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se PDV" sheetId="2" state="visible" r:id="rId4"/>
    <sheet name="Plan Combo 9+1" sheetId="3" state="visible" r:id="rId5"/>
    <sheet name="Plan 9+1 (con Pehuamar)" sheetId="4" state="visible" r:id="rId6"/>
    <sheet name="Planes por Vendedor" sheetId="5" state="visible" r:id="rId7"/>
    <sheet name="Por Territorio" sheetId="6" state="visible" r:id="rId8"/>
    <sheet name="Por Vendedor" sheetId="7" state="visible" r:id="rId9"/>
    <sheet name="Plan Pehuamar - Lista" sheetId="8" state="visible" r:id="rId10"/>
    <sheet name="Plan Pehuamar - No Encontrados" sheetId="9" state="visible" r:id="rId11"/>
  </sheets>
  <definedNames>
    <definedName function="false" hidden="true" localSheetId="1" name="_xlnm._FilterDatabase" vbProcedure="false">'Base PDV'!$A$1:$BD$2884</definedName>
    <definedName function="false" hidden="true" localSheetId="3" name="_xlnm._FilterDatabase" vbProcedure="false">'Plan 9+1 (con Pehuamar)'!$A$1:$L$227</definedName>
    <definedName function="false" hidden="true" localSheetId="2" name="_xlnm._FilterDatabase" vbProcedure="false">'Plan Combo 9+1'!$A$1:$M$226</definedName>
    <definedName function="false" hidden="true" localSheetId="4" name="_xlnm._FilterDatabase" vbProcedure="false">'Planes por Vendedor'!$A$1:$H$15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<sst xmlns="http://schemas.openxmlformats.org/spreadsheetml/2006/main" count="19150" uniqueCount="3077">
  <si>
    <t xml:space="preserve">CENSO SNACKS MB — HORMIGA NEGRA</t>
  </si>
  <si>
    <t xml:space="preserve">Resumen ejecutivo del análisis (base = 2.883 PDV activos en la categoría)</t>
  </si>
  <si>
    <t xml:space="preserve">PARÁMETROS Y SUPUESTOS</t>
  </si>
  <si>
    <t xml:space="preserve">Umbral Potencial Alto (Pareto, corte ~70% del volumen)</t>
  </si>
  <si>
    <t xml:space="preserve">Def.: PDV ordenados por Potencial Pdv desc. El corte que acumula el 70% del volumen total cae en 40 unidades/semana (730 PDV, 25,3% de la base, concentran 72,9% del volumen).</t>
  </si>
  <si>
    <t xml:space="preserve">Tolerancia sobre/sub-exhibición (puntos porcentuales)</t>
  </si>
  <si>
    <t xml:space="preserve">Diferencia mínima entre % de frentes y % de share de volumen para considerar sobre/sub-exhibido.</t>
  </si>
  <si>
    <t xml:space="preserve">PTR Lays (precio de compra del PDV, fijo)</t>
  </si>
  <si>
    <t xml:space="preserve">Dato provisto por Fabian: precio de compra único para todos los PDV (a diferencia de Quento/Julicroc, que varía por PDV).</t>
  </si>
  <si>
    <t xml:space="preserve">Umbral mínimo de diferencia de markup para activar el plan de baja</t>
  </si>
  <si>
    <t xml:space="preserve">Solo se marca oportunidad si Markup Lays supera al de la competencia por más de este umbral (ej: 44% vs 40% = 4pp, no alcanza).</t>
  </si>
  <si>
    <t xml:space="preserve">DISTRIBUCIÓN FÍSICA</t>
  </si>
  <si>
    <t xml:space="preserve">Total PDV analizados (base final)</t>
  </si>
  <si>
    <t xml:space="preserve">Vende Lays</t>
  </si>
  <si>
    <t xml:space="preserve">  % sobre el total</t>
  </si>
  <si>
    <t xml:space="preserve">Vende Competencia (Quento y/o Julicroc)</t>
  </si>
  <si>
    <t xml:space="preserve">    de los cuales, vende Quento</t>
  </si>
  <si>
    <t xml:space="preserve">    de los cuales, vende Julicroc</t>
  </si>
  <si>
    <t xml:space="preserve">Conviven (Lays + Competencia)</t>
  </si>
  <si>
    <t xml:space="preserve">Solo Lays (sin competencia)</t>
  </si>
  <si>
    <t xml:space="preserve">Solo Competencia (sin Lays)</t>
  </si>
  <si>
    <t xml:space="preserve">POTENCIAL DE MERCADO Y PARETO</t>
  </si>
  <si>
    <t xml:space="preserve">Potencial total de mercado (unid./semana)</t>
  </si>
  <si>
    <t xml:space="preserve">PDV de Alto Potencial (Pareto)</t>
  </si>
  <si>
    <t xml:space="preserve">  % de PDV</t>
  </si>
  <si>
    <t xml:space="preserve">  % del volumen que concentran</t>
  </si>
  <si>
    <t xml:space="preserve">SHARE (NOSOTROS = LAYS)</t>
  </si>
  <si>
    <t xml:space="preserve">Share Total (Lays / Potencial, todos los PDV)</t>
  </si>
  <si>
    <t xml:space="preserve">Corte Alto Share en Competencia (definido por Fabian)</t>
  </si>
  <si>
    <t xml:space="preserve">Corte de negocio a 50% de SOM (en vez del promedio observado, ver referencia debajo) — más simple de comunicar al equipo comercial.</t>
  </si>
  <si>
    <t xml:space="preserve">  Share real promedio en Competencia (referencia, dato observado)</t>
  </si>
  <si>
    <t xml:space="preserve">CUADRANTES — Potencial x Share Total (todos los PDV)</t>
  </si>
  <si>
    <t xml:space="preserve">Cuadrante</t>
  </si>
  <si>
    <t xml:space="preserve">PDV</t>
  </si>
  <si>
    <t xml:space="preserve">% PDV</t>
  </si>
  <si>
    <t xml:space="preserve">Volumen (Potencial)</t>
  </si>
  <si>
    <t xml:space="preserve">% Volumen</t>
  </si>
  <si>
    <t xml:space="preserve">Alto Potencial / Alto Share</t>
  </si>
  <si>
    <t xml:space="preserve">Alto Potencial / Bajo Share</t>
  </si>
  <si>
    <t xml:space="preserve">Bajo Potencial / Alto Share</t>
  </si>
  <si>
    <t xml:space="preserve">Bajo Potencial / Bajo Share</t>
  </si>
  <si>
    <t xml:space="preserve">CUADRANTES — Potencial x Share en Competencia (solo PDV donde vende la competencia)</t>
  </si>
  <si>
    <t xml:space="preserve">PRECIOS Y MARKUP</t>
  </si>
  <si>
    <t xml:space="preserve">PTC promedio Lays</t>
  </si>
  <si>
    <t xml:space="preserve">PTC promedio Quento</t>
  </si>
  <si>
    <t xml:space="preserve">PTC promedio Julicroc</t>
  </si>
  <si>
    <t xml:space="preserve">PDV en moda</t>
  </si>
  <si>
    <t xml:space="preserve">% de la marca</t>
  </si>
  <si>
    <t xml:space="preserve">Precio moda (el que más se repite) — Lays</t>
  </si>
  <si>
    <t xml:space="preserve">Precio moda — Quento</t>
  </si>
  <si>
    <t xml:space="preserve">Precio moda — Julicroc</t>
  </si>
  <si>
    <t xml:space="preserve">Brecha promedio Lays vs Quento ($ y %)</t>
  </si>
  <si>
    <t xml:space="preserve">Brecha promedio Lays vs Julicroc ($ y %)</t>
  </si>
  <si>
    <t xml:space="preserve">Markup promedio Quento (PTC-PTR)/PTR, por PDV</t>
  </si>
  <si>
    <t xml:space="preserve">Markup promedio Julicroc (PTC-PTR)/PTR, por PDV</t>
  </si>
  <si>
    <t xml:space="preserve">Markup promedio Lays (PTC de cada PDV vs PTR fijo $2.500)</t>
  </si>
  <si>
    <t xml:space="preserve">Markup Lays con Precio Moda (moda PTC vs PTR $2.500)</t>
  </si>
  <si>
    <t xml:space="preserve">Markup 'típico': usa el precio más frecuente en vez del promedio, menos sensible a outliers.</t>
  </si>
  <si>
    <t xml:space="preserve">PDV en precio moda — Lays</t>
  </si>
  <si>
    <t xml:space="preserve">PDV en precio moda — Quento</t>
  </si>
  <si>
    <t xml:space="preserve">PDV en precio moda — Julicroc</t>
  </si>
  <si>
    <t xml:space="preserve">EXHIBICIÓN (solo PDV donde vende Quento — único universo con formulario completo)</t>
  </si>
  <si>
    <t xml:space="preserve">PDV con formulario de exhibición completo</t>
  </si>
  <si>
    <t xml:space="preserve">Frentes Share Lays promedio</t>
  </si>
  <si>
    <t xml:space="preserve">Share de volumen promedio (mismo universo)</t>
  </si>
  <si>
    <t xml:space="preserve">Sobre-exhibidos</t>
  </si>
  <si>
    <t xml:space="preserve">En línea</t>
  </si>
  <si>
    <t xml:space="preserve">Sub-exhibidos</t>
  </si>
  <si>
    <t xml:space="preserve">Plan Colocar Exhibidor (competencia tiene, nosotros no)</t>
  </si>
  <si>
    <t xml:space="preserve">CLUSTERS FINALES DE ACCIÓN (Share en Competencia, corte 50% SOM)</t>
  </si>
  <si>
    <t xml:space="preserve">Cluster</t>
  </si>
  <si>
    <t xml:space="preserve">1 - Foco Conquista (Alto Pot / Bajo Share)</t>
  </si>
  <si>
    <t xml:space="preserve">2 - Foco Defensa (Alto Pot / Alto Share)</t>
  </si>
  <si>
    <t xml:space="preserve">3 - Monitoreo (Bajo Pot / Alto Share)</t>
  </si>
  <si>
    <t xml:space="preserve">4 - Baja Prioridad (Bajo Pot / Bajo Share)</t>
  </si>
  <si>
    <t xml:space="preserve">OPORTUNIDADES TRANSVERSALES (aplican sin importar el cluster)</t>
  </si>
  <si>
    <t xml:space="preserve">Oportunidad de bajar markup Lays (diferencia &gt; umbral, ver Parámetros)</t>
  </si>
  <si>
    <t xml:space="preserve">  Gap de markup promedio en esos PDV</t>
  </si>
  <si>
    <t xml:space="preserve">Plan Aumentar Frentes (gap ≥15%, o &gt;5pp si el PDV está en Plan 9+1 — ver Parámetros)</t>
  </si>
  <si>
    <t xml:space="preserve">  % sobre PDV con dato de frentes</t>
  </si>
  <si>
    <t xml:space="preserve">COBERTURA TOTAL DE LA BASE (reconciliación con el universo inicial del censo)</t>
  </si>
  <si>
    <t xml:space="preserve">Concepto</t>
  </si>
  <si>
    <t xml:space="preserve">% Base Inicial</t>
  </si>
  <si>
    <t xml:space="preserve">% Censados</t>
  </si>
  <si>
    <t xml:space="preserve">Total PDV en la base inicial del censo</t>
  </si>
  <si>
    <t xml:space="preserve">Fuente: Censo_para_Analisis_HN_27-8, hoja Base hn</t>
  </si>
  <si>
    <t xml:space="preserve">No censados</t>
  </si>
  <si>
    <t xml:space="preserve">Censados</t>
  </si>
  <si>
    <t xml:space="preserve">  No trabajan el calibre (ni Lays ni competencia, sin compra en 4 meses)</t>
  </si>
  <si>
    <t xml:space="preserve">  Base final de análisis</t>
  </si>
  <si>
    <t xml:space="preserve">PLAN PEHUAMAR (cruce por Código)</t>
  </si>
  <si>
    <t xml:space="preserve">Total de códigos en la lista Pehuamar</t>
  </si>
  <si>
    <t xml:space="preserve">Fuente: Versión_final_4-9.xlsx</t>
  </si>
  <si>
    <t xml:space="preserve">Encontrados en la base final de análisis</t>
  </si>
  <si>
    <t xml:space="preserve">  % de la lista Pehuamar</t>
  </si>
  <si>
    <t xml:space="preserve">No encontrados (ver hoja 'Plan Pehuamar - No Encontrados')</t>
  </si>
  <si>
    <t xml:space="preserve">5 no existen en el censo · 8 existen pero no están en la base final (no censados)</t>
  </si>
  <si>
    <t xml:space="preserve">Cluster de los PDV Pehuamar encontrados</t>
  </si>
  <si>
    <t xml:space="preserve">PDV Pehuamar</t>
  </si>
  <si>
    <t xml:space="preserve">% del total Pehuamar encontrado</t>
  </si>
  <si>
    <t xml:space="preserve">Sin competencia directa</t>
  </si>
  <si>
    <t xml:space="preserve">PLAN COMBO 9+1 — CAPTURA DE VOLUMEN QUENTO</t>
  </si>
  <si>
    <t xml:space="preserve">Presupuesto: paquetes Lays bonificados / mes</t>
  </si>
  <si>
    <t xml:space="preserve">Mecánica 9+1 (10% de bonificación): cada paquete gratis habilita 10 unidades de venta.</t>
  </si>
  <si>
    <t xml:space="preserve">Capacidad total de unidades transadas / mes (2.000 × 10)</t>
  </si>
  <si>
    <t xml:space="preserve">Crecimiento objetivo por PDV (mín. – máx.)</t>
  </si>
  <si>
    <t xml:space="preserve">10% – 15%</t>
  </si>
  <si>
    <t xml:space="preserve">Se bonifica el volumen TOTAL del PDV (no solo el incremental), para sostener la baja de PTC todo el mes.</t>
  </si>
  <si>
    <t xml:space="preserve">PDV seleccionados (Cluster 1, sin Plan Pehuamar, con compra Lays vigente)</t>
  </si>
  <si>
    <t xml:space="preserve">Ranking por eficiencia de captura = Vol. Quento (mes) / Vol. Lays (mes) — prioriza dónde hay más Quento para ganar por cada unidad de Lays que hay que bonificar.</t>
  </si>
  <si>
    <t xml:space="preserve">Vol. Lays actual del grupo (unid./mes)</t>
  </si>
  <si>
    <t xml:space="preserve">Unidades bonificadas necesarias — escenario 10%</t>
  </si>
  <si>
    <t xml:space="preserve">Unidades bonificadas necesarias — escenario 15%</t>
  </si>
  <si>
    <t xml:space="preserve">  Holgura sobre el presupuesto (escenario 15%, peor caso)</t>
  </si>
  <si>
    <t xml:space="preserve">Debe ser ≥ 0: el escenario más exigente (15% de crecimiento en todos los PDV) no debe superar el presupuesto de 2.000 paquetes.</t>
  </si>
  <si>
    <t xml:space="preserve">Share actual ponderado del grupo</t>
  </si>
  <si>
    <t xml:space="preserve">Share proyectado — escenario 10%</t>
  </si>
  <si>
    <t xml:space="preserve">Share proyectado — escenario 15%</t>
  </si>
  <si>
    <t xml:space="preserve">Vol. Quento addressable en el grupo (unid./mes)</t>
  </si>
  <si>
    <t xml:space="preserve">  Captura modelada sobre Quento del grupo — escenario 10%–15%</t>
  </si>
  <si>
    <t xml:space="preserve">Asume que el crecimiento incremental de Lays se explica por volumen que hoy compra Quento (supuesto de simulación, no un dato medido).</t>
  </si>
  <si>
    <t xml:space="preserve">Vol. Quento total en toda la base competitiva (unid./mes, referencia)</t>
  </si>
  <si>
    <t xml:space="preserve">  Lo que representa la captura sobre el total de Quento del mercado</t>
  </si>
  <si>
    <t xml:space="preserve">Con el punto medio del rango de crecimiento (12,5%), a modo de referencia.</t>
  </si>
  <si>
    <t xml:space="preserve">Por Territorio</t>
  </si>
  <si>
    <t xml:space="preserve">Territorio</t>
  </si>
  <si>
    <t xml:space="preserve">Vol. Lays actual (mes)</t>
  </si>
  <si>
    <t xml:space="preserve">Vol. Quento addressable (mes)</t>
  </si>
  <si>
    <t xml:space="preserve">Share actual</t>
  </si>
  <si>
    <t xml:space="preserve">Santa Fe</t>
  </si>
  <si>
    <t xml:space="preserve">Entre Rios</t>
  </si>
  <si>
    <t xml:space="preserve">PARÁMETRO — PLAN AUMENTAR FRENTES</t>
  </si>
  <si>
    <t xml:space="preserve">Umbral de gap para activar el plan (PDV fuera de Plan 9+1)</t>
  </si>
  <si>
    <t xml:space="preserve">Ej: share de volumen 50% vs share de frentes 35% (gap 15pp) → sí aplica. Gap menor a 15pp → no se define plan, salvo que el PDV esté en Plan 9+1 (ahí se usa el criterio anterior, más sensible: tolerancia de la fila 6).</t>
  </si>
  <si>
    <t xml:space="preserve">PLAN 9+1 (CON PEHUAMAR) — variante que SÍ permite superposición</t>
  </si>
  <si>
    <t xml:space="preserve">Mismo presupuesto y mecánica que el Plan 9+1 original. Esta variante no excluye los PDV del Plan Pehuamar.</t>
  </si>
  <si>
    <t xml:space="preserve">PDV seleccionados</t>
  </si>
  <si>
    <t xml:space="preserve">Cluster 1 (Foco Conquista), con compra Lays vigente, SIN excluir Plan Pehuamar. Mismo ranking (Vol. Quento mes / Vol. Lays mes) y mismo corte de presupuesto.</t>
  </si>
  <si>
    <t xml:space="preserve">  de los cuales, también están en Plan Pehuamar</t>
  </si>
  <si>
    <t xml:space="preserve">Código</t>
  </si>
  <si>
    <t xml:space="preserve">Vendedor</t>
  </si>
  <si>
    <t xml:space="preserve">Zona</t>
  </si>
  <si>
    <t xml:space="preserve">Día</t>
  </si>
  <si>
    <t xml:space="preserve">Razón social</t>
  </si>
  <si>
    <t xml:space="preserve">Subcanal</t>
  </si>
  <si>
    <t xml:space="preserve">Sdv</t>
  </si>
  <si>
    <t xml:space="preserve">Vol. Quento</t>
  </si>
  <si>
    <t xml:space="preserve">Vol. Julicroc</t>
  </si>
  <si>
    <t xml:space="preserve">Vol. Lays</t>
  </si>
  <si>
    <t xml:space="preserve">Total Competencia</t>
  </si>
  <si>
    <t xml:space="preserve">Potencial Pdv</t>
  </si>
  <si>
    <t xml:space="preserve">Vende Quento (Sí/No)</t>
  </si>
  <si>
    <t xml:space="preserve">Vende Julicroc (Sí/No)</t>
  </si>
  <si>
    <t xml:space="preserve">Vende Lays (Sí/No)</t>
  </si>
  <si>
    <t xml:space="preserve">Vende Competencia (Sí/No)</t>
  </si>
  <si>
    <t xml:space="preserve">PTR Quento</t>
  </si>
  <si>
    <t xml:space="preserve">PTC Quento</t>
  </si>
  <si>
    <t xml:space="preserve">PTR Julicroc</t>
  </si>
  <si>
    <t xml:space="preserve">PTC Julicroc</t>
  </si>
  <si>
    <t xml:space="preserve">PTC Lays</t>
  </si>
  <si>
    <t xml:space="preserve">Markup Quento</t>
  </si>
  <si>
    <t xml:space="preserve">Markup Julicroc</t>
  </si>
  <si>
    <t xml:space="preserve">Markup Lays</t>
  </si>
  <si>
    <t xml:space="preserve">Gap PTC Lays vs Quento</t>
  </si>
  <si>
    <t xml:space="preserve">Gap % Lays vs Quento</t>
  </si>
  <si>
    <t xml:space="preserve">Gap PTC Lays vs Julicroc</t>
  </si>
  <si>
    <t xml:space="preserve">Gap % Lays vs Julicroc</t>
  </si>
  <si>
    <t xml:space="preserve">Frentes Lays</t>
  </si>
  <si>
    <t xml:space="preserve">Frentes Quento</t>
  </si>
  <si>
    <t xml:space="preserve">Frentes Julicroc</t>
  </si>
  <si>
    <t xml:space="preserve">Frentes Totales</t>
  </si>
  <si>
    <t xml:space="preserve">Frentes Share Lays</t>
  </si>
  <si>
    <t xml:space="preserve">Exhibidores PepsiCo (Lays)</t>
  </si>
  <si>
    <t xml:space="preserve">Exhibidores Quento</t>
  </si>
  <si>
    <t xml:space="preserve">Exhibidores Julicroc</t>
  </si>
  <si>
    <t xml:space="preserve">Tiene Exhibidor Competencia</t>
  </si>
  <si>
    <t xml:space="preserve">Condición de pago Quento</t>
  </si>
  <si>
    <t xml:space="preserve">Condición de pago Julicroc</t>
  </si>
  <si>
    <t xml:space="preserve">Share Total (Lays/Potencial)</t>
  </si>
  <si>
    <t xml:space="preserve">Alto Potencial (Pareto 70%)</t>
  </si>
  <si>
    <t xml:space="preserve">Alto Share Total</t>
  </si>
  <si>
    <t xml:space="preserve">Cuadrante (Share Total)</t>
  </si>
  <si>
    <t xml:space="preserve">Alto Share en Competencia</t>
  </si>
  <si>
    <t xml:space="preserve">Cuadrante (Share en Competencia)</t>
  </si>
  <si>
    <t xml:space="preserve">Estado Exhibición</t>
  </si>
  <si>
    <t xml:space="preserve">Prioridad Cluster</t>
  </si>
  <si>
    <t xml:space="preserve">Cluster Final</t>
  </si>
  <si>
    <t xml:space="preserve">Gap Markup (Lays vs competencia)</t>
  </si>
  <si>
    <t xml:space="preserve">Oportunidad Bajar Markup Lays</t>
  </si>
  <si>
    <t xml:space="preserve">Plan Pehuamar</t>
  </si>
  <si>
    <t xml:space="preserve">Plan Combo 9+1</t>
  </si>
  <si>
    <t xml:space="preserve">Plan Aumentar Frentes</t>
  </si>
  <si>
    <t xml:space="preserve">Plan Colocar Exhibidor</t>
  </si>
  <si>
    <t xml:space="preserve">Plan 9+1 (con Pehuamar)</t>
  </si>
  <si>
    <t xml:space="preserve">Lunes</t>
  </si>
  <si>
    <t xml:space="preserve">DROVETTA CESAR JUAN DOMINGO</t>
  </si>
  <si>
    <t xml:space="preserve">Almacen/Despensa</t>
  </si>
  <si>
    <t xml:space="preserve">Conrado Pujol</t>
  </si>
  <si>
    <t xml:space="preserve">Contado</t>
  </si>
  <si>
    <t xml:space="preserve">LOPEZ MARCOS FEDERICO</t>
  </si>
  <si>
    <t xml:space="preserve">RODRIGUEZ LUCIANA MARIA FLOREN</t>
  </si>
  <si>
    <t xml:space="preserve">Kiosco/Maxikiosco</t>
  </si>
  <si>
    <t xml:space="preserve">CLAUSEN DANIEL</t>
  </si>
  <si>
    <t xml:space="preserve">SANCHEZ MARIA JOSE</t>
  </si>
  <si>
    <t xml:space="preserve">SULIGOY ALBERTO RAUL</t>
  </si>
  <si>
    <t xml:space="preserve">BATTISTELLA MIGUEL ANGEL</t>
  </si>
  <si>
    <t xml:space="preserve">Autoservicio Tradicional</t>
  </si>
  <si>
    <t xml:space="preserve">PANIFICACION KOCH SRL</t>
  </si>
  <si>
    <t xml:space="preserve">VALIENTE HECTOR DARIO</t>
  </si>
  <si>
    <t xml:space="preserve">GALIANO MARIANA ANALIA</t>
  </si>
  <si>
    <t xml:space="preserve">Panaderia</t>
  </si>
  <si>
    <t xml:space="preserve">ARBIZU VIVIANA BELKYS</t>
  </si>
  <si>
    <t xml:space="preserve">CABRERA MARIA CRISTINA</t>
  </si>
  <si>
    <t xml:space="preserve">Rotiseria</t>
  </si>
  <si>
    <t xml:space="preserve">MAINA GUSTAVO JOSE</t>
  </si>
  <si>
    <t xml:space="preserve">MERILES ANDREA SOLEDAD</t>
  </si>
  <si>
    <t xml:space="preserve">GAMBOA FERNANDO RUBEN</t>
  </si>
  <si>
    <t xml:space="preserve">VILLANUEVA ALBERTO LUIS EDUARD</t>
  </si>
  <si>
    <t xml:space="preserve">YOSSEN ARIEL EDGARDO</t>
  </si>
  <si>
    <t xml:space="preserve">SEDRAN SANTOS FABIAN</t>
  </si>
  <si>
    <t xml:space="preserve">MARIA CRISTINA GOMEZ</t>
  </si>
  <si>
    <t xml:space="preserve">CAÑETE MONICA</t>
  </si>
  <si>
    <t xml:space="preserve">DALLIA LORENA ELIZABET</t>
  </si>
  <si>
    <t xml:space="preserve">YOST GLADYS </t>
  </si>
  <si>
    <t xml:space="preserve">NUDEL LUIS ARIEL</t>
  </si>
  <si>
    <t xml:space="preserve">FONTANA MAURO</t>
  </si>
  <si>
    <t xml:space="preserve">PERALTA GUSTAVO GABRIEL</t>
  </si>
  <si>
    <t xml:space="preserve">XUEDAN ZHOU</t>
  </si>
  <si>
    <t xml:space="preserve">NEONAZA</t>
  </si>
  <si>
    <t xml:space="preserve">PINGET PATRICIA </t>
  </si>
  <si>
    <t xml:space="preserve">ISABEL ELENA RUIZ DIAZ</t>
  </si>
  <si>
    <t xml:space="preserve">FERNANDEZ GUSTAVO </t>
  </si>
  <si>
    <t xml:space="preserve">Hector vega</t>
  </si>
  <si>
    <t xml:space="preserve">Daniel quiñones</t>
  </si>
  <si>
    <t xml:space="preserve">Karina Schmidt</t>
  </si>
  <si>
    <t xml:space="preserve">Alicia Silvia Ferrero</t>
  </si>
  <si>
    <t xml:space="preserve">Quinteros Laura Verónica</t>
  </si>
  <si>
    <t xml:space="preserve">HOFFMANN VIVIANA</t>
  </si>
  <si>
    <t xml:space="preserve">BUSTOS GUADALUPE ALICIA</t>
  </si>
  <si>
    <t xml:space="preserve">MAIDANA DAVID</t>
  </si>
  <si>
    <t xml:space="preserve">CEPEDA ALEJANDRA</t>
  </si>
  <si>
    <t xml:space="preserve">Martínez Javier Alejandro </t>
  </si>
  <si>
    <t xml:space="preserve">Teresa Maldonado </t>
  </si>
  <si>
    <t xml:space="preserve">Clausen Daniel Eduardo </t>
  </si>
  <si>
    <t xml:space="preserve">MINIMERCADO OLIVIA</t>
  </si>
  <si>
    <t xml:space="preserve">MINIMERCADO PEÑALOZA</t>
  </si>
  <si>
    <t xml:space="preserve">MINIMERCADO SAN JORGE</t>
  </si>
  <si>
    <t xml:space="preserve">GISEL EVA LO VUOLO - DRAXXO</t>
  </si>
  <si>
    <t xml:space="preserve">MARIA LUZ CATALAN</t>
  </si>
  <si>
    <t xml:space="preserve">BRIAN IVAN FERNANDEZ</t>
  </si>
  <si>
    <t xml:space="preserve">JAVIER HERNAN INGARAMO</t>
  </si>
  <si>
    <t xml:space="preserve">IARA FATIMA PATRICIA MONTERO</t>
  </si>
  <si>
    <t xml:space="preserve">ISAURRALDE AILEN ROCIO</t>
  </si>
  <si>
    <t xml:space="preserve">GOMEZ ALEXIS SEBASTIAN </t>
  </si>
  <si>
    <t xml:space="preserve">Martes</t>
  </si>
  <si>
    <t xml:space="preserve">MELIAN MIGUEL ANGEL</t>
  </si>
  <si>
    <t xml:space="preserve">HADAD VANINA FERNANDA</t>
  </si>
  <si>
    <t xml:space="preserve">MARTINEZ NELLI SUSANA</t>
  </si>
  <si>
    <t xml:space="preserve">RIOJA ADRIAN FEDERICO DEL CORA</t>
  </si>
  <si>
    <t xml:space="preserve">BODE SRL</t>
  </si>
  <si>
    <t xml:space="preserve">ROMERO JULIO ARIEL IVAN</t>
  </si>
  <si>
    <t xml:space="preserve">Centros de entrenamiento/Espacios Deportivos</t>
  </si>
  <si>
    <t xml:space="preserve">SANTORO MARCELO FABIAN</t>
  </si>
  <si>
    <t xml:space="preserve">LIU MINGMET</t>
  </si>
  <si>
    <t xml:space="preserve">LACOSTE GRISELDA</t>
  </si>
  <si>
    <t xml:space="preserve">MASCHERONI PABLO ALBERTO</t>
  </si>
  <si>
    <t xml:space="preserve">AGHEMO PABLO FEDERICO</t>
  </si>
  <si>
    <t xml:space="preserve">PEREYRA LEONARDO MARTIN</t>
  </si>
  <si>
    <t xml:space="preserve">PICCOLI ELENA MARIA ANTONIA</t>
  </si>
  <si>
    <t xml:space="preserve">DI TEODORO JORGE</t>
  </si>
  <si>
    <t xml:space="preserve">DI CONZA PAULO ANDRES</t>
  </si>
  <si>
    <t xml:space="preserve">SANTILLAN SUSANA</t>
  </si>
  <si>
    <t xml:space="preserve">CRISTIAN SEBASTIAN PEREYRA</t>
  </si>
  <si>
    <t xml:space="preserve">Carniceria/Granja</t>
  </si>
  <si>
    <t xml:space="preserve">TORETTA FEDERICO ANDRES</t>
  </si>
  <si>
    <t xml:space="preserve">CORTHEY MARIA CRISTINA</t>
  </si>
  <si>
    <t xml:space="preserve">GALVEZ SERGIO</t>
  </si>
  <si>
    <t xml:space="preserve">HOMORULT MICAELA MARIBE</t>
  </si>
  <si>
    <t xml:space="preserve">SILVA DIEGO OSVALDO</t>
  </si>
  <si>
    <t xml:space="preserve">DC DISTRIBUCIONES Y EVENTOS S.R.L.</t>
  </si>
  <si>
    <t xml:space="preserve">BANCHIO ESTEBAN MARCELO</t>
  </si>
  <si>
    <t xml:space="preserve">BUGNON DAVID FELIZ</t>
  </si>
  <si>
    <t xml:space="preserve">PARODI SERGIO GABRIEL</t>
  </si>
  <si>
    <t xml:space="preserve">MASSERONI JORGE ALBERTO</t>
  </si>
  <si>
    <t xml:space="preserve">TEMPEL LAURA CRISTINA</t>
  </si>
  <si>
    <t xml:space="preserve">PAULON MICAELA</t>
  </si>
  <si>
    <t xml:space="preserve">ALEGRUE PABLO</t>
  </si>
  <si>
    <t xml:space="preserve">MARIA FERNANDA GARCIA</t>
  </si>
  <si>
    <t xml:space="preserve">DE LA RIVA YOEL</t>
  </si>
  <si>
    <t xml:space="preserve">MISAEL MARTIN MENDOZA</t>
  </si>
  <si>
    <t xml:space="preserve">ADRIANA BEATRIZ ROMERO</t>
  </si>
  <si>
    <t xml:space="preserve">Fiambreria</t>
  </si>
  <si>
    <t xml:space="preserve">Craichic Jesica </t>
  </si>
  <si>
    <t xml:space="preserve">CLAUDIO MARCELO FONTANELLAZ</t>
  </si>
  <si>
    <t xml:space="preserve">CLAUDIA ALEJANDRA CAMPOS</t>
  </si>
  <si>
    <t xml:space="preserve">Verduleria</t>
  </si>
  <si>
    <t xml:space="preserve">PAULINA CANTERO</t>
  </si>
  <si>
    <t xml:space="preserve">IVAN EMANUEL PERALTA</t>
  </si>
  <si>
    <t xml:space="preserve">LONGONI SUSANA</t>
  </si>
  <si>
    <t xml:space="preserve">Betiana Ríos </t>
  </si>
  <si>
    <t xml:space="preserve">GRANT CAROLINA</t>
  </si>
  <si>
    <t xml:space="preserve">MARCO PATRICIO RIOJA</t>
  </si>
  <si>
    <t xml:space="preserve">CLUB ATLETICO VILLA DORA</t>
  </si>
  <si>
    <t xml:space="preserve">Clubes/Estadios</t>
  </si>
  <si>
    <t xml:space="preserve">AGUSTIN NICOLAS ROMANO</t>
  </si>
  <si>
    <t xml:space="preserve">SAPGNOL LILIANA</t>
  </si>
  <si>
    <t xml:space="preserve">MIGUEL ANGEL BICHATTI</t>
  </si>
  <si>
    <t xml:space="preserve">JOAQUIN FEDERICO SOSA</t>
  </si>
  <si>
    <t xml:space="preserve">EL HINOJO S.A.</t>
  </si>
  <si>
    <t xml:space="preserve">BUGNON BAUTISTA</t>
  </si>
  <si>
    <t xml:space="preserve">GARRAGE TATTO </t>
  </si>
  <si>
    <t xml:space="preserve">Peluqueria/Barberia</t>
  </si>
  <si>
    <t xml:space="preserve">García Guillermo</t>
  </si>
  <si>
    <t xml:space="preserve">Vinoteca</t>
  </si>
  <si>
    <t xml:space="preserve">Miguel Antonio Fernandez</t>
  </si>
  <si>
    <t xml:space="preserve">Miércoles</t>
  </si>
  <si>
    <t xml:space="preserve">IVANNA SOFIA TALAMONA</t>
  </si>
  <si>
    <t xml:space="preserve">GERMAN EDUARDO BEARZOTTI</t>
  </si>
  <si>
    <t xml:space="preserve">AYALA DAVID EDUARDO</t>
  </si>
  <si>
    <t xml:space="preserve">HEINEN NORMA ESTELA</t>
  </si>
  <si>
    <t xml:space="preserve">GOMEZ NIETO HNOS S. R. L</t>
  </si>
  <si>
    <t xml:space="preserve">CHESA FABIAN MARIO</t>
  </si>
  <si>
    <t xml:space="preserve">MOSCHEN NOELIA ESTER</t>
  </si>
  <si>
    <t xml:space="preserve">MARIA FLORENCIA VAZQUEZ</t>
  </si>
  <si>
    <t xml:space="preserve">MARIA JULIA RECAMAN</t>
  </si>
  <si>
    <t xml:space="preserve">ARREGUI LIRIA AZUCENA</t>
  </si>
  <si>
    <t xml:space="preserve">NIEVA GRISELDA ANGELA</t>
  </si>
  <si>
    <t xml:space="preserve">OVIEDO STEFANIA SOLANGE</t>
  </si>
  <si>
    <t xml:space="preserve">W&amp;P SRL</t>
  </si>
  <si>
    <t xml:space="preserve">MORETTO FLORENCIA LUCIA</t>
  </si>
  <si>
    <t xml:space="preserve">CATELIANI ELIANA</t>
  </si>
  <si>
    <t xml:space="preserve">IMHOFF GUILLERMO GASPAR</t>
  </si>
  <si>
    <t xml:space="preserve">DIEZ VICTORIA</t>
  </si>
  <si>
    <t xml:space="preserve">NORMAN ARIEL BELLO</t>
  </si>
  <si>
    <t xml:space="preserve">VALERIA GISELA GOROSITO</t>
  </si>
  <si>
    <t xml:space="preserve">SARTORI DARIO RUBEN </t>
  </si>
  <si>
    <t xml:space="preserve">Bar/Restaurant</t>
  </si>
  <si>
    <t xml:space="preserve">RUSCITTI ROXANA</t>
  </si>
  <si>
    <t xml:space="preserve">GRACIELA MABEL MORAS</t>
  </si>
  <si>
    <t xml:space="preserve">VICTORIA DEL VALLE PALACIOS</t>
  </si>
  <si>
    <t xml:space="preserve">CLAUDIA GRACIELA PORTERO</t>
  </si>
  <si>
    <t xml:space="preserve">ROMINA ZABALA </t>
  </si>
  <si>
    <t xml:space="preserve">MODINA MARIO SEBASTIAN</t>
  </si>
  <si>
    <t xml:space="preserve">Florencia giuliani</t>
  </si>
  <si>
    <t xml:space="preserve">MANSILLA FLAVIA</t>
  </si>
  <si>
    <t xml:space="preserve">MIGUEL EMILIO SERVERA</t>
  </si>
  <si>
    <t xml:space="preserve">DAI QUANKUN</t>
  </si>
  <si>
    <t xml:space="preserve">GOIRIS MIRIAM</t>
  </si>
  <si>
    <t xml:space="preserve">MICHELUTTI JOSE LUIS</t>
  </si>
  <si>
    <t xml:space="preserve">ACEVEDO MAXIMILIANO</t>
  </si>
  <si>
    <t xml:space="preserve">SORAYA ELIZABET OGDI</t>
  </si>
  <si>
    <t xml:space="preserve">Lo del santti</t>
  </si>
  <si>
    <t xml:space="preserve">BOTTA ANA BELEN</t>
  </si>
  <si>
    <t xml:space="preserve">ANDREA SOLEDAD AGUIRRE</t>
  </si>
  <si>
    <t xml:space="preserve">PREISWERK MATIAS</t>
  </si>
  <si>
    <t xml:space="preserve">CLAUDIA SILVIA CAPELLA</t>
  </si>
  <si>
    <t xml:space="preserve">Colegios/Universidades</t>
  </si>
  <si>
    <t xml:space="preserve">FOURMARKET S.A.S.</t>
  </si>
  <si>
    <t xml:space="preserve">PABLO AGUSTIN CORONEL</t>
  </si>
  <si>
    <t xml:space="preserve">Jueves</t>
  </si>
  <si>
    <t xml:space="preserve">KILGELMAN SA</t>
  </si>
  <si>
    <t xml:space="preserve">Cadena Regional</t>
  </si>
  <si>
    <t xml:space="preserve">DAVID ROSENTAL E HIJOS SACI</t>
  </si>
  <si>
    <t xml:space="preserve">MORGANTI DANIELA MELANIA CARIN</t>
  </si>
  <si>
    <t xml:space="preserve">RICARDO ESTEBAN MORALES</t>
  </si>
  <si>
    <t xml:space="preserve">MARIO DANIEL GONZALEZ</t>
  </si>
  <si>
    <t xml:space="preserve">ROBERTO CARLOS LOPEZ</t>
  </si>
  <si>
    <t xml:space="preserve">Sandra albini</t>
  </si>
  <si>
    <t xml:space="preserve">EMILIANO MARTIN SCHLISHTING</t>
  </si>
  <si>
    <t xml:space="preserve">CLAUDIO CABRERA</t>
  </si>
  <si>
    <t xml:space="preserve">GRECO SUSANA</t>
  </si>
  <si>
    <t xml:space="preserve">CALDERON GERMAN CRISTIAN</t>
  </si>
  <si>
    <t xml:space="preserve">LUGO DAIANA</t>
  </si>
  <si>
    <t xml:space="preserve">SZCARLAT OSCAR</t>
  </si>
  <si>
    <t xml:space="preserve">DESPENSA FANNY</t>
  </si>
  <si>
    <t xml:space="preserve">FULLANA LORENA</t>
  </si>
  <si>
    <t xml:space="preserve">CAMPOS ANABELLA</t>
  </si>
  <si>
    <t xml:space="preserve">SIGLO XXI</t>
  </si>
  <si>
    <t xml:space="preserve">OLGA GUADALUPE RAVANO</t>
  </si>
  <si>
    <t xml:space="preserve">CACERES FACUNDO</t>
  </si>
  <si>
    <t xml:space="preserve">Don peta</t>
  </si>
  <si>
    <t xml:space="preserve">JOSE MARIA ALOVATTI</t>
  </si>
  <si>
    <t xml:space="preserve">Mayoristas</t>
  </si>
  <si>
    <t xml:space="preserve">Pintos martin</t>
  </si>
  <si>
    <t xml:space="preserve">Brandon</t>
  </si>
  <si>
    <t xml:space="preserve">LA AURORA</t>
  </si>
  <si>
    <t xml:space="preserve">BRISA NOVEDADES</t>
  </si>
  <si>
    <t xml:space="preserve">DESPENSA AMBAR</t>
  </si>
  <si>
    <t xml:space="preserve">RICARDO RAUL AQUINO</t>
  </si>
  <si>
    <t xml:space="preserve">PEREZ BRUNO</t>
  </si>
  <si>
    <t xml:space="preserve">Poncino Ezequiel</t>
  </si>
  <si>
    <t xml:space="preserve">DULCE MANIA</t>
  </si>
  <si>
    <t xml:space="preserve">Vera Vicente</t>
  </si>
  <si>
    <t xml:space="preserve">Lopez Leonardo</t>
  </si>
  <si>
    <t xml:space="preserve">Benítez Elias </t>
  </si>
  <si>
    <t xml:space="preserve">LEONEL FABRICIO VALENTIN</t>
  </si>
  <si>
    <t xml:space="preserve">Distribuidora El Tata</t>
  </si>
  <si>
    <t xml:space="preserve">Cuenta corriente (7 días o más)</t>
  </si>
  <si>
    <t xml:space="preserve">Viernes</t>
  </si>
  <si>
    <t xml:space="preserve">DURUNDA PABLO</t>
  </si>
  <si>
    <t xml:space="preserve">CRAVERO SILVANA</t>
  </si>
  <si>
    <t xml:space="preserve">FRANCONI JOSE LUIS</t>
  </si>
  <si>
    <t xml:space="preserve">SOSA CLAUDIO FABIAN</t>
  </si>
  <si>
    <t xml:space="preserve">OLEINIK ROBERTO ANATOLE</t>
  </si>
  <si>
    <t xml:space="preserve">DANIEL HORACIO BERTERO</t>
  </si>
  <si>
    <t xml:space="preserve">PICHICHERO JUAN IGNACIO</t>
  </si>
  <si>
    <t xml:space="preserve">TALLARICO LUIS SEBASTIAN CHAMO</t>
  </si>
  <si>
    <t xml:space="preserve">COLL RICARDO GABRIEL</t>
  </si>
  <si>
    <t xml:space="preserve">CUSINATO JUAN NORBERTO</t>
  </si>
  <si>
    <t xml:space="preserve">Grissetti beatriz </t>
  </si>
  <si>
    <t xml:space="preserve">LEONARDO ANDRES CABAÑA</t>
  </si>
  <si>
    <t xml:space="preserve">HERRERA ORLANDO HORACIO</t>
  </si>
  <si>
    <t xml:space="preserve">IFRAN PABLO EMILIO</t>
  </si>
  <si>
    <t xml:space="preserve">PORTELLA MARCELO EDUARDO</t>
  </si>
  <si>
    <t xml:space="preserve">Maria jose ragni</t>
  </si>
  <si>
    <t xml:space="preserve">ANTICO DE ANTONELLA FERRARI FRIC Y NICOLAS</t>
  </si>
  <si>
    <t xml:space="preserve">CAVUTO ADRIANA GUADALUPE</t>
  </si>
  <si>
    <t xml:space="preserve">PRESSER IGNACIO AGUSTIN</t>
  </si>
  <si>
    <t xml:space="preserve">BALESTRA GEORGINA VALERIA</t>
  </si>
  <si>
    <t xml:space="preserve">LEDESMA MARIANO</t>
  </si>
  <si>
    <t xml:space="preserve">GERVASONI SILVIA GUADALUPE</t>
  </si>
  <si>
    <t xml:space="preserve">LUCIA EDITH RODRIGO</t>
  </si>
  <si>
    <t xml:space="preserve">LA AGUSTINA DISTRIBUIDORA</t>
  </si>
  <si>
    <t xml:space="preserve">GALARZA ANA MARIA </t>
  </si>
  <si>
    <t xml:space="preserve">Romano Rocio</t>
  </si>
  <si>
    <t xml:space="preserve">RAFAEL LUIS ARRASCAETA</t>
  </si>
  <si>
    <t xml:space="preserve">NOELIA BEATRIZ VELAZQUEZ</t>
  </si>
  <si>
    <t xml:space="preserve">CRISTIAN ITALO SCHIAVON</t>
  </si>
  <si>
    <t xml:space="preserve">PATRICIA SANDRA SIGNORINI</t>
  </si>
  <si>
    <t xml:space="preserve">OSCAR MARCELINO PALACIOS</t>
  </si>
  <si>
    <t xml:space="preserve">ANTICO DE ANTONELLA FERRARI FRIC Y NICOLAS CLAVERO</t>
  </si>
  <si>
    <t xml:space="preserve">PURA VIDA</t>
  </si>
  <si>
    <t xml:space="preserve">VIVAS FEDERICO</t>
  </si>
  <si>
    <t xml:space="preserve">DISTRIBUIDORA ZURI SRL</t>
  </si>
  <si>
    <t xml:space="preserve">MICHELLE LUCIA SORENSEN</t>
  </si>
  <si>
    <t xml:space="preserve">GASPAR SALVADOR PERESON - DRAXXO</t>
  </si>
  <si>
    <t xml:space="preserve">Mariano Herraez </t>
  </si>
  <si>
    <t xml:space="preserve">WENG YUQING</t>
  </si>
  <si>
    <t xml:space="preserve">MINIMERCADO IVAN</t>
  </si>
  <si>
    <t xml:space="preserve">PABLO EZEQUIEL CANAVESIO</t>
  </si>
  <si>
    <t xml:space="preserve">LAURA CAROLINA GAUNA</t>
  </si>
  <si>
    <t xml:space="preserve">GERMAN BAUTISTA ZILLI</t>
  </si>
  <si>
    <t xml:space="preserve">GUILLERMINA LUCIA CAPRIN</t>
  </si>
  <si>
    <t xml:space="preserve">DIDIER NOEMI</t>
  </si>
  <si>
    <t xml:space="preserve">Sábado</t>
  </si>
  <si>
    <t xml:space="preserve">COMERCIAL GALETTI HNOS SRL</t>
  </si>
  <si>
    <t xml:space="preserve">BALEAR SA</t>
  </si>
  <si>
    <t xml:space="preserve">ZAPATA LAURA ALEJANDRA</t>
  </si>
  <si>
    <t xml:space="preserve">OVANDO GRACIELA NORA</t>
  </si>
  <si>
    <t xml:space="preserve">CAROLLO LUIS ALBERTO</t>
  </si>
  <si>
    <t xml:space="preserve">GONZALEZ ALEJANDRO CARLOS</t>
  </si>
  <si>
    <t xml:space="preserve">Luraschi  fabricio miguel</t>
  </si>
  <si>
    <t xml:space="preserve">GUTIERREZ CARLOS IGNACIO</t>
  </si>
  <si>
    <t xml:space="preserve">GUADALUPE SH DE ALTAMIRANDA MA</t>
  </si>
  <si>
    <t xml:space="preserve">SERGIO HUGO ALARCON</t>
  </si>
  <si>
    <t xml:space="preserve">CATARINI ALFREDO</t>
  </si>
  <si>
    <t xml:space="preserve">MANZUR GLADYS</t>
  </si>
  <si>
    <t xml:space="preserve">BAHÌA GUADALUPE</t>
  </si>
  <si>
    <t xml:space="preserve">MAURICIO BUSHARA</t>
  </si>
  <si>
    <t xml:space="preserve">FERNANDEZ MAIRA</t>
  </si>
  <si>
    <t xml:space="preserve">SEGURO PABLO MIGUEL</t>
  </si>
  <si>
    <t xml:space="preserve">HERNAN ANDRES GALIZZI</t>
  </si>
  <si>
    <t xml:space="preserve">SEBASTIAN ALVAREZ</t>
  </si>
  <si>
    <t xml:space="preserve">LAVATIATTA ALEJO</t>
  </si>
  <si>
    <t xml:space="preserve">Pinto gonzalo Nicolas </t>
  </si>
  <si>
    <t xml:space="preserve">GESA SA</t>
  </si>
  <si>
    <t xml:space="preserve">Estacion de Servicio - NO OFICIALES</t>
  </si>
  <si>
    <t xml:space="preserve">O Y L VARIEDADES SRL</t>
  </si>
  <si>
    <t xml:space="preserve">ALTAMIRANO ALEJANDRA</t>
  </si>
  <si>
    <t xml:space="preserve">PENTACOMB S.A.</t>
  </si>
  <si>
    <t xml:space="preserve">DIAZ MAXIMILIANO LUIS</t>
  </si>
  <si>
    <t xml:space="preserve">DISTRI JAM S.A.</t>
  </si>
  <si>
    <t xml:space="preserve">VERGEL MARIA ELENA</t>
  </si>
  <si>
    <t xml:space="preserve">BARTOLOMMEI JORGE ALBERTO</t>
  </si>
  <si>
    <t xml:space="preserve">MARECO MIGUEL ANGEL</t>
  </si>
  <si>
    <t xml:space="preserve">VILOSIO MARIA CECILIA</t>
  </si>
  <si>
    <t xml:space="preserve">CLARISA SOSA</t>
  </si>
  <si>
    <t xml:space="preserve">PEÑA MARIA FABIANA</t>
  </si>
  <si>
    <t xml:space="preserve">DE FAZIO VICENTE RICARDO</t>
  </si>
  <si>
    <t xml:space="preserve">RAFAEL ABEL DIEZ</t>
  </si>
  <si>
    <t xml:space="preserve">BIXIA XU</t>
  </si>
  <si>
    <t xml:space="preserve">CRISTIAN ARIEL GIMENEZ</t>
  </si>
  <si>
    <t xml:space="preserve">LOVINO GUSTAVO</t>
  </si>
  <si>
    <t xml:space="preserve">FABIAN AQUINO </t>
  </si>
  <si>
    <t xml:space="preserve">OCHAVA 1</t>
  </si>
  <si>
    <t xml:space="preserve">Kiosko joserra</t>
  </si>
  <si>
    <t xml:space="preserve">EMILIO VICTOR KESSELER</t>
  </si>
  <si>
    <t xml:space="preserve">Maffei Yanina</t>
  </si>
  <si>
    <t xml:space="preserve">OHANA</t>
  </si>
  <si>
    <t xml:space="preserve">MATIAS CAPPANARI</t>
  </si>
  <si>
    <t xml:space="preserve">ALVAREZ JOSE</t>
  </si>
  <si>
    <t xml:space="preserve">SCHMIDT</t>
  </si>
  <si>
    <t xml:space="preserve">JMC KIOSKO </t>
  </si>
  <si>
    <t xml:space="preserve">Kiosko el 22 </t>
  </si>
  <si>
    <t xml:space="preserve">IRIS MIRIAM GUADALUPE </t>
  </si>
  <si>
    <t xml:space="preserve">MAXIMILIANO GABRIEL MENDEZ</t>
  </si>
  <si>
    <t xml:space="preserve">EL MERCADITO</t>
  </si>
  <si>
    <t xml:space="preserve">VILLAGRA GABRIELA GAUDALUPE</t>
  </si>
  <si>
    <t xml:space="preserve">KIOSCO EYS</t>
  </si>
  <si>
    <t xml:space="preserve">DESPENSA RENATHIA</t>
  </si>
  <si>
    <t xml:space="preserve">ALMACEN CHECHU</t>
  </si>
  <si>
    <t xml:space="preserve">DESPENSA CAMI</t>
  </si>
  <si>
    <t xml:space="preserve">KIOSCO GRACIELA</t>
  </si>
  <si>
    <t xml:space="preserve">KIOSCO STELLA </t>
  </si>
  <si>
    <t xml:space="preserve">KIOSCO SAN LORENZO</t>
  </si>
  <si>
    <t xml:space="preserve">DISTRIBUIDORA VIEYTES </t>
  </si>
  <si>
    <t xml:space="preserve">PUNTO KIOSCO</t>
  </si>
  <si>
    <t xml:space="preserve">INVICTO BARBERIA </t>
  </si>
  <si>
    <t xml:space="preserve">ORIZ SILVIA GRACIELA</t>
  </si>
  <si>
    <t xml:space="preserve">PINTOS ADRIANA GRACIELA</t>
  </si>
  <si>
    <t xml:space="preserve">EL PUERTO COMBUSTIBLES SA</t>
  </si>
  <si>
    <t xml:space="preserve">Estacion de Servicio - AXION</t>
  </si>
  <si>
    <t xml:space="preserve">Giudice Micaela</t>
  </si>
  <si>
    <t xml:space="preserve">RIERA ANTONIO JOSE MATEO</t>
  </si>
  <si>
    <t xml:space="preserve">HEREDIA MATIAS </t>
  </si>
  <si>
    <t xml:space="preserve">CECAROSI JUAN PABLO</t>
  </si>
  <si>
    <t xml:space="preserve">MASCHERONI MORENO JULIO IMANOL</t>
  </si>
  <si>
    <t xml:space="preserve">DRAXXO SAN LUIS</t>
  </si>
  <si>
    <t xml:space="preserve">DISTRIBUIDORA DE GOLOSINAS SA</t>
  </si>
  <si>
    <t xml:space="preserve">BOBBIO JULIO CESAR</t>
  </si>
  <si>
    <t xml:space="preserve">DELVO NATALIA LORENA</t>
  </si>
  <si>
    <t xml:space="preserve">BRITES LEONARDO ARIEL</t>
  </si>
  <si>
    <t xml:space="preserve">DI TONDO JOSE E HIJOS SH</t>
  </si>
  <si>
    <t xml:space="preserve">SEMPRINI PATRICIA Y SEMPRINI J</t>
  </si>
  <si>
    <t xml:space="preserve">MARENGO FABRICIO ANDRES</t>
  </si>
  <si>
    <t xml:space="preserve">MERELES MARIA INES</t>
  </si>
  <si>
    <t xml:space="preserve">HAMACHER ROXANA KARINA</t>
  </si>
  <si>
    <t xml:space="preserve">SCALISE LILIANA GRACIELA</t>
  </si>
  <si>
    <t xml:space="preserve">DRUGSTORE RIVADAVIA</t>
  </si>
  <si>
    <t xml:space="preserve">MAYRA SOLEDAD DIAZ</t>
  </si>
  <si>
    <t xml:space="preserve">ANALIA SOLEDAD BERGAMINI</t>
  </si>
  <si>
    <t xml:space="preserve">FERNANDO MANTI</t>
  </si>
  <si>
    <t xml:space="preserve">KIOSCO MJ</t>
  </si>
  <si>
    <t xml:space="preserve">NO HAY 2 SIN 3 </t>
  </si>
  <si>
    <t xml:space="preserve">GENERAL PAZ FOOD S.A.S (DRAXXO)</t>
  </si>
  <si>
    <t xml:space="preserve"> Contreras Lautaro </t>
  </si>
  <si>
    <t xml:space="preserve">RIVAS CRISTIAN</t>
  </si>
  <si>
    <t xml:space="preserve">Barreto ignacio martin </t>
  </si>
  <si>
    <t xml:space="preserve">AZUL COMBUSTIBLES S A</t>
  </si>
  <si>
    <t xml:space="preserve">LESCANO CLAUDIA</t>
  </si>
  <si>
    <t xml:space="preserve">WILLO</t>
  </si>
  <si>
    <t xml:space="preserve">GIORIA Y CIA SRL</t>
  </si>
  <si>
    <t xml:space="preserve">BALEAR S.A.</t>
  </si>
  <si>
    <t xml:space="preserve">NAPOLES</t>
  </si>
  <si>
    <t xml:space="preserve">IGNACIO MARTIN HERRAEZ</t>
  </si>
  <si>
    <t xml:space="preserve">MARIANO ANDRES ROBLES</t>
  </si>
  <si>
    <t xml:space="preserve">ROXANA KIIOSCO</t>
  </si>
  <si>
    <t xml:space="preserve">FOURMARKET</t>
  </si>
  <si>
    <t xml:space="preserve">KIOSCO DEL CENTRO</t>
  </si>
  <si>
    <t xml:space="preserve">CESAR AUGUSTO LISI - MYM</t>
  </si>
  <si>
    <t xml:space="preserve">COMA RICO</t>
  </si>
  <si>
    <t xml:space="preserve">RODRIGUEZ ADRIANA</t>
  </si>
  <si>
    <t xml:space="preserve">PERALTA ADELA RAMONA</t>
  </si>
  <si>
    <t xml:space="preserve">CONTRERAS YANINA ELISABET</t>
  </si>
  <si>
    <t xml:space="preserve">CERRI NORI NOEMI</t>
  </si>
  <si>
    <t xml:space="preserve">AGUILAR HUGO SALVADOR</t>
  </si>
  <si>
    <t xml:space="preserve">despensa EL SAMCO</t>
  </si>
  <si>
    <t xml:space="preserve">SOSA MARIA FERNANDA</t>
  </si>
  <si>
    <t xml:space="preserve">Estacion de Servicio - SHELL</t>
  </si>
  <si>
    <t xml:space="preserve">GIORDANO MARISA PATRICIA</t>
  </si>
  <si>
    <t xml:space="preserve">SCAREL YAMILA BETANIA</t>
  </si>
  <si>
    <t xml:space="preserve">TENAGLIA FABIANA CARLA</t>
  </si>
  <si>
    <t xml:space="preserve">SALVATIERRA EXEQUIEL</t>
  </si>
  <si>
    <t xml:space="preserve">menotti maria</t>
  </si>
  <si>
    <t xml:space="preserve">IVAN VIDAECHEA</t>
  </si>
  <si>
    <t xml:space="preserve">BONFANTI NESTOR</t>
  </si>
  <si>
    <t xml:space="preserve">MONTENEGRO</t>
  </si>
  <si>
    <t xml:space="preserve">SILVIA MABEL CORONEL</t>
  </si>
  <si>
    <t xml:space="preserve">NICOLAS FEDERICO GUTIERREZ</t>
  </si>
  <si>
    <t xml:space="preserve">Caballero María Laura </t>
  </si>
  <si>
    <t xml:space="preserve">Polleria y verdulería Richieri </t>
  </si>
  <si>
    <t xml:space="preserve">GUIMING HUANG</t>
  </si>
  <si>
    <t xml:space="preserve">Pablo Vizcaya</t>
  </si>
  <si>
    <t xml:space="preserve">KIOSCO PETU </t>
  </si>
  <si>
    <t xml:space="preserve">La tercera</t>
  </si>
  <si>
    <t xml:space="preserve">MENDOZA SEBASTIAN</t>
  </si>
  <si>
    <t xml:space="preserve">FANTON JOSE</t>
  </si>
  <si>
    <t xml:space="preserve">JAVIER DOMINGUEZ - OPEN 24HS </t>
  </si>
  <si>
    <t xml:space="preserve">DIXXI</t>
  </si>
  <si>
    <t xml:space="preserve">AGUILAR GUSTAVO FABIAN</t>
  </si>
  <si>
    <t xml:space="preserve">RIBOT EDGARDO JORGE</t>
  </si>
  <si>
    <t xml:space="preserve">ROSTAGNO ALEJANDRO JUAN</t>
  </si>
  <si>
    <t xml:space="preserve">BARCO OSCAR JOSE</t>
  </si>
  <si>
    <t xml:space="preserve">SUPERTINO MARIA DEL CARMEN</t>
  </si>
  <si>
    <t xml:space="preserve">LABANDERA CLAUDIA ROSA</t>
  </si>
  <si>
    <t xml:space="preserve">LOPEZ Y GARCIA ELISA</t>
  </si>
  <si>
    <t xml:space="preserve">LOZANO EVELIN GUADALUPE</t>
  </si>
  <si>
    <t xml:space="preserve">LOS GIRASOLES</t>
  </si>
  <si>
    <t xml:space="preserve">ALLASIA ALICIA ISABEL</t>
  </si>
  <si>
    <t xml:space="preserve">JOSE MARIA SARASINO</t>
  </si>
  <si>
    <t xml:space="preserve">TORESANI DIEGO</t>
  </si>
  <si>
    <t xml:space="preserve">GONZALEZ LEONARDO</t>
  </si>
  <si>
    <t xml:space="preserve">FACUNDO DONA</t>
  </si>
  <si>
    <t xml:space="preserve">MIA FIORELLA</t>
  </si>
  <si>
    <t xml:space="preserve">GUANCA CLAUDIA FABIANA</t>
  </si>
  <si>
    <t xml:space="preserve">DIAZ MARIA GABRIELA</t>
  </si>
  <si>
    <t xml:space="preserve">GRACIELA SOCIO</t>
  </si>
  <si>
    <t xml:space="preserve">EDGARDO JORGE RIBOT</t>
  </si>
  <si>
    <t xml:space="preserve">GRISELDA DEL VALLE SANCHEZ</t>
  </si>
  <si>
    <t xml:space="preserve">EDUARDO FABIAN SERALE</t>
  </si>
  <si>
    <t xml:space="preserve">CITRINO</t>
  </si>
  <si>
    <t xml:space="preserve">ALFA Y OMEGA</t>
  </si>
  <si>
    <t xml:space="preserve">RAMOS BRISA </t>
  </si>
  <si>
    <t xml:space="preserve">DOBLARE GUILLERMO NICOLAS</t>
  </si>
  <si>
    <t xml:space="preserve">CORONEL CRISTIAN </t>
  </si>
  <si>
    <t xml:space="preserve">Teresa benzatti</t>
  </si>
  <si>
    <t xml:space="preserve">Despensa Alma</t>
  </si>
  <si>
    <t xml:space="preserve">chartier veronica</t>
  </si>
  <si>
    <t xml:space="preserve">Abero Ezequiel </t>
  </si>
  <si>
    <t xml:space="preserve">LOS NIETOS</t>
  </si>
  <si>
    <t xml:space="preserve">GABRIELA GRISEL GONZALEZ</t>
  </si>
  <si>
    <t xml:space="preserve">Kiosko la gringa</t>
  </si>
  <si>
    <t xml:space="preserve">24 horas</t>
  </si>
  <si>
    <t xml:space="preserve">CARNICERIA EL REY</t>
  </si>
  <si>
    <t xml:space="preserve">MARCELA KIOSKO</t>
  </si>
  <si>
    <t xml:space="preserve">LOS MELLIS </t>
  </si>
  <si>
    <t xml:space="preserve">LA ESQUINA 12</t>
  </si>
  <si>
    <t xml:space="preserve">KIOSCO ANITA </t>
  </si>
  <si>
    <t xml:space="preserve">SAN PIO </t>
  </si>
  <si>
    <t xml:space="preserve">MOSSET LUCIANO</t>
  </si>
  <si>
    <t xml:space="preserve">BENDITO SABOR</t>
  </si>
  <si>
    <t xml:space="preserve">GRANJA EL TRÉBOL</t>
  </si>
  <si>
    <t xml:space="preserve">DESPENSA LILIANA</t>
  </si>
  <si>
    <t xml:space="preserve">NOELIA BEATRIZ VELAZQUEZ(MAS QUE UNO )</t>
  </si>
  <si>
    <t xml:space="preserve">Kiosco guanella</t>
  </si>
  <si>
    <t xml:space="preserve">BAIGORRIA LAUTARO NAHUEL</t>
  </si>
  <si>
    <t xml:space="preserve">DUCATTO MARTIN</t>
  </si>
  <si>
    <t xml:space="preserve">SWEET SA</t>
  </si>
  <si>
    <t xml:space="preserve">ZELMAR AMARU RODRIGUEZ DROZ</t>
  </si>
  <si>
    <t xml:space="preserve">PRISCILA DANIELA SONZOGNI</t>
  </si>
  <si>
    <t xml:space="preserve">San roque 1890</t>
  </si>
  <si>
    <t xml:space="preserve">Almacen  EL TIGRE</t>
  </si>
  <si>
    <t xml:space="preserve">Dai shaopeing</t>
  </si>
  <si>
    <t xml:space="preserve">kiosco PIPITA</t>
  </si>
  <si>
    <t xml:space="preserve">IORLANO JOSEFINA GUADALUPE</t>
  </si>
  <si>
    <t xml:space="preserve">CABALLERO SILVANA ALEJANDRA</t>
  </si>
  <si>
    <t xml:space="preserve">EMANUEL ROLDAN</t>
  </si>
  <si>
    <t xml:space="preserve">Paula Firmani </t>
  </si>
  <si>
    <t xml:space="preserve">MOLINARI GIANELLA</t>
  </si>
  <si>
    <t xml:space="preserve">PAPALEO CONRADO JOSE</t>
  </si>
  <si>
    <t xml:space="preserve">LOMBARDI ROBERTINO</t>
  </si>
  <si>
    <t xml:space="preserve">WANG XIULIAN</t>
  </si>
  <si>
    <t xml:space="preserve">CASTALDI ANA M Y AMUT RUBEN A</t>
  </si>
  <si>
    <t xml:space="preserve">FLORENCIA DE LOURDES GORNATI</t>
  </si>
  <si>
    <t xml:space="preserve">RUAN QINGLIN</t>
  </si>
  <si>
    <t xml:space="preserve">RAFFIN HUGO ARNALDO</t>
  </si>
  <si>
    <t xml:space="preserve">ZURSCHMITTEN GRACIELA M</t>
  </si>
  <si>
    <t xml:space="preserve">SU SUPING</t>
  </si>
  <si>
    <t xml:space="preserve">FANY LORENA RUGGIA</t>
  </si>
  <si>
    <t xml:space="preserve">COCEMAR SRL</t>
  </si>
  <si>
    <t xml:space="preserve">MECOLI VICTOR JOSE</t>
  </si>
  <si>
    <t xml:space="preserve">PAYA MARIO ANTONIO</t>
  </si>
  <si>
    <t xml:space="preserve">RUIZ DIAZ ROLANDO DANIEL</t>
  </si>
  <si>
    <t xml:space="preserve">ALMITRANI MARTIN ALBERTO</t>
  </si>
  <si>
    <t xml:space="preserve">LIPONEZKY GUILLERMO</t>
  </si>
  <si>
    <t xml:space="preserve">CASTILLO SUSANA VIOLETA</t>
  </si>
  <si>
    <t xml:space="preserve">HE MINGZHI</t>
  </si>
  <si>
    <t xml:space="preserve">LI YUANCHAO</t>
  </si>
  <si>
    <t xml:space="preserve">García Cherep Camila</t>
  </si>
  <si>
    <t xml:space="preserve">GAUNA CRISTIAN MIGUEL GERMAN</t>
  </si>
  <si>
    <t xml:space="preserve">CABRERA AGÑEL MARIA</t>
  </si>
  <si>
    <t xml:space="preserve">JORGE JOSE ADJAD</t>
  </si>
  <si>
    <t xml:space="preserve">RAMIREZ JOSE MARIA</t>
  </si>
  <si>
    <t xml:space="preserve">DOBLER ELIANA</t>
  </si>
  <si>
    <t xml:space="preserve">CLARA ARANDA</t>
  </si>
  <si>
    <t xml:space="preserve">SARA EDIT RODRIGUEZ</t>
  </si>
  <si>
    <t xml:space="preserve">ANA CLARA ROLDAN</t>
  </si>
  <si>
    <t xml:space="preserve">SILVA LUCAS SEBASTIAN</t>
  </si>
  <si>
    <t xml:space="preserve">OCTAVIO MARIA FRANCIOSI</t>
  </si>
  <si>
    <t xml:space="preserve"> ANALI NILVIA MARTINEZ</t>
  </si>
  <si>
    <t xml:space="preserve">GMZ SRL</t>
  </si>
  <si>
    <t xml:space="preserve">RUIZ DIAZ ROLANDO</t>
  </si>
  <si>
    <t xml:space="preserve">CHACON JOSE </t>
  </si>
  <si>
    <t xml:space="preserve">NATALIA ELISABET CHAPARRO</t>
  </si>
  <si>
    <t xml:space="preserve">DISTRIBUIDORA 17 </t>
  </si>
  <si>
    <t xml:space="preserve">CANASTRELLI TANIA</t>
  </si>
  <si>
    <t xml:space="preserve">ELISABET ANALIA RODRIGUEZ</t>
  </si>
  <si>
    <t xml:space="preserve">MACARENA ROCIO ECHAGÜE</t>
  </si>
  <si>
    <t xml:space="preserve">PRISCILA AMAT</t>
  </si>
  <si>
    <t xml:space="preserve">ANALIA GRACIELA VERA</t>
  </si>
  <si>
    <t xml:space="preserve">MARIA DANIELA VALDEZ</t>
  </si>
  <si>
    <t xml:space="preserve">Independencia 2975</t>
  </si>
  <si>
    <t xml:space="preserve">MARILINA DEL CARMEN QUIROGA</t>
  </si>
  <si>
    <t xml:space="preserve">MARSIL BOULEVARD S. CAP I SECC IV</t>
  </si>
  <si>
    <t xml:space="preserve">strada carolina gisel </t>
  </si>
  <si>
    <t xml:space="preserve">PERES ANDRES SEBASTIAN</t>
  </si>
  <si>
    <t xml:space="preserve">SEFERINO S.R.L EN FORMACION</t>
  </si>
  <si>
    <t xml:space="preserve">LEREIS IRIS GRACIELA</t>
  </si>
  <si>
    <t xml:space="preserve">MOTTURA MARIA SOLEDAD</t>
  </si>
  <si>
    <t xml:space="preserve">ALTAMIRANO FEDERICO JOSE</t>
  </si>
  <si>
    <t xml:space="preserve">RAFAGHELLI MATIAS FEDERICO</t>
  </si>
  <si>
    <t xml:space="preserve">MUSURUANA ANDRES</t>
  </si>
  <si>
    <t xml:space="preserve">RAMIREZ HORACIO OMAR</t>
  </si>
  <si>
    <t xml:space="preserve">MELLINGER CAROLINA ISABEL</t>
  </si>
  <si>
    <t xml:space="preserve">ANDRES GASTON BENGLER</t>
  </si>
  <si>
    <t xml:space="preserve">GUTIERREZ JORGE BENITO ELOY</t>
  </si>
  <si>
    <t xml:space="preserve">PAN AMERICAN ENERGY S.L. SUCUR</t>
  </si>
  <si>
    <t xml:space="preserve">BARIN ANTONELA</t>
  </si>
  <si>
    <t xml:space="preserve">CHIANI LEANDRO JESUS</t>
  </si>
  <si>
    <t xml:space="preserve">FREDES GEORGINA</t>
  </si>
  <si>
    <t xml:space="preserve">Cancha de Paddle/Tenis</t>
  </si>
  <si>
    <t xml:space="preserve">CEJAS NAIR NOELI</t>
  </si>
  <si>
    <t xml:space="preserve">CELIS FABIAN MARCELO</t>
  </si>
  <si>
    <t xml:space="preserve">WEST MARTIN SEBASTIAN</t>
  </si>
  <si>
    <t xml:space="preserve">VILLANUEVA NATALIA ROMINA</t>
  </si>
  <si>
    <t xml:space="preserve">ROSATI MARIO JOSE</t>
  </si>
  <si>
    <t xml:space="preserve">BONZI MARIANO RICARDO</t>
  </si>
  <si>
    <t xml:space="preserve">Cherñenco Ramiro</t>
  </si>
  <si>
    <t xml:space="preserve">Kiosco - 365</t>
  </si>
  <si>
    <t xml:space="preserve">Gimenez Ivan</t>
  </si>
  <si>
    <t xml:space="preserve">JORGE ALBERTO PALOMEQUE</t>
  </si>
  <si>
    <t xml:space="preserve">CIENFUEGOS GABRIELA</t>
  </si>
  <si>
    <t xml:space="preserve">PUERTOLAS CLAUDIA</t>
  </si>
  <si>
    <t xml:space="preserve">RUSCITTI BEATRIZ</t>
  </si>
  <si>
    <t xml:space="preserve">GODOY DANIEL </t>
  </si>
  <si>
    <t xml:space="preserve">MARIA LUISA ALDERETE</t>
  </si>
  <si>
    <t xml:space="preserve">ADRIANA PATRICIA BARROS</t>
  </si>
  <si>
    <t xml:space="preserve">RAMIREZ MARIA BELEN</t>
  </si>
  <si>
    <t xml:space="preserve">CESAR ARIEL PERELLO</t>
  </si>
  <si>
    <t xml:space="preserve">NAHUEL NICOLAS ARREDONDO - LA ROSITA -</t>
  </si>
  <si>
    <t xml:space="preserve">Affonso facundo </t>
  </si>
  <si>
    <t xml:space="preserve">PALOMEQUE ALICIA SUSANA</t>
  </si>
  <si>
    <t xml:space="preserve">GABRIEL RUBEN PEÑA</t>
  </si>
  <si>
    <t xml:space="preserve">GIL CRISTIAN </t>
  </si>
  <si>
    <t xml:space="preserve">BULLIN SILVIA SUSANA</t>
  </si>
  <si>
    <t xml:space="preserve">CORIA JULIO ALBERTO</t>
  </si>
  <si>
    <t xml:space="preserve">D EMILIO ACEVEDO CLAUDIO G</t>
  </si>
  <si>
    <t xml:space="preserve">IBAÑEZ FRANCISCO SALVADOR</t>
  </si>
  <si>
    <t xml:space="preserve">BUGNON LUCIANA AGUSTINA</t>
  </si>
  <si>
    <t xml:space="preserve">INGUI GUILLERMO</t>
  </si>
  <si>
    <t xml:space="preserve">CORREA GABRIELA DEL VALLE</t>
  </si>
  <si>
    <t xml:space="preserve">MORRA JOSE OSCAR</t>
  </si>
  <si>
    <t xml:space="preserve">ROIG VICTOR HUGO</t>
  </si>
  <si>
    <t xml:space="preserve">ARREDONDO CLAUDIO CONRADO</t>
  </si>
  <si>
    <t xml:space="preserve">BARDUS CLAUDIA ANALIA</t>
  </si>
  <si>
    <t xml:space="preserve">BERTUZZI NICOLAS MARCIANO</t>
  </si>
  <si>
    <t xml:space="preserve">CATENA SILVINA CELIA</t>
  </si>
  <si>
    <t xml:space="preserve">EDMUNDO ABEL MAÑAS</t>
  </si>
  <si>
    <t xml:space="preserve">HERZOG HERNAN FERMIN</t>
  </si>
  <si>
    <t xml:space="preserve">VAZQUEZ ELENA OFELIA</t>
  </si>
  <si>
    <t xml:space="preserve">FABRISSIN NORMA BEATRIZ</t>
  </si>
  <si>
    <t xml:space="preserve">REUS LUCAS MATIAS</t>
  </si>
  <si>
    <t xml:space="preserve">KOBER MIRTA ROSA</t>
  </si>
  <si>
    <t xml:space="preserve">AREVALO VANINA SOLEDAD</t>
  </si>
  <si>
    <t xml:space="preserve">TURCHETTI DARIO HERNAN Y TURCH</t>
  </si>
  <si>
    <t xml:space="preserve">MINIMARKET</t>
  </si>
  <si>
    <t xml:space="preserve">CAITO FABRICIO</t>
  </si>
  <si>
    <t xml:space="preserve">VICTOR HUGO ROIG</t>
  </si>
  <si>
    <t xml:space="preserve">LUCRECIA ANELEY ARREDONDO</t>
  </si>
  <si>
    <t xml:space="preserve">SANTA FE SUSHI S. A. S.</t>
  </si>
  <si>
    <t xml:space="preserve">JACQUET CLAUDIA</t>
  </si>
  <si>
    <t xml:space="preserve">Silvana Marcela Morales</t>
  </si>
  <si>
    <t xml:space="preserve">CASTRO CRISTINA</t>
  </si>
  <si>
    <t xml:space="preserve">RAMIREZ BRUNO GONZALO</t>
  </si>
  <si>
    <t xml:space="preserve">JOSE MARIA VAZQUEZ</t>
  </si>
  <si>
    <t xml:space="preserve">LEANDRO LUJAN CORIA</t>
  </si>
  <si>
    <t xml:space="preserve">BIERI EVELIN</t>
  </si>
  <si>
    <t xml:space="preserve">BONFATI CRISTIAN</t>
  </si>
  <si>
    <t xml:space="preserve">KIOSCO AXEL</t>
  </si>
  <si>
    <t xml:space="preserve">NAIGELEN SILVIA ROSANA</t>
  </si>
  <si>
    <t xml:space="preserve">TODO PARA KIOSCOS SRL</t>
  </si>
  <si>
    <t xml:space="preserve">MILESSI MARIA DE LOS ANGELES</t>
  </si>
  <si>
    <t xml:space="preserve">LUNA ESTEBAN</t>
  </si>
  <si>
    <t xml:space="preserve">LOPEZ GARCIA ADRIANA TERESA</t>
  </si>
  <si>
    <t xml:space="preserve">SANABRIA LAUTARO EXEQUIEL</t>
  </si>
  <si>
    <t xml:space="preserve">AGUIRRE VALERIA RAMONA</t>
  </si>
  <si>
    <t xml:space="preserve">LAURETTA PAULO SALVADOR</t>
  </si>
  <si>
    <t xml:space="preserve">LEIVA CAROLINA ALEJANDRA</t>
  </si>
  <si>
    <t xml:space="preserve">SANABRIA JULIAN</t>
  </si>
  <si>
    <t xml:space="preserve">LORENA SOLEDAD CRISTINZIANI</t>
  </si>
  <si>
    <t xml:space="preserve">SANCHEZ CAROLINA</t>
  </si>
  <si>
    <t xml:space="preserve">SOSA VANESA</t>
  </si>
  <si>
    <t xml:space="preserve">BECCHIO MARIANA</t>
  </si>
  <si>
    <t xml:space="preserve">BAUZA DIEGO EXEQUIEL</t>
  </si>
  <si>
    <t xml:space="preserve">SILUK LORENA</t>
  </si>
  <si>
    <t xml:space="preserve">RAMON ENRIQUE LEYES</t>
  </si>
  <si>
    <t xml:space="preserve">CAMILA BELEN MARTINEZ</t>
  </si>
  <si>
    <t xml:space="preserve"> BALEAR</t>
  </si>
  <si>
    <t xml:space="preserve">SOSA CLARA VIVIANA</t>
  </si>
  <si>
    <t xml:space="preserve">SOSA VERONICA PAOLA</t>
  </si>
  <si>
    <t xml:space="preserve">BOUTONNET RICARDO ALBERTO</t>
  </si>
  <si>
    <t xml:space="preserve">COASSOLO MARIANA SOLEDAD</t>
  </si>
  <si>
    <t xml:space="preserve">MELGAREJO SANDRA BEATRIZ</t>
  </si>
  <si>
    <t xml:space="preserve">ROBLES PABLO ANDRES</t>
  </si>
  <si>
    <t xml:space="preserve">BELTRAME MAXIMILIANO CARLOS</t>
  </si>
  <si>
    <t xml:space="preserve">BORRMANN FEDERICO JAVIER</t>
  </si>
  <si>
    <t xml:space="preserve">DANUZZO JORGE MANUEL</t>
  </si>
  <si>
    <t xml:space="preserve">FELIPE TOMAS PERELLO</t>
  </si>
  <si>
    <t xml:space="preserve">RAMIREZ LUCIA MARCELA</t>
  </si>
  <si>
    <t xml:space="preserve">RUFINACHT CARLOS ROBERTO</t>
  </si>
  <si>
    <t xml:space="preserve">BACIGALUPPI MATIAS EDUARDO</t>
  </si>
  <si>
    <t xml:space="preserve">CRESPI MABEL BEATRIZ</t>
  </si>
  <si>
    <t xml:space="preserve">MALDONADO TAMARA GISELA</t>
  </si>
  <si>
    <t xml:space="preserve">BELEN MARCOS GABRIEL</t>
  </si>
  <si>
    <t xml:space="preserve">POCHON MARIA CECILIA</t>
  </si>
  <si>
    <t xml:space="preserve">CASTAÑEDA SONIA VIVIANA</t>
  </si>
  <si>
    <t xml:space="preserve">VAZQUEZ DALILA ALEJANDRA</t>
  </si>
  <si>
    <t xml:space="preserve">MONTERONI VICTOR HUGO</t>
  </si>
  <si>
    <t xml:space="preserve">GABRIEL ALBERTO ALEGRE</t>
  </si>
  <si>
    <t xml:space="preserve">VERA JORGE</t>
  </si>
  <si>
    <t xml:space="preserve">AHUMADA CECILIA VANESA</t>
  </si>
  <si>
    <t xml:space="preserve">BORNISEN NAHUEL</t>
  </si>
  <si>
    <t xml:space="preserve">FRANCISCO JAVIER TOZETTO</t>
  </si>
  <si>
    <t xml:space="preserve">Nuñez Gladis Ramona</t>
  </si>
  <si>
    <t xml:space="preserve">CHEN JIANGLIN</t>
  </si>
  <si>
    <t xml:space="preserve">CABRERA IRIS MARGA</t>
  </si>
  <si>
    <t xml:space="preserve">CLAROS CECILIA PAOLA</t>
  </si>
  <si>
    <t xml:space="preserve">FIORENZA LUIS OSCAR</t>
  </si>
  <si>
    <t xml:space="preserve">HEREDIA GLADYS YOLANDA</t>
  </si>
  <si>
    <t xml:space="preserve">MARIA LAURA THOBOKHLOT</t>
  </si>
  <si>
    <t xml:space="preserve">PORTA MARIA CECILIA</t>
  </si>
  <si>
    <t xml:space="preserve">CORDOBA FERNANDO, SEB. Y JUAN</t>
  </si>
  <si>
    <t xml:space="preserve">MENDEZ SILVIA ANA</t>
  </si>
  <si>
    <t xml:space="preserve">ROSA ANGEL DANTE</t>
  </si>
  <si>
    <t xml:space="preserve">BLASONE PABLO MARCELO</t>
  </si>
  <si>
    <t xml:space="preserve">LOS HERMANOS</t>
  </si>
  <si>
    <t xml:space="preserve">MARTINEZ TORRICO Y TORRICO S.</t>
  </si>
  <si>
    <t xml:space="preserve">JABAZ MAXIMILIANO</t>
  </si>
  <si>
    <t xml:space="preserve">SANCHEZ PEDRO MARCELO</t>
  </si>
  <si>
    <t xml:space="preserve">CHIANI CARLOS ALBERTO</t>
  </si>
  <si>
    <t xml:space="preserve">FLORES VIVIANA BELKIS</t>
  </si>
  <si>
    <t xml:space="preserve">BEATINI MARIA BELEN</t>
  </si>
  <si>
    <t xml:space="preserve">SCHMINKE GISELA</t>
  </si>
  <si>
    <t xml:space="preserve">CASTRO MIRIAM</t>
  </si>
  <si>
    <t xml:space="preserve">MAILLARD JOSE MARIA</t>
  </si>
  <si>
    <t xml:space="preserve">WORONKA MIGUEL</t>
  </si>
  <si>
    <t xml:space="preserve">IGNACIO RODRIGO ANGELINI</t>
  </si>
  <si>
    <t xml:space="preserve">BALBUENA MARTIN</t>
  </si>
  <si>
    <t xml:space="preserve">IZA MARCELO</t>
  </si>
  <si>
    <t xml:space="preserve">AUTOSERVICIO VIEYTES</t>
  </si>
  <si>
    <t xml:space="preserve">HARI SILVINA</t>
  </si>
  <si>
    <t xml:space="preserve">NORIEGA MARISA</t>
  </si>
  <si>
    <t xml:space="preserve">MACIEL ALEJANDRA</t>
  </si>
  <si>
    <t xml:space="preserve">Narducu Marcela </t>
  </si>
  <si>
    <t xml:space="preserve">Kiosko pablo</t>
  </si>
  <si>
    <t xml:space="preserve">Ale kiosko</t>
  </si>
  <si>
    <t xml:space="preserve">CARLOS ALEJANDRO ULLA</t>
  </si>
  <si>
    <t xml:space="preserve">Juan Manuel Alonzo</t>
  </si>
  <si>
    <t xml:space="preserve">ANALIA RAQUEL GALIANO</t>
  </si>
  <si>
    <t xml:space="preserve">DESPENSA VICTORIA</t>
  </si>
  <si>
    <t xml:space="preserve">LA ESQUINA</t>
  </si>
  <si>
    <t xml:space="preserve">ALMACEN ALBERTI</t>
  </si>
  <si>
    <t xml:space="preserve">TARDIVI MARTIN</t>
  </si>
  <si>
    <t xml:space="preserve">GIULANO FRANCO GUANCA</t>
  </si>
  <si>
    <t xml:space="preserve">JULIA ANGELA OVELAR</t>
  </si>
  <si>
    <t xml:space="preserve">ALMACEN BYB</t>
  </si>
  <si>
    <t xml:space="preserve">CHIANI MARTIN</t>
  </si>
  <si>
    <t xml:space="preserve">LUCIANO ADRIEL OJEDA</t>
  </si>
  <si>
    <t xml:space="preserve">COTTET GUADALUPE</t>
  </si>
  <si>
    <t xml:space="preserve">BAJO CERO</t>
  </si>
  <si>
    <t xml:space="preserve">LA VIA 24/7</t>
  </si>
  <si>
    <t xml:space="preserve">GUILLERMO CARMELE - QUESOLANDIA</t>
  </si>
  <si>
    <t xml:space="preserve">SARINA NESTOR HUGO</t>
  </si>
  <si>
    <t xml:space="preserve">GATTI OMAR ERIC</t>
  </si>
  <si>
    <t xml:space="preserve">GONZALEZ RICARDO ISMAEL</t>
  </si>
  <si>
    <t xml:space="preserve">CHEN MIN</t>
  </si>
  <si>
    <t xml:space="preserve">MENINO MARCELO GUSTAVO</t>
  </si>
  <si>
    <t xml:space="preserve">EL RINCON DEL QUESO S.A</t>
  </si>
  <si>
    <t xml:space="preserve">REYNOSO VALERIA ANDREA</t>
  </si>
  <si>
    <t xml:space="preserve">YOSSEN LISANDRO LUIS MARIA</t>
  </si>
  <si>
    <t xml:space="preserve">RAMOS SURUGUAY BERNA ROSA</t>
  </si>
  <si>
    <t xml:space="preserve">TRANSFUEL OIL S R L</t>
  </si>
  <si>
    <t xml:space="preserve">VALERIA BEATRIZ COSTA</t>
  </si>
  <si>
    <t xml:space="preserve">FELIPELLI CAROLINA</t>
  </si>
  <si>
    <t xml:space="preserve">GARCILAZO CRISTIAN</t>
  </si>
  <si>
    <t xml:space="preserve">VERONICA GHELFI</t>
  </si>
  <si>
    <t xml:space="preserve">GONZALO MATIAS REINA</t>
  </si>
  <si>
    <t xml:space="preserve">SIMÓN DIETZ </t>
  </si>
  <si>
    <t xml:space="preserve">EL PORTAL ROXANA</t>
  </si>
  <si>
    <t xml:space="preserve">ALEJANDRO MARCELO MARTORELLI</t>
  </si>
  <si>
    <t xml:space="preserve">DUARTE JUAN DOMINGO</t>
  </si>
  <si>
    <t xml:space="preserve">Dietetica</t>
  </si>
  <si>
    <t xml:space="preserve">Carrizo marta</t>
  </si>
  <si>
    <t xml:space="preserve">Freyre lara</t>
  </si>
  <si>
    <t xml:space="preserve">ORDOÑE EDIT</t>
  </si>
  <si>
    <t xml:space="preserve">PAMELA CAROLINA DIDONE</t>
  </si>
  <si>
    <t xml:space="preserve">AUTOSERVICIO SUPERMAX</t>
  </si>
  <si>
    <t xml:space="preserve">GONZALEZ JULIAN</t>
  </si>
  <si>
    <t xml:space="preserve">JUAN MANUEL CAINELLI</t>
  </si>
  <si>
    <t xml:space="preserve">GRUPO UBAJAY S. R. L. EN FORMACION</t>
  </si>
  <si>
    <t xml:space="preserve">DANIEL</t>
  </si>
  <si>
    <t xml:space="preserve">Orduña Cristian Gastón </t>
  </si>
  <si>
    <t xml:space="preserve">AINELEN OJEDA</t>
  </si>
  <si>
    <t xml:space="preserve">SLANAC RAMIRO</t>
  </si>
  <si>
    <t xml:space="preserve">SCHMELING MARIA LARISA</t>
  </si>
  <si>
    <t xml:space="preserve">PEREZLINDO GERMAN DARDO</t>
  </si>
  <si>
    <t xml:space="preserve">VALENTINA INES VEGA</t>
  </si>
  <si>
    <t xml:space="preserve">MARISA ELISABET SCUDIERO</t>
  </si>
  <si>
    <t xml:space="preserve">SONIA SOLEDAD MEZA</t>
  </si>
  <si>
    <t xml:space="preserve">LORENA RAQUEL MIÑO</t>
  </si>
  <si>
    <t xml:space="preserve">FRADREGRADA LILIANA MARIA</t>
  </si>
  <si>
    <t xml:space="preserve">EXEQUIEL ADROVER</t>
  </si>
  <si>
    <t xml:space="preserve">CRISTIAN MARTIN</t>
  </si>
  <si>
    <t xml:space="preserve">ESTEBAN MATIAS RAMOS</t>
  </si>
  <si>
    <t xml:space="preserve">JOANA LUCRECIA FERREYRA</t>
  </si>
  <si>
    <t xml:space="preserve">MARIA LUISA YUCHERCHEN</t>
  </si>
  <si>
    <t xml:space="preserve">TOREA NORA GABRIELA</t>
  </si>
  <si>
    <t xml:space="preserve">ALANIZ CLAUDIA IVANA</t>
  </si>
  <si>
    <t xml:space="preserve">CIRABISI ROSANA VERONICA</t>
  </si>
  <si>
    <t xml:space="preserve">WENG DAOSHUN</t>
  </si>
  <si>
    <t xml:space="preserve">RUIZ DIAZ GABRIEL MARCELINO</t>
  </si>
  <si>
    <t xml:space="preserve">LIN ZHIXIANG</t>
  </si>
  <si>
    <t xml:space="preserve">FIDALGO ADRIANA ELISABET</t>
  </si>
  <si>
    <t xml:space="preserve">SCHNIDER RUBEN DARIO</t>
  </si>
  <si>
    <t xml:space="preserve">VICCINO RICARDO FABIAN</t>
  </si>
  <si>
    <t xml:space="preserve">FERNANDEZ ALBA GRISELDA</t>
  </si>
  <si>
    <t xml:space="preserve">SCHNEIDER DARIO RUBEN</t>
  </si>
  <si>
    <t xml:space="preserve">CAPUTA FABIAN CLAUDIO JOSE</t>
  </si>
  <si>
    <t xml:space="preserve">SERI MARISA DANIELA</t>
  </si>
  <si>
    <t xml:space="preserve">RODRIGUEZ JUAN</t>
  </si>
  <si>
    <t xml:space="preserve">LEGUIZAMON MIRIAM</t>
  </si>
  <si>
    <t xml:space="preserve">SCHULZ MICAELA DAIANA</t>
  </si>
  <si>
    <t xml:space="preserve">VANNI BEATRIZ LAURA CEFERINA</t>
  </si>
  <si>
    <t xml:space="preserve">RODRIGUEZ GUSTAVO ARIEL</t>
  </si>
  <si>
    <t xml:space="preserve"> Paula costa</t>
  </si>
  <si>
    <t xml:space="preserve">AUTOSERVICIO LAS CHICAS</t>
  </si>
  <si>
    <t xml:space="preserve">DAPOLO GISELA</t>
  </si>
  <si>
    <t xml:space="preserve">GONZALES PABLO</t>
  </si>
  <si>
    <t xml:space="preserve">AGUIRRE ROMINA</t>
  </si>
  <si>
    <t xml:space="preserve">Marcelo gentile</t>
  </si>
  <si>
    <t xml:space="preserve">BRENDA CANTAR</t>
  </si>
  <si>
    <t xml:space="preserve">MONZON RODRIGO</t>
  </si>
  <si>
    <t xml:space="preserve">DIAZ ARIANA</t>
  </si>
  <si>
    <t xml:space="preserve">KERN PATRICIA</t>
  </si>
  <si>
    <t xml:space="preserve">ALMADA SERGIO MIGUEL</t>
  </si>
  <si>
    <t xml:space="preserve">CAPPELETTI RAFAEL </t>
  </si>
  <si>
    <t xml:space="preserve">Varina </t>
  </si>
  <si>
    <t xml:space="preserve">SOFIA BELEN DUSO (LO DE PEDRO)</t>
  </si>
  <si>
    <t xml:space="preserve">CAMPANA NOEMI</t>
  </si>
  <si>
    <t xml:space="preserve">ENRIQUEZ ELBIO</t>
  </si>
  <si>
    <t xml:space="preserve">FLOW DRUGSTORE 24</t>
  </si>
  <si>
    <t xml:space="preserve">VARINA SALEMME</t>
  </si>
  <si>
    <t xml:space="preserve">SANDRA ESQUIVEL</t>
  </si>
  <si>
    <t xml:space="preserve">RIVERO MELINA SUSANA</t>
  </si>
  <si>
    <t xml:space="preserve">FRUTOS NORBERTO HUGO</t>
  </si>
  <si>
    <t xml:space="preserve">ESPINDOLA MARTIN JOSE</t>
  </si>
  <si>
    <t xml:space="preserve">LOPEZ IVANA MELISA</t>
  </si>
  <si>
    <t xml:space="preserve">BC COMBUSTIBLES S.A</t>
  </si>
  <si>
    <t xml:space="preserve">CARLOS NORBERTO VILLALBA</t>
  </si>
  <si>
    <t xml:space="preserve">MARCELO OSCAR LUDUEÑA</t>
  </si>
  <si>
    <t xml:space="preserve">CARINA GUADALUPE GAUNA</t>
  </si>
  <si>
    <t xml:space="preserve">SALAMON ELSA</t>
  </si>
  <si>
    <t xml:space="preserve">ALEJANDRA ROXANA RUIZ</t>
  </si>
  <si>
    <t xml:space="preserve">CURI MARIA</t>
  </si>
  <si>
    <t xml:space="preserve">RODRIGUEZ MARIELA</t>
  </si>
  <si>
    <t xml:space="preserve">Calvo estefania soledad</t>
  </si>
  <si>
    <t xml:space="preserve">ROLON SANDRA</t>
  </si>
  <si>
    <t xml:space="preserve">ROSSETTO EMIE</t>
  </si>
  <si>
    <t xml:space="preserve">GUILLERMO FAUSTINO EDSBERG</t>
  </si>
  <si>
    <t xml:space="preserve">BARROS CLAUDIA LEONOR</t>
  </si>
  <si>
    <t xml:space="preserve">RADKO VANESA</t>
  </si>
  <si>
    <t xml:space="preserve">QINGQING SHI</t>
  </si>
  <si>
    <t xml:space="preserve">MARIA GARCIA </t>
  </si>
  <si>
    <t xml:space="preserve">DERLIS ARIEL JARA</t>
  </si>
  <si>
    <t xml:space="preserve">Los cuñados</t>
  </si>
  <si>
    <t xml:space="preserve">Carabagal maria elena</t>
  </si>
  <si>
    <t xml:space="preserve">Beltran eunice</t>
  </si>
  <si>
    <t xml:space="preserve">Anabela fernandez</t>
  </si>
  <si>
    <t xml:space="preserve">FERNANDO FACUNDO</t>
  </si>
  <si>
    <t xml:space="preserve">BURGOS MICAELA</t>
  </si>
  <si>
    <t xml:space="preserve">MARIANO RANZANI</t>
  </si>
  <si>
    <t xml:space="preserve">OLIVOS EXEQUIEL</t>
  </si>
  <si>
    <t xml:space="preserve">REY MARIA PAULA</t>
  </si>
  <si>
    <t xml:space="preserve">LEDEZMA MARIA SILVANA</t>
  </si>
  <si>
    <t xml:space="preserve">Graciela Silvana Vargas </t>
  </si>
  <si>
    <t xml:space="preserve">GARCIA ALICIA</t>
  </si>
  <si>
    <t xml:space="preserve">GUILLERMO ANDRES DUFOUR</t>
  </si>
  <si>
    <t xml:space="preserve">MANDEZ DANTE </t>
  </si>
  <si>
    <t xml:space="preserve">Sergio loyean</t>
  </si>
  <si>
    <t xml:space="preserve">GARCIA JOANA </t>
  </si>
  <si>
    <t xml:space="preserve">GOROSTIAGA OSCAR PEDRO</t>
  </si>
  <si>
    <t xml:space="preserve">STRADA ADRIAN JESUS</t>
  </si>
  <si>
    <t xml:space="preserve">MILESI RENE BERNARDO SALVADOR</t>
  </si>
  <si>
    <t xml:space="preserve">HEYMO BLANCA EDIT</t>
  </si>
  <si>
    <t xml:space="preserve">LIMA SILVIA MAGDALENA</t>
  </si>
  <si>
    <t xml:space="preserve">WANG ZIFANG</t>
  </si>
  <si>
    <t xml:space="preserve">GOYENECHEA GERARDO ADRIAN</t>
  </si>
  <si>
    <t xml:space="preserve">NIZ DIEGO MARTIN</t>
  </si>
  <si>
    <t xml:space="preserve">CORESE MAURO GABRIEL</t>
  </si>
  <si>
    <t xml:space="preserve">VILLAVERDE MARIA CAROLINA</t>
  </si>
  <si>
    <t xml:space="preserve">HABASH DARIO OSCAR</t>
  </si>
  <si>
    <t xml:space="preserve">ALBORNOZ SUSANA DEL VALLE</t>
  </si>
  <si>
    <t xml:space="preserve">SAURIN DANA GUADALUPE </t>
  </si>
  <si>
    <t xml:space="preserve">ACOSTA MIRTA BEATRIZ</t>
  </si>
  <si>
    <t xml:space="preserve">BOLATTI EDMUNDO JAVIER</t>
  </si>
  <si>
    <t xml:space="preserve">FABRE LORENZO</t>
  </si>
  <si>
    <t xml:space="preserve">CAPPIELLO CARLOS ALBERTO</t>
  </si>
  <si>
    <t xml:space="preserve">FORNILLO JAVIER IGNACIO</t>
  </si>
  <si>
    <t xml:space="preserve">don alberto srl</t>
  </si>
  <si>
    <t xml:space="preserve">GUTIERREZ MATIAS </t>
  </si>
  <si>
    <t xml:space="preserve">RICARDO JOSE GENTILE</t>
  </si>
  <si>
    <t xml:space="preserve">TORRES ALEJANDRO</t>
  </si>
  <si>
    <t xml:space="preserve">MATIAS IGNACIO TORRES DEL SEL</t>
  </si>
  <si>
    <t xml:space="preserve">YANINA PAOLA ARRIETA</t>
  </si>
  <si>
    <t xml:space="preserve">GOMEZ VIVIANA</t>
  </si>
  <si>
    <t xml:space="preserve">STRADA MARIA</t>
  </si>
  <si>
    <t xml:space="preserve">PABLO EUGENIO ESPIGAROS</t>
  </si>
  <si>
    <t xml:space="preserve">TORRICO SORIA DUNDE</t>
  </si>
  <si>
    <t xml:space="preserve">MORENO TRANSITO OSCAR</t>
  </si>
  <si>
    <t xml:space="preserve">SINERCOM SRL</t>
  </si>
  <si>
    <t xml:space="preserve">CAI BIYING</t>
  </si>
  <si>
    <t xml:space="preserve">Volta Alejandro</t>
  </si>
  <si>
    <t xml:space="preserve">AGUSTIN ALEJANDRO GONZALEZ</t>
  </si>
  <si>
    <t xml:space="preserve">BIYING CAI</t>
  </si>
  <si>
    <t xml:space="preserve">SEGOVIA SANDRA GABRIELA</t>
  </si>
  <si>
    <t xml:space="preserve">CARLOS GABRIEL KAUFFMANN</t>
  </si>
  <si>
    <t xml:space="preserve">MARTINELLI PAOLA DANIELA</t>
  </si>
  <si>
    <t xml:space="preserve">DANIEL RICARDO COLETTI</t>
  </si>
  <si>
    <t xml:space="preserve">BARRIENTOS VANINA</t>
  </si>
  <si>
    <t xml:space="preserve">Mansur Aldo</t>
  </si>
  <si>
    <t xml:space="preserve">JORGELINA ESPINOZA</t>
  </si>
  <si>
    <t xml:space="preserve">DIEGO  WASILKOWSKI</t>
  </si>
  <si>
    <t xml:space="preserve">CLARISA IVANA ESPINOSA</t>
  </si>
  <si>
    <t xml:space="preserve">Meza María </t>
  </si>
  <si>
    <t xml:space="preserve">MENDOZA CINTIA</t>
  </si>
  <si>
    <t xml:space="preserve">GOMEZ JONATAN XAVIER</t>
  </si>
  <si>
    <t xml:space="preserve">Ricardo Cano</t>
  </si>
  <si>
    <t xml:space="preserve">CONCINA DANIELA</t>
  </si>
  <si>
    <t xml:space="preserve">ZHOU XINFU </t>
  </si>
  <si>
    <t xml:space="preserve">RIEGO MARCELO GUSTAVO</t>
  </si>
  <si>
    <t xml:space="preserve">BADANO MONICA SUSANA</t>
  </si>
  <si>
    <t xml:space="preserve">FIORE MARIA EVA</t>
  </si>
  <si>
    <t xml:space="preserve">MARTINEZ DE ILARDUYA ELENA</t>
  </si>
  <si>
    <t xml:space="preserve">PINNOLA JAVIER GONZALO</t>
  </si>
  <si>
    <t xml:space="preserve">CHAUDERON MONICA LILIANA</t>
  </si>
  <si>
    <t xml:space="preserve">IRFE SAS</t>
  </si>
  <si>
    <t xml:space="preserve">GIAUQUE MARIA CRISTINA</t>
  </si>
  <si>
    <t xml:space="preserve">GUTIERREZ RODRIGO MATIAS</t>
  </si>
  <si>
    <t xml:space="preserve">MENA WALTER AUGUSTO</t>
  </si>
  <si>
    <t xml:space="preserve">ANDRETTA RUBEN</t>
  </si>
  <si>
    <t xml:space="preserve">MENENDEZ Y CIA SRL</t>
  </si>
  <si>
    <t xml:space="preserve">BOTTA FIORELLA MAGALI</t>
  </si>
  <si>
    <t xml:space="preserve">MAIDANA ADRIAN JESUS</t>
  </si>
  <si>
    <t xml:space="preserve">MARTINEZ JAVIER ALEJANDRO</t>
  </si>
  <si>
    <t xml:space="preserve">AVALOS ANA NOEMI</t>
  </si>
  <si>
    <t xml:space="preserve">MOREL ESPINOLA MODESTA LIDIA</t>
  </si>
  <si>
    <t xml:space="preserve">MARTINO MARIANA BEATRIZ</t>
  </si>
  <si>
    <t xml:space="preserve">AYALA ROMINA GUADALUPE</t>
  </si>
  <si>
    <t xml:space="preserve">SCHIFITTO MARIA LAURA</t>
  </si>
  <si>
    <t xml:space="preserve">PETRELLA DIEGO SEBASTIAN</t>
  </si>
  <si>
    <t xml:space="preserve">RIEDEL IVAN MAXIMILIANO</t>
  </si>
  <si>
    <t xml:space="preserve">LESCANO CARLOS ALBERTO</t>
  </si>
  <si>
    <t xml:space="preserve">NORMA BEATRIZ OZAN</t>
  </si>
  <si>
    <t xml:space="preserve">MATERA MARIO ALBERTO</t>
  </si>
  <si>
    <t xml:space="preserve">GLADIS ELVA ALESSO</t>
  </si>
  <si>
    <t xml:space="preserve">JOAQUIN BASCONCEL</t>
  </si>
  <si>
    <t xml:space="preserve">MARIA JOSE VILLARRUEL</t>
  </si>
  <si>
    <t xml:space="preserve">EZEQUIEL ABERO</t>
  </si>
  <si>
    <t xml:space="preserve">ALBER GEORGINA</t>
  </si>
  <si>
    <t xml:space="preserve">LUCAS JUAN COSENTINO</t>
  </si>
  <si>
    <t xml:space="preserve">IMHOFF IVAN </t>
  </si>
  <si>
    <t xml:space="preserve">CABAÑA LEONARDO</t>
  </si>
  <si>
    <t xml:space="preserve">JABOUR JOAQUIN</t>
  </si>
  <si>
    <t xml:space="preserve">TOMAS ALBERTO</t>
  </si>
  <si>
    <t xml:space="preserve">DECAILLET FERNANDO</t>
  </si>
  <si>
    <t xml:space="preserve">ANA LAURA LAPISSONDE</t>
  </si>
  <si>
    <t xml:space="preserve">Maria Cristina Pereyra </t>
  </si>
  <si>
    <t xml:space="preserve">CLARISA SEPULVEDA</t>
  </si>
  <si>
    <t xml:space="preserve">JB AUTOSERVICIO</t>
  </si>
  <si>
    <t xml:space="preserve">CORIA ROXANA</t>
  </si>
  <si>
    <t xml:space="preserve">MARIA FERNANDA SACKS</t>
  </si>
  <si>
    <t xml:space="preserve">AYALA ROMINA</t>
  </si>
  <si>
    <t xml:space="preserve">SALERA OSCAR SERGIO</t>
  </si>
  <si>
    <t xml:space="preserve">ALVAREZ FERNANDO ANDRES</t>
  </si>
  <si>
    <t xml:space="preserve">GURMAN JULIO GUSTAVO</t>
  </si>
  <si>
    <t xml:space="preserve">GIL ANA LAURA</t>
  </si>
  <si>
    <t xml:space="preserve">Mullier Corina</t>
  </si>
  <si>
    <t xml:space="preserve">JOSE HERMANOS SRL</t>
  </si>
  <si>
    <t xml:space="preserve">PEREZ RAFAEL ANTONIO</t>
  </si>
  <si>
    <t xml:space="preserve">BONGIOVANNI SERGIO MARCELO</t>
  </si>
  <si>
    <t xml:space="preserve">BOZ ALBERTO M BOZ MARIANO Y BO</t>
  </si>
  <si>
    <t xml:space="preserve">GARCIA ENRIQUE DANILO</t>
  </si>
  <si>
    <t xml:space="preserve">GELLER RAUL IGNACIO</t>
  </si>
  <si>
    <t xml:space="preserve">LACUADRA MATIAS NAHUEL</t>
  </si>
  <si>
    <t xml:space="preserve">VAZQUEZ NORMA BEATRIZ</t>
  </si>
  <si>
    <t xml:space="preserve">NOVO NONINO S.A.S</t>
  </si>
  <si>
    <t xml:space="preserve">CRISTIAN ARIEL GUTIERREZ</t>
  </si>
  <si>
    <t xml:space="preserve">COLOMBARA PAOLA ANDRE</t>
  </si>
  <si>
    <t xml:space="preserve">DELVO CARLOS DANIEL</t>
  </si>
  <si>
    <t xml:space="preserve">RE GISELA</t>
  </si>
  <si>
    <t xml:space="preserve">CARRIZO MARIA CAROLINA</t>
  </si>
  <si>
    <t xml:space="preserve">ENRICO ARIEL MARCELO</t>
  </si>
  <si>
    <t xml:space="preserve">LISANTI VERONICA ANDREA</t>
  </si>
  <si>
    <t xml:space="preserve">LENARDON ALICIA GLORIA</t>
  </si>
  <si>
    <t xml:space="preserve">LURASCHI AGUSTINA JULIETA</t>
  </si>
  <si>
    <t xml:space="preserve">LI JIANREN</t>
  </si>
  <si>
    <t xml:space="preserve">Ariel Marcelo </t>
  </si>
  <si>
    <t xml:space="preserve">MARIN CLAUDIO GUSTAVO</t>
  </si>
  <si>
    <t xml:space="preserve">SANCHEZ MATIAS FEDERICO</t>
  </si>
  <si>
    <t xml:space="preserve">MAXIMILIANO ARIEL JODRY</t>
  </si>
  <si>
    <t xml:space="preserve">ERNESTO JUAN JESUS MANTARAS</t>
  </si>
  <si>
    <t xml:space="preserve">PATRICIO HERNANDEZ</t>
  </si>
  <si>
    <t xml:space="preserve">TOMAS ISAIAS CASTILLO</t>
  </si>
  <si>
    <t xml:space="preserve">JOSE MARIA GABRIEL DAMIANI RIBOLDI</t>
  </si>
  <si>
    <t xml:space="preserve">GRUPO NECOCHEA  S. R. L. EN FORMACION</t>
  </si>
  <si>
    <t xml:space="preserve">ADRIAN ELIAS MOSEICHUK</t>
  </si>
  <si>
    <t xml:space="preserve">MEYNET JUAN MARCELO</t>
  </si>
  <si>
    <t xml:space="preserve">DAVINA SOFIA NICLIS - DRUGSTORE</t>
  </si>
  <si>
    <t xml:space="preserve">AGUIRRE CARLOS</t>
  </si>
  <si>
    <t xml:space="preserve">FALCON SEBASTIAN</t>
  </si>
  <si>
    <t xml:space="preserve">José Eduardo Salcedo </t>
  </si>
  <si>
    <t xml:space="preserve">BAIGORRIA JAVIER</t>
  </si>
  <si>
    <t xml:space="preserve">GABAS WALTER JESUS</t>
  </si>
  <si>
    <t xml:space="preserve">JUAN MARTIN TORREALDAY</t>
  </si>
  <si>
    <t xml:space="preserve">FERNANDO JAVIER CASTRONOVO</t>
  </si>
  <si>
    <t xml:space="preserve">Javier raul burgos</t>
  </si>
  <si>
    <t xml:space="preserve">CENTRO RECOLETA</t>
  </si>
  <si>
    <t xml:space="preserve">BENJAMIN BOASSO</t>
  </si>
  <si>
    <t xml:space="preserve">FRANCISCO IGNACIO DEL SASTRE</t>
  </si>
  <si>
    <t xml:space="preserve">ANOSO GABRIELA VERONICA</t>
  </si>
  <si>
    <t xml:space="preserve">ESQUIVO JONATHAN EZEQUIEL</t>
  </si>
  <si>
    <t xml:space="preserve">ARIEL EMILIANO Y GIME</t>
  </si>
  <si>
    <t xml:space="preserve">MORALES JUAN CARLOS</t>
  </si>
  <si>
    <t xml:space="preserve">CASTRO VANINA </t>
  </si>
  <si>
    <t xml:space="preserve">CANOVES CRISTIAN LIONEL</t>
  </si>
  <si>
    <t xml:space="preserve">FERNANDEZ MARIA CELESTE</t>
  </si>
  <si>
    <t xml:space="preserve">PADIN JUAN PABLO</t>
  </si>
  <si>
    <t xml:space="preserve">SCARAMELLO NANCI CLAUDIA</t>
  </si>
  <si>
    <t xml:space="preserve">CALLONI OSCAR ALBERTO</t>
  </si>
  <si>
    <t xml:space="preserve">COSTA NORMA TERESITA</t>
  </si>
  <si>
    <t xml:space="preserve">PFEIFFER MARCELO FABIAN</t>
  </si>
  <si>
    <t xml:space="preserve"> DESPENSA AZCUENAGA DE LESTUSSI MARIA LORENA Y ROS</t>
  </si>
  <si>
    <t xml:space="preserve">CATANIA JUAN JOSE</t>
  </si>
  <si>
    <t xml:space="preserve">HILGERT GERMAN Y VERONICA</t>
  </si>
  <si>
    <t xml:space="preserve">STARINGER CLAUDIO NESTOR</t>
  </si>
  <si>
    <t xml:space="preserve">KOMIAK ANA MARIA</t>
  </si>
  <si>
    <t xml:space="preserve">GROSSO FABRIZIO IGNACIO </t>
  </si>
  <si>
    <t xml:space="preserve">MARTINEZ NICOLAS</t>
  </si>
  <si>
    <t xml:space="preserve">CORIA MARIA ALEJANDRA</t>
  </si>
  <si>
    <t xml:space="preserve">DIEGO FABIAN GOMEZ</t>
  </si>
  <si>
    <t xml:space="preserve">JOAQUIN REY</t>
  </si>
  <si>
    <t xml:space="preserve">VILLAREAL GONZALO</t>
  </si>
  <si>
    <t xml:space="preserve">ELSA LEONOR COSTA</t>
  </si>
  <si>
    <t xml:space="preserve">ELENA GUADALUPE ECHAGUE</t>
  </si>
  <si>
    <t xml:space="preserve">CISNEROS DANTE</t>
  </si>
  <si>
    <t xml:space="preserve">MARIO MAXIMILIANO MONDINO</t>
  </si>
  <si>
    <t xml:space="preserve">LORENA GISELA CRIPPA</t>
  </si>
  <si>
    <t xml:space="preserve">GISELA RUEDA </t>
  </si>
  <si>
    <t xml:space="preserve">BELEN MARIA GUADALUPE ALMADA</t>
  </si>
  <si>
    <t xml:space="preserve">Quiroga Jorge </t>
  </si>
  <si>
    <t xml:space="preserve">CINTIA MACIEL</t>
  </si>
  <si>
    <t xml:space="preserve">RUBEN DARIO GAUNA</t>
  </si>
  <si>
    <t xml:space="preserve">JEZABEL LUDMILA AYALA</t>
  </si>
  <si>
    <t xml:space="preserve">WORD 24</t>
  </si>
  <si>
    <t xml:space="preserve">López Juan Carlos </t>
  </si>
  <si>
    <t xml:space="preserve">PUCCHIO GUIDO NICOLAS</t>
  </si>
  <si>
    <t xml:space="preserve">ALMACEN BALCARCE</t>
  </si>
  <si>
    <t xml:space="preserve">ESTANISLAO ALBORNOZ</t>
  </si>
  <si>
    <t xml:space="preserve">Salari ci tia</t>
  </si>
  <si>
    <t xml:space="preserve">ZHIXIONG YAN</t>
  </si>
  <si>
    <t xml:space="preserve">PISANI CLAUDIA MERCEDES</t>
  </si>
  <si>
    <t xml:space="preserve">WILLINER OSVALDO JOSE</t>
  </si>
  <si>
    <t xml:space="preserve">DANIELA VILLALBA</t>
  </si>
  <si>
    <t xml:space="preserve">FERRONATO ELISABET CARINA</t>
  </si>
  <si>
    <t xml:space="preserve">RICARDO LOPEZ E HIJOS SRL</t>
  </si>
  <si>
    <t xml:space="preserve">RUSCITTI AGOSTINA</t>
  </si>
  <si>
    <t xml:space="preserve">RUSCITTI NICOLAS ALFREDO</t>
  </si>
  <si>
    <t xml:space="preserve">DIAZ CARLOS RAUL</t>
  </si>
  <si>
    <t xml:space="preserve">GONZALEZ MARICEL ANALIA</t>
  </si>
  <si>
    <t xml:space="preserve">RUIZ NICOLAS ROBERTO</t>
  </si>
  <si>
    <t xml:space="preserve">CHEN XINZHONG</t>
  </si>
  <si>
    <t xml:space="preserve">ALMEIDA MARIA DE LOS MILAGROS</t>
  </si>
  <si>
    <t xml:space="preserve">FRIOSAR S.R.L.</t>
  </si>
  <si>
    <t xml:space="preserve">ERICA MARIA DEL VALLE OJEDA</t>
  </si>
  <si>
    <t xml:space="preserve">RAFAEL MAXIMILIANO AUCE</t>
  </si>
  <si>
    <t xml:space="preserve">JAVIER WILLINER</t>
  </si>
  <si>
    <t xml:space="preserve">ROCIO ANAHI MIGUEL</t>
  </si>
  <si>
    <t xml:space="preserve">ADRIAN ZAPATA</t>
  </si>
  <si>
    <t xml:space="preserve">MINGO GUILLNA DENISE</t>
  </si>
  <si>
    <t xml:space="preserve">German caglia</t>
  </si>
  <si>
    <t xml:space="preserve">PEREYRA RUBEN</t>
  </si>
  <si>
    <t xml:space="preserve">GALEAN DORA</t>
  </si>
  <si>
    <t xml:space="preserve">ESPINDOLA VIRGINIA</t>
  </si>
  <si>
    <t xml:space="preserve">PALOMA SRL</t>
  </si>
  <si>
    <t xml:space="preserve">WALTER ALFONSO EUBRARD</t>
  </si>
  <si>
    <t xml:space="preserve">DEFINO EMILIANO JESUS</t>
  </si>
  <si>
    <t xml:space="preserve">GALVAN NORMA</t>
  </si>
  <si>
    <t xml:space="preserve">JORGE ANTONIO BEDU</t>
  </si>
  <si>
    <t xml:space="preserve">VERONICA LILIANA MILAGROS PASSET</t>
  </si>
  <si>
    <t xml:space="preserve">MERCADITO EL SABALITO</t>
  </si>
  <si>
    <t xml:space="preserve">SOSA CARLOS</t>
  </si>
  <si>
    <t xml:space="preserve">GONZALEZ MICAELA</t>
  </si>
  <si>
    <t xml:space="preserve">DEFINO EMILIANO</t>
  </si>
  <si>
    <t xml:space="preserve">TONELLI CATALINA</t>
  </si>
  <si>
    <t xml:space="preserve">ANALIA VERONICA VILCA</t>
  </si>
  <si>
    <t xml:space="preserve">ALEJANDRA ELOISA GIORIA</t>
  </si>
  <si>
    <t xml:space="preserve">POLLERIA SAN CAYETANO</t>
  </si>
  <si>
    <t xml:space="preserve">QUIROGA JOSE LUIS</t>
  </si>
  <si>
    <t xml:space="preserve">RAFAEL AUCE</t>
  </si>
  <si>
    <t xml:space="preserve">Walter eubrard</t>
  </si>
  <si>
    <t xml:space="preserve">GUSTAVO NICOLAS ORELLANO</t>
  </si>
  <si>
    <t xml:space="preserve">GARCIA SANDRA Y CATINOT MATIAS SS</t>
  </si>
  <si>
    <t xml:space="preserve">GONZALEZ LIDIA</t>
  </si>
  <si>
    <t xml:space="preserve">PABLO NICOLAS FILIPPA</t>
  </si>
  <si>
    <t xml:space="preserve">CLAUDIO OSVALDO ROLDAN</t>
  </si>
  <si>
    <t xml:space="preserve">MARIA FLORENCIA MEDRANO</t>
  </si>
  <si>
    <t xml:space="preserve">RIOS FLOR</t>
  </si>
  <si>
    <t xml:space="preserve">MYRIAN LORENA REMIRO</t>
  </si>
  <si>
    <t xml:space="preserve">ARCE MATIAS</t>
  </si>
  <si>
    <t xml:space="preserve">GONZALEZ DAIANA</t>
  </si>
  <si>
    <t xml:space="preserve">CORDOBA JOSE</t>
  </si>
  <si>
    <t xml:space="preserve">NAVARRO MICAELA</t>
  </si>
  <si>
    <t xml:space="preserve">VERONICA PAOLA ROSTIROLLA</t>
  </si>
  <si>
    <t xml:space="preserve">RUIZ DIAZ JESICA</t>
  </si>
  <si>
    <t xml:space="preserve">DESPENSA SAN IGNACIO</t>
  </si>
  <si>
    <t xml:space="preserve">FERNANDEZ IVAN</t>
  </si>
  <si>
    <t xml:space="preserve">CRISTINA YOLANDA CANTARUTTI</t>
  </si>
  <si>
    <t xml:space="preserve">HUERGO JOSE LUIS</t>
  </si>
  <si>
    <t xml:space="preserve">DE MAIO PABLO</t>
  </si>
  <si>
    <t xml:space="preserve">JUAN MANUEL MARTINEZ</t>
  </si>
  <si>
    <t xml:space="preserve">SANCHEZ SUSANA</t>
  </si>
  <si>
    <t xml:space="preserve">RUBEN ORLANDO ANGINI</t>
  </si>
  <si>
    <t xml:space="preserve">LUCIA ABRIL DIAZ</t>
  </si>
  <si>
    <t xml:space="preserve">AGUIRRE SEBASTIAN LUIS</t>
  </si>
  <si>
    <t xml:space="preserve">CANDELERO ANA MARIA</t>
  </si>
  <si>
    <t xml:space="preserve">GAHN VIVIANA ALEJANDRA</t>
  </si>
  <si>
    <t xml:space="preserve">NELLMELDIN MATIAS DANIEL</t>
  </si>
  <si>
    <t xml:space="preserve">CUENCA CARINA EDIT</t>
  </si>
  <si>
    <t xml:space="preserve">TAMARA ELUNEY FUSCO</t>
  </si>
  <si>
    <t xml:space="preserve">LOPEZ DARIO GABRIEL</t>
  </si>
  <si>
    <t xml:space="preserve">SU JIANHAN</t>
  </si>
  <si>
    <t xml:space="preserve">paula sabrina nahs</t>
  </si>
  <si>
    <t xml:space="preserve">ALTAMIRANO LUCAS AYRTON</t>
  </si>
  <si>
    <t xml:space="preserve">GUARINO JOSE ANTONIO</t>
  </si>
  <si>
    <t xml:space="preserve">ANDREA GUADALUPE RUIZ</t>
  </si>
  <si>
    <t xml:space="preserve">EVANGELINA GUADALUPE GHILIONI</t>
  </si>
  <si>
    <t xml:space="preserve">MARIELA ROSANA GONZALEZ</t>
  </si>
  <si>
    <t xml:space="preserve">bogado Marcela soledad</t>
  </si>
  <si>
    <t xml:space="preserve">VERDULERIA EL PALO</t>
  </si>
  <si>
    <t xml:space="preserve">J&amp;B quesos</t>
  </si>
  <si>
    <t xml:space="preserve">Cabaña leonardo</t>
  </si>
  <si>
    <t xml:space="preserve">PIAZZA DIEGO</t>
  </si>
  <si>
    <t xml:space="preserve">RETAMAR ANDREA</t>
  </si>
  <si>
    <t xml:space="preserve">FRANCO AYALA</t>
  </si>
  <si>
    <t xml:space="preserve">STROMAYER NOELIA</t>
  </si>
  <si>
    <t xml:space="preserve">SIN TACC S. A.</t>
  </si>
  <si>
    <t xml:space="preserve">SOL ANA ROA (DRAXXO)</t>
  </si>
  <si>
    <t xml:space="preserve">BIANCA CHIAVARINI</t>
  </si>
  <si>
    <t xml:space="preserve">SERGIO GABRIEL CORDONI</t>
  </si>
  <si>
    <t xml:space="preserve">AGUIRRE LORENZO</t>
  </si>
  <si>
    <t xml:space="preserve">Federico regenhardt</t>
  </si>
  <si>
    <t xml:space="preserve">Belgrano 1675</t>
  </si>
  <si>
    <t xml:space="preserve">Fénix supermercado</t>
  </si>
  <si>
    <t xml:space="preserve">JUANI MAXIKIOSCO</t>
  </si>
  <si>
    <t xml:space="preserve">NANCI DEL VALLE CUATRIN</t>
  </si>
  <si>
    <t xml:space="preserve">Hua long </t>
  </si>
  <si>
    <t xml:space="preserve">Marta Zabala</t>
  </si>
  <si>
    <t xml:space="preserve">NICOLAS SEBASTIAN RANZANI</t>
  </si>
  <si>
    <t xml:space="preserve">LAURETTA SALVADOR</t>
  </si>
  <si>
    <t xml:space="preserve">ANGELONE MATILDE MONICA</t>
  </si>
  <si>
    <t xml:space="preserve">MARANO SUSANA ROSA</t>
  </si>
  <si>
    <t xml:space="preserve">SOTELO GLADIS ESTER</t>
  </si>
  <si>
    <t xml:space="preserve">GASC MIRTA ESTELA</t>
  </si>
  <si>
    <t xml:space="preserve">SUMANO DANIEL EDUARDO</t>
  </si>
  <si>
    <t xml:space="preserve">SALLABERRY DANTE OMAR</t>
  </si>
  <si>
    <t xml:space="preserve">SAUX CLAUDIA INES</t>
  </si>
  <si>
    <t xml:space="preserve">YOSSEN JESICA LUCIA</t>
  </si>
  <si>
    <t xml:space="preserve">HERRERA NORBERTO RUBEN</t>
  </si>
  <si>
    <t xml:space="preserve">DEICAS ABRIL SELENE</t>
  </si>
  <si>
    <t xml:space="preserve">IORLANO VERONICA FABIANA</t>
  </si>
  <si>
    <t xml:space="preserve">JULIO CESAR ROBERTO</t>
  </si>
  <si>
    <t xml:space="preserve">FERNANDEZ KARIN MIJAEL </t>
  </si>
  <si>
    <t xml:space="preserve">MAMIAS MARIANELA LAURA</t>
  </si>
  <si>
    <t xml:space="preserve">GASTON GABRIEL FRANCA</t>
  </si>
  <si>
    <t xml:space="preserve">DI PIERRO SILVINA GUADALUPE</t>
  </si>
  <si>
    <t xml:space="preserve">FALCON HILDA DORA</t>
  </si>
  <si>
    <t xml:space="preserve">IBARRA EDGARDO ALBERTO</t>
  </si>
  <si>
    <t xml:space="preserve">IMHOFF SERGIO WALTER</t>
  </si>
  <si>
    <t xml:space="preserve">D AMELIO PASCUAL</t>
  </si>
  <si>
    <t xml:space="preserve">GOMILA SRL</t>
  </si>
  <si>
    <t xml:space="preserve">Estacion de Servicio - YPF</t>
  </si>
  <si>
    <t xml:space="preserve">GODOY MARCELO RUBEN</t>
  </si>
  <si>
    <t xml:space="preserve">LAZZAROTTO MARIA ROSA</t>
  </si>
  <si>
    <t xml:space="preserve">MEHAUOD ARIEL ENRIQUE</t>
  </si>
  <si>
    <t xml:space="preserve">LEONI VERONICA ANDREA</t>
  </si>
  <si>
    <t xml:space="preserve">GIAUQUE ROSA ALICIA</t>
  </si>
  <si>
    <t xml:space="preserve">BAÑOS GRISELDA EDITH</t>
  </si>
  <si>
    <t xml:space="preserve">NIGRO BETIANA GUADALUPE</t>
  </si>
  <si>
    <t xml:space="preserve">LOPEZ GRISELDA ISABEL </t>
  </si>
  <si>
    <t xml:space="preserve">PALAVECINO ROXANA JESICA</t>
  </si>
  <si>
    <t xml:space="preserve">LOPEZ MARIBEL ALEJANDRA</t>
  </si>
  <si>
    <t xml:space="preserve">emanuel ojeda</t>
  </si>
  <si>
    <t xml:space="preserve">PERNA ANABELLA BIANCA</t>
  </si>
  <si>
    <t xml:space="preserve">GOMEZ PAMELA</t>
  </si>
  <si>
    <t xml:space="preserve">HENGEN JESICA</t>
  </si>
  <si>
    <t xml:space="preserve">JESICA PAMELA GOMEZ</t>
  </si>
  <si>
    <t xml:space="preserve">ARBOATTI STELLA MARIS </t>
  </si>
  <si>
    <t xml:space="preserve">Antonella saavedra</t>
  </si>
  <si>
    <t xml:space="preserve">Cristian Alejandro Quesada</t>
  </si>
  <si>
    <t xml:space="preserve">Almacén Marisa </t>
  </si>
  <si>
    <t xml:space="preserve">IVANNA LORENA LARTIGA</t>
  </si>
  <si>
    <t xml:space="preserve">LEAL LUCAS</t>
  </si>
  <si>
    <t xml:space="preserve">Kiosko Vieytes </t>
  </si>
  <si>
    <t xml:space="preserve">MARTINEZ MABEL INES</t>
  </si>
  <si>
    <t xml:space="preserve">GAUNA OSCAR</t>
  </si>
  <si>
    <t xml:space="preserve">PEÑA MARIA </t>
  </si>
  <si>
    <t xml:space="preserve">PIERINI FABRICIO</t>
  </si>
  <si>
    <t xml:space="preserve">RAMOS SILVIA</t>
  </si>
  <si>
    <t xml:space="preserve">CORONEL LAUTARO</t>
  </si>
  <si>
    <t xml:space="preserve">JUAN NICOLAS BASUALDO</t>
  </si>
  <si>
    <t xml:space="preserve">CASTELLI BEATRIZ</t>
  </si>
  <si>
    <t xml:space="preserve">LA TUKI</t>
  </si>
  <si>
    <t xml:space="preserve">BENDITO´S</t>
  </si>
  <si>
    <t xml:space="preserve">KIOSCO AYACUCHO</t>
  </si>
  <si>
    <t xml:space="preserve">SILVE BELEN</t>
  </si>
  <si>
    <t xml:space="preserve">Nicolás angel iglesias </t>
  </si>
  <si>
    <t xml:space="preserve">NUNEZ MIGUEL ANGEL</t>
  </si>
  <si>
    <t xml:space="preserve">RIVAS NATALIA IRENE</t>
  </si>
  <si>
    <t xml:space="preserve">NUÑEZ ROMILDA OLGA</t>
  </si>
  <si>
    <t xml:space="preserve">GONZALEZ SERGIO ISMAEL</t>
  </si>
  <si>
    <t xml:space="preserve">AYALA RAUL</t>
  </si>
  <si>
    <t xml:space="preserve">BEJARAMO MIGUEL ANGEL</t>
  </si>
  <si>
    <t xml:space="preserve">ALVAREZ RUBEN ORLANDO</t>
  </si>
  <si>
    <t xml:space="preserve">LIAO MEIXIANG</t>
  </si>
  <si>
    <t xml:space="preserve">LEGUIZAMON JULIO MARCELO</t>
  </si>
  <si>
    <t xml:space="preserve">MINI MERCADO GUEMES DE CUPISTI</t>
  </si>
  <si>
    <t xml:space="preserve">CALDERON LEONARDO MARTIN</t>
  </si>
  <si>
    <t xml:space="preserve">CHAHINE DOMINGA</t>
  </si>
  <si>
    <t xml:space="preserve">HAQUIN MARIA NOELIA</t>
  </si>
  <si>
    <t xml:space="preserve">MAGALLANES DAIANA BELEN</t>
  </si>
  <si>
    <t xml:space="preserve">BETELLA MARCELO OSCAR</t>
  </si>
  <si>
    <t xml:space="preserve">PANICALI JUAN PABLO</t>
  </si>
  <si>
    <t xml:space="preserve">ANDRES MARIANO ALTAMIRANDA</t>
  </si>
  <si>
    <t xml:space="preserve">ASOCIACION MUTUAL DE EMPLEADOS</t>
  </si>
  <si>
    <t xml:space="preserve">GIANDOMENICO JORGE DANIEL</t>
  </si>
  <si>
    <t xml:space="preserve">BASUALDO MARCELO DARIO</t>
  </si>
  <si>
    <t xml:space="preserve">FALCON BEATRIZ SUSANA</t>
  </si>
  <si>
    <t xml:space="preserve">LAURA RINCON</t>
  </si>
  <si>
    <t xml:space="preserve">GRACIELA GUADALUPE ROBINET</t>
  </si>
  <si>
    <t xml:space="preserve">AGUSTIN NICOLAS CARNERO</t>
  </si>
  <si>
    <t xml:space="preserve">Lavatiatta Ludmila</t>
  </si>
  <si>
    <t xml:space="preserve">BIANGIONI MARIO  ALBERTO</t>
  </si>
  <si>
    <t xml:space="preserve">FABRIZIO MELIAN </t>
  </si>
  <si>
    <t xml:space="preserve">GERMAN FEDERICO MEJICO</t>
  </si>
  <si>
    <t xml:space="preserve">Marisa cardozo</t>
  </si>
  <si>
    <t xml:space="preserve">MARINA ANDREA GRECCO</t>
  </si>
  <si>
    <t xml:space="preserve">IRIARTE TERESA</t>
  </si>
  <si>
    <t xml:space="preserve">ABERO EZEQUIEL</t>
  </si>
  <si>
    <t xml:space="preserve">ANDREA FABIANA BERTOLDI</t>
  </si>
  <si>
    <t xml:space="preserve">LEILA BIBIANA BERGEL</t>
  </si>
  <si>
    <t xml:space="preserve">CARLOS SEBASTIAN RINAUDO</t>
  </si>
  <si>
    <t xml:space="preserve">ULISES ISMAEL </t>
  </si>
  <si>
    <t xml:space="preserve">EVELIN MARIA EIER</t>
  </si>
  <si>
    <t xml:space="preserve">GISEL EVA LO VUOLO</t>
  </si>
  <si>
    <t xml:space="preserve">CIGNETTI IVAN RAUL</t>
  </si>
  <si>
    <t xml:space="preserve">SERVICENTRO SANTO TOME SRL</t>
  </si>
  <si>
    <t xml:space="preserve">RAMIREZ MARIA CRISTINA</t>
  </si>
  <si>
    <t xml:space="preserve">STURTZ HECTOR SANTIAGO</t>
  </si>
  <si>
    <t xml:space="preserve">CERVILLA MARIA ANGELES</t>
  </si>
  <si>
    <t xml:space="preserve">LHERITIER FELIX LEONARDO</t>
  </si>
  <si>
    <t xml:space="preserve">GONZALEZ LURIG MATIAS GASTON</t>
  </si>
  <si>
    <t xml:space="preserve">GARCIA ROXANA</t>
  </si>
  <si>
    <t xml:space="preserve">CHAMORRO MIRIAM SUSANA</t>
  </si>
  <si>
    <t xml:space="preserve">NOTARO ANDRES</t>
  </si>
  <si>
    <t xml:space="preserve">PERALTA MARTIN LUCIANO</t>
  </si>
  <si>
    <t xml:space="preserve">VALDEZ MIRTA GRACIELA</t>
  </si>
  <si>
    <t xml:space="preserve">RUIZ LEANDRO EXEQUIEL</t>
  </si>
  <si>
    <t xml:space="preserve">BELLO ARIEL</t>
  </si>
  <si>
    <t xml:space="preserve">ESCOTTA LUIS ALBERTO</t>
  </si>
  <si>
    <t xml:space="preserve">MAXIMILIANO GASTON GILE</t>
  </si>
  <si>
    <t xml:space="preserve">GONZALEZ SANDRA GUADALUPE</t>
  </si>
  <si>
    <t xml:space="preserve">OLIVERO ALEJANDRO RAUL</t>
  </si>
  <si>
    <t xml:space="preserve">ORTEGA RAMONA EMILCE</t>
  </si>
  <si>
    <t xml:space="preserve">WALTER DANIEL TARON</t>
  </si>
  <si>
    <t xml:space="preserve">ZANA HUGO MIGUEL</t>
  </si>
  <si>
    <t xml:space="preserve">CARRIZO IRIS BELEN</t>
  </si>
  <si>
    <t xml:space="preserve">ULLMANN ANA MARIA</t>
  </si>
  <si>
    <t xml:space="preserve">GORDILLO NELIDA NOEMI</t>
  </si>
  <si>
    <t xml:space="preserve">AGOSTO MATIAS EXEQUIEL</t>
  </si>
  <si>
    <t xml:space="preserve">DOMENICONE LUCAS EMANUEL</t>
  </si>
  <si>
    <t xml:space="preserve">CALDERON ALBINA LORENA</t>
  </si>
  <si>
    <t xml:space="preserve">FIGUEROA ANTONIO DANIEL</t>
  </si>
  <si>
    <t xml:space="preserve">GABRIEL EXEQUIEL CATANIA</t>
  </si>
  <si>
    <t xml:space="preserve">FLORENCIA AMORINA MIGUELETTO</t>
  </si>
  <si>
    <t xml:space="preserve">Gamaliel Jair Glibota </t>
  </si>
  <si>
    <t xml:space="preserve">Bustos Luis</t>
  </si>
  <si>
    <t xml:space="preserve">HECTOR ENRIQUE ALARCON</t>
  </si>
  <si>
    <t xml:space="preserve">NICOLAS MARTIN ROMERO</t>
  </si>
  <si>
    <t xml:space="preserve">RUIZ JOSE ANTONIO</t>
  </si>
  <si>
    <t xml:space="preserve">GUADALUPE CEBALLOS</t>
  </si>
  <si>
    <t xml:space="preserve">GUTMAN NORA</t>
  </si>
  <si>
    <t xml:space="preserve">BERNAL CAROLINA</t>
  </si>
  <si>
    <t xml:space="preserve">JOSE LUIS FERNANDEZ</t>
  </si>
  <si>
    <t xml:space="preserve">GRAMALIA MIGUEL ANGEL</t>
  </si>
  <si>
    <t xml:space="preserve">IRUSTA GUSTAVO</t>
  </si>
  <si>
    <t xml:space="preserve">MARIA EMILIA PISANO</t>
  </si>
  <si>
    <t xml:space="preserve">BASSAGA PAOLA</t>
  </si>
  <si>
    <t xml:space="preserve">FEDERICO MIGUEL INVINKELRIET</t>
  </si>
  <si>
    <t xml:space="preserve">Espinoza facundo </t>
  </si>
  <si>
    <t xml:space="preserve">Castro lucila</t>
  </si>
  <si>
    <t xml:space="preserve">Udrizar María </t>
  </si>
  <si>
    <t xml:space="preserve">HERNAN ABEL NICOLINI</t>
  </si>
  <si>
    <t xml:space="preserve">SARTORE-CACCAMO SRL</t>
  </si>
  <si>
    <t xml:space="preserve">GONZALEZ ANDREA CECILIA</t>
  </si>
  <si>
    <t xml:space="preserve">RUGGENINI ROMINA ALEJANDRA</t>
  </si>
  <si>
    <t xml:space="preserve">ALCONCHEL ADRIAN ANDRES</t>
  </si>
  <si>
    <t xml:space="preserve">rivarola liliana</t>
  </si>
  <si>
    <t xml:space="preserve">FABRIMAR SRL</t>
  </si>
  <si>
    <t xml:space="preserve">SCALISE MARIO IGNACIO</t>
  </si>
  <si>
    <t xml:space="preserve">GOMEZ ANDREA FABIANA</t>
  </si>
  <si>
    <t xml:space="preserve">HUANG GUIHUA</t>
  </si>
  <si>
    <t xml:space="preserve">LEGUIZA ROSANA ANALIA</t>
  </si>
  <si>
    <t xml:space="preserve">LOPEZ ALBERTO SEBASTIAN</t>
  </si>
  <si>
    <t xml:space="preserve">OLIVER ALAN JOEL</t>
  </si>
  <si>
    <t xml:space="preserve">MARQUEZ ANA MARIA</t>
  </si>
  <si>
    <t xml:space="preserve">AYUNTA VANESA SOLEDAD</t>
  </si>
  <si>
    <t xml:space="preserve">Rubén Valle</t>
  </si>
  <si>
    <t xml:space="preserve">QUINIELA RUBEN</t>
  </si>
  <si>
    <t xml:space="preserve">MARIANO SOLARI</t>
  </si>
  <si>
    <t xml:space="preserve">OSTA DAVID MATIAS</t>
  </si>
  <si>
    <t xml:space="preserve">CARLA EDIT SOTELO</t>
  </si>
  <si>
    <t xml:space="preserve">ZAPATA ROXANA</t>
  </si>
  <si>
    <t xml:space="preserve">LUCIANO NICOLAS VEGA</t>
  </si>
  <si>
    <t xml:space="preserve">VILCA ANALIA VERONICA</t>
  </si>
  <si>
    <t xml:space="preserve">SANGALLI WALTER</t>
  </si>
  <si>
    <t xml:space="preserve">GUZMAN MARIA DEL VALLE </t>
  </si>
  <si>
    <t xml:space="preserve">GABRIELA GUADALUPE VILLAGRA</t>
  </si>
  <si>
    <t xml:space="preserve">PETTINELI MARIA</t>
  </si>
  <si>
    <t xml:space="preserve">ELIAS JAVIER LEGUIZAMON</t>
  </si>
  <si>
    <t xml:space="preserve">LUCAS ESPINDOLA</t>
  </si>
  <si>
    <t xml:space="preserve">KAUBIAK PERLA</t>
  </si>
  <si>
    <t xml:space="preserve">Altamiranda</t>
  </si>
  <si>
    <t xml:space="preserve">Patricia Liliana reyes </t>
  </si>
  <si>
    <t xml:space="preserve">BALLESTERIS NICOLAS</t>
  </si>
  <si>
    <t xml:space="preserve">BARCO VERONICO</t>
  </si>
  <si>
    <t xml:space="preserve">ESCOBAR JUANA</t>
  </si>
  <si>
    <t xml:space="preserve">LUCRECIA VANINA GON</t>
  </si>
  <si>
    <t xml:space="preserve">Buslemen paola </t>
  </si>
  <si>
    <t xml:space="preserve">YAPPERT FABIAN DARIO</t>
  </si>
  <si>
    <t xml:space="preserve">LUDMILA ALEJANDRA LAVATIATTA</t>
  </si>
  <si>
    <t xml:space="preserve">FELIPPELLI GABRIELA</t>
  </si>
  <si>
    <t xml:space="preserve">PAPALEO CESAR</t>
  </si>
  <si>
    <t xml:space="preserve">SILVINA PATRICIA RAVELO</t>
  </si>
  <si>
    <t xml:space="preserve">PONCE PATRICIA</t>
  </si>
  <si>
    <t xml:space="preserve">CANDY, DE MANSILLA LAURA GRACIELA GUADALUPE Y MARI</t>
  </si>
  <si>
    <t xml:space="preserve">LUCAS SALVADOR FRANZINI</t>
  </si>
  <si>
    <t xml:space="preserve">ARIANA ANTONELA ZEBALLO</t>
  </si>
  <si>
    <t xml:space="preserve">CARDOZO ROCIO</t>
  </si>
  <si>
    <t xml:space="preserve">MARENCO SILVANA</t>
  </si>
  <si>
    <t xml:space="preserve">PATRICIO JORGE LUIS BERTOLUZZI</t>
  </si>
  <si>
    <t xml:space="preserve">PABLO JAVIER CHANGRA </t>
  </si>
  <si>
    <t xml:space="preserve">TOSELLO VALENTIN CARLOS</t>
  </si>
  <si>
    <t xml:space="preserve">PANIFICADORA PEREZ SRL</t>
  </si>
  <si>
    <t xml:space="preserve">VALLEJO GUILLERMO RODOLFO</t>
  </si>
  <si>
    <t xml:space="preserve">CARNES AGUILERA SAS</t>
  </si>
  <si>
    <t xml:space="preserve">DT3 COMBUSTIBLES SA</t>
  </si>
  <si>
    <t xml:space="preserve">GONZALEZ JAVIER</t>
  </si>
  <si>
    <t xml:space="preserve">SOTO DANIEL</t>
  </si>
  <si>
    <t xml:space="preserve">FARRE MARIO ALEJANDRO</t>
  </si>
  <si>
    <t xml:space="preserve">ACEVEDO CARINA ELISABETH</t>
  </si>
  <si>
    <t xml:space="preserve">FABRACCI JULIETA VANESA</t>
  </si>
  <si>
    <t xml:space="preserve">SAN CAYETANO</t>
  </si>
  <si>
    <t xml:space="preserve">CHEN HAIJIAN</t>
  </si>
  <si>
    <t xml:space="preserve">FIORINI GERMAN CLAUDIO</t>
  </si>
  <si>
    <t xml:space="preserve">AGUIRRE ESTELA GUADALUPE</t>
  </si>
  <si>
    <t xml:space="preserve">BELGRADI VERONICA DEL CARMEN</t>
  </si>
  <si>
    <t xml:space="preserve">LOMBARDI ANA MARIA ASUNCION</t>
  </si>
  <si>
    <t xml:space="preserve">ROMANO MARIO ALBERTO</t>
  </si>
  <si>
    <t xml:space="preserve">TUMA RODRIGO LEONARDO</t>
  </si>
  <si>
    <t xml:space="preserve">MARIA CECILIA MARQUEZ</t>
  </si>
  <si>
    <t xml:space="preserve">MACIEL VILMA ISABEL</t>
  </si>
  <si>
    <t xml:space="preserve">NAGEL DAMIAN MARTIN</t>
  </si>
  <si>
    <t xml:space="preserve">MARCOS FERNANDEZ </t>
  </si>
  <si>
    <t xml:space="preserve">CARLOS RUBEN ACEVEDO</t>
  </si>
  <si>
    <t xml:space="preserve">RODRIGUEZ JORGE</t>
  </si>
  <si>
    <t xml:space="preserve">ESQUIVEL HUGO </t>
  </si>
  <si>
    <t xml:space="preserve">BARRIOS JOSE</t>
  </si>
  <si>
    <t xml:space="preserve">Lin Mingzhu</t>
  </si>
  <si>
    <t xml:space="preserve">BAIALARDO EDGARDO</t>
  </si>
  <si>
    <t xml:space="preserve">VIVIANA ISABEL SANTOS</t>
  </si>
  <si>
    <t xml:space="preserve">DONNET FRANCO}</t>
  </si>
  <si>
    <t xml:space="preserve">ALVARADO JOSE</t>
  </si>
  <si>
    <t xml:space="preserve">VICTOR HUGO BLANCO</t>
  </si>
  <si>
    <t xml:space="preserve">VOLTA ALBERTO</t>
  </si>
  <si>
    <t xml:space="preserve">MODINA RAQUEL</t>
  </si>
  <si>
    <t xml:space="preserve">RAMON ILDELFONSO GUTIERREZ</t>
  </si>
  <si>
    <t xml:space="preserve">ALDAO PABLO</t>
  </si>
  <si>
    <t xml:space="preserve">LOPEZ BRENDA</t>
  </si>
  <si>
    <t xml:space="preserve">RADOLIVICH SERGIO</t>
  </si>
  <si>
    <t xml:space="preserve">GASPAR SALVADOR PERESON</t>
  </si>
  <si>
    <t xml:space="preserve">MESQUIDA GABRIEL</t>
  </si>
  <si>
    <t xml:space="preserve">ROSANA BEATRIZ MANDATO</t>
  </si>
  <si>
    <t xml:space="preserve">ARREGUIZ MARIANO ARIEL</t>
  </si>
  <si>
    <t xml:space="preserve">RODRIGUEZ  ANDREA</t>
  </si>
  <si>
    <t xml:space="preserve">CAROLINA RUTH DI LUCCA</t>
  </si>
  <si>
    <t xml:space="preserve">ROMANO FRANCISCO</t>
  </si>
  <si>
    <t xml:space="preserve">ZAPATA JULIO</t>
  </si>
  <si>
    <t xml:space="preserve">SANCHEZ ALBERTO</t>
  </si>
  <si>
    <t xml:space="preserve">Elopez1775</t>
  </si>
  <si>
    <t xml:space="preserve">CAMPANA GASTON</t>
  </si>
  <si>
    <t xml:space="preserve">San martín 1685</t>
  </si>
  <si>
    <t xml:space="preserve">Rolón graciela</t>
  </si>
  <si>
    <t xml:space="preserve">FLORENCIA PEREZLINDO</t>
  </si>
  <si>
    <t xml:space="preserve">BRIAN BAUTISTA ROJAS</t>
  </si>
  <si>
    <t xml:space="preserve">KIOSCO SAN MARCOS</t>
  </si>
  <si>
    <t xml:space="preserve">Sterzer daniel</t>
  </si>
  <si>
    <t xml:space="preserve">VILLAGOIZ FRANCISCO JAVIER</t>
  </si>
  <si>
    <t xml:space="preserve">UNZUETA JAVIER MARTIN</t>
  </si>
  <si>
    <t xml:space="preserve">GISELA ZILONKA</t>
  </si>
  <si>
    <t xml:space="preserve">MACIEL NORMA ROSA BEATRIZ</t>
  </si>
  <si>
    <t xml:space="preserve">LEIVA MONICA BEATRIZ</t>
  </si>
  <si>
    <t xml:space="preserve">BRITOS SUSANA HERACLEA</t>
  </si>
  <si>
    <t xml:space="preserve">BARRAZA ERICA FRANCISCA</t>
  </si>
  <si>
    <t xml:space="preserve">LUCAK ADRIAN RICARDO</t>
  </si>
  <si>
    <t xml:space="preserve">PAOLONI LLEANA</t>
  </si>
  <si>
    <t xml:space="preserve">SOFIA DAIANA SAN ROMAN</t>
  </si>
  <si>
    <t xml:space="preserve">MARIANA SUSANA BEUCHEL</t>
  </si>
  <si>
    <t xml:space="preserve">ARACELI SOLEDAD MONDINO</t>
  </si>
  <si>
    <t xml:space="preserve">SCHNEIDER DANIEL</t>
  </si>
  <si>
    <t xml:space="preserve">LEONHARDT JUAN PABLO</t>
  </si>
  <si>
    <t xml:space="preserve">GALOPIN BEATRIZ MERCEDES</t>
  </si>
  <si>
    <t xml:space="preserve">CAI JUNQING</t>
  </si>
  <si>
    <t xml:space="preserve">AGUERO DIEGO EZEQUIEL</t>
  </si>
  <si>
    <t xml:space="preserve">ALAMO RICARDO NICOLAS</t>
  </si>
  <si>
    <t xml:space="preserve">MAURI PATRICIA GRISELDA</t>
  </si>
  <si>
    <t xml:space="preserve">BUET GLADIS</t>
  </si>
  <si>
    <t xml:space="preserve">YE JINMEI</t>
  </si>
  <si>
    <t xml:space="preserve">HORNUS GUILLERMINA</t>
  </si>
  <si>
    <t xml:space="preserve">LEZCANO ALDO OSCAR</t>
  </si>
  <si>
    <t xml:space="preserve">HANG RAUL CALISTEO</t>
  </si>
  <si>
    <t xml:space="preserve">BERTRAM MARTA OFELIA</t>
  </si>
  <si>
    <t xml:space="preserve">AUTOSERVICIOS ABDALA S. R. L.</t>
  </si>
  <si>
    <t xml:space="preserve">PETRO SANTAFESINA S.A.</t>
  </si>
  <si>
    <t xml:space="preserve">VOST NANCI BEATRIZ</t>
  </si>
  <si>
    <t xml:space="preserve">ADRIANA ISABEL SILVESTRIO</t>
  </si>
  <si>
    <t xml:space="preserve">MARIBEL CELESTE BONVIN</t>
  </si>
  <si>
    <t xml:space="preserve">MARIBEL ROSANA COMBIN</t>
  </si>
  <si>
    <t xml:space="preserve">MAURICIO EZEQUIEL FELIPPA</t>
  </si>
  <si>
    <t xml:space="preserve">NOELIA ELISABET ANTONIOLI</t>
  </si>
  <si>
    <t xml:space="preserve">NESSIER EMILSE</t>
  </si>
  <si>
    <t xml:space="preserve">HORACIO JUAN SIEBER</t>
  </si>
  <si>
    <t xml:space="preserve">MARIA INES MINOTTI</t>
  </si>
  <si>
    <t xml:space="preserve">VILLALBA ALEXIS</t>
  </si>
  <si>
    <t xml:space="preserve">PALOMEQUE YANINA</t>
  </si>
  <si>
    <t xml:space="preserve">Ojeda Micaela </t>
  </si>
  <si>
    <t xml:space="preserve">ALIMES SRL</t>
  </si>
  <si>
    <t xml:space="preserve">NMC S. R. L.</t>
  </si>
  <si>
    <t xml:space="preserve">ECHEVERRIA VICTOR</t>
  </si>
  <si>
    <t xml:space="preserve">DEBORA PAOLA ACEVEDO</t>
  </si>
  <si>
    <t xml:space="preserve">ORMAZABAL RAUL</t>
  </si>
  <si>
    <t xml:space="preserve">ORTIZ ELENA NOEMI</t>
  </si>
  <si>
    <t xml:space="preserve">RAUL CALISTEO HANG</t>
  </si>
  <si>
    <t xml:space="preserve">FASBENDER FANI</t>
  </si>
  <si>
    <t xml:space="preserve">CUMA GISELA DANIELA</t>
  </si>
  <si>
    <t xml:space="preserve">BERTOLOTTI GIANELLA</t>
  </si>
  <si>
    <t xml:space="preserve">RAMIREZ SOFIA</t>
  </si>
  <si>
    <t xml:space="preserve">TROD MELINA </t>
  </si>
  <si>
    <t xml:space="preserve">SARMIENTO ALFREDO</t>
  </si>
  <si>
    <t xml:space="preserve">GILARDUCCI FABIAN</t>
  </si>
  <si>
    <t xml:space="preserve">WENG SHUPING</t>
  </si>
  <si>
    <t xml:space="preserve">PEIROTTI GERMAN ALEJANDRO</t>
  </si>
  <si>
    <t xml:space="preserve">SCHNEIDER MARIA LAURA</t>
  </si>
  <si>
    <t xml:space="preserve">David Alejandro Silvestre</t>
  </si>
  <si>
    <t xml:space="preserve">GARCIA DANTE</t>
  </si>
  <si>
    <t xml:space="preserve">FOOS MARICEL ALEJANDRA</t>
  </si>
  <si>
    <t xml:space="preserve">RODRIGUEZ RITA</t>
  </si>
  <si>
    <t xml:space="preserve">PETROSANTAFESINA S.A.</t>
  </si>
  <si>
    <t xml:space="preserve">MEHRING LORENA</t>
  </si>
  <si>
    <t xml:space="preserve">TSCHIEDER NESTOR F</t>
  </si>
  <si>
    <t xml:space="preserve">BURGENER CRISTINA</t>
  </si>
  <si>
    <t xml:space="preserve">ANDREA CAROLINA BENGOCHEA</t>
  </si>
  <si>
    <t xml:space="preserve">GISELA BEATRIZ ALAMOS</t>
  </si>
  <si>
    <t xml:space="preserve">VANESA EDITH SANCHEZ</t>
  </si>
  <si>
    <t xml:space="preserve">RAMIREZ ANA LAURA</t>
  </si>
  <si>
    <t xml:space="preserve">SOFIA MICAELA MAIER</t>
  </si>
  <si>
    <t xml:space="preserve">LIM QIU MZI</t>
  </si>
  <si>
    <t xml:space="preserve">AUTOSERVICIOS ABDALA SRL</t>
  </si>
  <si>
    <t xml:space="preserve">Sotelo Giuliana</t>
  </si>
  <si>
    <t xml:space="preserve">Marcella Naila</t>
  </si>
  <si>
    <t xml:space="preserve">VARELA MARIA CRISTINA</t>
  </si>
  <si>
    <t xml:space="preserve">JOSE PIROLA</t>
  </si>
  <si>
    <t xml:space="preserve">Walter Sandra </t>
  </si>
  <si>
    <t xml:space="preserve">LEVRAND CESAR ALEJANDRO</t>
  </si>
  <si>
    <t xml:space="preserve">Palmeri Diego</t>
  </si>
  <si>
    <t xml:space="preserve">LHEMAN MARIA JOSE</t>
  </si>
  <si>
    <t xml:space="preserve">Yamile miranda</t>
  </si>
  <si>
    <t xml:space="preserve">GATTI SILVINA</t>
  </si>
  <si>
    <t xml:space="preserve">GHIONE FABIANA</t>
  </si>
  <si>
    <t xml:space="preserve">RUBEN OMAR CLAUSEN</t>
  </si>
  <si>
    <t xml:space="preserve">DELLA BITTA MARIA RITA</t>
  </si>
  <si>
    <t xml:space="preserve">BUTTARELLI JULIA</t>
  </si>
  <si>
    <t xml:space="preserve">SCHNEIDER SERGIO</t>
  </si>
  <si>
    <t xml:space="preserve">NEYRET EMILIANO</t>
  </si>
  <si>
    <t xml:space="preserve">CASTRO MARIA</t>
  </si>
  <si>
    <t xml:space="preserve">ANDREA LORENA VALLONE</t>
  </si>
  <si>
    <t xml:space="preserve">KEMMERER MARTIN</t>
  </si>
  <si>
    <t xml:space="preserve">RIERA MIRTHA NELLY</t>
  </si>
  <si>
    <t xml:space="preserve">SCHMUTH NATALIA</t>
  </si>
  <si>
    <t xml:space="preserve">GODOY RAMON</t>
  </si>
  <si>
    <t xml:space="preserve">NAGEL GRISELDA OFELLIA</t>
  </si>
  <si>
    <t xml:space="preserve">BORGAGNO MARIA DEL ROSARIO</t>
  </si>
  <si>
    <t xml:space="preserve">FEDELE NIEVE RITA</t>
  </si>
  <si>
    <t xml:space="preserve">CHIARO RAQUEL GUADALUPE M DE</t>
  </si>
  <si>
    <t xml:space="preserve">PETROSELLI LILIANA BEATRIZ</t>
  </si>
  <si>
    <t xml:space="preserve">BORGOGNO MARIA ELENA</t>
  </si>
  <si>
    <t xml:space="preserve">CERNOTTI JOSE LUIS</t>
  </si>
  <si>
    <t xml:space="preserve">SERVIFRANK</t>
  </si>
  <si>
    <t xml:space="preserve">MICHLIG F. Y MICHLIG F. S. CAP I SECC </t>
  </si>
  <si>
    <t xml:space="preserve">FULIANA MARINA</t>
  </si>
  <si>
    <t xml:space="preserve">AGUIRRE ANDREA FABIANA</t>
  </si>
  <si>
    <t xml:space="preserve">MARCOS ALEJANDRO GARELLO</t>
  </si>
  <si>
    <t xml:space="preserve">CARINA GUADALUPE JULLIER</t>
  </si>
  <si>
    <t xml:space="preserve">bonfati marisol</t>
  </si>
  <si>
    <t xml:space="preserve">LUIS ALBERTO GIACOSSA</t>
  </si>
  <si>
    <t xml:space="preserve">ANALIA ANDRADA</t>
  </si>
  <si>
    <t xml:space="preserve">GARCIA NOELIA ALEJANDRA</t>
  </si>
  <si>
    <t xml:space="preserve">Lorena Burgi</t>
  </si>
  <si>
    <t xml:space="preserve">Li Chun</t>
  </si>
  <si>
    <t xml:space="preserve">CAROLINA CASTELLUCHO</t>
  </si>
  <si>
    <t xml:space="preserve">MATIAS CHIARO</t>
  </si>
  <si>
    <t xml:space="preserve">JULIETA ANDREA DUTRUEL</t>
  </si>
  <si>
    <t xml:space="preserve">CHIANI JORGE </t>
  </si>
  <si>
    <t xml:space="preserve">CHIANI VANESA</t>
  </si>
  <si>
    <t xml:space="preserve">Los alemanes</t>
  </si>
  <si>
    <t xml:space="preserve">SALASAR BELEN MARIA JOSE</t>
  </si>
  <si>
    <t xml:space="preserve">GIMENA BELEN RUIZ</t>
  </si>
  <si>
    <t xml:space="preserve">GUILLERMO JOSE EXNER</t>
  </si>
  <si>
    <t xml:space="preserve">MARIELA BOBEDILLA</t>
  </si>
  <si>
    <t xml:space="preserve">MARIANA ALEJANDRA MERKE</t>
  </si>
  <si>
    <t xml:space="preserve">GAZY </t>
  </si>
  <si>
    <t xml:space="preserve">CANTERO JUANES</t>
  </si>
  <si>
    <t xml:space="preserve">Lin ming mei</t>
  </si>
  <si>
    <t xml:space="preserve">VILLALBA ELISABET</t>
  </si>
  <si>
    <t xml:space="preserve">CARIBAUX HERNALDO</t>
  </si>
  <si>
    <t xml:space="preserve">MARCOS ELIO ROUGIER</t>
  </si>
  <si>
    <t xml:space="preserve">VERONICA POLLOS Y FIAMBRE</t>
  </si>
  <si>
    <t xml:space="preserve">INFANTINO ROSANA</t>
  </si>
  <si>
    <t xml:space="preserve">RODRIGO JUAN CARLOS VERCESI</t>
  </si>
  <si>
    <t xml:space="preserve">Samanta Yossen</t>
  </si>
  <si>
    <t xml:space="preserve">VRANCKEN CLAUDIO JAVIER</t>
  </si>
  <si>
    <t xml:space="preserve">GRATTIER ANA</t>
  </si>
  <si>
    <t xml:space="preserve">AMAYA DANIELA</t>
  </si>
  <si>
    <t xml:space="preserve">LA REGIONAL COMBUSTIBLE S.A.</t>
  </si>
  <si>
    <t xml:space="preserve">ROMERO ELISA GRACIELA</t>
  </si>
  <si>
    <t xml:space="preserve">BENITEZ PATRICIO JESUS</t>
  </si>
  <si>
    <t xml:space="preserve">LECHMAN LUZ</t>
  </si>
  <si>
    <t xml:space="preserve">KISSNER LILIAN GUADALUPE</t>
  </si>
  <si>
    <t xml:space="preserve">RAMIREZ RAUL</t>
  </si>
  <si>
    <t xml:space="preserve">DEFINO MARIELA</t>
  </si>
  <si>
    <t xml:space="preserve">BARRIOS CECILIA DEL CARMEN</t>
  </si>
  <si>
    <t xml:space="preserve">LORENZ VIVIANA</t>
  </si>
  <si>
    <t xml:space="preserve">CEJAS LUIS TEOBALDO</t>
  </si>
  <si>
    <t xml:space="preserve">TIZIANEL ALICIA</t>
  </si>
  <si>
    <t xml:space="preserve">KUCHEN CELESTINO</t>
  </si>
  <si>
    <t xml:space="preserve">CHESA ADRIANA MARIA</t>
  </si>
  <si>
    <t xml:space="preserve">MIQUERE ANA MARIA</t>
  </si>
  <si>
    <t xml:space="preserve">MELCHIORRE GABRIEL</t>
  </si>
  <si>
    <t xml:space="preserve">PIANETTI RAQUEL GUADALUPE</t>
  </si>
  <si>
    <t xml:space="preserve">MARRERO GISELA ANDREA</t>
  </si>
  <si>
    <t xml:space="preserve">ACOSTA DARIO</t>
  </si>
  <si>
    <t xml:space="preserve">MAURICIO ROBERTO GARONI</t>
  </si>
  <si>
    <t xml:space="preserve">LEURINO NEGRO Y DONNET S R L</t>
  </si>
  <si>
    <t xml:space="preserve">CECILIA MATILDE BOCATURO</t>
  </si>
  <si>
    <t xml:space="preserve">PAULA SUSANA BATTAN</t>
  </si>
  <si>
    <t xml:space="preserve">LISANDRO FACUNDO GARCIA</t>
  </si>
  <si>
    <t xml:space="preserve">ERBA NICOLAS ALFONSO</t>
  </si>
  <si>
    <t xml:space="preserve">VANESSA CYNTHIA RUIZ DIAZ</t>
  </si>
  <si>
    <t xml:space="preserve">FRANCO EMANUEL PRATTO</t>
  </si>
  <si>
    <t xml:space="preserve">JULIANA ELISABET MELLO</t>
  </si>
  <si>
    <t xml:space="preserve">Ramirez Romina</t>
  </si>
  <si>
    <t xml:space="preserve">LILIANA SOLEDAD TOLEDO</t>
  </si>
  <si>
    <t xml:space="preserve">Martorel juan pablo</t>
  </si>
  <si>
    <t xml:space="preserve">DOMINGO RICARDO UVIEDO</t>
  </si>
  <si>
    <t xml:space="preserve">Jesica leonhardt</t>
  </si>
  <si>
    <t xml:space="preserve">SUAREZ SAUL ESVEN</t>
  </si>
  <si>
    <t xml:space="preserve">CORIA LUDMILA</t>
  </si>
  <si>
    <t xml:space="preserve">SUPERMERCADO EL TUNEL SA</t>
  </si>
  <si>
    <t xml:space="preserve">SORIA MARIA MILAGROS</t>
  </si>
  <si>
    <t xml:space="preserve">GANDINI FLORENCIA</t>
  </si>
  <si>
    <t xml:space="preserve">GENERAL PAZ FOOD S.A.S.</t>
  </si>
  <si>
    <t xml:space="preserve">RAMSEYER ANTONELLA</t>
  </si>
  <si>
    <t xml:space="preserve">SORIA MILAGROS</t>
  </si>
  <si>
    <t xml:space="preserve">HELADERIA YAMPI BERUTTI</t>
  </si>
  <si>
    <t xml:space="preserve">NORBERTO RAUL GAUCHAT</t>
  </si>
  <si>
    <t xml:space="preserve">FERRARO PAOLA</t>
  </si>
  <si>
    <t xml:space="preserve">KIOSCO 51</t>
  </si>
  <si>
    <t xml:space="preserve">DIEGO MARCELO TROVETTI</t>
  </si>
  <si>
    <t xml:space="preserve">ALEJANDRA GUADALUPE CASSULLO</t>
  </si>
  <si>
    <t xml:space="preserve">Montini Valeria Elisabet</t>
  </si>
  <si>
    <t xml:space="preserve">BERESVIL CLAUDIA</t>
  </si>
  <si>
    <t xml:space="preserve">GUILARDUCCI LILIAN MARIA DEL R</t>
  </si>
  <si>
    <t xml:space="preserve">DAVID ROSENTAL E HIJOS S.AC.I</t>
  </si>
  <si>
    <t xml:space="preserve">RODRIGUEZ JAVIER</t>
  </si>
  <si>
    <t xml:space="preserve">AZUL COMBUSTIBLES S.A.</t>
  </si>
  <si>
    <t xml:space="preserve">KERN CLAUDIO JOSE</t>
  </si>
  <si>
    <t xml:space="preserve">ANDREOLI AMELIA IRENE</t>
  </si>
  <si>
    <t xml:space="preserve">OCKSTAT WALTER HUGO</t>
  </si>
  <si>
    <t xml:space="preserve">GASPARINI CORINA</t>
  </si>
  <si>
    <t xml:space="preserve">KLAUS ADRIANA</t>
  </si>
  <si>
    <t xml:space="preserve">HASPERT CLAUDIA</t>
  </si>
  <si>
    <t xml:space="preserve">VANZINI EZEQUIEL</t>
  </si>
  <si>
    <t xml:space="preserve">ROLON SILVIA</t>
  </si>
  <si>
    <t xml:space="preserve">ESPERANZA COMBUSTIBLE S.A</t>
  </si>
  <si>
    <t xml:space="preserve">XIAOBIN BAI</t>
  </si>
  <si>
    <t xml:space="preserve">SILVANA MARIEL GARCIA</t>
  </si>
  <si>
    <t xml:space="preserve">EZEQUIEL NORBERTO CHIARIOTTI</t>
  </si>
  <si>
    <t xml:space="preserve">ELSA RAMONA FIGUEROA</t>
  </si>
  <si>
    <t xml:space="preserve">MICAELA AYELEN LARATTI</t>
  </si>
  <si>
    <t xml:space="preserve">JOSE EDUARDO PIROLA</t>
  </si>
  <si>
    <t xml:space="preserve">MARISA PETRONA CORIA</t>
  </si>
  <si>
    <t xml:space="preserve">ANTONELLA ADELINA RAMSEYER</t>
  </si>
  <si>
    <t xml:space="preserve">PRATTO FRANCO EMANUEL</t>
  </si>
  <si>
    <t xml:space="preserve">Ferrero francisco</t>
  </si>
  <si>
    <t xml:space="preserve">TREVISIANO VANINA</t>
  </si>
  <si>
    <t xml:space="preserve">LINLING FANG</t>
  </si>
  <si>
    <t xml:space="preserve">DIEGO RAUL DONNET</t>
  </si>
  <si>
    <t xml:space="preserve">Carina Soledad</t>
  </si>
  <si>
    <t xml:space="preserve">PUTTERO JUAN IGNACIO</t>
  </si>
  <si>
    <t xml:space="preserve">PEREZ ADRIANA CARINA</t>
  </si>
  <si>
    <t xml:space="preserve">SOMOS HOME</t>
  </si>
  <si>
    <t xml:space="preserve">CAVALLO GERONIMO</t>
  </si>
  <si>
    <t xml:space="preserve">LEONHARDT JESICA</t>
  </si>
  <si>
    <t xml:space="preserve">CHENG LI</t>
  </si>
  <si>
    <t xml:space="preserve">DESIRE BELEN FLAVIANI</t>
  </si>
  <si>
    <t xml:space="preserve">NICOLAS EMILIO SAIN</t>
  </si>
  <si>
    <t xml:space="preserve">Evangelina Caceres</t>
  </si>
  <si>
    <t xml:space="preserve">GONZALEZ WAGNER SERGIO JOSE</t>
  </si>
  <si>
    <t xml:space="preserve">Cuebas Rivas Paola Natacha</t>
  </si>
  <si>
    <t xml:space="preserve">Corales Luciana Valeria</t>
  </si>
  <si>
    <t xml:space="preserve">Semborain Gisela Noemi</t>
  </si>
  <si>
    <t xml:space="preserve">Zabala Daiana Rocio</t>
  </si>
  <si>
    <t xml:space="preserve">Del Castillo Leonardo Daniel</t>
  </si>
  <si>
    <t xml:space="preserve">MEYN PEKELE S.A.S.</t>
  </si>
  <si>
    <t xml:space="preserve">Klaus Hernan Hugo Jose</t>
  </si>
  <si>
    <t xml:space="preserve">Estacion De Servicio Laurencen</t>
  </si>
  <si>
    <t xml:space="preserve">ESCALES MARIA EUGENIA</t>
  </si>
  <si>
    <t xml:space="preserve">ULRICH CECILIA MARIA</t>
  </si>
  <si>
    <t xml:space="preserve">Marchetta Jose A.y Marchetta A</t>
  </si>
  <si>
    <t xml:space="preserve">Picarella Enrique Y Otros</t>
  </si>
  <si>
    <t xml:space="preserve">Ramirez R. D. Y Ramirez P.s.h</t>
  </si>
  <si>
    <t xml:space="preserve">Xue Yufeng</t>
  </si>
  <si>
    <t xml:space="preserve">Sueldo Mariela Wakquiria</t>
  </si>
  <si>
    <t xml:space="preserve">LEDESMA SILVIA IVANA</t>
  </si>
  <si>
    <t xml:space="preserve">Elin Weinzetel</t>
  </si>
  <si>
    <t xml:space="preserve">Vázquez Leandro Ariel</t>
  </si>
  <si>
    <t xml:space="preserve">NAHUEL AGUSTIN COLOMBO</t>
  </si>
  <si>
    <t xml:space="preserve">REITANO PEDRO NICOLAS</t>
  </si>
  <si>
    <t xml:space="preserve">VALENTINA FURLAN</t>
  </si>
  <si>
    <t xml:space="preserve">MICAELA AILEN DIFIORI</t>
  </si>
  <si>
    <t xml:space="preserve">JOSE IGNACIO MELI</t>
  </si>
  <si>
    <t xml:space="preserve">RODRIGUEZ UCIEL</t>
  </si>
  <si>
    <t xml:space="preserve">MICAELA GISEL HERLEIN</t>
  </si>
  <si>
    <t xml:space="preserve">MIRTA JUBER - LA ESQUINA </t>
  </si>
  <si>
    <t xml:space="preserve">PAOLA NATACHA CUEBAS RIVAS</t>
  </si>
  <si>
    <t xml:space="preserve">VALERIA ALEJANDRA SALINAS</t>
  </si>
  <si>
    <t xml:space="preserve">JOAQUIN NIEVES</t>
  </si>
  <si>
    <t xml:space="preserve">MARIA VERONICA ZARATE CARDENAL</t>
  </si>
  <si>
    <t xml:space="preserve">MIGUEL ANGEL TOCHI</t>
  </si>
  <si>
    <t xml:space="preserve">Frank Claudia Marisa</t>
  </si>
  <si>
    <t xml:space="preserve">CHEN CIAYAN</t>
  </si>
  <si>
    <t xml:space="preserve">Ellenberger maría victoria</t>
  </si>
  <si>
    <t xml:space="preserve">Olivo Antonio Daniel</t>
  </si>
  <si>
    <t xml:space="preserve">Ji Fuyong</t>
  </si>
  <si>
    <t xml:space="preserve">LA ROKA SRL</t>
  </si>
  <si>
    <t xml:space="preserve">Basualdo Delvis Adriana</t>
  </si>
  <si>
    <t xml:space="preserve">Berta Lucas Leandro</t>
  </si>
  <si>
    <t xml:space="preserve">Enrique Raquel</t>
  </si>
  <si>
    <t xml:space="preserve">Cerrudo Sergio Elias</t>
  </si>
  <si>
    <t xml:space="preserve">Muzaber Cristian Pablo</t>
  </si>
  <si>
    <t xml:space="preserve">Cornejo Jeremias Ezequiel</t>
  </si>
  <si>
    <t xml:space="preserve">Guan Yun</t>
  </si>
  <si>
    <t xml:space="preserve">Ovin Raul</t>
  </si>
  <si>
    <t xml:space="preserve">Lesa Gabriel Federico</t>
  </si>
  <si>
    <t xml:space="preserve">Montanari Analia</t>
  </si>
  <si>
    <t xml:space="preserve">Zanni S.r.l.</t>
  </si>
  <si>
    <t xml:space="preserve">Margheim De Butus</t>
  </si>
  <si>
    <t xml:space="preserve">Zapata Javier Ramon</t>
  </si>
  <si>
    <t xml:space="preserve">Poos Jorge Alberto</t>
  </si>
  <si>
    <t xml:space="preserve">Chacon Nestor Omar</t>
  </si>
  <si>
    <t xml:space="preserve">Gomez Maidana Melisa Gabriela</t>
  </si>
  <si>
    <t xml:space="preserve">Abalos Hector Francisco</t>
  </si>
  <si>
    <t xml:space="preserve">Xue Jianping</t>
  </si>
  <si>
    <t xml:space="preserve">LIN ZIJIE</t>
  </si>
  <si>
    <t xml:space="preserve">LUNA AZUL SRL</t>
  </si>
  <si>
    <t xml:space="preserve">HUAXIONG PAN</t>
  </si>
  <si>
    <t xml:space="preserve">WALTER JAVIER GALETTO</t>
  </si>
  <si>
    <t xml:space="preserve">STEVIN RIOS</t>
  </si>
  <si>
    <t xml:space="preserve">Richard silvia</t>
  </si>
  <si>
    <t xml:space="preserve">ANDREOLI VALENTINA</t>
  </si>
  <si>
    <t xml:space="preserve">PATRICIA VERONICA SCHICK</t>
  </si>
  <si>
    <t xml:space="preserve">LUIS CARLOS VON FEHLEISEN</t>
  </si>
  <si>
    <t xml:space="preserve">GOETZ PABLO</t>
  </si>
  <si>
    <t xml:space="preserve">ALEXIS JOAQUIN DIAZ</t>
  </si>
  <si>
    <t xml:space="preserve">ALAN EMMANUEL CAMPI</t>
  </si>
  <si>
    <t xml:space="preserve">LA BESTIA</t>
  </si>
  <si>
    <t xml:space="preserve">ANA MARIA CHIENO</t>
  </si>
  <si>
    <t xml:space="preserve">GALIANO GUILLERMO SEBASTIAN</t>
  </si>
  <si>
    <t xml:space="preserve">MILDENBERGER ANABEL</t>
  </si>
  <si>
    <t xml:space="preserve">Castelucci Camila Elizabeth</t>
  </si>
  <si>
    <t xml:space="preserve">VERGARA ERIC DAVID</t>
  </si>
  <si>
    <t xml:space="preserve">Scarpa Mariela Johanna Anahi</t>
  </si>
  <si>
    <t xml:space="preserve">Li Min</t>
  </si>
  <si>
    <t xml:space="preserve">Zampieri Victor Ismael</t>
  </si>
  <si>
    <t xml:space="preserve">Wernli Marilin Gabriela</t>
  </si>
  <si>
    <t xml:space="preserve">DEHARBE CRISTINA ISABEL</t>
  </si>
  <si>
    <t xml:space="preserve">Rodriguez Roberto Daniel</t>
  </si>
  <si>
    <t xml:space="preserve">Raspini Mariela Noemi</t>
  </si>
  <si>
    <t xml:space="preserve">DESHAYES EVANGELINA</t>
  </si>
  <si>
    <t xml:space="preserve">Cardenia Brian</t>
  </si>
  <si>
    <t xml:space="preserve">Bolzan Nancy</t>
  </si>
  <si>
    <t xml:space="preserve">MONICA BEATRIZ GEMINIANI</t>
  </si>
  <si>
    <t xml:space="preserve">Wang Jing</t>
  </si>
  <si>
    <t xml:space="preserve">Schonfeld Jorge</t>
  </si>
  <si>
    <t xml:space="preserve">Flores Lucas Gaston</t>
  </si>
  <si>
    <t xml:space="preserve">Battisti Noemi Soledad</t>
  </si>
  <si>
    <t xml:space="preserve">Schalpeter Cristian</t>
  </si>
  <si>
    <t xml:space="preserve">Michelin Claudio</t>
  </si>
  <si>
    <t xml:space="preserve">YANG LIBIN</t>
  </si>
  <si>
    <t xml:space="preserve">STELLATO LUCIA MARIA ANTONIA</t>
  </si>
  <si>
    <t xml:space="preserve">Muñoz Amalia ines</t>
  </si>
  <si>
    <t xml:space="preserve">GUTIERREZ GRISELDA</t>
  </si>
  <si>
    <t xml:space="preserve">VERONICA LUCRECIA GUILLERON</t>
  </si>
  <si>
    <t xml:space="preserve">EFRAIN LEANDRO SANCHEZ</t>
  </si>
  <si>
    <t xml:space="preserve">ALICIA BEATRIZ PUIG</t>
  </si>
  <si>
    <t xml:space="preserve">ANA CAROLINA ESPINOSA</t>
  </si>
  <si>
    <t xml:space="preserve">Marcos Nicolás Leiva </t>
  </si>
  <si>
    <t xml:space="preserve">OLIVIO VICTOR EDUARDO</t>
  </si>
  <si>
    <t xml:space="preserve">Mateo Jesús González Barcos</t>
  </si>
  <si>
    <t xml:space="preserve">FRANCISCO HUMBERTO JESUS CARGNEL</t>
  </si>
  <si>
    <t xml:space="preserve">BRENDA LUCIA REINHRAT</t>
  </si>
  <si>
    <t xml:space="preserve">CARLOS ESTEBAN LO BELLO</t>
  </si>
  <si>
    <t xml:space="preserve">GUILLERMO NICOLAS ALI</t>
  </si>
  <si>
    <t xml:space="preserve">JUAN OSCAR CAPRI</t>
  </si>
  <si>
    <t xml:space="preserve">Lautaro Samuel gallito (kiosco Terry)</t>
  </si>
  <si>
    <t xml:space="preserve">EDUARDO ADRIAN FONTANINI GEIST</t>
  </si>
  <si>
    <t xml:space="preserve">MARICEL BEATRIZ VALE</t>
  </si>
  <si>
    <t xml:space="preserve">FRANCISCO GABRIEL PASUTTI</t>
  </si>
  <si>
    <t xml:space="preserve">STELLA MARIS LESCANO</t>
  </si>
  <si>
    <t xml:space="preserve">LEDESMA BIASE LEANDRO NICOLAS</t>
  </si>
  <si>
    <t xml:space="preserve">GIEROLLO HUGO</t>
  </si>
  <si>
    <t xml:space="preserve">Acosta Maria Anali</t>
  </si>
  <si>
    <t xml:space="preserve">Burgos Jorge Luis Alejandro</t>
  </si>
  <si>
    <t xml:space="preserve">Granado Jorge Javier</t>
  </si>
  <si>
    <t xml:space="preserve">Gutierrez Noelia Brenda Soledad</t>
  </si>
  <si>
    <t xml:space="preserve">Passarino lautaro</t>
  </si>
  <si>
    <t xml:space="preserve">Lell Rodriguez Carla Ariana</t>
  </si>
  <si>
    <t xml:space="preserve">Butus Silvia</t>
  </si>
  <si>
    <t xml:space="preserve">Behar Anabel Alejandra</t>
  </si>
  <si>
    <t xml:space="preserve">PIGNALBERI SANTIAGO</t>
  </si>
  <si>
    <t xml:space="preserve">Burna Griselda Esther</t>
  </si>
  <si>
    <t xml:space="preserve">Hielo Elca Srl</t>
  </si>
  <si>
    <t xml:space="preserve">CUATRIN JONATAN MAXIMILIANO</t>
  </si>
  <si>
    <t xml:space="preserve">Deu S.r.l.</t>
  </si>
  <si>
    <t xml:space="preserve">Lin Nenyu</t>
  </si>
  <si>
    <t xml:space="preserve">BUSTAMANTE EMILIO DARIO</t>
  </si>
  <si>
    <t xml:space="preserve">Yan Xiamizi</t>
  </si>
  <si>
    <t xml:space="preserve">TABORDA INES SUSANA </t>
  </si>
  <si>
    <t xml:space="preserve">Mattei Horacio Daniel</t>
  </si>
  <si>
    <t xml:space="preserve">Dome Elbio h.</t>
  </si>
  <si>
    <t xml:space="preserve">Mangona Marcelo Y Osan Eduardo</t>
  </si>
  <si>
    <t xml:space="preserve">BLACKSHEEP MARKET</t>
  </si>
  <si>
    <t xml:space="preserve">JUAN MARCELO JAVIER MONTERO</t>
  </si>
  <si>
    <t xml:space="preserve">MARIA EUGENIA GIMENEZ</t>
  </si>
  <si>
    <t xml:space="preserve">RUBEN ALBERTO RIKERT</t>
  </si>
  <si>
    <t xml:space="preserve">JUAN FRANCISCO ARQUIEL</t>
  </si>
  <si>
    <t xml:space="preserve">ROXANA MACARENA ELIZABETH SUAREZ</t>
  </si>
  <si>
    <t xml:space="preserve">Torres Walter </t>
  </si>
  <si>
    <t xml:space="preserve">DI TONDO JOSE E HIJOS DE DI TONDO GUSTAVO DI TONDO</t>
  </si>
  <si>
    <t xml:space="preserve">Aimone Rodolfo Marcelo</t>
  </si>
  <si>
    <t xml:space="preserve">JUAN CRUZ FORMIGO</t>
  </si>
  <si>
    <t xml:space="preserve">JOAQUIN EMMANUEL FERNANDEZ</t>
  </si>
  <si>
    <t xml:space="preserve">MARIA AGUSTINA RODRIGUEZ</t>
  </si>
  <si>
    <t xml:space="preserve">PANIFICACION CRESPO SRL</t>
  </si>
  <si>
    <t xml:space="preserve">DESPENSA TOTO</t>
  </si>
  <si>
    <t xml:space="preserve">LARROSA CARINA </t>
  </si>
  <si>
    <t xml:space="preserve">Atletico Echague Club</t>
  </si>
  <si>
    <t xml:space="preserve">Sweet S.a.</t>
  </si>
  <si>
    <t xml:space="preserve">LOPEZ AXEL CARLOS</t>
  </si>
  <si>
    <t xml:space="preserve">NELIDA BEATRIZ JACOB</t>
  </si>
  <si>
    <t xml:space="preserve">RODRIGEZ ALEXIS SEBASTIAN</t>
  </si>
  <si>
    <t xml:space="preserve">Dragstore Terminal</t>
  </si>
  <si>
    <t xml:space="preserve">CATALANO ROSA ALICIA</t>
  </si>
  <si>
    <t xml:space="preserve">Milicich  Jonathan</t>
  </si>
  <si>
    <t xml:space="preserve">REYNOSO MARIA DEL LUJAN</t>
  </si>
  <si>
    <t xml:space="preserve">RAMIREZ MIGUEL DOMINGO</t>
  </si>
  <si>
    <t xml:space="preserve">Cabrera Ayrton</t>
  </si>
  <si>
    <t xml:space="preserve">Pauba Carmen Beatriz</t>
  </si>
  <si>
    <t xml:space="preserve">Habib Gaston Alberto</t>
  </si>
  <si>
    <t xml:space="preserve">BRANDOLIN HUGO ALBERTO</t>
  </si>
  <si>
    <t xml:space="preserve">VILLA MAXIMILIANO GASTON</t>
  </si>
  <si>
    <t xml:space="preserve">Godoy Hernan</t>
  </si>
  <si>
    <t xml:space="preserve">MONICA DOME-GOLDEN MARKET</t>
  </si>
  <si>
    <t xml:space="preserve">DIAZ CORINA  </t>
  </si>
  <si>
    <t xml:space="preserve">LUCAS EMANUEL SILVA</t>
  </si>
  <si>
    <t xml:space="preserve">JUAN IGNACIO LERENA</t>
  </si>
  <si>
    <t xml:space="preserve">AYELEN ELIZABETH GALLEGOS</t>
  </si>
  <si>
    <t xml:space="preserve">ADRIANA NATALIA CORALES</t>
  </si>
  <si>
    <t xml:space="preserve">MARIA DE LOS ANGELES BARRETO</t>
  </si>
  <si>
    <t xml:space="preserve">GONZALO GERMAN VALDEZ</t>
  </si>
  <si>
    <t xml:space="preserve">PALMA PARODI RITA ALEJANDRA</t>
  </si>
  <si>
    <t xml:space="preserve">ALEJANDRO RICARDO ARIEL CHIMENTO FONTANA</t>
  </si>
  <si>
    <t xml:space="preserve">FEDERICO SEBASTIAN ALEANZI</t>
  </si>
  <si>
    <t xml:space="preserve">JOAQUIN EMILIANO DAPPEN</t>
  </si>
  <si>
    <t xml:space="preserve">Sarli Mario Rafael</t>
  </si>
  <si>
    <t xml:space="preserve">CHEN XINGQIANG </t>
  </si>
  <si>
    <t xml:space="preserve">Super Los Andes</t>
  </si>
  <si>
    <t xml:space="preserve">Herbel Brian Exequiel</t>
  </si>
  <si>
    <t xml:space="preserve">Villagra Silvia Beatriz</t>
  </si>
  <si>
    <t xml:space="preserve">Villaverde Pedro Idilio</t>
  </si>
  <si>
    <t xml:space="preserve">Super La Estrella Srl</t>
  </si>
  <si>
    <t xml:space="preserve">ALEJANDRA VALERIA FALCON</t>
  </si>
  <si>
    <t xml:space="preserve">PANADERIA Y CONFITERIA PARACAO S. R. L.</t>
  </si>
  <si>
    <t xml:space="preserve">JAVIER MAXIMILIANO SCHOENFELD</t>
  </si>
  <si>
    <t xml:space="preserve">BRUNO ARWED BAARTS</t>
  </si>
  <si>
    <t xml:space="preserve">MARIA LAURA CONTA</t>
  </si>
  <si>
    <t xml:space="preserve">ALDANA ABIGAIL ZURDO</t>
  </si>
  <si>
    <t xml:space="preserve">BARRIOS TAMARA AYELEN</t>
  </si>
  <si>
    <t xml:space="preserve">Britte Claudia Andrea</t>
  </si>
  <si>
    <t xml:space="preserve">Martinez Jonatan Exequiel</t>
  </si>
  <si>
    <t xml:space="preserve">Dulce Cesar Maria Guadalupe</t>
  </si>
  <si>
    <t xml:space="preserve">Gonzalez Claudia Monica</t>
  </si>
  <si>
    <t xml:space="preserve">Yang Zhenzhu</t>
  </si>
  <si>
    <t xml:space="preserve">Murua Sabrina Vanesa</t>
  </si>
  <si>
    <t xml:space="preserve">Fabre Carlos Humberto</t>
  </si>
  <si>
    <t xml:space="preserve">Chen Xiangkun</t>
  </si>
  <si>
    <t xml:space="preserve">Toso Fabricio Fernando</t>
  </si>
  <si>
    <t xml:space="preserve">RAMIREZ DUFOUR TOMAS FRANCISCO</t>
  </si>
  <si>
    <t xml:space="preserve">Steinert Hugo</t>
  </si>
  <si>
    <t xml:space="preserve">Kliphan Luis Alberto</t>
  </si>
  <si>
    <t xml:space="preserve">Suarez Javier</t>
  </si>
  <si>
    <t xml:space="preserve">Flores Soledad Ana Maria</t>
  </si>
  <si>
    <t xml:space="preserve">Acosta Ramona Graciela</t>
  </si>
  <si>
    <t xml:space="preserve">Lichtenwal David Osvaldo</t>
  </si>
  <si>
    <t xml:space="preserve">CARRIZO EZEQUIEL ORLANDO</t>
  </si>
  <si>
    <t xml:space="preserve">Horisberger Alejandro Enrique</t>
  </si>
  <si>
    <t xml:space="preserve">Zapata Pamela Marina</t>
  </si>
  <si>
    <t xml:space="preserve">Uran Roxana</t>
  </si>
  <si>
    <t xml:space="preserve">DUFOUR FRAMCISCO ALBERTO</t>
  </si>
  <si>
    <t xml:space="preserve">Saxer Victor Hugo</t>
  </si>
  <si>
    <t xml:space="preserve">Delgado Jesica</t>
  </si>
  <si>
    <t xml:space="preserve">Zhang Minchao Zheng</t>
  </si>
  <si>
    <t xml:space="preserve">Guo Wenhui</t>
  </si>
  <si>
    <t xml:space="preserve">Chen Shaowu</t>
  </si>
  <si>
    <t xml:space="preserve">ALBARRACIN IRMA GENOVEVA</t>
  </si>
  <si>
    <t xml:space="preserve">JAVIER SCHOENFELD</t>
  </si>
  <si>
    <t xml:space="preserve">Fernaandez florinda delia</t>
  </si>
  <si>
    <t xml:space="preserve">LEANDRO FABRICIO CABRERA </t>
  </si>
  <si>
    <t xml:space="preserve">GERMAN BUSTOS</t>
  </si>
  <si>
    <t xml:space="preserve">AGUILAR FACUNDO VALENTIN</t>
  </si>
  <si>
    <t xml:space="preserve">Correa Maria Celina </t>
  </si>
  <si>
    <t xml:space="preserve">EDUARDO BRUNO EZEQUIEL ROMERO</t>
  </si>
  <si>
    <t xml:space="preserve">FLORENCIA IVANA ROMERO</t>
  </si>
  <si>
    <t xml:space="preserve">JUBER ANA PAZ</t>
  </si>
  <si>
    <t xml:space="preserve">LUCIANO EMANUEL ALEGRE</t>
  </si>
  <si>
    <t xml:space="preserve">VANESA VIVIANA GIANOTTI</t>
  </si>
  <si>
    <t xml:space="preserve">Cavallo Roxana Maria</t>
  </si>
  <si>
    <t xml:space="preserve">Rios Maria Nelida - LA PIÑATA</t>
  </si>
  <si>
    <t xml:space="preserve">Cotillon</t>
  </si>
  <si>
    <t xml:space="preserve">Moreyra Pedro</t>
  </si>
  <si>
    <t xml:space="preserve">Corbalan Nicolas Maria</t>
  </si>
  <si>
    <t xml:space="preserve">Bertolotti Ruben Eberardo</t>
  </si>
  <si>
    <t xml:space="preserve">HUANG XUEYING</t>
  </si>
  <si>
    <t xml:space="preserve">FERNANDO DANIEL BUSMAIL</t>
  </si>
  <si>
    <t xml:space="preserve">CHIESA MARIA ALEJANDRA</t>
  </si>
  <si>
    <t xml:space="preserve">Lavaderos</t>
  </si>
  <si>
    <t xml:space="preserve">Provincias Unidas S.r.l.</t>
  </si>
  <si>
    <t xml:space="preserve">Deganutti Georgina</t>
  </si>
  <si>
    <t xml:space="preserve">GARCIA CARLOS HORACIO</t>
  </si>
  <si>
    <t xml:space="preserve">Ramirez Pedro</t>
  </si>
  <si>
    <t xml:space="preserve">ANDREA SOLEDAD ZUALET</t>
  </si>
  <si>
    <t xml:space="preserve">Abt Alexis Eny Abatte Fernanda</t>
  </si>
  <si>
    <t xml:space="preserve">Feruglio Alberto Fabian</t>
  </si>
  <si>
    <t xml:space="preserve">Ibarra Dardo a.</t>
  </si>
  <si>
    <t xml:space="preserve">Comas Silvina</t>
  </si>
  <si>
    <t xml:space="preserve">Rodriguez Mariela Alejandra</t>
  </si>
  <si>
    <t xml:space="preserve">ROMERO IVANA MARIA</t>
  </si>
  <si>
    <t xml:space="preserve">Chen Mingxing</t>
  </si>
  <si>
    <t xml:space="preserve">Li Ping</t>
  </si>
  <si>
    <t xml:space="preserve">DESPENSA DON ENRIQUE </t>
  </si>
  <si>
    <t xml:space="preserve">LUIS MARCELO ADRIAN MARTINEZ</t>
  </si>
  <si>
    <t xml:space="preserve">RODRIGUEZ ANDREA</t>
  </si>
  <si>
    <t xml:space="preserve">GABRIELA  SPAHN</t>
  </si>
  <si>
    <t xml:space="preserve">VALDEMARIN JOSE</t>
  </si>
  <si>
    <t xml:space="preserve">CECILIA NATALI LEAL</t>
  </si>
  <si>
    <t xml:space="preserve">Mergarejo Julieta  </t>
  </si>
  <si>
    <t xml:space="preserve">JORGE CESAR MOTTETA ORMAECHEA - EL TURQUITO</t>
  </si>
  <si>
    <t xml:space="preserve">BEBIDAS PARANA SRL</t>
  </si>
  <si>
    <t xml:space="preserve">SCHOENFELD MARTIN EMILIANO</t>
  </si>
  <si>
    <t xml:space="preserve">Bruno santa cruz</t>
  </si>
  <si>
    <t xml:space="preserve">GUSTAVO NORMANDO VERA</t>
  </si>
  <si>
    <t xml:space="preserve">CRISTIAN ARIEL RODRIGUEZ</t>
  </si>
  <si>
    <t xml:space="preserve">RICARDO ANTONIO CANAVESI</t>
  </si>
  <si>
    <t xml:space="preserve">RS BLANCO Y NEGRO</t>
  </si>
  <si>
    <t xml:space="preserve">MAURICIO DANEL LEYES</t>
  </si>
  <si>
    <t xml:space="preserve">GRANJA LA ABUELA</t>
  </si>
  <si>
    <t xml:space="preserve">COOPERATIVA DE TRABAJO LA OBRERA DEL PUEBLO LIMITA</t>
  </si>
  <si>
    <t xml:space="preserve">HUANG JINHUI</t>
  </si>
  <si>
    <t xml:space="preserve">Asociacion Civil Liga Altos Del Paracao</t>
  </si>
  <si>
    <t xml:space="preserve">Fernandez Cesar Guillermo</t>
  </si>
  <si>
    <t xml:space="preserve">Romero Patricia Alejandra</t>
  </si>
  <si>
    <t xml:space="preserve">Baudino Ailin Daniela</t>
  </si>
  <si>
    <t xml:space="preserve">Rodriguez Sergio Ricardo</t>
  </si>
  <si>
    <t xml:space="preserve">El Empalme Srl.restanO-Benedet</t>
  </si>
  <si>
    <t xml:space="preserve">Aranda Viviana</t>
  </si>
  <si>
    <t xml:space="preserve">Lovechio Juan Jose</t>
  </si>
  <si>
    <t xml:space="preserve">Autoservicio San Cayetano Srl</t>
  </si>
  <si>
    <t xml:space="preserve">Hofstetter Maricel Noelia</t>
  </si>
  <si>
    <t xml:space="preserve">SUCESION DE EBERLE CLAUDIO FRANCISCO</t>
  </si>
  <si>
    <t xml:space="preserve">SUPERMERCADO BASSE SRL</t>
  </si>
  <si>
    <t xml:space="preserve">Podversich Clelia</t>
  </si>
  <si>
    <t xml:space="preserve">Piani Rosario Elena</t>
  </si>
  <si>
    <t xml:space="preserve">Quiroz Marta</t>
  </si>
  <si>
    <t xml:space="preserve">YE LIQIONG</t>
  </si>
  <si>
    <t xml:space="preserve">MARCOS JOAQUIN HEREÑU</t>
  </si>
  <si>
    <t xml:space="preserve">VERONICA ELIZABETH APARICIO</t>
  </si>
  <si>
    <t xml:space="preserve">YAMINA EDITH BELTZER</t>
  </si>
  <si>
    <t xml:space="preserve">BAGUE JORGE </t>
  </si>
  <si>
    <t xml:space="preserve">GAREIS ANDREA</t>
  </si>
  <si>
    <t xml:space="preserve">BUPO ISMEAL ABRAHAM</t>
  </si>
  <si>
    <t xml:space="preserve">VILLAGRA ANALIA</t>
  </si>
  <si>
    <t xml:space="preserve">La Bestia 2</t>
  </si>
  <si>
    <t xml:space="preserve">Cian Viviana Andrea</t>
  </si>
  <si>
    <t xml:space="preserve">De camino</t>
  </si>
  <si>
    <t xml:space="preserve">ROCHA JOHANA GERALDINE</t>
  </si>
  <si>
    <t xml:space="preserve">GIAN FRANCO GODOY</t>
  </si>
  <si>
    <t xml:space="preserve">MARIA DE LOS ANGELES COMAS</t>
  </si>
  <si>
    <t xml:space="preserve">Lin Hongjin</t>
  </si>
  <si>
    <t xml:space="preserve">Bottegal Fabian Lun</t>
  </si>
  <si>
    <t xml:space="preserve">BERDUN GRACIELA</t>
  </si>
  <si>
    <t xml:space="preserve">FLORENCIA MARIA BELEN SILVA</t>
  </si>
  <si>
    <t xml:space="preserve">Omk S.a.s.</t>
  </si>
  <si>
    <t xml:space="preserve">CARABALLO ALDO DANIEL</t>
  </si>
  <si>
    <t xml:space="preserve">Ledesma Susana Gabriela</t>
  </si>
  <si>
    <t xml:space="preserve">Millen Lorena</t>
  </si>
  <si>
    <t xml:space="preserve">Estacion De Servicio 25 De Jun</t>
  </si>
  <si>
    <t xml:space="preserve">Ledesma Walter Adrian</t>
  </si>
  <si>
    <t xml:space="preserve">Ledesma Marcos Alberto</t>
  </si>
  <si>
    <t xml:space="preserve">Ledesma Marianela</t>
  </si>
  <si>
    <t xml:space="preserve">Zapata Pablo</t>
  </si>
  <si>
    <t xml:space="preserve">Zanuttini Juan Manuel</t>
  </si>
  <si>
    <t xml:space="preserve">Gallardo Aranda Amaro Augusto</t>
  </si>
  <si>
    <t xml:space="preserve">Orzuza Jose Ceferino</t>
  </si>
  <si>
    <t xml:space="preserve">Diaz Marial Del Carmen</t>
  </si>
  <si>
    <t xml:space="preserve">Leonardt Magali Daiana</t>
  </si>
  <si>
    <t xml:space="preserve">Machello Silvana Lorena</t>
  </si>
  <si>
    <t xml:space="preserve">Lichtenwald David</t>
  </si>
  <si>
    <t xml:space="preserve">ISMAIL GABRIEL ALEJANDRO</t>
  </si>
  <si>
    <t xml:space="preserve">Guilleron Oscar Javier</t>
  </si>
  <si>
    <t xml:space="preserve">SCHMIDT PEDRO </t>
  </si>
  <si>
    <t xml:space="preserve">ALBORNOZ JOSE</t>
  </si>
  <si>
    <t xml:space="preserve">HUAZHONG PAN</t>
  </si>
  <si>
    <t xml:space="preserve">JUAN BAUTISTA CASANOVA</t>
  </si>
  <si>
    <t xml:space="preserve">SILVINA ALEJANDRA SCHENBERGER</t>
  </si>
  <si>
    <t xml:space="preserve">Domínguez Yanina</t>
  </si>
  <si>
    <t xml:space="preserve">LORENA MARIA DE LOS ANGELES RETAMAL</t>
  </si>
  <si>
    <t xml:space="preserve">LEDESMA NICOLAS</t>
  </si>
  <si>
    <t xml:space="preserve">Eduardo Mateos Srl</t>
  </si>
  <si>
    <t xml:space="preserve">Strina Debora Elizabet</t>
  </si>
  <si>
    <t xml:space="preserve">Santiago Manuel Rivero</t>
  </si>
  <si>
    <t xml:space="preserve">Richard Santa Maria Alejandro</t>
  </si>
  <si>
    <t xml:space="preserve">CABRERA AYRTON</t>
  </si>
  <si>
    <t xml:space="preserve">Franco Ever Ceferino</t>
  </si>
  <si>
    <t xml:space="preserve">Langchwager cecilia noemi</t>
  </si>
  <si>
    <t xml:space="preserve">Krans Gustavo Daniel</t>
  </si>
  <si>
    <t xml:space="preserve">Stur Maria Ines</t>
  </si>
  <si>
    <t xml:space="preserve">Pierotti Dante Ruben</t>
  </si>
  <si>
    <t xml:space="preserve">Corbalan Maria</t>
  </si>
  <si>
    <t xml:space="preserve">Andres Maria Del Carmen</t>
  </si>
  <si>
    <t xml:space="preserve">ROMERO GASTON ANDRES</t>
  </si>
  <si>
    <t xml:space="preserve">Srevernich Orlando Victor</t>
  </si>
  <si>
    <t xml:space="preserve">CELICA ANALUZ RAMIREZ</t>
  </si>
  <si>
    <t xml:space="preserve">GRUPO CIRCULO SAS</t>
  </si>
  <si>
    <t xml:space="preserve">Cines/Teatros</t>
  </si>
  <si>
    <t xml:space="preserve">MARCELO ADRIAN GALLARDO</t>
  </si>
  <si>
    <t xml:space="preserve">DANIEL OSCAR FREZETTI</t>
  </si>
  <si>
    <t xml:space="preserve">FERNANDO NAHUEL BRACCO</t>
  </si>
  <si>
    <t xml:space="preserve">DULCE Y COMPAÑIA</t>
  </si>
  <si>
    <t xml:space="preserve">LUCIANA VALERIA CORALES</t>
  </si>
  <si>
    <t xml:space="preserve">DIEGO LUIS DEMARIA</t>
  </si>
  <si>
    <t xml:space="preserve">MIRIAM MARIELA SEGOVIA</t>
  </si>
  <si>
    <t xml:space="preserve">Hernan julio cesar bartorelli</t>
  </si>
  <si>
    <t xml:space="preserve">Sofia Mascherano</t>
  </si>
  <si>
    <t xml:space="preserve">Belca SAS</t>
  </si>
  <si>
    <t xml:space="preserve">EDUARDO MARCELO URBINELLI</t>
  </si>
  <si>
    <t xml:space="preserve">FACUNDO MANUEL SCHUNK - CLUB 145</t>
  </si>
  <si>
    <t xml:space="preserve">MATIAS JESUS ZEITER</t>
  </si>
  <si>
    <t xml:space="preserve">FLORENCIA ANAHI GAMBOA</t>
  </si>
  <si>
    <t xml:space="preserve">MUÑOZ NAOMI DARIANA</t>
  </si>
  <si>
    <t xml:space="preserve">Maria Agustina Busten</t>
  </si>
  <si>
    <t xml:space="preserve">BLANCA ROSA BARROS</t>
  </si>
  <si>
    <t xml:space="preserve">Villalba Claudio Eduardo Francisco</t>
  </si>
  <si>
    <t xml:space="preserve">Torres Enrique Gervasio</t>
  </si>
  <si>
    <t xml:space="preserve">Rindlisbacher Jose Osvaldo</t>
  </si>
  <si>
    <t xml:space="preserve">Darchez Carlos Fernando Facundo</t>
  </si>
  <si>
    <t xml:space="preserve">Martinez Gustavo</t>
  </si>
  <si>
    <t xml:space="preserve">Fgc Fuels Marketing sa</t>
  </si>
  <si>
    <t xml:space="preserve">Grinovero Araceli</t>
  </si>
  <si>
    <t xml:space="preserve">Von Fehleisen Luis Carlos</t>
  </si>
  <si>
    <t xml:space="preserve">Gutierrez Maria Jacqueline</t>
  </si>
  <si>
    <t xml:space="preserve">Bellman Melanie</t>
  </si>
  <si>
    <t xml:space="preserve">JESICA TAMARA CANO GONZALEZ</t>
  </si>
  <si>
    <t xml:space="preserve">Rivas Gustavo Alberto</t>
  </si>
  <si>
    <t xml:space="preserve">Guan Chang</t>
  </si>
  <si>
    <t xml:space="preserve">Garberi Guillermo Maximiliano</t>
  </si>
  <si>
    <t xml:space="preserve">Ke Ruijuan</t>
  </si>
  <si>
    <t xml:space="preserve">Chen Juan</t>
  </si>
  <si>
    <t xml:space="preserve">LA PROPERIDAD</t>
  </si>
  <si>
    <t xml:space="preserve">MARTINEZ ALICIA</t>
  </si>
  <si>
    <t xml:space="preserve">JAZMIN MILENA GODOY</t>
  </si>
  <si>
    <t xml:space="preserve">PAGANI LUIS</t>
  </si>
  <si>
    <t xml:space="preserve">TURELLO FABRICIO</t>
  </si>
  <si>
    <t xml:space="preserve">SUAREZ WALTER (KIOSCO EL PATO)</t>
  </si>
  <si>
    <t xml:space="preserve">HILDMAN PABLO </t>
  </si>
  <si>
    <t xml:space="preserve">SILVANA EDITH IBARRA</t>
  </si>
  <si>
    <t xml:space="preserve">Gerstner stella maris</t>
  </si>
  <si>
    <t xml:space="preserve">WILSON SUAREZ</t>
  </si>
  <si>
    <t xml:space="preserve">DESPENSA LOURDES</t>
  </si>
  <si>
    <t xml:space="preserve">DESPENSA DOÑA MARIA</t>
  </si>
  <si>
    <t xml:space="preserve">AYRTON BRONDE</t>
  </si>
  <si>
    <t xml:space="preserve">Alan Luis Gabriel Sarmiento</t>
  </si>
  <si>
    <t xml:space="preserve">MOLINA VANESA SOLEDAD</t>
  </si>
  <si>
    <t xml:space="preserve">BARZOLA BELEN (KIOSCO TIM)</t>
  </si>
  <si>
    <t xml:space="preserve">Franco Bustos</t>
  </si>
  <si>
    <t xml:space="preserve">ALDANA SOFIA ALVAREZ</t>
  </si>
  <si>
    <t xml:space="preserve">HEINTZ MIRTA</t>
  </si>
  <si>
    <t xml:space="preserve">JULIA MARGARITA VALLEJO</t>
  </si>
  <si>
    <t xml:space="preserve">TOCHI MIGUEL ANDEL </t>
  </si>
  <si>
    <t xml:space="preserve">SUAREZ LUCAS</t>
  </si>
  <si>
    <t xml:space="preserve">FACUNDO OSMAR CUELLO BELOZO</t>
  </si>
  <si>
    <t xml:space="preserve">PAMELA ANAHI RIDOLFI</t>
  </si>
  <si>
    <t xml:space="preserve">GIMENEZ MIGUEL ELIAS</t>
  </si>
  <si>
    <t xml:space="preserve">Lascano Jorge Alberto</t>
  </si>
  <si>
    <t xml:space="preserve">Chitero Georgina Jacqueline</t>
  </si>
  <si>
    <t xml:space="preserve">Gareis Estela Ines</t>
  </si>
  <si>
    <t xml:space="preserve">Montero Nora Fabiana</t>
  </si>
  <si>
    <t xml:space="preserve">Bejarano Iara Giovanna</t>
  </si>
  <si>
    <t xml:space="preserve">Ferreyra Matias Rafael</t>
  </si>
  <si>
    <t xml:space="preserve">Gulla Juan Jose</t>
  </si>
  <si>
    <t xml:space="preserve">MARIA LAURA RAMIREZ</t>
  </si>
  <si>
    <t xml:space="preserve">GONZALEZ ROCIO FLORENCIA</t>
  </si>
  <si>
    <t xml:space="preserve">Figueroa Silvia Claudia</t>
  </si>
  <si>
    <t xml:space="preserve">Zen S.a.</t>
  </si>
  <si>
    <t xml:space="preserve">Aguiar Esteban</t>
  </si>
  <si>
    <t xml:space="preserve">LISSA MATIAS OSCAR</t>
  </si>
  <si>
    <t xml:space="preserve">Gulla Jorge Gaston</t>
  </si>
  <si>
    <t xml:space="preserve">Bufa Alicia</t>
  </si>
  <si>
    <t xml:space="preserve">Caminos Enrique Esteban</t>
  </si>
  <si>
    <t xml:space="preserve">Magallanez Emilio Daniel</t>
  </si>
  <si>
    <t xml:space="preserve">Schegtel Liliana Isabel</t>
  </si>
  <si>
    <t xml:space="preserve">Dayer Ana</t>
  </si>
  <si>
    <t xml:space="preserve">Mota Miguel Angel</t>
  </si>
  <si>
    <t xml:space="preserve">Centurion Pablo</t>
  </si>
  <si>
    <t xml:space="preserve">Arosio Aldo Ariel</t>
  </si>
  <si>
    <t xml:space="preserve">Petruccio Norma</t>
  </si>
  <si>
    <t xml:space="preserve">PEREYRA MARIA CRISTINA</t>
  </si>
  <si>
    <t xml:space="preserve">Rufiner Miguel Gustavo</t>
  </si>
  <si>
    <t xml:space="preserve">Dans Silvestre Agostina</t>
  </si>
  <si>
    <t xml:space="preserve">ZHANG ZHIXIANG</t>
  </si>
  <si>
    <t xml:space="preserve">Chen Qiushou</t>
  </si>
  <si>
    <t xml:space="preserve">Milocco Claudio</t>
  </si>
  <si>
    <t xml:space="preserve">IVANA DIAZ LOPEZ</t>
  </si>
  <si>
    <t xml:space="preserve">Kioskomyn</t>
  </si>
  <si>
    <t xml:space="preserve">Fleitas juan C</t>
  </si>
  <si>
    <t xml:space="preserve">Drugtore B</t>
  </si>
  <si>
    <t xml:space="preserve">Luchini sol</t>
  </si>
  <si>
    <t xml:space="preserve">FONTANA FACUNDO ARIEL</t>
  </si>
  <si>
    <t xml:space="preserve">Debora Daniela gauna</t>
  </si>
  <si>
    <t xml:space="preserve">JONATAN EMANUEL FRIAS</t>
  </si>
  <si>
    <t xml:space="preserve">Leonela Sulle</t>
  </si>
  <si>
    <t xml:space="preserve">FRANCISCO BUPO</t>
  </si>
  <si>
    <t xml:space="preserve">LORENZO QUINTEROS</t>
  </si>
  <si>
    <t xml:space="preserve">SILVINA ALEJANDRA CORTESINI</t>
  </si>
  <si>
    <t xml:space="preserve">SHENGFENG S. R. L.</t>
  </si>
  <si>
    <t xml:space="preserve">DAVID RUHL</t>
  </si>
  <si>
    <t xml:space="preserve">Almada Febre Melanie Desiree</t>
  </si>
  <si>
    <t xml:space="preserve">YU MEIFANG</t>
  </si>
  <si>
    <t xml:space="preserve">Supermercado La Casa</t>
  </si>
  <si>
    <t xml:space="preserve">LA GRANJITA S. A. S.</t>
  </si>
  <si>
    <t xml:space="preserve">Schoenfeld Martin Emiliano (frioteka)</t>
  </si>
  <si>
    <t xml:space="preserve">Basso Representaciones S.r.l</t>
  </si>
  <si>
    <t xml:space="preserve">Sosa Rosana Ines</t>
  </si>
  <si>
    <t xml:space="preserve">El Hinojo S.a.</t>
  </si>
  <si>
    <t xml:space="preserve">Ramirez Lorena Paola Suc 2</t>
  </si>
  <si>
    <t xml:space="preserve">Gallardo Marcos Hector</t>
  </si>
  <si>
    <t xml:space="preserve">Jacob Cristhian Adrian</t>
  </si>
  <si>
    <t xml:space="preserve">Yostar Ariel Julio</t>
  </si>
  <si>
    <t xml:space="preserve">Ramirez Lorena Paola</t>
  </si>
  <si>
    <t xml:space="preserve">HORACIO ADHEMAR SIEBER</t>
  </si>
  <si>
    <t xml:space="preserve">Navarro Paola Lorena</t>
  </si>
  <si>
    <t xml:space="preserve">Roman Jose</t>
  </si>
  <si>
    <t xml:space="preserve">Brondani Fernando Guillermo</t>
  </si>
  <si>
    <t xml:space="preserve">Aguilera Diego Gustavo</t>
  </si>
  <si>
    <t xml:space="preserve">Gallo Luis</t>
  </si>
  <si>
    <t xml:space="preserve">Autoservicio Bellodi S.r.l</t>
  </si>
  <si>
    <t xml:space="preserve">Supermercado Fontana</t>
  </si>
  <si>
    <t xml:space="preserve">Li Meizi</t>
  </si>
  <si>
    <t xml:space="preserve">Zhu Jianyong</t>
  </si>
  <si>
    <t xml:space="preserve">Paez Donda</t>
  </si>
  <si>
    <t xml:space="preserve">Lobo Gustavo Hernan</t>
  </si>
  <si>
    <t xml:space="preserve">REINOSO MAIKI </t>
  </si>
  <si>
    <t xml:space="preserve">CHAVEZ SANTIAGO EMANUEL</t>
  </si>
  <si>
    <t xml:space="preserve">CARDOZO MAURICIO NICOLAS</t>
  </si>
  <si>
    <t xml:space="preserve">GAREIS CRISTIAN JESUS</t>
  </si>
  <si>
    <t xml:space="preserve">GONZALEZ YOLANDA Y ROMERO PABLO SOCIEDAD DE HECHO</t>
  </si>
  <si>
    <t xml:space="preserve">VILLALBA BRENDA MAGALI</t>
  </si>
  <si>
    <t xml:space="preserve">VERONNICA RUEDA</t>
  </si>
  <si>
    <t xml:space="preserve">Grandoli Valeria Esther </t>
  </si>
  <si>
    <t xml:space="preserve">Estela Carina Abrard</t>
  </si>
  <si>
    <t xml:space="preserve">Baca micaela ailen</t>
  </si>
  <si>
    <t xml:space="preserve">VICTOR MANUEL BUIATTI</t>
  </si>
  <si>
    <t xml:space="preserve">YESUHA</t>
  </si>
  <si>
    <t xml:space="preserve">ESTEBAN PERRONE</t>
  </si>
  <si>
    <t xml:space="preserve">PREYRA OSCAR JOEL </t>
  </si>
  <si>
    <t xml:space="preserve">LUDMILA MICAELA JUBER</t>
  </si>
  <si>
    <t xml:space="preserve">Castiglionis Mariana Justina</t>
  </si>
  <si>
    <t xml:space="preserve">Dona Santiago Daniel</t>
  </si>
  <si>
    <t xml:space="preserve">CARINA VALERIA LARROSA</t>
  </si>
  <si>
    <t xml:space="preserve">MORRESI OSVALDO </t>
  </si>
  <si>
    <t xml:space="preserve">Enrique Fabricio Brian Ariel</t>
  </si>
  <si>
    <t xml:space="preserve">Seip Roxana Maria Del Valle</t>
  </si>
  <si>
    <t xml:space="preserve">Dona elsa Beatriz guadalupe</t>
  </si>
  <si>
    <t xml:space="preserve">Varela Claudio Andres</t>
  </si>
  <si>
    <t xml:space="preserve">Frederich Julio Cesar</t>
  </si>
  <si>
    <t xml:space="preserve">URRUTIA JOSE MIGUEL</t>
  </si>
  <si>
    <t xml:space="preserve">Granja Crespo</t>
  </si>
  <si>
    <t xml:space="preserve">Monzon Eduardo</t>
  </si>
  <si>
    <t xml:space="preserve">Sandoval Estela Deolinda</t>
  </si>
  <si>
    <t xml:space="preserve">Avellaneda Hector Fabian</t>
  </si>
  <si>
    <t xml:space="preserve">Dusse Marcelo Gabriel</t>
  </si>
  <si>
    <t xml:space="preserve">Pagana Ghiglino Alejandro Jose</t>
  </si>
  <si>
    <t xml:space="preserve">Frank Alejo</t>
  </si>
  <si>
    <t xml:space="preserve">MARINA SOLEDAD PERALTA </t>
  </si>
  <si>
    <t xml:space="preserve">JOAQUIN  ESPUNA</t>
  </si>
  <si>
    <t xml:space="preserve">SILVIA ALCAIN</t>
  </si>
  <si>
    <t xml:space="preserve">LUCAS JEREMIAS BOLOGNIO</t>
  </si>
  <si>
    <t xml:space="preserve">LAS CALANDRIAS S.A.S.</t>
  </si>
  <si>
    <t xml:space="preserve">Merlo Caetano Ivar</t>
  </si>
  <si>
    <t xml:space="preserve">GREGORIO JAVIER KUHN</t>
  </si>
  <si>
    <t xml:space="preserve">RODRIGO LEONEL TREPPO</t>
  </si>
  <si>
    <t xml:space="preserve">LEANDRO RAUL SANCHEZ</t>
  </si>
  <si>
    <t xml:space="preserve">MAURICIO RUBEN SATTLER</t>
  </si>
  <si>
    <t xml:space="preserve">GABRIELA ROCIO CHAMORRO</t>
  </si>
  <si>
    <t xml:space="preserve">ANTONELLA MARIBEL GIMENEZ</t>
  </si>
  <si>
    <t xml:space="preserve">SANDRA CARINA HERRLEIN</t>
  </si>
  <si>
    <t xml:space="preserve">CARLA MARINA PIOCAMPO</t>
  </si>
  <si>
    <t xml:space="preserve">EMANUEL MATIAS CARAPELLA</t>
  </si>
  <si>
    <t xml:space="preserve">TRIGITAL CINES SRL</t>
  </si>
  <si>
    <t xml:space="preserve">NICOLAS GUILLERMO DATO</t>
  </si>
  <si>
    <t xml:space="preserve">LUNAZUL S.R.L</t>
  </si>
  <si>
    <t xml:space="preserve">Weinzettel wiltol jesus</t>
  </si>
  <si>
    <t xml:space="preserve">Facttor Nestor Marcelo</t>
  </si>
  <si>
    <t xml:space="preserve">SHI AIMEI</t>
  </si>
  <si>
    <t xml:space="preserve">zhuang jimbiao</t>
  </si>
  <si>
    <t xml:space="preserve">ZHENG YONGQUAN</t>
  </si>
  <si>
    <t xml:space="preserve">Kreiter Brenda Evelyn</t>
  </si>
  <si>
    <t xml:space="preserve">Schamne Damian Alfredo</t>
  </si>
  <si>
    <t xml:space="preserve">Avateneo Carlos Alberto</t>
  </si>
  <si>
    <t xml:space="preserve">Vergara Maria Graciela</t>
  </si>
  <si>
    <t xml:space="preserve">Reding Marisa Noemi</t>
  </si>
  <si>
    <t xml:space="preserve">Maldonado Flavio Jose</t>
  </si>
  <si>
    <t xml:space="preserve">Arruz German Fabricio</t>
  </si>
  <si>
    <t xml:space="preserve">Weinsettel Pedro Rogelio</t>
  </si>
  <si>
    <t xml:space="preserve">Neumayer Silvia Graciela</t>
  </si>
  <si>
    <t xml:space="preserve">Benedetich Cristina Marta</t>
  </si>
  <si>
    <t xml:space="preserve">fiamenghi ivan ezequiel</t>
  </si>
  <si>
    <t xml:space="preserve">Dobler Sergio Antonio</t>
  </si>
  <si>
    <t xml:space="preserve">Moreyra Beatriz Del Carmen</t>
  </si>
  <si>
    <t xml:space="preserve">MORENA DOMINGUEZ</t>
  </si>
  <si>
    <t xml:space="preserve">ANDRINI FACUNDO</t>
  </si>
  <si>
    <t xml:space="preserve">HU ZHONGPING</t>
  </si>
  <si>
    <t xml:space="preserve">Romero Marcelo Roman</t>
  </si>
  <si>
    <t xml:space="preserve">GARCIA MARIA BEATRIZ</t>
  </si>
  <si>
    <t xml:space="preserve">Martinez roman</t>
  </si>
  <si>
    <t xml:space="preserve">DESPENSA MIYAGUI</t>
  </si>
  <si>
    <t xml:space="preserve">PISANO MARIA FLORENCIA</t>
  </si>
  <si>
    <t xml:space="preserve">LAURA BEATRIZ FONTANA</t>
  </si>
  <si>
    <t xml:space="preserve">GIMENEZ JOSE IGNACIO</t>
  </si>
  <si>
    <t xml:space="preserve">TERESITA MARIELA LUNA</t>
  </si>
  <si>
    <t xml:space="preserve">LOS PRIMOS DESPENSA</t>
  </si>
  <si>
    <t xml:space="preserve">Marisa marzioni</t>
  </si>
  <si>
    <t xml:space="preserve">IGNACIO MAXIMILIANO SANCHEZ</t>
  </si>
  <si>
    <t xml:space="preserve">FACUNDO ARIEL FONTANA</t>
  </si>
  <si>
    <t xml:space="preserve">ARDINSON ALEXIS GUSTAVO</t>
  </si>
  <si>
    <t xml:space="preserve">Espiro Horacio Jesus</t>
  </si>
  <si>
    <t xml:space="preserve">Diaz Walter Marcelo</t>
  </si>
  <si>
    <t xml:space="preserve">Galetto Sergio Miguel</t>
  </si>
  <si>
    <t xml:space="preserve">Sosa Claudio Ramon</t>
  </si>
  <si>
    <t xml:space="preserve">Morales Maria Gisel Del Carmen</t>
  </si>
  <si>
    <t xml:space="preserve">Pretz Mariano Alberto</t>
  </si>
  <si>
    <t xml:space="preserve">Passarino Pablo Sebastian</t>
  </si>
  <si>
    <t xml:space="preserve">Gimenez Viviana</t>
  </si>
  <si>
    <t xml:space="preserve">AIELLO ANTONELLA TANIA</t>
  </si>
  <si>
    <t xml:space="preserve">PAMELA MELINA CARDOSO</t>
  </si>
  <si>
    <t xml:space="preserve">Balcar Gabriel Mauricio</t>
  </si>
  <si>
    <t xml:space="preserve">Combustibles Parana Sas</t>
  </si>
  <si>
    <t xml:space="preserve">Aparicio Atilio Ricardo</t>
  </si>
  <si>
    <t xml:space="preserve">WENG GUIHUA</t>
  </si>
  <si>
    <t xml:space="preserve">Martinez Juan</t>
  </si>
  <si>
    <t xml:space="preserve">Arriondo Elian</t>
  </si>
  <si>
    <t xml:space="preserve">CHEN JIANDA</t>
  </si>
  <si>
    <t xml:space="preserve">HERLEIN MARIA TRINIDAD</t>
  </si>
  <si>
    <t xml:space="preserve">ANIBAL FABIAN POLITI</t>
  </si>
  <si>
    <t xml:space="preserve">ANGELA ROMINA BAIRROS DA CRUZ</t>
  </si>
  <si>
    <t xml:space="preserve">GUAN FENG</t>
  </si>
  <si>
    <t xml:space="preserve">Retamar Raúl Sebastián </t>
  </si>
  <si>
    <t xml:space="preserve">RAMIREZ ANDREA </t>
  </si>
  <si>
    <t xml:space="preserve">MICAELA BELEN MARTINEZ</t>
  </si>
  <si>
    <t xml:space="preserve">Hentschel Juan</t>
  </si>
  <si>
    <t xml:space="preserve">Parodi Kler Yamila Noelia</t>
  </si>
  <si>
    <t xml:space="preserve">Lorenzon Leandro Ariel</t>
  </si>
  <si>
    <t xml:space="preserve">PORRCHNEG RAMON ORLANDO</t>
  </si>
  <si>
    <t xml:space="preserve">HUANG WENYONG</t>
  </si>
  <si>
    <t xml:space="preserve">Meier Monica Cristina</t>
  </si>
  <si>
    <t xml:space="preserve">Gareis Ariel</t>
  </si>
  <si>
    <t xml:space="preserve">Torresin Evangelina Vanesa</t>
  </si>
  <si>
    <t xml:space="preserve">Chen Cuiping</t>
  </si>
  <si>
    <t xml:space="preserve">SOMER SANDRA MARIELA</t>
  </si>
  <si>
    <t xml:space="preserve">Olivero Federico Rogelio</t>
  </si>
  <si>
    <t xml:space="preserve">Gottig Marcelo Y Cia</t>
  </si>
  <si>
    <t xml:space="preserve">Valdemarin Luz Marina Guadalupe</t>
  </si>
  <si>
    <t xml:space="preserve">LIN ANGEL VALERIA FENG</t>
  </si>
  <si>
    <t xml:space="preserve">Schimpf Norberto</t>
  </si>
  <si>
    <t xml:space="preserve">Muller Ariel Ivan</t>
  </si>
  <si>
    <t xml:space="preserve">Cordoba Mirna Gladis</t>
  </si>
  <si>
    <t xml:space="preserve">Burgos Franco Ezequiel</t>
  </si>
  <si>
    <t xml:space="preserve">Gerner Alexis</t>
  </si>
  <si>
    <t xml:space="preserve">Mino Juan Carlos</t>
  </si>
  <si>
    <t xml:space="preserve">RAISENAWER MIGUEL</t>
  </si>
  <si>
    <t xml:space="preserve">LA AGRICOLA REGIONAL</t>
  </si>
  <si>
    <t xml:space="preserve">Trossero Leonardo Adrian</t>
  </si>
  <si>
    <t xml:space="preserve">ALVA JOSUE SAUL</t>
  </si>
  <si>
    <t xml:space="preserve">Nicolini Julio Oscar</t>
  </si>
  <si>
    <t xml:space="preserve">Clauser Srl</t>
  </si>
  <si>
    <t xml:space="preserve">GABRIELA LEONOR WEINBINDER</t>
  </si>
  <si>
    <t xml:space="preserve">CARLOS RUBEN LELL</t>
  </si>
  <si>
    <t xml:space="preserve">HERMINIA NOEMI MEIER</t>
  </si>
  <si>
    <t xml:space="preserve">CRISTIAN MARCELO MARKER</t>
  </si>
  <si>
    <t xml:space="preserve">MARIA SOLEDAD GARZON</t>
  </si>
  <si>
    <t xml:space="preserve">OSCAR ALBERTO CAPPELLACCI</t>
  </si>
  <si>
    <t xml:space="preserve">Gottig claudio</t>
  </si>
  <si>
    <t xml:space="preserve"> GASSMANN M.G. Y GASSMANN M.E.</t>
  </si>
  <si>
    <t xml:space="preserve">CAMILA ANTONELLA STEGMANN</t>
  </si>
  <si>
    <t xml:space="preserve">LUCRECIA EMILIANA MUÑOZ</t>
  </si>
  <si>
    <t xml:space="preserve">ANA PAULA BOVIER</t>
  </si>
  <si>
    <t xml:space="preserve">Sanchez sebastian</t>
  </si>
  <si>
    <t xml:space="preserve">MARINA SILVANA RETAMAR</t>
  </si>
  <si>
    <t xml:space="preserve">PAOLA MARICEL MACHOVEC</t>
  </si>
  <si>
    <t xml:space="preserve">JORGE ROMEO GIECO</t>
  </si>
  <si>
    <t xml:space="preserve">ISMAEL GIOVANNI ELSESSER</t>
  </si>
  <si>
    <t xml:space="preserve">GERMAN EDGAR SCHIMPF</t>
  </si>
  <si>
    <t xml:space="preserve">CAPELLINO FACUNDO</t>
  </si>
  <si>
    <t xml:space="preserve">Capella Raul Alberto</t>
  </si>
  <si>
    <t xml:space="preserve">Kayayan Marta Viviana</t>
  </si>
  <si>
    <t xml:space="preserve">Spretz Daniel</t>
  </si>
  <si>
    <t xml:space="preserve">Guo Xexue</t>
  </si>
  <si>
    <t xml:space="preserve">Rodriguez Nancy</t>
  </si>
  <si>
    <t xml:space="preserve">Gimenez Nestor Delmiro</t>
  </si>
  <si>
    <t xml:space="preserve">Planiscig Raul Bernardo</t>
  </si>
  <si>
    <t xml:space="preserve">Medrano Pablo Lonardo</t>
  </si>
  <si>
    <t xml:space="preserve">Gonzalez Zulma Graciela</t>
  </si>
  <si>
    <t xml:space="preserve">FERNANDEZ ROXANA CARINA</t>
  </si>
  <si>
    <t xml:space="preserve">Lange rogelio ezequiel</t>
  </si>
  <si>
    <t xml:space="preserve">Geuna Jorge Alberto</t>
  </si>
  <si>
    <t xml:space="preserve">Blasich Juan Pablo Dario</t>
  </si>
  <si>
    <t xml:space="preserve">LIN KUNREN</t>
  </si>
  <si>
    <t xml:space="preserve">Gallo Carlos Emmanuel</t>
  </si>
  <si>
    <t xml:space="preserve">LANGE ROGELIO EZEQUIEL </t>
  </si>
  <si>
    <t xml:space="preserve">Unrein Jose Jacobo</t>
  </si>
  <si>
    <t xml:space="preserve">SIAN ALEJANDRO</t>
  </si>
  <si>
    <t xml:space="preserve">Geuna Norberto</t>
  </si>
  <si>
    <t xml:space="preserve">Zapata Gustavo Nicola</t>
  </si>
  <si>
    <t xml:space="preserve">Lin Kunren</t>
  </si>
  <si>
    <t xml:space="preserve">La Agricola Regional Diamante Ypf</t>
  </si>
  <si>
    <t xml:space="preserve">Geuna Juan Jose</t>
  </si>
  <si>
    <t xml:space="preserve">CARLOS OMAR UNREIN</t>
  </si>
  <si>
    <t xml:space="preserve">DANIELA IVON AGUILO</t>
  </si>
  <si>
    <t xml:space="preserve">GALLO CARLOS EMMANUEL</t>
  </si>
  <si>
    <t xml:space="preserve">NICOLAS GEUNA</t>
  </si>
  <si>
    <t xml:space="preserve">JOHANA CARLA GIRAUD</t>
  </si>
  <si>
    <t xml:space="preserve">ANDREA SILVINA MAIER</t>
  </si>
  <si>
    <t xml:space="preserve">GERARDO RAUL BAROLI</t>
  </si>
  <si>
    <t xml:space="preserve">SGORLON LEONARDO NORBERTO </t>
  </si>
  <si>
    <t xml:space="preserve">AGUSTIN JAVIER BONIFACIO LO CELSO</t>
  </si>
  <si>
    <t xml:space="preserve">LAS DOS HERMANAS S. A. S.</t>
  </si>
  <si>
    <t xml:space="preserve">MICAELA MAGALI GREGORUTTI</t>
  </si>
  <si>
    <t xml:space="preserve">HECTOR DAMIAN DENING</t>
  </si>
  <si>
    <t xml:space="preserve">Giménez Nelson adrian</t>
  </si>
  <si>
    <t xml:space="preserve">LILIANA BEATRIZ ZAPATA</t>
  </si>
  <si>
    <t xml:space="preserve">FRANCISCO LUIS NAPUT</t>
  </si>
  <si>
    <t xml:space="preserve">ARIEL ROBERT FOOS</t>
  </si>
  <si>
    <t xml:space="preserve">MASSET HERNAN HORACIO</t>
  </si>
  <si>
    <t xml:space="preserve">ANA MARIA SOLEDAD POLISZCZUK</t>
  </si>
  <si>
    <t xml:space="preserve">TABORDA DANIELA FABIANA</t>
  </si>
  <si>
    <t xml:space="preserve">AGUSTINA YAZMIN OLIVERA</t>
  </si>
  <si>
    <t xml:space="preserve">ROSANA VANESA LEIVA</t>
  </si>
  <si>
    <t xml:space="preserve">BARBARA NOEMI PEREYRA</t>
  </si>
  <si>
    <t xml:space="preserve">LUCIANO NAHUEL VILLAMONTE</t>
  </si>
  <si>
    <t xml:space="preserve">AGOSTINA MARIA ALEJANDRA BLANCO</t>
  </si>
  <si>
    <t xml:space="preserve">REMA CUSSI NICOLAS DE RODRIGUEZ</t>
  </si>
  <si>
    <t xml:space="preserve">ALDANA MALEICA - MINIMERCADO</t>
  </si>
  <si>
    <t xml:space="preserve">DAMIAN JONATHAN EMMANUEL REBOZIO</t>
  </si>
  <si>
    <t xml:space="preserve">Antonio Cargnel E Hijos Sociedad Colectiva</t>
  </si>
  <si>
    <t xml:space="preserve">Gonzalez Jorge</t>
  </si>
  <si>
    <t xml:space="preserve">Schoenfeld Gabriela</t>
  </si>
  <si>
    <t xml:space="preserve">BEBER EDGARDO</t>
  </si>
  <si>
    <t xml:space="preserve">Gastaldi Maria Nelida</t>
  </si>
  <si>
    <t xml:space="preserve">Ulrich Mariano</t>
  </si>
  <si>
    <t xml:space="preserve">Rattero Marina Belen</t>
  </si>
  <si>
    <t xml:space="preserve">Sauthier Danilo, sauthiert Tiago, sauthier Franci </t>
  </si>
  <si>
    <t xml:space="preserve">Dome Maria Elena</t>
  </si>
  <si>
    <t xml:space="preserve">Pinto Hector Ramon</t>
  </si>
  <si>
    <t xml:space="preserve">Boller Liliam Teresita</t>
  </si>
  <si>
    <t xml:space="preserve">Borgetto Nelson Lujan</t>
  </si>
  <si>
    <t xml:space="preserve">Flocco Nestor Osvaldo</t>
  </si>
  <si>
    <t xml:space="preserve">Bolzan Sonia Yanina</t>
  </si>
  <si>
    <t xml:space="preserve">Cabaña Rita Viviana</t>
  </si>
  <si>
    <t xml:space="preserve">FALCON GISEL MARIA ELISABET</t>
  </si>
  <si>
    <t xml:space="preserve">BORGET SARA</t>
  </si>
  <si>
    <t xml:space="preserve">PELZ GRACIELA TERESA</t>
  </si>
  <si>
    <t xml:space="preserve">DELLANA MARIA ADELAIDA</t>
  </si>
  <si>
    <t xml:space="preserve">CORDOBA IVAN DARIO</t>
  </si>
  <si>
    <t xml:space="preserve">GIMENEZ ALEJANDRA EVANGELINA</t>
  </si>
  <si>
    <t xml:space="preserve">AUBEERT MIGUEL ANGEL</t>
  </si>
  <si>
    <t xml:space="preserve">HUBER FRIDA OFELIA</t>
  </si>
  <si>
    <t xml:space="preserve">VIOLA NANCI LILIANA</t>
  </si>
  <si>
    <t xml:space="preserve">RIDEL GRACIELA VIVIANA INES</t>
  </si>
  <si>
    <t xml:space="preserve">COOP.AGRICOLA UNION REG</t>
  </si>
  <si>
    <t xml:space="preserve">GOTTIG MARCELO Y CIA</t>
  </si>
  <si>
    <t xml:space="preserve">BERNARD ROBERTO</t>
  </si>
  <si>
    <t xml:space="preserve">ROMERO JULIAN</t>
  </si>
  <si>
    <t xml:space="preserve">HOFFMANN MARCELO E HIJOS</t>
  </si>
  <si>
    <t xml:space="preserve">VERA LUCILA</t>
  </si>
  <si>
    <t xml:space="preserve">SUCESION DE LONDERO JAVIER LEO</t>
  </si>
  <si>
    <t xml:space="preserve">PELZ ERNESTO ALEJANDRO</t>
  </si>
  <si>
    <t xml:space="preserve">GORDILLO MIRIAM GABRIELA</t>
  </si>
  <si>
    <t xml:space="preserve">HORST HUGO ALBERTO</t>
  </si>
  <si>
    <t xml:space="preserve">SEGURA J. F. Y SEGURA J.J. S.H</t>
  </si>
  <si>
    <t xml:space="preserve">HE JIA JUN</t>
  </si>
  <si>
    <t xml:space="preserve">SANTUCHO ROCIO</t>
  </si>
  <si>
    <t xml:space="preserve">MORERA MARICEL</t>
  </si>
  <si>
    <t xml:space="preserve">WALTER ANDRES LEDESMA</t>
  </si>
  <si>
    <t xml:space="preserve">HORIS ANGEL MORO</t>
  </si>
  <si>
    <t xml:space="preserve">MARIANA LORENA ROMERO</t>
  </si>
  <si>
    <t xml:space="preserve">AUTOSERVICIO EL PROGRESO</t>
  </si>
  <si>
    <t xml:space="preserve">JUAN MARCELO BUTUS</t>
  </si>
  <si>
    <t xml:space="preserve">ROQUE BAUTISTA BORGETTO</t>
  </si>
  <si>
    <t xml:space="preserve">MARIA BELEN LEIVA</t>
  </si>
  <si>
    <t xml:space="preserve">JINGJING SU</t>
  </si>
  <si>
    <t xml:space="preserve">CHEN DANWEI</t>
  </si>
  <si>
    <t xml:space="preserve">ROBERTO FABIAN HEFFLING</t>
  </si>
  <si>
    <t xml:space="preserve">MATIAS SEBASTIAN MENDIETA</t>
  </si>
  <si>
    <t xml:space="preserve">JUAN CRUZ MANTOVANI</t>
  </si>
  <si>
    <t xml:space="preserve">TERESITA SUSANA GUERREROS</t>
  </si>
  <si>
    <t xml:space="preserve">ANTONELLA VERONICA PENCO</t>
  </si>
  <si>
    <t xml:space="preserve">HUMATACA MIRIAM RAFAELA</t>
  </si>
  <si>
    <t xml:space="preserve">CARLOS FEDERICO LAGORIO</t>
  </si>
  <si>
    <t xml:space="preserve">CAMILA SOLANGE WEBER</t>
  </si>
  <si>
    <t xml:space="preserve">Marron Alejandro Fabian</t>
  </si>
  <si>
    <t xml:space="preserve">Reisenauer Andrea Maricel Y Beade Juan Pablo Soci.</t>
  </si>
  <si>
    <t xml:space="preserve">Bernhardt Vanesa Maricel</t>
  </si>
  <si>
    <t xml:space="preserve">Sosa Carlos Antonio</t>
  </si>
  <si>
    <t xml:space="preserve">Ulrich Sandra Natalia</t>
  </si>
  <si>
    <t xml:space="preserve">Gassmann Gabriela Soledad</t>
  </si>
  <si>
    <t xml:space="preserve">Dai Yan Hong Sucursal</t>
  </si>
  <si>
    <t xml:space="preserve">Garcia Carmen Elvira</t>
  </si>
  <si>
    <t xml:space="preserve">Erhardt Hermanos SRL</t>
  </si>
  <si>
    <t xml:space="preserve">Caballero Ricardo</t>
  </si>
  <si>
    <t xml:space="preserve">FRANCO DANIEL LANGONI</t>
  </si>
  <si>
    <t xml:space="preserve">Heinze Diego Alejandro</t>
  </si>
  <si>
    <t xml:space="preserve">Lell Ruben Emilio</t>
  </si>
  <si>
    <t xml:space="preserve">Romero Maidana Lucas Agustin</t>
  </si>
  <si>
    <t xml:space="preserve">Geuna Rocio Gimena</t>
  </si>
  <si>
    <t xml:space="preserve">Gerstner Matias Sebastian</t>
  </si>
  <si>
    <t xml:space="preserve">Erich Wagner Y Cia Srl</t>
  </si>
  <si>
    <t xml:space="preserve">Ladona Silvia Maria</t>
  </si>
  <si>
    <t xml:space="preserve">Marcos Graciela</t>
  </si>
  <si>
    <t xml:space="preserve">Jacob Maria Ines</t>
  </si>
  <si>
    <t xml:space="preserve">Washinger Maria Emilia</t>
  </si>
  <si>
    <t xml:space="preserve">CARLOS SEBASTIAN VIVAS</t>
  </si>
  <si>
    <t xml:space="preserve"> Müller Daiana beatriz</t>
  </si>
  <si>
    <t xml:space="preserve">CARMEN ANTONIA CAVALLO</t>
  </si>
  <si>
    <t xml:space="preserve">IVANA VANINA HERNANDEZ</t>
  </si>
  <si>
    <t xml:space="preserve">A Y A JACOB S.R.L.</t>
  </si>
  <si>
    <t xml:space="preserve">PATRICIA LEONOR ELSEZAR</t>
  </si>
  <si>
    <t xml:space="preserve">DIEGO JAVIER LALLANA</t>
  </si>
  <si>
    <t xml:space="preserve">SONIA BEATRIZ FISCHER</t>
  </si>
  <si>
    <t xml:space="preserve">GISELA MARINA MEDRANO</t>
  </si>
  <si>
    <t xml:space="preserve">WALTER ANIBAL MARTINEZ</t>
  </si>
  <si>
    <t xml:space="preserve">ELIANA MARIEL PLEM</t>
  </si>
  <si>
    <t xml:space="preserve">MARTA RAQUEL SOTELO</t>
  </si>
  <si>
    <t xml:space="preserve">PATRICIA LILIANA CACERES</t>
  </si>
  <si>
    <t xml:space="preserve">Paskebich micaela</t>
  </si>
  <si>
    <t xml:space="preserve">GONZALO DAMIAN ROMERO</t>
  </si>
  <si>
    <t xml:space="preserve">MABEL MERCEDES FRANK</t>
  </si>
  <si>
    <t xml:space="preserve">El garage</t>
  </si>
  <si>
    <t xml:space="preserve">SOSA ESTELA TERESITA</t>
  </si>
  <si>
    <t xml:space="preserve">LEANDRO DAVID BORN</t>
  </si>
  <si>
    <t xml:space="preserve">RICARDO ARIEL CABALLERO</t>
  </si>
  <si>
    <t xml:space="preserve">CLAUDIO ALEJANDRO LEDESMA</t>
  </si>
  <si>
    <t xml:space="preserve">FACUNDO DAMIAN STERZER</t>
  </si>
  <si>
    <t xml:space="preserve">JONATAN GASTON DEL VALLE</t>
  </si>
  <si>
    <t xml:space="preserve">VIVIANA GRACIELA PANICALI</t>
  </si>
  <si>
    <t xml:space="preserve">SOLEDAD MALVINA BARRETO</t>
  </si>
  <si>
    <t xml:space="preserve">LUDMILA POPP</t>
  </si>
  <si>
    <t xml:space="preserve">GAREIS MIRTA</t>
  </si>
  <si>
    <t xml:space="preserve">LUCAS IVAN GOETTE</t>
  </si>
  <si>
    <t xml:space="preserve">LEONARDO JESUS DANIEL ESPINDOLA</t>
  </si>
  <si>
    <t xml:space="preserve">ARANZAZU RIOS</t>
  </si>
  <si>
    <t xml:space="preserve">LOPEZ MARCELO GUSTAVO</t>
  </si>
  <si>
    <t xml:space="preserve">Frickel Diego Javier</t>
  </si>
  <si>
    <t xml:space="preserve">Angel Luis Nai</t>
  </si>
  <si>
    <t xml:space="preserve">Trossero Jesica Siomara</t>
  </si>
  <si>
    <t xml:space="preserve">Riechel Micael Omar</t>
  </si>
  <si>
    <t xml:space="preserve">Ledesma Sergio Dario</t>
  </si>
  <si>
    <t xml:space="preserve">Calderón Cartagena Pedro Antonio</t>
  </si>
  <si>
    <t xml:space="preserve">Carlos Jorge Vitar</t>
  </si>
  <si>
    <t xml:space="preserve">Dagrava Natalia Soledad</t>
  </si>
  <si>
    <t xml:space="preserve">Mejia Ramirez Victor Manfredo</t>
  </si>
  <si>
    <t xml:space="preserve">Schanzenbach Jose Alfredo</t>
  </si>
  <si>
    <t xml:space="preserve">Favero Jose Luis</t>
  </si>
  <si>
    <t xml:space="preserve">Sosa Matias Alejandro</t>
  </si>
  <si>
    <t xml:space="preserve">LEANDRO JOSE GARCIA</t>
  </si>
  <si>
    <t xml:space="preserve">Beltrame Elisandro Martin</t>
  </si>
  <si>
    <t xml:space="preserve">GARAY MARIA CARINA</t>
  </si>
  <si>
    <t xml:space="preserve">Gonzalez Rosana Noemi</t>
  </si>
  <si>
    <t xml:space="preserve">Casa de Pastas</t>
  </si>
  <si>
    <t xml:space="preserve">Luggren Veronica</t>
  </si>
  <si>
    <t xml:space="preserve">Leguizamo Yair Ezequiel</t>
  </si>
  <si>
    <t xml:space="preserve">Epstein Gaston Ariel</t>
  </si>
  <si>
    <t xml:space="preserve">Cobal Sa    (plaza)</t>
  </si>
  <si>
    <t xml:space="preserve">Cobal Sa (sur)</t>
  </si>
  <si>
    <t xml:space="preserve">Cobal Sa (estacion)</t>
  </si>
  <si>
    <t xml:space="preserve">Arletaz Estela Rosa</t>
  </si>
  <si>
    <t xml:space="preserve">Carreras Luis Alberto</t>
  </si>
  <si>
    <t xml:space="preserve">Procom Sa Cifia</t>
  </si>
  <si>
    <t xml:space="preserve">Van Opstal Fabian Alejandro</t>
  </si>
  <si>
    <t xml:space="preserve">PAREDES MARIA PALMIRA</t>
  </si>
  <si>
    <t xml:space="preserve">Fink Daiana Ayelen</t>
  </si>
  <si>
    <t xml:space="preserve">Beltrame Matias Ricardo</t>
  </si>
  <si>
    <t xml:space="preserve">COBAL S.A.</t>
  </si>
  <si>
    <t xml:space="preserve">BARRETO MARIA NOE </t>
  </si>
  <si>
    <t xml:space="preserve">Alexis Juan Ignacio </t>
  </si>
  <si>
    <t xml:space="preserve">HORACIO DANIEL CASTILLO</t>
  </si>
  <si>
    <t xml:space="preserve">CRISTIAN GUSTAVO GAITAN</t>
  </si>
  <si>
    <t xml:space="preserve">VIFOOD S.R.L.</t>
  </si>
  <si>
    <t xml:space="preserve">MARIA AGUSTINA DIAZ</t>
  </si>
  <si>
    <t xml:space="preserve">Bravo Stelle Luis Exequiel</t>
  </si>
  <si>
    <t xml:space="preserve">Vernaz Daniela</t>
  </si>
  <si>
    <t xml:space="preserve">Cobal Sa (centro)</t>
  </si>
  <si>
    <t xml:space="preserve">Vifood Srl</t>
  </si>
  <si>
    <t xml:space="preserve">Baima Lidia Cristela</t>
  </si>
  <si>
    <t xml:space="preserve">Moleiro Jose Luis</t>
  </si>
  <si>
    <t xml:space="preserve">GRUPO CIRCULO S.A.S.</t>
  </si>
  <si>
    <t xml:space="preserve">Weigandt Oscar Emilio</t>
  </si>
  <si>
    <t xml:space="preserve">Cobal Sa (disney)</t>
  </si>
  <si>
    <t xml:space="preserve">Micheloud Maria Alejandra</t>
  </si>
  <si>
    <t xml:space="preserve">Villa Daniela</t>
  </si>
  <si>
    <t xml:space="preserve">Gauna Jose Ramon</t>
  </si>
  <si>
    <t xml:space="preserve">Ruiz Diaz Ruben Dario</t>
  </si>
  <si>
    <t xml:space="preserve">Cobal (paysandu)</t>
  </si>
  <si>
    <t xml:space="preserve">EUGENIA ANTONELLA AGÜERO</t>
  </si>
  <si>
    <t xml:space="preserve">Giménez Sergio Nicolas </t>
  </si>
  <si>
    <t xml:space="preserve">YAMANDU MANUEL TAMAÑO</t>
  </si>
  <si>
    <t xml:space="preserve">Barragan Mariana Grisel</t>
  </si>
  <si>
    <t xml:space="preserve">SANCHEZ MONICA CARINA</t>
  </si>
  <si>
    <t xml:space="preserve">CATALINA DORA ALICIA BARRETO</t>
  </si>
  <si>
    <t xml:space="preserve">WASINGER GONZALO GUSTAVO</t>
  </si>
  <si>
    <t xml:space="preserve">MATIAS RICARDO OSVALDO BELTRAME</t>
  </si>
  <si>
    <t xml:space="preserve">REINALDO EZEQUIEL LENCINA</t>
  </si>
  <si>
    <t xml:space="preserve">ESTIGABIRRIA LEANDRO</t>
  </si>
  <si>
    <t xml:space="preserve">Flier Norma Beatriz</t>
  </si>
  <si>
    <t xml:space="preserve">Solier Emmanuel</t>
  </si>
  <si>
    <t xml:space="preserve">Villa Daniela Sucursal</t>
  </si>
  <si>
    <t xml:space="preserve">Martinez Juan Angel</t>
  </si>
  <si>
    <t xml:space="preserve">Ramos Jorge Daniel</t>
  </si>
  <si>
    <t xml:space="preserve">Befart Ariel Hernan Sucursal</t>
  </si>
  <si>
    <t xml:space="preserve">Cobal Sa (norte)</t>
  </si>
  <si>
    <t xml:space="preserve">Cobal Brasil</t>
  </si>
  <si>
    <t xml:space="preserve">Wasinger Daniel Rodolfo</t>
  </si>
  <si>
    <t xml:space="preserve">Sauan Amado Martin</t>
  </si>
  <si>
    <t xml:space="preserve">Verbauwedw Gaston Edgardo</t>
  </si>
  <si>
    <t xml:space="preserve">Mendieta Josefa a.</t>
  </si>
  <si>
    <t xml:space="preserve">Gustavo Leonel Fink</t>
  </si>
  <si>
    <t xml:space="preserve">Siboldi Carlos Alberto</t>
  </si>
  <si>
    <t xml:space="preserve">Cardozo Sonia Elizabeth</t>
  </si>
  <si>
    <t xml:space="preserve">Weisheim Zulma Fabiana</t>
  </si>
  <si>
    <t xml:space="preserve">Valli Luciana Victoria</t>
  </si>
  <si>
    <t xml:space="preserve">Redruello Maria Soledad</t>
  </si>
  <si>
    <t xml:space="preserve">Van Cauwenberghe Nahuel Sebastian</t>
  </si>
  <si>
    <t xml:space="preserve">Colussi Dardo Manuel</t>
  </si>
  <si>
    <t xml:space="preserve">Santomil Marcela</t>
  </si>
  <si>
    <t xml:space="preserve">NAEVAEZ FLORENCIA DAIANA</t>
  </si>
  <si>
    <t xml:space="preserve">Ruiz Días Rubén Dario </t>
  </si>
  <si>
    <t xml:space="preserve">Cobal SA (Irigoyen)</t>
  </si>
  <si>
    <t xml:space="preserve">MONICA LORENA RAMIREZ</t>
  </si>
  <si>
    <t xml:space="preserve">MARIA DEL ROSARIO COLUSSI</t>
  </si>
  <si>
    <t xml:space="preserve">RODOLFO CAMILO BRUCHI</t>
  </si>
  <si>
    <t xml:space="preserve">CLAUDIA MARIA WETZEL</t>
  </si>
  <si>
    <t xml:space="preserve">JUAN MANUEL VAN OPSTAL</t>
  </si>
  <si>
    <t xml:space="preserve">Bilbao Cesar Enrique</t>
  </si>
  <si>
    <t xml:space="preserve">Kler Marcelo Ruben</t>
  </si>
  <si>
    <t xml:space="preserve">Formento Guillermo Fabian</t>
  </si>
  <si>
    <t xml:space="preserve">Minovich Sofia</t>
  </si>
  <si>
    <t xml:space="preserve">Noriega Ricardo Roman</t>
  </si>
  <si>
    <t xml:space="preserve">Villa Mariana Fernanda</t>
  </si>
  <si>
    <t xml:space="preserve">GERFO TAMARA</t>
  </si>
  <si>
    <t xml:space="preserve">Lin Pingping</t>
  </si>
  <si>
    <t xml:space="preserve">Yery Susana Patricia</t>
  </si>
  <si>
    <t xml:space="preserve">Dure Sandra Maria</t>
  </si>
  <si>
    <t xml:space="preserve">MAELHO SRL</t>
  </si>
  <si>
    <t xml:space="preserve">Hill Ester Yolanda</t>
  </si>
  <si>
    <t xml:space="preserve">TamaÃ±o Yamandu Manuel</t>
  </si>
  <si>
    <t xml:space="preserve">Velazquez Juan Leandro</t>
  </si>
  <si>
    <t xml:space="preserve">Muller Ruben Facundo</t>
  </si>
  <si>
    <t xml:space="preserve">Dure Sandra Sucursal</t>
  </si>
  <si>
    <t xml:space="preserve">Cerbin Francisco Martin</t>
  </si>
  <si>
    <t xml:space="preserve">LUIS EXEQUIEL BRAVO STELLE</t>
  </si>
  <si>
    <t xml:space="preserve">Barreto Matías Exequiel</t>
  </si>
  <si>
    <t xml:space="preserve">NATALIA CELESTINA JUDITH DEVETTER</t>
  </si>
  <si>
    <t xml:space="preserve">QUINTIN RUDECINDO SIONE E HIJOS S R L</t>
  </si>
  <si>
    <t xml:space="preserve">ANDREA MARIANA ROLON</t>
  </si>
  <si>
    <t xml:space="preserve">Miño Jorgelina Magali </t>
  </si>
  <si>
    <t xml:space="preserve">VALERIA PAOLA ENRIQUE</t>
  </si>
  <si>
    <t xml:space="preserve">RUBEN FACUNDO MULLER</t>
  </si>
  <si>
    <t xml:space="preserve">GNC VILLAGUAY S.A.</t>
  </si>
  <si>
    <t xml:space="preserve">RETAMAR LUCIANA FLORENCIA</t>
  </si>
  <si>
    <t xml:space="preserve">FEDERICO JAVIER MASS</t>
  </si>
  <si>
    <t xml:space="preserve">LUCIA RAQUEL BARRETO</t>
  </si>
  <si>
    <t xml:space="preserve">FEDERICO EMANUEL MARTINEZ</t>
  </si>
  <si>
    <t xml:space="preserve">ARIEL HERNAN BEFART</t>
  </si>
  <si>
    <t xml:space="preserve">NANCY SOLEDAD GALLAY</t>
  </si>
  <si>
    <t xml:space="preserve">NESTOR EDGARDO SALUD</t>
  </si>
  <si>
    <t xml:space="preserve">Cardozo Eliana Evelyn </t>
  </si>
  <si>
    <t xml:space="preserve">PABLO RODOLFO CHARLES MENGEON</t>
  </si>
  <si>
    <t xml:space="preserve">ESTELA MARINA AGUIRRE</t>
  </si>
  <si>
    <t xml:space="preserve">YAN LANHUA</t>
  </si>
  <si>
    <t xml:space="preserve">HONGYING WENG</t>
  </si>
  <si>
    <t xml:space="preserve">GERMAN EZEQUIEL BERTHET</t>
  </si>
  <si>
    <t xml:space="preserve">LUIS ALCIDES MARSORATTI</t>
  </si>
  <si>
    <t xml:space="preserve">MARIA PAULA CRACCO</t>
  </si>
  <si>
    <t xml:space="preserve">JESICA ALEJANDRA ORCELLET</t>
  </si>
  <si>
    <t xml:space="preserve">EMILIO EDUARDO FRITZLER</t>
  </si>
  <si>
    <t xml:space="preserve">KAREN AILEN HAOYS</t>
  </si>
  <si>
    <t xml:space="preserve">WEIQUN CHEN</t>
  </si>
  <si>
    <t xml:space="preserve">OSCAR ALEXIS ECHEVARNES</t>
  </si>
  <si>
    <t xml:space="preserve">DANIEL ALBERTO PEREYRA AGUYARO</t>
  </si>
  <si>
    <t xml:space="preserve">DAIANA PAMELA HILL</t>
  </si>
  <si>
    <t xml:space="preserve">FOLLONIER LEANDRO DANIEL </t>
  </si>
  <si>
    <t xml:space="preserve">CESAR DANIEL BARRIOS</t>
  </si>
  <si>
    <t xml:space="preserve">DANIEL ATILIO NOIR</t>
  </si>
  <si>
    <t xml:space="preserve">MIAMI MULTIRUBROS SOCIEDAD LEY 19550 CAPITULO I, S</t>
  </si>
  <si>
    <t xml:space="preserve">JULIO ANDRES POPP</t>
  </si>
  <si>
    <t xml:space="preserve">PING CHEN</t>
  </si>
  <si>
    <t xml:space="preserve">PINGET PAOLA</t>
  </si>
  <si>
    <t xml:space="preserve">NADIA ROCIO MILAGROS LEYES</t>
  </si>
  <si>
    <t xml:space="preserve">MARICEL SOLEDAD VIERA</t>
  </si>
  <si>
    <t xml:space="preserve">ALICIA INES HINZE</t>
  </si>
  <si>
    <t xml:space="preserve">SAGAS SRL</t>
  </si>
  <si>
    <t xml:space="preserve">GERARD GUSTAVO FABIAN</t>
  </si>
  <si>
    <t xml:space="preserve">ROMINA VALERIA CONSTANTIN</t>
  </si>
  <si>
    <t xml:space="preserve">ADRIANA ZUNILDA PEREZ</t>
  </si>
  <si>
    <t xml:space="preserve">MAXIMILIANO RUBEN BENEITEZ</t>
  </si>
  <si>
    <t xml:space="preserve">CYNTHIA TERSITA NOBLE</t>
  </si>
  <si>
    <t xml:space="preserve">RAUL TOMAS SCHONFELDT</t>
  </si>
  <si>
    <t xml:space="preserve">VICTOR FABIO CORONA</t>
  </si>
  <si>
    <t xml:space="preserve">NORMA BEATRIZ MAIDANA</t>
  </si>
  <si>
    <t xml:space="preserve">ROBERTO CARLOS SANDOVAL</t>
  </si>
  <si>
    <t xml:space="preserve">HUGO DARIO GONZALEZ</t>
  </si>
  <si>
    <t xml:space="preserve">FLAVIA  RAUSCH</t>
  </si>
  <si>
    <t xml:space="preserve">ANTONIA CRISTINA ROMERO</t>
  </si>
  <si>
    <t xml:space="preserve">Don Sebastian S.r.l.</t>
  </si>
  <si>
    <t xml:space="preserve">Riera Carlos Yamil</t>
  </si>
  <si>
    <t xml:space="preserve">Pereyra Daniel</t>
  </si>
  <si>
    <t xml:space="preserve">SAIZHU OUYANG</t>
  </si>
  <si>
    <t xml:space="preserve">Vergara Lucia Ramona</t>
  </si>
  <si>
    <t xml:space="preserve">Goltz Araceli Magali</t>
  </si>
  <si>
    <t xml:space="preserve">GATALDI SEBASTIAN ANDRES</t>
  </si>
  <si>
    <t xml:space="preserve">VERGARA LUIS MAXIMILIANO </t>
  </si>
  <si>
    <t xml:space="preserve">Riera Veronica</t>
  </si>
  <si>
    <t xml:space="preserve">Francovich Ariel</t>
  </si>
  <si>
    <t xml:space="preserve">CARDOZO CARLOS</t>
  </si>
  <si>
    <t xml:space="preserve">Riera Carlos Yamil Suc</t>
  </si>
  <si>
    <t xml:space="preserve">Supermercado Battisti Srl</t>
  </si>
  <si>
    <t xml:space="preserve">Cian Gisela Maria Vanina</t>
  </si>
  <si>
    <t xml:space="preserve">KAHLERT SAUL LEONEL</t>
  </si>
  <si>
    <t xml:space="preserve">Montiel Gisela</t>
  </si>
  <si>
    <t xml:space="preserve">Pirez Viviana Patricia</t>
  </si>
  <si>
    <t xml:space="preserve">EL EMPALME "EL PINGO"  S. R. L.</t>
  </si>
  <si>
    <t xml:space="preserve">ANTONELLA FONTANA</t>
  </si>
  <si>
    <t xml:space="preserve">LEANDRO ALBERTO GOTTE</t>
  </si>
  <si>
    <t xml:space="preserve">RAMIREZ GRISELDA MACARENA</t>
  </si>
  <si>
    <t xml:space="preserve">VARGAS ADRIANA NOEMI</t>
  </si>
  <si>
    <t xml:space="preserve">NORMA NOEMI ALTAMIRANO </t>
  </si>
  <si>
    <t xml:space="preserve">MARIA ITATI CASTAÑEDA</t>
  </si>
  <si>
    <t xml:space="preserve">DAIAN JESUS BRONDI</t>
  </si>
  <si>
    <t xml:space="preserve">RESNITZKY SRL</t>
  </si>
  <si>
    <t xml:space="preserve">Cian Maria Cielo</t>
  </si>
  <si>
    <t xml:space="preserve">CURA MARIA</t>
  </si>
  <si>
    <t xml:space="preserve">Dalinger Claudio Ezequiel</t>
  </si>
  <si>
    <t xml:space="preserve">Bartoli Gustavo</t>
  </si>
  <si>
    <t xml:space="preserve">CHEN XIA</t>
  </si>
  <si>
    <t xml:space="preserve">WU LIHONG</t>
  </si>
  <si>
    <t xml:space="preserve">Bravo David Alexis</t>
  </si>
  <si>
    <t xml:space="preserve">Hirschfeld Matias Daniel</t>
  </si>
  <si>
    <t xml:space="preserve">Castro Alexia Abigail</t>
  </si>
  <si>
    <t xml:space="preserve">Moine Jose Erwin</t>
  </si>
  <si>
    <t xml:space="preserve">La Agricola Reg. Maria Grande Suc</t>
  </si>
  <si>
    <t xml:space="preserve">Burdese Ariel Anibal</t>
  </si>
  <si>
    <t xml:space="preserve">Gran Maria Srl</t>
  </si>
  <si>
    <t xml:space="preserve">Valdes Gabriel</t>
  </si>
  <si>
    <t xml:space="preserve">FABIAN HORACIO FLORES</t>
  </si>
  <si>
    <t xml:space="preserve">Baez Angel</t>
  </si>
  <si>
    <t xml:space="preserve">Ghibaudo Evangelina Maria Sole</t>
  </si>
  <si>
    <t xml:space="preserve">NuÃ±ez Leticia Noemi</t>
  </si>
  <si>
    <t xml:space="preserve">Akermann Claudio Ever</t>
  </si>
  <si>
    <t xml:space="preserve">Sangoy Hernan Horacio Sucursal</t>
  </si>
  <si>
    <t xml:space="preserve">Tymczyszyn Maria Fernanda</t>
  </si>
  <si>
    <t xml:space="preserve">ARACELI MOYA</t>
  </si>
  <si>
    <t xml:space="preserve">AMATEIS JAVIER</t>
  </si>
  <si>
    <t xml:space="preserve">ANTONELLA LUJAN DEMARTIN</t>
  </si>
  <si>
    <t xml:space="preserve">LUCIA BELEN HERRERA</t>
  </si>
  <si>
    <t xml:space="preserve">GERMAN ESTEBAN FELTES</t>
  </si>
  <si>
    <t xml:space="preserve">KEVIN MAX AARON LOPEZ</t>
  </si>
  <si>
    <t xml:space="preserve">LISANDRO LEONEL MARIA MANUCCI</t>
  </si>
  <si>
    <t xml:space="preserve">Eduardo Mateos S.r.l</t>
  </si>
  <si>
    <t xml:space="preserve">Maco Bape Srl</t>
  </si>
  <si>
    <t xml:space="preserve">Aleman Luis</t>
  </si>
  <si>
    <t xml:space="preserve">Gallardo Gladys Isabel</t>
  </si>
  <si>
    <t xml:space="preserve">Miño Victor Fabian</t>
  </si>
  <si>
    <t xml:space="preserve">Welschen Pedro</t>
  </si>
  <si>
    <t xml:space="preserve">Caluva Alejandro Misael</t>
  </si>
  <si>
    <t xml:space="preserve">DE ANGELI EXEQUIEL ANDRES</t>
  </si>
  <si>
    <t xml:space="preserve">Schmidt Estela Patricia</t>
  </si>
  <si>
    <t xml:space="preserve">Almada Juan Roberto</t>
  </si>
  <si>
    <t xml:space="preserve">Hermann Victor Jose</t>
  </si>
  <si>
    <t xml:space="preserve">Gotte Diego Omar</t>
  </si>
  <si>
    <t xml:space="preserve">Nani Mariana Amalia</t>
  </si>
  <si>
    <t xml:space="preserve">Rodriguez Alberto Favian</t>
  </si>
  <si>
    <t xml:space="preserve">Caceres Norma Beatriz</t>
  </si>
  <si>
    <t xml:space="preserve">Palacio Maria Monica</t>
  </si>
  <si>
    <t xml:space="preserve">KUFFER NATALIA - CARNICERIA LA UNICA </t>
  </si>
  <si>
    <t xml:space="preserve">SILVINA BEATRIZ SCHMIDT</t>
  </si>
  <si>
    <t xml:space="preserve">MARIO CESAR RONCHI - YPF - </t>
  </si>
  <si>
    <t xml:space="preserve">CARLOS ALBERTO HEIS - MINIMERCADO THOMY</t>
  </si>
  <si>
    <t xml:space="preserve">CRISTIAN HUGO RUSCH</t>
  </si>
  <si>
    <t xml:space="preserve">SCHMAEDKE JUAN PABLO</t>
  </si>
  <si>
    <t xml:space="preserve">AMILCAR EZEQUIEL BONSI</t>
  </si>
  <si>
    <t xml:space="preserve">Canchas de Futbol</t>
  </si>
  <si>
    <t xml:space="preserve">ELSA CUENCA</t>
  </si>
  <si>
    <t xml:space="preserve">SACKS FRANCISCO</t>
  </si>
  <si>
    <t xml:space="preserve">MARIA ALEJANDRA SALLES</t>
  </si>
  <si>
    <t xml:space="preserve">GABRIELA MARICEL IACOB</t>
  </si>
  <si>
    <t xml:space="preserve">MATIAS EMANUEL DESHAYES</t>
  </si>
  <si>
    <t xml:space="preserve">JUAN PABLO URRUTIA - DON CARLO -</t>
  </si>
  <si>
    <t xml:space="preserve">GRASELLI DARIO</t>
  </si>
  <si>
    <t xml:space="preserve">XIADI WENG</t>
  </si>
  <si>
    <t xml:space="preserve">RODRIGO OBDULIO CARLETTI (CARNICERIA)</t>
  </si>
  <si>
    <t xml:space="preserve">CARINA VALERIA GAREIS</t>
  </si>
  <si>
    <t xml:space="preserve">RIEHME MAXIMILIANO</t>
  </si>
  <si>
    <t xml:space="preserve">Almada Flavio Leonel</t>
  </si>
  <si>
    <t xml:space="preserve">JORGE E. VALLEJOS - DRUGSTORE 09</t>
  </si>
  <si>
    <t xml:space="preserve">Restano Veronica Paola</t>
  </si>
  <si>
    <t xml:space="preserve">Colichelli Mariana Marcela</t>
  </si>
  <si>
    <t xml:space="preserve">Fehleissen Osvaldo Gabriel</t>
  </si>
  <si>
    <t xml:space="preserve">La Peruana S.r.l.</t>
  </si>
  <si>
    <t xml:space="preserve">Batauz Sergio</t>
  </si>
  <si>
    <t xml:space="preserve">Schneider Romeo Nazareno Y Bertolami Jorge</t>
  </si>
  <si>
    <t xml:space="preserve">Wang Baozhu</t>
  </si>
  <si>
    <t xml:space="preserve">Gonzalez Sonia Mariela</t>
  </si>
  <si>
    <t xml:space="preserve">Dome Ignacio Nicolas</t>
  </si>
  <si>
    <t xml:space="preserve">WENG WEIBIN</t>
  </si>
  <si>
    <t xml:space="preserve">ZHENG WEIHAO</t>
  </si>
  <si>
    <t xml:space="preserve">FRIOTEKA ORO VERDE</t>
  </si>
  <si>
    <t xml:space="preserve">MAXIMILIANO RIEHME</t>
  </si>
  <si>
    <t xml:space="preserve">ANA ROSA PAIZ</t>
  </si>
  <si>
    <t xml:space="preserve">Riehme Maximiliano </t>
  </si>
  <si>
    <t xml:space="preserve">Lo de luisito</t>
  </si>
  <si>
    <t xml:space="preserve">DANIEL OSVALDO LANZI</t>
  </si>
  <si>
    <t xml:space="preserve">NAOMI TRINIDAD PENAU</t>
  </si>
  <si>
    <t xml:space="preserve">HUGO ORLANDO MONCY</t>
  </si>
  <si>
    <t xml:space="preserve">EMILIANO POLITI</t>
  </si>
  <si>
    <t xml:space="preserve">ESTEFANIA MAGALI GONZALEZ</t>
  </si>
  <si>
    <t xml:space="preserve">NESTOR ALEJANDRO LEDESMA</t>
  </si>
  <si>
    <t xml:space="preserve">ACOSTA CANDELA</t>
  </si>
  <si>
    <t xml:space="preserve">MARIA FLORENCIA LOPEZ</t>
  </si>
  <si>
    <t xml:space="preserve">ALDANA JACQUELINE SCHROEDER</t>
  </si>
  <si>
    <t xml:space="preserve">JAVIER ELADIO TEVES</t>
  </si>
  <si>
    <t xml:space="preserve">HERMANN JOSE LUIS</t>
  </si>
  <si>
    <t xml:space="preserve">Dechant Claudia Mabel (aut. Avenida)</t>
  </si>
  <si>
    <t xml:space="preserve">Lallana Liliana Celcilia Ines</t>
  </si>
  <si>
    <t xml:space="preserve">Izaguirre Tamara Y D`agostino</t>
  </si>
  <si>
    <t xml:space="preserve">DURO MARIA DEL CARMEN</t>
  </si>
  <si>
    <t xml:space="preserve">Zhu Zhiqi</t>
  </si>
  <si>
    <t xml:space="preserve">Muller Jorge Martin</t>
  </si>
  <si>
    <t xml:space="preserve">Román Gercie</t>
  </si>
  <si>
    <t xml:space="preserve">Maria Hnos S.r.l</t>
  </si>
  <si>
    <t xml:space="preserve">Cian Luis</t>
  </si>
  <si>
    <t xml:space="preserve">Salcedo Angel Ariel</t>
  </si>
  <si>
    <t xml:space="preserve">Fritzler Norma</t>
  </si>
  <si>
    <t xml:space="preserve">Buxman Leandro Matias</t>
  </si>
  <si>
    <t xml:space="preserve">sanchez gomez uriel jesus</t>
  </si>
  <si>
    <t xml:space="preserve">Cardoso Fernando Enedin</t>
  </si>
  <si>
    <t xml:space="preserve">Seifert Leonardo Roberto</t>
  </si>
  <si>
    <t xml:space="preserve">Lin Liqin</t>
  </si>
  <si>
    <t xml:space="preserve">Vernackt Rosa Catalina</t>
  </si>
  <si>
    <t xml:space="preserve">Peil Ricardo Virgilio</t>
  </si>
  <si>
    <t xml:space="preserve">Gercie Fabio</t>
  </si>
  <si>
    <t xml:space="preserve">Albeira Delia Estela</t>
  </si>
  <si>
    <t xml:space="preserve">EVANGELINA ESTELA BARON</t>
  </si>
  <si>
    <t xml:space="preserve">Chen mitsumi</t>
  </si>
  <si>
    <t xml:space="preserve">GUSTAVO RUBEN DOME</t>
  </si>
  <si>
    <t xml:space="preserve">RODRIGO EZEQUIEL NUZ</t>
  </si>
  <si>
    <t xml:space="preserve">SCHNEIDER MARIO JOAQUIN Y SCHNEIDER DANIEL UBALDO </t>
  </si>
  <si>
    <t xml:space="preserve">LUCAS EMMANUEL CUEVAS</t>
  </si>
  <si>
    <t xml:space="preserve">LIDIA PATRICIA DECHANT</t>
  </si>
  <si>
    <t xml:space="preserve">CRISTIAN OSVALDO CANTERO</t>
  </si>
  <si>
    <t xml:space="preserve">CRISTIAN DAMIAN AGUIRRE</t>
  </si>
  <si>
    <t xml:space="preserve">VALLE MARIA S.R.L.</t>
  </si>
  <si>
    <t xml:space="preserve">MARIANA GABRIELA HEPP</t>
  </si>
  <si>
    <t xml:space="preserve">GINO EMANUEL DOME</t>
  </si>
  <si>
    <t xml:space="preserve">OMAR DOMINGO EBERLE</t>
  </si>
  <si>
    <t xml:space="preserve">MUNICIPALIDAD DE VALLE MARIA</t>
  </si>
  <si>
    <t xml:space="preserve">MARICEL  REGNER</t>
  </si>
  <si>
    <t xml:space="preserve">DANIELA LILIANA TORRES</t>
  </si>
  <si>
    <t xml:space="preserve">RUBEN JOSE DOMINGUEZ</t>
  </si>
  <si>
    <t xml:space="preserve">COMERCIAL FUTURO S A</t>
  </si>
  <si>
    <t xml:space="preserve">YAMILA SOLEDAD PERALTA</t>
  </si>
  <si>
    <t xml:space="preserve">LA AGRICOLA REGIONAL COOP LTDA</t>
  </si>
  <si>
    <t xml:space="preserve">CLARISA MACARENA DURO</t>
  </si>
  <si>
    <t xml:space="preserve">HUAYUN CHEN</t>
  </si>
  <si>
    <t xml:space="preserve">Diego sebastian flores</t>
  </si>
  <si>
    <t xml:space="preserve">Bene Patricia</t>
  </si>
  <si>
    <t xml:space="preserve">Bolognini Antonia Silvina Del Carmen</t>
  </si>
  <si>
    <t xml:space="preserve">Brittes Julio Cesar</t>
  </si>
  <si>
    <t xml:space="preserve">CRESPO LUIS EDUARDO</t>
  </si>
  <si>
    <t xml:space="preserve">Bolognini Fernando Miguel</t>
  </si>
  <si>
    <t xml:space="preserve">Leites   Rosa Del Carmen</t>
  </si>
  <si>
    <t xml:space="preserve">Barrientos Antonio</t>
  </si>
  <si>
    <t xml:space="preserve">Benitez Nestor Jesus Martin</t>
  </si>
  <si>
    <t xml:space="preserve">Barolin Carlos Alejandro</t>
  </si>
  <si>
    <t xml:space="preserve">Florentin Luis Elias</t>
  </si>
  <si>
    <t xml:space="preserve">Mariano Jorge</t>
  </si>
  <si>
    <t xml:space="preserve">Labanca Alberto</t>
  </si>
  <si>
    <t xml:space="preserve">LAROCCA BRUNO SAUL</t>
  </si>
  <si>
    <t xml:space="preserve">Caino Carina Andrea</t>
  </si>
  <si>
    <t xml:space="preserve">Corbalan Pablo Daniel</t>
  </si>
  <si>
    <t xml:space="preserve">Sanchez Juan Agustin</t>
  </si>
  <si>
    <t xml:space="preserve">Leguiza Susana Analia</t>
  </si>
  <si>
    <t xml:space="preserve">Riera Ramon Efrain</t>
  </si>
  <si>
    <t xml:space="preserve">Nemmi Angel Uriel</t>
  </si>
  <si>
    <t xml:space="preserve">Lopez Marcelo</t>
  </si>
  <si>
    <t xml:space="preserve">Bolognini Violeta</t>
  </si>
  <si>
    <t xml:space="preserve">LG</t>
  </si>
  <si>
    <t xml:space="preserve"> BERLARI ARNALDO</t>
  </si>
  <si>
    <t xml:space="preserve">ESTEBAN ARIEL MEDINA</t>
  </si>
  <si>
    <t xml:space="preserve">CABRERA DIANA DORA</t>
  </si>
  <si>
    <t xml:space="preserve">Ronconi Nestor Carlos</t>
  </si>
  <si>
    <t xml:space="preserve">SANDOVAL LUISA</t>
  </si>
  <si>
    <t xml:space="preserve">Barolin Gladis Mabel</t>
  </si>
  <si>
    <t xml:space="preserve">MEDINA FLORENCIA</t>
  </si>
  <si>
    <t xml:space="preserve">HECTOR JAVIER MEDINA</t>
  </si>
  <si>
    <t xml:space="preserve">NATALIA BELEN LATRONICO</t>
  </si>
  <si>
    <t xml:space="preserve">CAMILA LACOMBE</t>
  </si>
  <si>
    <t xml:space="preserve">JAVIER ALEJANDRO GIMENEZ</t>
  </si>
  <si>
    <t xml:space="preserve">POLLERIA CUNGA</t>
  </si>
  <si>
    <t xml:space="preserve">KIOSCO JULI</t>
  </si>
  <si>
    <t xml:space="preserve">Cecila contardi</t>
  </si>
  <si>
    <t xml:space="preserve">KARINA DE FILIPO </t>
  </si>
  <si>
    <t xml:space="preserve">JUAN CRUZ BONALDI</t>
  </si>
  <si>
    <t xml:space="preserve">XIULING WANG</t>
  </si>
  <si>
    <t xml:space="preserve">EZEQUIEL ALEN</t>
  </si>
  <si>
    <t xml:space="preserve">YE FAQUIN</t>
  </si>
  <si>
    <t xml:space="preserve">SIBOLDI MIRTA YOLANDA</t>
  </si>
  <si>
    <t xml:space="preserve">GUERRERO VARGAS GERMAN</t>
  </si>
  <si>
    <t xml:space="preserve">Rossi Indiana Romina</t>
  </si>
  <si>
    <t xml:space="preserve">Casteluchi Walter</t>
  </si>
  <si>
    <t xml:space="preserve">SERVICIOS DEL LITORAL SRL </t>
  </si>
  <si>
    <t xml:space="preserve">BRAULIO ENRIQUE ARANGUIZ</t>
  </si>
  <si>
    <t xml:space="preserve">Aranguiz Alicia Emilia</t>
  </si>
  <si>
    <t xml:space="preserve">Flores Dante</t>
  </si>
  <si>
    <t xml:space="preserve">Cejas Hugo Daniel</t>
  </si>
  <si>
    <t xml:space="preserve">Gimenez Amelio</t>
  </si>
  <si>
    <t xml:space="preserve">OLIVO WILTON EDUARDO</t>
  </si>
  <si>
    <t xml:space="preserve">Seiguer Hugo Daniel</t>
  </si>
  <si>
    <t xml:space="preserve">MARIELA SOLEDAD CLAUCICH</t>
  </si>
  <si>
    <t xml:space="preserve">Contardi Raul Gustavo Daniel</t>
  </si>
  <si>
    <t xml:space="preserve">BRUSCHI LUCIANO</t>
  </si>
  <si>
    <t xml:space="preserve">Villan Stella Maris</t>
  </si>
  <si>
    <t xml:space="preserve">Cane Ronaldo</t>
  </si>
  <si>
    <t xml:space="preserve">Da Silva Maria Lucia</t>
  </si>
  <si>
    <t xml:space="preserve">Izaguirre Nora</t>
  </si>
  <si>
    <t xml:space="preserve">Medina Eduardo Hernan</t>
  </si>
  <si>
    <t xml:space="preserve">Lukacs Natalia</t>
  </si>
  <si>
    <t xml:space="preserve">Gomez Rosana Judit</t>
  </si>
  <si>
    <t xml:space="preserve">ROYAL DISTRIBUCIONES SA</t>
  </si>
  <si>
    <t xml:space="preserve">Juaquin bertinat</t>
  </si>
  <si>
    <t xml:space="preserve">LNP S. A. S.</t>
  </si>
  <si>
    <t xml:space="preserve">SILVIA ANDREA LODI</t>
  </si>
  <si>
    <t xml:space="preserve">Barolin Daiana</t>
  </si>
  <si>
    <t xml:space="preserve">Mariano Baldi</t>
  </si>
  <si>
    <t xml:space="preserve">LAURA SILVINA CAINO</t>
  </si>
  <si>
    <t xml:space="preserve">COOPERATIVA AGROPECUARIA LA PAZ LTDA</t>
  </si>
  <si>
    <t xml:space="preserve">Super ya</t>
  </si>
  <si>
    <t xml:space="preserve">TABORDA LUIS</t>
  </si>
  <si>
    <t xml:space="preserve">Mirian somimsine</t>
  </si>
  <si>
    <t xml:space="preserve">Cardozo Lilian Graciela</t>
  </si>
  <si>
    <t xml:space="preserve">Castella Daniel Ricardo</t>
  </si>
  <si>
    <t xml:space="preserve">Rohr Cristian Javier</t>
  </si>
  <si>
    <t xml:space="preserve">Barolin  Eliet Viviana</t>
  </si>
  <si>
    <t xml:space="preserve">Polirubro El Angel</t>
  </si>
  <si>
    <t xml:space="preserve">CHEN LIZHU</t>
  </si>
  <si>
    <t xml:space="preserve">Ferrero Nora Susana</t>
  </si>
  <si>
    <t xml:space="preserve">ARIEL EDGARDO WAIGANDT</t>
  </si>
  <si>
    <t xml:space="preserve">Cabrera Lorena</t>
  </si>
  <si>
    <t xml:space="preserve">Choves Miguel</t>
  </si>
  <si>
    <t xml:space="preserve">Rolon Andrea (kiosco Los Condoritos)</t>
  </si>
  <si>
    <t xml:space="preserve">TORALES CARLOS </t>
  </si>
  <si>
    <t xml:space="preserve">Carnicería El Mencho</t>
  </si>
  <si>
    <t xml:space="preserve">FORASTIERI TOMAS MAXIMO</t>
  </si>
  <si>
    <t xml:space="preserve">NANCY PAOLA FONTANINI</t>
  </si>
  <si>
    <t xml:space="preserve">A&amp;f S.r.l</t>
  </si>
  <si>
    <t xml:space="preserve">BIMBI DARDO ALBERTO</t>
  </si>
  <si>
    <t xml:space="preserve">LOPEZ JAVIER DANIEL</t>
  </si>
  <si>
    <t xml:space="preserve">Despensa "La Margarita"</t>
  </si>
  <si>
    <t xml:space="preserve">Flor Horacio</t>
  </si>
  <si>
    <t xml:space="preserve">CRISTIAN ANIBAL CARLOMAGNO</t>
  </si>
  <si>
    <t xml:space="preserve">KAREN PAMELA QUIROZ</t>
  </si>
  <si>
    <t xml:space="preserve">BALDINI GUSTAVO RODOLFO</t>
  </si>
  <si>
    <t xml:space="preserve">SABRINA NATALIA BAROLIN</t>
  </si>
  <si>
    <t xml:space="preserve">ESPINDOLA Elena</t>
  </si>
  <si>
    <t xml:space="preserve">Loiti juan</t>
  </si>
  <si>
    <t xml:space="preserve">GOMEZ GUALBERTO FABIO</t>
  </si>
  <si>
    <t xml:space="preserve">CARNICERIA GERO </t>
  </si>
  <si>
    <t xml:space="preserve">GISELA ANDREA CASTEJON</t>
  </si>
  <si>
    <t xml:space="preserve">APYTE DISTRIBUCIONES S.R.L.</t>
  </si>
  <si>
    <t xml:space="preserve">CAÑETE ANALIA</t>
  </si>
  <si>
    <t xml:space="preserve">Nazareno gemez</t>
  </si>
  <si>
    <t xml:space="preserve">MARIO GABRIEL GONZALEZ</t>
  </si>
  <si>
    <t xml:space="preserve">BRAULIO JESUS SANCHEZ AVALOS</t>
  </si>
  <si>
    <t xml:space="preserve">GAUNA PATRICIO</t>
  </si>
  <si>
    <t xml:space="preserve">BERTOLAMI DANIEL</t>
  </si>
  <si>
    <t xml:space="preserve">MEDINA CECILIA</t>
  </si>
  <si>
    <t xml:space="preserve">GOMEZ MANUEL</t>
  </si>
  <si>
    <t xml:space="preserve">AGUIRRE IVANA</t>
  </si>
  <si>
    <t xml:space="preserve">Nosmor Exequiel Hernan</t>
  </si>
  <si>
    <t xml:space="preserve">Casals Jose Luis</t>
  </si>
  <si>
    <t xml:space="preserve">Gimenez Lisandro Y Alfonso sh</t>
  </si>
  <si>
    <t xml:space="preserve">Retamar Jose Oscar</t>
  </si>
  <si>
    <t xml:space="preserve">Cepeda Graciela</t>
  </si>
  <si>
    <t xml:space="preserve">Medina Ruben</t>
  </si>
  <si>
    <t xml:space="preserve">PATRICIA LORENA QUARTINO</t>
  </si>
  <si>
    <t xml:space="preserve">Cepeda Jose Luis</t>
  </si>
  <si>
    <t xml:space="preserve">Buchhamer GIULIANO</t>
  </si>
  <si>
    <t xml:space="preserve">Monzon Eliana Maricel</t>
  </si>
  <si>
    <t xml:space="preserve">Osuna Elbio Ricardo</t>
  </si>
  <si>
    <t xml:space="preserve">Kinderknecht German Ariel</t>
  </si>
  <si>
    <t xml:space="preserve">Godoy Maria Luisa</t>
  </si>
  <si>
    <t xml:space="preserve">JULIO PITTAVINO </t>
  </si>
  <si>
    <t xml:space="preserve">MARCELO Gottig y CIA.S.A</t>
  </si>
  <si>
    <t xml:space="preserve">ARELLANO ALEXIS OSCAR</t>
  </si>
  <si>
    <t xml:space="preserve">MARIA BETIANA PEREIRA</t>
  </si>
  <si>
    <t xml:space="preserve">ELSA LILIANA DEBINSKI</t>
  </si>
  <si>
    <t xml:space="preserve">ALEJANDRA HAYDEE GUILLEN</t>
  </si>
  <si>
    <t xml:space="preserve">LEONARDO GASTON BARRERA</t>
  </si>
  <si>
    <t xml:space="preserve">SEPARO DIEGO</t>
  </si>
  <si>
    <t xml:space="preserve">HANDEL S.A.S</t>
  </si>
  <si>
    <t xml:space="preserve">HUGO ADAN SCHMIDT</t>
  </si>
  <si>
    <t xml:space="preserve">ROSANA GABRIELA DIAZ</t>
  </si>
  <si>
    <t xml:space="preserve">JOSE E GUILLEN E HIJAS SRL EF</t>
  </si>
  <si>
    <t xml:space="preserve">GRAFFIQUE</t>
  </si>
  <si>
    <t xml:space="preserve">MONICA BEATRIZ KUXHAUS</t>
  </si>
  <si>
    <t xml:space="preserve">CECILIA AYELEN BENITEZ</t>
  </si>
  <si>
    <t xml:space="preserve">MS S.A.S.</t>
  </si>
  <si>
    <t xml:space="preserve">MIRTA BEATRIZ ADAM</t>
  </si>
  <si>
    <t xml:space="preserve">YANINA LIS JUDIT GAITAN</t>
  </si>
  <si>
    <t xml:space="preserve">HUNYCA S. A. S.</t>
  </si>
  <si>
    <t xml:space="preserve">FACUNDO HORACIO CORDOBA</t>
  </si>
  <si>
    <t xml:space="preserve">ZULEMA BEATRIZ RUKS</t>
  </si>
  <si>
    <t xml:space="preserve">MIGUEL RAUL GODOY</t>
  </si>
  <si>
    <t xml:space="preserve">NORMA BEATRIZ LUQUES</t>
  </si>
  <si>
    <t xml:space="preserve">WALTER DANIEL SCHIMPF</t>
  </si>
  <si>
    <t xml:space="preserve">MAURI RICARDO</t>
  </si>
  <si>
    <t xml:space="preserve">RIVERO MARTA</t>
  </si>
  <si>
    <t xml:space="preserve">FRANCISCO JAVIER FRANCO</t>
  </si>
  <si>
    <t xml:space="preserve">IBARRA GIESEL</t>
  </si>
  <si>
    <t xml:space="preserve">RUIZ EMYLCE</t>
  </si>
  <si>
    <t xml:space="preserve">CAMILO FEDERICO PAEZ</t>
  </si>
  <si>
    <t xml:space="preserve">LUANA VALERIA RODRIGUEZ</t>
  </si>
  <si>
    <t xml:space="preserve">Martinez ricardo</t>
  </si>
  <si>
    <t xml:space="preserve">URQUIZO ISABEL</t>
  </si>
  <si>
    <t xml:space="preserve">Bianchini Hector Alejandro</t>
  </si>
  <si>
    <t xml:space="preserve">Leinecker Cesar Jordan</t>
  </si>
  <si>
    <t xml:space="preserve">Rebecchi Nestor Rodolfo</t>
  </si>
  <si>
    <t xml:space="preserve">Nelli Sergio Gaston</t>
  </si>
  <si>
    <t xml:space="preserve">Kinderknecht Cristian</t>
  </si>
  <si>
    <t xml:space="preserve">Figueredo Nicolas Emilio</t>
  </si>
  <si>
    <t xml:space="preserve">Cabrera Maira Gisela</t>
  </si>
  <si>
    <t xml:space="preserve">Blanco Estela</t>
  </si>
  <si>
    <t xml:space="preserve">Fernandez Bruno</t>
  </si>
  <si>
    <t xml:space="preserve">Hormachea Leonardo</t>
  </si>
  <si>
    <t xml:space="preserve">ANDREA AGUER</t>
  </si>
  <si>
    <t xml:space="preserve">PUIG EXEQUIEL AUGUSTO</t>
  </si>
  <si>
    <t xml:space="preserve">ROMERO FERNANDO</t>
  </si>
  <si>
    <t xml:space="preserve">Rebechi Norma</t>
  </si>
  <si>
    <t xml:space="preserve">Rebecchi Fabricio Emmanuel</t>
  </si>
  <si>
    <t xml:space="preserve">Lopez Concion Damian Alberto</t>
  </si>
  <si>
    <t xml:space="preserve">Srl Supermercados Haspert</t>
  </si>
  <si>
    <t xml:space="preserve">DUPUY AMANDA</t>
  </si>
  <si>
    <t xml:space="preserve">Ceparo Silvio</t>
  </si>
  <si>
    <t xml:space="preserve">Alvarez Alexander</t>
  </si>
  <si>
    <t xml:space="preserve">GOMEZ FERMIN HORACIO</t>
  </si>
  <si>
    <t xml:space="preserve">Quartino Jorge</t>
  </si>
  <si>
    <t xml:space="preserve">Luquez Hector Cristian Ramon</t>
  </si>
  <si>
    <t xml:space="preserve">Paccioretti Eric Alexander</t>
  </si>
  <si>
    <t xml:space="preserve">Wang Mingyue</t>
  </si>
  <si>
    <t xml:space="preserve">NELIDA BEATRIZ VIANA</t>
  </si>
  <si>
    <t xml:space="preserve">Martinez Gimena</t>
  </si>
  <si>
    <t xml:space="preserve">Vega Jose Ernesto</t>
  </si>
  <si>
    <t xml:space="preserve">Dominguez Jose</t>
  </si>
  <si>
    <t xml:space="preserve">Valle Oscar Oriel</t>
  </si>
  <si>
    <t xml:space="preserve">Valdez Pablo Emmanuel</t>
  </si>
  <si>
    <t xml:space="preserve">Diaz Pita Jorge</t>
  </si>
  <si>
    <t xml:space="preserve">Giuliana Nahir Dominguez</t>
  </si>
  <si>
    <t xml:space="preserve">Bonetti Ruiz Victor Damian</t>
  </si>
  <si>
    <t xml:space="preserve">HEREDIA RUBEN </t>
  </si>
  <si>
    <t xml:space="preserve">BIMBIN LUCAS</t>
  </si>
  <si>
    <t xml:space="preserve">LINTER</t>
  </si>
  <si>
    <t xml:space="preserve">DESPENSA VICTORIA </t>
  </si>
  <si>
    <t xml:space="preserve">SEBASTIAN MATIAS VALDEZ</t>
  </si>
  <si>
    <t xml:space="preserve">Sebastian Fernandez</t>
  </si>
  <si>
    <t xml:space="preserve">LUISINA MICAELA SUAREZ</t>
  </si>
  <si>
    <t xml:space="preserve">MAGARIÑOS GONZALO</t>
  </si>
  <si>
    <t xml:space="preserve">GUSTAVO JUAN IGNACIO STRAUSS</t>
  </si>
  <si>
    <t xml:space="preserve">Martinez Patricia </t>
  </si>
  <si>
    <t xml:space="preserve">Wang xiufang</t>
  </si>
  <si>
    <t xml:space="preserve">El Buen vecino</t>
  </si>
  <si>
    <t xml:space="preserve">SERGIO FERNANDO LUQUE</t>
  </si>
  <si>
    <t xml:space="preserve">SALVA SILVIO</t>
  </si>
  <si>
    <t xml:space="preserve">ARANGUIS EDUARDO</t>
  </si>
  <si>
    <t xml:space="preserve">MARTINEZ PAULO CESAR</t>
  </si>
  <si>
    <t xml:space="preserve">Vol. Lays (semana)</t>
  </si>
  <si>
    <t xml:space="preserve">Vol. Lays (mes)</t>
  </si>
  <si>
    <t xml:space="preserve">Vol. Quento (semana)</t>
  </si>
  <si>
    <t xml:space="preserve">Vol. Quento (mes)</t>
  </si>
  <si>
    <t xml:space="preserve">Vol. Julicroc (mes)</t>
  </si>
  <si>
    <t xml:space="preserve">Potencial Pdv (mes)</t>
  </si>
  <si>
    <t xml:space="preserve">Ratio Captura (Quento/Lays)</t>
  </si>
  <si>
    <t xml:space="preserve">Share Actual</t>
  </si>
  <si>
    <t xml:space="preserve">En Plan Pehuamar</t>
  </si>
  <si>
    <t xml:space="preserve">No</t>
  </si>
  <si>
    <t xml:space="preserve">Sí</t>
  </si>
  <si>
    <t xml:space="preserve">PDV en base</t>
  </si>
  <si>
    <t xml:space="preserve">Plan Bajar Markup Lays</t>
  </si>
  <si>
    <t xml:space="preserve">Total (con repetición)</t>
  </si>
  <si>
    <t xml:space="preserve">TOTAL</t>
  </si>
  <si>
    <t xml:space="preserve">Vende Lays %</t>
  </si>
  <si>
    <t xml:space="preserve">Vende Competencia %</t>
  </si>
  <si>
    <t xml:space="preserve">Potencial Total</t>
  </si>
  <si>
    <t xml:space="preserve">Share Total</t>
  </si>
  <si>
    <t xml:space="preserve">Share en Competencia</t>
  </si>
  <si>
    <t xml:space="preserve">Cluster 1 Conquista</t>
  </si>
  <si>
    <t xml:space="preserve">Cluster 2 Defensa</t>
  </si>
  <si>
    <t xml:space="preserve">Cluster 3 Monitoreo</t>
  </si>
  <si>
    <t xml:space="preserve">Cluster 4 Baja Prior.</t>
  </si>
  <si>
    <t xml:space="preserve">Plan Exhibidor</t>
  </si>
  <si>
    <t xml:space="preserve">Plan Markup</t>
  </si>
  <si>
    <t xml:space="preserve">Share Marca Lays (SOM)</t>
  </si>
  <si>
    <t xml:space="preserve">Share Marca Quento (SOM)</t>
  </si>
  <si>
    <t xml:space="preserve">Share Marca Julicroc (SOM)</t>
  </si>
  <si>
    <t xml:space="preserve">Plan Frentes</t>
  </si>
  <si>
    <t xml:space="preserve">Dato Adicional</t>
  </si>
  <si>
    <t xml:space="preserve">Tax</t>
  </si>
  <si>
    <t xml:space="preserve">V</t>
  </si>
  <si>
    <t xml:space="preserve">Frecuencia</t>
  </si>
  <si>
    <t xml:space="preserve">B</t>
  </si>
  <si>
    <t xml:space="preserve">Mi</t>
  </si>
  <si>
    <t xml:space="preserve">A</t>
  </si>
  <si>
    <t xml:space="preserve">Lu</t>
  </si>
  <si>
    <t xml:space="preserve">Vi</t>
  </si>
  <si>
    <t xml:space="preserve">Ju</t>
  </si>
  <si>
    <t xml:space="preserve">Sa</t>
  </si>
  <si>
    <t xml:space="preserve">Ma</t>
  </si>
  <si>
    <t xml:space="preserve">D</t>
  </si>
  <si>
    <t xml:space="preserve">C</t>
  </si>
  <si>
    <t xml:space="preserve">Motivo</t>
  </si>
  <si>
    <t xml:space="preserve">No existe en el censo (código no encontrado)</t>
  </si>
  <si>
    <t xml:space="preserve">No censado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</si>
</sst>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\$#,##0"/>
    <numFmt numFmtId="168" formatCode="0.0%"/>
    <numFmt numFmtId="169" formatCode="#,##0.0"/>
    <numFmt numFmtId="170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E4E4E1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A1A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4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5" min="5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6" t="s">
        <v>3</v>
      </c>
      <c r="B5" s="7" t="n">
        <v>40</v>
      </c>
      <c r="D5" s="8" t="s">
        <v>4</v>
      </c>
    </row>
    <row r="6" customFormat="false" ht="15" hidden="false" customHeight="true" outlineLevel="0" collapsed="false">
      <c r="A6" s="6" t="s">
        <v>5</v>
      </c>
      <c r="B6" s="9" t="n">
        <v>0.05</v>
      </c>
      <c r="D6" s="8" t="s">
        <v>6</v>
      </c>
    </row>
    <row r="7" customFormat="false" ht="15" hidden="false" customHeight="true" outlineLevel="0" collapsed="false">
      <c r="A7" s="6" t="s">
        <v>7</v>
      </c>
      <c r="B7" s="10" t="n">
        <v>2500</v>
      </c>
      <c r="D7" s="8" t="s">
        <v>8</v>
      </c>
    </row>
    <row r="8" customFormat="false" ht="15" hidden="false" customHeight="true" outlineLevel="0" collapsed="false">
      <c r="A8" s="6" t="s">
        <v>9</v>
      </c>
      <c r="B8" s="9" t="n">
        <v>0.04</v>
      </c>
      <c r="D8" s="8" t="s">
        <v>10</v>
      </c>
    </row>
    <row r="9" customFormat="false" ht="15" hidden="false" customHeight="true" outlineLevel="0" collapsed="false">
      <c r="A9" s="4" t="s">
        <v>11</v>
      </c>
      <c r="B9" s="5"/>
      <c r="C9" s="5"/>
      <c r="D9" s="5"/>
    </row>
    <row r="10" customFormat="false" ht="15" hidden="false" customHeight="true" outlineLevel="0" collapsed="false">
      <c r="A10" s="6" t="s">
        <v>12</v>
      </c>
      <c r="B10" s="11" t="n">
        <f aca="false">COUNTA('Base PDV'!$A$2:$A$2884)</f>
        <v>2883</v>
      </c>
    </row>
    <row r="11" customFormat="false" ht="15" hidden="false" customHeight="true" outlineLevel="0" collapsed="false">
      <c r="A11" s="6" t="s">
        <v>13</v>
      </c>
      <c r="B11" s="11" t="n">
        <f aca="false">COUNTIF('Base PDV'!$P$2:$P$2884,"Sí")</f>
        <v>2795</v>
      </c>
    </row>
    <row r="12" customFormat="false" ht="15" hidden="false" customHeight="true" outlineLevel="0" collapsed="false">
      <c r="A12" s="6" t="s">
        <v>14</v>
      </c>
      <c r="B12" s="12" t="n">
        <f aca="false">B11/B10</f>
        <v>0.969476240027749</v>
      </c>
    </row>
    <row r="13" customFormat="false" ht="15" hidden="false" customHeight="true" outlineLevel="0" collapsed="false">
      <c r="A13" s="6" t="s">
        <v>15</v>
      </c>
      <c r="B13" s="11" t="n">
        <f aca="false">COUNTIF('Base PDV'!$Q$2:$Q$2884,"Sí")</f>
        <v>1415</v>
      </c>
    </row>
    <row r="14" customFormat="false" ht="15" hidden="false" customHeight="true" outlineLevel="0" collapsed="false">
      <c r="A14" s="6" t="s">
        <v>14</v>
      </c>
      <c r="B14" s="12" t="n">
        <f aca="false">B13/B10</f>
        <v>0.490808185917447</v>
      </c>
    </row>
    <row r="15" customFormat="false" ht="15" hidden="false" customHeight="true" outlineLevel="0" collapsed="false">
      <c r="A15" s="6" t="s">
        <v>16</v>
      </c>
      <c r="B15" s="11" t="n">
        <f aca="false">COUNTIF('Base PDV'!$N$2:$N$2884,"Sí")</f>
        <v>1415</v>
      </c>
    </row>
    <row r="16" customFormat="false" ht="15" hidden="false" customHeight="true" outlineLevel="0" collapsed="false">
      <c r="A16" s="6" t="s">
        <v>17</v>
      </c>
      <c r="B16" s="11" t="n">
        <f aca="false">COUNTIF('Base PDV'!$O$2:$O$2884,"Sí")</f>
        <v>909</v>
      </c>
    </row>
    <row r="17" customFormat="false" ht="15" hidden="false" customHeight="true" outlineLevel="0" collapsed="false">
      <c r="A17" s="6" t="s">
        <v>18</v>
      </c>
      <c r="B17" s="11" t="n">
        <f aca="false">COUNTIFS('Base PDV'!$P$2:$P$2884,"Sí",'Base PDV'!$Q$2:$Q$2884,"Sí")</f>
        <v>1327</v>
      </c>
    </row>
    <row r="18" customFormat="false" ht="15" hidden="false" customHeight="true" outlineLevel="0" collapsed="false">
      <c r="A18" s="6" t="s">
        <v>19</v>
      </c>
      <c r="B18" s="11" t="n">
        <f aca="false">COUNTIFS('Base PDV'!$P$2:$P$2884,"Sí",'Base PDV'!$Q$2:$Q$2884,"No")</f>
        <v>1468</v>
      </c>
    </row>
    <row r="19" customFormat="false" ht="15" hidden="false" customHeight="true" outlineLevel="0" collapsed="false">
      <c r="A19" s="6" t="s">
        <v>20</v>
      </c>
      <c r="B19" s="11" t="n">
        <f aca="false">COUNTIFS('Base PDV'!$P$2:$P$2884,"No",'Base PDV'!$Q$2:$Q$2884,"Sí")</f>
        <v>88</v>
      </c>
    </row>
    <row r="21" customFormat="false" ht="15" hidden="false" customHeight="true" outlineLevel="0" collapsed="false">
      <c r="A21" s="4" t="s">
        <v>21</v>
      </c>
      <c r="B21" s="5"/>
      <c r="C21" s="5"/>
      <c r="D21" s="5"/>
    </row>
    <row r="22" customFormat="false" ht="15" hidden="false" customHeight="true" outlineLevel="0" collapsed="false">
      <c r="A22" s="6" t="s">
        <v>22</v>
      </c>
      <c r="B22" s="11" t="n">
        <f aca="false">SUM('Base PDV'!$M$2:$M$2884)</f>
        <v>72577.7</v>
      </c>
    </row>
    <row r="23" customFormat="false" ht="15" hidden="false" customHeight="true" outlineLevel="0" collapsed="false">
      <c r="A23" s="6" t="s">
        <v>23</v>
      </c>
      <c r="B23" s="11" t="n">
        <f aca="false">COUNTIF('Base PDV'!$AP$2:$AP$2884,"Alto")</f>
        <v>730</v>
      </c>
    </row>
    <row r="24" customFormat="false" ht="15" hidden="false" customHeight="true" outlineLevel="0" collapsed="false">
      <c r="A24" s="6" t="s">
        <v>24</v>
      </c>
      <c r="B24" s="12" t="n">
        <f aca="false">B23/B10</f>
        <v>0.253208463406174</v>
      </c>
    </row>
    <row r="25" customFormat="false" ht="15" hidden="false" customHeight="true" outlineLevel="0" collapsed="false">
      <c r="A25" s="6" t="s">
        <v>25</v>
      </c>
      <c r="B25" s="12" t="n">
        <f aca="false">SUMIF('Base PDV'!$AP$2:$AP$2884,"Alto",'Base PDV'!$M$2:$M$2884)/B22</f>
        <v>0.729459599849541</v>
      </c>
    </row>
    <row r="27" customFormat="false" ht="15" hidden="false" customHeight="true" outlineLevel="0" collapsed="false">
      <c r="A27" s="4" t="s">
        <v>26</v>
      </c>
      <c r="B27" s="5"/>
      <c r="C27" s="5"/>
      <c r="D27" s="5"/>
    </row>
    <row r="28" customFormat="false" ht="15" hidden="false" customHeight="true" outlineLevel="0" collapsed="false">
      <c r="A28" s="6" t="s">
        <v>27</v>
      </c>
      <c r="B28" s="12" t="n">
        <f aca="false">SUM('Base PDV'!$K$2:$K$2884)/SUM('Base PDV'!$M$2:$M$2884)</f>
        <v>0.388737863007508</v>
      </c>
    </row>
    <row r="29" customFormat="false" ht="15" hidden="false" customHeight="true" outlineLevel="0" collapsed="false">
      <c r="A29" s="6" t="s">
        <v>28</v>
      </c>
      <c r="B29" s="9" t="n">
        <v>0.5</v>
      </c>
      <c r="D29" s="8" t="s">
        <v>29</v>
      </c>
    </row>
    <row r="30" customFormat="false" ht="15" hidden="false" customHeight="true" outlineLevel="0" collapsed="false">
      <c r="A30" s="6" t="s">
        <v>30</v>
      </c>
      <c r="B30" s="12" t="n">
        <f aca="false">SUMIF('Base PDV'!$Q$2:$Q$2884,"Sí",'Base PDV'!$K$2:$K$2884)/SUMIF('Base PDV'!$Q$2:$Q$2884,"Sí",'Base PDV'!$M$2:$M$2884)</f>
        <v>0.360997882668126</v>
      </c>
    </row>
    <row r="31" customFormat="false" ht="15" hidden="false" customHeight="true" outlineLevel="0" collapsed="false">
      <c r="A31" s="13" t="s">
        <v>31</v>
      </c>
      <c r="B31" s="14"/>
      <c r="C31" s="14"/>
      <c r="D31" s="14"/>
    </row>
    <row r="32" customFormat="false" ht="15" hidden="false" customHeight="true" outlineLevel="0" collapsed="false">
      <c r="A32" s="15" t="s">
        <v>32</v>
      </c>
      <c r="B32" s="15" t="s">
        <v>33</v>
      </c>
      <c r="C32" s="15" t="s">
        <v>34</v>
      </c>
      <c r="D32" s="15" t="s">
        <v>35</v>
      </c>
      <c r="E32" s="15" t="s">
        <v>36</v>
      </c>
    </row>
    <row r="33" customFormat="false" ht="15" hidden="false" customHeight="true" outlineLevel="0" collapsed="false">
      <c r="A33" s="6" t="s">
        <v>37</v>
      </c>
      <c r="B33" s="16" t="n">
        <f aca="false">COUNTIF('Base PDV'!$AR$2:$AR$2884,A33)</f>
        <v>347</v>
      </c>
      <c r="C33" s="17" t="n">
        <f aca="false">B33/$B$10</f>
        <v>0.120360735345127</v>
      </c>
      <c r="D33" s="16" t="n">
        <f aca="false">SUMIF('Base PDV'!$AR$2:$AR$2884,A33,'Base PDV'!$M$2:$M$2884)</f>
        <v>27551.5</v>
      </c>
      <c r="E33" s="17" t="n">
        <f aca="false">D33/$B$22</f>
        <v>0.379613848330823</v>
      </c>
    </row>
    <row r="34" customFormat="false" ht="15" hidden="false" customHeight="true" outlineLevel="0" collapsed="false">
      <c r="A34" s="6" t="s">
        <v>38</v>
      </c>
      <c r="B34" s="16" t="n">
        <f aca="false">COUNTIF('Base PDV'!$AR$2:$AR$2884,A34)</f>
        <v>383</v>
      </c>
      <c r="C34" s="17" t="n">
        <f aca="false">B34/$B$10</f>
        <v>0.132847728061048</v>
      </c>
      <c r="D34" s="16" t="n">
        <f aca="false">SUMIF('Base PDV'!$AR$2:$AR$2884,A34,'Base PDV'!$M$2:$M$2884)</f>
        <v>25391</v>
      </c>
      <c r="E34" s="17" t="n">
        <f aca="false">D34/$B$22</f>
        <v>0.349845751518717</v>
      </c>
    </row>
    <row r="35" customFormat="false" ht="15" hidden="false" customHeight="true" outlineLevel="0" collapsed="false">
      <c r="A35" s="6" t="s">
        <v>39</v>
      </c>
      <c r="B35" s="16" t="n">
        <f aca="false">COUNTIF('Base PDV'!$AR$2:$AR$2884,A35)</f>
        <v>1606</v>
      </c>
      <c r="C35" s="17" t="n">
        <f aca="false">B35/$B$10</f>
        <v>0.557058619493583</v>
      </c>
      <c r="D35" s="16" t="n">
        <f aca="false">SUMIF('Base PDV'!$AR$2:$AR$2884,A35,'Base PDV'!$M$2:$M$2884)</f>
        <v>6604.2</v>
      </c>
      <c r="E35" s="17" t="n">
        <f aca="false">D35/$B$22</f>
        <v>0.0909948923705215</v>
      </c>
    </row>
    <row r="36" customFormat="false" ht="15" hidden="false" customHeight="true" outlineLevel="0" collapsed="false">
      <c r="A36" s="6" t="s">
        <v>40</v>
      </c>
      <c r="B36" s="16" t="n">
        <f aca="false">COUNTIF('Base PDV'!$AR$2:$AR$2884,A36)</f>
        <v>547</v>
      </c>
      <c r="C36" s="17" t="n">
        <f aca="false">B36/$B$10</f>
        <v>0.189732917100243</v>
      </c>
      <c r="D36" s="16" t="n">
        <f aca="false">SUMIF('Base PDV'!$AR$2:$AR$2884,A36,'Base PDV'!$M$2:$M$2884)</f>
        <v>13031</v>
      </c>
      <c r="E36" s="17" t="n">
        <f aca="false">D36/$B$22</f>
        <v>0.179545507779938</v>
      </c>
    </row>
    <row r="38" customFormat="false" ht="15" hidden="false" customHeight="true" outlineLevel="0" collapsed="false">
      <c r="A38" s="13" t="s">
        <v>41</v>
      </c>
      <c r="B38" s="14"/>
      <c r="C38" s="14"/>
      <c r="D38" s="14"/>
    </row>
    <row r="39" customFormat="false" ht="15" hidden="false" customHeight="true" outlineLevel="0" collapsed="false">
      <c r="A39" s="15" t="s">
        <v>32</v>
      </c>
      <c r="B39" s="15" t="s">
        <v>33</v>
      </c>
      <c r="C39" s="15" t="s">
        <v>34</v>
      </c>
      <c r="D39" s="15" t="s">
        <v>35</v>
      </c>
      <c r="E39" s="15" t="s">
        <v>36</v>
      </c>
    </row>
    <row r="40" customFormat="false" ht="15" hidden="false" customHeight="true" outlineLevel="0" collapsed="false">
      <c r="A40" s="6" t="s">
        <v>37</v>
      </c>
      <c r="B40" s="16" t="n">
        <f aca="false">COUNTIF('Base PDV'!$AT$2:$AT$2884,A40)</f>
        <v>186</v>
      </c>
      <c r="C40" s="17" t="n">
        <f aca="false">B40/COUNTIF('Base PDV'!$Q$2:$Q$2884,"Sí")</f>
        <v>0.131448763250883</v>
      </c>
      <c r="D40" s="16" t="n">
        <f aca="false">SUMIF('Base PDV'!$AT$2:$AT$2884,A40,'Base PDV'!$M$2:$M$2884)</f>
        <v>15236</v>
      </c>
      <c r="E40" s="17" t="n">
        <f aca="false">D40/SUMIF('Base PDV'!$Q$2:$Q$2884,"Sí",'Base PDV'!$M$2:$M$2884)</f>
        <v>0.219453526725914</v>
      </c>
    </row>
    <row r="41" customFormat="false" ht="15" hidden="false" customHeight="true" outlineLevel="0" collapsed="false">
      <c r="A41" s="6" t="s">
        <v>38</v>
      </c>
      <c r="B41" s="16" t="n">
        <f aca="false">COUNTIF('Base PDV'!$AT$2:$AT$2884,A41)</f>
        <v>540</v>
      </c>
      <c r="C41" s="17" t="n">
        <f aca="false">B41/COUNTIF('Base PDV'!$Q$2:$Q$2884,"Sí")</f>
        <v>0.381625441696113</v>
      </c>
      <c r="D41" s="16" t="n">
        <f aca="false">SUMIF('Base PDV'!$AT$2:$AT$2884,A41,'Base PDV'!$M$2:$M$2884)</f>
        <v>37427</v>
      </c>
      <c r="E41" s="17" t="n">
        <f aca="false">D41/SUMIF('Base PDV'!$Q$2:$Q$2884,"Sí",'Base PDV'!$M$2:$M$2884)</f>
        <v>0.53908421795555</v>
      </c>
    </row>
    <row r="42" customFormat="false" ht="15" hidden="false" customHeight="true" outlineLevel="0" collapsed="false">
      <c r="A42" s="6" t="s">
        <v>39</v>
      </c>
      <c r="B42" s="16" t="n">
        <f aca="false">COUNTIF('Base PDV'!$AT$2:$AT$2884,A42)</f>
        <v>60</v>
      </c>
      <c r="C42" s="17" t="n">
        <f aca="false">B42/COUNTIF('Base PDV'!$Q$2:$Q$2884,"Sí")</f>
        <v>0.0424028268551237</v>
      </c>
      <c r="D42" s="16" t="n">
        <f aca="false">SUMIF('Base PDV'!$AT$2:$AT$2884,A42,'Base PDV'!$M$2:$M$2884)</f>
        <v>1486</v>
      </c>
      <c r="E42" s="17" t="n">
        <f aca="false">D42/SUMIF('Base PDV'!$Q$2:$Q$2884,"Sí",'Base PDV'!$M$2:$M$2884)</f>
        <v>0.0214037766286891</v>
      </c>
    </row>
    <row r="43" customFormat="false" ht="15" hidden="false" customHeight="true" outlineLevel="0" collapsed="false">
      <c r="A43" s="6" t="s">
        <v>40</v>
      </c>
      <c r="B43" s="16" t="n">
        <f aca="false">COUNTIF('Base PDV'!$AT$2:$AT$2884,A43)</f>
        <v>629</v>
      </c>
      <c r="C43" s="17" t="n">
        <f aca="false">B43/COUNTIF('Base PDV'!$Q$2:$Q$2884,"Sí")</f>
        <v>0.44452296819788</v>
      </c>
      <c r="D43" s="16" t="n">
        <f aca="false">SUMIF('Base PDV'!$AT$2:$AT$2884,A43,'Base PDV'!$M$2:$M$2884)</f>
        <v>15278</v>
      </c>
      <c r="E43" s="17" t="n">
        <f aca="false">D43/SUMIF('Base PDV'!$Q$2:$Q$2884,"Sí",'Base PDV'!$M$2:$M$2884)</f>
        <v>0.220058478689847</v>
      </c>
    </row>
    <row r="45" customFormat="false" ht="15" hidden="false" customHeight="true" outlineLevel="0" collapsed="false">
      <c r="A45" s="4" t="s">
        <v>42</v>
      </c>
      <c r="B45" s="5"/>
      <c r="C45" s="5"/>
      <c r="D45" s="5"/>
    </row>
    <row r="46" customFormat="false" ht="15" hidden="false" customHeight="true" outlineLevel="0" collapsed="false">
      <c r="A46" s="6" t="s">
        <v>43</v>
      </c>
      <c r="B46" s="18" t="n">
        <f aca="false">AVERAGEIF('Base PDV'!$P$2:$P$2884,"Sí",'Base PDV'!$V$2:$V$2884)</f>
        <v>3550.80679245283</v>
      </c>
    </row>
    <row r="47" customFormat="false" ht="15" hidden="false" customHeight="true" outlineLevel="0" collapsed="false">
      <c r="A47" s="6" t="s">
        <v>44</v>
      </c>
      <c r="B47" s="18" t="n">
        <f aca="false">AVERAGEIF('Base PDV'!$N$2:$N$2884,"Sí",'Base PDV'!$S$2:$S$2884)</f>
        <v>2641.70113314448</v>
      </c>
    </row>
    <row r="48" customFormat="false" ht="15" hidden="false" customHeight="true" outlineLevel="0" collapsed="false">
      <c r="A48" s="6" t="s">
        <v>45</v>
      </c>
      <c r="B48" s="18" t="n">
        <f aca="false">AVERAGEIF('Base PDV'!$O$2:$O$2884,"Sí",'Base PDV'!$U$2:$U$2884)</f>
        <v>1987.81298129813</v>
      </c>
      <c r="C48" s="19" t="s">
        <v>46</v>
      </c>
      <c r="D48" s="19" t="s">
        <v>47</v>
      </c>
    </row>
    <row r="49" customFormat="false" ht="15" hidden="false" customHeight="true" outlineLevel="0" collapsed="false">
      <c r="A49" s="6" t="s">
        <v>48</v>
      </c>
      <c r="B49" s="18" t="n">
        <f aca="false">MODE('Base PDV'!$V$2:$V$2884)</f>
        <v>3500</v>
      </c>
      <c r="C49" s="20" t="n">
        <f aca="false">COUNTIF('Base PDV'!$V$2:$V$2884,B49)</f>
        <v>756</v>
      </c>
      <c r="D49" s="21" t="n">
        <f aca="false">C49/COUNTIF('Base PDV'!$P$2:$P$2884,"Sí")</f>
        <v>0.270483005366726</v>
      </c>
    </row>
    <row r="50" customFormat="false" ht="15" hidden="false" customHeight="true" outlineLevel="0" collapsed="false">
      <c r="A50" s="6" t="s">
        <v>49</v>
      </c>
      <c r="B50" s="18" t="n">
        <f aca="false">MODE('Base PDV'!$S$2:$S$2884)</f>
        <v>2500</v>
      </c>
      <c r="C50" s="20" t="n">
        <f aca="false">COUNTIF('Base PDV'!$S$2:$S$2884,B50)</f>
        <v>692</v>
      </c>
      <c r="D50" s="21" t="n">
        <f aca="false">C50/COUNTIF('Base PDV'!$N$2:$N$2884,"Sí")</f>
        <v>0.48904593639576</v>
      </c>
    </row>
    <row r="51" customFormat="false" ht="15" hidden="false" customHeight="true" outlineLevel="0" collapsed="false">
      <c r="A51" s="6" t="s">
        <v>50</v>
      </c>
      <c r="B51" s="18" t="n">
        <f aca="false">MODE('Base PDV'!$U$2:$U$2884)</f>
        <v>2000</v>
      </c>
      <c r="C51" s="20" t="n">
        <f aca="false">COUNTIF('Base PDV'!$U$2:$U$2884,B51)</f>
        <v>309</v>
      </c>
      <c r="D51" s="21" t="n">
        <f aca="false">C51/COUNTIF('Base PDV'!$O$2:$O$2884,"Sí")</f>
        <v>0.33993399339934</v>
      </c>
    </row>
    <row r="52" customFormat="false" ht="15" hidden="false" customHeight="true" outlineLevel="0" collapsed="false">
      <c r="A52" s="6" t="s">
        <v>51</v>
      </c>
      <c r="B52" s="18" t="n">
        <f aca="false">AVERAGE('Base PDV'!$Z$2:$Z$2884)</f>
        <v>902.378214826021</v>
      </c>
    </row>
    <row r="53" customFormat="false" ht="15" hidden="false" customHeight="true" outlineLevel="0" collapsed="false">
      <c r="A53" s="6"/>
      <c r="B53" s="12" t="n">
        <f aca="false">AVERAGE('Base PDV'!$AA$2:$AA$2884)</f>
        <v>0.349610123230663</v>
      </c>
    </row>
    <row r="54" customFormat="false" ht="15" hidden="false" customHeight="true" outlineLevel="0" collapsed="false">
      <c r="A54" s="6" t="s">
        <v>52</v>
      </c>
      <c r="B54" s="18" t="n">
        <f aca="false">AVERAGE('Base PDV'!$AB$2:$AB$2884)</f>
        <v>1574.53341288783</v>
      </c>
    </row>
    <row r="55" customFormat="false" ht="15" hidden="false" customHeight="true" outlineLevel="0" collapsed="false">
      <c r="A55" s="6"/>
      <c r="B55" s="12" t="n">
        <f aca="false">AVERAGE('Base PDV'!$AC$2:$AC$2884)</f>
        <v>0.808968444838437</v>
      </c>
    </row>
    <row r="56" customFormat="false" ht="15" hidden="false" customHeight="true" outlineLevel="0" collapsed="false">
      <c r="A56" s="6" t="s">
        <v>53</v>
      </c>
      <c r="B56" s="12" t="n">
        <f aca="false">AVERAGE('Base PDV'!$W$2:$W$2884)</f>
        <v>0.479736860137332</v>
      </c>
    </row>
    <row r="57" customFormat="false" ht="15" hidden="false" customHeight="true" outlineLevel="0" collapsed="false">
      <c r="A57" s="6" t="s">
        <v>54</v>
      </c>
      <c r="B57" s="12" t="n">
        <f aca="false">AVERAGE('Base PDV'!$X$2:$X$2884)</f>
        <v>0.619204776489283</v>
      </c>
    </row>
    <row r="58" customFormat="false" ht="15" hidden="false" customHeight="true" outlineLevel="0" collapsed="false">
      <c r="A58" s="6" t="s">
        <v>55</v>
      </c>
      <c r="B58" s="12" t="n">
        <f aca="false">AVERAGE('Base PDV'!$Y$2:$Y$2884)</f>
        <v>0.420322716981132</v>
      </c>
    </row>
    <row r="59" customFormat="false" ht="15" hidden="false" customHeight="true" outlineLevel="0" collapsed="false">
      <c r="A59" s="6" t="s">
        <v>56</v>
      </c>
      <c r="B59" s="12" t="n">
        <f aca="false">(B49-B7)/B7</f>
        <v>0.4</v>
      </c>
      <c r="D59" s="8" t="s">
        <v>57</v>
      </c>
    </row>
    <row r="61" customFormat="false" ht="15" hidden="false" customHeight="true" outlineLevel="0" collapsed="false">
      <c r="A61" s="6" t="s">
        <v>58</v>
      </c>
      <c r="B61" s="22" t="str">
        <f aca="false">COUNTIF('Base PDV'!$V$2:$V$2884,B49)&amp;"  ("&amp;TEXT(COUNTIF('Base PDV'!$V$2:$V$2884,B49)/B11,"0.0%")&amp;" de los que venden Lays)"</f>
        <v>756  (27.0% de los que venden Lays)</v>
      </c>
    </row>
    <row r="62" customFormat="false" ht="15" hidden="false" customHeight="true" outlineLevel="0" collapsed="false">
      <c r="A62" s="6" t="s">
        <v>59</v>
      </c>
      <c r="B62" s="22" t="str">
        <f aca="false">COUNTIF('Base PDV'!$S$2:$S$2884,B50)&amp;"  ("&amp;TEXT(COUNTIF('Base PDV'!$S$2:$S$2884,B50)/B15,"0.0%")&amp;" de los que venden Quento)"</f>
        <v>692  (48.9% de los que venden Quento)</v>
      </c>
    </row>
    <row r="63" customFormat="false" ht="15" hidden="false" customHeight="true" outlineLevel="0" collapsed="false">
      <c r="A63" s="6" t="s">
        <v>60</v>
      </c>
      <c r="B63" s="22" t="str">
        <f aca="false">COUNTIF('Base PDV'!$U$2:$U$2884,B51)&amp;"  ("&amp;TEXT(COUNTIF('Base PDV'!$U$2:$U$2884,B51)/B16,"0.0%")&amp;" de los que venden Julicroc)"</f>
        <v>309  (34.0% de los que venden Julicroc)</v>
      </c>
    </row>
    <row r="64" customFormat="false" ht="15" hidden="false" customHeight="true" outlineLevel="0" collapsed="false">
      <c r="A64" s="4" t="s">
        <v>61</v>
      </c>
      <c r="B64" s="5"/>
      <c r="C64" s="5"/>
      <c r="D64" s="5"/>
    </row>
    <row r="65" customFormat="false" ht="15" hidden="false" customHeight="true" outlineLevel="0" collapsed="false">
      <c r="A65" s="6" t="s">
        <v>62</v>
      </c>
      <c r="B65" s="11" t="n">
        <f aca="false">COUNTIF('Base PDV'!$N$2:$N$2884,"Sí")</f>
        <v>1415</v>
      </c>
    </row>
    <row r="66" customFormat="false" ht="15" hidden="false" customHeight="true" outlineLevel="0" collapsed="false">
      <c r="A66" s="6" t="s">
        <v>63</v>
      </c>
      <c r="B66" s="12" t="n">
        <f aca="false">AVERAGE('Base PDV'!$AH$2:$AH$2884)</f>
        <v>0.35266016446323</v>
      </c>
    </row>
    <row r="67" customFormat="false" ht="15" hidden="false" customHeight="true" outlineLevel="0" collapsed="false">
      <c r="A67" s="6" t="s">
        <v>64</v>
      </c>
      <c r="B67" s="12" t="n">
        <f aca="false">AVERAGEIF('Base PDV'!$N$2:$N$2884,"Sí",'Base PDV'!$AO$2:$AO$2884)</f>
        <v>0.319542543984552</v>
      </c>
    </row>
    <row r="68" customFormat="false" ht="15" hidden="false" customHeight="true" outlineLevel="0" collapsed="false">
      <c r="A68" s="6" t="s">
        <v>65</v>
      </c>
      <c r="B68" s="11" t="n">
        <f aca="false">COUNTIF('Base PDV'!$AU$2:$AU$2884,"Sobre-exhibido")</f>
        <v>631</v>
      </c>
    </row>
    <row r="69" customFormat="false" ht="15" hidden="false" customHeight="true" outlineLevel="0" collapsed="false">
      <c r="A69" s="6" t="s">
        <v>66</v>
      </c>
      <c r="B69" s="11" t="n">
        <f aca="false">COUNTIF('Base PDV'!$AU$2:$AU$2884,"En línea")</f>
        <v>581</v>
      </c>
    </row>
    <row r="70" customFormat="false" ht="15" hidden="false" customHeight="true" outlineLevel="0" collapsed="false">
      <c r="A70" s="6" t="s">
        <v>67</v>
      </c>
      <c r="B70" s="11" t="n">
        <f aca="false">COUNTIF('Base PDV'!$AU$2:$AU$2884,"Sub-exhibido")</f>
        <v>205</v>
      </c>
    </row>
    <row r="71" customFormat="false" ht="15" hidden="false" customHeight="true" outlineLevel="0" collapsed="false">
      <c r="A71" s="6" t="s">
        <v>68</v>
      </c>
      <c r="B71" s="11" t="n">
        <f aca="false">COUNTIF('Base PDV'!$BC$2:$BC$2884,"Sí")</f>
        <v>95</v>
      </c>
    </row>
    <row r="73" customFormat="false" ht="15" hidden="false" customHeight="true" outlineLevel="0" collapsed="false">
      <c r="A73" s="13" t="s">
        <v>69</v>
      </c>
      <c r="B73" s="14"/>
      <c r="C73" s="14"/>
      <c r="D73" s="14"/>
    </row>
    <row r="74" customFormat="false" ht="15" hidden="false" customHeight="true" outlineLevel="0" collapsed="false">
      <c r="A74" s="15" t="s">
        <v>70</v>
      </c>
      <c r="B74" s="15" t="s">
        <v>33</v>
      </c>
      <c r="C74" s="15" t="s">
        <v>34</v>
      </c>
      <c r="D74" s="15" t="s">
        <v>35</v>
      </c>
      <c r="E74" s="15" t="s">
        <v>36</v>
      </c>
    </row>
    <row r="75" customFormat="false" ht="15" hidden="false" customHeight="true" outlineLevel="0" collapsed="false">
      <c r="A75" s="6" t="s">
        <v>71</v>
      </c>
      <c r="B75" s="16" t="n">
        <f aca="false">COUNTIF('Base PDV'!$AW$2:$AW$2884,A75)</f>
        <v>540</v>
      </c>
      <c r="C75" s="17" t="n">
        <f aca="false">B75/COUNTIF('Base PDV'!$Q$2:$Q$2884,"Sí")</f>
        <v>0.381625441696113</v>
      </c>
      <c r="D75" s="16" t="n">
        <f aca="false">SUMIF('Base PDV'!$AW$2:$AW$2884,A75,'Base PDV'!$M$2:$M$2884)</f>
        <v>37427</v>
      </c>
      <c r="E75" s="17" t="n">
        <f aca="false">D75/SUMIF('Base PDV'!$Q$2:$Q$2884,"Sí",'Base PDV'!$M$2:$M$2884)</f>
        <v>0.53908421795555</v>
      </c>
    </row>
    <row r="76" customFormat="false" ht="15" hidden="false" customHeight="true" outlineLevel="0" collapsed="false">
      <c r="A76" s="6" t="s">
        <v>72</v>
      </c>
      <c r="B76" s="16" t="n">
        <f aca="false">COUNTIF('Base PDV'!$AW$2:$AW$2884,A76)</f>
        <v>186</v>
      </c>
      <c r="C76" s="17" t="n">
        <f aca="false">B76/COUNTIF('Base PDV'!$Q$2:$Q$2884,"Sí")</f>
        <v>0.131448763250883</v>
      </c>
      <c r="D76" s="16" t="n">
        <f aca="false">SUMIF('Base PDV'!$AW$2:$AW$2884,A76,'Base PDV'!$M$2:$M$2884)</f>
        <v>15236</v>
      </c>
      <c r="E76" s="17" t="n">
        <f aca="false">D76/SUMIF('Base PDV'!$Q$2:$Q$2884,"Sí",'Base PDV'!$M$2:$M$2884)</f>
        <v>0.219453526725914</v>
      </c>
    </row>
    <row r="77" customFormat="false" ht="15" hidden="false" customHeight="true" outlineLevel="0" collapsed="false">
      <c r="A77" s="6" t="s">
        <v>73</v>
      </c>
      <c r="B77" s="16" t="n">
        <f aca="false">COUNTIF('Base PDV'!$AW$2:$AW$2884,A77)</f>
        <v>60</v>
      </c>
      <c r="C77" s="17" t="n">
        <f aca="false">B77/COUNTIF('Base PDV'!$Q$2:$Q$2884,"Sí")</f>
        <v>0.0424028268551237</v>
      </c>
      <c r="D77" s="16" t="n">
        <f aca="false">SUMIF('Base PDV'!$AW$2:$AW$2884,A77,'Base PDV'!$M$2:$M$2884)</f>
        <v>1486</v>
      </c>
      <c r="E77" s="17" t="n">
        <f aca="false">D77/SUMIF('Base PDV'!$Q$2:$Q$2884,"Sí",'Base PDV'!$M$2:$M$2884)</f>
        <v>0.0214037766286891</v>
      </c>
    </row>
    <row r="78" customFormat="false" ht="15" hidden="false" customHeight="true" outlineLevel="0" collapsed="false">
      <c r="A78" s="6" t="s">
        <v>74</v>
      </c>
      <c r="B78" s="16" t="n">
        <f aca="false">COUNTIF('Base PDV'!$AW$2:$AW$2884,A78)</f>
        <v>629</v>
      </c>
      <c r="C78" s="17" t="n">
        <f aca="false">B78/COUNTIF('Base PDV'!$Q$2:$Q$2884,"Sí")</f>
        <v>0.44452296819788</v>
      </c>
      <c r="D78" s="16" t="n">
        <f aca="false">SUMIF('Base PDV'!$AW$2:$AW$2884,A78,'Base PDV'!$M$2:$M$2884)</f>
        <v>15278</v>
      </c>
      <c r="E78" s="17" t="n">
        <f aca="false">D78/SUMIF('Base PDV'!$Q$2:$Q$2884,"Sí",'Base PDV'!$M$2:$M$2884)</f>
        <v>0.220058478689847</v>
      </c>
    </row>
    <row r="80" customFormat="false" ht="15" hidden="false" customHeight="true" outlineLevel="0" collapsed="false">
      <c r="A80" s="4" t="s">
        <v>75</v>
      </c>
      <c r="B80" s="5"/>
      <c r="C80" s="5"/>
      <c r="D80" s="5"/>
    </row>
    <row r="81" customFormat="false" ht="15" hidden="false" customHeight="true" outlineLevel="0" collapsed="false">
      <c r="A81" s="6" t="s">
        <v>68</v>
      </c>
      <c r="B81" s="11" t="n">
        <f aca="false">COUNTIF('Base PDV'!$BC$2:$BC$2884,"Sí")</f>
        <v>95</v>
      </c>
    </row>
    <row r="82" customFormat="false" ht="15" hidden="false" customHeight="true" outlineLevel="0" collapsed="false">
      <c r="A82" s="6" t="s">
        <v>76</v>
      </c>
      <c r="B82" s="11" t="n">
        <f aca="false">SUMPRODUCT(--('Base PDV'!$AY$2:$AY$2884&lt;&gt;""))</f>
        <v>207</v>
      </c>
    </row>
    <row r="83" customFormat="false" ht="15" hidden="false" customHeight="true" outlineLevel="0" collapsed="false">
      <c r="A83" s="6" t="s">
        <v>77</v>
      </c>
      <c r="B83" s="12" t="n">
        <f aca="false">AVERAGE('Base PDV'!$AX$2:$AX$2884)</f>
        <v>0.133907245688351</v>
      </c>
    </row>
    <row r="84" customFormat="false" ht="15" hidden="false" customHeight="true" outlineLevel="0" collapsed="false">
      <c r="A84" s="6" t="s">
        <v>78</v>
      </c>
      <c r="B84" s="11" t="n">
        <f aca="false">COUNTIF('Base PDV'!$BB$2:$BB$2884,"Sí")</f>
        <v>87</v>
      </c>
    </row>
    <row r="85" customFormat="false" ht="15" hidden="false" customHeight="true" outlineLevel="0" collapsed="false">
      <c r="A85" s="6" t="s">
        <v>79</v>
      </c>
      <c r="B85" s="12" t="n">
        <f aca="false">B84/SUMPRODUCT(--('Base PDV'!$AU$2:$AU$2884&lt;&gt;"Sin dato"))</f>
        <v>0.0613973182780522</v>
      </c>
    </row>
    <row r="87" customFormat="false" ht="15" hidden="false" customHeight="true" outlineLevel="0" collapsed="false">
      <c r="A87" s="13" t="s">
        <v>80</v>
      </c>
      <c r="B87" s="14"/>
      <c r="C87" s="14"/>
      <c r="D87" s="14"/>
    </row>
    <row r="88" customFormat="false" ht="15" hidden="false" customHeight="true" outlineLevel="0" collapsed="false">
      <c r="A88" s="15" t="s">
        <v>81</v>
      </c>
      <c r="B88" s="15" t="s">
        <v>33</v>
      </c>
      <c r="C88" s="15" t="s">
        <v>82</v>
      </c>
      <c r="D88" s="15" t="s">
        <v>83</v>
      </c>
    </row>
    <row r="89" customFormat="false" ht="15" hidden="false" customHeight="true" outlineLevel="0" collapsed="false">
      <c r="A89" s="6" t="s">
        <v>84</v>
      </c>
      <c r="B89" s="7" t="n">
        <v>4028</v>
      </c>
      <c r="D89" s="8" t="s">
        <v>85</v>
      </c>
    </row>
    <row r="90" customFormat="false" ht="15" hidden="false" customHeight="true" outlineLevel="0" collapsed="false">
      <c r="A90" s="6" t="s">
        <v>86</v>
      </c>
      <c r="B90" s="7" t="n">
        <v>321</v>
      </c>
      <c r="C90" s="17" t="n">
        <f aca="false">B90/$B$89</f>
        <v>0.0796921549155909</v>
      </c>
    </row>
    <row r="91" customFormat="false" ht="15" hidden="false" customHeight="true" outlineLevel="0" collapsed="false">
      <c r="A91" s="15" t="s">
        <v>87</v>
      </c>
      <c r="B91" s="16" t="n">
        <f aca="false">B89-B90</f>
        <v>3707</v>
      </c>
      <c r="C91" s="17" t="n">
        <f aca="false">B91/$B$89</f>
        <v>0.920307845084409</v>
      </c>
      <c r="D91" s="17" t="n">
        <f aca="false">B91/$B$91</f>
        <v>1</v>
      </c>
    </row>
    <row r="92" customFormat="false" ht="15" hidden="false" customHeight="true" outlineLevel="0" collapsed="false">
      <c r="A92" s="6" t="s">
        <v>88</v>
      </c>
      <c r="B92" s="7" t="n">
        <v>824</v>
      </c>
      <c r="C92" s="17" t="n">
        <f aca="false">B92/$B$89</f>
        <v>0.204568023833168</v>
      </c>
      <c r="D92" s="17" t="n">
        <f aca="false">B92/$B$91</f>
        <v>0.222282168869706</v>
      </c>
    </row>
    <row r="93" customFormat="false" ht="15" hidden="false" customHeight="true" outlineLevel="0" collapsed="false">
      <c r="A93" s="15" t="s">
        <v>89</v>
      </c>
      <c r="B93" s="16" t="n">
        <f aca="false">B10</f>
        <v>2883</v>
      </c>
      <c r="C93" s="17" t="n">
        <f aca="false">B93/$B$89</f>
        <v>0.715739821251241</v>
      </c>
      <c r="D93" s="17" t="n">
        <f aca="false">B93/$B$91</f>
        <v>0.777717831130294</v>
      </c>
    </row>
    <row r="95" customFormat="false" ht="15" hidden="false" customHeight="true" outlineLevel="0" collapsed="false">
      <c r="A95" s="4" t="s">
        <v>90</v>
      </c>
      <c r="B95" s="5"/>
      <c r="C95" s="5"/>
      <c r="D95" s="5"/>
    </row>
    <row r="96" customFormat="false" ht="15" hidden="false" customHeight="true" outlineLevel="0" collapsed="false">
      <c r="A96" s="6" t="s">
        <v>91</v>
      </c>
      <c r="B96" s="7" t="n">
        <v>166</v>
      </c>
      <c r="D96" s="8" t="s">
        <v>92</v>
      </c>
    </row>
    <row r="97" customFormat="false" ht="15" hidden="false" customHeight="true" outlineLevel="0" collapsed="false">
      <c r="A97" s="6" t="s">
        <v>93</v>
      </c>
      <c r="B97" s="11" t="n">
        <f aca="false">COUNTIF('Base PDV'!$AZ$2:$AZ$2884,"Sí")</f>
        <v>153</v>
      </c>
    </row>
    <row r="98" customFormat="false" ht="15" hidden="false" customHeight="true" outlineLevel="0" collapsed="false">
      <c r="A98" s="6" t="s">
        <v>94</v>
      </c>
      <c r="B98" s="12" t="n">
        <f aca="false">B97/B96</f>
        <v>0.921686746987952</v>
      </c>
    </row>
    <row r="99" customFormat="false" ht="15" hidden="false" customHeight="true" outlineLevel="0" collapsed="false">
      <c r="A99" s="6" t="s">
        <v>95</v>
      </c>
      <c r="B99" s="7" t="n">
        <v>13</v>
      </c>
      <c r="D99" s="8" t="s">
        <v>96</v>
      </c>
    </row>
    <row r="101" customFormat="false" ht="15" hidden="false" customHeight="true" outlineLevel="0" collapsed="false">
      <c r="A101" s="13" t="s">
        <v>97</v>
      </c>
      <c r="B101" s="14"/>
      <c r="C101" s="14"/>
      <c r="D101" s="14"/>
    </row>
    <row r="102" customFormat="false" ht="15" hidden="false" customHeight="true" outlineLevel="0" collapsed="false">
      <c r="A102" s="15" t="s">
        <v>70</v>
      </c>
      <c r="B102" s="15" t="s">
        <v>98</v>
      </c>
      <c r="C102" s="15" t="s">
        <v>99</v>
      </c>
    </row>
    <row r="103" customFormat="false" ht="15" hidden="false" customHeight="true" outlineLevel="0" collapsed="false">
      <c r="A103" s="6" t="s">
        <v>71</v>
      </c>
      <c r="B103" s="16" t="n">
        <f aca="false">SUMPRODUCT(('Base PDV'!$AZ$2:$AZ$2884="Sí")*('Base PDV'!$AW$2:$AW$2884=A103))</f>
        <v>87</v>
      </c>
      <c r="C103" s="17" t="n">
        <f aca="false">B103/$B$97</f>
        <v>0.568627450980392</v>
      </c>
    </row>
    <row r="104" customFormat="false" ht="15" hidden="false" customHeight="true" outlineLevel="0" collapsed="false">
      <c r="A104" s="6" t="s">
        <v>72</v>
      </c>
      <c r="B104" s="16" t="n">
        <f aca="false">SUMPRODUCT(('Base PDV'!$AZ$2:$AZ$2884="Sí")*('Base PDV'!$AW$2:$AW$2884=A104))</f>
        <v>12</v>
      </c>
      <c r="C104" s="17" t="n">
        <f aca="false">B104/$B$97</f>
        <v>0.0784313725490196</v>
      </c>
    </row>
    <row r="105" customFormat="false" ht="15" hidden="false" customHeight="true" outlineLevel="0" collapsed="false">
      <c r="A105" s="6" t="s">
        <v>73</v>
      </c>
      <c r="B105" s="16" t="n">
        <f aca="false">SUMPRODUCT(('Base PDV'!$AZ$2:$AZ$2884="Sí")*('Base PDV'!$AW$2:$AW$2884=A105))</f>
        <v>0</v>
      </c>
      <c r="C105" s="17" t="n">
        <f aca="false">B105/$B$97</f>
        <v>0</v>
      </c>
    </row>
    <row r="106" customFormat="false" ht="15" hidden="false" customHeight="true" outlineLevel="0" collapsed="false">
      <c r="A106" s="6" t="s">
        <v>74</v>
      </c>
      <c r="B106" s="16" t="n">
        <f aca="false">SUMPRODUCT(('Base PDV'!$AZ$2:$AZ$2884="Sí")*('Base PDV'!$AW$2:$AW$2884=A106))</f>
        <v>37</v>
      </c>
      <c r="C106" s="17" t="n">
        <f aca="false">B106/$B$97</f>
        <v>0.241830065359477</v>
      </c>
    </row>
    <row r="107" customFormat="false" ht="15" hidden="false" customHeight="true" outlineLevel="0" collapsed="false">
      <c r="A107" s="6" t="s">
        <v>100</v>
      </c>
      <c r="B107" s="16" t="n">
        <f aca="false">SUMPRODUCT(('Base PDV'!$AZ$2:$AZ$2884="Sí")*('Base PDV'!$AW$2:$AW$2884=A107))</f>
        <v>17</v>
      </c>
      <c r="C107" s="17" t="n">
        <f aca="false">B107/$B$97</f>
        <v>0.111111111111111</v>
      </c>
    </row>
    <row r="109" customFormat="false" ht="15" hidden="false" customHeight="true" outlineLevel="0" collapsed="false">
      <c r="A109" s="4" t="s">
        <v>101</v>
      </c>
      <c r="B109" s="5"/>
      <c r="C109" s="5"/>
      <c r="D109" s="5"/>
    </row>
    <row r="110" customFormat="false" ht="15" hidden="false" customHeight="true" outlineLevel="0" collapsed="false">
      <c r="A110" s="6" t="s">
        <v>102</v>
      </c>
      <c r="B110" s="7" t="n">
        <v>2000</v>
      </c>
      <c r="D110" s="8" t="s">
        <v>103</v>
      </c>
    </row>
    <row r="111" customFormat="false" ht="15" hidden="false" customHeight="true" outlineLevel="0" collapsed="false">
      <c r="A111" s="6" t="s">
        <v>104</v>
      </c>
      <c r="B111" s="11" t="n">
        <f aca="false">B110*10</f>
        <v>20000</v>
      </c>
    </row>
    <row r="112" customFormat="false" ht="15" hidden="false" customHeight="true" outlineLevel="0" collapsed="false">
      <c r="A112" s="6" t="s">
        <v>105</v>
      </c>
      <c r="B112" s="23" t="s">
        <v>106</v>
      </c>
      <c r="D112" s="8" t="s">
        <v>107</v>
      </c>
    </row>
    <row r="113" customFormat="false" ht="15" hidden="false" customHeight="true" outlineLevel="0" collapsed="false">
      <c r="A113" s="6" t="s">
        <v>108</v>
      </c>
      <c r="B113" s="11" t="n">
        <f aca="false">COUNTIF('Base PDV'!$BA$2:$BA$2884,"Sí")</f>
        <v>225</v>
      </c>
      <c r="D113" s="8" t="s">
        <v>109</v>
      </c>
    </row>
    <row r="114" customFormat="false" ht="15" hidden="false" customHeight="true" outlineLevel="0" collapsed="false">
      <c r="A114" s="6" t="s">
        <v>110</v>
      </c>
      <c r="B114" s="11" t="n">
        <f aca="false">SUM('Plan Combo 9+1'!$G$2:$G$226)</f>
        <v>17324</v>
      </c>
    </row>
    <row r="115" customFormat="false" ht="15" hidden="false" customHeight="true" outlineLevel="0" collapsed="false">
      <c r="A115" s="6" t="s">
        <v>111</v>
      </c>
      <c r="B115" s="11" t="n">
        <f aca="false">B114*1.1/10</f>
        <v>1905.64</v>
      </c>
    </row>
    <row r="116" customFormat="false" ht="15" hidden="false" customHeight="true" outlineLevel="0" collapsed="false">
      <c r="A116" s="6" t="s">
        <v>112</v>
      </c>
      <c r="B116" s="11" t="n">
        <f aca="false">B114*1.15/10</f>
        <v>1992.26</v>
      </c>
    </row>
    <row r="117" customFormat="false" ht="15" hidden="false" customHeight="true" outlineLevel="0" collapsed="false">
      <c r="A117" s="6" t="s">
        <v>113</v>
      </c>
      <c r="B117" s="11" t="n">
        <f aca="false">B110-B116</f>
        <v>7.74000000000024</v>
      </c>
      <c r="D117" s="8" t="s">
        <v>114</v>
      </c>
    </row>
    <row r="118" customFormat="false" ht="15" hidden="false" customHeight="true" outlineLevel="0" collapsed="false">
      <c r="A118" s="6" t="s">
        <v>115</v>
      </c>
      <c r="B118" s="12" t="n">
        <f aca="false">SUM('Plan Combo 9+1'!$G$2:$G$226)/SUM('Plan Combo 9+1'!$K$2:$K$226)</f>
        <v>0.296197510600465</v>
      </c>
    </row>
    <row r="119" customFormat="false" ht="15" hidden="false" customHeight="true" outlineLevel="0" collapsed="false">
      <c r="A119" s="6" t="s">
        <v>116</v>
      </c>
      <c r="B119" s="12" t="n">
        <f aca="false">(SUM('Plan Combo 9+1'!$G$2:$G$226)*1.1)/SUM('Plan Combo 9+1'!$K$2:$K$226)</f>
        <v>0.325817261660512</v>
      </c>
    </row>
    <row r="120" customFormat="false" ht="15" hidden="false" customHeight="true" outlineLevel="0" collapsed="false">
      <c r="A120" s="6" t="s">
        <v>117</v>
      </c>
      <c r="B120" s="12" t="n">
        <f aca="false">(SUM('Plan Combo 9+1'!$G$2:$G$226)*1.15)/SUM('Plan Combo 9+1'!$K$2:$K$226)</f>
        <v>0.340627137190535</v>
      </c>
    </row>
    <row r="121" customFormat="false" ht="15" hidden="false" customHeight="true" outlineLevel="0" collapsed="false">
      <c r="A121" s="6" t="s">
        <v>118</v>
      </c>
      <c r="B121" s="11" t="n">
        <f aca="false">SUM('Plan Combo 9+1'!$I$2:$I$226)</f>
        <v>27844</v>
      </c>
    </row>
    <row r="122" customFormat="false" ht="15" hidden="false" customHeight="true" outlineLevel="0" collapsed="false">
      <c r="A122" s="6" t="s">
        <v>119</v>
      </c>
      <c r="B122" s="12" t="n">
        <f aca="false">B114*0.1/B121</f>
        <v>0.0622180721160753</v>
      </c>
      <c r="D122" s="8" t="s">
        <v>120</v>
      </c>
    </row>
    <row r="123" customFormat="false" ht="15" hidden="false" customHeight="true" outlineLevel="0" collapsed="false">
      <c r="A123" s="6" t="s">
        <v>121</v>
      </c>
      <c r="B123" s="7" t="n">
        <v>98992</v>
      </c>
    </row>
    <row r="124" customFormat="false" ht="15" hidden="false" customHeight="true" outlineLevel="0" collapsed="false">
      <c r="A124" s="6" t="s">
        <v>122</v>
      </c>
      <c r="B124" s="12" t="n">
        <f aca="false">(B114*0.125)/B123</f>
        <v>0.0218755050913205</v>
      </c>
      <c r="D124" s="8" t="s">
        <v>123</v>
      </c>
    </row>
    <row r="126" customFormat="false" ht="15" hidden="false" customHeight="true" outlineLevel="0" collapsed="false">
      <c r="A126" s="24" t="s">
        <v>124</v>
      </c>
      <c r="B126" s="14"/>
      <c r="C126" s="14"/>
      <c r="D126" s="14"/>
    </row>
    <row r="127" customFormat="false" ht="15" hidden="false" customHeight="true" outlineLevel="0" collapsed="false">
      <c r="A127" s="15" t="s">
        <v>125</v>
      </c>
      <c r="B127" s="15" t="s">
        <v>33</v>
      </c>
      <c r="C127" s="15" t="s">
        <v>126</v>
      </c>
      <c r="D127" s="15" t="s">
        <v>127</v>
      </c>
      <c r="E127" s="15" t="s">
        <v>128</v>
      </c>
    </row>
    <row r="128" customFormat="false" ht="15" hidden="false" customHeight="true" outlineLevel="0" collapsed="false">
      <c r="A128" s="6" t="s">
        <v>129</v>
      </c>
      <c r="B128" s="16" t="n">
        <f aca="false">COUNTIF('Plan Combo 9+1'!$C$2:$C$226,A128)</f>
        <v>154</v>
      </c>
      <c r="C128" s="16" t="n">
        <f aca="false">SUMIF('Plan Combo 9+1'!$C$2:$C$226,A128,'Plan Combo 9+1'!$G$2:$G$226)</f>
        <v>13336</v>
      </c>
      <c r="D128" s="16" t="n">
        <f aca="false">SUMIF('Plan Combo 9+1'!$C$2:$C$226,A128,'Plan Combo 9+1'!$I$2:$I$226)</f>
        <v>21376</v>
      </c>
      <c r="E128" s="17" t="n">
        <f aca="false">SUMIF('Plan Combo 9+1'!$C$2:$C$226,A128,'Plan Combo 9+1'!$G$2:$G$226)/SUMIF('Plan Combo 9+1'!$C$2:$C$226,A128,'Plan Combo 9+1'!$K$2:$K$226)</f>
        <v>0.33310020981117</v>
      </c>
    </row>
    <row r="129" customFormat="false" ht="15" hidden="false" customHeight="true" outlineLevel="0" collapsed="false">
      <c r="A129" s="6" t="s">
        <v>130</v>
      </c>
      <c r="B129" s="16" t="n">
        <f aca="false">COUNTIF('Plan Combo 9+1'!$C$2:$C$226,A129)</f>
        <v>71</v>
      </c>
      <c r="C129" s="16" t="n">
        <f aca="false">SUMIF('Plan Combo 9+1'!$C$2:$C$226,A129,'Plan Combo 9+1'!$G$2:$G$226)</f>
        <v>3988</v>
      </c>
      <c r="D129" s="16" t="n">
        <f aca="false">SUMIF('Plan Combo 9+1'!$C$2:$C$226,A129,'Plan Combo 9+1'!$I$2:$I$226)</f>
        <v>6468</v>
      </c>
      <c r="E129" s="17" t="n">
        <f aca="false">SUMIF('Plan Combo 9+1'!$C$2:$C$226,A129,'Plan Combo 9+1'!$G$2:$G$226)/SUMIF('Plan Combo 9+1'!$C$2:$C$226,A129,'Plan Combo 9+1'!$K$2:$K$226)</f>
        <v>0.216128332972036</v>
      </c>
    </row>
    <row r="131" customFormat="false" ht="15" hidden="false" customHeight="true" outlineLevel="0" collapsed="false">
      <c r="A131" s="4" t="s">
        <v>131</v>
      </c>
      <c r="B131" s="5"/>
      <c r="C131" s="5"/>
      <c r="D131" s="5"/>
    </row>
    <row r="132" customFormat="false" ht="15" hidden="false" customHeight="true" outlineLevel="0" collapsed="false">
      <c r="A132" s="6" t="s">
        <v>132</v>
      </c>
      <c r="B132" s="9" t="n">
        <v>0.15</v>
      </c>
      <c r="D132" s="8" t="s">
        <v>133</v>
      </c>
    </row>
    <row r="135" customFormat="false" ht="15" hidden="false" customHeight="true" outlineLevel="0" collapsed="false">
      <c r="A135" s="4" t="s">
        <v>134</v>
      </c>
      <c r="B135" s="5"/>
      <c r="C135" s="5"/>
      <c r="D135" s="5"/>
    </row>
    <row r="136" customFormat="false" ht="15" hidden="false" customHeight="true" outlineLevel="0" collapsed="false">
      <c r="A136" s="6" t="s">
        <v>102</v>
      </c>
      <c r="B136" s="7" t="n">
        <v>2000</v>
      </c>
      <c r="D136" s="8" t="s">
        <v>135</v>
      </c>
    </row>
    <row r="137" customFormat="false" ht="15" hidden="false" customHeight="true" outlineLevel="0" collapsed="false">
      <c r="A137" s="6" t="s">
        <v>136</v>
      </c>
      <c r="B137" s="11" t="n">
        <f aca="false">COUNTA('Plan 9+1 (con Pehuamar)'!$A$2:$A$227)</f>
        <v>226</v>
      </c>
      <c r="D137" s="8" t="s">
        <v>137</v>
      </c>
    </row>
    <row r="138" customFormat="false" ht="15" hidden="false" customHeight="true" outlineLevel="0" collapsed="false">
      <c r="A138" s="6" t="s">
        <v>138</v>
      </c>
      <c r="B138" s="11" t="n">
        <f aca="false">COUNTIF('Plan 9+1 (con Pehuamar)'!$F$2:$F$227,"Sí")</f>
        <v>31</v>
      </c>
    </row>
    <row r="139" customFormat="false" ht="15" hidden="false" customHeight="true" outlineLevel="0" collapsed="false">
      <c r="A139" s="6" t="s">
        <v>110</v>
      </c>
      <c r="B139" s="11" t="n">
        <f aca="false">SUM('Plan 9+1 (con Pehuamar)'!$H$2:$H$227)</f>
        <v>17384</v>
      </c>
    </row>
    <row r="140" customFormat="false" ht="15" hidden="false" customHeight="true" outlineLevel="0" collapsed="false">
      <c r="A140" s="6" t="s">
        <v>111</v>
      </c>
      <c r="B140" s="11" t="n">
        <f aca="false">B139*1.1/10</f>
        <v>1912.24</v>
      </c>
    </row>
    <row r="141" customFormat="false" ht="15" hidden="false" customHeight="true" outlineLevel="0" collapsed="false">
      <c r="A141" s="6" t="s">
        <v>112</v>
      </c>
      <c r="B141" s="11" t="n">
        <f aca="false">B139*1.15/10</f>
        <v>1999.16</v>
      </c>
    </row>
    <row r="142" customFormat="false" ht="15" hidden="false" customHeight="true" outlineLevel="0" collapsed="false">
      <c r="A142" s="6" t="s">
        <v>113</v>
      </c>
      <c r="B142" s="11" t="n">
        <f aca="false">B136-B141</f>
        <v>0.840000000000146</v>
      </c>
    </row>
    <row r="143" customFormat="false" ht="15" hidden="false" customHeight="true" outlineLevel="0" collapsed="false">
      <c r="A143" s="6" t="s">
        <v>115</v>
      </c>
      <c r="B143" s="12" t="n">
        <f aca="false">SUM('Plan 9+1 (con Pehuamar)'!$H$2:$H$227)/SUM('Plan 9+1 (con Pehuamar)'!$J$2:$J$227)</f>
        <v>0.288215398899131</v>
      </c>
    </row>
    <row r="144" customFormat="false" ht="15" hidden="false" customHeight="true" outlineLevel="0" collapsed="false">
      <c r="A144" s="6" t="s">
        <v>117</v>
      </c>
      <c r="B144" s="12" t="n">
        <f aca="false">(SUM('Plan 9+1 (con Pehuamar)'!$H$2:$H$227)*1.15)/SUM('Plan 9+1 (con Pehuamar)'!$J$2:$J$227)</f>
        <v>0.331447708734001</v>
      </c>
    </row>
    <row r="145" customFormat="false" ht="15" hidden="false" customHeight="true" outlineLevel="0" collapsed="false">
      <c r="A145" s="6" t="s">
        <v>118</v>
      </c>
      <c r="B145" s="11" t="n">
        <f aca="false">SUM('Plan 9+1 (con Pehuamar)'!$I$2:$I$227)</f>
        <v>27240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28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6"/>
    <col collapsed="false" customWidth="true" hidden="false" outlineLevel="0" max="5" min="5" style="1" width="30"/>
    <col collapsed="false" customWidth="true" hidden="false" outlineLevel="0" max="55" min="6" style="1" width="16"/>
    <col collapsed="false" customWidth="true" hidden="false" outlineLevel="0" max="56" min="56" style="1" width="20"/>
  </cols>
  <sheetData>
    <row r="1" customFormat="false" ht="34.5" hidden="false" customHeight="true" outlineLevel="0" collapsed="false">
      <c r="A1" s="25" t="s">
        <v>139</v>
      </c>
      <c r="B1" s="25" t="s">
        <v>140</v>
      </c>
      <c r="C1" s="25" t="s">
        <v>141</v>
      </c>
      <c r="D1" s="25" t="s">
        <v>142</v>
      </c>
      <c r="E1" s="25" t="s">
        <v>143</v>
      </c>
      <c r="F1" s="25" t="s">
        <v>144</v>
      </c>
      <c r="G1" s="25" t="s">
        <v>125</v>
      </c>
      <c r="H1" s="25" t="s">
        <v>145</v>
      </c>
      <c r="I1" s="25" t="s">
        <v>146</v>
      </c>
      <c r="J1" s="25" t="s">
        <v>147</v>
      </c>
      <c r="K1" s="25" t="s">
        <v>148</v>
      </c>
      <c r="L1" s="25" t="s">
        <v>149</v>
      </c>
      <c r="M1" s="25" t="s">
        <v>150</v>
      </c>
      <c r="N1" s="25" t="s">
        <v>151</v>
      </c>
      <c r="O1" s="25" t="s">
        <v>152</v>
      </c>
      <c r="P1" s="25" t="s">
        <v>153</v>
      </c>
      <c r="Q1" s="25" t="s">
        <v>154</v>
      </c>
      <c r="R1" s="25" t="s">
        <v>155</v>
      </c>
      <c r="S1" s="25" t="s">
        <v>156</v>
      </c>
      <c r="T1" s="25" t="s">
        <v>157</v>
      </c>
      <c r="U1" s="25" t="s">
        <v>158</v>
      </c>
      <c r="V1" s="25" t="s">
        <v>159</v>
      </c>
      <c r="W1" s="25" t="s">
        <v>160</v>
      </c>
      <c r="X1" s="25" t="s">
        <v>161</v>
      </c>
      <c r="Y1" s="25" t="s">
        <v>162</v>
      </c>
      <c r="Z1" s="25" t="s">
        <v>163</v>
      </c>
      <c r="AA1" s="25" t="s">
        <v>164</v>
      </c>
      <c r="AB1" s="25" t="s">
        <v>165</v>
      </c>
      <c r="AC1" s="25" t="s">
        <v>166</v>
      </c>
      <c r="AD1" s="25" t="s">
        <v>167</v>
      </c>
      <c r="AE1" s="25" t="s">
        <v>168</v>
      </c>
      <c r="AF1" s="25" t="s">
        <v>169</v>
      </c>
      <c r="AG1" s="25" t="s">
        <v>170</v>
      </c>
      <c r="AH1" s="25" t="s">
        <v>171</v>
      </c>
      <c r="AI1" s="25" t="s">
        <v>172</v>
      </c>
      <c r="AJ1" s="25" t="s">
        <v>173</v>
      </c>
      <c r="AK1" s="25" t="s">
        <v>174</v>
      </c>
      <c r="AL1" s="25" t="s">
        <v>175</v>
      </c>
      <c r="AM1" s="25" t="s">
        <v>176</v>
      </c>
      <c r="AN1" s="25" t="s">
        <v>177</v>
      </c>
      <c r="AO1" s="25" t="s">
        <v>178</v>
      </c>
      <c r="AP1" s="25" t="s">
        <v>179</v>
      </c>
      <c r="AQ1" s="25" t="s">
        <v>180</v>
      </c>
      <c r="AR1" s="25" t="s">
        <v>181</v>
      </c>
      <c r="AS1" s="25" t="s">
        <v>182</v>
      </c>
      <c r="AT1" s="25" t="s">
        <v>183</v>
      </c>
      <c r="AU1" s="25" t="s">
        <v>184</v>
      </c>
      <c r="AV1" s="25" t="s">
        <v>185</v>
      </c>
      <c r="AW1" s="25" t="s">
        <v>186</v>
      </c>
      <c r="AX1" s="25" t="s">
        <v>187</v>
      </c>
      <c r="AY1" s="25" t="s">
        <v>188</v>
      </c>
      <c r="AZ1" s="25" t="s">
        <v>189</v>
      </c>
      <c r="BA1" s="25" t="s">
        <v>190</v>
      </c>
      <c r="BB1" s="25" t="s">
        <v>191</v>
      </c>
      <c r="BC1" s="25" t="s">
        <v>192</v>
      </c>
      <c r="BD1" s="26" t="s">
        <v>193</v>
      </c>
    </row>
    <row r="2" customFormat="false" ht="15" hidden="false" customHeight="true" outlineLevel="0" collapsed="false">
      <c r="A2" s="6" t="n">
        <v>400747</v>
      </c>
      <c r="B2" s="6" t="n">
        <v>1</v>
      </c>
      <c r="C2" s="6" t="n">
        <v>101</v>
      </c>
      <c r="D2" s="6" t="s">
        <v>194</v>
      </c>
      <c r="E2" s="6" t="s">
        <v>195</v>
      </c>
      <c r="F2" s="6" t="s">
        <v>196</v>
      </c>
      <c r="G2" s="6" t="s">
        <v>129</v>
      </c>
      <c r="H2" s="6" t="s">
        <v>197</v>
      </c>
      <c r="I2" s="27" t="n">
        <v>25</v>
      </c>
      <c r="J2" s="27" t="n">
        <v>12</v>
      </c>
      <c r="K2" s="27" t="n">
        <v>15</v>
      </c>
      <c r="L2" s="28" t="n">
        <f aca="false">I2+J2</f>
        <v>37</v>
      </c>
      <c r="M2" s="28" t="n">
        <f aca="false">L2+K2</f>
        <v>52</v>
      </c>
      <c r="N2" s="22" t="str">
        <f aca="false">IF(I2&gt;0,"Sí","No")</f>
        <v>Sí</v>
      </c>
      <c r="O2" s="22" t="str">
        <f aca="false">IF(J2&gt;0,"Sí","No")</f>
        <v>Sí</v>
      </c>
      <c r="P2" s="22" t="str">
        <f aca="false">IF(K2&gt;0,"Sí","No")</f>
        <v>Sí</v>
      </c>
      <c r="Q2" s="22" t="str">
        <f aca="false">IF(OR(I2&gt;0,J2&gt;0),"Sí","No")</f>
        <v>Sí</v>
      </c>
      <c r="R2" s="27" t="n">
        <v>2000</v>
      </c>
      <c r="S2" s="27" t="n">
        <v>2800</v>
      </c>
      <c r="T2" s="27" t="n">
        <v>1800</v>
      </c>
      <c r="U2" s="27" t="n">
        <v>2500</v>
      </c>
      <c r="V2" s="27" t="n">
        <v>3600</v>
      </c>
      <c r="W2" s="12" t="n">
        <f aca="false">IF(AND(I2&gt;0,R2&gt;0),(S2-R2)/R2,"")</f>
        <v>0.4</v>
      </c>
      <c r="X2" s="12" t="n">
        <f aca="false">IF(AND(J2&gt;0,T2&gt;0),(U2-T2)/T2,"")</f>
        <v>0.388888888888889</v>
      </c>
      <c r="Y2" s="12" t="n">
        <f aca="false">IF(AND(K2&gt;0,V2&gt;0),(V2-Resumen!$B$7)/Resumen!$B$7,"")</f>
        <v>0.44</v>
      </c>
      <c r="Z2" s="28" t="n">
        <f aca="false">IF(AND(K2&gt;0,I2&gt;0,V2&gt;0,S2&gt;0),V2-S2,"")</f>
        <v>800</v>
      </c>
      <c r="AA2" s="12" t="n">
        <f aca="false">IF(Z2&lt;&gt;"",Z2/S2,"")</f>
        <v>0.285714285714286</v>
      </c>
      <c r="AB2" s="28" t="n">
        <f aca="false">IF(AND(K2&gt;0,J2&gt;0,V2&gt;0,U2&gt;0),V2-U2,"")</f>
        <v>1100</v>
      </c>
      <c r="AC2" s="12" t="n">
        <f aca="false">IF(AB2&lt;&gt;"",AB2/U2,"")</f>
        <v>0.44</v>
      </c>
      <c r="AD2" s="27" t="n">
        <v>5</v>
      </c>
      <c r="AE2" s="27" t="n">
        <v>6</v>
      </c>
      <c r="AF2" s="27" t="n">
        <v>4</v>
      </c>
      <c r="AG2" s="28" t="n">
        <f aca="false">AD2+AE2+AF2</f>
        <v>15</v>
      </c>
      <c r="AH2" s="12" t="n">
        <f aca="false">IF(AG2&gt;0,AD2/AG2,"")</f>
        <v>0.333333333333333</v>
      </c>
      <c r="AI2" s="27" t="n">
        <v>0</v>
      </c>
      <c r="AJ2" s="27" t="n">
        <v>0</v>
      </c>
      <c r="AK2" s="27" t="n">
        <v>0</v>
      </c>
      <c r="AL2" s="22" t="str">
        <f aca="false">IF(OR(AJ2&gt;0,AK2&gt;0),"Sí","No")</f>
        <v>No</v>
      </c>
      <c r="AM2" s="6" t="s">
        <v>198</v>
      </c>
      <c r="AN2" s="6" t="s">
        <v>198</v>
      </c>
      <c r="AO2" s="12" t="n">
        <f aca="false">IF(M2&gt;0,K2/M2,"")</f>
        <v>0.288461538461538</v>
      </c>
      <c r="AP2" s="22" t="str">
        <f aca="false">IF(M2&gt;=Resumen!$B$5,"Alto","Bajo")</f>
        <v>Alto</v>
      </c>
      <c r="AQ2" s="22" t="str">
        <f aca="false">IF(AO2&gt;=Resumen!$B$28,"Alto","Bajo")</f>
        <v>Bajo</v>
      </c>
      <c r="AR2" s="22" t="str">
        <f aca="false">AP2&amp;" Potencial / "&amp;AQ2&amp;" Share"</f>
        <v>Alto Potencial / Bajo Share</v>
      </c>
      <c r="AS2" s="22" t="str">
        <f aca="false">IF(Q2="Sí",IF(AO2&gt;=Resumen!$B$29,"Alto","Bajo"),"")</f>
        <v>Bajo</v>
      </c>
      <c r="AT2" s="22" t="str">
        <f aca="false">IF(AS2&lt;&gt;"",AP2&amp;" Potencial / "&amp;AS2&amp;" Share","")</f>
        <v>Alto Potencial / Bajo Share</v>
      </c>
      <c r="AU2" s="22" t="str">
        <f aca="false">IF(AH2="","Sin dato",IF(AH2-AO2&gt;Resumen!$B$6,"Sobre-exhibido",IF(AO2-AH2&gt;Resumen!$B$6,"Sub-exhibido","En línea")))</f>
        <v>En línea</v>
      </c>
      <c r="AV2" s="22" t="n">
        <f aca="false">IF(AT2="","",IF(AT2="Alto Potencial / Bajo Share",1,IF(AT2="Alto Potencial / Alto Share",2,IF(AT2="Bajo Potencial / Alto Share",3,4))))</f>
        <v>1</v>
      </c>
      <c r="AW2" s="22" t="str">
        <f aca="false">IF(Q2="No","Sin competencia directa",IF(AV2=1,"1 - Foco Conquista (Alto Pot / Bajo Share)",IF(AV2=2,"2 - Foco Defensa (Alto Pot / Alto Share)",IF(AV2=3,"3 - Monitoreo (Bajo Pot / Alto Share)","4 - Baja Prioridad (Bajo Pot / Bajo Share)"))))</f>
        <v>1 - Foco Conquista (Alto Pot / Bajo Share)</v>
      </c>
      <c r="AX2" s="12" t="n">
        <f aca="false">IF(OR(IFERROR(AND(W2&lt;&gt;"",Y2&lt;&gt;"",Y2-W2&gt;Resumen!$B$8),FALSE()),IFERROR(AND(X2&lt;&gt;"",Y2&lt;&gt;"",Y2-X2&gt;Resumen!$B$8),FALSE())),MAX(IF(IFERROR(AND(W2&lt;&gt;"",Y2&lt;&gt;"",Y2-W2&gt;Resumen!$B$8),FALSE()),Y2-W2,0),IF(IFERROR(AND(X2&lt;&gt;"",Y2&lt;&gt;"",Y2-X2&gt;Resumen!$B$8),FALSE()),Y2-X2,0)),"")</f>
        <v>0.0511111111111111</v>
      </c>
      <c r="AY2" s="22" t="str">
        <f aca="false">IF(OR(IFERROR(AND(W2&lt;&gt;"",Y2&lt;&gt;"",Y2-W2&gt;Resumen!$B$8),FALSE()),IFERROR(AND(X2&lt;&gt;"",Y2&lt;&gt;"",Y2-X2&gt;Resumen!$B$8),FALSE())),TRIM("Lays tiene mayor markup que "&amp;IF(IFERROR(AND(W2&lt;&gt;"",Y2&lt;&gt;"",Y2-W2&gt;Resumen!$B$8),FALSE()),"Quento ","")&amp;IF(IFERROR(AND(X2&lt;&gt;"",Y2&lt;&gt;"",Y2-X2&gt;Resumen!$B$8),FALSE()),"Julicroc ","")&amp;"en este PDV"),"")</f>
        <v>Lays tiene mayor markup que Julicroc en este PDV</v>
      </c>
      <c r="AZ2" s="22" t="str">
        <f aca="false">IF(COUNTIF('Plan Pehuamar - Lista'!$A$2:$A$167,A2)&gt;0,"Sí","No")</f>
        <v>No</v>
      </c>
      <c r="BA2" s="22" t="str">
        <f aca="false">IF(COUNTIF('Plan Combo 9+1'!$A$2:$A$226,A2)&gt;0,"Sí","No")</f>
        <v>Sí</v>
      </c>
      <c r="BB2" s="22" t="str">
        <f aca="false">IF(AH2="","No",IF(BA2="Sí",IF((AO2-AH2)&gt;Resumen!$B$6,"Sí","No"),IF((AO2-AH2)&gt;=Resumen!$B$132,"Sí","No")))</f>
        <v>No</v>
      </c>
      <c r="BC2" s="22" t="str">
        <f aca="false">IF(AND(N2="Sí",AL2="Sí",AI2=0),"Sí","No")</f>
        <v>No</v>
      </c>
      <c r="BD2" s="22" t="str">
        <f aca="false">IF(COUNTIF('Plan 9+1 (con Pehuamar)'!$A$2:$A$227,A2)&gt;0,"Sí","No")</f>
        <v>Sí</v>
      </c>
    </row>
    <row r="3" customFormat="false" ht="15" hidden="false" customHeight="true" outlineLevel="0" collapsed="false">
      <c r="A3" s="6" t="n">
        <v>400752</v>
      </c>
      <c r="B3" s="6" t="n">
        <v>1</v>
      </c>
      <c r="C3" s="6" t="n">
        <v>101</v>
      </c>
      <c r="D3" s="6" t="s">
        <v>194</v>
      </c>
      <c r="E3" s="6" t="s">
        <v>199</v>
      </c>
      <c r="F3" s="6" t="s">
        <v>196</v>
      </c>
      <c r="G3" s="6" t="s">
        <v>129</v>
      </c>
      <c r="H3" s="6" t="s">
        <v>197</v>
      </c>
      <c r="I3" s="27" t="n">
        <v>30</v>
      </c>
      <c r="J3" s="27" t="n">
        <v>30</v>
      </c>
      <c r="K3" s="27" t="n">
        <v>20</v>
      </c>
      <c r="L3" s="28" t="n">
        <f aca="false">I3+J3</f>
        <v>60</v>
      </c>
      <c r="M3" s="28" t="n">
        <f aca="false">L3+K3</f>
        <v>80</v>
      </c>
      <c r="N3" s="22" t="str">
        <f aca="false">IF(I3&gt;0,"Sí","No")</f>
        <v>Sí</v>
      </c>
      <c r="O3" s="22" t="str">
        <f aca="false">IF(J3&gt;0,"Sí","No")</f>
        <v>Sí</v>
      </c>
      <c r="P3" s="22" t="str">
        <f aca="false">IF(K3&gt;0,"Sí","No")</f>
        <v>Sí</v>
      </c>
      <c r="Q3" s="22" t="str">
        <f aca="false">IF(OR(I3&gt;0,J3&gt;0),"Sí","No")</f>
        <v>Sí</v>
      </c>
      <c r="R3" s="27" t="n">
        <v>2000</v>
      </c>
      <c r="S3" s="27" t="n">
        <v>3100</v>
      </c>
      <c r="T3" s="27" t="n">
        <v>1800</v>
      </c>
      <c r="U3" s="27" t="n">
        <v>2500</v>
      </c>
      <c r="V3" s="27" t="n">
        <v>3800</v>
      </c>
      <c r="W3" s="12" t="n">
        <f aca="false">IF(AND(I3&gt;0,R3&gt;0),(S3-R3)/R3,"")</f>
        <v>0.55</v>
      </c>
      <c r="X3" s="12" t="n">
        <f aca="false">IF(AND(J3&gt;0,T3&gt;0),(U3-T3)/T3,"")</f>
        <v>0.388888888888889</v>
      </c>
      <c r="Y3" s="12" t="n">
        <f aca="false">IF(AND(K3&gt;0,V3&gt;0),(V3-Resumen!$B$7)/Resumen!$B$7,"")</f>
        <v>0.52</v>
      </c>
      <c r="Z3" s="28" t="n">
        <f aca="false">IF(AND(K3&gt;0,I3&gt;0,V3&gt;0,S3&gt;0),V3-S3,"")</f>
        <v>700</v>
      </c>
      <c r="AA3" s="12" t="n">
        <f aca="false">IF(Z3&lt;&gt;"",Z3/S3,"")</f>
        <v>0.225806451612903</v>
      </c>
      <c r="AB3" s="28" t="n">
        <f aca="false">IF(AND(K3&gt;0,J3&gt;0,V3&gt;0,U3&gt;0),V3-U3,"")</f>
        <v>1300</v>
      </c>
      <c r="AC3" s="12" t="n">
        <f aca="false">IF(AB3&lt;&gt;"",AB3/U3,"")</f>
        <v>0.52</v>
      </c>
      <c r="AD3" s="27" t="n">
        <v>3</v>
      </c>
      <c r="AE3" s="27" t="n">
        <v>4</v>
      </c>
      <c r="AF3" s="27" t="n">
        <v>3</v>
      </c>
      <c r="AG3" s="28" t="n">
        <f aca="false">AD3+AE3+AF3</f>
        <v>10</v>
      </c>
      <c r="AH3" s="12" t="n">
        <f aca="false">IF(AG3&gt;0,AD3/AG3,"")</f>
        <v>0.3</v>
      </c>
      <c r="AI3" s="27" t="n">
        <v>0</v>
      </c>
      <c r="AJ3" s="27" t="n">
        <v>0</v>
      </c>
      <c r="AK3" s="27" t="n">
        <v>0</v>
      </c>
      <c r="AL3" s="22" t="str">
        <f aca="false">IF(OR(AJ3&gt;0,AK3&gt;0),"Sí","No")</f>
        <v>No</v>
      </c>
      <c r="AM3" s="6" t="s">
        <v>198</v>
      </c>
      <c r="AN3" s="6" t="s">
        <v>198</v>
      </c>
      <c r="AO3" s="12" t="n">
        <f aca="false">IF(M3&gt;0,K3/M3,"")</f>
        <v>0.25</v>
      </c>
      <c r="AP3" s="22" t="str">
        <f aca="false">IF(M3&gt;=Resumen!$B$5,"Alto","Bajo")</f>
        <v>Alto</v>
      </c>
      <c r="AQ3" s="22" t="str">
        <f aca="false">IF(AO3&gt;=Resumen!$B$28,"Alto","Bajo")</f>
        <v>Bajo</v>
      </c>
      <c r="AR3" s="22" t="str">
        <f aca="false">AP3&amp;" Potencial / "&amp;AQ3&amp;" Share"</f>
        <v>Alto Potencial / Bajo Share</v>
      </c>
      <c r="AS3" s="22" t="str">
        <f aca="false">IF(Q3="Sí",IF(AO3&gt;=Resumen!$B$29,"Alto","Bajo"),"")</f>
        <v>Bajo</v>
      </c>
      <c r="AT3" s="22" t="str">
        <f aca="false">IF(AS3&lt;&gt;"",AP3&amp;" Potencial / "&amp;AS3&amp;" Share","")</f>
        <v>Alto Potencial / Bajo Share</v>
      </c>
      <c r="AU3" s="22" t="str">
        <f aca="false">IF(AH3="","Sin dato",IF(AH3-AO3&gt;Resumen!$B$6,"Sobre-exhibido",IF(AO3-AH3&gt;Resumen!$B$6,"Sub-exhibido","En línea")))</f>
        <v>En línea</v>
      </c>
      <c r="AV3" s="22" t="n">
        <f aca="false">IF(AT3="","",IF(AT3="Alto Potencial / Bajo Share",1,IF(AT3="Alto Potencial / Alto Share",2,IF(AT3="Bajo Potencial / Alto Share",3,4))))</f>
        <v>1</v>
      </c>
      <c r="AW3" s="22" t="str">
        <f aca="false">IF(Q3="No","Sin competencia directa",IF(AV3=1,"1 - Foco Conquista (Alto Pot / Bajo Share)",IF(AV3=2,"2 - Foco Defensa (Alto Pot / Alto Share)",IF(AV3=3,"3 - Monitoreo (Bajo Pot / Alto Share)","4 - Baja Prioridad (Bajo Pot / Bajo Share)"))))</f>
        <v>1 - Foco Conquista (Alto Pot / Bajo Share)</v>
      </c>
      <c r="AX3" s="12" t="n">
        <f aca="false">IF(OR(IFERROR(AND(W3&lt;&gt;"",Y3&lt;&gt;"",Y3-W3&gt;Resumen!$B$8),FALSE()),IFERROR(AND(X3&lt;&gt;"",Y3&lt;&gt;"",Y3-X3&gt;Resumen!$B$8),FALSE())),MAX(IF(IFERROR(AND(W3&lt;&gt;"",Y3&lt;&gt;"",Y3-W3&gt;Resumen!$B$8),FALSE()),Y3-W3,0),IF(IFERROR(AND(X3&lt;&gt;"",Y3&lt;&gt;"",Y3-X3&gt;Resumen!$B$8),FALSE()),Y3-X3,0)),"")</f>
        <v>0.131111111111111</v>
      </c>
      <c r="AY3" s="22" t="str">
        <f aca="false">IF(OR(IFERROR(AND(W3&lt;&gt;"",Y3&lt;&gt;"",Y3-W3&gt;Resumen!$B$8),FALSE()),IFERROR(AND(X3&lt;&gt;"",Y3&lt;&gt;"",Y3-X3&gt;Resumen!$B$8),FALSE())),TRIM("Lays tiene mayor markup que "&amp;IF(IFERROR(AND(W3&lt;&gt;"",Y3&lt;&gt;"",Y3-W3&gt;Resumen!$B$8),FALSE()),"Quento ","")&amp;IF(IFERROR(AND(X3&lt;&gt;"",Y3&lt;&gt;"",Y3-X3&gt;Resumen!$B$8),FALSE()),"Julicroc ","")&amp;"en este PDV"),"")</f>
        <v>Lays tiene mayor markup que Julicroc en este PDV</v>
      </c>
      <c r="AZ3" s="22" t="str">
        <f aca="false">IF(COUNTIF('Plan Pehuamar - Lista'!$A$2:$A$167,A3)&gt;0,"Sí","No")</f>
        <v>No</v>
      </c>
      <c r="BA3" s="22" t="str">
        <f aca="false">IF(COUNTIF('Plan Combo 9+1'!$A$2:$A$226,A3)&gt;0,"Sí","No")</f>
        <v>Sí</v>
      </c>
      <c r="BB3" s="22" t="str">
        <f aca="false">IF(AH3="","No",IF(BA3="Sí",IF((AO3-AH3)&gt;Resumen!$B$6,"Sí","No"),IF((AO3-AH3)&gt;=Resumen!$B$132,"Sí","No")))</f>
        <v>No</v>
      </c>
      <c r="BC3" s="22" t="str">
        <f aca="false">IF(AND(N3="Sí",AL3="Sí",AI3=0),"Sí","No")</f>
        <v>No</v>
      </c>
      <c r="BD3" s="22" t="str">
        <f aca="false">IF(COUNTIF('Plan 9+1 (con Pehuamar)'!$A$2:$A$227,A3)&gt;0,"Sí","No")</f>
        <v>Sí</v>
      </c>
    </row>
    <row r="4" customFormat="false" ht="15" hidden="false" customHeight="true" outlineLevel="0" collapsed="false">
      <c r="A4" s="6" t="n">
        <v>400757</v>
      </c>
      <c r="B4" s="6" t="n">
        <v>1</v>
      </c>
      <c r="C4" s="6" t="n">
        <v>101</v>
      </c>
      <c r="D4" s="6" t="s">
        <v>194</v>
      </c>
      <c r="E4" s="6" t="s">
        <v>200</v>
      </c>
      <c r="F4" s="6" t="s">
        <v>201</v>
      </c>
      <c r="G4" s="6" t="s">
        <v>129</v>
      </c>
      <c r="H4" s="6" t="s">
        <v>197</v>
      </c>
      <c r="I4" s="27" t="n">
        <v>35</v>
      </c>
      <c r="J4" s="27" t="n">
        <v>30</v>
      </c>
      <c r="K4" s="27" t="n">
        <v>30</v>
      </c>
      <c r="L4" s="28" t="n">
        <f aca="false">I4+J4</f>
        <v>65</v>
      </c>
      <c r="M4" s="28" t="n">
        <f aca="false">L4+K4</f>
        <v>95</v>
      </c>
      <c r="N4" s="22" t="str">
        <f aca="false">IF(I4&gt;0,"Sí","No")</f>
        <v>Sí</v>
      </c>
      <c r="O4" s="22" t="str">
        <f aca="false">IF(J4&gt;0,"Sí","No")</f>
        <v>Sí</v>
      </c>
      <c r="P4" s="22" t="str">
        <f aca="false">IF(K4&gt;0,"Sí","No")</f>
        <v>Sí</v>
      </c>
      <c r="Q4" s="22" t="str">
        <f aca="false">IF(OR(I4&gt;0,J4&gt;0),"Sí","No")</f>
        <v>Sí</v>
      </c>
      <c r="R4" s="27" t="n">
        <v>1900</v>
      </c>
      <c r="S4" s="27" t="n">
        <v>2700</v>
      </c>
      <c r="T4" s="27" t="n">
        <v>1700</v>
      </c>
      <c r="U4" s="27" t="n">
        <v>2600</v>
      </c>
      <c r="V4" s="27" t="n">
        <v>3600</v>
      </c>
      <c r="W4" s="12" t="n">
        <f aca="false">IF(AND(I4&gt;0,R4&gt;0),(S4-R4)/R4,"")</f>
        <v>0.421052631578947</v>
      </c>
      <c r="X4" s="12" t="n">
        <f aca="false">IF(AND(J4&gt;0,T4&gt;0),(U4-T4)/T4,"")</f>
        <v>0.529411764705882</v>
      </c>
      <c r="Y4" s="12" t="n">
        <f aca="false">IF(AND(K4&gt;0,V4&gt;0),(V4-Resumen!$B$7)/Resumen!$B$7,"")</f>
        <v>0.44</v>
      </c>
      <c r="Z4" s="28" t="n">
        <f aca="false">IF(AND(K4&gt;0,I4&gt;0,V4&gt;0,S4&gt;0),V4-S4,"")</f>
        <v>900</v>
      </c>
      <c r="AA4" s="12" t="n">
        <f aca="false">IF(Z4&lt;&gt;"",Z4/S4,"")</f>
        <v>0.333333333333333</v>
      </c>
      <c r="AB4" s="28" t="n">
        <f aca="false">IF(AND(K4&gt;0,J4&gt;0,V4&gt;0,U4&gt;0),V4-U4,"")</f>
        <v>1000</v>
      </c>
      <c r="AC4" s="12" t="n">
        <f aca="false">IF(AB4&lt;&gt;"",AB4/U4,"")</f>
        <v>0.384615384615385</v>
      </c>
      <c r="AD4" s="27" t="n">
        <v>3</v>
      </c>
      <c r="AE4" s="27" t="n">
        <v>4</v>
      </c>
      <c r="AF4" s="27" t="n">
        <v>3</v>
      </c>
      <c r="AG4" s="28" t="n">
        <f aca="false">AD4+AE4+AF4</f>
        <v>10</v>
      </c>
      <c r="AH4" s="12" t="n">
        <f aca="false">IF(AG4&gt;0,AD4/AG4,"")</f>
        <v>0.3</v>
      </c>
      <c r="AI4" s="27" t="n">
        <v>0</v>
      </c>
      <c r="AJ4" s="27" t="n">
        <v>0</v>
      </c>
      <c r="AK4" s="27" t="n">
        <v>0</v>
      </c>
      <c r="AL4" s="22" t="str">
        <f aca="false">IF(OR(AJ4&gt;0,AK4&gt;0),"Sí","No")</f>
        <v>No</v>
      </c>
      <c r="AM4" s="6" t="s">
        <v>198</v>
      </c>
      <c r="AN4" s="6" t="s">
        <v>198</v>
      </c>
      <c r="AO4" s="12" t="n">
        <f aca="false">IF(M4&gt;0,K4/M4,"")</f>
        <v>0.315789473684211</v>
      </c>
      <c r="AP4" s="22" t="str">
        <f aca="false">IF(M4&gt;=Resumen!$B$5,"Alto","Bajo")</f>
        <v>Alto</v>
      </c>
      <c r="AQ4" s="22" t="str">
        <f aca="false">IF(AO4&gt;=Resumen!$B$28,"Alto","Bajo")</f>
        <v>Bajo</v>
      </c>
      <c r="AR4" s="22" t="str">
        <f aca="false">AP4&amp;" Potencial / "&amp;AQ4&amp;" Share"</f>
        <v>Alto Potencial / Bajo Share</v>
      </c>
      <c r="AS4" s="22" t="str">
        <f aca="false">IF(Q4="Sí",IF(AO4&gt;=Resumen!$B$29,"Alto","Bajo"),"")</f>
        <v>Bajo</v>
      </c>
      <c r="AT4" s="22" t="str">
        <f aca="false">IF(AS4&lt;&gt;"",AP4&amp;" Potencial / "&amp;AS4&amp;" Share","")</f>
        <v>Alto Potencial / Bajo Share</v>
      </c>
      <c r="AU4" s="22" t="str">
        <f aca="false">IF(AH4="","Sin dato",IF(AH4-AO4&gt;Resumen!$B$6,"Sobre-exhibido",IF(AO4-AH4&gt;Resumen!$B$6,"Sub-exhibido","En línea")))</f>
        <v>En línea</v>
      </c>
      <c r="AV4" s="22" t="n">
        <f aca="false">IF(AT4="","",IF(AT4="Alto Potencial / Bajo Share",1,IF(AT4="Alto Potencial / Alto Share",2,IF(AT4="Bajo Potencial / Alto Share",3,4))))</f>
        <v>1</v>
      </c>
      <c r="AW4" s="22" t="str">
        <f aca="false">IF(Q4="No","Sin competencia directa",IF(AV4=1,"1 - Foco Conquista (Alto Pot / Bajo Share)",IF(AV4=2,"2 - Foco Defensa (Alto Pot / Alto Share)",IF(AV4=3,"3 - Monitoreo (Bajo Pot / Alto Share)","4 - Baja Prioridad (Bajo Pot / Bajo Share)"))))</f>
        <v>1 - Foco Conquista (Alto Pot / Bajo Share)</v>
      </c>
      <c r="AX4" s="12" t="str">
        <f aca="false">IF(OR(IFERROR(AND(W4&lt;&gt;"",Y4&lt;&gt;"",Y4-W4&gt;Resumen!$B$8),FALSE()),IFERROR(AND(X4&lt;&gt;"",Y4&lt;&gt;"",Y4-X4&gt;Resumen!$B$8),FALSE())),MAX(IF(IFERROR(AND(W4&lt;&gt;"",Y4&lt;&gt;"",Y4-W4&gt;Resumen!$B$8),FALSE()),Y4-W4,0),IF(IFERROR(AND(X4&lt;&gt;"",Y4&lt;&gt;"",Y4-X4&gt;Resumen!$B$8),FALSE()),Y4-X4,0)),"")</f>
        <v/>
      </c>
      <c r="AY4" s="22" t="str">
        <f aca="false">IF(OR(IFERROR(AND(W4&lt;&gt;"",Y4&lt;&gt;"",Y4-W4&gt;Resumen!$B$8),FALSE()),IFERROR(AND(X4&lt;&gt;"",Y4&lt;&gt;"",Y4-X4&gt;Resumen!$B$8),FALSE())),TRIM("Lays tiene mayor markup que "&amp;IF(IFERROR(AND(W4&lt;&gt;"",Y4&lt;&gt;"",Y4-W4&gt;Resumen!$B$8),FALSE()),"Quento ","")&amp;IF(IFERROR(AND(X4&lt;&gt;"",Y4&lt;&gt;"",Y4-X4&gt;Resumen!$B$8),FALSE()),"Julicroc ","")&amp;"en este PDV"),"")</f>
        <v/>
      </c>
      <c r="AZ4" s="22" t="str">
        <f aca="false">IF(COUNTIF('Plan Pehuamar - Lista'!$A$2:$A$167,A4)&gt;0,"Sí","No")</f>
        <v>No</v>
      </c>
      <c r="BA4" s="22" t="str">
        <f aca="false">IF(COUNTIF('Plan Combo 9+1'!$A$2:$A$226,A4)&gt;0,"Sí","No")</f>
        <v>No</v>
      </c>
      <c r="BB4" s="22" t="str">
        <f aca="false">IF(AH4="","No",IF(BA4="Sí",IF((AO4-AH4)&gt;Resumen!$B$6,"Sí","No"),IF((AO4-AH4)&gt;=Resumen!$B$132,"Sí","No")))</f>
        <v>No</v>
      </c>
      <c r="BC4" s="22" t="str">
        <f aca="false">IF(AND(N4="Sí",AL4="Sí",AI4=0),"Sí","No")</f>
        <v>No</v>
      </c>
      <c r="BD4" s="22" t="str">
        <f aca="false">IF(COUNTIF('Plan 9+1 (con Pehuamar)'!$A$2:$A$227,A4)&gt;0,"Sí","No")</f>
        <v>Sí</v>
      </c>
    </row>
    <row r="5" customFormat="false" ht="15" hidden="false" customHeight="true" outlineLevel="0" collapsed="false">
      <c r="A5" s="6" t="n">
        <v>400758</v>
      </c>
      <c r="B5" s="6" t="n">
        <v>1</v>
      </c>
      <c r="C5" s="6" t="n">
        <v>101</v>
      </c>
      <c r="D5" s="6" t="s">
        <v>194</v>
      </c>
      <c r="E5" s="6" t="s">
        <v>202</v>
      </c>
      <c r="F5" s="6" t="s">
        <v>201</v>
      </c>
      <c r="G5" s="6" t="s">
        <v>129</v>
      </c>
      <c r="H5" s="6" t="s">
        <v>197</v>
      </c>
      <c r="I5" s="27" t="n">
        <v>0</v>
      </c>
      <c r="J5" s="27" t="n">
        <v>0</v>
      </c>
      <c r="K5" s="27" t="n">
        <v>0.2</v>
      </c>
      <c r="L5" s="28" t="n">
        <f aca="false">I5+J5</f>
        <v>0</v>
      </c>
      <c r="M5" s="28" t="n">
        <f aca="false">L5+K5</f>
        <v>0.2</v>
      </c>
      <c r="N5" s="22" t="str">
        <f aca="false">IF(I5&gt;0,"Sí","No")</f>
        <v>No</v>
      </c>
      <c r="O5" s="22" t="str">
        <f aca="false">IF(J5&gt;0,"Sí","No")</f>
        <v>No</v>
      </c>
      <c r="P5" s="22" t="str">
        <f aca="false">IF(K5&gt;0,"Sí","No")</f>
        <v>Sí</v>
      </c>
      <c r="Q5" s="22" t="str">
        <f aca="false">IF(OR(I5&gt;0,J5&gt;0),"Sí","No")</f>
        <v>No</v>
      </c>
      <c r="R5" s="27"/>
      <c r="S5" s="27"/>
      <c r="T5" s="27"/>
      <c r="U5" s="27"/>
      <c r="V5" s="27"/>
      <c r="W5" s="12" t="str">
        <f aca="false">IF(AND(I5&gt;0,R5&gt;0),(S5-R5)/R5,"")</f>
        <v/>
      </c>
      <c r="X5" s="12" t="str">
        <f aca="false">IF(AND(J5&gt;0,T5&gt;0),(U5-T5)/T5,"")</f>
        <v/>
      </c>
      <c r="Y5" s="12" t="str">
        <f aca="false">IF(AND(K5&gt;0,V5&gt;0),(V5-Resumen!$B$7)/Resumen!$B$7,"")</f>
        <v/>
      </c>
      <c r="Z5" s="28" t="str">
        <f aca="false">IF(AND(K5&gt;0,I5&gt;0,V5&gt;0,S5&gt;0),V5-S5,"")</f>
        <v/>
      </c>
      <c r="AA5" s="12" t="str">
        <f aca="false">IF(Z5&lt;&gt;"",Z5/S5,"")</f>
        <v/>
      </c>
      <c r="AB5" s="28" t="str">
        <f aca="false">IF(AND(K5&gt;0,J5&gt;0,V5&gt;0,U5&gt;0),V5-U5,"")</f>
        <v/>
      </c>
      <c r="AC5" s="12" t="str">
        <f aca="false">IF(AB5&lt;&gt;"",AB5/U5,"")</f>
        <v/>
      </c>
      <c r="AD5" s="27" t="n">
        <v>0</v>
      </c>
      <c r="AE5" s="27" t="n">
        <v>0</v>
      </c>
      <c r="AF5" s="27" t="n">
        <v>0</v>
      </c>
      <c r="AG5" s="28" t="n">
        <f aca="false">AD5+AE5+AF5</f>
        <v>0</v>
      </c>
      <c r="AH5" s="12" t="str">
        <f aca="false">IF(AG5&gt;0,AD5/AG5,"")</f>
        <v/>
      </c>
      <c r="AI5" s="27" t="n">
        <v>0</v>
      </c>
      <c r="AJ5" s="27" t="n">
        <v>0</v>
      </c>
      <c r="AK5" s="27" t="n">
        <v>0</v>
      </c>
      <c r="AL5" s="22" t="str">
        <f aca="false">IF(OR(AJ5&gt;0,AK5&gt;0),"Sí","No")</f>
        <v>No</v>
      </c>
      <c r="AM5" s="6"/>
      <c r="AN5" s="6"/>
      <c r="AO5" s="12" t="n">
        <f aca="false">IF(M5&gt;0,K5/M5,"")</f>
        <v>1</v>
      </c>
      <c r="AP5" s="22" t="str">
        <f aca="false">IF(M5&gt;=Resumen!$B$5,"Alto","Bajo")</f>
        <v>Bajo</v>
      </c>
      <c r="AQ5" s="22" t="str">
        <f aca="false">IF(AO5&gt;=Resumen!$B$28,"Alto","Bajo")</f>
        <v>Alto</v>
      </c>
      <c r="AR5" s="22" t="str">
        <f aca="false">AP5&amp;" Potencial / "&amp;AQ5&amp;" Share"</f>
        <v>Bajo Potencial / Alto Share</v>
      </c>
      <c r="AS5" s="22" t="str">
        <f aca="false">IF(Q5="Sí",IF(AO5&gt;=Resumen!$B$29,"Alto","Bajo"),"")</f>
        <v/>
      </c>
      <c r="AT5" s="22" t="str">
        <f aca="false">IF(AS5&lt;&gt;"",AP5&amp;" Potencial / "&amp;AS5&amp;" Share","")</f>
        <v/>
      </c>
      <c r="AU5" s="22" t="str">
        <f aca="false">IF(AH5="","Sin dato",IF(AH5-AO5&gt;Resumen!$B$6,"Sobre-exhibido",IF(AO5-AH5&gt;Resumen!$B$6,"Sub-exhibido","En línea")))</f>
        <v>Sin dato</v>
      </c>
      <c r="AV5" s="22" t="str">
        <f aca="false">IF(AT5="","",IF(AT5="Alto Potencial / Bajo Share",1,IF(AT5="Alto Potencial / Alto Share",2,IF(AT5="Bajo Potencial / Alto Share",3,4))))</f>
        <v/>
      </c>
      <c r="AW5" s="22" t="str">
        <f aca="false">IF(Q5="No","Sin competencia directa",IF(AV5=1,"1 - Foco Conquista (Alto Pot / Bajo Share)",IF(AV5=2,"2 - Foco Defensa (Alto Pot / Alto Share)",IF(AV5=3,"3 - Monitoreo (Bajo Pot / Alto Share)","4 - Baja Prioridad (Bajo Pot / Bajo Share)"))))</f>
        <v>Sin competencia directa</v>
      </c>
      <c r="AX5" s="12" t="str">
        <f aca="false">IF(OR(IFERROR(AND(W5&lt;&gt;"",Y5&lt;&gt;"",Y5-W5&gt;Resumen!$B$8),FALSE()),IFERROR(AND(X5&lt;&gt;"",Y5&lt;&gt;"",Y5-X5&gt;Resumen!$B$8),FALSE())),MAX(IF(IFERROR(AND(W5&lt;&gt;"",Y5&lt;&gt;"",Y5-W5&gt;Resumen!$B$8),FALSE()),Y5-W5,0),IF(IFERROR(AND(X5&lt;&gt;"",Y5&lt;&gt;"",Y5-X5&gt;Resumen!$B$8),FALSE()),Y5-X5,0)),"")</f>
        <v/>
      </c>
      <c r="AY5" s="22" t="str">
        <f aca="false">IF(OR(IFERROR(AND(W5&lt;&gt;"",Y5&lt;&gt;"",Y5-W5&gt;Resumen!$B$8),FALSE()),IFERROR(AND(X5&lt;&gt;"",Y5&lt;&gt;"",Y5-X5&gt;Resumen!$B$8),FALSE())),TRIM("Lays tiene mayor markup que "&amp;IF(IFERROR(AND(W5&lt;&gt;"",Y5&lt;&gt;"",Y5-W5&gt;Resumen!$B$8),FALSE()),"Quento ","")&amp;IF(IFERROR(AND(X5&lt;&gt;"",Y5&lt;&gt;"",Y5-X5&gt;Resumen!$B$8),FALSE()),"Julicroc ","")&amp;"en este PDV"),"")</f>
        <v/>
      </c>
      <c r="AZ5" s="22" t="str">
        <f aca="false">IF(COUNTIF('Plan Pehuamar - Lista'!$A$2:$A$167,A5)&gt;0,"Sí","No")</f>
        <v>No</v>
      </c>
      <c r="BA5" s="22" t="str">
        <f aca="false">IF(COUNTIF('Plan Combo 9+1'!$A$2:$A$226,A5)&gt;0,"Sí","No")</f>
        <v>No</v>
      </c>
      <c r="BB5" s="22" t="str">
        <f aca="false">IF(AH5="","No",IF(BA5="Sí",IF((AO5-AH5)&gt;Resumen!$B$6,"Sí","No"),IF((AO5-AH5)&gt;=Resumen!$B$132,"Sí","No")))</f>
        <v>No</v>
      </c>
      <c r="BC5" s="22" t="str">
        <f aca="false">IF(AND(N5="Sí",AL5="Sí",AI5=0),"Sí","No")</f>
        <v>No</v>
      </c>
      <c r="BD5" s="22" t="str">
        <f aca="false">IF(COUNTIF('Plan 9+1 (con Pehuamar)'!$A$2:$A$227,A5)&gt;0,"Sí","No")</f>
        <v>No</v>
      </c>
    </row>
    <row r="6" customFormat="false" ht="15" hidden="false" customHeight="true" outlineLevel="0" collapsed="false">
      <c r="A6" s="6" t="n">
        <v>400761</v>
      </c>
      <c r="B6" s="6" t="n">
        <v>1</v>
      </c>
      <c r="C6" s="6" t="n">
        <v>101</v>
      </c>
      <c r="D6" s="6" t="s">
        <v>194</v>
      </c>
      <c r="E6" s="6" t="s">
        <v>203</v>
      </c>
      <c r="F6" s="6" t="s">
        <v>196</v>
      </c>
      <c r="G6" s="6" t="s">
        <v>129</v>
      </c>
      <c r="H6" s="6" t="s">
        <v>197</v>
      </c>
      <c r="I6" s="27" t="n">
        <v>0</v>
      </c>
      <c r="J6" s="27" t="n">
        <v>0</v>
      </c>
      <c r="K6" s="27" t="n">
        <v>0.4</v>
      </c>
      <c r="L6" s="28" t="n">
        <f aca="false">I6+J6</f>
        <v>0</v>
      </c>
      <c r="M6" s="28" t="n">
        <f aca="false">L6+K6</f>
        <v>0.4</v>
      </c>
      <c r="N6" s="22" t="str">
        <f aca="false">IF(I6&gt;0,"Sí","No")</f>
        <v>No</v>
      </c>
      <c r="O6" s="22" t="str">
        <f aca="false">IF(J6&gt;0,"Sí","No")</f>
        <v>No</v>
      </c>
      <c r="P6" s="22" t="str">
        <f aca="false">IF(K6&gt;0,"Sí","No")</f>
        <v>Sí</v>
      </c>
      <c r="Q6" s="22" t="str">
        <f aca="false">IF(OR(I6&gt;0,J6&gt;0),"Sí","No")</f>
        <v>No</v>
      </c>
      <c r="R6" s="27"/>
      <c r="S6" s="27"/>
      <c r="T6" s="27"/>
      <c r="U6" s="27"/>
      <c r="V6" s="27"/>
      <c r="W6" s="12" t="str">
        <f aca="false">IF(AND(I6&gt;0,R6&gt;0),(S6-R6)/R6,"")</f>
        <v/>
      </c>
      <c r="X6" s="12" t="str">
        <f aca="false">IF(AND(J6&gt;0,T6&gt;0),(U6-T6)/T6,"")</f>
        <v/>
      </c>
      <c r="Y6" s="12" t="str">
        <f aca="false">IF(AND(K6&gt;0,V6&gt;0),(V6-Resumen!$B$7)/Resumen!$B$7,"")</f>
        <v/>
      </c>
      <c r="Z6" s="28" t="str">
        <f aca="false">IF(AND(K6&gt;0,I6&gt;0,V6&gt;0,S6&gt;0),V6-S6,"")</f>
        <v/>
      </c>
      <c r="AA6" s="12" t="str">
        <f aca="false">IF(Z6&lt;&gt;"",Z6/S6,"")</f>
        <v/>
      </c>
      <c r="AB6" s="28" t="str">
        <f aca="false">IF(AND(K6&gt;0,J6&gt;0,V6&gt;0,U6&gt;0),V6-U6,"")</f>
        <v/>
      </c>
      <c r="AC6" s="12" t="str">
        <f aca="false">IF(AB6&lt;&gt;"",AB6/U6,"")</f>
        <v/>
      </c>
      <c r="AD6" s="27" t="n">
        <v>0</v>
      </c>
      <c r="AE6" s="27" t="n">
        <v>0</v>
      </c>
      <c r="AF6" s="27" t="n">
        <v>0</v>
      </c>
      <c r="AG6" s="28" t="n">
        <f aca="false">AD6+AE6+AF6</f>
        <v>0</v>
      </c>
      <c r="AH6" s="12" t="str">
        <f aca="false">IF(AG6&gt;0,AD6/AG6,"")</f>
        <v/>
      </c>
      <c r="AI6" s="27" t="n">
        <v>0</v>
      </c>
      <c r="AJ6" s="27" t="n">
        <v>0</v>
      </c>
      <c r="AK6" s="27" t="n">
        <v>0</v>
      </c>
      <c r="AL6" s="22" t="str">
        <f aca="false">IF(OR(AJ6&gt;0,AK6&gt;0),"Sí","No")</f>
        <v>No</v>
      </c>
      <c r="AM6" s="6"/>
      <c r="AN6" s="6"/>
      <c r="AO6" s="12" t="n">
        <f aca="false">IF(M6&gt;0,K6/M6,"")</f>
        <v>1</v>
      </c>
      <c r="AP6" s="22" t="str">
        <f aca="false">IF(M6&gt;=Resumen!$B$5,"Alto","Bajo")</f>
        <v>Bajo</v>
      </c>
      <c r="AQ6" s="22" t="str">
        <f aca="false">IF(AO6&gt;=Resumen!$B$28,"Alto","Bajo")</f>
        <v>Alto</v>
      </c>
      <c r="AR6" s="22" t="str">
        <f aca="false">AP6&amp;" Potencial / "&amp;AQ6&amp;" Share"</f>
        <v>Bajo Potencial / Alto Share</v>
      </c>
      <c r="AS6" s="22" t="str">
        <f aca="false">IF(Q6="Sí",IF(AO6&gt;=Resumen!$B$29,"Alto","Bajo"),"")</f>
        <v/>
      </c>
      <c r="AT6" s="22" t="str">
        <f aca="false">IF(AS6&lt;&gt;"",AP6&amp;" Potencial / "&amp;AS6&amp;" Share","")</f>
        <v/>
      </c>
      <c r="AU6" s="22" t="str">
        <f aca="false">IF(AH6="","Sin dato",IF(AH6-AO6&gt;Resumen!$B$6,"Sobre-exhibido",IF(AO6-AH6&gt;Resumen!$B$6,"Sub-exhibido","En línea")))</f>
        <v>Sin dato</v>
      </c>
      <c r="AV6" s="22" t="str">
        <f aca="false">IF(AT6="","",IF(AT6="Alto Potencial / Bajo Share",1,IF(AT6="Alto Potencial / Alto Share",2,IF(AT6="Bajo Potencial / Alto Share",3,4))))</f>
        <v/>
      </c>
      <c r="AW6" s="22" t="str">
        <f aca="false">IF(Q6="No","Sin competencia directa",IF(AV6=1,"1 - Foco Conquista (Alto Pot / Bajo Share)",IF(AV6=2,"2 - Foco Defensa (Alto Pot / Alto Share)",IF(AV6=3,"3 - Monitoreo (Bajo Pot / Alto Share)","4 - Baja Prioridad (Bajo Pot / Bajo Share)"))))</f>
        <v>Sin competencia directa</v>
      </c>
      <c r="AX6" s="12" t="str">
        <f aca="false">IF(OR(IFERROR(AND(W6&lt;&gt;"",Y6&lt;&gt;"",Y6-W6&gt;Resumen!$B$8),FALSE()),IFERROR(AND(X6&lt;&gt;"",Y6&lt;&gt;"",Y6-X6&gt;Resumen!$B$8),FALSE())),MAX(IF(IFERROR(AND(W6&lt;&gt;"",Y6&lt;&gt;"",Y6-W6&gt;Resumen!$B$8),FALSE()),Y6-W6,0),IF(IFERROR(AND(X6&lt;&gt;"",Y6&lt;&gt;"",Y6-X6&gt;Resumen!$B$8),FALSE()),Y6-X6,0)),"")</f>
        <v/>
      </c>
      <c r="AY6" s="22" t="str">
        <f aca="false">IF(OR(IFERROR(AND(W6&lt;&gt;"",Y6&lt;&gt;"",Y6-W6&gt;Resumen!$B$8),FALSE()),IFERROR(AND(X6&lt;&gt;"",Y6&lt;&gt;"",Y6-X6&gt;Resumen!$B$8),FALSE())),TRIM("Lays tiene mayor markup que "&amp;IF(IFERROR(AND(W6&lt;&gt;"",Y6&lt;&gt;"",Y6-W6&gt;Resumen!$B$8),FALSE()),"Quento ","")&amp;IF(IFERROR(AND(X6&lt;&gt;"",Y6&lt;&gt;"",Y6-X6&gt;Resumen!$B$8),FALSE()),"Julicroc ","")&amp;"en este PDV"),"")</f>
        <v/>
      </c>
      <c r="AZ6" s="22" t="str">
        <f aca="false">IF(COUNTIF('Plan Pehuamar - Lista'!$A$2:$A$167,A6)&gt;0,"Sí","No")</f>
        <v>No</v>
      </c>
      <c r="BA6" s="22" t="str">
        <f aca="false">IF(COUNTIF('Plan Combo 9+1'!$A$2:$A$226,A6)&gt;0,"Sí","No")</f>
        <v>No</v>
      </c>
      <c r="BB6" s="22" t="str">
        <f aca="false">IF(AH6="","No",IF(BA6="Sí",IF((AO6-AH6)&gt;Resumen!$B$6,"Sí","No"),IF((AO6-AH6)&gt;=Resumen!$B$132,"Sí","No")))</f>
        <v>No</v>
      </c>
      <c r="BC6" s="22" t="str">
        <f aca="false">IF(AND(N6="Sí",AL6="Sí",AI6=0),"Sí","No")</f>
        <v>No</v>
      </c>
      <c r="BD6" s="22" t="str">
        <f aca="false">IF(COUNTIF('Plan 9+1 (con Pehuamar)'!$A$2:$A$227,A6)&gt;0,"Sí","No")</f>
        <v>No</v>
      </c>
    </row>
    <row r="7" customFormat="false" ht="15" hidden="false" customHeight="true" outlineLevel="0" collapsed="false">
      <c r="A7" s="6" t="n">
        <v>400766</v>
      </c>
      <c r="B7" s="6" t="n">
        <v>1</v>
      </c>
      <c r="C7" s="6" t="n">
        <v>101</v>
      </c>
      <c r="D7" s="6" t="s">
        <v>194</v>
      </c>
      <c r="E7" s="6" t="s">
        <v>204</v>
      </c>
      <c r="F7" s="6" t="s">
        <v>196</v>
      </c>
      <c r="G7" s="6" t="s">
        <v>129</v>
      </c>
      <c r="H7" s="6" t="s">
        <v>197</v>
      </c>
      <c r="I7" s="27" t="n">
        <v>15</v>
      </c>
      <c r="J7" s="27" t="n">
        <v>20</v>
      </c>
      <c r="K7" s="27" t="n">
        <v>10</v>
      </c>
      <c r="L7" s="28" t="n">
        <f aca="false">I7+J7</f>
        <v>35</v>
      </c>
      <c r="M7" s="28" t="n">
        <f aca="false">L7+K7</f>
        <v>45</v>
      </c>
      <c r="N7" s="22" t="str">
        <f aca="false">IF(I7&gt;0,"Sí","No")</f>
        <v>Sí</v>
      </c>
      <c r="O7" s="22" t="str">
        <f aca="false">IF(J7&gt;0,"Sí","No")</f>
        <v>Sí</v>
      </c>
      <c r="P7" s="22" t="str">
        <f aca="false">IF(K7&gt;0,"Sí","No")</f>
        <v>Sí</v>
      </c>
      <c r="Q7" s="22" t="str">
        <f aca="false">IF(OR(I7&gt;0,J7&gt;0),"Sí","No")</f>
        <v>Sí</v>
      </c>
      <c r="R7" s="27" t="n">
        <v>1900</v>
      </c>
      <c r="S7" s="27" t="n">
        <v>2700</v>
      </c>
      <c r="T7" s="27" t="n">
        <v>1600</v>
      </c>
      <c r="U7" s="27" t="n">
        <v>2400</v>
      </c>
      <c r="V7" s="27" t="n">
        <v>3500</v>
      </c>
      <c r="W7" s="12" t="n">
        <f aca="false">IF(AND(I7&gt;0,R7&gt;0),(S7-R7)/R7,"")</f>
        <v>0.421052631578947</v>
      </c>
      <c r="X7" s="12" t="n">
        <f aca="false">IF(AND(J7&gt;0,T7&gt;0),(U7-T7)/T7,"")</f>
        <v>0.5</v>
      </c>
      <c r="Y7" s="12" t="n">
        <f aca="false">IF(AND(K7&gt;0,V7&gt;0),(V7-Resumen!$B$7)/Resumen!$B$7,"")</f>
        <v>0.4</v>
      </c>
      <c r="Z7" s="28" t="n">
        <f aca="false">IF(AND(K7&gt;0,I7&gt;0,V7&gt;0,S7&gt;0),V7-S7,"")</f>
        <v>800</v>
      </c>
      <c r="AA7" s="12" t="n">
        <f aca="false">IF(Z7&lt;&gt;"",Z7/S7,"")</f>
        <v>0.296296296296296</v>
      </c>
      <c r="AB7" s="28" t="n">
        <f aca="false">IF(AND(K7&gt;0,J7&gt;0,V7&gt;0,U7&gt;0),V7-U7,"")</f>
        <v>1100</v>
      </c>
      <c r="AC7" s="12" t="n">
        <f aca="false">IF(AB7&lt;&gt;"",AB7/U7,"")</f>
        <v>0.458333333333333</v>
      </c>
      <c r="AD7" s="27" t="n">
        <v>3</v>
      </c>
      <c r="AE7" s="27" t="n">
        <v>4</v>
      </c>
      <c r="AF7" s="27" t="n">
        <v>3</v>
      </c>
      <c r="AG7" s="28" t="n">
        <f aca="false">AD7+AE7+AF7</f>
        <v>10</v>
      </c>
      <c r="AH7" s="12" t="n">
        <f aca="false">IF(AG7&gt;0,AD7/AG7,"")</f>
        <v>0.3</v>
      </c>
      <c r="AI7" s="27" t="n">
        <v>0</v>
      </c>
      <c r="AJ7" s="27" t="n">
        <v>0</v>
      </c>
      <c r="AK7" s="27" t="n">
        <v>0</v>
      </c>
      <c r="AL7" s="22" t="str">
        <f aca="false">IF(OR(AJ7&gt;0,AK7&gt;0),"Sí","No")</f>
        <v>No</v>
      </c>
      <c r="AM7" s="6" t="s">
        <v>198</v>
      </c>
      <c r="AN7" s="6" t="s">
        <v>198</v>
      </c>
      <c r="AO7" s="12" t="n">
        <f aca="false">IF(M7&gt;0,K7/M7,"")</f>
        <v>0.222222222222222</v>
      </c>
      <c r="AP7" s="22" t="str">
        <f aca="false">IF(M7&gt;=Resumen!$B$5,"Alto","Bajo")</f>
        <v>Alto</v>
      </c>
      <c r="AQ7" s="22" t="str">
        <f aca="false">IF(AO7&gt;=Resumen!$B$28,"Alto","Bajo")</f>
        <v>Bajo</v>
      </c>
      <c r="AR7" s="22" t="str">
        <f aca="false">AP7&amp;" Potencial / "&amp;AQ7&amp;" Share"</f>
        <v>Alto Potencial / Bajo Share</v>
      </c>
      <c r="AS7" s="22" t="str">
        <f aca="false">IF(Q7="Sí",IF(AO7&gt;=Resumen!$B$29,"Alto","Bajo"),"")</f>
        <v>Bajo</v>
      </c>
      <c r="AT7" s="22" t="str">
        <f aca="false">IF(AS7&lt;&gt;"",AP7&amp;" Potencial / "&amp;AS7&amp;" Share","")</f>
        <v>Alto Potencial / Bajo Share</v>
      </c>
      <c r="AU7" s="22" t="str">
        <f aca="false">IF(AH7="","Sin dato",IF(AH7-AO7&gt;Resumen!$B$6,"Sobre-exhibido",IF(AO7-AH7&gt;Resumen!$B$6,"Sub-exhibido","En línea")))</f>
        <v>Sobre-exhibido</v>
      </c>
      <c r="AV7" s="22" t="n">
        <f aca="false">IF(AT7="","",IF(AT7="Alto Potencial / Bajo Share",1,IF(AT7="Alto Potencial / Alto Share",2,IF(AT7="Bajo Potencial / Alto Share",3,4))))</f>
        <v>1</v>
      </c>
      <c r="AW7" s="22" t="str">
        <f aca="false">IF(Q7="No","Sin competencia directa",IF(AV7=1,"1 - Foco Conquista (Alto Pot / Bajo Share)",IF(AV7=2,"2 - Foco Defensa (Alto Pot / Alto Share)",IF(AV7=3,"3 - Monitoreo (Bajo Pot / Alto Share)","4 - Baja Prioridad (Bajo Pot / Bajo Share)"))))</f>
        <v>1 - Foco Conquista (Alto Pot / Bajo Share)</v>
      </c>
      <c r="AX7" s="12" t="str">
        <f aca="false">IF(OR(IFERROR(AND(W7&lt;&gt;"",Y7&lt;&gt;"",Y7-W7&gt;Resumen!$B$8),FALSE()),IFERROR(AND(X7&lt;&gt;"",Y7&lt;&gt;"",Y7-X7&gt;Resumen!$B$8),FALSE())),MAX(IF(IFERROR(AND(W7&lt;&gt;"",Y7&lt;&gt;"",Y7-W7&gt;Resumen!$B$8),FALSE()),Y7-W7,0),IF(IFERROR(AND(X7&lt;&gt;"",Y7&lt;&gt;"",Y7-X7&gt;Resumen!$B$8),FALSE()),Y7-X7,0)),"")</f>
        <v/>
      </c>
      <c r="AY7" s="22" t="str">
        <f aca="false">IF(OR(IFERROR(AND(W7&lt;&gt;"",Y7&lt;&gt;"",Y7-W7&gt;Resumen!$B$8),FALSE()),IFERROR(AND(X7&lt;&gt;"",Y7&lt;&gt;"",Y7-X7&gt;Resumen!$B$8),FALSE())),TRIM("Lays tiene mayor markup que "&amp;IF(IFERROR(AND(W7&lt;&gt;"",Y7&lt;&gt;"",Y7-W7&gt;Resumen!$B$8),FALSE()),"Quento ","")&amp;IF(IFERROR(AND(X7&lt;&gt;"",Y7&lt;&gt;"",Y7-X7&gt;Resumen!$B$8),FALSE()),"Julicroc ","")&amp;"en este PDV"),"")</f>
        <v/>
      </c>
      <c r="AZ7" s="22" t="str">
        <f aca="false">IF(COUNTIF('Plan Pehuamar - Lista'!$A$2:$A$167,A7)&gt;0,"Sí","No")</f>
        <v>No</v>
      </c>
      <c r="BA7" s="22" t="str">
        <f aca="false">IF(COUNTIF('Plan Combo 9+1'!$A$2:$A$226,A7)&gt;0,"Sí","No")</f>
        <v>Sí</v>
      </c>
      <c r="BB7" s="22" t="str">
        <f aca="false">IF(AH7="","No",IF(BA7="Sí",IF((AO7-AH7)&gt;Resumen!$B$6,"Sí","No"),IF((AO7-AH7)&gt;=Resumen!$B$132,"Sí","No")))</f>
        <v>No</v>
      </c>
      <c r="BC7" s="22" t="str">
        <f aca="false">IF(AND(N7="Sí",AL7="Sí",AI7=0),"Sí","No")</f>
        <v>No</v>
      </c>
      <c r="BD7" s="22" t="str">
        <f aca="false">IF(COUNTIF('Plan 9+1 (con Pehuamar)'!$A$2:$A$227,A7)&gt;0,"Sí","No")</f>
        <v>Sí</v>
      </c>
    </row>
    <row r="8" customFormat="false" ht="15" hidden="false" customHeight="true" outlineLevel="0" collapsed="false">
      <c r="A8" s="6" t="n">
        <v>400770</v>
      </c>
      <c r="B8" s="6" t="n">
        <v>1</v>
      </c>
      <c r="C8" s="6" t="n">
        <v>101</v>
      </c>
      <c r="D8" s="6" t="s">
        <v>194</v>
      </c>
      <c r="E8" s="6" t="s">
        <v>205</v>
      </c>
      <c r="F8" s="6" t="s">
        <v>206</v>
      </c>
      <c r="G8" s="6" t="s">
        <v>129</v>
      </c>
      <c r="H8" s="6" t="s">
        <v>197</v>
      </c>
      <c r="I8" s="27" t="n">
        <v>25</v>
      </c>
      <c r="J8" s="27" t="n">
        <v>20</v>
      </c>
      <c r="K8" s="27" t="n">
        <v>15</v>
      </c>
      <c r="L8" s="28" t="n">
        <f aca="false">I8+J8</f>
        <v>45</v>
      </c>
      <c r="M8" s="28" t="n">
        <f aca="false">L8+K8</f>
        <v>60</v>
      </c>
      <c r="N8" s="22" t="str">
        <f aca="false">IF(I8&gt;0,"Sí","No")</f>
        <v>Sí</v>
      </c>
      <c r="O8" s="22" t="str">
        <f aca="false">IF(J8&gt;0,"Sí","No")</f>
        <v>Sí</v>
      </c>
      <c r="P8" s="22" t="str">
        <f aca="false">IF(K8&gt;0,"Sí","No")</f>
        <v>Sí</v>
      </c>
      <c r="Q8" s="22" t="str">
        <f aca="false">IF(OR(I8&gt;0,J8&gt;0),"Sí","No")</f>
        <v>Sí</v>
      </c>
      <c r="R8" s="27" t="n">
        <v>2000</v>
      </c>
      <c r="S8" s="27" t="n">
        <v>2900</v>
      </c>
      <c r="T8" s="27" t="n">
        <v>1800</v>
      </c>
      <c r="U8" s="27" t="n">
        <v>2500</v>
      </c>
      <c r="V8" s="27" t="n">
        <v>3700</v>
      </c>
      <c r="W8" s="12" t="n">
        <f aca="false">IF(AND(I8&gt;0,R8&gt;0),(S8-R8)/R8,"")</f>
        <v>0.45</v>
      </c>
      <c r="X8" s="12" t="n">
        <f aca="false">IF(AND(J8&gt;0,T8&gt;0),(U8-T8)/T8,"")</f>
        <v>0.388888888888889</v>
      </c>
      <c r="Y8" s="12" t="n">
        <f aca="false">IF(AND(K8&gt;0,V8&gt;0),(V8-Resumen!$B$7)/Resumen!$B$7,"")</f>
        <v>0.48</v>
      </c>
      <c r="Z8" s="28" t="n">
        <f aca="false">IF(AND(K8&gt;0,I8&gt;0,V8&gt;0,S8&gt;0),V8-S8,"")</f>
        <v>800</v>
      </c>
      <c r="AA8" s="12" t="n">
        <f aca="false">IF(Z8&lt;&gt;"",Z8/S8,"")</f>
        <v>0.275862068965517</v>
      </c>
      <c r="AB8" s="28" t="n">
        <f aca="false">IF(AND(K8&gt;0,J8&gt;0,V8&gt;0,U8&gt;0),V8-U8,"")</f>
        <v>1200</v>
      </c>
      <c r="AC8" s="12" t="n">
        <f aca="false">IF(AB8&lt;&gt;"",AB8/U8,"")</f>
        <v>0.48</v>
      </c>
      <c r="AD8" s="27" t="n">
        <v>5</v>
      </c>
      <c r="AE8" s="27" t="n">
        <v>3</v>
      </c>
      <c r="AF8" s="27" t="n">
        <v>3</v>
      </c>
      <c r="AG8" s="28" t="n">
        <f aca="false">AD8+AE8+AF8</f>
        <v>11</v>
      </c>
      <c r="AH8" s="12" t="n">
        <f aca="false">IF(AG8&gt;0,AD8/AG8,"")</f>
        <v>0.454545454545455</v>
      </c>
      <c r="AI8" s="27" t="n">
        <v>1</v>
      </c>
      <c r="AJ8" s="27" t="n">
        <v>1</v>
      </c>
      <c r="AK8" s="27" t="n">
        <v>0</v>
      </c>
      <c r="AL8" s="22" t="str">
        <f aca="false">IF(OR(AJ8&gt;0,AK8&gt;0),"Sí","No")</f>
        <v>Sí</v>
      </c>
      <c r="AM8" s="6" t="s">
        <v>198</v>
      </c>
      <c r="AN8" s="6" t="s">
        <v>198</v>
      </c>
      <c r="AO8" s="12" t="n">
        <f aca="false">IF(M8&gt;0,K8/M8,"")</f>
        <v>0.25</v>
      </c>
      <c r="AP8" s="22" t="str">
        <f aca="false">IF(M8&gt;=Resumen!$B$5,"Alto","Bajo")</f>
        <v>Alto</v>
      </c>
      <c r="AQ8" s="22" t="str">
        <f aca="false">IF(AO8&gt;=Resumen!$B$28,"Alto","Bajo")</f>
        <v>Bajo</v>
      </c>
      <c r="AR8" s="22" t="str">
        <f aca="false">AP8&amp;" Potencial / "&amp;AQ8&amp;" Share"</f>
        <v>Alto Potencial / Bajo Share</v>
      </c>
      <c r="AS8" s="22" t="str">
        <f aca="false">IF(Q8="Sí",IF(AO8&gt;=Resumen!$B$29,"Alto","Bajo"),"")</f>
        <v>Bajo</v>
      </c>
      <c r="AT8" s="22" t="str">
        <f aca="false">IF(AS8&lt;&gt;"",AP8&amp;" Potencial / "&amp;AS8&amp;" Share","")</f>
        <v>Alto Potencial / Bajo Share</v>
      </c>
      <c r="AU8" s="22" t="str">
        <f aca="false">IF(AH8="","Sin dato",IF(AH8-AO8&gt;Resumen!$B$6,"Sobre-exhibido",IF(AO8-AH8&gt;Resumen!$B$6,"Sub-exhibido","En línea")))</f>
        <v>Sobre-exhibido</v>
      </c>
      <c r="AV8" s="22" t="n">
        <f aca="false">IF(AT8="","",IF(AT8="Alto Potencial / Bajo Share",1,IF(AT8="Alto Potencial / Alto Share",2,IF(AT8="Bajo Potencial / Alto Share",3,4))))</f>
        <v>1</v>
      </c>
      <c r="AW8" s="22" t="str">
        <f aca="false">IF(Q8="No","Sin competencia directa",IF(AV8=1,"1 - Foco Conquista (Alto Pot / Bajo Share)",IF(AV8=2,"2 - Foco Defensa (Alto Pot / Alto Share)",IF(AV8=3,"3 - Monitoreo (Bajo Pot / Alto Share)","4 - Baja Prioridad (Bajo Pot / Bajo Share)"))))</f>
        <v>1 - Foco Conquista (Alto Pot / Bajo Share)</v>
      </c>
      <c r="AX8" s="12" t="n">
        <f aca="false">IF(OR(IFERROR(AND(W8&lt;&gt;"",Y8&lt;&gt;"",Y8-W8&gt;Resumen!$B$8),FALSE()),IFERROR(AND(X8&lt;&gt;"",Y8&lt;&gt;"",Y8-X8&gt;Resumen!$B$8),FALSE())),MAX(IF(IFERROR(AND(W8&lt;&gt;"",Y8&lt;&gt;"",Y8-W8&gt;Resumen!$B$8),FALSE()),Y8-W8,0),IF(IFERROR(AND(X8&lt;&gt;"",Y8&lt;&gt;"",Y8-X8&gt;Resumen!$B$8),FALSE()),Y8-X8,0)),"")</f>
        <v>0.0911111111111111</v>
      </c>
      <c r="AY8" s="22" t="str">
        <f aca="false">IF(OR(IFERROR(AND(W8&lt;&gt;"",Y8&lt;&gt;"",Y8-W8&gt;Resumen!$B$8),FALSE()),IFERROR(AND(X8&lt;&gt;"",Y8&lt;&gt;"",Y8-X8&gt;Resumen!$B$8),FALSE())),TRIM("Lays tiene mayor markup que "&amp;IF(IFERROR(AND(W8&lt;&gt;"",Y8&lt;&gt;"",Y8-W8&gt;Resumen!$B$8),FALSE()),"Quento ","")&amp;IF(IFERROR(AND(X8&lt;&gt;"",Y8&lt;&gt;"",Y8-X8&gt;Resumen!$B$8),FALSE()),"Julicroc ","")&amp;"en este PDV"),"")</f>
        <v>Lays tiene mayor markup que Julicroc en este PDV</v>
      </c>
      <c r="AZ8" s="22" t="str">
        <f aca="false">IF(COUNTIF('Plan Pehuamar - Lista'!$A$2:$A$167,A8)&gt;0,"Sí","No")</f>
        <v>No</v>
      </c>
      <c r="BA8" s="22" t="str">
        <f aca="false">IF(COUNTIF('Plan Combo 9+1'!$A$2:$A$226,A8)&gt;0,"Sí","No")</f>
        <v>Sí</v>
      </c>
      <c r="BB8" s="22" t="str">
        <f aca="false">IF(AH8="","No",IF(BA8="Sí",IF((AO8-AH8)&gt;Resumen!$B$6,"Sí","No"),IF((AO8-AH8)&gt;=Resumen!$B$132,"Sí","No")))</f>
        <v>No</v>
      </c>
      <c r="BC8" s="22" t="str">
        <f aca="false">IF(AND(N8="Sí",AL8="Sí",AI8=0),"Sí","No")</f>
        <v>No</v>
      </c>
      <c r="BD8" s="22" t="str">
        <f aca="false">IF(COUNTIF('Plan 9+1 (con Pehuamar)'!$A$2:$A$227,A8)&gt;0,"Sí","No")</f>
        <v>Sí</v>
      </c>
    </row>
    <row r="9" customFormat="false" ht="15" hidden="false" customHeight="true" outlineLevel="0" collapsed="false">
      <c r="A9" s="6" t="n">
        <v>400771</v>
      </c>
      <c r="B9" s="6" t="n">
        <v>1</v>
      </c>
      <c r="C9" s="6" t="n">
        <v>101</v>
      </c>
      <c r="D9" s="6" t="s">
        <v>194</v>
      </c>
      <c r="E9" s="6" t="s">
        <v>207</v>
      </c>
      <c r="F9" s="6" t="s">
        <v>196</v>
      </c>
      <c r="G9" s="6" t="s">
        <v>129</v>
      </c>
      <c r="H9" s="6" t="s">
        <v>197</v>
      </c>
      <c r="I9" s="27" t="n">
        <v>0</v>
      </c>
      <c r="J9" s="27" t="n">
        <v>0</v>
      </c>
      <c r="K9" s="27" t="n">
        <v>0.4</v>
      </c>
      <c r="L9" s="28" t="n">
        <f aca="false">I9+J9</f>
        <v>0</v>
      </c>
      <c r="M9" s="28" t="n">
        <f aca="false">L9+K9</f>
        <v>0.4</v>
      </c>
      <c r="N9" s="22" t="str">
        <f aca="false">IF(I9&gt;0,"Sí","No")</f>
        <v>No</v>
      </c>
      <c r="O9" s="22" t="str">
        <f aca="false">IF(J9&gt;0,"Sí","No")</f>
        <v>No</v>
      </c>
      <c r="P9" s="22" t="str">
        <f aca="false">IF(K9&gt;0,"Sí","No")</f>
        <v>Sí</v>
      </c>
      <c r="Q9" s="22" t="str">
        <f aca="false">IF(OR(I9&gt;0,J9&gt;0),"Sí","No")</f>
        <v>No</v>
      </c>
      <c r="R9" s="27"/>
      <c r="S9" s="27"/>
      <c r="T9" s="27"/>
      <c r="U9" s="27"/>
      <c r="V9" s="27"/>
      <c r="W9" s="12" t="str">
        <f aca="false">IF(AND(I9&gt;0,R9&gt;0),(S9-R9)/R9,"")</f>
        <v/>
      </c>
      <c r="X9" s="12" t="str">
        <f aca="false">IF(AND(J9&gt;0,T9&gt;0),(U9-T9)/T9,"")</f>
        <v/>
      </c>
      <c r="Y9" s="12" t="str">
        <f aca="false">IF(AND(K9&gt;0,V9&gt;0),(V9-Resumen!$B$7)/Resumen!$B$7,"")</f>
        <v/>
      </c>
      <c r="Z9" s="28" t="str">
        <f aca="false">IF(AND(K9&gt;0,I9&gt;0,V9&gt;0,S9&gt;0),V9-S9,"")</f>
        <v/>
      </c>
      <c r="AA9" s="12" t="str">
        <f aca="false">IF(Z9&lt;&gt;"",Z9/S9,"")</f>
        <v/>
      </c>
      <c r="AB9" s="28" t="str">
        <f aca="false">IF(AND(K9&gt;0,J9&gt;0,V9&gt;0,U9&gt;0),V9-U9,"")</f>
        <v/>
      </c>
      <c r="AC9" s="12" t="str">
        <f aca="false">IF(AB9&lt;&gt;"",AB9/U9,"")</f>
        <v/>
      </c>
      <c r="AD9" s="27" t="n">
        <v>0</v>
      </c>
      <c r="AE9" s="27" t="n">
        <v>0</v>
      </c>
      <c r="AF9" s="27" t="n">
        <v>0</v>
      </c>
      <c r="AG9" s="28" t="n">
        <f aca="false">AD9+AE9+AF9</f>
        <v>0</v>
      </c>
      <c r="AH9" s="12" t="str">
        <f aca="false">IF(AG9&gt;0,AD9/AG9,"")</f>
        <v/>
      </c>
      <c r="AI9" s="27" t="n">
        <v>0</v>
      </c>
      <c r="AJ9" s="27" t="n">
        <v>0</v>
      </c>
      <c r="AK9" s="27" t="n">
        <v>0</v>
      </c>
      <c r="AL9" s="22" t="str">
        <f aca="false">IF(OR(AJ9&gt;0,AK9&gt;0),"Sí","No")</f>
        <v>No</v>
      </c>
      <c r="AM9" s="6"/>
      <c r="AN9" s="6"/>
      <c r="AO9" s="12" t="n">
        <f aca="false">IF(M9&gt;0,K9/M9,"")</f>
        <v>1</v>
      </c>
      <c r="AP9" s="22" t="str">
        <f aca="false">IF(M9&gt;=Resumen!$B$5,"Alto","Bajo")</f>
        <v>Bajo</v>
      </c>
      <c r="AQ9" s="22" t="str">
        <f aca="false">IF(AO9&gt;=Resumen!$B$28,"Alto","Bajo")</f>
        <v>Alto</v>
      </c>
      <c r="AR9" s="22" t="str">
        <f aca="false">AP9&amp;" Potencial / "&amp;AQ9&amp;" Share"</f>
        <v>Bajo Potencial / Alto Share</v>
      </c>
      <c r="AS9" s="22" t="str">
        <f aca="false">IF(Q9="Sí",IF(AO9&gt;=Resumen!$B$29,"Alto","Bajo"),"")</f>
        <v/>
      </c>
      <c r="AT9" s="22" t="str">
        <f aca="false">IF(AS9&lt;&gt;"",AP9&amp;" Potencial / "&amp;AS9&amp;" Share","")</f>
        <v/>
      </c>
      <c r="AU9" s="22" t="str">
        <f aca="false">IF(AH9="","Sin dato",IF(AH9-AO9&gt;Resumen!$B$6,"Sobre-exhibido",IF(AO9-AH9&gt;Resumen!$B$6,"Sub-exhibido","En línea")))</f>
        <v>Sin dato</v>
      </c>
      <c r="AV9" s="22" t="str">
        <f aca="false">IF(AT9="","",IF(AT9="Alto Potencial / Bajo Share",1,IF(AT9="Alto Potencial / Alto Share",2,IF(AT9="Bajo Potencial / Alto Share",3,4))))</f>
        <v/>
      </c>
      <c r="AW9" s="22" t="str">
        <f aca="false">IF(Q9="No","Sin competencia directa",IF(AV9=1,"1 - Foco Conquista (Alto Pot / Bajo Share)",IF(AV9=2,"2 - Foco Defensa (Alto Pot / Alto Share)",IF(AV9=3,"3 - Monitoreo (Bajo Pot / Alto Share)","4 - Baja Prioridad (Bajo Pot / Bajo Share)"))))</f>
        <v>Sin competencia directa</v>
      </c>
      <c r="AX9" s="12" t="str">
        <f aca="false">IF(OR(IFERROR(AND(W9&lt;&gt;"",Y9&lt;&gt;"",Y9-W9&gt;Resumen!$B$8),FALSE()),IFERROR(AND(X9&lt;&gt;"",Y9&lt;&gt;"",Y9-X9&gt;Resumen!$B$8),FALSE())),MAX(IF(IFERROR(AND(W9&lt;&gt;"",Y9&lt;&gt;"",Y9-W9&gt;Resumen!$B$8),FALSE()),Y9-W9,0),IF(IFERROR(AND(X9&lt;&gt;"",Y9&lt;&gt;"",Y9-X9&gt;Resumen!$B$8),FALSE()),Y9-X9,0)),"")</f>
        <v/>
      </c>
      <c r="AY9" s="22" t="str">
        <f aca="false">IF(OR(IFERROR(AND(W9&lt;&gt;"",Y9&lt;&gt;"",Y9-W9&gt;Resumen!$B$8),FALSE()),IFERROR(AND(X9&lt;&gt;"",Y9&lt;&gt;"",Y9-X9&gt;Resumen!$B$8),FALSE())),TRIM("Lays tiene mayor markup que "&amp;IF(IFERROR(AND(W9&lt;&gt;"",Y9&lt;&gt;"",Y9-W9&gt;Resumen!$B$8),FALSE()),"Quento ","")&amp;IF(IFERROR(AND(X9&lt;&gt;"",Y9&lt;&gt;"",Y9-X9&gt;Resumen!$B$8),FALSE()),"Julicroc ","")&amp;"en este PDV"),"")</f>
        <v/>
      </c>
      <c r="AZ9" s="22" t="str">
        <f aca="false">IF(COUNTIF('Plan Pehuamar - Lista'!$A$2:$A$167,A9)&gt;0,"Sí","No")</f>
        <v>No</v>
      </c>
      <c r="BA9" s="22" t="str">
        <f aca="false">IF(COUNTIF('Plan Combo 9+1'!$A$2:$A$226,A9)&gt;0,"Sí","No")</f>
        <v>No</v>
      </c>
      <c r="BB9" s="22" t="str">
        <f aca="false">IF(AH9="","No",IF(BA9="Sí",IF((AO9-AH9)&gt;Resumen!$B$6,"Sí","No"),IF((AO9-AH9)&gt;=Resumen!$B$132,"Sí","No")))</f>
        <v>No</v>
      </c>
      <c r="BC9" s="22" t="str">
        <f aca="false">IF(AND(N9="Sí",AL9="Sí",AI9=0),"Sí","No")</f>
        <v>No</v>
      </c>
      <c r="BD9" s="22" t="str">
        <f aca="false">IF(COUNTIF('Plan 9+1 (con Pehuamar)'!$A$2:$A$227,A9)&gt;0,"Sí","No")</f>
        <v>No</v>
      </c>
    </row>
    <row r="10" customFormat="false" ht="15" hidden="false" customHeight="true" outlineLevel="0" collapsed="false">
      <c r="A10" s="6" t="n">
        <v>400789</v>
      </c>
      <c r="B10" s="6" t="n">
        <v>1</v>
      </c>
      <c r="C10" s="6" t="n">
        <v>101</v>
      </c>
      <c r="D10" s="6" t="s">
        <v>194</v>
      </c>
      <c r="E10" s="6" t="s">
        <v>208</v>
      </c>
      <c r="F10" s="6" t="s">
        <v>196</v>
      </c>
      <c r="G10" s="6" t="s">
        <v>129</v>
      </c>
      <c r="H10" s="6" t="s">
        <v>197</v>
      </c>
      <c r="I10" s="27" t="n">
        <v>0</v>
      </c>
      <c r="J10" s="27" t="n">
        <v>0</v>
      </c>
      <c r="K10" s="27" t="n">
        <v>0.9</v>
      </c>
      <c r="L10" s="28" t="n">
        <f aca="false">I10+J10</f>
        <v>0</v>
      </c>
      <c r="M10" s="28" t="n">
        <f aca="false">L10+K10</f>
        <v>0.9</v>
      </c>
      <c r="N10" s="22" t="str">
        <f aca="false">IF(I10&gt;0,"Sí","No")</f>
        <v>No</v>
      </c>
      <c r="O10" s="22" t="str">
        <f aca="false">IF(J10&gt;0,"Sí","No")</f>
        <v>No</v>
      </c>
      <c r="P10" s="22" t="str">
        <f aca="false">IF(K10&gt;0,"Sí","No")</f>
        <v>Sí</v>
      </c>
      <c r="Q10" s="22" t="str">
        <f aca="false">IF(OR(I10&gt;0,J10&gt;0),"Sí","No")</f>
        <v>No</v>
      </c>
      <c r="R10" s="27"/>
      <c r="S10" s="27"/>
      <c r="T10" s="27"/>
      <c r="U10" s="27"/>
      <c r="V10" s="27"/>
      <c r="W10" s="12" t="str">
        <f aca="false">IF(AND(I10&gt;0,R10&gt;0),(S10-R10)/R10,"")</f>
        <v/>
      </c>
      <c r="X10" s="12" t="str">
        <f aca="false">IF(AND(J10&gt;0,T10&gt;0),(U10-T10)/T10,"")</f>
        <v/>
      </c>
      <c r="Y10" s="12" t="str">
        <f aca="false">IF(AND(K10&gt;0,V10&gt;0),(V10-Resumen!$B$7)/Resumen!$B$7,"")</f>
        <v/>
      </c>
      <c r="Z10" s="28" t="str">
        <f aca="false">IF(AND(K10&gt;0,I10&gt;0,V10&gt;0,S10&gt;0),V10-S10,"")</f>
        <v/>
      </c>
      <c r="AA10" s="12" t="str">
        <f aca="false">IF(Z10&lt;&gt;"",Z10/S10,"")</f>
        <v/>
      </c>
      <c r="AB10" s="28" t="str">
        <f aca="false">IF(AND(K10&gt;0,J10&gt;0,V10&gt;0,U10&gt;0),V10-U10,"")</f>
        <v/>
      </c>
      <c r="AC10" s="12" t="str">
        <f aca="false">IF(AB10&lt;&gt;"",AB10/U10,"")</f>
        <v/>
      </c>
      <c r="AD10" s="27" t="n">
        <v>0</v>
      </c>
      <c r="AE10" s="27" t="n">
        <v>0</v>
      </c>
      <c r="AF10" s="27" t="n">
        <v>0</v>
      </c>
      <c r="AG10" s="28" t="n">
        <f aca="false">AD10+AE10+AF10</f>
        <v>0</v>
      </c>
      <c r="AH10" s="12" t="str">
        <f aca="false">IF(AG10&gt;0,AD10/AG10,"")</f>
        <v/>
      </c>
      <c r="AI10" s="27" t="n">
        <v>0</v>
      </c>
      <c r="AJ10" s="27" t="n">
        <v>0</v>
      </c>
      <c r="AK10" s="27" t="n">
        <v>0</v>
      </c>
      <c r="AL10" s="22" t="str">
        <f aca="false">IF(OR(AJ10&gt;0,AK10&gt;0),"Sí","No")</f>
        <v>No</v>
      </c>
      <c r="AM10" s="6"/>
      <c r="AN10" s="6"/>
      <c r="AO10" s="12" t="n">
        <f aca="false">IF(M10&gt;0,K10/M10,"")</f>
        <v>1</v>
      </c>
      <c r="AP10" s="22" t="str">
        <f aca="false">IF(M10&gt;=Resumen!$B$5,"Alto","Bajo")</f>
        <v>Bajo</v>
      </c>
      <c r="AQ10" s="22" t="str">
        <f aca="false">IF(AO10&gt;=Resumen!$B$28,"Alto","Bajo")</f>
        <v>Alto</v>
      </c>
      <c r="AR10" s="22" t="str">
        <f aca="false">AP10&amp;" Potencial / "&amp;AQ10&amp;" Share"</f>
        <v>Bajo Potencial / Alto Share</v>
      </c>
      <c r="AS10" s="22" t="str">
        <f aca="false">IF(Q10="Sí",IF(AO10&gt;=Resumen!$B$29,"Alto","Bajo"),"")</f>
        <v/>
      </c>
      <c r="AT10" s="22" t="str">
        <f aca="false">IF(AS10&lt;&gt;"",AP10&amp;" Potencial / "&amp;AS10&amp;" Share","")</f>
        <v/>
      </c>
      <c r="AU10" s="22" t="str">
        <f aca="false">IF(AH10="","Sin dato",IF(AH10-AO10&gt;Resumen!$B$6,"Sobre-exhibido",IF(AO10-AH10&gt;Resumen!$B$6,"Sub-exhibido","En línea")))</f>
        <v>Sin dato</v>
      </c>
      <c r="AV10" s="22" t="str">
        <f aca="false">IF(AT10="","",IF(AT10="Alto Potencial / Bajo Share",1,IF(AT10="Alto Potencial / Alto Share",2,IF(AT10="Bajo Potencial / Alto Share",3,4))))</f>
        <v/>
      </c>
      <c r="AW10" s="22" t="str">
        <f aca="false">IF(Q10="No","Sin competencia directa",IF(AV10=1,"1 - Foco Conquista (Alto Pot / Bajo Share)",IF(AV10=2,"2 - Foco Defensa (Alto Pot / Alto Share)",IF(AV10=3,"3 - Monitoreo (Bajo Pot / Alto Share)","4 - Baja Prioridad (Bajo Pot / Bajo Share)"))))</f>
        <v>Sin competencia directa</v>
      </c>
      <c r="AX10" s="12" t="str">
        <f aca="false">IF(OR(IFERROR(AND(W10&lt;&gt;"",Y10&lt;&gt;"",Y10-W10&gt;Resumen!$B$8),FALSE()),IFERROR(AND(X10&lt;&gt;"",Y10&lt;&gt;"",Y10-X10&gt;Resumen!$B$8),FALSE())),MAX(IF(IFERROR(AND(W10&lt;&gt;"",Y10&lt;&gt;"",Y10-W10&gt;Resumen!$B$8),FALSE()),Y10-W10,0),IF(IFERROR(AND(X10&lt;&gt;"",Y10&lt;&gt;"",Y10-X10&gt;Resumen!$B$8),FALSE()),Y10-X10,0)),"")</f>
        <v/>
      </c>
      <c r="AY10" s="22" t="str">
        <f aca="false">IF(OR(IFERROR(AND(W10&lt;&gt;"",Y10&lt;&gt;"",Y10-W10&gt;Resumen!$B$8),FALSE()),IFERROR(AND(X10&lt;&gt;"",Y10&lt;&gt;"",Y10-X10&gt;Resumen!$B$8),FALSE())),TRIM("Lays tiene mayor markup que "&amp;IF(IFERROR(AND(W10&lt;&gt;"",Y10&lt;&gt;"",Y10-W10&gt;Resumen!$B$8),FALSE()),"Quento ","")&amp;IF(IFERROR(AND(X10&lt;&gt;"",Y10&lt;&gt;"",Y10-X10&gt;Resumen!$B$8),FALSE()),"Julicroc ","")&amp;"en este PDV"),"")</f>
        <v/>
      </c>
      <c r="AZ10" s="22" t="str">
        <f aca="false">IF(COUNTIF('Plan Pehuamar - Lista'!$A$2:$A$167,A10)&gt;0,"Sí","No")</f>
        <v>No</v>
      </c>
      <c r="BA10" s="22" t="str">
        <f aca="false">IF(COUNTIF('Plan Combo 9+1'!$A$2:$A$226,A10)&gt;0,"Sí","No")</f>
        <v>No</v>
      </c>
      <c r="BB10" s="22" t="str">
        <f aca="false">IF(AH10="","No",IF(BA10="Sí",IF((AO10-AH10)&gt;Resumen!$B$6,"Sí","No"),IF((AO10-AH10)&gt;=Resumen!$B$132,"Sí","No")))</f>
        <v>No</v>
      </c>
      <c r="BC10" s="22" t="str">
        <f aca="false">IF(AND(N10="Sí",AL10="Sí",AI10=0),"Sí","No")</f>
        <v>No</v>
      </c>
      <c r="BD10" s="22" t="str">
        <f aca="false">IF(COUNTIF('Plan 9+1 (con Pehuamar)'!$A$2:$A$227,A10)&gt;0,"Sí","No")</f>
        <v>No</v>
      </c>
    </row>
    <row r="11" customFormat="false" ht="15" hidden="false" customHeight="true" outlineLevel="0" collapsed="false">
      <c r="A11" s="6" t="n">
        <v>400790</v>
      </c>
      <c r="B11" s="6" t="n">
        <v>1</v>
      </c>
      <c r="C11" s="6" t="n">
        <v>101</v>
      </c>
      <c r="D11" s="6" t="s">
        <v>194</v>
      </c>
      <c r="E11" s="6" t="s">
        <v>209</v>
      </c>
      <c r="F11" s="6" t="s">
        <v>210</v>
      </c>
      <c r="G11" s="6" t="s">
        <v>129</v>
      </c>
      <c r="H11" s="6" t="s">
        <v>197</v>
      </c>
      <c r="I11" s="27" t="n">
        <v>0</v>
      </c>
      <c r="J11" s="27" t="n">
        <v>0</v>
      </c>
      <c r="K11" s="27" t="n">
        <v>0.8</v>
      </c>
      <c r="L11" s="28" t="n">
        <f aca="false">I11+J11</f>
        <v>0</v>
      </c>
      <c r="M11" s="28" t="n">
        <f aca="false">L11+K11</f>
        <v>0.8</v>
      </c>
      <c r="N11" s="22" t="str">
        <f aca="false">IF(I11&gt;0,"Sí","No")</f>
        <v>No</v>
      </c>
      <c r="O11" s="22" t="str">
        <f aca="false">IF(J11&gt;0,"Sí","No")</f>
        <v>No</v>
      </c>
      <c r="P11" s="22" t="str">
        <f aca="false">IF(K11&gt;0,"Sí","No")</f>
        <v>Sí</v>
      </c>
      <c r="Q11" s="22" t="str">
        <f aca="false">IF(OR(I11&gt;0,J11&gt;0),"Sí","No")</f>
        <v>No</v>
      </c>
      <c r="R11" s="27"/>
      <c r="S11" s="27"/>
      <c r="T11" s="27"/>
      <c r="U11" s="27"/>
      <c r="V11" s="27"/>
      <c r="W11" s="12" t="str">
        <f aca="false">IF(AND(I11&gt;0,R11&gt;0),(S11-R11)/R11,"")</f>
        <v/>
      </c>
      <c r="X11" s="12" t="str">
        <f aca="false">IF(AND(J11&gt;0,T11&gt;0),(U11-T11)/T11,"")</f>
        <v/>
      </c>
      <c r="Y11" s="12" t="str">
        <f aca="false">IF(AND(K11&gt;0,V11&gt;0),(V11-Resumen!$B$7)/Resumen!$B$7,"")</f>
        <v/>
      </c>
      <c r="Z11" s="28" t="str">
        <f aca="false">IF(AND(K11&gt;0,I11&gt;0,V11&gt;0,S11&gt;0),V11-S11,"")</f>
        <v/>
      </c>
      <c r="AA11" s="12" t="str">
        <f aca="false">IF(Z11&lt;&gt;"",Z11/S11,"")</f>
        <v/>
      </c>
      <c r="AB11" s="28" t="str">
        <f aca="false">IF(AND(K11&gt;0,J11&gt;0,V11&gt;0,U11&gt;0),V11-U11,"")</f>
        <v/>
      </c>
      <c r="AC11" s="12" t="str">
        <f aca="false">IF(AB11&lt;&gt;"",AB11/U11,"")</f>
        <v/>
      </c>
      <c r="AD11" s="27" t="n">
        <v>0</v>
      </c>
      <c r="AE11" s="27" t="n">
        <v>0</v>
      </c>
      <c r="AF11" s="27" t="n">
        <v>0</v>
      </c>
      <c r="AG11" s="28" t="n">
        <f aca="false">AD11+AE11+AF11</f>
        <v>0</v>
      </c>
      <c r="AH11" s="12" t="str">
        <f aca="false">IF(AG11&gt;0,AD11/AG11,"")</f>
        <v/>
      </c>
      <c r="AI11" s="27" t="n">
        <v>0</v>
      </c>
      <c r="AJ11" s="27" t="n">
        <v>0</v>
      </c>
      <c r="AK11" s="27" t="n">
        <v>0</v>
      </c>
      <c r="AL11" s="22" t="str">
        <f aca="false">IF(OR(AJ11&gt;0,AK11&gt;0),"Sí","No")</f>
        <v>No</v>
      </c>
      <c r="AM11" s="6"/>
      <c r="AN11" s="6"/>
      <c r="AO11" s="12" t="n">
        <f aca="false">IF(M11&gt;0,K11/M11,"")</f>
        <v>1</v>
      </c>
      <c r="AP11" s="22" t="str">
        <f aca="false">IF(M11&gt;=Resumen!$B$5,"Alto","Bajo")</f>
        <v>Bajo</v>
      </c>
      <c r="AQ11" s="22" t="str">
        <f aca="false">IF(AO11&gt;=Resumen!$B$28,"Alto","Bajo")</f>
        <v>Alto</v>
      </c>
      <c r="AR11" s="22" t="str">
        <f aca="false">AP11&amp;" Potencial / "&amp;AQ11&amp;" Share"</f>
        <v>Bajo Potencial / Alto Share</v>
      </c>
      <c r="AS11" s="22" t="str">
        <f aca="false">IF(Q11="Sí",IF(AO11&gt;=Resumen!$B$29,"Alto","Bajo"),"")</f>
        <v/>
      </c>
      <c r="AT11" s="22" t="str">
        <f aca="false">IF(AS11&lt;&gt;"",AP11&amp;" Potencial / "&amp;AS11&amp;" Share","")</f>
        <v/>
      </c>
      <c r="AU11" s="22" t="str">
        <f aca="false">IF(AH11="","Sin dato",IF(AH11-AO11&gt;Resumen!$B$6,"Sobre-exhibido",IF(AO11-AH11&gt;Resumen!$B$6,"Sub-exhibido","En línea")))</f>
        <v>Sin dato</v>
      </c>
      <c r="AV11" s="22" t="str">
        <f aca="false">IF(AT11="","",IF(AT11="Alto Potencial / Bajo Share",1,IF(AT11="Alto Potencial / Alto Share",2,IF(AT11="Bajo Potencial / Alto Share",3,4))))</f>
        <v/>
      </c>
      <c r="AW11" s="22" t="str">
        <f aca="false">IF(Q11="No","Sin competencia directa",IF(AV11=1,"1 - Foco Conquista (Alto Pot / Bajo Share)",IF(AV11=2,"2 - Foco Defensa (Alto Pot / Alto Share)",IF(AV11=3,"3 - Monitoreo (Bajo Pot / Alto Share)","4 - Baja Prioridad (Bajo Pot / Bajo Share)"))))</f>
        <v>Sin competencia directa</v>
      </c>
      <c r="AX11" s="12" t="str">
        <f aca="false">IF(OR(IFERROR(AND(W11&lt;&gt;"",Y11&lt;&gt;"",Y11-W11&gt;Resumen!$B$8),FALSE()),IFERROR(AND(X11&lt;&gt;"",Y11&lt;&gt;"",Y11-X11&gt;Resumen!$B$8),FALSE())),MAX(IF(IFERROR(AND(W11&lt;&gt;"",Y11&lt;&gt;"",Y11-W11&gt;Resumen!$B$8),FALSE()),Y11-W11,0),IF(IFERROR(AND(X11&lt;&gt;"",Y11&lt;&gt;"",Y11-X11&gt;Resumen!$B$8),FALSE()),Y11-X11,0)),"")</f>
        <v/>
      </c>
      <c r="AY11" s="22" t="str">
        <f aca="false">IF(OR(IFERROR(AND(W11&lt;&gt;"",Y11&lt;&gt;"",Y11-W11&gt;Resumen!$B$8),FALSE()),IFERROR(AND(X11&lt;&gt;"",Y11&lt;&gt;"",Y11-X11&gt;Resumen!$B$8),FALSE())),TRIM("Lays tiene mayor markup que "&amp;IF(IFERROR(AND(W11&lt;&gt;"",Y11&lt;&gt;"",Y11-W11&gt;Resumen!$B$8),FALSE()),"Quento ","")&amp;IF(IFERROR(AND(X11&lt;&gt;"",Y11&lt;&gt;"",Y11-X11&gt;Resumen!$B$8),FALSE()),"Julicroc ","")&amp;"en este PDV"),"")</f>
        <v/>
      </c>
      <c r="AZ11" s="22" t="str">
        <f aca="false">IF(COUNTIF('Plan Pehuamar - Lista'!$A$2:$A$167,A11)&gt;0,"Sí","No")</f>
        <v>No</v>
      </c>
      <c r="BA11" s="22" t="str">
        <f aca="false">IF(COUNTIF('Plan Combo 9+1'!$A$2:$A$226,A11)&gt;0,"Sí","No")</f>
        <v>No</v>
      </c>
      <c r="BB11" s="22" t="str">
        <f aca="false">IF(AH11="","No",IF(BA11="Sí",IF((AO11-AH11)&gt;Resumen!$B$6,"Sí","No"),IF((AO11-AH11)&gt;=Resumen!$B$132,"Sí","No")))</f>
        <v>No</v>
      </c>
      <c r="BC11" s="22" t="str">
        <f aca="false">IF(AND(N11="Sí",AL11="Sí",AI11=0),"Sí","No")</f>
        <v>No</v>
      </c>
      <c r="BD11" s="22" t="str">
        <f aca="false">IF(COUNTIF('Plan 9+1 (con Pehuamar)'!$A$2:$A$227,A11)&gt;0,"Sí","No")</f>
        <v>No</v>
      </c>
    </row>
    <row r="12" customFormat="false" ht="15" hidden="false" customHeight="true" outlineLevel="0" collapsed="false">
      <c r="A12" s="6" t="n">
        <v>400791</v>
      </c>
      <c r="B12" s="6" t="n">
        <v>1</v>
      </c>
      <c r="C12" s="6" t="n">
        <v>101</v>
      </c>
      <c r="D12" s="6" t="s">
        <v>194</v>
      </c>
      <c r="E12" s="6" t="s">
        <v>211</v>
      </c>
      <c r="F12" s="6" t="s">
        <v>196</v>
      </c>
      <c r="G12" s="6" t="s">
        <v>129</v>
      </c>
      <c r="H12" s="6" t="s">
        <v>197</v>
      </c>
      <c r="I12" s="27" t="n">
        <v>15</v>
      </c>
      <c r="J12" s="27" t="n">
        <v>10</v>
      </c>
      <c r="K12" s="27" t="n">
        <v>15</v>
      </c>
      <c r="L12" s="28" t="n">
        <f aca="false">I12+J12</f>
        <v>25</v>
      </c>
      <c r="M12" s="28" t="n">
        <f aca="false">L12+K12</f>
        <v>40</v>
      </c>
      <c r="N12" s="22" t="str">
        <f aca="false">IF(I12&gt;0,"Sí","No")</f>
        <v>Sí</v>
      </c>
      <c r="O12" s="22" t="str">
        <f aca="false">IF(J12&gt;0,"Sí","No")</f>
        <v>Sí</v>
      </c>
      <c r="P12" s="22" t="str">
        <f aca="false">IF(K12&gt;0,"Sí","No")</f>
        <v>Sí</v>
      </c>
      <c r="Q12" s="22" t="str">
        <f aca="false">IF(OR(I12&gt;0,J12&gt;0),"Sí","No")</f>
        <v>Sí</v>
      </c>
      <c r="R12" s="27" t="n">
        <v>1800</v>
      </c>
      <c r="S12" s="27" t="n">
        <v>3000</v>
      </c>
      <c r="T12" s="27" t="n">
        <v>1500</v>
      </c>
      <c r="U12" s="27" t="n">
        <v>2300</v>
      </c>
      <c r="V12" s="27" t="n">
        <v>3600</v>
      </c>
      <c r="W12" s="12" t="n">
        <f aca="false">IF(AND(I12&gt;0,R12&gt;0),(S12-R12)/R12,"")</f>
        <v>0.666666666666667</v>
      </c>
      <c r="X12" s="12" t="n">
        <f aca="false">IF(AND(J12&gt;0,T12&gt;0),(U12-T12)/T12,"")</f>
        <v>0.533333333333333</v>
      </c>
      <c r="Y12" s="12" t="n">
        <f aca="false">IF(AND(K12&gt;0,V12&gt;0),(V12-Resumen!$B$7)/Resumen!$B$7,"")</f>
        <v>0.44</v>
      </c>
      <c r="Z12" s="28" t="n">
        <f aca="false">IF(AND(K12&gt;0,I12&gt;0,V12&gt;0,S12&gt;0),V12-S12,"")</f>
        <v>600</v>
      </c>
      <c r="AA12" s="12" t="n">
        <f aca="false">IF(Z12&lt;&gt;"",Z12/S12,"")</f>
        <v>0.2</v>
      </c>
      <c r="AB12" s="28" t="n">
        <f aca="false">IF(AND(K12&gt;0,J12&gt;0,V12&gt;0,U12&gt;0),V12-U12,"")</f>
        <v>1300</v>
      </c>
      <c r="AC12" s="12" t="n">
        <f aca="false">IF(AB12&lt;&gt;"",AB12/U12,"")</f>
        <v>0.565217391304348</v>
      </c>
      <c r="AD12" s="27" t="n">
        <v>3</v>
      </c>
      <c r="AE12" s="27" t="n">
        <v>3</v>
      </c>
      <c r="AF12" s="27" t="n">
        <v>2</v>
      </c>
      <c r="AG12" s="28" t="n">
        <f aca="false">AD12+AE12+AF12</f>
        <v>8</v>
      </c>
      <c r="AH12" s="12" t="n">
        <f aca="false">IF(AG12&gt;0,AD12/AG12,"")</f>
        <v>0.375</v>
      </c>
      <c r="AI12" s="27" t="n">
        <v>0</v>
      </c>
      <c r="AJ12" s="27" t="n">
        <v>0</v>
      </c>
      <c r="AK12" s="27" t="n">
        <v>0</v>
      </c>
      <c r="AL12" s="22" t="str">
        <f aca="false">IF(OR(AJ12&gt;0,AK12&gt;0),"Sí","No")</f>
        <v>No</v>
      </c>
      <c r="AM12" s="6" t="s">
        <v>198</v>
      </c>
      <c r="AN12" s="6" t="s">
        <v>198</v>
      </c>
      <c r="AO12" s="12" t="n">
        <f aca="false">IF(M12&gt;0,K12/M12,"")</f>
        <v>0.375</v>
      </c>
      <c r="AP12" s="22" t="str">
        <f aca="false">IF(M12&gt;=Resumen!$B$5,"Alto","Bajo")</f>
        <v>Alto</v>
      </c>
      <c r="AQ12" s="22" t="str">
        <f aca="false">IF(AO12&gt;=Resumen!$B$28,"Alto","Bajo")</f>
        <v>Bajo</v>
      </c>
      <c r="AR12" s="22" t="str">
        <f aca="false">AP12&amp;" Potencial / "&amp;AQ12&amp;" Share"</f>
        <v>Alto Potencial / Bajo Share</v>
      </c>
      <c r="AS12" s="22" t="str">
        <f aca="false">IF(Q12="Sí",IF(AO12&gt;=Resumen!$B$29,"Alto","Bajo"),"")</f>
        <v>Bajo</v>
      </c>
      <c r="AT12" s="22" t="str">
        <f aca="false">IF(AS12&lt;&gt;"",AP12&amp;" Potencial / "&amp;AS12&amp;" Share","")</f>
        <v>Alto Potencial / Bajo Share</v>
      </c>
      <c r="AU12" s="22" t="str">
        <f aca="false">IF(AH12="","Sin dato",IF(AH12-AO12&gt;Resumen!$B$6,"Sobre-exhibido",IF(AO12-AH12&gt;Resumen!$B$6,"Sub-exhibido","En línea")))</f>
        <v>En línea</v>
      </c>
      <c r="AV12" s="22" t="n">
        <f aca="false">IF(AT12="","",IF(AT12="Alto Potencial / Bajo Share",1,IF(AT12="Alto Potencial / Alto Share",2,IF(AT12="Bajo Potencial / Alto Share",3,4))))</f>
        <v>1</v>
      </c>
      <c r="AW12" s="22" t="str">
        <f aca="false">IF(Q12="No","Sin competencia directa",IF(AV12=1,"1 - Foco Conquista (Alto Pot / Bajo Share)",IF(AV12=2,"2 - Foco Defensa (Alto Pot / Alto Share)",IF(AV12=3,"3 - Monitoreo (Bajo Pot / Alto Share)","4 - Baja Prioridad (Bajo Pot / Bajo Share)"))))</f>
        <v>1 - Foco Conquista (Alto Pot / Bajo Share)</v>
      </c>
      <c r="AX12" s="12" t="str">
        <f aca="false">IF(OR(IFERROR(AND(W12&lt;&gt;"",Y12&lt;&gt;"",Y12-W12&gt;Resumen!$B$8),FALSE()),IFERROR(AND(X12&lt;&gt;"",Y12&lt;&gt;"",Y12-X12&gt;Resumen!$B$8),FALSE())),MAX(IF(IFERROR(AND(W12&lt;&gt;"",Y12&lt;&gt;"",Y12-W12&gt;Resumen!$B$8),FALSE()),Y12-W12,0),IF(IFERROR(AND(X12&lt;&gt;"",Y12&lt;&gt;"",Y12-X12&gt;Resumen!$B$8),FALSE()),Y12-X12,0)),"")</f>
        <v/>
      </c>
      <c r="AY12" s="22" t="str">
        <f aca="false">IF(OR(IFERROR(AND(W12&lt;&gt;"",Y12&lt;&gt;"",Y12-W12&gt;Resumen!$B$8),FALSE()),IFERROR(AND(X12&lt;&gt;"",Y12&lt;&gt;"",Y12-X12&gt;Resumen!$B$8),FALSE())),TRIM("Lays tiene mayor markup que "&amp;IF(IFERROR(AND(W12&lt;&gt;"",Y12&lt;&gt;"",Y12-W12&gt;Resumen!$B$8),FALSE()),"Quento ","")&amp;IF(IFERROR(AND(X12&lt;&gt;"",Y12&lt;&gt;"",Y12-X12&gt;Resumen!$B$8),FALSE()),"Julicroc ","")&amp;"en este PDV"),"")</f>
        <v/>
      </c>
      <c r="AZ12" s="22" t="str">
        <f aca="false">IF(COUNTIF('Plan Pehuamar - Lista'!$A$2:$A$167,A12)&gt;0,"Sí","No")</f>
        <v>No</v>
      </c>
      <c r="BA12" s="22" t="str">
        <f aca="false">IF(COUNTIF('Plan Combo 9+1'!$A$2:$A$226,A12)&gt;0,"Sí","No")</f>
        <v>No</v>
      </c>
      <c r="BB12" s="22" t="str">
        <f aca="false">IF(AH12="","No",IF(BA12="Sí",IF((AO12-AH12)&gt;Resumen!$B$6,"Sí","No"),IF((AO12-AH12)&gt;=Resumen!$B$132,"Sí","No")))</f>
        <v>No</v>
      </c>
      <c r="BC12" s="22" t="str">
        <f aca="false">IF(AND(N12="Sí",AL12="Sí",AI12=0),"Sí","No")</f>
        <v>No</v>
      </c>
      <c r="BD12" s="22" t="str">
        <f aca="false">IF(COUNTIF('Plan 9+1 (con Pehuamar)'!$A$2:$A$227,A12)&gt;0,"Sí","No")</f>
        <v>No</v>
      </c>
    </row>
    <row r="13" customFormat="false" ht="15" hidden="false" customHeight="true" outlineLevel="0" collapsed="false">
      <c r="A13" s="6" t="n">
        <v>400976</v>
      </c>
      <c r="B13" s="6" t="n">
        <v>1</v>
      </c>
      <c r="C13" s="6" t="n">
        <v>101</v>
      </c>
      <c r="D13" s="6" t="s">
        <v>194</v>
      </c>
      <c r="E13" s="6" t="s">
        <v>212</v>
      </c>
      <c r="F13" s="6" t="s">
        <v>213</v>
      </c>
      <c r="G13" s="6" t="s">
        <v>129</v>
      </c>
      <c r="H13" s="6" t="s">
        <v>197</v>
      </c>
      <c r="I13" s="27" t="n">
        <v>20</v>
      </c>
      <c r="J13" s="27" t="n">
        <v>15</v>
      </c>
      <c r="K13" s="27" t="n">
        <v>15</v>
      </c>
      <c r="L13" s="28" t="n">
        <f aca="false">I13+J13</f>
        <v>35</v>
      </c>
      <c r="M13" s="28" t="n">
        <f aca="false">L13+K13</f>
        <v>50</v>
      </c>
      <c r="N13" s="22" t="str">
        <f aca="false">IF(I13&gt;0,"Sí","No")</f>
        <v>Sí</v>
      </c>
      <c r="O13" s="22" t="str">
        <f aca="false">IF(J13&gt;0,"Sí","No")</f>
        <v>Sí</v>
      </c>
      <c r="P13" s="22" t="str">
        <f aca="false">IF(K13&gt;0,"Sí","No")</f>
        <v>Sí</v>
      </c>
      <c r="Q13" s="22" t="str">
        <f aca="false">IF(OR(I13&gt;0,J13&gt;0),"Sí","No")</f>
        <v>Sí</v>
      </c>
      <c r="R13" s="27" t="n">
        <v>1800</v>
      </c>
      <c r="S13" s="27" t="n">
        <v>2800</v>
      </c>
      <c r="T13" s="27" t="n">
        <v>1600</v>
      </c>
      <c r="U13" s="27" t="n">
        <v>2500</v>
      </c>
      <c r="V13" s="27" t="n">
        <v>3700</v>
      </c>
      <c r="W13" s="12" t="n">
        <f aca="false">IF(AND(I13&gt;0,R13&gt;0),(S13-R13)/R13,"")</f>
        <v>0.555555555555556</v>
      </c>
      <c r="X13" s="12" t="n">
        <f aca="false">IF(AND(J13&gt;0,T13&gt;0),(U13-T13)/T13,"")</f>
        <v>0.5625</v>
      </c>
      <c r="Y13" s="12" t="n">
        <f aca="false">IF(AND(K13&gt;0,V13&gt;0),(V13-Resumen!$B$7)/Resumen!$B$7,"")</f>
        <v>0.48</v>
      </c>
      <c r="Z13" s="28" t="n">
        <f aca="false">IF(AND(K13&gt;0,I13&gt;0,V13&gt;0,S13&gt;0),V13-S13,"")</f>
        <v>900</v>
      </c>
      <c r="AA13" s="12" t="n">
        <f aca="false">IF(Z13&lt;&gt;"",Z13/S13,"")</f>
        <v>0.321428571428571</v>
      </c>
      <c r="AB13" s="28" t="n">
        <f aca="false">IF(AND(K13&gt;0,J13&gt;0,V13&gt;0,U13&gt;0),V13-U13,"")</f>
        <v>1200</v>
      </c>
      <c r="AC13" s="12" t="n">
        <f aca="false">IF(AB13&lt;&gt;"",AB13/U13,"")</f>
        <v>0.48</v>
      </c>
      <c r="AD13" s="27" t="n">
        <v>4</v>
      </c>
      <c r="AE13" s="27" t="n">
        <v>3</v>
      </c>
      <c r="AF13" s="27" t="n">
        <v>3</v>
      </c>
      <c r="AG13" s="28" t="n">
        <f aca="false">AD13+AE13+AF13</f>
        <v>10</v>
      </c>
      <c r="AH13" s="12" t="n">
        <f aca="false">IF(AG13&gt;0,AD13/AG13,"")</f>
        <v>0.4</v>
      </c>
      <c r="AI13" s="27" t="n">
        <v>0</v>
      </c>
      <c r="AJ13" s="27" t="n">
        <v>0</v>
      </c>
      <c r="AK13" s="27" t="n">
        <v>0</v>
      </c>
      <c r="AL13" s="22" t="str">
        <f aca="false">IF(OR(AJ13&gt;0,AK13&gt;0),"Sí","No")</f>
        <v>No</v>
      </c>
      <c r="AM13" s="6" t="s">
        <v>198</v>
      </c>
      <c r="AN13" s="6" t="s">
        <v>198</v>
      </c>
      <c r="AO13" s="12" t="n">
        <f aca="false">IF(M13&gt;0,K13/M13,"")</f>
        <v>0.3</v>
      </c>
      <c r="AP13" s="22" t="str">
        <f aca="false">IF(M13&gt;=Resumen!$B$5,"Alto","Bajo")</f>
        <v>Alto</v>
      </c>
      <c r="AQ13" s="22" t="str">
        <f aca="false">IF(AO13&gt;=Resumen!$B$28,"Alto","Bajo")</f>
        <v>Bajo</v>
      </c>
      <c r="AR13" s="22" t="str">
        <f aca="false">AP13&amp;" Potencial / "&amp;AQ13&amp;" Share"</f>
        <v>Alto Potencial / Bajo Share</v>
      </c>
      <c r="AS13" s="22" t="str">
        <f aca="false">IF(Q13="Sí",IF(AO13&gt;=Resumen!$B$29,"Alto","Bajo"),"")</f>
        <v>Bajo</v>
      </c>
      <c r="AT13" s="22" t="str">
        <f aca="false">IF(AS13&lt;&gt;"",AP13&amp;" Potencial / "&amp;AS13&amp;" Share","")</f>
        <v>Alto Potencial / Bajo Share</v>
      </c>
      <c r="AU13" s="22" t="str">
        <f aca="false">IF(AH13="","Sin dato",IF(AH13-AO13&gt;Resumen!$B$6,"Sobre-exhibido",IF(AO13-AH13&gt;Resumen!$B$6,"Sub-exhibido","En línea")))</f>
        <v>Sobre-exhibido</v>
      </c>
      <c r="AV13" s="22" t="n">
        <f aca="false">IF(AT13="","",IF(AT13="Alto Potencial / Bajo Share",1,IF(AT13="Alto Potencial / Alto Share",2,IF(AT13="Bajo Potencial / Alto Share",3,4))))</f>
        <v>1</v>
      </c>
      <c r="AW13" s="22" t="str">
        <f aca="false">IF(Q13="No","Sin competencia directa",IF(AV13=1,"1 - Foco Conquista (Alto Pot / Bajo Share)",IF(AV13=2,"2 - Foco Defensa (Alto Pot / Alto Share)",IF(AV13=3,"3 - Monitoreo (Bajo Pot / Alto Share)","4 - Baja Prioridad (Bajo Pot / Bajo Share)"))))</f>
        <v>1 - Foco Conquista (Alto Pot / Bajo Share)</v>
      </c>
      <c r="AX13" s="12" t="str">
        <f aca="false">IF(OR(IFERROR(AND(W13&lt;&gt;"",Y13&lt;&gt;"",Y13-W13&gt;Resumen!$B$8),FALSE()),IFERROR(AND(X13&lt;&gt;"",Y13&lt;&gt;"",Y13-X13&gt;Resumen!$B$8),FALSE())),MAX(IF(IFERROR(AND(W13&lt;&gt;"",Y13&lt;&gt;"",Y13-W13&gt;Resumen!$B$8),FALSE()),Y13-W13,0),IF(IFERROR(AND(X13&lt;&gt;"",Y13&lt;&gt;"",Y13-X13&gt;Resumen!$B$8),FALSE()),Y13-X13,0)),"")</f>
        <v/>
      </c>
      <c r="AY13" s="22" t="str">
        <f aca="false">IF(OR(IFERROR(AND(W13&lt;&gt;"",Y13&lt;&gt;"",Y13-W13&gt;Resumen!$B$8),FALSE()),IFERROR(AND(X13&lt;&gt;"",Y13&lt;&gt;"",Y13-X13&gt;Resumen!$B$8),FALSE())),TRIM("Lays tiene mayor markup que "&amp;IF(IFERROR(AND(W13&lt;&gt;"",Y13&lt;&gt;"",Y13-W13&gt;Resumen!$B$8),FALSE()),"Quento ","")&amp;IF(IFERROR(AND(X13&lt;&gt;"",Y13&lt;&gt;"",Y13-X13&gt;Resumen!$B$8),FALSE()),"Julicroc ","")&amp;"en este PDV"),"")</f>
        <v/>
      </c>
      <c r="AZ13" s="22" t="str">
        <f aca="false">IF(COUNTIF('Plan Pehuamar - Lista'!$A$2:$A$167,A13)&gt;0,"Sí","No")</f>
        <v>No</v>
      </c>
      <c r="BA13" s="22" t="str">
        <f aca="false">IF(COUNTIF('Plan Combo 9+1'!$A$2:$A$226,A13)&gt;0,"Sí","No")</f>
        <v>Sí</v>
      </c>
      <c r="BB13" s="22" t="str">
        <f aca="false">IF(AH13="","No",IF(BA13="Sí",IF((AO13-AH13)&gt;Resumen!$B$6,"Sí","No"),IF((AO13-AH13)&gt;=Resumen!$B$132,"Sí","No")))</f>
        <v>No</v>
      </c>
      <c r="BC13" s="22" t="str">
        <f aca="false">IF(AND(N13="Sí",AL13="Sí",AI13=0),"Sí","No")</f>
        <v>No</v>
      </c>
      <c r="BD13" s="22" t="str">
        <f aca="false">IF(COUNTIF('Plan 9+1 (con Pehuamar)'!$A$2:$A$227,A13)&gt;0,"Sí","No")</f>
        <v>Sí</v>
      </c>
    </row>
    <row r="14" customFormat="false" ht="15" hidden="false" customHeight="true" outlineLevel="0" collapsed="false">
      <c r="A14" s="6" t="n">
        <v>400995</v>
      </c>
      <c r="B14" s="6" t="n">
        <v>1</v>
      </c>
      <c r="C14" s="6" t="n">
        <v>101</v>
      </c>
      <c r="D14" s="6" t="s">
        <v>194</v>
      </c>
      <c r="E14" s="6" t="s">
        <v>214</v>
      </c>
      <c r="F14" s="6" t="s">
        <v>196</v>
      </c>
      <c r="G14" s="6" t="s">
        <v>129</v>
      </c>
      <c r="H14" s="6" t="s">
        <v>197</v>
      </c>
      <c r="I14" s="27" t="n">
        <v>40</v>
      </c>
      <c r="J14" s="27" t="n">
        <v>20</v>
      </c>
      <c r="K14" s="27" t="n">
        <v>30</v>
      </c>
      <c r="L14" s="28" t="n">
        <f aca="false">I14+J14</f>
        <v>60</v>
      </c>
      <c r="M14" s="28" t="n">
        <f aca="false">L14+K14</f>
        <v>90</v>
      </c>
      <c r="N14" s="22" t="str">
        <f aca="false">IF(I14&gt;0,"Sí","No")</f>
        <v>Sí</v>
      </c>
      <c r="O14" s="22" t="str">
        <f aca="false">IF(J14&gt;0,"Sí","No")</f>
        <v>Sí</v>
      </c>
      <c r="P14" s="22" t="str">
        <f aca="false">IF(K14&gt;0,"Sí","No")</f>
        <v>Sí</v>
      </c>
      <c r="Q14" s="22" t="str">
        <f aca="false">IF(OR(I14&gt;0,J14&gt;0),"Sí","No")</f>
        <v>Sí</v>
      </c>
      <c r="R14" s="27" t="n">
        <v>1900</v>
      </c>
      <c r="S14" s="27" t="n">
        <v>2700</v>
      </c>
      <c r="T14" s="27" t="n">
        <v>1800</v>
      </c>
      <c r="U14" s="27" t="n">
        <v>2400</v>
      </c>
      <c r="V14" s="27" t="n">
        <v>3600</v>
      </c>
      <c r="W14" s="12" t="n">
        <f aca="false">IF(AND(I14&gt;0,R14&gt;0),(S14-R14)/R14,"")</f>
        <v>0.421052631578947</v>
      </c>
      <c r="X14" s="12" t="n">
        <f aca="false">IF(AND(J14&gt;0,T14&gt;0),(U14-T14)/T14,"")</f>
        <v>0.333333333333333</v>
      </c>
      <c r="Y14" s="12" t="n">
        <f aca="false">IF(AND(K14&gt;0,V14&gt;0),(V14-Resumen!$B$7)/Resumen!$B$7,"")</f>
        <v>0.44</v>
      </c>
      <c r="Z14" s="28" t="n">
        <f aca="false">IF(AND(K14&gt;0,I14&gt;0,V14&gt;0,S14&gt;0),V14-S14,"")</f>
        <v>900</v>
      </c>
      <c r="AA14" s="12" t="n">
        <f aca="false">IF(Z14&lt;&gt;"",Z14/S14,"")</f>
        <v>0.333333333333333</v>
      </c>
      <c r="AB14" s="28" t="n">
        <f aca="false">IF(AND(K14&gt;0,J14&gt;0,V14&gt;0,U14&gt;0),V14-U14,"")</f>
        <v>1200</v>
      </c>
      <c r="AC14" s="12" t="n">
        <f aca="false">IF(AB14&lt;&gt;"",AB14/U14,"")</f>
        <v>0.5</v>
      </c>
      <c r="AD14" s="27" t="n">
        <v>6</v>
      </c>
      <c r="AE14" s="27" t="n">
        <v>5</v>
      </c>
      <c r="AF14" s="27" t="n">
        <v>4</v>
      </c>
      <c r="AG14" s="28" t="n">
        <f aca="false">AD14+AE14+AF14</f>
        <v>15</v>
      </c>
      <c r="AH14" s="12" t="n">
        <f aca="false">IF(AG14&gt;0,AD14/AG14,"")</f>
        <v>0.4</v>
      </c>
      <c r="AI14" s="27" t="n">
        <v>0</v>
      </c>
      <c r="AJ14" s="27" t="n">
        <v>0</v>
      </c>
      <c r="AK14" s="27" t="n">
        <v>0</v>
      </c>
      <c r="AL14" s="22" t="str">
        <f aca="false">IF(OR(AJ14&gt;0,AK14&gt;0),"Sí","No")</f>
        <v>No</v>
      </c>
      <c r="AM14" s="6" t="s">
        <v>198</v>
      </c>
      <c r="AN14" s="6" t="s">
        <v>198</v>
      </c>
      <c r="AO14" s="12" t="n">
        <f aca="false">IF(M14&gt;0,K14/M14,"")</f>
        <v>0.333333333333333</v>
      </c>
      <c r="AP14" s="22" t="str">
        <f aca="false">IF(M14&gt;=Resumen!$B$5,"Alto","Bajo")</f>
        <v>Alto</v>
      </c>
      <c r="AQ14" s="22" t="str">
        <f aca="false">IF(AO14&gt;=Resumen!$B$28,"Alto","Bajo")</f>
        <v>Bajo</v>
      </c>
      <c r="AR14" s="22" t="str">
        <f aca="false">AP14&amp;" Potencial / "&amp;AQ14&amp;" Share"</f>
        <v>Alto Potencial / Bajo Share</v>
      </c>
      <c r="AS14" s="22" t="str">
        <f aca="false">IF(Q14="Sí",IF(AO14&gt;=Resumen!$B$29,"Alto","Bajo"),"")</f>
        <v>Bajo</v>
      </c>
      <c r="AT14" s="22" t="str">
        <f aca="false">IF(AS14&lt;&gt;"",AP14&amp;" Potencial / "&amp;AS14&amp;" Share","")</f>
        <v>Alto Potencial / Bajo Share</v>
      </c>
      <c r="AU14" s="22" t="str">
        <f aca="false">IF(AH14="","Sin dato",IF(AH14-AO14&gt;Resumen!$B$6,"Sobre-exhibido",IF(AO14-AH14&gt;Resumen!$B$6,"Sub-exhibido","En línea")))</f>
        <v>Sobre-exhibido</v>
      </c>
      <c r="AV14" s="22" t="n">
        <f aca="false">IF(AT14="","",IF(AT14="Alto Potencial / Bajo Share",1,IF(AT14="Alto Potencial / Alto Share",2,IF(AT14="Bajo Potencial / Alto Share",3,4))))</f>
        <v>1</v>
      </c>
      <c r="AW14" s="22" t="str">
        <f aca="false">IF(Q14="No","Sin competencia directa",IF(AV14=1,"1 - Foco Conquista (Alto Pot / Bajo Share)",IF(AV14=2,"2 - Foco Defensa (Alto Pot / Alto Share)",IF(AV14=3,"3 - Monitoreo (Bajo Pot / Alto Share)","4 - Baja Prioridad (Bajo Pot / Bajo Share)"))))</f>
        <v>1 - Foco Conquista (Alto Pot / Bajo Share)</v>
      </c>
      <c r="AX14" s="12" t="n">
        <f aca="false">IF(OR(IFERROR(AND(W14&lt;&gt;"",Y14&lt;&gt;"",Y14-W14&gt;Resumen!$B$8),FALSE()),IFERROR(AND(X14&lt;&gt;"",Y14&lt;&gt;"",Y14-X14&gt;Resumen!$B$8),FALSE())),MAX(IF(IFERROR(AND(W14&lt;&gt;"",Y14&lt;&gt;"",Y14-W14&gt;Resumen!$B$8),FALSE()),Y14-W14,0),IF(IFERROR(AND(X14&lt;&gt;"",Y14&lt;&gt;"",Y14-X14&gt;Resumen!$B$8),FALSE()),Y14-X14,0)),"")</f>
        <v>0.106666666666667</v>
      </c>
      <c r="AY14" s="22" t="str">
        <f aca="false">IF(OR(IFERROR(AND(W14&lt;&gt;"",Y14&lt;&gt;"",Y14-W14&gt;Resumen!$B$8),FALSE()),IFERROR(AND(X14&lt;&gt;"",Y14&lt;&gt;"",Y14-X14&gt;Resumen!$B$8),FALSE())),TRIM("Lays tiene mayor markup que "&amp;IF(IFERROR(AND(W14&lt;&gt;"",Y14&lt;&gt;"",Y14-W14&gt;Resumen!$B$8),FALSE()),"Quento ","")&amp;IF(IFERROR(AND(X14&lt;&gt;"",Y14&lt;&gt;"",Y14-X14&gt;Resumen!$B$8),FALSE()),"Julicroc ","")&amp;"en este PDV"),"")</f>
        <v>Lays tiene mayor markup que Julicroc en este PDV</v>
      </c>
      <c r="AZ14" s="22" t="str">
        <f aca="false">IF(COUNTIF('Plan Pehuamar - Lista'!$A$2:$A$167,A14)&gt;0,"Sí","No")</f>
        <v>Sí</v>
      </c>
      <c r="BA14" s="22" t="str">
        <f aca="false">IF(COUNTIF('Plan Combo 9+1'!$A$2:$A$226,A14)&gt;0,"Sí","No")</f>
        <v>No</v>
      </c>
      <c r="BB14" s="22" t="str">
        <f aca="false">IF(AH14="","No",IF(BA14="Sí",IF((AO14-AH14)&gt;Resumen!$B$6,"Sí","No"),IF((AO14-AH14)&gt;=Resumen!$B$132,"Sí","No")))</f>
        <v>No</v>
      </c>
      <c r="BC14" s="22" t="str">
        <f aca="false">IF(AND(N14="Sí",AL14="Sí",AI14=0),"Sí","No")</f>
        <v>No</v>
      </c>
      <c r="BD14" s="22" t="str">
        <f aca="false">IF(COUNTIF('Plan 9+1 (con Pehuamar)'!$A$2:$A$227,A14)&gt;0,"Sí","No")</f>
        <v>Sí</v>
      </c>
    </row>
    <row r="15" customFormat="false" ht="15" hidden="false" customHeight="true" outlineLevel="0" collapsed="false">
      <c r="A15" s="6" t="n">
        <v>400996</v>
      </c>
      <c r="B15" s="6" t="n">
        <v>1</v>
      </c>
      <c r="C15" s="6" t="n">
        <v>101</v>
      </c>
      <c r="D15" s="6" t="s">
        <v>194</v>
      </c>
      <c r="E15" s="6" t="s">
        <v>215</v>
      </c>
      <c r="F15" s="6" t="s">
        <v>206</v>
      </c>
      <c r="G15" s="6" t="s">
        <v>129</v>
      </c>
      <c r="H15" s="6" t="s">
        <v>197</v>
      </c>
      <c r="I15" s="27" t="n">
        <v>15</v>
      </c>
      <c r="J15" s="27" t="n">
        <v>20</v>
      </c>
      <c r="K15" s="27" t="n">
        <v>30</v>
      </c>
      <c r="L15" s="28" t="n">
        <f aca="false">I15+J15</f>
        <v>35</v>
      </c>
      <c r="M15" s="28" t="n">
        <f aca="false">L15+K15</f>
        <v>65</v>
      </c>
      <c r="N15" s="22" t="str">
        <f aca="false">IF(I15&gt;0,"Sí","No")</f>
        <v>Sí</v>
      </c>
      <c r="O15" s="22" t="str">
        <f aca="false">IF(J15&gt;0,"Sí","No")</f>
        <v>Sí</v>
      </c>
      <c r="P15" s="22" t="str">
        <f aca="false">IF(K15&gt;0,"Sí","No")</f>
        <v>Sí</v>
      </c>
      <c r="Q15" s="22" t="str">
        <f aca="false">IF(OR(I15&gt;0,J15&gt;0),"Sí","No")</f>
        <v>Sí</v>
      </c>
      <c r="R15" s="27" t="n">
        <v>1800</v>
      </c>
      <c r="S15" s="27" t="n">
        <v>2900</v>
      </c>
      <c r="T15" s="27" t="n">
        <v>1600</v>
      </c>
      <c r="U15" s="27" t="n">
        <v>2600</v>
      </c>
      <c r="V15" s="27" t="n">
        <v>3700</v>
      </c>
      <c r="W15" s="12" t="n">
        <f aca="false">IF(AND(I15&gt;0,R15&gt;0),(S15-R15)/R15,"")</f>
        <v>0.611111111111111</v>
      </c>
      <c r="X15" s="12" t="n">
        <f aca="false">IF(AND(J15&gt;0,T15&gt;0),(U15-T15)/T15,"")</f>
        <v>0.625</v>
      </c>
      <c r="Y15" s="12" t="n">
        <f aca="false">IF(AND(K15&gt;0,V15&gt;0),(V15-Resumen!$B$7)/Resumen!$B$7,"")</f>
        <v>0.48</v>
      </c>
      <c r="Z15" s="28" t="n">
        <f aca="false">IF(AND(K15&gt;0,I15&gt;0,V15&gt;0,S15&gt;0),V15-S15,"")</f>
        <v>800</v>
      </c>
      <c r="AA15" s="12" t="n">
        <f aca="false">IF(Z15&lt;&gt;"",Z15/S15,"")</f>
        <v>0.275862068965517</v>
      </c>
      <c r="AB15" s="28" t="n">
        <f aca="false">IF(AND(K15&gt;0,J15&gt;0,V15&gt;0,U15&gt;0),V15-U15,"")</f>
        <v>1100</v>
      </c>
      <c r="AC15" s="12" t="n">
        <f aca="false">IF(AB15&lt;&gt;"",AB15/U15,"")</f>
        <v>0.423076923076923</v>
      </c>
      <c r="AD15" s="27" t="n">
        <v>5</v>
      </c>
      <c r="AE15" s="27" t="n">
        <v>3</v>
      </c>
      <c r="AF15" s="27" t="n">
        <v>3</v>
      </c>
      <c r="AG15" s="28" t="n">
        <f aca="false">AD15+AE15+AF15</f>
        <v>11</v>
      </c>
      <c r="AH15" s="12" t="n">
        <f aca="false">IF(AG15&gt;0,AD15/AG15,"")</f>
        <v>0.454545454545455</v>
      </c>
      <c r="AI15" s="27" t="n">
        <v>1</v>
      </c>
      <c r="AJ15" s="27" t="n">
        <v>0</v>
      </c>
      <c r="AK15" s="27" t="n">
        <v>0</v>
      </c>
      <c r="AL15" s="22" t="str">
        <f aca="false">IF(OR(AJ15&gt;0,AK15&gt;0),"Sí","No")</f>
        <v>No</v>
      </c>
      <c r="AM15" s="6" t="s">
        <v>198</v>
      </c>
      <c r="AN15" s="6" t="s">
        <v>198</v>
      </c>
      <c r="AO15" s="12" t="n">
        <f aca="false">IF(M15&gt;0,K15/M15,"")</f>
        <v>0.461538461538462</v>
      </c>
      <c r="AP15" s="22" t="str">
        <f aca="false">IF(M15&gt;=Resumen!$B$5,"Alto","Bajo")</f>
        <v>Alto</v>
      </c>
      <c r="AQ15" s="22" t="str">
        <f aca="false">IF(AO15&gt;=Resumen!$B$28,"Alto","Bajo")</f>
        <v>Alto</v>
      </c>
      <c r="AR15" s="22" t="str">
        <f aca="false">AP15&amp;" Potencial / "&amp;AQ15&amp;" Share"</f>
        <v>Alto Potencial / Alto Share</v>
      </c>
      <c r="AS15" s="22" t="str">
        <f aca="false">IF(Q15="Sí",IF(AO15&gt;=Resumen!$B$29,"Alto","Bajo"),"")</f>
        <v>Bajo</v>
      </c>
      <c r="AT15" s="22" t="str">
        <f aca="false">IF(AS15&lt;&gt;"",AP15&amp;" Potencial / "&amp;AS15&amp;" Share","")</f>
        <v>Alto Potencial / Bajo Share</v>
      </c>
      <c r="AU15" s="22" t="str">
        <f aca="false">IF(AH15="","Sin dato",IF(AH15-AO15&gt;Resumen!$B$6,"Sobre-exhibido",IF(AO15-AH15&gt;Resumen!$B$6,"Sub-exhibido","En línea")))</f>
        <v>En línea</v>
      </c>
      <c r="AV15" s="22" t="n">
        <f aca="false">IF(AT15="","",IF(AT15="Alto Potencial / Bajo Share",1,IF(AT15="Alto Potencial / Alto Share",2,IF(AT15="Bajo Potencial / Alto Share",3,4))))</f>
        <v>1</v>
      </c>
      <c r="AW15" s="22" t="str">
        <f aca="false">IF(Q15="No","Sin competencia directa",IF(AV15=1,"1 - Foco Conquista (Alto Pot / Bajo Share)",IF(AV15=2,"2 - Foco Defensa (Alto Pot / Alto Share)",IF(AV15=3,"3 - Monitoreo (Bajo Pot / Alto Share)","4 - Baja Prioridad (Bajo Pot / Bajo Share)"))))</f>
        <v>1 - Foco Conquista (Alto Pot / Bajo Share)</v>
      </c>
      <c r="AX15" s="12" t="str">
        <f aca="false">IF(OR(IFERROR(AND(W15&lt;&gt;"",Y15&lt;&gt;"",Y15-W15&gt;Resumen!$B$8),FALSE()),IFERROR(AND(X15&lt;&gt;"",Y15&lt;&gt;"",Y15-X15&gt;Resumen!$B$8),FALSE())),MAX(IF(IFERROR(AND(W15&lt;&gt;"",Y15&lt;&gt;"",Y15-W15&gt;Resumen!$B$8),FALSE()),Y15-W15,0),IF(IFERROR(AND(X15&lt;&gt;"",Y15&lt;&gt;"",Y15-X15&gt;Resumen!$B$8),FALSE()),Y15-X15,0)),"")</f>
        <v/>
      </c>
      <c r="AY15" s="22" t="str">
        <f aca="false">IF(OR(IFERROR(AND(W15&lt;&gt;"",Y15&lt;&gt;"",Y15-W15&gt;Resumen!$B$8),FALSE()),IFERROR(AND(X15&lt;&gt;"",Y15&lt;&gt;"",Y15-X15&gt;Resumen!$B$8),FALSE())),TRIM("Lays tiene mayor markup que "&amp;IF(IFERROR(AND(W15&lt;&gt;"",Y15&lt;&gt;"",Y15-W15&gt;Resumen!$B$8),FALSE()),"Quento ","")&amp;IF(IFERROR(AND(X15&lt;&gt;"",Y15&lt;&gt;"",Y15-X15&gt;Resumen!$B$8),FALSE()),"Julicroc ","")&amp;"en este PDV"),"")</f>
        <v/>
      </c>
      <c r="AZ15" s="22" t="str">
        <f aca="false">IF(COUNTIF('Plan Pehuamar - Lista'!$A$2:$A$167,A15)&gt;0,"Sí","No")</f>
        <v>No</v>
      </c>
      <c r="BA15" s="22" t="str">
        <f aca="false">IF(COUNTIF('Plan Combo 9+1'!$A$2:$A$226,A15)&gt;0,"Sí","No")</f>
        <v>No</v>
      </c>
      <c r="BB15" s="22" t="str">
        <f aca="false">IF(AH15="","No",IF(BA15="Sí",IF((AO15-AH15)&gt;Resumen!$B$6,"Sí","No"),IF((AO15-AH15)&gt;=Resumen!$B$132,"Sí","No")))</f>
        <v>No</v>
      </c>
      <c r="BC15" s="22" t="str">
        <f aca="false">IF(AND(N15="Sí",AL15="Sí",AI15=0),"Sí","No")</f>
        <v>No</v>
      </c>
      <c r="BD15" s="22" t="str">
        <f aca="false">IF(COUNTIF('Plan 9+1 (con Pehuamar)'!$A$2:$A$227,A15)&gt;0,"Sí","No")</f>
        <v>No</v>
      </c>
    </row>
    <row r="16" customFormat="false" ht="15" hidden="false" customHeight="true" outlineLevel="0" collapsed="false">
      <c r="A16" s="6" t="n">
        <v>401002</v>
      </c>
      <c r="B16" s="6" t="n">
        <v>1</v>
      </c>
      <c r="C16" s="6" t="n">
        <v>101</v>
      </c>
      <c r="D16" s="6" t="s">
        <v>194</v>
      </c>
      <c r="E16" s="6" t="s">
        <v>216</v>
      </c>
      <c r="F16" s="6" t="s">
        <v>213</v>
      </c>
      <c r="G16" s="6" t="s">
        <v>129</v>
      </c>
      <c r="H16" s="6" t="s">
        <v>197</v>
      </c>
      <c r="I16" s="27" t="n">
        <v>20</v>
      </c>
      <c r="J16" s="27" t="n">
        <v>0</v>
      </c>
      <c r="K16" s="27" t="n">
        <v>20</v>
      </c>
      <c r="L16" s="28" t="n">
        <f aca="false">I16+J16</f>
        <v>20</v>
      </c>
      <c r="M16" s="28" t="n">
        <f aca="false">L16+K16</f>
        <v>40</v>
      </c>
      <c r="N16" s="22" t="str">
        <f aca="false">IF(I16&gt;0,"Sí","No")</f>
        <v>Sí</v>
      </c>
      <c r="O16" s="22" t="str">
        <f aca="false">IF(J16&gt;0,"Sí","No")</f>
        <v>No</v>
      </c>
      <c r="P16" s="22" t="str">
        <f aca="false">IF(K16&gt;0,"Sí","No")</f>
        <v>Sí</v>
      </c>
      <c r="Q16" s="22" t="str">
        <f aca="false">IF(OR(I16&gt;0,J16&gt;0),"Sí","No")</f>
        <v>Sí</v>
      </c>
      <c r="R16" s="27" t="n">
        <v>1800</v>
      </c>
      <c r="S16" s="27" t="n">
        <v>3000</v>
      </c>
      <c r="T16" s="27"/>
      <c r="U16" s="27"/>
      <c r="V16" s="27" t="n">
        <v>3500</v>
      </c>
      <c r="W16" s="12" t="n">
        <f aca="false">IF(AND(I16&gt;0,R16&gt;0),(S16-R16)/R16,"")</f>
        <v>0.666666666666667</v>
      </c>
      <c r="X16" s="12" t="str">
        <f aca="false">IF(AND(J16&gt;0,T16&gt;0),(U16-T16)/T16,"")</f>
        <v/>
      </c>
      <c r="Y16" s="12" t="n">
        <f aca="false">IF(AND(K16&gt;0,V16&gt;0),(V16-Resumen!$B$7)/Resumen!$B$7,"")</f>
        <v>0.4</v>
      </c>
      <c r="Z16" s="28" t="n">
        <f aca="false">IF(AND(K16&gt;0,I16&gt;0,V16&gt;0,S16&gt;0),V16-S16,"")</f>
        <v>500</v>
      </c>
      <c r="AA16" s="12" t="n">
        <f aca="false">IF(Z16&lt;&gt;"",Z16/S16,"")</f>
        <v>0.166666666666667</v>
      </c>
      <c r="AB16" s="28" t="str">
        <f aca="false">IF(AND(K16&gt;0,J16&gt;0,V16&gt;0,U16&gt;0),V16-U16,"")</f>
        <v/>
      </c>
      <c r="AC16" s="12" t="str">
        <f aca="false">IF(AB16&lt;&gt;"",AB16/U16,"")</f>
        <v/>
      </c>
      <c r="AD16" s="27" t="n">
        <v>5</v>
      </c>
      <c r="AE16" s="27" t="n">
        <v>4</v>
      </c>
      <c r="AF16" s="27" t="n">
        <v>0</v>
      </c>
      <c r="AG16" s="28" t="n">
        <f aca="false">AD16+AE16+AF16</f>
        <v>9</v>
      </c>
      <c r="AH16" s="12" t="n">
        <f aca="false">IF(AG16&gt;0,AD16/AG16,"")</f>
        <v>0.555555555555556</v>
      </c>
      <c r="AI16" s="27" t="n">
        <v>1</v>
      </c>
      <c r="AJ16" s="27" t="n">
        <v>0</v>
      </c>
      <c r="AK16" s="27" t="n">
        <v>0</v>
      </c>
      <c r="AL16" s="22" t="str">
        <f aca="false">IF(OR(AJ16&gt;0,AK16&gt;0),"Sí","No")</f>
        <v>No</v>
      </c>
      <c r="AM16" s="6" t="s">
        <v>198</v>
      </c>
      <c r="AN16" s="6"/>
      <c r="AO16" s="12" t="n">
        <f aca="false">IF(M16&gt;0,K16/M16,"")</f>
        <v>0.5</v>
      </c>
      <c r="AP16" s="22" t="str">
        <f aca="false">IF(M16&gt;=Resumen!$B$5,"Alto","Bajo")</f>
        <v>Alto</v>
      </c>
      <c r="AQ16" s="22" t="str">
        <f aca="false">IF(AO16&gt;=Resumen!$B$28,"Alto","Bajo")</f>
        <v>Alto</v>
      </c>
      <c r="AR16" s="22" t="str">
        <f aca="false">AP16&amp;" Potencial / "&amp;AQ16&amp;" Share"</f>
        <v>Alto Potencial / Alto Share</v>
      </c>
      <c r="AS16" s="22" t="str">
        <f aca="false">IF(Q16="Sí",IF(AO16&gt;=Resumen!$B$29,"Alto","Bajo"),"")</f>
        <v>Alto</v>
      </c>
      <c r="AT16" s="22" t="str">
        <f aca="false">IF(AS16&lt;&gt;"",AP16&amp;" Potencial / "&amp;AS16&amp;" Share","")</f>
        <v>Alto Potencial / Alto Share</v>
      </c>
      <c r="AU16" s="22" t="str">
        <f aca="false">IF(AH16="","Sin dato",IF(AH16-AO16&gt;Resumen!$B$6,"Sobre-exhibido",IF(AO16-AH16&gt;Resumen!$B$6,"Sub-exhibido","En línea")))</f>
        <v>Sobre-exhibido</v>
      </c>
      <c r="AV16" s="22" t="n">
        <f aca="false">IF(AT16="","",IF(AT16="Alto Potencial / Bajo Share",1,IF(AT16="Alto Potencial / Alto Share",2,IF(AT16="Bajo Potencial / Alto Share",3,4))))</f>
        <v>2</v>
      </c>
      <c r="AW16" s="22" t="str">
        <f aca="false">IF(Q16="No","Sin competencia directa",IF(AV16=1,"1 - Foco Conquista (Alto Pot / Bajo Share)",IF(AV16=2,"2 - Foco Defensa (Alto Pot / Alto Share)",IF(AV16=3,"3 - Monitoreo (Bajo Pot / Alto Share)","4 - Baja Prioridad (Bajo Pot / Bajo Share)"))))</f>
        <v>2 - Foco Defensa (Alto Pot / Alto Share)</v>
      </c>
      <c r="AX16" s="12" t="str">
        <f aca="false">IF(OR(IFERROR(AND(W16&lt;&gt;"",Y16&lt;&gt;"",Y16-W16&gt;Resumen!$B$8),FALSE()),IFERROR(AND(X16&lt;&gt;"",Y16&lt;&gt;"",Y16-X16&gt;Resumen!$B$8),FALSE())),MAX(IF(IFERROR(AND(W16&lt;&gt;"",Y16&lt;&gt;"",Y16-W16&gt;Resumen!$B$8),FALSE()),Y16-W16,0),IF(IFERROR(AND(X16&lt;&gt;"",Y16&lt;&gt;"",Y16-X16&gt;Resumen!$B$8),FALSE()),Y16-X16,0)),"")</f>
        <v/>
      </c>
      <c r="AY16" s="22" t="str">
        <f aca="false">IF(OR(IFERROR(AND(W16&lt;&gt;"",Y16&lt;&gt;"",Y16-W16&gt;Resumen!$B$8),FALSE()),IFERROR(AND(X16&lt;&gt;"",Y16&lt;&gt;"",Y16-X16&gt;Resumen!$B$8),FALSE())),TRIM("Lays tiene mayor markup que "&amp;IF(IFERROR(AND(W16&lt;&gt;"",Y16&lt;&gt;"",Y16-W16&gt;Resumen!$B$8),FALSE()),"Quento ","")&amp;IF(IFERROR(AND(X16&lt;&gt;"",Y16&lt;&gt;"",Y16-X16&gt;Resumen!$B$8),FALSE()),"Julicroc ","")&amp;"en este PDV"),"")</f>
        <v/>
      </c>
      <c r="AZ16" s="22" t="str">
        <f aca="false">IF(COUNTIF('Plan Pehuamar - Lista'!$A$2:$A$167,A16)&gt;0,"Sí","No")</f>
        <v>No</v>
      </c>
      <c r="BA16" s="22" t="str">
        <f aca="false">IF(COUNTIF('Plan Combo 9+1'!$A$2:$A$226,A16)&gt;0,"Sí","No")</f>
        <v>No</v>
      </c>
      <c r="BB16" s="22" t="str">
        <f aca="false">IF(AH16="","No",IF(BA16="Sí",IF((AO16-AH16)&gt;Resumen!$B$6,"Sí","No"),IF((AO16-AH16)&gt;=Resumen!$B$132,"Sí","No")))</f>
        <v>No</v>
      </c>
      <c r="BC16" s="22" t="str">
        <f aca="false">IF(AND(N16="Sí",AL16="Sí",AI16=0),"Sí","No")</f>
        <v>No</v>
      </c>
      <c r="BD16" s="22" t="str">
        <f aca="false">IF(COUNTIF('Plan 9+1 (con Pehuamar)'!$A$2:$A$227,A16)&gt;0,"Sí","No")</f>
        <v>No</v>
      </c>
    </row>
    <row r="17" customFormat="false" ht="15" hidden="false" customHeight="true" outlineLevel="0" collapsed="false">
      <c r="A17" s="6" t="n">
        <v>401003</v>
      </c>
      <c r="B17" s="6" t="n">
        <v>1</v>
      </c>
      <c r="C17" s="6" t="n">
        <v>101</v>
      </c>
      <c r="D17" s="6" t="s">
        <v>194</v>
      </c>
      <c r="E17" s="6" t="s">
        <v>217</v>
      </c>
      <c r="F17" s="6" t="s">
        <v>196</v>
      </c>
      <c r="G17" s="6" t="s">
        <v>129</v>
      </c>
      <c r="H17" s="6" t="s">
        <v>197</v>
      </c>
      <c r="I17" s="27" t="n">
        <v>0</v>
      </c>
      <c r="J17" s="27" t="n">
        <v>0</v>
      </c>
      <c r="K17" s="27" t="n">
        <v>0.4</v>
      </c>
      <c r="L17" s="28" t="n">
        <f aca="false">I17+J17</f>
        <v>0</v>
      </c>
      <c r="M17" s="28" t="n">
        <f aca="false">L17+K17</f>
        <v>0.4</v>
      </c>
      <c r="N17" s="22" t="str">
        <f aca="false">IF(I17&gt;0,"Sí","No")</f>
        <v>No</v>
      </c>
      <c r="O17" s="22" t="str">
        <f aca="false">IF(J17&gt;0,"Sí","No")</f>
        <v>No</v>
      </c>
      <c r="P17" s="22" t="str">
        <f aca="false">IF(K17&gt;0,"Sí","No")</f>
        <v>Sí</v>
      </c>
      <c r="Q17" s="22" t="str">
        <f aca="false">IF(OR(I17&gt;0,J17&gt;0),"Sí","No")</f>
        <v>No</v>
      </c>
      <c r="R17" s="27"/>
      <c r="S17" s="27"/>
      <c r="T17" s="27"/>
      <c r="U17" s="27"/>
      <c r="V17" s="27"/>
      <c r="W17" s="12" t="str">
        <f aca="false">IF(AND(I17&gt;0,R17&gt;0),(S17-R17)/R17,"")</f>
        <v/>
      </c>
      <c r="X17" s="12" t="str">
        <f aca="false">IF(AND(J17&gt;0,T17&gt;0),(U17-T17)/T17,"")</f>
        <v/>
      </c>
      <c r="Y17" s="12" t="str">
        <f aca="false">IF(AND(K17&gt;0,V17&gt;0),(V17-Resumen!$B$7)/Resumen!$B$7,"")</f>
        <v/>
      </c>
      <c r="Z17" s="28" t="str">
        <f aca="false">IF(AND(K17&gt;0,I17&gt;0,V17&gt;0,S17&gt;0),V17-S17,"")</f>
        <v/>
      </c>
      <c r="AA17" s="12" t="str">
        <f aca="false">IF(Z17&lt;&gt;"",Z17/S17,"")</f>
        <v/>
      </c>
      <c r="AB17" s="28" t="str">
        <f aca="false">IF(AND(K17&gt;0,J17&gt;0,V17&gt;0,U17&gt;0),V17-U17,"")</f>
        <v/>
      </c>
      <c r="AC17" s="12" t="str">
        <f aca="false">IF(AB17&lt;&gt;"",AB17/U17,"")</f>
        <v/>
      </c>
      <c r="AD17" s="27" t="n">
        <v>0</v>
      </c>
      <c r="AE17" s="27" t="n">
        <v>0</v>
      </c>
      <c r="AF17" s="27" t="n">
        <v>0</v>
      </c>
      <c r="AG17" s="28" t="n">
        <f aca="false">AD17+AE17+AF17</f>
        <v>0</v>
      </c>
      <c r="AH17" s="12" t="str">
        <f aca="false">IF(AG17&gt;0,AD17/AG17,"")</f>
        <v/>
      </c>
      <c r="AI17" s="27" t="n">
        <v>0</v>
      </c>
      <c r="AJ17" s="27" t="n">
        <v>0</v>
      </c>
      <c r="AK17" s="27" t="n">
        <v>0</v>
      </c>
      <c r="AL17" s="22" t="str">
        <f aca="false">IF(OR(AJ17&gt;0,AK17&gt;0),"Sí","No")</f>
        <v>No</v>
      </c>
      <c r="AM17" s="6"/>
      <c r="AN17" s="6"/>
      <c r="AO17" s="12" t="n">
        <f aca="false">IF(M17&gt;0,K17/M17,"")</f>
        <v>1</v>
      </c>
      <c r="AP17" s="22" t="str">
        <f aca="false">IF(M17&gt;=Resumen!$B$5,"Alto","Bajo")</f>
        <v>Bajo</v>
      </c>
      <c r="AQ17" s="22" t="str">
        <f aca="false">IF(AO17&gt;=Resumen!$B$28,"Alto","Bajo")</f>
        <v>Alto</v>
      </c>
      <c r="AR17" s="22" t="str">
        <f aca="false">AP17&amp;" Potencial / "&amp;AQ17&amp;" Share"</f>
        <v>Bajo Potencial / Alto Share</v>
      </c>
      <c r="AS17" s="22" t="str">
        <f aca="false">IF(Q17="Sí",IF(AO17&gt;=Resumen!$B$29,"Alto","Bajo"),"")</f>
        <v/>
      </c>
      <c r="AT17" s="22" t="str">
        <f aca="false">IF(AS17&lt;&gt;"",AP17&amp;" Potencial / "&amp;AS17&amp;" Share","")</f>
        <v/>
      </c>
      <c r="AU17" s="22" t="str">
        <f aca="false">IF(AH17="","Sin dato",IF(AH17-AO17&gt;Resumen!$B$6,"Sobre-exhibido",IF(AO17-AH17&gt;Resumen!$B$6,"Sub-exhibido","En línea")))</f>
        <v>Sin dato</v>
      </c>
      <c r="AV17" s="22" t="str">
        <f aca="false">IF(AT17="","",IF(AT17="Alto Potencial / Bajo Share",1,IF(AT17="Alto Potencial / Alto Share",2,IF(AT17="Bajo Potencial / Alto Share",3,4))))</f>
        <v/>
      </c>
      <c r="AW17" s="22" t="str">
        <f aca="false">IF(Q17="No","Sin competencia directa",IF(AV17=1,"1 - Foco Conquista (Alto Pot / Bajo Share)",IF(AV17=2,"2 - Foco Defensa (Alto Pot / Alto Share)",IF(AV17=3,"3 - Monitoreo (Bajo Pot / Alto Share)","4 - Baja Prioridad (Bajo Pot / Bajo Share)"))))</f>
        <v>Sin competencia directa</v>
      </c>
      <c r="AX17" s="12" t="str">
        <f aca="false">IF(OR(IFERROR(AND(W17&lt;&gt;"",Y17&lt;&gt;"",Y17-W17&gt;Resumen!$B$8),FALSE()),IFERROR(AND(X17&lt;&gt;"",Y17&lt;&gt;"",Y17-X17&gt;Resumen!$B$8),FALSE())),MAX(IF(IFERROR(AND(W17&lt;&gt;"",Y17&lt;&gt;"",Y17-W17&gt;Resumen!$B$8),FALSE()),Y17-W17,0),IF(IFERROR(AND(X17&lt;&gt;"",Y17&lt;&gt;"",Y17-X17&gt;Resumen!$B$8),FALSE()),Y17-X17,0)),"")</f>
        <v/>
      </c>
      <c r="AY17" s="22" t="str">
        <f aca="false">IF(OR(IFERROR(AND(W17&lt;&gt;"",Y17&lt;&gt;"",Y17-W17&gt;Resumen!$B$8),FALSE()),IFERROR(AND(X17&lt;&gt;"",Y17&lt;&gt;"",Y17-X17&gt;Resumen!$B$8),FALSE())),TRIM("Lays tiene mayor markup que "&amp;IF(IFERROR(AND(W17&lt;&gt;"",Y17&lt;&gt;"",Y17-W17&gt;Resumen!$B$8),FALSE()),"Quento ","")&amp;IF(IFERROR(AND(X17&lt;&gt;"",Y17&lt;&gt;"",Y17-X17&gt;Resumen!$B$8),FALSE()),"Julicroc ","")&amp;"en este PDV"),"")</f>
        <v/>
      </c>
      <c r="AZ17" s="22" t="str">
        <f aca="false">IF(COUNTIF('Plan Pehuamar - Lista'!$A$2:$A$167,A17)&gt;0,"Sí","No")</f>
        <v>No</v>
      </c>
      <c r="BA17" s="22" t="str">
        <f aca="false">IF(COUNTIF('Plan Combo 9+1'!$A$2:$A$226,A17)&gt;0,"Sí","No")</f>
        <v>No</v>
      </c>
      <c r="BB17" s="22" t="str">
        <f aca="false">IF(AH17="","No",IF(BA17="Sí",IF((AO17-AH17)&gt;Resumen!$B$6,"Sí","No"),IF((AO17-AH17)&gt;=Resumen!$B$132,"Sí","No")))</f>
        <v>No</v>
      </c>
      <c r="BC17" s="22" t="str">
        <f aca="false">IF(AND(N17="Sí",AL17="Sí",AI17=0),"Sí","No")</f>
        <v>No</v>
      </c>
      <c r="BD17" s="22" t="str">
        <f aca="false">IF(COUNTIF('Plan 9+1 (con Pehuamar)'!$A$2:$A$227,A17)&gt;0,"Sí","No")</f>
        <v>No</v>
      </c>
    </row>
    <row r="18" customFormat="false" ht="15" hidden="false" customHeight="true" outlineLevel="0" collapsed="false">
      <c r="A18" s="6" t="n">
        <v>401004</v>
      </c>
      <c r="B18" s="6" t="n">
        <v>1</v>
      </c>
      <c r="C18" s="6" t="n">
        <v>101</v>
      </c>
      <c r="D18" s="6" t="s">
        <v>194</v>
      </c>
      <c r="E18" s="6" t="s">
        <v>218</v>
      </c>
      <c r="F18" s="6" t="s">
        <v>196</v>
      </c>
      <c r="G18" s="6" t="s">
        <v>129</v>
      </c>
      <c r="H18" s="6" t="s">
        <v>197</v>
      </c>
      <c r="I18" s="27" t="n">
        <v>0</v>
      </c>
      <c r="J18" s="27" t="n">
        <v>0</v>
      </c>
      <c r="K18" s="27" t="n">
        <v>0.7</v>
      </c>
      <c r="L18" s="28" t="n">
        <f aca="false">I18+J18</f>
        <v>0</v>
      </c>
      <c r="M18" s="28" t="n">
        <f aca="false">L18+K18</f>
        <v>0.7</v>
      </c>
      <c r="N18" s="22" t="str">
        <f aca="false">IF(I18&gt;0,"Sí","No")</f>
        <v>No</v>
      </c>
      <c r="O18" s="22" t="str">
        <f aca="false">IF(J18&gt;0,"Sí","No")</f>
        <v>No</v>
      </c>
      <c r="P18" s="22" t="str">
        <f aca="false">IF(K18&gt;0,"Sí","No")</f>
        <v>Sí</v>
      </c>
      <c r="Q18" s="22" t="str">
        <f aca="false">IF(OR(I18&gt;0,J18&gt;0),"Sí","No")</f>
        <v>No</v>
      </c>
      <c r="R18" s="27"/>
      <c r="S18" s="27"/>
      <c r="T18" s="27"/>
      <c r="U18" s="27"/>
      <c r="V18" s="27"/>
      <c r="W18" s="12" t="str">
        <f aca="false">IF(AND(I18&gt;0,R18&gt;0),(S18-R18)/R18,"")</f>
        <v/>
      </c>
      <c r="X18" s="12" t="str">
        <f aca="false">IF(AND(J18&gt;0,T18&gt;0),(U18-T18)/T18,"")</f>
        <v/>
      </c>
      <c r="Y18" s="12" t="str">
        <f aca="false">IF(AND(K18&gt;0,V18&gt;0),(V18-Resumen!$B$7)/Resumen!$B$7,"")</f>
        <v/>
      </c>
      <c r="Z18" s="28" t="str">
        <f aca="false">IF(AND(K18&gt;0,I18&gt;0,V18&gt;0,S18&gt;0),V18-S18,"")</f>
        <v/>
      </c>
      <c r="AA18" s="12" t="str">
        <f aca="false">IF(Z18&lt;&gt;"",Z18/S18,"")</f>
        <v/>
      </c>
      <c r="AB18" s="28" t="str">
        <f aca="false">IF(AND(K18&gt;0,J18&gt;0,V18&gt;0,U18&gt;0),V18-U18,"")</f>
        <v/>
      </c>
      <c r="AC18" s="12" t="str">
        <f aca="false">IF(AB18&lt;&gt;"",AB18/U18,"")</f>
        <v/>
      </c>
      <c r="AD18" s="27" t="n">
        <v>0</v>
      </c>
      <c r="AE18" s="27" t="n">
        <v>0</v>
      </c>
      <c r="AF18" s="27" t="n">
        <v>0</v>
      </c>
      <c r="AG18" s="28" t="n">
        <f aca="false">AD18+AE18+AF18</f>
        <v>0</v>
      </c>
      <c r="AH18" s="12" t="str">
        <f aca="false">IF(AG18&gt;0,AD18/AG18,"")</f>
        <v/>
      </c>
      <c r="AI18" s="27" t="n">
        <v>0</v>
      </c>
      <c r="AJ18" s="27" t="n">
        <v>0</v>
      </c>
      <c r="AK18" s="27" t="n">
        <v>0</v>
      </c>
      <c r="AL18" s="22" t="str">
        <f aca="false">IF(OR(AJ18&gt;0,AK18&gt;0),"Sí","No")</f>
        <v>No</v>
      </c>
      <c r="AM18" s="6"/>
      <c r="AN18" s="6"/>
      <c r="AO18" s="12" t="n">
        <f aca="false">IF(M18&gt;0,K18/M18,"")</f>
        <v>1</v>
      </c>
      <c r="AP18" s="22" t="str">
        <f aca="false">IF(M18&gt;=Resumen!$B$5,"Alto","Bajo")</f>
        <v>Bajo</v>
      </c>
      <c r="AQ18" s="22" t="str">
        <f aca="false">IF(AO18&gt;=Resumen!$B$28,"Alto","Bajo")</f>
        <v>Alto</v>
      </c>
      <c r="AR18" s="22" t="str">
        <f aca="false">AP18&amp;" Potencial / "&amp;AQ18&amp;" Share"</f>
        <v>Bajo Potencial / Alto Share</v>
      </c>
      <c r="AS18" s="22" t="str">
        <f aca="false">IF(Q18="Sí",IF(AO18&gt;=Resumen!$B$29,"Alto","Bajo"),"")</f>
        <v/>
      </c>
      <c r="AT18" s="22" t="str">
        <f aca="false">IF(AS18&lt;&gt;"",AP18&amp;" Potencial / "&amp;AS18&amp;" Share","")</f>
        <v/>
      </c>
      <c r="AU18" s="22" t="str">
        <f aca="false">IF(AH18="","Sin dato",IF(AH18-AO18&gt;Resumen!$B$6,"Sobre-exhibido",IF(AO18-AH18&gt;Resumen!$B$6,"Sub-exhibido","En línea")))</f>
        <v>Sin dato</v>
      </c>
      <c r="AV18" s="22" t="str">
        <f aca="false">IF(AT18="","",IF(AT18="Alto Potencial / Bajo Share",1,IF(AT18="Alto Potencial / Alto Share",2,IF(AT18="Bajo Potencial / Alto Share",3,4))))</f>
        <v/>
      </c>
      <c r="AW18" s="22" t="str">
        <f aca="false">IF(Q18="No","Sin competencia directa",IF(AV18=1,"1 - Foco Conquista (Alto Pot / Bajo Share)",IF(AV18=2,"2 - Foco Defensa (Alto Pot / Alto Share)",IF(AV18=3,"3 - Monitoreo (Bajo Pot / Alto Share)","4 - Baja Prioridad (Bajo Pot / Bajo Share)"))))</f>
        <v>Sin competencia directa</v>
      </c>
      <c r="AX18" s="12" t="str">
        <f aca="false">IF(OR(IFERROR(AND(W18&lt;&gt;"",Y18&lt;&gt;"",Y18-W18&gt;Resumen!$B$8),FALSE()),IFERROR(AND(X18&lt;&gt;"",Y18&lt;&gt;"",Y18-X18&gt;Resumen!$B$8),FALSE())),MAX(IF(IFERROR(AND(W18&lt;&gt;"",Y18&lt;&gt;"",Y18-W18&gt;Resumen!$B$8),FALSE()),Y18-W18,0),IF(IFERROR(AND(X18&lt;&gt;"",Y18&lt;&gt;"",Y18-X18&gt;Resumen!$B$8),FALSE()),Y18-X18,0)),"")</f>
        <v/>
      </c>
      <c r="AY18" s="22" t="str">
        <f aca="false">IF(OR(IFERROR(AND(W18&lt;&gt;"",Y18&lt;&gt;"",Y18-W18&gt;Resumen!$B$8),FALSE()),IFERROR(AND(X18&lt;&gt;"",Y18&lt;&gt;"",Y18-X18&gt;Resumen!$B$8),FALSE())),TRIM("Lays tiene mayor markup que "&amp;IF(IFERROR(AND(W18&lt;&gt;"",Y18&lt;&gt;"",Y18-W18&gt;Resumen!$B$8),FALSE()),"Quento ","")&amp;IF(IFERROR(AND(X18&lt;&gt;"",Y18&lt;&gt;"",Y18-X18&gt;Resumen!$B$8),FALSE()),"Julicroc ","")&amp;"en este PDV"),"")</f>
        <v/>
      </c>
      <c r="AZ18" s="22" t="str">
        <f aca="false">IF(COUNTIF('Plan Pehuamar - Lista'!$A$2:$A$167,A18)&gt;0,"Sí","No")</f>
        <v>No</v>
      </c>
      <c r="BA18" s="22" t="str">
        <f aca="false">IF(COUNTIF('Plan Combo 9+1'!$A$2:$A$226,A18)&gt;0,"Sí","No")</f>
        <v>No</v>
      </c>
      <c r="BB18" s="22" t="str">
        <f aca="false">IF(AH18="","No",IF(BA18="Sí",IF((AO18-AH18)&gt;Resumen!$B$6,"Sí","No"),IF((AO18-AH18)&gt;=Resumen!$B$132,"Sí","No")))</f>
        <v>No</v>
      </c>
      <c r="BC18" s="22" t="str">
        <f aca="false">IF(AND(N18="Sí",AL18="Sí",AI18=0),"Sí","No")</f>
        <v>No</v>
      </c>
      <c r="BD18" s="22" t="str">
        <f aca="false">IF(COUNTIF('Plan 9+1 (con Pehuamar)'!$A$2:$A$227,A18)&gt;0,"Sí","No")</f>
        <v>No</v>
      </c>
    </row>
    <row r="19" customFormat="false" ht="15" hidden="false" customHeight="true" outlineLevel="0" collapsed="false">
      <c r="A19" s="6" t="n">
        <v>401010</v>
      </c>
      <c r="B19" s="6" t="n">
        <v>1</v>
      </c>
      <c r="C19" s="6" t="n">
        <v>101</v>
      </c>
      <c r="D19" s="6" t="s">
        <v>194</v>
      </c>
      <c r="E19" s="6" t="s">
        <v>219</v>
      </c>
      <c r="F19" s="6" t="s">
        <v>210</v>
      </c>
      <c r="G19" s="6" t="s">
        <v>129</v>
      </c>
      <c r="H19" s="6" t="s">
        <v>197</v>
      </c>
      <c r="I19" s="27" t="n">
        <v>0</v>
      </c>
      <c r="J19" s="27" t="n">
        <v>0</v>
      </c>
      <c r="K19" s="27" t="n">
        <v>0.5</v>
      </c>
      <c r="L19" s="28" t="n">
        <f aca="false">I19+J19</f>
        <v>0</v>
      </c>
      <c r="M19" s="28" t="n">
        <f aca="false">L19+K19</f>
        <v>0.5</v>
      </c>
      <c r="N19" s="22" t="str">
        <f aca="false">IF(I19&gt;0,"Sí","No")</f>
        <v>No</v>
      </c>
      <c r="O19" s="22" t="str">
        <f aca="false">IF(J19&gt;0,"Sí","No")</f>
        <v>No</v>
      </c>
      <c r="P19" s="22" t="str">
        <f aca="false">IF(K19&gt;0,"Sí","No")</f>
        <v>Sí</v>
      </c>
      <c r="Q19" s="22" t="str">
        <f aca="false">IF(OR(I19&gt;0,J19&gt;0),"Sí","No")</f>
        <v>No</v>
      </c>
      <c r="R19" s="27"/>
      <c r="S19" s="27"/>
      <c r="T19" s="27"/>
      <c r="U19" s="27"/>
      <c r="V19" s="27"/>
      <c r="W19" s="12" t="str">
        <f aca="false">IF(AND(I19&gt;0,R19&gt;0),(S19-R19)/R19,"")</f>
        <v/>
      </c>
      <c r="X19" s="12" t="str">
        <f aca="false">IF(AND(J19&gt;0,T19&gt;0),(U19-T19)/T19,"")</f>
        <v/>
      </c>
      <c r="Y19" s="12" t="str">
        <f aca="false">IF(AND(K19&gt;0,V19&gt;0),(V19-Resumen!$B$7)/Resumen!$B$7,"")</f>
        <v/>
      </c>
      <c r="Z19" s="28" t="str">
        <f aca="false">IF(AND(K19&gt;0,I19&gt;0,V19&gt;0,S19&gt;0),V19-S19,"")</f>
        <v/>
      </c>
      <c r="AA19" s="12" t="str">
        <f aca="false">IF(Z19&lt;&gt;"",Z19/S19,"")</f>
        <v/>
      </c>
      <c r="AB19" s="28" t="str">
        <f aca="false">IF(AND(K19&gt;0,J19&gt;0,V19&gt;0,U19&gt;0),V19-U19,"")</f>
        <v/>
      </c>
      <c r="AC19" s="12" t="str">
        <f aca="false">IF(AB19&lt;&gt;"",AB19/U19,"")</f>
        <v/>
      </c>
      <c r="AD19" s="27" t="n">
        <v>0</v>
      </c>
      <c r="AE19" s="27" t="n">
        <v>0</v>
      </c>
      <c r="AF19" s="27" t="n">
        <v>0</v>
      </c>
      <c r="AG19" s="28" t="n">
        <f aca="false">AD19+AE19+AF19</f>
        <v>0</v>
      </c>
      <c r="AH19" s="12" t="str">
        <f aca="false">IF(AG19&gt;0,AD19/AG19,"")</f>
        <v/>
      </c>
      <c r="AI19" s="27" t="n">
        <v>0</v>
      </c>
      <c r="AJ19" s="27" t="n">
        <v>0</v>
      </c>
      <c r="AK19" s="27" t="n">
        <v>0</v>
      </c>
      <c r="AL19" s="22" t="str">
        <f aca="false">IF(OR(AJ19&gt;0,AK19&gt;0),"Sí","No")</f>
        <v>No</v>
      </c>
      <c r="AM19" s="6"/>
      <c r="AN19" s="6"/>
      <c r="AO19" s="12" t="n">
        <f aca="false">IF(M19&gt;0,K19/M19,"")</f>
        <v>1</v>
      </c>
      <c r="AP19" s="22" t="str">
        <f aca="false">IF(M19&gt;=Resumen!$B$5,"Alto","Bajo")</f>
        <v>Bajo</v>
      </c>
      <c r="AQ19" s="22" t="str">
        <f aca="false">IF(AO19&gt;=Resumen!$B$28,"Alto","Bajo")</f>
        <v>Alto</v>
      </c>
      <c r="AR19" s="22" t="str">
        <f aca="false">AP19&amp;" Potencial / "&amp;AQ19&amp;" Share"</f>
        <v>Bajo Potencial / Alto Share</v>
      </c>
      <c r="AS19" s="22" t="str">
        <f aca="false">IF(Q19="Sí",IF(AO19&gt;=Resumen!$B$29,"Alto","Bajo"),"")</f>
        <v/>
      </c>
      <c r="AT19" s="22" t="str">
        <f aca="false">IF(AS19&lt;&gt;"",AP19&amp;" Potencial / "&amp;AS19&amp;" Share","")</f>
        <v/>
      </c>
      <c r="AU19" s="22" t="str">
        <f aca="false">IF(AH19="","Sin dato",IF(AH19-AO19&gt;Resumen!$B$6,"Sobre-exhibido",IF(AO19-AH19&gt;Resumen!$B$6,"Sub-exhibido","En línea")))</f>
        <v>Sin dato</v>
      </c>
      <c r="AV19" s="22" t="str">
        <f aca="false">IF(AT19="","",IF(AT19="Alto Potencial / Bajo Share",1,IF(AT19="Alto Potencial / Alto Share",2,IF(AT19="Bajo Potencial / Alto Share",3,4))))</f>
        <v/>
      </c>
      <c r="AW19" s="22" t="str">
        <f aca="false">IF(Q19="No","Sin competencia directa",IF(AV19=1,"1 - Foco Conquista (Alto Pot / Bajo Share)",IF(AV19=2,"2 - Foco Defensa (Alto Pot / Alto Share)",IF(AV19=3,"3 - Monitoreo (Bajo Pot / Alto Share)","4 - Baja Prioridad (Bajo Pot / Bajo Share)"))))</f>
        <v>Sin competencia directa</v>
      </c>
      <c r="AX19" s="12" t="str">
        <f aca="false">IF(OR(IFERROR(AND(W19&lt;&gt;"",Y19&lt;&gt;"",Y19-W19&gt;Resumen!$B$8),FALSE()),IFERROR(AND(X19&lt;&gt;"",Y19&lt;&gt;"",Y19-X19&gt;Resumen!$B$8),FALSE())),MAX(IF(IFERROR(AND(W19&lt;&gt;"",Y19&lt;&gt;"",Y19-W19&gt;Resumen!$B$8),FALSE()),Y19-W19,0),IF(IFERROR(AND(X19&lt;&gt;"",Y19&lt;&gt;"",Y19-X19&gt;Resumen!$B$8),FALSE()),Y19-X19,0)),"")</f>
        <v/>
      </c>
      <c r="AY19" s="22" t="str">
        <f aca="false">IF(OR(IFERROR(AND(W19&lt;&gt;"",Y19&lt;&gt;"",Y19-W19&gt;Resumen!$B$8),FALSE()),IFERROR(AND(X19&lt;&gt;"",Y19&lt;&gt;"",Y19-X19&gt;Resumen!$B$8),FALSE())),TRIM("Lays tiene mayor markup que "&amp;IF(IFERROR(AND(W19&lt;&gt;"",Y19&lt;&gt;"",Y19-W19&gt;Resumen!$B$8),FALSE()),"Quento ","")&amp;IF(IFERROR(AND(X19&lt;&gt;"",Y19&lt;&gt;"",Y19-X19&gt;Resumen!$B$8),FALSE()),"Julicroc ","")&amp;"en este PDV"),"")</f>
        <v/>
      </c>
      <c r="AZ19" s="22" t="str">
        <f aca="false">IF(COUNTIF('Plan Pehuamar - Lista'!$A$2:$A$167,A19)&gt;0,"Sí","No")</f>
        <v>No</v>
      </c>
      <c r="BA19" s="22" t="str">
        <f aca="false">IF(COUNTIF('Plan Combo 9+1'!$A$2:$A$226,A19)&gt;0,"Sí","No")</f>
        <v>No</v>
      </c>
      <c r="BB19" s="22" t="str">
        <f aca="false">IF(AH19="","No",IF(BA19="Sí",IF((AO19-AH19)&gt;Resumen!$B$6,"Sí","No"),IF((AO19-AH19)&gt;=Resumen!$B$132,"Sí","No")))</f>
        <v>No</v>
      </c>
      <c r="BC19" s="22" t="str">
        <f aca="false">IF(AND(N19="Sí",AL19="Sí",AI19=0),"Sí","No")</f>
        <v>No</v>
      </c>
      <c r="BD19" s="22" t="str">
        <f aca="false">IF(COUNTIF('Plan 9+1 (con Pehuamar)'!$A$2:$A$227,A19)&gt;0,"Sí","No")</f>
        <v>No</v>
      </c>
    </row>
    <row r="20" customFormat="false" ht="15" hidden="false" customHeight="true" outlineLevel="0" collapsed="false">
      <c r="A20" s="6" t="n">
        <v>401534</v>
      </c>
      <c r="B20" s="6" t="n">
        <v>1</v>
      </c>
      <c r="C20" s="6" t="n">
        <v>101</v>
      </c>
      <c r="D20" s="6" t="s">
        <v>194</v>
      </c>
      <c r="E20" s="6" t="s">
        <v>220</v>
      </c>
      <c r="F20" s="6" t="s">
        <v>213</v>
      </c>
      <c r="G20" s="6" t="s">
        <v>129</v>
      </c>
      <c r="H20" s="6" t="s">
        <v>197</v>
      </c>
      <c r="I20" s="27" t="n">
        <v>0</v>
      </c>
      <c r="J20" s="27" t="n">
        <v>0</v>
      </c>
      <c r="K20" s="27" t="n">
        <v>3.2</v>
      </c>
      <c r="L20" s="28" t="n">
        <f aca="false">I20+J20</f>
        <v>0</v>
      </c>
      <c r="M20" s="28" t="n">
        <f aca="false">L20+K20</f>
        <v>3.2</v>
      </c>
      <c r="N20" s="22" t="str">
        <f aca="false">IF(I20&gt;0,"Sí","No")</f>
        <v>No</v>
      </c>
      <c r="O20" s="22" t="str">
        <f aca="false">IF(J20&gt;0,"Sí","No")</f>
        <v>No</v>
      </c>
      <c r="P20" s="22" t="str">
        <f aca="false">IF(K20&gt;0,"Sí","No")</f>
        <v>Sí</v>
      </c>
      <c r="Q20" s="22" t="str">
        <f aca="false">IF(OR(I20&gt;0,J20&gt;0),"Sí","No")</f>
        <v>No</v>
      </c>
      <c r="R20" s="27"/>
      <c r="S20" s="27"/>
      <c r="T20" s="27"/>
      <c r="U20" s="27"/>
      <c r="V20" s="27"/>
      <c r="W20" s="12" t="str">
        <f aca="false">IF(AND(I20&gt;0,R20&gt;0),(S20-R20)/R20,"")</f>
        <v/>
      </c>
      <c r="X20" s="12" t="str">
        <f aca="false">IF(AND(J20&gt;0,T20&gt;0),(U20-T20)/T20,"")</f>
        <v/>
      </c>
      <c r="Y20" s="12" t="str">
        <f aca="false">IF(AND(K20&gt;0,V20&gt;0),(V20-Resumen!$B$7)/Resumen!$B$7,"")</f>
        <v/>
      </c>
      <c r="Z20" s="28" t="str">
        <f aca="false">IF(AND(K20&gt;0,I20&gt;0,V20&gt;0,S20&gt;0),V20-S20,"")</f>
        <v/>
      </c>
      <c r="AA20" s="12" t="str">
        <f aca="false">IF(Z20&lt;&gt;"",Z20/S20,"")</f>
        <v/>
      </c>
      <c r="AB20" s="28" t="str">
        <f aca="false">IF(AND(K20&gt;0,J20&gt;0,V20&gt;0,U20&gt;0),V20-U20,"")</f>
        <v/>
      </c>
      <c r="AC20" s="12" t="str">
        <f aca="false">IF(AB20&lt;&gt;"",AB20/U20,"")</f>
        <v/>
      </c>
      <c r="AD20" s="27" t="n">
        <v>0</v>
      </c>
      <c r="AE20" s="27" t="n">
        <v>0</v>
      </c>
      <c r="AF20" s="27" t="n">
        <v>0</v>
      </c>
      <c r="AG20" s="28" t="n">
        <f aca="false">AD20+AE20+AF20</f>
        <v>0</v>
      </c>
      <c r="AH20" s="12" t="str">
        <f aca="false">IF(AG20&gt;0,AD20/AG20,"")</f>
        <v/>
      </c>
      <c r="AI20" s="27" t="n">
        <v>0</v>
      </c>
      <c r="AJ20" s="27" t="n">
        <v>0</v>
      </c>
      <c r="AK20" s="27" t="n">
        <v>0</v>
      </c>
      <c r="AL20" s="22" t="str">
        <f aca="false">IF(OR(AJ20&gt;0,AK20&gt;0),"Sí","No")</f>
        <v>No</v>
      </c>
      <c r="AM20" s="6"/>
      <c r="AN20" s="6"/>
      <c r="AO20" s="12" t="n">
        <f aca="false">IF(M20&gt;0,K20/M20,"")</f>
        <v>1</v>
      </c>
      <c r="AP20" s="22" t="str">
        <f aca="false">IF(M20&gt;=Resumen!$B$5,"Alto","Bajo")</f>
        <v>Bajo</v>
      </c>
      <c r="AQ20" s="22" t="str">
        <f aca="false">IF(AO20&gt;=Resumen!$B$28,"Alto","Bajo")</f>
        <v>Alto</v>
      </c>
      <c r="AR20" s="22" t="str">
        <f aca="false">AP20&amp;" Potencial / "&amp;AQ20&amp;" Share"</f>
        <v>Bajo Potencial / Alto Share</v>
      </c>
      <c r="AS20" s="22" t="str">
        <f aca="false">IF(Q20="Sí",IF(AO20&gt;=Resumen!$B$29,"Alto","Bajo"),"")</f>
        <v/>
      </c>
      <c r="AT20" s="22" t="str">
        <f aca="false">IF(AS20&lt;&gt;"",AP20&amp;" Potencial / "&amp;AS20&amp;" Share","")</f>
        <v/>
      </c>
      <c r="AU20" s="22" t="str">
        <f aca="false">IF(AH20="","Sin dato",IF(AH20-AO20&gt;Resumen!$B$6,"Sobre-exhibido",IF(AO20-AH20&gt;Resumen!$B$6,"Sub-exhibido","En línea")))</f>
        <v>Sin dato</v>
      </c>
      <c r="AV20" s="22" t="str">
        <f aca="false">IF(AT20="","",IF(AT20="Alto Potencial / Bajo Share",1,IF(AT20="Alto Potencial / Alto Share",2,IF(AT20="Bajo Potencial / Alto Share",3,4))))</f>
        <v/>
      </c>
      <c r="AW20" s="22" t="str">
        <f aca="false">IF(Q20="No","Sin competencia directa",IF(AV20=1,"1 - Foco Conquista (Alto Pot / Bajo Share)",IF(AV20=2,"2 - Foco Defensa (Alto Pot / Alto Share)",IF(AV20=3,"3 - Monitoreo (Bajo Pot / Alto Share)","4 - Baja Prioridad (Bajo Pot / Bajo Share)"))))</f>
        <v>Sin competencia directa</v>
      </c>
      <c r="AX20" s="12" t="str">
        <f aca="false">IF(OR(IFERROR(AND(W20&lt;&gt;"",Y20&lt;&gt;"",Y20-W20&gt;Resumen!$B$8),FALSE()),IFERROR(AND(X20&lt;&gt;"",Y20&lt;&gt;"",Y20-X20&gt;Resumen!$B$8),FALSE())),MAX(IF(IFERROR(AND(W20&lt;&gt;"",Y20&lt;&gt;"",Y20-W20&gt;Resumen!$B$8),FALSE()),Y20-W20,0),IF(IFERROR(AND(X20&lt;&gt;"",Y20&lt;&gt;"",Y20-X20&gt;Resumen!$B$8),FALSE()),Y20-X20,0)),"")</f>
        <v/>
      </c>
      <c r="AY20" s="22" t="str">
        <f aca="false">IF(OR(IFERROR(AND(W20&lt;&gt;"",Y20&lt;&gt;"",Y20-W20&gt;Resumen!$B$8),FALSE()),IFERROR(AND(X20&lt;&gt;"",Y20&lt;&gt;"",Y20-X20&gt;Resumen!$B$8),FALSE())),TRIM("Lays tiene mayor markup que "&amp;IF(IFERROR(AND(W20&lt;&gt;"",Y20&lt;&gt;"",Y20-W20&gt;Resumen!$B$8),FALSE()),"Quento ","")&amp;IF(IFERROR(AND(X20&lt;&gt;"",Y20&lt;&gt;"",Y20-X20&gt;Resumen!$B$8),FALSE()),"Julicroc ","")&amp;"en este PDV"),"")</f>
        <v/>
      </c>
      <c r="AZ20" s="22" t="str">
        <f aca="false">IF(COUNTIF('Plan Pehuamar - Lista'!$A$2:$A$167,A20)&gt;0,"Sí","No")</f>
        <v>No</v>
      </c>
      <c r="BA20" s="22" t="str">
        <f aca="false">IF(COUNTIF('Plan Combo 9+1'!$A$2:$A$226,A20)&gt;0,"Sí","No")</f>
        <v>No</v>
      </c>
      <c r="BB20" s="22" t="str">
        <f aca="false">IF(AH20="","No",IF(BA20="Sí",IF((AO20-AH20)&gt;Resumen!$B$6,"Sí","No"),IF((AO20-AH20)&gt;=Resumen!$B$132,"Sí","No")))</f>
        <v>No</v>
      </c>
      <c r="BC20" s="22" t="str">
        <f aca="false">IF(AND(N20="Sí",AL20="Sí",AI20=0),"Sí","No")</f>
        <v>No</v>
      </c>
      <c r="BD20" s="22" t="str">
        <f aca="false">IF(COUNTIF('Plan 9+1 (con Pehuamar)'!$A$2:$A$227,A20)&gt;0,"Sí","No")</f>
        <v>No</v>
      </c>
    </row>
    <row r="21" customFormat="false" ht="15" hidden="false" customHeight="true" outlineLevel="0" collapsed="false">
      <c r="A21" s="6" t="n">
        <v>401560</v>
      </c>
      <c r="B21" s="6" t="n">
        <v>1</v>
      </c>
      <c r="C21" s="6" t="n">
        <v>101</v>
      </c>
      <c r="D21" s="6" t="s">
        <v>194</v>
      </c>
      <c r="E21" s="6" t="s">
        <v>221</v>
      </c>
      <c r="F21" s="6" t="s">
        <v>196</v>
      </c>
      <c r="G21" s="6" t="s">
        <v>129</v>
      </c>
      <c r="H21" s="6" t="s">
        <v>197</v>
      </c>
      <c r="I21" s="27" t="n">
        <v>15</v>
      </c>
      <c r="J21" s="27" t="n">
        <v>20</v>
      </c>
      <c r="K21" s="27" t="n">
        <v>10</v>
      </c>
      <c r="L21" s="28" t="n">
        <f aca="false">I21+J21</f>
        <v>35</v>
      </c>
      <c r="M21" s="28" t="n">
        <f aca="false">L21+K21</f>
        <v>45</v>
      </c>
      <c r="N21" s="22" t="str">
        <f aca="false">IF(I21&gt;0,"Sí","No")</f>
        <v>Sí</v>
      </c>
      <c r="O21" s="22" t="str">
        <f aca="false">IF(J21&gt;0,"Sí","No")</f>
        <v>Sí</v>
      </c>
      <c r="P21" s="22" t="str">
        <f aca="false">IF(K21&gt;0,"Sí","No")</f>
        <v>Sí</v>
      </c>
      <c r="Q21" s="22" t="str">
        <f aca="false">IF(OR(I21&gt;0,J21&gt;0),"Sí","No")</f>
        <v>Sí</v>
      </c>
      <c r="R21" s="27" t="n">
        <v>1800</v>
      </c>
      <c r="S21" s="27" t="n">
        <v>2900</v>
      </c>
      <c r="T21" s="27" t="n">
        <v>1700</v>
      </c>
      <c r="U21" s="27" t="n">
        <v>2500</v>
      </c>
      <c r="V21" s="27" t="n">
        <v>3500</v>
      </c>
      <c r="W21" s="12" t="n">
        <f aca="false">IF(AND(I21&gt;0,R21&gt;0),(S21-R21)/R21,"")</f>
        <v>0.611111111111111</v>
      </c>
      <c r="X21" s="12" t="n">
        <f aca="false">IF(AND(J21&gt;0,T21&gt;0),(U21-T21)/T21,"")</f>
        <v>0.470588235294118</v>
      </c>
      <c r="Y21" s="12" t="n">
        <f aca="false">IF(AND(K21&gt;0,V21&gt;0),(V21-Resumen!$B$7)/Resumen!$B$7,"")</f>
        <v>0.4</v>
      </c>
      <c r="Z21" s="28" t="n">
        <f aca="false">IF(AND(K21&gt;0,I21&gt;0,V21&gt;0,S21&gt;0),V21-S21,"")</f>
        <v>600</v>
      </c>
      <c r="AA21" s="12" t="n">
        <f aca="false">IF(Z21&lt;&gt;"",Z21/S21,"")</f>
        <v>0.206896551724138</v>
      </c>
      <c r="AB21" s="28" t="n">
        <f aca="false">IF(AND(K21&gt;0,J21&gt;0,V21&gt;0,U21&gt;0),V21-U21,"")</f>
        <v>1000</v>
      </c>
      <c r="AC21" s="12" t="n">
        <f aca="false">IF(AB21&lt;&gt;"",AB21/U21,"")</f>
        <v>0.4</v>
      </c>
      <c r="AD21" s="27" t="n">
        <v>4</v>
      </c>
      <c r="AE21" s="27" t="n">
        <v>4</v>
      </c>
      <c r="AF21" s="27" t="n">
        <v>4</v>
      </c>
      <c r="AG21" s="28" t="n">
        <f aca="false">AD21+AE21+AF21</f>
        <v>12</v>
      </c>
      <c r="AH21" s="12" t="n">
        <f aca="false">IF(AG21&gt;0,AD21/AG21,"")</f>
        <v>0.333333333333333</v>
      </c>
      <c r="AI21" s="27" t="n">
        <v>0</v>
      </c>
      <c r="AJ21" s="27" t="n">
        <v>0</v>
      </c>
      <c r="AK21" s="27" t="n">
        <v>0</v>
      </c>
      <c r="AL21" s="22" t="str">
        <f aca="false">IF(OR(AJ21&gt;0,AK21&gt;0),"Sí","No")</f>
        <v>No</v>
      </c>
      <c r="AM21" s="6" t="s">
        <v>198</v>
      </c>
      <c r="AN21" s="6" t="s">
        <v>198</v>
      </c>
      <c r="AO21" s="12" t="n">
        <f aca="false">IF(M21&gt;0,K21/M21,"")</f>
        <v>0.222222222222222</v>
      </c>
      <c r="AP21" s="22" t="str">
        <f aca="false">IF(M21&gt;=Resumen!$B$5,"Alto","Bajo")</f>
        <v>Alto</v>
      </c>
      <c r="AQ21" s="22" t="str">
        <f aca="false">IF(AO21&gt;=Resumen!$B$28,"Alto","Bajo")</f>
        <v>Bajo</v>
      </c>
      <c r="AR21" s="22" t="str">
        <f aca="false">AP21&amp;" Potencial / "&amp;AQ21&amp;" Share"</f>
        <v>Alto Potencial / Bajo Share</v>
      </c>
      <c r="AS21" s="22" t="str">
        <f aca="false">IF(Q21="Sí",IF(AO21&gt;=Resumen!$B$29,"Alto","Bajo"),"")</f>
        <v>Bajo</v>
      </c>
      <c r="AT21" s="22" t="str">
        <f aca="false">IF(AS21&lt;&gt;"",AP21&amp;" Potencial / "&amp;AS21&amp;" Share","")</f>
        <v>Alto Potencial / Bajo Share</v>
      </c>
      <c r="AU21" s="22" t="str">
        <f aca="false">IF(AH21="","Sin dato",IF(AH21-AO21&gt;Resumen!$B$6,"Sobre-exhibido",IF(AO21-AH21&gt;Resumen!$B$6,"Sub-exhibido","En línea")))</f>
        <v>Sobre-exhibido</v>
      </c>
      <c r="AV21" s="22" t="n">
        <f aca="false">IF(AT21="","",IF(AT21="Alto Potencial / Bajo Share",1,IF(AT21="Alto Potencial / Alto Share",2,IF(AT21="Bajo Potencial / Alto Share",3,4))))</f>
        <v>1</v>
      </c>
      <c r="AW21" s="22" t="str">
        <f aca="false">IF(Q21="No","Sin competencia directa",IF(AV21=1,"1 - Foco Conquista (Alto Pot / Bajo Share)",IF(AV21=2,"2 - Foco Defensa (Alto Pot / Alto Share)",IF(AV21=3,"3 - Monitoreo (Bajo Pot / Alto Share)","4 - Baja Prioridad (Bajo Pot / Bajo Share)"))))</f>
        <v>1 - Foco Conquista (Alto Pot / Bajo Share)</v>
      </c>
      <c r="AX21" s="12" t="str">
        <f aca="false">IF(OR(IFERROR(AND(W21&lt;&gt;"",Y21&lt;&gt;"",Y21-W21&gt;Resumen!$B$8),FALSE()),IFERROR(AND(X21&lt;&gt;"",Y21&lt;&gt;"",Y21-X21&gt;Resumen!$B$8),FALSE())),MAX(IF(IFERROR(AND(W21&lt;&gt;"",Y21&lt;&gt;"",Y21-W21&gt;Resumen!$B$8),FALSE()),Y21-W21,0),IF(IFERROR(AND(X21&lt;&gt;"",Y21&lt;&gt;"",Y21-X21&gt;Resumen!$B$8),FALSE()),Y21-X21,0)),"")</f>
        <v/>
      </c>
      <c r="AY21" s="22" t="str">
        <f aca="false">IF(OR(IFERROR(AND(W21&lt;&gt;"",Y21&lt;&gt;"",Y21-W21&gt;Resumen!$B$8),FALSE()),IFERROR(AND(X21&lt;&gt;"",Y21&lt;&gt;"",Y21-X21&gt;Resumen!$B$8),FALSE())),TRIM("Lays tiene mayor markup que "&amp;IF(IFERROR(AND(W21&lt;&gt;"",Y21&lt;&gt;"",Y21-W21&gt;Resumen!$B$8),FALSE()),"Quento ","")&amp;IF(IFERROR(AND(X21&lt;&gt;"",Y21&lt;&gt;"",Y21-X21&gt;Resumen!$B$8),FALSE()),"Julicroc ","")&amp;"en este PDV"),"")</f>
        <v/>
      </c>
      <c r="AZ21" s="22" t="str">
        <f aca="false">IF(COUNTIF('Plan Pehuamar - Lista'!$A$2:$A$167,A21)&gt;0,"Sí","No")</f>
        <v>No</v>
      </c>
      <c r="BA21" s="22" t="str">
        <f aca="false">IF(COUNTIF('Plan Combo 9+1'!$A$2:$A$226,A21)&gt;0,"Sí","No")</f>
        <v>Sí</v>
      </c>
      <c r="BB21" s="22" t="str">
        <f aca="false">IF(AH21="","No",IF(BA21="Sí",IF((AO21-AH21)&gt;Resumen!$B$6,"Sí","No"),IF((AO21-AH21)&gt;=Resumen!$B$132,"Sí","No")))</f>
        <v>No</v>
      </c>
      <c r="BC21" s="22" t="str">
        <f aca="false">IF(AND(N21="Sí",AL21="Sí",AI21=0),"Sí","No")</f>
        <v>No</v>
      </c>
      <c r="BD21" s="22" t="str">
        <f aca="false">IF(COUNTIF('Plan 9+1 (con Pehuamar)'!$A$2:$A$227,A21)&gt;0,"Sí","No")</f>
        <v>Sí</v>
      </c>
    </row>
    <row r="22" customFormat="false" ht="15" hidden="false" customHeight="true" outlineLevel="0" collapsed="false">
      <c r="A22" s="6" t="n">
        <v>401696</v>
      </c>
      <c r="B22" s="6" t="n">
        <v>1</v>
      </c>
      <c r="C22" s="6" t="n">
        <v>101</v>
      </c>
      <c r="D22" s="6" t="s">
        <v>194</v>
      </c>
      <c r="E22" s="6" t="s">
        <v>222</v>
      </c>
      <c r="F22" s="6" t="s">
        <v>196</v>
      </c>
      <c r="G22" s="6" t="s">
        <v>129</v>
      </c>
      <c r="H22" s="6" t="s">
        <v>197</v>
      </c>
      <c r="I22" s="27" t="n">
        <v>20</v>
      </c>
      <c r="J22" s="27" t="n">
        <v>0</v>
      </c>
      <c r="K22" s="27" t="n">
        <v>15</v>
      </c>
      <c r="L22" s="28" t="n">
        <f aca="false">I22+J22</f>
        <v>20</v>
      </c>
      <c r="M22" s="28" t="n">
        <f aca="false">L22+K22</f>
        <v>35</v>
      </c>
      <c r="N22" s="22" t="str">
        <f aca="false">IF(I22&gt;0,"Sí","No")</f>
        <v>Sí</v>
      </c>
      <c r="O22" s="22" t="str">
        <f aca="false">IF(J22&gt;0,"Sí","No")</f>
        <v>No</v>
      </c>
      <c r="P22" s="22" t="str">
        <f aca="false">IF(K22&gt;0,"Sí","No")</f>
        <v>Sí</v>
      </c>
      <c r="Q22" s="22" t="str">
        <f aca="false">IF(OR(I22&gt;0,J22&gt;0),"Sí","No")</f>
        <v>Sí</v>
      </c>
      <c r="R22" s="27" t="n">
        <v>1800</v>
      </c>
      <c r="S22" s="27" t="n">
        <v>2800</v>
      </c>
      <c r="T22" s="27"/>
      <c r="U22" s="27"/>
      <c r="V22" s="27" t="n">
        <v>3600</v>
      </c>
      <c r="W22" s="12" t="n">
        <f aca="false">IF(AND(I22&gt;0,R22&gt;0),(S22-R22)/R22,"")</f>
        <v>0.555555555555556</v>
      </c>
      <c r="X22" s="12" t="str">
        <f aca="false">IF(AND(J22&gt;0,T22&gt;0),(U22-T22)/T22,"")</f>
        <v/>
      </c>
      <c r="Y22" s="12" t="n">
        <f aca="false">IF(AND(K22&gt;0,V22&gt;0),(V22-Resumen!$B$7)/Resumen!$B$7,"")</f>
        <v>0.44</v>
      </c>
      <c r="Z22" s="28" t="n">
        <f aca="false">IF(AND(K22&gt;0,I22&gt;0,V22&gt;0,S22&gt;0),V22-S22,"")</f>
        <v>800</v>
      </c>
      <c r="AA22" s="12" t="n">
        <f aca="false">IF(Z22&lt;&gt;"",Z22/S22,"")</f>
        <v>0.285714285714286</v>
      </c>
      <c r="AB22" s="28" t="str">
        <f aca="false">IF(AND(K22&gt;0,J22&gt;0,V22&gt;0,U22&gt;0),V22-U22,"")</f>
        <v/>
      </c>
      <c r="AC22" s="12" t="str">
        <f aca="false">IF(AB22&lt;&gt;"",AB22/U22,"")</f>
        <v/>
      </c>
      <c r="AD22" s="27" t="n">
        <v>3</v>
      </c>
      <c r="AE22" s="27" t="n">
        <v>3</v>
      </c>
      <c r="AF22" s="27" t="n">
        <v>0</v>
      </c>
      <c r="AG22" s="28" t="n">
        <f aca="false">AD22+AE22+AF22</f>
        <v>6</v>
      </c>
      <c r="AH22" s="12" t="n">
        <f aca="false">IF(AG22&gt;0,AD22/AG22,"")</f>
        <v>0.5</v>
      </c>
      <c r="AI22" s="27" t="n">
        <v>0</v>
      </c>
      <c r="AJ22" s="27" t="n">
        <v>0</v>
      </c>
      <c r="AK22" s="27" t="n">
        <v>0</v>
      </c>
      <c r="AL22" s="22" t="str">
        <f aca="false">IF(OR(AJ22&gt;0,AK22&gt;0),"Sí","No")</f>
        <v>No</v>
      </c>
      <c r="AM22" s="6" t="s">
        <v>198</v>
      </c>
      <c r="AN22" s="6"/>
      <c r="AO22" s="12" t="n">
        <f aca="false">IF(M22&gt;0,K22/M22,"")</f>
        <v>0.428571428571429</v>
      </c>
      <c r="AP22" s="22" t="str">
        <f aca="false">IF(M22&gt;=Resumen!$B$5,"Alto","Bajo")</f>
        <v>Bajo</v>
      </c>
      <c r="AQ22" s="22" t="str">
        <f aca="false">IF(AO22&gt;=Resumen!$B$28,"Alto","Bajo")</f>
        <v>Alto</v>
      </c>
      <c r="AR22" s="22" t="str">
        <f aca="false">AP22&amp;" Potencial / "&amp;AQ22&amp;" Share"</f>
        <v>Bajo Potencial / Alto Share</v>
      </c>
      <c r="AS22" s="22" t="str">
        <f aca="false">IF(Q22="Sí",IF(AO22&gt;=Resumen!$B$29,"Alto","Bajo"),"")</f>
        <v>Bajo</v>
      </c>
      <c r="AT22" s="22" t="str">
        <f aca="false">IF(AS22&lt;&gt;"",AP22&amp;" Potencial / "&amp;AS22&amp;" Share","")</f>
        <v>Bajo Potencial / Bajo Share</v>
      </c>
      <c r="AU22" s="22" t="str">
        <f aca="false">IF(AH22="","Sin dato",IF(AH22-AO22&gt;Resumen!$B$6,"Sobre-exhibido",IF(AO22-AH22&gt;Resumen!$B$6,"Sub-exhibido","En línea")))</f>
        <v>Sobre-exhibido</v>
      </c>
      <c r="AV22" s="22" t="n">
        <f aca="false">IF(AT22="","",IF(AT22="Alto Potencial / Bajo Share",1,IF(AT22="Alto Potencial / Alto Share",2,IF(AT22="Bajo Potencial / Alto Share",3,4))))</f>
        <v>4</v>
      </c>
      <c r="AW22" s="22" t="str">
        <f aca="false">IF(Q22="No","Sin competencia directa",IF(AV22=1,"1 - Foco Conquista (Alto Pot / Bajo Share)",IF(AV22=2,"2 - Foco Defensa (Alto Pot / Alto Share)",IF(AV22=3,"3 - Monitoreo (Bajo Pot / Alto Share)","4 - Baja Prioridad (Bajo Pot / Bajo Share)"))))</f>
        <v>4 - Baja Prioridad (Bajo Pot / Bajo Share)</v>
      </c>
      <c r="AX22" s="12" t="str">
        <f aca="false">IF(OR(IFERROR(AND(W22&lt;&gt;"",Y22&lt;&gt;"",Y22-W22&gt;Resumen!$B$8),FALSE()),IFERROR(AND(X22&lt;&gt;"",Y22&lt;&gt;"",Y22-X22&gt;Resumen!$B$8),FALSE())),MAX(IF(IFERROR(AND(W22&lt;&gt;"",Y22&lt;&gt;"",Y22-W22&gt;Resumen!$B$8),FALSE()),Y22-W22,0),IF(IFERROR(AND(X22&lt;&gt;"",Y22&lt;&gt;"",Y22-X22&gt;Resumen!$B$8),FALSE()),Y22-X22,0)),"")</f>
        <v/>
      </c>
      <c r="AY22" s="22" t="str">
        <f aca="false">IF(OR(IFERROR(AND(W22&lt;&gt;"",Y22&lt;&gt;"",Y22-W22&gt;Resumen!$B$8),FALSE()),IFERROR(AND(X22&lt;&gt;"",Y22&lt;&gt;"",Y22-X22&gt;Resumen!$B$8),FALSE())),TRIM("Lays tiene mayor markup que "&amp;IF(IFERROR(AND(W22&lt;&gt;"",Y22&lt;&gt;"",Y22-W22&gt;Resumen!$B$8),FALSE()),"Quento ","")&amp;IF(IFERROR(AND(X22&lt;&gt;"",Y22&lt;&gt;"",Y22-X22&gt;Resumen!$B$8),FALSE()),"Julicroc ","")&amp;"en este PDV"),"")</f>
        <v/>
      </c>
      <c r="AZ22" s="22" t="str">
        <f aca="false">IF(COUNTIF('Plan Pehuamar - Lista'!$A$2:$A$167,A22)&gt;0,"Sí","No")</f>
        <v>No</v>
      </c>
      <c r="BA22" s="22" t="str">
        <f aca="false">IF(COUNTIF('Plan Combo 9+1'!$A$2:$A$226,A22)&gt;0,"Sí","No")</f>
        <v>No</v>
      </c>
      <c r="BB22" s="22" t="str">
        <f aca="false">IF(AH22="","No",IF(BA22="Sí",IF((AO22-AH22)&gt;Resumen!$B$6,"Sí","No"),IF((AO22-AH22)&gt;=Resumen!$B$132,"Sí","No")))</f>
        <v>No</v>
      </c>
      <c r="BC22" s="22" t="str">
        <f aca="false">IF(AND(N22="Sí",AL22="Sí",AI22=0),"Sí","No")</f>
        <v>No</v>
      </c>
      <c r="BD22" s="22" t="str">
        <f aca="false">IF(COUNTIF('Plan 9+1 (con Pehuamar)'!$A$2:$A$227,A22)&gt;0,"Sí","No")</f>
        <v>No</v>
      </c>
    </row>
    <row r="23" customFormat="false" ht="15" hidden="false" customHeight="true" outlineLevel="0" collapsed="false">
      <c r="A23" s="6" t="n">
        <v>401738</v>
      </c>
      <c r="B23" s="6" t="n">
        <v>1</v>
      </c>
      <c r="C23" s="6" t="n">
        <v>101</v>
      </c>
      <c r="D23" s="6" t="s">
        <v>194</v>
      </c>
      <c r="E23" s="6" t="s">
        <v>223</v>
      </c>
      <c r="F23" s="6" t="s">
        <v>196</v>
      </c>
      <c r="G23" s="6" t="s">
        <v>129</v>
      </c>
      <c r="H23" s="6" t="s">
        <v>197</v>
      </c>
      <c r="I23" s="27" t="n">
        <v>0</v>
      </c>
      <c r="J23" s="27" t="n">
        <v>0</v>
      </c>
      <c r="K23" s="27" t="n">
        <v>0.9</v>
      </c>
      <c r="L23" s="28" t="n">
        <f aca="false">I23+J23</f>
        <v>0</v>
      </c>
      <c r="M23" s="28" t="n">
        <f aca="false">L23+K23</f>
        <v>0.9</v>
      </c>
      <c r="N23" s="22" t="str">
        <f aca="false">IF(I23&gt;0,"Sí","No")</f>
        <v>No</v>
      </c>
      <c r="O23" s="22" t="str">
        <f aca="false">IF(J23&gt;0,"Sí","No")</f>
        <v>No</v>
      </c>
      <c r="P23" s="22" t="str">
        <f aca="false">IF(K23&gt;0,"Sí","No")</f>
        <v>Sí</v>
      </c>
      <c r="Q23" s="22" t="str">
        <f aca="false">IF(OR(I23&gt;0,J23&gt;0),"Sí","No")</f>
        <v>No</v>
      </c>
      <c r="R23" s="27"/>
      <c r="S23" s="27"/>
      <c r="T23" s="27"/>
      <c r="U23" s="27"/>
      <c r="V23" s="27"/>
      <c r="W23" s="12" t="str">
        <f aca="false">IF(AND(I23&gt;0,R23&gt;0),(S23-R23)/R23,"")</f>
        <v/>
      </c>
      <c r="X23" s="12" t="str">
        <f aca="false">IF(AND(J23&gt;0,T23&gt;0),(U23-T23)/T23,"")</f>
        <v/>
      </c>
      <c r="Y23" s="12" t="str">
        <f aca="false">IF(AND(K23&gt;0,V23&gt;0),(V23-Resumen!$B$7)/Resumen!$B$7,"")</f>
        <v/>
      </c>
      <c r="Z23" s="28" t="str">
        <f aca="false">IF(AND(K23&gt;0,I23&gt;0,V23&gt;0,S23&gt;0),V23-S23,"")</f>
        <v/>
      </c>
      <c r="AA23" s="12" t="str">
        <f aca="false">IF(Z23&lt;&gt;"",Z23/S23,"")</f>
        <v/>
      </c>
      <c r="AB23" s="28" t="str">
        <f aca="false">IF(AND(K23&gt;0,J23&gt;0,V23&gt;0,U23&gt;0),V23-U23,"")</f>
        <v/>
      </c>
      <c r="AC23" s="12" t="str">
        <f aca="false">IF(AB23&lt;&gt;"",AB23/U23,"")</f>
        <v/>
      </c>
      <c r="AD23" s="27" t="n">
        <v>0</v>
      </c>
      <c r="AE23" s="27" t="n">
        <v>0</v>
      </c>
      <c r="AF23" s="27" t="n">
        <v>0</v>
      </c>
      <c r="AG23" s="28" t="n">
        <f aca="false">AD23+AE23+AF23</f>
        <v>0</v>
      </c>
      <c r="AH23" s="12" t="str">
        <f aca="false">IF(AG23&gt;0,AD23/AG23,"")</f>
        <v/>
      </c>
      <c r="AI23" s="27" t="n">
        <v>0</v>
      </c>
      <c r="AJ23" s="27" t="n">
        <v>0</v>
      </c>
      <c r="AK23" s="27" t="n">
        <v>0</v>
      </c>
      <c r="AL23" s="22" t="str">
        <f aca="false">IF(OR(AJ23&gt;0,AK23&gt;0),"Sí","No")</f>
        <v>No</v>
      </c>
      <c r="AM23" s="6"/>
      <c r="AN23" s="6"/>
      <c r="AO23" s="12" t="n">
        <f aca="false">IF(M23&gt;0,K23/M23,"")</f>
        <v>1</v>
      </c>
      <c r="AP23" s="22" t="str">
        <f aca="false">IF(M23&gt;=Resumen!$B$5,"Alto","Bajo")</f>
        <v>Bajo</v>
      </c>
      <c r="AQ23" s="22" t="str">
        <f aca="false">IF(AO23&gt;=Resumen!$B$28,"Alto","Bajo")</f>
        <v>Alto</v>
      </c>
      <c r="AR23" s="22" t="str">
        <f aca="false">AP23&amp;" Potencial / "&amp;AQ23&amp;" Share"</f>
        <v>Bajo Potencial / Alto Share</v>
      </c>
      <c r="AS23" s="22" t="str">
        <f aca="false">IF(Q23="Sí",IF(AO23&gt;=Resumen!$B$29,"Alto","Bajo"),"")</f>
        <v/>
      </c>
      <c r="AT23" s="22" t="str">
        <f aca="false">IF(AS23&lt;&gt;"",AP23&amp;" Potencial / "&amp;AS23&amp;" Share","")</f>
        <v/>
      </c>
      <c r="AU23" s="22" t="str">
        <f aca="false">IF(AH23="","Sin dato",IF(AH23-AO23&gt;Resumen!$B$6,"Sobre-exhibido",IF(AO23-AH23&gt;Resumen!$B$6,"Sub-exhibido","En línea")))</f>
        <v>Sin dato</v>
      </c>
      <c r="AV23" s="22" t="str">
        <f aca="false">IF(AT23="","",IF(AT23="Alto Potencial / Bajo Share",1,IF(AT23="Alto Potencial / Alto Share",2,IF(AT23="Bajo Potencial / Alto Share",3,4))))</f>
        <v/>
      </c>
      <c r="AW23" s="22" t="str">
        <f aca="false">IF(Q23="No","Sin competencia directa",IF(AV23=1,"1 - Foco Conquista (Alto Pot / Bajo Share)",IF(AV23=2,"2 - Foco Defensa (Alto Pot / Alto Share)",IF(AV23=3,"3 - Monitoreo (Bajo Pot / Alto Share)","4 - Baja Prioridad (Bajo Pot / Bajo Share)"))))</f>
        <v>Sin competencia directa</v>
      </c>
      <c r="AX23" s="12" t="str">
        <f aca="false">IF(OR(IFERROR(AND(W23&lt;&gt;"",Y23&lt;&gt;"",Y23-W23&gt;Resumen!$B$8),FALSE()),IFERROR(AND(X23&lt;&gt;"",Y23&lt;&gt;"",Y23-X23&gt;Resumen!$B$8),FALSE())),MAX(IF(IFERROR(AND(W23&lt;&gt;"",Y23&lt;&gt;"",Y23-W23&gt;Resumen!$B$8),FALSE()),Y23-W23,0),IF(IFERROR(AND(X23&lt;&gt;"",Y23&lt;&gt;"",Y23-X23&gt;Resumen!$B$8),FALSE()),Y23-X23,0)),"")</f>
        <v/>
      </c>
      <c r="AY23" s="22" t="str">
        <f aca="false">IF(OR(IFERROR(AND(W23&lt;&gt;"",Y23&lt;&gt;"",Y23-W23&gt;Resumen!$B$8),FALSE()),IFERROR(AND(X23&lt;&gt;"",Y23&lt;&gt;"",Y23-X23&gt;Resumen!$B$8),FALSE())),TRIM("Lays tiene mayor markup que "&amp;IF(IFERROR(AND(W23&lt;&gt;"",Y23&lt;&gt;"",Y23-W23&gt;Resumen!$B$8),FALSE()),"Quento ","")&amp;IF(IFERROR(AND(X23&lt;&gt;"",Y23&lt;&gt;"",Y23-X23&gt;Resumen!$B$8),FALSE()),"Julicroc ","")&amp;"en este PDV"),"")</f>
        <v/>
      </c>
      <c r="AZ23" s="22" t="str">
        <f aca="false">IF(COUNTIF('Plan Pehuamar - Lista'!$A$2:$A$167,A23)&gt;0,"Sí","No")</f>
        <v>No</v>
      </c>
      <c r="BA23" s="22" t="str">
        <f aca="false">IF(COUNTIF('Plan Combo 9+1'!$A$2:$A$226,A23)&gt;0,"Sí","No")</f>
        <v>No</v>
      </c>
      <c r="BB23" s="22" t="str">
        <f aca="false">IF(AH23="","No",IF(BA23="Sí",IF((AO23-AH23)&gt;Resumen!$B$6,"Sí","No"),IF((AO23-AH23)&gt;=Resumen!$B$132,"Sí","No")))</f>
        <v>No</v>
      </c>
      <c r="BC23" s="22" t="str">
        <f aca="false">IF(AND(N23="Sí",AL23="Sí",AI23=0),"Sí","No")</f>
        <v>No</v>
      </c>
      <c r="BD23" s="22" t="str">
        <f aca="false">IF(COUNTIF('Plan 9+1 (con Pehuamar)'!$A$2:$A$227,A23)&gt;0,"Sí","No")</f>
        <v>No</v>
      </c>
    </row>
    <row r="24" customFormat="false" ht="15" hidden="false" customHeight="true" outlineLevel="0" collapsed="false">
      <c r="A24" s="6" t="n">
        <v>401739</v>
      </c>
      <c r="B24" s="6" t="n">
        <v>1</v>
      </c>
      <c r="C24" s="6" t="n">
        <v>101</v>
      </c>
      <c r="D24" s="6" t="s">
        <v>194</v>
      </c>
      <c r="E24" s="6" t="s">
        <v>224</v>
      </c>
      <c r="F24" s="6" t="s">
        <v>196</v>
      </c>
      <c r="G24" s="6" t="s">
        <v>129</v>
      </c>
      <c r="H24" s="6" t="s">
        <v>197</v>
      </c>
      <c r="I24" s="27" t="n">
        <v>20</v>
      </c>
      <c r="J24" s="27" t="n">
        <v>25</v>
      </c>
      <c r="K24" s="27" t="n">
        <v>15</v>
      </c>
      <c r="L24" s="28" t="n">
        <f aca="false">I24+J24</f>
        <v>45</v>
      </c>
      <c r="M24" s="28" t="n">
        <f aca="false">L24+K24</f>
        <v>60</v>
      </c>
      <c r="N24" s="22" t="str">
        <f aca="false">IF(I24&gt;0,"Sí","No")</f>
        <v>Sí</v>
      </c>
      <c r="O24" s="22" t="str">
        <f aca="false">IF(J24&gt;0,"Sí","No")</f>
        <v>Sí</v>
      </c>
      <c r="P24" s="22" t="str">
        <f aca="false">IF(K24&gt;0,"Sí","No")</f>
        <v>Sí</v>
      </c>
      <c r="Q24" s="22" t="str">
        <f aca="false">IF(OR(I24&gt;0,J24&gt;0),"Sí","No")</f>
        <v>Sí</v>
      </c>
      <c r="R24" s="27" t="n">
        <v>1900</v>
      </c>
      <c r="S24" s="27" t="n">
        <v>2600</v>
      </c>
      <c r="T24" s="27" t="n">
        <v>1700</v>
      </c>
      <c r="U24" s="27" t="n">
        <v>2200</v>
      </c>
      <c r="V24" s="27" t="n">
        <v>3700</v>
      </c>
      <c r="W24" s="12" t="n">
        <f aca="false">IF(AND(I24&gt;0,R24&gt;0),(S24-R24)/R24,"")</f>
        <v>0.368421052631579</v>
      </c>
      <c r="X24" s="12" t="n">
        <f aca="false">IF(AND(J24&gt;0,T24&gt;0),(U24-T24)/T24,"")</f>
        <v>0.294117647058824</v>
      </c>
      <c r="Y24" s="12" t="n">
        <f aca="false">IF(AND(K24&gt;0,V24&gt;0),(V24-Resumen!$B$7)/Resumen!$B$7,"")</f>
        <v>0.48</v>
      </c>
      <c r="Z24" s="28" t="n">
        <f aca="false">IF(AND(K24&gt;0,I24&gt;0,V24&gt;0,S24&gt;0),V24-S24,"")</f>
        <v>1100</v>
      </c>
      <c r="AA24" s="12" t="n">
        <f aca="false">IF(Z24&lt;&gt;"",Z24/S24,"")</f>
        <v>0.423076923076923</v>
      </c>
      <c r="AB24" s="28" t="n">
        <f aca="false">IF(AND(K24&gt;0,J24&gt;0,V24&gt;0,U24&gt;0),V24-U24,"")</f>
        <v>1500</v>
      </c>
      <c r="AC24" s="12" t="n">
        <f aca="false">IF(AB24&lt;&gt;"",AB24/U24,"")</f>
        <v>0.681818181818182</v>
      </c>
      <c r="AD24" s="27" t="n">
        <v>5</v>
      </c>
      <c r="AE24" s="27" t="n">
        <v>4</v>
      </c>
      <c r="AF24" s="27" t="n">
        <v>3</v>
      </c>
      <c r="AG24" s="28" t="n">
        <f aca="false">AD24+AE24+AF24</f>
        <v>12</v>
      </c>
      <c r="AH24" s="12" t="n">
        <f aca="false">IF(AG24&gt;0,AD24/AG24,"")</f>
        <v>0.416666666666667</v>
      </c>
      <c r="AI24" s="27" t="n">
        <v>0</v>
      </c>
      <c r="AJ24" s="27" t="n">
        <v>0</v>
      </c>
      <c r="AK24" s="27" t="n">
        <v>0</v>
      </c>
      <c r="AL24" s="22" t="str">
        <f aca="false">IF(OR(AJ24&gt;0,AK24&gt;0),"Sí","No")</f>
        <v>No</v>
      </c>
      <c r="AM24" s="6" t="s">
        <v>198</v>
      </c>
      <c r="AN24" s="6" t="s">
        <v>198</v>
      </c>
      <c r="AO24" s="12" t="n">
        <f aca="false">IF(M24&gt;0,K24/M24,"")</f>
        <v>0.25</v>
      </c>
      <c r="AP24" s="22" t="str">
        <f aca="false">IF(M24&gt;=Resumen!$B$5,"Alto","Bajo")</f>
        <v>Alto</v>
      </c>
      <c r="AQ24" s="22" t="str">
        <f aca="false">IF(AO24&gt;=Resumen!$B$28,"Alto","Bajo")</f>
        <v>Bajo</v>
      </c>
      <c r="AR24" s="22" t="str">
        <f aca="false">AP24&amp;" Potencial / "&amp;AQ24&amp;" Share"</f>
        <v>Alto Potencial / Bajo Share</v>
      </c>
      <c r="AS24" s="22" t="str">
        <f aca="false">IF(Q24="Sí",IF(AO24&gt;=Resumen!$B$29,"Alto","Bajo"),"")</f>
        <v>Bajo</v>
      </c>
      <c r="AT24" s="22" t="str">
        <f aca="false">IF(AS24&lt;&gt;"",AP24&amp;" Potencial / "&amp;AS24&amp;" Share","")</f>
        <v>Alto Potencial / Bajo Share</v>
      </c>
      <c r="AU24" s="22" t="str">
        <f aca="false">IF(AH24="","Sin dato",IF(AH24-AO24&gt;Resumen!$B$6,"Sobre-exhibido",IF(AO24-AH24&gt;Resumen!$B$6,"Sub-exhibido","En línea")))</f>
        <v>Sobre-exhibido</v>
      </c>
      <c r="AV24" s="22" t="n">
        <f aca="false">IF(AT24="","",IF(AT24="Alto Potencial / Bajo Share",1,IF(AT24="Alto Potencial / Alto Share",2,IF(AT24="Bajo Potencial / Alto Share",3,4))))</f>
        <v>1</v>
      </c>
      <c r="AW24" s="22" t="str">
        <f aca="false">IF(Q24="No","Sin competencia directa",IF(AV24=1,"1 - Foco Conquista (Alto Pot / Bajo Share)",IF(AV24=2,"2 - Foco Defensa (Alto Pot / Alto Share)",IF(AV24=3,"3 - Monitoreo (Bajo Pot / Alto Share)","4 - Baja Prioridad (Bajo Pot / Bajo Share)"))))</f>
        <v>1 - Foco Conquista (Alto Pot / Bajo Share)</v>
      </c>
      <c r="AX24" s="12" t="n">
        <f aca="false">IF(OR(IFERROR(AND(W24&lt;&gt;"",Y24&lt;&gt;"",Y24-W24&gt;Resumen!$B$8),FALSE()),IFERROR(AND(X24&lt;&gt;"",Y24&lt;&gt;"",Y24-X24&gt;Resumen!$B$8),FALSE())),MAX(IF(IFERROR(AND(W24&lt;&gt;"",Y24&lt;&gt;"",Y24-W24&gt;Resumen!$B$8),FALSE()),Y24-W24,0),IF(IFERROR(AND(X24&lt;&gt;"",Y24&lt;&gt;"",Y24-X24&gt;Resumen!$B$8),FALSE()),Y24-X24,0)),"")</f>
        <v>0.185882352941176</v>
      </c>
      <c r="AY24" s="22" t="str">
        <f aca="false">IF(OR(IFERROR(AND(W24&lt;&gt;"",Y24&lt;&gt;"",Y24-W24&gt;Resumen!$B$8),FALSE()),IFERROR(AND(X24&lt;&gt;"",Y24&lt;&gt;"",Y24-X24&gt;Resumen!$B$8),FALSE())),TRIM("Lays tiene mayor markup que "&amp;IF(IFERROR(AND(W24&lt;&gt;"",Y24&lt;&gt;"",Y24-W24&gt;Resumen!$B$8),FALSE()),"Quento ","")&amp;IF(IFERROR(AND(X24&lt;&gt;"",Y24&lt;&gt;"",Y24-X24&gt;Resumen!$B$8),FALSE()),"Julicroc ","")&amp;"en este PDV"),"")</f>
        <v>Lays tiene mayor markup que Quento Julicroc en este PDV</v>
      </c>
      <c r="AZ24" s="22" t="str">
        <f aca="false">IF(COUNTIF('Plan Pehuamar - Lista'!$A$2:$A$167,A24)&gt;0,"Sí","No")</f>
        <v>No</v>
      </c>
      <c r="BA24" s="22" t="str">
        <f aca="false">IF(COUNTIF('Plan Combo 9+1'!$A$2:$A$226,A24)&gt;0,"Sí","No")</f>
        <v>Sí</v>
      </c>
      <c r="BB24" s="22" t="str">
        <f aca="false">IF(AH24="","No",IF(BA24="Sí",IF((AO24-AH24)&gt;Resumen!$B$6,"Sí","No"),IF((AO24-AH24)&gt;=Resumen!$B$132,"Sí","No")))</f>
        <v>No</v>
      </c>
      <c r="BC24" s="22" t="str">
        <f aca="false">IF(AND(N24="Sí",AL24="Sí",AI24=0),"Sí","No")</f>
        <v>No</v>
      </c>
      <c r="BD24" s="22" t="str">
        <f aca="false">IF(COUNTIF('Plan 9+1 (con Pehuamar)'!$A$2:$A$227,A24)&gt;0,"Sí","No")</f>
        <v>Sí</v>
      </c>
    </row>
    <row r="25" customFormat="false" ht="15" hidden="false" customHeight="true" outlineLevel="0" collapsed="false">
      <c r="A25" s="6" t="n">
        <v>401874</v>
      </c>
      <c r="B25" s="6" t="n">
        <v>1</v>
      </c>
      <c r="C25" s="6" t="n">
        <v>101</v>
      </c>
      <c r="D25" s="6" t="s">
        <v>194</v>
      </c>
      <c r="E25" s="6" t="s">
        <v>225</v>
      </c>
      <c r="F25" s="6" t="s">
        <v>196</v>
      </c>
      <c r="G25" s="6" t="s">
        <v>129</v>
      </c>
      <c r="H25" s="6" t="s">
        <v>197</v>
      </c>
      <c r="I25" s="27" t="n">
        <v>0</v>
      </c>
      <c r="J25" s="27" t="n">
        <v>0</v>
      </c>
      <c r="K25" s="27" t="n">
        <v>4.5</v>
      </c>
      <c r="L25" s="28" t="n">
        <f aca="false">I25+J25</f>
        <v>0</v>
      </c>
      <c r="M25" s="28" t="n">
        <f aca="false">L25+K25</f>
        <v>4.5</v>
      </c>
      <c r="N25" s="22" t="str">
        <f aca="false">IF(I25&gt;0,"Sí","No")</f>
        <v>No</v>
      </c>
      <c r="O25" s="22" t="str">
        <f aca="false">IF(J25&gt;0,"Sí","No")</f>
        <v>No</v>
      </c>
      <c r="P25" s="22" t="str">
        <f aca="false">IF(K25&gt;0,"Sí","No")</f>
        <v>Sí</v>
      </c>
      <c r="Q25" s="22" t="str">
        <f aca="false">IF(OR(I25&gt;0,J25&gt;0),"Sí","No")</f>
        <v>No</v>
      </c>
      <c r="R25" s="27"/>
      <c r="S25" s="27"/>
      <c r="T25" s="27"/>
      <c r="U25" s="27"/>
      <c r="V25" s="27"/>
      <c r="W25" s="12" t="str">
        <f aca="false">IF(AND(I25&gt;0,R25&gt;0),(S25-R25)/R25,"")</f>
        <v/>
      </c>
      <c r="X25" s="12" t="str">
        <f aca="false">IF(AND(J25&gt;0,T25&gt;0),(U25-T25)/T25,"")</f>
        <v/>
      </c>
      <c r="Y25" s="12" t="str">
        <f aca="false">IF(AND(K25&gt;0,V25&gt;0),(V25-Resumen!$B$7)/Resumen!$B$7,"")</f>
        <v/>
      </c>
      <c r="Z25" s="28" t="str">
        <f aca="false">IF(AND(K25&gt;0,I25&gt;0,V25&gt;0,S25&gt;0),V25-S25,"")</f>
        <v/>
      </c>
      <c r="AA25" s="12" t="str">
        <f aca="false">IF(Z25&lt;&gt;"",Z25/S25,"")</f>
        <v/>
      </c>
      <c r="AB25" s="28" t="str">
        <f aca="false">IF(AND(K25&gt;0,J25&gt;0,V25&gt;0,U25&gt;0),V25-U25,"")</f>
        <v/>
      </c>
      <c r="AC25" s="12" t="str">
        <f aca="false">IF(AB25&lt;&gt;"",AB25/U25,"")</f>
        <v/>
      </c>
      <c r="AD25" s="27" t="n">
        <v>0</v>
      </c>
      <c r="AE25" s="27" t="n">
        <v>0</v>
      </c>
      <c r="AF25" s="27" t="n">
        <v>0</v>
      </c>
      <c r="AG25" s="28" t="n">
        <f aca="false">AD25+AE25+AF25</f>
        <v>0</v>
      </c>
      <c r="AH25" s="12" t="str">
        <f aca="false">IF(AG25&gt;0,AD25/AG25,"")</f>
        <v/>
      </c>
      <c r="AI25" s="27" t="n">
        <v>0</v>
      </c>
      <c r="AJ25" s="27" t="n">
        <v>0</v>
      </c>
      <c r="AK25" s="27" t="n">
        <v>0</v>
      </c>
      <c r="AL25" s="22" t="str">
        <f aca="false">IF(OR(AJ25&gt;0,AK25&gt;0),"Sí","No")</f>
        <v>No</v>
      </c>
      <c r="AM25" s="6"/>
      <c r="AN25" s="6"/>
      <c r="AO25" s="12" t="n">
        <f aca="false">IF(M25&gt;0,K25/M25,"")</f>
        <v>1</v>
      </c>
      <c r="AP25" s="22" t="str">
        <f aca="false">IF(M25&gt;=Resumen!$B$5,"Alto","Bajo")</f>
        <v>Bajo</v>
      </c>
      <c r="AQ25" s="22" t="str">
        <f aca="false">IF(AO25&gt;=Resumen!$B$28,"Alto","Bajo")</f>
        <v>Alto</v>
      </c>
      <c r="AR25" s="22" t="str">
        <f aca="false">AP25&amp;" Potencial / "&amp;AQ25&amp;" Share"</f>
        <v>Bajo Potencial / Alto Share</v>
      </c>
      <c r="AS25" s="22" t="str">
        <f aca="false">IF(Q25="Sí",IF(AO25&gt;=Resumen!$B$29,"Alto","Bajo"),"")</f>
        <v/>
      </c>
      <c r="AT25" s="22" t="str">
        <f aca="false">IF(AS25&lt;&gt;"",AP25&amp;" Potencial / "&amp;AS25&amp;" Share","")</f>
        <v/>
      </c>
      <c r="AU25" s="22" t="str">
        <f aca="false">IF(AH25="","Sin dato",IF(AH25-AO25&gt;Resumen!$B$6,"Sobre-exhibido",IF(AO25-AH25&gt;Resumen!$B$6,"Sub-exhibido","En línea")))</f>
        <v>Sin dato</v>
      </c>
      <c r="AV25" s="22" t="str">
        <f aca="false">IF(AT25="","",IF(AT25="Alto Potencial / Bajo Share",1,IF(AT25="Alto Potencial / Alto Share",2,IF(AT25="Bajo Potencial / Alto Share",3,4))))</f>
        <v/>
      </c>
      <c r="AW25" s="22" t="str">
        <f aca="false">IF(Q25="No","Sin competencia directa",IF(AV25=1,"1 - Foco Conquista (Alto Pot / Bajo Share)",IF(AV25=2,"2 - Foco Defensa (Alto Pot / Alto Share)",IF(AV25=3,"3 - Monitoreo (Bajo Pot / Alto Share)","4 - Baja Prioridad (Bajo Pot / Bajo Share)"))))</f>
        <v>Sin competencia directa</v>
      </c>
      <c r="AX25" s="12" t="str">
        <f aca="false">IF(OR(IFERROR(AND(W25&lt;&gt;"",Y25&lt;&gt;"",Y25-W25&gt;Resumen!$B$8),FALSE()),IFERROR(AND(X25&lt;&gt;"",Y25&lt;&gt;"",Y25-X25&gt;Resumen!$B$8),FALSE())),MAX(IF(IFERROR(AND(W25&lt;&gt;"",Y25&lt;&gt;"",Y25-W25&gt;Resumen!$B$8),FALSE()),Y25-W25,0),IF(IFERROR(AND(X25&lt;&gt;"",Y25&lt;&gt;"",Y25-X25&gt;Resumen!$B$8),FALSE()),Y25-X25,0)),"")</f>
        <v/>
      </c>
      <c r="AY25" s="22" t="str">
        <f aca="false">IF(OR(IFERROR(AND(W25&lt;&gt;"",Y25&lt;&gt;"",Y25-W25&gt;Resumen!$B$8),FALSE()),IFERROR(AND(X25&lt;&gt;"",Y25&lt;&gt;"",Y25-X25&gt;Resumen!$B$8),FALSE())),TRIM("Lays tiene mayor markup que "&amp;IF(IFERROR(AND(W25&lt;&gt;"",Y25&lt;&gt;"",Y25-W25&gt;Resumen!$B$8),FALSE()),"Quento ","")&amp;IF(IFERROR(AND(X25&lt;&gt;"",Y25&lt;&gt;"",Y25-X25&gt;Resumen!$B$8),FALSE()),"Julicroc ","")&amp;"en este PDV"),"")</f>
        <v/>
      </c>
      <c r="AZ25" s="22" t="str">
        <f aca="false">IF(COUNTIF('Plan Pehuamar - Lista'!$A$2:$A$167,A25)&gt;0,"Sí","No")</f>
        <v>No</v>
      </c>
      <c r="BA25" s="22" t="str">
        <f aca="false">IF(COUNTIF('Plan Combo 9+1'!$A$2:$A$226,A25)&gt;0,"Sí","No")</f>
        <v>No</v>
      </c>
      <c r="BB25" s="22" t="str">
        <f aca="false">IF(AH25="","No",IF(BA25="Sí",IF((AO25-AH25)&gt;Resumen!$B$6,"Sí","No"),IF((AO25-AH25)&gt;=Resumen!$B$132,"Sí","No")))</f>
        <v>No</v>
      </c>
      <c r="BC25" s="22" t="str">
        <f aca="false">IF(AND(N25="Sí",AL25="Sí",AI25=0),"Sí","No")</f>
        <v>No</v>
      </c>
      <c r="BD25" s="22" t="str">
        <f aca="false">IF(COUNTIF('Plan 9+1 (con Pehuamar)'!$A$2:$A$227,A25)&gt;0,"Sí","No")</f>
        <v>No</v>
      </c>
    </row>
    <row r="26" customFormat="false" ht="15" hidden="false" customHeight="true" outlineLevel="0" collapsed="false">
      <c r="A26" s="6" t="n">
        <v>403115</v>
      </c>
      <c r="B26" s="6" t="n">
        <v>1</v>
      </c>
      <c r="C26" s="6" t="n">
        <v>101</v>
      </c>
      <c r="D26" s="6" t="s">
        <v>194</v>
      </c>
      <c r="E26" s="6" t="s">
        <v>226</v>
      </c>
      <c r="F26" s="6" t="s">
        <v>201</v>
      </c>
      <c r="G26" s="6" t="s">
        <v>129</v>
      </c>
      <c r="H26" s="6" t="s">
        <v>197</v>
      </c>
      <c r="I26" s="27" t="n">
        <v>0</v>
      </c>
      <c r="J26" s="27" t="n">
        <v>0</v>
      </c>
      <c r="K26" s="27" t="n">
        <v>0.2</v>
      </c>
      <c r="L26" s="28" t="n">
        <f aca="false">I26+J26</f>
        <v>0</v>
      </c>
      <c r="M26" s="28" t="n">
        <f aca="false">L26+K26</f>
        <v>0.2</v>
      </c>
      <c r="N26" s="22" t="str">
        <f aca="false">IF(I26&gt;0,"Sí","No")</f>
        <v>No</v>
      </c>
      <c r="O26" s="22" t="str">
        <f aca="false">IF(J26&gt;0,"Sí","No")</f>
        <v>No</v>
      </c>
      <c r="P26" s="22" t="str">
        <f aca="false">IF(K26&gt;0,"Sí","No")</f>
        <v>Sí</v>
      </c>
      <c r="Q26" s="22" t="str">
        <f aca="false">IF(OR(I26&gt;0,J26&gt;0),"Sí","No")</f>
        <v>No</v>
      </c>
      <c r="R26" s="27"/>
      <c r="S26" s="27"/>
      <c r="T26" s="27"/>
      <c r="U26" s="27"/>
      <c r="V26" s="27"/>
      <c r="W26" s="12" t="str">
        <f aca="false">IF(AND(I26&gt;0,R26&gt;0),(S26-R26)/R26,"")</f>
        <v/>
      </c>
      <c r="X26" s="12" t="str">
        <f aca="false">IF(AND(J26&gt;0,T26&gt;0),(U26-T26)/T26,"")</f>
        <v/>
      </c>
      <c r="Y26" s="12" t="str">
        <f aca="false">IF(AND(K26&gt;0,V26&gt;0),(V26-Resumen!$B$7)/Resumen!$B$7,"")</f>
        <v/>
      </c>
      <c r="Z26" s="28" t="str">
        <f aca="false">IF(AND(K26&gt;0,I26&gt;0,V26&gt;0,S26&gt;0),V26-S26,"")</f>
        <v/>
      </c>
      <c r="AA26" s="12" t="str">
        <f aca="false">IF(Z26&lt;&gt;"",Z26/S26,"")</f>
        <v/>
      </c>
      <c r="AB26" s="28" t="str">
        <f aca="false">IF(AND(K26&gt;0,J26&gt;0,V26&gt;0,U26&gt;0),V26-U26,"")</f>
        <v/>
      </c>
      <c r="AC26" s="12" t="str">
        <f aca="false">IF(AB26&lt;&gt;"",AB26/U26,"")</f>
        <v/>
      </c>
      <c r="AD26" s="27" t="n">
        <v>0</v>
      </c>
      <c r="AE26" s="27" t="n">
        <v>0</v>
      </c>
      <c r="AF26" s="27" t="n">
        <v>0</v>
      </c>
      <c r="AG26" s="28" t="n">
        <f aca="false">AD26+AE26+AF26</f>
        <v>0</v>
      </c>
      <c r="AH26" s="12" t="str">
        <f aca="false">IF(AG26&gt;0,AD26/AG26,"")</f>
        <v/>
      </c>
      <c r="AI26" s="27" t="n">
        <v>0</v>
      </c>
      <c r="AJ26" s="27" t="n">
        <v>0</v>
      </c>
      <c r="AK26" s="27" t="n">
        <v>0</v>
      </c>
      <c r="AL26" s="22" t="str">
        <f aca="false">IF(OR(AJ26&gt;0,AK26&gt;0),"Sí","No")</f>
        <v>No</v>
      </c>
      <c r="AM26" s="6"/>
      <c r="AN26" s="6"/>
      <c r="AO26" s="12" t="n">
        <f aca="false">IF(M26&gt;0,K26/M26,"")</f>
        <v>1</v>
      </c>
      <c r="AP26" s="22" t="str">
        <f aca="false">IF(M26&gt;=Resumen!$B$5,"Alto","Bajo")</f>
        <v>Bajo</v>
      </c>
      <c r="AQ26" s="22" t="str">
        <f aca="false">IF(AO26&gt;=Resumen!$B$28,"Alto","Bajo")</f>
        <v>Alto</v>
      </c>
      <c r="AR26" s="22" t="str">
        <f aca="false">AP26&amp;" Potencial / "&amp;AQ26&amp;" Share"</f>
        <v>Bajo Potencial / Alto Share</v>
      </c>
      <c r="AS26" s="22" t="str">
        <f aca="false">IF(Q26="Sí",IF(AO26&gt;=Resumen!$B$29,"Alto","Bajo"),"")</f>
        <v/>
      </c>
      <c r="AT26" s="22" t="str">
        <f aca="false">IF(AS26&lt;&gt;"",AP26&amp;" Potencial / "&amp;AS26&amp;" Share","")</f>
        <v/>
      </c>
      <c r="AU26" s="22" t="str">
        <f aca="false">IF(AH26="","Sin dato",IF(AH26-AO26&gt;Resumen!$B$6,"Sobre-exhibido",IF(AO26-AH26&gt;Resumen!$B$6,"Sub-exhibido","En línea")))</f>
        <v>Sin dato</v>
      </c>
      <c r="AV26" s="22" t="str">
        <f aca="false">IF(AT26="","",IF(AT26="Alto Potencial / Bajo Share",1,IF(AT26="Alto Potencial / Alto Share",2,IF(AT26="Bajo Potencial / Alto Share",3,4))))</f>
        <v/>
      </c>
      <c r="AW26" s="22" t="str">
        <f aca="false">IF(Q26="No","Sin competencia directa",IF(AV26=1,"1 - Foco Conquista (Alto Pot / Bajo Share)",IF(AV26=2,"2 - Foco Defensa (Alto Pot / Alto Share)",IF(AV26=3,"3 - Monitoreo (Bajo Pot / Alto Share)","4 - Baja Prioridad (Bajo Pot / Bajo Share)"))))</f>
        <v>Sin competencia directa</v>
      </c>
      <c r="AX26" s="12" t="str">
        <f aca="false">IF(OR(IFERROR(AND(W26&lt;&gt;"",Y26&lt;&gt;"",Y26-W26&gt;Resumen!$B$8),FALSE()),IFERROR(AND(X26&lt;&gt;"",Y26&lt;&gt;"",Y26-X26&gt;Resumen!$B$8),FALSE())),MAX(IF(IFERROR(AND(W26&lt;&gt;"",Y26&lt;&gt;"",Y26-W26&gt;Resumen!$B$8),FALSE()),Y26-W26,0),IF(IFERROR(AND(X26&lt;&gt;"",Y26&lt;&gt;"",Y26-X26&gt;Resumen!$B$8),FALSE()),Y26-X26,0)),"")</f>
        <v/>
      </c>
      <c r="AY26" s="22" t="str">
        <f aca="false">IF(OR(IFERROR(AND(W26&lt;&gt;"",Y26&lt;&gt;"",Y26-W26&gt;Resumen!$B$8),FALSE()),IFERROR(AND(X26&lt;&gt;"",Y26&lt;&gt;"",Y26-X26&gt;Resumen!$B$8),FALSE())),TRIM("Lays tiene mayor markup que "&amp;IF(IFERROR(AND(W26&lt;&gt;"",Y26&lt;&gt;"",Y26-W26&gt;Resumen!$B$8),FALSE()),"Quento ","")&amp;IF(IFERROR(AND(X26&lt;&gt;"",Y26&lt;&gt;"",Y26-X26&gt;Resumen!$B$8),FALSE()),"Julicroc ","")&amp;"en este PDV"),"")</f>
        <v/>
      </c>
      <c r="AZ26" s="22" t="str">
        <f aca="false">IF(COUNTIF('Plan Pehuamar - Lista'!$A$2:$A$167,A26)&gt;0,"Sí","No")</f>
        <v>No</v>
      </c>
      <c r="BA26" s="22" t="str">
        <f aca="false">IF(COUNTIF('Plan Combo 9+1'!$A$2:$A$226,A26)&gt;0,"Sí","No")</f>
        <v>No</v>
      </c>
      <c r="BB26" s="22" t="str">
        <f aca="false">IF(AH26="","No",IF(BA26="Sí",IF((AO26-AH26)&gt;Resumen!$B$6,"Sí","No"),IF((AO26-AH26)&gt;=Resumen!$B$132,"Sí","No")))</f>
        <v>No</v>
      </c>
      <c r="BC26" s="22" t="str">
        <f aca="false">IF(AND(N26="Sí",AL26="Sí",AI26=0),"Sí","No")</f>
        <v>No</v>
      </c>
      <c r="BD26" s="22" t="str">
        <f aca="false">IF(COUNTIF('Plan 9+1 (con Pehuamar)'!$A$2:$A$227,A26)&gt;0,"Sí","No")</f>
        <v>No</v>
      </c>
    </row>
    <row r="27" customFormat="false" ht="15" hidden="false" customHeight="true" outlineLevel="0" collapsed="false">
      <c r="A27" s="6" t="n">
        <v>403152</v>
      </c>
      <c r="B27" s="6" t="n">
        <v>1</v>
      </c>
      <c r="C27" s="6" t="n">
        <v>101</v>
      </c>
      <c r="D27" s="6" t="s">
        <v>194</v>
      </c>
      <c r="E27" s="6" t="s">
        <v>227</v>
      </c>
      <c r="F27" s="6" t="s">
        <v>206</v>
      </c>
      <c r="G27" s="6" t="s">
        <v>129</v>
      </c>
      <c r="H27" s="6" t="s">
        <v>197</v>
      </c>
      <c r="I27" s="27" t="n">
        <v>40</v>
      </c>
      <c r="J27" s="27" t="n">
        <v>30</v>
      </c>
      <c r="K27" s="27" t="n">
        <v>35</v>
      </c>
      <c r="L27" s="28" t="n">
        <f aca="false">I27+J27</f>
        <v>70</v>
      </c>
      <c r="M27" s="28" t="n">
        <f aca="false">L27+K27</f>
        <v>105</v>
      </c>
      <c r="N27" s="22" t="str">
        <f aca="false">IF(I27&gt;0,"Sí","No")</f>
        <v>Sí</v>
      </c>
      <c r="O27" s="22" t="str">
        <f aca="false">IF(J27&gt;0,"Sí","No")</f>
        <v>Sí</v>
      </c>
      <c r="P27" s="22" t="str">
        <f aca="false">IF(K27&gt;0,"Sí","No")</f>
        <v>Sí</v>
      </c>
      <c r="Q27" s="22" t="str">
        <f aca="false">IF(OR(I27&gt;0,J27&gt;0),"Sí","No")</f>
        <v>Sí</v>
      </c>
      <c r="R27" s="27" t="n">
        <v>1900</v>
      </c>
      <c r="S27" s="27" t="n">
        <v>3100</v>
      </c>
      <c r="T27" s="27" t="n">
        <v>1700</v>
      </c>
      <c r="U27" s="27" t="n">
        <v>2800</v>
      </c>
      <c r="V27" s="27" t="n">
        <v>3500</v>
      </c>
      <c r="W27" s="12" t="n">
        <f aca="false">IF(AND(I27&gt;0,R27&gt;0),(S27-R27)/R27,"")</f>
        <v>0.631578947368421</v>
      </c>
      <c r="X27" s="12" t="n">
        <f aca="false">IF(AND(J27&gt;0,T27&gt;0),(U27-T27)/T27,"")</f>
        <v>0.647058823529412</v>
      </c>
      <c r="Y27" s="12" t="n">
        <f aca="false">IF(AND(K27&gt;0,V27&gt;0),(V27-Resumen!$B$7)/Resumen!$B$7,"")</f>
        <v>0.4</v>
      </c>
      <c r="Z27" s="28" t="n">
        <f aca="false">IF(AND(K27&gt;0,I27&gt;0,V27&gt;0,S27&gt;0),V27-S27,"")</f>
        <v>400</v>
      </c>
      <c r="AA27" s="12" t="n">
        <f aca="false">IF(Z27&lt;&gt;"",Z27/S27,"")</f>
        <v>0.129032258064516</v>
      </c>
      <c r="AB27" s="28" t="n">
        <f aca="false">IF(AND(K27&gt;0,J27&gt;0,V27&gt;0,U27&gt;0),V27-U27,"")</f>
        <v>700</v>
      </c>
      <c r="AC27" s="12" t="n">
        <f aca="false">IF(AB27&lt;&gt;"",AB27/U27,"")</f>
        <v>0.25</v>
      </c>
      <c r="AD27" s="27" t="n">
        <v>5</v>
      </c>
      <c r="AE27" s="27" t="n">
        <v>4</v>
      </c>
      <c r="AF27" s="27" t="n">
        <v>3</v>
      </c>
      <c r="AG27" s="28" t="n">
        <f aca="false">AD27+AE27+AF27</f>
        <v>12</v>
      </c>
      <c r="AH27" s="12" t="n">
        <f aca="false">IF(AG27&gt;0,AD27/AG27,"")</f>
        <v>0.416666666666667</v>
      </c>
      <c r="AI27" s="27" t="n">
        <v>1</v>
      </c>
      <c r="AJ27" s="27" t="n">
        <v>1</v>
      </c>
      <c r="AK27" s="27" t="n">
        <v>1</v>
      </c>
      <c r="AL27" s="22" t="str">
        <f aca="false">IF(OR(AJ27&gt;0,AK27&gt;0),"Sí","No")</f>
        <v>Sí</v>
      </c>
      <c r="AM27" s="6" t="s">
        <v>198</v>
      </c>
      <c r="AN27" s="6" t="s">
        <v>198</v>
      </c>
      <c r="AO27" s="12" t="n">
        <f aca="false">IF(M27&gt;0,K27/M27,"")</f>
        <v>0.333333333333333</v>
      </c>
      <c r="AP27" s="22" t="str">
        <f aca="false">IF(M27&gt;=Resumen!$B$5,"Alto","Bajo")</f>
        <v>Alto</v>
      </c>
      <c r="AQ27" s="22" t="str">
        <f aca="false">IF(AO27&gt;=Resumen!$B$28,"Alto","Bajo")</f>
        <v>Bajo</v>
      </c>
      <c r="AR27" s="22" t="str">
        <f aca="false">AP27&amp;" Potencial / "&amp;AQ27&amp;" Share"</f>
        <v>Alto Potencial / Bajo Share</v>
      </c>
      <c r="AS27" s="22" t="str">
        <f aca="false">IF(Q27="Sí",IF(AO27&gt;=Resumen!$B$29,"Alto","Bajo"),"")</f>
        <v>Bajo</v>
      </c>
      <c r="AT27" s="22" t="str">
        <f aca="false">IF(AS27&lt;&gt;"",AP27&amp;" Potencial / "&amp;AS27&amp;" Share","")</f>
        <v>Alto Potencial / Bajo Share</v>
      </c>
      <c r="AU27" s="22" t="str">
        <f aca="false">IF(AH27="","Sin dato",IF(AH27-AO27&gt;Resumen!$B$6,"Sobre-exhibido",IF(AO27-AH27&gt;Resumen!$B$6,"Sub-exhibido","En línea")))</f>
        <v>Sobre-exhibido</v>
      </c>
      <c r="AV27" s="22" t="n">
        <f aca="false">IF(AT27="","",IF(AT27="Alto Potencial / Bajo Share",1,IF(AT27="Alto Potencial / Alto Share",2,IF(AT27="Bajo Potencial / Alto Share",3,4))))</f>
        <v>1</v>
      </c>
      <c r="AW27" s="22" t="str">
        <f aca="false">IF(Q27="No","Sin competencia directa",IF(AV27=1,"1 - Foco Conquista (Alto Pot / Bajo Share)",IF(AV27=2,"2 - Foco Defensa (Alto Pot / Alto Share)",IF(AV27=3,"3 - Monitoreo (Bajo Pot / Alto Share)","4 - Baja Prioridad (Bajo Pot / Bajo Share)"))))</f>
        <v>1 - Foco Conquista (Alto Pot / Bajo Share)</v>
      </c>
      <c r="AX27" s="12" t="str">
        <f aca="false">IF(OR(IFERROR(AND(W27&lt;&gt;"",Y27&lt;&gt;"",Y27-W27&gt;Resumen!$B$8),FALSE()),IFERROR(AND(X27&lt;&gt;"",Y27&lt;&gt;"",Y27-X27&gt;Resumen!$B$8),FALSE())),MAX(IF(IFERROR(AND(W27&lt;&gt;"",Y27&lt;&gt;"",Y27-W27&gt;Resumen!$B$8),FALSE()),Y27-W27,0),IF(IFERROR(AND(X27&lt;&gt;"",Y27&lt;&gt;"",Y27-X27&gt;Resumen!$B$8),FALSE()),Y27-X27,0)),"")</f>
        <v/>
      </c>
      <c r="AY27" s="22" t="str">
        <f aca="false">IF(OR(IFERROR(AND(W27&lt;&gt;"",Y27&lt;&gt;"",Y27-W27&gt;Resumen!$B$8),FALSE()),IFERROR(AND(X27&lt;&gt;"",Y27&lt;&gt;"",Y27-X27&gt;Resumen!$B$8),FALSE())),TRIM("Lays tiene mayor markup que "&amp;IF(IFERROR(AND(W27&lt;&gt;"",Y27&lt;&gt;"",Y27-W27&gt;Resumen!$B$8),FALSE()),"Quento ","")&amp;IF(IFERROR(AND(X27&lt;&gt;"",Y27&lt;&gt;"",Y27-X27&gt;Resumen!$B$8),FALSE()),"Julicroc ","")&amp;"en este PDV"),"")</f>
        <v/>
      </c>
      <c r="AZ27" s="22" t="str">
        <f aca="false">IF(COUNTIF('Plan Pehuamar - Lista'!$A$2:$A$167,A27)&gt;0,"Sí","No")</f>
        <v>No</v>
      </c>
      <c r="BA27" s="22" t="str">
        <f aca="false">IF(COUNTIF('Plan Combo 9+1'!$A$2:$A$226,A27)&gt;0,"Sí","No")</f>
        <v>No</v>
      </c>
      <c r="BB27" s="22" t="str">
        <f aca="false">IF(AH27="","No",IF(BA27="Sí",IF((AO27-AH27)&gt;Resumen!$B$6,"Sí","No"),IF((AO27-AH27)&gt;=Resumen!$B$132,"Sí","No")))</f>
        <v>No</v>
      </c>
      <c r="BC27" s="22" t="str">
        <f aca="false">IF(AND(N27="Sí",AL27="Sí",AI27=0),"Sí","No")</f>
        <v>No</v>
      </c>
      <c r="BD27" s="22" t="str">
        <f aca="false">IF(COUNTIF('Plan 9+1 (con Pehuamar)'!$A$2:$A$227,A27)&gt;0,"Sí","No")</f>
        <v>Sí</v>
      </c>
    </row>
    <row r="28" customFormat="false" ht="15" hidden="false" customHeight="true" outlineLevel="0" collapsed="false">
      <c r="A28" s="6" t="n">
        <v>403252</v>
      </c>
      <c r="B28" s="6" t="n">
        <v>1</v>
      </c>
      <c r="C28" s="6" t="n">
        <v>101</v>
      </c>
      <c r="D28" s="6" t="s">
        <v>194</v>
      </c>
      <c r="E28" s="6" t="s">
        <v>228</v>
      </c>
      <c r="F28" s="6" t="s">
        <v>196</v>
      </c>
      <c r="G28" s="6" t="s">
        <v>129</v>
      </c>
      <c r="H28" s="6" t="s">
        <v>197</v>
      </c>
      <c r="I28" s="27" t="n">
        <v>0</v>
      </c>
      <c r="J28" s="27" t="n">
        <v>0</v>
      </c>
      <c r="K28" s="27" t="n">
        <v>0.2</v>
      </c>
      <c r="L28" s="28" t="n">
        <f aca="false">I28+J28</f>
        <v>0</v>
      </c>
      <c r="M28" s="28" t="n">
        <f aca="false">L28+K28</f>
        <v>0.2</v>
      </c>
      <c r="N28" s="22" t="str">
        <f aca="false">IF(I28&gt;0,"Sí","No")</f>
        <v>No</v>
      </c>
      <c r="O28" s="22" t="str">
        <f aca="false">IF(J28&gt;0,"Sí","No")</f>
        <v>No</v>
      </c>
      <c r="P28" s="22" t="str">
        <f aca="false">IF(K28&gt;0,"Sí","No")</f>
        <v>Sí</v>
      </c>
      <c r="Q28" s="22" t="str">
        <f aca="false">IF(OR(I28&gt;0,J28&gt;0),"Sí","No")</f>
        <v>No</v>
      </c>
      <c r="R28" s="27"/>
      <c r="S28" s="27"/>
      <c r="T28" s="27"/>
      <c r="U28" s="27"/>
      <c r="V28" s="27"/>
      <c r="W28" s="12" t="str">
        <f aca="false">IF(AND(I28&gt;0,R28&gt;0),(S28-R28)/R28,"")</f>
        <v/>
      </c>
      <c r="X28" s="12" t="str">
        <f aca="false">IF(AND(J28&gt;0,T28&gt;0),(U28-T28)/T28,"")</f>
        <v/>
      </c>
      <c r="Y28" s="12" t="str">
        <f aca="false">IF(AND(K28&gt;0,V28&gt;0),(V28-Resumen!$B$7)/Resumen!$B$7,"")</f>
        <v/>
      </c>
      <c r="Z28" s="28" t="str">
        <f aca="false">IF(AND(K28&gt;0,I28&gt;0,V28&gt;0,S28&gt;0),V28-S28,"")</f>
        <v/>
      </c>
      <c r="AA28" s="12" t="str">
        <f aca="false">IF(Z28&lt;&gt;"",Z28/S28,"")</f>
        <v/>
      </c>
      <c r="AB28" s="28" t="str">
        <f aca="false">IF(AND(K28&gt;0,J28&gt;0,V28&gt;0,U28&gt;0),V28-U28,"")</f>
        <v/>
      </c>
      <c r="AC28" s="12" t="str">
        <f aca="false">IF(AB28&lt;&gt;"",AB28/U28,"")</f>
        <v/>
      </c>
      <c r="AD28" s="27" t="n">
        <v>0</v>
      </c>
      <c r="AE28" s="27" t="n">
        <v>0</v>
      </c>
      <c r="AF28" s="27" t="n">
        <v>0</v>
      </c>
      <c r="AG28" s="28" t="n">
        <f aca="false">AD28+AE28+AF28</f>
        <v>0</v>
      </c>
      <c r="AH28" s="12" t="str">
        <f aca="false">IF(AG28&gt;0,AD28/AG28,"")</f>
        <v/>
      </c>
      <c r="AI28" s="27" t="n">
        <v>0</v>
      </c>
      <c r="AJ28" s="27" t="n">
        <v>0</v>
      </c>
      <c r="AK28" s="27" t="n">
        <v>0</v>
      </c>
      <c r="AL28" s="22" t="str">
        <f aca="false">IF(OR(AJ28&gt;0,AK28&gt;0),"Sí","No")</f>
        <v>No</v>
      </c>
      <c r="AM28" s="6"/>
      <c r="AN28" s="6"/>
      <c r="AO28" s="12" t="n">
        <f aca="false">IF(M28&gt;0,K28/M28,"")</f>
        <v>1</v>
      </c>
      <c r="AP28" s="22" t="str">
        <f aca="false">IF(M28&gt;=Resumen!$B$5,"Alto","Bajo")</f>
        <v>Bajo</v>
      </c>
      <c r="AQ28" s="22" t="str">
        <f aca="false">IF(AO28&gt;=Resumen!$B$28,"Alto","Bajo")</f>
        <v>Alto</v>
      </c>
      <c r="AR28" s="22" t="str">
        <f aca="false">AP28&amp;" Potencial / "&amp;AQ28&amp;" Share"</f>
        <v>Bajo Potencial / Alto Share</v>
      </c>
      <c r="AS28" s="22" t="str">
        <f aca="false">IF(Q28="Sí",IF(AO28&gt;=Resumen!$B$29,"Alto","Bajo"),"")</f>
        <v/>
      </c>
      <c r="AT28" s="22" t="str">
        <f aca="false">IF(AS28&lt;&gt;"",AP28&amp;" Potencial / "&amp;AS28&amp;" Share","")</f>
        <v/>
      </c>
      <c r="AU28" s="22" t="str">
        <f aca="false">IF(AH28="","Sin dato",IF(AH28-AO28&gt;Resumen!$B$6,"Sobre-exhibido",IF(AO28-AH28&gt;Resumen!$B$6,"Sub-exhibido","En línea")))</f>
        <v>Sin dato</v>
      </c>
      <c r="AV28" s="22" t="str">
        <f aca="false">IF(AT28="","",IF(AT28="Alto Potencial / Bajo Share",1,IF(AT28="Alto Potencial / Alto Share",2,IF(AT28="Bajo Potencial / Alto Share",3,4))))</f>
        <v/>
      </c>
      <c r="AW28" s="22" t="str">
        <f aca="false">IF(Q28="No","Sin competencia directa",IF(AV28=1,"1 - Foco Conquista (Alto Pot / Bajo Share)",IF(AV28=2,"2 - Foco Defensa (Alto Pot / Alto Share)",IF(AV28=3,"3 - Monitoreo (Bajo Pot / Alto Share)","4 - Baja Prioridad (Bajo Pot / Bajo Share)"))))</f>
        <v>Sin competencia directa</v>
      </c>
      <c r="AX28" s="12" t="str">
        <f aca="false">IF(OR(IFERROR(AND(W28&lt;&gt;"",Y28&lt;&gt;"",Y28-W28&gt;Resumen!$B$8),FALSE()),IFERROR(AND(X28&lt;&gt;"",Y28&lt;&gt;"",Y28-X28&gt;Resumen!$B$8),FALSE())),MAX(IF(IFERROR(AND(W28&lt;&gt;"",Y28&lt;&gt;"",Y28-W28&gt;Resumen!$B$8),FALSE()),Y28-W28,0),IF(IFERROR(AND(X28&lt;&gt;"",Y28&lt;&gt;"",Y28-X28&gt;Resumen!$B$8),FALSE()),Y28-X28,0)),"")</f>
        <v/>
      </c>
      <c r="AY28" s="22" t="str">
        <f aca="false">IF(OR(IFERROR(AND(W28&lt;&gt;"",Y28&lt;&gt;"",Y28-W28&gt;Resumen!$B$8),FALSE()),IFERROR(AND(X28&lt;&gt;"",Y28&lt;&gt;"",Y28-X28&gt;Resumen!$B$8),FALSE())),TRIM("Lays tiene mayor markup que "&amp;IF(IFERROR(AND(W28&lt;&gt;"",Y28&lt;&gt;"",Y28-W28&gt;Resumen!$B$8),FALSE()),"Quento ","")&amp;IF(IFERROR(AND(X28&lt;&gt;"",Y28&lt;&gt;"",Y28-X28&gt;Resumen!$B$8),FALSE()),"Julicroc ","")&amp;"en este PDV"),"")</f>
        <v/>
      </c>
      <c r="AZ28" s="22" t="str">
        <f aca="false">IF(COUNTIF('Plan Pehuamar - Lista'!$A$2:$A$167,A28)&gt;0,"Sí","No")</f>
        <v>No</v>
      </c>
      <c r="BA28" s="22" t="str">
        <f aca="false">IF(COUNTIF('Plan Combo 9+1'!$A$2:$A$226,A28)&gt;0,"Sí","No")</f>
        <v>No</v>
      </c>
      <c r="BB28" s="22" t="str">
        <f aca="false">IF(AH28="","No",IF(BA28="Sí",IF((AO28-AH28)&gt;Resumen!$B$6,"Sí","No"),IF((AO28-AH28)&gt;=Resumen!$B$132,"Sí","No")))</f>
        <v>No</v>
      </c>
      <c r="BC28" s="22" t="str">
        <f aca="false">IF(AND(N28="Sí",AL28="Sí",AI28=0),"Sí","No")</f>
        <v>No</v>
      </c>
      <c r="BD28" s="22" t="str">
        <f aca="false">IF(COUNTIF('Plan 9+1 (con Pehuamar)'!$A$2:$A$227,A28)&gt;0,"Sí","No")</f>
        <v>No</v>
      </c>
    </row>
    <row r="29" customFormat="false" ht="15" hidden="false" customHeight="true" outlineLevel="0" collapsed="false">
      <c r="A29" s="6" t="n">
        <v>403264</v>
      </c>
      <c r="B29" s="6" t="n">
        <v>1</v>
      </c>
      <c r="C29" s="6" t="n">
        <v>101</v>
      </c>
      <c r="D29" s="6" t="s">
        <v>194</v>
      </c>
      <c r="E29" s="6" t="s">
        <v>229</v>
      </c>
      <c r="F29" s="6" t="s">
        <v>201</v>
      </c>
      <c r="G29" s="6" t="s">
        <v>129</v>
      </c>
      <c r="H29" s="6" t="s">
        <v>197</v>
      </c>
      <c r="I29" s="27" t="n">
        <v>0</v>
      </c>
      <c r="J29" s="27" t="n">
        <v>0</v>
      </c>
      <c r="K29" s="27" t="n">
        <v>0.4</v>
      </c>
      <c r="L29" s="28" t="n">
        <f aca="false">I29+J29</f>
        <v>0</v>
      </c>
      <c r="M29" s="28" t="n">
        <f aca="false">L29+K29</f>
        <v>0.4</v>
      </c>
      <c r="N29" s="22" t="str">
        <f aca="false">IF(I29&gt;0,"Sí","No")</f>
        <v>No</v>
      </c>
      <c r="O29" s="22" t="str">
        <f aca="false">IF(J29&gt;0,"Sí","No")</f>
        <v>No</v>
      </c>
      <c r="P29" s="22" t="str">
        <f aca="false">IF(K29&gt;0,"Sí","No")</f>
        <v>Sí</v>
      </c>
      <c r="Q29" s="22" t="str">
        <f aca="false">IF(OR(I29&gt;0,J29&gt;0),"Sí","No")</f>
        <v>No</v>
      </c>
      <c r="R29" s="27"/>
      <c r="S29" s="27"/>
      <c r="T29" s="27"/>
      <c r="U29" s="27"/>
      <c r="V29" s="27"/>
      <c r="W29" s="12" t="str">
        <f aca="false">IF(AND(I29&gt;0,R29&gt;0),(S29-R29)/R29,"")</f>
        <v/>
      </c>
      <c r="X29" s="12" t="str">
        <f aca="false">IF(AND(J29&gt;0,T29&gt;0),(U29-T29)/T29,"")</f>
        <v/>
      </c>
      <c r="Y29" s="12" t="str">
        <f aca="false">IF(AND(K29&gt;0,V29&gt;0),(V29-Resumen!$B$7)/Resumen!$B$7,"")</f>
        <v/>
      </c>
      <c r="Z29" s="28" t="str">
        <f aca="false">IF(AND(K29&gt;0,I29&gt;0,V29&gt;0,S29&gt;0),V29-S29,"")</f>
        <v/>
      </c>
      <c r="AA29" s="12" t="str">
        <f aca="false">IF(Z29&lt;&gt;"",Z29/S29,"")</f>
        <v/>
      </c>
      <c r="AB29" s="28" t="str">
        <f aca="false">IF(AND(K29&gt;0,J29&gt;0,V29&gt;0,U29&gt;0),V29-U29,"")</f>
        <v/>
      </c>
      <c r="AC29" s="12" t="str">
        <f aca="false">IF(AB29&lt;&gt;"",AB29/U29,"")</f>
        <v/>
      </c>
      <c r="AD29" s="27" t="n">
        <v>0</v>
      </c>
      <c r="AE29" s="27" t="n">
        <v>0</v>
      </c>
      <c r="AF29" s="27" t="n">
        <v>0</v>
      </c>
      <c r="AG29" s="28" t="n">
        <f aca="false">AD29+AE29+AF29</f>
        <v>0</v>
      </c>
      <c r="AH29" s="12" t="str">
        <f aca="false">IF(AG29&gt;0,AD29/AG29,"")</f>
        <v/>
      </c>
      <c r="AI29" s="27" t="n">
        <v>0</v>
      </c>
      <c r="AJ29" s="27" t="n">
        <v>0</v>
      </c>
      <c r="AK29" s="27" t="n">
        <v>0</v>
      </c>
      <c r="AL29" s="22" t="str">
        <f aca="false">IF(OR(AJ29&gt;0,AK29&gt;0),"Sí","No")</f>
        <v>No</v>
      </c>
      <c r="AM29" s="6"/>
      <c r="AN29" s="6"/>
      <c r="AO29" s="12" t="n">
        <f aca="false">IF(M29&gt;0,K29/M29,"")</f>
        <v>1</v>
      </c>
      <c r="AP29" s="22" t="str">
        <f aca="false">IF(M29&gt;=Resumen!$B$5,"Alto","Bajo")</f>
        <v>Bajo</v>
      </c>
      <c r="AQ29" s="22" t="str">
        <f aca="false">IF(AO29&gt;=Resumen!$B$28,"Alto","Bajo")</f>
        <v>Alto</v>
      </c>
      <c r="AR29" s="22" t="str">
        <f aca="false">AP29&amp;" Potencial / "&amp;AQ29&amp;" Share"</f>
        <v>Bajo Potencial / Alto Share</v>
      </c>
      <c r="AS29" s="22" t="str">
        <f aca="false">IF(Q29="Sí",IF(AO29&gt;=Resumen!$B$29,"Alto","Bajo"),"")</f>
        <v/>
      </c>
      <c r="AT29" s="22" t="str">
        <f aca="false">IF(AS29&lt;&gt;"",AP29&amp;" Potencial / "&amp;AS29&amp;" Share","")</f>
        <v/>
      </c>
      <c r="AU29" s="22" t="str">
        <f aca="false">IF(AH29="","Sin dato",IF(AH29-AO29&gt;Resumen!$B$6,"Sobre-exhibido",IF(AO29-AH29&gt;Resumen!$B$6,"Sub-exhibido","En línea")))</f>
        <v>Sin dato</v>
      </c>
      <c r="AV29" s="22" t="str">
        <f aca="false">IF(AT29="","",IF(AT29="Alto Potencial / Bajo Share",1,IF(AT29="Alto Potencial / Alto Share",2,IF(AT29="Bajo Potencial / Alto Share",3,4))))</f>
        <v/>
      </c>
      <c r="AW29" s="22" t="str">
        <f aca="false">IF(Q29="No","Sin competencia directa",IF(AV29=1,"1 - Foco Conquista (Alto Pot / Bajo Share)",IF(AV29=2,"2 - Foco Defensa (Alto Pot / Alto Share)",IF(AV29=3,"3 - Monitoreo (Bajo Pot / Alto Share)","4 - Baja Prioridad (Bajo Pot / Bajo Share)"))))</f>
        <v>Sin competencia directa</v>
      </c>
      <c r="AX29" s="12" t="str">
        <f aca="false">IF(OR(IFERROR(AND(W29&lt;&gt;"",Y29&lt;&gt;"",Y29-W29&gt;Resumen!$B$8),FALSE()),IFERROR(AND(X29&lt;&gt;"",Y29&lt;&gt;"",Y29-X29&gt;Resumen!$B$8),FALSE())),MAX(IF(IFERROR(AND(W29&lt;&gt;"",Y29&lt;&gt;"",Y29-W29&gt;Resumen!$B$8),FALSE()),Y29-W29,0),IF(IFERROR(AND(X29&lt;&gt;"",Y29&lt;&gt;"",Y29-X29&gt;Resumen!$B$8),FALSE()),Y29-X29,0)),"")</f>
        <v/>
      </c>
      <c r="AY29" s="22" t="str">
        <f aca="false">IF(OR(IFERROR(AND(W29&lt;&gt;"",Y29&lt;&gt;"",Y29-W29&gt;Resumen!$B$8),FALSE()),IFERROR(AND(X29&lt;&gt;"",Y29&lt;&gt;"",Y29-X29&gt;Resumen!$B$8),FALSE())),TRIM("Lays tiene mayor markup que "&amp;IF(IFERROR(AND(W29&lt;&gt;"",Y29&lt;&gt;"",Y29-W29&gt;Resumen!$B$8),FALSE()),"Quento ","")&amp;IF(IFERROR(AND(X29&lt;&gt;"",Y29&lt;&gt;"",Y29-X29&gt;Resumen!$B$8),FALSE()),"Julicroc ","")&amp;"en este PDV"),"")</f>
        <v/>
      </c>
      <c r="AZ29" s="22" t="str">
        <f aca="false">IF(COUNTIF('Plan Pehuamar - Lista'!$A$2:$A$167,A29)&gt;0,"Sí","No")</f>
        <v>No</v>
      </c>
      <c r="BA29" s="22" t="str">
        <f aca="false">IF(COUNTIF('Plan Combo 9+1'!$A$2:$A$226,A29)&gt;0,"Sí","No")</f>
        <v>No</v>
      </c>
      <c r="BB29" s="22" t="str">
        <f aca="false">IF(AH29="","No",IF(BA29="Sí",IF((AO29-AH29)&gt;Resumen!$B$6,"Sí","No"),IF((AO29-AH29)&gt;=Resumen!$B$132,"Sí","No")))</f>
        <v>No</v>
      </c>
      <c r="BC29" s="22" t="str">
        <f aca="false">IF(AND(N29="Sí",AL29="Sí",AI29=0),"Sí","No")</f>
        <v>No</v>
      </c>
      <c r="BD29" s="22" t="str">
        <f aca="false">IF(COUNTIF('Plan 9+1 (con Pehuamar)'!$A$2:$A$227,A29)&gt;0,"Sí","No")</f>
        <v>No</v>
      </c>
    </row>
    <row r="30" customFormat="false" ht="15" hidden="false" customHeight="true" outlineLevel="0" collapsed="false">
      <c r="A30" s="6" t="n">
        <v>403294</v>
      </c>
      <c r="B30" s="6" t="n">
        <v>1</v>
      </c>
      <c r="C30" s="6" t="n">
        <v>101</v>
      </c>
      <c r="D30" s="6" t="s">
        <v>194</v>
      </c>
      <c r="E30" s="6" t="s">
        <v>230</v>
      </c>
      <c r="F30" s="6" t="s">
        <v>201</v>
      </c>
      <c r="G30" s="6" t="s">
        <v>129</v>
      </c>
      <c r="H30" s="6" t="s">
        <v>197</v>
      </c>
      <c r="I30" s="27" t="n">
        <v>0</v>
      </c>
      <c r="J30" s="27" t="n">
        <v>0</v>
      </c>
      <c r="K30" s="27" t="n">
        <v>2.1</v>
      </c>
      <c r="L30" s="28" t="n">
        <f aca="false">I30+J30</f>
        <v>0</v>
      </c>
      <c r="M30" s="28" t="n">
        <f aca="false">L30+K30</f>
        <v>2.1</v>
      </c>
      <c r="N30" s="22" t="str">
        <f aca="false">IF(I30&gt;0,"Sí","No")</f>
        <v>No</v>
      </c>
      <c r="O30" s="22" t="str">
        <f aca="false">IF(J30&gt;0,"Sí","No")</f>
        <v>No</v>
      </c>
      <c r="P30" s="22" t="str">
        <f aca="false">IF(K30&gt;0,"Sí","No")</f>
        <v>Sí</v>
      </c>
      <c r="Q30" s="22" t="str">
        <f aca="false">IF(OR(I30&gt;0,J30&gt;0),"Sí","No")</f>
        <v>No</v>
      </c>
      <c r="R30" s="27"/>
      <c r="S30" s="27"/>
      <c r="T30" s="27"/>
      <c r="U30" s="27"/>
      <c r="V30" s="27"/>
      <c r="W30" s="12" t="str">
        <f aca="false">IF(AND(I30&gt;0,R30&gt;0),(S30-R30)/R30,"")</f>
        <v/>
      </c>
      <c r="X30" s="12" t="str">
        <f aca="false">IF(AND(J30&gt;0,T30&gt;0),(U30-T30)/T30,"")</f>
        <v/>
      </c>
      <c r="Y30" s="12" t="str">
        <f aca="false">IF(AND(K30&gt;0,V30&gt;0),(V30-Resumen!$B$7)/Resumen!$B$7,"")</f>
        <v/>
      </c>
      <c r="Z30" s="28" t="str">
        <f aca="false">IF(AND(K30&gt;0,I30&gt;0,V30&gt;0,S30&gt;0),V30-S30,"")</f>
        <v/>
      </c>
      <c r="AA30" s="12" t="str">
        <f aca="false">IF(Z30&lt;&gt;"",Z30/S30,"")</f>
        <v/>
      </c>
      <c r="AB30" s="28" t="str">
        <f aca="false">IF(AND(K30&gt;0,J30&gt;0,V30&gt;0,U30&gt;0),V30-U30,"")</f>
        <v/>
      </c>
      <c r="AC30" s="12" t="str">
        <f aca="false">IF(AB30&lt;&gt;"",AB30/U30,"")</f>
        <v/>
      </c>
      <c r="AD30" s="27" t="n">
        <v>0</v>
      </c>
      <c r="AE30" s="27" t="n">
        <v>0</v>
      </c>
      <c r="AF30" s="27" t="n">
        <v>0</v>
      </c>
      <c r="AG30" s="28" t="n">
        <f aca="false">AD30+AE30+AF30</f>
        <v>0</v>
      </c>
      <c r="AH30" s="12" t="str">
        <f aca="false">IF(AG30&gt;0,AD30/AG30,"")</f>
        <v/>
      </c>
      <c r="AI30" s="27" t="n">
        <v>0</v>
      </c>
      <c r="AJ30" s="27" t="n">
        <v>0</v>
      </c>
      <c r="AK30" s="27" t="n">
        <v>0</v>
      </c>
      <c r="AL30" s="22" t="str">
        <f aca="false">IF(OR(AJ30&gt;0,AK30&gt;0),"Sí","No")</f>
        <v>No</v>
      </c>
      <c r="AM30" s="6"/>
      <c r="AN30" s="6"/>
      <c r="AO30" s="12" t="n">
        <f aca="false">IF(M30&gt;0,K30/M30,"")</f>
        <v>1</v>
      </c>
      <c r="AP30" s="22" t="str">
        <f aca="false">IF(M30&gt;=Resumen!$B$5,"Alto","Bajo")</f>
        <v>Bajo</v>
      </c>
      <c r="AQ30" s="22" t="str">
        <f aca="false">IF(AO30&gt;=Resumen!$B$28,"Alto","Bajo")</f>
        <v>Alto</v>
      </c>
      <c r="AR30" s="22" t="str">
        <f aca="false">AP30&amp;" Potencial / "&amp;AQ30&amp;" Share"</f>
        <v>Bajo Potencial / Alto Share</v>
      </c>
      <c r="AS30" s="22" t="str">
        <f aca="false">IF(Q30="Sí",IF(AO30&gt;=Resumen!$B$29,"Alto","Bajo"),"")</f>
        <v/>
      </c>
      <c r="AT30" s="22" t="str">
        <f aca="false">IF(AS30&lt;&gt;"",AP30&amp;" Potencial / "&amp;AS30&amp;" Share","")</f>
        <v/>
      </c>
      <c r="AU30" s="22" t="str">
        <f aca="false">IF(AH30="","Sin dato",IF(AH30-AO30&gt;Resumen!$B$6,"Sobre-exhibido",IF(AO30-AH30&gt;Resumen!$B$6,"Sub-exhibido","En línea")))</f>
        <v>Sin dato</v>
      </c>
      <c r="AV30" s="22" t="str">
        <f aca="false">IF(AT30="","",IF(AT30="Alto Potencial / Bajo Share",1,IF(AT30="Alto Potencial / Alto Share",2,IF(AT30="Bajo Potencial / Alto Share",3,4))))</f>
        <v/>
      </c>
      <c r="AW30" s="22" t="str">
        <f aca="false">IF(Q30="No","Sin competencia directa",IF(AV30=1,"1 - Foco Conquista (Alto Pot / Bajo Share)",IF(AV30=2,"2 - Foco Defensa (Alto Pot / Alto Share)",IF(AV30=3,"3 - Monitoreo (Bajo Pot / Alto Share)","4 - Baja Prioridad (Bajo Pot / Bajo Share)"))))</f>
        <v>Sin competencia directa</v>
      </c>
      <c r="AX30" s="12" t="str">
        <f aca="false">IF(OR(IFERROR(AND(W30&lt;&gt;"",Y30&lt;&gt;"",Y30-W30&gt;Resumen!$B$8),FALSE()),IFERROR(AND(X30&lt;&gt;"",Y30&lt;&gt;"",Y30-X30&gt;Resumen!$B$8),FALSE())),MAX(IF(IFERROR(AND(W30&lt;&gt;"",Y30&lt;&gt;"",Y30-W30&gt;Resumen!$B$8),FALSE()),Y30-W30,0),IF(IFERROR(AND(X30&lt;&gt;"",Y30&lt;&gt;"",Y30-X30&gt;Resumen!$B$8),FALSE()),Y30-X30,0)),"")</f>
        <v/>
      </c>
      <c r="AY30" s="22" t="str">
        <f aca="false">IF(OR(IFERROR(AND(W30&lt;&gt;"",Y30&lt;&gt;"",Y30-W30&gt;Resumen!$B$8),FALSE()),IFERROR(AND(X30&lt;&gt;"",Y30&lt;&gt;"",Y30-X30&gt;Resumen!$B$8),FALSE())),TRIM("Lays tiene mayor markup que "&amp;IF(IFERROR(AND(W30&lt;&gt;"",Y30&lt;&gt;"",Y30-W30&gt;Resumen!$B$8),FALSE()),"Quento ","")&amp;IF(IFERROR(AND(X30&lt;&gt;"",Y30&lt;&gt;"",Y30-X30&gt;Resumen!$B$8),FALSE()),"Julicroc ","")&amp;"en este PDV"),"")</f>
        <v/>
      </c>
      <c r="AZ30" s="22" t="str">
        <f aca="false">IF(COUNTIF('Plan Pehuamar - Lista'!$A$2:$A$167,A30)&gt;0,"Sí","No")</f>
        <v>No</v>
      </c>
      <c r="BA30" s="22" t="str">
        <f aca="false">IF(COUNTIF('Plan Combo 9+1'!$A$2:$A$226,A30)&gt;0,"Sí","No")</f>
        <v>No</v>
      </c>
      <c r="BB30" s="22" t="str">
        <f aca="false">IF(AH30="","No",IF(BA30="Sí",IF((AO30-AH30)&gt;Resumen!$B$6,"Sí","No"),IF((AO30-AH30)&gt;=Resumen!$B$132,"Sí","No")))</f>
        <v>No</v>
      </c>
      <c r="BC30" s="22" t="str">
        <f aca="false">IF(AND(N30="Sí",AL30="Sí",AI30=0),"Sí","No")</f>
        <v>No</v>
      </c>
      <c r="BD30" s="22" t="str">
        <f aca="false">IF(COUNTIF('Plan 9+1 (con Pehuamar)'!$A$2:$A$227,A30)&gt;0,"Sí","No")</f>
        <v>No</v>
      </c>
    </row>
    <row r="31" customFormat="false" ht="15" hidden="false" customHeight="true" outlineLevel="0" collapsed="false">
      <c r="A31" s="6" t="n">
        <v>403338</v>
      </c>
      <c r="B31" s="6" t="n">
        <v>1</v>
      </c>
      <c r="C31" s="6" t="n">
        <v>101</v>
      </c>
      <c r="D31" s="6" t="s">
        <v>194</v>
      </c>
      <c r="E31" s="6" t="s">
        <v>231</v>
      </c>
      <c r="F31" s="6" t="s">
        <v>196</v>
      </c>
      <c r="G31" s="6" t="s">
        <v>129</v>
      </c>
      <c r="H31" s="6" t="s">
        <v>197</v>
      </c>
      <c r="I31" s="27" t="n">
        <v>35</v>
      </c>
      <c r="J31" s="27" t="n">
        <v>15</v>
      </c>
      <c r="K31" s="27" t="n">
        <v>20</v>
      </c>
      <c r="L31" s="28" t="n">
        <f aca="false">I31+J31</f>
        <v>50</v>
      </c>
      <c r="M31" s="28" t="n">
        <f aca="false">L31+K31</f>
        <v>70</v>
      </c>
      <c r="N31" s="22" t="str">
        <f aca="false">IF(I31&gt;0,"Sí","No")</f>
        <v>Sí</v>
      </c>
      <c r="O31" s="22" t="str">
        <f aca="false">IF(J31&gt;0,"Sí","No")</f>
        <v>Sí</v>
      </c>
      <c r="P31" s="22" t="str">
        <f aca="false">IF(K31&gt;0,"Sí","No")</f>
        <v>Sí</v>
      </c>
      <c r="Q31" s="22" t="str">
        <f aca="false">IF(OR(I31&gt;0,J31&gt;0),"Sí","No")</f>
        <v>Sí</v>
      </c>
      <c r="R31" s="27" t="n">
        <v>1800</v>
      </c>
      <c r="S31" s="27" t="n">
        <v>2800</v>
      </c>
      <c r="T31" s="27" t="n">
        <v>1600</v>
      </c>
      <c r="U31" s="27" t="n">
        <v>2500</v>
      </c>
      <c r="V31" s="27" t="n">
        <v>3700</v>
      </c>
      <c r="W31" s="12" t="n">
        <f aca="false">IF(AND(I31&gt;0,R31&gt;0),(S31-R31)/R31,"")</f>
        <v>0.555555555555556</v>
      </c>
      <c r="X31" s="12" t="n">
        <f aca="false">IF(AND(J31&gt;0,T31&gt;0),(U31-T31)/T31,"")</f>
        <v>0.5625</v>
      </c>
      <c r="Y31" s="12" t="n">
        <f aca="false">IF(AND(K31&gt;0,V31&gt;0),(V31-Resumen!$B$7)/Resumen!$B$7,"")</f>
        <v>0.48</v>
      </c>
      <c r="Z31" s="28" t="n">
        <f aca="false">IF(AND(K31&gt;0,I31&gt;0,V31&gt;0,S31&gt;0),V31-S31,"")</f>
        <v>900</v>
      </c>
      <c r="AA31" s="12" t="n">
        <f aca="false">IF(Z31&lt;&gt;"",Z31/S31,"")</f>
        <v>0.321428571428571</v>
      </c>
      <c r="AB31" s="28" t="n">
        <f aca="false">IF(AND(K31&gt;0,J31&gt;0,V31&gt;0,U31&gt;0),V31-U31,"")</f>
        <v>1200</v>
      </c>
      <c r="AC31" s="12" t="n">
        <f aca="false">IF(AB31&lt;&gt;"",AB31/U31,"")</f>
        <v>0.48</v>
      </c>
      <c r="AD31" s="27" t="n">
        <v>5</v>
      </c>
      <c r="AE31" s="27" t="n">
        <v>3</v>
      </c>
      <c r="AF31" s="27" t="n">
        <v>3</v>
      </c>
      <c r="AG31" s="28" t="n">
        <f aca="false">AD31+AE31+AF31</f>
        <v>11</v>
      </c>
      <c r="AH31" s="12" t="n">
        <f aca="false">IF(AG31&gt;0,AD31/AG31,"")</f>
        <v>0.454545454545455</v>
      </c>
      <c r="AI31" s="27" t="n">
        <v>1</v>
      </c>
      <c r="AJ31" s="27" t="n">
        <v>0</v>
      </c>
      <c r="AK31" s="27" t="n">
        <v>0</v>
      </c>
      <c r="AL31" s="22" t="str">
        <f aca="false">IF(OR(AJ31&gt;0,AK31&gt;0),"Sí","No")</f>
        <v>No</v>
      </c>
      <c r="AM31" s="6" t="s">
        <v>198</v>
      </c>
      <c r="AN31" s="6" t="s">
        <v>198</v>
      </c>
      <c r="AO31" s="12" t="n">
        <f aca="false">IF(M31&gt;0,K31/M31,"")</f>
        <v>0.285714285714286</v>
      </c>
      <c r="AP31" s="22" t="str">
        <f aca="false">IF(M31&gt;=Resumen!$B$5,"Alto","Bajo")</f>
        <v>Alto</v>
      </c>
      <c r="AQ31" s="22" t="str">
        <f aca="false">IF(AO31&gt;=Resumen!$B$28,"Alto","Bajo")</f>
        <v>Bajo</v>
      </c>
      <c r="AR31" s="22" t="str">
        <f aca="false">AP31&amp;" Potencial / "&amp;AQ31&amp;" Share"</f>
        <v>Alto Potencial / Bajo Share</v>
      </c>
      <c r="AS31" s="22" t="str">
        <f aca="false">IF(Q31="Sí",IF(AO31&gt;=Resumen!$B$29,"Alto","Bajo"),"")</f>
        <v>Bajo</v>
      </c>
      <c r="AT31" s="22" t="str">
        <f aca="false">IF(AS31&lt;&gt;"",AP31&amp;" Potencial / "&amp;AS31&amp;" Share","")</f>
        <v>Alto Potencial / Bajo Share</v>
      </c>
      <c r="AU31" s="22" t="str">
        <f aca="false">IF(AH31="","Sin dato",IF(AH31-AO31&gt;Resumen!$B$6,"Sobre-exhibido",IF(AO31-AH31&gt;Resumen!$B$6,"Sub-exhibido","En línea")))</f>
        <v>Sobre-exhibido</v>
      </c>
      <c r="AV31" s="22" t="n">
        <f aca="false">IF(AT31="","",IF(AT31="Alto Potencial / Bajo Share",1,IF(AT31="Alto Potencial / Alto Share",2,IF(AT31="Bajo Potencial / Alto Share",3,4))))</f>
        <v>1</v>
      </c>
      <c r="AW31" s="22" t="str">
        <f aca="false">IF(Q31="No","Sin competencia directa",IF(AV31=1,"1 - Foco Conquista (Alto Pot / Bajo Share)",IF(AV31=2,"2 - Foco Defensa (Alto Pot / Alto Share)",IF(AV31=3,"3 - Monitoreo (Bajo Pot / Alto Share)","4 - Baja Prioridad (Bajo Pot / Bajo Share)"))))</f>
        <v>1 - Foco Conquista (Alto Pot / Bajo Share)</v>
      </c>
      <c r="AX31" s="12" t="str">
        <f aca="false">IF(OR(IFERROR(AND(W31&lt;&gt;"",Y31&lt;&gt;"",Y31-W31&gt;Resumen!$B$8),FALSE()),IFERROR(AND(X31&lt;&gt;"",Y31&lt;&gt;"",Y31-X31&gt;Resumen!$B$8),FALSE())),MAX(IF(IFERROR(AND(W31&lt;&gt;"",Y31&lt;&gt;"",Y31-W31&gt;Resumen!$B$8),FALSE()),Y31-W31,0),IF(IFERROR(AND(X31&lt;&gt;"",Y31&lt;&gt;"",Y31-X31&gt;Resumen!$B$8),FALSE()),Y31-X31,0)),"")</f>
        <v/>
      </c>
      <c r="AY31" s="22" t="str">
        <f aca="false">IF(OR(IFERROR(AND(W31&lt;&gt;"",Y31&lt;&gt;"",Y31-W31&gt;Resumen!$B$8),FALSE()),IFERROR(AND(X31&lt;&gt;"",Y31&lt;&gt;"",Y31-X31&gt;Resumen!$B$8),FALSE())),TRIM("Lays tiene mayor markup que "&amp;IF(IFERROR(AND(W31&lt;&gt;"",Y31&lt;&gt;"",Y31-W31&gt;Resumen!$B$8),FALSE()),"Quento ","")&amp;IF(IFERROR(AND(X31&lt;&gt;"",Y31&lt;&gt;"",Y31-X31&gt;Resumen!$B$8),FALSE()),"Julicroc ","")&amp;"en este PDV"),"")</f>
        <v/>
      </c>
      <c r="AZ31" s="22" t="str">
        <f aca="false">IF(COUNTIF('Plan Pehuamar - Lista'!$A$2:$A$167,A31)&gt;0,"Sí","No")</f>
        <v>Sí</v>
      </c>
      <c r="BA31" s="22" t="str">
        <f aca="false">IF(COUNTIF('Plan Combo 9+1'!$A$2:$A$226,A31)&gt;0,"Sí","No")</f>
        <v>No</v>
      </c>
      <c r="BB31" s="22" t="str">
        <f aca="false">IF(AH31="","No",IF(BA31="Sí",IF((AO31-AH31)&gt;Resumen!$B$6,"Sí","No"),IF((AO31-AH31)&gt;=Resumen!$B$132,"Sí","No")))</f>
        <v>No</v>
      </c>
      <c r="BC31" s="22" t="str">
        <f aca="false">IF(AND(N31="Sí",AL31="Sí",AI31=0),"Sí","No")</f>
        <v>No</v>
      </c>
      <c r="BD31" s="22" t="str">
        <f aca="false">IF(COUNTIF('Plan 9+1 (con Pehuamar)'!$A$2:$A$227,A31)&gt;0,"Sí","No")</f>
        <v>Sí</v>
      </c>
    </row>
    <row r="32" customFormat="false" ht="15" hidden="false" customHeight="true" outlineLevel="0" collapsed="false">
      <c r="A32" s="6" t="n">
        <v>403429</v>
      </c>
      <c r="B32" s="6" t="n">
        <v>1</v>
      </c>
      <c r="C32" s="6" t="n">
        <v>101</v>
      </c>
      <c r="D32" s="6" t="s">
        <v>194</v>
      </c>
      <c r="E32" s="6" t="s">
        <v>232</v>
      </c>
      <c r="F32" s="6" t="s">
        <v>196</v>
      </c>
      <c r="G32" s="6" t="s">
        <v>129</v>
      </c>
      <c r="H32" s="6" t="s">
        <v>197</v>
      </c>
      <c r="I32" s="27" t="n">
        <v>0</v>
      </c>
      <c r="J32" s="27" t="n">
        <v>0</v>
      </c>
      <c r="K32" s="27" t="n">
        <v>1</v>
      </c>
      <c r="L32" s="28" t="n">
        <f aca="false">I32+J32</f>
        <v>0</v>
      </c>
      <c r="M32" s="28" t="n">
        <f aca="false">L32+K32</f>
        <v>1</v>
      </c>
      <c r="N32" s="22" t="str">
        <f aca="false">IF(I32&gt;0,"Sí","No")</f>
        <v>No</v>
      </c>
      <c r="O32" s="22" t="str">
        <f aca="false">IF(J32&gt;0,"Sí","No")</f>
        <v>No</v>
      </c>
      <c r="P32" s="22" t="str">
        <f aca="false">IF(K32&gt;0,"Sí","No")</f>
        <v>Sí</v>
      </c>
      <c r="Q32" s="22" t="str">
        <f aca="false">IF(OR(I32&gt;0,J32&gt;0),"Sí","No")</f>
        <v>No</v>
      </c>
      <c r="R32" s="27"/>
      <c r="S32" s="27"/>
      <c r="T32" s="27"/>
      <c r="U32" s="27"/>
      <c r="V32" s="27"/>
      <c r="W32" s="12" t="str">
        <f aca="false">IF(AND(I32&gt;0,R32&gt;0),(S32-R32)/R32,"")</f>
        <v/>
      </c>
      <c r="X32" s="12" t="str">
        <f aca="false">IF(AND(J32&gt;0,T32&gt;0),(U32-T32)/T32,"")</f>
        <v/>
      </c>
      <c r="Y32" s="12" t="str">
        <f aca="false">IF(AND(K32&gt;0,V32&gt;0),(V32-Resumen!$B$7)/Resumen!$B$7,"")</f>
        <v/>
      </c>
      <c r="Z32" s="28" t="str">
        <f aca="false">IF(AND(K32&gt;0,I32&gt;0,V32&gt;0,S32&gt;0),V32-S32,"")</f>
        <v/>
      </c>
      <c r="AA32" s="12" t="str">
        <f aca="false">IF(Z32&lt;&gt;"",Z32/S32,"")</f>
        <v/>
      </c>
      <c r="AB32" s="28" t="str">
        <f aca="false">IF(AND(K32&gt;0,J32&gt;0,V32&gt;0,U32&gt;0),V32-U32,"")</f>
        <v/>
      </c>
      <c r="AC32" s="12" t="str">
        <f aca="false">IF(AB32&lt;&gt;"",AB32/U32,"")</f>
        <v/>
      </c>
      <c r="AD32" s="27" t="n">
        <v>0</v>
      </c>
      <c r="AE32" s="27" t="n">
        <v>0</v>
      </c>
      <c r="AF32" s="27" t="n">
        <v>0</v>
      </c>
      <c r="AG32" s="28" t="n">
        <f aca="false">AD32+AE32+AF32</f>
        <v>0</v>
      </c>
      <c r="AH32" s="12" t="str">
        <f aca="false">IF(AG32&gt;0,AD32/AG32,"")</f>
        <v/>
      </c>
      <c r="AI32" s="27" t="n">
        <v>0</v>
      </c>
      <c r="AJ32" s="27" t="n">
        <v>0</v>
      </c>
      <c r="AK32" s="27" t="n">
        <v>0</v>
      </c>
      <c r="AL32" s="22" t="str">
        <f aca="false">IF(OR(AJ32&gt;0,AK32&gt;0),"Sí","No")</f>
        <v>No</v>
      </c>
      <c r="AM32" s="6"/>
      <c r="AN32" s="6"/>
      <c r="AO32" s="12" t="n">
        <f aca="false">IF(M32&gt;0,K32/M32,"")</f>
        <v>1</v>
      </c>
      <c r="AP32" s="22" t="str">
        <f aca="false">IF(M32&gt;=Resumen!$B$5,"Alto","Bajo")</f>
        <v>Bajo</v>
      </c>
      <c r="AQ32" s="22" t="str">
        <f aca="false">IF(AO32&gt;=Resumen!$B$28,"Alto","Bajo")</f>
        <v>Alto</v>
      </c>
      <c r="AR32" s="22" t="str">
        <f aca="false">AP32&amp;" Potencial / "&amp;AQ32&amp;" Share"</f>
        <v>Bajo Potencial / Alto Share</v>
      </c>
      <c r="AS32" s="22" t="str">
        <f aca="false">IF(Q32="Sí",IF(AO32&gt;=Resumen!$B$29,"Alto","Bajo"),"")</f>
        <v/>
      </c>
      <c r="AT32" s="22" t="str">
        <f aca="false">IF(AS32&lt;&gt;"",AP32&amp;" Potencial / "&amp;AS32&amp;" Share","")</f>
        <v/>
      </c>
      <c r="AU32" s="22" t="str">
        <f aca="false">IF(AH32="","Sin dato",IF(AH32-AO32&gt;Resumen!$B$6,"Sobre-exhibido",IF(AO32-AH32&gt;Resumen!$B$6,"Sub-exhibido","En línea")))</f>
        <v>Sin dato</v>
      </c>
      <c r="AV32" s="22" t="str">
        <f aca="false">IF(AT32="","",IF(AT32="Alto Potencial / Bajo Share",1,IF(AT32="Alto Potencial / Alto Share",2,IF(AT32="Bajo Potencial / Alto Share",3,4))))</f>
        <v/>
      </c>
      <c r="AW32" s="22" t="str">
        <f aca="false">IF(Q32="No","Sin competencia directa",IF(AV32=1,"1 - Foco Conquista (Alto Pot / Bajo Share)",IF(AV32=2,"2 - Foco Defensa (Alto Pot / Alto Share)",IF(AV32=3,"3 - Monitoreo (Bajo Pot / Alto Share)","4 - Baja Prioridad (Bajo Pot / Bajo Share)"))))</f>
        <v>Sin competencia directa</v>
      </c>
      <c r="AX32" s="12" t="str">
        <f aca="false">IF(OR(IFERROR(AND(W32&lt;&gt;"",Y32&lt;&gt;"",Y32-W32&gt;Resumen!$B$8),FALSE()),IFERROR(AND(X32&lt;&gt;"",Y32&lt;&gt;"",Y32-X32&gt;Resumen!$B$8),FALSE())),MAX(IF(IFERROR(AND(W32&lt;&gt;"",Y32&lt;&gt;"",Y32-W32&gt;Resumen!$B$8),FALSE()),Y32-W32,0),IF(IFERROR(AND(X32&lt;&gt;"",Y32&lt;&gt;"",Y32-X32&gt;Resumen!$B$8),FALSE()),Y32-X32,0)),"")</f>
        <v/>
      </c>
      <c r="AY32" s="22" t="str">
        <f aca="false">IF(OR(IFERROR(AND(W32&lt;&gt;"",Y32&lt;&gt;"",Y32-W32&gt;Resumen!$B$8),FALSE()),IFERROR(AND(X32&lt;&gt;"",Y32&lt;&gt;"",Y32-X32&gt;Resumen!$B$8),FALSE())),TRIM("Lays tiene mayor markup que "&amp;IF(IFERROR(AND(W32&lt;&gt;"",Y32&lt;&gt;"",Y32-W32&gt;Resumen!$B$8),FALSE()),"Quento ","")&amp;IF(IFERROR(AND(X32&lt;&gt;"",Y32&lt;&gt;"",Y32-X32&gt;Resumen!$B$8),FALSE()),"Julicroc ","")&amp;"en este PDV"),"")</f>
        <v/>
      </c>
      <c r="AZ32" s="22" t="str">
        <f aca="false">IF(COUNTIF('Plan Pehuamar - Lista'!$A$2:$A$167,A32)&gt;0,"Sí","No")</f>
        <v>No</v>
      </c>
      <c r="BA32" s="22" t="str">
        <f aca="false">IF(COUNTIF('Plan Combo 9+1'!$A$2:$A$226,A32)&gt;0,"Sí","No")</f>
        <v>No</v>
      </c>
      <c r="BB32" s="22" t="str">
        <f aca="false">IF(AH32="","No",IF(BA32="Sí",IF((AO32-AH32)&gt;Resumen!$B$6,"Sí","No"),IF((AO32-AH32)&gt;=Resumen!$B$132,"Sí","No")))</f>
        <v>No</v>
      </c>
      <c r="BC32" s="22" t="str">
        <f aca="false">IF(AND(N32="Sí",AL32="Sí",AI32=0),"Sí","No")</f>
        <v>No</v>
      </c>
      <c r="BD32" s="22" t="str">
        <f aca="false">IF(COUNTIF('Plan 9+1 (con Pehuamar)'!$A$2:$A$227,A32)&gt;0,"Sí","No")</f>
        <v>No</v>
      </c>
    </row>
    <row r="33" customFormat="false" ht="15" hidden="false" customHeight="true" outlineLevel="0" collapsed="false">
      <c r="A33" s="6" t="n">
        <v>403431</v>
      </c>
      <c r="B33" s="6" t="n">
        <v>1</v>
      </c>
      <c r="C33" s="6" t="n">
        <v>101</v>
      </c>
      <c r="D33" s="6" t="s">
        <v>194</v>
      </c>
      <c r="E33" s="6" t="s">
        <v>233</v>
      </c>
      <c r="F33" s="6" t="s">
        <v>196</v>
      </c>
      <c r="G33" s="6" t="s">
        <v>129</v>
      </c>
      <c r="H33" s="6" t="s">
        <v>197</v>
      </c>
      <c r="I33" s="27" t="n">
        <v>0</v>
      </c>
      <c r="J33" s="27" t="n">
        <v>0</v>
      </c>
      <c r="K33" s="27" t="n">
        <v>2.3</v>
      </c>
      <c r="L33" s="28" t="n">
        <f aca="false">I33+J33</f>
        <v>0</v>
      </c>
      <c r="M33" s="28" t="n">
        <f aca="false">L33+K33</f>
        <v>2.3</v>
      </c>
      <c r="N33" s="22" t="str">
        <f aca="false">IF(I33&gt;0,"Sí","No")</f>
        <v>No</v>
      </c>
      <c r="O33" s="22" t="str">
        <f aca="false">IF(J33&gt;0,"Sí","No")</f>
        <v>No</v>
      </c>
      <c r="P33" s="22" t="str">
        <f aca="false">IF(K33&gt;0,"Sí","No")</f>
        <v>Sí</v>
      </c>
      <c r="Q33" s="22" t="str">
        <f aca="false">IF(OR(I33&gt;0,J33&gt;0),"Sí","No")</f>
        <v>No</v>
      </c>
      <c r="R33" s="27"/>
      <c r="S33" s="27"/>
      <c r="T33" s="27"/>
      <c r="U33" s="27"/>
      <c r="V33" s="27"/>
      <c r="W33" s="12" t="str">
        <f aca="false">IF(AND(I33&gt;0,R33&gt;0),(S33-R33)/R33,"")</f>
        <v/>
      </c>
      <c r="X33" s="12" t="str">
        <f aca="false">IF(AND(J33&gt;0,T33&gt;0),(U33-T33)/T33,"")</f>
        <v/>
      </c>
      <c r="Y33" s="12" t="str">
        <f aca="false">IF(AND(K33&gt;0,V33&gt;0),(V33-Resumen!$B$7)/Resumen!$B$7,"")</f>
        <v/>
      </c>
      <c r="Z33" s="28" t="str">
        <f aca="false">IF(AND(K33&gt;0,I33&gt;0,V33&gt;0,S33&gt;0),V33-S33,"")</f>
        <v/>
      </c>
      <c r="AA33" s="12" t="str">
        <f aca="false">IF(Z33&lt;&gt;"",Z33/S33,"")</f>
        <v/>
      </c>
      <c r="AB33" s="28" t="str">
        <f aca="false">IF(AND(K33&gt;0,J33&gt;0,V33&gt;0,U33&gt;0),V33-U33,"")</f>
        <v/>
      </c>
      <c r="AC33" s="12" t="str">
        <f aca="false">IF(AB33&lt;&gt;"",AB33/U33,"")</f>
        <v/>
      </c>
      <c r="AD33" s="27" t="n">
        <v>0</v>
      </c>
      <c r="AE33" s="27" t="n">
        <v>0</v>
      </c>
      <c r="AF33" s="27" t="n">
        <v>0</v>
      </c>
      <c r="AG33" s="28" t="n">
        <f aca="false">AD33+AE33+AF33</f>
        <v>0</v>
      </c>
      <c r="AH33" s="12" t="str">
        <f aca="false">IF(AG33&gt;0,AD33/AG33,"")</f>
        <v/>
      </c>
      <c r="AI33" s="27" t="n">
        <v>0</v>
      </c>
      <c r="AJ33" s="27" t="n">
        <v>0</v>
      </c>
      <c r="AK33" s="27" t="n">
        <v>0</v>
      </c>
      <c r="AL33" s="22" t="str">
        <f aca="false">IF(OR(AJ33&gt;0,AK33&gt;0),"Sí","No")</f>
        <v>No</v>
      </c>
      <c r="AM33" s="6"/>
      <c r="AN33" s="6"/>
      <c r="AO33" s="12" t="n">
        <f aca="false">IF(M33&gt;0,K33/M33,"")</f>
        <v>1</v>
      </c>
      <c r="AP33" s="22" t="str">
        <f aca="false">IF(M33&gt;=Resumen!$B$5,"Alto","Bajo")</f>
        <v>Bajo</v>
      </c>
      <c r="AQ33" s="22" t="str">
        <f aca="false">IF(AO33&gt;=Resumen!$B$28,"Alto","Bajo")</f>
        <v>Alto</v>
      </c>
      <c r="AR33" s="22" t="str">
        <f aca="false">AP33&amp;" Potencial / "&amp;AQ33&amp;" Share"</f>
        <v>Bajo Potencial / Alto Share</v>
      </c>
      <c r="AS33" s="22" t="str">
        <f aca="false">IF(Q33="Sí",IF(AO33&gt;=Resumen!$B$29,"Alto","Bajo"),"")</f>
        <v/>
      </c>
      <c r="AT33" s="22" t="str">
        <f aca="false">IF(AS33&lt;&gt;"",AP33&amp;" Potencial / "&amp;AS33&amp;" Share","")</f>
        <v/>
      </c>
      <c r="AU33" s="22" t="str">
        <f aca="false">IF(AH33="","Sin dato",IF(AH33-AO33&gt;Resumen!$B$6,"Sobre-exhibido",IF(AO33-AH33&gt;Resumen!$B$6,"Sub-exhibido","En línea")))</f>
        <v>Sin dato</v>
      </c>
      <c r="AV33" s="22" t="str">
        <f aca="false">IF(AT33="","",IF(AT33="Alto Potencial / Bajo Share",1,IF(AT33="Alto Potencial / Alto Share",2,IF(AT33="Bajo Potencial / Alto Share",3,4))))</f>
        <v/>
      </c>
      <c r="AW33" s="22" t="str">
        <f aca="false">IF(Q33="No","Sin competencia directa",IF(AV33=1,"1 - Foco Conquista (Alto Pot / Bajo Share)",IF(AV33=2,"2 - Foco Defensa (Alto Pot / Alto Share)",IF(AV33=3,"3 - Monitoreo (Bajo Pot / Alto Share)","4 - Baja Prioridad (Bajo Pot / Bajo Share)"))))</f>
        <v>Sin competencia directa</v>
      </c>
      <c r="AX33" s="12" t="str">
        <f aca="false">IF(OR(IFERROR(AND(W33&lt;&gt;"",Y33&lt;&gt;"",Y33-W33&gt;Resumen!$B$8),FALSE()),IFERROR(AND(X33&lt;&gt;"",Y33&lt;&gt;"",Y33-X33&gt;Resumen!$B$8),FALSE())),MAX(IF(IFERROR(AND(W33&lt;&gt;"",Y33&lt;&gt;"",Y33-W33&gt;Resumen!$B$8),FALSE()),Y33-W33,0),IF(IFERROR(AND(X33&lt;&gt;"",Y33&lt;&gt;"",Y33-X33&gt;Resumen!$B$8),FALSE()),Y33-X33,0)),"")</f>
        <v/>
      </c>
      <c r="AY33" s="22" t="str">
        <f aca="false">IF(OR(IFERROR(AND(W33&lt;&gt;"",Y33&lt;&gt;"",Y33-W33&gt;Resumen!$B$8),FALSE()),IFERROR(AND(X33&lt;&gt;"",Y33&lt;&gt;"",Y33-X33&gt;Resumen!$B$8),FALSE())),TRIM("Lays tiene mayor markup que "&amp;IF(IFERROR(AND(W33&lt;&gt;"",Y33&lt;&gt;"",Y33-W33&gt;Resumen!$B$8),FALSE()),"Quento ","")&amp;IF(IFERROR(AND(X33&lt;&gt;"",Y33&lt;&gt;"",Y33-X33&gt;Resumen!$B$8),FALSE()),"Julicroc ","")&amp;"en este PDV"),"")</f>
        <v/>
      </c>
      <c r="AZ33" s="22" t="str">
        <f aca="false">IF(COUNTIF('Plan Pehuamar - Lista'!$A$2:$A$167,A33)&gt;0,"Sí","No")</f>
        <v>No</v>
      </c>
      <c r="BA33" s="22" t="str">
        <f aca="false">IF(COUNTIF('Plan Combo 9+1'!$A$2:$A$226,A33)&gt;0,"Sí","No")</f>
        <v>No</v>
      </c>
      <c r="BB33" s="22" t="str">
        <f aca="false">IF(AH33="","No",IF(BA33="Sí",IF((AO33-AH33)&gt;Resumen!$B$6,"Sí","No"),IF((AO33-AH33)&gt;=Resumen!$B$132,"Sí","No")))</f>
        <v>No</v>
      </c>
      <c r="BC33" s="22" t="str">
        <f aca="false">IF(AND(N33="Sí",AL33="Sí",AI33=0),"Sí","No")</f>
        <v>No</v>
      </c>
      <c r="BD33" s="22" t="str">
        <f aca="false">IF(COUNTIF('Plan 9+1 (con Pehuamar)'!$A$2:$A$227,A33)&gt;0,"Sí","No")</f>
        <v>No</v>
      </c>
    </row>
    <row r="34" customFormat="false" ht="15" hidden="false" customHeight="true" outlineLevel="0" collapsed="false">
      <c r="A34" s="6" t="n">
        <v>403438</v>
      </c>
      <c r="B34" s="6" t="n">
        <v>1</v>
      </c>
      <c r="C34" s="6" t="n">
        <v>101</v>
      </c>
      <c r="D34" s="6" t="s">
        <v>194</v>
      </c>
      <c r="E34" s="6" t="s">
        <v>234</v>
      </c>
      <c r="F34" s="6" t="s">
        <v>196</v>
      </c>
      <c r="G34" s="6" t="s">
        <v>129</v>
      </c>
      <c r="H34" s="6" t="s">
        <v>197</v>
      </c>
      <c r="I34" s="27" t="n">
        <v>0</v>
      </c>
      <c r="J34" s="27" t="n">
        <v>0</v>
      </c>
      <c r="K34" s="27" t="n">
        <v>0.6</v>
      </c>
      <c r="L34" s="28" t="n">
        <f aca="false">I34+J34</f>
        <v>0</v>
      </c>
      <c r="M34" s="28" t="n">
        <f aca="false">L34+K34</f>
        <v>0.6</v>
      </c>
      <c r="N34" s="22" t="str">
        <f aca="false">IF(I34&gt;0,"Sí","No")</f>
        <v>No</v>
      </c>
      <c r="O34" s="22" t="str">
        <f aca="false">IF(J34&gt;0,"Sí","No")</f>
        <v>No</v>
      </c>
      <c r="P34" s="22" t="str">
        <f aca="false">IF(K34&gt;0,"Sí","No")</f>
        <v>Sí</v>
      </c>
      <c r="Q34" s="22" t="str">
        <f aca="false">IF(OR(I34&gt;0,J34&gt;0),"Sí","No")</f>
        <v>No</v>
      </c>
      <c r="R34" s="27"/>
      <c r="S34" s="27"/>
      <c r="T34" s="27"/>
      <c r="U34" s="27"/>
      <c r="V34" s="27"/>
      <c r="W34" s="12" t="str">
        <f aca="false">IF(AND(I34&gt;0,R34&gt;0),(S34-R34)/R34,"")</f>
        <v/>
      </c>
      <c r="X34" s="12" t="str">
        <f aca="false">IF(AND(J34&gt;0,T34&gt;0),(U34-T34)/T34,"")</f>
        <v/>
      </c>
      <c r="Y34" s="12" t="str">
        <f aca="false">IF(AND(K34&gt;0,V34&gt;0),(V34-Resumen!$B$7)/Resumen!$B$7,"")</f>
        <v/>
      </c>
      <c r="Z34" s="28" t="str">
        <f aca="false">IF(AND(K34&gt;0,I34&gt;0,V34&gt;0,S34&gt;0),V34-S34,"")</f>
        <v/>
      </c>
      <c r="AA34" s="12" t="str">
        <f aca="false">IF(Z34&lt;&gt;"",Z34/S34,"")</f>
        <v/>
      </c>
      <c r="AB34" s="28" t="str">
        <f aca="false">IF(AND(K34&gt;0,J34&gt;0,V34&gt;0,U34&gt;0),V34-U34,"")</f>
        <v/>
      </c>
      <c r="AC34" s="12" t="str">
        <f aca="false">IF(AB34&lt;&gt;"",AB34/U34,"")</f>
        <v/>
      </c>
      <c r="AD34" s="27" t="n">
        <v>0</v>
      </c>
      <c r="AE34" s="27" t="n">
        <v>0</v>
      </c>
      <c r="AF34" s="27" t="n">
        <v>0</v>
      </c>
      <c r="AG34" s="28" t="n">
        <f aca="false">AD34+AE34+AF34</f>
        <v>0</v>
      </c>
      <c r="AH34" s="12" t="str">
        <f aca="false">IF(AG34&gt;0,AD34/AG34,"")</f>
        <v/>
      </c>
      <c r="AI34" s="27" t="n">
        <v>0</v>
      </c>
      <c r="AJ34" s="27" t="n">
        <v>0</v>
      </c>
      <c r="AK34" s="27" t="n">
        <v>0</v>
      </c>
      <c r="AL34" s="22" t="str">
        <f aca="false">IF(OR(AJ34&gt;0,AK34&gt;0),"Sí","No")</f>
        <v>No</v>
      </c>
      <c r="AM34" s="6"/>
      <c r="AN34" s="6"/>
      <c r="AO34" s="12" t="n">
        <f aca="false">IF(M34&gt;0,K34/M34,"")</f>
        <v>1</v>
      </c>
      <c r="AP34" s="22" t="str">
        <f aca="false">IF(M34&gt;=Resumen!$B$5,"Alto","Bajo")</f>
        <v>Bajo</v>
      </c>
      <c r="AQ34" s="22" t="str">
        <f aca="false">IF(AO34&gt;=Resumen!$B$28,"Alto","Bajo")</f>
        <v>Alto</v>
      </c>
      <c r="AR34" s="22" t="str">
        <f aca="false">AP34&amp;" Potencial / "&amp;AQ34&amp;" Share"</f>
        <v>Bajo Potencial / Alto Share</v>
      </c>
      <c r="AS34" s="22" t="str">
        <f aca="false">IF(Q34="Sí",IF(AO34&gt;=Resumen!$B$29,"Alto","Bajo"),"")</f>
        <v/>
      </c>
      <c r="AT34" s="22" t="str">
        <f aca="false">IF(AS34&lt;&gt;"",AP34&amp;" Potencial / "&amp;AS34&amp;" Share","")</f>
        <v/>
      </c>
      <c r="AU34" s="22" t="str">
        <f aca="false">IF(AH34="","Sin dato",IF(AH34-AO34&gt;Resumen!$B$6,"Sobre-exhibido",IF(AO34-AH34&gt;Resumen!$B$6,"Sub-exhibido","En línea")))</f>
        <v>Sin dato</v>
      </c>
      <c r="AV34" s="22" t="str">
        <f aca="false">IF(AT34="","",IF(AT34="Alto Potencial / Bajo Share",1,IF(AT34="Alto Potencial / Alto Share",2,IF(AT34="Bajo Potencial / Alto Share",3,4))))</f>
        <v/>
      </c>
      <c r="AW34" s="22" t="str">
        <f aca="false">IF(Q34="No","Sin competencia directa",IF(AV34=1,"1 - Foco Conquista (Alto Pot / Bajo Share)",IF(AV34=2,"2 - Foco Defensa (Alto Pot / Alto Share)",IF(AV34=3,"3 - Monitoreo (Bajo Pot / Alto Share)","4 - Baja Prioridad (Bajo Pot / Bajo Share)"))))</f>
        <v>Sin competencia directa</v>
      </c>
      <c r="AX34" s="12" t="str">
        <f aca="false">IF(OR(IFERROR(AND(W34&lt;&gt;"",Y34&lt;&gt;"",Y34-W34&gt;Resumen!$B$8),FALSE()),IFERROR(AND(X34&lt;&gt;"",Y34&lt;&gt;"",Y34-X34&gt;Resumen!$B$8),FALSE())),MAX(IF(IFERROR(AND(W34&lt;&gt;"",Y34&lt;&gt;"",Y34-W34&gt;Resumen!$B$8),FALSE()),Y34-W34,0),IF(IFERROR(AND(X34&lt;&gt;"",Y34&lt;&gt;"",Y34-X34&gt;Resumen!$B$8),FALSE()),Y34-X34,0)),"")</f>
        <v/>
      </c>
      <c r="AY34" s="22" t="str">
        <f aca="false">IF(OR(IFERROR(AND(W34&lt;&gt;"",Y34&lt;&gt;"",Y34-W34&gt;Resumen!$B$8),FALSE()),IFERROR(AND(X34&lt;&gt;"",Y34&lt;&gt;"",Y34-X34&gt;Resumen!$B$8),FALSE())),TRIM("Lays tiene mayor markup que "&amp;IF(IFERROR(AND(W34&lt;&gt;"",Y34&lt;&gt;"",Y34-W34&gt;Resumen!$B$8),FALSE()),"Quento ","")&amp;IF(IFERROR(AND(X34&lt;&gt;"",Y34&lt;&gt;"",Y34-X34&gt;Resumen!$B$8),FALSE()),"Julicroc ","")&amp;"en este PDV"),"")</f>
        <v/>
      </c>
      <c r="AZ34" s="22" t="str">
        <f aca="false">IF(COUNTIF('Plan Pehuamar - Lista'!$A$2:$A$167,A34)&gt;0,"Sí","No")</f>
        <v>No</v>
      </c>
      <c r="BA34" s="22" t="str">
        <f aca="false">IF(COUNTIF('Plan Combo 9+1'!$A$2:$A$226,A34)&gt;0,"Sí","No")</f>
        <v>No</v>
      </c>
      <c r="BB34" s="22" t="str">
        <f aca="false">IF(AH34="","No",IF(BA34="Sí",IF((AO34-AH34)&gt;Resumen!$B$6,"Sí","No"),IF((AO34-AH34)&gt;=Resumen!$B$132,"Sí","No")))</f>
        <v>No</v>
      </c>
      <c r="BC34" s="22" t="str">
        <f aca="false">IF(AND(N34="Sí",AL34="Sí",AI34=0),"Sí","No")</f>
        <v>No</v>
      </c>
      <c r="BD34" s="22" t="str">
        <f aca="false">IF(COUNTIF('Plan 9+1 (con Pehuamar)'!$A$2:$A$227,A34)&gt;0,"Sí","No")</f>
        <v>No</v>
      </c>
    </row>
    <row r="35" customFormat="false" ht="15" hidden="false" customHeight="true" outlineLevel="0" collapsed="false">
      <c r="A35" s="6" t="n">
        <v>403458</v>
      </c>
      <c r="B35" s="6" t="n">
        <v>1</v>
      </c>
      <c r="C35" s="6" t="n">
        <v>101</v>
      </c>
      <c r="D35" s="6" t="s">
        <v>194</v>
      </c>
      <c r="E35" s="6" t="s">
        <v>235</v>
      </c>
      <c r="F35" s="6" t="s">
        <v>196</v>
      </c>
      <c r="G35" s="6" t="s">
        <v>129</v>
      </c>
      <c r="H35" s="6" t="s">
        <v>197</v>
      </c>
      <c r="I35" s="27" t="n">
        <v>0</v>
      </c>
      <c r="J35" s="27" t="n">
        <v>0</v>
      </c>
      <c r="K35" s="27" t="n">
        <v>0.6</v>
      </c>
      <c r="L35" s="28" t="n">
        <f aca="false">I35+J35</f>
        <v>0</v>
      </c>
      <c r="M35" s="28" t="n">
        <f aca="false">L35+K35</f>
        <v>0.6</v>
      </c>
      <c r="N35" s="22" t="str">
        <f aca="false">IF(I35&gt;0,"Sí","No")</f>
        <v>No</v>
      </c>
      <c r="O35" s="22" t="str">
        <f aca="false">IF(J35&gt;0,"Sí","No")</f>
        <v>No</v>
      </c>
      <c r="P35" s="22" t="str">
        <f aca="false">IF(K35&gt;0,"Sí","No")</f>
        <v>Sí</v>
      </c>
      <c r="Q35" s="22" t="str">
        <f aca="false">IF(OR(I35&gt;0,J35&gt;0),"Sí","No")</f>
        <v>No</v>
      </c>
      <c r="R35" s="27"/>
      <c r="S35" s="27"/>
      <c r="T35" s="27"/>
      <c r="U35" s="27"/>
      <c r="V35" s="27"/>
      <c r="W35" s="12" t="str">
        <f aca="false">IF(AND(I35&gt;0,R35&gt;0),(S35-R35)/R35,"")</f>
        <v/>
      </c>
      <c r="X35" s="12" t="str">
        <f aca="false">IF(AND(J35&gt;0,T35&gt;0),(U35-T35)/T35,"")</f>
        <v/>
      </c>
      <c r="Y35" s="12" t="str">
        <f aca="false">IF(AND(K35&gt;0,V35&gt;0),(V35-Resumen!$B$7)/Resumen!$B$7,"")</f>
        <v/>
      </c>
      <c r="Z35" s="28" t="str">
        <f aca="false">IF(AND(K35&gt;0,I35&gt;0,V35&gt;0,S35&gt;0),V35-S35,"")</f>
        <v/>
      </c>
      <c r="AA35" s="12" t="str">
        <f aca="false">IF(Z35&lt;&gt;"",Z35/S35,"")</f>
        <v/>
      </c>
      <c r="AB35" s="28" t="str">
        <f aca="false">IF(AND(K35&gt;0,J35&gt;0,V35&gt;0,U35&gt;0),V35-U35,"")</f>
        <v/>
      </c>
      <c r="AC35" s="12" t="str">
        <f aca="false">IF(AB35&lt;&gt;"",AB35/U35,"")</f>
        <v/>
      </c>
      <c r="AD35" s="27" t="n">
        <v>0</v>
      </c>
      <c r="AE35" s="27" t="n">
        <v>0</v>
      </c>
      <c r="AF35" s="27" t="n">
        <v>0</v>
      </c>
      <c r="AG35" s="28" t="n">
        <f aca="false">AD35+AE35+AF35</f>
        <v>0</v>
      </c>
      <c r="AH35" s="12" t="str">
        <f aca="false">IF(AG35&gt;0,AD35/AG35,"")</f>
        <v/>
      </c>
      <c r="AI35" s="27" t="n">
        <v>0</v>
      </c>
      <c r="AJ35" s="27" t="n">
        <v>0</v>
      </c>
      <c r="AK35" s="27" t="n">
        <v>0</v>
      </c>
      <c r="AL35" s="22" t="str">
        <f aca="false">IF(OR(AJ35&gt;0,AK35&gt;0),"Sí","No")</f>
        <v>No</v>
      </c>
      <c r="AM35" s="6"/>
      <c r="AN35" s="6"/>
      <c r="AO35" s="12" t="n">
        <f aca="false">IF(M35&gt;0,K35/M35,"")</f>
        <v>1</v>
      </c>
      <c r="AP35" s="22" t="str">
        <f aca="false">IF(M35&gt;=Resumen!$B$5,"Alto","Bajo")</f>
        <v>Bajo</v>
      </c>
      <c r="AQ35" s="22" t="str">
        <f aca="false">IF(AO35&gt;=Resumen!$B$28,"Alto","Bajo")</f>
        <v>Alto</v>
      </c>
      <c r="AR35" s="22" t="str">
        <f aca="false">AP35&amp;" Potencial / "&amp;AQ35&amp;" Share"</f>
        <v>Bajo Potencial / Alto Share</v>
      </c>
      <c r="AS35" s="22" t="str">
        <f aca="false">IF(Q35="Sí",IF(AO35&gt;=Resumen!$B$29,"Alto","Bajo"),"")</f>
        <v/>
      </c>
      <c r="AT35" s="22" t="str">
        <f aca="false">IF(AS35&lt;&gt;"",AP35&amp;" Potencial / "&amp;AS35&amp;" Share","")</f>
        <v/>
      </c>
      <c r="AU35" s="22" t="str">
        <f aca="false">IF(AH35="","Sin dato",IF(AH35-AO35&gt;Resumen!$B$6,"Sobre-exhibido",IF(AO35-AH35&gt;Resumen!$B$6,"Sub-exhibido","En línea")))</f>
        <v>Sin dato</v>
      </c>
      <c r="AV35" s="22" t="str">
        <f aca="false">IF(AT35="","",IF(AT35="Alto Potencial / Bajo Share",1,IF(AT35="Alto Potencial / Alto Share",2,IF(AT35="Bajo Potencial / Alto Share",3,4))))</f>
        <v/>
      </c>
      <c r="AW35" s="22" t="str">
        <f aca="false">IF(Q35="No","Sin competencia directa",IF(AV35=1,"1 - Foco Conquista (Alto Pot / Bajo Share)",IF(AV35=2,"2 - Foco Defensa (Alto Pot / Alto Share)",IF(AV35=3,"3 - Monitoreo (Bajo Pot / Alto Share)","4 - Baja Prioridad (Bajo Pot / Bajo Share)"))))</f>
        <v>Sin competencia directa</v>
      </c>
      <c r="AX35" s="12" t="str">
        <f aca="false">IF(OR(IFERROR(AND(W35&lt;&gt;"",Y35&lt;&gt;"",Y35-W35&gt;Resumen!$B$8),FALSE()),IFERROR(AND(X35&lt;&gt;"",Y35&lt;&gt;"",Y35-X35&gt;Resumen!$B$8),FALSE())),MAX(IF(IFERROR(AND(W35&lt;&gt;"",Y35&lt;&gt;"",Y35-W35&gt;Resumen!$B$8),FALSE()),Y35-W35,0),IF(IFERROR(AND(X35&lt;&gt;"",Y35&lt;&gt;"",Y35-X35&gt;Resumen!$B$8),FALSE()),Y35-X35,0)),"")</f>
        <v/>
      </c>
      <c r="AY35" s="22" t="str">
        <f aca="false">IF(OR(IFERROR(AND(W35&lt;&gt;"",Y35&lt;&gt;"",Y35-W35&gt;Resumen!$B$8),FALSE()),IFERROR(AND(X35&lt;&gt;"",Y35&lt;&gt;"",Y35-X35&gt;Resumen!$B$8),FALSE())),TRIM("Lays tiene mayor markup que "&amp;IF(IFERROR(AND(W35&lt;&gt;"",Y35&lt;&gt;"",Y35-W35&gt;Resumen!$B$8),FALSE()),"Quento ","")&amp;IF(IFERROR(AND(X35&lt;&gt;"",Y35&lt;&gt;"",Y35-X35&gt;Resumen!$B$8),FALSE()),"Julicroc ","")&amp;"en este PDV"),"")</f>
        <v/>
      </c>
      <c r="AZ35" s="22" t="str">
        <f aca="false">IF(COUNTIF('Plan Pehuamar - Lista'!$A$2:$A$167,A35)&gt;0,"Sí","No")</f>
        <v>No</v>
      </c>
      <c r="BA35" s="22" t="str">
        <f aca="false">IF(COUNTIF('Plan Combo 9+1'!$A$2:$A$226,A35)&gt;0,"Sí","No")</f>
        <v>No</v>
      </c>
      <c r="BB35" s="22" t="str">
        <f aca="false">IF(AH35="","No",IF(BA35="Sí",IF((AO35-AH35)&gt;Resumen!$B$6,"Sí","No"),IF((AO35-AH35)&gt;=Resumen!$B$132,"Sí","No")))</f>
        <v>No</v>
      </c>
      <c r="BC35" s="22" t="str">
        <f aca="false">IF(AND(N35="Sí",AL35="Sí",AI35=0),"Sí","No")</f>
        <v>No</v>
      </c>
      <c r="BD35" s="22" t="str">
        <f aca="false">IF(COUNTIF('Plan 9+1 (con Pehuamar)'!$A$2:$A$227,A35)&gt;0,"Sí","No")</f>
        <v>No</v>
      </c>
    </row>
    <row r="36" customFormat="false" ht="15" hidden="false" customHeight="true" outlineLevel="0" collapsed="false">
      <c r="A36" s="6" t="n">
        <v>403459</v>
      </c>
      <c r="B36" s="6" t="n">
        <v>1</v>
      </c>
      <c r="C36" s="6" t="n">
        <v>101</v>
      </c>
      <c r="D36" s="6" t="s">
        <v>194</v>
      </c>
      <c r="E36" s="6" t="s">
        <v>236</v>
      </c>
      <c r="F36" s="6" t="s">
        <v>196</v>
      </c>
      <c r="G36" s="6" t="s">
        <v>129</v>
      </c>
      <c r="H36" s="6" t="s">
        <v>197</v>
      </c>
      <c r="I36" s="27" t="n">
        <v>0</v>
      </c>
      <c r="J36" s="27" t="n">
        <v>0</v>
      </c>
      <c r="K36" s="27" t="n">
        <v>0.2</v>
      </c>
      <c r="L36" s="28" t="n">
        <f aca="false">I36+J36</f>
        <v>0</v>
      </c>
      <c r="M36" s="28" t="n">
        <f aca="false">L36+K36</f>
        <v>0.2</v>
      </c>
      <c r="N36" s="22" t="str">
        <f aca="false">IF(I36&gt;0,"Sí","No")</f>
        <v>No</v>
      </c>
      <c r="O36" s="22" t="str">
        <f aca="false">IF(J36&gt;0,"Sí","No")</f>
        <v>No</v>
      </c>
      <c r="P36" s="22" t="str">
        <f aca="false">IF(K36&gt;0,"Sí","No")</f>
        <v>Sí</v>
      </c>
      <c r="Q36" s="22" t="str">
        <f aca="false">IF(OR(I36&gt;0,J36&gt;0),"Sí","No")</f>
        <v>No</v>
      </c>
      <c r="R36" s="27"/>
      <c r="S36" s="27"/>
      <c r="T36" s="27"/>
      <c r="U36" s="27"/>
      <c r="V36" s="27"/>
      <c r="W36" s="12" t="str">
        <f aca="false">IF(AND(I36&gt;0,R36&gt;0),(S36-R36)/R36,"")</f>
        <v/>
      </c>
      <c r="X36" s="12" t="str">
        <f aca="false">IF(AND(J36&gt;0,T36&gt;0),(U36-T36)/T36,"")</f>
        <v/>
      </c>
      <c r="Y36" s="12" t="str">
        <f aca="false">IF(AND(K36&gt;0,V36&gt;0),(V36-Resumen!$B$7)/Resumen!$B$7,"")</f>
        <v/>
      </c>
      <c r="Z36" s="28" t="str">
        <f aca="false">IF(AND(K36&gt;0,I36&gt;0,V36&gt;0,S36&gt;0),V36-S36,"")</f>
        <v/>
      </c>
      <c r="AA36" s="12" t="str">
        <f aca="false">IF(Z36&lt;&gt;"",Z36/S36,"")</f>
        <v/>
      </c>
      <c r="AB36" s="28" t="str">
        <f aca="false">IF(AND(K36&gt;0,J36&gt;0,V36&gt;0,U36&gt;0),V36-U36,"")</f>
        <v/>
      </c>
      <c r="AC36" s="12" t="str">
        <f aca="false">IF(AB36&lt;&gt;"",AB36/U36,"")</f>
        <v/>
      </c>
      <c r="AD36" s="27" t="n">
        <v>0</v>
      </c>
      <c r="AE36" s="27" t="n">
        <v>0</v>
      </c>
      <c r="AF36" s="27" t="n">
        <v>0</v>
      </c>
      <c r="AG36" s="28" t="n">
        <f aca="false">AD36+AE36+AF36</f>
        <v>0</v>
      </c>
      <c r="AH36" s="12" t="str">
        <f aca="false">IF(AG36&gt;0,AD36/AG36,"")</f>
        <v/>
      </c>
      <c r="AI36" s="27" t="n">
        <v>0</v>
      </c>
      <c r="AJ36" s="27" t="n">
        <v>0</v>
      </c>
      <c r="AK36" s="27" t="n">
        <v>0</v>
      </c>
      <c r="AL36" s="22" t="str">
        <f aca="false">IF(OR(AJ36&gt;0,AK36&gt;0),"Sí","No")</f>
        <v>No</v>
      </c>
      <c r="AM36" s="6"/>
      <c r="AN36" s="6"/>
      <c r="AO36" s="12" t="n">
        <f aca="false">IF(M36&gt;0,K36/M36,"")</f>
        <v>1</v>
      </c>
      <c r="AP36" s="22" t="str">
        <f aca="false">IF(M36&gt;=Resumen!$B$5,"Alto","Bajo")</f>
        <v>Bajo</v>
      </c>
      <c r="AQ36" s="22" t="str">
        <f aca="false">IF(AO36&gt;=Resumen!$B$28,"Alto","Bajo")</f>
        <v>Alto</v>
      </c>
      <c r="AR36" s="22" t="str">
        <f aca="false">AP36&amp;" Potencial / "&amp;AQ36&amp;" Share"</f>
        <v>Bajo Potencial / Alto Share</v>
      </c>
      <c r="AS36" s="22" t="str">
        <f aca="false">IF(Q36="Sí",IF(AO36&gt;=Resumen!$B$29,"Alto","Bajo"),"")</f>
        <v/>
      </c>
      <c r="AT36" s="22" t="str">
        <f aca="false">IF(AS36&lt;&gt;"",AP36&amp;" Potencial / "&amp;AS36&amp;" Share","")</f>
        <v/>
      </c>
      <c r="AU36" s="22" t="str">
        <f aca="false">IF(AH36="","Sin dato",IF(AH36-AO36&gt;Resumen!$B$6,"Sobre-exhibido",IF(AO36-AH36&gt;Resumen!$B$6,"Sub-exhibido","En línea")))</f>
        <v>Sin dato</v>
      </c>
      <c r="AV36" s="22" t="str">
        <f aca="false">IF(AT36="","",IF(AT36="Alto Potencial / Bajo Share",1,IF(AT36="Alto Potencial / Alto Share",2,IF(AT36="Bajo Potencial / Alto Share",3,4))))</f>
        <v/>
      </c>
      <c r="AW36" s="22" t="str">
        <f aca="false">IF(Q36="No","Sin competencia directa",IF(AV36=1,"1 - Foco Conquista (Alto Pot / Bajo Share)",IF(AV36=2,"2 - Foco Defensa (Alto Pot / Alto Share)",IF(AV36=3,"3 - Monitoreo (Bajo Pot / Alto Share)","4 - Baja Prioridad (Bajo Pot / Bajo Share)"))))</f>
        <v>Sin competencia directa</v>
      </c>
      <c r="AX36" s="12" t="str">
        <f aca="false">IF(OR(IFERROR(AND(W36&lt;&gt;"",Y36&lt;&gt;"",Y36-W36&gt;Resumen!$B$8),FALSE()),IFERROR(AND(X36&lt;&gt;"",Y36&lt;&gt;"",Y36-X36&gt;Resumen!$B$8),FALSE())),MAX(IF(IFERROR(AND(W36&lt;&gt;"",Y36&lt;&gt;"",Y36-W36&gt;Resumen!$B$8),FALSE()),Y36-W36,0),IF(IFERROR(AND(X36&lt;&gt;"",Y36&lt;&gt;"",Y36-X36&gt;Resumen!$B$8),FALSE()),Y36-X36,0)),"")</f>
        <v/>
      </c>
      <c r="AY36" s="22" t="str">
        <f aca="false">IF(OR(IFERROR(AND(W36&lt;&gt;"",Y36&lt;&gt;"",Y36-W36&gt;Resumen!$B$8),FALSE()),IFERROR(AND(X36&lt;&gt;"",Y36&lt;&gt;"",Y36-X36&gt;Resumen!$B$8),FALSE())),TRIM("Lays tiene mayor markup que "&amp;IF(IFERROR(AND(W36&lt;&gt;"",Y36&lt;&gt;"",Y36-W36&gt;Resumen!$B$8),FALSE()),"Quento ","")&amp;IF(IFERROR(AND(X36&lt;&gt;"",Y36&lt;&gt;"",Y36-X36&gt;Resumen!$B$8),FALSE()),"Julicroc ","")&amp;"en este PDV"),"")</f>
        <v/>
      </c>
      <c r="AZ36" s="22" t="str">
        <f aca="false">IF(COUNTIF('Plan Pehuamar - Lista'!$A$2:$A$167,A36)&gt;0,"Sí","No")</f>
        <v>No</v>
      </c>
      <c r="BA36" s="22" t="str">
        <f aca="false">IF(COUNTIF('Plan Combo 9+1'!$A$2:$A$226,A36)&gt;0,"Sí","No")</f>
        <v>No</v>
      </c>
      <c r="BB36" s="22" t="str">
        <f aca="false">IF(AH36="","No",IF(BA36="Sí",IF((AO36-AH36)&gt;Resumen!$B$6,"Sí","No"),IF((AO36-AH36)&gt;=Resumen!$B$132,"Sí","No")))</f>
        <v>No</v>
      </c>
      <c r="BC36" s="22" t="str">
        <f aca="false">IF(AND(N36="Sí",AL36="Sí",AI36=0),"Sí","No")</f>
        <v>No</v>
      </c>
      <c r="BD36" s="22" t="str">
        <f aca="false">IF(COUNTIF('Plan 9+1 (con Pehuamar)'!$A$2:$A$227,A36)&gt;0,"Sí","No")</f>
        <v>No</v>
      </c>
    </row>
    <row r="37" customFormat="false" ht="15" hidden="false" customHeight="true" outlineLevel="0" collapsed="false">
      <c r="A37" s="6" t="n">
        <v>403774</v>
      </c>
      <c r="B37" s="6" t="n">
        <v>1</v>
      </c>
      <c r="C37" s="6" t="n">
        <v>101</v>
      </c>
      <c r="D37" s="6" t="s">
        <v>194</v>
      </c>
      <c r="E37" s="6" t="s">
        <v>237</v>
      </c>
      <c r="F37" s="6" t="s">
        <v>196</v>
      </c>
      <c r="G37" s="6" t="s">
        <v>129</v>
      </c>
      <c r="H37" s="6" t="s">
        <v>197</v>
      </c>
      <c r="I37" s="27" t="n">
        <v>0</v>
      </c>
      <c r="J37" s="27" t="n">
        <v>0</v>
      </c>
      <c r="K37" s="27" t="n">
        <v>3</v>
      </c>
      <c r="L37" s="28" t="n">
        <f aca="false">I37+J37</f>
        <v>0</v>
      </c>
      <c r="M37" s="28" t="n">
        <f aca="false">L37+K37</f>
        <v>3</v>
      </c>
      <c r="N37" s="22" t="str">
        <f aca="false">IF(I37&gt;0,"Sí","No")</f>
        <v>No</v>
      </c>
      <c r="O37" s="22" t="str">
        <f aca="false">IF(J37&gt;0,"Sí","No")</f>
        <v>No</v>
      </c>
      <c r="P37" s="22" t="str">
        <f aca="false">IF(K37&gt;0,"Sí","No")</f>
        <v>Sí</v>
      </c>
      <c r="Q37" s="22" t="str">
        <f aca="false">IF(OR(I37&gt;0,J37&gt;0),"Sí","No")</f>
        <v>No</v>
      </c>
      <c r="R37" s="27"/>
      <c r="S37" s="27"/>
      <c r="T37" s="27"/>
      <c r="U37" s="27"/>
      <c r="V37" s="27"/>
      <c r="W37" s="12" t="str">
        <f aca="false">IF(AND(I37&gt;0,R37&gt;0),(S37-R37)/R37,"")</f>
        <v/>
      </c>
      <c r="X37" s="12" t="str">
        <f aca="false">IF(AND(J37&gt;0,T37&gt;0),(U37-T37)/T37,"")</f>
        <v/>
      </c>
      <c r="Y37" s="12" t="str">
        <f aca="false">IF(AND(K37&gt;0,V37&gt;0),(V37-Resumen!$B$7)/Resumen!$B$7,"")</f>
        <v/>
      </c>
      <c r="Z37" s="28" t="str">
        <f aca="false">IF(AND(K37&gt;0,I37&gt;0,V37&gt;0,S37&gt;0),V37-S37,"")</f>
        <v/>
      </c>
      <c r="AA37" s="12" t="str">
        <f aca="false">IF(Z37&lt;&gt;"",Z37/S37,"")</f>
        <v/>
      </c>
      <c r="AB37" s="28" t="str">
        <f aca="false">IF(AND(K37&gt;0,J37&gt;0,V37&gt;0,U37&gt;0),V37-U37,"")</f>
        <v/>
      </c>
      <c r="AC37" s="12" t="str">
        <f aca="false">IF(AB37&lt;&gt;"",AB37/U37,"")</f>
        <v/>
      </c>
      <c r="AD37" s="27" t="n">
        <v>0</v>
      </c>
      <c r="AE37" s="27" t="n">
        <v>0</v>
      </c>
      <c r="AF37" s="27" t="n">
        <v>0</v>
      </c>
      <c r="AG37" s="28" t="n">
        <f aca="false">AD37+AE37+AF37</f>
        <v>0</v>
      </c>
      <c r="AH37" s="12" t="str">
        <f aca="false">IF(AG37&gt;0,AD37/AG37,"")</f>
        <v/>
      </c>
      <c r="AI37" s="27" t="n">
        <v>0</v>
      </c>
      <c r="AJ37" s="27" t="n">
        <v>0</v>
      </c>
      <c r="AK37" s="27" t="n">
        <v>0</v>
      </c>
      <c r="AL37" s="22" t="str">
        <f aca="false">IF(OR(AJ37&gt;0,AK37&gt;0),"Sí","No")</f>
        <v>No</v>
      </c>
      <c r="AM37" s="6"/>
      <c r="AN37" s="6"/>
      <c r="AO37" s="12" t="n">
        <f aca="false">IF(M37&gt;0,K37/M37,"")</f>
        <v>1</v>
      </c>
      <c r="AP37" s="22" t="str">
        <f aca="false">IF(M37&gt;=Resumen!$B$5,"Alto","Bajo")</f>
        <v>Bajo</v>
      </c>
      <c r="AQ37" s="22" t="str">
        <f aca="false">IF(AO37&gt;=Resumen!$B$28,"Alto","Bajo")</f>
        <v>Alto</v>
      </c>
      <c r="AR37" s="22" t="str">
        <f aca="false">AP37&amp;" Potencial / "&amp;AQ37&amp;" Share"</f>
        <v>Bajo Potencial / Alto Share</v>
      </c>
      <c r="AS37" s="22" t="str">
        <f aca="false">IF(Q37="Sí",IF(AO37&gt;=Resumen!$B$29,"Alto","Bajo"),"")</f>
        <v/>
      </c>
      <c r="AT37" s="22" t="str">
        <f aca="false">IF(AS37&lt;&gt;"",AP37&amp;" Potencial / "&amp;AS37&amp;" Share","")</f>
        <v/>
      </c>
      <c r="AU37" s="22" t="str">
        <f aca="false">IF(AH37="","Sin dato",IF(AH37-AO37&gt;Resumen!$B$6,"Sobre-exhibido",IF(AO37-AH37&gt;Resumen!$B$6,"Sub-exhibido","En línea")))</f>
        <v>Sin dato</v>
      </c>
      <c r="AV37" s="22" t="str">
        <f aca="false">IF(AT37="","",IF(AT37="Alto Potencial / Bajo Share",1,IF(AT37="Alto Potencial / Alto Share",2,IF(AT37="Bajo Potencial / Alto Share",3,4))))</f>
        <v/>
      </c>
      <c r="AW37" s="22" t="str">
        <f aca="false">IF(Q37="No","Sin competencia directa",IF(AV37=1,"1 - Foco Conquista (Alto Pot / Bajo Share)",IF(AV37=2,"2 - Foco Defensa (Alto Pot / Alto Share)",IF(AV37=3,"3 - Monitoreo (Bajo Pot / Alto Share)","4 - Baja Prioridad (Bajo Pot / Bajo Share)"))))</f>
        <v>Sin competencia directa</v>
      </c>
      <c r="AX37" s="12" t="str">
        <f aca="false">IF(OR(IFERROR(AND(W37&lt;&gt;"",Y37&lt;&gt;"",Y37-W37&gt;Resumen!$B$8),FALSE()),IFERROR(AND(X37&lt;&gt;"",Y37&lt;&gt;"",Y37-X37&gt;Resumen!$B$8),FALSE())),MAX(IF(IFERROR(AND(W37&lt;&gt;"",Y37&lt;&gt;"",Y37-W37&gt;Resumen!$B$8),FALSE()),Y37-W37,0),IF(IFERROR(AND(X37&lt;&gt;"",Y37&lt;&gt;"",Y37-X37&gt;Resumen!$B$8),FALSE()),Y37-X37,0)),"")</f>
        <v/>
      </c>
      <c r="AY37" s="22" t="str">
        <f aca="false">IF(OR(IFERROR(AND(W37&lt;&gt;"",Y37&lt;&gt;"",Y37-W37&gt;Resumen!$B$8),FALSE()),IFERROR(AND(X37&lt;&gt;"",Y37&lt;&gt;"",Y37-X37&gt;Resumen!$B$8),FALSE())),TRIM("Lays tiene mayor markup que "&amp;IF(IFERROR(AND(W37&lt;&gt;"",Y37&lt;&gt;"",Y37-W37&gt;Resumen!$B$8),FALSE()),"Quento ","")&amp;IF(IFERROR(AND(X37&lt;&gt;"",Y37&lt;&gt;"",Y37-X37&gt;Resumen!$B$8),FALSE()),"Julicroc ","")&amp;"en este PDV"),"")</f>
        <v/>
      </c>
      <c r="AZ37" s="22" t="str">
        <f aca="false">IF(COUNTIF('Plan Pehuamar - Lista'!$A$2:$A$167,A37)&gt;0,"Sí","No")</f>
        <v>No</v>
      </c>
      <c r="BA37" s="22" t="str">
        <f aca="false">IF(COUNTIF('Plan Combo 9+1'!$A$2:$A$226,A37)&gt;0,"Sí","No")</f>
        <v>No</v>
      </c>
      <c r="BB37" s="22" t="str">
        <f aca="false">IF(AH37="","No",IF(BA37="Sí",IF((AO37-AH37)&gt;Resumen!$B$6,"Sí","No"),IF((AO37-AH37)&gt;=Resumen!$B$132,"Sí","No")))</f>
        <v>No</v>
      </c>
      <c r="BC37" s="22" t="str">
        <f aca="false">IF(AND(N37="Sí",AL37="Sí",AI37=0),"Sí","No")</f>
        <v>No</v>
      </c>
      <c r="BD37" s="22" t="str">
        <f aca="false">IF(COUNTIF('Plan 9+1 (con Pehuamar)'!$A$2:$A$227,A37)&gt;0,"Sí","No")</f>
        <v>No</v>
      </c>
    </row>
    <row r="38" customFormat="false" ht="15" hidden="false" customHeight="true" outlineLevel="0" collapsed="false">
      <c r="A38" s="6" t="n">
        <v>404028</v>
      </c>
      <c r="B38" s="6" t="n">
        <v>1</v>
      </c>
      <c r="C38" s="6" t="n">
        <v>101</v>
      </c>
      <c r="D38" s="6" t="s">
        <v>194</v>
      </c>
      <c r="E38" s="6" t="s">
        <v>238</v>
      </c>
      <c r="F38" s="6" t="s">
        <v>196</v>
      </c>
      <c r="G38" s="6" t="s">
        <v>129</v>
      </c>
      <c r="H38" s="6" t="s">
        <v>197</v>
      </c>
      <c r="I38" s="27" t="n">
        <v>0</v>
      </c>
      <c r="J38" s="27" t="n">
        <v>0</v>
      </c>
      <c r="K38" s="27" t="n">
        <v>0.4</v>
      </c>
      <c r="L38" s="28" t="n">
        <f aca="false">I38+J38</f>
        <v>0</v>
      </c>
      <c r="M38" s="28" t="n">
        <f aca="false">L38+K38</f>
        <v>0.4</v>
      </c>
      <c r="N38" s="22" t="str">
        <f aca="false">IF(I38&gt;0,"Sí","No")</f>
        <v>No</v>
      </c>
      <c r="O38" s="22" t="str">
        <f aca="false">IF(J38&gt;0,"Sí","No")</f>
        <v>No</v>
      </c>
      <c r="P38" s="22" t="str">
        <f aca="false">IF(K38&gt;0,"Sí","No")</f>
        <v>Sí</v>
      </c>
      <c r="Q38" s="22" t="str">
        <f aca="false">IF(OR(I38&gt;0,J38&gt;0),"Sí","No")</f>
        <v>No</v>
      </c>
      <c r="R38" s="27"/>
      <c r="S38" s="27"/>
      <c r="T38" s="27"/>
      <c r="U38" s="27"/>
      <c r="V38" s="27"/>
      <c r="W38" s="12" t="str">
        <f aca="false">IF(AND(I38&gt;0,R38&gt;0),(S38-R38)/R38,"")</f>
        <v/>
      </c>
      <c r="X38" s="12" t="str">
        <f aca="false">IF(AND(J38&gt;0,T38&gt;0),(U38-T38)/T38,"")</f>
        <v/>
      </c>
      <c r="Y38" s="12" t="str">
        <f aca="false">IF(AND(K38&gt;0,V38&gt;0),(V38-Resumen!$B$7)/Resumen!$B$7,"")</f>
        <v/>
      </c>
      <c r="Z38" s="28" t="str">
        <f aca="false">IF(AND(K38&gt;0,I38&gt;0,V38&gt;0,S38&gt;0),V38-S38,"")</f>
        <v/>
      </c>
      <c r="AA38" s="12" t="str">
        <f aca="false">IF(Z38&lt;&gt;"",Z38/S38,"")</f>
        <v/>
      </c>
      <c r="AB38" s="28" t="str">
        <f aca="false">IF(AND(K38&gt;0,J38&gt;0,V38&gt;0,U38&gt;0),V38-U38,"")</f>
        <v/>
      </c>
      <c r="AC38" s="12" t="str">
        <f aca="false">IF(AB38&lt;&gt;"",AB38/U38,"")</f>
        <v/>
      </c>
      <c r="AD38" s="27" t="n">
        <v>0</v>
      </c>
      <c r="AE38" s="27" t="n">
        <v>0</v>
      </c>
      <c r="AF38" s="27" t="n">
        <v>0</v>
      </c>
      <c r="AG38" s="28" t="n">
        <f aca="false">AD38+AE38+AF38</f>
        <v>0</v>
      </c>
      <c r="AH38" s="12" t="str">
        <f aca="false">IF(AG38&gt;0,AD38/AG38,"")</f>
        <v/>
      </c>
      <c r="AI38" s="27" t="n">
        <v>0</v>
      </c>
      <c r="AJ38" s="27" t="n">
        <v>0</v>
      </c>
      <c r="AK38" s="27" t="n">
        <v>0</v>
      </c>
      <c r="AL38" s="22" t="str">
        <f aca="false">IF(OR(AJ38&gt;0,AK38&gt;0),"Sí","No")</f>
        <v>No</v>
      </c>
      <c r="AM38" s="6"/>
      <c r="AN38" s="6"/>
      <c r="AO38" s="12" t="n">
        <f aca="false">IF(M38&gt;0,K38/M38,"")</f>
        <v>1</v>
      </c>
      <c r="AP38" s="22" t="str">
        <f aca="false">IF(M38&gt;=Resumen!$B$5,"Alto","Bajo")</f>
        <v>Bajo</v>
      </c>
      <c r="AQ38" s="22" t="str">
        <f aca="false">IF(AO38&gt;=Resumen!$B$28,"Alto","Bajo")</f>
        <v>Alto</v>
      </c>
      <c r="AR38" s="22" t="str">
        <f aca="false">AP38&amp;" Potencial / "&amp;AQ38&amp;" Share"</f>
        <v>Bajo Potencial / Alto Share</v>
      </c>
      <c r="AS38" s="22" t="str">
        <f aca="false">IF(Q38="Sí",IF(AO38&gt;=Resumen!$B$29,"Alto","Bajo"),"")</f>
        <v/>
      </c>
      <c r="AT38" s="22" t="str">
        <f aca="false">IF(AS38&lt;&gt;"",AP38&amp;" Potencial / "&amp;AS38&amp;" Share","")</f>
        <v/>
      </c>
      <c r="AU38" s="22" t="str">
        <f aca="false">IF(AH38="","Sin dato",IF(AH38-AO38&gt;Resumen!$B$6,"Sobre-exhibido",IF(AO38-AH38&gt;Resumen!$B$6,"Sub-exhibido","En línea")))</f>
        <v>Sin dato</v>
      </c>
      <c r="AV38" s="22" t="str">
        <f aca="false">IF(AT38="","",IF(AT38="Alto Potencial / Bajo Share",1,IF(AT38="Alto Potencial / Alto Share",2,IF(AT38="Bajo Potencial / Alto Share",3,4))))</f>
        <v/>
      </c>
      <c r="AW38" s="22" t="str">
        <f aca="false">IF(Q38="No","Sin competencia directa",IF(AV38=1,"1 - Foco Conquista (Alto Pot / Bajo Share)",IF(AV38=2,"2 - Foco Defensa (Alto Pot / Alto Share)",IF(AV38=3,"3 - Monitoreo (Bajo Pot / Alto Share)","4 - Baja Prioridad (Bajo Pot / Bajo Share)"))))</f>
        <v>Sin competencia directa</v>
      </c>
      <c r="AX38" s="12" t="str">
        <f aca="false">IF(OR(IFERROR(AND(W38&lt;&gt;"",Y38&lt;&gt;"",Y38-W38&gt;Resumen!$B$8),FALSE()),IFERROR(AND(X38&lt;&gt;"",Y38&lt;&gt;"",Y38-X38&gt;Resumen!$B$8),FALSE())),MAX(IF(IFERROR(AND(W38&lt;&gt;"",Y38&lt;&gt;"",Y38-W38&gt;Resumen!$B$8),FALSE()),Y38-W38,0),IF(IFERROR(AND(X38&lt;&gt;"",Y38&lt;&gt;"",Y38-X38&gt;Resumen!$B$8),FALSE()),Y38-X38,0)),"")</f>
        <v/>
      </c>
      <c r="AY38" s="22" t="str">
        <f aca="false">IF(OR(IFERROR(AND(W38&lt;&gt;"",Y38&lt;&gt;"",Y38-W38&gt;Resumen!$B$8),FALSE()),IFERROR(AND(X38&lt;&gt;"",Y38&lt;&gt;"",Y38-X38&gt;Resumen!$B$8),FALSE())),TRIM("Lays tiene mayor markup que "&amp;IF(IFERROR(AND(W38&lt;&gt;"",Y38&lt;&gt;"",Y38-W38&gt;Resumen!$B$8),FALSE()),"Quento ","")&amp;IF(IFERROR(AND(X38&lt;&gt;"",Y38&lt;&gt;"",Y38-X38&gt;Resumen!$B$8),FALSE()),"Julicroc ","")&amp;"en este PDV"),"")</f>
        <v/>
      </c>
      <c r="AZ38" s="22" t="str">
        <f aca="false">IF(COUNTIF('Plan Pehuamar - Lista'!$A$2:$A$167,A38)&gt;0,"Sí","No")</f>
        <v>No</v>
      </c>
      <c r="BA38" s="22" t="str">
        <f aca="false">IF(COUNTIF('Plan Combo 9+1'!$A$2:$A$226,A38)&gt;0,"Sí","No")</f>
        <v>No</v>
      </c>
      <c r="BB38" s="22" t="str">
        <f aca="false">IF(AH38="","No",IF(BA38="Sí",IF((AO38-AH38)&gt;Resumen!$B$6,"Sí","No"),IF((AO38-AH38)&gt;=Resumen!$B$132,"Sí","No")))</f>
        <v>No</v>
      </c>
      <c r="BC38" s="22" t="str">
        <f aca="false">IF(AND(N38="Sí",AL38="Sí",AI38=0),"Sí","No")</f>
        <v>No</v>
      </c>
      <c r="BD38" s="22" t="str">
        <f aca="false">IF(COUNTIF('Plan 9+1 (con Pehuamar)'!$A$2:$A$227,A38)&gt;0,"Sí","No")</f>
        <v>No</v>
      </c>
    </row>
    <row r="39" customFormat="false" ht="15" hidden="false" customHeight="true" outlineLevel="0" collapsed="false">
      <c r="A39" s="6" t="n">
        <v>404031</v>
      </c>
      <c r="B39" s="6" t="n">
        <v>1</v>
      </c>
      <c r="C39" s="6" t="n">
        <v>101</v>
      </c>
      <c r="D39" s="6" t="s">
        <v>194</v>
      </c>
      <c r="E39" s="6" t="s">
        <v>239</v>
      </c>
      <c r="F39" s="6" t="s">
        <v>201</v>
      </c>
      <c r="G39" s="6" t="s">
        <v>129</v>
      </c>
      <c r="H39" s="6" t="s">
        <v>197</v>
      </c>
      <c r="I39" s="27" t="n">
        <v>0</v>
      </c>
      <c r="J39" s="27" t="n">
        <v>0</v>
      </c>
      <c r="K39" s="27" t="n">
        <v>0.8</v>
      </c>
      <c r="L39" s="28" t="n">
        <f aca="false">I39+J39</f>
        <v>0</v>
      </c>
      <c r="M39" s="28" t="n">
        <f aca="false">L39+K39</f>
        <v>0.8</v>
      </c>
      <c r="N39" s="22" t="str">
        <f aca="false">IF(I39&gt;0,"Sí","No")</f>
        <v>No</v>
      </c>
      <c r="O39" s="22" t="str">
        <f aca="false">IF(J39&gt;0,"Sí","No")</f>
        <v>No</v>
      </c>
      <c r="P39" s="22" t="str">
        <f aca="false">IF(K39&gt;0,"Sí","No")</f>
        <v>Sí</v>
      </c>
      <c r="Q39" s="22" t="str">
        <f aca="false">IF(OR(I39&gt;0,J39&gt;0),"Sí","No")</f>
        <v>No</v>
      </c>
      <c r="R39" s="27"/>
      <c r="S39" s="27"/>
      <c r="T39" s="27"/>
      <c r="U39" s="27"/>
      <c r="V39" s="27"/>
      <c r="W39" s="12" t="str">
        <f aca="false">IF(AND(I39&gt;0,R39&gt;0),(S39-R39)/R39,"")</f>
        <v/>
      </c>
      <c r="X39" s="12" t="str">
        <f aca="false">IF(AND(J39&gt;0,T39&gt;0),(U39-T39)/T39,"")</f>
        <v/>
      </c>
      <c r="Y39" s="12" t="str">
        <f aca="false">IF(AND(K39&gt;0,V39&gt;0),(V39-Resumen!$B$7)/Resumen!$B$7,"")</f>
        <v/>
      </c>
      <c r="Z39" s="28" t="str">
        <f aca="false">IF(AND(K39&gt;0,I39&gt;0,V39&gt;0,S39&gt;0),V39-S39,"")</f>
        <v/>
      </c>
      <c r="AA39" s="12" t="str">
        <f aca="false">IF(Z39&lt;&gt;"",Z39/S39,"")</f>
        <v/>
      </c>
      <c r="AB39" s="28" t="str">
        <f aca="false">IF(AND(K39&gt;0,J39&gt;0,V39&gt;0,U39&gt;0),V39-U39,"")</f>
        <v/>
      </c>
      <c r="AC39" s="12" t="str">
        <f aca="false">IF(AB39&lt;&gt;"",AB39/U39,"")</f>
        <v/>
      </c>
      <c r="AD39" s="27" t="n">
        <v>0</v>
      </c>
      <c r="AE39" s="27" t="n">
        <v>0</v>
      </c>
      <c r="AF39" s="27" t="n">
        <v>0</v>
      </c>
      <c r="AG39" s="28" t="n">
        <f aca="false">AD39+AE39+AF39</f>
        <v>0</v>
      </c>
      <c r="AH39" s="12" t="str">
        <f aca="false">IF(AG39&gt;0,AD39/AG39,"")</f>
        <v/>
      </c>
      <c r="AI39" s="27" t="n">
        <v>0</v>
      </c>
      <c r="AJ39" s="27" t="n">
        <v>0</v>
      </c>
      <c r="AK39" s="27" t="n">
        <v>0</v>
      </c>
      <c r="AL39" s="22" t="str">
        <f aca="false">IF(OR(AJ39&gt;0,AK39&gt;0),"Sí","No")</f>
        <v>No</v>
      </c>
      <c r="AM39" s="6"/>
      <c r="AN39" s="6"/>
      <c r="AO39" s="12" t="n">
        <f aca="false">IF(M39&gt;0,K39/M39,"")</f>
        <v>1</v>
      </c>
      <c r="AP39" s="22" t="str">
        <f aca="false">IF(M39&gt;=Resumen!$B$5,"Alto","Bajo")</f>
        <v>Bajo</v>
      </c>
      <c r="AQ39" s="22" t="str">
        <f aca="false">IF(AO39&gt;=Resumen!$B$28,"Alto","Bajo")</f>
        <v>Alto</v>
      </c>
      <c r="AR39" s="22" t="str">
        <f aca="false">AP39&amp;" Potencial / "&amp;AQ39&amp;" Share"</f>
        <v>Bajo Potencial / Alto Share</v>
      </c>
      <c r="AS39" s="22" t="str">
        <f aca="false">IF(Q39="Sí",IF(AO39&gt;=Resumen!$B$29,"Alto","Bajo"),"")</f>
        <v/>
      </c>
      <c r="AT39" s="22" t="str">
        <f aca="false">IF(AS39&lt;&gt;"",AP39&amp;" Potencial / "&amp;AS39&amp;" Share","")</f>
        <v/>
      </c>
      <c r="AU39" s="22" t="str">
        <f aca="false">IF(AH39="","Sin dato",IF(AH39-AO39&gt;Resumen!$B$6,"Sobre-exhibido",IF(AO39-AH39&gt;Resumen!$B$6,"Sub-exhibido","En línea")))</f>
        <v>Sin dato</v>
      </c>
      <c r="AV39" s="22" t="str">
        <f aca="false">IF(AT39="","",IF(AT39="Alto Potencial / Bajo Share",1,IF(AT39="Alto Potencial / Alto Share",2,IF(AT39="Bajo Potencial / Alto Share",3,4))))</f>
        <v/>
      </c>
      <c r="AW39" s="22" t="str">
        <f aca="false">IF(Q39="No","Sin competencia directa",IF(AV39=1,"1 - Foco Conquista (Alto Pot / Bajo Share)",IF(AV39=2,"2 - Foco Defensa (Alto Pot / Alto Share)",IF(AV39=3,"3 - Monitoreo (Bajo Pot / Alto Share)","4 - Baja Prioridad (Bajo Pot / Bajo Share)"))))</f>
        <v>Sin competencia directa</v>
      </c>
      <c r="AX39" s="12" t="str">
        <f aca="false">IF(OR(IFERROR(AND(W39&lt;&gt;"",Y39&lt;&gt;"",Y39-W39&gt;Resumen!$B$8),FALSE()),IFERROR(AND(X39&lt;&gt;"",Y39&lt;&gt;"",Y39-X39&gt;Resumen!$B$8),FALSE())),MAX(IF(IFERROR(AND(W39&lt;&gt;"",Y39&lt;&gt;"",Y39-W39&gt;Resumen!$B$8),FALSE()),Y39-W39,0),IF(IFERROR(AND(X39&lt;&gt;"",Y39&lt;&gt;"",Y39-X39&gt;Resumen!$B$8),FALSE()),Y39-X39,0)),"")</f>
        <v/>
      </c>
      <c r="AY39" s="22" t="str">
        <f aca="false">IF(OR(IFERROR(AND(W39&lt;&gt;"",Y39&lt;&gt;"",Y39-W39&gt;Resumen!$B$8),FALSE()),IFERROR(AND(X39&lt;&gt;"",Y39&lt;&gt;"",Y39-X39&gt;Resumen!$B$8),FALSE())),TRIM("Lays tiene mayor markup que "&amp;IF(IFERROR(AND(W39&lt;&gt;"",Y39&lt;&gt;"",Y39-W39&gt;Resumen!$B$8),FALSE()),"Quento ","")&amp;IF(IFERROR(AND(X39&lt;&gt;"",Y39&lt;&gt;"",Y39-X39&gt;Resumen!$B$8),FALSE()),"Julicroc ","")&amp;"en este PDV"),"")</f>
        <v/>
      </c>
      <c r="AZ39" s="22" t="str">
        <f aca="false">IF(COUNTIF('Plan Pehuamar - Lista'!$A$2:$A$167,A39)&gt;0,"Sí","No")</f>
        <v>No</v>
      </c>
      <c r="BA39" s="22" t="str">
        <f aca="false">IF(COUNTIF('Plan Combo 9+1'!$A$2:$A$226,A39)&gt;0,"Sí","No")</f>
        <v>No</v>
      </c>
      <c r="BB39" s="22" t="str">
        <f aca="false">IF(AH39="","No",IF(BA39="Sí",IF((AO39-AH39)&gt;Resumen!$B$6,"Sí","No"),IF((AO39-AH39)&gt;=Resumen!$B$132,"Sí","No")))</f>
        <v>No</v>
      </c>
      <c r="BC39" s="22" t="str">
        <f aca="false">IF(AND(N39="Sí",AL39="Sí",AI39=0),"Sí","No")</f>
        <v>No</v>
      </c>
      <c r="BD39" s="22" t="str">
        <f aca="false">IF(COUNTIF('Plan 9+1 (con Pehuamar)'!$A$2:$A$227,A39)&gt;0,"Sí","No")</f>
        <v>No</v>
      </c>
    </row>
    <row r="40" customFormat="false" ht="15" hidden="false" customHeight="true" outlineLevel="0" collapsed="false">
      <c r="A40" s="6" t="n">
        <v>404033</v>
      </c>
      <c r="B40" s="6" t="n">
        <v>1</v>
      </c>
      <c r="C40" s="6" t="n">
        <v>101</v>
      </c>
      <c r="D40" s="6" t="s">
        <v>194</v>
      </c>
      <c r="E40" s="6" t="s">
        <v>240</v>
      </c>
      <c r="F40" s="6" t="s">
        <v>201</v>
      </c>
      <c r="G40" s="6" t="s">
        <v>129</v>
      </c>
      <c r="H40" s="6" t="s">
        <v>197</v>
      </c>
      <c r="I40" s="27" t="n">
        <v>0</v>
      </c>
      <c r="J40" s="27" t="n">
        <v>0</v>
      </c>
      <c r="K40" s="27" t="n">
        <v>0.2</v>
      </c>
      <c r="L40" s="28" t="n">
        <f aca="false">I40+J40</f>
        <v>0</v>
      </c>
      <c r="M40" s="28" t="n">
        <f aca="false">L40+K40</f>
        <v>0.2</v>
      </c>
      <c r="N40" s="22" t="str">
        <f aca="false">IF(I40&gt;0,"Sí","No")</f>
        <v>No</v>
      </c>
      <c r="O40" s="22" t="str">
        <f aca="false">IF(J40&gt;0,"Sí","No")</f>
        <v>No</v>
      </c>
      <c r="P40" s="22" t="str">
        <f aca="false">IF(K40&gt;0,"Sí","No")</f>
        <v>Sí</v>
      </c>
      <c r="Q40" s="22" t="str">
        <f aca="false">IF(OR(I40&gt;0,J40&gt;0),"Sí","No")</f>
        <v>No</v>
      </c>
      <c r="R40" s="27"/>
      <c r="S40" s="27"/>
      <c r="T40" s="27"/>
      <c r="U40" s="27"/>
      <c r="V40" s="27"/>
      <c r="W40" s="12" t="str">
        <f aca="false">IF(AND(I40&gt;0,R40&gt;0),(S40-R40)/R40,"")</f>
        <v/>
      </c>
      <c r="X40" s="12" t="str">
        <f aca="false">IF(AND(J40&gt;0,T40&gt;0),(U40-T40)/T40,"")</f>
        <v/>
      </c>
      <c r="Y40" s="12" t="str">
        <f aca="false">IF(AND(K40&gt;0,V40&gt;0),(V40-Resumen!$B$7)/Resumen!$B$7,"")</f>
        <v/>
      </c>
      <c r="Z40" s="28" t="str">
        <f aca="false">IF(AND(K40&gt;0,I40&gt;0,V40&gt;0,S40&gt;0),V40-S40,"")</f>
        <v/>
      </c>
      <c r="AA40" s="12" t="str">
        <f aca="false">IF(Z40&lt;&gt;"",Z40/S40,"")</f>
        <v/>
      </c>
      <c r="AB40" s="28" t="str">
        <f aca="false">IF(AND(K40&gt;0,J40&gt;0,V40&gt;0,U40&gt;0),V40-U40,"")</f>
        <v/>
      </c>
      <c r="AC40" s="12" t="str">
        <f aca="false">IF(AB40&lt;&gt;"",AB40/U40,"")</f>
        <v/>
      </c>
      <c r="AD40" s="27" t="n">
        <v>0</v>
      </c>
      <c r="AE40" s="27" t="n">
        <v>0</v>
      </c>
      <c r="AF40" s="27" t="n">
        <v>0</v>
      </c>
      <c r="AG40" s="28" t="n">
        <f aca="false">AD40+AE40+AF40</f>
        <v>0</v>
      </c>
      <c r="AH40" s="12" t="str">
        <f aca="false">IF(AG40&gt;0,AD40/AG40,"")</f>
        <v/>
      </c>
      <c r="AI40" s="27" t="n">
        <v>0</v>
      </c>
      <c r="AJ40" s="27" t="n">
        <v>0</v>
      </c>
      <c r="AK40" s="27" t="n">
        <v>0</v>
      </c>
      <c r="AL40" s="22" t="str">
        <f aca="false">IF(OR(AJ40&gt;0,AK40&gt;0),"Sí","No")</f>
        <v>No</v>
      </c>
      <c r="AM40" s="6"/>
      <c r="AN40" s="6"/>
      <c r="AO40" s="12" t="n">
        <f aca="false">IF(M40&gt;0,K40/M40,"")</f>
        <v>1</v>
      </c>
      <c r="AP40" s="22" t="str">
        <f aca="false">IF(M40&gt;=Resumen!$B$5,"Alto","Bajo")</f>
        <v>Bajo</v>
      </c>
      <c r="AQ40" s="22" t="str">
        <f aca="false">IF(AO40&gt;=Resumen!$B$28,"Alto","Bajo")</f>
        <v>Alto</v>
      </c>
      <c r="AR40" s="22" t="str">
        <f aca="false">AP40&amp;" Potencial / "&amp;AQ40&amp;" Share"</f>
        <v>Bajo Potencial / Alto Share</v>
      </c>
      <c r="AS40" s="22" t="str">
        <f aca="false">IF(Q40="Sí",IF(AO40&gt;=Resumen!$B$29,"Alto","Bajo"),"")</f>
        <v/>
      </c>
      <c r="AT40" s="22" t="str">
        <f aca="false">IF(AS40&lt;&gt;"",AP40&amp;" Potencial / "&amp;AS40&amp;" Share","")</f>
        <v/>
      </c>
      <c r="AU40" s="22" t="str">
        <f aca="false">IF(AH40="","Sin dato",IF(AH40-AO40&gt;Resumen!$B$6,"Sobre-exhibido",IF(AO40-AH40&gt;Resumen!$B$6,"Sub-exhibido","En línea")))</f>
        <v>Sin dato</v>
      </c>
      <c r="AV40" s="22" t="str">
        <f aca="false">IF(AT40="","",IF(AT40="Alto Potencial / Bajo Share",1,IF(AT40="Alto Potencial / Alto Share",2,IF(AT40="Bajo Potencial / Alto Share",3,4))))</f>
        <v/>
      </c>
      <c r="AW40" s="22" t="str">
        <f aca="false">IF(Q40="No","Sin competencia directa",IF(AV40=1,"1 - Foco Conquista (Alto Pot / Bajo Share)",IF(AV40=2,"2 - Foco Defensa (Alto Pot / Alto Share)",IF(AV40=3,"3 - Monitoreo (Bajo Pot / Alto Share)","4 - Baja Prioridad (Bajo Pot / Bajo Share)"))))</f>
        <v>Sin competencia directa</v>
      </c>
      <c r="AX40" s="12" t="str">
        <f aca="false">IF(OR(IFERROR(AND(W40&lt;&gt;"",Y40&lt;&gt;"",Y40-W40&gt;Resumen!$B$8),FALSE()),IFERROR(AND(X40&lt;&gt;"",Y40&lt;&gt;"",Y40-X40&gt;Resumen!$B$8),FALSE())),MAX(IF(IFERROR(AND(W40&lt;&gt;"",Y40&lt;&gt;"",Y40-W40&gt;Resumen!$B$8),FALSE()),Y40-W40,0),IF(IFERROR(AND(X40&lt;&gt;"",Y40&lt;&gt;"",Y40-X40&gt;Resumen!$B$8),FALSE()),Y40-X40,0)),"")</f>
        <v/>
      </c>
      <c r="AY40" s="22" t="str">
        <f aca="false">IF(OR(IFERROR(AND(W40&lt;&gt;"",Y40&lt;&gt;"",Y40-W40&gt;Resumen!$B$8),FALSE()),IFERROR(AND(X40&lt;&gt;"",Y40&lt;&gt;"",Y40-X40&gt;Resumen!$B$8),FALSE())),TRIM("Lays tiene mayor markup que "&amp;IF(IFERROR(AND(W40&lt;&gt;"",Y40&lt;&gt;"",Y40-W40&gt;Resumen!$B$8),FALSE()),"Quento ","")&amp;IF(IFERROR(AND(X40&lt;&gt;"",Y40&lt;&gt;"",Y40-X40&gt;Resumen!$B$8),FALSE()),"Julicroc ","")&amp;"en este PDV"),"")</f>
        <v/>
      </c>
      <c r="AZ40" s="22" t="str">
        <f aca="false">IF(COUNTIF('Plan Pehuamar - Lista'!$A$2:$A$167,A40)&gt;0,"Sí","No")</f>
        <v>No</v>
      </c>
      <c r="BA40" s="22" t="str">
        <f aca="false">IF(COUNTIF('Plan Combo 9+1'!$A$2:$A$226,A40)&gt;0,"Sí","No")</f>
        <v>No</v>
      </c>
      <c r="BB40" s="22" t="str">
        <f aca="false">IF(AH40="","No",IF(BA40="Sí",IF((AO40-AH40)&gt;Resumen!$B$6,"Sí","No"),IF((AO40-AH40)&gt;=Resumen!$B$132,"Sí","No")))</f>
        <v>No</v>
      </c>
      <c r="BC40" s="22" t="str">
        <f aca="false">IF(AND(N40="Sí",AL40="Sí",AI40=0),"Sí","No")</f>
        <v>No</v>
      </c>
      <c r="BD40" s="22" t="str">
        <f aca="false">IF(COUNTIF('Plan 9+1 (con Pehuamar)'!$A$2:$A$227,A40)&gt;0,"Sí","No")</f>
        <v>No</v>
      </c>
    </row>
    <row r="41" customFormat="false" ht="15" hidden="false" customHeight="true" outlineLevel="0" collapsed="false">
      <c r="A41" s="6" t="n">
        <v>404074</v>
      </c>
      <c r="B41" s="6" t="n">
        <v>1</v>
      </c>
      <c r="C41" s="6" t="n">
        <v>101</v>
      </c>
      <c r="D41" s="6" t="s">
        <v>194</v>
      </c>
      <c r="E41" s="6" t="s">
        <v>241</v>
      </c>
      <c r="F41" s="6" t="s">
        <v>206</v>
      </c>
      <c r="G41" s="6" t="s">
        <v>129</v>
      </c>
      <c r="H41" s="6" t="s">
        <v>197</v>
      </c>
      <c r="I41" s="27" t="n">
        <v>10</v>
      </c>
      <c r="J41" s="27" t="n">
        <v>25</v>
      </c>
      <c r="K41" s="27" t="n">
        <v>30</v>
      </c>
      <c r="L41" s="28" t="n">
        <f aca="false">I41+J41</f>
        <v>35</v>
      </c>
      <c r="M41" s="28" t="n">
        <f aca="false">L41+K41</f>
        <v>65</v>
      </c>
      <c r="N41" s="22" t="str">
        <f aca="false">IF(I41&gt;0,"Sí","No")</f>
        <v>Sí</v>
      </c>
      <c r="O41" s="22" t="str">
        <f aca="false">IF(J41&gt;0,"Sí","No")</f>
        <v>Sí</v>
      </c>
      <c r="P41" s="22" t="str">
        <f aca="false">IF(K41&gt;0,"Sí","No")</f>
        <v>Sí</v>
      </c>
      <c r="Q41" s="22" t="str">
        <f aca="false">IF(OR(I41&gt;0,J41&gt;0),"Sí","No")</f>
        <v>Sí</v>
      </c>
      <c r="R41" s="27" t="n">
        <v>1750</v>
      </c>
      <c r="S41" s="27" t="n">
        <v>2500</v>
      </c>
      <c r="T41" s="27" t="n">
        <v>1700</v>
      </c>
      <c r="U41" s="27" t="n">
        <v>2600</v>
      </c>
      <c r="V41" s="27" t="n">
        <v>3700</v>
      </c>
      <c r="W41" s="12" t="n">
        <f aca="false">IF(AND(I41&gt;0,R41&gt;0),(S41-R41)/R41,"")</f>
        <v>0.428571428571429</v>
      </c>
      <c r="X41" s="12" t="n">
        <f aca="false">IF(AND(J41&gt;0,T41&gt;0),(U41-T41)/T41,"")</f>
        <v>0.529411764705882</v>
      </c>
      <c r="Y41" s="12" t="n">
        <f aca="false">IF(AND(K41&gt;0,V41&gt;0),(V41-Resumen!$B$7)/Resumen!$B$7,"")</f>
        <v>0.48</v>
      </c>
      <c r="Z41" s="28" t="n">
        <f aca="false">IF(AND(K41&gt;0,I41&gt;0,V41&gt;0,S41&gt;0),V41-S41,"")</f>
        <v>1200</v>
      </c>
      <c r="AA41" s="12" t="n">
        <f aca="false">IF(Z41&lt;&gt;"",Z41/S41,"")</f>
        <v>0.48</v>
      </c>
      <c r="AB41" s="28" t="n">
        <f aca="false">IF(AND(K41&gt;0,J41&gt;0,V41&gt;0,U41&gt;0),V41-U41,"")</f>
        <v>1100</v>
      </c>
      <c r="AC41" s="12" t="n">
        <f aca="false">IF(AB41&lt;&gt;"",AB41/U41,"")</f>
        <v>0.423076923076923</v>
      </c>
      <c r="AD41" s="27" t="n">
        <v>4</v>
      </c>
      <c r="AE41" s="27" t="n">
        <v>2</v>
      </c>
      <c r="AF41" s="27" t="n">
        <v>5</v>
      </c>
      <c r="AG41" s="28" t="n">
        <f aca="false">AD41+AE41+AF41</f>
        <v>11</v>
      </c>
      <c r="AH41" s="12" t="n">
        <f aca="false">IF(AG41&gt;0,AD41/AG41,"")</f>
        <v>0.363636363636364</v>
      </c>
      <c r="AI41" s="27" t="n">
        <v>0</v>
      </c>
      <c r="AJ41" s="27" t="n">
        <v>0</v>
      </c>
      <c r="AK41" s="27" t="n">
        <v>1</v>
      </c>
      <c r="AL41" s="22" t="str">
        <f aca="false">IF(OR(AJ41&gt;0,AK41&gt;0),"Sí","No")</f>
        <v>Sí</v>
      </c>
      <c r="AM41" s="6" t="s">
        <v>198</v>
      </c>
      <c r="AN41" s="6" t="s">
        <v>198</v>
      </c>
      <c r="AO41" s="12" t="n">
        <f aca="false">IF(M41&gt;0,K41/M41,"")</f>
        <v>0.461538461538462</v>
      </c>
      <c r="AP41" s="22" t="str">
        <f aca="false">IF(M41&gt;=Resumen!$B$5,"Alto","Bajo")</f>
        <v>Alto</v>
      </c>
      <c r="AQ41" s="22" t="str">
        <f aca="false">IF(AO41&gt;=Resumen!$B$28,"Alto","Bajo")</f>
        <v>Alto</v>
      </c>
      <c r="AR41" s="22" t="str">
        <f aca="false">AP41&amp;" Potencial / "&amp;AQ41&amp;" Share"</f>
        <v>Alto Potencial / Alto Share</v>
      </c>
      <c r="AS41" s="22" t="str">
        <f aca="false">IF(Q41="Sí",IF(AO41&gt;=Resumen!$B$29,"Alto","Bajo"),"")</f>
        <v>Bajo</v>
      </c>
      <c r="AT41" s="22" t="str">
        <f aca="false">IF(AS41&lt;&gt;"",AP41&amp;" Potencial / "&amp;AS41&amp;" Share","")</f>
        <v>Alto Potencial / Bajo Share</v>
      </c>
      <c r="AU41" s="22" t="str">
        <f aca="false">IF(AH41="","Sin dato",IF(AH41-AO41&gt;Resumen!$B$6,"Sobre-exhibido",IF(AO41-AH41&gt;Resumen!$B$6,"Sub-exhibido","En línea")))</f>
        <v>Sub-exhibido</v>
      </c>
      <c r="AV41" s="22" t="n">
        <f aca="false">IF(AT41="","",IF(AT41="Alto Potencial / Bajo Share",1,IF(AT41="Alto Potencial / Alto Share",2,IF(AT41="Bajo Potencial / Alto Share",3,4))))</f>
        <v>1</v>
      </c>
      <c r="AW41" s="22" t="str">
        <f aca="false">IF(Q41="No","Sin competencia directa",IF(AV41=1,"1 - Foco Conquista (Alto Pot / Bajo Share)",IF(AV41=2,"2 - Foco Defensa (Alto Pot / Alto Share)",IF(AV41=3,"3 - Monitoreo (Bajo Pot / Alto Share)","4 - Baja Prioridad (Bajo Pot / Bajo Share)"))))</f>
        <v>1 - Foco Conquista (Alto Pot / Bajo Share)</v>
      </c>
      <c r="AX41" s="12" t="n">
        <f aca="false">IF(OR(IFERROR(AND(W41&lt;&gt;"",Y41&lt;&gt;"",Y41-W41&gt;Resumen!$B$8),FALSE()),IFERROR(AND(X41&lt;&gt;"",Y41&lt;&gt;"",Y41-X41&gt;Resumen!$B$8),FALSE())),MAX(IF(IFERROR(AND(W41&lt;&gt;"",Y41&lt;&gt;"",Y41-W41&gt;Resumen!$B$8),FALSE()),Y41-W41,0),IF(IFERROR(AND(X41&lt;&gt;"",Y41&lt;&gt;"",Y41-X41&gt;Resumen!$B$8),FALSE()),Y41-X41,0)),"")</f>
        <v>0.0514285714285714</v>
      </c>
      <c r="AY41" s="22" t="str">
        <f aca="false">IF(OR(IFERROR(AND(W41&lt;&gt;"",Y41&lt;&gt;"",Y41-W41&gt;Resumen!$B$8),FALSE()),IFERROR(AND(X41&lt;&gt;"",Y41&lt;&gt;"",Y41-X41&gt;Resumen!$B$8),FALSE())),TRIM("Lays tiene mayor markup que "&amp;IF(IFERROR(AND(W41&lt;&gt;"",Y41&lt;&gt;"",Y41-W41&gt;Resumen!$B$8),FALSE()),"Quento ","")&amp;IF(IFERROR(AND(X41&lt;&gt;"",Y41&lt;&gt;"",Y41-X41&gt;Resumen!$B$8),FALSE()),"Julicroc ","")&amp;"en este PDV"),"")</f>
        <v>Lays tiene mayor markup que Quento en este PDV</v>
      </c>
      <c r="AZ41" s="22" t="str">
        <f aca="false">IF(COUNTIF('Plan Pehuamar - Lista'!$A$2:$A$167,A41)&gt;0,"Sí","No")</f>
        <v>No</v>
      </c>
      <c r="BA41" s="22" t="str">
        <f aca="false">IF(COUNTIF('Plan Combo 9+1'!$A$2:$A$226,A41)&gt;0,"Sí","No")</f>
        <v>No</v>
      </c>
      <c r="BB41" s="22" t="str">
        <f aca="false">IF(AH41="","No",IF(BA41="Sí",IF((AO41-AH41)&gt;Resumen!$B$6,"Sí","No"),IF((AO41-AH41)&gt;=Resumen!$B$132,"Sí","No")))</f>
        <v>No</v>
      </c>
      <c r="BC41" s="22" t="str">
        <f aca="false">IF(AND(N41="Sí",AL41="Sí",AI41=0),"Sí","No")</f>
        <v>Sí</v>
      </c>
      <c r="BD41" s="22" t="str">
        <f aca="false">IF(COUNTIF('Plan 9+1 (con Pehuamar)'!$A$2:$A$227,A41)&gt;0,"Sí","No")</f>
        <v>No</v>
      </c>
    </row>
    <row r="42" customFormat="false" ht="15" hidden="false" customHeight="true" outlineLevel="0" collapsed="false">
      <c r="A42" s="6" t="n">
        <v>404079</v>
      </c>
      <c r="B42" s="6" t="n">
        <v>1</v>
      </c>
      <c r="C42" s="6" t="n">
        <v>101</v>
      </c>
      <c r="D42" s="6" t="s">
        <v>194</v>
      </c>
      <c r="E42" s="6" t="s">
        <v>242</v>
      </c>
      <c r="F42" s="6" t="s">
        <v>201</v>
      </c>
      <c r="G42" s="6" t="s">
        <v>129</v>
      </c>
      <c r="H42" s="6" t="s">
        <v>197</v>
      </c>
      <c r="I42" s="27" t="n">
        <v>0</v>
      </c>
      <c r="J42" s="27" t="n">
        <v>0</v>
      </c>
      <c r="K42" s="27" t="n">
        <v>0.1</v>
      </c>
      <c r="L42" s="28" t="n">
        <f aca="false">I42+J42</f>
        <v>0</v>
      </c>
      <c r="M42" s="28" t="n">
        <f aca="false">L42+K42</f>
        <v>0.1</v>
      </c>
      <c r="N42" s="22" t="str">
        <f aca="false">IF(I42&gt;0,"Sí","No")</f>
        <v>No</v>
      </c>
      <c r="O42" s="22" t="str">
        <f aca="false">IF(J42&gt;0,"Sí","No")</f>
        <v>No</v>
      </c>
      <c r="P42" s="22" t="str">
        <f aca="false">IF(K42&gt;0,"Sí","No")</f>
        <v>Sí</v>
      </c>
      <c r="Q42" s="22" t="str">
        <f aca="false">IF(OR(I42&gt;0,J42&gt;0),"Sí","No")</f>
        <v>No</v>
      </c>
      <c r="R42" s="27"/>
      <c r="S42" s="27"/>
      <c r="T42" s="27"/>
      <c r="U42" s="27"/>
      <c r="V42" s="27"/>
      <c r="W42" s="12" t="str">
        <f aca="false">IF(AND(I42&gt;0,R42&gt;0),(S42-R42)/R42,"")</f>
        <v/>
      </c>
      <c r="X42" s="12" t="str">
        <f aca="false">IF(AND(J42&gt;0,T42&gt;0),(U42-T42)/T42,"")</f>
        <v/>
      </c>
      <c r="Y42" s="12" t="str">
        <f aca="false">IF(AND(K42&gt;0,V42&gt;0),(V42-Resumen!$B$7)/Resumen!$B$7,"")</f>
        <v/>
      </c>
      <c r="Z42" s="28" t="str">
        <f aca="false">IF(AND(K42&gt;0,I42&gt;0,V42&gt;0,S42&gt;0),V42-S42,"")</f>
        <v/>
      </c>
      <c r="AA42" s="12" t="str">
        <f aca="false">IF(Z42&lt;&gt;"",Z42/S42,"")</f>
        <v/>
      </c>
      <c r="AB42" s="28" t="str">
        <f aca="false">IF(AND(K42&gt;0,J42&gt;0,V42&gt;0,U42&gt;0),V42-U42,"")</f>
        <v/>
      </c>
      <c r="AC42" s="12" t="str">
        <f aca="false">IF(AB42&lt;&gt;"",AB42/U42,"")</f>
        <v/>
      </c>
      <c r="AD42" s="27" t="n">
        <v>0</v>
      </c>
      <c r="AE42" s="27" t="n">
        <v>0</v>
      </c>
      <c r="AF42" s="27" t="n">
        <v>0</v>
      </c>
      <c r="AG42" s="28" t="n">
        <f aca="false">AD42+AE42+AF42</f>
        <v>0</v>
      </c>
      <c r="AH42" s="12" t="str">
        <f aca="false">IF(AG42&gt;0,AD42/AG42,"")</f>
        <v/>
      </c>
      <c r="AI42" s="27" t="n">
        <v>0</v>
      </c>
      <c r="AJ42" s="27" t="n">
        <v>0</v>
      </c>
      <c r="AK42" s="27" t="n">
        <v>0</v>
      </c>
      <c r="AL42" s="22" t="str">
        <f aca="false">IF(OR(AJ42&gt;0,AK42&gt;0),"Sí","No")</f>
        <v>No</v>
      </c>
      <c r="AM42" s="6"/>
      <c r="AN42" s="6"/>
      <c r="AO42" s="12" t="n">
        <f aca="false">IF(M42&gt;0,K42/M42,"")</f>
        <v>1</v>
      </c>
      <c r="AP42" s="22" t="str">
        <f aca="false">IF(M42&gt;=Resumen!$B$5,"Alto","Bajo")</f>
        <v>Bajo</v>
      </c>
      <c r="AQ42" s="22" t="str">
        <f aca="false">IF(AO42&gt;=Resumen!$B$28,"Alto","Bajo")</f>
        <v>Alto</v>
      </c>
      <c r="AR42" s="22" t="str">
        <f aca="false">AP42&amp;" Potencial / "&amp;AQ42&amp;" Share"</f>
        <v>Bajo Potencial / Alto Share</v>
      </c>
      <c r="AS42" s="22" t="str">
        <f aca="false">IF(Q42="Sí",IF(AO42&gt;=Resumen!$B$29,"Alto","Bajo"),"")</f>
        <v/>
      </c>
      <c r="AT42" s="22" t="str">
        <f aca="false">IF(AS42&lt;&gt;"",AP42&amp;" Potencial / "&amp;AS42&amp;" Share","")</f>
        <v/>
      </c>
      <c r="AU42" s="22" t="str">
        <f aca="false">IF(AH42="","Sin dato",IF(AH42-AO42&gt;Resumen!$B$6,"Sobre-exhibido",IF(AO42-AH42&gt;Resumen!$B$6,"Sub-exhibido","En línea")))</f>
        <v>Sin dato</v>
      </c>
      <c r="AV42" s="22" t="str">
        <f aca="false">IF(AT42="","",IF(AT42="Alto Potencial / Bajo Share",1,IF(AT42="Alto Potencial / Alto Share",2,IF(AT42="Bajo Potencial / Alto Share",3,4))))</f>
        <v/>
      </c>
      <c r="AW42" s="22" t="str">
        <f aca="false">IF(Q42="No","Sin competencia directa",IF(AV42=1,"1 - Foco Conquista (Alto Pot / Bajo Share)",IF(AV42=2,"2 - Foco Defensa (Alto Pot / Alto Share)",IF(AV42=3,"3 - Monitoreo (Bajo Pot / Alto Share)","4 - Baja Prioridad (Bajo Pot / Bajo Share)"))))</f>
        <v>Sin competencia directa</v>
      </c>
      <c r="AX42" s="12" t="str">
        <f aca="false">IF(OR(IFERROR(AND(W42&lt;&gt;"",Y42&lt;&gt;"",Y42-W42&gt;Resumen!$B$8),FALSE()),IFERROR(AND(X42&lt;&gt;"",Y42&lt;&gt;"",Y42-X42&gt;Resumen!$B$8),FALSE())),MAX(IF(IFERROR(AND(W42&lt;&gt;"",Y42&lt;&gt;"",Y42-W42&gt;Resumen!$B$8),FALSE()),Y42-W42,0),IF(IFERROR(AND(X42&lt;&gt;"",Y42&lt;&gt;"",Y42-X42&gt;Resumen!$B$8),FALSE()),Y42-X42,0)),"")</f>
        <v/>
      </c>
      <c r="AY42" s="22" t="str">
        <f aca="false">IF(OR(IFERROR(AND(W42&lt;&gt;"",Y42&lt;&gt;"",Y42-W42&gt;Resumen!$B$8),FALSE()),IFERROR(AND(X42&lt;&gt;"",Y42&lt;&gt;"",Y42-X42&gt;Resumen!$B$8),FALSE())),TRIM("Lays tiene mayor markup que "&amp;IF(IFERROR(AND(W42&lt;&gt;"",Y42&lt;&gt;"",Y42-W42&gt;Resumen!$B$8),FALSE()),"Quento ","")&amp;IF(IFERROR(AND(X42&lt;&gt;"",Y42&lt;&gt;"",Y42-X42&gt;Resumen!$B$8),FALSE()),"Julicroc ","")&amp;"en este PDV"),"")</f>
        <v/>
      </c>
      <c r="AZ42" s="22" t="str">
        <f aca="false">IF(COUNTIF('Plan Pehuamar - Lista'!$A$2:$A$167,A42)&gt;0,"Sí","No")</f>
        <v>No</v>
      </c>
      <c r="BA42" s="22" t="str">
        <f aca="false">IF(COUNTIF('Plan Combo 9+1'!$A$2:$A$226,A42)&gt;0,"Sí","No")</f>
        <v>No</v>
      </c>
      <c r="BB42" s="22" t="str">
        <f aca="false">IF(AH42="","No",IF(BA42="Sí",IF((AO42-AH42)&gt;Resumen!$B$6,"Sí","No"),IF((AO42-AH42)&gt;=Resumen!$B$132,"Sí","No")))</f>
        <v>No</v>
      </c>
      <c r="BC42" s="22" t="str">
        <f aca="false">IF(AND(N42="Sí",AL42="Sí",AI42=0),"Sí","No")</f>
        <v>No</v>
      </c>
      <c r="BD42" s="22" t="str">
        <f aca="false">IF(COUNTIF('Plan 9+1 (con Pehuamar)'!$A$2:$A$227,A42)&gt;0,"Sí","No")</f>
        <v>No</v>
      </c>
    </row>
    <row r="43" customFormat="false" ht="15" hidden="false" customHeight="true" outlineLevel="0" collapsed="false">
      <c r="A43" s="6" t="n">
        <v>404093</v>
      </c>
      <c r="B43" s="6" t="n">
        <v>1</v>
      </c>
      <c r="C43" s="6" t="n">
        <v>101</v>
      </c>
      <c r="D43" s="6" t="s">
        <v>194</v>
      </c>
      <c r="E43" s="6" t="s">
        <v>243</v>
      </c>
      <c r="F43" s="6" t="s">
        <v>196</v>
      </c>
      <c r="G43" s="6" t="s">
        <v>129</v>
      </c>
      <c r="H43" s="6" t="s">
        <v>197</v>
      </c>
      <c r="I43" s="27" t="n">
        <v>0</v>
      </c>
      <c r="J43" s="27" t="n">
        <v>0</v>
      </c>
      <c r="K43" s="27" t="n">
        <v>0.2</v>
      </c>
      <c r="L43" s="28" t="n">
        <f aca="false">I43+J43</f>
        <v>0</v>
      </c>
      <c r="M43" s="28" t="n">
        <f aca="false">L43+K43</f>
        <v>0.2</v>
      </c>
      <c r="N43" s="22" t="str">
        <f aca="false">IF(I43&gt;0,"Sí","No")</f>
        <v>No</v>
      </c>
      <c r="O43" s="22" t="str">
        <f aca="false">IF(J43&gt;0,"Sí","No")</f>
        <v>No</v>
      </c>
      <c r="P43" s="22" t="str">
        <f aca="false">IF(K43&gt;0,"Sí","No")</f>
        <v>Sí</v>
      </c>
      <c r="Q43" s="22" t="str">
        <f aca="false">IF(OR(I43&gt;0,J43&gt;0),"Sí","No")</f>
        <v>No</v>
      </c>
      <c r="R43" s="27"/>
      <c r="S43" s="27"/>
      <c r="T43" s="27"/>
      <c r="U43" s="27"/>
      <c r="V43" s="27"/>
      <c r="W43" s="12" t="str">
        <f aca="false">IF(AND(I43&gt;0,R43&gt;0),(S43-R43)/R43,"")</f>
        <v/>
      </c>
      <c r="X43" s="12" t="str">
        <f aca="false">IF(AND(J43&gt;0,T43&gt;0),(U43-T43)/T43,"")</f>
        <v/>
      </c>
      <c r="Y43" s="12" t="str">
        <f aca="false">IF(AND(K43&gt;0,V43&gt;0),(V43-Resumen!$B$7)/Resumen!$B$7,"")</f>
        <v/>
      </c>
      <c r="Z43" s="28" t="str">
        <f aca="false">IF(AND(K43&gt;0,I43&gt;0,V43&gt;0,S43&gt;0),V43-S43,"")</f>
        <v/>
      </c>
      <c r="AA43" s="12" t="str">
        <f aca="false">IF(Z43&lt;&gt;"",Z43/S43,"")</f>
        <v/>
      </c>
      <c r="AB43" s="28" t="str">
        <f aca="false">IF(AND(K43&gt;0,J43&gt;0,V43&gt;0,U43&gt;0),V43-U43,"")</f>
        <v/>
      </c>
      <c r="AC43" s="12" t="str">
        <f aca="false">IF(AB43&lt;&gt;"",AB43/U43,"")</f>
        <v/>
      </c>
      <c r="AD43" s="27" t="n">
        <v>0</v>
      </c>
      <c r="AE43" s="27" t="n">
        <v>0</v>
      </c>
      <c r="AF43" s="27" t="n">
        <v>0</v>
      </c>
      <c r="AG43" s="28" t="n">
        <f aca="false">AD43+AE43+AF43</f>
        <v>0</v>
      </c>
      <c r="AH43" s="12" t="str">
        <f aca="false">IF(AG43&gt;0,AD43/AG43,"")</f>
        <v/>
      </c>
      <c r="AI43" s="27" t="n">
        <v>0</v>
      </c>
      <c r="AJ43" s="27" t="n">
        <v>0</v>
      </c>
      <c r="AK43" s="27" t="n">
        <v>0</v>
      </c>
      <c r="AL43" s="22" t="str">
        <f aca="false">IF(OR(AJ43&gt;0,AK43&gt;0),"Sí","No")</f>
        <v>No</v>
      </c>
      <c r="AM43" s="6"/>
      <c r="AN43" s="6"/>
      <c r="AO43" s="12" t="n">
        <f aca="false">IF(M43&gt;0,K43/M43,"")</f>
        <v>1</v>
      </c>
      <c r="AP43" s="22" t="str">
        <f aca="false">IF(M43&gt;=Resumen!$B$5,"Alto","Bajo")</f>
        <v>Bajo</v>
      </c>
      <c r="AQ43" s="22" t="str">
        <f aca="false">IF(AO43&gt;=Resumen!$B$28,"Alto","Bajo")</f>
        <v>Alto</v>
      </c>
      <c r="AR43" s="22" t="str">
        <f aca="false">AP43&amp;" Potencial / "&amp;AQ43&amp;" Share"</f>
        <v>Bajo Potencial / Alto Share</v>
      </c>
      <c r="AS43" s="22" t="str">
        <f aca="false">IF(Q43="Sí",IF(AO43&gt;=Resumen!$B$29,"Alto","Bajo"),"")</f>
        <v/>
      </c>
      <c r="AT43" s="22" t="str">
        <f aca="false">IF(AS43&lt;&gt;"",AP43&amp;" Potencial / "&amp;AS43&amp;" Share","")</f>
        <v/>
      </c>
      <c r="AU43" s="22" t="str">
        <f aca="false">IF(AH43="","Sin dato",IF(AH43-AO43&gt;Resumen!$B$6,"Sobre-exhibido",IF(AO43-AH43&gt;Resumen!$B$6,"Sub-exhibido","En línea")))</f>
        <v>Sin dato</v>
      </c>
      <c r="AV43" s="22" t="str">
        <f aca="false">IF(AT43="","",IF(AT43="Alto Potencial / Bajo Share",1,IF(AT43="Alto Potencial / Alto Share",2,IF(AT43="Bajo Potencial / Alto Share",3,4))))</f>
        <v/>
      </c>
      <c r="AW43" s="22" t="str">
        <f aca="false">IF(Q43="No","Sin competencia directa",IF(AV43=1,"1 - Foco Conquista (Alto Pot / Bajo Share)",IF(AV43=2,"2 - Foco Defensa (Alto Pot / Alto Share)",IF(AV43=3,"3 - Monitoreo (Bajo Pot / Alto Share)","4 - Baja Prioridad (Bajo Pot / Bajo Share)"))))</f>
        <v>Sin competencia directa</v>
      </c>
      <c r="AX43" s="12" t="str">
        <f aca="false">IF(OR(IFERROR(AND(W43&lt;&gt;"",Y43&lt;&gt;"",Y43-W43&gt;Resumen!$B$8),FALSE()),IFERROR(AND(X43&lt;&gt;"",Y43&lt;&gt;"",Y43-X43&gt;Resumen!$B$8),FALSE())),MAX(IF(IFERROR(AND(W43&lt;&gt;"",Y43&lt;&gt;"",Y43-W43&gt;Resumen!$B$8),FALSE()),Y43-W43,0),IF(IFERROR(AND(X43&lt;&gt;"",Y43&lt;&gt;"",Y43-X43&gt;Resumen!$B$8),FALSE()),Y43-X43,0)),"")</f>
        <v/>
      </c>
      <c r="AY43" s="22" t="str">
        <f aca="false">IF(OR(IFERROR(AND(W43&lt;&gt;"",Y43&lt;&gt;"",Y43-W43&gt;Resumen!$B$8),FALSE()),IFERROR(AND(X43&lt;&gt;"",Y43&lt;&gt;"",Y43-X43&gt;Resumen!$B$8),FALSE())),TRIM("Lays tiene mayor markup que "&amp;IF(IFERROR(AND(W43&lt;&gt;"",Y43&lt;&gt;"",Y43-W43&gt;Resumen!$B$8),FALSE()),"Quento ","")&amp;IF(IFERROR(AND(X43&lt;&gt;"",Y43&lt;&gt;"",Y43-X43&gt;Resumen!$B$8),FALSE()),"Julicroc ","")&amp;"en este PDV"),"")</f>
        <v/>
      </c>
      <c r="AZ43" s="22" t="str">
        <f aca="false">IF(COUNTIF('Plan Pehuamar - Lista'!$A$2:$A$167,A43)&gt;0,"Sí","No")</f>
        <v>No</v>
      </c>
      <c r="BA43" s="22" t="str">
        <f aca="false">IF(COUNTIF('Plan Combo 9+1'!$A$2:$A$226,A43)&gt;0,"Sí","No")</f>
        <v>No</v>
      </c>
      <c r="BB43" s="22" t="str">
        <f aca="false">IF(AH43="","No",IF(BA43="Sí",IF((AO43-AH43)&gt;Resumen!$B$6,"Sí","No"),IF((AO43-AH43)&gt;=Resumen!$B$132,"Sí","No")))</f>
        <v>No</v>
      </c>
      <c r="BC43" s="22" t="str">
        <f aca="false">IF(AND(N43="Sí",AL43="Sí",AI43=0),"Sí","No")</f>
        <v>No</v>
      </c>
      <c r="BD43" s="22" t="str">
        <f aca="false">IF(COUNTIF('Plan 9+1 (con Pehuamar)'!$A$2:$A$227,A43)&gt;0,"Sí","No")</f>
        <v>No</v>
      </c>
    </row>
    <row r="44" customFormat="false" ht="15" hidden="false" customHeight="true" outlineLevel="0" collapsed="false">
      <c r="A44" s="6" t="n">
        <v>404179</v>
      </c>
      <c r="B44" s="6" t="n">
        <v>1</v>
      </c>
      <c r="C44" s="6" t="n">
        <v>101</v>
      </c>
      <c r="D44" s="6" t="s">
        <v>194</v>
      </c>
      <c r="E44" s="6" t="s">
        <v>244</v>
      </c>
      <c r="F44" s="6" t="s">
        <v>201</v>
      </c>
      <c r="G44" s="6" t="s">
        <v>129</v>
      </c>
      <c r="H44" s="6" t="s">
        <v>197</v>
      </c>
      <c r="I44" s="27" t="n">
        <v>0</v>
      </c>
      <c r="J44" s="27" t="n">
        <v>0</v>
      </c>
      <c r="K44" s="27" t="n">
        <v>0.3</v>
      </c>
      <c r="L44" s="28" t="n">
        <f aca="false">I44+J44</f>
        <v>0</v>
      </c>
      <c r="M44" s="28" t="n">
        <f aca="false">L44+K44</f>
        <v>0.3</v>
      </c>
      <c r="N44" s="22" t="str">
        <f aca="false">IF(I44&gt;0,"Sí","No")</f>
        <v>No</v>
      </c>
      <c r="O44" s="22" t="str">
        <f aca="false">IF(J44&gt;0,"Sí","No")</f>
        <v>No</v>
      </c>
      <c r="P44" s="22" t="str">
        <f aca="false">IF(K44&gt;0,"Sí","No")</f>
        <v>Sí</v>
      </c>
      <c r="Q44" s="22" t="str">
        <f aca="false">IF(OR(I44&gt;0,J44&gt;0),"Sí","No")</f>
        <v>No</v>
      </c>
      <c r="R44" s="27"/>
      <c r="S44" s="27"/>
      <c r="T44" s="27"/>
      <c r="U44" s="27"/>
      <c r="V44" s="27"/>
      <c r="W44" s="12" t="str">
        <f aca="false">IF(AND(I44&gt;0,R44&gt;0),(S44-R44)/R44,"")</f>
        <v/>
      </c>
      <c r="X44" s="12" t="str">
        <f aca="false">IF(AND(J44&gt;0,T44&gt;0),(U44-T44)/T44,"")</f>
        <v/>
      </c>
      <c r="Y44" s="12" t="str">
        <f aca="false">IF(AND(K44&gt;0,V44&gt;0),(V44-Resumen!$B$7)/Resumen!$B$7,"")</f>
        <v/>
      </c>
      <c r="Z44" s="28" t="str">
        <f aca="false">IF(AND(K44&gt;0,I44&gt;0,V44&gt;0,S44&gt;0),V44-S44,"")</f>
        <v/>
      </c>
      <c r="AA44" s="12" t="str">
        <f aca="false">IF(Z44&lt;&gt;"",Z44/S44,"")</f>
        <v/>
      </c>
      <c r="AB44" s="28" t="str">
        <f aca="false">IF(AND(K44&gt;0,J44&gt;0,V44&gt;0,U44&gt;0),V44-U44,"")</f>
        <v/>
      </c>
      <c r="AC44" s="12" t="str">
        <f aca="false">IF(AB44&lt;&gt;"",AB44/U44,"")</f>
        <v/>
      </c>
      <c r="AD44" s="27" t="n">
        <v>0</v>
      </c>
      <c r="AE44" s="27" t="n">
        <v>0</v>
      </c>
      <c r="AF44" s="27" t="n">
        <v>0</v>
      </c>
      <c r="AG44" s="28" t="n">
        <f aca="false">AD44+AE44+AF44</f>
        <v>0</v>
      </c>
      <c r="AH44" s="12" t="str">
        <f aca="false">IF(AG44&gt;0,AD44/AG44,"")</f>
        <v/>
      </c>
      <c r="AI44" s="27" t="n">
        <v>0</v>
      </c>
      <c r="AJ44" s="27" t="n">
        <v>0</v>
      </c>
      <c r="AK44" s="27" t="n">
        <v>0</v>
      </c>
      <c r="AL44" s="22" t="str">
        <f aca="false">IF(OR(AJ44&gt;0,AK44&gt;0),"Sí","No")</f>
        <v>No</v>
      </c>
      <c r="AM44" s="6"/>
      <c r="AN44" s="6"/>
      <c r="AO44" s="12" t="n">
        <f aca="false">IF(M44&gt;0,K44/M44,"")</f>
        <v>1</v>
      </c>
      <c r="AP44" s="22" t="str">
        <f aca="false">IF(M44&gt;=Resumen!$B$5,"Alto","Bajo")</f>
        <v>Bajo</v>
      </c>
      <c r="AQ44" s="22" t="str">
        <f aca="false">IF(AO44&gt;=Resumen!$B$28,"Alto","Bajo")</f>
        <v>Alto</v>
      </c>
      <c r="AR44" s="22" t="str">
        <f aca="false">AP44&amp;" Potencial / "&amp;AQ44&amp;" Share"</f>
        <v>Bajo Potencial / Alto Share</v>
      </c>
      <c r="AS44" s="22" t="str">
        <f aca="false">IF(Q44="Sí",IF(AO44&gt;=Resumen!$B$29,"Alto","Bajo"),"")</f>
        <v/>
      </c>
      <c r="AT44" s="22" t="str">
        <f aca="false">IF(AS44&lt;&gt;"",AP44&amp;" Potencial / "&amp;AS44&amp;" Share","")</f>
        <v/>
      </c>
      <c r="AU44" s="22" t="str">
        <f aca="false">IF(AH44="","Sin dato",IF(AH44-AO44&gt;Resumen!$B$6,"Sobre-exhibido",IF(AO44-AH44&gt;Resumen!$B$6,"Sub-exhibido","En línea")))</f>
        <v>Sin dato</v>
      </c>
      <c r="AV44" s="22" t="str">
        <f aca="false">IF(AT44="","",IF(AT44="Alto Potencial / Bajo Share",1,IF(AT44="Alto Potencial / Alto Share",2,IF(AT44="Bajo Potencial / Alto Share",3,4))))</f>
        <v/>
      </c>
      <c r="AW44" s="22" t="str">
        <f aca="false">IF(Q44="No","Sin competencia directa",IF(AV44=1,"1 - Foco Conquista (Alto Pot / Bajo Share)",IF(AV44=2,"2 - Foco Defensa (Alto Pot / Alto Share)",IF(AV44=3,"3 - Monitoreo (Bajo Pot / Alto Share)","4 - Baja Prioridad (Bajo Pot / Bajo Share)"))))</f>
        <v>Sin competencia directa</v>
      </c>
      <c r="AX44" s="12" t="str">
        <f aca="false">IF(OR(IFERROR(AND(W44&lt;&gt;"",Y44&lt;&gt;"",Y44-W44&gt;Resumen!$B$8),FALSE()),IFERROR(AND(X44&lt;&gt;"",Y44&lt;&gt;"",Y44-X44&gt;Resumen!$B$8),FALSE())),MAX(IF(IFERROR(AND(W44&lt;&gt;"",Y44&lt;&gt;"",Y44-W44&gt;Resumen!$B$8),FALSE()),Y44-W44,0),IF(IFERROR(AND(X44&lt;&gt;"",Y44&lt;&gt;"",Y44-X44&gt;Resumen!$B$8),FALSE()),Y44-X44,0)),"")</f>
        <v/>
      </c>
      <c r="AY44" s="22" t="str">
        <f aca="false">IF(OR(IFERROR(AND(W44&lt;&gt;"",Y44&lt;&gt;"",Y44-W44&gt;Resumen!$B$8),FALSE()),IFERROR(AND(X44&lt;&gt;"",Y44&lt;&gt;"",Y44-X44&gt;Resumen!$B$8),FALSE())),TRIM("Lays tiene mayor markup que "&amp;IF(IFERROR(AND(W44&lt;&gt;"",Y44&lt;&gt;"",Y44-W44&gt;Resumen!$B$8),FALSE()),"Quento ","")&amp;IF(IFERROR(AND(X44&lt;&gt;"",Y44&lt;&gt;"",Y44-X44&gt;Resumen!$B$8),FALSE()),"Julicroc ","")&amp;"en este PDV"),"")</f>
        <v/>
      </c>
      <c r="AZ44" s="22" t="str">
        <f aca="false">IF(COUNTIF('Plan Pehuamar - Lista'!$A$2:$A$167,A44)&gt;0,"Sí","No")</f>
        <v>No</v>
      </c>
      <c r="BA44" s="22" t="str">
        <f aca="false">IF(COUNTIF('Plan Combo 9+1'!$A$2:$A$226,A44)&gt;0,"Sí","No")</f>
        <v>No</v>
      </c>
      <c r="BB44" s="22" t="str">
        <f aca="false">IF(AH44="","No",IF(BA44="Sí",IF((AO44-AH44)&gt;Resumen!$B$6,"Sí","No"),IF((AO44-AH44)&gt;=Resumen!$B$132,"Sí","No")))</f>
        <v>No</v>
      </c>
      <c r="BC44" s="22" t="str">
        <f aca="false">IF(AND(N44="Sí",AL44="Sí",AI44=0),"Sí","No")</f>
        <v>No</v>
      </c>
      <c r="BD44" s="22" t="str">
        <f aca="false">IF(COUNTIF('Plan 9+1 (con Pehuamar)'!$A$2:$A$227,A44)&gt;0,"Sí","No")</f>
        <v>No</v>
      </c>
    </row>
    <row r="45" customFormat="false" ht="15" hidden="false" customHeight="true" outlineLevel="0" collapsed="false">
      <c r="A45" s="6" t="n">
        <v>404190</v>
      </c>
      <c r="B45" s="6" t="n">
        <v>1</v>
      </c>
      <c r="C45" s="6" t="n">
        <v>101</v>
      </c>
      <c r="D45" s="6" t="s">
        <v>194</v>
      </c>
      <c r="E45" s="6" t="s">
        <v>245</v>
      </c>
      <c r="F45" s="6" t="s">
        <v>196</v>
      </c>
      <c r="G45" s="6" t="s">
        <v>129</v>
      </c>
      <c r="H45" s="6" t="s">
        <v>197</v>
      </c>
      <c r="I45" s="27" t="n">
        <v>30</v>
      </c>
      <c r="J45" s="27" t="n">
        <v>25</v>
      </c>
      <c r="K45" s="27" t="n">
        <v>35</v>
      </c>
      <c r="L45" s="28" t="n">
        <f aca="false">I45+J45</f>
        <v>55</v>
      </c>
      <c r="M45" s="28" t="n">
        <f aca="false">L45+K45</f>
        <v>90</v>
      </c>
      <c r="N45" s="22" t="str">
        <f aca="false">IF(I45&gt;0,"Sí","No")</f>
        <v>Sí</v>
      </c>
      <c r="O45" s="22" t="str">
        <f aca="false">IF(J45&gt;0,"Sí","No")</f>
        <v>Sí</v>
      </c>
      <c r="P45" s="22" t="str">
        <f aca="false">IF(K45&gt;0,"Sí","No")</f>
        <v>Sí</v>
      </c>
      <c r="Q45" s="22" t="str">
        <f aca="false">IF(OR(I45&gt;0,J45&gt;0),"Sí","No")</f>
        <v>Sí</v>
      </c>
      <c r="R45" s="27" t="n">
        <v>1800</v>
      </c>
      <c r="S45" s="27" t="n">
        <v>3000</v>
      </c>
      <c r="T45" s="27" t="n">
        <v>1600</v>
      </c>
      <c r="U45" s="27" t="n">
        <v>2500</v>
      </c>
      <c r="V45" s="27" t="n">
        <v>3600</v>
      </c>
      <c r="W45" s="12" t="n">
        <f aca="false">IF(AND(I45&gt;0,R45&gt;0),(S45-R45)/R45,"")</f>
        <v>0.666666666666667</v>
      </c>
      <c r="X45" s="12" t="n">
        <f aca="false">IF(AND(J45&gt;0,T45&gt;0),(U45-T45)/T45,"")</f>
        <v>0.5625</v>
      </c>
      <c r="Y45" s="12" t="n">
        <f aca="false">IF(AND(K45&gt;0,V45&gt;0),(V45-Resumen!$B$7)/Resumen!$B$7,"")</f>
        <v>0.44</v>
      </c>
      <c r="Z45" s="28" t="n">
        <f aca="false">IF(AND(K45&gt;0,I45&gt;0,V45&gt;0,S45&gt;0),V45-S45,"")</f>
        <v>600</v>
      </c>
      <c r="AA45" s="12" t="n">
        <f aca="false">IF(Z45&lt;&gt;"",Z45/S45,"")</f>
        <v>0.2</v>
      </c>
      <c r="AB45" s="28" t="n">
        <f aca="false">IF(AND(K45&gt;0,J45&gt;0,V45&gt;0,U45&gt;0),V45-U45,"")</f>
        <v>1100</v>
      </c>
      <c r="AC45" s="12" t="n">
        <f aca="false">IF(AB45&lt;&gt;"",AB45/U45,"")</f>
        <v>0.44</v>
      </c>
      <c r="AD45" s="27" t="n">
        <v>5</v>
      </c>
      <c r="AE45" s="27" t="n">
        <v>5</v>
      </c>
      <c r="AF45" s="27" t="n">
        <v>4</v>
      </c>
      <c r="AG45" s="28" t="n">
        <f aca="false">AD45+AE45+AF45</f>
        <v>14</v>
      </c>
      <c r="AH45" s="12" t="n">
        <f aca="false">IF(AG45&gt;0,AD45/AG45,"")</f>
        <v>0.357142857142857</v>
      </c>
      <c r="AI45" s="27" t="n">
        <v>1</v>
      </c>
      <c r="AJ45" s="27" t="n">
        <v>1</v>
      </c>
      <c r="AK45" s="27" t="n">
        <v>1</v>
      </c>
      <c r="AL45" s="22" t="str">
        <f aca="false">IF(OR(AJ45&gt;0,AK45&gt;0),"Sí","No")</f>
        <v>Sí</v>
      </c>
      <c r="AM45" s="6" t="s">
        <v>198</v>
      </c>
      <c r="AN45" s="6" t="s">
        <v>198</v>
      </c>
      <c r="AO45" s="12" t="n">
        <f aca="false">IF(M45&gt;0,K45/M45,"")</f>
        <v>0.388888888888889</v>
      </c>
      <c r="AP45" s="22" t="str">
        <f aca="false">IF(M45&gt;=Resumen!$B$5,"Alto","Bajo")</f>
        <v>Alto</v>
      </c>
      <c r="AQ45" s="22" t="str">
        <f aca="false">IF(AO45&gt;=Resumen!$B$28,"Alto","Bajo")</f>
        <v>Alto</v>
      </c>
      <c r="AR45" s="22" t="str">
        <f aca="false">AP45&amp;" Potencial / "&amp;AQ45&amp;" Share"</f>
        <v>Alto Potencial / Alto Share</v>
      </c>
      <c r="AS45" s="22" t="str">
        <f aca="false">IF(Q45="Sí",IF(AO45&gt;=Resumen!$B$29,"Alto","Bajo"),"")</f>
        <v>Bajo</v>
      </c>
      <c r="AT45" s="22" t="str">
        <f aca="false">IF(AS45&lt;&gt;"",AP45&amp;" Potencial / "&amp;AS45&amp;" Share","")</f>
        <v>Alto Potencial / Bajo Share</v>
      </c>
      <c r="AU45" s="22" t="str">
        <f aca="false">IF(AH45="","Sin dato",IF(AH45-AO45&gt;Resumen!$B$6,"Sobre-exhibido",IF(AO45-AH45&gt;Resumen!$B$6,"Sub-exhibido","En línea")))</f>
        <v>En línea</v>
      </c>
      <c r="AV45" s="22" t="n">
        <f aca="false">IF(AT45="","",IF(AT45="Alto Potencial / Bajo Share",1,IF(AT45="Alto Potencial / Alto Share",2,IF(AT45="Bajo Potencial / Alto Share",3,4))))</f>
        <v>1</v>
      </c>
      <c r="AW45" s="22" t="str">
        <f aca="false">IF(Q45="No","Sin competencia directa",IF(AV45=1,"1 - Foco Conquista (Alto Pot / Bajo Share)",IF(AV45=2,"2 - Foco Defensa (Alto Pot / Alto Share)",IF(AV45=3,"3 - Monitoreo (Bajo Pot / Alto Share)","4 - Baja Prioridad (Bajo Pot / Bajo Share)"))))</f>
        <v>1 - Foco Conquista (Alto Pot / Bajo Share)</v>
      </c>
      <c r="AX45" s="12" t="str">
        <f aca="false">IF(OR(IFERROR(AND(W45&lt;&gt;"",Y45&lt;&gt;"",Y45-W45&gt;Resumen!$B$8),FALSE()),IFERROR(AND(X45&lt;&gt;"",Y45&lt;&gt;"",Y45-X45&gt;Resumen!$B$8),FALSE())),MAX(IF(IFERROR(AND(W45&lt;&gt;"",Y45&lt;&gt;"",Y45-W45&gt;Resumen!$B$8),FALSE()),Y45-W45,0),IF(IFERROR(AND(X45&lt;&gt;"",Y45&lt;&gt;"",Y45-X45&gt;Resumen!$B$8),FALSE()),Y45-X45,0)),"")</f>
        <v/>
      </c>
      <c r="AY45" s="22" t="str">
        <f aca="false">IF(OR(IFERROR(AND(W45&lt;&gt;"",Y45&lt;&gt;"",Y45-W45&gt;Resumen!$B$8),FALSE()),IFERROR(AND(X45&lt;&gt;"",Y45&lt;&gt;"",Y45-X45&gt;Resumen!$B$8),FALSE())),TRIM("Lays tiene mayor markup que "&amp;IF(IFERROR(AND(W45&lt;&gt;"",Y45&lt;&gt;"",Y45-W45&gt;Resumen!$B$8),FALSE()),"Quento ","")&amp;IF(IFERROR(AND(X45&lt;&gt;"",Y45&lt;&gt;"",Y45-X45&gt;Resumen!$B$8),FALSE()),"Julicroc ","")&amp;"en este PDV"),"")</f>
        <v/>
      </c>
      <c r="AZ45" s="22" t="str">
        <f aca="false">IF(COUNTIF('Plan Pehuamar - Lista'!$A$2:$A$167,A45)&gt;0,"Sí","No")</f>
        <v>Sí</v>
      </c>
      <c r="BA45" s="22" t="str">
        <f aca="false">IF(COUNTIF('Plan Combo 9+1'!$A$2:$A$226,A45)&gt;0,"Sí","No")</f>
        <v>No</v>
      </c>
      <c r="BB45" s="22" t="str">
        <f aca="false">IF(AH45="","No",IF(BA45="Sí",IF((AO45-AH45)&gt;Resumen!$B$6,"Sí","No"),IF((AO45-AH45)&gt;=Resumen!$B$132,"Sí","No")))</f>
        <v>No</v>
      </c>
      <c r="BC45" s="22" t="str">
        <f aca="false">IF(AND(N45="Sí",AL45="Sí",AI45=0),"Sí","No")</f>
        <v>No</v>
      </c>
      <c r="BD45" s="22" t="str">
        <f aca="false">IF(COUNTIF('Plan 9+1 (con Pehuamar)'!$A$2:$A$227,A45)&gt;0,"Sí","No")</f>
        <v>No</v>
      </c>
    </row>
    <row r="46" customFormat="false" ht="15" hidden="false" customHeight="true" outlineLevel="0" collapsed="false">
      <c r="A46" s="6" t="n">
        <v>404256</v>
      </c>
      <c r="B46" s="6" t="n">
        <v>1</v>
      </c>
      <c r="C46" s="6" t="n">
        <v>101</v>
      </c>
      <c r="D46" s="6" t="s">
        <v>194</v>
      </c>
      <c r="E46" s="6" t="s">
        <v>246</v>
      </c>
      <c r="F46" s="6" t="s">
        <v>201</v>
      </c>
      <c r="G46" s="6" t="s">
        <v>129</v>
      </c>
      <c r="H46" s="6" t="s">
        <v>197</v>
      </c>
      <c r="I46" s="27" t="n">
        <v>0</v>
      </c>
      <c r="J46" s="27" t="n">
        <v>0</v>
      </c>
      <c r="K46" s="27" t="n">
        <v>0.4</v>
      </c>
      <c r="L46" s="28" t="n">
        <f aca="false">I46+J46</f>
        <v>0</v>
      </c>
      <c r="M46" s="28" t="n">
        <f aca="false">L46+K46</f>
        <v>0.4</v>
      </c>
      <c r="N46" s="22" t="str">
        <f aca="false">IF(I46&gt;0,"Sí","No")</f>
        <v>No</v>
      </c>
      <c r="O46" s="22" t="str">
        <f aca="false">IF(J46&gt;0,"Sí","No")</f>
        <v>No</v>
      </c>
      <c r="P46" s="22" t="str">
        <f aca="false">IF(K46&gt;0,"Sí","No")</f>
        <v>Sí</v>
      </c>
      <c r="Q46" s="22" t="str">
        <f aca="false">IF(OR(I46&gt;0,J46&gt;0),"Sí","No")</f>
        <v>No</v>
      </c>
      <c r="R46" s="27"/>
      <c r="S46" s="27"/>
      <c r="T46" s="27"/>
      <c r="U46" s="27"/>
      <c r="V46" s="27"/>
      <c r="W46" s="12" t="str">
        <f aca="false">IF(AND(I46&gt;0,R46&gt;0),(S46-R46)/R46,"")</f>
        <v/>
      </c>
      <c r="X46" s="12" t="str">
        <f aca="false">IF(AND(J46&gt;0,T46&gt;0),(U46-T46)/T46,"")</f>
        <v/>
      </c>
      <c r="Y46" s="12" t="str">
        <f aca="false">IF(AND(K46&gt;0,V46&gt;0),(V46-Resumen!$B$7)/Resumen!$B$7,"")</f>
        <v/>
      </c>
      <c r="Z46" s="28" t="str">
        <f aca="false">IF(AND(K46&gt;0,I46&gt;0,V46&gt;0,S46&gt;0),V46-S46,"")</f>
        <v/>
      </c>
      <c r="AA46" s="12" t="str">
        <f aca="false">IF(Z46&lt;&gt;"",Z46/S46,"")</f>
        <v/>
      </c>
      <c r="AB46" s="28" t="str">
        <f aca="false">IF(AND(K46&gt;0,J46&gt;0,V46&gt;0,U46&gt;0),V46-U46,"")</f>
        <v/>
      </c>
      <c r="AC46" s="12" t="str">
        <f aca="false">IF(AB46&lt;&gt;"",AB46/U46,"")</f>
        <v/>
      </c>
      <c r="AD46" s="27" t="n">
        <v>0</v>
      </c>
      <c r="AE46" s="27" t="n">
        <v>0</v>
      </c>
      <c r="AF46" s="27" t="n">
        <v>0</v>
      </c>
      <c r="AG46" s="28" t="n">
        <f aca="false">AD46+AE46+AF46</f>
        <v>0</v>
      </c>
      <c r="AH46" s="12" t="str">
        <f aca="false">IF(AG46&gt;0,AD46/AG46,"")</f>
        <v/>
      </c>
      <c r="AI46" s="27" t="n">
        <v>0</v>
      </c>
      <c r="AJ46" s="27" t="n">
        <v>0</v>
      </c>
      <c r="AK46" s="27" t="n">
        <v>0</v>
      </c>
      <c r="AL46" s="22" t="str">
        <f aca="false">IF(OR(AJ46&gt;0,AK46&gt;0),"Sí","No")</f>
        <v>No</v>
      </c>
      <c r="AM46" s="6"/>
      <c r="AN46" s="6"/>
      <c r="AO46" s="12" t="n">
        <f aca="false">IF(M46&gt;0,K46/M46,"")</f>
        <v>1</v>
      </c>
      <c r="AP46" s="22" t="str">
        <f aca="false">IF(M46&gt;=Resumen!$B$5,"Alto","Bajo")</f>
        <v>Bajo</v>
      </c>
      <c r="AQ46" s="22" t="str">
        <f aca="false">IF(AO46&gt;=Resumen!$B$28,"Alto","Bajo")</f>
        <v>Alto</v>
      </c>
      <c r="AR46" s="22" t="str">
        <f aca="false">AP46&amp;" Potencial / "&amp;AQ46&amp;" Share"</f>
        <v>Bajo Potencial / Alto Share</v>
      </c>
      <c r="AS46" s="22" t="str">
        <f aca="false">IF(Q46="Sí",IF(AO46&gt;=Resumen!$B$29,"Alto","Bajo"),"")</f>
        <v/>
      </c>
      <c r="AT46" s="22" t="str">
        <f aca="false">IF(AS46&lt;&gt;"",AP46&amp;" Potencial / "&amp;AS46&amp;" Share","")</f>
        <v/>
      </c>
      <c r="AU46" s="22" t="str">
        <f aca="false">IF(AH46="","Sin dato",IF(AH46-AO46&gt;Resumen!$B$6,"Sobre-exhibido",IF(AO46-AH46&gt;Resumen!$B$6,"Sub-exhibido","En línea")))</f>
        <v>Sin dato</v>
      </c>
      <c r="AV46" s="22" t="str">
        <f aca="false">IF(AT46="","",IF(AT46="Alto Potencial / Bajo Share",1,IF(AT46="Alto Potencial / Alto Share",2,IF(AT46="Bajo Potencial / Alto Share",3,4))))</f>
        <v/>
      </c>
      <c r="AW46" s="22" t="str">
        <f aca="false">IF(Q46="No","Sin competencia directa",IF(AV46=1,"1 - Foco Conquista (Alto Pot / Bajo Share)",IF(AV46=2,"2 - Foco Defensa (Alto Pot / Alto Share)",IF(AV46=3,"3 - Monitoreo (Bajo Pot / Alto Share)","4 - Baja Prioridad (Bajo Pot / Bajo Share)"))))</f>
        <v>Sin competencia directa</v>
      </c>
      <c r="AX46" s="12" t="str">
        <f aca="false">IF(OR(IFERROR(AND(W46&lt;&gt;"",Y46&lt;&gt;"",Y46-W46&gt;Resumen!$B$8),FALSE()),IFERROR(AND(X46&lt;&gt;"",Y46&lt;&gt;"",Y46-X46&gt;Resumen!$B$8),FALSE())),MAX(IF(IFERROR(AND(W46&lt;&gt;"",Y46&lt;&gt;"",Y46-W46&gt;Resumen!$B$8),FALSE()),Y46-W46,0),IF(IFERROR(AND(X46&lt;&gt;"",Y46&lt;&gt;"",Y46-X46&gt;Resumen!$B$8),FALSE()),Y46-X46,0)),"")</f>
        <v/>
      </c>
      <c r="AY46" s="22" t="str">
        <f aca="false">IF(OR(IFERROR(AND(W46&lt;&gt;"",Y46&lt;&gt;"",Y46-W46&gt;Resumen!$B$8),FALSE()),IFERROR(AND(X46&lt;&gt;"",Y46&lt;&gt;"",Y46-X46&gt;Resumen!$B$8),FALSE())),TRIM("Lays tiene mayor markup que "&amp;IF(IFERROR(AND(W46&lt;&gt;"",Y46&lt;&gt;"",Y46-W46&gt;Resumen!$B$8),FALSE()),"Quento ","")&amp;IF(IFERROR(AND(X46&lt;&gt;"",Y46&lt;&gt;"",Y46-X46&gt;Resumen!$B$8),FALSE()),"Julicroc ","")&amp;"en este PDV"),"")</f>
        <v/>
      </c>
      <c r="AZ46" s="22" t="str">
        <f aca="false">IF(COUNTIF('Plan Pehuamar - Lista'!$A$2:$A$167,A46)&gt;0,"Sí","No")</f>
        <v>No</v>
      </c>
      <c r="BA46" s="22" t="str">
        <f aca="false">IF(COUNTIF('Plan Combo 9+1'!$A$2:$A$226,A46)&gt;0,"Sí","No")</f>
        <v>No</v>
      </c>
      <c r="BB46" s="22" t="str">
        <f aca="false">IF(AH46="","No",IF(BA46="Sí",IF((AO46-AH46)&gt;Resumen!$B$6,"Sí","No"),IF((AO46-AH46)&gt;=Resumen!$B$132,"Sí","No")))</f>
        <v>No</v>
      </c>
      <c r="BC46" s="22" t="str">
        <f aca="false">IF(AND(N46="Sí",AL46="Sí",AI46=0),"Sí","No")</f>
        <v>No</v>
      </c>
      <c r="BD46" s="22" t="str">
        <f aca="false">IF(COUNTIF('Plan 9+1 (con Pehuamar)'!$A$2:$A$227,A46)&gt;0,"Sí","No")</f>
        <v>No</v>
      </c>
    </row>
    <row r="47" customFormat="false" ht="15" hidden="false" customHeight="true" outlineLevel="0" collapsed="false">
      <c r="A47" s="6" t="n">
        <v>404278</v>
      </c>
      <c r="B47" s="6" t="n">
        <v>1</v>
      </c>
      <c r="C47" s="6" t="n">
        <v>101</v>
      </c>
      <c r="D47" s="6" t="s">
        <v>194</v>
      </c>
      <c r="E47" s="6" t="s">
        <v>247</v>
      </c>
      <c r="F47" s="6" t="s">
        <v>201</v>
      </c>
      <c r="G47" s="6" t="s">
        <v>129</v>
      </c>
      <c r="H47" s="6" t="s">
        <v>197</v>
      </c>
      <c r="I47" s="27" t="n">
        <v>60</v>
      </c>
      <c r="J47" s="27" t="n">
        <v>0</v>
      </c>
      <c r="K47" s="27" t="n">
        <v>50</v>
      </c>
      <c r="L47" s="28" t="n">
        <f aca="false">I47+J47</f>
        <v>60</v>
      </c>
      <c r="M47" s="28" t="n">
        <f aca="false">L47+K47</f>
        <v>110</v>
      </c>
      <c r="N47" s="22" t="str">
        <f aca="false">IF(I47&gt;0,"Sí","No")</f>
        <v>Sí</v>
      </c>
      <c r="O47" s="22" t="str">
        <f aca="false">IF(J47&gt;0,"Sí","No")</f>
        <v>No</v>
      </c>
      <c r="P47" s="22" t="str">
        <f aca="false">IF(K47&gt;0,"Sí","No")</f>
        <v>Sí</v>
      </c>
      <c r="Q47" s="22" t="str">
        <f aca="false">IF(OR(I47&gt;0,J47&gt;0),"Sí","No")</f>
        <v>Sí</v>
      </c>
      <c r="R47" s="27" t="n">
        <v>1800</v>
      </c>
      <c r="S47" s="27" t="n">
        <v>3200</v>
      </c>
      <c r="T47" s="27"/>
      <c r="U47" s="27"/>
      <c r="V47" s="27" t="n">
        <v>3800</v>
      </c>
      <c r="W47" s="12" t="n">
        <f aca="false">IF(AND(I47&gt;0,R47&gt;0),(S47-R47)/R47,"")</f>
        <v>0.777777777777778</v>
      </c>
      <c r="X47" s="12" t="str">
        <f aca="false">IF(AND(J47&gt;0,T47&gt;0),(U47-T47)/T47,"")</f>
        <v/>
      </c>
      <c r="Y47" s="12" t="n">
        <f aca="false">IF(AND(K47&gt;0,V47&gt;0),(V47-Resumen!$B$7)/Resumen!$B$7,"")</f>
        <v>0.52</v>
      </c>
      <c r="Z47" s="28" t="n">
        <f aca="false">IF(AND(K47&gt;0,I47&gt;0,V47&gt;0,S47&gt;0),V47-S47,"")</f>
        <v>600</v>
      </c>
      <c r="AA47" s="12" t="n">
        <f aca="false">IF(Z47&lt;&gt;"",Z47/S47,"")</f>
        <v>0.1875</v>
      </c>
      <c r="AB47" s="28" t="str">
        <f aca="false">IF(AND(K47&gt;0,J47&gt;0,V47&gt;0,U47&gt;0),V47-U47,"")</f>
        <v/>
      </c>
      <c r="AC47" s="12" t="str">
        <f aca="false">IF(AB47&lt;&gt;"",AB47/U47,"")</f>
        <v/>
      </c>
      <c r="AD47" s="27" t="n">
        <v>5</v>
      </c>
      <c r="AE47" s="27" t="n">
        <v>4</v>
      </c>
      <c r="AF47" s="27" t="n">
        <v>0</v>
      </c>
      <c r="AG47" s="28" t="n">
        <f aca="false">AD47+AE47+AF47</f>
        <v>9</v>
      </c>
      <c r="AH47" s="12" t="n">
        <f aca="false">IF(AG47&gt;0,AD47/AG47,"")</f>
        <v>0.555555555555556</v>
      </c>
      <c r="AI47" s="27" t="n">
        <v>0</v>
      </c>
      <c r="AJ47" s="27" t="n">
        <v>0</v>
      </c>
      <c r="AK47" s="27" t="n">
        <v>0</v>
      </c>
      <c r="AL47" s="22" t="str">
        <f aca="false">IF(OR(AJ47&gt;0,AK47&gt;0),"Sí","No")</f>
        <v>No</v>
      </c>
      <c r="AM47" s="6" t="s">
        <v>198</v>
      </c>
      <c r="AN47" s="6"/>
      <c r="AO47" s="12" t="n">
        <f aca="false">IF(M47&gt;0,K47/M47,"")</f>
        <v>0.454545454545455</v>
      </c>
      <c r="AP47" s="22" t="str">
        <f aca="false">IF(M47&gt;=Resumen!$B$5,"Alto","Bajo")</f>
        <v>Alto</v>
      </c>
      <c r="AQ47" s="22" t="str">
        <f aca="false">IF(AO47&gt;=Resumen!$B$28,"Alto","Bajo")</f>
        <v>Alto</v>
      </c>
      <c r="AR47" s="22" t="str">
        <f aca="false">AP47&amp;" Potencial / "&amp;AQ47&amp;" Share"</f>
        <v>Alto Potencial / Alto Share</v>
      </c>
      <c r="AS47" s="22" t="str">
        <f aca="false">IF(Q47="Sí",IF(AO47&gt;=Resumen!$B$29,"Alto","Bajo"),"")</f>
        <v>Bajo</v>
      </c>
      <c r="AT47" s="22" t="str">
        <f aca="false">IF(AS47&lt;&gt;"",AP47&amp;" Potencial / "&amp;AS47&amp;" Share","")</f>
        <v>Alto Potencial / Bajo Share</v>
      </c>
      <c r="AU47" s="22" t="str">
        <f aca="false">IF(AH47="","Sin dato",IF(AH47-AO47&gt;Resumen!$B$6,"Sobre-exhibido",IF(AO47-AH47&gt;Resumen!$B$6,"Sub-exhibido","En línea")))</f>
        <v>Sobre-exhibido</v>
      </c>
      <c r="AV47" s="22" t="n">
        <f aca="false">IF(AT47="","",IF(AT47="Alto Potencial / Bajo Share",1,IF(AT47="Alto Potencial / Alto Share",2,IF(AT47="Bajo Potencial / Alto Share",3,4))))</f>
        <v>1</v>
      </c>
      <c r="AW47" s="22" t="str">
        <f aca="false">IF(Q47="No","Sin competencia directa",IF(AV47=1,"1 - Foco Conquista (Alto Pot / Bajo Share)",IF(AV47=2,"2 - Foco Defensa (Alto Pot / Alto Share)",IF(AV47=3,"3 - Monitoreo (Bajo Pot / Alto Share)","4 - Baja Prioridad (Bajo Pot / Bajo Share)"))))</f>
        <v>1 - Foco Conquista (Alto Pot / Bajo Share)</v>
      </c>
      <c r="AX47" s="12" t="str">
        <f aca="false">IF(OR(IFERROR(AND(W47&lt;&gt;"",Y47&lt;&gt;"",Y47-W47&gt;Resumen!$B$8),FALSE()),IFERROR(AND(X47&lt;&gt;"",Y47&lt;&gt;"",Y47-X47&gt;Resumen!$B$8),FALSE())),MAX(IF(IFERROR(AND(W47&lt;&gt;"",Y47&lt;&gt;"",Y47-W47&gt;Resumen!$B$8),FALSE()),Y47-W47,0),IF(IFERROR(AND(X47&lt;&gt;"",Y47&lt;&gt;"",Y47-X47&gt;Resumen!$B$8),FALSE()),Y47-X47,0)),"")</f>
        <v/>
      </c>
      <c r="AY47" s="22" t="str">
        <f aca="false">IF(OR(IFERROR(AND(W47&lt;&gt;"",Y47&lt;&gt;"",Y47-W47&gt;Resumen!$B$8),FALSE()),IFERROR(AND(X47&lt;&gt;"",Y47&lt;&gt;"",Y47-X47&gt;Resumen!$B$8),FALSE())),TRIM("Lays tiene mayor markup que "&amp;IF(IFERROR(AND(W47&lt;&gt;"",Y47&lt;&gt;"",Y47-W47&gt;Resumen!$B$8),FALSE()),"Quento ","")&amp;IF(IFERROR(AND(X47&lt;&gt;"",Y47&lt;&gt;"",Y47-X47&gt;Resumen!$B$8),FALSE()),"Julicroc ","")&amp;"en este PDV"),"")</f>
        <v/>
      </c>
      <c r="AZ47" s="22" t="str">
        <f aca="false">IF(COUNTIF('Plan Pehuamar - Lista'!$A$2:$A$167,A47)&gt;0,"Sí","No")</f>
        <v>No</v>
      </c>
      <c r="BA47" s="22" t="str">
        <f aca="false">IF(COUNTIF('Plan Combo 9+1'!$A$2:$A$226,A47)&gt;0,"Sí","No")</f>
        <v>No</v>
      </c>
      <c r="BB47" s="22" t="str">
        <f aca="false">IF(AH47="","No",IF(BA47="Sí",IF((AO47-AH47)&gt;Resumen!$B$6,"Sí","No"),IF((AO47-AH47)&gt;=Resumen!$B$132,"Sí","No")))</f>
        <v>No</v>
      </c>
      <c r="BC47" s="22" t="str">
        <f aca="false">IF(AND(N47="Sí",AL47="Sí",AI47=0),"Sí","No")</f>
        <v>No</v>
      </c>
      <c r="BD47" s="22" t="str">
        <f aca="false">IF(COUNTIF('Plan 9+1 (con Pehuamar)'!$A$2:$A$227,A47)&gt;0,"Sí","No")</f>
        <v>Sí</v>
      </c>
    </row>
    <row r="48" customFormat="false" ht="15" hidden="false" customHeight="true" outlineLevel="0" collapsed="false">
      <c r="A48" s="6" t="n">
        <v>404310</v>
      </c>
      <c r="B48" s="6" t="n">
        <v>1</v>
      </c>
      <c r="C48" s="6" t="n">
        <v>101</v>
      </c>
      <c r="D48" s="6" t="s">
        <v>194</v>
      </c>
      <c r="E48" s="6" t="s">
        <v>248</v>
      </c>
      <c r="F48" s="6" t="s">
        <v>196</v>
      </c>
      <c r="G48" s="6" t="s">
        <v>129</v>
      </c>
      <c r="H48" s="6" t="s">
        <v>197</v>
      </c>
      <c r="I48" s="27" t="n">
        <v>30</v>
      </c>
      <c r="J48" s="27" t="n">
        <v>0</v>
      </c>
      <c r="K48" s="27" t="n">
        <v>40</v>
      </c>
      <c r="L48" s="28" t="n">
        <f aca="false">I48+J48</f>
        <v>30</v>
      </c>
      <c r="M48" s="28" t="n">
        <f aca="false">L48+K48</f>
        <v>70</v>
      </c>
      <c r="N48" s="22" t="str">
        <f aca="false">IF(I48&gt;0,"Sí","No")</f>
        <v>Sí</v>
      </c>
      <c r="O48" s="22" t="str">
        <f aca="false">IF(J48&gt;0,"Sí","No")</f>
        <v>No</v>
      </c>
      <c r="P48" s="22" t="str">
        <f aca="false">IF(K48&gt;0,"Sí","No")</f>
        <v>Sí</v>
      </c>
      <c r="Q48" s="22" t="str">
        <f aca="false">IF(OR(I48&gt;0,J48&gt;0),"Sí","No")</f>
        <v>Sí</v>
      </c>
      <c r="R48" s="27" t="n">
        <v>1800</v>
      </c>
      <c r="S48" s="27" t="n">
        <v>3000</v>
      </c>
      <c r="T48" s="27"/>
      <c r="U48" s="27"/>
      <c r="V48" s="27" t="n">
        <v>3500</v>
      </c>
      <c r="W48" s="12" t="n">
        <f aca="false">IF(AND(I48&gt;0,R48&gt;0),(S48-R48)/R48,"")</f>
        <v>0.666666666666667</v>
      </c>
      <c r="X48" s="12" t="str">
        <f aca="false">IF(AND(J48&gt;0,T48&gt;0),(U48-T48)/T48,"")</f>
        <v/>
      </c>
      <c r="Y48" s="12" t="n">
        <f aca="false">IF(AND(K48&gt;0,V48&gt;0),(V48-Resumen!$B$7)/Resumen!$B$7,"")</f>
        <v>0.4</v>
      </c>
      <c r="Z48" s="28" t="n">
        <f aca="false">IF(AND(K48&gt;0,I48&gt;0,V48&gt;0,S48&gt;0),V48-S48,"")</f>
        <v>500</v>
      </c>
      <c r="AA48" s="12" t="n">
        <f aca="false">IF(Z48&lt;&gt;"",Z48/S48,"")</f>
        <v>0.166666666666667</v>
      </c>
      <c r="AB48" s="28" t="str">
        <f aca="false">IF(AND(K48&gt;0,J48&gt;0,V48&gt;0,U48&gt;0),V48-U48,"")</f>
        <v/>
      </c>
      <c r="AC48" s="12" t="str">
        <f aca="false">IF(AB48&lt;&gt;"",AB48/U48,"")</f>
        <v/>
      </c>
      <c r="AD48" s="27" t="n">
        <v>5</v>
      </c>
      <c r="AE48" s="27" t="n">
        <v>4</v>
      </c>
      <c r="AF48" s="27" t="n">
        <v>0</v>
      </c>
      <c r="AG48" s="28" t="n">
        <f aca="false">AD48+AE48+AF48</f>
        <v>9</v>
      </c>
      <c r="AH48" s="12" t="n">
        <f aca="false">IF(AG48&gt;0,AD48/AG48,"")</f>
        <v>0.555555555555556</v>
      </c>
      <c r="AI48" s="27" t="n">
        <v>1</v>
      </c>
      <c r="AJ48" s="27" t="n">
        <v>1</v>
      </c>
      <c r="AK48" s="27" t="n">
        <v>0</v>
      </c>
      <c r="AL48" s="22" t="str">
        <f aca="false">IF(OR(AJ48&gt;0,AK48&gt;0),"Sí","No")</f>
        <v>Sí</v>
      </c>
      <c r="AM48" s="6" t="s">
        <v>198</v>
      </c>
      <c r="AN48" s="6"/>
      <c r="AO48" s="12" t="n">
        <f aca="false">IF(M48&gt;0,K48/M48,"")</f>
        <v>0.571428571428571</v>
      </c>
      <c r="AP48" s="22" t="str">
        <f aca="false">IF(M48&gt;=Resumen!$B$5,"Alto","Bajo")</f>
        <v>Alto</v>
      </c>
      <c r="AQ48" s="22" t="str">
        <f aca="false">IF(AO48&gt;=Resumen!$B$28,"Alto","Bajo")</f>
        <v>Alto</v>
      </c>
      <c r="AR48" s="22" t="str">
        <f aca="false">AP48&amp;" Potencial / "&amp;AQ48&amp;" Share"</f>
        <v>Alto Potencial / Alto Share</v>
      </c>
      <c r="AS48" s="22" t="str">
        <f aca="false">IF(Q48="Sí",IF(AO48&gt;=Resumen!$B$29,"Alto","Bajo"),"")</f>
        <v>Alto</v>
      </c>
      <c r="AT48" s="22" t="str">
        <f aca="false">IF(AS48&lt;&gt;"",AP48&amp;" Potencial / "&amp;AS48&amp;" Share","")</f>
        <v>Alto Potencial / Alto Share</v>
      </c>
      <c r="AU48" s="22" t="str">
        <f aca="false">IF(AH48="","Sin dato",IF(AH48-AO48&gt;Resumen!$B$6,"Sobre-exhibido",IF(AO48-AH48&gt;Resumen!$B$6,"Sub-exhibido","En línea")))</f>
        <v>En línea</v>
      </c>
      <c r="AV48" s="22" t="n">
        <f aca="false">IF(AT48="","",IF(AT48="Alto Potencial / Bajo Share",1,IF(AT48="Alto Potencial / Alto Share",2,IF(AT48="Bajo Potencial / Alto Share",3,4))))</f>
        <v>2</v>
      </c>
      <c r="AW48" s="22" t="str">
        <f aca="false">IF(Q48="No","Sin competencia directa",IF(AV48=1,"1 - Foco Conquista (Alto Pot / Bajo Share)",IF(AV48=2,"2 - Foco Defensa (Alto Pot / Alto Share)",IF(AV48=3,"3 - Monitoreo (Bajo Pot / Alto Share)","4 - Baja Prioridad (Bajo Pot / Bajo Share)"))))</f>
        <v>2 - Foco Defensa (Alto Pot / Alto Share)</v>
      </c>
      <c r="AX48" s="12" t="str">
        <f aca="false">IF(OR(IFERROR(AND(W48&lt;&gt;"",Y48&lt;&gt;"",Y48-W48&gt;Resumen!$B$8),FALSE()),IFERROR(AND(X48&lt;&gt;"",Y48&lt;&gt;"",Y48-X48&gt;Resumen!$B$8),FALSE())),MAX(IF(IFERROR(AND(W48&lt;&gt;"",Y48&lt;&gt;"",Y48-W48&gt;Resumen!$B$8),FALSE()),Y48-W48,0),IF(IFERROR(AND(X48&lt;&gt;"",Y48&lt;&gt;"",Y48-X48&gt;Resumen!$B$8),FALSE()),Y48-X48,0)),"")</f>
        <v/>
      </c>
      <c r="AY48" s="22" t="str">
        <f aca="false">IF(OR(IFERROR(AND(W48&lt;&gt;"",Y48&lt;&gt;"",Y48-W48&gt;Resumen!$B$8),FALSE()),IFERROR(AND(X48&lt;&gt;"",Y48&lt;&gt;"",Y48-X48&gt;Resumen!$B$8),FALSE())),TRIM("Lays tiene mayor markup que "&amp;IF(IFERROR(AND(W48&lt;&gt;"",Y48&lt;&gt;"",Y48-W48&gt;Resumen!$B$8),FALSE()),"Quento ","")&amp;IF(IFERROR(AND(X48&lt;&gt;"",Y48&lt;&gt;"",Y48-X48&gt;Resumen!$B$8),FALSE()),"Julicroc ","")&amp;"en este PDV"),"")</f>
        <v/>
      </c>
      <c r="AZ48" s="22" t="str">
        <f aca="false">IF(COUNTIF('Plan Pehuamar - Lista'!$A$2:$A$167,A48)&gt;0,"Sí","No")</f>
        <v>No</v>
      </c>
      <c r="BA48" s="22" t="str">
        <f aca="false">IF(COUNTIF('Plan Combo 9+1'!$A$2:$A$226,A48)&gt;0,"Sí","No")</f>
        <v>No</v>
      </c>
      <c r="BB48" s="22" t="str">
        <f aca="false">IF(AH48="","No",IF(BA48="Sí",IF((AO48-AH48)&gt;Resumen!$B$6,"Sí","No"),IF((AO48-AH48)&gt;=Resumen!$B$132,"Sí","No")))</f>
        <v>No</v>
      </c>
      <c r="BC48" s="22" t="str">
        <f aca="false">IF(AND(N48="Sí",AL48="Sí",AI48=0),"Sí","No")</f>
        <v>No</v>
      </c>
      <c r="BD48" s="22" t="str">
        <f aca="false">IF(COUNTIF('Plan 9+1 (con Pehuamar)'!$A$2:$A$227,A48)&gt;0,"Sí","No")</f>
        <v>No</v>
      </c>
    </row>
    <row r="49" customFormat="false" ht="15" hidden="false" customHeight="true" outlineLevel="0" collapsed="false">
      <c r="A49" s="6" t="n">
        <v>404311</v>
      </c>
      <c r="B49" s="6" t="n">
        <v>1</v>
      </c>
      <c r="C49" s="6" t="n">
        <v>101</v>
      </c>
      <c r="D49" s="6" t="s">
        <v>194</v>
      </c>
      <c r="E49" s="6" t="s">
        <v>249</v>
      </c>
      <c r="F49" s="6" t="s">
        <v>196</v>
      </c>
      <c r="G49" s="6" t="s">
        <v>129</v>
      </c>
      <c r="H49" s="6" t="s">
        <v>197</v>
      </c>
      <c r="I49" s="27" t="n">
        <v>0</v>
      </c>
      <c r="J49" s="27" t="n">
        <v>0</v>
      </c>
      <c r="K49" s="27" t="n">
        <v>2.1</v>
      </c>
      <c r="L49" s="28" t="n">
        <f aca="false">I49+J49</f>
        <v>0</v>
      </c>
      <c r="M49" s="28" t="n">
        <f aca="false">L49+K49</f>
        <v>2.1</v>
      </c>
      <c r="N49" s="22" t="str">
        <f aca="false">IF(I49&gt;0,"Sí","No")</f>
        <v>No</v>
      </c>
      <c r="O49" s="22" t="str">
        <f aca="false">IF(J49&gt;0,"Sí","No")</f>
        <v>No</v>
      </c>
      <c r="P49" s="22" t="str">
        <f aca="false">IF(K49&gt;0,"Sí","No")</f>
        <v>Sí</v>
      </c>
      <c r="Q49" s="22" t="str">
        <f aca="false">IF(OR(I49&gt;0,J49&gt;0),"Sí","No")</f>
        <v>No</v>
      </c>
      <c r="R49" s="27"/>
      <c r="S49" s="27"/>
      <c r="T49" s="27"/>
      <c r="U49" s="27"/>
      <c r="V49" s="27"/>
      <c r="W49" s="12" t="str">
        <f aca="false">IF(AND(I49&gt;0,R49&gt;0),(S49-R49)/R49,"")</f>
        <v/>
      </c>
      <c r="X49" s="12" t="str">
        <f aca="false">IF(AND(J49&gt;0,T49&gt;0),(U49-T49)/T49,"")</f>
        <v/>
      </c>
      <c r="Y49" s="12" t="str">
        <f aca="false">IF(AND(K49&gt;0,V49&gt;0),(V49-Resumen!$B$7)/Resumen!$B$7,"")</f>
        <v/>
      </c>
      <c r="Z49" s="28" t="str">
        <f aca="false">IF(AND(K49&gt;0,I49&gt;0,V49&gt;0,S49&gt;0),V49-S49,"")</f>
        <v/>
      </c>
      <c r="AA49" s="12" t="str">
        <f aca="false">IF(Z49&lt;&gt;"",Z49/S49,"")</f>
        <v/>
      </c>
      <c r="AB49" s="28" t="str">
        <f aca="false">IF(AND(K49&gt;0,J49&gt;0,V49&gt;0,U49&gt;0),V49-U49,"")</f>
        <v/>
      </c>
      <c r="AC49" s="12" t="str">
        <f aca="false">IF(AB49&lt;&gt;"",AB49/U49,"")</f>
        <v/>
      </c>
      <c r="AD49" s="27" t="n">
        <v>0</v>
      </c>
      <c r="AE49" s="27" t="n">
        <v>0</v>
      </c>
      <c r="AF49" s="27" t="n">
        <v>0</v>
      </c>
      <c r="AG49" s="28" t="n">
        <f aca="false">AD49+AE49+AF49</f>
        <v>0</v>
      </c>
      <c r="AH49" s="12" t="str">
        <f aca="false">IF(AG49&gt;0,AD49/AG49,"")</f>
        <v/>
      </c>
      <c r="AI49" s="27" t="n">
        <v>0</v>
      </c>
      <c r="AJ49" s="27" t="n">
        <v>0</v>
      </c>
      <c r="AK49" s="27" t="n">
        <v>0</v>
      </c>
      <c r="AL49" s="22" t="str">
        <f aca="false">IF(OR(AJ49&gt;0,AK49&gt;0),"Sí","No")</f>
        <v>No</v>
      </c>
      <c r="AM49" s="6"/>
      <c r="AN49" s="6"/>
      <c r="AO49" s="12" t="n">
        <f aca="false">IF(M49&gt;0,K49/M49,"")</f>
        <v>1</v>
      </c>
      <c r="AP49" s="22" t="str">
        <f aca="false">IF(M49&gt;=Resumen!$B$5,"Alto","Bajo")</f>
        <v>Bajo</v>
      </c>
      <c r="AQ49" s="22" t="str">
        <f aca="false">IF(AO49&gt;=Resumen!$B$28,"Alto","Bajo")</f>
        <v>Alto</v>
      </c>
      <c r="AR49" s="22" t="str">
        <f aca="false">AP49&amp;" Potencial / "&amp;AQ49&amp;" Share"</f>
        <v>Bajo Potencial / Alto Share</v>
      </c>
      <c r="AS49" s="22" t="str">
        <f aca="false">IF(Q49="Sí",IF(AO49&gt;=Resumen!$B$29,"Alto","Bajo"),"")</f>
        <v/>
      </c>
      <c r="AT49" s="22" t="str">
        <f aca="false">IF(AS49&lt;&gt;"",AP49&amp;" Potencial / "&amp;AS49&amp;" Share","")</f>
        <v/>
      </c>
      <c r="AU49" s="22" t="str">
        <f aca="false">IF(AH49="","Sin dato",IF(AH49-AO49&gt;Resumen!$B$6,"Sobre-exhibido",IF(AO49-AH49&gt;Resumen!$B$6,"Sub-exhibido","En línea")))</f>
        <v>Sin dato</v>
      </c>
      <c r="AV49" s="22" t="str">
        <f aca="false">IF(AT49="","",IF(AT49="Alto Potencial / Bajo Share",1,IF(AT49="Alto Potencial / Alto Share",2,IF(AT49="Bajo Potencial / Alto Share",3,4))))</f>
        <v/>
      </c>
      <c r="AW49" s="22" t="str">
        <f aca="false">IF(Q49="No","Sin competencia directa",IF(AV49=1,"1 - Foco Conquista (Alto Pot / Bajo Share)",IF(AV49=2,"2 - Foco Defensa (Alto Pot / Alto Share)",IF(AV49=3,"3 - Monitoreo (Bajo Pot / Alto Share)","4 - Baja Prioridad (Bajo Pot / Bajo Share)"))))</f>
        <v>Sin competencia directa</v>
      </c>
      <c r="AX49" s="12" t="str">
        <f aca="false">IF(OR(IFERROR(AND(W49&lt;&gt;"",Y49&lt;&gt;"",Y49-W49&gt;Resumen!$B$8),FALSE()),IFERROR(AND(X49&lt;&gt;"",Y49&lt;&gt;"",Y49-X49&gt;Resumen!$B$8),FALSE())),MAX(IF(IFERROR(AND(W49&lt;&gt;"",Y49&lt;&gt;"",Y49-W49&gt;Resumen!$B$8),FALSE()),Y49-W49,0),IF(IFERROR(AND(X49&lt;&gt;"",Y49&lt;&gt;"",Y49-X49&gt;Resumen!$B$8),FALSE()),Y49-X49,0)),"")</f>
        <v/>
      </c>
      <c r="AY49" s="22" t="str">
        <f aca="false">IF(OR(IFERROR(AND(W49&lt;&gt;"",Y49&lt;&gt;"",Y49-W49&gt;Resumen!$B$8),FALSE()),IFERROR(AND(X49&lt;&gt;"",Y49&lt;&gt;"",Y49-X49&gt;Resumen!$B$8),FALSE())),TRIM("Lays tiene mayor markup que "&amp;IF(IFERROR(AND(W49&lt;&gt;"",Y49&lt;&gt;"",Y49-W49&gt;Resumen!$B$8),FALSE()),"Quento ","")&amp;IF(IFERROR(AND(X49&lt;&gt;"",Y49&lt;&gt;"",Y49-X49&gt;Resumen!$B$8),FALSE()),"Julicroc ","")&amp;"en este PDV"),"")</f>
        <v/>
      </c>
      <c r="AZ49" s="22" t="str">
        <f aca="false">IF(COUNTIF('Plan Pehuamar - Lista'!$A$2:$A$167,A49)&gt;0,"Sí","No")</f>
        <v>No</v>
      </c>
      <c r="BA49" s="22" t="str">
        <f aca="false">IF(COUNTIF('Plan Combo 9+1'!$A$2:$A$226,A49)&gt;0,"Sí","No")</f>
        <v>No</v>
      </c>
      <c r="BB49" s="22" t="str">
        <f aca="false">IF(AH49="","No",IF(BA49="Sí",IF((AO49-AH49)&gt;Resumen!$B$6,"Sí","No"),IF((AO49-AH49)&gt;=Resumen!$B$132,"Sí","No")))</f>
        <v>No</v>
      </c>
      <c r="BC49" s="22" t="str">
        <f aca="false">IF(AND(N49="Sí",AL49="Sí",AI49=0),"Sí","No")</f>
        <v>No</v>
      </c>
      <c r="BD49" s="22" t="str">
        <f aca="false">IF(COUNTIF('Plan 9+1 (con Pehuamar)'!$A$2:$A$227,A49)&gt;0,"Sí","No")</f>
        <v>No</v>
      </c>
    </row>
    <row r="50" customFormat="false" ht="15" hidden="false" customHeight="true" outlineLevel="0" collapsed="false">
      <c r="A50" s="6" t="n">
        <v>404316</v>
      </c>
      <c r="B50" s="6" t="n">
        <v>1</v>
      </c>
      <c r="C50" s="6" t="n">
        <v>101</v>
      </c>
      <c r="D50" s="6" t="s">
        <v>194</v>
      </c>
      <c r="E50" s="6" t="s">
        <v>250</v>
      </c>
      <c r="F50" s="6" t="s">
        <v>196</v>
      </c>
      <c r="G50" s="6" t="s">
        <v>129</v>
      </c>
      <c r="H50" s="6" t="s">
        <v>197</v>
      </c>
      <c r="I50" s="27" t="n">
        <v>0</v>
      </c>
      <c r="J50" s="27" t="n">
        <v>0</v>
      </c>
      <c r="K50" s="27" t="n">
        <v>1.2</v>
      </c>
      <c r="L50" s="28" t="n">
        <f aca="false">I50+J50</f>
        <v>0</v>
      </c>
      <c r="M50" s="28" t="n">
        <f aca="false">L50+K50</f>
        <v>1.2</v>
      </c>
      <c r="N50" s="22" t="str">
        <f aca="false">IF(I50&gt;0,"Sí","No")</f>
        <v>No</v>
      </c>
      <c r="O50" s="22" t="str">
        <f aca="false">IF(J50&gt;0,"Sí","No")</f>
        <v>No</v>
      </c>
      <c r="P50" s="22" t="str">
        <f aca="false">IF(K50&gt;0,"Sí","No")</f>
        <v>Sí</v>
      </c>
      <c r="Q50" s="22" t="str">
        <f aca="false">IF(OR(I50&gt;0,J50&gt;0),"Sí","No")</f>
        <v>No</v>
      </c>
      <c r="R50" s="27"/>
      <c r="S50" s="27"/>
      <c r="T50" s="27"/>
      <c r="U50" s="27"/>
      <c r="V50" s="27"/>
      <c r="W50" s="12" t="str">
        <f aca="false">IF(AND(I50&gt;0,R50&gt;0),(S50-R50)/R50,"")</f>
        <v/>
      </c>
      <c r="X50" s="12" t="str">
        <f aca="false">IF(AND(J50&gt;0,T50&gt;0),(U50-T50)/T50,"")</f>
        <v/>
      </c>
      <c r="Y50" s="12" t="str">
        <f aca="false">IF(AND(K50&gt;0,V50&gt;0),(V50-Resumen!$B$7)/Resumen!$B$7,"")</f>
        <v/>
      </c>
      <c r="Z50" s="28" t="str">
        <f aca="false">IF(AND(K50&gt;0,I50&gt;0,V50&gt;0,S50&gt;0),V50-S50,"")</f>
        <v/>
      </c>
      <c r="AA50" s="12" t="str">
        <f aca="false">IF(Z50&lt;&gt;"",Z50/S50,"")</f>
        <v/>
      </c>
      <c r="AB50" s="28" t="str">
        <f aca="false">IF(AND(K50&gt;0,J50&gt;0,V50&gt;0,U50&gt;0),V50-U50,"")</f>
        <v/>
      </c>
      <c r="AC50" s="12" t="str">
        <f aca="false">IF(AB50&lt;&gt;"",AB50/U50,"")</f>
        <v/>
      </c>
      <c r="AD50" s="27" t="n">
        <v>0</v>
      </c>
      <c r="AE50" s="27" t="n">
        <v>0</v>
      </c>
      <c r="AF50" s="27" t="n">
        <v>0</v>
      </c>
      <c r="AG50" s="28" t="n">
        <f aca="false">AD50+AE50+AF50</f>
        <v>0</v>
      </c>
      <c r="AH50" s="12" t="str">
        <f aca="false">IF(AG50&gt;0,AD50/AG50,"")</f>
        <v/>
      </c>
      <c r="AI50" s="27" t="n">
        <v>0</v>
      </c>
      <c r="AJ50" s="27" t="n">
        <v>0</v>
      </c>
      <c r="AK50" s="27" t="n">
        <v>0</v>
      </c>
      <c r="AL50" s="22" t="str">
        <f aca="false">IF(OR(AJ50&gt;0,AK50&gt;0),"Sí","No")</f>
        <v>No</v>
      </c>
      <c r="AM50" s="6"/>
      <c r="AN50" s="6"/>
      <c r="AO50" s="12" t="n">
        <f aca="false">IF(M50&gt;0,K50/M50,"")</f>
        <v>1</v>
      </c>
      <c r="AP50" s="22" t="str">
        <f aca="false">IF(M50&gt;=Resumen!$B$5,"Alto","Bajo")</f>
        <v>Bajo</v>
      </c>
      <c r="AQ50" s="22" t="str">
        <f aca="false">IF(AO50&gt;=Resumen!$B$28,"Alto","Bajo")</f>
        <v>Alto</v>
      </c>
      <c r="AR50" s="22" t="str">
        <f aca="false">AP50&amp;" Potencial / "&amp;AQ50&amp;" Share"</f>
        <v>Bajo Potencial / Alto Share</v>
      </c>
      <c r="AS50" s="22" t="str">
        <f aca="false">IF(Q50="Sí",IF(AO50&gt;=Resumen!$B$29,"Alto","Bajo"),"")</f>
        <v/>
      </c>
      <c r="AT50" s="22" t="str">
        <f aca="false">IF(AS50&lt;&gt;"",AP50&amp;" Potencial / "&amp;AS50&amp;" Share","")</f>
        <v/>
      </c>
      <c r="AU50" s="22" t="str">
        <f aca="false">IF(AH50="","Sin dato",IF(AH50-AO50&gt;Resumen!$B$6,"Sobre-exhibido",IF(AO50-AH50&gt;Resumen!$B$6,"Sub-exhibido","En línea")))</f>
        <v>Sin dato</v>
      </c>
      <c r="AV50" s="22" t="str">
        <f aca="false">IF(AT50="","",IF(AT50="Alto Potencial / Bajo Share",1,IF(AT50="Alto Potencial / Alto Share",2,IF(AT50="Bajo Potencial / Alto Share",3,4))))</f>
        <v/>
      </c>
      <c r="AW50" s="22" t="str">
        <f aca="false">IF(Q50="No","Sin competencia directa",IF(AV50=1,"1 - Foco Conquista (Alto Pot / Bajo Share)",IF(AV50=2,"2 - Foco Defensa (Alto Pot / Alto Share)",IF(AV50=3,"3 - Monitoreo (Bajo Pot / Alto Share)","4 - Baja Prioridad (Bajo Pot / Bajo Share)"))))</f>
        <v>Sin competencia directa</v>
      </c>
      <c r="AX50" s="12" t="str">
        <f aca="false">IF(OR(IFERROR(AND(W50&lt;&gt;"",Y50&lt;&gt;"",Y50-W50&gt;Resumen!$B$8),FALSE()),IFERROR(AND(X50&lt;&gt;"",Y50&lt;&gt;"",Y50-X50&gt;Resumen!$B$8),FALSE())),MAX(IF(IFERROR(AND(W50&lt;&gt;"",Y50&lt;&gt;"",Y50-W50&gt;Resumen!$B$8),FALSE()),Y50-W50,0),IF(IFERROR(AND(X50&lt;&gt;"",Y50&lt;&gt;"",Y50-X50&gt;Resumen!$B$8),FALSE()),Y50-X50,0)),"")</f>
        <v/>
      </c>
      <c r="AY50" s="22" t="str">
        <f aca="false">IF(OR(IFERROR(AND(W50&lt;&gt;"",Y50&lt;&gt;"",Y50-W50&gt;Resumen!$B$8),FALSE()),IFERROR(AND(X50&lt;&gt;"",Y50&lt;&gt;"",Y50-X50&gt;Resumen!$B$8),FALSE())),TRIM("Lays tiene mayor markup que "&amp;IF(IFERROR(AND(W50&lt;&gt;"",Y50&lt;&gt;"",Y50-W50&gt;Resumen!$B$8),FALSE()),"Quento ","")&amp;IF(IFERROR(AND(X50&lt;&gt;"",Y50&lt;&gt;"",Y50-X50&gt;Resumen!$B$8),FALSE()),"Julicroc ","")&amp;"en este PDV"),"")</f>
        <v/>
      </c>
      <c r="AZ50" s="22" t="str">
        <f aca="false">IF(COUNTIF('Plan Pehuamar - Lista'!$A$2:$A$167,A50)&gt;0,"Sí","No")</f>
        <v>No</v>
      </c>
      <c r="BA50" s="22" t="str">
        <f aca="false">IF(COUNTIF('Plan Combo 9+1'!$A$2:$A$226,A50)&gt;0,"Sí","No")</f>
        <v>No</v>
      </c>
      <c r="BB50" s="22" t="str">
        <f aca="false">IF(AH50="","No",IF(BA50="Sí",IF((AO50-AH50)&gt;Resumen!$B$6,"Sí","No"),IF((AO50-AH50)&gt;=Resumen!$B$132,"Sí","No")))</f>
        <v>No</v>
      </c>
      <c r="BC50" s="22" t="str">
        <f aca="false">IF(AND(N50="Sí",AL50="Sí",AI50=0),"Sí","No")</f>
        <v>No</v>
      </c>
      <c r="BD50" s="22" t="str">
        <f aca="false">IF(COUNTIF('Plan 9+1 (con Pehuamar)'!$A$2:$A$227,A50)&gt;0,"Sí","No")</f>
        <v>No</v>
      </c>
    </row>
    <row r="51" customFormat="false" ht="15" hidden="false" customHeight="true" outlineLevel="0" collapsed="false">
      <c r="A51" s="6" t="n">
        <v>404334</v>
      </c>
      <c r="B51" s="6" t="n">
        <v>1</v>
      </c>
      <c r="C51" s="6" t="n">
        <v>101</v>
      </c>
      <c r="D51" s="6" t="s">
        <v>194</v>
      </c>
      <c r="E51" s="6" t="s">
        <v>251</v>
      </c>
      <c r="F51" s="6" t="s">
        <v>196</v>
      </c>
      <c r="G51" s="6" t="s">
        <v>129</v>
      </c>
      <c r="H51" s="6" t="s">
        <v>197</v>
      </c>
      <c r="I51" s="27" t="n">
        <v>0</v>
      </c>
      <c r="J51" s="27" t="n">
        <v>0</v>
      </c>
      <c r="K51" s="27" t="n">
        <v>0.8</v>
      </c>
      <c r="L51" s="28" t="n">
        <f aca="false">I51+J51</f>
        <v>0</v>
      </c>
      <c r="M51" s="28" t="n">
        <f aca="false">L51+K51</f>
        <v>0.8</v>
      </c>
      <c r="N51" s="22" t="str">
        <f aca="false">IF(I51&gt;0,"Sí","No")</f>
        <v>No</v>
      </c>
      <c r="O51" s="22" t="str">
        <f aca="false">IF(J51&gt;0,"Sí","No")</f>
        <v>No</v>
      </c>
      <c r="P51" s="22" t="str">
        <f aca="false">IF(K51&gt;0,"Sí","No")</f>
        <v>Sí</v>
      </c>
      <c r="Q51" s="22" t="str">
        <f aca="false">IF(OR(I51&gt;0,J51&gt;0),"Sí","No")</f>
        <v>No</v>
      </c>
      <c r="R51" s="27"/>
      <c r="S51" s="27"/>
      <c r="T51" s="27"/>
      <c r="U51" s="27"/>
      <c r="V51" s="27"/>
      <c r="W51" s="12" t="str">
        <f aca="false">IF(AND(I51&gt;0,R51&gt;0),(S51-R51)/R51,"")</f>
        <v/>
      </c>
      <c r="X51" s="12" t="str">
        <f aca="false">IF(AND(J51&gt;0,T51&gt;0),(U51-T51)/T51,"")</f>
        <v/>
      </c>
      <c r="Y51" s="12" t="str">
        <f aca="false">IF(AND(K51&gt;0,V51&gt;0),(V51-Resumen!$B$7)/Resumen!$B$7,"")</f>
        <v/>
      </c>
      <c r="Z51" s="28" t="str">
        <f aca="false">IF(AND(K51&gt;0,I51&gt;0,V51&gt;0,S51&gt;0),V51-S51,"")</f>
        <v/>
      </c>
      <c r="AA51" s="12" t="str">
        <f aca="false">IF(Z51&lt;&gt;"",Z51/S51,"")</f>
        <v/>
      </c>
      <c r="AB51" s="28" t="str">
        <f aca="false">IF(AND(K51&gt;0,J51&gt;0,V51&gt;0,U51&gt;0),V51-U51,"")</f>
        <v/>
      </c>
      <c r="AC51" s="12" t="str">
        <f aca="false">IF(AB51&lt;&gt;"",AB51/U51,"")</f>
        <v/>
      </c>
      <c r="AD51" s="27" t="n">
        <v>0</v>
      </c>
      <c r="AE51" s="27" t="n">
        <v>0</v>
      </c>
      <c r="AF51" s="27" t="n">
        <v>0</v>
      </c>
      <c r="AG51" s="28" t="n">
        <f aca="false">AD51+AE51+AF51</f>
        <v>0</v>
      </c>
      <c r="AH51" s="12" t="str">
        <f aca="false">IF(AG51&gt;0,AD51/AG51,"")</f>
        <v/>
      </c>
      <c r="AI51" s="27" t="n">
        <v>0</v>
      </c>
      <c r="AJ51" s="27" t="n">
        <v>0</v>
      </c>
      <c r="AK51" s="27" t="n">
        <v>0</v>
      </c>
      <c r="AL51" s="22" t="str">
        <f aca="false">IF(OR(AJ51&gt;0,AK51&gt;0),"Sí","No")</f>
        <v>No</v>
      </c>
      <c r="AM51" s="6"/>
      <c r="AN51" s="6"/>
      <c r="AO51" s="12" t="n">
        <f aca="false">IF(M51&gt;0,K51/M51,"")</f>
        <v>1</v>
      </c>
      <c r="AP51" s="22" t="str">
        <f aca="false">IF(M51&gt;=Resumen!$B$5,"Alto","Bajo")</f>
        <v>Bajo</v>
      </c>
      <c r="AQ51" s="22" t="str">
        <f aca="false">IF(AO51&gt;=Resumen!$B$28,"Alto","Bajo")</f>
        <v>Alto</v>
      </c>
      <c r="AR51" s="22" t="str">
        <f aca="false">AP51&amp;" Potencial / "&amp;AQ51&amp;" Share"</f>
        <v>Bajo Potencial / Alto Share</v>
      </c>
      <c r="AS51" s="22" t="str">
        <f aca="false">IF(Q51="Sí",IF(AO51&gt;=Resumen!$B$29,"Alto","Bajo"),"")</f>
        <v/>
      </c>
      <c r="AT51" s="22" t="str">
        <f aca="false">IF(AS51&lt;&gt;"",AP51&amp;" Potencial / "&amp;AS51&amp;" Share","")</f>
        <v/>
      </c>
      <c r="AU51" s="22" t="str">
        <f aca="false">IF(AH51="","Sin dato",IF(AH51-AO51&gt;Resumen!$B$6,"Sobre-exhibido",IF(AO51-AH51&gt;Resumen!$B$6,"Sub-exhibido","En línea")))</f>
        <v>Sin dato</v>
      </c>
      <c r="AV51" s="22" t="str">
        <f aca="false">IF(AT51="","",IF(AT51="Alto Potencial / Bajo Share",1,IF(AT51="Alto Potencial / Alto Share",2,IF(AT51="Bajo Potencial / Alto Share",3,4))))</f>
        <v/>
      </c>
      <c r="AW51" s="22" t="str">
        <f aca="false">IF(Q51="No","Sin competencia directa",IF(AV51=1,"1 - Foco Conquista (Alto Pot / Bajo Share)",IF(AV51=2,"2 - Foco Defensa (Alto Pot / Alto Share)",IF(AV51=3,"3 - Monitoreo (Bajo Pot / Alto Share)","4 - Baja Prioridad (Bajo Pot / Bajo Share)"))))</f>
        <v>Sin competencia directa</v>
      </c>
      <c r="AX51" s="12" t="str">
        <f aca="false">IF(OR(IFERROR(AND(W51&lt;&gt;"",Y51&lt;&gt;"",Y51-W51&gt;Resumen!$B$8),FALSE()),IFERROR(AND(X51&lt;&gt;"",Y51&lt;&gt;"",Y51-X51&gt;Resumen!$B$8),FALSE())),MAX(IF(IFERROR(AND(W51&lt;&gt;"",Y51&lt;&gt;"",Y51-W51&gt;Resumen!$B$8),FALSE()),Y51-W51,0),IF(IFERROR(AND(X51&lt;&gt;"",Y51&lt;&gt;"",Y51-X51&gt;Resumen!$B$8),FALSE()),Y51-X51,0)),"")</f>
        <v/>
      </c>
      <c r="AY51" s="22" t="str">
        <f aca="false">IF(OR(IFERROR(AND(W51&lt;&gt;"",Y51&lt;&gt;"",Y51-W51&gt;Resumen!$B$8),FALSE()),IFERROR(AND(X51&lt;&gt;"",Y51&lt;&gt;"",Y51-X51&gt;Resumen!$B$8),FALSE())),TRIM("Lays tiene mayor markup que "&amp;IF(IFERROR(AND(W51&lt;&gt;"",Y51&lt;&gt;"",Y51-W51&gt;Resumen!$B$8),FALSE()),"Quento ","")&amp;IF(IFERROR(AND(X51&lt;&gt;"",Y51&lt;&gt;"",Y51-X51&gt;Resumen!$B$8),FALSE()),"Julicroc ","")&amp;"en este PDV"),"")</f>
        <v/>
      </c>
      <c r="AZ51" s="22" t="str">
        <f aca="false">IF(COUNTIF('Plan Pehuamar - Lista'!$A$2:$A$167,A51)&gt;0,"Sí","No")</f>
        <v>No</v>
      </c>
      <c r="BA51" s="22" t="str">
        <f aca="false">IF(COUNTIF('Plan Combo 9+1'!$A$2:$A$226,A51)&gt;0,"Sí","No")</f>
        <v>No</v>
      </c>
      <c r="BB51" s="22" t="str">
        <f aca="false">IF(AH51="","No",IF(BA51="Sí",IF((AO51-AH51)&gt;Resumen!$B$6,"Sí","No"),IF((AO51-AH51)&gt;=Resumen!$B$132,"Sí","No")))</f>
        <v>No</v>
      </c>
      <c r="BC51" s="22" t="str">
        <f aca="false">IF(AND(N51="Sí",AL51="Sí",AI51=0),"Sí","No")</f>
        <v>No</v>
      </c>
      <c r="BD51" s="22" t="str">
        <f aca="false">IF(COUNTIF('Plan 9+1 (con Pehuamar)'!$A$2:$A$227,A51)&gt;0,"Sí","No")</f>
        <v>No</v>
      </c>
    </row>
    <row r="52" customFormat="false" ht="15" hidden="false" customHeight="true" outlineLevel="0" collapsed="false">
      <c r="A52" s="6" t="n">
        <v>404357</v>
      </c>
      <c r="B52" s="6" t="n">
        <v>1</v>
      </c>
      <c r="C52" s="6" t="n">
        <v>101</v>
      </c>
      <c r="D52" s="6" t="s">
        <v>194</v>
      </c>
      <c r="E52" s="6" t="s">
        <v>252</v>
      </c>
      <c r="F52" s="6" t="s">
        <v>201</v>
      </c>
      <c r="G52" s="6" t="s">
        <v>129</v>
      </c>
      <c r="H52" s="6" t="s">
        <v>197</v>
      </c>
      <c r="I52" s="27" t="n">
        <v>30</v>
      </c>
      <c r="J52" s="27" t="n">
        <v>0</v>
      </c>
      <c r="K52" s="27" t="n">
        <v>40</v>
      </c>
      <c r="L52" s="28" t="n">
        <f aca="false">I52+J52</f>
        <v>30</v>
      </c>
      <c r="M52" s="28" t="n">
        <f aca="false">L52+K52</f>
        <v>70</v>
      </c>
      <c r="N52" s="22" t="str">
        <f aca="false">IF(I52&gt;0,"Sí","No")</f>
        <v>Sí</v>
      </c>
      <c r="O52" s="22" t="str">
        <f aca="false">IF(J52&gt;0,"Sí","No")</f>
        <v>No</v>
      </c>
      <c r="P52" s="22" t="str">
        <f aca="false">IF(K52&gt;0,"Sí","No")</f>
        <v>Sí</v>
      </c>
      <c r="Q52" s="22" t="str">
        <f aca="false">IF(OR(I52&gt;0,J52&gt;0),"Sí","No")</f>
        <v>Sí</v>
      </c>
      <c r="R52" s="27" t="n">
        <v>1800</v>
      </c>
      <c r="S52" s="27" t="n">
        <v>2900</v>
      </c>
      <c r="T52" s="27"/>
      <c r="U52" s="27"/>
      <c r="V52" s="27" t="n">
        <v>3400</v>
      </c>
      <c r="W52" s="12" t="n">
        <f aca="false">IF(AND(I52&gt;0,R52&gt;0),(S52-R52)/R52,"")</f>
        <v>0.611111111111111</v>
      </c>
      <c r="X52" s="12" t="str">
        <f aca="false">IF(AND(J52&gt;0,T52&gt;0),(U52-T52)/T52,"")</f>
        <v/>
      </c>
      <c r="Y52" s="12" t="n">
        <f aca="false">IF(AND(K52&gt;0,V52&gt;0),(V52-Resumen!$B$7)/Resumen!$B$7,"")</f>
        <v>0.36</v>
      </c>
      <c r="Z52" s="28" t="n">
        <f aca="false">IF(AND(K52&gt;0,I52&gt;0,V52&gt;0,S52&gt;0),V52-S52,"")</f>
        <v>500</v>
      </c>
      <c r="AA52" s="12" t="n">
        <f aca="false">IF(Z52&lt;&gt;"",Z52/S52,"")</f>
        <v>0.172413793103448</v>
      </c>
      <c r="AB52" s="28" t="str">
        <f aca="false">IF(AND(K52&gt;0,J52&gt;0,V52&gt;0,U52&gt;0),V52-U52,"")</f>
        <v/>
      </c>
      <c r="AC52" s="12" t="str">
        <f aca="false">IF(AB52&lt;&gt;"",AB52/U52,"")</f>
        <v/>
      </c>
      <c r="AD52" s="27" t="n">
        <v>4</v>
      </c>
      <c r="AE52" s="27" t="n">
        <v>4</v>
      </c>
      <c r="AF52" s="27" t="n">
        <v>0</v>
      </c>
      <c r="AG52" s="28" t="n">
        <f aca="false">AD52+AE52+AF52</f>
        <v>8</v>
      </c>
      <c r="AH52" s="12" t="n">
        <f aca="false">IF(AG52&gt;0,AD52/AG52,"")</f>
        <v>0.5</v>
      </c>
      <c r="AI52" s="27" t="n">
        <v>0</v>
      </c>
      <c r="AJ52" s="27" t="n">
        <v>0</v>
      </c>
      <c r="AK52" s="27" t="n">
        <v>0</v>
      </c>
      <c r="AL52" s="22" t="str">
        <f aca="false">IF(OR(AJ52&gt;0,AK52&gt;0),"Sí","No")</f>
        <v>No</v>
      </c>
      <c r="AM52" s="6" t="s">
        <v>198</v>
      </c>
      <c r="AN52" s="6"/>
      <c r="AO52" s="12" t="n">
        <f aca="false">IF(M52&gt;0,K52/M52,"")</f>
        <v>0.571428571428571</v>
      </c>
      <c r="AP52" s="22" t="str">
        <f aca="false">IF(M52&gt;=Resumen!$B$5,"Alto","Bajo")</f>
        <v>Alto</v>
      </c>
      <c r="AQ52" s="22" t="str">
        <f aca="false">IF(AO52&gt;=Resumen!$B$28,"Alto","Bajo")</f>
        <v>Alto</v>
      </c>
      <c r="AR52" s="22" t="str">
        <f aca="false">AP52&amp;" Potencial / "&amp;AQ52&amp;" Share"</f>
        <v>Alto Potencial / Alto Share</v>
      </c>
      <c r="AS52" s="22" t="str">
        <f aca="false">IF(Q52="Sí",IF(AO52&gt;=Resumen!$B$29,"Alto","Bajo"),"")</f>
        <v>Alto</v>
      </c>
      <c r="AT52" s="22" t="str">
        <f aca="false">IF(AS52&lt;&gt;"",AP52&amp;" Potencial / "&amp;AS52&amp;" Share","")</f>
        <v>Alto Potencial / Alto Share</v>
      </c>
      <c r="AU52" s="22" t="str">
        <f aca="false">IF(AH52="","Sin dato",IF(AH52-AO52&gt;Resumen!$B$6,"Sobre-exhibido",IF(AO52-AH52&gt;Resumen!$B$6,"Sub-exhibido","En línea")))</f>
        <v>Sub-exhibido</v>
      </c>
      <c r="AV52" s="22" t="n">
        <f aca="false">IF(AT52="","",IF(AT52="Alto Potencial / Bajo Share",1,IF(AT52="Alto Potencial / Alto Share",2,IF(AT52="Bajo Potencial / Alto Share",3,4))))</f>
        <v>2</v>
      </c>
      <c r="AW52" s="22" t="str">
        <f aca="false">IF(Q52="No","Sin competencia directa",IF(AV52=1,"1 - Foco Conquista (Alto Pot / Bajo Share)",IF(AV52=2,"2 - Foco Defensa (Alto Pot / Alto Share)",IF(AV52=3,"3 - Monitoreo (Bajo Pot / Alto Share)","4 - Baja Prioridad (Bajo Pot / Bajo Share)"))))</f>
        <v>2 - Foco Defensa (Alto Pot / Alto Share)</v>
      </c>
      <c r="AX52" s="12" t="str">
        <f aca="false">IF(OR(IFERROR(AND(W52&lt;&gt;"",Y52&lt;&gt;"",Y52-W52&gt;Resumen!$B$8),FALSE()),IFERROR(AND(X52&lt;&gt;"",Y52&lt;&gt;"",Y52-X52&gt;Resumen!$B$8),FALSE())),MAX(IF(IFERROR(AND(W52&lt;&gt;"",Y52&lt;&gt;"",Y52-W52&gt;Resumen!$B$8),FALSE()),Y52-W52,0),IF(IFERROR(AND(X52&lt;&gt;"",Y52&lt;&gt;"",Y52-X52&gt;Resumen!$B$8),FALSE()),Y52-X52,0)),"")</f>
        <v/>
      </c>
      <c r="AY52" s="22" t="str">
        <f aca="false">IF(OR(IFERROR(AND(W52&lt;&gt;"",Y52&lt;&gt;"",Y52-W52&gt;Resumen!$B$8),FALSE()),IFERROR(AND(X52&lt;&gt;"",Y52&lt;&gt;"",Y52-X52&gt;Resumen!$B$8),FALSE())),TRIM("Lays tiene mayor markup que "&amp;IF(IFERROR(AND(W52&lt;&gt;"",Y52&lt;&gt;"",Y52-W52&gt;Resumen!$B$8),FALSE()),"Quento ","")&amp;IF(IFERROR(AND(X52&lt;&gt;"",Y52&lt;&gt;"",Y52-X52&gt;Resumen!$B$8),FALSE()),"Julicroc ","")&amp;"en este PDV"),"")</f>
        <v/>
      </c>
      <c r="AZ52" s="22" t="str">
        <f aca="false">IF(COUNTIF('Plan Pehuamar - Lista'!$A$2:$A$167,A52)&gt;0,"Sí","No")</f>
        <v>No</v>
      </c>
      <c r="BA52" s="22" t="str">
        <f aca="false">IF(COUNTIF('Plan Combo 9+1'!$A$2:$A$226,A52)&gt;0,"Sí","No")</f>
        <v>No</v>
      </c>
      <c r="BB52" s="22" t="str">
        <f aca="false">IF(AH52="","No",IF(BA52="Sí",IF((AO52-AH52)&gt;Resumen!$B$6,"Sí","No"),IF((AO52-AH52)&gt;=Resumen!$B$132,"Sí","No")))</f>
        <v>No</v>
      </c>
      <c r="BC52" s="22" t="str">
        <f aca="false">IF(AND(N52="Sí",AL52="Sí",AI52=0),"Sí","No")</f>
        <v>No</v>
      </c>
      <c r="BD52" s="22" t="str">
        <f aca="false">IF(COUNTIF('Plan 9+1 (con Pehuamar)'!$A$2:$A$227,A52)&gt;0,"Sí","No")</f>
        <v>No</v>
      </c>
    </row>
    <row r="53" customFormat="false" ht="15" hidden="false" customHeight="true" outlineLevel="0" collapsed="false">
      <c r="A53" s="6" t="n">
        <v>404437</v>
      </c>
      <c r="B53" s="6" t="n">
        <v>1</v>
      </c>
      <c r="C53" s="6" t="n">
        <v>101</v>
      </c>
      <c r="D53" s="6" t="s">
        <v>194</v>
      </c>
      <c r="E53" s="6" t="s">
        <v>253</v>
      </c>
      <c r="F53" s="6" t="s">
        <v>201</v>
      </c>
      <c r="G53" s="6" t="s">
        <v>129</v>
      </c>
      <c r="H53" s="6" t="s">
        <v>197</v>
      </c>
      <c r="I53" s="27" t="n">
        <v>30</v>
      </c>
      <c r="J53" s="27" t="n">
        <v>0</v>
      </c>
      <c r="K53" s="27" t="n">
        <v>40</v>
      </c>
      <c r="L53" s="28" t="n">
        <f aca="false">I53+J53</f>
        <v>30</v>
      </c>
      <c r="M53" s="28" t="n">
        <f aca="false">L53+K53</f>
        <v>70</v>
      </c>
      <c r="N53" s="22" t="str">
        <f aca="false">IF(I53&gt;0,"Sí","No")</f>
        <v>Sí</v>
      </c>
      <c r="O53" s="22" t="str">
        <f aca="false">IF(J53&gt;0,"Sí","No")</f>
        <v>No</v>
      </c>
      <c r="P53" s="22" t="str">
        <f aca="false">IF(K53&gt;0,"Sí","No")</f>
        <v>Sí</v>
      </c>
      <c r="Q53" s="22" t="str">
        <f aca="false">IF(OR(I53&gt;0,J53&gt;0),"Sí","No")</f>
        <v>Sí</v>
      </c>
      <c r="R53" s="27" t="n">
        <v>1800</v>
      </c>
      <c r="S53" s="27" t="n">
        <v>3000</v>
      </c>
      <c r="T53" s="27"/>
      <c r="U53" s="27"/>
      <c r="V53" s="27" t="n">
        <v>3500</v>
      </c>
      <c r="W53" s="12" t="n">
        <f aca="false">IF(AND(I53&gt;0,R53&gt;0),(S53-R53)/R53,"")</f>
        <v>0.666666666666667</v>
      </c>
      <c r="X53" s="12" t="str">
        <f aca="false">IF(AND(J53&gt;0,T53&gt;0),(U53-T53)/T53,"")</f>
        <v/>
      </c>
      <c r="Y53" s="12" t="n">
        <f aca="false">IF(AND(K53&gt;0,V53&gt;0),(V53-Resumen!$B$7)/Resumen!$B$7,"")</f>
        <v>0.4</v>
      </c>
      <c r="Z53" s="28" t="n">
        <f aca="false">IF(AND(K53&gt;0,I53&gt;0,V53&gt;0,S53&gt;0),V53-S53,"")</f>
        <v>500</v>
      </c>
      <c r="AA53" s="12" t="n">
        <f aca="false">IF(Z53&lt;&gt;"",Z53/S53,"")</f>
        <v>0.166666666666667</v>
      </c>
      <c r="AB53" s="28" t="str">
        <f aca="false">IF(AND(K53&gt;0,J53&gt;0,V53&gt;0,U53&gt;0),V53-U53,"")</f>
        <v/>
      </c>
      <c r="AC53" s="12" t="str">
        <f aca="false">IF(AB53&lt;&gt;"",AB53/U53,"")</f>
        <v/>
      </c>
      <c r="AD53" s="27" t="n">
        <v>8</v>
      </c>
      <c r="AE53" s="27" t="n">
        <v>4</v>
      </c>
      <c r="AF53" s="27" t="n">
        <v>0</v>
      </c>
      <c r="AG53" s="28" t="n">
        <f aca="false">AD53+AE53+AF53</f>
        <v>12</v>
      </c>
      <c r="AH53" s="12" t="n">
        <f aca="false">IF(AG53&gt;0,AD53/AG53,"")</f>
        <v>0.666666666666667</v>
      </c>
      <c r="AI53" s="27" t="n">
        <v>1</v>
      </c>
      <c r="AJ53" s="27" t="n">
        <v>0</v>
      </c>
      <c r="AK53" s="27" t="n">
        <v>0</v>
      </c>
      <c r="AL53" s="22" t="str">
        <f aca="false">IF(OR(AJ53&gt;0,AK53&gt;0),"Sí","No")</f>
        <v>No</v>
      </c>
      <c r="AM53" s="6" t="s">
        <v>198</v>
      </c>
      <c r="AN53" s="6"/>
      <c r="AO53" s="12" t="n">
        <f aca="false">IF(M53&gt;0,K53/M53,"")</f>
        <v>0.571428571428571</v>
      </c>
      <c r="AP53" s="22" t="str">
        <f aca="false">IF(M53&gt;=Resumen!$B$5,"Alto","Bajo")</f>
        <v>Alto</v>
      </c>
      <c r="AQ53" s="22" t="str">
        <f aca="false">IF(AO53&gt;=Resumen!$B$28,"Alto","Bajo")</f>
        <v>Alto</v>
      </c>
      <c r="AR53" s="22" t="str">
        <f aca="false">AP53&amp;" Potencial / "&amp;AQ53&amp;" Share"</f>
        <v>Alto Potencial / Alto Share</v>
      </c>
      <c r="AS53" s="22" t="str">
        <f aca="false">IF(Q53="Sí",IF(AO53&gt;=Resumen!$B$29,"Alto","Bajo"),"")</f>
        <v>Alto</v>
      </c>
      <c r="AT53" s="22" t="str">
        <f aca="false">IF(AS53&lt;&gt;"",AP53&amp;" Potencial / "&amp;AS53&amp;" Share","")</f>
        <v>Alto Potencial / Alto Share</v>
      </c>
      <c r="AU53" s="22" t="str">
        <f aca="false">IF(AH53="","Sin dato",IF(AH53-AO53&gt;Resumen!$B$6,"Sobre-exhibido",IF(AO53-AH53&gt;Resumen!$B$6,"Sub-exhibido","En línea")))</f>
        <v>Sobre-exhibido</v>
      </c>
      <c r="AV53" s="22" t="n">
        <f aca="false">IF(AT53="","",IF(AT53="Alto Potencial / Bajo Share",1,IF(AT53="Alto Potencial / Alto Share",2,IF(AT53="Bajo Potencial / Alto Share",3,4))))</f>
        <v>2</v>
      </c>
      <c r="AW53" s="22" t="str">
        <f aca="false">IF(Q53="No","Sin competencia directa",IF(AV53=1,"1 - Foco Conquista (Alto Pot / Bajo Share)",IF(AV53=2,"2 - Foco Defensa (Alto Pot / Alto Share)",IF(AV53=3,"3 - Monitoreo (Bajo Pot / Alto Share)","4 - Baja Prioridad (Bajo Pot / Bajo Share)"))))</f>
        <v>2 - Foco Defensa (Alto Pot / Alto Share)</v>
      </c>
      <c r="AX53" s="12" t="str">
        <f aca="false">IF(OR(IFERROR(AND(W53&lt;&gt;"",Y53&lt;&gt;"",Y53-W53&gt;Resumen!$B$8),FALSE()),IFERROR(AND(X53&lt;&gt;"",Y53&lt;&gt;"",Y53-X53&gt;Resumen!$B$8),FALSE())),MAX(IF(IFERROR(AND(W53&lt;&gt;"",Y53&lt;&gt;"",Y53-W53&gt;Resumen!$B$8),FALSE()),Y53-W53,0),IF(IFERROR(AND(X53&lt;&gt;"",Y53&lt;&gt;"",Y53-X53&gt;Resumen!$B$8),FALSE()),Y53-X53,0)),"")</f>
        <v/>
      </c>
      <c r="AY53" s="22" t="str">
        <f aca="false">IF(OR(IFERROR(AND(W53&lt;&gt;"",Y53&lt;&gt;"",Y53-W53&gt;Resumen!$B$8),FALSE()),IFERROR(AND(X53&lt;&gt;"",Y53&lt;&gt;"",Y53-X53&gt;Resumen!$B$8),FALSE())),TRIM("Lays tiene mayor markup que "&amp;IF(IFERROR(AND(W53&lt;&gt;"",Y53&lt;&gt;"",Y53-W53&gt;Resumen!$B$8),FALSE()),"Quento ","")&amp;IF(IFERROR(AND(X53&lt;&gt;"",Y53&lt;&gt;"",Y53-X53&gt;Resumen!$B$8),FALSE()),"Julicroc ","")&amp;"en este PDV"),"")</f>
        <v/>
      </c>
      <c r="AZ53" s="22" t="str">
        <f aca="false">IF(COUNTIF('Plan Pehuamar - Lista'!$A$2:$A$167,A53)&gt;0,"Sí","No")</f>
        <v>No</v>
      </c>
      <c r="BA53" s="22" t="str">
        <f aca="false">IF(COUNTIF('Plan Combo 9+1'!$A$2:$A$226,A53)&gt;0,"Sí","No")</f>
        <v>No</v>
      </c>
      <c r="BB53" s="22" t="str">
        <f aca="false">IF(AH53="","No",IF(BA53="Sí",IF((AO53-AH53)&gt;Resumen!$B$6,"Sí","No"),IF((AO53-AH53)&gt;=Resumen!$B$132,"Sí","No")))</f>
        <v>No</v>
      </c>
      <c r="BC53" s="22" t="str">
        <f aca="false">IF(AND(N53="Sí",AL53="Sí",AI53=0),"Sí","No")</f>
        <v>No</v>
      </c>
      <c r="BD53" s="22" t="str">
        <f aca="false">IF(COUNTIF('Plan 9+1 (con Pehuamar)'!$A$2:$A$227,A53)&gt;0,"Sí","No")</f>
        <v>No</v>
      </c>
    </row>
    <row r="54" customFormat="false" ht="15" hidden="false" customHeight="true" outlineLevel="0" collapsed="false">
      <c r="A54" s="6" t="n">
        <v>400682</v>
      </c>
      <c r="B54" s="6" t="n">
        <v>1</v>
      </c>
      <c r="C54" s="6" t="n">
        <v>102</v>
      </c>
      <c r="D54" s="6" t="s">
        <v>254</v>
      </c>
      <c r="E54" s="6" t="s">
        <v>255</v>
      </c>
      <c r="F54" s="6" t="s">
        <v>196</v>
      </c>
      <c r="G54" s="6" t="s">
        <v>129</v>
      </c>
      <c r="H54" s="6" t="s">
        <v>197</v>
      </c>
      <c r="I54" s="27" t="n">
        <v>0</v>
      </c>
      <c r="J54" s="27" t="n">
        <v>0</v>
      </c>
      <c r="K54" s="27" t="n">
        <v>0.5</v>
      </c>
      <c r="L54" s="28" t="n">
        <f aca="false">I54+J54</f>
        <v>0</v>
      </c>
      <c r="M54" s="28" t="n">
        <f aca="false">L54+K54</f>
        <v>0.5</v>
      </c>
      <c r="N54" s="22" t="str">
        <f aca="false">IF(I54&gt;0,"Sí","No")</f>
        <v>No</v>
      </c>
      <c r="O54" s="22" t="str">
        <f aca="false">IF(J54&gt;0,"Sí","No")</f>
        <v>No</v>
      </c>
      <c r="P54" s="22" t="str">
        <f aca="false">IF(K54&gt;0,"Sí","No")</f>
        <v>Sí</v>
      </c>
      <c r="Q54" s="22" t="str">
        <f aca="false">IF(OR(I54&gt;0,J54&gt;0),"Sí","No")</f>
        <v>No</v>
      </c>
      <c r="R54" s="27"/>
      <c r="S54" s="27"/>
      <c r="T54" s="27"/>
      <c r="U54" s="27"/>
      <c r="V54" s="27"/>
      <c r="W54" s="12" t="str">
        <f aca="false">IF(AND(I54&gt;0,R54&gt;0),(S54-R54)/R54,"")</f>
        <v/>
      </c>
      <c r="X54" s="12" t="str">
        <f aca="false">IF(AND(J54&gt;0,T54&gt;0),(U54-T54)/T54,"")</f>
        <v/>
      </c>
      <c r="Y54" s="12" t="str">
        <f aca="false">IF(AND(K54&gt;0,V54&gt;0),(V54-Resumen!$B$7)/Resumen!$B$7,"")</f>
        <v/>
      </c>
      <c r="Z54" s="28" t="str">
        <f aca="false">IF(AND(K54&gt;0,I54&gt;0,V54&gt;0,S54&gt;0),V54-S54,"")</f>
        <v/>
      </c>
      <c r="AA54" s="12" t="str">
        <f aca="false">IF(Z54&lt;&gt;"",Z54/S54,"")</f>
        <v/>
      </c>
      <c r="AB54" s="28" t="str">
        <f aca="false">IF(AND(K54&gt;0,J54&gt;0,V54&gt;0,U54&gt;0),V54-U54,"")</f>
        <v/>
      </c>
      <c r="AC54" s="12" t="str">
        <f aca="false">IF(AB54&lt;&gt;"",AB54/U54,"")</f>
        <v/>
      </c>
      <c r="AD54" s="27" t="n">
        <v>0</v>
      </c>
      <c r="AE54" s="27" t="n">
        <v>0</v>
      </c>
      <c r="AF54" s="27" t="n">
        <v>0</v>
      </c>
      <c r="AG54" s="28" t="n">
        <f aca="false">AD54+AE54+AF54</f>
        <v>0</v>
      </c>
      <c r="AH54" s="12" t="str">
        <f aca="false">IF(AG54&gt;0,AD54/AG54,"")</f>
        <v/>
      </c>
      <c r="AI54" s="27" t="n">
        <v>0</v>
      </c>
      <c r="AJ54" s="27" t="n">
        <v>0</v>
      </c>
      <c r="AK54" s="27" t="n">
        <v>0</v>
      </c>
      <c r="AL54" s="22" t="str">
        <f aca="false">IF(OR(AJ54&gt;0,AK54&gt;0),"Sí","No")</f>
        <v>No</v>
      </c>
      <c r="AM54" s="6"/>
      <c r="AN54" s="6"/>
      <c r="AO54" s="12" t="n">
        <f aca="false">IF(M54&gt;0,K54/M54,"")</f>
        <v>1</v>
      </c>
      <c r="AP54" s="22" t="str">
        <f aca="false">IF(M54&gt;=Resumen!$B$5,"Alto","Bajo")</f>
        <v>Bajo</v>
      </c>
      <c r="AQ54" s="22" t="str">
        <f aca="false">IF(AO54&gt;=Resumen!$B$28,"Alto","Bajo")</f>
        <v>Alto</v>
      </c>
      <c r="AR54" s="22" t="str">
        <f aca="false">AP54&amp;" Potencial / "&amp;AQ54&amp;" Share"</f>
        <v>Bajo Potencial / Alto Share</v>
      </c>
      <c r="AS54" s="22" t="str">
        <f aca="false">IF(Q54="Sí",IF(AO54&gt;=Resumen!$B$29,"Alto","Bajo"),"")</f>
        <v/>
      </c>
      <c r="AT54" s="22" t="str">
        <f aca="false">IF(AS54&lt;&gt;"",AP54&amp;" Potencial / "&amp;AS54&amp;" Share","")</f>
        <v/>
      </c>
      <c r="AU54" s="22" t="str">
        <f aca="false">IF(AH54="","Sin dato",IF(AH54-AO54&gt;Resumen!$B$6,"Sobre-exhibido",IF(AO54-AH54&gt;Resumen!$B$6,"Sub-exhibido","En línea")))</f>
        <v>Sin dato</v>
      </c>
      <c r="AV54" s="22" t="str">
        <f aca="false">IF(AT54="","",IF(AT54="Alto Potencial / Bajo Share",1,IF(AT54="Alto Potencial / Alto Share",2,IF(AT54="Bajo Potencial / Alto Share",3,4))))</f>
        <v/>
      </c>
      <c r="AW54" s="22" t="str">
        <f aca="false">IF(Q54="No","Sin competencia directa",IF(AV54=1,"1 - Foco Conquista (Alto Pot / Bajo Share)",IF(AV54=2,"2 - Foco Defensa (Alto Pot / Alto Share)",IF(AV54=3,"3 - Monitoreo (Bajo Pot / Alto Share)","4 - Baja Prioridad (Bajo Pot / Bajo Share)"))))</f>
        <v>Sin competencia directa</v>
      </c>
      <c r="AX54" s="12" t="str">
        <f aca="false">IF(OR(IFERROR(AND(W54&lt;&gt;"",Y54&lt;&gt;"",Y54-W54&gt;Resumen!$B$8),FALSE()),IFERROR(AND(X54&lt;&gt;"",Y54&lt;&gt;"",Y54-X54&gt;Resumen!$B$8),FALSE())),MAX(IF(IFERROR(AND(W54&lt;&gt;"",Y54&lt;&gt;"",Y54-W54&gt;Resumen!$B$8),FALSE()),Y54-W54,0),IF(IFERROR(AND(X54&lt;&gt;"",Y54&lt;&gt;"",Y54-X54&gt;Resumen!$B$8),FALSE()),Y54-X54,0)),"")</f>
        <v/>
      </c>
      <c r="AY54" s="22" t="str">
        <f aca="false">IF(OR(IFERROR(AND(W54&lt;&gt;"",Y54&lt;&gt;"",Y54-W54&gt;Resumen!$B$8),FALSE()),IFERROR(AND(X54&lt;&gt;"",Y54&lt;&gt;"",Y54-X54&gt;Resumen!$B$8),FALSE())),TRIM("Lays tiene mayor markup que "&amp;IF(IFERROR(AND(W54&lt;&gt;"",Y54&lt;&gt;"",Y54-W54&gt;Resumen!$B$8),FALSE()),"Quento ","")&amp;IF(IFERROR(AND(X54&lt;&gt;"",Y54&lt;&gt;"",Y54-X54&gt;Resumen!$B$8),FALSE()),"Julicroc ","")&amp;"en este PDV"),"")</f>
        <v/>
      </c>
      <c r="AZ54" s="22" t="str">
        <f aca="false">IF(COUNTIF('Plan Pehuamar - Lista'!$A$2:$A$167,A54)&gt;0,"Sí","No")</f>
        <v>No</v>
      </c>
      <c r="BA54" s="22" t="str">
        <f aca="false">IF(COUNTIF('Plan Combo 9+1'!$A$2:$A$226,A54)&gt;0,"Sí","No")</f>
        <v>No</v>
      </c>
      <c r="BB54" s="22" t="str">
        <f aca="false">IF(AH54="","No",IF(BA54="Sí",IF((AO54-AH54)&gt;Resumen!$B$6,"Sí","No"),IF((AO54-AH54)&gt;=Resumen!$B$132,"Sí","No")))</f>
        <v>No</v>
      </c>
      <c r="BC54" s="22" t="str">
        <f aca="false">IF(AND(N54="Sí",AL54="Sí",AI54=0),"Sí","No")</f>
        <v>No</v>
      </c>
      <c r="BD54" s="22" t="str">
        <f aca="false">IF(COUNTIF('Plan 9+1 (con Pehuamar)'!$A$2:$A$227,A54)&gt;0,"Sí","No")</f>
        <v>No</v>
      </c>
    </row>
    <row r="55" customFormat="false" ht="15" hidden="false" customHeight="true" outlineLevel="0" collapsed="false">
      <c r="A55" s="6" t="n">
        <v>400699</v>
      </c>
      <c r="B55" s="6" t="n">
        <v>1</v>
      </c>
      <c r="C55" s="6" t="n">
        <v>102</v>
      </c>
      <c r="D55" s="6" t="s">
        <v>254</v>
      </c>
      <c r="E55" s="6" t="s">
        <v>256</v>
      </c>
      <c r="F55" s="6" t="s">
        <v>201</v>
      </c>
      <c r="G55" s="6" t="s">
        <v>129</v>
      </c>
      <c r="H55" s="6" t="s">
        <v>197</v>
      </c>
      <c r="I55" s="27" t="n">
        <v>0</v>
      </c>
      <c r="J55" s="27" t="n">
        <v>0</v>
      </c>
      <c r="K55" s="27" t="n">
        <v>4.3</v>
      </c>
      <c r="L55" s="28" t="n">
        <f aca="false">I55+J55</f>
        <v>0</v>
      </c>
      <c r="M55" s="28" t="n">
        <f aca="false">L55+K55</f>
        <v>4.3</v>
      </c>
      <c r="N55" s="22" t="str">
        <f aca="false">IF(I55&gt;0,"Sí","No")</f>
        <v>No</v>
      </c>
      <c r="O55" s="22" t="str">
        <f aca="false">IF(J55&gt;0,"Sí","No")</f>
        <v>No</v>
      </c>
      <c r="P55" s="22" t="str">
        <f aca="false">IF(K55&gt;0,"Sí","No")</f>
        <v>Sí</v>
      </c>
      <c r="Q55" s="22" t="str">
        <f aca="false">IF(OR(I55&gt;0,J55&gt;0),"Sí","No")</f>
        <v>No</v>
      </c>
      <c r="R55" s="27"/>
      <c r="S55" s="27"/>
      <c r="T55" s="27"/>
      <c r="U55" s="27"/>
      <c r="V55" s="27"/>
      <c r="W55" s="12" t="str">
        <f aca="false">IF(AND(I55&gt;0,R55&gt;0),(S55-R55)/R55,"")</f>
        <v/>
      </c>
      <c r="X55" s="12" t="str">
        <f aca="false">IF(AND(J55&gt;0,T55&gt;0),(U55-T55)/T55,"")</f>
        <v/>
      </c>
      <c r="Y55" s="12" t="str">
        <f aca="false">IF(AND(K55&gt;0,V55&gt;0),(V55-Resumen!$B$7)/Resumen!$B$7,"")</f>
        <v/>
      </c>
      <c r="Z55" s="28" t="str">
        <f aca="false">IF(AND(K55&gt;0,I55&gt;0,V55&gt;0,S55&gt;0),V55-S55,"")</f>
        <v/>
      </c>
      <c r="AA55" s="12" t="str">
        <f aca="false">IF(Z55&lt;&gt;"",Z55/S55,"")</f>
        <v/>
      </c>
      <c r="AB55" s="28" t="str">
        <f aca="false">IF(AND(K55&gt;0,J55&gt;0,V55&gt;0,U55&gt;0),V55-U55,"")</f>
        <v/>
      </c>
      <c r="AC55" s="12" t="str">
        <f aca="false">IF(AB55&lt;&gt;"",AB55/U55,"")</f>
        <v/>
      </c>
      <c r="AD55" s="27" t="n">
        <v>0</v>
      </c>
      <c r="AE55" s="27" t="n">
        <v>0</v>
      </c>
      <c r="AF55" s="27" t="n">
        <v>0</v>
      </c>
      <c r="AG55" s="28" t="n">
        <f aca="false">AD55+AE55+AF55</f>
        <v>0</v>
      </c>
      <c r="AH55" s="12" t="str">
        <f aca="false">IF(AG55&gt;0,AD55/AG55,"")</f>
        <v/>
      </c>
      <c r="AI55" s="27" t="n">
        <v>0</v>
      </c>
      <c r="AJ55" s="27" t="n">
        <v>0</v>
      </c>
      <c r="AK55" s="27" t="n">
        <v>0</v>
      </c>
      <c r="AL55" s="22" t="str">
        <f aca="false">IF(OR(AJ55&gt;0,AK55&gt;0),"Sí","No")</f>
        <v>No</v>
      </c>
      <c r="AM55" s="6"/>
      <c r="AN55" s="6"/>
      <c r="AO55" s="12" t="n">
        <f aca="false">IF(M55&gt;0,K55/M55,"")</f>
        <v>1</v>
      </c>
      <c r="AP55" s="22" t="str">
        <f aca="false">IF(M55&gt;=Resumen!$B$5,"Alto","Bajo")</f>
        <v>Bajo</v>
      </c>
      <c r="AQ55" s="22" t="str">
        <f aca="false">IF(AO55&gt;=Resumen!$B$28,"Alto","Bajo")</f>
        <v>Alto</v>
      </c>
      <c r="AR55" s="22" t="str">
        <f aca="false">AP55&amp;" Potencial / "&amp;AQ55&amp;" Share"</f>
        <v>Bajo Potencial / Alto Share</v>
      </c>
      <c r="AS55" s="22" t="str">
        <f aca="false">IF(Q55="Sí",IF(AO55&gt;=Resumen!$B$29,"Alto","Bajo"),"")</f>
        <v/>
      </c>
      <c r="AT55" s="22" t="str">
        <f aca="false">IF(AS55&lt;&gt;"",AP55&amp;" Potencial / "&amp;AS55&amp;" Share","")</f>
        <v/>
      </c>
      <c r="AU55" s="22" t="str">
        <f aca="false">IF(AH55="","Sin dato",IF(AH55-AO55&gt;Resumen!$B$6,"Sobre-exhibido",IF(AO55-AH55&gt;Resumen!$B$6,"Sub-exhibido","En línea")))</f>
        <v>Sin dato</v>
      </c>
      <c r="AV55" s="22" t="str">
        <f aca="false">IF(AT55="","",IF(AT55="Alto Potencial / Bajo Share",1,IF(AT55="Alto Potencial / Alto Share",2,IF(AT55="Bajo Potencial / Alto Share",3,4))))</f>
        <v/>
      </c>
      <c r="AW55" s="22" t="str">
        <f aca="false">IF(Q55="No","Sin competencia directa",IF(AV55=1,"1 - Foco Conquista (Alto Pot / Bajo Share)",IF(AV55=2,"2 - Foco Defensa (Alto Pot / Alto Share)",IF(AV55=3,"3 - Monitoreo (Bajo Pot / Alto Share)","4 - Baja Prioridad (Bajo Pot / Bajo Share)"))))</f>
        <v>Sin competencia directa</v>
      </c>
      <c r="AX55" s="12" t="str">
        <f aca="false">IF(OR(IFERROR(AND(W55&lt;&gt;"",Y55&lt;&gt;"",Y55-W55&gt;Resumen!$B$8),FALSE()),IFERROR(AND(X55&lt;&gt;"",Y55&lt;&gt;"",Y55-X55&gt;Resumen!$B$8),FALSE())),MAX(IF(IFERROR(AND(W55&lt;&gt;"",Y55&lt;&gt;"",Y55-W55&gt;Resumen!$B$8),FALSE()),Y55-W55,0),IF(IFERROR(AND(X55&lt;&gt;"",Y55&lt;&gt;"",Y55-X55&gt;Resumen!$B$8),FALSE()),Y55-X55,0)),"")</f>
        <v/>
      </c>
      <c r="AY55" s="22" t="str">
        <f aca="false">IF(OR(IFERROR(AND(W55&lt;&gt;"",Y55&lt;&gt;"",Y55-W55&gt;Resumen!$B$8),FALSE()),IFERROR(AND(X55&lt;&gt;"",Y55&lt;&gt;"",Y55-X55&gt;Resumen!$B$8),FALSE())),TRIM("Lays tiene mayor markup que "&amp;IF(IFERROR(AND(W55&lt;&gt;"",Y55&lt;&gt;"",Y55-W55&gt;Resumen!$B$8),FALSE()),"Quento ","")&amp;IF(IFERROR(AND(X55&lt;&gt;"",Y55&lt;&gt;"",Y55-X55&gt;Resumen!$B$8),FALSE()),"Julicroc ","")&amp;"en este PDV"),"")</f>
        <v/>
      </c>
      <c r="AZ55" s="22" t="str">
        <f aca="false">IF(COUNTIF('Plan Pehuamar - Lista'!$A$2:$A$167,A55)&gt;0,"Sí","No")</f>
        <v>No</v>
      </c>
      <c r="BA55" s="22" t="str">
        <f aca="false">IF(COUNTIF('Plan Combo 9+1'!$A$2:$A$226,A55)&gt;0,"Sí","No")</f>
        <v>No</v>
      </c>
      <c r="BB55" s="22" t="str">
        <f aca="false">IF(AH55="","No",IF(BA55="Sí",IF((AO55-AH55)&gt;Resumen!$B$6,"Sí","No"),IF((AO55-AH55)&gt;=Resumen!$B$132,"Sí","No")))</f>
        <v>No</v>
      </c>
      <c r="BC55" s="22" t="str">
        <f aca="false">IF(AND(N55="Sí",AL55="Sí",AI55=0),"Sí","No")</f>
        <v>No</v>
      </c>
      <c r="BD55" s="22" t="str">
        <f aca="false">IF(COUNTIF('Plan 9+1 (con Pehuamar)'!$A$2:$A$227,A55)&gt;0,"Sí","No")</f>
        <v>No</v>
      </c>
    </row>
    <row r="56" customFormat="false" ht="15" hidden="false" customHeight="true" outlineLevel="0" collapsed="false">
      <c r="A56" s="6" t="n">
        <v>400829</v>
      </c>
      <c r="B56" s="6" t="n">
        <v>1</v>
      </c>
      <c r="C56" s="6" t="n">
        <v>102</v>
      </c>
      <c r="D56" s="6" t="s">
        <v>254</v>
      </c>
      <c r="E56" s="6" t="s">
        <v>257</v>
      </c>
      <c r="F56" s="6" t="s">
        <v>196</v>
      </c>
      <c r="G56" s="6" t="s">
        <v>129</v>
      </c>
      <c r="H56" s="6" t="s">
        <v>197</v>
      </c>
      <c r="I56" s="27" t="n">
        <v>0</v>
      </c>
      <c r="J56" s="27" t="n">
        <v>0</v>
      </c>
      <c r="K56" s="27" t="n">
        <v>0.2</v>
      </c>
      <c r="L56" s="28" t="n">
        <f aca="false">I56+J56</f>
        <v>0</v>
      </c>
      <c r="M56" s="28" t="n">
        <f aca="false">L56+K56</f>
        <v>0.2</v>
      </c>
      <c r="N56" s="22" t="str">
        <f aca="false">IF(I56&gt;0,"Sí","No")</f>
        <v>No</v>
      </c>
      <c r="O56" s="22" t="str">
        <f aca="false">IF(J56&gt;0,"Sí","No")</f>
        <v>No</v>
      </c>
      <c r="P56" s="22" t="str">
        <f aca="false">IF(K56&gt;0,"Sí","No")</f>
        <v>Sí</v>
      </c>
      <c r="Q56" s="22" t="str">
        <f aca="false">IF(OR(I56&gt;0,J56&gt;0),"Sí","No")</f>
        <v>No</v>
      </c>
      <c r="R56" s="27"/>
      <c r="S56" s="27"/>
      <c r="T56" s="27"/>
      <c r="U56" s="27"/>
      <c r="V56" s="27"/>
      <c r="W56" s="12" t="str">
        <f aca="false">IF(AND(I56&gt;0,R56&gt;0),(S56-R56)/R56,"")</f>
        <v/>
      </c>
      <c r="X56" s="12" t="str">
        <f aca="false">IF(AND(J56&gt;0,T56&gt;0),(U56-T56)/T56,"")</f>
        <v/>
      </c>
      <c r="Y56" s="12" t="str">
        <f aca="false">IF(AND(K56&gt;0,V56&gt;0),(V56-Resumen!$B$7)/Resumen!$B$7,"")</f>
        <v/>
      </c>
      <c r="Z56" s="28" t="str">
        <f aca="false">IF(AND(K56&gt;0,I56&gt;0,V56&gt;0,S56&gt;0),V56-S56,"")</f>
        <v/>
      </c>
      <c r="AA56" s="12" t="str">
        <f aca="false">IF(Z56&lt;&gt;"",Z56/S56,"")</f>
        <v/>
      </c>
      <c r="AB56" s="28" t="str">
        <f aca="false">IF(AND(K56&gt;0,J56&gt;0,V56&gt;0,U56&gt;0),V56-U56,"")</f>
        <v/>
      </c>
      <c r="AC56" s="12" t="str">
        <f aca="false">IF(AB56&lt;&gt;"",AB56/U56,"")</f>
        <v/>
      </c>
      <c r="AD56" s="27" t="n">
        <v>0</v>
      </c>
      <c r="AE56" s="27" t="n">
        <v>0</v>
      </c>
      <c r="AF56" s="27" t="n">
        <v>0</v>
      </c>
      <c r="AG56" s="28" t="n">
        <f aca="false">AD56+AE56+AF56</f>
        <v>0</v>
      </c>
      <c r="AH56" s="12" t="str">
        <f aca="false">IF(AG56&gt;0,AD56/AG56,"")</f>
        <v/>
      </c>
      <c r="AI56" s="27" t="n">
        <v>0</v>
      </c>
      <c r="AJ56" s="27" t="n">
        <v>0</v>
      </c>
      <c r="AK56" s="27" t="n">
        <v>0</v>
      </c>
      <c r="AL56" s="22" t="str">
        <f aca="false">IF(OR(AJ56&gt;0,AK56&gt;0),"Sí","No")</f>
        <v>No</v>
      </c>
      <c r="AM56" s="6"/>
      <c r="AN56" s="6"/>
      <c r="AO56" s="12" t="n">
        <f aca="false">IF(M56&gt;0,K56/M56,"")</f>
        <v>1</v>
      </c>
      <c r="AP56" s="22" t="str">
        <f aca="false">IF(M56&gt;=Resumen!$B$5,"Alto","Bajo")</f>
        <v>Bajo</v>
      </c>
      <c r="AQ56" s="22" t="str">
        <f aca="false">IF(AO56&gt;=Resumen!$B$28,"Alto","Bajo")</f>
        <v>Alto</v>
      </c>
      <c r="AR56" s="22" t="str">
        <f aca="false">AP56&amp;" Potencial / "&amp;AQ56&amp;" Share"</f>
        <v>Bajo Potencial / Alto Share</v>
      </c>
      <c r="AS56" s="22" t="str">
        <f aca="false">IF(Q56="Sí",IF(AO56&gt;=Resumen!$B$29,"Alto","Bajo"),"")</f>
        <v/>
      </c>
      <c r="AT56" s="22" t="str">
        <f aca="false">IF(AS56&lt;&gt;"",AP56&amp;" Potencial / "&amp;AS56&amp;" Share","")</f>
        <v/>
      </c>
      <c r="AU56" s="22" t="str">
        <f aca="false">IF(AH56="","Sin dato",IF(AH56-AO56&gt;Resumen!$B$6,"Sobre-exhibido",IF(AO56-AH56&gt;Resumen!$B$6,"Sub-exhibido","En línea")))</f>
        <v>Sin dato</v>
      </c>
      <c r="AV56" s="22" t="str">
        <f aca="false">IF(AT56="","",IF(AT56="Alto Potencial / Bajo Share",1,IF(AT56="Alto Potencial / Alto Share",2,IF(AT56="Bajo Potencial / Alto Share",3,4))))</f>
        <v/>
      </c>
      <c r="AW56" s="22" t="str">
        <f aca="false">IF(Q56="No","Sin competencia directa",IF(AV56=1,"1 - Foco Conquista (Alto Pot / Bajo Share)",IF(AV56=2,"2 - Foco Defensa (Alto Pot / Alto Share)",IF(AV56=3,"3 - Monitoreo (Bajo Pot / Alto Share)","4 - Baja Prioridad (Bajo Pot / Bajo Share)"))))</f>
        <v>Sin competencia directa</v>
      </c>
      <c r="AX56" s="12" t="str">
        <f aca="false">IF(OR(IFERROR(AND(W56&lt;&gt;"",Y56&lt;&gt;"",Y56-W56&gt;Resumen!$B$8),FALSE()),IFERROR(AND(X56&lt;&gt;"",Y56&lt;&gt;"",Y56-X56&gt;Resumen!$B$8),FALSE())),MAX(IF(IFERROR(AND(W56&lt;&gt;"",Y56&lt;&gt;"",Y56-W56&gt;Resumen!$B$8),FALSE()),Y56-W56,0),IF(IFERROR(AND(X56&lt;&gt;"",Y56&lt;&gt;"",Y56-X56&gt;Resumen!$B$8),FALSE()),Y56-X56,0)),"")</f>
        <v/>
      </c>
      <c r="AY56" s="22" t="str">
        <f aca="false">IF(OR(IFERROR(AND(W56&lt;&gt;"",Y56&lt;&gt;"",Y56-W56&gt;Resumen!$B$8),FALSE()),IFERROR(AND(X56&lt;&gt;"",Y56&lt;&gt;"",Y56-X56&gt;Resumen!$B$8),FALSE())),TRIM("Lays tiene mayor markup que "&amp;IF(IFERROR(AND(W56&lt;&gt;"",Y56&lt;&gt;"",Y56-W56&gt;Resumen!$B$8),FALSE()),"Quento ","")&amp;IF(IFERROR(AND(X56&lt;&gt;"",Y56&lt;&gt;"",Y56-X56&gt;Resumen!$B$8),FALSE()),"Julicroc ","")&amp;"en este PDV"),"")</f>
        <v/>
      </c>
      <c r="AZ56" s="22" t="str">
        <f aca="false">IF(COUNTIF('Plan Pehuamar - Lista'!$A$2:$A$167,A56)&gt;0,"Sí","No")</f>
        <v>No</v>
      </c>
      <c r="BA56" s="22" t="str">
        <f aca="false">IF(COUNTIF('Plan Combo 9+1'!$A$2:$A$226,A56)&gt;0,"Sí","No")</f>
        <v>No</v>
      </c>
      <c r="BB56" s="22" t="str">
        <f aca="false">IF(AH56="","No",IF(BA56="Sí",IF((AO56-AH56)&gt;Resumen!$B$6,"Sí","No"),IF((AO56-AH56)&gt;=Resumen!$B$132,"Sí","No")))</f>
        <v>No</v>
      </c>
      <c r="BC56" s="22" t="str">
        <f aca="false">IF(AND(N56="Sí",AL56="Sí",AI56=0),"Sí","No")</f>
        <v>No</v>
      </c>
      <c r="BD56" s="22" t="str">
        <f aca="false">IF(COUNTIF('Plan 9+1 (con Pehuamar)'!$A$2:$A$227,A56)&gt;0,"Sí","No")</f>
        <v>No</v>
      </c>
    </row>
    <row r="57" customFormat="false" ht="15" hidden="false" customHeight="true" outlineLevel="0" collapsed="false">
      <c r="A57" s="6" t="n">
        <v>400855</v>
      </c>
      <c r="B57" s="6" t="n">
        <v>1</v>
      </c>
      <c r="C57" s="6" t="n">
        <v>102</v>
      </c>
      <c r="D57" s="6" t="s">
        <v>254</v>
      </c>
      <c r="E57" s="6" t="s">
        <v>258</v>
      </c>
      <c r="F57" s="6" t="s">
        <v>201</v>
      </c>
      <c r="G57" s="6" t="s">
        <v>129</v>
      </c>
      <c r="H57" s="6" t="s">
        <v>197</v>
      </c>
      <c r="I57" s="27" t="n">
        <v>0</v>
      </c>
      <c r="J57" s="27" t="n">
        <v>0</v>
      </c>
      <c r="K57" s="27" t="n">
        <v>3.1</v>
      </c>
      <c r="L57" s="28" t="n">
        <f aca="false">I57+J57</f>
        <v>0</v>
      </c>
      <c r="M57" s="28" t="n">
        <f aca="false">L57+K57</f>
        <v>3.1</v>
      </c>
      <c r="N57" s="22" t="str">
        <f aca="false">IF(I57&gt;0,"Sí","No")</f>
        <v>No</v>
      </c>
      <c r="O57" s="22" t="str">
        <f aca="false">IF(J57&gt;0,"Sí","No")</f>
        <v>No</v>
      </c>
      <c r="P57" s="22" t="str">
        <f aca="false">IF(K57&gt;0,"Sí","No")</f>
        <v>Sí</v>
      </c>
      <c r="Q57" s="22" t="str">
        <f aca="false">IF(OR(I57&gt;0,J57&gt;0),"Sí","No")</f>
        <v>No</v>
      </c>
      <c r="R57" s="27"/>
      <c r="S57" s="27"/>
      <c r="T57" s="27"/>
      <c r="U57" s="27"/>
      <c r="V57" s="27"/>
      <c r="W57" s="12" t="str">
        <f aca="false">IF(AND(I57&gt;0,R57&gt;0),(S57-R57)/R57,"")</f>
        <v/>
      </c>
      <c r="X57" s="12" t="str">
        <f aca="false">IF(AND(J57&gt;0,T57&gt;0),(U57-T57)/T57,"")</f>
        <v/>
      </c>
      <c r="Y57" s="12" t="str">
        <f aca="false">IF(AND(K57&gt;0,V57&gt;0),(V57-Resumen!$B$7)/Resumen!$B$7,"")</f>
        <v/>
      </c>
      <c r="Z57" s="28" t="str">
        <f aca="false">IF(AND(K57&gt;0,I57&gt;0,V57&gt;0,S57&gt;0),V57-S57,"")</f>
        <v/>
      </c>
      <c r="AA57" s="12" t="str">
        <f aca="false">IF(Z57&lt;&gt;"",Z57/S57,"")</f>
        <v/>
      </c>
      <c r="AB57" s="28" t="str">
        <f aca="false">IF(AND(K57&gt;0,J57&gt;0,V57&gt;0,U57&gt;0),V57-U57,"")</f>
        <v/>
      </c>
      <c r="AC57" s="12" t="str">
        <f aca="false">IF(AB57&lt;&gt;"",AB57/U57,"")</f>
        <v/>
      </c>
      <c r="AD57" s="27" t="n">
        <v>0</v>
      </c>
      <c r="AE57" s="27" t="n">
        <v>0</v>
      </c>
      <c r="AF57" s="27" t="n">
        <v>0</v>
      </c>
      <c r="AG57" s="28" t="n">
        <f aca="false">AD57+AE57+AF57</f>
        <v>0</v>
      </c>
      <c r="AH57" s="12" t="str">
        <f aca="false">IF(AG57&gt;0,AD57/AG57,"")</f>
        <v/>
      </c>
      <c r="AI57" s="27" t="n">
        <v>0</v>
      </c>
      <c r="AJ57" s="27" t="n">
        <v>0</v>
      </c>
      <c r="AK57" s="27" t="n">
        <v>0</v>
      </c>
      <c r="AL57" s="22" t="str">
        <f aca="false">IF(OR(AJ57&gt;0,AK57&gt;0),"Sí","No")</f>
        <v>No</v>
      </c>
      <c r="AM57" s="6"/>
      <c r="AN57" s="6"/>
      <c r="AO57" s="12" t="n">
        <f aca="false">IF(M57&gt;0,K57/M57,"")</f>
        <v>1</v>
      </c>
      <c r="AP57" s="22" t="str">
        <f aca="false">IF(M57&gt;=Resumen!$B$5,"Alto","Bajo")</f>
        <v>Bajo</v>
      </c>
      <c r="AQ57" s="22" t="str">
        <f aca="false">IF(AO57&gt;=Resumen!$B$28,"Alto","Bajo")</f>
        <v>Alto</v>
      </c>
      <c r="AR57" s="22" t="str">
        <f aca="false">AP57&amp;" Potencial / "&amp;AQ57&amp;" Share"</f>
        <v>Bajo Potencial / Alto Share</v>
      </c>
      <c r="AS57" s="22" t="str">
        <f aca="false">IF(Q57="Sí",IF(AO57&gt;=Resumen!$B$29,"Alto","Bajo"),"")</f>
        <v/>
      </c>
      <c r="AT57" s="22" t="str">
        <f aca="false">IF(AS57&lt;&gt;"",AP57&amp;" Potencial / "&amp;AS57&amp;" Share","")</f>
        <v/>
      </c>
      <c r="AU57" s="22" t="str">
        <f aca="false">IF(AH57="","Sin dato",IF(AH57-AO57&gt;Resumen!$B$6,"Sobre-exhibido",IF(AO57-AH57&gt;Resumen!$B$6,"Sub-exhibido","En línea")))</f>
        <v>Sin dato</v>
      </c>
      <c r="AV57" s="22" t="str">
        <f aca="false">IF(AT57="","",IF(AT57="Alto Potencial / Bajo Share",1,IF(AT57="Alto Potencial / Alto Share",2,IF(AT57="Bajo Potencial / Alto Share",3,4))))</f>
        <v/>
      </c>
      <c r="AW57" s="22" t="str">
        <f aca="false">IF(Q57="No","Sin competencia directa",IF(AV57=1,"1 - Foco Conquista (Alto Pot / Bajo Share)",IF(AV57=2,"2 - Foco Defensa (Alto Pot / Alto Share)",IF(AV57=3,"3 - Monitoreo (Bajo Pot / Alto Share)","4 - Baja Prioridad (Bajo Pot / Bajo Share)"))))</f>
        <v>Sin competencia directa</v>
      </c>
      <c r="AX57" s="12" t="str">
        <f aca="false">IF(OR(IFERROR(AND(W57&lt;&gt;"",Y57&lt;&gt;"",Y57-W57&gt;Resumen!$B$8),FALSE()),IFERROR(AND(X57&lt;&gt;"",Y57&lt;&gt;"",Y57-X57&gt;Resumen!$B$8),FALSE())),MAX(IF(IFERROR(AND(W57&lt;&gt;"",Y57&lt;&gt;"",Y57-W57&gt;Resumen!$B$8),FALSE()),Y57-W57,0),IF(IFERROR(AND(X57&lt;&gt;"",Y57&lt;&gt;"",Y57-X57&gt;Resumen!$B$8),FALSE()),Y57-X57,0)),"")</f>
        <v/>
      </c>
      <c r="AY57" s="22" t="str">
        <f aca="false">IF(OR(IFERROR(AND(W57&lt;&gt;"",Y57&lt;&gt;"",Y57-W57&gt;Resumen!$B$8),FALSE()),IFERROR(AND(X57&lt;&gt;"",Y57&lt;&gt;"",Y57-X57&gt;Resumen!$B$8),FALSE())),TRIM("Lays tiene mayor markup que "&amp;IF(IFERROR(AND(W57&lt;&gt;"",Y57&lt;&gt;"",Y57-W57&gt;Resumen!$B$8),FALSE()),"Quento ","")&amp;IF(IFERROR(AND(X57&lt;&gt;"",Y57&lt;&gt;"",Y57-X57&gt;Resumen!$B$8),FALSE()),"Julicroc ","")&amp;"en este PDV"),"")</f>
        <v/>
      </c>
      <c r="AZ57" s="22" t="str">
        <f aca="false">IF(COUNTIF('Plan Pehuamar - Lista'!$A$2:$A$167,A57)&gt;0,"Sí","No")</f>
        <v>No</v>
      </c>
      <c r="BA57" s="22" t="str">
        <f aca="false">IF(COUNTIF('Plan Combo 9+1'!$A$2:$A$226,A57)&gt;0,"Sí","No")</f>
        <v>No</v>
      </c>
      <c r="BB57" s="22" t="str">
        <f aca="false">IF(AH57="","No",IF(BA57="Sí",IF((AO57-AH57)&gt;Resumen!$B$6,"Sí","No"),IF((AO57-AH57)&gt;=Resumen!$B$132,"Sí","No")))</f>
        <v>No</v>
      </c>
      <c r="BC57" s="22" t="str">
        <f aca="false">IF(AND(N57="Sí",AL57="Sí",AI57=0),"Sí","No")</f>
        <v>No</v>
      </c>
      <c r="BD57" s="22" t="str">
        <f aca="false">IF(COUNTIF('Plan 9+1 (con Pehuamar)'!$A$2:$A$227,A57)&gt;0,"Sí","No")</f>
        <v>No</v>
      </c>
    </row>
    <row r="58" customFormat="false" ht="15" hidden="false" customHeight="true" outlineLevel="0" collapsed="false">
      <c r="A58" s="6" t="n">
        <v>400856</v>
      </c>
      <c r="B58" s="6" t="n">
        <v>1</v>
      </c>
      <c r="C58" s="6" t="n">
        <v>102</v>
      </c>
      <c r="D58" s="6" t="s">
        <v>254</v>
      </c>
      <c r="E58" s="6" t="s">
        <v>259</v>
      </c>
      <c r="F58" s="6" t="s">
        <v>206</v>
      </c>
      <c r="G58" s="6" t="s">
        <v>129</v>
      </c>
      <c r="H58" s="6" t="s">
        <v>197</v>
      </c>
      <c r="I58" s="27" t="n">
        <v>70</v>
      </c>
      <c r="J58" s="27" t="n">
        <v>50</v>
      </c>
      <c r="K58" s="27" t="n">
        <v>80</v>
      </c>
      <c r="L58" s="28" t="n">
        <f aca="false">I58+J58</f>
        <v>120</v>
      </c>
      <c r="M58" s="28" t="n">
        <f aca="false">L58+K58</f>
        <v>200</v>
      </c>
      <c r="N58" s="22" t="str">
        <f aca="false">IF(I58&gt;0,"Sí","No")</f>
        <v>Sí</v>
      </c>
      <c r="O58" s="22" t="str">
        <f aca="false">IF(J58&gt;0,"Sí","No")</f>
        <v>Sí</v>
      </c>
      <c r="P58" s="22" t="str">
        <f aca="false">IF(K58&gt;0,"Sí","No")</f>
        <v>Sí</v>
      </c>
      <c r="Q58" s="22" t="str">
        <f aca="false">IF(OR(I58&gt;0,J58&gt;0),"Sí","No")</f>
        <v>Sí</v>
      </c>
      <c r="R58" s="27" t="n">
        <v>1900</v>
      </c>
      <c r="S58" s="27" t="n">
        <v>2900</v>
      </c>
      <c r="T58" s="27" t="n">
        <v>1700</v>
      </c>
      <c r="U58" s="27" t="n">
        <v>2508</v>
      </c>
      <c r="V58" s="27" t="n">
        <v>3700</v>
      </c>
      <c r="W58" s="12" t="n">
        <f aca="false">IF(AND(I58&gt;0,R58&gt;0),(S58-R58)/R58,"")</f>
        <v>0.526315789473684</v>
      </c>
      <c r="X58" s="12" t="n">
        <f aca="false">IF(AND(J58&gt;0,T58&gt;0),(U58-T58)/T58,"")</f>
        <v>0.475294117647059</v>
      </c>
      <c r="Y58" s="12" t="n">
        <f aca="false">IF(AND(K58&gt;0,V58&gt;0),(V58-Resumen!$B$7)/Resumen!$B$7,"")</f>
        <v>0.48</v>
      </c>
      <c r="Z58" s="28" t="n">
        <f aca="false">IF(AND(K58&gt;0,I58&gt;0,V58&gt;0,S58&gt;0),V58-S58,"")</f>
        <v>800</v>
      </c>
      <c r="AA58" s="12" t="n">
        <f aca="false">IF(Z58&lt;&gt;"",Z58/S58,"")</f>
        <v>0.275862068965517</v>
      </c>
      <c r="AB58" s="28" t="n">
        <f aca="false">IF(AND(K58&gt;0,J58&gt;0,V58&gt;0,U58&gt;0),V58-U58,"")</f>
        <v>1192</v>
      </c>
      <c r="AC58" s="12" t="n">
        <f aca="false">IF(AB58&lt;&gt;"",AB58/U58,"")</f>
        <v>0.475279106858054</v>
      </c>
      <c r="AD58" s="27" t="n">
        <v>8</v>
      </c>
      <c r="AE58" s="27" t="n">
        <v>4</v>
      </c>
      <c r="AF58" s="27" t="n">
        <v>3</v>
      </c>
      <c r="AG58" s="28" t="n">
        <f aca="false">AD58+AE58+AF58</f>
        <v>15</v>
      </c>
      <c r="AH58" s="12" t="n">
        <f aca="false">IF(AG58&gt;0,AD58/AG58,"")</f>
        <v>0.533333333333333</v>
      </c>
      <c r="AI58" s="27" t="n">
        <v>1</v>
      </c>
      <c r="AJ58" s="27" t="n">
        <v>0</v>
      </c>
      <c r="AK58" s="27" t="n">
        <v>0</v>
      </c>
      <c r="AL58" s="22" t="str">
        <f aca="false">IF(OR(AJ58&gt;0,AK58&gt;0),"Sí","No")</f>
        <v>No</v>
      </c>
      <c r="AM58" s="6" t="s">
        <v>198</v>
      </c>
      <c r="AN58" s="6" t="s">
        <v>198</v>
      </c>
      <c r="AO58" s="12" t="n">
        <f aca="false">IF(M58&gt;0,K58/M58,"")</f>
        <v>0.4</v>
      </c>
      <c r="AP58" s="22" t="str">
        <f aca="false">IF(M58&gt;=Resumen!$B$5,"Alto","Bajo")</f>
        <v>Alto</v>
      </c>
      <c r="AQ58" s="22" t="str">
        <f aca="false">IF(AO58&gt;=Resumen!$B$28,"Alto","Bajo")</f>
        <v>Alto</v>
      </c>
      <c r="AR58" s="22" t="str">
        <f aca="false">AP58&amp;" Potencial / "&amp;AQ58&amp;" Share"</f>
        <v>Alto Potencial / Alto Share</v>
      </c>
      <c r="AS58" s="22" t="str">
        <f aca="false">IF(Q58="Sí",IF(AO58&gt;=Resumen!$B$29,"Alto","Bajo"),"")</f>
        <v>Bajo</v>
      </c>
      <c r="AT58" s="22" t="str">
        <f aca="false">IF(AS58&lt;&gt;"",AP58&amp;" Potencial / "&amp;AS58&amp;" Share","")</f>
        <v>Alto Potencial / Bajo Share</v>
      </c>
      <c r="AU58" s="22" t="str">
        <f aca="false">IF(AH58="","Sin dato",IF(AH58-AO58&gt;Resumen!$B$6,"Sobre-exhibido",IF(AO58-AH58&gt;Resumen!$B$6,"Sub-exhibido","En línea")))</f>
        <v>Sobre-exhibido</v>
      </c>
      <c r="AV58" s="22" t="n">
        <f aca="false">IF(AT58="","",IF(AT58="Alto Potencial / Bajo Share",1,IF(AT58="Alto Potencial / Alto Share",2,IF(AT58="Bajo Potencial / Alto Share",3,4))))</f>
        <v>1</v>
      </c>
      <c r="AW58" s="22" t="str">
        <f aca="false">IF(Q58="No","Sin competencia directa",IF(AV58=1,"1 - Foco Conquista (Alto Pot / Bajo Share)",IF(AV58=2,"2 - Foco Defensa (Alto Pot / Alto Share)",IF(AV58=3,"3 - Monitoreo (Bajo Pot / Alto Share)","4 - Baja Prioridad (Bajo Pot / Bajo Share)"))))</f>
        <v>1 - Foco Conquista (Alto Pot / Bajo Share)</v>
      </c>
      <c r="AX58" s="12" t="str">
        <f aca="false">IF(OR(IFERROR(AND(W58&lt;&gt;"",Y58&lt;&gt;"",Y58-W58&gt;Resumen!$B$8),FALSE()),IFERROR(AND(X58&lt;&gt;"",Y58&lt;&gt;"",Y58-X58&gt;Resumen!$B$8),FALSE())),MAX(IF(IFERROR(AND(W58&lt;&gt;"",Y58&lt;&gt;"",Y58-W58&gt;Resumen!$B$8),FALSE()),Y58-W58,0),IF(IFERROR(AND(X58&lt;&gt;"",Y58&lt;&gt;"",Y58-X58&gt;Resumen!$B$8),FALSE()),Y58-X58,0)),"")</f>
        <v/>
      </c>
      <c r="AY58" s="22" t="str">
        <f aca="false">IF(OR(IFERROR(AND(W58&lt;&gt;"",Y58&lt;&gt;"",Y58-W58&gt;Resumen!$B$8),FALSE()),IFERROR(AND(X58&lt;&gt;"",Y58&lt;&gt;"",Y58-X58&gt;Resumen!$B$8),FALSE())),TRIM("Lays tiene mayor markup que "&amp;IF(IFERROR(AND(W58&lt;&gt;"",Y58&lt;&gt;"",Y58-W58&gt;Resumen!$B$8),FALSE()),"Quento ","")&amp;IF(IFERROR(AND(X58&lt;&gt;"",Y58&lt;&gt;"",Y58-X58&gt;Resumen!$B$8),FALSE()),"Julicroc ","")&amp;"en este PDV"),"")</f>
        <v/>
      </c>
      <c r="AZ58" s="22" t="str">
        <f aca="false">IF(COUNTIF('Plan Pehuamar - Lista'!$A$2:$A$167,A58)&gt;0,"Sí","No")</f>
        <v>No</v>
      </c>
      <c r="BA58" s="22" t="str">
        <f aca="false">IF(COUNTIF('Plan Combo 9+1'!$A$2:$A$226,A58)&gt;0,"Sí","No")</f>
        <v>No</v>
      </c>
      <c r="BB58" s="22" t="str">
        <f aca="false">IF(AH58="","No",IF(BA58="Sí",IF((AO58-AH58)&gt;Resumen!$B$6,"Sí","No"),IF((AO58-AH58)&gt;=Resumen!$B$132,"Sí","No")))</f>
        <v>No</v>
      </c>
      <c r="BC58" s="22" t="str">
        <f aca="false">IF(AND(N58="Sí",AL58="Sí",AI58=0),"Sí","No")</f>
        <v>No</v>
      </c>
      <c r="BD58" s="22" t="str">
        <f aca="false">IF(COUNTIF('Plan 9+1 (con Pehuamar)'!$A$2:$A$227,A58)&gt;0,"Sí","No")</f>
        <v>No</v>
      </c>
    </row>
    <row r="59" customFormat="false" ht="15" hidden="false" customHeight="true" outlineLevel="0" collapsed="false">
      <c r="A59" s="6" t="n">
        <v>400859</v>
      </c>
      <c r="B59" s="6" t="n">
        <v>1</v>
      </c>
      <c r="C59" s="6" t="n">
        <v>102</v>
      </c>
      <c r="D59" s="6" t="s">
        <v>254</v>
      </c>
      <c r="E59" s="6" t="s">
        <v>260</v>
      </c>
      <c r="F59" s="6" t="s">
        <v>261</v>
      </c>
      <c r="G59" s="6" t="s">
        <v>129</v>
      </c>
      <c r="H59" s="6" t="s">
        <v>197</v>
      </c>
      <c r="I59" s="27" t="n">
        <v>0</v>
      </c>
      <c r="J59" s="27" t="n">
        <v>0</v>
      </c>
      <c r="K59" s="27" t="n">
        <v>0.2</v>
      </c>
      <c r="L59" s="28" t="n">
        <f aca="false">I59+J59</f>
        <v>0</v>
      </c>
      <c r="M59" s="28" t="n">
        <f aca="false">L59+K59</f>
        <v>0.2</v>
      </c>
      <c r="N59" s="22" t="str">
        <f aca="false">IF(I59&gt;0,"Sí","No")</f>
        <v>No</v>
      </c>
      <c r="O59" s="22" t="str">
        <f aca="false">IF(J59&gt;0,"Sí","No")</f>
        <v>No</v>
      </c>
      <c r="P59" s="22" t="str">
        <f aca="false">IF(K59&gt;0,"Sí","No")</f>
        <v>Sí</v>
      </c>
      <c r="Q59" s="22" t="str">
        <f aca="false">IF(OR(I59&gt;0,J59&gt;0),"Sí","No")</f>
        <v>No</v>
      </c>
      <c r="R59" s="27"/>
      <c r="S59" s="27"/>
      <c r="T59" s="27"/>
      <c r="U59" s="27"/>
      <c r="V59" s="27"/>
      <c r="W59" s="12" t="str">
        <f aca="false">IF(AND(I59&gt;0,R59&gt;0),(S59-R59)/R59,"")</f>
        <v/>
      </c>
      <c r="X59" s="12" t="str">
        <f aca="false">IF(AND(J59&gt;0,T59&gt;0),(U59-T59)/T59,"")</f>
        <v/>
      </c>
      <c r="Y59" s="12" t="str">
        <f aca="false">IF(AND(K59&gt;0,V59&gt;0),(V59-Resumen!$B$7)/Resumen!$B$7,"")</f>
        <v/>
      </c>
      <c r="Z59" s="28" t="str">
        <f aca="false">IF(AND(K59&gt;0,I59&gt;0,V59&gt;0,S59&gt;0),V59-S59,"")</f>
        <v/>
      </c>
      <c r="AA59" s="12" t="str">
        <f aca="false">IF(Z59&lt;&gt;"",Z59/S59,"")</f>
        <v/>
      </c>
      <c r="AB59" s="28" t="str">
        <f aca="false">IF(AND(K59&gt;0,J59&gt;0,V59&gt;0,U59&gt;0),V59-U59,"")</f>
        <v/>
      </c>
      <c r="AC59" s="12" t="str">
        <f aca="false">IF(AB59&lt;&gt;"",AB59/U59,"")</f>
        <v/>
      </c>
      <c r="AD59" s="27" t="n">
        <v>0</v>
      </c>
      <c r="AE59" s="27" t="n">
        <v>0</v>
      </c>
      <c r="AF59" s="27" t="n">
        <v>0</v>
      </c>
      <c r="AG59" s="28" t="n">
        <f aca="false">AD59+AE59+AF59</f>
        <v>0</v>
      </c>
      <c r="AH59" s="12" t="str">
        <f aca="false">IF(AG59&gt;0,AD59/AG59,"")</f>
        <v/>
      </c>
      <c r="AI59" s="27" t="n">
        <v>0</v>
      </c>
      <c r="AJ59" s="27" t="n">
        <v>0</v>
      </c>
      <c r="AK59" s="27" t="n">
        <v>0</v>
      </c>
      <c r="AL59" s="22" t="str">
        <f aca="false">IF(OR(AJ59&gt;0,AK59&gt;0),"Sí","No")</f>
        <v>No</v>
      </c>
      <c r="AM59" s="6"/>
      <c r="AN59" s="6"/>
      <c r="AO59" s="12" t="n">
        <f aca="false">IF(M59&gt;0,K59/M59,"")</f>
        <v>1</v>
      </c>
      <c r="AP59" s="22" t="str">
        <f aca="false">IF(M59&gt;=Resumen!$B$5,"Alto","Bajo")</f>
        <v>Bajo</v>
      </c>
      <c r="AQ59" s="22" t="str">
        <f aca="false">IF(AO59&gt;=Resumen!$B$28,"Alto","Bajo")</f>
        <v>Alto</v>
      </c>
      <c r="AR59" s="22" t="str">
        <f aca="false">AP59&amp;" Potencial / "&amp;AQ59&amp;" Share"</f>
        <v>Bajo Potencial / Alto Share</v>
      </c>
      <c r="AS59" s="22" t="str">
        <f aca="false">IF(Q59="Sí",IF(AO59&gt;=Resumen!$B$29,"Alto","Bajo"),"")</f>
        <v/>
      </c>
      <c r="AT59" s="22" t="str">
        <f aca="false">IF(AS59&lt;&gt;"",AP59&amp;" Potencial / "&amp;AS59&amp;" Share","")</f>
        <v/>
      </c>
      <c r="AU59" s="22" t="str">
        <f aca="false">IF(AH59="","Sin dato",IF(AH59-AO59&gt;Resumen!$B$6,"Sobre-exhibido",IF(AO59-AH59&gt;Resumen!$B$6,"Sub-exhibido","En línea")))</f>
        <v>Sin dato</v>
      </c>
      <c r="AV59" s="22" t="str">
        <f aca="false">IF(AT59="","",IF(AT59="Alto Potencial / Bajo Share",1,IF(AT59="Alto Potencial / Alto Share",2,IF(AT59="Bajo Potencial / Alto Share",3,4))))</f>
        <v/>
      </c>
      <c r="AW59" s="22" t="str">
        <f aca="false">IF(Q59="No","Sin competencia directa",IF(AV59=1,"1 - Foco Conquista (Alto Pot / Bajo Share)",IF(AV59=2,"2 - Foco Defensa (Alto Pot / Alto Share)",IF(AV59=3,"3 - Monitoreo (Bajo Pot / Alto Share)","4 - Baja Prioridad (Bajo Pot / Bajo Share)"))))</f>
        <v>Sin competencia directa</v>
      </c>
      <c r="AX59" s="12" t="str">
        <f aca="false">IF(OR(IFERROR(AND(W59&lt;&gt;"",Y59&lt;&gt;"",Y59-W59&gt;Resumen!$B$8),FALSE()),IFERROR(AND(X59&lt;&gt;"",Y59&lt;&gt;"",Y59-X59&gt;Resumen!$B$8),FALSE())),MAX(IF(IFERROR(AND(W59&lt;&gt;"",Y59&lt;&gt;"",Y59-W59&gt;Resumen!$B$8),FALSE()),Y59-W59,0),IF(IFERROR(AND(X59&lt;&gt;"",Y59&lt;&gt;"",Y59-X59&gt;Resumen!$B$8),FALSE()),Y59-X59,0)),"")</f>
        <v/>
      </c>
      <c r="AY59" s="22" t="str">
        <f aca="false">IF(OR(IFERROR(AND(W59&lt;&gt;"",Y59&lt;&gt;"",Y59-W59&gt;Resumen!$B$8),FALSE()),IFERROR(AND(X59&lt;&gt;"",Y59&lt;&gt;"",Y59-X59&gt;Resumen!$B$8),FALSE())),TRIM("Lays tiene mayor markup que "&amp;IF(IFERROR(AND(W59&lt;&gt;"",Y59&lt;&gt;"",Y59-W59&gt;Resumen!$B$8),FALSE()),"Quento ","")&amp;IF(IFERROR(AND(X59&lt;&gt;"",Y59&lt;&gt;"",Y59-X59&gt;Resumen!$B$8),FALSE()),"Julicroc ","")&amp;"en este PDV"),"")</f>
        <v/>
      </c>
      <c r="AZ59" s="22" t="str">
        <f aca="false">IF(COUNTIF('Plan Pehuamar - Lista'!$A$2:$A$167,A59)&gt;0,"Sí","No")</f>
        <v>No</v>
      </c>
      <c r="BA59" s="22" t="str">
        <f aca="false">IF(COUNTIF('Plan Combo 9+1'!$A$2:$A$226,A59)&gt;0,"Sí","No")</f>
        <v>No</v>
      </c>
      <c r="BB59" s="22" t="str">
        <f aca="false">IF(AH59="","No",IF(BA59="Sí",IF((AO59-AH59)&gt;Resumen!$B$6,"Sí","No"),IF((AO59-AH59)&gt;=Resumen!$B$132,"Sí","No")))</f>
        <v>No</v>
      </c>
      <c r="BC59" s="22" t="str">
        <f aca="false">IF(AND(N59="Sí",AL59="Sí",AI59=0),"Sí","No")</f>
        <v>No</v>
      </c>
      <c r="BD59" s="22" t="str">
        <f aca="false">IF(COUNTIF('Plan 9+1 (con Pehuamar)'!$A$2:$A$227,A59)&gt;0,"Sí","No")</f>
        <v>No</v>
      </c>
    </row>
    <row r="60" customFormat="false" ht="15" hidden="false" customHeight="true" outlineLevel="0" collapsed="false">
      <c r="A60" s="6" t="n">
        <v>400865</v>
      </c>
      <c r="B60" s="6" t="n">
        <v>1</v>
      </c>
      <c r="C60" s="6" t="n">
        <v>102</v>
      </c>
      <c r="D60" s="6" t="s">
        <v>254</v>
      </c>
      <c r="E60" s="6" t="s">
        <v>262</v>
      </c>
      <c r="F60" s="6" t="s">
        <v>206</v>
      </c>
      <c r="G60" s="6" t="s">
        <v>129</v>
      </c>
      <c r="H60" s="6" t="s">
        <v>197</v>
      </c>
      <c r="I60" s="27" t="n">
        <v>40</v>
      </c>
      <c r="J60" s="27" t="n">
        <v>30</v>
      </c>
      <c r="K60" s="27" t="n">
        <v>50</v>
      </c>
      <c r="L60" s="28" t="n">
        <f aca="false">I60+J60</f>
        <v>70</v>
      </c>
      <c r="M60" s="28" t="n">
        <f aca="false">L60+K60</f>
        <v>120</v>
      </c>
      <c r="N60" s="22" t="str">
        <f aca="false">IF(I60&gt;0,"Sí","No")</f>
        <v>Sí</v>
      </c>
      <c r="O60" s="22" t="str">
        <f aca="false">IF(J60&gt;0,"Sí","No")</f>
        <v>Sí</v>
      </c>
      <c r="P60" s="22" t="str">
        <f aca="false">IF(K60&gt;0,"Sí","No")</f>
        <v>Sí</v>
      </c>
      <c r="Q60" s="22" t="str">
        <f aca="false">IF(OR(I60&gt;0,J60&gt;0),"Sí","No")</f>
        <v>Sí</v>
      </c>
      <c r="R60" s="27" t="n">
        <v>1700</v>
      </c>
      <c r="S60" s="27" t="n">
        <v>2800</v>
      </c>
      <c r="T60" s="27" t="n">
        <v>1500</v>
      </c>
      <c r="U60" s="27" t="n">
        <v>2600</v>
      </c>
      <c r="V60" s="27" t="n">
        <v>3500</v>
      </c>
      <c r="W60" s="12" t="n">
        <f aca="false">IF(AND(I60&gt;0,R60&gt;0),(S60-R60)/R60,"")</f>
        <v>0.647058823529412</v>
      </c>
      <c r="X60" s="12" t="n">
        <f aca="false">IF(AND(J60&gt;0,T60&gt;0),(U60-T60)/T60,"")</f>
        <v>0.733333333333333</v>
      </c>
      <c r="Y60" s="12" t="n">
        <f aca="false">IF(AND(K60&gt;0,V60&gt;0),(V60-Resumen!$B$7)/Resumen!$B$7,"")</f>
        <v>0.4</v>
      </c>
      <c r="Z60" s="28" t="n">
        <f aca="false">IF(AND(K60&gt;0,I60&gt;0,V60&gt;0,S60&gt;0),V60-S60,"")</f>
        <v>700</v>
      </c>
      <c r="AA60" s="12" t="n">
        <f aca="false">IF(Z60&lt;&gt;"",Z60/S60,"")</f>
        <v>0.25</v>
      </c>
      <c r="AB60" s="28" t="n">
        <f aca="false">IF(AND(K60&gt;0,J60&gt;0,V60&gt;0,U60&gt;0),V60-U60,"")</f>
        <v>900</v>
      </c>
      <c r="AC60" s="12" t="n">
        <f aca="false">IF(AB60&lt;&gt;"",AB60/U60,"")</f>
        <v>0.346153846153846</v>
      </c>
      <c r="AD60" s="27" t="n">
        <v>8</v>
      </c>
      <c r="AE60" s="27" t="n">
        <v>4</v>
      </c>
      <c r="AF60" s="27" t="n">
        <v>4</v>
      </c>
      <c r="AG60" s="28" t="n">
        <f aca="false">AD60+AE60+AF60</f>
        <v>16</v>
      </c>
      <c r="AH60" s="12" t="n">
        <f aca="false">IF(AG60&gt;0,AD60/AG60,"")</f>
        <v>0.5</v>
      </c>
      <c r="AI60" s="27" t="n">
        <v>1</v>
      </c>
      <c r="AJ60" s="27" t="n">
        <v>1</v>
      </c>
      <c r="AK60" s="27" t="n">
        <v>1</v>
      </c>
      <c r="AL60" s="22" t="str">
        <f aca="false">IF(OR(AJ60&gt;0,AK60&gt;0),"Sí","No")</f>
        <v>Sí</v>
      </c>
      <c r="AM60" s="6" t="s">
        <v>198</v>
      </c>
      <c r="AN60" s="6" t="s">
        <v>198</v>
      </c>
      <c r="AO60" s="12" t="n">
        <f aca="false">IF(M60&gt;0,K60/M60,"")</f>
        <v>0.416666666666667</v>
      </c>
      <c r="AP60" s="22" t="str">
        <f aca="false">IF(M60&gt;=Resumen!$B$5,"Alto","Bajo")</f>
        <v>Alto</v>
      </c>
      <c r="AQ60" s="22" t="str">
        <f aca="false">IF(AO60&gt;=Resumen!$B$28,"Alto","Bajo")</f>
        <v>Alto</v>
      </c>
      <c r="AR60" s="22" t="str">
        <f aca="false">AP60&amp;" Potencial / "&amp;AQ60&amp;" Share"</f>
        <v>Alto Potencial / Alto Share</v>
      </c>
      <c r="AS60" s="22" t="str">
        <f aca="false">IF(Q60="Sí",IF(AO60&gt;=Resumen!$B$29,"Alto","Bajo"),"")</f>
        <v>Bajo</v>
      </c>
      <c r="AT60" s="22" t="str">
        <f aca="false">IF(AS60&lt;&gt;"",AP60&amp;" Potencial / "&amp;AS60&amp;" Share","")</f>
        <v>Alto Potencial / Bajo Share</v>
      </c>
      <c r="AU60" s="22" t="str">
        <f aca="false">IF(AH60="","Sin dato",IF(AH60-AO60&gt;Resumen!$B$6,"Sobre-exhibido",IF(AO60-AH60&gt;Resumen!$B$6,"Sub-exhibido","En línea")))</f>
        <v>Sobre-exhibido</v>
      </c>
      <c r="AV60" s="22" t="n">
        <f aca="false">IF(AT60="","",IF(AT60="Alto Potencial / Bajo Share",1,IF(AT60="Alto Potencial / Alto Share",2,IF(AT60="Bajo Potencial / Alto Share",3,4))))</f>
        <v>1</v>
      </c>
      <c r="AW60" s="22" t="str">
        <f aca="false">IF(Q60="No","Sin competencia directa",IF(AV60=1,"1 - Foco Conquista (Alto Pot / Bajo Share)",IF(AV60=2,"2 - Foco Defensa (Alto Pot / Alto Share)",IF(AV60=3,"3 - Monitoreo (Bajo Pot / Alto Share)","4 - Baja Prioridad (Bajo Pot / Bajo Share)"))))</f>
        <v>1 - Foco Conquista (Alto Pot / Bajo Share)</v>
      </c>
      <c r="AX60" s="12" t="str">
        <f aca="false">IF(OR(IFERROR(AND(W60&lt;&gt;"",Y60&lt;&gt;"",Y60-W60&gt;Resumen!$B$8),FALSE()),IFERROR(AND(X60&lt;&gt;"",Y60&lt;&gt;"",Y60-X60&gt;Resumen!$B$8),FALSE())),MAX(IF(IFERROR(AND(W60&lt;&gt;"",Y60&lt;&gt;"",Y60-W60&gt;Resumen!$B$8),FALSE()),Y60-W60,0),IF(IFERROR(AND(X60&lt;&gt;"",Y60&lt;&gt;"",Y60-X60&gt;Resumen!$B$8),FALSE()),Y60-X60,0)),"")</f>
        <v/>
      </c>
      <c r="AY60" s="22" t="str">
        <f aca="false">IF(OR(IFERROR(AND(W60&lt;&gt;"",Y60&lt;&gt;"",Y60-W60&gt;Resumen!$B$8),FALSE()),IFERROR(AND(X60&lt;&gt;"",Y60&lt;&gt;"",Y60-X60&gt;Resumen!$B$8),FALSE())),TRIM("Lays tiene mayor markup que "&amp;IF(IFERROR(AND(W60&lt;&gt;"",Y60&lt;&gt;"",Y60-W60&gt;Resumen!$B$8),FALSE()),"Quento ","")&amp;IF(IFERROR(AND(X60&lt;&gt;"",Y60&lt;&gt;"",Y60-X60&gt;Resumen!$B$8),FALSE()),"Julicroc ","")&amp;"en este PDV"),"")</f>
        <v/>
      </c>
      <c r="AZ60" s="22" t="str">
        <f aca="false">IF(COUNTIF('Plan Pehuamar - Lista'!$A$2:$A$167,A60)&gt;0,"Sí","No")</f>
        <v>No</v>
      </c>
      <c r="BA60" s="22" t="str">
        <f aca="false">IF(COUNTIF('Plan Combo 9+1'!$A$2:$A$226,A60)&gt;0,"Sí","No")</f>
        <v>No</v>
      </c>
      <c r="BB60" s="22" t="str">
        <f aca="false">IF(AH60="","No",IF(BA60="Sí",IF((AO60-AH60)&gt;Resumen!$B$6,"Sí","No"),IF((AO60-AH60)&gt;=Resumen!$B$132,"Sí","No")))</f>
        <v>No</v>
      </c>
      <c r="BC60" s="22" t="str">
        <f aca="false">IF(AND(N60="Sí",AL60="Sí",AI60=0),"Sí","No")</f>
        <v>No</v>
      </c>
      <c r="BD60" s="22" t="str">
        <f aca="false">IF(COUNTIF('Plan 9+1 (con Pehuamar)'!$A$2:$A$227,A60)&gt;0,"Sí","No")</f>
        <v>No</v>
      </c>
    </row>
    <row r="61" customFormat="false" ht="15" hidden="false" customHeight="true" outlineLevel="0" collapsed="false">
      <c r="A61" s="6" t="n">
        <v>400873</v>
      </c>
      <c r="B61" s="6" t="n">
        <v>1</v>
      </c>
      <c r="C61" s="6" t="n">
        <v>102</v>
      </c>
      <c r="D61" s="6" t="s">
        <v>254</v>
      </c>
      <c r="E61" s="6" t="s">
        <v>263</v>
      </c>
      <c r="F61" s="6" t="s">
        <v>206</v>
      </c>
      <c r="G61" s="6" t="s">
        <v>129</v>
      </c>
      <c r="H61" s="6" t="s">
        <v>197</v>
      </c>
      <c r="I61" s="27" t="n">
        <v>40</v>
      </c>
      <c r="J61" s="27" t="n">
        <v>40</v>
      </c>
      <c r="K61" s="27" t="n">
        <v>50</v>
      </c>
      <c r="L61" s="28" t="n">
        <f aca="false">I61+J61</f>
        <v>80</v>
      </c>
      <c r="M61" s="28" t="n">
        <f aca="false">L61+K61</f>
        <v>130</v>
      </c>
      <c r="N61" s="22" t="str">
        <f aca="false">IF(I61&gt;0,"Sí","No")</f>
        <v>Sí</v>
      </c>
      <c r="O61" s="22" t="str">
        <f aca="false">IF(J61&gt;0,"Sí","No")</f>
        <v>Sí</v>
      </c>
      <c r="P61" s="22" t="str">
        <f aca="false">IF(K61&gt;0,"Sí","No")</f>
        <v>Sí</v>
      </c>
      <c r="Q61" s="22" t="str">
        <f aca="false">IF(OR(I61&gt;0,J61&gt;0),"Sí","No")</f>
        <v>Sí</v>
      </c>
      <c r="R61" s="27" t="n">
        <v>2000</v>
      </c>
      <c r="S61" s="27" t="n">
        <v>3050</v>
      </c>
      <c r="T61" s="27" t="n">
        <v>1700</v>
      </c>
      <c r="U61" s="27" t="n">
        <v>2500</v>
      </c>
      <c r="V61" s="27" t="n">
        <v>3500</v>
      </c>
      <c r="W61" s="12" t="n">
        <f aca="false">IF(AND(I61&gt;0,R61&gt;0),(S61-R61)/R61,"")</f>
        <v>0.525</v>
      </c>
      <c r="X61" s="12" t="n">
        <f aca="false">IF(AND(J61&gt;0,T61&gt;0),(U61-T61)/T61,"")</f>
        <v>0.470588235294118</v>
      </c>
      <c r="Y61" s="12" t="n">
        <f aca="false">IF(AND(K61&gt;0,V61&gt;0),(V61-Resumen!$B$7)/Resumen!$B$7,"")</f>
        <v>0.4</v>
      </c>
      <c r="Z61" s="28" t="n">
        <f aca="false">IF(AND(K61&gt;0,I61&gt;0,V61&gt;0,S61&gt;0),V61-S61,"")</f>
        <v>450</v>
      </c>
      <c r="AA61" s="12" t="n">
        <f aca="false">IF(Z61&lt;&gt;"",Z61/S61,"")</f>
        <v>0.147540983606557</v>
      </c>
      <c r="AB61" s="28" t="n">
        <f aca="false">IF(AND(K61&gt;0,J61&gt;0,V61&gt;0,U61&gt;0),V61-U61,"")</f>
        <v>1000</v>
      </c>
      <c r="AC61" s="12" t="n">
        <f aca="false">IF(AB61&lt;&gt;"",AB61/U61,"")</f>
        <v>0.4</v>
      </c>
      <c r="AD61" s="27" t="n">
        <v>5</v>
      </c>
      <c r="AE61" s="27" t="n">
        <v>3</v>
      </c>
      <c r="AF61" s="27" t="n">
        <v>2</v>
      </c>
      <c r="AG61" s="28" t="n">
        <f aca="false">AD61+AE61+AF61</f>
        <v>10</v>
      </c>
      <c r="AH61" s="12" t="n">
        <f aca="false">IF(AG61&gt;0,AD61/AG61,"")</f>
        <v>0.5</v>
      </c>
      <c r="AI61" s="27" t="n">
        <v>1</v>
      </c>
      <c r="AJ61" s="27" t="n">
        <v>0</v>
      </c>
      <c r="AK61" s="27" t="n">
        <v>0</v>
      </c>
      <c r="AL61" s="22" t="str">
        <f aca="false">IF(OR(AJ61&gt;0,AK61&gt;0),"Sí","No")</f>
        <v>No</v>
      </c>
      <c r="AM61" s="6" t="s">
        <v>198</v>
      </c>
      <c r="AN61" s="6" t="s">
        <v>198</v>
      </c>
      <c r="AO61" s="12" t="n">
        <f aca="false">IF(M61&gt;0,K61/M61,"")</f>
        <v>0.384615384615385</v>
      </c>
      <c r="AP61" s="22" t="str">
        <f aca="false">IF(M61&gt;=Resumen!$B$5,"Alto","Bajo")</f>
        <v>Alto</v>
      </c>
      <c r="AQ61" s="22" t="str">
        <f aca="false">IF(AO61&gt;=Resumen!$B$28,"Alto","Bajo")</f>
        <v>Bajo</v>
      </c>
      <c r="AR61" s="22" t="str">
        <f aca="false">AP61&amp;" Potencial / "&amp;AQ61&amp;" Share"</f>
        <v>Alto Potencial / Bajo Share</v>
      </c>
      <c r="AS61" s="22" t="str">
        <f aca="false">IF(Q61="Sí",IF(AO61&gt;=Resumen!$B$29,"Alto","Bajo"),"")</f>
        <v>Bajo</v>
      </c>
      <c r="AT61" s="22" t="str">
        <f aca="false">IF(AS61&lt;&gt;"",AP61&amp;" Potencial / "&amp;AS61&amp;" Share","")</f>
        <v>Alto Potencial / Bajo Share</v>
      </c>
      <c r="AU61" s="22" t="str">
        <f aca="false">IF(AH61="","Sin dato",IF(AH61-AO61&gt;Resumen!$B$6,"Sobre-exhibido",IF(AO61-AH61&gt;Resumen!$B$6,"Sub-exhibido","En línea")))</f>
        <v>Sobre-exhibido</v>
      </c>
      <c r="AV61" s="22" t="n">
        <f aca="false">IF(AT61="","",IF(AT61="Alto Potencial / Bajo Share",1,IF(AT61="Alto Potencial / Alto Share",2,IF(AT61="Bajo Potencial / Alto Share",3,4))))</f>
        <v>1</v>
      </c>
      <c r="AW61" s="22" t="str">
        <f aca="false">IF(Q61="No","Sin competencia directa",IF(AV61=1,"1 - Foco Conquista (Alto Pot / Bajo Share)",IF(AV61=2,"2 - Foco Defensa (Alto Pot / Alto Share)",IF(AV61=3,"3 - Monitoreo (Bajo Pot / Alto Share)","4 - Baja Prioridad (Bajo Pot / Bajo Share)"))))</f>
        <v>1 - Foco Conquista (Alto Pot / Bajo Share)</v>
      </c>
      <c r="AX61" s="12" t="str">
        <f aca="false">IF(OR(IFERROR(AND(W61&lt;&gt;"",Y61&lt;&gt;"",Y61-W61&gt;Resumen!$B$8),FALSE()),IFERROR(AND(X61&lt;&gt;"",Y61&lt;&gt;"",Y61-X61&gt;Resumen!$B$8),FALSE())),MAX(IF(IFERROR(AND(W61&lt;&gt;"",Y61&lt;&gt;"",Y61-W61&gt;Resumen!$B$8),FALSE()),Y61-W61,0),IF(IFERROR(AND(X61&lt;&gt;"",Y61&lt;&gt;"",Y61-X61&gt;Resumen!$B$8),FALSE()),Y61-X61,0)),"")</f>
        <v/>
      </c>
      <c r="AY61" s="22" t="str">
        <f aca="false">IF(OR(IFERROR(AND(W61&lt;&gt;"",Y61&lt;&gt;"",Y61-W61&gt;Resumen!$B$8),FALSE()),IFERROR(AND(X61&lt;&gt;"",Y61&lt;&gt;"",Y61-X61&gt;Resumen!$B$8),FALSE())),TRIM("Lays tiene mayor markup que "&amp;IF(IFERROR(AND(W61&lt;&gt;"",Y61&lt;&gt;"",Y61-W61&gt;Resumen!$B$8),FALSE()),"Quento ","")&amp;IF(IFERROR(AND(X61&lt;&gt;"",Y61&lt;&gt;"",Y61-X61&gt;Resumen!$B$8),FALSE()),"Julicroc ","")&amp;"en este PDV"),"")</f>
        <v/>
      </c>
      <c r="AZ61" s="22" t="str">
        <f aca="false">IF(COUNTIF('Plan Pehuamar - Lista'!$A$2:$A$167,A61)&gt;0,"Sí","No")</f>
        <v>No</v>
      </c>
      <c r="BA61" s="22" t="str">
        <f aca="false">IF(COUNTIF('Plan Combo 9+1'!$A$2:$A$226,A61)&gt;0,"Sí","No")</f>
        <v>No</v>
      </c>
      <c r="BB61" s="22" t="str">
        <f aca="false">IF(AH61="","No",IF(BA61="Sí",IF((AO61-AH61)&gt;Resumen!$B$6,"Sí","No"),IF((AO61-AH61)&gt;=Resumen!$B$132,"Sí","No")))</f>
        <v>No</v>
      </c>
      <c r="BC61" s="22" t="str">
        <f aca="false">IF(AND(N61="Sí",AL61="Sí",AI61=0),"Sí","No")</f>
        <v>No</v>
      </c>
      <c r="BD61" s="22" t="str">
        <f aca="false">IF(COUNTIF('Plan 9+1 (con Pehuamar)'!$A$2:$A$227,A61)&gt;0,"Sí","No")</f>
        <v>No</v>
      </c>
    </row>
    <row r="62" customFormat="false" ht="15" hidden="false" customHeight="true" outlineLevel="0" collapsed="false">
      <c r="A62" s="6" t="n">
        <v>400875</v>
      </c>
      <c r="B62" s="6" t="n">
        <v>1</v>
      </c>
      <c r="C62" s="6" t="n">
        <v>102</v>
      </c>
      <c r="D62" s="6" t="s">
        <v>254</v>
      </c>
      <c r="E62" s="6" t="s">
        <v>264</v>
      </c>
      <c r="F62" s="6" t="s">
        <v>201</v>
      </c>
      <c r="G62" s="6" t="s">
        <v>129</v>
      </c>
      <c r="H62" s="6" t="s">
        <v>197</v>
      </c>
      <c r="I62" s="27" t="n">
        <v>0</v>
      </c>
      <c r="J62" s="27" t="n">
        <v>0</v>
      </c>
      <c r="K62" s="27" t="n">
        <v>0.8</v>
      </c>
      <c r="L62" s="28" t="n">
        <f aca="false">I62+J62</f>
        <v>0</v>
      </c>
      <c r="M62" s="28" t="n">
        <f aca="false">L62+K62</f>
        <v>0.8</v>
      </c>
      <c r="N62" s="22" t="str">
        <f aca="false">IF(I62&gt;0,"Sí","No")</f>
        <v>No</v>
      </c>
      <c r="O62" s="22" t="str">
        <f aca="false">IF(J62&gt;0,"Sí","No")</f>
        <v>No</v>
      </c>
      <c r="P62" s="22" t="str">
        <f aca="false">IF(K62&gt;0,"Sí","No")</f>
        <v>Sí</v>
      </c>
      <c r="Q62" s="22" t="str">
        <f aca="false">IF(OR(I62&gt;0,J62&gt;0),"Sí","No")</f>
        <v>No</v>
      </c>
      <c r="R62" s="27"/>
      <c r="S62" s="27"/>
      <c r="T62" s="27"/>
      <c r="U62" s="27"/>
      <c r="V62" s="27"/>
      <c r="W62" s="12" t="str">
        <f aca="false">IF(AND(I62&gt;0,R62&gt;0),(S62-R62)/R62,"")</f>
        <v/>
      </c>
      <c r="X62" s="12" t="str">
        <f aca="false">IF(AND(J62&gt;0,T62&gt;0),(U62-T62)/T62,"")</f>
        <v/>
      </c>
      <c r="Y62" s="12" t="str">
        <f aca="false">IF(AND(K62&gt;0,V62&gt;0),(V62-Resumen!$B$7)/Resumen!$B$7,"")</f>
        <v/>
      </c>
      <c r="Z62" s="28" t="str">
        <f aca="false">IF(AND(K62&gt;0,I62&gt;0,V62&gt;0,S62&gt;0),V62-S62,"")</f>
        <v/>
      </c>
      <c r="AA62" s="12" t="str">
        <f aca="false">IF(Z62&lt;&gt;"",Z62/S62,"")</f>
        <v/>
      </c>
      <c r="AB62" s="28" t="str">
        <f aca="false">IF(AND(K62&gt;0,J62&gt;0,V62&gt;0,U62&gt;0),V62-U62,"")</f>
        <v/>
      </c>
      <c r="AC62" s="12" t="str">
        <f aca="false">IF(AB62&lt;&gt;"",AB62/U62,"")</f>
        <v/>
      </c>
      <c r="AD62" s="27" t="n">
        <v>0</v>
      </c>
      <c r="AE62" s="27" t="n">
        <v>0</v>
      </c>
      <c r="AF62" s="27" t="n">
        <v>0</v>
      </c>
      <c r="AG62" s="28" t="n">
        <f aca="false">AD62+AE62+AF62</f>
        <v>0</v>
      </c>
      <c r="AH62" s="12" t="str">
        <f aca="false">IF(AG62&gt;0,AD62/AG62,"")</f>
        <v/>
      </c>
      <c r="AI62" s="27" t="n">
        <v>0</v>
      </c>
      <c r="AJ62" s="27" t="n">
        <v>0</v>
      </c>
      <c r="AK62" s="27" t="n">
        <v>0</v>
      </c>
      <c r="AL62" s="22" t="str">
        <f aca="false">IF(OR(AJ62&gt;0,AK62&gt;0),"Sí","No")</f>
        <v>No</v>
      </c>
      <c r="AM62" s="6"/>
      <c r="AN62" s="6"/>
      <c r="AO62" s="12" t="n">
        <f aca="false">IF(M62&gt;0,K62/M62,"")</f>
        <v>1</v>
      </c>
      <c r="AP62" s="22" t="str">
        <f aca="false">IF(M62&gt;=Resumen!$B$5,"Alto","Bajo")</f>
        <v>Bajo</v>
      </c>
      <c r="AQ62" s="22" t="str">
        <f aca="false">IF(AO62&gt;=Resumen!$B$28,"Alto","Bajo")</f>
        <v>Alto</v>
      </c>
      <c r="AR62" s="22" t="str">
        <f aca="false">AP62&amp;" Potencial / "&amp;AQ62&amp;" Share"</f>
        <v>Bajo Potencial / Alto Share</v>
      </c>
      <c r="AS62" s="22" t="str">
        <f aca="false">IF(Q62="Sí",IF(AO62&gt;=Resumen!$B$29,"Alto","Bajo"),"")</f>
        <v/>
      </c>
      <c r="AT62" s="22" t="str">
        <f aca="false">IF(AS62&lt;&gt;"",AP62&amp;" Potencial / "&amp;AS62&amp;" Share","")</f>
        <v/>
      </c>
      <c r="AU62" s="22" t="str">
        <f aca="false">IF(AH62="","Sin dato",IF(AH62-AO62&gt;Resumen!$B$6,"Sobre-exhibido",IF(AO62-AH62&gt;Resumen!$B$6,"Sub-exhibido","En línea")))</f>
        <v>Sin dato</v>
      </c>
      <c r="AV62" s="22" t="str">
        <f aca="false">IF(AT62="","",IF(AT62="Alto Potencial / Bajo Share",1,IF(AT62="Alto Potencial / Alto Share",2,IF(AT62="Bajo Potencial / Alto Share",3,4))))</f>
        <v/>
      </c>
      <c r="AW62" s="22" t="str">
        <f aca="false">IF(Q62="No","Sin competencia directa",IF(AV62=1,"1 - Foco Conquista (Alto Pot / Bajo Share)",IF(AV62=2,"2 - Foco Defensa (Alto Pot / Alto Share)",IF(AV62=3,"3 - Monitoreo (Bajo Pot / Alto Share)","4 - Baja Prioridad (Bajo Pot / Bajo Share)"))))</f>
        <v>Sin competencia directa</v>
      </c>
      <c r="AX62" s="12" t="str">
        <f aca="false">IF(OR(IFERROR(AND(W62&lt;&gt;"",Y62&lt;&gt;"",Y62-W62&gt;Resumen!$B$8),FALSE()),IFERROR(AND(X62&lt;&gt;"",Y62&lt;&gt;"",Y62-X62&gt;Resumen!$B$8),FALSE())),MAX(IF(IFERROR(AND(W62&lt;&gt;"",Y62&lt;&gt;"",Y62-W62&gt;Resumen!$B$8),FALSE()),Y62-W62,0),IF(IFERROR(AND(X62&lt;&gt;"",Y62&lt;&gt;"",Y62-X62&gt;Resumen!$B$8),FALSE()),Y62-X62,0)),"")</f>
        <v/>
      </c>
      <c r="AY62" s="22" t="str">
        <f aca="false">IF(OR(IFERROR(AND(W62&lt;&gt;"",Y62&lt;&gt;"",Y62-W62&gt;Resumen!$B$8),FALSE()),IFERROR(AND(X62&lt;&gt;"",Y62&lt;&gt;"",Y62-X62&gt;Resumen!$B$8),FALSE())),TRIM("Lays tiene mayor markup que "&amp;IF(IFERROR(AND(W62&lt;&gt;"",Y62&lt;&gt;"",Y62-W62&gt;Resumen!$B$8),FALSE()),"Quento ","")&amp;IF(IFERROR(AND(X62&lt;&gt;"",Y62&lt;&gt;"",Y62-X62&gt;Resumen!$B$8),FALSE()),"Julicroc ","")&amp;"en este PDV"),"")</f>
        <v/>
      </c>
      <c r="AZ62" s="22" t="str">
        <f aca="false">IF(COUNTIF('Plan Pehuamar - Lista'!$A$2:$A$167,A62)&gt;0,"Sí","No")</f>
        <v>No</v>
      </c>
      <c r="BA62" s="22" t="str">
        <f aca="false">IF(COUNTIF('Plan Combo 9+1'!$A$2:$A$226,A62)&gt;0,"Sí","No")</f>
        <v>No</v>
      </c>
      <c r="BB62" s="22" t="str">
        <f aca="false">IF(AH62="","No",IF(BA62="Sí",IF((AO62-AH62)&gt;Resumen!$B$6,"Sí","No"),IF((AO62-AH62)&gt;=Resumen!$B$132,"Sí","No")))</f>
        <v>No</v>
      </c>
      <c r="BC62" s="22" t="str">
        <f aca="false">IF(AND(N62="Sí",AL62="Sí",AI62=0),"Sí","No")</f>
        <v>No</v>
      </c>
      <c r="BD62" s="22" t="str">
        <f aca="false">IF(COUNTIF('Plan 9+1 (con Pehuamar)'!$A$2:$A$227,A62)&gt;0,"Sí","No")</f>
        <v>No</v>
      </c>
    </row>
    <row r="63" customFormat="false" ht="15" hidden="false" customHeight="true" outlineLevel="0" collapsed="false">
      <c r="A63" s="6" t="n">
        <v>400876</v>
      </c>
      <c r="B63" s="6" t="n">
        <v>1</v>
      </c>
      <c r="C63" s="6" t="n">
        <v>102</v>
      </c>
      <c r="D63" s="6" t="s">
        <v>254</v>
      </c>
      <c r="E63" s="6" t="s">
        <v>265</v>
      </c>
      <c r="F63" s="6" t="s">
        <v>196</v>
      </c>
      <c r="G63" s="6" t="s">
        <v>129</v>
      </c>
      <c r="H63" s="6" t="s">
        <v>197</v>
      </c>
      <c r="I63" s="27" t="n">
        <v>0</v>
      </c>
      <c r="J63" s="27" t="n">
        <v>0</v>
      </c>
      <c r="K63" s="27" t="n">
        <v>1.5</v>
      </c>
      <c r="L63" s="28" t="n">
        <f aca="false">I63+J63</f>
        <v>0</v>
      </c>
      <c r="M63" s="28" t="n">
        <f aca="false">L63+K63</f>
        <v>1.5</v>
      </c>
      <c r="N63" s="22" t="str">
        <f aca="false">IF(I63&gt;0,"Sí","No")</f>
        <v>No</v>
      </c>
      <c r="O63" s="22" t="str">
        <f aca="false">IF(J63&gt;0,"Sí","No")</f>
        <v>No</v>
      </c>
      <c r="P63" s="22" t="str">
        <f aca="false">IF(K63&gt;0,"Sí","No")</f>
        <v>Sí</v>
      </c>
      <c r="Q63" s="22" t="str">
        <f aca="false">IF(OR(I63&gt;0,J63&gt;0),"Sí","No")</f>
        <v>No</v>
      </c>
      <c r="R63" s="27"/>
      <c r="S63" s="27"/>
      <c r="T63" s="27"/>
      <c r="U63" s="27"/>
      <c r="V63" s="27"/>
      <c r="W63" s="12" t="str">
        <f aca="false">IF(AND(I63&gt;0,R63&gt;0),(S63-R63)/R63,"")</f>
        <v/>
      </c>
      <c r="X63" s="12" t="str">
        <f aca="false">IF(AND(J63&gt;0,T63&gt;0),(U63-T63)/T63,"")</f>
        <v/>
      </c>
      <c r="Y63" s="12" t="str">
        <f aca="false">IF(AND(K63&gt;0,V63&gt;0),(V63-Resumen!$B$7)/Resumen!$B$7,"")</f>
        <v/>
      </c>
      <c r="Z63" s="28" t="str">
        <f aca="false">IF(AND(K63&gt;0,I63&gt;0,V63&gt;0,S63&gt;0),V63-S63,"")</f>
        <v/>
      </c>
      <c r="AA63" s="12" t="str">
        <f aca="false">IF(Z63&lt;&gt;"",Z63/S63,"")</f>
        <v/>
      </c>
      <c r="AB63" s="28" t="str">
        <f aca="false">IF(AND(K63&gt;0,J63&gt;0,V63&gt;0,U63&gt;0),V63-U63,"")</f>
        <v/>
      </c>
      <c r="AC63" s="12" t="str">
        <f aca="false">IF(AB63&lt;&gt;"",AB63/U63,"")</f>
        <v/>
      </c>
      <c r="AD63" s="27" t="n">
        <v>0</v>
      </c>
      <c r="AE63" s="27" t="n">
        <v>0</v>
      </c>
      <c r="AF63" s="27" t="n">
        <v>0</v>
      </c>
      <c r="AG63" s="28" t="n">
        <f aca="false">AD63+AE63+AF63</f>
        <v>0</v>
      </c>
      <c r="AH63" s="12" t="str">
        <f aca="false">IF(AG63&gt;0,AD63/AG63,"")</f>
        <v/>
      </c>
      <c r="AI63" s="27" t="n">
        <v>0</v>
      </c>
      <c r="AJ63" s="27" t="n">
        <v>0</v>
      </c>
      <c r="AK63" s="27" t="n">
        <v>0</v>
      </c>
      <c r="AL63" s="22" t="str">
        <f aca="false">IF(OR(AJ63&gt;0,AK63&gt;0),"Sí","No")</f>
        <v>No</v>
      </c>
      <c r="AM63" s="6"/>
      <c r="AN63" s="6"/>
      <c r="AO63" s="12" t="n">
        <f aca="false">IF(M63&gt;0,K63/M63,"")</f>
        <v>1</v>
      </c>
      <c r="AP63" s="22" t="str">
        <f aca="false">IF(M63&gt;=Resumen!$B$5,"Alto","Bajo")</f>
        <v>Bajo</v>
      </c>
      <c r="AQ63" s="22" t="str">
        <f aca="false">IF(AO63&gt;=Resumen!$B$28,"Alto","Bajo")</f>
        <v>Alto</v>
      </c>
      <c r="AR63" s="22" t="str">
        <f aca="false">AP63&amp;" Potencial / "&amp;AQ63&amp;" Share"</f>
        <v>Bajo Potencial / Alto Share</v>
      </c>
      <c r="AS63" s="22" t="str">
        <f aca="false">IF(Q63="Sí",IF(AO63&gt;=Resumen!$B$29,"Alto","Bajo"),"")</f>
        <v/>
      </c>
      <c r="AT63" s="22" t="str">
        <f aca="false">IF(AS63&lt;&gt;"",AP63&amp;" Potencial / "&amp;AS63&amp;" Share","")</f>
        <v/>
      </c>
      <c r="AU63" s="22" t="str">
        <f aca="false">IF(AH63="","Sin dato",IF(AH63-AO63&gt;Resumen!$B$6,"Sobre-exhibido",IF(AO63-AH63&gt;Resumen!$B$6,"Sub-exhibido","En línea")))</f>
        <v>Sin dato</v>
      </c>
      <c r="AV63" s="22" t="str">
        <f aca="false">IF(AT63="","",IF(AT63="Alto Potencial / Bajo Share",1,IF(AT63="Alto Potencial / Alto Share",2,IF(AT63="Bajo Potencial / Alto Share",3,4))))</f>
        <v/>
      </c>
      <c r="AW63" s="22" t="str">
        <f aca="false">IF(Q63="No","Sin competencia directa",IF(AV63=1,"1 - Foco Conquista (Alto Pot / Bajo Share)",IF(AV63=2,"2 - Foco Defensa (Alto Pot / Alto Share)",IF(AV63=3,"3 - Monitoreo (Bajo Pot / Alto Share)","4 - Baja Prioridad (Bajo Pot / Bajo Share)"))))</f>
        <v>Sin competencia directa</v>
      </c>
      <c r="AX63" s="12" t="str">
        <f aca="false">IF(OR(IFERROR(AND(W63&lt;&gt;"",Y63&lt;&gt;"",Y63-W63&gt;Resumen!$B$8),FALSE()),IFERROR(AND(X63&lt;&gt;"",Y63&lt;&gt;"",Y63-X63&gt;Resumen!$B$8),FALSE())),MAX(IF(IFERROR(AND(W63&lt;&gt;"",Y63&lt;&gt;"",Y63-W63&gt;Resumen!$B$8),FALSE()),Y63-W63,0),IF(IFERROR(AND(X63&lt;&gt;"",Y63&lt;&gt;"",Y63-X63&gt;Resumen!$B$8),FALSE()),Y63-X63,0)),"")</f>
        <v/>
      </c>
      <c r="AY63" s="22" t="str">
        <f aca="false">IF(OR(IFERROR(AND(W63&lt;&gt;"",Y63&lt;&gt;"",Y63-W63&gt;Resumen!$B$8),FALSE()),IFERROR(AND(X63&lt;&gt;"",Y63&lt;&gt;"",Y63-X63&gt;Resumen!$B$8),FALSE())),TRIM("Lays tiene mayor markup que "&amp;IF(IFERROR(AND(W63&lt;&gt;"",Y63&lt;&gt;"",Y63-W63&gt;Resumen!$B$8),FALSE()),"Quento ","")&amp;IF(IFERROR(AND(X63&lt;&gt;"",Y63&lt;&gt;"",Y63-X63&gt;Resumen!$B$8),FALSE()),"Julicroc ","")&amp;"en este PDV"),"")</f>
        <v/>
      </c>
      <c r="AZ63" s="22" t="str">
        <f aca="false">IF(COUNTIF('Plan Pehuamar - Lista'!$A$2:$A$167,A63)&gt;0,"Sí","No")</f>
        <v>No</v>
      </c>
      <c r="BA63" s="22" t="str">
        <f aca="false">IF(COUNTIF('Plan Combo 9+1'!$A$2:$A$226,A63)&gt;0,"Sí","No")</f>
        <v>No</v>
      </c>
      <c r="BB63" s="22" t="str">
        <f aca="false">IF(AH63="","No",IF(BA63="Sí",IF((AO63-AH63)&gt;Resumen!$B$6,"Sí","No"),IF((AO63-AH63)&gt;=Resumen!$B$132,"Sí","No")))</f>
        <v>No</v>
      </c>
      <c r="BC63" s="22" t="str">
        <f aca="false">IF(AND(N63="Sí",AL63="Sí",AI63=0),"Sí","No")</f>
        <v>No</v>
      </c>
      <c r="BD63" s="22" t="str">
        <f aca="false">IF(COUNTIF('Plan 9+1 (con Pehuamar)'!$A$2:$A$227,A63)&gt;0,"Sí","No")</f>
        <v>No</v>
      </c>
    </row>
    <row r="64" customFormat="false" ht="15" hidden="false" customHeight="true" outlineLevel="0" collapsed="false">
      <c r="A64" s="6" t="n">
        <v>400878</v>
      </c>
      <c r="B64" s="6" t="n">
        <v>1</v>
      </c>
      <c r="C64" s="6" t="n">
        <v>102</v>
      </c>
      <c r="D64" s="6" t="s">
        <v>254</v>
      </c>
      <c r="E64" s="6" t="s">
        <v>266</v>
      </c>
      <c r="F64" s="6" t="s">
        <v>201</v>
      </c>
      <c r="G64" s="6" t="s">
        <v>129</v>
      </c>
      <c r="H64" s="6" t="s">
        <v>197</v>
      </c>
      <c r="I64" s="27" t="n">
        <v>0</v>
      </c>
      <c r="J64" s="27" t="n">
        <v>0</v>
      </c>
      <c r="K64" s="27" t="n">
        <v>0.5</v>
      </c>
      <c r="L64" s="28" t="n">
        <f aca="false">I64+J64</f>
        <v>0</v>
      </c>
      <c r="M64" s="28" t="n">
        <f aca="false">L64+K64</f>
        <v>0.5</v>
      </c>
      <c r="N64" s="22" t="str">
        <f aca="false">IF(I64&gt;0,"Sí","No")</f>
        <v>No</v>
      </c>
      <c r="O64" s="22" t="str">
        <f aca="false">IF(J64&gt;0,"Sí","No")</f>
        <v>No</v>
      </c>
      <c r="P64" s="22" t="str">
        <f aca="false">IF(K64&gt;0,"Sí","No")</f>
        <v>Sí</v>
      </c>
      <c r="Q64" s="22" t="str">
        <f aca="false">IF(OR(I64&gt;0,J64&gt;0),"Sí","No")</f>
        <v>No</v>
      </c>
      <c r="R64" s="27"/>
      <c r="S64" s="27"/>
      <c r="T64" s="27"/>
      <c r="U64" s="27"/>
      <c r="V64" s="27"/>
      <c r="W64" s="12" t="str">
        <f aca="false">IF(AND(I64&gt;0,R64&gt;0),(S64-R64)/R64,"")</f>
        <v/>
      </c>
      <c r="X64" s="12" t="str">
        <f aca="false">IF(AND(J64&gt;0,T64&gt;0),(U64-T64)/T64,"")</f>
        <v/>
      </c>
      <c r="Y64" s="12" t="str">
        <f aca="false">IF(AND(K64&gt;0,V64&gt;0),(V64-Resumen!$B$7)/Resumen!$B$7,"")</f>
        <v/>
      </c>
      <c r="Z64" s="28" t="str">
        <f aca="false">IF(AND(K64&gt;0,I64&gt;0,V64&gt;0,S64&gt;0),V64-S64,"")</f>
        <v/>
      </c>
      <c r="AA64" s="12" t="str">
        <f aca="false">IF(Z64&lt;&gt;"",Z64/S64,"")</f>
        <v/>
      </c>
      <c r="AB64" s="28" t="str">
        <f aca="false">IF(AND(K64&gt;0,J64&gt;0,V64&gt;0,U64&gt;0),V64-U64,"")</f>
        <v/>
      </c>
      <c r="AC64" s="12" t="str">
        <f aca="false">IF(AB64&lt;&gt;"",AB64/U64,"")</f>
        <v/>
      </c>
      <c r="AD64" s="27" t="n">
        <v>0</v>
      </c>
      <c r="AE64" s="27" t="n">
        <v>0</v>
      </c>
      <c r="AF64" s="27" t="n">
        <v>0</v>
      </c>
      <c r="AG64" s="28" t="n">
        <f aca="false">AD64+AE64+AF64</f>
        <v>0</v>
      </c>
      <c r="AH64" s="12" t="str">
        <f aca="false">IF(AG64&gt;0,AD64/AG64,"")</f>
        <v/>
      </c>
      <c r="AI64" s="27" t="n">
        <v>0</v>
      </c>
      <c r="AJ64" s="27" t="n">
        <v>0</v>
      </c>
      <c r="AK64" s="27" t="n">
        <v>0</v>
      </c>
      <c r="AL64" s="22" t="str">
        <f aca="false">IF(OR(AJ64&gt;0,AK64&gt;0),"Sí","No")</f>
        <v>No</v>
      </c>
      <c r="AM64" s="6"/>
      <c r="AN64" s="6"/>
      <c r="AO64" s="12" t="n">
        <f aca="false">IF(M64&gt;0,K64/M64,"")</f>
        <v>1</v>
      </c>
      <c r="AP64" s="22" t="str">
        <f aca="false">IF(M64&gt;=Resumen!$B$5,"Alto","Bajo")</f>
        <v>Bajo</v>
      </c>
      <c r="AQ64" s="22" t="str">
        <f aca="false">IF(AO64&gt;=Resumen!$B$28,"Alto","Bajo")</f>
        <v>Alto</v>
      </c>
      <c r="AR64" s="22" t="str">
        <f aca="false">AP64&amp;" Potencial / "&amp;AQ64&amp;" Share"</f>
        <v>Bajo Potencial / Alto Share</v>
      </c>
      <c r="AS64" s="22" t="str">
        <f aca="false">IF(Q64="Sí",IF(AO64&gt;=Resumen!$B$29,"Alto","Bajo"),"")</f>
        <v/>
      </c>
      <c r="AT64" s="22" t="str">
        <f aca="false">IF(AS64&lt;&gt;"",AP64&amp;" Potencial / "&amp;AS64&amp;" Share","")</f>
        <v/>
      </c>
      <c r="AU64" s="22" t="str">
        <f aca="false">IF(AH64="","Sin dato",IF(AH64-AO64&gt;Resumen!$B$6,"Sobre-exhibido",IF(AO64-AH64&gt;Resumen!$B$6,"Sub-exhibido","En línea")))</f>
        <v>Sin dato</v>
      </c>
      <c r="AV64" s="22" t="str">
        <f aca="false">IF(AT64="","",IF(AT64="Alto Potencial / Bajo Share",1,IF(AT64="Alto Potencial / Alto Share",2,IF(AT64="Bajo Potencial / Alto Share",3,4))))</f>
        <v/>
      </c>
      <c r="AW64" s="22" t="str">
        <f aca="false">IF(Q64="No","Sin competencia directa",IF(AV64=1,"1 - Foco Conquista (Alto Pot / Bajo Share)",IF(AV64=2,"2 - Foco Defensa (Alto Pot / Alto Share)",IF(AV64=3,"3 - Monitoreo (Bajo Pot / Alto Share)","4 - Baja Prioridad (Bajo Pot / Bajo Share)"))))</f>
        <v>Sin competencia directa</v>
      </c>
      <c r="AX64" s="12" t="str">
        <f aca="false">IF(OR(IFERROR(AND(W64&lt;&gt;"",Y64&lt;&gt;"",Y64-W64&gt;Resumen!$B$8),FALSE()),IFERROR(AND(X64&lt;&gt;"",Y64&lt;&gt;"",Y64-X64&gt;Resumen!$B$8),FALSE())),MAX(IF(IFERROR(AND(W64&lt;&gt;"",Y64&lt;&gt;"",Y64-W64&gt;Resumen!$B$8),FALSE()),Y64-W64,0),IF(IFERROR(AND(X64&lt;&gt;"",Y64&lt;&gt;"",Y64-X64&gt;Resumen!$B$8),FALSE()),Y64-X64,0)),"")</f>
        <v/>
      </c>
      <c r="AY64" s="22" t="str">
        <f aca="false">IF(OR(IFERROR(AND(W64&lt;&gt;"",Y64&lt;&gt;"",Y64-W64&gt;Resumen!$B$8),FALSE()),IFERROR(AND(X64&lt;&gt;"",Y64&lt;&gt;"",Y64-X64&gt;Resumen!$B$8),FALSE())),TRIM("Lays tiene mayor markup que "&amp;IF(IFERROR(AND(W64&lt;&gt;"",Y64&lt;&gt;"",Y64-W64&gt;Resumen!$B$8),FALSE()),"Quento ","")&amp;IF(IFERROR(AND(X64&lt;&gt;"",Y64&lt;&gt;"",Y64-X64&gt;Resumen!$B$8),FALSE()),"Julicroc ","")&amp;"en este PDV"),"")</f>
        <v/>
      </c>
      <c r="AZ64" s="22" t="str">
        <f aca="false">IF(COUNTIF('Plan Pehuamar - Lista'!$A$2:$A$167,A64)&gt;0,"Sí","No")</f>
        <v>No</v>
      </c>
      <c r="BA64" s="22" t="str">
        <f aca="false">IF(COUNTIF('Plan Combo 9+1'!$A$2:$A$226,A64)&gt;0,"Sí","No")</f>
        <v>No</v>
      </c>
      <c r="BB64" s="22" t="str">
        <f aca="false">IF(AH64="","No",IF(BA64="Sí",IF((AO64-AH64)&gt;Resumen!$B$6,"Sí","No"),IF((AO64-AH64)&gt;=Resumen!$B$132,"Sí","No")))</f>
        <v>No</v>
      </c>
      <c r="BC64" s="22" t="str">
        <f aca="false">IF(AND(N64="Sí",AL64="Sí",AI64=0),"Sí","No")</f>
        <v>No</v>
      </c>
      <c r="BD64" s="22" t="str">
        <f aca="false">IF(COUNTIF('Plan 9+1 (con Pehuamar)'!$A$2:$A$227,A64)&gt;0,"Sí","No")</f>
        <v>No</v>
      </c>
    </row>
    <row r="65" customFormat="false" ht="15" hidden="false" customHeight="true" outlineLevel="0" collapsed="false">
      <c r="A65" s="6" t="n">
        <v>400886</v>
      </c>
      <c r="B65" s="6" t="n">
        <v>1</v>
      </c>
      <c r="C65" s="6" t="n">
        <v>102</v>
      </c>
      <c r="D65" s="6" t="s">
        <v>254</v>
      </c>
      <c r="E65" s="6" t="s">
        <v>267</v>
      </c>
      <c r="F65" s="6" t="s">
        <v>261</v>
      </c>
      <c r="G65" s="6" t="s">
        <v>129</v>
      </c>
      <c r="H65" s="6" t="s">
        <v>197</v>
      </c>
      <c r="I65" s="27" t="n">
        <v>40</v>
      </c>
      <c r="J65" s="27" t="n">
        <v>0</v>
      </c>
      <c r="K65" s="27" t="n">
        <v>40</v>
      </c>
      <c r="L65" s="28" t="n">
        <f aca="false">I65+J65</f>
        <v>40</v>
      </c>
      <c r="M65" s="28" t="n">
        <f aca="false">L65+K65</f>
        <v>80</v>
      </c>
      <c r="N65" s="22" t="str">
        <f aca="false">IF(I65&gt;0,"Sí","No")</f>
        <v>Sí</v>
      </c>
      <c r="O65" s="22" t="str">
        <f aca="false">IF(J65&gt;0,"Sí","No")</f>
        <v>No</v>
      </c>
      <c r="P65" s="22" t="str">
        <f aca="false">IF(K65&gt;0,"Sí","No")</f>
        <v>Sí</v>
      </c>
      <c r="Q65" s="22" t="str">
        <f aca="false">IF(OR(I65&gt;0,J65&gt;0),"Sí","No")</f>
        <v>Sí</v>
      </c>
      <c r="R65" s="27" t="n">
        <v>1800</v>
      </c>
      <c r="S65" s="27" t="n">
        <v>2900</v>
      </c>
      <c r="T65" s="27"/>
      <c r="U65" s="27"/>
      <c r="V65" s="27" t="n">
        <v>3500</v>
      </c>
      <c r="W65" s="12" t="n">
        <f aca="false">IF(AND(I65&gt;0,R65&gt;0),(S65-R65)/R65,"")</f>
        <v>0.611111111111111</v>
      </c>
      <c r="X65" s="12" t="str">
        <f aca="false">IF(AND(J65&gt;0,T65&gt;0),(U65-T65)/T65,"")</f>
        <v/>
      </c>
      <c r="Y65" s="12" t="n">
        <f aca="false">IF(AND(K65&gt;0,V65&gt;0),(V65-Resumen!$B$7)/Resumen!$B$7,"")</f>
        <v>0.4</v>
      </c>
      <c r="Z65" s="28" t="n">
        <f aca="false">IF(AND(K65&gt;0,I65&gt;0,V65&gt;0,S65&gt;0),V65-S65,"")</f>
        <v>600</v>
      </c>
      <c r="AA65" s="12" t="n">
        <f aca="false">IF(Z65&lt;&gt;"",Z65/S65,"")</f>
        <v>0.206896551724138</v>
      </c>
      <c r="AB65" s="28" t="str">
        <f aca="false">IF(AND(K65&gt;0,J65&gt;0,V65&gt;0,U65&gt;0),V65-U65,"")</f>
        <v/>
      </c>
      <c r="AC65" s="12" t="str">
        <f aca="false">IF(AB65&lt;&gt;"",AB65/U65,"")</f>
        <v/>
      </c>
      <c r="AD65" s="27" t="n">
        <v>4</v>
      </c>
      <c r="AE65" s="27" t="n">
        <v>4</v>
      </c>
      <c r="AF65" s="27" t="n">
        <v>0</v>
      </c>
      <c r="AG65" s="28" t="n">
        <f aca="false">AD65+AE65+AF65</f>
        <v>8</v>
      </c>
      <c r="AH65" s="12" t="n">
        <f aca="false">IF(AG65&gt;0,AD65/AG65,"")</f>
        <v>0.5</v>
      </c>
      <c r="AI65" s="27" t="n">
        <v>0</v>
      </c>
      <c r="AJ65" s="27" t="n">
        <v>0</v>
      </c>
      <c r="AK65" s="27" t="n">
        <v>0</v>
      </c>
      <c r="AL65" s="22" t="str">
        <f aca="false">IF(OR(AJ65&gt;0,AK65&gt;0),"Sí","No")</f>
        <v>No</v>
      </c>
      <c r="AM65" s="6" t="s">
        <v>198</v>
      </c>
      <c r="AN65" s="6"/>
      <c r="AO65" s="12" t="n">
        <f aca="false">IF(M65&gt;0,K65/M65,"")</f>
        <v>0.5</v>
      </c>
      <c r="AP65" s="22" t="str">
        <f aca="false">IF(M65&gt;=Resumen!$B$5,"Alto","Bajo")</f>
        <v>Alto</v>
      </c>
      <c r="AQ65" s="22" t="str">
        <f aca="false">IF(AO65&gt;=Resumen!$B$28,"Alto","Bajo")</f>
        <v>Alto</v>
      </c>
      <c r="AR65" s="22" t="str">
        <f aca="false">AP65&amp;" Potencial / "&amp;AQ65&amp;" Share"</f>
        <v>Alto Potencial / Alto Share</v>
      </c>
      <c r="AS65" s="22" t="str">
        <f aca="false">IF(Q65="Sí",IF(AO65&gt;=Resumen!$B$29,"Alto","Bajo"),"")</f>
        <v>Alto</v>
      </c>
      <c r="AT65" s="22" t="str">
        <f aca="false">IF(AS65&lt;&gt;"",AP65&amp;" Potencial / "&amp;AS65&amp;" Share","")</f>
        <v>Alto Potencial / Alto Share</v>
      </c>
      <c r="AU65" s="22" t="str">
        <f aca="false">IF(AH65="","Sin dato",IF(AH65-AO65&gt;Resumen!$B$6,"Sobre-exhibido",IF(AO65-AH65&gt;Resumen!$B$6,"Sub-exhibido","En línea")))</f>
        <v>En línea</v>
      </c>
      <c r="AV65" s="22" t="n">
        <f aca="false">IF(AT65="","",IF(AT65="Alto Potencial / Bajo Share",1,IF(AT65="Alto Potencial / Alto Share",2,IF(AT65="Bajo Potencial / Alto Share",3,4))))</f>
        <v>2</v>
      </c>
      <c r="AW65" s="22" t="str">
        <f aca="false">IF(Q65="No","Sin competencia directa",IF(AV65=1,"1 - Foco Conquista (Alto Pot / Bajo Share)",IF(AV65=2,"2 - Foco Defensa (Alto Pot / Alto Share)",IF(AV65=3,"3 - Monitoreo (Bajo Pot / Alto Share)","4 - Baja Prioridad (Bajo Pot / Bajo Share)"))))</f>
        <v>2 - Foco Defensa (Alto Pot / Alto Share)</v>
      </c>
      <c r="AX65" s="12" t="str">
        <f aca="false">IF(OR(IFERROR(AND(W65&lt;&gt;"",Y65&lt;&gt;"",Y65-W65&gt;Resumen!$B$8),FALSE()),IFERROR(AND(X65&lt;&gt;"",Y65&lt;&gt;"",Y65-X65&gt;Resumen!$B$8),FALSE())),MAX(IF(IFERROR(AND(W65&lt;&gt;"",Y65&lt;&gt;"",Y65-W65&gt;Resumen!$B$8),FALSE()),Y65-W65,0),IF(IFERROR(AND(X65&lt;&gt;"",Y65&lt;&gt;"",Y65-X65&gt;Resumen!$B$8),FALSE()),Y65-X65,0)),"")</f>
        <v/>
      </c>
      <c r="AY65" s="22" t="str">
        <f aca="false">IF(OR(IFERROR(AND(W65&lt;&gt;"",Y65&lt;&gt;"",Y65-W65&gt;Resumen!$B$8),FALSE()),IFERROR(AND(X65&lt;&gt;"",Y65&lt;&gt;"",Y65-X65&gt;Resumen!$B$8),FALSE())),TRIM("Lays tiene mayor markup que "&amp;IF(IFERROR(AND(W65&lt;&gt;"",Y65&lt;&gt;"",Y65-W65&gt;Resumen!$B$8),FALSE()),"Quento ","")&amp;IF(IFERROR(AND(X65&lt;&gt;"",Y65&lt;&gt;"",Y65-X65&gt;Resumen!$B$8),FALSE()),"Julicroc ","")&amp;"en este PDV"),"")</f>
        <v/>
      </c>
      <c r="AZ65" s="22" t="str">
        <f aca="false">IF(COUNTIF('Plan Pehuamar - Lista'!$A$2:$A$167,A65)&gt;0,"Sí","No")</f>
        <v>No</v>
      </c>
      <c r="BA65" s="22" t="str">
        <f aca="false">IF(COUNTIF('Plan Combo 9+1'!$A$2:$A$226,A65)&gt;0,"Sí","No")</f>
        <v>No</v>
      </c>
      <c r="BB65" s="22" t="str">
        <f aca="false">IF(AH65="","No",IF(BA65="Sí",IF((AO65-AH65)&gt;Resumen!$B$6,"Sí","No"),IF((AO65-AH65)&gt;=Resumen!$B$132,"Sí","No")))</f>
        <v>No</v>
      </c>
      <c r="BC65" s="22" t="str">
        <f aca="false">IF(AND(N65="Sí",AL65="Sí",AI65=0),"Sí","No")</f>
        <v>No</v>
      </c>
      <c r="BD65" s="22" t="str">
        <f aca="false">IF(COUNTIF('Plan 9+1 (con Pehuamar)'!$A$2:$A$227,A65)&gt;0,"Sí","No")</f>
        <v>No</v>
      </c>
    </row>
    <row r="66" customFormat="false" ht="15" hidden="false" customHeight="true" outlineLevel="0" collapsed="false">
      <c r="A66" s="6" t="n">
        <v>400888</v>
      </c>
      <c r="B66" s="6" t="n">
        <v>1</v>
      </c>
      <c r="C66" s="6" t="n">
        <v>102</v>
      </c>
      <c r="D66" s="6" t="s">
        <v>254</v>
      </c>
      <c r="E66" s="6" t="s">
        <v>268</v>
      </c>
      <c r="F66" s="6" t="s">
        <v>196</v>
      </c>
      <c r="G66" s="6" t="s">
        <v>129</v>
      </c>
      <c r="H66" s="6" t="s">
        <v>197</v>
      </c>
      <c r="I66" s="27" t="n">
        <v>0</v>
      </c>
      <c r="J66" s="27" t="n">
        <v>0</v>
      </c>
      <c r="K66" s="27" t="n">
        <v>0.7</v>
      </c>
      <c r="L66" s="28" t="n">
        <f aca="false">I66+J66</f>
        <v>0</v>
      </c>
      <c r="M66" s="28" t="n">
        <f aca="false">L66+K66</f>
        <v>0.7</v>
      </c>
      <c r="N66" s="22" t="str">
        <f aca="false">IF(I66&gt;0,"Sí","No")</f>
        <v>No</v>
      </c>
      <c r="O66" s="22" t="str">
        <f aca="false">IF(J66&gt;0,"Sí","No")</f>
        <v>No</v>
      </c>
      <c r="P66" s="22" t="str">
        <f aca="false">IF(K66&gt;0,"Sí","No")</f>
        <v>Sí</v>
      </c>
      <c r="Q66" s="22" t="str">
        <f aca="false">IF(OR(I66&gt;0,J66&gt;0),"Sí","No")</f>
        <v>No</v>
      </c>
      <c r="R66" s="27"/>
      <c r="S66" s="27"/>
      <c r="T66" s="27"/>
      <c r="U66" s="27"/>
      <c r="V66" s="27"/>
      <c r="W66" s="12" t="str">
        <f aca="false">IF(AND(I66&gt;0,R66&gt;0),(S66-R66)/R66,"")</f>
        <v/>
      </c>
      <c r="X66" s="12" t="str">
        <f aca="false">IF(AND(J66&gt;0,T66&gt;0),(U66-T66)/T66,"")</f>
        <v/>
      </c>
      <c r="Y66" s="12" t="str">
        <f aca="false">IF(AND(K66&gt;0,V66&gt;0),(V66-Resumen!$B$7)/Resumen!$B$7,"")</f>
        <v/>
      </c>
      <c r="Z66" s="28" t="str">
        <f aca="false">IF(AND(K66&gt;0,I66&gt;0,V66&gt;0,S66&gt;0),V66-S66,"")</f>
        <v/>
      </c>
      <c r="AA66" s="12" t="str">
        <f aca="false">IF(Z66&lt;&gt;"",Z66/S66,"")</f>
        <v/>
      </c>
      <c r="AB66" s="28" t="str">
        <f aca="false">IF(AND(K66&gt;0,J66&gt;0,V66&gt;0,U66&gt;0),V66-U66,"")</f>
        <v/>
      </c>
      <c r="AC66" s="12" t="str">
        <f aca="false">IF(AB66&lt;&gt;"",AB66/U66,"")</f>
        <v/>
      </c>
      <c r="AD66" s="27" t="n">
        <v>0</v>
      </c>
      <c r="AE66" s="27" t="n">
        <v>0</v>
      </c>
      <c r="AF66" s="27" t="n">
        <v>0</v>
      </c>
      <c r="AG66" s="28" t="n">
        <f aca="false">AD66+AE66+AF66</f>
        <v>0</v>
      </c>
      <c r="AH66" s="12" t="str">
        <f aca="false">IF(AG66&gt;0,AD66/AG66,"")</f>
        <v/>
      </c>
      <c r="AI66" s="27" t="n">
        <v>0</v>
      </c>
      <c r="AJ66" s="27" t="n">
        <v>0</v>
      </c>
      <c r="AK66" s="27" t="n">
        <v>0</v>
      </c>
      <c r="AL66" s="22" t="str">
        <f aca="false">IF(OR(AJ66&gt;0,AK66&gt;0),"Sí","No")</f>
        <v>No</v>
      </c>
      <c r="AM66" s="6"/>
      <c r="AN66" s="6"/>
      <c r="AO66" s="12" t="n">
        <f aca="false">IF(M66&gt;0,K66/M66,"")</f>
        <v>1</v>
      </c>
      <c r="AP66" s="22" t="str">
        <f aca="false">IF(M66&gt;=Resumen!$B$5,"Alto","Bajo")</f>
        <v>Bajo</v>
      </c>
      <c r="AQ66" s="22" t="str">
        <f aca="false">IF(AO66&gt;=Resumen!$B$28,"Alto","Bajo")</f>
        <v>Alto</v>
      </c>
      <c r="AR66" s="22" t="str">
        <f aca="false">AP66&amp;" Potencial / "&amp;AQ66&amp;" Share"</f>
        <v>Bajo Potencial / Alto Share</v>
      </c>
      <c r="AS66" s="22" t="str">
        <f aca="false">IF(Q66="Sí",IF(AO66&gt;=Resumen!$B$29,"Alto","Bajo"),"")</f>
        <v/>
      </c>
      <c r="AT66" s="22" t="str">
        <f aca="false">IF(AS66&lt;&gt;"",AP66&amp;" Potencial / "&amp;AS66&amp;" Share","")</f>
        <v/>
      </c>
      <c r="AU66" s="22" t="str">
        <f aca="false">IF(AH66="","Sin dato",IF(AH66-AO66&gt;Resumen!$B$6,"Sobre-exhibido",IF(AO66-AH66&gt;Resumen!$B$6,"Sub-exhibido","En línea")))</f>
        <v>Sin dato</v>
      </c>
      <c r="AV66" s="22" t="str">
        <f aca="false">IF(AT66="","",IF(AT66="Alto Potencial / Bajo Share",1,IF(AT66="Alto Potencial / Alto Share",2,IF(AT66="Bajo Potencial / Alto Share",3,4))))</f>
        <v/>
      </c>
      <c r="AW66" s="22" t="str">
        <f aca="false">IF(Q66="No","Sin competencia directa",IF(AV66=1,"1 - Foco Conquista (Alto Pot / Bajo Share)",IF(AV66=2,"2 - Foco Defensa (Alto Pot / Alto Share)",IF(AV66=3,"3 - Monitoreo (Bajo Pot / Alto Share)","4 - Baja Prioridad (Bajo Pot / Bajo Share)"))))</f>
        <v>Sin competencia directa</v>
      </c>
      <c r="AX66" s="12" t="str">
        <f aca="false">IF(OR(IFERROR(AND(W66&lt;&gt;"",Y66&lt;&gt;"",Y66-W66&gt;Resumen!$B$8),FALSE()),IFERROR(AND(X66&lt;&gt;"",Y66&lt;&gt;"",Y66-X66&gt;Resumen!$B$8),FALSE())),MAX(IF(IFERROR(AND(W66&lt;&gt;"",Y66&lt;&gt;"",Y66-W66&gt;Resumen!$B$8),FALSE()),Y66-W66,0),IF(IFERROR(AND(X66&lt;&gt;"",Y66&lt;&gt;"",Y66-X66&gt;Resumen!$B$8),FALSE()),Y66-X66,0)),"")</f>
        <v/>
      </c>
      <c r="AY66" s="22" t="str">
        <f aca="false">IF(OR(IFERROR(AND(W66&lt;&gt;"",Y66&lt;&gt;"",Y66-W66&gt;Resumen!$B$8),FALSE()),IFERROR(AND(X66&lt;&gt;"",Y66&lt;&gt;"",Y66-X66&gt;Resumen!$B$8),FALSE())),TRIM("Lays tiene mayor markup que "&amp;IF(IFERROR(AND(W66&lt;&gt;"",Y66&lt;&gt;"",Y66-W66&gt;Resumen!$B$8),FALSE()),"Quento ","")&amp;IF(IFERROR(AND(X66&lt;&gt;"",Y66&lt;&gt;"",Y66-X66&gt;Resumen!$B$8),FALSE()),"Julicroc ","")&amp;"en este PDV"),"")</f>
        <v/>
      </c>
      <c r="AZ66" s="22" t="str">
        <f aca="false">IF(COUNTIF('Plan Pehuamar - Lista'!$A$2:$A$167,A66)&gt;0,"Sí","No")</f>
        <v>No</v>
      </c>
      <c r="BA66" s="22" t="str">
        <f aca="false">IF(COUNTIF('Plan Combo 9+1'!$A$2:$A$226,A66)&gt;0,"Sí","No")</f>
        <v>No</v>
      </c>
      <c r="BB66" s="22" t="str">
        <f aca="false">IF(AH66="","No",IF(BA66="Sí",IF((AO66-AH66)&gt;Resumen!$B$6,"Sí","No"),IF((AO66-AH66)&gt;=Resumen!$B$132,"Sí","No")))</f>
        <v>No</v>
      </c>
      <c r="BC66" s="22" t="str">
        <f aca="false">IF(AND(N66="Sí",AL66="Sí",AI66=0),"Sí","No")</f>
        <v>No</v>
      </c>
      <c r="BD66" s="22" t="str">
        <f aca="false">IF(COUNTIF('Plan 9+1 (con Pehuamar)'!$A$2:$A$227,A66)&gt;0,"Sí","No")</f>
        <v>No</v>
      </c>
    </row>
    <row r="67" customFormat="false" ht="15" hidden="false" customHeight="true" outlineLevel="0" collapsed="false">
      <c r="A67" s="6" t="n">
        <v>400894</v>
      </c>
      <c r="B67" s="6" t="n">
        <v>1</v>
      </c>
      <c r="C67" s="6" t="n">
        <v>102</v>
      </c>
      <c r="D67" s="6" t="s">
        <v>254</v>
      </c>
      <c r="E67" s="6" t="s">
        <v>269</v>
      </c>
      <c r="F67" s="6" t="s">
        <v>213</v>
      </c>
      <c r="G67" s="6" t="s">
        <v>129</v>
      </c>
      <c r="H67" s="6" t="s">
        <v>197</v>
      </c>
      <c r="I67" s="27" t="n">
        <v>0</v>
      </c>
      <c r="J67" s="27" t="n">
        <v>0</v>
      </c>
      <c r="K67" s="27" t="n">
        <v>2.9</v>
      </c>
      <c r="L67" s="28" t="n">
        <f aca="false">I67+J67</f>
        <v>0</v>
      </c>
      <c r="M67" s="28" t="n">
        <f aca="false">L67+K67</f>
        <v>2.9</v>
      </c>
      <c r="N67" s="22" t="str">
        <f aca="false">IF(I67&gt;0,"Sí","No")</f>
        <v>No</v>
      </c>
      <c r="O67" s="22" t="str">
        <f aca="false">IF(J67&gt;0,"Sí","No")</f>
        <v>No</v>
      </c>
      <c r="P67" s="22" t="str">
        <f aca="false">IF(K67&gt;0,"Sí","No")</f>
        <v>Sí</v>
      </c>
      <c r="Q67" s="22" t="str">
        <f aca="false">IF(OR(I67&gt;0,J67&gt;0),"Sí","No")</f>
        <v>No</v>
      </c>
      <c r="R67" s="27"/>
      <c r="S67" s="27"/>
      <c r="T67" s="27"/>
      <c r="U67" s="27"/>
      <c r="V67" s="27"/>
      <c r="W67" s="12" t="str">
        <f aca="false">IF(AND(I67&gt;0,R67&gt;0),(S67-R67)/R67,"")</f>
        <v/>
      </c>
      <c r="X67" s="12" t="str">
        <f aca="false">IF(AND(J67&gt;0,T67&gt;0),(U67-T67)/T67,"")</f>
        <v/>
      </c>
      <c r="Y67" s="12" t="str">
        <f aca="false">IF(AND(K67&gt;0,V67&gt;0),(V67-Resumen!$B$7)/Resumen!$B$7,"")</f>
        <v/>
      </c>
      <c r="Z67" s="28" t="str">
        <f aca="false">IF(AND(K67&gt;0,I67&gt;0,V67&gt;0,S67&gt;0),V67-S67,"")</f>
        <v/>
      </c>
      <c r="AA67" s="12" t="str">
        <f aca="false">IF(Z67&lt;&gt;"",Z67/S67,"")</f>
        <v/>
      </c>
      <c r="AB67" s="28" t="str">
        <f aca="false">IF(AND(K67&gt;0,J67&gt;0,V67&gt;0,U67&gt;0),V67-U67,"")</f>
        <v/>
      </c>
      <c r="AC67" s="12" t="str">
        <f aca="false">IF(AB67&lt;&gt;"",AB67/U67,"")</f>
        <v/>
      </c>
      <c r="AD67" s="27" t="n">
        <v>0</v>
      </c>
      <c r="AE67" s="27" t="n">
        <v>0</v>
      </c>
      <c r="AF67" s="27" t="n">
        <v>0</v>
      </c>
      <c r="AG67" s="28" t="n">
        <f aca="false">AD67+AE67+AF67</f>
        <v>0</v>
      </c>
      <c r="AH67" s="12" t="str">
        <f aca="false">IF(AG67&gt;0,AD67/AG67,"")</f>
        <v/>
      </c>
      <c r="AI67" s="27" t="n">
        <v>0</v>
      </c>
      <c r="AJ67" s="27" t="n">
        <v>0</v>
      </c>
      <c r="AK67" s="27" t="n">
        <v>0</v>
      </c>
      <c r="AL67" s="22" t="str">
        <f aca="false">IF(OR(AJ67&gt;0,AK67&gt;0),"Sí","No")</f>
        <v>No</v>
      </c>
      <c r="AM67" s="6"/>
      <c r="AN67" s="6"/>
      <c r="AO67" s="12" t="n">
        <f aca="false">IF(M67&gt;0,K67/M67,"")</f>
        <v>1</v>
      </c>
      <c r="AP67" s="22" t="str">
        <f aca="false">IF(M67&gt;=Resumen!$B$5,"Alto","Bajo")</f>
        <v>Bajo</v>
      </c>
      <c r="AQ67" s="22" t="str">
        <f aca="false">IF(AO67&gt;=Resumen!$B$28,"Alto","Bajo")</f>
        <v>Alto</v>
      </c>
      <c r="AR67" s="22" t="str">
        <f aca="false">AP67&amp;" Potencial / "&amp;AQ67&amp;" Share"</f>
        <v>Bajo Potencial / Alto Share</v>
      </c>
      <c r="AS67" s="22" t="str">
        <f aca="false">IF(Q67="Sí",IF(AO67&gt;=Resumen!$B$29,"Alto","Bajo"),"")</f>
        <v/>
      </c>
      <c r="AT67" s="22" t="str">
        <f aca="false">IF(AS67&lt;&gt;"",AP67&amp;" Potencial / "&amp;AS67&amp;" Share","")</f>
        <v/>
      </c>
      <c r="AU67" s="22" t="str">
        <f aca="false">IF(AH67="","Sin dato",IF(AH67-AO67&gt;Resumen!$B$6,"Sobre-exhibido",IF(AO67-AH67&gt;Resumen!$B$6,"Sub-exhibido","En línea")))</f>
        <v>Sin dato</v>
      </c>
      <c r="AV67" s="22" t="str">
        <f aca="false">IF(AT67="","",IF(AT67="Alto Potencial / Bajo Share",1,IF(AT67="Alto Potencial / Alto Share",2,IF(AT67="Bajo Potencial / Alto Share",3,4))))</f>
        <v/>
      </c>
      <c r="AW67" s="22" t="str">
        <f aca="false">IF(Q67="No","Sin competencia directa",IF(AV67=1,"1 - Foco Conquista (Alto Pot / Bajo Share)",IF(AV67=2,"2 - Foco Defensa (Alto Pot / Alto Share)",IF(AV67=3,"3 - Monitoreo (Bajo Pot / Alto Share)","4 - Baja Prioridad (Bajo Pot / Bajo Share)"))))</f>
        <v>Sin competencia directa</v>
      </c>
      <c r="AX67" s="12" t="str">
        <f aca="false">IF(OR(IFERROR(AND(W67&lt;&gt;"",Y67&lt;&gt;"",Y67-W67&gt;Resumen!$B$8),FALSE()),IFERROR(AND(X67&lt;&gt;"",Y67&lt;&gt;"",Y67-X67&gt;Resumen!$B$8),FALSE())),MAX(IF(IFERROR(AND(W67&lt;&gt;"",Y67&lt;&gt;"",Y67-W67&gt;Resumen!$B$8),FALSE()),Y67-W67,0),IF(IFERROR(AND(X67&lt;&gt;"",Y67&lt;&gt;"",Y67-X67&gt;Resumen!$B$8),FALSE()),Y67-X67,0)),"")</f>
        <v/>
      </c>
      <c r="AY67" s="22" t="str">
        <f aca="false">IF(OR(IFERROR(AND(W67&lt;&gt;"",Y67&lt;&gt;"",Y67-W67&gt;Resumen!$B$8),FALSE()),IFERROR(AND(X67&lt;&gt;"",Y67&lt;&gt;"",Y67-X67&gt;Resumen!$B$8),FALSE())),TRIM("Lays tiene mayor markup que "&amp;IF(IFERROR(AND(W67&lt;&gt;"",Y67&lt;&gt;"",Y67-W67&gt;Resumen!$B$8),FALSE()),"Quento ","")&amp;IF(IFERROR(AND(X67&lt;&gt;"",Y67&lt;&gt;"",Y67-X67&gt;Resumen!$B$8),FALSE()),"Julicroc ","")&amp;"en este PDV"),"")</f>
        <v/>
      </c>
      <c r="AZ67" s="22" t="str">
        <f aca="false">IF(COUNTIF('Plan Pehuamar - Lista'!$A$2:$A$167,A67)&gt;0,"Sí","No")</f>
        <v>No</v>
      </c>
      <c r="BA67" s="22" t="str">
        <f aca="false">IF(COUNTIF('Plan Combo 9+1'!$A$2:$A$226,A67)&gt;0,"Sí","No")</f>
        <v>No</v>
      </c>
      <c r="BB67" s="22" t="str">
        <f aca="false">IF(AH67="","No",IF(BA67="Sí",IF((AO67-AH67)&gt;Resumen!$B$6,"Sí","No"),IF((AO67-AH67)&gt;=Resumen!$B$132,"Sí","No")))</f>
        <v>No</v>
      </c>
      <c r="BC67" s="22" t="str">
        <f aca="false">IF(AND(N67="Sí",AL67="Sí",AI67=0),"Sí","No")</f>
        <v>No</v>
      </c>
      <c r="BD67" s="22" t="str">
        <f aca="false">IF(COUNTIF('Plan 9+1 (con Pehuamar)'!$A$2:$A$227,A67)&gt;0,"Sí","No")</f>
        <v>No</v>
      </c>
    </row>
    <row r="68" customFormat="false" ht="15" hidden="false" customHeight="true" outlineLevel="0" collapsed="false">
      <c r="A68" s="6" t="n">
        <v>400896</v>
      </c>
      <c r="B68" s="6" t="n">
        <v>1</v>
      </c>
      <c r="C68" s="6" t="n">
        <v>102</v>
      </c>
      <c r="D68" s="6" t="s">
        <v>254</v>
      </c>
      <c r="E68" s="6" t="s">
        <v>270</v>
      </c>
      <c r="F68" s="6" t="s">
        <v>196</v>
      </c>
      <c r="G68" s="6" t="s">
        <v>129</v>
      </c>
      <c r="H68" s="6" t="s">
        <v>197</v>
      </c>
      <c r="I68" s="27" t="n">
        <v>0</v>
      </c>
      <c r="J68" s="27" t="n">
        <v>0</v>
      </c>
      <c r="K68" s="27" t="n">
        <v>0.5</v>
      </c>
      <c r="L68" s="28" t="n">
        <f aca="false">I68+J68</f>
        <v>0</v>
      </c>
      <c r="M68" s="28" t="n">
        <f aca="false">L68+K68</f>
        <v>0.5</v>
      </c>
      <c r="N68" s="22" t="str">
        <f aca="false">IF(I68&gt;0,"Sí","No")</f>
        <v>No</v>
      </c>
      <c r="O68" s="22" t="str">
        <f aca="false">IF(J68&gt;0,"Sí","No")</f>
        <v>No</v>
      </c>
      <c r="P68" s="22" t="str">
        <f aca="false">IF(K68&gt;0,"Sí","No")</f>
        <v>Sí</v>
      </c>
      <c r="Q68" s="22" t="str">
        <f aca="false">IF(OR(I68&gt;0,J68&gt;0),"Sí","No")</f>
        <v>No</v>
      </c>
      <c r="R68" s="27"/>
      <c r="S68" s="27"/>
      <c r="T68" s="27"/>
      <c r="U68" s="27"/>
      <c r="V68" s="27"/>
      <c r="W68" s="12" t="str">
        <f aca="false">IF(AND(I68&gt;0,R68&gt;0),(S68-R68)/R68,"")</f>
        <v/>
      </c>
      <c r="X68" s="12" t="str">
        <f aca="false">IF(AND(J68&gt;0,T68&gt;0),(U68-T68)/T68,"")</f>
        <v/>
      </c>
      <c r="Y68" s="12" t="str">
        <f aca="false">IF(AND(K68&gt;0,V68&gt;0),(V68-Resumen!$B$7)/Resumen!$B$7,"")</f>
        <v/>
      </c>
      <c r="Z68" s="28" t="str">
        <f aca="false">IF(AND(K68&gt;0,I68&gt;0,V68&gt;0,S68&gt;0),V68-S68,"")</f>
        <v/>
      </c>
      <c r="AA68" s="12" t="str">
        <f aca="false">IF(Z68&lt;&gt;"",Z68/S68,"")</f>
        <v/>
      </c>
      <c r="AB68" s="28" t="str">
        <f aca="false">IF(AND(K68&gt;0,J68&gt;0,V68&gt;0,U68&gt;0),V68-U68,"")</f>
        <v/>
      </c>
      <c r="AC68" s="12" t="str">
        <f aca="false">IF(AB68&lt;&gt;"",AB68/U68,"")</f>
        <v/>
      </c>
      <c r="AD68" s="27" t="n">
        <v>0</v>
      </c>
      <c r="AE68" s="27" t="n">
        <v>0</v>
      </c>
      <c r="AF68" s="27" t="n">
        <v>0</v>
      </c>
      <c r="AG68" s="28" t="n">
        <f aca="false">AD68+AE68+AF68</f>
        <v>0</v>
      </c>
      <c r="AH68" s="12" t="str">
        <f aca="false">IF(AG68&gt;0,AD68/AG68,"")</f>
        <v/>
      </c>
      <c r="AI68" s="27" t="n">
        <v>0</v>
      </c>
      <c r="AJ68" s="27" t="n">
        <v>0</v>
      </c>
      <c r="AK68" s="27" t="n">
        <v>0</v>
      </c>
      <c r="AL68" s="22" t="str">
        <f aca="false">IF(OR(AJ68&gt;0,AK68&gt;0),"Sí","No")</f>
        <v>No</v>
      </c>
      <c r="AM68" s="6"/>
      <c r="AN68" s="6"/>
      <c r="AO68" s="12" t="n">
        <f aca="false">IF(M68&gt;0,K68/M68,"")</f>
        <v>1</v>
      </c>
      <c r="AP68" s="22" t="str">
        <f aca="false">IF(M68&gt;=Resumen!$B$5,"Alto","Bajo")</f>
        <v>Bajo</v>
      </c>
      <c r="AQ68" s="22" t="str">
        <f aca="false">IF(AO68&gt;=Resumen!$B$28,"Alto","Bajo")</f>
        <v>Alto</v>
      </c>
      <c r="AR68" s="22" t="str">
        <f aca="false">AP68&amp;" Potencial / "&amp;AQ68&amp;" Share"</f>
        <v>Bajo Potencial / Alto Share</v>
      </c>
      <c r="AS68" s="22" t="str">
        <f aca="false">IF(Q68="Sí",IF(AO68&gt;=Resumen!$B$29,"Alto","Bajo"),"")</f>
        <v/>
      </c>
      <c r="AT68" s="22" t="str">
        <f aca="false">IF(AS68&lt;&gt;"",AP68&amp;" Potencial / "&amp;AS68&amp;" Share","")</f>
        <v/>
      </c>
      <c r="AU68" s="22" t="str">
        <f aca="false">IF(AH68="","Sin dato",IF(AH68-AO68&gt;Resumen!$B$6,"Sobre-exhibido",IF(AO68-AH68&gt;Resumen!$B$6,"Sub-exhibido","En línea")))</f>
        <v>Sin dato</v>
      </c>
      <c r="AV68" s="22" t="str">
        <f aca="false">IF(AT68="","",IF(AT68="Alto Potencial / Bajo Share",1,IF(AT68="Alto Potencial / Alto Share",2,IF(AT68="Bajo Potencial / Alto Share",3,4))))</f>
        <v/>
      </c>
      <c r="AW68" s="22" t="str">
        <f aca="false">IF(Q68="No","Sin competencia directa",IF(AV68=1,"1 - Foco Conquista (Alto Pot / Bajo Share)",IF(AV68=2,"2 - Foco Defensa (Alto Pot / Alto Share)",IF(AV68=3,"3 - Monitoreo (Bajo Pot / Alto Share)","4 - Baja Prioridad (Bajo Pot / Bajo Share)"))))</f>
        <v>Sin competencia directa</v>
      </c>
      <c r="AX68" s="12" t="str">
        <f aca="false">IF(OR(IFERROR(AND(W68&lt;&gt;"",Y68&lt;&gt;"",Y68-W68&gt;Resumen!$B$8),FALSE()),IFERROR(AND(X68&lt;&gt;"",Y68&lt;&gt;"",Y68-X68&gt;Resumen!$B$8),FALSE())),MAX(IF(IFERROR(AND(W68&lt;&gt;"",Y68&lt;&gt;"",Y68-W68&gt;Resumen!$B$8),FALSE()),Y68-W68,0),IF(IFERROR(AND(X68&lt;&gt;"",Y68&lt;&gt;"",Y68-X68&gt;Resumen!$B$8),FALSE()),Y68-X68,0)),"")</f>
        <v/>
      </c>
      <c r="AY68" s="22" t="str">
        <f aca="false">IF(OR(IFERROR(AND(W68&lt;&gt;"",Y68&lt;&gt;"",Y68-W68&gt;Resumen!$B$8),FALSE()),IFERROR(AND(X68&lt;&gt;"",Y68&lt;&gt;"",Y68-X68&gt;Resumen!$B$8),FALSE())),TRIM("Lays tiene mayor markup que "&amp;IF(IFERROR(AND(W68&lt;&gt;"",Y68&lt;&gt;"",Y68-W68&gt;Resumen!$B$8),FALSE()),"Quento ","")&amp;IF(IFERROR(AND(X68&lt;&gt;"",Y68&lt;&gt;"",Y68-X68&gt;Resumen!$B$8),FALSE()),"Julicroc ","")&amp;"en este PDV"),"")</f>
        <v/>
      </c>
      <c r="AZ68" s="22" t="str">
        <f aca="false">IF(COUNTIF('Plan Pehuamar - Lista'!$A$2:$A$167,A68)&gt;0,"Sí","No")</f>
        <v>No</v>
      </c>
      <c r="BA68" s="22" t="str">
        <f aca="false">IF(COUNTIF('Plan Combo 9+1'!$A$2:$A$226,A68)&gt;0,"Sí","No")</f>
        <v>No</v>
      </c>
      <c r="BB68" s="22" t="str">
        <f aca="false">IF(AH68="","No",IF(BA68="Sí",IF((AO68-AH68)&gt;Resumen!$B$6,"Sí","No"),IF((AO68-AH68)&gt;=Resumen!$B$132,"Sí","No")))</f>
        <v>No</v>
      </c>
      <c r="BC68" s="22" t="str">
        <f aca="false">IF(AND(N68="Sí",AL68="Sí",AI68=0),"Sí","No")</f>
        <v>No</v>
      </c>
      <c r="BD68" s="22" t="str">
        <f aca="false">IF(COUNTIF('Plan 9+1 (con Pehuamar)'!$A$2:$A$227,A68)&gt;0,"Sí","No")</f>
        <v>No</v>
      </c>
    </row>
    <row r="69" customFormat="false" ht="15" hidden="false" customHeight="true" outlineLevel="0" collapsed="false">
      <c r="A69" s="6" t="n">
        <v>400897</v>
      </c>
      <c r="B69" s="6" t="n">
        <v>1</v>
      </c>
      <c r="C69" s="6" t="n">
        <v>102</v>
      </c>
      <c r="D69" s="6" t="s">
        <v>254</v>
      </c>
      <c r="E69" s="6" t="s">
        <v>271</v>
      </c>
      <c r="F69" s="6" t="s">
        <v>196</v>
      </c>
      <c r="G69" s="6" t="s">
        <v>129</v>
      </c>
      <c r="H69" s="6" t="s">
        <v>197</v>
      </c>
      <c r="I69" s="27" t="n">
        <v>0</v>
      </c>
      <c r="J69" s="27" t="n">
        <v>0</v>
      </c>
      <c r="K69" s="27" t="n">
        <v>0.5</v>
      </c>
      <c r="L69" s="28" t="n">
        <f aca="false">I69+J69</f>
        <v>0</v>
      </c>
      <c r="M69" s="28" t="n">
        <f aca="false">L69+K69</f>
        <v>0.5</v>
      </c>
      <c r="N69" s="22" t="str">
        <f aca="false">IF(I69&gt;0,"Sí","No")</f>
        <v>No</v>
      </c>
      <c r="O69" s="22" t="str">
        <f aca="false">IF(J69&gt;0,"Sí","No")</f>
        <v>No</v>
      </c>
      <c r="P69" s="22" t="str">
        <f aca="false">IF(K69&gt;0,"Sí","No")</f>
        <v>Sí</v>
      </c>
      <c r="Q69" s="22" t="str">
        <f aca="false">IF(OR(I69&gt;0,J69&gt;0),"Sí","No")</f>
        <v>No</v>
      </c>
      <c r="R69" s="27"/>
      <c r="S69" s="27"/>
      <c r="T69" s="27"/>
      <c r="U69" s="27"/>
      <c r="V69" s="27"/>
      <c r="W69" s="12" t="str">
        <f aca="false">IF(AND(I69&gt;0,R69&gt;0),(S69-R69)/R69,"")</f>
        <v/>
      </c>
      <c r="X69" s="12" t="str">
        <f aca="false">IF(AND(J69&gt;0,T69&gt;0),(U69-T69)/T69,"")</f>
        <v/>
      </c>
      <c r="Y69" s="12" t="str">
        <f aca="false">IF(AND(K69&gt;0,V69&gt;0),(V69-Resumen!$B$7)/Resumen!$B$7,"")</f>
        <v/>
      </c>
      <c r="Z69" s="28" t="str">
        <f aca="false">IF(AND(K69&gt;0,I69&gt;0,V69&gt;0,S69&gt;0),V69-S69,"")</f>
        <v/>
      </c>
      <c r="AA69" s="12" t="str">
        <f aca="false">IF(Z69&lt;&gt;"",Z69/S69,"")</f>
        <v/>
      </c>
      <c r="AB69" s="28" t="str">
        <f aca="false">IF(AND(K69&gt;0,J69&gt;0,V69&gt;0,U69&gt;0),V69-U69,"")</f>
        <v/>
      </c>
      <c r="AC69" s="12" t="str">
        <f aca="false">IF(AB69&lt;&gt;"",AB69/U69,"")</f>
        <v/>
      </c>
      <c r="AD69" s="27" t="n">
        <v>0</v>
      </c>
      <c r="AE69" s="27" t="n">
        <v>0</v>
      </c>
      <c r="AF69" s="27" t="n">
        <v>0</v>
      </c>
      <c r="AG69" s="28" t="n">
        <f aca="false">AD69+AE69+AF69</f>
        <v>0</v>
      </c>
      <c r="AH69" s="12" t="str">
        <f aca="false">IF(AG69&gt;0,AD69/AG69,"")</f>
        <v/>
      </c>
      <c r="AI69" s="27" t="n">
        <v>0</v>
      </c>
      <c r="AJ69" s="27" t="n">
        <v>0</v>
      </c>
      <c r="AK69" s="27" t="n">
        <v>0</v>
      </c>
      <c r="AL69" s="22" t="str">
        <f aca="false">IF(OR(AJ69&gt;0,AK69&gt;0),"Sí","No")</f>
        <v>No</v>
      </c>
      <c r="AM69" s="6"/>
      <c r="AN69" s="6"/>
      <c r="AO69" s="12" t="n">
        <f aca="false">IF(M69&gt;0,K69/M69,"")</f>
        <v>1</v>
      </c>
      <c r="AP69" s="22" t="str">
        <f aca="false">IF(M69&gt;=Resumen!$B$5,"Alto","Bajo")</f>
        <v>Bajo</v>
      </c>
      <c r="AQ69" s="22" t="str">
        <f aca="false">IF(AO69&gt;=Resumen!$B$28,"Alto","Bajo")</f>
        <v>Alto</v>
      </c>
      <c r="AR69" s="22" t="str">
        <f aca="false">AP69&amp;" Potencial / "&amp;AQ69&amp;" Share"</f>
        <v>Bajo Potencial / Alto Share</v>
      </c>
      <c r="AS69" s="22" t="str">
        <f aca="false">IF(Q69="Sí",IF(AO69&gt;=Resumen!$B$29,"Alto","Bajo"),"")</f>
        <v/>
      </c>
      <c r="AT69" s="22" t="str">
        <f aca="false">IF(AS69&lt;&gt;"",AP69&amp;" Potencial / "&amp;AS69&amp;" Share","")</f>
        <v/>
      </c>
      <c r="AU69" s="22" t="str">
        <f aca="false">IF(AH69="","Sin dato",IF(AH69-AO69&gt;Resumen!$B$6,"Sobre-exhibido",IF(AO69-AH69&gt;Resumen!$B$6,"Sub-exhibido","En línea")))</f>
        <v>Sin dato</v>
      </c>
      <c r="AV69" s="22" t="str">
        <f aca="false">IF(AT69="","",IF(AT69="Alto Potencial / Bajo Share",1,IF(AT69="Alto Potencial / Alto Share",2,IF(AT69="Bajo Potencial / Alto Share",3,4))))</f>
        <v/>
      </c>
      <c r="AW69" s="22" t="str">
        <f aca="false">IF(Q69="No","Sin competencia directa",IF(AV69=1,"1 - Foco Conquista (Alto Pot / Bajo Share)",IF(AV69=2,"2 - Foco Defensa (Alto Pot / Alto Share)",IF(AV69=3,"3 - Monitoreo (Bajo Pot / Alto Share)","4 - Baja Prioridad (Bajo Pot / Bajo Share)"))))</f>
        <v>Sin competencia directa</v>
      </c>
      <c r="AX69" s="12" t="str">
        <f aca="false">IF(OR(IFERROR(AND(W69&lt;&gt;"",Y69&lt;&gt;"",Y69-W69&gt;Resumen!$B$8),FALSE()),IFERROR(AND(X69&lt;&gt;"",Y69&lt;&gt;"",Y69-X69&gt;Resumen!$B$8),FALSE())),MAX(IF(IFERROR(AND(W69&lt;&gt;"",Y69&lt;&gt;"",Y69-W69&gt;Resumen!$B$8),FALSE()),Y69-W69,0),IF(IFERROR(AND(X69&lt;&gt;"",Y69&lt;&gt;"",Y69-X69&gt;Resumen!$B$8),FALSE()),Y69-X69,0)),"")</f>
        <v/>
      </c>
      <c r="AY69" s="22" t="str">
        <f aca="false">IF(OR(IFERROR(AND(W69&lt;&gt;"",Y69&lt;&gt;"",Y69-W69&gt;Resumen!$B$8),FALSE()),IFERROR(AND(X69&lt;&gt;"",Y69&lt;&gt;"",Y69-X69&gt;Resumen!$B$8),FALSE())),TRIM("Lays tiene mayor markup que "&amp;IF(IFERROR(AND(W69&lt;&gt;"",Y69&lt;&gt;"",Y69-W69&gt;Resumen!$B$8),FALSE()),"Quento ","")&amp;IF(IFERROR(AND(X69&lt;&gt;"",Y69&lt;&gt;"",Y69-X69&gt;Resumen!$B$8),FALSE()),"Julicroc ","")&amp;"en este PDV"),"")</f>
        <v/>
      </c>
      <c r="AZ69" s="22" t="str">
        <f aca="false">IF(COUNTIF('Plan Pehuamar - Lista'!$A$2:$A$167,A69)&gt;0,"Sí","No")</f>
        <v>No</v>
      </c>
      <c r="BA69" s="22" t="str">
        <f aca="false">IF(COUNTIF('Plan Combo 9+1'!$A$2:$A$226,A69)&gt;0,"Sí","No")</f>
        <v>No</v>
      </c>
      <c r="BB69" s="22" t="str">
        <f aca="false">IF(AH69="","No",IF(BA69="Sí",IF((AO69-AH69)&gt;Resumen!$B$6,"Sí","No"),IF((AO69-AH69)&gt;=Resumen!$B$132,"Sí","No")))</f>
        <v>No</v>
      </c>
      <c r="BC69" s="22" t="str">
        <f aca="false">IF(AND(N69="Sí",AL69="Sí",AI69=0),"Sí","No")</f>
        <v>No</v>
      </c>
      <c r="BD69" s="22" t="str">
        <f aca="false">IF(COUNTIF('Plan 9+1 (con Pehuamar)'!$A$2:$A$227,A69)&gt;0,"Sí","No")</f>
        <v>No</v>
      </c>
    </row>
    <row r="70" customFormat="false" ht="15" hidden="false" customHeight="true" outlineLevel="0" collapsed="false">
      <c r="A70" s="6" t="n">
        <v>400899</v>
      </c>
      <c r="B70" s="6" t="n">
        <v>1</v>
      </c>
      <c r="C70" s="6" t="n">
        <v>102</v>
      </c>
      <c r="D70" s="6" t="s">
        <v>254</v>
      </c>
      <c r="E70" s="6" t="s">
        <v>263</v>
      </c>
      <c r="F70" s="6" t="s">
        <v>206</v>
      </c>
      <c r="G70" s="6" t="s">
        <v>129</v>
      </c>
      <c r="H70" s="6" t="s">
        <v>197</v>
      </c>
      <c r="I70" s="27" t="n">
        <v>40</v>
      </c>
      <c r="J70" s="27" t="n">
        <v>40</v>
      </c>
      <c r="K70" s="27" t="n">
        <v>50</v>
      </c>
      <c r="L70" s="28" t="n">
        <f aca="false">I70+J70</f>
        <v>80</v>
      </c>
      <c r="M70" s="28" t="n">
        <f aca="false">L70+K70</f>
        <v>130</v>
      </c>
      <c r="N70" s="22" t="str">
        <f aca="false">IF(I70&gt;0,"Sí","No")</f>
        <v>Sí</v>
      </c>
      <c r="O70" s="22" t="str">
        <f aca="false">IF(J70&gt;0,"Sí","No")</f>
        <v>Sí</v>
      </c>
      <c r="P70" s="22" t="str">
        <f aca="false">IF(K70&gt;0,"Sí","No")</f>
        <v>Sí</v>
      </c>
      <c r="Q70" s="22" t="str">
        <f aca="false">IF(OR(I70&gt;0,J70&gt;0),"Sí","No")</f>
        <v>Sí</v>
      </c>
      <c r="R70" s="27" t="n">
        <v>2000</v>
      </c>
      <c r="S70" s="27" t="n">
        <v>3050</v>
      </c>
      <c r="T70" s="27" t="n">
        <v>1800</v>
      </c>
      <c r="U70" s="27" t="n">
        <v>2500</v>
      </c>
      <c r="V70" s="27" t="n">
        <v>3500</v>
      </c>
      <c r="W70" s="12" t="n">
        <f aca="false">IF(AND(I70&gt;0,R70&gt;0),(S70-R70)/R70,"")</f>
        <v>0.525</v>
      </c>
      <c r="X70" s="12" t="n">
        <f aca="false">IF(AND(J70&gt;0,T70&gt;0),(U70-T70)/T70,"")</f>
        <v>0.388888888888889</v>
      </c>
      <c r="Y70" s="12" t="n">
        <f aca="false">IF(AND(K70&gt;0,V70&gt;0),(V70-Resumen!$B$7)/Resumen!$B$7,"")</f>
        <v>0.4</v>
      </c>
      <c r="Z70" s="28" t="n">
        <f aca="false">IF(AND(K70&gt;0,I70&gt;0,V70&gt;0,S70&gt;0),V70-S70,"")</f>
        <v>450</v>
      </c>
      <c r="AA70" s="12" t="n">
        <f aca="false">IF(Z70&lt;&gt;"",Z70/S70,"")</f>
        <v>0.147540983606557</v>
      </c>
      <c r="AB70" s="28" t="n">
        <f aca="false">IF(AND(K70&gt;0,J70&gt;0,V70&gt;0,U70&gt;0),V70-U70,"")</f>
        <v>1000</v>
      </c>
      <c r="AC70" s="12" t="n">
        <f aca="false">IF(AB70&lt;&gt;"",AB70/U70,"")</f>
        <v>0.4</v>
      </c>
      <c r="AD70" s="27" t="n">
        <v>5</v>
      </c>
      <c r="AE70" s="27" t="n">
        <v>4</v>
      </c>
      <c r="AF70" s="27" t="n">
        <v>3</v>
      </c>
      <c r="AG70" s="28" t="n">
        <f aca="false">AD70+AE70+AF70</f>
        <v>12</v>
      </c>
      <c r="AH70" s="12" t="n">
        <f aca="false">IF(AG70&gt;0,AD70/AG70,"")</f>
        <v>0.416666666666667</v>
      </c>
      <c r="AI70" s="27" t="n">
        <v>1</v>
      </c>
      <c r="AJ70" s="27" t="n">
        <v>0</v>
      </c>
      <c r="AK70" s="27" t="n">
        <v>0</v>
      </c>
      <c r="AL70" s="22" t="str">
        <f aca="false">IF(OR(AJ70&gt;0,AK70&gt;0),"Sí","No")</f>
        <v>No</v>
      </c>
      <c r="AM70" s="6" t="s">
        <v>198</v>
      </c>
      <c r="AN70" s="6" t="s">
        <v>198</v>
      </c>
      <c r="AO70" s="12" t="n">
        <f aca="false">IF(M70&gt;0,K70/M70,"")</f>
        <v>0.384615384615385</v>
      </c>
      <c r="AP70" s="22" t="str">
        <f aca="false">IF(M70&gt;=Resumen!$B$5,"Alto","Bajo")</f>
        <v>Alto</v>
      </c>
      <c r="AQ70" s="22" t="str">
        <f aca="false">IF(AO70&gt;=Resumen!$B$28,"Alto","Bajo")</f>
        <v>Bajo</v>
      </c>
      <c r="AR70" s="22" t="str">
        <f aca="false">AP70&amp;" Potencial / "&amp;AQ70&amp;" Share"</f>
        <v>Alto Potencial / Bajo Share</v>
      </c>
      <c r="AS70" s="22" t="str">
        <f aca="false">IF(Q70="Sí",IF(AO70&gt;=Resumen!$B$29,"Alto","Bajo"),"")</f>
        <v>Bajo</v>
      </c>
      <c r="AT70" s="22" t="str">
        <f aca="false">IF(AS70&lt;&gt;"",AP70&amp;" Potencial / "&amp;AS70&amp;" Share","")</f>
        <v>Alto Potencial / Bajo Share</v>
      </c>
      <c r="AU70" s="22" t="str">
        <f aca="false">IF(AH70="","Sin dato",IF(AH70-AO70&gt;Resumen!$B$6,"Sobre-exhibido",IF(AO70-AH70&gt;Resumen!$B$6,"Sub-exhibido","En línea")))</f>
        <v>En línea</v>
      </c>
      <c r="AV70" s="22" t="n">
        <f aca="false">IF(AT70="","",IF(AT70="Alto Potencial / Bajo Share",1,IF(AT70="Alto Potencial / Alto Share",2,IF(AT70="Bajo Potencial / Alto Share",3,4))))</f>
        <v>1</v>
      </c>
      <c r="AW70" s="22" t="str">
        <f aca="false">IF(Q70="No","Sin competencia directa",IF(AV70=1,"1 - Foco Conquista (Alto Pot / Bajo Share)",IF(AV70=2,"2 - Foco Defensa (Alto Pot / Alto Share)",IF(AV70=3,"3 - Monitoreo (Bajo Pot / Alto Share)","4 - Baja Prioridad (Bajo Pot / Bajo Share)"))))</f>
        <v>1 - Foco Conquista (Alto Pot / Bajo Share)</v>
      </c>
      <c r="AX70" s="12" t="str">
        <f aca="false">IF(OR(IFERROR(AND(W70&lt;&gt;"",Y70&lt;&gt;"",Y70-W70&gt;Resumen!$B$8),FALSE()),IFERROR(AND(X70&lt;&gt;"",Y70&lt;&gt;"",Y70-X70&gt;Resumen!$B$8),FALSE())),MAX(IF(IFERROR(AND(W70&lt;&gt;"",Y70&lt;&gt;"",Y70-W70&gt;Resumen!$B$8),FALSE()),Y70-W70,0),IF(IFERROR(AND(X70&lt;&gt;"",Y70&lt;&gt;"",Y70-X70&gt;Resumen!$B$8),FALSE()),Y70-X70,0)),"")</f>
        <v/>
      </c>
      <c r="AY70" s="22" t="str">
        <f aca="false">IF(OR(IFERROR(AND(W70&lt;&gt;"",Y70&lt;&gt;"",Y70-W70&gt;Resumen!$B$8),FALSE()),IFERROR(AND(X70&lt;&gt;"",Y70&lt;&gt;"",Y70-X70&gt;Resumen!$B$8),FALSE())),TRIM("Lays tiene mayor markup que "&amp;IF(IFERROR(AND(W70&lt;&gt;"",Y70&lt;&gt;"",Y70-W70&gt;Resumen!$B$8),FALSE()),"Quento ","")&amp;IF(IFERROR(AND(X70&lt;&gt;"",Y70&lt;&gt;"",Y70-X70&gt;Resumen!$B$8),FALSE()),"Julicroc ","")&amp;"en este PDV"),"")</f>
        <v/>
      </c>
      <c r="AZ70" s="22" t="str">
        <f aca="false">IF(COUNTIF('Plan Pehuamar - Lista'!$A$2:$A$167,A70)&gt;0,"Sí","No")</f>
        <v>No</v>
      </c>
      <c r="BA70" s="22" t="str">
        <f aca="false">IF(COUNTIF('Plan Combo 9+1'!$A$2:$A$226,A70)&gt;0,"Sí","No")</f>
        <v>No</v>
      </c>
      <c r="BB70" s="22" t="str">
        <f aca="false">IF(AH70="","No",IF(BA70="Sí",IF((AO70-AH70)&gt;Resumen!$B$6,"Sí","No"),IF((AO70-AH70)&gt;=Resumen!$B$132,"Sí","No")))</f>
        <v>No</v>
      </c>
      <c r="BC70" s="22" t="str">
        <f aca="false">IF(AND(N70="Sí",AL70="Sí",AI70=0),"Sí","No")</f>
        <v>No</v>
      </c>
      <c r="BD70" s="22" t="str">
        <f aca="false">IF(COUNTIF('Plan 9+1 (con Pehuamar)'!$A$2:$A$227,A70)&gt;0,"Sí","No")</f>
        <v>No</v>
      </c>
    </row>
    <row r="71" customFormat="false" ht="15" hidden="false" customHeight="true" outlineLevel="0" collapsed="false">
      <c r="A71" s="6" t="n">
        <v>400902</v>
      </c>
      <c r="B71" s="6" t="n">
        <v>1</v>
      </c>
      <c r="C71" s="6" t="n">
        <v>102</v>
      </c>
      <c r="D71" s="6" t="s">
        <v>254</v>
      </c>
      <c r="E71" s="6" t="s">
        <v>272</v>
      </c>
      <c r="F71" s="6" t="s">
        <v>273</v>
      </c>
      <c r="G71" s="6" t="s">
        <v>129</v>
      </c>
      <c r="H71" s="6" t="s">
        <v>197</v>
      </c>
      <c r="I71" s="27" t="n">
        <v>0</v>
      </c>
      <c r="J71" s="27" t="n">
        <v>0</v>
      </c>
      <c r="K71" s="27" t="n">
        <v>0.2</v>
      </c>
      <c r="L71" s="28" t="n">
        <f aca="false">I71+J71</f>
        <v>0</v>
      </c>
      <c r="M71" s="28" t="n">
        <f aca="false">L71+K71</f>
        <v>0.2</v>
      </c>
      <c r="N71" s="22" t="str">
        <f aca="false">IF(I71&gt;0,"Sí","No")</f>
        <v>No</v>
      </c>
      <c r="O71" s="22" t="str">
        <f aca="false">IF(J71&gt;0,"Sí","No")</f>
        <v>No</v>
      </c>
      <c r="P71" s="22" t="str">
        <f aca="false">IF(K71&gt;0,"Sí","No")</f>
        <v>Sí</v>
      </c>
      <c r="Q71" s="22" t="str">
        <f aca="false">IF(OR(I71&gt;0,J71&gt;0),"Sí","No")</f>
        <v>No</v>
      </c>
      <c r="R71" s="27"/>
      <c r="S71" s="27"/>
      <c r="T71" s="27"/>
      <c r="U71" s="27"/>
      <c r="V71" s="27"/>
      <c r="W71" s="12" t="str">
        <f aca="false">IF(AND(I71&gt;0,R71&gt;0),(S71-R71)/R71,"")</f>
        <v/>
      </c>
      <c r="X71" s="12" t="str">
        <f aca="false">IF(AND(J71&gt;0,T71&gt;0),(U71-T71)/T71,"")</f>
        <v/>
      </c>
      <c r="Y71" s="12" t="str">
        <f aca="false">IF(AND(K71&gt;0,V71&gt;0),(V71-Resumen!$B$7)/Resumen!$B$7,"")</f>
        <v/>
      </c>
      <c r="Z71" s="28" t="str">
        <f aca="false">IF(AND(K71&gt;0,I71&gt;0,V71&gt;0,S71&gt;0),V71-S71,"")</f>
        <v/>
      </c>
      <c r="AA71" s="12" t="str">
        <f aca="false">IF(Z71&lt;&gt;"",Z71/S71,"")</f>
        <v/>
      </c>
      <c r="AB71" s="28" t="str">
        <f aca="false">IF(AND(K71&gt;0,J71&gt;0,V71&gt;0,U71&gt;0),V71-U71,"")</f>
        <v/>
      </c>
      <c r="AC71" s="12" t="str">
        <f aca="false">IF(AB71&lt;&gt;"",AB71/U71,"")</f>
        <v/>
      </c>
      <c r="AD71" s="27" t="n">
        <v>0</v>
      </c>
      <c r="AE71" s="27" t="n">
        <v>0</v>
      </c>
      <c r="AF71" s="27" t="n">
        <v>0</v>
      </c>
      <c r="AG71" s="28" t="n">
        <f aca="false">AD71+AE71+AF71</f>
        <v>0</v>
      </c>
      <c r="AH71" s="12" t="str">
        <f aca="false">IF(AG71&gt;0,AD71/AG71,"")</f>
        <v/>
      </c>
      <c r="AI71" s="27" t="n">
        <v>0</v>
      </c>
      <c r="AJ71" s="27" t="n">
        <v>0</v>
      </c>
      <c r="AK71" s="27" t="n">
        <v>0</v>
      </c>
      <c r="AL71" s="22" t="str">
        <f aca="false">IF(OR(AJ71&gt;0,AK71&gt;0),"Sí","No")</f>
        <v>No</v>
      </c>
      <c r="AM71" s="6"/>
      <c r="AN71" s="6"/>
      <c r="AO71" s="12" t="n">
        <f aca="false">IF(M71&gt;0,K71/M71,"")</f>
        <v>1</v>
      </c>
      <c r="AP71" s="22" t="str">
        <f aca="false">IF(M71&gt;=Resumen!$B$5,"Alto","Bajo")</f>
        <v>Bajo</v>
      </c>
      <c r="AQ71" s="22" t="str">
        <f aca="false">IF(AO71&gt;=Resumen!$B$28,"Alto","Bajo")</f>
        <v>Alto</v>
      </c>
      <c r="AR71" s="22" t="str">
        <f aca="false">AP71&amp;" Potencial / "&amp;AQ71&amp;" Share"</f>
        <v>Bajo Potencial / Alto Share</v>
      </c>
      <c r="AS71" s="22" t="str">
        <f aca="false">IF(Q71="Sí",IF(AO71&gt;=Resumen!$B$29,"Alto","Bajo"),"")</f>
        <v/>
      </c>
      <c r="AT71" s="22" t="str">
        <f aca="false">IF(AS71&lt;&gt;"",AP71&amp;" Potencial / "&amp;AS71&amp;" Share","")</f>
        <v/>
      </c>
      <c r="AU71" s="22" t="str">
        <f aca="false">IF(AH71="","Sin dato",IF(AH71-AO71&gt;Resumen!$B$6,"Sobre-exhibido",IF(AO71-AH71&gt;Resumen!$B$6,"Sub-exhibido","En línea")))</f>
        <v>Sin dato</v>
      </c>
      <c r="AV71" s="22" t="str">
        <f aca="false">IF(AT71="","",IF(AT71="Alto Potencial / Bajo Share",1,IF(AT71="Alto Potencial / Alto Share",2,IF(AT71="Bajo Potencial / Alto Share",3,4))))</f>
        <v/>
      </c>
      <c r="AW71" s="22" t="str">
        <f aca="false">IF(Q71="No","Sin competencia directa",IF(AV71=1,"1 - Foco Conquista (Alto Pot / Bajo Share)",IF(AV71=2,"2 - Foco Defensa (Alto Pot / Alto Share)",IF(AV71=3,"3 - Monitoreo (Bajo Pot / Alto Share)","4 - Baja Prioridad (Bajo Pot / Bajo Share)"))))</f>
        <v>Sin competencia directa</v>
      </c>
      <c r="AX71" s="12" t="str">
        <f aca="false">IF(OR(IFERROR(AND(W71&lt;&gt;"",Y71&lt;&gt;"",Y71-W71&gt;Resumen!$B$8),FALSE()),IFERROR(AND(X71&lt;&gt;"",Y71&lt;&gt;"",Y71-X71&gt;Resumen!$B$8),FALSE())),MAX(IF(IFERROR(AND(W71&lt;&gt;"",Y71&lt;&gt;"",Y71-W71&gt;Resumen!$B$8),FALSE()),Y71-W71,0),IF(IFERROR(AND(X71&lt;&gt;"",Y71&lt;&gt;"",Y71-X71&gt;Resumen!$B$8),FALSE()),Y71-X71,0)),"")</f>
        <v/>
      </c>
      <c r="AY71" s="22" t="str">
        <f aca="false">IF(OR(IFERROR(AND(W71&lt;&gt;"",Y71&lt;&gt;"",Y71-W71&gt;Resumen!$B$8),FALSE()),IFERROR(AND(X71&lt;&gt;"",Y71&lt;&gt;"",Y71-X71&gt;Resumen!$B$8),FALSE())),TRIM("Lays tiene mayor markup que "&amp;IF(IFERROR(AND(W71&lt;&gt;"",Y71&lt;&gt;"",Y71-W71&gt;Resumen!$B$8),FALSE()),"Quento ","")&amp;IF(IFERROR(AND(X71&lt;&gt;"",Y71&lt;&gt;"",Y71-X71&gt;Resumen!$B$8),FALSE()),"Julicroc ","")&amp;"en este PDV"),"")</f>
        <v/>
      </c>
      <c r="AZ71" s="22" t="str">
        <f aca="false">IF(COUNTIF('Plan Pehuamar - Lista'!$A$2:$A$167,A71)&gt;0,"Sí","No")</f>
        <v>No</v>
      </c>
      <c r="BA71" s="22" t="str">
        <f aca="false">IF(COUNTIF('Plan Combo 9+1'!$A$2:$A$226,A71)&gt;0,"Sí","No")</f>
        <v>No</v>
      </c>
      <c r="BB71" s="22" t="str">
        <f aca="false">IF(AH71="","No",IF(BA71="Sí",IF((AO71-AH71)&gt;Resumen!$B$6,"Sí","No"),IF((AO71-AH71)&gt;=Resumen!$B$132,"Sí","No")))</f>
        <v>No</v>
      </c>
      <c r="BC71" s="22" t="str">
        <f aca="false">IF(AND(N71="Sí",AL71="Sí",AI71=0),"Sí","No")</f>
        <v>No</v>
      </c>
      <c r="BD71" s="22" t="str">
        <f aca="false">IF(COUNTIF('Plan 9+1 (con Pehuamar)'!$A$2:$A$227,A71)&gt;0,"Sí","No")</f>
        <v>No</v>
      </c>
    </row>
    <row r="72" customFormat="false" ht="15" hidden="false" customHeight="true" outlineLevel="0" collapsed="false">
      <c r="A72" s="6" t="n">
        <v>400904</v>
      </c>
      <c r="B72" s="6" t="n">
        <v>1</v>
      </c>
      <c r="C72" s="6" t="n">
        <v>102</v>
      </c>
      <c r="D72" s="6" t="s">
        <v>254</v>
      </c>
      <c r="E72" s="6" t="s">
        <v>274</v>
      </c>
      <c r="F72" s="6" t="s">
        <v>213</v>
      </c>
      <c r="G72" s="6" t="s">
        <v>129</v>
      </c>
      <c r="H72" s="6" t="s">
        <v>197</v>
      </c>
      <c r="I72" s="27" t="n">
        <v>0</v>
      </c>
      <c r="J72" s="27" t="n">
        <v>0</v>
      </c>
      <c r="K72" s="27" t="n">
        <v>0.2</v>
      </c>
      <c r="L72" s="28" t="n">
        <f aca="false">I72+J72</f>
        <v>0</v>
      </c>
      <c r="M72" s="28" t="n">
        <f aca="false">L72+K72</f>
        <v>0.2</v>
      </c>
      <c r="N72" s="22" t="str">
        <f aca="false">IF(I72&gt;0,"Sí","No")</f>
        <v>No</v>
      </c>
      <c r="O72" s="22" t="str">
        <f aca="false">IF(J72&gt;0,"Sí","No")</f>
        <v>No</v>
      </c>
      <c r="P72" s="22" t="str">
        <f aca="false">IF(K72&gt;0,"Sí","No")</f>
        <v>Sí</v>
      </c>
      <c r="Q72" s="22" t="str">
        <f aca="false">IF(OR(I72&gt;0,J72&gt;0),"Sí","No")</f>
        <v>No</v>
      </c>
      <c r="R72" s="27"/>
      <c r="S72" s="27"/>
      <c r="T72" s="27"/>
      <c r="U72" s="27"/>
      <c r="V72" s="27"/>
      <c r="W72" s="12" t="str">
        <f aca="false">IF(AND(I72&gt;0,R72&gt;0),(S72-R72)/R72,"")</f>
        <v/>
      </c>
      <c r="X72" s="12" t="str">
        <f aca="false">IF(AND(J72&gt;0,T72&gt;0),(U72-T72)/T72,"")</f>
        <v/>
      </c>
      <c r="Y72" s="12" t="str">
        <f aca="false">IF(AND(K72&gt;0,V72&gt;0),(V72-Resumen!$B$7)/Resumen!$B$7,"")</f>
        <v/>
      </c>
      <c r="Z72" s="28" t="str">
        <f aca="false">IF(AND(K72&gt;0,I72&gt;0,V72&gt;0,S72&gt;0),V72-S72,"")</f>
        <v/>
      </c>
      <c r="AA72" s="12" t="str">
        <f aca="false">IF(Z72&lt;&gt;"",Z72/S72,"")</f>
        <v/>
      </c>
      <c r="AB72" s="28" t="str">
        <f aca="false">IF(AND(K72&gt;0,J72&gt;0,V72&gt;0,U72&gt;0),V72-U72,"")</f>
        <v/>
      </c>
      <c r="AC72" s="12" t="str">
        <f aca="false">IF(AB72&lt;&gt;"",AB72/U72,"")</f>
        <v/>
      </c>
      <c r="AD72" s="27" t="n">
        <v>0</v>
      </c>
      <c r="AE72" s="27" t="n">
        <v>0</v>
      </c>
      <c r="AF72" s="27" t="n">
        <v>0</v>
      </c>
      <c r="AG72" s="28" t="n">
        <f aca="false">AD72+AE72+AF72</f>
        <v>0</v>
      </c>
      <c r="AH72" s="12" t="str">
        <f aca="false">IF(AG72&gt;0,AD72/AG72,"")</f>
        <v/>
      </c>
      <c r="AI72" s="27" t="n">
        <v>0</v>
      </c>
      <c r="AJ72" s="27" t="n">
        <v>0</v>
      </c>
      <c r="AK72" s="27" t="n">
        <v>0</v>
      </c>
      <c r="AL72" s="22" t="str">
        <f aca="false">IF(OR(AJ72&gt;0,AK72&gt;0),"Sí","No")</f>
        <v>No</v>
      </c>
      <c r="AM72" s="6"/>
      <c r="AN72" s="6"/>
      <c r="AO72" s="12" t="n">
        <f aca="false">IF(M72&gt;0,K72/M72,"")</f>
        <v>1</v>
      </c>
      <c r="AP72" s="22" t="str">
        <f aca="false">IF(M72&gt;=Resumen!$B$5,"Alto","Bajo")</f>
        <v>Bajo</v>
      </c>
      <c r="AQ72" s="22" t="str">
        <f aca="false">IF(AO72&gt;=Resumen!$B$28,"Alto","Bajo")</f>
        <v>Alto</v>
      </c>
      <c r="AR72" s="22" t="str">
        <f aca="false">AP72&amp;" Potencial / "&amp;AQ72&amp;" Share"</f>
        <v>Bajo Potencial / Alto Share</v>
      </c>
      <c r="AS72" s="22" t="str">
        <f aca="false">IF(Q72="Sí",IF(AO72&gt;=Resumen!$B$29,"Alto","Bajo"),"")</f>
        <v/>
      </c>
      <c r="AT72" s="22" t="str">
        <f aca="false">IF(AS72&lt;&gt;"",AP72&amp;" Potencial / "&amp;AS72&amp;" Share","")</f>
        <v/>
      </c>
      <c r="AU72" s="22" t="str">
        <f aca="false">IF(AH72="","Sin dato",IF(AH72-AO72&gt;Resumen!$B$6,"Sobre-exhibido",IF(AO72-AH72&gt;Resumen!$B$6,"Sub-exhibido","En línea")))</f>
        <v>Sin dato</v>
      </c>
      <c r="AV72" s="22" t="str">
        <f aca="false">IF(AT72="","",IF(AT72="Alto Potencial / Bajo Share",1,IF(AT72="Alto Potencial / Alto Share",2,IF(AT72="Bajo Potencial / Alto Share",3,4))))</f>
        <v/>
      </c>
      <c r="AW72" s="22" t="str">
        <f aca="false">IF(Q72="No","Sin competencia directa",IF(AV72=1,"1 - Foco Conquista (Alto Pot / Bajo Share)",IF(AV72=2,"2 - Foco Defensa (Alto Pot / Alto Share)",IF(AV72=3,"3 - Monitoreo (Bajo Pot / Alto Share)","4 - Baja Prioridad (Bajo Pot / Bajo Share)"))))</f>
        <v>Sin competencia directa</v>
      </c>
      <c r="AX72" s="12" t="str">
        <f aca="false">IF(OR(IFERROR(AND(W72&lt;&gt;"",Y72&lt;&gt;"",Y72-W72&gt;Resumen!$B$8),FALSE()),IFERROR(AND(X72&lt;&gt;"",Y72&lt;&gt;"",Y72-X72&gt;Resumen!$B$8),FALSE())),MAX(IF(IFERROR(AND(W72&lt;&gt;"",Y72&lt;&gt;"",Y72-W72&gt;Resumen!$B$8),FALSE()),Y72-W72,0),IF(IFERROR(AND(X72&lt;&gt;"",Y72&lt;&gt;"",Y72-X72&gt;Resumen!$B$8),FALSE()),Y72-X72,0)),"")</f>
        <v/>
      </c>
      <c r="AY72" s="22" t="str">
        <f aca="false">IF(OR(IFERROR(AND(W72&lt;&gt;"",Y72&lt;&gt;"",Y72-W72&gt;Resumen!$B$8),FALSE()),IFERROR(AND(X72&lt;&gt;"",Y72&lt;&gt;"",Y72-X72&gt;Resumen!$B$8),FALSE())),TRIM("Lays tiene mayor markup que "&amp;IF(IFERROR(AND(W72&lt;&gt;"",Y72&lt;&gt;"",Y72-W72&gt;Resumen!$B$8),FALSE()),"Quento ","")&amp;IF(IFERROR(AND(X72&lt;&gt;"",Y72&lt;&gt;"",Y72-X72&gt;Resumen!$B$8),FALSE()),"Julicroc ","")&amp;"en este PDV"),"")</f>
        <v/>
      </c>
      <c r="AZ72" s="22" t="str">
        <f aca="false">IF(COUNTIF('Plan Pehuamar - Lista'!$A$2:$A$167,A72)&gt;0,"Sí","No")</f>
        <v>No</v>
      </c>
      <c r="BA72" s="22" t="str">
        <f aca="false">IF(COUNTIF('Plan Combo 9+1'!$A$2:$A$226,A72)&gt;0,"Sí","No")</f>
        <v>No</v>
      </c>
      <c r="BB72" s="22" t="str">
        <f aca="false">IF(AH72="","No",IF(BA72="Sí",IF((AO72-AH72)&gt;Resumen!$B$6,"Sí","No"),IF((AO72-AH72)&gt;=Resumen!$B$132,"Sí","No")))</f>
        <v>No</v>
      </c>
      <c r="BC72" s="22" t="str">
        <f aca="false">IF(AND(N72="Sí",AL72="Sí",AI72=0),"Sí","No")</f>
        <v>No</v>
      </c>
      <c r="BD72" s="22" t="str">
        <f aca="false">IF(COUNTIF('Plan 9+1 (con Pehuamar)'!$A$2:$A$227,A72)&gt;0,"Sí","No")</f>
        <v>No</v>
      </c>
    </row>
    <row r="73" customFormat="false" ht="15" hidden="false" customHeight="true" outlineLevel="0" collapsed="false">
      <c r="A73" s="6" t="n">
        <v>400908</v>
      </c>
      <c r="B73" s="6" t="n">
        <v>1</v>
      </c>
      <c r="C73" s="6" t="n">
        <v>102</v>
      </c>
      <c r="D73" s="6" t="s">
        <v>254</v>
      </c>
      <c r="E73" s="6" t="s">
        <v>275</v>
      </c>
      <c r="F73" s="6" t="s">
        <v>196</v>
      </c>
      <c r="G73" s="6" t="s">
        <v>129</v>
      </c>
      <c r="H73" s="6" t="s">
        <v>197</v>
      </c>
      <c r="I73" s="27" t="n">
        <v>0</v>
      </c>
      <c r="J73" s="27" t="n">
        <v>0</v>
      </c>
      <c r="K73" s="27" t="n">
        <v>1.4</v>
      </c>
      <c r="L73" s="28" t="n">
        <f aca="false">I73+J73</f>
        <v>0</v>
      </c>
      <c r="M73" s="28" t="n">
        <f aca="false">L73+K73</f>
        <v>1.4</v>
      </c>
      <c r="N73" s="22" t="str">
        <f aca="false">IF(I73&gt;0,"Sí","No")</f>
        <v>No</v>
      </c>
      <c r="O73" s="22" t="str">
        <f aca="false">IF(J73&gt;0,"Sí","No")</f>
        <v>No</v>
      </c>
      <c r="P73" s="22" t="str">
        <f aca="false">IF(K73&gt;0,"Sí","No")</f>
        <v>Sí</v>
      </c>
      <c r="Q73" s="22" t="str">
        <f aca="false">IF(OR(I73&gt;0,J73&gt;0),"Sí","No")</f>
        <v>No</v>
      </c>
      <c r="R73" s="27"/>
      <c r="S73" s="27"/>
      <c r="T73" s="27"/>
      <c r="U73" s="27"/>
      <c r="V73" s="27"/>
      <c r="W73" s="12" t="str">
        <f aca="false">IF(AND(I73&gt;0,R73&gt;0),(S73-R73)/R73,"")</f>
        <v/>
      </c>
      <c r="X73" s="12" t="str">
        <f aca="false">IF(AND(J73&gt;0,T73&gt;0),(U73-T73)/T73,"")</f>
        <v/>
      </c>
      <c r="Y73" s="12" t="str">
        <f aca="false">IF(AND(K73&gt;0,V73&gt;0),(V73-Resumen!$B$7)/Resumen!$B$7,"")</f>
        <v/>
      </c>
      <c r="Z73" s="28" t="str">
        <f aca="false">IF(AND(K73&gt;0,I73&gt;0,V73&gt;0,S73&gt;0),V73-S73,"")</f>
        <v/>
      </c>
      <c r="AA73" s="12" t="str">
        <f aca="false">IF(Z73&lt;&gt;"",Z73/S73,"")</f>
        <v/>
      </c>
      <c r="AB73" s="28" t="str">
        <f aca="false">IF(AND(K73&gt;0,J73&gt;0,V73&gt;0,U73&gt;0),V73-U73,"")</f>
        <v/>
      </c>
      <c r="AC73" s="12" t="str">
        <f aca="false">IF(AB73&lt;&gt;"",AB73/U73,"")</f>
        <v/>
      </c>
      <c r="AD73" s="27" t="n">
        <v>0</v>
      </c>
      <c r="AE73" s="27" t="n">
        <v>0</v>
      </c>
      <c r="AF73" s="27" t="n">
        <v>0</v>
      </c>
      <c r="AG73" s="28" t="n">
        <f aca="false">AD73+AE73+AF73</f>
        <v>0</v>
      </c>
      <c r="AH73" s="12" t="str">
        <f aca="false">IF(AG73&gt;0,AD73/AG73,"")</f>
        <v/>
      </c>
      <c r="AI73" s="27" t="n">
        <v>0</v>
      </c>
      <c r="AJ73" s="27" t="n">
        <v>0</v>
      </c>
      <c r="AK73" s="27" t="n">
        <v>0</v>
      </c>
      <c r="AL73" s="22" t="str">
        <f aca="false">IF(OR(AJ73&gt;0,AK73&gt;0),"Sí","No")</f>
        <v>No</v>
      </c>
      <c r="AM73" s="6"/>
      <c r="AN73" s="6"/>
      <c r="AO73" s="12" t="n">
        <f aca="false">IF(M73&gt;0,K73/M73,"")</f>
        <v>1</v>
      </c>
      <c r="AP73" s="22" t="str">
        <f aca="false">IF(M73&gt;=Resumen!$B$5,"Alto","Bajo")</f>
        <v>Bajo</v>
      </c>
      <c r="AQ73" s="22" t="str">
        <f aca="false">IF(AO73&gt;=Resumen!$B$28,"Alto","Bajo")</f>
        <v>Alto</v>
      </c>
      <c r="AR73" s="22" t="str">
        <f aca="false">AP73&amp;" Potencial / "&amp;AQ73&amp;" Share"</f>
        <v>Bajo Potencial / Alto Share</v>
      </c>
      <c r="AS73" s="22" t="str">
        <f aca="false">IF(Q73="Sí",IF(AO73&gt;=Resumen!$B$29,"Alto","Bajo"),"")</f>
        <v/>
      </c>
      <c r="AT73" s="22" t="str">
        <f aca="false">IF(AS73&lt;&gt;"",AP73&amp;" Potencial / "&amp;AS73&amp;" Share","")</f>
        <v/>
      </c>
      <c r="AU73" s="22" t="str">
        <f aca="false">IF(AH73="","Sin dato",IF(AH73-AO73&gt;Resumen!$B$6,"Sobre-exhibido",IF(AO73-AH73&gt;Resumen!$B$6,"Sub-exhibido","En línea")))</f>
        <v>Sin dato</v>
      </c>
      <c r="AV73" s="22" t="str">
        <f aca="false">IF(AT73="","",IF(AT73="Alto Potencial / Bajo Share",1,IF(AT73="Alto Potencial / Alto Share",2,IF(AT73="Bajo Potencial / Alto Share",3,4))))</f>
        <v/>
      </c>
      <c r="AW73" s="22" t="str">
        <f aca="false">IF(Q73="No","Sin competencia directa",IF(AV73=1,"1 - Foco Conquista (Alto Pot / Bajo Share)",IF(AV73=2,"2 - Foco Defensa (Alto Pot / Alto Share)",IF(AV73=3,"3 - Monitoreo (Bajo Pot / Alto Share)","4 - Baja Prioridad (Bajo Pot / Bajo Share)"))))</f>
        <v>Sin competencia directa</v>
      </c>
      <c r="AX73" s="12" t="str">
        <f aca="false">IF(OR(IFERROR(AND(W73&lt;&gt;"",Y73&lt;&gt;"",Y73-W73&gt;Resumen!$B$8),FALSE()),IFERROR(AND(X73&lt;&gt;"",Y73&lt;&gt;"",Y73-X73&gt;Resumen!$B$8),FALSE())),MAX(IF(IFERROR(AND(W73&lt;&gt;"",Y73&lt;&gt;"",Y73-W73&gt;Resumen!$B$8),FALSE()),Y73-W73,0),IF(IFERROR(AND(X73&lt;&gt;"",Y73&lt;&gt;"",Y73-X73&gt;Resumen!$B$8),FALSE()),Y73-X73,0)),"")</f>
        <v/>
      </c>
      <c r="AY73" s="22" t="str">
        <f aca="false">IF(OR(IFERROR(AND(W73&lt;&gt;"",Y73&lt;&gt;"",Y73-W73&gt;Resumen!$B$8),FALSE()),IFERROR(AND(X73&lt;&gt;"",Y73&lt;&gt;"",Y73-X73&gt;Resumen!$B$8),FALSE())),TRIM("Lays tiene mayor markup que "&amp;IF(IFERROR(AND(W73&lt;&gt;"",Y73&lt;&gt;"",Y73-W73&gt;Resumen!$B$8),FALSE()),"Quento ","")&amp;IF(IFERROR(AND(X73&lt;&gt;"",Y73&lt;&gt;"",Y73-X73&gt;Resumen!$B$8),FALSE()),"Julicroc ","")&amp;"en este PDV"),"")</f>
        <v/>
      </c>
      <c r="AZ73" s="22" t="str">
        <f aca="false">IF(COUNTIF('Plan Pehuamar - Lista'!$A$2:$A$167,A73)&gt;0,"Sí","No")</f>
        <v>No</v>
      </c>
      <c r="BA73" s="22" t="str">
        <f aca="false">IF(COUNTIF('Plan Combo 9+1'!$A$2:$A$226,A73)&gt;0,"Sí","No")</f>
        <v>No</v>
      </c>
      <c r="BB73" s="22" t="str">
        <f aca="false">IF(AH73="","No",IF(BA73="Sí",IF((AO73-AH73)&gt;Resumen!$B$6,"Sí","No"),IF((AO73-AH73)&gt;=Resumen!$B$132,"Sí","No")))</f>
        <v>No</v>
      </c>
      <c r="BC73" s="22" t="str">
        <f aca="false">IF(AND(N73="Sí",AL73="Sí",AI73=0),"Sí","No")</f>
        <v>No</v>
      </c>
      <c r="BD73" s="22" t="str">
        <f aca="false">IF(COUNTIF('Plan 9+1 (con Pehuamar)'!$A$2:$A$227,A73)&gt;0,"Sí","No")</f>
        <v>No</v>
      </c>
    </row>
    <row r="74" customFormat="false" ht="15" hidden="false" customHeight="true" outlineLevel="0" collapsed="false">
      <c r="A74" s="6" t="n">
        <v>400955</v>
      </c>
      <c r="B74" s="6" t="n">
        <v>1</v>
      </c>
      <c r="C74" s="6" t="n">
        <v>102</v>
      </c>
      <c r="D74" s="6" t="s">
        <v>254</v>
      </c>
      <c r="E74" s="6" t="s">
        <v>276</v>
      </c>
      <c r="F74" s="6" t="s">
        <v>273</v>
      </c>
      <c r="G74" s="6" t="s">
        <v>129</v>
      </c>
      <c r="H74" s="6" t="s">
        <v>197</v>
      </c>
      <c r="I74" s="27" t="n">
        <v>0</v>
      </c>
      <c r="J74" s="27" t="n">
        <v>0</v>
      </c>
      <c r="K74" s="27" t="n">
        <v>0.2</v>
      </c>
      <c r="L74" s="28" t="n">
        <f aca="false">I74+J74</f>
        <v>0</v>
      </c>
      <c r="M74" s="28" t="n">
        <f aca="false">L74+K74</f>
        <v>0.2</v>
      </c>
      <c r="N74" s="22" t="str">
        <f aca="false">IF(I74&gt;0,"Sí","No")</f>
        <v>No</v>
      </c>
      <c r="O74" s="22" t="str">
        <f aca="false">IF(J74&gt;0,"Sí","No")</f>
        <v>No</v>
      </c>
      <c r="P74" s="22" t="str">
        <f aca="false">IF(K74&gt;0,"Sí","No")</f>
        <v>Sí</v>
      </c>
      <c r="Q74" s="22" t="str">
        <f aca="false">IF(OR(I74&gt;0,J74&gt;0),"Sí","No")</f>
        <v>No</v>
      </c>
      <c r="R74" s="27"/>
      <c r="S74" s="27"/>
      <c r="T74" s="27"/>
      <c r="U74" s="27"/>
      <c r="V74" s="27"/>
      <c r="W74" s="12" t="str">
        <f aca="false">IF(AND(I74&gt;0,R74&gt;0),(S74-R74)/R74,"")</f>
        <v/>
      </c>
      <c r="X74" s="12" t="str">
        <f aca="false">IF(AND(J74&gt;0,T74&gt;0),(U74-T74)/T74,"")</f>
        <v/>
      </c>
      <c r="Y74" s="12" t="str">
        <f aca="false">IF(AND(K74&gt;0,V74&gt;0),(V74-Resumen!$B$7)/Resumen!$B$7,"")</f>
        <v/>
      </c>
      <c r="Z74" s="28" t="str">
        <f aca="false">IF(AND(K74&gt;0,I74&gt;0,V74&gt;0,S74&gt;0),V74-S74,"")</f>
        <v/>
      </c>
      <c r="AA74" s="12" t="str">
        <f aca="false">IF(Z74&lt;&gt;"",Z74/S74,"")</f>
        <v/>
      </c>
      <c r="AB74" s="28" t="str">
        <f aca="false">IF(AND(K74&gt;0,J74&gt;0,V74&gt;0,U74&gt;0),V74-U74,"")</f>
        <v/>
      </c>
      <c r="AC74" s="12" t="str">
        <f aca="false">IF(AB74&lt;&gt;"",AB74/U74,"")</f>
        <v/>
      </c>
      <c r="AD74" s="27" t="n">
        <v>0</v>
      </c>
      <c r="AE74" s="27" t="n">
        <v>0</v>
      </c>
      <c r="AF74" s="27" t="n">
        <v>0</v>
      </c>
      <c r="AG74" s="28" t="n">
        <f aca="false">AD74+AE74+AF74</f>
        <v>0</v>
      </c>
      <c r="AH74" s="12" t="str">
        <f aca="false">IF(AG74&gt;0,AD74/AG74,"")</f>
        <v/>
      </c>
      <c r="AI74" s="27" t="n">
        <v>0</v>
      </c>
      <c r="AJ74" s="27" t="n">
        <v>0</v>
      </c>
      <c r="AK74" s="27" t="n">
        <v>0</v>
      </c>
      <c r="AL74" s="22" t="str">
        <f aca="false">IF(OR(AJ74&gt;0,AK74&gt;0),"Sí","No")</f>
        <v>No</v>
      </c>
      <c r="AM74" s="6"/>
      <c r="AN74" s="6"/>
      <c r="AO74" s="12" t="n">
        <f aca="false">IF(M74&gt;0,K74/M74,"")</f>
        <v>1</v>
      </c>
      <c r="AP74" s="22" t="str">
        <f aca="false">IF(M74&gt;=Resumen!$B$5,"Alto","Bajo")</f>
        <v>Bajo</v>
      </c>
      <c r="AQ74" s="22" t="str">
        <f aca="false">IF(AO74&gt;=Resumen!$B$28,"Alto","Bajo")</f>
        <v>Alto</v>
      </c>
      <c r="AR74" s="22" t="str">
        <f aca="false">AP74&amp;" Potencial / "&amp;AQ74&amp;" Share"</f>
        <v>Bajo Potencial / Alto Share</v>
      </c>
      <c r="AS74" s="22" t="str">
        <f aca="false">IF(Q74="Sí",IF(AO74&gt;=Resumen!$B$29,"Alto","Bajo"),"")</f>
        <v/>
      </c>
      <c r="AT74" s="22" t="str">
        <f aca="false">IF(AS74&lt;&gt;"",AP74&amp;" Potencial / "&amp;AS74&amp;" Share","")</f>
        <v/>
      </c>
      <c r="AU74" s="22" t="str">
        <f aca="false">IF(AH74="","Sin dato",IF(AH74-AO74&gt;Resumen!$B$6,"Sobre-exhibido",IF(AO74-AH74&gt;Resumen!$B$6,"Sub-exhibido","En línea")))</f>
        <v>Sin dato</v>
      </c>
      <c r="AV74" s="22" t="str">
        <f aca="false">IF(AT74="","",IF(AT74="Alto Potencial / Bajo Share",1,IF(AT74="Alto Potencial / Alto Share",2,IF(AT74="Bajo Potencial / Alto Share",3,4))))</f>
        <v/>
      </c>
      <c r="AW74" s="22" t="str">
        <f aca="false">IF(Q74="No","Sin competencia directa",IF(AV74=1,"1 - Foco Conquista (Alto Pot / Bajo Share)",IF(AV74=2,"2 - Foco Defensa (Alto Pot / Alto Share)",IF(AV74=3,"3 - Monitoreo (Bajo Pot / Alto Share)","4 - Baja Prioridad (Bajo Pot / Bajo Share)"))))</f>
        <v>Sin competencia directa</v>
      </c>
      <c r="AX74" s="12" t="str">
        <f aca="false">IF(OR(IFERROR(AND(W74&lt;&gt;"",Y74&lt;&gt;"",Y74-W74&gt;Resumen!$B$8),FALSE()),IFERROR(AND(X74&lt;&gt;"",Y74&lt;&gt;"",Y74-X74&gt;Resumen!$B$8),FALSE())),MAX(IF(IFERROR(AND(W74&lt;&gt;"",Y74&lt;&gt;"",Y74-W74&gt;Resumen!$B$8),FALSE()),Y74-W74,0),IF(IFERROR(AND(X74&lt;&gt;"",Y74&lt;&gt;"",Y74-X74&gt;Resumen!$B$8),FALSE()),Y74-X74,0)),"")</f>
        <v/>
      </c>
      <c r="AY74" s="22" t="str">
        <f aca="false">IF(OR(IFERROR(AND(W74&lt;&gt;"",Y74&lt;&gt;"",Y74-W74&gt;Resumen!$B$8),FALSE()),IFERROR(AND(X74&lt;&gt;"",Y74&lt;&gt;"",Y74-X74&gt;Resumen!$B$8),FALSE())),TRIM("Lays tiene mayor markup que "&amp;IF(IFERROR(AND(W74&lt;&gt;"",Y74&lt;&gt;"",Y74-W74&gt;Resumen!$B$8),FALSE()),"Quento ","")&amp;IF(IFERROR(AND(X74&lt;&gt;"",Y74&lt;&gt;"",Y74-X74&gt;Resumen!$B$8),FALSE()),"Julicroc ","")&amp;"en este PDV"),"")</f>
        <v/>
      </c>
      <c r="AZ74" s="22" t="str">
        <f aca="false">IF(COUNTIF('Plan Pehuamar - Lista'!$A$2:$A$167,A74)&gt;0,"Sí","No")</f>
        <v>No</v>
      </c>
      <c r="BA74" s="22" t="str">
        <f aca="false">IF(COUNTIF('Plan Combo 9+1'!$A$2:$A$226,A74)&gt;0,"Sí","No")</f>
        <v>No</v>
      </c>
      <c r="BB74" s="22" t="str">
        <f aca="false">IF(AH74="","No",IF(BA74="Sí",IF((AO74-AH74)&gt;Resumen!$B$6,"Sí","No"),IF((AO74-AH74)&gt;=Resumen!$B$132,"Sí","No")))</f>
        <v>No</v>
      </c>
      <c r="BC74" s="22" t="str">
        <f aca="false">IF(AND(N74="Sí",AL74="Sí",AI74=0),"Sí","No")</f>
        <v>No</v>
      </c>
      <c r="BD74" s="22" t="str">
        <f aca="false">IF(COUNTIF('Plan 9+1 (con Pehuamar)'!$A$2:$A$227,A74)&gt;0,"Sí","No")</f>
        <v>No</v>
      </c>
    </row>
    <row r="75" customFormat="false" ht="15" hidden="false" customHeight="true" outlineLevel="0" collapsed="false">
      <c r="A75" s="6" t="n">
        <v>400958</v>
      </c>
      <c r="B75" s="6" t="n">
        <v>1</v>
      </c>
      <c r="C75" s="6" t="n">
        <v>102</v>
      </c>
      <c r="D75" s="6" t="s">
        <v>254</v>
      </c>
      <c r="E75" s="6" t="s">
        <v>277</v>
      </c>
      <c r="F75" s="6" t="s">
        <v>206</v>
      </c>
      <c r="G75" s="6" t="s">
        <v>129</v>
      </c>
      <c r="H75" s="6" t="s">
        <v>197</v>
      </c>
      <c r="I75" s="27" t="n">
        <v>0</v>
      </c>
      <c r="J75" s="27" t="n">
        <v>0</v>
      </c>
      <c r="K75" s="27" t="n">
        <v>5.6</v>
      </c>
      <c r="L75" s="28" t="n">
        <f aca="false">I75+J75</f>
        <v>0</v>
      </c>
      <c r="M75" s="28" t="n">
        <f aca="false">L75+K75</f>
        <v>5.6</v>
      </c>
      <c r="N75" s="22" t="str">
        <f aca="false">IF(I75&gt;0,"Sí","No")</f>
        <v>No</v>
      </c>
      <c r="O75" s="22" t="str">
        <f aca="false">IF(J75&gt;0,"Sí","No")</f>
        <v>No</v>
      </c>
      <c r="P75" s="22" t="str">
        <f aca="false">IF(K75&gt;0,"Sí","No")</f>
        <v>Sí</v>
      </c>
      <c r="Q75" s="22" t="str">
        <f aca="false">IF(OR(I75&gt;0,J75&gt;0),"Sí","No")</f>
        <v>No</v>
      </c>
      <c r="R75" s="27"/>
      <c r="S75" s="27"/>
      <c r="T75" s="27"/>
      <c r="U75" s="27"/>
      <c r="V75" s="27"/>
      <c r="W75" s="12" t="str">
        <f aca="false">IF(AND(I75&gt;0,R75&gt;0),(S75-R75)/R75,"")</f>
        <v/>
      </c>
      <c r="X75" s="12" t="str">
        <f aca="false">IF(AND(J75&gt;0,T75&gt;0),(U75-T75)/T75,"")</f>
        <v/>
      </c>
      <c r="Y75" s="12" t="str">
        <f aca="false">IF(AND(K75&gt;0,V75&gt;0),(V75-Resumen!$B$7)/Resumen!$B$7,"")</f>
        <v/>
      </c>
      <c r="Z75" s="28" t="str">
        <f aca="false">IF(AND(K75&gt;0,I75&gt;0,V75&gt;0,S75&gt;0),V75-S75,"")</f>
        <v/>
      </c>
      <c r="AA75" s="12" t="str">
        <f aca="false">IF(Z75&lt;&gt;"",Z75/S75,"")</f>
        <v/>
      </c>
      <c r="AB75" s="28" t="str">
        <f aca="false">IF(AND(K75&gt;0,J75&gt;0,V75&gt;0,U75&gt;0),V75-U75,"")</f>
        <v/>
      </c>
      <c r="AC75" s="12" t="str">
        <f aca="false">IF(AB75&lt;&gt;"",AB75/U75,"")</f>
        <v/>
      </c>
      <c r="AD75" s="27" t="n">
        <v>0</v>
      </c>
      <c r="AE75" s="27" t="n">
        <v>0</v>
      </c>
      <c r="AF75" s="27" t="n">
        <v>0</v>
      </c>
      <c r="AG75" s="28" t="n">
        <f aca="false">AD75+AE75+AF75</f>
        <v>0</v>
      </c>
      <c r="AH75" s="12" t="str">
        <f aca="false">IF(AG75&gt;0,AD75/AG75,"")</f>
        <v/>
      </c>
      <c r="AI75" s="27" t="n">
        <v>0</v>
      </c>
      <c r="AJ75" s="27" t="n">
        <v>0</v>
      </c>
      <c r="AK75" s="27" t="n">
        <v>0</v>
      </c>
      <c r="AL75" s="22" t="str">
        <f aca="false">IF(OR(AJ75&gt;0,AK75&gt;0),"Sí","No")</f>
        <v>No</v>
      </c>
      <c r="AM75" s="6"/>
      <c r="AN75" s="6"/>
      <c r="AO75" s="12" t="n">
        <f aca="false">IF(M75&gt;0,K75/M75,"")</f>
        <v>1</v>
      </c>
      <c r="AP75" s="22" t="str">
        <f aca="false">IF(M75&gt;=Resumen!$B$5,"Alto","Bajo")</f>
        <v>Bajo</v>
      </c>
      <c r="AQ75" s="22" t="str">
        <f aca="false">IF(AO75&gt;=Resumen!$B$28,"Alto","Bajo")</f>
        <v>Alto</v>
      </c>
      <c r="AR75" s="22" t="str">
        <f aca="false">AP75&amp;" Potencial / "&amp;AQ75&amp;" Share"</f>
        <v>Bajo Potencial / Alto Share</v>
      </c>
      <c r="AS75" s="22" t="str">
        <f aca="false">IF(Q75="Sí",IF(AO75&gt;=Resumen!$B$29,"Alto","Bajo"),"")</f>
        <v/>
      </c>
      <c r="AT75" s="22" t="str">
        <f aca="false">IF(AS75&lt;&gt;"",AP75&amp;" Potencial / "&amp;AS75&amp;" Share","")</f>
        <v/>
      </c>
      <c r="AU75" s="22" t="str">
        <f aca="false">IF(AH75="","Sin dato",IF(AH75-AO75&gt;Resumen!$B$6,"Sobre-exhibido",IF(AO75-AH75&gt;Resumen!$B$6,"Sub-exhibido","En línea")))</f>
        <v>Sin dato</v>
      </c>
      <c r="AV75" s="22" t="str">
        <f aca="false">IF(AT75="","",IF(AT75="Alto Potencial / Bajo Share",1,IF(AT75="Alto Potencial / Alto Share",2,IF(AT75="Bajo Potencial / Alto Share",3,4))))</f>
        <v/>
      </c>
      <c r="AW75" s="22" t="str">
        <f aca="false">IF(Q75="No","Sin competencia directa",IF(AV75=1,"1 - Foco Conquista (Alto Pot / Bajo Share)",IF(AV75=2,"2 - Foco Defensa (Alto Pot / Alto Share)",IF(AV75=3,"3 - Monitoreo (Bajo Pot / Alto Share)","4 - Baja Prioridad (Bajo Pot / Bajo Share)"))))</f>
        <v>Sin competencia directa</v>
      </c>
      <c r="AX75" s="12" t="str">
        <f aca="false">IF(OR(IFERROR(AND(W75&lt;&gt;"",Y75&lt;&gt;"",Y75-W75&gt;Resumen!$B$8),FALSE()),IFERROR(AND(X75&lt;&gt;"",Y75&lt;&gt;"",Y75-X75&gt;Resumen!$B$8),FALSE())),MAX(IF(IFERROR(AND(W75&lt;&gt;"",Y75&lt;&gt;"",Y75-W75&gt;Resumen!$B$8),FALSE()),Y75-W75,0),IF(IFERROR(AND(X75&lt;&gt;"",Y75&lt;&gt;"",Y75-X75&gt;Resumen!$B$8),FALSE()),Y75-X75,0)),"")</f>
        <v/>
      </c>
      <c r="AY75" s="22" t="str">
        <f aca="false">IF(OR(IFERROR(AND(W75&lt;&gt;"",Y75&lt;&gt;"",Y75-W75&gt;Resumen!$B$8),FALSE()),IFERROR(AND(X75&lt;&gt;"",Y75&lt;&gt;"",Y75-X75&gt;Resumen!$B$8),FALSE())),TRIM("Lays tiene mayor markup que "&amp;IF(IFERROR(AND(W75&lt;&gt;"",Y75&lt;&gt;"",Y75-W75&gt;Resumen!$B$8),FALSE()),"Quento ","")&amp;IF(IFERROR(AND(X75&lt;&gt;"",Y75&lt;&gt;"",Y75-X75&gt;Resumen!$B$8),FALSE()),"Julicroc ","")&amp;"en este PDV"),"")</f>
        <v/>
      </c>
      <c r="AZ75" s="22" t="str">
        <f aca="false">IF(COUNTIF('Plan Pehuamar - Lista'!$A$2:$A$167,A75)&gt;0,"Sí","No")</f>
        <v>No</v>
      </c>
      <c r="BA75" s="22" t="str">
        <f aca="false">IF(COUNTIF('Plan Combo 9+1'!$A$2:$A$226,A75)&gt;0,"Sí","No")</f>
        <v>No</v>
      </c>
      <c r="BB75" s="22" t="str">
        <f aca="false">IF(AH75="","No",IF(BA75="Sí",IF((AO75-AH75)&gt;Resumen!$B$6,"Sí","No"),IF((AO75-AH75)&gt;=Resumen!$B$132,"Sí","No")))</f>
        <v>No</v>
      </c>
      <c r="BC75" s="22" t="str">
        <f aca="false">IF(AND(N75="Sí",AL75="Sí",AI75=0),"Sí","No")</f>
        <v>No</v>
      </c>
      <c r="BD75" s="22" t="str">
        <f aca="false">IF(COUNTIF('Plan 9+1 (con Pehuamar)'!$A$2:$A$227,A75)&gt;0,"Sí","No")</f>
        <v>No</v>
      </c>
    </row>
    <row r="76" customFormat="false" ht="15" hidden="false" customHeight="true" outlineLevel="0" collapsed="false">
      <c r="A76" s="6" t="n">
        <v>400963</v>
      </c>
      <c r="B76" s="6" t="n">
        <v>1</v>
      </c>
      <c r="C76" s="6" t="n">
        <v>102</v>
      </c>
      <c r="D76" s="6" t="s">
        <v>254</v>
      </c>
      <c r="E76" s="6" t="s">
        <v>278</v>
      </c>
      <c r="F76" s="6" t="s">
        <v>201</v>
      </c>
      <c r="G76" s="6" t="s">
        <v>129</v>
      </c>
      <c r="H76" s="6" t="s">
        <v>197</v>
      </c>
      <c r="I76" s="27" t="n">
        <v>0</v>
      </c>
      <c r="J76" s="27" t="n">
        <v>0</v>
      </c>
      <c r="K76" s="27" t="n">
        <v>0.4</v>
      </c>
      <c r="L76" s="28" t="n">
        <f aca="false">I76+J76</f>
        <v>0</v>
      </c>
      <c r="M76" s="28" t="n">
        <f aca="false">L76+K76</f>
        <v>0.4</v>
      </c>
      <c r="N76" s="22" t="str">
        <f aca="false">IF(I76&gt;0,"Sí","No")</f>
        <v>No</v>
      </c>
      <c r="O76" s="22" t="str">
        <f aca="false">IF(J76&gt;0,"Sí","No")</f>
        <v>No</v>
      </c>
      <c r="P76" s="22" t="str">
        <f aca="false">IF(K76&gt;0,"Sí","No")</f>
        <v>Sí</v>
      </c>
      <c r="Q76" s="22" t="str">
        <f aca="false">IF(OR(I76&gt;0,J76&gt;0),"Sí","No")</f>
        <v>No</v>
      </c>
      <c r="R76" s="27"/>
      <c r="S76" s="27"/>
      <c r="T76" s="27"/>
      <c r="U76" s="27"/>
      <c r="V76" s="27"/>
      <c r="W76" s="12" t="str">
        <f aca="false">IF(AND(I76&gt;0,R76&gt;0),(S76-R76)/R76,"")</f>
        <v/>
      </c>
      <c r="X76" s="12" t="str">
        <f aca="false">IF(AND(J76&gt;0,T76&gt;0),(U76-T76)/T76,"")</f>
        <v/>
      </c>
      <c r="Y76" s="12" t="str">
        <f aca="false">IF(AND(K76&gt;0,V76&gt;0),(V76-Resumen!$B$7)/Resumen!$B$7,"")</f>
        <v/>
      </c>
      <c r="Z76" s="28" t="str">
        <f aca="false">IF(AND(K76&gt;0,I76&gt;0,V76&gt;0,S76&gt;0),V76-S76,"")</f>
        <v/>
      </c>
      <c r="AA76" s="12" t="str">
        <f aca="false">IF(Z76&lt;&gt;"",Z76/S76,"")</f>
        <v/>
      </c>
      <c r="AB76" s="28" t="str">
        <f aca="false">IF(AND(K76&gt;0,J76&gt;0,V76&gt;0,U76&gt;0),V76-U76,"")</f>
        <v/>
      </c>
      <c r="AC76" s="12" t="str">
        <f aca="false">IF(AB76&lt;&gt;"",AB76/U76,"")</f>
        <v/>
      </c>
      <c r="AD76" s="27" t="n">
        <v>0</v>
      </c>
      <c r="AE76" s="27" t="n">
        <v>0</v>
      </c>
      <c r="AF76" s="27" t="n">
        <v>0</v>
      </c>
      <c r="AG76" s="28" t="n">
        <f aca="false">AD76+AE76+AF76</f>
        <v>0</v>
      </c>
      <c r="AH76" s="12" t="str">
        <f aca="false">IF(AG76&gt;0,AD76/AG76,"")</f>
        <v/>
      </c>
      <c r="AI76" s="27" t="n">
        <v>0</v>
      </c>
      <c r="AJ76" s="27" t="n">
        <v>0</v>
      </c>
      <c r="AK76" s="27" t="n">
        <v>0</v>
      </c>
      <c r="AL76" s="22" t="str">
        <f aca="false">IF(OR(AJ76&gt;0,AK76&gt;0),"Sí","No")</f>
        <v>No</v>
      </c>
      <c r="AM76" s="6"/>
      <c r="AN76" s="6"/>
      <c r="AO76" s="12" t="n">
        <f aca="false">IF(M76&gt;0,K76/M76,"")</f>
        <v>1</v>
      </c>
      <c r="AP76" s="22" t="str">
        <f aca="false">IF(M76&gt;=Resumen!$B$5,"Alto","Bajo")</f>
        <v>Bajo</v>
      </c>
      <c r="AQ76" s="22" t="str">
        <f aca="false">IF(AO76&gt;=Resumen!$B$28,"Alto","Bajo")</f>
        <v>Alto</v>
      </c>
      <c r="AR76" s="22" t="str">
        <f aca="false">AP76&amp;" Potencial / "&amp;AQ76&amp;" Share"</f>
        <v>Bajo Potencial / Alto Share</v>
      </c>
      <c r="AS76" s="22" t="str">
        <f aca="false">IF(Q76="Sí",IF(AO76&gt;=Resumen!$B$29,"Alto","Bajo"),"")</f>
        <v/>
      </c>
      <c r="AT76" s="22" t="str">
        <f aca="false">IF(AS76&lt;&gt;"",AP76&amp;" Potencial / "&amp;AS76&amp;" Share","")</f>
        <v/>
      </c>
      <c r="AU76" s="22" t="str">
        <f aca="false">IF(AH76="","Sin dato",IF(AH76-AO76&gt;Resumen!$B$6,"Sobre-exhibido",IF(AO76-AH76&gt;Resumen!$B$6,"Sub-exhibido","En línea")))</f>
        <v>Sin dato</v>
      </c>
      <c r="AV76" s="22" t="str">
        <f aca="false">IF(AT76="","",IF(AT76="Alto Potencial / Bajo Share",1,IF(AT76="Alto Potencial / Alto Share",2,IF(AT76="Bajo Potencial / Alto Share",3,4))))</f>
        <v/>
      </c>
      <c r="AW76" s="22" t="str">
        <f aca="false">IF(Q76="No","Sin competencia directa",IF(AV76=1,"1 - Foco Conquista (Alto Pot / Bajo Share)",IF(AV76=2,"2 - Foco Defensa (Alto Pot / Alto Share)",IF(AV76=3,"3 - Monitoreo (Bajo Pot / Alto Share)","4 - Baja Prioridad (Bajo Pot / Bajo Share)"))))</f>
        <v>Sin competencia directa</v>
      </c>
      <c r="AX76" s="12" t="str">
        <f aca="false">IF(OR(IFERROR(AND(W76&lt;&gt;"",Y76&lt;&gt;"",Y76-W76&gt;Resumen!$B$8),FALSE()),IFERROR(AND(X76&lt;&gt;"",Y76&lt;&gt;"",Y76-X76&gt;Resumen!$B$8),FALSE())),MAX(IF(IFERROR(AND(W76&lt;&gt;"",Y76&lt;&gt;"",Y76-W76&gt;Resumen!$B$8),FALSE()),Y76-W76,0),IF(IFERROR(AND(X76&lt;&gt;"",Y76&lt;&gt;"",Y76-X76&gt;Resumen!$B$8),FALSE()),Y76-X76,0)),"")</f>
        <v/>
      </c>
      <c r="AY76" s="22" t="str">
        <f aca="false">IF(OR(IFERROR(AND(W76&lt;&gt;"",Y76&lt;&gt;"",Y76-W76&gt;Resumen!$B$8),FALSE()),IFERROR(AND(X76&lt;&gt;"",Y76&lt;&gt;"",Y76-X76&gt;Resumen!$B$8),FALSE())),TRIM("Lays tiene mayor markup que "&amp;IF(IFERROR(AND(W76&lt;&gt;"",Y76&lt;&gt;"",Y76-W76&gt;Resumen!$B$8),FALSE()),"Quento ","")&amp;IF(IFERROR(AND(X76&lt;&gt;"",Y76&lt;&gt;"",Y76-X76&gt;Resumen!$B$8),FALSE()),"Julicroc ","")&amp;"en este PDV"),"")</f>
        <v/>
      </c>
      <c r="AZ76" s="22" t="str">
        <f aca="false">IF(COUNTIF('Plan Pehuamar - Lista'!$A$2:$A$167,A76)&gt;0,"Sí","No")</f>
        <v>No</v>
      </c>
      <c r="BA76" s="22" t="str">
        <f aca="false">IF(COUNTIF('Plan Combo 9+1'!$A$2:$A$226,A76)&gt;0,"Sí","No")</f>
        <v>No</v>
      </c>
      <c r="BB76" s="22" t="str">
        <f aca="false">IF(AH76="","No",IF(BA76="Sí",IF((AO76-AH76)&gt;Resumen!$B$6,"Sí","No"),IF((AO76-AH76)&gt;=Resumen!$B$132,"Sí","No")))</f>
        <v>No</v>
      </c>
      <c r="BC76" s="22" t="str">
        <f aca="false">IF(AND(N76="Sí",AL76="Sí",AI76=0),"Sí","No")</f>
        <v>No</v>
      </c>
      <c r="BD76" s="22" t="str">
        <f aca="false">IF(COUNTIF('Plan 9+1 (con Pehuamar)'!$A$2:$A$227,A76)&gt;0,"Sí","No")</f>
        <v>No</v>
      </c>
    </row>
    <row r="77" customFormat="false" ht="15" hidden="false" customHeight="true" outlineLevel="0" collapsed="false">
      <c r="A77" s="6" t="n">
        <v>400964</v>
      </c>
      <c r="B77" s="6" t="n">
        <v>1</v>
      </c>
      <c r="C77" s="6" t="n">
        <v>102</v>
      </c>
      <c r="D77" s="6" t="s">
        <v>254</v>
      </c>
      <c r="E77" s="6" t="s">
        <v>279</v>
      </c>
      <c r="F77" s="6" t="s">
        <v>201</v>
      </c>
      <c r="G77" s="6" t="s">
        <v>129</v>
      </c>
      <c r="H77" s="6" t="s">
        <v>197</v>
      </c>
      <c r="I77" s="27" t="n">
        <v>0</v>
      </c>
      <c r="J77" s="27" t="n">
        <v>0</v>
      </c>
      <c r="K77" s="27" t="n">
        <v>10.6</v>
      </c>
      <c r="L77" s="28" t="n">
        <f aca="false">I77+J77</f>
        <v>0</v>
      </c>
      <c r="M77" s="28" t="n">
        <f aca="false">L77+K77</f>
        <v>10.6</v>
      </c>
      <c r="N77" s="22" t="str">
        <f aca="false">IF(I77&gt;0,"Sí","No")</f>
        <v>No</v>
      </c>
      <c r="O77" s="22" t="str">
        <f aca="false">IF(J77&gt;0,"Sí","No")</f>
        <v>No</v>
      </c>
      <c r="P77" s="22" t="str">
        <f aca="false">IF(K77&gt;0,"Sí","No")</f>
        <v>Sí</v>
      </c>
      <c r="Q77" s="22" t="str">
        <f aca="false">IF(OR(I77&gt;0,J77&gt;0),"Sí","No")</f>
        <v>No</v>
      </c>
      <c r="R77" s="27"/>
      <c r="S77" s="27"/>
      <c r="T77" s="27"/>
      <c r="U77" s="27"/>
      <c r="V77" s="27"/>
      <c r="W77" s="12" t="str">
        <f aca="false">IF(AND(I77&gt;0,R77&gt;0),(S77-R77)/R77,"")</f>
        <v/>
      </c>
      <c r="X77" s="12" t="str">
        <f aca="false">IF(AND(J77&gt;0,T77&gt;0),(U77-T77)/T77,"")</f>
        <v/>
      </c>
      <c r="Y77" s="12" t="str">
        <f aca="false">IF(AND(K77&gt;0,V77&gt;0),(V77-Resumen!$B$7)/Resumen!$B$7,"")</f>
        <v/>
      </c>
      <c r="Z77" s="28" t="str">
        <f aca="false">IF(AND(K77&gt;0,I77&gt;0,V77&gt;0,S77&gt;0),V77-S77,"")</f>
        <v/>
      </c>
      <c r="AA77" s="12" t="str">
        <f aca="false">IF(Z77&lt;&gt;"",Z77/S77,"")</f>
        <v/>
      </c>
      <c r="AB77" s="28" t="str">
        <f aca="false">IF(AND(K77&gt;0,J77&gt;0,V77&gt;0,U77&gt;0),V77-U77,"")</f>
        <v/>
      </c>
      <c r="AC77" s="12" t="str">
        <f aca="false">IF(AB77&lt;&gt;"",AB77/U77,"")</f>
        <v/>
      </c>
      <c r="AD77" s="27" t="n">
        <v>0</v>
      </c>
      <c r="AE77" s="27" t="n">
        <v>0</v>
      </c>
      <c r="AF77" s="27" t="n">
        <v>0</v>
      </c>
      <c r="AG77" s="28" t="n">
        <f aca="false">AD77+AE77+AF77</f>
        <v>0</v>
      </c>
      <c r="AH77" s="12" t="str">
        <f aca="false">IF(AG77&gt;0,AD77/AG77,"")</f>
        <v/>
      </c>
      <c r="AI77" s="27" t="n">
        <v>0</v>
      </c>
      <c r="AJ77" s="27" t="n">
        <v>0</v>
      </c>
      <c r="AK77" s="27" t="n">
        <v>0</v>
      </c>
      <c r="AL77" s="22" t="str">
        <f aca="false">IF(OR(AJ77&gt;0,AK77&gt;0),"Sí","No")</f>
        <v>No</v>
      </c>
      <c r="AM77" s="6"/>
      <c r="AN77" s="6"/>
      <c r="AO77" s="12" t="n">
        <f aca="false">IF(M77&gt;0,K77/M77,"")</f>
        <v>1</v>
      </c>
      <c r="AP77" s="22" t="str">
        <f aca="false">IF(M77&gt;=Resumen!$B$5,"Alto","Bajo")</f>
        <v>Bajo</v>
      </c>
      <c r="AQ77" s="22" t="str">
        <f aca="false">IF(AO77&gt;=Resumen!$B$28,"Alto","Bajo")</f>
        <v>Alto</v>
      </c>
      <c r="AR77" s="22" t="str">
        <f aca="false">AP77&amp;" Potencial / "&amp;AQ77&amp;" Share"</f>
        <v>Bajo Potencial / Alto Share</v>
      </c>
      <c r="AS77" s="22" t="str">
        <f aca="false">IF(Q77="Sí",IF(AO77&gt;=Resumen!$B$29,"Alto","Bajo"),"")</f>
        <v/>
      </c>
      <c r="AT77" s="22" t="str">
        <f aca="false">IF(AS77&lt;&gt;"",AP77&amp;" Potencial / "&amp;AS77&amp;" Share","")</f>
        <v/>
      </c>
      <c r="AU77" s="22" t="str">
        <f aca="false">IF(AH77="","Sin dato",IF(AH77-AO77&gt;Resumen!$B$6,"Sobre-exhibido",IF(AO77-AH77&gt;Resumen!$B$6,"Sub-exhibido","En línea")))</f>
        <v>Sin dato</v>
      </c>
      <c r="AV77" s="22" t="str">
        <f aca="false">IF(AT77="","",IF(AT77="Alto Potencial / Bajo Share",1,IF(AT77="Alto Potencial / Alto Share",2,IF(AT77="Bajo Potencial / Alto Share",3,4))))</f>
        <v/>
      </c>
      <c r="AW77" s="22" t="str">
        <f aca="false">IF(Q77="No","Sin competencia directa",IF(AV77=1,"1 - Foco Conquista (Alto Pot / Bajo Share)",IF(AV77=2,"2 - Foco Defensa (Alto Pot / Alto Share)",IF(AV77=3,"3 - Monitoreo (Bajo Pot / Alto Share)","4 - Baja Prioridad (Bajo Pot / Bajo Share)"))))</f>
        <v>Sin competencia directa</v>
      </c>
      <c r="AX77" s="12" t="str">
        <f aca="false">IF(OR(IFERROR(AND(W77&lt;&gt;"",Y77&lt;&gt;"",Y77-W77&gt;Resumen!$B$8),FALSE()),IFERROR(AND(X77&lt;&gt;"",Y77&lt;&gt;"",Y77-X77&gt;Resumen!$B$8),FALSE())),MAX(IF(IFERROR(AND(W77&lt;&gt;"",Y77&lt;&gt;"",Y77-W77&gt;Resumen!$B$8),FALSE()),Y77-W77,0),IF(IFERROR(AND(X77&lt;&gt;"",Y77&lt;&gt;"",Y77-X77&gt;Resumen!$B$8),FALSE()),Y77-X77,0)),"")</f>
        <v/>
      </c>
      <c r="AY77" s="22" t="str">
        <f aca="false">IF(OR(IFERROR(AND(W77&lt;&gt;"",Y77&lt;&gt;"",Y77-W77&gt;Resumen!$B$8),FALSE()),IFERROR(AND(X77&lt;&gt;"",Y77&lt;&gt;"",Y77-X77&gt;Resumen!$B$8),FALSE())),TRIM("Lays tiene mayor markup que "&amp;IF(IFERROR(AND(W77&lt;&gt;"",Y77&lt;&gt;"",Y77-W77&gt;Resumen!$B$8),FALSE()),"Quento ","")&amp;IF(IFERROR(AND(X77&lt;&gt;"",Y77&lt;&gt;"",Y77-X77&gt;Resumen!$B$8),FALSE()),"Julicroc ","")&amp;"en este PDV"),"")</f>
        <v/>
      </c>
      <c r="AZ77" s="22" t="str">
        <f aca="false">IF(COUNTIF('Plan Pehuamar - Lista'!$A$2:$A$167,A77)&gt;0,"Sí","No")</f>
        <v>No</v>
      </c>
      <c r="BA77" s="22" t="str">
        <f aca="false">IF(COUNTIF('Plan Combo 9+1'!$A$2:$A$226,A77)&gt;0,"Sí","No")</f>
        <v>No</v>
      </c>
      <c r="BB77" s="22" t="str">
        <f aca="false">IF(AH77="","No",IF(BA77="Sí",IF((AO77-AH77)&gt;Resumen!$B$6,"Sí","No"),IF((AO77-AH77)&gt;=Resumen!$B$132,"Sí","No")))</f>
        <v>No</v>
      </c>
      <c r="BC77" s="22" t="str">
        <f aca="false">IF(AND(N77="Sí",AL77="Sí",AI77=0),"Sí","No")</f>
        <v>No</v>
      </c>
      <c r="BD77" s="22" t="str">
        <f aca="false">IF(COUNTIF('Plan 9+1 (con Pehuamar)'!$A$2:$A$227,A77)&gt;0,"Sí","No")</f>
        <v>No</v>
      </c>
    </row>
    <row r="78" customFormat="false" ht="15" hidden="false" customHeight="true" outlineLevel="0" collapsed="false">
      <c r="A78" s="6" t="n">
        <v>400966</v>
      </c>
      <c r="B78" s="6" t="n">
        <v>1</v>
      </c>
      <c r="C78" s="6" t="n">
        <v>102</v>
      </c>
      <c r="D78" s="6" t="s">
        <v>254</v>
      </c>
      <c r="E78" s="6" t="s">
        <v>280</v>
      </c>
      <c r="F78" s="6" t="s">
        <v>201</v>
      </c>
      <c r="G78" s="6" t="s">
        <v>129</v>
      </c>
      <c r="H78" s="6" t="s">
        <v>197</v>
      </c>
      <c r="I78" s="27" t="n">
        <v>0</v>
      </c>
      <c r="J78" s="27" t="n">
        <v>0</v>
      </c>
      <c r="K78" s="27" t="n">
        <v>0.8</v>
      </c>
      <c r="L78" s="28" t="n">
        <f aca="false">I78+J78</f>
        <v>0</v>
      </c>
      <c r="M78" s="28" t="n">
        <f aca="false">L78+K78</f>
        <v>0.8</v>
      </c>
      <c r="N78" s="22" t="str">
        <f aca="false">IF(I78&gt;0,"Sí","No")</f>
        <v>No</v>
      </c>
      <c r="O78" s="22" t="str">
        <f aca="false">IF(J78&gt;0,"Sí","No")</f>
        <v>No</v>
      </c>
      <c r="P78" s="22" t="str">
        <f aca="false">IF(K78&gt;0,"Sí","No")</f>
        <v>Sí</v>
      </c>
      <c r="Q78" s="22" t="str">
        <f aca="false">IF(OR(I78&gt;0,J78&gt;0),"Sí","No")</f>
        <v>No</v>
      </c>
      <c r="R78" s="27"/>
      <c r="S78" s="27"/>
      <c r="T78" s="27"/>
      <c r="U78" s="27"/>
      <c r="V78" s="27"/>
      <c r="W78" s="12" t="str">
        <f aca="false">IF(AND(I78&gt;0,R78&gt;0),(S78-R78)/R78,"")</f>
        <v/>
      </c>
      <c r="X78" s="12" t="str">
        <f aca="false">IF(AND(J78&gt;0,T78&gt;0),(U78-T78)/T78,"")</f>
        <v/>
      </c>
      <c r="Y78" s="12" t="str">
        <f aca="false">IF(AND(K78&gt;0,V78&gt;0),(V78-Resumen!$B$7)/Resumen!$B$7,"")</f>
        <v/>
      </c>
      <c r="Z78" s="28" t="str">
        <f aca="false">IF(AND(K78&gt;0,I78&gt;0,V78&gt;0,S78&gt;0),V78-S78,"")</f>
        <v/>
      </c>
      <c r="AA78" s="12" t="str">
        <f aca="false">IF(Z78&lt;&gt;"",Z78/S78,"")</f>
        <v/>
      </c>
      <c r="AB78" s="28" t="str">
        <f aca="false">IF(AND(K78&gt;0,J78&gt;0,V78&gt;0,U78&gt;0),V78-U78,"")</f>
        <v/>
      </c>
      <c r="AC78" s="12" t="str">
        <f aca="false">IF(AB78&lt;&gt;"",AB78/U78,"")</f>
        <v/>
      </c>
      <c r="AD78" s="27" t="n">
        <v>0</v>
      </c>
      <c r="AE78" s="27" t="n">
        <v>0</v>
      </c>
      <c r="AF78" s="27" t="n">
        <v>0</v>
      </c>
      <c r="AG78" s="28" t="n">
        <f aca="false">AD78+AE78+AF78</f>
        <v>0</v>
      </c>
      <c r="AH78" s="12" t="str">
        <f aca="false">IF(AG78&gt;0,AD78/AG78,"")</f>
        <v/>
      </c>
      <c r="AI78" s="27" t="n">
        <v>0</v>
      </c>
      <c r="AJ78" s="27" t="n">
        <v>0</v>
      </c>
      <c r="AK78" s="27" t="n">
        <v>0</v>
      </c>
      <c r="AL78" s="22" t="str">
        <f aca="false">IF(OR(AJ78&gt;0,AK78&gt;0),"Sí","No")</f>
        <v>No</v>
      </c>
      <c r="AM78" s="6"/>
      <c r="AN78" s="6"/>
      <c r="AO78" s="12" t="n">
        <f aca="false">IF(M78&gt;0,K78/M78,"")</f>
        <v>1</v>
      </c>
      <c r="AP78" s="22" t="str">
        <f aca="false">IF(M78&gt;=Resumen!$B$5,"Alto","Bajo")</f>
        <v>Bajo</v>
      </c>
      <c r="AQ78" s="22" t="str">
        <f aca="false">IF(AO78&gt;=Resumen!$B$28,"Alto","Bajo")</f>
        <v>Alto</v>
      </c>
      <c r="AR78" s="22" t="str">
        <f aca="false">AP78&amp;" Potencial / "&amp;AQ78&amp;" Share"</f>
        <v>Bajo Potencial / Alto Share</v>
      </c>
      <c r="AS78" s="22" t="str">
        <f aca="false">IF(Q78="Sí",IF(AO78&gt;=Resumen!$B$29,"Alto","Bajo"),"")</f>
        <v/>
      </c>
      <c r="AT78" s="22" t="str">
        <f aca="false">IF(AS78&lt;&gt;"",AP78&amp;" Potencial / "&amp;AS78&amp;" Share","")</f>
        <v/>
      </c>
      <c r="AU78" s="22" t="str">
        <f aca="false">IF(AH78="","Sin dato",IF(AH78-AO78&gt;Resumen!$B$6,"Sobre-exhibido",IF(AO78-AH78&gt;Resumen!$B$6,"Sub-exhibido","En línea")))</f>
        <v>Sin dato</v>
      </c>
      <c r="AV78" s="22" t="str">
        <f aca="false">IF(AT78="","",IF(AT78="Alto Potencial / Bajo Share",1,IF(AT78="Alto Potencial / Alto Share",2,IF(AT78="Bajo Potencial / Alto Share",3,4))))</f>
        <v/>
      </c>
      <c r="AW78" s="22" t="str">
        <f aca="false">IF(Q78="No","Sin competencia directa",IF(AV78=1,"1 - Foco Conquista (Alto Pot / Bajo Share)",IF(AV78=2,"2 - Foco Defensa (Alto Pot / Alto Share)",IF(AV78=3,"3 - Monitoreo (Bajo Pot / Alto Share)","4 - Baja Prioridad (Bajo Pot / Bajo Share)"))))</f>
        <v>Sin competencia directa</v>
      </c>
      <c r="AX78" s="12" t="str">
        <f aca="false">IF(OR(IFERROR(AND(W78&lt;&gt;"",Y78&lt;&gt;"",Y78-W78&gt;Resumen!$B$8),FALSE()),IFERROR(AND(X78&lt;&gt;"",Y78&lt;&gt;"",Y78-X78&gt;Resumen!$B$8),FALSE())),MAX(IF(IFERROR(AND(W78&lt;&gt;"",Y78&lt;&gt;"",Y78-W78&gt;Resumen!$B$8),FALSE()),Y78-W78,0),IF(IFERROR(AND(X78&lt;&gt;"",Y78&lt;&gt;"",Y78-X78&gt;Resumen!$B$8),FALSE()),Y78-X78,0)),"")</f>
        <v/>
      </c>
      <c r="AY78" s="22" t="str">
        <f aca="false">IF(OR(IFERROR(AND(W78&lt;&gt;"",Y78&lt;&gt;"",Y78-W78&gt;Resumen!$B$8),FALSE()),IFERROR(AND(X78&lt;&gt;"",Y78&lt;&gt;"",Y78-X78&gt;Resumen!$B$8),FALSE())),TRIM("Lays tiene mayor markup que "&amp;IF(IFERROR(AND(W78&lt;&gt;"",Y78&lt;&gt;"",Y78-W78&gt;Resumen!$B$8),FALSE()),"Quento ","")&amp;IF(IFERROR(AND(X78&lt;&gt;"",Y78&lt;&gt;"",Y78-X78&gt;Resumen!$B$8),FALSE()),"Julicroc ","")&amp;"en este PDV"),"")</f>
        <v/>
      </c>
      <c r="AZ78" s="22" t="str">
        <f aca="false">IF(COUNTIF('Plan Pehuamar - Lista'!$A$2:$A$167,A78)&gt;0,"Sí","No")</f>
        <v>No</v>
      </c>
      <c r="BA78" s="22" t="str">
        <f aca="false">IF(COUNTIF('Plan Combo 9+1'!$A$2:$A$226,A78)&gt;0,"Sí","No")</f>
        <v>No</v>
      </c>
      <c r="BB78" s="22" t="str">
        <f aca="false">IF(AH78="","No",IF(BA78="Sí",IF((AO78-AH78)&gt;Resumen!$B$6,"Sí","No"),IF((AO78-AH78)&gt;=Resumen!$B$132,"Sí","No")))</f>
        <v>No</v>
      </c>
      <c r="BC78" s="22" t="str">
        <f aca="false">IF(AND(N78="Sí",AL78="Sí",AI78=0),"Sí","No")</f>
        <v>No</v>
      </c>
      <c r="BD78" s="22" t="str">
        <f aca="false">IF(COUNTIF('Plan 9+1 (con Pehuamar)'!$A$2:$A$227,A78)&gt;0,"Sí","No")</f>
        <v>No</v>
      </c>
    </row>
    <row r="79" customFormat="false" ht="15" hidden="false" customHeight="true" outlineLevel="0" collapsed="false">
      <c r="A79" s="6" t="n">
        <v>400967</v>
      </c>
      <c r="B79" s="6" t="n">
        <v>1</v>
      </c>
      <c r="C79" s="6" t="n">
        <v>102</v>
      </c>
      <c r="D79" s="6" t="s">
        <v>254</v>
      </c>
      <c r="E79" s="6" t="s">
        <v>281</v>
      </c>
      <c r="F79" s="6" t="s">
        <v>206</v>
      </c>
      <c r="G79" s="6" t="s">
        <v>129</v>
      </c>
      <c r="H79" s="6" t="s">
        <v>197</v>
      </c>
      <c r="I79" s="27" t="n">
        <v>0</v>
      </c>
      <c r="J79" s="27" t="n">
        <v>0</v>
      </c>
      <c r="K79" s="27" t="n">
        <v>1.1</v>
      </c>
      <c r="L79" s="28" t="n">
        <f aca="false">I79+J79</f>
        <v>0</v>
      </c>
      <c r="M79" s="28" t="n">
        <f aca="false">L79+K79</f>
        <v>1.1</v>
      </c>
      <c r="N79" s="22" t="str">
        <f aca="false">IF(I79&gt;0,"Sí","No")</f>
        <v>No</v>
      </c>
      <c r="O79" s="22" t="str">
        <f aca="false">IF(J79&gt;0,"Sí","No")</f>
        <v>No</v>
      </c>
      <c r="P79" s="22" t="str">
        <f aca="false">IF(K79&gt;0,"Sí","No")</f>
        <v>Sí</v>
      </c>
      <c r="Q79" s="22" t="str">
        <f aca="false">IF(OR(I79&gt;0,J79&gt;0),"Sí","No")</f>
        <v>No</v>
      </c>
      <c r="R79" s="27"/>
      <c r="S79" s="27"/>
      <c r="T79" s="27"/>
      <c r="U79" s="27"/>
      <c r="V79" s="27"/>
      <c r="W79" s="12" t="str">
        <f aca="false">IF(AND(I79&gt;0,R79&gt;0),(S79-R79)/R79,"")</f>
        <v/>
      </c>
      <c r="X79" s="12" t="str">
        <f aca="false">IF(AND(J79&gt;0,T79&gt;0),(U79-T79)/T79,"")</f>
        <v/>
      </c>
      <c r="Y79" s="12" t="str">
        <f aca="false">IF(AND(K79&gt;0,V79&gt;0),(V79-Resumen!$B$7)/Resumen!$B$7,"")</f>
        <v/>
      </c>
      <c r="Z79" s="28" t="str">
        <f aca="false">IF(AND(K79&gt;0,I79&gt;0,V79&gt;0,S79&gt;0),V79-S79,"")</f>
        <v/>
      </c>
      <c r="AA79" s="12" t="str">
        <f aca="false">IF(Z79&lt;&gt;"",Z79/S79,"")</f>
        <v/>
      </c>
      <c r="AB79" s="28" t="str">
        <f aca="false">IF(AND(K79&gt;0,J79&gt;0,V79&gt;0,U79&gt;0),V79-U79,"")</f>
        <v/>
      </c>
      <c r="AC79" s="12" t="str">
        <f aca="false">IF(AB79&lt;&gt;"",AB79/U79,"")</f>
        <v/>
      </c>
      <c r="AD79" s="27" t="n">
        <v>0</v>
      </c>
      <c r="AE79" s="27" t="n">
        <v>0</v>
      </c>
      <c r="AF79" s="27" t="n">
        <v>0</v>
      </c>
      <c r="AG79" s="28" t="n">
        <f aca="false">AD79+AE79+AF79</f>
        <v>0</v>
      </c>
      <c r="AH79" s="12" t="str">
        <f aca="false">IF(AG79&gt;0,AD79/AG79,"")</f>
        <v/>
      </c>
      <c r="AI79" s="27" t="n">
        <v>0</v>
      </c>
      <c r="AJ79" s="27" t="n">
        <v>0</v>
      </c>
      <c r="AK79" s="27" t="n">
        <v>0</v>
      </c>
      <c r="AL79" s="22" t="str">
        <f aca="false">IF(OR(AJ79&gt;0,AK79&gt;0),"Sí","No")</f>
        <v>No</v>
      </c>
      <c r="AM79" s="6"/>
      <c r="AN79" s="6"/>
      <c r="AO79" s="12" t="n">
        <f aca="false">IF(M79&gt;0,K79/M79,"")</f>
        <v>1</v>
      </c>
      <c r="AP79" s="22" t="str">
        <f aca="false">IF(M79&gt;=Resumen!$B$5,"Alto","Bajo")</f>
        <v>Bajo</v>
      </c>
      <c r="AQ79" s="22" t="str">
        <f aca="false">IF(AO79&gt;=Resumen!$B$28,"Alto","Bajo")</f>
        <v>Alto</v>
      </c>
      <c r="AR79" s="22" t="str">
        <f aca="false">AP79&amp;" Potencial / "&amp;AQ79&amp;" Share"</f>
        <v>Bajo Potencial / Alto Share</v>
      </c>
      <c r="AS79" s="22" t="str">
        <f aca="false">IF(Q79="Sí",IF(AO79&gt;=Resumen!$B$29,"Alto","Bajo"),"")</f>
        <v/>
      </c>
      <c r="AT79" s="22" t="str">
        <f aca="false">IF(AS79&lt;&gt;"",AP79&amp;" Potencial / "&amp;AS79&amp;" Share","")</f>
        <v/>
      </c>
      <c r="AU79" s="22" t="str">
        <f aca="false">IF(AH79="","Sin dato",IF(AH79-AO79&gt;Resumen!$B$6,"Sobre-exhibido",IF(AO79-AH79&gt;Resumen!$B$6,"Sub-exhibido","En línea")))</f>
        <v>Sin dato</v>
      </c>
      <c r="AV79" s="22" t="str">
        <f aca="false">IF(AT79="","",IF(AT79="Alto Potencial / Bajo Share",1,IF(AT79="Alto Potencial / Alto Share",2,IF(AT79="Bajo Potencial / Alto Share",3,4))))</f>
        <v/>
      </c>
      <c r="AW79" s="22" t="str">
        <f aca="false">IF(Q79="No","Sin competencia directa",IF(AV79=1,"1 - Foco Conquista (Alto Pot / Bajo Share)",IF(AV79=2,"2 - Foco Defensa (Alto Pot / Alto Share)",IF(AV79=3,"3 - Monitoreo (Bajo Pot / Alto Share)","4 - Baja Prioridad (Bajo Pot / Bajo Share)"))))</f>
        <v>Sin competencia directa</v>
      </c>
      <c r="AX79" s="12" t="str">
        <f aca="false">IF(OR(IFERROR(AND(W79&lt;&gt;"",Y79&lt;&gt;"",Y79-W79&gt;Resumen!$B$8),FALSE()),IFERROR(AND(X79&lt;&gt;"",Y79&lt;&gt;"",Y79-X79&gt;Resumen!$B$8),FALSE())),MAX(IF(IFERROR(AND(W79&lt;&gt;"",Y79&lt;&gt;"",Y79-W79&gt;Resumen!$B$8),FALSE()),Y79-W79,0),IF(IFERROR(AND(X79&lt;&gt;"",Y79&lt;&gt;"",Y79-X79&gt;Resumen!$B$8),FALSE()),Y79-X79,0)),"")</f>
        <v/>
      </c>
      <c r="AY79" s="22" t="str">
        <f aca="false">IF(OR(IFERROR(AND(W79&lt;&gt;"",Y79&lt;&gt;"",Y79-W79&gt;Resumen!$B$8),FALSE()),IFERROR(AND(X79&lt;&gt;"",Y79&lt;&gt;"",Y79-X79&gt;Resumen!$B$8),FALSE())),TRIM("Lays tiene mayor markup que "&amp;IF(IFERROR(AND(W79&lt;&gt;"",Y79&lt;&gt;"",Y79-W79&gt;Resumen!$B$8),FALSE()),"Quento ","")&amp;IF(IFERROR(AND(X79&lt;&gt;"",Y79&lt;&gt;"",Y79-X79&gt;Resumen!$B$8),FALSE()),"Julicroc ","")&amp;"en este PDV"),"")</f>
        <v/>
      </c>
      <c r="AZ79" s="22" t="str">
        <f aca="false">IF(COUNTIF('Plan Pehuamar - Lista'!$A$2:$A$167,A79)&gt;0,"Sí","No")</f>
        <v>No</v>
      </c>
      <c r="BA79" s="22" t="str">
        <f aca="false">IF(COUNTIF('Plan Combo 9+1'!$A$2:$A$226,A79)&gt;0,"Sí","No")</f>
        <v>No</v>
      </c>
      <c r="BB79" s="22" t="str">
        <f aca="false">IF(AH79="","No",IF(BA79="Sí",IF((AO79-AH79)&gt;Resumen!$B$6,"Sí","No"),IF((AO79-AH79)&gt;=Resumen!$B$132,"Sí","No")))</f>
        <v>No</v>
      </c>
      <c r="BC79" s="22" t="str">
        <f aca="false">IF(AND(N79="Sí",AL79="Sí",AI79=0),"Sí","No")</f>
        <v>No</v>
      </c>
      <c r="BD79" s="22" t="str">
        <f aca="false">IF(COUNTIF('Plan 9+1 (con Pehuamar)'!$A$2:$A$227,A79)&gt;0,"Sí","No")</f>
        <v>No</v>
      </c>
    </row>
    <row r="80" customFormat="false" ht="15" hidden="false" customHeight="true" outlineLevel="0" collapsed="false">
      <c r="A80" s="6" t="n">
        <v>400973</v>
      </c>
      <c r="B80" s="6" t="n">
        <v>1</v>
      </c>
      <c r="C80" s="6" t="n">
        <v>102</v>
      </c>
      <c r="D80" s="6" t="s">
        <v>254</v>
      </c>
      <c r="E80" s="6" t="s">
        <v>282</v>
      </c>
      <c r="F80" s="6" t="s">
        <v>213</v>
      </c>
      <c r="G80" s="6" t="s">
        <v>129</v>
      </c>
      <c r="H80" s="6" t="s">
        <v>197</v>
      </c>
      <c r="I80" s="27" t="n">
        <v>0</v>
      </c>
      <c r="J80" s="27" t="n">
        <v>0</v>
      </c>
      <c r="K80" s="27" t="n">
        <v>0.5</v>
      </c>
      <c r="L80" s="28" t="n">
        <f aca="false">I80+J80</f>
        <v>0</v>
      </c>
      <c r="M80" s="28" t="n">
        <f aca="false">L80+K80</f>
        <v>0.5</v>
      </c>
      <c r="N80" s="22" t="str">
        <f aca="false">IF(I80&gt;0,"Sí","No")</f>
        <v>No</v>
      </c>
      <c r="O80" s="22" t="str">
        <f aca="false">IF(J80&gt;0,"Sí","No")</f>
        <v>No</v>
      </c>
      <c r="P80" s="22" t="str">
        <f aca="false">IF(K80&gt;0,"Sí","No")</f>
        <v>Sí</v>
      </c>
      <c r="Q80" s="22" t="str">
        <f aca="false">IF(OR(I80&gt;0,J80&gt;0),"Sí","No")</f>
        <v>No</v>
      </c>
      <c r="R80" s="27"/>
      <c r="S80" s="27"/>
      <c r="T80" s="27"/>
      <c r="U80" s="27"/>
      <c r="V80" s="27"/>
      <c r="W80" s="12" t="str">
        <f aca="false">IF(AND(I80&gt;0,R80&gt;0),(S80-R80)/R80,"")</f>
        <v/>
      </c>
      <c r="X80" s="12" t="str">
        <f aca="false">IF(AND(J80&gt;0,T80&gt;0),(U80-T80)/T80,"")</f>
        <v/>
      </c>
      <c r="Y80" s="12" t="str">
        <f aca="false">IF(AND(K80&gt;0,V80&gt;0),(V80-Resumen!$B$7)/Resumen!$B$7,"")</f>
        <v/>
      </c>
      <c r="Z80" s="28" t="str">
        <f aca="false">IF(AND(K80&gt;0,I80&gt;0,V80&gt;0,S80&gt;0),V80-S80,"")</f>
        <v/>
      </c>
      <c r="AA80" s="12" t="str">
        <f aca="false">IF(Z80&lt;&gt;"",Z80/S80,"")</f>
        <v/>
      </c>
      <c r="AB80" s="28" t="str">
        <f aca="false">IF(AND(K80&gt;0,J80&gt;0,V80&gt;0,U80&gt;0),V80-U80,"")</f>
        <v/>
      </c>
      <c r="AC80" s="12" t="str">
        <f aca="false">IF(AB80&lt;&gt;"",AB80/U80,"")</f>
        <v/>
      </c>
      <c r="AD80" s="27" t="n">
        <v>0</v>
      </c>
      <c r="AE80" s="27" t="n">
        <v>0</v>
      </c>
      <c r="AF80" s="27" t="n">
        <v>0</v>
      </c>
      <c r="AG80" s="28" t="n">
        <f aca="false">AD80+AE80+AF80</f>
        <v>0</v>
      </c>
      <c r="AH80" s="12" t="str">
        <f aca="false">IF(AG80&gt;0,AD80/AG80,"")</f>
        <v/>
      </c>
      <c r="AI80" s="27" t="n">
        <v>0</v>
      </c>
      <c r="AJ80" s="27" t="n">
        <v>0</v>
      </c>
      <c r="AK80" s="27" t="n">
        <v>0</v>
      </c>
      <c r="AL80" s="22" t="str">
        <f aca="false">IF(OR(AJ80&gt;0,AK80&gt;0),"Sí","No")</f>
        <v>No</v>
      </c>
      <c r="AM80" s="6"/>
      <c r="AN80" s="6"/>
      <c r="AO80" s="12" t="n">
        <f aca="false">IF(M80&gt;0,K80/M80,"")</f>
        <v>1</v>
      </c>
      <c r="AP80" s="22" t="str">
        <f aca="false">IF(M80&gt;=Resumen!$B$5,"Alto","Bajo")</f>
        <v>Bajo</v>
      </c>
      <c r="AQ80" s="22" t="str">
        <f aca="false">IF(AO80&gt;=Resumen!$B$28,"Alto","Bajo")</f>
        <v>Alto</v>
      </c>
      <c r="AR80" s="22" t="str">
        <f aca="false">AP80&amp;" Potencial / "&amp;AQ80&amp;" Share"</f>
        <v>Bajo Potencial / Alto Share</v>
      </c>
      <c r="AS80" s="22" t="str">
        <f aca="false">IF(Q80="Sí",IF(AO80&gt;=Resumen!$B$29,"Alto","Bajo"),"")</f>
        <v/>
      </c>
      <c r="AT80" s="22" t="str">
        <f aca="false">IF(AS80&lt;&gt;"",AP80&amp;" Potencial / "&amp;AS80&amp;" Share","")</f>
        <v/>
      </c>
      <c r="AU80" s="22" t="str">
        <f aca="false">IF(AH80="","Sin dato",IF(AH80-AO80&gt;Resumen!$B$6,"Sobre-exhibido",IF(AO80-AH80&gt;Resumen!$B$6,"Sub-exhibido","En línea")))</f>
        <v>Sin dato</v>
      </c>
      <c r="AV80" s="22" t="str">
        <f aca="false">IF(AT80="","",IF(AT80="Alto Potencial / Bajo Share",1,IF(AT80="Alto Potencial / Alto Share",2,IF(AT80="Bajo Potencial / Alto Share",3,4))))</f>
        <v/>
      </c>
      <c r="AW80" s="22" t="str">
        <f aca="false">IF(Q80="No","Sin competencia directa",IF(AV80=1,"1 - Foco Conquista (Alto Pot / Bajo Share)",IF(AV80=2,"2 - Foco Defensa (Alto Pot / Alto Share)",IF(AV80=3,"3 - Monitoreo (Bajo Pot / Alto Share)","4 - Baja Prioridad (Bajo Pot / Bajo Share)"))))</f>
        <v>Sin competencia directa</v>
      </c>
      <c r="AX80" s="12" t="str">
        <f aca="false">IF(OR(IFERROR(AND(W80&lt;&gt;"",Y80&lt;&gt;"",Y80-W80&gt;Resumen!$B$8),FALSE()),IFERROR(AND(X80&lt;&gt;"",Y80&lt;&gt;"",Y80-X80&gt;Resumen!$B$8),FALSE())),MAX(IF(IFERROR(AND(W80&lt;&gt;"",Y80&lt;&gt;"",Y80-W80&gt;Resumen!$B$8),FALSE()),Y80-W80,0),IF(IFERROR(AND(X80&lt;&gt;"",Y80&lt;&gt;"",Y80-X80&gt;Resumen!$B$8),FALSE()),Y80-X80,0)),"")</f>
        <v/>
      </c>
      <c r="AY80" s="22" t="str">
        <f aca="false">IF(OR(IFERROR(AND(W80&lt;&gt;"",Y80&lt;&gt;"",Y80-W80&gt;Resumen!$B$8),FALSE()),IFERROR(AND(X80&lt;&gt;"",Y80&lt;&gt;"",Y80-X80&gt;Resumen!$B$8),FALSE())),TRIM("Lays tiene mayor markup que "&amp;IF(IFERROR(AND(W80&lt;&gt;"",Y80&lt;&gt;"",Y80-W80&gt;Resumen!$B$8),FALSE()),"Quento ","")&amp;IF(IFERROR(AND(X80&lt;&gt;"",Y80&lt;&gt;"",Y80-X80&gt;Resumen!$B$8),FALSE()),"Julicroc ","")&amp;"en este PDV"),"")</f>
        <v/>
      </c>
      <c r="AZ80" s="22" t="str">
        <f aca="false">IF(COUNTIF('Plan Pehuamar - Lista'!$A$2:$A$167,A80)&gt;0,"Sí","No")</f>
        <v>No</v>
      </c>
      <c r="BA80" s="22" t="str">
        <f aca="false">IF(COUNTIF('Plan Combo 9+1'!$A$2:$A$226,A80)&gt;0,"Sí","No")</f>
        <v>No</v>
      </c>
      <c r="BB80" s="22" t="str">
        <f aca="false">IF(AH80="","No",IF(BA80="Sí",IF((AO80-AH80)&gt;Resumen!$B$6,"Sí","No"),IF((AO80-AH80)&gt;=Resumen!$B$132,"Sí","No")))</f>
        <v>No</v>
      </c>
      <c r="BC80" s="22" t="str">
        <f aca="false">IF(AND(N80="Sí",AL80="Sí",AI80=0),"Sí","No")</f>
        <v>No</v>
      </c>
      <c r="BD80" s="22" t="str">
        <f aca="false">IF(COUNTIF('Plan 9+1 (con Pehuamar)'!$A$2:$A$227,A80)&gt;0,"Sí","No")</f>
        <v>No</v>
      </c>
    </row>
    <row r="81" customFormat="false" ht="15" hidden="false" customHeight="true" outlineLevel="0" collapsed="false">
      <c r="A81" s="6" t="n">
        <v>400981</v>
      </c>
      <c r="B81" s="6" t="n">
        <v>1</v>
      </c>
      <c r="C81" s="6" t="n">
        <v>102</v>
      </c>
      <c r="D81" s="6" t="s">
        <v>254</v>
      </c>
      <c r="E81" s="6" t="s">
        <v>283</v>
      </c>
      <c r="F81" s="6" t="s">
        <v>196</v>
      </c>
      <c r="G81" s="6" t="s">
        <v>129</v>
      </c>
      <c r="H81" s="6" t="s">
        <v>197</v>
      </c>
      <c r="I81" s="27" t="n">
        <v>15</v>
      </c>
      <c r="J81" s="27" t="n">
        <v>20</v>
      </c>
      <c r="K81" s="27" t="n">
        <v>10</v>
      </c>
      <c r="L81" s="28" t="n">
        <f aca="false">I81+J81</f>
        <v>35</v>
      </c>
      <c r="M81" s="28" t="n">
        <f aca="false">L81+K81</f>
        <v>45</v>
      </c>
      <c r="N81" s="22" t="str">
        <f aca="false">IF(I81&gt;0,"Sí","No")</f>
        <v>Sí</v>
      </c>
      <c r="O81" s="22" t="str">
        <f aca="false">IF(J81&gt;0,"Sí","No")</f>
        <v>Sí</v>
      </c>
      <c r="P81" s="22" t="str">
        <f aca="false">IF(K81&gt;0,"Sí","No")</f>
        <v>Sí</v>
      </c>
      <c r="Q81" s="22" t="str">
        <f aca="false">IF(OR(I81&gt;0,J81&gt;0),"Sí","No")</f>
        <v>Sí</v>
      </c>
      <c r="R81" s="27" t="n">
        <v>1800</v>
      </c>
      <c r="S81" s="27" t="n">
        <v>2900</v>
      </c>
      <c r="T81" s="27" t="n">
        <v>1600</v>
      </c>
      <c r="U81" s="27" t="n">
        <v>2400</v>
      </c>
      <c r="V81" s="27" t="n">
        <v>3500</v>
      </c>
      <c r="W81" s="12" t="n">
        <f aca="false">IF(AND(I81&gt;0,R81&gt;0),(S81-R81)/R81,"")</f>
        <v>0.611111111111111</v>
      </c>
      <c r="X81" s="12" t="n">
        <f aca="false">IF(AND(J81&gt;0,T81&gt;0),(U81-T81)/T81,"")</f>
        <v>0.5</v>
      </c>
      <c r="Y81" s="12" t="n">
        <f aca="false">IF(AND(K81&gt;0,V81&gt;0),(V81-Resumen!$B$7)/Resumen!$B$7,"")</f>
        <v>0.4</v>
      </c>
      <c r="Z81" s="28" t="n">
        <f aca="false">IF(AND(K81&gt;0,I81&gt;0,V81&gt;0,S81&gt;0),V81-S81,"")</f>
        <v>600</v>
      </c>
      <c r="AA81" s="12" t="n">
        <f aca="false">IF(Z81&lt;&gt;"",Z81/S81,"")</f>
        <v>0.206896551724138</v>
      </c>
      <c r="AB81" s="28" t="n">
        <f aca="false">IF(AND(K81&gt;0,J81&gt;0,V81&gt;0,U81&gt;0),V81-U81,"")</f>
        <v>1100</v>
      </c>
      <c r="AC81" s="12" t="n">
        <f aca="false">IF(AB81&lt;&gt;"",AB81/U81,"")</f>
        <v>0.458333333333333</v>
      </c>
      <c r="AD81" s="27" t="n">
        <v>3</v>
      </c>
      <c r="AE81" s="27" t="n">
        <v>3</v>
      </c>
      <c r="AF81" s="27" t="n">
        <v>4</v>
      </c>
      <c r="AG81" s="28" t="n">
        <f aca="false">AD81+AE81+AF81</f>
        <v>10</v>
      </c>
      <c r="AH81" s="12" t="n">
        <f aca="false">IF(AG81&gt;0,AD81/AG81,"")</f>
        <v>0.3</v>
      </c>
      <c r="AI81" s="27" t="n">
        <v>0</v>
      </c>
      <c r="AJ81" s="27" t="n">
        <v>0</v>
      </c>
      <c r="AK81" s="27" t="n">
        <v>0</v>
      </c>
      <c r="AL81" s="22" t="str">
        <f aca="false">IF(OR(AJ81&gt;0,AK81&gt;0),"Sí","No")</f>
        <v>No</v>
      </c>
      <c r="AM81" s="6" t="s">
        <v>198</v>
      </c>
      <c r="AN81" s="6" t="s">
        <v>198</v>
      </c>
      <c r="AO81" s="12" t="n">
        <f aca="false">IF(M81&gt;0,K81/M81,"")</f>
        <v>0.222222222222222</v>
      </c>
      <c r="AP81" s="22" t="str">
        <f aca="false">IF(M81&gt;=Resumen!$B$5,"Alto","Bajo")</f>
        <v>Alto</v>
      </c>
      <c r="AQ81" s="22" t="str">
        <f aca="false">IF(AO81&gt;=Resumen!$B$28,"Alto","Bajo")</f>
        <v>Bajo</v>
      </c>
      <c r="AR81" s="22" t="str">
        <f aca="false">AP81&amp;" Potencial / "&amp;AQ81&amp;" Share"</f>
        <v>Alto Potencial / Bajo Share</v>
      </c>
      <c r="AS81" s="22" t="str">
        <f aca="false">IF(Q81="Sí",IF(AO81&gt;=Resumen!$B$29,"Alto","Bajo"),"")</f>
        <v>Bajo</v>
      </c>
      <c r="AT81" s="22" t="str">
        <f aca="false">IF(AS81&lt;&gt;"",AP81&amp;" Potencial / "&amp;AS81&amp;" Share","")</f>
        <v>Alto Potencial / Bajo Share</v>
      </c>
      <c r="AU81" s="22" t="str">
        <f aca="false">IF(AH81="","Sin dato",IF(AH81-AO81&gt;Resumen!$B$6,"Sobre-exhibido",IF(AO81-AH81&gt;Resumen!$B$6,"Sub-exhibido","En línea")))</f>
        <v>Sobre-exhibido</v>
      </c>
      <c r="AV81" s="22" t="n">
        <f aca="false">IF(AT81="","",IF(AT81="Alto Potencial / Bajo Share",1,IF(AT81="Alto Potencial / Alto Share",2,IF(AT81="Bajo Potencial / Alto Share",3,4))))</f>
        <v>1</v>
      </c>
      <c r="AW81" s="22" t="str">
        <f aca="false">IF(Q81="No","Sin competencia directa",IF(AV81=1,"1 - Foco Conquista (Alto Pot / Bajo Share)",IF(AV81=2,"2 - Foco Defensa (Alto Pot / Alto Share)",IF(AV81=3,"3 - Monitoreo (Bajo Pot / Alto Share)","4 - Baja Prioridad (Bajo Pot / Bajo Share)"))))</f>
        <v>1 - Foco Conquista (Alto Pot / Bajo Share)</v>
      </c>
      <c r="AX81" s="12" t="str">
        <f aca="false">IF(OR(IFERROR(AND(W81&lt;&gt;"",Y81&lt;&gt;"",Y81-W81&gt;Resumen!$B$8),FALSE()),IFERROR(AND(X81&lt;&gt;"",Y81&lt;&gt;"",Y81-X81&gt;Resumen!$B$8),FALSE())),MAX(IF(IFERROR(AND(W81&lt;&gt;"",Y81&lt;&gt;"",Y81-W81&gt;Resumen!$B$8),FALSE()),Y81-W81,0),IF(IFERROR(AND(X81&lt;&gt;"",Y81&lt;&gt;"",Y81-X81&gt;Resumen!$B$8),FALSE()),Y81-X81,0)),"")</f>
        <v/>
      </c>
      <c r="AY81" s="22" t="str">
        <f aca="false">IF(OR(IFERROR(AND(W81&lt;&gt;"",Y81&lt;&gt;"",Y81-W81&gt;Resumen!$B$8),FALSE()),IFERROR(AND(X81&lt;&gt;"",Y81&lt;&gt;"",Y81-X81&gt;Resumen!$B$8),FALSE())),TRIM("Lays tiene mayor markup que "&amp;IF(IFERROR(AND(W81&lt;&gt;"",Y81&lt;&gt;"",Y81-W81&gt;Resumen!$B$8),FALSE()),"Quento ","")&amp;IF(IFERROR(AND(X81&lt;&gt;"",Y81&lt;&gt;"",Y81-X81&gt;Resumen!$B$8),FALSE()),"Julicroc ","")&amp;"en este PDV"),"")</f>
        <v/>
      </c>
      <c r="AZ81" s="22" t="str">
        <f aca="false">IF(COUNTIF('Plan Pehuamar - Lista'!$A$2:$A$167,A81)&gt;0,"Sí","No")</f>
        <v>No</v>
      </c>
      <c r="BA81" s="22" t="str">
        <f aca="false">IF(COUNTIF('Plan Combo 9+1'!$A$2:$A$226,A81)&gt;0,"Sí","No")</f>
        <v>Sí</v>
      </c>
      <c r="BB81" s="22" t="str">
        <f aca="false">IF(AH81="","No",IF(BA81="Sí",IF((AO81-AH81)&gt;Resumen!$B$6,"Sí","No"),IF((AO81-AH81)&gt;=Resumen!$B$132,"Sí","No")))</f>
        <v>No</v>
      </c>
      <c r="BC81" s="22" t="str">
        <f aca="false">IF(AND(N81="Sí",AL81="Sí",AI81=0),"Sí","No")</f>
        <v>No</v>
      </c>
      <c r="BD81" s="22" t="str">
        <f aca="false">IF(COUNTIF('Plan 9+1 (con Pehuamar)'!$A$2:$A$227,A81)&gt;0,"Sí","No")</f>
        <v>Sí</v>
      </c>
    </row>
    <row r="82" customFormat="false" ht="15" hidden="false" customHeight="true" outlineLevel="0" collapsed="false">
      <c r="A82" s="6" t="n">
        <v>400985</v>
      </c>
      <c r="B82" s="6" t="n">
        <v>1</v>
      </c>
      <c r="C82" s="6" t="n">
        <v>102</v>
      </c>
      <c r="D82" s="6" t="s">
        <v>254</v>
      </c>
      <c r="E82" s="6" t="s">
        <v>284</v>
      </c>
      <c r="F82" s="6" t="s">
        <v>196</v>
      </c>
      <c r="G82" s="6" t="s">
        <v>129</v>
      </c>
      <c r="H82" s="6" t="s">
        <v>197</v>
      </c>
      <c r="I82" s="27" t="n">
        <v>20</v>
      </c>
      <c r="J82" s="27" t="n">
        <v>0</v>
      </c>
      <c r="K82" s="27" t="n">
        <v>15</v>
      </c>
      <c r="L82" s="28" t="n">
        <f aca="false">I82+J82</f>
        <v>20</v>
      </c>
      <c r="M82" s="28" t="n">
        <f aca="false">L82+K82</f>
        <v>35</v>
      </c>
      <c r="N82" s="22" t="str">
        <f aca="false">IF(I82&gt;0,"Sí","No")</f>
        <v>Sí</v>
      </c>
      <c r="O82" s="22" t="str">
        <f aca="false">IF(J82&gt;0,"Sí","No")</f>
        <v>No</v>
      </c>
      <c r="P82" s="22" t="str">
        <f aca="false">IF(K82&gt;0,"Sí","No")</f>
        <v>Sí</v>
      </c>
      <c r="Q82" s="22" t="str">
        <f aca="false">IF(OR(I82&gt;0,J82&gt;0),"Sí","No")</f>
        <v>Sí</v>
      </c>
      <c r="R82" s="27" t="n">
        <v>1900</v>
      </c>
      <c r="S82" s="27" t="n">
        <v>3000</v>
      </c>
      <c r="T82" s="27"/>
      <c r="U82" s="27"/>
      <c r="V82" s="27" t="n">
        <v>3600</v>
      </c>
      <c r="W82" s="12" t="n">
        <f aca="false">IF(AND(I82&gt;0,R82&gt;0),(S82-R82)/R82,"")</f>
        <v>0.578947368421053</v>
      </c>
      <c r="X82" s="12" t="str">
        <f aca="false">IF(AND(J82&gt;0,T82&gt;0),(U82-T82)/T82,"")</f>
        <v/>
      </c>
      <c r="Y82" s="12" t="n">
        <f aca="false">IF(AND(K82&gt;0,V82&gt;0),(V82-Resumen!$B$7)/Resumen!$B$7,"")</f>
        <v>0.44</v>
      </c>
      <c r="Z82" s="28" t="n">
        <f aca="false">IF(AND(K82&gt;0,I82&gt;0,V82&gt;0,S82&gt;0),V82-S82,"")</f>
        <v>600</v>
      </c>
      <c r="AA82" s="12" t="n">
        <f aca="false">IF(Z82&lt;&gt;"",Z82/S82,"")</f>
        <v>0.2</v>
      </c>
      <c r="AB82" s="28" t="str">
        <f aca="false">IF(AND(K82&gt;0,J82&gt;0,V82&gt;0,U82&gt;0),V82-U82,"")</f>
        <v/>
      </c>
      <c r="AC82" s="12" t="str">
        <f aca="false">IF(AB82&lt;&gt;"",AB82/U82,"")</f>
        <v/>
      </c>
      <c r="AD82" s="27" t="n">
        <v>4</v>
      </c>
      <c r="AE82" s="27" t="n">
        <v>4</v>
      </c>
      <c r="AF82" s="27" t="n">
        <v>0</v>
      </c>
      <c r="AG82" s="28" t="n">
        <f aca="false">AD82+AE82+AF82</f>
        <v>8</v>
      </c>
      <c r="AH82" s="12" t="n">
        <f aca="false">IF(AG82&gt;0,AD82/AG82,"")</f>
        <v>0.5</v>
      </c>
      <c r="AI82" s="27" t="n">
        <v>0</v>
      </c>
      <c r="AJ82" s="27" t="n">
        <v>0</v>
      </c>
      <c r="AK82" s="27" t="n">
        <v>0</v>
      </c>
      <c r="AL82" s="22" t="str">
        <f aca="false">IF(OR(AJ82&gt;0,AK82&gt;0),"Sí","No")</f>
        <v>No</v>
      </c>
      <c r="AM82" s="6" t="s">
        <v>198</v>
      </c>
      <c r="AN82" s="6"/>
      <c r="AO82" s="12" t="n">
        <f aca="false">IF(M82&gt;0,K82/M82,"")</f>
        <v>0.428571428571429</v>
      </c>
      <c r="AP82" s="22" t="str">
        <f aca="false">IF(M82&gt;=Resumen!$B$5,"Alto","Bajo")</f>
        <v>Bajo</v>
      </c>
      <c r="AQ82" s="22" t="str">
        <f aca="false">IF(AO82&gt;=Resumen!$B$28,"Alto","Bajo")</f>
        <v>Alto</v>
      </c>
      <c r="AR82" s="22" t="str">
        <f aca="false">AP82&amp;" Potencial / "&amp;AQ82&amp;" Share"</f>
        <v>Bajo Potencial / Alto Share</v>
      </c>
      <c r="AS82" s="22" t="str">
        <f aca="false">IF(Q82="Sí",IF(AO82&gt;=Resumen!$B$29,"Alto","Bajo"),"")</f>
        <v>Bajo</v>
      </c>
      <c r="AT82" s="22" t="str">
        <f aca="false">IF(AS82&lt;&gt;"",AP82&amp;" Potencial / "&amp;AS82&amp;" Share","")</f>
        <v>Bajo Potencial / Bajo Share</v>
      </c>
      <c r="AU82" s="22" t="str">
        <f aca="false">IF(AH82="","Sin dato",IF(AH82-AO82&gt;Resumen!$B$6,"Sobre-exhibido",IF(AO82-AH82&gt;Resumen!$B$6,"Sub-exhibido","En línea")))</f>
        <v>Sobre-exhibido</v>
      </c>
      <c r="AV82" s="22" t="n">
        <f aca="false">IF(AT82="","",IF(AT82="Alto Potencial / Bajo Share",1,IF(AT82="Alto Potencial / Alto Share",2,IF(AT82="Bajo Potencial / Alto Share",3,4))))</f>
        <v>4</v>
      </c>
      <c r="AW82" s="22" t="str">
        <f aca="false">IF(Q82="No","Sin competencia directa",IF(AV82=1,"1 - Foco Conquista (Alto Pot / Bajo Share)",IF(AV82=2,"2 - Foco Defensa (Alto Pot / Alto Share)",IF(AV82=3,"3 - Monitoreo (Bajo Pot / Alto Share)","4 - Baja Prioridad (Bajo Pot / Bajo Share)"))))</f>
        <v>4 - Baja Prioridad (Bajo Pot / Bajo Share)</v>
      </c>
      <c r="AX82" s="12" t="str">
        <f aca="false">IF(OR(IFERROR(AND(W82&lt;&gt;"",Y82&lt;&gt;"",Y82-W82&gt;Resumen!$B$8),FALSE()),IFERROR(AND(X82&lt;&gt;"",Y82&lt;&gt;"",Y82-X82&gt;Resumen!$B$8),FALSE())),MAX(IF(IFERROR(AND(W82&lt;&gt;"",Y82&lt;&gt;"",Y82-W82&gt;Resumen!$B$8),FALSE()),Y82-W82,0),IF(IFERROR(AND(X82&lt;&gt;"",Y82&lt;&gt;"",Y82-X82&gt;Resumen!$B$8),FALSE()),Y82-X82,0)),"")</f>
        <v/>
      </c>
      <c r="AY82" s="22" t="str">
        <f aca="false">IF(OR(IFERROR(AND(W82&lt;&gt;"",Y82&lt;&gt;"",Y82-W82&gt;Resumen!$B$8),FALSE()),IFERROR(AND(X82&lt;&gt;"",Y82&lt;&gt;"",Y82-X82&gt;Resumen!$B$8),FALSE())),TRIM("Lays tiene mayor markup que "&amp;IF(IFERROR(AND(W82&lt;&gt;"",Y82&lt;&gt;"",Y82-W82&gt;Resumen!$B$8),FALSE()),"Quento ","")&amp;IF(IFERROR(AND(X82&lt;&gt;"",Y82&lt;&gt;"",Y82-X82&gt;Resumen!$B$8),FALSE()),"Julicroc ","")&amp;"en este PDV"),"")</f>
        <v/>
      </c>
      <c r="AZ82" s="22" t="str">
        <f aca="false">IF(COUNTIF('Plan Pehuamar - Lista'!$A$2:$A$167,A82)&gt;0,"Sí","No")</f>
        <v>No</v>
      </c>
      <c r="BA82" s="22" t="str">
        <f aca="false">IF(COUNTIF('Plan Combo 9+1'!$A$2:$A$226,A82)&gt;0,"Sí","No")</f>
        <v>No</v>
      </c>
      <c r="BB82" s="22" t="str">
        <f aca="false">IF(AH82="","No",IF(BA82="Sí",IF((AO82-AH82)&gt;Resumen!$B$6,"Sí","No"),IF((AO82-AH82)&gt;=Resumen!$B$132,"Sí","No")))</f>
        <v>No</v>
      </c>
      <c r="BC82" s="22" t="str">
        <f aca="false">IF(AND(N82="Sí",AL82="Sí",AI82=0),"Sí","No")</f>
        <v>No</v>
      </c>
      <c r="BD82" s="22" t="str">
        <f aca="false">IF(COUNTIF('Plan 9+1 (con Pehuamar)'!$A$2:$A$227,A82)&gt;0,"Sí","No")</f>
        <v>No</v>
      </c>
    </row>
    <row r="83" customFormat="false" ht="15" hidden="false" customHeight="true" outlineLevel="0" collapsed="false">
      <c r="A83" s="6" t="n">
        <v>401629</v>
      </c>
      <c r="B83" s="6" t="n">
        <v>1</v>
      </c>
      <c r="C83" s="6" t="n">
        <v>102</v>
      </c>
      <c r="D83" s="6" t="s">
        <v>254</v>
      </c>
      <c r="E83" s="6" t="s">
        <v>285</v>
      </c>
      <c r="F83" s="6" t="s">
        <v>196</v>
      </c>
      <c r="G83" s="6" t="s">
        <v>129</v>
      </c>
      <c r="H83" s="6" t="s">
        <v>197</v>
      </c>
      <c r="I83" s="27" t="n">
        <v>0</v>
      </c>
      <c r="J83" s="27" t="n">
        <v>0</v>
      </c>
      <c r="K83" s="27" t="n">
        <v>3.2</v>
      </c>
      <c r="L83" s="28" t="n">
        <f aca="false">I83+J83</f>
        <v>0</v>
      </c>
      <c r="M83" s="28" t="n">
        <f aca="false">L83+K83</f>
        <v>3.2</v>
      </c>
      <c r="N83" s="22" t="str">
        <f aca="false">IF(I83&gt;0,"Sí","No")</f>
        <v>No</v>
      </c>
      <c r="O83" s="22" t="str">
        <f aca="false">IF(J83&gt;0,"Sí","No")</f>
        <v>No</v>
      </c>
      <c r="P83" s="22" t="str">
        <f aca="false">IF(K83&gt;0,"Sí","No")</f>
        <v>Sí</v>
      </c>
      <c r="Q83" s="22" t="str">
        <f aca="false">IF(OR(I83&gt;0,J83&gt;0),"Sí","No")</f>
        <v>No</v>
      </c>
      <c r="R83" s="27"/>
      <c r="S83" s="27"/>
      <c r="T83" s="27"/>
      <c r="U83" s="27"/>
      <c r="V83" s="27"/>
      <c r="W83" s="12" t="str">
        <f aca="false">IF(AND(I83&gt;0,R83&gt;0),(S83-R83)/R83,"")</f>
        <v/>
      </c>
      <c r="X83" s="12" t="str">
        <f aca="false">IF(AND(J83&gt;0,T83&gt;0),(U83-T83)/T83,"")</f>
        <v/>
      </c>
      <c r="Y83" s="12" t="str">
        <f aca="false">IF(AND(K83&gt;0,V83&gt;0),(V83-Resumen!$B$7)/Resumen!$B$7,"")</f>
        <v/>
      </c>
      <c r="Z83" s="28" t="str">
        <f aca="false">IF(AND(K83&gt;0,I83&gt;0,V83&gt;0,S83&gt;0),V83-S83,"")</f>
        <v/>
      </c>
      <c r="AA83" s="12" t="str">
        <f aca="false">IF(Z83&lt;&gt;"",Z83/S83,"")</f>
        <v/>
      </c>
      <c r="AB83" s="28" t="str">
        <f aca="false">IF(AND(K83&gt;0,J83&gt;0,V83&gt;0,U83&gt;0),V83-U83,"")</f>
        <v/>
      </c>
      <c r="AC83" s="12" t="str">
        <f aca="false">IF(AB83&lt;&gt;"",AB83/U83,"")</f>
        <v/>
      </c>
      <c r="AD83" s="27" t="n">
        <v>0</v>
      </c>
      <c r="AE83" s="27" t="n">
        <v>0</v>
      </c>
      <c r="AF83" s="27" t="n">
        <v>0</v>
      </c>
      <c r="AG83" s="28" t="n">
        <f aca="false">AD83+AE83+AF83</f>
        <v>0</v>
      </c>
      <c r="AH83" s="12" t="str">
        <f aca="false">IF(AG83&gt;0,AD83/AG83,"")</f>
        <v/>
      </c>
      <c r="AI83" s="27" t="n">
        <v>0</v>
      </c>
      <c r="AJ83" s="27" t="n">
        <v>0</v>
      </c>
      <c r="AK83" s="27" t="n">
        <v>0</v>
      </c>
      <c r="AL83" s="22" t="str">
        <f aca="false">IF(OR(AJ83&gt;0,AK83&gt;0),"Sí","No")</f>
        <v>No</v>
      </c>
      <c r="AM83" s="6"/>
      <c r="AN83" s="6"/>
      <c r="AO83" s="12" t="n">
        <f aca="false">IF(M83&gt;0,K83/M83,"")</f>
        <v>1</v>
      </c>
      <c r="AP83" s="22" t="str">
        <f aca="false">IF(M83&gt;=Resumen!$B$5,"Alto","Bajo")</f>
        <v>Bajo</v>
      </c>
      <c r="AQ83" s="22" t="str">
        <f aca="false">IF(AO83&gt;=Resumen!$B$28,"Alto","Bajo")</f>
        <v>Alto</v>
      </c>
      <c r="AR83" s="22" t="str">
        <f aca="false">AP83&amp;" Potencial / "&amp;AQ83&amp;" Share"</f>
        <v>Bajo Potencial / Alto Share</v>
      </c>
      <c r="AS83" s="22" t="str">
        <f aca="false">IF(Q83="Sí",IF(AO83&gt;=Resumen!$B$29,"Alto","Bajo"),"")</f>
        <v/>
      </c>
      <c r="AT83" s="22" t="str">
        <f aca="false">IF(AS83&lt;&gt;"",AP83&amp;" Potencial / "&amp;AS83&amp;" Share","")</f>
        <v/>
      </c>
      <c r="AU83" s="22" t="str">
        <f aca="false">IF(AH83="","Sin dato",IF(AH83-AO83&gt;Resumen!$B$6,"Sobre-exhibido",IF(AO83-AH83&gt;Resumen!$B$6,"Sub-exhibido","En línea")))</f>
        <v>Sin dato</v>
      </c>
      <c r="AV83" s="22" t="str">
        <f aca="false">IF(AT83="","",IF(AT83="Alto Potencial / Bajo Share",1,IF(AT83="Alto Potencial / Alto Share",2,IF(AT83="Bajo Potencial / Alto Share",3,4))))</f>
        <v/>
      </c>
      <c r="AW83" s="22" t="str">
        <f aca="false">IF(Q83="No","Sin competencia directa",IF(AV83=1,"1 - Foco Conquista (Alto Pot / Bajo Share)",IF(AV83=2,"2 - Foco Defensa (Alto Pot / Alto Share)",IF(AV83=3,"3 - Monitoreo (Bajo Pot / Alto Share)","4 - Baja Prioridad (Bajo Pot / Bajo Share)"))))</f>
        <v>Sin competencia directa</v>
      </c>
      <c r="AX83" s="12" t="str">
        <f aca="false">IF(OR(IFERROR(AND(W83&lt;&gt;"",Y83&lt;&gt;"",Y83-W83&gt;Resumen!$B$8),FALSE()),IFERROR(AND(X83&lt;&gt;"",Y83&lt;&gt;"",Y83-X83&gt;Resumen!$B$8),FALSE())),MAX(IF(IFERROR(AND(W83&lt;&gt;"",Y83&lt;&gt;"",Y83-W83&gt;Resumen!$B$8),FALSE()),Y83-W83,0),IF(IFERROR(AND(X83&lt;&gt;"",Y83&lt;&gt;"",Y83-X83&gt;Resumen!$B$8),FALSE()),Y83-X83,0)),"")</f>
        <v/>
      </c>
      <c r="AY83" s="22" t="str">
        <f aca="false">IF(OR(IFERROR(AND(W83&lt;&gt;"",Y83&lt;&gt;"",Y83-W83&gt;Resumen!$B$8),FALSE()),IFERROR(AND(X83&lt;&gt;"",Y83&lt;&gt;"",Y83-X83&gt;Resumen!$B$8),FALSE())),TRIM("Lays tiene mayor markup que "&amp;IF(IFERROR(AND(W83&lt;&gt;"",Y83&lt;&gt;"",Y83-W83&gt;Resumen!$B$8),FALSE()),"Quento ","")&amp;IF(IFERROR(AND(X83&lt;&gt;"",Y83&lt;&gt;"",Y83-X83&gt;Resumen!$B$8),FALSE()),"Julicroc ","")&amp;"en este PDV"),"")</f>
        <v/>
      </c>
      <c r="AZ83" s="22" t="str">
        <f aca="false">IF(COUNTIF('Plan Pehuamar - Lista'!$A$2:$A$167,A83)&gt;0,"Sí","No")</f>
        <v>No</v>
      </c>
      <c r="BA83" s="22" t="str">
        <f aca="false">IF(COUNTIF('Plan Combo 9+1'!$A$2:$A$226,A83)&gt;0,"Sí","No")</f>
        <v>No</v>
      </c>
      <c r="BB83" s="22" t="str">
        <f aca="false">IF(AH83="","No",IF(BA83="Sí",IF((AO83-AH83)&gt;Resumen!$B$6,"Sí","No"),IF((AO83-AH83)&gt;=Resumen!$B$132,"Sí","No")))</f>
        <v>No</v>
      </c>
      <c r="BC83" s="22" t="str">
        <f aca="false">IF(AND(N83="Sí",AL83="Sí",AI83=0),"Sí","No")</f>
        <v>No</v>
      </c>
      <c r="BD83" s="22" t="str">
        <f aca="false">IF(COUNTIF('Plan 9+1 (con Pehuamar)'!$A$2:$A$227,A83)&gt;0,"Sí","No")</f>
        <v>No</v>
      </c>
    </row>
    <row r="84" customFormat="false" ht="15" hidden="false" customHeight="true" outlineLevel="0" collapsed="false">
      <c r="A84" s="6" t="n">
        <v>401646</v>
      </c>
      <c r="B84" s="6" t="n">
        <v>1</v>
      </c>
      <c r="C84" s="6" t="n">
        <v>102</v>
      </c>
      <c r="D84" s="6" t="s">
        <v>254</v>
      </c>
      <c r="E84" s="6" t="s">
        <v>286</v>
      </c>
      <c r="F84" s="6" t="s">
        <v>201</v>
      </c>
      <c r="G84" s="6" t="s">
        <v>129</v>
      </c>
      <c r="H84" s="6" t="s">
        <v>197</v>
      </c>
      <c r="I84" s="27" t="n">
        <v>25</v>
      </c>
      <c r="J84" s="27" t="n">
        <v>0</v>
      </c>
      <c r="K84" s="27" t="n">
        <v>20</v>
      </c>
      <c r="L84" s="28" t="n">
        <f aca="false">I84+J84</f>
        <v>25</v>
      </c>
      <c r="M84" s="28" t="n">
        <f aca="false">L84+K84</f>
        <v>45</v>
      </c>
      <c r="N84" s="22" t="str">
        <f aca="false">IF(I84&gt;0,"Sí","No")</f>
        <v>Sí</v>
      </c>
      <c r="O84" s="22" t="str">
        <f aca="false">IF(J84&gt;0,"Sí","No")</f>
        <v>No</v>
      </c>
      <c r="P84" s="22" t="str">
        <f aca="false">IF(K84&gt;0,"Sí","No")</f>
        <v>Sí</v>
      </c>
      <c r="Q84" s="22" t="str">
        <f aca="false">IF(OR(I84&gt;0,J84&gt;0),"Sí","No")</f>
        <v>Sí</v>
      </c>
      <c r="R84" s="27" t="n">
        <v>1900</v>
      </c>
      <c r="S84" s="27" t="n">
        <v>3000</v>
      </c>
      <c r="T84" s="27"/>
      <c r="U84" s="27"/>
      <c r="V84" s="27" t="n">
        <v>3800</v>
      </c>
      <c r="W84" s="12" t="n">
        <f aca="false">IF(AND(I84&gt;0,R84&gt;0),(S84-R84)/R84,"")</f>
        <v>0.578947368421053</v>
      </c>
      <c r="X84" s="12" t="str">
        <f aca="false">IF(AND(J84&gt;0,T84&gt;0),(U84-T84)/T84,"")</f>
        <v/>
      </c>
      <c r="Y84" s="12" t="n">
        <f aca="false">IF(AND(K84&gt;0,V84&gt;0),(V84-Resumen!$B$7)/Resumen!$B$7,"")</f>
        <v>0.52</v>
      </c>
      <c r="Z84" s="28" t="n">
        <f aca="false">IF(AND(K84&gt;0,I84&gt;0,V84&gt;0,S84&gt;0),V84-S84,"")</f>
        <v>800</v>
      </c>
      <c r="AA84" s="12" t="n">
        <f aca="false">IF(Z84&lt;&gt;"",Z84/S84,"")</f>
        <v>0.266666666666667</v>
      </c>
      <c r="AB84" s="28" t="str">
        <f aca="false">IF(AND(K84&gt;0,J84&gt;0,V84&gt;0,U84&gt;0),V84-U84,"")</f>
        <v/>
      </c>
      <c r="AC84" s="12" t="str">
        <f aca="false">IF(AB84&lt;&gt;"",AB84/U84,"")</f>
        <v/>
      </c>
      <c r="AD84" s="27" t="n">
        <v>4</v>
      </c>
      <c r="AE84" s="27" t="n">
        <v>3</v>
      </c>
      <c r="AF84" s="27" t="n">
        <v>0</v>
      </c>
      <c r="AG84" s="28" t="n">
        <f aca="false">AD84+AE84+AF84</f>
        <v>7</v>
      </c>
      <c r="AH84" s="12" t="n">
        <f aca="false">IF(AG84&gt;0,AD84/AG84,"")</f>
        <v>0.571428571428571</v>
      </c>
      <c r="AI84" s="27" t="n">
        <v>1</v>
      </c>
      <c r="AJ84" s="27" t="n">
        <v>0</v>
      </c>
      <c r="AK84" s="27" t="n">
        <v>0</v>
      </c>
      <c r="AL84" s="22" t="str">
        <f aca="false">IF(OR(AJ84&gt;0,AK84&gt;0),"Sí","No")</f>
        <v>No</v>
      </c>
      <c r="AM84" s="6" t="s">
        <v>198</v>
      </c>
      <c r="AN84" s="6"/>
      <c r="AO84" s="12" t="n">
        <f aca="false">IF(M84&gt;0,K84/M84,"")</f>
        <v>0.444444444444444</v>
      </c>
      <c r="AP84" s="22" t="str">
        <f aca="false">IF(M84&gt;=Resumen!$B$5,"Alto","Bajo")</f>
        <v>Alto</v>
      </c>
      <c r="AQ84" s="22" t="str">
        <f aca="false">IF(AO84&gt;=Resumen!$B$28,"Alto","Bajo")</f>
        <v>Alto</v>
      </c>
      <c r="AR84" s="22" t="str">
        <f aca="false">AP84&amp;" Potencial / "&amp;AQ84&amp;" Share"</f>
        <v>Alto Potencial / Alto Share</v>
      </c>
      <c r="AS84" s="22" t="str">
        <f aca="false">IF(Q84="Sí",IF(AO84&gt;=Resumen!$B$29,"Alto","Bajo"),"")</f>
        <v>Bajo</v>
      </c>
      <c r="AT84" s="22" t="str">
        <f aca="false">IF(AS84&lt;&gt;"",AP84&amp;" Potencial / "&amp;AS84&amp;" Share","")</f>
        <v>Alto Potencial / Bajo Share</v>
      </c>
      <c r="AU84" s="22" t="str">
        <f aca="false">IF(AH84="","Sin dato",IF(AH84-AO84&gt;Resumen!$B$6,"Sobre-exhibido",IF(AO84-AH84&gt;Resumen!$B$6,"Sub-exhibido","En línea")))</f>
        <v>Sobre-exhibido</v>
      </c>
      <c r="AV84" s="22" t="n">
        <f aca="false">IF(AT84="","",IF(AT84="Alto Potencial / Bajo Share",1,IF(AT84="Alto Potencial / Alto Share",2,IF(AT84="Bajo Potencial / Alto Share",3,4))))</f>
        <v>1</v>
      </c>
      <c r="AW84" s="22" t="str">
        <f aca="false">IF(Q84="No","Sin competencia directa",IF(AV84=1,"1 - Foco Conquista (Alto Pot / Bajo Share)",IF(AV84=2,"2 - Foco Defensa (Alto Pot / Alto Share)",IF(AV84=3,"3 - Monitoreo (Bajo Pot / Alto Share)","4 - Baja Prioridad (Bajo Pot / Bajo Share)"))))</f>
        <v>1 - Foco Conquista (Alto Pot / Bajo Share)</v>
      </c>
      <c r="AX84" s="12" t="str">
        <f aca="false">IF(OR(IFERROR(AND(W84&lt;&gt;"",Y84&lt;&gt;"",Y84-W84&gt;Resumen!$B$8),FALSE()),IFERROR(AND(X84&lt;&gt;"",Y84&lt;&gt;"",Y84-X84&gt;Resumen!$B$8),FALSE())),MAX(IF(IFERROR(AND(W84&lt;&gt;"",Y84&lt;&gt;"",Y84-W84&gt;Resumen!$B$8),FALSE()),Y84-W84,0),IF(IFERROR(AND(X84&lt;&gt;"",Y84&lt;&gt;"",Y84-X84&gt;Resumen!$B$8),FALSE()),Y84-X84,0)),"")</f>
        <v/>
      </c>
      <c r="AY84" s="22" t="str">
        <f aca="false">IF(OR(IFERROR(AND(W84&lt;&gt;"",Y84&lt;&gt;"",Y84-W84&gt;Resumen!$B$8),FALSE()),IFERROR(AND(X84&lt;&gt;"",Y84&lt;&gt;"",Y84-X84&gt;Resumen!$B$8),FALSE())),TRIM("Lays tiene mayor markup que "&amp;IF(IFERROR(AND(W84&lt;&gt;"",Y84&lt;&gt;"",Y84-W84&gt;Resumen!$B$8),FALSE()),"Quento ","")&amp;IF(IFERROR(AND(X84&lt;&gt;"",Y84&lt;&gt;"",Y84-X84&gt;Resumen!$B$8),FALSE()),"Julicroc ","")&amp;"en este PDV"),"")</f>
        <v/>
      </c>
      <c r="AZ84" s="22" t="str">
        <f aca="false">IF(COUNTIF('Plan Pehuamar - Lista'!$A$2:$A$167,A84)&gt;0,"Sí","No")</f>
        <v>No</v>
      </c>
      <c r="BA84" s="22" t="str">
        <f aca="false">IF(COUNTIF('Plan Combo 9+1'!$A$2:$A$226,A84)&gt;0,"Sí","No")</f>
        <v>Sí</v>
      </c>
      <c r="BB84" s="22" t="str">
        <f aca="false">IF(AH84="","No",IF(BA84="Sí",IF((AO84-AH84)&gt;Resumen!$B$6,"Sí","No"),IF((AO84-AH84)&gt;=Resumen!$B$132,"Sí","No")))</f>
        <v>No</v>
      </c>
      <c r="BC84" s="22" t="str">
        <f aca="false">IF(AND(N84="Sí",AL84="Sí",AI84=0),"Sí","No")</f>
        <v>No</v>
      </c>
      <c r="BD84" s="22" t="str">
        <f aca="false">IF(COUNTIF('Plan 9+1 (con Pehuamar)'!$A$2:$A$227,A84)&gt;0,"Sí","No")</f>
        <v>Sí</v>
      </c>
    </row>
    <row r="85" customFormat="false" ht="15" hidden="false" customHeight="true" outlineLevel="0" collapsed="false">
      <c r="A85" s="6" t="n">
        <v>403106</v>
      </c>
      <c r="B85" s="6" t="n">
        <v>1</v>
      </c>
      <c r="C85" s="6" t="n">
        <v>102</v>
      </c>
      <c r="D85" s="6" t="s">
        <v>254</v>
      </c>
      <c r="E85" s="6" t="s">
        <v>287</v>
      </c>
      <c r="F85" s="6" t="s">
        <v>196</v>
      </c>
      <c r="G85" s="6" t="s">
        <v>129</v>
      </c>
      <c r="H85" s="6" t="s">
        <v>197</v>
      </c>
      <c r="I85" s="27" t="n">
        <v>0</v>
      </c>
      <c r="J85" s="27" t="n">
        <v>0</v>
      </c>
      <c r="K85" s="27" t="n">
        <v>0.7</v>
      </c>
      <c r="L85" s="28" t="n">
        <f aca="false">I85+J85</f>
        <v>0</v>
      </c>
      <c r="M85" s="28" t="n">
        <f aca="false">L85+K85</f>
        <v>0.7</v>
      </c>
      <c r="N85" s="22" t="str">
        <f aca="false">IF(I85&gt;0,"Sí","No")</f>
        <v>No</v>
      </c>
      <c r="O85" s="22" t="str">
        <f aca="false">IF(J85&gt;0,"Sí","No")</f>
        <v>No</v>
      </c>
      <c r="P85" s="22" t="str">
        <f aca="false">IF(K85&gt;0,"Sí","No")</f>
        <v>Sí</v>
      </c>
      <c r="Q85" s="22" t="str">
        <f aca="false">IF(OR(I85&gt;0,J85&gt;0),"Sí","No")</f>
        <v>No</v>
      </c>
      <c r="R85" s="27"/>
      <c r="S85" s="27"/>
      <c r="T85" s="27"/>
      <c r="U85" s="27"/>
      <c r="V85" s="27"/>
      <c r="W85" s="12" t="str">
        <f aca="false">IF(AND(I85&gt;0,R85&gt;0),(S85-R85)/R85,"")</f>
        <v/>
      </c>
      <c r="X85" s="12" t="str">
        <f aca="false">IF(AND(J85&gt;0,T85&gt;0),(U85-T85)/T85,"")</f>
        <v/>
      </c>
      <c r="Y85" s="12" t="str">
        <f aca="false">IF(AND(K85&gt;0,V85&gt;0),(V85-Resumen!$B$7)/Resumen!$B$7,"")</f>
        <v/>
      </c>
      <c r="Z85" s="28" t="str">
        <f aca="false">IF(AND(K85&gt;0,I85&gt;0,V85&gt;0,S85&gt;0),V85-S85,"")</f>
        <v/>
      </c>
      <c r="AA85" s="12" t="str">
        <f aca="false">IF(Z85&lt;&gt;"",Z85/S85,"")</f>
        <v/>
      </c>
      <c r="AB85" s="28" t="str">
        <f aca="false">IF(AND(K85&gt;0,J85&gt;0,V85&gt;0,U85&gt;0),V85-U85,"")</f>
        <v/>
      </c>
      <c r="AC85" s="12" t="str">
        <f aca="false">IF(AB85&lt;&gt;"",AB85/U85,"")</f>
        <v/>
      </c>
      <c r="AD85" s="27" t="n">
        <v>0</v>
      </c>
      <c r="AE85" s="27" t="n">
        <v>0</v>
      </c>
      <c r="AF85" s="27" t="n">
        <v>0</v>
      </c>
      <c r="AG85" s="28" t="n">
        <f aca="false">AD85+AE85+AF85</f>
        <v>0</v>
      </c>
      <c r="AH85" s="12" t="str">
        <f aca="false">IF(AG85&gt;0,AD85/AG85,"")</f>
        <v/>
      </c>
      <c r="AI85" s="27" t="n">
        <v>0</v>
      </c>
      <c r="AJ85" s="27" t="n">
        <v>0</v>
      </c>
      <c r="AK85" s="27" t="n">
        <v>0</v>
      </c>
      <c r="AL85" s="22" t="str">
        <f aca="false">IF(OR(AJ85&gt;0,AK85&gt;0),"Sí","No")</f>
        <v>No</v>
      </c>
      <c r="AM85" s="6"/>
      <c r="AN85" s="6"/>
      <c r="AO85" s="12" t="n">
        <f aca="false">IF(M85&gt;0,K85/M85,"")</f>
        <v>1</v>
      </c>
      <c r="AP85" s="22" t="str">
        <f aca="false">IF(M85&gt;=Resumen!$B$5,"Alto","Bajo")</f>
        <v>Bajo</v>
      </c>
      <c r="AQ85" s="22" t="str">
        <f aca="false">IF(AO85&gt;=Resumen!$B$28,"Alto","Bajo")</f>
        <v>Alto</v>
      </c>
      <c r="AR85" s="22" t="str">
        <f aca="false">AP85&amp;" Potencial / "&amp;AQ85&amp;" Share"</f>
        <v>Bajo Potencial / Alto Share</v>
      </c>
      <c r="AS85" s="22" t="str">
        <f aca="false">IF(Q85="Sí",IF(AO85&gt;=Resumen!$B$29,"Alto","Bajo"),"")</f>
        <v/>
      </c>
      <c r="AT85" s="22" t="str">
        <f aca="false">IF(AS85&lt;&gt;"",AP85&amp;" Potencial / "&amp;AS85&amp;" Share","")</f>
        <v/>
      </c>
      <c r="AU85" s="22" t="str">
        <f aca="false">IF(AH85="","Sin dato",IF(AH85-AO85&gt;Resumen!$B$6,"Sobre-exhibido",IF(AO85-AH85&gt;Resumen!$B$6,"Sub-exhibido","En línea")))</f>
        <v>Sin dato</v>
      </c>
      <c r="AV85" s="22" t="str">
        <f aca="false">IF(AT85="","",IF(AT85="Alto Potencial / Bajo Share",1,IF(AT85="Alto Potencial / Alto Share",2,IF(AT85="Bajo Potencial / Alto Share",3,4))))</f>
        <v/>
      </c>
      <c r="AW85" s="22" t="str">
        <f aca="false">IF(Q85="No","Sin competencia directa",IF(AV85=1,"1 - Foco Conquista (Alto Pot / Bajo Share)",IF(AV85=2,"2 - Foco Defensa (Alto Pot / Alto Share)",IF(AV85=3,"3 - Monitoreo (Bajo Pot / Alto Share)","4 - Baja Prioridad (Bajo Pot / Bajo Share)"))))</f>
        <v>Sin competencia directa</v>
      </c>
      <c r="AX85" s="12" t="str">
        <f aca="false">IF(OR(IFERROR(AND(W85&lt;&gt;"",Y85&lt;&gt;"",Y85-W85&gt;Resumen!$B$8),FALSE()),IFERROR(AND(X85&lt;&gt;"",Y85&lt;&gt;"",Y85-X85&gt;Resumen!$B$8),FALSE())),MAX(IF(IFERROR(AND(W85&lt;&gt;"",Y85&lt;&gt;"",Y85-W85&gt;Resumen!$B$8),FALSE()),Y85-W85,0),IF(IFERROR(AND(X85&lt;&gt;"",Y85&lt;&gt;"",Y85-X85&gt;Resumen!$B$8),FALSE()),Y85-X85,0)),"")</f>
        <v/>
      </c>
      <c r="AY85" s="22" t="str">
        <f aca="false">IF(OR(IFERROR(AND(W85&lt;&gt;"",Y85&lt;&gt;"",Y85-W85&gt;Resumen!$B$8),FALSE()),IFERROR(AND(X85&lt;&gt;"",Y85&lt;&gt;"",Y85-X85&gt;Resumen!$B$8),FALSE())),TRIM("Lays tiene mayor markup que "&amp;IF(IFERROR(AND(W85&lt;&gt;"",Y85&lt;&gt;"",Y85-W85&gt;Resumen!$B$8),FALSE()),"Quento ","")&amp;IF(IFERROR(AND(X85&lt;&gt;"",Y85&lt;&gt;"",Y85-X85&gt;Resumen!$B$8),FALSE()),"Julicroc ","")&amp;"en este PDV"),"")</f>
        <v/>
      </c>
      <c r="AZ85" s="22" t="str">
        <f aca="false">IF(COUNTIF('Plan Pehuamar - Lista'!$A$2:$A$167,A85)&gt;0,"Sí","No")</f>
        <v>No</v>
      </c>
      <c r="BA85" s="22" t="str">
        <f aca="false">IF(COUNTIF('Plan Combo 9+1'!$A$2:$A$226,A85)&gt;0,"Sí","No")</f>
        <v>No</v>
      </c>
      <c r="BB85" s="22" t="str">
        <f aca="false">IF(AH85="","No",IF(BA85="Sí",IF((AO85-AH85)&gt;Resumen!$B$6,"Sí","No"),IF((AO85-AH85)&gt;=Resumen!$B$132,"Sí","No")))</f>
        <v>No</v>
      </c>
      <c r="BC85" s="22" t="str">
        <f aca="false">IF(AND(N85="Sí",AL85="Sí",AI85=0),"Sí","No")</f>
        <v>No</v>
      </c>
      <c r="BD85" s="22" t="str">
        <f aca="false">IF(COUNTIF('Plan 9+1 (con Pehuamar)'!$A$2:$A$227,A85)&gt;0,"Sí","No")</f>
        <v>No</v>
      </c>
    </row>
    <row r="86" customFormat="false" ht="15" hidden="false" customHeight="true" outlineLevel="0" collapsed="false">
      <c r="A86" s="6" t="n">
        <v>403118</v>
      </c>
      <c r="B86" s="6" t="n">
        <v>1</v>
      </c>
      <c r="C86" s="6" t="n">
        <v>102</v>
      </c>
      <c r="D86" s="6" t="s">
        <v>254</v>
      </c>
      <c r="E86" s="6" t="s">
        <v>288</v>
      </c>
      <c r="F86" s="6" t="s">
        <v>196</v>
      </c>
      <c r="G86" s="6" t="s">
        <v>129</v>
      </c>
      <c r="H86" s="6" t="s">
        <v>197</v>
      </c>
      <c r="I86" s="27" t="n">
        <v>0</v>
      </c>
      <c r="J86" s="27" t="n">
        <v>0</v>
      </c>
      <c r="K86" s="27" t="n">
        <v>2.3</v>
      </c>
      <c r="L86" s="28" t="n">
        <f aca="false">I86+J86</f>
        <v>0</v>
      </c>
      <c r="M86" s="28" t="n">
        <f aca="false">L86+K86</f>
        <v>2.3</v>
      </c>
      <c r="N86" s="22" t="str">
        <f aca="false">IF(I86&gt;0,"Sí","No")</f>
        <v>No</v>
      </c>
      <c r="O86" s="22" t="str">
        <f aca="false">IF(J86&gt;0,"Sí","No")</f>
        <v>No</v>
      </c>
      <c r="P86" s="22" t="str">
        <f aca="false">IF(K86&gt;0,"Sí","No")</f>
        <v>Sí</v>
      </c>
      <c r="Q86" s="22" t="str">
        <f aca="false">IF(OR(I86&gt;0,J86&gt;0),"Sí","No")</f>
        <v>No</v>
      </c>
      <c r="R86" s="27"/>
      <c r="S86" s="27"/>
      <c r="T86" s="27"/>
      <c r="U86" s="27"/>
      <c r="V86" s="27"/>
      <c r="W86" s="12" t="str">
        <f aca="false">IF(AND(I86&gt;0,R86&gt;0),(S86-R86)/R86,"")</f>
        <v/>
      </c>
      <c r="X86" s="12" t="str">
        <f aca="false">IF(AND(J86&gt;0,T86&gt;0),(U86-T86)/T86,"")</f>
        <v/>
      </c>
      <c r="Y86" s="12" t="str">
        <f aca="false">IF(AND(K86&gt;0,V86&gt;0),(V86-Resumen!$B$7)/Resumen!$B$7,"")</f>
        <v/>
      </c>
      <c r="Z86" s="28" t="str">
        <f aca="false">IF(AND(K86&gt;0,I86&gt;0,V86&gt;0,S86&gt;0),V86-S86,"")</f>
        <v/>
      </c>
      <c r="AA86" s="12" t="str">
        <f aca="false">IF(Z86&lt;&gt;"",Z86/S86,"")</f>
        <v/>
      </c>
      <c r="AB86" s="28" t="str">
        <f aca="false">IF(AND(K86&gt;0,J86&gt;0,V86&gt;0,U86&gt;0),V86-U86,"")</f>
        <v/>
      </c>
      <c r="AC86" s="12" t="str">
        <f aca="false">IF(AB86&lt;&gt;"",AB86/U86,"")</f>
        <v/>
      </c>
      <c r="AD86" s="27" t="n">
        <v>0</v>
      </c>
      <c r="AE86" s="27" t="n">
        <v>0</v>
      </c>
      <c r="AF86" s="27" t="n">
        <v>0</v>
      </c>
      <c r="AG86" s="28" t="n">
        <f aca="false">AD86+AE86+AF86</f>
        <v>0</v>
      </c>
      <c r="AH86" s="12" t="str">
        <f aca="false">IF(AG86&gt;0,AD86/AG86,"")</f>
        <v/>
      </c>
      <c r="AI86" s="27" t="n">
        <v>0</v>
      </c>
      <c r="AJ86" s="27" t="n">
        <v>0</v>
      </c>
      <c r="AK86" s="27" t="n">
        <v>0</v>
      </c>
      <c r="AL86" s="22" t="str">
        <f aca="false">IF(OR(AJ86&gt;0,AK86&gt;0),"Sí","No")</f>
        <v>No</v>
      </c>
      <c r="AM86" s="6"/>
      <c r="AN86" s="6"/>
      <c r="AO86" s="12" t="n">
        <f aca="false">IF(M86&gt;0,K86/M86,"")</f>
        <v>1</v>
      </c>
      <c r="AP86" s="22" t="str">
        <f aca="false">IF(M86&gt;=Resumen!$B$5,"Alto","Bajo")</f>
        <v>Bajo</v>
      </c>
      <c r="AQ86" s="22" t="str">
        <f aca="false">IF(AO86&gt;=Resumen!$B$28,"Alto","Bajo")</f>
        <v>Alto</v>
      </c>
      <c r="AR86" s="22" t="str">
        <f aca="false">AP86&amp;" Potencial / "&amp;AQ86&amp;" Share"</f>
        <v>Bajo Potencial / Alto Share</v>
      </c>
      <c r="AS86" s="22" t="str">
        <f aca="false">IF(Q86="Sí",IF(AO86&gt;=Resumen!$B$29,"Alto","Bajo"),"")</f>
        <v/>
      </c>
      <c r="AT86" s="22" t="str">
        <f aca="false">IF(AS86&lt;&gt;"",AP86&amp;" Potencial / "&amp;AS86&amp;" Share","")</f>
        <v/>
      </c>
      <c r="AU86" s="22" t="str">
        <f aca="false">IF(AH86="","Sin dato",IF(AH86-AO86&gt;Resumen!$B$6,"Sobre-exhibido",IF(AO86-AH86&gt;Resumen!$B$6,"Sub-exhibido","En línea")))</f>
        <v>Sin dato</v>
      </c>
      <c r="AV86" s="22" t="str">
        <f aca="false">IF(AT86="","",IF(AT86="Alto Potencial / Bajo Share",1,IF(AT86="Alto Potencial / Alto Share",2,IF(AT86="Bajo Potencial / Alto Share",3,4))))</f>
        <v/>
      </c>
      <c r="AW86" s="22" t="str">
        <f aca="false">IF(Q86="No","Sin competencia directa",IF(AV86=1,"1 - Foco Conquista (Alto Pot / Bajo Share)",IF(AV86=2,"2 - Foco Defensa (Alto Pot / Alto Share)",IF(AV86=3,"3 - Monitoreo (Bajo Pot / Alto Share)","4 - Baja Prioridad (Bajo Pot / Bajo Share)"))))</f>
        <v>Sin competencia directa</v>
      </c>
      <c r="AX86" s="12" t="str">
        <f aca="false">IF(OR(IFERROR(AND(W86&lt;&gt;"",Y86&lt;&gt;"",Y86-W86&gt;Resumen!$B$8),FALSE()),IFERROR(AND(X86&lt;&gt;"",Y86&lt;&gt;"",Y86-X86&gt;Resumen!$B$8),FALSE())),MAX(IF(IFERROR(AND(W86&lt;&gt;"",Y86&lt;&gt;"",Y86-W86&gt;Resumen!$B$8),FALSE()),Y86-W86,0),IF(IFERROR(AND(X86&lt;&gt;"",Y86&lt;&gt;"",Y86-X86&gt;Resumen!$B$8),FALSE()),Y86-X86,0)),"")</f>
        <v/>
      </c>
      <c r="AY86" s="22" t="str">
        <f aca="false">IF(OR(IFERROR(AND(W86&lt;&gt;"",Y86&lt;&gt;"",Y86-W86&gt;Resumen!$B$8),FALSE()),IFERROR(AND(X86&lt;&gt;"",Y86&lt;&gt;"",Y86-X86&gt;Resumen!$B$8),FALSE())),TRIM("Lays tiene mayor markup que "&amp;IF(IFERROR(AND(W86&lt;&gt;"",Y86&lt;&gt;"",Y86-W86&gt;Resumen!$B$8),FALSE()),"Quento ","")&amp;IF(IFERROR(AND(X86&lt;&gt;"",Y86&lt;&gt;"",Y86-X86&gt;Resumen!$B$8),FALSE()),"Julicroc ","")&amp;"en este PDV"),"")</f>
        <v/>
      </c>
      <c r="AZ86" s="22" t="str">
        <f aca="false">IF(COUNTIF('Plan Pehuamar - Lista'!$A$2:$A$167,A86)&gt;0,"Sí","No")</f>
        <v>No</v>
      </c>
      <c r="BA86" s="22" t="str">
        <f aca="false">IF(COUNTIF('Plan Combo 9+1'!$A$2:$A$226,A86)&gt;0,"Sí","No")</f>
        <v>No</v>
      </c>
      <c r="BB86" s="22" t="str">
        <f aca="false">IF(AH86="","No",IF(BA86="Sí",IF((AO86-AH86)&gt;Resumen!$B$6,"Sí","No"),IF((AO86-AH86)&gt;=Resumen!$B$132,"Sí","No")))</f>
        <v>No</v>
      </c>
      <c r="BC86" s="22" t="str">
        <f aca="false">IF(AND(N86="Sí",AL86="Sí",AI86=0),"Sí","No")</f>
        <v>No</v>
      </c>
      <c r="BD86" s="22" t="str">
        <f aca="false">IF(COUNTIF('Plan 9+1 (con Pehuamar)'!$A$2:$A$227,A86)&gt;0,"Sí","No")</f>
        <v>No</v>
      </c>
    </row>
    <row r="87" customFormat="false" ht="15" hidden="false" customHeight="true" outlineLevel="0" collapsed="false">
      <c r="A87" s="6" t="n">
        <v>403202</v>
      </c>
      <c r="B87" s="6" t="n">
        <v>1</v>
      </c>
      <c r="C87" s="6" t="n">
        <v>102</v>
      </c>
      <c r="D87" s="6" t="s">
        <v>254</v>
      </c>
      <c r="E87" s="6" t="s">
        <v>289</v>
      </c>
      <c r="F87" s="6" t="s">
        <v>196</v>
      </c>
      <c r="G87" s="6" t="s">
        <v>129</v>
      </c>
      <c r="H87" s="6" t="s">
        <v>197</v>
      </c>
      <c r="I87" s="27" t="n">
        <v>0</v>
      </c>
      <c r="J87" s="27" t="n">
        <v>0</v>
      </c>
      <c r="K87" s="27" t="n">
        <v>2.3</v>
      </c>
      <c r="L87" s="28" t="n">
        <f aca="false">I87+J87</f>
        <v>0</v>
      </c>
      <c r="M87" s="28" t="n">
        <f aca="false">L87+K87</f>
        <v>2.3</v>
      </c>
      <c r="N87" s="22" t="str">
        <f aca="false">IF(I87&gt;0,"Sí","No")</f>
        <v>No</v>
      </c>
      <c r="O87" s="22" t="str">
        <f aca="false">IF(J87&gt;0,"Sí","No")</f>
        <v>No</v>
      </c>
      <c r="P87" s="22" t="str">
        <f aca="false">IF(K87&gt;0,"Sí","No")</f>
        <v>Sí</v>
      </c>
      <c r="Q87" s="22" t="str">
        <f aca="false">IF(OR(I87&gt;0,J87&gt;0),"Sí","No")</f>
        <v>No</v>
      </c>
      <c r="R87" s="27"/>
      <c r="S87" s="27"/>
      <c r="T87" s="27"/>
      <c r="U87" s="27"/>
      <c r="V87" s="27"/>
      <c r="W87" s="12" t="str">
        <f aca="false">IF(AND(I87&gt;0,R87&gt;0),(S87-R87)/R87,"")</f>
        <v/>
      </c>
      <c r="X87" s="12" t="str">
        <f aca="false">IF(AND(J87&gt;0,T87&gt;0),(U87-T87)/T87,"")</f>
        <v/>
      </c>
      <c r="Y87" s="12" t="str">
        <f aca="false">IF(AND(K87&gt;0,V87&gt;0),(V87-Resumen!$B$7)/Resumen!$B$7,"")</f>
        <v/>
      </c>
      <c r="Z87" s="28" t="str">
        <f aca="false">IF(AND(K87&gt;0,I87&gt;0,V87&gt;0,S87&gt;0),V87-S87,"")</f>
        <v/>
      </c>
      <c r="AA87" s="12" t="str">
        <f aca="false">IF(Z87&lt;&gt;"",Z87/S87,"")</f>
        <v/>
      </c>
      <c r="AB87" s="28" t="str">
        <f aca="false">IF(AND(K87&gt;0,J87&gt;0,V87&gt;0,U87&gt;0),V87-U87,"")</f>
        <v/>
      </c>
      <c r="AC87" s="12" t="str">
        <f aca="false">IF(AB87&lt;&gt;"",AB87/U87,"")</f>
        <v/>
      </c>
      <c r="AD87" s="27" t="n">
        <v>0</v>
      </c>
      <c r="AE87" s="27" t="n">
        <v>0</v>
      </c>
      <c r="AF87" s="27" t="n">
        <v>0</v>
      </c>
      <c r="AG87" s="28" t="n">
        <f aca="false">AD87+AE87+AF87</f>
        <v>0</v>
      </c>
      <c r="AH87" s="12" t="str">
        <f aca="false">IF(AG87&gt;0,AD87/AG87,"")</f>
        <v/>
      </c>
      <c r="AI87" s="27" t="n">
        <v>0</v>
      </c>
      <c r="AJ87" s="27" t="n">
        <v>0</v>
      </c>
      <c r="AK87" s="27" t="n">
        <v>0</v>
      </c>
      <c r="AL87" s="22" t="str">
        <f aca="false">IF(OR(AJ87&gt;0,AK87&gt;0),"Sí","No")</f>
        <v>No</v>
      </c>
      <c r="AM87" s="6"/>
      <c r="AN87" s="6"/>
      <c r="AO87" s="12" t="n">
        <f aca="false">IF(M87&gt;0,K87/M87,"")</f>
        <v>1</v>
      </c>
      <c r="AP87" s="22" t="str">
        <f aca="false">IF(M87&gt;=Resumen!$B$5,"Alto","Bajo")</f>
        <v>Bajo</v>
      </c>
      <c r="AQ87" s="22" t="str">
        <f aca="false">IF(AO87&gt;=Resumen!$B$28,"Alto","Bajo")</f>
        <v>Alto</v>
      </c>
      <c r="AR87" s="22" t="str">
        <f aca="false">AP87&amp;" Potencial / "&amp;AQ87&amp;" Share"</f>
        <v>Bajo Potencial / Alto Share</v>
      </c>
      <c r="AS87" s="22" t="str">
        <f aca="false">IF(Q87="Sí",IF(AO87&gt;=Resumen!$B$29,"Alto","Bajo"),"")</f>
        <v/>
      </c>
      <c r="AT87" s="22" t="str">
        <f aca="false">IF(AS87&lt;&gt;"",AP87&amp;" Potencial / "&amp;AS87&amp;" Share","")</f>
        <v/>
      </c>
      <c r="AU87" s="22" t="str">
        <f aca="false">IF(AH87="","Sin dato",IF(AH87-AO87&gt;Resumen!$B$6,"Sobre-exhibido",IF(AO87-AH87&gt;Resumen!$B$6,"Sub-exhibido","En línea")))</f>
        <v>Sin dato</v>
      </c>
      <c r="AV87" s="22" t="str">
        <f aca="false">IF(AT87="","",IF(AT87="Alto Potencial / Bajo Share",1,IF(AT87="Alto Potencial / Alto Share",2,IF(AT87="Bajo Potencial / Alto Share",3,4))))</f>
        <v/>
      </c>
      <c r="AW87" s="22" t="str">
        <f aca="false">IF(Q87="No","Sin competencia directa",IF(AV87=1,"1 - Foco Conquista (Alto Pot / Bajo Share)",IF(AV87=2,"2 - Foco Defensa (Alto Pot / Alto Share)",IF(AV87=3,"3 - Monitoreo (Bajo Pot / Alto Share)","4 - Baja Prioridad (Bajo Pot / Bajo Share)"))))</f>
        <v>Sin competencia directa</v>
      </c>
      <c r="AX87" s="12" t="str">
        <f aca="false">IF(OR(IFERROR(AND(W87&lt;&gt;"",Y87&lt;&gt;"",Y87-W87&gt;Resumen!$B$8),FALSE()),IFERROR(AND(X87&lt;&gt;"",Y87&lt;&gt;"",Y87-X87&gt;Resumen!$B$8),FALSE())),MAX(IF(IFERROR(AND(W87&lt;&gt;"",Y87&lt;&gt;"",Y87-W87&gt;Resumen!$B$8),FALSE()),Y87-W87,0),IF(IFERROR(AND(X87&lt;&gt;"",Y87&lt;&gt;"",Y87-X87&gt;Resumen!$B$8),FALSE()),Y87-X87,0)),"")</f>
        <v/>
      </c>
      <c r="AY87" s="22" t="str">
        <f aca="false">IF(OR(IFERROR(AND(W87&lt;&gt;"",Y87&lt;&gt;"",Y87-W87&gt;Resumen!$B$8),FALSE()),IFERROR(AND(X87&lt;&gt;"",Y87&lt;&gt;"",Y87-X87&gt;Resumen!$B$8),FALSE())),TRIM("Lays tiene mayor markup que "&amp;IF(IFERROR(AND(W87&lt;&gt;"",Y87&lt;&gt;"",Y87-W87&gt;Resumen!$B$8),FALSE()),"Quento ","")&amp;IF(IFERROR(AND(X87&lt;&gt;"",Y87&lt;&gt;"",Y87-X87&gt;Resumen!$B$8),FALSE()),"Julicroc ","")&amp;"en este PDV"),"")</f>
        <v/>
      </c>
      <c r="AZ87" s="22" t="str">
        <f aca="false">IF(COUNTIF('Plan Pehuamar - Lista'!$A$2:$A$167,A87)&gt;0,"Sí","No")</f>
        <v>No</v>
      </c>
      <c r="BA87" s="22" t="str">
        <f aca="false">IF(COUNTIF('Plan Combo 9+1'!$A$2:$A$226,A87)&gt;0,"Sí","No")</f>
        <v>No</v>
      </c>
      <c r="BB87" s="22" t="str">
        <f aca="false">IF(AH87="","No",IF(BA87="Sí",IF((AO87-AH87)&gt;Resumen!$B$6,"Sí","No"),IF((AO87-AH87)&gt;=Resumen!$B$132,"Sí","No")))</f>
        <v>No</v>
      </c>
      <c r="BC87" s="22" t="str">
        <f aca="false">IF(AND(N87="Sí",AL87="Sí",AI87=0),"Sí","No")</f>
        <v>No</v>
      </c>
      <c r="BD87" s="22" t="str">
        <f aca="false">IF(COUNTIF('Plan 9+1 (con Pehuamar)'!$A$2:$A$227,A87)&gt;0,"Sí","No")</f>
        <v>No</v>
      </c>
    </row>
    <row r="88" customFormat="false" ht="15" hidden="false" customHeight="true" outlineLevel="0" collapsed="false">
      <c r="A88" s="6" t="n">
        <v>403231</v>
      </c>
      <c r="B88" s="6" t="n">
        <v>1</v>
      </c>
      <c r="C88" s="6" t="n">
        <v>102</v>
      </c>
      <c r="D88" s="6" t="s">
        <v>254</v>
      </c>
      <c r="E88" s="6" t="s">
        <v>290</v>
      </c>
      <c r="F88" s="6" t="s">
        <v>291</v>
      </c>
      <c r="G88" s="6" t="s">
        <v>129</v>
      </c>
      <c r="H88" s="6" t="s">
        <v>197</v>
      </c>
      <c r="I88" s="27" t="n">
        <v>30</v>
      </c>
      <c r="J88" s="27" t="n">
        <v>30</v>
      </c>
      <c r="K88" s="27" t="n">
        <v>20</v>
      </c>
      <c r="L88" s="28" t="n">
        <f aca="false">I88+J88</f>
        <v>60</v>
      </c>
      <c r="M88" s="28" t="n">
        <f aca="false">L88+K88</f>
        <v>80</v>
      </c>
      <c r="N88" s="22" t="str">
        <f aca="false">IF(I88&gt;0,"Sí","No")</f>
        <v>Sí</v>
      </c>
      <c r="O88" s="22" t="str">
        <f aca="false">IF(J88&gt;0,"Sí","No")</f>
        <v>Sí</v>
      </c>
      <c r="P88" s="22" t="str">
        <f aca="false">IF(K88&gt;0,"Sí","No")</f>
        <v>Sí</v>
      </c>
      <c r="Q88" s="22" t="str">
        <f aca="false">IF(OR(I88&gt;0,J88&gt;0),"Sí","No")</f>
        <v>Sí</v>
      </c>
      <c r="R88" s="27" t="n">
        <v>1800</v>
      </c>
      <c r="S88" s="27" t="n">
        <v>3100</v>
      </c>
      <c r="T88" s="27" t="n">
        <v>1600</v>
      </c>
      <c r="U88" s="27" t="n">
        <v>2500</v>
      </c>
      <c r="V88" s="27" t="n">
        <v>3600</v>
      </c>
      <c r="W88" s="12" t="n">
        <f aca="false">IF(AND(I88&gt;0,R88&gt;0),(S88-R88)/R88,"")</f>
        <v>0.722222222222222</v>
      </c>
      <c r="X88" s="12" t="n">
        <f aca="false">IF(AND(J88&gt;0,T88&gt;0),(U88-T88)/T88,"")</f>
        <v>0.5625</v>
      </c>
      <c r="Y88" s="12" t="n">
        <f aca="false">IF(AND(K88&gt;0,V88&gt;0),(V88-Resumen!$B$7)/Resumen!$B$7,"")</f>
        <v>0.44</v>
      </c>
      <c r="Z88" s="28" t="n">
        <f aca="false">IF(AND(K88&gt;0,I88&gt;0,V88&gt;0,S88&gt;0),V88-S88,"")</f>
        <v>500</v>
      </c>
      <c r="AA88" s="12" t="n">
        <f aca="false">IF(Z88&lt;&gt;"",Z88/S88,"")</f>
        <v>0.161290322580645</v>
      </c>
      <c r="AB88" s="28" t="n">
        <f aca="false">IF(AND(K88&gt;0,J88&gt;0,V88&gt;0,U88&gt;0),V88-U88,"")</f>
        <v>1100</v>
      </c>
      <c r="AC88" s="12" t="n">
        <f aca="false">IF(AB88&lt;&gt;"",AB88/U88,"")</f>
        <v>0.44</v>
      </c>
      <c r="AD88" s="27" t="n">
        <v>4</v>
      </c>
      <c r="AE88" s="27" t="n">
        <v>2</v>
      </c>
      <c r="AF88" s="27" t="n">
        <v>3</v>
      </c>
      <c r="AG88" s="28" t="n">
        <f aca="false">AD88+AE88+AF88</f>
        <v>9</v>
      </c>
      <c r="AH88" s="12" t="n">
        <f aca="false">IF(AG88&gt;0,AD88/AG88,"")</f>
        <v>0.444444444444444</v>
      </c>
      <c r="AI88" s="27" t="n">
        <v>1</v>
      </c>
      <c r="AJ88" s="27" t="n">
        <v>0</v>
      </c>
      <c r="AK88" s="27" t="n">
        <v>0</v>
      </c>
      <c r="AL88" s="22" t="str">
        <f aca="false">IF(OR(AJ88&gt;0,AK88&gt;0),"Sí","No")</f>
        <v>No</v>
      </c>
      <c r="AM88" s="6" t="s">
        <v>198</v>
      </c>
      <c r="AN88" s="6" t="s">
        <v>198</v>
      </c>
      <c r="AO88" s="12" t="n">
        <f aca="false">IF(M88&gt;0,K88/M88,"")</f>
        <v>0.25</v>
      </c>
      <c r="AP88" s="22" t="str">
        <f aca="false">IF(M88&gt;=Resumen!$B$5,"Alto","Bajo")</f>
        <v>Alto</v>
      </c>
      <c r="AQ88" s="22" t="str">
        <f aca="false">IF(AO88&gt;=Resumen!$B$28,"Alto","Bajo")</f>
        <v>Bajo</v>
      </c>
      <c r="AR88" s="22" t="str">
        <f aca="false">AP88&amp;" Potencial / "&amp;AQ88&amp;" Share"</f>
        <v>Alto Potencial / Bajo Share</v>
      </c>
      <c r="AS88" s="22" t="str">
        <f aca="false">IF(Q88="Sí",IF(AO88&gt;=Resumen!$B$29,"Alto","Bajo"),"")</f>
        <v>Bajo</v>
      </c>
      <c r="AT88" s="22" t="str">
        <f aca="false">IF(AS88&lt;&gt;"",AP88&amp;" Potencial / "&amp;AS88&amp;" Share","")</f>
        <v>Alto Potencial / Bajo Share</v>
      </c>
      <c r="AU88" s="22" t="str">
        <f aca="false">IF(AH88="","Sin dato",IF(AH88-AO88&gt;Resumen!$B$6,"Sobre-exhibido",IF(AO88-AH88&gt;Resumen!$B$6,"Sub-exhibido","En línea")))</f>
        <v>Sobre-exhibido</v>
      </c>
      <c r="AV88" s="22" t="n">
        <f aca="false">IF(AT88="","",IF(AT88="Alto Potencial / Bajo Share",1,IF(AT88="Alto Potencial / Alto Share",2,IF(AT88="Bajo Potencial / Alto Share",3,4))))</f>
        <v>1</v>
      </c>
      <c r="AW88" s="22" t="str">
        <f aca="false">IF(Q88="No","Sin competencia directa",IF(AV88=1,"1 - Foco Conquista (Alto Pot / Bajo Share)",IF(AV88=2,"2 - Foco Defensa (Alto Pot / Alto Share)",IF(AV88=3,"3 - Monitoreo (Bajo Pot / Alto Share)","4 - Baja Prioridad (Bajo Pot / Bajo Share)"))))</f>
        <v>1 - Foco Conquista (Alto Pot / Bajo Share)</v>
      </c>
      <c r="AX88" s="12" t="str">
        <f aca="false">IF(OR(IFERROR(AND(W88&lt;&gt;"",Y88&lt;&gt;"",Y88-W88&gt;Resumen!$B$8),FALSE()),IFERROR(AND(X88&lt;&gt;"",Y88&lt;&gt;"",Y88-X88&gt;Resumen!$B$8),FALSE())),MAX(IF(IFERROR(AND(W88&lt;&gt;"",Y88&lt;&gt;"",Y88-W88&gt;Resumen!$B$8),FALSE()),Y88-W88,0),IF(IFERROR(AND(X88&lt;&gt;"",Y88&lt;&gt;"",Y88-X88&gt;Resumen!$B$8),FALSE()),Y88-X88,0)),"")</f>
        <v/>
      </c>
      <c r="AY88" s="22" t="str">
        <f aca="false">IF(OR(IFERROR(AND(W88&lt;&gt;"",Y88&lt;&gt;"",Y88-W88&gt;Resumen!$B$8),FALSE()),IFERROR(AND(X88&lt;&gt;"",Y88&lt;&gt;"",Y88-X88&gt;Resumen!$B$8),FALSE())),TRIM("Lays tiene mayor markup que "&amp;IF(IFERROR(AND(W88&lt;&gt;"",Y88&lt;&gt;"",Y88-W88&gt;Resumen!$B$8),FALSE()),"Quento ","")&amp;IF(IFERROR(AND(X88&lt;&gt;"",Y88&lt;&gt;"",Y88-X88&gt;Resumen!$B$8),FALSE()),"Julicroc ","")&amp;"en este PDV"),"")</f>
        <v/>
      </c>
      <c r="AZ88" s="22" t="str">
        <f aca="false">IF(COUNTIF('Plan Pehuamar - Lista'!$A$2:$A$167,A88)&gt;0,"Sí","No")</f>
        <v>No</v>
      </c>
      <c r="BA88" s="22" t="str">
        <f aca="false">IF(COUNTIF('Plan Combo 9+1'!$A$2:$A$226,A88)&gt;0,"Sí","No")</f>
        <v>Sí</v>
      </c>
      <c r="BB88" s="22" t="str">
        <f aca="false">IF(AH88="","No",IF(BA88="Sí",IF((AO88-AH88)&gt;Resumen!$B$6,"Sí","No"),IF((AO88-AH88)&gt;=Resumen!$B$132,"Sí","No")))</f>
        <v>No</v>
      </c>
      <c r="BC88" s="22" t="str">
        <f aca="false">IF(AND(N88="Sí",AL88="Sí",AI88=0),"Sí","No")</f>
        <v>No</v>
      </c>
      <c r="BD88" s="22" t="str">
        <f aca="false">IF(COUNTIF('Plan 9+1 (con Pehuamar)'!$A$2:$A$227,A88)&gt;0,"Sí","No")</f>
        <v>Sí</v>
      </c>
    </row>
    <row r="89" customFormat="false" ht="15" hidden="false" customHeight="true" outlineLevel="0" collapsed="false">
      <c r="A89" s="6" t="n">
        <v>403493</v>
      </c>
      <c r="B89" s="6" t="n">
        <v>1</v>
      </c>
      <c r="C89" s="6" t="n">
        <v>102</v>
      </c>
      <c r="D89" s="6" t="s">
        <v>254</v>
      </c>
      <c r="E89" s="6" t="s">
        <v>292</v>
      </c>
      <c r="F89" s="6" t="s">
        <v>196</v>
      </c>
      <c r="G89" s="6" t="s">
        <v>129</v>
      </c>
      <c r="H89" s="6" t="s">
        <v>197</v>
      </c>
      <c r="I89" s="27" t="n">
        <v>0</v>
      </c>
      <c r="J89" s="27" t="n">
        <v>0</v>
      </c>
      <c r="K89" s="27" t="n">
        <v>0.4</v>
      </c>
      <c r="L89" s="28" t="n">
        <f aca="false">I89+J89</f>
        <v>0</v>
      </c>
      <c r="M89" s="28" t="n">
        <f aca="false">L89+K89</f>
        <v>0.4</v>
      </c>
      <c r="N89" s="22" t="str">
        <f aca="false">IF(I89&gt;0,"Sí","No")</f>
        <v>No</v>
      </c>
      <c r="O89" s="22" t="str">
        <f aca="false">IF(J89&gt;0,"Sí","No")</f>
        <v>No</v>
      </c>
      <c r="P89" s="22" t="str">
        <f aca="false">IF(K89&gt;0,"Sí","No")</f>
        <v>Sí</v>
      </c>
      <c r="Q89" s="22" t="str">
        <f aca="false">IF(OR(I89&gt;0,J89&gt;0),"Sí","No")</f>
        <v>No</v>
      </c>
      <c r="R89" s="27"/>
      <c r="S89" s="27"/>
      <c r="T89" s="27"/>
      <c r="U89" s="27"/>
      <c r="V89" s="27"/>
      <c r="W89" s="12" t="str">
        <f aca="false">IF(AND(I89&gt;0,R89&gt;0),(S89-R89)/R89,"")</f>
        <v/>
      </c>
      <c r="X89" s="12" t="str">
        <f aca="false">IF(AND(J89&gt;0,T89&gt;0),(U89-T89)/T89,"")</f>
        <v/>
      </c>
      <c r="Y89" s="12" t="str">
        <f aca="false">IF(AND(K89&gt;0,V89&gt;0),(V89-Resumen!$B$7)/Resumen!$B$7,"")</f>
        <v/>
      </c>
      <c r="Z89" s="28" t="str">
        <f aca="false">IF(AND(K89&gt;0,I89&gt;0,V89&gt;0,S89&gt;0),V89-S89,"")</f>
        <v/>
      </c>
      <c r="AA89" s="12" t="str">
        <f aca="false">IF(Z89&lt;&gt;"",Z89/S89,"")</f>
        <v/>
      </c>
      <c r="AB89" s="28" t="str">
        <f aca="false">IF(AND(K89&gt;0,J89&gt;0,V89&gt;0,U89&gt;0),V89-U89,"")</f>
        <v/>
      </c>
      <c r="AC89" s="12" t="str">
        <f aca="false">IF(AB89&lt;&gt;"",AB89/U89,"")</f>
        <v/>
      </c>
      <c r="AD89" s="27" t="n">
        <v>0</v>
      </c>
      <c r="AE89" s="27" t="n">
        <v>0</v>
      </c>
      <c r="AF89" s="27" t="n">
        <v>0</v>
      </c>
      <c r="AG89" s="28" t="n">
        <f aca="false">AD89+AE89+AF89</f>
        <v>0</v>
      </c>
      <c r="AH89" s="12" t="str">
        <f aca="false">IF(AG89&gt;0,AD89/AG89,"")</f>
        <v/>
      </c>
      <c r="AI89" s="27" t="n">
        <v>0</v>
      </c>
      <c r="AJ89" s="27" t="n">
        <v>0</v>
      </c>
      <c r="AK89" s="27" t="n">
        <v>0</v>
      </c>
      <c r="AL89" s="22" t="str">
        <f aca="false">IF(OR(AJ89&gt;0,AK89&gt;0),"Sí","No")</f>
        <v>No</v>
      </c>
      <c r="AM89" s="6"/>
      <c r="AN89" s="6"/>
      <c r="AO89" s="12" t="n">
        <f aca="false">IF(M89&gt;0,K89/M89,"")</f>
        <v>1</v>
      </c>
      <c r="AP89" s="22" t="str">
        <f aca="false">IF(M89&gt;=Resumen!$B$5,"Alto","Bajo")</f>
        <v>Bajo</v>
      </c>
      <c r="AQ89" s="22" t="str">
        <f aca="false">IF(AO89&gt;=Resumen!$B$28,"Alto","Bajo")</f>
        <v>Alto</v>
      </c>
      <c r="AR89" s="22" t="str">
        <f aca="false">AP89&amp;" Potencial / "&amp;AQ89&amp;" Share"</f>
        <v>Bajo Potencial / Alto Share</v>
      </c>
      <c r="AS89" s="22" t="str">
        <f aca="false">IF(Q89="Sí",IF(AO89&gt;=Resumen!$B$29,"Alto","Bajo"),"")</f>
        <v/>
      </c>
      <c r="AT89" s="22" t="str">
        <f aca="false">IF(AS89&lt;&gt;"",AP89&amp;" Potencial / "&amp;AS89&amp;" Share","")</f>
        <v/>
      </c>
      <c r="AU89" s="22" t="str">
        <f aca="false">IF(AH89="","Sin dato",IF(AH89-AO89&gt;Resumen!$B$6,"Sobre-exhibido",IF(AO89-AH89&gt;Resumen!$B$6,"Sub-exhibido","En línea")))</f>
        <v>Sin dato</v>
      </c>
      <c r="AV89" s="22" t="str">
        <f aca="false">IF(AT89="","",IF(AT89="Alto Potencial / Bajo Share",1,IF(AT89="Alto Potencial / Alto Share",2,IF(AT89="Bajo Potencial / Alto Share",3,4))))</f>
        <v/>
      </c>
      <c r="AW89" s="22" t="str">
        <f aca="false">IF(Q89="No","Sin competencia directa",IF(AV89=1,"1 - Foco Conquista (Alto Pot / Bajo Share)",IF(AV89=2,"2 - Foco Defensa (Alto Pot / Alto Share)",IF(AV89=3,"3 - Monitoreo (Bajo Pot / Alto Share)","4 - Baja Prioridad (Bajo Pot / Bajo Share)"))))</f>
        <v>Sin competencia directa</v>
      </c>
      <c r="AX89" s="12" t="str">
        <f aca="false">IF(OR(IFERROR(AND(W89&lt;&gt;"",Y89&lt;&gt;"",Y89-W89&gt;Resumen!$B$8),FALSE()),IFERROR(AND(X89&lt;&gt;"",Y89&lt;&gt;"",Y89-X89&gt;Resumen!$B$8),FALSE())),MAX(IF(IFERROR(AND(W89&lt;&gt;"",Y89&lt;&gt;"",Y89-W89&gt;Resumen!$B$8),FALSE()),Y89-W89,0),IF(IFERROR(AND(X89&lt;&gt;"",Y89&lt;&gt;"",Y89-X89&gt;Resumen!$B$8),FALSE()),Y89-X89,0)),"")</f>
        <v/>
      </c>
      <c r="AY89" s="22" t="str">
        <f aca="false">IF(OR(IFERROR(AND(W89&lt;&gt;"",Y89&lt;&gt;"",Y89-W89&gt;Resumen!$B$8),FALSE()),IFERROR(AND(X89&lt;&gt;"",Y89&lt;&gt;"",Y89-X89&gt;Resumen!$B$8),FALSE())),TRIM("Lays tiene mayor markup que "&amp;IF(IFERROR(AND(W89&lt;&gt;"",Y89&lt;&gt;"",Y89-W89&gt;Resumen!$B$8),FALSE()),"Quento ","")&amp;IF(IFERROR(AND(X89&lt;&gt;"",Y89&lt;&gt;"",Y89-X89&gt;Resumen!$B$8),FALSE()),"Julicroc ","")&amp;"en este PDV"),"")</f>
        <v/>
      </c>
      <c r="AZ89" s="22" t="str">
        <f aca="false">IF(COUNTIF('Plan Pehuamar - Lista'!$A$2:$A$167,A89)&gt;0,"Sí","No")</f>
        <v>No</v>
      </c>
      <c r="BA89" s="22" t="str">
        <f aca="false">IF(COUNTIF('Plan Combo 9+1'!$A$2:$A$226,A89)&gt;0,"Sí","No")</f>
        <v>No</v>
      </c>
      <c r="BB89" s="22" t="str">
        <f aca="false">IF(AH89="","No",IF(BA89="Sí",IF((AO89-AH89)&gt;Resumen!$B$6,"Sí","No"),IF((AO89-AH89)&gt;=Resumen!$B$132,"Sí","No")))</f>
        <v>No</v>
      </c>
      <c r="BC89" s="22" t="str">
        <f aca="false">IF(AND(N89="Sí",AL89="Sí",AI89=0),"Sí","No")</f>
        <v>No</v>
      </c>
      <c r="BD89" s="22" t="str">
        <f aca="false">IF(COUNTIF('Plan 9+1 (con Pehuamar)'!$A$2:$A$227,A89)&gt;0,"Sí","No")</f>
        <v>No</v>
      </c>
    </row>
    <row r="90" customFormat="false" ht="15" hidden="false" customHeight="true" outlineLevel="0" collapsed="false">
      <c r="A90" s="6" t="n">
        <v>403529</v>
      </c>
      <c r="B90" s="6" t="n">
        <v>1</v>
      </c>
      <c r="C90" s="6" t="n">
        <v>102</v>
      </c>
      <c r="D90" s="6" t="s">
        <v>254</v>
      </c>
      <c r="E90" s="6" t="s">
        <v>293</v>
      </c>
      <c r="F90" s="6" t="s">
        <v>273</v>
      </c>
      <c r="G90" s="6" t="s">
        <v>129</v>
      </c>
      <c r="H90" s="6" t="s">
        <v>197</v>
      </c>
      <c r="I90" s="27" t="n">
        <v>0</v>
      </c>
      <c r="J90" s="27" t="n">
        <v>0</v>
      </c>
      <c r="K90" s="27" t="n">
        <v>2.8</v>
      </c>
      <c r="L90" s="28" t="n">
        <f aca="false">I90+J90</f>
        <v>0</v>
      </c>
      <c r="M90" s="28" t="n">
        <f aca="false">L90+K90</f>
        <v>2.8</v>
      </c>
      <c r="N90" s="22" t="str">
        <f aca="false">IF(I90&gt;0,"Sí","No")</f>
        <v>No</v>
      </c>
      <c r="O90" s="22" t="str">
        <f aca="false">IF(J90&gt;0,"Sí","No")</f>
        <v>No</v>
      </c>
      <c r="P90" s="22" t="str">
        <f aca="false">IF(K90&gt;0,"Sí","No")</f>
        <v>Sí</v>
      </c>
      <c r="Q90" s="22" t="str">
        <f aca="false">IF(OR(I90&gt;0,J90&gt;0),"Sí","No")</f>
        <v>No</v>
      </c>
      <c r="R90" s="27"/>
      <c r="S90" s="27"/>
      <c r="T90" s="27"/>
      <c r="U90" s="27"/>
      <c r="V90" s="27"/>
      <c r="W90" s="12" t="str">
        <f aca="false">IF(AND(I90&gt;0,R90&gt;0),(S90-R90)/R90,"")</f>
        <v/>
      </c>
      <c r="X90" s="12" t="str">
        <f aca="false">IF(AND(J90&gt;0,T90&gt;0),(U90-T90)/T90,"")</f>
        <v/>
      </c>
      <c r="Y90" s="12" t="str">
        <f aca="false">IF(AND(K90&gt;0,V90&gt;0),(V90-Resumen!$B$7)/Resumen!$B$7,"")</f>
        <v/>
      </c>
      <c r="Z90" s="28" t="str">
        <f aca="false">IF(AND(K90&gt;0,I90&gt;0,V90&gt;0,S90&gt;0),V90-S90,"")</f>
        <v/>
      </c>
      <c r="AA90" s="12" t="str">
        <f aca="false">IF(Z90&lt;&gt;"",Z90/S90,"")</f>
        <v/>
      </c>
      <c r="AB90" s="28" t="str">
        <f aca="false">IF(AND(K90&gt;0,J90&gt;0,V90&gt;0,U90&gt;0),V90-U90,"")</f>
        <v/>
      </c>
      <c r="AC90" s="12" t="str">
        <f aca="false">IF(AB90&lt;&gt;"",AB90/U90,"")</f>
        <v/>
      </c>
      <c r="AD90" s="27" t="n">
        <v>0</v>
      </c>
      <c r="AE90" s="27" t="n">
        <v>0</v>
      </c>
      <c r="AF90" s="27" t="n">
        <v>0</v>
      </c>
      <c r="AG90" s="28" t="n">
        <f aca="false">AD90+AE90+AF90</f>
        <v>0</v>
      </c>
      <c r="AH90" s="12" t="str">
        <f aca="false">IF(AG90&gt;0,AD90/AG90,"")</f>
        <v/>
      </c>
      <c r="AI90" s="27" t="n">
        <v>0</v>
      </c>
      <c r="AJ90" s="27" t="n">
        <v>0</v>
      </c>
      <c r="AK90" s="27" t="n">
        <v>0</v>
      </c>
      <c r="AL90" s="22" t="str">
        <f aca="false">IF(OR(AJ90&gt;0,AK90&gt;0),"Sí","No")</f>
        <v>No</v>
      </c>
      <c r="AM90" s="6"/>
      <c r="AN90" s="6"/>
      <c r="AO90" s="12" t="n">
        <f aca="false">IF(M90&gt;0,K90/M90,"")</f>
        <v>1</v>
      </c>
      <c r="AP90" s="22" t="str">
        <f aca="false">IF(M90&gt;=Resumen!$B$5,"Alto","Bajo")</f>
        <v>Bajo</v>
      </c>
      <c r="AQ90" s="22" t="str">
        <f aca="false">IF(AO90&gt;=Resumen!$B$28,"Alto","Bajo")</f>
        <v>Alto</v>
      </c>
      <c r="AR90" s="22" t="str">
        <f aca="false">AP90&amp;" Potencial / "&amp;AQ90&amp;" Share"</f>
        <v>Bajo Potencial / Alto Share</v>
      </c>
      <c r="AS90" s="22" t="str">
        <f aca="false">IF(Q90="Sí",IF(AO90&gt;=Resumen!$B$29,"Alto","Bajo"),"")</f>
        <v/>
      </c>
      <c r="AT90" s="22" t="str">
        <f aca="false">IF(AS90&lt;&gt;"",AP90&amp;" Potencial / "&amp;AS90&amp;" Share","")</f>
        <v/>
      </c>
      <c r="AU90" s="22" t="str">
        <f aca="false">IF(AH90="","Sin dato",IF(AH90-AO90&gt;Resumen!$B$6,"Sobre-exhibido",IF(AO90-AH90&gt;Resumen!$B$6,"Sub-exhibido","En línea")))</f>
        <v>Sin dato</v>
      </c>
      <c r="AV90" s="22" t="str">
        <f aca="false">IF(AT90="","",IF(AT90="Alto Potencial / Bajo Share",1,IF(AT90="Alto Potencial / Alto Share",2,IF(AT90="Bajo Potencial / Alto Share",3,4))))</f>
        <v/>
      </c>
      <c r="AW90" s="22" t="str">
        <f aca="false">IF(Q90="No","Sin competencia directa",IF(AV90=1,"1 - Foco Conquista (Alto Pot / Bajo Share)",IF(AV90=2,"2 - Foco Defensa (Alto Pot / Alto Share)",IF(AV90=3,"3 - Monitoreo (Bajo Pot / Alto Share)","4 - Baja Prioridad (Bajo Pot / Bajo Share)"))))</f>
        <v>Sin competencia directa</v>
      </c>
      <c r="AX90" s="12" t="str">
        <f aca="false">IF(OR(IFERROR(AND(W90&lt;&gt;"",Y90&lt;&gt;"",Y90-W90&gt;Resumen!$B$8),FALSE()),IFERROR(AND(X90&lt;&gt;"",Y90&lt;&gt;"",Y90-X90&gt;Resumen!$B$8),FALSE())),MAX(IF(IFERROR(AND(W90&lt;&gt;"",Y90&lt;&gt;"",Y90-W90&gt;Resumen!$B$8),FALSE()),Y90-W90,0),IF(IFERROR(AND(X90&lt;&gt;"",Y90&lt;&gt;"",Y90-X90&gt;Resumen!$B$8),FALSE()),Y90-X90,0)),"")</f>
        <v/>
      </c>
      <c r="AY90" s="22" t="str">
        <f aca="false">IF(OR(IFERROR(AND(W90&lt;&gt;"",Y90&lt;&gt;"",Y90-W90&gt;Resumen!$B$8),FALSE()),IFERROR(AND(X90&lt;&gt;"",Y90&lt;&gt;"",Y90-X90&gt;Resumen!$B$8),FALSE())),TRIM("Lays tiene mayor markup que "&amp;IF(IFERROR(AND(W90&lt;&gt;"",Y90&lt;&gt;"",Y90-W90&gt;Resumen!$B$8),FALSE()),"Quento ","")&amp;IF(IFERROR(AND(X90&lt;&gt;"",Y90&lt;&gt;"",Y90-X90&gt;Resumen!$B$8),FALSE()),"Julicroc ","")&amp;"en este PDV"),"")</f>
        <v/>
      </c>
      <c r="AZ90" s="22" t="str">
        <f aca="false">IF(COUNTIF('Plan Pehuamar - Lista'!$A$2:$A$167,A90)&gt;0,"Sí","No")</f>
        <v>No</v>
      </c>
      <c r="BA90" s="22" t="str">
        <f aca="false">IF(COUNTIF('Plan Combo 9+1'!$A$2:$A$226,A90)&gt;0,"Sí","No")</f>
        <v>No</v>
      </c>
      <c r="BB90" s="22" t="str">
        <f aca="false">IF(AH90="","No",IF(BA90="Sí",IF((AO90-AH90)&gt;Resumen!$B$6,"Sí","No"),IF((AO90-AH90)&gt;=Resumen!$B$132,"Sí","No")))</f>
        <v>No</v>
      </c>
      <c r="BC90" s="22" t="str">
        <f aca="false">IF(AND(N90="Sí",AL90="Sí",AI90=0),"Sí","No")</f>
        <v>No</v>
      </c>
      <c r="BD90" s="22" t="str">
        <f aca="false">IF(COUNTIF('Plan 9+1 (con Pehuamar)'!$A$2:$A$227,A90)&gt;0,"Sí","No")</f>
        <v>No</v>
      </c>
    </row>
    <row r="91" customFormat="false" ht="15" hidden="false" customHeight="true" outlineLevel="0" collapsed="false">
      <c r="A91" s="6" t="n">
        <v>403548</v>
      </c>
      <c r="B91" s="6" t="n">
        <v>1</v>
      </c>
      <c r="C91" s="6" t="n">
        <v>102</v>
      </c>
      <c r="D91" s="6" t="s">
        <v>254</v>
      </c>
      <c r="E91" s="6" t="s">
        <v>294</v>
      </c>
      <c r="F91" s="6" t="s">
        <v>295</v>
      </c>
      <c r="G91" s="6" t="s">
        <v>129</v>
      </c>
      <c r="H91" s="6" t="s">
        <v>197</v>
      </c>
      <c r="I91" s="27" t="n">
        <v>0</v>
      </c>
      <c r="J91" s="27" t="n">
        <v>0</v>
      </c>
      <c r="K91" s="27" t="n">
        <v>4.2</v>
      </c>
      <c r="L91" s="28" t="n">
        <f aca="false">I91+J91</f>
        <v>0</v>
      </c>
      <c r="M91" s="28" t="n">
        <f aca="false">L91+K91</f>
        <v>4.2</v>
      </c>
      <c r="N91" s="22" t="str">
        <f aca="false">IF(I91&gt;0,"Sí","No")</f>
        <v>No</v>
      </c>
      <c r="O91" s="22" t="str">
        <f aca="false">IF(J91&gt;0,"Sí","No")</f>
        <v>No</v>
      </c>
      <c r="P91" s="22" t="str">
        <f aca="false">IF(K91&gt;0,"Sí","No")</f>
        <v>Sí</v>
      </c>
      <c r="Q91" s="22" t="str">
        <f aca="false">IF(OR(I91&gt;0,J91&gt;0),"Sí","No")</f>
        <v>No</v>
      </c>
      <c r="R91" s="27"/>
      <c r="S91" s="27"/>
      <c r="T91" s="27"/>
      <c r="U91" s="27"/>
      <c r="V91" s="27"/>
      <c r="W91" s="12" t="str">
        <f aca="false">IF(AND(I91&gt;0,R91&gt;0),(S91-R91)/R91,"")</f>
        <v/>
      </c>
      <c r="X91" s="12" t="str">
        <f aca="false">IF(AND(J91&gt;0,T91&gt;0),(U91-T91)/T91,"")</f>
        <v/>
      </c>
      <c r="Y91" s="12" t="str">
        <f aca="false">IF(AND(K91&gt;0,V91&gt;0),(V91-Resumen!$B$7)/Resumen!$B$7,"")</f>
        <v/>
      </c>
      <c r="Z91" s="28" t="str">
        <f aca="false">IF(AND(K91&gt;0,I91&gt;0,V91&gt;0,S91&gt;0),V91-S91,"")</f>
        <v/>
      </c>
      <c r="AA91" s="12" t="str">
        <f aca="false">IF(Z91&lt;&gt;"",Z91/S91,"")</f>
        <v/>
      </c>
      <c r="AB91" s="28" t="str">
        <f aca="false">IF(AND(K91&gt;0,J91&gt;0,V91&gt;0,U91&gt;0),V91-U91,"")</f>
        <v/>
      </c>
      <c r="AC91" s="12" t="str">
        <f aca="false">IF(AB91&lt;&gt;"",AB91/U91,"")</f>
        <v/>
      </c>
      <c r="AD91" s="27" t="n">
        <v>0</v>
      </c>
      <c r="AE91" s="27" t="n">
        <v>0</v>
      </c>
      <c r="AF91" s="27" t="n">
        <v>0</v>
      </c>
      <c r="AG91" s="28" t="n">
        <f aca="false">AD91+AE91+AF91</f>
        <v>0</v>
      </c>
      <c r="AH91" s="12" t="str">
        <f aca="false">IF(AG91&gt;0,AD91/AG91,"")</f>
        <v/>
      </c>
      <c r="AI91" s="27" t="n">
        <v>0</v>
      </c>
      <c r="AJ91" s="27" t="n">
        <v>0</v>
      </c>
      <c r="AK91" s="27" t="n">
        <v>0</v>
      </c>
      <c r="AL91" s="22" t="str">
        <f aca="false">IF(OR(AJ91&gt;0,AK91&gt;0),"Sí","No")</f>
        <v>No</v>
      </c>
      <c r="AM91" s="6"/>
      <c r="AN91" s="6"/>
      <c r="AO91" s="12" t="n">
        <f aca="false">IF(M91&gt;0,K91/M91,"")</f>
        <v>1</v>
      </c>
      <c r="AP91" s="22" t="str">
        <f aca="false">IF(M91&gt;=Resumen!$B$5,"Alto","Bajo")</f>
        <v>Bajo</v>
      </c>
      <c r="AQ91" s="22" t="str">
        <f aca="false">IF(AO91&gt;=Resumen!$B$28,"Alto","Bajo")</f>
        <v>Alto</v>
      </c>
      <c r="AR91" s="22" t="str">
        <f aca="false">AP91&amp;" Potencial / "&amp;AQ91&amp;" Share"</f>
        <v>Bajo Potencial / Alto Share</v>
      </c>
      <c r="AS91" s="22" t="str">
        <f aca="false">IF(Q91="Sí",IF(AO91&gt;=Resumen!$B$29,"Alto","Bajo"),"")</f>
        <v/>
      </c>
      <c r="AT91" s="22" t="str">
        <f aca="false">IF(AS91&lt;&gt;"",AP91&amp;" Potencial / "&amp;AS91&amp;" Share","")</f>
        <v/>
      </c>
      <c r="AU91" s="22" t="str">
        <f aca="false">IF(AH91="","Sin dato",IF(AH91-AO91&gt;Resumen!$B$6,"Sobre-exhibido",IF(AO91-AH91&gt;Resumen!$B$6,"Sub-exhibido","En línea")))</f>
        <v>Sin dato</v>
      </c>
      <c r="AV91" s="22" t="str">
        <f aca="false">IF(AT91="","",IF(AT91="Alto Potencial / Bajo Share",1,IF(AT91="Alto Potencial / Alto Share",2,IF(AT91="Bajo Potencial / Alto Share",3,4))))</f>
        <v/>
      </c>
      <c r="AW91" s="22" t="str">
        <f aca="false">IF(Q91="No","Sin competencia directa",IF(AV91=1,"1 - Foco Conquista (Alto Pot / Bajo Share)",IF(AV91=2,"2 - Foco Defensa (Alto Pot / Alto Share)",IF(AV91=3,"3 - Monitoreo (Bajo Pot / Alto Share)","4 - Baja Prioridad (Bajo Pot / Bajo Share)"))))</f>
        <v>Sin competencia directa</v>
      </c>
      <c r="AX91" s="12" t="str">
        <f aca="false">IF(OR(IFERROR(AND(W91&lt;&gt;"",Y91&lt;&gt;"",Y91-W91&gt;Resumen!$B$8),FALSE()),IFERROR(AND(X91&lt;&gt;"",Y91&lt;&gt;"",Y91-X91&gt;Resumen!$B$8),FALSE())),MAX(IF(IFERROR(AND(W91&lt;&gt;"",Y91&lt;&gt;"",Y91-W91&gt;Resumen!$B$8),FALSE()),Y91-W91,0),IF(IFERROR(AND(X91&lt;&gt;"",Y91&lt;&gt;"",Y91-X91&gt;Resumen!$B$8),FALSE()),Y91-X91,0)),"")</f>
        <v/>
      </c>
      <c r="AY91" s="22" t="str">
        <f aca="false">IF(OR(IFERROR(AND(W91&lt;&gt;"",Y91&lt;&gt;"",Y91-W91&gt;Resumen!$B$8),FALSE()),IFERROR(AND(X91&lt;&gt;"",Y91&lt;&gt;"",Y91-X91&gt;Resumen!$B$8),FALSE())),TRIM("Lays tiene mayor markup que "&amp;IF(IFERROR(AND(W91&lt;&gt;"",Y91&lt;&gt;"",Y91-W91&gt;Resumen!$B$8),FALSE()),"Quento ","")&amp;IF(IFERROR(AND(X91&lt;&gt;"",Y91&lt;&gt;"",Y91-X91&gt;Resumen!$B$8),FALSE()),"Julicroc ","")&amp;"en este PDV"),"")</f>
        <v/>
      </c>
      <c r="AZ91" s="22" t="str">
        <f aca="false">IF(COUNTIF('Plan Pehuamar - Lista'!$A$2:$A$167,A91)&gt;0,"Sí","No")</f>
        <v>No</v>
      </c>
      <c r="BA91" s="22" t="str">
        <f aca="false">IF(COUNTIF('Plan Combo 9+1'!$A$2:$A$226,A91)&gt;0,"Sí","No")</f>
        <v>No</v>
      </c>
      <c r="BB91" s="22" t="str">
        <f aca="false">IF(AH91="","No",IF(BA91="Sí",IF((AO91-AH91)&gt;Resumen!$B$6,"Sí","No"),IF((AO91-AH91)&gt;=Resumen!$B$132,"Sí","No")))</f>
        <v>No</v>
      </c>
      <c r="BC91" s="22" t="str">
        <f aca="false">IF(AND(N91="Sí",AL91="Sí",AI91=0),"Sí","No")</f>
        <v>No</v>
      </c>
      <c r="BD91" s="22" t="str">
        <f aca="false">IF(COUNTIF('Plan 9+1 (con Pehuamar)'!$A$2:$A$227,A91)&gt;0,"Sí","No")</f>
        <v>No</v>
      </c>
    </row>
    <row r="92" customFormat="false" ht="15" hidden="false" customHeight="true" outlineLevel="0" collapsed="false">
      <c r="A92" s="6" t="n">
        <v>403559</v>
      </c>
      <c r="B92" s="6" t="n">
        <v>1</v>
      </c>
      <c r="C92" s="6" t="n">
        <v>102</v>
      </c>
      <c r="D92" s="6" t="s">
        <v>254</v>
      </c>
      <c r="E92" s="6" t="s">
        <v>296</v>
      </c>
      <c r="F92" s="6" t="s">
        <v>201</v>
      </c>
      <c r="G92" s="6" t="s">
        <v>129</v>
      </c>
      <c r="H92" s="6" t="s">
        <v>197</v>
      </c>
      <c r="I92" s="27" t="n">
        <v>70</v>
      </c>
      <c r="J92" s="27" t="n">
        <v>0</v>
      </c>
      <c r="K92" s="27" t="n">
        <v>80</v>
      </c>
      <c r="L92" s="28" t="n">
        <f aca="false">I92+J92</f>
        <v>70</v>
      </c>
      <c r="M92" s="28" t="n">
        <f aca="false">L92+K92</f>
        <v>150</v>
      </c>
      <c r="N92" s="22" t="str">
        <f aca="false">IF(I92&gt;0,"Sí","No")</f>
        <v>Sí</v>
      </c>
      <c r="O92" s="22" t="str">
        <f aca="false">IF(J92&gt;0,"Sí","No")</f>
        <v>No</v>
      </c>
      <c r="P92" s="22" t="str">
        <f aca="false">IF(K92&gt;0,"Sí","No")</f>
        <v>Sí</v>
      </c>
      <c r="Q92" s="22" t="str">
        <f aca="false">IF(OR(I92&gt;0,J92&gt;0),"Sí","No")</f>
        <v>Sí</v>
      </c>
      <c r="R92" s="27" t="n">
        <v>1700</v>
      </c>
      <c r="S92" s="27" t="n">
        <v>3100</v>
      </c>
      <c r="T92" s="27"/>
      <c r="U92" s="27"/>
      <c r="V92" s="27" t="n">
        <v>3800</v>
      </c>
      <c r="W92" s="12" t="n">
        <f aca="false">IF(AND(I92&gt;0,R92&gt;0),(S92-R92)/R92,"")</f>
        <v>0.823529411764706</v>
      </c>
      <c r="X92" s="12" t="str">
        <f aca="false">IF(AND(J92&gt;0,T92&gt;0),(U92-T92)/T92,"")</f>
        <v/>
      </c>
      <c r="Y92" s="12" t="n">
        <f aca="false">IF(AND(K92&gt;0,V92&gt;0),(V92-Resumen!$B$7)/Resumen!$B$7,"")</f>
        <v>0.52</v>
      </c>
      <c r="Z92" s="28" t="n">
        <f aca="false">IF(AND(K92&gt;0,I92&gt;0,V92&gt;0,S92&gt;0),V92-S92,"")</f>
        <v>700</v>
      </c>
      <c r="AA92" s="12" t="n">
        <f aca="false">IF(Z92&lt;&gt;"",Z92/S92,"")</f>
        <v>0.225806451612903</v>
      </c>
      <c r="AB92" s="28" t="str">
        <f aca="false">IF(AND(K92&gt;0,J92&gt;0,V92&gt;0,U92&gt;0),V92-U92,"")</f>
        <v/>
      </c>
      <c r="AC92" s="12" t="str">
        <f aca="false">IF(AB92&lt;&gt;"",AB92/U92,"")</f>
        <v/>
      </c>
      <c r="AD92" s="27" t="n">
        <v>5</v>
      </c>
      <c r="AE92" s="27" t="n">
        <v>4</v>
      </c>
      <c r="AF92" s="27" t="n">
        <v>0</v>
      </c>
      <c r="AG92" s="28" t="n">
        <f aca="false">AD92+AE92+AF92</f>
        <v>9</v>
      </c>
      <c r="AH92" s="12" t="n">
        <f aca="false">IF(AG92&gt;0,AD92/AG92,"")</f>
        <v>0.555555555555556</v>
      </c>
      <c r="AI92" s="27" t="n">
        <v>1</v>
      </c>
      <c r="AJ92" s="27" t="n">
        <v>1</v>
      </c>
      <c r="AK92" s="27" t="n">
        <v>0</v>
      </c>
      <c r="AL92" s="22" t="str">
        <f aca="false">IF(OR(AJ92&gt;0,AK92&gt;0),"Sí","No")</f>
        <v>Sí</v>
      </c>
      <c r="AM92" s="6" t="s">
        <v>198</v>
      </c>
      <c r="AN92" s="6"/>
      <c r="AO92" s="12" t="n">
        <f aca="false">IF(M92&gt;0,K92/M92,"")</f>
        <v>0.533333333333333</v>
      </c>
      <c r="AP92" s="22" t="str">
        <f aca="false">IF(M92&gt;=Resumen!$B$5,"Alto","Bajo")</f>
        <v>Alto</v>
      </c>
      <c r="AQ92" s="22" t="str">
        <f aca="false">IF(AO92&gt;=Resumen!$B$28,"Alto","Bajo")</f>
        <v>Alto</v>
      </c>
      <c r="AR92" s="22" t="str">
        <f aca="false">AP92&amp;" Potencial / "&amp;AQ92&amp;" Share"</f>
        <v>Alto Potencial / Alto Share</v>
      </c>
      <c r="AS92" s="22" t="str">
        <f aca="false">IF(Q92="Sí",IF(AO92&gt;=Resumen!$B$29,"Alto","Bajo"),"")</f>
        <v>Alto</v>
      </c>
      <c r="AT92" s="22" t="str">
        <f aca="false">IF(AS92&lt;&gt;"",AP92&amp;" Potencial / "&amp;AS92&amp;" Share","")</f>
        <v>Alto Potencial / Alto Share</v>
      </c>
      <c r="AU92" s="22" t="str">
        <f aca="false">IF(AH92="","Sin dato",IF(AH92-AO92&gt;Resumen!$B$6,"Sobre-exhibido",IF(AO92-AH92&gt;Resumen!$B$6,"Sub-exhibido","En línea")))</f>
        <v>En línea</v>
      </c>
      <c r="AV92" s="22" t="n">
        <f aca="false">IF(AT92="","",IF(AT92="Alto Potencial / Bajo Share",1,IF(AT92="Alto Potencial / Alto Share",2,IF(AT92="Bajo Potencial / Alto Share",3,4))))</f>
        <v>2</v>
      </c>
      <c r="AW92" s="22" t="str">
        <f aca="false">IF(Q92="No","Sin competencia directa",IF(AV92=1,"1 - Foco Conquista (Alto Pot / Bajo Share)",IF(AV92=2,"2 - Foco Defensa (Alto Pot / Alto Share)",IF(AV92=3,"3 - Monitoreo (Bajo Pot / Alto Share)","4 - Baja Prioridad (Bajo Pot / Bajo Share)"))))</f>
        <v>2 - Foco Defensa (Alto Pot / Alto Share)</v>
      </c>
      <c r="AX92" s="12" t="str">
        <f aca="false">IF(OR(IFERROR(AND(W92&lt;&gt;"",Y92&lt;&gt;"",Y92-W92&gt;Resumen!$B$8),FALSE()),IFERROR(AND(X92&lt;&gt;"",Y92&lt;&gt;"",Y92-X92&gt;Resumen!$B$8),FALSE())),MAX(IF(IFERROR(AND(W92&lt;&gt;"",Y92&lt;&gt;"",Y92-W92&gt;Resumen!$B$8),FALSE()),Y92-W92,0),IF(IFERROR(AND(X92&lt;&gt;"",Y92&lt;&gt;"",Y92-X92&gt;Resumen!$B$8),FALSE()),Y92-X92,0)),"")</f>
        <v/>
      </c>
      <c r="AY92" s="22" t="str">
        <f aca="false">IF(OR(IFERROR(AND(W92&lt;&gt;"",Y92&lt;&gt;"",Y92-W92&gt;Resumen!$B$8),FALSE()),IFERROR(AND(X92&lt;&gt;"",Y92&lt;&gt;"",Y92-X92&gt;Resumen!$B$8),FALSE())),TRIM("Lays tiene mayor markup que "&amp;IF(IFERROR(AND(W92&lt;&gt;"",Y92&lt;&gt;"",Y92-W92&gt;Resumen!$B$8),FALSE()),"Quento ","")&amp;IF(IFERROR(AND(X92&lt;&gt;"",Y92&lt;&gt;"",Y92-X92&gt;Resumen!$B$8),FALSE()),"Julicroc ","")&amp;"en este PDV"),"")</f>
        <v/>
      </c>
      <c r="AZ92" s="22" t="str">
        <f aca="false">IF(COUNTIF('Plan Pehuamar - Lista'!$A$2:$A$167,A92)&gt;0,"Sí","No")</f>
        <v>No</v>
      </c>
      <c r="BA92" s="22" t="str">
        <f aca="false">IF(COUNTIF('Plan Combo 9+1'!$A$2:$A$226,A92)&gt;0,"Sí","No")</f>
        <v>No</v>
      </c>
      <c r="BB92" s="22" t="str">
        <f aca="false">IF(AH92="","No",IF(BA92="Sí",IF((AO92-AH92)&gt;Resumen!$B$6,"Sí","No"),IF((AO92-AH92)&gt;=Resumen!$B$132,"Sí","No")))</f>
        <v>No</v>
      </c>
      <c r="BC92" s="22" t="str">
        <f aca="false">IF(AND(N92="Sí",AL92="Sí",AI92=0),"Sí","No")</f>
        <v>No</v>
      </c>
      <c r="BD92" s="22" t="str">
        <f aca="false">IF(COUNTIF('Plan 9+1 (con Pehuamar)'!$A$2:$A$227,A92)&gt;0,"Sí","No")</f>
        <v>No</v>
      </c>
    </row>
    <row r="93" customFormat="false" ht="15" hidden="false" customHeight="true" outlineLevel="0" collapsed="false">
      <c r="A93" s="6" t="n">
        <v>403702</v>
      </c>
      <c r="B93" s="6" t="n">
        <v>1</v>
      </c>
      <c r="C93" s="6" t="n">
        <v>102</v>
      </c>
      <c r="D93" s="6" t="s">
        <v>254</v>
      </c>
      <c r="E93" s="6" t="s">
        <v>297</v>
      </c>
      <c r="F93" s="6" t="s">
        <v>196</v>
      </c>
      <c r="G93" s="6" t="s">
        <v>129</v>
      </c>
      <c r="H93" s="6" t="s">
        <v>197</v>
      </c>
      <c r="I93" s="27" t="n">
        <v>0</v>
      </c>
      <c r="J93" s="27" t="n">
        <v>0</v>
      </c>
      <c r="K93" s="27" t="n">
        <v>1.1</v>
      </c>
      <c r="L93" s="28" t="n">
        <f aca="false">I93+J93</f>
        <v>0</v>
      </c>
      <c r="M93" s="28" t="n">
        <f aca="false">L93+K93</f>
        <v>1.1</v>
      </c>
      <c r="N93" s="22" t="str">
        <f aca="false">IF(I93&gt;0,"Sí","No")</f>
        <v>No</v>
      </c>
      <c r="O93" s="22" t="str">
        <f aca="false">IF(J93&gt;0,"Sí","No")</f>
        <v>No</v>
      </c>
      <c r="P93" s="22" t="str">
        <f aca="false">IF(K93&gt;0,"Sí","No")</f>
        <v>Sí</v>
      </c>
      <c r="Q93" s="22" t="str">
        <f aca="false">IF(OR(I93&gt;0,J93&gt;0),"Sí","No")</f>
        <v>No</v>
      </c>
      <c r="R93" s="27"/>
      <c r="S93" s="27"/>
      <c r="T93" s="27"/>
      <c r="U93" s="27"/>
      <c r="V93" s="27"/>
      <c r="W93" s="12" t="str">
        <f aca="false">IF(AND(I93&gt;0,R93&gt;0),(S93-R93)/R93,"")</f>
        <v/>
      </c>
      <c r="X93" s="12" t="str">
        <f aca="false">IF(AND(J93&gt;0,T93&gt;0),(U93-T93)/T93,"")</f>
        <v/>
      </c>
      <c r="Y93" s="12" t="str">
        <f aca="false">IF(AND(K93&gt;0,V93&gt;0),(V93-Resumen!$B$7)/Resumen!$B$7,"")</f>
        <v/>
      </c>
      <c r="Z93" s="28" t="str">
        <f aca="false">IF(AND(K93&gt;0,I93&gt;0,V93&gt;0,S93&gt;0),V93-S93,"")</f>
        <v/>
      </c>
      <c r="AA93" s="12" t="str">
        <f aca="false">IF(Z93&lt;&gt;"",Z93/S93,"")</f>
        <v/>
      </c>
      <c r="AB93" s="28" t="str">
        <f aca="false">IF(AND(K93&gt;0,J93&gt;0,V93&gt;0,U93&gt;0),V93-U93,"")</f>
        <v/>
      </c>
      <c r="AC93" s="12" t="str">
        <f aca="false">IF(AB93&lt;&gt;"",AB93/U93,"")</f>
        <v/>
      </c>
      <c r="AD93" s="27" t="n">
        <v>0</v>
      </c>
      <c r="AE93" s="27" t="n">
        <v>0</v>
      </c>
      <c r="AF93" s="27" t="n">
        <v>0</v>
      </c>
      <c r="AG93" s="28" t="n">
        <f aca="false">AD93+AE93+AF93</f>
        <v>0</v>
      </c>
      <c r="AH93" s="12" t="str">
        <f aca="false">IF(AG93&gt;0,AD93/AG93,"")</f>
        <v/>
      </c>
      <c r="AI93" s="27" t="n">
        <v>0</v>
      </c>
      <c r="AJ93" s="27" t="n">
        <v>0</v>
      </c>
      <c r="AK93" s="27" t="n">
        <v>0</v>
      </c>
      <c r="AL93" s="22" t="str">
        <f aca="false">IF(OR(AJ93&gt;0,AK93&gt;0),"Sí","No")</f>
        <v>No</v>
      </c>
      <c r="AM93" s="6"/>
      <c r="AN93" s="6"/>
      <c r="AO93" s="12" t="n">
        <f aca="false">IF(M93&gt;0,K93/M93,"")</f>
        <v>1</v>
      </c>
      <c r="AP93" s="22" t="str">
        <f aca="false">IF(M93&gt;=Resumen!$B$5,"Alto","Bajo")</f>
        <v>Bajo</v>
      </c>
      <c r="AQ93" s="22" t="str">
        <f aca="false">IF(AO93&gt;=Resumen!$B$28,"Alto","Bajo")</f>
        <v>Alto</v>
      </c>
      <c r="AR93" s="22" t="str">
        <f aca="false">AP93&amp;" Potencial / "&amp;AQ93&amp;" Share"</f>
        <v>Bajo Potencial / Alto Share</v>
      </c>
      <c r="AS93" s="22" t="str">
        <f aca="false">IF(Q93="Sí",IF(AO93&gt;=Resumen!$B$29,"Alto","Bajo"),"")</f>
        <v/>
      </c>
      <c r="AT93" s="22" t="str">
        <f aca="false">IF(AS93&lt;&gt;"",AP93&amp;" Potencial / "&amp;AS93&amp;" Share","")</f>
        <v/>
      </c>
      <c r="AU93" s="22" t="str">
        <f aca="false">IF(AH93="","Sin dato",IF(AH93-AO93&gt;Resumen!$B$6,"Sobre-exhibido",IF(AO93-AH93&gt;Resumen!$B$6,"Sub-exhibido","En línea")))</f>
        <v>Sin dato</v>
      </c>
      <c r="AV93" s="22" t="str">
        <f aca="false">IF(AT93="","",IF(AT93="Alto Potencial / Bajo Share",1,IF(AT93="Alto Potencial / Alto Share",2,IF(AT93="Bajo Potencial / Alto Share",3,4))))</f>
        <v/>
      </c>
      <c r="AW93" s="22" t="str">
        <f aca="false">IF(Q93="No","Sin competencia directa",IF(AV93=1,"1 - Foco Conquista (Alto Pot / Bajo Share)",IF(AV93=2,"2 - Foco Defensa (Alto Pot / Alto Share)",IF(AV93=3,"3 - Monitoreo (Bajo Pot / Alto Share)","4 - Baja Prioridad (Bajo Pot / Bajo Share)"))))</f>
        <v>Sin competencia directa</v>
      </c>
      <c r="AX93" s="12" t="str">
        <f aca="false">IF(OR(IFERROR(AND(W93&lt;&gt;"",Y93&lt;&gt;"",Y93-W93&gt;Resumen!$B$8),FALSE()),IFERROR(AND(X93&lt;&gt;"",Y93&lt;&gt;"",Y93-X93&gt;Resumen!$B$8),FALSE())),MAX(IF(IFERROR(AND(W93&lt;&gt;"",Y93&lt;&gt;"",Y93-W93&gt;Resumen!$B$8),FALSE()),Y93-W93,0),IF(IFERROR(AND(X93&lt;&gt;"",Y93&lt;&gt;"",Y93-X93&gt;Resumen!$B$8),FALSE()),Y93-X93,0)),"")</f>
        <v/>
      </c>
      <c r="AY93" s="22" t="str">
        <f aca="false">IF(OR(IFERROR(AND(W93&lt;&gt;"",Y93&lt;&gt;"",Y93-W93&gt;Resumen!$B$8),FALSE()),IFERROR(AND(X93&lt;&gt;"",Y93&lt;&gt;"",Y93-X93&gt;Resumen!$B$8),FALSE())),TRIM("Lays tiene mayor markup que "&amp;IF(IFERROR(AND(W93&lt;&gt;"",Y93&lt;&gt;"",Y93-W93&gt;Resumen!$B$8),FALSE()),"Quento ","")&amp;IF(IFERROR(AND(X93&lt;&gt;"",Y93&lt;&gt;"",Y93-X93&gt;Resumen!$B$8),FALSE()),"Julicroc ","")&amp;"en este PDV"),"")</f>
        <v/>
      </c>
      <c r="AZ93" s="22" t="str">
        <f aca="false">IF(COUNTIF('Plan Pehuamar - Lista'!$A$2:$A$167,A93)&gt;0,"Sí","No")</f>
        <v>No</v>
      </c>
      <c r="BA93" s="22" t="str">
        <f aca="false">IF(COUNTIF('Plan Combo 9+1'!$A$2:$A$226,A93)&gt;0,"Sí","No")</f>
        <v>No</v>
      </c>
      <c r="BB93" s="22" t="str">
        <f aca="false">IF(AH93="","No",IF(BA93="Sí",IF((AO93-AH93)&gt;Resumen!$B$6,"Sí","No"),IF((AO93-AH93)&gt;=Resumen!$B$132,"Sí","No")))</f>
        <v>No</v>
      </c>
      <c r="BC93" s="22" t="str">
        <f aca="false">IF(AND(N93="Sí",AL93="Sí",AI93=0),"Sí","No")</f>
        <v>No</v>
      </c>
      <c r="BD93" s="22" t="str">
        <f aca="false">IF(COUNTIF('Plan 9+1 (con Pehuamar)'!$A$2:$A$227,A93)&gt;0,"Sí","No")</f>
        <v>No</v>
      </c>
    </row>
    <row r="94" customFormat="false" ht="15" hidden="false" customHeight="true" outlineLevel="0" collapsed="false">
      <c r="A94" s="6" t="n">
        <v>403915</v>
      </c>
      <c r="B94" s="6" t="n">
        <v>1</v>
      </c>
      <c r="C94" s="6" t="n">
        <v>102</v>
      </c>
      <c r="D94" s="6" t="s">
        <v>254</v>
      </c>
      <c r="E94" s="6" t="s">
        <v>298</v>
      </c>
      <c r="F94" s="6" t="s">
        <v>196</v>
      </c>
      <c r="G94" s="6" t="s">
        <v>129</v>
      </c>
      <c r="H94" s="6" t="s">
        <v>197</v>
      </c>
      <c r="I94" s="27" t="n">
        <v>0</v>
      </c>
      <c r="J94" s="27" t="n">
        <v>0</v>
      </c>
      <c r="K94" s="27" t="n">
        <v>0.2</v>
      </c>
      <c r="L94" s="28" t="n">
        <f aca="false">I94+J94</f>
        <v>0</v>
      </c>
      <c r="M94" s="28" t="n">
        <f aca="false">L94+K94</f>
        <v>0.2</v>
      </c>
      <c r="N94" s="22" t="str">
        <f aca="false">IF(I94&gt;0,"Sí","No")</f>
        <v>No</v>
      </c>
      <c r="O94" s="22" t="str">
        <f aca="false">IF(J94&gt;0,"Sí","No")</f>
        <v>No</v>
      </c>
      <c r="P94" s="22" t="str">
        <f aca="false">IF(K94&gt;0,"Sí","No")</f>
        <v>Sí</v>
      </c>
      <c r="Q94" s="22" t="str">
        <f aca="false">IF(OR(I94&gt;0,J94&gt;0),"Sí","No")</f>
        <v>No</v>
      </c>
      <c r="R94" s="27"/>
      <c r="S94" s="27"/>
      <c r="T94" s="27"/>
      <c r="U94" s="27"/>
      <c r="V94" s="27"/>
      <c r="W94" s="12" t="str">
        <f aca="false">IF(AND(I94&gt;0,R94&gt;0),(S94-R94)/R94,"")</f>
        <v/>
      </c>
      <c r="X94" s="12" t="str">
        <f aca="false">IF(AND(J94&gt;0,T94&gt;0),(U94-T94)/T94,"")</f>
        <v/>
      </c>
      <c r="Y94" s="12" t="str">
        <f aca="false">IF(AND(K94&gt;0,V94&gt;0),(V94-Resumen!$B$7)/Resumen!$B$7,"")</f>
        <v/>
      </c>
      <c r="Z94" s="28" t="str">
        <f aca="false">IF(AND(K94&gt;0,I94&gt;0,V94&gt;0,S94&gt;0),V94-S94,"")</f>
        <v/>
      </c>
      <c r="AA94" s="12" t="str">
        <f aca="false">IF(Z94&lt;&gt;"",Z94/S94,"")</f>
        <v/>
      </c>
      <c r="AB94" s="28" t="str">
        <f aca="false">IF(AND(K94&gt;0,J94&gt;0,V94&gt;0,U94&gt;0),V94-U94,"")</f>
        <v/>
      </c>
      <c r="AC94" s="12" t="str">
        <f aca="false">IF(AB94&lt;&gt;"",AB94/U94,"")</f>
        <v/>
      </c>
      <c r="AD94" s="27" t="n">
        <v>0</v>
      </c>
      <c r="AE94" s="27" t="n">
        <v>0</v>
      </c>
      <c r="AF94" s="27" t="n">
        <v>0</v>
      </c>
      <c r="AG94" s="28" t="n">
        <f aca="false">AD94+AE94+AF94</f>
        <v>0</v>
      </c>
      <c r="AH94" s="12" t="str">
        <f aca="false">IF(AG94&gt;0,AD94/AG94,"")</f>
        <v/>
      </c>
      <c r="AI94" s="27" t="n">
        <v>0</v>
      </c>
      <c r="AJ94" s="27" t="n">
        <v>0</v>
      </c>
      <c r="AK94" s="27" t="n">
        <v>0</v>
      </c>
      <c r="AL94" s="22" t="str">
        <f aca="false">IF(OR(AJ94&gt;0,AK94&gt;0),"Sí","No")</f>
        <v>No</v>
      </c>
      <c r="AM94" s="6"/>
      <c r="AN94" s="6"/>
      <c r="AO94" s="12" t="n">
        <f aca="false">IF(M94&gt;0,K94/M94,"")</f>
        <v>1</v>
      </c>
      <c r="AP94" s="22" t="str">
        <f aca="false">IF(M94&gt;=Resumen!$B$5,"Alto","Bajo")</f>
        <v>Bajo</v>
      </c>
      <c r="AQ94" s="22" t="str">
        <f aca="false">IF(AO94&gt;=Resumen!$B$28,"Alto","Bajo")</f>
        <v>Alto</v>
      </c>
      <c r="AR94" s="22" t="str">
        <f aca="false">AP94&amp;" Potencial / "&amp;AQ94&amp;" Share"</f>
        <v>Bajo Potencial / Alto Share</v>
      </c>
      <c r="AS94" s="22" t="str">
        <f aca="false">IF(Q94="Sí",IF(AO94&gt;=Resumen!$B$29,"Alto","Bajo"),"")</f>
        <v/>
      </c>
      <c r="AT94" s="22" t="str">
        <f aca="false">IF(AS94&lt;&gt;"",AP94&amp;" Potencial / "&amp;AS94&amp;" Share","")</f>
        <v/>
      </c>
      <c r="AU94" s="22" t="str">
        <f aca="false">IF(AH94="","Sin dato",IF(AH94-AO94&gt;Resumen!$B$6,"Sobre-exhibido",IF(AO94-AH94&gt;Resumen!$B$6,"Sub-exhibido","En línea")))</f>
        <v>Sin dato</v>
      </c>
      <c r="AV94" s="22" t="str">
        <f aca="false">IF(AT94="","",IF(AT94="Alto Potencial / Bajo Share",1,IF(AT94="Alto Potencial / Alto Share",2,IF(AT94="Bajo Potencial / Alto Share",3,4))))</f>
        <v/>
      </c>
      <c r="AW94" s="22" t="str">
        <f aca="false">IF(Q94="No","Sin competencia directa",IF(AV94=1,"1 - Foco Conquista (Alto Pot / Bajo Share)",IF(AV94=2,"2 - Foco Defensa (Alto Pot / Alto Share)",IF(AV94=3,"3 - Monitoreo (Bajo Pot / Alto Share)","4 - Baja Prioridad (Bajo Pot / Bajo Share)"))))</f>
        <v>Sin competencia directa</v>
      </c>
      <c r="AX94" s="12" t="str">
        <f aca="false">IF(OR(IFERROR(AND(W94&lt;&gt;"",Y94&lt;&gt;"",Y94-W94&gt;Resumen!$B$8),FALSE()),IFERROR(AND(X94&lt;&gt;"",Y94&lt;&gt;"",Y94-X94&gt;Resumen!$B$8),FALSE())),MAX(IF(IFERROR(AND(W94&lt;&gt;"",Y94&lt;&gt;"",Y94-W94&gt;Resumen!$B$8),FALSE()),Y94-W94,0),IF(IFERROR(AND(X94&lt;&gt;"",Y94&lt;&gt;"",Y94-X94&gt;Resumen!$B$8),FALSE()),Y94-X94,0)),"")</f>
        <v/>
      </c>
      <c r="AY94" s="22" t="str">
        <f aca="false">IF(OR(IFERROR(AND(W94&lt;&gt;"",Y94&lt;&gt;"",Y94-W94&gt;Resumen!$B$8),FALSE()),IFERROR(AND(X94&lt;&gt;"",Y94&lt;&gt;"",Y94-X94&gt;Resumen!$B$8),FALSE())),TRIM("Lays tiene mayor markup que "&amp;IF(IFERROR(AND(W94&lt;&gt;"",Y94&lt;&gt;"",Y94-W94&gt;Resumen!$B$8),FALSE()),"Quento ","")&amp;IF(IFERROR(AND(X94&lt;&gt;"",Y94&lt;&gt;"",Y94-X94&gt;Resumen!$B$8),FALSE()),"Julicroc ","")&amp;"en este PDV"),"")</f>
        <v/>
      </c>
      <c r="AZ94" s="22" t="str">
        <f aca="false">IF(COUNTIF('Plan Pehuamar - Lista'!$A$2:$A$167,A94)&gt;0,"Sí","No")</f>
        <v>No</v>
      </c>
      <c r="BA94" s="22" t="str">
        <f aca="false">IF(COUNTIF('Plan Combo 9+1'!$A$2:$A$226,A94)&gt;0,"Sí","No")</f>
        <v>No</v>
      </c>
      <c r="BB94" s="22" t="str">
        <f aca="false">IF(AH94="","No",IF(BA94="Sí",IF((AO94-AH94)&gt;Resumen!$B$6,"Sí","No"),IF((AO94-AH94)&gt;=Resumen!$B$132,"Sí","No")))</f>
        <v>No</v>
      </c>
      <c r="BC94" s="22" t="str">
        <f aca="false">IF(AND(N94="Sí",AL94="Sí",AI94=0),"Sí","No")</f>
        <v>No</v>
      </c>
      <c r="BD94" s="22" t="str">
        <f aca="false">IF(COUNTIF('Plan 9+1 (con Pehuamar)'!$A$2:$A$227,A94)&gt;0,"Sí","No")</f>
        <v>No</v>
      </c>
    </row>
    <row r="95" customFormat="false" ht="15" hidden="false" customHeight="true" outlineLevel="0" collapsed="false">
      <c r="A95" s="6" t="n">
        <v>403955</v>
      </c>
      <c r="B95" s="6" t="n">
        <v>1</v>
      </c>
      <c r="C95" s="6" t="n">
        <v>102</v>
      </c>
      <c r="D95" s="6" t="s">
        <v>254</v>
      </c>
      <c r="E95" s="6" t="s">
        <v>299</v>
      </c>
      <c r="F95" s="6" t="s">
        <v>196</v>
      </c>
      <c r="G95" s="6" t="s">
        <v>129</v>
      </c>
      <c r="H95" s="6" t="s">
        <v>197</v>
      </c>
      <c r="I95" s="27" t="n">
        <v>0</v>
      </c>
      <c r="J95" s="27" t="n">
        <v>0</v>
      </c>
      <c r="K95" s="27" t="n">
        <v>0.2</v>
      </c>
      <c r="L95" s="28" t="n">
        <f aca="false">I95+J95</f>
        <v>0</v>
      </c>
      <c r="M95" s="28" t="n">
        <f aca="false">L95+K95</f>
        <v>0.2</v>
      </c>
      <c r="N95" s="22" t="str">
        <f aca="false">IF(I95&gt;0,"Sí","No")</f>
        <v>No</v>
      </c>
      <c r="O95" s="22" t="str">
        <f aca="false">IF(J95&gt;0,"Sí","No")</f>
        <v>No</v>
      </c>
      <c r="P95" s="22" t="str">
        <f aca="false">IF(K95&gt;0,"Sí","No")</f>
        <v>Sí</v>
      </c>
      <c r="Q95" s="22" t="str">
        <f aca="false">IF(OR(I95&gt;0,J95&gt;0),"Sí","No")</f>
        <v>No</v>
      </c>
      <c r="R95" s="27"/>
      <c r="S95" s="27"/>
      <c r="T95" s="27"/>
      <c r="U95" s="27"/>
      <c r="V95" s="27"/>
      <c r="W95" s="12" t="str">
        <f aca="false">IF(AND(I95&gt;0,R95&gt;0),(S95-R95)/R95,"")</f>
        <v/>
      </c>
      <c r="X95" s="12" t="str">
        <f aca="false">IF(AND(J95&gt;0,T95&gt;0),(U95-T95)/T95,"")</f>
        <v/>
      </c>
      <c r="Y95" s="12" t="str">
        <f aca="false">IF(AND(K95&gt;0,V95&gt;0),(V95-Resumen!$B$7)/Resumen!$B$7,"")</f>
        <v/>
      </c>
      <c r="Z95" s="28" t="str">
        <f aca="false">IF(AND(K95&gt;0,I95&gt;0,V95&gt;0,S95&gt;0),V95-S95,"")</f>
        <v/>
      </c>
      <c r="AA95" s="12" t="str">
        <f aca="false">IF(Z95&lt;&gt;"",Z95/S95,"")</f>
        <v/>
      </c>
      <c r="AB95" s="28" t="str">
        <f aca="false">IF(AND(K95&gt;0,J95&gt;0,V95&gt;0,U95&gt;0),V95-U95,"")</f>
        <v/>
      </c>
      <c r="AC95" s="12" t="str">
        <f aca="false">IF(AB95&lt;&gt;"",AB95/U95,"")</f>
        <v/>
      </c>
      <c r="AD95" s="27" t="n">
        <v>0</v>
      </c>
      <c r="AE95" s="27" t="n">
        <v>0</v>
      </c>
      <c r="AF95" s="27" t="n">
        <v>0</v>
      </c>
      <c r="AG95" s="28" t="n">
        <f aca="false">AD95+AE95+AF95</f>
        <v>0</v>
      </c>
      <c r="AH95" s="12" t="str">
        <f aca="false">IF(AG95&gt;0,AD95/AG95,"")</f>
        <v/>
      </c>
      <c r="AI95" s="27" t="n">
        <v>0</v>
      </c>
      <c r="AJ95" s="27" t="n">
        <v>0</v>
      </c>
      <c r="AK95" s="27" t="n">
        <v>0</v>
      </c>
      <c r="AL95" s="22" t="str">
        <f aca="false">IF(OR(AJ95&gt;0,AK95&gt;0),"Sí","No")</f>
        <v>No</v>
      </c>
      <c r="AM95" s="6"/>
      <c r="AN95" s="6"/>
      <c r="AO95" s="12" t="n">
        <f aca="false">IF(M95&gt;0,K95/M95,"")</f>
        <v>1</v>
      </c>
      <c r="AP95" s="22" t="str">
        <f aca="false">IF(M95&gt;=Resumen!$B$5,"Alto","Bajo")</f>
        <v>Bajo</v>
      </c>
      <c r="AQ95" s="22" t="str">
        <f aca="false">IF(AO95&gt;=Resumen!$B$28,"Alto","Bajo")</f>
        <v>Alto</v>
      </c>
      <c r="AR95" s="22" t="str">
        <f aca="false">AP95&amp;" Potencial / "&amp;AQ95&amp;" Share"</f>
        <v>Bajo Potencial / Alto Share</v>
      </c>
      <c r="AS95" s="22" t="str">
        <f aca="false">IF(Q95="Sí",IF(AO95&gt;=Resumen!$B$29,"Alto","Bajo"),"")</f>
        <v/>
      </c>
      <c r="AT95" s="22" t="str">
        <f aca="false">IF(AS95&lt;&gt;"",AP95&amp;" Potencial / "&amp;AS95&amp;" Share","")</f>
        <v/>
      </c>
      <c r="AU95" s="22" t="str">
        <f aca="false">IF(AH95="","Sin dato",IF(AH95-AO95&gt;Resumen!$B$6,"Sobre-exhibido",IF(AO95-AH95&gt;Resumen!$B$6,"Sub-exhibido","En línea")))</f>
        <v>Sin dato</v>
      </c>
      <c r="AV95" s="22" t="str">
        <f aca="false">IF(AT95="","",IF(AT95="Alto Potencial / Bajo Share",1,IF(AT95="Alto Potencial / Alto Share",2,IF(AT95="Bajo Potencial / Alto Share",3,4))))</f>
        <v/>
      </c>
      <c r="AW95" s="22" t="str">
        <f aca="false">IF(Q95="No","Sin competencia directa",IF(AV95=1,"1 - Foco Conquista (Alto Pot / Bajo Share)",IF(AV95=2,"2 - Foco Defensa (Alto Pot / Alto Share)",IF(AV95=3,"3 - Monitoreo (Bajo Pot / Alto Share)","4 - Baja Prioridad (Bajo Pot / Bajo Share)"))))</f>
        <v>Sin competencia directa</v>
      </c>
      <c r="AX95" s="12" t="str">
        <f aca="false">IF(OR(IFERROR(AND(W95&lt;&gt;"",Y95&lt;&gt;"",Y95-W95&gt;Resumen!$B$8),FALSE()),IFERROR(AND(X95&lt;&gt;"",Y95&lt;&gt;"",Y95-X95&gt;Resumen!$B$8),FALSE())),MAX(IF(IFERROR(AND(W95&lt;&gt;"",Y95&lt;&gt;"",Y95-W95&gt;Resumen!$B$8),FALSE()),Y95-W95,0),IF(IFERROR(AND(X95&lt;&gt;"",Y95&lt;&gt;"",Y95-X95&gt;Resumen!$B$8),FALSE()),Y95-X95,0)),"")</f>
        <v/>
      </c>
      <c r="AY95" s="22" t="str">
        <f aca="false">IF(OR(IFERROR(AND(W95&lt;&gt;"",Y95&lt;&gt;"",Y95-W95&gt;Resumen!$B$8),FALSE()),IFERROR(AND(X95&lt;&gt;"",Y95&lt;&gt;"",Y95-X95&gt;Resumen!$B$8),FALSE())),TRIM("Lays tiene mayor markup que "&amp;IF(IFERROR(AND(W95&lt;&gt;"",Y95&lt;&gt;"",Y95-W95&gt;Resumen!$B$8),FALSE()),"Quento ","")&amp;IF(IFERROR(AND(X95&lt;&gt;"",Y95&lt;&gt;"",Y95-X95&gt;Resumen!$B$8),FALSE()),"Julicroc ","")&amp;"en este PDV"),"")</f>
        <v/>
      </c>
      <c r="AZ95" s="22" t="str">
        <f aca="false">IF(COUNTIF('Plan Pehuamar - Lista'!$A$2:$A$167,A95)&gt;0,"Sí","No")</f>
        <v>No</v>
      </c>
      <c r="BA95" s="22" t="str">
        <f aca="false">IF(COUNTIF('Plan Combo 9+1'!$A$2:$A$226,A95)&gt;0,"Sí","No")</f>
        <v>No</v>
      </c>
      <c r="BB95" s="22" t="str">
        <f aca="false">IF(AH95="","No",IF(BA95="Sí",IF((AO95-AH95)&gt;Resumen!$B$6,"Sí","No"),IF((AO95-AH95)&gt;=Resumen!$B$132,"Sí","No")))</f>
        <v>No</v>
      </c>
      <c r="BC95" s="22" t="str">
        <f aca="false">IF(AND(N95="Sí",AL95="Sí",AI95=0),"Sí","No")</f>
        <v>No</v>
      </c>
      <c r="BD95" s="22" t="str">
        <f aca="false">IF(COUNTIF('Plan 9+1 (con Pehuamar)'!$A$2:$A$227,A95)&gt;0,"Sí","No")</f>
        <v>No</v>
      </c>
    </row>
    <row r="96" customFormat="false" ht="15" hidden="false" customHeight="true" outlineLevel="0" collapsed="false">
      <c r="A96" s="6" t="n">
        <v>404032</v>
      </c>
      <c r="B96" s="6" t="n">
        <v>1</v>
      </c>
      <c r="C96" s="6" t="n">
        <v>102</v>
      </c>
      <c r="D96" s="6" t="s">
        <v>254</v>
      </c>
      <c r="E96" s="6" t="s">
        <v>300</v>
      </c>
      <c r="F96" s="6" t="s">
        <v>196</v>
      </c>
      <c r="G96" s="6" t="s">
        <v>129</v>
      </c>
      <c r="H96" s="6" t="s">
        <v>197</v>
      </c>
      <c r="I96" s="27" t="n">
        <v>0</v>
      </c>
      <c r="J96" s="27" t="n">
        <v>0</v>
      </c>
      <c r="K96" s="27" t="n">
        <v>2</v>
      </c>
      <c r="L96" s="28" t="n">
        <f aca="false">I96+J96</f>
        <v>0</v>
      </c>
      <c r="M96" s="28" t="n">
        <f aca="false">L96+K96</f>
        <v>2</v>
      </c>
      <c r="N96" s="22" t="str">
        <f aca="false">IF(I96&gt;0,"Sí","No")</f>
        <v>No</v>
      </c>
      <c r="O96" s="22" t="str">
        <f aca="false">IF(J96&gt;0,"Sí","No")</f>
        <v>No</v>
      </c>
      <c r="P96" s="22" t="str">
        <f aca="false">IF(K96&gt;0,"Sí","No")</f>
        <v>Sí</v>
      </c>
      <c r="Q96" s="22" t="str">
        <f aca="false">IF(OR(I96&gt;0,J96&gt;0),"Sí","No")</f>
        <v>No</v>
      </c>
      <c r="R96" s="27"/>
      <c r="S96" s="27"/>
      <c r="T96" s="27"/>
      <c r="U96" s="27"/>
      <c r="V96" s="27"/>
      <c r="W96" s="12" t="str">
        <f aca="false">IF(AND(I96&gt;0,R96&gt;0),(S96-R96)/R96,"")</f>
        <v/>
      </c>
      <c r="X96" s="12" t="str">
        <f aca="false">IF(AND(J96&gt;0,T96&gt;0),(U96-T96)/T96,"")</f>
        <v/>
      </c>
      <c r="Y96" s="12" t="str">
        <f aca="false">IF(AND(K96&gt;0,V96&gt;0),(V96-Resumen!$B$7)/Resumen!$B$7,"")</f>
        <v/>
      </c>
      <c r="Z96" s="28" t="str">
        <f aca="false">IF(AND(K96&gt;0,I96&gt;0,V96&gt;0,S96&gt;0),V96-S96,"")</f>
        <v/>
      </c>
      <c r="AA96" s="12" t="str">
        <f aca="false">IF(Z96&lt;&gt;"",Z96/S96,"")</f>
        <v/>
      </c>
      <c r="AB96" s="28" t="str">
        <f aca="false">IF(AND(K96&gt;0,J96&gt;0,V96&gt;0,U96&gt;0),V96-U96,"")</f>
        <v/>
      </c>
      <c r="AC96" s="12" t="str">
        <f aca="false">IF(AB96&lt;&gt;"",AB96/U96,"")</f>
        <v/>
      </c>
      <c r="AD96" s="27" t="n">
        <v>0</v>
      </c>
      <c r="AE96" s="27" t="n">
        <v>0</v>
      </c>
      <c r="AF96" s="27" t="n">
        <v>0</v>
      </c>
      <c r="AG96" s="28" t="n">
        <f aca="false">AD96+AE96+AF96</f>
        <v>0</v>
      </c>
      <c r="AH96" s="12" t="str">
        <f aca="false">IF(AG96&gt;0,AD96/AG96,"")</f>
        <v/>
      </c>
      <c r="AI96" s="27" t="n">
        <v>0</v>
      </c>
      <c r="AJ96" s="27" t="n">
        <v>0</v>
      </c>
      <c r="AK96" s="27" t="n">
        <v>0</v>
      </c>
      <c r="AL96" s="22" t="str">
        <f aca="false">IF(OR(AJ96&gt;0,AK96&gt;0),"Sí","No")</f>
        <v>No</v>
      </c>
      <c r="AM96" s="6"/>
      <c r="AN96" s="6"/>
      <c r="AO96" s="12" t="n">
        <f aca="false">IF(M96&gt;0,K96/M96,"")</f>
        <v>1</v>
      </c>
      <c r="AP96" s="22" t="str">
        <f aca="false">IF(M96&gt;=Resumen!$B$5,"Alto","Bajo")</f>
        <v>Bajo</v>
      </c>
      <c r="AQ96" s="22" t="str">
        <f aca="false">IF(AO96&gt;=Resumen!$B$28,"Alto","Bajo")</f>
        <v>Alto</v>
      </c>
      <c r="AR96" s="22" t="str">
        <f aca="false">AP96&amp;" Potencial / "&amp;AQ96&amp;" Share"</f>
        <v>Bajo Potencial / Alto Share</v>
      </c>
      <c r="AS96" s="22" t="str">
        <f aca="false">IF(Q96="Sí",IF(AO96&gt;=Resumen!$B$29,"Alto","Bajo"),"")</f>
        <v/>
      </c>
      <c r="AT96" s="22" t="str">
        <f aca="false">IF(AS96&lt;&gt;"",AP96&amp;" Potencial / "&amp;AS96&amp;" Share","")</f>
        <v/>
      </c>
      <c r="AU96" s="22" t="str">
        <f aca="false">IF(AH96="","Sin dato",IF(AH96-AO96&gt;Resumen!$B$6,"Sobre-exhibido",IF(AO96-AH96&gt;Resumen!$B$6,"Sub-exhibido","En línea")))</f>
        <v>Sin dato</v>
      </c>
      <c r="AV96" s="22" t="str">
        <f aca="false">IF(AT96="","",IF(AT96="Alto Potencial / Bajo Share",1,IF(AT96="Alto Potencial / Alto Share",2,IF(AT96="Bajo Potencial / Alto Share",3,4))))</f>
        <v/>
      </c>
      <c r="AW96" s="22" t="str">
        <f aca="false">IF(Q96="No","Sin competencia directa",IF(AV96=1,"1 - Foco Conquista (Alto Pot / Bajo Share)",IF(AV96=2,"2 - Foco Defensa (Alto Pot / Alto Share)",IF(AV96=3,"3 - Monitoreo (Bajo Pot / Alto Share)","4 - Baja Prioridad (Bajo Pot / Bajo Share)"))))</f>
        <v>Sin competencia directa</v>
      </c>
      <c r="AX96" s="12" t="str">
        <f aca="false">IF(OR(IFERROR(AND(W96&lt;&gt;"",Y96&lt;&gt;"",Y96-W96&gt;Resumen!$B$8),FALSE()),IFERROR(AND(X96&lt;&gt;"",Y96&lt;&gt;"",Y96-X96&gt;Resumen!$B$8),FALSE())),MAX(IF(IFERROR(AND(W96&lt;&gt;"",Y96&lt;&gt;"",Y96-W96&gt;Resumen!$B$8),FALSE()),Y96-W96,0),IF(IFERROR(AND(X96&lt;&gt;"",Y96&lt;&gt;"",Y96-X96&gt;Resumen!$B$8),FALSE()),Y96-X96,0)),"")</f>
        <v/>
      </c>
      <c r="AY96" s="22" t="str">
        <f aca="false">IF(OR(IFERROR(AND(W96&lt;&gt;"",Y96&lt;&gt;"",Y96-W96&gt;Resumen!$B$8),FALSE()),IFERROR(AND(X96&lt;&gt;"",Y96&lt;&gt;"",Y96-X96&gt;Resumen!$B$8),FALSE())),TRIM("Lays tiene mayor markup que "&amp;IF(IFERROR(AND(W96&lt;&gt;"",Y96&lt;&gt;"",Y96-W96&gt;Resumen!$B$8),FALSE()),"Quento ","")&amp;IF(IFERROR(AND(X96&lt;&gt;"",Y96&lt;&gt;"",Y96-X96&gt;Resumen!$B$8),FALSE()),"Julicroc ","")&amp;"en este PDV"),"")</f>
        <v/>
      </c>
      <c r="AZ96" s="22" t="str">
        <f aca="false">IF(COUNTIF('Plan Pehuamar - Lista'!$A$2:$A$167,A96)&gt;0,"Sí","No")</f>
        <v>No</v>
      </c>
      <c r="BA96" s="22" t="str">
        <f aca="false">IF(COUNTIF('Plan Combo 9+1'!$A$2:$A$226,A96)&gt;0,"Sí","No")</f>
        <v>No</v>
      </c>
      <c r="BB96" s="22" t="str">
        <f aca="false">IF(AH96="","No",IF(BA96="Sí",IF((AO96-AH96)&gt;Resumen!$B$6,"Sí","No"),IF((AO96-AH96)&gt;=Resumen!$B$132,"Sí","No")))</f>
        <v>No</v>
      </c>
      <c r="BC96" s="22" t="str">
        <f aca="false">IF(AND(N96="Sí",AL96="Sí",AI96=0),"Sí","No")</f>
        <v>No</v>
      </c>
      <c r="BD96" s="22" t="str">
        <f aca="false">IF(COUNTIF('Plan 9+1 (con Pehuamar)'!$A$2:$A$227,A96)&gt;0,"Sí","No")</f>
        <v>No</v>
      </c>
    </row>
    <row r="97" customFormat="false" ht="15" hidden="false" customHeight="true" outlineLevel="0" collapsed="false">
      <c r="A97" s="6" t="n">
        <v>404103</v>
      </c>
      <c r="B97" s="6" t="n">
        <v>1</v>
      </c>
      <c r="C97" s="6" t="n">
        <v>102</v>
      </c>
      <c r="D97" s="6" t="s">
        <v>254</v>
      </c>
      <c r="E97" s="6" t="s">
        <v>301</v>
      </c>
      <c r="F97" s="6" t="s">
        <v>201</v>
      </c>
      <c r="G97" s="6" t="s">
        <v>129</v>
      </c>
      <c r="H97" s="6" t="s">
        <v>197</v>
      </c>
      <c r="I97" s="27" t="n">
        <v>30</v>
      </c>
      <c r="J97" s="27" t="n">
        <v>0</v>
      </c>
      <c r="K97" s="27" t="n">
        <v>40</v>
      </c>
      <c r="L97" s="28" t="n">
        <f aca="false">I97+J97</f>
        <v>30</v>
      </c>
      <c r="M97" s="28" t="n">
        <f aca="false">L97+K97</f>
        <v>70</v>
      </c>
      <c r="N97" s="22" t="str">
        <f aca="false">IF(I97&gt;0,"Sí","No")</f>
        <v>Sí</v>
      </c>
      <c r="O97" s="22" t="str">
        <f aca="false">IF(J97&gt;0,"Sí","No")</f>
        <v>No</v>
      </c>
      <c r="P97" s="22" t="str">
        <f aca="false">IF(K97&gt;0,"Sí","No")</f>
        <v>Sí</v>
      </c>
      <c r="Q97" s="22" t="str">
        <f aca="false">IF(OR(I97&gt;0,J97&gt;0),"Sí","No")</f>
        <v>Sí</v>
      </c>
      <c r="R97" s="27" t="n">
        <v>1800</v>
      </c>
      <c r="S97" s="27" t="n">
        <v>3000</v>
      </c>
      <c r="T97" s="27"/>
      <c r="U97" s="27"/>
      <c r="V97" s="27" t="n">
        <v>3600</v>
      </c>
      <c r="W97" s="12" t="n">
        <f aca="false">IF(AND(I97&gt;0,R97&gt;0),(S97-R97)/R97,"")</f>
        <v>0.666666666666667</v>
      </c>
      <c r="X97" s="12" t="str">
        <f aca="false">IF(AND(J97&gt;0,T97&gt;0),(U97-T97)/T97,"")</f>
        <v/>
      </c>
      <c r="Y97" s="12" t="n">
        <f aca="false">IF(AND(K97&gt;0,V97&gt;0),(V97-Resumen!$B$7)/Resumen!$B$7,"")</f>
        <v>0.44</v>
      </c>
      <c r="Z97" s="28" t="n">
        <f aca="false">IF(AND(K97&gt;0,I97&gt;0,V97&gt;0,S97&gt;0),V97-S97,"")</f>
        <v>600</v>
      </c>
      <c r="AA97" s="12" t="n">
        <f aca="false">IF(Z97&lt;&gt;"",Z97/S97,"")</f>
        <v>0.2</v>
      </c>
      <c r="AB97" s="28" t="str">
        <f aca="false">IF(AND(K97&gt;0,J97&gt;0,V97&gt;0,U97&gt;0),V97-U97,"")</f>
        <v/>
      </c>
      <c r="AC97" s="12" t="str">
        <f aca="false">IF(AB97&lt;&gt;"",AB97/U97,"")</f>
        <v/>
      </c>
      <c r="AD97" s="27" t="n">
        <v>5</v>
      </c>
      <c r="AE97" s="27" t="n">
        <v>4</v>
      </c>
      <c r="AF97" s="27" t="n">
        <v>0</v>
      </c>
      <c r="AG97" s="28" t="n">
        <f aca="false">AD97+AE97+AF97</f>
        <v>9</v>
      </c>
      <c r="AH97" s="12" t="n">
        <f aca="false">IF(AG97&gt;0,AD97/AG97,"")</f>
        <v>0.555555555555556</v>
      </c>
      <c r="AI97" s="27" t="n">
        <v>1</v>
      </c>
      <c r="AJ97" s="27" t="n">
        <v>1</v>
      </c>
      <c r="AK97" s="27" t="n">
        <v>0</v>
      </c>
      <c r="AL97" s="22" t="str">
        <f aca="false">IF(OR(AJ97&gt;0,AK97&gt;0),"Sí","No")</f>
        <v>Sí</v>
      </c>
      <c r="AM97" s="6" t="s">
        <v>198</v>
      </c>
      <c r="AN97" s="6"/>
      <c r="AO97" s="12" t="n">
        <f aca="false">IF(M97&gt;0,K97/M97,"")</f>
        <v>0.571428571428571</v>
      </c>
      <c r="AP97" s="22" t="str">
        <f aca="false">IF(M97&gt;=Resumen!$B$5,"Alto","Bajo")</f>
        <v>Alto</v>
      </c>
      <c r="AQ97" s="22" t="str">
        <f aca="false">IF(AO97&gt;=Resumen!$B$28,"Alto","Bajo")</f>
        <v>Alto</v>
      </c>
      <c r="AR97" s="22" t="str">
        <f aca="false">AP97&amp;" Potencial / "&amp;AQ97&amp;" Share"</f>
        <v>Alto Potencial / Alto Share</v>
      </c>
      <c r="AS97" s="22" t="str">
        <f aca="false">IF(Q97="Sí",IF(AO97&gt;=Resumen!$B$29,"Alto","Bajo"),"")</f>
        <v>Alto</v>
      </c>
      <c r="AT97" s="22" t="str">
        <f aca="false">IF(AS97&lt;&gt;"",AP97&amp;" Potencial / "&amp;AS97&amp;" Share","")</f>
        <v>Alto Potencial / Alto Share</v>
      </c>
      <c r="AU97" s="22" t="str">
        <f aca="false">IF(AH97="","Sin dato",IF(AH97-AO97&gt;Resumen!$B$6,"Sobre-exhibido",IF(AO97-AH97&gt;Resumen!$B$6,"Sub-exhibido","En línea")))</f>
        <v>En línea</v>
      </c>
      <c r="AV97" s="22" t="n">
        <f aca="false">IF(AT97="","",IF(AT97="Alto Potencial / Bajo Share",1,IF(AT97="Alto Potencial / Alto Share",2,IF(AT97="Bajo Potencial / Alto Share",3,4))))</f>
        <v>2</v>
      </c>
      <c r="AW97" s="22" t="str">
        <f aca="false">IF(Q97="No","Sin competencia directa",IF(AV97=1,"1 - Foco Conquista (Alto Pot / Bajo Share)",IF(AV97=2,"2 - Foco Defensa (Alto Pot / Alto Share)",IF(AV97=3,"3 - Monitoreo (Bajo Pot / Alto Share)","4 - Baja Prioridad (Bajo Pot / Bajo Share)"))))</f>
        <v>2 - Foco Defensa (Alto Pot / Alto Share)</v>
      </c>
      <c r="AX97" s="12" t="str">
        <f aca="false">IF(OR(IFERROR(AND(W97&lt;&gt;"",Y97&lt;&gt;"",Y97-W97&gt;Resumen!$B$8),FALSE()),IFERROR(AND(X97&lt;&gt;"",Y97&lt;&gt;"",Y97-X97&gt;Resumen!$B$8),FALSE())),MAX(IF(IFERROR(AND(W97&lt;&gt;"",Y97&lt;&gt;"",Y97-W97&gt;Resumen!$B$8),FALSE()),Y97-W97,0),IF(IFERROR(AND(X97&lt;&gt;"",Y97&lt;&gt;"",Y97-X97&gt;Resumen!$B$8),FALSE()),Y97-X97,0)),"")</f>
        <v/>
      </c>
      <c r="AY97" s="22" t="str">
        <f aca="false">IF(OR(IFERROR(AND(W97&lt;&gt;"",Y97&lt;&gt;"",Y97-W97&gt;Resumen!$B$8),FALSE()),IFERROR(AND(X97&lt;&gt;"",Y97&lt;&gt;"",Y97-X97&gt;Resumen!$B$8),FALSE())),TRIM("Lays tiene mayor markup que "&amp;IF(IFERROR(AND(W97&lt;&gt;"",Y97&lt;&gt;"",Y97-W97&gt;Resumen!$B$8),FALSE()),"Quento ","")&amp;IF(IFERROR(AND(X97&lt;&gt;"",Y97&lt;&gt;"",Y97-X97&gt;Resumen!$B$8),FALSE()),"Julicroc ","")&amp;"en este PDV"),"")</f>
        <v/>
      </c>
      <c r="AZ97" s="22" t="str">
        <f aca="false">IF(COUNTIF('Plan Pehuamar - Lista'!$A$2:$A$167,A97)&gt;0,"Sí","No")</f>
        <v>No</v>
      </c>
      <c r="BA97" s="22" t="str">
        <f aca="false">IF(COUNTIF('Plan Combo 9+1'!$A$2:$A$226,A97)&gt;0,"Sí","No")</f>
        <v>No</v>
      </c>
      <c r="BB97" s="22" t="str">
        <f aca="false">IF(AH97="","No",IF(BA97="Sí",IF((AO97-AH97)&gt;Resumen!$B$6,"Sí","No"),IF((AO97-AH97)&gt;=Resumen!$B$132,"Sí","No")))</f>
        <v>No</v>
      </c>
      <c r="BC97" s="22" t="str">
        <f aca="false">IF(AND(N97="Sí",AL97="Sí",AI97=0),"Sí","No")</f>
        <v>No</v>
      </c>
      <c r="BD97" s="22" t="str">
        <f aca="false">IF(COUNTIF('Plan 9+1 (con Pehuamar)'!$A$2:$A$227,A97)&gt;0,"Sí","No")</f>
        <v>No</v>
      </c>
    </row>
    <row r="98" customFormat="false" ht="15" hidden="false" customHeight="true" outlineLevel="0" collapsed="false">
      <c r="A98" s="6" t="n">
        <v>404108</v>
      </c>
      <c r="B98" s="6" t="n">
        <v>1</v>
      </c>
      <c r="C98" s="6" t="n">
        <v>102</v>
      </c>
      <c r="D98" s="6" t="s">
        <v>254</v>
      </c>
      <c r="E98" s="6" t="s">
        <v>302</v>
      </c>
      <c r="F98" s="6" t="s">
        <v>303</v>
      </c>
      <c r="G98" s="6" t="s">
        <v>129</v>
      </c>
      <c r="H98" s="6" t="s">
        <v>197</v>
      </c>
      <c r="I98" s="27" t="n">
        <v>30</v>
      </c>
      <c r="J98" s="27" t="n">
        <v>0</v>
      </c>
      <c r="K98" s="27" t="n">
        <v>30</v>
      </c>
      <c r="L98" s="28" t="n">
        <f aca="false">I98+J98</f>
        <v>30</v>
      </c>
      <c r="M98" s="28" t="n">
        <f aca="false">L98+K98</f>
        <v>60</v>
      </c>
      <c r="N98" s="22" t="str">
        <f aca="false">IF(I98&gt;0,"Sí","No")</f>
        <v>Sí</v>
      </c>
      <c r="O98" s="22" t="str">
        <f aca="false">IF(J98&gt;0,"Sí","No")</f>
        <v>No</v>
      </c>
      <c r="P98" s="22" t="str">
        <f aca="false">IF(K98&gt;0,"Sí","No")</f>
        <v>Sí</v>
      </c>
      <c r="Q98" s="22" t="str">
        <f aca="false">IF(OR(I98&gt;0,J98&gt;0),"Sí","No")</f>
        <v>Sí</v>
      </c>
      <c r="R98" s="27" t="n">
        <v>1800</v>
      </c>
      <c r="S98" s="27" t="n">
        <v>3000</v>
      </c>
      <c r="T98" s="27"/>
      <c r="U98" s="27"/>
      <c r="V98" s="27" t="n">
        <v>3700</v>
      </c>
      <c r="W98" s="12" t="n">
        <f aca="false">IF(AND(I98&gt;0,R98&gt;0),(S98-R98)/R98,"")</f>
        <v>0.666666666666667</v>
      </c>
      <c r="X98" s="12" t="str">
        <f aca="false">IF(AND(J98&gt;0,T98&gt;0),(U98-T98)/T98,"")</f>
        <v/>
      </c>
      <c r="Y98" s="12" t="n">
        <f aca="false">IF(AND(K98&gt;0,V98&gt;0),(V98-Resumen!$B$7)/Resumen!$B$7,"")</f>
        <v>0.48</v>
      </c>
      <c r="Z98" s="28" t="n">
        <f aca="false">IF(AND(K98&gt;0,I98&gt;0,V98&gt;0,S98&gt;0),V98-S98,"")</f>
        <v>700</v>
      </c>
      <c r="AA98" s="12" t="n">
        <f aca="false">IF(Z98&lt;&gt;"",Z98/S98,"")</f>
        <v>0.233333333333333</v>
      </c>
      <c r="AB98" s="28" t="str">
        <f aca="false">IF(AND(K98&gt;0,J98&gt;0,V98&gt;0,U98&gt;0),V98-U98,"")</f>
        <v/>
      </c>
      <c r="AC98" s="12" t="str">
        <f aca="false">IF(AB98&lt;&gt;"",AB98/U98,"")</f>
        <v/>
      </c>
      <c r="AD98" s="27" t="n">
        <v>4</v>
      </c>
      <c r="AE98" s="27" t="n">
        <v>4</v>
      </c>
      <c r="AF98" s="27" t="n">
        <v>0</v>
      </c>
      <c r="AG98" s="28" t="n">
        <f aca="false">AD98+AE98+AF98</f>
        <v>8</v>
      </c>
      <c r="AH98" s="12" t="n">
        <f aca="false">IF(AG98&gt;0,AD98/AG98,"")</f>
        <v>0.5</v>
      </c>
      <c r="AI98" s="27" t="n">
        <v>0</v>
      </c>
      <c r="AJ98" s="27" t="n">
        <v>0</v>
      </c>
      <c r="AK98" s="27" t="n">
        <v>0</v>
      </c>
      <c r="AL98" s="22" t="str">
        <f aca="false">IF(OR(AJ98&gt;0,AK98&gt;0),"Sí","No")</f>
        <v>No</v>
      </c>
      <c r="AM98" s="6" t="s">
        <v>198</v>
      </c>
      <c r="AN98" s="6"/>
      <c r="AO98" s="12" t="n">
        <f aca="false">IF(M98&gt;0,K98/M98,"")</f>
        <v>0.5</v>
      </c>
      <c r="AP98" s="22" t="str">
        <f aca="false">IF(M98&gt;=Resumen!$B$5,"Alto","Bajo")</f>
        <v>Alto</v>
      </c>
      <c r="AQ98" s="22" t="str">
        <f aca="false">IF(AO98&gt;=Resumen!$B$28,"Alto","Bajo")</f>
        <v>Alto</v>
      </c>
      <c r="AR98" s="22" t="str">
        <f aca="false">AP98&amp;" Potencial / "&amp;AQ98&amp;" Share"</f>
        <v>Alto Potencial / Alto Share</v>
      </c>
      <c r="AS98" s="22" t="str">
        <f aca="false">IF(Q98="Sí",IF(AO98&gt;=Resumen!$B$29,"Alto","Bajo"),"")</f>
        <v>Alto</v>
      </c>
      <c r="AT98" s="22" t="str">
        <f aca="false">IF(AS98&lt;&gt;"",AP98&amp;" Potencial / "&amp;AS98&amp;" Share","")</f>
        <v>Alto Potencial / Alto Share</v>
      </c>
      <c r="AU98" s="22" t="str">
        <f aca="false">IF(AH98="","Sin dato",IF(AH98-AO98&gt;Resumen!$B$6,"Sobre-exhibido",IF(AO98-AH98&gt;Resumen!$B$6,"Sub-exhibido","En línea")))</f>
        <v>En línea</v>
      </c>
      <c r="AV98" s="22" t="n">
        <f aca="false">IF(AT98="","",IF(AT98="Alto Potencial / Bajo Share",1,IF(AT98="Alto Potencial / Alto Share",2,IF(AT98="Bajo Potencial / Alto Share",3,4))))</f>
        <v>2</v>
      </c>
      <c r="AW98" s="22" t="str">
        <f aca="false">IF(Q98="No","Sin competencia directa",IF(AV98=1,"1 - Foco Conquista (Alto Pot / Bajo Share)",IF(AV98=2,"2 - Foco Defensa (Alto Pot / Alto Share)",IF(AV98=3,"3 - Monitoreo (Bajo Pot / Alto Share)","4 - Baja Prioridad (Bajo Pot / Bajo Share)"))))</f>
        <v>2 - Foco Defensa (Alto Pot / Alto Share)</v>
      </c>
      <c r="AX98" s="12" t="str">
        <f aca="false">IF(OR(IFERROR(AND(W98&lt;&gt;"",Y98&lt;&gt;"",Y98-W98&gt;Resumen!$B$8),FALSE()),IFERROR(AND(X98&lt;&gt;"",Y98&lt;&gt;"",Y98-X98&gt;Resumen!$B$8),FALSE())),MAX(IF(IFERROR(AND(W98&lt;&gt;"",Y98&lt;&gt;"",Y98-W98&gt;Resumen!$B$8),FALSE()),Y98-W98,0),IF(IFERROR(AND(X98&lt;&gt;"",Y98&lt;&gt;"",Y98-X98&gt;Resumen!$B$8),FALSE()),Y98-X98,0)),"")</f>
        <v/>
      </c>
      <c r="AY98" s="22" t="str">
        <f aca="false">IF(OR(IFERROR(AND(W98&lt;&gt;"",Y98&lt;&gt;"",Y98-W98&gt;Resumen!$B$8),FALSE()),IFERROR(AND(X98&lt;&gt;"",Y98&lt;&gt;"",Y98-X98&gt;Resumen!$B$8),FALSE())),TRIM("Lays tiene mayor markup que "&amp;IF(IFERROR(AND(W98&lt;&gt;"",Y98&lt;&gt;"",Y98-W98&gt;Resumen!$B$8),FALSE()),"Quento ","")&amp;IF(IFERROR(AND(X98&lt;&gt;"",Y98&lt;&gt;"",Y98-X98&gt;Resumen!$B$8),FALSE()),"Julicroc ","")&amp;"en este PDV"),"")</f>
        <v/>
      </c>
      <c r="AZ98" s="22" t="str">
        <f aca="false">IF(COUNTIF('Plan Pehuamar - Lista'!$A$2:$A$167,A98)&gt;0,"Sí","No")</f>
        <v>No</v>
      </c>
      <c r="BA98" s="22" t="str">
        <f aca="false">IF(COUNTIF('Plan Combo 9+1'!$A$2:$A$226,A98)&gt;0,"Sí","No")</f>
        <v>No</v>
      </c>
      <c r="BB98" s="22" t="str">
        <f aca="false">IF(AH98="","No",IF(BA98="Sí",IF((AO98-AH98)&gt;Resumen!$B$6,"Sí","No"),IF((AO98-AH98)&gt;=Resumen!$B$132,"Sí","No")))</f>
        <v>No</v>
      </c>
      <c r="BC98" s="22" t="str">
        <f aca="false">IF(AND(N98="Sí",AL98="Sí",AI98=0),"Sí","No")</f>
        <v>No</v>
      </c>
      <c r="BD98" s="22" t="str">
        <f aca="false">IF(COUNTIF('Plan 9+1 (con Pehuamar)'!$A$2:$A$227,A98)&gt;0,"Sí","No")</f>
        <v>No</v>
      </c>
    </row>
    <row r="99" customFormat="false" ht="15" hidden="false" customHeight="true" outlineLevel="0" collapsed="false">
      <c r="A99" s="6" t="n">
        <v>404137</v>
      </c>
      <c r="B99" s="6" t="n">
        <v>1</v>
      </c>
      <c r="C99" s="6" t="n">
        <v>102</v>
      </c>
      <c r="D99" s="6" t="s">
        <v>254</v>
      </c>
      <c r="E99" s="6" t="s">
        <v>304</v>
      </c>
      <c r="F99" s="6" t="s">
        <v>291</v>
      </c>
      <c r="G99" s="6" t="s">
        <v>129</v>
      </c>
      <c r="H99" s="6" t="s">
        <v>197</v>
      </c>
      <c r="I99" s="27" t="n">
        <v>0</v>
      </c>
      <c r="J99" s="27" t="n">
        <v>0</v>
      </c>
      <c r="K99" s="27" t="n">
        <v>3.1</v>
      </c>
      <c r="L99" s="28" t="n">
        <f aca="false">I99+J99</f>
        <v>0</v>
      </c>
      <c r="M99" s="28" t="n">
        <f aca="false">L99+K99</f>
        <v>3.1</v>
      </c>
      <c r="N99" s="22" t="str">
        <f aca="false">IF(I99&gt;0,"Sí","No")</f>
        <v>No</v>
      </c>
      <c r="O99" s="22" t="str">
        <f aca="false">IF(J99&gt;0,"Sí","No")</f>
        <v>No</v>
      </c>
      <c r="P99" s="22" t="str">
        <f aca="false">IF(K99&gt;0,"Sí","No")</f>
        <v>Sí</v>
      </c>
      <c r="Q99" s="22" t="str">
        <f aca="false">IF(OR(I99&gt;0,J99&gt;0),"Sí","No")</f>
        <v>No</v>
      </c>
      <c r="R99" s="27"/>
      <c r="S99" s="27"/>
      <c r="T99" s="27"/>
      <c r="U99" s="27"/>
      <c r="V99" s="27"/>
      <c r="W99" s="12" t="str">
        <f aca="false">IF(AND(I99&gt;0,R99&gt;0),(S99-R99)/R99,"")</f>
        <v/>
      </c>
      <c r="X99" s="12" t="str">
        <f aca="false">IF(AND(J99&gt;0,T99&gt;0),(U99-T99)/T99,"")</f>
        <v/>
      </c>
      <c r="Y99" s="12" t="str">
        <f aca="false">IF(AND(K99&gt;0,V99&gt;0),(V99-Resumen!$B$7)/Resumen!$B$7,"")</f>
        <v/>
      </c>
      <c r="Z99" s="28" t="str">
        <f aca="false">IF(AND(K99&gt;0,I99&gt;0,V99&gt;0,S99&gt;0),V99-S99,"")</f>
        <v/>
      </c>
      <c r="AA99" s="12" t="str">
        <f aca="false">IF(Z99&lt;&gt;"",Z99/S99,"")</f>
        <v/>
      </c>
      <c r="AB99" s="28" t="str">
        <f aca="false">IF(AND(K99&gt;0,J99&gt;0,V99&gt;0,U99&gt;0),V99-U99,"")</f>
        <v/>
      </c>
      <c r="AC99" s="12" t="str">
        <f aca="false">IF(AB99&lt;&gt;"",AB99/U99,"")</f>
        <v/>
      </c>
      <c r="AD99" s="27" t="n">
        <v>0</v>
      </c>
      <c r="AE99" s="27" t="n">
        <v>0</v>
      </c>
      <c r="AF99" s="27" t="n">
        <v>0</v>
      </c>
      <c r="AG99" s="28" t="n">
        <f aca="false">AD99+AE99+AF99</f>
        <v>0</v>
      </c>
      <c r="AH99" s="12" t="str">
        <f aca="false">IF(AG99&gt;0,AD99/AG99,"")</f>
        <v/>
      </c>
      <c r="AI99" s="27" t="n">
        <v>0</v>
      </c>
      <c r="AJ99" s="27" t="n">
        <v>0</v>
      </c>
      <c r="AK99" s="27" t="n">
        <v>0</v>
      </c>
      <c r="AL99" s="22" t="str">
        <f aca="false">IF(OR(AJ99&gt;0,AK99&gt;0),"Sí","No")</f>
        <v>No</v>
      </c>
      <c r="AM99" s="6"/>
      <c r="AN99" s="6"/>
      <c r="AO99" s="12" t="n">
        <f aca="false">IF(M99&gt;0,K99/M99,"")</f>
        <v>1</v>
      </c>
      <c r="AP99" s="22" t="str">
        <f aca="false">IF(M99&gt;=Resumen!$B$5,"Alto","Bajo")</f>
        <v>Bajo</v>
      </c>
      <c r="AQ99" s="22" t="str">
        <f aca="false">IF(AO99&gt;=Resumen!$B$28,"Alto","Bajo")</f>
        <v>Alto</v>
      </c>
      <c r="AR99" s="22" t="str">
        <f aca="false">AP99&amp;" Potencial / "&amp;AQ99&amp;" Share"</f>
        <v>Bajo Potencial / Alto Share</v>
      </c>
      <c r="AS99" s="22" t="str">
        <f aca="false">IF(Q99="Sí",IF(AO99&gt;=Resumen!$B$29,"Alto","Bajo"),"")</f>
        <v/>
      </c>
      <c r="AT99" s="22" t="str">
        <f aca="false">IF(AS99&lt;&gt;"",AP99&amp;" Potencial / "&amp;AS99&amp;" Share","")</f>
        <v/>
      </c>
      <c r="AU99" s="22" t="str">
        <f aca="false">IF(AH99="","Sin dato",IF(AH99-AO99&gt;Resumen!$B$6,"Sobre-exhibido",IF(AO99-AH99&gt;Resumen!$B$6,"Sub-exhibido","En línea")))</f>
        <v>Sin dato</v>
      </c>
      <c r="AV99" s="22" t="str">
        <f aca="false">IF(AT99="","",IF(AT99="Alto Potencial / Bajo Share",1,IF(AT99="Alto Potencial / Alto Share",2,IF(AT99="Bajo Potencial / Alto Share",3,4))))</f>
        <v/>
      </c>
      <c r="AW99" s="22" t="str">
        <f aca="false">IF(Q99="No","Sin competencia directa",IF(AV99=1,"1 - Foco Conquista (Alto Pot / Bajo Share)",IF(AV99=2,"2 - Foco Defensa (Alto Pot / Alto Share)",IF(AV99=3,"3 - Monitoreo (Bajo Pot / Alto Share)","4 - Baja Prioridad (Bajo Pot / Bajo Share)"))))</f>
        <v>Sin competencia directa</v>
      </c>
      <c r="AX99" s="12" t="str">
        <f aca="false">IF(OR(IFERROR(AND(W99&lt;&gt;"",Y99&lt;&gt;"",Y99-W99&gt;Resumen!$B$8),FALSE()),IFERROR(AND(X99&lt;&gt;"",Y99&lt;&gt;"",Y99-X99&gt;Resumen!$B$8),FALSE())),MAX(IF(IFERROR(AND(W99&lt;&gt;"",Y99&lt;&gt;"",Y99-W99&gt;Resumen!$B$8),FALSE()),Y99-W99,0),IF(IFERROR(AND(X99&lt;&gt;"",Y99&lt;&gt;"",Y99-X99&gt;Resumen!$B$8),FALSE()),Y99-X99,0)),"")</f>
        <v/>
      </c>
      <c r="AY99" s="22" t="str">
        <f aca="false">IF(OR(IFERROR(AND(W99&lt;&gt;"",Y99&lt;&gt;"",Y99-W99&gt;Resumen!$B$8),FALSE()),IFERROR(AND(X99&lt;&gt;"",Y99&lt;&gt;"",Y99-X99&gt;Resumen!$B$8),FALSE())),TRIM("Lays tiene mayor markup que "&amp;IF(IFERROR(AND(W99&lt;&gt;"",Y99&lt;&gt;"",Y99-W99&gt;Resumen!$B$8),FALSE()),"Quento ","")&amp;IF(IFERROR(AND(X99&lt;&gt;"",Y99&lt;&gt;"",Y99-X99&gt;Resumen!$B$8),FALSE()),"Julicroc ","")&amp;"en este PDV"),"")</f>
        <v/>
      </c>
      <c r="AZ99" s="22" t="str">
        <f aca="false">IF(COUNTIF('Plan Pehuamar - Lista'!$A$2:$A$167,A99)&gt;0,"Sí","No")</f>
        <v>No</v>
      </c>
      <c r="BA99" s="22" t="str">
        <f aca="false">IF(COUNTIF('Plan Combo 9+1'!$A$2:$A$226,A99)&gt;0,"Sí","No")</f>
        <v>No</v>
      </c>
      <c r="BB99" s="22" t="str">
        <f aca="false">IF(AH99="","No",IF(BA99="Sí",IF((AO99-AH99)&gt;Resumen!$B$6,"Sí","No"),IF((AO99-AH99)&gt;=Resumen!$B$132,"Sí","No")))</f>
        <v>No</v>
      </c>
      <c r="BC99" s="22" t="str">
        <f aca="false">IF(AND(N99="Sí",AL99="Sí",AI99=0),"Sí","No")</f>
        <v>No</v>
      </c>
      <c r="BD99" s="22" t="str">
        <f aca="false">IF(COUNTIF('Plan 9+1 (con Pehuamar)'!$A$2:$A$227,A99)&gt;0,"Sí","No")</f>
        <v>No</v>
      </c>
    </row>
    <row r="100" customFormat="false" ht="15" hidden="false" customHeight="true" outlineLevel="0" collapsed="false">
      <c r="A100" s="6" t="n">
        <v>404261</v>
      </c>
      <c r="B100" s="6" t="n">
        <v>1</v>
      </c>
      <c r="C100" s="6" t="n">
        <v>102</v>
      </c>
      <c r="D100" s="6" t="s">
        <v>254</v>
      </c>
      <c r="E100" s="6" t="s">
        <v>305</v>
      </c>
      <c r="F100" s="6" t="s">
        <v>196</v>
      </c>
      <c r="G100" s="6" t="s">
        <v>129</v>
      </c>
      <c r="H100" s="6" t="s">
        <v>197</v>
      </c>
      <c r="I100" s="27" t="n">
        <v>0</v>
      </c>
      <c r="J100" s="27" t="n">
        <v>0</v>
      </c>
      <c r="K100" s="27" t="n">
        <v>1.2</v>
      </c>
      <c r="L100" s="28" t="n">
        <f aca="false">I100+J100</f>
        <v>0</v>
      </c>
      <c r="M100" s="28" t="n">
        <f aca="false">L100+K100</f>
        <v>1.2</v>
      </c>
      <c r="N100" s="22" t="str">
        <f aca="false">IF(I100&gt;0,"Sí","No")</f>
        <v>No</v>
      </c>
      <c r="O100" s="22" t="str">
        <f aca="false">IF(J100&gt;0,"Sí","No")</f>
        <v>No</v>
      </c>
      <c r="P100" s="22" t="str">
        <f aca="false">IF(K100&gt;0,"Sí","No")</f>
        <v>Sí</v>
      </c>
      <c r="Q100" s="22" t="str">
        <f aca="false">IF(OR(I100&gt;0,J100&gt;0),"Sí","No")</f>
        <v>No</v>
      </c>
      <c r="R100" s="27"/>
      <c r="S100" s="27"/>
      <c r="T100" s="27"/>
      <c r="U100" s="27"/>
      <c r="V100" s="27"/>
      <c r="W100" s="12" t="str">
        <f aca="false">IF(AND(I100&gt;0,R100&gt;0),(S100-R100)/R100,"")</f>
        <v/>
      </c>
      <c r="X100" s="12" t="str">
        <f aca="false">IF(AND(J100&gt;0,T100&gt;0),(U100-T100)/T100,"")</f>
        <v/>
      </c>
      <c r="Y100" s="12" t="str">
        <f aca="false">IF(AND(K100&gt;0,V100&gt;0),(V100-Resumen!$B$7)/Resumen!$B$7,"")</f>
        <v/>
      </c>
      <c r="Z100" s="28" t="str">
        <f aca="false">IF(AND(K100&gt;0,I100&gt;0,V100&gt;0,S100&gt;0),V100-S100,"")</f>
        <v/>
      </c>
      <c r="AA100" s="12" t="str">
        <f aca="false">IF(Z100&lt;&gt;"",Z100/S100,"")</f>
        <v/>
      </c>
      <c r="AB100" s="28" t="str">
        <f aca="false">IF(AND(K100&gt;0,J100&gt;0,V100&gt;0,U100&gt;0),V100-U100,"")</f>
        <v/>
      </c>
      <c r="AC100" s="12" t="str">
        <f aca="false">IF(AB100&lt;&gt;"",AB100/U100,"")</f>
        <v/>
      </c>
      <c r="AD100" s="27" t="n">
        <v>0</v>
      </c>
      <c r="AE100" s="27" t="n">
        <v>0</v>
      </c>
      <c r="AF100" s="27" t="n">
        <v>0</v>
      </c>
      <c r="AG100" s="28" t="n">
        <f aca="false">AD100+AE100+AF100</f>
        <v>0</v>
      </c>
      <c r="AH100" s="12" t="str">
        <f aca="false">IF(AG100&gt;0,AD100/AG100,"")</f>
        <v/>
      </c>
      <c r="AI100" s="27" t="n">
        <v>0</v>
      </c>
      <c r="AJ100" s="27" t="n">
        <v>0</v>
      </c>
      <c r="AK100" s="27" t="n">
        <v>0</v>
      </c>
      <c r="AL100" s="22" t="str">
        <f aca="false">IF(OR(AJ100&gt;0,AK100&gt;0),"Sí","No")</f>
        <v>No</v>
      </c>
      <c r="AM100" s="6"/>
      <c r="AN100" s="6"/>
      <c r="AO100" s="12" t="n">
        <f aca="false">IF(M100&gt;0,K100/M100,"")</f>
        <v>1</v>
      </c>
      <c r="AP100" s="22" t="str">
        <f aca="false">IF(M100&gt;=Resumen!$B$5,"Alto","Bajo")</f>
        <v>Bajo</v>
      </c>
      <c r="AQ100" s="22" t="str">
        <f aca="false">IF(AO100&gt;=Resumen!$B$28,"Alto","Bajo")</f>
        <v>Alto</v>
      </c>
      <c r="AR100" s="22" t="str">
        <f aca="false">AP100&amp;" Potencial / "&amp;AQ100&amp;" Share"</f>
        <v>Bajo Potencial / Alto Share</v>
      </c>
      <c r="AS100" s="22" t="str">
        <f aca="false">IF(Q100="Sí",IF(AO100&gt;=Resumen!$B$29,"Alto","Bajo"),"")</f>
        <v/>
      </c>
      <c r="AT100" s="22" t="str">
        <f aca="false">IF(AS100&lt;&gt;"",AP100&amp;" Potencial / "&amp;AS100&amp;" Share","")</f>
        <v/>
      </c>
      <c r="AU100" s="22" t="str">
        <f aca="false">IF(AH100="","Sin dato",IF(AH100-AO100&gt;Resumen!$B$6,"Sobre-exhibido",IF(AO100-AH100&gt;Resumen!$B$6,"Sub-exhibido","En línea")))</f>
        <v>Sin dato</v>
      </c>
      <c r="AV100" s="22" t="str">
        <f aca="false">IF(AT100="","",IF(AT100="Alto Potencial / Bajo Share",1,IF(AT100="Alto Potencial / Alto Share",2,IF(AT100="Bajo Potencial / Alto Share",3,4))))</f>
        <v/>
      </c>
      <c r="AW100" s="22" t="str">
        <f aca="false">IF(Q100="No","Sin competencia directa",IF(AV100=1,"1 - Foco Conquista (Alto Pot / Bajo Share)",IF(AV100=2,"2 - Foco Defensa (Alto Pot / Alto Share)",IF(AV100=3,"3 - Monitoreo (Bajo Pot / Alto Share)","4 - Baja Prioridad (Bajo Pot / Bajo Share)"))))</f>
        <v>Sin competencia directa</v>
      </c>
      <c r="AX100" s="12" t="str">
        <f aca="false">IF(OR(IFERROR(AND(W100&lt;&gt;"",Y100&lt;&gt;"",Y100-W100&gt;Resumen!$B$8),FALSE()),IFERROR(AND(X100&lt;&gt;"",Y100&lt;&gt;"",Y100-X100&gt;Resumen!$B$8),FALSE())),MAX(IF(IFERROR(AND(W100&lt;&gt;"",Y100&lt;&gt;"",Y100-W100&gt;Resumen!$B$8),FALSE()),Y100-W100,0),IF(IFERROR(AND(X100&lt;&gt;"",Y100&lt;&gt;"",Y100-X100&gt;Resumen!$B$8),FALSE()),Y100-X100,0)),"")</f>
        <v/>
      </c>
      <c r="AY100" s="22" t="str">
        <f aca="false">IF(OR(IFERROR(AND(W100&lt;&gt;"",Y100&lt;&gt;"",Y100-W100&gt;Resumen!$B$8),FALSE()),IFERROR(AND(X100&lt;&gt;"",Y100&lt;&gt;"",Y100-X100&gt;Resumen!$B$8),FALSE())),TRIM("Lays tiene mayor markup que "&amp;IF(IFERROR(AND(W100&lt;&gt;"",Y100&lt;&gt;"",Y100-W100&gt;Resumen!$B$8),FALSE()),"Quento ","")&amp;IF(IFERROR(AND(X100&lt;&gt;"",Y100&lt;&gt;"",Y100-X100&gt;Resumen!$B$8),FALSE()),"Julicroc ","")&amp;"en este PDV"),"")</f>
        <v/>
      </c>
      <c r="AZ100" s="22" t="str">
        <f aca="false">IF(COUNTIF('Plan Pehuamar - Lista'!$A$2:$A$167,A100)&gt;0,"Sí","No")</f>
        <v>No</v>
      </c>
      <c r="BA100" s="22" t="str">
        <f aca="false">IF(COUNTIF('Plan Combo 9+1'!$A$2:$A$226,A100)&gt;0,"Sí","No")</f>
        <v>No</v>
      </c>
      <c r="BB100" s="22" t="str">
        <f aca="false">IF(AH100="","No",IF(BA100="Sí",IF((AO100-AH100)&gt;Resumen!$B$6,"Sí","No"),IF((AO100-AH100)&gt;=Resumen!$B$132,"Sí","No")))</f>
        <v>No</v>
      </c>
      <c r="BC100" s="22" t="str">
        <f aca="false">IF(AND(N100="Sí",AL100="Sí",AI100=0),"Sí","No")</f>
        <v>No</v>
      </c>
      <c r="BD100" s="22" t="str">
        <f aca="false">IF(COUNTIF('Plan 9+1 (con Pehuamar)'!$A$2:$A$227,A100)&gt;0,"Sí","No")</f>
        <v>No</v>
      </c>
    </row>
    <row r="101" customFormat="false" ht="15" hidden="false" customHeight="true" outlineLevel="0" collapsed="false">
      <c r="A101" s="6" t="n">
        <v>404266</v>
      </c>
      <c r="B101" s="6" t="n">
        <v>1</v>
      </c>
      <c r="C101" s="6" t="n">
        <v>102</v>
      </c>
      <c r="D101" s="6" t="s">
        <v>254</v>
      </c>
      <c r="E101" s="6" t="s">
        <v>306</v>
      </c>
      <c r="F101" s="6" t="s">
        <v>196</v>
      </c>
      <c r="G101" s="6" t="s">
        <v>129</v>
      </c>
      <c r="H101" s="6" t="s">
        <v>197</v>
      </c>
      <c r="I101" s="27" t="n">
        <v>0</v>
      </c>
      <c r="J101" s="27" t="n">
        <v>0</v>
      </c>
      <c r="K101" s="27" t="n">
        <v>2.1</v>
      </c>
      <c r="L101" s="28" t="n">
        <f aca="false">I101+J101</f>
        <v>0</v>
      </c>
      <c r="M101" s="28" t="n">
        <f aca="false">L101+K101</f>
        <v>2.1</v>
      </c>
      <c r="N101" s="22" t="str">
        <f aca="false">IF(I101&gt;0,"Sí","No")</f>
        <v>No</v>
      </c>
      <c r="O101" s="22" t="str">
        <f aca="false">IF(J101&gt;0,"Sí","No")</f>
        <v>No</v>
      </c>
      <c r="P101" s="22" t="str">
        <f aca="false">IF(K101&gt;0,"Sí","No")</f>
        <v>Sí</v>
      </c>
      <c r="Q101" s="22" t="str">
        <f aca="false">IF(OR(I101&gt;0,J101&gt;0),"Sí","No")</f>
        <v>No</v>
      </c>
      <c r="R101" s="27"/>
      <c r="S101" s="27"/>
      <c r="T101" s="27"/>
      <c r="U101" s="27"/>
      <c r="V101" s="27"/>
      <c r="W101" s="12" t="str">
        <f aca="false">IF(AND(I101&gt;0,R101&gt;0),(S101-R101)/R101,"")</f>
        <v/>
      </c>
      <c r="X101" s="12" t="str">
        <f aca="false">IF(AND(J101&gt;0,T101&gt;0),(U101-T101)/T101,"")</f>
        <v/>
      </c>
      <c r="Y101" s="12" t="str">
        <f aca="false">IF(AND(K101&gt;0,V101&gt;0),(V101-Resumen!$B$7)/Resumen!$B$7,"")</f>
        <v/>
      </c>
      <c r="Z101" s="28" t="str">
        <f aca="false">IF(AND(K101&gt;0,I101&gt;0,V101&gt;0,S101&gt;0),V101-S101,"")</f>
        <v/>
      </c>
      <c r="AA101" s="12" t="str">
        <f aca="false">IF(Z101&lt;&gt;"",Z101/S101,"")</f>
        <v/>
      </c>
      <c r="AB101" s="28" t="str">
        <f aca="false">IF(AND(K101&gt;0,J101&gt;0,V101&gt;0,U101&gt;0),V101-U101,"")</f>
        <v/>
      </c>
      <c r="AC101" s="12" t="str">
        <f aca="false">IF(AB101&lt;&gt;"",AB101/U101,"")</f>
        <v/>
      </c>
      <c r="AD101" s="27" t="n">
        <v>0</v>
      </c>
      <c r="AE101" s="27" t="n">
        <v>0</v>
      </c>
      <c r="AF101" s="27" t="n">
        <v>0</v>
      </c>
      <c r="AG101" s="28" t="n">
        <f aca="false">AD101+AE101+AF101</f>
        <v>0</v>
      </c>
      <c r="AH101" s="12" t="str">
        <f aca="false">IF(AG101&gt;0,AD101/AG101,"")</f>
        <v/>
      </c>
      <c r="AI101" s="27" t="n">
        <v>0</v>
      </c>
      <c r="AJ101" s="27" t="n">
        <v>0</v>
      </c>
      <c r="AK101" s="27" t="n">
        <v>0</v>
      </c>
      <c r="AL101" s="22" t="str">
        <f aca="false">IF(OR(AJ101&gt;0,AK101&gt;0),"Sí","No")</f>
        <v>No</v>
      </c>
      <c r="AM101" s="6"/>
      <c r="AN101" s="6"/>
      <c r="AO101" s="12" t="n">
        <f aca="false">IF(M101&gt;0,K101/M101,"")</f>
        <v>1</v>
      </c>
      <c r="AP101" s="22" t="str">
        <f aca="false">IF(M101&gt;=Resumen!$B$5,"Alto","Bajo")</f>
        <v>Bajo</v>
      </c>
      <c r="AQ101" s="22" t="str">
        <f aca="false">IF(AO101&gt;=Resumen!$B$28,"Alto","Bajo")</f>
        <v>Alto</v>
      </c>
      <c r="AR101" s="22" t="str">
        <f aca="false">AP101&amp;" Potencial / "&amp;AQ101&amp;" Share"</f>
        <v>Bajo Potencial / Alto Share</v>
      </c>
      <c r="AS101" s="22" t="str">
        <f aca="false">IF(Q101="Sí",IF(AO101&gt;=Resumen!$B$29,"Alto","Bajo"),"")</f>
        <v/>
      </c>
      <c r="AT101" s="22" t="str">
        <f aca="false">IF(AS101&lt;&gt;"",AP101&amp;" Potencial / "&amp;AS101&amp;" Share","")</f>
        <v/>
      </c>
      <c r="AU101" s="22" t="str">
        <f aca="false">IF(AH101="","Sin dato",IF(AH101-AO101&gt;Resumen!$B$6,"Sobre-exhibido",IF(AO101-AH101&gt;Resumen!$B$6,"Sub-exhibido","En línea")))</f>
        <v>Sin dato</v>
      </c>
      <c r="AV101" s="22" t="str">
        <f aca="false">IF(AT101="","",IF(AT101="Alto Potencial / Bajo Share",1,IF(AT101="Alto Potencial / Alto Share",2,IF(AT101="Bajo Potencial / Alto Share",3,4))))</f>
        <v/>
      </c>
      <c r="AW101" s="22" t="str">
        <f aca="false">IF(Q101="No","Sin competencia directa",IF(AV101=1,"1 - Foco Conquista (Alto Pot / Bajo Share)",IF(AV101=2,"2 - Foco Defensa (Alto Pot / Alto Share)",IF(AV101=3,"3 - Monitoreo (Bajo Pot / Alto Share)","4 - Baja Prioridad (Bajo Pot / Bajo Share)"))))</f>
        <v>Sin competencia directa</v>
      </c>
      <c r="AX101" s="12" t="str">
        <f aca="false">IF(OR(IFERROR(AND(W101&lt;&gt;"",Y101&lt;&gt;"",Y101-W101&gt;Resumen!$B$8),FALSE()),IFERROR(AND(X101&lt;&gt;"",Y101&lt;&gt;"",Y101-X101&gt;Resumen!$B$8),FALSE())),MAX(IF(IFERROR(AND(W101&lt;&gt;"",Y101&lt;&gt;"",Y101-W101&gt;Resumen!$B$8),FALSE()),Y101-W101,0),IF(IFERROR(AND(X101&lt;&gt;"",Y101&lt;&gt;"",Y101-X101&gt;Resumen!$B$8),FALSE()),Y101-X101,0)),"")</f>
        <v/>
      </c>
      <c r="AY101" s="22" t="str">
        <f aca="false">IF(OR(IFERROR(AND(W101&lt;&gt;"",Y101&lt;&gt;"",Y101-W101&gt;Resumen!$B$8),FALSE()),IFERROR(AND(X101&lt;&gt;"",Y101&lt;&gt;"",Y101-X101&gt;Resumen!$B$8),FALSE())),TRIM("Lays tiene mayor markup que "&amp;IF(IFERROR(AND(W101&lt;&gt;"",Y101&lt;&gt;"",Y101-W101&gt;Resumen!$B$8),FALSE()),"Quento ","")&amp;IF(IFERROR(AND(X101&lt;&gt;"",Y101&lt;&gt;"",Y101-X101&gt;Resumen!$B$8),FALSE()),"Julicroc ","")&amp;"en este PDV"),"")</f>
        <v/>
      </c>
      <c r="AZ101" s="22" t="str">
        <f aca="false">IF(COUNTIF('Plan Pehuamar - Lista'!$A$2:$A$167,A101)&gt;0,"Sí","No")</f>
        <v>No</v>
      </c>
      <c r="BA101" s="22" t="str">
        <f aca="false">IF(COUNTIF('Plan Combo 9+1'!$A$2:$A$226,A101)&gt;0,"Sí","No")</f>
        <v>No</v>
      </c>
      <c r="BB101" s="22" t="str">
        <f aca="false">IF(AH101="","No",IF(BA101="Sí",IF((AO101-AH101)&gt;Resumen!$B$6,"Sí","No"),IF((AO101-AH101)&gt;=Resumen!$B$132,"Sí","No")))</f>
        <v>No</v>
      </c>
      <c r="BC101" s="22" t="str">
        <f aca="false">IF(AND(N101="Sí",AL101="Sí",AI101=0),"Sí","No")</f>
        <v>No</v>
      </c>
      <c r="BD101" s="22" t="str">
        <f aca="false">IF(COUNTIF('Plan 9+1 (con Pehuamar)'!$A$2:$A$227,A101)&gt;0,"Sí","No")</f>
        <v>No</v>
      </c>
    </row>
    <row r="102" customFormat="false" ht="15" hidden="false" customHeight="true" outlineLevel="0" collapsed="false">
      <c r="A102" s="6" t="n">
        <v>404301</v>
      </c>
      <c r="B102" s="6" t="n">
        <v>1</v>
      </c>
      <c r="C102" s="6" t="n">
        <v>102</v>
      </c>
      <c r="D102" s="6" t="s">
        <v>254</v>
      </c>
      <c r="E102" s="6" t="s">
        <v>307</v>
      </c>
      <c r="F102" s="6" t="s">
        <v>201</v>
      </c>
      <c r="G102" s="6" t="s">
        <v>129</v>
      </c>
      <c r="H102" s="6" t="s">
        <v>197</v>
      </c>
      <c r="I102" s="27" t="n">
        <v>0</v>
      </c>
      <c r="J102" s="27" t="n">
        <v>0</v>
      </c>
      <c r="K102" s="27" t="n">
        <v>1.9</v>
      </c>
      <c r="L102" s="28" t="n">
        <f aca="false">I102+J102</f>
        <v>0</v>
      </c>
      <c r="M102" s="28" t="n">
        <f aca="false">L102+K102</f>
        <v>1.9</v>
      </c>
      <c r="N102" s="22" t="str">
        <f aca="false">IF(I102&gt;0,"Sí","No")</f>
        <v>No</v>
      </c>
      <c r="O102" s="22" t="str">
        <f aca="false">IF(J102&gt;0,"Sí","No")</f>
        <v>No</v>
      </c>
      <c r="P102" s="22" t="str">
        <f aca="false">IF(K102&gt;0,"Sí","No")</f>
        <v>Sí</v>
      </c>
      <c r="Q102" s="22" t="str">
        <f aca="false">IF(OR(I102&gt;0,J102&gt;0),"Sí","No")</f>
        <v>No</v>
      </c>
      <c r="R102" s="27"/>
      <c r="S102" s="27"/>
      <c r="T102" s="27"/>
      <c r="U102" s="27"/>
      <c r="V102" s="27"/>
      <c r="W102" s="12" t="str">
        <f aca="false">IF(AND(I102&gt;0,R102&gt;0),(S102-R102)/R102,"")</f>
        <v/>
      </c>
      <c r="X102" s="12" t="str">
        <f aca="false">IF(AND(J102&gt;0,T102&gt;0),(U102-T102)/T102,"")</f>
        <v/>
      </c>
      <c r="Y102" s="12" t="str">
        <f aca="false">IF(AND(K102&gt;0,V102&gt;0),(V102-Resumen!$B$7)/Resumen!$B$7,"")</f>
        <v/>
      </c>
      <c r="Z102" s="28" t="str">
        <f aca="false">IF(AND(K102&gt;0,I102&gt;0,V102&gt;0,S102&gt;0),V102-S102,"")</f>
        <v/>
      </c>
      <c r="AA102" s="12" t="str">
        <f aca="false">IF(Z102&lt;&gt;"",Z102/S102,"")</f>
        <v/>
      </c>
      <c r="AB102" s="28" t="str">
        <f aca="false">IF(AND(K102&gt;0,J102&gt;0,V102&gt;0,U102&gt;0),V102-U102,"")</f>
        <v/>
      </c>
      <c r="AC102" s="12" t="str">
        <f aca="false">IF(AB102&lt;&gt;"",AB102/U102,"")</f>
        <v/>
      </c>
      <c r="AD102" s="27" t="n">
        <v>0</v>
      </c>
      <c r="AE102" s="27" t="n">
        <v>0</v>
      </c>
      <c r="AF102" s="27" t="n">
        <v>0</v>
      </c>
      <c r="AG102" s="28" t="n">
        <f aca="false">AD102+AE102+AF102</f>
        <v>0</v>
      </c>
      <c r="AH102" s="12" t="str">
        <f aca="false">IF(AG102&gt;0,AD102/AG102,"")</f>
        <v/>
      </c>
      <c r="AI102" s="27" t="n">
        <v>0</v>
      </c>
      <c r="AJ102" s="27" t="n">
        <v>0</v>
      </c>
      <c r="AK102" s="27" t="n">
        <v>0</v>
      </c>
      <c r="AL102" s="22" t="str">
        <f aca="false">IF(OR(AJ102&gt;0,AK102&gt;0),"Sí","No")</f>
        <v>No</v>
      </c>
      <c r="AM102" s="6"/>
      <c r="AN102" s="6"/>
      <c r="AO102" s="12" t="n">
        <f aca="false">IF(M102&gt;0,K102/M102,"")</f>
        <v>1</v>
      </c>
      <c r="AP102" s="22" t="str">
        <f aca="false">IF(M102&gt;=Resumen!$B$5,"Alto","Bajo")</f>
        <v>Bajo</v>
      </c>
      <c r="AQ102" s="22" t="str">
        <f aca="false">IF(AO102&gt;=Resumen!$B$28,"Alto","Bajo")</f>
        <v>Alto</v>
      </c>
      <c r="AR102" s="22" t="str">
        <f aca="false">AP102&amp;" Potencial / "&amp;AQ102&amp;" Share"</f>
        <v>Bajo Potencial / Alto Share</v>
      </c>
      <c r="AS102" s="22" t="str">
        <f aca="false">IF(Q102="Sí",IF(AO102&gt;=Resumen!$B$29,"Alto","Bajo"),"")</f>
        <v/>
      </c>
      <c r="AT102" s="22" t="str">
        <f aca="false">IF(AS102&lt;&gt;"",AP102&amp;" Potencial / "&amp;AS102&amp;" Share","")</f>
        <v/>
      </c>
      <c r="AU102" s="22" t="str">
        <f aca="false">IF(AH102="","Sin dato",IF(AH102-AO102&gt;Resumen!$B$6,"Sobre-exhibido",IF(AO102-AH102&gt;Resumen!$B$6,"Sub-exhibido","En línea")))</f>
        <v>Sin dato</v>
      </c>
      <c r="AV102" s="22" t="str">
        <f aca="false">IF(AT102="","",IF(AT102="Alto Potencial / Bajo Share",1,IF(AT102="Alto Potencial / Alto Share",2,IF(AT102="Bajo Potencial / Alto Share",3,4))))</f>
        <v/>
      </c>
      <c r="AW102" s="22" t="str">
        <f aca="false">IF(Q102="No","Sin competencia directa",IF(AV102=1,"1 - Foco Conquista (Alto Pot / Bajo Share)",IF(AV102=2,"2 - Foco Defensa (Alto Pot / Alto Share)",IF(AV102=3,"3 - Monitoreo (Bajo Pot / Alto Share)","4 - Baja Prioridad (Bajo Pot / Bajo Share)"))))</f>
        <v>Sin competencia directa</v>
      </c>
      <c r="AX102" s="12" t="str">
        <f aca="false">IF(OR(IFERROR(AND(W102&lt;&gt;"",Y102&lt;&gt;"",Y102-W102&gt;Resumen!$B$8),FALSE()),IFERROR(AND(X102&lt;&gt;"",Y102&lt;&gt;"",Y102-X102&gt;Resumen!$B$8),FALSE())),MAX(IF(IFERROR(AND(W102&lt;&gt;"",Y102&lt;&gt;"",Y102-W102&gt;Resumen!$B$8),FALSE()),Y102-W102,0),IF(IFERROR(AND(X102&lt;&gt;"",Y102&lt;&gt;"",Y102-X102&gt;Resumen!$B$8),FALSE()),Y102-X102,0)),"")</f>
        <v/>
      </c>
      <c r="AY102" s="22" t="str">
        <f aca="false">IF(OR(IFERROR(AND(W102&lt;&gt;"",Y102&lt;&gt;"",Y102-W102&gt;Resumen!$B$8),FALSE()),IFERROR(AND(X102&lt;&gt;"",Y102&lt;&gt;"",Y102-X102&gt;Resumen!$B$8),FALSE())),TRIM("Lays tiene mayor markup que "&amp;IF(IFERROR(AND(W102&lt;&gt;"",Y102&lt;&gt;"",Y102-W102&gt;Resumen!$B$8),FALSE()),"Quento ","")&amp;IF(IFERROR(AND(X102&lt;&gt;"",Y102&lt;&gt;"",Y102-X102&gt;Resumen!$B$8),FALSE()),"Julicroc ","")&amp;"en este PDV"),"")</f>
        <v/>
      </c>
      <c r="AZ102" s="22" t="str">
        <f aca="false">IF(COUNTIF('Plan Pehuamar - Lista'!$A$2:$A$167,A102)&gt;0,"Sí","No")</f>
        <v>No</v>
      </c>
      <c r="BA102" s="22" t="str">
        <f aca="false">IF(COUNTIF('Plan Combo 9+1'!$A$2:$A$226,A102)&gt;0,"Sí","No")</f>
        <v>No</v>
      </c>
      <c r="BB102" s="22" t="str">
        <f aca="false">IF(AH102="","No",IF(BA102="Sí",IF((AO102-AH102)&gt;Resumen!$B$6,"Sí","No"),IF((AO102-AH102)&gt;=Resumen!$B$132,"Sí","No")))</f>
        <v>No</v>
      </c>
      <c r="BC102" s="22" t="str">
        <f aca="false">IF(AND(N102="Sí",AL102="Sí",AI102=0),"Sí","No")</f>
        <v>No</v>
      </c>
      <c r="BD102" s="22" t="str">
        <f aca="false">IF(COUNTIF('Plan 9+1 (con Pehuamar)'!$A$2:$A$227,A102)&gt;0,"Sí","No")</f>
        <v>No</v>
      </c>
    </row>
    <row r="103" customFormat="false" ht="15" hidden="false" customHeight="true" outlineLevel="0" collapsed="false">
      <c r="A103" s="6" t="n">
        <v>404308</v>
      </c>
      <c r="B103" s="6" t="n">
        <v>1</v>
      </c>
      <c r="C103" s="6" t="n">
        <v>102</v>
      </c>
      <c r="D103" s="6" t="s">
        <v>254</v>
      </c>
      <c r="E103" s="6" t="s">
        <v>308</v>
      </c>
      <c r="F103" s="6" t="s">
        <v>273</v>
      </c>
      <c r="G103" s="6" t="s">
        <v>129</v>
      </c>
      <c r="H103" s="6" t="s">
        <v>197</v>
      </c>
      <c r="I103" s="27" t="n">
        <v>0</v>
      </c>
      <c r="J103" s="27" t="n">
        <v>0</v>
      </c>
      <c r="K103" s="27" t="n">
        <v>1.3</v>
      </c>
      <c r="L103" s="28" t="n">
        <f aca="false">I103+J103</f>
        <v>0</v>
      </c>
      <c r="M103" s="28" t="n">
        <f aca="false">L103+K103</f>
        <v>1.3</v>
      </c>
      <c r="N103" s="22" t="str">
        <f aca="false">IF(I103&gt;0,"Sí","No")</f>
        <v>No</v>
      </c>
      <c r="O103" s="22" t="str">
        <f aca="false">IF(J103&gt;0,"Sí","No")</f>
        <v>No</v>
      </c>
      <c r="P103" s="22" t="str">
        <f aca="false">IF(K103&gt;0,"Sí","No")</f>
        <v>Sí</v>
      </c>
      <c r="Q103" s="22" t="str">
        <f aca="false">IF(OR(I103&gt;0,J103&gt;0),"Sí","No")</f>
        <v>No</v>
      </c>
      <c r="R103" s="27"/>
      <c r="S103" s="27"/>
      <c r="T103" s="27"/>
      <c r="U103" s="27"/>
      <c r="V103" s="27"/>
      <c r="W103" s="12" t="str">
        <f aca="false">IF(AND(I103&gt;0,R103&gt;0),(S103-R103)/R103,"")</f>
        <v/>
      </c>
      <c r="X103" s="12" t="str">
        <f aca="false">IF(AND(J103&gt;0,T103&gt;0),(U103-T103)/T103,"")</f>
        <v/>
      </c>
      <c r="Y103" s="12" t="str">
        <f aca="false">IF(AND(K103&gt;0,V103&gt;0),(V103-Resumen!$B$7)/Resumen!$B$7,"")</f>
        <v/>
      </c>
      <c r="Z103" s="28" t="str">
        <f aca="false">IF(AND(K103&gt;0,I103&gt;0,V103&gt;0,S103&gt;0),V103-S103,"")</f>
        <v/>
      </c>
      <c r="AA103" s="12" t="str">
        <f aca="false">IF(Z103&lt;&gt;"",Z103/S103,"")</f>
        <v/>
      </c>
      <c r="AB103" s="28" t="str">
        <f aca="false">IF(AND(K103&gt;0,J103&gt;0,V103&gt;0,U103&gt;0),V103-U103,"")</f>
        <v/>
      </c>
      <c r="AC103" s="12" t="str">
        <f aca="false">IF(AB103&lt;&gt;"",AB103/U103,"")</f>
        <v/>
      </c>
      <c r="AD103" s="27" t="n">
        <v>0</v>
      </c>
      <c r="AE103" s="27" t="n">
        <v>0</v>
      </c>
      <c r="AF103" s="27" t="n">
        <v>0</v>
      </c>
      <c r="AG103" s="28" t="n">
        <f aca="false">AD103+AE103+AF103</f>
        <v>0</v>
      </c>
      <c r="AH103" s="12" t="str">
        <f aca="false">IF(AG103&gt;0,AD103/AG103,"")</f>
        <v/>
      </c>
      <c r="AI103" s="27" t="n">
        <v>0</v>
      </c>
      <c r="AJ103" s="27" t="n">
        <v>0</v>
      </c>
      <c r="AK103" s="27" t="n">
        <v>0</v>
      </c>
      <c r="AL103" s="22" t="str">
        <f aca="false">IF(OR(AJ103&gt;0,AK103&gt;0),"Sí","No")</f>
        <v>No</v>
      </c>
      <c r="AM103" s="6"/>
      <c r="AN103" s="6"/>
      <c r="AO103" s="12" t="n">
        <f aca="false">IF(M103&gt;0,K103/M103,"")</f>
        <v>1</v>
      </c>
      <c r="AP103" s="22" t="str">
        <f aca="false">IF(M103&gt;=Resumen!$B$5,"Alto","Bajo")</f>
        <v>Bajo</v>
      </c>
      <c r="AQ103" s="22" t="str">
        <f aca="false">IF(AO103&gt;=Resumen!$B$28,"Alto","Bajo")</f>
        <v>Alto</v>
      </c>
      <c r="AR103" s="22" t="str">
        <f aca="false">AP103&amp;" Potencial / "&amp;AQ103&amp;" Share"</f>
        <v>Bajo Potencial / Alto Share</v>
      </c>
      <c r="AS103" s="22" t="str">
        <f aca="false">IF(Q103="Sí",IF(AO103&gt;=Resumen!$B$29,"Alto","Bajo"),"")</f>
        <v/>
      </c>
      <c r="AT103" s="22" t="str">
        <f aca="false">IF(AS103&lt;&gt;"",AP103&amp;" Potencial / "&amp;AS103&amp;" Share","")</f>
        <v/>
      </c>
      <c r="AU103" s="22" t="str">
        <f aca="false">IF(AH103="","Sin dato",IF(AH103-AO103&gt;Resumen!$B$6,"Sobre-exhibido",IF(AO103-AH103&gt;Resumen!$B$6,"Sub-exhibido","En línea")))</f>
        <v>Sin dato</v>
      </c>
      <c r="AV103" s="22" t="str">
        <f aca="false">IF(AT103="","",IF(AT103="Alto Potencial / Bajo Share",1,IF(AT103="Alto Potencial / Alto Share",2,IF(AT103="Bajo Potencial / Alto Share",3,4))))</f>
        <v/>
      </c>
      <c r="AW103" s="22" t="str">
        <f aca="false">IF(Q103="No","Sin competencia directa",IF(AV103=1,"1 - Foco Conquista (Alto Pot / Bajo Share)",IF(AV103=2,"2 - Foco Defensa (Alto Pot / Alto Share)",IF(AV103=3,"3 - Monitoreo (Bajo Pot / Alto Share)","4 - Baja Prioridad (Bajo Pot / Bajo Share)"))))</f>
        <v>Sin competencia directa</v>
      </c>
      <c r="AX103" s="12" t="str">
        <f aca="false">IF(OR(IFERROR(AND(W103&lt;&gt;"",Y103&lt;&gt;"",Y103-W103&gt;Resumen!$B$8),FALSE()),IFERROR(AND(X103&lt;&gt;"",Y103&lt;&gt;"",Y103-X103&gt;Resumen!$B$8),FALSE())),MAX(IF(IFERROR(AND(W103&lt;&gt;"",Y103&lt;&gt;"",Y103-W103&gt;Resumen!$B$8),FALSE()),Y103-W103,0),IF(IFERROR(AND(X103&lt;&gt;"",Y103&lt;&gt;"",Y103-X103&gt;Resumen!$B$8),FALSE()),Y103-X103,0)),"")</f>
        <v/>
      </c>
      <c r="AY103" s="22" t="str">
        <f aca="false">IF(OR(IFERROR(AND(W103&lt;&gt;"",Y103&lt;&gt;"",Y103-W103&gt;Resumen!$B$8),FALSE()),IFERROR(AND(X103&lt;&gt;"",Y103&lt;&gt;"",Y103-X103&gt;Resumen!$B$8),FALSE())),TRIM("Lays tiene mayor markup que "&amp;IF(IFERROR(AND(W103&lt;&gt;"",Y103&lt;&gt;"",Y103-W103&gt;Resumen!$B$8),FALSE()),"Quento ","")&amp;IF(IFERROR(AND(X103&lt;&gt;"",Y103&lt;&gt;"",Y103-X103&gt;Resumen!$B$8),FALSE()),"Julicroc ","")&amp;"en este PDV"),"")</f>
        <v/>
      </c>
      <c r="AZ103" s="22" t="str">
        <f aca="false">IF(COUNTIF('Plan Pehuamar - Lista'!$A$2:$A$167,A103)&gt;0,"Sí","No")</f>
        <v>No</v>
      </c>
      <c r="BA103" s="22" t="str">
        <f aca="false">IF(COUNTIF('Plan Combo 9+1'!$A$2:$A$226,A103)&gt;0,"Sí","No")</f>
        <v>No</v>
      </c>
      <c r="BB103" s="22" t="str">
        <f aca="false">IF(AH103="","No",IF(BA103="Sí",IF((AO103-AH103)&gt;Resumen!$B$6,"Sí","No"),IF((AO103-AH103)&gt;=Resumen!$B$132,"Sí","No")))</f>
        <v>No</v>
      </c>
      <c r="BC103" s="22" t="str">
        <f aca="false">IF(AND(N103="Sí",AL103="Sí",AI103=0),"Sí","No")</f>
        <v>No</v>
      </c>
      <c r="BD103" s="22" t="str">
        <f aca="false">IF(COUNTIF('Plan 9+1 (con Pehuamar)'!$A$2:$A$227,A103)&gt;0,"Sí","No")</f>
        <v>No</v>
      </c>
    </row>
    <row r="104" customFormat="false" ht="15" hidden="false" customHeight="true" outlineLevel="0" collapsed="false">
      <c r="A104" s="6" t="n">
        <v>404414</v>
      </c>
      <c r="B104" s="6" t="n">
        <v>1</v>
      </c>
      <c r="C104" s="6" t="n">
        <v>102</v>
      </c>
      <c r="D104" s="6" t="s">
        <v>254</v>
      </c>
      <c r="E104" s="6" t="s">
        <v>309</v>
      </c>
      <c r="F104" s="6" t="s">
        <v>206</v>
      </c>
      <c r="G104" s="6" t="s">
        <v>129</v>
      </c>
      <c r="H104" s="6" t="s">
        <v>197</v>
      </c>
      <c r="I104" s="27" t="n">
        <v>0</v>
      </c>
      <c r="J104" s="27" t="n">
        <v>0</v>
      </c>
      <c r="K104" s="27" t="n">
        <v>8.5</v>
      </c>
      <c r="L104" s="28" t="n">
        <f aca="false">I104+J104</f>
        <v>0</v>
      </c>
      <c r="M104" s="28" t="n">
        <f aca="false">L104+K104</f>
        <v>8.5</v>
      </c>
      <c r="N104" s="22" t="str">
        <f aca="false">IF(I104&gt;0,"Sí","No")</f>
        <v>No</v>
      </c>
      <c r="O104" s="22" t="str">
        <f aca="false">IF(J104&gt;0,"Sí","No")</f>
        <v>No</v>
      </c>
      <c r="P104" s="22" t="str">
        <f aca="false">IF(K104&gt;0,"Sí","No")</f>
        <v>Sí</v>
      </c>
      <c r="Q104" s="22" t="str">
        <f aca="false">IF(OR(I104&gt;0,J104&gt;0),"Sí","No")</f>
        <v>No</v>
      </c>
      <c r="R104" s="27"/>
      <c r="S104" s="27"/>
      <c r="T104" s="27"/>
      <c r="U104" s="27"/>
      <c r="V104" s="27"/>
      <c r="W104" s="12" t="str">
        <f aca="false">IF(AND(I104&gt;0,R104&gt;0),(S104-R104)/R104,"")</f>
        <v/>
      </c>
      <c r="X104" s="12" t="str">
        <f aca="false">IF(AND(J104&gt;0,T104&gt;0),(U104-T104)/T104,"")</f>
        <v/>
      </c>
      <c r="Y104" s="12" t="str">
        <f aca="false">IF(AND(K104&gt;0,V104&gt;0),(V104-Resumen!$B$7)/Resumen!$B$7,"")</f>
        <v/>
      </c>
      <c r="Z104" s="28" t="str">
        <f aca="false">IF(AND(K104&gt;0,I104&gt;0,V104&gt;0,S104&gt;0),V104-S104,"")</f>
        <v/>
      </c>
      <c r="AA104" s="12" t="str">
        <f aca="false">IF(Z104&lt;&gt;"",Z104/S104,"")</f>
        <v/>
      </c>
      <c r="AB104" s="28" t="str">
        <f aca="false">IF(AND(K104&gt;0,J104&gt;0,V104&gt;0,U104&gt;0),V104-U104,"")</f>
        <v/>
      </c>
      <c r="AC104" s="12" t="str">
        <f aca="false">IF(AB104&lt;&gt;"",AB104/U104,"")</f>
        <v/>
      </c>
      <c r="AD104" s="27" t="n">
        <v>0</v>
      </c>
      <c r="AE104" s="27" t="n">
        <v>0</v>
      </c>
      <c r="AF104" s="27" t="n">
        <v>0</v>
      </c>
      <c r="AG104" s="28" t="n">
        <f aca="false">AD104+AE104+AF104</f>
        <v>0</v>
      </c>
      <c r="AH104" s="12" t="str">
        <f aca="false">IF(AG104&gt;0,AD104/AG104,"")</f>
        <v/>
      </c>
      <c r="AI104" s="27" t="n">
        <v>0</v>
      </c>
      <c r="AJ104" s="27" t="n">
        <v>0</v>
      </c>
      <c r="AK104" s="27" t="n">
        <v>0</v>
      </c>
      <c r="AL104" s="22" t="str">
        <f aca="false">IF(OR(AJ104&gt;0,AK104&gt;0),"Sí","No")</f>
        <v>No</v>
      </c>
      <c r="AM104" s="6"/>
      <c r="AN104" s="6"/>
      <c r="AO104" s="12" t="n">
        <f aca="false">IF(M104&gt;0,K104/M104,"")</f>
        <v>1</v>
      </c>
      <c r="AP104" s="22" t="str">
        <f aca="false">IF(M104&gt;=Resumen!$B$5,"Alto","Bajo")</f>
        <v>Bajo</v>
      </c>
      <c r="AQ104" s="22" t="str">
        <f aca="false">IF(AO104&gt;=Resumen!$B$28,"Alto","Bajo")</f>
        <v>Alto</v>
      </c>
      <c r="AR104" s="22" t="str">
        <f aca="false">AP104&amp;" Potencial / "&amp;AQ104&amp;" Share"</f>
        <v>Bajo Potencial / Alto Share</v>
      </c>
      <c r="AS104" s="22" t="str">
        <f aca="false">IF(Q104="Sí",IF(AO104&gt;=Resumen!$B$29,"Alto","Bajo"),"")</f>
        <v/>
      </c>
      <c r="AT104" s="22" t="str">
        <f aca="false">IF(AS104&lt;&gt;"",AP104&amp;" Potencial / "&amp;AS104&amp;" Share","")</f>
        <v/>
      </c>
      <c r="AU104" s="22" t="str">
        <f aca="false">IF(AH104="","Sin dato",IF(AH104-AO104&gt;Resumen!$B$6,"Sobre-exhibido",IF(AO104-AH104&gt;Resumen!$B$6,"Sub-exhibido","En línea")))</f>
        <v>Sin dato</v>
      </c>
      <c r="AV104" s="22" t="str">
        <f aca="false">IF(AT104="","",IF(AT104="Alto Potencial / Bajo Share",1,IF(AT104="Alto Potencial / Alto Share",2,IF(AT104="Bajo Potencial / Alto Share",3,4))))</f>
        <v/>
      </c>
      <c r="AW104" s="22" t="str">
        <f aca="false">IF(Q104="No","Sin competencia directa",IF(AV104=1,"1 - Foco Conquista (Alto Pot / Bajo Share)",IF(AV104=2,"2 - Foco Defensa (Alto Pot / Alto Share)",IF(AV104=3,"3 - Monitoreo (Bajo Pot / Alto Share)","4 - Baja Prioridad (Bajo Pot / Bajo Share)"))))</f>
        <v>Sin competencia directa</v>
      </c>
      <c r="AX104" s="12" t="str">
        <f aca="false">IF(OR(IFERROR(AND(W104&lt;&gt;"",Y104&lt;&gt;"",Y104-W104&gt;Resumen!$B$8),FALSE()),IFERROR(AND(X104&lt;&gt;"",Y104&lt;&gt;"",Y104-X104&gt;Resumen!$B$8),FALSE())),MAX(IF(IFERROR(AND(W104&lt;&gt;"",Y104&lt;&gt;"",Y104-W104&gt;Resumen!$B$8),FALSE()),Y104-W104,0),IF(IFERROR(AND(X104&lt;&gt;"",Y104&lt;&gt;"",Y104-X104&gt;Resumen!$B$8),FALSE()),Y104-X104,0)),"")</f>
        <v/>
      </c>
      <c r="AY104" s="22" t="str">
        <f aca="false">IF(OR(IFERROR(AND(W104&lt;&gt;"",Y104&lt;&gt;"",Y104-W104&gt;Resumen!$B$8),FALSE()),IFERROR(AND(X104&lt;&gt;"",Y104&lt;&gt;"",Y104-X104&gt;Resumen!$B$8),FALSE())),TRIM("Lays tiene mayor markup que "&amp;IF(IFERROR(AND(W104&lt;&gt;"",Y104&lt;&gt;"",Y104-W104&gt;Resumen!$B$8),FALSE()),"Quento ","")&amp;IF(IFERROR(AND(X104&lt;&gt;"",Y104&lt;&gt;"",Y104-X104&gt;Resumen!$B$8),FALSE()),"Julicroc ","")&amp;"en este PDV"),"")</f>
        <v/>
      </c>
      <c r="AZ104" s="22" t="str">
        <f aca="false">IF(COUNTIF('Plan Pehuamar - Lista'!$A$2:$A$167,A104)&gt;0,"Sí","No")</f>
        <v>No</v>
      </c>
      <c r="BA104" s="22" t="str">
        <f aca="false">IF(COUNTIF('Plan Combo 9+1'!$A$2:$A$226,A104)&gt;0,"Sí","No")</f>
        <v>No</v>
      </c>
      <c r="BB104" s="22" t="str">
        <f aca="false">IF(AH104="","No",IF(BA104="Sí",IF((AO104-AH104)&gt;Resumen!$B$6,"Sí","No"),IF((AO104-AH104)&gt;=Resumen!$B$132,"Sí","No")))</f>
        <v>No</v>
      </c>
      <c r="BC104" s="22" t="str">
        <f aca="false">IF(AND(N104="Sí",AL104="Sí",AI104=0),"Sí","No")</f>
        <v>No</v>
      </c>
      <c r="BD104" s="22" t="str">
        <f aca="false">IF(COUNTIF('Plan 9+1 (con Pehuamar)'!$A$2:$A$227,A104)&gt;0,"Sí","No")</f>
        <v>No</v>
      </c>
    </row>
    <row r="105" customFormat="false" ht="15" hidden="false" customHeight="true" outlineLevel="0" collapsed="false">
      <c r="A105" s="6" t="n">
        <v>404429</v>
      </c>
      <c r="B105" s="6" t="n">
        <v>1</v>
      </c>
      <c r="C105" s="6" t="n">
        <v>102</v>
      </c>
      <c r="D105" s="6" t="s">
        <v>254</v>
      </c>
      <c r="E105" s="6" t="s">
        <v>310</v>
      </c>
      <c r="F105" s="6" t="s">
        <v>311</v>
      </c>
      <c r="G105" s="6" t="s">
        <v>129</v>
      </c>
      <c r="H105" s="6" t="s">
        <v>197</v>
      </c>
      <c r="I105" s="27" t="n">
        <v>0</v>
      </c>
      <c r="J105" s="27" t="n">
        <v>0</v>
      </c>
      <c r="K105" s="27" t="n">
        <v>0.5</v>
      </c>
      <c r="L105" s="28" t="n">
        <f aca="false">I105+J105</f>
        <v>0</v>
      </c>
      <c r="M105" s="28" t="n">
        <f aca="false">L105+K105</f>
        <v>0.5</v>
      </c>
      <c r="N105" s="22" t="str">
        <f aca="false">IF(I105&gt;0,"Sí","No")</f>
        <v>No</v>
      </c>
      <c r="O105" s="22" t="str">
        <f aca="false">IF(J105&gt;0,"Sí","No")</f>
        <v>No</v>
      </c>
      <c r="P105" s="22" t="str">
        <f aca="false">IF(K105&gt;0,"Sí","No")</f>
        <v>Sí</v>
      </c>
      <c r="Q105" s="22" t="str">
        <f aca="false">IF(OR(I105&gt;0,J105&gt;0),"Sí","No")</f>
        <v>No</v>
      </c>
      <c r="R105" s="27"/>
      <c r="S105" s="27"/>
      <c r="T105" s="27"/>
      <c r="U105" s="27"/>
      <c r="V105" s="27"/>
      <c r="W105" s="12" t="str">
        <f aca="false">IF(AND(I105&gt;0,R105&gt;0),(S105-R105)/R105,"")</f>
        <v/>
      </c>
      <c r="X105" s="12" t="str">
        <f aca="false">IF(AND(J105&gt;0,T105&gt;0),(U105-T105)/T105,"")</f>
        <v/>
      </c>
      <c r="Y105" s="12" t="str">
        <f aca="false">IF(AND(K105&gt;0,V105&gt;0),(V105-Resumen!$B$7)/Resumen!$B$7,"")</f>
        <v/>
      </c>
      <c r="Z105" s="28" t="str">
        <f aca="false">IF(AND(K105&gt;0,I105&gt;0,V105&gt;0,S105&gt;0),V105-S105,"")</f>
        <v/>
      </c>
      <c r="AA105" s="12" t="str">
        <f aca="false">IF(Z105&lt;&gt;"",Z105/S105,"")</f>
        <v/>
      </c>
      <c r="AB105" s="28" t="str">
        <f aca="false">IF(AND(K105&gt;0,J105&gt;0,V105&gt;0,U105&gt;0),V105-U105,"")</f>
        <v/>
      </c>
      <c r="AC105" s="12" t="str">
        <f aca="false">IF(AB105&lt;&gt;"",AB105/U105,"")</f>
        <v/>
      </c>
      <c r="AD105" s="27" t="n">
        <v>0</v>
      </c>
      <c r="AE105" s="27" t="n">
        <v>0</v>
      </c>
      <c r="AF105" s="27" t="n">
        <v>0</v>
      </c>
      <c r="AG105" s="28" t="n">
        <f aca="false">AD105+AE105+AF105</f>
        <v>0</v>
      </c>
      <c r="AH105" s="12" t="str">
        <f aca="false">IF(AG105&gt;0,AD105/AG105,"")</f>
        <v/>
      </c>
      <c r="AI105" s="27" t="n">
        <v>0</v>
      </c>
      <c r="AJ105" s="27" t="n">
        <v>0</v>
      </c>
      <c r="AK105" s="27" t="n">
        <v>0</v>
      </c>
      <c r="AL105" s="22" t="str">
        <f aca="false">IF(OR(AJ105&gt;0,AK105&gt;0),"Sí","No")</f>
        <v>No</v>
      </c>
      <c r="AM105" s="6"/>
      <c r="AN105" s="6"/>
      <c r="AO105" s="12" t="n">
        <f aca="false">IF(M105&gt;0,K105/M105,"")</f>
        <v>1</v>
      </c>
      <c r="AP105" s="22" t="str">
        <f aca="false">IF(M105&gt;=Resumen!$B$5,"Alto","Bajo")</f>
        <v>Bajo</v>
      </c>
      <c r="AQ105" s="22" t="str">
        <f aca="false">IF(AO105&gt;=Resumen!$B$28,"Alto","Bajo")</f>
        <v>Alto</v>
      </c>
      <c r="AR105" s="22" t="str">
        <f aca="false">AP105&amp;" Potencial / "&amp;AQ105&amp;" Share"</f>
        <v>Bajo Potencial / Alto Share</v>
      </c>
      <c r="AS105" s="22" t="str">
        <f aca="false">IF(Q105="Sí",IF(AO105&gt;=Resumen!$B$29,"Alto","Bajo"),"")</f>
        <v/>
      </c>
      <c r="AT105" s="22" t="str">
        <f aca="false">IF(AS105&lt;&gt;"",AP105&amp;" Potencial / "&amp;AS105&amp;" Share","")</f>
        <v/>
      </c>
      <c r="AU105" s="22" t="str">
        <f aca="false">IF(AH105="","Sin dato",IF(AH105-AO105&gt;Resumen!$B$6,"Sobre-exhibido",IF(AO105-AH105&gt;Resumen!$B$6,"Sub-exhibido","En línea")))</f>
        <v>Sin dato</v>
      </c>
      <c r="AV105" s="22" t="str">
        <f aca="false">IF(AT105="","",IF(AT105="Alto Potencial / Bajo Share",1,IF(AT105="Alto Potencial / Alto Share",2,IF(AT105="Bajo Potencial / Alto Share",3,4))))</f>
        <v/>
      </c>
      <c r="AW105" s="22" t="str">
        <f aca="false">IF(Q105="No","Sin competencia directa",IF(AV105=1,"1 - Foco Conquista (Alto Pot / Bajo Share)",IF(AV105=2,"2 - Foco Defensa (Alto Pot / Alto Share)",IF(AV105=3,"3 - Monitoreo (Bajo Pot / Alto Share)","4 - Baja Prioridad (Bajo Pot / Bajo Share)"))))</f>
        <v>Sin competencia directa</v>
      </c>
      <c r="AX105" s="12" t="str">
        <f aca="false">IF(OR(IFERROR(AND(W105&lt;&gt;"",Y105&lt;&gt;"",Y105-W105&gt;Resumen!$B$8),FALSE()),IFERROR(AND(X105&lt;&gt;"",Y105&lt;&gt;"",Y105-X105&gt;Resumen!$B$8),FALSE())),MAX(IF(IFERROR(AND(W105&lt;&gt;"",Y105&lt;&gt;"",Y105-W105&gt;Resumen!$B$8),FALSE()),Y105-W105,0),IF(IFERROR(AND(X105&lt;&gt;"",Y105&lt;&gt;"",Y105-X105&gt;Resumen!$B$8),FALSE()),Y105-X105,0)),"")</f>
        <v/>
      </c>
      <c r="AY105" s="22" t="str">
        <f aca="false">IF(OR(IFERROR(AND(W105&lt;&gt;"",Y105&lt;&gt;"",Y105-W105&gt;Resumen!$B$8),FALSE()),IFERROR(AND(X105&lt;&gt;"",Y105&lt;&gt;"",Y105-X105&gt;Resumen!$B$8),FALSE())),TRIM("Lays tiene mayor markup que "&amp;IF(IFERROR(AND(W105&lt;&gt;"",Y105&lt;&gt;"",Y105-W105&gt;Resumen!$B$8),FALSE()),"Quento ","")&amp;IF(IFERROR(AND(X105&lt;&gt;"",Y105&lt;&gt;"",Y105-X105&gt;Resumen!$B$8),FALSE()),"Julicroc ","")&amp;"en este PDV"),"")</f>
        <v/>
      </c>
      <c r="AZ105" s="22" t="str">
        <f aca="false">IF(COUNTIF('Plan Pehuamar - Lista'!$A$2:$A$167,A105)&gt;0,"Sí","No")</f>
        <v>No</v>
      </c>
      <c r="BA105" s="22" t="str">
        <f aca="false">IF(COUNTIF('Plan Combo 9+1'!$A$2:$A$226,A105)&gt;0,"Sí","No")</f>
        <v>No</v>
      </c>
      <c r="BB105" s="22" t="str">
        <f aca="false">IF(AH105="","No",IF(BA105="Sí",IF((AO105-AH105)&gt;Resumen!$B$6,"Sí","No"),IF((AO105-AH105)&gt;=Resumen!$B$132,"Sí","No")))</f>
        <v>No</v>
      </c>
      <c r="BC105" s="22" t="str">
        <f aca="false">IF(AND(N105="Sí",AL105="Sí",AI105=0),"Sí","No")</f>
        <v>No</v>
      </c>
      <c r="BD105" s="22" t="str">
        <f aca="false">IF(COUNTIF('Plan 9+1 (con Pehuamar)'!$A$2:$A$227,A105)&gt;0,"Sí","No")</f>
        <v>No</v>
      </c>
    </row>
    <row r="106" customFormat="false" ht="15" hidden="false" customHeight="true" outlineLevel="0" collapsed="false">
      <c r="A106" s="6" t="n">
        <v>404432</v>
      </c>
      <c r="B106" s="6" t="n">
        <v>1</v>
      </c>
      <c r="C106" s="6" t="n">
        <v>102</v>
      </c>
      <c r="D106" s="6" t="s">
        <v>254</v>
      </c>
      <c r="E106" s="6" t="s">
        <v>312</v>
      </c>
      <c r="F106" s="6" t="s">
        <v>313</v>
      </c>
      <c r="G106" s="6" t="s">
        <v>129</v>
      </c>
      <c r="H106" s="6" t="s">
        <v>197</v>
      </c>
      <c r="I106" s="27" t="n">
        <v>0</v>
      </c>
      <c r="J106" s="27" t="n">
        <v>0</v>
      </c>
      <c r="K106" s="27" t="n">
        <v>2</v>
      </c>
      <c r="L106" s="28" t="n">
        <f aca="false">I106+J106</f>
        <v>0</v>
      </c>
      <c r="M106" s="28" t="n">
        <f aca="false">L106+K106</f>
        <v>2</v>
      </c>
      <c r="N106" s="22" t="str">
        <f aca="false">IF(I106&gt;0,"Sí","No")</f>
        <v>No</v>
      </c>
      <c r="O106" s="22" t="str">
        <f aca="false">IF(J106&gt;0,"Sí","No")</f>
        <v>No</v>
      </c>
      <c r="P106" s="22" t="str">
        <f aca="false">IF(K106&gt;0,"Sí","No")</f>
        <v>Sí</v>
      </c>
      <c r="Q106" s="22" t="str">
        <f aca="false">IF(OR(I106&gt;0,J106&gt;0),"Sí","No")</f>
        <v>No</v>
      </c>
      <c r="R106" s="27"/>
      <c r="S106" s="27"/>
      <c r="T106" s="27"/>
      <c r="U106" s="27"/>
      <c r="V106" s="27"/>
      <c r="W106" s="12" t="str">
        <f aca="false">IF(AND(I106&gt;0,R106&gt;0),(S106-R106)/R106,"")</f>
        <v/>
      </c>
      <c r="X106" s="12" t="str">
        <f aca="false">IF(AND(J106&gt;0,T106&gt;0),(U106-T106)/T106,"")</f>
        <v/>
      </c>
      <c r="Y106" s="12" t="str">
        <f aca="false">IF(AND(K106&gt;0,V106&gt;0),(V106-Resumen!$B$7)/Resumen!$B$7,"")</f>
        <v/>
      </c>
      <c r="Z106" s="28" t="str">
        <f aca="false">IF(AND(K106&gt;0,I106&gt;0,V106&gt;0,S106&gt;0),V106-S106,"")</f>
        <v/>
      </c>
      <c r="AA106" s="12" t="str">
        <f aca="false">IF(Z106&lt;&gt;"",Z106/S106,"")</f>
        <v/>
      </c>
      <c r="AB106" s="28" t="str">
        <f aca="false">IF(AND(K106&gt;0,J106&gt;0,V106&gt;0,U106&gt;0),V106-U106,"")</f>
        <v/>
      </c>
      <c r="AC106" s="12" t="str">
        <f aca="false">IF(AB106&lt;&gt;"",AB106/U106,"")</f>
        <v/>
      </c>
      <c r="AD106" s="27" t="n">
        <v>0</v>
      </c>
      <c r="AE106" s="27" t="n">
        <v>0</v>
      </c>
      <c r="AF106" s="27" t="n">
        <v>0</v>
      </c>
      <c r="AG106" s="28" t="n">
        <f aca="false">AD106+AE106+AF106</f>
        <v>0</v>
      </c>
      <c r="AH106" s="12" t="str">
        <f aca="false">IF(AG106&gt;0,AD106/AG106,"")</f>
        <v/>
      </c>
      <c r="AI106" s="27" t="n">
        <v>0</v>
      </c>
      <c r="AJ106" s="27" t="n">
        <v>0</v>
      </c>
      <c r="AK106" s="27" t="n">
        <v>0</v>
      </c>
      <c r="AL106" s="22" t="str">
        <f aca="false">IF(OR(AJ106&gt;0,AK106&gt;0),"Sí","No")</f>
        <v>No</v>
      </c>
      <c r="AM106" s="6"/>
      <c r="AN106" s="6"/>
      <c r="AO106" s="12" t="n">
        <f aca="false">IF(M106&gt;0,K106/M106,"")</f>
        <v>1</v>
      </c>
      <c r="AP106" s="22" t="str">
        <f aca="false">IF(M106&gt;=Resumen!$B$5,"Alto","Bajo")</f>
        <v>Bajo</v>
      </c>
      <c r="AQ106" s="22" t="str">
        <f aca="false">IF(AO106&gt;=Resumen!$B$28,"Alto","Bajo")</f>
        <v>Alto</v>
      </c>
      <c r="AR106" s="22" t="str">
        <f aca="false">AP106&amp;" Potencial / "&amp;AQ106&amp;" Share"</f>
        <v>Bajo Potencial / Alto Share</v>
      </c>
      <c r="AS106" s="22" t="str">
        <f aca="false">IF(Q106="Sí",IF(AO106&gt;=Resumen!$B$29,"Alto","Bajo"),"")</f>
        <v/>
      </c>
      <c r="AT106" s="22" t="str">
        <f aca="false">IF(AS106&lt;&gt;"",AP106&amp;" Potencial / "&amp;AS106&amp;" Share","")</f>
        <v/>
      </c>
      <c r="AU106" s="22" t="str">
        <f aca="false">IF(AH106="","Sin dato",IF(AH106-AO106&gt;Resumen!$B$6,"Sobre-exhibido",IF(AO106-AH106&gt;Resumen!$B$6,"Sub-exhibido","En línea")))</f>
        <v>Sin dato</v>
      </c>
      <c r="AV106" s="22" t="str">
        <f aca="false">IF(AT106="","",IF(AT106="Alto Potencial / Bajo Share",1,IF(AT106="Alto Potencial / Alto Share",2,IF(AT106="Bajo Potencial / Alto Share",3,4))))</f>
        <v/>
      </c>
      <c r="AW106" s="22" t="str">
        <f aca="false">IF(Q106="No","Sin competencia directa",IF(AV106=1,"1 - Foco Conquista (Alto Pot / Bajo Share)",IF(AV106=2,"2 - Foco Defensa (Alto Pot / Alto Share)",IF(AV106=3,"3 - Monitoreo (Bajo Pot / Alto Share)","4 - Baja Prioridad (Bajo Pot / Bajo Share)"))))</f>
        <v>Sin competencia directa</v>
      </c>
      <c r="AX106" s="12" t="str">
        <f aca="false">IF(OR(IFERROR(AND(W106&lt;&gt;"",Y106&lt;&gt;"",Y106-W106&gt;Resumen!$B$8),FALSE()),IFERROR(AND(X106&lt;&gt;"",Y106&lt;&gt;"",Y106-X106&gt;Resumen!$B$8),FALSE())),MAX(IF(IFERROR(AND(W106&lt;&gt;"",Y106&lt;&gt;"",Y106-W106&gt;Resumen!$B$8),FALSE()),Y106-W106,0),IF(IFERROR(AND(X106&lt;&gt;"",Y106&lt;&gt;"",Y106-X106&gt;Resumen!$B$8),FALSE()),Y106-X106,0)),"")</f>
        <v/>
      </c>
      <c r="AY106" s="22" t="str">
        <f aca="false">IF(OR(IFERROR(AND(W106&lt;&gt;"",Y106&lt;&gt;"",Y106-W106&gt;Resumen!$B$8),FALSE()),IFERROR(AND(X106&lt;&gt;"",Y106&lt;&gt;"",Y106-X106&gt;Resumen!$B$8),FALSE())),TRIM("Lays tiene mayor markup que "&amp;IF(IFERROR(AND(W106&lt;&gt;"",Y106&lt;&gt;"",Y106-W106&gt;Resumen!$B$8),FALSE()),"Quento ","")&amp;IF(IFERROR(AND(X106&lt;&gt;"",Y106&lt;&gt;"",Y106-X106&gt;Resumen!$B$8),FALSE()),"Julicroc ","")&amp;"en este PDV"),"")</f>
        <v/>
      </c>
      <c r="AZ106" s="22" t="str">
        <f aca="false">IF(COUNTIF('Plan Pehuamar - Lista'!$A$2:$A$167,A106)&gt;0,"Sí","No")</f>
        <v>No</v>
      </c>
      <c r="BA106" s="22" t="str">
        <f aca="false">IF(COUNTIF('Plan Combo 9+1'!$A$2:$A$226,A106)&gt;0,"Sí","No")</f>
        <v>No</v>
      </c>
      <c r="BB106" s="22" t="str">
        <f aca="false">IF(AH106="","No",IF(BA106="Sí",IF((AO106-AH106)&gt;Resumen!$B$6,"Sí","No"),IF((AO106-AH106)&gt;=Resumen!$B$132,"Sí","No")))</f>
        <v>No</v>
      </c>
      <c r="BC106" s="22" t="str">
        <f aca="false">IF(AND(N106="Sí",AL106="Sí",AI106=0),"Sí","No")</f>
        <v>No</v>
      </c>
      <c r="BD106" s="22" t="str">
        <f aca="false">IF(COUNTIF('Plan 9+1 (con Pehuamar)'!$A$2:$A$227,A106)&gt;0,"Sí","No")</f>
        <v>No</v>
      </c>
    </row>
    <row r="107" customFormat="false" ht="15" hidden="false" customHeight="true" outlineLevel="0" collapsed="false">
      <c r="A107" s="6" t="n">
        <v>404442</v>
      </c>
      <c r="B107" s="6" t="n">
        <v>1</v>
      </c>
      <c r="C107" s="6" t="n">
        <v>102</v>
      </c>
      <c r="D107" s="6" t="s">
        <v>254</v>
      </c>
      <c r="E107" s="6" t="s">
        <v>314</v>
      </c>
      <c r="F107" s="6" t="s">
        <v>196</v>
      </c>
      <c r="G107" s="6" t="s">
        <v>129</v>
      </c>
      <c r="H107" s="6" t="s">
        <v>197</v>
      </c>
      <c r="I107" s="27" t="n">
        <v>0</v>
      </c>
      <c r="J107" s="27" t="n">
        <v>0</v>
      </c>
      <c r="K107" s="27" t="n">
        <v>0.7</v>
      </c>
      <c r="L107" s="28" t="n">
        <f aca="false">I107+J107</f>
        <v>0</v>
      </c>
      <c r="M107" s="28" t="n">
        <f aca="false">L107+K107</f>
        <v>0.7</v>
      </c>
      <c r="N107" s="22" t="str">
        <f aca="false">IF(I107&gt;0,"Sí","No")</f>
        <v>No</v>
      </c>
      <c r="O107" s="22" t="str">
        <f aca="false">IF(J107&gt;0,"Sí","No")</f>
        <v>No</v>
      </c>
      <c r="P107" s="22" t="str">
        <f aca="false">IF(K107&gt;0,"Sí","No")</f>
        <v>Sí</v>
      </c>
      <c r="Q107" s="22" t="str">
        <f aca="false">IF(OR(I107&gt;0,J107&gt;0),"Sí","No")</f>
        <v>No</v>
      </c>
      <c r="R107" s="27"/>
      <c r="S107" s="27"/>
      <c r="T107" s="27"/>
      <c r="U107" s="27"/>
      <c r="V107" s="27"/>
      <c r="W107" s="12" t="str">
        <f aca="false">IF(AND(I107&gt;0,R107&gt;0),(S107-R107)/R107,"")</f>
        <v/>
      </c>
      <c r="X107" s="12" t="str">
        <f aca="false">IF(AND(J107&gt;0,T107&gt;0),(U107-T107)/T107,"")</f>
        <v/>
      </c>
      <c r="Y107" s="12" t="str">
        <f aca="false">IF(AND(K107&gt;0,V107&gt;0),(V107-Resumen!$B$7)/Resumen!$B$7,"")</f>
        <v/>
      </c>
      <c r="Z107" s="28" t="str">
        <f aca="false">IF(AND(K107&gt;0,I107&gt;0,V107&gt;0,S107&gt;0),V107-S107,"")</f>
        <v/>
      </c>
      <c r="AA107" s="12" t="str">
        <f aca="false">IF(Z107&lt;&gt;"",Z107/S107,"")</f>
        <v/>
      </c>
      <c r="AB107" s="28" t="str">
        <f aca="false">IF(AND(K107&gt;0,J107&gt;0,V107&gt;0,U107&gt;0),V107-U107,"")</f>
        <v/>
      </c>
      <c r="AC107" s="12" t="str">
        <f aca="false">IF(AB107&lt;&gt;"",AB107/U107,"")</f>
        <v/>
      </c>
      <c r="AD107" s="27" t="n">
        <v>0</v>
      </c>
      <c r="AE107" s="27" t="n">
        <v>0</v>
      </c>
      <c r="AF107" s="27" t="n">
        <v>0</v>
      </c>
      <c r="AG107" s="28" t="n">
        <f aca="false">AD107+AE107+AF107</f>
        <v>0</v>
      </c>
      <c r="AH107" s="12" t="str">
        <f aca="false">IF(AG107&gt;0,AD107/AG107,"")</f>
        <v/>
      </c>
      <c r="AI107" s="27" t="n">
        <v>0</v>
      </c>
      <c r="AJ107" s="27" t="n">
        <v>0</v>
      </c>
      <c r="AK107" s="27" t="n">
        <v>0</v>
      </c>
      <c r="AL107" s="22" t="str">
        <f aca="false">IF(OR(AJ107&gt;0,AK107&gt;0),"Sí","No")</f>
        <v>No</v>
      </c>
      <c r="AM107" s="6"/>
      <c r="AN107" s="6"/>
      <c r="AO107" s="12" t="n">
        <f aca="false">IF(M107&gt;0,K107/M107,"")</f>
        <v>1</v>
      </c>
      <c r="AP107" s="22" t="str">
        <f aca="false">IF(M107&gt;=Resumen!$B$5,"Alto","Bajo")</f>
        <v>Bajo</v>
      </c>
      <c r="AQ107" s="22" t="str">
        <f aca="false">IF(AO107&gt;=Resumen!$B$28,"Alto","Bajo")</f>
        <v>Alto</v>
      </c>
      <c r="AR107" s="22" t="str">
        <f aca="false">AP107&amp;" Potencial / "&amp;AQ107&amp;" Share"</f>
        <v>Bajo Potencial / Alto Share</v>
      </c>
      <c r="AS107" s="22" t="str">
        <f aca="false">IF(Q107="Sí",IF(AO107&gt;=Resumen!$B$29,"Alto","Bajo"),"")</f>
        <v/>
      </c>
      <c r="AT107" s="22" t="str">
        <f aca="false">IF(AS107&lt;&gt;"",AP107&amp;" Potencial / "&amp;AS107&amp;" Share","")</f>
        <v/>
      </c>
      <c r="AU107" s="22" t="str">
        <f aca="false">IF(AH107="","Sin dato",IF(AH107-AO107&gt;Resumen!$B$6,"Sobre-exhibido",IF(AO107-AH107&gt;Resumen!$B$6,"Sub-exhibido","En línea")))</f>
        <v>Sin dato</v>
      </c>
      <c r="AV107" s="22" t="str">
        <f aca="false">IF(AT107="","",IF(AT107="Alto Potencial / Bajo Share",1,IF(AT107="Alto Potencial / Alto Share",2,IF(AT107="Bajo Potencial / Alto Share",3,4))))</f>
        <v/>
      </c>
      <c r="AW107" s="22" t="str">
        <f aca="false">IF(Q107="No","Sin competencia directa",IF(AV107=1,"1 - Foco Conquista (Alto Pot / Bajo Share)",IF(AV107=2,"2 - Foco Defensa (Alto Pot / Alto Share)",IF(AV107=3,"3 - Monitoreo (Bajo Pot / Alto Share)","4 - Baja Prioridad (Bajo Pot / Bajo Share)"))))</f>
        <v>Sin competencia directa</v>
      </c>
      <c r="AX107" s="12" t="str">
        <f aca="false">IF(OR(IFERROR(AND(W107&lt;&gt;"",Y107&lt;&gt;"",Y107-W107&gt;Resumen!$B$8),FALSE()),IFERROR(AND(X107&lt;&gt;"",Y107&lt;&gt;"",Y107-X107&gt;Resumen!$B$8),FALSE())),MAX(IF(IFERROR(AND(W107&lt;&gt;"",Y107&lt;&gt;"",Y107-W107&gt;Resumen!$B$8),FALSE()),Y107-W107,0),IF(IFERROR(AND(X107&lt;&gt;"",Y107&lt;&gt;"",Y107-X107&gt;Resumen!$B$8),FALSE()),Y107-X107,0)),"")</f>
        <v/>
      </c>
      <c r="AY107" s="22" t="str">
        <f aca="false">IF(OR(IFERROR(AND(W107&lt;&gt;"",Y107&lt;&gt;"",Y107-W107&gt;Resumen!$B$8),FALSE()),IFERROR(AND(X107&lt;&gt;"",Y107&lt;&gt;"",Y107-X107&gt;Resumen!$B$8),FALSE())),TRIM("Lays tiene mayor markup que "&amp;IF(IFERROR(AND(W107&lt;&gt;"",Y107&lt;&gt;"",Y107-W107&gt;Resumen!$B$8),FALSE()),"Quento ","")&amp;IF(IFERROR(AND(X107&lt;&gt;"",Y107&lt;&gt;"",Y107-X107&gt;Resumen!$B$8),FALSE()),"Julicroc ","")&amp;"en este PDV"),"")</f>
        <v/>
      </c>
      <c r="AZ107" s="22" t="str">
        <f aca="false">IF(COUNTIF('Plan Pehuamar - Lista'!$A$2:$A$167,A107)&gt;0,"Sí","No")</f>
        <v>No</v>
      </c>
      <c r="BA107" s="22" t="str">
        <f aca="false">IF(COUNTIF('Plan Combo 9+1'!$A$2:$A$226,A107)&gt;0,"Sí","No")</f>
        <v>No</v>
      </c>
      <c r="BB107" s="22" t="str">
        <f aca="false">IF(AH107="","No",IF(BA107="Sí",IF((AO107-AH107)&gt;Resumen!$B$6,"Sí","No"),IF((AO107-AH107)&gt;=Resumen!$B$132,"Sí","No")))</f>
        <v>No</v>
      </c>
      <c r="BC107" s="22" t="str">
        <f aca="false">IF(AND(N107="Sí",AL107="Sí",AI107=0),"Sí","No")</f>
        <v>No</v>
      </c>
      <c r="BD107" s="22" t="str">
        <f aca="false">IF(COUNTIF('Plan 9+1 (con Pehuamar)'!$A$2:$A$227,A107)&gt;0,"Sí","No")</f>
        <v>No</v>
      </c>
    </row>
    <row r="108" customFormat="false" ht="15" hidden="false" customHeight="true" outlineLevel="0" collapsed="false">
      <c r="A108" s="6" t="n">
        <v>400170</v>
      </c>
      <c r="B108" s="6" t="n">
        <v>1</v>
      </c>
      <c r="C108" s="6" t="n">
        <v>103</v>
      </c>
      <c r="D108" s="6" t="s">
        <v>315</v>
      </c>
      <c r="E108" s="6" t="s">
        <v>316</v>
      </c>
      <c r="F108" s="6" t="s">
        <v>201</v>
      </c>
      <c r="G108" s="6" t="s">
        <v>129</v>
      </c>
      <c r="H108" s="6" t="s">
        <v>197</v>
      </c>
      <c r="I108" s="27" t="n">
        <v>0</v>
      </c>
      <c r="J108" s="27" t="n">
        <v>0</v>
      </c>
      <c r="K108" s="27" t="n">
        <v>0.4</v>
      </c>
      <c r="L108" s="28" t="n">
        <f aca="false">I108+J108</f>
        <v>0</v>
      </c>
      <c r="M108" s="28" t="n">
        <f aca="false">L108+K108</f>
        <v>0.4</v>
      </c>
      <c r="N108" s="22" t="str">
        <f aca="false">IF(I108&gt;0,"Sí","No")</f>
        <v>No</v>
      </c>
      <c r="O108" s="22" t="str">
        <f aca="false">IF(J108&gt;0,"Sí","No")</f>
        <v>No</v>
      </c>
      <c r="P108" s="22" t="str">
        <f aca="false">IF(K108&gt;0,"Sí","No")</f>
        <v>Sí</v>
      </c>
      <c r="Q108" s="22" t="str">
        <f aca="false">IF(OR(I108&gt;0,J108&gt;0),"Sí","No")</f>
        <v>No</v>
      </c>
      <c r="R108" s="27"/>
      <c r="S108" s="27"/>
      <c r="T108" s="27"/>
      <c r="U108" s="27"/>
      <c r="V108" s="27"/>
      <c r="W108" s="12" t="str">
        <f aca="false">IF(AND(I108&gt;0,R108&gt;0),(S108-R108)/R108,"")</f>
        <v/>
      </c>
      <c r="X108" s="12" t="str">
        <f aca="false">IF(AND(J108&gt;0,T108&gt;0),(U108-T108)/T108,"")</f>
        <v/>
      </c>
      <c r="Y108" s="12" t="str">
        <f aca="false">IF(AND(K108&gt;0,V108&gt;0),(V108-Resumen!$B$7)/Resumen!$B$7,"")</f>
        <v/>
      </c>
      <c r="Z108" s="28" t="str">
        <f aca="false">IF(AND(K108&gt;0,I108&gt;0,V108&gt;0,S108&gt;0),V108-S108,"")</f>
        <v/>
      </c>
      <c r="AA108" s="12" t="str">
        <f aca="false">IF(Z108&lt;&gt;"",Z108/S108,"")</f>
        <v/>
      </c>
      <c r="AB108" s="28" t="str">
        <f aca="false">IF(AND(K108&gt;0,J108&gt;0,V108&gt;0,U108&gt;0),V108-U108,"")</f>
        <v/>
      </c>
      <c r="AC108" s="12" t="str">
        <f aca="false">IF(AB108&lt;&gt;"",AB108/U108,"")</f>
        <v/>
      </c>
      <c r="AD108" s="27" t="n">
        <v>0</v>
      </c>
      <c r="AE108" s="27" t="n">
        <v>0</v>
      </c>
      <c r="AF108" s="27" t="n">
        <v>0</v>
      </c>
      <c r="AG108" s="28" t="n">
        <f aca="false">AD108+AE108+AF108</f>
        <v>0</v>
      </c>
      <c r="AH108" s="12" t="str">
        <f aca="false">IF(AG108&gt;0,AD108/AG108,"")</f>
        <v/>
      </c>
      <c r="AI108" s="27" t="n">
        <v>0</v>
      </c>
      <c r="AJ108" s="27" t="n">
        <v>0</v>
      </c>
      <c r="AK108" s="27" t="n">
        <v>0</v>
      </c>
      <c r="AL108" s="22" t="str">
        <f aca="false">IF(OR(AJ108&gt;0,AK108&gt;0),"Sí","No")</f>
        <v>No</v>
      </c>
      <c r="AM108" s="6"/>
      <c r="AN108" s="6"/>
      <c r="AO108" s="12" t="n">
        <f aca="false">IF(M108&gt;0,K108/M108,"")</f>
        <v>1</v>
      </c>
      <c r="AP108" s="22" t="str">
        <f aca="false">IF(M108&gt;=Resumen!$B$5,"Alto","Bajo")</f>
        <v>Bajo</v>
      </c>
      <c r="AQ108" s="22" t="str">
        <f aca="false">IF(AO108&gt;=Resumen!$B$28,"Alto","Bajo")</f>
        <v>Alto</v>
      </c>
      <c r="AR108" s="22" t="str">
        <f aca="false">AP108&amp;" Potencial / "&amp;AQ108&amp;" Share"</f>
        <v>Bajo Potencial / Alto Share</v>
      </c>
      <c r="AS108" s="22" t="str">
        <f aca="false">IF(Q108="Sí",IF(AO108&gt;=Resumen!$B$29,"Alto","Bajo"),"")</f>
        <v/>
      </c>
      <c r="AT108" s="22" t="str">
        <f aca="false">IF(AS108&lt;&gt;"",AP108&amp;" Potencial / "&amp;AS108&amp;" Share","")</f>
        <v/>
      </c>
      <c r="AU108" s="22" t="str">
        <f aca="false">IF(AH108="","Sin dato",IF(AH108-AO108&gt;Resumen!$B$6,"Sobre-exhibido",IF(AO108-AH108&gt;Resumen!$B$6,"Sub-exhibido","En línea")))</f>
        <v>Sin dato</v>
      </c>
      <c r="AV108" s="22" t="str">
        <f aca="false">IF(AT108="","",IF(AT108="Alto Potencial / Bajo Share",1,IF(AT108="Alto Potencial / Alto Share",2,IF(AT108="Bajo Potencial / Alto Share",3,4))))</f>
        <v/>
      </c>
      <c r="AW108" s="22" t="str">
        <f aca="false">IF(Q108="No","Sin competencia directa",IF(AV108=1,"1 - Foco Conquista (Alto Pot / Bajo Share)",IF(AV108=2,"2 - Foco Defensa (Alto Pot / Alto Share)",IF(AV108=3,"3 - Monitoreo (Bajo Pot / Alto Share)","4 - Baja Prioridad (Bajo Pot / Bajo Share)"))))</f>
        <v>Sin competencia directa</v>
      </c>
      <c r="AX108" s="12" t="str">
        <f aca="false">IF(OR(IFERROR(AND(W108&lt;&gt;"",Y108&lt;&gt;"",Y108-W108&gt;Resumen!$B$8),FALSE()),IFERROR(AND(X108&lt;&gt;"",Y108&lt;&gt;"",Y108-X108&gt;Resumen!$B$8),FALSE())),MAX(IF(IFERROR(AND(W108&lt;&gt;"",Y108&lt;&gt;"",Y108-W108&gt;Resumen!$B$8),FALSE()),Y108-W108,0),IF(IFERROR(AND(X108&lt;&gt;"",Y108&lt;&gt;"",Y108-X108&gt;Resumen!$B$8),FALSE()),Y108-X108,0)),"")</f>
        <v/>
      </c>
      <c r="AY108" s="22" t="str">
        <f aca="false">IF(OR(IFERROR(AND(W108&lt;&gt;"",Y108&lt;&gt;"",Y108-W108&gt;Resumen!$B$8),FALSE()),IFERROR(AND(X108&lt;&gt;"",Y108&lt;&gt;"",Y108-X108&gt;Resumen!$B$8),FALSE())),TRIM("Lays tiene mayor markup que "&amp;IF(IFERROR(AND(W108&lt;&gt;"",Y108&lt;&gt;"",Y108-W108&gt;Resumen!$B$8),FALSE()),"Quento ","")&amp;IF(IFERROR(AND(X108&lt;&gt;"",Y108&lt;&gt;"",Y108-X108&gt;Resumen!$B$8),FALSE()),"Julicroc ","")&amp;"en este PDV"),"")</f>
        <v/>
      </c>
      <c r="AZ108" s="22" t="str">
        <f aca="false">IF(COUNTIF('Plan Pehuamar - Lista'!$A$2:$A$167,A108)&gt;0,"Sí","No")</f>
        <v>No</v>
      </c>
      <c r="BA108" s="22" t="str">
        <f aca="false">IF(COUNTIF('Plan Combo 9+1'!$A$2:$A$226,A108)&gt;0,"Sí","No")</f>
        <v>No</v>
      </c>
      <c r="BB108" s="22" t="str">
        <f aca="false">IF(AH108="","No",IF(BA108="Sí",IF((AO108-AH108)&gt;Resumen!$B$6,"Sí","No"),IF((AO108-AH108)&gt;=Resumen!$B$132,"Sí","No")))</f>
        <v>No</v>
      </c>
      <c r="BC108" s="22" t="str">
        <f aca="false">IF(AND(N108="Sí",AL108="Sí",AI108=0),"Sí","No")</f>
        <v>No</v>
      </c>
      <c r="BD108" s="22" t="str">
        <f aca="false">IF(COUNTIF('Plan 9+1 (con Pehuamar)'!$A$2:$A$227,A108)&gt;0,"Sí","No")</f>
        <v>No</v>
      </c>
    </row>
    <row r="109" customFormat="false" ht="15" hidden="false" customHeight="true" outlineLevel="0" collapsed="false">
      <c r="A109" s="6" t="n">
        <v>400318</v>
      </c>
      <c r="B109" s="6" t="n">
        <v>1</v>
      </c>
      <c r="C109" s="6" t="n">
        <v>103</v>
      </c>
      <c r="D109" s="6" t="s">
        <v>315</v>
      </c>
      <c r="E109" s="6" t="s">
        <v>317</v>
      </c>
      <c r="F109" s="6" t="s">
        <v>201</v>
      </c>
      <c r="G109" s="6" t="s">
        <v>129</v>
      </c>
      <c r="H109" s="6" t="s">
        <v>197</v>
      </c>
      <c r="I109" s="27" t="n">
        <v>0</v>
      </c>
      <c r="J109" s="27" t="n">
        <v>0</v>
      </c>
      <c r="K109" s="27" t="n">
        <v>0.4</v>
      </c>
      <c r="L109" s="28" t="n">
        <f aca="false">I109+J109</f>
        <v>0</v>
      </c>
      <c r="M109" s="28" t="n">
        <f aca="false">L109+K109</f>
        <v>0.4</v>
      </c>
      <c r="N109" s="22" t="str">
        <f aca="false">IF(I109&gt;0,"Sí","No")</f>
        <v>No</v>
      </c>
      <c r="O109" s="22" t="str">
        <f aca="false">IF(J109&gt;0,"Sí","No")</f>
        <v>No</v>
      </c>
      <c r="P109" s="22" t="str">
        <f aca="false">IF(K109&gt;0,"Sí","No")</f>
        <v>Sí</v>
      </c>
      <c r="Q109" s="22" t="str">
        <f aca="false">IF(OR(I109&gt;0,J109&gt;0),"Sí","No")</f>
        <v>No</v>
      </c>
      <c r="R109" s="27"/>
      <c r="S109" s="27"/>
      <c r="T109" s="27"/>
      <c r="U109" s="27"/>
      <c r="V109" s="27"/>
      <c r="W109" s="12" t="str">
        <f aca="false">IF(AND(I109&gt;0,R109&gt;0),(S109-R109)/R109,"")</f>
        <v/>
      </c>
      <c r="X109" s="12" t="str">
        <f aca="false">IF(AND(J109&gt;0,T109&gt;0),(U109-T109)/T109,"")</f>
        <v/>
      </c>
      <c r="Y109" s="12" t="str">
        <f aca="false">IF(AND(K109&gt;0,V109&gt;0),(V109-Resumen!$B$7)/Resumen!$B$7,"")</f>
        <v/>
      </c>
      <c r="Z109" s="28" t="str">
        <f aca="false">IF(AND(K109&gt;0,I109&gt;0,V109&gt;0,S109&gt;0),V109-S109,"")</f>
        <v/>
      </c>
      <c r="AA109" s="12" t="str">
        <f aca="false">IF(Z109&lt;&gt;"",Z109/S109,"")</f>
        <v/>
      </c>
      <c r="AB109" s="28" t="str">
        <f aca="false">IF(AND(K109&gt;0,J109&gt;0,V109&gt;0,U109&gt;0),V109-U109,"")</f>
        <v/>
      </c>
      <c r="AC109" s="12" t="str">
        <f aca="false">IF(AB109&lt;&gt;"",AB109/U109,"")</f>
        <v/>
      </c>
      <c r="AD109" s="27" t="n">
        <v>0</v>
      </c>
      <c r="AE109" s="27" t="n">
        <v>0</v>
      </c>
      <c r="AF109" s="27" t="n">
        <v>0</v>
      </c>
      <c r="AG109" s="28" t="n">
        <f aca="false">AD109+AE109+AF109</f>
        <v>0</v>
      </c>
      <c r="AH109" s="12" t="str">
        <f aca="false">IF(AG109&gt;0,AD109/AG109,"")</f>
        <v/>
      </c>
      <c r="AI109" s="27" t="n">
        <v>0</v>
      </c>
      <c r="AJ109" s="27" t="n">
        <v>0</v>
      </c>
      <c r="AK109" s="27" t="n">
        <v>0</v>
      </c>
      <c r="AL109" s="22" t="str">
        <f aca="false">IF(OR(AJ109&gt;0,AK109&gt;0),"Sí","No")</f>
        <v>No</v>
      </c>
      <c r="AM109" s="6"/>
      <c r="AN109" s="6"/>
      <c r="AO109" s="12" t="n">
        <f aca="false">IF(M109&gt;0,K109/M109,"")</f>
        <v>1</v>
      </c>
      <c r="AP109" s="22" t="str">
        <f aca="false">IF(M109&gt;=Resumen!$B$5,"Alto","Bajo")</f>
        <v>Bajo</v>
      </c>
      <c r="AQ109" s="22" t="str">
        <f aca="false">IF(AO109&gt;=Resumen!$B$28,"Alto","Bajo")</f>
        <v>Alto</v>
      </c>
      <c r="AR109" s="22" t="str">
        <f aca="false">AP109&amp;" Potencial / "&amp;AQ109&amp;" Share"</f>
        <v>Bajo Potencial / Alto Share</v>
      </c>
      <c r="AS109" s="22" t="str">
        <f aca="false">IF(Q109="Sí",IF(AO109&gt;=Resumen!$B$29,"Alto","Bajo"),"")</f>
        <v/>
      </c>
      <c r="AT109" s="22" t="str">
        <f aca="false">IF(AS109&lt;&gt;"",AP109&amp;" Potencial / "&amp;AS109&amp;" Share","")</f>
        <v/>
      </c>
      <c r="AU109" s="22" t="str">
        <f aca="false">IF(AH109="","Sin dato",IF(AH109-AO109&gt;Resumen!$B$6,"Sobre-exhibido",IF(AO109-AH109&gt;Resumen!$B$6,"Sub-exhibido","En línea")))</f>
        <v>Sin dato</v>
      </c>
      <c r="AV109" s="22" t="str">
        <f aca="false">IF(AT109="","",IF(AT109="Alto Potencial / Bajo Share",1,IF(AT109="Alto Potencial / Alto Share",2,IF(AT109="Bajo Potencial / Alto Share",3,4))))</f>
        <v/>
      </c>
      <c r="AW109" s="22" t="str">
        <f aca="false">IF(Q109="No","Sin competencia directa",IF(AV109=1,"1 - Foco Conquista (Alto Pot / Bajo Share)",IF(AV109=2,"2 - Foco Defensa (Alto Pot / Alto Share)",IF(AV109=3,"3 - Monitoreo (Bajo Pot / Alto Share)","4 - Baja Prioridad (Bajo Pot / Bajo Share)"))))</f>
        <v>Sin competencia directa</v>
      </c>
      <c r="AX109" s="12" t="str">
        <f aca="false">IF(OR(IFERROR(AND(W109&lt;&gt;"",Y109&lt;&gt;"",Y109-W109&gt;Resumen!$B$8),FALSE()),IFERROR(AND(X109&lt;&gt;"",Y109&lt;&gt;"",Y109-X109&gt;Resumen!$B$8),FALSE())),MAX(IF(IFERROR(AND(W109&lt;&gt;"",Y109&lt;&gt;"",Y109-W109&gt;Resumen!$B$8),FALSE()),Y109-W109,0),IF(IFERROR(AND(X109&lt;&gt;"",Y109&lt;&gt;"",Y109-X109&gt;Resumen!$B$8),FALSE()),Y109-X109,0)),"")</f>
        <v/>
      </c>
      <c r="AY109" s="22" t="str">
        <f aca="false">IF(OR(IFERROR(AND(W109&lt;&gt;"",Y109&lt;&gt;"",Y109-W109&gt;Resumen!$B$8),FALSE()),IFERROR(AND(X109&lt;&gt;"",Y109&lt;&gt;"",Y109-X109&gt;Resumen!$B$8),FALSE())),TRIM("Lays tiene mayor markup que "&amp;IF(IFERROR(AND(W109&lt;&gt;"",Y109&lt;&gt;"",Y109-W109&gt;Resumen!$B$8),FALSE()),"Quento ","")&amp;IF(IFERROR(AND(X109&lt;&gt;"",Y109&lt;&gt;"",Y109-X109&gt;Resumen!$B$8),FALSE()),"Julicroc ","")&amp;"en este PDV"),"")</f>
        <v/>
      </c>
      <c r="AZ109" s="22" t="str">
        <f aca="false">IF(COUNTIF('Plan Pehuamar - Lista'!$A$2:$A$167,A109)&gt;0,"Sí","No")</f>
        <v>No</v>
      </c>
      <c r="BA109" s="22" t="str">
        <f aca="false">IF(COUNTIF('Plan Combo 9+1'!$A$2:$A$226,A109)&gt;0,"Sí","No")</f>
        <v>No</v>
      </c>
      <c r="BB109" s="22" t="str">
        <f aca="false">IF(AH109="","No",IF(BA109="Sí",IF((AO109-AH109)&gt;Resumen!$B$6,"Sí","No"),IF((AO109-AH109)&gt;=Resumen!$B$132,"Sí","No")))</f>
        <v>No</v>
      </c>
      <c r="BC109" s="22" t="str">
        <f aca="false">IF(AND(N109="Sí",AL109="Sí",AI109=0),"Sí","No")</f>
        <v>No</v>
      </c>
      <c r="BD109" s="22" t="str">
        <f aca="false">IF(COUNTIF('Plan 9+1 (con Pehuamar)'!$A$2:$A$227,A109)&gt;0,"Sí","No")</f>
        <v>No</v>
      </c>
    </row>
    <row r="110" customFormat="false" ht="15" hidden="false" customHeight="true" outlineLevel="0" collapsed="false">
      <c r="A110" s="6" t="n">
        <v>401439</v>
      </c>
      <c r="B110" s="6" t="n">
        <v>1</v>
      </c>
      <c r="C110" s="6" t="n">
        <v>103</v>
      </c>
      <c r="D110" s="6" t="s">
        <v>315</v>
      </c>
      <c r="E110" s="6" t="s">
        <v>318</v>
      </c>
      <c r="F110" s="6" t="s">
        <v>210</v>
      </c>
      <c r="G110" s="6" t="s">
        <v>129</v>
      </c>
      <c r="H110" s="6" t="s">
        <v>197</v>
      </c>
      <c r="I110" s="27" t="n">
        <v>0</v>
      </c>
      <c r="J110" s="27" t="n">
        <v>0</v>
      </c>
      <c r="K110" s="27" t="n">
        <v>2.6</v>
      </c>
      <c r="L110" s="28" t="n">
        <f aca="false">I110+J110</f>
        <v>0</v>
      </c>
      <c r="M110" s="28" t="n">
        <f aca="false">L110+K110</f>
        <v>2.6</v>
      </c>
      <c r="N110" s="22" t="str">
        <f aca="false">IF(I110&gt;0,"Sí","No")</f>
        <v>No</v>
      </c>
      <c r="O110" s="22" t="str">
        <f aca="false">IF(J110&gt;0,"Sí","No")</f>
        <v>No</v>
      </c>
      <c r="P110" s="22" t="str">
        <f aca="false">IF(K110&gt;0,"Sí","No")</f>
        <v>Sí</v>
      </c>
      <c r="Q110" s="22" t="str">
        <f aca="false">IF(OR(I110&gt;0,J110&gt;0),"Sí","No")</f>
        <v>No</v>
      </c>
      <c r="R110" s="27"/>
      <c r="S110" s="27"/>
      <c r="T110" s="27"/>
      <c r="U110" s="27"/>
      <c r="V110" s="27"/>
      <c r="W110" s="12" t="str">
        <f aca="false">IF(AND(I110&gt;0,R110&gt;0),(S110-R110)/R110,"")</f>
        <v/>
      </c>
      <c r="X110" s="12" t="str">
        <f aca="false">IF(AND(J110&gt;0,T110&gt;0),(U110-T110)/T110,"")</f>
        <v/>
      </c>
      <c r="Y110" s="12" t="str">
        <f aca="false">IF(AND(K110&gt;0,V110&gt;0),(V110-Resumen!$B$7)/Resumen!$B$7,"")</f>
        <v/>
      </c>
      <c r="Z110" s="28" t="str">
        <f aca="false">IF(AND(K110&gt;0,I110&gt;0,V110&gt;0,S110&gt;0),V110-S110,"")</f>
        <v/>
      </c>
      <c r="AA110" s="12" t="str">
        <f aca="false">IF(Z110&lt;&gt;"",Z110/S110,"")</f>
        <v/>
      </c>
      <c r="AB110" s="28" t="str">
        <f aca="false">IF(AND(K110&gt;0,J110&gt;0,V110&gt;0,U110&gt;0),V110-U110,"")</f>
        <v/>
      </c>
      <c r="AC110" s="12" t="str">
        <f aca="false">IF(AB110&lt;&gt;"",AB110/U110,"")</f>
        <v/>
      </c>
      <c r="AD110" s="27" t="n">
        <v>0</v>
      </c>
      <c r="AE110" s="27" t="n">
        <v>0</v>
      </c>
      <c r="AF110" s="27" t="n">
        <v>0</v>
      </c>
      <c r="AG110" s="28" t="n">
        <f aca="false">AD110+AE110+AF110</f>
        <v>0</v>
      </c>
      <c r="AH110" s="12" t="str">
        <f aca="false">IF(AG110&gt;0,AD110/AG110,"")</f>
        <v/>
      </c>
      <c r="AI110" s="27" t="n">
        <v>0</v>
      </c>
      <c r="AJ110" s="27" t="n">
        <v>0</v>
      </c>
      <c r="AK110" s="27" t="n">
        <v>0</v>
      </c>
      <c r="AL110" s="22" t="str">
        <f aca="false">IF(OR(AJ110&gt;0,AK110&gt;0),"Sí","No")</f>
        <v>No</v>
      </c>
      <c r="AM110" s="6"/>
      <c r="AN110" s="6"/>
      <c r="AO110" s="12" t="n">
        <f aca="false">IF(M110&gt;0,K110/M110,"")</f>
        <v>1</v>
      </c>
      <c r="AP110" s="22" t="str">
        <f aca="false">IF(M110&gt;=Resumen!$B$5,"Alto","Bajo")</f>
        <v>Bajo</v>
      </c>
      <c r="AQ110" s="22" t="str">
        <f aca="false">IF(AO110&gt;=Resumen!$B$28,"Alto","Bajo")</f>
        <v>Alto</v>
      </c>
      <c r="AR110" s="22" t="str">
        <f aca="false">AP110&amp;" Potencial / "&amp;AQ110&amp;" Share"</f>
        <v>Bajo Potencial / Alto Share</v>
      </c>
      <c r="AS110" s="22" t="str">
        <f aca="false">IF(Q110="Sí",IF(AO110&gt;=Resumen!$B$29,"Alto","Bajo"),"")</f>
        <v/>
      </c>
      <c r="AT110" s="22" t="str">
        <f aca="false">IF(AS110&lt;&gt;"",AP110&amp;" Potencial / "&amp;AS110&amp;" Share","")</f>
        <v/>
      </c>
      <c r="AU110" s="22" t="str">
        <f aca="false">IF(AH110="","Sin dato",IF(AH110-AO110&gt;Resumen!$B$6,"Sobre-exhibido",IF(AO110-AH110&gt;Resumen!$B$6,"Sub-exhibido","En línea")))</f>
        <v>Sin dato</v>
      </c>
      <c r="AV110" s="22" t="str">
        <f aca="false">IF(AT110="","",IF(AT110="Alto Potencial / Bajo Share",1,IF(AT110="Alto Potencial / Alto Share",2,IF(AT110="Bajo Potencial / Alto Share",3,4))))</f>
        <v/>
      </c>
      <c r="AW110" s="22" t="str">
        <f aca="false">IF(Q110="No","Sin competencia directa",IF(AV110=1,"1 - Foco Conquista (Alto Pot / Bajo Share)",IF(AV110=2,"2 - Foco Defensa (Alto Pot / Alto Share)",IF(AV110=3,"3 - Monitoreo (Bajo Pot / Alto Share)","4 - Baja Prioridad (Bajo Pot / Bajo Share)"))))</f>
        <v>Sin competencia directa</v>
      </c>
      <c r="AX110" s="12" t="str">
        <f aca="false">IF(OR(IFERROR(AND(W110&lt;&gt;"",Y110&lt;&gt;"",Y110-W110&gt;Resumen!$B$8),FALSE()),IFERROR(AND(X110&lt;&gt;"",Y110&lt;&gt;"",Y110-X110&gt;Resumen!$B$8),FALSE())),MAX(IF(IFERROR(AND(W110&lt;&gt;"",Y110&lt;&gt;"",Y110-W110&gt;Resumen!$B$8),FALSE()),Y110-W110,0),IF(IFERROR(AND(X110&lt;&gt;"",Y110&lt;&gt;"",Y110-X110&gt;Resumen!$B$8),FALSE()),Y110-X110,0)),"")</f>
        <v/>
      </c>
      <c r="AY110" s="22" t="str">
        <f aca="false">IF(OR(IFERROR(AND(W110&lt;&gt;"",Y110&lt;&gt;"",Y110-W110&gt;Resumen!$B$8),FALSE()),IFERROR(AND(X110&lt;&gt;"",Y110&lt;&gt;"",Y110-X110&gt;Resumen!$B$8),FALSE())),TRIM("Lays tiene mayor markup que "&amp;IF(IFERROR(AND(W110&lt;&gt;"",Y110&lt;&gt;"",Y110-W110&gt;Resumen!$B$8),FALSE()),"Quento ","")&amp;IF(IFERROR(AND(X110&lt;&gt;"",Y110&lt;&gt;"",Y110-X110&gt;Resumen!$B$8),FALSE()),"Julicroc ","")&amp;"en este PDV"),"")</f>
        <v/>
      </c>
      <c r="AZ110" s="22" t="str">
        <f aca="false">IF(COUNTIF('Plan Pehuamar - Lista'!$A$2:$A$167,A110)&gt;0,"Sí","No")</f>
        <v>No</v>
      </c>
      <c r="BA110" s="22" t="str">
        <f aca="false">IF(COUNTIF('Plan Combo 9+1'!$A$2:$A$226,A110)&gt;0,"Sí","No")</f>
        <v>No</v>
      </c>
      <c r="BB110" s="22" t="str">
        <f aca="false">IF(AH110="","No",IF(BA110="Sí",IF((AO110-AH110)&gt;Resumen!$B$6,"Sí","No"),IF((AO110-AH110)&gt;=Resumen!$B$132,"Sí","No")))</f>
        <v>No</v>
      </c>
      <c r="BC110" s="22" t="str">
        <f aca="false">IF(AND(N110="Sí",AL110="Sí",AI110=0),"Sí","No")</f>
        <v>No</v>
      </c>
      <c r="BD110" s="22" t="str">
        <f aca="false">IF(COUNTIF('Plan 9+1 (con Pehuamar)'!$A$2:$A$227,A110)&gt;0,"Sí","No")</f>
        <v>No</v>
      </c>
    </row>
    <row r="111" customFormat="false" ht="15" hidden="false" customHeight="true" outlineLevel="0" collapsed="false">
      <c r="A111" s="6" t="n">
        <v>401442</v>
      </c>
      <c r="B111" s="6" t="n">
        <v>1</v>
      </c>
      <c r="C111" s="6" t="n">
        <v>103</v>
      </c>
      <c r="D111" s="6" t="s">
        <v>315</v>
      </c>
      <c r="E111" s="6" t="s">
        <v>319</v>
      </c>
      <c r="F111" s="6" t="s">
        <v>206</v>
      </c>
      <c r="G111" s="6" t="s">
        <v>129</v>
      </c>
      <c r="H111" s="6" t="s">
        <v>197</v>
      </c>
      <c r="I111" s="27" t="n">
        <v>0</v>
      </c>
      <c r="J111" s="27" t="n">
        <v>0</v>
      </c>
      <c r="K111" s="27" t="n">
        <v>3.8</v>
      </c>
      <c r="L111" s="28" t="n">
        <f aca="false">I111+J111</f>
        <v>0</v>
      </c>
      <c r="M111" s="28" t="n">
        <f aca="false">L111+K111</f>
        <v>3.8</v>
      </c>
      <c r="N111" s="22" t="str">
        <f aca="false">IF(I111&gt;0,"Sí","No")</f>
        <v>No</v>
      </c>
      <c r="O111" s="22" t="str">
        <f aca="false">IF(J111&gt;0,"Sí","No")</f>
        <v>No</v>
      </c>
      <c r="P111" s="22" t="str">
        <f aca="false">IF(K111&gt;0,"Sí","No")</f>
        <v>Sí</v>
      </c>
      <c r="Q111" s="22" t="str">
        <f aca="false">IF(OR(I111&gt;0,J111&gt;0),"Sí","No")</f>
        <v>No</v>
      </c>
      <c r="R111" s="27"/>
      <c r="S111" s="27"/>
      <c r="T111" s="27"/>
      <c r="U111" s="27"/>
      <c r="V111" s="27"/>
      <c r="W111" s="12" t="str">
        <f aca="false">IF(AND(I111&gt;0,R111&gt;0),(S111-R111)/R111,"")</f>
        <v/>
      </c>
      <c r="X111" s="12" t="str">
        <f aca="false">IF(AND(J111&gt;0,T111&gt;0),(U111-T111)/T111,"")</f>
        <v/>
      </c>
      <c r="Y111" s="12" t="str">
        <f aca="false">IF(AND(K111&gt;0,V111&gt;0),(V111-Resumen!$B$7)/Resumen!$B$7,"")</f>
        <v/>
      </c>
      <c r="Z111" s="28" t="str">
        <f aca="false">IF(AND(K111&gt;0,I111&gt;0,V111&gt;0,S111&gt;0),V111-S111,"")</f>
        <v/>
      </c>
      <c r="AA111" s="12" t="str">
        <f aca="false">IF(Z111&lt;&gt;"",Z111/S111,"")</f>
        <v/>
      </c>
      <c r="AB111" s="28" t="str">
        <f aca="false">IF(AND(K111&gt;0,J111&gt;0,V111&gt;0,U111&gt;0),V111-U111,"")</f>
        <v/>
      </c>
      <c r="AC111" s="12" t="str">
        <f aca="false">IF(AB111&lt;&gt;"",AB111/U111,"")</f>
        <v/>
      </c>
      <c r="AD111" s="27" t="n">
        <v>0</v>
      </c>
      <c r="AE111" s="27" t="n">
        <v>0</v>
      </c>
      <c r="AF111" s="27" t="n">
        <v>0</v>
      </c>
      <c r="AG111" s="28" t="n">
        <f aca="false">AD111+AE111+AF111</f>
        <v>0</v>
      </c>
      <c r="AH111" s="12" t="str">
        <f aca="false">IF(AG111&gt;0,AD111/AG111,"")</f>
        <v/>
      </c>
      <c r="AI111" s="27" t="n">
        <v>0</v>
      </c>
      <c r="AJ111" s="27" t="n">
        <v>0</v>
      </c>
      <c r="AK111" s="27" t="n">
        <v>0</v>
      </c>
      <c r="AL111" s="22" t="str">
        <f aca="false">IF(OR(AJ111&gt;0,AK111&gt;0),"Sí","No")</f>
        <v>No</v>
      </c>
      <c r="AM111" s="6"/>
      <c r="AN111" s="6"/>
      <c r="AO111" s="12" t="n">
        <f aca="false">IF(M111&gt;0,K111/M111,"")</f>
        <v>1</v>
      </c>
      <c r="AP111" s="22" t="str">
        <f aca="false">IF(M111&gt;=Resumen!$B$5,"Alto","Bajo")</f>
        <v>Bajo</v>
      </c>
      <c r="AQ111" s="22" t="str">
        <f aca="false">IF(AO111&gt;=Resumen!$B$28,"Alto","Bajo")</f>
        <v>Alto</v>
      </c>
      <c r="AR111" s="22" t="str">
        <f aca="false">AP111&amp;" Potencial / "&amp;AQ111&amp;" Share"</f>
        <v>Bajo Potencial / Alto Share</v>
      </c>
      <c r="AS111" s="22" t="str">
        <f aca="false">IF(Q111="Sí",IF(AO111&gt;=Resumen!$B$29,"Alto","Bajo"),"")</f>
        <v/>
      </c>
      <c r="AT111" s="22" t="str">
        <f aca="false">IF(AS111&lt;&gt;"",AP111&amp;" Potencial / "&amp;AS111&amp;" Share","")</f>
        <v/>
      </c>
      <c r="AU111" s="22" t="str">
        <f aca="false">IF(AH111="","Sin dato",IF(AH111-AO111&gt;Resumen!$B$6,"Sobre-exhibido",IF(AO111-AH111&gt;Resumen!$B$6,"Sub-exhibido","En línea")))</f>
        <v>Sin dato</v>
      </c>
      <c r="AV111" s="22" t="str">
        <f aca="false">IF(AT111="","",IF(AT111="Alto Potencial / Bajo Share",1,IF(AT111="Alto Potencial / Alto Share",2,IF(AT111="Bajo Potencial / Alto Share",3,4))))</f>
        <v/>
      </c>
      <c r="AW111" s="22" t="str">
        <f aca="false">IF(Q111="No","Sin competencia directa",IF(AV111=1,"1 - Foco Conquista (Alto Pot / Bajo Share)",IF(AV111=2,"2 - Foco Defensa (Alto Pot / Alto Share)",IF(AV111=3,"3 - Monitoreo (Bajo Pot / Alto Share)","4 - Baja Prioridad (Bajo Pot / Bajo Share)"))))</f>
        <v>Sin competencia directa</v>
      </c>
      <c r="AX111" s="12" t="str">
        <f aca="false">IF(OR(IFERROR(AND(W111&lt;&gt;"",Y111&lt;&gt;"",Y111-W111&gt;Resumen!$B$8),FALSE()),IFERROR(AND(X111&lt;&gt;"",Y111&lt;&gt;"",Y111-X111&gt;Resumen!$B$8),FALSE())),MAX(IF(IFERROR(AND(W111&lt;&gt;"",Y111&lt;&gt;"",Y111-W111&gt;Resumen!$B$8),FALSE()),Y111-W111,0),IF(IFERROR(AND(X111&lt;&gt;"",Y111&lt;&gt;"",Y111-X111&gt;Resumen!$B$8),FALSE()),Y111-X111,0)),"")</f>
        <v/>
      </c>
      <c r="AY111" s="22" t="str">
        <f aca="false">IF(OR(IFERROR(AND(W111&lt;&gt;"",Y111&lt;&gt;"",Y111-W111&gt;Resumen!$B$8),FALSE()),IFERROR(AND(X111&lt;&gt;"",Y111&lt;&gt;"",Y111-X111&gt;Resumen!$B$8),FALSE())),TRIM("Lays tiene mayor markup que "&amp;IF(IFERROR(AND(W111&lt;&gt;"",Y111&lt;&gt;"",Y111-W111&gt;Resumen!$B$8),FALSE()),"Quento ","")&amp;IF(IFERROR(AND(X111&lt;&gt;"",Y111&lt;&gt;"",Y111-X111&gt;Resumen!$B$8),FALSE()),"Julicroc ","")&amp;"en este PDV"),"")</f>
        <v/>
      </c>
      <c r="AZ111" s="22" t="str">
        <f aca="false">IF(COUNTIF('Plan Pehuamar - Lista'!$A$2:$A$167,A111)&gt;0,"Sí","No")</f>
        <v>No</v>
      </c>
      <c r="BA111" s="22" t="str">
        <f aca="false">IF(COUNTIF('Plan Combo 9+1'!$A$2:$A$226,A111)&gt;0,"Sí","No")</f>
        <v>No</v>
      </c>
      <c r="BB111" s="22" t="str">
        <f aca="false">IF(AH111="","No",IF(BA111="Sí",IF((AO111-AH111)&gt;Resumen!$B$6,"Sí","No"),IF((AO111-AH111)&gt;=Resumen!$B$132,"Sí","No")))</f>
        <v>No</v>
      </c>
      <c r="BC111" s="22" t="str">
        <f aca="false">IF(AND(N111="Sí",AL111="Sí",AI111=0),"Sí","No")</f>
        <v>No</v>
      </c>
      <c r="BD111" s="22" t="str">
        <f aca="false">IF(COUNTIF('Plan 9+1 (con Pehuamar)'!$A$2:$A$227,A111)&gt;0,"Sí","No")</f>
        <v>No</v>
      </c>
    </row>
    <row r="112" customFormat="false" ht="15" hidden="false" customHeight="true" outlineLevel="0" collapsed="false">
      <c r="A112" s="6" t="n">
        <v>401444</v>
      </c>
      <c r="B112" s="6" t="n">
        <v>1</v>
      </c>
      <c r="C112" s="6" t="n">
        <v>103</v>
      </c>
      <c r="D112" s="6" t="s">
        <v>315</v>
      </c>
      <c r="E112" s="6" t="s">
        <v>320</v>
      </c>
      <c r="F112" s="6" t="s">
        <v>206</v>
      </c>
      <c r="G112" s="6" t="s">
        <v>129</v>
      </c>
      <c r="H112" s="6" t="s">
        <v>197</v>
      </c>
      <c r="I112" s="27" t="n">
        <v>50</v>
      </c>
      <c r="J112" s="27" t="n">
        <v>0</v>
      </c>
      <c r="K112" s="27" t="n">
        <v>80</v>
      </c>
      <c r="L112" s="28" t="n">
        <f aca="false">I112+J112</f>
        <v>50</v>
      </c>
      <c r="M112" s="28" t="n">
        <f aca="false">L112+K112</f>
        <v>130</v>
      </c>
      <c r="N112" s="22" t="str">
        <f aca="false">IF(I112&gt;0,"Sí","No")</f>
        <v>Sí</v>
      </c>
      <c r="O112" s="22" t="str">
        <f aca="false">IF(J112&gt;0,"Sí","No")</f>
        <v>No</v>
      </c>
      <c r="P112" s="22" t="str">
        <f aca="false">IF(K112&gt;0,"Sí","No")</f>
        <v>Sí</v>
      </c>
      <c r="Q112" s="22" t="str">
        <f aca="false">IF(OR(I112&gt;0,J112&gt;0),"Sí","No")</f>
        <v>Sí</v>
      </c>
      <c r="R112" s="27" t="n">
        <v>1900</v>
      </c>
      <c r="S112" s="27" t="n">
        <v>3000</v>
      </c>
      <c r="T112" s="27"/>
      <c r="U112" s="27"/>
      <c r="V112" s="27" t="n">
        <v>3600</v>
      </c>
      <c r="W112" s="12" t="n">
        <f aca="false">IF(AND(I112&gt;0,R112&gt;0),(S112-R112)/R112,"")</f>
        <v>0.578947368421053</v>
      </c>
      <c r="X112" s="12" t="str">
        <f aca="false">IF(AND(J112&gt;0,T112&gt;0),(U112-T112)/T112,"")</f>
        <v/>
      </c>
      <c r="Y112" s="12" t="n">
        <f aca="false">IF(AND(K112&gt;0,V112&gt;0),(V112-Resumen!$B$7)/Resumen!$B$7,"")</f>
        <v>0.44</v>
      </c>
      <c r="Z112" s="28" t="n">
        <f aca="false">IF(AND(K112&gt;0,I112&gt;0,V112&gt;0,S112&gt;0),V112-S112,"")</f>
        <v>600</v>
      </c>
      <c r="AA112" s="12" t="n">
        <f aca="false">IF(Z112&lt;&gt;"",Z112/S112,"")</f>
        <v>0.2</v>
      </c>
      <c r="AB112" s="28" t="str">
        <f aca="false">IF(AND(K112&gt;0,J112&gt;0,V112&gt;0,U112&gt;0),V112-U112,"")</f>
        <v/>
      </c>
      <c r="AC112" s="12" t="str">
        <f aca="false">IF(AB112&lt;&gt;"",AB112/U112,"")</f>
        <v/>
      </c>
      <c r="AD112" s="27" t="n">
        <v>8</v>
      </c>
      <c r="AE112" s="27" t="n">
        <v>4</v>
      </c>
      <c r="AF112" s="27" t="n">
        <v>0</v>
      </c>
      <c r="AG112" s="28" t="n">
        <f aca="false">AD112+AE112+AF112</f>
        <v>12</v>
      </c>
      <c r="AH112" s="12" t="n">
        <f aca="false">IF(AG112&gt;0,AD112/AG112,"")</f>
        <v>0.666666666666667</v>
      </c>
      <c r="AI112" s="27" t="n">
        <v>1</v>
      </c>
      <c r="AJ112" s="27" t="n">
        <v>1</v>
      </c>
      <c r="AK112" s="27" t="n">
        <v>0</v>
      </c>
      <c r="AL112" s="22" t="str">
        <f aca="false">IF(OR(AJ112&gt;0,AK112&gt;0),"Sí","No")</f>
        <v>Sí</v>
      </c>
      <c r="AM112" s="6" t="s">
        <v>198</v>
      </c>
      <c r="AN112" s="6"/>
      <c r="AO112" s="12" t="n">
        <f aca="false">IF(M112&gt;0,K112/M112,"")</f>
        <v>0.615384615384615</v>
      </c>
      <c r="AP112" s="22" t="str">
        <f aca="false">IF(M112&gt;=Resumen!$B$5,"Alto","Bajo")</f>
        <v>Alto</v>
      </c>
      <c r="AQ112" s="22" t="str">
        <f aca="false">IF(AO112&gt;=Resumen!$B$28,"Alto","Bajo")</f>
        <v>Alto</v>
      </c>
      <c r="AR112" s="22" t="str">
        <f aca="false">AP112&amp;" Potencial / "&amp;AQ112&amp;" Share"</f>
        <v>Alto Potencial / Alto Share</v>
      </c>
      <c r="AS112" s="22" t="str">
        <f aca="false">IF(Q112="Sí",IF(AO112&gt;=Resumen!$B$29,"Alto","Bajo"),"")</f>
        <v>Alto</v>
      </c>
      <c r="AT112" s="22" t="str">
        <f aca="false">IF(AS112&lt;&gt;"",AP112&amp;" Potencial / "&amp;AS112&amp;" Share","")</f>
        <v>Alto Potencial / Alto Share</v>
      </c>
      <c r="AU112" s="22" t="str">
        <f aca="false">IF(AH112="","Sin dato",IF(AH112-AO112&gt;Resumen!$B$6,"Sobre-exhibido",IF(AO112-AH112&gt;Resumen!$B$6,"Sub-exhibido","En línea")))</f>
        <v>Sobre-exhibido</v>
      </c>
      <c r="AV112" s="22" t="n">
        <f aca="false">IF(AT112="","",IF(AT112="Alto Potencial / Bajo Share",1,IF(AT112="Alto Potencial / Alto Share",2,IF(AT112="Bajo Potencial / Alto Share",3,4))))</f>
        <v>2</v>
      </c>
      <c r="AW112" s="22" t="str">
        <f aca="false">IF(Q112="No","Sin competencia directa",IF(AV112=1,"1 - Foco Conquista (Alto Pot / Bajo Share)",IF(AV112=2,"2 - Foco Defensa (Alto Pot / Alto Share)",IF(AV112=3,"3 - Monitoreo (Bajo Pot / Alto Share)","4 - Baja Prioridad (Bajo Pot / Bajo Share)"))))</f>
        <v>2 - Foco Defensa (Alto Pot / Alto Share)</v>
      </c>
      <c r="AX112" s="12" t="str">
        <f aca="false">IF(OR(IFERROR(AND(W112&lt;&gt;"",Y112&lt;&gt;"",Y112-W112&gt;Resumen!$B$8),FALSE()),IFERROR(AND(X112&lt;&gt;"",Y112&lt;&gt;"",Y112-X112&gt;Resumen!$B$8),FALSE())),MAX(IF(IFERROR(AND(W112&lt;&gt;"",Y112&lt;&gt;"",Y112-W112&gt;Resumen!$B$8),FALSE()),Y112-W112,0),IF(IFERROR(AND(X112&lt;&gt;"",Y112&lt;&gt;"",Y112-X112&gt;Resumen!$B$8),FALSE()),Y112-X112,0)),"")</f>
        <v/>
      </c>
      <c r="AY112" s="22" t="str">
        <f aca="false">IF(OR(IFERROR(AND(W112&lt;&gt;"",Y112&lt;&gt;"",Y112-W112&gt;Resumen!$B$8),FALSE()),IFERROR(AND(X112&lt;&gt;"",Y112&lt;&gt;"",Y112-X112&gt;Resumen!$B$8),FALSE())),TRIM("Lays tiene mayor markup que "&amp;IF(IFERROR(AND(W112&lt;&gt;"",Y112&lt;&gt;"",Y112-W112&gt;Resumen!$B$8),FALSE()),"Quento ","")&amp;IF(IFERROR(AND(X112&lt;&gt;"",Y112&lt;&gt;"",Y112-X112&gt;Resumen!$B$8),FALSE()),"Julicroc ","")&amp;"en este PDV"),"")</f>
        <v/>
      </c>
      <c r="AZ112" s="22" t="str">
        <f aca="false">IF(COUNTIF('Plan Pehuamar - Lista'!$A$2:$A$167,A112)&gt;0,"Sí","No")</f>
        <v>Sí</v>
      </c>
      <c r="BA112" s="22" t="str">
        <f aca="false">IF(COUNTIF('Plan Combo 9+1'!$A$2:$A$226,A112)&gt;0,"Sí","No")</f>
        <v>No</v>
      </c>
      <c r="BB112" s="22" t="str">
        <f aca="false">IF(AH112="","No",IF(BA112="Sí",IF((AO112-AH112)&gt;Resumen!$B$6,"Sí","No"),IF((AO112-AH112)&gt;=Resumen!$B$132,"Sí","No")))</f>
        <v>No</v>
      </c>
      <c r="BC112" s="22" t="str">
        <f aca="false">IF(AND(N112="Sí",AL112="Sí",AI112=0),"Sí","No")</f>
        <v>No</v>
      </c>
      <c r="BD112" s="22" t="str">
        <f aca="false">IF(COUNTIF('Plan 9+1 (con Pehuamar)'!$A$2:$A$227,A112)&gt;0,"Sí","No")</f>
        <v>No</v>
      </c>
    </row>
    <row r="113" customFormat="false" ht="15" hidden="false" customHeight="true" outlineLevel="0" collapsed="false">
      <c r="A113" s="6" t="n">
        <v>401454</v>
      </c>
      <c r="B113" s="6" t="n">
        <v>1</v>
      </c>
      <c r="C113" s="6" t="n">
        <v>103</v>
      </c>
      <c r="D113" s="6" t="s">
        <v>315</v>
      </c>
      <c r="E113" s="6" t="s">
        <v>321</v>
      </c>
      <c r="F113" s="6" t="s">
        <v>196</v>
      </c>
      <c r="G113" s="6" t="s">
        <v>129</v>
      </c>
      <c r="H113" s="6" t="s">
        <v>197</v>
      </c>
      <c r="I113" s="27" t="n">
        <v>0</v>
      </c>
      <c r="J113" s="27" t="n">
        <v>0</v>
      </c>
      <c r="K113" s="27" t="n">
        <v>0.5</v>
      </c>
      <c r="L113" s="28" t="n">
        <f aca="false">I113+J113</f>
        <v>0</v>
      </c>
      <c r="M113" s="28" t="n">
        <f aca="false">L113+K113</f>
        <v>0.5</v>
      </c>
      <c r="N113" s="22" t="str">
        <f aca="false">IF(I113&gt;0,"Sí","No")</f>
        <v>No</v>
      </c>
      <c r="O113" s="22" t="str">
        <f aca="false">IF(J113&gt;0,"Sí","No")</f>
        <v>No</v>
      </c>
      <c r="P113" s="22" t="str">
        <f aca="false">IF(K113&gt;0,"Sí","No")</f>
        <v>Sí</v>
      </c>
      <c r="Q113" s="22" t="str">
        <f aca="false">IF(OR(I113&gt;0,J113&gt;0),"Sí","No")</f>
        <v>No</v>
      </c>
      <c r="R113" s="27"/>
      <c r="S113" s="27"/>
      <c r="T113" s="27"/>
      <c r="U113" s="27"/>
      <c r="V113" s="27"/>
      <c r="W113" s="12" t="str">
        <f aca="false">IF(AND(I113&gt;0,R113&gt;0),(S113-R113)/R113,"")</f>
        <v/>
      </c>
      <c r="X113" s="12" t="str">
        <f aca="false">IF(AND(J113&gt;0,T113&gt;0),(U113-T113)/T113,"")</f>
        <v/>
      </c>
      <c r="Y113" s="12" t="str">
        <f aca="false">IF(AND(K113&gt;0,V113&gt;0),(V113-Resumen!$B$7)/Resumen!$B$7,"")</f>
        <v/>
      </c>
      <c r="Z113" s="28" t="str">
        <f aca="false">IF(AND(K113&gt;0,I113&gt;0,V113&gt;0,S113&gt;0),V113-S113,"")</f>
        <v/>
      </c>
      <c r="AA113" s="12" t="str">
        <f aca="false">IF(Z113&lt;&gt;"",Z113/S113,"")</f>
        <v/>
      </c>
      <c r="AB113" s="28" t="str">
        <f aca="false">IF(AND(K113&gt;0,J113&gt;0,V113&gt;0,U113&gt;0),V113-U113,"")</f>
        <v/>
      </c>
      <c r="AC113" s="12" t="str">
        <f aca="false">IF(AB113&lt;&gt;"",AB113/U113,"")</f>
        <v/>
      </c>
      <c r="AD113" s="27" t="n">
        <v>0</v>
      </c>
      <c r="AE113" s="27" t="n">
        <v>0</v>
      </c>
      <c r="AF113" s="27" t="n">
        <v>0</v>
      </c>
      <c r="AG113" s="28" t="n">
        <f aca="false">AD113+AE113+AF113</f>
        <v>0</v>
      </c>
      <c r="AH113" s="12" t="str">
        <f aca="false">IF(AG113&gt;0,AD113/AG113,"")</f>
        <v/>
      </c>
      <c r="AI113" s="27" t="n">
        <v>0</v>
      </c>
      <c r="AJ113" s="27" t="n">
        <v>0</v>
      </c>
      <c r="AK113" s="27" t="n">
        <v>0</v>
      </c>
      <c r="AL113" s="22" t="str">
        <f aca="false">IF(OR(AJ113&gt;0,AK113&gt;0),"Sí","No")</f>
        <v>No</v>
      </c>
      <c r="AM113" s="6"/>
      <c r="AN113" s="6"/>
      <c r="AO113" s="12" t="n">
        <f aca="false">IF(M113&gt;0,K113/M113,"")</f>
        <v>1</v>
      </c>
      <c r="AP113" s="22" t="str">
        <f aca="false">IF(M113&gt;=Resumen!$B$5,"Alto","Bajo")</f>
        <v>Bajo</v>
      </c>
      <c r="AQ113" s="22" t="str">
        <f aca="false">IF(AO113&gt;=Resumen!$B$28,"Alto","Bajo")</f>
        <v>Alto</v>
      </c>
      <c r="AR113" s="22" t="str">
        <f aca="false">AP113&amp;" Potencial / "&amp;AQ113&amp;" Share"</f>
        <v>Bajo Potencial / Alto Share</v>
      </c>
      <c r="AS113" s="22" t="str">
        <f aca="false">IF(Q113="Sí",IF(AO113&gt;=Resumen!$B$29,"Alto","Bajo"),"")</f>
        <v/>
      </c>
      <c r="AT113" s="22" t="str">
        <f aca="false">IF(AS113&lt;&gt;"",AP113&amp;" Potencial / "&amp;AS113&amp;" Share","")</f>
        <v/>
      </c>
      <c r="AU113" s="22" t="str">
        <f aca="false">IF(AH113="","Sin dato",IF(AH113-AO113&gt;Resumen!$B$6,"Sobre-exhibido",IF(AO113-AH113&gt;Resumen!$B$6,"Sub-exhibido","En línea")))</f>
        <v>Sin dato</v>
      </c>
      <c r="AV113" s="22" t="str">
        <f aca="false">IF(AT113="","",IF(AT113="Alto Potencial / Bajo Share",1,IF(AT113="Alto Potencial / Alto Share",2,IF(AT113="Bajo Potencial / Alto Share",3,4))))</f>
        <v/>
      </c>
      <c r="AW113" s="22" t="str">
        <f aca="false">IF(Q113="No","Sin competencia directa",IF(AV113=1,"1 - Foco Conquista (Alto Pot / Bajo Share)",IF(AV113=2,"2 - Foco Defensa (Alto Pot / Alto Share)",IF(AV113=3,"3 - Monitoreo (Bajo Pot / Alto Share)","4 - Baja Prioridad (Bajo Pot / Bajo Share)"))))</f>
        <v>Sin competencia directa</v>
      </c>
      <c r="AX113" s="12" t="str">
        <f aca="false">IF(OR(IFERROR(AND(W113&lt;&gt;"",Y113&lt;&gt;"",Y113-W113&gt;Resumen!$B$8),FALSE()),IFERROR(AND(X113&lt;&gt;"",Y113&lt;&gt;"",Y113-X113&gt;Resumen!$B$8),FALSE())),MAX(IF(IFERROR(AND(W113&lt;&gt;"",Y113&lt;&gt;"",Y113-W113&gt;Resumen!$B$8),FALSE()),Y113-W113,0),IF(IFERROR(AND(X113&lt;&gt;"",Y113&lt;&gt;"",Y113-X113&gt;Resumen!$B$8),FALSE()),Y113-X113,0)),"")</f>
        <v/>
      </c>
      <c r="AY113" s="22" t="str">
        <f aca="false">IF(OR(IFERROR(AND(W113&lt;&gt;"",Y113&lt;&gt;"",Y113-W113&gt;Resumen!$B$8),FALSE()),IFERROR(AND(X113&lt;&gt;"",Y113&lt;&gt;"",Y113-X113&gt;Resumen!$B$8),FALSE())),TRIM("Lays tiene mayor markup que "&amp;IF(IFERROR(AND(W113&lt;&gt;"",Y113&lt;&gt;"",Y113-W113&gt;Resumen!$B$8),FALSE()),"Quento ","")&amp;IF(IFERROR(AND(X113&lt;&gt;"",Y113&lt;&gt;"",Y113-X113&gt;Resumen!$B$8),FALSE()),"Julicroc ","")&amp;"en este PDV"),"")</f>
        <v/>
      </c>
      <c r="AZ113" s="22" t="str">
        <f aca="false">IF(COUNTIF('Plan Pehuamar - Lista'!$A$2:$A$167,A113)&gt;0,"Sí","No")</f>
        <v>No</v>
      </c>
      <c r="BA113" s="22" t="str">
        <f aca="false">IF(COUNTIF('Plan Combo 9+1'!$A$2:$A$226,A113)&gt;0,"Sí","No")</f>
        <v>No</v>
      </c>
      <c r="BB113" s="22" t="str">
        <f aca="false">IF(AH113="","No",IF(BA113="Sí",IF((AO113-AH113)&gt;Resumen!$B$6,"Sí","No"),IF((AO113-AH113)&gt;=Resumen!$B$132,"Sí","No")))</f>
        <v>No</v>
      </c>
      <c r="BC113" s="22" t="str">
        <f aca="false">IF(AND(N113="Sí",AL113="Sí",AI113=0),"Sí","No")</f>
        <v>No</v>
      </c>
      <c r="BD113" s="22" t="str">
        <f aca="false">IF(COUNTIF('Plan 9+1 (con Pehuamar)'!$A$2:$A$227,A113)&gt;0,"Sí","No")</f>
        <v>No</v>
      </c>
    </row>
    <row r="114" customFormat="false" ht="15" hidden="false" customHeight="true" outlineLevel="0" collapsed="false">
      <c r="A114" s="6" t="n">
        <v>401460</v>
      </c>
      <c r="B114" s="6" t="n">
        <v>1</v>
      </c>
      <c r="C114" s="6" t="n">
        <v>103</v>
      </c>
      <c r="D114" s="6" t="s">
        <v>315</v>
      </c>
      <c r="E114" s="6" t="s">
        <v>322</v>
      </c>
      <c r="F114" s="6" t="s">
        <v>206</v>
      </c>
      <c r="G114" s="6" t="s">
        <v>129</v>
      </c>
      <c r="H114" s="6" t="s">
        <v>197</v>
      </c>
      <c r="I114" s="27" t="n">
        <v>20</v>
      </c>
      <c r="J114" s="27" t="n">
        <v>0</v>
      </c>
      <c r="K114" s="27" t="n">
        <v>30</v>
      </c>
      <c r="L114" s="28" t="n">
        <f aca="false">I114+J114</f>
        <v>20</v>
      </c>
      <c r="M114" s="28" t="n">
        <f aca="false">L114+K114</f>
        <v>50</v>
      </c>
      <c r="N114" s="22" t="str">
        <f aca="false">IF(I114&gt;0,"Sí","No")</f>
        <v>Sí</v>
      </c>
      <c r="O114" s="22" t="str">
        <f aca="false">IF(J114&gt;0,"Sí","No")</f>
        <v>No</v>
      </c>
      <c r="P114" s="22" t="str">
        <f aca="false">IF(K114&gt;0,"Sí","No")</f>
        <v>Sí</v>
      </c>
      <c r="Q114" s="22" t="str">
        <f aca="false">IF(OR(I114&gt;0,J114&gt;0),"Sí","No")</f>
        <v>Sí</v>
      </c>
      <c r="R114" s="27" t="n">
        <v>1900</v>
      </c>
      <c r="S114" s="27" t="n">
        <v>3000</v>
      </c>
      <c r="T114" s="27"/>
      <c r="U114" s="27"/>
      <c r="V114" s="27" t="n">
        <v>3500</v>
      </c>
      <c r="W114" s="12" t="n">
        <f aca="false">IF(AND(I114&gt;0,R114&gt;0),(S114-R114)/R114,"")</f>
        <v>0.578947368421053</v>
      </c>
      <c r="X114" s="12" t="str">
        <f aca="false">IF(AND(J114&gt;0,T114&gt;0),(U114-T114)/T114,"")</f>
        <v/>
      </c>
      <c r="Y114" s="12" t="n">
        <f aca="false">IF(AND(K114&gt;0,V114&gt;0),(V114-Resumen!$B$7)/Resumen!$B$7,"")</f>
        <v>0.4</v>
      </c>
      <c r="Z114" s="28" t="n">
        <f aca="false">IF(AND(K114&gt;0,I114&gt;0,V114&gt;0,S114&gt;0),V114-S114,"")</f>
        <v>500</v>
      </c>
      <c r="AA114" s="12" t="n">
        <f aca="false">IF(Z114&lt;&gt;"",Z114/S114,"")</f>
        <v>0.166666666666667</v>
      </c>
      <c r="AB114" s="28" t="str">
        <f aca="false">IF(AND(K114&gt;0,J114&gt;0,V114&gt;0,U114&gt;0),V114-U114,"")</f>
        <v/>
      </c>
      <c r="AC114" s="12" t="str">
        <f aca="false">IF(AB114&lt;&gt;"",AB114/U114,"")</f>
        <v/>
      </c>
      <c r="AD114" s="27" t="n">
        <v>4</v>
      </c>
      <c r="AE114" s="27" t="n">
        <v>3</v>
      </c>
      <c r="AF114" s="27" t="n">
        <v>0</v>
      </c>
      <c r="AG114" s="28" t="n">
        <f aca="false">AD114+AE114+AF114</f>
        <v>7</v>
      </c>
      <c r="AH114" s="12" t="n">
        <f aca="false">IF(AG114&gt;0,AD114/AG114,"")</f>
        <v>0.571428571428571</v>
      </c>
      <c r="AI114" s="27" t="n">
        <v>0</v>
      </c>
      <c r="AJ114" s="27" t="n">
        <v>0</v>
      </c>
      <c r="AK114" s="27" t="n">
        <v>0</v>
      </c>
      <c r="AL114" s="22" t="str">
        <f aca="false">IF(OR(AJ114&gt;0,AK114&gt;0),"Sí","No")</f>
        <v>No</v>
      </c>
      <c r="AM114" s="6" t="s">
        <v>198</v>
      </c>
      <c r="AN114" s="6"/>
      <c r="AO114" s="12" t="n">
        <f aca="false">IF(M114&gt;0,K114/M114,"")</f>
        <v>0.6</v>
      </c>
      <c r="AP114" s="22" t="str">
        <f aca="false">IF(M114&gt;=Resumen!$B$5,"Alto","Bajo")</f>
        <v>Alto</v>
      </c>
      <c r="AQ114" s="22" t="str">
        <f aca="false">IF(AO114&gt;=Resumen!$B$28,"Alto","Bajo")</f>
        <v>Alto</v>
      </c>
      <c r="AR114" s="22" t="str">
        <f aca="false">AP114&amp;" Potencial / "&amp;AQ114&amp;" Share"</f>
        <v>Alto Potencial / Alto Share</v>
      </c>
      <c r="AS114" s="22" t="str">
        <f aca="false">IF(Q114="Sí",IF(AO114&gt;=Resumen!$B$29,"Alto","Bajo"),"")</f>
        <v>Alto</v>
      </c>
      <c r="AT114" s="22" t="str">
        <f aca="false">IF(AS114&lt;&gt;"",AP114&amp;" Potencial / "&amp;AS114&amp;" Share","")</f>
        <v>Alto Potencial / Alto Share</v>
      </c>
      <c r="AU114" s="22" t="str">
        <f aca="false">IF(AH114="","Sin dato",IF(AH114-AO114&gt;Resumen!$B$6,"Sobre-exhibido",IF(AO114-AH114&gt;Resumen!$B$6,"Sub-exhibido","En línea")))</f>
        <v>En línea</v>
      </c>
      <c r="AV114" s="22" t="n">
        <f aca="false">IF(AT114="","",IF(AT114="Alto Potencial / Bajo Share",1,IF(AT114="Alto Potencial / Alto Share",2,IF(AT114="Bajo Potencial / Alto Share",3,4))))</f>
        <v>2</v>
      </c>
      <c r="AW114" s="22" t="str">
        <f aca="false">IF(Q114="No","Sin competencia directa",IF(AV114=1,"1 - Foco Conquista (Alto Pot / Bajo Share)",IF(AV114=2,"2 - Foco Defensa (Alto Pot / Alto Share)",IF(AV114=3,"3 - Monitoreo (Bajo Pot / Alto Share)","4 - Baja Prioridad (Bajo Pot / Bajo Share)"))))</f>
        <v>2 - Foco Defensa (Alto Pot / Alto Share)</v>
      </c>
      <c r="AX114" s="12" t="str">
        <f aca="false">IF(OR(IFERROR(AND(W114&lt;&gt;"",Y114&lt;&gt;"",Y114-W114&gt;Resumen!$B$8),FALSE()),IFERROR(AND(X114&lt;&gt;"",Y114&lt;&gt;"",Y114-X114&gt;Resumen!$B$8),FALSE())),MAX(IF(IFERROR(AND(W114&lt;&gt;"",Y114&lt;&gt;"",Y114-W114&gt;Resumen!$B$8),FALSE()),Y114-W114,0),IF(IFERROR(AND(X114&lt;&gt;"",Y114&lt;&gt;"",Y114-X114&gt;Resumen!$B$8),FALSE()),Y114-X114,0)),"")</f>
        <v/>
      </c>
      <c r="AY114" s="22" t="str">
        <f aca="false">IF(OR(IFERROR(AND(W114&lt;&gt;"",Y114&lt;&gt;"",Y114-W114&gt;Resumen!$B$8),FALSE()),IFERROR(AND(X114&lt;&gt;"",Y114&lt;&gt;"",Y114-X114&gt;Resumen!$B$8),FALSE())),TRIM("Lays tiene mayor markup que "&amp;IF(IFERROR(AND(W114&lt;&gt;"",Y114&lt;&gt;"",Y114-W114&gt;Resumen!$B$8),FALSE()),"Quento ","")&amp;IF(IFERROR(AND(X114&lt;&gt;"",Y114&lt;&gt;"",Y114-X114&gt;Resumen!$B$8),FALSE()),"Julicroc ","")&amp;"en este PDV"),"")</f>
        <v/>
      </c>
      <c r="AZ114" s="22" t="str">
        <f aca="false">IF(COUNTIF('Plan Pehuamar - Lista'!$A$2:$A$167,A114)&gt;0,"Sí","No")</f>
        <v>No</v>
      </c>
      <c r="BA114" s="22" t="str">
        <f aca="false">IF(COUNTIF('Plan Combo 9+1'!$A$2:$A$226,A114)&gt;0,"Sí","No")</f>
        <v>No</v>
      </c>
      <c r="BB114" s="22" t="str">
        <f aca="false">IF(AH114="","No",IF(BA114="Sí",IF((AO114-AH114)&gt;Resumen!$B$6,"Sí","No"),IF((AO114-AH114)&gt;=Resumen!$B$132,"Sí","No")))</f>
        <v>No</v>
      </c>
      <c r="BC114" s="22" t="str">
        <f aca="false">IF(AND(N114="Sí",AL114="Sí",AI114=0),"Sí","No")</f>
        <v>No</v>
      </c>
      <c r="BD114" s="22" t="str">
        <f aca="false">IF(COUNTIF('Plan 9+1 (con Pehuamar)'!$A$2:$A$227,A114)&gt;0,"Sí","No")</f>
        <v>No</v>
      </c>
    </row>
    <row r="115" customFormat="false" ht="15" hidden="false" customHeight="true" outlineLevel="0" collapsed="false">
      <c r="A115" s="6" t="n">
        <v>401462</v>
      </c>
      <c r="B115" s="6" t="n">
        <v>1</v>
      </c>
      <c r="C115" s="6" t="n">
        <v>103</v>
      </c>
      <c r="D115" s="6" t="s">
        <v>315</v>
      </c>
      <c r="E115" s="6" t="s">
        <v>323</v>
      </c>
      <c r="F115" s="6" t="s">
        <v>213</v>
      </c>
      <c r="G115" s="6" t="s">
        <v>129</v>
      </c>
      <c r="H115" s="6" t="s">
        <v>197</v>
      </c>
      <c r="I115" s="27" t="n">
        <v>0</v>
      </c>
      <c r="J115" s="27" t="n">
        <v>0</v>
      </c>
      <c r="K115" s="27" t="n">
        <v>0.8</v>
      </c>
      <c r="L115" s="28" t="n">
        <f aca="false">I115+J115</f>
        <v>0</v>
      </c>
      <c r="M115" s="28" t="n">
        <f aca="false">L115+K115</f>
        <v>0.8</v>
      </c>
      <c r="N115" s="22" t="str">
        <f aca="false">IF(I115&gt;0,"Sí","No")</f>
        <v>No</v>
      </c>
      <c r="O115" s="22" t="str">
        <f aca="false">IF(J115&gt;0,"Sí","No")</f>
        <v>No</v>
      </c>
      <c r="P115" s="22" t="str">
        <f aca="false">IF(K115&gt;0,"Sí","No")</f>
        <v>Sí</v>
      </c>
      <c r="Q115" s="22" t="str">
        <f aca="false">IF(OR(I115&gt;0,J115&gt;0),"Sí","No")</f>
        <v>No</v>
      </c>
      <c r="R115" s="27"/>
      <c r="S115" s="27"/>
      <c r="T115" s="27"/>
      <c r="U115" s="27"/>
      <c r="V115" s="27"/>
      <c r="W115" s="12" t="str">
        <f aca="false">IF(AND(I115&gt;0,R115&gt;0),(S115-R115)/R115,"")</f>
        <v/>
      </c>
      <c r="X115" s="12" t="str">
        <f aca="false">IF(AND(J115&gt;0,T115&gt;0),(U115-T115)/T115,"")</f>
        <v/>
      </c>
      <c r="Y115" s="12" t="str">
        <f aca="false">IF(AND(K115&gt;0,V115&gt;0),(V115-Resumen!$B$7)/Resumen!$B$7,"")</f>
        <v/>
      </c>
      <c r="Z115" s="28" t="str">
        <f aca="false">IF(AND(K115&gt;0,I115&gt;0,V115&gt;0,S115&gt;0),V115-S115,"")</f>
        <v/>
      </c>
      <c r="AA115" s="12" t="str">
        <f aca="false">IF(Z115&lt;&gt;"",Z115/S115,"")</f>
        <v/>
      </c>
      <c r="AB115" s="28" t="str">
        <f aca="false">IF(AND(K115&gt;0,J115&gt;0,V115&gt;0,U115&gt;0),V115-U115,"")</f>
        <v/>
      </c>
      <c r="AC115" s="12" t="str">
        <f aca="false">IF(AB115&lt;&gt;"",AB115/U115,"")</f>
        <v/>
      </c>
      <c r="AD115" s="27" t="n">
        <v>0</v>
      </c>
      <c r="AE115" s="27" t="n">
        <v>0</v>
      </c>
      <c r="AF115" s="27" t="n">
        <v>0</v>
      </c>
      <c r="AG115" s="28" t="n">
        <f aca="false">AD115+AE115+AF115</f>
        <v>0</v>
      </c>
      <c r="AH115" s="12" t="str">
        <f aca="false">IF(AG115&gt;0,AD115/AG115,"")</f>
        <v/>
      </c>
      <c r="AI115" s="27" t="n">
        <v>0</v>
      </c>
      <c r="AJ115" s="27" t="n">
        <v>0</v>
      </c>
      <c r="AK115" s="27" t="n">
        <v>0</v>
      </c>
      <c r="AL115" s="22" t="str">
        <f aca="false">IF(OR(AJ115&gt;0,AK115&gt;0),"Sí","No")</f>
        <v>No</v>
      </c>
      <c r="AM115" s="6"/>
      <c r="AN115" s="6"/>
      <c r="AO115" s="12" t="n">
        <f aca="false">IF(M115&gt;0,K115/M115,"")</f>
        <v>1</v>
      </c>
      <c r="AP115" s="22" t="str">
        <f aca="false">IF(M115&gt;=Resumen!$B$5,"Alto","Bajo")</f>
        <v>Bajo</v>
      </c>
      <c r="AQ115" s="22" t="str">
        <f aca="false">IF(AO115&gt;=Resumen!$B$28,"Alto","Bajo")</f>
        <v>Alto</v>
      </c>
      <c r="AR115" s="22" t="str">
        <f aca="false">AP115&amp;" Potencial / "&amp;AQ115&amp;" Share"</f>
        <v>Bajo Potencial / Alto Share</v>
      </c>
      <c r="AS115" s="22" t="str">
        <f aca="false">IF(Q115="Sí",IF(AO115&gt;=Resumen!$B$29,"Alto","Bajo"),"")</f>
        <v/>
      </c>
      <c r="AT115" s="22" t="str">
        <f aca="false">IF(AS115&lt;&gt;"",AP115&amp;" Potencial / "&amp;AS115&amp;" Share","")</f>
        <v/>
      </c>
      <c r="AU115" s="22" t="str">
        <f aca="false">IF(AH115="","Sin dato",IF(AH115-AO115&gt;Resumen!$B$6,"Sobre-exhibido",IF(AO115-AH115&gt;Resumen!$B$6,"Sub-exhibido","En línea")))</f>
        <v>Sin dato</v>
      </c>
      <c r="AV115" s="22" t="str">
        <f aca="false">IF(AT115="","",IF(AT115="Alto Potencial / Bajo Share",1,IF(AT115="Alto Potencial / Alto Share",2,IF(AT115="Bajo Potencial / Alto Share",3,4))))</f>
        <v/>
      </c>
      <c r="AW115" s="22" t="str">
        <f aca="false">IF(Q115="No","Sin competencia directa",IF(AV115=1,"1 - Foco Conquista (Alto Pot / Bajo Share)",IF(AV115=2,"2 - Foco Defensa (Alto Pot / Alto Share)",IF(AV115=3,"3 - Monitoreo (Bajo Pot / Alto Share)","4 - Baja Prioridad (Bajo Pot / Bajo Share)"))))</f>
        <v>Sin competencia directa</v>
      </c>
      <c r="AX115" s="12" t="str">
        <f aca="false">IF(OR(IFERROR(AND(W115&lt;&gt;"",Y115&lt;&gt;"",Y115-W115&gt;Resumen!$B$8),FALSE()),IFERROR(AND(X115&lt;&gt;"",Y115&lt;&gt;"",Y115-X115&gt;Resumen!$B$8),FALSE())),MAX(IF(IFERROR(AND(W115&lt;&gt;"",Y115&lt;&gt;"",Y115-W115&gt;Resumen!$B$8),FALSE()),Y115-W115,0),IF(IFERROR(AND(X115&lt;&gt;"",Y115&lt;&gt;"",Y115-X115&gt;Resumen!$B$8),FALSE()),Y115-X115,0)),"")</f>
        <v/>
      </c>
      <c r="AY115" s="22" t="str">
        <f aca="false">IF(OR(IFERROR(AND(W115&lt;&gt;"",Y115&lt;&gt;"",Y115-W115&gt;Resumen!$B$8),FALSE()),IFERROR(AND(X115&lt;&gt;"",Y115&lt;&gt;"",Y115-X115&gt;Resumen!$B$8),FALSE())),TRIM("Lays tiene mayor markup que "&amp;IF(IFERROR(AND(W115&lt;&gt;"",Y115&lt;&gt;"",Y115-W115&gt;Resumen!$B$8),FALSE()),"Quento ","")&amp;IF(IFERROR(AND(X115&lt;&gt;"",Y115&lt;&gt;"",Y115-X115&gt;Resumen!$B$8),FALSE()),"Julicroc ","")&amp;"en este PDV"),"")</f>
        <v/>
      </c>
      <c r="AZ115" s="22" t="str">
        <f aca="false">IF(COUNTIF('Plan Pehuamar - Lista'!$A$2:$A$167,A115)&gt;0,"Sí","No")</f>
        <v>No</v>
      </c>
      <c r="BA115" s="22" t="str">
        <f aca="false">IF(COUNTIF('Plan Combo 9+1'!$A$2:$A$226,A115)&gt;0,"Sí","No")</f>
        <v>No</v>
      </c>
      <c r="BB115" s="22" t="str">
        <f aca="false">IF(AH115="","No",IF(BA115="Sí",IF((AO115-AH115)&gt;Resumen!$B$6,"Sí","No"),IF((AO115-AH115)&gt;=Resumen!$B$132,"Sí","No")))</f>
        <v>No</v>
      </c>
      <c r="BC115" s="22" t="str">
        <f aca="false">IF(AND(N115="Sí",AL115="Sí",AI115=0),"Sí","No")</f>
        <v>No</v>
      </c>
      <c r="BD115" s="22" t="str">
        <f aca="false">IF(COUNTIF('Plan 9+1 (con Pehuamar)'!$A$2:$A$227,A115)&gt;0,"Sí","No")</f>
        <v>No</v>
      </c>
    </row>
    <row r="116" customFormat="false" ht="15" hidden="false" customHeight="true" outlineLevel="0" collapsed="false">
      <c r="A116" s="6" t="n">
        <v>401464</v>
      </c>
      <c r="B116" s="6" t="n">
        <v>1</v>
      </c>
      <c r="C116" s="6" t="n">
        <v>103</v>
      </c>
      <c r="D116" s="6" t="s">
        <v>315</v>
      </c>
      <c r="E116" s="6" t="s">
        <v>324</v>
      </c>
      <c r="F116" s="6" t="s">
        <v>196</v>
      </c>
      <c r="G116" s="6" t="s">
        <v>129</v>
      </c>
      <c r="H116" s="6" t="s">
        <v>197</v>
      </c>
      <c r="I116" s="27" t="n">
        <v>30</v>
      </c>
      <c r="J116" s="27" t="n">
        <v>0</v>
      </c>
      <c r="K116" s="27" t="n">
        <v>40</v>
      </c>
      <c r="L116" s="28" t="n">
        <f aca="false">I116+J116</f>
        <v>30</v>
      </c>
      <c r="M116" s="28" t="n">
        <f aca="false">L116+K116</f>
        <v>70</v>
      </c>
      <c r="N116" s="22" t="str">
        <f aca="false">IF(I116&gt;0,"Sí","No")</f>
        <v>Sí</v>
      </c>
      <c r="O116" s="22" t="str">
        <f aca="false">IF(J116&gt;0,"Sí","No")</f>
        <v>No</v>
      </c>
      <c r="P116" s="22" t="str">
        <f aca="false">IF(K116&gt;0,"Sí","No")</f>
        <v>Sí</v>
      </c>
      <c r="Q116" s="22" t="str">
        <f aca="false">IF(OR(I116&gt;0,J116&gt;0),"Sí","No")</f>
        <v>Sí</v>
      </c>
      <c r="R116" s="27" t="n">
        <v>1800</v>
      </c>
      <c r="S116" s="27" t="n">
        <v>2900</v>
      </c>
      <c r="T116" s="27"/>
      <c r="U116" s="27"/>
      <c r="V116" s="27" t="n">
        <v>3500</v>
      </c>
      <c r="W116" s="12" t="n">
        <f aca="false">IF(AND(I116&gt;0,R116&gt;0),(S116-R116)/R116,"")</f>
        <v>0.611111111111111</v>
      </c>
      <c r="X116" s="12" t="str">
        <f aca="false">IF(AND(J116&gt;0,T116&gt;0),(U116-T116)/T116,"")</f>
        <v/>
      </c>
      <c r="Y116" s="12" t="n">
        <f aca="false">IF(AND(K116&gt;0,V116&gt;0),(V116-Resumen!$B$7)/Resumen!$B$7,"")</f>
        <v>0.4</v>
      </c>
      <c r="Z116" s="28" t="n">
        <f aca="false">IF(AND(K116&gt;0,I116&gt;0,V116&gt;0,S116&gt;0),V116-S116,"")</f>
        <v>600</v>
      </c>
      <c r="AA116" s="12" t="n">
        <f aca="false">IF(Z116&lt;&gt;"",Z116/S116,"")</f>
        <v>0.206896551724138</v>
      </c>
      <c r="AB116" s="28" t="str">
        <f aca="false">IF(AND(K116&gt;0,J116&gt;0,V116&gt;0,U116&gt;0),V116-U116,"")</f>
        <v/>
      </c>
      <c r="AC116" s="12" t="str">
        <f aca="false">IF(AB116&lt;&gt;"",AB116/U116,"")</f>
        <v/>
      </c>
      <c r="AD116" s="27" t="n">
        <v>5</v>
      </c>
      <c r="AE116" s="27" t="n">
        <v>3</v>
      </c>
      <c r="AF116" s="27" t="n">
        <v>0</v>
      </c>
      <c r="AG116" s="28" t="n">
        <f aca="false">AD116+AE116+AF116</f>
        <v>8</v>
      </c>
      <c r="AH116" s="12" t="n">
        <f aca="false">IF(AG116&gt;0,AD116/AG116,"")</f>
        <v>0.625</v>
      </c>
      <c r="AI116" s="27" t="n">
        <v>1</v>
      </c>
      <c r="AJ116" s="27" t="n">
        <v>0</v>
      </c>
      <c r="AK116" s="27" t="n">
        <v>0</v>
      </c>
      <c r="AL116" s="22" t="str">
        <f aca="false">IF(OR(AJ116&gt;0,AK116&gt;0),"Sí","No")</f>
        <v>No</v>
      </c>
      <c r="AM116" s="6" t="s">
        <v>198</v>
      </c>
      <c r="AN116" s="6"/>
      <c r="AO116" s="12" t="n">
        <f aca="false">IF(M116&gt;0,K116/M116,"")</f>
        <v>0.571428571428571</v>
      </c>
      <c r="AP116" s="22" t="str">
        <f aca="false">IF(M116&gt;=Resumen!$B$5,"Alto","Bajo")</f>
        <v>Alto</v>
      </c>
      <c r="AQ116" s="22" t="str">
        <f aca="false">IF(AO116&gt;=Resumen!$B$28,"Alto","Bajo")</f>
        <v>Alto</v>
      </c>
      <c r="AR116" s="22" t="str">
        <f aca="false">AP116&amp;" Potencial / "&amp;AQ116&amp;" Share"</f>
        <v>Alto Potencial / Alto Share</v>
      </c>
      <c r="AS116" s="22" t="str">
        <f aca="false">IF(Q116="Sí",IF(AO116&gt;=Resumen!$B$29,"Alto","Bajo"),"")</f>
        <v>Alto</v>
      </c>
      <c r="AT116" s="22" t="str">
        <f aca="false">IF(AS116&lt;&gt;"",AP116&amp;" Potencial / "&amp;AS116&amp;" Share","")</f>
        <v>Alto Potencial / Alto Share</v>
      </c>
      <c r="AU116" s="22" t="str">
        <f aca="false">IF(AH116="","Sin dato",IF(AH116-AO116&gt;Resumen!$B$6,"Sobre-exhibido",IF(AO116-AH116&gt;Resumen!$B$6,"Sub-exhibido","En línea")))</f>
        <v>Sobre-exhibido</v>
      </c>
      <c r="AV116" s="22" t="n">
        <f aca="false">IF(AT116="","",IF(AT116="Alto Potencial / Bajo Share",1,IF(AT116="Alto Potencial / Alto Share",2,IF(AT116="Bajo Potencial / Alto Share",3,4))))</f>
        <v>2</v>
      </c>
      <c r="AW116" s="22" t="str">
        <f aca="false">IF(Q116="No","Sin competencia directa",IF(AV116=1,"1 - Foco Conquista (Alto Pot / Bajo Share)",IF(AV116=2,"2 - Foco Defensa (Alto Pot / Alto Share)",IF(AV116=3,"3 - Monitoreo (Bajo Pot / Alto Share)","4 - Baja Prioridad (Bajo Pot / Bajo Share)"))))</f>
        <v>2 - Foco Defensa (Alto Pot / Alto Share)</v>
      </c>
      <c r="AX116" s="12" t="str">
        <f aca="false">IF(OR(IFERROR(AND(W116&lt;&gt;"",Y116&lt;&gt;"",Y116-W116&gt;Resumen!$B$8),FALSE()),IFERROR(AND(X116&lt;&gt;"",Y116&lt;&gt;"",Y116-X116&gt;Resumen!$B$8),FALSE())),MAX(IF(IFERROR(AND(W116&lt;&gt;"",Y116&lt;&gt;"",Y116-W116&gt;Resumen!$B$8),FALSE()),Y116-W116,0),IF(IFERROR(AND(X116&lt;&gt;"",Y116&lt;&gt;"",Y116-X116&gt;Resumen!$B$8),FALSE()),Y116-X116,0)),"")</f>
        <v/>
      </c>
      <c r="AY116" s="22" t="str">
        <f aca="false">IF(OR(IFERROR(AND(W116&lt;&gt;"",Y116&lt;&gt;"",Y116-W116&gt;Resumen!$B$8),FALSE()),IFERROR(AND(X116&lt;&gt;"",Y116&lt;&gt;"",Y116-X116&gt;Resumen!$B$8),FALSE())),TRIM("Lays tiene mayor markup que "&amp;IF(IFERROR(AND(W116&lt;&gt;"",Y116&lt;&gt;"",Y116-W116&gt;Resumen!$B$8),FALSE()),"Quento ","")&amp;IF(IFERROR(AND(X116&lt;&gt;"",Y116&lt;&gt;"",Y116-X116&gt;Resumen!$B$8),FALSE()),"Julicroc ","")&amp;"en este PDV"),"")</f>
        <v/>
      </c>
      <c r="AZ116" s="22" t="str">
        <f aca="false">IF(COUNTIF('Plan Pehuamar - Lista'!$A$2:$A$167,A116)&gt;0,"Sí","No")</f>
        <v>No</v>
      </c>
      <c r="BA116" s="22" t="str">
        <f aca="false">IF(COUNTIF('Plan Combo 9+1'!$A$2:$A$226,A116)&gt;0,"Sí","No")</f>
        <v>No</v>
      </c>
      <c r="BB116" s="22" t="str">
        <f aca="false">IF(AH116="","No",IF(BA116="Sí",IF((AO116-AH116)&gt;Resumen!$B$6,"Sí","No"),IF((AO116-AH116)&gt;=Resumen!$B$132,"Sí","No")))</f>
        <v>No</v>
      </c>
      <c r="BC116" s="22" t="str">
        <f aca="false">IF(AND(N116="Sí",AL116="Sí",AI116=0),"Sí","No")</f>
        <v>No</v>
      </c>
      <c r="BD116" s="22" t="str">
        <f aca="false">IF(COUNTIF('Plan 9+1 (con Pehuamar)'!$A$2:$A$227,A116)&gt;0,"Sí","No")</f>
        <v>No</v>
      </c>
    </row>
    <row r="117" customFormat="false" ht="15" hidden="false" customHeight="true" outlineLevel="0" collapsed="false">
      <c r="A117" s="6" t="n">
        <v>401467</v>
      </c>
      <c r="B117" s="6" t="n">
        <v>1</v>
      </c>
      <c r="C117" s="6" t="n">
        <v>103</v>
      </c>
      <c r="D117" s="6" t="s">
        <v>315</v>
      </c>
      <c r="E117" s="6" t="s">
        <v>325</v>
      </c>
      <c r="F117" s="6" t="s">
        <v>196</v>
      </c>
      <c r="G117" s="6" t="s">
        <v>129</v>
      </c>
      <c r="H117" s="6" t="s">
        <v>197</v>
      </c>
      <c r="I117" s="27" t="n">
        <v>0</v>
      </c>
      <c r="J117" s="27" t="n">
        <v>0</v>
      </c>
      <c r="K117" s="27" t="n">
        <v>1.5</v>
      </c>
      <c r="L117" s="28" t="n">
        <f aca="false">I117+J117</f>
        <v>0</v>
      </c>
      <c r="M117" s="28" t="n">
        <f aca="false">L117+K117</f>
        <v>1.5</v>
      </c>
      <c r="N117" s="22" t="str">
        <f aca="false">IF(I117&gt;0,"Sí","No")</f>
        <v>No</v>
      </c>
      <c r="O117" s="22" t="str">
        <f aca="false">IF(J117&gt;0,"Sí","No")</f>
        <v>No</v>
      </c>
      <c r="P117" s="22" t="str">
        <f aca="false">IF(K117&gt;0,"Sí","No")</f>
        <v>Sí</v>
      </c>
      <c r="Q117" s="22" t="str">
        <f aca="false">IF(OR(I117&gt;0,J117&gt;0),"Sí","No")</f>
        <v>No</v>
      </c>
      <c r="R117" s="27"/>
      <c r="S117" s="27"/>
      <c r="T117" s="27"/>
      <c r="U117" s="27"/>
      <c r="V117" s="27"/>
      <c r="W117" s="12" t="str">
        <f aca="false">IF(AND(I117&gt;0,R117&gt;0),(S117-R117)/R117,"")</f>
        <v/>
      </c>
      <c r="X117" s="12" t="str">
        <f aca="false">IF(AND(J117&gt;0,T117&gt;0),(U117-T117)/T117,"")</f>
        <v/>
      </c>
      <c r="Y117" s="12" t="str">
        <f aca="false">IF(AND(K117&gt;0,V117&gt;0),(V117-Resumen!$B$7)/Resumen!$B$7,"")</f>
        <v/>
      </c>
      <c r="Z117" s="28" t="str">
        <f aca="false">IF(AND(K117&gt;0,I117&gt;0,V117&gt;0,S117&gt;0),V117-S117,"")</f>
        <v/>
      </c>
      <c r="AA117" s="12" t="str">
        <f aca="false">IF(Z117&lt;&gt;"",Z117/S117,"")</f>
        <v/>
      </c>
      <c r="AB117" s="28" t="str">
        <f aca="false">IF(AND(K117&gt;0,J117&gt;0,V117&gt;0,U117&gt;0),V117-U117,"")</f>
        <v/>
      </c>
      <c r="AC117" s="12" t="str">
        <f aca="false">IF(AB117&lt;&gt;"",AB117/U117,"")</f>
        <v/>
      </c>
      <c r="AD117" s="27" t="n">
        <v>0</v>
      </c>
      <c r="AE117" s="27" t="n">
        <v>0</v>
      </c>
      <c r="AF117" s="27" t="n">
        <v>0</v>
      </c>
      <c r="AG117" s="28" t="n">
        <f aca="false">AD117+AE117+AF117</f>
        <v>0</v>
      </c>
      <c r="AH117" s="12" t="str">
        <f aca="false">IF(AG117&gt;0,AD117/AG117,"")</f>
        <v/>
      </c>
      <c r="AI117" s="27" t="n">
        <v>0</v>
      </c>
      <c r="AJ117" s="27" t="n">
        <v>0</v>
      </c>
      <c r="AK117" s="27" t="n">
        <v>0</v>
      </c>
      <c r="AL117" s="22" t="str">
        <f aca="false">IF(OR(AJ117&gt;0,AK117&gt;0),"Sí","No")</f>
        <v>No</v>
      </c>
      <c r="AM117" s="6"/>
      <c r="AN117" s="6"/>
      <c r="AO117" s="12" t="n">
        <f aca="false">IF(M117&gt;0,K117/M117,"")</f>
        <v>1</v>
      </c>
      <c r="AP117" s="22" t="str">
        <f aca="false">IF(M117&gt;=Resumen!$B$5,"Alto","Bajo")</f>
        <v>Bajo</v>
      </c>
      <c r="AQ117" s="22" t="str">
        <f aca="false">IF(AO117&gt;=Resumen!$B$28,"Alto","Bajo")</f>
        <v>Alto</v>
      </c>
      <c r="AR117" s="22" t="str">
        <f aca="false">AP117&amp;" Potencial / "&amp;AQ117&amp;" Share"</f>
        <v>Bajo Potencial / Alto Share</v>
      </c>
      <c r="AS117" s="22" t="str">
        <f aca="false">IF(Q117="Sí",IF(AO117&gt;=Resumen!$B$29,"Alto","Bajo"),"")</f>
        <v/>
      </c>
      <c r="AT117" s="22" t="str">
        <f aca="false">IF(AS117&lt;&gt;"",AP117&amp;" Potencial / "&amp;AS117&amp;" Share","")</f>
        <v/>
      </c>
      <c r="AU117" s="22" t="str">
        <f aca="false">IF(AH117="","Sin dato",IF(AH117-AO117&gt;Resumen!$B$6,"Sobre-exhibido",IF(AO117-AH117&gt;Resumen!$B$6,"Sub-exhibido","En línea")))</f>
        <v>Sin dato</v>
      </c>
      <c r="AV117" s="22" t="str">
        <f aca="false">IF(AT117="","",IF(AT117="Alto Potencial / Bajo Share",1,IF(AT117="Alto Potencial / Alto Share",2,IF(AT117="Bajo Potencial / Alto Share",3,4))))</f>
        <v/>
      </c>
      <c r="AW117" s="22" t="str">
        <f aca="false">IF(Q117="No","Sin competencia directa",IF(AV117=1,"1 - Foco Conquista (Alto Pot / Bajo Share)",IF(AV117=2,"2 - Foco Defensa (Alto Pot / Alto Share)",IF(AV117=3,"3 - Monitoreo (Bajo Pot / Alto Share)","4 - Baja Prioridad (Bajo Pot / Bajo Share)"))))</f>
        <v>Sin competencia directa</v>
      </c>
      <c r="AX117" s="12" t="str">
        <f aca="false">IF(OR(IFERROR(AND(W117&lt;&gt;"",Y117&lt;&gt;"",Y117-W117&gt;Resumen!$B$8),FALSE()),IFERROR(AND(X117&lt;&gt;"",Y117&lt;&gt;"",Y117-X117&gt;Resumen!$B$8),FALSE())),MAX(IF(IFERROR(AND(W117&lt;&gt;"",Y117&lt;&gt;"",Y117-W117&gt;Resumen!$B$8),FALSE()),Y117-W117,0),IF(IFERROR(AND(X117&lt;&gt;"",Y117&lt;&gt;"",Y117-X117&gt;Resumen!$B$8),FALSE()),Y117-X117,0)),"")</f>
        <v/>
      </c>
      <c r="AY117" s="22" t="str">
        <f aca="false">IF(OR(IFERROR(AND(W117&lt;&gt;"",Y117&lt;&gt;"",Y117-W117&gt;Resumen!$B$8),FALSE()),IFERROR(AND(X117&lt;&gt;"",Y117&lt;&gt;"",Y117-X117&gt;Resumen!$B$8),FALSE())),TRIM("Lays tiene mayor markup que "&amp;IF(IFERROR(AND(W117&lt;&gt;"",Y117&lt;&gt;"",Y117-W117&gt;Resumen!$B$8),FALSE()),"Quento ","")&amp;IF(IFERROR(AND(X117&lt;&gt;"",Y117&lt;&gt;"",Y117-X117&gt;Resumen!$B$8),FALSE()),"Julicroc ","")&amp;"en este PDV"),"")</f>
        <v/>
      </c>
      <c r="AZ117" s="22" t="str">
        <f aca="false">IF(COUNTIF('Plan Pehuamar - Lista'!$A$2:$A$167,A117)&gt;0,"Sí","No")</f>
        <v>No</v>
      </c>
      <c r="BA117" s="22" t="str">
        <f aca="false">IF(COUNTIF('Plan Combo 9+1'!$A$2:$A$226,A117)&gt;0,"Sí","No")</f>
        <v>No</v>
      </c>
      <c r="BB117" s="22" t="str">
        <f aca="false">IF(AH117="","No",IF(BA117="Sí",IF((AO117-AH117)&gt;Resumen!$B$6,"Sí","No"),IF((AO117-AH117)&gt;=Resumen!$B$132,"Sí","No")))</f>
        <v>No</v>
      </c>
      <c r="BC117" s="22" t="str">
        <f aca="false">IF(AND(N117="Sí",AL117="Sí",AI117=0),"Sí","No")</f>
        <v>No</v>
      </c>
      <c r="BD117" s="22" t="str">
        <f aca="false">IF(COUNTIF('Plan 9+1 (con Pehuamar)'!$A$2:$A$227,A117)&gt;0,"Sí","No")</f>
        <v>No</v>
      </c>
    </row>
    <row r="118" customFormat="false" ht="15" hidden="false" customHeight="true" outlineLevel="0" collapsed="false">
      <c r="A118" s="6" t="n">
        <v>401493</v>
      </c>
      <c r="B118" s="6" t="n">
        <v>1</v>
      </c>
      <c r="C118" s="6" t="n">
        <v>103</v>
      </c>
      <c r="D118" s="6" t="s">
        <v>315</v>
      </c>
      <c r="E118" s="6" t="s">
        <v>326</v>
      </c>
      <c r="F118" s="6" t="s">
        <v>201</v>
      </c>
      <c r="G118" s="6" t="s">
        <v>129</v>
      </c>
      <c r="H118" s="6" t="s">
        <v>197</v>
      </c>
      <c r="I118" s="27" t="n">
        <v>0</v>
      </c>
      <c r="J118" s="27" t="n">
        <v>0</v>
      </c>
      <c r="K118" s="27" t="n">
        <v>0.1</v>
      </c>
      <c r="L118" s="28" t="n">
        <f aca="false">I118+J118</f>
        <v>0</v>
      </c>
      <c r="M118" s="28" t="n">
        <f aca="false">L118+K118</f>
        <v>0.1</v>
      </c>
      <c r="N118" s="22" t="str">
        <f aca="false">IF(I118&gt;0,"Sí","No")</f>
        <v>No</v>
      </c>
      <c r="O118" s="22" t="str">
        <f aca="false">IF(J118&gt;0,"Sí","No")</f>
        <v>No</v>
      </c>
      <c r="P118" s="22" t="str">
        <f aca="false">IF(K118&gt;0,"Sí","No")</f>
        <v>Sí</v>
      </c>
      <c r="Q118" s="22" t="str">
        <f aca="false">IF(OR(I118&gt;0,J118&gt;0),"Sí","No")</f>
        <v>No</v>
      </c>
      <c r="R118" s="27"/>
      <c r="S118" s="27"/>
      <c r="T118" s="27"/>
      <c r="U118" s="27"/>
      <c r="V118" s="27"/>
      <c r="W118" s="12" t="str">
        <f aca="false">IF(AND(I118&gt;0,R118&gt;0),(S118-R118)/R118,"")</f>
        <v/>
      </c>
      <c r="X118" s="12" t="str">
        <f aca="false">IF(AND(J118&gt;0,T118&gt;0),(U118-T118)/T118,"")</f>
        <v/>
      </c>
      <c r="Y118" s="12" t="str">
        <f aca="false">IF(AND(K118&gt;0,V118&gt;0),(V118-Resumen!$B$7)/Resumen!$B$7,"")</f>
        <v/>
      </c>
      <c r="Z118" s="28" t="str">
        <f aca="false">IF(AND(K118&gt;0,I118&gt;0,V118&gt;0,S118&gt;0),V118-S118,"")</f>
        <v/>
      </c>
      <c r="AA118" s="12" t="str">
        <f aca="false">IF(Z118&lt;&gt;"",Z118/S118,"")</f>
        <v/>
      </c>
      <c r="AB118" s="28" t="str">
        <f aca="false">IF(AND(K118&gt;0,J118&gt;0,V118&gt;0,U118&gt;0),V118-U118,"")</f>
        <v/>
      </c>
      <c r="AC118" s="12" t="str">
        <f aca="false">IF(AB118&lt;&gt;"",AB118/U118,"")</f>
        <v/>
      </c>
      <c r="AD118" s="27" t="n">
        <v>0</v>
      </c>
      <c r="AE118" s="27" t="n">
        <v>0</v>
      </c>
      <c r="AF118" s="27" t="n">
        <v>0</v>
      </c>
      <c r="AG118" s="28" t="n">
        <f aca="false">AD118+AE118+AF118</f>
        <v>0</v>
      </c>
      <c r="AH118" s="12" t="str">
        <f aca="false">IF(AG118&gt;0,AD118/AG118,"")</f>
        <v/>
      </c>
      <c r="AI118" s="27" t="n">
        <v>0</v>
      </c>
      <c r="AJ118" s="27" t="n">
        <v>0</v>
      </c>
      <c r="AK118" s="27" t="n">
        <v>0</v>
      </c>
      <c r="AL118" s="22" t="str">
        <f aca="false">IF(OR(AJ118&gt;0,AK118&gt;0),"Sí","No")</f>
        <v>No</v>
      </c>
      <c r="AM118" s="6"/>
      <c r="AN118" s="6"/>
      <c r="AO118" s="12" t="n">
        <f aca="false">IF(M118&gt;0,K118/M118,"")</f>
        <v>1</v>
      </c>
      <c r="AP118" s="22" t="str">
        <f aca="false">IF(M118&gt;=Resumen!$B$5,"Alto","Bajo")</f>
        <v>Bajo</v>
      </c>
      <c r="AQ118" s="22" t="str">
        <f aca="false">IF(AO118&gt;=Resumen!$B$28,"Alto","Bajo")</f>
        <v>Alto</v>
      </c>
      <c r="AR118" s="22" t="str">
        <f aca="false">AP118&amp;" Potencial / "&amp;AQ118&amp;" Share"</f>
        <v>Bajo Potencial / Alto Share</v>
      </c>
      <c r="AS118" s="22" t="str">
        <f aca="false">IF(Q118="Sí",IF(AO118&gt;=Resumen!$B$29,"Alto","Bajo"),"")</f>
        <v/>
      </c>
      <c r="AT118" s="22" t="str">
        <f aca="false">IF(AS118&lt;&gt;"",AP118&amp;" Potencial / "&amp;AS118&amp;" Share","")</f>
        <v/>
      </c>
      <c r="AU118" s="22" t="str">
        <f aca="false">IF(AH118="","Sin dato",IF(AH118-AO118&gt;Resumen!$B$6,"Sobre-exhibido",IF(AO118-AH118&gt;Resumen!$B$6,"Sub-exhibido","En línea")))</f>
        <v>Sin dato</v>
      </c>
      <c r="AV118" s="22" t="str">
        <f aca="false">IF(AT118="","",IF(AT118="Alto Potencial / Bajo Share",1,IF(AT118="Alto Potencial / Alto Share",2,IF(AT118="Bajo Potencial / Alto Share",3,4))))</f>
        <v/>
      </c>
      <c r="AW118" s="22" t="str">
        <f aca="false">IF(Q118="No","Sin competencia directa",IF(AV118=1,"1 - Foco Conquista (Alto Pot / Bajo Share)",IF(AV118=2,"2 - Foco Defensa (Alto Pot / Alto Share)",IF(AV118=3,"3 - Monitoreo (Bajo Pot / Alto Share)","4 - Baja Prioridad (Bajo Pot / Bajo Share)"))))</f>
        <v>Sin competencia directa</v>
      </c>
      <c r="AX118" s="12" t="str">
        <f aca="false">IF(OR(IFERROR(AND(W118&lt;&gt;"",Y118&lt;&gt;"",Y118-W118&gt;Resumen!$B$8),FALSE()),IFERROR(AND(X118&lt;&gt;"",Y118&lt;&gt;"",Y118-X118&gt;Resumen!$B$8),FALSE())),MAX(IF(IFERROR(AND(W118&lt;&gt;"",Y118&lt;&gt;"",Y118-W118&gt;Resumen!$B$8),FALSE()),Y118-W118,0),IF(IFERROR(AND(X118&lt;&gt;"",Y118&lt;&gt;"",Y118-X118&gt;Resumen!$B$8),FALSE()),Y118-X118,0)),"")</f>
        <v/>
      </c>
      <c r="AY118" s="22" t="str">
        <f aca="false">IF(OR(IFERROR(AND(W118&lt;&gt;"",Y118&lt;&gt;"",Y118-W118&gt;Resumen!$B$8),FALSE()),IFERROR(AND(X118&lt;&gt;"",Y118&lt;&gt;"",Y118-X118&gt;Resumen!$B$8),FALSE())),TRIM("Lays tiene mayor markup que "&amp;IF(IFERROR(AND(W118&lt;&gt;"",Y118&lt;&gt;"",Y118-W118&gt;Resumen!$B$8),FALSE()),"Quento ","")&amp;IF(IFERROR(AND(X118&lt;&gt;"",Y118&lt;&gt;"",Y118-X118&gt;Resumen!$B$8),FALSE()),"Julicroc ","")&amp;"en este PDV"),"")</f>
        <v/>
      </c>
      <c r="AZ118" s="22" t="str">
        <f aca="false">IF(COUNTIF('Plan Pehuamar - Lista'!$A$2:$A$167,A118)&gt;0,"Sí","No")</f>
        <v>No</v>
      </c>
      <c r="BA118" s="22" t="str">
        <f aca="false">IF(COUNTIF('Plan Combo 9+1'!$A$2:$A$226,A118)&gt;0,"Sí","No")</f>
        <v>No</v>
      </c>
      <c r="BB118" s="22" t="str">
        <f aca="false">IF(AH118="","No",IF(BA118="Sí",IF((AO118-AH118)&gt;Resumen!$B$6,"Sí","No"),IF((AO118-AH118)&gt;=Resumen!$B$132,"Sí","No")))</f>
        <v>No</v>
      </c>
      <c r="BC118" s="22" t="str">
        <f aca="false">IF(AND(N118="Sí",AL118="Sí",AI118=0),"Sí","No")</f>
        <v>No</v>
      </c>
      <c r="BD118" s="22" t="str">
        <f aca="false">IF(COUNTIF('Plan 9+1 (con Pehuamar)'!$A$2:$A$227,A118)&gt;0,"Sí","No")</f>
        <v>No</v>
      </c>
    </row>
    <row r="119" customFormat="false" ht="15" hidden="false" customHeight="true" outlineLevel="0" collapsed="false">
      <c r="A119" s="6" t="n">
        <v>401501</v>
      </c>
      <c r="B119" s="6" t="n">
        <v>1</v>
      </c>
      <c r="C119" s="6" t="n">
        <v>103</v>
      </c>
      <c r="D119" s="6" t="s">
        <v>315</v>
      </c>
      <c r="E119" s="6" t="s">
        <v>327</v>
      </c>
      <c r="F119" s="6" t="s">
        <v>196</v>
      </c>
      <c r="G119" s="6" t="s">
        <v>129</v>
      </c>
      <c r="H119" s="6" t="s">
        <v>197</v>
      </c>
      <c r="I119" s="27" t="n">
        <v>0</v>
      </c>
      <c r="J119" s="27" t="n">
        <v>0</v>
      </c>
      <c r="K119" s="27" t="n">
        <v>3.2</v>
      </c>
      <c r="L119" s="28" t="n">
        <f aca="false">I119+J119</f>
        <v>0</v>
      </c>
      <c r="M119" s="28" t="n">
        <f aca="false">L119+K119</f>
        <v>3.2</v>
      </c>
      <c r="N119" s="22" t="str">
        <f aca="false">IF(I119&gt;0,"Sí","No")</f>
        <v>No</v>
      </c>
      <c r="O119" s="22" t="str">
        <f aca="false">IF(J119&gt;0,"Sí","No")</f>
        <v>No</v>
      </c>
      <c r="P119" s="22" t="str">
        <f aca="false">IF(K119&gt;0,"Sí","No")</f>
        <v>Sí</v>
      </c>
      <c r="Q119" s="22" t="str">
        <f aca="false">IF(OR(I119&gt;0,J119&gt;0),"Sí","No")</f>
        <v>No</v>
      </c>
      <c r="R119" s="27"/>
      <c r="S119" s="27"/>
      <c r="T119" s="27"/>
      <c r="U119" s="27"/>
      <c r="V119" s="27"/>
      <c r="W119" s="12" t="str">
        <f aca="false">IF(AND(I119&gt;0,R119&gt;0),(S119-R119)/R119,"")</f>
        <v/>
      </c>
      <c r="X119" s="12" t="str">
        <f aca="false">IF(AND(J119&gt;0,T119&gt;0),(U119-T119)/T119,"")</f>
        <v/>
      </c>
      <c r="Y119" s="12" t="str">
        <f aca="false">IF(AND(K119&gt;0,V119&gt;0),(V119-Resumen!$B$7)/Resumen!$B$7,"")</f>
        <v/>
      </c>
      <c r="Z119" s="28" t="str">
        <f aca="false">IF(AND(K119&gt;0,I119&gt;0,V119&gt;0,S119&gt;0),V119-S119,"")</f>
        <v/>
      </c>
      <c r="AA119" s="12" t="str">
        <f aca="false">IF(Z119&lt;&gt;"",Z119/S119,"")</f>
        <v/>
      </c>
      <c r="AB119" s="28" t="str">
        <f aca="false">IF(AND(K119&gt;0,J119&gt;0,V119&gt;0,U119&gt;0),V119-U119,"")</f>
        <v/>
      </c>
      <c r="AC119" s="12" t="str">
        <f aca="false">IF(AB119&lt;&gt;"",AB119/U119,"")</f>
        <v/>
      </c>
      <c r="AD119" s="27" t="n">
        <v>0</v>
      </c>
      <c r="AE119" s="27" t="n">
        <v>0</v>
      </c>
      <c r="AF119" s="27" t="n">
        <v>0</v>
      </c>
      <c r="AG119" s="28" t="n">
        <f aca="false">AD119+AE119+AF119</f>
        <v>0</v>
      </c>
      <c r="AH119" s="12" t="str">
        <f aca="false">IF(AG119&gt;0,AD119/AG119,"")</f>
        <v/>
      </c>
      <c r="AI119" s="27" t="n">
        <v>0</v>
      </c>
      <c r="AJ119" s="27" t="n">
        <v>0</v>
      </c>
      <c r="AK119" s="27" t="n">
        <v>0</v>
      </c>
      <c r="AL119" s="22" t="str">
        <f aca="false">IF(OR(AJ119&gt;0,AK119&gt;0),"Sí","No")</f>
        <v>No</v>
      </c>
      <c r="AM119" s="6"/>
      <c r="AN119" s="6"/>
      <c r="AO119" s="12" t="n">
        <f aca="false">IF(M119&gt;0,K119/M119,"")</f>
        <v>1</v>
      </c>
      <c r="AP119" s="22" t="str">
        <f aca="false">IF(M119&gt;=Resumen!$B$5,"Alto","Bajo")</f>
        <v>Bajo</v>
      </c>
      <c r="AQ119" s="22" t="str">
        <f aca="false">IF(AO119&gt;=Resumen!$B$28,"Alto","Bajo")</f>
        <v>Alto</v>
      </c>
      <c r="AR119" s="22" t="str">
        <f aca="false">AP119&amp;" Potencial / "&amp;AQ119&amp;" Share"</f>
        <v>Bajo Potencial / Alto Share</v>
      </c>
      <c r="AS119" s="22" t="str">
        <f aca="false">IF(Q119="Sí",IF(AO119&gt;=Resumen!$B$29,"Alto","Bajo"),"")</f>
        <v/>
      </c>
      <c r="AT119" s="22" t="str">
        <f aca="false">IF(AS119&lt;&gt;"",AP119&amp;" Potencial / "&amp;AS119&amp;" Share","")</f>
        <v/>
      </c>
      <c r="AU119" s="22" t="str">
        <f aca="false">IF(AH119="","Sin dato",IF(AH119-AO119&gt;Resumen!$B$6,"Sobre-exhibido",IF(AO119-AH119&gt;Resumen!$B$6,"Sub-exhibido","En línea")))</f>
        <v>Sin dato</v>
      </c>
      <c r="AV119" s="22" t="str">
        <f aca="false">IF(AT119="","",IF(AT119="Alto Potencial / Bajo Share",1,IF(AT119="Alto Potencial / Alto Share",2,IF(AT119="Bajo Potencial / Alto Share",3,4))))</f>
        <v/>
      </c>
      <c r="AW119" s="22" t="str">
        <f aca="false">IF(Q119="No","Sin competencia directa",IF(AV119=1,"1 - Foco Conquista (Alto Pot / Bajo Share)",IF(AV119=2,"2 - Foco Defensa (Alto Pot / Alto Share)",IF(AV119=3,"3 - Monitoreo (Bajo Pot / Alto Share)","4 - Baja Prioridad (Bajo Pot / Bajo Share)"))))</f>
        <v>Sin competencia directa</v>
      </c>
      <c r="AX119" s="12" t="str">
        <f aca="false">IF(OR(IFERROR(AND(W119&lt;&gt;"",Y119&lt;&gt;"",Y119-W119&gt;Resumen!$B$8),FALSE()),IFERROR(AND(X119&lt;&gt;"",Y119&lt;&gt;"",Y119-X119&gt;Resumen!$B$8),FALSE())),MAX(IF(IFERROR(AND(W119&lt;&gt;"",Y119&lt;&gt;"",Y119-W119&gt;Resumen!$B$8),FALSE()),Y119-W119,0),IF(IFERROR(AND(X119&lt;&gt;"",Y119&lt;&gt;"",Y119-X119&gt;Resumen!$B$8),FALSE()),Y119-X119,0)),"")</f>
        <v/>
      </c>
      <c r="AY119" s="22" t="str">
        <f aca="false">IF(OR(IFERROR(AND(W119&lt;&gt;"",Y119&lt;&gt;"",Y119-W119&gt;Resumen!$B$8),FALSE()),IFERROR(AND(X119&lt;&gt;"",Y119&lt;&gt;"",Y119-X119&gt;Resumen!$B$8),FALSE())),TRIM("Lays tiene mayor markup que "&amp;IF(IFERROR(AND(W119&lt;&gt;"",Y119&lt;&gt;"",Y119-W119&gt;Resumen!$B$8),FALSE()),"Quento ","")&amp;IF(IFERROR(AND(X119&lt;&gt;"",Y119&lt;&gt;"",Y119-X119&gt;Resumen!$B$8),FALSE()),"Julicroc ","")&amp;"en este PDV"),"")</f>
        <v/>
      </c>
      <c r="AZ119" s="22" t="str">
        <f aca="false">IF(COUNTIF('Plan Pehuamar - Lista'!$A$2:$A$167,A119)&gt;0,"Sí","No")</f>
        <v>No</v>
      </c>
      <c r="BA119" s="22" t="str">
        <f aca="false">IF(COUNTIF('Plan Combo 9+1'!$A$2:$A$226,A119)&gt;0,"Sí","No")</f>
        <v>No</v>
      </c>
      <c r="BB119" s="22" t="str">
        <f aca="false">IF(AH119="","No",IF(BA119="Sí",IF((AO119-AH119)&gt;Resumen!$B$6,"Sí","No"),IF((AO119-AH119)&gt;=Resumen!$B$132,"Sí","No")))</f>
        <v>No</v>
      </c>
      <c r="BC119" s="22" t="str">
        <f aca="false">IF(AND(N119="Sí",AL119="Sí",AI119=0),"Sí","No")</f>
        <v>No</v>
      </c>
      <c r="BD119" s="22" t="str">
        <f aca="false">IF(COUNTIF('Plan 9+1 (con Pehuamar)'!$A$2:$A$227,A119)&gt;0,"Sí","No")</f>
        <v>No</v>
      </c>
    </row>
    <row r="120" customFormat="false" ht="15" hidden="false" customHeight="true" outlineLevel="0" collapsed="false">
      <c r="A120" s="6" t="n">
        <v>401519</v>
      </c>
      <c r="B120" s="6" t="n">
        <v>1</v>
      </c>
      <c r="C120" s="6" t="n">
        <v>103</v>
      </c>
      <c r="D120" s="6" t="s">
        <v>315</v>
      </c>
      <c r="E120" s="6" t="s">
        <v>328</v>
      </c>
      <c r="F120" s="6" t="s">
        <v>210</v>
      </c>
      <c r="G120" s="6" t="s">
        <v>129</v>
      </c>
      <c r="H120" s="6" t="s">
        <v>197</v>
      </c>
      <c r="I120" s="27" t="n">
        <v>0</v>
      </c>
      <c r="J120" s="27" t="n">
        <v>0</v>
      </c>
      <c r="K120" s="27" t="n">
        <v>8.8</v>
      </c>
      <c r="L120" s="28" t="n">
        <f aca="false">I120+J120</f>
        <v>0</v>
      </c>
      <c r="M120" s="28" t="n">
        <f aca="false">L120+K120</f>
        <v>8.8</v>
      </c>
      <c r="N120" s="22" t="str">
        <f aca="false">IF(I120&gt;0,"Sí","No")</f>
        <v>No</v>
      </c>
      <c r="O120" s="22" t="str">
        <f aca="false">IF(J120&gt;0,"Sí","No")</f>
        <v>No</v>
      </c>
      <c r="P120" s="22" t="str">
        <f aca="false">IF(K120&gt;0,"Sí","No")</f>
        <v>Sí</v>
      </c>
      <c r="Q120" s="22" t="str">
        <f aca="false">IF(OR(I120&gt;0,J120&gt;0),"Sí","No")</f>
        <v>No</v>
      </c>
      <c r="R120" s="27"/>
      <c r="S120" s="27"/>
      <c r="T120" s="27"/>
      <c r="U120" s="27"/>
      <c r="V120" s="27"/>
      <c r="W120" s="12" t="str">
        <f aca="false">IF(AND(I120&gt;0,R120&gt;0),(S120-R120)/R120,"")</f>
        <v/>
      </c>
      <c r="X120" s="12" t="str">
        <f aca="false">IF(AND(J120&gt;0,T120&gt;0),(U120-T120)/T120,"")</f>
        <v/>
      </c>
      <c r="Y120" s="12" t="str">
        <f aca="false">IF(AND(K120&gt;0,V120&gt;0),(V120-Resumen!$B$7)/Resumen!$B$7,"")</f>
        <v/>
      </c>
      <c r="Z120" s="28" t="str">
        <f aca="false">IF(AND(K120&gt;0,I120&gt;0,V120&gt;0,S120&gt;0),V120-S120,"")</f>
        <v/>
      </c>
      <c r="AA120" s="12" t="str">
        <f aca="false">IF(Z120&lt;&gt;"",Z120/S120,"")</f>
        <v/>
      </c>
      <c r="AB120" s="28" t="str">
        <f aca="false">IF(AND(K120&gt;0,J120&gt;0,V120&gt;0,U120&gt;0),V120-U120,"")</f>
        <v/>
      </c>
      <c r="AC120" s="12" t="str">
        <f aca="false">IF(AB120&lt;&gt;"",AB120/U120,"")</f>
        <v/>
      </c>
      <c r="AD120" s="27" t="n">
        <v>0</v>
      </c>
      <c r="AE120" s="27" t="n">
        <v>0</v>
      </c>
      <c r="AF120" s="27" t="n">
        <v>0</v>
      </c>
      <c r="AG120" s="28" t="n">
        <f aca="false">AD120+AE120+AF120</f>
        <v>0</v>
      </c>
      <c r="AH120" s="12" t="str">
        <f aca="false">IF(AG120&gt;0,AD120/AG120,"")</f>
        <v/>
      </c>
      <c r="AI120" s="27" t="n">
        <v>0</v>
      </c>
      <c r="AJ120" s="27" t="n">
        <v>0</v>
      </c>
      <c r="AK120" s="27" t="n">
        <v>0</v>
      </c>
      <c r="AL120" s="22" t="str">
        <f aca="false">IF(OR(AJ120&gt;0,AK120&gt;0),"Sí","No")</f>
        <v>No</v>
      </c>
      <c r="AM120" s="6"/>
      <c r="AN120" s="6"/>
      <c r="AO120" s="12" t="n">
        <f aca="false">IF(M120&gt;0,K120/M120,"")</f>
        <v>1</v>
      </c>
      <c r="AP120" s="22" t="str">
        <f aca="false">IF(M120&gt;=Resumen!$B$5,"Alto","Bajo")</f>
        <v>Bajo</v>
      </c>
      <c r="AQ120" s="22" t="str">
        <f aca="false">IF(AO120&gt;=Resumen!$B$28,"Alto","Bajo")</f>
        <v>Alto</v>
      </c>
      <c r="AR120" s="22" t="str">
        <f aca="false">AP120&amp;" Potencial / "&amp;AQ120&amp;" Share"</f>
        <v>Bajo Potencial / Alto Share</v>
      </c>
      <c r="AS120" s="22" t="str">
        <f aca="false">IF(Q120="Sí",IF(AO120&gt;=Resumen!$B$29,"Alto","Bajo"),"")</f>
        <v/>
      </c>
      <c r="AT120" s="22" t="str">
        <f aca="false">IF(AS120&lt;&gt;"",AP120&amp;" Potencial / "&amp;AS120&amp;" Share","")</f>
        <v/>
      </c>
      <c r="AU120" s="22" t="str">
        <f aca="false">IF(AH120="","Sin dato",IF(AH120-AO120&gt;Resumen!$B$6,"Sobre-exhibido",IF(AO120-AH120&gt;Resumen!$B$6,"Sub-exhibido","En línea")))</f>
        <v>Sin dato</v>
      </c>
      <c r="AV120" s="22" t="str">
        <f aca="false">IF(AT120="","",IF(AT120="Alto Potencial / Bajo Share",1,IF(AT120="Alto Potencial / Alto Share",2,IF(AT120="Bajo Potencial / Alto Share",3,4))))</f>
        <v/>
      </c>
      <c r="AW120" s="22" t="str">
        <f aca="false">IF(Q120="No","Sin competencia directa",IF(AV120=1,"1 - Foco Conquista (Alto Pot / Bajo Share)",IF(AV120=2,"2 - Foco Defensa (Alto Pot / Alto Share)",IF(AV120=3,"3 - Monitoreo (Bajo Pot / Alto Share)","4 - Baja Prioridad (Bajo Pot / Bajo Share)"))))</f>
        <v>Sin competencia directa</v>
      </c>
      <c r="AX120" s="12" t="str">
        <f aca="false">IF(OR(IFERROR(AND(W120&lt;&gt;"",Y120&lt;&gt;"",Y120-W120&gt;Resumen!$B$8),FALSE()),IFERROR(AND(X120&lt;&gt;"",Y120&lt;&gt;"",Y120-X120&gt;Resumen!$B$8),FALSE())),MAX(IF(IFERROR(AND(W120&lt;&gt;"",Y120&lt;&gt;"",Y120-W120&gt;Resumen!$B$8),FALSE()),Y120-W120,0),IF(IFERROR(AND(X120&lt;&gt;"",Y120&lt;&gt;"",Y120-X120&gt;Resumen!$B$8),FALSE()),Y120-X120,0)),"")</f>
        <v/>
      </c>
      <c r="AY120" s="22" t="str">
        <f aca="false">IF(OR(IFERROR(AND(W120&lt;&gt;"",Y120&lt;&gt;"",Y120-W120&gt;Resumen!$B$8),FALSE()),IFERROR(AND(X120&lt;&gt;"",Y120&lt;&gt;"",Y120-X120&gt;Resumen!$B$8),FALSE())),TRIM("Lays tiene mayor markup que "&amp;IF(IFERROR(AND(W120&lt;&gt;"",Y120&lt;&gt;"",Y120-W120&gt;Resumen!$B$8),FALSE()),"Quento ","")&amp;IF(IFERROR(AND(X120&lt;&gt;"",Y120&lt;&gt;"",Y120-X120&gt;Resumen!$B$8),FALSE()),"Julicroc ","")&amp;"en este PDV"),"")</f>
        <v/>
      </c>
      <c r="AZ120" s="22" t="str">
        <f aca="false">IF(COUNTIF('Plan Pehuamar - Lista'!$A$2:$A$167,A120)&gt;0,"Sí","No")</f>
        <v>No</v>
      </c>
      <c r="BA120" s="22" t="str">
        <f aca="false">IF(COUNTIF('Plan Combo 9+1'!$A$2:$A$226,A120)&gt;0,"Sí","No")</f>
        <v>No</v>
      </c>
      <c r="BB120" s="22" t="str">
        <f aca="false">IF(AH120="","No",IF(BA120="Sí",IF((AO120-AH120)&gt;Resumen!$B$6,"Sí","No"),IF((AO120-AH120)&gt;=Resumen!$B$132,"Sí","No")))</f>
        <v>No</v>
      </c>
      <c r="BC120" s="22" t="str">
        <f aca="false">IF(AND(N120="Sí",AL120="Sí",AI120=0),"Sí","No")</f>
        <v>No</v>
      </c>
      <c r="BD120" s="22" t="str">
        <f aca="false">IF(COUNTIF('Plan 9+1 (con Pehuamar)'!$A$2:$A$227,A120)&gt;0,"Sí","No")</f>
        <v>No</v>
      </c>
    </row>
    <row r="121" customFormat="false" ht="15" hidden="false" customHeight="true" outlineLevel="0" collapsed="false">
      <c r="A121" s="6" t="n">
        <v>401529</v>
      </c>
      <c r="B121" s="6" t="n">
        <v>1</v>
      </c>
      <c r="C121" s="6" t="n">
        <v>103</v>
      </c>
      <c r="D121" s="6" t="s">
        <v>315</v>
      </c>
      <c r="E121" s="6" t="s">
        <v>329</v>
      </c>
      <c r="F121" s="6" t="s">
        <v>201</v>
      </c>
      <c r="G121" s="6" t="s">
        <v>129</v>
      </c>
      <c r="H121" s="6" t="s">
        <v>197</v>
      </c>
      <c r="I121" s="27" t="n">
        <v>40</v>
      </c>
      <c r="J121" s="27" t="n">
        <v>0</v>
      </c>
      <c r="K121" s="27" t="n">
        <v>80</v>
      </c>
      <c r="L121" s="28" t="n">
        <f aca="false">I121+J121</f>
        <v>40</v>
      </c>
      <c r="M121" s="28" t="n">
        <f aca="false">L121+K121</f>
        <v>120</v>
      </c>
      <c r="N121" s="22" t="str">
        <f aca="false">IF(I121&gt;0,"Sí","No")</f>
        <v>Sí</v>
      </c>
      <c r="O121" s="22" t="str">
        <f aca="false">IF(J121&gt;0,"Sí","No")</f>
        <v>No</v>
      </c>
      <c r="P121" s="22" t="str">
        <f aca="false">IF(K121&gt;0,"Sí","No")</f>
        <v>Sí</v>
      </c>
      <c r="Q121" s="22" t="str">
        <f aca="false">IF(OR(I121&gt;0,J121&gt;0),"Sí","No")</f>
        <v>Sí</v>
      </c>
      <c r="R121" s="27" t="n">
        <v>1800</v>
      </c>
      <c r="S121" s="27" t="n">
        <v>2800</v>
      </c>
      <c r="T121" s="27"/>
      <c r="U121" s="27"/>
      <c r="V121" s="27" t="n">
        <v>3200</v>
      </c>
      <c r="W121" s="12" t="n">
        <f aca="false">IF(AND(I121&gt;0,R121&gt;0),(S121-R121)/R121,"")</f>
        <v>0.555555555555556</v>
      </c>
      <c r="X121" s="12" t="str">
        <f aca="false">IF(AND(J121&gt;0,T121&gt;0),(U121-T121)/T121,"")</f>
        <v/>
      </c>
      <c r="Y121" s="12" t="n">
        <f aca="false">IF(AND(K121&gt;0,V121&gt;0),(V121-Resumen!$B$7)/Resumen!$B$7,"")</f>
        <v>0.28</v>
      </c>
      <c r="Z121" s="28" t="n">
        <f aca="false">IF(AND(K121&gt;0,I121&gt;0,V121&gt;0,S121&gt;0),V121-S121,"")</f>
        <v>400</v>
      </c>
      <c r="AA121" s="12" t="n">
        <f aca="false">IF(Z121&lt;&gt;"",Z121/S121,"")</f>
        <v>0.142857142857143</v>
      </c>
      <c r="AB121" s="28" t="str">
        <f aca="false">IF(AND(K121&gt;0,J121&gt;0,V121&gt;0,U121&gt;0),V121-U121,"")</f>
        <v/>
      </c>
      <c r="AC121" s="12" t="str">
        <f aca="false">IF(AB121&lt;&gt;"",AB121/U121,"")</f>
        <v/>
      </c>
      <c r="AD121" s="27" t="n">
        <v>8</v>
      </c>
      <c r="AE121" s="27" t="n">
        <v>3</v>
      </c>
      <c r="AF121" s="27" t="n">
        <v>0</v>
      </c>
      <c r="AG121" s="28" t="n">
        <f aca="false">AD121+AE121+AF121</f>
        <v>11</v>
      </c>
      <c r="AH121" s="12" t="n">
        <f aca="false">IF(AG121&gt;0,AD121/AG121,"")</f>
        <v>0.727272727272727</v>
      </c>
      <c r="AI121" s="27" t="n">
        <v>1</v>
      </c>
      <c r="AJ121" s="27" t="n">
        <v>0</v>
      </c>
      <c r="AK121" s="27" t="n">
        <v>0</v>
      </c>
      <c r="AL121" s="22" t="str">
        <f aca="false">IF(OR(AJ121&gt;0,AK121&gt;0),"Sí","No")</f>
        <v>No</v>
      </c>
      <c r="AM121" s="6" t="s">
        <v>198</v>
      </c>
      <c r="AN121" s="6"/>
      <c r="AO121" s="12" t="n">
        <f aca="false">IF(M121&gt;0,K121/M121,"")</f>
        <v>0.666666666666667</v>
      </c>
      <c r="AP121" s="22" t="str">
        <f aca="false">IF(M121&gt;=Resumen!$B$5,"Alto","Bajo")</f>
        <v>Alto</v>
      </c>
      <c r="AQ121" s="22" t="str">
        <f aca="false">IF(AO121&gt;=Resumen!$B$28,"Alto","Bajo")</f>
        <v>Alto</v>
      </c>
      <c r="AR121" s="22" t="str">
        <f aca="false">AP121&amp;" Potencial / "&amp;AQ121&amp;" Share"</f>
        <v>Alto Potencial / Alto Share</v>
      </c>
      <c r="AS121" s="22" t="str">
        <f aca="false">IF(Q121="Sí",IF(AO121&gt;=Resumen!$B$29,"Alto","Bajo"),"")</f>
        <v>Alto</v>
      </c>
      <c r="AT121" s="22" t="str">
        <f aca="false">IF(AS121&lt;&gt;"",AP121&amp;" Potencial / "&amp;AS121&amp;" Share","")</f>
        <v>Alto Potencial / Alto Share</v>
      </c>
      <c r="AU121" s="22" t="str">
        <f aca="false">IF(AH121="","Sin dato",IF(AH121-AO121&gt;Resumen!$B$6,"Sobre-exhibido",IF(AO121-AH121&gt;Resumen!$B$6,"Sub-exhibido","En línea")))</f>
        <v>Sobre-exhibido</v>
      </c>
      <c r="AV121" s="22" t="n">
        <f aca="false">IF(AT121="","",IF(AT121="Alto Potencial / Bajo Share",1,IF(AT121="Alto Potencial / Alto Share",2,IF(AT121="Bajo Potencial / Alto Share",3,4))))</f>
        <v>2</v>
      </c>
      <c r="AW121" s="22" t="str">
        <f aca="false">IF(Q121="No","Sin competencia directa",IF(AV121=1,"1 - Foco Conquista (Alto Pot / Bajo Share)",IF(AV121=2,"2 - Foco Defensa (Alto Pot / Alto Share)",IF(AV121=3,"3 - Monitoreo (Bajo Pot / Alto Share)","4 - Baja Prioridad (Bajo Pot / Bajo Share)"))))</f>
        <v>2 - Foco Defensa (Alto Pot / Alto Share)</v>
      </c>
      <c r="AX121" s="12" t="str">
        <f aca="false">IF(OR(IFERROR(AND(W121&lt;&gt;"",Y121&lt;&gt;"",Y121-W121&gt;Resumen!$B$8),FALSE()),IFERROR(AND(X121&lt;&gt;"",Y121&lt;&gt;"",Y121-X121&gt;Resumen!$B$8),FALSE())),MAX(IF(IFERROR(AND(W121&lt;&gt;"",Y121&lt;&gt;"",Y121-W121&gt;Resumen!$B$8),FALSE()),Y121-W121,0),IF(IFERROR(AND(X121&lt;&gt;"",Y121&lt;&gt;"",Y121-X121&gt;Resumen!$B$8),FALSE()),Y121-X121,0)),"")</f>
        <v/>
      </c>
      <c r="AY121" s="22" t="str">
        <f aca="false">IF(OR(IFERROR(AND(W121&lt;&gt;"",Y121&lt;&gt;"",Y121-W121&gt;Resumen!$B$8),FALSE()),IFERROR(AND(X121&lt;&gt;"",Y121&lt;&gt;"",Y121-X121&gt;Resumen!$B$8),FALSE())),TRIM("Lays tiene mayor markup que "&amp;IF(IFERROR(AND(W121&lt;&gt;"",Y121&lt;&gt;"",Y121-W121&gt;Resumen!$B$8),FALSE()),"Quento ","")&amp;IF(IFERROR(AND(X121&lt;&gt;"",Y121&lt;&gt;"",Y121-X121&gt;Resumen!$B$8),FALSE()),"Julicroc ","")&amp;"en este PDV"),"")</f>
        <v/>
      </c>
      <c r="AZ121" s="22" t="str">
        <f aca="false">IF(COUNTIF('Plan Pehuamar - Lista'!$A$2:$A$167,A121)&gt;0,"Sí","No")</f>
        <v>No</v>
      </c>
      <c r="BA121" s="22" t="str">
        <f aca="false">IF(COUNTIF('Plan Combo 9+1'!$A$2:$A$226,A121)&gt;0,"Sí","No")</f>
        <v>No</v>
      </c>
      <c r="BB121" s="22" t="str">
        <f aca="false">IF(AH121="","No",IF(BA121="Sí",IF((AO121-AH121)&gt;Resumen!$B$6,"Sí","No"),IF((AO121-AH121)&gt;=Resumen!$B$132,"Sí","No")))</f>
        <v>No</v>
      </c>
      <c r="BC121" s="22" t="str">
        <f aca="false">IF(AND(N121="Sí",AL121="Sí",AI121=0),"Sí","No")</f>
        <v>No</v>
      </c>
      <c r="BD121" s="22" t="str">
        <f aca="false">IF(COUNTIF('Plan 9+1 (con Pehuamar)'!$A$2:$A$227,A121)&gt;0,"Sí","No")</f>
        <v>No</v>
      </c>
    </row>
    <row r="122" customFormat="false" ht="15" hidden="false" customHeight="true" outlineLevel="0" collapsed="false">
      <c r="A122" s="6" t="n">
        <v>403004</v>
      </c>
      <c r="B122" s="6" t="n">
        <v>1</v>
      </c>
      <c r="C122" s="6" t="n">
        <v>103</v>
      </c>
      <c r="D122" s="6" t="s">
        <v>315</v>
      </c>
      <c r="E122" s="6" t="s">
        <v>330</v>
      </c>
      <c r="F122" s="6" t="s">
        <v>196</v>
      </c>
      <c r="G122" s="6" t="s">
        <v>129</v>
      </c>
      <c r="H122" s="6" t="s">
        <v>197</v>
      </c>
      <c r="I122" s="27" t="n">
        <v>0</v>
      </c>
      <c r="J122" s="27" t="n">
        <v>0</v>
      </c>
      <c r="K122" s="27" t="n">
        <v>0.3</v>
      </c>
      <c r="L122" s="28" t="n">
        <f aca="false">I122+J122</f>
        <v>0</v>
      </c>
      <c r="M122" s="28" t="n">
        <f aca="false">L122+K122</f>
        <v>0.3</v>
      </c>
      <c r="N122" s="22" t="str">
        <f aca="false">IF(I122&gt;0,"Sí","No")</f>
        <v>No</v>
      </c>
      <c r="O122" s="22" t="str">
        <f aca="false">IF(J122&gt;0,"Sí","No")</f>
        <v>No</v>
      </c>
      <c r="P122" s="22" t="str">
        <f aca="false">IF(K122&gt;0,"Sí","No")</f>
        <v>Sí</v>
      </c>
      <c r="Q122" s="22" t="str">
        <f aca="false">IF(OR(I122&gt;0,J122&gt;0),"Sí","No")</f>
        <v>No</v>
      </c>
      <c r="R122" s="27"/>
      <c r="S122" s="27"/>
      <c r="T122" s="27"/>
      <c r="U122" s="27"/>
      <c r="V122" s="27"/>
      <c r="W122" s="12" t="str">
        <f aca="false">IF(AND(I122&gt;0,R122&gt;0),(S122-R122)/R122,"")</f>
        <v/>
      </c>
      <c r="X122" s="12" t="str">
        <f aca="false">IF(AND(J122&gt;0,T122&gt;0),(U122-T122)/T122,"")</f>
        <v/>
      </c>
      <c r="Y122" s="12" t="str">
        <f aca="false">IF(AND(K122&gt;0,V122&gt;0),(V122-Resumen!$B$7)/Resumen!$B$7,"")</f>
        <v/>
      </c>
      <c r="Z122" s="28" t="str">
        <f aca="false">IF(AND(K122&gt;0,I122&gt;0,V122&gt;0,S122&gt;0),V122-S122,"")</f>
        <v/>
      </c>
      <c r="AA122" s="12" t="str">
        <f aca="false">IF(Z122&lt;&gt;"",Z122/S122,"")</f>
        <v/>
      </c>
      <c r="AB122" s="28" t="str">
        <f aca="false">IF(AND(K122&gt;0,J122&gt;0,V122&gt;0,U122&gt;0),V122-U122,"")</f>
        <v/>
      </c>
      <c r="AC122" s="12" t="str">
        <f aca="false">IF(AB122&lt;&gt;"",AB122/U122,"")</f>
        <v/>
      </c>
      <c r="AD122" s="27" t="n">
        <v>0</v>
      </c>
      <c r="AE122" s="27" t="n">
        <v>0</v>
      </c>
      <c r="AF122" s="27" t="n">
        <v>0</v>
      </c>
      <c r="AG122" s="28" t="n">
        <f aca="false">AD122+AE122+AF122</f>
        <v>0</v>
      </c>
      <c r="AH122" s="12" t="str">
        <f aca="false">IF(AG122&gt;0,AD122/AG122,"")</f>
        <v/>
      </c>
      <c r="AI122" s="27" t="n">
        <v>0</v>
      </c>
      <c r="AJ122" s="27" t="n">
        <v>0</v>
      </c>
      <c r="AK122" s="27" t="n">
        <v>0</v>
      </c>
      <c r="AL122" s="22" t="str">
        <f aca="false">IF(OR(AJ122&gt;0,AK122&gt;0),"Sí","No")</f>
        <v>No</v>
      </c>
      <c r="AM122" s="6"/>
      <c r="AN122" s="6"/>
      <c r="AO122" s="12" t="n">
        <f aca="false">IF(M122&gt;0,K122/M122,"")</f>
        <v>1</v>
      </c>
      <c r="AP122" s="22" t="str">
        <f aca="false">IF(M122&gt;=Resumen!$B$5,"Alto","Bajo")</f>
        <v>Bajo</v>
      </c>
      <c r="AQ122" s="22" t="str">
        <f aca="false">IF(AO122&gt;=Resumen!$B$28,"Alto","Bajo")</f>
        <v>Alto</v>
      </c>
      <c r="AR122" s="22" t="str">
        <f aca="false">AP122&amp;" Potencial / "&amp;AQ122&amp;" Share"</f>
        <v>Bajo Potencial / Alto Share</v>
      </c>
      <c r="AS122" s="22" t="str">
        <f aca="false">IF(Q122="Sí",IF(AO122&gt;=Resumen!$B$29,"Alto","Bajo"),"")</f>
        <v/>
      </c>
      <c r="AT122" s="22" t="str">
        <f aca="false">IF(AS122&lt;&gt;"",AP122&amp;" Potencial / "&amp;AS122&amp;" Share","")</f>
        <v/>
      </c>
      <c r="AU122" s="22" t="str">
        <f aca="false">IF(AH122="","Sin dato",IF(AH122-AO122&gt;Resumen!$B$6,"Sobre-exhibido",IF(AO122-AH122&gt;Resumen!$B$6,"Sub-exhibido","En línea")))</f>
        <v>Sin dato</v>
      </c>
      <c r="AV122" s="22" t="str">
        <f aca="false">IF(AT122="","",IF(AT122="Alto Potencial / Bajo Share",1,IF(AT122="Alto Potencial / Alto Share",2,IF(AT122="Bajo Potencial / Alto Share",3,4))))</f>
        <v/>
      </c>
      <c r="AW122" s="22" t="str">
        <f aca="false">IF(Q122="No","Sin competencia directa",IF(AV122=1,"1 - Foco Conquista (Alto Pot / Bajo Share)",IF(AV122=2,"2 - Foco Defensa (Alto Pot / Alto Share)",IF(AV122=3,"3 - Monitoreo (Bajo Pot / Alto Share)","4 - Baja Prioridad (Bajo Pot / Bajo Share)"))))</f>
        <v>Sin competencia directa</v>
      </c>
      <c r="AX122" s="12" t="str">
        <f aca="false">IF(OR(IFERROR(AND(W122&lt;&gt;"",Y122&lt;&gt;"",Y122-W122&gt;Resumen!$B$8),FALSE()),IFERROR(AND(X122&lt;&gt;"",Y122&lt;&gt;"",Y122-X122&gt;Resumen!$B$8),FALSE())),MAX(IF(IFERROR(AND(W122&lt;&gt;"",Y122&lt;&gt;"",Y122-W122&gt;Resumen!$B$8),FALSE()),Y122-W122,0),IF(IFERROR(AND(X122&lt;&gt;"",Y122&lt;&gt;"",Y122-X122&gt;Resumen!$B$8),FALSE()),Y122-X122,0)),"")</f>
        <v/>
      </c>
      <c r="AY122" s="22" t="str">
        <f aca="false">IF(OR(IFERROR(AND(W122&lt;&gt;"",Y122&lt;&gt;"",Y122-W122&gt;Resumen!$B$8),FALSE()),IFERROR(AND(X122&lt;&gt;"",Y122&lt;&gt;"",Y122-X122&gt;Resumen!$B$8),FALSE())),TRIM("Lays tiene mayor markup que "&amp;IF(IFERROR(AND(W122&lt;&gt;"",Y122&lt;&gt;"",Y122-W122&gt;Resumen!$B$8),FALSE()),"Quento ","")&amp;IF(IFERROR(AND(X122&lt;&gt;"",Y122&lt;&gt;"",Y122-X122&gt;Resumen!$B$8),FALSE()),"Julicroc ","")&amp;"en este PDV"),"")</f>
        <v/>
      </c>
      <c r="AZ122" s="22" t="str">
        <f aca="false">IF(COUNTIF('Plan Pehuamar - Lista'!$A$2:$A$167,A122)&gt;0,"Sí","No")</f>
        <v>No</v>
      </c>
      <c r="BA122" s="22" t="str">
        <f aca="false">IF(COUNTIF('Plan Combo 9+1'!$A$2:$A$226,A122)&gt;0,"Sí","No")</f>
        <v>No</v>
      </c>
      <c r="BB122" s="22" t="str">
        <f aca="false">IF(AH122="","No",IF(BA122="Sí",IF((AO122-AH122)&gt;Resumen!$B$6,"Sí","No"),IF((AO122-AH122)&gt;=Resumen!$B$132,"Sí","No")))</f>
        <v>No</v>
      </c>
      <c r="BC122" s="22" t="str">
        <f aca="false">IF(AND(N122="Sí",AL122="Sí",AI122=0),"Sí","No")</f>
        <v>No</v>
      </c>
      <c r="BD122" s="22" t="str">
        <f aca="false">IF(COUNTIF('Plan 9+1 (con Pehuamar)'!$A$2:$A$227,A122)&gt;0,"Sí","No")</f>
        <v>No</v>
      </c>
    </row>
    <row r="123" customFormat="false" ht="15" hidden="false" customHeight="true" outlineLevel="0" collapsed="false">
      <c r="A123" s="6" t="n">
        <v>403005</v>
      </c>
      <c r="B123" s="6" t="n">
        <v>1</v>
      </c>
      <c r="C123" s="6" t="n">
        <v>103</v>
      </c>
      <c r="D123" s="6" t="s">
        <v>315</v>
      </c>
      <c r="E123" s="6" t="s">
        <v>331</v>
      </c>
      <c r="F123" s="6" t="s">
        <v>196</v>
      </c>
      <c r="G123" s="6" t="s">
        <v>129</v>
      </c>
      <c r="H123" s="6" t="s">
        <v>197</v>
      </c>
      <c r="I123" s="27" t="n">
        <v>0</v>
      </c>
      <c r="J123" s="27" t="n">
        <v>0</v>
      </c>
      <c r="K123" s="27" t="n">
        <v>6</v>
      </c>
      <c r="L123" s="28" t="n">
        <f aca="false">I123+J123</f>
        <v>0</v>
      </c>
      <c r="M123" s="28" t="n">
        <f aca="false">L123+K123</f>
        <v>6</v>
      </c>
      <c r="N123" s="22" t="str">
        <f aca="false">IF(I123&gt;0,"Sí","No")</f>
        <v>No</v>
      </c>
      <c r="O123" s="22" t="str">
        <f aca="false">IF(J123&gt;0,"Sí","No")</f>
        <v>No</v>
      </c>
      <c r="P123" s="22" t="str">
        <f aca="false">IF(K123&gt;0,"Sí","No")</f>
        <v>Sí</v>
      </c>
      <c r="Q123" s="22" t="str">
        <f aca="false">IF(OR(I123&gt;0,J123&gt;0),"Sí","No")</f>
        <v>No</v>
      </c>
      <c r="R123" s="27"/>
      <c r="S123" s="27"/>
      <c r="T123" s="27"/>
      <c r="U123" s="27"/>
      <c r="V123" s="27"/>
      <c r="W123" s="12" t="str">
        <f aca="false">IF(AND(I123&gt;0,R123&gt;0),(S123-R123)/R123,"")</f>
        <v/>
      </c>
      <c r="X123" s="12" t="str">
        <f aca="false">IF(AND(J123&gt;0,T123&gt;0),(U123-T123)/T123,"")</f>
        <v/>
      </c>
      <c r="Y123" s="12" t="str">
        <f aca="false">IF(AND(K123&gt;0,V123&gt;0),(V123-Resumen!$B$7)/Resumen!$B$7,"")</f>
        <v/>
      </c>
      <c r="Z123" s="28" t="str">
        <f aca="false">IF(AND(K123&gt;0,I123&gt;0,V123&gt;0,S123&gt;0),V123-S123,"")</f>
        <v/>
      </c>
      <c r="AA123" s="12" t="str">
        <f aca="false">IF(Z123&lt;&gt;"",Z123/S123,"")</f>
        <v/>
      </c>
      <c r="AB123" s="28" t="str">
        <f aca="false">IF(AND(K123&gt;0,J123&gt;0,V123&gt;0,U123&gt;0),V123-U123,"")</f>
        <v/>
      </c>
      <c r="AC123" s="12" t="str">
        <f aca="false">IF(AB123&lt;&gt;"",AB123/U123,"")</f>
        <v/>
      </c>
      <c r="AD123" s="27" t="n">
        <v>0</v>
      </c>
      <c r="AE123" s="27" t="n">
        <v>0</v>
      </c>
      <c r="AF123" s="27" t="n">
        <v>0</v>
      </c>
      <c r="AG123" s="28" t="n">
        <f aca="false">AD123+AE123+AF123</f>
        <v>0</v>
      </c>
      <c r="AH123" s="12" t="str">
        <f aca="false">IF(AG123&gt;0,AD123/AG123,"")</f>
        <v/>
      </c>
      <c r="AI123" s="27" t="n">
        <v>0</v>
      </c>
      <c r="AJ123" s="27" t="n">
        <v>0</v>
      </c>
      <c r="AK123" s="27" t="n">
        <v>0</v>
      </c>
      <c r="AL123" s="22" t="str">
        <f aca="false">IF(OR(AJ123&gt;0,AK123&gt;0),"Sí","No")</f>
        <v>No</v>
      </c>
      <c r="AM123" s="6"/>
      <c r="AN123" s="6"/>
      <c r="AO123" s="12" t="n">
        <f aca="false">IF(M123&gt;0,K123/M123,"")</f>
        <v>1</v>
      </c>
      <c r="AP123" s="22" t="str">
        <f aca="false">IF(M123&gt;=Resumen!$B$5,"Alto","Bajo")</f>
        <v>Bajo</v>
      </c>
      <c r="AQ123" s="22" t="str">
        <f aca="false">IF(AO123&gt;=Resumen!$B$28,"Alto","Bajo")</f>
        <v>Alto</v>
      </c>
      <c r="AR123" s="22" t="str">
        <f aca="false">AP123&amp;" Potencial / "&amp;AQ123&amp;" Share"</f>
        <v>Bajo Potencial / Alto Share</v>
      </c>
      <c r="AS123" s="22" t="str">
        <f aca="false">IF(Q123="Sí",IF(AO123&gt;=Resumen!$B$29,"Alto","Bajo"),"")</f>
        <v/>
      </c>
      <c r="AT123" s="22" t="str">
        <f aca="false">IF(AS123&lt;&gt;"",AP123&amp;" Potencial / "&amp;AS123&amp;" Share","")</f>
        <v/>
      </c>
      <c r="AU123" s="22" t="str">
        <f aca="false">IF(AH123="","Sin dato",IF(AH123-AO123&gt;Resumen!$B$6,"Sobre-exhibido",IF(AO123-AH123&gt;Resumen!$B$6,"Sub-exhibido","En línea")))</f>
        <v>Sin dato</v>
      </c>
      <c r="AV123" s="22" t="str">
        <f aca="false">IF(AT123="","",IF(AT123="Alto Potencial / Bajo Share",1,IF(AT123="Alto Potencial / Alto Share",2,IF(AT123="Bajo Potencial / Alto Share",3,4))))</f>
        <v/>
      </c>
      <c r="AW123" s="22" t="str">
        <f aca="false">IF(Q123="No","Sin competencia directa",IF(AV123=1,"1 - Foco Conquista (Alto Pot / Bajo Share)",IF(AV123=2,"2 - Foco Defensa (Alto Pot / Alto Share)",IF(AV123=3,"3 - Monitoreo (Bajo Pot / Alto Share)","4 - Baja Prioridad (Bajo Pot / Bajo Share)"))))</f>
        <v>Sin competencia directa</v>
      </c>
      <c r="AX123" s="12" t="str">
        <f aca="false">IF(OR(IFERROR(AND(W123&lt;&gt;"",Y123&lt;&gt;"",Y123-W123&gt;Resumen!$B$8),FALSE()),IFERROR(AND(X123&lt;&gt;"",Y123&lt;&gt;"",Y123-X123&gt;Resumen!$B$8),FALSE())),MAX(IF(IFERROR(AND(W123&lt;&gt;"",Y123&lt;&gt;"",Y123-W123&gt;Resumen!$B$8),FALSE()),Y123-W123,0),IF(IFERROR(AND(X123&lt;&gt;"",Y123&lt;&gt;"",Y123-X123&gt;Resumen!$B$8),FALSE()),Y123-X123,0)),"")</f>
        <v/>
      </c>
      <c r="AY123" s="22" t="str">
        <f aca="false">IF(OR(IFERROR(AND(W123&lt;&gt;"",Y123&lt;&gt;"",Y123-W123&gt;Resumen!$B$8),FALSE()),IFERROR(AND(X123&lt;&gt;"",Y123&lt;&gt;"",Y123-X123&gt;Resumen!$B$8),FALSE())),TRIM("Lays tiene mayor markup que "&amp;IF(IFERROR(AND(W123&lt;&gt;"",Y123&lt;&gt;"",Y123-W123&gt;Resumen!$B$8),FALSE()),"Quento ","")&amp;IF(IFERROR(AND(X123&lt;&gt;"",Y123&lt;&gt;"",Y123-X123&gt;Resumen!$B$8),FALSE()),"Julicroc ","")&amp;"en este PDV"),"")</f>
        <v/>
      </c>
      <c r="AZ123" s="22" t="str">
        <f aca="false">IF(COUNTIF('Plan Pehuamar - Lista'!$A$2:$A$167,A123)&gt;0,"Sí","No")</f>
        <v>No</v>
      </c>
      <c r="BA123" s="22" t="str">
        <f aca="false">IF(COUNTIF('Plan Combo 9+1'!$A$2:$A$226,A123)&gt;0,"Sí","No")</f>
        <v>No</v>
      </c>
      <c r="BB123" s="22" t="str">
        <f aca="false">IF(AH123="","No",IF(BA123="Sí",IF((AO123-AH123)&gt;Resumen!$B$6,"Sí","No"),IF((AO123-AH123)&gt;=Resumen!$B$132,"Sí","No")))</f>
        <v>No</v>
      </c>
      <c r="BC123" s="22" t="str">
        <f aca="false">IF(AND(N123="Sí",AL123="Sí",AI123=0),"Sí","No")</f>
        <v>No</v>
      </c>
      <c r="BD123" s="22" t="str">
        <f aca="false">IF(COUNTIF('Plan 9+1 (con Pehuamar)'!$A$2:$A$227,A123)&gt;0,"Sí","No")</f>
        <v>No</v>
      </c>
    </row>
    <row r="124" customFormat="false" ht="15" hidden="false" customHeight="true" outlineLevel="0" collapsed="false">
      <c r="A124" s="6" t="n">
        <v>403013</v>
      </c>
      <c r="B124" s="6" t="n">
        <v>1</v>
      </c>
      <c r="C124" s="6" t="n">
        <v>103</v>
      </c>
      <c r="D124" s="6" t="s">
        <v>315</v>
      </c>
      <c r="E124" s="6" t="s">
        <v>332</v>
      </c>
      <c r="F124" s="6" t="s">
        <v>196</v>
      </c>
      <c r="G124" s="6" t="s">
        <v>129</v>
      </c>
      <c r="H124" s="6" t="s">
        <v>197</v>
      </c>
      <c r="I124" s="27" t="n">
        <v>0</v>
      </c>
      <c r="J124" s="27" t="n">
        <v>0</v>
      </c>
      <c r="K124" s="27" t="n">
        <v>1.2</v>
      </c>
      <c r="L124" s="28" t="n">
        <f aca="false">I124+J124</f>
        <v>0</v>
      </c>
      <c r="M124" s="28" t="n">
        <f aca="false">L124+K124</f>
        <v>1.2</v>
      </c>
      <c r="N124" s="22" t="str">
        <f aca="false">IF(I124&gt;0,"Sí","No")</f>
        <v>No</v>
      </c>
      <c r="O124" s="22" t="str">
        <f aca="false">IF(J124&gt;0,"Sí","No")</f>
        <v>No</v>
      </c>
      <c r="P124" s="22" t="str">
        <f aca="false">IF(K124&gt;0,"Sí","No")</f>
        <v>Sí</v>
      </c>
      <c r="Q124" s="22" t="str">
        <f aca="false">IF(OR(I124&gt;0,J124&gt;0),"Sí","No")</f>
        <v>No</v>
      </c>
      <c r="R124" s="27"/>
      <c r="S124" s="27"/>
      <c r="T124" s="27"/>
      <c r="U124" s="27"/>
      <c r="V124" s="27"/>
      <c r="W124" s="12" t="str">
        <f aca="false">IF(AND(I124&gt;0,R124&gt;0),(S124-R124)/R124,"")</f>
        <v/>
      </c>
      <c r="X124" s="12" t="str">
        <f aca="false">IF(AND(J124&gt;0,T124&gt;0),(U124-T124)/T124,"")</f>
        <v/>
      </c>
      <c r="Y124" s="12" t="str">
        <f aca="false">IF(AND(K124&gt;0,V124&gt;0),(V124-Resumen!$B$7)/Resumen!$B$7,"")</f>
        <v/>
      </c>
      <c r="Z124" s="28" t="str">
        <f aca="false">IF(AND(K124&gt;0,I124&gt;0,V124&gt;0,S124&gt;0),V124-S124,"")</f>
        <v/>
      </c>
      <c r="AA124" s="12" t="str">
        <f aca="false">IF(Z124&lt;&gt;"",Z124/S124,"")</f>
        <v/>
      </c>
      <c r="AB124" s="28" t="str">
        <f aca="false">IF(AND(K124&gt;0,J124&gt;0,V124&gt;0,U124&gt;0),V124-U124,"")</f>
        <v/>
      </c>
      <c r="AC124" s="12" t="str">
        <f aca="false">IF(AB124&lt;&gt;"",AB124/U124,"")</f>
        <v/>
      </c>
      <c r="AD124" s="27" t="n">
        <v>0</v>
      </c>
      <c r="AE124" s="27" t="n">
        <v>0</v>
      </c>
      <c r="AF124" s="27" t="n">
        <v>0</v>
      </c>
      <c r="AG124" s="28" t="n">
        <f aca="false">AD124+AE124+AF124</f>
        <v>0</v>
      </c>
      <c r="AH124" s="12" t="str">
        <f aca="false">IF(AG124&gt;0,AD124/AG124,"")</f>
        <v/>
      </c>
      <c r="AI124" s="27" t="n">
        <v>0</v>
      </c>
      <c r="AJ124" s="27" t="n">
        <v>0</v>
      </c>
      <c r="AK124" s="27" t="n">
        <v>0</v>
      </c>
      <c r="AL124" s="22" t="str">
        <f aca="false">IF(OR(AJ124&gt;0,AK124&gt;0),"Sí","No")</f>
        <v>No</v>
      </c>
      <c r="AM124" s="6"/>
      <c r="AN124" s="6"/>
      <c r="AO124" s="12" t="n">
        <f aca="false">IF(M124&gt;0,K124/M124,"")</f>
        <v>1</v>
      </c>
      <c r="AP124" s="22" t="str">
        <f aca="false">IF(M124&gt;=Resumen!$B$5,"Alto","Bajo")</f>
        <v>Bajo</v>
      </c>
      <c r="AQ124" s="22" t="str">
        <f aca="false">IF(AO124&gt;=Resumen!$B$28,"Alto","Bajo")</f>
        <v>Alto</v>
      </c>
      <c r="AR124" s="22" t="str">
        <f aca="false">AP124&amp;" Potencial / "&amp;AQ124&amp;" Share"</f>
        <v>Bajo Potencial / Alto Share</v>
      </c>
      <c r="AS124" s="22" t="str">
        <f aca="false">IF(Q124="Sí",IF(AO124&gt;=Resumen!$B$29,"Alto","Bajo"),"")</f>
        <v/>
      </c>
      <c r="AT124" s="22" t="str">
        <f aca="false">IF(AS124&lt;&gt;"",AP124&amp;" Potencial / "&amp;AS124&amp;" Share","")</f>
        <v/>
      </c>
      <c r="AU124" s="22" t="str">
        <f aca="false">IF(AH124="","Sin dato",IF(AH124-AO124&gt;Resumen!$B$6,"Sobre-exhibido",IF(AO124-AH124&gt;Resumen!$B$6,"Sub-exhibido","En línea")))</f>
        <v>Sin dato</v>
      </c>
      <c r="AV124" s="22" t="str">
        <f aca="false">IF(AT124="","",IF(AT124="Alto Potencial / Bajo Share",1,IF(AT124="Alto Potencial / Alto Share",2,IF(AT124="Bajo Potencial / Alto Share",3,4))))</f>
        <v/>
      </c>
      <c r="AW124" s="22" t="str">
        <f aca="false">IF(Q124="No","Sin competencia directa",IF(AV124=1,"1 - Foco Conquista (Alto Pot / Bajo Share)",IF(AV124=2,"2 - Foco Defensa (Alto Pot / Alto Share)",IF(AV124=3,"3 - Monitoreo (Bajo Pot / Alto Share)","4 - Baja Prioridad (Bajo Pot / Bajo Share)"))))</f>
        <v>Sin competencia directa</v>
      </c>
      <c r="AX124" s="12" t="str">
        <f aca="false">IF(OR(IFERROR(AND(W124&lt;&gt;"",Y124&lt;&gt;"",Y124-W124&gt;Resumen!$B$8),FALSE()),IFERROR(AND(X124&lt;&gt;"",Y124&lt;&gt;"",Y124-X124&gt;Resumen!$B$8),FALSE())),MAX(IF(IFERROR(AND(W124&lt;&gt;"",Y124&lt;&gt;"",Y124-W124&gt;Resumen!$B$8),FALSE()),Y124-W124,0),IF(IFERROR(AND(X124&lt;&gt;"",Y124&lt;&gt;"",Y124-X124&gt;Resumen!$B$8),FALSE()),Y124-X124,0)),"")</f>
        <v/>
      </c>
      <c r="AY124" s="22" t="str">
        <f aca="false">IF(OR(IFERROR(AND(W124&lt;&gt;"",Y124&lt;&gt;"",Y124-W124&gt;Resumen!$B$8),FALSE()),IFERROR(AND(X124&lt;&gt;"",Y124&lt;&gt;"",Y124-X124&gt;Resumen!$B$8),FALSE())),TRIM("Lays tiene mayor markup que "&amp;IF(IFERROR(AND(W124&lt;&gt;"",Y124&lt;&gt;"",Y124-W124&gt;Resumen!$B$8),FALSE()),"Quento ","")&amp;IF(IFERROR(AND(X124&lt;&gt;"",Y124&lt;&gt;"",Y124-X124&gt;Resumen!$B$8),FALSE()),"Julicroc ","")&amp;"en este PDV"),"")</f>
        <v/>
      </c>
      <c r="AZ124" s="22" t="str">
        <f aca="false">IF(COUNTIF('Plan Pehuamar - Lista'!$A$2:$A$167,A124)&gt;0,"Sí","No")</f>
        <v>No</v>
      </c>
      <c r="BA124" s="22" t="str">
        <f aca="false">IF(COUNTIF('Plan Combo 9+1'!$A$2:$A$226,A124)&gt;0,"Sí","No")</f>
        <v>No</v>
      </c>
      <c r="BB124" s="22" t="str">
        <f aca="false">IF(AH124="","No",IF(BA124="Sí",IF((AO124-AH124)&gt;Resumen!$B$6,"Sí","No"),IF((AO124-AH124)&gt;=Resumen!$B$132,"Sí","No")))</f>
        <v>No</v>
      </c>
      <c r="BC124" s="22" t="str">
        <f aca="false">IF(AND(N124="Sí",AL124="Sí",AI124=0),"Sí","No")</f>
        <v>No</v>
      </c>
      <c r="BD124" s="22" t="str">
        <f aca="false">IF(COUNTIF('Plan 9+1 (con Pehuamar)'!$A$2:$A$227,A124)&gt;0,"Sí","No")</f>
        <v>No</v>
      </c>
    </row>
    <row r="125" customFormat="false" ht="15" hidden="false" customHeight="true" outlineLevel="0" collapsed="false">
      <c r="A125" s="6" t="n">
        <v>403061</v>
      </c>
      <c r="B125" s="6" t="n">
        <v>1</v>
      </c>
      <c r="C125" s="6" t="n">
        <v>103</v>
      </c>
      <c r="D125" s="6" t="s">
        <v>315</v>
      </c>
      <c r="E125" s="6" t="s">
        <v>333</v>
      </c>
      <c r="F125" s="6" t="s">
        <v>196</v>
      </c>
      <c r="G125" s="6" t="s">
        <v>129</v>
      </c>
      <c r="H125" s="6" t="s">
        <v>197</v>
      </c>
      <c r="I125" s="27" t="n">
        <v>0</v>
      </c>
      <c r="J125" s="27" t="n">
        <v>0</v>
      </c>
      <c r="K125" s="27" t="n">
        <v>2</v>
      </c>
      <c r="L125" s="28" t="n">
        <f aca="false">I125+J125</f>
        <v>0</v>
      </c>
      <c r="M125" s="28" t="n">
        <f aca="false">L125+K125</f>
        <v>2</v>
      </c>
      <c r="N125" s="22" t="str">
        <f aca="false">IF(I125&gt;0,"Sí","No")</f>
        <v>No</v>
      </c>
      <c r="O125" s="22" t="str">
        <f aca="false">IF(J125&gt;0,"Sí","No")</f>
        <v>No</v>
      </c>
      <c r="P125" s="22" t="str">
        <f aca="false">IF(K125&gt;0,"Sí","No")</f>
        <v>Sí</v>
      </c>
      <c r="Q125" s="22" t="str">
        <f aca="false">IF(OR(I125&gt;0,J125&gt;0),"Sí","No")</f>
        <v>No</v>
      </c>
      <c r="R125" s="27"/>
      <c r="S125" s="27"/>
      <c r="T125" s="27"/>
      <c r="U125" s="27"/>
      <c r="V125" s="27"/>
      <c r="W125" s="12" t="str">
        <f aca="false">IF(AND(I125&gt;0,R125&gt;0),(S125-R125)/R125,"")</f>
        <v/>
      </c>
      <c r="X125" s="12" t="str">
        <f aca="false">IF(AND(J125&gt;0,T125&gt;0),(U125-T125)/T125,"")</f>
        <v/>
      </c>
      <c r="Y125" s="12" t="str">
        <f aca="false">IF(AND(K125&gt;0,V125&gt;0),(V125-Resumen!$B$7)/Resumen!$B$7,"")</f>
        <v/>
      </c>
      <c r="Z125" s="28" t="str">
        <f aca="false">IF(AND(K125&gt;0,I125&gt;0,V125&gt;0,S125&gt;0),V125-S125,"")</f>
        <v/>
      </c>
      <c r="AA125" s="12" t="str">
        <f aca="false">IF(Z125&lt;&gt;"",Z125/S125,"")</f>
        <v/>
      </c>
      <c r="AB125" s="28" t="str">
        <f aca="false">IF(AND(K125&gt;0,J125&gt;0,V125&gt;0,U125&gt;0),V125-U125,"")</f>
        <v/>
      </c>
      <c r="AC125" s="12" t="str">
        <f aca="false">IF(AB125&lt;&gt;"",AB125/U125,"")</f>
        <v/>
      </c>
      <c r="AD125" s="27" t="n">
        <v>0</v>
      </c>
      <c r="AE125" s="27" t="n">
        <v>0</v>
      </c>
      <c r="AF125" s="27" t="n">
        <v>0</v>
      </c>
      <c r="AG125" s="28" t="n">
        <f aca="false">AD125+AE125+AF125</f>
        <v>0</v>
      </c>
      <c r="AH125" s="12" t="str">
        <f aca="false">IF(AG125&gt;0,AD125/AG125,"")</f>
        <v/>
      </c>
      <c r="AI125" s="27" t="n">
        <v>0</v>
      </c>
      <c r="AJ125" s="27" t="n">
        <v>0</v>
      </c>
      <c r="AK125" s="27" t="n">
        <v>0</v>
      </c>
      <c r="AL125" s="22" t="str">
        <f aca="false">IF(OR(AJ125&gt;0,AK125&gt;0),"Sí","No")</f>
        <v>No</v>
      </c>
      <c r="AM125" s="6"/>
      <c r="AN125" s="6"/>
      <c r="AO125" s="12" t="n">
        <f aca="false">IF(M125&gt;0,K125/M125,"")</f>
        <v>1</v>
      </c>
      <c r="AP125" s="22" t="str">
        <f aca="false">IF(M125&gt;=Resumen!$B$5,"Alto","Bajo")</f>
        <v>Bajo</v>
      </c>
      <c r="AQ125" s="22" t="str">
        <f aca="false">IF(AO125&gt;=Resumen!$B$28,"Alto","Bajo")</f>
        <v>Alto</v>
      </c>
      <c r="AR125" s="22" t="str">
        <f aca="false">AP125&amp;" Potencial / "&amp;AQ125&amp;" Share"</f>
        <v>Bajo Potencial / Alto Share</v>
      </c>
      <c r="AS125" s="22" t="str">
        <f aca="false">IF(Q125="Sí",IF(AO125&gt;=Resumen!$B$29,"Alto","Bajo"),"")</f>
        <v/>
      </c>
      <c r="AT125" s="22" t="str">
        <f aca="false">IF(AS125&lt;&gt;"",AP125&amp;" Potencial / "&amp;AS125&amp;" Share","")</f>
        <v/>
      </c>
      <c r="AU125" s="22" t="str">
        <f aca="false">IF(AH125="","Sin dato",IF(AH125-AO125&gt;Resumen!$B$6,"Sobre-exhibido",IF(AO125-AH125&gt;Resumen!$B$6,"Sub-exhibido","En línea")))</f>
        <v>Sin dato</v>
      </c>
      <c r="AV125" s="22" t="str">
        <f aca="false">IF(AT125="","",IF(AT125="Alto Potencial / Bajo Share",1,IF(AT125="Alto Potencial / Alto Share",2,IF(AT125="Bajo Potencial / Alto Share",3,4))))</f>
        <v/>
      </c>
      <c r="AW125" s="22" t="str">
        <f aca="false">IF(Q125="No","Sin competencia directa",IF(AV125=1,"1 - Foco Conquista (Alto Pot / Bajo Share)",IF(AV125=2,"2 - Foco Defensa (Alto Pot / Alto Share)",IF(AV125=3,"3 - Monitoreo (Bajo Pot / Alto Share)","4 - Baja Prioridad (Bajo Pot / Bajo Share)"))))</f>
        <v>Sin competencia directa</v>
      </c>
      <c r="AX125" s="12" t="str">
        <f aca="false">IF(OR(IFERROR(AND(W125&lt;&gt;"",Y125&lt;&gt;"",Y125-W125&gt;Resumen!$B$8),FALSE()),IFERROR(AND(X125&lt;&gt;"",Y125&lt;&gt;"",Y125-X125&gt;Resumen!$B$8),FALSE())),MAX(IF(IFERROR(AND(W125&lt;&gt;"",Y125&lt;&gt;"",Y125-W125&gt;Resumen!$B$8),FALSE()),Y125-W125,0),IF(IFERROR(AND(X125&lt;&gt;"",Y125&lt;&gt;"",Y125-X125&gt;Resumen!$B$8),FALSE()),Y125-X125,0)),"")</f>
        <v/>
      </c>
      <c r="AY125" s="22" t="str">
        <f aca="false">IF(OR(IFERROR(AND(W125&lt;&gt;"",Y125&lt;&gt;"",Y125-W125&gt;Resumen!$B$8),FALSE()),IFERROR(AND(X125&lt;&gt;"",Y125&lt;&gt;"",Y125-X125&gt;Resumen!$B$8),FALSE())),TRIM("Lays tiene mayor markup que "&amp;IF(IFERROR(AND(W125&lt;&gt;"",Y125&lt;&gt;"",Y125-W125&gt;Resumen!$B$8),FALSE()),"Quento ","")&amp;IF(IFERROR(AND(X125&lt;&gt;"",Y125&lt;&gt;"",Y125-X125&gt;Resumen!$B$8),FALSE()),"Julicroc ","")&amp;"en este PDV"),"")</f>
        <v/>
      </c>
      <c r="AZ125" s="22" t="str">
        <f aca="false">IF(COUNTIF('Plan Pehuamar - Lista'!$A$2:$A$167,A125)&gt;0,"Sí","No")</f>
        <v>No</v>
      </c>
      <c r="BA125" s="22" t="str">
        <f aca="false">IF(COUNTIF('Plan Combo 9+1'!$A$2:$A$226,A125)&gt;0,"Sí","No")</f>
        <v>No</v>
      </c>
      <c r="BB125" s="22" t="str">
        <f aca="false">IF(AH125="","No",IF(BA125="Sí",IF((AO125-AH125)&gt;Resumen!$B$6,"Sí","No"),IF((AO125-AH125)&gt;=Resumen!$B$132,"Sí","No")))</f>
        <v>No</v>
      </c>
      <c r="BC125" s="22" t="str">
        <f aca="false">IF(AND(N125="Sí",AL125="Sí",AI125=0),"Sí","No")</f>
        <v>No</v>
      </c>
      <c r="BD125" s="22" t="str">
        <f aca="false">IF(COUNTIF('Plan 9+1 (con Pehuamar)'!$A$2:$A$227,A125)&gt;0,"Sí","No")</f>
        <v>No</v>
      </c>
    </row>
    <row r="126" customFormat="false" ht="15" hidden="false" customHeight="true" outlineLevel="0" collapsed="false">
      <c r="A126" s="6" t="n">
        <v>403070</v>
      </c>
      <c r="B126" s="6" t="n">
        <v>1</v>
      </c>
      <c r="C126" s="6" t="n">
        <v>103</v>
      </c>
      <c r="D126" s="6" t="s">
        <v>315</v>
      </c>
      <c r="E126" s="6" t="s">
        <v>334</v>
      </c>
      <c r="F126" s="6" t="s">
        <v>196</v>
      </c>
      <c r="G126" s="6" t="s">
        <v>129</v>
      </c>
      <c r="H126" s="6" t="s">
        <v>197</v>
      </c>
      <c r="I126" s="27" t="n">
        <v>0</v>
      </c>
      <c r="J126" s="27" t="n">
        <v>0</v>
      </c>
      <c r="K126" s="27" t="n">
        <v>0.5</v>
      </c>
      <c r="L126" s="28" t="n">
        <f aca="false">I126+J126</f>
        <v>0</v>
      </c>
      <c r="M126" s="28" t="n">
        <f aca="false">L126+K126</f>
        <v>0.5</v>
      </c>
      <c r="N126" s="22" t="str">
        <f aca="false">IF(I126&gt;0,"Sí","No")</f>
        <v>No</v>
      </c>
      <c r="O126" s="22" t="str">
        <f aca="false">IF(J126&gt;0,"Sí","No")</f>
        <v>No</v>
      </c>
      <c r="P126" s="22" t="str">
        <f aca="false">IF(K126&gt;0,"Sí","No")</f>
        <v>Sí</v>
      </c>
      <c r="Q126" s="22" t="str">
        <f aca="false">IF(OR(I126&gt;0,J126&gt;0),"Sí","No")</f>
        <v>No</v>
      </c>
      <c r="R126" s="27"/>
      <c r="S126" s="27"/>
      <c r="T126" s="27"/>
      <c r="U126" s="27"/>
      <c r="V126" s="27"/>
      <c r="W126" s="12" t="str">
        <f aca="false">IF(AND(I126&gt;0,R126&gt;0),(S126-R126)/R126,"")</f>
        <v/>
      </c>
      <c r="X126" s="12" t="str">
        <f aca="false">IF(AND(J126&gt;0,T126&gt;0),(U126-T126)/T126,"")</f>
        <v/>
      </c>
      <c r="Y126" s="12" t="str">
        <f aca="false">IF(AND(K126&gt;0,V126&gt;0),(V126-Resumen!$B$7)/Resumen!$B$7,"")</f>
        <v/>
      </c>
      <c r="Z126" s="28" t="str">
        <f aca="false">IF(AND(K126&gt;0,I126&gt;0,V126&gt;0,S126&gt;0),V126-S126,"")</f>
        <v/>
      </c>
      <c r="AA126" s="12" t="str">
        <f aca="false">IF(Z126&lt;&gt;"",Z126/S126,"")</f>
        <v/>
      </c>
      <c r="AB126" s="28" t="str">
        <f aca="false">IF(AND(K126&gt;0,J126&gt;0,V126&gt;0,U126&gt;0),V126-U126,"")</f>
        <v/>
      </c>
      <c r="AC126" s="12" t="str">
        <f aca="false">IF(AB126&lt;&gt;"",AB126/U126,"")</f>
        <v/>
      </c>
      <c r="AD126" s="27" t="n">
        <v>0</v>
      </c>
      <c r="AE126" s="27" t="n">
        <v>0</v>
      </c>
      <c r="AF126" s="27" t="n">
        <v>0</v>
      </c>
      <c r="AG126" s="28" t="n">
        <f aca="false">AD126+AE126+AF126</f>
        <v>0</v>
      </c>
      <c r="AH126" s="12" t="str">
        <f aca="false">IF(AG126&gt;0,AD126/AG126,"")</f>
        <v/>
      </c>
      <c r="AI126" s="27" t="n">
        <v>0</v>
      </c>
      <c r="AJ126" s="27" t="n">
        <v>0</v>
      </c>
      <c r="AK126" s="27" t="n">
        <v>0</v>
      </c>
      <c r="AL126" s="22" t="str">
        <f aca="false">IF(OR(AJ126&gt;0,AK126&gt;0),"Sí","No")</f>
        <v>No</v>
      </c>
      <c r="AM126" s="6"/>
      <c r="AN126" s="6"/>
      <c r="AO126" s="12" t="n">
        <f aca="false">IF(M126&gt;0,K126/M126,"")</f>
        <v>1</v>
      </c>
      <c r="AP126" s="22" t="str">
        <f aca="false">IF(M126&gt;=Resumen!$B$5,"Alto","Bajo")</f>
        <v>Bajo</v>
      </c>
      <c r="AQ126" s="22" t="str">
        <f aca="false">IF(AO126&gt;=Resumen!$B$28,"Alto","Bajo")</f>
        <v>Alto</v>
      </c>
      <c r="AR126" s="22" t="str">
        <f aca="false">AP126&amp;" Potencial / "&amp;AQ126&amp;" Share"</f>
        <v>Bajo Potencial / Alto Share</v>
      </c>
      <c r="AS126" s="22" t="str">
        <f aca="false">IF(Q126="Sí",IF(AO126&gt;=Resumen!$B$29,"Alto","Bajo"),"")</f>
        <v/>
      </c>
      <c r="AT126" s="22" t="str">
        <f aca="false">IF(AS126&lt;&gt;"",AP126&amp;" Potencial / "&amp;AS126&amp;" Share","")</f>
        <v/>
      </c>
      <c r="AU126" s="22" t="str">
        <f aca="false">IF(AH126="","Sin dato",IF(AH126-AO126&gt;Resumen!$B$6,"Sobre-exhibido",IF(AO126-AH126&gt;Resumen!$B$6,"Sub-exhibido","En línea")))</f>
        <v>Sin dato</v>
      </c>
      <c r="AV126" s="22" t="str">
        <f aca="false">IF(AT126="","",IF(AT126="Alto Potencial / Bajo Share",1,IF(AT126="Alto Potencial / Alto Share",2,IF(AT126="Bajo Potencial / Alto Share",3,4))))</f>
        <v/>
      </c>
      <c r="AW126" s="22" t="str">
        <f aca="false">IF(Q126="No","Sin competencia directa",IF(AV126=1,"1 - Foco Conquista (Alto Pot / Bajo Share)",IF(AV126=2,"2 - Foco Defensa (Alto Pot / Alto Share)",IF(AV126=3,"3 - Monitoreo (Bajo Pot / Alto Share)","4 - Baja Prioridad (Bajo Pot / Bajo Share)"))))</f>
        <v>Sin competencia directa</v>
      </c>
      <c r="AX126" s="12" t="str">
        <f aca="false">IF(OR(IFERROR(AND(W126&lt;&gt;"",Y126&lt;&gt;"",Y126-W126&gt;Resumen!$B$8),FALSE()),IFERROR(AND(X126&lt;&gt;"",Y126&lt;&gt;"",Y126-X126&gt;Resumen!$B$8),FALSE())),MAX(IF(IFERROR(AND(W126&lt;&gt;"",Y126&lt;&gt;"",Y126-W126&gt;Resumen!$B$8),FALSE()),Y126-W126,0),IF(IFERROR(AND(X126&lt;&gt;"",Y126&lt;&gt;"",Y126-X126&gt;Resumen!$B$8),FALSE()),Y126-X126,0)),"")</f>
        <v/>
      </c>
      <c r="AY126" s="22" t="str">
        <f aca="false">IF(OR(IFERROR(AND(W126&lt;&gt;"",Y126&lt;&gt;"",Y126-W126&gt;Resumen!$B$8),FALSE()),IFERROR(AND(X126&lt;&gt;"",Y126&lt;&gt;"",Y126-X126&gt;Resumen!$B$8),FALSE())),TRIM("Lays tiene mayor markup que "&amp;IF(IFERROR(AND(W126&lt;&gt;"",Y126&lt;&gt;"",Y126-W126&gt;Resumen!$B$8),FALSE()),"Quento ","")&amp;IF(IFERROR(AND(X126&lt;&gt;"",Y126&lt;&gt;"",Y126-X126&gt;Resumen!$B$8),FALSE()),"Julicroc ","")&amp;"en este PDV"),"")</f>
        <v/>
      </c>
      <c r="AZ126" s="22" t="str">
        <f aca="false">IF(COUNTIF('Plan Pehuamar - Lista'!$A$2:$A$167,A126)&gt;0,"Sí","No")</f>
        <v>No</v>
      </c>
      <c r="BA126" s="22" t="str">
        <f aca="false">IF(COUNTIF('Plan Combo 9+1'!$A$2:$A$226,A126)&gt;0,"Sí","No")</f>
        <v>No</v>
      </c>
      <c r="BB126" s="22" t="str">
        <f aca="false">IF(AH126="","No",IF(BA126="Sí",IF((AO126-AH126)&gt;Resumen!$B$6,"Sí","No"),IF((AO126-AH126)&gt;=Resumen!$B$132,"Sí","No")))</f>
        <v>No</v>
      </c>
      <c r="BC126" s="22" t="str">
        <f aca="false">IF(AND(N126="Sí",AL126="Sí",AI126=0),"Sí","No")</f>
        <v>No</v>
      </c>
      <c r="BD126" s="22" t="str">
        <f aca="false">IF(COUNTIF('Plan 9+1 (con Pehuamar)'!$A$2:$A$227,A126)&gt;0,"Sí","No")</f>
        <v>No</v>
      </c>
    </row>
    <row r="127" customFormat="false" ht="15" hidden="false" customHeight="true" outlineLevel="0" collapsed="false">
      <c r="A127" s="6" t="n">
        <v>403083</v>
      </c>
      <c r="B127" s="6" t="n">
        <v>1</v>
      </c>
      <c r="C127" s="6" t="n">
        <v>103</v>
      </c>
      <c r="D127" s="6" t="s">
        <v>315</v>
      </c>
      <c r="E127" s="6" t="s">
        <v>335</v>
      </c>
      <c r="F127" s="6" t="s">
        <v>336</v>
      </c>
      <c r="G127" s="6" t="s">
        <v>129</v>
      </c>
      <c r="H127" s="6" t="s">
        <v>197</v>
      </c>
      <c r="I127" s="27" t="n">
        <v>0</v>
      </c>
      <c r="J127" s="27" t="n">
        <v>0</v>
      </c>
      <c r="K127" s="27" t="n">
        <v>0.4</v>
      </c>
      <c r="L127" s="28" t="n">
        <f aca="false">I127+J127</f>
        <v>0</v>
      </c>
      <c r="M127" s="28" t="n">
        <f aca="false">L127+K127</f>
        <v>0.4</v>
      </c>
      <c r="N127" s="22" t="str">
        <f aca="false">IF(I127&gt;0,"Sí","No")</f>
        <v>No</v>
      </c>
      <c r="O127" s="22" t="str">
        <f aca="false">IF(J127&gt;0,"Sí","No")</f>
        <v>No</v>
      </c>
      <c r="P127" s="22" t="str">
        <f aca="false">IF(K127&gt;0,"Sí","No")</f>
        <v>Sí</v>
      </c>
      <c r="Q127" s="22" t="str">
        <f aca="false">IF(OR(I127&gt;0,J127&gt;0),"Sí","No")</f>
        <v>No</v>
      </c>
      <c r="R127" s="27"/>
      <c r="S127" s="27"/>
      <c r="T127" s="27"/>
      <c r="U127" s="27"/>
      <c r="V127" s="27"/>
      <c r="W127" s="12" t="str">
        <f aca="false">IF(AND(I127&gt;0,R127&gt;0),(S127-R127)/R127,"")</f>
        <v/>
      </c>
      <c r="X127" s="12" t="str">
        <f aca="false">IF(AND(J127&gt;0,T127&gt;0),(U127-T127)/T127,"")</f>
        <v/>
      </c>
      <c r="Y127" s="12" t="str">
        <f aca="false">IF(AND(K127&gt;0,V127&gt;0),(V127-Resumen!$B$7)/Resumen!$B$7,"")</f>
        <v/>
      </c>
      <c r="Z127" s="28" t="str">
        <f aca="false">IF(AND(K127&gt;0,I127&gt;0,V127&gt;0,S127&gt;0),V127-S127,"")</f>
        <v/>
      </c>
      <c r="AA127" s="12" t="str">
        <f aca="false">IF(Z127&lt;&gt;"",Z127/S127,"")</f>
        <v/>
      </c>
      <c r="AB127" s="28" t="str">
        <f aca="false">IF(AND(K127&gt;0,J127&gt;0,V127&gt;0,U127&gt;0),V127-U127,"")</f>
        <v/>
      </c>
      <c r="AC127" s="12" t="str">
        <f aca="false">IF(AB127&lt;&gt;"",AB127/U127,"")</f>
        <v/>
      </c>
      <c r="AD127" s="27" t="n">
        <v>0</v>
      </c>
      <c r="AE127" s="27" t="n">
        <v>0</v>
      </c>
      <c r="AF127" s="27" t="n">
        <v>0</v>
      </c>
      <c r="AG127" s="28" t="n">
        <f aca="false">AD127+AE127+AF127</f>
        <v>0</v>
      </c>
      <c r="AH127" s="12" t="str">
        <f aca="false">IF(AG127&gt;0,AD127/AG127,"")</f>
        <v/>
      </c>
      <c r="AI127" s="27" t="n">
        <v>0</v>
      </c>
      <c r="AJ127" s="27" t="n">
        <v>0</v>
      </c>
      <c r="AK127" s="27" t="n">
        <v>0</v>
      </c>
      <c r="AL127" s="22" t="str">
        <f aca="false">IF(OR(AJ127&gt;0,AK127&gt;0),"Sí","No")</f>
        <v>No</v>
      </c>
      <c r="AM127" s="6"/>
      <c r="AN127" s="6"/>
      <c r="AO127" s="12" t="n">
        <f aca="false">IF(M127&gt;0,K127/M127,"")</f>
        <v>1</v>
      </c>
      <c r="AP127" s="22" t="str">
        <f aca="false">IF(M127&gt;=Resumen!$B$5,"Alto","Bajo")</f>
        <v>Bajo</v>
      </c>
      <c r="AQ127" s="22" t="str">
        <f aca="false">IF(AO127&gt;=Resumen!$B$28,"Alto","Bajo")</f>
        <v>Alto</v>
      </c>
      <c r="AR127" s="22" t="str">
        <f aca="false">AP127&amp;" Potencial / "&amp;AQ127&amp;" Share"</f>
        <v>Bajo Potencial / Alto Share</v>
      </c>
      <c r="AS127" s="22" t="str">
        <f aca="false">IF(Q127="Sí",IF(AO127&gt;=Resumen!$B$29,"Alto","Bajo"),"")</f>
        <v/>
      </c>
      <c r="AT127" s="22" t="str">
        <f aca="false">IF(AS127&lt;&gt;"",AP127&amp;" Potencial / "&amp;AS127&amp;" Share","")</f>
        <v/>
      </c>
      <c r="AU127" s="22" t="str">
        <f aca="false">IF(AH127="","Sin dato",IF(AH127-AO127&gt;Resumen!$B$6,"Sobre-exhibido",IF(AO127-AH127&gt;Resumen!$B$6,"Sub-exhibido","En línea")))</f>
        <v>Sin dato</v>
      </c>
      <c r="AV127" s="22" t="str">
        <f aca="false">IF(AT127="","",IF(AT127="Alto Potencial / Bajo Share",1,IF(AT127="Alto Potencial / Alto Share",2,IF(AT127="Bajo Potencial / Alto Share",3,4))))</f>
        <v/>
      </c>
      <c r="AW127" s="22" t="str">
        <f aca="false">IF(Q127="No","Sin competencia directa",IF(AV127=1,"1 - Foco Conquista (Alto Pot / Bajo Share)",IF(AV127=2,"2 - Foco Defensa (Alto Pot / Alto Share)",IF(AV127=3,"3 - Monitoreo (Bajo Pot / Alto Share)","4 - Baja Prioridad (Bajo Pot / Bajo Share)"))))</f>
        <v>Sin competencia directa</v>
      </c>
      <c r="AX127" s="12" t="str">
        <f aca="false">IF(OR(IFERROR(AND(W127&lt;&gt;"",Y127&lt;&gt;"",Y127-W127&gt;Resumen!$B$8),FALSE()),IFERROR(AND(X127&lt;&gt;"",Y127&lt;&gt;"",Y127-X127&gt;Resumen!$B$8),FALSE())),MAX(IF(IFERROR(AND(W127&lt;&gt;"",Y127&lt;&gt;"",Y127-W127&gt;Resumen!$B$8),FALSE()),Y127-W127,0),IF(IFERROR(AND(X127&lt;&gt;"",Y127&lt;&gt;"",Y127-X127&gt;Resumen!$B$8),FALSE()),Y127-X127,0)),"")</f>
        <v/>
      </c>
      <c r="AY127" s="22" t="str">
        <f aca="false">IF(OR(IFERROR(AND(W127&lt;&gt;"",Y127&lt;&gt;"",Y127-W127&gt;Resumen!$B$8),FALSE()),IFERROR(AND(X127&lt;&gt;"",Y127&lt;&gt;"",Y127-X127&gt;Resumen!$B$8),FALSE())),TRIM("Lays tiene mayor markup que "&amp;IF(IFERROR(AND(W127&lt;&gt;"",Y127&lt;&gt;"",Y127-W127&gt;Resumen!$B$8),FALSE()),"Quento ","")&amp;IF(IFERROR(AND(X127&lt;&gt;"",Y127&lt;&gt;"",Y127-X127&gt;Resumen!$B$8),FALSE()),"Julicroc ","")&amp;"en este PDV"),"")</f>
        <v/>
      </c>
      <c r="AZ127" s="22" t="str">
        <f aca="false">IF(COUNTIF('Plan Pehuamar - Lista'!$A$2:$A$167,A127)&gt;0,"Sí","No")</f>
        <v>No</v>
      </c>
      <c r="BA127" s="22" t="str">
        <f aca="false">IF(COUNTIF('Plan Combo 9+1'!$A$2:$A$226,A127)&gt;0,"Sí","No")</f>
        <v>No</v>
      </c>
      <c r="BB127" s="22" t="str">
        <f aca="false">IF(AH127="","No",IF(BA127="Sí",IF((AO127-AH127)&gt;Resumen!$B$6,"Sí","No"),IF((AO127-AH127)&gt;=Resumen!$B$132,"Sí","No")))</f>
        <v>No</v>
      </c>
      <c r="BC127" s="22" t="str">
        <f aca="false">IF(AND(N127="Sí",AL127="Sí",AI127=0),"Sí","No")</f>
        <v>No</v>
      </c>
      <c r="BD127" s="22" t="str">
        <f aca="false">IF(COUNTIF('Plan 9+1 (con Pehuamar)'!$A$2:$A$227,A127)&gt;0,"Sí","No")</f>
        <v>No</v>
      </c>
    </row>
    <row r="128" customFormat="false" ht="15" hidden="false" customHeight="true" outlineLevel="0" collapsed="false">
      <c r="A128" s="6" t="n">
        <v>403112</v>
      </c>
      <c r="B128" s="6" t="n">
        <v>1</v>
      </c>
      <c r="C128" s="6" t="n">
        <v>103</v>
      </c>
      <c r="D128" s="6" t="s">
        <v>315</v>
      </c>
      <c r="E128" s="6" t="s">
        <v>337</v>
      </c>
      <c r="F128" s="6" t="s">
        <v>196</v>
      </c>
      <c r="G128" s="6" t="s">
        <v>129</v>
      </c>
      <c r="H128" s="6" t="s">
        <v>197</v>
      </c>
      <c r="I128" s="27" t="n">
        <v>50</v>
      </c>
      <c r="J128" s="27" t="n">
        <v>0</v>
      </c>
      <c r="K128" s="27" t="n">
        <v>40</v>
      </c>
      <c r="L128" s="28" t="n">
        <f aca="false">I128+J128</f>
        <v>50</v>
      </c>
      <c r="M128" s="28" t="n">
        <f aca="false">L128+K128</f>
        <v>90</v>
      </c>
      <c r="N128" s="22" t="str">
        <f aca="false">IF(I128&gt;0,"Sí","No")</f>
        <v>Sí</v>
      </c>
      <c r="O128" s="22" t="str">
        <f aca="false">IF(J128&gt;0,"Sí","No")</f>
        <v>No</v>
      </c>
      <c r="P128" s="22" t="str">
        <f aca="false">IF(K128&gt;0,"Sí","No")</f>
        <v>Sí</v>
      </c>
      <c r="Q128" s="22" t="str">
        <f aca="false">IF(OR(I128&gt;0,J128&gt;0),"Sí","No")</f>
        <v>Sí</v>
      </c>
      <c r="R128" s="27" t="n">
        <v>1800</v>
      </c>
      <c r="S128" s="27" t="n">
        <v>3000</v>
      </c>
      <c r="T128" s="27"/>
      <c r="U128" s="27"/>
      <c r="V128" s="27" t="n">
        <v>3600</v>
      </c>
      <c r="W128" s="12" t="n">
        <f aca="false">IF(AND(I128&gt;0,R128&gt;0),(S128-R128)/R128,"")</f>
        <v>0.666666666666667</v>
      </c>
      <c r="X128" s="12" t="str">
        <f aca="false">IF(AND(J128&gt;0,T128&gt;0),(U128-T128)/T128,"")</f>
        <v/>
      </c>
      <c r="Y128" s="12" t="n">
        <f aca="false">IF(AND(K128&gt;0,V128&gt;0),(V128-Resumen!$B$7)/Resumen!$B$7,"")</f>
        <v>0.44</v>
      </c>
      <c r="Z128" s="28" t="n">
        <f aca="false">IF(AND(K128&gt;0,I128&gt;0,V128&gt;0,S128&gt;0),V128-S128,"")</f>
        <v>600</v>
      </c>
      <c r="AA128" s="12" t="n">
        <f aca="false">IF(Z128&lt;&gt;"",Z128/S128,"")</f>
        <v>0.2</v>
      </c>
      <c r="AB128" s="28" t="str">
        <f aca="false">IF(AND(K128&gt;0,J128&gt;0,V128&gt;0,U128&gt;0),V128-U128,"")</f>
        <v/>
      </c>
      <c r="AC128" s="12" t="str">
        <f aca="false">IF(AB128&lt;&gt;"",AB128/U128,"")</f>
        <v/>
      </c>
      <c r="AD128" s="27" t="n">
        <v>5</v>
      </c>
      <c r="AE128" s="27" t="n">
        <v>3</v>
      </c>
      <c r="AF128" s="27" t="n">
        <v>0</v>
      </c>
      <c r="AG128" s="28" t="n">
        <f aca="false">AD128+AE128+AF128</f>
        <v>8</v>
      </c>
      <c r="AH128" s="12" t="n">
        <f aca="false">IF(AG128&gt;0,AD128/AG128,"")</f>
        <v>0.625</v>
      </c>
      <c r="AI128" s="27" t="n">
        <v>1</v>
      </c>
      <c r="AJ128" s="27" t="n">
        <v>1</v>
      </c>
      <c r="AK128" s="27" t="n">
        <v>0</v>
      </c>
      <c r="AL128" s="22" t="str">
        <f aca="false">IF(OR(AJ128&gt;0,AK128&gt;0),"Sí","No")</f>
        <v>Sí</v>
      </c>
      <c r="AM128" s="6" t="s">
        <v>198</v>
      </c>
      <c r="AN128" s="6"/>
      <c r="AO128" s="12" t="n">
        <f aca="false">IF(M128&gt;0,K128/M128,"")</f>
        <v>0.444444444444444</v>
      </c>
      <c r="AP128" s="22" t="str">
        <f aca="false">IF(M128&gt;=Resumen!$B$5,"Alto","Bajo")</f>
        <v>Alto</v>
      </c>
      <c r="AQ128" s="22" t="str">
        <f aca="false">IF(AO128&gt;=Resumen!$B$28,"Alto","Bajo")</f>
        <v>Alto</v>
      </c>
      <c r="AR128" s="22" t="str">
        <f aca="false">AP128&amp;" Potencial / "&amp;AQ128&amp;" Share"</f>
        <v>Alto Potencial / Alto Share</v>
      </c>
      <c r="AS128" s="22" t="str">
        <f aca="false">IF(Q128="Sí",IF(AO128&gt;=Resumen!$B$29,"Alto","Bajo"),"")</f>
        <v>Bajo</v>
      </c>
      <c r="AT128" s="22" t="str">
        <f aca="false">IF(AS128&lt;&gt;"",AP128&amp;" Potencial / "&amp;AS128&amp;" Share","")</f>
        <v>Alto Potencial / Bajo Share</v>
      </c>
      <c r="AU128" s="22" t="str">
        <f aca="false">IF(AH128="","Sin dato",IF(AH128-AO128&gt;Resumen!$B$6,"Sobre-exhibido",IF(AO128-AH128&gt;Resumen!$B$6,"Sub-exhibido","En línea")))</f>
        <v>Sobre-exhibido</v>
      </c>
      <c r="AV128" s="22" t="n">
        <f aca="false">IF(AT128="","",IF(AT128="Alto Potencial / Bajo Share",1,IF(AT128="Alto Potencial / Alto Share",2,IF(AT128="Bajo Potencial / Alto Share",3,4))))</f>
        <v>1</v>
      </c>
      <c r="AW128" s="22" t="str">
        <f aca="false">IF(Q128="No","Sin competencia directa",IF(AV128=1,"1 - Foco Conquista (Alto Pot / Bajo Share)",IF(AV128=2,"2 - Foco Defensa (Alto Pot / Alto Share)",IF(AV128=3,"3 - Monitoreo (Bajo Pot / Alto Share)","4 - Baja Prioridad (Bajo Pot / Bajo Share)"))))</f>
        <v>1 - Foco Conquista (Alto Pot / Bajo Share)</v>
      </c>
      <c r="AX128" s="12" t="str">
        <f aca="false">IF(OR(IFERROR(AND(W128&lt;&gt;"",Y128&lt;&gt;"",Y128-W128&gt;Resumen!$B$8),FALSE()),IFERROR(AND(X128&lt;&gt;"",Y128&lt;&gt;"",Y128-X128&gt;Resumen!$B$8),FALSE())),MAX(IF(IFERROR(AND(W128&lt;&gt;"",Y128&lt;&gt;"",Y128-W128&gt;Resumen!$B$8),FALSE()),Y128-W128,0),IF(IFERROR(AND(X128&lt;&gt;"",Y128&lt;&gt;"",Y128-X128&gt;Resumen!$B$8),FALSE()),Y128-X128,0)),"")</f>
        <v/>
      </c>
      <c r="AY128" s="22" t="str">
        <f aca="false">IF(OR(IFERROR(AND(W128&lt;&gt;"",Y128&lt;&gt;"",Y128-W128&gt;Resumen!$B$8),FALSE()),IFERROR(AND(X128&lt;&gt;"",Y128&lt;&gt;"",Y128-X128&gt;Resumen!$B$8),FALSE())),TRIM("Lays tiene mayor markup que "&amp;IF(IFERROR(AND(W128&lt;&gt;"",Y128&lt;&gt;"",Y128-W128&gt;Resumen!$B$8),FALSE()),"Quento ","")&amp;IF(IFERROR(AND(X128&lt;&gt;"",Y128&lt;&gt;"",Y128-X128&gt;Resumen!$B$8),FALSE()),"Julicroc ","")&amp;"en este PDV"),"")</f>
        <v/>
      </c>
      <c r="AZ128" s="22" t="str">
        <f aca="false">IF(COUNTIF('Plan Pehuamar - Lista'!$A$2:$A$167,A128)&gt;0,"Sí","No")</f>
        <v>Sí</v>
      </c>
      <c r="BA128" s="22" t="str">
        <f aca="false">IF(COUNTIF('Plan Combo 9+1'!$A$2:$A$226,A128)&gt;0,"Sí","No")</f>
        <v>No</v>
      </c>
      <c r="BB128" s="22" t="str">
        <f aca="false">IF(AH128="","No",IF(BA128="Sí",IF((AO128-AH128)&gt;Resumen!$B$6,"Sí","No"),IF((AO128-AH128)&gt;=Resumen!$B$132,"Sí","No")))</f>
        <v>No</v>
      </c>
      <c r="BC128" s="22" t="str">
        <f aca="false">IF(AND(N128="Sí",AL128="Sí",AI128=0),"Sí","No")</f>
        <v>No</v>
      </c>
      <c r="BD128" s="22" t="str">
        <f aca="false">IF(COUNTIF('Plan 9+1 (con Pehuamar)'!$A$2:$A$227,A128)&gt;0,"Sí","No")</f>
        <v>Sí</v>
      </c>
    </row>
    <row r="129" customFormat="false" ht="15" hidden="false" customHeight="true" outlineLevel="0" collapsed="false">
      <c r="A129" s="6" t="n">
        <v>403142</v>
      </c>
      <c r="B129" s="6" t="n">
        <v>1</v>
      </c>
      <c r="C129" s="6" t="n">
        <v>103</v>
      </c>
      <c r="D129" s="6" t="s">
        <v>315</v>
      </c>
      <c r="E129" s="6" t="s">
        <v>338</v>
      </c>
      <c r="F129" s="6" t="s">
        <v>196</v>
      </c>
      <c r="G129" s="6" t="s">
        <v>129</v>
      </c>
      <c r="H129" s="6" t="s">
        <v>197</v>
      </c>
      <c r="I129" s="27" t="n">
        <v>0</v>
      </c>
      <c r="J129" s="27" t="n">
        <v>0</v>
      </c>
      <c r="K129" s="27" t="n">
        <v>1.6</v>
      </c>
      <c r="L129" s="28" t="n">
        <f aca="false">I129+J129</f>
        <v>0</v>
      </c>
      <c r="M129" s="28" t="n">
        <f aca="false">L129+K129</f>
        <v>1.6</v>
      </c>
      <c r="N129" s="22" t="str">
        <f aca="false">IF(I129&gt;0,"Sí","No")</f>
        <v>No</v>
      </c>
      <c r="O129" s="22" t="str">
        <f aca="false">IF(J129&gt;0,"Sí","No")</f>
        <v>No</v>
      </c>
      <c r="P129" s="22" t="str">
        <f aca="false">IF(K129&gt;0,"Sí","No")</f>
        <v>Sí</v>
      </c>
      <c r="Q129" s="22" t="str">
        <f aca="false">IF(OR(I129&gt;0,J129&gt;0),"Sí","No")</f>
        <v>No</v>
      </c>
      <c r="R129" s="27"/>
      <c r="S129" s="27"/>
      <c r="T129" s="27"/>
      <c r="U129" s="27"/>
      <c r="V129" s="27"/>
      <c r="W129" s="12" t="str">
        <f aca="false">IF(AND(I129&gt;0,R129&gt;0),(S129-R129)/R129,"")</f>
        <v/>
      </c>
      <c r="X129" s="12" t="str">
        <f aca="false">IF(AND(J129&gt;0,T129&gt;0),(U129-T129)/T129,"")</f>
        <v/>
      </c>
      <c r="Y129" s="12" t="str">
        <f aca="false">IF(AND(K129&gt;0,V129&gt;0),(V129-Resumen!$B$7)/Resumen!$B$7,"")</f>
        <v/>
      </c>
      <c r="Z129" s="28" t="str">
        <f aca="false">IF(AND(K129&gt;0,I129&gt;0,V129&gt;0,S129&gt;0),V129-S129,"")</f>
        <v/>
      </c>
      <c r="AA129" s="12" t="str">
        <f aca="false">IF(Z129&lt;&gt;"",Z129/S129,"")</f>
        <v/>
      </c>
      <c r="AB129" s="28" t="str">
        <f aca="false">IF(AND(K129&gt;0,J129&gt;0,V129&gt;0,U129&gt;0),V129-U129,"")</f>
        <v/>
      </c>
      <c r="AC129" s="12" t="str">
        <f aca="false">IF(AB129&lt;&gt;"",AB129/U129,"")</f>
        <v/>
      </c>
      <c r="AD129" s="27" t="n">
        <v>0</v>
      </c>
      <c r="AE129" s="27" t="n">
        <v>0</v>
      </c>
      <c r="AF129" s="27" t="n">
        <v>0</v>
      </c>
      <c r="AG129" s="28" t="n">
        <f aca="false">AD129+AE129+AF129</f>
        <v>0</v>
      </c>
      <c r="AH129" s="12" t="str">
        <f aca="false">IF(AG129&gt;0,AD129/AG129,"")</f>
        <v/>
      </c>
      <c r="AI129" s="27" t="n">
        <v>0</v>
      </c>
      <c r="AJ129" s="27" t="n">
        <v>0</v>
      </c>
      <c r="AK129" s="27" t="n">
        <v>0</v>
      </c>
      <c r="AL129" s="22" t="str">
        <f aca="false">IF(OR(AJ129&gt;0,AK129&gt;0),"Sí","No")</f>
        <v>No</v>
      </c>
      <c r="AM129" s="6"/>
      <c r="AN129" s="6"/>
      <c r="AO129" s="12" t="n">
        <f aca="false">IF(M129&gt;0,K129/M129,"")</f>
        <v>1</v>
      </c>
      <c r="AP129" s="22" t="str">
        <f aca="false">IF(M129&gt;=Resumen!$B$5,"Alto","Bajo")</f>
        <v>Bajo</v>
      </c>
      <c r="AQ129" s="22" t="str">
        <f aca="false">IF(AO129&gt;=Resumen!$B$28,"Alto","Bajo")</f>
        <v>Alto</v>
      </c>
      <c r="AR129" s="22" t="str">
        <f aca="false">AP129&amp;" Potencial / "&amp;AQ129&amp;" Share"</f>
        <v>Bajo Potencial / Alto Share</v>
      </c>
      <c r="AS129" s="22" t="str">
        <f aca="false">IF(Q129="Sí",IF(AO129&gt;=Resumen!$B$29,"Alto","Bajo"),"")</f>
        <v/>
      </c>
      <c r="AT129" s="22" t="str">
        <f aca="false">IF(AS129&lt;&gt;"",AP129&amp;" Potencial / "&amp;AS129&amp;" Share","")</f>
        <v/>
      </c>
      <c r="AU129" s="22" t="str">
        <f aca="false">IF(AH129="","Sin dato",IF(AH129-AO129&gt;Resumen!$B$6,"Sobre-exhibido",IF(AO129-AH129&gt;Resumen!$B$6,"Sub-exhibido","En línea")))</f>
        <v>Sin dato</v>
      </c>
      <c r="AV129" s="22" t="str">
        <f aca="false">IF(AT129="","",IF(AT129="Alto Potencial / Bajo Share",1,IF(AT129="Alto Potencial / Alto Share",2,IF(AT129="Bajo Potencial / Alto Share",3,4))))</f>
        <v/>
      </c>
      <c r="AW129" s="22" t="str">
        <f aca="false">IF(Q129="No","Sin competencia directa",IF(AV129=1,"1 - Foco Conquista (Alto Pot / Bajo Share)",IF(AV129=2,"2 - Foco Defensa (Alto Pot / Alto Share)",IF(AV129=3,"3 - Monitoreo (Bajo Pot / Alto Share)","4 - Baja Prioridad (Bajo Pot / Bajo Share)"))))</f>
        <v>Sin competencia directa</v>
      </c>
      <c r="AX129" s="12" t="str">
        <f aca="false">IF(OR(IFERROR(AND(W129&lt;&gt;"",Y129&lt;&gt;"",Y129-W129&gt;Resumen!$B$8),FALSE()),IFERROR(AND(X129&lt;&gt;"",Y129&lt;&gt;"",Y129-X129&gt;Resumen!$B$8),FALSE())),MAX(IF(IFERROR(AND(W129&lt;&gt;"",Y129&lt;&gt;"",Y129-W129&gt;Resumen!$B$8),FALSE()),Y129-W129,0),IF(IFERROR(AND(X129&lt;&gt;"",Y129&lt;&gt;"",Y129-X129&gt;Resumen!$B$8),FALSE()),Y129-X129,0)),"")</f>
        <v/>
      </c>
      <c r="AY129" s="22" t="str">
        <f aca="false">IF(OR(IFERROR(AND(W129&lt;&gt;"",Y129&lt;&gt;"",Y129-W129&gt;Resumen!$B$8),FALSE()),IFERROR(AND(X129&lt;&gt;"",Y129&lt;&gt;"",Y129-X129&gt;Resumen!$B$8),FALSE())),TRIM("Lays tiene mayor markup que "&amp;IF(IFERROR(AND(W129&lt;&gt;"",Y129&lt;&gt;"",Y129-W129&gt;Resumen!$B$8),FALSE()),"Quento ","")&amp;IF(IFERROR(AND(X129&lt;&gt;"",Y129&lt;&gt;"",Y129-X129&gt;Resumen!$B$8),FALSE()),"Julicroc ","")&amp;"en este PDV"),"")</f>
        <v/>
      </c>
      <c r="AZ129" s="22" t="str">
        <f aca="false">IF(COUNTIF('Plan Pehuamar - Lista'!$A$2:$A$167,A129)&gt;0,"Sí","No")</f>
        <v>No</v>
      </c>
      <c r="BA129" s="22" t="str">
        <f aca="false">IF(COUNTIF('Plan Combo 9+1'!$A$2:$A$226,A129)&gt;0,"Sí","No")</f>
        <v>No</v>
      </c>
      <c r="BB129" s="22" t="str">
        <f aca="false">IF(AH129="","No",IF(BA129="Sí",IF((AO129-AH129)&gt;Resumen!$B$6,"Sí","No"),IF((AO129-AH129)&gt;=Resumen!$B$132,"Sí","No")))</f>
        <v>No</v>
      </c>
      <c r="BC129" s="22" t="str">
        <f aca="false">IF(AND(N129="Sí",AL129="Sí",AI129=0),"Sí","No")</f>
        <v>No</v>
      </c>
      <c r="BD129" s="22" t="str">
        <f aca="false">IF(COUNTIF('Plan 9+1 (con Pehuamar)'!$A$2:$A$227,A129)&gt;0,"Sí","No")</f>
        <v>No</v>
      </c>
    </row>
    <row r="130" customFormat="false" ht="15" hidden="false" customHeight="true" outlineLevel="0" collapsed="false">
      <c r="A130" s="6" t="n">
        <v>403259</v>
      </c>
      <c r="B130" s="6" t="n">
        <v>1</v>
      </c>
      <c r="C130" s="6" t="n">
        <v>103</v>
      </c>
      <c r="D130" s="6" t="s">
        <v>315</v>
      </c>
      <c r="E130" s="6" t="s">
        <v>339</v>
      </c>
      <c r="F130" s="6" t="s">
        <v>196</v>
      </c>
      <c r="G130" s="6" t="s">
        <v>129</v>
      </c>
      <c r="H130" s="6" t="s">
        <v>197</v>
      </c>
      <c r="I130" s="27" t="n">
        <v>0</v>
      </c>
      <c r="J130" s="27" t="n">
        <v>0</v>
      </c>
      <c r="K130" s="27" t="n">
        <v>4.8</v>
      </c>
      <c r="L130" s="28" t="n">
        <f aca="false">I130+J130</f>
        <v>0</v>
      </c>
      <c r="M130" s="28" t="n">
        <f aca="false">L130+K130</f>
        <v>4.8</v>
      </c>
      <c r="N130" s="22" t="str">
        <f aca="false">IF(I130&gt;0,"Sí","No")</f>
        <v>No</v>
      </c>
      <c r="O130" s="22" t="str">
        <f aca="false">IF(J130&gt;0,"Sí","No")</f>
        <v>No</v>
      </c>
      <c r="P130" s="22" t="str">
        <f aca="false">IF(K130&gt;0,"Sí","No")</f>
        <v>Sí</v>
      </c>
      <c r="Q130" s="22" t="str">
        <f aca="false">IF(OR(I130&gt;0,J130&gt;0),"Sí","No")</f>
        <v>No</v>
      </c>
      <c r="R130" s="27"/>
      <c r="S130" s="27"/>
      <c r="T130" s="27"/>
      <c r="U130" s="27"/>
      <c r="V130" s="27"/>
      <c r="W130" s="12" t="str">
        <f aca="false">IF(AND(I130&gt;0,R130&gt;0),(S130-R130)/R130,"")</f>
        <v/>
      </c>
      <c r="X130" s="12" t="str">
        <f aca="false">IF(AND(J130&gt;0,T130&gt;0),(U130-T130)/T130,"")</f>
        <v/>
      </c>
      <c r="Y130" s="12" t="str">
        <f aca="false">IF(AND(K130&gt;0,V130&gt;0),(V130-Resumen!$B$7)/Resumen!$B$7,"")</f>
        <v/>
      </c>
      <c r="Z130" s="28" t="str">
        <f aca="false">IF(AND(K130&gt;0,I130&gt;0,V130&gt;0,S130&gt;0),V130-S130,"")</f>
        <v/>
      </c>
      <c r="AA130" s="12" t="str">
        <f aca="false">IF(Z130&lt;&gt;"",Z130/S130,"")</f>
        <v/>
      </c>
      <c r="AB130" s="28" t="str">
        <f aca="false">IF(AND(K130&gt;0,J130&gt;0,V130&gt;0,U130&gt;0),V130-U130,"")</f>
        <v/>
      </c>
      <c r="AC130" s="12" t="str">
        <f aca="false">IF(AB130&lt;&gt;"",AB130/U130,"")</f>
        <v/>
      </c>
      <c r="AD130" s="27" t="n">
        <v>0</v>
      </c>
      <c r="AE130" s="27" t="n">
        <v>0</v>
      </c>
      <c r="AF130" s="27" t="n">
        <v>0</v>
      </c>
      <c r="AG130" s="28" t="n">
        <f aca="false">AD130+AE130+AF130</f>
        <v>0</v>
      </c>
      <c r="AH130" s="12" t="str">
        <f aca="false">IF(AG130&gt;0,AD130/AG130,"")</f>
        <v/>
      </c>
      <c r="AI130" s="27" t="n">
        <v>0</v>
      </c>
      <c r="AJ130" s="27" t="n">
        <v>0</v>
      </c>
      <c r="AK130" s="27" t="n">
        <v>0</v>
      </c>
      <c r="AL130" s="22" t="str">
        <f aca="false">IF(OR(AJ130&gt;0,AK130&gt;0),"Sí","No")</f>
        <v>No</v>
      </c>
      <c r="AM130" s="6"/>
      <c r="AN130" s="6"/>
      <c r="AO130" s="12" t="n">
        <f aca="false">IF(M130&gt;0,K130/M130,"")</f>
        <v>1</v>
      </c>
      <c r="AP130" s="22" t="str">
        <f aca="false">IF(M130&gt;=Resumen!$B$5,"Alto","Bajo")</f>
        <v>Bajo</v>
      </c>
      <c r="AQ130" s="22" t="str">
        <f aca="false">IF(AO130&gt;=Resumen!$B$28,"Alto","Bajo")</f>
        <v>Alto</v>
      </c>
      <c r="AR130" s="22" t="str">
        <f aca="false">AP130&amp;" Potencial / "&amp;AQ130&amp;" Share"</f>
        <v>Bajo Potencial / Alto Share</v>
      </c>
      <c r="AS130" s="22" t="str">
        <f aca="false">IF(Q130="Sí",IF(AO130&gt;=Resumen!$B$29,"Alto","Bajo"),"")</f>
        <v/>
      </c>
      <c r="AT130" s="22" t="str">
        <f aca="false">IF(AS130&lt;&gt;"",AP130&amp;" Potencial / "&amp;AS130&amp;" Share","")</f>
        <v/>
      </c>
      <c r="AU130" s="22" t="str">
        <f aca="false">IF(AH130="","Sin dato",IF(AH130-AO130&gt;Resumen!$B$6,"Sobre-exhibido",IF(AO130-AH130&gt;Resumen!$B$6,"Sub-exhibido","En línea")))</f>
        <v>Sin dato</v>
      </c>
      <c r="AV130" s="22" t="str">
        <f aca="false">IF(AT130="","",IF(AT130="Alto Potencial / Bajo Share",1,IF(AT130="Alto Potencial / Alto Share",2,IF(AT130="Bajo Potencial / Alto Share",3,4))))</f>
        <v/>
      </c>
      <c r="AW130" s="22" t="str">
        <f aca="false">IF(Q130="No","Sin competencia directa",IF(AV130=1,"1 - Foco Conquista (Alto Pot / Bajo Share)",IF(AV130=2,"2 - Foco Defensa (Alto Pot / Alto Share)",IF(AV130=3,"3 - Monitoreo (Bajo Pot / Alto Share)","4 - Baja Prioridad (Bajo Pot / Bajo Share)"))))</f>
        <v>Sin competencia directa</v>
      </c>
      <c r="AX130" s="12" t="str">
        <f aca="false">IF(OR(IFERROR(AND(W130&lt;&gt;"",Y130&lt;&gt;"",Y130-W130&gt;Resumen!$B$8),FALSE()),IFERROR(AND(X130&lt;&gt;"",Y130&lt;&gt;"",Y130-X130&gt;Resumen!$B$8),FALSE())),MAX(IF(IFERROR(AND(W130&lt;&gt;"",Y130&lt;&gt;"",Y130-W130&gt;Resumen!$B$8),FALSE()),Y130-W130,0),IF(IFERROR(AND(X130&lt;&gt;"",Y130&lt;&gt;"",Y130-X130&gt;Resumen!$B$8),FALSE()),Y130-X130,0)),"")</f>
        <v/>
      </c>
      <c r="AY130" s="22" t="str">
        <f aca="false">IF(OR(IFERROR(AND(W130&lt;&gt;"",Y130&lt;&gt;"",Y130-W130&gt;Resumen!$B$8),FALSE()),IFERROR(AND(X130&lt;&gt;"",Y130&lt;&gt;"",Y130-X130&gt;Resumen!$B$8),FALSE())),TRIM("Lays tiene mayor markup que "&amp;IF(IFERROR(AND(W130&lt;&gt;"",Y130&lt;&gt;"",Y130-W130&gt;Resumen!$B$8),FALSE()),"Quento ","")&amp;IF(IFERROR(AND(X130&lt;&gt;"",Y130&lt;&gt;"",Y130-X130&gt;Resumen!$B$8),FALSE()),"Julicroc ","")&amp;"en este PDV"),"")</f>
        <v/>
      </c>
      <c r="AZ130" s="22" t="str">
        <f aca="false">IF(COUNTIF('Plan Pehuamar - Lista'!$A$2:$A$167,A130)&gt;0,"Sí","No")</f>
        <v>No</v>
      </c>
      <c r="BA130" s="22" t="str">
        <f aca="false">IF(COUNTIF('Plan Combo 9+1'!$A$2:$A$226,A130)&gt;0,"Sí","No")</f>
        <v>No</v>
      </c>
      <c r="BB130" s="22" t="str">
        <f aca="false">IF(AH130="","No",IF(BA130="Sí",IF((AO130-AH130)&gt;Resumen!$B$6,"Sí","No"),IF((AO130-AH130)&gt;=Resumen!$B$132,"Sí","No")))</f>
        <v>No</v>
      </c>
      <c r="BC130" s="22" t="str">
        <f aca="false">IF(AND(N130="Sí",AL130="Sí",AI130=0),"Sí","No")</f>
        <v>No</v>
      </c>
      <c r="BD130" s="22" t="str">
        <f aca="false">IF(COUNTIF('Plan 9+1 (con Pehuamar)'!$A$2:$A$227,A130)&gt;0,"Sí","No")</f>
        <v>No</v>
      </c>
    </row>
    <row r="131" customFormat="false" ht="15" hidden="false" customHeight="true" outlineLevel="0" collapsed="false">
      <c r="A131" s="6" t="n">
        <v>403260</v>
      </c>
      <c r="B131" s="6" t="n">
        <v>1</v>
      </c>
      <c r="C131" s="6" t="n">
        <v>103</v>
      </c>
      <c r="D131" s="6" t="s">
        <v>315</v>
      </c>
      <c r="E131" s="6" t="s">
        <v>340</v>
      </c>
      <c r="F131" s="6" t="s">
        <v>196</v>
      </c>
      <c r="G131" s="6" t="s">
        <v>129</v>
      </c>
      <c r="H131" s="6" t="s">
        <v>197</v>
      </c>
      <c r="I131" s="27" t="n">
        <v>0</v>
      </c>
      <c r="J131" s="27" t="n">
        <v>0</v>
      </c>
      <c r="K131" s="27" t="n">
        <v>4.5</v>
      </c>
      <c r="L131" s="28" t="n">
        <f aca="false">I131+J131</f>
        <v>0</v>
      </c>
      <c r="M131" s="28" t="n">
        <f aca="false">L131+K131</f>
        <v>4.5</v>
      </c>
      <c r="N131" s="22" t="str">
        <f aca="false">IF(I131&gt;0,"Sí","No")</f>
        <v>No</v>
      </c>
      <c r="O131" s="22" t="str">
        <f aca="false">IF(J131&gt;0,"Sí","No")</f>
        <v>No</v>
      </c>
      <c r="P131" s="22" t="str">
        <f aca="false">IF(K131&gt;0,"Sí","No")</f>
        <v>Sí</v>
      </c>
      <c r="Q131" s="22" t="str">
        <f aca="false">IF(OR(I131&gt;0,J131&gt;0),"Sí","No")</f>
        <v>No</v>
      </c>
      <c r="R131" s="27"/>
      <c r="S131" s="27"/>
      <c r="T131" s="27"/>
      <c r="U131" s="27"/>
      <c r="V131" s="27"/>
      <c r="W131" s="12" t="str">
        <f aca="false">IF(AND(I131&gt;0,R131&gt;0),(S131-R131)/R131,"")</f>
        <v/>
      </c>
      <c r="X131" s="12" t="str">
        <f aca="false">IF(AND(J131&gt;0,T131&gt;0),(U131-T131)/T131,"")</f>
        <v/>
      </c>
      <c r="Y131" s="12" t="str">
        <f aca="false">IF(AND(K131&gt;0,V131&gt;0),(V131-Resumen!$B$7)/Resumen!$B$7,"")</f>
        <v/>
      </c>
      <c r="Z131" s="28" t="str">
        <f aca="false">IF(AND(K131&gt;0,I131&gt;0,V131&gt;0,S131&gt;0),V131-S131,"")</f>
        <v/>
      </c>
      <c r="AA131" s="12" t="str">
        <f aca="false">IF(Z131&lt;&gt;"",Z131/S131,"")</f>
        <v/>
      </c>
      <c r="AB131" s="28" t="str">
        <f aca="false">IF(AND(K131&gt;0,J131&gt;0,V131&gt;0,U131&gt;0),V131-U131,"")</f>
        <v/>
      </c>
      <c r="AC131" s="12" t="str">
        <f aca="false">IF(AB131&lt;&gt;"",AB131/U131,"")</f>
        <v/>
      </c>
      <c r="AD131" s="27" t="n">
        <v>0</v>
      </c>
      <c r="AE131" s="27" t="n">
        <v>0</v>
      </c>
      <c r="AF131" s="27" t="n">
        <v>0</v>
      </c>
      <c r="AG131" s="28" t="n">
        <f aca="false">AD131+AE131+AF131</f>
        <v>0</v>
      </c>
      <c r="AH131" s="12" t="str">
        <f aca="false">IF(AG131&gt;0,AD131/AG131,"")</f>
        <v/>
      </c>
      <c r="AI131" s="27" t="n">
        <v>0</v>
      </c>
      <c r="AJ131" s="27" t="n">
        <v>0</v>
      </c>
      <c r="AK131" s="27" t="n">
        <v>0</v>
      </c>
      <c r="AL131" s="22" t="str">
        <f aca="false">IF(OR(AJ131&gt;0,AK131&gt;0),"Sí","No")</f>
        <v>No</v>
      </c>
      <c r="AM131" s="6"/>
      <c r="AN131" s="6"/>
      <c r="AO131" s="12" t="n">
        <f aca="false">IF(M131&gt;0,K131/M131,"")</f>
        <v>1</v>
      </c>
      <c r="AP131" s="22" t="str">
        <f aca="false">IF(M131&gt;=Resumen!$B$5,"Alto","Bajo")</f>
        <v>Bajo</v>
      </c>
      <c r="AQ131" s="22" t="str">
        <f aca="false">IF(AO131&gt;=Resumen!$B$28,"Alto","Bajo")</f>
        <v>Alto</v>
      </c>
      <c r="AR131" s="22" t="str">
        <f aca="false">AP131&amp;" Potencial / "&amp;AQ131&amp;" Share"</f>
        <v>Bajo Potencial / Alto Share</v>
      </c>
      <c r="AS131" s="22" t="str">
        <f aca="false">IF(Q131="Sí",IF(AO131&gt;=Resumen!$B$29,"Alto","Bajo"),"")</f>
        <v/>
      </c>
      <c r="AT131" s="22" t="str">
        <f aca="false">IF(AS131&lt;&gt;"",AP131&amp;" Potencial / "&amp;AS131&amp;" Share","")</f>
        <v/>
      </c>
      <c r="AU131" s="22" t="str">
        <f aca="false">IF(AH131="","Sin dato",IF(AH131-AO131&gt;Resumen!$B$6,"Sobre-exhibido",IF(AO131-AH131&gt;Resumen!$B$6,"Sub-exhibido","En línea")))</f>
        <v>Sin dato</v>
      </c>
      <c r="AV131" s="22" t="str">
        <f aca="false">IF(AT131="","",IF(AT131="Alto Potencial / Bajo Share",1,IF(AT131="Alto Potencial / Alto Share",2,IF(AT131="Bajo Potencial / Alto Share",3,4))))</f>
        <v/>
      </c>
      <c r="AW131" s="22" t="str">
        <f aca="false">IF(Q131="No","Sin competencia directa",IF(AV131=1,"1 - Foco Conquista (Alto Pot / Bajo Share)",IF(AV131=2,"2 - Foco Defensa (Alto Pot / Alto Share)",IF(AV131=3,"3 - Monitoreo (Bajo Pot / Alto Share)","4 - Baja Prioridad (Bajo Pot / Bajo Share)"))))</f>
        <v>Sin competencia directa</v>
      </c>
      <c r="AX131" s="12" t="str">
        <f aca="false">IF(OR(IFERROR(AND(W131&lt;&gt;"",Y131&lt;&gt;"",Y131-W131&gt;Resumen!$B$8),FALSE()),IFERROR(AND(X131&lt;&gt;"",Y131&lt;&gt;"",Y131-X131&gt;Resumen!$B$8),FALSE())),MAX(IF(IFERROR(AND(W131&lt;&gt;"",Y131&lt;&gt;"",Y131-W131&gt;Resumen!$B$8),FALSE()),Y131-W131,0),IF(IFERROR(AND(X131&lt;&gt;"",Y131&lt;&gt;"",Y131-X131&gt;Resumen!$B$8),FALSE()),Y131-X131,0)),"")</f>
        <v/>
      </c>
      <c r="AY131" s="22" t="str">
        <f aca="false">IF(OR(IFERROR(AND(W131&lt;&gt;"",Y131&lt;&gt;"",Y131-W131&gt;Resumen!$B$8),FALSE()),IFERROR(AND(X131&lt;&gt;"",Y131&lt;&gt;"",Y131-X131&gt;Resumen!$B$8),FALSE())),TRIM("Lays tiene mayor markup que "&amp;IF(IFERROR(AND(W131&lt;&gt;"",Y131&lt;&gt;"",Y131-W131&gt;Resumen!$B$8),FALSE()),"Quento ","")&amp;IF(IFERROR(AND(X131&lt;&gt;"",Y131&lt;&gt;"",Y131-X131&gt;Resumen!$B$8),FALSE()),"Julicroc ","")&amp;"en este PDV"),"")</f>
        <v/>
      </c>
      <c r="AZ131" s="22" t="str">
        <f aca="false">IF(COUNTIF('Plan Pehuamar - Lista'!$A$2:$A$167,A131)&gt;0,"Sí","No")</f>
        <v>No</v>
      </c>
      <c r="BA131" s="22" t="str">
        <f aca="false">IF(COUNTIF('Plan Combo 9+1'!$A$2:$A$226,A131)&gt;0,"Sí","No")</f>
        <v>No</v>
      </c>
      <c r="BB131" s="22" t="str">
        <f aca="false">IF(AH131="","No",IF(BA131="Sí",IF((AO131-AH131)&gt;Resumen!$B$6,"Sí","No"),IF((AO131-AH131)&gt;=Resumen!$B$132,"Sí","No")))</f>
        <v>No</v>
      </c>
      <c r="BC131" s="22" t="str">
        <f aca="false">IF(AND(N131="Sí",AL131="Sí",AI131=0),"Sí","No")</f>
        <v>No</v>
      </c>
      <c r="BD131" s="22" t="str">
        <f aca="false">IF(COUNTIF('Plan 9+1 (con Pehuamar)'!$A$2:$A$227,A131)&gt;0,"Sí","No")</f>
        <v>No</v>
      </c>
    </row>
    <row r="132" customFormat="false" ht="15" hidden="false" customHeight="true" outlineLevel="0" collapsed="false">
      <c r="A132" s="6" t="n">
        <v>403268</v>
      </c>
      <c r="B132" s="6" t="n">
        <v>1</v>
      </c>
      <c r="C132" s="6" t="n">
        <v>103</v>
      </c>
      <c r="D132" s="6" t="s">
        <v>315</v>
      </c>
      <c r="E132" s="6" t="s">
        <v>341</v>
      </c>
      <c r="F132" s="6" t="s">
        <v>206</v>
      </c>
      <c r="G132" s="6" t="s">
        <v>129</v>
      </c>
      <c r="H132" s="6" t="s">
        <v>197</v>
      </c>
      <c r="I132" s="27" t="n">
        <v>0</v>
      </c>
      <c r="J132" s="27" t="n">
        <v>0</v>
      </c>
      <c r="K132" s="27" t="n">
        <v>2</v>
      </c>
      <c r="L132" s="28" t="n">
        <f aca="false">I132+J132</f>
        <v>0</v>
      </c>
      <c r="M132" s="28" t="n">
        <f aca="false">L132+K132</f>
        <v>2</v>
      </c>
      <c r="N132" s="22" t="str">
        <f aca="false">IF(I132&gt;0,"Sí","No")</f>
        <v>No</v>
      </c>
      <c r="O132" s="22" t="str">
        <f aca="false">IF(J132&gt;0,"Sí","No")</f>
        <v>No</v>
      </c>
      <c r="P132" s="22" t="str">
        <f aca="false">IF(K132&gt;0,"Sí","No")</f>
        <v>Sí</v>
      </c>
      <c r="Q132" s="22" t="str">
        <f aca="false">IF(OR(I132&gt;0,J132&gt;0),"Sí","No")</f>
        <v>No</v>
      </c>
      <c r="R132" s="27"/>
      <c r="S132" s="27"/>
      <c r="T132" s="27"/>
      <c r="U132" s="27"/>
      <c r="V132" s="27"/>
      <c r="W132" s="12" t="str">
        <f aca="false">IF(AND(I132&gt;0,R132&gt;0),(S132-R132)/R132,"")</f>
        <v/>
      </c>
      <c r="X132" s="12" t="str">
        <f aca="false">IF(AND(J132&gt;0,T132&gt;0),(U132-T132)/T132,"")</f>
        <v/>
      </c>
      <c r="Y132" s="12" t="str">
        <f aca="false">IF(AND(K132&gt;0,V132&gt;0),(V132-Resumen!$B$7)/Resumen!$B$7,"")</f>
        <v/>
      </c>
      <c r="Z132" s="28" t="str">
        <f aca="false">IF(AND(K132&gt;0,I132&gt;0,V132&gt;0,S132&gt;0),V132-S132,"")</f>
        <v/>
      </c>
      <c r="AA132" s="12" t="str">
        <f aca="false">IF(Z132&lt;&gt;"",Z132/S132,"")</f>
        <v/>
      </c>
      <c r="AB132" s="28" t="str">
        <f aca="false">IF(AND(K132&gt;0,J132&gt;0,V132&gt;0,U132&gt;0),V132-U132,"")</f>
        <v/>
      </c>
      <c r="AC132" s="12" t="str">
        <f aca="false">IF(AB132&lt;&gt;"",AB132/U132,"")</f>
        <v/>
      </c>
      <c r="AD132" s="27" t="n">
        <v>0</v>
      </c>
      <c r="AE132" s="27" t="n">
        <v>0</v>
      </c>
      <c r="AF132" s="27" t="n">
        <v>0</v>
      </c>
      <c r="AG132" s="28" t="n">
        <f aca="false">AD132+AE132+AF132</f>
        <v>0</v>
      </c>
      <c r="AH132" s="12" t="str">
        <f aca="false">IF(AG132&gt;0,AD132/AG132,"")</f>
        <v/>
      </c>
      <c r="AI132" s="27" t="n">
        <v>0</v>
      </c>
      <c r="AJ132" s="27" t="n">
        <v>0</v>
      </c>
      <c r="AK132" s="27" t="n">
        <v>0</v>
      </c>
      <c r="AL132" s="22" t="str">
        <f aca="false">IF(OR(AJ132&gt;0,AK132&gt;0),"Sí","No")</f>
        <v>No</v>
      </c>
      <c r="AM132" s="6"/>
      <c r="AN132" s="6"/>
      <c r="AO132" s="12" t="n">
        <f aca="false">IF(M132&gt;0,K132/M132,"")</f>
        <v>1</v>
      </c>
      <c r="AP132" s="22" t="str">
        <f aca="false">IF(M132&gt;=Resumen!$B$5,"Alto","Bajo")</f>
        <v>Bajo</v>
      </c>
      <c r="AQ132" s="22" t="str">
        <f aca="false">IF(AO132&gt;=Resumen!$B$28,"Alto","Bajo")</f>
        <v>Alto</v>
      </c>
      <c r="AR132" s="22" t="str">
        <f aca="false">AP132&amp;" Potencial / "&amp;AQ132&amp;" Share"</f>
        <v>Bajo Potencial / Alto Share</v>
      </c>
      <c r="AS132" s="22" t="str">
        <f aca="false">IF(Q132="Sí",IF(AO132&gt;=Resumen!$B$29,"Alto","Bajo"),"")</f>
        <v/>
      </c>
      <c r="AT132" s="22" t="str">
        <f aca="false">IF(AS132&lt;&gt;"",AP132&amp;" Potencial / "&amp;AS132&amp;" Share","")</f>
        <v/>
      </c>
      <c r="AU132" s="22" t="str">
        <f aca="false">IF(AH132="","Sin dato",IF(AH132-AO132&gt;Resumen!$B$6,"Sobre-exhibido",IF(AO132-AH132&gt;Resumen!$B$6,"Sub-exhibido","En línea")))</f>
        <v>Sin dato</v>
      </c>
      <c r="AV132" s="22" t="str">
        <f aca="false">IF(AT132="","",IF(AT132="Alto Potencial / Bajo Share",1,IF(AT132="Alto Potencial / Alto Share",2,IF(AT132="Bajo Potencial / Alto Share",3,4))))</f>
        <v/>
      </c>
      <c r="AW132" s="22" t="str">
        <f aca="false">IF(Q132="No","Sin competencia directa",IF(AV132=1,"1 - Foco Conquista (Alto Pot / Bajo Share)",IF(AV132=2,"2 - Foco Defensa (Alto Pot / Alto Share)",IF(AV132=3,"3 - Monitoreo (Bajo Pot / Alto Share)","4 - Baja Prioridad (Bajo Pot / Bajo Share)"))))</f>
        <v>Sin competencia directa</v>
      </c>
      <c r="AX132" s="12" t="str">
        <f aca="false">IF(OR(IFERROR(AND(W132&lt;&gt;"",Y132&lt;&gt;"",Y132-W132&gt;Resumen!$B$8),FALSE()),IFERROR(AND(X132&lt;&gt;"",Y132&lt;&gt;"",Y132-X132&gt;Resumen!$B$8),FALSE())),MAX(IF(IFERROR(AND(W132&lt;&gt;"",Y132&lt;&gt;"",Y132-W132&gt;Resumen!$B$8),FALSE()),Y132-W132,0),IF(IFERROR(AND(X132&lt;&gt;"",Y132&lt;&gt;"",Y132-X132&gt;Resumen!$B$8),FALSE()),Y132-X132,0)),"")</f>
        <v/>
      </c>
      <c r="AY132" s="22" t="str">
        <f aca="false">IF(OR(IFERROR(AND(W132&lt;&gt;"",Y132&lt;&gt;"",Y132-W132&gt;Resumen!$B$8),FALSE()),IFERROR(AND(X132&lt;&gt;"",Y132&lt;&gt;"",Y132-X132&gt;Resumen!$B$8),FALSE())),TRIM("Lays tiene mayor markup que "&amp;IF(IFERROR(AND(W132&lt;&gt;"",Y132&lt;&gt;"",Y132-W132&gt;Resumen!$B$8),FALSE()),"Quento ","")&amp;IF(IFERROR(AND(X132&lt;&gt;"",Y132&lt;&gt;"",Y132-X132&gt;Resumen!$B$8),FALSE()),"Julicroc ","")&amp;"en este PDV"),"")</f>
        <v/>
      </c>
      <c r="AZ132" s="22" t="str">
        <f aca="false">IF(COUNTIF('Plan Pehuamar - Lista'!$A$2:$A$167,A132)&gt;0,"Sí","No")</f>
        <v>No</v>
      </c>
      <c r="BA132" s="22" t="str">
        <f aca="false">IF(COUNTIF('Plan Combo 9+1'!$A$2:$A$226,A132)&gt;0,"Sí","No")</f>
        <v>No</v>
      </c>
      <c r="BB132" s="22" t="str">
        <f aca="false">IF(AH132="","No",IF(BA132="Sí",IF((AO132-AH132)&gt;Resumen!$B$6,"Sí","No"),IF((AO132-AH132)&gt;=Resumen!$B$132,"Sí","No")))</f>
        <v>No</v>
      </c>
      <c r="BC132" s="22" t="str">
        <f aca="false">IF(AND(N132="Sí",AL132="Sí",AI132=0),"Sí","No")</f>
        <v>No</v>
      </c>
      <c r="BD132" s="22" t="str">
        <f aca="false">IF(COUNTIF('Plan 9+1 (con Pehuamar)'!$A$2:$A$227,A132)&gt;0,"Sí","No")</f>
        <v>No</v>
      </c>
    </row>
    <row r="133" customFormat="false" ht="15" hidden="false" customHeight="true" outlineLevel="0" collapsed="false">
      <c r="A133" s="6" t="n">
        <v>403279</v>
      </c>
      <c r="B133" s="6" t="n">
        <v>1</v>
      </c>
      <c r="C133" s="6" t="n">
        <v>103</v>
      </c>
      <c r="D133" s="6" t="s">
        <v>315</v>
      </c>
      <c r="E133" s="6" t="s">
        <v>342</v>
      </c>
      <c r="F133" s="6" t="s">
        <v>196</v>
      </c>
      <c r="G133" s="6" t="s">
        <v>129</v>
      </c>
      <c r="H133" s="6" t="s">
        <v>197</v>
      </c>
      <c r="I133" s="27" t="n">
        <v>0</v>
      </c>
      <c r="J133" s="27" t="n">
        <v>0</v>
      </c>
      <c r="K133" s="27" t="n">
        <v>0.5</v>
      </c>
      <c r="L133" s="28" t="n">
        <f aca="false">I133+J133</f>
        <v>0</v>
      </c>
      <c r="M133" s="28" t="n">
        <f aca="false">L133+K133</f>
        <v>0.5</v>
      </c>
      <c r="N133" s="22" t="str">
        <f aca="false">IF(I133&gt;0,"Sí","No")</f>
        <v>No</v>
      </c>
      <c r="O133" s="22" t="str">
        <f aca="false">IF(J133&gt;0,"Sí","No")</f>
        <v>No</v>
      </c>
      <c r="P133" s="22" t="str">
        <f aca="false">IF(K133&gt;0,"Sí","No")</f>
        <v>Sí</v>
      </c>
      <c r="Q133" s="22" t="str">
        <f aca="false">IF(OR(I133&gt;0,J133&gt;0),"Sí","No")</f>
        <v>No</v>
      </c>
      <c r="R133" s="27"/>
      <c r="S133" s="27"/>
      <c r="T133" s="27"/>
      <c r="U133" s="27"/>
      <c r="V133" s="27"/>
      <c r="W133" s="12" t="str">
        <f aca="false">IF(AND(I133&gt;0,R133&gt;0),(S133-R133)/R133,"")</f>
        <v/>
      </c>
      <c r="X133" s="12" t="str">
        <f aca="false">IF(AND(J133&gt;0,T133&gt;0),(U133-T133)/T133,"")</f>
        <v/>
      </c>
      <c r="Y133" s="12" t="str">
        <f aca="false">IF(AND(K133&gt;0,V133&gt;0),(V133-Resumen!$B$7)/Resumen!$B$7,"")</f>
        <v/>
      </c>
      <c r="Z133" s="28" t="str">
        <f aca="false">IF(AND(K133&gt;0,I133&gt;0,V133&gt;0,S133&gt;0),V133-S133,"")</f>
        <v/>
      </c>
      <c r="AA133" s="12" t="str">
        <f aca="false">IF(Z133&lt;&gt;"",Z133/S133,"")</f>
        <v/>
      </c>
      <c r="AB133" s="28" t="str">
        <f aca="false">IF(AND(K133&gt;0,J133&gt;0,V133&gt;0,U133&gt;0),V133-U133,"")</f>
        <v/>
      </c>
      <c r="AC133" s="12" t="str">
        <f aca="false">IF(AB133&lt;&gt;"",AB133/U133,"")</f>
        <v/>
      </c>
      <c r="AD133" s="27" t="n">
        <v>0</v>
      </c>
      <c r="AE133" s="27" t="n">
        <v>0</v>
      </c>
      <c r="AF133" s="27" t="n">
        <v>0</v>
      </c>
      <c r="AG133" s="28" t="n">
        <f aca="false">AD133+AE133+AF133</f>
        <v>0</v>
      </c>
      <c r="AH133" s="12" t="str">
        <f aca="false">IF(AG133&gt;0,AD133/AG133,"")</f>
        <v/>
      </c>
      <c r="AI133" s="27" t="n">
        <v>0</v>
      </c>
      <c r="AJ133" s="27" t="n">
        <v>0</v>
      </c>
      <c r="AK133" s="27" t="n">
        <v>0</v>
      </c>
      <c r="AL133" s="22" t="str">
        <f aca="false">IF(OR(AJ133&gt;0,AK133&gt;0),"Sí","No")</f>
        <v>No</v>
      </c>
      <c r="AM133" s="6"/>
      <c r="AN133" s="6"/>
      <c r="AO133" s="12" t="n">
        <f aca="false">IF(M133&gt;0,K133/M133,"")</f>
        <v>1</v>
      </c>
      <c r="AP133" s="22" t="str">
        <f aca="false">IF(M133&gt;=Resumen!$B$5,"Alto","Bajo")</f>
        <v>Bajo</v>
      </c>
      <c r="AQ133" s="22" t="str">
        <f aca="false">IF(AO133&gt;=Resumen!$B$28,"Alto","Bajo")</f>
        <v>Alto</v>
      </c>
      <c r="AR133" s="22" t="str">
        <f aca="false">AP133&amp;" Potencial / "&amp;AQ133&amp;" Share"</f>
        <v>Bajo Potencial / Alto Share</v>
      </c>
      <c r="AS133" s="22" t="str">
        <f aca="false">IF(Q133="Sí",IF(AO133&gt;=Resumen!$B$29,"Alto","Bajo"),"")</f>
        <v/>
      </c>
      <c r="AT133" s="22" t="str">
        <f aca="false">IF(AS133&lt;&gt;"",AP133&amp;" Potencial / "&amp;AS133&amp;" Share","")</f>
        <v/>
      </c>
      <c r="AU133" s="22" t="str">
        <f aca="false">IF(AH133="","Sin dato",IF(AH133-AO133&gt;Resumen!$B$6,"Sobre-exhibido",IF(AO133-AH133&gt;Resumen!$B$6,"Sub-exhibido","En línea")))</f>
        <v>Sin dato</v>
      </c>
      <c r="AV133" s="22" t="str">
        <f aca="false">IF(AT133="","",IF(AT133="Alto Potencial / Bajo Share",1,IF(AT133="Alto Potencial / Alto Share",2,IF(AT133="Bajo Potencial / Alto Share",3,4))))</f>
        <v/>
      </c>
      <c r="AW133" s="22" t="str">
        <f aca="false">IF(Q133="No","Sin competencia directa",IF(AV133=1,"1 - Foco Conquista (Alto Pot / Bajo Share)",IF(AV133=2,"2 - Foco Defensa (Alto Pot / Alto Share)",IF(AV133=3,"3 - Monitoreo (Bajo Pot / Alto Share)","4 - Baja Prioridad (Bajo Pot / Bajo Share)"))))</f>
        <v>Sin competencia directa</v>
      </c>
      <c r="AX133" s="12" t="str">
        <f aca="false">IF(OR(IFERROR(AND(W133&lt;&gt;"",Y133&lt;&gt;"",Y133-W133&gt;Resumen!$B$8),FALSE()),IFERROR(AND(X133&lt;&gt;"",Y133&lt;&gt;"",Y133-X133&gt;Resumen!$B$8),FALSE())),MAX(IF(IFERROR(AND(W133&lt;&gt;"",Y133&lt;&gt;"",Y133-W133&gt;Resumen!$B$8),FALSE()),Y133-W133,0),IF(IFERROR(AND(X133&lt;&gt;"",Y133&lt;&gt;"",Y133-X133&gt;Resumen!$B$8),FALSE()),Y133-X133,0)),"")</f>
        <v/>
      </c>
      <c r="AY133" s="22" t="str">
        <f aca="false">IF(OR(IFERROR(AND(W133&lt;&gt;"",Y133&lt;&gt;"",Y133-W133&gt;Resumen!$B$8),FALSE()),IFERROR(AND(X133&lt;&gt;"",Y133&lt;&gt;"",Y133-X133&gt;Resumen!$B$8),FALSE())),TRIM("Lays tiene mayor markup que "&amp;IF(IFERROR(AND(W133&lt;&gt;"",Y133&lt;&gt;"",Y133-W133&gt;Resumen!$B$8),FALSE()),"Quento ","")&amp;IF(IFERROR(AND(X133&lt;&gt;"",Y133&lt;&gt;"",Y133-X133&gt;Resumen!$B$8),FALSE()),"Julicroc ","")&amp;"en este PDV"),"")</f>
        <v/>
      </c>
      <c r="AZ133" s="22" t="str">
        <f aca="false">IF(COUNTIF('Plan Pehuamar - Lista'!$A$2:$A$167,A133)&gt;0,"Sí","No")</f>
        <v>No</v>
      </c>
      <c r="BA133" s="22" t="str">
        <f aca="false">IF(COUNTIF('Plan Combo 9+1'!$A$2:$A$226,A133)&gt;0,"Sí","No")</f>
        <v>No</v>
      </c>
      <c r="BB133" s="22" t="str">
        <f aca="false">IF(AH133="","No",IF(BA133="Sí",IF((AO133-AH133)&gt;Resumen!$B$6,"Sí","No"),IF((AO133-AH133)&gt;=Resumen!$B$132,"Sí","No")))</f>
        <v>No</v>
      </c>
      <c r="BC133" s="22" t="str">
        <f aca="false">IF(AND(N133="Sí",AL133="Sí",AI133=0),"Sí","No")</f>
        <v>No</v>
      </c>
      <c r="BD133" s="22" t="str">
        <f aca="false">IF(COUNTIF('Plan 9+1 (con Pehuamar)'!$A$2:$A$227,A133)&gt;0,"Sí","No")</f>
        <v>No</v>
      </c>
    </row>
    <row r="134" customFormat="false" ht="15" hidden="false" customHeight="true" outlineLevel="0" collapsed="false">
      <c r="A134" s="6" t="n">
        <v>403302</v>
      </c>
      <c r="B134" s="6" t="n">
        <v>1</v>
      </c>
      <c r="C134" s="6" t="n">
        <v>103</v>
      </c>
      <c r="D134" s="6" t="s">
        <v>315</v>
      </c>
      <c r="E134" s="6" t="s">
        <v>343</v>
      </c>
      <c r="F134" s="6" t="s">
        <v>196</v>
      </c>
      <c r="G134" s="6" t="s">
        <v>129</v>
      </c>
      <c r="H134" s="6" t="s">
        <v>197</v>
      </c>
      <c r="I134" s="27" t="n">
        <v>40</v>
      </c>
      <c r="J134" s="27" t="n">
        <v>0</v>
      </c>
      <c r="K134" s="27" t="n">
        <v>30</v>
      </c>
      <c r="L134" s="28" t="n">
        <f aca="false">I134+J134</f>
        <v>40</v>
      </c>
      <c r="M134" s="28" t="n">
        <f aca="false">L134+K134</f>
        <v>70</v>
      </c>
      <c r="N134" s="22" t="str">
        <f aca="false">IF(I134&gt;0,"Sí","No")</f>
        <v>Sí</v>
      </c>
      <c r="O134" s="22" t="str">
        <f aca="false">IF(J134&gt;0,"Sí","No")</f>
        <v>No</v>
      </c>
      <c r="P134" s="22" t="str">
        <f aca="false">IF(K134&gt;0,"Sí","No")</f>
        <v>Sí</v>
      </c>
      <c r="Q134" s="22" t="str">
        <f aca="false">IF(OR(I134&gt;0,J134&gt;0),"Sí","No")</f>
        <v>Sí</v>
      </c>
      <c r="R134" s="27" t="n">
        <v>1800</v>
      </c>
      <c r="S134" s="27" t="n">
        <v>2800</v>
      </c>
      <c r="T134" s="27"/>
      <c r="U134" s="27"/>
      <c r="V134" s="27" t="n">
        <v>3500</v>
      </c>
      <c r="W134" s="12" t="n">
        <f aca="false">IF(AND(I134&gt;0,R134&gt;0),(S134-R134)/R134,"")</f>
        <v>0.555555555555556</v>
      </c>
      <c r="X134" s="12" t="str">
        <f aca="false">IF(AND(J134&gt;0,T134&gt;0),(U134-T134)/T134,"")</f>
        <v/>
      </c>
      <c r="Y134" s="12" t="n">
        <f aca="false">IF(AND(K134&gt;0,V134&gt;0),(V134-Resumen!$B$7)/Resumen!$B$7,"")</f>
        <v>0.4</v>
      </c>
      <c r="Z134" s="28" t="n">
        <f aca="false">IF(AND(K134&gt;0,I134&gt;0,V134&gt;0,S134&gt;0),V134-S134,"")</f>
        <v>700</v>
      </c>
      <c r="AA134" s="12" t="n">
        <f aca="false">IF(Z134&lt;&gt;"",Z134/S134,"")</f>
        <v>0.25</v>
      </c>
      <c r="AB134" s="28" t="str">
        <f aca="false">IF(AND(K134&gt;0,J134&gt;0,V134&gt;0,U134&gt;0),V134-U134,"")</f>
        <v/>
      </c>
      <c r="AC134" s="12" t="str">
        <f aca="false">IF(AB134&lt;&gt;"",AB134/U134,"")</f>
        <v/>
      </c>
      <c r="AD134" s="27" t="n">
        <v>5</v>
      </c>
      <c r="AE134" s="27" t="n">
        <v>4</v>
      </c>
      <c r="AF134" s="27" t="n">
        <v>0</v>
      </c>
      <c r="AG134" s="28" t="n">
        <f aca="false">AD134+AE134+AF134</f>
        <v>9</v>
      </c>
      <c r="AH134" s="12" t="n">
        <f aca="false">IF(AG134&gt;0,AD134/AG134,"")</f>
        <v>0.555555555555556</v>
      </c>
      <c r="AI134" s="27" t="n">
        <v>1</v>
      </c>
      <c r="AJ134" s="27" t="n">
        <v>0</v>
      </c>
      <c r="AK134" s="27" t="n">
        <v>0</v>
      </c>
      <c r="AL134" s="22" t="str">
        <f aca="false">IF(OR(AJ134&gt;0,AK134&gt;0),"Sí","No")</f>
        <v>No</v>
      </c>
      <c r="AM134" s="6" t="s">
        <v>198</v>
      </c>
      <c r="AN134" s="6"/>
      <c r="AO134" s="12" t="n">
        <f aca="false">IF(M134&gt;0,K134/M134,"")</f>
        <v>0.428571428571429</v>
      </c>
      <c r="AP134" s="22" t="str">
        <f aca="false">IF(M134&gt;=Resumen!$B$5,"Alto","Bajo")</f>
        <v>Alto</v>
      </c>
      <c r="AQ134" s="22" t="str">
        <f aca="false">IF(AO134&gt;=Resumen!$B$28,"Alto","Bajo")</f>
        <v>Alto</v>
      </c>
      <c r="AR134" s="22" t="str">
        <f aca="false">AP134&amp;" Potencial / "&amp;AQ134&amp;" Share"</f>
        <v>Alto Potencial / Alto Share</v>
      </c>
      <c r="AS134" s="22" t="str">
        <f aca="false">IF(Q134="Sí",IF(AO134&gt;=Resumen!$B$29,"Alto","Bajo"),"")</f>
        <v>Bajo</v>
      </c>
      <c r="AT134" s="22" t="str">
        <f aca="false">IF(AS134&lt;&gt;"",AP134&amp;" Potencial / "&amp;AS134&amp;" Share","")</f>
        <v>Alto Potencial / Bajo Share</v>
      </c>
      <c r="AU134" s="22" t="str">
        <f aca="false">IF(AH134="","Sin dato",IF(AH134-AO134&gt;Resumen!$B$6,"Sobre-exhibido",IF(AO134-AH134&gt;Resumen!$B$6,"Sub-exhibido","En línea")))</f>
        <v>Sobre-exhibido</v>
      </c>
      <c r="AV134" s="22" t="n">
        <f aca="false">IF(AT134="","",IF(AT134="Alto Potencial / Bajo Share",1,IF(AT134="Alto Potencial / Alto Share",2,IF(AT134="Bajo Potencial / Alto Share",3,4))))</f>
        <v>1</v>
      </c>
      <c r="AW134" s="22" t="str">
        <f aca="false">IF(Q134="No","Sin competencia directa",IF(AV134=1,"1 - Foco Conquista (Alto Pot / Bajo Share)",IF(AV134=2,"2 - Foco Defensa (Alto Pot / Alto Share)",IF(AV134=3,"3 - Monitoreo (Bajo Pot / Alto Share)","4 - Baja Prioridad (Bajo Pot / Bajo Share)"))))</f>
        <v>1 - Foco Conquista (Alto Pot / Bajo Share)</v>
      </c>
      <c r="AX134" s="12" t="str">
        <f aca="false">IF(OR(IFERROR(AND(W134&lt;&gt;"",Y134&lt;&gt;"",Y134-W134&gt;Resumen!$B$8),FALSE()),IFERROR(AND(X134&lt;&gt;"",Y134&lt;&gt;"",Y134-X134&gt;Resumen!$B$8),FALSE())),MAX(IF(IFERROR(AND(W134&lt;&gt;"",Y134&lt;&gt;"",Y134-W134&gt;Resumen!$B$8),FALSE()),Y134-W134,0),IF(IFERROR(AND(X134&lt;&gt;"",Y134&lt;&gt;"",Y134-X134&gt;Resumen!$B$8),FALSE()),Y134-X134,0)),"")</f>
        <v/>
      </c>
      <c r="AY134" s="22" t="str">
        <f aca="false">IF(OR(IFERROR(AND(W134&lt;&gt;"",Y134&lt;&gt;"",Y134-W134&gt;Resumen!$B$8),FALSE()),IFERROR(AND(X134&lt;&gt;"",Y134&lt;&gt;"",Y134-X134&gt;Resumen!$B$8),FALSE())),TRIM("Lays tiene mayor markup que "&amp;IF(IFERROR(AND(W134&lt;&gt;"",Y134&lt;&gt;"",Y134-W134&gt;Resumen!$B$8),FALSE()),"Quento ","")&amp;IF(IFERROR(AND(X134&lt;&gt;"",Y134&lt;&gt;"",Y134-X134&gt;Resumen!$B$8),FALSE()),"Julicroc ","")&amp;"en este PDV"),"")</f>
        <v/>
      </c>
      <c r="AZ134" s="22" t="str">
        <f aca="false">IF(COUNTIF('Plan Pehuamar - Lista'!$A$2:$A$167,A134)&gt;0,"Sí","No")</f>
        <v>No</v>
      </c>
      <c r="BA134" s="22" t="str">
        <f aca="false">IF(COUNTIF('Plan Combo 9+1'!$A$2:$A$226,A134)&gt;0,"Sí","No")</f>
        <v>Sí</v>
      </c>
      <c r="BB134" s="22" t="str">
        <f aca="false">IF(AH134="","No",IF(BA134="Sí",IF((AO134-AH134)&gt;Resumen!$B$6,"Sí","No"),IF((AO134-AH134)&gt;=Resumen!$B$132,"Sí","No")))</f>
        <v>No</v>
      </c>
      <c r="BC134" s="22" t="str">
        <f aca="false">IF(AND(N134="Sí",AL134="Sí",AI134=0),"Sí","No")</f>
        <v>No</v>
      </c>
      <c r="BD134" s="22" t="str">
        <f aca="false">IF(COUNTIF('Plan 9+1 (con Pehuamar)'!$A$2:$A$227,A134)&gt;0,"Sí","No")</f>
        <v>Sí</v>
      </c>
    </row>
    <row r="135" customFormat="false" ht="15" hidden="false" customHeight="true" outlineLevel="0" collapsed="false">
      <c r="A135" s="6" t="n">
        <v>403312</v>
      </c>
      <c r="B135" s="6" t="n">
        <v>1</v>
      </c>
      <c r="C135" s="6" t="n">
        <v>103</v>
      </c>
      <c r="D135" s="6" t="s">
        <v>315</v>
      </c>
      <c r="E135" s="6" t="s">
        <v>344</v>
      </c>
      <c r="F135" s="6" t="s">
        <v>201</v>
      </c>
      <c r="G135" s="6" t="s">
        <v>129</v>
      </c>
      <c r="H135" s="6" t="s">
        <v>197</v>
      </c>
      <c r="I135" s="27" t="n">
        <v>0</v>
      </c>
      <c r="J135" s="27" t="n">
        <v>0</v>
      </c>
      <c r="K135" s="27" t="n">
        <v>0.5</v>
      </c>
      <c r="L135" s="28" t="n">
        <f aca="false">I135+J135</f>
        <v>0</v>
      </c>
      <c r="M135" s="28" t="n">
        <f aca="false">L135+K135</f>
        <v>0.5</v>
      </c>
      <c r="N135" s="22" t="str">
        <f aca="false">IF(I135&gt;0,"Sí","No")</f>
        <v>No</v>
      </c>
      <c r="O135" s="22" t="str">
        <f aca="false">IF(J135&gt;0,"Sí","No")</f>
        <v>No</v>
      </c>
      <c r="P135" s="22" t="str">
        <f aca="false">IF(K135&gt;0,"Sí","No")</f>
        <v>Sí</v>
      </c>
      <c r="Q135" s="22" t="str">
        <f aca="false">IF(OR(I135&gt;0,J135&gt;0),"Sí","No")</f>
        <v>No</v>
      </c>
      <c r="R135" s="27"/>
      <c r="S135" s="27"/>
      <c r="T135" s="27"/>
      <c r="U135" s="27"/>
      <c r="V135" s="27"/>
      <c r="W135" s="12" t="str">
        <f aca="false">IF(AND(I135&gt;0,R135&gt;0),(S135-R135)/R135,"")</f>
        <v/>
      </c>
      <c r="X135" s="12" t="str">
        <f aca="false">IF(AND(J135&gt;0,T135&gt;0),(U135-T135)/T135,"")</f>
        <v/>
      </c>
      <c r="Y135" s="12" t="str">
        <f aca="false">IF(AND(K135&gt;0,V135&gt;0),(V135-Resumen!$B$7)/Resumen!$B$7,"")</f>
        <v/>
      </c>
      <c r="Z135" s="28" t="str">
        <f aca="false">IF(AND(K135&gt;0,I135&gt;0,V135&gt;0,S135&gt;0),V135-S135,"")</f>
        <v/>
      </c>
      <c r="AA135" s="12" t="str">
        <f aca="false">IF(Z135&lt;&gt;"",Z135/S135,"")</f>
        <v/>
      </c>
      <c r="AB135" s="28" t="str">
        <f aca="false">IF(AND(K135&gt;0,J135&gt;0,V135&gt;0,U135&gt;0),V135-U135,"")</f>
        <v/>
      </c>
      <c r="AC135" s="12" t="str">
        <f aca="false">IF(AB135&lt;&gt;"",AB135/U135,"")</f>
        <v/>
      </c>
      <c r="AD135" s="27" t="n">
        <v>0</v>
      </c>
      <c r="AE135" s="27" t="n">
        <v>0</v>
      </c>
      <c r="AF135" s="27" t="n">
        <v>0</v>
      </c>
      <c r="AG135" s="28" t="n">
        <f aca="false">AD135+AE135+AF135</f>
        <v>0</v>
      </c>
      <c r="AH135" s="12" t="str">
        <f aca="false">IF(AG135&gt;0,AD135/AG135,"")</f>
        <v/>
      </c>
      <c r="AI135" s="27" t="n">
        <v>0</v>
      </c>
      <c r="AJ135" s="27" t="n">
        <v>0</v>
      </c>
      <c r="AK135" s="27" t="n">
        <v>0</v>
      </c>
      <c r="AL135" s="22" t="str">
        <f aca="false">IF(OR(AJ135&gt;0,AK135&gt;0),"Sí","No")</f>
        <v>No</v>
      </c>
      <c r="AM135" s="6"/>
      <c r="AN135" s="6"/>
      <c r="AO135" s="12" t="n">
        <f aca="false">IF(M135&gt;0,K135/M135,"")</f>
        <v>1</v>
      </c>
      <c r="AP135" s="22" t="str">
        <f aca="false">IF(M135&gt;=Resumen!$B$5,"Alto","Bajo")</f>
        <v>Bajo</v>
      </c>
      <c r="AQ135" s="22" t="str">
        <f aca="false">IF(AO135&gt;=Resumen!$B$28,"Alto","Bajo")</f>
        <v>Alto</v>
      </c>
      <c r="AR135" s="22" t="str">
        <f aca="false">AP135&amp;" Potencial / "&amp;AQ135&amp;" Share"</f>
        <v>Bajo Potencial / Alto Share</v>
      </c>
      <c r="AS135" s="22" t="str">
        <f aca="false">IF(Q135="Sí",IF(AO135&gt;=Resumen!$B$29,"Alto","Bajo"),"")</f>
        <v/>
      </c>
      <c r="AT135" s="22" t="str">
        <f aca="false">IF(AS135&lt;&gt;"",AP135&amp;" Potencial / "&amp;AS135&amp;" Share","")</f>
        <v/>
      </c>
      <c r="AU135" s="22" t="str">
        <f aca="false">IF(AH135="","Sin dato",IF(AH135-AO135&gt;Resumen!$B$6,"Sobre-exhibido",IF(AO135-AH135&gt;Resumen!$B$6,"Sub-exhibido","En línea")))</f>
        <v>Sin dato</v>
      </c>
      <c r="AV135" s="22" t="str">
        <f aca="false">IF(AT135="","",IF(AT135="Alto Potencial / Bajo Share",1,IF(AT135="Alto Potencial / Alto Share",2,IF(AT135="Bajo Potencial / Alto Share",3,4))))</f>
        <v/>
      </c>
      <c r="AW135" s="22" t="str">
        <f aca="false">IF(Q135="No","Sin competencia directa",IF(AV135=1,"1 - Foco Conquista (Alto Pot / Bajo Share)",IF(AV135=2,"2 - Foco Defensa (Alto Pot / Alto Share)",IF(AV135=3,"3 - Monitoreo (Bajo Pot / Alto Share)","4 - Baja Prioridad (Bajo Pot / Bajo Share)"))))</f>
        <v>Sin competencia directa</v>
      </c>
      <c r="AX135" s="12" t="str">
        <f aca="false">IF(OR(IFERROR(AND(W135&lt;&gt;"",Y135&lt;&gt;"",Y135-W135&gt;Resumen!$B$8),FALSE()),IFERROR(AND(X135&lt;&gt;"",Y135&lt;&gt;"",Y135-X135&gt;Resumen!$B$8),FALSE())),MAX(IF(IFERROR(AND(W135&lt;&gt;"",Y135&lt;&gt;"",Y135-W135&gt;Resumen!$B$8),FALSE()),Y135-W135,0),IF(IFERROR(AND(X135&lt;&gt;"",Y135&lt;&gt;"",Y135-X135&gt;Resumen!$B$8),FALSE()),Y135-X135,0)),"")</f>
        <v/>
      </c>
      <c r="AY135" s="22" t="str">
        <f aca="false">IF(OR(IFERROR(AND(W135&lt;&gt;"",Y135&lt;&gt;"",Y135-W135&gt;Resumen!$B$8),FALSE()),IFERROR(AND(X135&lt;&gt;"",Y135&lt;&gt;"",Y135-X135&gt;Resumen!$B$8),FALSE())),TRIM("Lays tiene mayor markup que "&amp;IF(IFERROR(AND(W135&lt;&gt;"",Y135&lt;&gt;"",Y135-W135&gt;Resumen!$B$8),FALSE()),"Quento ","")&amp;IF(IFERROR(AND(X135&lt;&gt;"",Y135&lt;&gt;"",Y135-X135&gt;Resumen!$B$8),FALSE()),"Julicroc ","")&amp;"en este PDV"),"")</f>
        <v/>
      </c>
      <c r="AZ135" s="22" t="str">
        <f aca="false">IF(COUNTIF('Plan Pehuamar - Lista'!$A$2:$A$167,A135)&gt;0,"Sí","No")</f>
        <v>No</v>
      </c>
      <c r="BA135" s="22" t="str">
        <f aca="false">IF(COUNTIF('Plan Combo 9+1'!$A$2:$A$226,A135)&gt;0,"Sí","No")</f>
        <v>No</v>
      </c>
      <c r="BB135" s="22" t="str">
        <f aca="false">IF(AH135="","No",IF(BA135="Sí",IF((AO135-AH135)&gt;Resumen!$B$6,"Sí","No"),IF((AO135-AH135)&gt;=Resumen!$B$132,"Sí","No")))</f>
        <v>No</v>
      </c>
      <c r="BC135" s="22" t="str">
        <f aca="false">IF(AND(N135="Sí",AL135="Sí",AI135=0),"Sí","No")</f>
        <v>No</v>
      </c>
      <c r="BD135" s="22" t="str">
        <f aca="false">IF(COUNTIF('Plan 9+1 (con Pehuamar)'!$A$2:$A$227,A135)&gt;0,"Sí","No")</f>
        <v>No</v>
      </c>
    </row>
    <row r="136" customFormat="false" ht="15" hidden="false" customHeight="true" outlineLevel="0" collapsed="false">
      <c r="A136" s="6" t="n">
        <v>403384</v>
      </c>
      <c r="B136" s="6" t="n">
        <v>1</v>
      </c>
      <c r="C136" s="6" t="n">
        <v>103</v>
      </c>
      <c r="D136" s="6" t="s">
        <v>315</v>
      </c>
      <c r="E136" s="6" t="s">
        <v>345</v>
      </c>
      <c r="F136" s="6" t="s">
        <v>196</v>
      </c>
      <c r="G136" s="6" t="s">
        <v>129</v>
      </c>
      <c r="H136" s="6" t="s">
        <v>197</v>
      </c>
      <c r="I136" s="27" t="n">
        <v>0</v>
      </c>
      <c r="J136" s="27" t="n">
        <v>0</v>
      </c>
      <c r="K136" s="27" t="n">
        <v>0.5</v>
      </c>
      <c r="L136" s="28" t="n">
        <f aca="false">I136+J136</f>
        <v>0</v>
      </c>
      <c r="M136" s="28" t="n">
        <f aca="false">L136+K136</f>
        <v>0.5</v>
      </c>
      <c r="N136" s="22" t="str">
        <f aca="false">IF(I136&gt;0,"Sí","No")</f>
        <v>No</v>
      </c>
      <c r="O136" s="22" t="str">
        <f aca="false">IF(J136&gt;0,"Sí","No")</f>
        <v>No</v>
      </c>
      <c r="P136" s="22" t="str">
        <f aca="false">IF(K136&gt;0,"Sí","No")</f>
        <v>Sí</v>
      </c>
      <c r="Q136" s="22" t="str">
        <f aca="false">IF(OR(I136&gt;0,J136&gt;0),"Sí","No")</f>
        <v>No</v>
      </c>
      <c r="R136" s="27"/>
      <c r="S136" s="27"/>
      <c r="T136" s="27"/>
      <c r="U136" s="27"/>
      <c r="V136" s="27"/>
      <c r="W136" s="12" t="str">
        <f aca="false">IF(AND(I136&gt;0,R136&gt;0),(S136-R136)/R136,"")</f>
        <v/>
      </c>
      <c r="X136" s="12" t="str">
        <f aca="false">IF(AND(J136&gt;0,T136&gt;0),(U136-T136)/T136,"")</f>
        <v/>
      </c>
      <c r="Y136" s="12" t="str">
        <f aca="false">IF(AND(K136&gt;0,V136&gt;0),(V136-Resumen!$B$7)/Resumen!$B$7,"")</f>
        <v/>
      </c>
      <c r="Z136" s="28" t="str">
        <f aca="false">IF(AND(K136&gt;0,I136&gt;0,V136&gt;0,S136&gt;0),V136-S136,"")</f>
        <v/>
      </c>
      <c r="AA136" s="12" t="str">
        <f aca="false">IF(Z136&lt;&gt;"",Z136/S136,"")</f>
        <v/>
      </c>
      <c r="AB136" s="28" t="str">
        <f aca="false">IF(AND(K136&gt;0,J136&gt;0,V136&gt;0,U136&gt;0),V136-U136,"")</f>
        <v/>
      </c>
      <c r="AC136" s="12" t="str">
        <f aca="false">IF(AB136&lt;&gt;"",AB136/U136,"")</f>
        <v/>
      </c>
      <c r="AD136" s="27" t="n">
        <v>0</v>
      </c>
      <c r="AE136" s="27" t="n">
        <v>0</v>
      </c>
      <c r="AF136" s="27" t="n">
        <v>0</v>
      </c>
      <c r="AG136" s="28" t="n">
        <f aca="false">AD136+AE136+AF136</f>
        <v>0</v>
      </c>
      <c r="AH136" s="12" t="str">
        <f aca="false">IF(AG136&gt;0,AD136/AG136,"")</f>
        <v/>
      </c>
      <c r="AI136" s="27" t="n">
        <v>0</v>
      </c>
      <c r="AJ136" s="27" t="n">
        <v>0</v>
      </c>
      <c r="AK136" s="27" t="n">
        <v>0</v>
      </c>
      <c r="AL136" s="22" t="str">
        <f aca="false">IF(OR(AJ136&gt;0,AK136&gt;0),"Sí","No")</f>
        <v>No</v>
      </c>
      <c r="AM136" s="6"/>
      <c r="AN136" s="6"/>
      <c r="AO136" s="12" t="n">
        <f aca="false">IF(M136&gt;0,K136/M136,"")</f>
        <v>1</v>
      </c>
      <c r="AP136" s="22" t="str">
        <f aca="false">IF(M136&gt;=Resumen!$B$5,"Alto","Bajo")</f>
        <v>Bajo</v>
      </c>
      <c r="AQ136" s="22" t="str">
        <f aca="false">IF(AO136&gt;=Resumen!$B$28,"Alto","Bajo")</f>
        <v>Alto</v>
      </c>
      <c r="AR136" s="22" t="str">
        <f aca="false">AP136&amp;" Potencial / "&amp;AQ136&amp;" Share"</f>
        <v>Bajo Potencial / Alto Share</v>
      </c>
      <c r="AS136" s="22" t="str">
        <f aca="false">IF(Q136="Sí",IF(AO136&gt;=Resumen!$B$29,"Alto","Bajo"),"")</f>
        <v/>
      </c>
      <c r="AT136" s="22" t="str">
        <f aca="false">IF(AS136&lt;&gt;"",AP136&amp;" Potencial / "&amp;AS136&amp;" Share","")</f>
        <v/>
      </c>
      <c r="AU136" s="22" t="str">
        <f aca="false">IF(AH136="","Sin dato",IF(AH136-AO136&gt;Resumen!$B$6,"Sobre-exhibido",IF(AO136-AH136&gt;Resumen!$B$6,"Sub-exhibido","En línea")))</f>
        <v>Sin dato</v>
      </c>
      <c r="AV136" s="22" t="str">
        <f aca="false">IF(AT136="","",IF(AT136="Alto Potencial / Bajo Share",1,IF(AT136="Alto Potencial / Alto Share",2,IF(AT136="Bajo Potencial / Alto Share",3,4))))</f>
        <v/>
      </c>
      <c r="AW136" s="22" t="str">
        <f aca="false">IF(Q136="No","Sin competencia directa",IF(AV136=1,"1 - Foco Conquista (Alto Pot / Bajo Share)",IF(AV136=2,"2 - Foco Defensa (Alto Pot / Alto Share)",IF(AV136=3,"3 - Monitoreo (Bajo Pot / Alto Share)","4 - Baja Prioridad (Bajo Pot / Bajo Share)"))))</f>
        <v>Sin competencia directa</v>
      </c>
      <c r="AX136" s="12" t="str">
        <f aca="false">IF(OR(IFERROR(AND(W136&lt;&gt;"",Y136&lt;&gt;"",Y136-W136&gt;Resumen!$B$8),FALSE()),IFERROR(AND(X136&lt;&gt;"",Y136&lt;&gt;"",Y136-X136&gt;Resumen!$B$8),FALSE())),MAX(IF(IFERROR(AND(W136&lt;&gt;"",Y136&lt;&gt;"",Y136-W136&gt;Resumen!$B$8),FALSE()),Y136-W136,0),IF(IFERROR(AND(X136&lt;&gt;"",Y136&lt;&gt;"",Y136-X136&gt;Resumen!$B$8),FALSE()),Y136-X136,0)),"")</f>
        <v/>
      </c>
      <c r="AY136" s="22" t="str">
        <f aca="false">IF(OR(IFERROR(AND(W136&lt;&gt;"",Y136&lt;&gt;"",Y136-W136&gt;Resumen!$B$8),FALSE()),IFERROR(AND(X136&lt;&gt;"",Y136&lt;&gt;"",Y136-X136&gt;Resumen!$B$8),FALSE())),TRIM("Lays tiene mayor markup que "&amp;IF(IFERROR(AND(W136&lt;&gt;"",Y136&lt;&gt;"",Y136-W136&gt;Resumen!$B$8),FALSE()),"Quento ","")&amp;IF(IFERROR(AND(X136&lt;&gt;"",Y136&lt;&gt;"",Y136-X136&gt;Resumen!$B$8),FALSE()),"Julicroc ","")&amp;"en este PDV"),"")</f>
        <v/>
      </c>
      <c r="AZ136" s="22" t="str">
        <f aca="false">IF(COUNTIF('Plan Pehuamar - Lista'!$A$2:$A$167,A136)&gt;0,"Sí","No")</f>
        <v>No</v>
      </c>
      <c r="BA136" s="22" t="str">
        <f aca="false">IF(COUNTIF('Plan Combo 9+1'!$A$2:$A$226,A136)&gt;0,"Sí","No")</f>
        <v>No</v>
      </c>
      <c r="BB136" s="22" t="str">
        <f aca="false">IF(AH136="","No",IF(BA136="Sí",IF((AO136-AH136)&gt;Resumen!$B$6,"Sí","No"),IF((AO136-AH136)&gt;=Resumen!$B$132,"Sí","No")))</f>
        <v>No</v>
      </c>
      <c r="BC136" s="22" t="str">
        <f aca="false">IF(AND(N136="Sí",AL136="Sí",AI136=0),"Sí","No")</f>
        <v>No</v>
      </c>
      <c r="BD136" s="22" t="str">
        <f aca="false">IF(COUNTIF('Plan 9+1 (con Pehuamar)'!$A$2:$A$227,A136)&gt;0,"Sí","No")</f>
        <v>No</v>
      </c>
    </row>
    <row r="137" customFormat="false" ht="15" hidden="false" customHeight="true" outlineLevel="0" collapsed="false">
      <c r="A137" s="6" t="n">
        <v>403499</v>
      </c>
      <c r="B137" s="6" t="n">
        <v>1</v>
      </c>
      <c r="C137" s="6" t="n">
        <v>103</v>
      </c>
      <c r="D137" s="6" t="s">
        <v>315</v>
      </c>
      <c r="E137" s="6" t="s">
        <v>346</v>
      </c>
      <c r="F137" s="6" t="s">
        <v>206</v>
      </c>
      <c r="G137" s="6" t="s">
        <v>129</v>
      </c>
      <c r="H137" s="6" t="s">
        <v>197</v>
      </c>
      <c r="I137" s="27" t="n">
        <v>50</v>
      </c>
      <c r="J137" s="27" t="n">
        <v>0</v>
      </c>
      <c r="K137" s="27" t="n">
        <v>40</v>
      </c>
      <c r="L137" s="28" t="n">
        <f aca="false">I137+J137</f>
        <v>50</v>
      </c>
      <c r="M137" s="28" t="n">
        <f aca="false">L137+K137</f>
        <v>90</v>
      </c>
      <c r="N137" s="22" t="str">
        <f aca="false">IF(I137&gt;0,"Sí","No")</f>
        <v>Sí</v>
      </c>
      <c r="O137" s="22" t="str">
        <f aca="false">IF(J137&gt;0,"Sí","No")</f>
        <v>No</v>
      </c>
      <c r="P137" s="22" t="str">
        <f aca="false">IF(K137&gt;0,"Sí","No")</f>
        <v>Sí</v>
      </c>
      <c r="Q137" s="22" t="str">
        <f aca="false">IF(OR(I137&gt;0,J137&gt;0),"Sí","No")</f>
        <v>Sí</v>
      </c>
      <c r="R137" s="27" t="n">
        <v>1600</v>
      </c>
      <c r="S137" s="27" t="n">
        <v>2500</v>
      </c>
      <c r="T137" s="27"/>
      <c r="U137" s="27"/>
      <c r="V137" s="27" t="n">
        <v>3500</v>
      </c>
      <c r="W137" s="12" t="n">
        <f aca="false">IF(AND(I137&gt;0,R137&gt;0),(S137-R137)/R137,"")</f>
        <v>0.5625</v>
      </c>
      <c r="X137" s="12" t="str">
        <f aca="false">IF(AND(J137&gt;0,T137&gt;0),(U137-T137)/T137,"")</f>
        <v/>
      </c>
      <c r="Y137" s="12" t="n">
        <f aca="false">IF(AND(K137&gt;0,V137&gt;0),(V137-Resumen!$B$7)/Resumen!$B$7,"")</f>
        <v>0.4</v>
      </c>
      <c r="Z137" s="28" t="n">
        <f aca="false">IF(AND(K137&gt;0,I137&gt;0,V137&gt;0,S137&gt;0),V137-S137,"")</f>
        <v>1000</v>
      </c>
      <c r="AA137" s="12" t="n">
        <f aca="false">IF(Z137&lt;&gt;"",Z137/S137,"")</f>
        <v>0.4</v>
      </c>
      <c r="AB137" s="28" t="str">
        <f aca="false">IF(AND(K137&gt;0,J137&gt;0,V137&gt;0,U137&gt;0),V137-U137,"")</f>
        <v/>
      </c>
      <c r="AC137" s="12" t="str">
        <f aca="false">IF(AB137&lt;&gt;"",AB137/U137,"")</f>
        <v/>
      </c>
      <c r="AD137" s="27" t="n">
        <v>8</v>
      </c>
      <c r="AE137" s="27" t="n">
        <v>5</v>
      </c>
      <c r="AF137" s="27" t="n">
        <v>0</v>
      </c>
      <c r="AG137" s="28" t="n">
        <f aca="false">AD137+AE137+AF137</f>
        <v>13</v>
      </c>
      <c r="AH137" s="12" t="n">
        <f aca="false">IF(AG137&gt;0,AD137/AG137,"")</f>
        <v>0.615384615384615</v>
      </c>
      <c r="AI137" s="27" t="n">
        <v>1</v>
      </c>
      <c r="AJ137" s="27" t="n">
        <v>1</v>
      </c>
      <c r="AK137" s="27" t="n">
        <v>0</v>
      </c>
      <c r="AL137" s="22" t="str">
        <f aca="false">IF(OR(AJ137&gt;0,AK137&gt;0),"Sí","No")</f>
        <v>Sí</v>
      </c>
      <c r="AM137" s="6" t="s">
        <v>198</v>
      </c>
      <c r="AN137" s="6"/>
      <c r="AO137" s="12" t="n">
        <f aca="false">IF(M137&gt;0,K137/M137,"")</f>
        <v>0.444444444444444</v>
      </c>
      <c r="AP137" s="22" t="str">
        <f aca="false">IF(M137&gt;=Resumen!$B$5,"Alto","Bajo")</f>
        <v>Alto</v>
      </c>
      <c r="AQ137" s="22" t="str">
        <f aca="false">IF(AO137&gt;=Resumen!$B$28,"Alto","Bajo")</f>
        <v>Alto</v>
      </c>
      <c r="AR137" s="22" t="str">
        <f aca="false">AP137&amp;" Potencial / "&amp;AQ137&amp;" Share"</f>
        <v>Alto Potencial / Alto Share</v>
      </c>
      <c r="AS137" s="22" t="str">
        <f aca="false">IF(Q137="Sí",IF(AO137&gt;=Resumen!$B$29,"Alto","Bajo"),"")</f>
        <v>Bajo</v>
      </c>
      <c r="AT137" s="22" t="str">
        <f aca="false">IF(AS137&lt;&gt;"",AP137&amp;" Potencial / "&amp;AS137&amp;" Share","")</f>
        <v>Alto Potencial / Bajo Share</v>
      </c>
      <c r="AU137" s="22" t="str">
        <f aca="false">IF(AH137="","Sin dato",IF(AH137-AO137&gt;Resumen!$B$6,"Sobre-exhibido",IF(AO137-AH137&gt;Resumen!$B$6,"Sub-exhibido","En línea")))</f>
        <v>Sobre-exhibido</v>
      </c>
      <c r="AV137" s="22" t="n">
        <f aca="false">IF(AT137="","",IF(AT137="Alto Potencial / Bajo Share",1,IF(AT137="Alto Potencial / Alto Share",2,IF(AT137="Bajo Potencial / Alto Share",3,4))))</f>
        <v>1</v>
      </c>
      <c r="AW137" s="22" t="str">
        <f aca="false">IF(Q137="No","Sin competencia directa",IF(AV137=1,"1 - Foco Conquista (Alto Pot / Bajo Share)",IF(AV137=2,"2 - Foco Defensa (Alto Pot / Alto Share)",IF(AV137=3,"3 - Monitoreo (Bajo Pot / Alto Share)","4 - Baja Prioridad (Bajo Pot / Bajo Share)"))))</f>
        <v>1 - Foco Conquista (Alto Pot / Bajo Share)</v>
      </c>
      <c r="AX137" s="12" t="str">
        <f aca="false">IF(OR(IFERROR(AND(W137&lt;&gt;"",Y137&lt;&gt;"",Y137-W137&gt;Resumen!$B$8),FALSE()),IFERROR(AND(X137&lt;&gt;"",Y137&lt;&gt;"",Y137-X137&gt;Resumen!$B$8),FALSE())),MAX(IF(IFERROR(AND(W137&lt;&gt;"",Y137&lt;&gt;"",Y137-W137&gt;Resumen!$B$8),FALSE()),Y137-W137,0),IF(IFERROR(AND(X137&lt;&gt;"",Y137&lt;&gt;"",Y137-X137&gt;Resumen!$B$8),FALSE()),Y137-X137,0)),"")</f>
        <v/>
      </c>
      <c r="AY137" s="22" t="str">
        <f aca="false">IF(OR(IFERROR(AND(W137&lt;&gt;"",Y137&lt;&gt;"",Y137-W137&gt;Resumen!$B$8),FALSE()),IFERROR(AND(X137&lt;&gt;"",Y137&lt;&gt;"",Y137-X137&gt;Resumen!$B$8),FALSE())),TRIM("Lays tiene mayor markup que "&amp;IF(IFERROR(AND(W137&lt;&gt;"",Y137&lt;&gt;"",Y137-W137&gt;Resumen!$B$8),FALSE()),"Quento ","")&amp;IF(IFERROR(AND(X137&lt;&gt;"",Y137&lt;&gt;"",Y137-X137&gt;Resumen!$B$8),FALSE()),"Julicroc ","")&amp;"en este PDV"),"")</f>
        <v/>
      </c>
      <c r="AZ137" s="22" t="str">
        <f aca="false">IF(COUNTIF('Plan Pehuamar - Lista'!$A$2:$A$167,A137)&gt;0,"Sí","No")</f>
        <v>Sí</v>
      </c>
      <c r="BA137" s="22" t="str">
        <f aca="false">IF(COUNTIF('Plan Combo 9+1'!$A$2:$A$226,A137)&gt;0,"Sí","No")</f>
        <v>No</v>
      </c>
      <c r="BB137" s="22" t="str">
        <f aca="false">IF(AH137="","No",IF(BA137="Sí",IF((AO137-AH137)&gt;Resumen!$B$6,"Sí","No"),IF((AO137-AH137)&gt;=Resumen!$B$132,"Sí","No")))</f>
        <v>No</v>
      </c>
      <c r="BC137" s="22" t="str">
        <f aca="false">IF(AND(N137="Sí",AL137="Sí",AI137=0),"Sí","No")</f>
        <v>No</v>
      </c>
      <c r="BD137" s="22" t="str">
        <f aca="false">IF(COUNTIF('Plan 9+1 (con Pehuamar)'!$A$2:$A$227,A137)&gt;0,"Sí","No")</f>
        <v>Sí</v>
      </c>
    </row>
    <row r="138" customFormat="false" ht="15" hidden="false" customHeight="true" outlineLevel="0" collapsed="false">
      <c r="A138" s="6" t="n">
        <v>403729</v>
      </c>
      <c r="B138" s="6" t="n">
        <v>1</v>
      </c>
      <c r="C138" s="6" t="n">
        <v>103</v>
      </c>
      <c r="D138" s="6" t="s">
        <v>315</v>
      </c>
      <c r="E138" s="6" t="s">
        <v>347</v>
      </c>
      <c r="F138" s="6" t="s">
        <v>196</v>
      </c>
      <c r="G138" s="6" t="s">
        <v>129</v>
      </c>
      <c r="H138" s="6" t="s">
        <v>197</v>
      </c>
      <c r="I138" s="27" t="n">
        <v>0</v>
      </c>
      <c r="J138" s="27" t="n">
        <v>0</v>
      </c>
      <c r="K138" s="27" t="n">
        <v>0.2</v>
      </c>
      <c r="L138" s="28" t="n">
        <f aca="false">I138+J138</f>
        <v>0</v>
      </c>
      <c r="M138" s="28" t="n">
        <f aca="false">L138+K138</f>
        <v>0.2</v>
      </c>
      <c r="N138" s="22" t="str">
        <f aca="false">IF(I138&gt;0,"Sí","No")</f>
        <v>No</v>
      </c>
      <c r="O138" s="22" t="str">
        <f aca="false">IF(J138&gt;0,"Sí","No")</f>
        <v>No</v>
      </c>
      <c r="P138" s="22" t="str">
        <f aca="false">IF(K138&gt;0,"Sí","No")</f>
        <v>Sí</v>
      </c>
      <c r="Q138" s="22" t="str">
        <f aca="false">IF(OR(I138&gt;0,J138&gt;0),"Sí","No")</f>
        <v>No</v>
      </c>
      <c r="R138" s="27"/>
      <c r="S138" s="27"/>
      <c r="T138" s="27"/>
      <c r="U138" s="27"/>
      <c r="V138" s="27"/>
      <c r="W138" s="12" t="str">
        <f aca="false">IF(AND(I138&gt;0,R138&gt;0),(S138-R138)/R138,"")</f>
        <v/>
      </c>
      <c r="X138" s="12" t="str">
        <f aca="false">IF(AND(J138&gt;0,T138&gt;0),(U138-T138)/T138,"")</f>
        <v/>
      </c>
      <c r="Y138" s="12" t="str">
        <f aca="false">IF(AND(K138&gt;0,V138&gt;0),(V138-Resumen!$B$7)/Resumen!$B$7,"")</f>
        <v/>
      </c>
      <c r="Z138" s="28" t="str">
        <f aca="false">IF(AND(K138&gt;0,I138&gt;0,V138&gt;0,S138&gt;0),V138-S138,"")</f>
        <v/>
      </c>
      <c r="AA138" s="12" t="str">
        <f aca="false">IF(Z138&lt;&gt;"",Z138/S138,"")</f>
        <v/>
      </c>
      <c r="AB138" s="28" t="str">
        <f aca="false">IF(AND(K138&gt;0,J138&gt;0,V138&gt;0,U138&gt;0),V138-U138,"")</f>
        <v/>
      </c>
      <c r="AC138" s="12" t="str">
        <f aca="false">IF(AB138&lt;&gt;"",AB138/U138,"")</f>
        <v/>
      </c>
      <c r="AD138" s="27" t="n">
        <v>0</v>
      </c>
      <c r="AE138" s="27" t="n">
        <v>0</v>
      </c>
      <c r="AF138" s="27" t="n">
        <v>0</v>
      </c>
      <c r="AG138" s="28" t="n">
        <f aca="false">AD138+AE138+AF138</f>
        <v>0</v>
      </c>
      <c r="AH138" s="12" t="str">
        <f aca="false">IF(AG138&gt;0,AD138/AG138,"")</f>
        <v/>
      </c>
      <c r="AI138" s="27" t="n">
        <v>0</v>
      </c>
      <c r="AJ138" s="27" t="n">
        <v>0</v>
      </c>
      <c r="AK138" s="27" t="n">
        <v>0</v>
      </c>
      <c r="AL138" s="22" t="str">
        <f aca="false">IF(OR(AJ138&gt;0,AK138&gt;0),"Sí","No")</f>
        <v>No</v>
      </c>
      <c r="AM138" s="6"/>
      <c r="AN138" s="6"/>
      <c r="AO138" s="12" t="n">
        <f aca="false">IF(M138&gt;0,K138/M138,"")</f>
        <v>1</v>
      </c>
      <c r="AP138" s="22" t="str">
        <f aca="false">IF(M138&gt;=Resumen!$B$5,"Alto","Bajo")</f>
        <v>Bajo</v>
      </c>
      <c r="AQ138" s="22" t="str">
        <f aca="false">IF(AO138&gt;=Resumen!$B$28,"Alto","Bajo")</f>
        <v>Alto</v>
      </c>
      <c r="AR138" s="22" t="str">
        <f aca="false">AP138&amp;" Potencial / "&amp;AQ138&amp;" Share"</f>
        <v>Bajo Potencial / Alto Share</v>
      </c>
      <c r="AS138" s="22" t="str">
        <f aca="false">IF(Q138="Sí",IF(AO138&gt;=Resumen!$B$29,"Alto","Bajo"),"")</f>
        <v/>
      </c>
      <c r="AT138" s="22" t="str">
        <f aca="false">IF(AS138&lt;&gt;"",AP138&amp;" Potencial / "&amp;AS138&amp;" Share","")</f>
        <v/>
      </c>
      <c r="AU138" s="22" t="str">
        <f aca="false">IF(AH138="","Sin dato",IF(AH138-AO138&gt;Resumen!$B$6,"Sobre-exhibido",IF(AO138-AH138&gt;Resumen!$B$6,"Sub-exhibido","En línea")))</f>
        <v>Sin dato</v>
      </c>
      <c r="AV138" s="22" t="str">
        <f aca="false">IF(AT138="","",IF(AT138="Alto Potencial / Bajo Share",1,IF(AT138="Alto Potencial / Alto Share",2,IF(AT138="Bajo Potencial / Alto Share",3,4))))</f>
        <v/>
      </c>
      <c r="AW138" s="22" t="str">
        <f aca="false">IF(Q138="No","Sin competencia directa",IF(AV138=1,"1 - Foco Conquista (Alto Pot / Bajo Share)",IF(AV138=2,"2 - Foco Defensa (Alto Pot / Alto Share)",IF(AV138=3,"3 - Monitoreo (Bajo Pot / Alto Share)","4 - Baja Prioridad (Bajo Pot / Bajo Share)"))))</f>
        <v>Sin competencia directa</v>
      </c>
      <c r="AX138" s="12" t="str">
        <f aca="false">IF(OR(IFERROR(AND(W138&lt;&gt;"",Y138&lt;&gt;"",Y138-W138&gt;Resumen!$B$8),FALSE()),IFERROR(AND(X138&lt;&gt;"",Y138&lt;&gt;"",Y138-X138&gt;Resumen!$B$8),FALSE())),MAX(IF(IFERROR(AND(W138&lt;&gt;"",Y138&lt;&gt;"",Y138-W138&gt;Resumen!$B$8),FALSE()),Y138-W138,0),IF(IFERROR(AND(X138&lt;&gt;"",Y138&lt;&gt;"",Y138-X138&gt;Resumen!$B$8),FALSE()),Y138-X138,0)),"")</f>
        <v/>
      </c>
      <c r="AY138" s="22" t="str">
        <f aca="false">IF(OR(IFERROR(AND(W138&lt;&gt;"",Y138&lt;&gt;"",Y138-W138&gt;Resumen!$B$8),FALSE()),IFERROR(AND(X138&lt;&gt;"",Y138&lt;&gt;"",Y138-X138&gt;Resumen!$B$8),FALSE())),TRIM("Lays tiene mayor markup que "&amp;IF(IFERROR(AND(W138&lt;&gt;"",Y138&lt;&gt;"",Y138-W138&gt;Resumen!$B$8),FALSE()),"Quento ","")&amp;IF(IFERROR(AND(X138&lt;&gt;"",Y138&lt;&gt;"",Y138-X138&gt;Resumen!$B$8),FALSE()),"Julicroc ","")&amp;"en este PDV"),"")</f>
        <v/>
      </c>
      <c r="AZ138" s="22" t="str">
        <f aca="false">IF(COUNTIF('Plan Pehuamar - Lista'!$A$2:$A$167,A138)&gt;0,"Sí","No")</f>
        <v>No</v>
      </c>
      <c r="BA138" s="22" t="str">
        <f aca="false">IF(COUNTIF('Plan Combo 9+1'!$A$2:$A$226,A138)&gt;0,"Sí","No")</f>
        <v>No</v>
      </c>
      <c r="BB138" s="22" t="str">
        <f aca="false">IF(AH138="","No",IF(BA138="Sí",IF((AO138-AH138)&gt;Resumen!$B$6,"Sí","No"),IF((AO138-AH138)&gt;=Resumen!$B$132,"Sí","No")))</f>
        <v>No</v>
      </c>
      <c r="BC138" s="22" t="str">
        <f aca="false">IF(AND(N138="Sí",AL138="Sí",AI138=0),"Sí","No")</f>
        <v>No</v>
      </c>
      <c r="BD138" s="22" t="str">
        <f aca="false">IF(COUNTIF('Plan 9+1 (con Pehuamar)'!$A$2:$A$227,A138)&gt;0,"Sí","No")</f>
        <v>No</v>
      </c>
    </row>
    <row r="139" customFormat="false" ht="15" hidden="false" customHeight="true" outlineLevel="0" collapsed="false">
      <c r="A139" s="6" t="n">
        <v>403862</v>
      </c>
      <c r="B139" s="6" t="n">
        <v>1</v>
      </c>
      <c r="C139" s="6" t="n">
        <v>103</v>
      </c>
      <c r="D139" s="6" t="s">
        <v>315</v>
      </c>
      <c r="E139" s="6" t="s">
        <v>348</v>
      </c>
      <c r="F139" s="6" t="s">
        <v>196</v>
      </c>
      <c r="G139" s="6" t="s">
        <v>129</v>
      </c>
      <c r="H139" s="6" t="s">
        <v>197</v>
      </c>
      <c r="I139" s="27" t="n">
        <v>0</v>
      </c>
      <c r="J139" s="27" t="n">
        <v>0</v>
      </c>
      <c r="K139" s="27" t="n">
        <v>0.6</v>
      </c>
      <c r="L139" s="28" t="n">
        <f aca="false">I139+J139</f>
        <v>0</v>
      </c>
      <c r="M139" s="28" t="n">
        <f aca="false">L139+K139</f>
        <v>0.6</v>
      </c>
      <c r="N139" s="22" t="str">
        <f aca="false">IF(I139&gt;0,"Sí","No")</f>
        <v>No</v>
      </c>
      <c r="O139" s="22" t="str">
        <f aca="false">IF(J139&gt;0,"Sí","No")</f>
        <v>No</v>
      </c>
      <c r="P139" s="22" t="str">
        <f aca="false">IF(K139&gt;0,"Sí","No")</f>
        <v>Sí</v>
      </c>
      <c r="Q139" s="22" t="str">
        <f aca="false">IF(OR(I139&gt;0,J139&gt;0),"Sí","No")</f>
        <v>No</v>
      </c>
      <c r="R139" s="27"/>
      <c r="S139" s="27"/>
      <c r="T139" s="27"/>
      <c r="U139" s="27"/>
      <c r="V139" s="27"/>
      <c r="W139" s="12" t="str">
        <f aca="false">IF(AND(I139&gt;0,R139&gt;0),(S139-R139)/R139,"")</f>
        <v/>
      </c>
      <c r="X139" s="12" t="str">
        <f aca="false">IF(AND(J139&gt;0,T139&gt;0),(U139-T139)/T139,"")</f>
        <v/>
      </c>
      <c r="Y139" s="12" t="str">
        <f aca="false">IF(AND(K139&gt;0,V139&gt;0),(V139-Resumen!$B$7)/Resumen!$B$7,"")</f>
        <v/>
      </c>
      <c r="Z139" s="28" t="str">
        <f aca="false">IF(AND(K139&gt;0,I139&gt;0,V139&gt;0,S139&gt;0),V139-S139,"")</f>
        <v/>
      </c>
      <c r="AA139" s="12" t="str">
        <f aca="false">IF(Z139&lt;&gt;"",Z139/S139,"")</f>
        <v/>
      </c>
      <c r="AB139" s="28" t="str">
        <f aca="false">IF(AND(K139&gt;0,J139&gt;0,V139&gt;0,U139&gt;0),V139-U139,"")</f>
        <v/>
      </c>
      <c r="AC139" s="12" t="str">
        <f aca="false">IF(AB139&lt;&gt;"",AB139/U139,"")</f>
        <v/>
      </c>
      <c r="AD139" s="27" t="n">
        <v>0</v>
      </c>
      <c r="AE139" s="27" t="n">
        <v>0</v>
      </c>
      <c r="AF139" s="27" t="n">
        <v>0</v>
      </c>
      <c r="AG139" s="28" t="n">
        <f aca="false">AD139+AE139+AF139</f>
        <v>0</v>
      </c>
      <c r="AH139" s="12" t="str">
        <f aca="false">IF(AG139&gt;0,AD139/AG139,"")</f>
        <v/>
      </c>
      <c r="AI139" s="27" t="n">
        <v>0</v>
      </c>
      <c r="AJ139" s="27" t="n">
        <v>0</v>
      </c>
      <c r="AK139" s="27" t="n">
        <v>0</v>
      </c>
      <c r="AL139" s="22" t="str">
        <f aca="false">IF(OR(AJ139&gt;0,AK139&gt;0),"Sí","No")</f>
        <v>No</v>
      </c>
      <c r="AM139" s="6"/>
      <c r="AN139" s="6"/>
      <c r="AO139" s="12" t="n">
        <f aca="false">IF(M139&gt;0,K139/M139,"")</f>
        <v>1</v>
      </c>
      <c r="AP139" s="22" t="str">
        <f aca="false">IF(M139&gt;=Resumen!$B$5,"Alto","Bajo")</f>
        <v>Bajo</v>
      </c>
      <c r="AQ139" s="22" t="str">
        <f aca="false">IF(AO139&gt;=Resumen!$B$28,"Alto","Bajo")</f>
        <v>Alto</v>
      </c>
      <c r="AR139" s="22" t="str">
        <f aca="false">AP139&amp;" Potencial / "&amp;AQ139&amp;" Share"</f>
        <v>Bajo Potencial / Alto Share</v>
      </c>
      <c r="AS139" s="22" t="str">
        <f aca="false">IF(Q139="Sí",IF(AO139&gt;=Resumen!$B$29,"Alto","Bajo"),"")</f>
        <v/>
      </c>
      <c r="AT139" s="22" t="str">
        <f aca="false">IF(AS139&lt;&gt;"",AP139&amp;" Potencial / "&amp;AS139&amp;" Share","")</f>
        <v/>
      </c>
      <c r="AU139" s="22" t="str">
        <f aca="false">IF(AH139="","Sin dato",IF(AH139-AO139&gt;Resumen!$B$6,"Sobre-exhibido",IF(AO139-AH139&gt;Resumen!$B$6,"Sub-exhibido","En línea")))</f>
        <v>Sin dato</v>
      </c>
      <c r="AV139" s="22" t="str">
        <f aca="false">IF(AT139="","",IF(AT139="Alto Potencial / Bajo Share",1,IF(AT139="Alto Potencial / Alto Share",2,IF(AT139="Bajo Potencial / Alto Share",3,4))))</f>
        <v/>
      </c>
      <c r="AW139" s="22" t="str">
        <f aca="false">IF(Q139="No","Sin competencia directa",IF(AV139=1,"1 - Foco Conquista (Alto Pot / Bajo Share)",IF(AV139=2,"2 - Foco Defensa (Alto Pot / Alto Share)",IF(AV139=3,"3 - Monitoreo (Bajo Pot / Alto Share)","4 - Baja Prioridad (Bajo Pot / Bajo Share)"))))</f>
        <v>Sin competencia directa</v>
      </c>
      <c r="AX139" s="12" t="str">
        <f aca="false">IF(OR(IFERROR(AND(W139&lt;&gt;"",Y139&lt;&gt;"",Y139-W139&gt;Resumen!$B$8),FALSE()),IFERROR(AND(X139&lt;&gt;"",Y139&lt;&gt;"",Y139-X139&gt;Resumen!$B$8),FALSE())),MAX(IF(IFERROR(AND(W139&lt;&gt;"",Y139&lt;&gt;"",Y139-W139&gt;Resumen!$B$8),FALSE()),Y139-W139,0),IF(IFERROR(AND(X139&lt;&gt;"",Y139&lt;&gt;"",Y139-X139&gt;Resumen!$B$8),FALSE()),Y139-X139,0)),"")</f>
        <v/>
      </c>
      <c r="AY139" s="22" t="str">
        <f aca="false">IF(OR(IFERROR(AND(W139&lt;&gt;"",Y139&lt;&gt;"",Y139-W139&gt;Resumen!$B$8),FALSE()),IFERROR(AND(X139&lt;&gt;"",Y139&lt;&gt;"",Y139-X139&gt;Resumen!$B$8),FALSE())),TRIM("Lays tiene mayor markup que "&amp;IF(IFERROR(AND(W139&lt;&gt;"",Y139&lt;&gt;"",Y139-W139&gt;Resumen!$B$8),FALSE()),"Quento ","")&amp;IF(IFERROR(AND(X139&lt;&gt;"",Y139&lt;&gt;"",Y139-X139&gt;Resumen!$B$8),FALSE()),"Julicroc ","")&amp;"en este PDV"),"")</f>
        <v/>
      </c>
      <c r="AZ139" s="22" t="str">
        <f aca="false">IF(COUNTIF('Plan Pehuamar - Lista'!$A$2:$A$167,A139)&gt;0,"Sí","No")</f>
        <v>No</v>
      </c>
      <c r="BA139" s="22" t="str">
        <f aca="false">IF(COUNTIF('Plan Combo 9+1'!$A$2:$A$226,A139)&gt;0,"Sí","No")</f>
        <v>No</v>
      </c>
      <c r="BB139" s="22" t="str">
        <f aca="false">IF(AH139="","No",IF(BA139="Sí",IF((AO139-AH139)&gt;Resumen!$B$6,"Sí","No"),IF((AO139-AH139)&gt;=Resumen!$B$132,"Sí","No")))</f>
        <v>No</v>
      </c>
      <c r="BC139" s="22" t="str">
        <f aca="false">IF(AND(N139="Sí",AL139="Sí",AI139=0),"Sí","No")</f>
        <v>No</v>
      </c>
      <c r="BD139" s="22" t="str">
        <f aca="false">IF(COUNTIF('Plan 9+1 (con Pehuamar)'!$A$2:$A$227,A139)&gt;0,"Sí","No")</f>
        <v>No</v>
      </c>
    </row>
    <row r="140" customFormat="false" ht="15" hidden="false" customHeight="true" outlineLevel="0" collapsed="false">
      <c r="A140" s="6" t="n">
        <v>403930</v>
      </c>
      <c r="B140" s="6" t="n">
        <v>1</v>
      </c>
      <c r="C140" s="6" t="n">
        <v>103</v>
      </c>
      <c r="D140" s="6" t="s">
        <v>315</v>
      </c>
      <c r="E140" s="6" t="s">
        <v>349</v>
      </c>
      <c r="F140" s="6" t="s">
        <v>210</v>
      </c>
      <c r="G140" s="6" t="s">
        <v>129</v>
      </c>
      <c r="H140" s="6" t="s">
        <v>197</v>
      </c>
      <c r="I140" s="27" t="n">
        <v>0</v>
      </c>
      <c r="J140" s="27" t="n">
        <v>0</v>
      </c>
      <c r="K140" s="27" t="n">
        <v>0.6</v>
      </c>
      <c r="L140" s="28" t="n">
        <f aca="false">I140+J140</f>
        <v>0</v>
      </c>
      <c r="M140" s="28" t="n">
        <f aca="false">L140+K140</f>
        <v>0.6</v>
      </c>
      <c r="N140" s="22" t="str">
        <f aca="false">IF(I140&gt;0,"Sí","No")</f>
        <v>No</v>
      </c>
      <c r="O140" s="22" t="str">
        <f aca="false">IF(J140&gt;0,"Sí","No")</f>
        <v>No</v>
      </c>
      <c r="P140" s="22" t="str">
        <f aca="false">IF(K140&gt;0,"Sí","No")</f>
        <v>Sí</v>
      </c>
      <c r="Q140" s="22" t="str">
        <f aca="false">IF(OR(I140&gt;0,J140&gt;0),"Sí","No")</f>
        <v>No</v>
      </c>
      <c r="R140" s="27"/>
      <c r="S140" s="27"/>
      <c r="T140" s="27"/>
      <c r="U140" s="27"/>
      <c r="V140" s="27"/>
      <c r="W140" s="12" t="str">
        <f aca="false">IF(AND(I140&gt;0,R140&gt;0),(S140-R140)/R140,"")</f>
        <v/>
      </c>
      <c r="X140" s="12" t="str">
        <f aca="false">IF(AND(J140&gt;0,T140&gt;0),(U140-T140)/T140,"")</f>
        <v/>
      </c>
      <c r="Y140" s="12" t="str">
        <f aca="false">IF(AND(K140&gt;0,V140&gt;0),(V140-Resumen!$B$7)/Resumen!$B$7,"")</f>
        <v/>
      </c>
      <c r="Z140" s="28" t="str">
        <f aca="false">IF(AND(K140&gt;0,I140&gt;0,V140&gt;0,S140&gt;0),V140-S140,"")</f>
        <v/>
      </c>
      <c r="AA140" s="12" t="str">
        <f aca="false">IF(Z140&lt;&gt;"",Z140/S140,"")</f>
        <v/>
      </c>
      <c r="AB140" s="28" t="str">
        <f aca="false">IF(AND(K140&gt;0,J140&gt;0,V140&gt;0,U140&gt;0),V140-U140,"")</f>
        <v/>
      </c>
      <c r="AC140" s="12" t="str">
        <f aca="false">IF(AB140&lt;&gt;"",AB140/U140,"")</f>
        <v/>
      </c>
      <c r="AD140" s="27" t="n">
        <v>0</v>
      </c>
      <c r="AE140" s="27" t="n">
        <v>0</v>
      </c>
      <c r="AF140" s="27" t="n">
        <v>0</v>
      </c>
      <c r="AG140" s="28" t="n">
        <f aca="false">AD140+AE140+AF140</f>
        <v>0</v>
      </c>
      <c r="AH140" s="12" t="str">
        <f aca="false">IF(AG140&gt;0,AD140/AG140,"")</f>
        <v/>
      </c>
      <c r="AI140" s="27" t="n">
        <v>0</v>
      </c>
      <c r="AJ140" s="27" t="n">
        <v>0</v>
      </c>
      <c r="AK140" s="27" t="n">
        <v>0</v>
      </c>
      <c r="AL140" s="22" t="str">
        <f aca="false">IF(OR(AJ140&gt;0,AK140&gt;0),"Sí","No")</f>
        <v>No</v>
      </c>
      <c r="AM140" s="6"/>
      <c r="AN140" s="6"/>
      <c r="AO140" s="12" t="n">
        <f aca="false">IF(M140&gt;0,K140/M140,"")</f>
        <v>1</v>
      </c>
      <c r="AP140" s="22" t="str">
        <f aca="false">IF(M140&gt;=Resumen!$B$5,"Alto","Bajo")</f>
        <v>Bajo</v>
      </c>
      <c r="AQ140" s="22" t="str">
        <f aca="false">IF(AO140&gt;=Resumen!$B$28,"Alto","Bajo")</f>
        <v>Alto</v>
      </c>
      <c r="AR140" s="22" t="str">
        <f aca="false">AP140&amp;" Potencial / "&amp;AQ140&amp;" Share"</f>
        <v>Bajo Potencial / Alto Share</v>
      </c>
      <c r="AS140" s="22" t="str">
        <f aca="false">IF(Q140="Sí",IF(AO140&gt;=Resumen!$B$29,"Alto","Bajo"),"")</f>
        <v/>
      </c>
      <c r="AT140" s="22" t="str">
        <f aca="false">IF(AS140&lt;&gt;"",AP140&amp;" Potencial / "&amp;AS140&amp;" Share","")</f>
        <v/>
      </c>
      <c r="AU140" s="22" t="str">
        <f aca="false">IF(AH140="","Sin dato",IF(AH140-AO140&gt;Resumen!$B$6,"Sobre-exhibido",IF(AO140-AH140&gt;Resumen!$B$6,"Sub-exhibido","En línea")))</f>
        <v>Sin dato</v>
      </c>
      <c r="AV140" s="22" t="str">
        <f aca="false">IF(AT140="","",IF(AT140="Alto Potencial / Bajo Share",1,IF(AT140="Alto Potencial / Alto Share",2,IF(AT140="Bajo Potencial / Alto Share",3,4))))</f>
        <v/>
      </c>
      <c r="AW140" s="22" t="str">
        <f aca="false">IF(Q140="No","Sin competencia directa",IF(AV140=1,"1 - Foco Conquista (Alto Pot / Bajo Share)",IF(AV140=2,"2 - Foco Defensa (Alto Pot / Alto Share)",IF(AV140=3,"3 - Monitoreo (Bajo Pot / Alto Share)","4 - Baja Prioridad (Bajo Pot / Bajo Share)"))))</f>
        <v>Sin competencia directa</v>
      </c>
      <c r="AX140" s="12" t="str">
        <f aca="false">IF(OR(IFERROR(AND(W140&lt;&gt;"",Y140&lt;&gt;"",Y140-W140&gt;Resumen!$B$8),FALSE()),IFERROR(AND(X140&lt;&gt;"",Y140&lt;&gt;"",Y140-X140&gt;Resumen!$B$8),FALSE())),MAX(IF(IFERROR(AND(W140&lt;&gt;"",Y140&lt;&gt;"",Y140-W140&gt;Resumen!$B$8),FALSE()),Y140-W140,0),IF(IFERROR(AND(X140&lt;&gt;"",Y140&lt;&gt;"",Y140-X140&gt;Resumen!$B$8),FALSE()),Y140-X140,0)),"")</f>
        <v/>
      </c>
      <c r="AY140" s="22" t="str">
        <f aca="false">IF(OR(IFERROR(AND(W140&lt;&gt;"",Y140&lt;&gt;"",Y140-W140&gt;Resumen!$B$8),FALSE()),IFERROR(AND(X140&lt;&gt;"",Y140&lt;&gt;"",Y140-X140&gt;Resumen!$B$8),FALSE())),TRIM("Lays tiene mayor markup que "&amp;IF(IFERROR(AND(W140&lt;&gt;"",Y140&lt;&gt;"",Y140-W140&gt;Resumen!$B$8),FALSE()),"Quento ","")&amp;IF(IFERROR(AND(X140&lt;&gt;"",Y140&lt;&gt;"",Y140-X140&gt;Resumen!$B$8),FALSE()),"Julicroc ","")&amp;"en este PDV"),"")</f>
        <v/>
      </c>
      <c r="AZ140" s="22" t="str">
        <f aca="false">IF(COUNTIF('Plan Pehuamar - Lista'!$A$2:$A$167,A140)&gt;0,"Sí","No")</f>
        <v>No</v>
      </c>
      <c r="BA140" s="22" t="str">
        <f aca="false">IF(COUNTIF('Plan Combo 9+1'!$A$2:$A$226,A140)&gt;0,"Sí","No")</f>
        <v>No</v>
      </c>
      <c r="BB140" s="22" t="str">
        <f aca="false">IF(AH140="","No",IF(BA140="Sí",IF((AO140-AH140)&gt;Resumen!$B$6,"Sí","No"),IF((AO140-AH140)&gt;=Resumen!$B$132,"Sí","No")))</f>
        <v>No</v>
      </c>
      <c r="BC140" s="22" t="str">
        <f aca="false">IF(AND(N140="Sí",AL140="Sí",AI140=0),"Sí","No")</f>
        <v>No</v>
      </c>
      <c r="BD140" s="22" t="str">
        <f aca="false">IF(COUNTIF('Plan 9+1 (con Pehuamar)'!$A$2:$A$227,A140)&gt;0,"Sí","No")</f>
        <v>No</v>
      </c>
    </row>
    <row r="141" customFormat="false" ht="15" hidden="false" customHeight="true" outlineLevel="0" collapsed="false">
      <c r="A141" s="6" t="n">
        <v>403944</v>
      </c>
      <c r="B141" s="6" t="n">
        <v>1</v>
      </c>
      <c r="C141" s="6" t="n">
        <v>103</v>
      </c>
      <c r="D141" s="6" t="s">
        <v>315</v>
      </c>
      <c r="E141" s="6" t="s">
        <v>350</v>
      </c>
      <c r="F141" s="6" t="s">
        <v>196</v>
      </c>
      <c r="G141" s="6" t="s">
        <v>129</v>
      </c>
      <c r="H141" s="6" t="s">
        <v>197</v>
      </c>
      <c r="I141" s="27" t="n">
        <v>0</v>
      </c>
      <c r="J141" s="27" t="n">
        <v>0</v>
      </c>
      <c r="K141" s="27" t="n">
        <v>4.4</v>
      </c>
      <c r="L141" s="28" t="n">
        <f aca="false">I141+J141</f>
        <v>0</v>
      </c>
      <c r="M141" s="28" t="n">
        <f aca="false">L141+K141</f>
        <v>4.4</v>
      </c>
      <c r="N141" s="22" t="str">
        <f aca="false">IF(I141&gt;0,"Sí","No")</f>
        <v>No</v>
      </c>
      <c r="O141" s="22" t="str">
        <f aca="false">IF(J141&gt;0,"Sí","No")</f>
        <v>No</v>
      </c>
      <c r="P141" s="22" t="str">
        <f aca="false">IF(K141&gt;0,"Sí","No")</f>
        <v>Sí</v>
      </c>
      <c r="Q141" s="22" t="str">
        <f aca="false">IF(OR(I141&gt;0,J141&gt;0),"Sí","No")</f>
        <v>No</v>
      </c>
      <c r="R141" s="27"/>
      <c r="S141" s="27"/>
      <c r="T141" s="27"/>
      <c r="U141" s="27"/>
      <c r="V141" s="27"/>
      <c r="W141" s="12" t="str">
        <f aca="false">IF(AND(I141&gt;0,R141&gt;0),(S141-R141)/R141,"")</f>
        <v/>
      </c>
      <c r="X141" s="12" t="str">
        <f aca="false">IF(AND(J141&gt;0,T141&gt;0),(U141-T141)/T141,"")</f>
        <v/>
      </c>
      <c r="Y141" s="12" t="str">
        <f aca="false">IF(AND(K141&gt;0,V141&gt;0),(V141-Resumen!$B$7)/Resumen!$B$7,"")</f>
        <v/>
      </c>
      <c r="Z141" s="28" t="str">
        <f aca="false">IF(AND(K141&gt;0,I141&gt;0,V141&gt;0,S141&gt;0),V141-S141,"")</f>
        <v/>
      </c>
      <c r="AA141" s="12" t="str">
        <f aca="false">IF(Z141&lt;&gt;"",Z141/S141,"")</f>
        <v/>
      </c>
      <c r="AB141" s="28" t="str">
        <f aca="false">IF(AND(K141&gt;0,J141&gt;0,V141&gt;0,U141&gt;0),V141-U141,"")</f>
        <v/>
      </c>
      <c r="AC141" s="12" t="str">
        <f aca="false">IF(AB141&lt;&gt;"",AB141/U141,"")</f>
        <v/>
      </c>
      <c r="AD141" s="27" t="n">
        <v>0</v>
      </c>
      <c r="AE141" s="27" t="n">
        <v>0</v>
      </c>
      <c r="AF141" s="27" t="n">
        <v>0</v>
      </c>
      <c r="AG141" s="28" t="n">
        <f aca="false">AD141+AE141+AF141</f>
        <v>0</v>
      </c>
      <c r="AH141" s="12" t="str">
        <f aca="false">IF(AG141&gt;0,AD141/AG141,"")</f>
        <v/>
      </c>
      <c r="AI141" s="27" t="n">
        <v>0</v>
      </c>
      <c r="AJ141" s="27" t="n">
        <v>0</v>
      </c>
      <c r="AK141" s="27" t="n">
        <v>0</v>
      </c>
      <c r="AL141" s="22" t="str">
        <f aca="false">IF(OR(AJ141&gt;0,AK141&gt;0),"Sí","No")</f>
        <v>No</v>
      </c>
      <c r="AM141" s="6"/>
      <c r="AN141" s="6"/>
      <c r="AO141" s="12" t="n">
        <f aca="false">IF(M141&gt;0,K141/M141,"")</f>
        <v>1</v>
      </c>
      <c r="AP141" s="22" t="str">
        <f aca="false">IF(M141&gt;=Resumen!$B$5,"Alto","Bajo")</f>
        <v>Bajo</v>
      </c>
      <c r="AQ141" s="22" t="str">
        <f aca="false">IF(AO141&gt;=Resumen!$B$28,"Alto","Bajo")</f>
        <v>Alto</v>
      </c>
      <c r="AR141" s="22" t="str">
        <f aca="false">AP141&amp;" Potencial / "&amp;AQ141&amp;" Share"</f>
        <v>Bajo Potencial / Alto Share</v>
      </c>
      <c r="AS141" s="22" t="str">
        <f aca="false">IF(Q141="Sí",IF(AO141&gt;=Resumen!$B$29,"Alto","Bajo"),"")</f>
        <v/>
      </c>
      <c r="AT141" s="22" t="str">
        <f aca="false">IF(AS141&lt;&gt;"",AP141&amp;" Potencial / "&amp;AS141&amp;" Share","")</f>
        <v/>
      </c>
      <c r="AU141" s="22" t="str">
        <f aca="false">IF(AH141="","Sin dato",IF(AH141-AO141&gt;Resumen!$B$6,"Sobre-exhibido",IF(AO141-AH141&gt;Resumen!$B$6,"Sub-exhibido","En línea")))</f>
        <v>Sin dato</v>
      </c>
      <c r="AV141" s="22" t="str">
        <f aca="false">IF(AT141="","",IF(AT141="Alto Potencial / Bajo Share",1,IF(AT141="Alto Potencial / Alto Share",2,IF(AT141="Bajo Potencial / Alto Share",3,4))))</f>
        <v/>
      </c>
      <c r="AW141" s="22" t="str">
        <f aca="false">IF(Q141="No","Sin competencia directa",IF(AV141=1,"1 - Foco Conquista (Alto Pot / Bajo Share)",IF(AV141=2,"2 - Foco Defensa (Alto Pot / Alto Share)",IF(AV141=3,"3 - Monitoreo (Bajo Pot / Alto Share)","4 - Baja Prioridad (Bajo Pot / Bajo Share)"))))</f>
        <v>Sin competencia directa</v>
      </c>
      <c r="AX141" s="12" t="str">
        <f aca="false">IF(OR(IFERROR(AND(W141&lt;&gt;"",Y141&lt;&gt;"",Y141-W141&gt;Resumen!$B$8),FALSE()),IFERROR(AND(X141&lt;&gt;"",Y141&lt;&gt;"",Y141-X141&gt;Resumen!$B$8),FALSE())),MAX(IF(IFERROR(AND(W141&lt;&gt;"",Y141&lt;&gt;"",Y141-W141&gt;Resumen!$B$8),FALSE()),Y141-W141,0),IF(IFERROR(AND(X141&lt;&gt;"",Y141&lt;&gt;"",Y141-X141&gt;Resumen!$B$8),FALSE()),Y141-X141,0)),"")</f>
        <v/>
      </c>
      <c r="AY141" s="22" t="str">
        <f aca="false">IF(OR(IFERROR(AND(W141&lt;&gt;"",Y141&lt;&gt;"",Y141-W141&gt;Resumen!$B$8),FALSE()),IFERROR(AND(X141&lt;&gt;"",Y141&lt;&gt;"",Y141-X141&gt;Resumen!$B$8),FALSE())),TRIM("Lays tiene mayor markup que "&amp;IF(IFERROR(AND(W141&lt;&gt;"",Y141&lt;&gt;"",Y141-W141&gt;Resumen!$B$8),FALSE()),"Quento ","")&amp;IF(IFERROR(AND(X141&lt;&gt;"",Y141&lt;&gt;"",Y141-X141&gt;Resumen!$B$8),FALSE()),"Julicroc ","")&amp;"en este PDV"),"")</f>
        <v/>
      </c>
      <c r="AZ141" s="22" t="str">
        <f aca="false">IF(COUNTIF('Plan Pehuamar - Lista'!$A$2:$A$167,A141)&gt;0,"Sí","No")</f>
        <v>No</v>
      </c>
      <c r="BA141" s="22" t="str">
        <f aca="false">IF(COUNTIF('Plan Combo 9+1'!$A$2:$A$226,A141)&gt;0,"Sí","No")</f>
        <v>No</v>
      </c>
      <c r="BB141" s="22" t="str">
        <f aca="false">IF(AH141="","No",IF(BA141="Sí",IF((AO141-AH141)&gt;Resumen!$B$6,"Sí","No"),IF((AO141-AH141)&gt;=Resumen!$B$132,"Sí","No")))</f>
        <v>No</v>
      </c>
      <c r="BC141" s="22" t="str">
        <f aca="false">IF(AND(N141="Sí",AL141="Sí",AI141=0),"Sí","No")</f>
        <v>No</v>
      </c>
      <c r="BD141" s="22" t="str">
        <f aca="false">IF(COUNTIF('Plan 9+1 (con Pehuamar)'!$A$2:$A$227,A141)&gt;0,"Sí","No")</f>
        <v>No</v>
      </c>
    </row>
    <row r="142" customFormat="false" ht="15" hidden="false" customHeight="true" outlineLevel="0" collapsed="false">
      <c r="A142" s="6" t="n">
        <v>403958</v>
      </c>
      <c r="B142" s="6" t="n">
        <v>1</v>
      </c>
      <c r="C142" s="6" t="n">
        <v>103</v>
      </c>
      <c r="D142" s="6" t="s">
        <v>315</v>
      </c>
      <c r="E142" s="6" t="s">
        <v>351</v>
      </c>
      <c r="F142" s="6" t="s">
        <v>196</v>
      </c>
      <c r="G142" s="6" t="s">
        <v>129</v>
      </c>
      <c r="H142" s="6" t="s">
        <v>197</v>
      </c>
      <c r="I142" s="27" t="n">
        <v>0</v>
      </c>
      <c r="J142" s="27" t="n">
        <v>0</v>
      </c>
      <c r="K142" s="27" t="n">
        <v>3.9</v>
      </c>
      <c r="L142" s="28" t="n">
        <f aca="false">I142+J142</f>
        <v>0</v>
      </c>
      <c r="M142" s="28" t="n">
        <f aca="false">L142+K142</f>
        <v>3.9</v>
      </c>
      <c r="N142" s="22" t="str">
        <f aca="false">IF(I142&gt;0,"Sí","No")</f>
        <v>No</v>
      </c>
      <c r="O142" s="22" t="str">
        <f aca="false">IF(J142&gt;0,"Sí","No")</f>
        <v>No</v>
      </c>
      <c r="P142" s="22" t="str">
        <f aca="false">IF(K142&gt;0,"Sí","No")</f>
        <v>Sí</v>
      </c>
      <c r="Q142" s="22" t="str">
        <f aca="false">IF(OR(I142&gt;0,J142&gt;0),"Sí","No")</f>
        <v>No</v>
      </c>
      <c r="R142" s="27"/>
      <c r="S142" s="27"/>
      <c r="T142" s="27"/>
      <c r="U142" s="27"/>
      <c r="V142" s="27"/>
      <c r="W142" s="12" t="str">
        <f aca="false">IF(AND(I142&gt;0,R142&gt;0),(S142-R142)/R142,"")</f>
        <v/>
      </c>
      <c r="X142" s="12" t="str">
        <f aca="false">IF(AND(J142&gt;0,T142&gt;0),(U142-T142)/T142,"")</f>
        <v/>
      </c>
      <c r="Y142" s="12" t="str">
        <f aca="false">IF(AND(K142&gt;0,V142&gt;0),(V142-Resumen!$B$7)/Resumen!$B$7,"")</f>
        <v/>
      </c>
      <c r="Z142" s="28" t="str">
        <f aca="false">IF(AND(K142&gt;0,I142&gt;0,V142&gt;0,S142&gt;0),V142-S142,"")</f>
        <v/>
      </c>
      <c r="AA142" s="12" t="str">
        <f aca="false">IF(Z142&lt;&gt;"",Z142/S142,"")</f>
        <v/>
      </c>
      <c r="AB142" s="28" t="str">
        <f aca="false">IF(AND(K142&gt;0,J142&gt;0,V142&gt;0,U142&gt;0),V142-U142,"")</f>
        <v/>
      </c>
      <c r="AC142" s="12" t="str">
        <f aca="false">IF(AB142&lt;&gt;"",AB142/U142,"")</f>
        <v/>
      </c>
      <c r="AD142" s="27" t="n">
        <v>0</v>
      </c>
      <c r="AE142" s="27" t="n">
        <v>0</v>
      </c>
      <c r="AF142" s="27" t="n">
        <v>0</v>
      </c>
      <c r="AG142" s="28" t="n">
        <f aca="false">AD142+AE142+AF142</f>
        <v>0</v>
      </c>
      <c r="AH142" s="12" t="str">
        <f aca="false">IF(AG142&gt;0,AD142/AG142,"")</f>
        <v/>
      </c>
      <c r="AI142" s="27" t="n">
        <v>0</v>
      </c>
      <c r="AJ142" s="27" t="n">
        <v>0</v>
      </c>
      <c r="AK142" s="27" t="n">
        <v>0</v>
      </c>
      <c r="AL142" s="22" t="str">
        <f aca="false">IF(OR(AJ142&gt;0,AK142&gt;0),"Sí","No")</f>
        <v>No</v>
      </c>
      <c r="AM142" s="6"/>
      <c r="AN142" s="6"/>
      <c r="AO142" s="12" t="n">
        <f aca="false">IF(M142&gt;0,K142/M142,"")</f>
        <v>1</v>
      </c>
      <c r="AP142" s="22" t="str">
        <f aca="false">IF(M142&gt;=Resumen!$B$5,"Alto","Bajo")</f>
        <v>Bajo</v>
      </c>
      <c r="AQ142" s="22" t="str">
        <f aca="false">IF(AO142&gt;=Resumen!$B$28,"Alto","Bajo")</f>
        <v>Alto</v>
      </c>
      <c r="AR142" s="22" t="str">
        <f aca="false">AP142&amp;" Potencial / "&amp;AQ142&amp;" Share"</f>
        <v>Bajo Potencial / Alto Share</v>
      </c>
      <c r="AS142" s="22" t="str">
        <f aca="false">IF(Q142="Sí",IF(AO142&gt;=Resumen!$B$29,"Alto","Bajo"),"")</f>
        <v/>
      </c>
      <c r="AT142" s="22" t="str">
        <f aca="false">IF(AS142&lt;&gt;"",AP142&amp;" Potencial / "&amp;AS142&amp;" Share","")</f>
        <v/>
      </c>
      <c r="AU142" s="22" t="str">
        <f aca="false">IF(AH142="","Sin dato",IF(AH142-AO142&gt;Resumen!$B$6,"Sobre-exhibido",IF(AO142-AH142&gt;Resumen!$B$6,"Sub-exhibido","En línea")))</f>
        <v>Sin dato</v>
      </c>
      <c r="AV142" s="22" t="str">
        <f aca="false">IF(AT142="","",IF(AT142="Alto Potencial / Bajo Share",1,IF(AT142="Alto Potencial / Alto Share",2,IF(AT142="Bajo Potencial / Alto Share",3,4))))</f>
        <v/>
      </c>
      <c r="AW142" s="22" t="str">
        <f aca="false">IF(Q142="No","Sin competencia directa",IF(AV142=1,"1 - Foco Conquista (Alto Pot / Bajo Share)",IF(AV142=2,"2 - Foco Defensa (Alto Pot / Alto Share)",IF(AV142=3,"3 - Monitoreo (Bajo Pot / Alto Share)","4 - Baja Prioridad (Bajo Pot / Bajo Share)"))))</f>
        <v>Sin competencia directa</v>
      </c>
      <c r="AX142" s="12" t="str">
        <f aca="false">IF(OR(IFERROR(AND(W142&lt;&gt;"",Y142&lt;&gt;"",Y142-W142&gt;Resumen!$B$8),FALSE()),IFERROR(AND(X142&lt;&gt;"",Y142&lt;&gt;"",Y142-X142&gt;Resumen!$B$8),FALSE())),MAX(IF(IFERROR(AND(W142&lt;&gt;"",Y142&lt;&gt;"",Y142-W142&gt;Resumen!$B$8),FALSE()),Y142-W142,0),IF(IFERROR(AND(X142&lt;&gt;"",Y142&lt;&gt;"",Y142-X142&gt;Resumen!$B$8),FALSE()),Y142-X142,0)),"")</f>
        <v/>
      </c>
      <c r="AY142" s="22" t="str">
        <f aca="false">IF(OR(IFERROR(AND(W142&lt;&gt;"",Y142&lt;&gt;"",Y142-W142&gt;Resumen!$B$8),FALSE()),IFERROR(AND(X142&lt;&gt;"",Y142&lt;&gt;"",Y142-X142&gt;Resumen!$B$8),FALSE())),TRIM("Lays tiene mayor markup que "&amp;IF(IFERROR(AND(W142&lt;&gt;"",Y142&lt;&gt;"",Y142-W142&gt;Resumen!$B$8),FALSE()),"Quento ","")&amp;IF(IFERROR(AND(X142&lt;&gt;"",Y142&lt;&gt;"",Y142-X142&gt;Resumen!$B$8),FALSE()),"Julicroc ","")&amp;"en este PDV"),"")</f>
        <v/>
      </c>
      <c r="AZ142" s="22" t="str">
        <f aca="false">IF(COUNTIF('Plan Pehuamar - Lista'!$A$2:$A$167,A142)&gt;0,"Sí","No")</f>
        <v>No</v>
      </c>
      <c r="BA142" s="22" t="str">
        <f aca="false">IF(COUNTIF('Plan Combo 9+1'!$A$2:$A$226,A142)&gt;0,"Sí","No")</f>
        <v>No</v>
      </c>
      <c r="BB142" s="22" t="str">
        <f aca="false">IF(AH142="","No",IF(BA142="Sí",IF((AO142-AH142)&gt;Resumen!$B$6,"Sí","No"),IF((AO142-AH142)&gt;=Resumen!$B$132,"Sí","No")))</f>
        <v>No</v>
      </c>
      <c r="BC142" s="22" t="str">
        <f aca="false">IF(AND(N142="Sí",AL142="Sí",AI142=0),"Sí","No")</f>
        <v>No</v>
      </c>
      <c r="BD142" s="22" t="str">
        <f aca="false">IF(COUNTIF('Plan 9+1 (con Pehuamar)'!$A$2:$A$227,A142)&gt;0,"Sí","No")</f>
        <v>No</v>
      </c>
    </row>
    <row r="143" customFormat="false" ht="15" hidden="false" customHeight="true" outlineLevel="0" collapsed="false">
      <c r="A143" s="6" t="n">
        <v>404109</v>
      </c>
      <c r="B143" s="6" t="n">
        <v>1</v>
      </c>
      <c r="C143" s="6" t="n">
        <v>103</v>
      </c>
      <c r="D143" s="6" t="s">
        <v>315</v>
      </c>
      <c r="E143" s="6" t="s">
        <v>352</v>
      </c>
      <c r="F143" s="6" t="s">
        <v>201</v>
      </c>
      <c r="G143" s="6" t="s">
        <v>129</v>
      </c>
      <c r="H143" s="6" t="s">
        <v>197</v>
      </c>
      <c r="I143" s="27" t="n">
        <v>0</v>
      </c>
      <c r="J143" s="27" t="n">
        <v>0</v>
      </c>
      <c r="K143" s="27" t="n">
        <v>1.9</v>
      </c>
      <c r="L143" s="28" t="n">
        <f aca="false">I143+J143</f>
        <v>0</v>
      </c>
      <c r="M143" s="28" t="n">
        <f aca="false">L143+K143</f>
        <v>1.9</v>
      </c>
      <c r="N143" s="22" t="str">
        <f aca="false">IF(I143&gt;0,"Sí","No")</f>
        <v>No</v>
      </c>
      <c r="O143" s="22" t="str">
        <f aca="false">IF(J143&gt;0,"Sí","No")</f>
        <v>No</v>
      </c>
      <c r="P143" s="22" t="str">
        <f aca="false">IF(K143&gt;0,"Sí","No")</f>
        <v>Sí</v>
      </c>
      <c r="Q143" s="22" t="str">
        <f aca="false">IF(OR(I143&gt;0,J143&gt;0),"Sí","No")</f>
        <v>No</v>
      </c>
      <c r="R143" s="27"/>
      <c r="S143" s="27"/>
      <c r="T143" s="27"/>
      <c r="U143" s="27"/>
      <c r="V143" s="27"/>
      <c r="W143" s="12" t="str">
        <f aca="false">IF(AND(I143&gt;0,R143&gt;0),(S143-R143)/R143,"")</f>
        <v/>
      </c>
      <c r="X143" s="12" t="str">
        <f aca="false">IF(AND(J143&gt;0,T143&gt;0),(U143-T143)/T143,"")</f>
        <v/>
      </c>
      <c r="Y143" s="12" t="str">
        <f aca="false">IF(AND(K143&gt;0,V143&gt;0),(V143-Resumen!$B$7)/Resumen!$B$7,"")</f>
        <v/>
      </c>
      <c r="Z143" s="28" t="str">
        <f aca="false">IF(AND(K143&gt;0,I143&gt;0,V143&gt;0,S143&gt;0),V143-S143,"")</f>
        <v/>
      </c>
      <c r="AA143" s="12" t="str">
        <f aca="false">IF(Z143&lt;&gt;"",Z143/S143,"")</f>
        <v/>
      </c>
      <c r="AB143" s="28" t="str">
        <f aca="false">IF(AND(K143&gt;0,J143&gt;0,V143&gt;0,U143&gt;0),V143-U143,"")</f>
        <v/>
      </c>
      <c r="AC143" s="12" t="str">
        <f aca="false">IF(AB143&lt;&gt;"",AB143/U143,"")</f>
        <v/>
      </c>
      <c r="AD143" s="27" t="n">
        <v>0</v>
      </c>
      <c r="AE143" s="27" t="n">
        <v>0</v>
      </c>
      <c r="AF143" s="27" t="n">
        <v>0</v>
      </c>
      <c r="AG143" s="28" t="n">
        <f aca="false">AD143+AE143+AF143</f>
        <v>0</v>
      </c>
      <c r="AH143" s="12" t="str">
        <f aca="false">IF(AG143&gt;0,AD143/AG143,"")</f>
        <v/>
      </c>
      <c r="AI143" s="27" t="n">
        <v>0</v>
      </c>
      <c r="AJ143" s="27" t="n">
        <v>0</v>
      </c>
      <c r="AK143" s="27" t="n">
        <v>0</v>
      </c>
      <c r="AL143" s="22" t="str">
        <f aca="false">IF(OR(AJ143&gt;0,AK143&gt;0),"Sí","No")</f>
        <v>No</v>
      </c>
      <c r="AM143" s="6"/>
      <c r="AN143" s="6"/>
      <c r="AO143" s="12" t="n">
        <f aca="false">IF(M143&gt;0,K143/M143,"")</f>
        <v>1</v>
      </c>
      <c r="AP143" s="22" t="str">
        <f aca="false">IF(M143&gt;=Resumen!$B$5,"Alto","Bajo")</f>
        <v>Bajo</v>
      </c>
      <c r="AQ143" s="22" t="str">
        <f aca="false">IF(AO143&gt;=Resumen!$B$28,"Alto","Bajo")</f>
        <v>Alto</v>
      </c>
      <c r="AR143" s="22" t="str">
        <f aca="false">AP143&amp;" Potencial / "&amp;AQ143&amp;" Share"</f>
        <v>Bajo Potencial / Alto Share</v>
      </c>
      <c r="AS143" s="22" t="str">
        <f aca="false">IF(Q143="Sí",IF(AO143&gt;=Resumen!$B$29,"Alto","Bajo"),"")</f>
        <v/>
      </c>
      <c r="AT143" s="22" t="str">
        <f aca="false">IF(AS143&lt;&gt;"",AP143&amp;" Potencial / "&amp;AS143&amp;" Share","")</f>
        <v/>
      </c>
      <c r="AU143" s="22" t="str">
        <f aca="false">IF(AH143="","Sin dato",IF(AH143-AO143&gt;Resumen!$B$6,"Sobre-exhibido",IF(AO143-AH143&gt;Resumen!$B$6,"Sub-exhibido","En línea")))</f>
        <v>Sin dato</v>
      </c>
      <c r="AV143" s="22" t="str">
        <f aca="false">IF(AT143="","",IF(AT143="Alto Potencial / Bajo Share",1,IF(AT143="Alto Potencial / Alto Share",2,IF(AT143="Bajo Potencial / Alto Share",3,4))))</f>
        <v/>
      </c>
      <c r="AW143" s="22" t="str">
        <f aca="false">IF(Q143="No","Sin competencia directa",IF(AV143=1,"1 - Foco Conquista (Alto Pot / Bajo Share)",IF(AV143=2,"2 - Foco Defensa (Alto Pot / Alto Share)",IF(AV143=3,"3 - Monitoreo (Bajo Pot / Alto Share)","4 - Baja Prioridad (Bajo Pot / Bajo Share)"))))</f>
        <v>Sin competencia directa</v>
      </c>
      <c r="AX143" s="12" t="str">
        <f aca="false">IF(OR(IFERROR(AND(W143&lt;&gt;"",Y143&lt;&gt;"",Y143-W143&gt;Resumen!$B$8),FALSE()),IFERROR(AND(X143&lt;&gt;"",Y143&lt;&gt;"",Y143-X143&gt;Resumen!$B$8),FALSE())),MAX(IF(IFERROR(AND(W143&lt;&gt;"",Y143&lt;&gt;"",Y143-W143&gt;Resumen!$B$8),FALSE()),Y143-W143,0),IF(IFERROR(AND(X143&lt;&gt;"",Y143&lt;&gt;"",Y143-X143&gt;Resumen!$B$8),FALSE()),Y143-X143,0)),"")</f>
        <v/>
      </c>
      <c r="AY143" s="22" t="str">
        <f aca="false">IF(OR(IFERROR(AND(W143&lt;&gt;"",Y143&lt;&gt;"",Y143-W143&gt;Resumen!$B$8),FALSE()),IFERROR(AND(X143&lt;&gt;"",Y143&lt;&gt;"",Y143-X143&gt;Resumen!$B$8),FALSE())),TRIM("Lays tiene mayor markup que "&amp;IF(IFERROR(AND(W143&lt;&gt;"",Y143&lt;&gt;"",Y143-W143&gt;Resumen!$B$8),FALSE()),"Quento ","")&amp;IF(IFERROR(AND(X143&lt;&gt;"",Y143&lt;&gt;"",Y143-X143&gt;Resumen!$B$8),FALSE()),"Julicroc ","")&amp;"en este PDV"),"")</f>
        <v/>
      </c>
      <c r="AZ143" s="22" t="str">
        <f aca="false">IF(COUNTIF('Plan Pehuamar - Lista'!$A$2:$A$167,A143)&gt;0,"Sí","No")</f>
        <v>No</v>
      </c>
      <c r="BA143" s="22" t="str">
        <f aca="false">IF(COUNTIF('Plan Combo 9+1'!$A$2:$A$226,A143)&gt;0,"Sí","No")</f>
        <v>No</v>
      </c>
      <c r="BB143" s="22" t="str">
        <f aca="false">IF(AH143="","No",IF(BA143="Sí",IF((AO143-AH143)&gt;Resumen!$B$6,"Sí","No"),IF((AO143-AH143)&gt;=Resumen!$B$132,"Sí","No")))</f>
        <v>No</v>
      </c>
      <c r="BC143" s="22" t="str">
        <f aca="false">IF(AND(N143="Sí",AL143="Sí",AI143=0),"Sí","No")</f>
        <v>No</v>
      </c>
      <c r="BD143" s="22" t="str">
        <f aca="false">IF(COUNTIF('Plan 9+1 (con Pehuamar)'!$A$2:$A$227,A143)&gt;0,"Sí","No")</f>
        <v>No</v>
      </c>
    </row>
    <row r="144" customFormat="false" ht="15" hidden="false" customHeight="true" outlineLevel="0" collapsed="false">
      <c r="A144" s="6" t="n">
        <v>404121</v>
      </c>
      <c r="B144" s="6" t="n">
        <v>1</v>
      </c>
      <c r="C144" s="6" t="n">
        <v>103</v>
      </c>
      <c r="D144" s="6" t="s">
        <v>315</v>
      </c>
      <c r="E144" s="6" t="s">
        <v>353</v>
      </c>
      <c r="F144" s="6" t="s">
        <v>196</v>
      </c>
      <c r="G144" s="6" t="s">
        <v>129</v>
      </c>
      <c r="H144" s="6" t="s">
        <v>197</v>
      </c>
      <c r="I144" s="27" t="n">
        <v>0</v>
      </c>
      <c r="J144" s="27" t="n">
        <v>0</v>
      </c>
      <c r="K144" s="27" t="n">
        <v>0.5</v>
      </c>
      <c r="L144" s="28" t="n">
        <f aca="false">I144+J144</f>
        <v>0</v>
      </c>
      <c r="M144" s="28" t="n">
        <f aca="false">L144+K144</f>
        <v>0.5</v>
      </c>
      <c r="N144" s="22" t="str">
        <f aca="false">IF(I144&gt;0,"Sí","No")</f>
        <v>No</v>
      </c>
      <c r="O144" s="22" t="str">
        <f aca="false">IF(J144&gt;0,"Sí","No")</f>
        <v>No</v>
      </c>
      <c r="P144" s="22" t="str">
        <f aca="false">IF(K144&gt;0,"Sí","No")</f>
        <v>Sí</v>
      </c>
      <c r="Q144" s="22" t="str">
        <f aca="false">IF(OR(I144&gt;0,J144&gt;0),"Sí","No")</f>
        <v>No</v>
      </c>
      <c r="R144" s="27"/>
      <c r="S144" s="27"/>
      <c r="T144" s="27"/>
      <c r="U144" s="27"/>
      <c r="V144" s="27"/>
      <c r="W144" s="12" t="str">
        <f aca="false">IF(AND(I144&gt;0,R144&gt;0),(S144-R144)/R144,"")</f>
        <v/>
      </c>
      <c r="X144" s="12" t="str">
        <f aca="false">IF(AND(J144&gt;0,T144&gt;0),(U144-T144)/T144,"")</f>
        <v/>
      </c>
      <c r="Y144" s="12" t="str">
        <f aca="false">IF(AND(K144&gt;0,V144&gt;0),(V144-Resumen!$B$7)/Resumen!$B$7,"")</f>
        <v/>
      </c>
      <c r="Z144" s="28" t="str">
        <f aca="false">IF(AND(K144&gt;0,I144&gt;0,V144&gt;0,S144&gt;0),V144-S144,"")</f>
        <v/>
      </c>
      <c r="AA144" s="12" t="str">
        <f aca="false">IF(Z144&lt;&gt;"",Z144/S144,"")</f>
        <v/>
      </c>
      <c r="AB144" s="28" t="str">
        <f aca="false">IF(AND(K144&gt;0,J144&gt;0,V144&gt;0,U144&gt;0),V144-U144,"")</f>
        <v/>
      </c>
      <c r="AC144" s="12" t="str">
        <f aca="false">IF(AB144&lt;&gt;"",AB144/U144,"")</f>
        <v/>
      </c>
      <c r="AD144" s="27" t="n">
        <v>0</v>
      </c>
      <c r="AE144" s="27" t="n">
        <v>0</v>
      </c>
      <c r="AF144" s="27" t="n">
        <v>0</v>
      </c>
      <c r="AG144" s="28" t="n">
        <f aca="false">AD144+AE144+AF144</f>
        <v>0</v>
      </c>
      <c r="AH144" s="12" t="str">
        <f aca="false">IF(AG144&gt;0,AD144/AG144,"")</f>
        <v/>
      </c>
      <c r="AI144" s="27" t="n">
        <v>0</v>
      </c>
      <c r="AJ144" s="27" t="n">
        <v>0</v>
      </c>
      <c r="AK144" s="27" t="n">
        <v>0</v>
      </c>
      <c r="AL144" s="22" t="str">
        <f aca="false">IF(OR(AJ144&gt;0,AK144&gt;0),"Sí","No")</f>
        <v>No</v>
      </c>
      <c r="AM144" s="6"/>
      <c r="AN144" s="6"/>
      <c r="AO144" s="12" t="n">
        <f aca="false">IF(M144&gt;0,K144/M144,"")</f>
        <v>1</v>
      </c>
      <c r="AP144" s="22" t="str">
        <f aca="false">IF(M144&gt;=Resumen!$B$5,"Alto","Bajo")</f>
        <v>Bajo</v>
      </c>
      <c r="AQ144" s="22" t="str">
        <f aca="false">IF(AO144&gt;=Resumen!$B$28,"Alto","Bajo")</f>
        <v>Alto</v>
      </c>
      <c r="AR144" s="22" t="str">
        <f aca="false">AP144&amp;" Potencial / "&amp;AQ144&amp;" Share"</f>
        <v>Bajo Potencial / Alto Share</v>
      </c>
      <c r="AS144" s="22" t="str">
        <f aca="false">IF(Q144="Sí",IF(AO144&gt;=Resumen!$B$29,"Alto","Bajo"),"")</f>
        <v/>
      </c>
      <c r="AT144" s="22" t="str">
        <f aca="false">IF(AS144&lt;&gt;"",AP144&amp;" Potencial / "&amp;AS144&amp;" Share","")</f>
        <v/>
      </c>
      <c r="AU144" s="22" t="str">
        <f aca="false">IF(AH144="","Sin dato",IF(AH144-AO144&gt;Resumen!$B$6,"Sobre-exhibido",IF(AO144-AH144&gt;Resumen!$B$6,"Sub-exhibido","En línea")))</f>
        <v>Sin dato</v>
      </c>
      <c r="AV144" s="22" t="str">
        <f aca="false">IF(AT144="","",IF(AT144="Alto Potencial / Bajo Share",1,IF(AT144="Alto Potencial / Alto Share",2,IF(AT144="Bajo Potencial / Alto Share",3,4))))</f>
        <v/>
      </c>
      <c r="AW144" s="22" t="str">
        <f aca="false">IF(Q144="No","Sin competencia directa",IF(AV144=1,"1 - Foco Conquista (Alto Pot / Bajo Share)",IF(AV144=2,"2 - Foco Defensa (Alto Pot / Alto Share)",IF(AV144=3,"3 - Monitoreo (Bajo Pot / Alto Share)","4 - Baja Prioridad (Bajo Pot / Bajo Share)"))))</f>
        <v>Sin competencia directa</v>
      </c>
      <c r="AX144" s="12" t="str">
        <f aca="false">IF(OR(IFERROR(AND(W144&lt;&gt;"",Y144&lt;&gt;"",Y144-W144&gt;Resumen!$B$8),FALSE()),IFERROR(AND(X144&lt;&gt;"",Y144&lt;&gt;"",Y144-X144&gt;Resumen!$B$8),FALSE())),MAX(IF(IFERROR(AND(W144&lt;&gt;"",Y144&lt;&gt;"",Y144-W144&gt;Resumen!$B$8),FALSE()),Y144-W144,0),IF(IFERROR(AND(X144&lt;&gt;"",Y144&lt;&gt;"",Y144-X144&gt;Resumen!$B$8),FALSE()),Y144-X144,0)),"")</f>
        <v/>
      </c>
      <c r="AY144" s="22" t="str">
        <f aca="false">IF(OR(IFERROR(AND(W144&lt;&gt;"",Y144&lt;&gt;"",Y144-W144&gt;Resumen!$B$8),FALSE()),IFERROR(AND(X144&lt;&gt;"",Y144&lt;&gt;"",Y144-X144&gt;Resumen!$B$8),FALSE())),TRIM("Lays tiene mayor markup que "&amp;IF(IFERROR(AND(W144&lt;&gt;"",Y144&lt;&gt;"",Y144-W144&gt;Resumen!$B$8),FALSE()),"Quento ","")&amp;IF(IFERROR(AND(X144&lt;&gt;"",Y144&lt;&gt;"",Y144-X144&gt;Resumen!$B$8),FALSE()),"Julicroc ","")&amp;"en este PDV"),"")</f>
        <v/>
      </c>
      <c r="AZ144" s="22" t="str">
        <f aca="false">IF(COUNTIF('Plan Pehuamar - Lista'!$A$2:$A$167,A144)&gt;0,"Sí","No")</f>
        <v>No</v>
      </c>
      <c r="BA144" s="22" t="str">
        <f aca="false">IF(COUNTIF('Plan Combo 9+1'!$A$2:$A$226,A144)&gt;0,"Sí","No")</f>
        <v>No</v>
      </c>
      <c r="BB144" s="22" t="str">
        <f aca="false">IF(AH144="","No",IF(BA144="Sí",IF((AO144-AH144)&gt;Resumen!$B$6,"Sí","No"),IF((AO144-AH144)&gt;=Resumen!$B$132,"Sí","No")))</f>
        <v>No</v>
      </c>
      <c r="BC144" s="22" t="str">
        <f aca="false">IF(AND(N144="Sí",AL144="Sí",AI144=0),"Sí","No")</f>
        <v>No</v>
      </c>
      <c r="BD144" s="22" t="str">
        <f aca="false">IF(COUNTIF('Plan 9+1 (con Pehuamar)'!$A$2:$A$227,A144)&gt;0,"Sí","No")</f>
        <v>No</v>
      </c>
    </row>
    <row r="145" customFormat="false" ht="15" hidden="false" customHeight="true" outlineLevel="0" collapsed="false">
      <c r="A145" s="6" t="n">
        <v>404143</v>
      </c>
      <c r="B145" s="6" t="n">
        <v>1</v>
      </c>
      <c r="C145" s="6" t="n">
        <v>103</v>
      </c>
      <c r="D145" s="6" t="s">
        <v>315</v>
      </c>
      <c r="E145" s="6" t="s">
        <v>354</v>
      </c>
      <c r="F145" s="6" t="s">
        <v>196</v>
      </c>
      <c r="G145" s="6" t="s">
        <v>129</v>
      </c>
      <c r="H145" s="6" t="s">
        <v>197</v>
      </c>
      <c r="I145" s="27" t="n">
        <v>60</v>
      </c>
      <c r="J145" s="27" t="n">
        <v>0</v>
      </c>
      <c r="K145" s="27" t="n">
        <v>50</v>
      </c>
      <c r="L145" s="28" t="n">
        <f aca="false">I145+J145</f>
        <v>60</v>
      </c>
      <c r="M145" s="28" t="n">
        <f aca="false">L145+K145</f>
        <v>110</v>
      </c>
      <c r="N145" s="22" t="str">
        <f aca="false">IF(I145&gt;0,"Sí","No")</f>
        <v>Sí</v>
      </c>
      <c r="O145" s="22" t="str">
        <f aca="false">IF(J145&gt;0,"Sí","No")</f>
        <v>No</v>
      </c>
      <c r="P145" s="22" t="str">
        <f aca="false">IF(K145&gt;0,"Sí","No")</f>
        <v>Sí</v>
      </c>
      <c r="Q145" s="22" t="str">
        <f aca="false">IF(OR(I145&gt;0,J145&gt;0),"Sí","No")</f>
        <v>Sí</v>
      </c>
      <c r="R145" s="27" t="n">
        <v>1700</v>
      </c>
      <c r="S145" s="27" t="n">
        <v>2900</v>
      </c>
      <c r="T145" s="27"/>
      <c r="U145" s="27"/>
      <c r="V145" s="27" t="n">
        <v>3400</v>
      </c>
      <c r="W145" s="12" t="n">
        <f aca="false">IF(AND(I145&gt;0,R145&gt;0),(S145-R145)/R145,"")</f>
        <v>0.705882352941177</v>
      </c>
      <c r="X145" s="12" t="str">
        <f aca="false">IF(AND(J145&gt;0,T145&gt;0),(U145-T145)/T145,"")</f>
        <v/>
      </c>
      <c r="Y145" s="12" t="n">
        <f aca="false">IF(AND(K145&gt;0,V145&gt;0),(V145-Resumen!$B$7)/Resumen!$B$7,"")</f>
        <v>0.36</v>
      </c>
      <c r="Z145" s="28" t="n">
        <f aca="false">IF(AND(K145&gt;0,I145&gt;0,V145&gt;0,S145&gt;0),V145-S145,"")</f>
        <v>500</v>
      </c>
      <c r="AA145" s="12" t="n">
        <f aca="false">IF(Z145&lt;&gt;"",Z145/S145,"")</f>
        <v>0.172413793103448</v>
      </c>
      <c r="AB145" s="28" t="str">
        <f aca="false">IF(AND(K145&gt;0,J145&gt;0,V145&gt;0,U145&gt;0),V145-U145,"")</f>
        <v/>
      </c>
      <c r="AC145" s="12" t="str">
        <f aca="false">IF(AB145&lt;&gt;"",AB145/U145,"")</f>
        <v/>
      </c>
      <c r="AD145" s="27" t="n">
        <v>5</v>
      </c>
      <c r="AE145" s="27" t="n">
        <v>4</v>
      </c>
      <c r="AF145" s="27" t="n">
        <v>0</v>
      </c>
      <c r="AG145" s="28" t="n">
        <f aca="false">AD145+AE145+AF145</f>
        <v>9</v>
      </c>
      <c r="AH145" s="12" t="n">
        <f aca="false">IF(AG145&gt;0,AD145/AG145,"")</f>
        <v>0.555555555555556</v>
      </c>
      <c r="AI145" s="27" t="n">
        <v>1</v>
      </c>
      <c r="AJ145" s="27" t="n">
        <v>0</v>
      </c>
      <c r="AK145" s="27" t="n">
        <v>0</v>
      </c>
      <c r="AL145" s="22" t="str">
        <f aca="false">IF(OR(AJ145&gt;0,AK145&gt;0),"Sí","No")</f>
        <v>No</v>
      </c>
      <c r="AM145" s="6" t="s">
        <v>198</v>
      </c>
      <c r="AN145" s="6"/>
      <c r="AO145" s="12" t="n">
        <f aca="false">IF(M145&gt;0,K145/M145,"")</f>
        <v>0.454545454545455</v>
      </c>
      <c r="AP145" s="22" t="str">
        <f aca="false">IF(M145&gt;=Resumen!$B$5,"Alto","Bajo")</f>
        <v>Alto</v>
      </c>
      <c r="AQ145" s="22" t="str">
        <f aca="false">IF(AO145&gt;=Resumen!$B$28,"Alto","Bajo")</f>
        <v>Alto</v>
      </c>
      <c r="AR145" s="22" t="str">
        <f aca="false">AP145&amp;" Potencial / "&amp;AQ145&amp;" Share"</f>
        <v>Alto Potencial / Alto Share</v>
      </c>
      <c r="AS145" s="22" t="str">
        <f aca="false">IF(Q145="Sí",IF(AO145&gt;=Resumen!$B$29,"Alto","Bajo"),"")</f>
        <v>Bajo</v>
      </c>
      <c r="AT145" s="22" t="str">
        <f aca="false">IF(AS145&lt;&gt;"",AP145&amp;" Potencial / "&amp;AS145&amp;" Share","")</f>
        <v>Alto Potencial / Bajo Share</v>
      </c>
      <c r="AU145" s="22" t="str">
        <f aca="false">IF(AH145="","Sin dato",IF(AH145-AO145&gt;Resumen!$B$6,"Sobre-exhibido",IF(AO145-AH145&gt;Resumen!$B$6,"Sub-exhibido","En línea")))</f>
        <v>Sobre-exhibido</v>
      </c>
      <c r="AV145" s="22" t="n">
        <f aca="false">IF(AT145="","",IF(AT145="Alto Potencial / Bajo Share",1,IF(AT145="Alto Potencial / Alto Share",2,IF(AT145="Bajo Potencial / Alto Share",3,4))))</f>
        <v>1</v>
      </c>
      <c r="AW145" s="22" t="str">
        <f aca="false">IF(Q145="No","Sin competencia directa",IF(AV145=1,"1 - Foco Conquista (Alto Pot / Bajo Share)",IF(AV145=2,"2 - Foco Defensa (Alto Pot / Alto Share)",IF(AV145=3,"3 - Monitoreo (Bajo Pot / Alto Share)","4 - Baja Prioridad (Bajo Pot / Bajo Share)"))))</f>
        <v>1 - Foco Conquista (Alto Pot / Bajo Share)</v>
      </c>
      <c r="AX145" s="12" t="str">
        <f aca="false">IF(OR(IFERROR(AND(W145&lt;&gt;"",Y145&lt;&gt;"",Y145-W145&gt;Resumen!$B$8),FALSE()),IFERROR(AND(X145&lt;&gt;"",Y145&lt;&gt;"",Y145-X145&gt;Resumen!$B$8),FALSE())),MAX(IF(IFERROR(AND(W145&lt;&gt;"",Y145&lt;&gt;"",Y145-W145&gt;Resumen!$B$8),FALSE()),Y145-W145,0),IF(IFERROR(AND(X145&lt;&gt;"",Y145&lt;&gt;"",Y145-X145&gt;Resumen!$B$8),FALSE()),Y145-X145,0)),"")</f>
        <v/>
      </c>
      <c r="AY145" s="22" t="str">
        <f aca="false">IF(OR(IFERROR(AND(W145&lt;&gt;"",Y145&lt;&gt;"",Y145-W145&gt;Resumen!$B$8),FALSE()),IFERROR(AND(X145&lt;&gt;"",Y145&lt;&gt;"",Y145-X145&gt;Resumen!$B$8),FALSE())),TRIM("Lays tiene mayor markup que "&amp;IF(IFERROR(AND(W145&lt;&gt;"",Y145&lt;&gt;"",Y145-W145&gt;Resumen!$B$8),FALSE()),"Quento ","")&amp;IF(IFERROR(AND(X145&lt;&gt;"",Y145&lt;&gt;"",Y145-X145&gt;Resumen!$B$8),FALSE()),"Julicroc ","")&amp;"en este PDV"),"")</f>
        <v/>
      </c>
      <c r="AZ145" s="22" t="str">
        <f aca="false">IF(COUNTIF('Plan Pehuamar - Lista'!$A$2:$A$167,A145)&gt;0,"Sí","No")</f>
        <v>No</v>
      </c>
      <c r="BA145" s="22" t="str">
        <f aca="false">IF(COUNTIF('Plan Combo 9+1'!$A$2:$A$226,A145)&gt;0,"Sí","No")</f>
        <v>No</v>
      </c>
      <c r="BB145" s="22" t="str">
        <f aca="false">IF(AH145="","No",IF(BA145="Sí",IF((AO145-AH145)&gt;Resumen!$B$6,"Sí","No"),IF((AO145-AH145)&gt;=Resumen!$B$132,"Sí","No")))</f>
        <v>No</v>
      </c>
      <c r="BC145" s="22" t="str">
        <f aca="false">IF(AND(N145="Sí",AL145="Sí",AI145=0),"Sí","No")</f>
        <v>No</v>
      </c>
      <c r="BD145" s="22" t="str">
        <f aca="false">IF(COUNTIF('Plan 9+1 (con Pehuamar)'!$A$2:$A$227,A145)&gt;0,"Sí","No")</f>
        <v>Sí</v>
      </c>
    </row>
    <row r="146" customFormat="false" ht="15" hidden="false" customHeight="true" outlineLevel="0" collapsed="false">
      <c r="A146" s="6" t="n">
        <v>404144</v>
      </c>
      <c r="B146" s="6" t="n">
        <v>1</v>
      </c>
      <c r="C146" s="6" t="n">
        <v>103</v>
      </c>
      <c r="D146" s="6" t="s">
        <v>315</v>
      </c>
      <c r="E146" s="6" t="s">
        <v>355</v>
      </c>
      <c r="F146" s="6" t="s">
        <v>356</v>
      </c>
      <c r="G146" s="6" t="s">
        <v>129</v>
      </c>
      <c r="H146" s="6" t="s">
        <v>197</v>
      </c>
      <c r="I146" s="27" t="n">
        <v>0</v>
      </c>
      <c r="J146" s="27" t="n">
        <v>0</v>
      </c>
      <c r="K146" s="27" t="n">
        <v>1</v>
      </c>
      <c r="L146" s="28" t="n">
        <f aca="false">I146+J146</f>
        <v>0</v>
      </c>
      <c r="M146" s="28" t="n">
        <f aca="false">L146+K146</f>
        <v>1</v>
      </c>
      <c r="N146" s="22" t="str">
        <f aca="false">IF(I146&gt;0,"Sí","No")</f>
        <v>No</v>
      </c>
      <c r="O146" s="22" t="str">
        <f aca="false">IF(J146&gt;0,"Sí","No")</f>
        <v>No</v>
      </c>
      <c r="P146" s="22" t="str">
        <f aca="false">IF(K146&gt;0,"Sí","No")</f>
        <v>Sí</v>
      </c>
      <c r="Q146" s="22" t="str">
        <f aca="false">IF(OR(I146&gt;0,J146&gt;0),"Sí","No")</f>
        <v>No</v>
      </c>
      <c r="R146" s="27"/>
      <c r="S146" s="27"/>
      <c r="T146" s="27"/>
      <c r="U146" s="27"/>
      <c r="V146" s="27"/>
      <c r="W146" s="12" t="str">
        <f aca="false">IF(AND(I146&gt;0,R146&gt;0),(S146-R146)/R146,"")</f>
        <v/>
      </c>
      <c r="X146" s="12" t="str">
        <f aca="false">IF(AND(J146&gt;0,T146&gt;0),(U146-T146)/T146,"")</f>
        <v/>
      </c>
      <c r="Y146" s="12" t="str">
        <f aca="false">IF(AND(K146&gt;0,V146&gt;0),(V146-Resumen!$B$7)/Resumen!$B$7,"")</f>
        <v/>
      </c>
      <c r="Z146" s="28" t="str">
        <f aca="false">IF(AND(K146&gt;0,I146&gt;0,V146&gt;0,S146&gt;0),V146-S146,"")</f>
        <v/>
      </c>
      <c r="AA146" s="12" t="str">
        <f aca="false">IF(Z146&lt;&gt;"",Z146/S146,"")</f>
        <v/>
      </c>
      <c r="AB146" s="28" t="str">
        <f aca="false">IF(AND(K146&gt;0,J146&gt;0,V146&gt;0,U146&gt;0),V146-U146,"")</f>
        <v/>
      </c>
      <c r="AC146" s="12" t="str">
        <f aca="false">IF(AB146&lt;&gt;"",AB146/U146,"")</f>
        <v/>
      </c>
      <c r="AD146" s="27" t="n">
        <v>0</v>
      </c>
      <c r="AE146" s="27" t="n">
        <v>0</v>
      </c>
      <c r="AF146" s="27" t="n">
        <v>0</v>
      </c>
      <c r="AG146" s="28" t="n">
        <f aca="false">AD146+AE146+AF146</f>
        <v>0</v>
      </c>
      <c r="AH146" s="12" t="str">
        <f aca="false">IF(AG146&gt;0,AD146/AG146,"")</f>
        <v/>
      </c>
      <c r="AI146" s="27" t="n">
        <v>0</v>
      </c>
      <c r="AJ146" s="27" t="n">
        <v>0</v>
      </c>
      <c r="AK146" s="27" t="n">
        <v>0</v>
      </c>
      <c r="AL146" s="22" t="str">
        <f aca="false">IF(OR(AJ146&gt;0,AK146&gt;0),"Sí","No")</f>
        <v>No</v>
      </c>
      <c r="AM146" s="6"/>
      <c r="AN146" s="6"/>
      <c r="AO146" s="12" t="n">
        <f aca="false">IF(M146&gt;0,K146/M146,"")</f>
        <v>1</v>
      </c>
      <c r="AP146" s="22" t="str">
        <f aca="false">IF(M146&gt;=Resumen!$B$5,"Alto","Bajo")</f>
        <v>Bajo</v>
      </c>
      <c r="AQ146" s="22" t="str">
        <f aca="false">IF(AO146&gt;=Resumen!$B$28,"Alto","Bajo")</f>
        <v>Alto</v>
      </c>
      <c r="AR146" s="22" t="str">
        <f aca="false">AP146&amp;" Potencial / "&amp;AQ146&amp;" Share"</f>
        <v>Bajo Potencial / Alto Share</v>
      </c>
      <c r="AS146" s="22" t="str">
        <f aca="false">IF(Q146="Sí",IF(AO146&gt;=Resumen!$B$29,"Alto","Bajo"),"")</f>
        <v/>
      </c>
      <c r="AT146" s="22" t="str">
        <f aca="false">IF(AS146&lt;&gt;"",AP146&amp;" Potencial / "&amp;AS146&amp;" Share","")</f>
        <v/>
      </c>
      <c r="AU146" s="22" t="str">
        <f aca="false">IF(AH146="","Sin dato",IF(AH146-AO146&gt;Resumen!$B$6,"Sobre-exhibido",IF(AO146-AH146&gt;Resumen!$B$6,"Sub-exhibido","En línea")))</f>
        <v>Sin dato</v>
      </c>
      <c r="AV146" s="22" t="str">
        <f aca="false">IF(AT146="","",IF(AT146="Alto Potencial / Bajo Share",1,IF(AT146="Alto Potencial / Alto Share",2,IF(AT146="Bajo Potencial / Alto Share",3,4))))</f>
        <v/>
      </c>
      <c r="AW146" s="22" t="str">
        <f aca="false">IF(Q146="No","Sin competencia directa",IF(AV146=1,"1 - Foco Conquista (Alto Pot / Bajo Share)",IF(AV146=2,"2 - Foco Defensa (Alto Pot / Alto Share)",IF(AV146=3,"3 - Monitoreo (Bajo Pot / Alto Share)","4 - Baja Prioridad (Bajo Pot / Bajo Share)"))))</f>
        <v>Sin competencia directa</v>
      </c>
      <c r="AX146" s="12" t="str">
        <f aca="false">IF(OR(IFERROR(AND(W146&lt;&gt;"",Y146&lt;&gt;"",Y146-W146&gt;Resumen!$B$8),FALSE()),IFERROR(AND(X146&lt;&gt;"",Y146&lt;&gt;"",Y146-X146&gt;Resumen!$B$8),FALSE())),MAX(IF(IFERROR(AND(W146&lt;&gt;"",Y146&lt;&gt;"",Y146-W146&gt;Resumen!$B$8),FALSE()),Y146-W146,0),IF(IFERROR(AND(X146&lt;&gt;"",Y146&lt;&gt;"",Y146-X146&gt;Resumen!$B$8),FALSE()),Y146-X146,0)),"")</f>
        <v/>
      </c>
      <c r="AY146" s="22" t="str">
        <f aca="false">IF(OR(IFERROR(AND(W146&lt;&gt;"",Y146&lt;&gt;"",Y146-W146&gt;Resumen!$B$8),FALSE()),IFERROR(AND(X146&lt;&gt;"",Y146&lt;&gt;"",Y146-X146&gt;Resumen!$B$8),FALSE())),TRIM("Lays tiene mayor markup que "&amp;IF(IFERROR(AND(W146&lt;&gt;"",Y146&lt;&gt;"",Y146-W146&gt;Resumen!$B$8),FALSE()),"Quento ","")&amp;IF(IFERROR(AND(X146&lt;&gt;"",Y146&lt;&gt;"",Y146-X146&gt;Resumen!$B$8),FALSE()),"Julicroc ","")&amp;"en este PDV"),"")</f>
        <v/>
      </c>
      <c r="AZ146" s="22" t="str">
        <f aca="false">IF(COUNTIF('Plan Pehuamar - Lista'!$A$2:$A$167,A146)&gt;0,"Sí","No")</f>
        <v>No</v>
      </c>
      <c r="BA146" s="22" t="str">
        <f aca="false">IF(COUNTIF('Plan Combo 9+1'!$A$2:$A$226,A146)&gt;0,"Sí","No")</f>
        <v>No</v>
      </c>
      <c r="BB146" s="22" t="str">
        <f aca="false">IF(AH146="","No",IF(BA146="Sí",IF((AO146-AH146)&gt;Resumen!$B$6,"Sí","No"),IF((AO146-AH146)&gt;=Resumen!$B$132,"Sí","No")))</f>
        <v>No</v>
      </c>
      <c r="BC146" s="22" t="str">
        <f aca="false">IF(AND(N146="Sí",AL146="Sí",AI146=0),"Sí","No")</f>
        <v>No</v>
      </c>
      <c r="BD146" s="22" t="str">
        <f aca="false">IF(COUNTIF('Plan 9+1 (con Pehuamar)'!$A$2:$A$227,A146)&gt;0,"Sí","No")</f>
        <v>No</v>
      </c>
    </row>
    <row r="147" customFormat="false" ht="15" hidden="false" customHeight="true" outlineLevel="0" collapsed="false">
      <c r="A147" s="6" t="n">
        <v>404197</v>
      </c>
      <c r="B147" s="6" t="n">
        <v>1</v>
      </c>
      <c r="C147" s="6" t="n">
        <v>103</v>
      </c>
      <c r="D147" s="6" t="s">
        <v>315</v>
      </c>
      <c r="E147" s="6" t="s">
        <v>357</v>
      </c>
      <c r="F147" s="6" t="s">
        <v>201</v>
      </c>
      <c r="G147" s="6" t="s">
        <v>129</v>
      </c>
      <c r="H147" s="6" t="s">
        <v>197</v>
      </c>
      <c r="I147" s="27" t="n">
        <v>0</v>
      </c>
      <c r="J147" s="27" t="n">
        <v>0</v>
      </c>
      <c r="K147" s="27" t="n">
        <v>1.5</v>
      </c>
      <c r="L147" s="28" t="n">
        <f aca="false">I147+J147</f>
        <v>0</v>
      </c>
      <c r="M147" s="28" t="n">
        <f aca="false">L147+K147</f>
        <v>1.5</v>
      </c>
      <c r="N147" s="22" t="str">
        <f aca="false">IF(I147&gt;0,"Sí","No")</f>
        <v>No</v>
      </c>
      <c r="O147" s="22" t="str">
        <f aca="false">IF(J147&gt;0,"Sí","No")</f>
        <v>No</v>
      </c>
      <c r="P147" s="22" t="str">
        <f aca="false">IF(K147&gt;0,"Sí","No")</f>
        <v>Sí</v>
      </c>
      <c r="Q147" s="22" t="str">
        <f aca="false">IF(OR(I147&gt;0,J147&gt;0),"Sí","No")</f>
        <v>No</v>
      </c>
      <c r="R147" s="27"/>
      <c r="S147" s="27"/>
      <c r="T147" s="27"/>
      <c r="U147" s="27"/>
      <c r="V147" s="27"/>
      <c r="W147" s="12" t="str">
        <f aca="false">IF(AND(I147&gt;0,R147&gt;0),(S147-R147)/R147,"")</f>
        <v/>
      </c>
      <c r="X147" s="12" t="str">
        <f aca="false">IF(AND(J147&gt;0,T147&gt;0),(U147-T147)/T147,"")</f>
        <v/>
      </c>
      <c r="Y147" s="12" t="str">
        <f aca="false">IF(AND(K147&gt;0,V147&gt;0),(V147-Resumen!$B$7)/Resumen!$B$7,"")</f>
        <v/>
      </c>
      <c r="Z147" s="28" t="str">
        <f aca="false">IF(AND(K147&gt;0,I147&gt;0,V147&gt;0,S147&gt;0),V147-S147,"")</f>
        <v/>
      </c>
      <c r="AA147" s="12" t="str">
        <f aca="false">IF(Z147&lt;&gt;"",Z147/S147,"")</f>
        <v/>
      </c>
      <c r="AB147" s="28" t="str">
        <f aca="false">IF(AND(K147&gt;0,J147&gt;0,V147&gt;0,U147&gt;0),V147-U147,"")</f>
        <v/>
      </c>
      <c r="AC147" s="12" t="str">
        <f aca="false">IF(AB147&lt;&gt;"",AB147/U147,"")</f>
        <v/>
      </c>
      <c r="AD147" s="27" t="n">
        <v>0</v>
      </c>
      <c r="AE147" s="27" t="n">
        <v>0</v>
      </c>
      <c r="AF147" s="27" t="n">
        <v>0</v>
      </c>
      <c r="AG147" s="28" t="n">
        <f aca="false">AD147+AE147+AF147</f>
        <v>0</v>
      </c>
      <c r="AH147" s="12" t="str">
        <f aca="false">IF(AG147&gt;0,AD147/AG147,"")</f>
        <v/>
      </c>
      <c r="AI147" s="27" t="n">
        <v>0</v>
      </c>
      <c r="AJ147" s="27" t="n">
        <v>0</v>
      </c>
      <c r="AK147" s="27" t="n">
        <v>0</v>
      </c>
      <c r="AL147" s="22" t="str">
        <f aca="false">IF(OR(AJ147&gt;0,AK147&gt;0),"Sí","No")</f>
        <v>No</v>
      </c>
      <c r="AM147" s="6"/>
      <c r="AN147" s="6"/>
      <c r="AO147" s="12" t="n">
        <f aca="false">IF(M147&gt;0,K147/M147,"")</f>
        <v>1</v>
      </c>
      <c r="AP147" s="22" t="str">
        <f aca="false">IF(M147&gt;=Resumen!$B$5,"Alto","Bajo")</f>
        <v>Bajo</v>
      </c>
      <c r="AQ147" s="22" t="str">
        <f aca="false">IF(AO147&gt;=Resumen!$B$28,"Alto","Bajo")</f>
        <v>Alto</v>
      </c>
      <c r="AR147" s="22" t="str">
        <f aca="false">AP147&amp;" Potencial / "&amp;AQ147&amp;" Share"</f>
        <v>Bajo Potencial / Alto Share</v>
      </c>
      <c r="AS147" s="22" t="str">
        <f aca="false">IF(Q147="Sí",IF(AO147&gt;=Resumen!$B$29,"Alto","Bajo"),"")</f>
        <v/>
      </c>
      <c r="AT147" s="22" t="str">
        <f aca="false">IF(AS147&lt;&gt;"",AP147&amp;" Potencial / "&amp;AS147&amp;" Share","")</f>
        <v/>
      </c>
      <c r="AU147" s="22" t="str">
        <f aca="false">IF(AH147="","Sin dato",IF(AH147-AO147&gt;Resumen!$B$6,"Sobre-exhibido",IF(AO147-AH147&gt;Resumen!$B$6,"Sub-exhibido","En línea")))</f>
        <v>Sin dato</v>
      </c>
      <c r="AV147" s="22" t="str">
        <f aca="false">IF(AT147="","",IF(AT147="Alto Potencial / Bajo Share",1,IF(AT147="Alto Potencial / Alto Share",2,IF(AT147="Bajo Potencial / Alto Share",3,4))))</f>
        <v/>
      </c>
      <c r="AW147" s="22" t="str">
        <f aca="false">IF(Q147="No","Sin competencia directa",IF(AV147=1,"1 - Foco Conquista (Alto Pot / Bajo Share)",IF(AV147=2,"2 - Foco Defensa (Alto Pot / Alto Share)",IF(AV147=3,"3 - Monitoreo (Bajo Pot / Alto Share)","4 - Baja Prioridad (Bajo Pot / Bajo Share)"))))</f>
        <v>Sin competencia directa</v>
      </c>
      <c r="AX147" s="12" t="str">
        <f aca="false">IF(OR(IFERROR(AND(W147&lt;&gt;"",Y147&lt;&gt;"",Y147-W147&gt;Resumen!$B$8),FALSE()),IFERROR(AND(X147&lt;&gt;"",Y147&lt;&gt;"",Y147-X147&gt;Resumen!$B$8),FALSE())),MAX(IF(IFERROR(AND(W147&lt;&gt;"",Y147&lt;&gt;"",Y147-W147&gt;Resumen!$B$8),FALSE()),Y147-W147,0),IF(IFERROR(AND(X147&lt;&gt;"",Y147&lt;&gt;"",Y147-X147&gt;Resumen!$B$8),FALSE()),Y147-X147,0)),"")</f>
        <v/>
      </c>
      <c r="AY147" s="22" t="str">
        <f aca="false">IF(OR(IFERROR(AND(W147&lt;&gt;"",Y147&lt;&gt;"",Y147-W147&gt;Resumen!$B$8),FALSE()),IFERROR(AND(X147&lt;&gt;"",Y147&lt;&gt;"",Y147-X147&gt;Resumen!$B$8),FALSE())),TRIM("Lays tiene mayor markup que "&amp;IF(IFERROR(AND(W147&lt;&gt;"",Y147&lt;&gt;"",Y147-W147&gt;Resumen!$B$8),FALSE()),"Quento ","")&amp;IF(IFERROR(AND(X147&lt;&gt;"",Y147&lt;&gt;"",Y147-X147&gt;Resumen!$B$8),FALSE()),"Julicroc ","")&amp;"en este PDV"),"")</f>
        <v/>
      </c>
      <c r="AZ147" s="22" t="str">
        <f aca="false">IF(COUNTIF('Plan Pehuamar - Lista'!$A$2:$A$167,A147)&gt;0,"Sí","No")</f>
        <v>No</v>
      </c>
      <c r="BA147" s="22" t="str">
        <f aca="false">IF(COUNTIF('Plan Combo 9+1'!$A$2:$A$226,A147)&gt;0,"Sí","No")</f>
        <v>No</v>
      </c>
      <c r="BB147" s="22" t="str">
        <f aca="false">IF(AH147="","No",IF(BA147="Sí",IF((AO147-AH147)&gt;Resumen!$B$6,"Sí","No"),IF((AO147-AH147)&gt;=Resumen!$B$132,"Sí","No")))</f>
        <v>No</v>
      </c>
      <c r="BC147" s="22" t="str">
        <f aca="false">IF(AND(N147="Sí",AL147="Sí",AI147=0),"Sí","No")</f>
        <v>No</v>
      </c>
      <c r="BD147" s="22" t="str">
        <f aca="false">IF(COUNTIF('Plan 9+1 (con Pehuamar)'!$A$2:$A$227,A147)&gt;0,"Sí","No")</f>
        <v>No</v>
      </c>
    </row>
    <row r="148" customFormat="false" ht="15" hidden="false" customHeight="true" outlineLevel="0" collapsed="false">
      <c r="A148" s="6" t="n">
        <v>404233</v>
      </c>
      <c r="B148" s="6" t="n">
        <v>1</v>
      </c>
      <c r="C148" s="6" t="n">
        <v>103</v>
      </c>
      <c r="D148" s="6" t="s">
        <v>315</v>
      </c>
      <c r="E148" s="6" t="s">
        <v>358</v>
      </c>
      <c r="F148" s="6" t="s">
        <v>201</v>
      </c>
      <c r="G148" s="6" t="s">
        <v>129</v>
      </c>
      <c r="H148" s="6" t="s">
        <v>197</v>
      </c>
      <c r="I148" s="27" t="n">
        <v>50</v>
      </c>
      <c r="J148" s="27" t="n">
        <v>0</v>
      </c>
      <c r="K148" s="27" t="n">
        <v>40</v>
      </c>
      <c r="L148" s="28" t="n">
        <f aca="false">I148+J148</f>
        <v>50</v>
      </c>
      <c r="M148" s="28" t="n">
        <f aca="false">L148+K148</f>
        <v>90</v>
      </c>
      <c r="N148" s="22" t="str">
        <f aca="false">IF(I148&gt;0,"Sí","No")</f>
        <v>Sí</v>
      </c>
      <c r="O148" s="22" t="str">
        <f aca="false">IF(J148&gt;0,"Sí","No")</f>
        <v>No</v>
      </c>
      <c r="P148" s="22" t="str">
        <f aca="false">IF(K148&gt;0,"Sí","No")</f>
        <v>Sí</v>
      </c>
      <c r="Q148" s="22" t="str">
        <f aca="false">IF(OR(I148&gt;0,J148&gt;0),"Sí","No")</f>
        <v>Sí</v>
      </c>
      <c r="R148" s="27" t="n">
        <v>1800</v>
      </c>
      <c r="S148" s="27" t="n">
        <v>3100</v>
      </c>
      <c r="T148" s="27"/>
      <c r="U148" s="27"/>
      <c r="V148" s="27" t="n">
        <v>3600</v>
      </c>
      <c r="W148" s="12" t="n">
        <f aca="false">IF(AND(I148&gt;0,R148&gt;0),(S148-R148)/R148,"")</f>
        <v>0.722222222222222</v>
      </c>
      <c r="X148" s="12" t="str">
        <f aca="false">IF(AND(J148&gt;0,T148&gt;0),(U148-T148)/T148,"")</f>
        <v/>
      </c>
      <c r="Y148" s="12" t="n">
        <f aca="false">IF(AND(K148&gt;0,V148&gt;0),(V148-Resumen!$B$7)/Resumen!$B$7,"")</f>
        <v>0.44</v>
      </c>
      <c r="Z148" s="28" t="n">
        <f aca="false">IF(AND(K148&gt;0,I148&gt;0,V148&gt;0,S148&gt;0),V148-S148,"")</f>
        <v>500</v>
      </c>
      <c r="AA148" s="12" t="n">
        <f aca="false">IF(Z148&lt;&gt;"",Z148/S148,"")</f>
        <v>0.161290322580645</v>
      </c>
      <c r="AB148" s="28" t="str">
        <f aca="false">IF(AND(K148&gt;0,J148&gt;0,V148&gt;0,U148&gt;0),V148-U148,"")</f>
        <v/>
      </c>
      <c r="AC148" s="12" t="str">
        <f aca="false">IF(AB148&lt;&gt;"",AB148/U148,"")</f>
        <v/>
      </c>
      <c r="AD148" s="27" t="n">
        <v>5</v>
      </c>
      <c r="AE148" s="27" t="n">
        <v>4</v>
      </c>
      <c r="AF148" s="27" t="n">
        <v>0</v>
      </c>
      <c r="AG148" s="28" t="n">
        <f aca="false">AD148+AE148+AF148</f>
        <v>9</v>
      </c>
      <c r="AH148" s="12" t="n">
        <f aca="false">IF(AG148&gt;0,AD148/AG148,"")</f>
        <v>0.555555555555556</v>
      </c>
      <c r="AI148" s="27" t="n">
        <v>0</v>
      </c>
      <c r="AJ148" s="27" t="n">
        <v>0</v>
      </c>
      <c r="AK148" s="27" t="n">
        <v>0</v>
      </c>
      <c r="AL148" s="22" t="str">
        <f aca="false">IF(OR(AJ148&gt;0,AK148&gt;0),"Sí","No")</f>
        <v>No</v>
      </c>
      <c r="AM148" s="6" t="s">
        <v>198</v>
      </c>
      <c r="AN148" s="6"/>
      <c r="AO148" s="12" t="n">
        <f aca="false">IF(M148&gt;0,K148/M148,"")</f>
        <v>0.444444444444444</v>
      </c>
      <c r="AP148" s="22" t="str">
        <f aca="false">IF(M148&gt;=Resumen!$B$5,"Alto","Bajo")</f>
        <v>Alto</v>
      </c>
      <c r="AQ148" s="22" t="str">
        <f aca="false">IF(AO148&gt;=Resumen!$B$28,"Alto","Bajo")</f>
        <v>Alto</v>
      </c>
      <c r="AR148" s="22" t="str">
        <f aca="false">AP148&amp;" Potencial / "&amp;AQ148&amp;" Share"</f>
        <v>Alto Potencial / Alto Share</v>
      </c>
      <c r="AS148" s="22" t="str">
        <f aca="false">IF(Q148="Sí",IF(AO148&gt;=Resumen!$B$29,"Alto","Bajo"),"")</f>
        <v>Bajo</v>
      </c>
      <c r="AT148" s="22" t="str">
        <f aca="false">IF(AS148&lt;&gt;"",AP148&amp;" Potencial / "&amp;AS148&amp;" Share","")</f>
        <v>Alto Potencial / Bajo Share</v>
      </c>
      <c r="AU148" s="22" t="str">
        <f aca="false">IF(AH148="","Sin dato",IF(AH148-AO148&gt;Resumen!$B$6,"Sobre-exhibido",IF(AO148-AH148&gt;Resumen!$B$6,"Sub-exhibido","En línea")))</f>
        <v>Sobre-exhibido</v>
      </c>
      <c r="AV148" s="22" t="n">
        <f aca="false">IF(AT148="","",IF(AT148="Alto Potencial / Bajo Share",1,IF(AT148="Alto Potencial / Alto Share",2,IF(AT148="Bajo Potencial / Alto Share",3,4))))</f>
        <v>1</v>
      </c>
      <c r="AW148" s="22" t="str">
        <f aca="false">IF(Q148="No","Sin competencia directa",IF(AV148=1,"1 - Foco Conquista (Alto Pot / Bajo Share)",IF(AV148=2,"2 - Foco Defensa (Alto Pot / Alto Share)",IF(AV148=3,"3 - Monitoreo (Bajo Pot / Alto Share)","4 - Baja Prioridad (Bajo Pot / Bajo Share)"))))</f>
        <v>1 - Foco Conquista (Alto Pot / Bajo Share)</v>
      </c>
      <c r="AX148" s="12" t="str">
        <f aca="false">IF(OR(IFERROR(AND(W148&lt;&gt;"",Y148&lt;&gt;"",Y148-W148&gt;Resumen!$B$8),FALSE()),IFERROR(AND(X148&lt;&gt;"",Y148&lt;&gt;"",Y148-X148&gt;Resumen!$B$8),FALSE())),MAX(IF(IFERROR(AND(W148&lt;&gt;"",Y148&lt;&gt;"",Y148-W148&gt;Resumen!$B$8),FALSE()),Y148-W148,0),IF(IFERROR(AND(X148&lt;&gt;"",Y148&lt;&gt;"",Y148-X148&gt;Resumen!$B$8),FALSE()),Y148-X148,0)),"")</f>
        <v/>
      </c>
      <c r="AY148" s="22" t="str">
        <f aca="false">IF(OR(IFERROR(AND(W148&lt;&gt;"",Y148&lt;&gt;"",Y148-W148&gt;Resumen!$B$8),FALSE()),IFERROR(AND(X148&lt;&gt;"",Y148&lt;&gt;"",Y148-X148&gt;Resumen!$B$8),FALSE())),TRIM("Lays tiene mayor markup que "&amp;IF(IFERROR(AND(W148&lt;&gt;"",Y148&lt;&gt;"",Y148-W148&gt;Resumen!$B$8),FALSE()),"Quento ","")&amp;IF(IFERROR(AND(X148&lt;&gt;"",Y148&lt;&gt;"",Y148-X148&gt;Resumen!$B$8),FALSE()),"Julicroc ","")&amp;"en este PDV"),"")</f>
        <v/>
      </c>
      <c r="AZ148" s="22" t="str">
        <f aca="false">IF(COUNTIF('Plan Pehuamar - Lista'!$A$2:$A$167,A148)&gt;0,"Sí","No")</f>
        <v>No</v>
      </c>
      <c r="BA148" s="22" t="str">
        <f aca="false">IF(COUNTIF('Plan Combo 9+1'!$A$2:$A$226,A148)&gt;0,"Sí","No")</f>
        <v>Sí</v>
      </c>
      <c r="BB148" s="22" t="str">
        <f aca="false">IF(AH148="","No",IF(BA148="Sí",IF((AO148-AH148)&gt;Resumen!$B$6,"Sí","No"),IF((AO148-AH148)&gt;=Resumen!$B$132,"Sí","No")))</f>
        <v>No</v>
      </c>
      <c r="BC148" s="22" t="str">
        <f aca="false">IF(AND(N148="Sí",AL148="Sí",AI148=0),"Sí","No")</f>
        <v>No</v>
      </c>
      <c r="BD148" s="22" t="str">
        <f aca="false">IF(COUNTIF('Plan 9+1 (con Pehuamar)'!$A$2:$A$227,A148)&gt;0,"Sí","No")</f>
        <v>Sí</v>
      </c>
    </row>
    <row r="149" customFormat="false" ht="15" hidden="false" customHeight="true" outlineLevel="0" collapsed="false">
      <c r="A149" s="6" t="n">
        <v>400132</v>
      </c>
      <c r="B149" s="6" t="n">
        <v>1</v>
      </c>
      <c r="C149" s="6" t="n">
        <v>104</v>
      </c>
      <c r="D149" s="6" t="s">
        <v>359</v>
      </c>
      <c r="E149" s="6" t="s">
        <v>360</v>
      </c>
      <c r="F149" s="6" t="s">
        <v>361</v>
      </c>
      <c r="G149" s="6" t="s">
        <v>129</v>
      </c>
      <c r="H149" s="6" t="s">
        <v>197</v>
      </c>
      <c r="I149" s="27" t="n">
        <v>40</v>
      </c>
      <c r="J149" s="27" t="n">
        <v>30</v>
      </c>
      <c r="K149" s="27" t="n">
        <v>40</v>
      </c>
      <c r="L149" s="28" t="n">
        <f aca="false">I149+J149</f>
        <v>70</v>
      </c>
      <c r="M149" s="28" t="n">
        <f aca="false">L149+K149</f>
        <v>110</v>
      </c>
      <c r="N149" s="22" t="str">
        <f aca="false">IF(I149&gt;0,"Sí","No")</f>
        <v>Sí</v>
      </c>
      <c r="O149" s="22" t="str">
        <f aca="false">IF(J149&gt;0,"Sí","No")</f>
        <v>Sí</v>
      </c>
      <c r="P149" s="22" t="str">
        <f aca="false">IF(K149&gt;0,"Sí","No")</f>
        <v>Sí</v>
      </c>
      <c r="Q149" s="22" t="str">
        <f aca="false">IF(OR(I149&gt;0,J149&gt;0),"Sí","No")</f>
        <v>Sí</v>
      </c>
      <c r="R149" s="27" t="n">
        <v>1800</v>
      </c>
      <c r="S149" s="27" t="n">
        <v>2800</v>
      </c>
      <c r="T149" s="27" t="n">
        <v>1500</v>
      </c>
      <c r="U149" s="27" t="n">
        <v>2600</v>
      </c>
      <c r="V149" s="27" t="n">
        <v>3400</v>
      </c>
      <c r="W149" s="12" t="n">
        <f aca="false">IF(AND(I149&gt;0,R149&gt;0),(S149-R149)/R149,"")</f>
        <v>0.555555555555556</v>
      </c>
      <c r="X149" s="12" t="n">
        <f aca="false">IF(AND(J149&gt;0,T149&gt;0),(U149-T149)/T149,"")</f>
        <v>0.733333333333333</v>
      </c>
      <c r="Y149" s="12" t="n">
        <f aca="false">IF(AND(K149&gt;0,V149&gt;0),(V149-Resumen!$B$7)/Resumen!$B$7,"")</f>
        <v>0.36</v>
      </c>
      <c r="Z149" s="28" t="n">
        <f aca="false">IF(AND(K149&gt;0,I149&gt;0,V149&gt;0,S149&gt;0),V149-S149,"")</f>
        <v>600</v>
      </c>
      <c r="AA149" s="12" t="n">
        <f aca="false">IF(Z149&lt;&gt;"",Z149/S149,"")</f>
        <v>0.214285714285714</v>
      </c>
      <c r="AB149" s="28" t="n">
        <f aca="false">IF(AND(K149&gt;0,J149&gt;0,V149&gt;0,U149&gt;0),V149-U149,"")</f>
        <v>800</v>
      </c>
      <c r="AC149" s="12" t="n">
        <f aca="false">IF(AB149&lt;&gt;"",AB149/U149,"")</f>
        <v>0.307692307692308</v>
      </c>
      <c r="AD149" s="27" t="n">
        <v>5</v>
      </c>
      <c r="AE149" s="27" t="n">
        <v>5</v>
      </c>
      <c r="AF149" s="27" t="n">
        <v>5</v>
      </c>
      <c r="AG149" s="28" t="n">
        <f aca="false">AD149+AE149+AF149</f>
        <v>15</v>
      </c>
      <c r="AH149" s="12" t="n">
        <f aca="false">IF(AG149&gt;0,AD149/AG149,"")</f>
        <v>0.333333333333333</v>
      </c>
      <c r="AI149" s="27" t="n">
        <v>0</v>
      </c>
      <c r="AJ149" s="27" t="n">
        <v>0</v>
      </c>
      <c r="AK149" s="27" t="n">
        <v>0</v>
      </c>
      <c r="AL149" s="22" t="str">
        <f aca="false">IF(OR(AJ149&gt;0,AK149&gt;0),"Sí","No")</f>
        <v>No</v>
      </c>
      <c r="AM149" s="6" t="s">
        <v>198</v>
      </c>
      <c r="AN149" s="6" t="s">
        <v>198</v>
      </c>
      <c r="AO149" s="12" t="n">
        <f aca="false">IF(M149&gt;0,K149/M149,"")</f>
        <v>0.363636363636364</v>
      </c>
      <c r="AP149" s="22" t="str">
        <f aca="false">IF(M149&gt;=Resumen!$B$5,"Alto","Bajo")</f>
        <v>Alto</v>
      </c>
      <c r="AQ149" s="22" t="str">
        <f aca="false">IF(AO149&gt;=Resumen!$B$28,"Alto","Bajo")</f>
        <v>Bajo</v>
      </c>
      <c r="AR149" s="22" t="str">
        <f aca="false">AP149&amp;" Potencial / "&amp;AQ149&amp;" Share"</f>
        <v>Alto Potencial / Bajo Share</v>
      </c>
      <c r="AS149" s="22" t="str">
        <f aca="false">IF(Q149="Sí",IF(AO149&gt;=Resumen!$B$29,"Alto","Bajo"),"")</f>
        <v>Bajo</v>
      </c>
      <c r="AT149" s="22" t="str">
        <f aca="false">IF(AS149&lt;&gt;"",AP149&amp;" Potencial / "&amp;AS149&amp;" Share","")</f>
        <v>Alto Potencial / Bajo Share</v>
      </c>
      <c r="AU149" s="22" t="str">
        <f aca="false">IF(AH149="","Sin dato",IF(AH149-AO149&gt;Resumen!$B$6,"Sobre-exhibido",IF(AO149-AH149&gt;Resumen!$B$6,"Sub-exhibido","En línea")))</f>
        <v>En línea</v>
      </c>
      <c r="AV149" s="22" t="n">
        <f aca="false">IF(AT149="","",IF(AT149="Alto Potencial / Bajo Share",1,IF(AT149="Alto Potencial / Alto Share",2,IF(AT149="Bajo Potencial / Alto Share",3,4))))</f>
        <v>1</v>
      </c>
      <c r="AW149" s="22" t="str">
        <f aca="false">IF(Q149="No","Sin competencia directa",IF(AV149=1,"1 - Foco Conquista (Alto Pot / Bajo Share)",IF(AV149=2,"2 - Foco Defensa (Alto Pot / Alto Share)",IF(AV149=3,"3 - Monitoreo (Bajo Pot / Alto Share)","4 - Baja Prioridad (Bajo Pot / Bajo Share)"))))</f>
        <v>1 - Foco Conquista (Alto Pot / Bajo Share)</v>
      </c>
      <c r="AX149" s="12" t="str">
        <f aca="false">IF(OR(IFERROR(AND(W149&lt;&gt;"",Y149&lt;&gt;"",Y149-W149&gt;Resumen!$B$8),FALSE()),IFERROR(AND(X149&lt;&gt;"",Y149&lt;&gt;"",Y149-X149&gt;Resumen!$B$8),FALSE())),MAX(IF(IFERROR(AND(W149&lt;&gt;"",Y149&lt;&gt;"",Y149-W149&gt;Resumen!$B$8),FALSE()),Y149-W149,0),IF(IFERROR(AND(X149&lt;&gt;"",Y149&lt;&gt;"",Y149-X149&gt;Resumen!$B$8),FALSE()),Y149-X149,0)),"")</f>
        <v/>
      </c>
      <c r="AY149" s="22" t="str">
        <f aca="false">IF(OR(IFERROR(AND(W149&lt;&gt;"",Y149&lt;&gt;"",Y149-W149&gt;Resumen!$B$8),FALSE()),IFERROR(AND(X149&lt;&gt;"",Y149&lt;&gt;"",Y149-X149&gt;Resumen!$B$8),FALSE())),TRIM("Lays tiene mayor markup que "&amp;IF(IFERROR(AND(W149&lt;&gt;"",Y149&lt;&gt;"",Y149-W149&gt;Resumen!$B$8),FALSE()),"Quento ","")&amp;IF(IFERROR(AND(X149&lt;&gt;"",Y149&lt;&gt;"",Y149-X149&gt;Resumen!$B$8),FALSE()),"Julicroc ","")&amp;"en este PDV"),"")</f>
        <v/>
      </c>
      <c r="AZ149" s="22" t="str">
        <f aca="false">IF(COUNTIF('Plan Pehuamar - Lista'!$A$2:$A$167,A149)&gt;0,"Sí","No")</f>
        <v>No</v>
      </c>
      <c r="BA149" s="22" t="str">
        <f aca="false">IF(COUNTIF('Plan Combo 9+1'!$A$2:$A$226,A149)&gt;0,"Sí","No")</f>
        <v>No</v>
      </c>
      <c r="BB149" s="22" t="str">
        <f aca="false">IF(AH149="","No",IF(BA149="Sí",IF((AO149-AH149)&gt;Resumen!$B$6,"Sí","No"),IF((AO149-AH149)&gt;=Resumen!$B$132,"Sí","No")))</f>
        <v>No</v>
      </c>
      <c r="BC149" s="22" t="str">
        <f aca="false">IF(AND(N149="Sí",AL149="Sí",AI149=0),"Sí","No")</f>
        <v>No</v>
      </c>
      <c r="BD149" s="22" t="str">
        <f aca="false">IF(COUNTIF('Plan 9+1 (con Pehuamar)'!$A$2:$A$227,A149)&gt;0,"Sí","No")</f>
        <v>No</v>
      </c>
    </row>
    <row r="150" customFormat="false" ht="15" hidden="false" customHeight="true" outlineLevel="0" collapsed="false">
      <c r="A150" s="6" t="n">
        <v>401053</v>
      </c>
      <c r="B150" s="6" t="n">
        <v>1</v>
      </c>
      <c r="C150" s="6" t="n">
        <v>104</v>
      </c>
      <c r="D150" s="6" t="s">
        <v>359</v>
      </c>
      <c r="E150" s="6" t="s">
        <v>362</v>
      </c>
      <c r="F150" s="6" t="s">
        <v>361</v>
      </c>
      <c r="G150" s="6" t="s">
        <v>129</v>
      </c>
      <c r="H150" s="6" t="s">
        <v>197</v>
      </c>
      <c r="I150" s="27" t="n">
        <v>30</v>
      </c>
      <c r="J150" s="27" t="n">
        <v>25</v>
      </c>
      <c r="K150" s="27" t="n">
        <v>30</v>
      </c>
      <c r="L150" s="28" t="n">
        <f aca="false">I150+J150</f>
        <v>55</v>
      </c>
      <c r="M150" s="28" t="n">
        <f aca="false">L150+K150</f>
        <v>85</v>
      </c>
      <c r="N150" s="22" t="str">
        <f aca="false">IF(I150&gt;0,"Sí","No")</f>
        <v>Sí</v>
      </c>
      <c r="O150" s="22" t="str">
        <f aca="false">IF(J150&gt;0,"Sí","No")</f>
        <v>Sí</v>
      </c>
      <c r="P150" s="22" t="str">
        <f aca="false">IF(K150&gt;0,"Sí","No")</f>
        <v>Sí</v>
      </c>
      <c r="Q150" s="22" t="str">
        <f aca="false">IF(OR(I150&gt;0,J150&gt;0),"Sí","No")</f>
        <v>Sí</v>
      </c>
      <c r="R150" s="27" t="n">
        <v>1900</v>
      </c>
      <c r="S150" s="27" t="n">
        <v>3100</v>
      </c>
      <c r="T150" s="27" t="n">
        <v>1600</v>
      </c>
      <c r="U150" s="27" t="n">
        <v>2500</v>
      </c>
      <c r="V150" s="27" t="n">
        <v>3600</v>
      </c>
      <c r="W150" s="12" t="n">
        <f aca="false">IF(AND(I150&gt;0,R150&gt;0),(S150-R150)/R150,"")</f>
        <v>0.631578947368421</v>
      </c>
      <c r="X150" s="12" t="n">
        <f aca="false">IF(AND(J150&gt;0,T150&gt;0),(U150-T150)/T150,"")</f>
        <v>0.5625</v>
      </c>
      <c r="Y150" s="12" t="n">
        <f aca="false">IF(AND(K150&gt;0,V150&gt;0),(V150-Resumen!$B$7)/Resumen!$B$7,"")</f>
        <v>0.44</v>
      </c>
      <c r="Z150" s="28" t="n">
        <f aca="false">IF(AND(K150&gt;0,I150&gt;0,V150&gt;0,S150&gt;0),V150-S150,"")</f>
        <v>500</v>
      </c>
      <c r="AA150" s="12" t="n">
        <f aca="false">IF(Z150&lt;&gt;"",Z150/S150,"")</f>
        <v>0.161290322580645</v>
      </c>
      <c r="AB150" s="28" t="n">
        <f aca="false">IF(AND(K150&gt;0,J150&gt;0,V150&gt;0,U150&gt;0),V150-U150,"")</f>
        <v>1100</v>
      </c>
      <c r="AC150" s="12" t="n">
        <f aca="false">IF(AB150&lt;&gt;"",AB150/U150,"")</f>
        <v>0.44</v>
      </c>
      <c r="AD150" s="27" t="n">
        <v>4</v>
      </c>
      <c r="AE150" s="27" t="n">
        <v>3</v>
      </c>
      <c r="AF150" s="27" t="n">
        <v>3</v>
      </c>
      <c r="AG150" s="28" t="n">
        <f aca="false">AD150+AE150+AF150</f>
        <v>10</v>
      </c>
      <c r="AH150" s="12" t="n">
        <f aca="false">IF(AG150&gt;0,AD150/AG150,"")</f>
        <v>0.4</v>
      </c>
      <c r="AI150" s="27" t="n">
        <v>0</v>
      </c>
      <c r="AJ150" s="27" t="n">
        <v>0</v>
      </c>
      <c r="AK150" s="27" t="n">
        <v>0</v>
      </c>
      <c r="AL150" s="22" t="str">
        <f aca="false">IF(OR(AJ150&gt;0,AK150&gt;0),"Sí","No")</f>
        <v>No</v>
      </c>
      <c r="AM150" s="6" t="s">
        <v>198</v>
      </c>
      <c r="AN150" s="6" t="s">
        <v>198</v>
      </c>
      <c r="AO150" s="12" t="n">
        <f aca="false">IF(M150&gt;0,K150/M150,"")</f>
        <v>0.352941176470588</v>
      </c>
      <c r="AP150" s="22" t="str">
        <f aca="false">IF(M150&gt;=Resumen!$B$5,"Alto","Bajo")</f>
        <v>Alto</v>
      </c>
      <c r="AQ150" s="22" t="str">
        <f aca="false">IF(AO150&gt;=Resumen!$B$28,"Alto","Bajo")</f>
        <v>Bajo</v>
      </c>
      <c r="AR150" s="22" t="str">
        <f aca="false">AP150&amp;" Potencial / "&amp;AQ150&amp;" Share"</f>
        <v>Alto Potencial / Bajo Share</v>
      </c>
      <c r="AS150" s="22" t="str">
        <f aca="false">IF(Q150="Sí",IF(AO150&gt;=Resumen!$B$29,"Alto","Bajo"),"")</f>
        <v>Bajo</v>
      </c>
      <c r="AT150" s="22" t="str">
        <f aca="false">IF(AS150&lt;&gt;"",AP150&amp;" Potencial / "&amp;AS150&amp;" Share","")</f>
        <v>Alto Potencial / Bajo Share</v>
      </c>
      <c r="AU150" s="22" t="str">
        <f aca="false">IF(AH150="","Sin dato",IF(AH150-AO150&gt;Resumen!$B$6,"Sobre-exhibido",IF(AO150-AH150&gt;Resumen!$B$6,"Sub-exhibido","En línea")))</f>
        <v>En línea</v>
      </c>
      <c r="AV150" s="22" t="n">
        <f aca="false">IF(AT150="","",IF(AT150="Alto Potencial / Bajo Share",1,IF(AT150="Alto Potencial / Alto Share",2,IF(AT150="Bajo Potencial / Alto Share",3,4))))</f>
        <v>1</v>
      </c>
      <c r="AW150" s="22" t="str">
        <f aca="false">IF(Q150="No","Sin competencia directa",IF(AV150=1,"1 - Foco Conquista (Alto Pot / Bajo Share)",IF(AV150=2,"2 - Foco Defensa (Alto Pot / Alto Share)",IF(AV150=3,"3 - Monitoreo (Bajo Pot / Alto Share)","4 - Baja Prioridad (Bajo Pot / Bajo Share)"))))</f>
        <v>1 - Foco Conquista (Alto Pot / Bajo Share)</v>
      </c>
      <c r="AX150" s="12" t="str">
        <f aca="false">IF(OR(IFERROR(AND(W150&lt;&gt;"",Y150&lt;&gt;"",Y150-W150&gt;Resumen!$B$8),FALSE()),IFERROR(AND(X150&lt;&gt;"",Y150&lt;&gt;"",Y150-X150&gt;Resumen!$B$8),FALSE())),MAX(IF(IFERROR(AND(W150&lt;&gt;"",Y150&lt;&gt;"",Y150-W150&gt;Resumen!$B$8),FALSE()),Y150-W150,0),IF(IFERROR(AND(X150&lt;&gt;"",Y150&lt;&gt;"",Y150-X150&gt;Resumen!$B$8),FALSE()),Y150-X150,0)),"")</f>
        <v/>
      </c>
      <c r="AY150" s="22" t="str">
        <f aca="false">IF(OR(IFERROR(AND(W150&lt;&gt;"",Y150&lt;&gt;"",Y150-W150&gt;Resumen!$B$8),FALSE()),IFERROR(AND(X150&lt;&gt;"",Y150&lt;&gt;"",Y150-X150&gt;Resumen!$B$8),FALSE())),TRIM("Lays tiene mayor markup que "&amp;IF(IFERROR(AND(W150&lt;&gt;"",Y150&lt;&gt;"",Y150-W150&gt;Resumen!$B$8),FALSE()),"Quento ","")&amp;IF(IFERROR(AND(X150&lt;&gt;"",Y150&lt;&gt;"",Y150-X150&gt;Resumen!$B$8),FALSE()),"Julicroc ","")&amp;"en este PDV"),"")</f>
        <v/>
      </c>
      <c r="AZ150" s="22" t="str">
        <f aca="false">IF(COUNTIF('Plan Pehuamar - Lista'!$A$2:$A$167,A150)&gt;0,"Sí","No")</f>
        <v>No</v>
      </c>
      <c r="BA150" s="22" t="str">
        <f aca="false">IF(COUNTIF('Plan Combo 9+1'!$A$2:$A$226,A150)&gt;0,"Sí","No")</f>
        <v>No</v>
      </c>
      <c r="BB150" s="22" t="str">
        <f aca="false">IF(AH150="","No",IF(BA150="Sí",IF((AO150-AH150)&gt;Resumen!$B$6,"Sí","No"),IF((AO150-AH150)&gt;=Resumen!$B$132,"Sí","No")))</f>
        <v>No</v>
      </c>
      <c r="BC150" s="22" t="str">
        <f aca="false">IF(AND(N150="Sí",AL150="Sí",AI150=0),"Sí","No")</f>
        <v>No</v>
      </c>
      <c r="BD150" s="22" t="str">
        <f aca="false">IF(COUNTIF('Plan 9+1 (con Pehuamar)'!$A$2:$A$227,A150)&gt;0,"Sí","No")</f>
        <v>No</v>
      </c>
    </row>
    <row r="151" customFormat="false" ht="15" hidden="false" customHeight="true" outlineLevel="0" collapsed="false">
      <c r="A151" s="6" t="n">
        <v>401186</v>
      </c>
      <c r="B151" s="6" t="n">
        <v>1</v>
      </c>
      <c r="C151" s="6" t="n">
        <v>104</v>
      </c>
      <c r="D151" s="6" t="s">
        <v>359</v>
      </c>
      <c r="E151" s="6" t="s">
        <v>363</v>
      </c>
      <c r="F151" s="6" t="s">
        <v>201</v>
      </c>
      <c r="G151" s="6" t="s">
        <v>129</v>
      </c>
      <c r="H151" s="6" t="s">
        <v>197</v>
      </c>
      <c r="I151" s="27" t="n">
        <v>0</v>
      </c>
      <c r="J151" s="27" t="n">
        <v>0</v>
      </c>
      <c r="K151" s="27" t="n">
        <v>0.9</v>
      </c>
      <c r="L151" s="28" t="n">
        <f aca="false">I151+J151</f>
        <v>0</v>
      </c>
      <c r="M151" s="28" t="n">
        <f aca="false">L151+K151</f>
        <v>0.9</v>
      </c>
      <c r="N151" s="22" t="str">
        <f aca="false">IF(I151&gt;0,"Sí","No")</f>
        <v>No</v>
      </c>
      <c r="O151" s="22" t="str">
        <f aca="false">IF(J151&gt;0,"Sí","No")</f>
        <v>No</v>
      </c>
      <c r="P151" s="22" t="str">
        <f aca="false">IF(K151&gt;0,"Sí","No")</f>
        <v>Sí</v>
      </c>
      <c r="Q151" s="22" t="str">
        <f aca="false">IF(OR(I151&gt;0,J151&gt;0),"Sí","No")</f>
        <v>No</v>
      </c>
      <c r="R151" s="27"/>
      <c r="S151" s="27"/>
      <c r="T151" s="27"/>
      <c r="U151" s="27"/>
      <c r="V151" s="27"/>
      <c r="W151" s="12" t="str">
        <f aca="false">IF(AND(I151&gt;0,R151&gt;0),(S151-R151)/R151,"")</f>
        <v/>
      </c>
      <c r="X151" s="12" t="str">
        <f aca="false">IF(AND(J151&gt;0,T151&gt;0),(U151-T151)/T151,"")</f>
        <v/>
      </c>
      <c r="Y151" s="12" t="str">
        <f aca="false">IF(AND(K151&gt;0,V151&gt;0),(V151-Resumen!$B$7)/Resumen!$B$7,"")</f>
        <v/>
      </c>
      <c r="Z151" s="28" t="str">
        <f aca="false">IF(AND(K151&gt;0,I151&gt;0,V151&gt;0,S151&gt;0),V151-S151,"")</f>
        <v/>
      </c>
      <c r="AA151" s="12" t="str">
        <f aca="false">IF(Z151&lt;&gt;"",Z151/S151,"")</f>
        <v/>
      </c>
      <c r="AB151" s="28" t="str">
        <f aca="false">IF(AND(K151&gt;0,J151&gt;0,V151&gt;0,U151&gt;0),V151-U151,"")</f>
        <v/>
      </c>
      <c r="AC151" s="12" t="str">
        <f aca="false">IF(AB151&lt;&gt;"",AB151/U151,"")</f>
        <v/>
      </c>
      <c r="AD151" s="27" t="n">
        <v>0</v>
      </c>
      <c r="AE151" s="27" t="n">
        <v>0</v>
      </c>
      <c r="AF151" s="27" t="n">
        <v>0</v>
      </c>
      <c r="AG151" s="28" t="n">
        <f aca="false">AD151+AE151+AF151</f>
        <v>0</v>
      </c>
      <c r="AH151" s="12" t="str">
        <f aca="false">IF(AG151&gt;0,AD151/AG151,"")</f>
        <v/>
      </c>
      <c r="AI151" s="27" t="n">
        <v>0</v>
      </c>
      <c r="AJ151" s="27" t="n">
        <v>0</v>
      </c>
      <c r="AK151" s="27" t="n">
        <v>0</v>
      </c>
      <c r="AL151" s="22" t="str">
        <f aca="false">IF(OR(AJ151&gt;0,AK151&gt;0),"Sí","No")</f>
        <v>No</v>
      </c>
      <c r="AM151" s="6"/>
      <c r="AN151" s="6"/>
      <c r="AO151" s="12" t="n">
        <f aca="false">IF(M151&gt;0,K151/M151,"")</f>
        <v>1</v>
      </c>
      <c r="AP151" s="22" t="str">
        <f aca="false">IF(M151&gt;=Resumen!$B$5,"Alto","Bajo")</f>
        <v>Bajo</v>
      </c>
      <c r="AQ151" s="22" t="str">
        <f aca="false">IF(AO151&gt;=Resumen!$B$28,"Alto","Bajo")</f>
        <v>Alto</v>
      </c>
      <c r="AR151" s="22" t="str">
        <f aca="false">AP151&amp;" Potencial / "&amp;AQ151&amp;" Share"</f>
        <v>Bajo Potencial / Alto Share</v>
      </c>
      <c r="AS151" s="22" t="str">
        <f aca="false">IF(Q151="Sí",IF(AO151&gt;=Resumen!$B$29,"Alto","Bajo"),"")</f>
        <v/>
      </c>
      <c r="AT151" s="22" t="str">
        <f aca="false">IF(AS151&lt;&gt;"",AP151&amp;" Potencial / "&amp;AS151&amp;" Share","")</f>
        <v/>
      </c>
      <c r="AU151" s="22" t="str">
        <f aca="false">IF(AH151="","Sin dato",IF(AH151-AO151&gt;Resumen!$B$6,"Sobre-exhibido",IF(AO151-AH151&gt;Resumen!$B$6,"Sub-exhibido","En línea")))</f>
        <v>Sin dato</v>
      </c>
      <c r="AV151" s="22" t="str">
        <f aca="false">IF(AT151="","",IF(AT151="Alto Potencial / Bajo Share",1,IF(AT151="Alto Potencial / Alto Share",2,IF(AT151="Bajo Potencial / Alto Share",3,4))))</f>
        <v/>
      </c>
      <c r="AW151" s="22" t="str">
        <f aca="false">IF(Q151="No","Sin competencia directa",IF(AV151=1,"1 - Foco Conquista (Alto Pot / Bajo Share)",IF(AV151=2,"2 - Foco Defensa (Alto Pot / Alto Share)",IF(AV151=3,"3 - Monitoreo (Bajo Pot / Alto Share)","4 - Baja Prioridad (Bajo Pot / Bajo Share)"))))</f>
        <v>Sin competencia directa</v>
      </c>
      <c r="AX151" s="12" t="str">
        <f aca="false">IF(OR(IFERROR(AND(W151&lt;&gt;"",Y151&lt;&gt;"",Y151-W151&gt;Resumen!$B$8),FALSE()),IFERROR(AND(X151&lt;&gt;"",Y151&lt;&gt;"",Y151-X151&gt;Resumen!$B$8),FALSE())),MAX(IF(IFERROR(AND(W151&lt;&gt;"",Y151&lt;&gt;"",Y151-W151&gt;Resumen!$B$8),FALSE()),Y151-W151,0),IF(IFERROR(AND(X151&lt;&gt;"",Y151&lt;&gt;"",Y151-X151&gt;Resumen!$B$8),FALSE()),Y151-X151,0)),"")</f>
        <v/>
      </c>
      <c r="AY151" s="22" t="str">
        <f aca="false">IF(OR(IFERROR(AND(W151&lt;&gt;"",Y151&lt;&gt;"",Y151-W151&gt;Resumen!$B$8),FALSE()),IFERROR(AND(X151&lt;&gt;"",Y151&lt;&gt;"",Y151-X151&gt;Resumen!$B$8),FALSE())),TRIM("Lays tiene mayor markup que "&amp;IF(IFERROR(AND(W151&lt;&gt;"",Y151&lt;&gt;"",Y151-W151&gt;Resumen!$B$8),FALSE()),"Quento ","")&amp;IF(IFERROR(AND(X151&lt;&gt;"",Y151&lt;&gt;"",Y151-X151&gt;Resumen!$B$8),FALSE()),"Julicroc ","")&amp;"en este PDV"),"")</f>
        <v/>
      </c>
      <c r="AZ151" s="22" t="str">
        <f aca="false">IF(COUNTIF('Plan Pehuamar - Lista'!$A$2:$A$167,A151)&gt;0,"Sí","No")</f>
        <v>No</v>
      </c>
      <c r="BA151" s="22" t="str">
        <f aca="false">IF(COUNTIF('Plan Combo 9+1'!$A$2:$A$226,A151)&gt;0,"Sí","No")</f>
        <v>No</v>
      </c>
      <c r="BB151" s="22" t="str">
        <f aca="false">IF(AH151="","No",IF(BA151="Sí",IF((AO151-AH151)&gt;Resumen!$B$6,"Sí","No"),IF((AO151-AH151)&gt;=Resumen!$B$132,"Sí","No")))</f>
        <v>No</v>
      </c>
      <c r="BC151" s="22" t="str">
        <f aca="false">IF(AND(N151="Sí",AL151="Sí",AI151=0),"Sí","No")</f>
        <v>No</v>
      </c>
      <c r="BD151" s="22" t="str">
        <f aca="false">IF(COUNTIF('Plan 9+1 (con Pehuamar)'!$A$2:$A$227,A151)&gt;0,"Sí","No")</f>
        <v>No</v>
      </c>
    </row>
    <row r="152" customFormat="false" ht="15" hidden="false" customHeight="true" outlineLevel="0" collapsed="false">
      <c r="A152" s="6" t="n">
        <v>401641</v>
      </c>
      <c r="B152" s="6" t="n">
        <v>1</v>
      </c>
      <c r="C152" s="6" t="n">
        <v>104</v>
      </c>
      <c r="D152" s="6" t="s">
        <v>359</v>
      </c>
      <c r="E152" s="6" t="s">
        <v>364</v>
      </c>
      <c r="F152" s="6" t="s">
        <v>201</v>
      </c>
      <c r="G152" s="6" t="s">
        <v>129</v>
      </c>
      <c r="H152" s="6" t="s">
        <v>197</v>
      </c>
      <c r="I152" s="27" t="n">
        <v>0</v>
      </c>
      <c r="J152" s="27" t="n">
        <v>0</v>
      </c>
      <c r="K152" s="27" t="n">
        <v>5</v>
      </c>
      <c r="L152" s="28" t="n">
        <f aca="false">I152+J152</f>
        <v>0</v>
      </c>
      <c r="M152" s="28" t="n">
        <f aca="false">L152+K152</f>
        <v>5</v>
      </c>
      <c r="N152" s="22" t="str">
        <f aca="false">IF(I152&gt;0,"Sí","No")</f>
        <v>No</v>
      </c>
      <c r="O152" s="22" t="str">
        <f aca="false">IF(J152&gt;0,"Sí","No")</f>
        <v>No</v>
      </c>
      <c r="P152" s="22" t="str">
        <f aca="false">IF(K152&gt;0,"Sí","No")</f>
        <v>Sí</v>
      </c>
      <c r="Q152" s="22" t="str">
        <f aca="false">IF(OR(I152&gt;0,J152&gt;0),"Sí","No")</f>
        <v>No</v>
      </c>
      <c r="R152" s="27"/>
      <c r="S152" s="27"/>
      <c r="T152" s="27"/>
      <c r="U152" s="27"/>
      <c r="V152" s="27"/>
      <c r="W152" s="12" t="str">
        <f aca="false">IF(AND(I152&gt;0,R152&gt;0),(S152-R152)/R152,"")</f>
        <v/>
      </c>
      <c r="X152" s="12" t="str">
        <f aca="false">IF(AND(J152&gt;0,T152&gt;0),(U152-T152)/T152,"")</f>
        <v/>
      </c>
      <c r="Y152" s="12" t="str">
        <f aca="false">IF(AND(K152&gt;0,V152&gt;0),(V152-Resumen!$B$7)/Resumen!$B$7,"")</f>
        <v/>
      </c>
      <c r="Z152" s="28" t="str">
        <f aca="false">IF(AND(K152&gt;0,I152&gt;0,V152&gt;0,S152&gt;0),V152-S152,"")</f>
        <v/>
      </c>
      <c r="AA152" s="12" t="str">
        <f aca="false">IF(Z152&lt;&gt;"",Z152/S152,"")</f>
        <v/>
      </c>
      <c r="AB152" s="28" t="str">
        <f aca="false">IF(AND(K152&gt;0,J152&gt;0,V152&gt;0,U152&gt;0),V152-U152,"")</f>
        <v/>
      </c>
      <c r="AC152" s="12" t="str">
        <f aca="false">IF(AB152&lt;&gt;"",AB152/U152,"")</f>
        <v/>
      </c>
      <c r="AD152" s="27" t="n">
        <v>0</v>
      </c>
      <c r="AE152" s="27" t="n">
        <v>0</v>
      </c>
      <c r="AF152" s="27" t="n">
        <v>0</v>
      </c>
      <c r="AG152" s="28" t="n">
        <f aca="false">AD152+AE152+AF152</f>
        <v>0</v>
      </c>
      <c r="AH152" s="12" t="str">
        <f aca="false">IF(AG152&gt;0,AD152/AG152,"")</f>
        <v/>
      </c>
      <c r="AI152" s="27" t="n">
        <v>0</v>
      </c>
      <c r="AJ152" s="27" t="n">
        <v>0</v>
      </c>
      <c r="AK152" s="27" t="n">
        <v>0</v>
      </c>
      <c r="AL152" s="22" t="str">
        <f aca="false">IF(OR(AJ152&gt;0,AK152&gt;0),"Sí","No")</f>
        <v>No</v>
      </c>
      <c r="AM152" s="6"/>
      <c r="AN152" s="6"/>
      <c r="AO152" s="12" t="n">
        <f aca="false">IF(M152&gt;0,K152/M152,"")</f>
        <v>1</v>
      </c>
      <c r="AP152" s="22" t="str">
        <f aca="false">IF(M152&gt;=Resumen!$B$5,"Alto","Bajo")</f>
        <v>Bajo</v>
      </c>
      <c r="AQ152" s="22" t="str">
        <f aca="false">IF(AO152&gt;=Resumen!$B$28,"Alto","Bajo")</f>
        <v>Alto</v>
      </c>
      <c r="AR152" s="22" t="str">
        <f aca="false">AP152&amp;" Potencial / "&amp;AQ152&amp;" Share"</f>
        <v>Bajo Potencial / Alto Share</v>
      </c>
      <c r="AS152" s="22" t="str">
        <f aca="false">IF(Q152="Sí",IF(AO152&gt;=Resumen!$B$29,"Alto","Bajo"),"")</f>
        <v/>
      </c>
      <c r="AT152" s="22" t="str">
        <f aca="false">IF(AS152&lt;&gt;"",AP152&amp;" Potencial / "&amp;AS152&amp;" Share","")</f>
        <v/>
      </c>
      <c r="AU152" s="22" t="str">
        <f aca="false">IF(AH152="","Sin dato",IF(AH152-AO152&gt;Resumen!$B$6,"Sobre-exhibido",IF(AO152-AH152&gt;Resumen!$B$6,"Sub-exhibido","En línea")))</f>
        <v>Sin dato</v>
      </c>
      <c r="AV152" s="22" t="str">
        <f aca="false">IF(AT152="","",IF(AT152="Alto Potencial / Bajo Share",1,IF(AT152="Alto Potencial / Alto Share",2,IF(AT152="Bajo Potencial / Alto Share",3,4))))</f>
        <v/>
      </c>
      <c r="AW152" s="22" t="str">
        <f aca="false">IF(Q152="No","Sin competencia directa",IF(AV152=1,"1 - Foco Conquista (Alto Pot / Bajo Share)",IF(AV152=2,"2 - Foco Defensa (Alto Pot / Alto Share)",IF(AV152=3,"3 - Monitoreo (Bajo Pot / Alto Share)","4 - Baja Prioridad (Bajo Pot / Bajo Share)"))))</f>
        <v>Sin competencia directa</v>
      </c>
      <c r="AX152" s="12" t="str">
        <f aca="false">IF(OR(IFERROR(AND(W152&lt;&gt;"",Y152&lt;&gt;"",Y152-W152&gt;Resumen!$B$8),FALSE()),IFERROR(AND(X152&lt;&gt;"",Y152&lt;&gt;"",Y152-X152&gt;Resumen!$B$8),FALSE())),MAX(IF(IFERROR(AND(W152&lt;&gt;"",Y152&lt;&gt;"",Y152-W152&gt;Resumen!$B$8),FALSE()),Y152-W152,0),IF(IFERROR(AND(X152&lt;&gt;"",Y152&lt;&gt;"",Y152-X152&gt;Resumen!$B$8),FALSE()),Y152-X152,0)),"")</f>
        <v/>
      </c>
      <c r="AY152" s="22" t="str">
        <f aca="false">IF(OR(IFERROR(AND(W152&lt;&gt;"",Y152&lt;&gt;"",Y152-W152&gt;Resumen!$B$8),FALSE()),IFERROR(AND(X152&lt;&gt;"",Y152&lt;&gt;"",Y152-X152&gt;Resumen!$B$8),FALSE())),TRIM("Lays tiene mayor markup que "&amp;IF(IFERROR(AND(W152&lt;&gt;"",Y152&lt;&gt;"",Y152-W152&gt;Resumen!$B$8),FALSE()),"Quento ","")&amp;IF(IFERROR(AND(X152&lt;&gt;"",Y152&lt;&gt;"",Y152-X152&gt;Resumen!$B$8),FALSE()),"Julicroc ","")&amp;"en este PDV"),"")</f>
        <v/>
      </c>
      <c r="AZ152" s="22" t="str">
        <f aca="false">IF(COUNTIF('Plan Pehuamar - Lista'!$A$2:$A$167,A152)&gt;0,"Sí","No")</f>
        <v>No</v>
      </c>
      <c r="BA152" s="22" t="str">
        <f aca="false">IF(COUNTIF('Plan Combo 9+1'!$A$2:$A$226,A152)&gt;0,"Sí","No")</f>
        <v>No</v>
      </c>
      <c r="BB152" s="22" t="str">
        <f aca="false">IF(AH152="","No",IF(BA152="Sí",IF((AO152-AH152)&gt;Resumen!$B$6,"Sí","No"),IF((AO152-AH152)&gt;=Resumen!$B$132,"Sí","No")))</f>
        <v>No</v>
      </c>
      <c r="BC152" s="22" t="str">
        <f aca="false">IF(AND(N152="Sí",AL152="Sí",AI152=0),"Sí","No")</f>
        <v>No</v>
      </c>
      <c r="BD152" s="22" t="str">
        <f aca="false">IF(COUNTIF('Plan 9+1 (con Pehuamar)'!$A$2:$A$227,A152)&gt;0,"Sí","No")</f>
        <v>No</v>
      </c>
    </row>
    <row r="153" customFormat="false" ht="15" hidden="false" customHeight="true" outlineLevel="0" collapsed="false">
      <c r="A153" s="6" t="n">
        <v>401655</v>
      </c>
      <c r="B153" s="6" t="n">
        <v>1</v>
      </c>
      <c r="C153" s="6" t="n">
        <v>104</v>
      </c>
      <c r="D153" s="6" t="s">
        <v>359</v>
      </c>
      <c r="E153" s="6" t="s">
        <v>365</v>
      </c>
      <c r="F153" s="6" t="s">
        <v>196</v>
      </c>
      <c r="G153" s="6" t="s">
        <v>129</v>
      </c>
      <c r="H153" s="6" t="s">
        <v>197</v>
      </c>
      <c r="I153" s="27" t="n">
        <v>0</v>
      </c>
      <c r="J153" s="27" t="n">
        <v>0</v>
      </c>
      <c r="K153" s="27" t="n">
        <v>1.1</v>
      </c>
      <c r="L153" s="28" t="n">
        <f aca="false">I153+J153</f>
        <v>0</v>
      </c>
      <c r="M153" s="28" t="n">
        <f aca="false">L153+K153</f>
        <v>1.1</v>
      </c>
      <c r="N153" s="22" t="str">
        <f aca="false">IF(I153&gt;0,"Sí","No")</f>
        <v>No</v>
      </c>
      <c r="O153" s="22" t="str">
        <f aca="false">IF(J153&gt;0,"Sí","No")</f>
        <v>No</v>
      </c>
      <c r="P153" s="22" t="str">
        <f aca="false">IF(K153&gt;0,"Sí","No")</f>
        <v>Sí</v>
      </c>
      <c r="Q153" s="22" t="str">
        <f aca="false">IF(OR(I153&gt;0,J153&gt;0),"Sí","No")</f>
        <v>No</v>
      </c>
      <c r="R153" s="27"/>
      <c r="S153" s="27"/>
      <c r="T153" s="27"/>
      <c r="U153" s="27"/>
      <c r="V153" s="27"/>
      <c r="W153" s="12" t="str">
        <f aca="false">IF(AND(I153&gt;0,R153&gt;0),(S153-R153)/R153,"")</f>
        <v/>
      </c>
      <c r="X153" s="12" t="str">
        <f aca="false">IF(AND(J153&gt;0,T153&gt;0),(U153-T153)/T153,"")</f>
        <v/>
      </c>
      <c r="Y153" s="12" t="str">
        <f aca="false">IF(AND(K153&gt;0,V153&gt;0),(V153-Resumen!$B$7)/Resumen!$B$7,"")</f>
        <v/>
      </c>
      <c r="Z153" s="28" t="str">
        <f aca="false">IF(AND(K153&gt;0,I153&gt;0,V153&gt;0,S153&gt;0),V153-S153,"")</f>
        <v/>
      </c>
      <c r="AA153" s="12" t="str">
        <f aca="false">IF(Z153&lt;&gt;"",Z153/S153,"")</f>
        <v/>
      </c>
      <c r="AB153" s="28" t="str">
        <f aca="false">IF(AND(K153&gt;0,J153&gt;0,V153&gt;0,U153&gt;0),V153-U153,"")</f>
        <v/>
      </c>
      <c r="AC153" s="12" t="str">
        <f aca="false">IF(AB153&lt;&gt;"",AB153/U153,"")</f>
        <v/>
      </c>
      <c r="AD153" s="27" t="n">
        <v>0</v>
      </c>
      <c r="AE153" s="27" t="n">
        <v>0</v>
      </c>
      <c r="AF153" s="27" t="n">
        <v>0</v>
      </c>
      <c r="AG153" s="28" t="n">
        <f aca="false">AD153+AE153+AF153</f>
        <v>0</v>
      </c>
      <c r="AH153" s="12" t="str">
        <f aca="false">IF(AG153&gt;0,AD153/AG153,"")</f>
        <v/>
      </c>
      <c r="AI153" s="27" t="n">
        <v>0</v>
      </c>
      <c r="AJ153" s="27" t="n">
        <v>0</v>
      </c>
      <c r="AK153" s="27" t="n">
        <v>0</v>
      </c>
      <c r="AL153" s="22" t="str">
        <f aca="false">IF(OR(AJ153&gt;0,AK153&gt;0),"Sí","No")</f>
        <v>No</v>
      </c>
      <c r="AM153" s="6"/>
      <c r="AN153" s="6"/>
      <c r="AO153" s="12" t="n">
        <f aca="false">IF(M153&gt;0,K153/M153,"")</f>
        <v>1</v>
      </c>
      <c r="AP153" s="22" t="str">
        <f aca="false">IF(M153&gt;=Resumen!$B$5,"Alto","Bajo")</f>
        <v>Bajo</v>
      </c>
      <c r="AQ153" s="22" t="str">
        <f aca="false">IF(AO153&gt;=Resumen!$B$28,"Alto","Bajo")</f>
        <v>Alto</v>
      </c>
      <c r="AR153" s="22" t="str">
        <f aca="false">AP153&amp;" Potencial / "&amp;AQ153&amp;" Share"</f>
        <v>Bajo Potencial / Alto Share</v>
      </c>
      <c r="AS153" s="22" t="str">
        <f aca="false">IF(Q153="Sí",IF(AO153&gt;=Resumen!$B$29,"Alto","Bajo"),"")</f>
        <v/>
      </c>
      <c r="AT153" s="22" t="str">
        <f aca="false">IF(AS153&lt;&gt;"",AP153&amp;" Potencial / "&amp;AS153&amp;" Share","")</f>
        <v/>
      </c>
      <c r="AU153" s="22" t="str">
        <f aca="false">IF(AH153="","Sin dato",IF(AH153-AO153&gt;Resumen!$B$6,"Sobre-exhibido",IF(AO153-AH153&gt;Resumen!$B$6,"Sub-exhibido","En línea")))</f>
        <v>Sin dato</v>
      </c>
      <c r="AV153" s="22" t="str">
        <f aca="false">IF(AT153="","",IF(AT153="Alto Potencial / Bajo Share",1,IF(AT153="Alto Potencial / Alto Share",2,IF(AT153="Bajo Potencial / Alto Share",3,4))))</f>
        <v/>
      </c>
      <c r="AW153" s="22" t="str">
        <f aca="false">IF(Q153="No","Sin competencia directa",IF(AV153=1,"1 - Foco Conquista (Alto Pot / Bajo Share)",IF(AV153=2,"2 - Foco Defensa (Alto Pot / Alto Share)",IF(AV153=3,"3 - Monitoreo (Bajo Pot / Alto Share)","4 - Baja Prioridad (Bajo Pot / Bajo Share)"))))</f>
        <v>Sin competencia directa</v>
      </c>
      <c r="AX153" s="12" t="str">
        <f aca="false">IF(OR(IFERROR(AND(W153&lt;&gt;"",Y153&lt;&gt;"",Y153-W153&gt;Resumen!$B$8),FALSE()),IFERROR(AND(X153&lt;&gt;"",Y153&lt;&gt;"",Y153-X153&gt;Resumen!$B$8),FALSE())),MAX(IF(IFERROR(AND(W153&lt;&gt;"",Y153&lt;&gt;"",Y153-W153&gt;Resumen!$B$8),FALSE()),Y153-W153,0),IF(IFERROR(AND(X153&lt;&gt;"",Y153&lt;&gt;"",Y153-X153&gt;Resumen!$B$8),FALSE()),Y153-X153,0)),"")</f>
        <v/>
      </c>
      <c r="AY153" s="22" t="str">
        <f aca="false">IF(OR(IFERROR(AND(W153&lt;&gt;"",Y153&lt;&gt;"",Y153-W153&gt;Resumen!$B$8),FALSE()),IFERROR(AND(X153&lt;&gt;"",Y153&lt;&gt;"",Y153-X153&gt;Resumen!$B$8),FALSE())),TRIM("Lays tiene mayor markup que "&amp;IF(IFERROR(AND(W153&lt;&gt;"",Y153&lt;&gt;"",Y153-W153&gt;Resumen!$B$8),FALSE()),"Quento ","")&amp;IF(IFERROR(AND(X153&lt;&gt;"",Y153&lt;&gt;"",Y153-X153&gt;Resumen!$B$8),FALSE()),"Julicroc ","")&amp;"en este PDV"),"")</f>
        <v/>
      </c>
      <c r="AZ153" s="22" t="str">
        <f aca="false">IF(COUNTIF('Plan Pehuamar - Lista'!$A$2:$A$167,A153)&gt;0,"Sí","No")</f>
        <v>No</v>
      </c>
      <c r="BA153" s="22" t="str">
        <f aca="false">IF(COUNTIF('Plan Combo 9+1'!$A$2:$A$226,A153)&gt;0,"Sí","No")</f>
        <v>No</v>
      </c>
      <c r="BB153" s="22" t="str">
        <f aca="false">IF(AH153="","No",IF(BA153="Sí",IF((AO153-AH153)&gt;Resumen!$B$6,"Sí","No"),IF((AO153-AH153)&gt;=Resumen!$B$132,"Sí","No")))</f>
        <v>No</v>
      </c>
      <c r="BC153" s="22" t="str">
        <f aca="false">IF(AND(N153="Sí",AL153="Sí",AI153=0),"Sí","No")</f>
        <v>No</v>
      </c>
      <c r="BD153" s="22" t="str">
        <f aca="false">IF(COUNTIF('Plan 9+1 (con Pehuamar)'!$A$2:$A$227,A153)&gt;0,"Sí","No")</f>
        <v>No</v>
      </c>
    </row>
    <row r="154" customFormat="false" ht="15" hidden="false" customHeight="true" outlineLevel="0" collapsed="false">
      <c r="A154" s="6" t="n">
        <v>401812</v>
      </c>
      <c r="B154" s="6" t="n">
        <v>1</v>
      </c>
      <c r="C154" s="6" t="n">
        <v>104</v>
      </c>
      <c r="D154" s="6" t="s">
        <v>359</v>
      </c>
      <c r="E154" s="6" t="s">
        <v>366</v>
      </c>
      <c r="F154" s="6" t="s">
        <v>196</v>
      </c>
      <c r="G154" s="6" t="s">
        <v>129</v>
      </c>
      <c r="H154" s="6" t="s">
        <v>197</v>
      </c>
      <c r="I154" s="27" t="n">
        <v>0</v>
      </c>
      <c r="J154" s="27" t="n">
        <v>0</v>
      </c>
      <c r="K154" s="27" t="n">
        <v>4.9</v>
      </c>
      <c r="L154" s="28" t="n">
        <f aca="false">I154+J154</f>
        <v>0</v>
      </c>
      <c r="M154" s="28" t="n">
        <f aca="false">L154+K154</f>
        <v>4.9</v>
      </c>
      <c r="N154" s="22" t="str">
        <f aca="false">IF(I154&gt;0,"Sí","No")</f>
        <v>No</v>
      </c>
      <c r="O154" s="22" t="str">
        <f aca="false">IF(J154&gt;0,"Sí","No")</f>
        <v>No</v>
      </c>
      <c r="P154" s="22" t="str">
        <f aca="false">IF(K154&gt;0,"Sí","No")</f>
        <v>Sí</v>
      </c>
      <c r="Q154" s="22" t="str">
        <f aca="false">IF(OR(I154&gt;0,J154&gt;0),"Sí","No")</f>
        <v>No</v>
      </c>
      <c r="R154" s="27"/>
      <c r="S154" s="27"/>
      <c r="T154" s="27"/>
      <c r="U154" s="27"/>
      <c r="V154" s="27"/>
      <c r="W154" s="12" t="str">
        <f aca="false">IF(AND(I154&gt;0,R154&gt;0),(S154-R154)/R154,"")</f>
        <v/>
      </c>
      <c r="X154" s="12" t="str">
        <f aca="false">IF(AND(J154&gt;0,T154&gt;0),(U154-T154)/T154,"")</f>
        <v/>
      </c>
      <c r="Y154" s="12" t="str">
        <f aca="false">IF(AND(K154&gt;0,V154&gt;0),(V154-Resumen!$B$7)/Resumen!$B$7,"")</f>
        <v/>
      </c>
      <c r="Z154" s="28" t="str">
        <f aca="false">IF(AND(K154&gt;0,I154&gt;0,V154&gt;0,S154&gt;0),V154-S154,"")</f>
        <v/>
      </c>
      <c r="AA154" s="12" t="str">
        <f aca="false">IF(Z154&lt;&gt;"",Z154/S154,"")</f>
        <v/>
      </c>
      <c r="AB154" s="28" t="str">
        <f aca="false">IF(AND(K154&gt;0,J154&gt;0,V154&gt;0,U154&gt;0),V154-U154,"")</f>
        <v/>
      </c>
      <c r="AC154" s="12" t="str">
        <f aca="false">IF(AB154&lt;&gt;"",AB154/U154,"")</f>
        <v/>
      </c>
      <c r="AD154" s="27" t="n">
        <v>0</v>
      </c>
      <c r="AE154" s="27" t="n">
        <v>0</v>
      </c>
      <c r="AF154" s="27" t="n">
        <v>0</v>
      </c>
      <c r="AG154" s="28" t="n">
        <f aca="false">AD154+AE154+AF154</f>
        <v>0</v>
      </c>
      <c r="AH154" s="12" t="str">
        <f aca="false">IF(AG154&gt;0,AD154/AG154,"")</f>
        <v/>
      </c>
      <c r="AI154" s="27" t="n">
        <v>0</v>
      </c>
      <c r="AJ154" s="27" t="n">
        <v>0</v>
      </c>
      <c r="AK154" s="27" t="n">
        <v>0</v>
      </c>
      <c r="AL154" s="22" t="str">
        <f aca="false">IF(OR(AJ154&gt;0,AK154&gt;0),"Sí","No")</f>
        <v>No</v>
      </c>
      <c r="AM154" s="6"/>
      <c r="AN154" s="6"/>
      <c r="AO154" s="12" t="n">
        <f aca="false">IF(M154&gt;0,K154/M154,"")</f>
        <v>1</v>
      </c>
      <c r="AP154" s="22" t="str">
        <f aca="false">IF(M154&gt;=Resumen!$B$5,"Alto","Bajo")</f>
        <v>Bajo</v>
      </c>
      <c r="AQ154" s="22" t="str">
        <f aca="false">IF(AO154&gt;=Resumen!$B$28,"Alto","Bajo")</f>
        <v>Alto</v>
      </c>
      <c r="AR154" s="22" t="str">
        <f aca="false">AP154&amp;" Potencial / "&amp;AQ154&amp;" Share"</f>
        <v>Bajo Potencial / Alto Share</v>
      </c>
      <c r="AS154" s="22" t="str">
        <f aca="false">IF(Q154="Sí",IF(AO154&gt;=Resumen!$B$29,"Alto","Bajo"),"")</f>
        <v/>
      </c>
      <c r="AT154" s="22" t="str">
        <f aca="false">IF(AS154&lt;&gt;"",AP154&amp;" Potencial / "&amp;AS154&amp;" Share","")</f>
        <v/>
      </c>
      <c r="AU154" s="22" t="str">
        <f aca="false">IF(AH154="","Sin dato",IF(AH154-AO154&gt;Resumen!$B$6,"Sobre-exhibido",IF(AO154-AH154&gt;Resumen!$B$6,"Sub-exhibido","En línea")))</f>
        <v>Sin dato</v>
      </c>
      <c r="AV154" s="22" t="str">
        <f aca="false">IF(AT154="","",IF(AT154="Alto Potencial / Bajo Share",1,IF(AT154="Alto Potencial / Alto Share",2,IF(AT154="Bajo Potencial / Alto Share",3,4))))</f>
        <v/>
      </c>
      <c r="AW154" s="22" t="str">
        <f aca="false">IF(Q154="No","Sin competencia directa",IF(AV154=1,"1 - Foco Conquista (Alto Pot / Bajo Share)",IF(AV154=2,"2 - Foco Defensa (Alto Pot / Alto Share)",IF(AV154=3,"3 - Monitoreo (Bajo Pot / Alto Share)","4 - Baja Prioridad (Bajo Pot / Bajo Share)"))))</f>
        <v>Sin competencia directa</v>
      </c>
      <c r="AX154" s="12" t="str">
        <f aca="false">IF(OR(IFERROR(AND(W154&lt;&gt;"",Y154&lt;&gt;"",Y154-W154&gt;Resumen!$B$8),FALSE()),IFERROR(AND(X154&lt;&gt;"",Y154&lt;&gt;"",Y154-X154&gt;Resumen!$B$8),FALSE())),MAX(IF(IFERROR(AND(W154&lt;&gt;"",Y154&lt;&gt;"",Y154-W154&gt;Resumen!$B$8),FALSE()),Y154-W154,0),IF(IFERROR(AND(X154&lt;&gt;"",Y154&lt;&gt;"",Y154-X154&gt;Resumen!$B$8),FALSE()),Y154-X154,0)),"")</f>
        <v/>
      </c>
      <c r="AY154" s="22" t="str">
        <f aca="false">IF(OR(IFERROR(AND(W154&lt;&gt;"",Y154&lt;&gt;"",Y154-W154&gt;Resumen!$B$8),FALSE()),IFERROR(AND(X154&lt;&gt;"",Y154&lt;&gt;"",Y154-X154&gt;Resumen!$B$8),FALSE())),TRIM("Lays tiene mayor markup que "&amp;IF(IFERROR(AND(W154&lt;&gt;"",Y154&lt;&gt;"",Y154-W154&gt;Resumen!$B$8),FALSE()),"Quento ","")&amp;IF(IFERROR(AND(X154&lt;&gt;"",Y154&lt;&gt;"",Y154-X154&gt;Resumen!$B$8),FALSE()),"Julicroc ","")&amp;"en este PDV"),"")</f>
        <v/>
      </c>
      <c r="AZ154" s="22" t="str">
        <f aca="false">IF(COUNTIF('Plan Pehuamar - Lista'!$A$2:$A$167,A154)&gt;0,"Sí","No")</f>
        <v>No</v>
      </c>
      <c r="BA154" s="22" t="str">
        <f aca="false">IF(COUNTIF('Plan Combo 9+1'!$A$2:$A$226,A154)&gt;0,"Sí","No")</f>
        <v>No</v>
      </c>
      <c r="BB154" s="22" t="str">
        <f aca="false">IF(AH154="","No",IF(BA154="Sí",IF((AO154-AH154)&gt;Resumen!$B$6,"Sí","No"),IF((AO154-AH154)&gt;=Resumen!$B$132,"Sí","No")))</f>
        <v>No</v>
      </c>
      <c r="BC154" s="22" t="str">
        <f aca="false">IF(AND(N154="Sí",AL154="Sí",AI154=0),"Sí","No")</f>
        <v>No</v>
      </c>
      <c r="BD154" s="22" t="str">
        <f aca="false">IF(COUNTIF('Plan 9+1 (con Pehuamar)'!$A$2:$A$227,A154)&gt;0,"Sí","No")</f>
        <v>No</v>
      </c>
    </row>
    <row r="155" customFormat="false" ht="15" hidden="false" customHeight="true" outlineLevel="0" collapsed="false">
      <c r="A155" s="6" t="n">
        <v>401841</v>
      </c>
      <c r="B155" s="6" t="n">
        <v>1</v>
      </c>
      <c r="C155" s="6" t="n">
        <v>104</v>
      </c>
      <c r="D155" s="6" t="s">
        <v>359</v>
      </c>
      <c r="E155" s="6" t="s">
        <v>367</v>
      </c>
      <c r="F155" s="6" t="s">
        <v>196</v>
      </c>
      <c r="G155" s="6" t="s">
        <v>129</v>
      </c>
      <c r="H155" s="6" t="s">
        <v>197</v>
      </c>
      <c r="I155" s="27" t="n">
        <v>20</v>
      </c>
      <c r="J155" s="27" t="n">
        <v>0</v>
      </c>
      <c r="K155" s="27" t="n">
        <v>15</v>
      </c>
      <c r="L155" s="28" t="n">
        <f aca="false">I155+J155</f>
        <v>20</v>
      </c>
      <c r="M155" s="28" t="n">
        <f aca="false">L155+K155</f>
        <v>35</v>
      </c>
      <c r="N155" s="22" t="str">
        <f aca="false">IF(I155&gt;0,"Sí","No")</f>
        <v>Sí</v>
      </c>
      <c r="O155" s="22" t="str">
        <f aca="false">IF(J155&gt;0,"Sí","No")</f>
        <v>No</v>
      </c>
      <c r="P155" s="22" t="str">
        <f aca="false">IF(K155&gt;0,"Sí","No")</f>
        <v>Sí</v>
      </c>
      <c r="Q155" s="22" t="str">
        <f aca="false">IF(OR(I155&gt;0,J155&gt;0),"Sí","No")</f>
        <v>Sí</v>
      </c>
      <c r="R155" s="27" t="n">
        <v>1800</v>
      </c>
      <c r="S155" s="27" t="n">
        <v>3000</v>
      </c>
      <c r="T155" s="27"/>
      <c r="U155" s="27"/>
      <c r="V155" s="27" t="n">
        <v>3500</v>
      </c>
      <c r="W155" s="12" t="n">
        <f aca="false">IF(AND(I155&gt;0,R155&gt;0),(S155-R155)/R155,"")</f>
        <v>0.666666666666667</v>
      </c>
      <c r="X155" s="12" t="str">
        <f aca="false">IF(AND(J155&gt;0,T155&gt;0),(U155-T155)/T155,"")</f>
        <v/>
      </c>
      <c r="Y155" s="12" t="n">
        <f aca="false">IF(AND(K155&gt;0,V155&gt;0),(V155-Resumen!$B$7)/Resumen!$B$7,"")</f>
        <v>0.4</v>
      </c>
      <c r="Z155" s="28" t="n">
        <f aca="false">IF(AND(K155&gt;0,I155&gt;0,V155&gt;0,S155&gt;0),V155-S155,"")</f>
        <v>500</v>
      </c>
      <c r="AA155" s="12" t="n">
        <f aca="false">IF(Z155&lt;&gt;"",Z155/S155,"")</f>
        <v>0.166666666666667</v>
      </c>
      <c r="AB155" s="28" t="str">
        <f aca="false">IF(AND(K155&gt;0,J155&gt;0,V155&gt;0,U155&gt;0),V155-U155,"")</f>
        <v/>
      </c>
      <c r="AC155" s="12" t="str">
        <f aca="false">IF(AB155&lt;&gt;"",AB155/U155,"")</f>
        <v/>
      </c>
      <c r="AD155" s="27" t="n">
        <v>4</v>
      </c>
      <c r="AE155" s="27" t="n">
        <v>4</v>
      </c>
      <c r="AF155" s="27" t="n">
        <v>0</v>
      </c>
      <c r="AG155" s="28" t="n">
        <f aca="false">AD155+AE155+AF155</f>
        <v>8</v>
      </c>
      <c r="AH155" s="12" t="n">
        <f aca="false">IF(AG155&gt;0,AD155/AG155,"")</f>
        <v>0.5</v>
      </c>
      <c r="AI155" s="27" t="n">
        <v>0</v>
      </c>
      <c r="AJ155" s="27" t="n">
        <v>0</v>
      </c>
      <c r="AK155" s="27" t="n">
        <v>0</v>
      </c>
      <c r="AL155" s="22" t="str">
        <f aca="false">IF(OR(AJ155&gt;0,AK155&gt;0),"Sí","No")</f>
        <v>No</v>
      </c>
      <c r="AM155" s="6" t="s">
        <v>198</v>
      </c>
      <c r="AN155" s="6"/>
      <c r="AO155" s="12" t="n">
        <f aca="false">IF(M155&gt;0,K155/M155,"")</f>
        <v>0.428571428571429</v>
      </c>
      <c r="AP155" s="22" t="str">
        <f aca="false">IF(M155&gt;=Resumen!$B$5,"Alto","Bajo")</f>
        <v>Bajo</v>
      </c>
      <c r="AQ155" s="22" t="str">
        <f aca="false">IF(AO155&gt;=Resumen!$B$28,"Alto","Bajo")</f>
        <v>Alto</v>
      </c>
      <c r="AR155" s="22" t="str">
        <f aca="false">AP155&amp;" Potencial / "&amp;AQ155&amp;" Share"</f>
        <v>Bajo Potencial / Alto Share</v>
      </c>
      <c r="AS155" s="22" t="str">
        <f aca="false">IF(Q155="Sí",IF(AO155&gt;=Resumen!$B$29,"Alto","Bajo"),"")</f>
        <v>Bajo</v>
      </c>
      <c r="AT155" s="22" t="str">
        <f aca="false">IF(AS155&lt;&gt;"",AP155&amp;" Potencial / "&amp;AS155&amp;" Share","")</f>
        <v>Bajo Potencial / Bajo Share</v>
      </c>
      <c r="AU155" s="22" t="str">
        <f aca="false">IF(AH155="","Sin dato",IF(AH155-AO155&gt;Resumen!$B$6,"Sobre-exhibido",IF(AO155-AH155&gt;Resumen!$B$6,"Sub-exhibido","En línea")))</f>
        <v>Sobre-exhibido</v>
      </c>
      <c r="AV155" s="22" t="n">
        <f aca="false">IF(AT155="","",IF(AT155="Alto Potencial / Bajo Share",1,IF(AT155="Alto Potencial / Alto Share",2,IF(AT155="Bajo Potencial / Alto Share",3,4))))</f>
        <v>4</v>
      </c>
      <c r="AW155" s="22" t="str">
        <f aca="false">IF(Q155="No","Sin competencia directa",IF(AV155=1,"1 - Foco Conquista (Alto Pot / Bajo Share)",IF(AV155=2,"2 - Foco Defensa (Alto Pot / Alto Share)",IF(AV155=3,"3 - Monitoreo (Bajo Pot / Alto Share)","4 - Baja Prioridad (Bajo Pot / Bajo Share)"))))</f>
        <v>4 - Baja Prioridad (Bajo Pot / Bajo Share)</v>
      </c>
      <c r="AX155" s="12" t="str">
        <f aca="false">IF(OR(IFERROR(AND(W155&lt;&gt;"",Y155&lt;&gt;"",Y155-W155&gt;Resumen!$B$8),FALSE()),IFERROR(AND(X155&lt;&gt;"",Y155&lt;&gt;"",Y155-X155&gt;Resumen!$B$8),FALSE())),MAX(IF(IFERROR(AND(W155&lt;&gt;"",Y155&lt;&gt;"",Y155-W155&gt;Resumen!$B$8),FALSE()),Y155-W155,0),IF(IFERROR(AND(X155&lt;&gt;"",Y155&lt;&gt;"",Y155-X155&gt;Resumen!$B$8),FALSE()),Y155-X155,0)),"")</f>
        <v/>
      </c>
      <c r="AY155" s="22" t="str">
        <f aca="false">IF(OR(IFERROR(AND(W155&lt;&gt;"",Y155&lt;&gt;"",Y155-W155&gt;Resumen!$B$8),FALSE()),IFERROR(AND(X155&lt;&gt;"",Y155&lt;&gt;"",Y155-X155&gt;Resumen!$B$8),FALSE())),TRIM("Lays tiene mayor markup que "&amp;IF(IFERROR(AND(W155&lt;&gt;"",Y155&lt;&gt;"",Y155-W155&gt;Resumen!$B$8),FALSE()),"Quento ","")&amp;IF(IFERROR(AND(X155&lt;&gt;"",Y155&lt;&gt;"",Y155-X155&gt;Resumen!$B$8),FALSE()),"Julicroc ","")&amp;"en este PDV"),"")</f>
        <v/>
      </c>
      <c r="AZ155" s="22" t="str">
        <f aca="false">IF(COUNTIF('Plan Pehuamar - Lista'!$A$2:$A$167,A155)&gt;0,"Sí","No")</f>
        <v>No</v>
      </c>
      <c r="BA155" s="22" t="str">
        <f aca="false">IF(COUNTIF('Plan Combo 9+1'!$A$2:$A$226,A155)&gt;0,"Sí","No")</f>
        <v>No</v>
      </c>
      <c r="BB155" s="22" t="str">
        <f aca="false">IF(AH155="","No",IF(BA155="Sí",IF((AO155-AH155)&gt;Resumen!$B$6,"Sí","No"),IF((AO155-AH155)&gt;=Resumen!$B$132,"Sí","No")))</f>
        <v>No</v>
      </c>
      <c r="BC155" s="22" t="str">
        <f aca="false">IF(AND(N155="Sí",AL155="Sí",AI155=0),"Sí","No")</f>
        <v>No</v>
      </c>
      <c r="BD155" s="22" t="str">
        <f aca="false">IF(COUNTIF('Plan 9+1 (con Pehuamar)'!$A$2:$A$227,A155)&gt;0,"Sí","No")</f>
        <v>No</v>
      </c>
    </row>
    <row r="156" customFormat="false" ht="15" hidden="false" customHeight="true" outlineLevel="0" collapsed="false">
      <c r="A156" s="6" t="n">
        <v>401859</v>
      </c>
      <c r="B156" s="6" t="n">
        <v>1</v>
      </c>
      <c r="C156" s="6" t="n">
        <v>104</v>
      </c>
      <c r="D156" s="6" t="s">
        <v>359</v>
      </c>
      <c r="E156" s="6" t="s">
        <v>368</v>
      </c>
      <c r="F156" s="6" t="s">
        <v>201</v>
      </c>
      <c r="G156" s="6" t="s">
        <v>129</v>
      </c>
      <c r="H156" s="6" t="s">
        <v>197</v>
      </c>
      <c r="I156" s="27" t="n">
        <v>30</v>
      </c>
      <c r="J156" s="27" t="n">
        <v>20</v>
      </c>
      <c r="K156" s="27" t="n">
        <v>20</v>
      </c>
      <c r="L156" s="28" t="n">
        <f aca="false">I156+J156</f>
        <v>50</v>
      </c>
      <c r="M156" s="28" t="n">
        <f aca="false">L156+K156</f>
        <v>70</v>
      </c>
      <c r="N156" s="22" t="str">
        <f aca="false">IF(I156&gt;0,"Sí","No")</f>
        <v>Sí</v>
      </c>
      <c r="O156" s="22" t="str">
        <f aca="false">IF(J156&gt;0,"Sí","No")</f>
        <v>Sí</v>
      </c>
      <c r="P156" s="22" t="str">
        <f aca="false">IF(K156&gt;0,"Sí","No")</f>
        <v>Sí</v>
      </c>
      <c r="Q156" s="22" t="str">
        <f aca="false">IF(OR(I156&gt;0,J156&gt;0),"Sí","No")</f>
        <v>Sí</v>
      </c>
      <c r="R156" s="27" t="n">
        <v>1900</v>
      </c>
      <c r="S156" s="27" t="n">
        <v>2900</v>
      </c>
      <c r="T156" s="27" t="n">
        <v>1600</v>
      </c>
      <c r="U156" s="27" t="n">
        <v>2400</v>
      </c>
      <c r="V156" s="27" t="n">
        <v>3500</v>
      </c>
      <c r="W156" s="12" t="n">
        <f aca="false">IF(AND(I156&gt;0,R156&gt;0),(S156-R156)/R156,"")</f>
        <v>0.526315789473684</v>
      </c>
      <c r="X156" s="12" t="n">
        <f aca="false">IF(AND(J156&gt;0,T156&gt;0),(U156-T156)/T156,"")</f>
        <v>0.5</v>
      </c>
      <c r="Y156" s="12" t="n">
        <f aca="false">IF(AND(K156&gt;0,V156&gt;0),(V156-Resumen!$B$7)/Resumen!$B$7,"")</f>
        <v>0.4</v>
      </c>
      <c r="Z156" s="28" t="n">
        <f aca="false">IF(AND(K156&gt;0,I156&gt;0,V156&gt;0,S156&gt;0),V156-S156,"")</f>
        <v>600</v>
      </c>
      <c r="AA156" s="12" t="n">
        <f aca="false">IF(Z156&lt;&gt;"",Z156/S156,"")</f>
        <v>0.206896551724138</v>
      </c>
      <c r="AB156" s="28" t="n">
        <f aca="false">IF(AND(K156&gt;0,J156&gt;0,V156&gt;0,U156&gt;0),V156-U156,"")</f>
        <v>1100</v>
      </c>
      <c r="AC156" s="12" t="n">
        <f aca="false">IF(AB156&lt;&gt;"",AB156/U156,"")</f>
        <v>0.458333333333333</v>
      </c>
      <c r="AD156" s="27" t="n">
        <v>4</v>
      </c>
      <c r="AE156" s="27" t="n">
        <v>4</v>
      </c>
      <c r="AF156" s="27" t="n">
        <v>3</v>
      </c>
      <c r="AG156" s="28" t="n">
        <f aca="false">AD156+AE156+AF156</f>
        <v>11</v>
      </c>
      <c r="AH156" s="12" t="n">
        <f aca="false">IF(AG156&gt;0,AD156/AG156,"")</f>
        <v>0.363636363636364</v>
      </c>
      <c r="AI156" s="27" t="n">
        <v>0</v>
      </c>
      <c r="AJ156" s="27" t="n">
        <v>0</v>
      </c>
      <c r="AK156" s="27" t="n">
        <v>0</v>
      </c>
      <c r="AL156" s="22" t="str">
        <f aca="false">IF(OR(AJ156&gt;0,AK156&gt;0),"Sí","No")</f>
        <v>No</v>
      </c>
      <c r="AM156" s="6" t="s">
        <v>198</v>
      </c>
      <c r="AN156" s="6" t="s">
        <v>198</v>
      </c>
      <c r="AO156" s="12" t="n">
        <f aca="false">IF(M156&gt;0,K156/M156,"")</f>
        <v>0.285714285714286</v>
      </c>
      <c r="AP156" s="22" t="str">
        <f aca="false">IF(M156&gt;=Resumen!$B$5,"Alto","Bajo")</f>
        <v>Alto</v>
      </c>
      <c r="AQ156" s="22" t="str">
        <f aca="false">IF(AO156&gt;=Resumen!$B$28,"Alto","Bajo")</f>
        <v>Bajo</v>
      </c>
      <c r="AR156" s="22" t="str">
        <f aca="false">AP156&amp;" Potencial / "&amp;AQ156&amp;" Share"</f>
        <v>Alto Potencial / Bajo Share</v>
      </c>
      <c r="AS156" s="22" t="str">
        <f aca="false">IF(Q156="Sí",IF(AO156&gt;=Resumen!$B$29,"Alto","Bajo"),"")</f>
        <v>Bajo</v>
      </c>
      <c r="AT156" s="22" t="str">
        <f aca="false">IF(AS156&lt;&gt;"",AP156&amp;" Potencial / "&amp;AS156&amp;" Share","")</f>
        <v>Alto Potencial / Bajo Share</v>
      </c>
      <c r="AU156" s="22" t="str">
        <f aca="false">IF(AH156="","Sin dato",IF(AH156-AO156&gt;Resumen!$B$6,"Sobre-exhibido",IF(AO156-AH156&gt;Resumen!$B$6,"Sub-exhibido","En línea")))</f>
        <v>Sobre-exhibido</v>
      </c>
      <c r="AV156" s="22" t="n">
        <f aca="false">IF(AT156="","",IF(AT156="Alto Potencial / Bajo Share",1,IF(AT156="Alto Potencial / Alto Share",2,IF(AT156="Bajo Potencial / Alto Share",3,4))))</f>
        <v>1</v>
      </c>
      <c r="AW156" s="22" t="str">
        <f aca="false">IF(Q156="No","Sin competencia directa",IF(AV156=1,"1 - Foco Conquista (Alto Pot / Bajo Share)",IF(AV156=2,"2 - Foco Defensa (Alto Pot / Alto Share)",IF(AV156=3,"3 - Monitoreo (Bajo Pot / Alto Share)","4 - Baja Prioridad (Bajo Pot / Bajo Share)"))))</f>
        <v>1 - Foco Conquista (Alto Pot / Bajo Share)</v>
      </c>
      <c r="AX156" s="12" t="str">
        <f aca="false">IF(OR(IFERROR(AND(W156&lt;&gt;"",Y156&lt;&gt;"",Y156-W156&gt;Resumen!$B$8),FALSE()),IFERROR(AND(X156&lt;&gt;"",Y156&lt;&gt;"",Y156-X156&gt;Resumen!$B$8),FALSE())),MAX(IF(IFERROR(AND(W156&lt;&gt;"",Y156&lt;&gt;"",Y156-W156&gt;Resumen!$B$8),FALSE()),Y156-W156,0),IF(IFERROR(AND(X156&lt;&gt;"",Y156&lt;&gt;"",Y156-X156&gt;Resumen!$B$8),FALSE()),Y156-X156,0)),"")</f>
        <v/>
      </c>
      <c r="AY156" s="22" t="str">
        <f aca="false">IF(OR(IFERROR(AND(W156&lt;&gt;"",Y156&lt;&gt;"",Y156-W156&gt;Resumen!$B$8),FALSE()),IFERROR(AND(X156&lt;&gt;"",Y156&lt;&gt;"",Y156-X156&gt;Resumen!$B$8),FALSE())),TRIM("Lays tiene mayor markup que "&amp;IF(IFERROR(AND(W156&lt;&gt;"",Y156&lt;&gt;"",Y156-W156&gt;Resumen!$B$8),FALSE()),"Quento ","")&amp;IF(IFERROR(AND(X156&lt;&gt;"",Y156&lt;&gt;"",Y156-X156&gt;Resumen!$B$8),FALSE()),"Julicroc ","")&amp;"en este PDV"),"")</f>
        <v/>
      </c>
      <c r="AZ156" s="22" t="str">
        <f aca="false">IF(COUNTIF('Plan Pehuamar - Lista'!$A$2:$A$167,A156)&gt;0,"Sí","No")</f>
        <v>No</v>
      </c>
      <c r="BA156" s="22" t="str">
        <f aca="false">IF(COUNTIF('Plan Combo 9+1'!$A$2:$A$226,A156)&gt;0,"Sí","No")</f>
        <v>Sí</v>
      </c>
      <c r="BB156" s="22" t="str">
        <f aca="false">IF(AH156="","No",IF(BA156="Sí",IF((AO156-AH156)&gt;Resumen!$B$6,"Sí","No"),IF((AO156-AH156)&gt;=Resumen!$B$132,"Sí","No")))</f>
        <v>No</v>
      </c>
      <c r="BC156" s="22" t="str">
        <f aca="false">IF(AND(N156="Sí",AL156="Sí",AI156=0),"Sí","No")</f>
        <v>No</v>
      </c>
      <c r="BD156" s="22" t="str">
        <f aca="false">IF(COUNTIF('Plan 9+1 (con Pehuamar)'!$A$2:$A$227,A156)&gt;0,"Sí","No")</f>
        <v>Sí</v>
      </c>
    </row>
    <row r="157" customFormat="false" ht="15" hidden="false" customHeight="true" outlineLevel="0" collapsed="false">
      <c r="A157" s="6" t="n">
        <v>401884</v>
      </c>
      <c r="B157" s="6" t="n">
        <v>1</v>
      </c>
      <c r="C157" s="6" t="n">
        <v>104</v>
      </c>
      <c r="D157" s="6" t="s">
        <v>359</v>
      </c>
      <c r="E157" s="6" t="s">
        <v>369</v>
      </c>
      <c r="F157" s="6" t="s">
        <v>196</v>
      </c>
      <c r="G157" s="6" t="s">
        <v>129</v>
      </c>
      <c r="H157" s="6" t="s">
        <v>197</v>
      </c>
      <c r="I157" s="27" t="n">
        <v>20</v>
      </c>
      <c r="J157" s="27" t="n">
        <v>0</v>
      </c>
      <c r="K157" s="27" t="n">
        <v>15</v>
      </c>
      <c r="L157" s="28" t="n">
        <f aca="false">I157+J157</f>
        <v>20</v>
      </c>
      <c r="M157" s="28" t="n">
        <f aca="false">L157+K157</f>
        <v>35</v>
      </c>
      <c r="N157" s="22" t="str">
        <f aca="false">IF(I157&gt;0,"Sí","No")</f>
        <v>Sí</v>
      </c>
      <c r="O157" s="22" t="str">
        <f aca="false">IF(J157&gt;0,"Sí","No")</f>
        <v>No</v>
      </c>
      <c r="P157" s="22" t="str">
        <f aca="false">IF(K157&gt;0,"Sí","No")</f>
        <v>Sí</v>
      </c>
      <c r="Q157" s="22" t="str">
        <f aca="false">IF(OR(I157&gt;0,J157&gt;0),"Sí","No")</f>
        <v>Sí</v>
      </c>
      <c r="R157" s="27" t="n">
        <v>1900</v>
      </c>
      <c r="S157" s="27" t="n">
        <v>3000</v>
      </c>
      <c r="T157" s="27"/>
      <c r="U157" s="27"/>
      <c r="V157" s="27" t="n">
        <v>3500</v>
      </c>
      <c r="W157" s="12" t="n">
        <f aca="false">IF(AND(I157&gt;0,R157&gt;0),(S157-R157)/R157,"")</f>
        <v>0.578947368421053</v>
      </c>
      <c r="X157" s="12" t="str">
        <f aca="false">IF(AND(J157&gt;0,T157&gt;0),(U157-T157)/T157,"")</f>
        <v/>
      </c>
      <c r="Y157" s="12" t="n">
        <f aca="false">IF(AND(K157&gt;0,V157&gt;0),(V157-Resumen!$B$7)/Resumen!$B$7,"")</f>
        <v>0.4</v>
      </c>
      <c r="Z157" s="28" t="n">
        <f aca="false">IF(AND(K157&gt;0,I157&gt;0,V157&gt;0,S157&gt;0),V157-S157,"")</f>
        <v>500</v>
      </c>
      <c r="AA157" s="12" t="n">
        <f aca="false">IF(Z157&lt;&gt;"",Z157/S157,"")</f>
        <v>0.166666666666667</v>
      </c>
      <c r="AB157" s="28" t="str">
        <f aca="false">IF(AND(K157&gt;0,J157&gt;0,V157&gt;0,U157&gt;0),V157-U157,"")</f>
        <v/>
      </c>
      <c r="AC157" s="12" t="str">
        <f aca="false">IF(AB157&lt;&gt;"",AB157/U157,"")</f>
        <v/>
      </c>
      <c r="AD157" s="27" t="n">
        <v>4</v>
      </c>
      <c r="AE157" s="27" t="n">
        <v>3</v>
      </c>
      <c r="AF157" s="27" t="n">
        <v>0</v>
      </c>
      <c r="AG157" s="28" t="n">
        <f aca="false">AD157+AE157+AF157</f>
        <v>7</v>
      </c>
      <c r="AH157" s="12" t="n">
        <f aca="false">IF(AG157&gt;0,AD157/AG157,"")</f>
        <v>0.571428571428571</v>
      </c>
      <c r="AI157" s="27" t="n">
        <v>0</v>
      </c>
      <c r="AJ157" s="27" t="n">
        <v>0</v>
      </c>
      <c r="AK157" s="27" t="n">
        <v>0</v>
      </c>
      <c r="AL157" s="22" t="str">
        <f aca="false">IF(OR(AJ157&gt;0,AK157&gt;0),"Sí","No")</f>
        <v>No</v>
      </c>
      <c r="AM157" s="6" t="s">
        <v>198</v>
      </c>
      <c r="AN157" s="6"/>
      <c r="AO157" s="12" t="n">
        <f aca="false">IF(M157&gt;0,K157/M157,"")</f>
        <v>0.428571428571429</v>
      </c>
      <c r="AP157" s="22" t="str">
        <f aca="false">IF(M157&gt;=Resumen!$B$5,"Alto","Bajo")</f>
        <v>Bajo</v>
      </c>
      <c r="AQ157" s="22" t="str">
        <f aca="false">IF(AO157&gt;=Resumen!$B$28,"Alto","Bajo")</f>
        <v>Alto</v>
      </c>
      <c r="AR157" s="22" t="str">
        <f aca="false">AP157&amp;" Potencial / "&amp;AQ157&amp;" Share"</f>
        <v>Bajo Potencial / Alto Share</v>
      </c>
      <c r="AS157" s="22" t="str">
        <f aca="false">IF(Q157="Sí",IF(AO157&gt;=Resumen!$B$29,"Alto","Bajo"),"")</f>
        <v>Bajo</v>
      </c>
      <c r="AT157" s="22" t="str">
        <f aca="false">IF(AS157&lt;&gt;"",AP157&amp;" Potencial / "&amp;AS157&amp;" Share","")</f>
        <v>Bajo Potencial / Bajo Share</v>
      </c>
      <c r="AU157" s="22" t="str">
        <f aca="false">IF(AH157="","Sin dato",IF(AH157-AO157&gt;Resumen!$B$6,"Sobre-exhibido",IF(AO157-AH157&gt;Resumen!$B$6,"Sub-exhibido","En línea")))</f>
        <v>Sobre-exhibido</v>
      </c>
      <c r="AV157" s="22" t="n">
        <f aca="false">IF(AT157="","",IF(AT157="Alto Potencial / Bajo Share",1,IF(AT157="Alto Potencial / Alto Share",2,IF(AT157="Bajo Potencial / Alto Share",3,4))))</f>
        <v>4</v>
      </c>
      <c r="AW157" s="22" t="str">
        <f aca="false">IF(Q157="No","Sin competencia directa",IF(AV157=1,"1 - Foco Conquista (Alto Pot / Bajo Share)",IF(AV157=2,"2 - Foco Defensa (Alto Pot / Alto Share)",IF(AV157=3,"3 - Monitoreo (Bajo Pot / Alto Share)","4 - Baja Prioridad (Bajo Pot / Bajo Share)"))))</f>
        <v>4 - Baja Prioridad (Bajo Pot / Bajo Share)</v>
      </c>
      <c r="AX157" s="12" t="str">
        <f aca="false">IF(OR(IFERROR(AND(W157&lt;&gt;"",Y157&lt;&gt;"",Y157-W157&gt;Resumen!$B$8),FALSE()),IFERROR(AND(X157&lt;&gt;"",Y157&lt;&gt;"",Y157-X157&gt;Resumen!$B$8),FALSE())),MAX(IF(IFERROR(AND(W157&lt;&gt;"",Y157&lt;&gt;"",Y157-W157&gt;Resumen!$B$8),FALSE()),Y157-W157,0),IF(IFERROR(AND(X157&lt;&gt;"",Y157&lt;&gt;"",Y157-X157&gt;Resumen!$B$8),FALSE()),Y157-X157,0)),"")</f>
        <v/>
      </c>
      <c r="AY157" s="22" t="str">
        <f aca="false">IF(OR(IFERROR(AND(W157&lt;&gt;"",Y157&lt;&gt;"",Y157-W157&gt;Resumen!$B$8),FALSE()),IFERROR(AND(X157&lt;&gt;"",Y157&lt;&gt;"",Y157-X157&gt;Resumen!$B$8),FALSE())),TRIM("Lays tiene mayor markup que "&amp;IF(IFERROR(AND(W157&lt;&gt;"",Y157&lt;&gt;"",Y157-W157&gt;Resumen!$B$8),FALSE()),"Quento ","")&amp;IF(IFERROR(AND(X157&lt;&gt;"",Y157&lt;&gt;"",Y157-X157&gt;Resumen!$B$8),FALSE()),"Julicroc ","")&amp;"en este PDV"),"")</f>
        <v/>
      </c>
      <c r="AZ157" s="22" t="str">
        <f aca="false">IF(COUNTIF('Plan Pehuamar - Lista'!$A$2:$A$167,A157)&gt;0,"Sí","No")</f>
        <v>No</v>
      </c>
      <c r="BA157" s="22" t="str">
        <f aca="false">IF(COUNTIF('Plan Combo 9+1'!$A$2:$A$226,A157)&gt;0,"Sí","No")</f>
        <v>No</v>
      </c>
      <c r="BB157" s="22" t="str">
        <f aca="false">IF(AH157="","No",IF(BA157="Sí",IF((AO157-AH157)&gt;Resumen!$B$6,"Sí","No"),IF((AO157-AH157)&gt;=Resumen!$B$132,"Sí","No")))</f>
        <v>No</v>
      </c>
      <c r="BC157" s="22" t="str">
        <f aca="false">IF(AND(N157="Sí",AL157="Sí",AI157=0),"Sí","No")</f>
        <v>No</v>
      </c>
      <c r="BD157" s="22" t="str">
        <f aca="false">IF(COUNTIF('Plan 9+1 (con Pehuamar)'!$A$2:$A$227,A157)&gt;0,"Sí","No")</f>
        <v>No</v>
      </c>
    </row>
    <row r="158" customFormat="false" ht="15" hidden="false" customHeight="true" outlineLevel="0" collapsed="false">
      <c r="A158" s="6" t="n">
        <v>403086</v>
      </c>
      <c r="B158" s="6" t="n">
        <v>1</v>
      </c>
      <c r="C158" s="6" t="n">
        <v>104</v>
      </c>
      <c r="D158" s="6" t="s">
        <v>359</v>
      </c>
      <c r="E158" s="6" t="s">
        <v>370</v>
      </c>
      <c r="F158" s="6" t="s">
        <v>201</v>
      </c>
      <c r="G158" s="6" t="s">
        <v>129</v>
      </c>
      <c r="H158" s="6" t="s">
        <v>197</v>
      </c>
      <c r="I158" s="27" t="n">
        <v>0</v>
      </c>
      <c r="J158" s="27" t="n">
        <v>0</v>
      </c>
      <c r="K158" s="27" t="n">
        <v>0.6</v>
      </c>
      <c r="L158" s="28" t="n">
        <f aca="false">I158+J158</f>
        <v>0</v>
      </c>
      <c r="M158" s="28" t="n">
        <f aca="false">L158+K158</f>
        <v>0.6</v>
      </c>
      <c r="N158" s="22" t="str">
        <f aca="false">IF(I158&gt;0,"Sí","No")</f>
        <v>No</v>
      </c>
      <c r="O158" s="22" t="str">
        <f aca="false">IF(J158&gt;0,"Sí","No")</f>
        <v>No</v>
      </c>
      <c r="P158" s="22" t="str">
        <f aca="false">IF(K158&gt;0,"Sí","No")</f>
        <v>Sí</v>
      </c>
      <c r="Q158" s="22" t="str">
        <f aca="false">IF(OR(I158&gt;0,J158&gt;0),"Sí","No")</f>
        <v>No</v>
      </c>
      <c r="R158" s="27"/>
      <c r="S158" s="27"/>
      <c r="T158" s="27"/>
      <c r="U158" s="27"/>
      <c r="V158" s="27"/>
      <c r="W158" s="12" t="str">
        <f aca="false">IF(AND(I158&gt;0,R158&gt;0),(S158-R158)/R158,"")</f>
        <v/>
      </c>
      <c r="X158" s="12" t="str">
        <f aca="false">IF(AND(J158&gt;0,T158&gt;0),(U158-T158)/T158,"")</f>
        <v/>
      </c>
      <c r="Y158" s="12" t="str">
        <f aca="false">IF(AND(K158&gt;0,V158&gt;0),(V158-Resumen!$B$7)/Resumen!$B$7,"")</f>
        <v/>
      </c>
      <c r="Z158" s="28" t="str">
        <f aca="false">IF(AND(K158&gt;0,I158&gt;0,V158&gt;0,S158&gt;0),V158-S158,"")</f>
        <v/>
      </c>
      <c r="AA158" s="12" t="str">
        <f aca="false">IF(Z158&lt;&gt;"",Z158/S158,"")</f>
        <v/>
      </c>
      <c r="AB158" s="28" t="str">
        <f aca="false">IF(AND(K158&gt;0,J158&gt;0,V158&gt;0,U158&gt;0),V158-U158,"")</f>
        <v/>
      </c>
      <c r="AC158" s="12" t="str">
        <f aca="false">IF(AB158&lt;&gt;"",AB158/U158,"")</f>
        <v/>
      </c>
      <c r="AD158" s="27" t="n">
        <v>0</v>
      </c>
      <c r="AE158" s="27" t="n">
        <v>0</v>
      </c>
      <c r="AF158" s="27" t="n">
        <v>0</v>
      </c>
      <c r="AG158" s="28" t="n">
        <f aca="false">AD158+AE158+AF158</f>
        <v>0</v>
      </c>
      <c r="AH158" s="12" t="str">
        <f aca="false">IF(AG158&gt;0,AD158/AG158,"")</f>
        <v/>
      </c>
      <c r="AI158" s="27" t="n">
        <v>0</v>
      </c>
      <c r="AJ158" s="27" t="n">
        <v>0</v>
      </c>
      <c r="AK158" s="27" t="n">
        <v>0</v>
      </c>
      <c r="AL158" s="22" t="str">
        <f aca="false">IF(OR(AJ158&gt;0,AK158&gt;0),"Sí","No")</f>
        <v>No</v>
      </c>
      <c r="AM158" s="6"/>
      <c r="AN158" s="6"/>
      <c r="AO158" s="12" t="n">
        <f aca="false">IF(M158&gt;0,K158/M158,"")</f>
        <v>1</v>
      </c>
      <c r="AP158" s="22" t="str">
        <f aca="false">IF(M158&gt;=Resumen!$B$5,"Alto","Bajo")</f>
        <v>Bajo</v>
      </c>
      <c r="AQ158" s="22" t="str">
        <f aca="false">IF(AO158&gt;=Resumen!$B$28,"Alto","Bajo")</f>
        <v>Alto</v>
      </c>
      <c r="AR158" s="22" t="str">
        <f aca="false">AP158&amp;" Potencial / "&amp;AQ158&amp;" Share"</f>
        <v>Bajo Potencial / Alto Share</v>
      </c>
      <c r="AS158" s="22" t="str">
        <f aca="false">IF(Q158="Sí",IF(AO158&gt;=Resumen!$B$29,"Alto","Bajo"),"")</f>
        <v/>
      </c>
      <c r="AT158" s="22" t="str">
        <f aca="false">IF(AS158&lt;&gt;"",AP158&amp;" Potencial / "&amp;AS158&amp;" Share","")</f>
        <v/>
      </c>
      <c r="AU158" s="22" t="str">
        <f aca="false">IF(AH158="","Sin dato",IF(AH158-AO158&gt;Resumen!$B$6,"Sobre-exhibido",IF(AO158-AH158&gt;Resumen!$B$6,"Sub-exhibido","En línea")))</f>
        <v>Sin dato</v>
      </c>
      <c r="AV158" s="22" t="str">
        <f aca="false">IF(AT158="","",IF(AT158="Alto Potencial / Bajo Share",1,IF(AT158="Alto Potencial / Alto Share",2,IF(AT158="Bajo Potencial / Alto Share",3,4))))</f>
        <v/>
      </c>
      <c r="AW158" s="22" t="str">
        <f aca="false">IF(Q158="No","Sin competencia directa",IF(AV158=1,"1 - Foco Conquista (Alto Pot / Bajo Share)",IF(AV158=2,"2 - Foco Defensa (Alto Pot / Alto Share)",IF(AV158=3,"3 - Monitoreo (Bajo Pot / Alto Share)","4 - Baja Prioridad (Bajo Pot / Bajo Share)"))))</f>
        <v>Sin competencia directa</v>
      </c>
      <c r="AX158" s="12" t="str">
        <f aca="false">IF(OR(IFERROR(AND(W158&lt;&gt;"",Y158&lt;&gt;"",Y158-W158&gt;Resumen!$B$8),FALSE()),IFERROR(AND(X158&lt;&gt;"",Y158&lt;&gt;"",Y158-X158&gt;Resumen!$B$8),FALSE())),MAX(IF(IFERROR(AND(W158&lt;&gt;"",Y158&lt;&gt;"",Y158-W158&gt;Resumen!$B$8),FALSE()),Y158-W158,0),IF(IFERROR(AND(X158&lt;&gt;"",Y158&lt;&gt;"",Y158-X158&gt;Resumen!$B$8),FALSE()),Y158-X158,0)),"")</f>
        <v/>
      </c>
      <c r="AY158" s="22" t="str">
        <f aca="false">IF(OR(IFERROR(AND(W158&lt;&gt;"",Y158&lt;&gt;"",Y158-W158&gt;Resumen!$B$8),FALSE()),IFERROR(AND(X158&lt;&gt;"",Y158&lt;&gt;"",Y158-X158&gt;Resumen!$B$8),FALSE())),TRIM("Lays tiene mayor markup que "&amp;IF(IFERROR(AND(W158&lt;&gt;"",Y158&lt;&gt;"",Y158-W158&gt;Resumen!$B$8),FALSE()),"Quento ","")&amp;IF(IFERROR(AND(X158&lt;&gt;"",Y158&lt;&gt;"",Y158-X158&gt;Resumen!$B$8),FALSE()),"Julicroc ","")&amp;"en este PDV"),"")</f>
        <v/>
      </c>
      <c r="AZ158" s="22" t="str">
        <f aca="false">IF(COUNTIF('Plan Pehuamar - Lista'!$A$2:$A$167,A158)&gt;0,"Sí","No")</f>
        <v>No</v>
      </c>
      <c r="BA158" s="22" t="str">
        <f aca="false">IF(COUNTIF('Plan Combo 9+1'!$A$2:$A$226,A158)&gt;0,"Sí","No")</f>
        <v>No</v>
      </c>
      <c r="BB158" s="22" t="str">
        <f aca="false">IF(AH158="","No",IF(BA158="Sí",IF((AO158-AH158)&gt;Resumen!$B$6,"Sí","No"),IF((AO158-AH158)&gt;=Resumen!$B$132,"Sí","No")))</f>
        <v>No</v>
      </c>
      <c r="BC158" s="22" t="str">
        <f aca="false">IF(AND(N158="Sí",AL158="Sí",AI158=0),"Sí","No")</f>
        <v>No</v>
      </c>
      <c r="BD158" s="22" t="str">
        <f aca="false">IF(COUNTIF('Plan 9+1 (con Pehuamar)'!$A$2:$A$227,A158)&gt;0,"Sí","No")</f>
        <v>No</v>
      </c>
    </row>
    <row r="159" customFormat="false" ht="15" hidden="false" customHeight="true" outlineLevel="0" collapsed="false">
      <c r="A159" s="6" t="n">
        <v>403090</v>
      </c>
      <c r="B159" s="6" t="n">
        <v>1</v>
      </c>
      <c r="C159" s="6" t="n">
        <v>104</v>
      </c>
      <c r="D159" s="6" t="s">
        <v>359</v>
      </c>
      <c r="E159" s="6" t="s">
        <v>371</v>
      </c>
      <c r="F159" s="6" t="s">
        <v>206</v>
      </c>
      <c r="G159" s="6" t="s">
        <v>129</v>
      </c>
      <c r="H159" s="6" t="s">
        <v>197</v>
      </c>
      <c r="I159" s="27" t="n">
        <v>0</v>
      </c>
      <c r="J159" s="27" t="n">
        <v>0</v>
      </c>
      <c r="K159" s="27" t="n">
        <v>1.5</v>
      </c>
      <c r="L159" s="28" t="n">
        <f aca="false">I159+J159</f>
        <v>0</v>
      </c>
      <c r="M159" s="28" t="n">
        <f aca="false">L159+K159</f>
        <v>1.5</v>
      </c>
      <c r="N159" s="22" t="str">
        <f aca="false">IF(I159&gt;0,"Sí","No")</f>
        <v>No</v>
      </c>
      <c r="O159" s="22" t="str">
        <f aca="false">IF(J159&gt;0,"Sí","No")</f>
        <v>No</v>
      </c>
      <c r="P159" s="22" t="str">
        <f aca="false">IF(K159&gt;0,"Sí","No")</f>
        <v>Sí</v>
      </c>
      <c r="Q159" s="22" t="str">
        <f aca="false">IF(OR(I159&gt;0,J159&gt;0),"Sí","No")</f>
        <v>No</v>
      </c>
      <c r="R159" s="27"/>
      <c r="S159" s="27"/>
      <c r="T159" s="27"/>
      <c r="U159" s="27"/>
      <c r="V159" s="27"/>
      <c r="W159" s="12" t="str">
        <f aca="false">IF(AND(I159&gt;0,R159&gt;0),(S159-R159)/R159,"")</f>
        <v/>
      </c>
      <c r="X159" s="12" t="str">
        <f aca="false">IF(AND(J159&gt;0,T159&gt;0),(U159-T159)/T159,"")</f>
        <v/>
      </c>
      <c r="Y159" s="12" t="str">
        <f aca="false">IF(AND(K159&gt;0,V159&gt;0),(V159-Resumen!$B$7)/Resumen!$B$7,"")</f>
        <v/>
      </c>
      <c r="Z159" s="28" t="str">
        <f aca="false">IF(AND(K159&gt;0,I159&gt;0,V159&gt;0,S159&gt;0),V159-S159,"")</f>
        <v/>
      </c>
      <c r="AA159" s="12" t="str">
        <f aca="false">IF(Z159&lt;&gt;"",Z159/S159,"")</f>
        <v/>
      </c>
      <c r="AB159" s="28" t="str">
        <f aca="false">IF(AND(K159&gt;0,J159&gt;0,V159&gt;0,U159&gt;0),V159-U159,"")</f>
        <v/>
      </c>
      <c r="AC159" s="12" t="str">
        <f aca="false">IF(AB159&lt;&gt;"",AB159/U159,"")</f>
        <v/>
      </c>
      <c r="AD159" s="27" t="n">
        <v>0</v>
      </c>
      <c r="AE159" s="27" t="n">
        <v>0</v>
      </c>
      <c r="AF159" s="27" t="n">
        <v>0</v>
      </c>
      <c r="AG159" s="28" t="n">
        <f aca="false">AD159+AE159+AF159</f>
        <v>0</v>
      </c>
      <c r="AH159" s="12" t="str">
        <f aca="false">IF(AG159&gt;0,AD159/AG159,"")</f>
        <v/>
      </c>
      <c r="AI159" s="27" t="n">
        <v>0</v>
      </c>
      <c r="AJ159" s="27" t="n">
        <v>0</v>
      </c>
      <c r="AK159" s="27" t="n">
        <v>0</v>
      </c>
      <c r="AL159" s="22" t="str">
        <f aca="false">IF(OR(AJ159&gt;0,AK159&gt;0),"Sí","No")</f>
        <v>No</v>
      </c>
      <c r="AM159" s="6"/>
      <c r="AN159" s="6"/>
      <c r="AO159" s="12" t="n">
        <f aca="false">IF(M159&gt;0,K159/M159,"")</f>
        <v>1</v>
      </c>
      <c r="AP159" s="22" t="str">
        <f aca="false">IF(M159&gt;=Resumen!$B$5,"Alto","Bajo")</f>
        <v>Bajo</v>
      </c>
      <c r="AQ159" s="22" t="str">
        <f aca="false">IF(AO159&gt;=Resumen!$B$28,"Alto","Bajo")</f>
        <v>Alto</v>
      </c>
      <c r="AR159" s="22" t="str">
        <f aca="false">AP159&amp;" Potencial / "&amp;AQ159&amp;" Share"</f>
        <v>Bajo Potencial / Alto Share</v>
      </c>
      <c r="AS159" s="22" t="str">
        <f aca="false">IF(Q159="Sí",IF(AO159&gt;=Resumen!$B$29,"Alto","Bajo"),"")</f>
        <v/>
      </c>
      <c r="AT159" s="22" t="str">
        <f aca="false">IF(AS159&lt;&gt;"",AP159&amp;" Potencial / "&amp;AS159&amp;" Share","")</f>
        <v/>
      </c>
      <c r="AU159" s="22" t="str">
        <f aca="false">IF(AH159="","Sin dato",IF(AH159-AO159&gt;Resumen!$B$6,"Sobre-exhibido",IF(AO159-AH159&gt;Resumen!$B$6,"Sub-exhibido","En línea")))</f>
        <v>Sin dato</v>
      </c>
      <c r="AV159" s="22" t="str">
        <f aca="false">IF(AT159="","",IF(AT159="Alto Potencial / Bajo Share",1,IF(AT159="Alto Potencial / Alto Share",2,IF(AT159="Bajo Potencial / Alto Share",3,4))))</f>
        <v/>
      </c>
      <c r="AW159" s="22" t="str">
        <f aca="false">IF(Q159="No","Sin competencia directa",IF(AV159=1,"1 - Foco Conquista (Alto Pot / Bajo Share)",IF(AV159=2,"2 - Foco Defensa (Alto Pot / Alto Share)",IF(AV159=3,"3 - Monitoreo (Bajo Pot / Alto Share)","4 - Baja Prioridad (Bajo Pot / Bajo Share)"))))</f>
        <v>Sin competencia directa</v>
      </c>
      <c r="AX159" s="12" t="str">
        <f aca="false">IF(OR(IFERROR(AND(W159&lt;&gt;"",Y159&lt;&gt;"",Y159-W159&gt;Resumen!$B$8),FALSE()),IFERROR(AND(X159&lt;&gt;"",Y159&lt;&gt;"",Y159-X159&gt;Resumen!$B$8),FALSE())),MAX(IF(IFERROR(AND(W159&lt;&gt;"",Y159&lt;&gt;"",Y159-W159&gt;Resumen!$B$8),FALSE()),Y159-W159,0),IF(IFERROR(AND(X159&lt;&gt;"",Y159&lt;&gt;"",Y159-X159&gt;Resumen!$B$8),FALSE()),Y159-X159,0)),"")</f>
        <v/>
      </c>
      <c r="AY159" s="22" t="str">
        <f aca="false">IF(OR(IFERROR(AND(W159&lt;&gt;"",Y159&lt;&gt;"",Y159-W159&gt;Resumen!$B$8),FALSE()),IFERROR(AND(X159&lt;&gt;"",Y159&lt;&gt;"",Y159-X159&gt;Resumen!$B$8),FALSE())),TRIM("Lays tiene mayor markup que "&amp;IF(IFERROR(AND(W159&lt;&gt;"",Y159&lt;&gt;"",Y159-W159&gt;Resumen!$B$8),FALSE()),"Quento ","")&amp;IF(IFERROR(AND(X159&lt;&gt;"",Y159&lt;&gt;"",Y159-X159&gt;Resumen!$B$8),FALSE()),"Julicroc ","")&amp;"en este PDV"),"")</f>
        <v/>
      </c>
      <c r="AZ159" s="22" t="str">
        <f aca="false">IF(COUNTIF('Plan Pehuamar - Lista'!$A$2:$A$167,A159)&gt;0,"Sí","No")</f>
        <v>No</v>
      </c>
      <c r="BA159" s="22" t="str">
        <f aca="false">IF(COUNTIF('Plan Combo 9+1'!$A$2:$A$226,A159)&gt;0,"Sí","No")</f>
        <v>No</v>
      </c>
      <c r="BB159" s="22" t="str">
        <f aca="false">IF(AH159="","No",IF(BA159="Sí",IF((AO159-AH159)&gt;Resumen!$B$6,"Sí","No"),IF((AO159-AH159)&gt;=Resumen!$B$132,"Sí","No")))</f>
        <v>No</v>
      </c>
      <c r="BC159" s="22" t="str">
        <f aca="false">IF(AND(N159="Sí",AL159="Sí",AI159=0),"Sí","No")</f>
        <v>No</v>
      </c>
      <c r="BD159" s="22" t="str">
        <f aca="false">IF(COUNTIF('Plan 9+1 (con Pehuamar)'!$A$2:$A$227,A159)&gt;0,"Sí","No")</f>
        <v>No</v>
      </c>
    </row>
    <row r="160" customFormat="false" ht="15" hidden="false" customHeight="true" outlineLevel="0" collapsed="false">
      <c r="A160" s="6" t="n">
        <v>403092</v>
      </c>
      <c r="B160" s="6" t="n">
        <v>1</v>
      </c>
      <c r="C160" s="6" t="n">
        <v>104</v>
      </c>
      <c r="D160" s="6" t="s">
        <v>359</v>
      </c>
      <c r="E160" s="6" t="s">
        <v>372</v>
      </c>
      <c r="F160" s="6" t="s">
        <v>196</v>
      </c>
      <c r="G160" s="6" t="s">
        <v>129</v>
      </c>
      <c r="H160" s="6" t="s">
        <v>197</v>
      </c>
      <c r="I160" s="27" t="n">
        <v>0</v>
      </c>
      <c r="J160" s="27" t="n">
        <v>0</v>
      </c>
      <c r="K160" s="27" t="n">
        <v>3.7</v>
      </c>
      <c r="L160" s="28" t="n">
        <f aca="false">I160+J160</f>
        <v>0</v>
      </c>
      <c r="M160" s="28" t="n">
        <f aca="false">L160+K160</f>
        <v>3.7</v>
      </c>
      <c r="N160" s="22" t="str">
        <f aca="false">IF(I160&gt;0,"Sí","No")</f>
        <v>No</v>
      </c>
      <c r="O160" s="22" t="str">
        <f aca="false">IF(J160&gt;0,"Sí","No")</f>
        <v>No</v>
      </c>
      <c r="P160" s="22" t="str">
        <f aca="false">IF(K160&gt;0,"Sí","No")</f>
        <v>Sí</v>
      </c>
      <c r="Q160" s="22" t="str">
        <f aca="false">IF(OR(I160&gt;0,J160&gt;0),"Sí","No")</f>
        <v>No</v>
      </c>
      <c r="R160" s="27"/>
      <c r="S160" s="27"/>
      <c r="T160" s="27"/>
      <c r="U160" s="27"/>
      <c r="V160" s="27"/>
      <c r="W160" s="12" t="str">
        <f aca="false">IF(AND(I160&gt;0,R160&gt;0),(S160-R160)/R160,"")</f>
        <v/>
      </c>
      <c r="X160" s="12" t="str">
        <f aca="false">IF(AND(J160&gt;0,T160&gt;0),(U160-T160)/T160,"")</f>
        <v/>
      </c>
      <c r="Y160" s="12" t="str">
        <f aca="false">IF(AND(K160&gt;0,V160&gt;0),(V160-Resumen!$B$7)/Resumen!$B$7,"")</f>
        <v/>
      </c>
      <c r="Z160" s="28" t="str">
        <f aca="false">IF(AND(K160&gt;0,I160&gt;0,V160&gt;0,S160&gt;0),V160-S160,"")</f>
        <v/>
      </c>
      <c r="AA160" s="12" t="str">
        <f aca="false">IF(Z160&lt;&gt;"",Z160/S160,"")</f>
        <v/>
      </c>
      <c r="AB160" s="28" t="str">
        <f aca="false">IF(AND(K160&gt;0,J160&gt;0,V160&gt;0,U160&gt;0),V160-U160,"")</f>
        <v/>
      </c>
      <c r="AC160" s="12" t="str">
        <f aca="false">IF(AB160&lt;&gt;"",AB160/U160,"")</f>
        <v/>
      </c>
      <c r="AD160" s="27" t="n">
        <v>0</v>
      </c>
      <c r="AE160" s="27" t="n">
        <v>0</v>
      </c>
      <c r="AF160" s="27" t="n">
        <v>0</v>
      </c>
      <c r="AG160" s="28" t="n">
        <f aca="false">AD160+AE160+AF160</f>
        <v>0</v>
      </c>
      <c r="AH160" s="12" t="str">
        <f aca="false">IF(AG160&gt;0,AD160/AG160,"")</f>
        <v/>
      </c>
      <c r="AI160" s="27" t="n">
        <v>0</v>
      </c>
      <c r="AJ160" s="27" t="n">
        <v>0</v>
      </c>
      <c r="AK160" s="27" t="n">
        <v>0</v>
      </c>
      <c r="AL160" s="22" t="str">
        <f aca="false">IF(OR(AJ160&gt;0,AK160&gt;0),"Sí","No")</f>
        <v>No</v>
      </c>
      <c r="AM160" s="6"/>
      <c r="AN160" s="6"/>
      <c r="AO160" s="12" t="n">
        <f aca="false">IF(M160&gt;0,K160/M160,"")</f>
        <v>1</v>
      </c>
      <c r="AP160" s="22" t="str">
        <f aca="false">IF(M160&gt;=Resumen!$B$5,"Alto","Bajo")</f>
        <v>Bajo</v>
      </c>
      <c r="AQ160" s="22" t="str">
        <f aca="false">IF(AO160&gt;=Resumen!$B$28,"Alto","Bajo")</f>
        <v>Alto</v>
      </c>
      <c r="AR160" s="22" t="str">
        <f aca="false">AP160&amp;" Potencial / "&amp;AQ160&amp;" Share"</f>
        <v>Bajo Potencial / Alto Share</v>
      </c>
      <c r="AS160" s="22" t="str">
        <f aca="false">IF(Q160="Sí",IF(AO160&gt;=Resumen!$B$29,"Alto","Bajo"),"")</f>
        <v/>
      </c>
      <c r="AT160" s="22" t="str">
        <f aca="false">IF(AS160&lt;&gt;"",AP160&amp;" Potencial / "&amp;AS160&amp;" Share","")</f>
        <v/>
      </c>
      <c r="AU160" s="22" t="str">
        <f aca="false">IF(AH160="","Sin dato",IF(AH160-AO160&gt;Resumen!$B$6,"Sobre-exhibido",IF(AO160-AH160&gt;Resumen!$B$6,"Sub-exhibido","En línea")))</f>
        <v>Sin dato</v>
      </c>
      <c r="AV160" s="22" t="str">
        <f aca="false">IF(AT160="","",IF(AT160="Alto Potencial / Bajo Share",1,IF(AT160="Alto Potencial / Alto Share",2,IF(AT160="Bajo Potencial / Alto Share",3,4))))</f>
        <v/>
      </c>
      <c r="AW160" s="22" t="str">
        <f aca="false">IF(Q160="No","Sin competencia directa",IF(AV160=1,"1 - Foco Conquista (Alto Pot / Bajo Share)",IF(AV160=2,"2 - Foco Defensa (Alto Pot / Alto Share)",IF(AV160=3,"3 - Monitoreo (Bajo Pot / Alto Share)","4 - Baja Prioridad (Bajo Pot / Bajo Share)"))))</f>
        <v>Sin competencia directa</v>
      </c>
      <c r="AX160" s="12" t="str">
        <f aca="false">IF(OR(IFERROR(AND(W160&lt;&gt;"",Y160&lt;&gt;"",Y160-W160&gt;Resumen!$B$8),FALSE()),IFERROR(AND(X160&lt;&gt;"",Y160&lt;&gt;"",Y160-X160&gt;Resumen!$B$8),FALSE())),MAX(IF(IFERROR(AND(W160&lt;&gt;"",Y160&lt;&gt;"",Y160-W160&gt;Resumen!$B$8),FALSE()),Y160-W160,0),IF(IFERROR(AND(X160&lt;&gt;"",Y160&lt;&gt;"",Y160-X160&gt;Resumen!$B$8),FALSE()),Y160-X160,0)),"")</f>
        <v/>
      </c>
      <c r="AY160" s="22" t="str">
        <f aca="false">IF(OR(IFERROR(AND(W160&lt;&gt;"",Y160&lt;&gt;"",Y160-W160&gt;Resumen!$B$8),FALSE()),IFERROR(AND(X160&lt;&gt;"",Y160&lt;&gt;"",Y160-X160&gt;Resumen!$B$8),FALSE())),TRIM("Lays tiene mayor markup que "&amp;IF(IFERROR(AND(W160&lt;&gt;"",Y160&lt;&gt;"",Y160-W160&gt;Resumen!$B$8),FALSE()),"Quento ","")&amp;IF(IFERROR(AND(X160&lt;&gt;"",Y160&lt;&gt;"",Y160-X160&gt;Resumen!$B$8),FALSE()),"Julicroc ","")&amp;"en este PDV"),"")</f>
        <v/>
      </c>
      <c r="AZ160" s="22" t="str">
        <f aca="false">IF(COUNTIF('Plan Pehuamar - Lista'!$A$2:$A$167,A160)&gt;0,"Sí","No")</f>
        <v>No</v>
      </c>
      <c r="BA160" s="22" t="str">
        <f aca="false">IF(COUNTIF('Plan Combo 9+1'!$A$2:$A$226,A160)&gt;0,"Sí","No")</f>
        <v>No</v>
      </c>
      <c r="BB160" s="22" t="str">
        <f aca="false">IF(AH160="","No",IF(BA160="Sí",IF((AO160-AH160)&gt;Resumen!$B$6,"Sí","No"),IF((AO160-AH160)&gt;=Resumen!$B$132,"Sí","No")))</f>
        <v>No</v>
      </c>
      <c r="BC160" s="22" t="str">
        <f aca="false">IF(AND(N160="Sí",AL160="Sí",AI160=0),"Sí","No")</f>
        <v>No</v>
      </c>
      <c r="BD160" s="22" t="str">
        <f aca="false">IF(COUNTIF('Plan 9+1 (con Pehuamar)'!$A$2:$A$227,A160)&gt;0,"Sí","No")</f>
        <v>No</v>
      </c>
    </row>
    <row r="161" customFormat="false" ht="15" hidden="false" customHeight="true" outlineLevel="0" collapsed="false">
      <c r="A161" s="6" t="n">
        <v>403123</v>
      </c>
      <c r="B161" s="6" t="n">
        <v>1</v>
      </c>
      <c r="C161" s="6" t="n">
        <v>104</v>
      </c>
      <c r="D161" s="6" t="s">
        <v>359</v>
      </c>
      <c r="E161" s="6" t="s">
        <v>373</v>
      </c>
      <c r="F161" s="6" t="s">
        <v>196</v>
      </c>
      <c r="G161" s="6" t="s">
        <v>129</v>
      </c>
      <c r="H161" s="6" t="s">
        <v>197</v>
      </c>
      <c r="I161" s="27" t="n">
        <v>0</v>
      </c>
      <c r="J161" s="27" t="n">
        <v>0</v>
      </c>
      <c r="K161" s="27" t="n">
        <v>1.6</v>
      </c>
      <c r="L161" s="28" t="n">
        <f aca="false">I161+J161</f>
        <v>0</v>
      </c>
      <c r="M161" s="28" t="n">
        <f aca="false">L161+K161</f>
        <v>1.6</v>
      </c>
      <c r="N161" s="22" t="str">
        <f aca="false">IF(I161&gt;0,"Sí","No")</f>
        <v>No</v>
      </c>
      <c r="O161" s="22" t="str">
        <f aca="false">IF(J161&gt;0,"Sí","No")</f>
        <v>No</v>
      </c>
      <c r="P161" s="22" t="str">
        <f aca="false">IF(K161&gt;0,"Sí","No")</f>
        <v>Sí</v>
      </c>
      <c r="Q161" s="22" t="str">
        <f aca="false">IF(OR(I161&gt;0,J161&gt;0),"Sí","No")</f>
        <v>No</v>
      </c>
      <c r="R161" s="27"/>
      <c r="S161" s="27"/>
      <c r="T161" s="27"/>
      <c r="U161" s="27"/>
      <c r="V161" s="27"/>
      <c r="W161" s="12" t="str">
        <f aca="false">IF(AND(I161&gt;0,R161&gt;0),(S161-R161)/R161,"")</f>
        <v/>
      </c>
      <c r="X161" s="12" t="str">
        <f aca="false">IF(AND(J161&gt;0,T161&gt;0),(U161-T161)/T161,"")</f>
        <v/>
      </c>
      <c r="Y161" s="12" t="str">
        <f aca="false">IF(AND(K161&gt;0,V161&gt;0),(V161-Resumen!$B$7)/Resumen!$B$7,"")</f>
        <v/>
      </c>
      <c r="Z161" s="28" t="str">
        <f aca="false">IF(AND(K161&gt;0,I161&gt;0,V161&gt;0,S161&gt;0),V161-S161,"")</f>
        <v/>
      </c>
      <c r="AA161" s="12" t="str">
        <f aca="false">IF(Z161&lt;&gt;"",Z161/S161,"")</f>
        <v/>
      </c>
      <c r="AB161" s="28" t="str">
        <f aca="false">IF(AND(K161&gt;0,J161&gt;0,V161&gt;0,U161&gt;0),V161-U161,"")</f>
        <v/>
      </c>
      <c r="AC161" s="12" t="str">
        <f aca="false">IF(AB161&lt;&gt;"",AB161/U161,"")</f>
        <v/>
      </c>
      <c r="AD161" s="27" t="n">
        <v>0</v>
      </c>
      <c r="AE161" s="27" t="n">
        <v>0</v>
      </c>
      <c r="AF161" s="27" t="n">
        <v>0</v>
      </c>
      <c r="AG161" s="28" t="n">
        <f aca="false">AD161+AE161+AF161</f>
        <v>0</v>
      </c>
      <c r="AH161" s="12" t="str">
        <f aca="false">IF(AG161&gt;0,AD161/AG161,"")</f>
        <v/>
      </c>
      <c r="AI161" s="27" t="n">
        <v>0</v>
      </c>
      <c r="AJ161" s="27" t="n">
        <v>0</v>
      </c>
      <c r="AK161" s="27" t="n">
        <v>0</v>
      </c>
      <c r="AL161" s="22" t="str">
        <f aca="false">IF(OR(AJ161&gt;0,AK161&gt;0),"Sí","No")</f>
        <v>No</v>
      </c>
      <c r="AM161" s="6"/>
      <c r="AN161" s="6"/>
      <c r="AO161" s="12" t="n">
        <f aca="false">IF(M161&gt;0,K161/M161,"")</f>
        <v>1</v>
      </c>
      <c r="AP161" s="22" t="str">
        <f aca="false">IF(M161&gt;=Resumen!$B$5,"Alto","Bajo")</f>
        <v>Bajo</v>
      </c>
      <c r="AQ161" s="22" t="str">
        <f aca="false">IF(AO161&gt;=Resumen!$B$28,"Alto","Bajo")</f>
        <v>Alto</v>
      </c>
      <c r="AR161" s="22" t="str">
        <f aca="false">AP161&amp;" Potencial / "&amp;AQ161&amp;" Share"</f>
        <v>Bajo Potencial / Alto Share</v>
      </c>
      <c r="AS161" s="22" t="str">
        <f aca="false">IF(Q161="Sí",IF(AO161&gt;=Resumen!$B$29,"Alto","Bajo"),"")</f>
        <v/>
      </c>
      <c r="AT161" s="22" t="str">
        <f aca="false">IF(AS161&lt;&gt;"",AP161&amp;" Potencial / "&amp;AS161&amp;" Share","")</f>
        <v/>
      </c>
      <c r="AU161" s="22" t="str">
        <f aca="false">IF(AH161="","Sin dato",IF(AH161-AO161&gt;Resumen!$B$6,"Sobre-exhibido",IF(AO161-AH161&gt;Resumen!$B$6,"Sub-exhibido","En línea")))</f>
        <v>Sin dato</v>
      </c>
      <c r="AV161" s="22" t="str">
        <f aca="false">IF(AT161="","",IF(AT161="Alto Potencial / Bajo Share",1,IF(AT161="Alto Potencial / Alto Share",2,IF(AT161="Bajo Potencial / Alto Share",3,4))))</f>
        <v/>
      </c>
      <c r="AW161" s="22" t="str">
        <f aca="false">IF(Q161="No","Sin competencia directa",IF(AV161=1,"1 - Foco Conquista (Alto Pot / Bajo Share)",IF(AV161=2,"2 - Foco Defensa (Alto Pot / Alto Share)",IF(AV161=3,"3 - Monitoreo (Bajo Pot / Alto Share)","4 - Baja Prioridad (Bajo Pot / Bajo Share)"))))</f>
        <v>Sin competencia directa</v>
      </c>
      <c r="AX161" s="12" t="str">
        <f aca="false">IF(OR(IFERROR(AND(W161&lt;&gt;"",Y161&lt;&gt;"",Y161-W161&gt;Resumen!$B$8),FALSE()),IFERROR(AND(X161&lt;&gt;"",Y161&lt;&gt;"",Y161-X161&gt;Resumen!$B$8),FALSE())),MAX(IF(IFERROR(AND(W161&lt;&gt;"",Y161&lt;&gt;"",Y161-W161&gt;Resumen!$B$8),FALSE()),Y161-W161,0),IF(IFERROR(AND(X161&lt;&gt;"",Y161&lt;&gt;"",Y161-X161&gt;Resumen!$B$8),FALSE()),Y161-X161,0)),"")</f>
        <v/>
      </c>
      <c r="AY161" s="22" t="str">
        <f aca="false">IF(OR(IFERROR(AND(W161&lt;&gt;"",Y161&lt;&gt;"",Y161-W161&gt;Resumen!$B$8),FALSE()),IFERROR(AND(X161&lt;&gt;"",Y161&lt;&gt;"",Y161-X161&gt;Resumen!$B$8),FALSE())),TRIM("Lays tiene mayor markup que "&amp;IF(IFERROR(AND(W161&lt;&gt;"",Y161&lt;&gt;"",Y161-W161&gt;Resumen!$B$8),FALSE()),"Quento ","")&amp;IF(IFERROR(AND(X161&lt;&gt;"",Y161&lt;&gt;"",Y161-X161&gt;Resumen!$B$8),FALSE()),"Julicroc ","")&amp;"en este PDV"),"")</f>
        <v/>
      </c>
      <c r="AZ161" s="22" t="str">
        <f aca="false">IF(COUNTIF('Plan Pehuamar - Lista'!$A$2:$A$167,A161)&gt;0,"Sí","No")</f>
        <v>No</v>
      </c>
      <c r="BA161" s="22" t="str">
        <f aca="false">IF(COUNTIF('Plan Combo 9+1'!$A$2:$A$226,A161)&gt;0,"Sí","No")</f>
        <v>No</v>
      </c>
      <c r="BB161" s="22" t="str">
        <f aca="false">IF(AH161="","No",IF(BA161="Sí",IF((AO161-AH161)&gt;Resumen!$B$6,"Sí","No"),IF((AO161-AH161)&gt;=Resumen!$B$132,"Sí","No")))</f>
        <v>No</v>
      </c>
      <c r="BC161" s="22" t="str">
        <f aca="false">IF(AND(N161="Sí",AL161="Sí",AI161=0),"Sí","No")</f>
        <v>No</v>
      </c>
      <c r="BD161" s="22" t="str">
        <f aca="false">IF(COUNTIF('Plan 9+1 (con Pehuamar)'!$A$2:$A$227,A161)&gt;0,"Sí","No")</f>
        <v>No</v>
      </c>
    </row>
    <row r="162" customFormat="false" ht="15" hidden="false" customHeight="true" outlineLevel="0" collapsed="false">
      <c r="A162" s="6" t="n">
        <v>403124</v>
      </c>
      <c r="B162" s="6" t="n">
        <v>1</v>
      </c>
      <c r="C162" s="6" t="n">
        <v>104</v>
      </c>
      <c r="D162" s="6" t="s">
        <v>359</v>
      </c>
      <c r="E162" s="6" t="s">
        <v>374</v>
      </c>
      <c r="F162" s="6" t="s">
        <v>196</v>
      </c>
      <c r="G162" s="6" t="s">
        <v>129</v>
      </c>
      <c r="H162" s="6" t="s">
        <v>197</v>
      </c>
      <c r="I162" s="27" t="n">
        <v>0</v>
      </c>
      <c r="J162" s="27" t="n">
        <v>0</v>
      </c>
      <c r="K162" s="27" t="n">
        <v>5.9</v>
      </c>
      <c r="L162" s="28" t="n">
        <f aca="false">I162+J162</f>
        <v>0</v>
      </c>
      <c r="M162" s="28" t="n">
        <f aca="false">L162+K162</f>
        <v>5.9</v>
      </c>
      <c r="N162" s="22" t="str">
        <f aca="false">IF(I162&gt;0,"Sí","No")</f>
        <v>No</v>
      </c>
      <c r="O162" s="22" t="str">
        <f aca="false">IF(J162&gt;0,"Sí","No")</f>
        <v>No</v>
      </c>
      <c r="P162" s="22" t="str">
        <f aca="false">IF(K162&gt;0,"Sí","No")</f>
        <v>Sí</v>
      </c>
      <c r="Q162" s="22" t="str">
        <f aca="false">IF(OR(I162&gt;0,J162&gt;0),"Sí","No")</f>
        <v>No</v>
      </c>
      <c r="R162" s="27"/>
      <c r="S162" s="27"/>
      <c r="T162" s="27"/>
      <c r="U162" s="27"/>
      <c r="V162" s="27"/>
      <c r="W162" s="12" t="str">
        <f aca="false">IF(AND(I162&gt;0,R162&gt;0),(S162-R162)/R162,"")</f>
        <v/>
      </c>
      <c r="X162" s="12" t="str">
        <f aca="false">IF(AND(J162&gt;0,T162&gt;0),(U162-T162)/T162,"")</f>
        <v/>
      </c>
      <c r="Y162" s="12" t="str">
        <f aca="false">IF(AND(K162&gt;0,V162&gt;0),(V162-Resumen!$B$7)/Resumen!$B$7,"")</f>
        <v/>
      </c>
      <c r="Z162" s="28" t="str">
        <f aca="false">IF(AND(K162&gt;0,I162&gt;0,V162&gt;0,S162&gt;0),V162-S162,"")</f>
        <v/>
      </c>
      <c r="AA162" s="12" t="str">
        <f aca="false">IF(Z162&lt;&gt;"",Z162/S162,"")</f>
        <v/>
      </c>
      <c r="AB162" s="28" t="str">
        <f aca="false">IF(AND(K162&gt;0,J162&gt;0,V162&gt;0,U162&gt;0),V162-U162,"")</f>
        <v/>
      </c>
      <c r="AC162" s="12" t="str">
        <f aca="false">IF(AB162&lt;&gt;"",AB162/U162,"")</f>
        <v/>
      </c>
      <c r="AD162" s="27" t="n">
        <v>0</v>
      </c>
      <c r="AE162" s="27" t="n">
        <v>0</v>
      </c>
      <c r="AF162" s="27" t="n">
        <v>0</v>
      </c>
      <c r="AG162" s="28" t="n">
        <f aca="false">AD162+AE162+AF162</f>
        <v>0</v>
      </c>
      <c r="AH162" s="12" t="str">
        <f aca="false">IF(AG162&gt;0,AD162/AG162,"")</f>
        <v/>
      </c>
      <c r="AI162" s="27" t="n">
        <v>0</v>
      </c>
      <c r="AJ162" s="27" t="n">
        <v>0</v>
      </c>
      <c r="AK162" s="27" t="n">
        <v>0</v>
      </c>
      <c r="AL162" s="22" t="str">
        <f aca="false">IF(OR(AJ162&gt;0,AK162&gt;0),"Sí","No")</f>
        <v>No</v>
      </c>
      <c r="AM162" s="6"/>
      <c r="AN162" s="6"/>
      <c r="AO162" s="12" t="n">
        <f aca="false">IF(M162&gt;0,K162/M162,"")</f>
        <v>1</v>
      </c>
      <c r="AP162" s="22" t="str">
        <f aca="false">IF(M162&gt;=Resumen!$B$5,"Alto","Bajo")</f>
        <v>Bajo</v>
      </c>
      <c r="AQ162" s="22" t="str">
        <f aca="false">IF(AO162&gt;=Resumen!$B$28,"Alto","Bajo")</f>
        <v>Alto</v>
      </c>
      <c r="AR162" s="22" t="str">
        <f aca="false">AP162&amp;" Potencial / "&amp;AQ162&amp;" Share"</f>
        <v>Bajo Potencial / Alto Share</v>
      </c>
      <c r="AS162" s="22" t="str">
        <f aca="false">IF(Q162="Sí",IF(AO162&gt;=Resumen!$B$29,"Alto","Bajo"),"")</f>
        <v/>
      </c>
      <c r="AT162" s="22" t="str">
        <f aca="false">IF(AS162&lt;&gt;"",AP162&amp;" Potencial / "&amp;AS162&amp;" Share","")</f>
        <v/>
      </c>
      <c r="AU162" s="22" t="str">
        <f aca="false">IF(AH162="","Sin dato",IF(AH162-AO162&gt;Resumen!$B$6,"Sobre-exhibido",IF(AO162-AH162&gt;Resumen!$B$6,"Sub-exhibido","En línea")))</f>
        <v>Sin dato</v>
      </c>
      <c r="AV162" s="22" t="str">
        <f aca="false">IF(AT162="","",IF(AT162="Alto Potencial / Bajo Share",1,IF(AT162="Alto Potencial / Alto Share",2,IF(AT162="Bajo Potencial / Alto Share",3,4))))</f>
        <v/>
      </c>
      <c r="AW162" s="22" t="str">
        <f aca="false">IF(Q162="No","Sin competencia directa",IF(AV162=1,"1 - Foco Conquista (Alto Pot / Bajo Share)",IF(AV162=2,"2 - Foco Defensa (Alto Pot / Alto Share)",IF(AV162=3,"3 - Monitoreo (Bajo Pot / Alto Share)","4 - Baja Prioridad (Bajo Pot / Bajo Share)"))))</f>
        <v>Sin competencia directa</v>
      </c>
      <c r="AX162" s="12" t="str">
        <f aca="false">IF(OR(IFERROR(AND(W162&lt;&gt;"",Y162&lt;&gt;"",Y162-W162&gt;Resumen!$B$8),FALSE()),IFERROR(AND(X162&lt;&gt;"",Y162&lt;&gt;"",Y162-X162&gt;Resumen!$B$8),FALSE())),MAX(IF(IFERROR(AND(W162&lt;&gt;"",Y162&lt;&gt;"",Y162-W162&gt;Resumen!$B$8),FALSE()),Y162-W162,0),IF(IFERROR(AND(X162&lt;&gt;"",Y162&lt;&gt;"",Y162-X162&gt;Resumen!$B$8),FALSE()),Y162-X162,0)),"")</f>
        <v/>
      </c>
      <c r="AY162" s="22" t="str">
        <f aca="false">IF(OR(IFERROR(AND(W162&lt;&gt;"",Y162&lt;&gt;"",Y162-W162&gt;Resumen!$B$8),FALSE()),IFERROR(AND(X162&lt;&gt;"",Y162&lt;&gt;"",Y162-X162&gt;Resumen!$B$8),FALSE())),TRIM("Lays tiene mayor markup que "&amp;IF(IFERROR(AND(W162&lt;&gt;"",Y162&lt;&gt;"",Y162-W162&gt;Resumen!$B$8),FALSE()),"Quento ","")&amp;IF(IFERROR(AND(X162&lt;&gt;"",Y162&lt;&gt;"",Y162-X162&gt;Resumen!$B$8),FALSE()),"Julicroc ","")&amp;"en este PDV"),"")</f>
        <v/>
      </c>
      <c r="AZ162" s="22" t="str">
        <f aca="false">IF(COUNTIF('Plan Pehuamar - Lista'!$A$2:$A$167,A162)&gt;0,"Sí","No")</f>
        <v>No</v>
      </c>
      <c r="BA162" s="22" t="str">
        <f aca="false">IF(COUNTIF('Plan Combo 9+1'!$A$2:$A$226,A162)&gt;0,"Sí","No")</f>
        <v>No</v>
      </c>
      <c r="BB162" s="22" t="str">
        <f aca="false">IF(AH162="","No",IF(BA162="Sí",IF((AO162-AH162)&gt;Resumen!$B$6,"Sí","No"),IF((AO162-AH162)&gt;=Resumen!$B$132,"Sí","No")))</f>
        <v>No</v>
      </c>
      <c r="BC162" s="22" t="str">
        <f aca="false">IF(AND(N162="Sí",AL162="Sí",AI162=0),"Sí","No")</f>
        <v>No</v>
      </c>
      <c r="BD162" s="22" t="str">
        <f aca="false">IF(COUNTIF('Plan 9+1 (con Pehuamar)'!$A$2:$A$227,A162)&gt;0,"Sí","No")</f>
        <v>No</v>
      </c>
    </row>
    <row r="163" customFormat="false" ht="15" hidden="false" customHeight="true" outlineLevel="0" collapsed="false">
      <c r="A163" s="6" t="n">
        <v>403133</v>
      </c>
      <c r="B163" s="6" t="n">
        <v>1</v>
      </c>
      <c r="C163" s="6" t="n">
        <v>104</v>
      </c>
      <c r="D163" s="6" t="s">
        <v>359</v>
      </c>
      <c r="E163" s="6" t="s">
        <v>375</v>
      </c>
      <c r="F163" s="6" t="s">
        <v>196</v>
      </c>
      <c r="G163" s="6" t="s">
        <v>129</v>
      </c>
      <c r="H163" s="6" t="s">
        <v>197</v>
      </c>
      <c r="I163" s="27" t="n">
        <v>0</v>
      </c>
      <c r="J163" s="27" t="n">
        <v>0</v>
      </c>
      <c r="K163" s="27" t="n">
        <v>0.6</v>
      </c>
      <c r="L163" s="28" t="n">
        <f aca="false">I163+J163</f>
        <v>0</v>
      </c>
      <c r="M163" s="28" t="n">
        <f aca="false">L163+K163</f>
        <v>0.6</v>
      </c>
      <c r="N163" s="22" t="str">
        <f aca="false">IF(I163&gt;0,"Sí","No")</f>
        <v>No</v>
      </c>
      <c r="O163" s="22" t="str">
        <f aca="false">IF(J163&gt;0,"Sí","No")</f>
        <v>No</v>
      </c>
      <c r="P163" s="22" t="str">
        <f aca="false">IF(K163&gt;0,"Sí","No")</f>
        <v>Sí</v>
      </c>
      <c r="Q163" s="22" t="str">
        <f aca="false">IF(OR(I163&gt;0,J163&gt;0),"Sí","No")</f>
        <v>No</v>
      </c>
      <c r="R163" s="27"/>
      <c r="S163" s="27"/>
      <c r="T163" s="27"/>
      <c r="U163" s="27"/>
      <c r="V163" s="27"/>
      <c r="W163" s="12" t="str">
        <f aca="false">IF(AND(I163&gt;0,R163&gt;0),(S163-R163)/R163,"")</f>
        <v/>
      </c>
      <c r="X163" s="12" t="str">
        <f aca="false">IF(AND(J163&gt;0,T163&gt;0),(U163-T163)/T163,"")</f>
        <v/>
      </c>
      <c r="Y163" s="12" t="str">
        <f aca="false">IF(AND(K163&gt;0,V163&gt;0),(V163-Resumen!$B$7)/Resumen!$B$7,"")</f>
        <v/>
      </c>
      <c r="Z163" s="28" t="str">
        <f aca="false">IF(AND(K163&gt;0,I163&gt;0,V163&gt;0,S163&gt;0),V163-S163,"")</f>
        <v/>
      </c>
      <c r="AA163" s="12" t="str">
        <f aca="false">IF(Z163&lt;&gt;"",Z163/S163,"")</f>
        <v/>
      </c>
      <c r="AB163" s="28" t="str">
        <f aca="false">IF(AND(K163&gt;0,J163&gt;0,V163&gt;0,U163&gt;0),V163-U163,"")</f>
        <v/>
      </c>
      <c r="AC163" s="12" t="str">
        <f aca="false">IF(AB163&lt;&gt;"",AB163/U163,"")</f>
        <v/>
      </c>
      <c r="AD163" s="27" t="n">
        <v>0</v>
      </c>
      <c r="AE163" s="27" t="n">
        <v>0</v>
      </c>
      <c r="AF163" s="27" t="n">
        <v>0</v>
      </c>
      <c r="AG163" s="28" t="n">
        <f aca="false">AD163+AE163+AF163</f>
        <v>0</v>
      </c>
      <c r="AH163" s="12" t="str">
        <f aca="false">IF(AG163&gt;0,AD163/AG163,"")</f>
        <v/>
      </c>
      <c r="AI163" s="27" t="n">
        <v>0</v>
      </c>
      <c r="AJ163" s="27" t="n">
        <v>0</v>
      </c>
      <c r="AK163" s="27" t="n">
        <v>0</v>
      </c>
      <c r="AL163" s="22" t="str">
        <f aca="false">IF(OR(AJ163&gt;0,AK163&gt;0),"Sí","No")</f>
        <v>No</v>
      </c>
      <c r="AM163" s="6"/>
      <c r="AN163" s="6"/>
      <c r="AO163" s="12" t="n">
        <f aca="false">IF(M163&gt;0,K163/M163,"")</f>
        <v>1</v>
      </c>
      <c r="AP163" s="22" t="str">
        <f aca="false">IF(M163&gt;=Resumen!$B$5,"Alto","Bajo")</f>
        <v>Bajo</v>
      </c>
      <c r="AQ163" s="22" t="str">
        <f aca="false">IF(AO163&gt;=Resumen!$B$28,"Alto","Bajo")</f>
        <v>Alto</v>
      </c>
      <c r="AR163" s="22" t="str">
        <f aca="false">AP163&amp;" Potencial / "&amp;AQ163&amp;" Share"</f>
        <v>Bajo Potencial / Alto Share</v>
      </c>
      <c r="AS163" s="22" t="str">
        <f aca="false">IF(Q163="Sí",IF(AO163&gt;=Resumen!$B$29,"Alto","Bajo"),"")</f>
        <v/>
      </c>
      <c r="AT163" s="22" t="str">
        <f aca="false">IF(AS163&lt;&gt;"",AP163&amp;" Potencial / "&amp;AS163&amp;" Share","")</f>
        <v/>
      </c>
      <c r="AU163" s="22" t="str">
        <f aca="false">IF(AH163="","Sin dato",IF(AH163-AO163&gt;Resumen!$B$6,"Sobre-exhibido",IF(AO163-AH163&gt;Resumen!$B$6,"Sub-exhibido","En línea")))</f>
        <v>Sin dato</v>
      </c>
      <c r="AV163" s="22" t="str">
        <f aca="false">IF(AT163="","",IF(AT163="Alto Potencial / Bajo Share",1,IF(AT163="Alto Potencial / Alto Share",2,IF(AT163="Bajo Potencial / Alto Share",3,4))))</f>
        <v/>
      </c>
      <c r="AW163" s="22" t="str">
        <f aca="false">IF(Q163="No","Sin competencia directa",IF(AV163=1,"1 - Foco Conquista (Alto Pot / Bajo Share)",IF(AV163=2,"2 - Foco Defensa (Alto Pot / Alto Share)",IF(AV163=3,"3 - Monitoreo (Bajo Pot / Alto Share)","4 - Baja Prioridad (Bajo Pot / Bajo Share)"))))</f>
        <v>Sin competencia directa</v>
      </c>
      <c r="AX163" s="12" t="str">
        <f aca="false">IF(OR(IFERROR(AND(W163&lt;&gt;"",Y163&lt;&gt;"",Y163-W163&gt;Resumen!$B$8),FALSE()),IFERROR(AND(X163&lt;&gt;"",Y163&lt;&gt;"",Y163-X163&gt;Resumen!$B$8),FALSE())),MAX(IF(IFERROR(AND(W163&lt;&gt;"",Y163&lt;&gt;"",Y163-W163&gt;Resumen!$B$8),FALSE()),Y163-W163,0),IF(IFERROR(AND(X163&lt;&gt;"",Y163&lt;&gt;"",Y163-X163&gt;Resumen!$B$8),FALSE()),Y163-X163,0)),"")</f>
        <v/>
      </c>
      <c r="AY163" s="22" t="str">
        <f aca="false">IF(OR(IFERROR(AND(W163&lt;&gt;"",Y163&lt;&gt;"",Y163-W163&gt;Resumen!$B$8),FALSE()),IFERROR(AND(X163&lt;&gt;"",Y163&lt;&gt;"",Y163-X163&gt;Resumen!$B$8),FALSE())),TRIM("Lays tiene mayor markup que "&amp;IF(IFERROR(AND(W163&lt;&gt;"",Y163&lt;&gt;"",Y163-W163&gt;Resumen!$B$8),FALSE()),"Quento ","")&amp;IF(IFERROR(AND(X163&lt;&gt;"",Y163&lt;&gt;"",Y163-X163&gt;Resumen!$B$8),FALSE()),"Julicroc ","")&amp;"en este PDV"),"")</f>
        <v/>
      </c>
      <c r="AZ163" s="22" t="str">
        <f aca="false">IF(COUNTIF('Plan Pehuamar - Lista'!$A$2:$A$167,A163)&gt;0,"Sí","No")</f>
        <v>No</v>
      </c>
      <c r="BA163" s="22" t="str">
        <f aca="false">IF(COUNTIF('Plan Combo 9+1'!$A$2:$A$226,A163)&gt;0,"Sí","No")</f>
        <v>No</v>
      </c>
      <c r="BB163" s="22" t="str">
        <f aca="false">IF(AH163="","No",IF(BA163="Sí",IF((AO163-AH163)&gt;Resumen!$B$6,"Sí","No"),IF((AO163-AH163)&gt;=Resumen!$B$132,"Sí","No")))</f>
        <v>No</v>
      </c>
      <c r="BC163" s="22" t="str">
        <f aca="false">IF(AND(N163="Sí",AL163="Sí",AI163=0),"Sí","No")</f>
        <v>No</v>
      </c>
      <c r="BD163" s="22" t="str">
        <f aca="false">IF(COUNTIF('Plan 9+1 (con Pehuamar)'!$A$2:$A$227,A163)&gt;0,"Sí","No")</f>
        <v>No</v>
      </c>
    </row>
    <row r="164" customFormat="false" ht="15" hidden="false" customHeight="true" outlineLevel="0" collapsed="false">
      <c r="A164" s="6" t="n">
        <v>403161</v>
      </c>
      <c r="B164" s="6" t="n">
        <v>1</v>
      </c>
      <c r="C164" s="6" t="n">
        <v>104</v>
      </c>
      <c r="D164" s="6" t="s">
        <v>359</v>
      </c>
      <c r="E164" s="6" t="s">
        <v>376</v>
      </c>
      <c r="F164" s="6" t="s">
        <v>196</v>
      </c>
      <c r="G164" s="6" t="s">
        <v>129</v>
      </c>
      <c r="H164" s="6" t="s">
        <v>197</v>
      </c>
      <c r="I164" s="27" t="n">
        <v>0</v>
      </c>
      <c r="J164" s="27" t="n">
        <v>0</v>
      </c>
      <c r="K164" s="27" t="n">
        <v>3.2</v>
      </c>
      <c r="L164" s="28" t="n">
        <f aca="false">I164+J164</f>
        <v>0</v>
      </c>
      <c r="M164" s="28" t="n">
        <f aca="false">L164+K164</f>
        <v>3.2</v>
      </c>
      <c r="N164" s="22" t="str">
        <f aca="false">IF(I164&gt;0,"Sí","No")</f>
        <v>No</v>
      </c>
      <c r="O164" s="22" t="str">
        <f aca="false">IF(J164&gt;0,"Sí","No")</f>
        <v>No</v>
      </c>
      <c r="P164" s="22" t="str">
        <f aca="false">IF(K164&gt;0,"Sí","No")</f>
        <v>Sí</v>
      </c>
      <c r="Q164" s="22" t="str">
        <f aca="false">IF(OR(I164&gt;0,J164&gt;0),"Sí","No")</f>
        <v>No</v>
      </c>
      <c r="R164" s="27"/>
      <c r="S164" s="27"/>
      <c r="T164" s="27"/>
      <c r="U164" s="27"/>
      <c r="V164" s="27"/>
      <c r="W164" s="12" t="str">
        <f aca="false">IF(AND(I164&gt;0,R164&gt;0),(S164-R164)/R164,"")</f>
        <v/>
      </c>
      <c r="X164" s="12" t="str">
        <f aca="false">IF(AND(J164&gt;0,T164&gt;0),(U164-T164)/T164,"")</f>
        <v/>
      </c>
      <c r="Y164" s="12" t="str">
        <f aca="false">IF(AND(K164&gt;0,V164&gt;0),(V164-Resumen!$B$7)/Resumen!$B$7,"")</f>
        <v/>
      </c>
      <c r="Z164" s="28" t="str">
        <f aca="false">IF(AND(K164&gt;0,I164&gt;0,V164&gt;0,S164&gt;0),V164-S164,"")</f>
        <v/>
      </c>
      <c r="AA164" s="12" t="str">
        <f aca="false">IF(Z164&lt;&gt;"",Z164/S164,"")</f>
        <v/>
      </c>
      <c r="AB164" s="28" t="str">
        <f aca="false">IF(AND(K164&gt;0,J164&gt;0,V164&gt;0,U164&gt;0),V164-U164,"")</f>
        <v/>
      </c>
      <c r="AC164" s="12" t="str">
        <f aca="false">IF(AB164&lt;&gt;"",AB164/U164,"")</f>
        <v/>
      </c>
      <c r="AD164" s="27" t="n">
        <v>0</v>
      </c>
      <c r="AE164" s="27" t="n">
        <v>0</v>
      </c>
      <c r="AF164" s="27" t="n">
        <v>0</v>
      </c>
      <c r="AG164" s="28" t="n">
        <f aca="false">AD164+AE164+AF164</f>
        <v>0</v>
      </c>
      <c r="AH164" s="12" t="str">
        <f aca="false">IF(AG164&gt;0,AD164/AG164,"")</f>
        <v/>
      </c>
      <c r="AI164" s="27" t="n">
        <v>0</v>
      </c>
      <c r="AJ164" s="27" t="n">
        <v>0</v>
      </c>
      <c r="AK164" s="27" t="n">
        <v>0</v>
      </c>
      <c r="AL164" s="22" t="str">
        <f aca="false">IF(OR(AJ164&gt;0,AK164&gt;0),"Sí","No")</f>
        <v>No</v>
      </c>
      <c r="AM164" s="6"/>
      <c r="AN164" s="6"/>
      <c r="AO164" s="12" t="n">
        <f aca="false">IF(M164&gt;0,K164/M164,"")</f>
        <v>1</v>
      </c>
      <c r="AP164" s="22" t="str">
        <f aca="false">IF(M164&gt;=Resumen!$B$5,"Alto","Bajo")</f>
        <v>Bajo</v>
      </c>
      <c r="AQ164" s="22" t="str">
        <f aca="false">IF(AO164&gt;=Resumen!$B$28,"Alto","Bajo")</f>
        <v>Alto</v>
      </c>
      <c r="AR164" s="22" t="str">
        <f aca="false">AP164&amp;" Potencial / "&amp;AQ164&amp;" Share"</f>
        <v>Bajo Potencial / Alto Share</v>
      </c>
      <c r="AS164" s="22" t="str">
        <f aca="false">IF(Q164="Sí",IF(AO164&gt;=Resumen!$B$29,"Alto","Bajo"),"")</f>
        <v/>
      </c>
      <c r="AT164" s="22" t="str">
        <f aca="false">IF(AS164&lt;&gt;"",AP164&amp;" Potencial / "&amp;AS164&amp;" Share","")</f>
        <v/>
      </c>
      <c r="AU164" s="22" t="str">
        <f aca="false">IF(AH164="","Sin dato",IF(AH164-AO164&gt;Resumen!$B$6,"Sobre-exhibido",IF(AO164-AH164&gt;Resumen!$B$6,"Sub-exhibido","En línea")))</f>
        <v>Sin dato</v>
      </c>
      <c r="AV164" s="22" t="str">
        <f aca="false">IF(AT164="","",IF(AT164="Alto Potencial / Bajo Share",1,IF(AT164="Alto Potencial / Alto Share",2,IF(AT164="Bajo Potencial / Alto Share",3,4))))</f>
        <v/>
      </c>
      <c r="AW164" s="22" t="str">
        <f aca="false">IF(Q164="No","Sin competencia directa",IF(AV164=1,"1 - Foco Conquista (Alto Pot / Bajo Share)",IF(AV164=2,"2 - Foco Defensa (Alto Pot / Alto Share)",IF(AV164=3,"3 - Monitoreo (Bajo Pot / Alto Share)","4 - Baja Prioridad (Bajo Pot / Bajo Share)"))))</f>
        <v>Sin competencia directa</v>
      </c>
      <c r="AX164" s="12" t="str">
        <f aca="false">IF(OR(IFERROR(AND(W164&lt;&gt;"",Y164&lt;&gt;"",Y164-W164&gt;Resumen!$B$8),FALSE()),IFERROR(AND(X164&lt;&gt;"",Y164&lt;&gt;"",Y164-X164&gt;Resumen!$B$8),FALSE())),MAX(IF(IFERROR(AND(W164&lt;&gt;"",Y164&lt;&gt;"",Y164-W164&gt;Resumen!$B$8),FALSE()),Y164-W164,0),IF(IFERROR(AND(X164&lt;&gt;"",Y164&lt;&gt;"",Y164-X164&gt;Resumen!$B$8),FALSE()),Y164-X164,0)),"")</f>
        <v/>
      </c>
      <c r="AY164" s="22" t="str">
        <f aca="false">IF(OR(IFERROR(AND(W164&lt;&gt;"",Y164&lt;&gt;"",Y164-W164&gt;Resumen!$B$8),FALSE()),IFERROR(AND(X164&lt;&gt;"",Y164&lt;&gt;"",Y164-X164&gt;Resumen!$B$8),FALSE())),TRIM("Lays tiene mayor markup que "&amp;IF(IFERROR(AND(W164&lt;&gt;"",Y164&lt;&gt;"",Y164-W164&gt;Resumen!$B$8),FALSE()),"Quento ","")&amp;IF(IFERROR(AND(X164&lt;&gt;"",Y164&lt;&gt;"",Y164-X164&gt;Resumen!$B$8),FALSE()),"Julicroc ","")&amp;"en este PDV"),"")</f>
        <v/>
      </c>
      <c r="AZ164" s="22" t="str">
        <f aca="false">IF(COUNTIF('Plan Pehuamar - Lista'!$A$2:$A$167,A164)&gt;0,"Sí","No")</f>
        <v>No</v>
      </c>
      <c r="BA164" s="22" t="str">
        <f aca="false">IF(COUNTIF('Plan Combo 9+1'!$A$2:$A$226,A164)&gt;0,"Sí","No")</f>
        <v>No</v>
      </c>
      <c r="BB164" s="22" t="str">
        <f aca="false">IF(AH164="","No",IF(BA164="Sí",IF((AO164-AH164)&gt;Resumen!$B$6,"Sí","No"),IF((AO164-AH164)&gt;=Resumen!$B$132,"Sí","No")))</f>
        <v>No</v>
      </c>
      <c r="BC164" s="22" t="str">
        <f aca="false">IF(AND(N164="Sí",AL164="Sí",AI164=0),"Sí","No")</f>
        <v>No</v>
      </c>
      <c r="BD164" s="22" t="str">
        <f aca="false">IF(COUNTIF('Plan 9+1 (con Pehuamar)'!$A$2:$A$227,A164)&gt;0,"Sí","No")</f>
        <v>No</v>
      </c>
    </row>
    <row r="165" customFormat="false" ht="15" hidden="false" customHeight="true" outlineLevel="0" collapsed="false">
      <c r="A165" s="6" t="n">
        <v>403175</v>
      </c>
      <c r="B165" s="6" t="n">
        <v>1</v>
      </c>
      <c r="C165" s="6" t="n">
        <v>104</v>
      </c>
      <c r="D165" s="6" t="s">
        <v>359</v>
      </c>
      <c r="E165" s="6" t="s">
        <v>377</v>
      </c>
      <c r="F165" s="6" t="s">
        <v>196</v>
      </c>
      <c r="G165" s="6" t="s">
        <v>129</v>
      </c>
      <c r="H165" s="6" t="s">
        <v>197</v>
      </c>
      <c r="I165" s="27" t="n">
        <v>0</v>
      </c>
      <c r="J165" s="27" t="n">
        <v>0</v>
      </c>
      <c r="K165" s="27" t="n">
        <v>1.9</v>
      </c>
      <c r="L165" s="28" t="n">
        <f aca="false">I165+J165</f>
        <v>0</v>
      </c>
      <c r="M165" s="28" t="n">
        <f aca="false">L165+K165</f>
        <v>1.9</v>
      </c>
      <c r="N165" s="22" t="str">
        <f aca="false">IF(I165&gt;0,"Sí","No")</f>
        <v>No</v>
      </c>
      <c r="O165" s="22" t="str">
        <f aca="false">IF(J165&gt;0,"Sí","No")</f>
        <v>No</v>
      </c>
      <c r="P165" s="22" t="str">
        <f aca="false">IF(K165&gt;0,"Sí","No")</f>
        <v>Sí</v>
      </c>
      <c r="Q165" s="22" t="str">
        <f aca="false">IF(OR(I165&gt;0,J165&gt;0),"Sí","No")</f>
        <v>No</v>
      </c>
      <c r="R165" s="27"/>
      <c r="S165" s="27"/>
      <c r="T165" s="27"/>
      <c r="U165" s="27"/>
      <c r="V165" s="27"/>
      <c r="W165" s="12" t="str">
        <f aca="false">IF(AND(I165&gt;0,R165&gt;0),(S165-R165)/R165,"")</f>
        <v/>
      </c>
      <c r="X165" s="12" t="str">
        <f aca="false">IF(AND(J165&gt;0,T165&gt;0),(U165-T165)/T165,"")</f>
        <v/>
      </c>
      <c r="Y165" s="12" t="str">
        <f aca="false">IF(AND(K165&gt;0,V165&gt;0),(V165-Resumen!$B$7)/Resumen!$B$7,"")</f>
        <v/>
      </c>
      <c r="Z165" s="28" t="str">
        <f aca="false">IF(AND(K165&gt;0,I165&gt;0,V165&gt;0,S165&gt;0),V165-S165,"")</f>
        <v/>
      </c>
      <c r="AA165" s="12" t="str">
        <f aca="false">IF(Z165&lt;&gt;"",Z165/S165,"")</f>
        <v/>
      </c>
      <c r="AB165" s="28" t="str">
        <f aca="false">IF(AND(K165&gt;0,J165&gt;0,V165&gt;0,U165&gt;0),V165-U165,"")</f>
        <v/>
      </c>
      <c r="AC165" s="12" t="str">
        <f aca="false">IF(AB165&lt;&gt;"",AB165/U165,"")</f>
        <v/>
      </c>
      <c r="AD165" s="27" t="n">
        <v>0</v>
      </c>
      <c r="AE165" s="27" t="n">
        <v>0</v>
      </c>
      <c r="AF165" s="27" t="n">
        <v>0</v>
      </c>
      <c r="AG165" s="28" t="n">
        <f aca="false">AD165+AE165+AF165</f>
        <v>0</v>
      </c>
      <c r="AH165" s="12" t="str">
        <f aca="false">IF(AG165&gt;0,AD165/AG165,"")</f>
        <v/>
      </c>
      <c r="AI165" s="27" t="n">
        <v>0</v>
      </c>
      <c r="AJ165" s="27" t="n">
        <v>0</v>
      </c>
      <c r="AK165" s="27" t="n">
        <v>0</v>
      </c>
      <c r="AL165" s="22" t="str">
        <f aca="false">IF(OR(AJ165&gt;0,AK165&gt;0),"Sí","No")</f>
        <v>No</v>
      </c>
      <c r="AM165" s="6"/>
      <c r="AN165" s="6"/>
      <c r="AO165" s="12" t="n">
        <f aca="false">IF(M165&gt;0,K165/M165,"")</f>
        <v>1</v>
      </c>
      <c r="AP165" s="22" t="str">
        <f aca="false">IF(M165&gt;=Resumen!$B$5,"Alto","Bajo")</f>
        <v>Bajo</v>
      </c>
      <c r="AQ165" s="22" t="str">
        <f aca="false">IF(AO165&gt;=Resumen!$B$28,"Alto","Bajo")</f>
        <v>Alto</v>
      </c>
      <c r="AR165" s="22" t="str">
        <f aca="false">AP165&amp;" Potencial / "&amp;AQ165&amp;" Share"</f>
        <v>Bajo Potencial / Alto Share</v>
      </c>
      <c r="AS165" s="22" t="str">
        <f aca="false">IF(Q165="Sí",IF(AO165&gt;=Resumen!$B$29,"Alto","Bajo"),"")</f>
        <v/>
      </c>
      <c r="AT165" s="22" t="str">
        <f aca="false">IF(AS165&lt;&gt;"",AP165&amp;" Potencial / "&amp;AS165&amp;" Share","")</f>
        <v/>
      </c>
      <c r="AU165" s="22" t="str">
        <f aca="false">IF(AH165="","Sin dato",IF(AH165-AO165&gt;Resumen!$B$6,"Sobre-exhibido",IF(AO165-AH165&gt;Resumen!$B$6,"Sub-exhibido","En línea")))</f>
        <v>Sin dato</v>
      </c>
      <c r="AV165" s="22" t="str">
        <f aca="false">IF(AT165="","",IF(AT165="Alto Potencial / Bajo Share",1,IF(AT165="Alto Potencial / Alto Share",2,IF(AT165="Bajo Potencial / Alto Share",3,4))))</f>
        <v/>
      </c>
      <c r="AW165" s="22" t="str">
        <f aca="false">IF(Q165="No","Sin competencia directa",IF(AV165=1,"1 - Foco Conquista (Alto Pot / Bajo Share)",IF(AV165=2,"2 - Foco Defensa (Alto Pot / Alto Share)",IF(AV165=3,"3 - Monitoreo (Bajo Pot / Alto Share)","4 - Baja Prioridad (Bajo Pot / Bajo Share)"))))</f>
        <v>Sin competencia directa</v>
      </c>
      <c r="AX165" s="12" t="str">
        <f aca="false">IF(OR(IFERROR(AND(W165&lt;&gt;"",Y165&lt;&gt;"",Y165-W165&gt;Resumen!$B$8),FALSE()),IFERROR(AND(X165&lt;&gt;"",Y165&lt;&gt;"",Y165-X165&gt;Resumen!$B$8),FALSE())),MAX(IF(IFERROR(AND(W165&lt;&gt;"",Y165&lt;&gt;"",Y165-W165&gt;Resumen!$B$8),FALSE()),Y165-W165,0),IF(IFERROR(AND(X165&lt;&gt;"",Y165&lt;&gt;"",Y165-X165&gt;Resumen!$B$8),FALSE()),Y165-X165,0)),"")</f>
        <v/>
      </c>
      <c r="AY165" s="22" t="str">
        <f aca="false">IF(OR(IFERROR(AND(W165&lt;&gt;"",Y165&lt;&gt;"",Y165-W165&gt;Resumen!$B$8),FALSE()),IFERROR(AND(X165&lt;&gt;"",Y165&lt;&gt;"",Y165-X165&gt;Resumen!$B$8),FALSE())),TRIM("Lays tiene mayor markup que "&amp;IF(IFERROR(AND(W165&lt;&gt;"",Y165&lt;&gt;"",Y165-W165&gt;Resumen!$B$8),FALSE()),"Quento ","")&amp;IF(IFERROR(AND(X165&lt;&gt;"",Y165&lt;&gt;"",Y165-X165&gt;Resumen!$B$8),FALSE()),"Julicroc ","")&amp;"en este PDV"),"")</f>
        <v/>
      </c>
      <c r="AZ165" s="22" t="str">
        <f aca="false">IF(COUNTIF('Plan Pehuamar - Lista'!$A$2:$A$167,A165)&gt;0,"Sí","No")</f>
        <v>No</v>
      </c>
      <c r="BA165" s="22" t="str">
        <f aca="false">IF(COUNTIF('Plan Combo 9+1'!$A$2:$A$226,A165)&gt;0,"Sí","No")</f>
        <v>No</v>
      </c>
      <c r="BB165" s="22" t="str">
        <f aca="false">IF(AH165="","No",IF(BA165="Sí",IF((AO165-AH165)&gt;Resumen!$B$6,"Sí","No"),IF((AO165-AH165)&gt;=Resumen!$B$132,"Sí","No")))</f>
        <v>No</v>
      </c>
      <c r="BC165" s="22" t="str">
        <f aca="false">IF(AND(N165="Sí",AL165="Sí",AI165=0),"Sí","No")</f>
        <v>No</v>
      </c>
      <c r="BD165" s="22" t="str">
        <f aca="false">IF(COUNTIF('Plan 9+1 (con Pehuamar)'!$A$2:$A$227,A165)&gt;0,"Sí","No")</f>
        <v>No</v>
      </c>
    </row>
    <row r="166" customFormat="false" ht="15" hidden="false" customHeight="true" outlineLevel="0" collapsed="false">
      <c r="A166" s="6" t="n">
        <v>403217</v>
      </c>
      <c r="B166" s="6" t="n">
        <v>1</v>
      </c>
      <c r="C166" s="6" t="n">
        <v>104</v>
      </c>
      <c r="D166" s="6" t="s">
        <v>359</v>
      </c>
      <c r="E166" s="6" t="s">
        <v>378</v>
      </c>
      <c r="F166" s="6" t="s">
        <v>206</v>
      </c>
      <c r="G166" s="6" t="s">
        <v>129</v>
      </c>
      <c r="H166" s="6" t="s">
        <v>197</v>
      </c>
      <c r="I166" s="27" t="n">
        <v>0</v>
      </c>
      <c r="J166" s="27" t="n">
        <v>0</v>
      </c>
      <c r="K166" s="27" t="n">
        <v>2.9</v>
      </c>
      <c r="L166" s="28" t="n">
        <f aca="false">I166+J166</f>
        <v>0</v>
      </c>
      <c r="M166" s="28" t="n">
        <f aca="false">L166+K166</f>
        <v>2.9</v>
      </c>
      <c r="N166" s="22" t="str">
        <f aca="false">IF(I166&gt;0,"Sí","No")</f>
        <v>No</v>
      </c>
      <c r="O166" s="22" t="str">
        <f aca="false">IF(J166&gt;0,"Sí","No")</f>
        <v>No</v>
      </c>
      <c r="P166" s="22" t="str">
        <f aca="false">IF(K166&gt;0,"Sí","No")</f>
        <v>Sí</v>
      </c>
      <c r="Q166" s="22" t="str">
        <f aca="false">IF(OR(I166&gt;0,J166&gt;0),"Sí","No")</f>
        <v>No</v>
      </c>
      <c r="R166" s="27"/>
      <c r="S166" s="27"/>
      <c r="T166" s="27"/>
      <c r="U166" s="27"/>
      <c r="V166" s="27"/>
      <c r="W166" s="12" t="str">
        <f aca="false">IF(AND(I166&gt;0,R166&gt;0),(S166-R166)/R166,"")</f>
        <v/>
      </c>
      <c r="X166" s="12" t="str">
        <f aca="false">IF(AND(J166&gt;0,T166&gt;0),(U166-T166)/T166,"")</f>
        <v/>
      </c>
      <c r="Y166" s="12" t="str">
        <f aca="false">IF(AND(K166&gt;0,V166&gt;0),(V166-Resumen!$B$7)/Resumen!$B$7,"")</f>
        <v/>
      </c>
      <c r="Z166" s="28" t="str">
        <f aca="false">IF(AND(K166&gt;0,I166&gt;0,V166&gt;0,S166&gt;0),V166-S166,"")</f>
        <v/>
      </c>
      <c r="AA166" s="12" t="str">
        <f aca="false">IF(Z166&lt;&gt;"",Z166/S166,"")</f>
        <v/>
      </c>
      <c r="AB166" s="28" t="str">
        <f aca="false">IF(AND(K166&gt;0,J166&gt;0,V166&gt;0,U166&gt;0),V166-U166,"")</f>
        <v/>
      </c>
      <c r="AC166" s="12" t="str">
        <f aca="false">IF(AB166&lt;&gt;"",AB166/U166,"")</f>
        <v/>
      </c>
      <c r="AD166" s="27" t="n">
        <v>0</v>
      </c>
      <c r="AE166" s="27" t="n">
        <v>0</v>
      </c>
      <c r="AF166" s="27" t="n">
        <v>0</v>
      </c>
      <c r="AG166" s="28" t="n">
        <f aca="false">AD166+AE166+AF166</f>
        <v>0</v>
      </c>
      <c r="AH166" s="12" t="str">
        <f aca="false">IF(AG166&gt;0,AD166/AG166,"")</f>
        <v/>
      </c>
      <c r="AI166" s="27" t="n">
        <v>0</v>
      </c>
      <c r="AJ166" s="27" t="n">
        <v>0</v>
      </c>
      <c r="AK166" s="27" t="n">
        <v>0</v>
      </c>
      <c r="AL166" s="22" t="str">
        <f aca="false">IF(OR(AJ166&gt;0,AK166&gt;0),"Sí","No")</f>
        <v>No</v>
      </c>
      <c r="AM166" s="6"/>
      <c r="AN166" s="6"/>
      <c r="AO166" s="12" t="n">
        <f aca="false">IF(M166&gt;0,K166/M166,"")</f>
        <v>1</v>
      </c>
      <c r="AP166" s="22" t="str">
        <f aca="false">IF(M166&gt;=Resumen!$B$5,"Alto","Bajo")</f>
        <v>Bajo</v>
      </c>
      <c r="AQ166" s="22" t="str">
        <f aca="false">IF(AO166&gt;=Resumen!$B$28,"Alto","Bajo")</f>
        <v>Alto</v>
      </c>
      <c r="AR166" s="22" t="str">
        <f aca="false">AP166&amp;" Potencial / "&amp;AQ166&amp;" Share"</f>
        <v>Bajo Potencial / Alto Share</v>
      </c>
      <c r="AS166" s="22" t="str">
        <f aca="false">IF(Q166="Sí",IF(AO166&gt;=Resumen!$B$29,"Alto","Bajo"),"")</f>
        <v/>
      </c>
      <c r="AT166" s="22" t="str">
        <f aca="false">IF(AS166&lt;&gt;"",AP166&amp;" Potencial / "&amp;AS166&amp;" Share","")</f>
        <v/>
      </c>
      <c r="AU166" s="22" t="str">
        <f aca="false">IF(AH166="","Sin dato",IF(AH166-AO166&gt;Resumen!$B$6,"Sobre-exhibido",IF(AO166-AH166&gt;Resumen!$B$6,"Sub-exhibido","En línea")))</f>
        <v>Sin dato</v>
      </c>
      <c r="AV166" s="22" t="str">
        <f aca="false">IF(AT166="","",IF(AT166="Alto Potencial / Bajo Share",1,IF(AT166="Alto Potencial / Alto Share",2,IF(AT166="Bajo Potencial / Alto Share",3,4))))</f>
        <v/>
      </c>
      <c r="AW166" s="22" t="str">
        <f aca="false">IF(Q166="No","Sin competencia directa",IF(AV166=1,"1 - Foco Conquista (Alto Pot / Bajo Share)",IF(AV166=2,"2 - Foco Defensa (Alto Pot / Alto Share)",IF(AV166=3,"3 - Monitoreo (Bajo Pot / Alto Share)","4 - Baja Prioridad (Bajo Pot / Bajo Share)"))))</f>
        <v>Sin competencia directa</v>
      </c>
      <c r="AX166" s="12" t="str">
        <f aca="false">IF(OR(IFERROR(AND(W166&lt;&gt;"",Y166&lt;&gt;"",Y166-W166&gt;Resumen!$B$8),FALSE()),IFERROR(AND(X166&lt;&gt;"",Y166&lt;&gt;"",Y166-X166&gt;Resumen!$B$8),FALSE())),MAX(IF(IFERROR(AND(W166&lt;&gt;"",Y166&lt;&gt;"",Y166-W166&gt;Resumen!$B$8),FALSE()),Y166-W166,0),IF(IFERROR(AND(X166&lt;&gt;"",Y166&lt;&gt;"",Y166-X166&gt;Resumen!$B$8),FALSE()),Y166-X166,0)),"")</f>
        <v/>
      </c>
      <c r="AY166" s="22" t="str">
        <f aca="false">IF(OR(IFERROR(AND(W166&lt;&gt;"",Y166&lt;&gt;"",Y166-W166&gt;Resumen!$B$8),FALSE()),IFERROR(AND(X166&lt;&gt;"",Y166&lt;&gt;"",Y166-X166&gt;Resumen!$B$8),FALSE())),TRIM("Lays tiene mayor markup que "&amp;IF(IFERROR(AND(W166&lt;&gt;"",Y166&lt;&gt;"",Y166-W166&gt;Resumen!$B$8),FALSE()),"Quento ","")&amp;IF(IFERROR(AND(X166&lt;&gt;"",Y166&lt;&gt;"",Y166-X166&gt;Resumen!$B$8),FALSE()),"Julicroc ","")&amp;"en este PDV"),"")</f>
        <v/>
      </c>
      <c r="AZ166" s="22" t="str">
        <f aca="false">IF(COUNTIF('Plan Pehuamar - Lista'!$A$2:$A$167,A166)&gt;0,"Sí","No")</f>
        <v>Sí</v>
      </c>
      <c r="BA166" s="22" t="str">
        <f aca="false">IF(COUNTIF('Plan Combo 9+1'!$A$2:$A$226,A166)&gt;0,"Sí","No")</f>
        <v>No</v>
      </c>
      <c r="BB166" s="22" t="str">
        <f aca="false">IF(AH166="","No",IF(BA166="Sí",IF((AO166-AH166)&gt;Resumen!$B$6,"Sí","No"),IF((AO166-AH166)&gt;=Resumen!$B$132,"Sí","No")))</f>
        <v>No</v>
      </c>
      <c r="BC166" s="22" t="str">
        <f aca="false">IF(AND(N166="Sí",AL166="Sí",AI166=0),"Sí","No")</f>
        <v>No</v>
      </c>
      <c r="BD166" s="22" t="str">
        <f aca="false">IF(COUNTIF('Plan 9+1 (con Pehuamar)'!$A$2:$A$227,A166)&gt;0,"Sí","No")</f>
        <v>No</v>
      </c>
    </row>
    <row r="167" customFormat="false" ht="15" hidden="false" customHeight="true" outlineLevel="0" collapsed="false">
      <c r="A167" s="6" t="n">
        <v>403250</v>
      </c>
      <c r="B167" s="6" t="n">
        <v>1</v>
      </c>
      <c r="C167" s="6" t="n">
        <v>104</v>
      </c>
      <c r="D167" s="6" t="s">
        <v>359</v>
      </c>
      <c r="E167" s="6" t="s">
        <v>379</v>
      </c>
      <c r="F167" s="6" t="s">
        <v>196</v>
      </c>
      <c r="G167" s="6" t="s">
        <v>129</v>
      </c>
      <c r="H167" s="6" t="s">
        <v>197</v>
      </c>
      <c r="I167" s="27" t="n">
        <v>0</v>
      </c>
      <c r="J167" s="27" t="n">
        <v>0</v>
      </c>
      <c r="K167" s="27" t="n">
        <v>0.4</v>
      </c>
      <c r="L167" s="28" t="n">
        <f aca="false">I167+J167</f>
        <v>0</v>
      </c>
      <c r="M167" s="28" t="n">
        <f aca="false">L167+K167</f>
        <v>0.4</v>
      </c>
      <c r="N167" s="22" t="str">
        <f aca="false">IF(I167&gt;0,"Sí","No")</f>
        <v>No</v>
      </c>
      <c r="O167" s="22" t="str">
        <f aca="false">IF(J167&gt;0,"Sí","No")</f>
        <v>No</v>
      </c>
      <c r="P167" s="22" t="str">
        <f aca="false">IF(K167&gt;0,"Sí","No")</f>
        <v>Sí</v>
      </c>
      <c r="Q167" s="22" t="str">
        <f aca="false">IF(OR(I167&gt;0,J167&gt;0),"Sí","No")</f>
        <v>No</v>
      </c>
      <c r="R167" s="27"/>
      <c r="S167" s="27"/>
      <c r="T167" s="27"/>
      <c r="U167" s="27"/>
      <c r="V167" s="27"/>
      <c r="W167" s="12" t="str">
        <f aca="false">IF(AND(I167&gt;0,R167&gt;0),(S167-R167)/R167,"")</f>
        <v/>
      </c>
      <c r="X167" s="12" t="str">
        <f aca="false">IF(AND(J167&gt;0,T167&gt;0),(U167-T167)/T167,"")</f>
        <v/>
      </c>
      <c r="Y167" s="12" t="str">
        <f aca="false">IF(AND(K167&gt;0,V167&gt;0),(V167-Resumen!$B$7)/Resumen!$B$7,"")</f>
        <v/>
      </c>
      <c r="Z167" s="28" t="str">
        <f aca="false">IF(AND(K167&gt;0,I167&gt;0,V167&gt;0,S167&gt;0),V167-S167,"")</f>
        <v/>
      </c>
      <c r="AA167" s="12" t="str">
        <f aca="false">IF(Z167&lt;&gt;"",Z167/S167,"")</f>
        <v/>
      </c>
      <c r="AB167" s="28" t="str">
        <f aca="false">IF(AND(K167&gt;0,J167&gt;0,V167&gt;0,U167&gt;0),V167-U167,"")</f>
        <v/>
      </c>
      <c r="AC167" s="12" t="str">
        <f aca="false">IF(AB167&lt;&gt;"",AB167/U167,"")</f>
        <v/>
      </c>
      <c r="AD167" s="27" t="n">
        <v>0</v>
      </c>
      <c r="AE167" s="27" t="n">
        <v>0</v>
      </c>
      <c r="AF167" s="27" t="n">
        <v>0</v>
      </c>
      <c r="AG167" s="28" t="n">
        <f aca="false">AD167+AE167+AF167</f>
        <v>0</v>
      </c>
      <c r="AH167" s="12" t="str">
        <f aca="false">IF(AG167&gt;0,AD167/AG167,"")</f>
        <v/>
      </c>
      <c r="AI167" s="27" t="n">
        <v>0</v>
      </c>
      <c r="AJ167" s="27" t="n">
        <v>0</v>
      </c>
      <c r="AK167" s="27" t="n">
        <v>0</v>
      </c>
      <c r="AL167" s="22" t="str">
        <f aca="false">IF(OR(AJ167&gt;0,AK167&gt;0),"Sí","No")</f>
        <v>No</v>
      </c>
      <c r="AM167" s="6"/>
      <c r="AN167" s="6"/>
      <c r="AO167" s="12" t="n">
        <f aca="false">IF(M167&gt;0,K167/M167,"")</f>
        <v>1</v>
      </c>
      <c r="AP167" s="22" t="str">
        <f aca="false">IF(M167&gt;=Resumen!$B$5,"Alto","Bajo")</f>
        <v>Bajo</v>
      </c>
      <c r="AQ167" s="22" t="str">
        <f aca="false">IF(AO167&gt;=Resumen!$B$28,"Alto","Bajo")</f>
        <v>Alto</v>
      </c>
      <c r="AR167" s="22" t="str">
        <f aca="false">AP167&amp;" Potencial / "&amp;AQ167&amp;" Share"</f>
        <v>Bajo Potencial / Alto Share</v>
      </c>
      <c r="AS167" s="22" t="str">
        <f aca="false">IF(Q167="Sí",IF(AO167&gt;=Resumen!$B$29,"Alto","Bajo"),"")</f>
        <v/>
      </c>
      <c r="AT167" s="22" t="str">
        <f aca="false">IF(AS167&lt;&gt;"",AP167&amp;" Potencial / "&amp;AS167&amp;" Share","")</f>
        <v/>
      </c>
      <c r="AU167" s="22" t="str">
        <f aca="false">IF(AH167="","Sin dato",IF(AH167-AO167&gt;Resumen!$B$6,"Sobre-exhibido",IF(AO167-AH167&gt;Resumen!$B$6,"Sub-exhibido","En línea")))</f>
        <v>Sin dato</v>
      </c>
      <c r="AV167" s="22" t="str">
        <f aca="false">IF(AT167="","",IF(AT167="Alto Potencial / Bajo Share",1,IF(AT167="Alto Potencial / Alto Share",2,IF(AT167="Bajo Potencial / Alto Share",3,4))))</f>
        <v/>
      </c>
      <c r="AW167" s="22" t="str">
        <f aca="false">IF(Q167="No","Sin competencia directa",IF(AV167=1,"1 - Foco Conquista (Alto Pot / Bajo Share)",IF(AV167=2,"2 - Foco Defensa (Alto Pot / Alto Share)",IF(AV167=3,"3 - Monitoreo (Bajo Pot / Alto Share)","4 - Baja Prioridad (Bajo Pot / Bajo Share)"))))</f>
        <v>Sin competencia directa</v>
      </c>
      <c r="AX167" s="12" t="str">
        <f aca="false">IF(OR(IFERROR(AND(W167&lt;&gt;"",Y167&lt;&gt;"",Y167-W167&gt;Resumen!$B$8),FALSE()),IFERROR(AND(X167&lt;&gt;"",Y167&lt;&gt;"",Y167-X167&gt;Resumen!$B$8),FALSE())),MAX(IF(IFERROR(AND(W167&lt;&gt;"",Y167&lt;&gt;"",Y167-W167&gt;Resumen!$B$8),FALSE()),Y167-W167,0),IF(IFERROR(AND(X167&lt;&gt;"",Y167&lt;&gt;"",Y167-X167&gt;Resumen!$B$8),FALSE()),Y167-X167,0)),"")</f>
        <v/>
      </c>
      <c r="AY167" s="22" t="str">
        <f aca="false">IF(OR(IFERROR(AND(W167&lt;&gt;"",Y167&lt;&gt;"",Y167-W167&gt;Resumen!$B$8),FALSE()),IFERROR(AND(X167&lt;&gt;"",Y167&lt;&gt;"",Y167-X167&gt;Resumen!$B$8),FALSE())),TRIM("Lays tiene mayor markup que "&amp;IF(IFERROR(AND(W167&lt;&gt;"",Y167&lt;&gt;"",Y167-W167&gt;Resumen!$B$8),FALSE()),"Quento ","")&amp;IF(IFERROR(AND(X167&lt;&gt;"",Y167&lt;&gt;"",Y167-X167&gt;Resumen!$B$8),FALSE()),"Julicroc ","")&amp;"en este PDV"),"")</f>
        <v/>
      </c>
      <c r="AZ167" s="22" t="str">
        <f aca="false">IF(COUNTIF('Plan Pehuamar - Lista'!$A$2:$A$167,A167)&gt;0,"Sí","No")</f>
        <v>No</v>
      </c>
      <c r="BA167" s="22" t="str">
        <f aca="false">IF(COUNTIF('Plan Combo 9+1'!$A$2:$A$226,A167)&gt;0,"Sí","No")</f>
        <v>No</v>
      </c>
      <c r="BB167" s="22" t="str">
        <f aca="false">IF(AH167="","No",IF(BA167="Sí",IF((AO167-AH167)&gt;Resumen!$B$6,"Sí","No"),IF((AO167-AH167)&gt;=Resumen!$B$132,"Sí","No")))</f>
        <v>No</v>
      </c>
      <c r="BC167" s="22" t="str">
        <f aca="false">IF(AND(N167="Sí",AL167="Sí",AI167=0),"Sí","No")</f>
        <v>No</v>
      </c>
      <c r="BD167" s="22" t="str">
        <f aca="false">IF(COUNTIF('Plan 9+1 (con Pehuamar)'!$A$2:$A$227,A167)&gt;0,"Sí","No")</f>
        <v>No</v>
      </c>
    </row>
    <row r="168" customFormat="false" ht="15" hidden="false" customHeight="true" outlineLevel="0" collapsed="false">
      <c r="A168" s="6" t="n">
        <v>403349</v>
      </c>
      <c r="B168" s="6" t="n">
        <v>1</v>
      </c>
      <c r="C168" s="6" t="n">
        <v>104</v>
      </c>
      <c r="D168" s="6" t="s">
        <v>359</v>
      </c>
      <c r="E168" s="6" t="s">
        <v>380</v>
      </c>
      <c r="F168" s="6" t="s">
        <v>196</v>
      </c>
      <c r="G168" s="6" t="s">
        <v>129</v>
      </c>
      <c r="H168" s="6" t="s">
        <v>197</v>
      </c>
      <c r="I168" s="27" t="n">
        <v>0</v>
      </c>
      <c r="J168" s="27" t="n">
        <v>0</v>
      </c>
      <c r="K168" s="27" t="n">
        <v>8.6</v>
      </c>
      <c r="L168" s="28" t="n">
        <f aca="false">I168+J168</f>
        <v>0</v>
      </c>
      <c r="M168" s="28" t="n">
        <f aca="false">L168+K168</f>
        <v>8.6</v>
      </c>
      <c r="N168" s="22" t="str">
        <f aca="false">IF(I168&gt;0,"Sí","No")</f>
        <v>No</v>
      </c>
      <c r="O168" s="22" t="str">
        <f aca="false">IF(J168&gt;0,"Sí","No")</f>
        <v>No</v>
      </c>
      <c r="P168" s="22" t="str">
        <f aca="false">IF(K168&gt;0,"Sí","No")</f>
        <v>Sí</v>
      </c>
      <c r="Q168" s="22" t="str">
        <f aca="false">IF(OR(I168&gt;0,J168&gt;0),"Sí","No")</f>
        <v>No</v>
      </c>
      <c r="R168" s="27"/>
      <c r="S168" s="27"/>
      <c r="T168" s="27"/>
      <c r="U168" s="27"/>
      <c r="V168" s="27"/>
      <c r="W168" s="12" t="str">
        <f aca="false">IF(AND(I168&gt;0,R168&gt;0),(S168-R168)/R168,"")</f>
        <v/>
      </c>
      <c r="X168" s="12" t="str">
        <f aca="false">IF(AND(J168&gt;0,T168&gt;0),(U168-T168)/T168,"")</f>
        <v/>
      </c>
      <c r="Y168" s="12" t="str">
        <f aca="false">IF(AND(K168&gt;0,V168&gt;0),(V168-Resumen!$B$7)/Resumen!$B$7,"")</f>
        <v/>
      </c>
      <c r="Z168" s="28" t="str">
        <f aca="false">IF(AND(K168&gt;0,I168&gt;0,V168&gt;0,S168&gt;0),V168-S168,"")</f>
        <v/>
      </c>
      <c r="AA168" s="12" t="str">
        <f aca="false">IF(Z168&lt;&gt;"",Z168/S168,"")</f>
        <v/>
      </c>
      <c r="AB168" s="28" t="str">
        <f aca="false">IF(AND(K168&gt;0,J168&gt;0,V168&gt;0,U168&gt;0),V168-U168,"")</f>
        <v/>
      </c>
      <c r="AC168" s="12" t="str">
        <f aca="false">IF(AB168&lt;&gt;"",AB168/U168,"")</f>
        <v/>
      </c>
      <c r="AD168" s="27" t="n">
        <v>0</v>
      </c>
      <c r="AE168" s="27" t="n">
        <v>0</v>
      </c>
      <c r="AF168" s="27" t="n">
        <v>0</v>
      </c>
      <c r="AG168" s="28" t="n">
        <f aca="false">AD168+AE168+AF168</f>
        <v>0</v>
      </c>
      <c r="AH168" s="12" t="str">
        <f aca="false">IF(AG168&gt;0,AD168/AG168,"")</f>
        <v/>
      </c>
      <c r="AI168" s="27" t="n">
        <v>0</v>
      </c>
      <c r="AJ168" s="27" t="n">
        <v>0</v>
      </c>
      <c r="AK168" s="27" t="n">
        <v>0</v>
      </c>
      <c r="AL168" s="22" t="str">
        <f aca="false">IF(OR(AJ168&gt;0,AK168&gt;0),"Sí","No")</f>
        <v>No</v>
      </c>
      <c r="AM168" s="6"/>
      <c r="AN168" s="6"/>
      <c r="AO168" s="12" t="n">
        <f aca="false">IF(M168&gt;0,K168/M168,"")</f>
        <v>1</v>
      </c>
      <c r="AP168" s="22" t="str">
        <f aca="false">IF(M168&gt;=Resumen!$B$5,"Alto","Bajo")</f>
        <v>Bajo</v>
      </c>
      <c r="AQ168" s="22" t="str">
        <f aca="false">IF(AO168&gt;=Resumen!$B$28,"Alto","Bajo")</f>
        <v>Alto</v>
      </c>
      <c r="AR168" s="22" t="str">
        <f aca="false">AP168&amp;" Potencial / "&amp;AQ168&amp;" Share"</f>
        <v>Bajo Potencial / Alto Share</v>
      </c>
      <c r="AS168" s="22" t="str">
        <f aca="false">IF(Q168="Sí",IF(AO168&gt;=Resumen!$B$29,"Alto","Bajo"),"")</f>
        <v/>
      </c>
      <c r="AT168" s="22" t="str">
        <f aca="false">IF(AS168&lt;&gt;"",AP168&amp;" Potencial / "&amp;AS168&amp;" Share","")</f>
        <v/>
      </c>
      <c r="AU168" s="22" t="str">
        <f aca="false">IF(AH168="","Sin dato",IF(AH168-AO168&gt;Resumen!$B$6,"Sobre-exhibido",IF(AO168-AH168&gt;Resumen!$B$6,"Sub-exhibido","En línea")))</f>
        <v>Sin dato</v>
      </c>
      <c r="AV168" s="22" t="str">
        <f aca="false">IF(AT168="","",IF(AT168="Alto Potencial / Bajo Share",1,IF(AT168="Alto Potencial / Alto Share",2,IF(AT168="Bajo Potencial / Alto Share",3,4))))</f>
        <v/>
      </c>
      <c r="AW168" s="22" t="str">
        <f aca="false">IF(Q168="No","Sin competencia directa",IF(AV168=1,"1 - Foco Conquista (Alto Pot / Bajo Share)",IF(AV168=2,"2 - Foco Defensa (Alto Pot / Alto Share)",IF(AV168=3,"3 - Monitoreo (Bajo Pot / Alto Share)","4 - Baja Prioridad (Bajo Pot / Bajo Share)"))))</f>
        <v>Sin competencia directa</v>
      </c>
      <c r="AX168" s="12" t="str">
        <f aca="false">IF(OR(IFERROR(AND(W168&lt;&gt;"",Y168&lt;&gt;"",Y168-W168&gt;Resumen!$B$8),FALSE()),IFERROR(AND(X168&lt;&gt;"",Y168&lt;&gt;"",Y168-X168&gt;Resumen!$B$8),FALSE())),MAX(IF(IFERROR(AND(W168&lt;&gt;"",Y168&lt;&gt;"",Y168-W168&gt;Resumen!$B$8),FALSE()),Y168-W168,0),IF(IFERROR(AND(X168&lt;&gt;"",Y168&lt;&gt;"",Y168-X168&gt;Resumen!$B$8),FALSE()),Y168-X168,0)),"")</f>
        <v/>
      </c>
      <c r="AY168" s="22" t="str">
        <f aca="false">IF(OR(IFERROR(AND(W168&lt;&gt;"",Y168&lt;&gt;"",Y168-W168&gt;Resumen!$B$8),FALSE()),IFERROR(AND(X168&lt;&gt;"",Y168&lt;&gt;"",Y168-X168&gt;Resumen!$B$8),FALSE())),TRIM("Lays tiene mayor markup que "&amp;IF(IFERROR(AND(W168&lt;&gt;"",Y168&lt;&gt;"",Y168-W168&gt;Resumen!$B$8),FALSE()),"Quento ","")&amp;IF(IFERROR(AND(X168&lt;&gt;"",Y168&lt;&gt;"",Y168-X168&gt;Resumen!$B$8),FALSE()),"Julicroc ","")&amp;"en este PDV"),"")</f>
        <v/>
      </c>
      <c r="AZ168" s="22" t="str">
        <f aca="false">IF(COUNTIF('Plan Pehuamar - Lista'!$A$2:$A$167,A168)&gt;0,"Sí","No")</f>
        <v>No</v>
      </c>
      <c r="BA168" s="22" t="str">
        <f aca="false">IF(COUNTIF('Plan Combo 9+1'!$A$2:$A$226,A168)&gt;0,"Sí","No")</f>
        <v>No</v>
      </c>
      <c r="BB168" s="22" t="str">
        <f aca="false">IF(AH168="","No",IF(BA168="Sí",IF((AO168-AH168)&gt;Resumen!$B$6,"Sí","No"),IF((AO168-AH168)&gt;=Resumen!$B$132,"Sí","No")))</f>
        <v>No</v>
      </c>
      <c r="BC168" s="22" t="str">
        <f aca="false">IF(AND(N168="Sí",AL168="Sí",AI168=0),"Sí","No")</f>
        <v>No</v>
      </c>
      <c r="BD168" s="22" t="str">
        <f aca="false">IF(COUNTIF('Plan 9+1 (con Pehuamar)'!$A$2:$A$227,A168)&gt;0,"Sí","No")</f>
        <v>No</v>
      </c>
    </row>
    <row r="169" customFormat="false" ht="15" hidden="false" customHeight="true" outlineLevel="0" collapsed="false">
      <c r="A169" s="6" t="n">
        <v>403467</v>
      </c>
      <c r="B169" s="6" t="n">
        <v>1</v>
      </c>
      <c r="C169" s="6" t="n">
        <v>104</v>
      </c>
      <c r="D169" s="6" t="s">
        <v>359</v>
      </c>
      <c r="E169" s="6" t="s">
        <v>381</v>
      </c>
      <c r="F169" s="6" t="s">
        <v>382</v>
      </c>
      <c r="G169" s="6" t="s">
        <v>129</v>
      </c>
      <c r="H169" s="6" t="s">
        <v>197</v>
      </c>
      <c r="I169" s="27" t="n">
        <v>0</v>
      </c>
      <c r="J169" s="27" t="n">
        <v>0</v>
      </c>
      <c r="K169" s="27" t="n">
        <v>0.9</v>
      </c>
      <c r="L169" s="28" t="n">
        <f aca="false">I169+J169</f>
        <v>0</v>
      </c>
      <c r="M169" s="28" t="n">
        <f aca="false">L169+K169</f>
        <v>0.9</v>
      </c>
      <c r="N169" s="22" t="str">
        <f aca="false">IF(I169&gt;0,"Sí","No")</f>
        <v>No</v>
      </c>
      <c r="O169" s="22" t="str">
        <f aca="false">IF(J169&gt;0,"Sí","No")</f>
        <v>No</v>
      </c>
      <c r="P169" s="22" t="str">
        <f aca="false">IF(K169&gt;0,"Sí","No")</f>
        <v>Sí</v>
      </c>
      <c r="Q169" s="22" t="str">
        <f aca="false">IF(OR(I169&gt;0,J169&gt;0),"Sí","No")</f>
        <v>No</v>
      </c>
      <c r="R169" s="27"/>
      <c r="S169" s="27"/>
      <c r="T169" s="27"/>
      <c r="U169" s="27"/>
      <c r="V169" s="27"/>
      <c r="W169" s="12" t="str">
        <f aca="false">IF(AND(I169&gt;0,R169&gt;0),(S169-R169)/R169,"")</f>
        <v/>
      </c>
      <c r="X169" s="12" t="str">
        <f aca="false">IF(AND(J169&gt;0,T169&gt;0),(U169-T169)/T169,"")</f>
        <v/>
      </c>
      <c r="Y169" s="12" t="str">
        <f aca="false">IF(AND(K169&gt;0,V169&gt;0),(V169-Resumen!$B$7)/Resumen!$B$7,"")</f>
        <v/>
      </c>
      <c r="Z169" s="28" t="str">
        <f aca="false">IF(AND(K169&gt;0,I169&gt;0,V169&gt;0,S169&gt;0),V169-S169,"")</f>
        <v/>
      </c>
      <c r="AA169" s="12" t="str">
        <f aca="false">IF(Z169&lt;&gt;"",Z169/S169,"")</f>
        <v/>
      </c>
      <c r="AB169" s="28" t="str">
        <f aca="false">IF(AND(K169&gt;0,J169&gt;0,V169&gt;0,U169&gt;0),V169-U169,"")</f>
        <v/>
      </c>
      <c r="AC169" s="12" t="str">
        <f aca="false">IF(AB169&lt;&gt;"",AB169/U169,"")</f>
        <v/>
      </c>
      <c r="AD169" s="27" t="n">
        <v>0</v>
      </c>
      <c r="AE169" s="27" t="n">
        <v>0</v>
      </c>
      <c r="AF169" s="27" t="n">
        <v>0</v>
      </c>
      <c r="AG169" s="28" t="n">
        <f aca="false">AD169+AE169+AF169</f>
        <v>0</v>
      </c>
      <c r="AH169" s="12" t="str">
        <f aca="false">IF(AG169&gt;0,AD169/AG169,"")</f>
        <v/>
      </c>
      <c r="AI169" s="27" t="n">
        <v>0</v>
      </c>
      <c r="AJ169" s="27" t="n">
        <v>0</v>
      </c>
      <c r="AK169" s="27" t="n">
        <v>0</v>
      </c>
      <c r="AL169" s="22" t="str">
        <f aca="false">IF(OR(AJ169&gt;0,AK169&gt;0),"Sí","No")</f>
        <v>No</v>
      </c>
      <c r="AM169" s="6"/>
      <c r="AN169" s="6"/>
      <c r="AO169" s="12" t="n">
        <f aca="false">IF(M169&gt;0,K169/M169,"")</f>
        <v>1</v>
      </c>
      <c r="AP169" s="22" t="str">
        <f aca="false">IF(M169&gt;=Resumen!$B$5,"Alto","Bajo")</f>
        <v>Bajo</v>
      </c>
      <c r="AQ169" s="22" t="str">
        <f aca="false">IF(AO169&gt;=Resumen!$B$28,"Alto","Bajo")</f>
        <v>Alto</v>
      </c>
      <c r="AR169" s="22" t="str">
        <f aca="false">AP169&amp;" Potencial / "&amp;AQ169&amp;" Share"</f>
        <v>Bajo Potencial / Alto Share</v>
      </c>
      <c r="AS169" s="22" t="str">
        <f aca="false">IF(Q169="Sí",IF(AO169&gt;=Resumen!$B$29,"Alto","Bajo"),"")</f>
        <v/>
      </c>
      <c r="AT169" s="22" t="str">
        <f aca="false">IF(AS169&lt;&gt;"",AP169&amp;" Potencial / "&amp;AS169&amp;" Share","")</f>
        <v/>
      </c>
      <c r="AU169" s="22" t="str">
        <f aca="false">IF(AH169="","Sin dato",IF(AH169-AO169&gt;Resumen!$B$6,"Sobre-exhibido",IF(AO169-AH169&gt;Resumen!$B$6,"Sub-exhibido","En línea")))</f>
        <v>Sin dato</v>
      </c>
      <c r="AV169" s="22" t="str">
        <f aca="false">IF(AT169="","",IF(AT169="Alto Potencial / Bajo Share",1,IF(AT169="Alto Potencial / Alto Share",2,IF(AT169="Bajo Potencial / Alto Share",3,4))))</f>
        <v/>
      </c>
      <c r="AW169" s="22" t="str">
        <f aca="false">IF(Q169="No","Sin competencia directa",IF(AV169=1,"1 - Foco Conquista (Alto Pot / Bajo Share)",IF(AV169=2,"2 - Foco Defensa (Alto Pot / Alto Share)",IF(AV169=3,"3 - Monitoreo (Bajo Pot / Alto Share)","4 - Baja Prioridad (Bajo Pot / Bajo Share)"))))</f>
        <v>Sin competencia directa</v>
      </c>
      <c r="AX169" s="12" t="str">
        <f aca="false">IF(OR(IFERROR(AND(W169&lt;&gt;"",Y169&lt;&gt;"",Y169-W169&gt;Resumen!$B$8),FALSE()),IFERROR(AND(X169&lt;&gt;"",Y169&lt;&gt;"",Y169-X169&gt;Resumen!$B$8),FALSE())),MAX(IF(IFERROR(AND(W169&lt;&gt;"",Y169&lt;&gt;"",Y169-W169&gt;Resumen!$B$8),FALSE()),Y169-W169,0),IF(IFERROR(AND(X169&lt;&gt;"",Y169&lt;&gt;"",Y169-X169&gt;Resumen!$B$8),FALSE()),Y169-X169,0)),"")</f>
        <v/>
      </c>
      <c r="AY169" s="22" t="str">
        <f aca="false">IF(OR(IFERROR(AND(W169&lt;&gt;"",Y169&lt;&gt;"",Y169-W169&gt;Resumen!$B$8),FALSE()),IFERROR(AND(X169&lt;&gt;"",Y169&lt;&gt;"",Y169-X169&gt;Resumen!$B$8),FALSE())),TRIM("Lays tiene mayor markup que "&amp;IF(IFERROR(AND(W169&lt;&gt;"",Y169&lt;&gt;"",Y169-W169&gt;Resumen!$B$8),FALSE()),"Quento ","")&amp;IF(IFERROR(AND(X169&lt;&gt;"",Y169&lt;&gt;"",Y169-X169&gt;Resumen!$B$8),FALSE()),"Julicroc ","")&amp;"en este PDV"),"")</f>
        <v/>
      </c>
      <c r="AZ169" s="22" t="str">
        <f aca="false">IF(COUNTIF('Plan Pehuamar - Lista'!$A$2:$A$167,A169)&gt;0,"Sí","No")</f>
        <v>No</v>
      </c>
      <c r="BA169" s="22" t="str">
        <f aca="false">IF(COUNTIF('Plan Combo 9+1'!$A$2:$A$226,A169)&gt;0,"Sí","No")</f>
        <v>No</v>
      </c>
      <c r="BB169" s="22" t="str">
        <f aca="false">IF(AH169="","No",IF(BA169="Sí",IF((AO169-AH169)&gt;Resumen!$B$6,"Sí","No"),IF((AO169-AH169)&gt;=Resumen!$B$132,"Sí","No")))</f>
        <v>No</v>
      </c>
      <c r="BC169" s="22" t="str">
        <f aca="false">IF(AND(N169="Sí",AL169="Sí",AI169=0),"Sí","No")</f>
        <v>No</v>
      </c>
      <c r="BD169" s="22" t="str">
        <f aca="false">IF(COUNTIF('Plan 9+1 (con Pehuamar)'!$A$2:$A$227,A169)&gt;0,"Sí","No")</f>
        <v>No</v>
      </c>
    </row>
    <row r="170" customFormat="false" ht="15" hidden="false" customHeight="true" outlineLevel="0" collapsed="false">
      <c r="A170" s="6" t="n">
        <v>403474</v>
      </c>
      <c r="B170" s="6" t="n">
        <v>1</v>
      </c>
      <c r="C170" s="6" t="n">
        <v>104</v>
      </c>
      <c r="D170" s="6" t="s">
        <v>359</v>
      </c>
      <c r="E170" s="6" t="s">
        <v>383</v>
      </c>
      <c r="F170" s="6" t="s">
        <v>196</v>
      </c>
      <c r="G170" s="6" t="s">
        <v>129</v>
      </c>
      <c r="H170" s="6" t="s">
        <v>197</v>
      </c>
      <c r="I170" s="27" t="n">
        <v>0</v>
      </c>
      <c r="J170" s="27" t="n">
        <v>0</v>
      </c>
      <c r="K170" s="27" t="n">
        <v>6.1</v>
      </c>
      <c r="L170" s="28" t="n">
        <f aca="false">I170+J170</f>
        <v>0</v>
      </c>
      <c r="M170" s="28" t="n">
        <f aca="false">L170+K170</f>
        <v>6.1</v>
      </c>
      <c r="N170" s="22" t="str">
        <f aca="false">IF(I170&gt;0,"Sí","No")</f>
        <v>No</v>
      </c>
      <c r="O170" s="22" t="str">
        <f aca="false">IF(J170&gt;0,"Sí","No")</f>
        <v>No</v>
      </c>
      <c r="P170" s="22" t="str">
        <f aca="false">IF(K170&gt;0,"Sí","No")</f>
        <v>Sí</v>
      </c>
      <c r="Q170" s="22" t="str">
        <f aca="false">IF(OR(I170&gt;0,J170&gt;0),"Sí","No")</f>
        <v>No</v>
      </c>
      <c r="R170" s="27"/>
      <c r="S170" s="27"/>
      <c r="T170" s="27"/>
      <c r="U170" s="27"/>
      <c r="V170" s="27"/>
      <c r="W170" s="12" t="str">
        <f aca="false">IF(AND(I170&gt;0,R170&gt;0),(S170-R170)/R170,"")</f>
        <v/>
      </c>
      <c r="X170" s="12" t="str">
        <f aca="false">IF(AND(J170&gt;0,T170&gt;0),(U170-T170)/T170,"")</f>
        <v/>
      </c>
      <c r="Y170" s="12" t="str">
        <f aca="false">IF(AND(K170&gt;0,V170&gt;0),(V170-Resumen!$B$7)/Resumen!$B$7,"")</f>
        <v/>
      </c>
      <c r="Z170" s="28" t="str">
        <f aca="false">IF(AND(K170&gt;0,I170&gt;0,V170&gt;0,S170&gt;0),V170-S170,"")</f>
        <v/>
      </c>
      <c r="AA170" s="12" t="str">
        <f aca="false">IF(Z170&lt;&gt;"",Z170/S170,"")</f>
        <v/>
      </c>
      <c r="AB170" s="28" t="str">
        <f aca="false">IF(AND(K170&gt;0,J170&gt;0,V170&gt;0,U170&gt;0),V170-U170,"")</f>
        <v/>
      </c>
      <c r="AC170" s="12" t="str">
        <f aca="false">IF(AB170&lt;&gt;"",AB170/U170,"")</f>
        <v/>
      </c>
      <c r="AD170" s="27" t="n">
        <v>0</v>
      </c>
      <c r="AE170" s="27" t="n">
        <v>0</v>
      </c>
      <c r="AF170" s="27" t="n">
        <v>0</v>
      </c>
      <c r="AG170" s="28" t="n">
        <f aca="false">AD170+AE170+AF170</f>
        <v>0</v>
      </c>
      <c r="AH170" s="12" t="str">
        <f aca="false">IF(AG170&gt;0,AD170/AG170,"")</f>
        <v/>
      </c>
      <c r="AI170" s="27" t="n">
        <v>0</v>
      </c>
      <c r="AJ170" s="27" t="n">
        <v>0</v>
      </c>
      <c r="AK170" s="27" t="n">
        <v>0</v>
      </c>
      <c r="AL170" s="22" t="str">
        <f aca="false">IF(OR(AJ170&gt;0,AK170&gt;0),"Sí","No")</f>
        <v>No</v>
      </c>
      <c r="AM170" s="6"/>
      <c r="AN170" s="6"/>
      <c r="AO170" s="12" t="n">
        <f aca="false">IF(M170&gt;0,K170/M170,"")</f>
        <v>1</v>
      </c>
      <c r="AP170" s="22" t="str">
        <f aca="false">IF(M170&gt;=Resumen!$B$5,"Alto","Bajo")</f>
        <v>Bajo</v>
      </c>
      <c r="AQ170" s="22" t="str">
        <f aca="false">IF(AO170&gt;=Resumen!$B$28,"Alto","Bajo")</f>
        <v>Alto</v>
      </c>
      <c r="AR170" s="22" t="str">
        <f aca="false">AP170&amp;" Potencial / "&amp;AQ170&amp;" Share"</f>
        <v>Bajo Potencial / Alto Share</v>
      </c>
      <c r="AS170" s="22" t="str">
        <f aca="false">IF(Q170="Sí",IF(AO170&gt;=Resumen!$B$29,"Alto","Bajo"),"")</f>
        <v/>
      </c>
      <c r="AT170" s="22" t="str">
        <f aca="false">IF(AS170&lt;&gt;"",AP170&amp;" Potencial / "&amp;AS170&amp;" Share","")</f>
        <v/>
      </c>
      <c r="AU170" s="22" t="str">
        <f aca="false">IF(AH170="","Sin dato",IF(AH170-AO170&gt;Resumen!$B$6,"Sobre-exhibido",IF(AO170-AH170&gt;Resumen!$B$6,"Sub-exhibido","En línea")))</f>
        <v>Sin dato</v>
      </c>
      <c r="AV170" s="22" t="str">
        <f aca="false">IF(AT170="","",IF(AT170="Alto Potencial / Bajo Share",1,IF(AT170="Alto Potencial / Alto Share",2,IF(AT170="Bajo Potencial / Alto Share",3,4))))</f>
        <v/>
      </c>
      <c r="AW170" s="22" t="str">
        <f aca="false">IF(Q170="No","Sin competencia directa",IF(AV170=1,"1 - Foco Conquista (Alto Pot / Bajo Share)",IF(AV170=2,"2 - Foco Defensa (Alto Pot / Alto Share)",IF(AV170=3,"3 - Monitoreo (Bajo Pot / Alto Share)","4 - Baja Prioridad (Bajo Pot / Bajo Share)"))))</f>
        <v>Sin competencia directa</v>
      </c>
      <c r="AX170" s="12" t="str">
        <f aca="false">IF(OR(IFERROR(AND(W170&lt;&gt;"",Y170&lt;&gt;"",Y170-W170&gt;Resumen!$B$8),FALSE()),IFERROR(AND(X170&lt;&gt;"",Y170&lt;&gt;"",Y170-X170&gt;Resumen!$B$8),FALSE())),MAX(IF(IFERROR(AND(W170&lt;&gt;"",Y170&lt;&gt;"",Y170-W170&gt;Resumen!$B$8),FALSE()),Y170-W170,0),IF(IFERROR(AND(X170&lt;&gt;"",Y170&lt;&gt;"",Y170-X170&gt;Resumen!$B$8),FALSE()),Y170-X170,0)),"")</f>
        <v/>
      </c>
      <c r="AY170" s="22" t="str">
        <f aca="false">IF(OR(IFERROR(AND(W170&lt;&gt;"",Y170&lt;&gt;"",Y170-W170&gt;Resumen!$B$8),FALSE()),IFERROR(AND(X170&lt;&gt;"",Y170&lt;&gt;"",Y170-X170&gt;Resumen!$B$8),FALSE())),TRIM("Lays tiene mayor markup que "&amp;IF(IFERROR(AND(W170&lt;&gt;"",Y170&lt;&gt;"",Y170-W170&gt;Resumen!$B$8),FALSE()),"Quento ","")&amp;IF(IFERROR(AND(X170&lt;&gt;"",Y170&lt;&gt;"",Y170-X170&gt;Resumen!$B$8),FALSE()),"Julicroc ","")&amp;"en este PDV"),"")</f>
        <v/>
      </c>
      <c r="AZ170" s="22" t="str">
        <f aca="false">IF(COUNTIF('Plan Pehuamar - Lista'!$A$2:$A$167,A170)&gt;0,"Sí","No")</f>
        <v>No</v>
      </c>
      <c r="BA170" s="22" t="str">
        <f aca="false">IF(COUNTIF('Plan Combo 9+1'!$A$2:$A$226,A170)&gt;0,"Sí","No")</f>
        <v>No</v>
      </c>
      <c r="BB170" s="22" t="str">
        <f aca="false">IF(AH170="","No",IF(BA170="Sí",IF((AO170-AH170)&gt;Resumen!$B$6,"Sí","No"),IF((AO170-AH170)&gt;=Resumen!$B$132,"Sí","No")))</f>
        <v>No</v>
      </c>
      <c r="BC170" s="22" t="str">
        <f aca="false">IF(AND(N170="Sí",AL170="Sí",AI170=0),"Sí","No")</f>
        <v>No</v>
      </c>
      <c r="BD170" s="22" t="str">
        <f aca="false">IF(COUNTIF('Plan 9+1 (con Pehuamar)'!$A$2:$A$227,A170)&gt;0,"Sí","No")</f>
        <v>No</v>
      </c>
    </row>
    <row r="171" customFormat="false" ht="15" hidden="false" customHeight="true" outlineLevel="0" collapsed="false">
      <c r="A171" s="6" t="n">
        <v>403842</v>
      </c>
      <c r="B171" s="6" t="n">
        <v>1</v>
      </c>
      <c r="C171" s="6" t="n">
        <v>104</v>
      </c>
      <c r="D171" s="6" t="s">
        <v>359</v>
      </c>
      <c r="E171" s="6" t="s">
        <v>384</v>
      </c>
      <c r="F171" s="6" t="s">
        <v>206</v>
      </c>
      <c r="G171" s="6" t="s">
        <v>129</v>
      </c>
      <c r="H171" s="6" t="s">
        <v>197</v>
      </c>
      <c r="I171" s="27" t="n">
        <v>0</v>
      </c>
      <c r="J171" s="27" t="n">
        <v>0</v>
      </c>
      <c r="K171" s="27" t="n">
        <v>3.6</v>
      </c>
      <c r="L171" s="28" t="n">
        <f aca="false">I171+J171</f>
        <v>0</v>
      </c>
      <c r="M171" s="28" t="n">
        <f aca="false">L171+K171</f>
        <v>3.6</v>
      </c>
      <c r="N171" s="22" t="str">
        <f aca="false">IF(I171&gt;0,"Sí","No")</f>
        <v>No</v>
      </c>
      <c r="O171" s="22" t="str">
        <f aca="false">IF(J171&gt;0,"Sí","No")</f>
        <v>No</v>
      </c>
      <c r="P171" s="22" t="str">
        <f aca="false">IF(K171&gt;0,"Sí","No")</f>
        <v>Sí</v>
      </c>
      <c r="Q171" s="22" t="str">
        <f aca="false">IF(OR(I171&gt;0,J171&gt;0),"Sí","No")</f>
        <v>No</v>
      </c>
      <c r="R171" s="27"/>
      <c r="S171" s="27"/>
      <c r="T171" s="27"/>
      <c r="U171" s="27"/>
      <c r="V171" s="27"/>
      <c r="W171" s="12" t="str">
        <f aca="false">IF(AND(I171&gt;0,R171&gt;0),(S171-R171)/R171,"")</f>
        <v/>
      </c>
      <c r="X171" s="12" t="str">
        <f aca="false">IF(AND(J171&gt;0,T171&gt;0),(U171-T171)/T171,"")</f>
        <v/>
      </c>
      <c r="Y171" s="12" t="str">
        <f aca="false">IF(AND(K171&gt;0,V171&gt;0),(V171-Resumen!$B$7)/Resumen!$B$7,"")</f>
        <v/>
      </c>
      <c r="Z171" s="28" t="str">
        <f aca="false">IF(AND(K171&gt;0,I171&gt;0,V171&gt;0,S171&gt;0),V171-S171,"")</f>
        <v/>
      </c>
      <c r="AA171" s="12" t="str">
        <f aca="false">IF(Z171&lt;&gt;"",Z171/S171,"")</f>
        <v/>
      </c>
      <c r="AB171" s="28" t="str">
        <f aca="false">IF(AND(K171&gt;0,J171&gt;0,V171&gt;0,U171&gt;0),V171-U171,"")</f>
        <v/>
      </c>
      <c r="AC171" s="12" t="str">
        <f aca="false">IF(AB171&lt;&gt;"",AB171/U171,"")</f>
        <v/>
      </c>
      <c r="AD171" s="27" t="n">
        <v>0</v>
      </c>
      <c r="AE171" s="27" t="n">
        <v>0</v>
      </c>
      <c r="AF171" s="27" t="n">
        <v>0</v>
      </c>
      <c r="AG171" s="28" t="n">
        <f aca="false">AD171+AE171+AF171</f>
        <v>0</v>
      </c>
      <c r="AH171" s="12" t="str">
        <f aca="false">IF(AG171&gt;0,AD171/AG171,"")</f>
        <v/>
      </c>
      <c r="AI171" s="27" t="n">
        <v>0</v>
      </c>
      <c r="AJ171" s="27" t="n">
        <v>0</v>
      </c>
      <c r="AK171" s="27" t="n">
        <v>0</v>
      </c>
      <c r="AL171" s="22" t="str">
        <f aca="false">IF(OR(AJ171&gt;0,AK171&gt;0),"Sí","No")</f>
        <v>No</v>
      </c>
      <c r="AM171" s="6"/>
      <c r="AN171" s="6"/>
      <c r="AO171" s="12" t="n">
        <f aca="false">IF(M171&gt;0,K171/M171,"")</f>
        <v>1</v>
      </c>
      <c r="AP171" s="22" t="str">
        <f aca="false">IF(M171&gt;=Resumen!$B$5,"Alto","Bajo")</f>
        <v>Bajo</v>
      </c>
      <c r="AQ171" s="22" t="str">
        <f aca="false">IF(AO171&gt;=Resumen!$B$28,"Alto","Bajo")</f>
        <v>Alto</v>
      </c>
      <c r="AR171" s="22" t="str">
        <f aca="false">AP171&amp;" Potencial / "&amp;AQ171&amp;" Share"</f>
        <v>Bajo Potencial / Alto Share</v>
      </c>
      <c r="AS171" s="22" t="str">
        <f aca="false">IF(Q171="Sí",IF(AO171&gt;=Resumen!$B$29,"Alto","Bajo"),"")</f>
        <v/>
      </c>
      <c r="AT171" s="22" t="str">
        <f aca="false">IF(AS171&lt;&gt;"",AP171&amp;" Potencial / "&amp;AS171&amp;" Share","")</f>
        <v/>
      </c>
      <c r="AU171" s="22" t="str">
        <f aca="false">IF(AH171="","Sin dato",IF(AH171-AO171&gt;Resumen!$B$6,"Sobre-exhibido",IF(AO171-AH171&gt;Resumen!$B$6,"Sub-exhibido","En línea")))</f>
        <v>Sin dato</v>
      </c>
      <c r="AV171" s="22" t="str">
        <f aca="false">IF(AT171="","",IF(AT171="Alto Potencial / Bajo Share",1,IF(AT171="Alto Potencial / Alto Share",2,IF(AT171="Bajo Potencial / Alto Share",3,4))))</f>
        <v/>
      </c>
      <c r="AW171" s="22" t="str">
        <f aca="false">IF(Q171="No","Sin competencia directa",IF(AV171=1,"1 - Foco Conquista (Alto Pot / Bajo Share)",IF(AV171=2,"2 - Foco Defensa (Alto Pot / Alto Share)",IF(AV171=3,"3 - Monitoreo (Bajo Pot / Alto Share)","4 - Baja Prioridad (Bajo Pot / Bajo Share)"))))</f>
        <v>Sin competencia directa</v>
      </c>
      <c r="AX171" s="12" t="str">
        <f aca="false">IF(OR(IFERROR(AND(W171&lt;&gt;"",Y171&lt;&gt;"",Y171-W171&gt;Resumen!$B$8),FALSE()),IFERROR(AND(X171&lt;&gt;"",Y171&lt;&gt;"",Y171-X171&gt;Resumen!$B$8),FALSE())),MAX(IF(IFERROR(AND(W171&lt;&gt;"",Y171&lt;&gt;"",Y171-W171&gt;Resumen!$B$8),FALSE()),Y171-W171,0),IF(IFERROR(AND(X171&lt;&gt;"",Y171&lt;&gt;"",Y171-X171&gt;Resumen!$B$8),FALSE()),Y171-X171,0)),"")</f>
        <v/>
      </c>
      <c r="AY171" s="22" t="str">
        <f aca="false">IF(OR(IFERROR(AND(W171&lt;&gt;"",Y171&lt;&gt;"",Y171-W171&gt;Resumen!$B$8),FALSE()),IFERROR(AND(X171&lt;&gt;"",Y171&lt;&gt;"",Y171-X171&gt;Resumen!$B$8),FALSE())),TRIM("Lays tiene mayor markup que "&amp;IF(IFERROR(AND(W171&lt;&gt;"",Y171&lt;&gt;"",Y171-W171&gt;Resumen!$B$8),FALSE()),"Quento ","")&amp;IF(IFERROR(AND(X171&lt;&gt;"",Y171&lt;&gt;"",Y171-X171&gt;Resumen!$B$8),FALSE()),"Julicroc ","")&amp;"en este PDV"),"")</f>
        <v/>
      </c>
      <c r="AZ171" s="22" t="str">
        <f aca="false">IF(COUNTIF('Plan Pehuamar - Lista'!$A$2:$A$167,A171)&gt;0,"Sí","No")</f>
        <v>No</v>
      </c>
      <c r="BA171" s="22" t="str">
        <f aca="false">IF(COUNTIF('Plan Combo 9+1'!$A$2:$A$226,A171)&gt;0,"Sí","No")</f>
        <v>No</v>
      </c>
      <c r="BB171" s="22" t="str">
        <f aca="false">IF(AH171="","No",IF(BA171="Sí",IF((AO171-AH171)&gt;Resumen!$B$6,"Sí","No"),IF((AO171-AH171)&gt;=Resumen!$B$132,"Sí","No")))</f>
        <v>No</v>
      </c>
      <c r="BC171" s="22" t="str">
        <f aca="false">IF(AND(N171="Sí",AL171="Sí",AI171=0),"Sí","No")</f>
        <v>No</v>
      </c>
      <c r="BD171" s="22" t="str">
        <f aca="false">IF(COUNTIF('Plan 9+1 (con Pehuamar)'!$A$2:$A$227,A171)&gt;0,"Sí","No")</f>
        <v>No</v>
      </c>
    </row>
    <row r="172" customFormat="false" ht="15" hidden="false" customHeight="true" outlineLevel="0" collapsed="false">
      <c r="A172" s="6" t="n">
        <v>403898</v>
      </c>
      <c r="B172" s="6" t="n">
        <v>1</v>
      </c>
      <c r="C172" s="6" t="n">
        <v>104</v>
      </c>
      <c r="D172" s="6" t="s">
        <v>359</v>
      </c>
      <c r="E172" s="6" t="s">
        <v>385</v>
      </c>
      <c r="F172" s="6" t="s">
        <v>201</v>
      </c>
      <c r="G172" s="6" t="s">
        <v>129</v>
      </c>
      <c r="H172" s="6" t="s">
        <v>197</v>
      </c>
      <c r="I172" s="27" t="n">
        <v>0</v>
      </c>
      <c r="J172" s="27" t="n">
        <v>0</v>
      </c>
      <c r="K172" s="27" t="n">
        <v>0.5</v>
      </c>
      <c r="L172" s="28" t="n">
        <f aca="false">I172+J172</f>
        <v>0</v>
      </c>
      <c r="M172" s="28" t="n">
        <f aca="false">L172+K172</f>
        <v>0.5</v>
      </c>
      <c r="N172" s="22" t="str">
        <f aca="false">IF(I172&gt;0,"Sí","No")</f>
        <v>No</v>
      </c>
      <c r="O172" s="22" t="str">
        <f aca="false">IF(J172&gt;0,"Sí","No")</f>
        <v>No</v>
      </c>
      <c r="P172" s="22" t="str">
        <f aca="false">IF(K172&gt;0,"Sí","No")</f>
        <v>Sí</v>
      </c>
      <c r="Q172" s="22" t="str">
        <f aca="false">IF(OR(I172&gt;0,J172&gt;0),"Sí","No")</f>
        <v>No</v>
      </c>
      <c r="R172" s="27"/>
      <c r="S172" s="27"/>
      <c r="T172" s="27"/>
      <c r="U172" s="27"/>
      <c r="V172" s="27"/>
      <c r="W172" s="12" t="str">
        <f aca="false">IF(AND(I172&gt;0,R172&gt;0),(S172-R172)/R172,"")</f>
        <v/>
      </c>
      <c r="X172" s="12" t="str">
        <f aca="false">IF(AND(J172&gt;0,T172&gt;0),(U172-T172)/T172,"")</f>
        <v/>
      </c>
      <c r="Y172" s="12" t="str">
        <f aca="false">IF(AND(K172&gt;0,V172&gt;0),(V172-Resumen!$B$7)/Resumen!$B$7,"")</f>
        <v/>
      </c>
      <c r="Z172" s="28" t="str">
        <f aca="false">IF(AND(K172&gt;0,I172&gt;0,V172&gt;0,S172&gt;0),V172-S172,"")</f>
        <v/>
      </c>
      <c r="AA172" s="12" t="str">
        <f aca="false">IF(Z172&lt;&gt;"",Z172/S172,"")</f>
        <v/>
      </c>
      <c r="AB172" s="28" t="str">
        <f aca="false">IF(AND(K172&gt;0,J172&gt;0,V172&gt;0,U172&gt;0),V172-U172,"")</f>
        <v/>
      </c>
      <c r="AC172" s="12" t="str">
        <f aca="false">IF(AB172&lt;&gt;"",AB172/U172,"")</f>
        <v/>
      </c>
      <c r="AD172" s="27" t="n">
        <v>0</v>
      </c>
      <c r="AE172" s="27" t="n">
        <v>0</v>
      </c>
      <c r="AF172" s="27" t="n">
        <v>0</v>
      </c>
      <c r="AG172" s="28" t="n">
        <f aca="false">AD172+AE172+AF172</f>
        <v>0</v>
      </c>
      <c r="AH172" s="12" t="str">
        <f aca="false">IF(AG172&gt;0,AD172/AG172,"")</f>
        <v/>
      </c>
      <c r="AI172" s="27" t="n">
        <v>0</v>
      </c>
      <c r="AJ172" s="27" t="n">
        <v>0</v>
      </c>
      <c r="AK172" s="27" t="n">
        <v>0</v>
      </c>
      <c r="AL172" s="22" t="str">
        <f aca="false">IF(OR(AJ172&gt;0,AK172&gt;0),"Sí","No")</f>
        <v>No</v>
      </c>
      <c r="AM172" s="6"/>
      <c r="AN172" s="6"/>
      <c r="AO172" s="12" t="n">
        <f aca="false">IF(M172&gt;0,K172/M172,"")</f>
        <v>1</v>
      </c>
      <c r="AP172" s="22" t="str">
        <f aca="false">IF(M172&gt;=Resumen!$B$5,"Alto","Bajo")</f>
        <v>Bajo</v>
      </c>
      <c r="AQ172" s="22" t="str">
        <f aca="false">IF(AO172&gt;=Resumen!$B$28,"Alto","Bajo")</f>
        <v>Alto</v>
      </c>
      <c r="AR172" s="22" t="str">
        <f aca="false">AP172&amp;" Potencial / "&amp;AQ172&amp;" Share"</f>
        <v>Bajo Potencial / Alto Share</v>
      </c>
      <c r="AS172" s="22" t="str">
        <f aca="false">IF(Q172="Sí",IF(AO172&gt;=Resumen!$B$29,"Alto","Bajo"),"")</f>
        <v/>
      </c>
      <c r="AT172" s="22" t="str">
        <f aca="false">IF(AS172&lt;&gt;"",AP172&amp;" Potencial / "&amp;AS172&amp;" Share","")</f>
        <v/>
      </c>
      <c r="AU172" s="22" t="str">
        <f aca="false">IF(AH172="","Sin dato",IF(AH172-AO172&gt;Resumen!$B$6,"Sobre-exhibido",IF(AO172-AH172&gt;Resumen!$B$6,"Sub-exhibido","En línea")))</f>
        <v>Sin dato</v>
      </c>
      <c r="AV172" s="22" t="str">
        <f aca="false">IF(AT172="","",IF(AT172="Alto Potencial / Bajo Share",1,IF(AT172="Alto Potencial / Alto Share",2,IF(AT172="Bajo Potencial / Alto Share",3,4))))</f>
        <v/>
      </c>
      <c r="AW172" s="22" t="str">
        <f aca="false">IF(Q172="No","Sin competencia directa",IF(AV172=1,"1 - Foco Conquista (Alto Pot / Bajo Share)",IF(AV172=2,"2 - Foco Defensa (Alto Pot / Alto Share)",IF(AV172=3,"3 - Monitoreo (Bajo Pot / Alto Share)","4 - Baja Prioridad (Bajo Pot / Bajo Share)"))))</f>
        <v>Sin competencia directa</v>
      </c>
      <c r="AX172" s="12" t="str">
        <f aca="false">IF(OR(IFERROR(AND(W172&lt;&gt;"",Y172&lt;&gt;"",Y172-W172&gt;Resumen!$B$8),FALSE()),IFERROR(AND(X172&lt;&gt;"",Y172&lt;&gt;"",Y172-X172&gt;Resumen!$B$8),FALSE())),MAX(IF(IFERROR(AND(W172&lt;&gt;"",Y172&lt;&gt;"",Y172-W172&gt;Resumen!$B$8),FALSE()),Y172-W172,0),IF(IFERROR(AND(X172&lt;&gt;"",Y172&lt;&gt;"",Y172-X172&gt;Resumen!$B$8),FALSE()),Y172-X172,0)),"")</f>
        <v/>
      </c>
      <c r="AY172" s="22" t="str">
        <f aca="false">IF(OR(IFERROR(AND(W172&lt;&gt;"",Y172&lt;&gt;"",Y172-W172&gt;Resumen!$B$8),FALSE()),IFERROR(AND(X172&lt;&gt;"",Y172&lt;&gt;"",Y172-X172&gt;Resumen!$B$8),FALSE())),TRIM("Lays tiene mayor markup que "&amp;IF(IFERROR(AND(W172&lt;&gt;"",Y172&lt;&gt;"",Y172-W172&gt;Resumen!$B$8),FALSE()),"Quento ","")&amp;IF(IFERROR(AND(X172&lt;&gt;"",Y172&lt;&gt;"",Y172-X172&gt;Resumen!$B$8),FALSE()),"Julicroc ","")&amp;"en este PDV"),"")</f>
        <v/>
      </c>
      <c r="AZ172" s="22" t="str">
        <f aca="false">IF(COUNTIF('Plan Pehuamar - Lista'!$A$2:$A$167,A172)&gt;0,"Sí","No")</f>
        <v>No</v>
      </c>
      <c r="BA172" s="22" t="str">
        <f aca="false">IF(COUNTIF('Plan Combo 9+1'!$A$2:$A$226,A172)&gt;0,"Sí","No")</f>
        <v>No</v>
      </c>
      <c r="BB172" s="22" t="str">
        <f aca="false">IF(AH172="","No",IF(BA172="Sí",IF((AO172-AH172)&gt;Resumen!$B$6,"Sí","No"),IF((AO172-AH172)&gt;=Resumen!$B$132,"Sí","No")))</f>
        <v>No</v>
      </c>
      <c r="BC172" s="22" t="str">
        <f aca="false">IF(AND(N172="Sí",AL172="Sí",AI172=0),"Sí","No")</f>
        <v>No</v>
      </c>
      <c r="BD172" s="22" t="str">
        <f aca="false">IF(COUNTIF('Plan 9+1 (con Pehuamar)'!$A$2:$A$227,A172)&gt;0,"Sí","No")</f>
        <v>No</v>
      </c>
    </row>
    <row r="173" customFormat="false" ht="15" hidden="false" customHeight="true" outlineLevel="0" collapsed="false">
      <c r="A173" s="6" t="n">
        <v>404059</v>
      </c>
      <c r="B173" s="6" t="n">
        <v>1</v>
      </c>
      <c r="C173" s="6" t="n">
        <v>104</v>
      </c>
      <c r="D173" s="6" t="s">
        <v>359</v>
      </c>
      <c r="E173" s="6" t="s">
        <v>386</v>
      </c>
      <c r="F173" s="6" t="s">
        <v>206</v>
      </c>
      <c r="G173" s="6" t="s">
        <v>129</v>
      </c>
      <c r="H173" s="6" t="s">
        <v>197</v>
      </c>
      <c r="I173" s="27" t="n">
        <v>0</v>
      </c>
      <c r="J173" s="27" t="n">
        <v>0</v>
      </c>
      <c r="K173" s="27" t="n">
        <v>2.5</v>
      </c>
      <c r="L173" s="28" t="n">
        <f aca="false">I173+J173</f>
        <v>0</v>
      </c>
      <c r="M173" s="28" t="n">
        <f aca="false">L173+K173</f>
        <v>2.5</v>
      </c>
      <c r="N173" s="22" t="str">
        <f aca="false">IF(I173&gt;0,"Sí","No")</f>
        <v>No</v>
      </c>
      <c r="O173" s="22" t="str">
        <f aca="false">IF(J173&gt;0,"Sí","No")</f>
        <v>No</v>
      </c>
      <c r="P173" s="22" t="str">
        <f aca="false">IF(K173&gt;0,"Sí","No")</f>
        <v>Sí</v>
      </c>
      <c r="Q173" s="22" t="str">
        <f aca="false">IF(OR(I173&gt;0,J173&gt;0),"Sí","No")</f>
        <v>No</v>
      </c>
      <c r="R173" s="27"/>
      <c r="S173" s="27"/>
      <c r="T173" s="27"/>
      <c r="U173" s="27"/>
      <c r="V173" s="27"/>
      <c r="W173" s="12" t="str">
        <f aca="false">IF(AND(I173&gt;0,R173&gt;0),(S173-R173)/R173,"")</f>
        <v/>
      </c>
      <c r="X173" s="12" t="str">
        <f aca="false">IF(AND(J173&gt;0,T173&gt;0),(U173-T173)/T173,"")</f>
        <v/>
      </c>
      <c r="Y173" s="12" t="str">
        <f aca="false">IF(AND(K173&gt;0,V173&gt;0),(V173-Resumen!$B$7)/Resumen!$B$7,"")</f>
        <v/>
      </c>
      <c r="Z173" s="28" t="str">
        <f aca="false">IF(AND(K173&gt;0,I173&gt;0,V173&gt;0,S173&gt;0),V173-S173,"")</f>
        <v/>
      </c>
      <c r="AA173" s="12" t="str">
        <f aca="false">IF(Z173&lt;&gt;"",Z173/S173,"")</f>
        <v/>
      </c>
      <c r="AB173" s="28" t="str">
        <f aca="false">IF(AND(K173&gt;0,J173&gt;0,V173&gt;0,U173&gt;0),V173-U173,"")</f>
        <v/>
      </c>
      <c r="AC173" s="12" t="str">
        <f aca="false">IF(AB173&lt;&gt;"",AB173/U173,"")</f>
        <v/>
      </c>
      <c r="AD173" s="27" t="n">
        <v>0</v>
      </c>
      <c r="AE173" s="27" t="n">
        <v>0</v>
      </c>
      <c r="AF173" s="27" t="n">
        <v>0</v>
      </c>
      <c r="AG173" s="28" t="n">
        <f aca="false">AD173+AE173+AF173</f>
        <v>0</v>
      </c>
      <c r="AH173" s="12" t="str">
        <f aca="false">IF(AG173&gt;0,AD173/AG173,"")</f>
        <v/>
      </c>
      <c r="AI173" s="27" t="n">
        <v>0</v>
      </c>
      <c r="AJ173" s="27" t="n">
        <v>0</v>
      </c>
      <c r="AK173" s="27" t="n">
        <v>0</v>
      </c>
      <c r="AL173" s="22" t="str">
        <f aca="false">IF(OR(AJ173&gt;0,AK173&gt;0),"Sí","No")</f>
        <v>No</v>
      </c>
      <c r="AM173" s="6"/>
      <c r="AN173" s="6"/>
      <c r="AO173" s="12" t="n">
        <f aca="false">IF(M173&gt;0,K173/M173,"")</f>
        <v>1</v>
      </c>
      <c r="AP173" s="22" t="str">
        <f aca="false">IF(M173&gt;=Resumen!$B$5,"Alto","Bajo")</f>
        <v>Bajo</v>
      </c>
      <c r="AQ173" s="22" t="str">
        <f aca="false">IF(AO173&gt;=Resumen!$B$28,"Alto","Bajo")</f>
        <v>Alto</v>
      </c>
      <c r="AR173" s="22" t="str">
        <f aca="false">AP173&amp;" Potencial / "&amp;AQ173&amp;" Share"</f>
        <v>Bajo Potencial / Alto Share</v>
      </c>
      <c r="AS173" s="22" t="str">
        <f aca="false">IF(Q173="Sí",IF(AO173&gt;=Resumen!$B$29,"Alto","Bajo"),"")</f>
        <v/>
      </c>
      <c r="AT173" s="22" t="str">
        <f aca="false">IF(AS173&lt;&gt;"",AP173&amp;" Potencial / "&amp;AS173&amp;" Share","")</f>
        <v/>
      </c>
      <c r="AU173" s="22" t="str">
        <f aca="false">IF(AH173="","Sin dato",IF(AH173-AO173&gt;Resumen!$B$6,"Sobre-exhibido",IF(AO173-AH173&gt;Resumen!$B$6,"Sub-exhibido","En línea")))</f>
        <v>Sin dato</v>
      </c>
      <c r="AV173" s="22" t="str">
        <f aca="false">IF(AT173="","",IF(AT173="Alto Potencial / Bajo Share",1,IF(AT173="Alto Potencial / Alto Share",2,IF(AT173="Bajo Potencial / Alto Share",3,4))))</f>
        <v/>
      </c>
      <c r="AW173" s="22" t="str">
        <f aca="false">IF(Q173="No","Sin competencia directa",IF(AV173=1,"1 - Foco Conquista (Alto Pot / Bajo Share)",IF(AV173=2,"2 - Foco Defensa (Alto Pot / Alto Share)",IF(AV173=3,"3 - Monitoreo (Bajo Pot / Alto Share)","4 - Baja Prioridad (Bajo Pot / Bajo Share)"))))</f>
        <v>Sin competencia directa</v>
      </c>
      <c r="AX173" s="12" t="str">
        <f aca="false">IF(OR(IFERROR(AND(W173&lt;&gt;"",Y173&lt;&gt;"",Y173-W173&gt;Resumen!$B$8),FALSE()),IFERROR(AND(X173&lt;&gt;"",Y173&lt;&gt;"",Y173-X173&gt;Resumen!$B$8),FALSE())),MAX(IF(IFERROR(AND(W173&lt;&gt;"",Y173&lt;&gt;"",Y173-W173&gt;Resumen!$B$8),FALSE()),Y173-W173,0),IF(IFERROR(AND(X173&lt;&gt;"",Y173&lt;&gt;"",Y173-X173&gt;Resumen!$B$8),FALSE()),Y173-X173,0)),"")</f>
        <v/>
      </c>
      <c r="AY173" s="22" t="str">
        <f aca="false">IF(OR(IFERROR(AND(W173&lt;&gt;"",Y173&lt;&gt;"",Y173-W173&gt;Resumen!$B$8),FALSE()),IFERROR(AND(X173&lt;&gt;"",Y173&lt;&gt;"",Y173-X173&gt;Resumen!$B$8),FALSE())),TRIM("Lays tiene mayor markup que "&amp;IF(IFERROR(AND(W173&lt;&gt;"",Y173&lt;&gt;"",Y173-W173&gt;Resumen!$B$8),FALSE()),"Quento ","")&amp;IF(IFERROR(AND(X173&lt;&gt;"",Y173&lt;&gt;"",Y173-X173&gt;Resumen!$B$8),FALSE()),"Julicroc ","")&amp;"en este PDV"),"")</f>
        <v/>
      </c>
      <c r="AZ173" s="22" t="str">
        <f aca="false">IF(COUNTIF('Plan Pehuamar - Lista'!$A$2:$A$167,A173)&gt;0,"Sí","No")</f>
        <v>Sí</v>
      </c>
      <c r="BA173" s="22" t="str">
        <f aca="false">IF(COUNTIF('Plan Combo 9+1'!$A$2:$A$226,A173)&gt;0,"Sí","No")</f>
        <v>No</v>
      </c>
      <c r="BB173" s="22" t="str">
        <f aca="false">IF(AH173="","No",IF(BA173="Sí",IF((AO173-AH173)&gt;Resumen!$B$6,"Sí","No"),IF((AO173-AH173)&gt;=Resumen!$B$132,"Sí","No")))</f>
        <v>No</v>
      </c>
      <c r="BC173" s="22" t="str">
        <f aca="false">IF(AND(N173="Sí",AL173="Sí",AI173=0),"Sí","No")</f>
        <v>No</v>
      </c>
      <c r="BD173" s="22" t="str">
        <f aca="false">IF(COUNTIF('Plan 9+1 (con Pehuamar)'!$A$2:$A$227,A173)&gt;0,"Sí","No")</f>
        <v>No</v>
      </c>
    </row>
    <row r="174" customFormat="false" ht="15" hidden="false" customHeight="true" outlineLevel="0" collapsed="false">
      <c r="A174" s="6" t="n">
        <v>404152</v>
      </c>
      <c r="B174" s="6" t="n">
        <v>1</v>
      </c>
      <c r="C174" s="6" t="n">
        <v>104</v>
      </c>
      <c r="D174" s="6" t="s">
        <v>359</v>
      </c>
      <c r="E174" s="6" t="s">
        <v>387</v>
      </c>
      <c r="F174" s="6" t="s">
        <v>196</v>
      </c>
      <c r="G174" s="6" t="s">
        <v>129</v>
      </c>
      <c r="H174" s="6" t="s">
        <v>197</v>
      </c>
      <c r="I174" s="27" t="n">
        <v>20</v>
      </c>
      <c r="J174" s="27" t="n">
        <v>0</v>
      </c>
      <c r="K174" s="27" t="n">
        <v>25</v>
      </c>
      <c r="L174" s="28" t="n">
        <f aca="false">I174+J174</f>
        <v>20</v>
      </c>
      <c r="M174" s="28" t="n">
        <f aca="false">L174+K174</f>
        <v>45</v>
      </c>
      <c r="N174" s="22" t="str">
        <f aca="false">IF(I174&gt;0,"Sí","No")</f>
        <v>Sí</v>
      </c>
      <c r="O174" s="22" t="str">
        <f aca="false">IF(J174&gt;0,"Sí","No")</f>
        <v>No</v>
      </c>
      <c r="P174" s="22" t="str">
        <f aca="false">IF(K174&gt;0,"Sí","No")</f>
        <v>Sí</v>
      </c>
      <c r="Q174" s="22" t="str">
        <f aca="false">IF(OR(I174&gt;0,J174&gt;0),"Sí","No")</f>
        <v>Sí</v>
      </c>
      <c r="R174" s="27" t="n">
        <v>1800</v>
      </c>
      <c r="S174" s="27" t="n">
        <v>3000</v>
      </c>
      <c r="T174" s="27"/>
      <c r="U174" s="27"/>
      <c r="V174" s="27" t="n">
        <v>3500</v>
      </c>
      <c r="W174" s="12" t="n">
        <f aca="false">IF(AND(I174&gt;0,R174&gt;0),(S174-R174)/R174,"")</f>
        <v>0.666666666666667</v>
      </c>
      <c r="X174" s="12" t="str">
        <f aca="false">IF(AND(J174&gt;0,T174&gt;0),(U174-T174)/T174,"")</f>
        <v/>
      </c>
      <c r="Y174" s="12" t="n">
        <f aca="false">IF(AND(K174&gt;0,V174&gt;0),(V174-Resumen!$B$7)/Resumen!$B$7,"")</f>
        <v>0.4</v>
      </c>
      <c r="Z174" s="28" t="n">
        <f aca="false">IF(AND(K174&gt;0,I174&gt;0,V174&gt;0,S174&gt;0),V174-S174,"")</f>
        <v>500</v>
      </c>
      <c r="AA174" s="12" t="n">
        <f aca="false">IF(Z174&lt;&gt;"",Z174/S174,"")</f>
        <v>0.166666666666667</v>
      </c>
      <c r="AB174" s="28" t="str">
        <f aca="false">IF(AND(K174&gt;0,J174&gt;0,V174&gt;0,U174&gt;0),V174-U174,"")</f>
        <v/>
      </c>
      <c r="AC174" s="12" t="str">
        <f aca="false">IF(AB174&lt;&gt;"",AB174/U174,"")</f>
        <v/>
      </c>
      <c r="AD174" s="27" t="n">
        <v>4</v>
      </c>
      <c r="AE174" s="27" t="n">
        <v>4</v>
      </c>
      <c r="AF174" s="27" t="n">
        <v>0</v>
      </c>
      <c r="AG174" s="28" t="n">
        <f aca="false">AD174+AE174+AF174</f>
        <v>8</v>
      </c>
      <c r="AH174" s="12" t="n">
        <f aca="false">IF(AG174&gt;0,AD174/AG174,"")</f>
        <v>0.5</v>
      </c>
      <c r="AI174" s="27" t="n">
        <v>0</v>
      </c>
      <c r="AJ174" s="27" t="n">
        <v>0</v>
      </c>
      <c r="AK174" s="27" t="n">
        <v>0</v>
      </c>
      <c r="AL174" s="22" t="str">
        <f aca="false">IF(OR(AJ174&gt;0,AK174&gt;0),"Sí","No")</f>
        <v>No</v>
      </c>
      <c r="AM174" s="6" t="s">
        <v>198</v>
      </c>
      <c r="AN174" s="6"/>
      <c r="AO174" s="12" t="n">
        <f aca="false">IF(M174&gt;0,K174/M174,"")</f>
        <v>0.555555555555556</v>
      </c>
      <c r="AP174" s="22" t="str">
        <f aca="false">IF(M174&gt;=Resumen!$B$5,"Alto","Bajo")</f>
        <v>Alto</v>
      </c>
      <c r="AQ174" s="22" t="str">
        <f aca="false">IF(AO174&gt;=Resumen!$B$28,"Alto","Bajo")</f>
        <v>Alto</v>
      </c>
      <c r="AR174" s="22" t="str">
        <f aca="false">AP174&amp;" Potencial / "&amp;AQ174&amp;" Share"</f>
        <v>Alto Potencial / Alto Share</v>
      </c>
      <c r="AS174" s="22" t="str">
        <f aca="false">IF(Q174="Sí",IF(AO174&gt;=Resumen!$B$29,"Alto","Bajo"),"")</f>
        <v>Alto</v>
      </c>
      <c r="AT174" s="22" t="str">
        <f aca="false">IF(AS174&lt;&gt;"",AP174&amp;" Potencial / "&amp;AS174&amp;" Share","")</f>
        <v>Alto Potencial / Alto Share</v>
      </c>
      <c r="AU174" s="22" t="str">
        <f aca="false">IF(AH174="","Sin dato",IF(AH174-AO174&gt;Resumen!$B$6,"Sobre-exhibido",IF(AO174-AH174&gt;Resumen!$B$6,"Sub-exhibido","En línea")))</f>
        <v>Sub-exhibido</v>
      </c>
      <c r="AV174" s="22" t="n">
        <f aca="false">IF(AT174="","",IF(AT174="Alto Potencial / Bajo Share",1,IF(AT174="Alto Potencial / Alto Share",2,IF(AT174="Bajo Potencial / Alto Share",3,4))))</f>
        <v>2</v>
      </c>
      <c r="AW174" s="22" t="str">
        <f aca="false">IF(Q174="No","Sin competencia directa",IF(AV174=1,"1 - Foco Conquista (Alto Pot / Bajo Share)",IF(AV174=2,"2 - Foco Defensa (Alto Pot / Alto Share)",IF(AV174=3,"3 - Monitoreo (Bajo Pot / Alto Share)","4 - Baja Prioridad (Bajo Pot / Bajo Share)"))))</f>
        <v>2 - Foco Defensa (Alto Pot / Alto Share)</v>
      </c>
      <c r="AX174" s="12" t="str">
        <f aca="false">IF(OR(IFERROR(AND(W174&lt;&gt;"",Y174&lt;&gt;"",Y174-W174&gt;Resumen!$B$8),FALSE()),IFERROR(AND(X174&lt;&gt;"",Y174&lt;&gt;"",Y174-X174&gt;Resumen!$B$8),FALSE())),MAX(IF(IFERROR(AND(W174&lt;&gt;"",Y174&lt;&gt;"",Y174-W174&gt;Resumen!$B$8),FALSE()),Y174-W174,0),IF(IFERROR(AND(X174&lt;&gt;"",Y174&lt;&gt;"",Y174-X174&gt;Resumen!$B$8),FALSE()),Y174-X174,0)),"")</f>
        <v/>
      </c>
      <c r="AY174" s="22" t="str">
        <f aca="false">IF(OR(IFERROR(AND(W174&lt;&gt;"",Y174&lt;&gt;"",Y174-W174&gt;Resumen!$B$8),FALSE()),IFERROR(AND(X174&lt;&gt;"",Y174&lt;&gt;"",Y174-X174&gt;Resumen!$B$8),FALSE())),TRIM("Lays tiene mayor markup que "&amp;IF(IFERROR(AND(W174&lt;&gt;"",Y174&lt;&gt;"",Y174-W174&gt;Resumen!$B$8),FALSE()),"Quento ","")&amp;IF(IFERROR(AND(X174&lt;&gt;"",Y174&lt;&gt;"",Y174-X174&gt;Resumen!$B$8),FALSE()),"Julicroc ","")&amp;"en este PDV"),"")</f>
        <v/>
      </c>
      <c r="AZ174" s="22" t="str">
        <f aca="false">IF(COUNTIF('Plan Pehuamar - Lista'!$A$2:$A$167,A174)&gt;0,"Sí","No")</f>
        <v>No</v>
      </c>
      <c r="BA174" s="22" t="str">
        <f aca="false">IF(COUNTIF('Plan Combo 9+1'!$A$2:$A$226,A174)&gt;0,"Sí","No")</f>
        <v>No</v>
      </c>
      <c r="BB174" s="22" t="str">
        <f aca="false">IF(AH174="","No",IF(BA174="Sí",IF((AO174-AH174)&gt;Resumen!$B$6,"Sí","No"),IF((AO174-AH174)&gt;=Resumen!$B$132,"Sí","No")))</f>
        <v>No</v>
      </c>
      <c r="BC174" s="22" t="str">
        <f aca="false">IF(AND(N174="Sí",AL174="Sí",AI174=0),"Sí","No")</f>
        <v>No</v>
      </c>
      <c r="BD174" s="22" t="str">
        <f aca="false">IF(COUNTIF('Plan 9+1 (con Pehuamar)'!$A$2:$A$227,A174)&gt;0,"Sí","No")</f>
        <v>No</v>
      </c>
    </row>
    <row r="175" customFormat="false" ht="15" hidden="false" customHeight="true" outlineLevel="0" collapsed="false">
      <c r="A175" s="6" t="n">
        <v>404166</v>
      </c>
      <c r="B175" s="6" t="n">
        <v>1</v>
      </c>
      <c r="C175" s="6" t="n">
        <v>104</v>
      </c>
      <c r="D175" s="6" t="s">
        <v>359</v>
      </c>
      <c r="E175" s="6" t="s">
        <v>388</v>
      </c>
      <c r="F175" s="6" t="s">
        <v>201</v>
      </c>
      <c r="G175" s="6" t="s">
        <v>129</v>
      </c>
      <c r="H175" s="6" t="s">
        <v>197</v>
      </c>
      <c r="I175" s="27" t="n">
        <v>0</v>
      </c>
      <c r="J175" s="27" t="n">
        <v>0</v>
      </c>
      <c r="K175" s="27" t="n">
        <v>1.4</v>
      </c>
      <c r="L175" s="28" t="n">
        <f aca="false">I175+J175</f>
        <v>0</v>
      </c>
      <c r="M175" s="28" t="n">
        <f aca="false">L175+K175</f>
        <v>1.4</v>
      </c>
      <c r="N175" s="22" t="str">
        <f aca="false">IF(I175&gt;0,"Sí","No")</f>
        <v>No</v>
      </c>
      <c r="O175" s="22" t="str">
        <f aca="false">IF(J175&gt;0,"Sí","No")</f>
        <v>No</v>
      </c>
      <c r="P175" s="22" t="str">
        <f aca="false">IF(K175&gt;0,"Sí","No")</f>
        <v>Sí</v>
      </c>
      <c r="Q175" s="22" t="str">
        <f aca="false">IF(OR(I175&gt;0,J175&gt;0),"Sí","No")</f>
        <v>No</v>
      </c>
      <c r="R175" s="27"/>
      <c r="S175" s="27"/>
      <c r="T175" s="27"/>
      <c r="U175" s="27"/>
      <c r="V175" s="27"/>
      <c r="W175" s="12" t="str">
        <f aca="false">IF(AND(I175&gt;0,R175&gt;0),(S175-R175)/R175,"")</f>
        <v/>
      </c>
      <c r="X175" s="12" t="str">
        <f aca="false">IF(AND(J175&gt;0,T175&gt;0),(U175-T175)/T175,"")</f>
        <v/>
      </c>
      <c r="Y175" s="12" t="str">
        <f aca="false">IF(AND(K175&gt;0,V175&gt;0),(V175-Resumen!$B$7)/Resumen!$B$7,"")</f>
        <v/>
      </c>
      <c r="Z175" s="28" t="str">
        <f aca="false">IF(AND(K175&gt;0,I175&gt;0,V175&gt;0,S175&gt;0),V175-S175,"")</f>
        <v/>
      </c>
      <c r="AA175" s="12" t="str">
        <f aca="false">IF(Z175&lt;&gt;"",Z175/S175,"")</f>
        <v/>
      </c>
      <c r="AB175" s="28" t="str">
        <f aca="false">IF(AND(K175&gt;0,J175&gt;0,V175&gt;0,U175&gt;0),V175-U175,"")</f>
        <v/>
      </c>
      <c r="AC175" s="12" t="str">
        <f aca="false">IF(AB175&lt;&gt;"",AB175/U175,"")</f>
        <v/>
      </c>
      <c r="AD175" s="27" t="n">
        <v>0</v>
      </c>
      <c r="AE175" s="27" t="n">
        <v>0</v>
      </c>
      <c r="AF175" s="27" t="n">
        <v>0</v>
      </c>
      <c r="AG175" s="28" t="n">
        <f aca="false">AD175+AE175+AF175</f>
        <v>0</v>
      </c>
      <c r="AH175" s="12" t="str">
        <f aca="false">IF(AG175&gt;0,AD175/AG175,"")</f>
        <v/>
      </c>
      <c r="AI175" s="27" t="n">
        <v>0</v>
      </c>
      <c r="AJ175" s="27" t="n">
        <v>0</v>
      </c>
      <c r="AK175" s="27" t="n">
        <v>0</v>
      </c>
      <c r="AL175" s="22" t="str">
        <f aca="false">IF(OR(AJ175&gt;0,AK175&gt;0),"Sí","No")</f>
        <v>No</v>
      </c>
      <c r="AM175" s="6"/>
      <c r="AN175" s="6"/>
      <c r="AO175" s="12" t="n">
        <f aca="false">IF(M175&gt;0,K175/M175,"")</f>
        <v>1</v>
      </c>
      <c r="AP175" s="22" t="str">
        <f aca="false">IF(M175&gt;=Resumen!$B$5,"Alto","Bajo")</f>
        <v>Bajo</v>
      </c>
      <c r="AQ175" s="22" t="str">
        <f aca="false">IF(AO175&gt;=Resumen!$B$28,"Alto","Bajo")</f>
        <v>Alto</v>
      </c>
      <c r="AR175" s="22" t="str">
        <f aca="false">AP175&amp;" Potencial / "&amp;AQ175&amp;" Share"</f>
        <v>Bajo Potencial / Alto Share</v>
      </c>
      <c r="AS175" s="22" t="str">
        <f aca="false">IF(Q175="Sí",IF(AO175&gt;=Resumen!$B$29,"Alto","Bajo"),"")</f>
        <v/>
      </c>
      <c r="AT175" s="22" t="str">
        <f aca="false">IF(AS175&lt;&gt;"",AP175&amp;" Potencial / "&amp;AS175&amp;" Share","")</f>
        <v/>
      </c>
      <c r="AU175" s="22" t="str">
        <f aca="false">IF(AH175="","Sin dato",IF(AH175-AO175&gt;Resumen!$B$6,"Sobre-exhibido",IF(AO175-AH175&gt;Resumen!$B$6,"Sub-exhibido","En línea")))</f>
        <v>Sin dato</v>
      </c>
      <c r="AV175" s="22" t="str">
        <f aca="false">IF(AT175="","",IF(AT175="Alto Potencial / Bajo Share",1,IF(AT175="Alto Potencial / Alto Share",2,IF(AT175="Bajo Potencial / Alto Share",3,4))))</f>
        <v/>
      </c>
      <c r="AW175" s="22" t="str">
        <f aca="false">IF(Q175="No","Sin competencia directa",IF(AV175=1,"1 - Foco Conquista (Alto Pot / Bajo Share)",IF(AV175=2,"2 - Foco Defensa (Alto Pot / Alto Share)",IF(AV175=3,"3 - Monitoreo (Bajo Pot / Alto Share)","4 - Baja Prioridad (Bajo Pot / Bajo Share)"))))</f>
        <v>Sin competencia directa</v>
      </c>
      <c r="AX175" s="12" t="str">
        <f aca="false">IF(OR(IFERROR(AND(W175&lt;&gt;"",Y175&lt;&gt;"",Y175-W175&gt;Resumen!$B$8),FALSE()),IFERROR(AND(X175&lt;&gt;"",Y175&lt;&gt;"",Y175-X175&gt;Resumen!$B$8),FALSE())),MAX(IF(IFERROR(AND(W175&lt;&gt;"",Y175&lt;&gt;"",Y175-W175&gt;Resumen!$B$8),FALSE()),Y175-W175,0),IF(IFERROR(AND(X175&lt;&gt;"",Y175&lt;&gt;"",Y175-X175&gt;Resumen!$B$8),FALSE()),Y175-X175,0)),"")</f>
        <v/>
      </c>
      <c r="AY175" s="22" t="str">
        <f aca="false">IF(OR(IFERROR(AND(W175&lt;&gt;"",Y175&lt;&gt;"",Y175-W175&gt;Resumen!$B$8),FALSE()),IFERROR(AND(X175&lt;&gt;"",Y175&lt;&gt;"",Y175-X175&gt;Resumen!$B$8),FALSE())),TRIM("Lays tiene mayor markup que "&amp;IF(IFERROR(AND(W175&lt;&gt;"",Y175&lt;&gt;"",Y175-W175&gt;Resumen!$B$8),FALSE()),"Quento ","")&amp;IF(IFERROR(AND(X175&lt;&gt;"",Y175&lt;&gt;"",Y175-X175&gt;Resumen!$B$8),FALSE()),"Julicroc ","")&amp;"en este PDV"),"")</f>
        <v/>
      </c>
      <c r="AZ175" s="22" t="str">
        <f aca="false">IF(COUNTIF('Plan Pehuamar - Lista'!$A$2:$A$167,A175)&gt;0,"Sí","No")</f>
        <v>No</v>
      </c>
      <c r="BA175" s="22" t="str">
        <f aca="false">IF(COUNTIF('Plan Combo 9+1'!$A$2:$A$226,A175)&gt;0,"Sí","No")</f>
        <v>No</v>
      </c>
      <c r="BB175" s="22" t="str">
        <f aca="false">IF(AH175="","No",IF(BA175="Sí",IF((AO175-AH175)&gt;Resumen!$B$6,"Sí","No"),IF((AO175-AH175)&gt;=Resumen!$B$132,"Sí","No")))</f>
        <v>No</v>
      </c>
      <c r="BC175" s="22" t="str">
        <f aca="false">IF(AND(N175="Sí",AL175="Sí",AI175=0),"Sí","No")</f>
        <v>No</v>
      </c>
      <c r="BD175" s="22" t="str">
        <f aca="false">IF(COUNTIF('Plan 9+1 (con Pehuamar)'!$A$2:$A$227,A175)&gt;0,"Sí","No")</f>
        <v>No</v>
      </c>
    </row>
    <row r="176" customFormat="false" ht="15" hidden="false" customHeight="true" outlineLevel="0" collapsed="false">
      <c r="A176" s="6" t="n">
        <v>404376</v>
      </c>
      <c r="B176" s="6" t="n">
        <v>1</v>
      </c>
      <c r="C176" s="6" t="n">
        <v>104</v>
      </c>
      <c r="D176" s="6" t="s">
        <v>359</v>
      </c>
      <c r="E176" s="6" t="s">
        <v>389</v>
      </c>
      <c r="F176" s="6" t="s">
        <v>201</v>
      </c>
      <c r="G176" s="6" t="s">
        <v>129</v>
      </c>
      <c r="H176" s="6" t="s">
        <v>197</v>
      </c>
      <c r="I176" s="27" t="n">
        <v>0</v>
      </c>
      <c r="J176" s="27" t="n">
        <v>0</v>
      </c>
      <c r="K176" s="27" t="n">
        <v>3</v>
      </c>
      <c r="L176" s="28" t="n">
        <f aca="false">I176+J176</f>
        <v>0</v>
      </c>
      <c r="M176" s="28" t="n">
        <f aca="false">L176+K176</f>
        <v>3</v>
      </c>
      <c r="N176" s="22" t="str">
        <f aca="false">IF(I176&gt;0,"Sí","No")</f>
        <v>No</v>
      </c>
      <c r="O176" s="22" t="str">
        <f aca="false">IF(J176&gt;0,"Sí","No")</f>
        <v>No</v>
      </c>
      <c r="P176" s="22" t="str">
        <f aca="false">IF(K176&gt;0,"Sí","No")</f>
        <v>Sí</v>
      </c>
      <c r="Q176" s="22" t="str">
        <f aca="false">IF(OR(I176&gt;0,J176&gt;0),"Sí","No")</f>
        <v>No</v>
      </c>
      <c r="R176" s="27"/>
      <c r="S176" s="27"/>
      <c r="T176" s="27"/>
      <c r="U176" s="27"/>
      <c r="V176" s="27"/>
      <c r="W176" s="12" t="str">
        <f aca="false">IF(AND(I176&gt;0,R176&gt;0),(S176-R176)/R176,"")</f>
        <v/>
      </c>
      <c r="X176" s="12" t="str">
        <f aca="false">IF(AND(J176&gt;0,T176&gt;0),(U176-T176)/T176,"")</f>
        <v/>
      </c>
      <c r="Y176" s="12" t="str">
        <f aca="false">IF(AND(K176&gt;0,V176&gt;0),(V176-Resumen!$B$7)/Resumen!$B$7,"")</f>
        <v/>
      </c>
      <c r="Z176" s="28" t="str">
        <f aca="false">IF(AND(K176&gt;0,I176&gt;0,V176&gt;0,S176&gt;0),V176-S176,"")</f>
        <v/>
      </c>
      <c r="AA176" s="12" t="str">
        <f aca="false">IF(Z176&lt;&gt;"",Z176/S176,"")</f>
        <v/>
      </c>
      <c r="AB176" s="28" t="str">
        <f aca="false">IF(AND(K176&gt;0,J176&gt;0,V176&gt;0,U176&gt;0),V176-U176,"")</f>
        <v/>
      </c>
      <c r="AC176" s="12" t="str">
        <f aca="false">IF(AB176&lt;&gt;"",AB176/U176,"")</f>
        <v/>
      </c>
      <c r="AD176" s="27" t="n">
        <v>0</v>
      </c>
      <c r="AE176" s="27" t="n">
        <v>0</v>
      </c>
      <c r="AF176" s="27" t="n">
        <v>0</v>
      </c>
      <c r="AG176" s="28" t="n">
        <f aca="false">AD176+AE176+AF176</f>
        <v>0</v>
      </c>
      <c r="AH176" s="12" t="str">
        <f aca="false">IF(AG176&gt;0,AD176/AG176,"")</f>
        <v/>
      </c>
      <c r="AI176" s="27" t="n">
        <v>0</v>
      </c>
      <c r="AJ176" s="27" t="n">
        <v>0</v>
      </c>
      <c r="AK176" s="27" t="n">
        <v>0</v>
      </c>
      <c r="AL176" s="22" t="str">
        <f aca="false">IF(OR(AJ176&gt;0,AK176&gt;0),"Sí","No")</f>
        <v>No</v>
      </c>
      <c r="AM176" s="6"/>
      <c r="AN176" s="6"/>
      <c r="AO176" s="12" t="n">
        <f aca="false">IF(M176&gt;0,K176/M176,"")</f>
        <v>1</v>
      </c>
      <c r="AP176" s="22" t="str">
        <f aca="false">IF(M176&gt;=Resumen!$B$5,"Alto","Bajo")</f>
        <v>Bajo</v>
      </c>
      <c r="AQ176" s="22" t="str">
        <f aca="false">IF(AO176&gt;=Resumen!$B$28,"Alto","Bajo")</f>
        <v>Alto</v>
      </c>
      <c r="AR176" s="22" t="str">
        <f aca="false">AP176&amp;" Potencial / "&amp;AQ176&amp;" Share"</f>
        <v>Bajo Potencial / Alto Share</v>
      </c>
      <c r="AS176" s="22" t="str">
        <f aca="false">IF(Q176="Sí",IF(AO176&gt;=Resumen!$B$29,"Alto","Bajo"),"")</f>
        <v/>
      </c>
      <c r="AT176" s="22" t="str">
        <f aca="false">IF(AS176&lt;&gt;"",AP176&amp;" Potencial / "&amp;AS176&amp;" Share","")</f>
        <v/>
      </c>
      <c r="AU176" s="22" t="str">
        <f aca="false">IF(AH176="","Sin dato",IF(AH176-AO176&gt;Resumen!$B$6,"Sobre-exhibido",IF(AO176-AH176&gt;Resumen!$B$6,"Sub-exhibido","En línea")))</f>
        <v>Sin dato</v>
      </c>
      <c r="AV176" s="22" t="str">
        <f aca="false">IF(AT176="","",IF(AT176="Alto Potencial / Bajo Share",1,IF(AT176="Alto Potencial / Alto Share",2,IF(AT176="Bajo Potencial / Alto Share",3,4))))</f>
        <v/>
      </c>
      <c r="AW176" s="22" t="str">
        <f aca="false">IF(Q176="No","Sin competencia directa",IF(AV176=1,"1 - Foco Conquista (Alto Pot / Bajo Share)",IF(AV176=2,"2 - Foco Defensa (Alto Pot / Alto Share)",IF(AV176=3,"3 - Monitoreo (Bajo Pot / Alto Share)","4 - Baja Prioridad (Bajo Pot / Bajo Share)"))))</f>
        <v>Sin competencia directa</v>
      </c>
      <c r="AX176" s="12" t="str">
        <f aca="false">IF(OR(IFERROR(AND(W176&lt;&gt;"",Y176&lt;&gt;"",Y176-W176&gt;Resumen!$B$8),FALSE()),IFERROR(AND(X176&lt;&gt;"",Y176&lt;&gt;"",Y176-X176&gt;Resumen!$B$8),FALSE())),MAX(IF(IFERROR(AND(W176&lt;&gt;"",Y176&lt;&gt;"",Y176-W176&gt;Resumen!$B$8),FALSE()),Y176-W176,0),IF(IFERROR(AND(X176&lt;&gt;"",Y176&lt;&gt;"",Y176-X176&gt;Resumen!$B$8),FALSE()),Y176-X176,0)),"")</f>
        <v/>
      </c>
      <c r="AY176" s="22" t="str">
        <f aca="false">IF(OR(IFERROR(AND(W176&lt;&gt;"",Y176&lt;&gt;"",Y176-W176&gt;Resumen!$B$8),FALSE()),IFERROR(AND(X176&lt;&gt;"",Y176&lt;&gt;"",Y176-X176&gt;Resumen!$B$8),FALSE())),TRIM("Lays tiene mayor markup que "&amp;IF(IFERROR(AND(W176&lt;&gt;"",Y176&lt;&gt;"",Y176-W176&gt;Resumen!$B$8),FALSE()),"Quento ","")&amp;IF(IFERROR(AND(X176&lt;&gt;"",Y176&lt;&gt;"",Y176-X176&gt;Resumen!$B$8),FALSE()),"Julicroc ","")&amp;"en este PDV"),"")</f>
        <v/>
      </c>
      <c r="AZ176" s="22" t="str">
        <f aca="false">IF(COUNTIF('Plan Pehuamar - Lista'!$A$2:$A$167,A176)&gt;0,"Sí","No")</f>
        <v>No</v>
      </c>
      <c r="BA176" s="22" t="str">
        <f aca="false">IF(COUNTIF('Plan Combo 9+1'!$A$2:$A$226,A176)&gt;0,"Sí","No")</f>
        <v>No</v>
      </c>
      <c r="BB176" s="22" t="str">
        <f aca="false">IF(AH176="","No",IF(BA176="Sí",IF((AO176-AH176)&gt;Resumen!$B$6,"Sí","No"),IF((AO176-AH176)&gt;=Resumen!$B$132,"Sí","No")))</f>
        <v>No</v>
      </c>
      <c r="BC176" s="22" t="str">
        <f aca="false">IF(AND(N176="Sí",AL176="Sí",AI176=0),"Sí","No")</f>
        <v>No</v>
      </c>
      <c r="BD176" s="22" t="str">
        <f aca="false">IF(COUNTIF('Plan 9+1 (con Pehuamar)'!$A$2:$A$227,A176)&gt;0,"Sí","No")</f>
        <v>No</v>
      </c>
    </row>
    <row r="177" customFormat="false" ht="15" hidden="false" customHeight="true" outlineLevel="0" collapsed="false">
      <c r="A177" s="6" t="n">
        <v>404417</v>
      </c>
      <c r="B177" s="6" t="n">
        <v>1</v>
      </c>
      <c r="C177" s="6" t="n">
        <v>104</v>
      </c>
      <c r="D177" s="6" t="s">
        <v>359</v>
      </c>
      <c r="E177" s="6" t="s">
        <v>390</v>
      </c>
      <c r="F177" s="6" t="s">
        <v>201</v>
      </c>
      <c r="G177" s="6" t="s">
        <v>129</v>
      </c>
      <c r="H177" s="6" t="s">
        <v>197</v>
      </c>
      <c r="I177" s="27" t="n">
        <v>30</v>
      </c>
      <c r="J177" s="27" t="n">
        <v>0</v>
      </c>
      <c r="K177" s="27" t="n">
        <v>25</v>
      </c>
      <c r="L177" s="28" t="n">
        <f aca="false">I177+J177</f>
        <v>30</v>
      </c>
      <c r="M177" s="28" t="n">
        <f aca="false">L177+K177</f>
        <v>55</v>
      </c>
      <c r="N177" s="22" t="str">
        <f aca="false">IF(I177&gt;0,"Sí","No")</f>
        <v>Sí</v>
      </c>
      <c r="O177" s="22" t="str">
        <f aca="false">IF(J177&gt;0,"Sí","No")</f>
        <v>No</v>
      </c>
      <c r="P177" s="22" t="str">
        <f aca="false">IF(K177&gt;0,"Sí","No")</f>
        <v>Sí</v>
      </c>
      <c r="Q177" s="22" t="str">
        <f aca="false">IF(OR(I177&gt;0,J177&gt;0),"Sí","No")</f>
        <v>Sí</v>
      </c>
      <c r="R177" s="27" t="n">
        <v>1800</v>
      </c>
      <c r="S177" s="27" t="n">
        <v>2800</v>
      </c>
      <c r="T177" s="27"/>
      <c r="U177" s="27"/>
      <c r="V177" s="27" t="n">
        <v>3600</v>
      </c>
      <c r="W177" s="12" t="n">
        <f aca="false">IF(AND(I177&gt;0,R177&gt;0),(S177-R177)/R177,"")</f>
        <v>0.555555555555556</v>
      </c>
      <c r="X177" s="12" t="str">
        <f aca="false">IF(AND(J177&gt;0,T177&gt;0),(U177-T177)/T177,"")</f>
        <v/>
      </c>
      <c r="Y177" s="12" t="n">
        <f aca="false">IF(AND(K177&gt;0,V177&gt;0),(V177-Resumen!$B$7)/Resumen!$B$7,"")</f>
        <v>0.44</v>
      </c>
      <c r="Z177" s="28" t="n">
        <f aca="false">IF(AND(K177&gt;0,I177&gt;0,V177&gt;0,S177&gt;0),V177-S177,"")</f>
        <v>800</v>
      </c>
      <c r="AA177" s="12" t="n">
        <f aca="false">IF(Z177&lt;&gt;"",Z177/S177,"")</f>
        <v>0.285714285714286</v>
      </c>
      <c r="AB177" s="28" t="str">
        <f aca="false">IF(AND(K177&gt;0,J177&gt;0,V177&gt;0,U177&gt;0),V177-U177,"")</f>
        <v/>
      </c>
      <c r="AC177" s="12" t="str">
        <f aca="false">IF(AB177&lt;&gt;"",AB177/U177,"")</f>
        <v/>
      </c>
      <c r="AD177" s="27" t="n">
        <v>4</v>
      </c>
      <c r="AE177" s="27" t="n">
        <v>4</v>
      </c>
      <c r="AF177" s="27" t="n">
        <v>0</v>
      </c>
      <c r="AG177" s="28" t="n">
        <f aca="false">AD177+AE177+AF177</f>
        <v>8</v>
      </c>
      <c r="AH177" s="12" t="n">
        <f aca="false">IF(AG177&gt;0,AD177/AG177,"")</f>
        <v>0.5</v>
      </c>
      <c r="AI177" s="27" t="n">
        <v>1</v>
      </c>
      <c r="AJ177" s="27" t="n">
        <v>1</v>
      </c>
      <c r="AK177" s="27" t="n">
        <v>0</v>
      </c>
      <c r="AL177" s="22" t="str">
        <f aca="false">IF(OR(AJ177&gt;0,AK177&gt;0),"Sí","No")</f>
        <v>Sí</v>
      </c>
      <c r="AM177" s="6" t="s">
        <v>198</v>
      </c>
      <c r="AN177" s="6"/>
      <c r="AO177" s="12" t="n">
        <f aca="false">IF(M177&gt;0,K177/M177,"")</f>
        <v>0.454545454545455</v>
      </c>
      <c r="AP177" s="22" t="str">
        <f aca="false">IF(M177&gt;=Resumen!$B$5,"Alto","Bajo")</f>
        <v>Alto</v>
      </c>
      <c r="AQ177" s="22" t="str">
        <f aca="false">IF(AO177&gt;=Resumen!$B$28,"Alto","Bajo")</f>
        <v>Alto</v>
      </c>
      <c r="AR177" s="22" t="str">
        <f aca="false">AP177&amp;" Potencial / "&amp;AQ177&amp;" Share"</f>
        <v>Alto Potencial / Alto Share</v>
      </c>
      <c r="AS177" s="22" t="str">
        <f aca="false">IF(Q177="Sí",IF(AO177&gt;=Resumen!$B$29,"Alto","Bajo"),"")</f>
        <v>Bajo</v>
      </c>
      <c r="AT177" s="22" t="str">
        <f aca="false">IF(AS177&lt;&gt;"",AP177&amp;" Potencial / "&amp;AS177&amp;" Share","")</f>
        <v>Alto Potencial / Bajo Share</v>
      </c>
      <c r="AU177" s="22" t="str">
        <f aca="false">IF(AH177="","Sin dato",IF(AH177-AO177&gt;Resumen!$B$6,"Sobre-exhibido",IF(AO177-AH177&gt;Resumen!$B$6,"Sub-exhibido","En línea")))</f>
        <v>En línea</v>
      </c>
      <c r="AV177" s="22" t="n">
        <f aca="false">IF(AT177="","",IF(AT177="Alto Potencial / Bajo Share",1,IF(AT177="Alto Potencial / Alto Share",2,IF(AT177="Bajo Potencial / Alto Share",3,4))))</f>
        <v>1</v>
      </c>
      <c r="AW177" s="22" t="str">
        <f aca="false">IF(Q177="No","Sin competencia directa",IF(AV177=1,"1 - Foco Conquista (Alto Pot / Bajo Share)",IF(AV177=2,"2 - Foco Defensa (Alto Pot / Alto Share)",IF(AV177=3,"3 - Monitoreo (Bajo Pot / Alto Share)","4 - Baja Prioridad (Bajo Pot / Bajo Share)"))))</f>
        <v>1 - Foco Conquista (Alto Pot / Bajo Share)</v>
      </c>
      <c r="AX177" s="12" t="str">
        <f aca="false">IF(OR(IFERROR(AND(W177&lt;&gt;"",Y177&lt;&gt;"",Y177-W177&gt;Resumen!$B$8),FALSE()),IFERROR(AND(X177&lt;&gt;"",Y177&lt;&gt;"",Y177-X177&gt;Resumen!$B$8),FALSE())),MAX(IF(IFERROR(AND(W177&lt;&gt;"",Y177&lt;&gt;"",Y177-W177&gt;Resumen!$B$8),FALSE()),Y177-W177,0),IF(IFERROR(AND(X177&lt;&gt;"",Y177&lt;&gt;"",Y177-X177&gt;Resumen!$B$8),FALSE()),Y177-X177,0)),"")</f>
        <v/>
      </c>
      <c r="AY177" s="22" t="str">
        <f aca="false">IF(OR(IFERROR(AND(W177&lt;&gt;"",Y177&lt;&gt;"",Y177-W177&gt;Resumen!$B$8),FALSE()),IFERROR(AND(X177&lt;&gt;"",Y177&lt;&gt;"",Y177-X177&gt;Resumen!$B$8),FALSE())),TRIM("Lays tiene mayor markup que "&amp;IF(IFERROR(AND(W177&lt;&gt;"",Y177&lt;&gt;"",Y177-W177&gt;Resumen!$B$8),FALSE()),"Quento ","")&amp;IF(IFERROR(AND(X177&lt;&gt;"",Y177&lt;&gt;"",Y177-X177&gt;Resumen!$B$8),FALSE()),"Julicroc ","")&amp;"en este PDV"),"")</f>
        <v/>
      </c>
      <c r="AZ177" s="22" t="str">
        <f aca="false">IF(COUNTIF('Plan Pehuamar - Lista'!$A$2:$A$167,A177)&gt;0,"Sí","No")</f>
        <v>No</v>
      </c>
      <c r="BA177" s="22" t="str">
        <f aca="false">IF(COUNTIF('Plan Combo 9+1'!$A$2:$A$226,A177)&gt;0,"Sí","No")</f>
        <v>No</v>
      </c>
      <c r="BB177" s="22" t="str">
        <f aca="false">IF(AH177="","No",IF(BA177="Sí",IF((AO177-AH177)&gt;Resumen!$B$6,"Sí","No"),IF((AO177-AH177)&gt;=Resumen!$B$132,"Sí","No")))</f>
        <v>No</v>
      </c>
      <c r="BC177" s="22" t="str">
        <f aca="false">IF(AND(N177="Sí",AL177="Sí",AI177=0),"Sí","No")</f>
        <v>No</v>
      </c>
      <c r="BD177" s="22" t="str">
        <f aca="false">IF(COUNTIF('Plan 9+1 (con Pehuamar)'!$A$2:$A$227,A177)&gt;0,"Sí","No")</f>
        <v>Sí</v>
      </c>
    </row>
    <row r="178" customFormat="false" ht="15" hidden="false" customHeight="true" outlineLevel="0" collapsed="false">
      <c r="A178" s="6" t="n">
        <v>404418</v>
      </c>
      <c r="B178" s="6" t="n">
        <v>1</v>
      </c>
      <c r="C178" s="6" t="n">
        <v>104</v>
      </c>
      <c r="D178" s="6" t="s">
        <v>359</v>
      </c>
      <c r="E178" s="6" t="s">
        <v>391</v>
      </c>
      <c r="F178" s="6" t="s">
        <v>196</v>
      </c>
      <c r="G178" s="6" t="s">
        <v>129</v>
      </c>
      <c r="H178" s="6" t="s">
        <v>197</v>
      </c>
      <c r="I178" s="27" t="n">
        <v>0</v>
      </c>
      <c r="J178" s="27" t="n">
        <v>0</v>
      </c>
      <c r="K178" s="27" t="n">
        <v>6.5</v>
      </c>
      <c r="L178" s="28" t="n">
        <f aca="false">I178+J178</f>
        <v>0</v>
      </c>
      <c r="M178" s="28" t="n">
        <f aca="false">L178+K178</f>
        <v>6.5</v>
      </c>
      <c r="N178" s="22" t="str">
        <f aca="false">IF(I178&gt;0,"Sí","No")</f>
        <v>No</v>
      </c>
      <c r="O178" s="22" t="str">
        <f aca="false">IF(J178&gt;0,"Sí","No")</f>
        <v>No</v>
      </c>
      <c r="P178" s="22" t="str">
        <f aca="false">IF(K178&gt;0,"Sí","No")</f>
        <v>Sí</v>
      </c>
      <c r="Q178" s="22" t="str">
        <f aca="false">IF(OR(I178&gt;0,J178&gt;0),"Sí","No")</f>
        <v>No</v>
      </c>
      <c r="R178" s="27"/>
      <c r="S178" s="27"/>
      <c r="T178" s="27"/>
      <c r="U178" s="27"/>
      <c r="V178" s="27"/>
      <c r="W178" s="12" t="str">
        <f aca="false">IF(AND(I178&gt;0,R178&gt;0),(S178-R178)/R178,"")</f>
        <v/>
      </c>
      <c r="X178" s="12" t="str">
        <f aca="false">IF(AND(J178&gt;0,T178&gt;0),(U178-T178)/T178,"")</f>
        <v/>
      </c>
      <c r="Y178" s="12" t="str">
        <f aca="false">IF(AND(K178&gt;0,V178&gt;0),(V178-Resumen!$B$7)/Resumen!$B$7,"")</f>
        <v/>
      </c>
      <c r="Z178" s="28" t="str">
        <f aca="false">IF(AND(K178&gt;0,I178&gt;0,V178&gt;0,S178&gt;0),V178-S178,"")</f>
        <v/>
      </c>
      <c r="AA178" s="12" t="str">
        <f aca="false">IF(Z178&lt;&gt;"",Z178/S178,"")</f>
        <v/>
      </c>
      <c r="AB178" s="28" t="str">
        <f aca="false">IF(AND(K178&gt;0,J178&gt;0,V178&gt;0,U178&gt;0),V178-U178,"")</f>
        <v/>
      </c>
      <c r="AC178" s="12" t="str">
        <f aca="false">IF(AB178&lt;&gt;"",AB178/U178,"")</f>
        <v/>
      </c>
      <c r="AD178" s="27" t="n">
        <v>0</v>
      </c>
      <c r="AE178" s="27" t="n">
        <v>0</v>
      </c>
      <c r="AF178" s="27" t="n">
        <v>0</v>
      </c>
      <c r="AG178" s="28" t="n">
        <f aca="false">AD178+AE178+AF178</f>
        <v>0</v>
      </c>
      <c r="AH178" s="12" t="str">
        <f aca="false">IF(AG178&gt;0,AD178/AG178,"")</f>
        <v/>
      </c>
      <c r="AI178" s="27" t="n">
        <v>0</v>
      </c>
      <c r="AJ178" s="27" t="n">
        <v>0</v>
      </c>
      <c r="AK178" s="27" t="n">
        <v>0</v>
      </c>
      <c r="AL178" s="22" t="str">
        <f aca="false">IF(OR(AJ178&gt;0,AK178&gt;0),"Sí","No")</f>
        <v>No</v>
      </c>
      <c r="AM178" s="6"/>
      <c r="AN178" s="6"/>
      <c r="AO178" s="12" t="n">
        <f aca="false">IF(M178&gt;0,K178/M178,"")</f>
        <v>1</v>
      </c>
      <c r="AP178" s="22" t="str">
        <f aca="false">IF(M178&gt;=Resumen!$B$5,"Alto","Bajo")</f>
        <v>Bajo</v>
      </c>
      <c r="AQ178" s="22" t="str">
        <f aca="false">IF(AO178&gt;=Resumen!$B$28,"Alto","Bajo")</f>
        <v>Alto</v>
      </c>
      <c r="AR178" s="22" t="str">
        <f aca="false">AP178&amp;" Potencial / "&amp;AQ178&amp;" Share"</f>
        <v>Bajo Potencial / Alto Share</v>
      </c>
      <c r="AS178" s="22" t="str">
        <f aca="false">IF(Q178="Sí",IF(AO178&gt;=Resumen!$B$29,"Alto","Bajo"),"")</f>
        <v/>
      </c>
      <c r="AT178" s="22" t="str">
        <f aca="false">IF(AS178&lt;&gt;"",AP178&amp;" Potencial / "&amp;AS178&amp;" Share","")</f>
        <v/>
      </c>
      <c r="AU178" s="22" t="str">
        <f aca="false">IF(AH178="","Sin dato",IF(AH178-AO178&gt;Resumen!$B$6,"Sobre-exhibido",IF(AO178-AH178&gt;Resumen!$B$6,"Sub-exhibido","En línea")))</f>
        <v>Sin dato</v>
      </c>
      <c r="AV178" s="22" t="str">
        <f aca="false">IF(AT178="","",IF(AT178="Alto Potencial / Bajo Share",1,IF(AT178="Alto Potencial / Alto Share",2,IF(AT178="Bajo Potencial / Alto Share",3,4))))</f>
        <v/>
      </c>
      <c r="AW178" s="22" t="str">
        <f aca="false">IF(Q178="No","Sin competencia directa",IF(AV178=1,"1 - Foco Conquista (Alto Pot / Bajo Share)",IF(AV178=2,"2 - Foco Defensa (Alto Pot / Alto Share)",IF(AV178=3,"3 - Monitoreo (Bajo Pot / Alto Share)","4 - Baja Prioridad (Bajo Pot / Bajo Share)"))))</f>
        <v>Sin competencia directa</v>
      </c>
      <c r="AX178" s="12" t="str">
        <f aca="false">IF(OR(IFERROR(AND(W178&lt;&gt;"",Y178&lt;&gt;"",Y178-W178&gt;Resumen!$B$8),FALSE()),IFERROR(AND(X178&lt;&gt;"",Y178&lt;&gt;"",Y178-X178&gt;Resumen!$B$8),FALSE())),MAX(IF(IFERROR(AND(W178&lt;&gt;"",Y178&lt;&gt;"",Y178-W178&gt;Resumen!$B$8),FALSE()),Y178-W178,0),IF(IFERROR(AND(X178&lt;&gt;"",Y178&lt;&gt;"",Y178-X178&gt;Resumen!$B$8),FALSE()),Y178-X178,0)),"")</f>
        <v/>
      </c>
      <c r="AY178" s="22" t="str">
        <f aca="false">IF(OR(IFERROR(AND(W178&lt;&gt;"",Y178&lt;&gt;"",Y178-W178&gt;Resumen!$B$8),FALSE()),IFERROR(AND(X178&lt;&gt;"",Y178&lt;&gt;"",Y178-X178&gt;Resumen!$B$8),FALSE())),TRIM("Lays tiene mayor markup que "&amp;IF(IFERROR(AND(W178&lt;&gt;"",Y178&lt;&gt;"",Y178-W178&gt;Resumen!$B$8),FALSE()),"Quento ","")&amp;IF(IFERROR(AND(X178&lt;&gt;"",Y178&lt;&gt;"",Y178-X178&gt;Resumen!$B$8),FALSE()),"Julicroc ","")&amp;"en este PDV"),"")</f>
        <v/>
      </c>
      <c r="AZ178" s="22" t="str">
        <f aca="false">IF(COUNTIF('Plan Pehuamar - Lista'!$A$2:$A$167,A178)&gt;0,"Sí","No")</f>
        <v>No</v>
      </c>
      <c r="BA178" s="22" t="str">
        <f aca="false">IF(COUNTIF('Plan Combo 9+1'!$A$2:$A$226,A178)&gt;0,"Sí","No")</f>
        <v>No</v>
      </c>
      <c r="BB178" s="22" t="str">
        <f aca="false">IF(AH178="","No",IF(BA178="Sí",IF((AO178-AH178)&gt;Resumen!$B$6,"Sí","No"),IF((AO178-AH178)&gt;=Resumen!$B$132,"Sí","No")))</f>
        <v>No</v>
      </c>
      <c r="BC178" s="22" t="str">
        <f aca="false">IF(AND(N178="Sí",AL178="Sí",AI178=0),"Sí","No")</f>
        <v>No</v>
      </c>
      <c r="BD178" s="22" t="str">
        <f aca="false">IF(COUNTIF('Plan 9+1 (con Pehuamar)'!$A$2:$A$227,A178)&gt;0,"Sí","No")</f>
        <v>No</v>
      </c>
    </row>
    <row r="179" customFormat="false" ht="15" hidden="false" customHeight="true" outlineLevel="0" collapsed="false">
      <c r="A179" s="6" t="n">
        <v>404420</v>
      </c>
      <c r="B179" s="6" t="n">
        <v>1</v>
      </c>
      <c r="C179" s="6" t="n">
        <v>104</v>
      </c>
      <c r="D179" s="6" t="s">
        <v>359</v>
      </c>
      <c r="E179" s="6" t="s">
        <v>392</v>
      </c>
      <c r="F179" s="6" t="s">
        <v>196</v>
      </c>
      <c r="G179" s="6" t="s">
        <v>129</v>
      </c>
      <c r="H179" s="6" t="s">
        <v>197</v>
      </c>
      <c r="I179" s="27" t="n">
        <v>0</v>
      </c>
      <c r="J179" s="27" t="n">
        <v>0</v>
      </c>
      <c r="K179" s="27" t="n">
        <v>4.7</v>
      </c>
      <c r="L179" s="28" t="n">
        <f aca="false">I179+J179</f>
        <v>0</v>
      </c>
      <c r="M179" s="28" t="n">
        <f aca="false">L179+K179</f>
        <v>4.7</v>
      </c>
      <c r="N179" s="22" t="str">
        <f aca="false">IF(I179&gt;0,"Sí","No")</f>
        <v>No</v>
      </c>
      <c r="O179" s="22" t="str">
        <f aca="false">IF(J179&gt;0,"Sí","No")</f>
        <v>No</v>
      </c>
      <c r="P179" s="22" t="str">
        <f aca="false">IF(K179&gt;0,"Sí","No")</f>
        <v>Sí</v>
      </c>
      <c r="Q179" s="22" t="str">
        <f aca="false">IF(OR(I179&gt;0,J179&gt;0),"Sí","No")</f>
        <v>No</v>
      </c>
      <c r="R179" s="27"/>
      <c r="S179" s="27"/>
      <c r="T179" s="27"/>
      <c r="U179" s="27"/>
      <c r="V179" s="27"/>
      <c r="W179" s="12" t="str">
        <f aca="false">IF(AND(I179&gt;0,R179&gt;0),(S179-R179)/R179,"")</f>
        <v/>
      </c>
      <c r="X179" s="12" t="str">
        <f aca="false">IF(AND(J179&gt;0,T179&gt;0),(U179-T179)/T179,"")</f>
        <v/>
      </c>
      <c r="Y179" s="12" t="str">
        <f aca="false">IF(AND(K179&gt;0,V179&gt;0),(V179-Resumen!$B$7)/Resumen!$B$7,"")</f>
        <v/>
      </c>
      <c r="Z179" s="28" t="str">
        <f aca="false">IF(AND(K179&gt;0,I179&gt;0,V179&gt;0,S179&gt;0),V179-S179,"")</f>
        <v/>
      </c>
      <c r="AA179" s="12" t="str">
        <f aca="false">IF(Z179&lt;&gt;"",Z179/S179,"")</f>
        <v/>
      </c>
      <c r="AB179" s="28" t="str">
        <f aca="false">IF(AND(K179&gt;0,J179&gt;0,V179&gt;0,U179&gt;0),V179-U179,"")</f>
        <v/>
      </c>
      <c r="AC179" s="12" t="str">
        <f aca="false">IF(AB179&lt;&gt;"",AB179/U179,"")</f>
        <v/>
      </c>
      <c r="AD179" s="27" t="n">
        <v>0</v>
      </c>
      <c r="AE179" s="27" t="n">
        <v>0</v>
      </c>
      <c r="AF179" s="27" t="n">
        <v>0</v>
      </c>
      <c r="AG179" s="28" t="n">
        <f aca="false">AD179+AE179+AF179</f>
        <v>0</v>
      </c>
      <c r="AH179" s="12" t="str">
        <f aca="false">IF(AG179&gt;0,AD179/AG179,"")</f>
        <v/>
      </c>
      <c r="AI179" s="27" t="n">
        <v>0</v>
      </c>
      <c r="AJ179" s="27" t="n">
        <v>0</v>
      </c>
      <c r="AK179" s="27" t="n">
        <v>0</v>
      </c>
      <c r="AL179" s="22" t="str">
        <f aca="false">IF(OR(AJ179&gt;0,AK179&gt;0),"Sí","No")</f>
        <v>No</v>
      </c>
      <c r="AM179" s="6"/>
      <c r="AN179" s="6"/>
      <c r="AO179" s="12" t="n">
        <f aca="false">IF(M179&gt;0,K179/M179,"")</f>
        <v>1</v>
      </c>
      <c r="AP179" s="22" t="str">
        <f aca="false">IF(M179&gt;=Resumen!$B$5,"Alto","Bajo")</f>
        <v>Bajo</v>
      </c>
      <c r="AQ179" s="22" t="str">
        <f aca="false">IF(AO179&gt;=Resumen!$B$28,"Alto","Bajo")</f>
        <v>Alto</v>
      </c>
      <c r="AR179" s="22" t="str">
        <f aca="false">AP179&amp;" Potencial / "&amp;AQ179&amp;" Share"</f>
        <v>Bajo Potencial / Alto Share</v>
      </c>
      <c r="AS179" s="22" t="str">
        <f aca="false">IF(Q179="Sí",IF(AO179&gt;=Resumen!$B$29,"Alto","Bajo"),"")</f>
        <v/>
      </c>
      <c r="AT179" s="22" t="str">
        <f aca="false">IF(AS179&lt;&gt;"",AP179&amp;" Potencial / "&amp;AS179&amp;" Share","")</f>
        <v/>
      </c>
      <c r="AU179" s="22" t="str">
        <f aca="false">IF(AH179="","Sin dato",IF(AH179-AO179&gt;Resumen!$B$6,"Sobre-exhibido",IF(AO179-AH179&gt;Resumen!$B$6,"Sub-exhibido","En línea")))</f>
        <v>Sin dato</v>
      </c>
      <c r="AV179" s="22" t="str">
        <f aca="false">IF(AT179="","",IF(AT179="Alto Potencial / Bajo Share",1,IF(AT179="Alto Potencial / Alto Share",2,IF(AT179="Bajo Potencial / Alto Share",3,4))))</f>
        <v/>
      </c>
      <c r="AW179" s="22" t="str">
        <f aca="false">IF(Q179="No","Sin competencia directa",IF(AV179=1,"1 - Foco Conquista (Alto Pot / Bajo Share)",IF(AV179=2,"2 - Foco Defensa (Alto Pot / Alto Share)",IF(AV179=3,"3 - Monitoreo (Bajo Pot / Alto Share)","4 - Baja Prioridad (Bajo Pot / Bajo Share)"))))</f>
        <v>Sin competencia directa</v>
      </c>
      <c r="AX179" s="12" t="str">
        <f aca="false">IF(OR(IFERROR(AND(W179&lt;&gt;"",Y179&lt;&gt;"",Y179-W179&gt;Resumen!$B$8),FALSE()),IFERROR(AND(X179&lt;&gt;"",Y179&lt;&gt;"",Y179-X179&gt;Resumen!$B$8),FALSE())),MAX(IF(IFERROR(AND(W179&lt;&gt;"",Y179&lt;&gt;"",Y179-W179&gt;Resumen!$B$8),FALSE()),Y179-W179,0),IF(IFERROR(AND(X179&lt;&gt;"",Y179&lt;&gt;"",Y179-X179&gt;Resumen!$B$8),FALSE()),Y179-X179,0)),"")</f>
        <v/>
      </c>
      <c r="AY179" s="22" t="str">
        <f aca="false">IF(OR(IFERROR(AND(W179&lt;&gt;"",Y179&lt;&gt;"",Y179-W179&gt;Resumen!$B$8),FALSE()),IFERROR(AND(X179&lt;&gt;"",Y179&lt;&gt;"",Y179-X179&gt;Resumen!$B$8),FALSE())),TRIM("Lays tiene mayor markup que "&amp;IF(IFERROR(AND(W179&lt;&gt;"",Y179&lt;&gt;"",Y179-W179&gt;Resumen!$B$8),FALSE()),"Quento ","")&amp;IF(IFERROR(AND(X179&lt;&gt;"",Y179&lt;&gt;"",Y179-X179&gt;Resumen!$B$8),FALSE()),"Julicroc ","")&amp;"en este PDV"),"")</f>
        <v/>
      </c>
      <c r="AZ179" s="22" t="str">
        <f aca="false">IF(COUNTIF('Plan Pehuamar - Lista'!$A$2:$A$167,A179)&gt;0,"Sí","No")</f>
        <v>No</v>
      </c>
      <c r="BA179" s="22" t="str">
        <f aca="false">IF(COUNTIF('Plan Combo 9+1'!$A$2:$A$226,A179)&gt;0,"Sí","No")</f>
        <v>No</v>
      </c>
      <c r="BB179" s="22" t="str">
        <f aca="false">IF(AH179="","No",IF(BA179="Sí",IF((AO179-AH179)&gt;Resumen!$B$6,"Sí","No"),IF((AO179-AH179)&gt;=Resumen!$B$132,"Sí","No")))</f>
        <v>No</v>
      </c>
      <c r="BC179" s="22" t="str">
        <f aca="false">IF(AND(N179="Sí",AL179="Sí",AI179=0),"Sí","No")</f>
        <v>No</v>
      </c>
      <c r="BD179" s="22" t="str">
        <f aca="false">IF(COUNTIF('Plan 9+1 (con Pehuamar)'!$A$2:$A$227,A179)&gt;0,"Sí","No")</f>
        <v>No</v>
      </c>
    </row>
    <row r="180" customFormat="false" ht="15" hidden="false" customHeight="true" outlineLevel="0" collapsed="false">
      <c r="A180" s="6" t="n">
        <v>404421</v>
      </c>
      <c r="B180" s="6" t="n">
        <v>1</v>
      </c>
      <c r="C180" s="6" t="n">
        <v>104</v>
      </c>
      <c r="D180" s="6" t="s">
        <v>359</v>
      </c>
      <c r="E180" s="6" t="s">
        <v>393</v>
      </c>
      <c r="F180" s="6" t="s">
        <v>196</v>
      </c>
      <c r="G180" s="6" t="s">
        <v>129</v>
      </c>
      <c r="H180" s="6" t="s">
        <v>197</v>
      </c>
      <c r="I180" s="27" t="n">
        <v>0</v>
      </c>
      <c r="J180" s="27" t="n">
        <v>0</v>
      </c>
      <c r="K180" s="27" t="n">
        <v>1.5</v>
      </c>
      <c r="L180" s="28" t="n">
        <f aca="false">I180+J180</f>
        <v>0</v>
      </c>
      <c r="M180" s="28" t="n">
        <f aca="false">L180+K180</f>
        <v>1.5</v>
      </c>
      <c r="N180" s="22" t="str">
        <f aca="false">IF(I180&gt;0,"Sí","No")</f>
        <v>No</v>
      </c>
      <c r="O180" s="22" t="str">
        <f aca="false">IF(J180&gt;0,"Sí","No")</f>
        <v>No</v>
      </c>
      <c r="P180" s="22" t="str">
        <f aca="false">IF(K180&gt;0,"Sí","No")</f>
        <v>Sí</v>
      </c>
      <c r="Q180" s="22" t="str">
        <f aca="false">IF(OR(I180&gt;0,J180&gt;0),"Sí","No")</f>
        <v>No</v>
      </c>
      <c r="R180" s="27"/>
      <c r="S180" s="27"/>
      <c r="T180" s="27"/>
      <c r="U180" s="27"/>
      <c r="V180" s="27"/>
      <c r="W180" s="12" t="str">
        <f aca="false">IF(AND(I180&gt;0,R180&gt;0),(S180-R180)/R180,"")</f>
        <v/>
      </c>
      <c r="X180" s="12" t="str">
        <f aca="false">IF(AND(J180&gt;0,T180&gt;0),(U180-T180)/T180,"")</f>
        <v/>
      </c>
      <c r="Y180" s="12" t="str">
        <f aca="false">IF(AND(K180&gt;0,V180&gt;0),(V180-Resumen!$B$7)/Resumen!$B$7,"")</f>
        <v/>
      </c>
      <c r="Z180" s="28" t="str">
        <f aca="false">IF(AND(K180&gt;0,I180&gt;0,V180&gt;0,S180&gt;0),V180-S180,"")</f>
        <v/>
      </c>
      <c r="AA180" s="12" t="str">
        <f aca="false">IF(Z180&lt;&gt;"",Z180/S180,"")</f>
        <v/>
      </c>
      <c r="AB180" s="28" t="str">
        <f aca="false">IF(AND(K180&gt;0,J180&gt;0,V180&gt;0,U180&gt;0),V180-U180,"")</f>
        <v/>
      </c>
      <c r="AC180" s="12" t="str">
        <f aca="false">IF(AB180&lt;&gt;"",AB180/U180,"")</f>
        <v/>
      </c>
      <c r="AD180" s="27" t="n">
        <v>0</v>
      </c>
      <c r="AE180" s="27" t="n">
        <v>0</v>
      </c>
      <c r="AF180" s="27" t="n">
        <v>0</v>
      </c>
      <c r="AG180" s="28" t="n">
        <f aca="false">AD180+AE180+AF180</f>
        <v>0</v>
      </c>
      <c r="AH180" s="12" t="str">
        <f aca="false">IF(AG180&gt;0,AD180/AG180,"")</f>
        <v/>
      </c>
      <c r="AI180" s="27" t="n">
        <v>0</v>
      </c>
      <c r="AJ180" s="27" t="n">
        <v>0</v>
      </c>
      <c r="AK180" s="27" t="n">
        <v>0</v>
      </c>
      <c r="AL180" s="22" t="str">
        <f aca="false">IF(OR(AJ180&gt;0,AK180&gt;0),"Sí","No")</f>
        <v>No</v>
      </c>
      <c r="AM180" s="6"/>
      <c r="AN180" s="6"/>
      <c r="AO180" s="12" t="n">
        <f aca="false">IF(M180&gt;0,K180/M180,"")</f>
        <v>1</v>
      </c>
      <c r="AP180" s="22" t="str">
        <f aca="false">IF(M180&gt;=Resumen!$B$5,"Alto","Bajo")</f>
        <v>Bajo</v>
      </c>
      <c r="AQ180" s="22" t="str">
        <f aca="false">IF(AO180&gt;=Resumen!$B$28,"Alto","Bajo")</f>
        <v>Alto</v>
      </c>
      <c r="AR180" s="22" t="str">
        <f aca="false">AP180&amp;" Potencial / "&amp;AQ180&amp;" Share"</f>
        <v>Bajo Potencial / Alto Share</v>
      </c>
      <c r="AS180" s="22" t="str">
        <f aca="false">IF(Q180="Sí",IF(AO180&gt;=Resumen!$B$29,"Alto","Bajo"),"")</f>
        <v/>
      </c>
      <c r="AT180" s="22" t="str">
        <f aca="false">IF(AS180&lt;&gt;"",AP180&amp;" Potencial / "&amp;AS180&amp;" Share","")</f>
        <v/>
      </c>
      <c r="AU180" s="22" t="str">
        <f aca="false">IF(AH180="","Sin dato",IF(AH180-AO180&gt;Resumen!$B$6,"Sobre-exhibido",IF(AO180-AH180&gt;Resumen!$B$6,"Sub-exhibido","En línea")))</f>
        <v>Sin dato</v>
      </c>
      <c r="AV180" s="22" t="str">
        <f aca="false">IF(AT180="","",IF(AT180="Alto Potencial / Bajo Share",1,IF(AT180="Alto Potencial / Alto Share",2,IF(AT180="Bajo Potencial / Alto Share",3,4))))</f>
        <v/>
      </c>
      <c r="AW180" s="22" t="str">
        <f aca="false">IF(Q180="No","Sin competencia directa",IF(AV180=1,"1 - Foco Conquista (Alto Pot / Bajo Share)",IF(AV180=2,"2 - Foco Defensa (Alto Pot / Alto Share)",IF(AV180=3,"3 - Monitoreo (Bajo Pot / Alto Share)","4 - Baja Prioridad (Bajo Pot / Bajo Share)"))))</f>
        <v>Sin competencia directa</v>
      </c>
      <c r="AX180" s="12" t="str">
        <f aca="false">IF(OR(IFERROR(AND(W180&lt;&gt;"",Y180&lt;&gt;"",Y180-W180&gt;Resumen!$B$8),FALSE()),IFERROR(AND(X180&lt;&gt;"",Y180&lt;&gt;"",Y180-X180&gt;Resumen!$B$8),FALSE())),MAX(IF(IFERROR(AND(W180&lt;&gt;"",Y180&lt;&gt;"",Y180-W180&gt;Resumen!$B$8),FALSE()),Y180-W180,0),IF(IFERROR(AND(X180&lt;&gt;"",Y180&lt;&gt;"",Y180-X180&gt;Resumen!$B$8),FALSE()),Y180-X180,0)),"")</f>
        <v/>
      </c>
      <c r="AY180" s="22" t="str">
        <f aca="false">IF(OR(IFERROR(AND(W180&lt;&gt;"",Y180&lt;&gt;"",Y180-W180&gt;Resumen!$B$8),FALSE()),IFERROR(AND(X180&lt;&gt;"",Y180&lt;&gt;"",Y180-X180&gt;Resumen!$B$8),FALSE())),TRIM("Lays tiene mayor markup que "&amp;IF(IFERROR(AND(W180&lt;&gt;"",Y180&lt;&gt;"",Y180-W180&gt;Resumen!$B$8),FALSE()),"Quento ","")&amp;IF(IFERROR(AND(X180&lt;&gt;"",Y180&lt;&gt;"",Y180-X180&gt;Resumen!$B$8),FALSE()),"Julicroc ","")&amp;"en este PDV"),"")</f>
        <v/>
      </c>
      <c r="AZ180" s="22" t="str">
        <f aca="false">IF(COUNTIF('Plan Pehuamar - Lista'!$A$2:$A$167,A180)&gt;0,"Sí","No")</f>
        <v>No</v>
      </c>
      <c r="BA180" s="22" t="str">
        <f aca="false">IF(COUNTIF('Plan Combo 9+1'!$A$2:$A$226,A180)&gt;0,"Sí","No")</f>
        <v>No</v>
      </c>
      <c r="BB180" s="22" t="str">
        <f aca="false">IF(AH180="","No",IF(BA180="Sí",IF((AO180-AH180)&gt;Resumen!$B$6,"Sí","No"),IF((AO180-AH180)&gt;=Resumen!$B$132,"Sí","No")))</f>
        <v>No</v>
      </c>
      <c r="BC180" s="22" t="str">
        <f aca="false">IF(AND(N180="Sí",AL180="Sí",AI180=0),"Sí","No")</f>
        <v>No</v>
      </c>
      <c r="BD180" s="22" t="str">
        <f aca="false">IF(COUNTIF('Plan 9+1 (con Pehuamar)'!$A$2:$A$227,A180)&gt;0,"Sí","No")</f>
        <v>No</v>
      </c>
    </row>
    <row r="181" customFormat="false" ht="15" hidden="false" customHeight="true" outlineLevel="0" collapsed="false">
      <c r="A181" s="6" t="n">
        <v>404425</v>
      </c>
      <c r="B181" s="6" t="n">
        <v>1</v>
      </c>
      <c r="C181" s="6" t="n">
        <v>104</v>
      </c>
      <c r="D181" s="6" t="s">
        <v>359</v>
      </c>
      <c r="E181" s="6" t="s">
        <v>394</v>
      </c>
      <c r="F181" s="6" t="s">
        <v>196</v>
      </c>
      <c r="G181" s="6" t="s">
        <v>129</v>
      </c>
      <c r="H181" s="6" t="s">
        <v>197</v>
      </c>
      <c r="I181" s="27" t="n">
        <v>0</v>
      </c>
      <c r="J181" s="27" t="n">
        <v>0</v>
      </c>
      <c r="K181" s="27" t="n">
        <v>2.3</v>
      </c>
      <c r="L181" s="28" t="n">
        <f aca="false">I181+J181</f>
        <v>0</v>
      </c>
      <c r="M181" s="28" t="n">
        <f aca="false">L181+K181</f>
        <v>2.3</v>
      </c>
      <c r="N181" s="22" t="str">
        <f aca="false">IF(I181&gt;0,"Sí","No")</f>
        <v>No</v>
      </c>
      <c r="O181" s="22" t="str">
        <f aca="false">IF(J181&gt;0,"Sí","No")</f>
        <v>No</v>
      </c>
      <c r="P181" s="22" t="str">
        <f aca="false">IF(K181&gt;0,"Sí","No")</f>
        <v>Sí</v>
      </c>
      <c r="Q181" s="22" t="str">
        <f aca="false">IF(OR(I181&gt;0,J181&gt;0),"Sí","No")</f>
        <v>No</v>
      </c>
      <c r="R181" s="27"/>
      <c r="S181" s="27"/>
      <c r="T181" s="27"/>
      <c r="U181" s="27"/>
      <c r="V181" s="27"/>
      <c r="W181" s="12" t="str">
        <f aca="false">IF(AND(I181&gt;0,R181&gt;0),(S181-R181)/R181,"")</f>
        <v/>
      </c>
      <c r="X181" s="12" t="str">
        <f aca="false">IF(AND(J181&gt;0,T181&gt;0),(U181-T181)/T181,"")</f>
        <v/>
      </c>
      <c r="Y181" s="12" t="str">
        <f aca="false">IF(AND(K181&gt;0,V181&gt;0),(V181-Resumen!$B$7)/Resumen!$B$7,"")</f>
        <v/>
      </c>
      <c r="Z181" s="28" t="str">
        <f aca="false">IF(AND(K181&gt;0,I181&gt;0,V181&gt;0,S181&gt;0),V181-S181,"")</f>
        <v/>
      </c>
      <c r="AA181" s="12" t="str">
        <f aca="false">IF(Z181&lt;&gt;"",Z181/S181,"")</f>
        <v/>
      </c>
      <c r="AB181" s="28" t="str">
        <f aca="false">IF(AND(K181&gt;0,J181&gt;0,V181&gt;0,U181&gt;0),V181-U181,"")</f>
        <v/>
      </c>
      <c r="AC181" s="12" t="str">
        <f aca="false">IF(AB181&lt;&gt;"",AB181/U181,"")</f>
        <v/>
      </c>
      <c r="AD181" s="27" t="n">
        <v>0</v>
      </c>
      <c r="AE181" s="27" t="n">
        <v>0</v>
      </c>
      <c r="AF181" s="27" t="n">
        <v>0</v>
      </c>
      <c r="AG181" s="28" t="n">
        <f aca="false">AD181+AE181+AF181</f>
        <v>0</v>
      </c>
      <c r="AH181" s="12" t="str">
        <f aca="false">IF(AG181&gt;0,AD181/AG181,"")</f>
        <v/>
      </c>
      <c r="AI181" s="27" t="n">
        <v>0</v>
      </c>
      <c r="AJ181" s="27" t="n">
        <v>0</v>
      </c>
      <c r="AK181" s="27" t="n">
        <v>0</v>
      </c>
      <c r="AL181" s="22" t="str">
        <f aca="false">IF(OR(AJ181&gt;0,AK181&gt;0),"Sí","No")</f>
        <v>No</v>
      </c>
      <c r="AM181" s="6"/>
      <c r="AN181" s="6"/>
      <c r="AO181" s="12" t="n">
        <f aca="false">IF(M181&gt;0,K181/M181,"")</f>
        <v>1</v>
      </c>
      <c r="AP181" s="22" t="str">
        <f aca="false">IF(M181&gt;=Resumen!$B$5,"Alto","Bajo")</f>
        <v>Bajo</v>
      </c>
      <c r="AQ181" s="22" t="str">
        <f aca="false">IF(AO181&gt;=Resumen!$B$28,"Alto","Bajo")</f>
        <v>Alto</v>
      </c>
      <c r="AR181" s="22" t="str">
        <f aca="false">AP181&amp;" Potencial / "&amp;AQ181&amp;" Share"</f>
        <v>Bajo Potencial / Alto Share</v>
      </c>
      <c r="AS181" s="22" t="str">
        <f aca="false">IF(Q181="Sí",IF(AO181&gt;=Resumen!$B$29,"Alto","Bajo"),"")</f>
        <v/>
      </c>
      <c r="AT181" s="22" t="str">
        <f aca="false">IF(AS181&lt;&gt;"",AP181&amp;" Potencial / "&amp;AS181&amp;" Share","")</f>
        <v/>
      </c>
      <c r="AU181" s="22" t="str">
        <f aca="false">IF(AH181="","Sin dato",IF(AH181-AO181&gt;Resumen!$B$6,"Sobre-exhibido",IF(AO181-AH181&gt;Resumen!$B$6,"Sub-exhibido","En línea")))</f>
        <v>Sin dato</v>
      </c>
      <c r="AV181" s="22" t="str">
        <f aca="false">IF(AT181="","",IF(AT181="Alto Potencial / Bajo Share",1,IF(AT181="Alto Potencial / Alto Share",2,IF(AT181="Bajo Potencial / Alto Share",3,4))))</f>
        <v/>
      </c>
      <c r="AW181" s="22" t="str">
        <f aca="false">IF(Q181="No","Sin competencia directa",IF(AV181=1,"1 - Foco Conquista (Alto Pot / Bajo Share)",IF(AV181=2,"2 - Foco Defensa (Alto Pot / Alto Share)",IF(AV181=3,"3 - Monitoreo (Bajo Pot / Alto Share)","4 - Baja Prioridad (Bajo Pot / Bajo Share)"))))</f>
        <v>Sin competencia directa</v>
      </c>
      <c r="AX181" s="12" t="str">
        <f aca="false">IF(OR(IFERROR(AND(W181&lt;&gt;"",Y181&lt;&gt;"",Y181-W181&gt;Resumen!$B$8),FALSE()),IFERROR(AND(X181&lt;&gt;"",Y181&lt;&gt;"",Y181-X181&gt;Resumen!$B$8),FALSE())),MAX(IF(IFERROR(AND(W181&lt;&gt;"",Y181&lt;&gt;"",Y181-W181&gt;Resumen!$B$8),FALSE()),Y181-W181,0),IF(IFERROR(AND(X181&lt;&gt;"",Y181&lt;&gt;"",Y181-X181&gt;Resumen!$B$8),FALSE()),Y181-X181,0)),"")</f>
        <v/>
      </c>
      <c r="AY181" s="22" t="str">
        <f aca="false">IF(OR(IFERROR(AND(W181&lt;&gt;"",Y181&lt;&gt;"",Y181-W181&gt;Resumen!$B$8),FALSE()),IFERROR(AND(X181&lt;&gt;"",Y181&lt;&gt;"",Y181-X181&gt;Resumen!$B$8),FALSE())),TRIM("Lays tiene mayor markup que "&amp;IF(IFERROR(AND(W181&lt;&gt;"",Y181&lt;&gt;"",Y181-W181&gt;Resumen!$B$8),FALSE()),"Quento ","")&amp;IF(IFERROR(AND(X181&lt;&gt;"",Y181&lt;&gt;"",Y181-X181&gt;Resumen!$B$8),FALSE()),"Julicroc ","")&amp;"en este PDV"),"")</f>
        <v/>
      </c>
      <c r="AZ181" s="22" t="str">
        <f aca="false">IF(COUNTIF('Plan Pehuamar - Lista'!$A$2:$A$167,A181)&gt;0,"Sí","No")</f>
        <v>No</v>
      </c>
      <c r="BA181" s="22" t="str">
        <f aca="false">IF(COUNTIF('Plan Combo 9+1'!$A$2:$A$226,A181)&gt;0,"Sí","No")</f>
        <v>No</v>
      </c>
      <c r="BB181" s="22" t="str">
        <f aca="false">IF(AH181="","No",IF(BA181="Sí",IF((AO181-AH181)&gt;Resumen!$B$6,"Sí","No"),IF((AO181-AH181)&gt;=Resumen!$B$132,"Sí","No")))</f>
        <v>No</v>
      </c>
      <c r="BC181" s="22" t="str">
        <f aca="false">IF(AND(N181="Sí",AL181="Sí",AI181=0),"Sí","No")</f>
        <v>No</v>
      </c>
      <c r="BD181" s="22" t="str">
        <f aca="false">IF(COUNTIF('Plan 9+1 (con Pehuamar)'!$A$2:$A$227,A181)&gt;0,"Sí","No")</f>
        <v>No</v>
      </c>
    </row>
    <row r="182" customFormat="false" ht="15" hidden="false" customHeight="true" outlineLevel="0" collapsed="false">
      <c r="A182" s="6" t="n">
        <v>404430</v>
      </c>
      <c r="B182" s="6" t="n">
        <v>1</v>
      </c>
      <c r="C182" s="6" t="n">
        <v>104</v>
      </c>
      <c r="D182" s="6" t="s">
        <v>359</v>
      </c>
      <c r="E182" s="6" t="s">
        <v>395</v>
      </c>
      <c r="F182" s="6" t="s">
        <v>196</v>
      </c>
      <c r="G182" s="6" t="s">
        <v>129</v>
      </c>
      <c r="H182" s="6" t="s">
        <v>197</v>
      </c>
      <c r="I182" s="27" t="n">
        <v>0</v>
      </c>
      <c r="J182" s="27" t="n">
        <v>0</v>
      </c>
      <c r="K182" s="27" t="n">
        <v>0.7</v>
      </c>
      <c r="L182" s="28" t="n">
        <f aca="false">I182+J182</f>
        <v>0</v>
      </c>
      <c r="M182" s="28" t="n">
        <f aca="false">L182+K182</f>
        <v>0.7</v>
      </c>
      <c r="N182" s="22" t="str">
        <f aca="false">IF(I182&gt;0,"Sí","No")</f>
        <v>No</v>
      </c>
      <c r="O182" s="22" t="str">
        <f aca="false">IF(J182&gt;0,"Sí","No")</f>
        <v>No</v>
      </c>
      <c r="P182" s="22" t="str">
        <f aca="false">IF(K182&gt;0,"Sí","No")</f>
        <v>Sí</v>
      </c>
      <c r="Q182" s="22" t="str">
        <f aca="false">IF(OR(I182&gt;0,J182&gt;0),"Sí","No")</f>
        <v>No</v>
      </c>
      <c r="R182" s="27"/>
      <c r="S182" s="27"/>
      <c r="T182" s="27"/>
      <c r="U182" s="27"/>
      <c r="V182" s="27"/>
      <c r="W182" s="12" t="str">
        <f aca="false">IF(AND(I182&gt;0,R182&gt;0),(S182-R182)/R182,"")</f>
        <v/>
      </c>
      <c r="X182" s="12" t="str">
        <f aca="false">IF(AND(J182&gt;0,T182&gt;0),(U182-T182)/T182,"")</f>
        <v/>
      </c>
      <c r="Y182" s="12" t="str">
        <f aca="false">IF(AND(K182&gt;0,V182&gt;0),(V182-Resumen!$B$7)/Resumen!$B$7,"")</f>
        <v/>
      </c>
      <c r="Z182" s="28" t="str">
        <f aca="false">IF(AND(K182&gt;0,I182&gt;0,V182&gt;0,S182&gt;0),V182-S182,"")</f>
        <v/>
      </c>
      <c r="AA182" s="12" t="str">
        <f aca="false">IF(Z182&lt;&gt;"",Z182/S182,"")</f>
        <v/>
      </c>
      <c r="AB182" s="28" t="str">
        <f aca="false">IF(AND(K182&gt;0,J182&gt;0,V182&gt;0,U182&gt;0),V182-U182,"")</f>
        <v/>
      </c>
      <c r="AC182" s="12" t="str">
        <f aca="false">IF(AB182&lt;&gt;"",AB182/U182,"")</f>
        <v/>
      </c>
      <c r="AD182" s="27" t="n">
        <v>0</v>
      </c>
      <c r="AE182" s="27" t="n">
        <v>0</v>
      </c>
      <c r="AF182" s="27" t="n">
        <v>0</v>
      </c>
      <c r="AG182" s="28" t="n">
        <f aca="false">AD182+AE182+AF182</f>
        <v>0</v>
      </c>
      <c r="AH182" s="12" t="str">
        <f aca="false">IF(AG182&gt;0,AD182/AG182,"")</f>
        <v/>
      </c>
      <c r="AI182" s="27" t="n">
        <v>0</v>
      </c>
      <c r="AJ182" s="27" t="n">
        <v>0</v>
      </c>
      <c r="AK182" s="27" t="n">
        <v>0</v>
      </c>
      <c r="AL182" s="22" t="str">
        <f aca="false">IF(OR(AJ182&gt;0,AK182&gt;0),"Sí","No")</f>
        <v>No</v>
      </c>
      <c r="AM182" s="6"/>
      <c r="AN182" s="6"/>
      <c r="AO182" s="12" t="n">
        <f aca="false">IF(M182&gt;0,K182/M182,"")</f>
        <v>1</v>
      </c>
      <c r="AP182" s="22" t="str">
        <f aca="false">IF(M182&gt;=Resumen!$B$5,"Alto","Bajo")</f>
        <v>Bajo</v>
      </c>
      <c r="AQ182" s="22" t="str">
        <f aca="false">IF(AO182&gt;=Resumen!$B$28,"Alto","Bajo")</f>
        <v>Alto</v>
      </c>
      <c r="AR182" s="22" t="str">
        <f aca="false">AP182&amp;" Potencial / "&amp;AQ182&amp;" Share"</f>
        <v>Bajo Potencial / Alto Share</v>
      </c>
      <c r="AS182" s="22" t="str">
        <f aca="false">IF(Q182="Sí",IF(AO182&gt;=Resumen!$B$29,"Alto","Bajo"),"")</f>
        <v/>
      </c>
      <c r="AT182" s="22" t="str">
        <f aca="false">IF(AS182&lt;&gt;"",AP182&amp;" Potencial / "&amp;AS182&amp;" Share","")</f>
        <v/>
      </c>
      <c r="AU182" s="22" t="str">
        <f aca="false">IF(AH182="","Sin dato",IF(AH182-AO182&gt;Resumen!$B$6,"Sobre-exhibido",IF(AO182-AH182&gt;Resumen!$B$6,"Sub-exhibido","En línea")))</f>
        <v>Sin dato</v>
      </c>
      <c r="AV182" s="22" t="str">
        <f aca="false">IF(AT182="","",IF(AT182="Alto Potencial / Bajo Share",1,IF(AT182="Alto Potencial / Alto Share",2,IF(AT182="Bajo Potencial / Alto Share",3,4))))</f>
        <v/>
      </c>
      <c r="AW182" s="22" t="str">
        <f aca="false">IF(Q182="No","Sin competencia directa",IF(AV182=1,"1 - Foco Conquista (Alto Pot / Bajo Share)",IF(AV182=2,"2 - Foco Defensa (Alto Pot / Alto Share)",IF(AV182=3,"3 - Monitoreo (Bajo Pot / Alto Share)","4 - Baja Prioridad (Bajo Pot / Bajo Share)"))))</f>
        <v>Sin competencia directa</v>
      </c>
      <c r="AX182" s="12" t="str">
        <f aca="false">IF(OR(IFERROR(AND(W182&lt;&gt;"",Y182&lt;&gt;"",Y182-W182&gt;Resumen!$B$8),FALSE()),IFERROR(AND(X182&lt;&gt;"",Y182&lt;&gt;"",Y182-X182&gt;Resumen!$B$8),FALSE())),MAX(IF(IFERROR(AND(W182&lt;&gt;"",Y182&lt;&gt;"",Y182-W182&gt;Resumen!$B$8),FALSE()),Y182-W182,0),IF(IFERROR(AND(X182&lt;&gt;"",Y182&lt;&gt;"",Y182-X182&gt;Resumen!$B$8),FALSE()),Y182-X182,0)),"")</f>
        <v/>
      </c>
      <c r="AY182" s="22" t="str">
        <f aca="false">IF(OR(IFERROR(AND(W182&lt;&gt;"",Y182&lt;&gt;"",Y182-W182&gt;Resumen!$B$8),FALSE()),IFERROR(AND(X182&lt;&gt;"",Y182&lt;&gt;"",Y182-X182&gt;Resumen!$B$8),FALSE())),TRIM("Lays tiene mayor markup que "&amp;IF(IFERROR(AND(W182&lt;&gt;"",Y182&lt;&gt;"",Y182-W182&gt;Resumen!$B$8),FALSE()),"Quento ","")&amp;IF(IFERROR(AND(X182&lt;&gt;"",Y182&lt;&gt;"",Y182-X182&gt;Resumen!$B$8),FALSE()),"Julicroc ","")&amp;"en este PDV"),"")</f>
        <v/>
      </c>
      <c r="AZ182" s="22" t="str">
        <f aca="false">IF(COUNTIF('Plan Pehuamar - Lista'!$A$2:$A$167,A182)&gt;0,"Sí","No")</f>
        <v>No</v>
      </c>
      <c r="BA182" s="22" t="str">
        <f aca="false">IF(COUNTIF('Plan Combo 9+1'!$A$2:$A$226,A182)&gt;0,"Sí","No")</f>
        <v>No</v>
      </c>
      <c r="BB182" s="22" t="str">
        <f aca="false">IF(AH182="","No",IF(BA182="Sí",IF((AO182-AH182)&gt;Resumen!$B$6,"Sí","No"),IF((AO182-AH182)&gt;=Resumen!$B$132,"Sí","No")))</f>
        <v>No</v>
      </c>
      <c r="BC182" s="22" t="str">
        <f aca="false">IF(AND(N182="Sí",AL182="Sí",AI182=0),"Sí","No")</f>
        <v>No</v>
      </c>
      <c r="BD182" s="22" t="str">
        <f aca="false">IF(COUNTIF('Plan 9+1 (con Pehuamar)'!$A$2:$A$227,A182)&gt;0,"Sí","No")</f>
        <v>No</v>
      </c>
    </row>
    <row r="183" customFormat="false" ht="15" hidden="false" customHeight="true" outlineLevel="0" collapsed="false">
      <c r="A183" s="6" t="n">
        <v>404436</v>
      </c>
      <c r="B183" s="6" t="n">
        <v>1</v>
      </c>
      <c r="C183" s="6" t="n">
        <v>104</v>
      </c>
      <c r="D183" s="6" t="s">
        <v>359</v>
      </c>
      <c r="E183" s="6" t="s">
        <v>396</v>
      </c>
      <c r="F183" s="6" t="s">
        <v>206</v>
      </c>
      <c r="G183" s="6" t="s">
        <v>129</v>
      </c>
      <c r="H183" s="6" t="s">
        <v>197</v>
      </c>
      <c r="I183" s="27" t="n">
        <v>80</v>
      </c>
      <c r="J183" s="27" t="n">
        <v>0</v>
      </c>
      <c r="K183" s="27" t="n">
        <v>60</v>
      </c>
      <c r="L183" s="28" t="n">
        <f aca="false">I183+J183</f>
        <v>80</v>
      </c>
      <c r="M183" s="28" t="n">
        <f aca="false">L183+K183</f>
        <v>140</v>
      </c>
      <c r="N183" s="22" t="str">
        <f aca="false">IF(I183&gt;0,"Sí","No")</f>
        <v>Sí</v>
      </c>
      <c r="O183" s="22" t="str">
        <f aca="false">IF(J183&gt;0,"Sí","No")</f>
        <v>No</v>
      </c>
      <c r="P183" s="22" t="str">
        <f aca="false">IF(K183&gt;0,"Sí","No")</f>
        <v>Sí</v>
      </c>
      <c r="Q183" s="22" t="str">
        <f aca="false">IF(OR(I183&gt;0,J183&gt;0),"Sí","No")</f>
        <v>Sí</v>
      </c>
      <c r="R183" s="27" t="n">
        <v>1500</v>
      </c>
      <c r="S183" s="27" t="n">
        <v>2800</v>
      </c>
      <c r="T183" s="27"/>
      <c r="U183" s="27"/>
      <c r="V183" s="27" t="n">
        <v>3200</v>
      </c>
      <c r="W183" s="12" t="n">
        <f aca="false">IF(AND(I183&gt;0,R183&gt;0),(S183-R183)/R183,"")</f>
        <v>0.866666666666667</v>
      </c>
      <c r="X183" s="12" t="str">
        <f aca="false">IF(AND(J183&gt;0,T183&gt;0),(U183-T183)/T183,"")</f>
        <v/>
      </c>
      <c r="Y183" s="12" t="n">
        <f aca="false">IF(AND(K183&gt;0,V183&gt;0),(V183-Resumen!$B$7)/Resumen!$B$7,"")</f>
        <v>0.28</v>
      </c>
      <c r="Z183" s="28" t="n">
        <f aca="false">IF(AND(K183&gt;0,I183&gt;0,V183&gt;0,S183&gt;0),V183-S183,"")</f>
        <v>400</v>
      </c>
      <c r="AA183" s="12" t="n">
        <f aca="false">IF(Z183&lt;&gt;"",Z183/S183,"")</f>
        <v>0.142857142857143</v>
      </c>
      <c r="AB183" s="28" t="str">
        <f aca="false">IF(AND(K183&gt;0,J183&gt;0,V183&gt;0,U183&gt;0),V183-U183,"")</f>
        <v/>
      </c>
      <c r="AC183" s="12" t="str">
        <f aca="false">IF(AB183&lt;&gt;"",AB183/U183,"")</f>
        <v/>
      </c>
      <c r="AD183" s="27" t="n">
        <v>8</v>
      </c>
      <c r="AE183" s="27" t="n">
        <v>8</v>
      </c>
      <c r="AF183" s="27" t="n">
        <v>0</v>
      </c>
      <c r="AG183" s="28" t="n">
        <f aca="false">AD183+AE183+AF183</f>
        <v>16</v>
      </c>
      <c r="AH183" s="12" t="n">
        <f aca="false">IF(AG183&gt;0,AD183/AG183,"")</f>
        <v>0.5</v>
      </c>
      <c r="AI183" s="27" t="n">
        <v>1</v>
      </c>
      <c r="AJ183" s="27" t="n">
        <v>1</v>
      </c>
      <c r="AK183" s="27" t="n">
        <v>0</v>
      </c>
      <c r="AL183" s="22" t="str">
        <f aca="false">IF(OR(AJ183&gt;0,AK183&gt;0),"Sí","No")</f>
        <v>Sí</v>
      </c>
      <c r="AM183" s="6" t="s">
        <v>397</v>
      </c>
      <c r="AN183" s="6"/>
      <c r="AO183" s="12" t="n">
        <f aca="false">IF(M183&gt;0,K183/M183,"")</f>
        <v>0.428571428571429</v>
      </c>
      <c r="AP183" s="22" t="str">
        <f aca="false">IF(M183&gt;=Resumen!$B$5,"Alto","Bajo")</f>
        <v>Alto</v>
      </c>
      <c r="AQ183" s="22" t="str">
        <f aca="false">IF(AO183&gt;=Resumen!$B$28,"Alto","Bajo")</f>
        <v>Alto</v>
      </c>
      <c r="AR183" s="22" t="str">
        <f aca="false">AP183&amp;" Potencial / "&amp;AQ183&amp;" Share"</f>
        <v>Alto Potencial / Alto Share</v>
      </c>
      <c r="AS183" s="22" t="str">
        <f aca="false">IF(Q183="Sí",IF(AO183&gt;=Resumen!$B$29,"Alto","Bajo"),"")</f>
        <v>Bajo</v>
      </c>
      <c r="AT183" s="22" t="str">
        <f aca="false">IF(AS183&lt;&gt;"",AP183&amp;" Potencial / "&amp;AS183&amp;" Share","")</f>
        <v>Alto Potencial / Bajo Share</v>
      </c>
      <c r="AU183" s="22" t="str">
        <f aca="false">IF(AH183="","Sin dato",IF(AH183-AO183&gt;Resumen!$B$6,"Sobre-exhibido",IF(AO183-AH183&gt;Resumen!$B$6,"Sub-exhibido","En línea")))</f>
        <v>Sobre-exhibido</v>
      </c>
      <c r="AV183" s="22" t="n">
        <f aca="false">IF(AT183="","",IF(AT183="Alto Potencial / Bajo Share",1,IF(AT183="Alto Potencial / Alto Share",2,IF(AT183="Bajo Potencial / Alto Share",3,4))))</f>
        <v>1</v>
      </c>
      <c r="AW183" s="22" t="str">
        <f aca="false">IF(Q183="No","Sin competencia directa",IF(AV183=1,"1 - Foco Conquista (Alto Pot / Bajo Share)",IF(AV183=2,"2 - Foco Defensa (Alto Pot / Alto Share)",IF(AV183=3,"3 - Monitoreo (Bajo Pot / Alto Share)","4 - Baja Prioridad (Bajo Pot / Bajo Share)"))))</f>
        <v>1 - Foco Conquista (Alto Pot / Bajo Share)</v>
      </c>
      <c r="AX183" s="12" t="str">
        <f aca="false">IF(OR(IFERROR(AND(W183&lt;&gt;"",Y183&lt;&gt;"",Y183-W183&gt;Resumen!$B$8),FALSE()),IFERROR(AND(X183&lt;&gt;"",Y183&lt;&gt;"",Y183-X183&gt;Resumen!$B$8),FALSE())),MAX(IF(IFERROR(AND(W183&lt;&gt;"",Y183&lt;&gt;"",Y183-W183&gt;Resumen!$B$8),FALSE()),Y183-W183,0),IF(IFERROR(AND(X183&lt;&gt;"",Y183&lt;&gt;"",Y183-X183&gt;Resumen!$B$8),FALSE()),Y183-X183,0)),"")</f>
        <v/>
      </c>
      <c r="AY183" s="22" t="str">
        <f aca="false">IF(OR(IFERROR(AND(W183&lt;&gt;"",Y183&lt;&gt;"",Y183-W183&gt;Resumen!$B$8),FALSE()),IFERROR(AND(X183&lt;&gt;"",Y183&lt;&gt;"",Y183-X183&gt;Resumen!$B$8),FALSE())),TRIM("Lays tiene mayor markup que "&amp;IF(IFERROR(AND(W183&lt;&gt;"",Y183&lt;&gt;"",Y183-W183&gt;Resumen!$B$8),FALSE()),"Quento ","")&amp;IF(IFERROR(AND(X183&lt;&gt;"",Y183&lt;&gt;"",Y183-X183&gt;Resumen!$B$8),FALSE()),"Julicroc ","")&amp;"en este PDV"),"")</f>
        <v/>
      </c>
      <c r="AZ183" s="22" t="str">
        <f aca="false">IF(COUNTIF('Plan Pehuamar - Lista'!$A$2:$A$167,A183)&gt;0,"Sí","No")</f>
        <v>No</v>
      </c>
      <c r="BA183" s="22" t="str">
        <f aca="false">IF(COUNTIF('Plan Combo 9+1'!$A$2:$A$226,A183)&gt;0,"Sí","No")</f>
        <v>Sí</v>
      </c>
      <c r="BB183" s="22" t="str">
        <f aca="false">IF(AH183="","No",IF(BA183="Sí",IF((AO183-AH183)&gt;Resumen!$B$6,"Sí","No"),IF((AO183-AH183)&gt;=Resumen!$B$132,"Sí","No")))</f>
        <v>No</v>
      </c>
      <c r="BC183" s="22" t="str">
        <f aca="false">IF(AND(N183="Sí",AL183="Sí",AI183=0),"Sí","No")</f>
        <v>No</v>
      </c>
      <c r="BD183" s="22" t="str">
        <f aca="false">IF(COUNTIF('Plan 9+1 (con Pehuamar)'!$A$2:$A$227,A183)&gt;0,"Sí","No")</f>
        <v>Sí</v>
      </c>
    </row>
    <row r="184" customFormat="false" ht="15" hidden="false" customHeight="true" outlineLevel="0" collapsed="false">
      <c r="A184" s="6" t="n">
        <v>400104</v>
      </c>
      <c r="B184" s="6" t="n">
        <v>1</v>
      </c>
      <c r="C184" s="6" t="n">
        <v>105</v>
      </c>
      <c r="D184" s="6" t="s">
        <v>398</v>
      </c>
      <c r="E184" s="6" t="s">
        <v>399</v>
      </c>
      <c r="F184" s="6" t="s">
        <v>201</v>
      </c>
      <c r="G184" s="6" t="s">
        <v>129</v>
      </c>
      <c r="H184" s="6" t="s">
        <v>197</v>
      </c>
      <c r="I184" s="27" t="n">
        <v>0</v>
      </c>
      <c r="J184" s="27" t="n">
        <v>0</v>
      </c>
      <c r="K184" s="27" t="n">
        <v>2</v>
      </c>
      <c r="L184" s="28" t="n">
        <f aca="false">I184+J184</f>
        <v>0</v>
      </c>
      <c r="M184" s="28" t="n">
        <f aca="false">L184+K184</f>
        <v>2</v>
      </c>
      <c r="N184" s="22" t="str">
        <f aca="false">IF(I184&gt;0,"Sí","No")</f>
        <v>No</v>
      </c>
      <c r="O184" s="22" t="str">
        <f aca="false">IF(J184&gt;0,"Sí","No")</f>
        <v>No</v>
      </c>
      <c r="P184" s="22" t="str">
        <f aca="false">IF(K184&gt;0,"Sí","No")</f>
        <v>Sí</v>
      </c>
      <c r="Q184" s="22" t="str">
        <f aca="false">IF(OR(I184&gt;0,J184&gt;0),"Sí","No")</f>
        <v>No</v>
      </c>
      <c r="R184" s="27"/>
      <c r="S184" s="27"/>
      <c r="T184" s="27"/>
      <c r="U184" s="27"/>
      <c r="V184" s="27"/>
      <c r="W184" s="12" t="str">
        <f aca="false">IF(AND(I184&gt;0,R184&gt;0),(S184-R184)/R184,"")</f>
        <v/>
      </c>
      <c r="X184" s="12" t="str">
        <f aca="false">IF(AND(J184&gt;0,T184&gt;0),(U184-T184)/T184,"")</f>
        <v/>
      </c>
      <c r="Y184" s="12" t="str">
        <f aca="false">IF(AND(K184&gt;0,V184&gt;0),(V184-Resumen!$B$7)/Resumen!$B$7,"")</f>
        <v/>
      </c>
      <c r="Z184" s="28" t="str">
        <f aca="false">IF(AND(K184&gt;0,I184&gt;0,V184&gt;0,S184&gt;0),V184-S184,"")</f>
        <v/>
      </c>
      <c r="AA184" s="12" t="str">
        <f aca="false">IF(Z184&lt;&gt;"",Z184/S184,"")</f>
        <v/>
      </c>
      <c r="AB184" s="28" t="str">
        <f aca="false">IF(AND(K184&gt;0,J184&gt;0,V184&gt;0,U184&gt;0),V184-U184,"")</f>
        <v/>
      </c>
      <c r="AC184" s="12" t="str">
        <f aca="false">IF(AB184&lt;&gt;"",AB184/U184,"")</f>
        <v/>
      </c>
      <c r="AD184" s="27" t="n">
        <v>0</v>
      </c>
      <c r="AE184" s="27" t="n">
        <v>0</v>
      </c>
      <c r="AF184" s="27" t="n">
        <v>0</v>
      </c>
      <c r="AG184" s="28" t="n">
        <f aca="false">AD184+AE184+AF184</f>
        <v>0</v>
      </c>
      <c r="AH184" s="12" t="str">
        <f aca="false">IF(AG184&gt;0,AD184/AG184,"")</f>
        <v/>
      </c>
      <c r="AI184" s="27" t="n">
        <v>0</v>
      </c>
      <c r="AJ184" s="27" t="n">
        <v>0</v>
      </c>
      <c r="AK184" s="27" t="n">
        <v>0</v>
      </c>
      <c r="AL184" s="22" t="str">
        <f aca="false">IF(OR(AJ184&gt;0,AK184&gt;0),"Sí","No")</f>
        <v>No</v>
      </c>
      <c r="AM184" s="6"/>
      <c r="AN184" s="6"/>
      <c r="AO184" s="12" t="n">
        <f aca="false">IF(M184&gt;0,K184/M184,"")</f>
        <v>1</v>
      </c>
      <c r="AP184" s="22" t="str">
        <f aca="false">IF(M184&gt;=Resumen!$B$5,"Alto","Bajo")</f>
        <v>Bajo</v>
      </c>
      <c r="AQ184" s="22" t="str">
        <f aca="false">IF(AO184&gt;=Resumen!$B$28,"Alto","Bajo")</f>
        <v>Alto</v>
      </c>
      <c r="AR184" s="22" t="str">
        <f aca="false">AP184&amp;" Potencial / "&amp;AQ184&amp;" Share"</f>
        <v>Bajo Potencial / Alto Share</v>
      </c>
      <c r="AS184" s="22" t="str">
        <f aca="false">IF(Q184="Sí",IF(AO184&gt;=Resumen!$B$29,"Alto","Bajo"),"")</f>
        <v/>
      </c>
      <c r="AT184" s="22" t="str">
        <f aca="false">IF(AS184&lt;&gt;"",AP184&amp;" Potencial / "&amp;AS184&amp;" Share","")</f>
        <v/>
      </c>
      <c r="AU184" s="22" t="str">
        <f aca="false">IF(AH184="","Sin dato",IF(AH184-AO184&gt;Resumen!$B$6,"Sobre-exhibido",IF(AO184-AH184&gt;Resumen!$B$6,"Sub-exhibido","En línea")))</f>
        <v>Sin dato</v>
      </c>
      <c r="AV184" s="22" t="str">
        <f aca="false">IF(AT184="","",IF(AT184="Alto Potencial / Bajo Share",1,IF(AT184="Alto Potencial / Alto Share",2,IF(AT184="Bajo Potencial / Alto Share",3,4))))</f>
        <v/>
      </c>
      <c r="AW184" s="22" t="str">
        <f aca="false">IF(Q184="No","Sin competencia directa",IF(AV184=1,"1 - Foco Conquista (Alto Pot / Bajo Share)",IF(AV184=2,"2 - Foco Defensa (Alto Pot / Alto Share)",IF(AV184=3,"3 - Monitoreo (Bajo Pot / Alto Share)","4 - Baja Prioridad (Bajo Pot / Bajo Share)"))))</f>
        <v>Sin competencia directa</v>
      </c>
      <c r="AX184" s="12" t="str">
        <f aca="false">IF(OR(IFERROR(AND(W184&lt;&gt;"",Y184&lt;&gt;"",Y184-W184&gt;Resumen!$B$8),FALSE()),IFERROR(AND(X184&lt;&gt;"",Y184&lt;&gt;"",Y184-X184&gt;Resumen!$B$8),FALSE())),MAX(IF(IFERROR(AND(W184&lt;&gt;"",Y184&lt;&gt;"",Y184-W184&gt;Resumen!$B$8),FALSE()),Y184-W184,0),IF(IFERROR(AND(X184&lt;&gt;"",Y184&lt;&gt;"",Y184-X184&gt;Resumen!$B$8),FALSE()),Y184-X184,0)),"")</f>
        <v/>
      </c>
      <c r="AY184" s="22" t="str">
        <f aca="false">IF(OR(IFERROR(AND(W184&lt;&gt;"",Y184&lt;&gt;"",Y184-W184&gt;Resumen!$B$8),FALSE()),IFERROR(AND(X184&lt;&gt;"",Y184&lt;&gt;"",Y184-X184&gt;Resumen!$B$8),FALSE())),TRIM("Lays tiene mayor markup que "&amp;IF(IFERROR(AND(W184&lt;&gt;"",Y184&lt;&gt;"",Y184-W184&gt;Resumen!$B$8),FALSE()),"Quento ","")&amp;IF(IFERROR(AND(X184&lt;&gt;"",Y184&lt;&gt;"",Y184-X184&gt;Resumen!$B$8),FALSE()),"Julicroc ","")&amp;"en este PDV"),"")</f>
        <v/>
      </c>
      <c r="AZ184" s="22" t="str">
        <f aca="false">IF(COUNTIF('Plan Pehuamar - Lista'!$A$2:$A$167,A184)&gt;0,"Sí","No")</f>
        <v>No</v>
      </c>
      <c r="BA184" s="22" t="str">
        <f aca="false">IF(COUNTIF('Plan Combo 9+1'!$A$2:$A$226,A184)&gt;0,"Sí","No")</f>
        <v>No</v>
      </c>
      <c r="BB184" s="22" t="str">
        <f aca="false">IF(AH184="","No",IF(BA184="Sí",IF((AO184-AH184)&gt;Resumen!$B$6,"Sí","No"),IF((AO184-AH184)&gt;=Resumen!$B$132,"Sí","No")))</f>
        <v>No</v>
      </c>
      <c r="BC184" s="22" t="str">
        <f aca="false">IF(AND(N184="Sí",AL184="Sí",AI184=0),"Sí","No")</f>
        <v>No</v>
      </c>
      <c r="BD184" s="22" t="str">
        <f aca="false">IF(COUNTIF('Plan 9+1 (con Pehuamar)'!$A$2:$A$227,A184)&gt;0,"Sí","No")</f>
        <v>No</v>
      </c>
    </row>
    <row r="185" customFormat="false" ht="15" hidden="false" customHeight="true" outlineLevel="0" collapsed="false">
      <c r="A185" s="6" t="n">
        <v>400121</v>
      </c>
      <c r="B185" s="6" t="n">
        <v>1</v>
      </c>
      <c r="C185" s="6" t="n">
        <v>105</v>
      </c>
      <c r="D185" s="6" t="s">
        <v>398</v>
      </c>
      <c r="E185" s="6" t="s">
        <v>400</v>
      </c>
      <c r="F185" s="6" t="s">
        <v>201</v>
      </c>
      <c r="G185" s="6" t="s">
        <v>129</v>
      </c>
      <c r="H185" s="6" t="s">
        <v>197</v>
      </c>
      <c r="I185" s="27" t="n">
        <v>0</v>
      </c>
      <c r="J185" s="27" t="n">
        <v>0</v>
      </c>
      <c r="K185" s="27" t="n">
        <v>1.2</v>
      </c>
      <c r="L185" s="28" t="n">
        <f aca="false">I185+J185</f>
        <v>0</v>
      </c>
      <c r="M185" s="28" t="n">
        <f aca="false">L185+K185</f>
        <v>1.2</v>
      </c>
      <c r="N185" s="22" t="str">
        <f aca="false">IF(I185&gt;0,"Sí","No")</f>
        <v>No</v>
      </c>
      <c r="O185" s="22" t="str">
        <f aca="false">IF(J185&gt;0,"Sí","No")</f>
        <v>No</v>
      </c>
      <c r="P185" s="22" t="str">
        <f aca="false">IF(K185&gt;0,"Sí","No")</f>
        <v>Sí</v>
      </c>
      <c r="Q185" s="22" t="str">
        <f aca="false">IF(OR(I185&gt;0,J185&gt;0),"Sí","No")</f>
        <v>No</v>
      </c>
      <c r="R185" s="27"/>
      <c r="S185" s="27"/>
      <c r="T185" s="27"/>
      <c r="U185" s="27"/>
      <c r="V185" s="27"/>
      <c r="W185" s="12" t="str">
        <f aca="false">IF(AND(I185&gt;0,R185&gt;0),(S185-R185)/R185,"")</f>
        <v/>
      </c>
      <c r="X185" s="12" t="str">
        <f aca="false">IF(AND(J185&gt;0,T185&gt;0),(U185-T185)/T185,"")</f>
        <v/>
      </c>
      <c r="Y185" s="12" t="str">
        <f aca="false">IF(AND(K185&gt;0,V185&gt;0),(V185-Resumen!$B$7)/Resumen!$B$7,"")</f>
        <v/>
      </c>
      <c r="Z185" s="28" t="str">
        <f aca="false">IF(AND(K185&gt;0,I185&gt;0,V185&gt;0,S185&gt;0),V185-S185,"")</f>
        <v/>
      </c>
      <c r="AA185" s="12" t="str">
        <f aca="false">IF(Z185&lt;&gt;"",Z185/S185,"")</f>
        <v/>
      </c>
      <c r="AB185" s="28" t="str">
        <f aca="false">IF(AND(K185&gt;0,J185&gt;0,V185&gt;0,U185&gt;0),V185-U185,"")</f>
        <v/>
      </c>
      <c r="AC185" s="12" t="str">
        <f aca="false">IF(AB185&lt;&gt;"",AB185/U185,"")</f>
        <v/>
      </c>
      <c r="AD185" s="27" t="n">
        <v>0</v>
      </c>
      <c r="AE185" s="27" t="n">
        <v>0</v>
      </c>
      <c r="AF185" s="27" t="n">
        <v>0</v>
      </c>
      <c r="AG185" s="28" t="n">
        <f aca="false">AD185+AE185+AF185</f>
        <v>0</v>
      </c>
      <c r="AH185" s="12" t="str">
        <f aca="false">IF(AG185&gt;0,AD185/AG185,"")</f>
        <v/>
      </c>
      <c r="AI185" s="27" t="n">
        <v>0</v>
      </c>
      <c r="AJ185" s="27" t="n">
        <v>0</v>
      </c>
      <c r="AK185" s="27" t="n">
        <v>0</v>
      </c>
      <c r="AL185" s="22" t="str">
        <f aca="false">IF(OR(AJ185&gt;0,AK185&gt;0),"Sí","No")</f>
        <v>No</v>
      </c>
      <c r="AM185" s="6"/>
      <c r="AN185" s="6"/>
      <c r="AO185" s="12" t="n">
        <f aca="false">IF(M185&gt;0,K185/M185,"")</f>
        <v>1</v>
      </c>
      <c r="AP185" s="22" t="str">
        <f aca="false">IF(M185&gt;=Resumen!$B$5,"Alto","Bajo")</f>
        <v>Bajo</v>
      </c>
      <c r="AQ185" s="22" t="str">
        <f aca="false">IF(AO185&gt;=Resumen!$B$28,"Alto","Bajo")</f>
        <v>Alto</v>
      </c>
      <c r="AR185" s="22" t="str">
        <f aca="false">AP185&amp;" Potencial / "&amp;AQ185&amp;" Share"</f>
        <v>Bajo Potencial / Alto Share</v>
      </c>
      <c r="AS185" s="22" t="str">
        <f aca="false">IF(Q185="Sí",IF(AO185&gt;=Resumen!$B$29,"Alto","Bajo"),"")</f>
        <v/>
      </c>
      <c r="AT185" s="22" t="str">
        <f aca="false">IF(AS185&lt;&gt;"",AP185&amp;" Potencial / "&amp;AS185&amp;" Share","")</f>
        <v/>
      </c>
      <c r="AU185" s="22" t="str">
        <f aca="false">IF(AH185="","Sin dato",IF(AH185-AO185&gt;Resumen!$B$6,"Sobre-exhibido",IF(AO185-AH185&gt;Resumen!$B$6,"Sub-exhibido","En línea")))</f>
        <v>Sin dato</v>
      </c>
      <c r="AV185" s="22" t="str">
        <f aca="false">IF(AT185="","",IF(AT185="Alto Potencial / Bajo Share",1,IF(AT185="Alto Potencial / Alto Share",2,IF(AT185="Bajo Potencial / Alto Share",3,4))))</f>
        <v/>
      </c>
      <c r="AW185" s="22" t="str">
        <f aca="false">IF(Q185="No","Sin competencia directa",IF(AV185=1,"1 - Foco Conquista (Alto Pot / Bajo Share)",IF(AV185=2,"2 - Foco Defensa (Alto Pot / Alto Share)",IF(AV185=3,"3 - Monitoreo (Bajo Pot / Alto Share)","4 - Baja Prioridad (Bajo Pot / Bajo Share)"))))</f>
        <v>Sin competencia directa</v>
      </c>
      <c r="AX185" s="12" t="str">
        <f aca="false">IF(OR(IFERROR(AND(W185&lt;&gt;"",Y185&lt;&gt;"",Y185-W185&gt;Resumen!$B$8),FALSE()),IFERROR(AND(X185&lt;&gt;"",Y185&lt;&gt;"",Y185-X185&gt;Resumen!$B$8),FALSE())),MAX(IF(IFERROR(AND(W185&lt;&gt;"",Y185&lt;&gt;"",Y185-W185&gt;Resumen!$B$8),FALSE()),Y185-W185,0),IF(IFERROR(AND(X185&lt;&gt;"",Y185&lt;&gt;"",Y185-X185&gt;Resumen!$B$8),FALSE()),Y185-X185,0)),"")</f>
        <v/>
      </c>
      <c r="AY185" s="22" t="str">
        <f aca="false">IF(OR(IFERROR(AND(W185&lt;&gt;"",Y185&lt;&gt;"",Y185-W185&gt;Resumen!$B$8),FALSE()),IFERROR(AND(X185&lt;&gt;"",Y185&lt;&gt;"",Y185-X185&gt;Resumen!$B$8),FALSE())),TRIM("Lays tiene mayor markup que "&amp;IF(IFERROR(AND(W185&lt;&gt;"",Y185&lt;&gt;"",Y185-W185&gt;Resumen!$B$8),FALSE()),"Quento ","")&amp;IF(IFERROR(AND(X185&lt;&gt;"",Y185&lt;&gt;"",Y185-X185&gt;Resumen!$B$8),FALSE()),"Julicroc ","")&amp;"en este PDV"),"")</f>
        <v/>
      </c>
      <c r="AZ185" s="22" t="str">
        <f aca="false">IF(COUNTIF('Plan Pehuamar - Lista'!$A$2:$A$167,A185)&gt;0,"Sí","No")</f>
        <v>No</v>
      </c>
      <c r="BA185" s="22" t="str">
        <f aca="false">IF(COUNTIF('Plan Combo 9+1'!$A$2:$A$226,A185)&gt;0,"Sí","No")</f>
        <v>No</v>
      </c>
      <c r="BB185" s="22" t="str">
        <f aca="false">IF(AH185="","No",IF(BA185="Sí",IF((AO185-AH185)&gt;Resumen!$B$6,"Sí","No"),IF((AO185-AH185)&gt;=Resumen!$B$132,"Sí","No")))</f>
        <v>No</v>
      </c>
      <c r="BC185" s="22" t="str">
        <f aca="false">IF(AND(N185="Sí",AL185="Sí",AI185=0),"Sí","No")</f>
        <v>No</v>
      </c>
      <c r="BD185" s="22" t="str">
        <f aca="false">IF(COUNTIF('Plan 9+1 (con Pehuamar)'!$A$2:$A$227,A185)&gt;0,"Sí","No")</f>
        <v>No</v>
      </c>
    </row>
    <row r="186" customFormat="false" ht="15" hidden="false" customHeight="true" outlineLevel="0" collapsed="false">
      <c r="A186" s="6" t="n">
        <v>400122</v>
      </c>
      <c r="B186" s="6" t="n">
        <v>1</v>
      </c>
      <c r="C186" s="6" t="n">
        <v>105</v>
      </c>
      <c r="D186" s="6" t="s">
        <v>398</v>
      </c>
      <c r="E186" s="6" t="s">
        <v>401</v>
      </c>
      <c r="F186" s="6" t="s">
        <v>196</v>
      </c>
      <c r="G186" s="6" t="s">
        <v>129</v>
      </c>
      <c r="H186" s="6" t="s">
        <v>197</v>
      </c>
      <c r="I186" s="27" t="n">
        <v>30</v>
      </c>
      <c r="J186" s="27" t="n">
        <v>0</v>
      </c>
      <c r="K186" s="27" t="n">
        <v>20</v>
      </c>
      <c r="L186" s="28" t="n">
        <f aca="false">I186+J186</f>
        <v>30</v>
      </c>
      <c r="M186" s="28" t="n">
        <f aca="false">L186+K186</f>
        <v>50</v>
      </c>
      <c r="N186" s="22" t="str">
        <f aca="false">IF(I186&gt;0,"Sí","No")</f>
        <v>Sí</v>
      </c>
      <c r="O186" s="22" t="str">
        <f aca="false">IF(J186&gt;0,"Sí","No")</f>
        <v>No</v>
      </c>
      <c r="P186" s="22" t="str">
        <f aca="false">IF(K186&gt;0,"Sí","No")</f>
        <v>Sí</v>
      </c>
      <c r="Q186" s="22" t="str">
        <f aca="false">IF(OR(I186&gt;0,J186&gt;0),"Sí","No")</f>
        <v>Sí</v>
      </c>
      <c r="R186" s="27" t="n">
        <v>1800</v>
      </c>
      <c r="S186" s="27" t="n">
        <v>3000</v>
      </c>
      <c r="T186" s="27"/>
      <c r="U186" s="27"/>
      <c r="V186" s="27" t="n">
        <v>3500</v>
      </c>
      <c r="W186" s="12" t="n">
        <f aca="false">IF(AND(I186&gt;0,R186&gt;0),(S186-R186)/R186,"")</f>
        <v>0.666666666666667</v>
      </c>
      <c r="X186" s="12" t="str">
        <f aca="false">IF(AND(J186&gt;0,T186&gt;0),(U186-T186)/T186,"")</f>
        <v/>
      </c>
      <c r="Y186" s="12" t="n">
        <f aca="false">IF(AND(K186&gt;0,V186&gt;0),(V186-Resumen!$B$7)/Resumen!$B$7,"")</f>
        <v>0.4</v>
      </c>
      <c r="Z186" s="28" t="n">
        <f aca="false">IF(AND(K186&gt;0,I186&gt;0,V186&gt;0,S186&gt;0),V186-S186,"")</f>
        <v>500</v>
      </c>
      <c r="AA186" s="12" t="n">
        <f aca="false">IF(Z186&lt;&gt;"",Z186/S186,"")</f>
        <v>0.166666666666667</v>
      </c>
      <c r="AB186" s="28" t="str">
        <f aca="false">IF(AND(K186&gt;0,J186&gt;0,V186&gt;0,U186&gt;0),V186-U186,"")</f>
        <v/>
      </c>
      <c r="AC186" s="12" t="str">
        <f aca="false">IF(AB186&lt;&gt;"",AB186/U186,"")</f>
        <v/>
      </c>
      <c r="AD186" s="27" t="n">
        <v>4</v>
      </c>
      <c r="AE186" s="27" t="n">
        <v>4</v>
      </c>
      <c r="AF186" s="27" t="n">
        <v>0</v>
      </c>
      <c r="AG186" s="28" t="n">
        <f aca="false">AD186+AE186+AF186</f>
        <v>8</v>
      </c>
      <c r="AH186" s="12" t="n">
        <f aca="false">IF(AG186&gt;0,AD186/AG186,"")</f>
        <v>0.5</v>
      </c>
      <c r="AI186" s="27" t="n">
        <v>0</v>
      </c>
      <c r="AJ186" s="27" t="n">
        <v>0</v>
      </c>
      <c r="AK186" s="27" t="n">
        <v>0</v>
      </c>
      <c r="AL186" s="22" t="str">
        <f aca="false">IF(OR(AJ186&gt;0,AK186&gt;0),"Sí","No")</f>
        <v>No</v>
      </c>
      <c r="AM186" s="6" t="s">
        <v>198</v>
      </c>
      <c r="AN186" s="6"/>
      <c r="AO186" s="12" t="n">
        <f aca="false">IF(M186&gt;0,K186/M186,"")</f>
        <v>0.4</v>
      </c>
      <c r="AP186" s="22" t="str">
        <f aca="false">IF(M186&gt;=Resumen!$B$5,"Alto","Bajo")</f>
        <v>Alto</v>
      </c>
      <c r="AQ186" s="22" t="str">
        <f aca="false">IF(AO186&gt;=Resumen!$B$28,"Alto","Bajo")</f>
        <v>Alto</v>
      </c>
      <c r="AR186" s="22" t="str">
        <f aca="false">AP186&amp;" Potencial / "&amp;AQ186&amp;" Share"</f>
        <v>Alto Potencial / Alto Share</v>
      </c>
      <c r="AS186" s="22" t="str">
        <f aca="false">IF(Q186="Sí",IF(AO186&gt;=Resumen!$B$29,"Alto","Bajo"),"")</f>
        <v>Bajo</v>
      </c>
      <c r="AT186" s="22" t="str">
        <f aca="false">IF(AS186&lt;&gt;"",AP186&amp;" Potencial / "&amp;AS186&amp;" Share","")</f>
        <v>Alto Potencial / Bajo Share</v>
      </c>
      <c r="AU186" s="22" t="str">
        <f aca="false">IF(AH186="","Sin dato",IF(AH186-AO186&gt;Resumen!$B$6,"Sobre-exhibido",IF(AO186-AH186&gt;Resumen!$B$6,"Sub-exhibido","En línea")))</f>
        <v>Sobre-exhibido</v>
      </c>
      <c r="AV186" s="22" t="n">
        <f aca="false">IF(AT186="","",IF(AT186="Alto Potencial / Bajo Share",1,IF(AT186="Alto Potencial / Alto Share",2,IF(AT186="Bajo Potencial / Alto Share",3,4))))</f>
        <v>1</v>
      </c>
      <c r="AW186" s="22" t="str">
        <f aca="false">IF(Q186="No","Sin competencia directa",IF(AV186=1,"1 - Foco Conquista (Alto Pot / Bajo Share)",IF(AV186=2,"2 - Foco Defensa (Alto Pot / Alto Share)",IF(AV186=3,"3 - Monitoreo (Bajo Pot / Alto Share)","4 - Baja Prioridad (Bajo Pot / Bajo Share)"))))</f>
        <v>1 - Foco Conquista (Alto Pot / Bajo Share)</v>
      </c>
      <c r="AX186" s="12" t="str">
        <f aca="false">IF(OR(IFERROR(AND(W186&lt;&gt;"",Y186&lt;&gt;"",Y186-W186&gt;Resumen!$B$8),FALSE()),IFERROR(AND(X186&lt;&gt;"",Y186&lt;&gt;"",Y186-X186&gt;Resumen!$B$8),FALSE())),MAX(IF(IFERROR(AND(W186&lt;&gt;"",Y186&lt;&gt;"",Y186-W186&gt;Resumen!$B$8),FALSE()),Y186-W186,0),IF(IFERROR(AND(X186&lt;&gt;"",Y186&lt;&gt;"",Y186-X186&gt;Resumen!$B$8),FALSE()),Y186-X186,0)),"")</f>
        <v/>
      </c>
      <c r="AY186" s="22" t="str">
        <f aca="false">IF(OR(IFERROR(AND(W186&lt;&gt;"",Y186&lt;&gt;"",Y186-W186&gt;Resumen!$B$8),FALSE()),IFERROR(AND(X186&lt;&gt;"",Y186&lt;&gt;"",Y186-X186&gt;Resumen!$B$8),FALSE())),TRIM("Lays tiene mayor markup que "&amp;IF(IFERROR(AND(W186&lt;&gt;"",Y186&lt;&gt;"",Y186-W186&gt;Resumen!$B$8),FALSE()),"Quento ","")&amp;IF(IFERROR(AND(X186&lt;&gt;"",Y186&lt;&gt;"",Y186-X186&gt;Resumen!$B$8),FALSE()),"Julicroc ","")&amp;"en este PDV"),"")</f>
        <v/>
      </c>
      <c r="AZ186" s="22" t="str">
        <f aca="false">IF(COUNTIF('Plan Pehuamar - Lista'!$A$2:$A$167,A186)&gt;0,"Sí","No")</f>
        <v>No</v>
      </c>
      <c r="BA186" s="22" t="str">
        <f aca="false">IF(COUNTIF('Plan Combo 9+1'!$A$2:$A$226,A186)&gt;0,"Sí","No")</f>
        <v>Sí</v>
      </c>
      <c r="BB186" s="22" t="str">
        <f aca="false">IF(AH186="","No",IF(BA186="Sí",IF((AO186-AH186)&gt;Resumen!$B$6,"Sí","No"),IF((AO186-AH186)&gt;=Resumen!$B$132,"Sí","No")))</f>
        <v>No</v>
      </c>
      <c r="BC186" s="22" t="str">
        <f aca="false">IF(AND(N186="Sí",AL186="Sí",AI186=0),"Sí","No")</f>
        <v>No</v>
      </c>
      <c r="BD186" s="22" t="str">
        <f aca="false">IF(COUNTIF('Plan 9+1 (con Pehuamar)'!$A$2:$A$227,A186)&gt;0,"Sí","No")</f>
        <v>Sí</v>
      </c>
    </row>
    <row r="187" customFormat="false" ht="15" hidden="false" customHeight="true" outlineLevel="0" collapsed="false">
      <c r="A187" s="6" t="n">
        <v>400124</v>
      </c>
      <c r="B187" s="6" t="n">
        <v>1</v>
      </c>
      <c r="C187" s="6" t="n">
        <v>105</v>
      </c>
      <c r="D187" s="6" t="s">
        <v>398</v>
      </c>
      <c r="E187" s="6" t="s">
        <v>402</v>
      </c>
      <c r="F187" s="6" t="s">
        <v>206</v>
      </c>
      <c r="G187" s="6" t="s">
        <v>129</v>
      </c>
      <c r="H187" s="6" t="s">
        <v>197</v>
      </c>
      <c r="I187" s="27" t="n">
        <v>0</v>
      </c>
      <c r="J187" s="27" t="n">
        <v>0</v>
      </c>
      <c r="K187" s="27" t="n">
        <v>3</v>
      </c>
      <c r="L187" s="28" t="n">
        <f aca="false">I187+J187</f>
        <v>0</v>
      </c>
      <c r="M187" s="28" t="n">
        <f aca="false">L187+K187</f>
        <v>3</v>
      </c>
      <c r="N187" s="22" t="str">
        <f aca="false">IF(I187&gt;0,"Sí","No")</f>
        <v>No</v>
      </c>
      <c r="O187" s="22" t="str">
        <f aca="false">IF(J187&gt;0,"Sí","No")</f>
        <v>No</v>
      </c>
      <c r="P187" s="22" t="str">
        <f aca="false">IF(K187&gt;0,"Sí","No")</f>
        <v>Sí</v>
      </c>
      <c r="Q187" s="22" t="str">
        <f aca="false">IF(OR(I187&gt;0,J187&gt;0),"Sí","No")</f>
        <v>No</v>
      </c>
      <c r="R187" s="27"/>
      <c r="S187" s="27"/>
      <c r="T187" s="27"/>
      <c r="U187" s="27"/>
      <c r="V187" s="27"/>
      <c r="W187" s="12" t="str">
        <f aca="false">IF(AND(I187&gt;0,R187&gt;0),(S187-R187)/R187,"")</f>
        <v/>
      </c>
      <c r="X187" s="12" t="str">
        <f aca="false">IF(AND(J187&gt;0,T187&gt;0),(U187-T187)/T187,"")</f>
        <v/>
      </c>
      <c r="Y187" s="12" t="str">
        <f aca="false">IF(AND(K187&gt;0,V187&gt;0),(V187-Resumen!$B$7)/Resumen!$B$7,"")</f>
        <v/>
      </c>
      <c r="Z187" s="28" t="str">
        <f aca="false">IF(AND(K187&gt;0,I187&gt;0,V187&gt;0,S187&gt;0),V187-S187,"")</f>
        <v/>
      </c>
      <c r="AA187" s="12" t="str">
        <f aca="false">IF(Z187&lt;&gt;"",Z187/S187,"")</f>
        <v/>
      </c>
      <c r="AB187" s="28" t="str">
        <f aca="false">IF(AND(K187&gt;0,J187&gt;0,V187&gt;0,U187&gt;0),V187-U187,"")</f>
        <v/>
      </c>
      <c r="AC187" s="12" t="str">
        <f aca="false">IF(AB187&lt;&gt;"",AB187/U187,"")</f>
        <v/>
      </c>
      <c r="AD187" s="27" t="n">
        <v>0</v>
      </c>
      <c r="AE187" s="27" t="n">
        <v>0</v>
      </c>
      <c r="AF187" s="27" t="n">
        <v>0</v>
      </c>
      <c r="AG187" s="28" t="n">
        <f aca="false">AD187+AE187+AF187</f>
        <v>0</v>
      </c>
      <c r="AH187" s="12" t="str">
        <f aca="false">IF(AG187&gt;0,AD187/AG187,"")</f>
        <v/>
      </c>
      <c r="AI187" s="27" t="n">
        <v>0</v>
      </c>
      <c r="AJ187" s="27" t="n">
        <v>0</v>
      </c>
      <c r="AK187" s="27" t="n">
        <v>0</v>
      </c>
      <c r="AL187" s="22" t="str">
        <f aca="false">IF(OR(AJ187&gt;0,AK187&gt;0),"Sí","No")</f>
        <v>No</v>
      </c>
      <c r="AM187" s="6"/>
      <c r="AN187" s="6"/>
      <c r="AO187" s="12" t="n">
        <f aca="false">IF(M187&gt;0,K187/M187,"")</f>
        <v>1</v>
      </c>
      <c r="AP187" s="22" t="str">
        <f aca="false">IF(M187&gt;=Resumen!$B$5,"Alto","Bajo")</f>
        <v>Bajo</v>
      </c>
      <c r="AQ187" s="22" t="str">
        <f aca="false">IF(AO187&gt;=Resumen!$B$28,"Alto","Bajo")</f>
        <v>Alto</v>
      </c>
      <c r="AR187" s="22" t="str">
        <f aca="false">AP187&amp;" Potencial / "&amp;AQ187&amp;" Share"</f>
        <v>Bajo Potencial / Alto Share</v>
      </c>
      <c r="AS187" s="22" t="str">
        <f aca="false">IF(Q187="Sí",IF(AO187&gt;=Resumen!$B$29,"Alto","Bajo"),"")</f>
        <v/>
      </c>
      <c r="AT187" s="22" t="str">
        <f aca="false">IF(AS187&lt;&gt;"",AP187&amp;" Potencial / "&amp;AS187&amp;" Share","")</f>
        <v/>
      </c>
      <c r="AU187" s="22" t="str">
        <f aca="false">IF(AH187="","Sin dato",IF(AH187-AO187&gt;Resumen!$B$6,"Sobre-exhibido",IF(AO187-AH187&gt;Resumen!$B$6,"Sub-exhibido","En línea")))</f>
        <v>Sin dato</v>
      </c>
      <c r="AV187" s="22" t="str">
        <f aca="false">IF(AT187="","",IF(AT187="Alto Potencial / Bajo Share",1,IF(AT187="Alto Potencial / Alto Share",2,IF(AT187="Bajo Potencial / Alto Share",3,4))))</f>
        <v/>
      </c>
      <c r="AW187" s="22" t="str">
        <f aca="false">IF(Q187="No","Sin competencia directa",IF(AV187=1,"1 - Foco Conquista (Alto Pot / Bajo Share)",IF(AV187=2,"2 - Foco Defensa (Alto Pot / Alto Share)",IF(AV187=3,"3 - Monitoreo (Bajo Pot / Alto Share)","4 - Baja Prioridad (Bajo Pot / Bajo Share)"))))</f>
        <v>Sin competencia directa</v>
      </c>
      <c r="AX187" s="12" t="str">
        <f aca="false">IF(OR(IFERROR(AND(W187&lt;&gt;"",Y187&lt;&gt;"",Y187-W187&gt;Resumen!$B$8),FALSE()),IFERROR(AND(X187&lt;&gt;"",Y187&lt;&gt;"",Y187-X187&gt;Resumen!$B$8),FALSE())),MAX(IF(IFERROR(AND(W187&lt;&gt;"",Y187&lt;&gt;"",Y187-W187&gt;Resumen!$B$8),FALSE()),Y187-W187,0),IF(IFERROR(AND(X187&lt;&gt;"",Y187&lt;&gt;"",Y187-X187&gt;Resumen!$B$8),FALSE()),Y187-X187,0)),"")</f>
        <v/>
      </c>
      <c r="AY187" s="22" t="str">
        <f aca="false">IF(OR(IFERROR(AND(W187&lt;&gt;"",Y187&lt;&gt;"",Y187-W187&gt;Resumen!$B$8),FALSE()),IFERROR(AND(X187&lt;&gt;"",Y187&lt;&gt;"",Y187-X187&gt;Resumen!$B$8),FALSE())),TRIM("Lays tiene mayor markup que "&amp;IF(IFERROR(AND(W187&lt;&gt;"",Y187&lt;&gt;"",Y187-W187&gt;Resumen!$B$8),FALSE()),"Quento ","")&amp;IF(IFERROR(AND(X187&lt;&gt;"",Y187&lt;&gt;"",Y187-X187&gt;Resumen!$B$8),FALSE()),"Julicroc ","")&amp;"en este PDV"),"")</f>
        <v/>
      </c>
      <c r="AZ187" s="22" t="str">
        <f aca="false">IF(COUNTIF('Plan Pehuamar - Lista'!$A$2:$A$167,A187)&gt;0,"Sí","No")</f>
        <v>No</v>
      </c>
      <c r="BA187" s="22" t="str">
        <f aca="false">IF(COUNTIF('Plan Combo 9+1'!$A$2:$A$226,A187)&gt;0,"Sí","No")</f>
        <v>No</v>
      </c>
      <c r="BB187" s="22" t="str">
        <f aca="false">IF(AH187="","No",IF(BA187="Sí",IF((AO187-AH187)&gt;Resumen!$B$6,"Sí","No"),IF((AO187-AH187)&gt;=Resumen!$B$132,"Sí","No")))</f>
        <v>No</v>
      </c>
      <c r="BC187" s="22" t="str">
        <f aca="false">IF(AND(N187="Sí",AL187="Sí",AI187=0),"Sí","No")</f>
        <v>No</v>
      </c>
      <c r="BD187" s="22" t="str">
        <f aca="false">IF(COUNTIF('Plan 9+1 (con Pehuamar)'!$A$2:$A$227,A187)&gt;0,"Sí","No")</f>
        <v>No</v>
      </c>
    </row>
    <row r="188" customFormat="false" ht="15" hidden="false" customHeight="true" outlineLevel="0" collapsed="false">
      <c r="A188" s="6" t="n">
        <v>400129</v>
      </c>
      <c r="B188" s="6" t="n">
        <v>1</v>
      </c>
      <c r="C188" s="6" t="n">
        <v>105</v>
      </c>
      <c r="D188" s="6" t="s">
        <v>398</v>
      </c>
      <c r="E188" s="6" t="s">
        <v>403</v>
      </c>
      <c r="F188" s="6" t="s">
        <v>196</v>
      </c>
      <c r="G188" s="6" t="s">
        <v>129</v>
      </c>
      <c r="H188" s="6" t="s">
        <v>197</v>
      </c>
      <c r="I188" s="27" t="n">
        <v>0</v>
      </c>
      <c r="J188" s="27" t="n">
        <v>0</v>
      </c>
      <c r="K188" s="27" t="n">
        <v>0.9</v>
      </c>
      <c r="L188" s="28" t="n">
        <f aca="false">I188+J188</f>
        <v>0</v>
      </c>
      <c r="M188" s="28" t="n">
        <f aca="false">L188+K188</f>
        <v>0.9</v>
      </c>
      <c r="N188" s="22" t="str">
        <f aca="false">IF(I188&gt;0,"Sí","No")</f>
        <v>No</v>
      </c>
      <c r="O188" s="22" t="str">
        <f aca="false">IF(J188&gt;0,"Sí","No")</f>
        <v>No</v>
      </c>
      <c r="P188" s="22" t="str">
        <f aca="false">IF(K188&gt;0,"Sí","No")</f>
        <v>Sí</v>
      </c>
      <c r="Q188" s="22" t="str">
        <f aca="false">IF(OR(I188&gt;0,J188&gt;0),"Sí","No")</f>
        <v>No</v>
      </c>
      <c r="R188" s="27"/>
      <c r="S188" s="27"/>
      <c r="T188" s="27"/>
      <c r="U188" s="27"/>
      <c r="V188" s="27"/>
      <c r="W188" s="12" t="str">
        <f aca="false">IF(AND(I188&gt;0,R188&gt;0),(S188-R188)/R188,"")</f>
        <v/>
      </c>
      <c r="X188" s="12" t="str">
        <f aca="false">IF(AND(J188&gt;0,T188&gt;0),(U188-T188)/T188,"")</f>
        <v/>
      </c>
      <c r="Y188" s="12" t="str">
        <f aca="false">IF(AND(K188&gt;0,V188&gt;0),(V188-Resumen!$B$7)/Resumen!$B$7,"")</f>
        <v/>
      </c>
      <c r="Z188" s="28" t="str">
        <f aca="false">IF(AND(K188&gt;0,I188&gt;0,V188&gt;0,S188&gt;0),V188-S188,"")</f>
        <v/>
      </c>
      <c r="AA188" s="12" t="str">
        <f aca="false">IF(Z188&lt;&gt;"",Z188/S188,"")</f>
        <v/>
      </c>
      <c r="AB188" s="28" t="str">
        <f aca="false">IF(AND(K188&gt;0,J188&gt;0,V188&gt;0,U188&gt;0),V188-U188,"")</f>
        <v/>
      </c>
      <c r="AC188" s="12" t="str">
        <f aca="false">IF(AB188&lt;&gt;"",AB188/U188,"")</f>
        <v/>
      </c>
      <c r="AD188" s="27" t="n">
        <v>0</v>
      </c>
      <c r="AE188" s="27" t="n">
        <v>0</v>
      </c>
      <c r="AF188" s="27" t="n">
        <v>0</v>
      </c>
      <c r="AG188" s="28" t="n">
        <f aca="false">AD188+AE188+AF188</f>
        <v>0</v>
      </c>
      <c r="AH188" s="12" t="str">
        <f aca="false">IF(AG188&gt;0,AD188/AG188,"")</f>
        <v/>
      </c>
      <c r="AI188" s="27" t="n">
        <v>0</v>
      </c>
      <c r="AJ188" s="27" t="n">
        <v>0</v>
      </c>
      <c r="AK188" s="27" t="n">
        <v>0</v>
      </c>
      <c r="AL188" s="22" t="str">
        <f aca="false">IF(OR(AJ188&gt;0,AK188&gt;0),"Sí","No")</f>
        <v>No</v>
      </c>
      <c r="AM188" s="6"/>
      <c r="AN188" s="6"/>
      <c r="AO188" s="12" t="n">
        <f aca="false">IF(M188&gt;0,K188/M188,"")</f>
        <v>1</v>
      </c>
      <c r="AP188" s="22" t="str">
        <f aca="false">IF(M188&gt;=Resumen!$B$5,"Alto","Bajo")</f>
        <v>Bajo</v>
      </c>
      <c r="AQ188" s="22" t="str">
        <f aca="false">IF(AO188&gt;=Resumen!$B$28,"Alto","Bajo")</f>
        <v>Alto</v>
      </c>
      <c r="AR188" s="22" t="str">
        <f aca="false">AP188&amp;" Potencial / "&amp;AQ188&amp;" Share"</f>
        <v>Bajo Potencial / Alto Share</v>
      </c>
      <c r="AS188" s="22" t="str">
        <f aca="false">IF(Q188="Sí",IF(AO188&gt;=Resumen!$B$29,"Alto","Bajo"),"")</f>
        <v/>
      </c>
      <c r="AT188" s="22" t="str">
        <f aca="false">IF(AS188&lt;&gt;"",AP188&amp;" Potencial / "&amp;AS188&amp;" Share","")</f>
        <v/>
      </c>
      <c r="AU188" s="22" t="str">
        <f aca="false">IF(AH188="","Sin dato",IF(AH188-AO188&gt;Resumen!$B$6,"Sobre-exhibido",IF(AO188-AH188&gt;Resumen!$B$6,"Sub-exhibido","En línea")))</f>
        <v>Sin dato</v>
      </c>
      <c r="AV188" s="22" t="str">
        <f aca="false">IF(AT188="","",IF(AT188="Alto Potencial / Bajo Share",1,IF(AT188="Alto Potencial / Alto Share",2,IF(AT188="Bajo Potencial / Alto Share",3,4))))</f>
        <v/>
      </c>
      <c r="AW188" s="22" t="str">
        <f aca="false">IF(Q188="No","Sin competencia directa",IF(AV188=1,"1 - Foco Conquista (Alto Pot / Bajo Share)",IF(AV188=2,"2 - Foco Defensa (Alto Pot / Alto Share)",IF(AV188=3,"3 - Monitoreo (Bajo Pot / Alto Share)","4 - Baja Prioridad (Bajo Pot / Bajo Share)"))))</f>
        <v>Sin competencia directa</v>
      </c>
      <c r="AX188" s="12" t="str">
        <f aca="false">IF(OR(IFERROR(AND(W188&lt;&gt;"",Y188&lt;&gt;"",Y188-W188&gt;Resumen!$B$8),FALSE()),IFERROR(AND(X188&lt;&gt;"",Y188&lt;&gt;"",Y188-X188&gt;Resumen!$B$8),FALSE())),MAX(IF(IFERROR(AND(W188&lt;&gt;"",Y188&lt;&gt;"",Y188-W188&gt;Resumen!$B$8),FALSE()),Y188-W188,0),IF(IFERROR(AND(X188&lt;&gt;"",Y188&lt;&gt;"",Y188-X188&gt;Resumen!$B$8),FALSE()),Y188-X188,0)),"")</f>
        <v/>
      </c>
      <c r="AY188" s="22" t="str">
        <f aca="false">IF(OR(IFERROR(AND(W188&lt;&gt;"",Y188&lt;&gt;"",Y188-W188&gt;Resumen!$B$8),FALSE()),IFERROR(AND(X188&lt;&gt;"",Y188&lt;&gt;"",Y188-X188&gt;Resumen!$B$8),FALSE())),TRIM("Lays tiene mayor markup que "&amp;IF(IFERROR(AND(W188&lt;&gt;"",Y188&lt;&gt;"",Y188-W188&gt;Resumen!$B$8),FALSE()),"Quento ","")&amp;IF(IFERROR(AND(X188&lt;&gt;"",Y188&lt;&gt;"",Y188-X188&gt;Resumen!$B$8),FALSE()),"Julicroc ","")&amp;"en este PDV"),"")</f>
        <v/>
      </c>
      <c r="AZ188" s="22" t="str">
        <f aca="false">IF(COUNTIF('Plan Pehuamar - Lista'!$A$2:$A$167,A188)&gt;0,"Sí","No")</f>
        <v>No</v>
      </c>
      <c r="BA188" s="22" t="str">
        <f aca="false">IF(COUNTIF('Plan Combo 9+1'!$A$2:$A$226,A188)&gt;0,"Sí","No")</f>
        <v>No</v>
      </c>
      <c r="BB188" s="22" t="str">
        <f aca="false">IF(AH188="","No",IF(BA188="Sí",IF((AO188-AH188)&gt;Resumen!$B$6,"Sí","No"),IF((AO188-AH188)&gt;=Resumen!$B$132,"Sí","No")))</f>
        <v>No</v>
      </c>
      <c r="BC188" s="22" t="str">
        <f aca="false">IF(AND(N188="Sí",AL188="Sí",AI188=0),"Sí","No")</f>
        <v>No</v>
      </c>
      <c r="BD188" s="22" t="str">
        <f aca="false">IF(COUNTIF('Plan 9+1 (con Pehuamar)'!$A$2:$A$227,A188)&gt;0,"Sí","No")</f>
        <v>No</v>
      </c>
    </row>
    <row r="189" customFormat="false" ht="15" hidden="false" customHeight="true" outlineLevel="0" collapsed="false">
      <c r="A189" s="6" t="n">
        <v>400141</v>
      </c>
      <c r="B189" s="6" t="n">
        <v>1</v>
      </c>
      <c r="C189" s="6" t="n">
        <v>105</v>
      </c>
      <c r="D189" s="6" t="s">
        <v>398</v>
      </c>
      <c r="E189" s="6" t="s">
        <v>362</v>
      </c>
      <c r="F189" s="6" t="s">
        <v>361</v>
      </c>
      <c r="G189" s="6" t="s">
        <v>129</v>
      </c>
      <c r="H189" s="6" t="s">
        <v>197</v>
      </c>
      <c r="I189" s="27" t="n">
        <v>20</v>
      </c>
      <c r="J189" s="27" t="n">
        <v>20</v>
      </c>
      <c r="K189" s="27" t="n">
        <v>20</v>
      </c>
      <c r="L189" s="28" t="n">
        <f aca="false">I189+J189</f>
        <v>40</v>
      </c>
      <c r="M189" s="28" t="n">
        <f aca="false">L189+K189</f>
        <v>60</v>
      </c>
      <c r="N189" s="22" t="str">
        <f aca="false">IF(I189&gt;0,"Sí","No")</f>
        <v>Sí</v>
      </c>
      <c r="O189" s="22" t="str">
        <f aca="false">IF(J189&gt;0,"Sí","No")</f>
        <v>Sí</v>
      </c>
      <c r="P189" s="22" t="str">
        <f aca="false">IF(K189&gt;0,"Sí","No")</f>
        <v>Sí</v>
      </c>
      <c r="Q189" s="22" t="str">
        <f aca="false">IF(OR(I189&gt;0,J189&gt;0),"Sí","No")</f>
        <v>Sí</v>
      </c>
      <c r="R189" s="27" t="n">
        <v>1800</v>
      </c>
      <c r="S189" s="27" t="n">
        <v>3500</v>
      </c>
      <c r="T189" s="27" t="n">
        <v>1600</v>
      </c>
      <c r="U189" s="27" t="n">
        <v>2800</v>
      </c>
      <c r="V189" s="27" t="n">
        <v>3800</v>
      </c>
      <c r="W189" s="12" t="n">
        <f aca="false">IF(AND(I189&gt;0,R189&gt;0),(S189-R189)/R189,"")</f>
        <v>0.944444444444444</v>
      </c>
      <c r="X189" s="12" t="n">
        <f aca="false">IF(AND(J189&gt;0,T189&gt;0),(U189-T189)/T189,"")</f>
        <v>0.75</v>
      </c>
      <c r="Y189" s="12" t="n">
        <f aca="false">IF(AND(K189&gt;0,V189&gt;0),(V189-Resumen!$B$7)/Resumen!$B$7,"")</f>
        <v>0.52</v>
      </c>
      <c r="Z189" s="28" t="n">
        <f aca="false">IF(AND(K189&gt;0,I189&gt;0,V189&gt;0,S189&gt;0),V189-S189,"")</f>
        <v>300</v>
      </c>
      <c r="AA189" s="12" t="n">
        <f aca="false">IF(Z189&lt;&gt;"",Z189/S189,"")</f>
        <v>0.0857142857142857</v>
      </c>
      <c r="AB189" s="28" t="n">
        <f aca="false">IF(AND(K189&gt;0,J189&gt;0,V189&gt;0,U189&gt;0),V189-U189,"")</f>
        <v>1000</v>
      </c>
      <c r="AC189" s="12" t="n">
        <f aca="false">IF(AB189&lt;&gt;"",AB189/U189,"")</f>
        <v>0.357142857142857</v>
      </c>
      <c r="AD189" s="27" t="n">
        <v>4</v>
      </c>
      <c r="AE189" s="27" t="n">
        <v>4</v>
      </c>
      <c r="AF189" s="27" t="n">
        <v>4</v>
      </c>
      <c r="AG189" s="28" t="n">
        <f aca="false">AD189+AE189+AF189</f>
        <v>12</v>
      </c>
      <c r="AH189" s="12" t="n">
        <f aca="false">IF(AG189&gt;0,AD189/AG189,"")</f>
        <v>0.333333333333333</v>
      </c>
      <c r="AI189" s="27" t="n">
        <v>0</v>
      </c>
      <c r="AJ189" s="27" t="n">
        <v>0</v>
      </c>
      <c r="AK189" s="27" t="n">
        <v>0</v>
      </c>
      <c r="AL189" s="22" t="str">
        <f aca="false">IF(OR(AJ189&gt;0,AK189&gt;0),"Sí","No")</f>
        <v>No</v>
      </c>
      <c r="AM189" s="6" t="s">
        <v>198</v>
      </c>
      <c r="AN189" s="6" t="s">
        <v>198</v>
      </c>
      <c r="AO189" s="12" t="n">
        <f aca="false">IF(M189&gt;0,K189/M189,"")</f>
        <v>0.333333333333333</v>
      </c>
      <c r="AP189" s="22" t="str">
        <f aca="false">IF(M189&gt;=Resumen!$B$5,"Alto","Bajo")</f>
        <v>Alto</v>
      </c>
      <c r="AQ189" s="22" t="str">
        <f aca="false">IF(AO189&gt;=Resumen!$B$28,"Alto","Bajo")</f>
        <v>Bajo</v>
      </c>
      <c r="AR189" s="22" t="str">
        <f aca="false">AP189&amp;" Potencial / "&amp;AQ189&amp;" Share"</f>
        <v>Alto Potencial / Bajo Share</v>
      </c>
      <c r="AS189" s="22" t="str">
        <f aca="false">IF(Q189="Sí",IF(AO189&gt;=Resumen!$B$29,"Alto","Bajo"),"")</f>
        <v>Bajo</v>
      </c>
      <c r="AT189" s="22" t="str">
        <f aca="false">IF(AS189&lt;&gt;"",AP189&amp;" Potencial / "&amp;AS189&amp;" Share","")</f>
        <v>Alto Potencial / Bajo Share</v>
      </c>
      <c r="AU189" s="22" t="str">
        <f aca="false">IF(AH189="","Sin dato",IF(AH189-AO189&gt;Resumen!$B$6,"Sobre-exhibido",IF(AO189-AH189&gt;Resumen!$B$6,"Sub-exhibido","En línea")))</f>
        <v>En línea</v>
      </c>
      <c r="AV189" s="22" t="n">
        <f aca="false">IF(AT189="","",IF(AT189="Alto Potencial / Bajo Share",1,IF(AT189="Alto Potencial / Alto Share",2,IF(AT189="Bajo Potencial / Alto Share",3,4))))</f>
        <v>1</v>
      </c>
      <c r="AW189" s="22" t="str">
        <f aca="false">IF(Q189="No","Sin competencia directa",IF(AV189=1,"1 - Foco Conquista (Alto Pot / Bajo Share)",IF(AV189=2,"2 - Foco Defensa (Alto Pot / Alto Share)",IF(AV189=3,"3 - Monitoreo (Bajo Pot / Alto Share)","4 - Baja Prioridad (Bajo Pot / Bajo Share)"))))</f>
        <v>1 - Foco Conquista (Alto Pot / Bajo Share)</v>
      </c>
      <c r="AX189" s="12" t="str">
        <f aca="false">IF(OR(IFERROR(AND(W189&lt;&gt;"",Y189&lt;&gt;"",Y189-W189&gt;Resumen!$B$8),FALSE()),IFERROR(AND(X189&lt;&gt;"",Y189&lt;&gt;"",Y189-X189&gt;Resumen!$B$8),FALSE())),MAX(IF(IFERROR(AND(W189&lt;&gt;"",Y189&lt;&gt;"",Y189-W189&gt;Resumen!$B$8),FALSE()),Y189-W189,0),IF(IFERROR(AND(X189&lt;&gt;"",Y189&lt;&gt;"",Y189-X189&gt;Resumen!$B$8),FALSE()),Y189-X189,0)),"")</f>
        <v/>
      </c>
      <c r="AY189" s="22" t="str">
        <f aca="false">IF(OR(IFERROR(AND(W189&lt;&gt;"",Y189&lt;&gt;"",Y189-W189&gt;Resumen!$B$8),FALSE()),IFERROR(AND(X189&lt;&gt;"",Y189&lt;&gt;"",Y189-X189&gt;Resumen!$B$8),FALSE())),TRIM("Lays tiene mayor markup que "&amp;IF(IFERROR(AND(W189&lt;&gt;"",Y189&lt;&gt;"",Y189-W189&gt;Resumen!$B$8),FALSE()),"Quento ","")&amp;IF(IFERROR(AND(X189&lt;&gt;"",Y189&lt;&gt;"",Y189-X189&gt;Resumen!$B$8),FALSE()),"Julicroc ","")&amp;"en este PDV"),"")</f>
        <v/>
      </c>
      <c r="AZ189" s="22" t="str">
        <f aca="false">IF(COUNTIF('Plan Pehuamar - Lista'!$A$2:$A$167,A189)&gt;0,"Sí","No")</f>
        <v>No</v>
      </c>
      <c r="BA189" s="22" t="str">
        <f aca="false">IF(COUNTIF('Plan Combo 9+1'!$A$2:$A$226,A189)&gt;0,"Sí","No")</f>
        <v>No</v>
      </c>
      <c r="BB189" s="22" t="str">
        <f aca="false">IF(AH189="","No",IF(BA189="Sí",IF((AO189-AH189)&gt;Resumen!$B$6,"Sí","No"),IF((AO189-AH189)&gt;=Resumen!$B$132,"Sí","No")))</f>
        <v>No</v>
      </c>
      <c r="BC189" s="22" t="str">
        <f aca="false">IF(AND(N189="Sí",AL189="Sí",AI189=0),"Sí","No")</f>
        <v>No</v>
      </c>
      <c r="BD189" s="22" t="str">
        <f aca="false">IF(COUNTIF('Plan 9+1 (con Pehuamar)'!$A$2:$A$227,A189)&gt;0,"Sí","No")</f>
        <v>No</v>
      </c>
    </row>
    <row r="190" customFormat="false" ht="15" hidden="false" customHeight="true" outlineLevel="0" collapsed="false">
      <c r="A190" s="6" t="n">
        <v>400142</v>
      </c>
      <c r="B190" s="6" t="n">
        <v>1</v>
      </c>
      <c r="C190" s="6" t="n">
        <v>105</v>
      </c>
      <c r="D190" s="6" t="s">
        <v>398</v>
      </c>
      <c r="E190" s="6" t="s">
        <v>404</v>
      </c>
      <c r="F190" s="6" t="s">
        <v>201</v>
      </c>
      <c r="G190" s="6" t="s">
        <v>129</v>
      </c>
      <c r="H190" s="6" t="s">
        <v>197</v>
      </c>
      <c r="I190" s="27" t="n">
        <v>40</v>
      </c>
      <c r="J190" s="27" t="n">
        <v>0</v>
      </c>
      <c r="K190" s="27" t="n">
        <v>30</v>
      </c>
      <c r="L190" s="28" t="n">
        <f aca="false">I190+J190</f>
        <v>40</v>
      </c>
      <c r="M190" s="28" t="n">
        <f aca="false">L190+K190</f>
        <v>70</v>
      </c>
      <c r="N190" s="22" t="str">
        <f aca="false">IF(I190&gt;0,"Sí","No")</f>
        <v>Sí</v>
      </c>
      <c r="O190" s="22" t="str">
        <f aca="false">IF(J190&gt;0,"Sí","No")</f>
        <v>No</v>
      </c>
      <c r="P190" s="22" t="str">
        <f aca="false">IF(K190&gt;0,"Sí","No")</f>
        <v>Sí</v>
      </c>
      <c r="Q190" s="22" t="str">
        <f aca="false">IF(OR(I190&gt;0,J190&gt;0),"Sí","No")</f>
        <v>Sí</v>
      </c>
      <c r="R190" s="27" t="n">
        <v>1800</v>
      </c>
      <c r="S190" s="27" t="n">
        <v>3200</v>
      </c>
      <c r="T190" s="27"/>
      <c r="U190" s="27"/>
      <c r="V190" s="27" t="n">
        <v>3700</v>
      </c>
      <c r="W190" s="12" t="n">
        <f aca="false">IF(AND(I190&gt;0,R190&gt;0),(S190-R190)/R190,"")</f>
        <v>0.777777777777778</v>
      </c>
      <c r="X190" s="12" t="str">
        <f aca="false">IF(AND(J190&gt;0,T190&gt;0),(U190-T190)/T190,"")</f>
        <v/>
      </c>
      <c r="Y190" s="12" t="n">
        <f aca="false">IF(AND(K190&gt;0,V190&gt;0),(V190-Resumen!$B$7)/Resumen!$B$7,"")</f>
        <v>0.48</v>
      </c>
      <c r="Z190" s="28" t="n">
        <f aca="false">IF(AND(K190&gt;0,I190&gt;0,V190&gt;0,S190&gt;0),V190-S190,"")</f>
        <v>500</v>
      </c>
      <c r="AA190" s="12" t="n">
        <f aca="false">IF(Z190&lt;&gt;"",Z190/S190,"")</f>
        <v>0.15625</v>
      </c>
      <c r="AB190" s="28" t="str">
        <f aca="false">IF(AND(K190&gt;0,J190&gt;0,V190&gt;0,U190&gt;0),V190-U190,"")</f>
        <v/>
      </c>
      <c r="AC190" s="12" t="str">
        <f aca="false">IF(AB190&lt;&gt;"",AB190/U190,"")</f>
        <v/>
      </c>
      <c r="AD190" s="27" t="n">
        <v>8</v>
      </c>
      <c r="AE190" s="27" t="n">
        <v>4</v>
      </c>
      <c r="AF190" s="27" t="n">
        <v>0</v>
      </c>
      <c r="AG190" s="28" t="n">
        <f aca="false">AD190+AE190+AF190</f>
        <v>12</v>
      </c>
      <c r="AH190" s="12" t="n">
        <f aca="false">IF(AG190&gt;0,AD190/AG190,"")</f>
        <v>0.666666666666667</v>
      </c>
      <c r="AI190" s="27" t="n">
        <v>2</v>
      </c>
      <c r="AJ190" s="27" t="n">
        <v>1</v>
      </c>
      <c r="AK190" s="27" t="n">
        <v>0</v>
      </c>
      <c r="AL190" s="22" t="str">
        <f aca="false">IF(OR(AJ190&gt;0,AK190&gt;0),"Sí","No")</f>
        <v>Sí</v>
      </c>
      <c r="AM190" s="6" t="s">
        <v>198</v>
      </c>
      <c r="AN190" s="6"/>
      <c r="AO190" s="12" t="n">
        <f aca="false">IF(M190&gt;0,K190/M190,"")</f>
        <v>0.428571428571429</v>
      </c>
      <c r="AP190" s="22" t="str">
        <f aca="false">IF(M190&gt;=Resumen!$B$5,"Alto","Bajo")</f>
        <v>Alto</v>
      </c>
      <c r="AQ190" s="22" t="str">
        <f aca="false">IF(AO190&gt;=Resumen!$B$28,"Alto","Bajo")</f>
        <v>Alto</v>
      </c>
      <c r="AR190" s="22" t="str">
        <f aca="false">AP190&amp;" Potencial / "&amp;AQ190&amp;" Share"</f>
        <v>Alto Potencial / Alto Share</v>
      </c>
      <c r="AS190" s="22" t="str">
        <f aca="false">IF(Q190="Sí",IF(AO190&gt;=Resumen!$B$29,"Alto","Bajo"),"")</f>
        <v>Bajo</v>
      </c>
      <c r="AT190" s="22" t="str">
        <f aca="false">IF(AS190&lt;&gt;"",AP190&amp;" Potencial / "&amp;AS190&amp;" Share","")</f>
        <v>Alto Potencial / Bajo Share</v>
      </c>
      <c r="AU190" s="22" t="str">
        <f aca="false">IF(AH190="","Sin dato",IF(AH190-AO190&gt;Resumen!$B$6,"Sobre-exhibido",IF(AO190-AH190&gt;Resumen!$B$6,"Sub-exhibido","En línea")))</f>
        <v>Sobre-exhibido</v>
      </c>
      <c r="AV190" s="22" t="n">
        <f aca="false">IF(AT190="","",IF(AT190="Alto Potencial / Bajo Share",1,IF(AT190="Alto Potencial / Alto Share",2,IF(AT190="Bajo Potencial / Alto Share",3,4))))</f>
        <v>1</v>
      </c>
      <c r="AW190" s="22" t="str">
        <f aca="false">IF(Q190="No","Sin competencia directa",IF(AV190=1,"1 - Foco Conquista (Alto Pot / Bajo Share)",IF(AV190=2,"2 - Foco Defensa (Alto Pot / Alto Share)",IF(AV190=3,"3 - Monitoreo (Bajo Pot / Alto Share)","4 - Baja Prioridad (Bajo Pot / Bajo Share)"))))</f>
        <v>1 - Foco Conquista (Alto Pot / Bajo Share)</v>
      </c>
      <c r="AX190" s="12" t="str">
        <f aca="false">IF(OR(IFERROR(AND(W190&lt;&gt;"",Y190&lt;&gt;"",Y190-W190&gt;Resumen!$B$8),FALSE()),IFERROR(AND(X190&lt;&gt;"",Y190&lt;&gt;"",Y190-X190&gt;Resumen!$B$8),FALSE())),MAX(IF(IFERROR(AND(W190&lt;&gt;"",Y190&lt;&gt;"",Y190-W190&gt;Resumen!$B$8),FALSE()),Y190-W190,0),IF(IFERROR(AND(X190&lt;&gt;"",Y190&lt;&gt;"",Y190-X190&gt;Resumen!$B$8),FALSE()),Y190-X190,0)),"")</f>
        <v/>
      </c>
      <c r="AY190" s="22" t="str">
        <f aca="false">IF(OR(IFERROR(AND(W190&lt;&gt;"",Y190&lt;&gt;"",Y190-W190&gt;Resumen!$B$8),FALSE()),IFERROR(AND(X190&lt;&gt;"",Y190&lt;&gt;"",Y190-X190&gt;Resumen!$B$8),FALSE())),TRIM("Lays tiene mayor markup que "&amp;IF(IFERROR(AND(W190&lt;&gt;"",Y190&lt;&gt;"",Y190-W190&gt;Resumen!$B$8),FALSE()),"Quento ","")&amp;IF(IFERROR(AND(X190&lt;&gt;"",Y190&lt;&gt;"",Y190-X190&gt;Resumen!$B$8),FALSE()),"Julicroc ","")&amp;"en este PDV"),"")</f>
        <v/>
      </c>
      <c r="AZ190" s="22" t="str">
        <f aca="false">IF(COUNTIF('Plan Pehuamar - Lista'!$A$2:$A$167,A190)&gt;0,"Sí","No")</f>
        <v>No</v>
      </c>
      <c r="BA190" s="22" t="str">
        <f aca="false">IF(COUNTIF('Plan Combo 9+1'!$A$2:$A$226,A190)&gt;0,"Sí","No")</f>
        <v>Sí</v>
      </c>
      <c r="BB190" s="22" t="str">
        <f aca="false">IF(AH190="","No",IF(BA190="Sí",IF((AO190-AH190)&gt;Resumen!$B$6,"Sí","No"),IF((AO190-AH190)&gt;=Resumen!$B$132,"Sí","No")))</f>
        <v>No</v>
      </c>
      <c r="BC190" s="22" t="str">
        <f aca="false">IF(AND(N190="Sí",AL190="Sí",AI190=0),"Sí","No")</f>
        <v>No</v>
      </c>
      <c r="BD190" s="22" t="str">
        <f aca="false">IF(COUNTIF('Plan 9+1 (con Pehuamar)'!$A$2:$A$227,A190)&gt;0,"Sí","No")</f>
        <v>Sí</v>
      </c>
    </row>
    <row r="191" customFormat="false" ht="15" hidden="false" customHeight="true" outlineLevel="0" collapsed="false">
      <c r="A191" s="6" t="n">
        <v>400143</v>
      </c>
      <c r="B191" s="6" t="n">
        <v>1</v>
      </c>
      <c r="C191" s="6" t="n">
        <v>105</v>
      </c>
      <c r="D191" s="6" t="s">
        <v>398</v>
      </c>
      <c r="E191" s="6" t="s">
        <v>405</v>
      </c>
      <c r="F191" s="6" t="s">
        <v>201</v>
      </c>
      <c r="G191" s="6" t="s">
        <v>129</v>
      </c>
      <c r="H191" s="6" t="s">
        <v>197</v>
      </c>
      <c r="I191" s="27" t="n">
        <v>0</v>
      </c>
      <c r="J191" s="27" t="n">
        <v>0</v>
      </c>
      <c r="K191" s="27" t="n">
        <v>0.6</v>
      </c>
      <c r="L191" s="28" t="n">
        <f aca="false">I191+J191</f>
        <v>0</v>
      </c>
      <c r="M191" s="28" t="n">
        <f aca="false">L191+K191</f>
        <v>0.6</v>
      </c>
      <c r="N191" s="22" t="str">
        <f aca="false">IF(I191&gt;0,"Sí","No")</f>
        <v>No</v>
      </c>
      <c r="O191" s="22" t="str">
        <f aca="false">IF(J191&gt;0,"Sí","No")</f>
        <v>No</v>
      </c>
      <c r="P191" s="22" t="str">
        <f aca="false">IF(K191&gt;0,"Sí","No")</f>
        <v>Sí</v>
      </c>
      <c r="Q191" s="22" t="str">
        <f aca="false">IF(OR(I191&gt;0,J191&gt;0),"Sí","No")</f>
        <v>No</v>
      </c>
      <c r="R191" s="27"/>
      <c r="S191" s="27"/>
      <c r="T191" s="27"/>
      <c r="U191" s="27"/>
      <c r="V191" s="27"/>
      <c r="W191" s="12" t="str">
        <f aca="false">IF(AND(I191&gt;0,R191&gt;0),(S191-R191)/R191,"")</f>
        <v/>
      </c>
      <c r="X191" s="12" t="str">
        <f aca="false">IF(AND(J191&gt;0,T191&gt;0),(U191-T191)/T191,"")</f>
        <v/>
      </c>
      <c r="Y191" s="12" t="str">
        <f aca="false">IF(AND(K191&gt;0,V191&gt;0),(V191-Resumen!$B$7)/Resumen!$B$7,"")</f>
        <v/>
      </c>
      <c r="Z191" s="28" t="str">
        <f aca="false">IF(AND(K191&gt;0,I191&gt;0,V191&gt;0,S191&gt;0),V191-S191,"")</f>
        <v/>
      </c>
      <c r="AA191" s="12" t="str">
        <f aca="false">IF(Z191&lt;&gt;"",Z191/S191,"")</f>
        <v/>
      </c>
      <c r="AB191" s="28" t="str">
        <f aca="false">IF(AND(K191&gt;0,J191&gt;0,V191&gt;0,U191&gt;0),V191-U191,"")</f>
        <v/>
      </c>
      <c r="AC191" s="12" t="str">
        <f aca="false">IF(AB191&lt;&gt;"",AB191/U191,"")</f>
        <v/>
      </c>
      <c r="AD191" s="27" t="n">
        <v>0</v>
      </c>
      <c r="AE191" s="27" t="n">
        <v>0</v>
      </c>
      <c r="AF191" s="27" t="n">
        <v>0</v>
      </c>
      <c r="AG191" s="28" t="n">
        <f aca="false">AD191+AE191+AF191</f>
        <v>0</v>
      </c>
      <c r="AH191" s="12" t="str">
        <f aca="false">IF(AG191&gt;0,AD191/AG191,"")</f>
        <v/>
      </c>
      <c r="AI191" s="27" t="n">
        <v>0</v>
      </c>
      <c r="AJ191" s="27" t="n">
        <v>0</v>
      </c>
      <c r="AK191" s="27" t="n">
        <v>0</v>
      </c>
      <c r="AL191" s="22" t="str">
        <f aca="false">IF(OR(AJ191&gt;0,AK191&gt;0),"Sí","No")</f>
        <v>No</v>
      </c>
      <c r="AM191" s="6"/>
      <c r="AN191" s="6"/>
      <c r="AO191" s="12" t="n">
        <f aca="false">IF(M191&gt;0,K191/M191,"")</f>
        <v>1</v>
      </c>
      <c r="AP191" s="22" t="str">
        <f aca="false">IF(M191&gt;=Resumen!$B$5,"Alto","Bajo")</f>
        <v>Bajo</v>
      </c>
      <c r="AQ191" s="22" t="str">
        <f aca="false">IF(AO191&gt;=Resumen!$B$28,"Alto","Bajo")</f>
        <v>Alto</v>
      </c>
      <c r="AR191" s="22" t="str">
        <f aca="false">AP191&amp;" Potencial / "&amp;AQ191&amp;" Share"</f>
        <v>Bajo Potencial / Alto Share</v>
      </c>
      <c r="AS191" s="22" t="str">
        <f aca="false">IF(Q191="Sí",IF(AO191&gt;=Resumen!$B$29,"Alto","Bajo"),"")</f>
        <v/>
      </c>
      <c r="AT191" s="22" t="str">
        <f aca="false">IF(AS191&lt;&gt;"",AP191&amp;" Potencial / "&amp;AS191&amp;" Share","")</f>
        <v/>
      </c>
      <c r="AU191" s="22" t="str">
        <f aca="false">IF(AH191="","Sin dato",IF(AH191-AO191&gt;Resumen!$B$6,"Sobre-exhibido",IF(AO191-AH191&gt;Resumen!$B$6,"Sub-exhibido","En línea")))</f>
        <v>Sin dato</v>
      </c>
      <c r="AV191" s="22" t="str">
        <f aca="false">IF(AT191="","",IF(AT191="Alto Potencial / Bajo Share",1,IF(AT191="Alto Potencial / Alto Share",2,IF(AT191="Bajo Potencial / Alto Share",3,4))))</f>
        <v/>
      </c>
      <c r="AW191" s="22" t="str">
        <f aca="false">IF(Q191="No","Sin competencia directa",IF(AV191=1,"1 - Foco Conquista (Alto Pot / Bajo Share)",IF(AV191=2,"2 - Foco Defensa (Alto Pot / Alto Share)",IF(AV191=3,"3 - Monitoreo (Bajo Pot / Alto Share)","4 - Baja Prioridad (Bajo Pot / Bajo Share)"))))</f>
        <v>Sin competencia directa</v>
      </c>
      <c r="AX191" s="12" t="str">
        <f aca="false">IF(OR(IFERROR(AND(W191&lt;&gt;"",Y191&lt;&gt;"",Y191-W191&gt;Resumen!$B$8),FALSE()),IFERROR(AND(X191&lt;&gt;"",Y191&lt;&gt;"",Y191-X191&gt;Resumen!$B$8),FALSE())),MAX(IF(IFERROR(AND(W191&lt;&gt;"",Y191&lt;&gt;"",Y191-W191&gt;Resumen!$B$8),FALSE()),Y191-W191,0),IF(IFERROR(AND(X191&lt;&gt;"",Y191&lt;&gt;"",Y191-X191&gt;Resumen!$B$8),FALSE()),Y191-X191,0)),"")</f>
        <v/>
      </c>
      <c r="AY191" s="22" t="str">
        <f aca="false">IF(OR(IFERROR(AND(W191&lt;&gt;"",Y191&lt;&gt;"",Y191-W191&gt;Resumen!$B$8),FALSE()),IFERROR(AND(X191&lt;&gt;"",Y191&lt;&gt;"",Y191-X191&gt;Resumen!$B$8),FALSE())),TRIM("Lays tiene mayor markup que "&amp;IF(IFERROR(AND(W191&lt;&gt;"",Y191&lt;&gt;"",Y191-W191&gt;Resumen!$B$8),FALSE()),"Quento ","")&amp;IF(IFERROR(AND(X191&lt;&gt;"",Y191&lt;&gt;"",Y191-X191&gt;Resumen!$B$8),FALSE()),"Julicroc ","")&amp;"en este PDV"),"")</f>
        <v/>
      </c>
      <c r="AZ191" s="22" t="str">
        <f aca="false">IF(COUNTIF('Plan Pehuamar - Lista'!$A$2:$A$167,A191)&gt;0,"Sí","No")</f>
        <v>No</v>
      </c>
      <c r="BA191" s="22" t="str">
        <f aca="false">IF(COUNTIF('Plan Combo 9+1'!$A$2:$A$226,A191)&gt;0,"Sí","No")</f>
        <v>No</v>
      </c>
      <c r="BB191" s="22" t="str">
        <f aca="false">IF(AH191="","No",IF(BA191="Sí",IF((AO191-AH191)&gt;Resumen!$B$6,"Sí","No"),IF((AO191-AH191)&gt;=Resumen!$B$132,"Sí","No")))</f>
        <v>No</v>
      </c>
      <c r="BC191" s="22" t="str">
        <f aca="false">IF(AND(N191="Sí",AL191="Sí",AI191=0),"Sí","No")</f>
        <v>No</v>
      </c>
      <c r="BD191" s="22" t="str">
        <f aca="false">IF(COUNTIF('Plan 9+1 (con Pehuamar)'!$A$2:$A$227,A191)&gt;0,"Sí","No")</f>
        <v>No</v>
      </c>
    </row>
    <row r="192" customFormat="false" ht="15" hidden="false" customHeight="true" outlineLevel="0" collapsed="false">
      <c r="A192" s="6" t="n">
        <v>400152</v>
      </c>
      <c r="B192" s="6" t="n">
        <v>1</v>
      </c>
      <c r="C192" s="6" t="n">
        <v>105</v>
      </c>
      <c r="D192" s="6" t="s">
        <v>398</v>
      </c>
      <c r="E192" s="6" t="s">
        <v>406</v>
      </c>
      <c r="F192" s="6" t="s">
        <v>196</v>
      </c>
      <c r="G192" s="6" t="s">
        <v>129</v>
      </c>
      <c r="H192" s="6" t="s">
        <v>197</v>
      </c>
      <c r="I192" s="27" t="n">
        <v>50</v>
      </c>
      <c r="J192" s="27" t="n">
        <v>0</v>
      </c>
      <c r="K192" s="27" t="n">
        <v>45</v>
      </c>
      <c r="L192" s="28" t="n">
        <f aca="false">I192+J192</f>
        <v>50</v>
      </c>
      <c r="M192" s="28" t="n">
        <f aca="false">L192+K192</f>
        <v>95</v>
      </c>
      <c r="N192" s="22" t="str">
        <f aca="false">IF(I192&gt;0,"Sí","No")</f>
        <v>Sí</v>
      </c>
      <c r="O192" s="22" t="str">
        <f aca="false">IF(J192&gt;0,"Sí","No")</f>
        <v>No</v>
      </c>
      <c r="P192" s="22" t="str">
        <f aca="false">IF(K192&gt;0,"Sí","No")</f>
        <v>Sí</v>
      </c>
      <c r="Q192" s="22" t="str">
        <f aca="false">IF(OR(I192&gt;0,J192&gt;0),"Sí","No")</f>
        <v>Sí</v>
      </c>
      <c r="R192" s="27" t="n">
        <v>1800</v>
      </c>
      <c r="S192" s="27" t="n">
        <v>3000</v>
      </c>
      <c r="T192" s="27"/>
      <c r="U192" s="27"/>
      <c r="V192" s="27" t="n">
        <v>3500</v>
      </c>
      <c r="W192" s="12" t="n">
        <f aca="false">IF(AND(I192&gt;0,R192&gt;0),(S192-R192)/R192,"")</f>
        <v>0.666666666666667</v>
      </c>
      <c r="X192" s="12" t="str">
        <f aca="false">IF(AND(J192&gt;0,T192&gt;0),(U192-T192)/T192,"")</f>
        <v/>
      </c>
      <c r="Y192" s="12" t="n">
        <f aca="false">IF(AND(K192&gt;0,V192&gt;0),(V192-Resumen!$B$7)/Resumen!$B$7,"")</f>
        <v>0.4</v>
      </c>
      <c r="Z192" s="28" t="n">
        <f aca="false">IF(AND(K192&gt;0,I192&gt;0,V192&gt;0,S192&gt;0),V192-S192,"")</f>
        <v>500</v>
      </c>
      <c r="AA192" s="12" t="n">
        <f aca="false">IF(Z192&lt;&gt;"",Z192/S192,"")</f>
        <v>0.166666666666667</v>
      </c>
      <c r="AB192" s="28" t="str">
        <f aca="false">IF(AND(K192&gt;0,J192&gt;0,V192&gt;0,U192&gt;0),V192-U192,"")</f>
        <v/>
      </c>
      <c r="AC192" s="12" t="str">
        <f aca="false">IF(AB192&lt;&gt;"",AB192/U192,"")</f>
        <v/>
      </c>
      <c r="AD192" s="27" t="n">
        <v>5</v>
      </c>
      <c r="AE192" s="27" t="n">
        <v>4</v>
      </c>
      <c r="AF192" s="27" t="n">
        <v>0</v>
      </c>
      <c r="AG192" s="28" t="n">
        <f aca="false">AD192+AE192+AF192</f>
        <v>9</v>
      </c>
      <c r="AH192" s="12" t="n">
        <f aca="false">IF(AG192&gt;0,AD192/AG192,"")</f>
        <v>0.555555555555556</v>
      </c>
      <c r="AI192" s="27" t="n">
        <v>1</v>
      </c>
      <c r="AJ192" s="27" t="n">
        <v>0</v>
      </c>
      <c r="AK192" s="27" t="n">
        <v>0</v>
      </c>
      <c r="AL192" s="22" t="str">
        <f aca="false">IF(OR(AJ192&gt;0,AK192&gt;0),"Sí","No")</f>
        <v>No</v>
      </c>
      <c r="AM192" s="6" t="s">
        <v>198</v>
      </c>
      <c r="AN192" s="6"/>
      <c r="AO192" s="12" t="n">
        <f aca="false">IF(M192&gt;0,K192/M192,"")</f>
        <v>0.473684210526316</v>
      </c>
      <c r="AP192" s="22" t="str">
        <f aca="false">IF(M192&gt;=Resumen!$B$5,"Alto","Bajo")</f>
        <v>Alto</v>
      </c>
      <c r="AQ192" s="22" t="str">
        <f aca="false">IF(AO192&gt;=Resumen!$B$28,"Alto","Bajo")</f>
        <v>Alto</v>
      </c>
      <c r="AR192" s="22" t="str">
        <f aca="false">AP192&amp;" Potencial / "&amp;AQ192&amp;" Share"</f>
        <v>Alto Potencial / Alto Share</v>
      </c>
      <c r="AS192" s="22" t="str">
        <f aca="false">IF(Q192="Sí",IF(AO192&gt;=Resumen!$B$29,"Alto","Bajo"),"")</f>
        <v>Bajo</v>
      </c>
      <c r="AT192" s="22" t="str">
        <f aca="false">IF(AS192&lt;&gt;"",AP192&amp;" Potencial / "&amp;AS192&amp;" Share","")</f>
        <v>Alto Potencial / Bajo Share</v>
      </c>
      <c r="AU192" s="22" t="str">
        <f aca="false">IF(AH192="","Sin dato",IF(AH192-AO192&gt;Resumen!$B$6,"Sobre-exhibido",IF(AO192-AH192&gt;Resumen!$B$6,"Sub-exhibido","En línea")))</f>
        <v>Sobre-exhibido</v>
      </c>
      <c r="AV192" s="22" t="n">
        <f aca="false">IF(AT192="","",IF(AT192="Alto Potencial / Bajo Share",1,IF(AT192="Alto Potencial / Alto Share",2,IF(AT192="Bajo Potencial / Alto Share",3,4))))</f>
        <v>1</v>
      </c>
      <c r="AW192" s="22" t="str">
        <f aca="false">IF(Q192="No","Sin competencia directa",IF(AV192=1,"1 - Foco Conquista (Alto Pot / Bajo Share)",IF(AV192=2,"2 - Foco Defensa (Alto Pot / Alto Share)",IF(AV192=3,"3 - Monitoreo (Bajo Pot / Alto Share)","4 - Baja Prioridad (Bajo Pot / Bajo Share)"))))</f>
        <v>1 - Foco Conquista (Alto Pot / Bajo Share)</v>
      </c>
      <c r="AX192" s="12" t="str">
        <f aca="false">IF(OR(IFERROR(AND(W192&lt;&gt;"",Y192&lt;&gt;"",Y192-W192&gt;Resumen!$B$8),FALSE()),IFERROR(AND(X192&lt;&gt;"",Y192&lt;&gt;"",Y192-X192&gt;Resumen!$B$8),FALSE())),MAX(IF(IFERROR(AND(W192&lt;&gt;"",Y192&lt;&gt;"",Y192-W192&gt;Resumen!$B$8),FALSE()),Y192-W192,0),IF(IFERROR(AND(X192&lt;&gt;"",Y192&lt;&gt;"",Y192-X192&gt;Resumen!$B$8),FALSE()),Y192-X192,0)),"")</f>
        <v/>
      </c>
      <c r="AY192" s="22" t="str">
        <f aca="false">IF(OR(IFERROR(AND(W192&lt;&gt;"",Y192&lt;&gt;"",Y192-W192&gt;Resumen!$B$8),FALSE()),IFERROR(AND(X192&lt;&gt;"",Y192&lt;&gt;"",Y192-X192&gt;Resumen!$B$8),FALSE())),TRIM("Lays tiene mayor markup que "&amp;IF(IFERROR(AND(W192&lt;&gt;"",Y192&lt;&gt;"",Y192-W192&gt;Resumen!$B$8),FALSE()),"Quento ","")&amp;IF(IFERROR(AND(X192&lt;&gt;"",Y192&lt;&gt;"",Y192-X192&gt;Resumen!$B$8),FALSE()),"Julicroc ","")&amp;"en este PDV"),"")</f>
        <v/>
      </c>
      <c r="AZ192" s="22" t="str">
        <f aca="false">IF(COUNTIF('Plan Pehuamar - Lista'!$A$2:$A$167,A192)&gt;0,"Sí","No")</f>
        <v>Sí</v>
      </c>
      <c r="BA192" s="22" t="str">
        <f aca="false">IF(COUNTIF('Plan Combo 9+1'!$A$2:$A$226,A192)&gt;0,"Sí","No")</f>
        <v>No</v>
      </c>
      <c r="BB192" s="22" t="str">
        <f aca="false">IF(AH192="","No",IF(BA192="Sí",IF((AO192-AH192)&gt;Resumen!$B$6,"Sí","No"),IF((AO192-AH192)&gt;=Resumen!$B$132,"Sí","No")))</f>
        <v>No</v>
      </c>
      <c r="BC192" s="22" t="str">
        <f aca="false">IF(AND(N192="Sí",AL192="Sí",AI192=0),"Sí","No")</f>
        <v>No</v>
      </c>
      <c r="BD192" s="22" t="str">
        <f aca="false">IF(COUNTIF('Plan 9+1 (con Pehuamar)'!$A$2:$A$227,A192)&gt;0,"Sí","No")</f>
        <v>No</v>
      </c>
    </row>
    <row r="193" customFormat="false" ht="15" hidden="false" customHeight="true" outlineLevel="0" collapsed="false">
      <c r="A193" s="6" t="n">
        <v>400155</v>
      </c>
      <c r="B193" s="6" t="n">
        <v>1</v>
      </c>
      <c r="C193" s="6" t="n">
        <v>105</v>
      </c>
      <c r="D193" s="6" t="s">
        <v>398</v>
      </c>
      <c r="E193" s="6" t="s">
        <v>407</v>
      </c>
      <c r="F193" s="6" t="s">
        <v>196</v>
      </c>
      <c r="G193" s="6" t="s">
        <v>129</v>
      </c>
      <c r="H193" s="6" t="s">
        <v>197</v>
      </c>
      <c r="I193" s="27" t="n">
        <v>0</v>
      </c>
      <c r="J193" s="27" t="n">
        <v>0</v>
      </c>
      <c r="K193" s="27" t="n">
        <v>2.6</v>
      </c>
      <c r="L193" s="28" t="n">
        <f aca="false">I193+J193</f>
        <v>0</v>
      </c>
      <c r="M193" s="28" t="n">
        <f aca="false">L193+K193</f>
        <v>2.6</v>
      </c>
      <c r="N193" s="22" t="str">
        <f aca="false">IF(I193&gt;0,"Sí","No")</f>
        <v>No</v>
      </c>
      <c r="O193" s="22" t="str">
        <f aca="false">IF(J193&gt;0,"Sí","No")</f>
        <v>No</v>
      </c>
      <c r="P193" s="22" t="str">
        <f aca="false">IF(K193&gt;0,"Sí","No")</f>
        <v>Sí</v>
      </c>
      <c r="Q193" s="22" t="str">
        <f aca="false">IF(OR(I193&gt;0,J193&gt;0),"Sí","No")</f>
        <v>No</v>
      </c>
      <c r="R193" s="27"/>
      <c r="S193" s="27"/>
      <c r="T193" s="27"/>
      <c r="U193" s="27"/>
      <c r="V193" s="27"/>
      <c r="W193" s="12" t="str">
        <f aca="false">IF(AND(I193&gt;0,R193&gt;0),(S193-R193)/R193,"")</f>
        <v/>
      </c>
      <c r="X193" s="12" t="str">
        <f aca="false">IF(AND(J193&gt;0,T193&gt;0),(U193-T193)/T193,"")</f>
        <v/>
      </c>
      <c r="Y193" s="12" t="str">
        <f aca="false">IF(AND(K193&gt;0,V193&gt;0),(V193-Resumen!$B$7)/Resumen!$B$7,"")</f>
        <v/>
      </c>
      <c r="Z193" s="28" t="str">
        <f aca="false">IF(AND(K193&gt;0,I193&gt;0,V193&gt;0,S193&gt;0),V193-S193,"")</f>
        <v/>
      </c>
      <c r="AA193" s="12" t="str">
        <f aca="false">IF(Z193&lt;&gt;"",Z193/S193,"")</f>
        <v/>
      </c>
      <c r="AB193" s="28" t="str">
        <f aca="false">IF(AND(K193&gt;0,J193&gt;0,V193&gt;0,U193&gt;0),V193-U193,"")</f>
        <v/>
      </c>
      <c r="AC193" s="12" t="str">
        <f aca="false">IF(AB193&lt;&gt;"",AB193/U193,"")</f>
        <v/>
      </c>
      <c r="AD193" s="27" t="n">
        <v>0</v>
      </c>
      <c r="AE193" s="27" t="n">
        <v>0</v>
      </c>
      <c r="AF193" s="27" t="n">
        <v>0</v>
      </c>
      <c r="AG193" s="28" t="n">
        <f aca="false">AD193+AE193+AF193</f>
        <v>0</v>
      </c>
      <c r="AH193" s="12" t="str">
        <f aca="false">IF(AG193&gt;0,AD193/AG193,"")</f>
        <v/>
      </c>
      <c r="AI193" s="27" t="n">
        <v>0</v>
      </c>
      <c r="AJ193" s="27" t="n">
        <v>0</v>
      </c>
      <c r="AK193" s="27" t="n">
        <v>0</v>
      </c>
      <c r="AL193" s="22" t="str">
        <f aca="false">IF(OR(AJ193&gt;0,AK193&gt;0),"Sí","No")</f>
        <v>No</v>
      </c>
      <c r="AM193" s="6"/>
      <c r="AN193" s="6"/>
      <c r="AO193" s="12" t="n">
        <f aca="false">IF(M193&gt;0,K193/M193,"")</f>
        <v>1</v>
      </c>
      <c r="AP193" s="22" t="str">
        <f aca="false">IF(M193&gt;=Resumen!$B$5,"Alto","Bajo")</f>
        <v>Bajo</v>
      </c>
      <c r="AQ193" s="22" t="str">
        <f aca="false">IF(AO193&gt;=Resumen!$B$28,"Alto","Bajo")</f>
        <v>Alto</v>
      </c>
      <c r="AR193" s="22" t="str">
        <f aca="false">AP193&amp;" Potencial / "&amp;AQ193&amp;" Share"</f>
        <v>Bajo Potencial / Alto Share</v>
      </c>
      <c r="AS193" s="22" t="str">
        <f aca="false">IF(Q193="Sí",IF(AO193&gt;=Resumen!$B$29,"Alto","Bajo"),"")</f>
        <v/>
      </c>
      <c r="AT193" s="22" t="str">
        <f aca="false">IF(AS193&lt;&gt;"",AP193&amp;" Potencial / "&amp;AS193&amp;" Share","")</f>
        <v/>
      </c>
      <c r="AU193" s="22" t="str">
        <f aca="false">IF(AH193="","Sin dato",IF(AH193-AO193&gt;Resumen!$B$6,"Sobre-exhibido",IF(AO193-AH193&gt;Resumen!$B$6,"Sub-exhibido","En línea")))</f>
        <v>Sin dato</v>
      </c>
      <c r="AV193" s="22" t="str">
        <f aca="false">IF(AT193="","",IF(AT193="Alto Potencial / Bajo Share",1,IF(AT193="Alto Potencial / Alto Share",2,IF(AT193="Bajo Potencial / Alto Share",3,4))))</f>
        <v/>
      </c>
      <c r="AW193" s="22" t="str">
        <f aca="false">IF(Q193="No","Sin competencia directa",IF(AV193=1,"1 - Foco Conquista (Alto Pot / Bajo Share)",IF(AV193=2,"2 - Foco Defensa (Alto Pot / Alto Share)",IF(AV193=3,"3 - Monitoreo (Bajo Pot / Alto Share)","4 - Baja Prioridad (Bajo Pot / Bajo Share)"))))</f>
        <v>Sin competencia directa</v>
      </c>
      <c r="AX193" s="12" t="str">
        <f aca="false">IF(OR(IFERROR(AND(W193&lt;&gt;"",Y193&lt;&gt;"",Y193-W193&gt;Resumen!$B$8),FALSE()),IFERROR(AND(X193&lt;&gt;"",Y193&lt;&gt;"",Y193-X193&gt;Resumen!$B$8),FALSE())),MAX(IF(IFERROR(AND(W193&lt;&gt;"",Y193&lt;&gt;"",Y193-W193&gt;Resumen!$B$8),FALSE()),Y193-W193,0),IF(IFERROR(AND(X193&lt;&gt;"",Y193&lt;&gt;"",Y193-X193&gt;Resumen!$B$8),FALSE()),Y193-X193,0)),"")</f>
        <v/>
      </c>
      <c r="AY193" s="22" t="str">
        <f aca="false">IF(OR(IFERROR(AND(W193&lt;&gt;"",Y193&lt;&gt;"",Y193-W193&gt;Resumen!$B$8),FALSE()),IFERROR(AND(X193&lt;&gt;"",Y193&lt;&gt;"",Y193-X193&gt;Resumen!$B$8),FALSE())),TRIM("Lays tiene mayor markup que "&amp;IF(IFERROR(AND(W193&lt;&gt;"",Y193&lt;&gt;"",Y193-W193&gt;Resumen!$B$8),FALSE()),"Quento ","")&amp;IF(IFERROR(AND(X193&lt;&gt;"",Y193&lt;&gt;"",Y193-X193&gt;Resumen!$B$8),FALSE()),"Julicroc ","")&amp;"en este PDV"),"")</f>
        <v/>
      </c>
      <c r="AZ193" s="22" t="str">
        <f aca="false">IF(COUNTIF('Plan Pehuamar - Lista'!$A$2:$A$167,A193)&gt;0,"Sí","No")</f>
        <v>No</v>
      </c>
      <c r="BA193" s="22" t="str">
        <f aca="false">IF(COUNTIF('Plan Combo 9+1'!$A$2:$A$226,A193)&gt;0,"Sí","No")</f>
        <v>No</v>
      </c>
      <c r="BB193" s="22" t="str">
        <f aca="false">IF(AH193="","No",IF(BA193="Sí",IF((AO193-AH193)&gt;Resumen!$B$6,"Sí","No"),IF((AO193-AH193)&gt;=Resumen!$B$132,"Sí","No")))</f>
        <v>No</v>
      </c>
      <c r="BC193" s="22" t="str">
        <f aca="false">IF(AND(N193="Sí",AL193="Sí",AI193=0),"Sí","No")</f>
        <v>No</v>
      </c>
      <c r="BD193" s="22" t="str">
        <f aca="false">IF(COUNTIF('Plan 9+1 (con Pehuamar)'!$A$2:$A$227,A193)&gt;0,"Sí","No")</f>
        <v>No</v>
      </c>
    </row>
    <row r="194" customFormat="false" ht="15" hidden="false" customHeight="true" outlineLevel="0" collapsed="false">
      <c r="A194" s="6" t="n">
        <v>400174</v>
      </c>
      <c r="B194" s="6" t="n">
        <v>1</v>
      </c>
      <c r="C194" s="6" t="n">
        <v>105</v>
      </c>
      <c r="D194" s="6" t="s">
        <v>398</v>
      </c>
      <c r="E194" s="6" t="s">
        <v>408</v>
      </c>
      <c r="F194" s="6" t="s">
        <v>196</v>
      </c>
      <c r="G194" s="6" t="s">
        <v>129</v>
      </c>
      <c r="H194" s="6" t="s">
        <v>197</v>
      </c>
      <c r="I194" s="27" t="n">
        <v>0</v>
      </c>
      <c r="J194" s="27" t="n">
        <v>0</v>
      </c>
      <c r="K194" s="27" t="n">
        <v>2</v>
      </c>
      <c r="L194" s="28" t="n">
        <f aca="false">I194+J194</f>
        <v>0</v>
      </c>
      <c r="M194" s="28" t="n">
        <f aca="false">L194+K194</f>
        <v>2</v>
      </c>
      <c r="N194" s="22" t="str">
        <f aca="false">IF(I194&gt;0,"Sí","No")</f>
        <v>No</v>
      </c>
      <c r="O194" s="22" t="str">
        <f aca="false">IF(J194&gt;0,"Sí","No")</f>
        <v>No</v>
      </c>
      <c r="P194" s="22" t="str">
        <f aca="false">IF(K194&gt;0,"Sí","No")</f>
        <v>Sí</v>
      </c>
      <c r="Q194" s="22" t="str">
        <f aca="false">IF(OR(I194&gt;0,J194&gt;0),"Sí","No")</f>
        <v>No</v>
      </c>
      <c r="R194" s="27"/>
      <c r="S194" s="27"/>
      <c r="T194" s="27"/>
      <c r="U194" s="27"/>
      <c r="V194" s="27"/>
      <c r="W194" s="12" t="str">
        <f aca="false">IF(AND(I194&gt;0,R194&gt;0),(S194-R194)/R194,"")</f>
        <v/>
      </c>
      <c r="X194" s="12" t="str">
        <f aca="false">IF(AND(J194&gt;0,T194&gt;0),(U194-T194)/T194,"")</f>
        <v/>
      </c>
      <c r="Y194" s="12" t="str">
        <f aca="false">IF(AND(K194&gt;0,V194&gt;0),(V194-Resumen!$B$7)/Resumen!$B$7,"")</f>
        <v/>
      </c>
      <c r="Z194" s="28" t="str">
        <f aca="false">IF(AND(K194&gt;0,I194&gt;0,V194&gt;0,S194&gt;0),V194-S194,"")</f>
        <v/>
      </c>
      <c r="AA194" s="12" t="str">
        <f aca="false">IF(Z194&lt;&gt;"",Z194/S194,"")</f>
        <v/>
      </c>
      <c r="AB194" s="28" t="str">
        <f aca="false">IF(AND(K194&gt;0,J194&gt;0,V194&gt;0,U194&gt;0),V194-U194,"")</f>
        <v/>
      </c>
      <c r="AC194" s="12" t="str">
        <f aca="false">IF(AB194&lt;&gt;"",AB194/U194,"")</f>
        <v/>
      </c>
      <c r="AD194" s="27" t="n">
        <v>0</v>
      </c>
      <c r="AE194" s="27" t="n">
        <v>0</v>
      </c>
      <c r="AF194" s="27" t="n">
        <v>0</v>
      </c>
      <c r="AG194" s="28" t="n">
        <f aca="false">AD194+AE194+AF194</f>
        <v>0</v>
      </c>
      <c r="AH194" s="12" t="str">
        <f aca="false">IF(AG194&gt;0,AD194/AG194,"")</f>
        <v/>
      </c>
      <c r="AI194" s="27" t="n">
        <v>0</v>
      </c>
      <c r="AJ194" s="27" t="n">
        <v>0</v>
      </c>
      <c r="AK194" s="27" t="n">
        <v>0</v>
      </c>
      <c r="AL194" s="22" t="str">
        <f aca="false">IF(OR(AJ194&gt;0,AK194&gt;0),"Sí","No")</f>
        <v>No</v>
      </c>
      <c r="AM194" s="6"/>
      <c r="AN194" s="6"/>
      <c r="AO194" s="12" t="n">
        <f aca="false">IF(M194&gt;0,K194/M194,"")</f>
        <v>1</v>
      </c>
      <c r="AP194" s="22" t="str">
        <f aca="false">IF(M194&gt;=Resumen!$B$5,"Alto","Bajo")</f>
        <v>Bajo</v>
      </c>
      <c r="AQ194" s="22" t="str">
        <f aca="false">IF(AO194&gt;=Resumen!$B$28,"Alto","Bajo")</f>
        <v>Alto</v>
      </c>
      <c r="AR194" s="22" t="str">
        <f aca="false">AP194&amp;" Potencial / "&amp;AQ194&amp;" Share"</f>
        <v>Bajo Potencial / Alto Share</v>
      </c>
      <c r="AS194" s="22" t="str">
        <f aca="false">IF(Q194="Sí",IF(AO194&gt;=Resumen!$B$29,"Alto","Bajo"),"")</f>
        <v/>
      </c>
      <c r="AT194" s="22" t="str">
        <f aca="false">IF(AS194&lt;&gt;"",AP194&amp;" Potencial / "&amp;AS194&amp;" Share","")</f>
        <v/>
      </c>
      <c r="AU194" s="22" t="str">
        <f aca="false">IF(AH194="","Sin dato",IF(AH194-AO194&gt;Resumen!$B$6,"Sobre-exhibido",IF(AO194-AH194&gt;Resumen!$B$6,"Sub-exhibido","En línea")))</f>
        <v>Sin dato</v>
      </c>
      <c r="AV194" s="22" t="str">
        <f aca="false">IF(AT194="","",IF(AT194="Alto Potencial / Bajo Share",1,IF(AT194="Alto Potencial / Alto Share",2,IF(AT194="Bajo Potencial / Alto Share",3,4))))</f>
        <v/>
      </c>
      <c r="AW194" s="22" t="str">
        <f aca="false">IF(Q194="No","Sin competencia directa",IF(AV194=1,"1 - Foco Conquista (Alto Pot / Bajo Share)",IF(AV194=2,"2 - Foco Defensa (Alto Pot / Alto Share)",IF(AV194=3,"3 - Monitoreo (Bajo Pot / Alto Share)","4 - Baja Prioridad (Bajo Pot / Bajo Share)"))))</f>
        <v>Sin competencia directa</v>
      </c>
      <c r="AX194" s="12" t="str">
        <f aca="false">IF(OR(IFERROR(AND(W194&lt;&gt;"",Y194&lt;&gt;"",Y194-W194&gt;Resumen!$B$8),FALSE()),IFERROR(AND(X194&lt;&gt;"",Y194&lt;&gt;"",Y194-X194&gt;Resumen!$B$8),FALSE())),MAX(IF(IFERROR(AND(W194&lt;&gt;"",Y194&lt;&gt;"",Y194-W194&gt;Resumen!$B$8),FALSE()),Y194-W194,0),IF(IFERROR(AND(X194&lt;&gt;"",Y194&lt;&gt;"",Y194-X194&gt;Resumen!$B$8),FALSE()),Y194-X194,0)),"")</f>
        <v/>
      </c>
      <c r="AY194" s="22" t="str">
        <f aca="false">IF(OR(IFERROR(AND(W194&lt;&gt;"",Y194&lt;&gt;"",Y194-W194&gt;Resumen!$B$8),FALSE()),IFERROR(AND(X194&lt;&gt;"",Y194&lt;&gt;"",Y194-X194&gt;Resumen!$B$8),FALSE())),TRIM("Lays tiene mayor markup que "&amp;IF(IFERROR(AND(W194&lt;&gt;"",Y194&lt;&gt;"",Y194-W194&gt;Resumen!$B$8),FALSE()),"Quento ","")&amp;IF(IFERROR(AND(X194&lt;&gt;"",Y194&lt;&gt;"",Y194-X194&gt;Resumen!$B$8),FALSE()),"Julicroc ","")&amp;"en este PDV"),"")</f>
        <v/>
      </c>
      <c r="AZ194" s="22" t="str">
        <f aca="false">IF(COUNTIF('Plan Pehuamar - Lista'!$A$2:$A$167,A194)&gt;0,"Sí","No")</f>
        <v>No</v>
      </c>
      <c r="BA194" s="22" t="str">
        <f aca="false">IF(COUNTIF('Plan Combo 9+1'!$A$2:$A$226,A194)&gt;0,"Sí","No")</f>
        <v>No</v>
      </c>
      <c r="BB194" s="22" t="str">
        <f aca="false">IF(AH194="","No",IF(BA194="Sí",IF((AO194-AH194)&gt;Resumen!$B$6,"Sí","No"),IF((AO194-AH194)&gt;=Resumen!$B$132,"Sí","No")))</f>
        <v>No</v>
      </c>
      <c r="BC194" s="22" t="str">
        <f aca="false">IF(AND(N194="Sí",AL194="Sí",AI194=0),"Sí","No")</f>
        <v>No</v>
      </c>
      <c r="BD194" s="22" t="str">
        <f aca="false">IF(COUNTIF('Plan 9+1 (con Pehuamar)'!$A$2:$A$227,A194)&gt;0,"Sí","No")</f>
        <v>No</v>
      </c>
    </row>
    <row r="195" customFormat="false" ht="15" hidden="false" customHeight="true" outlineLevel="0" collapsed="false">
      <c r="A195" s="6" t="n">
        <v>400182</v>
      </c>
      <c r="B195" s="6" t="n">
        <v>1</v>
      </c>
      <c r="C195" s="6" t="n">
        <v>105</v>
      </c>
      <c r="D195" s="6" t="s">
        <v>398</v>
      </c>
      <c r="E195" s="6" t="s">
        <v>409</v>
      </c>
      <c r="F195" s="6" t="s">
        <v>201</v>
      </c>
      <c r="G195" s="6" t="s">
        <v>129</v>
      </c>
      <c r="H195" s="6" t="s">
        <v>197</v>
      </c>
      <c r="I195" s="27" t="n">
        <v>0</v>
      </c>
      <c r="J195" s="27" t="n">
        <v>0</v>
      </c>
      <c r="K195" s="27" t="n">
        <v>0.2</v>
      </c>
      <c r="L195" s="28" t="n">
        <f aca="false">I195+J195</f>
        <v>0</v>
      </c>
      <c r="M195" s="28" t="n">
        <f aca="false">L195+K195</f>
        <v>0.2</v>
      </c>
      <c r="N195" s="22" t="str">
        <f aca="false">IF(I195&gt;0,"Sí","No")</f>
        <v>No</v>
      </c>
      <c r="O195" s="22" t="str">
        <f aca="false">IF(J195&gt;0,"Sí","No")</f>
        <v>No</v>
      </c>
      <c r="P195" s="22" t="str">
        <f aca="false">IF(K195&gt;0,"Sí","No")</f>
        <v>Sí</v>
      </c>
      <c r="Q195" s="22" t="str">
        <f aca="false">IF(OR(I195&gt;0,J195&gt;0),"Sí","No")</f>
        <v>No</v>
      </c>
      <c r="R195" s="27"/>
      <c r="S195" s="27"/>
      <c r="T195" s="27"/>
      <c r="U195" s="27"/>
      <c r="V195" s="27"/>
      <c r="W195" s="12" t="str">
        <f aca="false">IF(AND(I195&gt;0,R195&gt;0),(S195-R195)/R195,"")</f>
        <v/>
      </c>
      <c r="X195" s="12" t="str">
        <f aca="false">IF(AND(J195&gt;0,T195&gt;0),(U195-T195)/T195,"")</f>
        <v/>
      </c>
      <c r="Y195" s="12" t="str">
        <f aca="false">IF(AND(K195&gt;0,V195&gt;0),(V195-Resumen!$B$7)/Resumen!$B$7,"")</f>
        <v/>
      </c>
      <c r="Z195" s="28" t="str">
        <f aca="false">IF(AND(K195&gt;0,I195&gt;0,V195&gt;0,S195&gt;0),V195-S195,"")</f>
        <v/>
      </c>
      <c r="AA195" s="12" t="str">
        <f aca="false">IF(Z195&lt;&gt;"",Z195/S195,"")</f>
        <v/>
      </c>
      <c r="AB195" s="28" t="str">
        <f aca="false">IF(AND(K195&gt;0,J195&gt;0,V195&gt;0,U195&gt;0),V195-U195,"")</f>
        <v/>
      </c>
      <c r="AC195" s="12" t="str">
        <f aca="false">IF(AB195&lt;&gt;"",AB195/U195,"")</f>
        <v/>
      </c>
      <c r="AD195" s="27" t="n">
        <v>0</v>
      </c>
      <c r="AE195" s="27" t="n">
        <v>0</v>
      </c>
      <c r="AF195" s="27" t="n">
        <v>0</v>
      </c>
      <c r="AG195" s="28" t="n">
        <f aca="false">AD195+AE195+AF195</f>
        <v>0</v>
      </c>
      <c r="AH195" s="12" t="str">
        <f aca="false">IF(AG195&gt;0,AD195/AG195,"")</f>
        <v/>
      </c>
      <c r="AI195" s="27" t="n">
        <v>0</v>
      </c>
      <c r="AJ195" s="27" t="n">
        <v>0</v>
      </c>
      <c r="AK195" s="27" t="n">
        <v>0</v>
      </c>
      <c r="AL195" s="22" t="str">
        <f aca="false">IF(OR(AJ195&gt;0,AK195&gt;0),"Sí","No")</f>
        <v>No</v>
      </c>
      <c r="AM195" s="6"/>
      <c r="AN195" s="6"/>
      <c r="AO195" s="12" t="n">
        <f aca="false">IF(M195&gt;0,K195/M195,"")</f>
        <v>1</v>
      </c>
      <c r="AP195" s="22" t="str">
        <f aca="false">IF(M195&gt;=Resumen!$B$5,"Alto","Bajo")</f>
        <v>Bajo</v>
      </c>
      <c r="AQ195" s="22" t="str">
        <f aca="false">IF(AO195&gt;=Resumen!$B$28,"Alto","Bajo")</f>
        <v>Alto</v>
      </c>
      <c r="AR195" s="22" t="str">
        <f aca="false">AP195&amp;" Potencial / "&amp;AQ195&amp;" Share"</f>
        <v>Bajo Potencial / Alto Share</v>
      </c>
      <c r="AS195" s="22" t="str">
        <f aca="false">IF(Q195="Sí",IF(AO195&gt;=Resumen!$B$29,"Alto","Bajo"),"")</f>
        <v/>
      </c>
      <c r="AT195" s="22" t="str">
        <f aca="false">IF(AS195&lt;&gt;"",AP195&amp;" Potencial / "&amp;AS195&amp;" Share","")</f>
        <v/>
      </c>
      <c r="AU195" s="22" t="str">
        <f aca="false">IF(AH195="","Sin dato",IF(AH195-AO195&gt;Resumen!$B$6,"Sobre-exhibido",IF(AO195-AH195&gt;Resumen!$B$6,"Sub-exhibido","En línea")))</f>
        <v>Sin dato</v>
      </c>
      <c r="AV195" s="22" t="str">
        <f aca="false">IF(AT195="","",IF(AT195="Alto Potencial / Bajo Share",1,IF(AT195="Alto Potencial / Alto Share",2,IF(AT195="Bajo Potencial / Alto Share",3,4))))</f>
        <v/>
      </c>
      <c r="AW195" s="22" t="str">
        <f aca="false">IF(Q195="No","Sin competencia directa",IF(AV195=1,"1 - Foco Conquista (Alto Pot / Bajo Share)",IF(AV195=2,"2 - Foco Defensa (Alto Pot / Alto Share)",IF(AV195=3,"3 - Monitoreo (Bajo Pot / Alto Share)","4 - Baja Prioridad (Bajo Pot / Bajo Share)"))))</f>
        <v>Sin competencia directa</v>
      </c>
      <c r="AX195" s="12" t="str">
        <f aca="false">IF(OR(IFERROR(AND(W195&lt;&gt;"",Y195&lt;&gt;"",Y195-W195&gt;Resumen!$B$8),FALSE()),IFERROR(AND(X195&lt;&gt;"",Y195&lt;&gt;"",Y195-X195&gt;Resumen!$B$8),FALSE())),MAX(IF(IFERROR(AND(W195&lt;&gt;"",Y195&lt;&gt;"",Y195-W195&gt;Resumen!$B$8),FALSE()),Y195-W195,0),IF(IFERROR(AND(X195&lt;&gt;"",Y195&lt;&gt;"",Y195-X195&gt;Resumen!$B$8),FALSE()),Y195-X195,0)),"")</f>
        <v/>
      </c>
      <c r="AY195" s="22" t="str">
        <f aca="false">IF(OR(IFERROR(AND(W195&lt;&gt;"",Y195&lt;&gt;"",Y195-W195&gt;Resumen!$B$8),FALSE()),IFERROR(AND(X195&lt;&gt;"",Y195&lt;&gt;"",Y195-X195&gt;Resumen!$B$8),FALSE())),TRIM("Lays tiene mayor markup que "&amp;IF(IFERROR(AND(W195&lt;&gt;"",Y195&lt;&gt;"",Y195-W195&gt;Resumen!$B$8),FALSE()),"Quento ","")&amp;IF(IFERROR(AND(X195&lt;&gt;"",Y195&lt;&gt;"",Y195-X195&gt;Resumen!$B$8),FALSE()),"Julicroc ","")&amp;"en este PDV"),"")</f>
        <v/>
      </c>
      <c r="AZ195" s="22" t="str">
        <f aca="false">IF(COUNTIF('Plan Pehuamar - Lista'!$A$2:$A$167,A195)&gt;0,"Sí","No")</f>
        <v>No</v>
      </c>
      <c r="BA195" s="22" t="str">
        <f aca="false">IF(COUNTIF('Plan Combo 9+1'!$A$2:$A$226,A195)&gt;0,"Sí","No")</f>
        <v>No</v>
      </c>
      <c r="BB195" s="22" t="str">
        <f aca="false">IF(AH195="","No",IF(BA195="Sí",IF((AO195-AH195)&gt;Resumen!$B$6,"Sí","No"),IF((AO195-AH195)&gt;=Resumen!$B$132,"Sí","No")))</f>
        <v>No</v>
      </c>
      <c r="BC195" s="22" t="str">
        <f aca="false">IF(AND(N195="Sí",AL195="Sí",AI195=0),"Sí","No")</f>
        <v>No</v>
      </c>
      <c r="BD195" s="22" t="str">
        <f aca="false">IF(COUNTIF('Plan 9+1 (con Pehuamar)'!$A$2:$A$227,A195)&gt;0,"Sí","No")</f>
        <v>No</v>
      </c>
    </row>
    <row r="196" customFormat="false" ht="15" hidden="false" customHeight="true" outlineLevel="0" collapsed="false">
      <c r="A196" s="6" t="n">
        <v>400187</v>
      </c>
      <c r="B196" s="6" t="n">
        <v>1</v>
      </c>
      <c r="C196" s="6" t="n">
        <v>105</v>
      </c>
      <c r="D196" s="6" t="s">
        <v>398</v>
      </c>
      <c r="E196" s="6" t="s">
        <v>410</v>
      </c>
      <c r="F196" s="6" t="s">
        <v>201</v>
      </c>
      <c r="G196" s="6" t="s">
        <v>129</v>
      </c>
      <c r="H196" s="6" t="s">
        <v>197</v>
      </c>
      <c r="I196" s="27" t="n">
        <v>0</v>
      </c>
      <c r="J196" s="27" t="n">
        <v>0</v>
      </c>
      <c r="K196" s="27" t="n">
        <v>6.5</v>
      </c>
      <c r="L196" s="28" t="n">
        <f aca="false">I196+J196</f>
        <v>0</v>
      </c>
      <c r="M196" s="28" t="n">
        <f aca="false">L196+K196</f>
        <v>6.5</v>
      </c>
      <c r="N196" s="22" t="str">
        <f aca="false">IF(I196&gt;0,"Sí","No")</f>
        <v>No</v>
      </c>
      <c r="O196" s="22" t="str">
        <f aca="false">IF(J196&gt;0,"Sí","No")</f>
        <v>No</v>
      </c>
      <c r="P196" s="22" t="str">
        <f aca="false">IF(K196&gt;0,"Sí","No")</f>
        <v>Sí</v>
      </c>
      <c r="Q196" s="22" t="str">
        <f aca="false">IF(OR(I196&gt;0,J196&gt;0),"Sí","No")</f>
        <v>No</v>
      </c>
      <c r="R196" s="27"/>
      <c r="S196" s="27"/>
      <c r="T196" s="27"/>
      <c r="U196" s="27"/>
      <c r="V196" s="27"/>
      <c r="W196" s="12" t="str">
        <f aca="false">IF(AND(I196&gt;0,R196&gt;0),(S196-R196)/R196,"")</f>
        <v/>
      </c>
      <c r="X196" s="12" t="str">
        <f aca="false">IF(AND(J196&gt;0,T196&gt;0),(U196-T196)/T196,"")</f>
        <v/>
      </c>
      <c r="Y196" s="12" t="str">
        <f aca="false">IF(AND(K196&gt;0,V196&gt;0),(V196-Resumen!$B$7)/Resumen!$B$7,"")</f>
        <v/>
      </c>
      <c r="Z196" s="28" t="str">
        <f aca="false">IF(AND(K196&gt;0,I196&gt;0,V196&gt;0,S196&gt;0),V196-S196,"")</f>
        <v/>
      </c>
      <c r="AA196" s="12" t="str">
        <f aca="false">IF(Z196&lt;&gt;"",Z196/S196,"")</f>
        <v/>
      </c>
      <c r="AB196" s="28" t="str">
        <f aca="false">IF(AND(K196&gt;0,J196&gt;0,V196&gt;0,U196&gt;0),V196-U196,"")</f>
        <v/>
      </c>
      <c r="AC196" s="12" t="str">
        <f aca="false">IF(AB196&lt;&gt;"",AB196/U196,"")</f>
        <v/>
      </c>
      <c r="AD196" s="27" t="n">
        <v>0</v>
      </c>
      <c r="AE196" s="27" t="n">
        <v>0</v>
      </c>
      <c r="AF196" s="27" t="n">
        <v>0</v>
      </c>
      <c r="AG196" s="28" t="n">
        <f aca="false">AD196+AE196+AF196</f>
        <v>0</v>
      </c>
      <c r="AH196" s="12" t="str">
        <f aca="false">IF(AG196&gt;0,AD196/AG196,"")</f>
        <v/>
      </c>
      <c r="AI196" s="27" t="n">
        <v>0</v>
      </c>
      <c r="AJ196" s="27" t="n">
        <v>0</v>
      </c>
      <c r="AK196" s="27" t="n">
        <v>0</v>
      </c>
      <c r="AL196" s="22" t="str">
        <f aca="false">IF(OR(AJ196&gt;0,AK196&gt;0),"Sí","No")</f>
        <v>No</v>
      </c>
      <c r="AM196" s="6"/>
      <c r="AN196" s="6"/>
      <c r="AO196" s="12" t="n">
        <f aca="false">IF(M196&gt;0,K196/M196,"")</f>
        <v>1</v>
      </c>
      <c r="AP196" s="22" t="str">
        <f aca="false">IF(M196&gt;=Resumen!$B$5,"Alto","Bajo")</f>
        <v>Bajo</v>
      </c>
      <c r="AQ196" s="22" t="str">
        <f aca="false">IF(AO196&gt;=Resumen!$B$28,"Alto","Bajo")</f>
        <v>Alto</v>
      </c>
      <c r="AR196" s="22" t="str">
        <f aca="false">AP196&amp;" Potencial / "&amp;AQ196&amp;" Share"</f>
        <v>Bajo Potencial / Alto Share</v>
      </c>
      <c r="AS196" s="22" t="str">
        <f aca="false">IF(Q196="Sí",IF(AO196&gt;=Resumen!$B$29,"Alto","Bajo"),"")</f>
        <v/>
      </c>
      <c r="AT196" s="22" t="str">
        <f aca="false">IF(AS196&lt;&gt;"",AP196&amp;" Potencial / "&amp;AS196&amp;" Share","")</f>
        <v/>
      </c>
      <c r="AU196" s="22" t="str">
        <f aca="false">IF(AH196="","Sin dato",IF(AH196-AO196&gt;Resumen!$B$6,"Sobre-exhibido",IF(AO196-AH196&gt;Resumen!$B$6,"Sub-exhibido","En línea")))</f>
        <v>Sin dato</v>
      </c>
      <c r="AV196" s="22" t="str">
        <f aca="false">IF(AT196="","",IF(AT196="Alto Potencial / Bajo Share",1,IF(AT196="Alto Potencial / Alto Share",2,IF(AT196="Bajo Potencial / Alto Share",3,4))))</f>
        <v/>
      </c>
      <c r="AW196" s="22" t="str">
        <f aca="false">IF(Q196="No","Sin competencia directa",IF(AV196=1,"1 - Foco Conquista (Alto Pot / Bajo Share)",IF(AV196=2,"2 - Foco Defensa (Alto Pot / Alto Share)",IF(AV196=3,"3 - Monitoreo (Bajo Pot / Alto Share)","4 - Baja Prioridad (Bajo Pot / Bajo Share)"))))</f>
        <v>Sin competencia directa</v>
      </c>
      <c r="AX196" s="12" t="str">
        <f aca="false">IF(OR(IFERROR(AND(W196&lt;&gt;"",Y196&lt;&gt;"",Y196-W196&gt;Resumen!$B$8),FALSE()),IFERROR(AND(X196&lt;&gt;"",Y196&lt;&gt;"",Y196-X196&gt;Resumen!$B$8),FALSE())),MAX(IF(IFERROR(AND(W196&lt;&gt;"",Y196&lt;&gt;"",Y196-W196&gt;Resumen!$B$8),FALSE()),Y196-W196,0),IF(IFERROR(AND(X196&lt;&gt;"",Y196&lt;&gt;"",Y196-X196&gt;Resumen!$B$8),FALSE()),Y196-X196,0)),"")</f>
        <v/>
      </c>
      <c r="AY196" s="22" t="str">
        <f aca="false">IF(OR(IFERROR(AND(W196&lt;&gt;"",Y196&lt;&gt;"",Y196-W196&gt;Resumen!$B$8),FALSE()),IFERROR(AND(X196&lt;&gt;"",Y196&lt;&gt;"",Y196-X196&gt;Resumen!$B$8),FALSE())),TRIM("Lays tiene mayor markup que "&amp;IF(IFERROR(AND(W196&lt;&gt;"",Y196&lt;&gt;"",Y196-W196&gt;Resumen!$B$8),FALSE()),"Quento ","")&amp;IF(IFERROR(AND(X196&lt;&gt;"",Y196&lt;&gt;"",Y196-X196&gt;Resumen!$B$8),FALSE()),"Julicroc ","")&amp;"en este PDV"),"")</f>
        <v/>
      </c>
      <c r="AZ196" s="22" t="str">
        <f aca="false">IF(COUNTIF('Plan Pehuamar - Lista'!$A$2:$A$167,A196)&gt;0,"Sí","No")</f>
        <v>No</v>
      </c>
      <c r="BA196" s="22" t="str">
        <f aca="false">IF(COUNTIF('Plan Combo 9+1'!$A$2:$A$226,A196)&gt;0,"Sí","No")</f>
        <v>No</v>
      </c>
      <c r="BB196" s="22" t="str">
        <f aca="false">IF(AH196="","No",IF(BA196="Sí",IF((AO196-AH196)&gt;Resumen!$B$6,"Sí","No"),IF((AO196-AH196)&gt;=Resumen!$B$132,"Sí","No")))</f>
        <v>No</v>
      </c>
      <c r="BC196" s="22" t="str">
        <f aca="false">IF(AND(N196="Sí",AL196="Sí",AI196=0),"Sí","No")</f>
        <v>No</v>
      </c>
      <c r="BD196" s="22" t="str">
        <f aca="false">IF(COUNTIF('Plan 9+1 (con Pehuamar)'!$A$2:$A$227,A196)&gt;0,"Sí","No")</f>
        <v>No</v>
      </c>
    </row>
    <row r="197" customFormat="false" ht="15" hidden="false" customHeight="true" outlineLevel="0" collapsed="false">
      <c r="A197" s="6" t="n">
        <v>400200</v>
      </c>
      <c r="B197" s="6" t="n">
        <v>1</v>
      </c>
      <c r="C197" s="6" t="n">
        <v>105</v>
      </c>
      <c r="D197" s="6" t="s">
        <v>398</v>
      </c>
      <c r="E197" s="6" t="s">
        <v>411</v>
      </c>
      <c r="F197" s="6" t="s">
        <v>196</v>
      </c>
      <c r="G197" s="6" t="s">
        <v>129</v>
      </c>
      <c r="H197" s="6" t="s">
        <v>197</v>
      </c>
      <c r="I197" s="27" t="n">
        <v>30</v>
      </c>
      <c r="J197" s="27" t="n">
        <v>0</v>
      </c>
      <c r="K197" s="27" t="n">
        <v>20</v>
      </c>
      <c r="L197" s="28" t="n">
        <f aca="false">I197+J197</f>
        <v>30</v>
      </c>
      <c r="M197" s="28" t="n">
        <f aca="false">L197+K197</f>
        <v>50</v>
      </c>
      <c r="N197" s="22" t="str">
        <f aca="false">IF(I197&gt;0,"Sí","No")</f>
        <v>Sí</v>
      </c>
      <c r="O197" s="22" t="str">
        <f aca="false">IF(J197&gt;0,"Sí","No")</f>
        <v>No</v>
      </c>
      <c r="P197" s="22" t="str">
        <f aca="false">IF(K197&gt;0,"Sí","No")</f>
        <v>Sí</v>
      </c>
      <c r="Q197" s="22" t="str">
        <f aca="false">IF(OR(I197&gt;0,J197&gt;0),"Sí","No")</f>
        <v>Sí</v>
      </c>
      <c r="R197" s="27" t="n">
        <v>1800</v>
      </c>
      <c r="S197" s="27" t="n">
        <v>3000</v>
      </c>
      <c r="T197" s="27"/>
      <c r="U197" s="27"/>
      <c r="V197" s="27" t="n">
        <v>3500</v>
      </c>
      <c r="W197" s="12" t="n">
        <f aca="false">IF(AND(I197&gt;0,R197&gt;0),(S197-R197)/R197,"")</f>
        <v>0.666666666666667</v>
      </c>
      <c r="X197" s="12" t="str">
        <f aca="false">IF(AND(J197&gt;0,T197&gt;0),(U197-T197)/T197,"")</f>
        <v/>
      </c>
      <c r="Y197" s="12" t="n">
        <f aca="false">IF(AND(K197&gt;0,V197&gt;0),(V197-Resumen!$B$7)/Resumen!$B$7,"")</f>
        <v>0.4</v>
      </c>
      <c r="Z197" s="28" t="n">
        <f aca="false">IF(AND(K197&gt;0,I197&gt;0,V197&gt;0,S197&gt;0),V197-S197,"")</f>
        <v>500</v>
      </c>
      <c r="AA197" s="12" t="n">
        <f aca="false">IF(Z197&lt;&gt;"",Z197/S197,"")</f>
        <v>0.166666666666667</v>
      </c>
      <c r="AB197" s="28" t="str">
        <f aca="false">IF(AND(K197&gt;0,J197&gt;0,V197&gt;0,U197&gt;0),V197-U197,"")</f>
        <v/>
      </c>
      <c r="AC197" s="12" t="str">
        <f aca="false">IF(AB197&lt;&gt;"",AB197/U197,"")</f>
        <v/>
      </c>
      <c r="AD197" s="27" t="n">
        <v>4</v>
      </c>
      <c r="AE197" s="27" t="n">
        <v>4</v>
      </c>
      <c r="AF197" s="27" t="n">
        <v>0</v>
      </c>
      <c r="AG197" s="28" t="n">
        <f aca="false">AD197+AE197+AF197</f>
        <v>8</v>
      </c>
      <c r="AH197" s="12" t="n">
        <f aca="false">IF(AG197&gt;0,AD197/AG197,"")</f>
        <v>0.5</v>
      </c>
      <c r="AI197" s="27" t="n">
        <v>1</v>
      </c>
      <c r="AJ197" s="27" t="n">
        <v>1</v>
      </c>
      <c r="AK197" s="27" t="n">
        <v>0</v>
      </c>
      <c r="AL197" s="22" t="str">
        <f aca="false">IF(OR(AJ197&gt;0,AK197&gt;0),"Sí","No")</f>
        <v>Sí</v>
      </c>
      <c r="AM197" s="6" t="s">
        <v>198</v>
      </c>
      <c r="AN197" s="6"/>
      <c r="AO197" s="12" t="n">
        <f aca="false">IF(M197&gt;0,K197/M197,"")</f>
        <v>0.4</v>
      </c>
      <c r="AP197" s="22" t="str">
        <f aca="false">IF(M197&gt;=Resumen!$B$5,"Alto","Bajo")</f>
        <v>Alto</v>
      </c>
      <c r="AQ197" s="22" t="str">
        <f aca="false">IF(AO197&gt;=Resumen!$B$28,"Alto","Bajo")</f>
        <v>Alto</v>
      </c>
      <c r="AR197" s="22" t="str">
        <f aca="false">AP197&amp;" Potencial / "&amp;AQ197&amp;" Share"</f>
        <v>Alto Potencial / Alto Share</v>
      </c>
      <c r="AS197" s="22" t="str">
        <f aca="false">IF(Q197="Sí",IF(AO197&gt;=Resumen!$B$29,"Alto","Bajo"),"")</f>
        <v>Bajo</v>
      </c>
      <c r="AT197" s="22" t="str">
        <f aca="false">IF(AS197&lt;&gt;"",AP197&amp;" Potencial / "&amp;AS197&amp;" Share","")</f>
        <v>Alto Potencial / Bajo Share</v>
      </c>
      <c r="AU197" s="22" t="str">
        <f aca="false">IF(AH197="","Sin dato",IF(AH197-AO197&gt;Resumen!$B$6,"Sobre-exhibido",IF(AO197-AH197&gt;Resumen!$B$6,"Sub-exhibido","En línea")))</f>
        <v>Sobre-exhibido</v>
      </c>
      <c r="AV197" s="22" t="n">
        <f aca="false">IF(AT197="","",IF(AT197="Alto Potencial / Bajo Share",1,IF(AT197="Alto Potencial / Alto Share",2,IF(AT197="Bajo Potencial / Alto Share",3,4))))</f>
        <v>1</v>
      </c>
      <c r="AW197" s="22" t="str">
        <f aca="false">IF(Q197="No","Sin competencia directa",IF(AV197=1,"1 - Foco Conquista (Alto Pot / Bajo Share)",IF(AV197=2,"2 - Foco Defensa (Alto Pot / Alto Share)",IF(AV197=3,"3 - Monitoreo (Bajo Pot / Alto Share)","4 - Baja Prioridad (Bajo Pot / Bajo Share)"))))</f>
        <v>1 - Foco Conquista (Alto Pot / Bajo Share)</v>
      </c>
      <c r="AX197" s="12" t="str">
        <f aca="false">IF(OR(IFERROR(AND(W197&lt;&gt;"",Y197&lt;&gt;"",Y197-W197&gt;Resumen!$B$8),FALSE()),IFERROR(AND(X197&lt;&gt;"",Y197&lt;&gt;"",Y197-X197&gt;Resumen!$B$8),FALSE())),MAX(IF(IFERROR(AND(W197&lt;&gt;"",Y197&lt;&gt;"",Y197-W197&gt;Resumen!$B$8),FALSE()),Y197-W197,0),IF(IFERROR(AND(X197&lt;&gt;"",Y197&lt;&gt;"",Y197-X197&gt;Resumen!$B$8),FALSE()),Y197-X197,0)),"")</f>
        <v/>
      </c>
      <c r="AY197" s="22" t="str">
        <f aca="false">IF(OR(IFERROR(AND(W197&lt;&gt;"",Y197&lt;&gt;"",Y197-W197&gt;Resumen!$B$8),FALSE()),IFERROR(AND(X197&lt;&gt;"",Y197&lt;&gt;"",Y197-X197&gt;Resumen!$B$8),FALSE())),TRIM("Lays tiene mayor markup que "&amp;IF(IFERROR(AND(W197&lt;&gt;"",Y197&lt;&gt;"",Y197-W197&gt;Resumen!$B$8),FALSE()),"Quento ","")&amp;IF(IFERROR(AND(X197&lt;&gt;"",Y197&lt;&gt;"",Y197-X197&gt;Resumen!$B$8),FALSE()),"Julicroc ","")&amp;"en este PDV"),"")</f>
        <v/>
      </c>
      <c r="AZ197" s="22" t="str">
        <f aca="false">IF(COUNTIF('Plan Pehuamar - Lista'!$A$2:$A$167,A197)&gt;0,"Sí","No")</f>
        <v>No</v>
      </c>
      <c r="BA197" s="22" t="str">
        <f aca="false">IF(COUNTIF('Plan Combo 9+1'!$A$2:$A$226,A197)&gt;0,"Sí","No")</f>
        <v>Sí</v>
      </c>
      <c r="BB197" s="22" t="str">
        <f aca="false">IF(AH197="","No",IF(BA197="Sí",IF((AO197-AH197)&gt;Resumen!$B$6,"Sí","No"),IF((AO197-AH197)&gt;=Resumen!$B$132,"Sí","No")))</f>
        <v>No</v>
      </c>
      <c r="BC197" s="22" t="str">
        <f aca="false">IF(AND(N197="Sí",AL197="Sí",AI197=0),"Sí","No")</f>
        <v>No</v>
      </c>
      <c r="BD197" s="22" t="str">
        <f aca="false">IF(COUNTIF('Plan 9+1 (con Pehuamar)'!$A$2:$A$227,A197)&gt;0,"Sí","No")</f>
        <v>Sí</v>
      </c>
    </row>
    <row r="198" customFormat="false" ht="15" hidden="false" customHeight="true" outlineLevel="0" collapsed="false">
      <c r="A198" s="6" t="n">
        <v>400202</v>
      </c>
      <c r="B198" s="6" t="n">
        <v>1</v>
      </c>
      <c r="C198" s="6" t="n">
        <v>105</v>
      </c>
      <c r="D198" s="6" t="s">
        <v>398</v>
      </c>
      <c r="E198" s="6" t="s">
        <v>412</v>
      </c>
      <c r="F198" s="6" t="s">
        <v>201</v>
      </c>
      <c r="G198" s="6" t="s">
        <v>129</v>
      </c>
      <c r="H198" s="6" t="s">
        <v>197</v>
      </c>
      <c r="I198" s="27" t="n">
        <v>0</v>
      </c>
      <c r="J198" s="27" t="n">
        <v>0</v>
      </c>
      <c r="K198" s="27" t="n">
        <v>0.7</v>
      </c>
      <c r="L198" s="28" t="n">
        <f aca="false">I198+J198</f>
        <v>0</v>
      </c>
      <c r="M198" s="28" t="n">
        <f aca="false">L198+K198</f>
        <v>0.7</v>
      </c>
      <c r="N198" s="22" t="str">
        <f aca="false">IF(I198&gt;0,"Sí","No")</f>
        <v>No</v>
      </c>
      <c r="O198" s="22" t="str">
        <f aca="false">IF(J198&gt;0,"Sí","No")</f>
        <v>No</v>
      </c>
      <c r="P198" s="22" t="str">
        <f aca="false">IF(K198&gt;0,"Sí","No")</f>
        <v>Sí</v>
      </c>
      <c r="Q198" s="22" t="str">
        <f aca="false">IF(OR(I198&gt;0,J198&gt;0),"Sí","No")</f>
        <v>No</v>
      </c>
      <c r="R198" s="27"/>
      <c r="S198" s="27"/>
      <c r="T198" s="27"/>
      <c r="U198" s="27"/>
      <c r="V198" s="27"/>
      <c r="W198" s="12" t="str">
        <f aca="false">IF(AND(I198&gt;0,R198&gt;0),(S198-R198)/R198,"")</f>
        <v/>
      </c>
      <c r="X198" s="12" t="str">
        <f aca="false">IF(AND(J198&gt;0,T198&gt;0),(U198-T198)/T198,"")</f>
        <v/>
      </c>
      <c r="Y198" s="12" t="str">
        <f aca="false">IF(AND(K198&gt;0,V198&gt;0),(V198-Resumen!$B$7)/Resumen!$B$7,"")</f>
        <v/>
      </c>
      <c r="Z198" s="28" t="str">
        <f aca="false">IF(AND(K198&gt;0,I198&gt;0,V198&gt;0,S198&gt;0),V198-S198,"")</f>
        <v/>
      </c>
      <c r="AA198" s="12" t="str">
        <f aca="false">IF(Z198&lt;&gt;"",Z198/S198,"")</f>
        <v/>
      </c>
      <c r="AB198" s="28" t="str">
        <f aca="false">IF(AND(K198&gt;0,J198&gt;0,V198&gt;0,U198&gt;0),V198-U198,"")</f>
        <v/>
      </c>
      <c r="AC198" s="12" t="str">
        <f aca="false">IF(AB198&lt;&gt;"",AB198/U198,"")</f>
        <v/>
      </c>
      <c r="AD198" s="27" t="n">
        <v>0</v>
      </c>
      <c r="AE198" s="27" t="n">
        <v>0</v>
      </c>
      <c r="AF198" s="27" t="n">
        <v>0</v>
      </c>
      <c r="AG198" s="28" t="n">
        <f aca="false">AD198+AE198+AF198</f>
        <v>0</v>
      </c>
      <c r="AH198" s="12" t="str">
        <f aca="false">IF(AG198&gt;0,AD198/AG198,"")</f>
        <v/>
      </c>
      <c r="AI198" s="27" t="n">
        <v>0</v>
      </c>
      <c r="AJ198" s="27" t="n">
        <v>0</v>
      </c>
      <c r="AK198" s="27" t="n">
        <v>0</v>
      </c>
      <c r="AL198" s="22" t="str">
        <f aca="false">IF(OR(AJ198&gt;0,AK198&gt;0),"Sí","No")</f>
        <v>No</v>
      </c>
      <c r="AM198" s="6"/>
      <c r="AN198" s="6"/>
      <c r="AO198" s="12" t="n">
        <f aca="false">IF(M198&gt;0,K198/M198,"")</f>
        <v>1</v>
      </c>
      <c r="AP198" s="22" t="str">
        <f aca="false">IF(M198&gt;=Resumen!$B$5,"Alto","Bajo")</f>
        <v>Bajo</v>
      </c>
      <c r="AQ198" s="22" t="str">
        <f aca="false">IF(AO198&gt;=Resumen!$B$28,"Alto","Bajo")</f>
        <v>Alto</v>
      </c>
      <c r="AR198" s="22" t="str">
        <f aca="false">AP198&amp;" Potencial / "&amp;AQ198&amp;" Share"</f>
        <v>Bajo Potencial / Alto Share</v>
      </c>
      <c r="AS198" s="22" t="str">
        <f aca="false">IF(Q198="Sí",IF(AO198&gt;=Resumen!$B$29,"Alto","Bajo"),"")</f>
        <v/>
      </c>
      <c r="AT198" s="22" t="str">
        <f aca="false">IF(AS198&lt;&gt;"",AP198&amp;" Potencial / "&amp;AS198&amp;" Share","")</f>
        <v/>
      </c>
      <c r="AU198" s="22" t="str">
        <f aca="false">IF(AH198="","Sin dato",IF(AH198-AO198&gt;Resumen!$B$6,"Sobre-exhibido",IF(AO198-AH198&gt;Resumen!$B$6,"Sub-exhibido","En línea")))</f>
        <v>Sin dato</v>
      </c>
      <c r="AV198" s="22" t="str">
        <f aca="false">IF(AT198="","",IF(AT198="Alto Potencial / Bajo Share",1,IF(AT198="Alto Potencial / Alto Share",2,IF(AT198="Bajo Potencial / Alto Share",3,4))))</f>
        <v/>
      </c>
      <c r="AW198" s="22" t="str">
        <f aca="false">IF(Q198="No","Sin competencia directa",IF(AV198=1,"1 - Foco Conquista (Alto Pot / Bajo Share)",IF(AV198=2,"2 - Foco Defensa (Alto Pot / Alto Share)",IF(AV198=3,"3 - Monitoreo (Bajo Pot / Alto Share)","4 - Baja Prioridad (Bajo Pot / Bajo Share)"))))</f>
        <v>Sin competencia directa</v>
      </c>
      <c r="AX198" s="12" t="str">
        <f aca="false">IF(OR(IFERROR(AND(W198&lt;&gt;"",Y198&lt;&gt;"",Y198-W198&gt;Resumen!$B$8),FALSE()),IFERROR(AND(X198&lt;&gt;"",Y198&lt;&gt;"",Y198-X198&gt;Resumen!$B$8),FALSE())),MAX(IF(IFERROR(AND(W198&lt;&gt;"",Y198&lt;&gt;"",Y198-W198&gt;Resumen!$B$8),FALSE()),Y198-W198,0),IF(IFERROR(AND(X198&lt;&gt;"",Y198&lt;&gt;"",Y198-X198&gt;Resumen!$B$8),FALSE()),Y198-X198,0)),"")</f>
        <v/>
      </c>
      <c r="AY198" s="22" t="str">
        <f aca="false">IF(OR(IFERROR(AND(W198&lt;&gt;"",Y198&lt;&gt;"",Y198-W198&gt;Resumen!$B$8),FALSE()),IFERROR(AND(X198&lt;&gt;"",Y198&lt;&gt;"",Y198-X198&gt;Resumen!$B$8),FALSE())),TRIM("Lays tiene mayor markup que "&amp;IF(IFERROR(AND(W198&lt;&gt;"",Y198&lt;&gt;"",Y198-W198&gt;Resumen!$B$8),FALSE()),"Quento ","")&amp;IF(IFERROR(AND(X198&lt;&gt;"",Y198&lt;&gt;"",Y198-X198&gt;Resumen!$B$8),FALSE()),"Julicroc ","")&amp;"en este PDV"),"")</f>
        <v/>
      </c>
      <c r="AZ198" s="22" t="str">
        <f aca="false">IF(COUNTIF('Plan Pehuamar - Lista'!$A$2:$A$167,A198)&gt;0,"Sí","No")</f>
        <v>No</v>
      </c>
      <c r="BA198" s="22" t="str">
        <f aca="false">IF(COUNTIF('Plan Combo 9+1'!$A$2:$A$226,A198)&gt;0,"Sí","No")</f>
        <v>No</v>
      </c>
      <c r="BB198" s="22" t="str">
        <f aca="false">IF(AH198="","No",IF(BA198="Sí",IF((AO198-AH198)&gt;Resumen!$B$6,"Sí","No"),IF((AO198-AH198)&gt;=Resumen!$B$132,"Sí","No")))</f>
        <v>No</v>
      </c>
      <c r="BC198" s="22" t="str">
        <f aca="false">IF(AND(N198="Sí",AL198="Sí",AI198=0),"Sí","No")</f>
        <v>No</v>
      </c>
      <c r="BD198" s="22" t="str">
        <f aca="false">IF(COUNTIF('Plan 9+1 (con Pehuamar)'!$A$2:$A$227,A198)&gt;0,"Sí","No")</f>
        <v>No</v>
      </c>
    </row>
    <row r="199" customFormat="false" ht="15" hidden="false" customHeight="true" outlineLevel="0" collapsed="false">
      <c r="A199" s="6" t="n">
        <v>400206</v>
      </c>
      <c r="B199" s="6" t="n">
        <v>1</v>
      </c>
      <c r="C199" s="6" t="n">
        <v>105</v>
      </c>
      <c r="D199" s="6" t="s">
        <v>398</v>
      </c>
      <c r="E199" s="6" t="s">
        <v>413</v>
      </c>
      <c r="F199" s="6" t="s">
        <v>196</v>
      </c>
      <c r="G199" s="6" t="s">
        <v>129</v>
      </c>
      <c r="H199" s="6" t="s">
        <v>197</v>
      </c>
      <c r="I199" s="27" t="n">
        <v>0</v>
      </c>
      <c r="J199" s="27" t="n">
        <v>0</v>
      </c>
      <c r="K199" s="27" t="n">
        <v>5.5</v>
      </c>
      <c r="L199" s="28" t="n">
        <f aca="false">I199+J199</f>
        <v>0</v>
      </c>
      <c r="M199" s="28" t="n">
        <f aca="false">L199+K199</f>
        <v>5.5</v>
      </c>
      <c r="N199" s="22" t="str">
        <f aca="false">IF(I199&gt;0,"Sí","No")</f>
        <v>No</v>
      </c>
      <c r="O199" s="22" t="str">
        <f aca="false">IF(J199&gt;0,"Sí","No")</f>
        <v>No</v>
      </c>
      <c r="P199" s="22" t="str">
        <f aca="false">IF(K199&gt;0,"Sí","No")</f>
        <v>Sí</v>
      </c>
      <c r="Q199" s="22" t="str">
        <f aca="false">IF(OR(I199&gt;0,J199&gt;0),"Sí","No")</f>
        <v>No</v>
      </c>
      <c r="R199" s="27"/>
      <c r="S199" s="27"/>
      <c r="T199" s="27"/>
      <c r="U199" s="27"/>
      <c r="V199" s="27"/>
      <c r="W199" s="12" t="str">
        <f aca="false">IF(AND(I199&gt;0,R199&gt;0),(S199-R199)/R199,"")</f>
        <v/>
      </c>
      <c r="X199" s="12" t="str">
        <f aca="false">IF(AND(J199&gt;0,T199&gt;0),(U199-T199)/T199,"")</f>
        <v/>
      </c>
      <c r="Y199" s="12" t="str">
        <f aca="false">IF(AND(K199&gt;0,V199&gt;0),(V199-Resumen!$B$7)/Resumen!$B$7,"")</f>
        <v/>
      </c>
      <c r="Z199" s="28" t="str">
        <f aca="false">IF(AND(K199&gt;0,I199&gt;0,V199&gt;0,S199&gt;0),V199-S199,"")</f>
        <v/>
      </c>
      <c r="AA199" s="12" t="str">
        <f aca="false">IF(Z199&lt;&gt;"",Z199/S199,"")</f>
        <v/>
      </c>
      <c r="AB199" s="28" t="str">
        <f aca="false">IF(AND(K199&gt;0,J199&gt;0,V199&gt;0,U199&gt;0),V199-U199,"")</f>
        <v/>
      </c>
      <c r="AC199" s="12" t="str">
        <f aca="false">IF(AB199&lt;&gt;"",AB199/U199,"")</f>
        <v/>
      </c>
      <c r="AD199" s="27" t="n">
        <v>0</v>
      </c>
      <c r="AE199" s="27" t="n">
        <v>0</v>
      </c>
      <c r="AF199" s="27" t="n">
        <v>0</v>
      </c>
      <c r="AG199" s="28" t="n">
        <f aca="false">AD199+AE199+AF199</f>
        <v>0</v>
      </c>
      <c r="AH199" s="12" t="str">
        <f aca="false">IF(AG199&gt;0,AD199/AG199,"")</f>
        <v/>
      </c>
      <c r="AI199" s="27" t="n">
        <v>0</v>
      </c>
      <c r="AJ199" s="27" t="n">
        <v>0</v>
      </c>
      <c r="AK199" s="27" t="n">
        <v>0</v>
      </c>
      <c r="AL199" s="22" t="str">
        <f aca="false">IF(OR(AJ199&gt;0,AK199&gt;0),"Sí","No")</f>
        <v>No</v>
      </c>
      <c r="AM199" s="6"/>
      <c r="AN199" s="6"/>
      <c r="AO199" s="12" t="n">
        <f aca="false">IF(M199&gt;0,K199/M199,"")</f>
        <v>1</v>
      </c>
      <c r="AP199" s="22" t="str">
        <f aca="false">IF(M199&gt;=Resumen!$B$5,"Alto","Bajo")</f>
        <v>Bajo</v>
      </c>
      <c r="AQ199" s="22" t="str">
        <f aca="false">IF(AO199&gt;=Resumen!$B$28,"Alto","Bajo")</f>
        <v>Alto</v>
      </c>
      <c r="AR199" s="22" t="str">
        <f aca="false">AP199&amp;" Potencial / "&amp;AQ199&amp;" Share"</f>
        <v>Bajo Potencial / Alto Share</v>
      </c>
      <c r="AS199" s="22" t="str">
        <f aca="false">IF(Q199="Sí",IF(AO199&gt;=Resumen!$B$29,"Alto","Bajo"),"")</f>
        <v/>
      </c>
      <c r="AT199" s="22" t="str">
        <f aca="false">IF(AS199&lt;&gt;"",AP199&amp;" Potencial / "&amp;AS199&amp;" Share","")</f>
        <v/>
      </c>
      <c r="AU199" s="22" t="str">
        <f aca="false">IF(AH199="","Sin dato",IF(AH199-AO199&gt;Resumen!$B$6,"Sobre-exhibido",IF(AO199-AH199&gt;Resumen!$B$6,"Sub-exhibido","En línea")))</f>
        <v>Sin dato</v>
      </c>
      <c r="AV199" s="22" t="str">
        <f aca="false">IF(AT199="","",IF(AT199="Alto Potencial / Bajo Share",1,IF(AT199="Alto Potencial / Alto Share",2,IF(AT199="Bajo Potencial / Alto Share",3,4))))</f>
        <v/>
      </c>
      <c r="AW199" s="22" t="str">
        <f aca="false">IF(Q199="No","Sin competencia directa",IF(AV199=1,"1 - Foco Conquista (Alto Pot / Bajo Share)",IF(AV199=2,"2 - Foco Defensa (Alto Pot / Alto Share)",IF(AV199=3,"3 - Monitoreo (Bajo Pot / Alto Share)","4 - Baja Prioridad (Bajo Pot / Bajo Share)"))))</f>
        <v>Sin competencia directa</v>
      </c>
      <c r="AX199" s="12" t="str">
        <f aca="false">IF(OR(IFERROR(AND(W199&lt;&gt;"",Y199&lt;&gt;"",Y199-W199&gt;Resumen!$B$8),FALSE()),IFERROR(AND(X199&lt;&gt;"",Y199&lt;&gt;"",Y199-X199&gt;Resumen!$B$8),FALSE())),MAX(IF(IFERROR(AND(W199&lt;&gt;"",Y199&lt;&gt;"",Y199-W199&gt;Resumen!$B$8),FALSE()),Y199-W199,0),IF(IFERROR(AND(X199&lt;&gt;"",Y199&lt;&gt;"",Y199-X199&gt;Resumen!$B$8),FALSE()),Y199-X199,0)),"")</f>
        <v/>
      </c>
      <c r="AY199" s="22" t="str">
        <f aca="false">IF(OR(IFERROR(AND(W199&lt;&gt;"",Y199&lt;&gt;"",Y199-W199&gt;Resumen!$B$8),FALSE()),IFERROR(AND(X199&lt;&gt;"",Y199&lt;&gt;"",Y199-X199&gt;Resumen!$B$8),FALSE())),TRIM("Lays tiene mayor markup que "&amp;IF(IFERROR(AND(W199&lt;&gt;"",Y199&lt;&gt;"",Y199-W199&gt;Resumen!$B$8),FALSE()),"Quento ","")&amp;IF(IFERROR(AND(X199&lt;&gt;"",Y199&lt;&gt;"",Y199-X199&gt;Resumen!$B$8),FALSE()),"Julicroc ","")&amp;"en este PDV"),"")</f>
        <v/>
      </c>
      <c r="AZ199" s="22" t="str">
        <f aca="false">IF(COUNTIF('Plan Pehuamar - Lista'!$A$2:$A$167,A199)&gt;0,"Sí","No")</f>
        <v>No</v>
      </c>
      <c r="BA199" s="22" t="str">
        <f aca="false">IF(COUNTIF('Plan Combo 9+1'!$A$2:$A$226,A199)&gt;0,"Sí","No")</f>
        <v>No</v>
      </c>
      <c r="BB199" s="22" t="str">
        <f aca="false">IF(AH199="","No",IF(BA199="Sí",IF((AO199-AH199)&gt;Resumen!$B$6,"Sí","No"),IF((AO199-AH199)&gt;=Resumen!$B$132,"Sí","No")))</f>
        <v>No</v>
      </c>
      <c r="BC199" s="22" t="str">
        <f aca="false">IF(AND(N199="Sí",AL199="Sí",AI199=0),"Sí","No")</f>
        <v>No</v>
      </c>
      <c r="BD199" s="22" t="str">
        <f aca="false">IF(COUNTIF('Plan 9+1 (con Pehuamar)'!$A$2:$A$227,A199)&gt;0,"Sí","No")</f>
        <v>No</v>
      </c>
    </row>
    <row r="200" customFormat="false" ht="15" hidden="false" customHeight="true" outlineLevel="0" collapsed="false">
      <c r="A200" s="6" t="n">
        <v>400212</v>
      </c>
      <c r="B200" s="6" t="n">
        <v>1</v>
      </c>
      <c r="C200" s="6" t="n">
        <v>105</v>
      </c>
      <c r="D200" s="6" t="s">
        <v>398</v>
      </c>
      <c r="E200" s="6" t="s">
        <v>414</v>
      </c>
      <c r="F200" s="6" t="s">
        <v>201</v>
      </c>
      <c r="G200" s="6" t="s">
        <v>129</v>
      </c>
      <c r="H200" s="6" t="s">
        <v>197</v>
      </c>
      <c r="I200" s="27" t="n">
        <v>0</v>
      </c>
      <c r="J200" s="27" t="n">
        <v>0</v>
      </c>
      <c r="K200" s="27" t="n">
        <v>1.1</v>
      </c>
      <c r="L200" s="28" t="n">
        <f aca="false">I200+J200</f>
        <v>0</v>
      </c>
      <c r="M200" s="28" t="n">
        <f aca="false">L200+K200</f>
        <v>1.1</v>
      </c>
      <c r="N200" s="22" t="str">
        <f aca="false">IF(I200&gt;0,"Sí","No")</f>
        <v>No</v>
      </c>
      <c r="O200" s="22" t="str">
        <f aca="false">IF(J200&gt;0,"Sí","No")</f>
        <v>No</v>
      </c>
      <c r="P200" s="22" t="str">
        <f aca="false">IF(K200&gt;0,"Sí","No")</f>
        <v>Sí</v>
      </c>
      <c r="Q200" s="22" t="str">
        <f aca="false">IF(OR(I200&gt;0,J200&gt;0),"Sí","No")</f>
        <v>No</v>
      </c>
      <c r="R200" s="27"/>
      <c r="S200" s="27"/>
      <c r="T200" s="27"/>
      <c r="U200" s="27"/>
      <c r="V200" s="27"/>
      <c r="W200" s="12" t="str">
        <f aca="false">IF(AND(I200&gt;0,R200&gt;0),(S200-R200)/R200,"")</f>
        <v/>
      </c>
      <c r="X200" s="12" t="str">
        <f aca="false">IF(AND(J200&gt;0,T200&gt;0),(U200-T200)/T200,"")</f>
        <v/>
      </c>
      <c r="Y200" s="12" t="str">
        <f aca="false">IF(AND(K200&gt;0,V200&gt;0),(V200-Resumen!$B$7)/Resumen!$B$7,"")</f>
        <v/>
      </c>
      <c r="Z200" s="28" t="str">
        <f aca="false">IF(AND(K200&gt;0,I200&gt;0,V200&gt;0,S200&gt;0),V200-S200,"")</f>
        <v/>
      </c>
      <c r="AA200" s="12" t="str">
        <f aca="false">IF(Z200&lt;&gt;"",Z200/S200,"")</f>
        <v/>
      </c>
      <c r="AB200" s="28" t="str">
        <f aca="false">IF(AND(K200&gt;0,J200&gt;0,V200&gt;0,U200&gt;0),V200-U200,"")</f>
        <v/>
      </c>
      <c r="AC200" s="12" t="str">
        <f aca="false">IF(AB200&lt;&gt;"",AB200/U200,"")</f>
        <v/>
      </c>
      <c r="AD200" s="27" t="n">
        <v>0</v>
      </c>
      <c r="AE200" s="27" t="n">
        <v>0</v>
      </c>
      <c r="AF200" s="27" t="n">
        <v>0</v>
      </c>
      <c r="AG200" s="28" t="n">
        <f aca="false">AD200+AE200+AF200</f>
        <v>0</v>
      </c>
      <c r="AH200" s="12" t="str">
        <f aca="false">IF(AG200&gt;0,AD200/AG200,"")</f>
        <v/>
      </c>
      <c r="AI200" s="27" t="n">
        <v>0</v>
      </c>
      <c r="AJ200" s="27" t="n">
        <v>0</v>
      </c>
      <c r="AK200" s="27" t="n">
        <v>0</v>
      </c>
      <c r="AL200" s="22" t="str">
        <f aca="false">IF(OR(AJ200&gt;0,AK200&gt;0),"Sí","No")</f>
        <v>No</v>
      </c>
      <c r="AM200" s="6"/>
      <c r="AN200" s="6"/>
      <c r="AO200" s="12" t="n">
        <f aca="false">IF(M200&gt;0,K200/M200,"")</f>
        <v>1</v>
      </c>
      <c r="AP200" s="22" t="str">
        <f aca="false">IF(M200&gt;=Resumen!$B$5,"Alto","Bajo")</f>
        <v>Bajo</v>
      </c>
      <c r="AQ200" s="22" t="str">
        <f aca="false">IF(AO200&gt;=Resumen!$B$28,"Alto","Bajo")</f>
        <v>Alto</v>
      </c>
      <c r="AR200" s="22" t="str">
        <f aca="false">AP200&amp;" Potencial / "&amp;AQ200&amp;" Share"</f>
        <v>Bajo Potencial / Alto Share</v>
      </c>
      <c r="AS200" s="22" t="str">
        <f aca="false">IF(Q200="Sí",IF(AO200&gt;=Resumen!$B$29,"Alto","Bajo"),"")</f>
        <v/>
      </c>
      <c r="AT200" s="22" t="str">
        <f aca="false">IF(AS200&lt;&gt;"",AP200&amp;" Potencial / "&amp;AS200&amp;" Share","")</f>
        <v/>
      </c>
      <c r="AU200" s="22" t="str">
        <f aca="false">IF(AH200="","Sin dato",IF(AH200-AO200&gt;Resumen!$B$6,"Sobre-exhibido",IF(AO200-AH200&gt;Resumen!$B$6,"Sub-exhibido","En línea")))</f>
        <v>Sin dato</v>
      </c>
      <c r="AV200" s="22" t="str">
        <f aca="false">IF(AT200="","",IF(AT200="Alto Potencial / Bajo Share",1,IF(AT200="Alto Potencial / Alto Share",2,IF(AT200="Bajo Potencial / Alto Share",3,4))))</f>
        <v/>
      </c>
      <c r="AW200" s="22" t="str">
        <f aca="false">IF(Q200="No","Sin competencia directa",IF(AV200=1,"1 - Foco Conquista (Alto Pot / Bajo Share)",IF(AV200=2,"2 - Foco Defensa (Alto Pot / Alto Share)",IF(AV200=3,"3 - Monitoreo (Bajo Pot / Alto Share)","4 - Baja Prioridad (Bajo Pot / Bajo Share)"))))</f>
        <v>Sin competencia directa</v>
      </c>
      <c r="AX200" s="12" t="str">
        <f aca="false">IF(OR(IFERROR(AND(W200&lt;&gt;"",Y200&lt;&gt;"",Y200-W200&gt;Resumen!$B$8),FALSE()),IFERROR(AND(X200&lt;&gt;"",Y200&lt;&gt;"",Y200-X200&gt;Resumen!$B$8),FALSE())),MAX(IF(IFERROR(AND(W200&lt;&gt;"",Y200&lt;&gt;"",Y200-W200&gt;Resumen!$B$8),FALSE()),Y200-W200,0),IF(IFERROR(AND(X200&lt;&gt;"",Y200&lt;&gt;"",Y200-X200&gt;Resumen!$B$8),FALSE()),Y200-X200,0)),"")</f>
        <v/>
      </c>
      <c r="AY200" s="22" t="str">
        <f aca="false">IF(OR(IFERROR(AND(W200&lt;&gt;"",Y200&lt;&gt;"",Y200-W200&gt;Resumen!$B$8),FALSE()),IFERROR(AND(X200&lt;&gt;"",Y200&lt;&gt;"",Y200-X200&gt;Resumen!$B$8),FALSE())),TRIM("Lays tiene mayor markup que "&amp;IF(IFERROR(AND(W200&lt;&gt;"",Y200&lt;&gt;"",Y200-W200&gt;Resumen!$B$8),FALSE()),"Quento ","")&amp;IF(IFERROR(AND(X200&lt;&gt;"",Y200&lt;&gt;"",Y200-X200&gt;Resumen!$B$8),FALSE()),"Julicroc ","")&amp;"en este PDV"),"")</f>
        <v/>
      </c>
      <c r="AZ200" s="22" t="str">
        <f aca="false">IF(COUNTIF('Plan Pehuamar - Lista'!$A$2:$A$167,A200)&gt;0,"Sí","No")</f>
        <v>No</v>
      </c>
      <c r="BA200" s="22" t="str">
        <f aca="false">IF(COUNTIF('Plan Combo 9+1'!$A$2:$A$226,A200)&gt;0,"Sí","No")</f>
        <v>No</v>
      </c>
      <c r="BB200" s="22" t="str">
        <f aca="false">IF(AH200="","No",IF(BA200="Sí",IF((AO200-AH200)&gt;Resumen!$B$6,"Sí","No"),IF((AO200-AH200)&gt;=Resumen!$B$132,"Sí","No")))</f>
        <v>No</v>
      </c>
      <c r="BC200" s="22" t="str">
        <f aca="false">IF(AND(N200="Sí",AL200="Sí",AI200=0),"Sí","No")</f>
        <v>No</v>
      </c>
      <c r="BD200" s="22" t="str">
        <f aca="false">IF(COUNTIF('Plan 9+1 (con Pehuamar)'!$A$2:$A$227,A200)&gt;0,"Sí","No")</f>
        <v>No</v>
      </c>
    </row>
    <row r="201" customFormat="false" ht="15" hidden="false" customHeight="true" outlineLevel="0" collapsed="false">
      <c r="A201" s="6" t="n">
        <v>400220</v>
      </c>
      <c r="B201" s="6" t="n">
        <v>1</v>
      </c>
      <c r="C201" s="6" t="n">
        <v>105</v>
      </c>
      <c r="D201" s="6" t="s">
        <v>398</v>
      </c>
      <c r="E201" s="6" t="s">
        <v>415</v>
      </c>
      <c r="F201" s="6" t="s">
        <v>196</v>
      </c>
      <c r="G201" s="6" t="s">
        <v>129</v>
      </c>
      <c r="H201" s="6" t="s">
        <v>197</v>
      </c>
      <c r="I201" s="27" t="n">
        <v>0</v>
      </c>
      <c r="J201" s="27" t="n">
        <v>0</v>
      </c>
      <c r="K201" s="27" t="n">
        <v>3.3</v>
      </c>
      <c r="L201" s="28" t="n">
        <f aca="false">I201+J201</f>
        <v>0</v>
      </c>
      <c r="M201" s="28" t="n">
        <f aca="false">L201+K201</f>
        <v>3.3</v>
      </c>
      <c r="N201" s="22" t="str">
        <f aca="false">IF(I201&gt;0,"Sí","No")</f>
        <v>No</v>
      </c>
      <c r="O201" s="22" t="str">
        <f aca="false">IF(J201&gt;0,"Sí","No")</f>
        <v>No</v>
      </c>
      <c r="P201" s="22" t="str">
        <f aca="false">IF(K201&gt;0,"Sí","No")</f>
        <v>Sí</v>
      </c>
      <c r="Q201" s="22" t="str">
        <f aca="false">IF(OR(I201&gt;0,J201&gt;0),"Sí","No")</f>
        <v>No</v>
      </c>
      <c r="R201" s="27"/>
      <c r="S201" s="27"/>
      <c r="T201" s="27"/>
      <c r="U201" s="27"/>
      <c r="V201" s="27"/>
      <c r="W201" s="12" t="str">
        <f aca="false">IF(AND(I201&gt;0,R201&gt;0),(S201-R201)/R201,"")</f>
        <v/>
      </c>
      <c r="X201" s="12" t="str">
        <f aca="false">IF(AND(J201&gt;0,T201&gt;0),(U201-T201)/T201,"")</f>
        <v/>
      </c>
      <c r="Y201" s="12" t="str">
        <f aca="false">IF(AND(K201&gt;0,V201&gt;0),(V201-Resumen!$B$7)/Resumen!$B$7,"")</f>
        <v/>
      </c>
      <c r="Z201" s="28" t="str">
        <f aca="false">IF(AND(K201&gt;0,I201&gt;0,V201&gt;0,S201&gt;0),V201-S201,"")</f>
        <v/>
      </c>
      <c r="AA201" s="12" t="str">
        <f aca="false">IF(Z201&lt;&gt;"",Z201/S201,"")</f>
        <v/>
      </c>
      <c r="AB201" s="28" t="str">
        <f aca="false">IF(AND(K201&gt;0,J201&gt;0,V201&gt;0,U201&gt;0),V201-U201,"")</f>
        <v/>
      </c>
      <c r="AC201" s="12" t="str">
        <f aca="false">IF(AB201&lt;&gt;"",AB201/U201,"")</f>
        <v/>
      </c>
      <c r="AD201" s="27" t="n">
        <v>0</v>
      </c>
      <c r="AE201" s="27" t="n">
        <v>0</v>
      </c>
      <c r="AF201" s="27" t="n">
        <v>0</v>
      </c>
      <c r="AG201" s="28" t="n">
        <f aca="false">AD201+AE201+AF201</f>
        <v>0</v>
      </c>
      <c r="AH201" s="12" t="str">
        <f aca="false">IF(AG201&gt;0,AD201/AG201,"")</f>
        <v/>
      </c>
      <c r="AI201" s="27" t="n">
        <v>0</v>
      </c>
      <c r="AJ201" s="27" t="n">
        <v>0</v>
      </c>
      <c r="AK201" s="27" t="n">
        <v>0</v>
      </c>
      <c r="AL201" s="22" t="str">
        <f aca="false">IF(OR(AJ201&gt;0,AK201&gt;0),"Sí","No")</f>
        <v>No</v>
      </c>
      <c r="AM201" s="6"/>
      <c r="AN201" s="6"/>
      <c r="AO201" s="12" t="n">
        <f aca="false">IF(M201&gt;0,K201/M201,"")</f>
        <v>1</v>
      </c>
      <c r="AP201" s="22" t="str">
        <f aca="false">IF(M201&gt;=Resumen!$B$5,"Alto","Bajo")</f>
        <v>Bajo</v>
      </c>
      <c r="AQ201" s="22" t="str">
        <f aca="false">IF(AO201&gt;=Resumen!$B$28,"Alto","Bajo")</f>
        <v>Alto</v>
      </c>
      <c r="AR201" s="22" t="str">
        <f aca="false">AP201&amp;" Potencial / "&amp;AQ201&amp;" Share"</f>
        <v>Bajo Potencial / Alto Share</v>
      </c>
      <c r="AS201" s="22" t="str">
        <f aca="false">IF(Q201="Sí",IF(AO201&gt;=Resumen!$B$29,"Alto","Bajo"),"")</f>
        <v/>
      </c>
      <c r="AT201" s="22" t="str">
        <f aca="false">IF(AS201&lt;&gt;"",AP201&amp;" Potencial / "&amp;AS201&amp;" Share","")</f>
        <v/>
      </c>
      <c r="AU201" s="22" t="str">
        <f aca="false">IF(AH201="","Sin dato",IF(AH201-AO201&gt;Resumen!$B$6,"Sobre-exhibido",IF(AO201-AH201&gt;Resumen!$B$6,"Sub-exhibido","En línea")))</f>
        <v>Sin dato</v>
      </c>
      <c r="AV201" s="22" t="str">
        <f aca="false">IF(AT201="","",IF(AT201="Alto Potencial / Bajo Share",1,IF(AT201="Alto Potencial / Alto Share",2,IF(AT201="Bajo Potencial / Alto Share",3,4))))</f>
        <v/>
      </c>
      <c r="AW201" s="22" t="str">
        <f aca="false">IF(Q201="No","Sin competencia directa",IF(AV201=1,"1 - Foco Conquista (Alto Pot / Bajo Share)",IF(AV201=2,"2 - Foco Defensa (Alto Pot / Alto Share)",IF(AV201=3,"3 - Monitoreo (Bajo Pot / Alto Share)","4 - Baja Prioridad (Bajo Pot / Bajo Share)"))))</f>
        <v>Sin competencia directa</v>
      </c>
      <c r="AX201" s="12" t="str">
        <f aca="false">IF(OR(IFERROR(AND(W201&lt;&gt;"",Y201&lt;&gt;"",Y201-W201&gt;Resumen!$B$8),FALSE()),IFERROR(AND(X201&lt;&gt;"",Y201&lt;&gt;"",Y201-X201&gt;Resumen!$B$8),FALSE())),MAX(IF(IFERROR(AND(W201&lt;&gt;"",Y201&lt;&gt;"",Y201-W201&gt;Resumen!$B$8),FALSE()),Y201-W201,0),IF(IFERROR(AND(X201&lt;&gt;"",Y201&lt;&gt;"",Y201-X201&gt;Resumen!$B$8),FALSE()),Y201-X201,0)),"")</f>
        <v/>
      </c>
      <c r="AY201" s="22" t="str">
        <f aca="false">IF(OR(IFERROR(AND(W201&lt;&gt;"",Y201&lt;&gt;"",Y201-W201&gt;Resumen!$B$8),FALSE()),IFERROR(AND(X201&lt;&gt;"",Y201&lt;&gt;"",Y201-X201&gt;Resumen!$B$8),FALSE())),TRIM("Lays tiene mayor markup que "&amp;IF(IFERROR(AND(W201&lt;&gt;"",Y201&lt;&gt;"",Y201-W201&gt;Resumen!$B$8),FALSE()),"Quento ","")&amp;IF(IFERROR(AND(X201&lt;&gt;"",Y201&lt;&gt;"",Y201-X201&gt;Resumen!$B$8),FALSE()),"Julicroc ","")&amp;"en este PDV"),"")</f>
        <v/>
      </c>
      <c r="AZ201" s="22" t="str">
        <f aca="false">IF(COUNTIF('Plan Pehuamar - Lista'!$A$2:$A$167,A201)&gt;0,"Sí","No")</f>
        <v>No</v>
      </c>
      <c r="BA201" s="22" t="str">
        <f aca="false">IF(COUNTIF('Plan Combo 9+1'!$A$2:$A$226,A201)&gt;0,"Sí","No")</f>
        <v>No</v>
      </c>
      <c r="BB201" s="22" t="str">
        <f aca="false">IF(AH201="","No",IF(BA201="Sí",IF((AO201-AH201)&gt;Resumen!$B$6,"Sí","No"),IF((AO201-AH201)&gt;=Resumen!$B$132,"Sí","No")))</f>
        <v>No</v>
      </c>
      <c r="BC201" s="22" t="str">
        <f aca="false">IF(AND(N201="Sí",AL201="Sí",AI201=0),"Sí","No")</f>
        <v>No</v>
      </c>
      <c r="BD201" s="22" t="str">
        <f aca="false">IF(COUNTIF('Plan 9+1 (con Pehuamar)'!$A$2:$A$227,A201)&gt;0,"Sí","No")</f>
        <v>No</v>
      </c>
    </row>
    <row r="202" customFormat="false" ht="15" hidden="false" customHeight="true" outlineLevel="0" collapsed="false">
      <c r="A202" s="6" t="n">
        <v>400249</v>
      </c>
      <c r="B202" s="6" t="n">
        <v>1</v>
      </c>
      <c r="C202" s="6" t="n">
        <v>105</v>
      </c>
      <c r="D202" s="6" t="s">
        <v>398</v>
      </c>
      <c r="E202" s="6" t="s">
        <v>416</v>
      </c>
      <c r="F202" s="6" t="s">
        <v>201</v>
      </c>
      <c r="G202" s="6" t="s">
        <v>129</v>
      </c>
      <c r="H202" s="6" t="s">
        <v>197</v>
      </c>
      <c r="I202" s="27" t="n">
        <v>0</v>
      </c>
      <c r="J202" s="27" t="n">
        <v>0</v>
      </c>
      <c r="K202" s="27" t="n">
        <v>1.9</v>
      </c>
      <c r="L202" s="28" t="n">
        <f aca="false">I202+J202</f>
        <v>0</v>
      </c>
      <c r="M202" s="28" t="n">
        <f aca="false">L202+K202</f>
        <v>1.9</v>
      </c>
      <c r="N202" s="22" t="str">
        <f aca="false">IF(I202&gt;0,"Sí","No")</f>
        <v>No</v>
      </c>
      <c r="O202" s="22" t="str">
        <f aca="false">IF(J202&gt;0,"Sí","No")</f>
        <v>No</v>
      </c>
      <c r="P202" s="22" t="str">
        <f aca="false">IF(K202&gt;0,"Sí","No")</f>
        <v>Sí</v>
      </c>
      <c r="Q202" s="22" t="str">
        <f aca="false">IF(OR(I202&gt;0,J202&gt;0),"Sí","No")</f>
        <v>No</v>
      </c>
      <c r="R202" s="27"/>
      <c r="S202" s="27"/>
      <c r="T202" s="27"/>
      <c r="U202" s="27"/>
      <c r="V202" s="27"/>
      <c r="W202" s="12" t="str">
        <f aca="false">IF(AND(I202&gt;0,R202&gt;0),(S202-R202)/R202,"")</f>
        <v/>
      </c>
      <c r="X202" s="12" t="str">
        <f aca="false">IF(AND(J202&gt;0,T202&gt;0),(U202-T202)/T202,"")</f>
        <v/>
      </c>
      <c r="Y202" s="12" t="str">
        <f aca="false">IF(AND(K202&gt;0,V202&gt;0),(V202-Resumen!$B$7)/Resumen!$B$7,"")</f>
        <v/>
      </c>
      <c r="Z202" s="28" t="str">
        <f aca="false">IF(AND(K202&gt;0,I202&gt;0,V202&gt;0,S202&gt;0),V202-S202,"")</f>
        <v/>
      </c>
      <c r="AA202" s="12" t="str">
        <f aca="false">IF(Z202&lt;&gt;"",Z202/S202,"")</f>
        <v/>
      </c>
      <c r="AB202" s="28" t="str">
        <f aca="false">IF(AND(K202&gt;0,J202&gt;0,V202&gt;0,U202&gt;0),V202-U202,"")</f>
        <v/>
      </c>
      <c r="AC202" s="12" t="str">
        <f aca="false">IF(AB202&lt;&gt;"",AB202/U202,"")</f>
        <v/>
      </c>
      <c r="AD202" s="27" t="n">
        <v>0</v>
      </c>
      <c r="AE202" s="27" t="n">
        <v>0</v>
      </c>
      <c r="AF202" s="27" t="n">
        <v>0</v>
      </c>
      <c r="AG202" s="28" t="n">
        <f aca="false">AD202+AE202+AF202</f>
        <v>0</v>
      </c>
      <c r="AH202" s="12" t="str">
        <f aca="false">IF(AG202&gt;0,AD202/AG202,"")</f>
        <v/>
      </c>
      <c r="AI202" s="27" t="n">
        <v>0</v>
      </c>
      <c r="AJ202" s="27" t="n">
        <v>0</v>
      </c>
      <c r="AK202" s="27" t="n">
        <v>0</v>
      </c>
      <c r="AL202" s="22" t="str">
        <f aca="false">IF(OR(AJ202&gt;0,AK202&gt;0),"Sí","No")</f>
        <v>No</v>
      </c>
      <c r="AM202" s="6"/>
      <c r="AN202" s="6"/>
      <c r="AO202" s="12" t="n">
        <f aca="false">IF(M202&gt;0,K202/M202,"")</f>
        <v>1</v>
      </c>
      <c r="AP202" s="22" t="str">
        <f aca="false">IF(M202&gt;=Resumen!$B$5,"Alto","Bajo")</f>
        <v>Bajo</v>
      </c>
      <c r="AQ202" s="22" t="str">
        <f aca="false">IF(AO202&gt;=Resumen!$B$28,"Alto","Bajo")</f>
        <v>Alto</v>
      </c>
      <c r="AR202" s="22" t="str">
        <f aca="false">AP202&amp;" Potencial / "&amp;AQ202&amp;" Share"</f>
        <v>Bajo Potencial / Alto Share</v>
      </c>
      <c r="AS202" s="22" t="str">
        <f aca="false">IF(Q202="Sí",IF(AO202&gt;=Resumen!$B$29,"Alto","Bajo"),"")</f>
        <v/>
      </c>
      <c r="AT202" s="22" t="str">
        <f aca="false">IF(AS202&lt;&gt;"",AP202&amp;" Potencial / "&amp;AS202&amp;" Share","")</f>
        <v/>
      </c>
      <c r="AU202" s="22" t="str">
        <f aca="false">IF(AH202="","Sin dato",IF(AH202-AO202&gt;Resumen!$B$6,"Sobre-exhibido",IF(AO202-AH202&gt;Resumen!$B$6,"Sub-exhibido","En línea")))</f>
        <v>Sin dato</v>
      </c>
      <c r="AV202" s="22" t="str">
        <f aca="false">IF(AT202="","",IF(AT202="Alto Potencial / Bajo Share",1,IF(AT202="Alto Potencial / Alto Share",2,IF(AT202="Bajo Potencial / Alto Share",3,4))))</f>
        <v/>
      </c>
      <c r="AW202" s="22" t="str">
        <f aca="false">IF(Q202="No","Sin competencia directa",IF(AV202=1,"1 - Foco Conquista (Alto Pot / Bajo Share)",IF(AV202=2,"2 - Foco Defensa (Alto Pot / Alto Share)",IF(AV202=3,"3 - Monitoreo (Bajo Pot / Alto Share)","4 - Baja Prioridad (Bajo Pot / Bajo Share)"))))</f>
        <v>Sin competencia directa</v>
      </c>
      <c r="AX202" s="12" t="str">
        <f aca="false">IF(OR(IFERROR(AND(W202&lt;&gt;"",Y202&lt;&gt;"",Y202-W202&gt;Resumen!$B$8),FALSE()),IFERROR(AND(X202&lt;&gt;"",Y202&lt;&gt;"",Y202-X202&gt;Resumen!$B$8),FALSE())),MAX(IF(IFERROR(AND(W202&lt;&gt;"",Y202&lt;&gt;"",Y202-W202&gt;Resumen!$B$8),FALSE()),Y202-W202,0),IF(IFERROR(AND(X202&lt;&gt;"",Y202&lt;&gt;"",Y202-X202&gt;Resumen!$B$8),FALSE()),Y202-X202,0)),"")</f>
        <v/>
      </c>
      <c r="AY202" s="22" t="str">
        <f aca="false">IF(OR(IFERROR(AND(W202&lt;&gt;"",Y202&lt;&gt;"",Y202-W202&gt;Resumen!$B$8),FALSE()),IFERROR(AND(X202&lt;&gt;"",Y202&lt;&gt;"",Y202-X202&gt;Resumen!$B$8),FALSE())),TRIM("Lays tiene mayor markup que "&amp;IF(IFERROR(AND(W202&lt;&gt;"",Y202&lt;&gt;"",Y202-W202&gt;Resumen!$B$8),FALSE()),"Quento ","")&amp;IF(IFERROR(AND(X202&lt;&gt;"",Y202&lt;&gt;"",Y202-X202&gt;Resumen!$B$8),FALSE()),"Julicroc ","")&amp;"en este PDV"),"")</f>
        <v/>
      </c>
      <c r="AZ202" s="22" t="str">
        <f aca="false">IF(COUNTIF('Plan Pehuamar - Lista'!$A$2:$A$167,A202)&gt;0,"Sí","No")</f>
        <v>No</v>
      </c>
      <c r="BA202" s="22" t="str">
        <f aca="false">IF(COUNTIF('Plan Combo 9+1'!$A$2:$A$226,A202)&gt;0,"Sí","No")</f>
        <v>No</v>
      </c>
      <c r="BB202" s="22" t="str">
        <f aca="false">IF(AH202="","No",IF(BA202="Sí",IF((AO202-AH202)&gt;Resumen!$B$6,"Sí","No"),IF((AO202-AH202)&gt;=Resumen!$B$132,"Sí","No")))</f>
        <v>No</v>
      </c>
      <c r="BC202" s="22" t="str">
        <f aca="false">IF(AND(N202="Sí",AL202="Sí",AI202=0),"Sí","No")</f>
        <v>No</v>
      </c>
      <c r="BD202" s="22" t="str">
        <f aca="false">IF(COUNTIF('Plan 9+1 (con Pehuamar)'!$A$2:$A$227,A202)&gt;0,"Sí","No")</f>
        <v>No</v>
      </c>
    </row>
    <row r="203" customFormat="false" ht="15" hidden="false" customHeight="true" outlineLevel="0" collapsed="false">
      <c r="A203" s="6" t="n">
        <v>400278</v>
      </c>
      <c r="B203" s="6" t="n">
        <v>1</v>
      </c>
      <c r="C203" s="6" t="n">
        <v>105</v>
      </c>
      <c r="D203" s="6" t="s">
        <v>398</v>
      </c>
      <c r="E203" s="6" t="s">
        <v>417</v>
      </c>
      <c r="F203" s="6" t="s">
        <v>201</v>
      </c>
      <c r="G203" s="6" t="s">
        <v>129</v>
      </c>
      <c r="H203" s="6" t="s">
        <v>197</v>
      </c>
      <c r="I203" s="27" t="n">
        <v>0</v>
      </c>
      <c r="J203" s="27" t="n">
        <v>0</v>
      </c>
      <c r="K203" s="27" t="n">
        <v>3.4</v>
      </c>
      <c r="L203" s="28" t="n">
        <f aca="false">I203+J203</f>
        <v>0</v>
      </c>
      <c r="M203" s="28" t="n">
        <f aca="false">L203+K203</f>
        <v>3.4</v>
      </c>
      <c r="N203" s="22" t="str">
        <f aca="false">IF(I203&gt;0,"Sí","No")</f>
        <v>No</v>
      </c>
      <c r="O203" s="22" t="str">
        <f aca="false">IF(J203&gt;0,"Sí","No")</f>
        <v>No</v>
      </c>
      <c r="P203" s="22" t="str">
        <f aca="false">IF(K203&gt;0,"Sí","No")</f>
        <v>Sí</v>
      </c>
      <c r="Q203" s="22" t="str">
        <f aca="false">IF(OR(I203&gt;0,J203&gt;0),"Sí","No")</f>
        <v>No</v>
      </c>
      <c r="R203" s="27"/>
      <c r="S203" s="27"/>
      <c r="T203" s="27"/>
      <c r="U203" s="27"/>
      <c r="V203" s="27"/>
      <c r="W203" s="12" t="str">
        <f aca="false">IF(AND(I203&gt;0,R203&gt;0),(S203-R203)/R203,"")</f>
        <v/>
      </c>
      <c r="X203" s="12" t="str">
        <f aca="false">IF(AND(J203&gt;0,T203&gt;0),(U203-T203)/T203,"")</f>
        <v/>
      </c>
      <c r="Y203" s="12" t="str">
        <f aca="false">IF(AND(K203&gt;0,V203&gt;0),(V203-Resumen!$B$7)/Resumen!$B$7,"")</f>
        <v/>
      </c>
      <c r="Z203" s="28" t="str">
        <f aca="false">IF(AND(K203&gt;0,I203&gt;0,V203&gt;0,S203&gt;0),V203-S203,"")</f>
        <v/>
      </c>
      <c r="AA203" s="12" t="str">
        <f aca="false">IF(Z203&lt;&gt;"",Z203/S203,"")</f>
        <v/>
      </c>
      <c r="AB203" s="28" t="str">
        <f aca="false">IF(AND(K203&gt;0,J203&gt;0,V203&gt;0,U203&gt;0),V203-U203,"")</f>
        <v/>
      </c>
      <c r="AC203" s="12" t="str">
        <f aca="false">IF(AB203&lt;&gt;"",AB203/U203,"")</f>
        <v/>
      </c>
      <c r="AD203" s="27" t="n">
        <v>0</v>
      </c>
      <c r="AE203" s="27" t="n">
        <v>0</v>
      </c>
      <c r="AF203" s="27" t="n">
        <v>0</v>
      </c>
      <c r="AG203" s="28" t="n">
        <f aca="false">AD203+AE203+AF203</f>
        <v>0</v>
      </c>
      <c r="AH203" s="12" t="str">
        <f aca="false">IF(AG203&gt;0,AD203/AG203,"")</f>
        <v/>
      </c>
      <c r="AI203" s="27" t="n">
        <v>0</v>
      </c>
      <c r="AJ203" s="27" t="n">
        <v>0</v>
      </c>
      <c r="AK203" s="27" t="n">
        <v>0</v>
      </c>
      <c r="AL203" s="22" t="str">
        <f aca="false">IF(OR(AJ203&gt;0,AK203&gt;0),"Sí","No")</f>
        <v>No</v>
      </c>
      <c r="AM203" s="6"/>
      <c r="AN203" s="6"/>
      <c r="AO203" s="12" t="n">
        <f aca="false">IF(M203&gt;0,K203/M203,"")</f>
        <v>1</v>
      </c>
      <c r="AP203" s="22" t="str">
        <f aca="false">IF(M203&gt;=Resumen!$B$5,"Alto","Bajo")</f>
        <v>Bajo</v>
      </c>
      <c r="AQ203" s="22" t="str">
        <f aca="false">IF(AO203&gt;=Resumen!$B$28,"Alto","Bajo")</f>
        <v>Alto</v>
      </c>
      <c r="AR203" s="22" t="str">
        <f aca="false">AP203&amp;" Potencial / "&amp;AQ203&amp;" Share"</f>
        <v>Bajo Potencial / Alto Share</v>
      </c>
      <c r="AS203" s="22" t="str">
        <f aca="false">IF(Q203="Sí",IF(AO203&gt;=Resumen!$B$29,"Alto","Bajo"),"")</f>
        <v/>
      </c>
      <c r="AT203" s="22" t="str">
        <f aca="false">IF(AS203&lt;&gt;"",AP203&amp;" Potencial / "&amp;AS203&amp;" Share","")</f>
        <v/>
      </c>
      <c r="AU203" s="22" t="str">
        <f aca="false">IF(AH203="","Sin dato",IF(AH203-AO203&gt;Resumen!$B$6,"Sobre-exhibido",IF(AO203-AH203&gt;Resumen!$B$6,"Sub-exhibido","En línea")))</f>
        <v>Sin dato</v>
      </c>
      <c r="AV203" s="22" t="str">
        <f aca="false">IF(AT203="","",IF(AT203="Alto Potencial / Bajo Share",1,IF(AT203="Alto Potencial / Alto Share",2,IF(AT203="Bajo Potencial / Alto Share",3,4))))</f>
        <v/>
      </c>
      <c r="AW203" s="22" t="str">
        <f aca="false">IF(Q203="No","Sin competencia directa",IF(AV203=1,"1 - Foco Conquista (Alto Pot / Bajo Share)",IF(AV203=2,"2 - Foco Defensa (Alto Pot / Alto Share)",IF(AV203=3,"3 - Monitoreo (Bajo Pot / Alto Share)","4 - Baja Prioridad (Bajo Pot / Bajo Share)"))))</f>
        <v>Sin competencia directa</v>
      </c>
      <c r="AX203" s="12" t="str">
        <f aca="false">IF(OR(IFERROR(AND(W203&lt;&gt;"",Y203&lt;&gt;"",Y203-W203&gt;Resumen!$B$8),FALSE()),IFERROR(AND(X203&lt;&gt;"",Y203&lt;&gt;"",Y203-X203&gt;Resumen!$B$8),FALSE())),MAX(IF(IFERROR(AND(W203&lt;&gt;"",Y203&lt;&gt;"",Y203-W203&gt;Resumen!$B$8),FALSE()),Y203-W203,0),IF(IFERROR(AND(X203&lt;&gt;"",Y203&lt;&gt;"",Y203-X203&gt;Resumen!$B$8),FALSE()),Y203-X203,0)),"")</f>
        <v/>
      </c>
      <c r="AY203" s="22" t="str">
        <f aca="false">IF(OR(IFERROR(AND(W203&lt;&gt;"",Y203&lt;&gt;"",Y203-W203&gt;Resumen!$B$8),FALSE()),IFERROR(AND(X203&lt;&gt;"",Y203&lt;&gt;"",Y203-X203&gt;Resumen!$B$8),FALSE())),TRIM("Lays tiene mayor markup que "&amp;IF(IFERROR(AND(W203&lt;&gt;"",Y203&lt;&gt;"",Y203-W203&gt;Resumen!$B$8),FALSE()),"Quento ","")&amp;IF(IFERROR(AND(X203&lt;&gt;"",Y203&lt;&gt;"",Y203-X203&gt;Resumen!$B$8),FALSE()),"Julicroc ","")&amp;"en este PDV"),"")</f>
        <v/>
      </c>
      <c r="AZ203" s="22" t="str">
        <f aca="false">IF(COUNTIF('Plan Pehuamar - Lista'!$A$2:$A$167,A203)&gt;0,"Sí","No")</f>
        <v>No</v>
      </c>
      <c r="BA203" s="22" t="str">
        <f aca="false">IF(COUNTIF('Plan Combo 9+1'!$A$2:$A$226,A203)&gt;0,"Sí","No")</f>
        <v>No</v>
      </c>
      <c r="BB203" s="22" t="str">
        <f aca="false">IF(AH203="","No",IF(BA203="Sí",IF((AO203-AH203)&gt;Resumen!$B$6,"Sí","No"),IF((AO203-AH203)&gt;=Resumen!$B$132,"Sí","No")))</f>
        <v>No</v>
      </c>
      <c r="BC203" s="22" t="str">
        <f aca="false">IF(AND(N203="Sí",AL203="Sí",AI203=0),"Sí","No")</f>
        <v>No</v>
      </c>
      <c r="BD203" s="22" t="str">
        <f aca="false">IF(COUNTIF('Plan 9+1 (con Pehuamar)'!$A$2:$A$227,A203)&gt;0,"Sí","No")</f>
        <v>No</v>
      </c>
    </row>
    <row r="204" customFormat="false" ht="15" hidden="false" customHeight="true" outlineLevel="0" collapsed="false">
      <c r="A204" s="6" t="n">
        <v>400312</v>
      </c>
      <c r="B204" s="6" t="n">
        <v>1</v>
      </c>
      <c r="C204" s="6" t="n">
        <v>105</v>
      </c>
      <c r="D204" s="6" t="s">
        <v>398</v>
      </c>
      <c r="E204" s="6" t="s">
        <v>418</v>
      </c>
      <c r="F204" s="6" t="s">
        <v>196</v>
      </c>
      <c r="G204" s="6" t="s">
        <v>129</v>
      </c>
      <c r="H204" s="6" t="s">
        <v>197</v>
      </c>
      <c r="I204" s="27" t="n">
        <v>0</v>
      </c>
      <c r="J204" s="27" t="n">
        <v>0</v>
      </c>
      <c r="K204" s="27" t="n">
        <v>0.8</v>
      </c>
      <c r="L204" s="28" t="n">
        <f aca="false">I204+J204</f>
        <v>0</v>
      </c>
      <c r="M204" s="28" t="n">
        <f aca="false">L204+K204</f>
        <v>0.8</v>
      </c>
      <c r="N204" s="22" t="str">
        <f aca="false">IF(I204&gt;0,"Sí","No")</f>
        <v>No</v>
      </c>
      <c r="O204" s="22" t="str">
        <f aca="false">IF(J204&gt;0,"Sí","No")</f>
        <v>No</v>
      </c>
      <c r="P204" s="22" t="str">
        <f aca="false">IF(K204&gt;0,"Sí","No")</f>
        <v>Sí</v>
      </c>
      <c r="Q204" s="22" t="str">
        <f aca="false">IF(OR(I204&gt;0,J204&gt;0),"Sí","No")</f>
        <v>No</v>
      </c>
      <c r="R204" s="27"/>
      <c r="S204" s="27"/>
      <c r="T204" s="27"/>
      <c r="U204" s="27"/>
      <c r="V204" s="27"/>
      <c r="W204" s="12" t="str">
        <f aca="false">IF(AND(I204&gt;0,R204&gt;0),(S204-R204)/R204,"")</f>
        <v/>
      </c>
      <c r="X204" s="12" t="str">
        <f aca="false">IF(AND(J204&gt;0,T204&gt;0),(U204-T204)/T204,"")</f>
        <v/>
      </c>
      <c r="Y204" s="12" t="str">
        <f aca="false">IF(AND(K204&gt;0,V204&gt;0),(V204-Resumen!$B$7)/Resumen!$B$7,"")</f>
        <v/>
      </c>
      <c r="Z204" s="28" t="str">
        <f aca="false">IF(AND(K204&gt;0,I204&gt;0,V204&gt;0,S204&gt;0),V204-S204,"")</f>
        <v/>
      </c>
      <c r="AA204" s="12" t="str">
        <f aca="false">IF(Z204&lt;&gt;"",Z204/S204,"")</f>
        <v/>
      </c>
      <c r="AB204" s="28" t="str">
        <f aca="false">IF(AND(K204&gt;0,J204&gt;0,V204&gt;0,U204&gt;0),V204-U204,"")</f>
        <v/>
      </c>
      <c r="AC204" s="12" t="str">
        <f aca="false">IF(AB204&lt;&gt;"",AB204/U204,"")</f>
        <v/>
      </c>
      <c r="AD204" s="27" t="n">
        <v>0</v>
      </c>
      <c r="AE204" s="27" t="n">
        <v>0</v>
      </c>
      <c r="AF204" s="27" t="n">
        <v>0</v>
      </c>
      <c r="AG204" s="28" t="n">
        <f aca="false">AD204+AE204+AF204</f>
        <v>0</v>
      </c>
      <c r="AH204" s="12" t="str">
        <f aca="false">IF(AG204&gt;0,AD204/AG204,"")</f>
        <v/>
      </c>
      <c r="AI204" s="27" t="n">
        <v>0</v>
      </c>
      <c r="AJ204" s="27" t="n">
        <v>0</v>
      </c>
      <c r="AK204" s="27" t="n">
        <v>0</v>
      </c>
      <c r="AL204" s="22" t="str">
        <f aca="false">IF(OR(AJ204&gt;0,AK204&gt;0),"Sí","No")</f>
        <v>No</v>
      </c>
      <c r="AM204" s="6"/>
      <c r="AN204" s="6"/>
      <c r="AO204" s="12" t="n">
        <f aca="false">IF(M204&gt;0,K204/M204,"")</f>
        <v>1</v>
      </c>
      <c r="AP204" s="22" t="str">
        <f aca="false">IF(M204&gt;=Resumen!$B$5,"Alto","Bajo")</f>
        <v>Bajo</v>
      </c>
      <c r="AQ204" s="22" t="str">
        <f aca="false">IF(AO204&gt;=Resumen!$B$28,"Alto","Bajo")</f>
        <v>Alto</v>
      </c>
      <c r="AR204" s="22" t="str">
        <f aca="false">AP204&amp;" Potencial / "&amp;AQ204&amp;" Share"</f>
        <v>Bajo Potencial / Alto Share</v>
      </c>
      <c r="AS204" s="22" t="str">
        <f aca="false">IF(Q204="Sí",IF(AO204&gt;=Resumen!$B$29,"Alto","Bajo"),"")</f>
        <v/>
      </c>
      <c r="AT204" s="22" t="str">
        <f aca="false">IF(AS204&lt;&gt;"",AP204&amp;" Potencial / "&amp;AS204&amp;" Share","")</f>
        <v/>
      </c>
      <c r="AU204" s="22" t="str">
        <f aca="false">IF(AH204="","Sin dato",IF(AH204-AO204&gt;Resumen!$B$6,"Sobre-exhibido",IF(AO204-AH204&gt;Resumen!$B$6,"Sub-exhibido","En línea")))</f>
        <v>Sin dato</v>
      </c>
      <c r="AV204" s="22" t="str">
        <f aca="false">IF(AT204="","",IF(AT204="Alto Potencial / Bajo Share",1,IF(AT204="Alto Potencial / Alto Share",2,IF(AT204="Bajo Potencial / Alto Share",3,4))))</f>
        <v/>
      </c>
      <c r="AW204" s="22" t="str">
        <f aca="false">IF(Q204="No","Sin competencia directa",IF(AV204=1,"1 - Foco Conquista (Alto Pot / Bajo Share)",IF(AV204=2,"2 - Foco Defensa (Alto Pot / Alto Share)",IF(AV204=3,"3 - Monitoreo (Bajo Pot / Alto Share)","4 - Baja Prioridad (Bajo Pot / Bajo Share)"))))</f>
        <v>Sin competencia directa</v>
      </c>
      <c r="AX204" s="12" t="str">
        <f aca="false">IF(OR(IFERROR(AND(W204&lt;&gt;"",Y204&lt;&gt;"",Y204-W204&gt;Resumen!$B$8),FALSE()),IFERROR(AND(X204&lt;&gt;"",Y204&lt;&gt;"",Y204-X204&gt;Resumen!$B$8),FALSE())),MAX(IF(IFERROR(AND(W204&lt;&gt;"",Y204&lt;&gt;"",Y204-W204&gt;Resumen!$B$8),FALSE()),Y204-W204,0),IF(IFERROR(AND(X204&lt;&gt;"",Y204&lt;&gt;"",Y204-X204&gt;Resumen!$B$8),FALSE()),Y204-X204,0)),"")</f>
        <v/>
      </c>
      <c r="AY204" s="22" t="str">
        <f aca="false">IF(OR(IFERROR(AND(W204&lt;&gt;"",Y204&lt;&gt;"",Y204-W204&gt;Resumen!$B$8),FALSE()),IFERROR(AND(X204&lt;&gt;"",Y204&lt;&gt;"",Y204-X204&gt;Resumen!$B$8),FALSE())),TRIM("Lays tiene mayor markup que "&amp;IF(IFERROR(AND(W204&lt;&gt;"",Y204&lt;&gt;"",Y204-W204&gt;Resumen!$B$8),FALSE()),"Quento ","")&amp;IF(IFERROR(AND(X204&lt;&gt;"",Y204&lt;&gt;"",Y204-X204&gt;Resumen!$B$8),FALSE()),"Julicroc ","")&amp;"en este PDV"),"")</f>
        <v/>
      </c>
      <c r="AZ204" s="22" t="str">
        <f aca="false">IF(COUNTIF('Plan Pehuamar - Lista'!$A$2:$A$167,A204)&gt;0,"Sí","No")</f>
        <v>No</v>
      </c>
      <c r="BA204" s="22" t="str">
        <f aca="false">IF(COUNTIF('Plan Combo 9+1'!$A$2:$A$226,A204)&gt;0,"Sí","No")</f>
        <v>No</v>
      </c>
      <c r="BB204" s="22" t="str">
        <f aca="false">IF(AH204="","No",IF(BA204="Sí",IF((AO204-AH204)&gt;Resumen!$B$6,"Sí","No"),IF((AO204-AH204)&gt;=Resumen!$B$132,"Sí","No")))</f>
        <v>No</v>
      </c>
      <c r="BC204" s="22" t="str">
        <f aca="false">IF(AND(N204="Sí",AL204="Sí",AI204=0),"Sí","No")</f>
        <v>No</v>
      </c>
      <c r="BD204" s="22" t="str">
        <f aca="false">IF(COUNTIF('Plan 9+1 (con Pehuamar)'!$A$2:$A$227,A204)&gt;0,"Sí","No")</f>
        <v>No</v>
      </c>
    </row>
    <row r="205" customFormat="false" ht="15" hidden="false" customHeight="true" outlineLevel="0" collapsed="false">
      <c r="A205" s="6" t="n">
        <v>400313</v>
      </c>
      <c r="B205" s="6" t="n">
        <v>1</v>
      </c>
      <c r="C205" s="6" t="n">
        <v>105</v>
      </c>
      <c r="D205" s="6" t="s">
        <v>398</v>
      </c>
      <c r="E205" s="6" t="s">
        <v>419</v>
      </c>
      <c r="F205" s="6" t="s">
        <v>291</v>
      </c>
      <c r="G205" s="6" t="s">
        <v>129</v>
      </c>
      <c r="H205" s="6" t="s">
        <v>197</v>
      </c>
      <c r="I205" s="27" t="n">
        <v>0</v>
      </c>
      <c r="J205" s="27" t="n">
        <v>0</v>
      </c>
      <c r="K205" s="27" t="n">
        <v>0.9</v>
      </c>
      <c r="L205" s="28" t="n">
        <f aca="false">I205+J205</f>
        <v>0</v>
      </c>
      <c r="M205" s="28" t="n">
        <f aca="false">L205+K205</f>
        <v>0.9</v>
      </c>
      <c r="N205" s="22" t="str">
        <f aca="false">IF(I205&gt;0,"Sí","No")</f>
        <v>No</v>
      </c>
      <c r="O205" s="22" t="str">
        <f aca="false">IF(J205&gt;0,"Sí","No")</f>
        <v>No</v>
      </c>
      <c r="P205" s="22" t="str">
        <f aca="false">IF(K205&gt;0,"Sí","No")</f>
        <v>Sí</v>
      </c>
      <c r="Q205" s="22" t="str">
        <f aca="false">IF(OR(I205&gt;0,J205&gt;0),"Sí","No")</f>
        <v>No</v>
      </c>
      <c r="R205" s="27"/>
      <c r="S205" s="27"/>
      <c r="T205" s="27"/>
      <c r="U205" s="27"/>
      <c r="V205" s="27"/>
      <c r="W205" s="12" t="str">
        <f aca="false">IF(AND(I205&gt;0,R205&gt;0),(S205-R205)/R205,"")</f>
        <v/>
      </c>
      <c r="X205" s="12" t="str">
        <f aca="false">IF(AND(J205&gt;0,T205&gt;0),(U205-T205)/T205,"")</f>
        <v/>
      </c>
      <c r="Y205" s="12" t="str">
        <f aca="false">IF(AND(K205&gt;0,V205&gt;0),(V205-Resumen!$B$7)/Resumen!$B$7,"")</f>
        <v/>
      </c>
      <c r="Z205" s="28" t="str">
        <f aca="false">IF(AND(K205&gt;0,I205&gt;0,V205&gt;0,S205&gt;0),V205-S205,"")</f>
        <v/>
      </c>
      <c r="AA205" s="12" t="str">
        <f aca="false">IF(Z205&lt;&gt;"",Z205/S205,"")</f>
        <v/>
      </c>
      <c r="AB205" s="28" t="str">
        <f aca="false">IF(AND(K205&gt;0,J205&gt;0,V205&gt;0,U205&gt;0),V205-U205,"")</f>
        <v/>
      </c>
      <c r="AC205" s="12" t="str">
        <f aca="false">IF(AB205&lt;&gt;"",AB205/U205,"")</f>
        <v/>
      </c>
      <c r="AD205" s="27" t="n">
        <v>0</v>
      </c>
      <c r="AE205" s="27" t="n">
        <v>0</v>
      </c>
      <c r="AF205" s="27" t="n">
        <v>0</v>
      </c>
      <c r="AG205" s="28" t="n">
        <f aca="false">AD205+AE205+AF205</f>
        <v>0</v>
      </c>
      <c r="AH205" s="12" t="str">
        <f aca="false">IF(AG205&gt;0,AD205/AG205,"")</f>
        <v/>
      </c>
      <c r="AI205" s="27" t="n">
        <v>0</v>
      </c>
      <c r="AJ205" s="27" t="n">
        <v>0</v>
      </c>
      <c r="AK205" s="27" t="n">
        <v>0</v>
      </c>
      <c r="AL205" s="22" t="str">
        <f aca="false">IF(OR(AJ205&gt;0,AK205&gt;0),"Sí","No")</f>
        <v>No</v>
      </c>
      <c r="AM205" s="6"/>
      <c r="AN205" s="6"/>
      <c r="AO205" s="12" t="n">
        <f aca="false">IF(M205&gt;0,K205/M205,"")</f>
        <v>1</v>
      </c>
      <c r="AP205" s="22" t="str">
        <f aca="false">IF(M205&gt;=Resumen!$B$5,"Alto","Bajo")</f>
        <v>Bajo</v>
      </c>
      <c r="AQ205" s="22" t="str">
        <f aca="false">IF(AO205&gt;=Resumen!$B$28,"Alto","Bajo")</f>
        <v>Alto</v>
      </c>
      <c r="AR205" s="22" t="str">
        <f aca="false">AP205&amp;" Potencial / "&amp;AQ205&amp;" Share"</f>
        <v>Bajo Potencial / Alto Share</v>
      </c>
      <c r="AS205" s="22" t="str">
        <f aca="false">IF(Q205="Sí",IF(AO205&gt;=Resumen!$B$29,"Alto","Bajo"),"")</f>
        <v/>
      </c>
      <c r="AT205" s="22" t="str">
        <f aca="false">IF(AS205&lt;&gt;"",AP205&amp;" Potencial / "&amp;AS205&amp;" Share","")</f>
        <v/>
      </c>
      <c r="AU205" s="22" t="str">
        <f aca="false">IF(AH205="","Sin dato",IF(AH205-AO205&gt;Resumen!$B$6,"Sobre-exhibido",IF(AO205-AH205&gt;Resumen!$B$6,"Sub-exhibido","En línea")))</f>
        <v>Sin dato</v>
      </c>
      <c r="AV205" s="22" t="str">
        <f aca="false">IF(AT205="","",IF(AT205="Alto Potencial / Bajo Share",1,IF(AT205="Alto Potencial / Alto Share",2,IF(AT205="Bajo Potencial / Alto Share",3,4))))</f>
        <v/>
      </c>
      <c r="AW205" s="22" t="str">
        <f aca="false">IF(Q205="No","Sin competencia directa",IF(AV205=1,"1 - Foco Conquista (Alto Pot / Bajo Share)",IF(AV205=2,"2 - Foco Defensa (Alto Pot / Alto Share)",IF(AV205=3,"3 - Monitoreo (Bajo Pot / Alto Share)","4 - Baja Prioridad (Bajo Pot / Bajo Share)"))))</f>
        <v>Sin competencia directa</v>
      </c>
      <c r="AX205" s="12" t="str">
        <f aca="false">IF(OR(IFERROR(AND(W205&lt;&gt;"",Y205&lt;&gt;"",Y205-W205&gt;Resumen!$B$8),FALSE()),IFERROR(AND(X205&lt;&gt;"",Y205&lt;&gt;"",Y205-X205&gt;Resumen!$B$8),FALSE())),MAX(IF(IFERROR(AND(W205&lt;&gt;"",Y205&lt;&gt;"",Y205-W205&gt;Resumen!$B$8),FALSE()),Y205-W205,0),IF(IFERROR(AND(X205&lt;&gt;"",Y205&lt;&gt;"",Y205-X205&gt;Resumen!$B$8),FALSE()),Y205-X205,0)),"")</f>
        <v/>
      </c>
      <c r="AY205" s="22" t="str">
        <f aca="false">IF(OR(IFERROR(AND(W205&lt;&gt;"",Y205&lt;&gt;"",Y205-W205&gt;Resumen!$B$8),FALSE()),IFERROR(AND(X205&lt;&gt;"",Y205&lt;&gt;"",Y205-X205&gt;Resumen!$B$8),FALSE())),TRIM("Lays tiene mayor markup que "&amp;IF(IFERROR(AND(W205&lt;&gt;"",Y205&lt;&gt;"",Y205-W205&gt;Resumen!$B$8),FALSE()),"Quento ","")&amp;IF(IFERROR(AND(X205&lt;&gt;"",Y205&lt;&gt;"",Y205-X205&gt;Resumen!$B$8),FALSE()),"Julicroc ","")&amp;"en este PDV"),"")</f>
        <v/>
      </c>
      <c r="AZ205" s="22" t="str">
        <f aca="false">IF(COUNTIF('Plan Pehuamar - Lista'!$A$2:$A$167,A205)&gt;0,"Sí","No")</f>
        <v>No</v>
      </c>
      <c r="BA205" s="22" t="str">
        <f aca="false">IF(COUNTIF('Plan Combo 9+1'!$A$2:$A$226,A205)&gt;0,"Sí","No")</f>
        <v>No</v>
      </c>
      <c r="BB205" s="22" t="str">
        <f aca="false">IF(AH205="","No",IF(BA205="Sí",IF((AO205-AH205)&gt;Resumen!$B$6,"Sí","No"),IF((AO205-AH205)&gt;=Resumen!$B$132,"Sí","No")))</f>
        <v>No</v>
      </c>
      <c r="BC205" s="22" t="str">
        <f aca="false">IF(AND(N205="Sí",AL205="Sí",AI205=0),"Sí","No")</f>
        <v>No</v>
      </c>
      <c r="BD205" s="22" t="str">
        <f aca="false">IF(COUNTIF('Plan 9+1 (con Pehuamar)'!$A$2:$A$227,A205)&gt;0,"Sí","No")</f>
        <v>No</v>
      </c>
    </row>
    <row r="206" customFormat="false" ht="15" hidden="false" customHeight="true" outlineLevel="0" collapsed="false">
      <c r="A206" s="6" t="n">
        <v>400320</v>
      </c>
      <c r="B206" s="6" t="n">
        <v>1</v>
      </c>
      <c r="C206" s="6" t="n">
        <v>105</v>
      </c>
      <c r="D206" s="6" t="s">
        <v>398</v>
      </c>
      <c r="E206" s="6" t="s">
        <v>420</v>
      </c>
      <c r="F206" s="6" t="s">
        <v>201</v>
      </c>
      <c r="G206" s="6" t="s">
        <v>129</v>
      </c>
      <c r="H206" s="6" t="s">
        <v>197</v>
      </c>
      <c r="I206" s="27" t="n">
        <v>0</v>
      </c>
      <c r="J206" s="27" t="n">
        <v>0</v>
      </c>
      <c r="K206" s="27" t="n">
        <v>3.1</v>
      </c>
      <c r="L206" s="28" t="n">
        <f aca="false">I206+J206</f>
        <v>0</v>
      </c>
      <c r="M206" s="28" t="n">
        <f aca="false">L206+K206</f>
        <v>3.1</v>
      </c>
      <c r="N206" s="22" t="str">
        <f aca="false">IF(I206&gt;0,"Sí","No")</f>
        <v>No</v>
      </c>
      <c r="O206" s="22" t="str">
        <f aca="false">IF(J206&gt;0,"Sí","No")</f>
        <v>No</v>
      </c>
      <c r="P206" s="22" t="str">
        <f aca="false">IF(K206&gt;0,"Sí","No")</f>
        <v>Sí</v>
      </c>
      <c r="Q206" s="22" t="str">
        <f aca="false">IF(OR(I206&gt;0,J206&gt;0),"Sí","No")</f>
        <v>No</v>
      </c>
      <c r="R206" s="27"/>
      <c r="S206" s="27"/>
      <c r="T206" s="27"/>
      <c r="U206" s="27"/>
      <c r="V206" s="27"/>
      <c r="W206" s="12" t="str">
        <f aca="false">IF(AND(I206&gt;0,R206&gt;0),(S206-R206)/R206,"")</f>
        <v/>
      </c>
      <c r="X206" s="12" t="str">
        <f aca="false">IF(AND(J206&gt;0,T206&gt;0),(U206-T206)/T206,"")</f>
        <v/>
      </c>
      <c r="Y206" s="12" t="str">
        <f aca="false">IF(AND(K206&gt;0,V206&gt;0),(V206-Resumen!$B$7)/Resumen!$B$7,"")</f>
        <v/>
      </c>
      <c r="Z206" s="28" t="str">
        <f aca="false">IF(AND(K206&gt;0,I206&gt;0,V206&gt;0,S206&gt;0),V206-S206,"")</f>
        <v/>
      </c>
      <c r="AA206" s="12" t="str">
        <f aca="false">IF(Z206&lt;&gt;"",Z206/S206,"")</f>
        <v/>
      </c>
      <c r="AB206" s="28" t="str">
        <f aca="false">IF(AND(K206&gt;0,J206&gt;0,V206&gt;0,U206&gt;0),V206-U206,"")</f>
        <v/>
      </c>
      <c r="AC206" s="12" t="str">
        <f aca="false">IF(AB206&lt;&gt;"",AB206/U206,"")</f>
        <v/>
      </c>
      <c r="AD206" s="27" t="n">
        <v>0</v>
      </c>
      <c r="AE206" s="27" t="n">
        <v>0</v>
      </c>
      <c r="AF206" s="27" t="n">
        <v>0</v>
      </c>
      <c r="AG206" s="28" t="n">
        <f aca="false">AD206+AE206+AF206</f>
        <v>0</v>
      </c>
      <c r="AH206" s="12" t="str">
        <f aca="false">IF(AG206&gt;0,AD206/AG206,"")</f>
        <v/>
      </c>
      <c r="AI206" s="27" t="n">
        <v>0</v>
      </c>
      <c r="AJ206" s="27" t="n">
        <v>0</v>
      </c>
      <c r="AK206" s="27" t="n">
        <v>0</v>
      </c>
      <c r="AL206" s="22" t="str">
        <f aca="false">IF(OR(AJ206&gt;0,AK206&gt;0),"Sí","No")</f>
        <v>No</v>
      </c>
      <c r="AM206" s="6"/>
      <c r="AN206" s="6"/>
      <c r="AO206" s="12" t="n">
        <f aca="false">IF(M206&gt;0,K206/M206,"")</f>
        <v>1</v>
      </c>
      <c r="AP206" s="22" t="str">
        <f aca="false">IF(M206&gt;=Resumen!$B$5,"Alto","Bajo")</f>
        <v>Bajo</v>
      </c>
      <c r="AQ206" s="22" t="str">
        <f aca="false">IF(AO206&gt;=Resumen!$B$28,"Alto","Bajo")</f>
        <v>Alto</v>
      </c>
      <c r="AR206" s="22" t="str">
        <f aca="false">AP206&amp;" Potencial / "&amp;AQ206&amp;" Share"</f>
        <v>Bajo Potencial / Alto Share</v>
      </c>
      <c r="AS206" s="22" t="str">
        <f aca="false">IF(Q206="Sí",IF(AO206&gt;=Resumen!$B$29,"Alto","Bajo"),"")</f>
        <v/>
      </c>
      <c r="AT206" s="22" t="str">
        <f aca="false">IF(AS206&lt;&gt;"",AP206&amp;" Potencial / "&amp;AS206&amp;" Share","")</f>
        <v/>
      </c>
      <c r="AU206" s="22" t="str">
        <f aca="false">IF(AH206="","Sin dato",IF(AH206-AO206&gt;Resumen!$B$6,"Sobre-exhibido",IF(AO206-AH206&gt;Resumen!$B$6,"Sub-exhibido","En línea")))</f>
        <v>Sin dato</v>
      </c>
      <c r="AV206" s="22" t="str">
        <f aca="false">IF(AT206="","",IF(AT206="Alto Potencial / Bajo Share",1,IF(AT206="Alto Potencial / Alto Share",2,IF(AT206="Bajo Potencial / Alto Share",3,4))))</f>
        <v/>
      </c>
      <c r="AW206" s="22" t="str">
        <f aca="false">IF(Q206="No","Sin competencia directa",IF(AV206=1,"1 - Foco Conquista (Alto Pot / Bajo Share)",IF(AV206=2,"2 - Foco Defensa (Alto Pot / Alto Share)",IF(AV206=3,"3 - Monitoreo (Bajo Pot / Alto Share)","4 - Baja Prioridad (Bajo Pot / Bajo Share)"))))</f>
        <v>Sin competencia directa</v>
      </c>
      <c r="AX206" s="12" t="str">
        <f aca="false">IF(OR(IFERROR(AND(W206&lt;&gt;"",Y206&lt;&gt;"",Y206-W206&gt;Resumen!$B$8),FALSE()),IFERROR(AND(X206&lt;&gt;"",Y206&lt;&gt;"",Y206-X206&gt;Resumen!$B$8),FALSE())),MAX(IF(IFERROR(AND(W206&lt;&gt;"",Y206&lt;&gt;"",Y206-W206&gt;Resumen!$B$8),FALSE()),Y206-W206,0),IF(IFERROR(AND(X206&lt;&gt;"",Y206&lt;&gt;"",Y206-X206&gt;Resumen!$B$8),FALSE()),Y206-X206,0)),"")</f>
        <v/>
      </c>
      <c r="AY206" s="22" t="str">
        <f aca="false">IF(OR(IFERROR(AND(W206&lt;&gt;"",Y206&lt;&gt;"",Y206-W206&gt;Resumen!$B$8),FALSE()),IFERROR(AND(X206&lt;&gt;"",Y206&lt;&gt;"",Y206-X206&gt;Resumen!$B$8),FALSE())),TRIM("Lays tiene mayor markup que "&amp;IF(IFERROR(AND(W206&lt;&gt;"",Y206&lt;&gt;"",Y206-W206&gt;Resumen!$B$8),FALSE()),"Quento ","")&amp;IF(IFERROR(AND(X206&lt;&gt;"",Y206&lt;&gt;"",Y206-X206&gt;Resumen!$B$8),FALSE()),"Julicroc ","")&amp;"en este PDV"),"")</f>
        <v/>
      </c>
      <c r="AZ206" s="22" t="str">
        <f aca="false">IF(COUNTIF('Plan Pehuamar - Lista'!$A$2:$A$167,A206)&gt;0,"Sí","No")</f>
        <v>No</v>
      </c>
      <c r="BA206" s="22" t="str">
        <f aca="false">IF(COUNTIF('Plan Combo 9+1'!$A$2:$A$226,A206)&gt;0,"Sí","No")</f>
        <v>No</v>
      </c>
      <c r="BB206" s="22" t="str">
        <f aca="false">IF(AH206="","No",IF(BA206="Sí",IF((AO206-AH206)&gt;Resumen!$B$6,"Sí","No"),IF((AO206-AH206)&gt;=Resumen!$B$132,"Sí","No")))</f>
        <v>No</v>
      </c>
      <c r="BC206" s="22" t="str">
        <f aca="false">IF(AND(N206="Sí",AL206="Sí",AI206=0),"Sí","No")</f>
        <v>No</v>
      </c>
      <c r="BD206" s="22" t="str">
        <f aca="false">IF(COUNTIF('Plan 9+1 (con Pehuamar)'!$A$2:$A$227,A206)&gt;0,"Sí","No")</f>
        <v>No</v>
      </c>
    </row>
    <row r="207" customFormat="false" ht="15" hidden="false" customHeight="true" outlineLevel="0" collapsed="false">
      <c r="A207" s="6" t="n">
        <v>401788</v>
      </c>
      <c r="B207" s="6" t="n">
        <v>1</v>
      </c>
      <c r="C207" s="6" t="n">
        <v>105</v>
      </c>
      <c r="D207" s="6" t="s">
        <v>398</v>
      </c>
      <c r="E207" s="6" t="s">
        <v>421</v>
      </c>
      <c r="F207" s="6" t="s">
        <v>201</v>
      </c>
      <c r="G207" s="6" t="s">
        <v>129</v>
      </c>
      <c r="H207" s="6" t="s">
        <v>197</v>
      </c>
      <c r="I207" s="27" t="n">
        <v>0</v>
      </c>
      <c r="J207" s="27" t="n">
        <v>0</v>
      </c>
      <c r="K207" s="27" t="n">
        <v>2.9</v>
      </c>
      <c r="L207" s="28" t="n">
        <f aca="false">I207+J207</f>
        <v>0</v>
      </c>
      <c r="M207" s="28" t="n">
        <f aca="false">L207+K207</f>
        <v>2.9</v>
      </c>
      <c r="N207" s="22" t="str">
        <f aca="false">IF(I207&gt;0,"Sí","No")</f>
        <v>No</v>
      </c>
      <c r="O207" s="22" t="str">
        <f aca="false">IF(J207&gt;0,"Sí","No")</f>
        <v>No</v>
      </c>
      <c r="P207" s="22" t="str">
        <f aca="false">IF(K207&gt;0,"Sí","No")</f>
        <v>Sí</v>
      </c>
      <c r="Q207" s="22" t="str">
        <f aca="false">IF(OR(I207&gt;0,J207&gt;0),"Sí","No")</f>
        <v>No</v>
      </c>
      <c r="R207" s="27"/>
      <c r="S207" s="27"/>
      <c r="T207" s="27"/>
      <c r="U207" s="27"/>
      <c r="V207" s="27"/>
      <c r="W207" s="12" t="str">
        <f aca="false">IF(AND(I207&gt;0,R207&gt;0),(S207-R207)/R207,"")</f>
        <v/>
      </c>
      <c r="X207" s="12" t="str">
        <f aca="false">IF(AND(J207&gt;0,T207&gt;0),(U207-T207)/T207,"")</f>
        <v/>
      </c>
      <c r="Y207" s="12" t="str">
        <f aca="false">IF(AND(K207&gt;0,V207&gt;0),(V207-Resumen!$B$7)/Resumen!$B$7,"")</f>
        <v/>
      </c>
      <c r="Z207" s="28" t="str">
        <f aca="false">IF(AND(K207&gt;0,I207&gt;0,V207&gt;0,S207&gt;0),V207-S207,"")</f>
        <v/>
      </c>
      <c r="AA207" s="12" t="str">
        <f aca="false">IF(Z207&lt;&gt;"",Z207/S207,"")</f>
        <v/>
      </c>
      <c r="AB207" s="28" t="str">
        <f aca="false">IF(AND(K207&gt;0,J207&gt;0,V207&gt;0,U207&gt;0),V207-U207,"")</f>
        <v/>
      </c>
      <c r="AC207" s="12" t="str">
        <f aca="false">IF(AB207&lt;&gt;"",AB207/U207,"")</f>
        <v/>
      </c>
      <c r="AD207" s="27" t="n">
        <v>0</v>
      </c>
      <c r="AE207" s="27" t="n">
        <v>0</v>
      </c>
      <c r="AF207" s="27" t="n">
        <v>0</v>
      </c>
      <c r="AG207" s="28" t="n">
        <f aca="false">AD207+AE207+AF207</f>
        <v>0</v>
      </c>
      <c r="AH207" s="12" t="str">
        <f aca="false">IF(AG207&gt;0,AD207/AG207,"")</f>
        <v/>
      </c>
      <c r="AI207" s="27" t="n">
        <v>0</v>
      </c>
      <c r="AJ207" s="27" t="n">
        <v>0</v>
      </c>
      <c r="AK207" s="27" t="n">
        <v>0</v>
      </c>
      <c r="AL207" s="22" t="str">
        <f aca="false">IF(OR(AJ207&gt;0,AK207&gt;0),"Sí","No")</f>
        <v>No</v>
      </c>
      <c r="AM207" s="6"/>
      <c r="AN207" s="6"/>
      <c r="AO207" s="12" t="n">
        <f aca="false">IF(M207&gt;0,K207/M207,"")</f>
        <v>1</v>
      </c>
      <c r="AP207" s="22" t="str">
        <f aca="false">IF(M207&gt;=Resumen!$B$5,"Alto","Bajo")</f>
        <v>Bajo</v>
      </c>
      <c r="AQ207" s="22" t="str">
        <f aca="false">IF(AO207&gt;=Resumen!$B$28,"Alto","Bajo")</f>
        <v>Alto</v>
      </c>
      <c r="AR207" s="22" t="str">
        <f aca="false">AP207&amp;" Potencial / "&amp;AQ207&amp;" Share"</f>
        <v>Bajo Potencial / Alto Share</v>
      </c>
      <c r="AS207" s="22" t="str">
        <f aca="false">IF(Q207="Sí",IF(AO207&gt;=Resumen!$B$29,"Alto","Bajo"),"")</f>
        <v/>
      </c>
      <c r="AT207" s="22" t="str">
        <f aca="false">IF(AS207&lt;&gt;"",AP207&amp;" Potencial / "&amp;AS207&amp;" Share","")</f>
        <v/>
      </c>
      <c r="AU207" s="22" t="str">
        <f aca="false">IF(AH207="","Sin dato",IF(AH207-AO207&gt;Resumen!$B$6,"Sobre-exhibido",IF(AO207-AH207&gt;Resumen!$B$6,"Sub-exhibido","En línea")))</f>
        <v>Sin dato</v>
      </c>
      <c r="AV207" s="22" t="str">
        <f aca="false">IF(AT207="","",IF(AT207="Alto Potencial / Bajo Share",1,IF(AT207="Alto Potencial / Alto Share",2,IF(AT207="Bajo Potencial / Alto Share",3,4))))</f>
        <v/>
      </c>
      <c r="AW207" s="22" t="str">
        <f aca="false">IF(Q207="No","Sin competencia directa",IF(AV207=1,"1 - Foco Conquista (Alto Pot / Bajo Share)",IF(AV207=2,"2 - Foco Defensa (Alto Pot / Alto Share)",IF(AV207=3,"3 - Monitoreo (Bajo Pot / Alto Share)","4 - Baja Prioridad (Bajo Pot / Bajo Share)"))))</f>
        <v>Sin competencia directa</v>
      </c>
      <c r="AX207" s="12" t="str">
        <f aca="false">IF(OR(IFERROR(AND(W207&lt;&gt;"",Y207&lt;&gt;"",Y207-W207&gt;Resumen!$B$8),FALSE()),IFERROR(AND(X207&lt;&gt;"",Y207&lt;&gt;"",Y207-X207&gt;Resumen!$B$8),FALSE())),MAX(IF(IFERROR(AND(W207&lt;&gt;"",Y207&lt;&gt;"",Y207-W207&gt;Resumen!$B$8),FALSE()),Y207-W207,0),IF(IFERROR(AND(X207&lt;&gt;"",Y207&lt;&gt;"",Y207-X207&gt;Resumen!$B$8),FALSE()),Y207-X207,0)),"")</f>
        <v/>
      </c>
      <c r="AY207" s="22" t="str">
        <f aca="false">IF(OR(IFERROR(AND(W207&lt;&gt;"",Y207&lt;&gt;"",Y207-W207&gt;Resumen!$B$8),FALSE()),IFERROR(AND(X207&lt;&gt;"",Y207&lt;&gt;"",Y207-X207&gt;Resumen!$B$8),FALSE())),TRIM("Lays tiene mayor markup que "&amp;IF(IFERROR(AND(W207&lt;&gt;"",Y207&lt;&gt;"",Y207-W207&gt;Resumen!$B$8),FALSE()),"Quento ","")&amp;IF(IFERROR(AND(X207&lt;&gt;"",Y207&lt;&gt;"",Y207-X207&gt;Resumen!$B$8),FALSE()),"Julicroc ","")&amp;"en este PDV"),"")</f>
        <v/>
      </c>
      <c r="AZ207" s="22" t="str">
        <f aca="false">IF(COUNTIF('Plan Pehuamar - Lista'!$A$2:$A$167,A207)&gt;0,"Sí","No")</f>
        <v>No</v>
      </c>
      <c r="BA207" s="22" t="str">
        <f aca="false">IF(COUNTIF('Plan Combo 9+1'!$A$2:$A$226,A207)&gt;0,"Sí","No")</f>
        <v>No</v>
      </c>
      <c r="BB207" s="22" t="str">
        <f aca="false">IF(AH207="","No",IF(BA207="Sí",IF((AO207-AH207)&gt;Resumen!$B$6,"Sí","No"),IF((AO207-AH207)&gt;=Resumen!$B$132,"Sí","No")))</f>
        <v>No</v>
      </c>
      <c r="BC207" s="22" t="str">
        <f aca="false">IF(AND(N207="Sí",AL207="Sí",AI207=0),"Sí","No")</f>
        <v>No</v>
      </c>
      <c r="BD207" s="22" t="str">
        <f aca="false">IF(COUNTIF('Plan 9+1 (con Pehuamar)'!$A$2:$A$227,A207)&gt;0,"Sí","No")</f>
        <v>No</v>
      </c>
    </row>
    <row r="208" customFormat="false" ht="15" hidden="false" customHeight="true" outlineLevel="0" collapsed="false">
      <c r="A208" s="6" t="n">
        <v>403057</v>
      </c>
      <c r="B208" s="6" t="n">
        <v>1</v>
      </c>
      <c r="C208" s="6" t="n">
        <v>105</v>
      </c>
      <c r="D208" s="6" t="s">
        <v>398</v>
      </c>
      <c r="E208" s="6" t="s">
        <v>422</v>
      </c>
      <c r="F208" s="6" t="s">
        <v>291</v>
      </c>
      <c r="G208" s="6" t="s">
        <v>129</v>
      </c>
      <c r="H208" s="6" t="s">
        <v>197</v>
      </c>
      <c r="I208" s="27" t="n">
        <v>0</v>
      </c>
      <c r="J208" s="27" t="n">
        <v>0</v>
      </c>
      <c r="K208" s="27" t="n">
        <v>0.5</v>
      </c>
      <c r="L208" s="28" t="n">
        <f aca="false">I208+J208</f>
        <v>0</v>
      </c>
      <c r="M208" s="28" t="n">
        <f aca="false">L208+K208</f>
        <v>0.5</v>
      </c>
      <c r="N208" s="22" t="str">
        <f aca="false">IF(I208&gt;0,"Sí","No")</f>
        <v>No</v>
      </c>
      <c r="O208" s="22" t="str">
        <f aca="false">IF(J208&gt;0,"Sí","No")</f>
        <v>No</v>
      </c>
      <c r="P208" s="22" t="str">
        <f aca="false">IF(K208&gt;0,"Sí","No")</f>
        <v>Sí</v>
      </c>
      <c r="Q208" s="22" t="str">
        <f aca="false">IF(OR(I208&gt;0,J208&gt;0),"Sí","No")</f>
        <v>No</v>
      </c>
      <c r="R208" s="27"/>
      <c r="S208" s="27"/>
      <c r="T208" s="27"/>
      <c r="U208" s="27"/>
      <c r="V208" s="27"/>
      <c r="W208" s="12" t="str">
        <f aca="false">IF(AND(I208&gt;0,R208&gt;0),(S208-R208)/R208,"")</f>
        <v/>
      </c>
      <c r="X208" s="12" t="str">
        <f aca="false">IF(AND(J208&gt;0,T208&gt;0),(U208-T208)/T208,"")</f>
        <v/>
      </c>
      <c r="Y208" s="12" t="str">
        <f aca="false">IF(AND(K208&gt;0,V208&gt;0),(V208-Resumen!$B$7)/Resumen!$B$7,"")</f>
        <v/>
      </c>
      <c r="Z208" s="28" t="str">
        <f aca="false">IF(AND(K208&gt;0,I208&gt;0,V208&gt;0,S208&gt;0),V208-S208,"")</f>
        <v/>
      </c>
      <c r="AA208" s="12" t="str">
        <f aca="false">IF(Z208&lt;&gt;"",Z208/S208,"")</f>
        <v/>
      </c>
      <c r="AB208" s="28" t="str">
        <f aca="false">IF(AND(K208&gt;0,J208&gt;0,V208&gt;0,U208&gt;0),V208-U208,"")</f>
        <v/>
      </c>
      <c r="AC208" s="12" t="str">
        <f aca="false">IF(AB208&lt;&gt;"",AB208/U208,"")</f>
        <v/>
      </c>
      <c r="AD208" s="27" t="n">
        <v>0</v>
      </c>
      <c r="AE208" s="27" t="n">
        <v>0</v>
      </c>
      <c r="AF208" s="27" t="n">
        <v>0</v>
      </c>
      <c r="AG208" s="28" t="n">
        <f aca="false">AD208+AE208+AF208</f>
        <v>0</v>
      </c>
      <c r="AH208" s="12" t="str">
        <f aca="false">IF(AG208&gt;0,AD208/AG208,"")</f>
        <v/>
      </c>
      <c r="AI208" s="27" t="n">
        <v>0</v>
      </c>
      <c r="AJ208" s="27" t="n">
        <v>0</v>
      </c>
      <c r="AK208" s="27" t="n">
        <v>0</v>
      </c>
      <c r="AL208" s="22" t="str">
        <f aca="false">IF(OR(AJ208&gt;0,AK208&gt;0),"Sí","No")</f>
        <v>No</v>
      </c>
      <c r="AM208" s="6"/>
      <c r="AN208" s="6"/>
      <c r="AO208" s="12" t="n">
        <f aca="false">IF(M208&gt;0,K208/M208,"")</f>
        <v>1</v>
      </c>
      <c r="AP208" s="22" t="str">
        <f aca="false">IF(M208&gt;=Resumen!$B$5,"Alto","Bajo")</f>
        <v>Bajo</v>
      </c>
      <c r="AQ208" s="22" t="str">
        <f aca="false">IF(AO208&gt;=Resumen!$B$28,"Alto","Bajo")</f>
        <v>Alto</v>
      </c>
      <c r="AR208" s="22" t="str">
        <f aca="false">AP208&amp;" Potencial / "&amp;AQ208&amp;" Share"</f>
        <v>Bajo Potencial / Alto Share</v>
      </c>
      <c r="AS208" s="22" t="str">
        <f aca="false">IF(Q208="Sí",IF(AO208&gt;=Resumen!$B$29,"Alto","Bajo"),"")</f>
        <v/>
      </c>
      <c r="AT208" s="22" t="str">
        <f aca="false">IF(AS208&lt;&gt;"",AP208&amp;" Potencial / "&amp;AS208&amp;" Share","")</f>
        <v/>
      </c>
      <c r="AU208" s="22" t="str">
        <f aca="false">IF(AH208="","Sin dato",IF(AH208-AO208&gt;Resumen!$B$6,"Sobre-exhibido",IF(AO208-AH208&gt;Resumen!$B$6,"Sub-exhibido","En línea")))</f>
        <v>Sin dato</v>
      </c>
      <c r="AV208" s="22" t="str">
        <f aca="false">IF(AT208="","",IF(AT208="Alto Potencial / Bajo Share",1,IF(AT208="Alto Potencial / Alto Share",2,IF(AT208="Bajo Potencial / Alto Share",3,4))))</f>
        <v/>
      </c>
      <c r="AW208" s="22" t="str">
        <f aca="false">IF(Q208="No","Sin competencia directa",IF(AV208=1,"1 - Foco Conquista (Alto Pot / Bajo Share)",IF(AV208=2,"2 - Foco Defensa (Alto Pot / Alto Share)",IF(AV208=3,"3 - Monitoreo (Bajo Pot / Alto Share)","4 - Baja Prioridad (Bajo Pot / Bajo Share)"))))</f>
        <v>Sin competencia directa</v>
      </c>
      <c r="AX208" s="12" t="str">
        <f aca="false">IF(OR(IFERROR(AND(W208&lt;&gt;"",Y208&lt;&gt;"",Y208-W208&gt;Resumen!$B$8),FALSE()),IFERROR(AND(X208&lt;&gt;"",Y208&lt;&gt;"",Y208-X208&gt;Resumen!$B$8),FALSE())),MAX(IF(IFERROR(AND(W208&lt;&gt;"",Y208&lt;&gt;"",Y208-W208&gt;Resumen!$B$8),FALSE()),Y208-W208,0),IF(IFERROR(AND(X208&lt;&gt;"",Y208&lt;&gt;"",Y208-X208&gt;Resumen!$B$8),FALSE()),Y208-X208,0)),"")</f>
        <v/>
      </c>
      <c r="AY208" s="22" t="str">
        <f aca="false">IF(OR(IFERROR(AND(W208&lt;&gt;"",Y208&lt;&gt;"",Y208-W208&gt;Resumen!$B$8),FALSE()),IFERROR(AND(X208&lt;&gt;"",Y208&lt;&gt;"",Y208-X208&gt;Resumen!$B$8),FALSE())),TRIM("Lays tiene mayor markup que "&amp;IF(IFERROR(AND(W208&lt;&gt;"",Y208&lt;&gt;"",Y208-W208&gt;Resumen!$B$8),FALSE()),"Quento ","")&amp;IF(IFERROR(AND(X208&lt;&gt;"",Y208&lt;&gt;"",Y208-X208&gt;Resumen!$B$8),FALSE()),"Julicroc ","")&amp;"en este PDV"),"")</f>
        <v/>
      </c>
      <c r="AZ208" s="22" t="str">
        <f aca="false">IF(COUNTIF('Plan Pehuamar - Lista'!$A$2:$A$167,A208)&gt;0,"Sí","No")</f>
        <v>No</v>
      </c>
      <c r="BA208" s="22" t="str">
        <f aca="false">IF(COUNTIF('Plan Combo 9+1'!$A$2:$A$226,A208)&gt;0,"Sí","No")</f>
        <v>No</v>
      </c>
      <c r="BB208" s="22" t="str">
        <f aca="false">IF(AH208="","No",IF(BA208="Sí",IF((AO208-AH208)&gt;Resumen!$B$6,"Sí","No"),IF((AO208-AH208)&gt;=Resumen!$B$132,"Sí","No")))</f>
        <v>No</v>
      </c>
      <c r="BC208" s="22" t="str">
        <f aca="false">IF(AND(N208="Sí",AL208="Sí",AI208=0),"Sí","No")</f>
        <v>No</v>
      </c>
      <c r="BD208" s="22" t="str">
        <f aca="false">IF(COUNTIF('Plan 9+1 (con Pehuamar)'!$A$2:$A$227,A208)&gt;0,"Sí","No")</f>
        <v>No</v>
      </c>
    </row>
    <row r="209" customFormat="false" ht="15" hidden="false" customHeight="true" outlineLevel="0" collapsed="false">
      <c r="A209" s="6" t="n">
        <v>403154</v>
      </c>
      <c r="B209" s="6" t="n">
        <v>1</v>
      </c>
      <c r="C209" s="6" t="n">
        <v>105</v>
      </c>
      <c r="D209" s="6" t="s">
        <v>398</v>
      </c>
      <c r="E209" s="6" t="s">
        <v>423</v>
      </c>
      <c r="F209" s="6" t="s">
        <v>201</v>
      </c>
      <c r="G209" s="6" t="s">
        <v>129</v>
      </c>
      <c r="H209" s="6" t="s">
        <v>197</v>
      </c>
      <c r="I209" s="27" t="n">
        <v>0</v>
      </c>
      <c r="J209" s="27" t="n">
        <v>0</v>
      </c>
      <c r="K209" s="27" t="n">
        <v>0.2</v>
      </c>
      <c r="L209" s="28" t="n">
        <f aca="false">I209+J209</f>
        <v>0</v>
      </c>
      <c r="M209" s="28" t="n">
        <f aca="false">L209+K209</f>
        <v>0.2</v>
      </c>
      <c r="N209" s="22" t="str">
        <f aca="false">IF(I209&gt;0,"Sí","No")</f>
        <v>No</v>
      </c>
      <c r="O209" s="22" t="str">
        <f aca="false">IF(J209&gt;0,"Sí","No")</f>
        <v>No</v>
      </c>
      <c r="P209" s="22" t="str">
        <f aca="false">IF(K209&gt;0,"Sí","No")</f>
        <v>Sí</v>
      </c>
      <c r="Q209" s="22" t="str">
        <f aca="false">IF(OR(I209&gt;0,J209&gt;0),"Sí","No")</f>
        <v>No</v>
      </c>
      <c r="R209" s="27"/>
      <c r="S209" s="27"/>
      <c r="T209" s="27"/>
      <c r="U209" s="27"/>
      <c r="V209" s="27"/>
      <c r="W209" s="12" t="str">
        <f aca="false">IF(AND(I209&gt;0,R209&gt;0),(S209-R209)/R209,"")</f>
        <v/>
      </c>
      <c r="X209" s="12" t="str">
        <f aca="false">IF(AND(J209&gt;0,T209&gt;0),(U209-T209)/T209,"")</f>
        <v/>
      </c>
      <c r="Y209" s="12" t="str">
        <f aca="false">IF(AND(K209&gt;0,V209&gt;0),(V209-Resumen!$B$7)/Resumen!$B$7,"")</f>
        <v/>
      </c>
      <c r="Z209" s="28" t="str">
        <f aca="false">IF(AND(K209&gt;0,I209&gt;0,V209&gt;0,S209&gt;0),V209-S209,"")</f>
        <v/>
      </c>
      <c r="AA209" s="12" t="str">
        <f aca="false">IF(Z209&lt;&gt;"",Z209/S209,"")</f>
        <v/>
      </c>
      <c r="AB209" s="28" t="str">
        <f aca="false">IF(AND(K209&gt;0,J209&gt;0,V209&gt;0,U209&gt;0),V209-U209,"")</f>
        <v/>
      </c>
      <c r="AC209" s="12" t="str">
        <f aca="false">IF(AB209&lt;&gt;"",AB209/U209,"")</f>
        <v/>
      </c>
      <c r="AD209" s="27" t="n">
        <v>0</v>
      </c>
      <c r="AE209" s="27" t="n">
        <v>0</v>
      </c>
      <c r="AF209" s="27" t="n">
        <v>0</v>
      </c>
      <c r="AG209" s="28" t="n">
        <f aca="false">AD209+AE209+AF209</f>
        <v>0</v>
      </c>
      <c r="AH209" s="12" t="str">
        <f aca="false">IF(AG209&gt;0,AD209/AG209,"")</f>
        <v/>
      </c>
      <c r="AI209" s="27" t="n">
        <v>0</v>
      </c>
      <c r="AJ209" s="27" t="n">
        <v>0</v>
      </c>
      <c r="AK209" s="27" t="n">
        <v>0</v>
      </c>
      <c r="AL209" s="22" t="str">
        <f aca="false">IF(OR(AJ209&gt;0,AK209&gt;0),"Sí","No")</f>
        <v>No</v>
      </c>
      <c r="AM209" s="6"/>
      <c r="AN209" s="6"/>
      <c r="AO209" s="12" t="n">
        <f aca="false">IF(M209&gt;0,K209/M209,"")</f>
        <v>1</v>
      </c>
      <c r="AP209" s="22" t="str">
        <f aca="false">IF(M209&gt;=Resumen!$B$5,"Alto","Bajo")</f>
        <v>Bajo</v>
      </c>
      <c r="AQ209" s="22" t="str">
        <f aca="false">IF(AO209&gt;=Resumen!$B$28,"Alto","Bajo")</f>
        <v>Alto</v>
      </c>
      <c r="AR209" s="22" t="str">
        <f aca="false">AP209&amp;" Potencial / "&amp;AQ209&amp;" Share"</f>
        <v>Bajo Potencial / Alto Share</v>
      </c>
      <c r="AS209" s="22" t="str">
        <f aca="false">IF(Q209="Sí",IF(AO209&gt;=Resumen!$B$29,"Alto","Bajo"),"")</f>
        <v/>
      </c>
      <c r="AT209" s="22" t="str">
        <f aca="false">IF(AS209&lt;&gt;"",AP209&amp;" Potencial / "&amp;AS209&amp;" Share","")</f>
        <v/>
      </c>
      <c r="AU209" s="22" t="str">
        <f aca="false">IF(AH209="","Sin dato",IF(AH209-AO209&gt;Resumen!$B$6,"Sobre-exhibido",IF(AO209-AH209&gt;Resumen!$B$6,"Sub-exhibido","En línea")))</f>
        <v>Sin dato</v>
      </c>
      <c r="AV209" s="22" t="str">
        <f aca="false">IF(AT209="","",IF(AT209="Alto Potencial / Bajo Share",1,IF(AT209="Alto Potencial / Alto Share",2,IF(AT209="Bajo Potencial / Alto Share",3,4))))</f>
        <v/>
      </c>
      <c r="AW209" s="22" t="str">
        <f aca="false">IF(Q209="No","Sin competencia directa",IF(AV209=1,"1 - Foco Conquista (Alto Pot / Bajo Share)",IF(AV209=2,"2 - Foco Defensa (Alto Pot / Alto Share)",IF(AV209=3,"3 - Monitoreo (Bajo Pot / Alto Share)","4 - Baja Prioridad (Bajo Pot / Bajo Share)"))))</f>
        <v>Sin competencia directa</v>
      </c>
      <c r="AX209" s="12" t="str">
        <f aca="false">IF(OR(IFERROR(AND(W209&lt;&gt;"",Y209&lt;&gt;"",Y209-W209&gt;Resumen!$B$8),FALSE()),IFERROR(AND(X209&lt;&gt;"",Y209&lt;&gt;"",Y209-X209&gt;Resumen!$B$8),FALSE())),MAX(IF(IFERROR(AND(W209&lt;&gt;"",Y209&lt;&gt;"",Y209-W209&gt;Resumen!$B$8),FALSE()),Y209-W209,0),IF(IFERROR(AND(X209&lt;&gt;"",Y209&lt;&gt;"",Y209-X209&gt;Resumen!$B$8),FALSE()),Y209-X209,0)),"")</f>
        <v/>
      </c>
      <c r="AY209" s="22" t="str">
        <f aca="false">IF(OR(IFERROR(AND(W209&lt;&gt;"",Y209&lt;&gt;"",Y209-W209&gt;Resumen!$B$8),FALSE()),IFERROR(AND(X209&lt;&gt;"",Y209&lt;&gt;"",Y209-X209&gt;Resumen!$B$8),FALSE())),TRIM("Lays tiene mayor markup que "&amp;IF(IFERROR(AND(W209&lt;&gt;"",Y209&lt;&gt;"",Y209-W209&gt;Resumen!$B$8),FALSE()),"Quento ","")&amp;IF(IFERROR(AND(X209&lt;&gt;"",Y209&lt;&gt;"",Y209-X209&gt;Resumen!$B$8),FALSE()),"Julicroc ","")&amp;"en este PDV"),"")</f>
        <v/>
      </c>
      <c r="AZ209" s="22" t="str">
        <f aca="false">IF(COUNTIF('Plan Pehuamar - Lista'!$A$2:$A$167,A209)&gt;0,"Sí","No")</f>
        <v>No</v>
      </c>
      <c r="BA209" s="22" t="str">
        <f aca="false">IF(COUNTIF('Plan Combo 9+1'!$A$2:$A$226,A209)&gt;0,"Sí","No")</f>
        <v>No</v>
      </c>
      <c r="BB209" s="22" t="str">
        <f aca="false">IF(AH209="","No",IF(BA209="Sí",IF((AO209-AH209)&gt;Resumen!$B$6,"Sí","No"),IF((AO209-AH209)&gt;=Resumen!$B$132,"Sí","No")))</f>
        <v>No</v>
      </c>
      <c r="BC209" s="22" t="str">
        <f aca="false">IF(AND(N209="Sí",AL209="Sí",AI209=0),"Sí","No")</f>
        <v>No</v>
      </c>
      <c r="BD209" s="22" t="str">
        <f aca="false">IF(COUNTIF('Plan 9+1 (con Pehuamar)'!$A$2:$A$227,A209)&gt;0,"Sí","No")</f>
        <v>No</v>
      </c>
    </row>
    <row r="210" customFormat="false" ht="15" hidden="false" customHeight="true" outlineLevel="0" collapsed="false">
      <c r="A210" s="6" t="n">
        <v>403410</v>
      </c>
      <c r="B210" s="6" t="n">
        <v>1</v>
      </c>
      <c r="C210" s="6" t="n">
        <v>105</v>
      </c>
      <c r="D210" s="6" t="s">
        <v>398</v>
      </c>
      <c r="E210" s="6" t="s">
        <v>424</v>
      </c>
      <c r="F210" s="6" t="s">
        <v>201</v>
      </c>
      <c r="G210" s="6" t="s">
        <v>129</v>
      </c>
      <c r="H210" s="6" t="s">
        <v>197</v>
      </c>
      <c r="I210" s="27" t="n">
        <v>0</v>
      </c>
      <c r="J210" s="27" t="n">
        <v>0</v>
      </c>
      <c r="K210" s="27" t="n">
        <v>1.4</v>
      </c>
      <c r="L210" s="28" t="n">
        <f aca="false">I210+J210</f>
        <v>0</v>
      </c>
      <c r="M210" s="28" t="n">
        <f aca="false">L210+K210</f>
        <v>1.4</v>
      </c>
      <c r="N210" s="22" t="str">
        <f aca="false">IF(I210&gt;0,"Sí","No")</f>
        <v>No</v>
      </c>
      <c r="O210" s="22" t="str">
        <f aca="false">IF(J210&gt;0,"Sí","No")</f>
        <v>No</v>
      </c>
      <c r="P210" s="22" t="str">
        <f aca="false">IF(K210&gt;0,"Sí","No")</f>
        <v>Sí</v>
      </c>
      <c r="Q210" s="22" t="str">
        <f aca="false">IF(OR(I210&gt;0,J210&gt;0),"Sí","No")</f>
        <v>No</v>
      </c>
      <c r="R210" s="27"/>
      <c r="S210" s="27"/>
      <c r="T210" s="27"/>
      <c r="U210" s="27"/>
      <c r="V210" s="27"/>
      <c r="W210" s="12" t="str">
        <f aca="false">IF(AND(I210&gt;0,R210&gt;0),(S210-R210)/R210,"")</f>
        <v/>
      </c>
      <c r="X210" s="12" t="str">
        <f aca="false">IF(AND(J210&gt;0,T210&gt;0),(U210-T210)/T210,"")</f>
        <v/>
      </c>
      <c r="Y210" s="12" t="str">
        <f aca="false">IF(AND(K210&gt;0,V210&gt;0),(V210-Resumen!$B$7)/Resumen!$B$7,"")</f>
        <v/>
      </c>
      <c r="Z210" s="28" t="str">
        <f aca="false">IF(AND(K210&gt;0,I210&gt;0,V210&gt;0,S210&gt;0),V210-S210,"")</f>
        <v/>
      </c>
      <c r="AA210" s="12" t="str">
        <f aca="false">IF(Z210&lt;&gt;"",Z210/S210,"")</f>
        <v/>
      </c>
      <c r="AB210" s="28" t="str">
        <f aca="false">IF(AND(K210&gt;0,J210&gt;0,V210&gt;0,U210&gt;0),V210-U210,"")</f>
        <v/>
      </c>
      <c r="AC210" s="12" t="str">
        <f aca="false">IF(AB210&lt;&gt;"",AB210/U210,"")</f>
        <v/>
      </c>
      <c r="AD210" s="27" t="n">
        <v>0</v>
      </c>
      <c r="AE210" s="27" t="n">
        <v>0</v>
      </c>
      <c r="AF210" s="27" t="n">
        <v>0</v>
      </c>
      <c r="AG210" s="28" t="n">
        <f aca="false">AD210+AE210+AF210</f>
        <v>0</v>
      </c>
      <c r="AH210" s="12" t="str">
        <f aca="false">IF(AG210&gt;0,AD210/AG210,"")</f>
        <v/>
      </c>
      <c r="AI210" s="27" t="n">
        <v>0</v>
      </c>
      <c r="AJ210" s="27" t="n">
        <v>0</v>
      </c>
      <c r="AK210" s="27" t="n">
        <v>0</v>
      </c>
      <c r="AL210" s="22" t="str">
        <f aca="false">IF(OR(AJ210&gt;0,AK210&gt;0),"Sí","No")</f>
        <v>No</v>
      </c>
      <c r="AM210" s="6"/>
      <c r="AN210" s="6"/>
      <c r="AO210" s="12" t="n">
        <f aca="false">IF(M210&gt;0,K210/M210,"")</f>
        <v>1</v>
      </c>
      <c r="AP210" s="22" t="str">
        <f aca="false">IF(M210&gt;=Resumen!$B$5,"Alto","Bajo")</f>
        <v>Bajo</v>
      </c>
      <c r="AQ210" s="22" t="str">
        <f aca="false">IF(AO210&gt;=Resumen!$B$28,"Alto","Bajo")</f>
        <v>Alto</v>
      </c>
      <c r="AR210" s="22" t="str">
        <f aca="false">AP210&amp;" Potencial / "&amp;AQ210&amp;" Share"</f>
        <v>Bajo Potencial / Alto Share</v>
      </c>
      <c r="AS210" s="22" t="str">
        <f aca="false">IF(Q210="Sí",IF(AO210&gt;=Resumen!$B$29,"Alto","Bajo"),"")</f>
        <v/>
      </c>
      <c r="AT210" s="22" t="str">
        <f aca="false">IF(AS210&lt;&gt;"",AP210&amp;" Potencial / "&amp;AS210&amp;" Share","")</f>
        <v/>
      </c>
      <c r="AU210" s="22" t="str">
        <f aca="false">IF(AH210="","Sin dato",IF(AH210-AO210&gt;Resumen!$B$6,"Sobre-exhibido",IF(AO210-AH210&gt;Resumen!$B$6,"Sub-exhibido","En línea")))</f>
        <v>Sin dato</v>
      </c>
      <c r="AV210" s="22" t="str">
        <f aca="false">IF(AT210="","",IF(AT210="Alto Potencial / Bajo Share",1,IF(AT210="Alto Potencial / Alto Share",2,IF(AT210="Bajo Potencial / Alto Share",3,4))))</f>
        <v/>
      </c>
      <c r="AW210" s="22" t="str">
        <f aca="false">IF(Q210="No","Sin competencia directa",IF(AV210=1,"1 - Foco Conquista (Alto Pot / Bajo Share)",IF(AV210=2,"2 - Foco Defensa (Alto Pot / Alto Share)",IF(AV210=3,"3 - Monitoreo (Bajo Pot / Alto Share)","4 - Baja Prioridad (Bajo Pot / Bajo Share)"))))</f>
        <v>Sin competencia directa</v>
      </c>
      <c r="AX210" s="12" t="str">
        <f aca="false">IF(OR(IFERROR(AND(W210&lt;&gt;"",Y210&lt;&gt;"",Y210-W210&gt;Resumen!$B$8),FALSE()),IFERROR(AND(X210&lt;&gt;"",Y210&lt;&gt;"",Y210-X210&gt;Resumen!$B$8),FALSE())),MAX(IF(IFERROR(AND(W210&lt;&gt;"",Y210&lt;&gt;"",Y210-W210&gt;Resumen!$B$8),FALSE()),Y210-W210,0),IF(IFERROR(AND(X210&lt;&gt;"",Y210&lt;&gt;"",Y210-X210&gt;Resumen!$B$8),FALSE()),Y210-X210,0)),"")</f>
        <v/>
      </c>
      <c r="AY210" s="22" t="str">
        <f aca="false">IF(OR(IFERROR(AND(W210&lt;&gt;"",Y210&lt;&gt;"",Y210-W210&gt;Resumen!$B$8),FALSE()),IFERROR(AND(X210&lt;&gt;"",Y210&lt;&gt;"",Y210-X210&gt;Resumen!$B$8),FALSE())),TRIM("Lays tiene mayor markup que "&amp;IF(IFERROR(AND(W210&lt;&gt;"",Y210&lt;&gt;"",Y210-W210&gt;Resumen!$B$8),FALSE()),"Quento ","")&amp;IF(IFERROR(AND(X210&lt;&gt;"",Y210&lt;&gt;"",Y210-X210&gt;Resumen!$B$8),FALSE()),"Julicroc ","")&amp;"en este PDV"),"")</f>
        <v/>
      </c>
      <c r="AZ210" s="22" t="str">
        <f aca="false">IF(COUNTIF('Plan Pehuamar - Lista'!$A$2:$A$167,A210)&gt;0,"Sí","No")</f>
        <v>No</v>
      </c>
      <c r="BA210" s="22" t="str">
        <f aca="false">IF(COUNTIF('Plan Combo 9+1'!$A$2:$A$226,A210)&gt;0,"Sí","No")</f>
        <v>No</v>
      </c>
      <c r="BB210" s="22" t="str">
        <f aca="false">IF(AH210="","No",IF(BA210="Sí",IF((AO210-AH210)&gt;Resumen!$B$6,"Sí","No"),IF((AO210-AH210)&gt;=Resumen!$B$132,"Sí","No")))</f>
        <v>No</v>
      </c>
      <c r="BC210" s="22" t="str">
        <f aca="false">IF(AND(N210="Sí",AL210="Sí",AI210=0),"Sí","No")</f>
        <v>No</v>
      </c>
      <c r="BD210" s="22" t="str">
        <f aca="false">IF(COUNTIF('Plan 9+1 (con Pehuamar)'!$A$2:$A$227,A210)&gt;0,"Sí","No")</f>
        <v>No</v>
      </c>
    </row>
    <row r="211" customFormat="false" ht="15" hidden="false" customHeight="true" outlineLevel="0" collapsed="false">
      <c r="A211" s="6" t="n">
        <v>403549</v>
      </c>
      <c r="B211" s="6" t="n">
        <v>1</v>
      </c>
      <c r="C211" s="6" t="n">
        <v>105</v>
      </c>
      <c r="D211" s="6" t="s">
        <v>398</v>
      </c>
      <c r="E211" s="6" t="s">
        <v>425</v>
      </c>
      <c r="F211" s="6" t="s">
        <v>196</v>
      </c>
      <c r="G211" s="6" t="s">
        <v>129</v>
      </c>
      <c r="H211" s="6" t="s">
        <v>197</v>
      </c>
      <c r="I211" s="27" t="n">
        <v>0</v>
      </c>
      <c r="J211" s="27" t="n">
        <v>0</v>
      </c>
      <c r="K211" s="27" t="n">
        <v>1.3</v>
      </c>
      <c r="L211" s="28" t="n">
        <f aca="false">I211+J211</f>
        <v>0</v>
      </c>
      <c r="M211" s="28" t="n">
        <f aca="false">L211+K211</f>
        <v>1.3</v>
      </c>
      <c r="N211" s="22" t="str">
        <f aca="false">IF(I211&gt;0,"Sí","No")</f>
        <v>No</v>
      </c>
      <c r="O211" s="22" t="str">
        <f aca="false">IF(J211&gt;0,"Sí","No")</f>
        <v>No</v>
      </c>
      <c r="P211" s="22" t="str">
        <f aca="false">IF(K211&gt;0,"Sí","No")</f>
        <v>Sí</v>
      </c>
      <c r="Q211" s="22" t="str">
        <f aca="false">IF(OR(I211&gt;0,J211&gt;0),"Sí","No")</f>
        <v>No</v>
      </c>
      <c r="R211" s="27"/>
      <c r="S211" s="27"/>
      <c r="T211" s="27"/>
      <c r="U211" s="27"/>
      <c r="V211" s="27"/>
      <c r="W211" s="12" t="str">
        <f aca="false">IF(AND(I211&gt;0,R211&gt;0),(S211-R211)/R211,"")</f>
        <v/>
      </c>
      <c r="X211" s="12" t="str">
        <f aca="false">IF(AND(J211&gt;0,T211&gt;0),(U211-T211)/T211,"")</f>
        <v/>
      </c>
      <c r="Y211" s="12" t="str">
        <f aca="false">IF(AND(K211&gt;0,V211&gt;0),(V211-Resumen!$B$7)/Resumen!$B$7,"")</f>
        <v/>
      </c>
      <c r="Z211" s="28" t="str">
        <f aca="false">IF(AND(K211&gt;0,I211&gt;0,V211&gt;0,S211&gt;0),V211-S211,"")</f>
        <v/>
      </c>
      <c r="AA211" s="12" t="str">
        <f aca="false">IF(Z211&lt;&gt;"",Z211/S211,"")</f>
        <v/>
      </c>
      <c r="AB211" s="28" t="str">
        <f aca="false">IF(AND(K211&gt;0,J211&gt;0,V211&gt;0,U211&gt;0),V211-U211,"")</f>
        <v/>
      </c>
      <c r="AC211" s="12" t="str">
        <f aca="false">IF(AB211&lt;&gt;"",AB211/U211,"")</f>
        <v/>
      </c>
      <c r="AD211" s="27" t="n">
        <v>0</v>
      </c>
      <c r="AE211" s="27" t="n">
        <v>0</v>
      </c>
      <c r="AF211" s="27" t="n">
        <v>0</v>
      </c>
      <c r="AG211" s="28" t="n">
        <f aca="false">AD211+AE211+AF211</f>
        <v>0</v>
      </c>
      <c r="AH211" s="12" t="str">
        <f aca="false">IF(AG211&gt;0,AD211/AG211,"")</f>
        <v/>
      </c>
      <c r="AI211" s="27" t="n">
        <v>0</v>
      </c>
      <c r="AJ211" s="27" t="n">
        <v>0</v>
      </c>
      <c r="AK211" s="27" t="n">
        <v>0</v>
      </c>
      <c r="AL211" s="22" t="str">
        <f aca="false">IF(OR(AJ211&gt;0,AK211&gt;0),"Sí","No")</f>
        <v>No</v>
      </c>
      <c r="AM211" s="6"/>
      <c r="AN211" s="6"/>
      <c r="AO211" s="12" t="n">
        <f aca="false">IF(M211&gt;0,K211/M211,"")</f>
        <v>1</v>
      </c>
      <c r="AP211" s="22" t="str">
        <f aca="false">IF(M211&gt;=Resumen!$B$5,"Alto","Bajo")</f>
        <v>Bajo</v>
      </c>
      <c r="AQ211" s="22" t="str">
        <f aca="false">IF(AO211&gt;=Resumen!$B$28,"Alto","Bajo")</f>
        <v>Alto</v>
      </c>
      <c r="AR211" s="22" t="str">
        <f aca="false">AP211&amp;" Potencial / "&amp;AQ211&amp;" Share"</f>
        <v>Bajo Potencial / Alto Share</v>
      </c>
      <c r="AS211" s="22" t="str">
        <f aca="false">IF(Q211="Sí",IF(AO211&gt;=Resumen!$B$29,"Alto","Bajo"),"")</f>
        <v/>
      </c>
      <c r="AT211" s="22" t="str">
        <f aca="false">IF(AS211&lt;&gt;"",AP211&amp;" Potencial / "&amp;AS211&amp;" Share","")</f>
        <v/>
      </c>
      <c r="AU211" s="22" t="str">
        <f aca="false">IF(AH211="","Sin dato",IF(AH211-AO211&gt;Resumen!$B$6,"Sobre-exhibido",IF(AO211-AH211&gt;Resumen!$B$6,"Sub-exhibido","En línea")))</f>
        <v>Sin dato</v>
      </c>
      <c r="AV211" s="22" t="str">
        <f aca="false">IF(AT211="","",IF(AT211="Alto Potencial / Bajo Share",1,IF(AT211="Alto Potencial / Alto Share",2,IF(AT211="Bajo Potencial / Alto Share",3,4))))</f>
        <v/>
      </c>
      <c r="AW211" s="22" t="str">
        <f aca="false">IF(Q211="No","Sin competencia directa",IF(AV211=1,"1 - Foco Conquista (Alto Pot / Bajo Share)",IF(AV211=2,"2 - Foco Defensa (Alto Pot / Alto Share)",IF(AV211=3,"3 - Monitoreo (Bajo Pot / Alto Share)","4 - Baja Prioridad (Bajo Pot / Bajo Share)"))))</f>
        <v>Sin competencia directa</v>
      </c>
      <c r="AX211" s="12" t="str">
        <f aca="false">IF(OR(IFERROR(AND(W211&lt;&gt;"",Y211&lt;&gt;"",Y211-W211&gt;Resumen!$B$8),FALSE()),IFERROR(AND(X211&lt;&gt;"",Y211&lt;&gt;"",Y211-X211&gt;Resumen!$B$8),FALSE())),MAX(IF(IFERROR(AND(W211&lt;&gt;"",Y211&lt;&gt;"",Y211-W211&gt;Resumen!$B$8),FALSE()),Y211-W211,0),IF(IFERROR(AND(X211&lt;&gt;"",Y211&lt;&gt;"",Y211-X211&gt;Resumen!$B$8),FALSE()),Y211-X211,0)),"")</f>
        <v/>
      </c>
      <c r="AY211" s="22" t="str">
        <f aca="false">IF(OR(IFERROR(AND(W211&lt;&gt;"",Y211&lt;&gt;"",Y211-W211&gt;Resumen!$B$8),FALSE()),IFERROR(AND(X211&lt;&gt;"",Y211&lt;&gt;"",Y211-X211&gt;Resumen!$B$8),FALSE())),TRIM("Lays tiene mayor markup que "&amp;IF(IFERROR(AND(W211&lt;&gt;"",Y211&lt;&gt;"",Y211-W211&gt;Resumen!$B$8),FALSE()),"Quento ","")&amp;IF(IFERROR(AND(X211&lt;&gt;"",Y211&lt;&gt;"",Y211-X211&gt;Resumen!$B$8),FALSE()),"Julicroc ","")&amp;"en este PDV"),"")</f>
        <v/>
      </c>
      <c r="AZ211" s="22" t="str">
        <f aca="false">IF(COUNTIF('Plan Pehuamar - Lista'!$A$2:$A$167,A211)&gt;0,"Sí","No")</f>
        <v>No</v>
      </c>
      <c r="BA211" s="22" t="str">
        <f aca="false">IF(COUNTIF('Plan Combo 9+1'!$A$2:$A$226,A211)&gt;0,"Sí","No")</f>
        <v>No</v>
      </c>
      <c r="BB211" s="22" t="str">
        <f aca="false">IF(AH211="","No",IF(BA211="Sí",IF((AO211-AH211)&gt;Resumen!$B$6,"Sí","No"),IF((AO211-AH211)&gt;=Resumen!$B$132,"Sí","No")))</f>
        <v>No</v>
      </c>
      <c r="BC211" s="22" t="str">
        <f aca="false">IF(AND(N211="Sí",AL211="Sí",AI211=0),"Sí","No")</f>
        <v>No</v>
      </c>
      <c r="BD211" s="22" t="str">
        <f aca="false">IF(COUNTIF('Plan 9+1 (con Pehuamar)'!$A$2:$A$227,A211)&gt;0,"Sí","No")</f>
        <v>No</v>
      </c>
    </row>
    <row r="212" customFormat="false" ht="15" hidden="false" customHeight="true" outlineLevel="0" collapsed="false">
      <c r="A212" s="6" t="n">
        <v>403756</v>
      </c>
      <c r="B212" s="6" t="n">
        <v>1</v>
      </c>
      <c r="C212" s="6" t="n">
        <v>105</v>
      </c>
      <c r="D212" s="6" t="s">
        <v>398</v>
      </c>
      <c r="E212" s="6" t="s">
        <v>426</v>
      </c>
      <c r="F212" s="6" t="s">
        <v>196</v>
      </c>
      <c r="G212" s="6" t="s">
        <v>129</v>
      </c>
      <c r="H212" s="6" t="s">
        <v>197</v>
      </c>
      <c r="I212" s="27" t="n">
        <v>0</v>
      </c>
      <c r="J212" s="27" t="n">
        <v>0</v>
      </c>
      <c r="K212" s="27" t="n">
        <v>0.2</v>
      </c>
      <c r="L212" s="28" t="n">
        <f aca="false">I212+J212</f>
        <v>0</v>
      </c>
      <c r="M212" s="28" t="n">
        <f aca="false">L212+K212</f>
        <v>0.2</v>
      </c>
      <c r="N212" s="22" t="str">
        <f aca="false">IF(I212&gt;0,"Sí","No")</f>
        <v>No</v>
      </c>
      <c r="O212" s="22" t="str">
        <f aca="false">IF(J212&gt;0,"Sí","No")</f>
        <v>No</v>
      </c>
      <c r="P212" s="22" t="str">
        <f aca="false">IF(K212&gt;0,"Sí","No")</f>
        <v>Sí</v>
      </c>
      <c r="Q212" s="22" t="str">
        <f aca="false">IF(OR(I212&gt;0,J212&gt;0),"Sí","No")</f>
        <v>No</v>
      </c>
      <c r="R212" s="27"/>
      <c r="S212" s="27"/>
      <c r="T212" s="27"/>
      <c r="U212" s="27"/>
      <c r="V212" s="27"/>
      <c r="W212" s="12" t="str">
        <f aca="false">IF(AND(I212&gt;0,R212&gt;0),(S212-R212)/R212,"")</f>
        <v/>
      </c>
      <c r="X212" s="12" t="str">
        <f aca="false">IF(AND(J212&gt;0,T212&gt;0),(U212-T212)/T212,"")</f>
        <v/>
      </c>
      <c r="Y212" s="12" t="str">
        <f aca="false">IF(AND(K212&gt;0,V212&gt;0),(V212-Resumen!$B$7)/Resumen!$B$7,"")</f>
        <v/>
      </c>
      <c r="Z212" s="28" t="str">
        <f aca="false">IF(AND(K212&gt;0,I212&gt;0,V212&gt;0,S212&gt;0),V212-S212,"")</f>
        <v/>
      </c>
      <c r="AA212" s="12" t="str">
        <f aca="false">IF(Z212&lt;&gt;"",Z212/S212,"")</f>
        <v/>
      </c>
      <c r="AB212" s="28" t="str">
        <f aca="false">IF(AND(K212&gt;0,J212&gt;0,V212&gt;0,U212&gt;0),V212-U212,"")</f>
        <v/>
      </c>
      <c r="AC212" s="12" t="str">
        <f aca="false">IF(AB212&lt;&gt;"",AB212/U212,"")</f>
        <v/>
      </c>
      <c r="AD212" s="27" t="n">
        <v>0</v>
      </c>
      <c r="AE212" s="27" t="n">
        <v>0</v>
      </c>
      <c r="AF212" s="27" t="n">
        <v>0</v>
      </c>
      <c r="AG212" s="28" t="n">
        <f aca="false">AD212+AE212+AF212</f>
        <v>0</v>
      </c>
      <c r="AH212" s="12" t="str">
        <f aca="false">IF(AG212&gt;0,AD212/AG212,"")</f>
        <v/>
      </c>
      <c r="AI212" s="27" t="n">
        <v>0</v>
      </c>
      <c r="AJ212" s="27" t="n">
        <v>0</v>
      </c>
      <c r="AK212" s="27" t="n">
        <v>0</v>
      </c>
      <c r="AL212" s="22" t="str">
        <f aca="false">IF(OR(AJ212&gt;0,AK212&gt;0),"Sí","No")</f>
        <v>No</v>
      </c>
      <c r="AM212" s="6"/>
      <c r="AN212" s="6"/>
      <c r="AO212" s="12" t="n">
        <f aca="false">IF(M212&gt;0,K212/M212,"")</f>
        <v>1</v>
      </c>
      <c r="AP212" s="22" t="str">
        <f aca="false">IF(M212&gt;=Resumen!$B$5,"Alto","Bajo")</f>
        <v>Bajo</v>
      </c>
      <c r="AQ212" s="22" t="str">
        <f aca="false">IF(AO212&gt;=Resumen!$B$28,"Alto","Bajo")</f>
        <v>Alto</v>
      </c>
      <c r="AR212" s="22" t="str">
        <f aca="false">AP212&amp;" Potencial / "&amp;AQ212&amp;" Share"</f>
        <v>Bajo Potencial / Alto Share</v>
      </c>
      <c r="AS212" s="22" t="str">
        <f aca="false">IF(Q212="Sí",IF(AO212&gt;=Resumen!$B$29,"Alto","Bajo"),"")</f>
        <v/>
      </c>
      <c r="AT212" s="22" t="str">
        <f aca="false">IF(AS212&lt;&gt;"",AP212&amp;" Potencial / "&amp;AS212&amp;" Share","")</f>
        <v/>
      </c>
      <c r="AU212" s="22" t="str">
        <f aca="false">IF(AH212="","Sin dato",IF(AH212-AO212&gt;Resumen!$B$6,"Sobre-exhibido",IF(AO212-AH212&gt;Resumen!$B$6,"Sub-exhibido","En línea")))</f>
        <v>Sin dato</v>
      </c>
      <c r="AV212" s="22" t="str">
        <f aca="false">IF(AT212="","",IF(AT212="Alto Potencial / Bajo Share",1,IF(AT212="Alto Potencial / Alto Share",2,IF(AT212="Bajo Potencial / Alto Share",3,4))))</f>
        <v/>
      </c>
      <c r="AW212" s="22" t="str">
        <f aca="false">IF(Q212="No","Sin competencia directa",IF(AV212=1,"1 - Foco Conquista (Alto Pot / Bajo Share)",IF(AV212=2,"2 - Foco Defensa (Alto Pot / Alto Share)",IF(AV212=3,"3 - Monitoreo (Bajo Pot / Alto Share)","4 - Baja Prioridad (Bajo Pot / Bajo Share)"))))</f>
        <v>Sin competencia directa</v>
      </c>
      <c r="AX212" s="12" t="str">
        <f aca="false">IF(OR(IFERROR(AND(W212&lt;&gt;"",Y212&lt;&gt;"",Y212-W212&gt;Resumen!$B$8),FALSE()),IFERROR(AND(X212&lt;&gt;"",Y212&lt;&gt;"",Y212-X212&gt;Resumen!$B$8),FALSE())),MAX(IF(IFERROR(AND(W212&lt;&gt;"",Y212&lt;&gt;"",Y212-W212&gt;Resumen!$B$8),FALSE()),Y212-W212,0),IF(IFERROR(AND(X212&lt;&gt;"",Y212&lt;&gt;"",Y212-X212&gt;Resumen!$B$8),FALSE()),Y212-X212,0)),"")</f>
        <v/>
      </c>
      <c r="AY212" s="22" t="str">
        <f aca="false">IF(OR(IFERROR(AND(W212&lt;&gt;"",Y212&lt;&gt;"",Y212-W212&gt;Resumen!$B$8),FALSE()),IFERROR(AND(X212&lt;&gt;"",Y212&lt;&gt;"",Y212-X212&gt;Resumen!$B$8),FALSE())),TRIM("Lays tiene mayor markup que "&amp;IF(IFERROR(AND(W212&lt;&gt;"",Y212&lt;&gt;"",Y212-W212&gt;Resumen!$B$8),FALSE()),"Quento ","")&amp;IF(IFERROR(AND(X212&lt;&gt;"",Y212&lt;&gt;"",Y212-X212&gt;Resumen!$B$8),FALSE()),"Julicroc ","")&amp;"en este PDV"),"")</f>
        <v/>
      </c>
      <c r="AZ212" s="22" t="str">
        <f aca="false">IF(COUNTIF('Plan Pehuamar - Lista'!$A$2:$A$167,A212)&gt;0,"Sí","No")</f>
        <v>No</v>
      </c>
      <c r="BA212" s="22" t="str">
        <f aca="false">IF(COUNTIF('Plan Combo 9+1'!$A$2:$A$226,A212)&gt;0,"Sí","No")</f>
        <v>No</v>
      </c>
      <c r="BB212" s="22" t="str">
        <f aca="false">IF(AH212="","No",IF(BA212="Sí",IF((AO212-AH212)&gt;Resumen!$B$6,"Sí","No"),IF((AO212-AH212)&gt;=Resumen!$B$132,"Sí","No")))</f>
        <v>No</v>
      </c>
      <c r="BC212" s="22" t="str">
        <f aca="false">IF(AND(N212="Sí",AL212="Sí",AI212=0),"Sí","No")</f>
        <v>No</v>
      </c>
      <c r="BD212" s="22" t="str">
        <f aca="false">IF(COUNTIF('Plan 9+1 (con Pehuamar)'!$A$2:$A$227,A212)&gt;0,"Sí","No")</f>
        <v>No</v>
      </c>
    </row>
    <row r="213" customFormat="false" ht="15" hidden="false" customHeight="true" outlineLevel="0" collapsed="false">
      <c r="A213" s="6" t="n">
        <v>403800</v>
      </c>
      <c r="B213" s="6" t="n">
        <v>1</v>
      </c>
      <c r="C213" s="6" t="n">
        <v>105</v>
      </c>
      <c r="D213" s="6" t="s">
        <v>398</v>
      </c>
      <c r="E213" s="6" t="s">
        <v>427</v>
      </c>
      <c r="F213" s="6" t="s">
        <v>201</v>
      </c>
      <c r="G213" s="6" t="s">
        <v>129</v>
      </c>
      <c r="H213" s="6" t="s">
        <v>197</v>
      </c>
      <c r="I213" s="27" t="n">
        <v>0</v>
      </c>
      <c r="J213" s="27" t="n">
        <v>0</v>
      </c>
      <c r="K213" s="27" t="n">
        <v>2</v>
      </c>
      <c r="L213" s="28" t="n">
        <f aca="false">I213+J213</f>
        <v>0</v>
      </c>
      <c r="M213" s="28" t="n">
        <f aca="false">L213+K213</f>
        <v>2</v>
      </c>
      <c r="N213" s="22" t="str">
        <f aca="false">IF(I213&gt;0,"Sí","No")</f>
        <v>No</v>
      </c>
      <c r="O213" s="22" t="str">
        <f aca="false">IF(J213&gt;0,"Sí","No")</f>
        <v>No</v>
      </c>
      <c r="P213" s="22" t="str">
        <f aca="false">IF(K213&gt;0,"Sí","No")</f>
        <v>Sí</v>
      </c>
      <c r="Q213" s="22" t="str">
        <f aca="false">IF(OR(I213&gt;0,J213&gt;0),"Sí","No")</f>
        <v>No</v>
      </c>
      <c r="R213" s="27"/>
      <c r="S213" s="27"/>
      <c r="T213" s="27"/>
      <c r="U213" s="27"/>
      <c r="V213" s="27"/>
      <c r="W213" s="12" t="str">
        <f aca="false">IF(AND(I213&gt;0,R213&gt;0),(S213-R213)/R213,"")</f>
        <v/>
      </c>
      <c r="X213" s="12" t="str">
        <f aca="false">IF(AND(J213&gt;0,T213&gt;0),(U213-T213)/T213,"")</f>
        <v/>
      </c>
      <c r="Y213" s="12" t="str">
        <f aca="false">IF(AND(K213&gt;0,V213&gt;0),(V213-Resumen!$B$7)/Resumen!$B$7,"")</f>
        <v/>
      </c>
      <c r="Z213" s="28" t="str">
        <f aca="false">IF(AND(K213&gt;0,I213&gt;0,V213&gt;0,S213&gt;0),V213-S213,"")</f>
        <v/>
      </c>
      <c r="AA213" s="12" t="str">
        <f aca="false">IF(Z213&lt;&gt;"",Z213/S213,"")</f>
        <v/>
      </c>
      <c r="AB213" s="28" t="str">
        <f aca="false">IF(AND(K213&gt;0,J213&gt;0,V213&gt;0,U213&gt;0),V213-U213,"")</f>
        <v/>
      </c>
      <c r="AC213" s="12" t="str">
        <f aca="false">IF(AB213&lt;&gt;"",AB213/U213,"")</f>
        <v/>
      </c>
      <c r="AD213" s="27" t="n">
        <v>0</v>
      </c>
      <c r="AE213" s="27" t="n">
        <v>0</v>
      </c>
      <c r="AF213" s="27" t="n">
        <v>0</v>
      </c>
      <c r="AG213" s="28" t="n">
        <f aca="false">AD213+AE213+AF213</f>
        <v>0</v>
      </c>
      <c r="AH213" s="12" t="str">
        <f aca="false">IF(AG213&gt;0,AD213/AG213,"")</f>
        <v/>
      </c>
      <c r="AI213" s="27" t="n">
        <v>0</v>
      </c>
      <c r="AJ213" s="27" t="n">
        <v>0</v>
      </c>
      <c r="AK213" s="27" t="n">
        <v>0</v>
      </c>
      <c r="AL213" s="22" t="str">
        <f aca="false">IF(OR(AJ213&gt;0,AK213&gt;0),"Sí","No")</f>
        <v>No</v>
      </c>
      <c r="AM213" s="6"/>
      <c r="AN213" s="6"/>
      <c r="AO213" s="12" t="n">
        <f aca="false">IF(M213&gt;0,K213/M213,"")</f>
        <v>1</v>
      </c>
      <c r="AP213" s="22" t="str">
        <f aca="false">IF(M213&gt;=Resumen!$B$5,"Alto","Bajo")</f>
        <v>Bajo</v>
      </c>
      <c r="AQ213" s="22" t="str">
        <f aca="false">IF(AO213&gt;=Resumen!$B$28,"Alto","Bajo")</f>
        <v>Alto</v>
      </c>
      <c r="AR213" s="22" t="str">
        <f aca="false">AP213&amp;" Potencial / "&amp;AQ213&amp;" Share"</f>
        <v>Bajo Potencial / Alto Share</v>
      </c>
      <c r="AS213" s="22" t="str">
        <f aca="false">IF(Q213="Sí",IF(AO213&gt;=Resumen!$B$29,"Alto","Bajo"),"")</f>
        <v/>
      </c>
      <c r="AT213" s="22" t="str">
        <f aca="false">IF(AS213&lt;&gt;"",AP213&amp;" Potencial / "&amp;AS213&amp;" Share","")</f>
        <v/>
      </c>
      <c r="AU213" s="22" t="str">
        <f aca="false">IF(AH213="","Sin dato",IF(AH213-AO213&gt;Resumen!$B$6,"Sobre-exhibido",IF(AO213-AH213&gt;Resumen!$B$6,"Sub-exhibido","En línea")))</f>
        <v>Sin dato</v>
      </c>
      <c r="AV213" s="22" t="str">
        <f aca="false">IF(AT213="","",IF(AT213="Alto Potencial / Bajo Share",1,IF(AT213="Alto Potencial / Alto Share",2,IF(AT213="Bajo Potencial / Alto Share",3,4))))</f>
        <v/>
      </c>
      <c r="AW213" s="22" t="str">
        <f aca="false">IF(Q213="No","Sin competencia directa",IF(AV213=1,"1 - Foco Conquista (Alto Pot / Bajo Share)",IF(AV213=2,"2 - Foco Defensa (Alto Pot / Alto Share)",IF(AV213=3,"3 - Monitoreo (Bajo Pot / Alto Share)","4 - Baja Prioridad (Bajo Pot / Bajo Share)"))))</f>
        <v>Sin competencia directa</v>
      </c>
      <c r="AX213" s="12" t="str">
        <f aca="false">IF(OR(IFERROR(AND(W213&lt;&gt;"",Y213&lt;&gt;"",Y213-W213&gt;Resumen!$B$8),FALSE()),IFERROR(AND(X213&lt;&gt;"",Y213&lt;&gt;"",Y213-X213&gt;Resumen!$B$8),FALSE())),MAX(IF(IFERROR(AND(W213&lt;&gt;"",Y213&lt;&gt;"",Y213-W213&gt;Resumen!$B$8),FALSE()),Y213-W213,0),IF(IFERROR(AND(X213&lt;&gt;"",Y213&lt;&gt;"",Y213-X213&gt;Resumen!$B$8),FALSE()),Y213-X213,0)),"")</f>
        <v/>
      </c>
      <c r="AY213" s="22" t="str">
        <f aca="false">IF(OR(IFERROR(AND(W213&lt;&gt;"",Y213&lt;&gt;"",Y213-W213&gt;Resumen!$B$8),FALSE()),IFERROR(AND(X213&lt;&gt;"",Y213&lt;&gt;"",Y213-X213&gt;Resumen!$B$8),FALSE())),TRIM("Lays tiene mayor markup que "&amp;IF(IFERROR(AND(W213&lt;&gt;"",Y213&lt;&gt;"",Y213-W213&gt;Resumen!$B$8),FALSE()),"Quento ","")&amp;IF(IFERROR(AND(X213&lt;&gt;"",Y213&lt;&gt;"",Y213-X213&gt;Resumen!$B$8),FALSE()),"Julicroc ","")&amp;"en este PDV"),"")</f>
        <v/>
      </c>
      <c r="AZ213" s="22" t="str">
        <f aca="false">IF(COUNTIF('Plan Pehuamar - Lista'!$A$2:$A$167,A213)&gt;0,"Sí","No")</f>
        <v>No</v>
      </c>
      <c r="BA213" s="22" t="str">
        <f aca="false">IF(COUNTIF('Plan Combo 9+1'!$A$2:$A$226,A213)&gt;0,"Sí","No")</f>
        <v>No</v>
      </c>
      <c r="BB213" s="22" t="str">
        <f aca="false">IF(AH213="","No",IF(BA213="Sí",IF((AO213-AH213)&gt;Resumen!$B$6,"Sí","No"),IF((AO213-AH213)&gt;=Resumen!$B$132,"Sí","No")))</f>
        <v>No</v>
      </c>
      <c r="BC213" s="22" t="str">
        <f aca="false">IF(AND(N213="Sí",AL213="Sí",AI213=0),"Sí","No")</f>
        <v>No</v>
      </c>
      <c r="BD213" s="22" t="str">
        <f aca="false">IF(COUNTIF('Plan 9+1 (con Pehuamar)'!$A$2:$A$227,A213)&gt;0,"Sí","No")</f>
        <v>No</v>
      </c>
    </row>
    <row r="214" customFormat="false" ht="15" hidden="false" customHeight="true" outlineLevel="0" collapsed="false">
      <c r="A214" s="6" t="n">
        <v>403936</v>
      </c>
      <c r="B214" s="6" t="n">
        <v>1</v>
      </c>
      <c r="C214" s="6" t="n">
        <v>105</v>
      </c>
      <c r="D214" s="6" t="s">
        <v>398</v>
      </c>
      <c r="E214" s="6" t="s">
        <v>428</v>
      </c>
      <c r="F214" s="6" t="s">
        <v>213</v>
      </c>
      <c r="G214" s="6" t="s">
        <v>129</v>
      </c>
      <c r="H214" s="6" t="s">
        <v>197</v>
      </c>
      <c r="I214" s="27" t="n">
        <v>0</v>
      </c>
      <c r="J214" s="27" t="n">
        <v>0</v>
      </c>
      <c r="K214" s="27" t="n">
        <v>1.2</v>
      </c>
      <c r="L214" s="28" t="n">
        <f aca="false">I214+J214</f>
        <v>0</v>
      </c>
      <c r="M214" s="28" t="n">
        <f aca="false">L214+K214</f>
        <v>1.2</v>
      </c>
      <c r="N214" s="22" t="str">
        <f aca="false">IF(I214&gt;0,"Sí","No")</f>
        <v>No</v>
      </c>
      <c r="O214" s="22" t="str">
        <f aca="false">IF(J214&gt;0,"Sí","No")</f>
        <v>No</v>
      </c>
      <c r="P214" s="22" t="str">
        <f aca="false">IF(K214&gt;0,"Sí","No")</f>
        <v>Sí</v>
      </c>
      <c r="Q214" s="22" t="str">
        <f aca="false">IF(OR(I214&gt;0,J214&gt;0),"Sí","No")</f>
        <v>No</v>
      </c>
      <c r="R214" s="27"/>
      <c r="S214" s="27"/>
      <c r="T214" s="27"/>
      <c r="U214" s="27"/>
      <c r="V214" s="27"/>
      <c r="W214" s="12" t="str">
        <f aca="false">IF(AND(I214&gt;0,R214&gt;0),(S214-R214)/R214,"")</f>
        <v/>
      </c>
      <c r="X214" s="12" t="str">
        <f aca="false">IF(AND(J214&gt;0,T214&gt;0),(U214-T214)/T214,"")</f>
        <v/>
      </c>
      <c r="Y214" s="12" t="str">
        <f aca="false">IF(AND(K214&gt;0,V214&gt;0),(V214-Resumen!$B$7)/Resumen!$B$7,"")</f>
        <v/>
      </c>
      <c r="Z214" s="28" t="str">
        <f aca="false">IF(AND(K214&gt;0,I214&gt;0,V214&gt;0,S214&gt;0),V214-S214,"")</f>
        <v/>
      </c>
      <c r="AA214" s="12" t="str">
        <f aca="false">IF(Z214&lt;&gt;"",Z214/S214,"")</f>
        <v/>
      </c>
      <c r="AB214" s="28" t="str">
        <f aca="false">IF(AND(K214&gt;0,J214&gt;0,V214&gt;0,U214&gt;0),V214-U214,"")</f>
        <v/>
      </c>
      <c r="AC214" s="12" t="str">
        <f aca="false">IF(AB214&lt;&gt;"",AB214/U214,"")</f>
        <v/>
      </c>
      <c r="AD214" s="27" t="n">
        <v>0</v>
      </c>
      <c r="AE214" s="27" t="n">
        <v>0</v>
      </c>
      <c r="AF214" s="27" t="n">
        <v>0</v>
      </c>
      <c r="AG214" s="28" t="n">
        <f aca="false">AD214+AE214+AF214</f>
        <v>0</v>
      </c>
      <c r="AH214" s="12" t="str">
        <f aca="false">IF(AG214&gt;0,AD214/AG214,"")</f>
        <v/>
      </c>
      <c r="AI214" s="27" t="n">
        <v>0</v>
      </c>
      <c r="AJ214" s="27" t="n">
        <v>0</v>
      </c>
      <c r="AK214" s="27" t="n">
        <v>0</v>
      </c>
      <c r="AL214" s="22" t="str">
        <f aca="false">IF(OR(AJ214&gt;0,AK214&gt;0),"Sí","No")</f>
        <v>No</v>
      </c>
      <c r="AM214" s="6"/>
      <c r="AN214" s="6"/>
      <c r="AO214" s="12" t="n">
        <f aca="false">IF(M214&gt;0,K214/M214,"")</f>
        <v>1</v>
      </c>
      <c r="AP214" s="22" t="str">
        <f aca="false">IF(M214&gt;=Resumen!$B$5,"Alto","Bajo")</f>
        <v>Bajo</v>
      </c>
      <c r="AQ214" s="22" t="str">
        <f aca="false">IF(AO214&gt;=Resumen!$B$28,"Alto","Bajo")</f>
        <v>Alto</v>
      </c>
      <c r="AR214" s="22" t="str">
        <f aca="false">AP214&amp;" Potencial / "&amp;AQ214&amp;" Share"</f>
        <v>Bajo Potencial / Alto Share</v>
      </c>
      <c r="AS214" s="22" t="str">
        <f aca="false">IF(Q214="Sí",IF(AO214&gt;=Resumen!$B$29,"Alto","Bajo"),"")</f>
        <v/>
      </c>
      <c r="AT214" s="22" t="str">
        <f aca="false">IF(AS214&lt;&gt;"",AP214&amp;" Potencial / "&amp;AS214&amp;" Share","")</f>
        <v/>
      </c>
      <c r="AU214" s="22" t="str">
        <f aca="false">IF(AH214="","Sin dato",IF(AH214-AO214&gt;Resumen!$B$6,"Sobre-exhibido",IF(AO214-AH214&gt;Resumen!$B$6,"Sub-exhibido","En línea")))</f>
        <v>Sin dato</v>
      </c>
      <c r="AV214" s="22" t="str">
        <f aca="false">IF(AT214="","",IF(AT214="Alto Potencial / Bajo Share",1,IF(AT214="Alto Potencial / Alto Share",2,IF(AT214="Bajo Potencial / Alto Share",3,4))))</f>
        <v/>
      </c>
      <c r="AW214" s="22" t="str">
        <f aca="false">IF(Q214="No","Sin competencia directa",IF(AV214=1,"1 - Foco Conquista (Alto Pot / Bajo Share)",IF(AV214=2,"2 - Foco Defensa (Alto Pot / Alto Share)",IF(AV214=3,"3 - Monitoreo (Bajo Pot / Alto Share)","4 - Baja Prioridad (Bajo Pot / Bajo Share)"))))</f>
        <v>Sin competencia directa</v>
      </c>
      <c r="AX214" s="12" t="str">
        <f aca="false">IF(OR(IFERROR(AND(W214&lt;&gt;"",Y214&lt;&gt;"",Y214-W214&gt;Resumen!$B$8),FALSE()),IFERROR(AND(X214&lt;&gt;"",Y214&lt;&gt;"",Y214-X214&gt;Resumen!$B$8),FALSE())),MAX(IF(IFERROR(AND(W214&lt;&gt;"",Y214&lt;&gt;"",Y214-W214&gt;Resumen!$B$8),FALSE()),Y214-W214,0),IF(IFERROR(AND(X214&lt;&gt;"",Y214&lt;&gt;"",Y214-X214&gt;Resumen!$B$8),FALSE()),Y214-X214,0)),"")</f>
        <v/>
      </c>
      <c r="AY214" s="22" t="str">
        <f aca="false">IF(OR(IFERROR(AND(W214&lt;&gt;"",Y214&lt;&gt;"",Y214-W214&gt;Resumen!$B$8),FALSE()),IFERROR(AND(X214&lt;&gt;"",Y214&lt;&gt;"",Y214-X214&gt;Resumen!$B$8),FALSE())),TRIM("Lays tiene mayor markup que "&amp;IF(IFERROR(AND(W214&lt;&gt;"",Y214&lt;&gt;"",Y214-W214&gt;Resumen!$B$8),FALSE()),"Quento ","")&amp;IF(IFERROR(AND(X214&lt;&gt;"",Y214&lt;&gt;"",Y214-X214&gt;Resumen!$B$8),FALSE()),"Julicroc ","")&amp;"en este PDV"),"")</f>
        <v/>
      </c>
      <c r="AZ214" s="22" t="str">
        <f aca="false">IF(COUNTIF('Plan Pehuamar - Lista'!$A$2:$A$167,A214)&gt;0,"Sí","No")</f>
        <v>No</v>
      </c>
      <c r="BA214" s="22" t="str">
        <f aca="false">IF(COUNTIF('Plan Combo 9+1'!$A$2:$A$226,A214)&gt;0,"Sí","No")</f>
        <v>No</v>
      </c>
      <c r="BB214" s="22" t="str">
        <f aca="false">IF(AH214="","No",IF(BA214="Sí",IF((AO214-AH214)&gt;Resumen!$B$6,"Sí","No"),IF((AO214-AH214)&gt;=Resumen!$B$132,"Sí","No")))</f>
        <v>No</v>
      </c>
      <c r="BC214" s="22" t="str">
        <f aca="false">IF(AND(N214="Sí",AL214="Sí",AI214=0),"Sí","No")</f>
        <v>No</v>
      </c>
      <c r="BD214" s="22" t="str">
        <f aca="false">IF(COUNTIF('Plan 9+1 (con Pehuamar)'!$A$2:$A$227,A214)&gt;0,"Sí","No")</f>
        <v>No</v>
      </c>
    </row>
    <row r="215" customFormat="false" ht="15" hidden="false" customHeight="true" outlineLevel="0" collapsed="false">
      <c r="A215" s="6" t="n">
        <v>404015</v>
      </c>
      <c r="B215" s="6" t="n">
        <v>1</v>
      </c>
      <c r="C215" s="6" t="n">
        <v>105</v>
      </c>
      <c r="D215" s="6" t="s">
        <v>398</v>
      </c>
      <c r="E215" s="6" t="s">
        <v>429</v>
      </c>
      <c r="F215" s="6" t="s">
        <v>201</v>
      </c>
      <c r="G215" s="6" t="s">
        <v>129</v>
      </c>
      <c r="H215" s="6" t="s">
        <v>197</v>
      </c>
      <c r="I215" s="27" t="n">
        <v>0</v>
      </c>
      <c r="J215" s="27" t="n">
        <v>0</v>
      </c>
      <c r="K215" s="27" t="n">
        <v>2.5</v>
      </c>
      <c r="L215" s="28" t="n">
        <f aca="false">I215+J215</f>
        <v>0</v>
      </c>
      <c r="M215" s="28" t="n">
        <f aca="false">L215+K215</f>
        <v>2.5</v>
      </c>
      <c r="N215" s="22" t="str">
        <f aca="false">IF(I215&gt;0,"Sí","No")</f>
        <v>No</v>
      </c>
      <c r="O215" s="22" t="str">
        <f aca="false">IF(J215&gt;0,"Sí","No")</f>
        <v>No</v>
      </c>
      <c r="P215" s="22" t="str">
        <f aca="false">IF(K215&gt;0,"Sí","No")</f>
        <v>Sí</v>
      </c>
      <c r="Q215" s="22" t="str">
        <f aca="false">IF(OR(I215&gt;0,J215&gt;0),"Sí","No")</f>
        <v>No</v>
      </c>
      <c r="R215" s="27"/>
      <c r="S215" s="27"/>
      <c r="T215" s="27"/>
      <c r="U215" s="27"/>
      <c r="V215" s="27"/>
      <c r="W215" s="12" t="str">
        <f aca="false">IF(AND(I215&gt;0,R215&gt;0),(S215-R215)/R215,"")</f>
        <v/>
      </c>
      <c r="X215" s="12" t="str">
        <f aca="false">IF(AND(J215&gt;0,T215&gt;0),(U215-T215)/T215,"")</f>
        <v/>
      </c>
      <c r="Y215" s="12" t="str">
        <f aca="false">IF(AND(K215&gt;0,V215&gt;0),(V215-Resumen!$B$7)/Resumen!$B$7,"")</f>
        <v/>
      </c>
      <c r="Z215" s="28" t="str">
        <f aca="false">IF(AND(K215&gt;0,I215&gt;0,V215&gt;0,S215&gt;0),V215-S215,"")</f>
        <v/>
      </c>
      <c r="AA215" s="12" t="str">
        <f aca="false">IF(Z215&lt;&gt;"",Z215/S215,"")</f>
        <v/>
      </c>
      <c r="AB215" s="28" t="str">
        <f aca="false">IF(AND(K215&gt;0,J215&gt;0,V215&gt;0,U215&gt;0),V215-U215,"")</f>
        <v/>
      </c>
      <c r="AC215" s="12" t="str">
        <f aca="false">IF(AB215&lt;&gt;"",AB215/U215,"")</f>
        <v/>
      </c>
      <c r="AD215" s="27" t="n">
        <v>0</v>
      </c>
      <c r="AE215" s="27" t="n">
        <v>0</v>
      </c>
      <c r="AF215" s="27" t="n">
        <v>0</v>
      </c>
      <c r="AG215" s="28" t="n">
        <f aca="false">AD215+AE215+AF215</f>
        <v>0</v>
      </c>
      <c r="AH215" s="12" t="str">
        <f aca="false">IF(AG215&gt;0,AD215/AG215,"")</f>
        <v/>
      </c>
      <c r="AI215" s="27" t="n">
        <v>0</v>
      </c>
      <c r="AJ215" s="27" t="n">
        <v>0</v>
      </c>
      <c r="AK215" s="27" t="n">
        <v>0</v>
      </c>
      <c r="AL215" s="22" t="str">
        <f aca="false">IF(OR(AJ215&gt;0,AK215&gt;0),"Sí","No")</f>
        <v>No</v>
      </c>
      <c r="AM215" s="6"/>
      <c r="AN215" s="6"/>
      <c r="AO215" s="12" t="n">
        <f aca="false">IF(M215&gt;0,K215/M215,"")</f>
        <v>1</v>
      </c>
      <c r="AP215" s="22" t="str">
        <f aca="false">IF(M215&gt;=Resumen!$B$5,"Alto","Bajo")</f>
        <v>Bajo</v>
      </c>
      <c r="AQ215" s="22" t="str">
        <f aca="false">IF(AO215&gt;=Resumen!$B$28,"Alto","Bajo")</f>
        <v>Alto</v>
      </c>
      <c r="AR215" s="22" t="str">
        <f aca="false">AP215&amp;" Potencial / "&amp;AQ215&amp;" Share"</f>
        <v>Bajo Potencial / Alto Share</v>
      </c>
      <c r="AS215" s="22" t="str">
        <f aca="false">IF(Q215="Sí",IF(AO215&gt;=Resumen!$B$29,"Alto","Bajo"),"")</f>
        <v/>
      </c>
      <c r="AT215" s="22" t="str">
        <f aca="false">IF(AS215&lt;&gt;"",AP215&amp;" Potencial / "&amp;AS215&amp;" Share","")</f>
        <v/>
      </c>
      <c r="AU215" s="22" t="str">
        <f aca="false">IF(AH215="","Sin dato",IF(AH215-AO215&gt;Resumen!$B$6,"Sobre-exhibido",IF(AO215-AH215&gt;Resumen!$B$6,"Sub-exhibido","En línea")))</f>
        <v>Sin dato</v>
      </c>
      <c r="AV215" s="22" t="str">
        <f aca="false">IF(AT215="","",IF(AT215="Alto Potencial / Bajo Share",1,IF(AT215="Alto Potencial / Alto Share",2,IF(AT215="Bajo Potencial / Alto Share",3,4))))</f>
        <v/>
      </c>
      <c r="AW215" s="22" t="str">
        <f aca="false">IF(Q215="No","Sin competencia directa",IF(AV215=1,"1 - Foco Conquista (Alto Pot / Bajo Share)",IF(AV215=2,"2 - Foco Defensa (Alto Pot / Alto Share)",IF(AV215=3,"3 - Monitoreo (Bajo Pot / Alto Share)","4 - Baja Prioridad (Bajo Pot / Bajo Share)"))))</f>
        <v>Sin competencia directa</v>
      </c>
      <c r="AX215" s="12" t="str">
        <f aca="false">IF(OR(IFERROR(AND(W215&lt;&gt;"",Y215&lt;&gt;"",Y215-W215&gt;Resumen!$B$8),FALSE()),IFERROR(AND(X215&lt;&gt;"",Y215&lt;&gt;"",Y215-X215&gt;Resumen!$B$8),FALSE())),MAX(IF(IFERROR(AND(W215&lt;&gt;"",Y215&lt;&gt;"",Y215-W215&gt;Resumen!$B$8),FALSE()),Y215-W215,0),IF(IFERROR(AND(X215&lt;&gt;"",Y215&lt;&gt;"",Y215-X215&gt;Resumen!$B$8),FALSE()),Y215-X215,0)),"")</f>
        <v/>
      </c>
      <c r="AY215" s="22" t="str">
        <f aca="false">IF(OR(IFERROR(AND(W215&lt;&gt;"",Y215&lt;&gt;"",Y215-W215&gt;Resumen!$B$8),FALSE()),IFERROR(AND(X215&lt;&gt;"",Y215&lt;&gt;"",Y215-X215&gt;Resumen!$B$8),FALSE())),TRIM("Lays tiene mayor markup que "&amp;IF(IFERROR(AND(W215&lt;&gt;"",Y215&lt;&gt;"",Y215-W215&gt;Resumen!$B$8),FALSE()),"Quento ","")&amp;IF(IFERROR(AND(X215&lt;&gt;"",Y215&lt;&gt;"",Y215-X215&gt;Resumen!$B$8),FALSE()),"Julicroc ","")&amp;"en este PDV"),"")</f>
        <v/>
      </c>
      <c r="AZ215" s="22" t="str">
        <f aca="false">IF(COUNTIF('Plan Pehuamar - Lista'!$A$2:$A$167,A215)&gt;0,"Sí","No")</f>
        <v>No</v>
      </c>
      <c r="BA215" s="22" t="str">
        <f aca="false">IF(COUNTIF('Plan Combo 9+1'!$A$2:$A$226,A215)&gt;0,"Sí","No")</f>
        <v>No</v>
      </c>
      <c r="BB215" s="22" t="str">
        <f aca="false">IF(AH215="","No",IF(BA215="Sí",IF((AO215-AH215)&gt;Resumen!$B$6,"Sí","No"),IF((AO215-AH215)&gt;=Resumen!$B$132,"Sí","No")))</f>
        <v>No</v>
      </c>
      <c r="BC215" s="22" t="str">
        <f aca="false">IF(AND(N215="Sí",AL215="Sí",AI215=0),"Sí","No")</f>
        <v>No</v>
      </c>
      <c r="BD215" s="22" t="str">
        <f aca="false">IF(COUNTIF('Plan 9+1 (con Pehuamar)'!$A$2:$A$227,A215)&gt;0,"Sí","No")</f>
        <v>No</v>
      </c>
    </row>
    <row r="216" customFormat="false" ht="15" hidden="false" customHeight="true" outlineLevel="0" collapsed="false">
      <c r="A216" s="6" t="n">
        <v>404023</v>
      </c>
      <c r="B216" s="6" t="n">
        <v>1</v>
      </c>
      <c r="C216" s="6" t="n">
        <v>105</v>
      </c>
      <c r="D216" s="6" t="s">
        <v>398</v>
      </c>
      <c r="E216" s="6" t="s">
        <v>430</v>
      </c>
      <c r="F216" s="6" t="s">
        <v>196</v>
      </c>
      <c r="G216" s="6" t="s">
        <v>129</v>
      </c>
      <c r="H216" s="6" t="s">
        <v>197</v>
      </c>
      <c r="I216" s="27" t="n">
        <v>0</v>
      </c>
      <c r="J216" s="27" t="n">
        <v>0</v>
      </c>
      <c r="K216" s="27" t="n">
        <v>4.1</v>
      </c>
      <c r="L216" s="28" t="n">
        <f aca="false">I216+J216</f>
        <v>0</v>
      </c>
      <c r="M216" s="28" t="n">
        <f aca="false">L216+K216</f>
        <v>4.1</v>
      </c>
      <c r="N216" s="22" t="str">
        <f aca="false">IF(I216&gt;0,"Sí","No")</f>
        <v>No</v>
      </c>
      <c r="O216" s="22" t="str">
        <f aca="false">IF(J216&gt;0,"Sí","No")</f>
        <v>No</v>
      </c>
      <c r="P216" s="22" t="str">
        <f aca="false">IF(K216&gt;0,"Sí","No")</f>
        <v>Sí</v>
      </c>
      <c r="Q216" s="22" t="str">
        <f aca="false">IF(OR(I216&gt;0,J216&gt;0),"Sí","No")</f>
        <v>No</v>
      </c>
      <c r="R216" s="27"/>
      <c r="S216" s="27"/>
      <c r="T216" s="27"/>
      <c r="U216" s="27"/>
      <c r="V216" s="27"/>
      <c r="W216" s="12" t="str">
        <f aca="false">IF(AND(I216&gt;0,R216&gt;0),(S216-R216)/R216,"")</f>
        <v/>
      </c>
      <c r="X216" s="12" t="str">
        <f aca="false">IF(AND(J216&gt;0,T216&gt;0),(U216-T216)/T216,"")</f>
        <v/>
      </c>
      <c r="Y216" s="12" t="str">
        <f aca="false">IF(AND(K216&gt;0,V216&gt;0),(V216-Resumen!$B$7)/Resumen!$B$7,"")</f>
        <v/>
      </c>
      <c r="Z216" s="28" t="str">
        <f aca="false">IF(AND(K216&gt;0,I216&gt;0,V216&gt;0,S216&gt;0),V216-S216,"")</f>
        <v/>
      </c>
      <c r="AA216" s="12" t="str">
        <f aca="false">IF(Z216&lt;&gt;"",Z216/S216,"")</f>
        <v/>
      </c>
      <c r="AB216" s="28" t="str">
        <f aca="false">IF(AND(K216&gt;0,J216&gt;0,V216&gt;0,U216&gt;0),V216-U216,"")</f>
        <v/>
      </c>
      <c r="AC216" s="12" t="str">
        <f aca="false">IF(AB216&lt;&gt;"",AB216/U216,"")</f>
        <v/>
      </c>
      <c r="AD216" s="27" t="n">
        <v>0</v>
      </c>
      <c r="AE216" s="27" t="n">
        <v>0</v>
      </c>
      <c r="AF216" s="27" t="n">
        <v>0</v>
      </c>
      <c r="AG216" s="28" t="n">
        <f aca="false">AD216+AE216+AF216</f>
        <v>0</v>
      </c>
      <c r="AH216" s="12" t="str">
        <f aca="false">IF(AG216&gt;0,AD216/AG216,"")</f>
        <v/>
      </c>
      <c r="AI216" s="27" t="n">
        <v>0</v>
      </c>
      <c r="AJ216" s="27" t="n">
        <v>0</v>
      </c>
      <c r="AK216" s="27" t="n">
        <v>0</v>
      </c>
      <c r="AL216" s="22" t="str">
        <f aca="false">IF(OR(AJ216&gt;0,AK216&gt;0),"Sí","No")</f>
        <v>No</v>
      </c>
      <c r="AM216" s="6"/>
      <c r="AN216" s="6"/>
      <c r="AO216" s="12" t="n">
        <f aca="false">IF(M216&gt;0,K216/M216,"")</f>
        <v>1</v>
      </c>
      <c r="AP216" s="22" t="str">
        <f aca="false">IF(M216&gt;=Resumen!$B$5,"Alto","Bajo")</f>
        <v>Bajo</v>
      </c>
      <c r="AQ216" s="22" t="str">
        <f aca="false">IF(AO216&gt;=Resumen!$B$28,"Alto","Bajo")</f>
        <v>Alto</v>
      </c>
      <c r="AR216" s="22" t="str">
        <f aca="false">AP216&amp;" Potencial / "&amp;AQ216&amp;" Share"</f>
        <v>Bajo Potencial / Alto Share</v>
      </c>
      <c r="AS216" s="22" t="str">
        <f aca="false">IF(Q216="Sí",IF(AO216&gt;=Resumen!$B$29,"Alto","Bajo"),"")</f>
        <v/>
      </c>
      <c r="AT216" s="22" t="str">
        <f aca="false">IF(AS216&lt;&gt;"",AP216&amp;" Potencial / "&amp;AS216&amp;" Share","")</f>
        <v/>
      </c>
      <c r="AU216" s="22" t="str">
        <f aca="false">IF(AH216="","Sin dato",IF(AH216-AO216&gt;Resumen!$B$6,"Sobre-exhibido",IF(AO216-AH216&gt;Resumen!$B$6,"Sub-exhibido","En línea")))</f>
        <v>Sin dato</v>
      </c>
      <c r="AV216" s="22" t="str">
        <f aca="false">IF(AT216="","",IF(AT216="Alto Potencial / Bajo Share",1,IF(AT216="Alto Potencial / Alto Share",2,IF(AT216="Bajo Potencial / Alto Share",3,4))))</f>
        <v/>
      </c>
      <c r="AW216" s="22" t="str">
        <f aca="false">IF(Q216="No","Sin competencia directa",IF(AV216=1,"1 - Foco Conquista (Alto Pot / Bajo Share)",IF(AV216=2,"2 - Foco Defensa (Alto Pot / Alto Share)",IF(AV216=3,"3 - Monitoreo (Bajo Pot / Alto Share)","4 - Baja Prioridad (Bajo Pot / Bajo Share)"))))</f>
        <v>Sin competencia directa</v>
      </c>
      <c r="AX216" s="12" t="str">
        <f aca="false">IF(OR(IFERROR(AND(W216&lt;&gt;"",Y216&lt;&gt;"",Y216-W216&gt;Resumen!$B$8),FALSE()),IFERROR(AND(X216&lt;&gt;"",Y216&lt;&gt;"",Y216-X216&gt;Resumen!$B$8),FALSE())),MAX(IF(IFERROR(AND(W216&lt;&gt;"",Y216&lt;&gt;"",Y216-W216&gt;Resumen!$B$8),FALSE()),Y216-W216,0),IF(IFERROR(AND(X216&lt;&gt;"",Y216&lt;&gt;"",Y216-X216&gt;Resumen!$B$8),FALSE()),Y216-X216,0)),"")</f>
        <v/>
      </c>
      <c r="AY216" s="22" t="str">
        <f aca="false">IF(OR(IFERROR(AND(W216&lt;&gt;"",Y216&lt;&gt;"",Y216-W216&gt;Resumen!$B$8),FALSE()),IFERROR(AND(X216&lt;&gt;"",Y216&lt;&gt;"",Y216-X216&gt;Resumen!$B$8),FALSE())),TRIM("Lays tiene mayor markup que "&amp;IF(IFERROR(AND(W216&lt;&gt;"",Y216&lt;&gt;"",Y216-W216&gt;Resumen!$B$8),FALSE()),"Quento ","")&amp;IF(IFERROR(AND(X216&lt;&gt;"",Y216&lt;&gt;"",Y216-X216&gt;Resumen!$B$8),FALSE()),"Julicroc ","")&amp;"en este PDV"),"")</f>
        <v/>
      </c>
      <c r="AZ216" s="22" t="str">
        <f aca="false">IF(COUNTIF('Plan Pehuamar - Lista'!$A$2:$A$167,A216)&gt;0,"Sí","No")</f>
        <v>No</v>
      </c>
      <c r="BA216" s="22" t="str">
        <f aca="false">IF(COUNTIF('Plan Combo 9+1'!$A$2:$A$226,A216)&gt;0,"Sí","No")</f>
        <v>No</v>
      </c>
      <c r="BB216" s="22" t="str">
        <f aca="false">IF(AH216="","No",IF(BA216="Sí",IF((AO216-AH216)&gt;Resumen!$B$6,"Sí","No"),IF((AO216-AH216)&gt;=Resumen!$B$132,"Sí","No")))</f>
        <v>No</v>
      </c>
      <c r="BC216" s="22" t="str">
        <f aca="false">IF(AND(N216="Sí",AL216="Sí",AI216=0),"Sí","No")</f>
        <v>No</v>
      </c>
      <c r="BD216" s="22" t="str">
        <f aca="false">IF(COUNTIF('Plan 9+1 (con Pehuamar)'!$A$2:$A$227,A216)&gt;0,"Sí","No")</f>
        <v>No</v>
      </c>
    </row>
    <row r="217" customFormat="false" ht="15" hidden="false" customHeight="true" outlineLevel="0" collapsed="false">
      <c r="A217" s="6" t="n">
        <v>404038</v>
      </c>
      <c r="B217" s="6" t="n">
        <v>1</v>
      </c>
      <c r="C217" s="6" t="n">
        <v>105</v>
      </c>
      <c r="D217" s="6" t="s">
        <v>398</v>
      </c>
      <c r="E217" s="6" t="s">
        <v>431</v>
      </c>
      <c r="F217" s="6" t="s">
        <v>196</v>
      </c>
      <c r="G217" s="6" t="s">
        <v>129</v>
      </c>
      <c r="H217" s="6" t="s">
        <v>197</v>
      </c>
      <c r="I217" s="27" t="n">
        <v>0</v>
      </c>
      <c r="J217" s="27" t="n">
        <v>0</v>
      </c>
      <c r="K217" s="27" t="n">
        <v>1.2</v>
      </c>
      <c r="L217" s="28" t="n">
        <f aca="false">I217+J217</f>
        <v>0</v>
      </c>
      <c r="M217" s="28" t="n">
        <f aca="false">L217+K217</f>
        <v>1.2</v>
      </c>
      <c r="N217" s="22" t="str">
        <f aca="false">IF(I217&gt;0,"Sí","No")</f>
        <v>No</v>
      </c>
      <c r="O217" s="22" t="str">
        <f aca="false">IF(J217&gt;0,"Sí","No")</f>
        <v>No</v>
      </c>
      <c r="P217" s="22" t="str">
        <f aca="false">IF(K217&gt;0,"Sí","No")</f>
        <v>Sí</v>
      </c>
      <c r="Q217" s="22" t="str">
        <f aca="false">IF(OR(I217&gt;0,J217&gt;0),"Sí","No")</f>
        <v>No</v>
      </c>
      <c r="R217" s="27"/>
      <c r="S217" s="27"/>
      <c r="T217" s="27"/>
      <c r="U217" s="27"/>
      <c r="V217" s="27"/>
      <c r="W217" s="12" t="str">
        <f aca="false">IF(AND(I217&gt;0,R217&gt;0),(S217-R217)/R217,"")</f>
        <v/>
      </c>
      <c r="X217" s="12" t="str">
        <f aca="false">IF(AND(J217&gt;0,T217&gt;0),(U217-T217)/T217,"")</f>
        <v/>
      </c>
      <c r="Y217" s="12" t="str">
        <f aca="false">IF(AND(K217&gt;0,V217&gt;0),(V217-Resumen!$B$7)/Resumen!$B$7,"")</f>
        <v/>
      </c>
      <c r="Z217" s="28" t="str">
        <f aca="false">IF(AND(K217&gt;0,I217&gt;0,V217&gt;0,S217&gt;0),V217-S217,"")</f>
        <v/>
      </c>
      <c r="AA217" s="12" t="str">
        <f aca="false">IF(Z217&lt;&gt;"",Z217/S217,"")</f>
        <v/>
      </c>
      <c r="AB217" s="28" t="str">
        <f aca="false">IF(AND(K217&gt;0,J217&gt;0,V217&gt;0,U217&gt;0),V217-U217,"")</f>
        <v/>
      </c>
      <c r="AC217" s="12" t="str">
        <f aca="false">IF(AB217&lt;&gt;"",AB217/U217,"")</f>
        <v/>
      </c>
      <c r="AD217" s="27" t="n">
        <v>0</v>
      </c>
      <c r="AE217" s="27" t="n">
        <v>0</v>
      </c>
      <c r="AF217" s="27" t="n">
        <v>0</v>
      </c>
      <c r="AG217" s="28" t="n">
        <f aca="false">AD217+AE217+AF217</f>
        <v>0</v>
      </c>
      <c r="AH217" s="12" t="str">
        <f aca="false">IF(AG217&gt;0,AD217/AG217,"")</f>
        <v/>
      </c>
      <c r="AI217" s="27" t="n">
        <v>0</v>
      </c>
      <c r="AJ217" s="27" t="n">
        <v>0</v>
      </c>
      <c r="AK217" s="27" t="n">
        <v>0</v>
      </c>
      <c r="AL217" s="22" t="str">
        <f aca="false">IF(OR(AJ217&gt;0,AK217&gt;0),"Sí","No")</f>
        <v>No</v>
      </c>
      <c r="AM217" s="6"/>
      <c r="AN217" s="6"/>
      <c r="AO217" s="12" t="n">
        <f aca="false">IF(M217&gt;0,K217/M217,"")</f>
        <v>1</v>
      </c>
      <c r="AP217" s="22" t="str">
        <f aca="false">IF(M217&gt;=Resumen!$B$5,"Alto","Bajo")</f>
        <v>Bajo</v>
      </c>
      <c r="AQ217" s="22" t="str">
        <f aca="false">IF(AO217&gt;=Resumen!$B$28,"Alto","Bajo")</f>
        <v>Alto</v>
      </c>
      <c r="AR217" s="22" t="str">
        <f aca="false">AP217&amp;" Potencial / "&amp;AQ217&amp;" Share"</f>
        <v>Bajo Potencial / Alto Share</v>
      </c>
      <c r="AS217" s="22" t="str">
        <f aca="false">IF(Q217="Sí",IF(AO217&gt;=Resumen!$B$29,"Alto","Bajo"),"")</f>
        <v/>
      </c>
      <c r="AT217" s="22" t="str">
        <f aca="false">IF(AS217&lt;&gt;"",AP217&amp;" Potencial / "&amp;AS217&amp;" Share","")</f>
        <v/>
      </c>
      <c r="AU217" s="22" t="str">
        <f aca="false">IF(AH217="","Sin dato",IF(AH217-AO217&gt;Resumen!$B$6,"Sobre-exhibido",IF(AO217-AH217&gt;Resumen!$B$6,"Sub-exhibido","En línea")))</f>
        <v>Sin dato</v>
      </c>
      <c r="AV217" s="22" t="str">
        <f aca="false">IF(AT217="","",IF(AT217="Alto Potencial / Bajo Share",1,IF(AT217="Alto Potencial / Alto Share",2,IF(AT217="Bajo Potencial / Alto Share",3,4))))</f>
        <v/>
      </c>
      <c r="AW217" s="22" t="str">
        <f aca="false">IF(Q217="No","Sin competencia directa",IF(AV217=1,"1 - Foco Conquista (Alto Pot / Bajo Share)",IF(AV217=2,"2 - Foco Defensa (Alto Pot / Alto Share)",IF(AV217=3,"3 - Monitoreo (Bajo Pot / Alto Share)","4 - Baja Prioridad (Bajo Pot / Bajo Share)"))))</f>
        <v>Sin competencia directa</v>
      </c>
      <c r="AX217" s="12" t="str">
        <f aca="false">IF(OR(IFERROR(AND(W217&lt;&gt;"",Y217&lt;&gt;"",Y217-W217&gt;Resumen!$B$8),FALSE()),IFERROR(AND(X217&lt;&gt;"",Y217&lt;&gt;"",Y217-X217&gt;Resumen!$B$8),FALSE())),MAX(IF(IFERROR(AND(W217&lt;&gt;"",Y217&lt;&gt;"",Y217-W217&gt;Resumen!$B$8),FALSE()),Y217-W217,0),IF(IFERROR(AND(X217&lt;&gt;"",Y217&lt;&gt;"",Y217-X217&gt;Resumen!$B$8),FALSE()),Y217-X217,0)),"")</f>
        <v/>
      </c>
      <c r="AY217" s="22" t="str">
        <f aca="false">IF(OR(IFERROR(AND(W217&lt;&gt;"",Y217&lt;&gt;"",Y217-W217&gt;Resumen!$B$8),FALSE()),IFERROR(AND(X217&lt;&gt;"",Y217&lt;&gt;"",Y217-X217&gt;Resumen!$B$8),FALSE())),TRIM("Lays tiene mayor markup que "&amp;IF(IFERROR(AND(W217&lt;&gt;"",Y217&lt;&gt;"",Y217-W217&gt;Resumen!$B$8),FALSE()),"Quento ","")&amp;IF(IFERROR(AND(X217&lt;&gt;"",Y217&lt;&gt;"",Y217-X217&gt;Resumen!$B$8),FALSE()),"Julicroc ","")&amp;"en este PDV"),"")</f>
        <v/>
      </c>
      <c r="AZ217" s="22" t="str">
        <f aca="false">IF(COUNTIF('Plan Pehuamar - Lista'!$A$2:$A$167,A217)&gt;0,"Sí","No")</f>
        <v>No</v>
      </c>
      <c r="BA217" s="22" t="str">
        <f aca="false">IF(COUNTIF('Plan Combo 9+1'!$A$2:$A$226,A217)&gt;0,"Sí","No")</f>
        <v>No</v>
      </c>
      <c r="BB217" s="22" t="str">
        <f aca="false">IF(AH217="","No",IF(BA217="Sí",IF((AO217-AH217)&gt;Resumen!$B$6,"Sí","No"),IF((AO217-AH217)&gt;=Resumen!$B$132,"Sí","No")))</f>
        <v>No</v>
      </c>
      <c r="BC217" s="22" t="str">
        <f aca="false">IF(AND(N217="Sí",AL217="Sí",AI217=0),"Sí","No")</f>
        <v>No</v>
      </c>
      <c r="BD217" s="22" t="str">
        <f aca="false">IF(COUNTIF('Plan 9+1 (con Pehuamar)'!$A$2:$A$227,A217)&gt;0,"Sí","No")</f>
        <v>No</v>
      </c>
    </row>
    <row r="218" customFormat="false" ht="15" hidden="false" customHeight="true" outlineLevel="0" collapsed="false">
      <c r="A218" s="6" t="n">
        <v>404051</v>
      </c>
      <c r="B218" s="6" t="n">
        <v>1</v>
      </c>
      <c r="C218" s="6" t="n">
        <v>105</v>
      </c>
      <c r="D218" s="6" t="s">
        <v>398</v>
      </c>
      <c r="E218" s="6" t="s">
        <v>432</v>
      </c>
      <c r="F218" s="6" t="s">
        <v>201</v>
      </c>
      <c r="G218" s="6" t="s">
        <v>129</v>
      </c>
      <c r="H218" s="6" t="s">
        <v>197</v>
      </c>
      <c r="I218" s="27" t="n">
        <v>0</v>
      </c>
      <c r="J218" s="27" t="n">
        <v>0</v>
      </c>
      <c r="K218" s="27" t="n">
        <v>1.5</v>
      </c>
      <c r="L218" s="28" t="n">
        <f aca="false">I218+J218</f>
        <v>0</v>
      </c>
      <c r="M218" s="28" t="n">
        <f aca="false">L218+K218</f>
        <v>1.5</v>
      </c>
      <c r="N218" s="22" t="str">
        <f aca="false">IF(I218&gt;0,"Sí","No")</f>
        <v>No</v>
      </c>
      <c r="O218" s="22" t="str">
        <f aca="false">IF(J218&gt;0,"Sí","No")</f>
        <v>No</v>
      </c>
      <c r="P218" s="22" t="str">
        <f aca="false">IF(K218&gt;0,"Sí","No")</f>
        <v>Sí</v>
      </c>
      <c r="Q218" s="22" t="str">
        <f aca="false">IF(OR(I218&gt;0,J218&gt;0),"Sí","No")</f>
        <v>No</v>
      </c>
      <c r="R218" s="27"/>
      <c r="S218" s="27"/>
      <c r="T218" s="27"/>
      <c r="U218" s="27"/>
      <c r="V218" s="27"/>
      <c r="W218" s="12" t="str">
        <f aca="false">IF(AND(I218&gt;0,R218&gt;0),(S218-R218)/R218,"")</f>
        <v/>
      </c>
      <c r="X218" s="12" t="str">
        <f aca="false">IF(AND(J218&gt;0,T218&gt;0),(U218-T218)/T218,"")</f>
        <v/>
      </c>
      <c r="Y218" s="12" t="str">
        <f aca="false">IF(AND(K218&gt;0,V218&gt;0),(V218-Resumen!$B$7)/Resumen!$B$7,"")</f>
        <v/>
      </c>
      <c r="Z218" s="28" t="str">
        <f aca="false">IF(AND(K218&gt;0,I218&gt;0,V218&gt;0,S218&gt;0),V218-S218,"")</f>
        <v/>
      </c>
      <c r="AA218" s="12" t="str">
        <f aca="false">IF(Z218&lt;&gt;"",Z218/S218,"")</f>
        <v/>
      </c>
      <c r="AB218" s="28" t="str">
        <f aca="false">IF(AND(K218&gt;0,J218&gt;0,V218&gt;0,U218&gt;0),V218-U218,"")</f>
        <v/>
      </c>
      <c r="AC218" s="12" t="str">
        <f aca="false">IF(AB218&lt;&gt;"",AB218/U218,"")</f>
        <v/>
      </c>
      <c r="AD218" s="27" t="n">
        <v>0</v>
      </c>
      <c r="AE218" s="27" t="n">
        <v>0</v>
      </c>
      <c r="AF218" s="27" t="n">
        <v>0</v>
      </c>
      <c r="AG218" s="28" t="n">
        <f aca="false">AD218+AE218+AF218</f>
        <v>0</v>
      </c>
      <c r="AH218" s="12" t="str">
        <f aca="false">IF(AG218&gt;0,AD218/AG218,"")</f>
        <v/>
      </c>
      <c r="AI218" s="27" t="n">
        <v>0</v>
      </c>
      <c r="AJ218" s="27" t="n">
        <v>0</v>
      </c>
      <c r="AK218" s="27" t="n">
        <v>0</v>
      </c>
      <c r="AL218" s="22" t="str">
        <f aca="false">IF(OR(AJ218&gt;0,AK218&gt;0),"Sí","No")</f>
        <v>No</v>
      </c>
      <c r="AM218" s="6"/>
      <c r="AN218" s="6"/>
      <c r="AO218" s="12" t="n">
        <f aca="false">IF(M218&gt;0,K218/M218,"")</f>
        <v>1</v>
      </c>
      <c r="AP218" s="22" t="str">
        <f aca="false">IF(M218&gt;=Resumen!$B$5,"Alto","Bajo")</f>
        <v>Bajo</v>
      </c>
      <c r="AQ218" s="22" t="str">
        <f aca="false">IF(AO218&gt;=Resumen!$B$28,"Alto","Bajo")</f>
        <v>Alto</v>
      </c>
      <c r="AR218" s="22" t="str">
        <f aca="false">AP218&amp;" Potencial / "&amp;AQ218&amp;" Share"</f>
        <v>Bajo Potencial / Alto Share</v>
      </c>
      <c r="AS218" s="22" t="str">
        <f aca="false">IF(Q218="Sí",IF(AO218&gt;=Resumen!$B$29,"Alto","Bajo"),"")</f>
        <v/>
      </c>
      <c r="AT218" s="22" t="str">
        <f aca="false">IF(AS218&lt;&gt;"",AP218&amp;" Potencial / "&amp;AS218&amp;" Share","")</f>
        <v/>
      </c>
      <c r="AU218" s="22" t="str">
        <f aca="false">IF(AH218="","Sin dato",IF(AH218-AO218&gt;Resumen!$B$6,"Sobre-exhibido",IF(AO218-AH218&gt;Resumen!$B$6,"Sub-exhibido","En línea")))</f>
        <v>Sin dato</v>
      </c>
      <c r="AV218" s="22" t="str">
        <f aca="false">IF(AT218="","",IF(AT218="Alto Potencial / Bajo Share",1,IF(AT218="Alto Potencial / Alto Share",2,IF(AT218="Bajo Potencial / Alto Share",3,4))))</f>
        <v/>
      </c>
      <c r="AW218" s="22" t="str">
        <f aca="false">IF(Q218="No","Sin competencia directa",IF(AV218=1,"1 - Foco Conquista (Alto Pot / Bajo Share)",IF(AV218=2,"2 - Foco Defensa (Alto Pot / Alto Share)",IF(AV218=3,"3 - Monitoreo (Bajo Pot / Alto Share)","4 - Baja Prioridad (Bajo Pot / Bajo Share)"))))</f>
        <v>Sin competencia directa</v>
      </c>
      <c r="AX218" s="12" t="str">
        <f aca="false">IF(OR(IFERROR(AND(W218&lt;&gt;"",Y218&lt;&gt;"",Y218-W218&gt;Resumen!$B$8),FALSE()),IFERROR(AND(X218&lt;&gt;"",Y218&lt;&gt;"",Y218-X218&gt;Resumen!$B$8),FALSE())),MAX(IF(IFERROR(AND(W218&lt;&gt;"",Y218&lt;&gt;"",Y218-W218&gt;Resumen!$B$8),FALSE()),Y218-W218,0),IF(IFERROR(AND(X218&lt;&gt;"",Y218&lt;&gt;"",Y218-X218&gt;Resumen!$B$8),FALSE()),Y218-X218,0)),"")</f>
        <v/>
      </c>
      <c r="AY218" s="22" t="str">
        <f aca="false">IF(OR(IFERROR(AND(W218&lt;&gt;"",Y218&lt;&gt;"",Y218-W218&gt;Resumen!$B$8),FALSE()),IFERROR(AND(X218&lt;&gt;"",Y218&lt;&gt;"",Y218-X218&gt;Resumen!$B$8),FALSE())),TRIM("Lays tiene mayor markup que "&amp;IF(IFERROR(AND(W218&lt;&gt;"",Y218&lt;&gt;"",Y218-W218&gt;Resumen!$B$8),FALSE()),"Quento ","")&amp;IF(IFERROR(AND(X218&lt;&gt;"",Y218&lt;&gt;"",Y218-X218&gt;Resumen!$B$8),FALSE()),"Julicroc ","")&amp;"en este PDV"),"")</f>
        <v/>
      </c>
      <c r="AZ218" s="22" t="str">
        <f aca="false">IF(COUNTIF('Plan Pehuamar - Lista'!$A$2:$A$167,A218)&gt;0,"Sí","No")</f>
        <v>No</v>
      </c>
      <c r="BA218" s="22" t="str">
        <f aca="false">IF(COUNTIF('Plan Combo 9+1'!$A$2:$A$226,A218)&gt;0,"Sí","No")</f>
        <v>No</v>
      </c>
      <c r="BB218" s="22" t="str">
        <f aca="false">IF(AH218="","No",IF(BA218="Sí",IF((AO218-AH218)&gt;Resumen!$B$6,"Sí","No"),IF((AO218-AH218)&gt;=Resumen!$B$132,"Sí","No")))</f>
        <v>No</v>
      </c>
      <c r="BC218" s="22" t="str">
        <f aca="false">IF(AND(N218="Sí",AL218="Sí",AI218=0),"Sí","No")</f>
        <v>No</v>
      </c>
      <c r="BD218" s="22" t="str">
        <f aca="false">IF(COUNTIF('Plan 9+1 (con Pehuamar)'!$A$2:$A$227,A218)&gt;0,"Sí","No")</f>
        <v>No</v>
      </c>
    </row>
    <row r="219" customFormat="false" ht="15" hidden="false" customHeight="true" outlineLevel="0" collapsed="false">
      <c r="A219" s="6" t="n">
        <v>404200</v>
      </c>
      <c r="B219" s="6" t="n">
        <v>1</v>
      </c>
      <c r="C219" s="6" t="n">
        <v>105</v>
      </c>
      <c r="D219" s="6" t="s">
        <v>398</v>
      </c>
      <c r="E219" s="6" t="s">
        <v>433</v>
      </c>
      <c r="F219" s="6" t="s">
        <v>201</v>
      </c>
      <c r="G219" s="6" t="s">
        <v>129</v>
      </c>
      <c r="H219" s="6" t="s">
        <v>197</v>
      </c>
      <c r="I219" s="27" t="n">
        <v>0</v>
      </c>
      <c r="J219" s="27" t="n">
        <v>0</v>
      </c>
      <c r="K219" s="27" t="n">
        <v>7.5</v>
      </c>
      <c r="L219" s="28" t="n">
        <f aca="false">I219+J219</f>
        <v>0</v>
      </c>
      <c r="M219" s="28" t="n">
        <f aca="false">L219+K219</f>
        <v>7.5</v>
      </c>
      <c r="N219" s="22" t="str">
        <f aca="false">IF(I219&gt;0,"Sí","No")</f>
        <v>No</v>
      </c>
      <c r="O219" s="22" t="str">
        <f aca="false">IF(J219&gt;0,"Sí","No")</f>
        <v>No</v>
      </c>
      <c r="P219" s="22" t="str">
        <f aca="false">IF(K219&gt;0,"Sí","No")</f>
        <v>Sí</v>
      </c>
      <c r="Q219" s="22" t="str">
        <f aca="false">IF(OR(I219&gt;0,J219&gt;0),"Sí","No")</f>
        <v>No</v>
      </c>
      <c r="R219" s="27"/>
      <c r="S219" s="27"/>
      <c r="T219" s="27"/>
      <c r="U219" s="27"/>
      <c r="V219" s="27"/>
      <c r="W219" s="12" t="str">
        <f aca="false">IF(AND(I219&gt;0,R219&gt;0),(S219-R219)/R219,"")</f>
        <v/>
      </c>
      <c r="X219" s="12" t="str">
        <f aca="false">IF(AND(J219&gt;0,T219&gt;0),(U219-T219)/T219,"")</f>
        <v/>
      </c>
      <c r="Y219" s="12" t="str">
        <f aca="false">IF(AND(K219&gt;0,V219&gt;0),(V219-Resumen!$B$7)/Resumen!$B$7,"")</f>
        <v/>
      </c>
      <c r="Z219" s="28" t="str">
        <f aca="false">IF(AND(K219&gt;0,I219&gt;0,V219&gt;0,S219&gt;0),V219-S219,"")</f>
        <v/>
      </c>
      <c r="AA219" s="12" t="str">
        <f aca="false">IF(Z219&lt;&gt;"",Z219/S219,"")</f>
        <v/>
      </c>
      <c r="AB219" s="28" t="str">
        <f aca="false">IF(AND(K219&gt;0,J219&gt;0,V219&gt;0,U219&gt;0),V219-U219,"")</f>
        <v/>
      </c>
      <c r="AC219" s="12" t="str">
        <f aca="false">IF(AB219&lt;&gt;"",AB219/U219,"")</f>
        <v/>
      </c>
      <c r="AD219" s="27" t="n">
        <v>0</v>
      </c>
      <c r="AE219" s="27" t="n">
        <v>0</v>
      </c>
      <c r="AF219" s="27" t="n">
        <v>0</v>
      </c>
      <c r="AG219" s="28" t="n">
        <f aca="false">AD219+AE219+AF219</f>
        <v>0</v>
      </c>
      <c r="AH219" s="12" t="str">
        <f aca="false">IF(AG219&gt;0,AD219/AG219,"")</f>
        <v/>
      </c>
      <c r="AI219" s="27" t="n">
        <v>0</v>
      </c>
      <c r="AJ219" s="27" t="n">
        <v>0</v>
      </c>
      <c r="AK219" s="27" t="n">
        <v>0</v>
      </c>
      <c r="AL219" s="22" t="str">
        <f aca="false">IF(OR(AJ219&gt;0,AK219&gt;0),"Sí","No")</f>
        <v>No</v>
      </c>
      <c r="AM219" s="6"/>
      <c r="AN219" s="6"/>
      <c r="AO219" s="12" t="n">
        <f aca="false">IF(M219&gt;0,K219/M219,"")</f>
        <v>1</v>
      </c>
      <c r="AP219" s="22" t="str">
        <f aca="false">IF(M219&gt;=Resumen!$B$5,"Alto","Bajo")</f>
        <v>Bajo</v>
      </c>
      <c r="AQ219" s="22" t="str">
        <f aca="false">IF(AO219&gt;=Resumen!$B$28,"Alto","Bajo")</f>
        <v>Alto</v>
      </c>
      <c r="AR219" s="22" t="str">
        <f aca="false">AP219&amp;" Potencial / "&amp;AQ219&amp;" Share"</f>
        <v>Bajo Potencial / Alto Share</v>
      </c>
      <c r="AS219" s="22" t="str">
        <f aca="false">IF(Q219="Sí",IF(AO219&gt;=Resumen!$B$29,"Alto","Bajo"),"")</f>
        <v/>
      </c>
      <c r="AT219" s="22" t="str">
        <f aca="false">IF(AS219&lt;&gt;"",AP219&amp;" Potencial / "&amp;AS219&amp;" Share","")</f>
        <v/>
      </c>
      <c r="AU219" s="22" t="str">
        <f aca="false">IF(AH219="","Sin dato",IF(AH219-AO219&gt;Resumen!$B$6,"Sobre-exhibido",IF(AO219-AH219&gt;Resumen!$B$6,"Sub-exhibido","En línea")))</f>
        <v>Sin dato</v>
      </c>
      <c r="AV219" s="22" t="str">
        <f aca="false">IF(AT219="","",IF(AT219="Alto Potencial / Bajo Share",1,IF(AT219="Alto Potencial / Alto Share",2,IF(AT219="Bajo Potencial / Alto Share",3,4))))</f>
        <v/>
      </c>
      <c r="AW219" s="22" t="str">
        <f aca="false">IF(Q219="No","Sin competencia directa",IF(AV219=1,"1 - Foco Conquista (Alto Pot / Bajo Share)",IF(AV219=2,"2 - Foco Defensa (Alto Pot / Alto Share)",IF(AV219=3,"3 - Monitoreo (Bajo Pot / Alto Share)","4 - Baja Prioridad (Bajo Pot / Bajo Share)"))))</f>
        <v>Sin competencia directa</v>
      </c>
      <c r="AX219" s="12" t="str">
        <f aca="false">IF(OR(IFERROR(AND(W219&lt;&gt;"",Y219&lt;&gt;"",Y219-W219&gt;Resumen!$B$8),FALSE()),IFERROR(AND(X219&lt;&gt;"",Y219&lt;&gt;"",Y219-X219&gt;Resumen!$B$8),FALSE())),MAX(IF(IFERROR(AND(W219&lt;&gt;"",Y219&lt;&gt;"",Y219-W219&gt;Resumen!$B$8),FALSE()),Y219-W219,0),IF(IFERROR(AND(X219&lt;&gt;"",Y219&lt;&gt;"",Y219-X219&gt;Resumen!$B$8),FALSE()),Y219-X219,0)),"")</f>
        <v/>
      </c>
      <c r="AY219" s="22" t="str">
        <f aca="false">IF(OR(IFERROR(AND(W219&lt;&gt;"",Y219&lt;&gt;"",Y219-W219&gt;Resumen!$B$8),FALSE()),IFERROR(AND(X219&lt;&gt;"",Y219&lt;&gt;"",Y219-X219&gt;Resumen!$B$8),FALSE())),TRIM("Lays tiene mayor markup que "&amp;IF(IFERROR(AND(W219&lt;&gt;"",Y219&lt;&gt;"",Y219-W219&gt;Resumen!$B$8),FALSE()),"Quento ","")&amp;IF(IFERROR(AND(X219&lt;&gt;"",Y219&lt;&gt;"",Y219-X219&gt;Resumen!$B$8),FALSE()),"Julicroc ","")&amp;"en este PDV"),"")</f>
        <v/>
      </c>
      <c r="AZ219" s="22" t="str">
        <f aca="false">IF(COUNTIF('Plan Pehuamar - Lista'!$A$2:$A$167,A219)&gt;0,"Sí","No")</f>
        <v>No</v>
      </c>
      <c r="BA219" s="22" t="str">
        <f aca="false">IF(COUNTIF('Plan Combo 9+1'!$A$2:$A$226,A219)&gt;0,"Sí","No")</f>
        <v>No</v>
      </c>
      <c r="BB219" s="22" t="str">
        <f aca="false">IF(AH219="","No",IF(BA219="Sí",IF((AO219-AH219)&gt;Resumen!$B$6,"Sí","No"),IF((AO219-AH219)&gt;=Resumen!$B$132,"Sí","No")))</f>
        <v>No</v>
      </c>
      <c r="BC219" s="22" t="str">
        <f aca="false">IF(AND(N219="Sí",AL219="Sí",AI219=0),"Sí","No")</f>
        <v>No</v>
      </c>
      <c r="BD219" s="22" t="str">
        <f aca="false">IF(COUNTIF('Plan 9+1 (con Pehuamar)'!$A$2:$A$227,A219)&gt;0,"Sí","No")</f>
        <v>No</v>
      </c>
    </row>
    <row r="220" customFormat="false" ht="15" hidden="false" customHeight="true" outlineLevel="0" collapsed="false">
      <c r="A220" s="6" t="n">
        <v>404231</v>
      </c>
      <c r="B220" s="6" t="n">
        <v>1</v>
      </c>
      <c r="C220" s="6" t="n">
        <v>105</v>
      </c>
      <c r="D220" s="6" t="s">
        <v>398</v>
      </c>
      <c r="E220" s="6" t="s">
        <v>434</v>
      </c>
      <c r="F220" s="6" t="s">
        <v>196</v>
      </c>
      <c r="G220" s="6" t="s">
        <v>129</v>
      </c>
      <c r="H220" s="6" t="s">
        <v>197</v>
      </c>
      <c r="I220" s="27" t="n">
        <v>0</v>
      </c>
      <c r="J220" s="27" t="n">
        <v>0</v>
      </c>
      <c r="K220" s="27" t="n">
        <v>0.9</v>
      </c>
      <c r="L220" s="28" t="n">
        <f aca="false">I220+J220</f>
        <v>0</v>
      </c>
      <c r="M220" s="28" t="n">
        <f aca="false">L220+K220</f>
        <v>0.9</v>
      </c>
      <c r="N220" s="22" t="str">
        <f aca="false">IF(I220&gt;0,"Sí","No")</f>
        <v>No</v>
      </c>
      <c r="O220" s="22" t="str">
        <f aca="false">IF(J220&gt;0,"Sí","No")</f>
        <v>No</v>
      </c>
      <c r="P220" s="22" t="str">
        <f aca="false">IF(K220&gt;0,"Sí","No")</f>
        <v>Sí</v>
      </c>
      <c r="Q220" s="22" t="str">
        <f aca="false">IF(OR(I220&gt;0,J220&gt;0),"Sí","No")</f>
        <v>No</v>
      </c>
      <c r="R220" s="27"/>
      <c r="S220" s="27"/>
      <c r="T220" s="27"/>
      <c r="U220" s="27"/>
      <c r="V220" s="27"/>
      <c r="W220" s="12" t="str">
        <f aca="false">IF(AND(I220&gt;0,R220&gt;0),(S220-R220)/R220,"")</f>
        <v/>
      </c>
      <c r="X220" s="12" t="str">
        <f aca="false">IF(AND(J220&gt;0,T220&gt;0),(U220-T220)/T220,"")</f>
        <v/>
      </c>
      <c r="Y220" s="12" t="str">
        <f aca="false">IF(AND(K220&gt;0,V220&gt;0),(V220-Resumen!$B$7)/Resumen!$B$7,"")</f>
        <v/>
      </c>
      <c r="Z220" s="28" t="str">
        <f aca="false">IF(AND(K220&gt;0,I220&gt;0,V220&gt;0,S220&gt;0),V220-S220,"")</f>
        <v/>
      </c>
      <c r="AA220" s="12" t="str">
        <f aca="false">IF(Z220&lt;&gt;"",Z220/S220,"")</f>
        <v/>
      </c>
      <c r="AB220" s="28" t="str">
        <f aca="false">IF(AND(K220&gt;0,J220&gt;0,V220&gt;0,U220&gt;0),V220-U220,"")</f>
        <v/>
      </c>
      <c r="AC220" s="12" t="str">
        <f aca="false">IF(AB220&lt;&gt;"",AB220/U220,"")</f>
        <v/>
      </c>
      <c r="AD220" s="27" t="n">
        <v>0</v>
      </c>
      <c r="AE220" s="27" t="n">
        <v>0</v>
      </c>
      <c r="AF220" s="27" t="n">
        <v>0</v>
      </c>
      <c r="AG220" s="28" t="n">
        <f aca="false">AD220+AE220+AF220</f>
        <v>0</v>
      </c>
      <c r="AH220" s="12" t="str">
        <f aca="false">IF(AG220&gt;0,AD220/AG220,"")</f>
        <v/>
      </c>
      <c r="AI220" s="27" t="n">
        <v>0</v>
      </c>
      <c r="AJ220" s="27" t="n">
        <v>0</v>
      </c>
      <c r="AK220" s="27" t="n">
        <v>0</v>
      </c>
      <c r="AL220" s="22" t="str">
        <f aca="false">IF(OR(AJ220&gt;0,AK220&gt;0),"Sí","No")</f>
        <v>No</v>
      </c>
      <c r="AM220" s="6"/>
      <c r="AN220" s="6"/>
      <c r="AO220" s="12" t="n">
        <f aca="false">IF(M220&gt;0,K220/M220,"")</f>
        <v>1</v>
      </c>
      <c r="AP220" s="22" t="str">
        <f aca="false">IF(M220&gt;=Resumen!$B$5,"Alto","Bajo")</f>
        <v>Bajo</v>
      </c>
      <c r="AQ220" s="22" t="str">
        <f aca="false">IF(AO220&gt;=Resumen!$B$28,"Alto","Bajo")</f>
        <v>Alto</v>
      </c>
      <c r="AR220" s="22" t="str">
        <f aca="false">AP220&amp;" Potencial / "&amp;AQ220&amp;" Share"</f>
        <v>Bajo Potencial / Alto Share</v>
      </c>
      <c r="AS220" s="22" t="str">
        <f aca="false">IF(Q220="Sí",IF(AO220&gt;=Resumen!$B$29,"Alto","Bajo"),"")</f>
        <v/>
      </c>
      <c r="AT220" s="22" t="str">
        <f aca="false">IF(AS220&lt;&gt;"",AP220&amp;" Potencial / "&amp;AS220&amp;" Share","")</f>
        <v/>
      </c>
      <c r="AU220" s="22" t="str">
        <f aca="false">IF(AH220="","Sin dato",IF(AH220-AO220&gt;Resumen!$B$6,"Sobre-exhibido",IF(AO220-AH220&gt;Resumen!$B$6,"Sub-exhibido","En línea")))</f>
        <v>Sin dato</v>
      </c>
      <c r="AV220" s="22" t="str">
        <f aca="false">IF(AT220="","",IF(AT220="Alto Potencial / Bajo Share",1,IF(AT220="Alto Potencial / Alto Share",2,IF(AT220="Bajo Potencial / Alto Share",3,4))))</f>
        <v/>
      </c>
      <c r="AW220" s="22" t="str">
        <f aca="false">IF(Q220="No","Sin competencia directa",IF(AV220=1,"1 - Foco Conquista (Alto Pot / Bajo Share)",IF(AV220=2,"2 - Foco Defensa (Alto Pot / Alto Share)",IF(AV220=3,"3 - Monitoreo (Bajo Pot / Alto Share)","4 - Baja Prioridad (Bajo Pot / Bajo Share)"))))</f>
        <v>Sin competencia directa</v>
      </c>
      <c r="AX220" s="12" t="str">
        <f aca="false">IF(OR(IFERROR(AND(W220&lt;&gt;"",Y220&lt;&gt;"",Y220-W220&gt;Resumen!$B$8),FALSE()),IFERROR(AND(X220&lt;&gt;"",Y220&lt;&gt;"",Y220-X220&gt;Resumen!$B$8),FALSE())),MAX(IF(IFERROR(AND(W220&lt;&gt;"",Y220&lt;&gt;"",Y220-W220&gt;Resumen!$B$8),FALSE()),Y220-W220,0),IF(IFERROR(AND(X220&lt;&gt;"",Y220&lt;&gt;"",Y220-X220&gt;Resumen!$B$8),FALSE()),Y220-X220,0)),"")</f>
        <v/>
      </c>
      <c r="AY220" s="22" t="str">
        <f aca="false">IF(OR(IFERROR(AND(W220&lt;&gt;"",Y220&lt;&gt;"",Y220-W220&gt;Resumen!$B$8),FALSE()),IFERROR(AND(X220&lt;&gt;"",Y220&lt;&gt;"",Y220-X220&gt;Resumen!$B$8),FALSE())),TRIM("Lays tiene mayor markup que "&amp;IF(IFERROR(AND(W220&lt;&gt;"",Y220&lt;&gt;"",Y220-W220&gt;Resumen!$B$8),FALSE()),"Quento ","")&amp;IF(IFERROR(AND(X220&lt;&gt;"",Y220&lt;&gt;"",Y220-X220&gt;Resumen!$B$8),FALSE()),"Julicroc ","")&amp;"en este PDV"),"")</f>
        <v/>
      </c>
      <c r="AZ220" s="22" t="str">
        <f aca="false">IF(COUNTIF('Plan Pehuamar - Lista'!$A$2:$A$167,A220)&gt;0,"Sí","No")</f>
        <v>No</v>
      </c>
      <c r="BA220" s="22" t="str">
        <f aca="false">IF(COUNTIF('Plan Combo 9+1'!$A$2:$A$226,A220)&gt;0,"Sí","No")</f>
        <v>No</v>
      </c>
      <c r="BB220" s="22" t="str">
        <f aca="false">IF(AH220="","No",IF(BA220="Sí",IF((AO220-AH220)&gt;Resumen!$B$6,"Sí","No"),IF((AO220-AH220)&gt;=Resumen!$B$132,"Sí","No")))</f>
        <v>No</v>
      </c>
      <c r="BC220" s="22" t="str">
        <f aca="false">IF(AND(N220="Sí",AL220="Sí",AI220=0),"Sí","No")</f>
        <v>No</v>
      </c>
      <c r="BD220" s="22" t="str">
        <f aca="false">IF(COUNTIF('Plan 9+1 (con Pehuamar)'!$A$2:$A$227,A220)&gt;0,"Sí","No")</f>
        <v>No</v>
      </c>
    </row>
    <row r="221" customFormat="false" ht="15" hidden="false" customHeight="true" outlineLevel="0" collapsed="false">
      <c r="A221" s="6" t="n">
        <v>404307</v>
      </c>
      <c r="B221" s="6" t="n">
        <v>1</v>
      </c>
      <c r="C221" s="6" t="n">
        <v>105</v>
      </c>
      <c r="D221" s="6" t="s">
        <v>398</v>
      </c>
      <c r="E221" s="6" t="s">
        <v>435</v>
      </c>
      <c r="F221" s="6" t="s">
        <v>201</v>
      </c>
      <c r="G221" s="6" t="s">
        <v>129</v>
      </c>
      <c r="H221" s="6" t="s">
        <v>197</v>
      </c>
      <c r="I221" s="27" t="n">
        <v>40</v>
      </c>
      <c r="J221" s="27" t="n">
        <v>0</v>
      </c>
      <c r="K221" s="27" t="n">
        <v>20</v>
      </c>
      <c r="L221" s="28" t="n">
        <f aca="false">I221+J221</f>
        <v>40</v>
      </c>
      <c r="M221" s="28" t="n">
        <f aca="false">L221+K221</f>
        <v>60</v>
      </c>
      <c r="N221" s="22" t="str">
        <f aca="false">IF(I221&gt;0,"Sí","No")</f>
        <v>Sí</v>
      </c>
      <c r="O221" s="22" t="str">
        <f aca="false">IF(J221&gt;0,"Sí","No")</f>
        <v>No</v>
      </c>
      <c r="P221" s="22" t="str">
        <f aca="false">IF(K221&gt;0,"Sí","No")</f>
        <v>Sí</v>
      </c>
      <c r="Q221" s="22" t="str">
        <f aca="false">IF(OR(I221&gt;0,J221&gt;0),"Sí","No")</f>
        <v>Sí</v>
      </c>
      <c r="R221" s="27" t="n">
        <v>1700</v>
      </c>
      <c r="S221" s="27" t="n">
        <v>3000</v>
      </c>
      <c r="T221" s="27"/>
      <c r="U221" s="27"/>
      <c r="V221" s="27" t="n">
        <v>3600</v>
      </c>
      <c r="W221" s="12" t="n">
        <f aca="false">IF(AND(I221&gt;0,R221&gt;0),(S221-R221)/R221,"")</f>
        <v>0.764705882352941</v>
      </c>
      <c r="X221" s="12" t="str">
        <f aca="false">IF(AND(J221&gt;0,T221&gt;0),(U221-T221)/T221,"")</f>
        <v/>
      </c>
      <c r="Y221" s="12" t="n">
        <f aca="false">IF(AND(K221&gt;0,V221&gt;0),(V221-Resumen!$B$7)/Resumen!$B$7,"")</f>
        <v>0.44</v>
      </c>
      <c r="Z221" s="28" t="n">
        <f aca="false">IF(AND(K221&gt;0,I221&gt;0,V221&gt;0,S221&gt;0),V221-S221,"")</f>
        <v>600</v>
      </c>
      <c r="AA221" s="12" t="n">
        <f aca="false">IF(Z221&lt;&gt;"",Z221/S221,"")</f>
        <v>0.2</v>
      </c>
      <c r="AB221" s="28" t="str">
        <f aca="false">IF(AND(K221&gt;0,J221&gt;0,V221&gt;0,U221&gt;0),V221-U221,"")</f>
        <v/>
      </c>
      <c r="AC221" s="12" t="str">
        <f aca="false">IF(AB221&lt;&gt;"",AB221/U221,"")</f>
        <v/>
      </c>
      <c r="AD221" s="27" t="n">
        <v>4</v>
      </c>
      <c r="AE221" s="27" t="n">
        <v>4</v>
      </c>
      <c r="AF221" s="27" t="n">
        <v>0</v>
      </c>
      <c r="AG221" s="28" t="n">
        <f aca="false">AD221+AE221+AF221</f>
        <v>8</v>
      </c>
      <c r="AH221" s="12" t="n">
        <f aca="false">IF(AG221&gt;0,AD221/AG221,"")</f>
        <v>0.5</v>
      </c>
      <c r="AI221" s="27" t="n">
        <v>0</v>
      </c>
      <c r="AJ221" s="27" t="n">
        <v>0</v>
      </c>
      <c r="AK221" s="27" t="n">
        <v>0</v>
      </c>
      <c r="AL221" s="22" t="str">
        <f aca="false">IF(OR(AJ221&gt;0,AK221&gt;0),"Sí","No")</f>
        <v>No</v>
      </c>
      <c r="AM221" s="6" t="s">
        <v>198</v>
      </c>
      <c r="AN221" s="6"/>
      <c r="AO221" s="12" t="n">
        <f aca="false">IF(M221&gt;0,K221/M221,"")</f>
        <v>0.333333333333333</v>
      </c>
      <c r="AP221" s="22" t="str">
        <f aca="false">IF(M221&gt;=Resumen!$B$5,"Alto","Bajo")</f>
        <v>Alto</v>
      </c>
      <c r="AQ221" s="22" t="str">
        <f aca="false">IF(AO221&gt;=Resumen!$B$28,"Alto","Bajo")</f>
        <v>Bajo</v>
      </c>
      <c r="AR221" s="22" t="str">
        <f aca="false">AP221&amp;" Potencial / "&amp;AQ221&amp;" Share"</f>
        <v>Alto Potencial / Bajo Share</v>
      </c>
      <c r="AS221" s="22" t="str">
        <f aca="false">IF(Q221="Sí",IF(AO221&gt;=Resumen!$B$29,"Alto","Bajo"),"")</f>
        <v>Bajo</v>
      </c>
      <c r="AT221" s="22" t="str">
        <f aca="false">IF(AS221&lt;&gt;"",AP221&amp;" Potencial / "&amp;AS221&amp;" Share","")</f>
        <v>Alto Potencial / Bajo Share</v>
      </c>
      <c r="AU221" s="22" t="str">
        <f aca="false">IF(AH221="","Sin dato",IF(AH221-AO221&gt;Resumen!$B$6,"Sobre-exhibido",IF(AO221-AH221&gt;Resumen!$B$6,"Sub-exhibido","En línea")))</f>
        <v>Sobre-exhibido</v>
      </c>
      <c r="AV221" s="22" t="n">
        <f aca="false">IF(AT221="","",IF(AT221="Alto Potencial / Bajo Share",1,IF(AT221="Alto Potencial / Alto Share",2,IF(AT221="Bajo Potencial / Alto Share",3,4))))</f>
        <v>1</v>
      </c>
      <c r="AW221" s="22" t="str">
        <f aca="false">IF(Q221="No","Sin competencia directa",IF(AV221=1,"1 - Foco Conquista (Alto Pot / Bajo Share)",IF(AV221=2,"2 - Foco Defensa (Alto Pot / Alto Share)",IF(AV221=3,"3 - Monitoreo (Bajo Pot / Alto Share)","4 - Baja Prioridad (Bajo Pot / Bajo Share)"))))</f>
        <v>1 - Foco Conquista (Alto Pot / Bajo Share)</v>
      </c>
      <c r="AX221" s="12" t="str">
        <f aca="false">IF(OR(IFERROR(AND(W221&lt;&gt;"",Y221&lt;&gt;"",Y221-W221&gt;Resumen!$B$8),FALSE()),IFERROR(AND(X221&lt;&gt;"",Y221&lt;&gt;"",Y221-X221&gt;Resumen!$B$8),FALSE())),MAX(IF(IFERROR(AND(W221&lt;&gt;"",Y221&lt;&gt;"",Y221-W221&gt;Resumen!$B$8),FALSE()),Y221-W221,0),IF(IFERROR(AND(X221&lt;&gt;"",Y221&lt;&gt;"",Y221-X221&gt;Resumen!$B$8),FALSE()),Y221-X221,0)),"")</f>
        <v/>
      </c>
      <c r="AY221" s="22" t="str">
        <f aca="false">IF(OR(IFERROR(AND(W221&lt;&gt;"",Y221&lt;&gt;"",Y221-W221&gt;Resumen!$B$8),FALSE()),IFERROR(AND(X221&lt;&gt;"",Y221&lt;&gt;"",Y221-X221&gt;Resumen!$B$8),FALSE())),TRIM("Lays tiene mayor markup que "&amp;IF(IFERROR(AND(W221&lt;&gt;"",Y221&lt;&gt;"",Y221-W221&gt;Resumen!$B$8),FALSE()),"Quento ","")&amp;IF(IFERROR(AND(X221&lt;&gt;"",Y221&lt;&gt;"",Y221-X221&gt;Resumen!$B$8),FALSE()),"Julicroc ","")&amp;"en este PDV"),"")</f>
        <v/>
      </c>
      <c r="AZ221" s="22" t="str">
        <f aca="false">IF(COUNTIF('Plan Pehuamar - Lista'!$A$2:$A$167,A221)&gt;0,"Sí","No")</f>
        <v>No</v>
      </c>
      <c r="BA221" s="22" t="str">
        <f aca="false">IF(COUNTIF('Plan Combo 9+1'!$A$2:$A$226,A221)&gt;0,"Sí","No")</f>
        <v>Sí</v>
      </c>
      <c r="BB221" s="22" t="str">
        <f aca="false">IF(AH221="","No",IF(BA221="Sí",IF((AO221-AH221)&gt;Resumen!$B$6,"Sí","No"),IF((AO221-AH221)&gt;=Resumen!$B$132,"Sí","No")))</f>
        <v>No</v>
      </c>
      <c r="BC221" s="22" t="str">
        <f aca="false">IF(AND(N221="Sí",AL221="Sí",AI221=0),"Sí","No")</f>
        <v>No</v>
      </c>
      <c r="BD221" s="22" t="str">
        <f aca="false">IF(COUNTIF('Plan 9+1 (con Pehuamar)'!$A$2:$A$227,A221)&gt;0,"Sí","No")</f>
        <v>Sí</v>
      </c>
    </row>
    <row r="222" customFormat="false" ht="15" hidden="false" customHeight="true" outlineLevel="0" collapsed="false">
      <c r="A222" s="6" t="n">
        <v>404390</v>
      </c>
      <c r="B222" s="6" t="n">
        <v>1</v>
      </c>
      <c r="C222" s="6" t="n">
        <v>105</v>
      </c>
      <c r="D222" s="6" t="s">
        <v>398</v>
      </c>
      <c r="E222" s="6" t="s">
        <v>436</v>
      </c>
      <c r="F222" s="6" t="s">
        <v>201</v>
      </c>
      <c r="G222" s="6" t="s">
        <v>129</v>
      </c>
      <c r="H222" s="6" t="s">
        <v>197</v>
      </c>
      <c r="I222" s="27" t="n">
        <v>0</v>
      </c>
      <c r="J222" s="27" t="n">
        <v>0</v>
      </c>
      <c r="K222" s="27" t="n">
        <v>4.1</v>
      </c>
      <c r="L222" s="28" t="n">
        <f aca="false">I222+J222</f>
        <v>0</v>
      </c>
      <c r="M222" s="28" t="n">
        <f aca="false">L222+K222</f>
        <v>4.1</v>
      </c>
      <c r="N222" s="22" t="str">
        <f aca="false">IF(I222&gt;0,"Sí","No")</f>
        <v>No</v>
      </c>
      <c r="O222" s="22" t="str">
        <f aca="false">IF(J222&gt;0,"Sí","No")</f>
        <v>No</v>
      </c>
      <c r="P222" s="22" t="str">
        <f aca="false">IF(K222&gt;0,"Sí","No")</f>
        <v>Sí</v>
      </c>
      <c r="Q222" s="22" t="str">
        <f aca="false">IF(OR(I222&gt;0,J222&gt;0),"Sí","No")</f>
        <v>No</v>
      </c>
      <c r="R222" s="27"/>
      <c r="S222" s="27"/>
      <c r="T222" s="27"/>
      <c r="U222" s="27"/>
      <c r="V222" s="27"/>
      <c r="W222" s="12" t="str">
        <f aca="false">IF(AND(I222&gt;0,R222&gt;0),(S222-R222)/R222,"")</f>
        <v/>
      </c>
      <c r="X222" s="12" t="str">
        <f aca="false">IF(AND(J222&gt;0,T222&gt;0),(U222-T222)/T222,"")</f>
        <v/>
      </c>
      <c r="Y222" s="12" t="str">
        <f aca="false">IF(AND(K222&gt;0,V222&gt;0),(V222-Resumen!$B$7)/Resumen!$B$7,"")</f>
        <v/>
      </c>
      <c r="Z222" s="28" t="str">
        <f aca="false">IF(AND(K222&gt;0,I222&gt;0,V222&gt;0,S222&gt;0),V222-S222,"")</f>
        <v/>
      </c>
      <c r="AA222" s="12" t="str">
        <f aca="false">IF(Z222&lt;&gt;"",Z222/S222,"")</f>
        <v/>
      </c>
      <c r="AB222" s="28" t="str">
        <f aca="false">IF(AND(K222&gt;0,J222&gt;0,V222&gt;0,U222&gt;0),V222-U222,"")</f>
        <v/>
      </c>
      <c r="AC222" s="12" t="str">
        <f aca="false">IF(AB222&lt;&gt;"",AB222/U222,"")</f>
        <v/>
      </c>
      <c r="AD222" s="27" t="n">
        <v>0</v>
      </c>
      <c r="AE222" s="27" t="n">
        <v>0</v>
      </c>
      <c r="AF222" s="27" t="n">
        <v>0</v>
      </c>
      <c r="AG222" s="28" t="n">
        <f aca="false">AD222+AE222+AF222</f>
        <v>0</v>
      </c>
      <c r="AH222" s="12" t="str">
        <f aca="false">IF(AG222&gt;0,AD222/AG222,"")</f>
        <v/>
      </c>
      <c r="AI222" s="27" t="n">
        <v>0</v>
      </c>
      <c r="AJ222" s="27" t="n">
        <v>0</v>
      </c>
      <c r="AK222" s="27" t="n">
        <v>0</v>
      </c>
      <c r="AL222" s="22" t="str">
        <f aca="false">IF(OR(AJ222&gt;0,AK222&gt;0),"Sí","No")</f>
        <v>No</v>
      </c>
      <c r="AM222" s="6"/>
      <c r="AN222" s="6"/>
      <c r="AO222" s="12" t="n">
        <f aca="false">IF(M222&gt;0,K222/M222,"")</f>
        <v>1</v>
      </c>
      <c r="AP222" s="22" t="str">
        <f aca="false">IF(M222&gt;=Resumen!$B$5,"Alto","Bajo")</f>
        <v>Bajo</v>
      </c>
      <c r="AQ222" s="22" t="str">
        <f aca="false">IF(AO222&gt;=Resumen!$B$28,"Alto","Bajo")</f>
        <v>Alto</v>
      </c>
      <c r="AR222" s="22" t="str">
        <f aca="false">AP222&amp;" Potencial / "&amp;AQ222&amp;" Share"</f>
        <v>Bajo Potencial / Alto Share</v>
      </c>
      <c r="AS222" s="22" t="str">
        <f aca="false">IF(Q222="Sí",IF(AO222&gt;=Resumen!$B$29,"Alto","Bajo"),"")</f>
        <v/>
      </c>
      <c r="AT222" s="22" t="str">
        <f aca="false">IF(AS222&lt;&gt;"",AP222&amp;" Potencial / "&amp;AS222&amp;" Share","")</f>
        <v/>
      </c>
      <c r="AU222" s="22" t="str">
        <f aca="false">IF(AH222="","Sin dato",IF(AH222-AO222&gt;Resumen!$B$6,"Sobre-exhibido",IF(AO222-AH222&gt;Resumen!$B$6,"Sub-exhibido","En línea")))</f>
        <v>Sin dato</v>
      </c>
      <c r="AV222" s="22" t="str">
        <f aca="false">IF(AT222="","",IF(AT222="Alto Potencial / Bajo Share",1,IF(AT222="Alto Potencial / Alto Share",2,IF(AT222="Bajo Potencial / Alto Share",3,4))))</f>
        <v/>
      </c>
      <c r="AW222" s="22" t="str">
        <f aca="false">IF(Q222="No","Sin competencia directa",IF(AV222=1,"1 - Foco Conquista (Alto Pot / Bajo Share)",IF(AV222=2,"2 - Foco Defensa (Alto Pot / Alto Share)",IF(AV222=3,"3 - Monitoreo (Bajo Pot / Alto Share)","4 - Baja Prioridad (Bajo Pot / Bajo Share)"))))</f>
        <v>Sin competencia directa</v>
      </c>
      <c r="AX222" s="12" t="str">
        <f aca="false">IF(OR(IFERROR(AND(W222&lt;&gt;"",Y222&lt;&gt;"",Y222-W222&gt;Resumen!$B$8),FALSE()),IFERROR(AND(X222&lt;&gt;"",Y222&lt;&gt;"",Y222-X222&gt;Resumen!$B$8),FALSE())),MAX(IF(IFERROR(AND(W222&lt;&gt;"",Y222&lt;&gt;"",Y222-W222&gt;Resumen!$B$8),FALSE()),Y222-W222,0),IF(IFERROR(AND(X222&lt;&gt;"",Y222&lt;&gt;"",Y222-X222&gt;Resumen!$B$8),FALSE()),Y222-X222,0)),"")</f>
        <v/>
      </c>
      <c r="AY222" s="22" t="str">
        <f aca="false">IF(OR(IFERROR(AND(W222&lt;&gt;"",Y222&lt;&gt;"",Y222-W222&gt;Resumen!$B$8),FALSE()),IFERROR(AND(X222&lt;&gt;"",Y222&lt;&gt;"",Y222-X222&gt;Resumen!$B$8),FALSE())),TRIM("Lays tiene mayor markup que "&amp;IF(IFERROR(AND(W222&lt;&gt;"",Y222&lt;&gt;"",Y222-W222&gt;Resumen!$B$8),FALSE()),"Quento ","")&amp;IF(IFERROR(AND(X222&lt;&gt;"",Y222&lt;&gt;"",Y222-X222&gt;Resumen!$B$8),FALSE()),"Julicroc ","")&amp;"en este PDV"),"")</f>
        <v/>
      </c>
      <c r="AZ222" s="22" t="str">
        <f aca="false">IF(COUNTIF('Plan Pehuamar - Lista'!$A$2:$A$167,A222)&gt;0,"Sí","No")</f>
        <v>No</v>
      </c>
      <c r="BA222" s="22" t="str">
        <f aca="false">IF(COUNTIF('Plan Combo 9+1'!$A$2:$A$226,A222)&gt;0,"Sí","No")</f>
        <v>No</v>
      </c>
      <c r="BB222" s="22" t="str">
        <f aca="false">IF(AH222="","No",IF(BA222="Sí",IF((AO222-AH222)&gt;Resumen!$B$6,"Sí","No"),IF((AO222-AH222)&gt;=Resumen!$B$132,"Sí","No")))</f>
        <v>No</v>
      </c>
      <c r="BC222" s="22" t="str">
        <f aca="false">IF(AND(N222="Sí",AL222="Sí",AI222=0),"Sí","No")</f>
        <v>No</v>
      </c>
      <c r="BD222" s="22" t="str">
        <f aca="false">IF(COUNTIF('Plan 9+1 (con Pehuamar)'!$A$2:$A$227,A222)&gt;0,"Sí","No")</f>
        <v>No</v>
      </c>
    </row>
    <row r="223" customFormat="false" ht="15" hidden="false" customHeight="true" outlineLevel="0" collapsed="false">
      <c r="A223" s="6" t="n">
        <v>500004</v>
      </c>
      <c r="B223" s="6" t="n">
        <v>1</v>
      </c>
      <c r="C223" s="6" t="n">
        <v>105</v>
      </c>
      <c r="D223" s="6" t="s">
        <v>398</v>
      </c>
      <c r="E223" s="6" t="s">
        <v>437</v>
      </c>
      <c r="F223" s="6" t="s">
        <v>206</v>
      </c>
      <c r="G223" s="6" t="s">
        <v>129</v>
      </c>
      <c r="H223" s="6" t="s">
        <v>197</v>
      </c>
      <c r="I223" s="27" t="n">
        <v>30</v>
      </c>
      <c r="J223" s="27" t="n">
        <v>0</v>
      </c>
      <c r="K223" s="27" t="n">
        <v>40</v>
      </c>
      <c r="L223" s="28" t="n">
        <f aca="false">I223+J223</f>
        <v>30</v>
      </c>
      <c r="M223" s="28" t="n">
        <f aca="false">L223+K223</f>
        <v>70</v>
      </c>
      <c r="N223" s="22" t="str">
        <f aca="false">IF(I223&gt;0,"Sí","No")</f>
        <v>Sí</v>
      </c>
      <c r="O223" s="22" t="str">
        <f aca="false">IF(J223&gt;0,"Sí","No")</f>
        <v>No</v>
      </c>
      <c r="P223" s="22" t="str">
        <f aca="false">IF(K223&gt;0,"Sí","No")</f>
        <v>Sí</v>
      </c>
      <c r="Q223" s="22" t="str">
        <f aca="false">IF(OR(I223&gt;0,J223&gt;0),"Sí","No")</f>
        <v>Sí</v>
      </c>
      <c r="R223" s="27" t="n">
        <v>2000</v>
      </c>
      <c r="S223" s="27" t="n">
        <v>3100</v>
      </c>
      <c r="T223" s="27"/>
      <c r="U223" s="27"/>
      <c r="V223" s="27" t="n">
        <v>3500</v>
      </c>
      <c r="W223" s="12" t="n">
        <f aca="false">IF(AND(I223&gt;0,R223&gt;0),(S223-R223)/R223,"")</f>
        <v>0.55</v>
      </c>
      <c r="X223" s="12" t="str">
        <f aca="false">IF(AND(J223&gt;0,T223&gt;0),(U223-T223)/T223,"")</f>
        <v/>
      </c>
      <c r="Y223" s="12" t="n">
        <f aca="false">IF(AND(K223&gt;0,V223&gt;0),(V223-Resumen!$B$7)/Resumen!$B$7,"")</f>
        <v>0.4</v>
      </c>
      <c r="Z223" s="28" t="n">
        <f aca="false">IF(AND(K223&gt;0,I223&gt;0,V223&gt;0,S223&gt;0),V223-S223,"")</f>
        <v>400</v>
      </c>
      <c r="AA223" s="12" t="n">
        <f aca="false">IF(Z223&lt;&gt;"",Z223/S223,"")</f>
        <v>0.129032258064516</v>
      </c>
      <c r="AB223" s="28" t="str">
        <f aca="false">IF(AND(K223&gt;0,J223&gt;0,V223&gt;0,U223&gt;0),V223-U223,"")</f>
        <v/>
      </c>
      <c r="AC223" s="12" t="str">
        <f aca="false">IF(AB223&lt;&gt;"",AB223/U223,"")</f>
        <v/>
      </c>
      <c r="AD223" s="27" t="n">
        <v>8</v>
      </c>
      <c r="AE223" s="27" t="n">
        <v>4</v>
      </c>
      <c r="AF223" s="27" t="n">
        <v>0</v>
      </c>
      <c r="AG223" s="28" t="n">
        <f aca="false">AD223+AE223+AF223</f>
        <v>12</v>
      </c>
      <c r="AH223" s="12" t="n">
        <f aca="false">IF(AG223&gt;0,AD223/AG223,"")</f>
        <v>0.666666666666667</v>
      </c>
      <c r="AI223" s="27" t="n">
        <v>1</v>
      </c>
      <c r="AJ223" s="27" t="n">
        <v>1</v>
      </c>
      <c r="AK223" s="27" t="n">
        <v>0</v>
      </c>
      <c r="AL223" s="22" t="str">
        <f aca="false">IF(OR(AJ223&gt;0,AK223&gt;0),"Sí","No")</f>
        <v>Sí</v>
      </c>
      <c r="AM223" s="6" t="s">
        <v>198</v>
      </c>
      <c r="AN223" s="6"/>
      <c r="AO223" s="12" t="n">
        <f aca="false">IF(M223&gt;0,K223/M223,"")</f>
        <v>0.571428571428571</v>
      </c>
      <c r="AP223" s="22" t="str">
        <f aca="false">IF(M223&gt;=Resumen!$B$5,"Alto","Bajo")</f>
        <v>Alto</v>
      </c>
      <c r="AQ223" s="22" t="str">
        <f aca="false">IF(AO223&gt;=Resumen!$B$28,"Alto","Bajo")</f>
        <v>Alto</v>
      </c>
      <c r="AR223" s="22" t="str">
        <f aca="false">AP223&amp;" Potencial / "&amp;AQ223&amp;" Share"</f>
        <v>Alto Potencial / Alto Share</v>
      </c>
      <c r="AS223" s="22" t="str">
        <f aca="false">IF(Q223="Sí",IF(AO223&gt;=Resumen!$B$29,"Alto","Bajo"),"")</f>
        <v>Alto</v>
      </c>
      <c r="AT223" s="22" t="str">
        <f aca="false">IF(AS223&lt;&gt;"",AP223&amp;" Potencial / "&amp;AS223&amp;" Share","")</f>
        <v>Alto Potencial / Alto Share</v>
      </c>
      <c r="AU223" s="22" t="str">
        <f aca="false">IF(AH223="","Sin dato",IF(AH223-AO223&gt;Resumen!$B$6,"Sobre-exhibido",IF(AO223-AH223&gt;Resumen!$B$6,"Sub-exhibido","En línea")))</f>
        <v>Sobre-exhibido</v>
      </c>
      <c r="AV223" s="22" t="n">
        <f aca="false">IF(AT223="","",IF(AT223="Alto Potencial / Bajo Share",1,IF(AT223="Alto Potencial / Alto Share",2,IF(AT223="Bajo Potencial / Alto Share",3,4))))</f>
        <v>2</v>
      </c>
      <c r="AW223" s="22" t="str">
        <f aca="false">IF(Q223="No","Sin competencia directa",IF(AV223=1,"1 - Foco Conquista (Alto Pot / Bajo Share)",IF(AV223=2,"2 - Foco Defensa (Alto Pot / Alto Share)",IF(AV223=3,"3 - Monitoreo (Bajo Pot / Alto Share)","4 - Baja Prioridad (Bajo Pot / Bajo Share)"))))</f>
        <v>2 - Foco Defensa (Alto Pot / Alto Share)</v>
      </c>
      <c r="AX223" s="12" t="str">
        <f aca="false">IF(OR(IFERROR(AND(W223&lt;&gt;"",Y223&lt;&gt;"",Y223-W223&gt;Resumen!$B$8),FALSE()),IFERROR(AND(X223&lt;&gt;"",Y223&lt;&gt;"",Y223-X223&gt;Resumen!$B$8),FALSE())),MAX(IF(IFERROR(AND(W223&lt;&gt;"",Y223&lt;&gt;"",Y223-W223&gt;Resumen!$B$8),FALSE()),Y223-W223,0),IF(IFERROR(AND(X223&lt;&gt;"",Y223&lt;&gt;"",Y223-X223&gt;Resumen!$B$8),FALSE()),Y223-X223,0)),"")</f>
        <v/>
      </c>
      <c r="AY223" s="22" t="str">
        <f aca="false">IF(OR(IFERROR(AND(W223&lt;&gt;"",Y223&lt;&gt;"",Y223-W223&gt;Resumen!$B$8),FALSE()),IFERROR(AND(X223&lt;&gt;"",Y223&lt;&gt;"",Y223-X223&gt;Resumen!$B$8),FALSE())),TRIM("Lays tiene mayor markup que "&amp;IF(IFERROR(AND(W223&lt;&gt;"",Y223&lt;&gt;"",Y223-W223&gt;Resumen!$B$8),FALSE()),"Quento ","")&amp;IF(IFERROR(AND(X223&lt;&gt;"",Y223&lt;&gt;"",Y223-X223&gt;Resumen!$B$8),FALSE()),"Julicroc ","")&amp;"en este PDV"),"")</f>
        <v/>
      </c>
      <c r="AZ223" s="22" t="str">
        <f aca="false">IF(COUNTIF('Plan Pehuamar - Lista'!$A$2:$A$167,A223)&gt;0,"Sí","No")</f>
        <v>Sí</v>
      </c>
      <c r="BA223" s="22" t="str">
        <f aca="false">IF(COUNTIF('Plan Combo 9+1'!$A$2:$A$226,A223)&gt;0,"Sí","No")</f>
        <v>No</v>
      </c>
      <c r="BB223" s="22" t="str">
        <f aca="false">IF(AH223="","No",IF(BA223="Sí",IF((AO223-AH223)&gt;Resumen!$B$6,"Sí","No"),IF((AO223-AH223)&gt;=Resumen!$B$132,"Sí","No")))</f>
        <v>No</v>
      </c>
      <c r="BC223" s="22" t="str">
        <f aca="false">IF(AND(N223="Sí",AL223="Sí",AI223=0),"Sí","No")</f>
        <v>No</v>
      </c>
      <c r="BD223" s="22" t="str">
        <f aca="false">IF(COUNTIF('Plan 9+1 (con Pehuamar)'!$A$2:$A$227,A223)&gt;0,"Sí","No")</f>
        <v>No</v>
      </c>
    </row>
    <row r="224" customFormat="false" ht="15" hidden="false" customHeight="true" outlineLevel="0" collapsed="false">
      <c r="A224" s="6" t="n">
        <v>500005</v>
      </c>
      <c r="B224" s="6" t="n">
        <v>1</v>
      </c>
      <c r="C224" s="6" t="n">
        <v>105</v>
      </c>
      <c r="D224" s="6" t="s">
        <v>398</v>
      </c>
      <c r="E224" s="6" t="s">
        <v>438</v>
      </c>
      <c r="F224" s="6" t="s">
        <v>196</v>
      </c>
      <c r="G224" s="6" t="s">
        <v>129</v>
      </c>
      <c r="H224" s="6" t="s">
        <v>197</v>
      </c>
      <c r="I224" s="27" t="n">
        <v>0</v>
      </c>
      <c r="J224" s="27" t="n">
        <v>0</v>
      </c>
      <c r="K224" s="27" t="n">
        <v>1.7</v>
      </c>
      <c r="L224" s="28" t="n">
        <f aca="false">I224+J224</f>
        <v>0</v>
      </c>
      <c r="M224" s="28" t="n">
        <f aca="false">L224+K224</f>
        <v>1.7</v>
      </c>
      <c r="N224" s="22" t="str">
        <f aca="false">IF(I224&gt;0,"Sí","No")</f>
        <v>No</v>
      </c>
      <c r="O224" s="22" t="str">
        <f aca="false">IF(J224&gt;0,"Sí","No")</f>
        <v>No</v>
      </c>
      <c r="P224" s="22" t="str">
        <f aca="false">IF(K224&gt;0,"Sí","No")</f>
        <v>Sí</v>
      </c>
      <c r="Q224" s="22" t="str">
        <f aca="false">IF(OR(I224&gt;0,J224&gt;0),"Sí","No")</f>
        <v>No</v>
      </c>
      <c r="R224" s="27"/>
      <c r="S224" s="27"/>
      <c r="T224" s="27"/>
      <c r="U224" s="27"/>
      <c r="V224" s="27"/>
      <c r="W224" s="12" t="str">
        <f aca="false">IF(AND(I224&gt;0,R224&gt;0),(S224-R224)/R224,"")</f>
        <v/>
      </c>
      <c r="X224" s="12" t="str">
        <f aca="false">IF(AND(J224&gt;0,T224&gt;0),(U224-T224)/T224,"")</f>
        <v/>
      </c>
      <c r="Y224" s="12" t="str">
        <f aca="false">IF(AND(K224&gt;0,V224&gt;0),(V224-Resumen!$B$7)/Resumen!$B$7,"")</f>
        <v/>
      </c>
      <c r="Z224" s="28" t="str">
        <f aca="false">IF(AND(K224&gt;0,I224&gt;0,V224&gt;0,S224&gt;0),V224-S224,"")</f>
        <v/>
      </c>
      <c r="AA224" s="12" t="str">
        <f aca="false">IF(Z224&lt;&gt;"",Z224/S224,"")</f>
        <v/>
      </c>
      <c r="AB224" s="28" t="str">
        <f aca="false">IF(AND(K224&gt;0,J224&gt;0,V224&gt;0,U224&gt;0),V224-U224,"")</f>
        <v/>
      </c>
      <c r="AC224" s="12" t="str">
        <f aca="false">IF(AB224&lt;&gt;"",AB224/U224,"")</f>
        <v/>
      </c>
      <c r="AD224" s="27" t="n">
        <v>0</v>
      </c>
      <c r="AE224" s="27" t="n">
        <v>0</v>
      </c>
      <c r="AF224" s="27" t="n">
        <v>0</v>
      </c>
      <c r="AG224" s="28" t="n">
        <f aca="false">AD224+AE224+AF224</f>
        <v>0</v>
      </c>
      <c r="AH224" s="12" t="str">
        <f aca="false">IF(AG224&gt;0,AD224/AG224,"")</f>
        <v/>
      </c>
      <c r="AI224" s="27" t="n">
        <v>0</v>
      </c>
      <c r="AJ224" s="27" t="n">
        <v>0</v>
      </c>
      <c r="AK224" s="27" t="n">
        <v>0</v>
      </c>
      <c r="AL224" s="22" t="str">
        <f aca="false">IF(OR(AJ224&gt;0,AK224&gt;0),"Sí","No")</f>
        <v>No</v>
      </c>
      <c r="AM224" s="6"/>
      <c r="AN224" s="6"/>
      <c r="AO224" s="12" t="n">
        <f aca="false">IF(M224&gt;0,K224/M224,"")</f>
        <v>1</v>
      </c>
      <c r="AP224" s="22" t="str">
        <f aca="false">IF(M224&gt;=Resumen!$B$5,"Alto","Bajo")</f>
        <v>Bajo</v>
      </c>
      <c r="AQ224" s="22" t="str">
        <f aca="false">IF(AO224&gt;=Resumen!$B$28,"Alto","Bajo")</f>
        <v>Alto</v>
      </c>
      <c r="AR224" s="22" t="str">
        <f aca="false">AP224&amp;" Potencial / "&amp;AQ224&amp;" Share"</f>
        <v>Bajo Potencial / Alto Share</v>
      </c>
      <c r="AS224" s="22" t="str">
        <f aca="false">IF(Q224="Sí",IF(AO224&gt;=Resumen!$B$29,"Alto","Bajo"),"")</f>
        <v/>
      </c>
      <c r="AT224" s="22" t="str">
        <f aca="false">IF(AS224&lt;&gt;"",AP224&amp;" Potencial / "&amp;AS224&amp;" Share","")</f>
        <v/>
      </c>
      <c r="AU224" s="22" t="str">
        <f aca="false">IF(AH224="","Sin dato",IF(AH224-AO224&gt;Resumen!$B$6,"Sobre-exhibido",IF(AO224-AH224&gt;Resumen!$B$6,"Sub-exhibido","En línea")))</f>
        <v>Sin dato</v>
      </c>
      <c r="AV224" s="22" t="str">
        <f aca="false">IF(AT224="","",IF(AT224="Alto Potencial / Bajo Share",1,IF(AT224="Alto Potencial / Alto Share",2,IF(AT224="Bajo Potencial / Alto Share",3,4))))</f>
        <v/>
      </c>
      <c r="AW224" s="22" t="str">
        <f aca="false">IF(Q224="No","Sin competencia directa",IF(AV224=1,"1 - Foco Conquista (Alto Pot / Bajo Share)",IF(AV224=2,"2 - Foco Defensa (Alto Pot / Alto Share)",IF(AV224=3,"3 - Monitoreo (Bajo Pot / Alto Share)","4 - Baja Prioridad (Bajo Pot / Bajo Share)"))))</f>
        <v>Sin competencia directa</v>
      </c>
      <c r="AX224" s="12" t="str">
        <f aca="false">IF(OR(IFERROR(AND(W224&lt;&gt;"",Y224&lt;&gt;"",Y224-W224&gt;Resumen!$B$8),FALSE()),IFERROR(AND(X224&lt;&gt;"",Y224&lt;&gt;"",Y224-X224&gt;Resumen!$B$8),FALSE())),MAX(IF(IFERROR(AND(W224&lt;&gt;"",Y224&lt;&gt;"",Y224-W224&gt;Resumen!$B$8),FALSE()),Y224-W224,0),IF(IFERROR(AND(X224&lt;&gt;"",Y224&lt;&gt;"",Y224-X224&gt;Resumen!$B$8),FALSE()),Y224-X224,0)),"")</f>
        <v/>
      </c>
      <c r="AY224" s="22" t="str">
        <f aca="false">IF(OR(IFERROR(AND(W224&lt;&gt;"",Y224&lt;&gt;"",Y224-W224&gt;Resumen!$B$8),FALSE()),IFERROR(AND(X224&lt;&gt;"",Y224&lt;&gt;"",Y224-X224&gt;Resumen!$B$8),FALSE())),TRIM("Lays tiene mayor markup que "&amp;IF(IFERROR(AND(W224&lt;&gt;"",Y224&lt;&gt;"",Y224-W224&gt;Resumen!$B$8),FALSE()),"Quento ","")&amp;IF(IFERROR(AND(X224&lt;&gt;"",Y224&lt;&gt;"",Y224-X224&gt;Resumen!$B$8),FALSE()),"Julicroc ","")&amp;"en este PDV"),"")</f>
        <v/>
      </c>
      <c r="AZ224" s="22" t="str">
        <f aca="false">IF(COUNTIF('Plan Pehuamar - Lista'!$A$2:$A$167,A224)&gt;0,"Sí","No")</f>
        <v>No</v>
      </c>
      <c r="BA224" s="22" t="str">
        <f aca="false">IF(COUNTIF('Plan Combo 9+1'!$A$2:$A$226,A224)&gt;0,"Sí","No")</f>
        <v>No</v>
      </c>
      <c r="BB224" s="22" t="str">
        <f aca="false">IF(AH224="","No",IF(BA224="Sí",IF((AO224-AH224)&gt;Resumen!$B$6,"Sí","No"),IF((AO224-AH224)&gt;=Resumen!$B$132,"Sí","No")))</f>
        <v>No</v>
      </c>
      <c r="BC224" s="22" t="str">
        <f aca="false">IF(AND(N224="Sí",AL224="Sí",AI224=0),"Sí","No")</f>
        <v>No</v>
      </c>
      <c r="BD224" s="22" t="str">
        <f aca="false">IF(COUNTIF('Plan 9+1 (con Pehuamar)'!$A$2:$A$227,A224)&gt;0,"Sí","No")</f>
        <v>No</v>
      </c>
    </row>
    <row r="225" customFormat="false" ht="15" hidden="false" customHeight="true" outlineLevel="0" collapsed="false">
      <c r="A225" s="6" t="n">
        <v>500018</v>
      </c>
      <c r="B225" s="6" t="n">
        <v>1</v>
      </c>
      <c r="C225" s="6" t="n">
        <v>105</v>
      </c>
      <c r="D225" s="6" t="s">
        <v>398</v>
      </c>
      <c r="E225" s="6" t="s">
        <v>439</v>
      </c>
      <c r="F225" s="6" t="s">
        <v>196</v>
      </c>
      <c r="G225" s="6" t="s">
        <v>129</v>
      </c>
      <c r="H225" s="6" t="s">
        <v>197</v>
      </c>
      <c r="I225" s="27" t="n">
        <v>0</v>
      </c>
      <c r="J225" s="27" t="n">
        <v>0</v>
      </c>
      <c r="K225" s="27" t="n">
        <v>1.4</v>
      </c>
      <c r="L225" s="28" t="n">
        <f aca="false">I225+J225</f>
        <v>0</v>
      </c>
      <c r="M225" s="28" t="n">
        <f aca="false">L225+K225</f>
        <v>1.4</v>
      </c>
      <c r="N225" s="22" t="str">
        <f aca="false">IF(I225&gt;0,"Sí","No")</f>
        <v>No</v>
      </c>
      <c r="O225" s="22" t="str">
        <f aca="false">IF(J225&gt;0,"Sí","No")</f>
        <v>No</v>
      </c>
      <c r="P225" s="22" t="str">
        <f aca="false">IF(K225&gt;0,"Sí","No")</f>
        <v>Sí</v>
      </c>
      <c r="Q225" s="22" t="str">
        <f aca="false">IF(OR(I225&gt;0,J225&gt;0),"Sí","No")</f>
        <v>No</v>
      </c>
      <c r="R225" s="27"/>
      <c r="S225" s="27"/>
      <c r="T225" s="27"/>
      <c r="U225" s="27"/>
      <c r="V225" s="27"/>
      <c r="W225" s="12" t="str">
        <f aca="false">IF(AND(I225&gt;0,R225&gt;0),(S225-R225)/R225,"")</f>
        <v/>
      </c>
      <c r="X225" s="12" t="str">
        <f aca="false">IF(AND(J225&gt;0,T225&gt;0),(U225-T225)/T225,"")</f>
        <v/>
      </c>
      <c r="Y225" s="12" t="str">
        <f aca="false">IF(AND(K225&gt;0,V225&gt;0),(V225-Resumen!$B$7)/Resumen!$B$7,"")</f>
        <v/>
      </c>
      <c r="Z225" s="28" t="str">
        <f aca="false">IF(AND(K225&gt;0,I225&gt;0,V225&gt;0,S225&gt;0),V225-S225,"")</f>
        <v/>
      </c>
      <c r="AA225" s="12" t="str">
        <f aca="false">IF(Z225&lt;&gt;"",Z225/S225,"")</f>
        <v/>
      </c>
      <c r="AB225" s="28" t="str">
        <f aca="false">IF(AND(K225&gt;0,J225&gt;0,V225&gt;0,U225&gt;0),V225-U225,"")</f>
        <v/>
      </c>
      <c r="AC225" s="12" t="str">
        <f aca="false">IF(AB225&lt;&gt;"",AB225/U225,"")</f>
        <v/>
      </c>
      <c r="AD225" s="27" t="n">
        <v>0</v>
      </c>
      <c r="AE225" s="27" t="n">
        <v>0</v>
      </c>
      <c r="AF225" s="27" t="n">
        <v>0</v>
      </c>
      <c r="AG225" s="28" t="n">
        <f aca="false">AD225+AE225+AF225</f>
        <v>0</v>
      </c>
      <c r="AH225" s="12" t="str">
        <f aca="false">IF(AG225&gt;0,AD225/AG225,"")</f>
        <v/>
      </c>
      <c r="AI225" s="27" t="n">
        <v>0</v>
      </c>
      <c r="AJ225" s="27" t="n">
        <v>0</v>
      </c>
      <c r="AK225" s="27" t="n">
        <v>0</v>
      </c>
      <c r="AL225" s="22" t="str">
        <f aca="false">IF(OR(AJ225&gt;0,AK225&gt;0),"Sí","No")</f>
        <v>No</v>
      </c>
      <c r="AM225" s="6"/>
      <c r="AN225" s="6"/>
      <c r="AO225" s="12" t="n">
        <f aca="false">IF(M225&gt;0,K225/M225,"")</f>
        <v>1</v>
      </c>
      <c r="AP225" s="22" t="str">
        <f aca="false">IF(M225&gt;=Resumen!$B$5,"Alto","Bajo")</f>
        <v>Bajo</v>
      </c>
      <c r="AQ225" s="22" t="str">
        <f aca="false">IF(AO225&gt;=Resumen!$B$28,"Alto","Bajo")</f>
        <v>Alto</v>
      </c>
      <c r="AR225" s="22" t="str">
        <f aca="false">AP225&amp;" Potencial / "&amp;AQ225&amp;" Share"</f>
        <v>Bajo Potencial / Alto Share</v>
      </c>
      <c r="AS225" s="22" t="str">
        <f aca="false">IF(Q225="Sí",IF(AO225&gt;=Resumen!$B$29,"Alto","Bajo"),"")</f>
        <v/>
      </c>
      <c r="AT225" s="22" t="str">
        <f aca="false">IF(AS225&lt;&gt;"",AP225&amp;" Potencial / "&amp;AS225&amp;" Share","")</f>
        <v/>
      </c>
      <c r="AU225" s="22" t="str">
        <f aca="false">IF(AH225="","Sin dato",IF(AH225-AO225&gt;Resumen!$B$6,"Sobre-exhibido",IF(AO225-AH225&gt;Resumen!$B$6,"Sub-exhibido","En línea")))</f>
        <v>Sin dato</v>
      </c>
      <c r="AV225" s="22" t="str">
        <f aca="false">IF(AT225="","",IF(AT225="Alto Potencial / Bajo Share",1,IF(AT225="Alto Potencial / Alto Share",2,IF(AT225="Bajo Potencial / Alto Share",3,4))))</f>
        <v/>
      </c>
      <c r="AW225" s="22" t="str">
        <f aca="false">IF(Q225="No","Sin competencia directa",IF(AV225=1,"1 - Foco Conquista (Alto Pot / Bajo Share)",IF(AV225=2,"2 - Foco Defensa (Alto Pot / Alto Share)",IF(AV225=3,"3 - Monitoreo (Bajo Pot / Alto Share)","4 - Baja Prioridad (Bajo Pot / Bajo Share)"))))</f>
        <v>Sin competencia directa</v>
      </c>
      <c r="AX225" s="12" t="str">
        <f aca="false">IF(OR(IFERROR(AND(W225&lt;&gt;"",Y225&lt;&gt;"",Y225-W225&gt;Resumen!$B$8),FALSE()),IFERROR(AND(X225&lt;&gt;"",Y225&lt;&gt;"",Y225-X225&gt;Resumen!$B$8),FALSE())),MAX(IF(IFERROR(AND(W225&lt;&gt;"",Y225&lt;&gt;"",Y225-W225&gt;Resumen!$B$8),FALSE()),Y225-W225,0),IF(IFERROR(AND(X225&lt;&gt;"",Y225&lt;&gt;"",Y225-X225&gt;Resumen!$B$8),FALSE()),Y225-X225,0)),"")</f>
        <v/>
      </c>
      <c r="AY225" s="22" t="str">
        <f aca="false">IF(OR(IFERROR(AND(W225&lt;&gt;"",Y225&lt;&gt;"",Y225-W225&gt;Resumen!$B$8),FALSE()),IFERROR(AND(X225&lt;&gt;"",Y225&lt;&gt;"",Y225-X225&gt;Resumen!$B$8),FALSE())),TRIM("Lays tiene mayor markup que "&amp;IF(IFERROR(AND(W225&lt;&gt;"",Y225&lt;&gt;"",Y225-W225&gt;Resumen!$B$8),FALSE()),"Quento ","")&amp;IF(IFERROR(AND(X225&lt;&gt;"",Y225&lt;&gt;"",Y225-X225&gt;Resumen!$B$8),FALSE()),"Julicroc ","")&amp;"en este PDV"),"")</f>
        <v/>
      </c>
      <c r="AZ225" s="22" t="str">
        <f aca="false">IF(COUNTIF('Plan Pehuamar - Lista'!$A$2:$A$167,A225)&gt;0,"Sí","No")</f>
        <v>No</v>
      </c>
      <c r="BA225" s="22" t="str">
        <f aca="false">IF(COUNTIF('Plan Combo 9+1'!$A$2:$A$226,A225)&gt;0,"Sí","No")</f>
        <v>No</v>
      </c>
      <c r="BB225" s="22" t="str">
        <f aca="false">IF(AH225="","No",IF(BA225="Sí",IF((AO225-AH225)&gt;Resumen!$B$6,"Sí","No"),IF((AO225-AH225)&gt;=Resumen!$B$132,"Sí","No")))</f>
        <v>No</v>
      </c>
      <c r="BC225" s="22" t="str">
        <f aca="false">IF(AND(N225="Sí",AL225="Sí",AI225=0),"Sí","No")</f>
        <v>No</v>
      </c>
      <c r="BD225" s="22" t="str">
        <f aca="false">IF(COUNTIF('Plan 9+1 (con Pehuamar)'!$A$2:$A$227,A225)&gt;0,"Sí","No")</f>
        <v>No</v>
      </c>
    </row>
    <row r="226" customFormat="false" ht="15" hidden="false" customHeight="true" outlineLevel="0" collapsed="false">
      <c r="A226" s="6" t="n">
        <v>500040</v>
      </c>
      <c r="B226" s="6" t="n">
        <v>1</v>
      </c>
      <c r="C226" s="6" t="n">
        <v>105</v>
      </c>
      <c r="D226" s="6" t="s">
        <v>398</v>
      </c>
      <c r="E226" s="6" t="s">
        <v>440</v>
      </c>
      <c r="F226" s="6" t="s">
        <v>196</v>
      </c>
      <c r="G226" s="6" t="s">
        <v>129</v>
      </c>
      <c r="H226" s="6" t="s">
        <v>197</v>
      </c>
      <c r="I226" s="27" t="n">
        <v>0</v>
      </c>
      <c r="J226" s="27" t="n">
        <v>0</v>
      </c>
      <c r="K226" s="27" t="n">
        <v>3</v>
      </c>
      <c r="L226" s="28" t="n">
        <f aca="false">I226+J226</f>
        <v>0</v>
      </c>
      <c r="M226" s="28" t="n">
        <f aca="false">L226+K226</f>
        <v>3</v>
      </c>
      <c r="N226" s="22" t="str">
        <f aca="false">IF(I226&gt;0,"Sí","No")</f>
        <v>No</v>
      </c>
      <c r="O226" s="22" t="str">
        <f aca="false">IF(J226&gt;0,"Sí","No")</f>
        <v>No</v>
      </c>
      <c r="P226" s="22" t="str">
        <f aca="false">IF(K226&gt;0,"Sí","No")</f>
        <v>Sí</v>
      </c>
      <c r="Q226" s="22" t="str">
        <f aca="false">IF(OR(I226&gt;0,J226&gt;0),"Sí","No")</f>
        <v>No</v>
      </c>
      <c r="R226" s="27"/>
      <c r="S226" s="27"/>
      <c r="T226" s="27"/>
      <c r="U226" s="27"/>
      <c r="V226" s="27"/>
      <c r="W226" s="12" t="str">
        <f aca="false">IF(AND(I226&gt;0,R226&gt;0),(S226-R226)/R226,"")</f>
        <v/>
      </c>
      <c r="X226" s="12" t="str">
        <f aca="false">IF(AND(J226&gt;0,T226&gt;0),(U226-T226)/T226,"")</f>
        <v/>
      </c>
      <c r="Y226" s="12" t="str">
        <f aca="false">IF(AND(K226&gt;0,V226&gt;0),(V226-Resumen!$B$7)/Resumen!$B$7,"")</f>
        <v/>
      </c>
      <c r="Z226" s="28" t="str">
        <f aca="false">IF(AND(K226&gt;0,I226&gt;0,V226&gt;0,S226&gt;0),V226-S226,"")</f>
        <v/>
      </c>
      <c r="AA226" s="12" t="str">
        <f aca="false">IF(Z226&lt;&gt;"",Z226/S226,"")</f>
        <v/>
      </c>
      <c r="AB226" s="28" t="str">
        <f aca="false">IF(AND(K226&gt;0,J226&gt;0,V226&gt;0,U226&gt;0),V226-U226,"")</f>
        <v/>
      </c>
      <c r="AC226" s="12" t="str">
        <f aca="false">IF(AB226&lt;&gt;"",AB226/U226,"")</f>
        <v/>
      </c>
      <c r="AD226" s="27" t="n">
        <v>0</v>
      </c>
      <c r="AE226" s="27" t="n">
        <v>0</v>
      </c>
      <c r="AF226" s="27" t="n">
        <v>0</v>
      </c>
      <c r="AG226" s="28" t="n">
        <f aca="false">AD226+AE226+AF226</f>
        <v>0</v>
      </c>
      <c r="AH226" s="12" t="str">
        <f aca="false">IF(AG226&gt;0,AD226/AG226,"")</f>
        <v/>
      </c>
      <c r="AI226" s="27" t="n">
        <v>0</v>
      </c>
      <c r="AJ226" s="27" t="n">
        <v>0</v>
      </c>
      <c r="AK226" s="27" t="n">
        <v>0</v>
      </c>
      <c r="AL226" s="22" t="str">
        <f aca="false">IF(OR(AJ226&gt;0,AK226&gt;0),"Sí","No")</f>
        <v>No</v>
      </c>
      <c r="AM226" s="6"/>
      <c r="AN226" s="6"/>
      <c r="AO226" s="12" t="n">
        <f aca="false">IF(M226&gt;0,K226/M226,"")</f>
        <v>1</v>
      </c>
      <c r="AP226" s="22" t="str">
        <f aca="false">IF(M226&gt;=Resumen!$B$5,"Alto","Bajo")</f>
        <v>Bajo</v>
      </c>
      <c r="AQ226" s="22" t="str">
        <f aca="false">IF(AO226&gt;=Resumen!$B$28,"Alto","Bajo")</f>
        <v>Alto</v>
      </c>
      <c r="AR226" s="22" t="str">
        <f aca="false">AP226&amp;" Potencial / "&amp;AQ226&amp;" Share"</f>
        <v>Bajo Potencial / Alto Share</v>
      </c>
      <c r="AS226" s="22" t="str">
        <f aca="false">IF(Q226="Sí",IF(AO226&gt;=Resumen!$B$29,"Alto","Bajo"),"")</f>
        <v/>
      </c>
      <c r="AT226" s="22" t="str">
        <f aca="false">IF(AS226&lt;&gt;"",AP226&amp;" Potencial / "&amp;AS226&amp;" Share","")</f>
        <v/>
      </c>
      <c r="AU226" s="22" t="str">
        <f aca="false">IF(AH226="","Sin dato",IF(AH226-AO226&gt;Resumen!$B$6,"Sobre-exhibido",IF(AO226-AH226&gt;Resumen!$B$6,"Sub-exhibido","En línea")))</f>
        <v>Sin dato</v>
      </c>
      <c r="AV226" s="22" t="str">
        <f aca="false">IF(AT226="","",IF(AT226="Alto Potencial / Bajo Share",1,IF(AT226="Alto Potencial / Alto Share",2,IF(AT226="Bajo Potencial / Alto Share",3,4))))</f>
        <v/>
      </c>
      <c r="AW226" s="22" t="str">
        <f aca="false">IF(Q226="No","Sin competencia directa",IF(AV226=1,"1 - Foco Conquista (Alto Pot / Bajo Share)",IF(AV226=2,"2 - Foco Defensa (Alto Pot / Alto Share)",IF(AV226=3,"3 - Monitoreo (Bajo Pot / Alto Share)","4 - Baja Prioridad (Bajo Pot / Bajo Share)"))))</f>
        <v>Sin competencia directa</v>
      </c>
      <c r="AX226" s="12" t="str">
        <f aca="false">IF(OR(IFERROR(AND(W226&lt;&gt;"",Y226&lt;&gt;"",Y226-W226&gt;Resumen!$B$8),FALSE()),IFERROR(AND(X226&lt;&gt;"",Y226&lt;&gt;"",Y226-X226&gt;Resumen!$B$8),FALSE())),MAX(IF(IFERROR(AND(W226&lt;&gt;"",Y226&lt;&gt;"",Y226-W226&gt;Resumen!$B$8),FALSE()),Y226-W226,0),IF(IFERROR(AND(X226&lt;&gt;"",Y226&lt;&gt;"",Y226-X226&gt;Resumen!$B$8),FALSE()),Y226-X226,0)),"")</f>
        <v/>
      </c>
      <c r="AY226" s="22" t="str">
        <f aca="false">IF(OR(IFERROR(AND(W226&lt;&gt;"",Y226&lt;&gt;"",Y226-W226&gt;Resumen!$B$8),FALSE()),IFERROR(AND(X226&lt;&gt;"",Y226&lt;&gt;"",Y226-X226&gt;Resumen!$B$8),FALSE())),TRIM("Lays tiene mayor markup que "&amp;IF(IFERROR(AND(W226&lt;&gt;"",Y226&lt;&gt;"",Y226-W226&gt;Resumen!$B$8),FALSE()),"Quento ","")&amp;IF(IFERROR(AND(X226&lt;&gt;"",Y226&lt;&gt;"",Y226-X226&gt;Resumen!$B$8),FALSE()),"Julicroc ","")&amp;"en este PDV"),"")</f>
        <v/>
      </c>
      <c r="AZ226" s="22" t="str">
        <f aca="false">IF(COUNTIF('Plan Pehuamar - Lista'!$A$2:$A$167,A226)&gt;0,"Sí","No")</f>
        <v>No</v>
      </c>
      <c r="BA226" s="22" t="str">
        <f aca="false">IF(COUNTIF('Plan Combo 9+1'!$A$2:$A$226,A226)&gt;0,"Sí","No")</f>
        <v>No</v>
      </c>
      <c r="BB226" s="22" t="str">
        <f aca="false">IF(AH226="","No",IF(BA226="Sí",IF((AO226-AH226)&gt;Resumen!$B$6,"Sí","No"),IF((AO226-AH226)&gt;=Resumen!$B$132,"Sí","No")))</f>
        <v>No</v>
      </c>
      <c r="BC226" s="22" t="str">
        <f aca="false">IF(AND(N226="Sí",AL226="Sí",AI226=0),"Sí","No")</f>
        <v>No</v>
      </c>
      <c r="BD226" s="22" t="str">
        <f aca="false">IF(COUNTIF('Plan 9+1 (con Pehuamar)'!$A$2:$A$227,A226)&gt;0,"Sí","No")</f>
        <v>No</v>
      </c>
    </row>
    <row r="227" customFormat="false" ht="15" hidden="false" customHeight="true" outlineLevel="0" collapsed="false">
      <c r="A227" s="6" t="n">
        <v>500050</v>
      </c>
      <c r="B227" s="6" t="n">
        <v>1</v>
      </c>
      <c r="C227" s="6" t="n">
        <v>105</v>
      </c>
      <c r="D227" s="6" t="s">
        <v>398</v>
      </c>
      <c r="E227" s="6" t="s">
        <v>441</v>
      </c>
      <c r="F227" s="6" t="s">
        <v>206</v>
      </c>
      <c r="G227" s="6" t="s">
        <v>129</v>
      </c>
      <c r="H227" s="6" t="s">
        <v>197</v>
      </c>
      <c r="I227" s="27" t="n">
        <v>0</v>
      </c>
      <c r="J227" s="27" t="n">
        <v>0</v>
      </c>
      <c r="K227" s="27" t="n">
        <v>0.2</v>
      </c>
      <c r="L227" s="28" t="n">
        <f aca="false">I227+J227</f>
        <v>0</v>
      </c>
      <c r="M227" s="28" t="n">
        <f aca="false">L227+K227</f>
        <v>0.2</v>
      </c>
      <c r="N227" s="22" t="str">
        <f aca="false">IF(I227&gt;0,"Sí","No")</f>
        <v>No</v>
      </c>
      <c r="O227" s="22" t="str">
        <f aca="false">IF(J227&gt;0,"Sí","No")</f>
        <v>No</v>
      </c>
      <c r="P227" s="22" t="str">
        <f aca="false">IF(K227&gt;0,"Sí","No")</f>
        <v>Sí</v>
      </c>
      <c r="Q227" s="22" t="str">
        <f aca="false">IF(OR(I227&gt;0,J227&gt;0),"Sí","No")</f>
        <v>No</v>
      </c>
      <c r="R227" s="27"/>
      <c r="S227" s="27"/>
      <c r="T227" s="27"/>
      <c r="U227" s="27"/>
      <c r="V227" s="27"/>
      <c r="W227" s="12" t="str">
        <f aca="false">IF(AND(I227&gt;0,R227&gt;0),(S227-R227)/R227,"")</f>
        <v/>
      </c>
      <c r="X227" s="12" t="str">
        <f aca="false">IF(AND(J227&gt;0,T227&gt;0),(U227-T227)/T227,"")</f>
        <v/>
      </c>
      <c r="Y227" s="12" t="str">
        <f aca="false">IF(AND(K227&gt;0,V227&gt;0),(V227-Resumen!$B$7)/Resumen!$B$7,"")</f>
        <v/>
      </c>
      <c r="Z227" s="28" t="str">
        <f aca="false">IF(AND(K227&gt;0,I227&gt;0,V227&gt;0,S227&gt;0),V227-S227,"")</f>
        <v/>
      </c>
      <c r="AA227" s="12" t="str">
        <f aca="false">IF(Z227&lt;&gt;"",Z227/S227,"")</f>
        <v/>
      </c>
      <c r="AB227" s="28" t="str">
        <f aca="false">IF(AND(K227&gt;0,J227&gt;0,V227&gt;0,U227&gt;0),V227-U227,"")</f>
        <v/>
      </c>
      <c r="AC227" s="12" t="str">
        <f aca="false">IF(AB227&lt;&gt;"",AB227/U227,"")</f>
        <v/>
      </c>
      <c r="AD227" s="27" t="n">
        <v>0</v>
      </c>
      <c r="AE227" s="27" t="n">
        <v>0</v>
      </c>
      <c r="AF227" s="27" t="n">
        <v>0</v>
      </c>
      <c r="AG227" s="28" t="n">
        <f aca="false">AD227+AE227+AF227</f>
        <v>0</v>
      </c>
      <c r="AH227" s="12" t="str">
        <f aca="false">IF(AG227&gt;0,AD227/AG227,"")</f>
        <v/>
      </c>
      <c r="AI227" s="27" t="n">
        <v>0</v>
      </c>
      <c r="AJ227" s="27" t="n">
        <v>0</v>
      </c>
      <c r="AK227" s="27" t="n">
        <v>0</v>
      </c>
      <c r="AL227" s="22" t="str">
        <f aca="false">IF(OR(AJ227&gt;0,AK227&gt;0),"Sí","No")</f>
        <v>No</v>
      </c>
      <c r="AM227" s="6"/>
      <c r="AN227" s="6"/>
      <c r="AO227" s="12" t="n">
        <f aca="false">IF(M227&gt;0,K227/M227,"")</f>
        <v>1</v>
      </c>
      <c r="AP227" s="22" t="str">
        <f aca="false">IF(M227&gt;=Resumen!$B$5,"Alto","Bajo")</f>
        <v>Bajo</v>
      </c>
      <c r="AQ227" s="22" t="str">
        <f aca="false">IF(AO227&gt;=Resumen!$B$28,"Alto","Bajo")</f>
        <v>Alto</v>
      </c>
      <c r="AR227" s="22" t="str">
        <f aca="false">AP227&amp;" Potencial / "&amp;AQ227&amp;" Share"</f>
        <v>Bajo Potencial / Alto Share</v>
      </c>
      <c r="AS227" s="22" t="str">
        <f aca="false">IF(Q227="Sí",IF(AO227&gt;=Resumen!$B$29,"Alto","Bajo"),"")</f>
        <v/>
      </c>
      <c r="AT227" s="22" t="str">
        <f aca="false">IF(AS227&lt;&gt;"",AP227&amp;" Potencial / "&amp;AS227&amp;" Share","")</f>
        <v/>
      </c>
      <c r="AU227" s="22" t="str">
        <f aca="false">IF(AH227="","Sin dato",IF(AH227-AO227&gt;Resumen!$B$6,"Sobre-exhibido",IF(AO227-AH227&gt;Resumen!$B$6,"Sub-exhibido","En línea")))</f>
        <v>Sin dato</v>
      </c>
      <c r="AV227" s="22" t="str">
        <f aca="false">IF(AT227="","",IF(AT227="Alto Potencial / Bajo Share",1,IF(AT227="Alto Potencial / Alto Share",2,IF(AT227="Bajo Potencial / Alto Share",3,4))))</f>
        <v/>
      </c>
      <c r="AW227" s="22" t="str">
        <f aca="false">IF(Q227="No","Sin competencia directa",IF(AV227=1,"1 - Foco Conquista (Alto Pot / Bajo Share)",IF(AV227=2,"2 - Foco Defensa (Alto Pot / Alto Share)",IF(AV227=3,"3 - Monitoreo (Bajo Pot / Alto Share)","4 - Baja Prioridad (Bajo Pot / Bajo Share)"))))</f>
        <v>Sin competencia directa</v>
      </c>
      <c r="AX227" s="12" t="str">
        <f aca="false">IF(OR(IFERROR(AND(W227&lt;&gt;"",Y227&lt;&gt;"",Y227-W227&gt;Resumen!$B$8),FALSE()),IFERROR(AND(X227&lt;&gt;"",Y227&lt;&gt;"",Y227-X227&gt;Resumen!$B$8),FALSE())),MAX(IF(IFERROR(AND(W227&lt;&gt;"",Y227&lt;&gt;"",Y227-W227&gt;Resumen!$B$8),FALSE()),Y227-W227,0),IF(IFERROR(AND(X227&lt;&gt;"",Y227&lt;&gt;"",Y227-X227&gt;Resumen!$B$8),FALSE()),Y227-X227,0)),"")</f>
        <v/>
      </c>
      <c r="AY227" s="22" t="str">
        <f aca="false">IF(OR(IFERROR(AND(W227&lt;&gt;"",Y227&lt;&gt;"",Y227-W227&gt;Resumen!$B$8),FALSE()),IFERROR(AND(X227&lt;&gt;"",Y227&lt;&gt;"",Y227-X227&gt;Resumen!$B$8),FALSE())),TRIM("Lays tiene mayor markup que "&amp;IF(IFERROR(AND(W227&lt;&gt;"",Y227&lt;&gt;"",Y227-W227&gt;Resumen!$B$8),FALSE()),"Quento ","")&amp;IF(IFERROR(AND(X227&lt;&gt;"",Y227&lt;&gt;"",Y227-X227&gt;Resumen!$B$8),FALSE()),"Julicroc ","")&amp;"en este PDV"),"")</f>
        <v/>
      </c>
      <c r="AZ227" s="22" t="str">
        <f aca="false">IF(COUNTIF('Plan Pehuamar - Lista'!$A$2:$A$167,A227)&gt;0,"Sí","No")</f>
        <v>No</v>
      </c>
      <c r="BA227" s="22" t="str">
        <f aca="false">IF(COUNTIF('Plan Combo 9+1'!$A$2:$A$226,A227)&gt;0,"Sí","No")</f>
        <v>No</v>
      </c>
      <c r="BB227" s="22" t="str">
        <f aca="false">IF(AH227="","No",IF(BA227="Sí",IF((AO227-AH227)&gt;Resumen!$B$6,"Sí","No"),IF((AO227-AH227)&gt;=Resumen!$B$132,"Sí","No")))</f>
        <v>No</v>
      </c>
      <c r="BC227" s="22" t="str">
        <f aca="false">IF(AND(N227="Sí",AL227="Sí",AI227=0),"Sí","No")</f>
        <v>No</v>
      </c>
      <c r="BD227" s="22" t="str">
        <f aca="false">IF(COUNTIF('Plan 9+1 (con Pehuamar)'!$A$2:$A$227,A227)&gt;0,"Sí","No")</f>
        <v>No</v>
      </c>
    </row>
    <row r="228" customFormat="false" ht="15" hidden="false" customHeight="true" outlineLevel="0" collapsed="false">
      <c r="A228" s="6" t="n">
        <v>500054</v>
      </c>
      <c r="B228" s="6" t="n">
        <v>1</v>
      </c>
      <c r="C228" s="6" t="n">
        <v>105</v>
      </c>
      <c r="D228" s="6" t="s">
        <v>398</v>
      </c>
      <c r="E228" s="6" t="s">
        <v>442</v>
      </c>
      <c r="F228" s="6" t="s">
        <v>196</v>
      </c>
      <c r="G228" s="6" t="s">
        <v>129</v>
      </c>
      <c r="H228" s="6" t="s">
        <v>197</v>
      </c>
      <c r="I228" s="27" t="n">
        <v>0</v>
      </c>
      <c r="J228" s="27" t="n">
        <v>0</v>
      </c>
      <c r="K228" s="27" t="n">
        <v>13.9</v>
      </c>
      <c r="L228" s="28" t="n">
        <f aca="false">I228+J228</f>
        <v>0</v>
      </c>
      <c r="M228" s="28" t="n">
        <f aca="false">L228+K228</f>
        <v>13.9</v>
      </c>
      <c r="N228" s="22" t="str">
        <f aca="false">IF(I228&gt;0,"Sí","No")</f>
        <v>No</v>
      </c>
      <c r="O228" s="22" t="str">
        <f aca="false">IF(J228&gt;0,"Sí","No")</f>
        <v>No</v>
      </c>
      <c r="P228" s="22" t="str">
        <f aca="false">IF(K228&gt;0,"Sí","No")</f>
        <v>Sí</v>
      </c>
      <c r="Q228" s="22" t="str">
        <f aca="false">IF(OR(I228&gt;0,J228&gt;0),"Sí","No")</f>
        <v>No</v>
      </c>
      <c r="R228" s="27"/>
      <c r="S228" s="27"/>
      <c r="T228" s="27"/>
      <c r="U228" s="27"/>
      <c r="V228" s="27"/>
      <c r="W228" s="12" t="str">
        <f aca="false">IF(AND(I228&gt;0,R228&gt;0),(S228-R228)/R228,"")</f>
        <v/>
      </c>
      <c r="X228" s="12" t="str">
        <f aca="false">IF(AND(J228&gt;0,T228&gt;0),(U228-T228)/T228,"")</f>
        <v/>
      </c>
      <c r="Y228" s="12" t="str">
        <f aca="false">IF(AND(K228&gt;0,V228&gt;0),(V228-Resumen!$B$7)/Resumen!$B$7,"")</f>
        <v/>
      </c>
      <c r="Z228" s="28" t="str">
        <f aca="false">IF(AND(K228&gt;0,I228&gt;0,V228&gt;0,S228&gt;0),V228-S228,"")</f>
        <v/>
      </c>
      <c r="AA228" s="12" t="str">
        <f aca="false">IF(Z228&lt;&gt;"",Z228/S228,"")</f>
        <v/>
      </c>
      <c r="AB228" s="28" t="str">
        <f aca="false">IF(AND(K228&gt;0,J228&gt;0,V228&gt;0,U228&gt;0),V228-U228,"")</f>
        <v/>
      </c>
      <c r="AC228" s="12" t="str">
        <f aca="false">IF(AB228&lt;&gt;"",AB228/U228,"")</f>
        <v/>
      </c>
      <c r="AD228" s="27" t="n">
        <v>0</v>
      </c>
      <c r="AE228" s="27" t="n">
        <v>0</v>
      </c>
      <c r="AF228" s="27" t="n">
        <v>0</v>
      </c>
      <c r="AG228" s="28" t="n">
        <f aca="false">AD228+AE228+AF228</f>
        <v>0</v>
      </c>
      <c r="AH228" s="12" t="str">
        <f aca="false">IF(AG228&gt;0,AD228/AG228,"")</f>
        <v/>
      </c>
      <c r="AI228" s="27" t="n">
        <v>0</v>
      </c>
      <c r="AJ228" s="27" t="n">
        <v>0</v>
      </c>
      <c r="AK228" s="27" t="n">
        <v>0</v>
      </c>
      <c r="AL228" s="22" t="str">
        <f aca="false">IF(OR(AJ228&gt;0,AK228&gt;0),"Sí","No")</f>
        <v>No</v>
      </c>
      <c r="AM228" s="6"/>
      <c r="AN228" s="6"/>
      <c r="AO228" s="12" t="n">
        <f aca="false">IF(M228&gt;0,K228/M228,"")</f>
        <v>1</v>
      </c>
      <c r="AP228" s="22" t="str">
        <f aca="false">IF(M228&gt;=Resumen!$B$5,"Alto","Bajo")</f>
        <v>Bajo</v>
      </c>
      <c r="AQ228" s="22" t="str">
        <f aca="false">IF(AO228&gt;=Resumen!$B$28,"Alto","Bajo")</f>
        <v>Alto</v>
      </c>
      <c r="AR228" s="22" t="str">
        <f aca="false">AP228&amp;" Potencial / "&amp;AQ228&amp;" Share"</f>
        <v>Bajo Potencial / Alto Share</v>
      </c>
      <c r="AS228" s="22" t="str">
        <f aca="false">IF(Q228="Sí",IF(AO228&gt;=Resumen!$B$29,"Alto","Bajo"),"")</f>
        <v/>
      </c>
      <c r="AT228" s="22" t="str">
        <f aca="false">IF(AS228&lt;&gt;"",AP228&amp;" Potencial / "&amp;AS228&amp;" Share","")</f>
        <v/>
      </c>
      <c r="AU228" s="22" t="str">
        <f aca="false">IF(AH228="","Sin dato",IF(AH228-AO228&gt;Resumen!$B$6,"Sobre-exhibido",IF(AO228-AH228&gt;Resumen!$B$6,"Sub-exhibido","En línea")))</f>
        <v>Sin dato</v>
      </c>
      <c r="AV228" s="22" t="str">
        <f aca="false">IF(AT228="","",IF(AT228="Alto Potencial / Bajo Share",1,IF(AT228="Alto Potencial / Alto Share",2,IF(AT228="Bajo Potencial / Alto Share",3,4))))</f>
        <v/>
      </c>
      <c r="AW228" s="22" t="str">
        <f aca="false">IF(Q228="No","Sin competencia directa",IF(AV228=1,"1 - Foco Conquista (Alto Pot / Bajo Share)",IF(AV228=2,"2 - Foco Defensa (Alto Pot / Alto Share)",IF(AV228=3,"3 - Monitoreo (Bajo Pot / Alto Share)","4 - Baja Prioridad (Bajo Pot / Bajo Share)"))))</f>
        <v>Sin competencia directa</v>
      </c>
      <c r="AX228" s="12" t="str">
        <f aca="false">IF(OR(IFERROR(AND(W228&lt;&gt;"",Y228&lt;&gt;"",Y228-W228&gt;Resumen!$B$8),FALSE()),IFERROR(AND(X228&lt;&gt;"",Y228&lt;&gt;"",Y228-X228&gt;Resumen!$B$8),FALSE())),MAX(IF(IFERROR(AND(W228&lt;&gt;"",Y228&lt;&gt;"",Y228-W228&gt;Resumen!$B$8),FALSE()),Y228-W228,0),IF(IFERROR(AND(X228&lt;&gt;"",Y228&lt;&gt;"",Y228-X228&gt;Resumen!$B$8),FALSE()),Y228-X228,0)),"")</f>
        <v/>
      </c>
      <c r="AY228" s="22" t="str">
        <f aca="false">IF(OR(IFERROR(AND(W228&lt;&gt;"",Y228&lt;&gt;"",Y228-W228&gt;Resumen!$B$8),FALSE()),IFERROR(AND(X228&lt;&gt;"",Y228&lt;&gt;"",Y228-X228&gt;Resumen!$B$8),FALSE())),TRIM("Lays tiene mayor markup que "&amp;IF(IFERROR(AND(W228&lt;&gt;"",Y228&lt;&gt;"",Y228-W228&gt;Resumen!$B$8),FALSE()),"Quento ","")&amp;IF(IFERROR(AND(X228&lt;&gt;"",Y228&lt;&gt;"",Y228-X228&gt;Resumen!$B$8),FALSE()),"Julicroc ","")&amp;"en este PDV"),"")</f>
        <v/>
      </c>
      <c r="AZ228" s="22" t="str">
        <f aca="false">IF(COUNTIF('Plan Pehuamar - Lista'!$A$2:$A$167,A228)&gt;0,"Sí","No")</f>
        <v>No</v>
      </c>
      <c r="BA228" s="22" t="str">
        <f aca="false">IF(COUNTIF('Plan Combo 9+1'!$A$2:$A$226,A228)&gt;0,"Sí","No")</f>
        <v>No</v>
      </c>
      <c r="BB228" s="22" t="str">
        <f aca="false">IF(AH228="","No",IF(BA228="Sí",IF((AO228-AH228)&gt;Resumen!$B$6,"Sí","No"),IF((AO228-AH228)&gt;=Resumen!$B$132,"Sí","No")))</f>
        <v>No</v>
      </c>
      <c r="BC228" s="22" t="str">
        <f aca="false">IF(AND(N228="Sí",AL228="Sí",AI228=0),"Sí","No")</f>
        <v>No</v>
      </c>
      <c r="BD228" s="22" t="str">
        <f aca="false">IF(COUNTIF('Plan 9+1 (con Pehuamar)'!$A$2:$A$227,A228)&gt;0,"Sí","No")</f>
        <v>No</v>
      </c>
    </row>
    <row r="229" customFormat="false" ht="15" hidden="false" customHeight="true" outlineLevel="0" collapsed="false">
      <c r="A229" s="6" t="n">
        <v>500081</v>
      </c>
      <c r="B229" s="6" t="n">
        <v>1</v>
      </c>
      <c r="C229" s="6" t="n">
        <v>105</v>
      </c>
      <c r="D229" s="6" t="s">
        <v>398</v>
      </c>
      <c r="E229" s="6" t="s">
        <v>443</v>
      </c>
      <c r="F229" s="6" t="s">
        <v>196</v>
      </c>
      <c r="G229" s="6" t="s">
        <v>129</v>
      </c>
      <c r="H229" s="6" t="s">
        <v>197</v>
      </c>
      <c r="I229" s="27" t="n">
        <v>0</v>
      </c>
      <c r="J229" s="27" t="n">
        <v>0</v>
      </c>
      <c r="K229" s="27" t="n">
        <v>0.9</v>
      </c>
      <c r="L229" s="28" t="n">
        <f aca="false">I229+J229</f>
        <v>0</v>
      </c>
      <c r="M229" s="28" t="n">
        <f aca="false">L229+K229</f>
        <v>0.9</v>
      </c>
      <c r="N229" s="22" t="str">
        <f aca="false">IF(I229&gt;0,"Sí","No")</f>
        <v>No</v>
      </c>
      <c r="O229" s="22" t="str">
        <f aca="false">IF(J229&gt;0,"Sí","No")</f>
        <v>No</v>
      </c>
      <c r="P229" s="22" t="str">
        <f aca="false">IF(K229&gt;0,"Sí","No")</f>
        <v>Sí</v>
      </c>
      <c r="Q229" s="22" t="str">
        <f aca="false">IF(OR(I229&gt;0,J229&gt;0),"Sí","No")</f>
        <v>No</v>
      </c>
      <c r="R229" s="27"/>
      <c r="S229" s="27"/>
      <c r="T229" s="27"/>
      <c r="U229" s="27"/>
      <c r="V229" s="27"/>
      <c r="W229" s="12" t="str">
        <f aca="false">IF(AND(I229&gt;0,R229&gt;0),(S229-R229)/R229,"")</f>
        <v/>
      </c>
      <c r="X229" s="12" t="str">
        <f aca="false">IF(AND(J229&gt;0,T229&gt;0),(U229-T229)/T229,"")</f>
        <v/>
      </c>
      <c r="Y229" s="12" t="str">
        <f aca="false">IF(AND(K229&gt;0,V229&gt;0),(V229-Resumen!$B$7)/Resumen!$B$7,"")</f>
        <v/>
      </c>
      <c r="Z229" s="28" t="str">
        <f aca="false">IF(AND(K229&gt;0,I229&gt;0,V229&gt;0,S229&gt;0),V229-S229,"")</f>
        <v/>
      </c>
      <c r="AA229" s="12" t="str">
        <f aca="false">IF(Z229&lt;&gt;"",Z229/S229,"")</f>
        <v/>
      </c>
      <c r="AB229" s="28" t="str">
        <f aca="false">IF(AND(K229&gt;0,J229&gt;0,V229&gt;0,U229&gt;0),V229-U229,"")</f>
        <v/>
      </c>
      <c r="AC229" s="12" t="str">
        <f aca="false">IF(AB229&lt;&gt;"",AB229/U229,"")</f>
        <v/>
      </c>
      <c r="AD229" s="27" t="n">
        <v>0</v>
      </c>
      <c r="AE229" s="27" t="n">
        <v>0</v>
      </c>
      <c r="AF229" s="27" t="n">
        <v>0</v>
      </c>
      <c r="AG229" s="28" t="n">
        <f aca="false">AD229+AE229+AF229</f>
        <v>0</v>
      </c>
      <c r="AH229" s="12" t="str">
        <f aca="false">IF(AG229&gt;0,AD229/AG229,"")</f>
        <v/>
      </c>
      <c r="AI229" s="27" t="n">
        <v>0</v>
      </c>
      <c r="AJ229" s="27" t="n">
        <v>0</v>
      </c>
      <c r="AK229" s="27" t="n">
        <v>0</v>
      </c>
      <c r="AL229" s="22" t="str">
        <f aca="false">IF(OR(AJ229&gt;0,AK229&gt;0),"Sí","No")</f>
        <v>No</v>
      </c>
      <c r="AM229" s="6"/>
      <c r="AN229" s="6"/>
      <c r="AO229" s="12" t="n">
        <f aca="false">IF(M229&gt;0,K229/M229,"")</f>
        <v>1</v>
      </c>
      <c r="AP229" s="22" t="str">
        <f aca="false">IF(M229&gt;=Resumen!$B$5,"Alto","Bajo")</f>
        <v>Bajo</v>
      </c>
      <c r="AQ229" s="22" t="str">
        <f aca="false">IF(AO229&gt;=Resumen!$B$28,"Alto","Bajo")</f>
        <v>Alto</v>
      </c>
      <c r="AR229" s="22" t="str">
        <f aca="false">AP229&amp;" Potencial / "&amp;AQ229&amp;" Share"</f>
        <v>Bajo Potencial / Alto Share</v>
      </c>
      <c r="AS229" s="22" t="str">
        <f aca="false">IF(Q229="Sí",IF(AO229&gt;=Resumen!$B$29,"Alto","Bajo"),"")</f>
        <v/>
      </c>
      <c r="AT229" s="22" t="str">
        <f aca="false">IF(AS229&lt;&gt;"",AP229&amp;" Potencial / "&amp;AS229&amp;" Share","")</f>
        <v/>
      </c>
      <c r="AU229" s="22" t="str">
        <f aca="false">IF(AH229="","Sin dato",IF(AH229-AO229&gt;Resumen!$B$6,"Sobre-exhibido",IF(AO229-AH229&gt;Resumen!$B$6,"Sub-exhibido","En línea")))</f>
        <v>Sin dato</v>
      </c>
      <c r="AV229" s="22" t="str">
        <f aca="false">IF(AT229="","",IF(AT229="Alto Potencial / Bajo Share",1,IF(AT229="Alto Potencial / Alto Share",2,IF(AT229="Bajo Potencial / Alto Share",3,4))))</f>
        <v/>
      </c>
      <c r="AW229" s="22" t="str">
        <f aca="false">IF(Q229="No","Sin competencia directa",IF(AV229=1,"1 - Foco Conquista (Alto Pot / Bajo Share)",IF(AV229=2,"2 - Foco Defensa (Alto Pot / Alto Share)",IF(AV229=3,"3 - Monitoreo (Bajo Pot / Alto Share)","4 - Baja Prioridad (Bajo Pot / Bajo Share)"))))</f>
        <v>Sin competencia directa</v>
      </c>
      <c r="AX229" s="12" t="str">
        <f aca="false">IF(OR(IFERROR(AND(W229&lt;&gt;"",Y229&lt;&gt;"",Y229-W229&gt;Resumen!$B$8),FALSE()),IFERROR(AND(X229&lt;&gt;"",Y229&lt;&gt;"",Y229-X229&gt;Resumen!$B$8),FALSE())),MAX(IF(IFERROR(AND(W229&lt;&gt;"",Y229&lt;&gt;"",Y229-W229&gt;Resumen!$B$8),FALSE()),Y229-W229,0),IF(IFERROR(AND(X229&lt;&gt;"",Y229&lt;&gt;"",Y229-X229&gt;Resumen!$B$8),FALSE()),Y229-X229,0)),"")</f>
        <v/>
      </c>
      <c r="AY229" s="22" t="str">
        <f aca="false">IF(OR(IFERROR(AND(W229&lt;&gt;"",Y229&lt;&gt;"",Y229-W229&gt;Resumen!$B$8),FALSE()),IFERROR(AND(X229&lt;&gt;"",Y229&lt;&gt;"",Y229-X229&gt;Resumen!$B$8),FALSE())),TRIM("Lays tiene mayor markup que "&amp;IF(IFERROR(AND(W229&lt;&gt;"",Y229&lt;&gt;"",Y229-W229&gt;Resumen!$B$8),FALSE()),"Quento ","")&amp;IF(IFERROR(AND(X229&lt;&gt;"",Y229&lt;&gt;"",Y229-X229&gt;Resumen!$B$8),FALSE()),"Julicroc ","")&amp;"en este PDV"),"")</f>
        <v/>
      </c>
      <c r="AZ229" s="22" t="str">
        <f aca="false">IF(COUNTIF('Plan Pehuamar - Lista'!$A$2:$A$167,A229)&gt;0,"Sí","No")</f>
        <v>No</v>
      </c>
      <c r="BA229" s="22" t="str">
        <f aca="false">IF(COUNTIF('Plan Combo 9+1'!$A$2:$A$226,A229)&gt;0,"Sí","No")</f>
        <v>No</v>
      </c>
      <c r="BB229" s="22" t="str">
        <f aca="false">IF(AH229="","No",IF(BA229="Sí",IF((AO229-AH229)&gt;Resumen!$B$6,"Sí","No"),IF((AO229-AH229)&gt;=Resumen!$B$132,"Sí","No")))</f>
        <v>No</v>
      </c>
      <c r="BC229" s="22" t="str">
        <f aca="false">IF(AND(N229="Sí",AL229="Sí",AI229=0),"Sí","No")</f>
        <v>No</v>
      </c>
      <c r="BD229" s="22" t="str">
        <f aca="false">IF(COUNTIF('Plan 9+1 (con Pehuamar)'!$A$2:$A$227,A229)&gt;0,"Sí","No")</f>
        <v>No</v>
      </c>
    </row>
    <row r="230" customFormat="false" ht="15" hidden="false" customHeight="true" outlineLevel="0" collapsed="false">
      <c r="A230" s="6" t="n">
        <v>400834</v>
      </c>
      <c r="B230" s="6" t="n">
        <v>1</v>
      </c>
      <c r="C230" s="6" t="n">
        <v>106</v>
      </c>
      <c r="D230" s="6" t="s">
        <v>444</v>
      </c>
      <c r="E230" s="6" t="s">
        <v>445</v>
      </c>
      <c r="F230" s="6" t="s">
        <v>206</v>
      </c>
      <c r="G230" s="6" t="s">
        <v>129</v>
      </c>
      <c r="H230" s="6" t="s">
        <v>197</v>
      </c>
      <c r="I230" s="27" t="n">
        <v>50</v>
      </c>
      <c r="J230" s="27" t="n">
        <v>50</v>
      </c>
      <c r="K230" s="27" t="n">
        <v>80</v>
      </c>
      <c r="L230" s="28" t="n">
        <f aca="false">I230+J230</f>
        <v>100</v>
      </c>
      <c r="M230" s="28" t="n">
        <f aca="false">L230+K230</f>
        <v>180</v>
      </c>
      <c r="N230" s="22" t="str">
        <f aca="false">IF(I230&gt;0,"Sí","No")</f>
        <v>Sí</v>
      </c>
      <c r="O230" s="22" t="str">
        <f aca="false">IF(J230&gt;0,"Sí","No")</f>
        <v>Sí</v>
      </c>
      <c r="P230" s="22" t="str">
        <f aca="false">IF(K230&gt;0,"Sí","No")</f>
        <v>Sí</v>
      </c>
      <c r="Q230" s="22" t="str">
        <f aca="false">IF(OR(I230&gt;0,J230&gt;0),"Sí","No")</f>
        <v>Sí</v>
      </c>
      <c r="R230" s="27" t="n">
        <v>1800</v>
      </c>
      <c r="S230" s="27" t="n">
        <v>3000</v>
      </c>
      <c r="T230" s="27" t="n">
        <v>1600</v>
      </c>
      <c r="U230" s="27" t="n">
        <v>2600</v>
      </c>
      <c r="V230" s="27" t="n">
        <v>3600</v>
      </c>
      <c r="W230" s="12" t="n">
        <f aca="false">IF(AND(I230&gt;0,R230&gt;0),(S230-R230)/R230,"")</f>
        <v>0.666666666666667</v>
      </c>
      <c r="X230" s="12" t="n">
        <f aca="false">IF(AND(J230&gt;0,T230&gt;0),(U230-T230)/T230,"")</f>
        <v>0.625</v>
      </c>
      <c r="Y230" s="12" t="n">
        <f aca="false">IF(AND(K230&gt;0,V230&gt;0),(V230-Resumen!$B$7)/Resumen!$B$7,"")</f>
        <v>0.44</v>
      </c>
      <c r="Z230" s="28" t="n">
        <f aca="false">IF(AND(K230&gt;0,I230&gt;0,V230&gt;0,S230&gt;0),V230-S230,"")</f>
        <v>600</v>
      </c>
      <c r="AA230" s="12" t="n">
        <f aca="false">IF(Z230&lt;&gt;"",Z230/S230,"")</f>
        <v>0.2</v>
      </c>
      <c r="AB230" s="28" t="n">
        <f aca="false">IF(AND(K230&gt;0,J230&gt;0,V230&gt;0,U230&gt;0),V230-U230,"")</f>
        <v>1000</v>
      </c>
      <c r="AC230" s="12" t="n">
        <f aca="false">IF(AB230&lt;&gt;"",AB230/U230,"")</f>
        <v>0.384615384615385</v>
      </c>
      <c r="AD230" s="27" t="n">
        <v>5</v>
      </c>
      <c r="AE230" s="27" t="n">
        <v>4</v>
      </c>
      <c r="AF230" s="27" t="n">
        <v>4</v>
      </c>
      <c r="AG230" s="28" t="n">
        <f aca="false">AD230+AE230+AF230</f>
        <v>13</v>
      </c>
      <c r="AH230" s="12" t="n">
        <f aca="false">IF(AG230&gt;0,AD230/AG230,"")</f>
        <v>0.384615384615385</v>
      </c>
      <c r="AI230" s="27" t="n">
        <v>1</v>
      </c>
      <c r="AJ230" s="27" t="n">
        <v>1</v>
      </c>
      <c r="AK230" s="27" t="n">
        <v>1</v>
      </c>
      <c r="AL230" s="22" t="str">
        <f aca="false">IF(OR(AJ230&gt;0,AK230&gt;0),"Sí","No")</f>
        <v>Sí</v>
      </c>
      <c r="AM230" s="6" t="s">
        <v>198</v>
      </c>
      <c r="AN230" s="6" t="s">
        <v>198</v>
      </c>
      <c r="AO230" s="12" t="n">
        <f aca="false">IF(M230&gt;0,K230/M230,"")</f>
        <v>0.444444444444444</v>
      </c>
      <c r="AP230" s="22" t="str">
        <f aca="false">IF(M230&gt;=Resumen!$B$5,"Alto","Bajo")</f>
        <v>Alto</v>
      </c>
      <c r="AQ230" s="22" t="str">
        <f aca="false">IF(AO230&gt;=Resumen!$B$28,"Alto","Bajo")</f>
        <v>Alto</v>
      </c>
      <c r="AR230" s="22" t="str">
        <f aca="false">AP230&amp;" Potencial / "&amp;AQ230&amp;" Share"</f>
        <v>Alto Potencial / Alto Share</v>
      </c>
      <c r="AS230" s="22" t="str">
        <f aca="false">IF(Q230="Sí",IF(AO230&gt;=Resumen!$B$29,"Alto","Bajo"),"")</f>
        <v>Bajo</v>
      </c>
      <c r="AT230" s="22" t="str">
        <f aca="false">IF(AS230&lt;&gt;"",AP230&amp;" Potencial / "&amp;AS230&amp;" Share","")</f>
        <v>Alto Potencial / Bajo Share</v>
      </c>
      <c r="AU230" s="22" t="str">
        <f aca="false">IF(AH230="","Sin dato",IF(AH230-AO230&gt;Resumen!$B$6,"Sobre-exhibido",IF(AO230-AH230&gt;Resumen!$B$6,"Sub-exhibido","En línea")))</f>
        <v>Sub-exhibido</v>
      </c>
      <c r="AV230" s="22" t="n">
        <f aca="false">IF(AT230="","",IF(AT230="Alto Potencial / Bajo Share",1,IF(AT230="Alto Potencial / Alto Share",2,IF(AT230="Bajo Potencial / Alto Share",3,4))))</f>
        <v>1</v>
      </c>
      <c r="AW230" s="22" t="str">
        <f aca="false">IF(Q230="No","Sin competencia directa",IF(AV230=1,"1 - Foco Conquista (Alto Pot / Bajo Share)",IF(AV230=2,"2 - Foco Defensa (Alto Pot / Alto Share)",IF(AV230=3,"3 - Monitoreo (Bajo Pot / Alto Share)","4 - Baja Prioridad (Bajo Pot / Bajo Share)"))))</f>
        <v>1 - Foco Conquista (Alto Pot / Bajo Share)</v>
      </c>
      <c r="AX230" s="12" t="str">
        <f aca="false">IF(OR(IFERROR(AND(W230&lt;&gt;"",Y230&lt;&gt;"",Y230-W230&gt;Resumen!$B$8),FALSE()),IFERROR(AND(X230&lt;&gt;"",Y230&lt;&gt;"",Y230-X230&gt;Resumen!$B$8),FALSE())),MAX(IF(IFERROR(AND(W230&lt;&gt;"",Y230&lt;&gt;"",Y230-W230&gt;Resumen!$B$8),FALSE()),Y230-W230,0),IF(IFERROR(AND(X230&lt;&gt;"",Y230&lt;&gt;"",Y230-X230&gt;Resumen!$B$8),FALSE()),Y230-X230,0)),"")</f>
        <v/>
      </c>
      <c r="AY230" s="22" t="str">
        <f aca="false">IF(OR(IFERROR(AND(W230&lt;&gt;"",Y230&lt;&gt;"",Y230-W230&gt;Resumen!$B$8),FALSE()),IFERROR(AND(X230&lt;&gt;"",Y230&lt;&gt;"",Y230-X230&gt;Resumen!$B$8),FALSE())),TRIM("Lays tiene mayor markup que "&amp;IF(IFERROR(AND(W230&lt;&gt;"",Y230&lt;&gt;"",Y230-W230&gt;Resumen!$B$8),FALSE()),"Quento ","")&amp;IF(IFERROR(AND(X230&lt;&gt;"",Y230&lt;&gt;"",Y230-X230&gt;Resumen!$B$8),FALSE()),"Julicroc ","")&amp;"en este PDV"),"")</f>
        <v/>
      </c>
      <c r="AZ230" s="22" t="str">
        <f aca="false">IF(COUNTIF('Plan Pehuamar - Lista'!$A$2:$A$167,A230)&gt;0,"Sí","No")</f>
        <v>Sí</v>
      </c>
      <c r="BA230" s="22" t="str">
        <f aca="false">IF(COUNTIF('Plan Combo 9+1'!$A$2:$A$226,A230)&gt;0,"Sí","No")</f>
        <v>No</v>
      </c>
      <c r="BB230" s="22" t="str">
        <f aca="false">IF(AH230="","No",IF(BA230="Sí",IF((AO230-AH230)&gt;Resumen!$B$6,"Sí","No"),IF((AO230-AH230)&gt;=Resumen!$B$132,"Sí","No")))</f>
        <v>No</v>
      </c>
      <c r="BC230" s="22" t="str">
        <f aca="false">IF(AND(N230="Sí",AL230="Sí",AI230=0),"Sí","No")</f>
        <v>No</v>
      </c>
      <c r="BD230" s="22" t="str">
        <f aca="false">IF(COUNTIF('Plan 9+1 (con Pehuamar)'!$A$2:$A$227,A230)&gt;0,"Sí","No")</f>
        <v>No</v>
      </c>
    </row>
    <row r="231" customFormat="false" ht="15" hidden="false" customHeight="true" outlineLevel="0" collapsed="false">
      <c r="A231" s="6" t="n">
        <v>400851</v>
      </c>
      <c r="B231" s="6" t="n">
        <v>1</v>
      </c>
      <c r="C231" s="6" t="n">
        <v>106</v>
      </c>
      <c r="D231" s="6" t="s">
        <v>444</v>
      </c>
      <c r="E231" s="6" t="s">
        <v>446</v>
      </c>
      <c r="F231" s="6" t="s">
        <v>210</v>
      </c>
      <c r="G231" s="6" t="s">
        <v>129</v>
      </c>
      <c r="H231" s="6" t="s">
        <v>197</v>
      </c>
      <c r="I231" s="27" t="n">
        <v>0</v>
      </c>
      <c r="J231" s="27" t="n">
        <v>0</v>
      </c>
      <c r="K231" s="27" t="n">
        <v>3.6</v>
      </c>
      <c r="L231" s="28" t="n">
        <f aca="false">I231+J231</f>
        <v>0</v>
      </c>
      <c r="M231" s="28" t="n">
        <f aca="false">L231+K231</f>
        <v>3.6</v>
      </c>
      <c r="N231" s="22" t="str">
        <f aca="false">IF(I231&gt;0,"Sí","No")</f>
        <v>No</v>
      </c>
      <c r="O231" s="22" t="str">
        <f aca="false">IF(J231&gt;0,"Sí","No")</f>
        <v>No</v>
      </c>
      <c r="P231" s="22" t="str">
        <f aca="false">IF(K231&gt;0,"Sí","No")</f>
        <v>Sí</v>
      </c>
      <c r="Q231" s="22" t="str">
        <f aca="false">IF(OR(I231&gt;0,J231&gt;0),"Sí","No")</f>
        <v>No</v>
      </c>
      <c r="R231" s="27"/>
      <c r="S231" s="27"/>
      <c r="T231" s="27"/>
      <c r="U231" s="27"/>
      <c r="V231" s="27"/>
      <c r="W231" s="12" t="str">
        <f aca="false">IF(AND(I231&gt;0,R231&gt;0),(S231-R231)/R231,"")</f>
        <v/>
      </c>
      <c r="X231" s="12" t="str">
        <f aca="false">IF(AND(J231&gt;0,T231&gt;0),(U231-T231)/T231,"")</f>
        <v/>
      </c>
      <c r="Y231" s="12" t="str">
        <f aca="false">IF(AND(K231&gt;0,V231&gt;0),(V231-Resumen!$B$7)/Resumen!$B$7,"")</f>
        <v/>
      </c>
      <c r="Z231" s="28" t="str">
        <f aca="false">IF(AND(K231&gt;0,I231&gt;0,V231&gt;0,S231&gt;0),V231-S231,"")</f>
        <v/>
      </c>
      <c r="AA231" s="12" t="str">
        <f aca="false">IF(Z231&lt;&gt;"",Z231/S231,"")</f>
        <v/>
      </c>
      <c r="AB231" s="28" t="str">
        <f aca="false">IF(AND(K231&gt;0,J231&gt;0,V231&gt;0,U231&gt;0),V231-U231,"")</f>
        <v/>
      </c>
      <c r="AC231" s="12" t="str">
        <f aca="false">IF(AB231&lt;&gt;"",AB231/U231,"")</f>
        <v/>
      </c>
      <c r="AD231" s="27" t="n">
        <v>0</v>
      </c>
      <c r="AE231" s="27" t="n">
        <v>0</v>
      </c>
      <c r="AF231" s="27" t="n">
        <v>0</v>
      </c>
      <c r="AG231" s="28" t="n">
        <f aca="false">AD231+AE231+AF231</f>
        <v>0</v>
      </c>
      <c r="AH231" s="12" t="str">
        <f aca="false">IF(AG231&gt;0,AD231/AG231,"")</f>
        <v/>
      </c>
      <c r="AI231" s="27" t="n">
        <v>0</v>
      </c>
      <c r="AJ231" s="27" t="n">
        <v>0</v>
      </c>
      <c r="AK231" s="27" t="n">
        <v>0</v>
      </c>
      <c r="AL231" s="22" t="str">
        <f aca="false">IF(OR(AJ231&gt;0,AK231&gt;0),"Sí","No")</f>
        <v>No</v>
      </c>
      <c r="AM231" s="6"/>
      <c r="AN231" s="6"/>
      <c r="AO231" s="12" t="n">
        <f aca="false">IF(M231&gt;0,K231/M231,"")</f>
        <v>1</v>
      </c>
      <c r="AP231" s="22" t="str">
        <f aca="false">IF(M231&gt;=Resumen!$B$5,"Alto","Bajo")</f>
        <v>Bajo</v>
      </c>
      <c r="AQ231" s="22" t="str">
        <f aca="false">IF(AO231&gt;=Resumen!$B$28,"Alto","Bajo")</f>
        <v>Alto</v>
      </c>
      <c r="AR231" s="22" t="str">
        <f aca="false">AP231&amp;" Potencial / "&amp;AQ231&amp;" Share"</f>
        <v>Bajo Potencial / Alto Share</v>
      </c>
      <c r="AS231" s="22" t="str">
        <f aca="false">IF(Q231="Sí",IF(AO231&gt;=Resumen!$B$29,"Alto","Bajo"),"")</f>
        <v/>
      </c>
      <c r="AT231" s="22" t="str">
        <f aca="false">IF(AS231&lt;&gt;"",AP231&amp;" Potencial / "&amp;AS231&amp;" Share","")</f>
        <v/>
      </c>
      <c r="AU231" s="22" t="str">
        <f aca="false">IF(AH231="","Sin dato",IF(AH231-AO231&gt;Resumen!$B$6,"Sobre-exhibido",IF(AO231-AH231&gt;Resumen!$B$6,"Sub-exhibido","En línea")))</f>
        <v>Sin dato</v>
      </c>
      <c r="AV231" s="22" t="str">
        <f aca="false">IF(AT231="","",IF(AT231="Alto Potencial / Bajo Share",1,IF(AT231="Alto Potencial / Alto Share",2,IF(AT231="Bajo Potencial / Alto Share",3,4))))</f>
        <v/>
      </c>
      <c r="AW231" s="22" t="str">
        <f aca="false">IF(Q231="No","Sin competencia directa",IF(AV231=1,"1 - Foco Conquista (Alto Pot / Bajo Share)",IF(AV231=2,"2 - Foco Defensa (Alto Pot / Alto Share)",IF(AV231=3,"3 - Monitoreo (Bajo Pot / Alto Share)","4 - Baja Prioridad (Bajo Pot / Bajo Share)"))))</f>
        <v>Sin competencia directa</v>
      </c>
      <c r="AX231" s="12" t="str">
        <f aca="false">IF(OR(IFERROR(AND(W231&lt;&gt;"",Y231&lt;&gt;"",Y231-W231&gt;Resumen!$B$8),FALSE()),IFERROR(AND(X231&lt;&gt;"",Y231&lt;&gt;"",Y231-X231&gt;Resumen!$B$8),FALSE())),MAX(IF(IFERROR(AND(W231&lt;&gt;"",Y231&lt;&gt;"",Y231-W231&gt;Resumen!$B$8),FALSE()),Y231-W231,0),IF(IFERROR(AND(X231&lt;&gt;"",Y231&lt;&gt;"",Y231-X231&gt;Resumen!$B$8),FALSE()),Y231-X231,0)),"")</f>
        <v/>
      </c>
      <c r="AY231" s="22" t="str">
        <f aca="false">IF(OR(IFERROR(AND(W231&lt;&gt;"",Y231&lt;&gt;"",Y231-W231&gt;Resumen!$B$8),FALSE()),IFERROR(AND(X231&lt;&gt;"",Y231&lt;&gt;"",Y231-X231&gt;Resumen!$B$8),FALSE())),TRIM("Lays tiene mayor markup que "&amp;IF(IFERROR(AND(W231&lt;&gt;"",Y231&lt;&gt;"",Y231-W231&gt;Resumen!$B$8),FALSE()),"Quento ","")&amp;IF(IFERROR(AND(X231&lt;&gt;"",Y231&lt;&gt;"",Y231-X231&gt;Resumen!$B$8),FALSE()),"Julicroc ","")&amp;"en este PDV"),"")</f>
        <v/>
      </c>
      <c r="AZ231" s="22" t="str">
        <f aca="false">IF(COUNTIF('Plan Pehuamar - Lista'!$A$2:$A$167,A231)&gt;0,"Sí","No")</f>
        <v>No</v>
      </c>
      <c r="BA231" s="22" t="str">
        <f aca="false">IF(COUNTIF('Plan Combo 9+1'!$A$2:$A$226,A231)&gt;0,"Sí","No")</f>
        <v>No</v>
      </c>
      <c r="BB231" s="22" t="str">
        <f aca="false">IF(AH231="","No",IF(BA231="Sí",IF((AO231-AH231)&gt;Resumen!$B$6,"Sí","No"),IF((AO231-AH231)&gt;=Resumen!$B$132,"Sí","No")))</f>
        <v>No</v>
      </c>
      <c r="BC231" s="22" t="str">
        <f aca="false">IF(AND(N231="Sí",AL231="Sí",AI231=0),"Sí","No")</f>
        <v>No</v>
      </c>
      <c r="BD231" s="22" t="str">
        <f aca="false">IF(COUNTIF('Plan 9+1 (con Pehuamar)'!$A$2:$A$227,A231)&gt;0,"Sí","No")</f>
        <v>No</v>
      </c>
    </row>
    <row r="232" customFormat="false" ht="15" hidden="false" customHeight="true" outlineLevel="0" collapsed="false">
      <c r="A232" s="6" t="n">
        <v>400884</v>
      </c>
      <c r="B232" s="6" t="n">
        <v>1</v>
      </c>
      <c r="C232" s="6" t="n">
        <v>106</v>
      </c>
      <c r="D232" s="6" t="s">
        <v>444</v>
      </c>
      <c r="E232" s="6" t="s">
        <v>447</v>
      </c>
      <c r="F232" s="6" t="s">
        <v>206</v>
      </c>
      <c r="G232" s="6" t="s">
        <v>129</v>
      </c>
      <c r="H232" s="6" t="s">
        <v>197</v>
      </c>
      <c r="I232" s="27" t="n">
        <v>50</v>
      </c>
      <c r="J232" s="27" t="n">
        <v>0</v>
      </c>
      <c r="K232" s="27" t="n">
        <v>40</v>
      </c>
      <c r="L232" s="28" t="n">
        <f aca="false">I232+J232</f>
        <v>50</v>
      </c>
      <c r="M232" s="28" t="n">
        <f aca="false">L232+K232</f>
        <v>90</v>
      </c>
      <c r="N232" s="22" t="str">
        <f aca="false">IF(I232&gt;0,"Sí","No")</f>
        <v>Sí</v>
      </c>
      <c r="O232" s="22" t="str">
        <f aca="false">IF(J232&gt;0,"Sí","No")</f>
        <v>No</v>
      </c>
      <c r="P232" s="22" t="str">
        <f aca="false">IF(K232&gt;0,"Sí","No")</f>
        <v>Sí</v>
      </c>
      <c r="Q232" s="22" t="str">
        <f aca="false">IF(OR(I232&gt;0,J232&gt;0),"Sí","No")</f>
        <v>Sí</v>
      </c>
      <c r="R232" s="27" t="n">
        <v>1800</v>
      </c>
      <c r="S232" s="27" t="n">
        <v>3000</v>
      </c>
      <c r="T232" s="27"/>
      <c r="U232" s="27"/>
      <c r="V232" s="27" t="n">
        <v>3600</v>
      </c>
      <c r="W232" s="12" t="n">
        <f aca="false">IF(AND(I232&gt;0,R232&gt;0),(S232-R232)/R232,"")</f>
        <v>0.666666666666667</v>
      </c>
      <c r="X232" s="12" t="str">
        <f aca="false">IF(AND(J232&gt;0,T232&gt;0),(U232-T232)/T232,"")</f>
        <v/>
      </c>
      <c r="Y232" s="12" t="n">
        <f aca="false">IF(AND(K232&gt;0,V232&gt;0),(V232-Resumen!$B$7)/Resumen!$B$7,"")</f>
        <v>0.44</v>
      </c>
      <c r="Z232" s="28" t="n">
        <f aca="false">IF(AND(K232&gt;0,I232&gt;0,V232&gt;0,S232&gt;0),V232-S232,"")</f>
        <v>600</v>
      </c>
      <c r="AA232" s="12" t="n">
        <f aca="false">IF(Z232&lt;&gt;"",Z232/S232,"")</f>
        <v>0.2</v>
      </c>
      <c r="AB232" s="28" t="str">
        <f aca="false">IF(AND(K232&gt;0,J232&gt;0,V232&gt;0,U232&gt;0),V232-U232,"")</f>
        <v/>
      </c>
      <c r="AC232" s="12" t="str">
        <f aca="false">IF(AB232&lt;&gt;"",AB232/U232,"")</f>
        <v/>
      </c>
      <c r="AD232" s="27" t="n">
        <v>5</v>
      </c>
      <c r="AE232" s="27" t="n">
        <v>4</v>
      </c>
      <c r="AF232" s="27" t="n">
        <v>4</v>
      </c>
      <c r="AG232" s="28" t="n">
        <f aca="false">AD232+AE232+AF232</f>
        <v>13</v>
      </c>
      <c r="AH232" s="12" t="n">
        <f aca="false">IF(AG232&gt;0,AD232/AG232,"")</f>
        <v>0.384615384615385</v>
      </c>
      <c r="AI232" s="27" t="n">
        <v>1</v>
      </c>
      <c r="AJ232" s="27" t="n">
        <v>1</v>
      </c>
      <c r="AK232" s="27" t="n">
        <v>1</v>
      </c>
      <c r="AL232" s="22" t="str">
        <f aca="false">IF(OR(AJ232&gt;0,AK232&gt;0),"Sí","No")</f>
        <v>Sí</v>
      </c>
      <c r="AM232" s="6" t="s">
        <v>198</v>
      </c>
      <c r="AN232" s="6"/>
      <c r="AO232" s="12" t="n">
        <f aca="false">IF(M232&gt;0,K232/M232,"")</f>
        <v>0.444444444444444</v>
      </c>
      <c r="AP232" s="22" t="str">
        <f aca="false">IF(M232&gt;=Resumen!$B$5,"Alto","Bajo")</f>
        <v>Alto</v>
      </c>
      <c r="AQ232" s="22" t="str">
        <f aca="false">IF(AO232&gt;=Resumen!$B$28,"Alto","Bajo")</f>
        <v>Alto</v>
      </c>
      <c r="AR232" s="22" t="str">
        <f aca="false">AP232&amp;" Potencial / "&amp;AQ232&amp;" Share"</f>
        <v>Alto Potencial / Alto Share</v>
      </c>
      <c r="AS232" s="22" t="str">
        <f aca="false">IF(Q232="Sí",IF(AO232&gt;=Resumen!$B$29,"Alto","Bajo"),"")</f>
        <v>Bajo</v>
      </c>
      <c r="AT232" s="22" t="str">
        <f aca="false">IF(AS232&lt;&gt;"",AP232&amp;" Potencial / "&amp;AS232&amp;" Share","")</f>
        <v>Alto Potencial / Bajo Share</v>
      </c>
      <c r="AU232" s="22" t="str">
        <f aca="false">IF(AH232="","Sin dato",IF(AH232-AO232&gt;Resumen!$B$6,"Sobre-exhibido",IF(AO232-AH232&gt;Resumen!$B$6,"Sub-exhibido","En línea")))</f>
        <v>Sub-exhibido</v>
      </c>
      <c r="AV232" s="22" t="n">
        <f aca="false">IF(AT232="","",IF(AT232="Alto Potencial / Bajo Share",1,IF(AT232="Alto Potencial / Alto Share",2,IF(AT232="Bajo Potencial / Alto Share",3,4))))</f>
        <v>1</v>
      </c>
      <c r="AW232" s="22" t="str">
        <f aca="false">IF(Q232="No","Sin competencia directa",IF(AV232=1,"1 - Foco Conquista (Alto Pot / Bajo Share)",IF(AV232=2,"2 - Foco Defensa (Alto Pot / Alto Share)",IF(AV232=3,"3 - Monitoreo (Bajo Pot / Alto Share)","4 - Baja Prioridad (Bajo Pot / Bajo Share)"))))</f>
        <v>1 - Foco Conquista (Alto Pot / Bajo Share)</v>
      </c>
      <c r="AX232" s="12" t="str">
        <f aca="false">IF(OR(IFERROR(AND(W232&lt;&gt;"",Y232&lt;&gt;"",Y232-W232&gt;Resumen!$B$8),FALSE()),IFERROR(AND(X232&lt;&gt;"",Y232&lt;&gt;"",Y232-X232&gt;Resumen!$B$8),FALSE())),MAX(IF(IFERROR(AND(W232&lt;&gt;"",Y232&lt;&gt;"",Y232-W232&gt;Resumen!$B$8),FALSE()),Y232-W232,0),IF(IFERROR(AND(X232&lt;&gt;"",Y232&lt;&gt;"",Y232-X232&gt;Resumen!$B$8),FALSE()),Y232-X232,0)),"")</f>
        <v/>
      </c>
      <c r="AY232" s="22" t="str">
        <f aca="false">IF(OR(IFERROR(AND(W232&lt;&gt;"",Y232&lt;&gt;"",Y232-W232&gt;Resumen!$B$8),FALSE()),IFERROR(AND(X232&lt;&gt;"",Y232&lt;&gt;"",Y232-X232&gt;Resumen!$B$8),FALSE())),TRIM("Lays tiene mayor markup que "&amp;IF(IFERROR(AND(W232&lt;&gt;"",Y232&lt;&gt;"",Y232-W232&gt;Resumen!$B$8),FALSE()),"Quento ","")&amp;IF(IFERROR(AND(X232&lt;&gt;"",Y232&lt;&gt;"",Y232-X232&gt;Resumen!$B$8),FALSE()),"Julicroc ","")&amp;"en este PDV"),"")</f>
        <v/>
      </c>
      <c r="AZ232" s="22" t="str">
        <f aca="false">IF(COUNTIF('Plan Pehuamar - Lista'!$A$2:$A$167,A232)&gt;0,"Sí","No")</f>
        <v>No</v>
      </c>
      <c r="BA232" s="22" t="str">
        <f aca="false">IF(COUNTIF('Plan Combo 9+1'!$A$2:$A$226,A232)&gt;0,"Sí","No")</f>
        <v>Sí</v>
      </c>
      <c r="BB232" s="22" t="str">
        <f aca="false">IF(AH232="","No",IF(BA232="Sí",IF((AO232-AH232)&gt;Resumen!$B$6,"Sí","No"),IF((AO232-AH232)&gt;=Resumen!$B$132,"Sí","No")))</f>
        <v>Sí</v>
      </c>
      <c r="BC232" s="22" t="str">
        <f aca="false">IF(AND(N232="Sí",AL232="Sí",AI232=0),"Sí","No")</f>
        <v>No</v>
      </c>
      <c r="BD232" s="22" t="str">
        <f aca="false">IF(COUNTIF('Plan 9+1 (con Pehuamar)'!$A$2:$A$227,A232)&gt;0,"Sí","No")</f>
        <v>Sí</v>
      </c>
    </row>
    <row r="233" customFormat="false" ht="15" hidden="false" customHeight="true" outlineLevel="0" collapsed="false">
      <c r="A233" s="6" t="n">
        <v>400903</v>
      </c>
      <c r="B233" s="6" t="n">
        <v>1</v>
      </c>
      <c r="C233" s="6" t="n">
        <v>106</v>
      </c>
      <c r="D233" s="6" t="s">
        <v>444</v>
      </c>
      <c r="E233" s="6" t="s">
        <v>448</v>
      </c>
      <c r="F233" s="6" t="s">
        <v>213</v>
      </c>
      <c r="G233" s="6" t="s">
        <v>129</v>
      </c>
      <c r="H233" s="6" t="s">
        <v>197</v>
      </c>
      <c r="I233" s="27" t="n">
        <v>0</v>
      </c>
      <c r="J233" s="27" t="n">
        <v>0</v>
      </c>
      <c r="K233" s="27" t="n">
        <v>0.3</v>
      </c>
      <c r="L233" s="28" t="n">
        <f aca="false">I233+J233</f>
        <v>0</v>
      </c>
      <c r="M233" s="28" t="n">
        <f aca="false">L233+K233</f>
        <v>0.3</v>
      </c>
      <c r="N233" s="22" t="str">
        <f aca="false">IF(I233&gt;0,"Sí","No")</f>
        <v>No</v>
      </c>
      <c r="O233" s="22" t="str">
        <f aca="false">IF(J233&gt;0,"Sí","No")</f>
        <v>No</v>
      </c>
      <c r="P233" s="22" t="str">
        <f aca="false">IF(K233&gt;0,"Sí","No")</f>
        <v>Sí</v>
      </c>
      <c r="Q233" s="22" t="str">
        <f aca="false">IF(OR(I233&gt;0,J233&gt;0),"Sí","No")</f>
        <v>No</v>
      </c>
      <c r="R233" s="27"/>
      <c r="S233" s="27"/>
      <c r="T233" s="27"/>
      <c r="U233" s="27"/>
      <c r="V233" s="27"/>
      <c r="W233" s="12" t="str">
        <f aca="false">IF(AND(I233&gt;0,R233&gt;0),(S233-R233)/R233,"")</f>
        <v/>
      </c>
      <c r="X233" s="12" t="str">
        <f aca="false">IF(AND(J233&gt;0,T233&gt;0),(U233-T233)/T233,"")</f>
        <v/>
      </c>
      <c r="Y233" s="12" t="str">
        <f aca="false">IF(AND(K233&gt;0,V233&gt;0),(V233-Resumen!$B$7)/Resumen!$B$7,"")</f>
        <v/>
      </c>
      <c r="Z233" s="28" t="str">
        <f aca="false">IF(AND(K233&gt;0,I233&gt;0,V233&gt;0,S233&gt;0),V233-S233,"")</f>
        <v/>
      </c>
      <c r="AA233" s="12" t="str">
        <f aca="false">IF(Z233&lt;&gt;"",Z233/S233,"")</f>
        <v/>
      </c>
      <c r="AB233" s="28" t="str">
        <f aca="false">IF(AND(K233&gt;0,J233&gt;0,V233&gt;0,U233&gt;0),V233-U233,"")</f>
        <v/>
      </c>
      <c r="AC233" s="12" t="str">
        <f aca="false">IF(AB233&lt;&gt;"",AB233/U233,"")</f>
        <v/>
      </c>
      <c r="AD233" s="27" t="n">
        <v>0</v>
      </c>
      <c r="AE233" s="27" t="n">
        <v>0</v>
      </c>
      <c r="AF233" s="27" t="n">
        <v>0</v>
      </c>
      <c r="AG233" s="28" t="n">
        <f aca="false">AD233+AE233+AF233</f>
        <v>0</v>
      </c>
      <c r="AH233" s="12" t="str">
        <f aca="false">IF(AG233&gt;0,AD233/AG233,"")</f>
        <v/>
      </c>
      <c r="AI233" s="27" t="n">
        <v>0</v>
      </c>
      <c r="AJ233" s="27" t="n">
        <v>0</v>
      </c>
      <c r="AK233" s="27" t="n">
        <v>0</v>
      </c>
      <c r="AL233" s="22" t="str">
        <f aca="false">IF(OR(AJ233&gt;0,AK233&gt;0),"Sí","No")</f>
        <v>No</v>
      </c>
      <c r="AM233" s="6"/>
      <c r="AN233" s="6"/>
      <c r="AO233" s="12" t="n">
        <f aca="false">IF(M233&gt;0,K233/M233,"")</f>
        <v>1</v>
      </c>
      <c r="AP233" s="22" t="str">
        <f aca="false">IF(M233&gt;=Resumen!$B$5,"Alto","Bajo")</f>
        <v>Bajo</v>
      </c>
      <c r="AQ233" s="22" t="str">
        <f aca="false">IF(AO233&gt;=Resumen!$B$28,"Alto","Bajo")</f>
        <v>Alto</v>
      </c>
      <c r="AR233" s="22" t="str">
        <f aca="false">AP233&amp;" Potencial / "&amp;AQ233&amp;" Share"</f>
        <v>Bajo Potencial / Alto Share</v>
      </c>
      <c r="AS233" s="22" t="str">
        <f aca="false">IF(Q233="Sí",IF(AO233&gt;=Resumen!$B$29,"Alto","Bajo"),"")</f>
        <v/>
      </c>
      <c r="AT233" s="22" t="str">
        <f aca="false">IF(AS233&lt;&gt;"",AP233&amp;" Potencial / "&amp;AS233&amp;" Share","")</f>
        <v/>
      </c>
      <c r="AU233" s="22" t="str">
        <f aca="false">IF(AH233="","Sin dato",IF(AH233-AO233&gt;Resumen!$B$6,"Sobre-exhibido",IF(AO233-AH233&gt;Resumen!$B$6,"Sub-exhibido","En línea")))</f>
        <v>Sin dato</v>
      </c>
      <c r="AV233" s="22" t="str">
        <f aca="false">IF(AT233="","",IF(AT233="Alto Potencial / Bajo Share",1,IF(AT233="Alto Potencial / Alto Share",2,IF(AT233="Bajo Potencial / Alto Share",3,4))))</f>
        <v/>
      </c>
      <c r="AW233" s="22" t="str">
        <f aca="false">IF(Q233="No","Sin competencia directa",IF(AV233=1,"1 - Foco Conquista (Alto Pot / Bajo Share)",IF(AV233=2,"2 - Foco Defensa (Alto Pot / Alto Share)",IF(AV233=3,"3 - Monitoreo (Bajo Pot / Alto Share)","4 - Baja Prioridad (Bajo Pot / Bajo Share)"))))</f>
        <v>Sin competencia directa</v>
      </c>
      <c r="AX233" s="12" t="str">
        <f aca="false">IF(OR(IFERROR(AND(W233&lt;&gt;"",Y233&lt;&gt;"",Y233-W233&gt;Resumen!$B$8),FALSE()),IFERROR(AND(X233&lt;&gt;"",Y233&lt;&gt;"",Y233-X233&gt;Resumen!$B$8),FALSE())),MAX(IF(IFERROR(AND(W233&lt;&gt;"",Y233&lt;&gt;"",Y233-W233&gt;Resumen!$B$8),FALSE()),Y233-W233,0),IF(IFERROR(AND(X233&lt;&gt;"",Y233&lt;&gt;"",Y233-X233&gt;Resumen!$B$8),FALSE()),Y233-X233,0)),"")</f>
        <v/>
      </c>
      <c r="AY233" s="22" t="str">
        <f aca="false">IF(OR(IFERROR(AND(W233&lt;&gt;"",Y233&lt;&gt;"",Y233-W233&gt;Resumen!$B$8),FALSE()),IFERROR(AND(X233&lt;&gt;"",Y233&lt;&gt;"",Y233-X233&gt;Resumen!$B$8),FALSE())),TRIM("Lays tiene mayor markup que "&amp;IF(IFERROR(AND(W233&lt;&gt;"",Y233&lt;&gt;"",Y233-W233&gt;Resumen!$B$8),FALSE()),"Quento ","")&amp;IF(IFERROR(AND(X233&lt;&gt;"",Y233&lt;&gt;"",Y233-X233&gt;Resumen!$B$8),FALSE()),"Julicroc ","")&amp;"en este PDV"),"")</f>
        <v/>
      </c>
      <c r="AZ233" s="22" t="str">
        <f aca="false">IF(COUNTIF('Plan Pehuamar - Lista'!$A$2:$A$167,A233)&gt;0,"Sí","No")</f>
        <v>No</v>
      </c>
      <c r="BA233" s="22" t="str">
        <f aca="false">IF(COUNTIF('Plan Combo 9+1'!$A$2:$A$226,A233)&gt;0,"Sí","No")</f>
        <v>No</v>
      </c>
      <c r="BB233" s="22" t="str">
        <f aca="false">IF(AH233="","No",IF(BA233="Sí",IF((AO233-AH233)&gt;Resumen!$B$6,"Sí","No"),IF((AO233-AH233)&gt;=Resumen!$B$132,"Sí","No")))</f>
        <v>No</v>
      </c>
      <c r="BC233" s="22" t="str">
        <f aca="false">IF(AND(N233="Sí",AL233="Sí",AI233=0),"Sí","No")</f>
        <v>No</v>
      </c>
      <c r="BD233" s="22" t="str">
        <f aca="false">IF(COUNTIF('Plan 9+1 (con Pehuamar)'!$A$2:$A$227,A233)&gt;0,"Sí","No")</f>
        <v>No</v>
      </c>
    </row>
    <row r="234" customFormat="false" ht="15" hidden="false" customHeight="true" outlineLevel="0" collapsed="false">
      <c r="A234" s="6" t="n">
        <v>400905</v>
      </c>
      <c r="B234" s="6" t="n">
        <v>1</v>
      </c>
      <c r="C234" s="6" t="n">
        <v>106</v>
      </c>
      <c r="D234" s="6" t="s">
        <v>444</v>
      </c>
      <c r="E234" s="6" t="s">
        <v>449</v>
      </c>
      <c r="F234" s="6" t="s">
        <v>210</v>
      </c>
      <c r="G234" s="6" t="s">
        <v>129</v>
      </c>
      <c r="H234" s="6" t="s">
        <v>197</v>
      </c>
      <c r="I234" s="27" t="n">
        <v>0</v>
      </c>
      <c r="J234" s="27" t="n">
        <v>0</v>
      </c>
      <c r="K234" s="27" t="n">
        <v>0.4</v>
      </c>
      <c r="L234" s="28" t="n">
        <f aca="false">I234+J234</f>
        <v>0</v>
      </c>
      <c r="M234" s="28" t="n">
        <f aca="false">L234+K234</f>
        <v>0.4</v>
      </c>
      <c r="N234" s="22" t="str">
        <f aca="false">IF(I234&gt;0,"Sí","No")</f>
        <v>No</v>
      </c>
      <c r="O234" s="22" t="str">
        <f aca="false">IF(J234&gt;0,"Sí","No")</f>
        <v>No</v>
      </c>
      <c r="P234" s="22" t="str">
        <f aca="false">IF(K234&gt;0,"Sí","No")</f>
        <v>Sí</v>
      </c>
      <c r="Q234" s="22" t="str">
        <f aca="false">IF(OR(I234&gt;0,J234&gt;0),"Sí","No")</f>
        <v>No</v>
      </c>
      <c r="R234" s="27"/>
      <c r="S234" s="27"/>
      <c r="T234" s="27"/>
      <c r="U234" s="27"/>
      <c r="V234" s="27"/>
      <c r="W234" s="12" t="str">
        <f aca="false">IF(AND(I234&gt;0,R234&gt;0),(S234-R234)/R234,"")</f>
        <v/>
      </c>
      <c r="X234" s="12" t="str">
        <f aca="false">IF(AND(J234&gt;0,T234&gt;0),(U234-T234)/T234,"")</f>
        <v/>
      </c>
      <c r="Y234" s="12" t="str">
        <f aca="false">IF(AND(K234&gt;0,V234&gt;0),(V234-Resumen!$B$7)/Resumen!$B$7,"")</f>
        <v/>
      </c>
      <c r="Z234" s="28" t="str">
        <f aca="false">IF(AND(K234&gt;0,I234&gt;0,V234&gt;0,S234&gt;0),V234-S234,"")</f>
        <v/>
      </c>
      <c r="AA234" s="12" t="str">
        <f aca="false">IF(Z234&lt;&gt;"",Z234/S234,"")</f>
        <v/>
      </c>
      <c r="AB234" s="28" t="str">
        <f aca="false">IF(AND(K234&gt;0,J234&gt;0,V234&gt;0,U234&gt;0),V234-U234,"")</f>
        <v/>
      </c>
      <c r="AC234" s="12" t="str">
        <f aca="false">IF(AB234&lt;&gt;"",AB234/U234,"")</f>
        <v/>
      </c>
      <c r="AD234" s="27" t="n">
        <v>0</v>
      </c>
      <c r="AE234" s="27" t="n">
        <v>0</v>
      </c>
      <c r="AF234" s="27" t="n">
        <v>0</v>
      </c>
      <c r="AG234" s="28" t="n">
        <f aca="false">AD234+AE234+AF234</f>
        <v>0</v>
      </c>
      <c r="AH234" s="12" t="str">
        <f aca="false">IF(AG234&gt;0,AD234/AG234,"")</f>
        <v/>
      </c>
      <c r="AI234" s="27" t="n">
        <v>0</v>
      </c>
      <c r="AJ234" s="27" t="n">
        <v>0</v>
      </c>
      <c r="AK234" s="27" t="n">
        <v>0</v>
      </c>
      <c r="AL234" s="22" t="str">
        <f aca="false">IF(OR(AJ234&gt;0,AK234&gt;0),"Sí","No")</f>
        <v>No</v>
      </c>
      <c r="AM234" s="6"/>
      <c r="AN234" s="6"/>
      <c r="AO234" s="12" t="n">
        <f aca="false">IF(M234&gt;0,K234/M234,"")</f>
        <v>1</v>
      </c>
      <c r="AP234" s="22" t="str">
        <f aca="false">IF(M234&gt;=Resumen!$B$5,"Alto","Bajo")</f>
        <v>Bajo</v>
      </c>
      <c r="AQ234" s="22" t="str">
        <f aca="false">IF(AO234&gt;=Resumen!$B$28,"Alto","Bajo")</f>
        <v>Alto</v>
      </c>
      <c r="AR234" s="22" t="str">
        <f aca="false">AP234&amp;" Potencial / "&amp;AQ234&amp;" Share"</f>
        <v>Bajo Potencial / Alto Share</v>
      </c>
      <c r="AS234" s="22" t="str">
        <f aca="false">IF(Q234="Sí",IF(AO234&gt;=Resumen!$B$29,"Alto","Bajo"),"")</f>
        <v/>
      </c>
      <c r="AT234" s="22" t="str">
        <f aca="false">IF(AS234&lt;&gt;"",AP234&amp;" Potencial / "&amp;AS234&amp;" Share","")</f>
        <v/>
      </c>
      <c r="AU234" s="22" t="str">
        <f aca="false">IF(AH234="","Sin dato",IF(AH234-AO234&gt;Resumen!$B$6,"Sobre-exhibido",IF(AO234-AH234&gt;Resumen!$B$6,"Sub-exhibido","En línea")))</f>
        <v>Sin dato</v>
      </c>
      <c r="AV234" s="22" t="str">
        <f aca="false">IF(AT234="","",IF(AT234="Alto Potencial / Bajo Share",1,IF(AT234="Alto Potencial / Alto Share",2,IF(AT234="Bajo Potencial / Alto Share",3,4))))</f>
        <v/>
      </c>
      <c r="AW234" s="22" t="str">
        <f aca="false">IF(Q234="No","Sin competencia directa",IF(AV234=1,"1 - Foco Conquista (Alto Pot / Bajo Share)",IF(AV234=2,"2 - Foco Defensa (Alto Pot / Alto Share)",IF(AV234=3,"3 - Monitoreo (Bajo Pot / Alto Share)","4 - Baja Prioridad (Bajo Pot / Bajo Share)"))))</f>
        <v>Sin competencia directa</v>
      </c>
      <c r="AX234" s="12" t="str">
        <f aca="false">IF(OR(IFERROR(AND(W234&lt;&gt;"",Y234&lt;&gt;"",Y234-W234&gt;Resumen!$B$8),FALSE()),IFERROR(AND(X234&lt;&gt;"",Y234&lt;&gt;"",Y234-X234&gt;Resumen!$B$8),FALSE())),MAX(IF(IFERROR(AND(W234&lt;&gt;"",Y234&lt;&gt;"",Y234-W234&gt;Resumen!$B$8),FALSE()),Y234-W234,0),IF(IFERROR(AND(X234&lt;&gt;"",Y234&lt;&gt;"",Y234-X234&gt;Resumen!$B$8),FALSE()),Y234-X234,0)),"")</f>
        <v/>
      </c>
      <c r="AY234" s="22" t="str">
        <f aca="false">IF(OR(IFERROR(AND(W234&lt;&gt;"",Y234&lt;&gt;"",Y234-W234&gt;Resumen!$B$8),FALSE()),IFERROR(AND(X234&lt;&gt;"",Y234&lt;&gt;"",Y234-X234&gt;Resumen!$B$8),FALSE())),TRIM("Lays tiene mayor markup que "&amp;IF(IFERROR(AND(W234&lt;&gt;"",Y234&lt;&gt;"",Y234-W234&gt;Resumen!$B$8),FALSE()),"Quento ","")&amp;IF(IFERROR(AND(X234&lt;&gt;"",Y234&lt;&gt;"",Y234-X234&gt;Resumen!$B$8),FALSE()),"Julicroc ","")&amp;"en este PDV"),"")</f>
        <v/>
      </c>
      <c r="AZ234" s="22" t="str">
        <f aca="false">IF(COUNTIF('Plan Pehuamar - Lista'!$A$2:$A$167,A234)&gt;0,"Sí","No")</f>
        <v>No</v>
      </c>
      <c r="BA234" s="22" t="str">
        <f aca="false">IF(COUNTIF('Plan Combo 9+1'!$A$2:$A$226,A234)&gt;0,"Sí","No")</f>
        <v>No</v>
      </c>
      <c r="BB234" s="22" t="str">
        <f aca="false">IF(AH234="","No",IF(BA234="Sí",IF((AO234-AH234)&gt;Resumen!$B$6,"Sí","No"),IF((AO234-AH234)&gt;=Resumen!$B$132,"Sí","No")))</f>
        <v>No</v>
      </c>
      <c r="BC234" s="22" t="str">
        <f aca="false">IF(AND(N234="Sí",AL234="Sí",AI234=0),"Sí","No")</f>
        <v>No</v>
      </c>
      <c r="BD234" s="22" t="str">
        <f aca="false">IF(COUNTIF('Plan 9+1 (con Pehuamar)'!$A$2:$A$227,A234)&gt;0,"Sí","No")</f>
        <v>No</v>
      </c>
    </row>
    <row r="235" customFormat="false" ht="15" hidden="false" customHeight="true" outlineLevel="0" collapsed="false">
      <c r="A235" s="6" t="n">
        <v>401048</v>
      </c>
      <c r="B235" s="6" t="n">
        <v>1</v>
      </c>
      <c r="C235" s="6" t="n">
        <v>106</v>
      </c>
      <c r="D235" s="6" t="s">
        <v>444</v>
      </c>
      <c r="E235" s="6" t="s">
        <v>450</v>
      </c>
      <c r="F235" s="6" t="s">
        <v>210</v>
      </c>
      <c r="G235" s="6" t="s">
        <v>129</v>
      </c>
      <c r="H235" s="6" t="s">
        <v>197</v>
      </c>
      <c r="I235" s="27" t="n">
        <v>0</v>
      </c>
      <c r="J235" s="27" t="n">
        <v>0</v>
      </c>
      <c r="K235" s="27" t="n">
        <v>4.7</v>
      </c>
      <c r="L235" s="28" t="n">
        <f aca="false">I235+J235</f>
        <v>0</v>
      </c>
      <c r="M235" s="28" t="n">
        <f aca="false">L235+K235</f>
        <v>4.7</v>
      </c>
      <c r="N235" s="22" t="str">
        <f aca="false">IF(I235&gt;0,"Sí","No")</f>
        <v>No</v>
      </c>
      <c r="O235" s="22" t="str">
        <f aca="false">IF(J235&gt;0,"Sí","No")</f>
        <v>No</v>
      </c>
      <c r="P235" s="22" t="str">
        <f aca="false">IF(K235&gt;0,"Sí","No")</f>
        <v>Sí</v>
      </c>
      <c r="Q235" s="22" t="str">
        <f aca="false">IF(OR(I235&gt;0,J235&gt;0),"Sí","No")</f>
        <v>No</v>
      </c>
      <c r="R235" s="27"/>
      <c r="S235" s="27"/>
      <c r="T235" s="27"/>
      <c r="U235" s="27"/>
      <c r="V235" s="27"/>
      <c r="W235" s="12" t="str">
        <f aca="false">IF(AND(I235&gt;0,R235&gt;0),(S235-R235)/R235,"")</f>
        <v/>
      </c>
      <c r="X235" s="12" t="str">
        <f aca="false">IF(AND(J235&gt;0,T235&gt;0),(U235-T235)/T235,"")</f>
        <v/>
      </c>
      <c r="Y235" s="12" t="str">
        <f aca="false">IF(AND(K235&gt;0,V235&gt;0),(V235-Resumen!$B$7)/Resumen!$B$7,"")</f>
        <v/>
      </c>
      <c r="Z235" s="28" t="str">
        <f aca="false">IF(AND(K235&gt;0,I235&gt;0,V235&gt;0,S235&gt;0),V235-S235,"")</f>
        <v/>
      </c>
      <c r="AA235" s="12" t="str">
        <f aca="false">IF(Z235&lt;&gt;"",Z235/S235,"")</f>
        <v/>
      </c>
      <c r="AB235" s="28" t="str">
        <f aca="false">IF(AND(K235&gt;0,J235&gt;0,V235&gt;0,U235&gt;0),V235-U235,"")</f>
        <v/>
      </c>
      <c r="AC235" s="12" t="str">
        <f aca="false">IF(AB235&lt;&gt;"",AB235/U235,"")</f>
        <v/>
      </c>
      <c r="AD235" s="27" t="n">
        <v>0</v>
      </c>
      <c r="AE235" s="27" t="n">
        <v>0</v>
      </c>
      <c r="AF235" s="27" t="n">
        <v>0</v>
      </c>
      <c r="AG235" s="28" t="n">
        <f aca="false">AD235+AE235+AF235</f>
        <v>0</v>
      </c>
      <c r="AH235" s="12" t="str">
        <f aca="false">IF(AG235&gt;0,AD235/AG235,"")</f>
        <v/>
      </c>
      <c r="AI235" s="27" t="n">
        <v>0</v>
      </c>
      <c r="AJ235" s="27" t="n">
        <v>0</v>
      </c>
      <c r="AK235" s="27" t="n">
        <v>0</v>
      </c>
      <c r="AL235" s="22" t="str">
        <f aca="false">IF(OR(AJ235&gt;0,AK235&gt;0),"Sí","No")</f>
        <v>No</v>
      </c>
      <c r="AM235" s="6"/>
      <c r="AN235" s="6"/>
      <c r="AO235" s="12" t="n">
        <f aca="false">IF(M235&gt;0,K235/M235,"")</f>
        <v>1</v>
      </c>
      <c r="AP235" s="22" t="str">
        <f aca="false">IF(M235&gt;=Resumen!$B$5,"Alto","Bajo")</f>
        <v>Bajo</v>
      </c>
      <c r="AQ235" s="22" t="str">
        <f aca="false">IF(AO235&gt;=Resumen!$B$28,"Alto","Bajo")</f>
        <v>Alto</v>
      </c>
      <c r="AR235" s="22" t="str">
        <f aca="false">AP235&amp;" Potencial / "&amp;AQ235&amp;" Share"</f>
        <v>Bajo Potencial / Alto Share</v>
      </c>
      <c r="AS235" s="22" t="str">
        <f aca="false">IF(Q235="Sí",IF(AO235&gt;=Resumen!$B$29,"Alto","Bajo"),"")</f>
        <v/>
      </c>
      <c r="AT235" s="22" t="str">
        <f aca="false">IF(AS235&lt;&gt;"",AP235&amp;" Potencial / "&amp;AS235&amp;" Share","")</f>
        <v/>
      </c>
      <c r="AU235" s="22" t="str">
        <f aca="false">IF(AH235="","Sin dato",IF(AH235-AO235&gt;Resumen!$B$6,"Sobre-exhibido",IF(AO235-AH235&gt;Resumen!$B$6,"Sub-exhibido","En línea")))</f>
        <v>Sin dato</v>
      </c>
      <c r="AV235" s="22" t="str">
        <f aca="false">IF(AT235="","",IF(AT235="Alto Potencial / Bajo Share",1,IF(AT235="Alto Potencial / Alto Share",2,IF(AT235="Bajo Potencial / Alto Share",3,4))))</f>
        <v/>
      </c>
      <c r="AW235" s="22" t="str">
        <f aca="false">IF(Q235="No","Sin competencia directa",IF(AV235=1,"1 - Foco Conquista (Alto Pot / Bajo Share)",IF(AV235=2,"2 - Foco Defensa (Alto Pot / Alto Share)",IF(AV235=3,"3 - Monitoreo (Bajo Pot / Alto Share)","4 - Baja Prioridad (Bajo Pot / Bajo Share)"))))</f>
        <v>Sin competencia directa</v>
      </c>
      <c r="AX235" s="12" t="str">
        <f aca="false">IF(OR(IFERROR(AND(W235&lt;&gt;"",Y235&lt;&gt;"",Y235-W235&gt;Resumen!$B$8),FALSE()),IFERROR(AND(X235&lt;&gt;"",Y235&lt;&gt;"",Y235-X235&gt;Resumen!$B$8),FALSE())),MAX(IF(IFERROR(AND(W235&lt;&gt;"",Y235&lt;&gt;"",Y235-W235&gt;Resumen!$B$8),FALSE()),Y235-W235,0),IF(IFERROR(AND(X235&lt;&gt;"",Y235&lt;&gt;"",Y235-X235&gt;Resumen!$B$8),FALSE()),Y235-X235,0)),"")</f>
        <v/>
      </c>
      <c r="AY235" s="22" t="str">
        <f aca="false">IF(OR(IFERROR(AND(W235&lt;&gt;"",Y235&lt;&gt;"",Y235-W235&gt;Resumen!$B$8),FALSE()),IFERROR(AND(X235&lt;&gt;"",Y235&lt;&gt;"",Y235-X235&gt;Resumen!$B$8),FALSE())),TRIM("Lays tiene mayor markup que "&amp;IF(IFERROR(AND(W235&lt;&gt;"",Y235&lt;&gt;"",Y235-W235&gt;Resumen!$B$8),FALSE()),"Quento ","")&amp;IF(IFERROR(AND(X235&lt;&gt;"",Y235&lt;&gt;"",Y235-X235&gt;Resumen!$B$8),FALSE()),"Julicroc ","")&amp;"en este PDV"),"")</f>
        <v/>
      </c>
      <c r="AZ235" s="22" t="str">
        <f aca="false">IF(COUNTIF('Plan Pehuamar - Lista'!$A$2:$A$167,A235)&gt;0,"Sí","No")</f>
        <v>No</v>
      </c>
      <c r="BA235" s="22" t="str">
        <f aca="false">IF(COUNTIF('Plan Combo 9+1'!$A$2:$A$226,A235)&gt;0,"Sí","No")</f>
        <v>No</v>
      </c>
      <c r="BB235" s="22" t="str">
        <f aca="false">IF(AH235="","No",IF(BA235="Sí",IF((AO235-AH235)&gt;Resumen!$B$6,"Sí","No"),IF((AO235-AH235)&gt;=Resumen!$B$132,"Sí","No")))</f>
        <v>No</v>
      </c>
      <c r="BC235" s="22" t="str">
        <f aca="false">IF(AND(N235="Sí",AL235="Sí",AI235=0),"Sí","No")</f>
        <v>No</v>
      </c>
      <c r="BD235" s="22" t="str">
        <f aca="false">IF(COUNTIF('Plan 9+1 (con Pehuamar)'!$A$2:$A$227,A235)&gt;0,"Sí","No")</f>
        <v>No</v>
      </c>
    </row>
    <row r="236" customFormat="false" ht="15" hidden="false" customHeight="true" outlineLevel="0" collapsed="false">
      <c r="A236" s="6" t="n">
        <v>401052</v>
      </c>
      <c r="B236" s="6" t="n">
        <v>1</v>
      </c>
      <c r="C236" s="6" t="n">
        <v>106</v>
      </c>
      <c r="D236" s="6" t="s">
        <v>444</v>
      </c>
      <c r="E236" s="6" t="s">
        <v>451</v>
      </c>
      <c r="F236" s="6" t="s">
        <v>201</v>
      </c>
      <c r="G236" s="6" t="s">
        <v>129</v>
      </c>
      <c r="H236" s="6" t="s">
        <v>197</v>
      </c>
      <c r="I236" s="27" t="n">
        <v>0</v>
      </c>
      <c r="J236" s="27" t="n">
        <v>0</v>
      </c>
      <c r="K236" s="27" t="n">
        <v>3.8</v>
      </c>
      <c r="L236" s="28" t="n">
        <f aca="false">I236+J236</f>
        <v>0</v>
      </c>
      <c r="M236" s="28" t="n">
        <f aca="false">L236+K236</f>
        <v>3.8</v>
      </c>
      <c r="N236" s="22" t="str">
        <f aca="false">IF(I236&gt;0,"Sí","No")</f>
        <v>No</v>
      </c>
      <c r="O236" s="22" t="str">
        <f aca="false">IF(J236&gt;0,"Sí","No")</f>
        <v>No</v>
      </c>
      <c r="P236" s="22" t="str">
        <f aca="false">IF(K236&gt;0,"Sí","No")</f>
        <v>Sí</v>
      </c>
      <c r="Q236" s="22" t="str">
        <f aca="false">IF(OR(I236&gt;0,J236&gt;0),"Sí","No")</f>
        <v>No</v>
      </c>
      <c r="R236" s="27"/>
      <c r="S236" s="27"/>
      <c r="T236" s="27"/>
      <c r="U236" s="27"/>
      <c r="V236" s="27"/>
      <c r="W236" s="12" t="str">
        <f aca="false">IF(AND(I236&gt;0,R236&gt;0),(S236-R236)/R236,"")</f>
        <v/>
      </c>
      <c r="X236" s="12" t="str">
        <f aca="false">IF(AND(J236&gt;0,T236&gt;0),(U236-T236)/T236,"")</f>
        <v/>
      </c>
      <c r="Y236" s="12" t="str">
        <f aca="false">IF(AND(K236&gt;0,V236&gt;0),(V236-Resumen!$B$7)/Resumen!$B$7,"")</f>
        <v/>
      </c>
      <c r="Z236" s="28" t="str">
        <f aca="false">IF(AND(K236&gt;0,I236&gt;0,V236&gt;0,S236&gt;0),V236-S236,"")</f>
        <v/>
      </c>
      <c r="AA236" s="12" t="str">
        <f aca="false">IF(Z236&lt;&gt;"",Z236/S236,"")</f>
        <v/>
      </c>
      <c r="AB236" s="28" t="str">
        <f aca="false">IF(AND(K236&gt;0,J236&gt;0,V236&gt;0,U236&gt;0),V236-U236,"")</f>
        <v/>
      </c>
      <c r="AC236" s="12" t="str">
        <f aca="false">IF(AB236&lt;&gt;"",AB236/U236,"")</f>
        <v/>
      </c>
      <c r="AD236" s="27" t="n">
        <v>0</v>
      </c>
      <c r="AE236" s="27" t="n">
        <v>0</v>
      </c>
      <c r="AF236" s="27" t="n">
        <v>0</v>
      </c>
      <c r="AG236" s="28" t="n">
        <f aca="false">AD236+AE236+AF236</f>
        <v>0</v>
      </c>
      <c r="AH236" s="12" t="str">
        <f aca="false">IF(AG236&gt;0,AD236/AG236,"")</f>
        <v/>
      </c>
      <c r="AI236" s="27" t="n">
        <v>0</v>
      </c>
      <c r="AJ236" s="27" t="n">
        <v>0</v>
      </c>
      <c r="AK236" s="27" t="n">
        <v>0</v>
      </c>
      <c r="AL236" s="22" t="str">
        <f aca="false">IF(OR(AJ236&gt;0,AK236&gt;0),"Sí","No")</f>
        <v>No</v>
      </c>
      <c r="AM236" s="6"/>
      <c r="AN236" s="6"/>
      <c r="AO236" s="12" t="n">
        <f aca="false">IF(M236&gt;0,K236/M236,"")</f>
        <v>1</v>
      </c>
      <c r="AP236" s="22" t="str">
        <f aca="false">IF(M236&gt;=Resumen!$B$5,"Alto","Bajo")</f>
        <v>Bajo</v>
      </c>
      <c r="AQ236" s="22" t="str">
        <f aca="false">IF(AO236&gt;=Resumen!$B$28,"Alto","Bajo")</f>
        <v>Alto</v>
      </c>
      <c r="AR236" s="22" t="str">
        <f aca="false">AP236&amp;" Potencial / "&amp;AQ236&amp;" Share"</f>
        <v>Bajo Potencial / Alto Share</v>
      </c>
      <c r="AS236" s="22" t="str">
        <f aca="false">IF(Q236="Sí",IF(AO236&gt;=Resumen!$B$29,"Alto","Bajo"),"")</f>
        <v/>
      </c>
      <c r="AT236" s="22" t="str">
        <f aca="false">IF(AS236&lt;&gt;"",AP236&amp;" Potencial / "&amp;AS236&amp;" Share","")</f>
        <v/>
      </c>
      <c r="AU236" s="22" t="str">
        <f aca="false">IF(AH236="","Sin dato",IF(AH236-AO236&gt;Resumen!$B$6,"Sobre-exhibido",IF(AO236-AH236&gt;Resumen!$B$6,"Sub-exhibido","En línea")))</f>
        <v>Sin dato</v>
      </c>
      <c r="AV236" s="22" t="str">
        <f aca="false">IF(AT236="","",IF(AT236="Alto Potencial / Bajo Share",1,IF(AT236="Alto Potencial / Alto Share",2,IF(AT236="Bajo Potencial / Alto Share",3,4))))</f>
        <v/>
      </c>
      <c r="AW236" s="22" t="str">
        <f aca="false">IF(Q236="No","Sin competencia directa",IF(AV236=1,"1 - Foco Conquista (Alto Pot / Bajo Share)",IF(AV236=2,"2 - Foco Defensa (Alto Pot / Alto Share)",IF(AV236=3,"3 - Monitoreo (Bajo Pot / Alto Share)","4 - Baja Prioridad (Bajo Pot / Bajo Share)"))))</f>
        <v>Sin competencia directa</v>
      </c>
      <c r="AX236" s="12" t="str">
        <f aca="false">IF(OR(IFERROR(AND(W236&lt;&gt;"",Y236&lt;&gt;"",Y236-W236&gt;Resumen!$B$8),FALSE()),IFERROR(AND(X236&lt;&gt;"",Y236&lt;&gt;"",Y236-X236&gt;Resumen!$B$8),FALSE())),MAX(IF(IFERROR(AND(W236&lt;&gt;"",Y236&lt;&gt;"",Y236-W236&gt;Resumen!$B$8),FALSE()),Y236-W236,0),IF(IFERROR(AND(X236&lt;&gt;"",Y236&lt;&gt;"",Y236-X236&gt;Resumen!$B$8),FALSE()),Y236-X236,0)),"")</f>
        <v/>
      </c>
      <c r="AY236" s="22" t="str">
        <f aca="false">IF(OR(IFERROR(AND(W236&lt;&gt;"",Y236&lt;&gt;"",Y236-W236&gt;Resumen!$B$8),FALSE()),IFERROR(AND(X236&lt;&gt;"",Y236&lt;&gt;"",Y236-X236&gt;Resumen!$B$8),FALSE())),TRIM("Lays tiene mayor markup que "&amp;IF(IFERROR(AND(W236&lt;&gt;"",Y236&lt;&gt;"",Y236-W236&gt;Resumen!$B$8),FALSE()),"Quento ","")&amp;IF(IFERROR(AND(X236&lt;&gt;"",Y236&lt;&gt;"",Y236-X236&gt;Resumen!$B$8),FALSE()),"Julicroc ","")&amp;"en este PDV"),"")</f>
        <v/>
      </c>
      <c r="AZ236" s="22" t="str">
        <f aca="false">IF(COUNTIF('Plan Pehuamar - Lista'!$A$2:$A$167,A236)&gt;0,"Sí","No")</f>
        <v>No</v>
      </c>
      <c r="BA236" s="22" t="str">
        <f aca="false">IF(COUNTIF('Plan Combo 9+1'!$A$2:$A$226,A236)&gt;0,"Sí","No")</f>
        <v>No</v>
      </c>
      <c r="BB236" s="22" t="str">
        <f aca="false">IF(AH236="","No",IF(BA236="Sí",IF((AO236-AH236)&gt;Resumen!$B$6,"Sí","No"),IF((AO236-AH236)&gt;=Resumen!$B$132,"Sí","No")))</f>
        <v>No</v>
      </c>
      <c r="BC236" s="22" t="str">
        <f aca="false">IF(AND(N236="Sí",AL236="Sí",AI236=0),"Sí","No")</f>
        <v>No</v>
      </c>
      <c r="BD236" s="22" t="str">
        <f aca="false">IF(COUNTIF('Plan 9+1 (con Pehuamar)'!$A$2:$A$227,A236)&gt;0,"Sí","No")</f>
        <v>No</v>
      </c>
    </row>
    <row r="237" customFormat="false" ht="15" hidden="false" customHeight="true" outlineLevel="0" collapsed="false">
      <c r="A237" s="6" t="n">
        <v>401061</v>
      </c>
      <c r="B237" s="6" t="n">
        <v>1</v>
      </c>
      <c r="C237" s="6" t="n">
        <v>106</v>
      </c>
      <c r="D237" s="6" t="s">
        <v>444</v>
      </c>
      <c r="E237" s="6" t="s">
        <v>452</v>
      </c>
      <c r="F237" s="6" t="s">
        <v>201</v>
      </c>
      <c r="G237" s="6" t="s">
        <v>129</v>
      </c>
      <c r="H237" s="6" t="s">
        <v>197</v>
      </c>
      <c r="I237" s="27" t="n">
        <v>0</v>
      </c>
      <c r="J237" s="27" t="n">
        <v>0</v>
      </c>
      <c r="K237" s="27" t="n">
        <v>3.5</v>
      </c>
      <c r="L237" s="28" t="n">
        <f aca="false">I237+J237</f>
        <v>0</v>
      </c>
      <c r="M237" s="28" t="n">
        <f aca="false">L237+K237</f>
        <v>3.5</v>
      </c>
      <c r="N237" s="22" t="str">
        <f aca="false">IF(I237&gt;0,"Sí","No")</f>
        <v>No</v>
      </c>
      <c r="O237" s="22" t="str">
        <f aca="false">IF(J237&gt;0,"Sí","No")</f>
        <v>No</v>
      </c>
      <c r="P237" s="22" t="str">
        <f aca="false">IF(K237&gt;0,"Sí","No")</f>
        <v>Sí</v>
      </c>
      <c r="Q237" s="22" t="str">
        <f aca="false">IF(OR(I237&gt;0,J237&gt;0),"Sí","No")</f>
        <v>No</v>
      </c>
      <c r="R237" s="27"/>
      <c r="S237" s="27"/>
      <c r="T237" s="27"/>
      <c r="U237" s="27"/>
      <c r="V237" s="27"/>
      <c r="W237" s="12" t="str">
        <f aca="false">IF(AND(I237&gt;0,R237&gt;0),(S237-R237)/R237,"")</f>
        <v/>
      </c>
      <c r="X237" s="12" t="str">
        <f aca="false">IF(AND(J237&gt;0,T237&gt;0),(U237-T237)/T237,"")</f>
        <v/>
      </c>
      <c r="Y237" s="12" t="str">
        <f aca="false">IF(AND(K237&gt;0,V237&gt;0),(V237-Resumen!$B$7)/Resumen!$B$7,"")</f>
        <v/>
      </c>
      <c r="Z237" s="28" t="str">
        <f aca="false">IF(AND(K237&gt;0,I237&gt;0,V237&gt;0,S237&gt;0),V237-S237,"")</f>
        <v/>
      </c>
      <c r="AA237" s="12" t="str">
        <f aca="false">IF(Z237&lt;&gt;"",Z237/S237,"")</f>
        <v/>
      </c>
      <c r="AB237" s="28" t="str">
        <f aca="false">IF(AND(K237&gt;0,J237&gt;0,V237&gt;0,U237&gt;0),V237-U237,"")</f>
        <v/>
      </c>
      <c r="AC237" s="12" t="str">
        <f aca="false">IF(AB237&lt;&gt;"",AB237/U237,"")</f>
        <v/>
      </c>
      <c r="AD237" s="27" t="n">
        <v>0</v>
      </c>
      <c r="AE237" s="27" t="n">
        <v>0</v>
      </c>
      <c r="AF237" s="27" t="n">
        <v>0</v>
      </c>
      <c r="AG237" s="28" t="n">
        <f aca="false">AD237+AE237+AF237</f>
        <v>0</v>
      </c>
      <c r="AH237" s="12" t="str">
        <f aca="false">IF(AG237&gt;0,AD237/AG237,"")</f>
        <v/>
      </c>
      <c r="AI237" s="27" t="n">
        <v>0</v>
      </c>
      <c r="AJ237" s="27" t="n">
        <v>0</v>
      </c>
      <c r="AK237" s="27" t="n">
        <v>0</v>
      </c>
      <c r="AL237" s="22" t="str">
        <f aca="false">IF(OR(AJ237&gt;0,AK237&gt;0),"Sí","No")</f>
        <v>No</v>
      </c>
      <c r="AM237" s="6"/>
      <c r="AN237" s="6"/>
      <c r="AO237" s="12" t="n">
        <f aca="false">IF(M237&gt;0,K237/M237,"")</f>
        <v>1</v>
      </c>
      <c r="AP237" s="22" t="str">
        <f aca="false">IF(M237&gt;=Resumen!$B$5,"Alto","Bajo")</f>
        <v>Bajo</v>
      </c>
      <c r="AQ237" s="22" t="str">
        <f aca="false">IF(AO237&gt;=Resumen!$B$28,"Alto","Bajo")</f>
        <v>Alto</v>
      </c>
      <c r="AR237" s="22" t="str">
        <f aca="false">AP237&amp;" Potencial / "&amp;AQ237&amp;" Share"</f>
        <v>Bajo Potencial / Alto Share</v>
      </c>
      <c r="AS237" s="22" t="str">
        <f aca="false">IF(Q237="Sí",IF(AO237&gt;=Resumen!$B$29,"Alto","Bajo"),"")</f>
        <v/>
      </c>
      <c r="AT237" s="22" t="str">
        <f aca="false">IF(AS237&lt;&gt;"",AP237&amp;" Potencial / "&amp;AS237&amp;" Share","")</f>
        <v/>
      </c>
      <c r="AU237" s="22" t="str">
        <f aca="false">IF(AH237="","Sin dato",IF(AH237-AO237&gt;Resumen!$B$6,"Sobre-exhibido",IF(AO237-AH237&gt;Resumen!$B$6,"Sub-exhibido","En línea")))</f>
        <v>Sin dato</v>
      </c>
      <c r="AV237" s="22" t="str">
        <f aca="false">IF(AT237="","",IF(AT237="Alto Potencial / Bajo Share",1,IF(AT237="Alto Potencial / Alto Share",2,IF(AT237="Bajo Potencial / Alto Share",3,4))))</f>
        <v/>
      </c>
      <c r="AW237" s="22" t="str">
        <f aca="false">IF(Q237="No","Sin competencia directa",IF(AV237=1,"1 - Foco Conquista (Alto Pot / Bajo Share)",IF(AV237=2,"2 - Foco Defensa (Alto Pot / Alto Share)",IF(AV237=3,"3 - Monitoreo (Bajo Pot / Alto Share)","4 - Baja Prioridad (Bajo Pot / Bajo Share)"))))</f>
        <v>Sin competencia directa</v>
      </c>
      <c r="AX237" s="12" t="str">
        <f aca="false">IF(OR(IFERROR(AND(W237&lt;&gt;"",Y237&lt;&gt;"",Y237-W237&gt;Resumen!$B$8),FALSE()),IFERROR(AND(X237&lt;&gt;"",Y237&lt;&gt;"",Y237-X237&gt;Resumen!$B$8),FALSE())),MAX(IF(IFERROR(AND(W237&lt;&gt;"",Y237&lt;&gt;"",Y237-W237&gt;Resumen!$B$8),FALSE()),Y237-W237,0),IF(IFERROR(AND(X237&lt;&gt;"",Y237&lt;&gt;"",Y237-X237&gt;Resumen!$B$8),FALSE()),Y237-X237,0)),"")</f>
        <v/>
      </c>
      <c r="AY237" s="22" t="str">
        <f aca="false">IF(OR(IFERROR(AND(W237&lt;&gt;"",Y237&lt;&gt;"",Y237-W237&gt;Resumen!$B$8),FALSE()),IFERROR(AND(X237&lt;&gt;"",Y237&lt;&gt;"",Y237-X237&gt;Resumen!$B$8),FALSE())),TRIM("Lays tiene mayor markup que "&amp;IF(IFERROR(AND(W237&lt;&gt;"",Y237&lt;&gt;"",Y237-W237&gt;Resumen!$B$8),FALSE()),"Quento ","")&amp;IF(IFERROR(AND(X237&lt;&gt;"",Y237&lt;&gt;"",Y237-X237&gt;Resumen!$B$8),FALSE()),"Julicroc ","")&amp;"en este PDV"),"")</f>
        <v/>
      </c>
      <c r="AZ237" s="22" t="str">
        <f aca="false">IF(COUNTIF('Plan Pehuamar - Lista'!$A$2:$A$167,A237)&gt;0,"Sí","No")</f>
        <v>No</v>
      </c>
      <c r="BA237" s="22" t="str">
        <f aca="false">IF(COUNTIF('Plan Combo 9+1'!$A$2:$A$226,A237)&gt;0,"Sí","No")</f>
        <v>No</v>
      </c>
      <c r="BB237" s="22" t="str">
        <f aca="false">IF(AH237="","No",IF(BA237="Sí",IF((AO237-AH237)&gt;Resumen!$B$6,"Sí","No"),IF((AO237-AH237)&gt;=Resumen!$B$132,"Sí","No")))</f>
        <v>No</v>
      </c>
      <c r="BC237" s="22" t="str">
        <f aca="false">IF(AND(N237="Sí",AL237="Sí",AI237=0),"Sí","No")</f>
        <v>No</v>
      </c>
      <c r="BD237" s="22" t="str">
        <f aca="false">IF(COUNTIF('Plan 9+1 (con Pehuamar)'!$A$2:$A$227,A237)&gt;0,"Sí","No")</f>
        <v>No</v>
      </c>
    </row>
    <row r="238" customFormat="false" ht="15" hidden="false" customHeight="true" outlineLevel="0" collapsed="false">
      <c r="A238" s="6" t="n">
        <v>401063</v>
      </c>
      <c r="B238" s="6" t="n">
        <v>1</v>
      </c>
      <c r="C238" s="6" t="n">
        <v>106</v>
      </c>
      <c r="D238" s="6" t="s">
        <v>444</v>
      </c>
      <c r="E238" s="6" t="s">
        <v>453</v>
      </c>
      <c r="F238" s="6" t="s">
        <v>206</v>
      </c>
      <c r="G238" s="6" t="s">
        <v>129</v>
      </c>
      <c r="H238" s="6" t="s">
        <v>197</v>
      </c>
      <c r="I238" s="27" t="n">
        <v>50</v>
      </c>
      <c r="J238" s="27" t="n">
        <v>40</v>
      </c>
      <c r="K238" s="27" t="n">
        <v>70</v>
      </c>
      <c r="L238" s="28" t="n">
        <f aca="false">I238+J238</f>
        <v>90</v>
      </c>
      <c r="M238" s="28" t="n">
        <f aca="false">L238+K238</f>
        <v>160</v>
      </c>
      <c r="N238" s="22" t="str">
        <f aca="false">IF(I238&gt;0,"Sí","No")</f>
        <v>Sí</v>
      </c>
      <c r="O238" s="22" t="str">
        <f aca="false">IF(J238&gt;0,"Sí","No")</f>
        <v>Sí</v>
      </c>
      <c r="P238" s="22" t="str">
        <f aca="false">IF(K238&gt;0,"Sí","No")</f>
        <v>Sí</v>
      </c>
      <c r="Q238" s="22" t="str">
        <f aca="false">IF(OR(I238&gt;0,J238&gt;0),"Sí","No")</f>
        <v>Sí</v>
      </c>
      <c r="R238" s="27" t="n">
        <v>1800</v>
      </c>
      <c r="S238" s="27" t="n">
        <v>3100</v>
      </c>
      <c r="T238" s="27" t="n">
        <v>1600</v>
      </c>
      <c r="U238" s="27" t="n">
        <v>2500</v>
      </c>
      <c r="V238" s="27" t="n">
        <v>3600</v>
      </c>
      <c r="W238" s="12" t="n">
        <f aca="false">IF(AND(I238&gt;0,R238&gt;0),(S238-R238)/R238,"")</f>
        <v>0.722222222222222</v>
      </c>
      <c r="X238" s="12" t="n">
        <f aca="false">IF(AND(J238&gt;0,T238&gt;0),(U238-T238)/T238,"")</f>
        <v>0.5625</v>
      </c>
      <c r="Y238" s="12" t="n">
        <f aca="false">IF(AND(K238&gt;0,V238&gt;0),(V238-Resumen!$B$7)/Resumen!$B$7,"")</f>
        <v>0.44</v>
      </c>
      <c r="Z238" s="28" t="n">
        <f aca="false">IF(AND(K238&gt;0,I238&gt;0,V238&gt;0,S238&gt;0),V238-S238,"")</f>
        <v>500</v>
      </c>
      <c r="AA238" s="12" t="n">
        <f aca="false">IF(Z238&lt;&gt;"",Z238/S238,"")</f>
        <v>0.161290322580645</v>
      </c>
      <c r="AB238" s="28" t="n">
        <f aca="false">IF(AND(K238&gt;0,J238&gt;0,V238&gt;0,U238&gt;0),V238-U238,"")</f>
        <v>1100</v>
      </c>
      <c r="AC238" s="12" t="n">
        <f aca="false">IF(AB238&lt;&gt;"",AB238/U238,"")</f>
        <v>0.44</v>
      </c>
      <c r="AD238" s="27" t="n">
        <v>8</v>
      </c>
      <c r="AE238" s="27" t="n">
        <v>4</v>
      </c>
      <c r="AF238" s="27" t="n">
        <v>4</v>
      </c>
      <c r="AG238" s="28" t="n">
        <f aca="false">AD238+AE238+AF238</f>
        <v>16</v>
      </c>
      <c r="AH238" s="12" t="n">
        <f aca="false">IF(AG238&gt;0,AD238/AG238,"")</f>
        <v>0.5</v>
      </c>
      <c r="AI238" s="27" t="n">
        <v>1</v>
      </c>
      <c r="AJ238" s="27" t="n">
        <v>0</v>
      </c>
      <c r="AK238" s="27" t="n">
        <v>0</v>
      </c>
      <c r="AL238" s="22" t="str">
        <f aca="false">IF(OR(AJ238&gt;0,AK238&gt;0),"Sí","No")</f>
        <v>No</v>
      </c>
      <c r="AM238" s="6" t="s">
        <v>198</v>
      </c>
      <c r="AN238" s="6" t="s">
        <v>198</v>
      </c>
      <c r="AO238" s="12" t="n">
        <f aca="false">IF(M238&gt;0,K238/M238,"")</f>
        <v>0.4375</v>
      </c>
      <c r="AP238" s="22" t="str">
        <f aca="false">IF(M238&gt;=Resumen!$B$5,"Alto","Bajo")</f>
        <v>Alto</v>
      </c>
      <c r="AQ238" s="22" t="str">
        <f aca="false">IF(AO238&gt;=Resumen!$B$28,"Alto","Bajo")</f>
        <v>Alto</v>
      </c>
      <c r="AR238" s="22" t="str">
        <f aca="false">AP238&amp;" Potencial / "&amp;AQ238&amp;" Share"</f>
        <v>Alto Potencial / Alto Share</v>
      </c>
      <c r="AS238" s="22" t="str">
        <f aca="false">IF(Q238="Sí",IF(AO238&gt;=Resumen!$B$29,"Alto","Bajo"),"")</f>
        <v>Bajo</v>
      </c>
      <c r="AT238" s="22" t="str">
        <f aca="false">IF(AS238&lt;&gt;"",AP238&amp;" Potencial / "&amp;AS238&amp;" Share","")</f>
        <v>Alto Potencial / Bajo Share</v>
      </c>
      <c r="AU238" s="22" t="str">
        <f aca="false">IF(AH238="","Sin dato",IF(AH238-AO238&gt;Resumen!$B$6,"Sobre-exhibido",IF(AO238-AH238&gt;Resumen!$B$6,"Sub-exhibido","En línea")))</f>
        <v>Sobre-exhibido</v>
      </c>
      <c r="AV238" s="22" t="n">
        <f aca="false">IF(AT238="","",IF(AT238="Alto Potencial / Bajo Share",1,IF(AT238="Alto Potencial / Alto Share",2,IF(AT238="Bajo Potencial / Alto Share",3,4))))</f>
        <v>1</v>
      </c>
      <c r="AW238" s="22" t="str">
        <f aca="false">IF(Q238="No","Sin competencia directa",IF(AV238=1,"1 - Foco Conquista (Alto Pot / Bajo Share)",IF(AV238=2,"2 - Foco Defensa (Alto Pot / Alto Share)",IF(AV238=3,"3 - Monitoreo (Bajo Pot / Alto Share)","4 - Baja Prioridad (Bajo Pot / Bajo Share)"))))</f>
        <v>1 - Foco Conquista (Alto Pot / Bajo Share)</v>
      </c>
      <c r="AX238" s="12" t="str">
        <f aca="false">IF(OR(IFERROR(AND(W238&lt;&gt;"",Y238&lt;&gt;"",Y238-W238&gt;Resumen!$B$8),FALSE()),IFERROR(AND(X238&lt;&gt;"",Y238&lt;&gt;"",Y238-X238&gt;Resumen!$B$8),FALSE())),MAX(IF(IFERROR(AND(W238&lt;&gt;"",Y238&lt;&gt;"",Y238-W238&gt;Resumen!$B$8),FALSE()),Y238-W238,0),IF(IFERROR(AND(X238&lt;&gt;"",Y238&lt;&gt;"",Y238-X238&gt;Resumen!$B$8),FALSE()),Y238-X238,0)),"")</f>
        <v/>
      </c>
      <c r="AY238" s="22" t="str">
        <f aca="false">IF(OR(IFERROR(AND(W238&lt;&gt;"",Y238&lt;&gt;"",Y238-W238&gt;Resumen!$B$8),FALSE()),IFERROR(AND(X238&lt;&gt;"",Y238&lt;&gt;"",Y238-X238&gt;Resumen!$B$8),FALSE())),TRIM("Lays tiene mayor markup que "&amp;IF(IFERROR(AND(W238&lt;&gt;"",Y238&lt;&gt;"",Y238-W238&gt;Resumen!$B$8),FALSE()),"Quento ","")&amp;IF(IFERROR(AND(X238&lt;&gt;"",Y238&lt;&gt;"",Y238-X238&gt;Resumen!$B$8),FALSE()),"Julicroc ","")&amp;"en este PDV"),"")</f>
        <v/>
      </c>
      <c r="AZ238" s="22" t="str">
        <f aca="false">IF(COUNTIF('Plan Pehuamar - Lista'!$A$2:$A$167,A238)&gt;0,"Sí","No")</f>
        <v>Sí</v>
      </c>
      <c r="BA238" s="22" t="str">
        <f aca="false">IF(COUNTIF('Plan Combo 9+1'!$A$2:$A$226,A238)&gt;0,"Sí","No")</f>
        <v>No</v>
      </c>
      <c r="BB238" s="22" t="str">
        <f aca="false">IF(AH238="","No",IF(BA238="Sí",IF((AO238-AH238)&gt;Resumen!$B$6,"Sí","No"),IF((AO238-AH238)&gt;=Resumen!$B$132,"Sí","No")))</f>
        <v>No</v>
      </c>
      <c r="BC238" s="22" t="str">
        <f aca="false">IF(AND(N238="Sí",AL238="Sí",AI238=0),"Sí","No")</f>
        <v>No</v>
      </c>
      <c r="BD238" s="22" t="str">
        <f aca="false">IF(COUNTIF('Plan 9+1 (con Pehuamar)'!$A$2:$A$227,A238)&gt;0,"Sí","No")</f>
        <v>No</v>
      </c>
    </row>
    <row r="239" customFormat="false" ht="15" hidden="false" customHeight="true" outlineLevel="0" collapsed="false">
      <c r="A239" s="6" t="n">
        <v>401559</v>
      </c>
      <c r="B239" s="6" t="n">
        <v>1</v>
      </c>
      <c r="C239" s="6" t="n">
        <v>106</v>
      </c>
      <c r="D239" s="6" t="s">
        <v>444</v>
      </c>
      <c r="E239" s="6" t="s">
        <v>454</v>
      </c>
      <c r="F239" s="6" t="s">
        <v>196</v>
      </c>
      <c r="G239" s="6" t="s">
        <v>129</v>
      </c>
      <c r="H239" s="6" t="s">
        <v>197</v>
      </c>
      <c r="I239" s="27" t="n">
        <v>0</v>
      </c>
      <c r="J239" s="27" t="n">
        <v>0</v>
      </c>
      <c r="K239" s="27" t="n">
        <v>1.4</v>
      </c>
      <c r="L239" s="28" t="n">
        <f aca="false">I239+J239</f>
        <v>0</v>
      </c>
      <c r="M239" s="28" t="n">
        <f aca="false">L239+K239</f>
        <v>1.4</v>
      </c>
      <c r="N239" s="22" t="str">
        <f aca="false">IF(I239&gt;0,"Sí","No")</f>
        <v>No</v>
      </c>
      <c r="O239" s="22" t="str">
        <f aca="false">IF(J239&gt;0,"Sí","No")</f>
        <v>No</v>
      </c>
      <c r="P239" s="22" t="str">
        <f aca="false">IF(K239&gt;0,"Sí","No")</f>
        <v>Sí</v>
      </c>
      <c r="Q239" s="22" t="str">
        <f aca="false">IF(OR(I239&gt;0,J239&gt;0),"Sí","No")</f>
        <v>No</v>
      </c>
      <c r="R239" s="27"/>
      <c r="S239" s="27"/>
      <c r="T239" s="27"/>
      <c r="U239" s="27"/>
      <c r="V239" s="27"/>
      <c r="W239" s="12" t="str">
        <f aca="false">IF(AND(I239&gt;0,R239&gt;0),(S239-R239)/R239,"")</f>
        <v/>
      </c>
      <c r="X239" s="12" t="str">
        <f aca="false">IF(AND(J239&gt;0,T239&gt;0),(U239-T239)/T239,"")</f>
        <v/>
      </c>
      <c r="Y239" s="12" t="str">
        <f aca="false">IF(AND(K239&gt;0,V239&gt;0),(V239-Resumen!$B$7)/Resumen!$B$7,"")</f>
        <v/>
      </c>
      <c r="Z239" s="28" t="str">
        <f aca="false">IF(AND(K239&gt;0,I239&gt;0,V239&gt;0,S239&gt;0),V239-S239,"")</f>
        <v/>
      </c>
      <c r="AA239" s="12" t="str">
        <f aca="false">IF(Z239&lt;&gt;"",Z239/S239,"")</f>
        <v/>
      </c>
      <c r="AB239" s="28" t="str">
        <f aca="false">IF(AND(K239&gt;0,J239&gt;0,V239&gt;0,U239&gt;0),V239-U239,"")</f>
        <v/>
      </c>
      <c r="AC239" s="12" t="str">
        <f aca="false">IF(AB239&lt;&gt;"",AB239/U239,"")</f>
        <v/>
      </c>
      <c r="AD239" s="27" t="n">
        <v>0</v>
      </c>
      <c r="AE239" s="27" t="n">
        <v>0</v>
      </c>
      <c r="AF239" s="27" t="n">
        <v>0</v>
      </c>
      <c r="AG239" s="28" t="n">
        <f aca="false">AD239+AE239+AF239</f>
        <v>0</v>
      </c>
      <c r="AH239" s="12" t="str">
        <f aca="false">IF(AG239&gt;0,AD239/AG239,"")</f>
        <v/>
      </c>
      <c r="AI239" s="27" t="n">
        <v>0</v>
      </c>
      <c r="AJ239" s="27" t="n">
        <v>0</v>
      </c>
      <c r="AK239" s="27" t="n">
        <v>0</v>
      </c>
      <c r="AL239" s="22" t="str">
        <f aca="false">IF(OR(AJ239&gt;0,AK239&gt;0),"Sí","No")</f>
        <v>No</v>
      </c>
      <c r="AM239" s="6"/>
      <c r="AN239" s="6"/>
      <c r="AO239" s="12" t="n">
        <f aca="false">IF(M239&gt;0,K239/M239,"")</f>
        <v>1</v>
      </c>
      <c r="AP239" s="22" t="str">
        <f aca="false">IF(M239&gt;=Resumen!$B$5,"Alto","Bajo")</f>
        <v>Bajo</v>
      </c>
      <c r="AQ239" s="22" t="str">
        <f aca="false">IF(AO239&gt;=Resumen!$B$28,"Alto","Bajo")</f>
        <v>Alto</v>
      </c>
      <c r="AR239" s="22" t="str">
        <f aca="false">AP239&amp;" Potencial / "&amp;AQ239&amp;" Share"</f>
        <v>Bajo Potencial / Alto Share</v>
      </c>
      <c r="AS239" s="22" t="str">
        <f aca="false">IF(Q239="Sí",IF(AO239&gt;=Resumen!$B$29,"Alto","Bajo"),"")</f>
        <v/>
      </c>
      <c r="AT239" s="22" t="str">
        <f aca="false">IF(AS239&lt;&gt;"",AP239&amp;" Potencial / "&amp;AS239&amp;" Share","")</f>
        <v/>
      </c>
      <c r="AU239" s="22" t="str">
        <f aca="false">IF(AH239="","Sin dato",IF(AH239-AO239&gt;Resumen!$B$6,"Sobre-exhibido",IF(AO239-AH239&gt;Resumen!$B$6,"Sub-exhibido","En línea")))</f>
        <v>Sin dato</v>
      </c>
      <c r="AV239" s="22" t="str">
        <f aca="false">IF(AT239="","",IF(AT239="Alto Potencial / Bajo Share",1,IF(AT239="Alto Potencial / Alto Share",2,IF(AT239="Bajo Potencial / Alto Share",3,4))))</f>
        <v/>
      </c>
      <c r="AW239" s="22" t="str">
        <f aca="false">IF(Q239="No","Sin competencia directa",IF(AV239=1,"1 - Foco Conquista (Alto Pot / Bajo Share)",IF(AV239=2,"2 - Foco Defensa (Alto Pot / Alto Share)",IF(AV239=3,"3 - Monitoreo (Bajo Pot / Alto Share)","4 - Baja Prioridad (Bajo Pot / Bajo Share)"))))</f>
        <v>Sin competencia directa</v>
      </c>
      <c r="AX239" s="12" t="str">
        <f aca="false">IF(OR(IFERROR(AND(W239&lt;&gt;"",Y239&lt;&gt;"",Y239-W239&gt;Resumen!$B$8),FALSE()),IFERROR(AND(X239&lt;&gt;"",Y239&lt;&gt;"",Y239-X239&gt;Resumen!$B$8),FALSE())),MAX(IF(IFERROR(AND(W239&lt;&gt;"",Y239&lt;&gt;"",Y239-W239&gt;Resumen!$B$8),FALSE()),Y239-W239,0),IF(IFERROR(AND(X239&lt;&gt;"",Y239&lt;&gt;"",Y239-X239&gt;Resumen!$B$8),FALSE()),Y239-X239,0)),"")</f>
        <v/>
      </c>
      <c r="AY239" s="22" t="str">
        <f aca="false">IF(OR(IFERROR(AND(W239&lt;&gt;"",Y239&lt;&gt;"",Y239-W239&gt;Resumen!$B$8),FALSE()),IFERROR(AND(X239&lt;&gt;"",Y239&lt;&gt;"",Y239-X239&gt;Resumen!$B$8),FALSE())),TRIM("Lays tiene mayor markup que "&amp;IF(IFERROR(AND(W239&lt;&gt;"",Y239&lt;&gt;"",Y239-W239&gt;Resumen!$B$8),FALSE()),"Quento ","")&amp;IF(IFERROR(AND(X239&lt;&gt;"",Y239&lt;&gt;"",Y239-X239&gt;Resumen!$B$8),FALSE()),"Julicroc ","")&amp;"en este PDV"),"")</f>
        <v/>
      </c>
      <c r="AZ239" s="22" t="str">
        <f aca="false">IF(COUNTIF('Plan Pehuamar - Lista'!$A$2:$A$167,A239)&gt;0,"Sí","No")</f>
        <v>No</v>
      </c>
      <c r="BA239" s="22" t="str">
        <f aca="false">IF(COUNTIF('Plan Combo 9+1'!$A$2:$A$226,A239)&gt;0,"Sí","No")</f>
        <v>No</v>
      </c>
      <c r="BB239" s="22" t="str">
        <f aca="false">IF(AH239="","No",IF(BA239="Sí",IF((AO239-AH239)&gt;Resumen!$B$6,"Sí","No"),IF((AO239-AH239)&gt;=Resumen!$B$132,"Sí","No")))</f>
        <v>No</v>
      </c>
      <c r="BC239" s="22" t="str">
        <f aca="false">IF(AND(N239="Sí",AL239="Sí",AI239=0),"Sí","No")</f>
        <v>No</v>
      </c>
      <c r="BD239" s="22" t="str">
        <f aca="false">IF(COUNTIF('Plan 9+1 (con Pehuamar)'!$A$2:$A$227,A239)&gt;0,"Sí","No")</f>
        <v>No</v>
      </c>
    </row>
    <row r="240" customFormat="false" ht="15" hidden="false" customHeight="true" outlineLevel="0" collapsed="false">
      <c r="A240" s="6" t="n">
        <v>401817</v>
      </c>
      <c r="B240" s="6" t="n">
        <v>1</v>
      </c>
      <c r="C240" s="6" t="n">
        <v>106</v>
      </c>
      <c r="D240" s="6" t="s">
        <v>444</v>
      </c>
      <c r="E240" s="6" t="s">
        <v>455</v>
      </c>
      <c r="F240" s="6" t="s">
        <v>201</v>
      </c>
      <c r="G240" s="6" t="s">
        <v>129</v>
      </c>
      <c r="H240" s="6" t="s">
        <v>197</v>
      </c>
      <c r="I240" s="27" t="n">
        <v>0</v>
      </c>
      <c r="J240" s="27" t="n">
        <v>0</v>
      </c>
      <c r="K240" s="27" t="n">
        <v>2.4</v>
      </c>
      <c r="L240" s="28" t="n">
        <f aca="false">I240+J240</f>
        <v>0</v>
      </c>
      <c r="M240" s="28" t="n">
        <f aca="false">L240+K240</f>
        <v>2.4</v>
      </c>
      <c r="N240" s="22" t="str">
        <f aca="false">IF(I240&gt;0,"Sí","No")</f>
        <v>No</v>
      </c>
      <c r="O240" s="22" t="str">
        <f aca="false">IF(J240&gt;0,"Sí","No")</f>
        <v>No</v>
      </c>
      <c r="P240" s="22" t="str">
        <f aca="false">IF(K240&gt;0,"Sí","No")</f>
        <v>Sí</v>
      </c>
      <c r="Q240" s="22" t="str">
        <f aca="false">IF(OR(I240&gt;0,J240&gt;0),"Sí","No")</f>
        <v>No</v>
      </c>
      <c r="R240" s="27"/>
      <c r="S240" s="27"/>
      <c r="T240" s="27"/>
      <c r="U240" s="27"/>
      <c r="V240" s="27"/>
      <c r="W240" s="12" t="str">
        <f aca="false">IF(AND(I240&gt;0,R240&gt;0),(S240-R240)/R240,"")</f>
        <v/>
      </c>
      <c r="X240" s="12" t="str">
        <f aca="false">IF(AND(J240&gt;0,T240&gt;0),(U240-T240)/T240,"")</f>
        <v/>
      </c>
      <c r="Y240" s="12" t="str">
        <f aca="false">IF(AND(K240&gt;0,V240&gt;0),(V240-Resumen!$B$7)/Resumen!$B$7,"")</f>
        <v/>
      </c>
      <c r="Z240" s="28" t="str">
        <f aca="false">IF(AND(K240&gt;0,I240&gt;0,V240&gt;0,S240&gt;0),V240-S240,"")</f>
        <v/>
      </c>
      <c r="AA240" s="12" t="str">
        <f aca="false">IF(Z240&lt;&gt;"",Z240/S240,"")</f>
        <v/>
      </c>
      <c r="AB240" s="28" t="str">
        <f aca="false">IF(AND(K240&gt;0,J240&gt;0,V240&gt;0,U240&gt;0),V240-U240,"")</f>
        <v/>
      </c>
      <c r="AC240" s="12" t="str">
        <f aca="false">IF(AB240&lt;&gt;"",AB240/U240,"")</f>
        <v/>
      </c>
      <c r="AD240" s="27" t="n">
        <v>0</v>
      </c>
      <c r="AE240" s="27" t="n">
        <v>0</v>
      </c>
      <c r="AF240" s="27" t="n">
        <v>0</v>
      </c>
      <c r="AG240" s="28" t="n">
        <f aca="false">AD240+AE240+AF240</f>
        <v>0</v>
      </c>
      <c r="AH240" s="12" t="str">
        <f aca="false">IF(AG240&gt;0,AD240/AG240,"")</f>
        <v/>
      </c>
      <c r="AI240" s="27" t="n">
        <v>0</v>
      </c>
      <c r="AJ240" s="27" t="n">
        <v>0</v>
      </c>
      <c r="AK240" s="27" t="n">
        <v>0</v>
      </c>
      <c r="AL240" s="22" t="str">
        <f aca="false">IF(OR(AJ240&gt;0,AK240&gt;0),"Sí","No")</f>
        <v>No</v>
      </c>
      <c r="AM240" s="6"/>
      <c r="AN240" s="6"/>
      <c r="AO240" s="12" t="n">
        <f aca="false">IF(M240&gt;0,K240/M240,"")</f>
        <v>1</v>
      </c>
      <c r="AP240" s="22" t="str">
        <f aca="false">IF(M240&gt;=Resumen!$B$5,"Alto","Bajo")</f>
        <v>Bajo</v>
      </c>
      <c r="AQ240" s="22" t="str">
        <f aca="false">IF(AO240&gt;=Resumen!$B$28,"Alto","Bajo")</f>
        <v>Alto</v>
      </c>
      <c r="AR240" s="22" t="str">
        <f aca="false">AP240&amp;" Potencial / "&amp;AQ240&amp;" Share"</f>
        <v>Bajo Potencial / Alto Share</v>
      </c>
      <c r="AS240" s="22" t="str">
        <f aca="false">IF(Q240="Sí",IF(AO240&gt;=Resumen!$B$29,"Alto","Bajo"),"")</f>
        <v/>
      </c>
      <c r="AT240" s="22" t="str">
        <f aca="false">IF(AS240&lt;&gt;"",AP240&amp;" Potencial / "&amp;AS240&amp;" Share","")</f>
        <v/>
      </c>
      <c r="AU240" s="22" t="str">
        <f aca="false">IF(AH240="","Sin dato",IF(AH240-AO240&gt;Resumen!$B$6,"Sobre-exhibido",IF(AO240-AH240&gt;Resumen!$B$6,"Sub-exhibido","En línea")))</f>
        <v>Sin dato</v>
      </c>
      <c r="AV240" s="22" t="str">
        <f aca="false">IF(AT240="","",IF(AT240="Alto Potencial / Bajo Share",1,IF(AT240="Alto Potencial / Alto Share",2,IF(AT240="Bajo Potencial / Alto Share",3,4))))</f>
        <v/>
      </c>
      <c r="AW240" s="22" t="str">
        <f aca="false">IF(Q240="No","Sin competencia directa",IF(AV240=1,"1 - Foco Conquista (Alto Pot / Bajo Share)",IF(AV240=2,"2 - Foco Defensa (Alto Pot / Alto Share)",IF(AV240=3,"3 - Monitoreo (Bajo Pot / Alto Share)","4 - Baja Prioridad (Bajo Pot / Bajo Share)"))))</f>
        <v>Sin competencia directa</v>
      </c>
      <c r="AX240" s="12" t="str">
        <f aca="false">IF(OR(IFERROR(AND(W240&lt;&gt;"",Y240&lt;&gt;"",Y240-W240&gt;Resumen!$B$8),FALSE()),IFERROR(AND(X240&lt;&gt;"",Y240&lt;&gt;"",Y240-X240&gt;Resumen!$B$8),FALSE())),MAX(IF(IFERROR(AND(W240&lt;&gt;"",Y240&lt;&gt;"",Y240-W240&gt;Resumen!$B$8),FALSE()),Y240-W240,0),IF(IFERROR(AND(X240&lt;&gt;"",Y240&lt;&gt;"",Y240-X240&gt;Resumen!$B$8),FALSE()),Y240-X240,0)),"")</f>
        <v/>
      </c>
      <c r="AY240" s="22" t="str">
        <f aca="false">IF(OR(IFERROR(AND(W240&lt;&gt;"",Y240&lt;&gt;"",Y240-W240&gt;Resumen!$B$8),FALSE()),IFERROR(AND(X240&lt;&gt;"",Y240&lt;&gt;"",Y240-X240&gt;Resumen!$B$8),FALSE())),TRIM("Lays tiene mayor markup que "&amp;IF(IFERROR(AND(W240&lt;&gt;"",Y240&lt;&gt;"",Y240-W240&gt;Resumen!$B$8),FALSE()),"Quento ","")&amp;IF(IFERROR(AND(X240&lt;&gt;"",Y240&lt;&gt;"",Y240-X240&gt;Resumen!$B$8),FALSE()),"Julicroc ","")&amp;"en este PDV"),"")</f>
        <v/>
      </c>
      <c r="AZ240" s="22" t="str">
        <f aca="false">IF(COUNTIF('Plan Pehuamar - Lista'!$A$2:$A$167,A240)&gt;0,"Sí","No")</f>
        <v>No</v>
      </c>
      <c r="BA240" s="22" t="str">
        <f aca="false">IF(COUNTIF('Plan Combo 9+1'!$A$2:$A$226,A240)&gt;0,"Sí","No")</f>
        <v>No</v>
      </c>
      <c r="BB240" s="22" t="str">
        <f aca="false">IF(AH240="","No",IF(BA240="Sí",IF((AO240-AH240)&gt;Resumen!$B$6,"Sí","No"),IF((AO240-AH240)&gt;=Resumen!$B$132,"Sí","No")))</f>
        <v>No</v>
      </c>
      <c r="BC240" s="22" t="str">
        <f aca="false">IF(AND(N240="Sí",AL240="Sí",AI240=0),"Sí","No")</f>
        <v>No</v>
      </c>
      <c r="BD240" s="22" t="str">
        <f aca="false">IF(COUNTIF('Plan 9+1 (con Pehuamar)'!$A$2:$A$227,A240)&gt;0,"Sí","No")</f>
        <v>No</v>
      </c>
    </row>
    <row r="241" customFormat="false" ht="15" hidden="false" customHeight="true" outlineLevel="0" collapsed="false">
      <c r="A241" s="6" t="n">
        <v>403125</v>
      </c>
      <c r="B241" s="6" t="n">
        <v>1</v>
      </c>
      <c r="C241" s="6" t="n">
        <v>106</v>
      </c>
      <c r="D241" s="6" t="s">
        <v>444</v>
      </c>
      <c r="E241" s="6" t="s">
        <v>456</v>
      </c>
      <c r="F241" s="6" t="s">
        <v>196</v>
      </c>
      <c r="G241" s="6" t="s">
        <v>129</v>
      </c>
      <c r="H241" s="6" t="s">
        <v>197</v>
      </c>
      <c r="I241" s="27" t="n">
        <v>0</v>
      </c>
      <c r="J241" s="27" t="n">
        <v>0</v>
      </c>
      <c r="K241" s="27" t="n">
        <v>2</v>
      </c>
      <c r="L241" s="28" t="n">
        <f aca="false">I241+J241</f>
        <v>0</v>
      </c>
      <c r="M241" s="28" t="n">
        <f aca="false">L241+K241</f>
        <v>2</v>
      </c>
      <c r="N241" s="22" t="str">
        <f aca="false">IF(I241&gt;0,"Sí","No")</f>
        <v>No</v>
      </c>
      <c r="O241" s="22" t="str">
        <f aca="false">IF(J241&gt;0,"Sí","No")</f>
        <v>No</v>
      </c>
      <c r="P241" s="22" t="str">
        <f aca="false">IF(K241&gt;0,"Sí","No")</f>
        <v>Sí</v>
      </c>
      <c r="Q241" s="22" t="str">
        <f aca="false">IF(OR(I241&gt;0,J241&gt;0),"Sí","No")</f>
        <v>No</v>
      </c>
      <c r="R241" s="27"/>
      <c r="S241" s="27"/>
      <c r="T241" s="27"/>
      <c r="U241" s="27"/>
      <c r="V241" s="27"/>
      <c r="W241" s="12" t="str">
        <f aca="false">IF(AND(I241&gt;0,R241&gt;0),(S241-R241)/R241,"")</f>
        <v/>
      </c>
      <c r="X241" s="12" t="str">
        <f aca="false">IF(AND(J241&gt;0,T241&gt;0),(U241-T241)/T241,"")</f>
        <v/>
      </c>
      <c r="Y241" s="12" t="str">
        <f aca="false">IF(AND(K241&gt;0,V241&gt;0),(V241-Resumen!$B$7)/Resumen!$B$7,"")</f>
        <v/>
      </c>
      <c r="Z241" s="28" t="str">
        <f aca="false">IF(AND(K241&gt;0,I241&gt;0,V241&gt;0,S241&gt;0),V241-S241,"")</f>
        <v/>
      </c>
      <c r="AA241" s="12" t="str">
        <f aca="false">IF(Z241&lt;&gt;"",Z241/S241,"")</f>
        <v/>
      </c>
      <c r="AB241" s="28" t="str">
        <f aca="false">IF(AND(K241&gt;0,J241&gt;0,V241&gt;0,U241&gt;0),V241-U241,"")</f>
        <v/>
      </c>
      <c r="AC241" s="12" t="str">
        <f aca="false">IF(AB241&lt;&gt;"",AB241/U241,"")</f>
        <v/>
      </c>
      <c r="AD241" s="27" t="n">
        <v>0</v>
      </c>
      <c r="AE241" s="27" t="n">
        <v>0</v>
      </c>
      <c r="AF241" s="27" t="n">
        <v>0</v>
      </c>
      <c r="AG241" s="28" t="n">
        <f aca="false">AD241+AE241+AF241</f>
        <v>0</v>
      </c>
      <c r="AH241" s="12" t="str">
        <f aca="false">IF(AG241&gt;0,AD241/AG241,"")</f>
        <v/>
      </c>
      <c r="AI241" s="27" t="n">
        <v>0</v>
      </c>
      <c r="AJ241" s="27" t="n">
        <v>0</v>
      </c>
      <c r="AK241" s="27" t="n">
        <v>0</v>
      </c>
      <c r="AL241" s="22" t="str">
        <f aca="false">IF(OR(AJ241&gt;0,AK241&gt;0),"Sí","No")</f>
        <v>No</v>
      </c>
      <c r="AM241" s="6"/>
      <c r="AN241" s="6"/>
      <c r="AO241" s="12" t="n">
        <f aca="false">IF(M241&gt;0,K241/M241,"")</f>
        <v>1</v>
      </c>
      <c r="AP241" s="22" t="str">
        <f aca="false">IF(M241&gt;=Resumen!$B$5,"Alto","Bajo")</f>
        <v>Bajo</v>
      </c>
      <c r="AQ241" s="22" t="str">
        <f aca="false">IF(AO241&gt;=Resumen!$B$28,"Alto","Bajo")</f>
        <v>Alto</v>
      </c>
      <c r="AR241" s="22" t="str">
        <f aca="false">AP241&amp;" Potencial / "&amp;AQ241&amp;" Share"</f>
        <v>Bajo Potencial / Alto Share</v>
      </c>
      <c r="AS241" s="22" t="str">
        <f aca="false">IF(Q241="Sí",IF(AO241&gt;=Resumen!$B$29,"Alto","Bajo"),"")</f>
        <v/>
      </c>
      <c r="AT241" s="22" t="str">
        <f aca="false">IF(AS241&lt;&gt;"",AP241&amp;" Potencial / "&amp;AS241&amp;" Share","")</f>
        <v/>
      </c>
      <c r="AU241" s="22" t="str">
        <f aca="false">IF(AH241="","Sin dato",IF(AH241-AO241&gt;Resumen!$B$6,"Sobre-exhibido",IF(AO241-AH241&gt;Resumen!$B$6,"Sub-exhibido","En línea")))</f>
        <v>Sin dato</v>
      </c>
      <c r="AV241" s="22" t="str">
        <f aca="false">IF(AT241="","",IF(AT241="Alto Potencial / Bajo Share",1,IF(AT241="Alto Potencial / Alto Share",2,IF(AT241="Bajo Potencial / Alto Share",3,4))))</f>
        <v/>
      </c>
      <c r="AW241" s="22" t="str">
        <f aca="false">IF(Q241="No","Sin competencia directa",IF(AV241=1,"1 - Foco Conquista (Alto Pot / Bajo Share)",IF(AV241=2,"2 - Foco Defensa (Alto Pot / Alto Share)",IF(AV241=3,"3 - Monitoreo (Bajo Pot / Alto Share)","4 - Baja Prioridad (Bajo Pot / Bajo Share)"))))</f>
        <v>Sin competencia directa</v>
      </c>
      <c r="AX241" s="12" t="str">
        <f aca="false">IF(OR(IFERROR(AND(W241&lt;&gt;"",Y241&lt;&gt;"",Y241-W241&gt;Resumen!$B$8),FALSE()),IFERROR(AND(X241&lt;&gt;"",Y241&lt;&gt;"",Y241-X241&gt;Resumen!$B$8),FALSE())),MAX(IF(IFERROR(AND(W241&lt;&gt;"",Y241&lt;&gt;"",Y241-W241&gt;Resumen!$B$8),FALSE()),Y241-W241,0),IF(IFERROR(AND(X241&lt;&gt;"",Y241&lt;&gt;"",Y241-X241&gt;Resumen!$B$8),FALSE()),Y241-X241,0)),"")</f>
        <v/>
      </c>
      <c r="AY241" s="22" t="str">
        <f aca="false">IF(OR(IFERROR(AND(W241&lt;&gt;"",Y241&lt;&gt;"",Y241-W241&gt;Resumen!$B$8),FALSE()),IFERROR(AND(X241&lt;&gt;"",Y241&lt;&gt;"",Y241-X241&gt;Resumen!$B$8),FALSE())),TRIM("Lays tiene mayor markup que "&amp;IF(IFERROR(AND(W241&lt;&gt;"",Y241&lt;&gt;"",Y241-W241&gt;Resumen!$B$8),FALSE()),"Quento ","")&amp;IF(IFERROR(AND(X241&lt;&gt;"",Y241&lt;&gt;"",Y241-X241&gt;Resumen!$B$8),FALSE()),"Julicroc ","")&amp;"en este PDV"),"")</f>
        <v/>
      </c>
      <c r="AZ241" s="22" t="str">
        <f aca="false">IF(COUNTIF('Plan Pehuamar - Lista'!$A$2:$A$167,A241)&gt;0,"Sí","No")</f>
        <v>No</v>
      </c>
      <c r="BA241" s="22" t="str">
        <f aca="false">IF(COUNTIF('Plan Combo 9+1'!$A$2:$A$226,A241)&gt;0,"Sí","No")</f>
        <v>No</v>
      </c>
      <c r="BB241" s="22" t="str">
        <f aca="false">IF(AH241="","No",IF(BA241="Sí",IF((AO241-AH241)&gt;Resumen!$B$6,"Sí","No"),IF((AO241-AH241)&gt;=Resumen!$B$132,"Sí","No")))</f>
        <v>No</v>
      </c>
      <c r="BC241" s="22" t="str">
        <f aca="false">IF(AND(N241="Sí",AL241="Sí",AI241=0),"Sí","No")</f>
        <v>No</v>
      </c>
      <c r="BD241" s="22" t="str">
        <f aca="false">IF(COUNTIF('Plan 9+1 (con Pehuamar)'!$A$2:$A$227,A241)&gt;0,"Sí","No")</f>
        <v>No</v>
      </c>
    </row>
    <row r="242" customFormat="false" ht="15" hidden="false" customHeight="true" outlineLevel="0" collapsed="false">
      <c r="A242" s="6" t="n">
        <v>403273</v>
      </c>
      <c r="B242" s="6" t="n">
        <v>1</v>
      </c>
      <c r="C242" s="6" t="n">
        <v>106</v>
      </c>
      <c r="D242" s="6" t="s">
        <v>444</v>
      </c>
      <c r="E242" s="6" t="s">
        <v>457</v>
      </c>
      <c r="F242" s="6" t="s">
        <v>313</v>
      </c>
      <c r="G242" s="6" t="s">
        <v>129</v>
      </c>
      <c r="H242" s="6" t="s">
        <v>197</v>
      </c>
      <c r="I242" s="27" t="n">
        <v>0</v>
      </c>
      <c r="J242" s="27" t="n">
        <v>0</v>
      </c>
      <c r="K242" s="27" t="n">
        <v>1.1</v>
      </c>
      <c r="L242" s="28" t="n">
        <f aca="false">I242+J242</f>
        <v>0</v>
      </c>
      <c r="M242" s="28" t="n">
        <f aca="false">L242+K242</f>
        <v>1.1</v>
      </c>
      <c r="N242" s="22" t="str">
        <f aca="false">IF(I242&gt;0,"Sí","No")</f>
        <v>No</v>
      </c>
      <c r="O242" s="22" t="str">
        <f aca="false">IF(J242&gt;0,"Sí","No")</f>
        <v>No</v>
      </c>
      <c r="P242" s="22" t="str">
        <f aca="false">IF(K242&gt;0,"Sí","No")</f>
        <v>Sí</v>
      </c>
      <c r="Q242" s="22" t="str">
        <f aca="false">IF(OR(I242&gt;0,J242&gt;0),"Sí","No")</f>
        <v>No</v>
      </c>
      <c r="R242" s="27"/>
      <c r="S242" s="27"/>
      <c r="T242" s="27"/>
      <c r="U242" s="27"/>
      <c r="V242" s="27"/>
      <c r="W242" s="12" t="str">
        <f aca="false">IF(AND(I242&gt;0,R242&gt;0),(S242-R242)/R242,"")</f>
        <v/>
      </c>
      <c r="X242" s="12" t="str">
        <f aca="false">IF(AND(J242&gt;0,T242&gt;0),(U242-T242)/T242,"")</f>
        <v/>
      </c>
      <c r="Y242" s="12" t="str">
        <f aca="false">IF(AND(K242&gt;0,V242&gt;0),(V242-Resumen!$B$7)/Resumen!$B$7,"")</f>
        <v/>
      </c>
      <c r="Z242" s="28" t="str">
        <f aca="false">IF(AND(K242&gt;0,I242&gt;0,V242&gt;0,S242&gt;0),V242-S242,"")</f>
        <v/>
      </c>
      <c r="AA242" s="12" t="str">
        <f aca="false">IF(Z242&lt;&gt;"",Z242/S242,"")</f>
        <v/>
      </c>
      <c r="AB242" s="28" t="str">
        <f aca="false">IF(AND(K242&gt;0,J242&gt;0,V242&gt;0,U242&gt;0),V242-U242,"")</f>
        <v/>
      </c>
      <c r="AC242" s="12" t="str">
        <f aca="false">IF(AB242&lt;&gt;"",AB242/U242,"")</f>
        <v/>
      </c>
      <c r="AD242" s="27" t="n">
        <v>0</v>
      </c>
      <c r="AE242" s="27" t="n">
        <v>0</v>
      </c>
      <c r="AF242" s="27" t="n">
        <v>0</v>
      </c>
      <c r="AG242" s="28" t="n">
        <f aca="false">AD242+AE242+AF242</f>
        <v>0</v>
      </c>
      <c r="AH242" s="12" t="str">
        <f aca="false">IF(AG242&gt;0,AD242/AG242,"")</f>
        <v/>
      </c>
      <c r="AI242" s="27" t="n">
        <v>0</v>
      </c>
      <c r="AJ242" s="27" t="n">
        <v>0</v>
      </c>
      <c r="AK242" s="27" t="n">
        <v>0</v>
      </c>
      <c r="AL242" s="22" t="str">
        <f aca="false">IF(OR(AJ242&gt;0,AK242&gt;0),"Sí","No")</f>
        <v>No</v>
      </c>
      <c r="AM242" s="6"/>
      <c r="AN242" s="6"/>
      <c r="AO242" s="12" t="n">
        <f aca="false">IF(M242&gt;0,K242/M242,"")</f>
        <v>1</v>
      </c>
      <c r="AP242" s="22" t="str">
        <f aca="false">IF(M242&gt;=Resumen!$B$5,"Alto","Bajo")</f>
        <v>Bajo</v>
      </c>
      <c r="AQ242" s="22" t="str">
        <f aca="false">IF(AO242&gt;=Resumen!$B$28,"Alto","Bajo")</f>
        <v>Alto</v>
      </c>
      <c r="AR242" s="22" t="str">
        <f aca="false">AP242&amp;" Potencial / "&amp;AQ242&amp;" Share"</f>
        <v>Bajo Potencial / Alto Share</v>
      </c>
      <c r="AS242" s="22" t="str">
        <f aca="false">IF(Q242="Sí",IF(AO242&gt;=Resumen!$B$29,"Alto","Bajo"),"")</f>
        <v/>
      </c>
      <c r="AT242" s="22" t="str">
        <f aca="false">IF(AS242&lt;&gt;"",AP242&amp;" Potencial / "&amp;AS242&amp;" Share","")</f>
        <v/>
      </c>
      <c r="AU242" s="22" t="str">
        <f aca="false">IF(AH242="","Sin dato",IF(AH242-AO242&gt;Resumen!$B$6,"Sobre-exhibido",IF(AO242-AH242&gt;Resumen!$B$6,"Sub-exhibido","En línea")))</f>
        <v>Sin dato</v>
      </c>
      <c r="AV242" s="22" t="str">
        <f aca="false">IF(AT242="","",IF(AT242="Alto Potencial / Bajo Share",1,IF(AT242="Alto Potencial / Alto Share",2,IF(AT242="Bajo Potencial / Alto Share",3,4))))</f>
        <v/>
      </c>
      <c r="AW242" s="22" t="str">
        <f aca="false">IF(Q242="No","Sin competencia directa",IF(AV242=1,"1 - Foco Conquista (Alto Pot / Bajo Share)",IF(AV242=2,"2 - Foco Defensa (Alto Pot / Alto Share)",IF(AV242=3,"3 - Monitoreo (Bajo Pot / Alto Share)","4 - Baja Prioridad (Bajo Pot / Bajo Share)"))))</f>
        <v>Sin competencia directa</v>
      </c>
      <c r="AX242" s="12" t="str">
        <f aca="false">IF(OR(IFERROR(AND(W242&lt;&gt;"",Y242&lt;&gt;"",Y242-W242&gt;Resumen!$B$8),FALSE()),IFERROR(AND(X242&lt;&gt;"",Y242&lt;&gt;"",Y242-X242&gt;Resumen!$B$8),FALSE())),MAX(IF(IFERROR(AND(W242&lt;&gt;"",Y242&lt;&gt;"",Y242-W242&gt;Resumen!$B$8),FALSE()),Y242-W242,0),IF(IFERROR(AND(X242&lt;&gt;"",Y242&lt;&gt;"",Y242-X242&gt;Resumen!$B$8),FALSE()),Y242-X242,0)),"")</f>
        <v/>
      </c>
      <c r="AY242" s="22" t="str">
        <f aca="false">IF(OR(IFERROR(AND(W242&lt;&gt;"",Y242&lt;&gt;"",Y242-W242&gt;Resumen!$B$8),FALSE()),IFERROR(AND(X242&lt;&gt;"",Y242&lt;&gt;"",Y242-X242&gt;Resumen!$B$8),FALSE())),TRIM("Lays tiene mayor markup que "&amp;IF(IFERROR(AND(W242&lt;&gt;"",Y242&lt;&gt;"",Y242-W242&gt;Resumen!$B$8),FALSE()),"Quento ","")&amp;IF(IFERROR(AND(X242&lt;&gt;"",Y242&lt;&gt;"",Y242-X242&gt;Resumen!$B$8),FALSE()),"Julicroc ","")&amp;"en este PDV"),"")</f>
        <v/>
      </c>
      <c r="AZ242" s="22" t="str">
        <f aca="false">IF(COUNTIF('Plan Pehuamar - Lista'!$A$2:$A$167,A242)&gt;0,"Sí","No")</f>
        <v>No</v>
      </c>
      <c r="BA242" s="22" t="str">
        <f aca="false">IF(COUNTIF('Plan Combo 9+1'!$A$2:$A$226,A242)&gt;0,"Sí","No")</f>
        <v>No</v>
      </c>
      <c r="BB242" s="22" t="str">
        <f aca="false">IF(AH242="","No",IF(BA242="Sí",IF((AO242-AH242)&gt;Resumen!$B$6,"Sí","No"),IF((AO242-AH242)&gt;=Resumen!$B$132,"Sí","No")))</f>
        <v>No</v>
      </c>
      <c r="BC242" s="22" t="str">
        <f aca="false">IF(AND(N242="Sí",AL242="Sí",AI242=0),"Sí","No")</f>
        <v>No</v>
      </c>
      <c r="BD242" s="22" t="str">
        <f aca="false">IF(COUNTIF('Plan 9+1 (con Pehuamar)'!$A$2:$A$227,A242)&gt;0,"Sí","No")</f>
        <v>No</v>
      </c>
    </row>
    <row r="243" customFormat="false" ht="15" hidden="false" customHeight="true" outlineLevel="0" collapsed="false">
      <c r="A243" s="6" t="n">
        <v>403317</v>
      </c>
      <c r="B243" s="6" t="n">
        <v>1</v>
      </c>
      <c r="C243" s="6" t="n">
        <v>106</v>
      </c>
      <c r="D243" s="6" t="s">
        <v>444</v>
      </c>
      <c r="E243" s="6" t="s">
        <v>458</v>
      </c>
      <c r="F243" s="6" t="s">
        <v>382</v>
      </c>
      <c r="G243" s="6" t="s">
        <v>129</v>
      </c>
      <c r="H243" s="6" t="s">
        <v>197</v>
      </c>
      <c r="I243" s="27" t="n">
        <v>40</v>
      </c>
      <c r="J243" s="27" t="n">
        <v>40</v>
      </c>
      <c r="K243" s="27" t="n">
        <v>30</v>
      </c>
      <c r="L243" s="28" t="n">
        <f aca="false">I243+J243</f>
        <v>80</v>
      </c>
      <c r="M243" s="28" t="n">
        <f aca="false">L243+K243</f>
        <v>110</v>
      </c>
      <c r="N243" s="22" t="str">
        <f aca="false">IF(I243&gt;0,"Sí","No")</f>
        <v>Sí</v>
      </c>
      <c r="O243" s="22" t="str">
        <f aca="false">IF(J243&gt;0,"Sí","No")</f>
        <v>Sí</v>
      </c>
      <c r="P243" s="22" t="str">
        <f aca="false">IF(K243&gt;0,"Sí","No")</f>
        <v>Sí</v>
      </c>
      <c r="Q243" s="22" t="str">
        <f aca="false">IF(OR(I243&gt;0,J243&gt;0),"Sí","No")</f>
        <v>Sí</v>
      </c>
      <c r="R243" s="27" t="n">
        <v>1800</v>
      </c>
      <c r="S243" s="27" t="n">
        <v>3000</v>
      </c>
      <c r="T243" s="27" t="n">
        <v>1500</v>
      </c>
      <c r="U243" s="27" t="n">
        <v>2500</v>
      </c>
      <c r="V243" s="27" t="n">
        <v>3600</v>
      </c>
      <c r="W243" s="12" t="n">
        <f aca="false">IF(AND(I243&gt;0,R243&gt;0),(S243-R243)/R243,"")</f>
        <v>0.666666666666667</v>
      </c>
      <c r="X243" s="12" t="n">
        <f aca="false">IF(AND(J243&gt;0,T243&gt;0),(U243-T243)/T243,"")</f>
        <v>0.666666666666667</v>
      </c>
      <c r="Y243" s="12" t="n">
        <f aca="false">IF(AND(K243&gt;0,V243&gt;0),(V243-Resumen!$B$7)/Resumen!$B$7,"")</f>
        <v>0.44</v>
      </c>
      <c r="Z243" s="28" t="n">
        <f aca="false">IF(AND(K243&gt;0,I243&gt;0,V243&gt;0,S243&gt;0),V243-S243,"")</f>
        <v>600</v>
      </c>
      <c r="AA243" s="12" t="n">
        <f aca="false">IF(Z243&lt;&gt;"",Z243/S243,"")</f>
        <v>0.2</v>
      </c>
      <c r="AB243" s="28" t="n">
        <f aca="false">IF(AND(K243&gt;0,J243&gt;0,V243&gt;0,U243&gt;0),V243-U243,"")</f>
        <v>1100</v>
      </c>
      <c r="AC243" s="12" t="n">
        <f aca="false">IF(AB243&lt;&gt;"",AB243/U243,"")</f>
        <v>0.44</v>
      </c>
      <c r="AD243" s="27" t="n">
        <v>5</v>
      </c>
      <c r="AE243" s="27" t="n">
        <v>4</v>
      </c>
      <c r="AF243" s="27" t="n">
        <v>4</v>
      </c>
      <c r="AG243" s="28" t="n">
        <f aca="false">AD243+AE243+AF243</f>
        <v>13</v>
      </c>
      <c r="AH243" s="12" t="n">
        <f aca="false">IF(AG243&gt;0,AD243/AG243,"")</f>
        <v>0.384615384615385</v>
      </c>
      <c r="AI243" s="27" t="n">
        <v>1</v>
      </c>
      <c r="AJ243" s="27" t="n">
        <v>1</v>
      </c>
      <c r="AK243" s="27" t="n">
        <v>1</v>
      </c>
      <c r="AL243" s="22" t="str">
        <f aca="false">IF(OR(AJ243&gt;0,AK243&gt;0),"Sí","No")</f>
        <v>Sí</v>
      </c>
      <c r="AM243" s="6" t="s">
        <v>198</v>
      </c>
      <c r="AN243" s="6" t="s">
        <v>198</v>
      </c>
      <c r="AO243" s="12" t="n">
        <f aca="false">IF(M243&gt;0,K243/M243,"")</f>
        <v>0.272727272727273</v>
      </c>
      <c r="AP243" s="22" t="str">
        <f aca="false">IF(M243&gt;=Resumen!$B$5,"Alto","Bajo")</f>
        <v>Alto</v>
      </c>
      <c r="AQ243" s="22" t="str">
        <f aca="false">IF(AO243&gt;=Resumen!$B$28,"Alto","Bajo")</f>
        <v>Bajo</v>
      </c>
      <c r="AR243" s="22" t="str">
        <f aca="false">AP243&amp;" Potencial / "&amp;AQ243&amp;" Share"</f>
        <v>Alto Potencial / Bajo Share</v>
      </c>
      <c r="AS243" s="22" t="str">
        <f aca="false">IF(Q243="Sí",IF(AO243&gt;=Resumen!$B$29,"Alto","Bajo"),"")</f>
        <v>Bajo</v>
      </c>
      <c r="AT243" s="22" t="str">
        <f aca="false">IF(AS243&lt;&gt;"",AP243&amp;" Potencial / "&amp;AS243&amp;" Share","")</f>
        <v>Alto Potencial / Bajo Share</v>
      </c>
      <c r="AU243" s="22" t="str">
        <f aca="false">IF(AH243="","Sin dato",IF(AH243-AO243&gt;Resumen!$B$6,"Sobre-exhibido",IF(AO243-AH243&gt;Resumen!$B$6,"Sub-exhibido","En línea")))</f>
        <v>Sobre-exhibido</v>
      </c>
      <c r="AV243" s="22" t="n">
        <f aca="false">IF(AT243="","",IF(AT243="Alto Potencial / Bajo Share",1,IF(AT243="Alto Potencial / Alto Share",2,IF(AT243="Bajo Potencial / Alto Share",3,4))))</f>
        <v>1</v>
      </c>
      <c r="AW243" s="22" t="str">
        <f aca="false">IF(Q243="No","Sin competencia directa",IF(AV243=1,"1 - Foco Conquista (Alto Pot / Bajo Share)",IF(AV243=2,"2 - Foco Defensa (Alto Pot / Alto Share)",IF(AV243=3,"3 - Monitoreo (Bajo Pot / Alto Share)","4 - Baja Prioridad (Bajo Pot / Bajo Share)"))))</f>
        <v>1 - Foco Conquista (Alto Pot / Bajo Share)</v>
      </c>
      <c r="AX243" s="12" t="str">
        <f aca="false">IF(OR(IFERROR(AND(W243&lt;&gt;"",Y243&lt;&gt;"",Y243-W243&gt;Resumen!$B$8),FALSE()),IFERROR(AND(X243&lt;&gt;"",Y243&lt;&gt;"",Y243-X243&gt;Resumen!$B$8),FALSE())),MAX(IF(IFERROR(AND(W243&lt;&gt;"",Y243&lt;&gt;"",Y243-W243&gt;Resumen!$B$8),FALSE()),Y243-W243,0),IF(IFERROR(AND(X243&lt;&gt;"",Y243&lt;&gt;"",Y243-X243&gt;Resumen!$B$8),FALSE()),Y243-X243,0)),"")</f>
        <v/>
      </c>
      <c r="AY243" s="22" t="str">
        <f aca="false">IF(OR(IFERROR(AND(W243&lt;&gt;"",Y243&lt;&gt;"",Y243-W243&gt;Resumen!$B$8),FALSE()),IFERROR(AND(X243&lt;&gt;"",Y243&lt;&gt;"",Y243-X243&gt;Resumen!$B$8),FALSE())),TRIM("Lays tiene mayor markup que "&amp;IF(IFERROR(AND(W243&lt;&gt;"",Y243&lt;&gt;"",Y243-W243&gt;Resumen!$B$8),FALSE()),"Quento ","")&amp;IF(IFERROR(AND(X243&lt;&gt;"",Y243&lt;&gt;"",Y243-X243&gt;Resumen!$B$8),FALSE()),"Julicroc ","")&amp;"en este PDV"),"")</f>
        <v/>
      </c>
      <c r="AZ243" s="22" t="str">
        <f aca="false">IF(COUNTIF('Plan Pehuamar - Lista'!$A$2:$A$167,A243)&gt;0,"Sí","No")</f>
        <v>No</v>
      </c>
      <c r="BA243" s="22" t="str">
        <f aca="false">IF(COUNTIF('Plan Combo 9+1'!$A$2:$A$226,A243)&gt;0,"Sí","No")</f>
        <v>Sí</v>
      </c>
      <c r="BB243" s="22" t="str">
        <f aca="false">IF(AH243="","No",IF(BA243="Sí",IF((AO243-AH243)&gt;Resumen!$B$6,"Sí","No"),IF((AO243-AH243)&gt;=Resumen!$B$132,"Sí","No")))</f>
        <v>No</v>
      </c>
      <c r="BC243" s="22" t="str">
        <f aca="false">IF(AND(N243="Sí",AL243="Sí",AI243=0),"Sí","No")</f>
        <v>No</v>
      </c>
      <c r="BD243" s="22" t="str">
        <f aca="false">IF(COUNTIF('Plan 9+1 (con Pehuamar)'!$A$2:$A$227,A243)&gt;0,"Sí","No")</f>
        <v>Sí</v>
      </c>
    </row>
    <row r="244" customFormat="false" ht="15" hidden="false" customHeight="true" outlineLevel="0" collapsed="false">
      <c r="A244" s="6" t="n">
        <v>403739</v>
      </c>
      <c r="B244" s="6" t="n">
        <v>1</v>
      </c>
      <c r="C244" s="6" t="n">
        <v>106</v>
      </c>
      <c r="D244" s="6" t="s">
        <v>444</v>
      </c>
      <c r="E244" s="6" t="s">
        <v>459</v>
      </c>
      <c r="F244" s="6" t="s">
        <v>196</v>
      </c>
      <c r="G244" s="6" t="s">
        <v>129</v>
      </c>
      <c r="H244" s="6" t="s">
        <v>197</v>
      </c>
      <c r="I244" s="27" t="n">
        <v>0</v>
      </c>
      <c r="J244" s="27" t="n">
        <v>0</v>
      </c>
      <c r="K244" s="27" t="n">
        <v>2.5</v>
      </c>
      <c r="L244" s="28" t="n">
        <f aca="false">I244+J244</f>
        <v>0</v>
      </c>
      <c r="M244" s="28" t="n">
        <f aca="false">L244+K244</f>
        <v>2.5</v>
      </c>
      <c r="N244" s="22" t="str">
        <f aca="false">IF(I244&gt;0,"Sí","No")</f>
        <v>No</v>
      </c>
      <c r="O244" s="22" t="str">
        <f aca="false">IF(J244&gt;0,"Sí","No")</f>
        <v>No</v>
      </c>
      <c r="P244" s="22" t="str">
        <f aca="false">IF(K244&gt;0,"Sí","No")</f>
        <v>Sí</v>
      </c>
      <c r="Q244" s="22" t="str">
        <f aca="false">IF(OR(I244&gt;0,J244&gt;0),"Sí","No")</f>
        <v>No</v>
      </c>
      <c r="R244" s="27"/>
      <c r="S244" s="27"/>
      <c r="T244" s="27"/>
      <c r="U244" s="27"/>
      <c r="V244" s="27"/>
      <c r="W244" s="12" t="str">
        <f aca="false">IF(AND(I244&gt;0,R244&gt;0),(S244-R244)/R244,"")</f>
        <v/>
      </c>
      <c r="X244" s="12" t="str">
        <f aca="false">IF(AND(J244&gt;0,T244&gt;0),(U244-T244)/T244,"")</f>
        <v/>
      </c>
      <c r="Y244" s="12" t="str">
        <f aca="false">IF(AND(K244&gt;0,V244&gt;0),(V244-Resumen!$B$7)/Resumen!$B$7,"")</f>
        <v/>
      </c>
      <c r="Z244" s="28" t="str">
        <f aca="false">IF(AND(K244&gt;0,I244&gt;0,V244&gt;0,S244&gt;0),V244-S244,"")</f>
        <v/>
      </c>
      <c r="AA244" s="12" t="str">
        <f aca="false">IF(Z244&lt;&gt;"",Z244/S244,"")</f>
        <v/>
      </c>
      <c r="AB244" s="28" t="str">
        <f aca="false">IF(AND(K244&gt;0,J244&gt;0,V244&gt;0,U244&gt;0),V244-U244,"")</f>
        <v/>
      </c>
      <c r="AC244" s="12" t="str">
        <f aca="false">IF(AB244&lt;&gt;"",AB244/U244,"")</f>
        <v/>
      </c>
      <c r="AD244" s="27" t="n">
        <v>0</v>
      </c>
      <c r="AE244" s="27" t="n">
        <v>0</v>
      </c>
      <c r="AF244" s="27" t="n">
        <v>0</v>
      </c>
      <c r="AG244" s="28" t="n">
        <f aca="false">AD244+AE244+AF244</f>
        <v>0</v>
      </c>
      <c r="AH244" s="12" t="str">
        <f aca="false">IF(AG244&gt;0,AD244/AG244,"")</f>
        <v/>
      </c>
      <c r="AI244" s="27" t="n">
        <v>0</v>
      </c>
      <c r="AJ244" s="27" t="n">
        <v>0</v>
      </c>
      <c r="AK244" s="27" t="n">
        <v>0</v>
      </c>
      <c r="AL244" s="22" t="str">
        <f aca="false">IF(OR(AJ244&gt;0,AK244&gt;0),"Sí","No")</f>
        <v>No</v>
      </c>
      <c r="AM244" s="6"/>
      <c r="AN244" s="6"/>
      <c r="AO244" s="12" t="n">
        <f aca="false">IF(M244&gt;0,K244/M244,"")</f>
        <v>1</v>
      </c>
      <c r="AP244" s="22" t="str">
        <f aca="false">IF(M244&gt;=Resumen!$B$5,"Alto","Bajo")</f>
        <v>Bajo</v>
      </c>
      <c r="AQ244" s="22" t="str">
        <f aca="false">IF(AO244&gt;=Resumen!$B$28,"Alto","Bajo")</f>
        <v>Alto</v>
      </c>
      <c r="AR244" s="22" t="str">
        <f aca="false">AP244&amp;" Potencial / "&amp;AQ244&amp;" Share"</f>
        <v>Bajo Potencial / Alto Share</v>
      </c>
      <c r="AS244" s="22" t="str">
        <f aca="false">IF(Q244="Sí",IF(AO244&gt;=Resumen!$B$29,"Alto","Bajo"),"")</f>
        <v/>
      </c>
      <c r="AT244" s="22" t="str">
        <f aca="false">IF(AS244&lt;&gt;"",AP244&amp;" Potencial / "&amp;AS244&amp;" Share","")</f>
        <v/>
      </c>
      <c r="AU244" s="22" t="str">
        <f aca="false">IF(AH244="","Sin dato",IF(AH244-AO244&gt;Resumen!$B$6,"Sobre-exhibido",IF(AO244-AH244&gt;Resumen!$B$6,"Sub-exhibido","En línea")))</f>
        <v>Sin dato</v>
      </c>
      <c r="AV244" s="22" t="str">
        <f aca="false">IF(AT244="","",IF(AT244="Alto Potencial / Bajo Share",1,IF(AT244="Alto Potencial / Alto Share",2,IF(AT244="Bajo Potencial / Alto Share",3,4))))</f>
        <v/>
      </c>
      <c r="AW244" s="22" t="str">
        <f aca="false">IF(Q244="No","Sin competencia directa",IF(AV244=1,"1 - Foco Conquista (Alto Pot / Bajo Share)",IF(AV244=2,"2 - Foco Defensa (Alto Pot / Alto Share)",IF(AV244=3,"3 - Monitoreo (Bajo Pot / Alto Share)","4 - Baja Prioridad (Bajo Pot / Bajo Share)"))))</f>
        <v>Sin competencia directa</v>
      </c>
      <c r="AX244" s="12" t="str">
        <f aca="false">IF(OR(IFERROR(AND(W244&lt;&gt;"",Y244&lt;&gt;"",Y244-W244&gt;Resumen!$B$8),FALSE()),IFERROR(AND(X244&lt;&gt;"",Y244&lt;&gt;"",Y244-X244&gt;Resumen!$B$8),FALSE())),MAX(IF(IFERROR(AND(W244&lt;&gt;"",Y244&lt;&gt;"",Y244-W244&gt;Resumen!$B$8),FALSE()),Y244-W244,0),IF(IFERROR(AND(X244&lt;&gt;"",Y244&lt;&gt;"",Y244-X244&gt;Resumen!$B$8),FALSE()),Y244-X244,0)),"")</f>
        <v/>
      </c>
      <c r="AY244" s="22" t="str">
        <f aca="false">IF(OR(IFERROR(AND(W244&lt;&gt;"",Y244&lt;&gt;"",Y244-W244&gt;Resumen!$B$8),FALSE()),IFERROR(AND(X244&lt;&gt;"",Y244&lt;&gt;"",Y244-X244&gt;Resumen!$B$8),FALSE())),TRIM("Lays tiene mayor markup que "&amp;IF(IFERROR(AND(W244&lt;&gt;"",Y244&lt;&gt;"",Y244-W244&gt;Resumen!$B$8),FALSE()),"Quento ","")&amp;IF(IFERROR(AND(X244&lt;&gt;"",Y244&lt;&gt;"",Y244-X244&gt;Resumen!$B$8),FALSE()),"Julicroc ","")&amp;"en este PDV"),"")</f>
        <v/>
      </c>
      <c r="AZ244" s="22" t="str">
        <f aca="false">IF(COUNTIF('Plan Pehuamar - Lista'!$A$2:$A$167,A244)&gt;0,"Sí","No")</f>
        <v>No</v>
      </c>
      <c r="BA244" s="22" t="str">
        <f aca="false">IF(COUNTIF('Plan Combo 9+1'!$A$2:$A$226,A244)&gt;0,"Sí","No")</f>
        <v>No</v>
      </c>
      <c r="BB244" s="22" t="str">
        <f aca="false">IF(AH244="","No",IF(BA244="Sí",IF((AO244-AH244)&gt;Resumen!$B$6,"Sí","No"),IF((AO244-AH244)&gt;=Resumen!$B$132,"Sí","No")))</f>
        <v>No</v>
      </c>
      <c r="BC244" s="22" t="str">
        <f aca="false">IF(AND(N244="Sí",AL244="Sí",AI244=0),"Sí","No")</f>
        <v>No</v>
      </c>
      <c r="BD244" s="22" t="str">
        <f aca="false">IF(COUNTIF('Plan 9+1 (con Pehuamar)'!$A$2:$A$227,A244)&gt;0,"Sí","No")</f>
        <v>No</v>
      </c>
    </row>
    <row r="245" customFormat="false" ht="15" hidden="false" customHeight="true" outlineLevel="0" collapsed="false">
      <c r="A245" s="6" t="n">
        <v>403821</v>
      </c>
      <c r="B245" s="6" t="n">
        <v>1</v>
      </c>
      <c r="C245" s="6" t="n">
        <v>106</v>
      </c>
      <c r="D245" s="6" t="s">
        <v>444</v>
      </c>
      <c r="E245" s="6" t="s">
        <v>460</v>
      </c>
      <c r="F245" s="6" t="s">
        <v>201</v>
      </c>
      <c r="G245" s="6" t="s">
        <v>129</v>
      </c>
      <c r="H245" s="6" t="s">
        <v>197</v>
      </c>
      <c r="I245" s="27" t="n">
        <v>60</v>
      </c>
      <c r="J245" s="27" t="n">
        <v>0</v>
      </c>
      <c r="K245" s="27" t="n">
        <v>50</v>
      </c>
      <c r="L245" s="28" t="n">
        <f aca="false">I245+J245</f>
        <v>60</v>
      </c>
      <c r="M245" s="28" t="n">
        <f aca="false">L245+K245</f>
        <v>110</v>
      </c>
      <c r="N245" s="22" t="str">
        <f aca="false">IF(I245&gt;0,"Sí","No")</f>
        <v>Sí</v>
      </c>
      <c r="O245" s="22" t="str">
        <f aca="false">IF(J245&gt;0,"Sí","No")</f>
        <v>No</v>
      </c>
      <c r="P245" s="22" t="str">
        <f aca="false">IF(K245&gt;0,"Sí","No")</f>
        <v>Sí</v>
      </c>
      <c r="Q245" s="22" t="str">
        <f aca="false">IF(OR(I245&gt;0,J245&gt;0),"Sí","No")</f>
        <v>Sí</v>
      </c>
      <c r="R245" s="27" t="n">
        <v>1900</v>
      </c>
      <c r="S245" s="27" t="n">
        <v>2200</v>
      </c>
      <c r="T245" s="27"/>
      <c r="U245" s="27"/>
      <c r="V245" s="27" t="n">
        <v>3700</v>
      </c>
      <c r="W245" s="12" t="n">
        <f aca="false">IF(AND(I245&gt;0,R245&gt;0),(S245-R245)/R245,"")</f>
        <v>0.157894736842105</v>
      </c>
      <c r="X245" s="12" t="str">
        <f aca="false">IF(AND(J245&gt;0,T245&gt;0),(U245-T245)/T245,"")</f>
        <v/>
      </c>
      <c r="Y245" s="12" t="n">
        <f aca="false">IF(AND(K245&gt;0,V245&gt;0),(V245-Resumen!$B$7)/Resumen!$B$7,"")</f>
        <v>0.48</v>
      </c>
      <c r="Z245" s="28" t="n">
        <f aca="false">IF(AND(K245&gt;0,I245&gt;0,V245&gt;0,S245&gt;0),V245-S245,"")</f>
        <v>1500</v>
      </c>
      <c r="AA245" s="12" t="n">
        <f aca="false">IF(Z245&lt;&gt;"",Z245/S245,"")</f>
        <v>0.681818181818182</v>
      </c>
      <c r="AB245" s="28" t="str">
        <f aca="false">IF(AND(K245&gt;0,J245&gt;0,V245&gt;0,U245&gt;0),V245-U245,"")</f>
        <v/>
      </c>
      <c r="AC245" s="12" t="str">
        <f aca="false">IF(AB245&lt;&gt;"",AB245/U245,"")</f>
        <v/>
      </c>
      <c r="AD245" s="27" t="n">
        <v>5</v>
      </c>
      <c r="AE245" s="27" t="n">
        <v>4</v>
      </c>
      <c r="AF245" s="27" t="n">
        <v>0</v>
      </c>
      <c r="AG245" s="28" t="n">
        <f aca="false">AD245+AE245+AF245</f>
        <v>9</v>
      </c>
      <c r="AH245" s="12" t="n">
        <f aca="false">IF(AG245&gt;0,AD245/AG245,"")</f>
        <v>0.555555555555556</v>
      </c>
      <c r="AI245" s="27" t="n">
        <v>1</v>
      </c>
      <c r="AJ245" s="27" t="n">
        <v>1</v>
      </c>
      <c r="AK245" s="27" t="n">
        <v>0</v>
      </c>
      <c r="AL245" s="22" t="str">
        <f aca="false">IF(OR(AJ245&gt;0,AK245&gt;0),"Sí","No")</f>
        <v>Sí</v>
      </c>
      <c r="AM245" s="6" t="s">
        <v>198</v>
      </c>
      <c r="AN245" s="6"/>
      <c r="AO245" s="12" t="n">
        <f aca="false">IF(M245&gt;0,K245/M245,"")</f>
        <v>0.454545454545455</v>
      </c>
      <c r="AP245" s="22" t="str">
        <f aca="false">IF(M245&gt;=Resumen!$B$5,"Alto","Bajo")</f>
        <v>Alto</v>
      </c>
      <c r="AQ245" s="22" t="str">
        <f aca="false">IF(AO245&gt;=Resumen!$B$28,"Alto","Bajo")</f>
        <v>Alto</v>
      </c>
      <c r="AR245" s="22" t="str">
        <f aca="false">AP245&amp;" Potencial / "&amp;AQ245&amp;" Share"</f>
        <v>Alto Potencial / Alto Share</v>
      </c>
      <c r="AS245" s="22" t="str">
        <f aca="false">IF(Q245="Sí",IF(AO245&gt;=Resumen!$B$29,"Alto","Bajo"),"")</f>
        <v>Bajo</v>
      </c>
      <c r="AT245" s="22" t="str">
        <f aca="false">IF(AS245&lt;&gt;"",AP245&amp;" Potencial / "&amp;AS245&amp;" Share","")</f>
        <v>Alto Potencial / Bajo Share</v>
      </c>
      <c r="AU245" s="22" t="str">
        <f aca="false">IF(AH245="","Sin dato",IF(AH245-AO245&gt;Resumen!$B$6,"Sobre-exhibido",IF(AO245-AH245&gt;Resumen!$B$6,"Sub-exhibido","En línea")))</f>
        <v>Sobre-exhibido</v>
      </c>
      <c r="AV245" s="22" t="n">
        <f aca="false">IF(AT245="","",IF(AT245="Alto Potencial / Bajo Share",1,IF(AT245="Alto Potencial / Alto Share",2,IF(AT245="Bajo Potencial / Alto Share",3,4))))</f>
        <v>1</v>
      </c>
      <c r="AW245" s="22" t="str">
        <f aca="false">IF(Q245="No","Sin competencia directa",IF(AV245=1,"1 - Foco Conquista (Alto Pot / Bajo Share)",IF(AV245=2,"2 - Foco Defensa (Alto Pot / Alto Share)",IF(AV245=3,"3 - Monitoreo (Bajo Pot / Alto Share)","4 - Baja Prioridad (Bajo Pot / Bajo Share)"))))</f>
        <v>1 - Foco Conquista (Alto Pot / Bajo Share)</v>
      </c>
      <c r="AX245" s="12" t="n">
        <f aca="false">IF(OR(IFERROR(AND(W245&lt;&gt;"",Y245&lt;&gt;"",Y245-W245&gt;Resumen!$B$8),FALSE()),IFERROR(AND(X245&lt;&gt;"",Y245&lt;&gt;"",Y245-X245&gt;Resumen!$B$8),FALSE())),MAX(IF(IFERROR(AND(W245&lt;&gt;"",Y245&lt;&gt;"",Y245-W245&gt;Resumen!$B$8),FALSE()),Y245-W245,0),IF(IFERROR(AND(X245&lt;&gt;"",Y245&lt;&gt;"",Y245-X245&gt;Resumen!$B$8),FALSE()),Y245-X245,0)),"")</f>
        <v>0.322105263157895</v>
      </c>
      <c r="AY245" s="22" t="str">
        <f aca="false">IF(OR(IFERROR(AND(W245&lt;&gt;"",Y245&lt;&gt;"",Y245-W245&gt;Resumen!$B$8),FALSE()),IFERROR(AND(X245&lt;&gt;"",Y245&lt;&gt;"",Y245-X245&gt;Resumen!$B$8),FALSE())),TRIM("Lays tiene mayor markup que "&amp;IF(IFERROR(AND(W245&lt;&gt;"",Y245&lt;&gt;"",Y245-W245&gt;Resumen!$B$8),FALSE()),"Quento ","")&amp;IF(IFERROR(AND(X245&lt;&gt;"",Y245&lt;&gt;"",Y245-X245&gt;Resumen!$B$8),FALSE()),"Julicroc ","")&amp;"en este PDV"),"")</f>
        <v>Lays tiene mayor markup que Quento en este PDV</v>
      </c>
      <c r="AZ245" s="22" t="str">
        <f aca="false">IF(COUNTIF('Plan Pehuamar - Lista'!$A$2:$A$167,A245)&gt;0,"Sí","No")</f>
        <v>No</v>
      </c>
      <c r="BA245" s="22" t="str">
        <f aca="false">IF(COUNTIF('Plan Combo 9+1'!$A$2:$A$226,A245)&gt;0,"Sí","No")</f>
        <v>No</v>
      </c>
      <c r="BB245" s="22" t="str">
        <f aca="false">IF(AH245="","No",IF(BA245="Sí",IF((AO245-AH245)&gt;Resumen!$B$6,"Sí","No"),IF((AO245-AH245)&gt;=Resumen!$B$132,"Sí","No")))</f>
        <v>No</v>
      </c>
      <c r="BC245" s="22" t="str">
        <f aca="false">IF(AND(N245="Sí",AL245="Sí",AI245=0),"Sí","No")</f>
        <v>No</v>
      </c>
      <c r="BD245" s="22" t="str">
        <f aca="false">IF(COUNTIF('Plan 9+1 (con Pehuamar)'!$A$2:$A$227,A245)&gt;0,"Sí","No")</f>
        <v>Sí</v>
      </c>
    </row>
    <row r="246" customFormat="false" ht="15" hidden="false" customHeight="true" outlineLevel="0" collapsed="false">
      <c r="A246" s="6" t="n">
        <v>404195</v>
      </c>
      <c r="B246" s="6" t="n">
        <v>1</v>
      </c>
      <c r="C246" s="6" t="n">
        <v>106</v>
      </c>
      <c r="D246" s="6" t="s">
        <v>444</v>
      </c>
      <c r="E246" s="6" t="s">
        <v>461</v>
      </c>
      <c r="F246" s="6" t="s">
        <v>196</v>
      </c>
      <c r="G246" s="6" t="s">
        <v>129</v>
      </c>
      <c r="H246" s="6" t="s">
        <v>197</v>
      </c>
      <c r="I246" s="27" t="n">
        <v>0</v>
      </c>
      <c r="J246" s="27" t="n">
        <v>0</v>
      </c>
      <c r="K246" s="27" t="n">
        <v>1.6</v>
      </c>
      <c r="L246" s="28" t="n">
        <f aca="false">I246+J246</f>
        <v>0</v>
      </c>
      <c r="M246" s="28" t="n">
        <f aca="false">L246+K246</f>
        <v>1.6</v>
      </c>
      <c r="N246" s="22" t="str">
        <f aca="false">IF(I246&gt;0,"Sí","No")</f>
        <v>No</v>
      </c>
      <c r="O246" s="22" t="str">
        <f aca="false">IF(J246&gt;0,"Sí","No")</f>
        <v>No</v>
      </c>
      <c r="P246" s="22" t="str">
        <f aca="false">IF(K246&gt;0,"Sí","No")</f>
        <v>Sí</v>
      </c>
      <c r="Q246" s="22" t="str">
        <f aca="false">IF(OR(I246&gt;0,J246&gt;0),"Sí","No")</f>
        <v>No</v>
      </c>
      <c r="R246" s="27"/>
      <c r="S246" s="27"/>
      <c r="T246" s="27"/>
      <c r="U246" s="27"/>
      <c r="V246" s="27"/>
      <c r="W246" s="12" t="str">
        <f aca="false">IF(AND(I246&gt;0,R246&gt;0),(S246-R246)/R246,"")</f>
        <v/>
      </c>
      <c r="X246" s="12" t="str">
        <f aca="false">IF(AND(J246&gt;0,T246&gt;0),(U246-T246)/T246,"")</f>
        <v/>
      </c>
      <c r="Y246" s="12" t="str">
        <f aca="false">IF(AND(K246&gt;0,V246&gt;0),(V246-Resumen!$B$7)/Resumen!$B$7,"")</f>
        <v/>
      </c>
      <c r="Z246" s="28" t="str">
        <f aca="false">IF(AND(K246&gt;0,I246&gt;0,V246&gt;0,S246&gt;0),V246-S246,"")</f>
        <v/>
      </c>
      <c r="AA246" s="12" t="str">
        <f aca="false">IF(Z246&lt;&gt;"",Z246/S246,"")</f>
        <v/>
      </c>
      <c r="AB246" s="28" t="str">
        <f aca="false">IF(AND(K246&gt;0,J246&gt;0,V246&gt;0,U246&gt;0),V246-U246,"")</f>
        <v/>
      </c>
      <c r="AC246" s="12" t="str">
        <f aca="false">IF(AB246&lt;&gt;"",AB246/U246,"")</f>
        <v/>
      </c>
      <c r="AD246" s="27" t="n">
        <v>0</v>
      </c>
      <c r="AE246" s="27" t="n">
        <v>0</v>
      </c>
      <c r="AF246" s="27" t="n">
        <v>0</v>
      </c>
      <c r="AG246" s="28" t="n">
        <f aca="false">AD246+AE246+AF246</f>
        <v>0</v>
      </c>
      <c r="AH246" s="12" t="str">
        <f aca="false">IF(AG246&gt;0,AD246/AG246,"")</f>
        <v/>
      </c>
      <c r="AI246" s="27" t="n">
        <v>0</v>
      </c>
      <c r="AJ246" s="27" t="n">
        <v>0</v>
      </c>
      <c r="AK246" s="27" t="n">
        <v>0</v>
      </c>
      <c r="AL246" s="22" t="str">
        <f aca="false">IF(OR(AJ246&gt;0,AK246&gt;0),"Sí","No")</f>
        <v>No</v>
      </c>
      <c r="AM246" s="6"/>
      <c r="AN246" s="6"/>
      <c r="AO246" s="12" t="n">
        <f aca="false">IF(M246&gt;0,K246/M246,"")</f>
        <v>1</v>
      </c>
      <c r="AP246" s="22" t="str">
        <f aca="false">IF(M246&gt;=Resumen!$B$5,"Alto","Bajo")</f>
        <v>Bajo</v>
      </c>
      <c r="AQ246" s="22" t="str">
        <f aca="false">IF(AO246&gt;=Resumen!$B$28,"Alto","Bajo")</f>
        <v>Alto</v>
      </c>
      <c r="AR246" s="22" t="str">
        <f aca="false">AP246&amp;" Potencial / "&amp;AQ246&amp;" Share"</f>
        <v>Bajo Potencial / Alto Share</v>
      </c>
      <c r="AS246" s="22" t="str">
        <f aca="false">IF(Q246="Sí",IF(AO246&gt;=Resumen!$B$29,"Alto","Bajo"),"")</f>
        <v/>
      </c>
      <c r="AT246" s="22" t="str">
        <f aca="false">IF(AS246&lt;&gt;"",AP246&amp;" Potencial / "&amp;AS246&amp;" Share","")</f>
        <v/>
      </c>
      <c r="AU246" s="22" t="str">
        <f aca="false">IF(AH246="","Sin dato",IF(AH246-AO246&gt;Resumen!$B$6,"Sobre-exhibido",IF(AO246-AH246&gt;Resumen!$B$6,"Sub-exhibido","En línea")))</f>
        <v>Sin dato</v>
      </c>
      <c r="AV246" s="22" t="str">
        <f aca="false">IF(AT246="","",IF(AT246="Alto Potencial / Bajo Share",1,IF(AT246="Alto Potencial / Alto Share",2,IF(AT246="Bajo Potencial / Alto Share",3,4))))</f>
        <v/>
      </c>
      <c r="AW246" s="22" t="str">
        <f aca="false">IF(Q246="No","Sin competencia directa",IF(AV246=1,"1 - Foco Conquista (Alto Pot / Bajo Share)",IF(AV246=2,"2 - Foco Defensa (Alto Pot / Alto Share)",IF(AV246=3,"3 - Monitoreo (Bajo Pot / Alto Share)","4 - Baja Prioridad (Bajo Pot / Bajo Share)"))))</f>
        <v>Sin competencia directa</v>
      </c>
      <c r="AX246" s="12" t="str">
        <f aca="false">IF(OR(IFERROR(AND(W246&lt;&gt;"",Y246&lt;&gt;"",Y246-W246&gt;Resumen!$B$8),FALSE()),IFERROR(AND(X246&lt;&gt;"",Y246&lt;&gt;"",Y246-X246&gt;Resumen!$B$8),FALSE())),MAX(IF(IFERROR(AND(W246&lt;&gt;"",Y246&lt;&gt;"",Y246-W246&gt;Resumen!$B$8),FALSE()),Y246-W246,0),IF(IFERROR(AND(X246&lt;&gt;"",Y246&lt;&gt;"",Y246-X246&gt;Resumen!$B$8),FALSE()),Y246-X246,0)),"")</f>
        <v/>
      </c>
      <c r="AY246" s="22" t="str">
        <f aca="false">IF(OR(IFERROR(AND(W246&lt;&gt;"",Y246&lt;&gt;"",Y246-W246&gt;Resumen!$B$8),FALSE()),IFERROR(AND(X246&lt;&gt;"",Y246&lt;&gt;"",Y246-X246&gt;Resumen!$B$8),FALSE())),TRIM("Lays tiene mayor markup que "&amp;IF(IFERROR(AND(W246&lt;&gt;"",Y246&lt;&gt;"",Y246-W246&gt;Resumen!$B$8),FALSE()),"Quento ","")&amp;IF(IFERROR(AND(X246&lt;&gt;"",Y246&lt;&gt;"",Y246-X246&gt;Resumen!$B$8),FALSE()),"Julicroc ","")&amp;"en este PDV"),"")</f>
        <v/>
      </c>
      <c r="AZ246" s="22" t="str">
        <f aca="false">IF(COUNTIF('Plan Pehuamar - Lista'!$A$2:$A$167,A246)&gt;0,"Sí","No")</f>
        <v>No</v>
      </c>
      <c r="BA246" s="22" t="str">
        <f aca="false">IF(COUNTIF('Plan Combo 9+1'!$A$2:$A$226,A246)&gt;0,"Sí","No")</f>
        <v>No</v>
      </c>
      <c r="BB246" s="22" t="str">
        <f aca="false">IF(AH246="","No",IF(BA246="Sí",IF((AO246-AH246)&gt;Resumen!$B$6,"Sí","No"),IF((AO246-AH246)&gt;=Resumen!$B$132,"Sí","No")))</f>
        <v>No</v>
      </c>
      <c r="BC246" s="22" t="str">
        <f aca="false">IF(AND(N246="Sí",AL246="Sí",AI246=0),"Sí","No")</f>
        <v>No</v>
      </c>
      <c r="BD246" s="22" t="str">
        <f aca="false">IF(COUNTIF('Plan 9+1 (con Pehuamar)'!$A$2:$A$227,A246)&gt;0,"Sí","No")</f>
        <v>No</v>
      </c>
    </row>
    <row r="247" customFormat="false" ht="15" hidden="false" customHeight="true" outlineLevel="0" collapsed="false">
      <c r="A247" s="6" t="n">
        <v>404315</v>
      </c>
      <c r="B247" s="6" t="n">
        <v>1</v>
      </c>
      <c r="C247" s="6" t="n">
        <v>106</v>
      </c>
      <c r="D247" s="6" t="s">
        <v>444</v>
      </c>
      <c r="E247" s="6" t="s">
        <v>462</v>
      </c>
      <c r="F247" s="6" t="s">
        <v>201</v>
      </c>
      <c r="G247" s="6" t="s">
        <v>129</v>
      </c>
      <c r="H247" s="6" t="s">
        <v>197</v>
      </c>
      <c r="I247" s="27" t="n">
        <v>0</v>
      </c>
      <c r="J247" s="27" t="n">
        <v>0</v>
      </c>
      <c r="K247" s="27" t="n">
        <v>0.6</v>
      </c>
      <c r="L247" s="28" t="n">
        <f aca="false">I247+J247</f>
        <v>0</v>
      </c>
      <c r="M247" s="28" t="n">
        <f aca="false">L247+K247</f>
        <v>0.6</v>
      </c>
      <c r="N247" s="22" t="str">
        <f aca="false">IF(I247&gt;0,"Sí","No")</f>
        <v>No</v>
      </c>
      <c r="O247" s="22" t="str">
        <f aca="false">IF(J247&gt;0,"Sí","No")</f>
        <v>No</v>
      </c>
      <c r="P247" s="22" t="str">
        <f aca="false">IF(K247&gt;0,"Sí","No")</f>
        <v>Sí</v>
      </c>
      <c r="Q247" s="22" t="str">
        <f aca="false">IF(OR(I247&gt;0,J247&gt;0),"Sí","No")</f>
        <v>No</v>
      </c>
      <c r="R247" s="27"/>
      <c r="S247" s="27"/>
      <c r="T247" s="27"/>
      <c r="U247" s="27"/>
      <c r="V247" s="27"/>
      <c r="W247" s="12" t="str">
        <f aca="false">IF(AND(I247&gt;0,R247&gt;0),(S247-R247)/R247,"")</f>
        <v/>
      </c>
      <c r="X247" s="12" t="str">
        <f aca="false">IF(AND(J247&gt;0,T247&gt;0),(U247-T247)/T247,"")</f>
        <v/>
      </c>
      <c r="Y247" s="12" t="str">
        <f aca="false">IF(AND(K247&gt;0,V247&gt;0),(V247-Resumen!$B$7)/Resumen!$B$7,"")</f>
        <v/>
      </c>
      <c r="Z247" s="28" t="str">
        <f aca="false">IF(AND(K247&gt;0,I247&gt;0,V247&gt;0,S247&gt;0),V247-S247,"")</f>
        <v/>
      </c>
      <c r="AA247" s="12" t="str">
        <f aca="false">IF(Z247&lt;&gt;"",Z247/S247,"")</f>
        <v/>
      </c>
      <c r="AB247" s="28" t="str">
        <f aca="false">IF(AND(K247&gt;0,J247&gt;0,V247&gt;0,U247&gt;0),V247-U247,"")</f>
        <v/>
      </c>
      <c r="AC247" s="12" t="str">
        <f aca="false">IF(AB247&lt;&gt;"",AB247/U247,"")</f>
        <v/>
      </c>
      <c r="AD247" s="27" t="n">
        <v>0</v>
      </c>
      <c r="AE247" s="27" t="n">
        <v>0</v>
      </c>
      <c r="AF247" s="27" t="n">
        <v>0</v>
      </c>
      <c r="AG247" s="28" t="n">
        <f aca="false">AD247+AE247+AF247</f>
        <v>0</v>
      </c>
      <c r="AH247" s="12" t="str">
        <f aca="false">IF(AG247&gt;0,AD247/AG247,"")</f>
        <v/>
      </c>
      <c r="AI247" s="27" t="n">
        <v>0</v>
      </c>
      <c r="AJ247" s="27" t="n">
        <v>0</v>
      </c>
      <c r="AK247" s="27" t="n">
        <v>0</v>
      </c>
      <c r="AL247" s="22" t="str">
        <f aca="false">IF(OR(AJ247&gt;0,AK247&gt;0),"Sí","No")</f>
        <v>No</v>
      </c>
      <c r="AM247" s="6"/>
      <c r="AN247" s="6"/>
      <c r="AO247" s="12" t="n">
        <f aca="false">IF(M247&gt;0,K247/M247,"")</f>
        <v>1</v>
      </c>
      <c r="AP247" s="22" t="str">
        <f aca="false">IF(M247&gt;=Resumen!$B$5,"Alto","Bajo")</f>
        <v>Bajo</v>
      </c>
      <c r="AQ247" s="22" t="str">
        <f aca="false">IF(AO247&gt;=Resumen!$B$28,"Alto","Bajo")</f>
        <v>Alto</v>
      </c>
      <c r="AR247" s="22" t="str">
        <f aca="false">AP247&amp;" Potencial / "&amp;AQ247&amp;" Share"</f>
        <v>Bajo Potencial / Alto Share</v>
      </c>
      <c r="AS247" s="22" t="str">
        <f aca="false">IF(Q247="Sí",IF(AO247&gt;=Resumen!$B$29,"Alto","Bajo"),"")</f>
        <v/>
      </c>
      <c r="AT247" s="22" t="str">
        <f aca="false">IF(AS247&lt;&gt;"",AP247&amp;" Potencial / "&amp;AS247&amp;" Share","")</f>
        <v/>
      </c>
      <c r="AU247" s="22" t="str">
        <f aca="false">IF(AH247="","Sin dato",IF(AH247-AO247&gt;Resumen!$B$6,"Sobre-exhibido",IF(AO247-AH247&gt;Resumen!$B$6,"Sub-exhibido","En línea")))</f>
        <v>Sin dato</v>
      </c>
      <c r="AV247" s="22" t="str">
        <f aca="false">IF(AT247="","",IF(AT247="Alto Potencial / Bajo Share",1,IF(AT247="Alto Potencial / Alto Share",2,IF(AT247="Bajo Potencial / Alto Share",3,4))))</f>
        <v/>
      </c>
      <c r="AW247" s="22" t="str">
        <f aca="false">IF(Q247="No","Sin competencia directa",IF(AV247=1,"1 - Foco Conquista (Alto Pot / Bajo Share)",IF(AV247=2,"2 - Foco Defensa (Alto Pot / Alto Share)",IF(AV247=3,"3 - Monitoreo (Bajo Pot / Alto Share)","4 - Baja Prioridad (Bajo Pot / Bajo Share)"))))</f>
        <v>Sin competencia directa</v>
      </c>
      <c r="AX247" s="12" t="str">
        <f aca="false">IF(OR(IFERROR(AND(W247&lt;&gt;"",Y247&lt;&gt;"",Y247-W247&gt;Resumen!$B$8),FALSE()),IFERROR(AND(X247&lt;&gt;"",Y247&lt;&gt;"",Y247-X247&gt;Resumen!$B$8),FALSE())),MAX(IF(IFERROR(AND(W247&lt;&gt;"",Y247&lt;&gt;"",Y247-W247&gt;Resumen!$B$8),FALSE()),Y247-W247,0),IF(IFERROR(AND(X247&lt;&gt;"",Y247&lt;&gt;"",Y247-X247&gt;Resumen!$B$8),FALSE()),Y247-X247,0)),"")</f>
        <v/>
      </c>
      <c r="AY247" s="22" t="str">
        <f aca="false">IF(OR(IFERROR(AND(W247&lt;&gt;"",Y247&lt;&gt;"",Y247-W247&gt;Resumen!$B$8),FALSE()),IFERROR(AND(X247&lt;&gt;"",Y247&lt;&gt;"",Y247-X247&gt;Resumen!$B$8),FALSE())),TRIM("Lays tiene mayor markup que "&amp;IF(IFERROR(AND(W247&lt;&gt;"",Y247&lt;&gt;"",Y247-W247&gt;Resumen!$B$8),FALSE()),"Quento ","")&amp;IF(IFERROR(AND(X247&lt;&gt;"",Y247&lt;&gt;"",Y247-X247&gt;Resumen!$B$8),FALSE()),"Julicroc ","")&amp;"en este PDV"),"")</f>
        <v/>
      </c>
      <c r="AZ247" s="22" t="str">
        <f aca="false">IF(COUNTIF('Plan Pehuamar - Lista'!$A$2:$A$167,A247)&gt;0,"Sí","No")</f>
        <v>No</v>
      </c>
      <c r="BA247" s="22" t="str">
        <f aca="false">IF(COUNTIF('Plan Combo 9+1'!$A$2:$A$226,A247)&gt;0,"Sí","No")</f>
        <v>No</v>
      </c>
      <c r="BB247" s="22" t="str">
        <f aca="false">IF(AH247="","No",IF(BA247="Sí",IF((AO247-AH247)&gt;Resumen!$B$6,"Sí","No"),IF((AO247-AH247)&gt;=Resumen!$B$132,"Sí","No")))</f>
        <v>No</v>
      </c>
      <c r="BC247" s="22" t="str">
        <f aca="false">IF(AND(N247="Sí",AL247="Sí",AI247=0),"Sí","No")</f>
        <v>No</v>
      </c>
      <c r="BD247" s="22" t="str">
        <f aca="false">IF(COUNTIF('Plan 9+1 (con Pehuamar)'!$A$2:$A$227,A247)&gt;0,"Sí","No")</f>
        <v>No</v>
      </c>
    </row>
    <row r="248" customFormat="false" ht="15" hidden="false" customHeight="true" outlineLevel="0" collapsed="false">
      <c r="A248" s="6" t="n">
        <v>404351</v>
      </c>
      <c r="B248" s="6" t="n">
        <v>1</v>
      </c>
      <c r="C248" s="6" t="n">
        <v>106</v>
      </c>
      <c r="D248" s="6" t="s">
        <v>444</v>
      </c>
      <c r="E248" s="6" t="s">
        <v>463</v>
      </c>
      <c r="F248" s="6" t="s">
        <v>201</v>
      </c>
      <c r="G248" s="6" t="s">
        <v>129</v>
      </c>
      <c r="H248" s="6" t="s">
        <v>197</v>
      </c>
      <c r="I248" s="27" t="n">
        <v>0</v>
      </c>
      <c r="J248" s="27" t="n">
        <v>0</v>
      </c>
      <c r="K248" s="27" t="n">
        <v>1.6</v>
      </c>
      <c r="L248" s="28" t="n">
        <f aca="false">I248+J248</f>
        <v>0</v>
      </c>
      <c r="M248" s="28" t="n">
        <f aca="false">L248+K248</f>
        <v>1.6</v>
      </c>
      <c r="N248" s="22" t="str">
        <f aca="false">IF(I248&gt;0,"Sí","No")</f>
        <v>No</v>
      </c>
      <c r="O248" s="22" t="str">
        <f aca="false">IF(J248&gt;0,"Sí","No")</f>
        <v>No</v>
      </c>
      <c r="P248" s="22" t="str">
        <f aca="false">IF(K248&gt;0,"Sí","No")</f>
        <v>Sí</v>
      </c>
      <c r="Q248" s="22" t="str">
        <f aca="false">IF(OR(I248&gt;0,J248&gt;0),"Sí","No")</f>
        <v>No</v>
      </c>
      <c r="R248" s="27"/>
      <c r="S248" s="27"/>
      <c r="T248" s="27"/>
      <c r="U248" s="27"/>
      <c r="V248" s="27"/>
      <c r="W248" s="12" t="str">
        <f aca="false">IF(AND(I248&gt;0,R248&gt;0),(S248-R248)/R248,"")</f>
        <v/>
      </c>
      <c r="X248" s="12" t="str">
        <f aca="false">IF(AND(J248&gt;0,T248&gt;0),(U248-T248)/T248,"")</f>
        <v/>
      </c>
      <c r="Y248" s="12" t="str">
        <f aca="false">IF(AND(K248&gt;0,V248&gt;0),(V248-Resumen!$B$7)/Resumen!$B$7,"")</f>
        <v/>
      </c>
      <c r="Z248" s="28" t="str">
        <f aca="false">IF(AND(K248&gt;0,I248&gt;0,V248&gt;0,S248&gt;0),V248-S248,"")</f>
        <v/>
      </c>
      <c r="AA248" s="12" t="str">
        <f aca="false">IF(Z248&lt;&gt;"",Z248/S248,"")</f>
        <v/>
      </c>
      <c r="AB248" s="28" t="str">
        <f aca="false">IF(AND(K248&gt;0,J248&gt;0,V248&gt;0,U248&gt;0),V248-U248,"")</f>
        <v/>
      </c>
      <c r="AC248" s="12" t="str">
        <f aca="false">IF(AB248&lt;&gt;"",AB248/U248,"")</f>
        <v/>
      </c>
      <c r="AD248" s="27" t="n">
        <v>0</v>
      </c>
      <c r="AE248" s="27" t="n">
        <v>0</v>
      </c>
      <c r="AF248" s="27" t="n">
        <v>0</v>
      </c>
      <c r="AG248" s="28" t="n">
        <f aca="false">AD248+AE248+AF248</f>
        <v>0</v>
      </c>
      <c r="AH248" s="12" t="str">
        <f aca="false">IF(AG248&gt;0,AD248/AG248,"")</f>
        <v/>
      </c>
      <c r="AI248" s="27" t="n">
        <v>0</v>
      </c>
      <c r="AJ248" s="27" t="n">
        <v>0</v>
      </c>
      <c r="AK248" s="27" t="n">
        <v>0</v>
      </c>
      <c r="AL248" s="22" t="str">
        <f aca="false">IF(OR(AJ248&gt;0,AK248&gt;0),"Sí","No")</f>
        <v>No</v>
      </c>
      <c r="AM248" s="6"/>
      <c r="AN248" s="6"/>
      <c r="AO248" s="12" t="n">
        <f aca="false">IF(M248&gt;0,K248/M248,"")</f>
        <v>1</v>
      </c>
      <c r="AP248" s="22" t="str">
        <f aca="false">IF(M248&gt;=Resumen!$B$5,"Alto","Bajo")</f>
        <v>Bajo</v>
      </c>
      <c r="AQ248" s="22" t="str">
        <f aca="false">IF(AO248&gt;=Resumen!$B$28,"Alto","Bajo")</f>
        <v>Alto</v>
      </c>
      <c r="AR248" s="22" t="str">
        <f aca="false">AP248&amp;" Potencial / "&amp;AQ248&amp;" Share"</f>
        <v>Bajo Potencial / Alto Share</v>
      </c>
      <c r="AS248" s="22" t="str">
        <f aca="false">IF(Q248="Sí",IF(AO248&gt;=Resumen!$B$29,"Alto","Bajo"),"")</f>
        <v/>
      </c>
      <c r="AT248" s="22" t="str">
        <f aca="false">IF(AS248&lt;&gt;"",AP248&amp;" Potencial / "&amp;AS248&amp;" Share","")</f>
        <v/>
      </c>
      <c r="AU248" s="22" t="str">
        <f aca="false">IF(AH248="","Sin dato",IF(AH248-AO248&gt;Resumen!$B$6,"Sobre-exhibido",IF(AO248-AH248&gt;Resumen!$B$6,"Sub-exhibido","En línea")))</f>
        <v>Sin dato</v>
      </c>
      <c r="AV248" s="22" t="str">
        <f aca="false">IF(AT248="","",IF(AT248="Alto Potencial / Bajo Share",1,IF(AT248="Alto Potencial / Alto Share",2,IF(AT248="Bajo Potencial / Alto Share",3,4))))</f>
        <v/>
      </c>
      <c r="AW248" s="22" t="str">
        <f aca="false">IF(Q248="No","Sin competencia directa",IF(AV248=1,"1 - Foco Conquista (Alto Pot / Bajo Share)",IF(AV248=2,"2 - Foco Defensa (Alto Pot / Alto Share)",IF(AV248=3,"3 - Monitoreo (Bajo Pot / Alto Share)","4 - Baja Prioridad (Bajo Pot / Bajo Share)"))))</f>
        <v>Sin competencia directa</v>
      </c>
      <c r="AX248" s="12" t="str">
        <f aca="false">IF(OR(IFERROR(AND(W248&lt;&gt;"",Y248&lt;&gt;"",Y248-W248&gt;Resumen!$B$8),FALSE()),IFERROR(AND(X248&lt;&gt;"",Y248&lt;&gt;"",Y248-X248&gt;Resumen!$B$8),FALSE())),MAX(IF(IFERROR(AND(W248&lt;&gt;"",Y248&lt;&gt;"",Y248-W248&gt;Resumen!$B$8),FALSE()),Y248-W248,0),IF(IFERROR(AND(X248&lt;&gt;"",Y248&lt;&gt;"",Y248-X248&gt;Resumen!$B$8),FALSE()),Y248-X248,0)),"")</f>
        <v/>
      </c>
      <c r="AY248" s="22" t="str">
        <f aca="false">IF(OR(IFERROR(AND(W248&lt;&gt;"",Y248&lt;&gt;"",Y248-W248&gt;Resumen!$B$8),FALSE()),IFERROR(AND(X248&lt;&gt;"",Y248&lt;&gt;"",Y248-X248&gt;Resumen!$B$8),FALSE())),TRIM("Lays tiene mayor markup que "&amp;IF(IFERROR(AND(W248&lt;&gt;"",Y248&lt;&gt;"",Y248-W248&gt;Resumen!$B$8),FALSE()),"Quento ","")&amp;IF(IFERROR(AND(X248&lt;&gt;"",Y248&lt;&gt;"",Y248-X248&gt;Resumen!$B$8),FALSE()),"Julicroc ","")&amp;"en este PDV"),"")</f>
        <v/>
      </c>
      <c r="AZ248" s="22" t="str">
        <f aca="false">IF(COUNTIF('Plan Pehuamar - Lista'!$A$2:$A$167,A248)&gt;0,"Sí","No")</f>
        <v>No</v>
      </c>
      <c r="BA248" s="22" t="str">
        <f aca="false">IF(COUNTIF('Plan Combo 9+1'!$A$2:$A$226,A248)&gt;0,"Sí","No")</f>
        <v>No</v>
      </c>
      <c r="BB248" s="22" t="str">
        <f aca="false">IF(AH248="","No",IF(BA248="Sí",IF((AO248-AH248)&gt;Resumen!$B$6,"Sí","No"),IF((AO248-AH248)&gt;=Resumen!$B$132,"Sí","No")))</f>
        <v>No</v>
      </c>
      <c r="BC248" s="22" t="str">
        <f aca="false">IF(AND(N248="Sí",AL248="Sí",AI248=0),"Sí","No")</f>
        <v>No</v>
      </c>
      <c r="BD248" s="22" t="str">
        <f aca="false">IF(COUNTIF('Plan 9+1 (con Pehuamar)'!$A$2:$A$227,A248)&gt;0,"Sí","No")</f>
        <v>No</v>
      </c>
    </row>
    <row r="249" customFormat="false" ht="15" hidden="false" customHeight="true" outlineLevel="0" collapsed="false">
      <c r="A249" s="6" t="n">
        <v>404415</v>
      </c>
      <c r="B249" s="6" t="n">
        <v>1</v>
      </c>
      <c r="C249" s="6" t="n">
        <v>106</v>
      </c>
      <c r="D249" s="6" t="s">
        <v>444</v>
      </c>
      <c r="E249" s="6" t="s">
        <v>464</v>
      </c>
      <c r="F249" s="6" t="s">
        <v>201</v>
      </c>
      <c r="G249" s="6" t="s">
        <v>129</v>
      </c>
      <c r="H249" s="6" t="s">
        <v>197</v>
      </c>
      <c r="I249" s="27" t="n">
        <v>0</v>
      </c>
      <c r="J249" s="27" t="n">
        <v>0</v>
      </c>
      <c r="K249" s="27" t="n">
        <v>6.1</v>
      </c>
      <c r="L249" s="28" t="n">
        <f aca="false">I249+J249</f>
        <v>0</v>
      </c>
      <c r="M249" s="28" t="n">
        <f aca="false">L249+K249</f>
        <v>6.1</v>
      </c>
      <c r="N249" s="22" t="str">
        <f aca="false">IF(I249&gt;0,"Sí","No")</f>
        <v>No</v>
      </c>
      <c r="O249" s="22" t="str">
        <f aca="false">IF(J249&gt;0,"Sí","No")</f>
        <v>No</v>
      </c>
      <c r="P249" s="22" t="str">
        <f aca="false">IF(K249&gt;0,"Sí","No")</f>
        <v>Sí</v>
      </c>
      <c r="Q249" s="22" t="str">
        <f aca="false">IF(OR(I249&gt;0,J249&gt;0),"Sí","No")</f>
        <v>No</v>
      </c>
      <c r="R249" s="27"/>
      <c r="S249" s="27"/>
      <c r="T249" s="27"/>
      <c r="U249" s="27"/>
      <c r="V249" s="27"/>
      <c r="W249" s="12" t="str">
        <f aca="false">IF(AND(I249&gt;0,R249&gt;0),(S249-R249)/R249,"")</f>
        <v/>
      </c>
      <c r="X249" s="12" t="str">
        <f aca="false">IF(AND(J249&gt;0,T249&gt;0),(U249-T249)/T249,"")</f>
        <v/>
      </c>
      <c r="Y249" s="12" t="str">
        <f aca="false">IF(AND(K249&gt;0,V249&gt;0),(V249-Resumen!$B$7)/Resumen!$B$7,"")</f>
        <v/>
      </c>
      <c r="Z249" s="28" t="str">
        <f aca="false">IF(AND(K249&gt;0,I249&gt;0,V249&gt;0,S249&gt;0),V249-S249,"")</f>
        <v/>
      </c>
      <c r="AA249" s="12" t="str">
        <f aca="false">IF(Z249&lt;&gt;"",Z249/S249,"")</f>
        <v/>
      </c>
      <c r="AB249" s="28" t="str">
        <f aca="false">IF(AND(K249&gt;0,J249&gt;0,V249&gt;0,U249&gt;0),V249-U249,"")</f>
        <v/>
      </c>
      <c r="AC249" s="12" t="str">
        <f aca="false">IF(AB249&lt;&gt;"",AB249/U249,"")</f>
        <v/>
      </c>
      <c r="AD249" s="27" t="n">
        <v>0</v>
      </c>
      <c r="AE249" s="27" t="n">
        <v>0</v>
      </c>
      <c r="AF249" s="27" t="n">
        <v>0</v>
      </c>
      <c r="AG249" s="28" t="n">
        <f aca="false">AD249+AE249+AF249</f>
        <v>0</v>
      </c>
      <c r="AH249" s="12" t="str">
        <f aca="false">IF(AG249&gt;0,AD249/AG249,"")</f>
        <v/>
      </c>
      <c r="AI249" s="27" t="n">
        <v>0</v>
      </c>
      <c r="AJ249" s="27" t="n">
        <v>0</v>
      </c>
      <c r="AK249" s="27" t="n">
        <v>0</v>
      </c>
      <c r="AL249" s="22" t="str">
        <f aca="false">IF(OR(AJ249&gt;0,AK249&gt;0),"Sí","No")</f>
        <v>No</v>
      </c>
      <c r="AM249" s="6"/>
      <c r="AN249" s="6"/>
      <c r="AO249" s="12" t="n">
        <f aca="false">IF(M249&gt;0,K249/M249,"")</f>
        <v>1</v>
      </c>
      <c r="AP249" s="22" t="str">
        <f aca="false">IF(M249&gt;=Resumen!$B$5,"Alto","Bajo")</f>
        <v>Bajo</v>
      </c>
      <c r="AQ249" s="22" t="str">
        <f aca="false">IF(AO249&gt;=Resumen!$B$28,"Alto","Bajo")</f>
        <v>Alto</v>
      </c>
      <c r="AR249" s="22" t="str">
        <f aca="false">AP249&amp;" Potencial / "&amp;AQ249&amp;" Share"</f>
        <v>Bajo Potencial / Alto Share</v>
      </c>
      <c r="AS249" s="22" t="str">
        <f aca="false">IF(Q249="Sí",IF(AO249&gt;=Resumen!$B$29,"Alto","Bajo"),"")</f>
        <v/>
      </c>
      <c r="AT249" s="22" t="str">
        <f aca="false">IF(AS249&lt;&gt;"",AP249&amp;" Potencial / "&amp;AS249&amp;" Share","")</f>
        <v/>
      </c>
      <c r="AU249" s="22" t="str">
        <f aca="false">IF(AH249="","Sin dato",IF(AH249-AO249&gt;Resumen!$B$6,"Sobre-exhibido",IF(AO249-AH249&gt;Resumen!$B$6,"Sub-exhibido","En línea")))</f>
        <v>Sin dato</v>
      </c>
      <c r="AV249" s="22" t="str">
        <f aca="false">IF(AT249="","",IF(AT249="Alto Potencial / Bajo Share",1,IF(AT249="Alto Potencial / Alto Share",2,IF(AT249="Bajo Potencial / Alto Share",3,4))))</f>
        <v/>
      </c>
      <c r="AW249" s="22" t="str">
        <f aca="false">IF(Q249="No","Sin competencia directa",IF(AV249=1,"1 - Foco Conquista (Alto Pot / Bajo Share)",IF(AV249=2,"2 - Foco Defensa (Alto Pot / Alto Share)",IF(AV249=3,"3 - Monitoreo (Bajo Pot / Alto Share)","4 - Baja Prioridad (Bajo Pot / Bajo Share)"))))</f>
        <v>Sin competencia directa</v>
      </c>
      <c r="AX249" s="12" t="str">
        <f aca="false">IF(OR(IFERROR(AND(W249&lt;&gt;"",Y249&lt;&gt;"",Y249-W249&gt;Resumen!$B$8),FALSE()),IFERROR(AND(X249&lt;&gt;"",Y249&lt;&gt;"",Y249-X249&gt;Resumen!$B$8),FALSE())),MAX(IF(IFERROR(AND(W249&lt;&gt;"",Y249&lt;&gt;"",Y249-W249&gt;Resumen!$B$8),FALSE()),Y249-W249,0),IF(IFERROR(AND(X249&lt;&gt;"",Y249&lt;&gt;"",Y249-X249&gt;Resumen!$B$8),FALSE()),Y249-X249,0)),"")</f>
        <v/>
      </c>
      <c r="AY249" s="22" t="str">
        <f aca="false">IF(OR(IFERROR(AND(W249&lt;&gt;"",Y249&lt;&gt;"",Y249-W249&gt;Resumen!$B$8),FALSE()),IFERROR(AND(X249&lt;&gt;"",Y249&lt;&gt;"",Y249-X249&gt;Resumen!$B$8),FALSE())),TRIM("Lays tiene mayor markup que "&amp;IF(IFERROR(AND(W249&lt;&gt;"",Y249&lt;&gt;"",Y249-W249&gt;Resumen!$B$8),FALSE()),"Quento ","")&amp;IF(IFERROR(AND(X249&lt;&gt;"",Y249&lt;&gt;"",Y249-X249&gt;Resumen!$B$8),FALSE()),"Julicroc ","")&amp;"en este PDV"),"")</f>
        <v/>
      </c>
      <c r="AZ249" s="22" t="str">
        <f aca="false">IF(COUNTIF('Plan Pehuamar - Lista'!$A$2:$A$167,A249)&gt;0,"Sí","No")</f>
        <v>No</v>
      </c>
      <c r="BA249" s="22" t="str">
        <f aca="false">IF(COUNTIF('Plan Combo 9+1'!$A$2:$A$226,A249)&gt;0,"Sí","No")</f>
        <v>No</v>
      </c>
      <c r="BB249" s="22" t="str">
        <f aca="false">IF(AH249="","No",IF(BA249="Sí",IF((AO249-AH249)&gt;Resumen!$B$6,"Sí","No"),IF((AO249-AH249)&gt;=Resumen!$B$132,"Sí","No")))</f>
        <v>No</v>
      </c>
      <c r="BC249" s="22" t="str">
        <f aca="false">IF(AND(N249="Sí",AL249="Sí",AI249=0),"Sí","No")</f>
        <v>No</v>
      </c>
      <c r="BD249" s="22" t="str">
        <f aca="false">IF(COUNTIF('Plan 9+1 (con Pehuamar)'!$A$2:$A$227,A249)&gt;0,"Sí","No")</f>
        <v>No</v>
      </c>
    </row>
    <row r="250" customFormat="false" ht="15" hidden="false" customHeight="true" outlineLevel="0" collapsed="false">
      <c r="A250" s="6" t="n">
        <v>400847</v>
      </c>
      <c r="B250" s="6" t="n">
        <v>2</v>
      </c>
      <c r="C250" s="6" t="n">
        <v>201</v>
      </c>
      <c r="D250" s="6" t="s">
        <v>194</v>
      </c>
      <c r="E250" s="6" t="s">
        <v>465</v>
      </c>
      <c r="F250" s="6" t="s">
        <v>466</v>
      </c>
      <c r="G250" s="6" t="s">
        <v>129</v>
      </c>
      <c r="H250" s="6" t="s">
        <v>197</v>
      </c>
      <c r="I250" s="27" t="n">
        <v>15</v>
      </c>
      <c r="J250" s="27" t="n">
        <v>4</v>
      </c>
      <c r="K250" s="27" t="n">
        <v>10</v>
      </c>
      <c r="L250" s="28" t="n">
        <f aca="false">I250+J250</f>
        <v>19</v>
      </c>
      <c r="M250" s="28" t="n">
        <f aca="false">L250+K250</f>
        <v>29</v>
      </c>
      <c r="N250" s="22" t="str">
        <f aca="false">IF(I250&gt;0,"Sí","No")</f>
        <v>Sí</v>
      </c>
      <c r="O250" s="22" t="str">
        <f aca="false">IF(J250&gt;0,"Sí","No")</f>
        <v>Sí</v>
      </c>
      <c r="P250" s="22" t="str">
        <f aca="false">IF(K250&gt;0,"Sí","No")</f>
        <v>Sí</v>
      </c>
      <c r="Q250" s="22" t="str">
        <f aca="false">IF(OR(I250&gt;0,J250&gt;0),"Sí","No")</f>
        <v>Sí</v>
      </c>
      <c r="R250" s="27" t="n">
        <v>1800</v>
      </c>
      <c r="S250" s="27" t="n">
        <v>3000</v>
      </c>
      <c r="T250" s="27" t="n">
        <v>1100</v>
      </c>
      <c r="U250" s="27" t="n">
        <v>1800</v>
      </c>
      <c r="V250" s="27" t="n">
        <v>3500</v>
      </c>
      <c r="W250" s="12" t="n">
        <f aca="false">IF(AND(I250&gt;0,R250&gt;0),(S250-R250)/R250,"")</f>
        <v>0.666666666666667</v>
      </c>
      <c r="X250" s="12" t="n">
        <f aca="false">IF(AND(J250&gt;0,T250&gt;0),(U250-T250)/T250,"")</f>
        <v>0.636363636363636</v>
      </c>
      <c r="Y250" s="12" t="n">
        <f aca="false">IF(AND(K250&gt;0,V250&gt;0),(V250-Resumen!$B$7)/Resumen!$B$7,"")</f>
        <v>0.4</v>
      </c>
      <c r="Z250" s="28" t="n">
        <f aca="false">IF(AND(K250&gt;0,I250&gt;0,V250&gt;0,S250&gt;0),V250-S250,"")</f>
        <v>500</v>
      </c>
      <c r="AA250" s="12" t="n">
        <f aca="false">IF(Z250&lt;&gt;"",Z250/S250,"")</f>
        <v>0.166666666666667</v>
      </c>
      <c r="AB250" s="28" t="n">
        <f aca="false">IF(AND(K250&gt;0,J250&gt;0,V250&gt;0,U250&gt;0),V250-U250,"")</f>
        <v>1700</v>
      </c>
      <c r="AC250" s="12" t="n">
        <f aca="false">IF(AB250&lt;&gt;"",AB250/U250,"")</f>
        <v>0.944444444444444</v>
      </c>
      <c r="AD250" s="27" t="n">
        <v>6</v>
      </c>
      <c r="AE250" s="27" t="n">
        <v>4</v>
      </c>
      <c r="AF250" s="27" t="n">
        <v>2</v>
      </c>
      <c r="AG250" s="28" t="n">
        <f aca="false">AD250+AE250+AF250</f>
        <v>12</v>
      </c>
      <c r="AH250" s="12" t="n">
        <f aca="false">IF(AG250&gt;0,AD250/AG250,"")</f>
        <v>0.5</v>
      </c>
      <c r="AI250" s="27" t="n">
        <v>0</v>
      </c>
      <c r="AJ250" s="27" t="n">
        <v>0</v>
      </c>
      <c r="AK250" s="27" t="n">
        <v>0</v>
      </c>
      <c r="AL250" s="22" t="str">
        <f aca="false">IF(OR(AJ250&gt;0,AK250&gt;0),"Sí","No")</f>
        <v>No</v>
      </c>
      <c r="AM250" s="6" t="s">
        <v>198</v>
      </c>
      <c r="AN250" s="6" t="s">
        <v>198</v>
      </c>
      <c r="AO250" s="12" t="n">
        <f aca="false">IF(M250&gt;0,K250/M250,"")</f>
        <v>0.344827586206897</v>
      </c>
      <c r="AP250" s="22" t="str">
        <f aca="false">IF(M250&gt;=Resumen!$B$5,"Alto","Bajo")</f>
        <v>Bajo</v>
      </c>
      <c r="AQ250" s="22" t="str">
        <f aca="false">IF(AO250&gt;=Resumen!$B$28,"Alto","Bajo")</f>
        <v>Bajo</v>
      </c>
      <c r="AR250" s="22" t="str">
        <f aca="false">AP250&amp;" Potencial / "&amp;AQ250&amp;" Share"</f>
        <v>Bajo Potencial / Bajo Share</v>
      </c>
      <c r="AS250" s="22" t="str">
        <f aca="false">IF(Q250="Sí",IF(AO250&gt;=Resumen!$B$29,"Alto","Bajo"),"")</f>
        <v>Bajo</v>
      </c>
      <c r="AT250" s="22" t="str">
        <f aca="false">IF(AS250&lt;&gt;"",AP250&amp;" Potencial / "&amp;AS250&amp;" Share","")</f>
        <v>Bajo Potencial / Bajo Share</v>
      </c>
      <c r="AU250" s="22" t="str">
        <f aca="false">IF(AH250="","Sin dato",IF(AH250-AO250&gt;Resumen!$B$6,"Sobre-exhibido",IF(AO250-AH250&gt;Resumen!$B$6,"Sub-exhibido","En línea")))</f>
        <v>Sobre-exhibido</v>
      </c>
      <c r="AV250" s="22" t="n">
        <f aca="false">IF(AT250="","",IF(AT250="Alto Potencial / Bajo Share",1,IF(AT250="Alto Potencial / Alto Share",2,IF(AT250="Bajo Potencial / Alto Share",3,4))))</f>
        <v>4</v>
      </c>
      <c r="AW250" s="22" t="str">
        <f aca="false">IF(Q250="No","Sin competencia directa",IF(AV250=1,"1 - Foco Conquista (Alto Pot / Bajo Share)",IF(AV250=2,"2 - Foco Defensa (Alto Pot / Alto Share)",IF(AV250=3,"3 - Monitoreo (Bajo Pot / Alto Share)","4 - Baja Prioridad (Bajo Pot / Bajo Share)"))))</f>
        <v>4 - Baja Prioridad (Bajo Pot / Bajo Share)</v>
      </c>
      <c r="AX250" s="12" t="str">
        <f aca="false">IF(OR(IFERROR(AND(W250&lt;&gt;"",Y250&lt;&gt;"",Y250-W250&gt;Resumen!$B$8),FALSE()),IFERROR(AND(X250&lt;&gt;"",Y250&lt;&gt;"",Y250-X250&gt;Resumen!$B$8),FALSE())),MAX(IF(IFERROR(AND(W250&lt;&gt;"",Y250&lt;&gt;"",Y250-W250&gt;Resumen!$B$8),FALSE()),Y250-W250,0),IF(IFERROR(AND(X250&lt;&gt;"",Y250&lt;&gt;"",Y250-X250&gt;Resumen!$B$8),FALSE()),Y250-X250,0)),"")</f>
        <v/>
      </c>
      <c r="AY250" s="22" t="str">
        <f aca="false">IF(OR(IFERROR(AND(W250&lt;&gt;"",Y250&lt;&gt;"",Y250-W250&gt;Resumen!$B$8),FALSE()),IFERROR(AND(X250&lt;&gt;"",Y250&lt;&gt;"",Y250-X250&gt;Resumen!$B$8),FALSE())),TRIM("Lays tiene mayor markup que "&amp;IF(IFERROR(AND(W250&lt;&gt;"",Y250&lt;&gt;"",Y250-W250&gt;Resumen!$B$8),FALSE()),"Quento ","")&amp;IF(IFERROR(AND(X250&lt;&gt;"",Y250&lt;&gt;"",Y250-X250&gt;Resumen!$B$8),FALSE()),"Julicroc ","")&amp;"en este PDV"),"")</f>
        <v/>
      </c>
      <c r="AZ250" s="22" t="str">
        <f aca="false">IF(COUNTIF('Plan Pehuamar - Lista'!$A$2:$A$167,A250)&gt;0,"Sí","No")</f>
        <v>No</v>
      </c>
      <c r="BA250" s="22" t="str">
        <f aca="false">IF(COUNTIF('Plan Combo 9+1'!$A$2:$A$226,A250)&gt;0,"Sí","No")</f>
        <v>No</v>
      </c>
      <c r="BB250" s="22" t="str">
        <f aca="false">IF(AH250="","No",IF(BA250="Sí",IF((AO250-AH250)&gt;Resumen!$B$6,"Sí","No"),IF((AO250-AH250)&gt;=Resumen!$B$132,"Sí","No")))</f>
        <v>No</v>
      </c>
      <c r="BC250" s="22" t="str">
        <f aca="false">IF(AND(N250="Sí",AL250="Sí",AI250=0),"Sí","No")</f>
        <v>No</v>
      </c>
      <c r="BD250" s="22" t="str">
        <f aca="false">IF(COUNTIF('Plan 9+1 (con Pehuamar)'!$A$2:$A$227,A250)&gt;0,"Sí","No")</f>
        <v>No</v>
      </c>
    </row>
    <row r="251" customFormat="false" ht="15" hidden="false" customHeight="true" outlineLevel="0" collapsed="false">
      <c r="A251" s="6" t="n">
        <v>400850</v>
      </c>
      <c r="B251" s="6" t="n">
        <v>2</v>
      </c>
      <c r="C251" s="6" t="n">
        <v>201</v>
      </c>
      <c r="D251" s="6" t="s">
        <v>194</v>
      </c>
      <c r="E251" s="6" t="s">
        <v>467</v>
      </c>
      <c r="F251" s="6" t="s">
        <v>382</v>
      </c>
      <c r="G251" s="6" t="s">
        <v>129</v>
      </c>
      <c r="H251" s="6" t="s">
        <v>197</v>
      </c>
      <c r="I251" s="27" t="n">
        <v>72</v>
      </c>
      <c r="J251" s="27" t="n">
        <v>0</v>
      </c>
      <c r="K251" s="27" t="n">
        <v>25</v>
      </c>
      <c r="L251" s="28" t="n">
        <f aca="false">I251+J251</f>
        <v>72</v>
      </c>
      <c r="M251" s="28" t="n">
        <f aca="false">L251+K251</f>
        <v>97</v>
      </c>
      <c r="N251" s="22" t="str">
        <f aca="false">IF(I251&gt;0,"Sí","No")</f>
        <v>Sí</v>
      </c>
      <c r="O251" s="22" t="str">
        <f aca="false">IF(J251&gt;0,"Sí","No")</f>
        <v>No</v>
      </c>
      <c r="P251" s="22" t="str">
        <f aca="false">IF(K251&gt;0,"Sí","No")</f>
        <v>Sí</v>
      </c>
      <c r="Q251" s="22" t="str">
        <f aca="false">IF(OR(I251&gt;0,J251&gt;0),"Sí","No")</f>
        <v>Sí</v>
      </c>
      <c r="R251" s="27" t="n">
        <v>1600</v>
      </c>
      <c r="S251" s="27" t="n">
        <v>2058</v>
      </c>
      <c r="T251" s="27"/>
      <c r="U251" s="27"/>
      <c r="V251" s="27" t="n">
        <v>3500</v>
      </c>
      <c r="W251" s="12" t="n">
        <f aca="false">IF(AND(I251&gt;0,R251&gt;0),(S251-R251)/R251,"")</f>
        <v>0.28625</v>
      </c>
      <c r="X251" s="12" t="str">
        <f aca="false">IF(AND(J251&gt;0,T251&gt;0),(U251-T251)/T251,"")</f>
        <v/>
      </c>
      <c r="Y251" s="12" t="n">
        <f aca="false">IF(AND(K251&gt;0,V251&gt;0),(V251-Resumen!$B$7)/Resumen!$B$7,"")</f>
        <v>0.4</v>
      </c>
      <c r="Z251" s="28" t="n">
        <f aca="false">IF(AND(K251&gt;0,I251&gt;0,V251&gt;0,S251&gt;0),V251-S251,"")</f>
        <v>1442</v>
      </c>
      <c r="AA251" s="12" t="n">
        <f aca="false">IF(Z251&lt;&gt;"",Z251/S251,"")</f>
        <v>0.700680272108844</v>
      </c>
      <c r="AB251" s="28" t="str">
        <f aca="false">IF(AND(K251&gt;0,J251&gt;0,V251&gt;0,U251&gt;0),V251-U251,"")</f>
        <v/>
      </c>
      <c r="AC251" s="12" t="str">
        <f aca="false">IF(AB251&lt;&gt;"",AB251/U251,"")</f>
        <v/>
      </c>
      <c r="AD251" s="27" t="n">
        <v>4</v>
      </c>
      <c r="AE251" s="27" t="n">
        <v>10</v>
      </c>
      <c r="AF251" s="27" t="n">
        <v>0</v>
      </c>
      <c r="AG251" s="28" t="n">
        <f aca="false">AD251+AE251+AF251</f>
        <v>14</v>
      </c>
      <c r="AH251" s="12" t="n">
        <f aca="false">IF(AG251&gt;0,AD251/AG251,"")</f>
        <v>0.285714285714286</v>
      </c>
      <c r="AI251" s="27" t="n">
        <v>0</v>
      </c>
      <c r="AJ251" s="27" t="n">
        <v>0</v>
      </c>
      <c r="AK251" s="27" t="n">
        <v>0</v>
      </c>
      <c r="AL251" s="22" t="str">
        <f aca="false">IF(OR(AJ251&gt;0,AK251&gt;0),"Sí","No")</f>
        <v>No</v>
      </c>
      <c r="AM251" s="6" t="s">
        <v>397</v>
      </c>
      <c r="AN251" s="6"/>
      <c r="AO251" s="12" t="n">
        <f aca="false">IF(M251&gt;0,K251/M251,"")</f>
        <v>0.257731958762887</v>
      </c>
      <c r="AP251" s="22" t="str">
        <f aca="false">IF(M251&gt;=Resumen!$B$5,"Alto","Bajo")</f>
        <v>Alto</v>
      </c>
      <c r="AQ251" s="22" t="str">
        <f aca="false">IF(AO251&gt;=Resumen!$B$28,"Alto","Bajo")</f>
        <v>Bajo</v>
      </c>
      <c r="AR251" s="22" t="str">
        <f aca="false">AP251&amp;" Potencial / "&amp;AQ251&amp;" Share"</f>
        <v>Alto Potencial / Bajo Share</v>
      </c>
      <c r="AS251" s="22" t="str">
        <f aca="false">IF(Q251="Sí",IF(AO251&gt;=Resumen!$B$29,"Alto","Bajo"),"")</f>
        <v>Bajo</v>
      </c>
      <c r="AT251" s="22" t="str">
        <f aca="false">IF(AS251&lt;&gt;"",AP251&amp;" Potencial / "&amp;AS251&amp;" Share","")</f>
        <v>Alto Potencial / Bajo Share</v>
      </c>
      <c r="AU251" s="22" t="str">
        <f aca="false">IF(AH251="","Sin dato",IF(AH251-AO251&gt;Resumen!$B$6,"Sobre-exhibido",IF(AO251-AH251&gt;Resumen!$B$6,"Sub-exhibido","En línea")))</f>
        <v>En línea</v>
      </c>
      <c r="AV251" s="22" t="n">
        <f aca="false">IF(AT251="","",IF(AT251="Alto Potencial / Bajo Share",1,IF(AT251="Alto Potencial / Alto Share",2,IF(AT251="Bajo Potencial / Alto Share",3,4))))</f>
        <v>1</v>
      </c>
      <c r="AW251" s="22" t="str">
        <f aca="false">IF(Q251="No","Sin competencia directa",IF(AV251=1,"1 - Foco Conquista (Alto Pot / Bajo Share)",IF(AV251=2,"2 - Foco Defensa (Alto Pot / Alto Share)",IF(AV251=3,"3 - Monitoreo (Bajo Pot / Alto Share)","4 - Baja Prioridad (Bajo Pot / Bajo Share)"))))</f>
        <v>1 - Foco Conquista (Alto Pot / Bajo Share)</v>
      </c>
      <c r="AX251" s="12" t="n">
        <f aca="false">IF(OR(IFERROR(AND(W251&lt;&gt;"",Y251&lt;&gt;"",Y251-W251&gt;Resumen!$B$8),FALSE()),IFERROR(AND(X251&lt;&gt;"",Y251&lt;&gt;"",Y251-X251&gt;Resumen!$B$8),FALSE())),MAX(IF(IFERROR(AND(W251&lt;&gt;"",Y251&lt;&gt;"",Y251-W251&gt;Resumen!$B$8),FALSE()),Y251-W251,0),IF(IFERROR(AND(X251&lt;&gt;"",Y251&lt;&gt;"",Y251-X251&gt;Resumen!$B$8),FALSE()),Y251-X251,0)),"")</f>
        <v>0.11375</v>
      </c>
      <c r="AY251" s="22" t="str">
        <f aca="false">IF(OR(IFERROR(AND(W251&lt;&gt;"",Y251&lt;&gt;"",Y251-W251&gt;Resumen!$B$8),FALSE()),IFERROR(AND(X251&lt;&gt;"",Y251&lt;&gt;"",Y251-X251&gt;Resumen!$B$8),FALSE())),TRIM("Lays tiene mayor markup que "&amp;IF(IFERROR(AND(W251&lt;&gt;"",Y251&lt;&gt;"",Y251-W251&gt;Resumen!$B$8),FALSE()),"Quento ","")&amp;IF(IFERROR(AND(X251&lt;&gt;"",Y251&lt;&gt;"",Y251-X251&gt;Resumen!$B$8),FALSE()),"Julicroc ","")&amp;"en este PDV"),"")</f>
        <v>Lays tiene mayor markup que Quento en este PDV</v>
      </c>
      <c r="AZ251" s="22" t="str">
        <f aca="false">IF(COUNTIF('Plan Pehuamar - Lista'!$A$2:$A$167,A251)&gt;0,"Sí","No")</f>
        <v>No</v>
      </c>
      <c r="BA251" s="22" t="str">
        <f aca="false">IF(COUNTIF('Plan Combo 9+1'!$A$2:$A$226,A251)&gt;0,"Sí","No")</f>
        <v>Sí</v>
      </c>
      <c r="BB251" s="22" t="str">
        <f aca="false">IF(AH251="","No",IF(BA251="Sí",IF((AO251-AH251)&gt;Resumen!$B$6,"Sí","No"),IF((AO251-AH251)&gt;=Resumen!$B$132,"Sí","No")))</f>
        <v>No</v>
      </c>
      <c r="BC251" s="22" t="str">
        <f aca="false">IF(AND(N251="Sí",AL251="Sí",AI251=0),"Sí","No")</f>
        <v>No</v>
      </c>
      <c r="BD251" s="22" t="str">
        <f aca="false">IF(COUNTIF('Plan 9+1 (con Pehuamar)'!$A$2:$A$227,A251)&gt;0,"Sí","No")</f>
        <v>Sí</v>
      </c>
    </row>
    <row r="252" customFormat="false" ht="15" hidden="false" customHeight="true" outlineLevel="0" collapsed="false">
      <c r="A252" s="6" t="n">
        <v>400969</v>
      </c>
      <c r="B252" s="6" t="n">
        <v>2</v>
      </c>
      <c r="C252" s="6" t="n">
        <v>201</v>
      </c>
      <c r="D252" s="6" t="s">
        <v>194</v>
      </c>
      <c r="E252" s="6" t="s">
        <v>468</v>
      </c>
      <c r="F252" s="6" t="s">
        <v>196</v>
      </c>
      <c r="G252" s="6" t="s">
        <v>129</v>
      </c>
      <c r="H252" s="6" t="s">
        <v>197</v>
      </c>
      <c r="I252" s="27" t="n">
        <v>36</v>
      </c>
      <c r="J252" s="27" t="n">
        <v>0</v>
      </c>
      <c r="K252" s="27" t="n">
        <v>0</v>
      </c>
      <c r="L252" s="28" t="n">
        <f aca="false">I252+J252</f>
        <v>36</v>
      </c>
      <c r="M252" s="28" t="n">
        <f aca="false">L252+K252</f>
        <v>36</v>
      </c>
      <c r="N252" s="22" t="str">
        <f aca="false">IF(I252&gt;0,"Sí","No")</f>
        <v>Sí</v>
      </c>
      <c r="O252" s="22" t="str">
        <f aca="false">IF(J252&gt;0,"Sí","No")</f>
        <v>No</v>
      </c>
      <c r="P252" s="22" t="str">
        <f aca="false">IF(K252&gt;0,"Sí","No")</f>
        <v>No</v>
      </c>
      <c r="Q252" s="22" t="str">
        <f aca="false">IF(OR(I252&gt;0,J252&gt;0),"Sí","No")</f>
        <v>Sí</v>
      </c>
      <c r="R252" s="27" t="n">
        <v>1600</v>
      </c>
      <c r="S252" s="27" t="n">
        <v>2400</v>
      </c>
      <c r="T252" s="27"/>
      <c r="U252" s="27"/>
      <c r="V252" s="27"/>
      <c r="W252" s="12" t="n">
        <f aca="false">IF(AND(I252&gt;0,R252&gt;0),(S252-R252)/R252,"")</f>
        <v>0.5</v>
      </c>
      <c r="X252" s="12" t="str">
        <f aca="false">IF(AND(J252&gt;0,T252&gt;0),(U252-T252)/T252,"")</f>
        <v/>
      </c>
      <c r="Y252" s="12" t="str">
        <f aca="false">IF(AND(K252&gt;0,V252&gt;0),(V252-Resumen!$B$7)/Resumen!$B$7,"")</f>
        <v/>
      </c>
      <c r="Z252" s="28" t="str">
        <f aca="false">IF(AND(K252&gt;0,I252&gt;0,V252&gt;0,S252&gt;0),V252-S252,"")</f>
        <v/>
      </c>
      <c r="AA252" s="12" t="str">
        <f aca="false">IF(Z252&lt;&gt;"",Z252/S252,"")</f>
        <v/>
      </c>
      <c r="AB252" s="28" t="str">
        <f aca="false">IF(AND(K252&gt;0,J252&gt;0,V252&gt;0,U252&gt;0),V252-U252,"")</f>
        <v/>
      </c>
      <c r="AC252" s="12" t="str">
        <f aca="false">IF(AB252&lt;&gt;"",AB252/U252,"")</f>
        <v/>
      </c>
      <c r="AD252" s="27" t="n">
        <v>0</v>
      </c>
      <c r="AE252" s="27" t="n">
        <v>4</v>
      </c>
      <c r="AF252" s="27" t="n">
        <v>0</v>
      </c>
      <c r="AG252" s="28" t="n">
        <f aca="false">AD252+AE252+AF252</f>
        <v>4</v>
      </c>
      <c r="AH252" s="12" t="n">
        <f aca="false">IF(AG252&gt;0,AD252/AG252,"")</f>
        <v>0</v>
      </c>
      <c r="AI252" s="27" t="n">
        <v>2</v>
      </c>
      <c r="AJ252" s="27" t="n">
        <v>0</v>
      </c>
      <c r="AK252" s="27" t="n">
        <v>0</v>
      </c>
      <c r="AL252" s="22" t="str">
        <f aca="false">IF(OR(AJ252&gt;0,AK252&gt;0),"Sí","No")</f>
        <v>No</v>
      </c>
      <c r="AM252" s="6" t="s">
        <v>198</v>
      </c>
      <c r="AN252" s="6"/>
      <c r="AO252" s="12" t="n">
        <f aca="false">IF(M252&gt;0,K252/M252,"")</f>
        <v>0</v>
      </c>
      <c r="AP252" s="22" t="str">
        <f aca="false">IF(M252&gt;=Resumen!$B$5,"Alto","Bajo")</f>
        <v>Bajo</v>
      </c>
      <c r="AQ252" s="22" t="str">
        <f aca="false">IF(AO252&gt;=Resumen!$B$28,"Alto","Bajo")</f>
        <v>Bajo</v>
      </c>
      <c r="AR252" s="22" t="str">
        <f aca="false">AP252&amp;" Potencial / "&amp;AQ252&amp;" Share"</f>
        <v>Bajo Potencial / Bajo Share</v>
      </c>
      <c r="AS252" s="22" t="str">
        <f aca="false">IF(Q252="Sí",IF(AO252&gt;=Resumen!$B$29,"Alto","Bajo"),"")</f>
        <v>Bajo</v>
      </c>
      <c r="AT252" s="22" t="str">
        <f aca="false">IF(AS252&lt;&gt;"",AP252&amp;" Potencial / "&amp;AS252&amp;" Share","")</f>
        <v>Bajo Potencial / Bajo Share</v>
      </c>
      <c r="AU252" s="22" t="str">
        <f aca="false">IF(AH252="","Sin dato",IF(AH252-AO252&gt;Resumen!$B$6,"Sobre-exhibido",IF(AO252-AH252&gt;Resumen!$B$6,"Sub-exhibido","En línea")))</f>
        <v>En línea</v>
      </c>
      <c r="AV252" s="22" t="n">
        <f aca="false">IF(AT252="","",IF(AT252="Alto Potencial / Bajo Share",1,IF(AT252="Alto Potencial / Alto Share",2,IF(AT252="Bajo Potencial / Alto Share",3,4))))</f>
        <v>4</v>
      </c>
      <c r="AW252" s="22" t="str">
        <f aca="false">IF(Q252="No","Sin competencia directa",IF(AV252=1,"1 - Foco Conquista (Alto Pot / Bajo Share)",IF(AV252=2,"2 - Foco Defensa (Alto Pot / Alto Share)",IF(AV252=3,"3 - Monitoreo (Bajo Pot / Alto Share)","4 - Baja Prioridad (Bajo Pot / Bajo Share)"))))</f>
        <v>4 - Baja Prioridad (Bajo Pot / Bajo Share)</v>
      </c>
      <c r="AX252" s="12" t="str">
        <f aca="false">IF(OR(IFERROR(AND(W252&lt;&gt;"",Y252&lt;&gt;"",Y252-W252&gt;Resumen!$B$8),FALSE()),IFERROR(AND(X252&lt;&gt;"",Y252&lt;&gt;"",Y252-X252&gt;Resumen!$B$8),FALSE())),MAX(IF(IFERROR(AND(W252&lt;&gt;"",Y252&lt;&gt;"",Y252-W252&gt;Resumen!$B$8),FALSE()),Y252-W252,0),IF(IFERROR(AND(X252&lt;&gt;"",Y252&lt;&gt;"",Y252-X252&gt;Resumen!$B$8),FALSE()),Y252-X252,0)),"")</f>
        <v/>
      </c>
      <c r="AY252" s="22" t="str">
        <f aca="false">IF(OR(IFERROR(AND(W252&lt;&gt;"",Y252&lt;&gt;"",Y252-W252&gt;Resumen!$B$8),FALSE()),IFERROR(AND(X252&lt;&gt;"",Y252&lt;&gt;"",Y252-X252&gt;Resumen!$B$8),FALSE())),TRIM("Lays tiene mayor markup que "&amp;IF(IFERROR(AND(W252&lt;&gt;"",Y252&lt;&gt;"",Y252-W252&gt;Resumen!$B$8),FALSE()),"Quento ","")&amp;IF(IFERROR(AND(X252&lt;&gt;"",Y252&lt;&gt;"",Y252-X252&gt;Resumen!$B$8),FALSE()),"Julicroc ","")&amp;"en este PDV"),"")</f>
        <v/>
      </c>
      <c r="AZ252" s="22" t="str">
        <f aca="false">IF(COUNTIF('Plan Pehuamar - Lista'!$A$2:$A$167,A252)&gt;0,"Sí","No")</f>
        <v>No</v>
      </c>
      <c r="BA252" s="22" t="str">
        <f aca="false">IF(COUNTIF('Plan Combo 9+1'!$A$2:$A$226,A252)&gt;0,"Sí","No")</f>
        <v>No</v>
      </c>
      <c r="BB252" s="22" t="str">
        <f aca="false">IF(AH252="","No",IF(BA252="Sí",IF((AO252-AH252)&gt;Resumen!$B$6,"Sí","No"),IF((AO252-AH252)&gt;=Resumen!$B$132,"Sí","No")))</f>
        <v>No</v>
      </c>
      <c r="BC252" s="22" t="str">
        <f aca="false">IF(AND(N252="Sí",AL252="Sí",AI252=0),"Sí","No")</f>
        <v>No</v>
      </c>
      <c r="BD252" s="22" t="str">
        <f aca="false">IF(COUNTIF('Plan 9+1 (con Pehuamar)'!$A$2:$A$227,A252)&gt;0,"Sí","No")</f>
        <v>No</v>
      </c>
    </row>
    <row r="253" customFormat="false" ht="15" hidden="false" customHeight="true" outlineLevel="0" collapsed="false">
      <c r="A253" s="6" t="n">
        <v>400988</v>
      </c>
      <c r="B253" s="6" t="n">
        <v>2</v>
      </c>
      <c r="C253" s="6" t="n">
        <v>201</v>
      </c>
      <c r="D253" s="6" t="s">
        <v>194</v>
      </c>
      <c r="E253" s="6" t="s">
        <v>469</v>
      </c>
      <c r="F253" s="6" t="s">
        <v>466</v>
      </c>
      <c r="G253" s="6" t="s">
        <v>129</v>
      </c>
      <c r="H253" s="6" t="s">
        <v>197</v>
      </c>
      <c r="I253" s="27" t="n">
        <v>0</v>
      </c>
      <c r="J253" s="27" t="n">
        <v>0</v>
      </c>
      <c r="K253" s="27" t="n">
        <v>4.2</v>
      </c>
      <c r="L253" s="28" t="n">
        <f aca="false">I253+J253</f>
        <v>0</v>
      </c>
      <c r="M253" s="28" t="n">
        <f aca="false">L253+K253</f>
        <v>4.2</v>
      </c>
      <c r="N253" s="22" t="str">
        <f aca="false">IF(I253&gt;0,"Sí","No")</f>
        <v>No</v>
      </c>
      <c r="O253" s="22" t="str">
        <f aca="false">IF(J253&gt;0,"Sí","No")</f>
        <v>No</v>
      </c>
      <c r="P253" s="22" t="str">
        <f aca="false">IF(K253&gt;0,"Sí","No")</f>
        <v>Sí</v>
      </c>
      <c r="Q253" s="22" t="str">
        <f aca="false">IF(OR(I253&gt;0,J253&gt;0),"Sí","No")</f>
        <v>No</v>
      </c>
      <c r="R253" s="27"/>
      <c r="S253" s="27"/>
      <c r="T253" s="27"/>
      <c r="U253" s="27"/>
      <c r="V253" s="27"/>
      <c r="W253" s="12" t="str">
        <f aca="false">IF(AND(I253&gt;0,R253&gt;0),(S253-R253)/R253,"")</f>
        <v/>
      </c>
      <c r="X253" s="12" t="str">
        <f aca="false">IF(AND(J253&gt;0,T253&gt;0),(U253-T253)/T253,"")</f>
        <v/>
      </c>
      <c r="Y253" s="12" t="str">
        <f aca="false">IF(AND(K253&gt;0,V253&gt;0),(V253-Resumen!$B$7)/Resumen!$B$7,"")</f>
        <v/>
      </c>
      <c r="Z253" s="28" t="str">
        <f aca="false">IF(AND(K253&gt;0,I253&gt;0,V253&gt;0,S253&gt;0),V253-S253,"")</f>
        <v/>
      </c>
      <c r="AA253" s="12" t="str">
        <f aca="false">IF(Z253&lt;&gt;"",Z253/S253,"")</f>
        <v/>
      </c>
      <c r="AB253" s="28" t="str">
        <f aca="false">IF(AND(K253&gt;0,J253&gt;0,V253&gt;0,U253&gt;0),V253-U253,"")</f>
        <v/>
      </c>
      <c r="AC253" s="12" t="str">
        <f aca="false">IF(AB253&lt;&gt;"",AB253/U253,"")</f>
        <v/>
      </c>
      <c r="AD253" s="27" t="n">
        <v>0</v>
      </c>
      <c r="AE253" s="27" t="n">
        <v>0</v>
      </c>
      <c r="AF253" s="27" t="n">
        <v>0</v>
      </c>
      <c r="AG253" s="28" t="n">
        <f aca="false">AD253+AE253+AF253</f>
        <v>0</v>
      </c>
      <c r="AH253" s="12" t="str">
        <f aca="false">IF(AG253&gt;0,AD253/AG253,"")</f>
        <v/>
      </c>
      <c r="AI253" s="27" t="n">
        <v>0</v>
      </c>
      <c r="AJ253" s="27" t="n">
        <v>0</v>
      </c>
      <c r="AK253" s="27" t="n">
        <v>0</v>
      </c>
      <c r="AL253" s="22" t="str">
        <f aca="false">IF(OR(AJ253&gt;0,AK253&gt;0),"Sí","No")</f>
        <v>No</v>
      </c>
      <c r="AM253" s="6"/>
      <c r="AN253" s="6"/>
      <c r="AO253" s="12" t="n">
        <f aca="false">IF(M253&gt;0,K253/M253,"")</f>
        <v>1</v>
      </c>
      <c r="AP253" s="22" t="str">
        <f aca="false">IF(M253&gt;=Resumen!$B$5,"Alto","Bajo")</f>
        <v>Bajo</v>
      </c>
      <c r="AQ253" s="22" t="str">
        <f aca="false">IF(AO253&gt;=Resumen!$B$28,"Alto","Bajo")</f>
        <v>Alto</v>
      </c>
      <c r="AR253" s="22" t="str">
        <f aca="false">AP253&amp;" Potencial / "&amp;AQ253&amp;" Share"</f>
        <v>Bajo Potencial / Alto Share</v>
      </c>
      <c r="AS253" s="22" t="str">
        <f aca="false">IF(Q253="Sí",IF(AO253&gt;=Resumen!$B$29,"Alto","Bajo"),"")</f>
        <v/>
      </c>
      <c r="AT253" s="22" t="str">
        <f aca="false">IF(AS253&lt;&gt;"",AP253&amp;" Potencial / "&amp;AS253&amp;" Share","")</f>
        <v/>
      </c>
      <c r="AU253" s="22" t="str">
        <f aca="false">IF(AH253="","Sin dato",IF(AH253-AO253&gt;Resumen!$B$6,"Sobre-exhibido",IF(AO253-AH253&gt;Resumen!$B$6,"Sub-exhibido","En línea")))</f>
        <v>Sin dato</v>
      </c>
      <c r="AV253" s="22" t="str">
        <f aca="false">IF(AT253="","",IF(AT253="Alto Potencial / Bajo Share",1,IF(AT253="Alto Potencial / Alto Share",2,IF(AT253="Bajo Potencial / Alto Share",3,4))))</f>
        <v/>
      </c>
      <c r="AW253" s="22" t="str">
        <f aca="false">IF(Q253="No","Sin competencia directa",IF(AV253=1,"1 - Foco Conquista (Alto Pot / Bajo Share)",IF(AV253=2,"2 - Foco Defensa (Alto Pot / Alto Share)",IF(AV253=3,"3 - Monitoreo (Bajo Pot / Alto Share)","4 - Baja Prioridad (Bajo Pot / Bajo Share)"))))</f>
        <v>Sin competencia directa</v>
      </c>
      <c r="AX253" s="12" t="str">
        <f aca="false">IF(OR(IFERROR(AND(W253&lt;&gt;"",Y253&lt;&gt;"",Y253-W253&gt;Resumen!$B$8),FALSE()),IFERROR(AND(X253&lt;&gt;"",Y253&lt;&gt;"",Y253-X253&gt;Resumen!$B$8),FALSE())),MAX(IF(IFERROR(AND(W253&lt;&gt;"",Y253&lt;&gt;"",Y253-W253&gt;Resumen!$B$8),FALSE()),Y253-W253,0),IF(IFERROR(AND(X253&lt;&gt;"",Y253&lt;&gt;"",Y253-X253&gt;Resumen!$B$8),FALSE()),Y253-X253,0)),"")</f>
        <v/>
      </c>
      <c r="AY253" s="22" t="str">
        <f aca="false">IF(OR(IFERROR(AND(W253&lt;&gt;"",Y253&lt;&gt;"",Y253-W253&gt;Resumen!$B$8),FALSE()),IFERROR(AND(X253&lt;&gt;"",Y253&lt;&gt;"",Y253-X253&gt;Resumen!$B$8),FALSE())),TRIM("Lays tiene mayor markup que "&amp;IF(IFERROR(AND(W253&lt;&gt;"",Y253&lt;&gt;"",Y253-W253&gt;Resumen!$B$8),FALSE()),"Quento ","")&amp;IF(IFERROR(AND(X253&lt;&gt;"",Y253&lt;&gt;"",Y253-X253&gt;Resumen!$B$8),FALSE()),"Julicroc ","")&amp;"en este PDV"),"")</f>
        <v/>
      </c>
      <c r="AZ253" s="22" t="str">
        <f aca="false">IF(COUNTIF('Plan Pehuamar - Lista'!$A$2:$A$167,A253)&gt;0,"Sí","No")</f>
        <v>No</v>
      </c>
      <c r="BA253" s="22" t="str">
        <f aca="false">IF(COUNTIF('Plan Combo 9+1'!$A$2:$A$226,A253)&gt;0,"Sí","No")</f>
        <v>No</v>
      </c>
      <c r="BB253" s="22" t="str">
        <f aca="false">IF(AH253="","No",IF(BA253="Sí",IF((AO253-AH253)&gt;Resumen!$B$6,"Sí","No"),IF((AO253-AH253)&gt;=Resumen!$B$132,"Sí","No")))</f>
        <v>No</v>
      </c>
      <c r="BC253" s="22" t="str">
        <f aca="false">IF(AND(N253="Sí",AL253="Sí",AI253=0),"Sí","No")</f>
        <v>No</v>
      </c>
      <c r="BD253" s="22" t="str">
        <f aca="false">IF(COUNTIF('Plan 9+1 (con Pehuamar)'!$A$2:$A$227,A253)&gt;0,"Sí","No")</f>
        <v>No</v>
      </c>
    </row>
    <row r="254" customFormat="false" ht="15" hidden="false" customHeight="true" outlineLevel="0" collapsed="false">
      <c r="A254" s="6" t="n">
        <v>400989</v>
      </c>
      <c r="B254" s="6" t="n">
        <v>2</v>
      </c>
      <c r="C254" s="6" t="n">
        <v>201</v>
      </c>
      <c r="D254" s="6" t="s">
        <v>194</v>
      </c>
      <c r="E254" s="6" t="s">
        <v>470</v>
      </c>
      <c r="F254" s="6" t="s">
        <v>196</v>
      </c>
      <c r="G254" s="6" t="s">
        <v>129</v>
      </c>
      <c r="H254" s="6" t="s">
        <v>197</v>
      </c>
      <c r="I254" s="27" t="n">
        <v>0</v>
      </c>
      <c r="J254" s="27" t="n">
        <v>0</v>
      </c>
      <c r="K254" s="27" t="n">
        <v>0.3</v>
      </c>
      <c r="L254" s="28" t="n">
        <f aca="false">I254+J254</f>
        <v>0</v>
      </c>
      <c r="M254" s="28" t="n">
        <f aca="false">L254+K254</f>
        <v>0.3</v>
      </c>
      <c r="N254" s="22" t="str">
        <f aca="false">IF(I254&gt;0,"Sí","No")</f>
        <v>No</v>
      </c>
      <c r="O254" s="22" t="str">
        <f aca="false">IF(J254&gt;0,"Sí","No")</f>
        <v>No</v>
      </c>
      <c r="P254" s="22" t="str">
        <f aca="false">IF(K254&gt;0,"Sí","No")</f>
        <v>Sí</v>
      </c>
      <c r="Q254" s="22" t="str">
        <f aca="false">IF(OR(I254&gt;0,J254&gt;0),"Sí","No")</f>
        <v>No</v>
      </c>
      <c r="R254" s="27"/>
      <c r="S254" s="27"/>
      <c r="T254" s="27"/>
      <c r="U254" s="27"/>
      <c r="V254" s="27"/>
      <c r="W254" s="12" t="str">
        <f aca="false">IF(AND(I254&gt;0,R254&gt;0),(S254-R254)/R254,"")</f>
        <v/>
      </c>
      <c r="X254" s="12" t="str">
        <f aca="false">IF(AND(J254&gt;0,T254&gt;0),(U254-T254)/T254,"")</f>
        <v/>
      </c>
      <c r="Y254" s="12" t="str">
        <f aca="false">IF(AND(K254&gt;0,V254&gt;0),(V254-Resumen!$B$7)/Resumen!$B$7,"")</f>
        <v/>
      </c>
      <c r="Z254" s="28" t="str">
        <f aca="false">IF(AND(K254&gt;0,I254&gt;0,V254&gt;0,S254&gt;0),V254-S254,"")</f>
        <v/>
      </c>
      <c r="AA254" s="12" t="str">
        <f aca="false">IF(Z254&lt;&gt;"",Z254/S254,"")</f>
        <v/>
      </c>
      <c r="AB254" s="28" t="str">
        <f aca="false">IF(AND(K254&gt;0,J254&gt;0,V254&gt;0,U254&gt;0),V254-U254,"")</f>
        <v/>
      </c>
      <c r="AC254" s="12" t="str">
        <f aca="false">IF(AB254&lt;&gt;"",AB254/U254,"")</f>
        <v/>
      </c>
      <c r="AD254" s="27" t="n">
        <v>0</v>
      </c>
      <c r="AE254" s="27" t="n">
        <v>0</v>
      </c>
      <c r="AF254" s="27" t="n">
        <v>0</v>
      </c>
      <c r="AG254" s="28" t="n">
        <f aca="false">AD254+AE254+AF254</f>
        <v>0</v>
      </c>
      <c r="AH254" s="12" t="str">
        <f aca="false">IF(AG254&gt;0,AD254/AG254,"")</f>
        <v/>
      </c>
      <c r="AI254" s="27" t="n">
        <v>0</v>
      </c>
      <c r="AJ254" s="27" t="n">
        <v>0</v>
      </c>
      <c r="AK254" s="27" t="n">
        <v>0</v>
      </c>
      <c r="AL254" s="22" t="str">
        <f aca="false">IF(OR(AJ254&gt;0,AK254&gt;0),"Sí","No")</f>
        <v>No</v>
      </c>
      <c r="AM254" s="6"/>
      <c r="AN254" s="6"/>
      <c r="AO254" s="12" t="n">
        <f aca="false">IF(M254&gt;0,K254/M254,"")</f>
        <v>1</v>
      </c>
      <c r="AP254" s="22" t="str">
        <f aca="false">IF(M254&gt;=Resumen!$B$5,"Alto","Bajo")</f>
        <v>Bajo</v>
      </c>
      <c r="AQ254" s="22" t="str">
        <f aca="false">IF(AO254&gt;=Resumen!$B$28,"Alto","Bajo")</f>
        <v>Alto</v>
      </c>
      <c r="AR254" s="22" t="str">
        <f aca="false">AP254&amp;" Potencial / "&amp;AQ254&amp;" Share"</f>
        <v>Bajo Potencial / Alto Share</v>
      </c>
      <c r="AS254" s="22" t="str">
        <f aca="false">IF(Q254="Sí",IF(AO254&gt;=Resumen!$B$29,"Alto","Bajo"),"")</f>
        <v/>
      </c>
      <c r="AT254" s="22" t="str">
        <f aca="false">IF(AS254&lt;&gt;"",AP254&amp;" Potencial / "&amp;AS254&amp;" Share","")</f>
        <v/>
      </c>
      <c r="AU254" s="22" t="str">
        <f aca="false">IF(AH254="","Sin dato",IF(AH254-AO254&gt;Resumen!$B$6,"Sobre-exhibido",IF(AO254-AH254&gt;Resumen!$B$6,"Sub-exhibido","En línea")))</f>
        <v>Sin dato</v>
      </c>
      <c r="AV254" s="22" t="str">
        <f aca="false">IF(AT254="","",IF(AT254="Alto Potencial / Bajo Share",1,IF(AT254="Alto Potencial / Alto Share",2,IF(AT254="Bajo Potencial / Alto Share",3,4))))</f>
        <v/>
      </c>
      <c r="AW254" s="22" t="str">
        <f aca="false">IF(Q254="No","Sin competencia directa",IF(AV254=1,"1 - Foco Conquista (Alto Pot / Bajo Share)",IF(AV254=2,"2 - Foco Defensa (Alto Pot / Alto Share)",IF(AV254=3,"3 - Monitoreo (Bajo Pot / Alto Share)","4 - Baja Prioridad (Bajo Pot / Bajo Share)"))))</f>
        <v>Sin competencia directa</v>
      </c>
      <c r="AX254" s="12" t="str">
        <f aca="false">IF(OR(IFERROR(AND(W254&lt;&gt;"",Y254&lt;&gt;"",Y254-W254&gt;Resumen!$B$8),FALSE()),IFERROR(AND(X254&lt;&gt;"",Y254&lt;&gt;"",Y254-X254&gt;Resumen!$B$8),FALSE())),MAX(IF(IFERROR(AND(W254&lt;&gt;"",Y254&lt;&gt;"",Y254-W254&gt;Resumen!$B$8),FALSE()),Y254-W254,0),IF(IFERROR(AND(X254&lt;&gt;"",Y254&lt;&gt;"",Y254-X254&gt;Resumen!$B$8),FALSE()),Y254-X254,0)),"")</f>
        <v/>
      </c>
      <c r="AY254" s="22" t="str">
        <f aca="false">IF(OR(IFERROR(AND(W254&lt;&gt;"",Y254&lt;&gt;"",Y254-W254&gt;Resumen!$B$8),FALSE()),IFERROR(AND(X254&lt;&gt;"",Y254&lt;&gt;"",Y254-X254&gt;Resumen!$B$8),FALSE())),TRIM("Lays tiene mayor markup que "&amp;IF(IFERROR(AND(W254&lt;&gt;"",Y254&lt;&gt;"",Y254-W254&gt;Resumen!$B$8),FALSE()),"Quento ","")&amp;IF(IFERROR(AND(X254&lt;&gt;"",Y254&lt;&gt;"",Y254-X254&gt;Resumen!$B$8),FALSE()),"Julicroc ","")&amp;"en este PDV"),"")</f>
        <v/>
      </c>
      <c r="AZ254" s="22" t="str">
        <f aca="false">IF(COUNTIF('Plan Pehuamar - Lista'!$A$2:$A$167,A254)&gt;0,"Sí","No")</f>
        <v>No</v>
      </c>
      <c r="BA254" s="22" t="str">
        <f aca="false">IF(COUNTIF('Plan Combo 9+1'!$A$2:$A$226,A254)&gt;0,"Sí","No")</f>
        <v>No</v>
      </c>
      <c r="BB254" s="22" t="str">
        <f aca="false">IF(AH254="","No",IF(BA254="Sí",IF((AO254-AH254)&gt;Resumen!$B$6,"Sí","No"),IF((AO254-AH254)&gt;=Resumen!$B$132,"Sí","No")))</f>
        <v>No</v>
      </c>
      <c r="BC254" s="22" t="str">
        <f aca="false">IF(AND(N254="Sí",AL254="Sí",AI254=0),"Sí","No")</f>
        <v>No</v>
      </c>
      <c r="BD254" s="22" t="str">
        <f aca="false">IF(COUNTIF('Plan 9+1 (con Pehuamar)'!$A$2:$A$227,A254)&gt;0,"Sí","No")</f>
        <v>No</v>
      </c>
    </row>
    <row r="255" customFormat="false" ht="15" hidden="false" customHeight="true" outlineLevel="0" collapsed="false">
      <c r="A255" s="6" t="n">
        <v>400990</v>
      </c>
      <c r="B255" s="6" t="n">
        <v>2</v>
      </c>
      <c r="C255" s="6" t="n">
        <v>201</v>
      </c>
      <c r="D255" s="6" t="s">
        <v>194</v>
      </c>
      <c r="E255" s="6" t="s">
        <v>471</v>
      </c>
      <c r="F255" s="6" t="s">
        <v>382</v>
      </c>
      <c r="G255" s="6" t="s">
        <v>129</v>
      </c>
      <c r="H255" s="6" t="s">
        <v>197</v>
      </c>
      <c r="I255" s="27" t="n">
        <v>10</v>
      </c>
      <c r="J255" s="27" t="n">
        <v>64</v>
      </c>
      <c r="K255" s="27" t="n">
        <v>0</v>
      </c>
      <c r="L255" s="28" t="n">
        <f aca="false">I255+J255</f>
        <v>74</v>
      </c>
      <c r="M255" s="28" t="n">
        <f aca="false">L255+K255</f>
        <v>74</v>
      </c>
      <c r="N255" s="22" t="str">
        <f aca="false">IF(I255&gt;0,"Sí","No")</f>
        <v>Sí</v>
      </c>
      <c r="O255" s="22" t="str">
        <f aca="false">IF(J255&gt;0,"Sí","No")</f>
        <v>Sí</v>
      </c>
      <c r="P255" s="22" t="str">
        <f aca="false">IF(K255&gt;0,"Sí","No")</f>
        <v>No</v>
      </c>
      <c r="Q255" s="22" t="str">
        <f aca="false">IF(OR(I255&gt;0,J255&gt;0),"Sí","No")</f>
        <v>Sí</v>
      </c>
      <c r="R255" s="27" t="n">
        <v>1750</v>
      </c>
      <c r="S255" s="27" t="n">
        <v>2500</v>
      </c>
      <c r="T255" s="27" t="n">
        <v>1100</v>
      </c>
      <c r="U255" s="27" t="n">
        <v>1353</v>
      </c>
      <c r="V255" s="27"/>
      <c r="W255" s="12" t="n">
        <f aca="false">IF(AND(I255&gt;0,R255&gt;0),(S255-R255)/R255,"")</f>
        <v>0.428571428571429</v>
      </c>
      <c r="X255" s="12" t="n">
        <f aca="false">IF(AND(J255&gt;0,T255&gt;0),(U255-T255)/T255,"")</f>
        <v>0.23</v>
      </c>
      <c r="Y255" s="12" t="str">
        <f aca="false">IF(AND(K255&gt;0,V255&gt;0),(V255-Resumen!$B$7)/Resumen!$B$7,"")</f>
        <v/>
      </c>
      <c r="Z255" s="28" t="str">
        <f aca="false">IF(AND(K255&gt;0,I255&gt;0,V255&gt;0,S255&gt;0),V255-S255,"")</f>
        <v/>
      </c>
      <c r="AA255" s="12" t="str">
        <f aca="false">IF(Z255&lt;&gt;"",Z255/S255,"")</f>
        <v/>
      </c>
      <c r="AB255" s="28" t="str">
        <f aca="false">IF(AND(K255&gt;0,J255&gt;0,V255&gt;0,U255&gt;0),V255-U255,"")</f>
        <v/>
      </c>
      <c r="AC255" s="12" t="str">
        <f aca="false">IF(AB255&lt;&gt;"",AB255/U255,"")</f>
        <v/>
      </c>
      <c r="AD255" s="27" t="n">
        <v>0</v>
      </c>
      <c r="AE255" s="27" t="n">
        <v>5</v>
      </c>
      <c r="AF255" s="27" t="n">
        <v>10</v>
      </c>
      <c r="AG255" s="28" t="n">
        <f aca="false">AD255+AE255+AF255</f>
        <v>15</v>
      </c>
      <c r="AH255" s="12" t="n">
        <f aca="false">IF(AG255&gt;0,AD255/AG255,"")</f>
        <v>0</v>
      </c>
      <c r="AI255" s="27" t="n">
        <v>1</v>
      </c>
      <c r="AJ255" s="27" t="n">
        <v>1</v>
      </c>
      <c r="AK255" s="27" t="n">
        <v>1</v>
      </c>
      <c r="AL255" s="22" t="str">
        <f aca="false">IF(OR(AJ255&gt;0,AK255&gt;0),"Sí","No")</f>
        <v>Sí</v>
      </c>
      <c r="AM255" s="6" t="s">
        <v>198</v>
      </c>
      <c r="AN255" s="6" t="s">
        <v>198</v>
      </c>
      <c r="AO255" s="12" t="n">
        <f aca="false">IF(M255&gt;0,K255/M255,"")</f>
        <v>0</v>
      </c>
      <c r="AP255" s="22" t="str">
        <f aca="false">IF(M255&gt;=Resumen!$B$5,"Alto","Bajo")</f>
        <v>Alto</v>
      </c>
      <c r="AQ255" s="22" t="str">
        <f aca="false">IF(AO255&gt;=Resumen!$B$28,"Alto","Bajo")</f>
        <v>Bajo</v>
      </c>
      <c r="AR255" s="22" t="str">
        <f aca="false">AP255&amp;" Potencial / "&amp;AQ255&amp;" Share"</f>
        <v>Alto Potencial / Bajo Share</v>
      </c>
      <c r="AS255" s="22" t="str">
        <f aca="false">IF(Q255="Sí",IF(AO255&gt;=Resumen!$B$29,"Alto","Bajo"),"")</f>
        <v>Bajo</v>
      </c>
      <c r="AT255" s="22" t="str">
        <f aca="false">IF(AS255&lt;&gt;"",AP255&amp;" Potencial / "&amp;AS255&amp;" Share","")</f>
        <v>Alto Potencial / Bajo Share</v>
      </c>
      <c r="AU255" s="22" t="str">
        <f aca="false">IF(AH255="","Sin dato",IF(AH255-AO255&gt;Resumen!$B$6,"Sobre-exhibido",IF(AO255-AH255&gt;Resumen!$B$6,"Sub-exhibido","En línea")))</f>
        <v>En línea</v>
      </c>
      <c r="AV255" s="22" t="n">
        <f aca="false">IF(AT255="","",IF(AT255="Alto Potencial / Bajo Share",1,IF(AT255="Alto Potencial / Alto Share",2,IF(AT255="Bajo Potencial / Alto Share",3,4))))</f>
        <v>1</v>
      </c>
      <c r="AW255" s="22" t="str">
        <f aca="false">IF(Q255="No","Sin competencia directa",IF(AV255=1,"1 - Foco Conquista (Alto Pot / Bajo Share)",IF(AV255=2,"2 - Foco Defensa (Alto Pot / Alto Share)",IF(AV255=3,"3 - Monitoreo (Bajo Pot / Alto Share)","4 - Baja Prioridad (Bajo Pot / Bajo Share)"))))</f>
        <v>1 - Foco Conquista (Alto Pot / Bajo Share)</v>
      </c>
      <c r="AX255" s="12" t="str">
        <f aca="false">IF(OR(IFERROR(AND(W255&lt;&gt;"",Y255&lt;&gt;"",Y255-W255&gt;Resumen!$B$8),FALSE()),IFERROR(AND(X255&lt;&gt;"",Y255&lt;&gt;"",Y255-X255&gt;Resumen!$B$8),FALSE())),MAX(IF(IFERROR(AND(W255&lt;&gt;"",Y255&lt;&gt;"",Y255-W255&gt;Resumen!$B$8),FALSE()),Y255-W255,0),IF(IFERROR(AND(X255&lt;&gt;"",Y255&lt;&gt;"",Y255-X255&gt;Resumen!$B$8),FALSE()),Y255-X255,0)),"")</f>
        <v/>
      </c>
      <c r="AY255" s="22" t="str">
        <f aca="false">IF(OR(IFERROR(AND(W255&lt;&gt;"",Y255&lt;&gt;"",Y255-W255&gt;Resumen!$B$8),FALSE()),IFERROR(AND(X255&lt;&gt;"",Y255&lt;&gt;"",Y255-X255&gt;Resumen!$B$8),FALSE())),TRIM("Lays tiene mayor markup que "&amp;IF(IFERROR(AND(W255&lt;&gt;"",Y255&lt;&gt;"",Y255-W255&gt;Resumen!$B$8),FALSE()),"Quento ","")&amp;IF(IFERROR(AND(X255&lt;&gt;"",Y255&lt;&gt;"",Y255-X255&gt;Resumen!$B$8),FALSE()),"Julicroc ","")&amp;"en este PDV"),"")</f>
        <v/>
      </c>
      <c r="AZ255" s="22" t="str">
        <f aca="false">IF(COUNTIF('Plan Pehuamar - Lista'!$A$2:$A$167,A255)&gt;0,"Sí","No")</f>
        <v>No</v>
      </c>
      <c r="BA255" s="22" t="str">
        <f aca="false">IF(COUNTIF('Plan Combo 9+1'!$A$2:$A$226,A255)&gt;0,"Sí","No")</f>
        <v>No</v>
      </c>
      <c r="BB255" s="22" t="str">
        <f aca="false">IF(AH255="","No",IF(BA255="Sí",IF((AO255-AH255)&gt;Resumen!$B$6,"Sí","No"),IF((AO255-AH255)&gt;=Resumen!$B$132,"Sí","No")))</f>
        <v>No</v>
      </c>
      <c r="BC255" s="22" t="str">
        <f aca="false">IF(AND(N255="Sí",AL255="Sí",AI255=0),"Sí","No")</f>
        <v>No</v>
      </c>
      <c r="BD255" s="22" t="str">
        <f aca="false">IF(COUNTIF('Plan 9+1 (con Pehuamar)'!$A$2:$A$227,A255)&gt;0,"Sí","No")</f>
        <v>No</v>
      </c>
    </row>
    <row r="256" customFormat="false" ht="15" hidden="false" customHeight="true" outlineLevel="0" collapsed="false">
      <c r="A256" s="6" t="n">
        <v>401012</v>
      </c>
      <c r="B256" s="6" t="n">
        <v>2</v>
      </c>
      <c r="C256" s="6" t="n">
        <v>201</v>
      </c>
      <c r="D256" s="6" t="s">
        <v>194</v>
      </c>
      <c r="E256" s="6" t="s">
        <v>472</v>
      </c>
      <c r="F256" s="6" t="s">
        <v>206</v>
      </c>
      <c r="G256" s="6" t="s">
        <v>129</v>
      </c>
      <c r="H256" s="6" t="s">
        <v>197</v>
      </c>
      <c r="I256" s="27" t="n">
        <v>18</v>
      </c>
      <c r="J256" s="27" t="n">
        <v>0</v>
      </c>
      <c r="K256" s="27" t="n">
        <v>6</v>
      </c>
      <c r="L256" s="28" t="n">
        <f aca="false">I256+J256</f>
        <v>18</v>
      </c>
      <c r="M256" s="28" t="n">
        <f aca="false">L256+K256</f>
        <v>24</v>
      </c>
      <c r="N256" s="22" t="str">
        <f aca="false">IF(I256&gt;0,"Sí","No")</f>
        <v>Sí</v>
      </c>
      <c r="O256" s="22" t="str">
        <f aca="false">IF(J256&gt;0,"Sí","No")</f>
        <v>No</v>
      </c>
      <c r="P256" s="22" t="str">
        <f aca="false">IF(K256&gt;0,"Sí","No")</f>
        <v>Sí</v>
      </c>
      <c r="Q256" s="22" t="str">
        <f aca="false">IF(OR(I256&gt;0,J256&gt;0),"Sí","No")</f>
        <v>Sí</v>
      </c>
      <c r="R256" s="27" t="n">
        <v>1700</v>
      </c>
      <c r="S256" s="27" t="n">
        <v>2500</v>
      </c>
      <c r="T256" s="27"/>
      <c r="U256" s="27"/>
      <c r="V256" s="27" t="n">
        <v>3500</v>
      </c>
      <c r="W256" s="12" t="n">
        <f aca="false">IF(AND(I256&gt;0,R256&gt;0),(S256-R256)/R256,"")</f>
        <v>0.470588235294118</v>
      </c>
      <c r="X256" s="12" t="str">
        <f aca="false">IF(AND(J256&gt;0,T256&gt;0),(U256-T256)/T256,"")</f>
        <v/>
      </c>
      <c r="Y256" s="12" t="n">
        <f aca="false">IF(AND(K256&gt;0,V256&gt;0),(V256-Resumen!$B$7)/Resumen!$B$7,"")</f>
        <v>0.4</v>
      </c>
      <c r="Z256" s="28" t="n">
        <f aca="false">IF(AND(K256&gt;0,I256&gt;0,V256&gt;0,S256&gt;0),V256-S256,"")</f>
        <v>1000</v>
      </c>
      <c r="AA256" s="12" t="n">
        <f aca="false">IF(Z256&lt;&gt;"",Z256/S256,"")</f>
        <v>0.4</v>
      </c>
      <c r="AB256" s="28" t="str">
        <f aca="false">IF(AND(K256&gt;0,J256&gt;0,V256&gt;0,U256&gt;0),V256-U256,"")</f>
        <v/>
      </c>
      <c r="AC256" s="12" t="str">
        <f aca="false">IF(AB256&lt;&gt;"",AB256/U256,"")</f>
        <v/>
      </c>
      <c r="AD256" s="27" t="n">
        <v>1</v>
      </c>
      <c r="AE256" s="27" t="n">
        <v>4</v>
      </c>
      <c r="AF256" s="27" t="n">
        <v>0</v>
      </c>
      <c r="AG256" s="28" t="n">
        <f aca="false">AD256+AE256+AF256</f>
        <v>5</v>
      </c>
      <c r="AH256" s="12" t="n">
        <f aca="false">IF(AG256&gt;0,AD256/AG256,"")</f>
        <v>0.2</v>
      </c>
      <c r="AI256" s="27" t="n">
        <v>0</v>
      </c>
      <c r="AJ256" s="27" t="n">
        <v>0</v>
      </c>
      <c r="AK256" s="27" t="n">
        <v>0</v>
      </c>
      <c r="AL256" s="22" t="str">
        <f aca="false">IF(OR(AJ256&gt;0,AK256&gt;0),"Sí","No")</f>
        <v>No</v>
      </c>
      <c r="AM256" s="6" t="s">
        <v>198</v>
      </c>
      <c r="AN256" s="6"/>
      <c r="AO256" s="12" t="n">
        <f aca="false">IF(M256&gt;0,K256/M256,"")</f>
        <v>0.25</v>
      </c>
      <c r="AP256" s="22" t="str">
        <f aca="false">IF(M256&gt;=Resumen!$B$5,"Alto","Bajo")</f>
        <v>Bajo</v>
      </c>
      <c r="AQ256" s="22" t="str">
        <f aca="false">IF(AO256&gt;=Resumen!$B$28,"Alto","Bajo")</f>
        <v>Bajo</v>
      </c>
      <c r="AR256" s="22" t="str">
        <f aca="false">AP256&amp;" Potencial / "&amp;AQ256&amp;" Share"</f>
        <v>Bajo Potencial / Bajo Share</v>
      </c>
      <c r="AS256" s="22" t="str">
        <f aca="false">IF(Q256="Sí",IF(AO256&gt;=Resumen!$B$29,"Alto","Bajo"),"")</f>
        <v>Bajo</v>
      </c>
      <c r="AT256" s="22" t="str">
        <f aca="false">IF(AS256&lt;&gt;"",AP256&amp;" Potencial / "&amp;AS256&amp;" Share","")</f>
        <v>Bajo Potencial / Bajo Share</v>
      </c>
      <c r="AU256" s="22" t="str">
        <f aca="false">IF(AH256="","Sin dato",IF(AH256-AO256&gt;Resumen!$B$6,"Sobre-exhibido",IF(AO256-AH256&gt;Resumen!$B$6,"Sub-exhibido","En línea")))</f>
        <v>En línea</v>
      </c>
      <c r="AV256" s="22" t="n">
        <f aca="false">IF(AT256="","",IF(AT256="Alto Potencial / Bajo Share",1,IF(AT256="Alto Potencial / Alto Share",2,IF(AT256="Bajo Potencial / Alto Share",3,4))))</f>
        <v>4</v>
      </c>
      <c r="AW256" s="22" t="str">
        <f aca="false">IF(Q256="No","Sin competencia directa",IF(AV256=1,"1 - Foco Conquista (Alto Pot / Bajo Share)",IF(AV256=2,"2 - Foco Defensa (Alto Pot / Alto Share)",IF(AV256=3,"3 - Monitoreo (Bajo Pot / Alto Share)","4 - Baja Prioridad (Bajo Pot / Bajo Share)"))))</f>
        <v>4 - Baja Prioridad (Bajo Pot / Bajo Share)</v>
      </c>
      <c r="AX256" s="12" t="str">
        <f aca="false">IF(OR(IFERROR(AND(W256&lt;&gt;"",Y256&lt;&gt;"",Y256-W256&gt;Resumen!$B$8),FALSE()),IFERROR(AND(X256&lt;&gt;"",Y256&lt;&gt;"",Y256-X256&gt;Resumen!$B$8),FALSE())),MAX(IF(IFERROR(AND(W256&lt;&gt;"",Y256&lt;&gt;"",Y256-W256&gt;Resumen!$B$8),FALSE()),Y256-W256,0),IF(IFERROR(AND(X256&lt;&gt;"",Y256&lt;&gt;"",Y256-X256&gt;Resumen!$B$8),FALSE()),Y256-X256,0)),"")</f>
        <v/>
      </c>
      <c r="AY256" s="22" t="str">
        <f aca="false">IF(OR(IFERROR(AND(W256&lt;&gt;"",Y256&lt;&gt;"",Y256-W256&gt;Resumen!$B$8),FALSE()),IFERROR(AND(X256&lt;&gt;"",Y256&lt;&gt;"",Y256-X256&gt;Resumen!$B$8),FALSE())),TRIM("Lays tiene mayor markup que "&amp;IF(IFERROR(AND(W256&lt;&gt;"",Y256&lt;&gt;"",Y256-W256&gt;Resumen!$B$8),FALSE()),"Quento ","")&amp;IF(IFERROR(AND(X256&lt;&gt;"",Y256&lt;&gt;"",Y256-X256&gt;Resumen!$B$8),FALSE()),"Julicroc ","")&amp;"en este PDV"),"")</f>
        <v/>
      </c>
      <c r="AZ256" s="22" t="str">
        <f aca="false">IF(COUNTIF('Plan Pehuamar - Lista'!$A$2:$A$167,A256)&gt;0,"Sí","No")</f>
        <v>No</v>
      </c>
      <c r="BA256" s="22" t="str">
        <f aca="false">IF(COUNTIF('Plan Combo 9+1'!$A$2:$A$226,A256)&gt;0,"Sí","No")</f>
        <v>No</v>
      </c>
      <c r="BB256" s="22" t="str">
        <f aca="false">IF(AH256="","No",IF(BA256="Sí",IF((AO256-AH256)&gt;Resumen!$B$6,"Sí","No"),IF((AO256-AH256)&gt;=Resumen!$B$132,"Sí","No")))</f>
        <v>No</v>
      </c>
      <c r="BC256" s="22" t="str">
        <f aca="false">IF(AND(N256="Sí",AL256="Sí",AI256=0),"Sí","No")</f>
        <v>No</v>
      </c>
      <c r="BD256" s="22" t="str">
        <f aca="false">IF(COUNTIF('Plan 9+1 (con Pehuamar)'!$A$2:$A$227,A256)&gt;0,"Sí","No")</f>
        <v>No</v>
      </c>
    </row>
    <row r="257" customFormat="false" ht="15" hidden="false" customHeight="true" outlineLevel="0" collapsed="false">
      <c r="A257" s="6" t="n">
        <v>401059</v>
      </c>
      <c r="B257" s="6" t="n">
        <v>2</v>
      </c>
      <c r="C257" s="6" t="n">
        <v>201</v>
      </c>
      <c r="D257" s="6" t="s">
        <v>194</v>
      </c>
      <c r="E257" s="6" t="s">
        <v>473</v>
      </c>
      <c r="F257" s="6" t="s">
        <v>382</v>
      </c>
      <c r="G257" s="6" t="s">
        <v>129</v>
      </c>
      <c r="H257" s="6" t="s">
        <v>197</v>
      </c>
      <c r="I257" s="27" t="n">
        <v>72</v>
      </c>
      <c r="J257" s="27" t="n">
        <v>32</v>
      </c>
      <c r="K257" s="27" t="n">
        <v>0</v>
      </c>
      <c r="L257" s="28" t="n">
        <f aca="false">I257+J257</f>
        <v>104</v>
      </c>
      <c r="M257" s="28" t="n">
        <f aca="false">L257+K257</f>
        <v>104</v>
      </c>
      <c r="N257" s="22" t="str">
        <f aca="false">IF(I257&gt;0,"Sí","No")</f>
        <v>Sí</v>
      </c>
      <c r="O257" s="22" t="str">
        <f aca="false">IF(J257&gt;0,"Sí","No")</f>
        <v>Sí</v>
      </c>
      <c r="P257" s="22" t="str">
        <f aca="false">IF(K257&gt;0,"Sí","No")</f>
        <v>No</v>
      </c>
      <c r="Q257" s="22" t="str">
        <f aca="false">IF(OR(I257&gt;0,J257&gt;0),"Sí","No")</f>
        <v>Sí</v>
      </c>
      <c r="R257" s="27" t="n">
        <v>1600</v>
      </c>
      <c r="S257" s="27" t="n">
        <v>2007</v>
      </c>
      <c r="T257" s="27" t="n">
        <v>1050</v>
      </c>
      <c r="U257" s="27" t="n">
        <v>1440</v>
      </c>
      <c r="V257" s="27"/>
      <c r="W257" s="12" t="n">
        <f aca="false">IF(AND(I257&gt;0,R257&gt;0),(S257-R257)/R257,"")</f>
        <v>0.254375</v>
      </c>
      <c r="X257" s="12" t="n">
        <f aca="false">IF(AND(J257&gt;0,T257&gt;0),(U257-T257)/T257,"")</f>
        <v>0.371428571428571</v>
      </c>
      <c r="Y257" s="12" t="str">
        <f aca="false">IF(AND(K257&gt;0,V257&gt;0),(V257-Resumen!$B$7)/Resumen!$B$7,"")</f>
        <v/>
      </c>
      <c r="Z257" s="28" t="str">
        <f aca="false">IF(AND(K257&gt;0,I257&gt;0,V257&gt;0,S257&gt;0),V257-S257,"")</f>
        <v/>
      </c>
      <c r="AA257" s="12" t="str">
        <f aca="false">IF(Z257&lt;&gt;"",Z257/S257,"")</f>
        <v/>
      </c>
      <c r="AB257" s="28" t="str">
        <f aca="false">IF(AND(K257&gt;0,J257&gt;0,V257&gt;0,U257&gt;0),V257-U257,"")</f>
        <v/>
      </c>
      <c r="AC257" s="12" t="str">
        <f aca="false">IF(AB257&lt;&gt;"",AB257/U257,"")</f>
        <v/>
      </c>
      <c r="AD257" s="27" t="n">
        <v>0</v>
      </c>
      <c r="AE257" s="27" t="n">
        <v>3</v>
      </c>
      <c r="AF257" s="27" t="n">
        <v>14</v>
      </c>
      <c r="AG257" s="28" t="n">
        <f aca="false">AD257+AE257+AF257</f>
        <v>17</v>
      </c>
      <c r="AH257" s="12" t="n">
        <f aca="false">IF(AG257&gt;0,AD257/AG257,"")</f>
        <v>0</v>
      </c>
      <c r="AI257" s="27" t="n">
        <v>0</v>
      </c>
      <c r="AJ257" s="27" t="n">
        <v>0</v>
      </c>
      <c r="AK257" s="27" t="n">
        <v>0</v>
      </c>
      <c r="AL257" s="22" t="str">
        <f aca="false">IF(OR(AJ257&gt;0,AK257&gt;0),"Sí","No")</f>
        <v>No</v>
      </c>
      <c r="AM257" s="6" t="s">
        <v>198</v>
      </c>
      <c r="AN257" s="6" t="s">
        <v>198</v>
      </c>
      <c r="AO257" s="12" t="n">
        <f aca="false">IF(M257&gt;0,K257/M257,"")</f>
        <v>0</v>
      </c>
      <c r="AP257" s="22" t="str">
        <f aca="false">IF(M257&gt;=Resumen!$B$5,"Alto","Bajo")</f>
        <v>Alto</v>
      </c>
      <c r="AQ257" s="22" t="str">
        <f aca="false">IF(AO257&gt;=Resumen!$B$28,"Alto","Bajo")</f>
        <v>Bajo</v>
      </c>
      <c r="AR257" s="22" t="str">
        <f aca="false">AP257&amp;" Potencial / "&amp;AQ257&amp;" Share"</f>
        <v>Alto Potencial / Bajo Share</v>
      </c>
      <c r="AS257" s="22" t="str">
        <f aca="false">IF(Q257="Sí",IF(AO257&gt;=Resumen!$B$29,"Alto","Bajo"),"")</f>
        <v>Bajo</v>
      </c>
      <c r="AT257" s="22" t="str">
        <f aca="false">IF(AS257&lt;&gt;"",AP257&amp;" Potencial / "&amp;AS257&amp;" Share","")</f>
        <v>Alto Potencial / Bajo Share</v>
      </c>
      <c r="AU257" s="22" t="str">
        <f aca="false">IF(AH257="","Sin dato",IF(AH257-AO257&gt;Resumen!$B$6,"Sobre-exhibido",IF(AO257-AH257&gt;Resumen!$B$6,"Sub-exhibido","En línea")))</f>
        <v>En línea</v>
      </c>
      <c r="AV257" s="22" t="n">
        <f aca="false">IF(AT257="","",IF(AT257="Alto Potencial / Bajo Share",1,IF(AT257="Alto Potencial / Alto Share",2,IF(AT257="Bajo Potencial / Alto Share",3,4))))</f>
        <v>1</v>
      </c>
      <c r="AW257" s="22" t="str">
        <f aca="false">IF(Q257="No","Sin competencia directa",IF(AV257=1,"1 - Foco Conquista (Alto Pot / Bajo Share)",IF(AV257=2,"2 - Foco Defensa (Alto Pot / Alto Share)",IF(AV257=3,"3 - Monitoreo (Bajo Pot / Alto Share)","4 - Baja Prioridad (Bajo Pot / Bajo Share)"))))</f>
        <v>1 - Foco Conquista (Alto Pot / Bajo Share)</v>
      </c>
      <c r="AX257" s="12" t="str">
        <f aca="false">IF(OR(IFERROR(AND(W257&lt;&gt;"",Y257&lt;&gt;"",Y257-W257&gt;Resumen!$B$8),FALSE()),IFERROR(AND(X257&lt;&gt;"",Y257&lt;&gt;"",Y257-X257&gt;Resumen!$B$8),FALSE())),MAX(IF(IFERROR(AND(W257&lt;&gt;"",Y257&lt;&gt;"",Y257-W257&gt;Resumen!$B$8),FALSE()),Y257-W257,0),IF(IFERROR(AND(X257&lt;&gt;"",Y257&lt;&gt;"",Y257-X257&gt;Resumen!$B$8),FALSE()),Y257-X257,0)),"")</f>
        <v/>
      </c>
      <c r="AY257" s="22" t="str">
        <f aca="false">IF(OR(IFERROR(AND(W257&lt;&gt;"",Y257&lt;&gt;"",Y257-W257&gt;Resumen!$B$8),FALSE()),IFERROR(AND(X257&lt;&gt;"",Y257&lt;&gt;"",Y257-X257&gt;Resumen!$B$8),FALSE())),TRIM("Lays tiene mayor markup que "&amp;IF(IFERROR(AND(W257&lt;&gt;"",Y257&lt;&gt;"",Y257-W257&gt;Resumen!$B$8),FALSE()),"Quento ","")&amp;IF(IFERROR(AND(X257&lt;&gt;"",Y257&lt;&gt;"",Y257-X257&gt;Resumen!$B$8),FALSE()),"Julicroc ","")&amp;"en este PDV"),"")</f>
        <v/>
      </c>
      <c r="AZ257" s="22" t="str">
        <f aca="false">IF(COUNTIF('Plan Pehuamar - Lista'!$A$2:$A$167,A257)&gt;0,"Sí","No")</f>
        <v>No</v>
      </c>
      <c r="BA257" s="22" t="str">
        <f aca="false">IF(COUNTIF('Plan Combo 9+1'!$A$2:$A$226,A257)&gt;0,"Sí","No")</f>
        <v>No</v>
      </c>
      <c r="BB257" s="22" t="str">
        <f aca="false">IF(AH257="","No",IF(BA257="Sí",IF((AO257-AH257)&gt;Resumen!$B$6,"Sí","No"),IF((AO257-AH257)&gt;=Resumen!$B$132,"Sí","No")))</f>
        <v>No</v>
      </c>
      <c r="BC257" s="22" t="str">
        <f aca="false">IF(AND(N257="Sí",AL257="Sí",AI257=0),"Sí","No")</f>
        <v>No</v>
      </c>
      <c r="BD257" s="22" t="str">
        <f aca="false">IF(COUNTIF('Plan 9+1 (con Pehuamar)'!$A$2:$A$227,A257)&gt;0,"Sí","No")</f>
        <v>No</v>
      </c>
    </row>
    <row r="258" customFormat="false" ht="15" hidden="false" customHeight="true" outlineLevel="0" collapsed="false">
      <c r="A258" s="6" t="n">
        <v>401069</v>
      </c>
      <c r="B258" s="6" t="n">
        <v>2</v>
      </c>
      <c r="C258" s="6" t="n">
        <v>201</v>
      </c>
      <c r="D258" s="6" t="s">
        <v>194</v>
      </c>
      <c r="E258" s="6" t="s">
        <v>474</v>
      </c>
      <c r="F258" s="6" t="s">
        <v>206</v>
      </c>
      <c r="G258" s="6" t="s">
        <v>129</v>
      </c>
      <c r="H258" s="6" t="s">
        <v>197</v>
      </c>
      <c r="I258" s="27" t="n">
        <v>18</v>
      </c>
      <c r="J258" s="27" t="n">
        <v>0</v>
      </c>
      <c r="K258" s="27" t="n">
        <v>12</v>
      </c>
      <c r="L258" s="28" t="n">
        <f aca="false">I258+J258</f>
        <v>18</v>
      </c>
      <c r="M258" s="28" t="n">
        <f aca="false">L258+K258</f>
        <v>30</v>
      </c>
      <c r="N258" s="22" t="str">
        <f aca="false">IF(I258&gt;0,"Sí","No")</f>
        <v>Sí</v>
      </c>
      <c r="O258" s="22" t="str">
        <f aca="false">IF(J258&gt;0,"Sí","No")</f>
        <v>No</v>
      </c>
      <c r="P258" s="22" t="str">
        <f aca="false">IF(K258&gt;0,"Sí","No")</f>
        <v>Sí</v>
      </c>
      <c r="Q258" s="22" t="str">
        <f aca="false">IF(OR(I258&gt;0,J258&gt;0),"Sí","No")</f>
        <v>Sí</v>
      </c>
      <c r="R258" s="27" t="n">
        <v>1800</v>
      </c>
      <c r="S258" s="27" t="n">
        <v>2800</v>
      </c>
      <c r="T258" s="27"/>
      <c r="U258" s="27"/>
      <c r="V258" s="27" t="n">
        <v>3500</v>
      </c>
      <c r="W258" s="12" t="n">
        <f aca="false">IF(AND(I258&gt;0,R258&gt;0),(S258-R258)/R258,"")</f>
        <v>0.555555555555556</v>
      </c>
      <c r="X258" s="12" t="str">
        <f aca="false">IF(AND(J258&gt;0,T258&gt;0),(U258-T258)/T258,"")</f>
        <v/>
      </c>
      <c r="Y258" s="12" t="n">
        <f aca="false">IF(AND(K258&gt;0,V258&gt;0),(V258-Resumen!$B$7)/Resumen!$B$7,"")</f>
        <v>0.4</v>
      </c>
      <c r="Z258" s="28" t="n">
        <f aca="false">IF(AND(K258&gt;0,I258&gt;0,V258&gt;0,S258&gt;0),V258-S258,"")</f>
        <v>700</v>
      </c>
      <c r="AA258" s="12" t="n">
        <f aca="false">IF(Z258&lt;&gt;"",Z258/S258,"")</f>
        <v>0.25</v>
      </c>
      <c r="AB258" s="28" t="str">
        <f aca="false">IF(AND(K258&gt;0,J258&gt;0,V258&gt;0,U258&gt;0),V258-U258,"")</f>
        <v/>
      </c>
      <c r="AC258" s="12" t="str">
        <f aca="false">IF(AB258&lt;&gt;"",AB258/U258,"")</f>
        <v/>
      </c>
      <c r="AD258" s="27" t="n">
        <v>8</v>
      </c>
      <c r="AE258" s="27" t="n">
        <v>10</v>
      </c>
      <c r="AF258" s="27" t="n">
        <v>0</v>
      </c>
      <c r="AG258" s="28" t="n">
        <f aca="false">AD258+AE258+AF258</f>
        <v>18</v>
      </c>
      <c r="AH258" s="12" t="n">
        <f aca="false">IF(AG258&gt;0,AD258/AG258,"")</f>
        <v>0.444444444444444</v>
      </c>
      <c r="AI258" s="27" t="n">
        <v>1</v>
      </c>
      <c r="AJ258" s="27" t="n">
        <v>1</v>
      </c>
      <c r="AK258" s="27" t="n">
        <v>0</v>
      </c>
      <c r="AL258" s="22" t="str">
        <f aca="false">IF(OR(AJ258&gt;0,AK258&gt;0),"Sí","No")</f>
        <v>Sí</v>
      </c>
      <c r="AM258" s="6" t="s">
        <v>198</v>
      </c>
      <c r="AN258" s="6"/>
      <c r="AO258" s="12" t="n">
        <f aca="false">IF(M258&gt;0,K258/M258,"")</f>
        <v>0.4</v>
      </c>
      <c r="AP258" s="22" t="str">
        <f aca="false">IF(M258&gt;=Resumen!$B$5,"Alto","Bajo")</f>
        <v>Bajo</v>
      </c>
      <c r="AQ258" s="22" t="str">
        <f aca="false">IF(AO258&gt;=Resumen!$B$28,"Alto","Bajo")</f>
        <v>Alto</v>
      </c>
      <c r="AR258" s="22" t="str">
        <f aca="false">AP258&amp;" Potencial / "&amp;AQ258&amp;" Share"</f>
        <v>Bajo Potencial / Alto Share</v>
      </c>
      <c r="AS258" s="22" t="str">
        <f aca="false">IF(Q258="Sí",IF(AO258&gt;=Resumen!$B$29,"Alto","Bajo"),"")</f>
        <v>Bajo</v>
      </c>
      <c r="AT258" s="22" t="str">
        <f aca="false">IF(AS258&lt;&gt;"",AP258&amp;" Potencial / "&amp;AS258&amp;" Share","")</f>
        <v>Bajo Potencial / Bajo Share</v>
      </c>
      <c r="AU258" s="22" t="str">
        <f aca="false">IF(AH258="","Sin dato",IF(AH258-AO258&gt;Resumen!$B$6,"Sobre-exhibido",IF(AO258-AH258&gt;Resumen!$B$6,"Sub-exhibido","En línea")))</f>
        <v>En línea</v>
      </c>
      <c r="AV258" s="22" t="n">
        <f aca="false">IF(AT258="","",IF(AT258="Alto Potencial / Bajo Share",1,IF(AT258="Alto Potencial / Alto Share",2,IF(AT258="Bajo Potencial / Alto Share",3,4))))</f>
        <v>4</v>
      </c>
      <c r="AW258" s="22" t="str">
        <f aca="false">IF(Q258="No","Sin competencia directa",IF(AV258=1,"1 - Foco Conquista (Alto Pot / Bajo Share)",IF(AV258=2,"2 - Foco Defensa (Alto Pot / Alto Share)",IF(AV258=3,"3 - Monitoreo (Bajo Pot / Alto Share)","4 - Baja Prioridad (Bajo Pot / Bajo Share)"))))</f>
        <v>4 - Baja Prioridad (Bajo Pot / Bajo Share)</v>
      </c>
      <c r="AX258" s="12" t="str">
        <f aca="false">IF(OR(IFERROR(AND(W258&lt;&gt;"",Y258&lt;&gt;"",Y258-W258&gt;Resumen!$B$8),FALSE()),IFERROR(AND(X258&lt;&gt;"",Y258&lt;&gt;"",Y258-X258&gt;Resumen!$B$8),FALSE())),MAX(IF(IFERROR(AND(W258&lt;&gt;"",Y258&lt;&gt;"",Y258-W258&gt;Resumen!$B$8),FALSE()),Y258-W258,0),IF(IFERROR(AND(X258&lt;&gt;"",Y258&lt;&gt;"",Y258-X258&gt;Resumen!$B$8),FALSE()),Y258-X258,0)),"")</f>
        <v/>
      </c>
      <c r="AY258" s="22" t="str">
        <f aca="false">IF(OR(IFERROR(AND(W258&lt;&gt;"",Y258&lt;&gt;"",Y258-W258&gt;Resumen!$B$8),FALSE()),IFERROR(AND(X258&lt;&gt;"",Y258&lt;&gt;"",Y258-X258&gt;Resumen!$B$8),FALSE())),TRIM("Lays tiene mayor markup que "&amp;IF(IFERROR(AND(W258&lt;&gt;"",Y258&lt;&gt;"",Y258-W258&gt;Resumen!$B$8),FALSE()),"Quento ","")&amp;IF(IFERROR(AND(X258&lt;&gt;"",Y258&lt;&gt;"",Y258-X258&gt;Resumen!$B$8),FALSE()),"Julicroc ","")&amp;"en este PDV"),"")</f>
        <v/>
      </c>
      <c r="AZ258" s="22" t="str">
        <f aca="false">IF(COUNTIF('Plan Pehuamar - Lista'!$A$2:$A$167,A258)&gt;0,"Sí","No")</f>
        <v>Sí</v>
      </c>
      <c r="BA258" s="22" t="str">
        <f aca="false">IF(COUNTIF('Plan Combo 9+1'!$A$2:$A$226,A258)&gt;0,"Sí","No")</f>
        <v>No</v>
      </c>
      <c r="BB258" s="22" t="str">
        <f aca="false">IF(AH258="","No",IF(BA258="Sí",IF((AO258-AH258)&gt;Resumen!$B$6,"Sí","No"),IF((AO258-AH258)&gt;=Resumen!$B$132,"Sí","No")))</f>
        <v>No</v>
      </c>
      <c r="BC258" s="22" t="str">
        <f aca="false">IF(AND(N258="Sí",AL258="Sí",AI258=0),"Sí","No")</f>
        <v>No</v>
      </c>
      <c r="BD258" s="22" t="str">
        <f aca="false">IF(COUNTIF('Plan 9+1 (con Pehuamar)'!$A$2:$A$227,A258)&gt;0,"Sí","No")</f>
        <v>No</v>
      </c>
    </row>
    <row r="259" customFormat="false" ht="15" hidden="false" customHeight="true" outlineLevel="0" collapsed="false">
      <c r="A259" s="6" t="n">
        <v>401156</v>
      </c>
      <c r="B259" s="6" t="n">
        <v>2</v>
      </c>
      <c r="C259" s="6" t="n">
        <v>201</v>
      </c>
      <c r="D259" s="6" t="s">
        <v>194</v>
      </c>
      <c r="E259" s="6" t="s">
        <v>475</v>
      </c>
      <c r="F259" s="6" t="s">
        <v>201</v>
      </c>
      <c r="G259" s="6" t="s">
        <v>129</v>
      </c>
      <c r="H259" s="6" t="s">
        <v>197</v>
      </c>
      <c r="I259" s="27" t="n">
        <v>5</v>
      </c>
      <c r="J259" s="27" t="n">
        <v>0</v>
      </c>
      <c r="K259" s="27" t="n">
        <v>4</v>
      </c>
      <c r="L259" s="28" t="n">
        <f aca="false">I259+J259</f>
        <v>5</v>
      </c>
      <c r="M259" s="28" t="n">
        <f aca="false">L259+K259</f>
        <v>9</v>
      </c>
      <c r="N259" s="22" t="str">
        <f aca="false">IF(I259&gt;0,"Sí","No")</f>
        <v>Sí</v>
      </c>
      <c r="O259" s="22" t="str">
        <f aca="false">IF(J259&gt;0,"Sí","No")</f>
        <v>No</v>
      </c>
      <c r="P259" s="22" t="str">
        <f aca="false">IF(K259&gt;0,"Sí","No")</f>
        <v>Sí</v>
      </c>
      <c r="Q259" s="22" t="str">
        <f aca="false">IF(OR(I259&gt;0,J259&gt;0),"Sí","No")</f>
        <v>Sí</v>
      </c>
      <c r="R259" s="27" t="n">
        <v>1800</v>
      </c>
      <c r="S259" s="27" t="n">
        <v>2900</v>
      </c>
      <c r="T259" s="27"/>
      <c r="U259" s="27"/>
      <c r="V259" s="27" t="n">
        <v>3500</v>
      </c>
      <c r="W259" s="12" t="n">
        <f aca="false">IF(AND(I259&gt;0,R259&gt;0),(S259-R259)/R259,"")</f>
        <v>0.611111111111111</v>
      </c>
      <c r="X259" s="12" t="str">
        <f aca="false">IF(AND(J259&gt;0,T259&gt;0),(U259-T259)/T259,"")</f>
        <v/>
      </c>
      <c r="Y259" s="12" t="n">
        <f aca="false">IF(AND(K259&gt;0,V259&gt;0),(V259-Resumen!$B$7)/Resumen!$B$7,"")</f>
        <v>0.4</v>
      </c>
      <c r="Z259" s="28" t="n">
        <f aca="false">IF(AND(K259&gt;0,I259&gt;0,V259&gt;0,S259&gt;0),V259-S259,"")</f>
        <v>600</v>
      </c>
      <c r="AA259" s="12" t="n">
        <f aca="false">IF(Z259&lt;&gt;"",Z259/S259,"")</f>
        <v>0.206896551724138</v>
      </c>
      <c r="AB259" s="28" t="str">
        <f aca="false">IF(AND(K259&gt;0,J259&gt;0,V259&gt;0,U259&gt;0),V259-U259,"")</f>
        <v/>
      </c>
      <c r="AC259" s="12" t="str">
        <f aca="false">IF(AB259&lt;&gt;"",AB259/U259,"")</f>
        <v/>
      </c>
      <c r="AD259" s="27" t="n">
        <v>4</v>
      </c>
      <c r="AE259" s="27" t="n">
        <v>4</v>
      </c>
      <c r="AF259" s="27" t="n">
        <v>0</v>
      </c>
      <c r="AG259" s="28" t="n">
        <f aca="false">AD259+AE259+AF259</f>
        <v>8</v>
      </c>
      <c r="AH259" s="12" t="n">
        <f aca="false">IF(AG259&gt;0,AD259/AG259,"")</f>
        <v>0.5</v>
      </c>
      <c r="AI259" s="27" t="n">
        <v>1</v>
      </c>
      <c r="AJ259" s="27" t="n">
        <v>0</v>
      </c>
      <c r="AK259" s="27" t="n">
        <v>0</v>
      </c>
      <c r="AL259" s="22" t="str">
        <f aca="false">IF(OR(AJ259&gt;0,AK259&gt;0),"Sí","No")</f>
        <v>No</v>
      </c>
      <c r="AM259" s="6" t="s">
        <v>198</v>
      </c>
      <c r="AN259" s="6"/>
      <c r="AO259" s="12" t="n">
        <f aca="false">IF(M259&gt;0,K259/M259,"")</f>
        <v>0.444444444444444</v>
      </c>
      <c r="AP259" s="22" t="str">
        <f aca="false">IF(M259&gt;=Resumen!$B$5,"Alto","Bajo")</f>
        <v>Bajo</v>
      </c>
      <c r="AQ259" s="22" t="str">
        <f aca="false">IF(AO259&gt;=Resumen!$B$28,"Alto","Bajo")</f>
        <v>Alto</v>
      </c>
      <c r="AR259" s="22" t="str">
        <f aca="false">AP259&amp;" Potencial / "&amp;AQ259&amp;" Share"</f>
        <v>Bajo Potencial / Alto Share</v>
      </c>
      <c r="AS259" s="22" t="str">
        <f aca="false">IF(Q259="Sí",IF(AO259&gt;=Resumen!$B$29,"Alto","Bajo"),"")</f>
        <v>Bajo</v>
      </c>
      <c r="AT259" s="22" t="str">
        <f aca="false">IF(AS259&lt;&gt;"",AP259&amp;" Potencial / "&amp;AS259&amp;" Share","")</f>
        <v>Bajo Potencial / Bajo Share</v>
      </c>
      <c r="AU259" s="22" t="str">
        <f aca="false">IF(AH259="","Sin dato",IF(AH259-AO259&gt;Resumen!$B$6,"Sobre-exhibido",IF(AO259-AH259&gt;Resumen!$B$6,"Sub-exhibido","En línea")))</f>
        <v>Sobre-exhibido</v>
      </c>
      <c r="AV259" s="22" t="n">
        <f aca="false">IF(AT259="","",IF(AT259="Alto Potencial / Bajo Share",1,IF(AT259="Alto Potencial / Alto Share",2,IF(AT259="Bajo Potencial / Alto Share",3,4))))</f>
        <v>4</v>
      </c>
      <c r="AW259" s="22" t="str">
        <f aca="false">IF(Q259="No","Sin competencia directa",IF(AV259=1,"1 - Foco Conquista (Alto Pot / Bajo Share)",IF(AV259=2,"2 - Foco Defensa (Alto Pot / Alto Share)",IF(AV259=3,"3 - Monitoreo (Bajo Pot / Alto Share)","4 - Baja Prioridad (Bajo Pot / Bajo Share)"))))</f>
        <v>4 - Baja Prioridad (Bajo Pot / Bajo Share)</v>
      </c>
      <c r="AX259" s="12" t="str">
        <f aca="false">IF(OR(IFERROR(AND(W259&lt;&gt;"",Y259&lt;&gt;"",Y259-W259&gt;Resumen!$B$8),FALSE()),IFERROR(AND(X259&lt;&gt;"",Y259&lt;&gt;"",Y259-X259&gt;Resumen!$B$8),FALSE())),MAX(IF(IFERROR(AND(W259&lt;&gt;"",Y259&lt;&gt;"",Y259-W259&gt;Resumen!$B$8),FALSE()),Y259-W259,0),IF(IFERROR(AND(X259&lt;&gt;"",Y259&lt;&gt;"",Y259-X259&gt;Resumen!$B$8),FALSE()),Y259-X259,0)),"")</f>
        <v/>
      </c>
      <c r="AY259" s="22" t="str">
        <f aca="false">IF(OR(IFERROR(AND(W259&lt;&gt;"",Y259&lt;&gt;"",Y259-W259&gt;Resumen!$B$8),FALSE()),IFERROR(AND(X259&lt;&gt;"",Y259&lt;&gt;"",Y259-X259&gt;Resumen!$B$8),FALSE())),TRIM("Lays tiene mayor markup que "&amp;IF(IFERROR(AND(W259&lt;&gt;"",Y259&lt;&gt;"",Y259-W259&gt;Resumen!$B$8),FALSE()),"Quento ","")&amp;IF(IFERROR(AND(X259&lt;&gt;"",Y259&lt;&gt;"",Y259-X259&gt;Resumen!$B$8),FALSE()),"Julicroc ","")&amp;"en este PDV"),"")</f>
        <v/>
      </c>
      <c r="AZ259" s="22" t="str">
        <f aca="false">IF(COUNTIF('Plan Pehuamar - Lista'!$A$2:$A$167,A259)&gt;0,"Sí","No")</f>
        <v>No</v>
      </c>
      <c r="BA259" s="22" t="str">
        <f aca="false">IF(COUNTIF('Plan Combo 9+1'!$A$2:$A$226,A259)&gt;0,"Sí","No")</f>
        <v>No</v>
      </c>
      <c r="BB259" s="22" t="str">
        <f aca="false">IF(AH259="","No",IF(BA259="Sí",IF((AO259-AH259)&gt;Resumen!$B$6,"Sí","No"),IF((AO259-AH259)&gt;=Resumen!$B$132,"Sí","No")))</f>
        <v>No</v>
      </c>
      <c r="BC259" s="22" t="str">
        <f aca="false">IF(AND(N259="Sí",AL259="Sí",AI259=0),"Sí","No")</f>
        <v>No</v>
      </c>
      <c r="BD259" s="22" t="str">
        <f aca="false">IF(COUNTIF('Plan 9+1 (con Pehuamar)'!$A$2:$A$227,A259)&gt;0,"Sí","No")</f>
        <v>No</v>
      </c>
    </row>
    <row r="260" customFormat="false" ht="15" hidden="false" customHeight="true" outlineLevel="0" collapsed="false">
      <c r="A260" s="6" t="n">
        <v>401171</v>
      </c>
      <c r="B260" s="6" t="n">
        <v>2</v>
      </c>
      <c r="C260" s="6" t="n">
        <v>201</v>
      </c>
      <c r="D260" s="6" t="s">
        <v>194</v>
      </c>
      <c r="E260" s="6" t="s">
        <v>476</v>
      </c>
      <c r="F260" s="6" t="s">
        <v>196</v>
      </c>
      <c r="G260" s="6" t="s">
        <v>129</v>
      </c>
      <c r="H260" s="6" t="s">
        <v>197</v>
      </c>
      <c r="I260" s="27" t="n">
        <v>12</v>
      </c>
      <c r="J260" s="27" t="n">
        <v>0</v>
      </c>
      <c r="K260" s="27" t="n">
        <v>4</v>
      </c>
      <c r="L260" s="28" t="n">
        <f aca="false">I260+J260</f>
        <v>12</v>
      </c>
      <c r="M260" s="28" t="n">
        <f aca="false">L260+K260</f>
        <v>16</v>
      </c>
      <c r="N260" s="22" t="str">
        <f aca="false">IF(I260&gt;0,"Sí","No")</f>
        <v>Sí</v>
      </c>
      <c r="O260" s="22" t="str">
        <f aca="false">IF(J260&gt;0,"Sí","No")</f>
        <v>No</v>
      </c>
      <c r="P260" s="22" t="str">
        <f aca="false">IF(K260&gt;0,"Sí","No")</f>
        <v>Sí</v>
      </c>
      <c r="Q260" s="22" t="str">
        <f aca="false">IF(OR(I260&gt;0,J260&gt;0),"Sí","No")</f>
        <v>Sí</v>
      </c>
      <c r="R260" s="27" t="n">
        <v>1800</v>
      </c>
      <c r="S260" s="27" t="n">
        <v>2800</v>
      </c>
      <c r="T260" s="27"/>
      <c r="U260" s="27"/>
      <c r="V260" s="27" t="n">
        <v>3400</v>
      </c>
      <c r="W260" s="12" t="n">
        <f aca="false">IF(AND(I260&gt;0,R260&gt;0),(S260-R260)/R260,"")</f>
        <v>0.555555555555556</v>
      </c>
      <c r="X260" s="12" t="str">
        <f aca="false">IF(AND(J260&gt;0,T260&gt;0),(U260-T260)/T260,"")</f>
        <v/>
      </c>
      <c r="Y260" s="12" t="n">
        <f aca="false">IF(AND(K260&gt;0,V260&gt;0),(V260-Resumen!$B$7)/Resumen!$B$7,"")</f>
        <v>0.36</v>
      </c>
      <c r="Z260" s="28" t="n">
        <f aca="false">IF(AND(K260&gt;0,I260&gt;0,V260&gt;0,S260&gt;0),V260-S260,"")</f>
        <v>600</v>
      </c>
      <c r="AA260" s="12" t="n">
        <f aca="false">IF(Z260&lt;&gt;"",Z260/S260,"")</f>
        <v>0.214285714285714</v>
      </c>
      <c r="AB260" s="28" t="str">
        <f aca="false">IF(AND(K260&gt;0,J260&gt;0,V260&gt;0,U260&gt;0),V260-U260,"")</f>
        <v/>
      </c>
      <c r="AC260" s="12" t="str">
        <f aca="false">IF(AB260&lt;&gt;"",AB260/U260,"")</f>
        <v/>
      </c>
      <c r="AD260" s="27" t="n">
        <v>2</v>
      </c>
      <c r="AE260" s="27" t="n">
        <v>2</v>
      </c>
      <c r="AF260" s="27" t="n">
        <v>0</v>
      </c>
      <c r="AG260" s="28" t="n">
        <f aca="false">AD260+AE260+AF260</f>
        <v>4</v>
      </c>
      <c r="AH260" s="12" t="n">
        <f aca="false">IF(AG260&gt;0,AD260/AG260,"")</f>
        <v>0.5</v>
      </c>
      <c r="AI260" s="27" t="n">
        <v>1</v>
      </c>
      <c r="AJ260" s="27" t="n">
        <v>0</v>
      </c>
      <c r="AK260" s="27" t="n">
        <v>0</v>
      </c>
      <c r="AL260" s="22" t="str">
        <f aca="false">IF(OR(AJ260&gt;0,AK260&gt;0),"Sí","No")</f>
        <v>No</v>
      </c>
      <c r="AM260" s="6" t="s">
        <v>198</v>
      </c>
      <c r="AN260" s="6"/>
      <c r="AO260" s="12" t="n">
        <f aca="false">IF(M260&gt;0,K260/M260,"")</f>
        <v>0.25</v>
      </c>
      <c r="AP260" s="22" t="str">
        <f aca="false">IF(M260&gt;=Resumen!$B$5,"Alto","Bajo")</f>
        <v>Bajo</v>
      </c>
      <c r="AQ260" s="22" t="str">
        <f aca="false">IF(AO260&gt;=Resumen!$B$28,"Alto","Bajo")</f>
        <v>Bajo</v>
      </c>
      <c r="AR260" s="22" t="str">
        <f aca="false">AP260&amp;" Potencial / "&amp;AQ260&amp;" Share"</f>
        <v>Bajo Potencial / Bajo Share</v>
      </c>
      <c r="AS260" s="22" t="str">
        <f aca="false">IF(Q260="Sí",IF(AO260&gt;=Resumen!$B$29,"Alto","Bajo"),"")</f>
        <v>Bajo</v>
      </c>
      <c r="AT260" s="22" t="str">
        <f aca="false">IF(AS260&lt;&gt;"",AP260&amp;" Potencial / "&amp;AS260&amp;" Share","")</f>
        <v>Bajo Potencial / Bajo Share</v>
      </c>
      <c r="AU260" s="22" t="str">
        <f aca="false">IF(AH260="","Sin dato",IF(AH260-AO260&gt;Resumen!$B$6,"Sobre-exhibido",IF(AO260-AH260&gt;Resumen!$B$6,"Sub-exhibido","En línea")))</f>
        <v>Sobre-exhibido</v>
      </c>
      <c r="AV260" s="22" t="n">
        <f aca="false">IF(AT260="","",IF(AT260="Alto Potencial / Bajo Share",1,IF(AT260="Alto Potencial / Alto Share",2,IF(AT260="Bajo Potencial / Alto Share",3,4))))</f>
        <v>4</v>
      </c>
      <c r="AW260" s="22" t="str">
        <f aca="false">IF(Q260="No","Sin competencia directa",IF(AV260=1,"1 - Foco Conquista (Alto Pot / Bajo Share)",IF(AV260=2,"2 - Foco Defensa (Alto Pot / Alto Share)",IF(AV260=3,"3 - Monitoreo (Bajo Pot / Alto Share)","4 - Baja Prioridad (Bajo Pot / Bajo Share)"))))</f>
        <v>4 - Baja Prioridad (Bajo Pot / Bajo Share)</v>
      </c>
      <c r="AX260" s="12" t="str">
        <f aca="false">IF(OR(IFERROR(AND(W260&lt;&gt;"",Y260&lt;&gt;"",Y260-W260&gt;Resumen!$B$8),FALSE()),IFERROR(AND(X260&lt;&gt;"",Y260&lt;&gt;"",Y260-X260&gt;Resumen!$B$8),FALSE())),MAX(IF(IFERROR(AND(W260&lt;&gt;"",Y260&lt;&gt;"",Y260-W260&gt;Resumen!$B$8),FALSE()),Y260-W260,0),IF(IFERROR(AND(X260&lt;&gt;"",Y260&lt;&gt;"",Y260-X260&gt;Resumen!$B$8),FALSE()),Y260-X260,0)),"")</f>
        <v/>
      </c>
      <c r="AY260" s="22" t="str">
        <f aca="false">IF(OR(IFERROR(AND(W260&lt;&gt;"",Y260&lt;&gt;"",Y260-W260&gt;Resumen!$B$8),FALSE()),IFERROR(AND(X260&lt;&gt;"",Y260&lt;&gt;"",Y260-X260&gt;Resumen!$B$8),FALSE())),TRIM("Lays tiene mayor markup que "&amp;IF(IFERROR(AND(W260&lt;&gt;"",Y260&lt;&gt;"",Y260-W260&gt;Resumen!$B$8),FALSE()),"Quento ","")&amp;IF(IFERROR(AND(X260&lt;&gt;"",Y260&lt;&gt;"",Y260-X260&gt;Resumen!$B$8),FALSE()),"Julicroc ","")&amp;"en este PDV"),"")</f>
        <v/>
      </c>
      <c r="AZ260" s="22" t="str">
        <f aca="false">IF(COUNTIF('Plan Pehuamar - Lista'!$A$2:$A$167,A260)&gt;0,"Sí","No")</f>
        <v>No</v>
      </c>
      <c r="BA260" s="22" t="str">
        <f aca="false">IF(COUNTIF('Plan Combo 9+1'!$A$2:$A$226,A260)&gt;0,"Sí","No")</f>
        <v>No</v>
      </c>
      <c r="BB260" s="22" t="str">
        <f aca="false">IF(AH260="","No",IF(BA260="Sí",IF((AO260-AH260)&gt;Resumen!$B$6,"Sí","No"),IF((AO260-AH260)&gt;=Resumen!$B$132,"Sí","No")))</f>
        <v>No</v>
      </c>
      <c r="BC260" s="22" t="str">
        <f aca="false">IF(AND(N260="Sí",AL260="Sí",AI260=0),"Sí","No")</f>
        <v>No</v>
      </c>
      <c r="BD260" s="22" t="str">
        <f aca="false">IF(COUNTIF('Plan 9+1 (con Pehuamar)'!$A$2:$A$227,A260)&gt;0,"Sí","No")</f>
        <v>No</v>
      </c>
    </row>
    <row r="261" customFormat="false" ht="15" hidden="false" customHeight="true" outlineLevel="0" collapsed="false">
      <c r="A261" s="6" t="n">
        <v>401195</v>
      </c>
      <c r="B261" s="6" t="n">
        <v>2</v>
      </c>
      <c r="C261" s="6" t="n">
        <v>201</v>
      </c>
      <c r="D261" s="6" t="s">
        <v>194</v>
      </c>
      <c r="E261" s="6" t="s">
        <v>477</v>
      </c>
      <c r="F261" s="6" t="s">
        <v>196</v>
      </c>
      <c r="G261" s="6" t="s">
        <v>129</v>
      </c>
      <c r="H261" s="6" t="s">
        <v>197</v>
      </c>
      <c r="I261" s="27" t="n">
        <v>10</v>
      </c>
      <c r="J261" s="27" t="n">
        <v>0</v>
      </c>
      <c r="K261" s="27" t="n">
        <v>4</v>
      </c>
      <c r="L261" s="28" t="n">
        <f aca="false">I261+J261</f>
        <v>10</v>
      </c>
      <c r="M261" s="28" t="n">
        <f aca="false">L261+K261</f>
        <v>14</v>
      </c>
      <c r="N261" s="22" t="str">
        <f aca="false">IF(I261&gt;0,"Sí","No")</f>
        <v>Sí</v>
      </c>
      <c r="O261" s="22" t="str">
        <f aca="false">IF(J261&gt;0,"Sí","No")</f>
        <v>No</v>
      </c>
      <c r="P261" s="22" t="str">
        <f aca="false">IF(K261&gt;0,"Sí","No")</f>
        <v>Sí</v>
      </c>
      <c r="Q261" s="22" t="str">
        <f aca="false">IF(OR(I261&gt;0,J261&gt;0),"Sí","No")</f>
        <v>Sí</v>
      </c>
      <c r="R261" s="27" t="n">
        <v>1800</v>
      </c>
      <c r="S261" s="27" t="n">
        <v>2600</v>
      </c>
      <c r="T261" s="27"/>
      <c r="U261" s="27"/>
      <c r="V261" s="27" t="n">
        <v>3300</v>
      </c>
      <c r="W261" s="12" t="n">
        <f aca="false">IF(AND(I261&gt;0,R261&gt;0),(S261-R261)/R261,"")</f>
        <v>0.444444444444444</v>
      </c>
      <c r="X261" s="12" t="str">
        <f aca="false">IF(AND(J261&gt;0,T261&gt;0),(U261-T261)/T261,"")</f>
        <v/>
      </c>
      <c r="Y261" s="12" t="n">
        <f aca="false">IF(AND(K261&gt;0,V261&gt;0),(V261-Resumen!$B$7)/Resumen!$B$7,"")</f>
        <v>0.32</v>
      </c>
      <c r="Z261" s="28" t="n">
        <f aca="false">IF(AND(K261&gt;0,I261&gt;0,V261&gt;0,S261&gt;0),V261-S261,"")</f>
        <v>700</v>
      </c>
      <c r="AA261" s="12" t="n">
        <f aca="false">IF(Z261&lt;&gt;"",Z261/S261,"")</f>
        <v>0.269230769230769</v>
      </c>
      <c r="AB261" s="28" t="str">
        <f aca="false">IF(AND(K261&gt;0,J261&gt;0,V261&gt;0,U261&gt;0),V261-U261,"")</f>
        <v/>
      </c>
      <c r="AC261" s="12" t="str">
        <f aca="false">IF(AB261&lt;&gt;"",AB261/U261,"")</f>
        <v/>
      </c>
      <c r="AD261" s="27" t="n">
        <v>1</v>
      </c>
      <c r="AE261" s="27" t="n">
        <v>2</v>
      </c>
      <c r="AF261" s="27" t="n">
        <v>0</v>
      </c>
      <c r="AG261" s="28" t="n">
        <f aca="false">AD261+AE261+AF261</f>
        <v>3</v>
      </c>
      <c r="AH261" s="12" t="n">
        <f aca="false">IF(AG261&gt;0,AD261/AG261,"")</f>
        <v>0.333333333333333</v>
      </c>
      <c r="AI261" s="27" t="n">
        <v>1</v>
      </c>
      <c r="AJ261" s="27" t="n">
        <v>0</v>
      </c>
      <c r="AK261" s="27" t="n">
        <v>0</v>
      </c>
      <c r="AL261" s="22" t="str">
        <f aca="false">IF(OR(AJ261&gt;0,AK261&gt;0),"Sí","No")</f>
        <v>No</v>
      </c>
      <c r="AM261" s="6" t="s">
        <v>198</v>
      </c>
      <c r="AN261" s="6"/>
      <c r="AO261" s="12" t="n">
        <f aca="false">IF(M261&gt;0,K261/M261,"")</f>
        <v>0.285714285714286</v>
      </c>
      <c r="AP261" s="22" t="str">
        <f aca="false">IF(M261&gt;=Resumen!$B$5,"Alto","Bajo")</f>
        <v>Bajo</v>
      </c>
      <c r="AQ261" s="22" t="str">
        <f aca="false">IF(AO261&gt;=Resumen!$B$28,"Alto","Bajo")</f>
        <v>Bajo</v>
      </c>
      <c r="AR261" s="22" t="str">
        <f aca="false">AP261&amp;" Potencial / "&amp;AQ261&amp;" Share"</f>
        <v>Bajo Potencial / Bajo Share</v>
      </c>
      <c r="AS261" s="22" t="str">
        <f aca="false">IF(Q261="Sí",IF(AO261&gt;=Resumen!$B$29,"Alto","Bajo"),"")</f>
        <v>Bajo</v>
      </c>
      <c r="AT261" s="22" t="str">
        <f aca="false">IF(AS261&lt;&gt;"",AP261&amp;" Potencial / "&amp;AS261&amp;" Share","")</f>
        <v>Bajo Potencial / Bajo Share</v>
      </c>
      <c r="AU261" s="22" t="str">
        <f aca="false">IF(AH261="","Sin dato",IF(AH261-AO261&gt;Resumen!$B$6,"Sobre-exhibido",IF(AO261-AH261&gt;Resumen!$B$6,"Sub-exhibido","En línea")))</f>
        <v>En línea</v>
      </c>
      <c r="AV261" s="22" t="n">
        <f aca="false">IF(AT261="","",IF(AT261="Alto Potencial / Bajo Share",1,IF(AT261="Alto Potencial / Alto Share",2,IF(AT261="Bajo Potencial / Alto Share",3,4))))</f>
        <v>4</v>
      </c>
      <c r="AW261" s="22" t="str">
        <f aca="false">IF(Q261="No","Sin competencia directa",IF(AV261=1,"1 - Foco Conquista (Alto Pot / Bajo Share)",IF(AV261=2,"2 - Foco Defensa (Alto Pot / Alto Share)",IF(AV261=3,"3 - Monitoreo (Bajo Pot / Alto Share)","4 - Baja Prioridad (Bajo Pot / Bajo Share)"))))</f>
        <v>4 - Baja Prioridad (Bajo Pot / Bajo Share)</v>
      </c>
      <c r="AX261" s="12" t="str">
        <f aca="false">IF(OR(IFERROR(AND(W261&lt;&gt;"",Y261&lt;&gt;"",Y261-W261&gt;Resumen!$B$8),FALSE()),IFERROR(AND(X261&lt;&gt;"",Y261&lt;&gt;"",Y261-X261&gt;Resumen!$B$8),FALSE())),MAX(IF(IFERROR(AND(W261&lt;&gt;"",Y261&lt;&gt;"",Y261-W261&gt;Resumen!$B$8),FALSE()),Y261-W261,0),IF(IFERROR(AND(X261&lt;&gt;"",Y261&lt;&gt;"",Y261-X261&gt;Resumen!$B$8),FALSE()),Y261-X261,0)),"")</f>
        <v/>
      </c>
      <c r="AY261" s="22" t="str">
        <f aca="false">IF(OR(IFERROR(AND(W261&lt;&gt;"",Y261&lt;&gt;"",Y261-W261&gt;Resumen!$B$8),FALSE()),IFERROR(AND(X261&lt;&gt;"",Y261&lt;&gt;"",Y261-X261&gt;Resumen!$B$8),FALSE())),TRIM("Lays tiene mayor markup que "&amp;IF(IFERROR(AND(W261&lt;&gt;"",Y261&lt;&gt;"",Y261-W261&gt;Resumen!$B$8),FALSE()),"Quento ","")&amp;IF(IFERROR(AND(X261&lt;&gt;"",Y261&lt;&gt;"",Y261-X261&gt;Resumen!$B$8),FALSE()),"Julicroc ","")&amp;"en este PDV"),"")</f>
        <v/>
      </c>
      <c r="AZ261" s="22" t="str">
        <f aca="false">IF(COUNTIF('Plan Pehuamar - Lista'!$A$2:$A$167,A261)&gt;0,"Sí","No")</f>
        <v>Sí</v>
      </c>
      <c r="BA261" s="22" t="str">
        <f aca="false">IF(COUNTIF('Plan Combo 9+1'!$A$2:$A$226,A261)&gt;0,"Sí","No")</f>
        <v>No</v>
      </c>
      <c r="BB261" s="22" t="str">
        <f aca="false">IF(AH261="","No",IF(BA261="Sí",IF((AO261-AH261)&gt;Resumen!$B$6,"Sí","No"),IF((AO261-AH261)&gt;=Resumen!$B$132,"Sí","No")))</f>
        <v>No</v>
      </c>
      <c r="BC261" s="22" t="str">
        <f aca="false">IF(AND(N261="Sí",AL261="Sí",AI261=0),"Sí","No")</f>
        <v>No</v>
      </c>
      <c r="BD261" s="22" t="str">
        <f aca="false">IF(COUNTIF('Plan 9+1 (con Pehuamar)'!$A$2:$A$227,A261)&gt;0,"Sí","No")</f>
        <v>No</v>
      </c>
    </row>
    <row r="262" customFormat="false" ht="15" hidden="false" customHeight="true" outlineLevel="0" collapsed="false">
      <c r="A262" s="6" t="n">
        <v>401223</v>
      </c>
      <c r="B262" s="6" t="n">
        <v>2</v>
      </c>
      <c r="C262" s="6" t="n">
        <v>201</v>
      </c>
      <c r="D262" s="6" t="s">
        <v>194</v>
      </c>
      <c r="E262" s="6" t="s">
        <v>478</v>
      </c>
      <c r="F262" s="6" t="s">
        <v>196</v>
      </c>
      <c r="G262" s="6" t="s">
        <v>129</v>
      </c>
      <c r="H262" s="6" t="s">
        <v>197</v>
      </c>
      <c r="I262" s="27" t="n">
        <v>0</v>
      </c>
      <c r="J262" s="27" t="n">
        <v>0</v>
      </c>
      <c r="K262" s="27" t="n">
        <v>0.5</v>
      </c>
      <c r="L262" s="28" t="n">
        <f aca="false">I262+J262</f>
        <v>0</v>
      </c>
      <c r="M262" s="28" t="n">
        <f aca="false">L262+K262</f>
        <v>0.5</v>
      </c>
      <c r="N262" s="22" t="str">
        <f aca="false">IF(I262&gt;0,"Sí","No")</f>
        <v>No</v>
      </c>
      <c r="O262" s="22" t="str">
        <f aca="false">IF(J262&gt;0,"Sí","No")</f>
        <v>No</v>
      </c>
      <c r="P262" s="22" t="str">
        <f aca="false">IF(K262&gt;0,"Sí","No")</f>
        <v>Sí</v>
      </c>
      <c r="Q262" s="22" t="str">
        <f aca="false">IF(OR(I262&gt;0,J262&gt;0),"Sí","No")</f>
        <v>No</v>
      </c>
      <c r="R262" s="27"/>
      <c r="S262" s="27"/>
      <c r="T262" s="27"/>
      <c r="U262" s="27"/>
      <c r="V262" s="27"/>
      <c r="W262" s="12" t="str">
        <f aca="false">IF(AND(I262&gt;0,R262&gt;0),(S262-R262)/R262,"")</f>
        <v/>
      </c>
      <c r="X262" s="12" t="str">
        <f aca="false">IF(AND(J262&gt;0,T262&gt;0),(U262-T262)/T262,"")</f>
        <v/>
      </c>
      <c r="Y262" s="12" t="str">
        <f aca="false">IF(AND(K262&gt;0,V262&gt;0),(V262-Resumen!$B$7)/Resumen!$B$7,"")</f>
        <v/>
      </c>
      <c r="Z262" s="28" t="str">
        <f aca="false">IF(AND(K262&gt;0,I262&gt;0,V262&gt;0,S262&gt;0),V262-S262,"")</f>
        <v/>
      </c>
      <c r="AA262" s="12" t="str">
        <f aca="false">IF(Z262&lt;&gt;"",Z262/S262,"")</f>
        <v/>
      </c>
      <c r="AB262" s="28" t="str">
        <f aca="false">IF(AND(K262&gt;0,J262&gt;0,V262&gt;0,U262&gt;0),V262-U262,"")</f>
        <v/>
      </c>
      <c r="AC262" s="12" t="str">
        <f aca="false">IF(AB262&lt;&gt;"",AB262/U262,"")</f>
        <v/>
      </c>
      <c r="AD262" s="27" t="n">
        <v>0</v>
      </c>
      <c r="AE262" s="27" t="n">
        <v>0</v>
      </c>
      <c r="AF262" s="27" t="n">
        <v>0</v>
      </c>
      <c r="AG262" s="28" t="n">
        <f aca="false">AD262+AE262+AF262</f>
        <v>0</v>
      </c>
      <c r="AH262" s="12" t="str">
        <f aca="false">IF(AG262&gt;0,AD262/AG262,"")</f>
        <v/>
      </c>
      <c r="AI262" s="27" t="n">
        <v>0</v>
      </c>
      <c r="AJ262" s="27" t="n">
        <v>0</v>
      </c>
      <c r="AK262" s="27" t="n">
        <v>0</v>
      </c>
      <c r="AL262" s="22" t="str">
        <f aca="false">IF(OR(AJ262&gt;0,AK262&gt;0),"Sí","No")</f>
        <v>No</v>
      </c>
      <c r="AM262" s="6"/>
      <c r="AN262" s="6"/>
      <c r="AO262" s="12" t="n">
        <f aca="false">IF(M262&gt;0,K262/M262,"")</f>
        <v>1</v>
      </c>
      <c r="AP262" s="22" t="str">
        <f aca="false">IF(M262&gt;=Resumen!$B$5,"Alto","Bajo")</f>
        <v>Bajo</v>
      </c>
      <c r="AQ262" s="22" t="str">
        <f aca="false">IF(AO262&gt;=Resumen!$B$28,"Alto","Bajo")</f>
        <v>Alto</v>
      </c>
      <c r="AR262" s="22" t="str">
        <f aca="false">AP262&amp;" Potencial / "&amp;AQ262&amp;" Share"</f>
        <v>Bajo Potencial / Alto Share</v>
      </c>
      <c r="AS262" s="22" t="str">
        <f aca="false">IF(Q262="Sí",IF(AO262&gt;=Resumen!$B$29,"Alto","Bajo"),"")</f>
        <v/>
      </c>
      <c r="AT262" s="22" t="str">
        <f aca="false">IF(AS262&lt;&gt;"",AP262&amp;" Potencial / "&amp;AS262&amp;" Share","")</f>
        <v/>
      </c>
      <c r="AU262" s="22" t="str">
        <f aca="false">IF(AH262="","Sin dato",IF(AH262-AO262&gt;Resumen!$B$6,"Sobre-exhibido",IF(AO262-AH262&gt;Resumen!$B$6,"Sub-exhibido","En línea")))</f>
        <v>Sin dato</v>
      </c>
      <c r="AV262" s="22" t="str">
        <f aca="false">IF(AT262="","",IF(AT262="Alto Potencial / Bajo Share",1,IF(AT262="Alto Potencial / Alto Share",2,IF(AT262="Bajo Potencial / Alto Share",3,4))))</f>
        <v/>
      </c>
      <c r="AW262" s="22" t="str">
        <f aca="false">IF(Q262="No","Sin competencia directa",IF(AV262=1,"1 - Foco Conquista (Alto Pot / Bajo Share)",IF(AV262=2,"2 - Foco Defensa (Alto Pot / Alto Share)",IF(AV262=3,"3 - Monitoreo (Bajo Pot / Alto Share)","4 - Baja Prioridad (Bajo Pot / Bajo Share)"))))</f>
        <v>Sin competencia directa</v>
      </c>
      <c r="AX262" s="12" t="str">
        <f aca="false">IF(OR(IFERROR(AND(W262&lt;&gt;"",Y262&lt;&gt;"",Y262-W262&gt;Resumen!$B$8),FALSE()),IFERROR(AND(X262&lt;&gt;"",Y262&lt;&gt;"",Y262-X262&gt;Resumen!$B$8),FALSE())),MAX(IF(IFERROR(AND(W262&lt;&gt;"",Y262&lt;&gt;"",Y262-W262&gt;Resumen!$B$8),FALSE()),Y262-W262,0),IF(IFERROR(AND(X262&lt;&gt;"",Y262&lt;&gt;"",Y262-X262&gt;Resumen!$B$8),FALSE()),Y262-X262,0)),"")</f>
        <v/>
      </c>
      <c r="AY262" s="22" t="str">
        <f aca="false">IF(OR(IFERROR(AND(W262&lt;&gt;"",Y262&lt;&gt;"",Y262-W262&gt;Resumen!$B$8),FALSE()),IFERROR(AND(X262&lt;&gt;"",Y262&lt;&gt;"",Y262-X262&gt;Resumen!$B$8),FALSE())),TRIM("Lays tiene mayor markup que "&amp;IF(IFERROR(AND(W262&lt;&gt;"",Y262&lt;&gt;"",Y262-W262&gt;Resumen!$B$8),FALSE()),"Quento ","")&amp;IF(IFERROR(AND(X262&lt;&gt;"",Y262&lt;&gt;"",Y262-X262&gt;Resumen!$B$8),FALSE()),"Julicroc ","")&amp;"en este PDV"),"")</f>
        <v/>
      </c>
      <c r="AZ262" s="22" t="str">
        <f aca="false">IF(COUNTIF('Plan Pehuamar - Lista'!$A$2:$A$167,A262)&gt;0,"Sí","No")</f>
        <v>No</v>
      </c>
      <c r="BA262" s="22" t="str">
        <f aca="false">IF(COUNTIF('Plan Combo 9+1'!$A$2:$A$226,A262)&gt;0,"Sí","No")</f>
        <v>No</v>
      </c>
      <c r="BB262" s="22" t="str">
        <f aca="false">IF(AH262="","No",IF(BA262="Sí",IF((AO262-AH262)&gt;Resumen!$B$6,"Sí","No"),IF((AO262-AH262)&gt;=Resumen!$B$132,"Sí","No")))</f>
        <v>No</v>
      </c>
      <c r="BC262" s="22" t="str">
        <f aca="false">IF(AND(N262="Sí",AL262="Sí",AI262=0),"Sí","No")</f>
        <v>No</v>
      </c>
      <c r="BD262" s="22" t="str">
        <f aca="false">IF(COUNTIF('Plan 9+1 (con Pehuamar)'!$A$2:$A$227,A262)&gt;0,"Sí","No")</f>
        <v>No</v>
      </c>
    </row>
    <row r="263" customFormat="false" ht="15" hidden="false" customHeight="true" outlineLevel="0" collapsed="false">
      <c r="A263" s="6" t="n">
        <v>401715</v>
      </c>
      <c r="B263" s="6" t="n">
        <v>2</v>
      </c>
      <c r="C263" s="6" t="n">
        <v>201</v>
      </c>
      <c r="D263" s="6" t="s">
        <v>194</v>
      </c>
      <c r="E263" s="6" t="s">
        <v>479</v>
      </c>
      <c r="F263" s="6" t="s">
        <v>201</v>
      </c>
      <c r="G263" s="6" t="s">
        <v>129</v>
      </c>
      <c r="H263" s="6" t="s">
        <v>197</v>
      </c>
      <c r="I263" s="27" t="n">
        <v>54</v>
      </c>
      <c r="J263" s="27" t="n">
        <v>0</v>
      </c>
      <c r="K263" s="27" t="n">
        <v>20</v>
      </c>
      <c r="L263" s="28" t="n">
        <f aca="false">I263+J263</f>
        <v>54</v>
      </c>
      <c r="M263" s="28" t="n">
        <f aca="false">L263+K263</f>
        <v>74</v>
      </c>
      <c r="N263" s="22" t="str">
        <f aca="false">IF(I263&gt;0,"Sí","No")</f>
        <v>Sí</v>
      </c>
      <c r="O263" s="22" t="str">
        <f aca="false">IF(J263&gt;0,"Sí","No")</f>
        <v>No</v>
      </c>
      <c r="P263" s="22" t="str">
        <f aca="false">IF(K263&gt;0,"Sí","No")</f>
        <v>Sí</v>
      </c>
      <c r="Q263" s="22" t="str">
        <f aca="false">IF(OR(I263&gt;0,J263&gt;0),"Sí","No")</f>
        <v>Sí</v>
      </c>
      <c r="R263" s="27" t="n">
        <v>1800</v>
      </c>
      <c r="S263" s="27" t="n">
        <v>2800</v>
      </c>
      <c r="T263" s="27"/>
      <c r="U263" s="27"/>
      <c r="V263" s="27" t="n">
        <v>3500</v>
      </c>
      <c r="W263" s="12" t="n">
        <f aca="false">IF(AND(I263&gt;0,R263&gt;0),(S263-R263)/R263,"")</f>
        <v>0.555555555555556</v>
      </c>
      <c r="X263" s="12" t="str">
        <f aca="false">IF(AND(J263&gt;0,T263&gt;0),(U263-T263)/T263,"")</f>
        <v/>
      </c>
      <c r="Y263" s="12" t="n">
        <f aca="false">IF(AND(K263&gt;0,V263&gt;0),(V263-Resumen!$B$7)/Resumen!$B$7,"")</f>
        <v>0.4</v>
      </c>
      <c r="Z263" s="28" t="n">
        <f aca="false">IF(AND(K263&gt;0,I263&gt;0,V263&gt;0,S263&gt;0),V263-S263,"")</f>
        <v>700</v>
      </c>
      <c r="AA263" s="12" t="n">
        <f aca="false">IF(Z263&lt;&gt;"",Z263/S263,"")</f>
        <v>0.25</v>
      </c>
      <c r="AB263" s="28" t="str">
        <f aca="false">IF(AND(K263&gt;0,J263&gt;0,V263&gt;0,U263&gt;0),V263-U263,"")</f>
        <v/>
      </c>
      <c r="AC263" s="12" t="str">
        <f aca="false">IF(AB263&lt;&gt;"",AB263/U263,"")</f>
        <v/>
      </c>
      <c r="AD263" s="27" t="n">
        <v>8</v>
      </c>
      <c r="AE263" s="27" t="n">
        <v>12</v>
      </c>
      <c r="AF263" s="27" t="n">
        <v>0</v>
      </c>
      <c r="AG263" s="28" t="n">
        <f aca="false">AD263+AE263+AF263</f>
        <v>20</v>
      </c>
      <c r="AH263" s="12" t="n">
        <f aca="false">IF(AG263&gt;0,AD263/AG263,"")</f>
        <v>0.4</v>
      </c>
      <c r="AI263" s="27" t="n">
        <v>1</v>
      </c>
      <c r="AJ263" s="27" t="n">
        <v>0</v>
      </c>
      <c r="AK263" s="27" t="n">
        <v>0</v>
      </c>
      <c r="AL263" s="22" t="str">
        <f aca="false">IF(OR(AJ263&gt;0,AK263&gt;0),"Sí","No")</f>
        <v>No</v>
      </c>
      <c r="AM263" s="6" t="s">
        <v>198</v>
      </c>
      <c r="AN263" s="6"/>
      <c r="AO263" s="12" t="n">
        <f aca="false">IF(M263&gt;0,K263/M263,"")</f>
        <v>0.27027027027027</v>
      </c>
      <c r="AP263" s="22" t="str">
        <f aca="false">IF(M263&gt;=Resumen!$B$5,"Alto","Bajo")</f>
        <v>Alto</v>
      </c>
      <c r="AQ263" s="22" t="str">
        <f aca="false">IF(AO263&gt;=Resumen!$B$28,"Alto","Bajo")</f>
        <v>Bajo</v>
      </c>
      <c r="AR263" s="22" t="str">
        <f aca="false">AP263&amp;" Potencial / "&amp;AQ263&amp;" Share"</f>
        <v>Alto Potencial / Bajo Share</v>
      </c>
      <c r="AS263" s="22" t="str">
        <f aca="false">IF(Q263="Sí",IF(AO263&gt;=Resumen!$B$29,"Alto","Bajo"),"")</f>
        <v>Bajo</v>
      </c>
      <c r="AT263" s="22" t="str">
        <f aca="false">IF(AS263&lt;&gt;"",AP263&amp;" Potencial / "&amp;AS263&amp;" Share","")</f>
        <v>Alto Potencial / Bajo Share</v>
      </c>
      <c r="AU263" s="22" t="str">
        <f aca="false">IF(AH263="","Sin dato",IF(AH263-AO263&gt;Resumen!$B$6,"Sobre-exhibido",IF(AO263-AH263&gt;Resumen!$B$6,"Sub-exhibido","En línea")))</f>
        <v>Sobre-exhibido</v>
      </c>
      <c r="AV263" s="22" t="n">
        <f aca="false">IF(AT263="","",IF(AT263="Alto Potencial / Bajo Share",1,IF(AT263="Alto Potencial / Alto Share",2,IF(AT263="Bajo Potencial / Alto Share",3,4))))</f>
        <v>1</v>
      </c>
      <c r="AW263" s="22" t="str">
        <f aca="false">IF(Q263="No","Sin competencia directa",IF(AV263=1,"1 - Foco Conquista (Alto Pot / Bajo Share)",IF(AV263=2,"2 - Foco Defensa (Alto Pot / Alto Share)",IF(AV263=3,"3 - Monitoreo (Bajo Pot / Alto Share)","4 - Baja Prioridad (Bajo Pot / Bajo Share)"))))</f>
        <v>1 - Foco Conquista (Alto Pot / Bajo Share)</v>
      </c>
      <c r="AX263" s="12" t="str">
        <f aca="false">IF(OR(IFERROR(AND(W263&lt;&gt;"",Y263&lt;&gt;"",Y263-W263&gt;Resumen!$B$8),FALSE()),IFERROR(AND(X263&lt;&gt;"",Y263&lt;&gt;"",Y263-X263&gt;Resumen!$B$8),FALSE())),MAX(IF(IFERROR(AND(W263&lt;&gt;"",Y263&lt;&gt;"",Y263-W263&gt;Resumen!$B$8),FALSE()),Y263-W263,0),IF(IFERROR(AND(X263&lt;&gt;"",Y263&lt;&gt;"",Y263-X263&gt;Resumen!$B$8),FALSE()),Y263-X263,0)),"")</f>
        <v/>
      </c>
      <c r="AY263" s="22" t="str">
        <f aca="false">IF(OR(IFERROR(AND(W263&lt;&gt;"",Y263&lt;&gt;"",Y263-W263&gt;Resumen!$B$8),FALSE()),IFERROR(AND(X263&lt;&gt;"",Y263&lt;&gt;"",Y263-X263&gt;Resumen!$B$8),FALSE())),TRIM("Lays tiene mayor markup que "&amp;IF(IFERROR(AND(W263&lt;&gt;"",Y263&lt;&gt;"",Y263-W263&gt;Resumen!$B$8),FALSE()),"Quento ","")&amp;IF(IFERROR(AND(X263&lt;&gt;"",Y263&lt;&gt;"",Y263-X263&gt;Resumen!$B$8),FALSE()),"Julicroc ","")&amp;"en este PDV"),"")</f>
        <v/>
      </c>
      <c r="AZ263" s="22" t="str">
        <f aca="false">IF(COUNTIF('Plan Pehuamar - Lista'!$A$2:$A$167,A263)&gt;0,"Sí","No")</f>
        <v>No</v>
      </c>
      <c r="BA263" s="22" t="str">
        <f aca="false">IF(COUNTIF('Plan Combo 9+1'!$A$2:$A$226,A263)&gt;0,"Sí","No")</f>
        <v>Sí</v>
      </c>
      <c r="BB263" s="22" t="str">
        <f aca="false">IF(AH263="","No",IF(BA263="Sí",IF((AO263-AH263)&gt;Resumen!$B$6,"Sí","No"),IF((AO263-AH263)&gt;=Resumen!$B$132,"Sí","No")))</f>
        <v>No</v>
      </c>
      <c r="BC263" s="22" t="str">
        <f aca="false">IF(AND(N263="Sí",AL263="Sí",AI263=0),"Sí","No")</f>
        <v>No</v>
      </c>
      <c r="BD263" s="22" t="str">
        <f aca="false">IF(COUNTIF('Plan 9+1 (con Pehuamar)'!$A$2:$A$227,A263)&gt;0,"Sí","No")</f>
        <v>Sí</v>
      </c>
    </row>
    <row r="264" customFormat="false" ht="15" hidden="false" customHeight="true" outlineLevel="0" collapsed="false">
      <c r="A264" s="6" t="n">
        <v>403001</v>
      </c>
      <c r="B264" s="6" t="n">
        <v>2</v>
      </c>
      <c r="C264" s="6" t="n">
        <v>201</v>
      </c>
      <c r="D264" s="6" t="s">
        <v>194</v>
      </c>
      <c r="E264" s="6" t="s">
        <v>480</v>
      </c>
      <c r="F264" s="6" t="s">
        <v>206</v>
      </c>
      <c r="G264" s="6" t="s">
        <v>129</v>
      </c>
      <c r="H264" s="6" t="s">
        <v>197</v>
      </c>
      <c r="I264" s="27" t="n">
        <v>10</v>
      </c>
      <c r="J264" s="27" t="n">
        <v>32</v>
      </c>
      <c r="K264" s="27" t="n">
        <v>0</v>
      </c>
      <c r="L264" s="28" t="n">
        <f aca="false">I264+J264</f>
        <v>42</v>
      </c>
      <c r="M264" s="28" t="n">
        <f aca="false">L264+K264</f>
        <v>42</v>
      </c>
      <c r="N264" s="22" t="str">
        <f aca="false">IF(I264&gt;0,"Sí","No")</f>
        <v>Sí</v>
      </c>
      <c r="O264" s="22" t="str">
        <f aca="false">IF(J264&gt;0,"Sí","No")</f>
        <v>Sí</v>
      </c>
      <c r="P264" s="22" t="str">
        <f aca="false">IF(K264&gt;0,"Sí","No")</f>
        <v>No</v>
      </c>
      <c r="Q264" s="22" t="str">
        <f aca="false">IF(OR(I264&gt;0,J264&gt;0),"Sí","No")</f>
        <v>Sí</v>
      </c>
      <c r="R264" s="27" t="n">
        <v>1750</v>
      </c>
      <c r="S264" s="27" t="n">
        <v>2500</v>
      </c>
      <c r="T264" s="27" t="n">
        <v>1100</v>
      </c>
      <c r="U264" s="27" t="n">
        <v>1800</v>
      </c>
      <c r="V264" s="27"/>
      <c r="W264" s="12" t="n">
        <f aca="false">IF(AND(I264&gt;0,R264&gt;0),(S264-R264)/R264,"")</f>
        <v>0.428571428571429</v>
      </c>
      <c r="X264" s="12" t="n">
        <f aca="false">IF(AND(J264&gt;0,T264&gt;0),(U264-T264)/T264,"")</f>
        <v>0.636363636363636</v>
      </c>
      <c r="Y264" s="12" t="str">
        <f aca="false">IF(AND(K264&gt;0,V264&gt;0),(V264-Resumen!$B$7)/Resumen!$B$7,"")</f>
        <v/>
      </c>
      <c r="Z264" s="28" t="str">
        <f aca="false">IF(AND(K264&gt;0,I264&gt;0,V264&gt;0,S264&gt;0),V264-S264,"")</f>
        <v/>
      </c>
      <c r="AA264" s="12" t="str">
        <f aca="false">IF(Z264&lt;&gt;"",Z264/S264,"")</f>
        <v/>
      </c>
      <c r="AB264" s="28" t="str">
        <f aca="false">IF(AND(K264&gt;0,J264&gt;0,V264&gt;0,U264&gt;0),V264-U264,"")</f>
        <v/>
      </c>
      <c r="AC264" s="12" t="str">
        <f aca="false">IF(AB264&lt;&gt;"",AB264/U264,"")</f>
        <v/>
      </c>
      <c r="AD264" s="27" t="n">
        <v>0</v>
      </c>
      <c r="AE264" s="27" t="n">
        <v>2</v>
      </c>
      <c r="AF264" s="27" t="n">
        <v>4</v>
      </c>
      <c r="AG264" s="28" t="n">
        <f aca="false">AD264+AE264+AF264</f>
        <v>6</v>
      </c>
      <c r="AH264" s="12" t="n">
        <f aca="false">IF(AG264&gt;0,AD264/AG264,"")</f>
        <v>0</v>
      </c>
      <c r="AI264" s="27" t="n">
        <v>0</v>
      </c>
      <c r="AJ264" s="27" t="n">
        <v>0</v>
      </c>
      <c r="AK264" s="27" t="n">
        <v>0</v>
      </c>
      <c r="AL264" s="22" t="str">
        <f aca="false">IF(OR(AJ264&gt;0,AK264&gt;0),"Sí","No")</f>
        <v>No</v>
      </c>
      <c r="AM264" s="6" t="s">
        <v>198</v>
      </c>
      <c r="AN264" s="6" t="s">
        <v>198</v>
      </c>
      <c r="AO264" s="12" t="n">
        <f aca="false">IF(M264&gt;0,K264/M264,"")</f>
        <v>0</v>
      </c>
      <c r="AP264" s="22" t="str">
        <f aca="false">IF(M264&gt;=Resumen!$B$5,"Alto","Bajo")</f>
        <v>Alto</v>
      </c>
      <c r="AQ264" s="22" t="str">
        <f aca="false">IF(AO264&gt;=Resumen!$B$28,"Alto","Bajo")</f>
        <v>Bajo</v>
      </c>
      <c r="AR264" s="22" t="str">
        <f aca="false">AP264&amp;" Potencial / "&amp;AQ264&amp;" Share"</f>
        <v>Alto Potencial / Bajo Share</v>
      </c>
      <c r="AS264" s="22" t="str">
        <f aca="false">IF(Q264="Sí",IF(AO264&gt;=Resumen!$B$29,"Alto","Bajo"),"")</f>
        <v>Bajo</v>
      </c>
      <c r="AT264" s="22" t="str">
        <f aca="false">IF(AS264&lt;&gt;"",AP264&amp;" Potencial / "&amp;AS264&amp;" Share","")</f>
        <v>Alto Potencial / Bajo Share</v>
      </c>
      <c r="AU264" s="22" t="str">
        <f aca="false">IF(AH264="","Sin dato",IF(AH264-AO264&gt;Resumen!$B$6,"Sobre-exhibido",IF(AO264-AH264&gt;Resumen!$B$6,"Sub-exhibido","En línea")))</f>
        <v>En línea</v>
      </c>
      <c r="AV264" s="22" t="n">
        <f aca="false">IF(AT264="","",IF(AT264="Alto Potencial / Bajo Share",1,IF(AT264="Alto Potencial / Alto Share",2,IF(AT264="Bajo Potencial / Alto Share",3,4))))</f>
        <v>1</v>
      </c>
      <c r="AW264" s="22" t="str">
        <f aca="false">IF(Q264="No","Sin competencia directa",IF(AV264=1,"1 - Foco Conquista (Alto Pot / Bajo Share)",IF(AV264=2,"2 - Foco Defensa (Alto Pot / Alto Share)",IF(AV264=3,"3 - Monitoreo (Bajo Pot / Alto Share)","4 - Baja Prioridad (Bajo Pot / Bajo Share)"))))</f>
        <v>1 - Foco Conquista (Alto Pot / Bajo Share)</v>
      </c>
      <c r="AX264" s="12" t="str">
        <f aca="false">IF(OR(IFERROR(AND(W264&lt;&gt;"",Y264&lt;&gt;"",Y264-W264&gt;Resumen!$B$8),FALSE()),IFERROR(AND(X264&lt;&gt;"",Y264&lt;&gt;"",Y264-X264&gt;Resumen!$B$8),FALSE())),MAX(IF(IFERROR(AND(W264&lt;&gt;"",Y264&lt;&gt;"",Y264-W264&gt;Resumen!$B$8),FALSE()),Y264-W264,0),IF(IFERROR(AND(X264&lt;&gt;"",Y264&lt;&gt;"",Y264-X264&gt;Resumen!$B$8),FALSE()),Y264-X264,0)),"")</f>
        <v/>
      </c>
      <c r="AY264" s="22" t="str">
        <f aca="false">IF(OR(IFERROR(AND(W264&lt;&gt;"",Y264&lt;&gt;"",Y264-W264&gt;Resumen!$B$8),FALSE()),IFERROR(AND(X264&lt;&gt;"",Y264&lt;&gt;"",Y264-X264&gt;Resumen!$B$8),FALSE())),TRIM("Lays tiene mayor markup que "&amp;IF(IFERROR(AND(W264&lt;&gt;"",Y264&lt;&gt;"",Y264-W264&gt;Resumen!$B$8),FALSE()),"Quento ","")&amp;IF(IFERROR(AND(X264&lt;&gt;"",Y264&lt;&gt;"",Y264-X264&gt;Resumen!$B$8),FALSE()),"Julicroc ","")&amp;"en este PDV"),"")</f>
        <v/>
      </c>
      <c r="AZ264" s="22" t="str">
        <f aca="false">IF(COUNTIF('Plan Pehuamar - Lista'!$A$2:$A$167,A264)&gt;0,"Sí","No")</f>
        <v>No</v>
      </c>
      <c r="BA264" s="22" t="str">
        <f aca="false">IF(COUNTIF('Plan Combo 9+1'!$A$2:$A$226,A264)&gt;0,"Sí","No")</f>
        <v>No</v>
      </c>
      <c r="BB264" s="22" t="str">
        <f aca="false">IF(AH264="","No",IF(BA264="Sí",IF((AO264-AH264)&gt;Resumen!$B$6,"Sí","No"),IF((AO264-AH264)&gt;=Resumen!$B$132,"Sí","No")))</f>
        <v>No</v>
      </c>
      <c r="BC264" s="22" t="str">
        <f aca="false">IF(AND(N264="Sí",AL264="Sí",AI264=0),"Sí","No")</f>
        <v>No</v>
      </c>
      <c r="BD264" s="22" t="str">
        <f aca="false">IF(COUNTIF('Plan 9+1 (con Pehuamar)'!$A$2:$A$227,A264)&gt;0,"Sí","No")</f>
        <v>No</v>
      </c>
    </row>
    <row r="265" customFormat="false" ht="15" hidden="false" customHeight="true" outlineLevel="0" collapsed="false">
      <c r="A265" s="6" t="n">
        <v>403181</v>
      </c>
      <c r="B265" s="6" t="n">
        <v>2</v>
      </c>
      <c r="C265" s="6" t="n">
        <v>201</v>
      </c>
      <c r="D265" s="6" t="s">
        <v>194</v>
      </c>
      <c r="E265" s="6" t="s">
        <v>481</v>
      </c>
      <c r="F265" s="6" t="s">
        <v>201</v>
      </c>
      <c r="G265" s="6" t="s">
        <v>129</v>
      </c>
      <c r="H265" s="6" t="s">
        <v>197</v>
      </c>
      <c r="I265" s="27" t="n">
        <v>0</v>
      </c>
      <c r="J265" s="27" t="n">
        <v>0</v>
      </c>
      <c r="K265" s="27" t="n">
        <v>4.4</v>
      </c>
      <c r="L265" s="28" t="n">
        <f aca="false">I265+J265</f>
        <v>0</v>
      </c>
      <c r="M265" s="28" t="n">
        <f aca="false">L265+K265</f>
        <v>4.4</v>
      </c>
      <c r="N265" s="22" t="str">
        <f aca="false">IF(I265&gt;0,"Sí","No")</f>
        <v>No</v>
      </c>
      <c r="O265" s="22" t="str">
        <f aca="false">IF(J265&gt;0,"Sí","No")</f>
        <v>No</v>
      </c>
      <c r="P265" s="22" t="str">
        <f aca="false">IF(K265&gt;0,"Sí","No")</f>
        <v>Sí</v>
      </c>
      <c r="Q265" s="22" t="str">
        <f aca="false">IF(OR(I265&gt;0,J265&gt;0),"Sí","No")</f>
        <v>No</v>
      </c>
      <c r="R265" s="27"/>
      <c r="S265" s="27"/>
      <c r="T265" s="27"/>
      <c r="U265" s="27"/>
      <c r="V265" s="27"/>
      <c r="W265" s="12" t="str">
        <f aca="false">IF(AND(I265&gt;0,R265&gt;0),(S265-R265)/R265,"")</f>
        <v/>
      </c>
      <c r="X265" s="12" t="str">
        <f aca="false">IF(AND(J265&gt;0,T265&gt;0),(U265-T265)/T265,"")</f>
        <v/>
      </c>
      <c r="Y265" s="12" t="str">
        <f aca="false">IF(AND(K265&gt;0,V265&gt;0),(V265-Resumen!$B$7)/Resumen!$B$7,"")</f>
        <v/>
      </c>
      <c r="Z265" s="28" t="str">
        <f aca="false">IF(AND(K265&gt;0,I265&gt;0,V265&gt;0,S265&gt;0),V265-S265,"")</f>
        <v/>
      </c>
      <c r="AA265" s="12" t="str">
        <f aca="false">IF(Z265&lt;&gt;"",Z265/S265,"")</f>
        <v/>
      </c>
      <c r="AB265" s="28" t="str">
        <f aca="false">IF(AND(K265&gt;0,J265&gt;0,V265&gt;0,U265&gt;0),V265-U265,"")</f>
        <v/>
      </c>
      <c r="AC265" s="12" t="str">
        <f aca="false">IF(AB265&lt;&gt;"",AB265/U265,"")</f>
        <v/>
      </c>
      <c r="AD265" s="27" t="n">
        <v>0</v>
      </c>
      <c r="AE265" s="27" t="n">
        <v>0</v>
      </c>
      <c r="AF265" s="27" t="n">
        <v>0</v>
      </c>
      <c r="AG265" s="28" t="n">
        <f aca="false">AD265+AE265+AF265</f>
        <v>0</v>
      </c>
      <c r="AH265" s="12" t="str">
        <f aca="false">IF(AG265&gt;0,AD265/AG265,"")</f>
        <v/>
      </c>
      <c r="AI265" s="27" t="n">
        <v>0</v>
      </c>
      <c r="AJ265" s="27" t="n">
        <v>0</v>
      </c>
      <c r="AK265" s="27" t="n">
        <v>0</v>
      </c>
      <c r="AL265" s="22" t="str">
        <f aca="false">IF(OR(AJ265&gt;0,AK265&gt;0),"Sí","No")</f>
        <v>No</v>
      </c>
      <c r="AM265" s="6"/>
      <c r="AN265" s="6"/>
      <c r="AO265" s="12" t="n">
        <f aca="false">IF(M265&gt;0,K265/M265,"")</f>
        <v>1</v>
      </c>
      <c r="AP265" s="22" t="str">
        <f aca="false">IF(M265&gt;=Resumen!$B$5,"Alto","Bajo")</f>
        <v>Bajo</v>
      </c>
      <c r="AQ265" s="22" t="str">
        <f aca="false">IF(AO265&gt;=Resumen!$B$28,"Alto","Bajo")</f>
        <v>Alto</v>
      </c>
      <c r="AR265" s="22" t="str">
        <f aca="false">AP265&amp;" Potencial / "&amp;AQ265&amp;" Share"</f>
        <v>Bajo Potencial / Alto Share</v>
      </c>
      <c r="AS265" s="22" t="str">
        <f aca="false">IF(Q265="Sí",IF(AO265&gt;=Resumen!$B$29,"Alto","Bajo"),"")</f>
        <v/>
      </c>
      <c r="AT265" s="22" t="str">
        <f aca="false">IF(AS265&lt;&gt;"",AP265&amp;" Potencial / "&amp;AS265&amp;" Share","")</f>
        <v/>
      </c>
      <c r="AU265" s="22" t="str">
        <f aca="false">IF(AH265="","Sin dato",IF(AH265-AO265&gt;Resumen!$B$6,"Sobre-exhibido",IF(AO265-AH265&gt;Resumen!$B$6,"Sub-exhibido","En línea")))</f>
        <v>Sin dato</v>
      </c>
      <c r="AV265" s="22" t="str">
        <f aca="false">IF(AT265="","",IF(AT265="Alto Potencial / Bajo Share",1,IF(AT265="Alto Potencial / Alto Share",2,IF(AT265="Bajo Potencial / Alto Share",3,4))))</f>
        <v/>
      </c>
      <c r="AW265" s="22" t="str">
        <f aca="false">IF(Q265="No","Sin competencia directa",IF(AV265=1,"1 - Foco Conquista (Alto Pot / Bajo Share)",IF(AV265=2,"2 - Foco Defensa (Alto Pot / Alto Share)",IF(AV265=3,"3 - Monitoreo (Bajo Pot / Alto Share)","4 - Baja Prioridad (Bajo Pot / Bajo Share)"))))</f>
        <v>Sin competencia directa</v>
      </c>
      <c r="AX265" s="12" t="str">
        <f aca="false">IF(OR(IFERROR(AND(W265&lt;&gt;"",Y265&lt;&gt;"",Y265-W265&gt;Resumen!$B$8),FALSE()),IFERROR(AND(X265&lt;&gt;"",Y265&lt;&gt;"",Y265-X265&gt;Resumen!$B$8),FALSE())),MAX(IF(IFERROR(AND(W265&lt;&gt;"",Y265&lt;&gt;"",Y265-W265&gt;Resumen!$B$8),FALSE()),Y265-W265,0),IF(IFERROR(AND(X265&lt;&gt;"",Y265&lt;&gt;"",Y265-X265&gt;Resumen!$B$8),FALSE()),Y265-X265,0)),"")</f>
        <v/>
      </c>
      <c r="AY265" s="22" t="str">
        <f aca="false">IF(OR(IFERROR(AND(W265&lt;&gt;"",Y265&lt;&gt;"",Y265-W265&gt;Resumen!$B$8),FALSE()),IFERROR(AND(X265&lt;&gt;"",Y265&lt;&gt;"",Y265-X265&gt;Resumen!$B$8),FALSE())),TRIM("Lays tiene mayor markup que "&amp;IF(IFERROR(AND(W265&lt;&gt;"",Y265&lt;&gt;"",Y265-W265&gt;Resumen!$B$8),FALSE()),"Quento ","")&amp;IF(IFERROR(AND(X265&lt;&gt;"",Y265&lt;&gt;"",Y265-X265&gt;Resumen!$B$8),FALSE()),"Julicroc ","")&amp;"en este PDV"),"")</f>
        <v/>
      </c>
      <c r="AZ265" s="22" t="str">
        <f aca="false">IF(COUNTIF('Plan Pehuamar - Lista'!$A$2:$A$167,A265)&gt;0,"Sí","No")</f>
        <v>No</v>
      </c>
      <c r="BA265" s="22" t="str">
        <f aca="false">IF(COUNTIF('Plan Combo 9+1'!$A$2:$A$226,A265)&gt;0,"Sí","No")</f>
        <v>No</v>
      </c>
      <c r="BB265" s="22" t="str">
        <f aca="false">IF(AH265="","No",IF(BA265="Sí",IF((AO265-AH265)&gt;Resumen!$B$6,"Sí","No"),IF((AO265-AH265)&gt;=Resumen!$B$132,"Sí","No")))</f>
        <v>No</v>
      </c>
      <c r="BC265" s="22" t="str">
        <f aca="false">IF(AND(N265="Sí",AL265="Sí",AI265=0),"Sí","No")</f>
        <v>No</v>
      </c>
      <c r="BD265" s="22" t="str">
        <f aca="false">IF(COUNTIF('Plan 9+1 (con Pehuamar)'!$A$2:$A$227,A265)&gt;0,"Sí","No")</f>
        <v>No</v>
      </c>
    </row>
    <row r="266" customFormat="false" ht="15" hidden="false" customHeight="true" outlineLevel="0" collapsed="false">
      <c r="A266" s="6" t="n">
        <v>403192</v>
      </c>
      <c r="B266" s="6" t="n">
        <v>2</v>
      </c>
      <c r="C266" s="6" t="n">
        <v>201</v>
      </c>
      <c r="D266" s="6" t="s">
        <v>194</v>
      </c>
      <c r="E266" s="6" t="s">
        <v>482</v>
      </c>
      <c r="F266" s="6" t="s">
        <v>196</v>
      </c>
      <c r="G266" s="6" t="s">
        <v>129</v>
      </c>
      <c r="H266" s="6" t="s">
        <v>197</v>
      </c>
      <c r="I266" s="27" t="n">
        <v>18</v>
      </c>
      <c r="J266" s="27" t="n">
        <v>0</v>
      </c>
      <c r="K266" s="27" t="n">
        <v>8</v>
      </c>
      <c r="L266" s="28" t="n">
        <f aca="false">I266+J266</f>
        <v>18</v>
      </c>
      <c r="M266" s="28" t="n">
        <f aca="false">L266+K266</f>
        <v>26</v>
      </c>
      <c r="N266" s="22" t="str">
        <f aca="false">IF(I266&gt;0,"Sí","No")</f>
        <v>Sí</v>
      </c>
      <c r="O266" s="22" t="str">
        <f aca="false">IF(J266&gt;0,"Sí","No")</f>
        <v>No</v>
      </c>
      <c r="P266" s="22" t="str">
        <f aca="false">IF(K266&gt;0,"Sí","No")</f>
        <v>Sí</v>
      </c>
      <c r="Q266" s="22" t="str">
        <f aca="false">IF(OR(I266&gt;0,J266&gt;0),"Sí","No")</f>
        <v>Sí</v>
      </c>
      <c r="R266" s="27" t="n">
        <v>1800</v>
      </c>
      <c r="S266" s="27" t="n">
        <v>2800</v>
      </c>
      <c r="T266" s="27"/>
      <c r="U266" s="27"/>
      <c r="V266" s="27" t="n">
        <v>3800</v>
      </c>
      <c r="W266" s="12" t="n">
        <f aca="false">IF(AND(I266&gt;0,R266&gt;0),(S266-R266)/R266,"")</f>
        <v>0.555555555555556</v>
      </c>
      <c r="X266" s="12" t="str">
        <f aca="false">IF(AND(J266&gt;0,T266&gt;0),(U266-T266)/T266,"")</f>
        <v/>
      </c>
      <c r="Y266" s="12" t="n">
        <f aca="false">IF(AND(K266&gt;0,V266&gt;0),(V266-Resumen!$B$7)/Resumen!$B$7,"")</f>
        <v>0.52</v>
      </c>
      <c r="Z266" s="28" t="n">
        <f aca="false">IF(AND(K266&gt;0,I266&gt;0,V266&gt;0,S266&gt;0),V266-S266,"")</f>
        <v>1000</v>
      </c>
      <c r="AA266" s="12" t="n">
        <f aca="false">IF(Z266&lt;&gt;"",Z266/S266,"")</f>
        <v>0.357142857142857</v>
      </c>
      <c r="AB266" s="28" t="str">
        <f aca="false">IF(AND(K266&gt;0,J266&gt;0,V266&gt;0,U266&gt;0),V266-U266,"")</f>
        <v/>
      </c>
      <c r="AC266" s="12" t="str">
        <f aca="false">IF(AB266&lt;&gt;"",AB266/U266,"")</f>
        <v/>
      </c>
      <c r="AD266" s="27" t="n">
        <v>3</v>
      </c>
      <c r="AE266" s="27" t="n">
        <v>5</v>
      </c>
      <c r="AF266" s="27" t="n">
        <v>0</v>
      </c>
      <c r="AG266" s="28" t="n">
        <f aca="false">AD266+AE266+AF266</f>
        <v>8</v>
      </c>
      <c r="AH266" s="12" t="n">
        <f aca="false">IF(AG266&gt;0,AD266/AG266,"")</f>
        <v>0.375</v>
      </c>
      <c r="AI266" s="27" t="n">
        <v>0</v>
      </c>
      <c r="AJ266" s="27" t="n">
        <v>0</v>
      </c>
      <c r="AK266" s="27" t="n">
        <v>0</v>
      </c>
      <c r="AL266" s="22" t="str">
        <f aca="false">IF(OR(AJ266&gt;0,AK266&gt;0),"Sí","No")</f>
        <v>No</v>
      </c>
      <c r="AM266" s="6" t="s">
        <v>198</v>
      </c>
      <c r="AN266" s="6"/>
      <c r="AO266" s="12" t="n">
        <f aca="false">IF(M266&gt;0,K266/M266,"")</f>
        <v>0.307692307692308</v>
      </c>
      <c r="AP266" s="22" t="str">
        <f aca="false">IF(M266&gt;=Resumen!$B$5,"Alto","Bajo")</f>
        <v>Bajo</v>
      </c>
      <c r="AQ266" s="22" t="str">
        <f aca="false">IF(AO266&gt;=Resumen!$B$28,"Alto","Bajo")</f>
        <v>Bajo</v>
      </c>
      <c r="AR266" s="22" t="str">
        <f aca="false">AP266&amp;" Potencial / "&amp;AQ266&amp;" Share"</f>
        <v>Bajo Potencial / Bajo Share</v>
      </c>
      <c r="AS266" s="22" t="str">
        <f aca="false">IF(Q266="Sí",IF(AO266&gt;=Resumen!$B$29,"Alto","Bajo"),"")</f>
        <v>Bajo</v>
      </c>
      <c r="AT266" s="22" t="str">
        <f aca="false">IF(AS266&lt;&gt;"",AP266&amp;" Potencial / "&amp;AS266&amp;" Share","")</f>
        <v>Bajo Potencial / Bajo Share</v>
      </c>
      <c r="AU266" s="22" t="str">
        <f aca="false">IF(AH266="","Sin dato",IF(AH266-AO266&gt;Resumen!$B$6,"Sobre-exhibido",IF(AO266-AH266&gt;Resumen!$B$6,"Sub-exhibido","En línea")))</f>
        <v>Sobre-exhibido</v>
      </c>
      <c r="AV266" s="22" t="n">
        <f aca="false">IF(AT266="","",IF(AT266="Alto Potencial / Bajo Share",1,IF(AT266="Alto Potencial / Alto Share",2,IF(AT266="Bajo Potencial / Alto Share",3,4))))</f>
        <v>4</v>
      </c>
      <c r="AW266" s="22" t="str">
        <f aca="false">IF(Q266="No","Sin competencia directa",IF(AV266=1,"1 - Foco Conquista (Alto Pot / Bajo Share)",IF(AV266=2,"2 - Foco Defensa (Alto Pot / Alto Share)",IF(AV266=3,"3 - Monitoreo (Bajo Pot / Alto Share)","4 - Baja Prioridad (Bajo Pot / Bajo Share)"))))</f>
        <v>4 - Baja Prioridad (Bajo Pot / Bajo Share)</v>
      </c>
      <c r="AX266" s="12" t="str">
        <f aca="false">IF(OR(IFERROR(AND(W266&lt;&gt;"",Y266&lt;&gt;"",Y266-W266&gt;Resumen!$B$8),FALSE()),IFERROR(AND(X266&lt;&gt;"",Y266&lt;&gt;"",Y266-X266&gt;Resumen!$B$8),FALSE())),MAX(IF(IFERROR(AND(W266&lt;&gt;"",Y266&lt;&gt;"",Y266-W266&gt;Resumen!$B$8),FALSE()),Y266-W266,0),IF(IFERROR(AND(X266&lt;&gt;"",Y266&lt;&gt;"",Y266-X266&gt;Resumen!$B$8),FALSE()),Y266-X266,0)),"")</f>
        <v/>
      </c>
      <c r="AY266" s="22" t="str">
        <f aca="false">IF(OR(IFERROR(AND(W266&lt;&gt;"",Y266&lt;&gt;"",Y266-W266&gt;Resumen!$B$8),FALSE()),IFERROR(AND(X266&lt;&gt;"",Y266&lt;&gt;"",Y266-X266&gt;Resumen!$B$8),FALSE())),TRIM("Lays tiene mayor markup que "&amp;IF(IFERROR(AND(W266&lt;&gt;"",Y266&lt;&gt;"",Y266-W266&gt;Resumen!$B$8),FALSE()),"Quento ","")&amp;IF(IFERROR(AND(X266&lt;&gt;"",Y266&lt;&gt;"",Y266-X266&gt;Resumen!$B$8),FALSE()),"Julicroc ","")&amp;"en este PDV"),"")</f>
        <v/>
      </c>
      <c r="AZ266" s="22" t="str">
        <f aca="false">IF(COUNTIF('Plan Pehuamar - Lista'!$A$2:$A$167,A266)&gt;0,"Sí","No")</f>
        <v>Sí</v>
      </c>
      <c r="BA266" s="22" t="str">
        <f aca="false">IF(COUNTIF('Plan Combo 9+1'!$A$2:$A$226,A266)&gt;0,"Sí","No")</f>
        <v>No</v>
      </c>
      <c r="BB266" s="22" t="str">
        <f aca="false">IF(AH266="","No",IF(BA266="Sí",IF((AO266-AH266)&gt;Resumen!$B$6,"Sí","No"),IF((AO266-AH266)&gt;=Resumen!$B$132,"Sí","No")))</f>
        <v>No</v>
      </c>
      <c r="BC266" s="22" t="str">
        <f aca="false">IF(AND(N266="Sí",AL266="Sí",AI266=0),"Sí","No")</f>
        <v>No</v>
      </c>
      <c r="BD266" s="22" t="str">
        <f aca="false">IF(COUNTIF('Plan 9+1 (con Pehuamar)'!$A$2:$A$227,A266)&gt;0,"Sí","No")</f>
        <v>No</v>
      </c>
    </row>
    <row r="267" customFormat="false" ht="15" hidden="false" customHeight="true" outlineLevel="0" collapsed="false">
      <c r="A267" s="6" t="n">
        <v>403281</v>
      </c>
      <c r="B267" s="6" t="n">
        <v>2</v>
      </c>
      <c r="C267" s="6" t="n">
        <v>201</v>
      </c>
      <c r="D267" s="6" t="s">
        <v>194</v>
      </c>
      <c r="E267" s="6" t="s">
        <v>483</v>
      </c>
      <c r="F267" s="6" t="s">
        <v>196</v>
      </c>
      <c r="G267" s="6" t="s">
        <v>129</v>
      </c>
      <c r="H267" s="6" t="s">
        <v>197</v>
      </c>
      <c r="I267" s="27" t="n">
        <v>18</v>
      </c>
      <c r="J267" s="27" t="n">
        <v>0</v>
      </c>
      <c r="K267" s="27" t="n">
        <v>10</v>
      </c>
      <c r="L267" s="28" t="n">
        <f aca="false">I267+J267</f>
        <v>18</v>
      </c>
      <c r="M267" s="28" t="n">
        <f aca="false">L267+K267</f>
        <v>28</v>
      </c>
      <c r="N267" s="22" t="str">
        <f aca="false">IF(I267&gt;0,"Sí","No")</f>
        <v>Sí</v>
      </c>
      <c r="O267" s="22" t="str">
        <f aca="false">IF(J267&gt;0,"Sí","No")</f>
        <v>No</v>
      </c>
      <c r="P267" s="22" t="str">
        <f aca="false">IF(K267&gt;0,"Sí","No")</f>
        <v>Sí</v>
      </c>
      <c r="Q267" s="22" t="str">
        <f aca="false">IF(OR(I267&gt;0,J267&gt;0),"Sí","No")</f>
        <v>Sí</v>
      </c>
      <c r="R267" s="27" t="n">
        <v>2500</v>
      </c>
      <c r="S267" s="27" t="n">
        <v>2500</v>
      </c>
      <c r="T267" s="27"/>
      <c r="U267" s="27"/>
      <c r="V267" s="27" t="n">
        <v>3500</v>
      </c>
      <c r="W267" s="12" t="n">
        <f aca="false">IF(AND(I267&gt;0,R267&gt;0),(S267-R267)/R267,"")</f>
        <v>0</v>
      </c>
      <c r="X267" s="12" t="str">
        <f aca="false">IF(AND(J267&gt;0,T267&gt;0),(U267-T267)/T267,"")</f>
        <v/>
      </c>
      <c r="Y267" s="12" t="n">
        <f aca="false">IF(AND(K267&gt;0,V267&gt;0),(V267-Resumen!$B$7)/Resumen!$B$7,"")</f>
        <v>0.4</v>
      </c>
      <c r="Z267" s="28" t="n">
        <f aca="false">IF(AND(K267&gt;0,I267&gt;0,V267&gt;0,S267&gt;0),V267-S267,"")</f>
        <v>1000</v>
      </c>
      <c r="AA267" s="12" t="n">
        <f aca="false">IF(Z267&lt;&gt;"",Z267/S267,"")</f>
        <v>0.4</v>
      </c>
      <c r="AB267" s="28" t="str">
        <f aca="false">IF(AND(K267&gt;0,J267&gt;0,V267&gt;0,U267&gt;0),V267-U267,"")</f>
        <v/>
      </c>
      <c r="AC267" s="12" t="str">
        <f aca="false">IF(AB267&lt;&gt;"",AB267/U267,"")</f>
        <v/>
      </c>
      <c r="AD267" s="27" t="n">
        <v>3</v>
      </c>
      <c r="AE267" s="27" t="n">
        <v>8</v>
      </c>
      <c r="AF267" s="27" t="n">
        <v>0</v>
      </c>
      <c r="AG267" s="28" t="n">
        <f aca="false">AD267+AE267+AF267</f>
        <v>11</v>
      </c>
      <c r="AH267" s="12" t="n">
        <f aca="false">IF(AG267&gt;0,AD267/AG267,"")</f>
        <v>0.272727272727273</v>
      </c>
      <c r="AI267" s="27" t="n">
        <v>1</v>
      </c>
      <c r="AJ267" s="27" t="n">
        <v>1</v>
      </c>
      <c r="AK267" s="27" t="n">
        <v>0</v>
      </c>
      <c r="AL267" s="22" t="str">
        <f aca="false">IF(OR(AJ267&gt;0,AK267&gt;0),"Sí","No")</f>
        <v>Sí</v>
      </c>
      <c r="AM267" s="6" t="s">
        <v>198</v>
      </c>
      <c r="AN267" s="6"/>
      <c r="AO267" s="12" t="n">
        <f aca="false">IF(M267&gt;0,K267/M267,"")</f>
        <v>0.357142857142857</v>
      </c>
      <c r="AP267" s="22" t="str">
        <f aca="false">IF(M267&gt;=Resumen!$B$5,"Alto","Bajo")</f>
        <v>Bajo</v>
      </c>
      <c r="AQ267" s="22" t="str">
        <f aca="false">IF(AO267&gt;=Resumen!$B$28,"Alto","Bajo")</f>
        <v>Bajo</v>
      </c>
      <c r="AR267" s="22" t="str">
        <f aca="false">AP267&amp;" Potencial / "&amp;AQ267&amp;" Share"</f>
        <v>Bajo Potencial / Bajo Share</v>
      </c>
      <c r="AS267" s="22" t="str">
        <f aca="false">IF(Q267="Sí",IF(AO267&gt;=Resumen!$B$29,"Alto","Bajo"),"")</f>
        <v>Bajo</v>
      </c>
      <c r="AT267" s="22" t="str">
        <f aca="false">IF(AS267&lt;&gt;"",AP267&amp;" Potencial / "&amp;AS267&amp;" Share","")</f>
        <v>Bajo Potencial / Bajo Share</v>
      </c>
      <c r="AU267" s="22" t="str">
        <f aca="false">IF(AH267="","Sin dato",IF(AH267-AO267&gt;Resumen!$B$6,"Sobre-exhibido",IF(AO267-AH267&gt;Resumen!$B$6,"Sub-exhibido","En línea")))</f>
        <v>Sub-exhibido</v>
      </c>
      <c r="AV267" s="22" t="n">
        <f aca="false">IF(AT267="","",IF(AT267="Alto Potencial / Bajo Share",1,IF(AT267="Alto Potencial / Alto Share",2,IF(AT267="Bajo Potencial / Alto Share",3,4))))</f>
        <v>4</v>
      </c>
      <c r="AW267" s="22" t="str">
        <f aca="false">IF(Q267="No","Sin competencia directa",IF(AV267=1,"1 - Foco Conquista (Alto Pot / Bajo Share)",IF(AV267=2,"2 - Foco Defensa (Alto Pot / Alto Share)",IF(AV267=3,"3 - Monitoreo (Bajo Pot / Alto Share)","4 - Baja Prioridad (Bajo Pot / Bajo Share)"))))</f>
        <v>4 - Baja Prioridad (Bajo Pot / Bajo Share)</v>
      </c>
      <c r="AX267" s="12" t="n">
        <f aca="false">IF(OR(IFERROR(AND(W267&lt;&gt;"",Y267&lt;&gt;"",Y267-W267&gt;Resumen!$B$8),FALSE()),IFERROR(AND(X267&lt;&gt;"",Y267&lt;&gt;"",Y267-X267&gt;Resumen!$B$8),FALSE())),MAX(IF(IFERROR(AND(W267&lt;&gt;"",Y267&lt;&gt;"",Y267-W267&gt;Resumen!$B$8),FALSE()),Y267-W267,0),IF(IFERROR(AND(X267&lt;&gt;"",Y267&lt;&gt;"",Y267-X267&gt;Resumen!$B$8),FALSE()),Y267-X267,0)),"")</f>
        <v>0.4</v>
      </c>
      <c r="AY267" s="22" t="str">
        <f aca="false">IF(OR(IFERROR(AND(W267&lt;&gt;"",Y267&lt;&gt;"",Y267-W267&gt;Resumen!$B$8),FALSE()),IFERROR(AND(X267&lt;&gt;"",Y267&lt;&gt;"",Y267-X267&gt;Resumen!$B$8),FALSE())),TRIM("Lays tiene mayor markup que "&amp;IF(IFERROR(AND(W267&lt;&gt;"",Y267&lt;&gt;"",Y267-W267&gt;Resumen!$B$8),FALSE()),"Quento ","")&amp;IF(IFERROR(AND(X267&lt;&gt;"",Y267&lt;&gt;"",Y267-X267&gt;Resumen!$B$8),FALSE()),"Julicroc ","")&amp;"en este PDV"),"")</f>
        <v>Lays tiene mayor markup que Quento en este PDV</v>
      </c>
      <c r="AZ267" s="22" t="str">
        <f aca="false">IF(COUNTIF('Plan Pehuamar - Lista'!$A$2:$A$167,A267)&gt;0,"Sí","No")</f>
        <v>Sí</v>
      </c>
      <c r="BA267" s="22" t="str">
        <f aca="false">IF(COUNTIF('Plan Combo 9+1'!$A$2:$A$226,A267)&gt;0,"Sí","No")</f>
        <v>No</v>
      </c>
      <c r="BB267" s="22" t="str">
        <f aca="false">IF(AH267="","No",IF(BA267="Sí",IF((AO267-AH267)&gt;Resumen!$B$6,"Sí","No"),IF((AO267-AH267)&gt;=Resumen!$B$132,"Sí","No")))</f>
        <v>No</v>
      </c>
      <c r="BC267" s="22" t="str">
        <f aca="false">IF(AND(N267="Sí",AL267="Sí",AI267=0),"Sí","No")</f>
        <v>No</v>
      </c>
      <c r="BD267" s="22" t="str">
        <f aca="false">IF(COUNTIF('Plan 9+1 (con Pehuamar)'!$A$2:$A$227,A267)&gt;0,"Sí","No")</f>
        <v>No</v>
      </c>
    </row>
    <row r="268" customFormat="false" ht="15" hidden="false" customHeight="true" outlineLevel="0" collapsed="false">
      <c r="A268" s="6" t="n">
        <v>403282</v>
      </c>
      <c r="B268" s="6" t="n">
        <v>2</v>
      </c>
      <c r="C268" s="6" t="n">
        <v>201</v>
      </c>
      <c r="D268" s="6" t="s">
        <v>194</v>
      </c>
      <c r="E268" s="6" t="s">
        <v>484</v>
      </c>
      <c r="F268" s="6" t="s">
        <v>201</v>
      </c>
      <c r="G268" s="6" t="s">
        <v>129</v>
      </c>
      <c r="H268" s="6" t="s">
        <v>197</v>
      </c>
      <c r="I268" s="27" t="n">
        <v>10</v>
      </c>
      <c r="J268" s="27" t="n">
        <v>0</v>
      </c>
      <c r="K268" s="27" t="n">
        <v>10</v>
      </c>
      <c r="L268" s="28" t="n">
        <f aca="false">I268+J268</f>
        <v>10</v>
      </c>
      <c r="M268" s="28" t="n">
        <f aca="false">L268+K268</f>
        <v>20</v>
      </c>
      <c r="N268" s="22" t="str">
        <f aca="false">IF(I268&gt;0,"Sí","No")</f>
        <v>Sí</v>
      </c>
      <c r="O268" s="22" t="str">
        <f aca="false">IF(J268&gt;0,"Sí","No")</f>
        <v>No</v>
      </c>
      <c r="P268" s="22" t="str">
        <f aca="false">IF(K268&gt;0,"Sí","No")</f>
        <v>Sí</v>
      </c>
      <c r="Q268" s="22" t="str">
        <f aca="false">IF(OR(I268&gt;0,J268&gt;0),"Sí","No")</f>
        <v>Sí</v>
      </c>
      <c r="R268" s="27" t="n">
        <v>1800</v>
      </c>
      <c r="S268" s="27" t="n">
        <v>2800</v>
      </c>
      <c r="T268" s="27"/>
      <c r="U268" s="27"/>
      <c r="V268" s="27" t="n">
        <v>3500</v>
      </c>
      <c r="W268" s="12" t="n">
        <f aca="false">IF(AND(I268&gt;0,R268&gt;0),(S268-R268)/R268,"")</f>
        <v>0.555555555555556</v>
      </c>
      <c r="X268" s="12" t="str">
        <f aca="false">IF(AND(J268&gt;0,T268&gt;0),(U268-T268)/T268,"")</f>
        <v/>
      </c>
      <c r="Y268" s="12" t="n">
        <f aca="false">IF(AND(K268&gt;0,V268&gt;0),(V268-Resumen!$B$7)/Resumen!$B$7,"")</f>
        <v>0.4</v>
      </c>
      <c r="Z268" s="28" t="n">
        <f aca="false">IF(AND(K268&gt;0,I268&gt;0,V268&gt;0,S268&gt;0),V268-S268,"")</f>
        <v>700</v>
      </c>
      <c r="AA268" s="12" t="n">
        <f aca="false">IF(Z268&lt;&gt;"",Z268/S268,"")</f>
        <v>0.25</v>
      </c>
      <c r="AB268" s="28" t="str">
        <f aca="false">IF(AND(K268&gt;0,J268&gt;0,V268&gt;0,U268&gt;0),V268-U268,"")</f>
        <v/>
      </c>
      <c r="AC268" s="12" t="str">
        <f aca="false">IF(AB268&lt;&gt;"",AB268/U268,"")</f>
        <v/>
      </c>
      <c r="AD268" s="27" t="n">
        <v>0</v>
      </c>
      <c r="AE268" s="27" t="n">
        <v>3</v>
      </c>
      <c r="AF268" s="27" t="n">
        <v>0</v>
      </c>
      <c r="AG268" s="28" t="n">
        <f aca="false">AD268+AE268+AF268</f>
        <v>3</v>
      </c>
      <c r="AH268" s="12" t="n">
        <f aca="false">IF(AG268&gt;0,AD268/AG268,"")</f>
        <v>0</v>
      </c>
      <c r="AI268" s="27" t="n">
        <v>0</v>
      </c>
      <c r="AJ268" s="27" t="n">
        <v>0</v>
      </c>
      <c r="AK268" s="27" t="n">
        <v>0</v>
      </c>
      <c r="AL268" s="22" t="str">
        <f aca="false">IF(OR(AJ268&gt;0,AK268&gt;0),"Sí","No")</f>
        <v>No</v>
      </c>
      <c r="AM268" s="6" t="s">
        <v>198</v>
      </c>
      <c r="AN268" s="6"/>
      <c r="AO268" s="12" t="n">
        <f aca="false">IF(M268&gt;0,K268/M268,"")</f>
        <v>0.5</v>
      </c>
      <c r="AP268" s="22" t="str">
        <f aca="false">IF(M268&gt;=Resumen!$B$5,"Alto","Bajo")</f>
        <v>Bajo</v>
      </c>
      <c r="AQ268" s="22" t="str">
        <f aca="false">IF(AO268&gt;=Resumen!$B$28,"Alto","Bajo")</f>
        <v>Alto</v>
      </c>
      <c r="AR268" s="22" t="str">
        <f aca="false">AP268&amp;" Potencial / "&amp;AQ268&amp;" Share"</f>
        <v>Bajo Potencial / Alto Share</v>
      </c>
      <c r="AS268" s="22" t="str">
        <f aca="false">IF(Q268="Sí",IF(AO268&gt;=Resumen!$B$29,"Alto","Bajo"),"")</f>
        <v>Alto</v>
      </c>
      <c r="AT268" s="22" t="str">
        <f aca="false">IF(AS268&lt;&gt;"",AP268&amp;" Potencial / "&amp;AS268&amp;" Share","")</f>
        <v>Bajo Potencial / Alto Share</v>
      </c>
      <c r="AU268" s="22" t="str">
        <f aca="false">IF(AH268="","Sin dato",IF(AH268-AO268&gt;Resumen!$B$6,"Sobre-exhibido",IF(AO268-AH268&gt;Resumen!$B$6,"Sub-exhibido","En línea")))</f>
        <v>Sub-exhibido</v>
      </c>
      <c r="AV268" s="22" t="n">
        <f aca="false">IF(AT268="","",IF(AT268="Alto Potencial / Bajo Share",1,IF(AT268="Alto Potencial / Alto Share",2,IF(AT268="Bajo Potencial / Alto Share",3,4))))</f>
        <v>3</v>
      </c>
      <c r="AW268" s="22" t="str">
        <f aca="false">IF(Q268="No","Sin competencia directa",IF(AV268=1,"1 - Foco Conquista (Alto Pot / Bajo Share)",IF(AV268=2,"2 - Foco Defensa (Alto Pot / Alto Share)",IF(AV268=3,"3 - Monitoreo (Bajo Pot / Alto Share)","4 - Baja Prioridad (Bajo Pot / Bajo Share)"))))</f>
        <v>3 - Monitoreo (Bajo Pot / Alto Share)</v>
      </c>
      <c r="AX268" s="12" t="str">
        <f aca="false">IF(OR(IFERROR(AND(W268&lt;&gt;"",Y268&lt;&gt;"",Y268-W268&gt;Resumen!$B$8),FALSE()),IFERROR(AND(X268&lt;&gt;"",Y268&lt;&gt;"",Y268-X268&gt;Resumen!$B$8),FALSE())),MAX(IF(IFERROR(AND(W268&lt;&gt;"",Y268&lt;&gt;"",Y268-W268&gt;Resumen!$B$8),FALSE()),Y268-W268,0),IF(IFERROR(AND(X268&lt;&gt;"",Y268&lt;&gt;"",Y268-X268&gt;Resumen!$B$8),FALSE()),Y268-X268,0)),"")</f>
        <v/>
      </c>
      <c r="AY268" s="22" t="str">
        <f aca="false">IF(OR(IFERROR(AND(W268&lt;&gt;"",Y268&lt;&gt;"",Y268-W268&gt;Resumen!$B$8),FALSE()),IFERROR(AND(X268&lt;&gt;"",Y268&lt;&gt;"",Y268-X268&gt;Resumen!$B$8),FALSE())),TRIM("Lays tiene mayor markup que "&amp;IF(IFERROR(AND(W268&lt;&gt;"",Y268&lt;&gt;"",Y268-W268&gt;Resumen!$B$8),FALSE()),"Quento ","")&amp;IF(IFERROR(AND(X268&lt;&gt;"",Y268&lt;&gt;"",Y268-X268&gt;Resumen!$B$8),FALSE()),"Julicroc ","")&amp;"en este PDV"),"")</f>
        <v/>
      </c>
      <c r="AZ268" s="22" t="str">
        <f aca="false">IF(COUNTIF('Plan Pehuamar - Lista'!$A$2:$A$167,A268)&gt;0,"Sí","No")</f>
        <v>No</v>
      </c>
      <c r="BA268" s="22" t="str">
        <f aca="false">IF(COUNTIF('Plan Combo 9+1'!$A$2:$A$226,A268)&gt;0,"Sí","No")</f>
        <v>No</v>
      </c>
      <c r="BB268" s="22" t="str">
        <f aca="false">IF(AH268="","No",IF(BA268="Sí",IF((AO268-AH268)&gt;Resumen!$B$6,"Sí","No"),IF((AO268-AH268)&gt;=Resumen!$B$132,"Sí","No")))</f>
        <v>Sí</v>
      </c>
      <c r="BC268" s="22" t="str">
        <f aca="false">IF(AND(N268="Sí",AL268="Sí",AI268=0),"Sí","No")</f>
        <v>No</v>
      </c>
      <c r="BD268" s="22" t="str">
        <f aca="false">IF(COUNTIF('Plan 9+1 (con Pehuamar)'!$A$2:$A$227,A268)&gt;0,"Sí","No")</f>
        <v>No</v>
      </c>
    </row>
    <row r="269" customFormat="false" ht="15" hidden="false" customHeight="true" outlineLevel="0" collapsed="false">
      <c r="A269" s="6" t="n">
        <v>403402</v>
      </c>
      <c r="B269" s="6" t="n">
        <v>2</v>
      </c>
      <c r="C269" s="6" t="n">
        <v>201</v>
      </c>
      <c r="D269" s="6" t="s">
        <v>194</v>
      </c>
      <c r="E269" s="6" t="s">
        <v>485</v>
      </c>
      <c r="F269" s="6" t="s">
        <v>201</v>
      </c>
      <c r="G269" s="6" t="s">
        <v>129</v>
      </c>
      <c r="H269" s="6" t="s">
        <v>197</v>
      </c>
      <c r="I269" s="27" t="n">
        <v>6</v>
      </c>
      <c r="J269" s="27" t="n">
        <v>0</v>
      </c>
      <c r="K269" s="27" t="n">
        <v>2</v>
      </c>
      <c r="L269" s="28" t="n">
        <f aca="false">I269+J269</f>
        <v>6</v>
      </c>
      <c r="M269" s="28" t="n">
        <f aca="false">L269+K269</f>
        <v>8</v>
      </c>
      <c r="N269" s="22" t="str">
        <f aca="false">IF(I269&gt;0,"Sí","No")</f>
        <v>Sí</v>
      </c>
      <c r="O269" s="22" t="str">
        <f aca="false">IF(J269&gt;0,"Sí","No")</f>
        <v>No</v>
      </c>
      <c r="P269" s="22" t="str">
        <f aca="false">IF(K269&gt;0,"Sí","No")</f>
        <v>Sí</v>
      </c>
      <c r="Q269" s="22" t="str">
        <f aca="false">IF(OR(I269&gt;0,J269&gt;0),"Sí","No")</f>
        <v>Sí</v>
      </c>
      <c r="R269" s="27" t="n">
        <v>1750</v>
      </c>
      <c r="S269" s="27" t="n">
        <v>2700</v>
      </c>
      <c r="T269" s="27"/>
      <c r="U269" s="27"/>
      <c r="V269" s="27" t="n">
        <v>3500</v>
      </c>
      <c r="W269" s="12" t="n">
        <f aca="false">IF(AND(I269&gt;0,R269&gt;0),(S269-R269)/R269,"")</f>
        <v>0.542857142857143</v>
      </c>
      <c r="X269" s="12" t="str">
        <f aca="false">IF(AND(J269&gt;0,T269&gt;0),(U269-T269)/T269,"")</f>
        <v/>
      </c>
      <c r="Y269" s="12" t="n">
        <f aca="false">IF(AND(K269&gt;0,V269&gt;0),(V269-Resumen!$B$7)/Resumen!$B$7,"")</f>
        <v>0.4</v>
      </c>
      <c r="Z269" s="28" t="n">
        <f aca="false">IF(AND(K269&gt;0,I269&gt;0,V269&gt;0,S269&gt;0),V269-S269,"")</f>
        <v>800</v>
      </c>
      <c r="AA269" s="12" t="n">
        <f aca="false">IF(Z269&lt;&gt;"",Z269/S269,"")</f>
        <v>0.296296296296296</v>
      </c>
      <c r="AB269" s="28" t="str">
        <f aca="false">IF(AND(K269&gt;0,J269&gt;0,V269&gt;0,U269&gt;0),V269-U269,"")</f>
        <v/>
      </c>
      <c r="AC269" s="12" t="str">
        <f aca="false">IF(AB269&lt;&gt;"",AB269/U269,"")</f>
        <v/>
      </c>
      <c r="AD269" s="27" t="n">
        <v>1</v>
      </c>
      <c r="AE269" s="27" t="n">
        <v>1</v>
      </c>
      <c r="AF269" s="27" t="n">
        <v>0</v>
      </c>
      <c r="AG269" s="28" t="n">
        <f aca="false">AD269+AE269+AF269</f>
        <v>2</v>
      </c>
      <c r="AH269" s="12" t="n">
        <f aca="false">IF(AG269&gt;0,AD269/AG269,"")</f>
        <v>0.5</v>
      </c>
      <c r="AI269" s="27" t="n">
        <v>1</v>
      </c>
      <c r="AJ269" s="27" t="n">
        <v>1</v>
      </c>
      <c r="AK269" s="27" t="n">
        <v>0</v>
      </c>
      <c r="AL269" s="22" t="str">
        <f aca="false">IF(OR(AJ269&gt;0,AK269&gt;0),"Sí","No")</f>
        <v>Sí</v>
      </c>
      <c r="AM269" s="6" t="s">
        <v>198</v>
      </c>
      <c r="AN269" s="6"/>
      <c r="AO269" s="12" t="n">
        <f aca="false">IF(M269&gt;0,K269/M269,"")</f>
        <v>0.25</v>
      </c>
      <c r="AP269" s="22" t="str">
        <f aca="false">IF(M269&gt;=Resumen!$B$5,"Alto","Bajo")</f>
        <v>Bajo</v>
      </c>
      <c r="AQ269" s="22" t="str">
        <f aca="false">IF(AO269&gt;=Resumen!$B$28,"Alto","Bajo")</f>
        <v>Bajo</v>
      </c>
      <c r="AR269" s="22" t="str">
        <f aca="false">AP269&amp;" Potencial / "&amp;AQ269&amp;" Share"</f>
        <v>Bajo Potencial / Bajo Share</v>
      </c>
      <c r="AS269" s="22" t="str">
        <f aca="false">IF(Q269="Sí",IF(AO269&gt;=Resumen!$B$29,"Alto","Bajo"),"")</f>
        <v>Bajo</v>
      </c>
      <c r="AT269" s="22" t="str">
        <f aca="false">IF(AS269&lt;&gt;"",AP269&amp;" Potencial / "&amp;AS269&amp;" Share","")</f>
        <v>Bajo Potencial / Bajo Share</v>
      </c>
      <c r="AU269" s="22" t="str">
        <f aca="false">IF(AH269="","Sin dato",IF(AH269-AO269&gt;Resumen!$B$6,"Sobre-exhibido",IF(AO269-AH269&gt;Resumen!$B$6,"Sub-exhibido","En línea")))</f>
        <v>Sobre-exhibido</v>
      </c>
      <c r="AV269" s="22" t="n">
        <f aca="false">IF(AT269="","",IF(AT269="Alto Potencial / Bajo Share",1,IF(AT269="Alto Potencial / Alto Share",2,IF(AT269="Bajo Potencial / Alto Share",3,4))))</f>
        <v>4</v>
      </c>
      <c r="AW269" s="22" t="str">
        <f aca="false">IF(Q269="No","Sin competencia directa",IF(AV269=1,"1 - Foco Conquista (Alto Pot / Bajo Share)",IF(AV269=2,"2 - Foco Defensa (Alto Pot / Alto Share)",IF(AV269=3,"3 - Monitoreo (Bajo Pot / Alto Share)","4 - Baja Prioridad (Bajo Pot / Bajo Share)"))))</f>
        <v>4 - Baja Prioridad (Bajo Pot / Bajo Share)</v>
      </c>
      <c r="AX269" s="12" t="str">
        <f aca="false">IF(OR(IFERROR(AND(W269&lt;&gt;"",Y269&lt;&gt;"",Y269-W269&gt;Resumen!$B$8),FALSE()),IFERROR(AND(X269&lt;&gt;"",Y269&lt;&gt;"",Y269-X269&gt;Resumen!$B$8),FALSE())),MAX(IF(IFERROR(AND(W269&lt;&gt;"",Y269&lt;&gt;"",Y269-W269&gt;Resumen!$B$8),FALSE()),Y269-W269,0),IF(IFERROR(AND(X269&lt;&gt;"",Y269&lt;&gt;"",Y269-X269&gt;Resumen!$B$8),FALSE()),Y269-X269,0)),"")</f>
        <v/>
      </c>
      <c r="AY269" s="22" t="str">
        <f aca="false">IF(OR(IFERROR(AND(W269&lt;&gt;"",Y269&lt;&gt;"",Y269-W269&gt;Resumen!$B$8),FALSE()),IFERROR(AND(X269&lt;&gt;"",Y269&lt;&gt;"",Y269-X269&gt;Resumen!$B$8),FALSE())),TRIM("Lays tiene mayor markup que "&amp;IF(IFERROR(AND(W269&lt;&gt;"",Y269&lt;&gt;"",Y269-W269&gt;Resumen!$B$8),FALSE()),"Quento ","")&amp;IF(IFERROR(AND(X269&lt;&gt;"",Y269&lt;&gt;"",Y269-X269&gt;Resumen!$B$8),FALSE()),"Julicroc ","")&amp;"en este PDV"),"")</f>
        <v/>
      </c>
      <c r="AZ269" s="22" t="str">
        <f aca="false">IF(COUNTIF('Plan Pehuamar - Lista'!$A$2:$A$167,A269)&gt;0,"Sí","No")</f>
        <v>No</v>
      </c>
      <c r="BA269" s="22" t="str">
        <f aca="false">IF(COUNTIF('Plan Combo 9+1'!$A$2:$A$226,A269)&gt;0,"Sí","No")</f>
        <v>No</v>
      </c>
      <c r="BB269" s="22" t="str">
        <f aca="false">IF(AH269="","No",IF(BA269="Sí",IF((AO269-AH269)&gt;Resumen!$B$6,"Sí","No"),IF((AO269-AH269)&gt;=Resumen!$B$132,"Sí","No")))</f>
        <v>No</v>
      </c>
      <c r="BC269" s="22" t="str">
        <f aca="false">IF(AND(N269="Sí",AL269="Sí",AI269=0),"Sí","No")</f>
        <v>No</v>
      </c>
      <c r="BD269" s="22" t="str">
        <f aca="false">IF(COUNTIF('Plan 9+1 (con Pehuamar)'!$A$2:$A$227,A269)&gt;0,"Sí","No")</f>
        <v>No</v>
      </c>
    </row>
    <row r="270" customFormat="false" ht="15" hidden="false" customHeight="true" outlineLevel="0" collapsed="false">
      <c r="A270" s="6" t="n">
        <v>403440</v>
      </c>
      <c r="B270" s="6" t="n">
        <v>2</v>
      </c>
      <c r="C270" s="6" t="n">
        <v>201</v>
      </c>
      <c r="D270" s="6" t="s">
        <v>194</v>
      </c>
      <c r="E270" s="6" t="s">
        <v>486</v>
      </c>
      <c r="F270" s="6" t="s">
        <v>196</v>
      </c>
      <c r="G270" s="6" t="s">
        <v>129</v>
      </c>
      <c r="H270" s="6" t="s">
        <v>197</v>
      </c>
      <c r="I270" s="27" t="n">
        <v>2</v>
      </c>
      <c r="J270" s="27" t="n">
        <v>0</v>
      </c>
      <c r="K270" s="27" t="n">
        <v>2</v>
      </c>
      <c r="L270" s="28" t="n">
        <f aca="false">I270+J270</f>
        <v>2</v>
      </c>
      <c r="M270" s="28" t="n">
        <f aca="false">L270+K270</f>
        <v>4</v>
      </c>
      <c r="N270" s="22" t="str">
        <f aca="false">IF(I270&gt;0,"Sí","No")</f>
        <v>Sí</v>
      </c>
      <c r="O270" s="22" t="str">
        <f aca="false">IF(J270&gt;0,"Sí","No")</f>
        <v>No</v>
      </c>
      <c r="P270" s="22" t="str">
        <f aca="false">IF(K270&gt;0,"Sí","No")</f>
        <v>Sí</v>
      </c>
      <c r="Q270" s="22" t="str">
        <f aca="false">IF(OR(I270&gt;0,J270&gt;0),"Sí","No")</f>
        <v>Sí</v>
      </c>
      <c r="R270" s="27" t="n">
        <v>1900</v>
      </c>
      <c r="S270" s="27" t="n">
        <v>2500</v>
      </c>
      <c r="T270" s="27"/>
      <c r="U270" s="27"/>
      <c r="V270" s="27" t="n">
        <v>3500</v>
      </c>
      <c r="W270" s="12" t="n">
        <f aca="false">IF(AND(I270&gt;0,R270&gt;0),(S270-R270)/R270,"")</f>
        <v>0.315789473684211</v>
      </c>
      <c r="X270" s="12" t="str">
        <f aca="false">IF(AND(J270&gt;0,T270&gt;0),(U270-T270)/T270,"")</f>
        <v/>
      </c>
      <c r="Y270" s="12" t="n">
        <f aca="false">IF(AND(K270&gt;0,V270&gt;0),(V270-Resumen!$B$7)/Resumen!$B$7,"")</f>
        <v>0.4</v>
      </c>
      <c r="Z270" s="28" t="n">
        <f aca="false">IF(AND(K270&gt;0,I270&gt;0,V270&gt;0,S270&gt;0),V270-S270,"")</f>
        <v>1000</v>
      </c>
      <c r="AA270" s="12" t="n">
        <f aca="false">IF(Z270&lt;&gt;"",Z270/S270,"")</f>
        <v>0.4</v>
      </c>
      <c r="AB270" s="28" t="str">
        <f aca="false">IF(AND(K270&gt;0,J270&gt;0,V270&gt;0,U270&gt;0),V270-U270,"")</f>
        <v/>
      </c>
      <c r="AC270" s="12" t="str">
        <f aca="false">IF(AB270&lt;&gt;"",AB270/U270,"")</f>
        <v/>
      </c>
      <c r="AD270" s="27" t="n">
        <v>1</v>
      </c>
      <c r="AE270" s="27" t="n">
        <v>1</v>
      </c>
      <c r="AF270" s="27" t="n">
        <v>0</v>
      </c>
      <c r="AG270" s="28" t="n">
        <f aca="false">AD270+AE270+AF270</f>
        <v>2</v>
      </c>
      <c r="AH270" s="12" t="n">
        <f aca="false">IF(AG270&gt;0,AD270/AG270,"")</f>
        <v>0.5</v>
      </c>
      <c r="AI270" s="27" t="n">
        <v>0</v>
      </c>
      <c r="AJ270" s="27" t="n">
        <v>0</v>
      </c>
      <c r="AK270" s="27" t="n">
        <v>0</v>
      </c>
      <c r="AL270" s="22" t="str">
        <f aca="false">IF(OR(AJ270&gt;0,AK270&gt;0),"Sí","No")</f>
        <v>No</v>
      </c>
      <c r="AM270" s="6" t="s">
        <v>198</v>
      </c>
      <c r="AN270" s="6"/>
      <c r="AO270" s="12" t="n">
        <f aca="false">IF(M270&gt;0,K270/M270,"")</f>
        <v>0.5</v>
      </c>
      <c r="AP270" s="22" t="str">
        <f aca="false">IF(M270&gt;=Resumen!$B$5,"Alto","Bajo")</f>
        <v>Bajo</v>
      </c>
      <c r="AQ270" s="22" t="str">
        <f aca="false">IF(AO270&gt;=Resumen!$B$28,"Alto","Bajo")</f>
        <v>Alto</v>
      </c>
      <c r="AR270" s="22" t="str">
        <f aca="false">AP270&amp;" Potencial / "&amp;AQ270&amp;" Share"</f>
        <v>Bajo Potencial / Alto Share</v>
      </c>
      <c r="AS270" s="22" t="str">
        <f aca="false">IF(Q270="Sí",IF(AO270&gt;=Resumen!$B$29,"Alto","Bajo"),"")</f>
        <v>Alto</v>
      </c>
      <c r="AT270" s="22" t="str">
        <f aca="false">IF(AS270&lt;&gt;"",AP270&amp;" Potencial / "&amp;AS270&amp;" Share","")</f>
        <v>Bajo Potencial / Alto Share</v>
      </c>
      <c r="AU270" s="22" t="str">
        <f aca="false">IF(AH270="","Sin dato",IF(AH270-AO270&gt;Resumen!$B$6,"Sobre-exhibido",IF(AO270-AH270&gt;Resumen!$B$6,"Sub-exhibido","En línea")))</f>
        <v>En línea</v>
      </c>
      <c r="AV270" s="22" t="n">
        <f aca="false">IF(AT270="","",IF(AT270="Alto Potencial / Bajo Share",1,IF(AT270="Alto Potencial / Alto Share",2,IF(AT270="Bajo Potencial / Alto Share",3,4))))</f>
        <v>3</v>
      </c>
      <c r="AW270" s="22" t="str">
        <f aca="false">IF(Q270="No","Sin competencia directa",IF(AV270=1,"1 - Foco Conquista (Alto Pot / Bajo Share)",IF(AV270=2,"2 - Foco Defensa (Alto Pot / Alto Share)",IF(AV270=3,"3 - Monitoreo (Bajo Pot / Alto Share)","4 - Baja Prioridad (Bajo Pot / Bajo Share)"))))</f>
        <v>3 - Monitoreo (Bajo Pot / Alto Share)</v>
      </c>
      <c r="AX270" s="12" t="n">
        <f aca="false">IF(OR(IFERROR(AND(W270&lt;&gt;"",Y270&lt;&gt;"",Y270-W270&gt;Resumen!$B$8),FALSE()),IFERROR(AND(X270&lt;&gt;"",Y270&lt;&gt;"",Y270-X270&gt;Resumen!$B$8),FALSE())),MAX(IF(IFERROR(AND(W270&lt;&gt;"",Y270&lt;&gt;"",Y270-W270&gt;Resumen!$B$8),FALSE()),Y270-W270,0),IF(IFERROR(AND(X270&lt;&gt;"",Y270&lt;&gt;"",Y270-X270&gt;Resumen!$B$8),FALSE()),Y270-X270,0)),"")</f>
        <v>0.0842105263157895</v>
      </c>
      <c r="AY270" s="22" t="str">
        <f aca="false">IF(OR(IFERROR(AND(W270&lt;&gt;"",Y270&lt;&gt;"",Y270-W270&gt;Resumen!$B$8),FALSE()),IFERROR(AND(X270&lt;&gt;"",Y270&lt;&gt;"",Y270-X270&gt;Resumen!$B$8),FALSE())),TRIM("Lays tiene mayor markup que "&amp;IF(IFERROR(AND(W270&lt;&gt;"",Y270&lt;&gt;"",Y270-W270&gt;Resumen!$B$8),FALSE()),"Quento ","")&amp;IF(IFERROR(AND(X270&lt;&gt;"",Y270&lt;&gt;"",Y270-X270&gt;Resumen!$B$8),FALSE()),"Julicroc ","")&amp;"en este PDV"),"")</f>
        <v>Lays tiene mayor markup que Quento en este PDV</v>
      </c>
      <c r="AZ270" s="22" t="str">
        <f aca="false">IF(COUNTIF('Plan Pehuamar - Lista'!$A$2:$A$167,A270)&gt;0,"Sí","No")</f>
        <v>No</v>
      </c>
      <c r="BA270" s="22" t="str">
        <f aca="false">IF(COUNTIF('Plan Combo 9+1'!$A$2:$A$226,A270)&gt;0,"Sí","No")</f>
        <v>No</v>
      </c>
      <c r="BB270" s="22" t="str">
        <f aca="false">IF(AH270="","No",IF(BA270="Sí",IF((AO270-AH270)&gt;Resumen!$B$6,"Sí","No"),IF((AO270-AH270)&gt;=Resumen!$B$132,"Sí","No")))</f>
        <v>No</v>
      </c>
      <c r="BC270" s="22" t="str">
        <f aca="false">IF(AND(N270="Sí",AL270="Sí",AI270=0),"Sí","No")</f>
        <v>No</v>
      </c>
      <c r="BD270" s="22" t="str">
        <f aca="false">IF(COUNTIF('Plan 9+1 (con Pehuamar)'!$A$2:$A$227,A270)&gt;0,"Sí","No")</f>
        <v>No</v>
      </c>
    </row>
    <row r="271" customFormat="false" ht="15" hidden="false" customHeight="true" outlineLevel="0" collapsed="false">
      <c r="A271" s="6" t="n">
        <v>403449</v>
      </c>
      <c r="B271" s="6" t="n">
        <v>2</v>
      </c>
      <c r="C271" s="6" t="n">
        <v>201</v>
      </c>
      <c r="D271" s="6" t="s">
        <v>194</v>
      </c>
      <c r="E271" s="6" t="s">
        <v>487</v>
      </c>
      <c r="F271" s="6" t="s">
        <v>196</v>
      </c>
      <c r="G271" s="6" t="s">
        <v>129</v>
      </c>
      <c r="H271" s="6" t="s">
        <v>197</v>
      </c>
      <c r="I271" s="27" t="n">
        <v>0</v>
      </c>
      <c r="J271" s="27" t="n">
        <v>0</v>
      </c>
      <c r="K271" s="27" t="n">
        <v>0.9</v>
      </c>
      <c r="L271" s="28" t="n">
        <f aca="false">I271+J271</f>
        <v>0</v>
      </c>
      <c r="M271" s="28" t="n">
        <f aca="false">L271+K271</f>
        <v>0.9</v>
      </c>
      <c r="N271" s="22" t="str">
        <f aca="false">IF(I271&gt;0,"Sí","No")</f>
        <v>No</v>
      </c>
      <c r="O271" s="22" t="str">
        <f aca="false">IF(J271&gt;0,"Sí","No")</f>
        <v>No</v>
      </c>
      <c r="P271" s="22" t="str">
        <f aca="false">IF(K271&gt;0,"Sí","No")</f>
        <v>Sí</v>
      </c>
      <c r="Q271" s="22" t="str">
        <f aca="false">IF(OR(I271&gt;0,J271&gt;0),"Sí","No")</f>
        <v>No</v>
      </c>
      <c r="R271" s="27"/>
      <c r="S271" s="27"/>
      <c r="T271" s="27"/>
      <c r="U271" s="27"/>
      <c r="V271" s="27"/>
      <c r="W271" s="12" t="str">
        <f aca="false">IF(AND(I271&gt;0,R271&gt;0),(S271-R271)/R271,"")</f>
        <v/>
      </c>
      <c r="X271" s="12" t="str">
        <f aca="false">IF(AND(J271&gt;0,T271&gt;0),(U271-T271)/T271,"")</f>
        <v/>
      </c>
      <c r="Y271" s="12" t="str">
        <f aca="false">IF(AND(K271&gt;0,V271&gt;0),(V271-Resumen!$B$7)/Resumen!$B$7,"")</f>
        <v/>
      </c>
      <c r="Z271" s="28" t="str">
        <f aca="false">IF(AND(K271&gt;0,I271&gt;0,V271&gt;0,S271&gt;0),V271-S271,"")</f>
        <v/>
      </c>
      <c r="AA271" s="12" t="str">
        <f aca="false">IF(Z271&lt;&gt;"",Z271/S271,"")</f>
        <v/>
      </c>
      <c r="AB271" s="28" t="str">
        <f aca="false">IF(AND(K271&gt;0,J271&gt;0,V271&gt;0,U271&gt;0),V271-U271,"")</f>
        <v/>
      </c>
      <c r="AC271" s="12" t="str">
        <f aca="false">IF(AB271&lt;&gt;"",AB271/U271,"")</f>
        <v/>
      </c>
      <c r="AD271" s="27" t="n">
        <v>0</v>
      </c>
      <c r="AE271" s="27" t="n">
        <v>0</v>
      </c>
      <c r="AF271" s="27" t="n">
        <v>0</v>
      </c>
      <c r="AG271" s="28" t="n">
        <f aca="false">AD271+AE271+AF271</f>
        <v>0</v>
      </c>
      <c r="AH271" s="12" t="str">
        <f aca="false">IF(AG271&gt;0,AD271/AG271,"")</f>
        <v/>
      </c>
      <c r="AI271" s="27" t="n">
        <v>0</v>
      </c>
      <c r="AJ271" s="27" t="n">
        <v>0</v>
      </c>
      <c r="AK271" s="27" t="n">
        <v>0</v>
      </c>
      <c r="AL271" s="22" t="str">
        <f aca="false">IF(OR(AJ271&gt;0,AK271&gt;0),"Sí","No")</f>
        <v>No</v>
      </c>
      <c r="AM271" s="6"/>
      <c r="AN271" s="6"/>
      <c r="AO271" s="12" t="n">
        <f aca="false">IF(M271&gt;0,K271/M271,"")</f>
        <v>1</v>
      </c>
      <c r="AP271" s="22" t="str">
        <f aca="false">IF(M271&gt;=Resumen!$B$5,"Alto","Bajo")</f>
        <v>Bajo</v>
      </c>
      <c r="AQ271" s="22" t="str">
        <f aca="false">IF(AO271&gt;=Resumen!$B$28,"Alto","Bajo")</f>
        <v>Alto</v>
      </c>
      <c r="AR271" s="22" t="str">
        <f aca="false">AP271&amp;" Potencial / "&amp;AQ271&amp;" Share"</f>
        <v>Bajo Potencial / Alto Share</v>
      </c>
      <c r="AS271" s="22" t="str">
        <f aca="false">IF(Q271="Sí",IF(AO271&gt;=Resumen!$B$29,"Alto","Bajo"),"")</f>
        <v/>
      </c>
      <c r="AT271" s="22" t="str">
        <f aca="false">IF(AS271&lt;&gt;"",AP271&amp;" Potencial / "&amp;AS271&amp;" Share","")</f>
        <v/>
      </c>
      <c r="AU271" s="22" t="str">
        <f aca="false">IF(AH271="","Sin dato",IF(AH271-AO271&gt;Resumen!$B$6,"Sobre-exhibido",IF(AO271-AH271&gt;Resumen!$B$6,"Sub-exhibido","En línea")))</f>
        <v>Sin dato</v>
      </c>
      <c r="AV271" s="22" t="str">
        <f aca="false">IF(AT271="","",IF(AT271="Alto Potencial / Bajo Share",1,IF(AT271="Alto Potencial / Alto Share",2,IF(AT271="Bajo Potencial / Alto Share",3,4))))</f>
        <v/>
      </c>
      <c r="AW271" s="22" t="str">
        <f aca="false">IF(Q271="No","Sin competencia directa",IF(AV271=1,"1 - Foco Conquista (Alto Pot / Bajo Share)",IF(AV271=2,"2 - Foco Defensa (Alto Pot / Alto Share)",IF(AV271=3,"3 - Monitoreo (Bajo Pot / Alto Share)","4 - Baja Prioridad (Bajo Pot / Bajo Share)"))))</f>
        <v>Sin competencia directa</v>
      </c>
      <c r="AX271" s="12" t="str">
        <f aca="false">IF(OR(IFERROR(AND(W271&lt;&gt;"",Y271&lt;&gt;"",Y271-W271&gt;Resumen!$B$8),FALSE()),IFERROR(AND(X271&lt;&gt;"",Y271&lt;&gt;"",Y271-X271&gt;Resumen!$B$8),FALSE())),MAX(IF(IFERROR(AND(W271&lt;&gt;"",Y271&lt;&gt;"",Y271-W271&gt;Resumen!$B$8),FALSE()),Y271-W271,0),IF(IFERROR(AND(X271&lt;&gt;"",Y271&lt;&gt;"",Y271-X271&gt;Resumen!$B$8),FALSE()),Y271-X271,0)),"")</f>
        <v/>
      </c>
      <c r="AY271" s="22" t="str">
        <f aca="false">IF(OR(IFERROR(AND(W271&lt;&gt;"",Y271&lt;&gt;"",Y271-W271&gt;Resumen!$B$8),FALSE()),IFERROR(AND(X271&lt;&gt;"",Y271&lt;&gt;"",Y271-X271&gt;Resumen!$B$8),FALSE())),TRIM("Lays tiene mayor markup que "&amp;IF(IFERROR(AND(W271&lt;&gt;"",Y271&lt;&gt;"",Y271-W271&gt;Resumen!$B$8),FALSE()),"Quento ","")&amp;IF(IFERROR(AND(X271&lt;&gt;"",Y271&lt;&gt;"",Y271-X271&gt;Resumen!$B$8),FALSE()),"Julicroc ","")&amp;"en este PDV"),"")</f>
        <v/>
      </c>
      <c r="AZ271" s="22" t="str">
        <f aca="false">IF(COUNTIF('Plan Pehuamar - Lista'!$A$2:$A$167,A271)&gt;0,"Sí","No")</f>
        <v>No</v>
      </c>
      <c r="BA271" s="22" t="str">
        <f aca="false">IF(COUNTIF('Plan Combo 9+1'!$A$2:$A$226,A271)&gt;0,"Sí","No")</f>
        <v>No</v>
      </c>
      <c r="BB271" s="22" t="str">
        <f aca="false">IF(AH271="","No",IF(BA271="Sí",IF((AO271-AH271)&gt;Resumen!$B$6,"Sí","No"),IF((AO271-AH271)&gt;=Resumen!$B$132,"Sí","No")))</f>
        <v>No</v>
      </c>
      <c r="BC271" s="22" t="str">
        <f aca="false">IF(AND(N271="Sí",AL271="Sí",AI271=0),"Sí","No")</f>
        <v>No</v>
      </c>
      <c r="BD271" s="22" t="str">
        <f aca="false">IF(COUNTIF('Plan 9+1 (con Pehuamar)'!$A$2:$A$227,A271)&gt;0,"Sí","No")</f>
        <v>No</v>
      </c>
    </row>
    <row r="272" customFormat="false" ht="15" hidden="false" customHeight="true" outlineLevel="0" collapsed="false">
      <c r="A272" s="6" t="n">
        <v>403526</v>
      </c>
      <c r="B272" s="6" t="n">
        <v>2</v>
      </c>
      <c r="C272" s="6" t="n">
        <v>201</v>
      </c>
      <c r="D272" s="6" t="s">
        <v>194</v>
      </c>
      <c r="E272" s="6" t="s">
        <v>488</v>
      </c>
      <c r="F272" s="6" t="s">
        <v>201</v>
      </c>
      <c r="G272" s="6" t="s">
        <v>129</v>
      </c>
      <c r="H272" s="6" t="s">
        <v>197</v>
      </c>
      <c r="I272" s="27" t="n">
        <v>15</v>
      </c>
      <c r="J272" s="27" t="n">
        <v>0</v>
      </c>
      <c r="K272" s="27" t="n">
        <v>0</v>
      </c>
      <c r="L272" s="28" t="n">
        <f aca="false">I272+J272</f>
        <v>15</v>
      </c>
      <c r="M272" s="28" t="n">
        <f aca="false">L272+K272</f>
        <v>15</v>
      </c>
      <c r="N272" s="22" t="str">
        <f aca="false">IF(I272&gt;0,"Sí","No")</f>
        <v>Sí</v>
      </c>
      <c r="O272" s="22" t="str">
        <f aca="false">IF(J272&gt;0,"Sí","No")</f>
        <v>No</v>
      </c>
      <c r="P272" s="22" t="str">
        <f aca="false">IF(K272&gt;0,"Sí","No")</f>
        <v>No</v>
      </c>
      <c r="Q272" s="22" t="str">
        <f aca="false">IF(OR(I272&gt;0,J272&gt;0),"Sí","No")</f>
        <v>Sí</v>
      </c>
      <c r="R272" s="27" t="n">
        <v>1700</v>
      </c>
      <c r="S272" s="27" t="n">
        <v>2600</v>
      </c>
      <c r="T272" s="27"/>
      <c r="U272" s="27"/>
      <c r="V272" s="27"/>
      <c r="W272" s="12" t="n">
        <f aca="false">IF(AND(I272&gt;0,R272&gt;0),(S272-R272)/R272,"")</f>
        <v>0.529411764705882</v>
      </c>
      <c r="X272" s="12" t="str">
        <f aca="false">IF(AND(J272&gt;0,T272&gt;0),(U272-T272)/T272,"")</f>
        <v/>
      </c>
      <c r="Y272" s="12" t="str">
        <f aca="false">IF(AND(K272&gt;0,V272&gt;0),(V272-Resumen!$B$7)/Resumen!$B$7,"")</f>
        <v/>
      </c>
      <c r="Z272" s="28" t="str">
        <f aca="false">IF(AND(K272&gt;0,I272&gt;0,V272&gt;0,S272&gt;0),V272-S272,"")</f>
        <v/>
      </c>
      <c r="AA272" s="12" t="str">
        <f aca="false">IF(Z272&lt;&gt;"",Z272/S272,"")</f>
        <v/>
      </c>
      <c r="AB272" s="28" t="str">
        <f aca="false">IF(AND(K272&gt;0,J272&gt;0,V272&gt;0,U272&gt;0),V272-U272,"")</f>
        <v/>
      </c>
      <c r="AC272" s="12" t="str">
        <f aca="false">IF(AB272&lt;&gt;"",AB272/U272,"")</f>
        <v/>
      </c>
      <c r="AD272" s="27" t="n">
        <v>0</v>
      </c>
      <c r="AE272" s="27" t="n">
        <v>2</v>
      </c>
      <c r="AF272" s="27" t="n">
        <v>0</v>
      </c>
      <c r="AG272" s="28" t="n">
        <f aca="false">AD272+AE272+AF272</f>
        <v>2</v>
      </c>
      <c r="AH272" s="12" t="n">
        <f aca="false">IF(AG272&gt;0,AD272/AG272,"")</f>
        <v>0</v>
      </c>
      <c r="AI272" s="27" t="n">
        <v>1</v>
      </c>
      <c r="AJ272" s="27" t="n">
        <v>0</v>
      </c>
      <c r="AK272" s="27" t="n">
        <v>0</v>
      </c>
      <c r="AL272" s="22" t="str">
        <f aca="false">IF(OR(AJ272&gt;0,AK272&gt;0),"Sí","No")</f>
        <v>No</v>
      </c>
      <c r="AM272" s="6" t="s">
        <v>198</v>
      </c>
      <c r="AN272" s="6"/>
      <c r="AO272" s="12" t="n">
        <f aca="false">IF(M272&gt;0,K272/M272,"")</f>
        <v>0</v>
      </c>
      <c r="AP272" s="22" t="str">
        <f aca="false">IF(M272&gt;=Resumen!$B$5,"Alto","Bajo")</f>
        <v>Bajo</v>
      </c>
      <c r="AQ272" s="22" t="str">
        <f aca="false">IF(AO272&gt;=Resumen!$B$28,"Alto","Bajo")</f>
        <v>Bajo</v>
      </c>
      <c r="AR272" s="22" t="str">
        <f aca="false">AP272&amp;" Potencial / "&amp;AQ272&amp;" Share"</f>
        <v>Bajo Potencial / Bajo Share</v>
      </c>
      <c r="AS272" s="22" t="str">
        <f aca="false">IF(Q272="Sí",IF(AO272&gt;=Resumen!$B$29,"Alto","Bajo"),"")</f>
        <v>Bajo</v>
      </c>
      <c r="AT272" s="22" t="str">
        <f aca="false">IF(AS272&lt;&gt;"",AP272&amp;" Potencial / "&amp;AS272&amp;" Share","")</f>
        <v>Bajo Potencial / Bajo Share</v>
      </c>
      <c r="AU272" s="22" t="str">
        <f aca="false">IF(AH272="","Sin dato",IF(AH272-AO272&gt;Resumen!$B$6,"Sobre-exhibido",IF(AO272-AH272&gt;Resumen!$B$6,"Sub-exhibido","En línea")))</f>
        <v>En línea</v>
      </c>
      <c r="AV272" s="22" t="n">
        <f aca="false">IF(AT272="","",IF(AT272="Alto Potencial / Bajo Share",1,IF(AT272="Alto Potencial / Alto Share",2,IF(AT272="Bajo Potencial / Alto Share",3,4))))</f>
        <v>4</v>
      </c>
      <c r="AW272" s="22" t="str">
        <f aca="false">IF(Q272="No","Sin competencia directa",IF(AV272=1,"1 - Foco Conquista (Alto Pot / Bajo Share)",IF(AV272=2,"2 - Foco Defensa (Alto Pot / Alto Share)",IF(AV272=3,"3 - Monitoreo (Bajo Pot / Alto Share)","4 - Baja Prioridad (Bajo Pot / Bajo Share)"))))</f>
        <v>4 - Baja Prioridad (Bajo Pot / Bajo Share)</v>
      </c>
      <c r="AX272" s="12" t="str">
        <f aca="false">IF(OR(IFERROR(AND(W272&lt;&gt;"",Y272&lt;&gt;"",Y272-W272&gt;Resumen!$B$8),FALSE()),IFERROR(AND(X272&lt;&gt;"",Y272&lt;&gt;"",Y272-X272&gt;Resumen!$B$8),FALSE())),MAX(IF(IFERROR(AND(W272&lt;&gt;"",Y272&lt;&gt;"",Y272-W272&gt;Resumen!$B$8),FALSE()),Y272-W272,0),IF(IFERROR(AND(X272&lt;&gt;"",Y272&lt;&gt;"",Y272-X272&gt;Resumen!$B$8),FALSE()),Y272-X272,0)),"")</f>
        <v/>
      </c>
      <c r="AY272" s="22" t="str">
        <f aca="false">IF(OR(IFERROR(AND(W272&lt;&gt;"",Y272&lt;&gt;"",Y272-W272&gt;Resumen!$B$8),FALSE()),IFERROR(AND(X272&lt;&gt;"",Y272&lt;&gt;"",Y272-X272&gt;Resumen!$B$8),FALSE())),TRIM("Lays tiene mayor markup que "&amp;IF(IFERROR(AND(W272&lt;&gt;"",Y272&lt;&gt;"",Y272-W272&gt;Resumen!$B$8),FALSE()),"Quento ","")&amp;IF(IFERROR(AND(X272&lt;&gt;"",Y272&lt;&gt;"",Y272-X272&gt;Resumen!$B$8),FALSE()),"Julicroc ","")&amp;"en este PDV"),"")</f>
        <v/>
      </c>
      <c r="AZ272" s="22" t="str">
        <f aca="false">IF(COUNTIF('Plan Pehuamar - Lista'!$A$2:$A$167,A272)&gt;0,"Sí","No")</f>
        <v>No</v>
      </c>
      <c r="BA272" s="22" t="str">
        <f aca="false">IF(COUNTIF('Plan Combo 9+1'!$A$2:$A$226,A272)&gt;0,"Sí","No")</f>
        <v>No</v>
      </c>
      <c r="BB272" s="22" t="str">
        <f aca="false">IF(AH272="","No",IF(BA272="Sí",IF((AO272-AH272)&gt;Resumen!$B$6,"Sí","No"),IF((AO272-AH272)&gt;=Resumen!$B$132,"Sí","No")))</f>
        <v>No</v>
      </c>
      <c r="BC272" s="22" t="str">
        <f aca="false">IF(AND(N272="Sí",AL272="Sí",AI272=0),"Sí","No")</f>
        <v>No</v>
      </c>
      <c r="BD272" s="22" t="str">
        <f aca="false">IF(COUNTIF('Plan 9+1 (con Pehuamar)'!$A$2:$A$227,A272)&gt;0,"Sí","No")</f>
        <v>No</v>
      </c>
    </row>
    <row r="273" customFormat="false" ht="15" hidden="false" customHeight="true" outlineLevel="0" collapsed="false">
      <c r="A273" s="6" t="n">
        <v>403532</v>
      </c>
      <c r="B273" s="6" t="n">
        <v>2</v>
      </c>
      <c r="C273" s="6" t="n">
        <v>201</v>
      </c>
      <c r="D273" s="6" t="s">
        <v>194</v>
      </c>
      <c r="E273" s="6" t="s">
        <v>489</v>
      </c>
      <c r="F273" s="6" t="s">
        <v>201</v>
      </c>
      <c r="G273" s="6" t="s">
        <v>129</v>
      </c>
      <c r="H273" s="6" t="s">
        <v>197</v>
      </c>
      <c r="I273" s="27" t="n">
        <v>10</v>
      </c>
      <c r="J273" s="27" t="n">
        <v>32</v>
      </c>
      <c r="K273" s="27" t="n">
        <v>15</v>
      </c>
      <c r="L273" s="28" t="n">
        <f aca="false">I273+J273</f>
        <v>42</v>
      </c>
      <c r="M273" s="28" t="n">
        <f aca="false">L273+K273</f>
        <v>57</v>
      </c>
      <c r="N273" s="22" t="str">
        <f aca="false">IF(I273&gt;0,"Sí","No")</f>
        <v>Sí</v>
      </c>
      <c r="O273" s="22" t="str">
        <f aca="false">IF(J273&gt;0,"Sí","No")</f>
        <v>Sí</v>
      </c>
      <c r="P273" s="22" t="str">
        <f aca="false">IF(K273&gt;0,"Sí","No")</f>
        <v>Sí</v>
      </c>
      <c r="Q273" s="22" t="str">
        <f aca="false">IF(OR(I273&gt;0,J273&gt;0),"Sí","No")</f>
        <v>Sí</v>
      </c>
      <c r="R273" s="27" t="n">
        <v>1750</v>
      </c>
      <c r="S273" s="27" t="n">
        <v>2500</v>
      </c>
      <c r="T273" s="27" t="n">
        <v>1080</v>
      </c>
      <c r="U273" s="27" t="n">
        <v>1465</v>
      </c>
      <c r="V273" s="27" t="n">
        <v>3500</v>
      </c>
      <c r="W273" s="12" t="n">
        <f aca="false">IF(AND(I273&gt;0,R273&gt;0),(S273-R273)/R273,"")</f>
        <v>0.428571428571429</v>
      </c>
      <c r="X273" s="12" t="n">
        <f aca="false">IF(AND(J273&gt;0,T273&gt;0),(U273-T273)/T273,"")</f>
        <v>0.356481481481481</v>
      </c>
      <c r="Y273" s="12" t="n">
        <f aca="false">IF(AND(K273&gt;0,V273&gt;0),(V273-Resumen!$B$7)/Resumen!$B$7,"")</f>
        <v>0.4</v>
      </c>
      <c r="Z273" s="28" t="n">
        <f aca="false">IF(AND(K273&gt;0,I273&gt;0,V273&gt;0,S273&gt;0),V273-S273,"")</f>
        <v>1000</v>
      </c>
      <c r="AA273" s="12" t="n">
        <f aca="false">IF(Z273&lt;&gt;"",Z273/S273,"")</f>
        <v>0.4</v>
      </c>
      <c r="AB273" s="28" t="n">
        <f aca="false">IF(AND(K273&gt;0,J273&gt;0,V273&gt;0,U273&gt;0),V273-U273,"")</f>
        <v>2035</v>
      </c>
      <c r="AC273" s="12" t="n">
        <f aca="false">IF(AB273&lt;&gt;"",AB273/U273,"")</f>
        <v>1.38907849829352</v>
      </c>
      <c r="AD273" s="27" t="n">
        <v>2</v>
      </c>
      <c r="AE273" s="27" t="n">
        <v>4</v>
      </c>
      <c r="AF273" s="27" t="n">
        <v>0</v>
      </c>
      <c r="AG273" s="28" t="n">
        <f aca="false">AD273+AE273+AF273</f>
        <v>6</v>
      </c>
      <c r="AH273" s="12" t="n">
        <f aca="false">IF(AG273&gt;0,AD273/AG273,"")</f>
        <v>0.333333333333333</v>
      </c>
      <c r="AI273" s="27" t="n">
        <v>0</v>
      </c>
      <c r="AJ273" s="27" t="n">
        <v>0</v>
      </c>
      <c r="AK273" s="27" t="n">
        <v>0</v>
      </c>
      <c r="AL273" s="22" t="str">
        <f aca="false">IF(OR(AJ273&gt;0,AK273&gt;0),"Sí","No")</f>
        <v>No</v>
      </c>
      <c r="AM273" s="6" t="s">
        <v>198</v>
      </c>
      <c r="AN273" s="6" t="s">
        <v>198</v>
      </c>
      <c r="AO273" s="12" t="n">
        <f aca="false">IF(M273&gt;0,K273/M273,"")</f>
        <v>0.263157894736842</v>
      </c>
      <c r="AP273" s="22" t="str">
        <f aca="false">IF(M273&gt;=Resumen!$B$5,"Alto","Bajo")</f>
        <v>Alto</v>
      </c>
      <c r="AQ273" s="22" t="str">
        <f aca="false">IF(AO273&gt;=Resumen!$B$28,"Alto","Bajo")</f>
        <v>Bajo</v>
      </c>
      <c r="AR273" s="22" t="str">
        <f aca="false">AP273&amp;" Potencial / "&amp;AQ273&amp;" Share"</f>
        <v>Alto Potencial / Bajo Share</v>
      </c>
      <c r="AS273" s="22" t="str">
        <f aca="false">IF(Q273="Sí",IF(AO273&gt;=Resumen!$B$29,"Alto","Bajo"),"")</f>
        <v>Bajo</v>
      </c>
      <c r="AT273" s="22" t="str">
        <f aca="false">IF(AS273&lt;&gt;"",AP273&amp;" Potencial / "&amp;AS273&amp;" Share","")</f>
        <v>Alto Potencial / Bajo Share</v>
      </c>
      <c r="AU273" s="22" t="str">
        <f aca="false">IF(AH273="","Sin dato",IF(AH273-AO273&gt;Resumen!$B$6,"Sobre-exhibido",IF(AO273-AH273&gt;Resumen!$B$6,"Sub-exhibido","En línea")))</f>
        <v>Sobre-exhibido</v>
      </c>
      <c r="AV273" s="22" t="n">
        <f aca="false">IF(AT273="","",IF(AT273="Alto Potencial / Bajo Share",1,IF(AT273="Alto Potencial / Alto Share",2,IF(AT273="Bajo Potencial / Alto Share",3,4))))</f>
        <v>1</v>
      </c>
      <c r="AW273" s="22" t="str">
        <f aca="false">IF(Q273="No","Sin competencia directa",IF(AV273=1,"1 - Foco Conquista (Alto Pot / Bajo Share)",IF(AV273=2,"2 - Foco Defensa (Alto Pot / Alto Share)",IF(AV273=3,"3 - Monitoreo (Bajo Pot / Alto Share)","4 - Baja Prioridad (Bajo Pot / Bajo Share)"))))</f>
        <v>1 - Foco Conquista (Alto Pot / Bajo Share)</v>
      </c>
      <c r="AX273" s="12" t="n">
        <f aca="false">IF(OR(IFERROR(AND(W273&lt;&gt;"",Y273&lt;&gt;"",Y273-W273&gt;Resumen!$B$8),FALSE()),IFERROR(AND(X273&lt;&gt;"",Y273&lt;&gt;"",Y273-X273&gt;Resumen!$B$8),FALSE())),MAX(IF(IFERROR(AND(W273&lt;&gt;"",Y273&lt;&gt;"",Y273-W273&gt;Resumen!$B$8),FALSE()),Y273-W273,0),IF(IFERROR(AND(X273&lt;&gt;"",Y273&lt;&gt;"",Y273-X273&gt;Resumen!$B$8),FALSE()),Y273-X273,0)),"")</f>
        <v>0.0435185185185186</v>
      </c>
      <c r="AY273" s="22" t="str">
        <f aca="false">IF(OR(IFERROR(AND(W273&lt;&gt;"",Y273&lt;&gt;"",Y273-W273&gt;Resumen!$B$8),FALSE()),IFERROR(AND(X273&lt;&gt;"",Y273&lt;&gt;"",Y273-X273&gt;Resumen!$B$8),FALSE())),TRIM("Lays tiene mayor markup que "&amp;IF(IFERROR(AND(W273&lt;&gt;"",Y273&lt;&gt;"",Y273-W273&gt;Resumen!$B$8),FALSE()),"Quento ","")&amp;IF(IFERROR(AND(X273&lt;&gt;"",Y273&lt;&gt;"",Y273-X273&gt;Resumen!$B$8),FALSE()),"Julicroc ","")&amp;"en este PDV"),"")</f>
        <v>Lays tiene mayor markup que Julicroc en este PDV</v>
      </c>
      <c r="AZ273" s="22" t="str">
        <f aca="false">IF(COUNTIF('Plan Pehuamar - Lista'!$A$2:$A$167,A273)&gt;0,"Sí","No")</f>
        <v>No</v>
      </c>
      <c r="BA273" s="22" t="str">
        <f aca="false">IF(COUNTIF('Plan Combo 9+1'!$A$2:$A$226,A273)&gt;0,"Sí","No")</f>
        <v>No</v>
      </c>
      <c r="BB273" s="22" t="str">
        <f aca="false">IF(AH273="","No",IF(BA273="Sí",IF((AO273-AH273)&gt;Resumen!$B$6,"Sí","No"),IF((AO273-AH273)&gt;=Resumen!$B$132,"Sí","No")))</f>
        <v>No</v>
      </c>
      <c r="BC273" s="22" t="str">
        <f aca="false">IF(AND(N273="Sí",AL273="Sí",AI273=0),"Sí","No")</f>
        <v>No</v>
      </c>
      <c r="BD273" s="22" t="str">
        <f aca="false">IF(COUNTIF('Plan 9+1 (con Pehuamar)'!$A$2:$A$227,A273)&gt;0,"Sí","No")</f>
        <v>No</v>
      </c>
    </row>
    <row r="274" customFormat="false" ht="15" hidden="false" customHeight="true" outlineLevel="0" collapsed="false">
      <c r="A274" s="6" t="n">
        <v>403717</v>
      </c>
      <c r="B274" s="6" t="n">
        <v>2</v>
      </c>
      <c r="C274" s="6" t="n">
        <v>201</v>
      </c>
      <c r="D274" s="6" t="s">
        <v>194</v>
      </c>
      <c r="E274" s="6" t="s">
        <v>490</v>
      </c>
      <c r="F274" s="6" t="s">
        <v>201</v>
      </c>
      <c r="G274" s="6" t="s">
        <v>129</v>
      </c>
      <c r="H274" s="6" t="s">
        <v>197</v>
      </c>
      <c r="I274" s="27" t="n">
        <v>8</v>
      </c>
      <c r="J274" s="27" t="n">
        <v>0</v>
      </c>
      <c r="K274" s="27" t="n">
        <v>0</v>
      </c>
      <c r="L274" s="28" t="n">
        <f aca="false">I274+J274</f>
        <v>8</v>
      </c>
      <c r="M274" s="28" t="n">
        <f aca="false">L274+K274</f>
        <v>8</v>
      </c>
      <c r="N274" s="22" t="str">
        <f aca="false">IF(I274&gt;0,"Sí","No")</f>
        <v>Sí</v>
      </c>
      <c r="O274" s="22" t="str">
        <f aca="false">IF(J274&gt;0,"Sí","No")</f>
        <v>No</v>
      </c>
      <c r="P274" s="22" t="str">
        <f aca="false">IF(K274&gt;0,"Sí","No")</f>
        <v>No</v>
      </c>
      <c r="Q274" s="22" t="str">
        <f aca="false">IF(OR(I274&gt;0,J274&gt;0),"Sí","No")</f>
        <v>Sí</v>
      </c>
      <c r="R274" s="27" t="n">
        <v>1800</v>
      </c>
      <c r="S274" s="27" t="n">
        <v>2900</v>
      </c>
      <c r="T274" s="27"/>
      <c r="U274" s="27"/>
      <c r="V274" s="27"/>
      <c r="W274" s="12" t="n">
        <f aca="false">IF(AND(I274&gt;0,R274&gt;0),(S274-R274)/R274,"")</f>
        <v>0.611111111111111</v>
      </c>
      <c r="X274" s="12" t="str">
        <f aca="false">IF(AND(J274&gt;0,T274&gt;0),(U274-T274)/T274,"")</f>
        <v/>
      </c>
      <c r="Y274" s="12" t="str">
        <f aca="false">IF(AND(K274&gt;0,V274&gt;0),(V274-Resumen!$B$7)/Resumen!$B$7,"")</f>
        <v/>
      </c>
      <c r="Z274" s="28" t="str">
        <f aca="false">IF(AND(K274&gt;0,I274&gt;0,V274&gt;0,S274&gt;0),V274-S274,"")</f>
        <v/>
      </c>
      <c r="AA274" s="12" t="str">
        <f aca="false">IF(Z274&lt;&gt;"",Z274/S274,"")</f>
        <v/>
      </c>
      <c r="AB274" s="28" t="str">
        <f aca="false">IF(AND(K274&gt;0,J274&gt;0,V274&gt;0,U274&gt;0),V274-U274,"")</f>
        <v/>
      </c>
      <c r="AC274" s="12" t="str">
        <f aca="false">IF(AB274&lt;&gt;"",AB274/U274,"")</f>
        <v/>
      </c>
      <c r="AD274" s="27" t="n">
        <v>0</v>
      </c>
      <c r="AE274" s="27" t="n">
        <v>2</v>
      </c>
      <c r="AF274" s="27" t="n">
        <v>0</v>
      </c>
      <c r="AG274" s="28" t="n">
        <f aca="false">AD274+AE274+AF274</f>
        <v>2</v>
      </c>
      <c r="AH274" s="12" t="n">
        <f aca="false">IF(AG274&gt;0,AD274/AG274,"")</f>
        <v>0</v>
      </c>
      <c r="AI274" s="27" t="n">
        <v>0</v>
      </c>
      <c r="AJ274" s="27" t="n">
        <v>0</v>
      </c>
      <c r="AK274" s="27" t="n">
        <v>0</v>
      </c>
      <c r="AL274" s="22" t="str">
        <f aca="false">IF(OR(AJ274&gt;0,AK274&gt;0),"Sí","No")</f>
        <v>No</v>
      </c>
      <c r="AM274" s="6" t="s">
        <v>198</v>
      </c>
      <c r="AN274" s="6"/>
      <c r="AO274" s="12" t="n">
        <f aca="false">IF(M274&gt;0,K274/M274,"")</f>
        <v>0</v>
      </c>
      <c r="AP274" s="22" t="str">
        <f aca="false">IF(M274&gt;=Resumen!$B$5,"Alto","Bajo")</f>
        <v>Bajo</v>
      </c>
      <c r="AQ274" s="22" t="str">
        <f aca="false">IF(AO274&gt;=Resumen!$B$28,"Alto","Bajo")</f>
        <v>Bajo</v>
      </c>
      <c r="AR274" s="22" t="str">
        <f aca="false">AP274&amp;" Potencial / "&amp;AQ274&amp;" Share"</f>
        <v>Bajo Potencial / Bajo Share</v>
      </c>
      <c r="AS274" s="22" t="str">
        <f aca="false">IF(Q274="Sí",IF(AO274&gt;=Resumen!$B$29,"Alto","Bajo"),"")</f>
        <v>Bajo</v>
      </c>
      <c r="AT274" s="22" t="str">
        <f aca="false">IF(AS274&lt;&gt;"",AP274&amp;" Potencial / "&amp;AS274&amp;" Share","")</f>
        <v>Bajo Potencial / Bajo Share</v>
      </c>
      <c r="AU274" s="22" t="str">
        <f aca="false">IF(AH274="","Sin dato",IF(AH274-AO274&gt;Resumen!$B$6,"Sobre-exhibido",IF(AO274-AH274&gt;Resumen!$B$6,"Sub-exhibido","En línea")))</f>
        <v>En línea</v>
      </c>
      <c r="AV274" s="22" t="n">
        <f aca="false">IF(AT274="","",IF(AT274="Alto Potencial / Bajo Share",1,IF(AT274="Alto Potencial / Alto Share",2,IF(AT274="Bajo Potencial / Alto Share",3,4))))</f>
        <v>4</v>
      </c>
      <c r="AW274" s="22" t="str">
        <f aca="false">IF(Q274="No","Sin competencia directa",IF(AV274=1,"1 - Foco Conquista (Alto Pot / Bajo Share)",IF(AV274=2,"2 - Foco Defensa (Alto Pot / Alto Share)",IF(AV274=3,"3 - Monitoreo (Bajo Pot / Alto Share)","4 - Baja Prioridad (Bajo Pot / Bajo Share)"))))</f>
        <v>4 - Baja Prioridad (Bajo Pot / Bajo Share)</v>
      </c>
      <c r="AX274" s="12" t="str">
        <f aca="false">IF(OR(IFERROR(AND(W274&lt;&gt;"",Y274&lt;&gt;"",Y274-W274&gt;Resumen!$B$8),FALSE()),IFERROR(AND(X274&lt;&gt;"",Y274&lt;&gt;"",Y274-X274&gt;Resumen!$B$8),FALSE())),MAX(IF(IFERROR(AND(W274&lt;&gt;"",Y274&lt;&gt;"",Y274-W274&gt;Resumen!$B$8),FALSE()),Y274-W274,0),IF(IFERROR(AND(X274&lt;&gt;"",Y274&lt;&gt;"",Y274-X274&gt;Resumen!$B$8),FALSE()),Y274-X274,0)),"")</f>
        <v/>
      </c>
      <c r="AY274" s="22" t="str">
        <f aca="false">IF(OR(IFERROR(AND(W274&lt;&gt;"",Y274&lt;&gt;"",Y274-W274&gt;Resumen!$B$8),FALSE()),IFERROR(AND(X274&lt;&gt;"",Y274&lt;&gt;"",Y274-X274&gt;Resumen!$B$8),FALSE())),TRIM("Lays tiene mayor markup que "&amp;IF(IFERROR(AND(W274&lt;&gt;"",Y274&lt;&gt;"",Y274-W274&gt;Resumen!$B$8),FALSE()),"Quento ","")&amp;IF(IFERROR(AND(X274&lt;&gt;"",Y274&lt;&gt;"",Y274-X274&gt;Resumen!$B$8),FALSE()),"Julicroc ","")&amp;"en este PDV"),"")</f>
        <v/>
      </c>
      <c r="AZ274" s="22" t="str">
        <f aca="false">IF(COUNTIF('Plan Pehuamar - Lista'!$A$2:$A$167,A274)&gt;0,"Sí","No")</f>
        <v>No</v>
      </c>
      <c r="BA274" s="22" t="str">
        <f aca="false">IF(COUNTIF('Plan Combo 9+1'!$A$2:$A$226,A274)&gt;0,"Sí","No")</f>
        <v>No</v>
      </c>
      <c r="BB274" s="22" t="str">
        <f aca="false">IF(AH274="","No",IF(BA274="Sí",IF((AO274-AH274)&gt;Resumen!$B$6,"Sí","No"),IF((AO274-AH274)&gt;=Resumen!$B$132,"Sí","No")))</f>
        <v>No</v>
      </c>
      <c r="BC274" s="22" t="str">
        <f aca="false">IF(AND(N274="Sí",AL274="Sí",AI274=0),"Sí","No")</f>
        <v>No</v>
      </c>
      <c r="BD274" s="22" t="str">
        <f aca="false">IF(COUNTIF('Plan 9+1 (con Pehuamar)'!$A$2:$A$227,A274)&gt;0,"Sí","No")</f>
        <v>No</v>
      </c>
    </row>
    <row r="275" customFormat="false" ht="15" hidden="false" customHeight="true" outlineLevel="0" collapsed="false">
      <c r="A275" s="6" t="n">
        <v>403805</v>
      </c>
      <c r="B275" s="6" t="n">
        <v>2</v>
      </c>
      <c r="C275" s="6" t="n">
        <v>201</v>
      </c>
      <c r="D275" s="6" t="s">
        <v>194</v>
      </c>
      <c r="E275" s="6" t="s">
        <v>491</v>
      </c>
      <c r="F275" s="6" t="s">
        <v>201</v>
      </c>
      <c r="G275" s="6" t="s">
        <v>129</v>
      </c>
      <c r="H275" s="6" t="s">
        <v>197</v>
      </c>
      <c r="I275" s="27" t="n">
        <v>6</v>
      </c>
      <c r="J275" s="27" t="n">
        <v>0</v>
      </c>
      <c r="K275" s="27" t="n">
        <v>0</v>
      </c>
      <c r="L275" s="28" t="n">
        <f aca="false">I275+J275</f>
        <v>6</v>
      </c>
      <c r="M275" s="28" t="n">
        <f aca="false">L275+K275</f>
        <v>6</v>
      </c>
      <c r="N275" s="22" t="str">
        <f aca="false">IF(I275&gt;0,"Sí","No")</f>
        <v>Sí</v>
      </c>
      <c r="O275" s="22" t="str">
        <f aca="false">IF(J275&gt;0,"Sí","No")</f>
        <v>No</v>
      </c>
      <c r="P275" s="22" t="str">
        <f aca="false">IF(K275&gt;0,"Sí","No")</f>
        <v>No</v>
      </c>
      <c r="Q275" s="22" t="str">
        <f aca="false">IF(OR(I275&gt;0,J275&gt;0),"Sí","No")</f>
        <v>Sí</v>
      </c>
      <c r="R275" s="27" t="n">
        <v>1800</v>
      </c>
      <c r="S275" s="27" t="n">
        <v>2600</v>
      </c>
      <c r="T275" s="27"/>
      <c r="U275" s="27"/>
      <c r="V275" s="27"/>
      <c r="W275" s="12" t="n">
        <f aca="false">IF(AND(I275&gt;0,R275&gt;0),(S275-R275)/R275,"")</f>
        <v>0.444444444444444</v>
      </c>
      <c r="X275" s="12" t="str">
        <f aca="false">IF(AND(J275&gt;0,T275&gt;0),(U275-T275)/T275,"")</f>
        <v/>
      </c>
      <c r="Y275" s="12" t="str">
        <f aca="false">IF(AND(K275&gt;0,V275&gt;0),(V275-Resumen!$B$7)/Resumen!$B$7,"")</f>
        <v/>
      </c>
      <c r="Z275" s="28" t="str">
        <f aca="false">IF(AND(K275&gt;0,I275&gt;0,V275&gt;0,S275&gt;0),V275-S275,"")</f>
        <v/>
      </c>
      <c r="AA275" s="12" t="str">
        <f aca="false">IF(Z275&lt;&gt;"",Z275/S275,"")</f>
        <v/>
      </c>
      <c r="AB275" s="28" t="str">
        <f aca="false">IF(AND(K275&gt;0,J275&gt;0,V275&gt;0,U275&gt;0),V275-U275,"")</f>
        <v/>
      </c>
      <c r="AC275" s="12" t="str">
        <f aca="false">IF(AB275&lt;&gt;"",AB275/U275,"")</f>
        <v/>
      </c>
      <c r="AD275" s="27" t="n">
        <v>0</v>
      </c>
      <c r="AE275" s="27" t="n">
        <v>3</v>
      </c>
      <c r="AF275" s="27" t="n">
        <v>0</v>
      </c>
      <c r="AG275" s="28" t="n">
        <f aca="false">AD275+AE275+AF275</f>
        <v>3</v>
      </c>
      <c r="AH275" s="12" t="n">
        <f aca="false">IF(AG275&gt;0,AD275/AG275,"")</f>
        <v>0</v>
      </c>
      <c r="AI275" s="27" t="n">
        <v>0</v>
      </c>
      <c r="AJ275" s="27" t="n">
        <v>0</v>
      </c>
      <c r="AK275" s="27" t="n">
        <v>0</v>
      </c>
      <c r="AL275" s="22" t="str">
        <f aca="false">IF(OR(AJ275&gt;0,AK275&gt;0),"Sí","No")</f>
        <v>No</v>
      </c>
      <c r="AM275" s="6" t="s">
        <v>198</v>
      </c>
      <c r="AN275" s="6"/>
      <c r="AO275" s="12" t="n">
        <f aca="false">IF(M275&gt;0,K275/M275,"")</f>
        <v>0</v>
      </c>
      <c r="AP275" s="22" t="str">
        <f aca="false">IF(M275&gt;=Resumen!$B$5,"Alto","Bajo")</f>
        <v>Bajo</v>
      </c>
      <c r="AQ275" s="22" t="str">
        <f aca="false">IF(AO275&gt;=Resumen!$B$28,"Alto","Bajo")</f>
        <v>Bajo</v>
      </c>
      <c r="AR275" s="22" t="str">
        <f aca="false">AP275&amp;" Potencial / "&amp;AQ275&amp;" Share"</f>
        <v>Bajo Potencial / Bajo Share</v>
      </c>
      <c r="AS275" s="22" t="str">
        <f aca="false">IF(Q275="Sí",IF(AO275&gt;=Resumen!$B$29,"Alto","Bajo"),"")</f>
        <v>Bajo</v>
      </c>
      <c r="AT275" s="22" t="str">
        <f aca="false">IF(AS275&lt;&gt;"",AP275&amp;" Potencial / "&amp;AS275&amp;" Share","")</f>
        <v>Bajo Potencial / Bajo Share</v>
      </c>
      <c r="AU275" s="22" t="str">
        <f aca="false">IF(AH275="","Sin dato",IF(AH275-AO275&gt;Resumen!$B$6,"Sobre-exhibido",IF(AO275-AH275&gt;Resumen!$B$6,"Sub-exhibido","En línea")))</f>
        <v>En línea</v>
      </c>
      <c r="AV275" s="22" t="n">
        <f aca="false">IF(AT275="","",IF(AT275="Alto Potencial / Bajo Share",1,IF(AT275="Alto Potencial / Alto Share",2,IF(AT275="Bajo Potencial / Alto Share",3,4))))</f>
        <v>4</v>
      </c>
      <c r="AW275" s="22" t="str">
        <f aca="false">IF(Q275="No","Sin competencia directa",IF(AV275=1,"1 - Foco Conquista (Alto Pot / Bajo Share)",IF(AV275=2,"2 - Foco Defensa (Alto Pot / Alto Share)",IF(AV275=3,"3 - Monitoreo (Bajo Pot / Alto Share)","4 - Baja Prioridad (Bajo Pot / Bajo Share)"))))</f>
        <v>4 - Baja Prioridad (Bajo Pot / Bajo Share)</v>
      </c>
      <c r="AX275" s="12" t="str">
        <f aca="false">IF(OR(IFERROR(AND(W275&lt;&gt;"",Y275&lt;&gt;"",Y275-W275&gt;Resumen!$B$8),FALSE()),IFERROR(AND(X275&lt;&gt;"",Y275&lt;&gt;"",Y275-X275&gt;Resumen!$B$8),FALSE())),MAX(IF(IFERROR(AND(W275&lt;&gt;"",Y275&lt;&gt;"",Y275-W275&gt;Resumen!$B$8),FALSE()),Y275-W275,0),IF(IFERROR(AND(X275&lt;&gt;"",Y275&lt;&gt;"",Y275-X275&gt;Resumen!$B$8),FALSE()),Y275-X275,0)),"")</f>
        <v/>
      </c>
      <c r="AY275" s="22" t="str">
        <f aca="false">IF(OR(IFERROR(AND(W275&lt;&gt;"",Y275&lt;&gt;"",Y275-W275&gt;Resumen!$B$8),FALSE()),IFERROR(AND(X275&lt;&gt;"",Y275&lt;&gt;"",Y275-X275&gt;Resumen!$B$8),FALSE())),TRIM("Lays tiene mayor markup que "&amp;IF(IFERROR(AND(W275&lt;&gt;"",Y275&lt;&gt;"",Y275-W275&gt;Resumen!$B$8),FALSE()),"Quento ","")&amp;IF(IFERROR(AND(X275&lt;&gt;"",Y275&lt;&gt;"",Y275-X275&gt;Resumen!$B$8),FALSE()),"Julicroc ","")&amp;"en este PDV"),"")</f>
        <v/>
      </c>
      <c r="AZ275" s="22" t="str">
        <f aca="false">IF(COUNTIF('Plan Pehuamar - Lista'!$A$2:$A$167,A275)&gt;0,"Sí","No")</f>
        <v>No</v>
      </c>
      <c r="BA275" s="22" t="str">
        <f aca="false">IF(COUNTIF('Plan Combo 9+1'!$A$2:$A$226,A275)&gt;0,"Sí","No")</f>
        <v>No</v>
      </c>
      <c r="BB275" s="22" t="str">
        <f aca="false">IF(AH275="","No",IF(BA275="Sí",IF((AO275-AH275)&gt;Resumen!$B$6,"Sí","No"),IF((AO275-AH275)&gt;=Resumen!$B$132,"Sí","No")))</f>
        <v>No</v>
      </c>
      <c r="BC275" s="22" t="str">
        <f aca="false">IF(AND(N275="Sí",AL275="Sí",AI275=0),"Sí","No")</f>
        <v>No</v>
      </c>
      <c r="BD275" s="22" t="str">
        <f aca="false">IF(COUNTIF('Plan 9+1 (con Pehuamar)'!$A$2:$A$227,A275)&gt;0,"Sí","No")</f>
        <v>No</v>
      </c>
    </row>
    <row r="276" customFormat="false" ht="15" hidden="false" customHeight="true" outlineLevel="0" collapsed="false">
      <c r="A276" s="6" t="n">
        <v>403845</v>
      </c>
      <c r="B276" s="6" t="n">
        <v>2</v>
      </c>
      <c r="C276" s="6" t="n">
        <v>201</v>
      </c>
      <c r="D276" s="6" t="s">
        <v>194</v>
      </c>
      <c r="E276" s="6" t="s">
        <v>492</v>
      </c>
      <c r="F276" s="6" t="s">
        <v>201</v>
      </c>
      <c r="G276" s="6" t="s">
        <v>129</v>
      </c>
      <c r="H276" s="6" t="s">
        <v>197</v>
      </c>
      <c r="I276" s="27" t="n">
        <v>10</v>
      </c>
      <c r="J276" s="27" t="n">
        <v>0</v>
      </c>
      <c r="K276" s="27" t="n">
        <v>5</v>
      </c>
      <c r="L276" s="28" t="n">
        <f aca="false">I276+J276</f>
        <v>10</v>
      </c>
      <c r="M276" s="28" t="n">
        <f aca="false">L276+K276</f>
        <v>15</v>
      </c>
      <c r="N276" s="22" t="str">
        <f aca="false">IF(I276&gt;0,"Sí","No")</f>
        <v>Sí</v>
      </c>
      <c r="O276" s="22" t="str">
        <f aca="false">IF(J276&gt;0,"Sí","No")</f>
        <v>No</v>
      </c>
      <c r="P276" s="22" t="str">
        <f aca="false">IF(K276&gt;0,"Sí","No")</f>
        <v>Sí</v>
      </c>
      <c r="Q276" s="22" t="str">
        <f aca="false">IF(OR(I276&gt;0,J276&gt;0),"Sí","No")</f>
        <v>Sí</v>
      </c>
      <c r="R276" s="27" t="n">
        <v>1900</v>
      </c>
      <c r="S276" s="27" t="n">
        <v>2900</v>
      </c>
      <c r="T276" s="27"/>
      <c r="U276" s="27"/>
      <c r="V276" s="27" t="n">
        <v>3500</v>
      </c>
      <c r="W276" s="12" t="n">
        <f aca="false">IF(AND(I276&gt;0,R276&gt;0),(S276-R276)/R276,"")</f>
        <v>0.526315789473684</v>
      </c>
      <c r="X276" s="12" t="str">
        <f aca="false">IF(AND(J276&gt;0,T276&gt;0),(U276-T276)/T276,"")</f>
        <v/>
      </c>
      <c r="Y276" s="12" t="n">
        <f aca="false">IF(AND(K276&gt;0,V276&gt;0),(V276-Resumen!$B$7)/Resumen!$B$7,"")</f>
        <v>0.4</v>
      </c>
      <c r="Z276" s="28" t="n">
        <f aca="false">IF(AND(K276&gt;0,I276&gt;0,V276&gt;0,S276&gt;0),V276-S276,"")</f>
        <v>600</v>
      </c>
      <c r="AA276" s="12" t="n">
        <f aca="false">IF(Z276&lt;&gt;"",Z276/S276,"")</f>
        <v>0.206896551724138</v>
      </c>
      <c r="AB276" s="28" t="str">
        <f aca="false">IF(AND(K276&gt;0,J276&gt;0,V276&gt;0,U276&gt;0),V276-U276,"")</f>
        <v/>
      </c>
      <c r="AC276" s="12" t="str">
        <f aca="false">IF(AB276&lt;&gt;"",AB276/U276,"")</f>
        <v/>
      </c>
      <c r="AD276" s="27" t="n">
        <v>2</v>
      </c>
      <c r="AE276" s="27" t="n">
        <v>4</v>
      </c>
      <c r="AF276" s="27" t="n">
        <v>0</v>
      </c>
      <c r="AG276" s="28" t="n">
        <f aca="false">AD276+AE276+AF276</f>
        <v>6</v>
      </c>
      <c r="AH276" s="12" t="n">
        <f aca="false">IF(AG276&gt;0,AD276/AG276,"")</f>
        <v>0.333333333333333</v>
      </c>
      <c r="AI276" s="27" t="n">
        <v>0</v>
      </c>
      <c r="AJ276" s="27" t="n">
        <v>0</v>
      </c>
      <c r="AK276" s="27" t="n">
        <v>0</v>
      </c>
      <c r="AL276" s="22" t="str">
        <f aca="false">IF(OR(AJ276&gt;0,AK276&gt;0),"Sí","No")</f>
        <v>No</v>
      </c>
      <c r="AM276" s="6" t="s">
        <v>198</v>
      </c>
      <c r="AN276" s="6"/>
      <c r="AO276" s="12" t="n">
        <f aca="false">IF(M276&gt;0,K276/M276,"")</f>
        <v>0.333333333333333</v>
      </c>
      <c r="AP276" s="22" t="str">
        <f aca="false">IF(M276&gt;=Resumen!$B$5,"Alto","Bajo")</f>
        <v>Bajo</v>
      </c>
      <c r="AQ276" s="22" t="str">
        <f aca="false">IF(AO276&gt;=Resumen!$B$28,"Alto","Bajo")</f>
        <v>Bajo</v>
      </c>
      <c r="AR276" s="22" t="str">
        <f aca="false">AP276&amp;" Potencial / "&amp;AQ276&amp;" Share"</f>
        <v>Bajo Potencial / Bajo Share</v>
      </c>
      <c r="AS276" s="22" t="str">
        <f aca="false">IF(Q276="Sí",IF(AO276&gt;=Resumen!$B$29,"Alto","Bajo"),"")</f>
        <v>Bajo</v>
      </c>
      <c r="AT276" s="22" t="str">
        <f aca="false">IF(AS276&lt;&gt;"",AP276&amp;" Potencial / "&amp;AS276&amp;" Share","")</f>
        <v>Bajo Potencial / Bajo Share</v>
      </c>
      <c r="AU276" s="22" t="str">
        <f aca="false">IF(AH276="","Sin dato",IF(AH276-AO276&gt;Resumen!$B$6,"Sobre-exhibido",IF(AO276-AH276&gt;Resumen!$B$6,"Sub-exhibido","En línea")))</f>
        <v>En línea</v>
      </c>
      <c r="AV276" s="22" t="n">
        <f aca="false">IF(AT276="","",IF(AT276="Alto Potencial / Bajo Share",1,IF(AT276="Alto Potencial / Alto Share",2,IF(AT276="Bajo Potencial / Alto Share",3,4))))</f>
        <v>4</v>
      </c>
      <c r="AW276" s="22" t="str">
        <f aca="false">IF(Q276="No","Sin competencia directa",IF(AV276=1,"1 - Foco Conquista (Alto Pot / Bajo Share)",IF(AV276=2,"2 - Foco Defensa (Alto Pot / Alto Share)",IF(AV276=3,"3 - Monitoreo (Bajo Pot / Alto Share)","4 - Baja Prioridad (Bajo Pot / Bajo Share)"))))</f>
        <v>4 - Baja Prioridad (Bajo Pot / Bajo Share)</v>
      </c>
      <c r="AX276" s="12" t="str">
        <f aca="false">IF(OR(IFERROR(AND(W276&lt;&gt;"",Y276&lt;&gt;"",Y276-W276&gt;Resumen!$B$8),FALSE()),IFERROR(AND(X276&lt;&gt;"",Y276&lt;&gt;"",Y276-X276&gt;Resumen!$B$8),FALSE())),MAX(IF(IFERROR(AND(W276&lt;&gt;"",Y276&lt;&gt;"",Y276-W276&gt;Resumen!$B$8),FALSE()),Y276-W276,0),IF(IFERROR(AND(X276&lt;&gt;"",Y276&lt;&gt;"",Y276-X276&gt;Resumen!$B$8),FALSE()),Y276-X276,0)),"")</f>
        <v/>
      </c>
      <c r="AY276" s="22" t="str">
        <f aca="false">IF(OR(IFERROR(AND(W276&lt;&gt;"",Y276&lt;&gt;"",Y276-W276&gt;Resumen!$B$8),FALSE()),IFERROR(AND(X276&lt;&gt;"",Y276&lt;&gt;"",Y276-X276&gt;Resumen!$B$8),FALSE())),TRIM("Lays tiene mayor markup que "&amp;IF(IFERROR(AND(W276&lt;&gt;"",Y276&lt;&gt;"",Y276-W276&gt;Resumen!$B$8),FALSE()),"Quento ","")&amp;IF(IFERROR(AND(X276&lt;&gt;"",Y276&lt;&gt;"",Y276-X276&gt;Resumen!$B$8),FALSE()),"Julicroc ","")&amp;"en este PDV"),"")</f>
        <v/>
      </c>
      <c r="AZ276" s="22" t="str">
        <f aca="false">IF(COUNTIF('Plan Pehuamar - Lista'!$A$2:$A$167,A276)&gt;0,"Sí","No")</f>
        <v>No</v>
      </c>
      <c r="BA276" s="22" t="str">
        <f aca="false">IF(COUNTIF('Plan Combo 9+1'!$A$2:$A$226,A276)&gt;0,"Sí","No")</f>
        <v>No</v>
      </c>
      <c r="BB276" s="22" t="str">
        <f aca="false">IF(AH276="","No",IF(BA276="Sí",IF((AO276-AH276)&gt;Resumen!$B$6,"Sí","No"),IF((AO276-AH276)&gt;=Resumen!$B$132,"Sí","No")))</f>
        <v>No</v>
      </c>
      <c r="BC276" s="22" t="str">
        <f aca="false">IF(AND(N276="Sí",AL276="Sí",AI276=0),"Sí","No")</f>
        <v>No</v>
      </c>
      <c r="BD276" s="22" t="str">
        <f aca="false">IF(COUNTIF('Plan 9+1 (con Pehuamar)'!$A$2:$A$227,A276)&gt;0,"Sí","No")</f>
        <v>No</v>
      </c>
    </row>
    <row r="277" customFormat="false" ht="15" hidden="false" customHeight="true" outlineLevel="0" collapsed="false">
      <c r="A277" s="6" t="n">
        <v>403846</v>
      </c>
      <c r="B277" s="6" t="n">
        <v>2</v>
      </c>
      <c r="C277" s="6" t="n">
        <v>201</v>
      </c>
      <c r="D277" s="6" t="s">
        <v>194</v>
      </c>
      <c r="E277" s="6" t="s">
        <v>493</v>
      </c>
      <c r="F277" s="6" t="s">
        <v>201</v>
      </c>
      <c r="G277" s="6" t="s">
        <v>129</v>
      </c>
      <c r="H277" s="6" t="s">
        <v>197</v>
      </c>
      <c r="I277" s="27" t="n">
        <v>0</v>
      </c>
      <c r="J277" s="27" t="n">
        <v>0</v>
      </c>
      <c r="K277" s="27" t="n">
        <v>5.1</v>
      </c>
      <c r="L277" s="28" t="n">
        <f aca="false">I277+J277</f>
        <v>0</v>
      </c>
      <c r="M277" s="28" t="n">
        <f aca="false">L277+K277</f>
        <v>5.1</v>
      </c>
      <c r="N277" s="22" t="str">
        <f aca="false">IF(I277&gt;0,"Sí","No")</f>
        <v>No</v>
      </c>
      <c r="O277" s="22" t="str">
        <f aca="false">IF(J277&gt;0,"Sí","No")</f>
        <v>No</v>
      </c>
      <c r="P277" s="22" t="str">
        <f aca="false">IF(K277&gt;0,"Sí","No")</f>
        <v>Sí</v>
      </c>
      <c r="Q277" s="22" t="str">
        <f aca="false">IF(OR(I277&gt;0,J277&gt;0),"Sí","No")</f>
        <v>No</v>
      </c>
      <c r="R277" s="27"/>
      <c r="S277" s="27"/>
      <c r="T277" s="27"/>
      <c r="U277" s="27"/>
      <c r="V277" s="27"/>
      <c r="W277" s="12" t="str">
        <f aca="false">IF(AND(I277&gt;0,R277&gt;0),(S277-R277)/R277,"")</f>
        <v/>
      </c>
      <c r="X277" s="12" t="str">
        <f aca="false">IF(AND(J277&gt;0,T277&gt;0),(U277-T277)/T277,"")</f>
        <v/>
      </c>
      <c r="Y277" s="12" t="str">
        <f aca="false">IF(AND(K277&gt;0,V277&gt;0),(V277-Resumen!$B$7)/Resumen!$B$7,"")</f>
        <v/>
      </c>
      <c r="Z277" s="28" t="str">
        <f aca="false">IF(AND(K277&gt;0,I277&gt;0,V277&gt;0,S277&gt;0),V277-S277,"")</f>
        <v/>
      </c>
      <c r="AA277" s="12" t="str">
        <f aca="false">IF(Z277&lt;&gt;"",Z277/S277,"")</f>
        <v/>
      </c>
      <c r="AB277" s="28" t="str">
        <f aca="false">IF(AND(K277&gt;0,J277&gt;0,V277&gt;0,U277&gt;0),V277-U277,"")</f>
        <v/>
      </c>
      <c r="AC277" s="12" t="str">
        <f aca="false">IF(AB277&lt;&gt;"",AB277/U277,"")</f>
        <v/>
      </c>
      <c r="AD277" s="27" t="n">
        <v>0</v>
      </c>
      <c r="AE277" s="27" t="n">
        <v>0</v>
      </c>
      <c r="AF277" s="27" t="n">
        <v>0</v>
      </c>
      <c r="AG277" s="28" t="n">
        <f aca="false">AD277+AE277+AF277</f>
        <v>0</v>
      </c>
      <c r="AH277" s="12" t="str">
        <f aca="false">IF(AG277&gt;0,AD277/AG277,"")</f>
        <v/>
      </c>
      <c r="AI277" s="27" t="n">
        <v>0</v>
      </c>
      <c r="AJ277" s="27" t="n">
        <v>0</v>
      </c>
      <c r="AK277" s="27" t="n">
        <v>0</v>
      </c>
      <c r="AL277" s="22" t="str">
        <f aca="false">IF(OR(AJ277&gt;0,AK277&gt;0),"Sí","No")</f>
        <v>No</v>
      </c>
      <c r="AM277" s="6"/>
      <c r="AN277" s="6"/>
      <c r="AO277" s="12" t="n">
        <f aca="false">IF(M277&gt;0,K277/M277,"")</f>
        <v>1</v>
      </c>
      <c r="AP277" s="22" t="str">
        <f aca="false">IF(M277&gt;=Resumen!$B$5,"Alto","Bajo")</f>
        <v>Bajo</v>
      </c>
      <c r="AQ277" s="22" t="str">
        <f aca="false">IF(AO277&gt;=Resumen!$B$28,"Alto","Bajo")</f>
        <v>Alto</v>
      </c>
      <c r="AR277" s="22" t="str">
        <f aca="false">AP277&amp;" Potencial / "&amp;AQ277&amp;" Share"</f>
        <v>Bajo Potencial / Alto Share</v>
      </c>
      <c r="AS277" s="22" t="str">
        <f aca="false">IF(Q277="Sí",IF(AO277&gt;=Resumen!$B$29,"Alto","Bajo"),"")</f>
        <v/>
      </c>
      <c r="AT277" s="22" t="str">
        <f aca="false">IF(AS277&lt;&gt;"",AP277&amp;" Potencial / "&amp;AS277&amp;" Share","")</f>
        <v/>
      </c>
      <c r="AU277" s="22" t="str">
        <f aca="false">IF(AH277="","Sin dato",IF(AH277-AO277&gt;Resumen!$B$6,"Sobre-exhibido",IF(AO277-AH277&gt;Resumen!$B$6,"Sub-exhibido","En línea")))</f>
        <v>Sin dato</v>
      </c>
      <c r="AV277" s="22" t="str">
        <f aca="false">IF(AT277="","",IF(AT277="Alto Potencial / Bajo Share",1,IF(AT277="Alto Potencial / Alto Share",2,IF(AT277="Bajo Potencial / Alto Share",3,4))))</f>
        <v/>
      </c>
      <c r="AW277" s="22" t="str">
        <f aca="false">IF(Q277="No","Sin competencia directa",IF(AV277=1,"1 - Foco Conquista (Alto Pot / Bajo Share)",IF(AV277=2,"2 - Foco Defensa (Alto Pot / Alto Share)",IF(AV277=3,"3 - Monitoreo (Bajo Pot / Alto Share)","4 - Baja Prioridad (Bajo Pot / Bajo Share)"))))</f>
        <v>Sin competencia directa</v>
      </c>
      <c r="AX277" s="12" t="str">
        <f aca="false">IF(OR(IFERROR(AND(W277&lt;&gt;"",Y277&lt;&gt;"",Y277-W277&gt;Resumen!$B$8),FALSE()),IFERROR(AND(X277&lt;&gt;"",Y277&lt;&gt;"",Y277-X277&gt;Resumen!$B$8),FALSE())),MAX(IF(IFERROR(AND(W277&lt;&gt;"",Y277&lt;&gt;"",Y277-W277&gt;Resumen!$B$8),FALSE()),Y277-W277,0),IF(IFERROR(AND(X277&lt;&gt;"",Y277&lt;&gt;"",Y277-X277&gt;Resumen!$B$8),FALSE()),Y277-X277,0)),"")</f>
        <v/>
      </c>
      <c r="AY277" s="22" t="str">
        <f aca="false">IF(OR(IFERROR(AND(W277&lt;&gt;"",Y277&lt;&gt;"",Y277-W277&gt;Resumen!$B$8),FALSE()),IFERROR(AND(X277&lt;&gt;"",Y277&lt;&gt;"",Y277-X277&gt;Resumen!$B$8),FALSE())),TRIM("Lays tiene mayor markup que "&amp;IF(IFERROR(AND(W277&lt;&gt;"",Y277&lt;&gt;"",Y277-W277&gt;Resumen!$B$8),FALSE()),"Quento ","")&amp;IF(IFERROR(AND(X277&lt;&gt;"",Y277&lt;&gt;"",Y277-X277&gt;Resumen!$B$8),FALSE()),"Julicroc ","")&amp;"en este PDV"),"")</f>
        <v/>
      </c>
      <c r="AZ277" s="22" t="str">
        <f aca="false">IF(COUNTIF('Plan Pehuamar - Lista'!$A$2:$A$167,A277)&gt;0,"Sí","No")</f>
        <v>No</v>
      </c>
      <c r="BA277" s="22" t="str">
        <f aca="false">IF(COUNTIF('Plan Combo 9+1'!$A$2:$A$226,A277)&gt;0,"Sí","No")</f>
        <v>No</v>
      </c>
      <c r="BB277" s="22" t="str">
        <f aca="false">IF(AH277="","No",IF(BA277="Sí",IF((AO277-AH277)&gt;Resumen!$B$6,"Sí","No"),IF((AO277-AH277)&gt;=Resumen!$B$132,"Sí","No")))</f>
        <v>No</v>
      </c>
      <c r="BC277" s="22" t="str">
        <f aca="false">IF(AND(N277="Sí",AL277="Sí",AI277=0),"Sí","No")</f>
        <v>No</v>
      </c>
      <c r="BD277" s="22" t="str">
        <f aca="false">IF(COUNTIF('Plan 9+1 (con Pehuamar)'!$A$2:$A$227,A277)&gt;0,"Sí","No")</f>
        <v>No</v>
      </c>
    </row>
    <row r="278" customFormat="false" ht="15" hidden="false" customHeight="true" outlineLevel="0" collapsed="false">
      <c r="A278" s="6" t="n">
        <v>403882</v>
      </c>
      <c r="B278" s="6" t="n">
        <v>2</v>
      </c>
      <c r="C278" s="6" t="n">
        <v>201</v>
      </c>
      <c r="D278" s="6" t="s">
        <v>194</v>
      </c>
      <c r="E278" s="6" t="s">
        <v>494</v>
      </c>
      <c r="F278" s="6" t="s">
        <v>201</v>
      </c>
      <c r="G278" s="6" t="s">
        <v>129</v>
      </c>
      <c r="H278" s="6" t="s">
        <v>197</v>
      </c>
      <c r="I278" s="27" t="n">
        <v>18</v>
      </c>
      <c r="J278" s="27" t="n">
        <v>0</v>
      </c>
      <c r="K278" s="27" t="n">
        <v>6</v>
      </c>
      <c r="L278" s="28" t="n">
        <f aca="false">I278+J278</f>
        <v>18</v>
      </c>
      <c r="M278" s="28" t="n">
        <f aca="false">L278+K278</f>
        <v>24</v>
      </c>
      <c r="N278" s="22" t="str">
        <f aca="false">IF(I278&gt;0,"Sí","No")</f>
        <v>Sí</v>
      </c>
      <c r="O278" s="22" t="str">
        <f aca="false">IF(J278&gt;0,"Sí","No")</f>
        <v>No</v>
      </c>
      <c r="P278" s="22" t="str">
        <f aca="false">IF(K278&gt;0,"Sí","No")</f>
        <v>Sí</v>
      </c>
      <c r="Q278" s="22" t="str">
        <f aca="false">IF(OR(I278&gt;0,J278&gt;0),"Sí","No")</f>
        <v>Sí</v>
      </c>
      <c r="R278" s="27" t="n">
        <v>1900</v>
      </c>
      <c r="S278" s="27" t="n">
        <v>2800</v>
      </c>
      <c r="T278" s="27"/>
      <c r="U278" s="27"/>
      <c r="V278" s="27" t="n">
        <v>3500</v>
      </c>
      <c r="W278" s="12" t="n">
        <f aca="false">IF(AND(I278&gt;0,R278&gt;0),(S278-R278)/R278,"")</f>
        <v>0.473684210526316</v>
      </c>
      <c r="X278" s="12" t="str">
        <f aca="false">IF(AND(J278&gt;0,T278&gt;0),(U278-T278)/T278,"")</f>
        <v/>
      </c>
      <c r="Y278" s="12" t="n">
        <f aca="false">IF(AND(K278&gt;0,V278&gt;0),(V278-Resumen!$B$7)/Resumen!$B$7,"")</f>
        <v>0.4</v>
      </c>
      <c r="Z278" s="28" t="n">
        <f aca="false">IF(AND(K278&gt;0,I278&gt;0,V278&gt;0,S278&gt;0),V278-S278,"")</f>
        <v>700</v>
      </c>
      <c r="AA278" s="12" t="n">
        <f aca="false">IF(Z278&lt;&gt;"",Z278/S278,"")</f>
        <v>0.25</v>
      </c>
      <c r="AB278" s="28" t="str">
        <f aca="false">IF(AND(K278&gt;0,J278&gt;0,V278&gt;0,U278&gt;0),V278-U278,"")</f>
        <v/>
      </c>
      <c r="AC278" s="12" t="str">
        <f aca="false">IF(AB278&lt;&gt;"",AB278/U278,"")</f>
        <v/>
      </c>
      <c r="AD278" s="27" t="n">
        <v>2</v>
      </c>
      <c r="AE278" s="27" t="n">
        <v>6</v>
      </c>
      <c r="AF278" s="27" t="n">
        <v>0</v>
      </c>
      <c r="AG278" s="28" t="n">
        <f aca="false">AD278+AE278+AF278</f>
        <v>8</v>
      </c>
      <c r="AH278" s="12" t="n">
        <f aca="false">IF(AG278&gt;0,AD278/AG278,"")</f>
        <v>0.25</v>
      </c>
      <c r="AI278" s="27" t="n">
        <v>0</v>
      </c>
      <c r="AJ278" s="27" t="n">
        <v>0</v>
      </c>
      <c r="AK278" s="27" t="n">
        <v>0</v>
      </c>
      <c r="AL278" s="22" t="str">
        <f aca="false">IF(OR(AJ278&gt;0,AK278&gt;0),"Sí","No")</f>
        <v>No</v>
      </c>
      <c r="AM278" s="6" t="s">
        <v>198</v>
      </c>
      <c r="AN278" s="6"/>
      <c r="AO278" s="12" t="n">
        <f aca="false">IF(M278&gt;0,K278/M278,"")</f>
        <v>0.25</v>
      </c>
      <c r="AP278" s="22" t="str">
        <f aca="false">IF(M278&gt;=Resumen!$B$5,"Alto","Bajo")</f>
        <v>Bajo</v>
      </c>
      <c r="AQ278" s="22" t="str">
        <f aca="false">IF(AO278&gt;=Resumen!$B$28,"Alto","Bajo")</f>
        <v>Bajo</v>
      </c>
      <c r="AR278" s="22" t="str">
        <f aca="false">AP278&amp;" Potencial / "&amp;AQ278&amp;" Share"</f>
        <v>Bajo Potencial / Bajo Share</v>
      </c>
      <c r="AS278" s="22" t="str">
        <f aca="false">IF(Q278="Sí",IF(AO278&gt;=Resumen!$B$29,"Alto","Bajo"),"")</f>
        <v>Bajo</v>
      </c>
      <c r="AT278" s="22" t="str">
        <f aca="false">IF(AS278&lt;&gt;"",AP278&amp;" Potencial / "&amp;AS278&amp;" Share","")</f>
        <v>Bajo Potencial / Bajo Share</v>
      </c>
      <c r="AU278" s="22" t="str">
        <f aca="false">IF(AH278="","Sin dato",IF(AH278-AO278&gt;Resumen!$B$6,"Sobre-exhibido",IF(AO278-AH278&gt;Resumen!$B$6,"Sub-exhibido","En línea")))</f>
        <v>En línea</v>
      </c>
      <c r="AV278" s="22" t="n">
        <f aca="false">IF(AT278="","",IF(AT278="Alto Potencial / Bajo Share",1,IF(AT278="Alto Potencial / Alto Share",2,IF(AT278="Bajo Potencial / Alto Share",3,4))))</f>
        <v>4</v>
      </c>
      <c r="AW278" s="22" t="str">
        <f aca="false">IF(Q278="No","Sin competencia directa",IF(AV278=1,"1 - Foco Conquista (Alto Pot / Bajo Share)",IF(AV278=2,"2 - Foco Defensa (Alto Pot / Alto Share)",IF(AV278=3,"3 - Monitoreo (Bajo Pot / Alto Share)","4 - Baja Prioridad (Bajo Pot / Bajo Share)"))))</f>
        <v>4 - Baja Prioridad (Bajo Pot / Bajo Share)</v>
      </c>
      <c r="AX278" s="12" t="str">
        <f aca="false">IF(OR(IFERROR(AND(W278&lt;&gt;"",Y278&lt;&gt;"",Y278-W278&gt;Resumen!$B$8),FALSE()),IFERROR(AND(X278&lt;&gt;"",Y278&lt;&gt;"",Y278-X278&gt;Resumen!$B$8),FALSE())),MAX(IF(IFERROR(AND(W278&lt;&gt;"",Y278&lt;&gt;"",Y278-W278&gt;Resumen!$B$8),FALSE()),Y278-W278,0),IF(IFERROR(AND(X278&lt;&gt;"",Y278&lt;&gt;"",Y278-X278&gt;Resumen!$B$8),FALSE()),Y278-X278,0)),"")</f>
        <v/>
      </c>
      <c r="AY278" s="22" t="str">
        <f aca="false">IF(OR(IFERROR(AND(W278&lt;&gt;"",Y278&lt;&gt;"",Y278-W278&gt;Resumen!$B$8),FALSE()),IFERROR(AND(X278&lt;&gt;"",Y278&lt;&gt;"",Y278-X278&gt;Resumen!$B$8),FALSE())),TRIM("Lays tiene mayor markup que "&amp;IF(IFERROR(AND(W278&lt;&gt;"",Y278&lt;&gt;"",Y278-W278&gt;Resumen!$B$8),FALSE()),"Quento ","")&amp;IF(IFERROR(AND(X278&lt;&gt;"",Y278&lt;&gt;"",Y278-X278&gt;Resumen!$B$8),FALSE()),"Julicroc ","")&amp;"en este PDV"),"")</f>
        <v/>
      </c>
      <c r="AZ278" s="22" t="str">
        <f aca="false">IF(COUNTIF('Plan Pehuamar - Lista'!$A$2:$A$167,A278)&gt;0,"Sí","No")</f>
        <v>No</v>
      </c>
      <c r="BA278" s="22" t="str">
        <f aca="false">IF(COUNTIF('Plan Combo 9+1'!$A$2:$A$226,A278)&gt;0,"Sí","No")</f>
        <v>No</v>
      </c>
      <c r="BB278" s="22" t="str">
        <f aca="false">IF(AH278="","No",IF(BA278="Sí",IF((AO278-AH278)&gt;Resumen!$B$6,"Sí","No"),IF((AO278-AH278)&gt;=Resumen!$B$132,"Sí","No")))</f>
        <v>No</v>
      </c>
      <c r="BC278" s="22" t="str">
        <f aca="false">IF(AND(N278="Sí",AL278="Sí",AI278=0),"Sí","No")</f>
        <v>No</v>
      </c>
      <c r="BD278" s="22" t="str">
        <f aca="false">IF(COUNTIF('Plan 9+1 (con Pehuamar)'!$A$2:$A$227,A278)&gt;0,"Sí","No")</f>
        <v>No</v>
      </c>
    </row>
    <row r="279" customFormat="false" ht="15" hidden="false" customHeight="true" outlineLevel="0" collapsed="false">
      <c r="A279" s="6" t="n">
        <v>403957</v>
      </c>
      <c r="B279" s="6" t="n">
        <v>2</v>
      </c>
      <c r="C279" s="6" t="n">
        <v>201</v>
      </c>
      <c r="D279" s="6" t="s">
        <v>194</v>
      </c>
      <c r="E279" s="6" t="s">
        <v>495</v>
      </c>
      <c r="F279" s="6" t="s">
        <v>201</v>
      </c>
      <c r="G279" s="6" t="s">
        <v>129</v>
      </c>
      <c r="H279" s="6" t="s">
        <v>197</v>
      </c>
      <c r="I279" s="27" t="n">
        <v>18</v>
      </c>
      <c r="J279" s="27" t="n">
        <v>0</v>
      </c>
      <c r="K279" s="27" t="n">
        <v>14</v>
      </c>
      <c r="L279" s="28" t="n">
        <f aca="false">I279+J279</f>
        <v>18</v>
      </c>
      <c r="M279" s="28" t="n">
        <f aca="false">L279+K279</f>
        <v>32</v>
      </c>
      <c r="N279" s="22" t="str">
        <f aca="false">IF(I279&gt;0,"Sí","No")</f>
        <v>Sí</v>
      </c>
      <c r="O279" s="22" t="str">
        <f aca="false">IF(J279&gt;0,"Sí","No")</f>
        <v>No</v>
      </c>
      <c r="P279" s="22" t="str">
        <f aca="false">IF(K279&gt;0,"Sí","No")</f>
        <v>Sí</v>
      </c>
      <c r="Q279" s="22" t="str">
        <f aca="false">IF(OR(I279&gt;0,J279&gt;0),"Sí","No")</f>
        <v>Sí</v>
      </c>
      <c r="R279" s="27" t="n">
        <v>1800</v>
      </c>
      <c r="S279" s="27" t="n">
        <v>2700</v>
      </c>
      <c r="T279" s="27"/>
      <c r="U279" s="27"/>
      <c r="V279" s="27" t="n">
        <v>3600</v>
      </c>
      <c r="W279" s="12" t="n">
        <f aca="false">IF(AND(I279&gt;0,R279&gt;0),(S279-R279)/R279,"")</f>
        <v>0.5</v>
      </c>
      <c r="X279" s="12" t="str">
        <f aca="false">IF(AND(J279&gt;0,T279&gt;0),(U279-T279)/T279,"")</f>
        <v/>
      </c>
      <c r="Y279" s="12" t="n">
        <f aca="false">IF(AND(K279&gt;0,V279&gt;0),(V279-Resumen!$B$7)/Resumen!$B$7,"")</f>
        <v>0.44</v>
      </c>
      <c r="Z279" s="28" t="n">
        <f aca="false">IF(AND(K279&gt;0,I279&gt;0,V279&gt;0,S279&gt;0),V279-S279,"")</f>
        <v>900</v>
      </c>
      <c r="AA279" s="12" t="n">
        <f aca="false">IF(Z279&lt;&gt;"",Z279/S279,"")</f>
        <v>0.333333333333333</v>
      </c>
      <c r="AB279" s="28" t="str">
        <f aca="false">IF(AND(K279&gt;0,J279&gt;0,V279&gt;0,U279&gt;0),V279-U279,"")</f>
        <v/>
      </c>
      <c r="AC279" s="12" t="str">
        <f aca="false">IF(AB279&lt;&gt;"",AB279/U279,"")</f>
        <v/>
      </c>
      <c r="AD279" s="27" t="n">
        <v>8</v>
      </c>
      <c r="AE279" s="27" t="n">
        <v>14</v>
      </c>
      <c r="AF279" s="27" t="n">
        <v>0</v>
      </c>
      <c r="AG279" s="28" t="n">
        <f aca="false">AD279+AE279+AF279</f>
        <v>22</v>
      </c>
      <c r="AH279" s="12" t="n">
        <f aca="false">IF(AG279&gt;0,AD279/AG279,"")</f>
        <v>0.363636363636364</v>
      </c>
      <c r="AI279" s="27" t="n">
        <v>1</v>
      </c>
      <c r="AJ279" s="27" t="n">
        <v>1</v>
      </c>
      <c r="AK279" s="27" t="n">
        <v>0</v>
      </c>
      <c r="AL279" s="22" t="str">
        <f aca="false">IF(OR(AJ279&gt;0,AK279&gt;0),"Sí","No")</f>
        <v>Sí</v>
      </c>
      <c r="AM279" s="6" t="s">
        <v>198</v>
      </c>
      <c r="AN279" s="6"/>
      <c r="AO279" s="12" t="n">
        <f aca="false">IF(M279&gt;0,K279/M279,"")</f>
        <v>0.4375</v>
      </c>
      <c r="AP279" s="22" t="str">
        <f aca="false">IF(M279&gt;=Resumen!$B$5,"Alto","Bajo")</f>
        <v>Bajo</v>
      </c>
      <c r="AQ279" s="22" t="str">
        <f aca="false">IF(AO279&gt;=Resumen!$B$28,"Alto","Bajo")</f>
        <v>Alto</v>
      </c>
      <c r="AR279" s="22" t="str">
        <f aca="false">AP279&amp;" Potencial / "&amp;AQ279&amp;" Share"</f>
        <v>Bajo Potencial / Alto Share</v>
      </c>
      <c r="AS279" s="22" t="str">
        <f aca="false">IF(Q279="Sí",IF(AO279&gt;=Resumen!$B$29,"Alto","Bajo"),"")</f>
        <v>Bajo</v>
      </c>
      <c r="AT279" s="22" t="str">
        <f aca="false">IF(AS279&lt;&gt;"",AP279&amp;" Potencial / "&amp;AS279&amp;" Share","")</f>
        <v>Bajo Potencial / Bajo Share</v>
      </c>
      <c r="AU279" s="22" t="str">
        <f aca="false">IF(AH279="","Sin dato",IF(AH279-AO279&gt;Resumen!$B$6,"Sobre-exhibido",IF(AO279-AH279&gt;Resumen!$B$6,"Sub-exhibido","En línea")))</f>
        <v>Sub-exhibido</v>
      </c>
      <c r="AV279" s="22" t="n">
        <f aca="false">IF(AT279="","",IF(AT279="Alto Potencial / Bajo Share",1,IF(AT279="Alto Potencial / Alto Share",2,IF(AT279="Bajo Potencial / Alto Share",3,4))))</f>
        <v>4</v>
      </c>
      <c r="AW279" s="22" t="str">
        <f aca="false">IF(Q279="No","Sin competencia directa",IF(AV279=1,"1 - Foco Conquista (Alto Pot / Bajo Share)",IF(AV279=2,"2 - Foco Defensa (Alto Pot / Alto Share)",IF(AV279=3,"3 - Monitoreo (Bajo Pot / Alto Share)","4 - Baja Prioridad (Bajo Pot / Bajo Share)"))))</f>
        <v>4 - Baja Prioridad (Bajo Pot / Bajo Share)</v>
      </c>
      <c r="AX279" s="12" t="str">
        <f aca="false">IF(OR(IFERROR(AND(W279&lt;&gt;"",Y279&lt;&gt;"",Y279-W279&gt;Resumen!$B$8),FALSE()),IFERROR(AND(X279&lt;&gt;"",Y279&lt;&gt;"",Y279-X279&gt;Resumen!$B$8),FALSE())),MAX(IF(IFERROR(AND(W279&lt;&gt;"",Y279&lt;&gt;"",Y279-W279&gt;Resumen!$B$8),FALSE()),Y279-W279,0),IF(IFERROR(AND(X279&lt;&gt;"",Y279&lt;&gt;"",Y279-X279&gt;Resumen!$B$8),FALSE()),Y279-X279,0)),"")</f>
        <v/>
      </c>
      <c r="AY279" s="22" t="str">
        <f aca="false">IF(OR(IFERROR(AND(W279&lt;&gt;"",Y279&lt;&gt;"",Y279-W279&gt;Resumen!$B$8),FALSE()),IFERROR(AND(X279&lt;&gt;"",Y279&lt;&gt;"",Y279-X279&gt;Resumen!$B$8),FALSE())),TRIM("Lays tiene mayor markup que "&amp;IF(IFERROR(AND(W279&lt;&gt;"",Y279&lt;&gt;"",Y279-W279&gt;Resumen!$B$8),FALSE()),"Quento ","")&amp;IF(IFERROR(AND(X279&lt;&gt;"",Y279&lt;&gt;"",Y279-X279&gt;Resumen!$B$8),FALSE()),"Julicroc ","")&amp;"en este PDV"),"")</f>
        <v/>
      </c>
      <c r="AZ279" s="22" t="str">
        <f aca="false">IF(COUNTIF('Plan Pehuamar - Lista'!$A$2:$A$167,A279)&gt;0,"Sí","No")</f>
        <v>No</v>
      </c>
      <c r="BA279" s="22" t="str">
        <f aca="false">IF(COUNTIF('Plan Combo 9+1'!$A$2:$A$226,A279)&gt;0,"Sí","No")</f>
        <v>No</v>
      </c>
      <c r="BB279" s="22" t="str">
        <f aca="false">IF(AH279="","No",IF(BA279="Sí",IF((AO279-AH279)&gt;Resumen!$B$6,"Sí","No"),IF((AO279-AH279)&gt;=Resumen!$B$132,"Sí","No")))</f>
        <v>No</v>
      </c>
      <c r="BC279" s="22" t="str">
        <f aca="false">IF(AND(N279="Sí",AL279="Sí",AI279=0),"Sí","No")</f>
        <v>No</v>
      </c>
      <c r="BD279" s="22" t="str">
        <f aca="false">IF(COUNTIF('Plan 9+1 (con Pehuamar)'!$A$2:$A$227,A279)&gt;0,"Sí","No")</f>
        <v>No</v>
      </c>
    </row>
    <row r="280" customFormat="false" ht="15" hidden="false" customHeight="true" outlineLevel="0" collapsed="false">
      <c r="A280" s="6" t="n">
        <v>403969</v>
      </c>
      <c r="B280" s="6" t="n">
        <v>2</v>
      </c>
      <c r="C280" s="6" t="n">
        <v>201</v>
      </c>
      <c r="D280" s="6" t="s">
        <v>194</v>
      </c>
      <c r="E280" s="6" t="s">
        <v>496</v>
      </c>
      <c r="F280" s="6" t="s">
        <v>201</v>
      </c>
      <c r="G280" s="6" t="s">
        <v>129</v>
      </c>
      <c r="H280" s="6" t="s">
        <v>197</v>
      </c>
      <c r="I280" s="27" t="n">
        <v>5</v>
      </c>
      <c r="J280" s="27" t="n">
        <v>4</v>
      </c>
      <c r="K280" s="27" t="n">
        <v>0</v>
      </c>
      <c r="L280" s="28" t="n">
        <f aca="false">I280+J280</f>
        <v>9</v>
      </c>
      <c r="M280" s="28" t="n">
        <f aca="false">L280+K280</f>
        <v>9</v>
      </c>
      <c r="N280" s="22" t="str">
        <f aca="false">IF(I280&gt;0,"Sí","No")</f>
        <v>Sí</v>
      </c>
      <c r="O280" s="22" t="str">
        <f aca="false">IF(J280&gt;0,"Sí","No")</f>
        <v>Sí</v>
      </c>
      <c r="P280" s="22" t="str">
        <f aca="false">IF(K280&gt;0,"Sí","No")</f>
        <v>No</v>
      </c>
      <c r="Q280" s="22" t="str">
        <f aca="false">IF(OR(I280&gt;0,J280&gt;0),"Sí","No")</f>
        <v>Sí</v>
      </c>
      <c r="R280" s="27" t="n">
        <v>1900</v>
      </c>
      <c r="S280" s="27" t="n">
        <v>2700</v>
      </c>
      <c r="T280" s="27" t="n">
        <v>1200</v>
      </c>
      <c r="U280" s="27" t="n">
        <v>1900</v>
      </c>
      <c r="V280" s="27"/>
      <c r="W280" s="12" t="n">
        <f aca="false">IF(AND(I280&gt;0,R280&gt;0),(S280-R280)/R280,"")</f>
        <v>0.421052631578947</v>
      </c>
      <c r="X280" s="12" t="n">
        <f aca="false">IF(AND(J280&gt;0,T280&gt;0),(U280-T280)/T280,"")</f>
        <v>0.583333333333333</v>
      </c>
      <c r="Y280" s="12" t="str">
        <f aca="false">IF(AND(K280&gt;0,V280&gt;0),(V280-Resumen!$B$7)/Resumen!$B$7,"")</f>
        <v/>
      </c>
      <c r="Z280" s="28" t="str">
        <f aca="false">IF(AND(K280&gt;0,I280&gt;0,V280&gt;0,S280&gt;0),V280-S280,"")</f>
        <v/>
      </c>
      <c r="AA280" s="12" t="str">
        <f aca="false">IF(Z280&lt;&gt;"",Z280/S280,"")</f>
        <v/>
      </c>
      <c r="AB280" s="28" t="str">
        <f aca="false">IF(AND(K280&gt;0,J280&gt;0,V280&gt;0,U280&gt;0),V280-U280,"")</f>
        <v/>
      </c>
      <c r="AC280" s="12" t="str">
        <f aca="false">IF(AB280&lt;&gt;"",AB280/U280,"")</f>
        <v/>
      </c>
      <c r="AD280" s="27" t="n">
        <v>0</v>
      </c>
      <c r="AE280" s="27" t="n">
        <v>1</v>
      </c>
      <c r="AF280" s="27" t="n">
        <v>1</v>
      </c>
      <c r="AG280" s="28" t="n">
        <f aca="false">AD280+AE280+AF280</f>
        <v>2</v>
      </c>
      <c r="AH280" s="12" t="n">
        <f aca="false">IF(AG280&gt;0,AD280/AG280,"")</f>
        <v>0</v>
      </c>
      <c r="AI280" s="27" t="n">
        <v>0</v>
      </c>
      <c r="AJ280" s="27" t="n">
        <v>0</v>
      </c>
      <c r="AK280" s="27" t="n">
        <v>0</v>
      </c>
      <c r="AL280" s="22" t="str">
        <f aca="false">IF(OR(AJ280&gt;0,AK280&gt;0),"Sí","No")</f>
        <v>No</v>
      </c>
      <c r="AM280" s="6" t="s">
        <v>198</v>
      </c>
      <c r="AN280" s="6" t="s">
        <v>198</v>
      </c>
      <c r="AO280" s="12" t="n">
        <f aca="false">IF(M280&gt;0,K280/M280,"")</f>
        <v>0</v>
      </c>
      <c r="AP280" s="22" t="str">
        <f aca="false">IF(M280&gt;=Resumen!$B$5,"Alto","Bajo")</f>
        <v>Bajo</v>
      </c>
      <c r="AQ280" s="22" t="str">
        <f aca="false">IF(AO280&gt;=Resumen!$B$28,"Alto","Bajo")</f>
        <v>Bajo</v>
      </c>
      <c r="AR280" s="22" t="str">
        <f aca="false">AP280&amp;" Potencial / "&amp;AQ280&amp;" Share"</f>
        <v>Bajo Potencial / Bajo Share</v>
      </c>
      <c r="AS280" s="22" t="str">
        <f aca="false">IF(Q280="Sí",IF(AO280&gt;=Resumen!$B$29,"Alto","Bajo"),"")</f>
        <v>Bajo</v>
      </c>
      <c r="AT280" s="22" t="str">
        <f aca="false">IF(AS280&lt;&gt;"",AP280&amp;" Potencial / "&amp;AS280&amp;" Share","")</f>
        <v>Bajo Potencial / Bajo Share</v>
      </c>
      <c r="AU280" s="22" t="str">
        <f aca="false">IF(AH280="","Sin dato",IF(AH280-AO280&gt;Resumen!$B$6,"Sobre-exhibido",IF(AO280-AH280&gt;Resumen!$B$6,"Sub-exhibido","En línea")))</f>
        <v>En línea</v>
      </c>
      <c r="AV280" s="22" t="n">
        <f aca="false">IF(AT280="","",IF(AT280="Alto Potencial / Bajo Share",1,IF(AT280="Alto Potencial / Alto Share",2,IF(AT280="Bajo Potencial / Alto Share",3,4))))</f>
        <v>4</v>
      </c>
      <c r="AW280" s="22" t="str">
        <f aca="false">IF(Q280="No","Sin competencia directa",IF(AV280=1,"1 - Foco Conquista (Alto Pot / Bajo Share)",IF(AV280=2,"2 - Foco Defensa (Alto Pot / Alto Share)",IF(AV280=3,"3 - Monitoreo (Bajo Pot / Alto Share)","4 - Baja Prioridad (Bajo Pot / Bajo Share)"))))</f>
        <v>4 - Baja Prioridad (Bajo Pot / Bajo Share)</v>
      </c>
      <c r="AX280" s="12" t="str">
        <f aca="false">IF(OR(IFERROR(AND(W280&lt;&gt;"",Y280&lt;&gt;"",Y280-W280&gt;Resumen!$B$8),FALSE()),IFERROR(AND(X280&lt;&gt;"",Y280&lt;&gt;"",Y280-X280&gt;Resumen!$B$8),FALSE())),MAX(IF(IFERROR(AND(W280&lt;&gt;"",Y280&lt;&gt;"",Y280-W280&gt;Resumen!$B$8),FALSE()),Y280-W280,0),IF(IFERROR(AND(X280&lt;&gt;"",Y280&lt;&gt;"",Y280-X280&gt;Resumen!$B$8),FALSE()),Y280-X280,0)),"")</f>
        <v/>
      </c>
      <c r="AY280" s="22" t="str">
        <f aca="false">IF(OR(IFERROR(AND(W280&lt;&gt;"",Y280&lt;&gt;"",Y280-W280&gt;Resumen!$B$8),FALSE()),IFERROR(AND(X280&lt;&gt;"",Y280&lt;&gt;"",Y280-X280&gt;Resumen!$B$8),FALSE())),TRIM("Lays tiene mayor markup que "&amp;IF(IFERROR(AND(W280&lt;&gt;"",Y280&lt;&gt;"",Y280-W280&gt;Resumen!$B$8),FALSE()),"Quento ","")&amp;IF(IFERROR(AND(X280&lt;&gt;"",Y280&lt;&gt;"",Y280-X280&gt;Resumen!$B$8),FALSE()),"Julicroc ","")&amp;"en este PDV"),"")</f>
        <v/>
      </c>
      <c r="AZ280" s="22" t="str">
        <f aca="false">IF(COUNTIF('Plan Pehuamar - Lista'!$A$2:$A$167,A280)&gt;0,"Sí","No")</f>
        <v>No</v>
      </c>
      <c r="BA280" s="22" t="str">
        <f aca="false">IF(COUNTIF('Plan Combo 9+1'!$A$2:$A$226,A280)&gt;0,"Sí","No")</f>
        <v>No</v>
      </c>
      <c r="BB280" s="22" t="str">
        <f aca="false">IF(AH280="","No",IF(BA280="Sí",IF((AO280-AH280)&gt;Resumen!$B$6,"Sí","No"),IF((AO280-AH280)&gt;=Resumen!$B$132,"Sí","No")))</f>
        <v>No</v>
      </c>
      <c r="BC280" s="22" t="str">
        <f aca="false">IF(AND(N280="Sí",AL280="Sí",AI280=0),"Sí","No")</f>
        <v>No</v>
      </c>
      <c r="BD280" s="22" t="str">
        <f aca="false">IF(COUNTIF('Plan 9+1 (con Pehuamar)'!$A$2:$A$227,A280)&gt;0,"Sí","No")</f>
        <v>No</v>
      </c>
    </row>
    <row r="281" customFormat="false" ht="15" hidden="false" customHeight="true" outlineLevel="0" collapsed="false">
      <c r="A281" s="6" t="n">
        <v>404006</v>
      </c>
      <c r="B281" s="6" t="n">
        <v>2</v>
      </c>
      <c r="C281" s="6" t="n">
        <v>201</v>
      </c>
      <c r="D281" s="6" t="s">
        <v>194</v>
      </c>
      <c r="E281" s="6" t="s">
        <v>497</v>
      </c>
      <c r="F281" s="6" t="s">
        <v>201</v>
      </c>
      <c r="G281" s="6" t="s">
        <v>129</v>
      </c>
      <c r="H281" s="6" t="s">
        <v>197</v>
      </c>
      <c r="I281" s="27" t="n">
        <v>10</v>
      </c>
      <c r="J281" s="27" t="n">
        <v>0</v>
      </c>
      <c r="K281" s="27" t="n">
        <v>25</v>
      </c>
      <c r="L281" s="28" t="n">
        <f aca="false">I281+J281</f>
        <v>10</v>
      </c>
      <c r="M281" s="28" t="n">
        <f aca="false">L281+K281</f>
        <v>35</v>
      </c>
      <c r="N281" s="22" t="str">
        <f aca="false">IF(I281&gt;0,"Sí","No")</f>
        <v>Sí</v>
      </c>
      <c r="O281" s="22" t="str">
        <f aca="false">IF(J281&gt;0,"Sí","No")</f>
        <v>No</v>
      </c>
      <c r="P281" s="22" t="str">
        <f aca="false">IF(K281&gt;0,"Sí","No")</f>
        <v>Sí</v>
      </c>
      <c r="Q281" s="22" t="str">
        <f aca="false">IF(OR(I281&gt;0,J281&gt;0),"Sí","No")</f>
        <v>Sí</v>
      </c>
      <c r="R281" s="27" t="n">
        <v>1700</v>
      </c>
      <c r="S281" s="27" t="n">
        <v>3000</v>
      </c>
      <c r="T281" s="27"/>
      <c r="U281" s="27"/>
      <c r="V281" s="27" t="n">
        <v>3500</v>
      </c>
      <c r="W281" s="12" t="n">
        <f aca="false">IF(AND(I281&gt;0,R281&gt;0),(S281-R281)/R281,"")</f>
        <v>0.764705882352941</v>
      </c>
      <c r="X281" s="12" t="str">
        <f aca="false">IF(AND(J281&gt;0,T281&gt;0),(U281-T281)/T281,"")</f>
        <v/>
      </c>
      <c r="Y281" s="12" t="n">
        <f aca="false">IF(AND(K281&gt;0,V281&gt;0),(V281-Resumen!$B$7)/Resumen!$B$7,"")</f>
        <v>0.4</v>
      </c>
      <c r="Z281" s="28" t="n">
        <f aca="false">IF(AND(K281&gt;0,I281&gt;0,V281&gt;0,S281&gt;0),V281-S281,"")</f>
        <v>500</v>
      </c>
      <c r="AA281" s="12" t="n">
        <f aca="false">IF(Z281&lt;&gt;"",Z281/S281,"")</f>
        <v>0.166666666666667</v>
      </c>
      <c r="AB281" s="28" t="str">
        <f aca="false">IF(AND(K281&gt;0,J281&gt;0,V281&gt;0,U281&gt;0),V281-U281,"")</f>
        <v/>
      </c>
      <c r="AC281" s="12" t="str">
        <f aca="false">IF(AB281&lt;&gt;"",AB281/U281,"")</f>
        <v/>
      </c>
      <c r="AD281" s="27" t="n">
        <v>8</v>
      </c>
      <c r="AE281" s="27" t="n">
        <v>12</v>
      </c>
      <c r="AF281" s="27" t="n">
        <v>0</v>
      </c>
      <c r="AG281" s="28" t="n">
        <f aca="false">AD281+AE281+AF281</f>
        <v>20</v>
      </c>
      <c r="AH281" s="12" t="n">
        <f aca="false">IF(AG281&gt;0,AD281/AG281,"")</f>
        <v>0.4</v>
      </c>
      <c r="AI281" s="27" t="n">
        <v>1</v>
      </c>
      <c r="AJ281" s="27" t="n">
        <v>1</v>
      </c>
      <c r="AK281" s="27" t="n">
        <v>0</v>
      </c>
      <c r="AL281" s="22" t="str">
        <f aca="false">IF(OR(AJ281&gt;0,AK281&gt;0),"Sí","No")</f>
        <v>Sí</v>
      </c>
      <c r="AM281" s="6" t="s">
        <v>198</v>
      </c>
      <c r="AN281" s="6"/>
      <c r="AO281" s="12" t="n">
        <f aca="false">IF(M281&gt;0,K281/M281,"")</f>
        <v>0.714285714285714</v>
      </c>
      <c r="AP281" s="22" t="str">
        <f aca="false">IF(M281&gt;=Resumen!$B$5,"Alto","Bajo")</f>
        <v>Bajo</v>
      </c>
      <c r="AQ281" s="22" t="str">
        <f aca="false">IF(AO281&gt;=Resumen!$B$28,"Alto","Bajo")</f>
        <v>Alto</v>
      </c>
      <c r="AR281" s="22" t="str">
        <f aca="false">AP281&amp;" Potencial / "&amp;AQ281&amp;" Share"</f>
        <v>Bajo Potencial / Alto Share</v>
      </c>
      <c r="AS281" s="22" t="str">
        <f aca="false">IF(Q281="Sí",IF(AO281&gt;=Resumen!$B$29,"Alto","Bajo"),"")</f>
        <v>Alto</v>
      </c>
      <c r="AT281" s="22" t="str">
        <f aca="false">IF(AS281&lt;&gt;"",AP281&amp;" Potencial / "&amp;AS281&amp;" Share","")</f>
        <v>Bajo Potencial / Alto Share</v>
      </c>
      <c r="AU281" s="22" t="str">
        <f aca="false">IF(AH281="","Sin dato",IF(AH281-AO281&gt;Resumen!$B$6,"Sobre-exhibido",IF(AO281-AH281&gt;Resumen!$B$6,"Sub-exhibido","En línea")))</f>
        <v>Sub-exhibido</v>
      </c>
      <c r="AV281" s="22" t="n">
        <f aca="false">IF(AT281="","",IF(AT281="Alto Potencial / Bajo Share",1,IF(AT281="Alto Potencial / Alto Share",2,IF(AT281="Bajo Potencial / Alto Share",3,4))))</f>
        <v>3</v>
      </c>
      <c r="AW281" s="22" t="str">
        <f aca="false">IF(Q281="No","Sin competencia directa",IF(AV281=1,"1 - Foco Conquista (Alto Pot / Bajo Share)",IF(AV281=2,"2 - Foco Defensa (Alto Pot / Alto Share)",IF(AV281=3,"3 - Monitoreo (Bajo Pot / Alto Share)","4 - Baja Prioridad (Bajo Pot / Bajo Share)"))))</f>
        <v>3 - Monitoreo (Bajo Pot / Alto Share)</v>
      </c>
      <c r="AX281" s="12" t="str">
        <f aca="false">IF(OR(IFERROR(AND(W281&lt;&gt;"",Y281&lt;&gt;"",Y281-W281&gt;Resumen!$B$8),FALSE()),IFERROR(AND(X281&lt;&gt;"",Y281&lt;&gt;"",Y281-X281&gt;Resumen!$B$8),FALSE())),MAX(IF(IFERROR(AND(W281&lt;&gt;"",Y281&lt;&gt;"",Y281-W281&gt;Resumen!$B$8),FALSE()),Y281-W281,0),IF(IFERROR(AND(X281&lt;&gt;"",Y281&lt;&gt;"",Y281-X281&gt;Resumen!$B$8),FALSE()),Y281-X281,0)),"")</f>
        <v/>
      </c>
      <c r="AY281" s="22" t="str">
        <f aca="false">IF(OR(IFERROR(AND(W281&lt;&gt;"",Y281&lt;&gt;"",Y281-W281&gt;Resumen!$B$8),FALSE()),IFERROR(AND(X281&lt;&gt;"",Y281&lt;&gt;"",Y281-X281&gt;Resumen!$B$8),FALSE())),TRIM("Lays tiene mayor markup que "&amp;IF(IFERROR(AND(W281&lt;&gt;"",Y281&lt;&gt;"",Y281-W281&gt;Resumen!$B$8),FALSE()),"Quento ","")&amp;IF(IFERROR(AND(X281&lt;&gt;"",Y281&lt;&gt;"",Y281-X281&gt;Resumen!$B$8),FALSE()),"Julicroc ","")&amp;"en este PDV"),"")</f>
        <v/>
      </c>
      <c r="AZ281" s="22" t="str">
        <f aca="false">IF(COUNTIF('Plan Pehuamar - Lista'!$A$2:$A$167,A281)&gt;0,"Sí","No")</f>
        <v>No</v>
      </c>
      <c r="BA281" s="22" t="str">
        <f aca="false">IF(COUNTIF('Plan Combo 9+1'!$A$2:$A$226,A281)&gt;0,"Sí","No")</f>
        <v>No</v>
      </c>
      <c r="BB281" s="22" t="str">
        <f aca="false">IF(AH281="","No",IF(BA281="Sí",IF((AO281-AH281)&gt;Resumen!$B$6,"Sí","No"),IF((AO281-AH281)&gt;=Resumen!$B$132,"Sí","No")))</f>
        <v>Sí</v>
      </c>
      <c r="BC281" s="22" t="str">
        <f aca="false">IF(AND(N281="Sí",AL281="Sí",AI281=0),"Sí","No")</f>
        <v>No</v>
      </c>
      <c r="BD281" s="22" t="str">
        <f aca="false">IF(COUNTIF('Plan 9+1 (con Pehuamar)'!$A$2:$A$227,A281)&gt;0,"Sí","No")</f>
        <v>No</v>
      </c>
    </row>
    <row r="282" customFormat="false" ht="15" hidden="false" customHeight="true" outlineLevel="0" collapsed="false">
      <c r="A282" s="6" t="n">
        <v>404118</v>
      </c>
      <c r="B282" s="6" t="n">
        <v>2</v>
      </c>
      <c r="C282" s="6" t="n">
        <v>201</v>
      </c>
      <c r="D282" s="6" t="s">
        <v>194</v>
      </c>
      <c r="E282" s="6" t="s">
        <v>498</v>
      </c>
      <c r="F282" s="6" t="s">
        <v>201</v>
      </c>
      <c r="G282" s="6" t="s">
        <v>129</v>
      </c>
      <c r="H282" s="6" t="s">
        <v>197</v>
      </c>
      <c r="I282" s="27" t="n">
        <v>8</v>
      </c>
      <c r="J282" s="27" t="n">
        <v>0</v>
      </c>
      <c r="K282" s="27" t="n">
        <v>4</v>
      </c>
      <c r="L282" s="28" t="n">
        <f aca="false">I282+J282</f>
        <v>8</v>
      </c>
      <c r="M282" s="28" t="n">
        <f aca="false">L282+K282</f>
        <v>12</v>
      </c>
      <c r="N282" s="22" t="str">
        <f aca="false">IF(I282&gt;0,"Sí","No")</f>
        <v>Sí</v>
      </c>
      <c r="O282" s="22" t="str">
        <f aca="false">IF(J282&gt;0,"Sí","No")</f>
        <v>No</v>
      </c>
      <c r="P282" s="22" t="str">
        <f aca="false">IF(K282&gt;0,"Sí","No")</f>
        <v>Sí</v>
      </c>
      <c r="Q282" s="22" t="str">
        <f aca="false">IF(OR(I282&gt;0,J282&gt;0),"Sí","No")</f>
        <v>Sí</v>
      </c>
      <c r="R282" s="27" t="n">
        <v>1900</v>
      </c>
      <c r="S282" s="27" t="n">
        <v>2900</v>
      </c>
      <c r="T282" s="27"/>
      <c r="U282" s="27"/>
      <c r="V282" s="27" t="n">
        <v>3500</v>
      </c>
      <c r="W282" s="12" t="n">
        <f aca="false">IF(AND(I282&gt;0,R282&gt;0),(S282-R282)/R282,"")</f>
        <v>0.526315789473684</v>
      </c>
      <c r="X282" s="12" t="str">
        <f aca="false">IF(AND(J282&gt;0,T282&gt;0),(U282-T282)/T282,"")</f>
        <v/>
      </c>
      <c r="Y282" s="12" t="n">
        <f aca="false">IF(AND(K282&gt;0,V282&gt;0),(V282-Resumen!$B$7)/Resumen!$B$7,"")</f>
        <v>0.4</v>
      </c>
      <c r="Z282" s="28" t="n">
        <f aca="false">IF(AND(K282&gt;0,I282&gt;0,V282&gt;0,S282&gt;0),V282-S282,"")</f>
        <v>600</v>
      </c>
      <c r="AA282" s="12" t="n">
        <f aca="false">IF(Z282&lt;&gt;"",Z282/S282,"")</f>
        <v>0.206896551724138</v>
      </c>
      <c r="AB282" s="28" t="str">
        <f aca="false">IF(AND(K282&gt;0,J282&gt;0,V282&gt;0,U282&gt;0),V282-U282,"")</f>
        <v/>
      </c>
      <c r="AC282" s="12" t="str">
        <f aca="false">IF(AB282&lt;&gt;"",AB282/U282,"")</f>
        <v/>
      </c>
      <c r="AD282" s="27" t="n">
        <v>1</v>
      </c>
      <c r="AE282" s="27" t="n">
        <v>3</v>
      </c>
      <c r="AF282" s="27" t="n">
        <v>0</v>
      </c>
      <c r="AG282" s="28" t="n">
        <f aca="false">AD282+AE282+AF282</f>
        <v>4</v>
      </c>
      <c r="AH282" s="12" t="n">
        <f aca="false">IF(AG282&gt;0,AD282/AG282,"")</f>
        <v>0.25</v>
      </c>
      <c r="AI282" s="27" t="n">
        <v>0</v>
      </c>
      <c r="AJ282" s="27" t="n">
        <v>0</v>
      </c>
      <c r="AK282" s="27" t="n">
        <v>0</v>
      </c>
      <c r="AL282" s="22" t="str">
        <f aca="false">IF(OR(AJ282&gt;0,AK282&gt;0),"Sí","No")</f>
        <v>No</v>
      </c>
      <c r="AM282" s="6" t="s">
        <v>198</v>
      </c>
      <c r="AN282" s="6"/>
      <c r="AO282" s="12" t="n">
        <f aca="false">IF(M282&gt;0,K282/M282,"")</f>
        <v>0.333333333333333</v>
      </c>
      <c r="AP282" s="22" t="str">
        <f aca="false">IF(M282&gt;=Resumen!$B$5,"Alto","Bajo")</f>
        <v>Bajo</v>
      </c>
      <c r="AQ282" s="22" t="str">
        <f aca="false">IF(AO282&gt;=Resumen!$B$28,"Alto","Bajo")</f>
        <v>Bajo</v>
      </c>
      <c r="AR282" s="22" t="str">
        <f aca="false">AP282&amp;" Potencial / "&amp;AQ282&amp;" Share"</f>
        <v>Bajo Potencial / Bajo Share</v>
      </c>
      <c r="AS282" s="22" t="str">
        <f aca="false">IF(Q282="Sí",IF(AO282&gt;=Resumen!$B$29,"Alto","Bajo"),"")</f>
        <v>Bajo</v>
      </c>
      <c r="AT282" s="22" t="str">
        <f aca="false">IF(AS282&lt;&gt;"",AP282&amp;" Potencial / "&amp;AS282&amp;" Share","")</f>
        <v>Bajo Potencial / Bajo Share</v>
      </c>
      <c r="AU282" s="22" t="str">
        <f aca="false">IF(AH282="","Sin dato",IF(AH282-AO282&gt;Resumen!$B$6,"Sobre-exhibido",IF(AO282-AH282&gt;Resumen!$B$6,"Sub-exhibido","En línea")))</f>
        <v>Sub-exhibido</v>
      </c>
      <c r="AV282" s="22" t="n">
        <f aca="false">IF(AT282="","",IF(AT282="Alto Potencial / Bajo Share",1,IF(AT282="Alto Potencial / Alto Share",2,IF(AT282="Bajo Potencial / Alto Share",3,4))))</f>
        <v>4</v>
      </c>
      <c r="AW282" s="22" t="str">
        <f aca="false">IF(Q282="No","Sin competencia directa",IF(AV282=1,"1 - Foco Conquista (Alto Pot / Bajo Share)",IF(AV282=2,"2 - Foco Defensa (Alto Pot / Alto Share)",IF(AV282=3,"3 - Monitoreo (Bajo Pot / Alto Share)","4 - Baja Prioridad (Bajo Pot / Bajo Share)"))))</f>
        <v>4 - Baja Prioridad (Bajo Pot / Bajo Share)</v>
      </c>
      <c r="AX282" s="12" t="str">
        <f aca="false">IF(OR(IFERROR(AND(W282&lt;&gt;"",Y282&lt;&gt;"",Y282-W282&gt;Resumen!$B$8),FALSE()),IFERROR(AND(X282&lt;&gt;"",Y282&lt;&gt;"",Y282-X282&gt;Resumen!$B$8),FALSE())),MAX(IF(IFERROR(AND(W282&lt;&gt;"",Y282&lt;&gt;"",Y282-W282&gt;Resumen!$B$8),FALSE()),Y282-W282,0),IF(IFERROR(AND(X282&lt;&gt;"",Y282&lt;&gt;"",Y282-X282&gt;Resumen!$B$8),FALSE()),Y282-X282,0)),"")</f>
        <v/>
      </c>
      <c r="AY282" s="22" t="str">
        <f aca="false">IF(OR(IFERROR(AND(W282&lt;&gt;"",Y282&lt;&gt;"",Y282-W282&gt;Resumen!$B$8),FALSE()),IFERROR(AND(X282&lt;&gt;"",Y282&lt;&gt;"",Y282-X282&gt;Resumen!$B$8),FALSE())),TRIM("Lays tiene mayor markup que "&amp;IF(IFERROR(AND(W282&lt;&gt;"",Y282&lt;&gt;"",Y282-W282&gt;Resumen!$B$8),FALSE()),"Quento ","")&amp;IF(IFERROR(AND(X282&lt;&gt;"",Y282&lt;&gt;"",Y282-X282&gt;Resumen!$B$8),FALSE()),"Julicroc ","")&amp;"en este PDV"),"")</f>
        <v/>
      </c>
      <c r="AZ282" s="22" t="str">
        <f aca="false">IF(COUNTIF('Plan Pehuamar - Lista'!$A$2:$A$167,A282)&gt;0,"Sí","No")</f>
        <v>No</v>
      </c>
      <c r="BA282" s="22" t="str">
        <f aca="false">IF(COUNTIF('Plan Combo 9+1'!$A$2:$A$226,A282)&gt;0,"Sí","No")</f>
        <v>No</v>
      </c>
      <c r="BB282" s="22" t="str">
        <f aca="false">IF(AH282="","No",IF(BA282="Sí",IF((AO282-AH282)&gt;Resumen!$B$6,"Sí","No"),IF((AO282-AH282)&gt;=Resumen!$B$132,"Sí","No")))</f>
        <v>No</v>
      </c>
      <c r="BC282" s="22" t="str">
        <f aca="false">IF(AND(N282="Sí",AL282="Sí",AI282=0),"Sí","No")</f>
        <v>No</v>
      </c>
      <c r="BD282" s="22" t="str">
        <f aca="false">IF(COUNTIF('Plan 9+1 (con Pehuamar)'!$A$2:$A$227,A282)&gt;0,"Sí","No")</f>
        <v>No</v>
      </c>
    </row>
    <row r="283" customFormat="false" ht="15" hidden="false" customHeight="true" outlineLevel="0" collapsed="false">
      <c r="A283" s="6" t="n">
        <v>404162</v>
      </c>
      <c r="B283" s="6" t="n">
        <v>2</v>
      </c>
      <c r="C283" s="6" t="n">
        <v>201</v>
      </c>
      <c r="D283" s="6" t="s">
        <v>194</v>
      </c>
      <c r="E283" s="6" t="s">
        <v>499</v>
      </c>
      <c r="F283" s="6" t="s">
        <v>201</v>
      </c>
      <c r="G283" s="6" t="s">
        <v>129</v>
      </c>
      <c r="H283" s="6" t="s">
        <v>197</v>
      </c>
      <c r="I283" s="27" t="n">
        <v>6</v>
      </c>
      <c r="J283" s="27" t="n">
        <v>0</v>
      </c>
      <c r="K283" s="27" t="n">
        <v>0</v>
      </c>
      <c r="L283" s="28" t="n">
        <f aca="false">I283+J283</f>
        <v>6</v>
      </c>
      <c r="M283" s="28" t="n">
        <f aca="false">L283+K283</f>
        <v>6</v>
      </c>
      <c r="N283" s="22" t="str">
        <f aca="false">IF(I283&gt;0,"Sí","No")</f>
        <v>Sí</v>
      </c>
      <c r="O283" s="22" t="str">
        <f aca="false">IF(J283&gt;0,"Sí","No")</f>
        <v>No</v>
      </c>
      <c r="P283" s="22" t="str">
        <f aca="false">IF(K283&gt;0,"Sí","No")</f>
        <v>No</v>
      </c>
      <c r="Q283" s="22" t="str">
        <f aca="false">IF(OR(I283&gt;0,J283&gt;0),"Sí","No")</f>
        <v>Sí</v>
      </c>
      <c r="R283" s="27" t="n">
        <v>1900</v>
      </c>
      <c r="S283" s="27" t="n">
        <v>3000</v>
      </c>
      <c r="T283" s="27"/>
      <c r="U283" s="27"/>
      <c r="V283" s="27"/>
      <c r="W283" s="12" t="n">
        <f aca="false">IF(AND(I283&gt;0,R283&gt;0),(S283-R283)/R283,"")</f>
        <v>0.578947368421053</v>
      </c>
      <c r="X283" s="12" t="str">
        <f aca="false">IF(AND(J283&gt;0,T283&gt;0),(U283-T283)/T283,"")</f>
        <v/>
      </c>
      <c r="Y283" s="12" t="str">
        <f aca="false">IF(AND(K283&gt;0,V283&gt;0),(V283-Resumen!$B$7)/Resumen!$B$7,"")</f>
        <v/>
      </c>
      <c r="Z283" s="28" t="str">
        <f aca="false">IF(AND(K283&gt;0,I283&gt;0,V283&gt;0,S283&gt;0),V283-S283,"")</f>
        <v/>
      </c>
      <c r="AA283" s="12" t="str">
        <f aca="false">IF(Z283&lt;&gt;"",Z283/S283,"")</f>
        <v/>
      </c>
      <c r="AB283" s="28" t="str">
        <f aca="false">IF(AND(K283&gt;0,J283&gt;0,V283&gt;0,U283&gt;0),V283-U283,"")</f>
        <v/>
      </c>
      <c r="AC283" s="12" t="str">
        <f aca="false">IF(AB283&lt;&gt;"",AB283/U283,"")</f>
        <v/>
      </c>
      <c r="AD283" s="27" t="n">
        <v>0</v>
      </c>
      <c r="AE283" s="27" t="n">
        <v>1</v>
      </c>
      <c r="AF283" s="27" t="n">
        <v>0</v>
      </c>
      <c r="AG283" s="28" t="n">
        <f aca="false">AD283+AE283+AF283</f>
        <v>1</v>
      </c>
      <c r="AH283" s="12" t="n">
        <f aca="false">IF(AG283&gt;0,AD283/AG283,"")</f>
        <v>0</v>
      </c>
      <c r="AI283" s="27" t="n">
        <v>0</v>
      </c>
      <c r="AJ283" s="27" t="n">
        <v>0</v>
      </c>
      <c r="AK283" s="27" t="n">
        <v>0</v>
      </c>
      <c r="AL283" s="22" t="str">
        <f aca="false">IF(OR(AJ283&gt;0,AK283&gt;0),"Sí","No")</f>
        <v>No</v>
      </c>
      <c r="AM283" s="6" t="s">
        <v>198</v>
      </c>
      <c r="AN283" s="6"/>
      <c r="AO283" s="12" t="n">
        <f aca="false">IF(M283&gt;0,K283/M283,"")</f>
        <v>0</v>
      </c>
      <c r="AP283" s="22" t="str">
        <f aca="false">IF(M283&gt;=Resumen!$B$5,"Alto","Bajo")</f>
        <v>Bajo</v>
      </c>
      <c r="AQ283" s="22" t="str">
        <f aca="false">IF(AO283&gt;=Resumen!$B$28,"Alto","Bajo")</f>
        <v>Bajo</v>
      </c>
      <c r="AR283" s="22" t="str">
        <f aca="false">AP283&amp;" Potencial / "&amp;AQ283&amp;" Share"</f>
        <v>Bajo Potencial / Bajo Share</v>
      </c>
      <c r="AS283" s="22" t="str">
        <f aca="false">IF(Q283="Sí",IF(AO283&gt;=Resumen!$B$29,"Alto","Bajo"),"")</f>
        <v>Bajo</v>
      </c>
      <c r="AT283" s="22" t="str">
        <f aca="false">IF(AS283&lt;&gt;"",AP283&amp;" Potencial / "&amp;AS283&amp;" Share","")</f>
        <v>Bajo Potencial / Bajo Share</v>
      </c>
      <c r="AU283" s="22" t="str">
        <f aca="false">IF(AH283="","Sin dato",IF(AH283-AO283&gt;Resumen!$B$6,"Sobre-exhibido",IF(AO283-AH283&gt;Resumen!$B$6,"Sub-exhibido","En línea")))</f>
        <v>En línea</v>
      </c>
      <c r="AV283" s="22" t="n">
        <f aca="false">IF(AT283="","",IF(AT283="Alto Potencial / Bajo Share",1,IF(AT283="Alto Potencial / Alto Share",2,IF(AT283="Bajo Potencial / Alto Share",3,4))))</f>
        <v>4</v>
      </c>
      <c r="AW283" s="22" t="str">
        <f aca="false">IF(Q283="No","Sin competencia directa",IF(AV283=1,"1 - Foco Conquista (Alto Pot / Bajo Share)",IF(AV283=2,"2 - Foco Defensa (Alto Pot / Alto Share)",IF(AV283=3,"3 - Monitoreo (Bajo Pot / Alto Share)","4 - Baja Prioridad (Bajo Pot / Bajo Share)"))))</f>
        <v>4 - Baja Prioridad (Bajo Pot / Bajo Share)</v>
      </c>
      <c r="AX283" s="12" t="str">
        <f aca="false">IF(OR(IFERROR(AND(W283&lt;&gt;"",Y283&lt;&gt;"",Y283-W283&gt;Resumen!$B$8),FALSE()),IFERROR(AND(X283&lt;&gt;"",Y283&lt;&gt;"",Y283-X283&gt;Resumen!$B$8),FALSE())),MAX(IF(IFERROR(AND(W283&lt;&gt;"",Y283&lt;&gt;"",Y283-W283&gt;Resumen!$B$8),FALSE()),Y283-W283,0),IF(IFERROR(AND(X283&lt;&gt;"",Y283&lt;&gt;"",Y283-X283&gt;Resumen!$B$8),FALSE()),Y283-X283,0)),"")</f>
        <v/>
      </c>
      <c r="AY283" s="22" t="str">
        <f aca="false">IF(OR(IFERROR(AND(W283&lt;&gt;"",Y283&lt;&gt;"",Y283-W283&gt;Resumen!$B$8),FALSE()),IFERROR(AND(X283&lt;&gt;"",Y283&lt;&gt;"",Y283-X283&gt;Resumen!$B$8),FALSE())),TRIM("Lays tiene mayor markup que "&amp;IF(IFERROR(AND(W283&lt;&gt;"",Y283&lt;&gt;"",Y283-W283&gt;Resumen!$B$8),FALSE()),"Quento ","")&amp;IF(IFERROR(AND(X283&lt;&gt;"",Y283&lt;&gt;"",Y283-X283&gt;Resumen!$B$8),FALSE()),"Julicroc ","")&amp;"en este PDV"),"")</f>
        <v/>
      </c>
      <c r="AZ283" s="22" t="str">
        <f aca="false">IF(COUNTIF('Plan Pehuamar - Lista'!$A$2:$A$167,A283)&gt;0,"Sí","No")</f>
        <v>No</v>
      </c>
      <c r="BA283" s="22" t="str">
        <f aca="false">IF(COUNTIF('Plan Combo 9+1'!$A$2:$A$226,A283)&gt;0,"Sí","No")</f>
        <v>No</v>
      </c>
      <c r="BB283" s="22" t="str">
        <f aca="false">IF(AH283="","No",IF(BA283="Sí",IF((AO283-AH283)&gt;Resumen!$B$6,"Sí","No"),IF((AO283-AH283)&gt;=Resumen!$B$132,"Sí","No")))</f>
        <v>No</v>
      </c>
      <c r="BC283" s="22" t="str">
        <f aca="false">IF(AND(N283="Sí",AL283="Sí",AI283=0),"Sí","No")</f>
        <v>No</v>
      </c>
      <c r="BD283" s="22" t="str">
        <f aca="false">IF(COUNTIF('Plan 9+1 (con Pehuamar)'!$A$2:$A$227,A283)&gt;0,"Sí","No")</f>
        <v>No</v>
      </c>
    </row>
    <row r="284" customFormat="false" ht="15" hidden="false" customHeight="true" outlineLevel="0" collapsed="false">
      <c r="A284" s="6" t="n">
        <v>404173</v>
      </c>
      <c r="B284" s="6" t="n">
        <v>2</v>
      </c>
      <c r="C284" s="6" t="n">
        <v>201</v>
      </c>
      <c r="D284" s="6" t="s">
        <v>194</v>
      </c>
      <c r="E284" s="6" t="s">
        <v>500</v>
      </c>
      <c r="F284" s="6" t="s">
        <v>201</v>
      </c>
      <c r="G284" s="6" t="s">
        <v>129</v>
      </c>
      <c r="H284" s="6" t="s">
        <v>197</v>
      </c>
      <c r="I284" s="27" t="n">
        <v>10</v>
      </c>
      <c r="J284" s="27" t="n">
        <v>0</v>
      </c>
      <c r="K284" s="27" t="n">
        <v>4</v>
      </c>
      <c r="L284" s="28" t="n">
        <f aca="false">I284+J284</f>
        <v>10</v>
      </c>
      <c r="M284" s="28" t="n">
        <f aca="false">L284+K284</f>
        <v>14</v>
      </c>
      <c r="N284" s="22" t="str">
        <f aca="false">IF(I284&gt;0,"Sí","No")</f>
        <v>Sí</v>
      </c>
      <c r="O284" s="22" t="str">
        <f aca="false">IF(J284&gt;0,"Sí","No")</f>
        <v>No</v>
      </c>
      <c r="P284" s="22" t="str">
        <f aca="false">IF(K284&gt;0,"Sí","No")</f>
        <v>Sí</v>
      </c>
      <c r="Q284" s="22" t="str">
        <f aca="false">IF(OR(I284&gt;0,J284&gt;0),"Sí","No")</f>
        <v>Sí</v>
      </c>
      <c r="R284" s="27" t="n">
        <v>1800</v>
      </c>
      <c r="S284" s="27" t="n">
        <v>2600</v>
      </c>
      <c r="T284" s="27"/>
      <c r="U284" s="27"/>
      <c r="V284" s="27" t="n">
        <v>3500</v>
      </c>
      <c r="W284" s="12" t="n">
        <f aca="false">IF(AND(I284&gt;0,R284&gt;0),(S284-R284)/R284,"")</f>
        <v>0.444444444444444</v>
      </c>
      <c r="X284" s="12" t="str">
        <f aca="false">IF(AND(J284&gt;0,T284&gt;0),(U284-T284)/T284,"")</f>
        <v/>
      </c>
      <c r="Y284" s="12" t="n">
        <f aca="false">IF(AND(K284&gt;0,V284&gt;0),(V284-Resumen!$B$7)/Resumen!$B$7,"")</f>
        <v>0.4</v>
      </c>
      <c r="Z284" s="28" t="n">
        <f aca="false">IF(AND(K284&gt;0,I284&gt;0,V284&gt;0,S284&gt;0),V284-S284,"")</f>
        <v>900</v>
      </c>
      <c r="AA284" s="12" t="n">
        <f aca="false">IF(Z284&lt;&gt;"",Z284/S284,"")</f>
        <v>0.346153846153846</v>
      </c>
      <c r="AB284" s="28" t="str">
        <f aca="false">IF(AND(K284&gt;0,J284&gt;0,V284&gt;0,U284&gt;0),V284-U284,"")</f>
        <v/>
      </c>
      <c r="AC284" s="12" t="str">
        <f aca="false">IF(AB284&lt;&gt;"",AB284/U284,"")</f>
        <v/>
      </c>
      <c r="AD284" s="27" t="n">
        <v>2</v>
      </c>
      <c r="AE284" s="27" t="n">
        <v>2</v>
      </c>
      <c r="AF284" s="27" t="n">
        <v>0</v>
      </c>
      <c r="AG284" s="28" t="n">
        <f aca="false">AD284+AE284+AF284</f>
        <v>4</v>
      </c>
      <c r="AH284" s="12" t="n">
        <f aca="false">IF(AG284&gt;0,AD284/AG284,"")</f>
        <v>0.5</v>
      </c>
      <c r="AI284" s="27" t="n">
        <v>1</v>
      </c>
      <c r="AJ284" s="27" t="n">
        <v>0</v>
      </c>
      <c r="AK284" s="27" t="n">
        <v>0</v>
      </c>
      <c r="AL284" s="22" t="str">
        <f aca="false">IF(OR(AJ284&gt;0,AK284&gt;0),"Sí","No")</f>
        <v>No</v>
      </c>
      <c r="AM284" s="6" t="s">
        <v>198</v>
      </c>
      <c r="AN284" s="6"/>
      <c r="AO284" s="12" t="n">
        <f aca="false">IF(M284&gt;0,K284/M284,"")</f>
        <v>0.285714285714286</v>
      </c>
      <c r="AP284" s="22" t="str">
        <f aca="false">IF(M284&gt;=Resumen!$B$5,"Alto","Bajo")</f>
        <v>Bajo</v>
      </c>
      <c r="AQ284" s="22" t="str">
        <f aca="false">IF(AO284&gt;=Resumen!$B$28,"Alto","Bajo")</f>
        <v>Bajo</v>
      </c>
      <c r="AR284" s="22" t="str">
        <f aca="false">AP284&amp;" Potencial / "&amp;AQ284&amp;" Share"</f>
        <v>Bajo Potencial / Bajo Share</v>
      </c>
      <c r="AS284" s="22" t="str">
        <f aca="false">IF(Q284="Sí",IF(AO284&gt;=Resumen!$B$29,"Alto","Bajo"),"")</f>
        <v>Bajo</v>
      </c>
      <c r="AT284" s="22" t="str">
        <f aca="false">IF(AS284&lt;&gt;"",AP284&amp;" Potencial / "&amp;AS284&amp;" Share","")</f>
        <v>Bajo Potencial / Bajo Share</v>
      </c>
      <c r="AU284" s="22" t="str">
        <f aca="false">IF(AH284="","Sin dato",IF(AH284-AO284&gt;Resumen!$B$6,"Sobre-exhibido",IF(AO284-AH284&gt;Resumen!$B$6,"Sub-exhibido","En línea")))</f>
        <v>Sobre-exhibido</v>
      </c>
      <c r="AV284" s="22" t="n">
        <f aca="false">IF(AT284="","",IF(AT284="Alto Potencial / Bajo Share",1,IF(AT284="Alto Potencial / Alto Share",2,IF(AT284="Bajo Potencial / Alto Share",3,4))))</f>
        <v>4</v>
      </c>
      <c r="AW284" s="22" t="str">
        <f aca="false">IF(Q284="No","Sin competencia directa",IF(AV284=1,"1 - Foco Conquista (Alto Pot / Bajo Share)",IF(AV284=2,"2 - Foco Defensa (Alto Pot / Alto Share)",IF(AV284=3,"3 - Monitoreo (Bajo Pot / Alto Share)","4 - Baja Prioridad (Bajo Pot / Bajo Share)"))))</f>
        <v>4 - Baja Prioridad (Bajo Pot / Bajo Share)</v>
      </c>
      <c r="AX284" s="12" t="str">
        <f aca="false">IF(OR(IFERROR(AND(W284&lt;&gt;"",Y284&lt;&gt;"",Y284-W284&gt;Resumen!$B$8),FALSE()),IFERROR(AND(X284&lt;&gt;"",Y284&lt;&gt;"",Y284-X284&gt;Resumen!$B$8),FALSE())),MAX(IF(IFERROR(AND(W284&lt;&gt;"",Y284&lt;&gt;"",Y284-W284&gt;Resumen!$B$8),FALSE()),Y284-W284,0),IF(IFERROR(AND(X284&lt;&gt;"",Y284&lt;&gt;"",Y284-X284&gt;Resumen!$B$8),FALSE()),Y284-X284,0)),"")</f>
        <v/>
      </c>
      <c r="AY284" s="22" t="str">
        <f aca="false">IF(OR(IFERROR(AND(W284&lt;&gt;"",Y284&lt;&gt;"",Y284-W284&gt;Resumen!$B$8),FALSE()),IFERROR(AND(X284&lt;&gt;"",Y284&lt;&gt;"",Y284-X284&gt;Resumen!$B$8),FALSE())),TRIM("Lays tiene mayor markup que "&amp;IF(IFERROR(AND(W284&lt;&gt;"",Y284&lt;&gt;"",Y284-W284&gt;Resumen!$B$8),FALSE()),"Quento ","")&amp;IF(IFERROR(AND(X284&lt;&gt;"",Y284&lt;&gt;"",Y284-X284&gt;Resumen!$B$8),FALSE()),"Julicroc ","")&amp;"en este PDV"),"")</f>
        <v/>
      </c>
      <c r="AZ284" s="22" t="str">
        <f aca="false">IF(COUNTIF('Plan Pehuamar - Lista'!$A$2:$A$167,A284)&gt;0,"Sí","No")</f>
        <v>No</v>
      </c>
      <c r="BA284" s="22" t="str">
        <f aca="false">IF(COUNTIF('Plan Combo 9+1'!$A$2:$A$226,A284)&gt;0,"Sí","No")</f>
        <v>No</v>
      </c>
      <c r="BB284" s="22" t="str">
        <f aca="false">IF(AH284="","No",IF(BA284="Sí",IF((AO284-AH284)&gt;Resumen!$B$6,"Sí","No"),IF((AO284-AH284)&gt;=Resumen!$B$132,"Sí","No")))</f>
        <v>No</v>
      </c>
      <c r="BC284" s="22" t="str">
        <f aca="false">IF(AND(N284="Sí",AL284="Sí",AI284=0),"Sí","No")</f>
        <v>No</v>
      </c>
      <c r="BD284" s="22" t="str">
        <f aca="false">IF(COUNTIF('Plan 9+1 (con Pehuamar)'!$A$2:$A$227,A284)&gt;0,"Sí","No")</f>
        <v>No</v>
      </c>
    </row>
    <row r="285" customFormat="false" ht="15" hidden="false" customHeight="true" outlineLevel="0" collapsed="false">
      <c r="A285" s="6" t="n">
        <v>404232</v>
      </c>
      <c r="B285" s="6" t="n">
        <v>2</v>
      </c>
      <c r="C285" s="6" t="n">
        <v>201</v>
      </c>
      <c r="D285" s="6" t="s">
        <v>194</v>
      </c>
      <c r="E285" s="6" t="s">
        <v>501</v>
      </c>
      <c r="F285" s="6" t="s">
        <v>201</v>
      </c>
      <c r="G285" s="6" t="s">
        <v>129</v>
      </c>
      <c r="H285" s="6" t="s">
        <v>197</v>
      </c>
      <c r="I285" s="27" t="n">
        <v>12</v>
      </c>
      <c r="J285" s="27" t="n">
        <v>0</v>
      </c>
      <c r="K285" s="27" t="n">
        <v>10</v>
      </c>
      <c r="L285" s="28" t="n">
        <f aca="false">I285+J285</f>
        <v>12</v>
      </c>
      <c r="M285" s="28" t="n">
        <f aca="false">L285+K285</f>
        <v>22</v>
      </c>
      <c r="N285" s="22" t="str">
        <f aca="false">IF(I285&gt;0,"Sí","No")</f>
        <v>Sí</v>
      </c>
      <c r="O285" s="22" t="str">
        <f aca="false">IF(J285&gt;0,"Sí","No")</f>
        <v>No</v>
      </c>
      <c r="P285" s="22" t="str">
        <f aca="false">IF(K285&gt;0,"Sí","No")</f>
        <v>Sí</v>
      </c>
      <c r="Q285" s="22" t="str">
        <f aca="false">IF(OR(I285&gt;0,J285&gt;0),"Sí","No")</f>
        <v>Sí</v>
      </c>
      <c r="R285" s="27" t="n">
        <v>1800</v>
      </c>
      <c r="S285" s="27" t="n">
        <v>2700</v>
      </c>
      <c r="T285" s="27"/>
      <c r="U285" s="27"/>
      <c r="V285" s="27" t="n">
        <v>3500</v>
      </c>
      <c r="W285" s="12" t="n">
        <f aca="false">IF(AND(I285&gt;0,R285&gt;0),(S285-R285)/R285,"")</f>
        <v>0.5</v>
      </c>
      <c r="X285" s="12" t="str">
        <f aca="false">IF(AND(J285&gt;0,T285&gt;0),(U285-T285)/T285,"")</f>
        <v/>
      </c>
      <c r="Y285" s="12" t="n">
        <f aca="false">IF(AND(K285&gt;0,V285&gt;0),(V285-Resumen!$B$7)/Resumen!$B$7,"")</f>
        <v>0.4</v>
      </c>
      <c r="Z285" s="28" t="n">
        <f aca="false">IF(AND(K285&gt;0,I285&gt;0,V285&gt;0,S285&gt;0),V285-S285,"")</f>
        <v>800</v>
      </c>
      <c r="AA285" s="12" t="n">
        <f aca="false">IF(Z285&lt;&gt;"",Z285/S285,"")</f>
        <v>0.296296296296296</v>
      </c>
      <c r="AB285" s="28" t="str">
        <f aca="false">IF(AND(K285&gt;0,J285&gt;0,V285&gt;0,U285&gt;0),V285-U285,"")</f>
        <v/>
      </c>
      <c r="AC285" s="12" t="str">
        <f aca="false">IF(AB285&lt;&gt;"",AB285/U285,"")</f>
        <v/>
      </c>
      <c r="AD285" s="27" t="n">
        <v>3</v>
      </c>
      <c r="AE285" s="27" t="n">
        <v>1</v>
      </c>
      <c r="AF285" s="27" t="n">
        <v>0</v>
      </c>
      <c r="AG285" s="28" t="n">
        <f aca="false">AD285+AE285+AF285</f>
        <v>4</v>
      </c>
      <c r="AH285" s="12" t="n">
        <f aca="false">IF(AG285&gt;0,AD285/AG285,"")</f>
        <v>0.75</v>
      </c>
      <c r="AI285" s="27" t="n">
        <v>1</v>
      </c>
      <c r="AJ285" s="27" t="n">
        <v>0</v>
      </c>
      <c r="AK285" s="27" t="n">
        <v>0</v>
      </c>
      <c r="AL285" s="22" t="str">
        <f aca="false">IF(OR(AJ285&gt;0,AK285&gt;0),"Sí","No")</f>
        <v>No</v>
      </c>
      <c r="AM285" s="6" t="s">
        <v>198</v>
      </c>
      <c r="AN285" s="6"/>
      <c r="AO285" s="12" t="n">
        <f aca="false">IF(M285&gt;0,K285/M285,"")</f>
        <v>0.454545454545455</v>
      </c>
      <c r="AP285" s="22" t="str">
        <f aca="false">IF(M285&gt;=Resumen!$B$5,"Alto","Bajo")</f>
        <v>Bajo</v>
      </c>
      <c r="AQ285" s="22" t="str">
        <f aca="false">IF(AO285&gt;=Resumen!$B$28,"Alto","Bajo")</f>
        <v>Alto</v>
      </c>
      <c r="AR285" s="22" t="str">
        <f aca="false">AP285&amp;" Potencial / "&amp;AQ285&amp;" Share"</f>
        <v>Bajo Potencial / Alto Share</v>
      </c>
      <c r="AS285" s="22" t="str">
        <f aca="false">IF(Q285="Sí",IF(AO285&gt;=Resumen!$B$29,"Alto","Bajo"),"")</f>
        <v>Bajo</v>
      </c>
      <c r="AT285" s="22" t="str">
        <f aca="false">IF(AS285&lt;&gt;"",AP285&amp;" Potencial / "&amp;AS285&amp;" Share","")</f>
        <v>Bajo Potencial / Bajo Share</v>
      </c>
      <c r="AU285" s="22" t="str">
        <f aca="false">IF(AH285="","Sin dato",IF(AH285-AO285&gt;Resumen!$B$6,"Sobre-exhibido",IF(AO285-AH285&gt;Resumen!$B$6,"Sub-exhibido","En línea")))</f>
        <v>Sobre-exhibido</v>
      </c>
      <c r="AV285" s="22" t="n">
        <f aca="false">IF(AT285="","",IF(AT285="Alto Potencial / Bajo Share",1,IF(AT285="Alto Potencial / Alto Share",2,IF(AT285="Bajo Potencial / Alto Share",3,4))))</f>
        <v>4</v>
      </c>
      <c r="AW285" s="22" t="str">
        <f aca="false">IF(Q285="No","Sin competencia directa",IF(AV285=1,"1 - Foco Conquista (Alto Pot / Bajo Share)",IF(AV285=2,"2 - Foco Defensa (Alto Pot / Alto Share)",IF(AV285=3,"3 - Monitoreo (Bajo Pot / Alto Share)","4 - Baja Prioridad (Bajo Pot / Bajo Share)"))))</f>
        <v>4 - Baja Prioridad (Bajo Pot / Bajo Share)</v>
      </c>
      <c r="AX285" s="12" t="str">
        <f aca="false">IF(OR(IFERROR(AND(W285&lt;&gt;"",Y285&lt;&gt;"",Y285-W285&gt;Resumen!$B$8),FALSE()),IFERROR(AND(X285&lt;&gt;"",Y285&lt;&gt;"",Y285-X285&gt;Resumen!$B$8),FALSE())),MAX(IF(IFERROR(AND(W285&lt;&gt;"",Y285&lt;&gt;"",Y285-W285&gt;Resumen!$B$8),FALSE()),Y285-W285,0),IF(IFERROR(AND(X285&lt;&gt;"",Y285&lt;&gt;"",Y285-X285&gt;Resumen!$B$8),FALSE()),Y285-X285,0)),"")</f>
        <v/>
      </c>
      <c r="AY285" s="22" t="str">
        <f aca="false">IF(OR(IFERROR(AND(W285&lt;&gt;"",Y285&lt;&gt;"",Y285-W285&gt;Resumen!$B$8),FALSE()),IFERROR(AND(X285&lt;&gt;"",Y285&lt;&gt;"",Y285-X285&gt;Resumen!$B$8),FALSE())),TRIM("Lays tiene mayor markup que "&amp;IF(IFERROR(AND(W285&lt;&gt;"",Y285&lt;&gt;"",Y285-W285&gt;Resumen!$B$8),FALSE()),"Quento ","")&amp;IF(IFERROR(AND(X285&lt;&gt;"",Y285&lt;&gt;"",Y285-X285&gt;Resumen!$B$8),FALSE()),"Julicroc ","")&amp;"en este PDV"),"")</f>
        <v/>
      </c>
      <c r="AZ285" s="22" t="str">
        <f aca="false">IF(COUNTIF('Plan Pehuamar - Lista'!$A$2:$A$167,A285)&gt;0,"Sí","No")</f>
        <v>No</v>
      </c>
      <c r="BA285" s="22" t="str">
        <f aca="false">IF(COUNTIF('Plan Combo 9+1'!$A$2:$A$226,A285)&gt;0,"Sí","No")</f>
        <v>No</v>
      </c>
      <c r="BB285" s="22" t="str">
        <f aca="false">IF(AH285="","No",IF(BA285="Sí",IF((AO285-AH285)&gt;Resumen!$B$6,"Sí","No"),IF((AO285-AH285)&gt;=Resumen!$B$132,"Sí","No")))</f>
        <v>No</v>
      </c>
      <c r="BC285" s="22" t="str">
        <f aca="false">IF(AND(N285="Sí",AL285="Sí",AI285=0),"Sí","No")</f>
        <v>No</v>
      </c>
      <c r="BD285" s="22" t="str">
        <f aca="false">IF(COUNTIF('Plan 9+1 (con Pehuamar)'!$A$2:$A$227,A285)&gt;0,"Sí","No")</f>
        <v>No</v>
      </c>
    </row>
    <row r="286" customFormat="false" ht="15" hidden="false" customHeight="true" outlineLevel="0" collapsed="false">
      <c r="A286" s="6" t="n">
        <v>404237</v>
      </c>
      <c r="B286" s="6" t="n">
        <v>2</v>
      </c>
      <c r="C286" s="6" t="n">
        <v>201</v>
      </c>
      <c r="D286" s="6" t="s">
        <v>194</v>
      </c>
      <c r="E286" s="6" t="s">
        <v>502</v>
      </c>
      <c r="F286" s="6" t="s">
        <v>201</v>
      </c>
      <c r="G286" s="6" t="s">
        <v>129</v>
      </c>
      <c r="H286" s="6" t="s">
        <v>197</v>
      </c>
      <c r="I286" s="27" t="n">
        <v>0</v>
      </c>
      <c r="J286" s="27" t="n">
        <v>0</v>
      </c>
      <c r="K286" s="27" t="n">
        <v>1.2</v>
      </c>
      <c r="L286" s="28" t="n">
        <f aca="false">I286+J286</f>
        <v>0</v>
      </c>
      <c r="M286" s="28" t="n">
        <f aca="false">L286+K286</f>
        <v>1.2</v>
      </c>
      <c r="N286" s="22" t="str">
        <f aca="false">IF(I286&gt;0,"Sí","No")</f>
        <v>No</v>
      </c>
      <c r="O286" s="22" t="str">
        <f aca="false">IF(J286&gt;0,"Sí","No")</f>
        <v>No</v>
      </c>
      <c r="P286" s="22" t="str">
        <f aca="false">IF(K286&gt;0,"Sí","No")</f>
        <v>Sí</v>
      </c>
      <c r="Q286" s="22" t="str">
        <f aca="false">IF(OR(I286&gt;0,J286&gt;0),"Sí","No")</f>
        <v>No</v>
      </c>
      <c r="R286" s="27"/>
      <c r="S286" s="27"/>
      <c r="T286" s="27"/>
      <c r="U286" s="27"/>
      <c r="V286" s="27"/>
      <c r="W286" s="12" t="str">
        <f aca="false">IF(AND(I286&gt;0,R286&gt;0),(S286-R286)/R286,"")</f>
        <v/>
      </c>
      <c r="X286" s="12" t="str">
        <f aca="false">IF(AND(J286&gt;0,T286&gt;0),(U286-T286)/T286,"")</f>
        <v/>
      </c>
      <c r="Y286" s="12" t="str">
        <f aca="false">IF(AND(K286&gt;0,V286&gt;0),(V286-Resumen!$B$7)/Resumen!$B$7,"")</f>
        <v/>
      </c>
      <c r="Z286" s="28" t="str">
        <f aca="false">IF(AND(K286&gt;0,I286&gt;0,V286&gt;0,S286&gt;0),V286-S286,"")</f>
        <v/>
      </c>
      <c r="AA286" s="12" t="str">
        <f aca="false">IF(Z286&lt;&gt;"",Z286/S286,"")</f>
        <v/>
      </c>
      <c r="AB286" s="28" t="str">
        <f aca="false">IF(AND(K286&gt;0,J286&gt;0,V286&gt;0,U286&gt;0),V286-U286,"")</f>
        <v/>
      </c>
      <c r="AC286" s="12" t="str">
        <f aca="false">IF(AB286&lt;&gt;"",AB286/U286,"")</f>
        <v/>
      </c>
      <c r="AD286" s="27" t="n">
        <v>0</v>
      </c>
      <c r="AE286" s="27" t="n">
        <v>0</v>
      </c>
      <c r="AF286" s="27" t="n">
        <v>0</v>
      </c>
      <c r="AG286" s="28" t="n">
        <f aca="false">AD286+AE286+AF286</f>
        <v>0</v>
      </c>
      <c r="AH286" s="12" t="str">
        <f aca="false">IF(AG286&gt;0,AD286/AG286,"")</f>
        <v/>
      </c>
      <c r="AI286" s="27" t="n">
        <v>0</v>
      </c>
      <c r="AJ286" s="27" t="n">
        <v>0</v>
      </c>
      <c r="AK286" s="27" t="n">
        <v>0</v>
      </c>
      <c r="AL286" s="22" t="str">
        <f aca="false">IF(OR(AJ286&gt;0,AK286&gt;0),"Sí","No")</f>
        <v>No</v>
      </c>
      <c r="AM286" s="6"/>
      <c r="AN286" s="6"/>
      <c r="AO286" s="12" t="n">
        <f aca="false">IF(M286&gt;0,K286/M286,"")</f>
        <v>1</v>
      </c>
      <c r="AP286" s="22" t="str">
        <f aca="false">IF(M286&gt;=Resumen!$B$5,"Alto","Bajo")</f>
        <v>Bajo</v>
      </c>
      <c r="AQ286" s="22" t="str">
        <f aca="false">IF(AO286&gt;=Resumen!$B$28,"Alto","Bajo")</f>
        <v>Alto</v>
      </c>
      <c r="AR286" s="22" t="str">
        <f aca="false">AP286&amp;" Potencial / "&amp;AQ286&amp;" Share"</f>
        <v>Bajo Potencial / Alto Share</v>
      </c>
      <c r="AS286" s="22" t="str">
        <f aca="false">IF(Q286="Sí",IF(AO286&gt;=Resumen!$B$29,"Alto","Bajo"),"")</f>
        <v/>
      </c>
      <c r="AT286" s="22" t="str">
        <f aca="false">IF(AS286&lt;&gt;"",AP286&amp;" Potencial / "&amp;AS286&amp;" Share","")</f>
        <v/>
      </c>
      <c r="AU286" s="22" t="str">
        <f aca="false">IF(AH286="","Sin dato",IF(AH286-AO286&gt;Resumen!$B$6,"Sobre-exhibido",IF(AO286-AH286&gt;Resumen!$B$6,"Sub-exhibido","En línea")))</f>
        <v>Sin dato</v>
      </c>
      <c r="AV286" s="22" t="str">
        <f aca="false">IF(AT286="","",IF(AT286="Alto Potencial / Bajo Share",1,IF(AT286="Alto Potencial / Alto Share",2,IF(AT286="Bajo Potencial / Alto Share",3,4))))</f>
        <v/>
      </c>
      <c r="AW286" s="22" t="str">
        <f aca="false">IF(Q286="No","Sin competencia directa",IF(AV286=1,"1 - Foco Conquista (Alto Pot / Bajo Share)",IF(AV286=2,"2 - Foco Defensa (Alto Pot / Alto Share)",IF(AV286=3,"3 - Monitoreo (Bajo Pot / Alto Share)","4 - Baja Prioridad (Bajo Pot / Bajo Share)"))))</f>
        <v>Sin competencia directa</v>
      </c>
      <c r="AX286" s="12" t="str">
        <f aca="false">IF(OR(IFERROR(AND(W286&lt;&gt;"",Y286&lt;&gt;"",Y286-W286&gt;Resumen!$B$8),FALSE()),IFERROR(AND(X286&lt;&gt;"",Y286&lt;&gt;"",Y286-X286&gt;Resumen!$B$8),FALSE())),MAX(IF(IFERROR(AND(W286&lt;&gt;"",Y286&lt;&gt;"",Y286-W286&gt;Resumen!$B$8),FALSE()),Y286-W286,0),IF(IFERROR(AND(X286&lt;&gt;"",Y286&lt;&gt;"",Y286-X286&gt;Resumen!$B$8),FALSE()),Y286-X286,0)),"")</f>
        <v/>
      </c>
      <c r="AY286" s="22" t="str">
        <f aca="false">IF(OR(IFERROR(AND(W286&lt;&gt;"",Y286&lt;&gt;"",Y286-W286&gt;Resumen!$B$8),FALSE()),IFERROR(AND(X286&lt;&gt;"",Y286&lt;&gt;"",Y286-X286&gt;Resumen!$B$8),FALSE())),TRIM("Lays tiene mayor markup que "&amp;IF(IFERROR(AND(W286&lt;&gt;"",Y286&lt;&gt;"",Y286-W286&gt;Resumen!$B$8),FALSE()),"Quento ","")&amp;IF(IFERROR(AND(X286&lt;&gt;"",Y286&lt;&gt;"",Y286-X286&gt;Resumen!$B$8),FALSE()),"Julicroc ","")&amp;"en este PDV"),"")</f>
        <v/>
      </c>
      <c r="AZ286" s="22" t="str">
        <f aca="false">IF(COUNTIF('Plan Pehuamar - Lista'!$A$2:$A$167,A286)&gt;0,"Sí","No")</f>
        <v>No</v>
      </c>
      <c r="BA286" s="22" t="str">
        <f aca="false">IF(COUNTIF('Plan Combo 9+1'!$A$2:$A$226,A286)&gt;0,"Sí","No")</f>
        <v>No</v>
      </c>
      <c r="BB286" s="22" t="str">
        <f aca="false">IF(AH286="","No",IF(BA286="Sí",IF((AO286-AH286)&gt;Resumen!$B$6,"Sí","No"),IF((AO286-AH286)&gt;=Resumen!$B$132,"Sí","No")))</f>
        <v>No</v>
      </c>
      <c r="BC286" s="22" t="str">
        <f aca="false">IF(AND(N286="Sí",AL286="Sí",AI286=0),"Sí","No")</f>
        <v>No</v>
      </c>
      <c r="BD286" s="22" t="str">
        <f aca="false">IF(COUNTIF('Plan 9+1 (con Pehuamar)'!$A$2:$A$227,A286)&gt;0,"Sí","No")</f>
        <v>No</v>
      </c>
    </row>
    <row r="287" customFormat="false" ht="15" hidden="false" customHeight="true" outlineLevel="0" collapsed="false">
      <c r="A287" s="6" t="n">
        <v>404248</v>
      </c>
      <c r="B287" s="6" t="n">
        <v>2</v>
      </c>
      <c r="C287" s="6" t="n">
        <v>201</v>
      </c>
      <c r="D287" s="6" t="s">
        <v>194</v>
      </c>
      <c r="E287" s="6" t="s">
        <v>503</v>
      </c>
      <c r="F287" s="6" t="s">
        <v>201</v>
      </c>
      <c r="G287" s="6" t="s">
        <v>129</v>
      </c>
      <c r="H287" s="6" t="s">
        <v>197</v>
      </c>
      <c r="I287" s="27" t="n">
        <v>0</v>
      </c>
      <c r="J287" s="27" t="n">
        <v>0</v>
      </c>
      <c r="K287" s="27" t="n">
        <v>0.3</v>
      </c>
      <c r="L287" s="28" t="n">
        <f aca="false">I287+J287</f>
        <v>0</v>
      </c>
      <c r="M287" s="28" t="n">
        <f aca="false">L287+K287</f>
        <v>0.3</v>
      </c>
      <c r="N287" s="22" t="str">
        <f aca="false">IF(I287&gt;0,"Sí","No")</f>
        <v>No</v>
      </c>
      <c r="O287" s="22" t="str">
        <f aca="false">IF(J287&gt;0,"Sí","No")</f>
        <v>No</v>
      </c>
      <c r="P287" s="22" t="str">
        <f aca="false">IF(K287&gt;0,"Sí","No")</f>
        <v>Sí</v>
      </c>
      <c r="Q287" s="22" t="str">
        <f aca="false">IF(OR(I287&gt;0,J287&gt;0),"Sí","No")</f>
        <v>No</v>
      </c>
      <c r="R287" s="27"/>
      <c r="S287" s="27"/>
      <c r="T287" s="27"/>
      <c r="U287" s="27"/>
      <c r="V287" s="27"/>
      <c r="W287" s="12" t="str">
        <f aca="false">IF(AND(I287&gt;0,R287&gt;0),(S287-R287)/R287,"")</f>
        <v/>
      </c>
      <c r="X287" s="12" t="str">
        <f aca="false">IF(AND(J287&gt;0,T287&gt;0),(U287-T287)/T287,"")</f>
        <v/>
      </c>
      <c r="Y287" s="12" t="str">
        <f aca="false">IF(AND(K287&gt;0,V287&gt;0),(V287-Resumen!$B$7)/Resumen!$B$7,"")</f>
        <v/>
      </c>
      <c r="Z287" s="28" t="str">
        <f aca="false">IF(AND(K287&gt;0,I287&gt;0,V287&gt;0,S287&gt;0),V287-S287,"")</f>
        <v/>
      </c>
      <c r="AA287" s="12" t="str">
        <f aca="false">IF(Z287&lt;&gt;"",Z287/S287,"")</f>
        <v/>
      </c>
      <c r="AB287" s="28" t="str">
        <f aca="false">IF(AND(K287&gt;0,J287&gt;0,V287&gt;0,U287&gt;0),V287-U287,"")</f>
        <v/>
      </c>
      <c r="AC287" s="12" t="str">
        <f aca="false">IF(AB287&lt;&gt;"",AB287/U287,"")</f>
        <v/>
      </c>
      <c r="AD287" s="27" t="n">
        <v>0</v>
      </c>
      <c r="AE287" s="27" t="n">
        <v>0</v>
      </c>
      <c r="AF287" s="27" t="n">
        <v>0</v>
      </c>
      <c r="AG287" s="28" t="n">
        <f aca="false">AD287+AE287+AF287</f>
        <v>0</v>
      </c>
      <c r="AH287" s="12" t="str">
        <f aca="false">IF(AG287&gt;0,AD287/AG287,"")</f>
        <v/>
      </c>
      <c r="AI287" s="27" t="n">
        <v>0</v>
      </c>
      <c r="AJ287" s="27" t="n">
        <v>0</v>
      </c>
      <c r="AK287" s="27" t="n">
        <v>0</v>
      </c>
      <c r="AL287" s="22" t="str">
        <f aca="false">IF(OR(AJ287&gt;0,AK287&gt;0),"Sí","No")</f>
        <v>No</v>
      </c>
      <c r="AM287" s="6"/>
      <c r="AN287" s="6"/>
      <c r="AO287" s="12" t="n">
        <f aca="false">IF(M287&gt;0,K287/M287,"")</f>
        <v>1</v>
      </c>
      <c r="AP287" s="22" t="str">
        <f aca="false">IF(M287&gt;=Resumen!$B$5,"Alto","Bajo")</f>
        <v>Bajo</v>
      </c>
      <c r="AQ287" s="22" t="str">
        <f aca="false">IF(AO287&gt;=Resumen!$B$28,"Alto","Bajo")</f>
        <v>Alto</v>
      </c>
      <c r="AR287" s="22" t="str">
        <f aca="false">AP287&amp;" Potencial / "&amp;AQ287&amp;" Share"</f>
        <v>Bajo Potencial / Alto Share</v>
      </c>
      <c r="AS287" s="22" t="str">
        <f aca="false">IF(Q287="Sí",IF(AO287&gt;=Resumen!$B$29,"Alto","Bajo"),"")</f>
        <v/>
      </c>
      <c r="AT287" s="22" t="str">
        <f aca="false">IF(AS287&lt;&gt;"",AP287&amp;" Potencial / "&amp;AS287&amp;" Share","")</f>
        <v/>
      </c>
      <c r="AU287" s="22" t="str">
        <f aca="false">IF(AH287="","Sin dato",IF(AH287-AO287&gt;Resumen!$B$6,"Sobre-exhibido",IF(AO287-AH287&gt;Resumen!$B$6,"Sub-exhibido","En línea")))</f>
        <v>Sin dato</v>
      </c>
      <c r="AV287" s="22" t="str">
        <f aca="false">IF(AT287="","",IF(AT287="Alto Potencial / Bajo Share",1,IF(AT287="Alto Potencial / Alto Share",2,IF(AT287="Bajo Potencial / Alto Share",3,4))))</f>
        <v/>
      </c>
      <c r="AW287" s="22" t="str">
        <f aca="false">IF(Q287="No","Sin competencia directa",IF(AV287=1,"1 - Foco Conquista (Alto Pot / Bajo Share)",IF(AV287=2,"2 - Foco Defensa (Alto Pot / Alto Share)",IF(AV287=3,"3 - Monitoreo (Bajo Pot / Alto Share)","4 - Baja Prioridad (Bajo Pot / Bajo Share)"))))</f>
        <v>Sin competencia directa</v>
      </c>
      <c r="AX287" s="12" t="str">
        <f aca="false">IF(OR(IFERROR(AND(W287&lt;&gt;"",Y287&lt;&gt;"",Y287-W287&gt;Resumen!$B$8),FALSE()),IFERROR(AND(X287&lt;&gt;"",Y287&lt;&gt;"",Y287-X287&gt;Resumen!$B$8),FALSE())),MAX(IF(IFERROR(AND(W287&lt;&gt;"",Y287&lt;&gt;"",Y287-W287&gt;Resumen!$B$8),FALSE()),Y287-W287,0),IF(IFERROR(AND(X287&lt;&gt;"",Y287&lt;&gt;"",Y287-X287&gt;Resumen!$B$8),FALSE()),Y287-X287,0)),"")</f>
        <v/>
      </c>
      <c r="AY287" s="22" t="str">
        <f aca="false">IF(OR(IFERROR(AND(W287&lt;&gt;"",Y287&lt;&gt;"",Y287-W287&gt;Resumen!$B$8),FALSE()),IFERROR(AND(X287&lt;&gt;"",Y287&lt;&gt;"",Y287-X287&gt;Resumen!$B$8),FALSE())),TRIM("Lays tiene mayor markup que "&amp;IF(IFERROR(AND(W287&lt;&gt;"",Y287&lt;&gt;"",Y287-W287&gt;Resumen!$B$8),FALSE()),"Quento ","")&amp;IF(IFERROR(AND(X287&lt;&gt;"",Y287&lt;&gt;"",Y287-X287&gt;Resumen!$B$8),FALSE()),"Julicroc ","")&amp;"en este PDV"),"")</f>
        <v/>
      </c>
      <c r="AZ287" s="22" t="str">
        <f aca="false">IF(COUNTIF('Plan Pehuamar - Lista'!$A$2:$A$167,A287)&gt;0,"Sí","No")</f>
        <v>No</v>
      </c>
      <c r="BA287" s="22" t="str">
        <f aca="false">IF(COUNTIF('Plan Combo 9+1'!$A$2:$A$226,A287)&gt;0,"Sí","No")</f>
        <v>No</v>
      </c>
      <c r="BB287" s="22" t="str">
        <f aca="false">IF(AH287="","No",IF(BA287="Sí",IF((AO287-AH287)&gt;Resumen!$B$6,"Sí","No"),IF((AO287-AH287)&gt;=Resumen!$B$132,"Sí","No")))</f>
        <v>No</v>
      </c>
      <c r="BC287" s="22" t="str">
        <f aca="false">IF(AND(N287="Sí",AL287="Sí",AI287=0),"Sí","No")</f>
        <v>No</v>
      </c>
      <c r="BD287" s="22" t="str">
        <f aca="false">IF(COUNTIF('Plan 9+1 (con Pehuamar)'!$A$2:$A$227,A287)&gt;0,"Sí","No")</f>
        <v>No</v>
      </c>
    </row>
    <row r="288" customFormat="false" ht="15" hidden="false" customHeight="true" outlineLevel="0" collapsed="false">
      <c r="A288" s="6" t="n">
        <v>404312</v>
      </c>
      <c r="B288" s="6" t="n">
        <v>2</v>
      </c>
      <c r="C288" s="6" t="n">
        <v>201</v>
      </c>
      <c r="D288" s="6" t="s">
        <v>194</v>
      </c>
      <c r="E288" s="6" t="s">
        <v>504</v>
      </c>
      <c r="F288" s="6" t="s">
        <v>201</v>
      </c>
      <c r="G288" s="6" t="s">
        <v>129</v>
      </c>
      <c r="H288" s="6" t="s">
        <v>197</v>
      </c>
      <c r="I288" s="27" t="n">
        <v>18</v>
      </c>
      <c r="J288" s="27" t="n">
        <v>0</v>
      </c>
      <c r="K288" s="27" t="n">
        <v>4</v>
      </c>
      <c r="L288" s="28" t="n">
        <f aca="false">I288+J288</f>
        <v>18</v>
      </c>
      <c r="M288" s="28" t="n">
        <f aca="false">L288+K288</f>
        <v>22</v>
      </c>
      <c r="N288" s="22" t="str">
        <f aca="false">IF(I288&gt;0,"Sí","No")</f>
        <v>Sí</v>
      </c>
      <c r="O288" s="22" t="str">
        <f aca="false">IF(J288&gt;0,"Sí","No")</f>
        <v>No</v>
      </c>
      <c r="P288" s="22" t="str">
        <f aca="false">IF(K288&gt;0,"Sí","No")</f>
        <v>Sí</v>
      </c>
      <c r="Q288" s="22" t="str">
        <f aca="false">IF(OR(I288&gt;0,J288&gt;0),"Sí","No")</f>
        <v>Sí</v>
      </c>
      <c r="R288" s="27" t="n">
        <v>1750</v>
      </c>
      <c r="S288" s="27" t="n">
        <v>2500</v>
      </c>
      <c r="T288" s="27"/>
      <c r="U288" s="27"/>
      <c r="V288" s="27" t="n">
        <v>3500</v>
      </c>
      <c r="W288" s="12" t="n">
        <f aca="false">IF(AND(I288&gt;0,R288&gt;0),(S288-R288)/R288,"")</f>
        <v>0.428571428571429</v>
      </c>
      <c r="X288" s="12" t="str">
        <f aca="false">IF(AND(J288&gt;0,T288&gt;0),(U288-T288)/T288,"")</f>
        <v/>
      </c>
      <c r="Y288" s="12" t="n">
        <f aca="false">IF(AND(K288&gt;0,V288&gt;0),(V288-Resumen!$B$7)/Resumen!$B$7,"")</f>
        <v>0.4</v>
      </c>
      <c r="Z288" s="28" t="n">
        <f aca="false">IF(AND(K288&gt;0,I288&gt;0,V288&gt;0,S288&gt;0),V288-S288,"")</f>
        <v>1000</v>
      </c>
      <c r="AA288" s="12" t="n">
        <f aca="false">IF(Z288&lt;&gt;"",Z288/S288,"")</f>
        <v>0.4</v>
      </c>
      <c r="AB288" s="28" t="str">
        <f aca="false">IF(AND(K288&gt;0,J288&gt;0,V288&gt;0,U288&gt;0),V288-U288,"")</f>
        <v/>
      </c>
      <c r="AC288" s="12" t="str">
        <f aca="false">IF(AB288&lt;&gt;"",AB288/U288,"")</f>
        <v/>
      </c>
      <c r="AD288" s="27" t="n">
        <v>2</v>
      </c>
      <c r="AE288" s="27" t="n">
        <v>3</v>
      </c>
      <c r="AF288" s="27" t="n">
        <v>0</v>
      </c>
      <c r="AG288" s="28" t="n">
        <f aca="false">AD288+AE288+AF288</f>
        <v>5</v>
      </c>
      <c r="AH288" s="12" t="n">
        <f aca="false">IF(AG288&gt;0,AD288/AG288,"")</f>
        <v>0.4</v>
      </c>
      <c r="AI288" s="27" t="n">
        <v>0</v>
      </c>
      <c r="AJ288" s="27" t="n">
        <v>0</v>
      </c>
      <c r="AK288" s="27" t="n">
        <v>0</v>
      </c>
      <c r="AL288" s="22" t="str">
        <f aca="false">IF(OR(AJ288&gt;0,AK288&gt;0),"Sí","No")</f>
        <v>No</v>
      </c>
      <c r="AM288" s="6" t="s">
        <v>198</v>
      </c>
      <c r="AN288" s="6"/>
      <c r="AO288" s="12" t="n">
        <f aca="false">IF(M288&gt;0,K288/M288,"")</f>
        <v>0.181818181818182</v>
      </c>
      <c r="AP288" s="22" t="str">
        <f aca="false">IF(M288&gt;=Resumen!$B$5,"Alto","Bajo")</f>
        <v>Bajo</v>
      </c>
      <c r="AQ288" s="22" t="str">
        <f aca="false">IF(AO288&gt;=Resumen!$B$28,"Alto","Bajo")</f>
        <v>Bajo</v>
      </c>
      <c r="AR288" s="22" t="str">
        <f aca="false">AP288&amp;" Potencial / "&amp;AQ288&amp;" Share"</f>
        <v>Bajo Potencial / Bajo Share</v>
      </c>
      <c r="AS288" s="22" t="str">
        <f aca="false">IF(Q288="Sí",IF(AO288&gt;=Resumen!$B$29,"Alto","Bajo"),"")</f>
        <v>Bajo</v>
      </c>
      <c r="AT288" s="22" t="str">
        <f aca="false">IF(AS288&lt;&gt;"",AP288&amp;" Potencial / "&amp;AS288&amp;" Share","")</f>
        <v>Bajo Potencial / Bajo Share</v>
      </c>
      <c r="AU288" s="22" t="str">
        <f aca="false">IF(AH288="","Sin dato",IF(AH288-AO288&gt;Resumen!$B$6,"Sobre-exhibido",IF(AO288-AH288&gt;Resumen!$B$6,"Sub-exhibido","En línea")))</f>
        <v>Sobre-exhibido</v>
      </c>
      <c r="AV288" s="22" t="n">
        <f aca="false">IF(AT288="","",IF(AT288="Alto Potencial / Bajo Share",1,IF(AT288="Alto Potencial / Alto Share",2,IF(AT288="Bajo Potencial / Alto Share",3,4))))</f>
        <v>4</v>
      </c>
      <c r="AW288" s="22" t="str">
        <f aca="false">IF(Q288="No","Sin competencia directa",IF(AV288=1,"1 - Foco Conquista (Alto Pot / Bajo Share)",IF(AV288=2,"2 - Foco Defensa (Alto Pot / Alto Share)",IF(AV288=3,"3 - Monitoreo (Bajo Pot / Alto Share)","4 - Baja Prioridad (Bajo Pot / Bajo Share)"))))</f>
        <v>4 - Baja Prioridad (Bajo Pot / Bajo Share)</v>
      </c>
      <c r="AX288" s="12" t="str">
        <f aca="false">IF(OR(IFERROR(AND(W288&lt;&gt;"",Y288&lt;&gt;"",Y288-W288&gt;Resumen!$B$8),FALSE()),IFERROR(AND(X288&lt;&gt;"",Y288&lt;&gt;"",Y288-X288&gt;Resumen!$B$8),FALSE())),MAX(IF(IFERROR(AND(W288&lt;&gt;"",Y288&lt;&gt;"",Y288-W288&gt;Resumen!$B$8),FALSE()),Y288-W288,0),IF(IFERROR(AND(X288&lt;&gt;"",Y288&lt;&gt;"",Y288-X288&gt;Resumen!$B$8),FALSE()),Y288-X288,0)),"")</f>
        <v/>
      </c>
      <c r="AY288" s="22" t="str">
        <f aca="false">IF(OR(IFERROR(AND(W288&lt;&gt;"",Y288&lt;&gt;"",Y288-W288&gt;Resumen!$B$8),FALSE()),IFERROR(AND(X288&lt;&gt;"",Y288&lt;&gt;"",Y288-X288&gt;Resumen!$B$8),FALSE())),TRIM("Lays tiene mayor markup que "&amp;IF(IFERROR(AND(W288&lt;&gt;"",Y288&lt;&gt;"",Y288-W288&gt;Resumen!$B$8),FALSE()),"Quento ","")&amp;IF(IFERROR(AND(X288&lt;&gt;"",Y288&lt;&gt;"",Y288-X288&gt;Resumen!$B$8),FALSE()),"Julicroc ","")&amp;"en este PDV"),"")</f>
        <v/>
      </c>
      <c r="AZ288" s="22" t="str">
        <f aca="false">IF(COUNTIF('Plan Pehuamar - Lista'!$A$2:$A$167,A288)&gt;0,"Sí","No")</f>
        <v>No</v>
      </c>
      <c r="BA288" s="22" t="str">
        <f aca="false">IF(COUNTIF('Plan Combo 9+1'!$A$2:$A$226,A288)&gt;0,"Sí","No")</f>
        <v>No</v>
      </c>
      <c r="BB288" s="22" t="str">
        <f aca="false">IF(AH288="","No",IF(BA288="Sí",IF((AO288-AH288)&gt;Resumen!$B$6,"Sí","No"),IF((AO288-AH288)&gt;=Resumen!$B$132,"Sí","No")))</f>
        <v>No</v>
      </c>
      <c r="BC288" s="22" t="str">
        <f aca="false">IF(AND(N288="Sí",AL288="Sí",AI288=0),"Sí","No")</f>
        <v>No</v>
      </c>
      <c r="BD288" s="22" t="str">
        <f aca="false">IF(COUNTIF('Plan 9+1 (con Pehuamar)'!$A$2:$A$227,A288)&gt;0,"Sí","No")</f>
        <v>No</v>
      </c>
    </row>
    <row r="289" customFormat="false" ht="15" hidden="false" customHeight="true" outlineLevel="0" collapsed="false">
      <c r="A289" s="6" t="n">
        <v>404364</v>
      </c>
      <c r="B289" s="6" t="n">
        <v>2</v>
      </c>
      <c r="C289" s="6" t="n">
        <v>201</v>
      </c>
      <c r="D289" s="6" t="s">
        <v>194</v>
      </c>
      <c r="E289" s="6" t="s">
        <v>505</v>
      </c>
      <c r="F289" s="6" t="s">
        <v>201</v>
      </c>
      <c r="G289" s="6" t="s">
        <v>129</v>
      </c>
      <c r="H289" s="6" t="s">
        <v>197</v>
      </c>
      <c r="I289" s="27" t="n">
        <v>0</v>
      </c>
      <c r="J289" s="27" t="n">
        <v>0</v>
      </c>
      <c r="K289" s="27" t="n">
        <v>14.8</v>
      </c>
      <c r="L289" s="28" t="n">
        <f aca="false">I289+J289</f>
        <v>0</v>
      </c>
      <c r="M289" s="28" t="n">
        <f aca="false">L289+K289</f>
        <v>14.8</v>
      </c>
      <c r="N289" s="22" t="str">
        <f aca="false">IF(I289&gt;0,"Sí","No")</f>
        <v>No</v>
      </c>
      <c r="O289" s="22" t="str">
        <f aca="false">IF(J289&gt;0,"Sí","No")</f>
        <v>No</v>
      </c>
      <c r="P289" s="22" t="str">
        <f aca="false">IF(K289&gt;0,"Sí","No")</f>
        <v>Sí</v>
      </c>
      <c r="Q289" s="22" t="str">
        <f aca="false">IF(OR(I289&gt;0,J289&gt;0),"Sí","No")</f>
        <v>No</v>
      </c>
      <c r="R289" s="27"/>
      <c r="S289" s="27"/>
      <c r="T289" s="27"/>
      <c r="U289" s="27"/>
      <c r="V289" s="27"/>
      <c r="W289" s="12" t="str">
        <f aca="false">IF(AND(I289&gt;0,R289&gt;0),(S289-R289)/R289,"")</f>
        <v/>
      </c>
      <c r="X289" s="12" t="str">
        <f aca="false">IF(AND(J289&gt;0,T289&gt;0),(U289-T289)/T289,"")</f>
        <v/>
      </c>
      <c r="Y289" s="12" t="str">
        <f aca="false">IF(AND(K289&gt;0,V289&gt;0),(V289-Resumen!$B$7)/Resumen!$B$7,"")</f>
        <v/>
      </c>
      <c r="Z289" s="28" t="str">
        <f aca="false">IF(AND(K289&gt;0,I289&gt;0,V289&gt;0,S289&gt;0),V289-S289,"")</f>
        <v/>
      </c>
      <c r="AA289" s="12" t="str">
        <f aca="false">IF(Z289&lt;&gt;"",Z289/S289,"")</f>
        <v/>
      </c>
      <c r="AB289" s="28" t="str">
        <f aca="false">IF(AND(K289&gt;0,J289&gt;0,V289&gt;0,U289&gt;0),V289-U289,"")</f>
        <v/>
      </c>
      <c r="AC289" s="12" t="str">
        <f aca="false">IF(AB289&lt;&gt;"",AB289/U289,"")</f>
        <v/>
      </c>
      <c r="AD289" s="27" t="n">
        <v>0</v>
      </c>
      <c r="AE289" s="27" t="n">
        <v>0</v>
      </c>
      <c r="AF289" s="27" t="n">
        <v>0</v>
      </c>
      <c r="AG289" s="28" t="n">
        <f aca="false">AD289+AE289+AF289</f>
        <v>0</v>
      </c>
      <c r="AH289" s="12" t="str">
        <f aca="false">IF(AG289&gt;0,AD289/AG289,"")</f>
        <v/>
      </c>
      <c r="AI289" s="27" t="n">
        <v>0</v>
      </c>
      <c r="AJ289" s="27" t="n">
        <v>0</v>
      </c>
      <c r="AK289" s="27" t="n">
        <v>0</v>
      </c>
      <c r="AL289" s="22" t="str">
        <f aca="false">IF(OR(AJ289&gt;0,AK289&gt;0),"Sí","No")</f>
        <v>No</v>
      </c>
      <c r="AM289" s="6"/>
      <c r="AN289" s="6"/>
      <c r="AO289" s="12" t="n">
        <f aca="false">IF(M289&gt;0,K289/M289,"")</f>
        <v>1</v>
      </c>
      <c r="AP289" s="22" t="str">
        <f aca="false">IF(M289&gt;=Resumen!$B$5,"Alto","Bajo")</f>
        <v>Bajo</v>
      </c>
      <c r="AQ289" s="22" t="str">
        <f aca="false">IF(AO289&gt;=Resumen!$B$28,"Alto","Bajo")</f>
        <v>Alto</v>
      </c>
      <c r="AR289" s="22" t="str">
        <f aca="false">AP289&amp;" Potencial / "&amp;AQ289&amp;" Share"</f>
        <v>Bajo Potencial / Alto Share</v>
      </c>
      <c r="AS289" s="22" t="str">
        <f aca="false">IF(Q289="Sí",IF(AO289&gt;=Resumen!$B$29,"Alto","Bajo"),"")</f>
        <v/>
      </c>
      <c r="AT289" s="22" t="str">
        <f aca="false">IF(AS289&lt;&gt;"",AP289&amp;" Potencial / "&amp;AS289&amp;" Share","")</f>
        <v/>
      </c>
      <c r="AU289" s="22" t="str">
        <f aca="false">IF(AH289="","Sin dato",IF(AH289-AO289&gt;Resumen!$B$6,"Sobre-exhibido",IF(AO289-AH289&gt;Resumen!$B$6,"Sub-exhibido","En línea")))</f>
        <v>Sin dato</v>
      </c>
      <c r="AV289" s="22" t="str">
        <f aca="false">IF(AT289="","",IF(AT289="Alto Potencial / Bajo Share",1,IF(AT289="Alto Potencial / Alto Share",2,IF(AT289="Bajo Potencial / Alto Share",3,4))))</f>
        <v/>
      </c>
      <c r="AW289" s="22" t="str">
        <f aca="false">IF(Q289="No","Sin competencia directa",IF(AV289=1,"1 - Foco Conquista (Alto Pot / Bajo Share)",IF(AV289=2,"2 - Foco Defensa (Alto Pot / Alto Share)",IF(AV289=3,"3 - Monitoreo (Bajo Pot / Alto Share)","4 - Baja Prioridad (Bajo Pot / Bajo Share)"))))</f>
        <v>Sin competencia directa</v>
      </c>
      <c r="AX289" s="12" t="str">
        <f aca="false">IF(OR(IFERROR(AND(W289&lt;&gt;"",Y289&lt;&gt;"",Y289-W289&gt;Resumen!$B$8),FALSE()),IFERROR(AND(X289&lt;&gt;"",Y289&lt;&gt;"",Y289-X289&gt;Resumen!$B$8),FALSE())),MAX(IF(IFERROR(AND(W289&lt;&gt;"",Y289&lt;&gt;"",Y289-W289&gt;Resumen!$B$8),FALSE()),Y289-W289,0),IF(IFERROR(AND(X289&lt;&gt;"",Y289&lt;&gt;"",Y289-X289&gt;Resumen!$B$8),FALSE()),Y289-X289,0)),"")</f>
        <v/>
      </c>
      <c r="AY289" s="22" t="str">
        <f aca="false">IF(OR(IFERROR(AND(W289&lt;&gt;"",Y289&lt;&gt;"",Y289-W289&gt;Resumen!$B$8),FALSE()),IFERROR(AND(X289&lt;&gt;"",Y289&lt;&gt;"",Y289-X289&gt;Resumen!$B$8),FALSE())),TRIM("Lays tiene mayor markup que "&amp;IF(IFERROR(AND(W289&lt;&gt;"",Y289&lt;&gt;"",Y289-W289&gt;Resumen!$B$8),FALSE()),"Quento ","")&amp;IF(IFERROR(AND(X289&lt;&gt;"",Y289&lt;&gt;"",Y289-X289&gt;Resumen!$B$8),FALSE()),"Julicroc ","")&amp;"en este PDV"),"")</f>
        <v/>
      </c>
      <c r="AZ289" s="22" t="str">
        <f aca="false">IF(COUNTIF('Plan Pehuamar - Lista'!$A$2:$A$167,A289)&gt;0,"Sí","No")</f>
        <v>No</v>
      </c>
      <c r="BA289" s="22" t="str">
        <f aca="false">IF(COUNTIF('Plan Combo 9+1'!$A$2:$A$226,A289)&gt;0,"Sí","No")</f>
        <v>No</v>
      </c>
      <c r="BB289" s="22" t="str">
        <f aca="false">IF(AH289="","No",IF(BA289="Sí",IF((AO289-AH289)&gt;Resumen!$B$6,"Sí","No"),IF((AO289-AH289)&gt;=Resumen!$B$132,"Sí","No")))</f>
        <v>No</v>
      </c>
      <c r="BC289" s="22" t="str">
        <f aca="false">IF(AND(N289="Sí",AL289="Sí",AI289=0),"Sí","No")</f>
        <v>No</v>
      </c>
      <c r="BD289" s="22" t="str">
        <f aca="false">IF(COUNTIF('Plan 9+1 (con Pehuamar)'!$A$2:$A$227,A289)&gt;0,"Sí","No")</f>
        <v>No</v>
      </c>
    </row>
    <row r="290" customFormat="false" ht="15" hidden="false" customHeight="true" outlineLevel="0" collapsed="false">
      <c r="A290" s="6" t="n">
        <v>404395</v>
      </c>
      <c r="B290" s="6" t="n">
        <v>2</v>
      </c>
      <c r="C290" s="6" t="n">
        <v>201</v>
      </c>
      <c r="D290" s="6" t="s">
        <v>194</v>
      </c>
      <c r="E290" s="6" t="s">
        <v>506</v>
      </c>
      <c r="F290" s="6" t="s">
        <v>201</v>
      </c>
      <c r="G290" s="6" t="s">
        <v>129</v>
      </c>
      <c r="H290" s="6" t="s">
        <v>197</v>
      </c>
      <c r="I290" s="27" t="n">
        <v>4</v>
      </c>
      <c r="J290" s="27" t="n">
        <v>0</v>
      </c>
      <c r="K290" s="27" t="n">
        <v>4</v>
      </c>
      <c r="L290" s="28" t="n">
        <f aca="false">I290+J290</f>
        <v>4</v>
      </c>
      <c r="M290" s="28" t="n">
        <f aca="false">L290+K290</f>
        <v>8</v>
      </c>
      <c r="N290" s="22" t="str">
        <f aca="false">IF(I290&gt;0,"Sí","No")</f>
        <v>Sí</v>
      </c>
      <c r="O290" s="22" t="str">
        <f aca="false">IF(J290&gt;0,"Sí","No")</f>
        <v>No</v>
      </c>
      <c r="P290" s="22" t="str">
        <f aca="false">IF(K290&gt;0,"Sí","No")</f>
        <v>Sí</v>
      </c>
      <c r="Q290" s="22" t="str">
        <f aca="false">IF(OR(I290&gt;0,J290&gt;0),"Sí","No")</f>
        <v>Sí</v>
      </c>
      <c r="R290" s="27" t="n">
        <v>1800</v>
      </c>
      <c r="S290" s="27" t="n">
        <v>3000</v>
      </c>
      <c r="T290" s="27"/>
      <c r="U290" s="27"/>
      <c r="V290" s="27" t="n">
        <v>3500</v>
      </c>
      <c r="W290" s="12" t="n">
        <f aca="false">IF(AND(I290&gt;0,R290&gt;0),(S290-R290)/R290,"")</f>
        <v>0.666666666666667</v>
      </c>
      <c r="X290" s="12" t="str">
        <f aca="false">IF(AND(J290&gt;0,T290&gt;0),(U290-T290)/T290,"")</f>
        <v/>
      </c>
      <c r="Y290" s="12" t="n">
        <f aca="false">IF(AND(K290&gt;0,V290&gt;0),(V290-Resumen!$B$7)/Resumen!$B$7,"")</f>
        <v>0.4</v>
      </c>
      <c r="Z290" s="28" t="n">
        <f aca="false">IF(AND(K290&gt;0,I290&gt;0,V290&gt;0,S290&gt;0),V290-S290,"")</f>
        <v>500</v>
      </c>
      <c r="AA290" s="12" t="n">
        <f aca="false">IF(Z290&lt;&gt;"",Z290/S290,"")</f>
        <v>0.166666666666667</v>
      </c>
      <c r="AB290" s="28" t="str">
        <f aca="false">IF(AND(K290&gt;0,J290&gt;0,V290&gt;0,U290&gt;0),V290-U290,"")</f>
        <v/>
      </c>
      <c r="AC290" s="12" t="str">
        <f aca="false">IF(AB290&lt;&gt;"",AB290/U290,"")</f>
        <v/>
      </c>
      <c r="AD290" s="27" t="n">
        <v>2</v>
      </c>
      <c r="AE290" s="27" t="n">
        <v>5</v>
      </c>
      <c r="AF290" s="27" t="n">
        <v>0</v>
      </c>
      <c r="AG290" s="28" t="n">
        <f aca="false">AD290+AE290+AF290</f>
        <v>7</v>
      </c>
      <c r="AH290" s="12" t="n">
        <f aca="false">IF(AG290&gt;0,AD290/AG290,"")</f>
        <v>0.285714285714286</v>
      </c>
      <c r="AI290" s="27" t="n">
        <v>1</v>
      </c>
      <c r="AJ290" s="27" t="n">
        <v>1</v>
      </c>
      <c r="AK290" s="27" t="n">
        <v>0</v>
      </c>
      <c r="AL290" s="22" t="str">
        <f aca="false">IF(OR(AJ290&gt;0,AK290&gt;0),"Sí","No")</f>
        <v>Sí</v>
      </c>
      <c r="AM290" s="6" t="s">
        <v>198</v>
      </c>
      <c r="AN290" s="6"/>
      <c r="AO290" s="12" t="n">
        <f aca="false">IF(M290&gt;0,K290/M290,"")</f>
        <v>0.5</v>
      </c>
      <c r="AP290" s="22" t="str">
        <f aca="false">IF(M290&gt;=Resumen!$B$5,"Alto","Bajo")</f>
        <v>Bajo</v>
      </c>
      <c r="AQ290" s="22" t="str">
        <f aca="false">IF(AO290&gt;=Resumen!$B$28,"Alto","Bajo")</f>
        <v>Alto</v>
      </c>
      <c r="AR290" s="22" t="str">
        <f aca="false">AP290&amp;" Potencial / "&amp;AQ290&amp;" Share"</f>
        <v>Bajo Potencial / Alto Share</v>
      </c>
      <c r="AS290" s="22" t="str">
        <f aca="false">IF(Q290="Sí",IF(AO290&gt;=Resumen!$B$29,"Alto","Bajo"),"")</f>
        <v>Alto</v>
      </c>
      <c r="AT290" s="22" t="str">
        <f aca="false">IF(AS290&lt;&gt;"",AP290&amp;" Potencial / "&amp;AS290&amp;" Share","")</f>
        <v>Bajo Potencial / Alto Share</v>
      </c>
      <c r="AU290" s="22" t="str">
        <f aca="false">IF(AH290="","Sin dato",IF(AH290-AO290&gt;Resumen!$B$6,"Sobre-exhibido",IF(AO290-AH290&gt;Resumen!$B$6,"Sub-exhibido","En línea")))</f>
        <v>Sub-exhibido</v>
      </c>
      <c r="AV290" s="22" t="n">
        <f aca="false">IF(AT290="","",IF(AT290="Alto Potencial / Bajo Share",1,IF(AT290="Alto Potencial / Alto Share",2,IF(AT290="Bajo Potencial / Alto Share",3,4))))</f>
        <v>3</v>
      </c>
      <c r="AW290" s="22" t="str">
        <f aca="false">IF(Q290="No","Sin competencia directa",IF(AV290=1,"1 - Foco Conquista (Alto Pot / Bajo Share)",IF(AV290=2,"2 - Foco Defensa (Alto Pot / Alto Share)",IF(AV290=3,"3 - Monitoreo (Bajo Pot / Alto Share)","4 - Baja Prioridad (Bajo Pot / Bajo Share)"))))</f>
        <v>3 - Monitoreo (Bajo Pot / Alto Share)</v>
      </c>
      <c r="AX290" s="12" t="str">
        <f aca="false">IF(OR(IFERROR(AND(W290&lt;&gt;"",Y290&lt;&gt;"",Y290-W290&gt;Resumen!$B$8),FALSE()),IFERROR(AND(X290&lt;&gt;"",Y290&lt;&gt;"",Y290-X290&gt;Resumen!$B$8),FALSE())),MAX(IF(IFERROR(AND(W290&lt;&gt;"",Y290&lt;&gt;"",Y290-W290&gt;Resumen!$B$8),FALSE()),Y290-W290,0),IF(IFERROR(AND(X290&lt;&gt;"",Y290&lt;&gt;"",Y290-X290&gt;Resumen!$B$8),FALSE()),Y290-X290,0)),"")</f>
        <v/>
      </c>
      <c r="AY290" s="22" t="str">
        <f aca="false">IF(OR(IFERROR(AND(W290&lt;&gt;"",Y290&lt;&gt;"",Y290-W290&gt;Resumen!$B$8),FALSE()),IFERROR(AND(X290&lt;&gt;"",Y290&lt;&gt;"",Y290-X290&gt;Resumen!$B$8),FALSE())),TRIM("Lays tiene mayor markup que "&amp;IF(IFERROR(AND(W290&lt;&gt;"",Y290&lt;&gt;"",Y290-W290&gt;Resumen!$B$8),FALSE()),"Quento ","")&amp;IF(IFERROR(AND(X290&lt;&gt;"",Y290&lt;&gt;"",Y290-X290&gt;Resumen!$B$8),FALSE()),"Julicroc ","")&amp;"en este PDV"),"")</f>
        <v/>
      </c>
      <c r="AZ290" s="22" t="str">
        <f aca="false">IF(COUNTIF('Plan Pehuamar - Lista'!$A$2:$A$167,A290)&gt;0,"Sí","No")</f>
        <v>No</v>
      </c>
      <c r="BA290" s="22" t="str">
        <f aca="false">IF(COUNTIF('Plan Combo 9+1'!$A$2:$A$226,A290)&gt;0,"Sí","No")</f>
        <v>No</v>
      </c>
      <c r="BB290" s="22" t="str">
        <f aca="false">IF(AH290="","No",IF(BA290="Sí",IF((AO290-AH290)&gt;Resumen!$B$6,"Sí","No"),IF((AO290-AH290)&gt;=Resumen!$B$132,"Sí","No")))</f>
        <v>Sí</v>
      </c>
      <c r="BC290" s="22" t="str">
        <f aca="false">IF(AND(N290="Sí",AL290="Sí",AI290=0),"Sí","No")</f>
        <v>No</v>
      </c>
      <c r="BD290" s="22" t="str">
        <f aca="false">IF(COUNTIF('Plan 9+1 (con Pehuamar)'!$A$2:$A$227,A290)&gt;0,"Sí","No")</f>
        <v>No</v>
      </c>
    </row>
    <row r="291" customFormat="false" ht="15" hidden="false" customHeight="true" outlineLevel="0" collapsed="false">
      <c r="A291" s="6" t="n">
        <v>404427</v>
      </c>
      <c r="B291" s="6" t="n">
        <v>2</v>
      </c>
      <c r="C291" s="6" t="n">
        <v>201</v>
      </c>
      <c r="D291" s="6" t="s">
        <v>194</v>
      </c>
      <c r="E291" s="6" t="s">
        <v>507</v>
      </c>
      <c r="F291" s="6" t="s">
        <v>311</v>
      </c>
      <c r="G291" s="6" t="s">
        <v>129</v>
      </c>
      <c r="H291" s="6" t="s">
        <v>197</v>
      </c>
      <c r="I291" s="27" t="n">
        <v>0</v>
      </c>
      <c r="J291" s="27" t="n">
        <v>0</v>
      </c>
      <c r="K291" s="27" t="n">
        <v>0.2</v>
      </c>
      <c r="L291" s="28" t="n">
        <f aca="false">I291+J291</f>
        <v>0</v>
      </c>
      <c r="M291" s="28" t="n">
        <f aca="false">L291+K291</f>
        <v>0.2</v>
      </c>
      <c r="N291" s="22" t="str">
        <f aca="false">IF(I291&gt;0,"Sí","No")</f>
        <v>No</v>
      </c>
      <c r="O291" s="22" t="str">
        <f aca="false">IF(J291&gt;0,"Sí","No")</f>
        <v>No</v>
      </c>
      <c r="P291" s="22" t="str">
        <f aca="false">IF(K291&gt;0,"Sí","No")</f>
        <v>Sí</v>
      </c>
      <c r="Q291" s="22" t="str">
        <f aca="false">IF(OR(I291&gt;0,J291&gt;0),"Sí","No")</f>
        <v>No</v>
      </c>
      <c r="R291" s="27"/>
      <c r="S291" s="27"/>
      <c r="T291" s="27"/>
      <c r="U291" s="27"/>
      <c r="V291" s="27"/>
      <c r="W291" s="12" t="str">
        <f aca="false">IF(AND(I291&gt;0,R291&gt;0),(S291-R291)/R291,"")</f>
        <v/>
      </c>
      <c r="X291" s="12" t="str">
        <f aca="false">IF(AND(J291&gt;0,T291&gt;0),(U291-T291)/T291,"")</f>
        <v/>
      </c>
      <c r="Y291" s="12" t="str">
        <f aca="false">IF(AND(K291&gt;0,V291&gt;0),(V291-Resumen!$B$7)/Resumen!$B$7,"")</f>
        <v/>
      </c>
      <c r="Z291" s="28" t="str">
        <f aca="false">IF(AND(K291&gt;0,I291&gt;0,V291&gt;0,S291&gt;0),V291-S291,"")</f>
        <v/>
      </c>
      <c r="AA291" s="12" t="str">
        <f aca="false">IF(Z291&lt;&gt;"",Z291/S291,"")</f>
        <v/>
      </c>
      <c r="AB291" s="28" t="str">
        <f aca="false">IF(AND(K291&gt;0,J291&gt;0,V291&gt;0,U291&gt;0),V291-U291,"")</f>
        <v/>
      </c>
      <c r="AC291" s="12" t="str">
        <f aca="false">IF(AB291&lt;&gt;"",AB291/U291,"")</f>
        <v/>
      </c>
      <c r="AD291" s="27" t="n">
        <v>0</v>
      </c>
      <c r="AE291" s="27" t="n">
        <v>0</v>
      </c>
      <c r="AF291" s="27" t="n">
        <v>0</v>
      </c>
      <c r="AG291" s="28" t="n">
        <f aca="false">AD291+AE291+AF291</f>
        <v>0</v>
      </c>
      <c r="AH291" s="12" t="str">
        <f aca="false">IF(AG291&gt;0,AD291/AG291,"")</f>
        <v/>
      </c>
      <c r="AI291" s="27" t="n">
        <v>0</v>
      </c>
      <c r="AJ291" s="27" t="n">
        <v>0</v>
      </c>
      <c r="AK291" s="27" t="n">
        <v>0</v>
      </c>
      <c r="AL291" s="22" t="str">
        <f aca="false">IF(OR(AJ291&gt;0,AK291&gt;0),"Sí","No")</f>
        <v>No</v>
      </c>
      <c r="AM291" s="6"/>
      <c r="AN291" s="6"/>
      <c r="AO291" s="12" t="n">
        <f aca="false">IF(M291&gt;0,K291/M291,"")</f>
        <v>1</v>
      </c>
      <c r="AP291" s="22" t="str">
        <f aca="false">IF(M291&gt;=Resumen!$B$5,"Alto","Bajo")</f>
        <v>Bajo</v>
      </c>
      <c r="AQ291" s="22" t="str">
        <f aca="false">IF(AO291&gt;=Resumen!$B$28,"Alto","Bajo")</f>
        <v>Alto</v>
      </c>
      <c r="AR291" s="22" t="str">
        <f aca="false">AP291&amp;" Potencial / "&amp;AQ291&amp;" Share"</f>
        <v>Bajo Potencial / Alto Share</v>
      </c>
      <c r="AS291" s="22" t="str">
        <f aca="false">IF(Q291="Sí",IF(AO291&gt;=Resumen!$B$29,"Alto","Bajo"),"")</f>
        <v/>
      </c>
      <c r="AT291" s="22" t="str">
        <f aca="false">IF(AS291&lt;&gt;"",AP291&amp;" Potencial / "&amp;AS291&amp;" Share","")</f>
        <v/>
      </c>
      <c r="AU291" s="22" t="str">
        <f aca="false">IF(AH291="","Sin dato",IF(AH291-AO291&gt;Resumen!$B$6,"Sobre-exhibido",IF(AO291-AH291&gt;Resumen!$B$6,"Sub-exhibido","En línea")))</f>
        <v>Sin dato</v>
      </c>
      <c r="AV291" s="22" t="str">
        <f aca="false">IF(AT291="","",IF(AT291="Alto Potencial / Bajo Share",1,IF(AT291="Alto Potencial / Alto Share",2,IF(AT291="Bajo Potencial / Alto Share",3,4))))</f>
        <v/>
      </c>
      <c r="AW291" s="22" t="str">
        <f aca="false">IF(Q291="No","Sin competencia directa",IF(AV291=1,"1 - Foco Conquista (Alto Pot / Bajo Share)",IF(AV291=2,"2 - Foco Defensa (Alto Pot / Alto Share)",IF(AV291=3,"3 - Monitoreo (Bajo Pot / Alto Share)","4 - Baja Prioridad (Bajo Pot / Bajo Share)"))))</f>
        <v>Sin competencia directa</v>
      </c>
      <c r="AX291" s="12" t="str">
        <f aca="false">IF(OR(IFERROR(AND(W291&lt;&gt;"",Y291&lt;&gt;"",Y291-W291&gt;Resumen!$B$8),FALSE()),IFERROR(AND(X291&lt;&gt;"",Y291&lt;&gt;"",Y291-X291&gt;Resumen!$B$8),FALSE())),MAX(IF(IFERROR(AND(W291&lt;&gt;"",Y291&lt;&gt;"",Y291-W291&gt;Resumen!$B$8),FALSE()),Y291-W291,0),IF(IFERROR(AND(X291&lt;&gt;"",Y291&lt;&gt;"",Y291-X291&gt;Resumen!$B$8),FALSE()),Y291-X291,0)),"")</f>
        <v/>
      </c>
      <c r="AY291" s="22" t="str">
        <f aca="false">IF(OR(IFERROR(AND(W291&lt;&gt;"",Y291&lt;&gt;"",Y291-W291&gt;Resumen!$B$8),FALSE()),IFERROR(AND(X291&lt;&gt;"",Y291&lt;&gt;"",Y291-X291&gt;Resumen!$B$8),FALSE())),TRIM("Lays tiene mayor markup que "&amp;IF(IFERROR(AND(W291&lt;&gt;"",Y291&lt;&gt;"",Y291-W291&gt;Resumen!$B$8),FALSE()),"Quento ","")&amp;IF(IFERROR(AND(X291&lt;&gt;"",Y291&lt;&gt;"",Y291-X291&gt;Resumen!$B$8),FALSE()),"Julicroc ","")&amp;"en este PDV"),"")</f>
        <v/>
      </c>
      <c r="AZ291" s="22" t="str">
        <f aca="false">IF(COUNTIF('Plan Pehuamar - Lista'!$A$2:$A$167,A291)&gt;0,"Sí","No")</f>
        <v>No</v>
      </c>
      <c r="BA291" s="22" t="str">
        <f aca="false">IF(COUNTIF('Plan Combo 9+1'!$A$2:$A$226,A291)&gt;0,"Sí","No")</f>
        <v>No</v>
      </c>
      <c r="BB291" s="22" t="str">
        <f aca="false">IF(AH291="","No",IF(BA291="Sí",IF((AO291-AH291)&gt;Resumen!$B$6,"Sí","No"),IF((AO291-AH291)&gt;=Resumen!$B$132,"Sí","No")))</f>
        <v>No</v>
      </c>
      <c r="BC291" s="22" t="str">
        <f aca="false">IF(AND(N291="Sí",AL291="Sí",AI291=0),"Sí","No")</f>
        <v>No</v>
      </c>
      <c r="BD291" s="22" t="str">
        <f aca="false">IF(COUNTIF('Plan 9+1 (con Pehuamar)'!$A$2:$A$227,A291)&gt;0,"Sí","No")</f>
        <v>No</v>
      </c>
    </row>
    <row r="292" customFormat="false" ht="15" hidden="false" customHeight="true" outlineLevel="0" collapsed="false">
      <c r="A292" s="6" t="n">
        <v>400106</v>
      </c>
      <c r="B292" s="6" t="n">
        <v>2</v>
      </c>
      <c r="C292" s="6" t="n">
        <v>202</v>
      </c>
      <c r="D292" s="6" t="s">
        <v>254</v>
      </c>
      <c r="E292" s="6" t="s">
        <v>508</v>
      </c>
      <c r="F292" s="6" t="s">
        <v>201</v>
      </c>
      <c r="G292" s="6" t="s">
        <v>129</v>
      </c>
      <c r="H292" s="6" t="s">
        <v>197</v>
      </c>
      <c r="I292" s="27" t="n">
        <v>0</v>
      </c>
      <c r="J292" s="27" t="n">
        <v>0</v>
      </c>
      <c r="K292" s="27" t="n">
        <v>0.4</v>
      </c>
      <c r="L292" s="28" t="n">
        <f aca="false">I292+J292</f>
        <v>0</v>
      </c>
      <c r="M292" s="28" t="n">
        <f aca="false">L292+K292</f>
        <v>0.4</v>
      </c>
      <c r="N292" s="22" t="str">
        <f aca="false">IF(I292&gt;0,"Sí","No")</f>
        <v>No</v>
      </c>
      <c r="O292" s="22" t="str">
        <f aca="false">IF(J292&gt;0,"Sí","No")</f>
        <v>No</v>
      </c>
      <c r="P292" s="22" t="str">
        <f aca="false">IF(K292&gt;0,"Sí","No")</f>
        <v>Sí</v>
      </c>
      <c r="Q292" s="22" t="str">
        <f aca="false">IF(OR(I292&gt;0,J292&gt;0),"Sí","No")</f>
        <v>No</v>
      </c>
      <c r="R292" s="27"/>
      <c r="S292" s="27"/>
      <c r="T292" s="27"/>
      <c r="U292" s="27"/>
      <c r="V292" s="27"/>
      <c r="W292" s="12" t="str">
        <f aca="false">IF(AND(I292&gt;0,R292&gt;0),(S292-R292)/R292,"")</f>
        <v/>
      </c>
      <c r="X292" s="12" t="str">
        <f aca="false">IF(AND(J292&gt;0,T292&gt;0),(U292-T292)/T292,"")</f>
        <v/>
      </c>
      <c r="Y292" s="12" t="str">
        <f aca="false">IF(AND(K292&gt;0,V292&gt;0),(V292-Resumen!$B$7)/Resumen!$B$7,"")</f>
        <v/>
      </c>
      <c r="Z292" s="28" t="str">
        <f aca="false">IF(AND(K292&gt;0,I292&gt;0,V292&gt;0,S292&gt;0),V292-S292,"")</f>
        <v/>
      </c>
      <c r="AA292" s="12" t="str">
        <f aca="false">IF(Z292&lt;&gt;"",Z292/S292,"")</f>
        <v/>
      </c>
      <c r="AB292" s="28" t="str">
        <f aca="false">IF(AND(K292&gt;0,J292&gt;0,V292&gt;0,U292&gt;0),V292-U292,"")</f>
        <v/>
      </c>
      <c r="AC292" s="12" t="str">
        <f aca="false">IF(AB292&lt;&gt;"",AB292/U292,"")</f>
        <v/>
      </c>
      <c r="AD292" s="27" t="n">
        <v>0</v>
      </c>
      <c r="AE292" s="27" t="n">
        <v>0</v>
      </c>
      <c r="AF292" s="27" t="n">
        <v>0</v>
      </c>
      <c r="AG292" s="28" t="n">
        <f aca="false">AD292+AE292+AF292</f>
        <v>0</v>
      </c>
      <c r="AH292" s="12" t="str">
        <f aca="false">IF(AG292&gt;0,AD292/AG292,"")</f>
        <v/>
      </c>
      <c r="AI292" s="27" t="n">
        <v>0</v>
      </c>
      <c r="AJ292" s="27" t="n">
        <v>0</v>
      </c>
      <c r="AK292" s="27" t="n">
        <v>0</v>
      </c>
      <c r="AL292" s="22" t="str">
        <f aca="false">IF(OR(AJ292&gt;0,AK292&gt;0),"Sí","No")</f>
        <v>No</v>
      </c>
      <c r="AM292" s="6"/>
      <c r="AN292" s="6"/>
      <c r="AO292" s="12" t="n">
        <f aca="false">IF(M292&gt;0,K292/M292,"")</f>
        <v>1</v>
      </c>
      <c r="AP292" s="22" t="str">
        <f aca="false">IF(M292&gt;=Resumen!$B$5,"Alto","Bajo")</f>
        <v>Bajo</v>
      </c>
      <c r="AQ292" s="22" t="str">
        <f aca="false">IF(AO292&gt;=Resumen!$B$28,"Alto","Bajo")</f>
        <v>Alto</v>
      </c>
      <c r="AR292" s="22" t="str">
        <f aca="false">AP292&amp;" Potencial / "&amp;AQ292&amp;" Share"</f>
        <v>Bajo Potencial / Alto Share</v>
      </c>
      <c r="AS292" s="22" t="str">
        <f aca="false">IF(Q292="Sí",IF(AO292&gt;=Resumen!$B$29,"Alto","Bajo"),"")</f>
        <v/>
      </c>
      <c r="AT292" s="22" t="str">
        <f aca="false">IF(AS292&lt;&gt;"",AP292&amp;" Potencial / "&amp;AS292&amp;" Share","")</f>
        <v/>
      </c>
      <c r="AU292" s="22" t="str">
        <f aca="false">IF(AH292="","Sin dato",IF(AH292-AO292&gt;Resumen!$B$6,"Sobre-exhibido",IF(AO292-AH292&gt;Resumen!$B$6,"Sub-exhibido","En línea")))</f>
        <v>Sin dato</v>
      </c>
      <c r="AV292" s="22" t="str">
        <f aca="false">IF(AT292="","",IF(AT292="Alto Potencial / Bajo Share",1,IF(AT292="Alto Potencial / Alto Share",2,IF(AT292="Bajo Potencial / Alto Share",3,4))))</f>
        <v/>
      </c>
      <c r="AW292" s="22" t="str">
        <f aca="false">IF(Q292="No","Sin competencia directa",IF(AV292=1,"1 - Foco Conquista (Alto Pot / Bajo Share)",IF(AV292=2,"2 - Foco Defensa (Alto Pot / Alto Share)",IF(AV292=3,"3 - Monitoreo (Bajo Pot / Alto Share)","4 - Baja Prioridad (Bajo Pot / Bajo Share)"))))</f>
        <v>Sin competencia directa</v>
      </c>
      <c r="AX292" s="12" t="str">
        <f aca="false">IF(OR(IFERROR(AND(W292&lt;&gt;"",Y292&lt;&gt;"",Y292-W292&gt;Resumen!$B$8),FALSE()),IFERROR(AND(X292&lt;&gt;"",Y292&lt;&gt;"",Y292-X292&gt;Resumen!$B$8),FALSE())),MAX(IF(IFERROR(AND(W292&lt;&gt;"",Y292&lt;&gt;"",Y292-W292&gt;Resumen!$B$8),FALSE()),Y292-W292,0),IF(IFERROR(AND(X292&lt;&gt;"",Y292&lt;&gt;"",Y292-X292&gt;Resumen!$B$8),FALSE()),Y292-X292,0)),"")</f>
        <v/>
      </c>
      <c r="AY292" s="22" t="str">
        <f aca="false">IF(OR(IFERROR(AND(W292&lt;&gt;"",Y292&lt;&gt;"",Y292-W292&gt;Resumen!$B$8),FALSE()),IFERROR(AND(X292&lt;&gt;"",Y292&lt;&gt;"",Y292-X292&gt;Resumen!$B$8),FALSE())),TRIM("Lays tiene mayor markup que "&amp;IF(IFERROR(AND(W292&lt;&gt;"",Y292&lt;&gt;"",Y292-W292&gt;Resumen!$B$8),FALSE()),"Quento ","")&amp;IF(IFERROR(AND(X292&lt;&gt;"",Y292&lt;&gt;"",Y292-X292&gt;Resumen!$B$8),FALSE()),"Julicroc ","")&amp;"en este PDV"),"")</f>
        <v/>
      </c>
      <c r="AZ292" s="22" t="str">
        <f aca="false">IF(COUNTIF('Plan Pehuamar - Lista'!$A$2:$A$167,A292)&gt;0,"Sí","No")</f>
        <v>No</v>
      </c>
      <c r="BA292" s="22" t="str">
        <f aca="false">IF(COUNTIF('Plan Combo 9+1'!$A$2:$A$226,A292)&gt;0,"Sí","No")</f>
        <v>No</v>
      </c>
      <c r="BB292" s="22" t="str">
        <f aca="false">IF(AH292="","No",IF(BA292="Sí",IF((AO292-AH292)&gt;Resumen!$B$6,"Sí","No"),IF((AO292-AH292)&gt;=Resumen!$B$132,"Sí","No")))</f>
        <v>No</v>
      </c>
      <c r="BC292" s="22" t="str">
        <f aca="false">IF(AND(N292="Sí",AL292="Sí",AI292=0),"Sí","No")</f>
        <v>No</v>
      </c>
      <c r="BD292" s="22" t="str">
        <f aca="false">IF(COUNTIF('Plan 9+1 (con Pehuamar)'!$A$2:$A$227,A292)&gt;0,"Sí","No")</f>
        <v>No</v>
      </c>
    </row>
    <row r="293" customFormat="false" ht="15" hidden="false" customHeight="true" outlineLevel="0" collapsed="false">
      <c r="A293" s="6" t="n">
        <v>400107</v>
      </c>
      <c r="B293" s="6" t="n">
        <v>2</v>
      </c>
      <c r="C293" s="6" t="n">
        <v>202</v>
      </c>
      <c r="D293" s="6" t="s">
        <v>254</v>
      </c>
      <c r="E293" s="6" t="s">
        <v>509</v>
      </c>
      <c r="F293" s="6" t="s">
        <v>201</v>
      </c>
      <c r="G293" s="6" t="s">
        <v>129</v>
      </c>
      <c r="H293" s="6" t="s">
        <v>197</v>
      </c>
      <c r="I293" s="27" t="n">
        <v>10</v>
      </c>
      <c r="J293" s="27" t="n">
        <v>4</v>
      </c>
      <c r="K293" s="27" t="n">
        <v>3</v>
      </c>
      <c r="L293" s="28" t="n">
        <f aca="false">I293+J293</f>
        <v>14</v>
      </c>
      <c r="M293" s="28" t="n">
        <f aca="false">L293+K293</f>
        <v>17</v>
      </c>
      <c r="N293" s="22" t="str">
        <f aca="false">IF(I293&gt;0,"Sí","No")</f>
        <v>Sí</v>
      </c>
      <c r="O293" s="22" t="str">
        <f aca="false">IF(J293&gt;0,"Sí","No")</f>
        <v>Sí</v>
      </c>
      <c r="P293" s="22" t="str">
        <f aca="false">IF(K293&gt;0,"Sí","No")</f>
        <v>Sí</v>
      </c>
      <c r="Q293" s="22" t="str">
        <f aca="false">IF(OR(I293&gt;0,J293&gt;0),"Sí","No")</f>
        <v>Sí</v>
      </c>
      <c r="R293" s="27" t="n">
        <v>1750</v>
      </c>
      <c r="S293" s="27" t="n">
        <v>2500</v>
      </c>
      <c r="T293" s="27" t="n">
        <v>1300</v>
      </c>
      <c r="U293" s="27" t="n">
        <v>2000</v>
      </c>
      <c r="V293" s="27" t="n">
        <v>3500</v>
      </c>
      <c r="W293" s="12" t="n">
        <f aca="false">IF(AND(I293&gt;0,R293&gt;0),(S293-R293)/R293,"")</f>
        <v>0.428571428571429</v>
      </c>
      <c r="X293" s="12" t="n">
        <f aca="false">IF(AND(J293&gt;0,T293&gt;0),(U293-T293)/T293,"")</f>
        <v>0.538461538461538</v>
      </c>
      <c r="Y293" s="12" t="n">
        <f aca="false">IF(AND(K293&gt;0,V293&gt;0),(V293-Resumen!$B$7)/Resumen!$B$7,"")</f>
        <v>0.4</v>
      </c>
      <c r="Z293" s="28" t="n">
        <f aca="false">IF(AND(K293&gt;0,I293&gt;0,V293&gt;0,S293&gt;0),V293-S293,"")</f>
        <v>1000</v>
      </c>
      <c r="AA293" s="12" t="n">
        <f aca="false">IF(Z293&lt;&gt;"",Z293/S293,"")</f>
        <v>0.4</v>
      </c>
      <c r="AB293" s="28" t="n">
        <f aca="false">IF(AND(K293&gt;0,J293&gt;0,V293&gt;0,U293&gt;0),V293-U293,"")</f>
        <v>1500</v>
      </c>
      <c r="AC293" s="12" t="n">
        <f aca="false">IF(AB293&lt;&gt;"",AB293/U293,"")</f>
        <v>0.75</v>
      </c>
      <c r="AD293" s="27" t="n">
        <v>4</v>
      </c>
      <c r="AE293" s="27" t="n">
        <v>5</v>
      </c>
      <c r="AF293" s="27" t="n">
        <v>2</v>
      </c>
      <c r="AG293" s="28" t="n">
        <f aca="false">AD293+AE293+AF293</f>
        <v>11</v>
      </c>
      <c r="AH293" s="12" t="n">
        <f aca="false">IF(AG293&gt;0,AD293/AG293,"")</f>
        <v>0.363636363636364</v>
      </c>
      <c r="AI293" s="27" t="n">
        <v>1</v>
      </c>
      <c r="AJ293" s="27" t="n">
        <v>0</v>
      </c>
      <c r="AK293" s="27" t="n">
        <v>0</v>
      </c>
      <c r="AL293" s="22" t="str">
        <f aca="false">IF(OR(AJ293&gt;0,AK293&gt;0),"Sí","No")</f>
        <v>No</v>
      </c>
      <c r="AM293" s="6" t="s">
        <v>198</v>
      </c>
      <c r="AN293" s="6" t="s">
        <v>198</v>
      </c>
      <c r="AO293" s="12" t="n">
        <f aca="false">IF(M293&gt;0,K293/M293,"")</f>
        <v>0.176470588235294</v>
      </c>
      <c r="AP293" s="22" t="str">
        <f aca="false">IF(M293&gt;=Resumen!$B$5,"Alto","Bajo")</f>
        <v>Bajo</v>
      </c>
      <c r="AQ293" s="22" t="str">
        <f aca="false">IF(AO293&gt;=Resumen!$B$28,"Alto","Bajo")</f>
        <v>Bajo</v>
      </c>
      <c r="AR293" s="22" t="str">
        <f aca="false">AP293&amp;" Potencial / "&amp;AQ293&amp;" Share"</f>
        <v>Bajo Potencial / Bajo Share</v>
      </c>
      <c r="AS293" s="22" t="str">
        <f aca="false">IF(Q293="Sí",IF(AO293&gt;=Resumen!$B$29,"Alto","Bajo"),"")</f>
        <v>Bajo</v>
      </c>
      <c r="AT293" s="22" t="str">
        <f aca="false">IF(AS293&lt;&gt;"",AP293&amp;" Potencial / "&amp;AS293&amp;" Share","")</f>
        <v>Bajo Potencial / Bajo Share</v>
      </c>
      <c r="AU293" s="22" t="str">
        <f aca="false">IF(AH293="","Sin dato",IF(AH293-AO293&gt;Resumen!$B$6,"Sobre-exhibido",IF(AO293-AH293&gt;Resumen!$B$6,"Sub-exhibido","En línea")))</f>
        <v>Sobre-exhibido</v>
      </c>
      <c r="AV293" s="22" t="n">
        <f aca="false">IF(AT293="","",IF(AT293="Alto Potencial / Bajo Share",1,IF(AT293="Alto Potencial / Alto Share",2,IF(AT293="Bajo Potencial / Alto Share",3,4))))</f>
        <v>4</v>
      </c>
      <c r="AW293" s="22" t="str">
        <f aca="false">IF(Q293="No","Sin competencia directa",IF(AV293=1,"1 - Foco Conquista (Alto Pot / Bajo Share)",IF(AV293=2,"2 - Foco Defensa (Alto Pot / Alto Share)",IF(AV293=3,"3 - Monitoreo (Bajo Pot / Alto Share)","4 - Baja Prioridad (Bajo Pot / Bajo Share)"))))</f>
        <v>4 - Baja Prioridad (Bajo Pot / Bajo Share)</v>
      </c>
      <c r="AX293" s="12" t="str">
        <f aca="false">IF(OR(IFERROR(AND(W293&lt;&gt;"",Y293&lt;&gt;"",Y293-W293&gt;Resumen!$B$8),FALSE()),IFERROR(AND(X293&lt;&gt;"",Y293&lt;&gt;"",Y293-X293&gt;Resumen!$B$8),FALSE())),MAX(IF(IFERROR(AND(W293&lt;&gt;"",Y293&lt;&gt;"",Y293-W293&gt;Resumen!$B$8),FALSE()),Y293-W293,0),IF(IFERROR(AND(X293&lt;&gt;"",Y293&lt;&gt;"",Y293-X293&gt;Resumen!$B$8),FALSE()),Y293-X293,0)),"")</f>
        <v/>
      </c>
      <c r="AY293" s="22" t="str">
        <f aca="false">IF(OR(IFERROR(AND(W293&lt;&gt;"",Y293&lt;&gt;"",Y293-W293&gt;Resumen!$B$8),FALSE()),IFERROR(AND(X293&lt;&gt;"",Y293&lt;&gt;"",Y293-X293&gt;Resumen!$B$8),FALSE())),TRIM("Lays tiene mayor markup que "&amp;IF(IFERROR(AND(W293&lt;&gt;"",Y293&lt;&gt;"",Y293-W293&gt;Resumen!$B$8),FALSE()),"Quento ","")&amp;IF(IFERROR(AND(X293&lt;&gt;"",Y293&lt;&gt;"",Y293-X293&gt;Resumen!$B$8),FALSE()),"Julicroc ","")&amp;"en este PDV"),"")</f>
        <v/>
      </c>
      <c r="AZ293" s="22" t="str">
        <f aca="false">IF(COUNTIF('Plan Pehuamar - Lista'!$A$2:$A$167,A293)&gt;0,"Sí","No")</f>
        <v>No</v>
      </c>
      <c r="BA293" s="22" t="str">
        <f aca="false">IF(COUNTIF('Plan Combo 9+1'!$A$2:$A$226,A293)&gt;0,"Sí","No")</f>
        <v>No</v>
      </c>
      <c r="BB293" s="22" t="str">
        <f aca="false">IF(AH293="","No",IF(BA293="Sí",IF((AO293-AH293)&gt;Resumen!$B$6,"Sí","No"),IF((AO293-AH293)&gt;=Resumen!$B$132,"Sí","No")))</f>
        <v>No</v>
      </c>
      <c r="BC293" s="22" t="str">
        <f aca="false">IF(AND(N293="Sí",AL293="Sí",AI293=0),"Sí","No")</f>
        <v>No</v>
      </c>
      <c r="BD293" s="22" t="str">
        <f aca="false">IF(COUNTIF('Plan 9+1 (con Pehuamar)'!$A$2:$A$227,A293)&gt;0,"Sí","No")</f>
        <v>No</v>
      </c>
    </row>
    <row r="294" customFormat="false" ht="15" hidden="false" customHeight="true" outlineLevel="0" collapsed="false">
      <c r="A294" s="6" t="n">
        <v>400118</v>
      </c>
      <c r="B294" s="6" t="n">
        <v>2</v>
      </c>
      <c r="C294" s="6" t="n">
        <v>202</v>
      </c>
      <c r="D294" s="6" t="s">
        <v>254</v>
      </c>
      <c r="E294" s="6" t="s">
        <v>510</v>
      </c>
      <c r="F294" s="6" t="s">
        <v>511</v>
      </c>
      <c r="G294" s="6" t="s">
        <v>129</v>
      </c>
      <c r="H294" s="6" t="s">
        <v>197</v>
      </c>
      <c r="I294" s="27" t="n">
        <v>0</v>
      </c>
      <c r="J294" s="27" t="n">
        <v>0</v>
      </c>
      <c r="K294" s="27" t="n">
        <v>5.5</v>
      </c>
      <c r="L294" s="28" t="n">
        <f aca="false">I294+J294</f>
        <v>0</v>
      </c>
      <c r="M294" s="28" t="n">
        <f aca="false">L294+K294</f>
        <v>5.5</v>
      </c>
      <c r="N294" s="22" t="str">
        <f aca="false">IF(I294&gt;0,"Sí","No")</f>
        <v>No</v>
      </c>
      <c r="O294" s="22" t="str">
        <f aca="false">IF(J294&gt;0,"Sí","No")</f>
        <v>No</v>
      </c>
      <c r="P294" s="22" t="str">
        <f aca="false">IF(K294&gt;0,"Sí","No")</f>
        <v>Sí</v>
      </c>
      <c r="Q294" s="22" t="str">
        <f aca="false">IF(OR(I294&gt;0,J294&gt;0),"Sí","No")</f>
        <v>No</v>
      </c>
      <c r="R294" s="27"/>
      <c r="S294" s="27"/>
      <c r="T294" s="27"/>
      <c r="U294" s="27"/>
      <c r="V294" s="27"/>
      <c r="W294" s="12" t="str">
        <f aca="false">IF(AND(I294&gt;0,R294&gt;0),(S294-R294)/R294,"")</f>
        <v/>
      </c>
      <c r="X294" s="12" t="str">
        <f aca="false">IF(AND(J294&gt;0,T294&gt;0),(U294-T294)/T294,"")</f>
        <v/>
      </c>
      <c r="Y294" s="12" t="str">
        <f aca="false">IF(AND(K294&gt;0,V294&gt;0),(V294-Resumen!$B$7)/Resumen!$B$7,"")</f>
        <v/>
      </c>
      <c r="Z294" s="28" t="str">
        <f aca="false">IF(AND(K294&gt;0,I294&gt;0,V294&gt;0,S294&gt;0),V294-S294,"")</f>
        <v/>
      </c>
      <c r="AA294" s="12" t="str">
        <f aca="false">IF(Z294&lt;&gt;"",Z294/S294,"")</f>
        <v/>
      </c>
      <c r="AB294" s="28" t="str">
        <f aca="false">IF(AND(K294&gt;0,J294&gt;0,V294&gt;0,U294&gt;0),V294-U294,"")</f>
        <v/>
      </c>
      <c r="AC294" s="12" t="str">
        <f aca="false">IF(AB294&lt;&gt;"",AB294/U294,"")</f>
        <v/>
      </c>
      <c r="AD294" s="27" t="n">
        <v>0</v>
      </c>
      <c r="AE294" s="27" t="n">
        <v>0</v>
      </c>
      <c r="AF294" s="27" t="n">
        <v>0</v>
      </c>
      <c r="AG294" s="28" t="n">
        <f aca="false">AD294+AE294+AF294</f>
        <v>0</v>
      </c>
      <c r="AH294" s="12" t="str">
        <f aca="false">IF(AG294&gt;0,AD294/AG294,"")</f>
        <v/>
      </c>
      <c r="AI294" s="27" t="n">
        <v>0</v>
      </c>
      <c r="AJ294" s="27" t="n">
        <v>0</v>
      </c>
      <c r="AK294" s="27" t="n">
        <v>0</v>
      </c>
      <c r="AL294" s="22" t="str">
        <f aca="false">IF(OR(AJ294&gt;0,AK294&gt;0),"Sí","No")</f>
        <v>No</v>
      </c>
      <c r="AM294" s="6"/>
      <c r="AN294" s="6"/>
      <c r="AO294" s="12" t="n">
        <f aca="false">IF(M294&gt;0,K294/M294,"")</f>
        <v>1</v>
      </c>
      <c r="AP294" s="22" t="str">
        <f aca="false">IF(M294&gt;=Resumen!$B$5,"Alto","Bajo")</f>
        <v>Bajo</v>
      </c>
      <c r="AQ294" s="22" t="str">
        <f aca="false">IF(AO294&gt;=Resumen!$B$28,"Alto","Bajo")</f>
        <v>Alto</v>
      </c>
      <c r="AR294" s="22" t="str">
        <f aca="false">AP294&amp;" Potencial / "&amp;AQ294&amp;" Share"</f>
        <v>Bajo Potencial / Alto Share</v>
      </c>
      <c r="AS294" s="22" t="str">
        <f aca="false">IF(Q294="Sí",IF(AO294&gt;=Resumen!$B$29,"Alto","Bajo"),"")</f>
        <v/>
      </c>
      <c r="AT294" s="22" t="str">
        <f aca="false">IF(AS294&lt;&gt;"",AP294&amp;" Potencial / "&amp;AS294&amp;" Share","")</f>
        <v/>
      </c>
      <c r="AU294" s="22" t="str">
        <f aca="false">IF(AH294="","Sin dato",IF(AH294-AO294&gt;Resumen!$B$6,"Sobre-exhibido",IF(AO294-AH294&gt;Resumen!$B$6,"Sub-exhibido","En línea")))</f>
        <v>Sin dato</v>
      </c>
      <c r="AV294" s="22" t="str">
        <f aca="false">IF(AT294="","",IF(AT294="Alto Potencial / Bajo Share",1,IF(AT294="Alto Potencial / Alto Share",2,IF(AT294="Bajo Potencial / Alto Share",3,4))))</f>
        <v/>
      </c>
      <c r="AW294" s="22" t="str">
        <f aca="false">IF(Q294="No","Sin competencia directa",IF(AV294=1,"1 - Foco Conquista (Alto Pot / Bajo Share)",IF(AV294=2,"2 - Foco Defensa (Alto Pot / Alto Share)",IF(AV294=3,"3 - Monitoreo (Bajo Pot / Alto Share)","4 - Baja Prioridad (Bajo Pot / Bajo Share)"))))</f>
        <v>Sin competencia directa</v>
      </c>
      <c r="AX294" s="12" t="str">
        <f aca="false">IF(OR(IFERROR(AND(W294&lt;&gt;"",Y294&lt;&gt;"",Y294-W294&gt;Resumen!$B$8),FALSE()),IFERROR(AND(X294&lt;&gt;"",Y294&lt;&gt;"",Y294-X294&gt;Resumen!$B$8),FALSE())),MAX(IF(IFERROR(AND(W294&lt;&gt;"",Y294&lt;&gt;"",Y294-W294&gt;Resumen!$B$8),FALSE()),Y294-W294,0),IF(IFERROR(AND(X294&lt;&gt;"",Y294&lt;&gt;"",Y294-X294&gt;Resumen!$B$8),FALSE()),Y294-X294,0)),"")</f>
        <v/>
      </c>
      <c r="AY294" s="22" t="str">
        <f aca="false">IF(OR(IFERROR(AND(W294&lt;&gt;"",Y294&lt;&gt;"",Y294-W294&gt;Resumen!$B$8),FALSE()),IFERROR(AND(X294&lt;&gt;"",Y294&lt;&gt;"",Y294-X294&gt;Resumen!$B$8),FALSE())),TRIM("Lays tiene mayor markup que "&amp;IF(IFERROR(AND(W294&lt;&gt;"",Y294&lt;&gt;"",Y294-W294&gt;Resumen!$B$8),FALSE()),"Quento ","")&amp;IF(IFERROR(AND(X294&lt;&gt;"",Y294&lt;&gt;"",Y294-X294&gt;Resumen!$B$8),FALSE()),"Julicroc ","")&amp;"en este PDV"),"")</f>
        <v/>
      </c>
      <c r="AZ294" s="22" t="str">
        <f aca="false">IF(COUNTIF('Plan Pehuamar - Lista'!$A$2:$A$167,A294)&gt;0,"Sí","No")</f>
        <v>No</v>
      </c>
      <c r="BA294" s="22" t="str">
        <f aca="false">IF(COUNTIF('Plan Combo 9+1'!$A$2:$A$226,A294)&gt;0,"Sí","No")</f>
        <v>No</v>
      </c>
      <c r="BB294" s="22" t="str">
        <f aca="false">IF(AH294="","No",IF(BA294="Sí",IF((AO294-AH294)&gt;Resumen!$B$6,"Sí","No"),IF((AO294-AH294)&gt;=Resumen!$B$132,"Sí","No")))</f>
        <v>No</v>
      </c>
      <c r="BC294" s="22" t="str">
        <f aca="false">IF(AND(N294="Sí",AL294="Sí",AI294=0),"Sí","No")</f>
        <v>No</v>
      </c>
      <c r="BD294" s="22" t="str">
        <f aca="false">IF(COUNTIF('Plan 9+1 (con Pehuamar)'!$A$2:$A$227,A294)&gt;0,"Sí","No")</f>
        <v>No</v>
      </c>
    </row>
    <row r="295" customFormat="false" ht="15" hidden="false" customHeight="true" outlineLevel="0" collapsed="false">
      <c r="A295" s="6" t="n">
        <v>400147</v>
      </c>
      <c r="B295" s="6" t="n">
        <v>2</v>
      </c>
      <c r="C295" s="6" t="n">
        <v>202</v>
      </c>
      <c r="D295" s="6" t="s">
        <v>254</v>
      </c>
      <c r="E295" s="6" t="s">
        <v>512</v>
      </c>
      <c r="F295" s="6" t="s">
        <v>201</v>
      </c>
      <c r="G295" s="6" t="s">
        <v>129</v>
      </c>
      <c r="H295" s="6" t="s">
        <v>197</v>
      </c>
      <c r="I295" s="27" t="n">
        <v>2</v>
      </c>
      <c r="J295" s="27" t="n">
        <v>0</v>
      </c>
      <c r="K295" s="27" t="n">
        <v>2</v>
      </c>
      <c r="L295" s="28" t="n">
        <f aca="false">I295+J295</f>
        <v>2</v>
      </c>
      <c r="M295" s="28" t="n">
        <f aca="false">L295+K295</f>
        <v>4</v>
      </c>
      <c r="N295" s="22" t="str">
        <f aca="false">IF(I295&gt;0,"Sí","No")</f>
        <v>Sí</v>
      </c>
      <c r="O295" s="22" t="str">
        <f aca="false">IF(J295&gt;0,"Sí","No")</f>
        <v>No</v>
      </c>
      <c r="P295" s="22" t="str">
        <f aca="false">IF(K295&gt;0,"Sí","No")</f>
        <v>Sí</v>
      </c>
      <c r="Q295" s="22" t="str">
        <f aca="false">IF(OR(I295&gt;0,J295&gt;0),"Sí","No")</f>
        <v>Sí</v>
      </c>
      <c r="R295" s="27" t="n">
        <v>1800</v>
      </c>
      <c r="S295" s="27" t="n">
        <v>3000</v>
      </c>
      <c r="T295" s="27"/>
      <c r="U295" s="27"/>
      <c r="V295" s="27" t="n">
        <v>3500</v>
      </c>
      <c r="W295" s="12" t="n">
        <f aca="false">IF(AND(I295&gt;0,R295&gt;0),(S295-R295)/R295,"")</f>
        <v>0.666666666666667</v>
      </c>
      <c r="X295" s="12" t="str">
        <f aca="false">IF(AND(J295&gt;0,T295&gt;0),(U295-T295)/T295,"")</f>
        <v/>
      </c>
      <c r="Y295" s="12" t="n">
        <f aca="false">IF(AND(K295&gt;0,V295&gt;0),(V295-Resumen!$B$7)/Resumen!$B$7,"")</f>
        <v>0.4</v>
      </c>
      <c r="Z295" s="28" t="n">
        <f aca="false">IF(AND(K295&gt;0,I295&gt;0,V295&gt;0,S295&gt;0),V295-S295,"")</f>
        <v>500</v>
      </c>
      <c r="AA295" s="12" t="n">
        <f aca="false">IF(Z295&lt;&gt;"",Z295/S295,"")</f>
        <v>0.166666666666667</v>
      </c>
      <c r="AB295" s="28" t="str">
        <f aca="false">IF(AND(K295&gt;0,J295&gt;0,V295&gt;0,U295&gt;0),V295-U295,"")</f>
        <v/>
      </c>
      <c r="AC295" s="12" t="str">
        <f aca="false">IF(AB295&lt;&gt;"",AB295/U295,"")</f>
        <v/>
      </c>
      <c r="AD295" s="27" t="n">
        <v>2</v>
      </c>
      <c r="AE295" s="27" t="n">
        <v>2</v>
      </c>
      <c r="AF295" s="27" t="n">
        <v>0</v>
      </c>
      <c r="AG295" s="28" t="n">
        <f aca="false">AD295+AE295+AF295</f>
        <v>4</v>
      </c>
      <c r="AH295" s="12" t="n">
        <f aca="false">IF(AG295&gt;0,AD295/AG295,"")</f>
        <v>0.5</v>
      </c>
      <c r="AI295" s="27" t="n">
        <v>1</v>
      </c>
      <c r="AJ295" s="27" t="n">
        <v>1</v>
      </c>
      <c r="AK295" s="27" t="n">
        <v>0</v>
      </c>
      <c r="AL295" s="22" t="str">
        <f aca="false">IF(OR(AJ295&gt;0,AK295&gt;0),"Sí","No")</f>
        <v>Sí</v>
      </c>
      <c r="AM295" s="6" t="s">
        <v>198</v>
      </c>
      <c r="AN295" s="6"/>
      <c r="AO295" s="12" t="n">
        <f aca="false">IF(M295&gt;0,K295/M295,"")</f>
        <v>0.5</v>
      </c>
      <c r="AP295" s="22" t="str">
        <f aca="false">IF(M295&gt;=Resumen!$B$5,"Alto","Bajo")</f>
        <v>Bajo</v>
      </c>
      <c r="AQ295" s="22" t="str">
        <f aca="false">IF(AO295&gt;=Resumen!$B$28,"Alto","Bajo")</f>
        <v>Alto</v>
      </c>
      <c r="AR295" s="22" t="str">
        <f aca="false">AP295&amp;" Potencial / "&amp;AQ295&amp;" Share"</f>
        <v>Bajo Potencial / Alto Share</v>
      </c>
      <c r="AS295" s="22" t="str">
        <f aca="false">IF(Q295="Sí",IF(AO295&gt;=Resumen!$B$29,"Alto","Bajo"),"")</f>
        <v>Alto</v>
      </c>
      <c r="AT295" s="22" t="str">
        <f aca="false">IF(AS295&lt;&gt;"",AP295&amp;" Potencial / "&amp;AS295&amp;" Share","")</f>
        <v>Bajo Potencial / Alto Share</v>
      </c>
      <c r="AU295" s="22" t="str">
        <f aca="false">IF(AH295="","Sin dato",IF(AH295-AO295&gt;Resumen!$B$6,"Sobre-exhibido",IF(AO295-AH295&gt;Resumen!$B$6,"Sub-exhibido","En línea")))</f>
        <v>En línea</v>
      </c>
      <c r="AV295" s="22" t="n">
        <f aca="false">IF(AT295="","",IF(AT295="Alto Potencial / Bajo Share",1,IF(AT295="Alto Potencial / Alto Share",2,IF(AT295="Bajo Potencial / Alto Share",3,4))))</f>
        <v>3</v>
      </c>
      <c r="AW295" s="22" t="str">
        <f aca="false">IF(Q295="No","Sin competencia directa",IF(AV295=1,"1 - Foco Conquista (Alto Pot / Bajo Share)",IF(AV295=2,"2 - Foco Defensa (Alto Pot / Alto Share)",IF(AV295=3,"3 - Monitoreo (Bajo Pot / Alto Share)","4 - Baja Prioridad (Bajo Pot / Bajo Share)"))))</f>
        <v>3 - Monitoreo (Bajo Pot / Alto Share)</v>
      </c>
      <c r="AX295" s="12" t="str">
        <f aca="false">IF(OR(IFERROR(AND(W295&lt;&gt;"",Y295&lt;&gt;"",Y295-W295&gt;Resumen!$B$8),FALSE()),IFERROR(AND(X295&lt;&gt;"",Y295&lt;&gt;"",Y295-X295&gt;Resumen!$B$8),FALSE())),MAX(IF(IFERROR(AND(W295&lt;&gt;"",Y295&lt;&gt;"",Y295-W295&gt;Resumen!$B$8),FALSE()),Y295-W295,0),IF(IFERROR(AND(X295&lt;&gt;"",Y295&lt;&gt;"",Y295-X295&gt;Resumen!$B$8),FALSE()),Y295-X295,0)),"")</f>
        <v/>
      </c>
      <c r="AY295" s="22" t="str">
        <f aca="false">IF(OR(IFERROR(AND(W295&lt;&gt;"",Y295&lt;&gt;"",Y295-W295&gt;Resumen!$B$8),FALSE()),IFERROR(AND(X295&lt;&gt;"",Y295&lt;&gt;"",Y295-X295&gt;Resumen!$B$8),FALSE())),TRIM("Lays tiene mayor markup que "&amp;IF(IFERROR(AND(W295&lt;&gt;"",Y295&lt;&gt;"",Y295-W295&gt;Resumen!$B$8),FALSE()),"Quento ","")&amp;IF(IFERROR(AND(X295&lt;&gt;"",Y295&lt;&gt;"",Y295-X295&gt;Resumen!$B$8),FALSE()),"Julicroc ","")&amp;"en este PDV"),"")</f>
        <v/>
      </c>
      <c r="AZ295" s="22" t="str">
        <f aca="false">IF(COUNTIF('Plan Pehuamar - Lista'!$A$2:$A$167,A295)&gt;0,"Sí","No")</f>
        <v>No</v>
      </c>
      <c r="BA295" s="22" t="str">
        <f aca="false">IF(COUNTIF('Plan Combo 9+1'!$A$2:$A$226,A295)&gt;0,"Sí","No")</f>
        <v>No</v>
      </c>
      <c r="BB295" s="22" t="str">
        <f aca="false">IF(AH295="","No",IF(BA295="Sí",IF((AO295-AH295)&gt;Resumen!$B$6,"Sí","No"),IF((AO295-AH295)&gt;=Resumen!$B$132,"Sí","No")))</f>
        <v>No</v>
      </c>
      <c r="BC295" s="22" t="str">
        <f aca="false">IF(AND(N295="Sí",AL295="Sí",AI295=0),"Sí","No")</f>
        <v>No</v>
      </c>
      <c r="BD295" s="22" t="str">
        <f aca="false">IF(COUNTIF('Plan 9+1 (con Pehuamar)'!$A$2:$A$227,A295)&gt;0,"Sí","No")</f>
        <v>No</v>
      </c>
    </row>
    <row r="296" customFormat="false" ht="15" hidden="false" customHeight="true" outlineLevel="0" collapsed="false">
      <c r="A296" s="6" t="n">
        <v>400176</v>
      </c>
      <c r="B296" s="6" t="n">
        <v>2</v>
      </c>
      <c r="C296" s="6" t="n">
        <v>202</v>
      </c>
      <c r="D296" s="6" t="s">
        <v>254</v>
      </c>
      <c r="E296" s="6" t="s">
        <v>513</v>
      </c>
      <c r="F296" s="6" t="s">
        <v>213</v>
      </c>
      <c r="G296" s="6" t="s">
        <v>129</v>
      </c>
      <c r="H296" s="6" t="s">
        <v>197</v>
      </c>
      <c r="I296" s="27" t="n">
        <v>0</v>
      </c>
      <c r="J296" s="27" t="n">
        <v>0</v>
      </c>
      <c r="K296" s="27" t="n">
        <v>0.6</v>
      </c>
      <c r="L296" s="28" t="n">
        <f aca="false">I296+J296</f>
        <v>0</v>
      </c>
      <c r="M296" s="28" t="n">
        <f aca="false">L296+K296</f>
        <v>0.6</v>
      </c>
      <c r="N296" s="22" t="str">
        <f aca="false">IF(I296&gt;0,"Sí","No")</f>
        <v>No</v>
      </c>
      <c r="O296" s="22" t="str">
        <f aca="false">IF(J296&gt;0,"Sí","No")</f>
        <v>No</v>
      </c>
      <c r="P296" s="22" t="str">
        <f aca="false">IF(K296&gt;0,"Sí","No")</f>
        <v>Sí</v>
      </c>
      <c r="Q296" s="22" t="str">
        <f aca="false">IF(OR(I296&gt;0,J296&gt;0),"Sí","No")</f>
        <v>No</v>
      </c>
      <c r="R296" s="27"/>
      <c r="S296" s="27"/>
      <c r="T296" s="27"/>
      <c r="U296" s="27"/>
      <c r="V296" s="27"/>
      <c r="W296" s="12" t="str">
        <f aca="false">IF(AND(I296&gt;0,R296&gt;0),(S296-R296)/R296,"")</f>
        <v/>
      </c>
      <c r="X296" s="12" t="str">
        <f aca="false">IF(AND(J296&gt;0,T296&gt;0),(U296-T296)/T296,"")</f>
        <v/>
      </c>
      <c r="Y296" s="12" t="str">
        <f aca="false">IF(AND(K296&gt;0,V296&gt;0),(V296-Resumen!$B$7)/Resumen!$B$7,"")</f>
        <v/>
      </c>
      <c r="Z296" s="28" t="str">
        <f aca="false">IF(AND(K296&gt;0,I296&gt;0,V296&gt;0,S296&gt;0),V296-S296,"")</f>
        <v/>
      </c>
      <c r="AA296" s="12" t="str">
        <f aca="false">IF(Z296&lt;&gt;"",Z296/S296,"")</f>
        <v/>
      </c>
      <c r="AB296" s="28" t="str">
        <f aca="false">IF(AND(K296&gt;0,J296&gt;0,V296&gt;0,U296&gt;0),V296-U296,"")</f>
        <v/>
      </c>
      <c r="AC296" s="12" t="str">
        <f aca="false">IF(AB296&lt;&gt;"",AB296/U296,"")</f>
        <v/>
      </c>
      <c r="AD296" s="27" t="n">
        <v>0</v>
      </c>
      <c r="AE296" s="27" t="n">
        <v>0</v>
      </c>
      <c r="AF296" s="27" t="n">
        <v>0</v>
      </c>
      <c r="AG296" s="28" t="n">
        <f aca="false">AD296+AE296+AF296</f>
        <v>0</v>
      </c>
      <c r="AH296" s="12" t="str">
        <f aca="false">IF(AG296&gt;0,AD296/AG296,"")</f>
        <v/>
      </c>
      <c r="AI296" s="27" t="n">
        <v>0</v>
      </c>
      <c r="AJ296" s="27" t="n">
        <v>0</v>
      </c>
      <c r="AK296" s="27" t="n">
        <v>0</v>
      </c>
      <c r="AL296" s="22" t="str">
        <f aca="false">IF(OR(AJ296&gt;0,AK296&gt;0),"Sí","No")</f>
        <v>No</v>
      </c>
      <c r="AM296" s="6"/>
      <c r="AN296" s="6"/>
      <c r="AO296" s="12" t="n">
        <f aca="false">IF(M296&gt;0,K296/M296,"")</f>
        <v>1</v>
      </c>
      <c r="AP296" s="22" t="str">
        <f aca="false">IF(M296&gt;=Resumen!$B$5,"Alto","Bajo")</f>
        <v>Bajo</v>
      </c>
      <c r="AQ296" s="22" t="str">
        <f aca="false">IF(AO296&gt;=Resumen!$B$28,"Alto","Bajo")</f>
        <v>Alto</v>
      </c>
      <c r="AR296" s="22" t="str">
        <f aca="false">AP296&amp;" Potencial / "&amp;AQ296&amp;" Share"</f>
        <v>Bajo Potencial / Alto Share</v>
      </c>
      <c r="AS296" s="22" t="str">
        <f aca="false">IF(Q296="Sí",IF(AO296&gt;=Resumen!$B$29,"Alto","Bajo"),"")</f>
        <v/>
      </c>
      <c r="AT296" s="22" t="str">
        <f aca="false">IF(AS296&lt;&gt;"",AP296&amp;" Potencial / "&amp;AS296&amp;" Share","")</f>
        <v/>
      </c>
      <c r="AU296" s="22" t="str">
        <f aca="false">IF(AH296="","Sin dato",IF(AH296-AO296&gt;Resumen!$B$6,"Sobre-exhibido",IF(AO296-AH296&gt;Resumen!$B$6,"Sub-exhibido","En línea")))</f>
        <v>Sin dato</v>
      </c>
      <c r="AV296" s="22" t="str">
        <f aca="false">IF(AT296="","",IF(AT296="Alto Potencial / Bajo Share",1,IF(AT296="Alto Potencial / Alto Share",2,IF(AT296="Bajo Potencial / Alto Share",3,4))))</f>
        <v/>
      </c>
      <c r="AW296" s="22" t="str">
        <f aca="false">IF(Q296="No","Sin competencia directa",IF(AV296=1,"1 - Foco Conquista (Alto Pot / Bajo Share)",IF(AV296=2,"2 - Foco Defensa (Alto Pot / Alto Share)",IF(AV296=3,"3 - Monitoreo (Bajo Pot / Alto Share)","4 - Baja Prioridad (Bajo Pot / Bajo Share)"))))</f>
        <v>Sin competencia directa</v>
      </c>
      <c r="AX296" s="12" t="str">
        <f aca="false">IF(OR(IFERROR(AND(W296&lt;&gt;"",Y296&lt;&gt;"",Y296-W296&gt;Resumen!$B$8),FALSE()),IFERROR(AND(X296&lt;&gt;"",Y296&lt;&gt;"",Y296-X296&gt;Resumen!$B$8),FALSE())),MAX(IF(IFERROR(AND(W296&lt;&gt;"",Y296&lt;&gt;"",Y296-W296&gt;Resumen!$B$8),FALSE()),Y296-W296,0),IF(IFERROR(AND(X296&lt;&gt;"",Y296&lt;&gt;"",Y296-X296&gt;Resumen!$B$8),FALSE()),Y296-X296,0)),"")</f>
        <v/>
      </c>
      <c r="AY296" s="22" t="str">
        <f aca="false">IF(OR(IFERROR(AND(W296&lt;&gt;"",Y296&lt;&gt;"",Y296-W296&gt;Resumen!$B$8),FALSE()),IFERROR(AND(X296&lt;&gt;"",Y296&lt;&gt;"",Y296-X296&gt;Resumen!$B$8),FALSE())),TRIM("Lays tiene mayor markup que "&amp;IF(IFERROR(AND(W296&lt;&gt;"",Y296&lt;&gt;"",Y296-W296&gt;Resumen!$B$8),FALSE()),"Quento ","")&amp;IF(IFERROR(AND(X296&lt;&gt;"",Y296&lt;&gt;"",Y296-X296&gt;Resumen!$B$8),FALSE()),"Julicroc ","")&amp;"en este PDV"),"")</f>
        <v/>
      </c>
      <c r="AZ296" s="22" t="str">
        <f aca="false">IF(COUNTIF('Plan Pehuamar - Lista'!$A$2:$A$167,A296)&gt;0,"Sí","No")</f>
        <v>No</v>
      </c>
      <c r="BA296" s="22" t="str">
        <f aca="false">IF(COUNTIF('Plan Combo 9+1'!$A$2:$A$226,A296)&gt;0,"Sí","No")</f>
        <v>No</v>
      </c>
      <c r="BB296" s="22" t="str">
        <f aca="false">IF(AH296="","No",IF(BA296="Sí",IF((AO296-AH296)&gt;Resumen!$B$6,"Sí","No"),IF((AO296-AH296)&gt;=Resumen!$B$132,"Sí","No")))</f>
        <v>No</v>
      </c>
      <c r="BC296" s="22" t="str">
        <f aca="false">IF(AND(N296="Sí",AL296="Sí",AI296=0),"Sí","No")</f>
        <v>No</v>
      </c>
      <c r="BD296" s="22" t="str">
        <f aca="false">IF(COUNTIF('Plan 9+1 (con Pehuamar)'!$A$2:$A$227,A296)&gt;0,"Sí","No")</f>
        <v>No</v>
      </c>
    </row>
    <row r="297" customFormat="false" ht="15" hidden="false" customHeight="true" outlineLevel="0" collapsed="false">
      <c r="A297" s="6" t="n">
        <v>400189</v>
      </c>
      <c r="B297" s="6" t="n">
        <v>2</v>
      </c>
      <c r="C297" s="6" t="n">
        <v>202</v>
      </c>
      <c r="D297" s="6" t="s">
        <v>254</v>
      </c>
      <c r="E297" s="6" t="s">
        <v>514</v>
      </c>
      <c r="F297" s="6" t="s">
        <v>201</v>
      </c>
      <c r="G297" s="6" t="s">
        <v>129</v>
      </c>
      <c r="H297" s="6" t="s">
        <v>197</v>
      </c>
      <c r="I297" s="27" t="n">
        <v>10</v>
      </c>
      <c r="J297" s="27" t="n">
        <v>0</v>
      </c>
      <c r="K297" s="27" t="n">
        <v>6</v>
      </c>
      <c r="L297" s="28" t="n">
        <f aca="false">I297+J297</f>
        <v>10</v>
      </c>
      <c r="M297" s="28" t="n">
        <f aca="false">L297+K297</f>
        <v>16</v>
      </c>
      <c r="N297" s="22" t="str">
        <f aca="false">IF(I297&gt;0,"Sí","No")</f>
        <v>Sí</v>
      </c>
      <c r="O297" s="22" t="str">
        <f aca="false">IF(J297&gt;0,"Sí","No")</f>
        <v>No</v>
      </c>
      <c r="P297" s="22" t="str">
        <f aca="false">IF(K297&gt;0,"Sí","No")</f>
        <v>Sí</v>
      </c>
      <c r="Q297" s="22" t="str">
        <f aca="false">IF(OR(I297&gt;0,J297&gt;0),"Sí","No")</f>
        <v>Sí</v>
      </c>
      <c r="R297" s="27" t="n">
        <v>1700</v>
      </c>
      <c r="S297" s="27" t="n">
        <v>3000</v>
      </c>
      <c r="T297" s="27"/>
      <c r="U297" s="27"/>
      <c r="V297" s="27" t="n">
        <v>3800</v>
      </c>
      <c r="W297" s="12" t="n">
        <f aca="false">IF(AND(I297&gt;0,R297&gt;0),(S297-R297)/R297,"")</f>
        <v>0.764705882352941</v>
      </c>
      <c r="X297" s="12" t="str">
        <f aca="false">IF(AND(J297&gt;0,T297&gt;0),(U297-T297)/T297,"")</f>
        <v/>
      </c>
      <c r="Y297" s="12" t="n">
        <f aca="false">IF(AND(K297&gt;0,V297&gt;0),(V297-Resumen!$B$7)/Resumen!$B$7,"")</f>
        <v>0.52</v>
      </c>
      <c r="Z297" s="28" t="n">
        <f aca="false">IF(AND(K297&gt;0,I297&gt;0,V297&gt;0,S297&gt;0),V297-S297,"")</f>
        <v>800</v>
      </c>
      <c r="AA297" s="12" t="n">
        <f aca="false">IF(Z297&lt;&gt;"",Z297/S297,"")</f>
        <v>0.266666666666667</v>
      </c>
      <c r="AB297" s="28" t="str">
        <f aca="false">IF(AND(K297&gt;0,J297&gt;0,V297&gt;0,U297&gt;0),V297-U297,"")</f>
        <v/>
      </c>
      <c r="AC297" s="12" t="str">
        <f aca="false">IF(AB297&lt;&gt;"",AB297/U297,"")</f>
        <v/>
      </c>
      <c r="AD297" s="27" t="n">
        <v>8</v>
      </c>
      <c r="AE297" s="27" t="n">
        <v>12</v>
      </c>
      <c r="AF297" s="27" t="n">
        <v>0</v>
      </c>
      <c r="AG297" s="28" t="n">
        <f aca="false">AD297+AE297+AF297</f>
        <v>20</v>
      </c>
      <c r="AH297" s="12" t="n">
        <f aca="false">IF(AG297&gt;0,AD297/AG297,"")</f>
        <v>0.4</v>
      </c>
      <c r="AI297" s="27" t="n">
        <v>1</v>
      </c>
      <c r="AJ297" s="27" t="n">
        <v>1</v>
      </c>
      <c r="AK297" s="27" t="n">
        <v>0</v>
      </c>
      <c r="AL297" s="22" t="str">
        <f aca="false">IF(OR(AJ297&gt;0,AK297&gt;0),"Sí","No")</f>
        <v>Sí</v>
      </c>
      <c r="AM297" s="6" t="s">
        <v>198</v>
      </c>
      <c r="AN297" s="6"/>
      <c r="AO297" s="12" t="n">
        <f aca="false">IF(M297&gt;0,K297/M297,"")</f>
        <v>0.375</v>
      </c>
      <c r="AP297" s="22" t="str">
        <f aca="false">IF(M297&gt;=Resumen!$B$5,"Alto","Bajo")</f>
        <v>Bajo</v>
      </c>
      <c r="AQ297" s="22" t="str">
        <f aca="false">IF(AO297&gt;=Resumen!$B$28,"Alto","Bajo")</f>
        <v>Bajo</v>
      </c>
      <c r="AR297" s="22" t="str">
        <f aca="false">AP297&amp;" Potencial / "&amp;AQ297&amp;" Share"</f>
        <v>Bajo Potencial / Bajo Share</v>
      </c>
      <c r="AS297" s="22" t="str">
        <f aca="false">IF(Q297="Sí",IF(AO297&gt;=Resumen!$B$29,"Alto","Bajo"),"")</f>
        <v>Bajo</v>
      </c>
      <c r="AT297" s="22" t="str">
        <f aca="false">IF(AS297&lt;&gt;"",AP297&amp;" Potencial / "&amp;AS297&amp;" Share","")</f>
        <v>Bajo Potencial / Bajo Share</v>
      </c>
      <c r="AU297" s="22" t="str">
        <f aca="false">IF(AH297="","Sin dato",IF(AH297-AO297&gt;Resumen!$B$6,"Sobre-exhibido",IF(AO297-AH297&gt;Resumen!$B$6,"Sub-exhibido","En línea")))</f>
        <v>En línea</v>
      </c>
      <c r="AV297" s="22" t="n">
        <f aca="false">IF(AT297="","",IF(AT297="Alto Potencial / Bajo Share",1,IF(AT297="Alto Potencial / Alto Share",2,IF(AT297="Bajo Potencial / Alto Share",3,4))))</f>
        <v>4</v>
      </c>
      <c r="AW297" s="22" t="str">
        <f aca="false">IF(Q297="No","Sin competencia directa",IF(AV297=1,"1 - Foco Conquista (Alto Pot / Bajo Share)",IF(AV297=2,"2 - Foco Defensa (Alto Pot / Alto Share)",IF(AV297=3,"3 - Monitoreo (Bajo Pot / Alto Share)","4 - Baja Prioridad (Bajo Pot / Bajo Share)"))))</f>
        <v>4 - Baja Prioridad (Bajo Pot / Bajo Share)</v>
      </c>
      <c r="AX297" s="12" t="str">
        <f aca="false">IF(OR(IFERROR(AND(W297&lt;&gt;"",Y297&lt;&gt;"",Y297-W297&gt;Resumen!$B$8),FALSE()),IFERROR(AND(X297&lt;&gt;"",Y297&lt;&gt;"",Y297-X297&gt;Resumen!$B$8),FALSE())),MAX(IF(IFERROR(AND(W297&lt;&gt;"",Y297&lt;&gt;"",Y297-W297&gt;Resumen!$B$8),FALSE()),Y297-W297,0),IF(IFERROR(AND(X297&lt;&gt;"",Y297&lt;&gt;"",Y297-X297&gt;Resumen!$B$8),FALSE()),Y297-X297,0)),"")</f>
        <v/>
      </c>
      <c r="AY297" s="22" t="str">
        <f aca="false">IF(OR(IFERROR(AND(W297&lt;&gt;"",Y297&lt;&gt;"",Y297-W297&gt;Resumen!$B$8),FALSE()),IFERROR(AND(X297&lt;&gt;"",Y297&lt;&gt;"",Y297-X297&gt;Resumen!$B$8),FALSE())),TRIM("Lays tiene mayor markup que "&amp;IF(IFERROR(AND(W297&lt;&gt;"",Y297&lt;&gt;"",Y297-W297&gt;Resumen!$B$8),FALSE()),"Quento ","")&amp;IF(IFERROR(AND(X297&lt;&gt;"",Y297&lt;&gt;"",Y297-X297&gt;Resumen!$B$8),FALSE()),"Julicroc ","")&amp;"en este PDV"),"")</f>
        <v/>
      </c>
      <c r="AZ297" s="22" t="str">
        <f aca="false">IF(COUNTIF('Plan Pehuamar - Lista'!$A$2:$A$167,A297)&gt;0,"Sí","No")</f>
        <v>No</v>
      </c>
      <c r="BA297" s="22" t="str">
        <f aca="false">IF(COUNTIF('Plan Combo 9+1'!$A$2:$A$226,A297)&gt;0,"Sí","No")</f>
        <v>No</v>
      </c>
      <c r="BB297" s="22" t="str">
        <f aca="false">IF(AH297="","No",IF(BA297="Sí",IF((AO297-AH297)&gt;Resumen!$B$6,"Sí","No"),IF((AO297-AH297)&gt;=Resumen!$B$132,"Sí","No")))</f>
        <v>No</v>
      </c>
      <c r="BC297" s="22" t="str">
        <f aca="false">IF(AND(N297="Sí",AL297="Sí",AI297=0),"Sí","No")</f>
        <v>No</v>
      </c>
      <c r="BD297" s="22" t="str">
        <f aca="false">IF(COUNTIF('Plan 9+1 (con Pehuamar)'!$A$2:$A$227,A297)&gt;0,"Sí","No")</f>
        <v>No</v>
      </c>
    </row>
    <row r="298" customFormat="false" ht="15" hidden="false" customHeight="true" outlineLevel="0" collapsed="false">
      <c r="A298" s="6" t="n">
        <v>400194</v>
      </c>
      <c r="B298" s="6" t="n">
        <v>2</v>
      </c>
      <c r="C298" s="6" t="n">
        <v>202</v>
      </c>
      <c r="D298" s="6" t="s">
        <v>254</v>
      </c>
      <c r="E298" s="6" t="s">
        <v>515</v>
      </c>
      <c r="F298" s="6" t="s">
        <v>196</v>
      </c>
      <c r="G298" s="6" t="s">
        <v>129</v>
      </c>
      <c r="H298" s="6" t="s">
        <v>197</v>
      </c>
      <c r="I298" s="27" t="n">
        <v>0</v>
      </c>
      <c r="J298" s="27" t="n">
        <v>0</v>
      </c>
      <c r="K298" s="27" t="n">
        <v>5.8</v>
      </c>
      <c r="L298" s="28" t="n">
        <f aca="false">I298+J298</f>
        <v>0</v>
      </c>
      <c r="M298" s="28" t="n">
        <f aca="false">L298+K298</f>
        <v>5.8</v>
      </c>
      <c r="N298" s="22" t="str">
        <f aca="false">IF(I298&gt;0,"Sí","No")</f>
        <v>No</v>
      </c>
      <c r="O298" s="22" t="str">
        <f aca="false">IF(J298&gt;0,"Sí","No")</f>
        <v>No</v>
      </c>
      <c r="P298" s="22" t="str">
        <f aca="false">IF(K298&gt;0,"Sí","No")</f>
        <v>Sí</v>
      </c>
      <c r="Q298" s="22" t="str">
        <f aca="false">IF(OR(I298&gt;0,J298&gt;0),"Sí","No")</f>
        <v>No</v>
      </c>
      <c r="R298" s="27"/>
      <c r="S298" s="27"/>
      <c r="T298" s="27"/>
      <c r="U298" s="27"/>
      <c r="V298" s="27"/>
      <c r="W298" s="12" t="str">
        <f aca="false">IF(AND(I298&gt;0,R298&gt;0),(S298-R298)/R298,"")</f>
        <v/>
      </c>
      <c r="X298" s="12" t="str">
        <f aca="false">IF(AND(J298&gt;0,T298&gt;0),(U298-T298)/T298,"")</f>
        <v/>
      </c>
      <c r="Y298" s="12" t="str">
        <f aca="false">IF(AND(K298&gt;0,V298&gt;0),(V298-Resumen!$B$7)/Resumen!$B$7,"")</f>
        <v/>
      </c>
      <c r="Z298" s="28" t="str">
        <f aca="false">IF(AND(K298&gt;0,I298&gt;0,V298&gt;0,S298&gt;0),V298-S298,"")</f>
        <v/>
      </c>
      <c r="AA298" s="12" t="str">
        <f aca="false">IF(Z298&lt;&gt;"",Z298/S298,"")</f>
        <v/>
      </c>
      <c r="AB298" s="28" t="str">
        <f aca="false">IF(AND(K298&gt;0,J298&gt;0,V298&gt;0,U298&gt;0),V298-U298,"")</f>
        <v/>
      </c>
      <c r="AC298" s="12" t="str">
        <f aca="false">IF(AB298&lt;&gt;"",AB298/U298,"")</f>
        <v/>
      </c>
      <c r="AD298" s="27" t="n">
        <v>0</v>
      </c>
      <c r="AE298" s="27" t="n">
        <v>0</v>
      </c>
      <c r="AF298" s="27" t="n">
        <v>0</v>
      </c>
      <c r="AG298" s="28" t="n">
        <f aca="false">AD298+AE298+AF298</f>
        <v>0</v>
      </c>
      <c r="AH298" s="12" t="str">
        <f aca="false">IF(AG298&gt;0,AD298/AG298,"")</f>
        <v/>
      </c>
      <c r="AI298" s="27" t="n">
        <v>0</v>
      </c>
      <c r="AJ298" s="27" t="n">
        <v>0</v>
      </c>
      <c r="AK298" s="27" t="n">
        <v>0</v>
      </c>
      <c r="AL298" s="22" t="str">
        <f aca="false">IF(OR(AJ298&gt;0,AK298&gt;0),"Sí","No")</f>
        <v>No</v>
      </c>
      <c r="AM298" s="6"/>
      <c r="AN298" s="6"/>
      <c r="AO298" s="12" t="n">
        <f aca="false">IF(M298&gt;0,K298/M298,"")</f>
        <v>1</v>
      </c>
      <c r="AP298" s="22" t="str">
        <f aca="false">IF(M298&gt;=Resumen!$B$5,"Alto","Bajo")</f>
        <v>Bajo</v>
      </c>
      <c r="AQ298" s="22" t="str">
        <f aca="false">IF(AO298&gt;=Resumen!$B$28,"Alto","Bajo")</f>
        <v>Alto</v>
      </c>
      <c r="AR298" s="22" t="str">
        <f aca="false">AP298&amp;" Potencial / "&amp;AQ298&amp;" Share"</f>
        <v>Bajo Potencial / Alto Share</v>
      </c>
      <c r="AS298" s="22" t="str">
        <f aca="false">IF(Q298="Sí",IF(AO298&gt;=Resumen!$B$29,"Alto","Bajo"),"")</f>
        <v/>
      </c>
      <c r="AT298" s="22" t="str">
        <f aca="false">IF(AS298&lt;&gt;"",AP298&amp;" Potencial / "&amp;AS298&amp;" Share","")</f>
        <v/>
      </c>
      <c r="AU298" s="22" t="str">
        <f aca="false">IF(AH298="","Sin dato",IF(AH298-AO298&gt;Resumen!$B$6,"Sobre-exhibido",IF(AO298-AH298&gt;Resumen!$B$6,"Sub-exhibido","En línea")))</f>
        <v>Sin dato</v>
      </c>
      <c r="AV298" s="22" t="str">
        <f aca="false">IF(AT298="","",IF(AT298="Alto Potencial / Bajo Share",1,IF(AT298="Alto Potencial / Alto Share",2,IF(AT298="Bajo Potencial / Alto Share",3,4))))</f>
        <v/>
      </c>
      <c r="AW298" s="22" t="str">
        <f aca="false">IF(Q298="No","Sin competencia directa",IF(AV298=1,"1 - Foco Conquista (Alto Pot / Bajo Share)",IF(AV298=2,"2 - Foco Defensa (Alto Pot / Alto Share)",IF(AV298=3,"3 - Monitoreo (Bajo Pot / Alto Share)","4 - Baja Prioridad (Bajo Pot / Bajo Share)"))))</f>
        <v>Sin competencia directa</v>
      </c>
      <c r="AX298" s="12" t="str">
        <f aca="false">IF(OR(IFERROR(AND(W298&lt;&gt;"",Y298&lt;&gt;"",Y298-W298&gt;Resumen!$B$8),FALSE()),IFERROR(AND(X298&lt;&gt;"",Y298&lt;&gt;"",Y298-X298&gt;Resumen!$B$8),FALSE())),MAX(IF(IFERROR(AND(W298&lt;&gt;"",Y298&lt;&gt;"",Y298-W298&gt;Resumen!$B$8),FALSE()),Y298-W298,0),IF(IFERROR(AND(X298&lt;&gt;"",Y298&lt;&gt;"",Y298-X298&gt;Resumen!$B$8),FALSE()),Y298-X298,0)),"")</f>
        <v/>
      </c>
      <c r="AY298" s="22" t="str">
        <f aca="false">IF(OR(IFERROR(AND(W298&lt;&gt;"",Y298&lt;&gt;"",Y298-W298&gt;Resumen!$B$8),FALSE()),IFERROR(AND(X298&lt;&gt;"",Y298&lt;&gt;"",Y298-X298&gt;Resumen!$B$8),FALSE())),TRIM("Lays tiene mayor markup que "&amp;IF(IFERROR(AND(W298&lt;&gt;"",Y298&lt;&gt;"",Y298-W298&gt;Resumen!$B$8),FALSE()),"Quento ","")&amp;IF(IFERROR(AND(X298&lt;&gt;"",Y298&lt;&gt;"",Y298-X298&gt;Resumen!$B$8),FALSE()),"Julicroc ","")&amp;"en este PDV"),"")</f>
        <v/>
      </c>
      <c r="AZ298" s="22" t="str">
        <f aca="false">IF(COUNTIF('Plan Pehuamar - Lista'!$A$2:$A$167,A298)&gt;0,"Sí","No")</f>
        <v>No</v>
      </c>
      <c r="BA298" s="22" t="str">
        <f aca="false">IF(COUNTIF('Plan Combo 9+1'!$A$2:$A$226,A298)&gt;0,"Sí","No")</f>
        <v>No</v>
      </c>
      <c r="BB298" s="22" t="str">
        <f aca="false">IF(AH298="","No",IF(BA298="Sí",IF((AO298-AH298)&gt;Resumen!$B$6,"Sí","No"),IF((AO298-AH298)&gt;=Resumen!$B$132,"Sí","No")))</f>
        <v>No</v>
      </c>
      <c r="BC298" s="22" t="str">
        <f aca="false">IF(AND(N298="Sí",AL298="Sí",AI298=0),"Sí","No")</f>
        <v>No</v>
      </c>
      <c r="BD298" s="22" t="str">
        <f aca="false">IF(COUNTIF('Plan 9+1 (con Pehuamar)'!$A$2:$A$227,A298)&gt;0,"Sí","No")</f>
        <v>No</v>
      </c>
    </row>
    <row r="299" customFormat="false" ht="15" hidden="false" customHeight="true" outlineLevel="0" collapsed="false">
      <c r="A299" s="6" t="n">
        <v>400210</v>
      </c>
      <c r="B299" s="6" t="n">
        <v>2</v>
      </c>
      <c r="C299" s="6" t="n">
        <v>202</v>
      </c>
      <c r="D299" s="6" t="s">
        <v>254</v>
      </c>
      <c r="E299" s="6" t="s">
        <v>516</v>
      </c>
      <c r="F299" s="6" t="s">
        <v>196</v>
      </c>
      <c r="G299" s="6" t="s">
        <v>129</v>
      </c>
      <c r="H299" s="6" t="s">
        <v>197</v>
      </c>
      <c r="I299" s="27" t="n">
        <v>20</v>
      </c>
      <c r="J299" s="27" t="n">
        <v>0</v>
      </c>
      <c r="K299" s="27" t="n">
        <v>12</v>
      </c>
      <c r="L299" s="28" t="n">
        <f aca="false">I299+J299</f>
        <v>20</v>
      </c>
      <c r="M299" s="28" t="n">
        <f aca="false">L299+K299</f>
        <v>32</v>
      </c>
      <c r="N299" s="22" t="str">
        <f aca="false">IF(I299&gt;0,"Sí","No")</f>
        <v>Sí</v>
      </c>
      <c r="O299" s="22" t="str">
        <f aca="false">IF(J299&gt;0,"Sí","No")</f>
        <v>No</v>
      </c>
      <c r="P299" s="22" t="str">
        <f aca="false">IF(K299&gt;0,"Sí","No")</f>
        <v>Sí</v>
      </c>
      <c r="Q299" s="22" t="str">
        <f aca="false">IF(OR(I299&gt;0,J299&gt;0),"Sí","No")</f>
        <v>Sí</v>
      </c>
      <c r="R299" s="27" t="n">
        <v>3300</v>
      </c>
      <c r="S299" s="27" t="n">
        <v>2500</v>
      </c>
      <c r="T299" s="27"/>
      <c r="U299" s="27"/>
      <c r="V299" s="27" t="n">
        <v>3500</v>
      </c>
      <c r="W299" s="12" t="n">
        <f aca="false">IF(AND(I299&gt;0,R299&gt;0),(S299-R299)/R299,"")</f>
        <v>-0.242424242424242</v>
      </c>
      <c r="X299" s="12" t="str">
        <f aca="false">IF(AND(J299&gt;0,T299&gt;0),(U299-T299)/T299,"")</f>
        <v/>
      </c>
      <c r="Y299" s="12" t="n">
        <f aca="false">IF(AND(K299&gt;0,V299&gt;0),(V299-Resumen!$B$7)/Resumen!$B$7,"")</f>
        <v>0.4</v>
      </c>
      <c r="Z299" s="28" t="n">
        <f aca="false">IF(AND(K299&gt;0,I299&gt;0,V299&gt;0,S299&gt;0),V299-S299,"")</f>
        <v>1000</v>
      </c>
      <c r="AA299" s="12" t="n">
        <f aca="false">IF(Z299&lt;&gt;"",Z299/S299,"")</f>
        <v>0.4</v>
      </c>
      <c r="AB299" s="28" t="str">
        <f aca="false">IF(AND(K299&gt;0,J299&gt;0,V299&gt;0,U299&gt;0),V299-U299,"")</f>
        <v/>
      </c>
      <c r="AC299" s="12" t="str">
        <f aca="false">IF(AB299&lt;&gt;"",AB299/U299,"")</f>
        <v/>
      </c>
      <c r="AD299" s="27" t="n">
        <v>8</v>
      </c>
      <c r="AE299" s="27" t="n">
        <v>12</v>
      </c>
      <c r="AF299" s="27" t="n">
        <v>0</v>
      </c>
      <c r="AG299" s="28" t="n">
        <f aca="false">AD299+AE299+AF299</f>
        <v>20</v>
      </c>
      <c r="AH299" s="12" t="n">
        <f aca="false">IF(AG299&gt;0,AD299/AG299,"")</f>
        <v>0.4</v>
      </c>
      <c r="AI299" s="27" t="n">
        <v>1</v>
      </c>
      <c r="AJ299" s="27" t="n">
        <v>0</v>
      </c>
      <c r="AK299" s="27" t="n">
        <v>0</v>
      </c>
      <c r="AL299" s="22" t="str">
        <f aca="false">IF(OR(AJ299&gt;0,AK299&gt;0),"Sí","No")</f>
        <v>No</v>
      </c>
      <c r="AM299" s="6" t="s">
        <v>198</v>
      </c>
      <c r="AN299" s="6"/>
      <c r="AO299" s="12" t="n">
        <f aca="false">IF(M299&gt;0,K299/M299,"")</f>
        <v>0.375</v>
      </c>
      <c r="AP299" s="22" t="str">
        <f aca="false">IF(M299&gt;=Resumen!$B$5,"Alto","Bajo")</f>
        <v>Bajo</v>
      </c>
      <c r="AQ299" s="22" t="str">
        <f aca="false">IF(AO299&gt;=Resumen!$B$28,"Alto","Bajo")</f>
        <v>Bajo</v>
      </c>
      <c r="AR299" s="22" t="str">
        <f aca="false">AP299&amp;" Potencial / "&amp;AQ299&amp;" Share"</f>
        <v>Bajo Potencial / Bajo Share</v>
      </c>
      <c r="AS299" s="22" t="str">
        <f aca="false">IF(Q299="Sí",IF(AO299&gt;=Resumen!$B$29,"Alto","Bajo"),"")</f>
        <v>Bajo</v>
      </c>
      <c r="AT299" s="22" t="str">
        <f aca="false">IF(AS299&lt;&gt;"",AP299&amp;" Potencial / "&amp;AS299&amp;" Share","")</f>
        <v>Bajo Potencial / Bajo Share</v>
      </c>
      <c r="AU299" s="22" t="str">
        <f aca="false">IF(AH299="","Sin dato",IF(AH299-AO299&gt;Resumen!$B$6,"Sobre-exhibido",IF(AO299-AH299&gt;Resumen!$B$6,"Sub-exhibido","En línea")))</f>
        <v>En línea</v>
      </c>
      <c r="AV299" s="22" t="n">
        <f aca="false">IF(AT299="","",IF(AT299="Alto Potencial / Bajo Share",1,IF(AT299="Alto Potencial / Alto Share",2,IF(AT299="Bajo Potencial / Alto Share",3,4))))</f>
        <v>4</v>
      </c>
      <c r="AW299" s="22" t="str">
        <f aca="false">IF(Q299="No","Sin competencia directa",IF(AV299=1,"1 - Foco Conquista (Alto Pot / Bajo Share)",IF(AV299=2,"2 - Foco Defensa (Alto Pot / Alto Share)",IF(AV299=3,"3 - Monitoreo (Bajo Pot / Alto Share)","4 - Baja Prioridad (Bajo Pot / Bajo Share)"))))</f>
        <v>4 - Baja Prioridad (Bajo Pot / Bajo Share)</v>
      </c>
      <c r="AX299" s="12" t="n">
        <f aca="false">IF(OR(IFERROR(AND(W299&lt;&gt;"",Y299&lt;&gt;"",Y299-W299&gt;Resumen!$B$8),FALSE()),IFERROR(AND(X299&lt;&gt;"",Y299&lt;&gt;"",Y299-X299&gt;Resumen!$B$8),FALSE())),MAX(IF(IFERROR(AND(W299&lt;&gt;"",Y299&lt;&gt;"",Y299-W299&gt;Resumen!$B$8),FALSE()),Y299-W299,0),IF(IFERROR(AND(X299&lt;&gt;"",Y299&lt;&gt;"",Y299-X299&gt;Resumen!$B$8),FALSE()),Y299-X299,0)),"")</f>
        <v>0.642424242424243</v>
      </c>
      <c r="AY299" s="22" t="str">
        <f aca="false">IF(OR(IFERROR(AND(W299&lt;&gt;"",Y299&lt;&gt;"",Y299-W299&gt;Resumen!$B$8),FALSE()),IFERROR(AND(X299&lt;&gt;"",Y299&lt;&gt;"",Y299-X299&gt;Resumen!$B$8),FALSE())),TRIM("Lays tiene mayor markup que "&amp;IF(IFERROR(AND(W299&lt;&gt;"",Y299&lt;&gt;"",Y299-W299&gt;Resumen!$B$8),FALSE()),"Quento ","")&amp;IF(IFERROR(AND(X299&lt;&gt;"",Y299&lt;&gt;"",Y299-X299&gt;Resumen!$B$8),FALSE()),"Julicroc ","")&amp;"en este PDV"),"")</f>
        <v>Lays tiene mayor markup que Quento en este PDV</v>
      </c>
      <c r="AZ299" s="22" t="str">
        <f aca="false">IF(COUNTIF('Plan Pehuamar - Lista'!$A$2:$A$167,A299)&gt;0,"Sí","No")</f>
        <v>No</v>
      </c>
      <c r="BA299" s="22" t="str">
        <f aca="false">IF(COUNTIF('Plan Combo 9+1'!$A$2:$A$226,A299)&gt;0,"Sí","No")</f>
        <v>No</v>
      </c>
      <c r="BB299" s="22" t="str">
        <f aca="false">IF(AH299="","No",IF(BA299="Sí",IF((AO299-AH299)&gt;Resumen!$B$6,"Sí","No"),IF((AO299-AH299)&gt;=Resumen!$B$132,"Sí","No")))</f>
        <v>No</v>
      </c>
      <c r="BC299" s="22" t="str">
        <f aca="false">IF(AND(N299="Sí",AL299="Sí",AI299=0),"Sí","No")</f>
        <v>No</v>
      </c>
      <c r="BD299" s="22" t="str">
        <f aca="false">IF(COUNTIF('Plan 9+1 (con Pehuamar)'!$A$2:$A$227,A299)&gt;0,"Sí","No")</f>
        <v>No</v>
      </c>
    </row>
    <row r="300" customFormat="false" ht="15" hidden="false" customHeight="true" outlineLevel="0" collapsed="false">
      <c r="A300" s="6" t="n">
        <v>400345</v>
      </c>
      <c r="B300" s="6" t="n">
        <v>2</v>
      </c>
      <c r="C300" s="6" t="n">
        <v>202</v>
      </c>
      <c r="D300" s="6" t="s">
        <v>254</v>
      </c>
      <c r="E300" s="6" t="s">
        <v>517</v>
      </c>
      <c r="F300" s="6" t="s">
        <v>201</v>
      </c>
      <c r="G300" s="6" t="s">
        <v>129</v>
      </c>
      <c r="H300" s="6" t="s">
        <v>197</v>
      </c>
      <c r="I300" s="27" t="n">
        <v>12</v>
      </c>
      <c r="J300" s="27" t="n">
        <v>6</v>
      </c>
      <c r="K300" s="27" t="n">
        <v>10</v>
      </c>
      <c r="L300" s="28" t="n">
        <f aca="false">I300+J300</f>
        <v>18</v>
      </c>
      <c r="M300" s="28" t="n">
        <f aca="false">L300+K300</f>
        <v>28</v>
      </c>
      <c r="N300" s="22" t="str">
        <f aca="false">IF(I300&gt;0,"Sí","No")</f>
        <v>Sí</v>
      </c>
      <c r="O300" s="22" t="str">
        <f aca="false">IF(J300&gt;0,"Sí","No")</f>
        <v>Sí</v>
      </c>
      <c r="P300" s="22" t="str">
        <f aca="false">IF(K300&gt;0,"Sí","No")</f>
        <v>Sí</v>
      </c>
      <c r="Q300" s="22" t="str">
        <f aca="false">IF(OR(I300&gt;0,J300&gt;0),"Sí","No")</f>
        <v>Sí</v>
      </c>
      <c r="R300" s="27" t="n">
        <v>1600</v>
      </c>
      <c r="S300" s="27" t="n">
        <v>3200</v>
      </c>
      <c r="T300" s="27" t="n">
        <v>1200</v>
      </c>
      <c r="U300" s="27" t="n">
        <v>2200</v>
      </c>
      <c r="V300" s="27" t="n">
        <v>3500</v>
      </c>
      <c r="W300" s="12" t="n">
        <f aca="false">IF(AND(I300&gt;0,R300&gt;0),(S300-R300)/R300,"")</f>
        <v>1</v>
      </c>
      <c r="X300" s="12" t="n">
        <f aca="false">IF(AND(J300&gt;0,T300&gt;0),(U300-T300)/T300,"")</f>
        <v>0.833333333333333</v>
      </c>
      <c r="Y300" s="12" t="n">
        <f aca="false">IF(AND(K300&gt;0,V300&gt;0),(V300-Resumen!$B$7)/Resumen!$B$7,"")</f>
        <v>0.4</v>
      </c>
      <c r="Z300" s="28" t="n">
        <f aca="false">IF(AND(K300&gt;0,I300&gt;0,V300&gt;0,S300&gt;0),V300-S300,"")</f>
        <v>300</v>
      </c>
      <c r="AA300" s="12" t="n">
        <f aca="false">IF(Z300&lt;&gt;"",Z300/S300,"")</f>
        <v>0.09375</v>
      </c>
      <c r="AB300" s="28" t="n">
        <f aca="false">IF(AND(K300&gt;0,J300&gt;0,V300&gt;0,U300&gt;0),V300-U300,"")</f>
        <v>1300</v>
      </c>
      <c r="AC300" s="12" t="n">
        <f aca="false">IF(AB300&lt;&gt;"",AB300/U300,"")</f>
        <v>0.590909090909091</v>
      </c>
      <c r="AD300" s="27" t="n">
        <v>6</v>
      </c>
      <c r="AE300" s="27" t="n">
        <v>4</v>
      </c>
      <c r="AF300" s="27" t="n">
        <v>2</v>
      </c>
      <c r="AG300" s="28" t="n">
        <f aca="false">AD300+AE300+AF300</f>
        <v>12</v>
      </c>
      <c r="AH300" s="12" t="n">
        <f aca="false">IF(AG300&gt;0,AD300/AG300,"")</f>
        <v>0.5</v>
      </c>
      <c r="AI300" s="27" t="n">
        <v>1</v>
      </c>
      <c r="AJ300" s="27" t="n">
        <v>0</v>
      </c>
      <c r="AK300" s="27" t="n">
        <v>0</v>
      </c>
      <c r="AL300" s="22" t="str">
        <f aca="false">IF(OR(AJ300&gt;0,AK300&gt;0),"Sí","No")</f>
        <v>No</v>
      </c>
      <c r="AM300" s="6" t="s">
        <v>198</v>
      </c>
      <c r="AN300" s="6" t="s">
        <v>198</v>
      </c>
      <c r="AO300" s="12" t="n">
        <f aca="false">IF(M300&gt;0,K300/M300,"")</f>
        <v>0.357142857142857</v>
      </c>
      <c r="AP300" s="22" t="str">
        <f aca="false">IF(M300&gt;=Resumen!$B$5,"Alto","Bajo")</f>
        <v>Bajo</v>
      </c>
      <c r="AQ300" s="22" t="str">
        <f aca="false">IF(AO300&gt;=Resumen!$B$28,"Alto","Bajo")</f>
        <v>Bajo</v>
      </c>
      <c r="AR300" s="22" t="str">
        <f aca="false">AP300&amp;" Potencial / "&amp;AQ300&amp;" Share"</f>
        <v>Bajo Potencial / Bajo Share</v>
      </c>
      <c r="AS300" s="22" t="str">
        <f aca="false">IF(Q300="Sí",IF(AO300&gt;=Resumen!$B$29,"Alto","Bajo"),"")</f>
        <v>Bajo</v>
      </c>
      <c r="AT300" s="22" t="str">
        <f aca="false">IF(AS300&lt;&gt;"",AP300&amp;" Potencial / "&amp;AS300&amp;" Share","")</f>
        <v>Bajo Potencial / Bajo Share</v>
      </c>
      <c r="AU300" s="22" t="str">
        <f aca="false">IF(AH300="","Sin dato",IF(AH300-AO300&gt;Resumen!$B$6,"Sobre-exhibido",IF(AO300-AH300&gt;Resumen!$B$6,"Sub-exhibido","En línea")))</f>
        <v>Sobre-exhibido</v>
      </c>
      <c r="AV300" s="22" t="n">
        <f aca="false">IF(AT300="","",IF(AT300="Alto Potencial / Bajo Share",1,IF(AT300="Alto Potencial / Alto Share",2,IF(AT300="Bajo Potencial / Alto Share",3,4))))</f>
        <v>4</v>
      </c>
      <c r="AW300" s="22" t="str">
        <f aca="false">IF(Q300="No","Sin competencia directa",IF(AV300=1,"1 - Foco Conquista (Alto Pot / Bajo Share)",IF(AV300=2,"2 - Foco Defensa (Alto Pot / Alto Share)",IF(AV300=3,"3 - Monitoreo (Bajo Pot / Alto Share)","4 - Baja Prioridad (Bajo Pot / Bajo Share)"))))</f>
        <v>4 - Baja Prioridad (Bajo Pot / Bajo Share)</v>
      </c>
      <c r="AX300" s="12" t="str">
        <f aca="false">IF(OR(IFERROR(AND(W300&lt;&gt;"",Y300&lt;&gt;"",Y300-W300&gt;Resumen!$B$8),FALSE()),IFERROR(AND(X300&lt;&gt;"",Y300&lt;&gt;"",Y300-X300&gt;Resumen!$B$8),FALSE())),MAX(IF(IFERROR(AND(W300&lt;&gt;"",Y300&lt;&gt;"",Y300-W300&gt;Resumen!$B$8),FALSE()),Y300-W300,0),IF(IFERROR(AND(X300&lt;&gt;"",Y300&lt;&gt;"",Y300-X300&gt;Resumen!$B$8),FALSE()),Y300-X300,0)),"")</f>
        <v/>
      </c>
      <c r="AY300" s="22" t="str">
        <f aca="false">IF(OR(IFERROR(AND(W300&lt;&gt;"",Y300&lt;&gt;"",Y300-W300&gt;Resumen!$B$8),FALSE()),IFERROR(AND(X300&lt;&gt;"",Y300&lt;&gt;"",Y300-X300&gt;Resumen!$B$8),FALSE())),TRIM("Lays tiene mayor markup que "&amp;IF(IFERROR(AND(W300&lt;&gt;"",Y300&lt;&gt;"",Y300-W300&gt;Resumen!$B$8),FALSE()),"Quento ","")&amp;IF(IFERROR(AND(X300&lt;&gt;"",Y300&lt;&gt;"",Y300-X300&gt;Resumen!$B$8),FALSE()),"Julicroc ","")&amp;"en este PDV"),"")</f>
        <v/>
      </c>
      <c r="AZ300" s="22" t="str">
        <f aca="false">IF(COUNTIF('Plan Pehuamar - Lista'!$A$2:$A$167,A300)&gt;0,"Sí","No")</f>
        <v>No</v>
      </c>
      <c r="BA300" s="22" t="str">
        <f aca="false">IF(COUNTIF('Plan Combo 9+1'!$A$2:$A$226,A300)&gt;0,"Sí","No")</f>
        <v>No</v>
      </c>
      <c r="BB300" s="22" t="str">
        <f aca="false">IF(AH300="","No",IF(BA300="Sí",IF((AO300-AH300)&gt;Resumen!$B$6,"Sí","No"),IF((AO300-AH300)&gt;=Resumen!$B$132,"Sí","No")))</f>
        <v>No</v>
      </c>
      <c r="BC300" s="22" t="str">
        <f aca="false">IF(AND(N300="Sí",AL300="Sí",AI300=0),"Sí","No")</f>
        <v>No</v>
      </c>
      <c r="BD300" s="22" t="str">
        <f aca="false">IF(COUNTIF('Plan 9+1 (con Pehuamar)'!$A$2:$A$227,A300)&gt;0,"Sí","No")</f>
        <v>No</v>
      </c>
    </row>
    <row r="301" customFormat="false" ht="15" hidden="false" customHeight="true" outlineLevel="0" collapsed="false">
      <c r="A301" s="6" t="n">
        <v>400346</v>
      </c>
      <c r="B301" s="6" t="n">
        <v>2</v>
      </c>
      <c r="C301" s="6" t="n">
        <v>202</v>
      </c>
      <c r="D301" s="6" t="s">
        <v>254</v>
      </c>
      <c r="E301" s="6" t="s">
        <v>518</v>
      </c>
      <c r="F301" s="6" t="s">
        <v>382</v>
      </c>
      <c r="G301" s="6" t="s">
        <v>129</v>
      </c>
      <c r="H301" s="6" t="s">
        <v>197</v>
      </c>
      <c r="I301" s="27" t="n">
        <v>0</v>
      </c>
      <c r="J301" s="27" t="n">
        <v>0</v>
      </c>
      <c r="K301" s="27" t="n">
        <v>57.4</v>
      </c>
      <c r="L301" s="28" t="n">
        <f aca="false">I301+J301</f>
        <v>0</v>
      </c>
      <c r="M301" s="28" t="n">
        <f aca="false">L301+K301</f>
        <v>57.4</v>
      </c>
      <c r="N301" s="22" t="str">
        <f aca="false">IF(I301&gt;0,"Sí","No")</f>
        <v>No</v>
      </c>
      <c r="O301" s="22" t="str">
        <f aca="false">IF(J301&gt;0,"Sí","No")</f>
        <v>No</v>
      </c>
      <c r="P301" s="22" t="str">
        <f aca="false">IF(K301&gt;0,"Sí","No")</f>
        <v>Sí</v>
      </c>
      <c r="Q301" s="22" t="str">
        <f aca="false">IF(OR(I301&gt;0,J301&gt;0),"Sí","No")</f>
        <v>No</v>
      </c>
      <c r="R301" s="27"/>
      <c r="S301" s="27"/>
      <c r="T301" s="27"/>
      <c r="U301" s="27"/>
      <c r="V301" s="27"/>
      <c r="W301" s="12" t="str">
        <f aca="false">IF(AND(I301&gt;0,R301&gt;0),(S301-R301)/R301,"")</f>
        <v/>
      </c>
      <c r="X301" s="12" t="str">
        <f aca="false">IF(AND(J301&gt;0,T301&gt;0),(U301-T301)/T301,"")</f>
        <v/>
      </c>
      <c r="Y301" s="12" t="str">
        <f aca="false">IF(AND(K301&gt;0,V301&gt;0),(V301-Resumen!$B$7)/Resumen!$B$7,"")</f>
        <v/>
      </c>
      <c r="Z301" s="28" t="str">
        <f aca="false">IF(AND(K301&gt;0,I301&gt;0,V301&gt;0,S301&gt;0),V301-S301,"")</f>
        <v/>
      </c>
      <c r="AA301" s="12" t="str">
        <f aca="false">IF(Z301&lt;&gt;"",Z301/S301,"")</f>
        <v/>
      </c>
      <c r="AB301" s="28" t="str">
        <f aca="false">IF(AND(K301&gt;0,J301&gt;0,V301&gt;0,U301&gt;0),V301-U301,"")</f>
        <v/>
      </c>
      <c r="AC301" s="12" t="str">
        <f aca="false">IF(AB301&lt;&gt;"",AB301/U301,"")</f>
        <v/>
      </c>
      <c r="AD301" s="27" t="n">
        <v>0</v>
      </c>
      <c r="AE301" s="27" t="n">
        <v>0</v>
      </c>
      <c r="AF301" s="27" t="n">
        <v>0</v>
      </c>
      <c r="AG301" s="28" t="n">
        <f aca="false">AD301+AE301+AF301</f>
        <v>0</v>
      </c>
      <c r="AH301" s="12" t="str">
        <f aca="false">IF(AG301&gt;0,AD301/AG301,"")</f>
        <v/>
      </c>
      <c r="AI301" s="27" t="n">
        <v>0</v>
      </c>
      <c r="AJ301" s="27" t="n">
        <v>0</v>
      </c>
      <c r="AK301" s="27" t="n">
        <v>0</v>
      </c>
      <c r="AL301" s="22" t="str">
        <f aca="false">IF(OR(AJ301&gt;0,AK301&gt;0),"Sí","No")</f>
        <v>No</v>
      </c>
      <c r="AM301" s="6"/>
      <c r="AN301" s="6"/>
      <c r="AO301" s="12" t="n">
        <f aca="false">IF(M301&gt;0,K301/M301,"")</f>
        <v>1</v>
      </c>
      <c r="AP301" s="22" t="str">
        <f aca="false">IF(M301&gt;=Resumen!$B$5,"Alto","Bajo")</f>
        <v>Alto</v>
      </c>
      <c r="AQ301" s="22" t="str">
        <f aca="false">IF(AO301&gt;=Resumen!$B$28,"Alto","Bajo")</f>
        <v>Alto</v>
      </c>
      <c r="AR301" s="22" t="str">
        <f aca="false">AP301&amp;" Potencial / "&amp;AQ301&amp;" Share"</f>
        <v>Alto Potencial / Alto Share</v>
      </c>
      <c r="AS301" s="22" t="str">
        <f aca="false">IF(Q301="Sí",IF(AO301&gt;=Resumen!$B$29,"Alto","Bajo"),"")</f>
        <v/>
      </c>
      <c r="AT301" s="22" t="str">
        <f aca="false">IF(AS301&lt;&gt;"",AP301&amp;" Potencial / "&amp;AS301&amp;" Share","")</f>
        <v/>
      </c>
      <c r="AU301" s="22" t="str">
        <f aca="false">IF(AH301="","Sin dato",IF(AH301-AO301&gt;Resumen!$B$6,"Sobre-exhibido",IF(AO301-AH301&gt;Resumen!$B$6,"Sub-exhibido","En línea")))</f>
        <v>Sin dato</v>
      </c>
      <c r="AV301" s="22" t="str">
        <f aca="false">IF(AT301="","",IF(AT301="Alto Potencial / Bajo Share",1,IF(AT301="Alto Potencial / Alto Share",2,IF(AT301="Bajo Potencial / Alto Share",3,4))))</f>
        <v/>
      </c>
      <c r="AW301" s="22" t="str">
        <f aca="false">IF(Q301="No","Sin competencia directa",IF(AV301=1,"1 - Foco Conquista (Alto Pot / Bajo Share)",IF(AV301=2,"2 - Foco Defensa (Alto Pot / Alto Share)",IF(AV301=3,"3 - Monitoreo (Bajo Pot / Alto Share)","4 - Baja Prioridad (Bajo Pot / Bajo Share)"))))</f>
        <v>Sin competencia directa</v>
      </c>
      <c r="AX301" s="12" t="str">
        <f aca="false">IF(OR(IFERROR(AND(W301&lt;&gt;"",Y301&lt;&gt;"",Y301-W301&gt;Resumen!$B$8),FALSE()),IFERROR(AND(X301&lt;&gt;"",Y301&lt;&gt;"",Y301-X301&gt;Resumen!$B$8),FALSE())),MAX(IF(IFERROR(AND(W301&lt;&gt;"",Y301&lt;&gt;"",Y301-W301&gt;Resumen!$B$8),FALSE()),Y301-W301,0),IF(IFERROR(AND(X301&lt;&gt;"",Y301&lt;&gt;"",Y301-X301&gt;Resumen!$B$8),FALSE()),Y301-X301,0)),"")</f>
        <v/>
      </c>
      <c r="AY301" s="22" t="str">
        <f aca="false">IF(OR(IFERROR(AND(W301&lt;&gt;"",Y301&lt;&gt;"",Y301-W301&gt;Resumen!$B$8),FALSE()),IFERROR(AND(X301&lt;&gt;"",Y301&lt;&gt;"",Y301-X301&gt;Resumen!$B$8),FALSE())),TRIM("Lays tiene mayor markup que "&amp;IF(IFERROR(AND(W301&lt;&gt;"",Y301&lt;&gt;"",Y301-W301&gt;Resumen!$B$8),FALSE()),"Quento ","")&amp;IF(IFERROR(AND(X301&lt;&gt;"",Y301&lt;&gt;"",Y301-X301&gt;Resumen!$B$8),FALSE()),"Julicroc ","")&amp;"en este PDV"),"")</f>
        <v/>
      </c>
      <c r="AZ301" s="22" t="str">
        <f aca="false">IF(COUNTIF('Plan Pehuamar - Lista'!$A$2:$A$167,A301)&gt;0,"Sí","No")</f>
        <v>No</v>
      </c>
      <c r="BA301" s="22" t="str">
        <f aca="false">IF(COUNTIF('Plan Combo 9+1'!$A$2:$A$226,A301)&gt;0,"Sí","No")</f>
        <v>No</v>
      </c>
      <c r="BB301" s="22" t="str">
        <f aca="false">IF(AH301="","No",IF(BA301="Sí",IF((AO301-AH301)&gt;Resumen!$B$6,"Sí","No"),IF((AO301-AH301)&gt;=Resumen!$B$132,"Sí","No")))</f>
        <v>No</v>
      </c>
      <c r="BC301" s="22" t="str">
        <f aca="false">IF(AND(N301="Sí",AL301="Sí",AI301=0),"Sí","No")</f>
        <v>No</v>
      </c>
      <c r="BD301" s="22" t="str">
        <f aca="false">IF(COUNTIF('Plan 9+1 (con Pehuamar)'!$A$2:$A$227,A301)&gt;0,"Sí","No")</f>
        <v>No</v>
      </c>
    </row>
    <row r="302" customFormat="false" ht="15" hidden="false" customHeight="true" outlineLevel="0" collapsed="false">
      <c r="A302" s="6" t="n">
        <v>400352</v>
      </c>
      <c r="B302" s="6" t="n">
        <v>2</v>
      </c>
      <c r="C302" s="6" t="n">
        <v>202</v>
      </c>
      <c r="D302" s="6" t="s">
        <v>254</v>
      </c>
      <c r="E302" s="6" t="s">
        <v>519</v>
      </c>
      <c r="F302" s="6" t="s">
        <v>201</v>
      </c>
      <c r="G302" s="6" t="s">
        <v>129</v>
      </c>
      <c r="H302" s="6" t="s">
        <v>197</v>
      </c>
      <c r="I302" s="27" t="n">
        <v>8</v>
      </c>
      <c r="J302" s="27" t="n">
        <v>0</v>
      </c>
      <c r="K302" s="27" t="n">
        <v>6</v>
      </c>
      <c r="L302" s="28" t="n">
        <f aca="false">I302+J302</f>
        <v>8</v>
      </c>
      <c r="M302" s="28" t="n">
        <f aca="false">L302+K302</f>
        <v>14</v>
      </c>
      <c r="N302" s="22" t="str">
        <f aca="false">IF(I302&gt;0,"Sí","No")</f>
        <v>Sí</v>
      </c>
      <c r="O302" s="22" t="str">
        <f aca="false">IF(J302&gt;0,"Sí","No")</f>
        <v>No</v>
      </c>
      <c r="P302" s="22" t="str">
        <f aca="false">IF(K302&gt;0,"Sí","No")</f>
        <v>Sí</v>
      </c>
      <c r="Q302" s="22" t="str">
        <f aca="false">IF(OR(I302&gt;0,J302&gt;0),"Sí","No")</f>
        <v>Sí</v>
      </c>
      <c r="R302" s="27" t="n">
        <v>1600</v>
      </c>
      <c r="S302" s="27" t="n">
        <v>3000</v>
      </c>
      <c r="T302" s="27"/>
      <c r="U302" s="27"/>
      <c r="V302" s="27" t="n">
        <v>3800</v>
      </c>
      <c r="W302" s="12" t="n">
        <f aca="false">IF(AND(I302&gt;0,R302&gt;0),(S302-R302)/R302,"")</f>
        <v>0.875</v>
      </c>
      <c r="X302" s="12" t="str">
        <f aca="false">IF(AND(J302&gt;0,T302&gt;0),(U302-T302)/T302,"")</f>
        <v/>
      </c>
      <c r="Y302" s="12" t="n">
        <f aca="false">IF(AND(K302&gt;0,V302&gt;0),(V302-Resumen!$B$7)/Resumen!$B$7,"")</f>
        <v>0.52</v>
      </c>
      <c r="Z302" s="28" t="n">
        <f aca="false">IF(AND(K302&gt;0,I302&gt;0,V302&gt;0,S302&gt;0),V302-S302,"")</f>
        <v>800</v>
      </c>
      <c r="AA302" s="12" t="n">
        <f aca="false">IF(Z302&lt;&gt;"",Z302/S302,"")</f>
        <v>0.266666666666667</v>
      </c>
      <c r="AB302" s="28" t="str">
        <f aca="false">IF(AND(K302&gt;0,J302&gt;0,V302&gt;0,U302&gt;0),V302-U302,"")</f>
        <v/>
      </c>
      <c r="AC302" s="12" t="str">
        <f aca="false">IF(AB302&lt;&gt;"",AB302/U302,"")</f>
        <v/>
      </c>
      <c r="AD302" s="27" t="n">
        <v>6</v>
      </c>
      <c r="AE302" s="27" t="n">
        <v>10</v>
      </c>
      <c r="AF302" s="27" t="n">
        <v>0</v>
      </c>
      <c r="AG302" s="28" t="n">
        <f aca="false">AD302+AE302+AF302</f>
        <v>16</v>
      </c>
      <c r="AH302" s="12" t="n">
        <f aca="false">IF(AG302&gt;0,AD302/AG302,"")</f>
        <v>0.375</v>
      </c>
      <c r="AI302" s="27" t="n">
        <v>1</v>
      </c>
      <c r="AJ302" s="27" t="n">
        <v>1</v>
      </c>
      <c r="AK302" s="27" t="n">
        <v>0</v>
      </c>
      <c r="AL302" s="22" t="str">
        <f aca="false">IF(OR(AJ302&gt;0,AK302&gt;0),"Sí","No")</f>
        <v>Sí</v>
      </c>
      <c r="AM302" s="6" t="s">
        <v>198</v>
      </c>
      <c r="AN302" s="6"/>
      <c r="AO302" s="12" t="n">
        <f aca="false">IF(M302&gt;0,K302/M302,"")</f>
        <v>0.428571428571429</v>
      </c>
      <c r="AP302" s="22" t="str">
        <f aca="false">IF(M302&gt;=Resumen!$B$5,"Alto","Bajo")</f>
        <v>Bajo</v>
      </c>
      <c r="AQ302" s="22" t="str">
        <f aca="false">IF(AO302&gt;=Resumen!$B$28,"Alto","Bajo")</f>
        <v>Alto</v>
      </c>
      <c r="AR302" s="22" t="str">
        <f aca="false">AP302&amp;" Potencial / "&amp;AQ302&amp;" Share"</f>
        <v>Bajo Potencial / Alto Share</v>
      </c>
      <c r="AS302" s="22" t="str">
        <f aca="false">IF(Q302="Sí",IF(AO302&gt;=Resumen!$B$29,"Alto","Bajo"),"")</f>
        <v>Bajo</v>
      </c>
      <c r="AT302" s="22" t="str">
        <f aca="false">IF(AS302&lt;&gt;"",AP302&amp;" Potencial / "&amp;AS302&amp;" Share","")</f>
        <v>Bajo Potencial / Bajo Share</v>
      </c>
      <c r="AU302" s="22" t="str">
        <f aca="false">IF(AH302="","Sin dato",IF(AH302-AO302&gt;Resumen!$B$6,"Sobre-exhibido",IF(AO302-AH302&gt;Resumen!$B$6,"Sub-exhibido","En línea")))</f>
        <v>Sub-exhibido</v>
      </c>
      <c r="AV302" s="22" t="n">
        <f aca="false">IF(AT302="","",IF(AT302="Alto Potencial / Bajo Share",1,IF(AT302="Alto Potencial / Alto Share",2,IF(AT302="Bajo Potencial / Alto Share",3,4))))</f>
        <v>4</v>
      </c>
      <c r="AW302" s="22" t="str">
        <f aca="false">IF(Q302="No","Sin competencia directa",IF(AV302=1,"1 - Foco Conquista (Alto Pot / Bajo Share)",IF(AV302=2,"2 - Foco Defensa (Alto Pot / Alto Share)",IF(AV302=3,"3 - Monitoreo (Bajo Pot / Alto Share)","4 - Baja Prioridad (Bajo Pot / Bajo Share)"))))</f>
        <v>4 - Baja Prioridad (Bajo Pot / Bajo Share)</v>
      </c>
      <c r="AX302" s="12" t="str">
        <f aca="false">IF(OR(IFERROR(AND(W302&lt;&gt;"",Y302&lt;&gt;"",Y302-W302&gt;Resumen!$B$8),FALSE()),IFERROR(AND(X302&lt;&gt;"",Y302&lt;&gt;"",Y302-X302&gt;Resumen!$B$8),FALSE())),MAX(IF(IFERROR(AND(W302&lt;&gt;"",Y302&lt;&gt;"",Y302-W302&gt;Resumen!$B$8),FALSE()),Y302-W302,0),IF(IFERROR(AND(X302&lt;&gt;"",Y302&lt;&gt;"",Y302-X302&gt;Resumen!$B$8),FALSE()),Y302-X302,0)),"")</f>
        <v/>
      </c>
      <c r="AY302" s="22" t="str">
        <f aca="false">IF(OR(IFERROR(AND(W302&lt;&gt;"",Y302&lt;&gt;"",Y302-W302&gt;Resumen!$B$8),FALSE()),IFERROR(AND(X302&lt;&gt;"",Y302&lt;&gt;"",Y302-X302&gt;Resumen!$B$8),FALSE())),TRIM("Lays tiene mayor markup que "&amp;IF(IFERROR(AND(W302&lt;&gt;"",Y302&lt;&gt;"",Y302-W302&gt;Resumen!$B$8),FALSE()),"Quento ","")&amp;IF(IFERROR(AND(X302&lt;&gt;"",Y302&lt;&gt;"",Y302-X302&gt;Resumen!$B$8),FALSE()),"Julicroc ","")&amp;"en este PDV"),"")</f>
        <v/>
      </c>
      <c r="AZ302" s="22" t="str">
        <f aca="false">IF(COUNTIF('Plan Pehuamar - Lista'!$A$2:$A$167,A302)&gt;0,"Sí","No")</f>
        <v>No</v>
      </c>
      <c r="BA302" s="22" t="str">
        <f aca="false">IF(COUNTIF('Plan Combo 9+1'!$A$2:$A$226,A302)&gt;0,"Sí","No")</f>
        <v>No</v>
      </c>
      <c r="BB302" s="22" t="str">
        <f aca="false">IF(AH302="","No",IF(BA302="Sí",IF((AO302-AH302)&gt;Resumen!$B$6,"Sí","No"),IF((AO302-AH302)&gt;=Resumen!$B$132,"Sí","No")))</f>
        <v>No</v>
      </c>
      <c r="BC302" s="22" t="str">
        <f aca="false">IF(AND(N302="Sí",AL302="Sí",AI302=0),"Sí","No")</f>
        <v>No</v>
      </c>
      <c r="BD302" s="22" t="str">
        <f aca="false">IF(COUNTIF('Plan 9+1 (con Pehuamar)'!$A$2:$A$227,A302)&gt;0,"Sí","No")</f>
        <v>No</v>
      </c>
    </row>
    <row r="303" customFormat="false" ht="15" hidden="false" customHeight="true" outlineLevel="0" collapsed="false">
      <c r="A303" s="6" t="n">
        <v>400356</v>
      </c>
      <c r="B303" s="6" t="n">
        <v>2</v>
      </c>
      <c r="C303" s="6" t="n">
        <v>202</v>
      </c>
      <c r="D303" s="6" t="s">
        <v>254</v>
      </c>
      <c r="E303" s="6" t="s">
        <v>520</v>
      </c>
      <c r="F303" s="6" t="s">
        <v>196</v>
      </c>
      <c r="G303" s="6" t="s">
        <v>129</v>
      </c>
      <c r="H303" s="6" t="s">
        <v>197</v>
      </c>
      <c r="I303" s="27" t="n">
        <v>8</v>
      </c>
      <c r="J303" s="27" t="n">
        <v>0</v>
      </c>
      <c r="K303" s="27" t="n">
        <v>8</v>
      </c>
      <c r="L303" s="28" t="n">
        <f aca="false">I303+J303</f>
        <v>8</v>
      </c>
      <c r="M303" s="28" t="n">
        <f aca="false">L303+K303</f>
        <v>16</v>
      </c>
      <c r="N303" s="22" t="str">
        <f aca="false">IF(I303&gt;0,"Sí","No")</f>
        <v>Sí</v>
      </c>
      <c r="O303" s="22" t="str">
        <f aca="false">IF(J303&gt;0,"Sí","No")</f>
        <v>No</v>
      </c>
      <c r="P303" s="22" t="str">
        <f aca="false">IF(K303&gt;0,"Sí","No")</f>
        <v>Sí</v>
      </c>
      <c r="Q303" s="22" t="str">
        <f aca="false">IF(OR(I303&gt;0,J303&gt;0),"Sí","No")</f>
        <v>Sí</v>
      </c>
      <c r="R303" s="27" t="n">
        <v>1800</v>
      </c>
      <c r="S303" s="27" t="n">
        <v>3000</v>
      </c>
      <c r="T303" s="27"/>
      <c r="U303" s="27"/>
      <c r="V303" s="27" t="n">
        <v>3500</v>
      </c>
      <c r="W303" s="12" t="n">
        <f aca="false">IF(AND(I303&gt;0,R303&gt;0),(S303-R303)/R303,"")</f>
        <v>0.666666666666667</v>
      </c>
      <c r="X303" s="12" t="str">
        <f aca="false">IF(AND(J303&gt;0,T303&gt;0),(U303-T303)/T303,"")</f>
        <v/>
      </c>
      <c r="Y303" s="12" t="n">
        <f aca="false">IF(AND(K303&gt;0,V303&gt;0),(V303-Resumen!$B$7)/Resumen!$B$7,"")</f>
        <v>0.4</v>
      </c>
      <c r="Z303" s="28" t="n">
        <f aca="false">IF(AND(K303&gt;0,I303&gt;0,V303&gt;0,S303&gt;0),V303-S303,"")</f>
        <v>500</v>
      </c>
      <c r="AA303" s="12" t="n">
        <f aca="false">IF(Z303&lt;&gt;"",Z303/S303,"")</f>
        <v>0.166666666666667</v>
      </c>
      <c r="AB303" s="28" t="str">
        <f aca="false">IF(AND(K303&gt;0,J303&gt;0,V303&gt;0,U303&gt;0),V303-U303,"")</f>
        <v/>
      </c>
      <c r="AC303" s="12" t="str">
        <f aca="false">IF(AB303&lt;&gt;"",AB303/U303,"")</f>
        <v/>
      </c>
      <c r="AD303" s="27" t="n">
        <v>8</v>
      </c>
      <c r="AE303" s="27" t="n">
        <v>10</v>
      </c>
      <c r="AF303" s="27" t="n">
        <v>0</v>
      </c>
      <c r="AG303" s="28" t="n">
        <f aca="false">AD303+AE303+AF303</f>
        <v>18</v>
      </c>
      <c r="AH303" s="12" t="n">
        <f aca="false">IF(AG303&gt;0,AD303/AG303,"")</f>
        <v>0.444444444444444</v>
      </c>
      <c r="AI303" s="27" t="n">
        <v>0</v>
      </c>
      <c r="AJ303" s="27" t="n">
        <v>0</v>
      </c>
      <c r="AK303" s="27" t="n">
        <v>0</v>
      </c>
      <c r="AL303" s="22" t="str">
        <f aca="false">IF(OR(AJ303&gt;0,AK303&gt;0),"Sí","No")</f>
        <v>No</v>
      </c>
      <c r="AM303" s="6" t="s">
        <v>198</v>
      </c>
      <c r="AN303" s="6"/>
      <c r="AO303" s="12" t="n">
        <f aca="false">IF(M303&gt;0,K303/M303,"")</f>
        <v>0.5</v>
      </c>
      <c r="AP303" s="22" t="str">
        <f aca="false">IF(M303&gt;=Resumen!$B$5,"Alto","Bajo")</f>
        <v>Bajo</v>
      </c>
      <c r="AQ303" s="22" t="str">
        <f aca="false">IF(AO303&gt;=Resumen!$B$28,"Alto","Bajo")</f>
        <v>Alto</v>
      </c>
      <c r="AR303" s="22" t="str">
        <f aca="false">AP303&amp;" Potencial / "&amp;AQ303&amp;" Share"</f>
        <v>Bajo Potencial / Alto Share</v>
      </c>
      <c r="AS303" s="22" t="str">
        <f aca="false">IF(Q303="Sí",IF(AO303&gt;=Resumen!$B$29,"Alto","Bajo"),"")</f>
        <v>Alto</v>
      </c>
      <c r="AT303" s="22" t="str">
        <f aca="false">IF(AS303&lt;&gt;"",AP303&amp;" Potencial / "&amp;AS303&amp;" Share","")</f>
        <v>Bajo Potencial / Alto Share</v>
      </c>
      <c r="AU303" s="22" t="str">
        <f aca="false">IF(AH303="","Sin dato",IF(AH303-AO303&gt;Resumen!$B$6,"Sobre-exhibido",IF(AO303-AH303&gt;Resumen!$B$6,"Sub-exhibido","En línea")))</f>
        <v>Sub-exhibido</v>
      </c>
      <c r="AV303" s="22" t="n">
        <f aca="false">IF(AT303="","",IF(AT303="Alto Potencial / Bajo Share",1,IF(AT303="Alto Potencial / Alto Share",2,IF(AT303="Bajo Potencial / Alto Share",3,4))))</f>
        <v>3</v>
      </c>
      <c r="AW303" s="22" t="str">
        <f aca="false">IF(Q303="No","Sin competencia directa",IF(AV303=1,"1 - Foco Conquista (Alto Pot / Bajo Share)",IF(AV303=2,"2 - Foco Defensa (Alto Pot / Alto Share)",IF(AV303=3,"3 - Monitoreo (Bajo Pot / Alto Share)","4 - Baja Prioridad (Bajo Pot / Bajo Share)"))))</f>
        <v>3 - Monitoreo (Bajo Pot / Alto Share)</v>
      </c>
      <c r="AX303" s="12" t="str">
        <f aca="false">IF(OR(IFERROR(AND(W303&lt;&gt;"",Y303&lt;&gt;"",Y303-W303&gt;Resumen!$B$8),FALSE()),IFERROR(AND(X303&lt;&gt;"",Y303&lt;&gt;"",Y303-X303&gt;Resumen!$B$8),FALSE())),MAX(IF(IFERROR(AND(W303&lt;&gt;"",Y303&lt;&gt;"",Y303-W303&gt;Resumen!$B$8),FALSE()),Y303-W303,0),IF(IFERROR(AND(X303&lt;&gt;"",Y303&lt;&gt;"",Y303-X303&gt;Resumen!$B$8),FALSE()),Y303-X303,0)),"")</f>
        <v/>
      </c>
      <c r="AY303" s="22" t="str">
        <f aca="false">IF(OR(IFERROR(AND(W303&lt;&gt;"",Y303&lt;&gt;"",Y303-W303&gt;Resumen!$B$8),FALSE()),IFERROR(AND(X303&lt;&gt;"",Y303&lt;&gt;"",Y303-X303&gt;Resumen!$B$8),FALSE())),TRIM("Lays tiene mayor markup que "&amp;IF(IFERROR(AND(W303&lt;&gt;"",Y303&lt;&gt;"",Y303-W303&gt;Resumen!$B$8),FALSE()),"Quento ","")&amp;IF(IFERROR(AND(X303&lt;&gt;"",Y303&lt;&gt;"",Y303-X303&gt;Resumen!$B$8),FALSE()),"Julicroc ","")&amp;"en este PDV"),"")</f>
        <v/>
      </c>
      <c r="AZ303" s="22" t="str">
        <f aca="false">IF(COUNTIF('Plan Pehuamar - Lista'!$A$2:$A$167,A303)&gt;0,"Sí","No")</f>
        <v>No</v>
      </c>
      <c r="BA303" s="22" t="str">
        <f aca="false">IF(COUNTIF('Plan Combo 9+1'!$A$2:$A$226,A303)&gt;0,"Sí","No")</f>
        <v>No</v>
      </c>
      <c r="BB303" s="22" t="str">
        <f aca="false">IF(AH303="","No",IF(BA303="Sí",IF((AO303-AH303)&gt;Resumen!$B$6,"Sí","No"),IF((AO303-AH303)&gt;=Resumen!$B$132,"Sí","No")))</f>
        <v>No</v>
      </c>
      <c r="BC303" s="22" t="str">
        <f aca="false">IF(AND(N303="Sí",AL303="Sí",AI303=0),"Sí","No")</f>
        <v>No</v>
      </c>
      <c r="BD303" s="22" t="str">
        <f aca="false">IF(COUNTIF('Plan 9+1 (con Pehuamar)'!$A$2:$A$227,A303)&gt;0,"Sí","No")</f>
        <v>No</v>
      </c>
    </row>
    <row r="304" customFormat="false" ht="15" hidden="false" customHeight="true" outlineLevel="0" collapsed="false">
      <c r="A304" s="6" t="n">
        <v>400359</v>
      </c>
      <c r="B304" s="6" t="n">
        <v>2</v>
      </c>
      <c r="C304" s="6" t="n">
        <v>202</v>
      </c>
      <c r="D304" s="6" t="s">
        <v>254</v>
      </c>
      <c r="E304" s="6" t="s">
        <v>521</v>
      </c>
      <c r="F304" s="6" t="s">
        <v>201</v>
      </c>
      <c r="G304" s="6" t="s">
        <v>129</v>
      </c>
      <c r="H304" s="6" t="s">
        <v>197</v>
      </c>
      <c r="I304" s="27" t="n">
        <v>12</v>
      </c>
      <c r="J304" s="27" t="n">
        <v>0</v>
      </c>
      <c r="K304" s="27" t="n">
        <v>8</v>
      </c>
      <c r="L304" s="28" t="n">
        <f aca="false">I304+J304</f>
        <v>12</v>
      </c>
      <c r="M304" s="28" t="n">
        <f aca="false">L304+K304</f>
        <v>20</v>
      </c>
      <c r="N304" s="22" t="str">
        <f aca="false">IF(I304&gt;0,"Sí","No")</f>
        <v>Sí</v>
      </c>
      <c r="O304" s="22" t="str">
        <f aca="false">IF(J304&gt;0,"Sí","No")</f>
        <v>No</v>
      </c>
      <c r="P304" s="22" t="str">
        <f aca="false">IF(K304&gt;0,"Sí","No")</f>
        <v>Sí</v>
      </c>
      <c r="Q304" s="22" t="str">
        <f aca="false">IF(OR(I304&gt;0,J304&gt;0),"Sí","No")</f>
        <v>Sí</v>
      </c>
      <c r="R304" s="27" t="n">
        <v>1800</v>
      </c>
      <c r="S304" s="27" t="n">
        <v>4000</v>
      </c>
      <c r="T304" s="27"/>
      <c r="U304" s="27"/>
      <c r="V304" s="27" t="n">
        <v>3500</v>
      </c>
      <c r="W304" s="12" t="n">
        <f aca="false">IF(AND(I304&gt;0,R304&gt;0),(S304-R304)/R304,"")</f>
        <v>1.22222222222222</v>
      </c>
      <c r="X304" s="12" t="str">
        <f aca="false">IF(AND(J304&gt;0,T304&gt;0),(U304-T304)/T304,"")</f>
        <v/>
      </c>
      <c r="Y304" s="12" t="n">
        <f aca="false">IF(AND(K304&gt;0,V304&gt;0),(V304-Resumen!$B$7)/Resumen!$B$7,"")</f>
        <v>0.4</v>
      </c>
      <c r="Z304" s="28" t="n">
        <f aca="false">IF(AND(K304&gt;0,I304&gt;0,V304&gt;0,S304&gt;0),V304-S304,"")</f>
        <v>-500</v>
      </c>
      <c r="AA304" s="12" t="n">
        <f aca="false">IF(Z304&lt;&gt;"",Z304/S304,"")</f>
        <v>-0.125</v>
      </c>
      <c r="AB304" s="28" t="str">
        <f aca="false">IF(AND(K304&gt;0,J304&gt;0,V304&gt;0,U304&gt;0),V304-U304,"")</f>
        <v/>
      </c>
      <c r="AC304" s="12" t="str">
        <f aca="false">IF(AB304&lt;&gt;"",AB304/U304,"")</f>
        <v/>
      </c>
      <c r="AD304" s="27" t="n">
        <v>2</v>
      </c>
      <c r="AE304" s="27" t="n">
        <v>4</v>
      </c>
      <c r="AF304" s="27" t="n">
        <v>0</v>
      </c>
      <c r="AG304" s="28" t="n">
        <f aca="false">AD304+AE304+AF304</f>
        <v>6</v>
      </c>
      <c r="AH304" s="12" t="n">
        <f aca="false">IF(AG304&gt;0,AD304/AG304,"")</f>
        <v>0.333333333333333</v>
      </c>
      <c r="AI304" s="27" t="n">
        <v>1</v>
      </c>
      <c r="AJ304" s="27" t="n">
        <v>0</v>
      </c>
      <c r="AK304" s="27" t="n">
        <v>0</v>
      </c>
      <c r="AL304" s="22" t="str">
        <f aca="false">IF(OR(AJ304&gt;0,AK304&gt;0),"Sí","No")</f>
        <v>No</v>
      </c>
      <c r="AM304" s="6" t="s">
        <v>198</v>
      </c>
      <c r="AN304" s="6"/>
      <c r="AO304" s="12" t="n">
        <f aca="false">IF(M304&gt;0,K304/M304,"")</f>
        <v>0.4</v>
      </c>
      <c r="AP304" s="22" t="str">
        <f aca="false">IF(M304&gt;=Resumen!$B$5,"Alto","Bajo")</f>
        <v>Bajo</v>
      </c>
      <c r="AQ304" s="22" t="str">
        <f aca="false">IF(AO304&gt;=Resumen!$B$28,"Alto","Bajo")</f>
        <v>Alto</v>
      </c>
      <c r="AR304" s="22" t="str">
        <f aca="false">AP304&amp;" Potencial / "&amp;AQ304&amp;" Share"</f>
        <v>Bajo Potencial / Alto Share</v>
      </c>
      <c r="AS304" s="22" t="str">
        <f aca="false">IF(Q304="Sí",IF(AO304&gt;=Resumen!$B$29,"Alto","Bajo"),"")</f>
        <v>Bajo</v>
      </c>
      <c r="AT304" s="22" t="str">
        <f aca="false">IF(AS304&lt;&gt;"",AP304&amp;" Potencial / "&amp;AS304&amp;" Share","")</f>
        <v>Bajo Potencial / Bajo Share</v>
      </c>
      <c r="AU304" s="22" t="str">
        <f aca="false">IF(AH304="","Sin dato",IF(AH304-AO304&gt;Resumen!$B$6,"Sobre-exhibido",IF(AO304-AH304&gt;Resumen!$B$6,"Sub-exhibido","En línea")))</f>
        <v>Sub-exhibido</v>
      </c>
      <c r="AV304" s="22" t="n">
        <f aca="false">IF(AT304="","",IF(AT304="Alto Potencial / Bajo Share",1,IF(AT304="Alto Potencial / Alto Share",2,IF(AT304="Bajo Potencial / Alto Share",3,4))))</f>
        <v>4</v>
      </c>
      <c r="AW304" s="22" t="str">
        <f aca="false">IF(Q304="No","Sin competencia directa",IF(AV304=1,"1 - Foco Conquista (Alto Pot / Bajo Share)",IF(AV304=2,"2 - Foco Defensa (Alto Pot / Alto Share)",IF(AV304=3,"3 - Monitoreo (Bajo Pot / Alto Share)","4 - Baja Prioridad (Bajo Pot / Bajo Share)"))))</f>
        <v>4 - Baja Prioridad (Bajo Pot / Bajo Share)</v>
      </c>
      <c r="AX304" s="12" t="str">
        <f aca="false">IF(OR(IFERROR(AND(W304&lt;&gt;"",Y304&lt;&gt;"",Y304-W304&gt;Resumen!$B$8),FALSE()),IFERROR(AND(X304&lt;&gt;"",Y304&lt;&gt;"",Y304-X304&gt;Resumen!$B$8),FALSE())),MAX(IF(IFERROR(AND(W304&lt;&gt;"",Y304&lt;&gt;"",Y304-W304&gt;Resumen!$B$8),FALSE()),Y304-W304,0),IF(IFERROR(AND(X304&lt;&gt;"",Y304&lt;&gt;"",Y304-X304&gt;Resumen!$B$8),FALSE()),Y304-X304,0)),"")</f>
        <v/>
      </c>
      <c r="AY304" s="22" t="str">
        <f aca="false">IF(OR(IFERROR(AND(W304&lt;&gt;"",Y304&lt;&gt;"",Y304-W304&gt;Resumen!$B$8),FALSE()),IFERROR(AND(X304&lt;&gt;"",Y304&lt;&gt;"",Y304-X304&gt;Resumen!$B$8),FALSE())),TRIM("Lays tiene mayor markup que "&amp;IF(IFERROR(AND(W304&lt;&gt;"",Y304&lt;&gt;"",Y304-W304&gt;Resumen!$B$8),FALSE()),"Quento ","")&amp;IF(IFERROR(AND(X304&lt;&gt;"",Y304&lt;&gt;"",Y304-X304&gt;Resumen!$B$8),FALSE()),"Julicroc ","")&amp;"en este PDV"),"")</f>
        <v/>
      </c>
      <c r="AZ304" s="22" t="str">
        <f aca="false">IF(COUNTIF('Plan Pehuamar - Lista'!$A$2:$A$167,A304)&gt;0,"Sí","No")</f>
        <v>No</v>
      </c>
      <c r="BA304" s="22" t="str">
        <f aca="false">IF(COUNTIF('Plan Combo 9+1'!$A$2:$A$226,A304)&gt;0,"Sí","No")</f>
        <v>No</v>
      </c>
      <c r="BB304" s="22" t="str">
        <f aca="false">IF(AH304="","No",IF(BA304="Sí",IF((AO304-AH304)&gt;Resumen!$B$6,"Sí","No"),IF((AO304-AH304)&gt;=Resumen!$B$132,"Sí","No")))</f>
        <v>No</v>
      </c>
      <c r="BC304" s="22" t="str">
        <f aca="false">IF(AND(N304="Sí",AL304="Sí",AI304=0),"Sí","No")</f>
        <v>No</v>
      </c>
      <c r="BD304" s="22" t="str">
        <f aca="false">IF(COUNTIF('Plan 9+1 (con Pehuamar)'!$A$2:$A$227,A304)&gt;0,"Sí","No")</f>
        <v>No</v>
      </c>
    </row>
    <row r="305" customFormat="false" ht="15" hidden="false" customHeight="true" outlineLevel="0" collapsed="false">
      <c r="A305" s="6" t="n">
        <v>400370</v>
      </c>
      <c r="B305" s="6" t="n">
        <v>2</v>
      </c>
      <c r="C305" s="6" t="n">
        <v>202</v>
      </c>
      <c r="D305" s="6" t="s">
        <v>254</v>
      </c>
      <c r="E305" s="6" t="s">
        <v>522</v>
      </c>
      <c r="F305" s="6" t="s">
        <v>273</v>
      </c>
      <c r="G305" s="6" t="s">
        <v>129</v>
      </c>
      <c r="H305" s="6" t="s">
        <v>197</v>
      </c>
      <c r="I305" s="27" t="n">
        <v>0</v>
      </c>
      <c r="J305" s="27" t="n">
        <v>0</v>
      </c>
      <c r="K305" s="27" t="n">
        <v>0.5</v>
      </c>
      <c r="L305" s="28" t="n">
        <f aca="false">I305+J305</f>
        <v>0</v>
      </c>
      <c r="M305" s="28" t="n">
        <f aca="false">L305+K305</f>
        <v>0.5</v>
      </c>
      <c r="N305" s="22" t="str">
        <f aca="false">IF(I305&gt;0,"Sí","No")</f>
        <v>No</v>
      </c>
      <c r="O305" s="22" t="str">
        <f aca="false">IF(J305&gt;0,"Sí","No")</f>
        <v>No</v>
      </c>
      <c r="P305" s="22" t="str">
        <f aca="false">IF(K305&gt;0,"Sí","No")</f>
        <v>Sí</v>
      </c>
      <c r="Q305" s="22" t="str">
        <f aca="false">IF(OR(I305&gt;0,J305&gt;0),"Sí","No")</f>
        <v>No</v>
      </c>
      <c r="R305" s="27"/>
      <c r="S305" s="27"/>
      <c r="T305" s="27"/>
      <c r="U305" s="27"/>
      <c r="V305" s="27"/>
      <c r="W305" s="12" t="str">
        <f aca="false">IF(AND(I305&gt;0,R305&gt;0),(S305-R305)/R305,"")</f>
        <v/>
      </c>
      <c r="X305" s="12" t="str">
        <f aca="false">IF(AND(J305&gt;0,T305&gt;0),(U305-T305)/T305,"")</f>
        <v/>
      </c>
      <c r="Y305" s="12" t="str">
        <f aca="false">IF(AND(K305&gt;0,V305&gt;0),(V305-Resumen!$B$7)/Resumen!$B$7,"")</f>
        <v/>
      </c>
      <c r="Z305" s="28" t="str">
        <f aca="false">IF(AND(K305&gt;0,I305&gt;0,V305&gt;0,S305&gt;0),V305-S305,"")</f>
        <v/>
      </c>
      <c r="AA305" s="12" t="str">
        <f aca="false">IF(Z305&lt;&gt;"",Z305/S305,"")</f>
        <v/>
      </c>
      <c r="AB305" s="28" t="str">
        <f aca="false">IF(AND(K305&gt;0,J305&gt;0,V305&gt;0,U305&gt;0),V305-U305,"")</f>
        <v/>
      </c>
      <c r="AC305" s="12" t="str">
        <f aca="false">IF(AB305&lt;&gt;"",AB305/U305,"")</f>
        <v/>
      </c>
      <c r="AD305" s="27" t="n">
        <v>0</v>
      </c>
      <c r="AE305" s="27" t="n">
        <v>0</v>
      </c>
      <c r="AF305" s="27" t="n">
        <v>0</v>
      </c>
      <c r="AG305" s="28" t="n">
        <f aca="false">AD305+AE305+AF305</f>
        <v>0</v>
      </c>
      <c r="AH305" s="12" t="str">
        <f aca="false">IF(AG305&gt;0,AD305/AG305,"")</f>
        <v/>
      </c>
      <c r="AI305" s="27" t="n">
        <v>0</v>
      </c>
      <c r="AJ305" s="27" t="n">
        <v>0</v>
      </c>
      <c r="AK305" s="27" t="n">
        <v>0</v>
      </c>
      <c r="AL305" s="22" t="str">
        <f aca="false">IF(OR(AJ305&gt;0,AK305&gt;0),"Sí","No")</f>
        <v>No</v>
      </c>
      <c r="AM305" s="6"/>
      <c r="AN305" s="6"/>
      <c r="AO305" s="12" t="n">
        <f aca="false">IF(M305&gt;0,K305/M305,"")</f>
        <v>1</v>
      </c>
      <c r="AP305" s="22" t="str">
        <f aca="false">IF(M305&gt;=Resumen!$B$5,"Alto","Bajo")</f>
        <v>Bajo</v>
      </c>
      <c r="AQ305" s="22" t="str">
        <f aca="false">IF(AO305&gt;=Resumen!$B$28,"Alto","Bajo")</f>
        <v>Alto</v>
      </c>
      <c r="AR305" s="22" t="str">
        <f aca="false">AP305&amp;" Potencial / "&amp;AQ305&amp;" Share"</f>
        <v>Bajo Potencial / Alto Share</v>
      </c>
      <c r="AS305" s="22" t="str">
        <f aca="false">IF(Q305="Sí",IF(AO305&gt;=Resumen!$B$29,"Alto","Bajo"),"")</f>
        <v/>
      </c>
      <c r="AT305" s="22" t="str">
        <f aca="false">IF(AS305&lt;&gt;"",AP305&amp;" Potencial / "&amp;AS305&amp;" Share","")</f>
        <v/>
      </c>
      <c r="AU305" s="22" t="str">
        <f aca="false">IF(AH305="","Sin dato",IF(AH305-AO305&gt;Resumen!$B$6,"Sobre-exhibido",IF(AO305-AH305&gt;Resumen!$B$6,"Sub-exhibido","En línea")))</f>
        <v>Sin dato</v>
      </c>
      <c r="AV305" s="22" t="str">
        <f aca="false">IF(AT305="","",IF(AT305="Alto Potencial / Bajo Share",1,IF(AT305="Alto Potencial / Alto Share",2,IF(AT305="Bajo Potencial / Alto Share",3,4))))</f>
        <v/>
      </c>
      <c r="AW305" s="22" t="str">
        <f aca="false">IF(Q305="No","Sin competencia directa",IF(AV305=1,"1 - Foco Conquista (Alto Pot / Bajo Share)",IF(AV305=2,"2 - Foco Defensa (Alto Pot / Alto Share)",IF(AV305=3,"3 - Monitoreo (Bajo Pot / Alto Share)","4 - Baja Prioridad (Bajo Pot / Bajo Share)"))))</f>
        <v>Sin competencia directa</v>
      </c>
      <c r="AX305" s="12" t="str">
        <f aca="false">IF(OR(IFERROR(AND(W305&lt;&gt;"",Y305&lt;&gt;"",Y305-W305&gt;Resumen!$B$8),FALSE()),IFERROR(AND(X305&lt;&gt;"",Y305&lt;&gt;"",Y305-X305&gt;Resumen!$B$8),FALSE())),MAX(IF(IFERROR(AND(W305&lt;&gt;"",Y305&lt;&gt;"",Y305-W305&gt;Resumen!$B$8),FALSE()),Y305-W305,0),IF(IFERROR(AND(X305&lt;&gt;"",Y305&lt;&gt;"",Y305-X305&gt;Resumen!$B$8),FALSE()),Y305-X305,0)),"")</f>
        <v/>
      </c>
      <c r="AY305" s="22" t="str">
        <f aca="false">IF(OR(IFERROR(AND(W305&lt;&gt;"",Y305&lt;&gt;"",Y305-W305&gt;Resumen!$B$8),FALSE()),IFERROR(AND(X305&lt;&gt;"",Y305&lt;&gt;"",Y305-X305&gt;Resumen!$B$8),FALSE())),TRIM("Lays tiene mayor markup que "&amp;IF(IFERROR(AND(W305&lt;&gt;"",Y305&lt;&gt;"",Y305-W305&gt;Resumen!$B$8),FALSE()),"Quento ","")&amp;IF(IFERROR(AND(X305&lt;&gt;"",Y305&lt;&gt;"",Y305-X305&gt;Resumen!$B$8),FALSE()),"Julicroc ","")&amp;"en este PDV"),"")</f>
        <v/>
      </c>
      <c r="AZ305" s="22" t="str">
        <f aca="false">IF(COUNTIF('Plan Pehuamar - Lista'!$A$2:$A$167,A305)&gt;0,"Sí","No")</f>
        <v>No</v>
      </c>
      <c r="BA305" s="22" t="str">
        <f aca="false">IF(COUNTIF('Plan Combo 9+1'!$A$2:$A$226,A305)&gt;0,"Sí","No")</f>
        <v>No</v>
      </c>
      <c r="BB305" s="22" t="str">
        <f aca="false">IF(AH305="","No",IF(BA305="Sí",IF((AO305-AH305)&gt;Resumen!$B$6,"Sí","No"),IF((AO305-AH305)&gt;=Resumen!$B$132,"Sí","No")))</f>
        <v>No</v>
      </c>
      <c r="BC305" s="22" t="str">
        <f aca="false">IF(AND(N305="Sí",AL305="Sí",AI305=0),"Sí","No")</f>
        <v>No</v>
      </c>
      <c r="BD305" s="22" t="str">
        <f aca="false">IF(COUNTIF('Plan 9+1 (con Pehuamar)'!$A$2:$A$227,A305)&gt;0,"Sí","No")</f>
        <v>No</v>
      </c>
    </row>
    <row r="306" customFormat="false" ht="15" hidden="false" customHeight="true" outlineLevel="0" collapsed="false">
      <c r="A306" s="6" t="n">
        <v>400387</v>
      </c>
      <c r="B306" s="6" t="n">
        <v>2</v>
      </c>
      <c r="C306" s="6" t="n">
        <v>202</v>
      </c>
      <c r="D306" s="6" t="s">
        <v>254</v>
      </c>
      <c r="E306" s="6" t="s">
        <v>446</v>
      </c>
      <c r="F306" s="6" t="s">
        <v>210</v>
      </c>
      <c r="G306" s="6" t="s">
        <v>129</v>
      </c>
      <c r="H306" s="6" t="s">
        <v>197</v>
      </c>
      <c r="I306" s="27" t="n">
        <v>0</v>
      </c>
      <c r="J306" s="27" t="n">
        <v>0</v>
      </c>
      <c r="K306" s="27" t="n">
        <v>3.5</v>
      </c>
      <c r="L306" s="28" t="n">
        <f aca="false">I306+J306</f>
        <v>0</v>
      </c>
      <c r="M306" s="28" t="n">
        <f aca="false">L306+K306</f>
        <v>3.5</v>
      </c>
      <c r="N306" s="22" t="str">
        <f aca="false">IF(I306&gt;0,"Sí","No")</f>
        <v>No</v>
      </c>
      <c r="O306" s="22" t="str">
        <f aca="false">IF(J306&gt;0,"Sí","No")</f>
        <v>No</v>
      </c>
      <c r="P306" s="22" t="str">
        <f aca="false">IF(K306&gt;0,"Sí","No")</f>
        <v>Sí</v>
      </c>
      <c r="Q306" s="22" t="str">
        <f aca="false">IF(OR(I306&gt;0,J306&gt;0),"Sí","No")</f>
        <v>No</v>
      </c>
      <c r="R306" s="27"/>
      <c r="S306" s="27"/>
      <c r="T306" s="27"/>
      <c r="U306" s="27"/>
      <c r="V306" s="27"/>
      <c r="W306" s="12" t="str">
        <f aca="false">IF(AND(I306&gt;0,R306&gt;0),(S306-R306)/R306,"")</f>
        <v/>
      </c>
      <c r="X306" s="12" t="str">
        <f aca="false">IF(AND(J306&gt;0,T306&gt;0),(U306-T306)/T306,"")</f>
        <v/>
      </c>
      <c r="Y306" s="12" t="str">
        <f aca="false">IF(AND(K306&gt;0,V306&gt;0),(V306-Resumen!$B$7)/Resumen!$B$7,"")</f>
        <v/>
      </c>
      <c r="Z306" s="28" t="str">
        <f aca="false">IF(AND(K306&gt;0,I306&gt;0,V306&gt;0,S306&gt;0),V306-S306,"")</f>
        <v/>
      </c>
      <c r="AA306" s="12" t="str">
        <f aca="false">IF(Z306&lt;&gt;"",Z306/S306,"")</f>
        <v/>
      </c>
      <c r="AB306" s="28" t="str">
        <f aca="false">IF(AND(K306&gt;0,J306&gt;0,V306&gt;0,U306&gt;0),V306-U306,"")</f>
        <v/>
      </c>
      <c r="AC306" s="12" t="str">
        <f aca="false">IF(AB306&lt;&gt;"",AB306/U306,"")</f>
        <v/>
      </c>
      <c r="AD306" s="27" t="n">
        <v>0</v>
      </c>
      <c r="AE306" s="27" t="n">
        <v>0</v>
      </c>
      <c r="AF306" s="27" t="n">
        <v>0</v>
      </c>
      <c r="AG306" s="28" t="n">
        <f aca="false">AD306+AE306+AF306</f>
        <v>0</v>
      </c>
      <c r="AH306" s="12" t="str">
        <f aca="false">IF(AG306&gt;0,AD306/AG306,"")</f>
        <v/>
      </c>
      <c r="AI306" s="27" t="n">
        <v>0</v>
      </c>
      <c r="AJ306" s="27" t="n">
        <v>0</v>
      </c>
      <c r="AK306" s="27" t="n">
        <v>0</v>
      </c>
      <c r="AL306" s="22" t="str">
        <f aca="false">IF(OR(AJ306&gt;0,AK306&gt;0),"Sí","No")</f>
        <v>No</v>
      </c>
      <c r="AM306" s="6"/>
      <c r="AN306" s="6"/>
      <c r="AO306" s="12" t="n">
        <f aca="false">IF(M306&gt;0,K306/M306,"")</f>
        <v>1</v>
      </c>
      <c r="AP306" s="22" t="str">
        <f aca="false">IF(M306&gt;=Resumen!$B$5,"Alto","Bajo")</f>
        <v>Bajo</v>
      </c>
      <c r="AQ306" s="22" t="str">
        <f aca="false">IF(AO306&gt;=Resumen!$B$28,"Alto","Bajo")</f>
        <v>Alto</v>
      </c>
      <c r="AR306" s="22" t="str">
        <f aca="false">AP306&amp;" Potencial / "&amp;AQ306&amp;" Share"</f>
        <v>Bajo Potencial / Alto Share</v>
      </c>
      <c r="AS306" s="22" t="str">
        <f aca="false">IF(Q306="Sí",IF(AO306&gt;=Resumen!$B$29,"Alto","Bajo"),"")</f>
        <v/>
      </c>
      <c r="AT306" s="22" t="str">
        <f aca="false">IF(AS306&lt;&gt;"",AP306&amp;" Potencial / "&amp;AS306&amp;" Share","")</f>
        <v/>
      </c>
      <c r="AU306" s="22" t="str">
        <f aca="false">IF(AH306="","Sin dato",IF(AH306-AO306&gt;Resumen!$B$6,"Sobre-exhibido",IF(AO306-AH306&gt;Resumen!$B$6,"Sub-exhibido","En línea")))</f>
        <v>Sin dato</v>
      </c>
      <c r="AV306" s="22" t="str">
        <f aca="false">IF(AT306="","",IF(AT306="Alto Potencial / Bajo Share",1,IF(AT306="Alto Potencial / Alto Share",2,IF(AT306="Bajo Potencial / Alto Share",3,4))))</f>
        <v/>
      </c>
      <c r="AW306" s="22" t="str">
        <f aca="false">IF(Q306="No","Sin competencia directa",IF(AV306=1,"1 - Foco Conquista (Alto Pot / Bajo Share)",IF(AV306=2,"2 - Foco Defensa (Alto Pot / Alto Share)",IF(AV306=3,"3 - Monitoreo (Bajo Pot / Alto Share)","4 - Baja Prioridad (Bajo Pot / Bajo Share)"))))</f>
        <v>Sin competencia directa</v>
      </c>
      <c r="AX306" s="12" t="str">
        <f aca="false">IF(OR(IFERROR(AND(W306&lt;&gt;"",Y306&lt;&gt;"",Y306-W306&gt;Resumen!$B$8),FALSE()),IFERROR(AND(X306&lt;&gt;"",Y306&lt;&gt;"",Y306-X306&gt;Resumen!$B$8),FALSE())),MAX(IF(IFERROR(AND(W306&lt;&gt;"",Y306&lt;&gt;"",Y306-W306&gt;Resumen!$B$8),FALSE()),Y306-W306,0),IF(IFERROR(AND(X306&lt;&gt;"",Y306&lt;&gt;"",Y306-X306&gt;Resumen!$B$8),FALSE()),Y306-X306,0)),"")</f>
        <v/>
      </c>
      <c r="AY306" s="22" t="str">
        <f aca="false">IF(OR(IFERROR(AND(W306&lt;&gt;"",Y306&lt;&gt;"",Y306-W306&gt;Resumen!$B$8),FALSE()),IFERROR(AND(X306&lt;&gt;"",Y306&lt;&gt;"",Y306-X306&gt;Resumen!$B$8),FALSE())),TRIM("Lays tiene mayor markup que "&amp;IF(IFERROR(AND(W306&lt;&gt;"",Y306&lt;&gt;"",Y306-W306&gt;Resumen!$B$8),FALSE()),"Quento ","")&amp;IF(IFERROR(AND(X306&lt;&gt;"",Y306&lt;&gt;"",Y306-X306&gt;Resumen!$B$8),FALSE()),"Julicroc ","")&amp;"en este PDV"),"")</f>
        <v/>
      </c>
      <c r="AZ306" s="22" t="str">
        <f aca="false">IF(COUNTIF('Plan Pehuamar - Lista'!$A$2:$A$167,A306)&gt;0,"Sí","No")</f>
        <v>No</v>
      </c>
      <c r="BA306" s="22" t="str">
        <f aca="false">IF(COUNTIF('Plan Combo 9+1'!$A$2:$A$226,A306)&gt;0,"Sí","No")</f>
        <v>No</v>
      </c>
      <c r="BB306" s="22" t="str">
        <f aca="false">IF(AH306="","No",IF(BA306="Sí",IF((AO306-AH306)&gt;Resumen!$B$6,"Sí","No"),IF((AO306-AH306)&gt;=Resumen!$B$132,"Sí","No")))</f>
        <v>No</v>
      </c>
      <c r="BC306" s="22" t="str">
        <f aca="false">IF(AND(N306="Sí",AL306="Sí",AI306=0),"Sí","No")</f>
        <v>No</v>
      </c>
      <c r="BD306" s="22" t="str">
        <f aca="false">IF(COUNTIF('Plan 9+1 (con Pehuamar)'!$A$2:$A$227,A306)&gt;0,"Sí","No")</f>
        <v>No</v>
      </c>
    </row>
    <row r="307" customFormat="false" ht="15" hidden="false" customHeight="true" outlineLevel="0" collapsed="false">
      <c r="A307" s="6" t="n">
        <v>400411</v>
      </c>
      <c r="B307" s="6" t="n">
        <v>2</v>
      </c>
      <c r="C307" s="6" t="n">
        <v>202</v>
      </c>
      <c r="D307" s="6" t="s">
        <v>254</v>
      </c>
      <c r="E307" s="6" t="s">
        <v>523</v>
      </c>
      <c r="F307" s="6" t="s">
        <v>206</v>
      </c>
      <c r="G307" s="6" t="s">
        <v>129</v>
      </c>
      <c r="H307" s="6" t="s">
        <v>197</v>
      </c>
      <c r="I307" s="27" t="n">
        <v>18</v>
      </c>
      <c r="J307" s="27" t="n">
        <v>0</v>
      </c>
      <c r="K307" s="27" t="n">
        <v>12</v>
      </c>
      <c r="L307" s="28" t="n">
        <f aca="false">I307+J307</f>
        <v>18</v>
      </c>
      <c r="M307" s="28" t="n">
        <f aca="false">L307+K307</f>
        <v>30</v>
      </c>
      <c r="N307" s="22" t="str">
        <f aca="false">IF(I307&gt;0,"Sí","No")</f>
        <v>Sí</v>
      </c>
      <c r="O307" s="22" t="str">
        <f aca="false">IF(J307&gt;0,"Sí","No")</f>
        <v>No</v>
      </c>
      <c r="P307" s="22" t="str">
        <f aca="false">IF(K307&gt;0,"Sí","No")</f>
        <v>Sí</v>
      </c>
      <c r="Q307" s="22" t="str">
        <f aca="false">IF(OR(I307&gt;0,J307&gt;0),"Sí","No")</f>
        <v>Sí</v>
      </c>
      <c r="R307" s="27" t="n">
        <v>1700</v>
      </c>
      <c r="S307" s="27" t="n">
        <v>2800</v>
      </c>
      <c r="T307" s="27"/>
      <c r="U307" s="27"/>
      <c r="V307" s="27" t="n">
        <v>3500</v>
      </c>
      <c r="W307" s="12" t="n">
        <f aca="false">IF(AND(I307&gt;0,R307&gt;0),(S307-R307)/R307,"")</f>
        <v>0.647058823529412</v>
      </c>
      <c r="X307" s="12" t="str">
        <f aca="false">IF(AND(J307&gt;0,T307&gt;0),(U307-T307)/T307,"")</f>
        <v/>
      </c>
      <c r="Y307" s="12" t="n">
        <f aca="false">IF(AND(K307&gt;0,V307&gt;0),(V307-Resumen!$B$7)/Resumen!$B$7,"")</f>
        <v>0.4</v>
      </c>
      <c r="Z307" s="28" t="n">
        <f aca="false">IF(AND(K307&gt;0,I307&gt;0,V307&gt;0,S307&gt;0),V307-S307,"")</f>
        <v>700</v>
      </c>
      <c r="AA307" s="12" t="n">
        <f aca="false">IF(Z307&lt;&gt;"",Z307/S307,"")</f>
        <v>0.25</v>
      </c>
      <c r="AB307" s="28" t="str">
        <f aca="false">IF(AND(K307&gt;0,J307&gt;0,V307&gt;0,U307&gt;0),V307-U307,"")</f>
        <v/>
      </c>
      <c r="AC307" s="12" t="str">
        <f aca="false">IF(AB307&lt;&gt;"",AB307/U307,"")</f>
        <v/>
      </c>
      <c r="AD307" s="27" t="n">
        <v>8</v>
      </c>
      <c r="AE307" s="27" t="n">
        <v>12</v>
      </c>
      <c r="AF307" s="27" t="n">
        <v>0</v>
      </c>
      <c r="AG307" s="28" t="n">
        <f aca="false">AD307+AE307+AF307</f>
        <v>20</v>
      </c>
      <c r="AH307" s="12" t="n">
        <f aca="false">IF(AG307&gt;0,AD307/AG307,"")</f>
        <v>0.4</v>
      </c>
      <c r="AI307" s="27" t="n">
        <v>1</v>
      </c>
      <c r="AJ307" s="27" t="n">
        <v>1</v>
      </c>
      <c r="AK307" s="27" t="n">
        <v>0</v>
      </c>
      <c r="AL307" s="22" t="str">
        <f aca="false">IF(OR(AJ307&gt;0,AK307&gt;0),"Sí","No")</f>
        <v>Sí</v>
      </c>
      <c r="AM307" s="6" t="s">
        <v>198</v>
      </c>
      <c r="AN307" s="6"/>
      <c r="AO307" s="12" t="n">
        <f aca="false">IF(M307&gt;0,K307/M307,"")</f>
        <v>0.4</v>
      </c>
      <c r="AP307" s="22" t="str">
        <f aca="false">IF(M307&gt;=Resumen!$B$5,"Alto","Bajo")</f>
        <v>Bajo</v>
      </c>
      <c r="AQ307" s="22" t="str">
        <f aca="false">IF(AO307&gt;=Resumen!$B$28,"Alto","Bajo")</f>
        <v>Alto</v>
      </c>
      <c r="AR307" s="22" t="str">
        <f aca="false">AP307&amp;" Potencial / "&amp;AQ307&amp;" Share"</f>
        <v>Bajo Potencial / Alto Share</v>
      </c>
      <c r="AS307" s="22" t="str">
        <f aca="false">IF(Q307="Sí",IF(AO307&gt;=Resumen!$B$29,"Alto","Bajo"),"")</f>
        <v>Bajo</v>
      </c>
      <c r="AT307" s="22" t="str">
        <f aca="false">IF(AS307&lt;&gt;"",AP307&amp;" Potencial / "&amp;AS307&amp;" Share","")</f>
        <v>Bajo Potencial / Bajo Share</v>
      </c>
      <c r="AU307" s="22" t="str">
        <f aca="false">IF(AH307="","Sin dato",IF(AH307-AO307&gt;Resumen!$B$6,"Sobre-exhibido",IF(AO307-AH307&gt;Resumen!$B$6,"Sub-exhibido","En línea")))</f>
        <v>En línea</v>
      </c>
      <c r="AV307" s="22" t="n">
        <f aca="false">IF(AT307="","",IF(AT307="Alto Potencial / Bajo Share",1,IF(AT307="Alto Potencial / Alto Share",2,IF(AT307="Bajo Potencial / Alto Share",3,4))))</f>
        <v>4</v>
      </c>
      <c r="AW307" s="22" t="str">
        <f aca="false">IF(Q307="No","Sin competencia directa",IF(AV307=1,"1 - Foco Conquista (Alto Pot / Bajo Share)",IF(AV307=2,"2 - Foco Defensa (Alto Pot / Alto Share)",IF(AV307=3,"3 - Monitoreo (Bajo Pot / Alto Share)","4 - Baja Prioridad (Bajo Pot / Bajo Share)"))))</f>
        <v>4 - Baja Prioridad (Bajo Pot / Bajo Share)</v>
      </c>
      <c r="AX307" s="12" t="str">
        <f aca="false">IF(OR(IFERROR(AND(W307&lt;&gt;"",Y307&lt;&gt;"",Y307-W307&gt;Resumen!$B$8),FALSE()),IFERROR(AND(X307&lt;&gt;"",Y307&lt;&gt;"",Y307-X307&gt;Resumen!$B$8),FALSE())),MAX(IF(IFERROR(AND(W307&lt;&gt;"",Y307&lt;&gt;"",Y307-W307&gt;Resumen!$B$8),FALSE()),Y307-W307,0),IF(IFERROR(AND(X307&lt;&gt;"",Y307&lt;&gt;"",Y307-X307&gt;Resumen!$B$8),FALSE()),Y307-X307,0)),"")</f>
        <v/>
      </c>
      <c r="AY307" s="22" t="str">
        <f aca="false">IF(OR(IFERROR(AND(W307&lt;&gt;"",Y307&lt;&gt;"",Y307-W307&gt;Resumen!$B$8),FALSE()),IFERROR(AND(X307&lt;&gt;"",Y307&lt;&gt;"",Y307-X307&gt;Resumen!$B$8),FALSE())),TRIM("Lays tiene mayor markup que "&amp;IF(IFERROR(AND(W307&lt;&gt;"",Y307&lt;&gt;"",Y307-W307&gt;Resumen!$B$8),FALSE()),"Quento ","")&amp;IF(IFERROR(AND(X307&lt;&gt;"",Y307&lt;&gt;"",Y307-X307&gt;Resumen!$B$8),FALSE()),"Julicroc ","")&amp;"en este PDV"),"")</f>
        <v/>
      </c>
      <c r="AZ307" s="22" t="str">
        <f aca="false">IF(COUNTIF('Plan Pehuamar - Lista'!$A$2:$A$167,A307)&gt;0,"Sí","No")</f>
        <v>No</v>
      </c>
      <c r="BA307" s="22" t="str">
        <f aca="false">IF(COUNTIF('Plan Combo 9+1'!$A$2:$A$226,A307)&gt;0,"Sí","No")</f>
        <v>No</v>
      </c>
      <c r="BB307" s="22" t="str">
        <f aca="false">IF(AH307="","No",IF(BA307="Sí",IF((AO307-AH307)&gt;Resumen!$B$6,"Sí","No"),IF((AO307-AH307)&gt;=Resumen!$B$132,"Sí","No")))</f>
        <v>No</v>
      </c>
      <c r="BC307" s="22" t="str">
        <f aca="false">IF(AND(N307="Sí",AL307="Sí",AI307=0),"Sí","No")</f>
        <v>No</v>
      </c>
      <c r="BD307" s="22" t="str">
        <f aca="false">IF(COUNTIF('Plan 9+1 (con Pehuamar)'!$A$2:$A$227,A307)&gt;0,"Sí","No")</f>
        <v>No</v>
      </c>
    </row>
    <row r="308" customFormat="false" ht="15" hidden="false" customHeight="true" outlineLevel="0" collapsed="false">
      <c r="A308" s="6" t="n">
        <v>400429</v>
      </c>
      <c r="B308" s="6" t="n">
        <v>2</v>
      </c>
      <c r="C308" s="6" t="n">
        <v>202</v>
      </c>
      <c r="D308" s="6" t="s">
        <v>254</v>
      </c>
      <c r="E308" s="6" t="s">
        <v>524</v>
      </c>
      <c r="F308" s="6" t="s">
        <v>196</v>
      </c>
      <c r="G308" s="6" t="s">
        <v>129</v>
      </c>
      <c r="H308" s="6" t="s">
        <v>197</v>
      </c>
      <c r="I308" s="27" t="n">
        <v>0</v>
      </c>
      <c r="J308" s="27" t="n">
        <v>0</v>
      </c>
      <c r="K308" s="27" t="n">
        <v>2.8</v>
      </c>
      <c r="L308" s="28" t="n">
        <f aca="false">I308+J308</f>
        <v>0</v>
      </c>
      <c r="M308" s="28" t="n">
        <f aca="false">L308+K308</f>
        <v>2.8</v>
      </c>
      <c r="N308" s="22" t="str">
        <f aca="false">IF(I308&gt;0,"Sí","No")</f>
        <v>No</v>
      </c>
      <c r="O308" s="22" t="str">
        <f aca="false">IF(J308&gt;0,"Sí","No")</f>
        <v>No</v>
      </c>
      <c r="P308" s="22" t="str">
        <f aca="false">IF(K308&gt;0,"Sí","No")</f>
        <v>Sí</v>
      </c>
      <c r="Q308" s="22" t="str">
        <f aca="false">IF(OR(I308&gt;0,J308&gt;0),"Sí","No")</f>
        <v>No</v>
      </c>
      <c r="R308" s="27"/>
      <c r="S308" s="27"/>
      <c r="T308" s="27"/>
      <c r="U308" s="27"/>
      <c r="V308" s="27"/>
      <c r="W308" s="12" t="str">
        <f aca="false">IF(AND(I308&gt;0,R308&gt;0),(S308-R308)/R308,"")</f>
        <v/>
      </c>
      <c r="X308" s="12" t="str">
        <f aca="false">IF(AND(J308&gt;0,T308&gt;0),(U308-T308)/T308,"")</f>
        <v/>
      </c>
      <c r="Y308" s="12" t="str">
        <f aca="false">IF(AND(K308&gt;0,V308&gt;0),(V308-Resumen!$B$7)/Resumen!$B$7,"")</f>
        <v/>
      </c>
      <c r="Z308" s="28" t="str">
        <f aca="false">IF(AND(K308&gt;0,I308&gt;0,V308&gt;0,S308&gt;0),V308-S308,"")</f>
        <v/>
      </c>
      <c r="AA308" s="12" t="str">
        <f aca="false">IF(Z308&lt;&gt;"",Z308/S308,"")</f>
        <v/>
      </c>
      <c r="AB308" s="28" t="str">
        <f aca="false">IF(AND(K308&gt;0,J308&gt;0,V308&gt;0,U308&gt;0),V308-U308,"")</f>
        <v/>
      </c>
      <c r="AC308" s="12" t="str">
        <f aca="false">IF(AB308&lt;&gt;"",AB308/U308,"")</f>
        <v/>
      </c>
      <c r="AD308" s="27" t="n">
        <v>0</v>
      </c>
      <c r="AE308" s="27" t="n">
        <v>0</v>
      </c>
      <c r="AF308" s="27" t="n">
        <v>0</v>
      </c>
      <c r="AG308" s="28" t="n">
        <f aca="false">AD308+AE308+AF308</f>
        <v>0</v>
      </c>
      <c r="AH308" s="12" t="str">
        <f aca="false">IF(AG308&gt;0,AD308/AG308,"")</f>
        <v/>
      </c>
      <c r="AI308" s="27" t="n">
        <v>0</v>
      </c>
      <c r="AJ308" s="27" t="n">
        <v>0</v>
      </c>
      <c r="AK308" s="27" t="n">
        <v>0</v>
      </c>
      <c r="AL308" s="22" t="str">
        <f aca="false">IF(OR(AJ308&gt;0,AK308&gt;0),"Sí","No")</f>
        <v>No</v>
      </c>
      <c r="AM308" s="6"/>
      <c r="AN308" s="6"/>
      <c r="AO308" s="12" t="n">
        <f aca="false">IF(M308&gt;0,K308/M308,"")</f>
        <v>1</v>
      </c>
      <c r="AP308" s="22" t="str">
        <f aca="false">IF(M308&gt;=Resumen!$B$5,"Alto","Bajo")</f>
        <v>Bajo</v>
      </c>
      <c r="AQ308" s="22" t="str">
        <f aca="false">IF(AO308&gt;=Resumen!$B$28,"Alto","Bajo")</f>
        <v>Alto</v>
      </c>
      <c r="AR308" s="22" t="str">
        <f aca="false">AP308&amp;" Potencial / "&amp;AQ308&amp;" Share"</f>
        <v>Bajo Potencial / Alto Share</v>
      </c>
      <c r="AS308" s="22" t="str">
        <f aca="false">IF(Q308="Sí",IF(AO308&gt;=Resumen!$B$29,"Alto","Bajo"),"")</f>
        <v/>
      </c>
      <c r="AT308" s="22" t="str">
        <f aca="false">IF(AS308&lt;&gt;"",AP308&amp;" Potencial / "&amp;AS308&amp;" Share","")</f>
        <v/>
      </c>
      <c r="AU308" s="22" t="str">
        <f aca="false">IF(AH308="","Sin dato",IF(AH308-AO308&gt;Resumen!$B$6,"Sobre-exhibido",IF(AO308-AH308&gt;Resumen!$B$6,"Sub-exhibido","En línea")))</f>
        <v>Sin dato</v>
      </c>
      <c r="AV308" s="22" t="str">
        <f aca="false">IF(AT308="","",IF(AT308="Alto Potencial / Bajo Share",1,IF(AT308="Alto Potencial / Alto Share",2,IF(AT308="Bajo Potencial / Alto Share",3,4))))</f>
        <v/>
      </c>
      <c r="AW308" s="22" t="str">
        <f aca="false">IF(Q308="No","Sin competencia directa",IF(AV308=1,"1 - Foco Conquista (Alto Pot / Bajo Share)",IF(AV308=2,"2 - Foco Defensa (Alto Pot / Alto Share)",IF(AV308=3,"3 - Monitoreo (Bajo Pot / Alto Share)","4 - Baja Prioridad (Bajo Pot / Bajo Share)"))))</f>
        <v>Sin competencia directa</v>
      </c>
      <c r="AX308" s="12" t="str">
        <f aca="false">IF(OR(IFERROR(AND(W308&lt;&gt;"",Y308&lt;&gt;"",Y308-W308&gt;Resumen!$B$8),FALSE()),IFERROR(AND(X308&lt;&gt;"",Y308&lt;&gt;"",Y308-X308&gt;Resumen!$B$8),FALSE())),MAX(IF(IFERROR(AND(W308&lt;&gt;"",Y308&lt;&gt;"",Y308-W308&gt;Resumen!$B$8),FALSE()),Y308-W308,0),IF(IFERROR(AND(X308&lt;&gt;"",Y308&lt;&gt;"",Y308-X308&gt;Resumen!$B$8),FALSE()),Y308-X308,0)),"")</f>
        <v/>
      </c>
      <c r="AY308" s="22" t="str">
        <f aca="false">IF(OR(IFERROR(AND(W308&lt;&gt;"",Y308&lt;&gt;"",Y308-W308&gt;Resumen!$B$8),FALSE()),IFERROR(AND(X308&lt;&gt;"",Y308&lt;&gt;"",Y308-X308&gt;Resumen!$B$8),FALSE())),TRIM("Lays tiene mayor markup que "&amp;IF(IFERROR(AND(W308&lt;&gt;"",Y308&lt;&gt;"",Y308-W308&gt;Resumen!$B$8),FALSE()),"Quento ","")&amp;IF(IFERROR(AND(X308&lt;&gt;"",Y308&lt;&gt;"",Y308-X308&gt;Resumen!$B$8),FALSE()),"Julicroc ","")&amp;"en este PDV"),"")</f>
        <v/>
      </c>
      <c r="AZ308" s="22" t="str">
        <f aca="false">IF(COUNTIF('Plan Pehuamar - Lista'!$A$2:$A$167,A308)&gt;0,"Sí","No")</f>
        <v>No</v>
      </c>
      <c r="BA308" s="22" t="str">
        <f aca="false">IF(COUNTIF('Plan Combo 9+1'!$A$2:$A$226,A308)&gt;0,"Sí","No")</f>
        <v>No</v>
      </c>
      <c r="BB308" s="22" t="str">
        <f aca="false">IF(AH308="","No",IF(BA308="Sí",IF((AO308-AH308)&gt;Resumen!$B$6,"Sí","No"),IF((AO308-AH308)&gt;=Resumen!$B$132,"Sí","No")))</f>
        <v>No</v>
      </c>
      <c r="BC308" s="22" t="str">
        <f aca="false">IF(AND(N308="Sí",AL308="Sí",AI308=0),"Sí","No")</f>
        <v>No</v>
      </c>
      <c r="BD308" s="22" t="str">
        <f aca="false">IF(COUNTIF('Plan 9+1 (con Pehuamar)'!$A$2:$A$227,A308)&gt;0,"Sí","No")</f>
        <v>No</v>
      </c>
    </row>
    <row r="309" customFormat="false" ht="15" hidden="false" customHeight="true" outlineLevel="0" collapsed="false">
      <c r="A309" s="6" t="n">
        <v>400498</v>
      </c>
      <c r="B309" s="6" t="n">
        <v>2</v>
      </c>
      <c r="C309" s="6" t="n">
        <v>202</v>
      </c>
      <c r="D309" s="6" t="s">
        <v>254</v>
      </c>
      <c r="E309" s="6" t="s">
        <v>525</v>
      </c>
      <c r="F309" s="6" t="s">
        <v>291</v>
      </c>
      <c r="G309" s="6" t="s">
        <v>129</v>
      </c>
      <c r="H309" s="6" t="s">
        <v>197</v>
      </c>
      <c r="I309" s="27" t="n">
        <v>7</v>
      </c>
      <c r="J309" s="27" t="n">
        <v>0</v>
      </c>
      <c r="K309" s="27" t="n">
        <v>4</v>
      </c>
      <c r="L309" s="28" t="n">
        <f aca="false">I309+J309</f>
        <v>7</v>
      </c>
      <c r="M309" s="28" t="n">
        <f aca="false">L309+K309</f>
        <v>11</v>
      </c>
      <c r="N309" s="22" t="str">
        <f aca="false">IF(I309&gt;0,"Sí","No")</f>
        <v>Sí</v>
      </c>
      <c r="O309" s="22" t="str">
        <f aca="false">IF(J309&gt;0,"Sí","No")</f>
        <v>No</v>
      </c>
      <c r="P309" s="22" t="str">
        <f aca="false">IF(K309&gt;0,"Sí","No")</f>
        <v>Sí</v>
      </c>
      <c r="Q309" s="22" t="str">
        <f aca="false">IF(OR(I309&gt;0,J309&gt;0),"Sí","No")</f>
        <v>Sí</v>
      </c>
      <c r="R309" s="27" t="n">
        <v>1800</v>
      </c>
      <c r="S309" s="27" t="n">
        <v>3000</v>
      </c>
      <c r="T309" s="27"/>
      <c r="U309" s="27"/>
      <c r="V309" s="27" t="n">
        <v>3500</v>
      </c>
      <c r="W309" s="12" t="n">
        <f aca="false">IF(AND(I309&gt;0,R309&gt;0),(S309-R309)/R309,"")</f>
        <v>0.666666666666667</v>
      </c>
      <c r="X309" s="12" t="str">
        <f aca="false">IF(AND(J309&gt;0,T309&gt;0),(U309-T309)/T309,"")</f>
        <v/>
      </c>
      <c r="Y309" s="12" t="n">
        <f aca="false">IF(AND(K309&gt;0,V309&gt;0),(V309-Resumen!$B$7)/Resumen!$B$7,"")</f>
        <v>0.4</v>
      </c>
      <c r="Z309" s="28" t="n">
        <f aca="false">IF(AND(K309&gt;0,I309&gt;0,V309&gt;0,S309&gt;0),V309-S309,"")</f>
        <v>500</v>
      </c>
      <c r="AA309" s="12" t="n">
        <f aca="false">IF(Z309&lt;&gt;"",Z309/S309,"")</f>
        <v>0.166666666666667</v>
      </c>
      <c r="AB309" s="28" t="str">
        <f aca="false">IF(AND(K309&gt;0,J309&gt;0,V309&gt;0,U309&gt;0),V309-U309,"")</f>
        <v/>
      </c>
      <c r="AC309" s="12" t="str">
        <f aca="false">IF(AB309&lt;&gt;"",AB309/U309,"")</f>
        <v/>
      </c>
      <c r="AD309" s="27" t="n">
        <v>3</v>
      </c>
      <c r="AE309" s="27" t="n">
        <v>2</v>
      </c>
      <c r="AF309" s="27" t="n">
        <v>0</v>
      </c>
      <c r="AG309" s="28" t="n">
        <f aca="false">AD309+AE309+AF309</f>
        <v>5</v>
      </c>
      <c r="AH309" s="12" t="n">
        <f aca="false">IF(AG309&gt;0,AD309/AG309,"")</f>
        <v>0.6</v>
      </c>
      <c r="AI309" s="27" t="n">
        <v>1</v>
      </c>
      <c r="AJ309" s="27" t="n">
        <v>0</v>
      </c>
      <c r="AK309" s="27" t="n">
        <v>0</v>
      </c>
      <c r="AL309" s="22" t="str">
        <f aca="false">IF(OR(AJ309&gt;0,AK309&gt;0),"Sí","No")</f>
        <v>No</v>
      </c>
      <c r="AM309" s="6" t="s">
        <v>198</v>
      </c>
      <c r="AN309" s="6"/>
      <c r="AO309" s="12" t="n">
        <f aca="false">IF(M309&gt;0,K309/M309,"")</f>
        <v>0.363636363636364</v>
      </c>
      <c r="AP309" s="22" t="str">
        <f aca="false">IF(M309&gt;=Resumen!$B$5,"Alto","Bajo")</f>
        <v>Bajo</v>
      </c>
      <c r="AQ309" s="22" t="str">
        <f aca="false">IF(AO309&gt;=Resumen!$B$28,"Alto","Bajo")</f>
        <v>Bajo</v>
      </c>
      <c r="AR309" s="22" t="str">
        <f aca="false">AP309&amp;" Potencial / "&amp;AQ309&amp;" Share"</f>
        <v>Bajo Potencial / Bajo Share</v>
      </c>
      <c r="AS309" s="22" t="str">
        <f aca="false">IF(Q309="Sí",IF(AO309&gt;=Resumen!$B$29,"Alto","Bajo"),"")</f>
        <v>Bajo</v>
      </c>
      <c r="AT309" s="22" t="str">
        <f aca="false">IF(AS309&lt;&gt;"",AP309&amp;" Potencial / "&amp;AS309&amp;" Share","")</f>
        <v>Bajo Potencial / Bajo Share</v>
      </c>
      <c r="AU309" s="22" t="str">
        <f aca="false">IF(AH309="","Sin dato",IF(AH309-AO309&gt;Resumen!$B$6,"Sobre-exhibido",IF(AO309-AH309&gt;Resumen!$B$6,"Sub-exhibido","En línea")))</f>
        <v>Sobre-exhibido</v>
      </c>
      <c r="AV309" s="22" t="n">
        <f aca="false">IF(AT309="","",IF(AT309="Alto Potencial / Bajo Share",1,IF(AT309="Alto Potencial / Alto Share",2,IF(AT309="Bajo Potencial / Alto Share",3,4))))</f>
        <v>4</v>
      </c>
      <c r="AW309" s="22" t="str">
        <f aca="false">IF(Q309="No","Sin competencia directa",IF(AV309=1,"1 - Foco Conquista (Alto Pot / Bajo Share)",IF(AV309=2,"2 - Foco Defensa (Alto Pot / Alto Share)",IF(AV309=3,"3 - Monitoreo (Bajo Pot / Alto Share)","4 - Baja Prioridad (Bajo Pot / Bajo Share)"))))</f>
        <v>4 - Baja Prioridad (Bajo Pot / Bajo Share)</v>
      </c>
      <c r="AX309" s="12" t="str">
        <f aca="false">IF(OR(IFERROR(AND(W309&lt;&gt;"",Y309&lt;&gt;"",Y309-W309&gt;Resumen!$B$8),FALSE()),IFERROR(AND(X309&lt;&gt;"",Y309&lt;&gt;"",Y309-X309&gt;Resumen!$B$8),FALSE())),MAX(IF(IFERROR(AND(W309&lt;&gt;"",Y309&lt;&gt;"",Y309-W309&gt;Resumen!$B$8),FALSE()),Y309-W309,0),IF(IFERROR(AND(X309&lt;&gt;"",Y309&lt;&gt;"",Y309-X309&gt;Resumen!$B$8),FALSE()),Y309-X309,0)),"")</f>
        <v/>
      </c>
      <c r="AY309" s="22" t="str">
        <f aca="false">IF(OR(IFERROR(AND(W309&lt;&gt;"",Y309&lt;&gt;"",Y309-W309&gt;Resumen!$B$8),FALSE()),IFERROR(AND(X309&lt;&gt;"",Y309&lt;&gt;"",Y309-X309&gt;Resumen!$B$8),FALSE())),TRIM("Lays tiene mayor markup que "&amp;IF(IFERROR(AND(W309&lt;&gt;"",Y309&lt;&gt;"",Y309-W309&gt;Resumen!$B$8),FALSE()),"Quento ","")&amp;IF(IFERROR(AND(X309&lt;&gt;"",Y309&lt;&gt;"",Y309-X309&gt;Resumen!$B$8),FALSE()),"Julicroc ","")&amp;"en este PDV"),"")</f>
        <v/>
      </c>
      <c r="AZ309" s="22" t="str">
        <f aca="false">IF(COUNTIF('Plan Pehuamar - Lista'!$A$2:$A$167,A309)&gt;0,"Sí","No")</f>
        <v>No</v>
      </c>
      <c r="BA309" s="22" t="str">
        <f aca="false">IF(COUNTIF('Plan Combo 9+1'!$A$2:$A$226,A309)&gt;0,"Sí","No")</f>
        <v>No</v>
      </c>
      <c r="BB309" s="22" t="str">
        <f aca="false">IF(AH309="","No",IF(BA309="Sí",IF((AO309-AH309)&gt;Resumen!$B$6,"Sí","No"),IF((AO309-AH309)&gt;=Resumen!$B$132,"Sí","No")))</f>
        <v>No</v>
      </c>
      <c r="BC309" s="22" t="str">
        <f aca="false">IF(AND(N309="Sí",AL309="Sí",AI309=0),"Sí","No")</f>
        <v>No</v>
      </c>
      <c r="BD309" s="22" t="str">
        <f aca="false">IF(COUNTIF('Plan 9+1 (con Pehuamar)'!$A$2:$A$227,A309)&gt;0,"Sí","No")</f>
        <v>No</v>
      </c>
    </row>
    <row r="310" customFormat="false" ht="15" hidden="false" customHeight="true" outlineLevel="0" collapsed="false">
      <c r="A310" s="6" t="n">
        <v>400533</v>
      </c>
      <c r="B310" s="6" t="n">
        <v>2</v>
      </c>
      <c r="C310" s="6" t="n">
        <v>202</v>
      </c>
      <c r="D310" s="6" t="s">
        <v>254</v>
      </c>
      <c r="E310" s="6" t="s">
        <v>526</v>
      </c>
      <c r="F310" s="6" t="s">
        <v>201</v>
      </c>
      <c r="G310" s="6" t="s">
        <v>129</v>
      </c>
      <c r="H310" s="6" t="s">
        <v>197</v>
      </c>
      <c r="I310" s="27" t="n">
        <v>0</v>
      </c>
      <c r="J310" s="27" t="n">
        <v>0</v>
      </c>
      <c r="K310" s="27" t="n">
        <v>0.7</v>
      </c>
      <c r="L310" s="28" t="n">
        <f aca="false">I310+J310</f>
        <v>0</v>
      </c>
      <c r="M310" s="28" t="n">
        <f aca="false">L310+K310</f>
        <v>0.7</v>
      </c>
      <c r="N310" s="22" t="str">
        <f aca="false">IF(I310&gt;0,"Sí","No")</f>
        <v>No</v>
      </c>
      <c r="O310" s="22" t="str">
        <f aca="false">IF(J310&gt;0,"Sí","No")</f>
        <v>No</v>
      </c>
      <c r="P310" s="22" t="str">
        <f aca="false">IF(K310&gt;0,"Sí","No")</f>
        <v>Sí</v>
      </c>
      <c r="Q310" s="22" t="str">
        <f aca="false">IF(OR(I310&gt;0,J310&gt;0),"Sí","No")</f>
        <v>No</v>
      </c>
      <c r="R310" s="27"/>
      <c r="S310" s="27"/>
      <c r="T310" s="27"/>
      <c r="U310" s="27"/>
      <c r="V310" s="27"/>
      <c r="W310" s="12" t="str">
        <f aca="false">IF(AND(I310&gt;0,R310&gt;0),(S310-R310)/R310,"")</f>
        <v/>
      </c>
      <c r="X310" s="12" t="str">
        <f aca="false">IF(AND(J310&gt;0,T310&gt;0),(U310-T310)/T310,"")</f>
        <v/>
      </c>
      <c r="Y310" s="12" t="str">
        <f aca="false">IF(AND(K310&gt;0,V310&gt;0),(V310-Resumen!$B$7)/Resumen!$B$7,"")</f>
        <v/>
      </c>
      <c r="Z310" s="28" t="str">
        <f aca="false">IF(AND(K310&gt;0,I310&gt;0,V310&gt;0,S310&gt;0),V310-S310,"")</f>
        <v/>
      </c>
      <c r="AA310" s="12" t="str">
        <f aca="false">IF(Z310&lt;&gt;"",Z310/S310,"")</f>
        <v/>
      </c>
      <c r="AB310" s="28" t="str">
        <f aca="false">IF(AND(K310&gt;0,J310&gt;0,V310&gt;0,U310&gt;0),V310-U310,"")</f>
        <v/>
      </c>
      <c r="AC310" s="12" t="str">
        <f aca="false">IF(AB310&lt;&gt;"",AB310/U310,"")</f>
        <v/>
      </c>
      <c r="AD310" s="27" t="n">
        <v>0</v>
      </c>
      <c r="AE310" s="27" t="n">
        <v>0</v>
      </c>
      <c r="AF310" s="27" t="n">
        <v>0</v>
      </c>
      <c r="AG310" s="28" t="n">
        <f aca="false">AD310+AE310+AF310</f>
        <v>0</v>
      </c>
      <c r="AH310" s="12" t="str">
        <f aca="false">IF(AG310&gt;0,AD310/AG310,"")</f>
        <v/>
      </c>
      <c r="AI310" s="27" t="n">
        <v>0</v>
      </c>
      <c r="AJ310" s="27" t="n">
        <v>0</v>
      </c>
      <c r="AK310" s="27" t="n">
        <v>0</v>
      </c>
      <c r="AL310" s="22" t="str">
        <f aca="false">IF(OR(AJ310&gt;0,AK310&gt;0),"Sí","No")</f>
        <v>No</v>
      </c>
      <c r="AM310" s="6"/>
      <c r="AN310" s="6"/>
      <c r="AO310" s="12" t="n">
        <f aca="false">IF(M310&gt;0,K310/M310,"")</f>
        <v>1</v>
      </c>
      <c r="AP310" s="22" t="str">
        <f aca="false">IF(M310&gt;=Resumen!$B$5,"Alto","Bajo")</f>
        <v>Bajo</v>
      </c>
      <c r="AQ310" s="22" t="str">
        <f aca="false">IF(AO310&gt;=Resumen!$B$28,"Alto","Bajo")</f>
        <v>Alto</v>
      </c>
      <c r="AR310" s="22" t="str">
        <f aca="false">AP310&amp;" Potencial / "&amp;AQ310&amp;" Share"</f>
        <v>Bajo Potencial / Alto Share</v>
      </c>
      <c r="AS310" s="22" t="str">
        <f aca="false">IF(Q310="Sí",IF(AO310&gt;=Resumen!$B$29,"Alto","Bajo"),"")</f>
        <v/>
      </c>
      <c r="AT310" s="22" t="str">
        <f aca="false">IF(AS310&lt;&gt;"",AP310&amp;" Potencial / "&amp;AS310&amp;" Share","")</f>
        <v/>
      </c>
      <c r="AU310" s="22" t="str">
        <f aca="false">IF(AH310="","Sin dato",IF(AH310-AO310&gt;Resumen!$B$6,"Sobre-exhibido",IF(AO310-AH310&gt;Resumen!$B$6,"Sub-exhibido","En línea")))</f>
        <v>Sin dato</v>
      </c>
      <c r="AV310" s="22" t="str">
        <f aca="false">IF(AT310="","",IF(AT310="Alto Potencial / Bajo Share",1,IF(AT310="Alto Potencial / Alto Share",2,IF(AT310="Bajo Potencial / Alto Share",3,4))))</f>
        <v/>
      </c>
      <c r="AW310" s="22" t="str">
        <f aca="false">IF(Q310="No","Sin competencia directa",IF(AV310=1,"1 - Foco Conquista (Alto Pot / Bajo Share)",IF(AV310=2,"2 - Foco Defensa (Alto Pot / Alto Share)",IF(AV310=3,"3 - Monitoreo (Bajo Pot / Alto Share)","4 - Baja Prioridad (Bajo Pot / Bajo Share)"))))</f>
        <v>Sin competencia directa</v>
      </c>
      <c r="AX310" s="12" t="str">
        <f aca="false">IF(OR(IFERROR(AND(W310&lt;&gt;"",Y310&lt;&gt;"",Y310-W310&gt;Resumen!$B$8),FALSE()),IFERROR(AND(X310&lt;&gt;"",Y310&lt;&gt;"",Y310-X310&gt;Resumen!$B$8),FALSE())),MAX(IF(IFERROR(AND(W310&lt;&gt;"",Y310&lt;&gt;"",Y310-W310&gt;Resumen!$B$8),FALSE()),Y310-W310,0),IF(IFERROR(AND(X310&lt;&gt;"",Y310&lt;&gt;"",Y310-X310&gt;Resumen!$B$8),FALSE()),Y310-X310,0)),"")</f>
        <v/>
      </c>
      <c r="AY310" s="22" t="str">
        <f aca="false">IF(OR(IFERROR(AND(W310&lt;&gt;"",Y310&lt;&gt;"",Y310-W310&gt;Resumen!$B$8),FALSE()),IFERROR(AND(X310&lt;&gt;"",Y310&lt;&gt;"",Y310-X310&gt;Resumen!$B$8),FALSE())),TRIM("Lays tiene mayor markup que "&amp;IF(IFERROR(AND(W310&lt;&gt;"",Y310&lt;&gt;"",Y310-W310&gt;Resumen!$B$8),FALSE()),"Quento ","")&amp;IF(IFERROR(AND(X310&lt;&gt;"",Y310&lt;&gt;"",Y310-X310&gt;Resumen!$B$8),FALSE()),"Julicroc ","")&amp;"en este PDV"),"")</f>
        <v/>
      </c>
      <c r="AZ310" s="22" t="str">
        <f aca="false">IF(COUNTIF('Plan Pehuamar - Lista'!$A$2:$A$167,A310)&gt;0,"Sí","No")</f>
        <v>No</v>
      </c>
      <c r="BA310" s="22" t="str">
        <f aca="false">IF(COUNTIF('Plan Combo 9+1'!$A$2:$A$226,A310)&gt;0,"Sí","No")</f>
        <v>No</v>
      </c>
      <c r="BB310" s="22" t="str">
        <f aca="false">IF(AH310="","No",IF(BA310="Sí",IF((AO310-AH310)&gt;Resumen!$B$6,"Sí","No"),IF((AO310-AH310)&gt;=Resumen!$B$132,"Sí","No")))</f>
        <v>No</v>
      </c>
      <c r="BC310" s="22" t="str">
        <f aca="false">IF(AND(N310="Sí",AL310="Sí",AI310=0),"Sí","No")</f>
        <v>No</v>
      </c>
      <c r="BD310" s="22" t="str">
        <f aca="false">IF(COUNTIF('Plan 9+1 (con Pehuamar)'!$A$2:$A$227,A310)&gt;0,"Sí","No")</f>
        <v>No</v>
      </c>
    </row>
    <row r="311" customFormat="false" ht="15" hidden="false" customHeight="true" outlineLevel="0" collapsed="false">
      <c r="A311" s="6" t="n">
        <v>400553</v>
      </c>
      <c r="B311" s="6" t="n">
        <v>2</v>
      </c>
      <c r="C311" s="6" t="n">
        <v>202</v>
      </c>
      <c r="D311" s="6" t="s">
        <v>254</v>
      </c>
      <c r="E311" s="6" t="s">
        <v>527</v>
      </c>
      <c r="F311" s="6" t="s">
        <v>201</v>
      </c>
      <c r="G311" s="6" t="s">
        <v>129</v>
      </c>
      <c r="H311" s="6" t="s">
        <v>197</v>
      </c>
      <c r="I311" s="27" t="n">
        <v>10</v>
      </c>
      <c r="J311" s="27" t="n">
        <v>2</v>
      </c>
      <c r="K311" s="27" t="n">
        <v>0</v>
      </c>
      <c r="L311" s="28" t="n">
        <f aca="false">I311+J311</f>
        <v>12</v>
      </c>
      <c r="M311" s="28" t="n">
        <f aca="false">L311+K311</f>
        <v>12</v>
      </c>
      <c r="N311" s="22" t="str">
        <f aca="false">IF(I311&gt;0,"Sí","No")</f>
        <v>Sí</v>
      </c>
      <c r="O311" s="22" t="str">
        <f aca="false">IF(J311&gt;0,"Sí","No")</f>
        <v>Sí</v>
      </c>
      <c r="P311" s="22" t="str">
        <f aca="false">IF(K311&gt;0,"Sí","No")</f>
        <v>No</v>
      </c>
      <c r="Q311" s="22" t="str">
        <f aca="false">IF(OR(I311&gt;0,J311&gt;0),"Sí","No")</f>
        <v>Sí</v>
      </c>
      <c r="R311" s="27" t="n">
        <v>1750</v>
      </c>
      <c r="S311" s="27" t="n">
        <v>2500</v>
      </c>
      <c r="T311" s="27" t="n">
        <v>1600</v>
      </c>
      <c r="U311" s="27" t="n">
        <v>2500</v>
      </c>
      <c r="V311" s="27"/>
      <c r="W311" s="12" t="n">
        <f aca="false">IF(AND(I311&gt;0,R311&gt;0),(S311-R311)/R311,"")</f>
        <v>0.428571428571429</v>
      </c>
      <c r="X311" s="12" t="n">
        <f aca="false">IF(AND(J311&gt;0,T311&gt;0),(U311-T311)/T311,"")</f>
        <v>0.5625</v>
      </c>
      <c r="Y311" s="12" t="str">
        <f aca="false">IF(AND(K311&gt;0,V311&gt;0),(V311-Resumen!$B$7)/Resumen!$B$7,"")</f>
        <v/>
      </c>
      <c r="Z311" s="28" t="str">
        <f aca="false">IF(AND(K311&gt;0,I311&gt;0,V311&gt;0,S311&gt;0),V311-S311,"")</f>
        <v/>
      </c>
      <c r="AA311" s="12" t="str">
        <f aca="false">IF(Z311&lt;&gt;"",Z311/S311,"")</f>
        <v/>
      </c>
      <c r="AB311" s="28" t="str">
        <f aca="false">IF(AND(K311&gt;0,J311&gt;0,V311&gt;0,U311&gt;0),V311-U311,"")</f>
        <v/>
      </c>
      <c r="AC311" s="12" t="str">
        <f aca="false">IF(AB311&lt;&gt;"",AB311/U311,"")</f>
        <v/>
      </c>
      <c r="AD311" s="27" t="n">
        <v>0</v>
      </c>
      <c r="AE311" s="27" t="n">
        <v>7</v>
      </c>
      <c r="AF311" s="27" t="n">
        <v>1</v>
      </c>
      <c r="AG311" s="28" t="n">
        <f aca="false">AD311+AE311+AF311</f>
        <v>8</v>
      </c>
      <c r="AH311" s="12" t="n">
        <f aca="false">IF(AG311&gt;0,AD311/AG311,"")</f>
        <v>0</v>
      </c>
      <c r="AI311" s="27" t="n">
        <v>1</v>
      </c>
      <c r="AJ311" s="27" t="n">
        <v>0</v>
      </c>
      <c r="AK311" s="27" t="n">
        <v>0</v>
      </c>
      <c r="AL311" s="22" t="str">
        <f aca="false">IF(OR(AJ311&gt;0,AK311&gt;0),"Sí","No")</f>
        <v>No</v>
      </c>
      <c r="AM311" s="6" t="s">
        <v>198</v>
      </c>
      <c r="AN311" s="6" t="s">
        <v>198</v>
      </c>
      <c r="AO311" s="12" t="n">
        <f aca="false">IF(M311&gt;0,K311/M311,"")</f>
        <v>0</v>
      </c>
      <c r="AP311" s="22" t="str">
        <f aca="false">IF(M311&gt;=Resumen!$B$5,"Alto","Bajo")</f>
        <v>Bajo</v>
      </c>
      <c r="AQ311" s="22" t="str">
        <f aca="false">IF(AO311&gt;=Resumen!$B$28,"Alto","Bajo")</f>
        <v>Bajo</v>
      </c>
      <c r="AR311" s="22" t="str">
        <f aca="false">AP311&amp;" Potencial / "&amp;AQ311&amp;" Share"</f>
        <v>Bajo Potencial / Bajo Share</v>
      </c>
      <c r="AS311" s="22" t="str">
        <f aca="false">IF(Q311="Sí",IF(AO311&gt;=Resumen!$B$29,"Alto","Bajo"),"")</f>
        <v>Bajo</v>
      </c>
      <c r="AT311" s="22" t="str">
        <f aca="false">IF(AS311&lt;&gt;"",AP311&amp;" Potencial / "&amp;AS311&amp;" Share","")</f>
        <v>Bajo Potencial / Bajo Share</v>
      </c>
      <c r="AU311" s="22" t="str">
        <f aca="false">IF(AH311="","Sin dato",IF(AH311-AO311&gt;Resumen!$B$6,"Sobre-exhibido",IF(AO311-AH311&gt;Resumen!$B$6,"Sub-exhibido","En línea")))</f>
        <v>En línea</v>
      </c>
      <c r="AV311" s="22" t="n">
        <f aca="false">IF(AT311="","",IF(AT311="Alto Potencial / Bajo Share",1,IF(AT311="Alto Potencial / Alto Share",2,IF(AT311="Bajo Potencial / Alto Share",3,4))))</f>
        <v>4</v>
      </c>
      <c r="AW311" s="22" t="str">
        <f aca="false">IF(Q311="No","Sin competencia directa",IF(AV311=1,"1 - Foco Conquista (Alto Pot / Bajo Share)",IF(AV311=2,"2 - Foco Defensa (Alto Pot / Alto Share)",IF(AV311=3,"3 - Monitoreo (Bajo Pot / Alto Share)","4 - Baja Prioridad (Bajo Pot / Bajo Share)"))))</f>
        <v>4 - Baja Prioridad (Bajo Pot / Bajo Share)</v>
      </c>
      <c r="AX311" s="12" t="str">
        <f aca="false">IF(OR(IFERROR(AND(W311&lt;&gt;"",Y311&lt;&gt;"",Y311-W311&gt;Resumen!$B$8),FALSE()),IFERROR(AND(X311&lt;&gt;"",Y311&lt;&gt;"",Y311-X311&gt;Resumen!$B$8),FALSE())),MAX(IF(IFERROR(AND(W311&lt;&gt;"",Y311&lt;&gt;"",Y311-W311&gt;Resumen!$B$8),FALSE()),Y311-W311,0),IF(IFERROR(AND(X311&lt;&gt;"",Y311&lt;&gt;"",Y311-X311&gt;Resumen!$B$8),FALSE()),Y311-X311,0)),"")</f>
        <v/>
      </c>
      <c r="AY311" s="22" t="str">
        <f aca="false">IF(OR(IFERROR(AND(W311&lt;&gt;"",Y311&lt;&gt;"",Y311-W311&gt;Resumen!$B$8),FALSE()),IFERROR(AND(X311&lt;&gt;"",Y311&lt;&gt;"",Y311-X311&gt;Resumen!$B$8),FALSE())),TRIM("Lays tiene mayor markup que "&amp;IF(IFERROR(AND(W311&lt;&gt;"",Y311&lt;&gt;"",Y311-W311&gt;Resumen!$B$8),FALSE()),"Quento ","")&amp;IF(IFERROR(AND(X311&lt;&gt;"",Y311&lt;&gt;"",Y311-X311&gt;Resumen!$B$8),FALSE()),"Julicroc ","")&amp;"en este PDV"),"")</f>
        <v/>
      </c>
      <c r="AZ311" s="22" t="str">
        <f aca="false">IF(COUNTIF('Plan Pehuamar - Lista'!$A$2:$A$167,A311)&gt;0,"Sí","No")</f>
        <v>No</v>
      </c>
      <c r="BA311" s="22" t="str">
        <f aca="false">IF(COUNTIF('Plan Combo 9+1'!$A$2:$A$226,A311)&gt;0,"Sí","No")</f>
        <v>No</v>
      </c>
      <c r="BB311" s="22" t="str">
        <f aca="false">IF(AH311="","No",IF(BA311="Sí",IF((AO311-AH311)&gt;Resumen!$B$6,"Sí","No"),IF((AO311-AH311)&gt;=Resumen!$B$132,"Sí","No")))</f>
        <v>No</v>
      </c>
      <c r="BC311" s="22" t="str">
        <f aca="false">IF(AND(N311="Sí",AL311="Sí",AI311=0),"Sí","No")</f>
        <v>No</v>
      </c>
      <c r="BD311" s="22" t="str">
        <f aca="false">IF(COUNTIF('Plan 9+1 (con Pehuamar)'!$A$2:$A$227,A311)&gt;0,"Sí","No")</f>
        <v>No</v>
      </c>
    </row>
    <row r="312" customFormat="false" ht="15" hidden="false" customHeight="true" outlineLevel="0" collapsed="false">
      <c r="A312" s="6" t="n">
        <v>400573</v>
      </c>
      <c r="B312" s="6" t="n">
        <v>2</v>
      </c>
      <c r="C312" s="6" t="n">
        <v>202</v>
      </c>
      <c r="D312" s="6" t="s">
        <v>254</v>
      </c>
      <c r="E312" s="6" t="s">
        <v>528</v>
      </c>
      <c r="F312" s="6" t="s">
        <v>201</v>
      </c>
      <c r="G312" s="6" t="s">
        <v>129</v>
      </c>
      <c r="H312" s="6" t="s">
        <v>197</v>
      </c>
      <c r="I312" s="27" t="n">
        <v>0</v>
      </c>
      <c r="J312" s="27" t="n">
        <v>0</v>
      </c>
      <c r="K312" s="27" t="n">
        <v>2.9</v>
      </c>
      <c r="L312" s="28" t="n">
        <f aca="false">I312+J312</f>
        <v>0</v>
      </c>
      <c r="M312" s="28" t="n">
        <f aca="false">L312+K312</f>
        <v>2.9</v>
      </c>
      <c r="N312" s="22" t="str">
        <f aca="false">IF(I312&gt;0,"Sí","No")</f>
        <v>No</v>
      </c>
      <c r="O312" s="22" t="str">
        <f aca="false">IF(J312&gt;0,"Sí","No")</f>
        <v>No</v>
      </c>
      <c r="P312" s="22" t="str">
        <f aca="false">IF(K312&gt;0,"Sí","No")</f>
        <v>Sí</v>
      </c>
      <c r="Q312" s="22" t="str">
        <f aca="false">IF(OR(I312&gt;0,J312&gt;0),"Sí","No")</f>
        <v>No</v>
      </c>
      <c r="R312" s="27"/>
      <c r="S312" s="27"/>
      <c r="T312" s="27"/>
      <c r="U312" s="27"/>
      <c r="V312" s="27"/>
      <c r="W312" s="12" t="str">
        <f aca="false">IF(AND(I312&gt;0,R312&gt;0),(S312-R312)/R312,"")</f>
        <v/>
      </c>
      <c r="X312" s="12" t="str">
        <f aca="false">IF(AND(J312&gt;0,T312&gt;0),(U312-T312)/T312,"")</f>
        <v/>
      </c>
      <c r="Y312" s="12" t="str">
        <f aca="false">IF(AND(K312&gt;0,V312&gt;0),(V312-Resumen!$B$7)/Resumen!$B$7,"")</f>
        <v/>
      </c>
      <c r="Z312" s="28" t="str">
        <f aca="false">IF(AND(K312&gt;0,I312&gt;0,V312&gt;0,S312&gt;0),V312-S312,"")</f>
        <v/>
      </c>
      <c r="AA312" s="12" t="str">
        <f aca="false">IF(Z312&lt;&gt;"",Z312/S312,"")</f>
        <v/>
      </c>
      <c r="AB312" s="28" t="str">
        <f aca="false">IF(AND(K312&gt;0,J312&gt;0,V312&gt;0,U312&gt;0),V312-U312,"")</f>
        <v/>
      </c>
      <c r="AC312" s="12" t="str">
        <f aca="false">IF(AB312&lt;&gt;"",AB312/U312,"")</f>
        <v/>
      </c>
      <c r="AD312" s="27" t="n">
        <v>0</v>
      </c>
      <c r="AE312" s="27" t="n">
        <v>0</v>
      </c>
      <c r="AF312" s="27" t="n">
        <v>0</v>
      </c>
      <c r="AG312" s="28" t="n">
        <f aca="false">AD312+AE312+AF312</f>
        <v>0</v>
      </c>
      <c r="AH312" s="12" t="str">
        <f aca="false">IF(AG312&gt;0,AD312/AG312,"")</f>
        <v/>
      </c>
      <c r="AI312" s="27" t="n">
        <v>0</v>
      </c>
      <c r="AJ312" s="27" t="n">
        <v>0</v>
      </c>
      <c r="AK312" s="27" t="n">
        <v>0</v>
      </c>
      <c r="AL312" s="22" t="str">
        <f aca="false">IF(OR(AJ312&gt;0,AK312&gt;0),"Sí","No")</f>
        <v>No</v>
      </c>
      <c r="AM312" s="6"/>
      <c r="AN312" s="6"/>
      <c r="AO312" s="12" t="n">
        <f aca="false">IF(M312&gt;0,K312/M312,"")</f>
        <v>1</v>
      </c>
      <c r="AP312" s="22" t="str">
        <f aca="false">IF(M312&gt;=Resumen!$B$5,"Alto","Bajo")</f>
        <v>Bajo</v>
      </c>
      <c r="AQ312" s="22" t="str">
        <f aca="false">IF(AO312&gt;=Resumen!$B$28,"Alto","Bajo")</f>
        <v>Alto</v>
      </c>
      <c r="AR312" s="22" t="str">
        <f aca="false">AP312&amp;" Potencial / "&amp;AQ312&amp;" Share"</f>
        <v>Bajo Potencial / Alto Share</v>
      </c>
      <c r="AS312" s="22" t="str">
        <f aca="false">IF(Q312="Sí",IF(AO312&gt;=Resumen!$B$29,"Alto","Bajo"),"")</f>
        <v/>
      </c>
      <c r="AT312" s="22" t="str">
        <f aca="false">IF(AS312&lt;&gt;"",AP312&amp;" Potencial / "&amp;AS312&amp;" Share","")</f>
        <v/>
      </c>
      <c r="AU312" s="22" t="str">
        <f aca="false">IF(AH312="","Sin dato",IF(AH312-AO312&gt;Resumen!$B$6,"Sobre-exhibido",IF(AO312-AH312&gt;Resumen!$B$6,"Sub-exhibido","En línea")))</f>
        <v>Sin dato</v>
      </c>
      <c r="AV312" s="22" t="str">
        <f aca="false">IF(AT312="","",IF(AT312="Alto Potencial / Bajo Share",1,IF(AT312="Alto Potencial / Alto Share",2,IF(AT312="Bajo Potencial / Alto Share",3,4))))</f>
        <v/>
      </c>
      <c r="AW312" s="22" t="str">
        <f aca="false">IF(Q312="No","Sin competencia directa",IF(AV312=1,"1 - Foco Conquista (Alto Pot / Bajo Share)",IF(AV312=2,"2 - Foco Defensa (Alto Pot / Alto Share)",IF(AV312=3,"3 - Monitoreo (Bajo Pot / Alto Share)","4 - Baja Prioridad (Bajo Pot / Bajo Share)"))))</f>
        <v>Sin competencia directa</v>
      </c>
      <c r="AX312" s="12" t="str">
        <f aca="false">IF(OR(IFERROR(AND(W312&lt;&gt;"",Y312&lt;&gt;"",Y312-W312&gt;Resumen!$B$8),FALSE()),IFERROR(AND(X312&lt;&gt;"",Y312&lt;&gt;"",Y312-X312&gt;Resumen!$B$8),FALSE())),MAX(IF(IFERROR(AND(W312&lt;&gt;"",Y312&lt;&gt;"",Y312-W312&gt;Resumen!$B$8),FALSE()),Y312-W312,0),IF(IFERROR(AND(X312&lt;&gt;"",Y312&lt;&gt;"",Y312-X312&gt;Resumen!$B$8),FALSE()),Y312-X312,0)),"")</f>
        <v/>
      </c>
      <c r="AY312" s="22" t="str">
        <f aca="false">IF(OR(IFERROR(AND(W312&lt;&gt;"",Y312&lt;&gt;"",Y312-W312&gt;Resumen!$B$8),FALSE()),IFERROR(AND(X312&lt;&gt;"",Y312&lt;&gt;"",Y312-X312&gt;Resumen!$B$8),FALSE())),TRIM("Lays tiene mayor markup que "&amp;IF(IFERROR(AND(W312&lt;&gt;"",Y312&lt;&gt;"",Y312-W312&gt;Resumen!$B$8),FALSE()),"Quento ","")&amp;IF(IFERROR(AND(X312&lt;&gt;"",Y312&lt;&gt;"",Y312-X312&gt;Resumen!$B$8),FALSE()),"Julicroc ","")&amp;"en este PDV"),"")</f>
        <v/>
      </c>
      <c r="AZ312" s="22" t="str">
        <f aca="false">IF(COUNTIF('Plan Pehuamar - Lista'!$A$2:$A$167,A312)&gt;0,"Sí","No")</f>
        <v>No</v>
      </c>
      <c r="BA312" s="22" t="str">
        <f aca="false">IF(COUNTIF('Plan Combo 9+1'!$A$2:$A$226,A312)&gt;0,"Sí","No")</f>
        <v>No</v>
      </c>
      <c r="BB312" s="22" t="str">
        <f aca="false">IF(AH312="","No",IF(BA312="Sí",IF((AO312-AH312)&gt;Resumen!$B$6,"Sí","No"),IF((AO312-AH312)&gt;=Resumen!$B$132,"Sí","No")))</f>
        <v>No</v>
      </c>
      <c r="BC312" s="22" t="str">
        <f aca="false">IF(AND(N312="Sí",AL312="Sí",AI312=0),"Sí","No")</f>
        <v>No</v>
      </c>
      <c r="BD312" s="22" t="str">
        <f aca="false">IF(COUNTIF('Plan 9+1 (con Pehuamar)'!$A$2:$A$227,A312)&gt;0,"Sí","No")</f>
        <v>No</v>
      </c>
    </row>
    <row r="313" customFormat="false" ht="15" hidden="false" customHeight="true" outlineLevel="0" collapsed="false">
      <c r="A313" s="6" t="n">
        <v>401525</v>
      </c>
      <c r="B313" s="6" t="n">
        <v>2</v>
      </c>
      <c r="C313" s="6" t="n">
        <v>202</v>
      </c>
      <c r="D313" s="6" t="s">
        <v>254</v>
      </c>
      <c r="E313" s="6" t="s">
        <v>529</v>
      </c>
      <c r="F313" s="6" t="s">
        <v>201</v>
      </c>
      <c r="G313" s="6" t="s">
        <v>129</v>
      </c>
      <c r="H313" s="6" t="s">
        <v>197</v>
      </c>
      <c r="I313" s="27" t="n">
        <v>6</v>
      </c>
      <c r="J313" s="27" t="n">
        <v>0</v>
      </c>
      <c r="K313" s="27" t="n">
        <v>2</v>
      </c>
      <c r="L313" s="28" t="n">
        <f aca="false">I313+J313</f>
        <v>6</v>
      </c>
      <c r="M313" s="28" t="n">
        <f aca="false">L313+K313</f>
        <v>8</v>
      </c>
      <c r="N313" s="22" t="str">
        <f aca="false">IF(I313&gt;0,"Sí","No")</f>
        <v>Sí</v>
      </c>
      <c r="O313" s="22" t="str">
        <f aca="false">IF(J313&gt;0,"Sí","No")</f>
        <v>No</v>
      </c>
      <c r="P313" s="22" t="str">
        <f aca="false">IF(K313&gt;0,"Sí","No")</f>
        <v>Sí</v>
      </c>
      <c r="Q313" s="22" t="str">
        <f aca="false">IF(OR(I313&gt;0,J313&gt;0),"Sí","No")</f>
        <v>Sí</v>
      </c>
      <c r="R313" s="27" t="n">
        <v>1400</v>
      </c>
      <c r="S313" s="27" t="n">
        <v>2700</v>
      </c>
      <c r="T313" s="27"/>
      <c r="U313" s="27"/>
      <c r="V313" s="27" t="n">
        <v>3500</v>
      </c>
      <c r="W313" s="12" t="n">
        <f aca="false">IF(AND(I313&gt;0,R313&gt;0),(S313-R313)/R313,"")</f>
        <v>0.928571428571429</v>
      </c>
      <c r="X313" s="12" t="str">
        <f aca="false">IF(AND(J313&gt;0,T313&gt;0),(U313-T313)/T313,"")</f>
        <v/>
      </c>
      <c r="Y313" s="12" t="n">
        <f aca="false">IF(AND(K313&gt;0,V313&gt;0),(V313-Resumen!$B$7)/Resumen!$B$7,"")</f>
        <v>0.4</v>
      </c>
      <c r="Z313" s="28" t="n">
        <f aca="false">IF(AND(K313&gt;0,I313&gt;0,V313&gt;0,S313&gt;0),V313-S313,"")</f>
        <v>800</v>
      </c>
      <c r="AA313" s="12" t="n">
        <f aca="false">IF(Z313&lt;&gt;"",Z313/S313,"")</f>
        <v>0.296296296296296</v>
      </c>
      <c r="AB313" s="28" t="str">
        <f aca="false">IF(AND(K313&gt;0,J313&gt;0,V313&gt;0,U313&gt;0),V313-U313,"")</f>
        <v/>
      </c>
      <c r="AC313" s="12" t="str">
        <f aca="false">IF(AB313&lt;&gt;"",AB313/U313,"")</f>
        <v/>
      </c>
      <c r="AD313" s="27" t="n">
        <v>2</v>
      </c>
      <c r="AE313" s="27" t="n">
        <v>2</v>
      </c>
      <c r="AF313" s="27" t="n">
        <v>0</v>
      </c>
      <c r="AG313" s="28" t="n">
        <f aca="false">AD313+AE313+AF313</f>
        <v>4</v>
      </c>
      <c r="AH313" s="12" t="n">
        <f aca="false">IF(AG313&gt;0,AD313/AG313,"")</f>
        <v>0.5</v>
      </c>
      <c r="AI313" s="27" t="n">
        <v>1</v>
      </c>
      <c r="AJ313" s="27" t="n">
        <v>0</v>
      </c>
      <c r="AK313" s="27" t="n">
        <v>0</v>
      </c>
      <c r="AL313" s="22" t="str">
        <f aca="false">IF(OR(AJ313&gt;0,AK313&gt;0),"Sí","No")</f>
        <v>No</v>
      </c>
      <c r="AM313" s="6" t="s">
        <v>198</v>
      </c>
      <c r="AN313" s="6"/>
      <c r="AO313" s="12" t="n">
        <f aca="false">IF(M313&gt;0,K313/M313,"")</f>
        <v>0.25</v>
      </c>
      <c r="AP313" s="22" t="str">
        <f aca="false">IF(M313&gt;=Resumen!$B$5,"Alto","Bajo")</f>
        <v>Bajo</v>
      </c>
      <c r="AQ313" s="22" t="str">
        <f aca="false">IF(AO313&gt;=Resumen!$B$28,"Alto","Bajo")</f>
        <v>Bajo</v>
      </c>
      <c r="AR313" s="22" t="str">
        <f aca="false">AP313&amp;" Potencial / "&amp;AQ313&amp;" Share"</f>
        <v>Bajo Potencial / Bajo Share</v>
      </c>
      <c r="AS313" s="22" t="str">
        <f aca="false">IF(Q313="Sí",IF(AO313&gt;=Resumen!$B$29,"Alto","Bajo"),"")</f>
        <v>Bajo</v>
      </c>
      <c r="AT313" s="22" t="str">
        <f aca="false">IF(AS313&lt;&gt;"",AP313&amp;" Potencial / "&amp;AS313&amp;" Share","")</f>
        <v>Bajo Potencial / Bajo Share</v>
      </c>
      <c r="AU313" s="22" t="str">
        <f aca="false">IF(AH313="","Sin dato",IF(AH313-AO313&gt;Resumen!$B$6,"Sobre-exhibido",IF(AO313-AH313&gt;Resumen!$B$6,"Sub-exhibido","En línea")))</f>
        <v>Sobre-exhibido</v>
      </c>
      <c r="AV313" s="22" t="n">
        <f aca="false">IF(AT313="","",IF(AT313="Alto Potencial / Bajo Share",1,IF(AT313="Alto Potencial / Alto Share",2,IF(AT313="Bajo Potencial / Alto Share",3,4))))</f>
        <v>4</v>
      </c>
      <c r="AW313" s="22" t="str">
        <f aca="false">IF(Q313="No","Sin competencia directa",IF(AV313=1,"1 - Foco Conquista (Alto Pot / Bajo Share)",IF(AV313=2,"2 - Foco Defensa (Alto Pot / Alto Share)",IF(AV313=3,"3 - Monitoreo (Bajo Pot / Alto Share)","4 - Baja Prioridad (Bajo Pot / Bajo Share)"))))</f>
        <v>4 - Baja Prioridad (Bajo Pot / Bajo Share)</v>
      </c>
      <c r="AX313" s="12" t="str">
        <f aca="false">IF(OR(IFERROR(AND(W313&lt;&gt;"",Y313&lt;&gt;"",Y313-W313&gt;Resumen!$B$8),FALSE()),IFERROR(AND(X313&lt;&gt;"",Y313&lt;&gt;"",Y313-X313&gt;Resumen!$B$8),FALSE())),MAX(IF(IFERROR(AND(W313&lt;&gt;"",Y313&lt;&gt;"",Y313-W313&gt;Resumen!$B$8),FALSE()),Y313-W313,0),IF(IFERROR(AND(X313&lt;&gt;"",Y313&lt;&gt;"",Y313-X313&gt;Resumen!$B$8),FALSE()),Y313-X313,0)),"")</f>
        <v/>
      </c>
      <c r="AY313" s="22" t="str">
        <f aca="false">IF(OR(IFERROR(AND(W313&lt;&gt;"",Y313&lt;&gt;"",Y313-W313&gt;Resumen!$B$8),FALSE()),IFERROR(AND(X313&lt;&gt;"",Y313&lt;&gt;"",Y313-X313&gt;Resumen!$B$8),FALSE())),TRIM("Lays tiene mayor markup que "&amp;IF(IFERROR(AND(W313&lt;&gt;"",Y313&lt;&gt;"",Y313-W313&gt;Resumen!$B$8),FALSE()),"Quento ","")&amp;IF(IFERROR(AND(X313&lt;&gt;"",Y313&lt;&gt;"",Y313-X313&gt;Resumen!$B$8),FALSE()),"Julicroc ","")&amp;"en este PDV"),"")</f>
        <v/>
      </c>
      <c r="AZ313" s="22" t="str">
        <f aca="false">IF(COUNTIF('Plan Pehuamar - Lista'!$A$2:$A$167,A313)&gt;0,"Sí","No")</f>
        <v>No</v>
      </c>
      <c r="BA313" s="22" t="str">
        <f aca="false">IF(COUNTIF('Plan Combo 9+1'!$A$2:$A$226,A313)&gt;0,"Sí","No")</f>
        <v>No</v>
      </c>
      <c r="BB313" s="22" t="str">
        <f aca="false">IF(AH313="","No",IF(BA313="Sí",IF((AO313-AH313)&gt;Resumen!$B$6,"Sí","No"),IF((AO313-AH313)&gt;=Resumen!$B$132,"Sí","No")))</f>
        <v>No</v>
      </c>
      <c r="BC313" s="22" t="str">
        <f aca="false">IF(AND(N313="Sí",AL313="Sí",AI313=0),"Sí","No")</f>
        <v>No</v>
      </c>
      <c r="BD313" s="22" t="str">
        <f aca="false">IF(COUNTIF('Plan 9+1 (con Pehuamar)'!$A$2:$A$227,A313)&gt;0,"Sí","No")</f>
        <v>No</v>
      </c>
    </row>
    <row r="314" customFormat="false" ht="15" hidden="false" customHeight="true" outlineLevel="0" collapsed="false">
      <c r="A314" s="6" t="n">
        <v>401576</v>
      </c>
      <c r="B314" s="6" t="n">
        <v>2</v>
      </c>
      <c r="C314" s="6" t="n">
        <v>202</v>
      </c>
      <c r="D314" s="6" t="s">
        <v>254</v>
      </c>
      <c r="E314" s="6" t="s">
        <v>530</v>
      </c>
      <c r="F314" s="6" t="s">
        <v>201</v>
      </c>
      <c r="G314" s="6" t="s">
        <v>129</v>
      </c>
      <c r="H314" s="6" t="s">
        <v>197</v>
      </c>
      <c r="I314" s="27" t="n">
        <v>0</v>
      </c>
      <c r="J314" s="27" t="n">
        <v>0</v>
      </c>
      <c r="K314" s="27" t="n">
        <v>1.1</v>
      </c>
      <c r="L314" s="28" t="n">
        <f aca="false">I314+J314</f>
        <v>0</v>
      </c>
      <c r="M314" s="28" t="n">
        <f aca="false">L314+K314</f>
        <v>1.1</v>
      </c>
      <c r="N314" s="22" t="str">
        <f aca="false">IF(I314&gt;0,"Sí","No")</f>
        <v>No</v>
      </c>
      <c r="O314" s="22" t="str">
        <f aca="false">IF(J314&gt;0,"Sí","No")</f>
        <v>No</v>
      </c>
      <c r="P314" s="22" t="str">
        <f aca="false">IF(K314&gt;0,"Sí","No")</f>
        <v>Sí</v>
      </c>
      <c r="Q314" s="22" t="str">
        <f aca="false">IF(OR(I314&gt;0,J314&gt;0),"Sí","No")</f>
        <v>No</v>
      </c>
      <c r="R314" s="27"/>
      <c r="S314" s="27"/>
      <c r="T314" s="27"/>
      <c r="U314" s="27"/>
      <c r="V314" s="27"/>
      <c r="W314" s="12" t="str">
        <f aca="false">IF(AND(I314&gt;0,R314&gt;0),(S314-R314)/R314,"")</f>
        <v/>
      </c>
      <c r="X314" s="12" t="str">
        <f aca="false">IF(AND(J314&gt;0,T314&gt;0),(U314-T314)/T314,"")</f>
        <v/>
      </c>
      <c r="Y314" s="12" t="str">
        <f aca="false">IF(AND(K314&gt;0,V314&gt;0),(V314-Resumen!$B$7)/Resumen!$B$7,"")</f>
        <v/>
      </c>
      <c r="Z314" s="28" t="str">
        <f aca="false">IF(AND(K314&gt;0,I314&gt;0,V314&gt;0,S314&gt;0),V314-S314,"")</f>
        <v/>
      </c>
      <c r="AA314" s="12" t="str">
        <f aca="false">IF(Z314&lt;&gt;"",Z314/S314,"")</f>
        <v/>
      </c>
      <c r="AB314" s="28" t="str">
        <f aca="false">IF(AND(K314&gt;0,J314&gt;0,V314&gt;0,U314&gt;0),V314-U314,"")</f>
        <v/>
      </c>
      <c r="AC314" s="12" t="str">
        <f aca="false">IF(AB314&lt;&gt;"",AB314/U314,"")</f>
        <v/>
      </c>
      <c r="AD314" s="27" t="n">
        <v>0</v>
      </c>
      <c r="AE314" s="27" t="n">
        <v>0</v>
      </c>
      <c r="AF314" s="27" t="n">
        <v>0</v>
      </c>
      <c r="AG314" s="28" t="n">
        <f aca="false">AD314+AE314+AF314</f>
        <v>0</v>
      </c>
      <c r="AH314" s="12" t="str">
        <f aca="false">IF(AG314&gt;0,AD314/AG314,"")</f>
        <v/>
      </c>
      <c r="AI314" s="27" t="n">
        <v>0</v>
      </c>
      <c r="AJ314" s="27" t="n">
        <v>0</v>
      </c>
      <c r="AK314" s="27" t="n">
        <v>0</v>
      </c>
      <c r="AL314" s="22" t="str">
        <f aca="false">IF(OR(AJ314&gt;0,AK314&gt;0),"Sí","No")</f>
        <v>No</v>
      </c>
      <c r="AM314" s="6"/>
      <c r="AN314" s="6"/>
      <c r="AO314" s="12" t="n">
        <f aca="false">IF(M314&gt;0,K314/M314,"")</f>
        <v>1</v>
      </c>
      <c r="AP314" s="22" t="str">
        <f aca="false">IF(M314&gt;=Resumen!$B$5,"Alto","Bajo")</f>
        <v>Bajo</v>
      </c>
      <c r="AQ314" s="22" t="str">
        <f aca="false">IF(AO314&gt;=Resumen!$B$28,"Alto","Bajo")</f>
        <v>Alto</v>
      </c>
      <c r="AR314" s="22" t="str">
        <f aca="false">AP314&amp;" Potencial / "&amp;AQ314&amp;" Share"</f>
        <v>Bajo Potencial / Alto Share</v>
      </c>
      <c r="AS314" s="22" t="str">
        <f aca="false">IF(Q314="Sí",IF(AO314&gt;=Resumen!$B$29,"Alto","Bajo"),"")</f>
        <v/>
      </c>
      <c r="AT314" s="22" t="str">
        <f aca="false">IF(AS314&lt;&gt;"",AP314&amp;" Potencial / "&amp;AS314&amp;" Share","")</f>
        <v/>
      </c>
      <c r="AU314" s="22" t="str">
        <f aca="false">IF(AH314="","Sin dato",IF(AH314-AO314&gt;Resumen!$B$6,"Sobre-exhibido",IF(AO314-AH314&gt;Resumen!$B$6,"Sub-exhibido","En línea")))</f>
        <v>Sin dato</v>
      </c>
      <c r="AV314" s="22" t="str">
        <f aca="false">IF(AT314="","",IF(AT314="Alto Potencial / Bajo Share",1,IF(AT314="Alto Potencial / Alto Share",2,IF(AT314="Bajo Potencial / Alto Share",3,4))))</f>
        <v/>
      </c>
      <c r="AW314" s="22" t="str">
        <f aca="false">IF(Q314="No","Sin competencia directa",IF(AV314=1,"1 - Foco Conquista (Alto Pot / Bajo Share)",IF(AV314=2,"2 - Foco Defensa (Alto Pot / Alto Share)",IF(AV314=3,"3 - Monitoreo (Bajo Pot / Alto Share)","4 - Baja Prioridad (Bajo Pot / Bajo Share)"))))</f>
        <v>Sin competencia directa</v>
      </c>
      <c r="AX314" s="12" t="str">
        <f aca="false">IF(OR(IFERROR(AND(W314&lt;&gt;"",Y314&lt;&gt;"",Y314-W314&gt;Resumen!$B$8),FALSE()),IFERROR(AND(X314&lt;&gt;"",Y314&lt;&gt;"",Y314-X314&gt;Resumen!$B$8),FALSE())),MAX(IF(IFERROR(AND(W314&lt;&gt;"",Y314&lt;&gt;"",Y314-W314&gt;Resumen!$B$8),FALSE()),Y314-W314,0),IF(IFERROR(AND(X314&lt;&gt;"",Y314&lt;&gt;"",Y314-X314&gt;Resumen!$B$8),FALSE()),Y314-X314,0)),"")</f>
        <v/>
      </c>
      <c r="AY314" s="22" t="str">
        <f aca="false">IF(OR(IFERROR(AND(W314&lt;&gt;"",Y314&lt;&gt;"",Y314-W314&gt;Resumen!$B$8),FALSE()),IFERROR(AND(X314&lt;&gt;"",Y314&lt;&gt;"",Y314-X314&gt;Resumen!$B$8),FALSE())),TRIM("Lays tiene mayor markup que "&amp;IF(IFERROR(AND(W314&lt;&gt;"",Y314&lt;&gt;"",Y314-W314&gt;Resumen!$B$8),FALSE()),"Quento ","")&amp;IF(IFERROR(AND(X314&lt;&gt;"",Y314&lt;&gt;"",Y314-X314&gt;Resumen!$B$8),FALSE()),"Julicroc ","")&amp;"en este PDV"),"")</f>
        <v/>
      </c>
      <c r="AZ314" s="22" t="str">
        <f aca="false">IF(COUNTIF('Plan Pehuamar - Lista'!$A$2:$A$167,A314)&gt;0,"Sí","No")</f>
        <v>No</v>
      </c>
      <c r="BA314" s="22" t="str">
        <f aca="false">IF(COUNTIF('Plan Combo 9+1'!$A$2:$A$226,A314)&gt;0,"Sí","No")</f>
        <v>No</v>
      </c>
      <c r="BB314" s="22" t="str">
        <f aca="false">IF(AH314="","No",IF(BA314="Sí",IF((AO314-AH314)&gt;Resumen!$B$6,"Sí","No"),IF((AO314-AH314)&gt;=Resumen!$B$132,"Sí","No")))</f>
        <v>No</v>
      </c>
      <c r="BC314" s="22" t="str">
        <f aca="false">IF(AND(N314="Sí",AL314="Sí",AI314=0),"Sí","No")</f>
        <v>No</v>
      </c>
      <c r="BD314" s="22" t="str">
        <f aca="false">IF(COUNTIF('Plan 9+1 (con Pehuamar)'!$A$2:$A$227,A314)&gt;0,"Sí","No")</f>
        <v>No</v>
      </c>
    </row>
    <row r="315" customFormat="false" ht="15" hidden="false" customHeight="true" outlineLevel="0" collapsed="false">
      <c r="A315" s="6" t="n">
        <v>401583</v>
      </c>
      <c r="B315" s="6" t="n">
        <v>2</v>
      </c>
      <c r="C315" s="6" t="n">
        <v>202</v>
      </c>
      <c r="D315" s="6" t="s">
        <v>254</v>
      </c>
      <c r="E315" s="6" t="s">
        <v>531</v>
      </c>
      <c r="F315" s="6" t="s">
        <v>201</v>
      </c>
      <c r="G315" s="6" t="s">
        <v>129</v>
      </c>
      <c r="H315" s="6" t="s">
        <v>197</v>
      </c>
      <c r="I315" s="27" t="n">
        <v>0</v>
      </c>
      <c r="J315" s="27" t="n">
        <v>0</v>
      </c>
      <c r="K315" s="27" t="n">
        <v>1.8</v>
      </c>
      <c r="L315" s="28" t="n">
        <f aca="false">I315+J315</f>
        <v>0</v>
      </c>
      <c r="M315" s="28" t="n">
        <f aca="false">L315+K315</f>
        <v>1.8</v>
      </c>
      <c r="N315" s="22" t="str">
        <f aca="false">IF(I315&gt;0,"Sí","No")</f>
        <v>No</v>
      </c>
      <c r="O315" s="22" t="str">
        <f aca="false">IF(J315&gt;0,"Sí","No")</f>
        <v>No</v>
      </c>
      <c r="P315" s="22" t="str">
        <f aca="false">IF(K315&gt;0,"Sí","No")</f>
        <v>Sí</v>
      </c>
      <c r="Q315" s="22" t="str">
        <f aca="false">IF(OR(I315&gt;0,J315&gt;0),"Sí","No")</f>
        <v>No</v>
      </c>
      <c r="R315" s="27"/>
      <c r="S315" s="27"/>
      <c r="T315" s="27"/>
      <c r="U315" s="27"/>
      <c r="V315" s="27"/>
      <c r="W315" s="12" t="str">
        <f aca="false">IF(AND(I315&gt;0,R315&gt;0),(S315-R315)/R315,"")</f>
        <v/>
      </c>
      <c r="X315" s="12" t="str">
        <f aca="false">IF(AND(J315&gt;0,T315&gt;0),(U315-T315)/T315,"")</f>
        <v/>
      </c>
      <c r="Y315" s="12" t="str">
        <f aca="false">IF(AND(K315&gt;0,V315&gt;0),(V315-Resumen!$B$7)/Resumen!$B$7,"")</f>
        <v/>
      </c>
      <c r="Z315" s="28" t="str">
        <f aca="false">IF(AND(K315&gt;0,I315&gt;0,V315&gt;0,S315&gt;0),V315-S315,"")</f>
        <v/>
      </c>
      <c r="AA315" s="12" t="str">
        <f aca="false">IF(Z315&lt;&gt;"",Z315/S315,"")</f>
        <v/>
      </c>
      <c r="AB315" s="28" t="str">
        <f aca="false">IF(AND(K315&gt;0,J315&gt;0,V315&gt;0,U315&gt;0),V315-U315,"")</f>
        <v/>
      </c>
      <c r="AC315" s="12" t="str">
        <f aca="false">IF(AB315&lt;&gt;"",AB315/U315,"")</f>
        <v/>
      </c>
      <c r="AD315" s="27" t="n">
        <v>0</v>
      </c>
      <c r="AE315" s="27" t="n">
        <v>0</v>
      </c>
      <c r="AF315" s="27" t="n">
        <v>0</v>
      </c>
      <c r="AG315" s="28" t="n">
        <f aca="false">AD315+AE315+AF315</f>
        <v>0</v>
      </c>
      <c r="AH315" s="12" t="str">
        <f aca="false">IF(AG315&gt;0,AD315/AG315,"")</f>
        <v/>
      </c>
      <c r="AI315" s="27" t="n">
        <v>0</v>
      </c>
      <c r="AJ315" s="27" t="n">
        <v>0</v>
      </c>
      <c r="AK315" s="27" t="n">
        <v>0</v>
      </c>
      <c r="AL315" s="22" t="str">
        <f aca="false">IF(OR(AJ315&gt;0,AK315&gt;0),"Sí","No")</f>
        <v>No</v>
      </c>
      <c r="AM315" s="6"/>
      <c r="AN315" s="6"/>
      <c r="AO315" s="12" t="n">
        <f aca="false">IF(M315&gt;0,K315/M315,"")</f>
        <v>1</v>
      </c>
      <c r="AP315" s="22" t="str">
        <f aca="false">IF(M315&gt;=Resumen!$B$5,"Alto","Bajo")</f>
        <v>Bajo</v>
      </c>
      <c r="AQ315" s="22" t="str">
        <f aca="false">IF(AO315&gt;=Resumen!$B$28,"Alto","Bajo")</f>
        <v>Alto</v>
      </c>
      <c r="AR315" s="22" t="str">
        <f aca="false">AP315&amp;" Potencial / "&amp;AQ315&amp;" Share"</f>
        <v>Bajo Potencial / Alto Share</v>
      </c>
      <c r="AS315" s="22" t="str">
        <f aca="false">IF(Q315="Sí",IF(AO315&gt;=Resumen!$B$29,"Alto","Bajo"),"")</f>
        <v/>
      </c>
      <c r="AT315" s="22" t="str">
        <f aca="false">IF(AS315&lt;&gt;"",AP315&amp;" Potencial / "&amp;AS315&amp;" Share","")</f>
        <v/>
      </c>
      <c r="AU315" s="22" t="str">
        <f aca="false">IF(AH315="","Sin dato",IF(AH315-AO315&gt;Resumen!$B$6,"Sobre-exhibido",IF(AO315-AH315&gt;Resumen!$B$6,"Sub-exhibido","En línea")))</f>
        <v>Sin dato</v>
      </c>
      <c r="AV315" s="22" t="str">
        <f aca="false">IF(AT315="","",IF(AT315="Alto Potencial / Bajo Share",1,IF(AT315="Alto Potencial / Alto Share",2,IF(AT315="Bajo Potencial / Alto Share",3,4))))</f>
        <v/>
      </c>
      <c r="AW315" s="22" t="str">
        <f aca="false">IF(Q315="No","Sin competencia directa",IF(AV315=1,"1 - Foco Conquista (Alto Pot / Bajo Share)",IF(AV315=2,"2 - Foco Defensa (Alto Pot / Alto Share)",IF(AV315=3,"3 - Monitoreo (Bajo Pot / Alto Share)","4 - Baja Prioridad (Bajo Pot / Bajo Share)"))))</f>
        <v>Sin competencia directa</v>
      </c>
      <c r="AX315" s="12" t="str">
        <f aca="false">IF(OR(IFERROR(AND(W315&lt;&gt;"",Y315&lt;&gt;"",Y315-W315&gt;Resumen!$B$8),FALSE()),IFERROR(AND(X315&lt;&gt;"",Y315&lt;&gt;"",Y315-X315&gt;Resumen!$B$8),FALSE())),MAX(IF(IFERROR(AND(W315&lt;&gt;"",Y315&lt;&gt;"",Y315-W315&gt;Resumen!$B$8),FALSE()),Y315-W315,0),IF(IFERROR(AND(X315&lt;&gt;"",Y315&lt;&gt;"",Y315-X315&gt;Resumen!$B$8),FALSE()),Y315-X315,0)),"")</f>
        <v/>
      </c>
      <c r="AY315" s="22" t="str">
        <f aca="false">IF(OR(IFERROR(AND(W315&lt;&gt;"",Y315&lt;&gt;"",Y315-W315&gt;Resumen!$B$8),FALSE()),IFERROR(AND(X315&lt;&gt;"",Y315&lt;&gt;"",Y315-X315&gt;Resumen!$B$8),FALSE())),TRIM("Lays tiene mayor markup que "&amp;IF(IFERROR(AND(W315&lt;&gt;"",Y315&lt;&gt;"",Y315-W315&gt;Resumen!$B$8),FALSE()),"Quento ","")&amp;IF(IFERROR(AND(X315&lt;&gt;"",Y315&lt;&gt;"",Y315-X315&gt;Resumen!$B$8),FALSE()),"Julicroc ","")&amp;"en este PDV"),"")</f>
        <v/>
      </c>
      <c r="AZ315" s="22" t="str">
        <f aca="false">IF(COUNTIF('Plan Pehuamar - Lista'!$A$2:$A$167,A315)&gt;0,"Sí","No")</f>
        <v>No</v>
      </c>
      <c r="BA315" s="22" t="str">
        <f aca="false">IF(COUNTIF('Plan Combo 9+1'!$A$2:$A$226,A315)&gt;0,"Sí","No")</f>
        <v>No</v>
      </c>
      <c r="BB315" s="22" t="str">
        <f aca="false">IF(AH315="","No",IF(BA315="Sí",IF((AO315-AH315)&gt;Resumen!$B$6,"Sí","No"),IF((AO315-AH315)&gt;=Resumen!$B$132,"Sí","No")))</f>
        <v>No</v>
      </c>
      <c r="BC315" s="22" t="str">
        <f aca="false">IF(AND(N315="Sí",AL315="Sí",AI315=0),"Sí","No")</f>
        <v>No</v>
      </c>
      <c r="BD315" s="22" t="str">
        <f aca="false">IF(COUNTIF('Plan 9+1 (con Pehuamar)'!$A$2:$A$227,A315)&gt;0,"Sí","No")</f>
        <v>No</v>
      </c>
    </row>
    <row r="316" customFormat="false" ht="15" hidden="false" customHeight="true" outlineLevel="0" collapsed="false">
      <c r="A316" s="6" t="n">
        <v>401608</v>
      </c>
      <c r="B316" s="6" t="n">
        <v>2</v>
      </c>
      <c r="C316" s="6" t="n">
        <v>202</v>
      </c>
      <c r="D316" s="6" t="s">
        <v>254</v>
      </c>
      <c r="E316" s="6" t="s">
        <v>532</v>
      </c>
      <c r="F316" s="6" t="s">
        <v>201</v>
      </c>
      <c r="G316" s="6" t="s">
        <v>129</v>
      </c>
      <c r="H316" s="6" t="s">
        <v>197</v>
      </c>
      <c r="I316" s="27" t="n">
        <v>6</v>
      </c>
      <c r="J316" s="27" t="n">
        <v>0</v>
      </c>
      <c r="K316" s="27" t="n">
        <v>2</v>
      </c>
      <c r="L316" s="28" t="n">
        <f aca="false">I316+J316</f>
        <v>6</v>
      </c>
      <c r="M316" s="28" t="n">
        <f aca="false">L316+K316</f>
        <v>8</v>
      </c>
      <c r="N316" s="22" t="str">
        <f aca="false">IF(I316&gt;0,"Sí","No")</f>
        <v>Sí</v>
      </c>
      <c r="O316" s="22" t="str">
        <f aca="false">IF(J316&gt;0,"Sí","No")</f>
        <v>No</v>
      </c>
      <c r="P316" s="22" t="str">
        <f aca="false">IF(K316&gt;0,"Sí","No")</f>
        <v>Sí</v>
      </c>
      <c r="Q316" s="22" t="str">
        <f aca="false">IF(OR(I316&gt;0,J316&gt;0),"Sí","No")</f>
        <v>Sí</v>
      </c>
      <c r="R316" s="27" t="n">
        <v>1900</v>
      </c>
      <c r="S316" s="27" t="n">
        <v>3500</v>
      </c>
      <c r="T316" s="27"/>
      <c r="U316" s="27"/>
      <c r="V316" s="27" t="n">
        <v>3500</v>
      </c>
      <c r="W316" s="12" t="n">
        <f aca="false">IF(AND(I316&gt;0,R316&gt;0),(S316-R316)/R316,"")</f>
        <v>0.842105263157895</v>
      </c>
      <c r="X316" s="12" t="str">
        <f aca="false">IF(AND(J316&gt;0,T316&gt;0),(U316-T316)/T316,"")</f>
        <v/>
      </c>
      <c r="Y316" s="12" t="n">
        <f aca="false">IF(AND(K316&gt;0,V316&gt;0),(V316-Resumen!$B$7)/Resumen!$B$7,"")</f>
        <v>0.4</v>
      </c>
      <c r="Z316" s="28" t="n">
        <f aca="false">IF(AND(K316&gt;0,I316&gt;0,V316&gt;0,S316&gt;0),V316-S316,"")</f>
        <v>0</v>
      </c>
      <c r="AA316" s="12" t="n">
        <f aca="false">IF(Z316&lt;&gt;"",Z316/S316,"")</f>
        <v>0</v>
      </c>
      <c r="AB316" s="28" t="str">
        <f aca="false">IF(AND(K316&gt;0,J316&gt;0,V316&gt;0,U316&gt;0),V316-U316,"")</f>
        <v/>
      </c>
      <c r="AC316" s="12" t="str">
        <f aca="false">IF(AB316&lt;&gt;"",AB316/U316,"")</f>
        <v/>
      </c>
      <c r="AD316" s="27" t="n">
        <v>2</v>
      </c>
      <c r="AE316" s="27" t="n">
        <v>4</v>
      </c>
      <c r="AF316" s="27" t="n">
        <v>0</v>
      </c>
      <c r="AG316" s="28" t="n">
        <f aca="false">AD316+AE316+AF316</f>
        <v>6</v>
      </c>
      <c r="AH316" s="12" t="n">
        <f aca="false">IF(AG316&gt;0,AD316/AG316,"")</f>
        <v>0.333333333333333</v>
      </c>
      <c r="AI316" s="27" t="n">
        <v>1</v>
      </c>
      <c r="AJ316" s="27" t="n">
        <v>0</v>
      </c>
      <c r="AK316" s="27" t="n">
        <v>0</v>
      </c>
      <c r="AL316" s="22" t="str">
        <f aca="false">IF(OR(AJ316&gt;0,AK316&gt;0),"Sí","No")</f>
        <v>No</v>
      </c>
      <c r="AM316" s="6" t="s">
        <v>198</v>
      </c>
      <c r="AN316" s="6"/>
      <c r="AO316" s="12" t="n">
        <f aca="false">IF(M316&gt;0,K316/M316,"")</f>
        <v>0.25</v>
      </c>
      <c r="AP316" s="22" t="str">
        <f aca="false">IF(M316&gt;=Resumen!$B$5,"Alto","Bajo")</f>
        <v>Bajo</v>
      </c>
      <c r="AQ316" s="22" t="str">
        <f aca="false">IF(AO316&gt;=Resumen!$B$28,"Alto","Bajo")</f>
        <v>Bajo</v>
      </c>
      <c r="AR316" s="22" t="str">
        <f aca="false">AP316&amp;" Potencial / "&amp;AQ316&amp;" Share"</f>
        <v>Bajo Potencial / Bajo Share</v>
      </c>
      <c r="AS316" s="22" t="str">
        <f aca="false">IF(Q316="Sí",IF(AO316&gt;=Resumen!$B$29,"Alto","Bajo"),"")</f>
        <v>Bajo</v>
      </c>
      <c r="AT316" s="22" t="str">
        <f aca="false">IF(AS316&lt;&gt;"",AP316&amp;" Potencial / "&amp;AS316&amp;" Share","")</f>
        <v>Bajo Potencial / Bajo Share</v>
      </c>
      <c r="AU316" s="22" t="str">
        <f aca="false">IF(AH316="","Sin dato",IF(AH316-AO316&gt;Resumen!$B$6,"Sobre-exhibido",IF(AO316-AH316&gt;Resumen!$B$6,"Sub-exhibido","En línea")))</f>
        <v>Sobre-exhibido</v>
      </c>
      <c r="AV316" s="22" t="n">
        <f aca="false">IF(AT316="","",IF(AT316="Alto Potencial / Bajo Share",1,IF(AT316="Alto Potencial / Alto Share",2,IF(AT316="Bajo Potencial / Alto Share",3,4))))</f>
        <v>4</v>
      </c>
      <c r="AW316" s="22" t="str">
        <f aca="false">IF(Q316="No","Sin competencia directa",IF(AV316=1,"1 - Foco Conquista (Alto Pot / Bajo Share)",IF(AV316=2,"2 - Foco Defensa (Alto Pot / Alto Share)",IF(AV316=3,"3 - Monitoreo (Bajo Pot / Alto Share)","4 - Baja Prioridad (Bajo Pot / Bajo Share)"))))</f>
        <v>4 - Baja Prioridad (Bajo Pot / Bajo Share)</v>
      </c>
      <c r="AX316" s="12" t="str">
        <f aca="false">IF(OR(IFERROR(AND(W316&lt;&gt;"",Y316&lt;&gt;"",Y316-W316&gt;Resumen!$B$8),FALSE()),IFERROR(AND(X316&lt;&gt;"",Y316&lt;&gt;"",Y316-X316&gt;Resumen!$B$8),FALSE())),MAX(IF(IFERROR(AND(W316&lt;&gt;"",Y316&lt;&gt;"",Y316-W316&gt;Resumen!$B$8),FALSE()),Y316-W316,0),IF(IFERROR(AND(X316&lt;&gt;"",Y316&lt;&gt;"",Y316-X316&gt;Resumen!$B$8),FALSE()),Y316-X316,0)),"")</f>
        <v/>
      </c>
      <c r="AY316" s="22" t="str">
        <f aca="false">IF(OR(IFERROR(AND(W316&lt;&gt;"",Y316&lt;&gt;"",Y316-W316&gt;Resumen!$B$8),FALSE()),IFERROR(AND(X316&lt;&gt;"",Y316&lt;&gt;"",Y316-X316&gt;Resumen!$B$8),FALSE())),TRIM("Lays tiene mayor markup que "&amp;IF(IFERROR(AND(W316&lt;&gt;"",Y316&lt;&gt;"",Y316-W316&gt;Resumen!$B$8),FALSE()),"Quento ","")&amp;IF(IFERROR(AND(X316&lt;&gt;"",Y316&lt;&gt;"",Y316-X316&gt;Resumen!$B$8),FALSE()),"Julicroc ","")&amp;"en este PDV"),"")</f>
        <v/>
      </c>
      <c r="AZ316" s="22" t="str">
        <f aca="false">IF(COUNTIF('Plan Pehuamar - Lista'!$A$2:$A$167,A316)&gt;0,"Sí","No")</f>
        <v>No</v>
      </c>
      <c r="BA316" s="22" t="str">
        <f aca="false">IF(COUNTIF('Plan Combo 9+1'!$A$2:$A$226,A316)&gt;0,"Sí","No")</f>
        <v>No</v>
      </c>
      <c r="BB316" s="22" t="str">
        <f aca="false">IF(AH316="","No",IF(BA316="Sí",IF((AO316-AH316)&gt;Resumen!$B$6,"Sí","No"),IF((AO316-AH316)&gt;=Resumen!$B$132,"Sí","No")))</f>
        <v>No</v>
      </c>
      <c r="BC316" s="22" t="str">
        <f aca="false">IF(AND(N316="Sí",AL316="Sí",AI316=0),"Sí","No")</f>
        <v>No</v>
      </c>
      <c r="BD316" s="22" t="str">
        <f aca="false">IF(COUNTIF('Plan 9+1 (con Pehuamar)'!$A$2:$A$227,A316)&gt;0,"Sí","No")</f>
        <v>No</v>
      </c>
    </row>
    <row r="317" customFormat="false" ht="15" hidden="false" customHeight="true" outlineLevel="0" collapsed="false">
      <c r="A317" s="6" t="n">
        <v>401611</v>
      </c>
      <c r="B317" s="6" t="n">
        <v>2</v>
      </c>
      <c r="C317" s="6" t="n">
        <v>202</v>
      </c>
      <c r="D317" s="6" t="s">
        <v>254</v>
      </c>
      <c r="E317" s="6" t="s">
        <v>533</v>
      </c>
      <c r="F317" s="6" t="s">
        <v>196</v>
      </c>
      <c r="G317" s="6" t="s">
        <v>129</v>
      </c>
      <c r="H317" s="6" t="s">
        <v>197</v>
      </c>
      <c r="I317" s="27" t="n">
        <v>6</v>
      </c>
      <c r="J317" s="27" t="n">
        <v>0</v>
      </c>
      <c r="K317" s="27" t="n">
        <v>6</v>
      </c>
      <c r="L317" s="28" t="n">
        <f aca="false">I317+J317</f>
        <v>6</v>
      </c>
      <c r="M317" s="28" t="n">
        <f aca="false">L317+K317</f>
        <v>12</v>
      </c>
      <c r="N317" s="22" t="str">
        <f aca="false">IF(I317&gt;0,"Sí","No")</f>
        <v>Sí</v>
      </c>
      <c r="O317" s="22" t="str">
        <f aca="false">IF(J317&gt;0,"Sí","No")</f>
        <v>No</v>
      </c>
      <c r="P317" s="22" t="str">
        <f aca="false">IF(K317&gt;0,"Sí","No")</f>
        <v>Sí</v>
      </c>
      <c r="Q317" s="22" t="str">
        <f aca="false">IF(OR(I317&gt;0,J317&gt;0),"Sí","No")</f>
        <v>Sí</v>
      </c>
      <c r="R317" s="27" t="n">
        <v>1700</v>
      </c>
      <c r="S317" s="27" t="n">
        <v>3000</v>
      </c>
      <c r="T317" s="27"/>
      <c r="U317" s="27"/>
      <c r="V317" s="27" t="n">
        <v>3500</v>
      </c>
      <c r="W317" s="12" t="n">
        <f aca="false">IF(AND(I317&gt;0,R317&gt;0),(S317-R317)/R317,"")</f>
        <v>0.764705882352941</v>
      </c>
      <c r="X317" s="12" t="str">
        <f aca="false">IF(AND(J317&gt;0,T317&gt;0),(U317-T317)/T317,"")</f>
        <v/>
      </c>
      <c r="Y317" s="12" t="n">
        <f aca="false">IF(AND(K317&gt;0,V317&gt;0),(V317-Resumen!$B$7)/Resumen!$B$7,"")</f>
        <v>0.4</v>
      </c>
      <c r="Z317" s="28" t="n">
        <f aca="false">IF(AND(K317&gt;0,I317&gt;0,V317&gt;0,S317&gt;0),V317-S317,"")</f>
        <v>500</v>
      </c>
      <c r="AA317" s="12" t="n">
        <f aca="false">IF(Z317&lt;&gt;"",Z317/S317,"")</f>
        <v>0.166666666666667</v>
      </c>
      <c r="AB317" s="28" t="str">
        <f aca="false">IF(AND(K317&gt;0,J317&gt;0,V317&gt;0,U317&gt;0),V317-U317,"")</f>
        <v/>
      </c>
      <c r="AC317" s="12" t="str">
        <f aca="false">IF(AB317&lt;&gt;"",AB317/U317,"")</f>
        <v/>
      </c>
      <c r="AD317" s="27" t="n">
        <v>4</v>
      </c>
      <c r="AE317" s="27" t="n">
        <v>8</v>
      </c>
      <c r="AF317" s="27" t="n">
        <v>0</v>
      </c>
      <c r="AG317" s="28" t="n">
        <f aca="false">AD317+AE317+AF317</f>
        <v>12</v>
      </c>
      <c r="AH317" s="12" t="n">
        <f aca="false">IF(AG317&gt;0,AD317/AG317,"")</f>
        <v>0.333333333333333</v>
      </c>
      <c r="AI317" s="27" t="n">
        <v>1</v>
      </c>
      <c r="AJ317" s="27" t="n">
        <v>1</v>
      </c>
      <c r="AK317" s="27" t="n">
        <v>0</v>
      </c>
      <c r="AL317" s="22" t="str">
        <f aca="false">IF(OR(AJ317&gt;0,AK317&gt;0),"Sí","No")</f>
        <v>Sí</v>
      </c>
      <c r="AM317" s="6" t="s">
        <v>198</v>
      </c>
      <c r="AN317" s="6"/>
      <c r="AO317" s="12" t="n">
        <f aca="false">IF(M317&gt;0,K317/M317,"")</f>
        <v>0.5</v>
      </c>
      <c r="AP317" s="22" t="str">
        <f aca="false">IF(M317&gt;=Resumen!$B$5,"Alto","Bajo")</f>
        <v>Bajo</v>
      </c>
      <c r="AQ317" s="22" t="str">
        <f aca="false">IF(AO317&gt;=Resumen!$B$28,"Alto","Bajo")</f>
        <v>Alto</v>
      </c>
      <c r="AR317" s="22" t="str">
        <f aca="false">AP317&amp;" Potencial / "&amp;AQ317&amp;" Share"</f>
        <v>Bajo Potencial / Alto Share</v>
      </c>
      <c r="AS317" s="22" t="str">
        <f aca="false">IF(Q317="Sí",IF(AO317&gt;=Resumen!$B$29,"Alto","Bajo"),"")</f>
        <v>Alto</v>
      </c>
      <c r="AT317" s="22" t="str">
        <f aca="false">IF(AS317&lt;&gt;"",AP317&amp;" Potencial / "&amp;AS317&amp;" Share","")</f>
        <v>Bajo Potencial / Alto Share</v>
      </c>
      <c r="AU317" s="22" t="str">
        <f aca="false">IF(AH317="","Sin dato",IF(AH317-AO317&gt;Resumen!$B$6,"Sobre-exhibido",IF(AO317-AH317&gt;Resumen!$B$6,"Sub-exhibido","En línea")))</f>
        <v>Sub-exhibido</v>
      </c>
      <c r="AV317" s="22" t="n">
        <f aca="false">IF(AT317="","",IF(AT317="Alto Potencial / Bajo Share",1,IF(AT317="Alto Potencial / Alto Share",2,IF(AT317="Bajo Potencial / Alto Share",3,4))))</f>
        <v>3</v>
      </c>
      <c r="AW317" s="22" t="str">
        <f aca="false">IF(Q317="No","Sin competencia directa",IF(AV317=1,"1 - Foco Conquista (Alto Pot / Bajo Share)",IF(AV317=2,"2 - Foco Defensa (Alto Pot / Alto Share)",IF(AV317=3,"3 - Monitoreo (Bajo Pot / Alto Share)","4 - Baja Prioridad (Bajo Pot / Bajo Share)"))))</f>
        <v>3 - Monitoreo (Bajo Pot / Alto Share)</v>
      </c>
      <c r="AX317" s="12" t="str">
        <f aca="false">IF(OR(IFERROR(AND(W317&lt;&gt;"",Y317&lt;&gt;"",Y317-W317&gt;Resumen!$B$8),FALSE()),IFERROR(AND(X317&lt;&gt;"",Y317&lt;&gt;"",Y317-X317&gt;Resumen!$B$8),FALSE())),MAX(IF(IFERROR(AND(W317&lt;&gt;"",Y317&lt;&gt;"",Y317-W317&gt;Resumen!$B$8),FALSE()),Y317-W317,0),IF(IFERROR(AND(X317&lt;&gt;"",Y317&lt;&gt;"",Y317-X317&gt;Resumen!$B$8),FALSE()),Y317-X317,0)),"")</f>
        <v/>
      </c>
      <c r="AY317" s="22" t="str">
        <f aca="false">IF(OR(IFERROR(AND(W317&lt;&gt;"",Y317&lt;&gt;"",Y317-W317&gt;Resumen!$B$8),FALSE()),IFERROR(AND(X317&lt;&gt;"",Y317&lt;&gt;"",Y317-X317&gt;Resumen!$B$8),FALSE())),TRIM("Lays tiene mayor markup que "&amp;IF(IFERROR(AND(W317&lt;&gt;"",Y317&lt;&gt;"",Y317-W317&gt;Resumen!$B$8),FALSE()),"Quento ","")&amp;IF(IFERROR(AND(X317&lt;&gt;"",Y317&lt;&gt;"",Y317-X317&gt;Resumen!$B$8),FALSE()),"Julicroc ","")&amp;"en este PDV"),"")</f>
        <v/>
      </c>
      <c r="AZ317" s="22" t="str">
        <f aca="false">IF(COUNTIF('Plan Pehuamar - Lista'!$A$2:$A$167,A317)&gt;0,"Sí","No")</f>
        <v>No</v>
      </c>
      <c r="BA317" s="22" t="str">
        <f aca="false">IF(COUNTIF('Plan Combo 9+1'!$A$2:$A$226,A317)&gt;0,"Sí","No")</f>
        <v>No</v>
      </c>
      <c r="BB317" s="22" t="str">
        <f aca="false">IF(AH317="","No",IF(BA317="Sí",IF((AO317-AH317)&gt;Resumen!$B$6,"Sí","No"),IF((AO317-AH317)&gt;=Resumen!$B$132,"Sí","No")))</f>
        <v>Sí</v>
      </c>
      <c r="BC317" s="22" t="str">
        <f aca="false">IF(AND(N317="Sí",AL317="Sí",AI317=0),"Sí","No")</f>
        <v>No</v>
      </c>
      <c r="BD317" s="22" t="str">
        <f aca="false">IF(COUNTIF('Plan 9+1 (con Pehuamar)'!$A$2:$A$227,A317)&gt;0,"Sí","No")</f>
        <v>No</v>
      </c>
    </row>
    <row r="318" customFormat="false" ht="15" hidden="false" customHeight="true" outlineLevel="0" collapsed="false">
      <c r="A318" s="6" t="n">
        <v>401628</v>
      </c>
      <c r="B318" s="6" t="n">
        <v>2</v>
      </c>
      <c r="C318" s="6" t="n">
        <v>202</v>
      </c>
      <c r="D318" s="6" t="s">
        <v>254</v>
      </c>
      <c r="E318" s="6" t="s">
        <v>534</v>
      </c>
      <c r="F318" s="6" t="s">
        <v>201</v>
      </c>
      <c r="G318" s="6" t="s">
        <v>129</v>
      </c>
      <c r="H318" s="6" t="s">
        <v>197</v>
      </c>
      <c r="I318" s="27" t="n">
        <v>36</v>
      </c>
      <c r="J318" s="27" t="n">
        <v>16</v>
      </c>
      <c r="K318" s="27" t="n">
        <v>35</v>
      </c>
      <c r="L318" s="28" t="n">
        <f aca="false">I318+J318</f>
        <v>52</v>
      </c>
      <c r="M318" s="28" t="n">
        <f aca="false">L318+K318</f>
        <v>87</v>
      </c>
      <c r="N318" s="22" t="str">
        <f aca="false">IF(I318&gt;0,"Sí","No")</f>
        <v>Sí</v>
      </c>
      <c r="O318" s="22" t="str">
        <f aca="false">IF(J318&gt;0,"Sí","No")</f>
        <v>Sí</v>
      </c>
      <c r="P318" s="22" t="str">
        <f aca="false">IF(K318&gt;0,"Sí","No")</f>
        <v>Sí</v>
      </c>
      <c r="Q318" s="22" t="str">
        <f aca="false">IF(OR(I318&gt;0,J318&gt;0),"Sí","No")</f>
        <v>Sí</v>
      </c>
      <c r="R318" s="27" t="n">
        <v>1600</v>
      </c>
      <c r="S318" s="27" t="n">
        <v>4000</v>
      </c>
      <c r="T318" s="27" t="n">
        <v>1300</v>
      </c>
      <c r="U318" s="27" t="n">
        <v>3000</v>
      </c>
      <c r="V318" s="27" t="n">
        <v>3500</v>
      </c>
      <c r="W318" s="12" t="n">
        <f aca="false">IF(AND(I318&gt;0,R318&gt;0),(S318-R318)/R318,"")</f>
        <v>1.5</v>
      </c>
      <c r="X318" s="12" t="n">
        <f aca="false">IF(AND(J318&gt;0,T318&gt;0),(U318-T318)/T318,"")</f>
        <v>1.30769230769231</v>
      </c>
      <c r="Y318" s="12" t="n">
        <f aca="false">IF(AND(K318&gt;0,V318&gt;0),(V318-Resumen!$B$7)/Resumen!$B$7,"")</f>
        <v>0.4</v>
      </c>
      <c r="Z318" s="28" t="n">
        <f aca="false">IF(AND(K318&gt;0,I318&gt;0,V318&gt;0,S318&gt;0),V318-S318,"")</f>
        <v>-500</v>
      </c>
      <c r="AA318" s="12" t="n">
        <f aca="false">IF(Z318&lt;&gt;"",Z318/S318,"")</f>
        <v>-0.125</v>
      </c>
      <c r="AB318" s="28" t="n">
        <f aca="false">IF(AND(K318&gt;0,J318&gt;0,V318&gt;0,U318&gt;0),V318-U318,"")</f>
        <v>500</v>
      </c>
      <c r="AC318" s="12" t="n">
        <f aca="false">IF(AB318&lt;&gt;"",AB318/U318,"")</f>
        <v>0.166666666666667</v>
      </c>
      <c r="AD318" s="27" t="n">
        <v>12</v>
      </c>
      <c r="AE318" s="27" t="n">
        <v>10</v>
      </c>
      <c r="AF318" s="27" t="n">
        <v>3</v>
      </c>
      <c r="AG318" s="28" t="n">
        <f aca="false">AD318+AE318+AF318</f>
        <v>25</v>
      </c>
      <c r="AH318" s="12" t="n">
        <f aca="false">IF(AG318&gt;0,AD318/AG318,"")</f>
        <v>0.48</v>
      </c>
      <c r="AI318" s="27" t="n">
        <v>1</v>
      </c>
      <c r="AJ318" s="27" t="n">
        <v>0</v>
      </c>
      <c r="AK318" s="27" t="n">
        <v>0</v>
      </c>
      <c r="AL318" s="22" t="str">
        <f aca="false">IF(OR(AJ318&gt;0,AK318&gt;0),"Sí","No")</f>
        <v>No</v>
      </c>
      <c r="AM318" s="6" t="s">
        <v>397</v>
      </c>
      <c r="AN318" s="6" t="s">
        <v>198</v>
      </c>
      <c r="AO318" s="12" t="n">
        <f aca="false">IF(M318&gt;0,K318/M318,"")</f>
        <v>0.402298850574713</v>
      </c>
      <c r="AP318" s="22" t="str">
        <f aca="false">IF(M318&gt;=Resumen!$B$5,"Alto","Bajo")</f>
        <v>Alto</v>
      </c>
      <c r="AQ318" s="22" t="str">
        <f aca="false">IF(AO318&gt;=Resumen!$B$28,"Alto","Bajo")</f>
        <v>Alto</v>
      </c>
      <c r="AR318" s="22" t="str">
        <f aca="false">AP318&amp;" Potencial / "&amp;AQ318&amp;" Share"</f>
        <v>Alto Potencial / Alto Share</v>
      </c>
      <c r="AS318" s="22" t="str">
        <f aca="false">IF(Q318="Sí",IF(AO318&gt;=Resumen!$B$29,"Alto","Bajo"),"")</f>
        <v>Bajo</v>
      </c>
      <c r="AT318" s="22" t="str">
        <f aca="false">IF(AS318&lt;&gt;"",AP318&amp;" Potencial / "&amp;AS318&amp;" Share","")</f>
        <v>Alto Potencial / Bajo Share</v>
      </c>
      <c r="AU318" s="22" t="str">
        <f aca="false">IF(AH318="","Sin dato",IF(AH318-AO318&gt;Resumen!$B$6,"Sobre-exhibido",IF(AO318-AH318&gt;Resumen!$B$6,"Sub-exhibido","En línea")))</f>
        <v>Sobre-exhibido</v>
      </c>
      <c r="AV318" s="22" t="n">
        <f aca="false">IF(AT318="","",IF(AT318="Alto Potencial / Bajo Share",1,IF(AT318="Alto Potencial / Alto Share",2,IF(AT318="Bajo Potencial / Alto Share",3,4))))</f>
        <v>1</v>
      </c>
      <c r="AW318" s="22" t="str">
        <f aca="false">IF(Q318="No","Sin competencia directa",IF(AV318=1,"1 - Foco Conquista (Alto Pot / Bajo Share)",IF(AV318=2,"2 - Foco Defensa (Alto Pot / Alto Share)",IF(AV318=3,"3 - Monitoreo (Bajo Pot / Alto Share)","4 - Baja Prioridad (Bajo Pot / Bajo Share)"))))</f>
        <v>1 - Foco Conquista (Alto Pot / Bajo Share)</v>
      </c>
      <c r="AX318" s="12" t="str">
        <f aca="false">IF(OR(IFERROR(AND(W318&lt;&gt;"",Y318&lt;&gt;"",Y318-W318&gt;Resumen!$B$8),FALSE()),IFERROR(AND(X318&lt;&gt;"",Y318&lt;&gt;"",Y318-X318&gt;Resumen!$B$8),FALSE())),MAX(IF(IFERROR(AND(W318&lt;&gt;"",Y318&lt;&gt;"",Y318-W318&gt;Resumen!$B$8),FALSE()),Y318-W318,0),IF(IFERROR(AND(X318&lt;&gt;"",Y318&lt;&gt;"",Y318-X318&gt;Resumen!$B$8),FALSE()),Y318-X318,0)),"")</f>
        <v/>
      </c>
      <c r="AY318" s="22" t="str">
        <f aca="false">IF(OR(IFERROR(AND(W318&lt;&gt;"",Y318&lt;&gt;"",Y318-W318&gt;Resumen!$B$8),FALSE()),IFERROR(AND(X318&lt;&gt;"",Y318&lt;&gt;"",Y318-X318&gt;Resumen!$B$8),FALSE())),TRIM("Lays tiene mayor markup que "&amp;IF(IFERROR(AND(W318&lt;&gt;"",Y318&lt;&gt;"",Y318-W318&gt;Resumen!$B$8),FALSE()),"Quento ","")&amp;IF(IFERROR(AND(X318&lt;&gt;"",Y318&lt;&gt;"",Y318-X318&gt;Resumen!$B$8),FALSE()),"Julicroc ","")&amp;"en este PDV"),"")</f>
        <v/>
      </c>
      <c r="AZ318" s="22" t="str">
        <f aca="false">IF(COUNTIF('Plan Pehuamar - Lista'!$A$2:$A$167,A318)&gt;0,"Sí","No")</f>
        <v>No</v>
      </c>
      <c r="BA318" s="22" t="str">
        <f aca="false">IF(COUNTIF('Plan Combo 9+1'!$A$2:$A$226,A318)&gt;0,"Sí","No")</f>
        <v>No</v>
      </c>
      <c r="BB318" s="22" t="str">
        <f aca="false">IF(AH318="","No",IF(BA318="Sí",IF((AO318-AH318)&gt;Resumen!$B$6,"Sí","No"),IF((AO318-AH318)&gt;=Resumen!$B$132,"Sí","No")))</f>
        <v>No</v>
      </c>
      <c r="BC318" s="22" t="str">
        <f aca="false">IF(AND(N318="Sí",AL318="Sí",AI318=0),"Sí","No")</f>
        <v>No</v>
      </c>
      <c r="BD318" s="22" t="str">
        <f aca="false">IF(COUNTIF('Plan 9+1 (con Pehuamar)'!$A$2:$A$227,A318)&gt;0,"Sí","No")</f>
        <v>No</v>
      </c>
    </row>
    <row r="319" customFormat="false" ht="15" hidden="false" customHeight="true" outlineLevel="0" collapsed="false">
      <c r="A319" s="6" t="n">
        <v>401662</v>
      </c>
      <c r="B319" s="6" t="n">
        <v>2</v>
      </c>
      <c r="C319" s="6" t="n">
        <v>202</v>
      </c>
      <c r="D319" s="6" t="s">
        <v>254</v>
      </c>
      <c r="E319" s="6" t="s">
        <v>535</v>
      </c>
      <c r="F319" s="6" t="s">
        <v>201</v>
      </c>
      <c r="G319" s="6" t="s">
        <v>129</v>
      </c>
      <c r="H319" s="6" t="s">
        <v>197</v>
      </c>
      <c r="I319" s="27" t="n">
        <v>5</v>
      </c>
      <c r="J319" s="27" t="n">
        <v>0</v>
      </c>
      <c r="K319" s="27" t="n">
        <v>2</v>
      </c>
      <c r="L319" s="28" t="n">
        <f aca="false">I319+J319</f>
        <v>5</v>
      </c>
      <c r="M319" s="28" t="n">
        <f aca="false">L319+K319</f>
        <v>7</v>
      </c>
      <c r="N319" s="22" t="str">
        <f aca="false">IF(I319&gt;0,"Sí","No")</f>
        <v>Sí</v>
      </c>
      <c r="O319" s="22" t="str">
        <f aca="false">IF(J319&gt;0,"Sí","No")</f>
        <v>No</v>
      </c>
      <c r="P319" s="22" t="str">
        <f aca="false">IF(K319&gt;0,"Sí","No")</f>
        <v>Sí</v>
      </c>
      <c r="Q319" s="22" t="str">
        <f aca="false">IF(OR(I319&gt;0,J319&gt;0),"Sí","No")</f>
        <v>Sí</v>
      </c>
      <c r="R319" s="27" t="n">
        <v>1800</v>
      </c>
      <c r="S319" s="27" t="n">
        <v>3000</v>
      </c>
      <c r="T319" s="27"/>
      <c r="U319" s="27"/>
      <c r="V319" s="27" t="n">
        <v>3500</v>
      </c>
      <c r="W319" s="12" t="n">
        <f aca="false">IF(AND(I319&gt;0,R319&gt;0),(S319-R319)/R319,"")</f>
        <v>0.666666666666667</v>
      </c>
      <c r="X319" s="12" t="str">
        <f aca="false">IF(AND(J319&gt;0,T319&gt;0),(U319-T319)/T319,"")</f>
        <v/>
      </c>
      <c r="Y319" s="12" t="n">
        <f aca="false">IF(AND(K319&gt;0,V319&gt;0),(V319-Resumen!$B$7)/Resumen!$B$7,"")</f>
        <v>0.4</v>
      </c>
      <c r="Z319" s="28" t="n">
        <f aca="false">IF(AND(K319&gt;0,I319&gt;0,V319&gt;0,S319&gt;0),V319-S319,"")</f>
        <v>500</v>
      </c>
      <c r="AA319" s="12" t="n">
        <f aca="false">IF(Z319&lt;&gt;"",Z319/S319,"")</f>
        <v>0.166666666666667</v>
      </c>
      <c r="AB319" s="28" t="str">
        <f aca="false">IF(AND(K319&gt;0,J319&gt;0,V319&gt;0,U319&gt;0),V319-U319,"")</f>
        <v/>
      </c>
      <c r="AC319" s="12" t="str">
        <f aca="false">IF(AB319&lt;&gt;"",AB319/U319,"")</f>
        <v/>
      </c>
      <c r="AD319" s="27" t="n">
        <v>2</v>
      </c>
      <c r="AE319" s="27" t="n">
        <v>2</v>
      </c>
      <c r="AF319" s="27" t="n">
        <v>0</v>
      </c>
      <c r="AG319" s="28" t="n">
        <f aca="false">AD319+AE319+AF319</f>
        <v>4</v>
      </c>
      <c r="AH319" s="12" t="n">
        <f aca="false">IF(AG319&gt;0,AD319/AG319,"")</f>
        <v>0.5</v>
      </c>
      <c r="AI319" s="27" t="n">
        <v>0</v>
      </c>
      <c r="AJ319" s="27" t="n">
        <v>0</v>
      </c>
      <c r="AK319" s="27" t="n">
        <v>0</v>
      </c>
      <c r="AL319" s="22" t="str">
        <f aca="false">IF(OR(AJ319&gt;0,AK319&gt;0),"Sí","No")</f>
        <v>No</v>
      </c>
      <c r="AM319" s="6" t="s">
        <v>198</v>
      </c>
      <c r="AN319" s="6"/>
      <c r="AO319" s="12" t="n">
        <f aca="false">IF(M319&gt;0,K319/M319,"")</f>
        <v>0.285714285714286</v>
      </c>
      <c r="AP319" s="22" t="str">
        <f aca="false">IF(M319&gt;=Resumen!$B$5,"Alto","Bajo")</f>
        <v>Bajo</v>
      </c>
      <c r="AQ319" s="22" t="str">
        <f aca="false">IF(AO319&gt;=Resumen!$B$28,"Alto","Bajo")</f>
        <v>Bajo</v>
      </c>
      <c r="AR319" s="22" t="str">
        <f aca="false">AP319&amp;" Potencial / "&amp;AQ319&amp;" Share"</f>
        <v>Bajo Potencial / Bajo Share</v>
      </c>
      <c r="AS319" s="22" t="str">
        <f aca="false">IF(Q319="Sí",IF(AO319&gt;=Resumen!$B$29,"Alto","Bajo"),"")</f>
        <v>Bajo</v>
      </c>
      <c r="AT319" s="22" t="str">
        <f aca="false">IF(AS319&lt;&gt;"",AP319&amp;" Potencial / "&amp;AS319&amp;" Share","")</f>
        <v>Bajo Potencial / Bajo Share</v>
      </c>
      <c r="AU319" s="22" t="str">
        <f aca="false">IF(AH319="","Sin dato",IF(AH319-AO319&gt;Resumen!$B$6,"Sobre-exhibido",IF(AO319-AH319&gt;Resumen!$B$6,"Sub-exhibido","En línea")))</f>
        <v>Sobre-exhibido</v>
      </c>
      <c r="AV319" s="22" t="n">
        <f aca="false">IF(AT319="","",IF(AT319="Alto Potencial / Bajo Share",1,IF(AT319="Alto Potencial / Alto Share",2,IF(AT319="Bajo Potencial / Alto Share",3,4))))</f>
        <v>4</v>
      </c>
      <c r="AW319" s="22" t="str">
        <f aca="false">IF(Q319="No","Sin competencia directa",IF(AV319=1,"1 - Foco Conquista (Alto Pot / Bajo Share)",IF(AV319=2,"2 - Foco Defensa (Alto Pot / Alto Share)",IF(AV319=3,"3 - Monitoreo (Bajo Pot / Alto Share)","4 - Baja Prioridad (Bajo Pot / Bajo Share)"))))</f>
        <v>4 - Baja Prioridad (Bajo Pot / Bajo Share)</v>
      </c>
      <c r="AX319" s="12" t="str">
        <f aca="false">IF(OR(IFERROR(AND(W319&lt;&gt;"",Y319&lt;&gt;"",Y319-W319&gt;Resumen!$B$8),FALSE()),IFERROR(AND(X319&lt;&gt;"",Y319&lt;&gt;"",Y319-X319&gt;Resumen!$B$8),FALSE())),MAX(IF(IFERROR(AND(W319&lt;&gt;"",Y319&lt;&gt;"",Y319-W319&gt;Resumen!$B$8),FALSE()),Y319-W319,0),IF(IFERROR(AND(X319&lt;&gt;"",Y319&lt;&gt;"",Y319-X319&gt;Resumen!$B$8),FALSE()),Y319-X319,0)),"")</f>
        <v/>
      </c>
      <c r="AY319" s="22" t="str">
        <f aca="false">IF(OR(IFERROR(AND(W319&lt;&gt;"",Y319&lt;&gt;"",Y319-W319&gt;Resumen!$B$8),FALSE()),IFERROR(AND(X319&lt;&gt;"",Y319&lt;&gt;"",Y319-X319&gt;Resumen!$B$8),FALSE())),TRIM("Lays tiene mayor markup que "&amp;IF(IFERROR(AND(W319&lt;&gt;"",Y319&lt;&gt;"",Y319-W319&gt;Resumen!$B$8),FALSE()),"Quento ","")&amp;IF(IFERROR(AND(X319&lt;&gt;"",Y319&lt;&gt;"",Y319-X319&gt;Resumen!$B$8),FALSE()),"Julicroc ","")&amp;"en este PDV"),"")</f>
        <v/>
      </c>
      <c r="AZ319" s="22" t="str">
        <f aca="false">IF(COUNTIF('Plan Pehuamar - Lista'!$A$2:$A$167,A319)&gt;0,"Sí","No")</f>
        <v>No</v>
      </c>
      <c r="BA319" s="22" t="str">
        <f aca="false">IF(COUNTIF('Plan Combo 9+1'!$A$2:$A$226,A319)&gt;0,"Sí","No")</f>
        <v>No</v>
      </c>
      <c r="BB319" s="22" t="str">
        <f aca="false">IF(AH319="","No",IF(BA319="Sí",IF((AO319-AH319)&gt;Resumen!$B$6,"Sí","No"),IF((AO319-AH319)&gt;=Resumen!$B$132,"Sí","No")))</f>
        <v>No</v>
      </c>
      <c r="BC319" s="22" t="str">
        <f aca="false">IF(AND(N319="Sí",AL319="Sí",AI319=0),"Sí","No")</f>
        <v>No</v>
      </c>
      <c r="BD319" s="22" t="str">
        <f aca="false">IF(COUNTIF('Plan 9+1 (con Pehuamar)'!$A$2:$A$227,A319)&gt;0,"Sí","No")</f>
        <v>No</v>
      </c>
    </row>
    <row r="320" customFormat="false" ht="15" hidden="false" customHeight="true" outlineLevel="0" collapsed="false">
      <c r="A320" s="6" t="n">
        <v>401803</v>
      </c>
      <c r="B320" s="6" t="n">
        <v>2</v>
      </c>
      <c r="C320" s="6" t="n">
        <v>202</v>
      </c>
      <c r="D320" s="6" t="s">
        <v>254</v>
      </c>
      <c r="E320" s="6" t="s">
        <v>536</v>
      </c>
      <c r="F320" s="6" t="s">
        <v>291</v>
      </c>
      <c r="G320" s="6" t="s">
        <v>129</v>
      </c>
      <c r="H320" s="6" t="s">
        <v>197</v>
      </c>
      <c r="I320" s="27" t="n">
        <v>0</v>
      </c>
      <c r="J320" s="27" t="n">
        <v>0</v>
      </c>
      <c r="K320" s="27" t="n">
        <v>0.7</v>
      </c>
      <c r="L320" s="28" t="n">
        <f aca="false">I320+J320</f>
        <v>0</v>
      </c>
      <c r="M320" s="28" t="n">
        <f aca="false">L320+K320</f>
        <v>0.7</v>
      </c>
      <c r="N320" s="22" t="str">
        <f aca="false">IF(I320&gt;0,"Sí","No")</f>
        <v>No</v>
      </c>
      <c r="O320" s="22" t="str">
        <f aca="false">IF(J320&gt;0,"Sí","No")</f>
        <v>No</v>
      </c>
      <c r="P320" s="22" t="str">
        <f aca="false">IF(K320&gt;0,"Sí","No")</f>
        <v>Sí</v>
      </c>
      <c r="Q320" s="22" t="str">
        <f aca="false">IF(OR(I320&gt;0,J320&gt;0),"Sí","No")</f>
        <v>No</v>
      </c>
      <c r="R320" s="27"/>
      <c r="S320" s="27"/>
      <c r="T320" s="27"/>
      <c r="U320" s="27"/>
      <c r="V320" s="27"/>
      <c r="W320" s="12" t="str">
        <f aca="false">IF(AND(I320&gt;0,R320&gt;0),(S320-R320)/R320,"")</f>
        <v/>
      </c>
      <c r="X320" s="12" t="str">
        <f aca="false">IF(AND(J320&gt;0,T320&gt;0),(U320-T320)/T320,"")</f>
        <v/>
      </c>
      <c r="Y320" s="12" t="str">
        <f aca="false">IF(AND(K320&gt;0,V320&gt;0),(V320-Resumen!$B$7)/Resumen!$B$7,"")</f>
        <v/>
      </c>
      <c r="Z320" s="28" t="str">
        <f aca="false">IF(AND(K320&gt;0,I320&gt;0,V320&gt;0,S320&gt;0),V320-S320,"")</f>
        <v/>
      </c>
      <c r="AA320" s="12" t="str">
        <f aca="false">IF(Z320&lt;&gt;"",Z320/S320,"")</f>
        <v/>
      </c>
      <c r="AB320" s="28" t="str">
        <f aca="false">IF(AND(K320&gt;0,J320&gt;0,V320&gt;0,U320&gt;0),V320-U320,"")</f>
        <v/>
      </c>
      <c r="AC320" s="12" t="str">
        <f aca="false">IF(AB320&lt;&gt;"",AB320/U320,"")</f>
        <v/>
      </c>
      <c r="AD320" s="27" t="n">
        <v>0</v>
      </c>
      <c r="AE320" s="27" t="n">
        <v>0</v>
      </c>
      <c r="AF320" s="27" t="n">
        <v>0</v>
      </c>
      <c r="AG320" s="28" t="n">
        <f aca="false">AD320+AE320+AF320</f>
        <v>0</v>
      </c>
      <c r="AH320" s="12" t="str">
        <f aca="false">IF(AG320&gt;0,AD320/AG320,"")</f>
        <v/>
      </c>
      <c r="AI320" s="27" t="n">
        <v>0</v>
      </c>
      <c r="AJ320" s="27" t="n">
        <v>0</v>
      </c>
      <c r="AK320" s="27" t="n">
        <v>0</v>
      </c>
      <c r="AL320" s="22" t="str">
        <f aca="false">IF(OR(AJ320&gt;0,AK320&gt;0),"Sí","No")</f>
        <v>No</v>
      </c>
      <c r="AM320" s="6"/>
      <c r="AN320" s="6"/>
      <c r="AO320" s="12" t="n">
        <f aca="false">IF(M320&gt;0,K320/M320,"")</f>
        <v>1</v>
      </c>
      <c r="AP320" s="22" t="str">
        <f aca="false">IF(M320&gt;=Resumen!$B$5,"Alto","Bajo")</f>
        <v>Bajo</v>
      </c>
      <c r="AQ320" s="22" t="str">
        <f aca="false">IF(AO320&gt;=Resumen!$B$28,"Alto","Bajo")</f>
        <v>Alto</v>
      </c>
      <c r="AR320" s="22" t="str">
        <f aca="false">AP320&amp;" Potencial / "&amp;AQ320&amp;" Share"</f>
        <v>Bajo Potencial / Alto Share</v>
      </c>
      <c r="AS320" s="22" t="str">
        <f aca="false">IF(Q320="Sí",IF(AO320&gt;=Resumen!$B$29,"Alto","Bajo"),"")</f>
        <v/>
      </c>
      <c r="AT320" s="22" t="str">
        <f aca="false">IF(AS320&lt;&gt;"",AP320&amp;" Potencial / "&amp;AS320&amp;" Share","")</f>
        <v/>
      </c>
      <c r="AU320" s="22" t="str">
        <f aca="false">IF(AH320="","Sin dato",IF(AH320-AO320&gt;Resumen!$B$6,"Sobre-exhibido",IF(AO320-AH320&gt;Resumen!$B$6,"Sub-exhibido","En línea")))</f>
        <v>Sin dato</v>
      </c>
      <c r="AV320" s="22" t="str">
        <f aca="false">IF(AT320="","",IF(AT320="Alto Potencial / Bajo Share",1,IF(AT320="Alto Potencial / Alto Share",2,IF(AT320="Bajo Potencial / Alto Share",3,4))))</f>
        <v/>
      </c>
      <c r="AW320" s="22" t="str">
        <f aca="false">IF(Q320="No","Sin competencia directa",IF(AV320=1,"1 - Foco Conquista (Alto Pot / Bajo Share)",IF(AV320=2,"2 - Foco Defensa (Alto Pot / Alto Share)",IF(AV320=3,"3 - Monitoreo (Bajo Pot / Alto Share)","4 - Baja Prioridad (Bajo Pot / Bajo Share)"))))</f>
        <v>Sin competencia directa</v>
      </c>
      <c r="AX320" s="12" t="str">
        <f aca="false">IF(OR(IFERROR(AND(W320&lt;&gt;"",Y320&lt;&gt;"",Y320-W320&gt;Resumen!$B$8),FALSE()),IFERROR(AND(X320&lt;&gt;"",Y320&lt;&gt;"",Y320-X320&gt;Resumen!$B$8),FALSE())),MAX(IF(IFERROR(AND(W320&lt;&gt;"",Y320&lt;&gt;"",Y320-W320&gt;Resumen!$B$8),FALSE()),Y320-W320,0),IF(IFERROR(AND(X320&lt;&gt;"",Y320&lt;&gt;"",Y320-X320&gt;Resumen!$B$8),FALSE()),Y320-X320,0)),"")</f>
        <v/>
      </c>
      <c r="AY320" s="22" t="str">
        <f aca="false">IF(OR(IFERROR(AND(W320&lt;&gt;"",Y320&lt;&gt;"",Y320-W320&gt;Resumen!$B$8),FALSE()),IFERROR(AND(X320&lt;&gt;"",Y320&lt;&gt;"",Y320-X320&gt;Resumen!$B$8),FALSE())),TRIM("Lays tiene mayor markup que "&amp;IF(IFERROR(AND(W320&lt;&gt;"",Y320&lt;&gt;"",Y320-W320&gt;Resumen!$B$8),FALSE()),"Quento ","")&amp;IF(IFERROR(AND(X320&lt;&gt;"",Y320&lt;&gt;"",Y320-X320&gt;Resumen!$B$8),FALSE()),"Julicroc ","")&amp;"en este PDV"),"")</f>
        <v/>
      </c>
      <c r="AZ320" s="22" t="str">
        <f aca="false">IF(COUNTIF('Plan Pehuamar - Lista'!$A$2:$A$167,A320)&gt;0,"Sí","No")</f>
        <v>No</v>
      </c>
      <c r="BA320" s="22" t="str">
        <f aca="false">IF(COUNTIF('Plan Combo 9+1'!$A$2:$A$226,A320)&gt;0,"Sí","No")</f>
        <v>No</v>
      </c>
      <c r="BB320" s="22" t="str">
        <f aca="false">IF(AH320="","No",IF(BA320="Sí",IF((AO320-AH320)&gt;Resumen!$B$6,"Sí","No"),IF((AO320-AH320)&gt;=Resumen!$B$132,"Sí","No")))</f>
        <v>No</v>
      </c>
      <c r="BC320" s="22" t="str">
        <f aca="false">IF(AND(N320="Sí",AL320="Sí",AI320=0),"Sí","No")</f>
        <v>No</v>
      </c>
      <c r="BD320" s="22" t="str">
        <f aca="false">IF(COUNTIF('Plan 9+1 (con Pehuamar)'!$A$2:$A$227,A320)&gt;0,"Sí","No")</f>
        <v>No</v>
      </c>
    </row>
    <row r="321" customFormat="false" ht="15" hidden="false" customHeight="true" outlineLevel="0" collapsed="false">
      <c r="A321" s="6" t="n">
        <v>402449</v>
      </c>
      <c r="B321" s="6" t="n">
        <v>2</v>
      </c>
      <c r="C321" s="6" t="n">
        <v>202</v>
      </c>
      <c r="D321" s="6" t="s">
        <v>254</v>
      </c>
      <c r="E321" s="6" t="s">
        <v>537</v>
      </c>
      <c r="F321" s="6" t="s">
        <v>201</v>
      </c>
      <c r="G321" s="6" t="s">
        <v>129</v>
      </c>
      <c r="H321" s="6" t="s">
        <v>197</v>
      </c>
      <c r="I321" s="27" t="n">
        <v>36</v>
      </c>
      <c r="J321" s="27" t="n">
        <v>32</v>
      </c>
      <c r="K321" s="27" t="n">
        <v>20</v>
      </c>
      <c r="L321" s="28" t="n">
        <f aca="false">I321+J321</f>
        <v>68</v>
      </c>
      <c r="M321" s="28" t="n">
        <f aca="false">L321+K321</f>
        <v>88</v>
      </c>
      <c r="N321" s="22" t="str">
        <f aca="false">IF(I321&gt;0,"Sí","No")</f>
        <v>Sí</v>
      </c>
      <c r="O321" s="22" t="str">
        <f aca="false">IF(J321&gt;0,"Sí","No")</f>
        <v>Sí</v>
      </c>
      <c r="P321" s="22" t="str">
        <f aca="false">IF(K321&gt;0,"Sí","No")</f>
        <v>Sí</v>
      </c>
      <c r="Q321" s="22" t="str">
        <f aca="false">IF(OR(I321&gt;0,J321&gt;0),"Sí","No")</f>
        <v>Sí</v>
      </c>
      <c r="R321" s="27" t="n">
        <v>1800</v>
      </c>
      <c r="S321" s="27" t="n">
        <v>3600</v>
      </c>
      <c r="T321" s="27" t="n">
        <v>1300</v>
      </c>
      <c r="U321" s="27" t="n">
        <v>2600</v>
      </c>
      <c r="V321" s="27" t="n">
        <v>3500</v>
      </c>
      <c r="W321" s="12" t="n">
        <f aca="false">IF(AND(I321&gt;0,R321&gt;0),(S321-R321)/R321,"")</f>
        <v>1</v>
      </c>
      <c r="X321" s="12" t="n">
        <f aca="false">IF(AND(J321&gt;0,T321&gt;0),(U321-T321)/T321,"")</f>
        <v>1</v>
      </c>
      <c r="Y321" s="12" t="n">
        <f aca="false">IF(AND(K321&gt;0,V321&gt;0),(V321-Resumen!$B$7)/Resumen!$B$7,"")</f>
        <v>0.4</v>
      </c>
      <c r="Z321" s="28" t="n">
        <f aca="false">IF(AND(K321&gt;0,I321&gt;0,V321&gt;0,S321&gt;0),V321-S321,"")</f>
        <v>-100</v>
      </c>
      <c r="AA321" s="12" t="n">
        <f aca="false">IF(Z321&lt;&gt;"",Z321/S321,"")</f>
        <v>-0.0277777777777778</v>
      </c>
      <c r="AB321" s="28" t="n">
        <f aca="false">IF(AND(K321&gt;0,J321&gt;0,V321&gt;0,U321&gt;0),V321-U321,"")</f>
        <v>900</v>
      </c>
      <c r="AC321" s="12" t="n">
        <f aca="false">IF(AB321&lt;&gt;"",AB321/U321,"")</f>
        <v>0.346153846153846</v>
      </c>
      <c r="AD321" s="27" t="n">
        <v>8</v>
      </c>
      <c r="AE321" s="27" t="n">
        <v>12</v>
      </c>
      <c r="AF321" s="27" t="n">
        <v>8</v>
      </c>
      <c r="AG321" s="28" t="n">
        <f aca="false">AD321+AE321+AF321</f>
        <v>28</v>
      </c>
      <c r="AH321" s="12" t="n">
        <f aca="false">IF(AG321&gt;0,AD321/AG321,"")</f>
        <v>0.285714285714286</v>
      </c>
      <c r="AI321" s="27" t="n">
        <v>1</v>
      </c>
      <c r="AJ321" s="27" t="n">
        <v>1</v>
      </c>
      <c r="AK321" s="27" t="n">
        <v>0</v>
      </c>
      <c r="AL321" s="22" t="str">
        <f aca="false">IF(OR(AJ321&gt;0,AK321&gt;0),"Sí","No")</f>
        <v>Sí</v>
      </c>
      <c r="AM321" s="6" t="s">
        <v>198</v>
      </c>
      <c r="AN321" s="6" t="s">
        <v>198</v>
      </c>
      <c r="AO321" s="12" t="n">
        <f aca="false">IF(M321&gt;0,K321/M321,"")</f>
        <v>0.227272727272727</v>
      </c>
      <c r="AP321" s="22" t="str">
        <f aca="false">IF(M321&gt;=Resumen!$B$5,"Alto","Bajo")</f>
        <v>Alto</v>
      </c>
      <c r="AQ321" s="22" t="str">
        <f aca="false">IF(AO321&gt;=Resumen!$B$28,"Alto","Bajo")</f>
        <v>Bajo</v>
      </c>
      <c r="AR321" s="22" t="str">
        <f aca="false">AP321&amp;" Potencial / "&amp;AQ321&amp;" Share"</f>
        <v>Alto Potencial / Bajo Share</v>
      </c>
      <c r="AS321" s="22" t="str">
        <f aca="false">IF(Q321="Sí",IF(AO321&gt;=Resumen!$B$29,"Alto","Bajo"),"")</f>
        <v>Bajo</v>
      </c>
      <c r="AT321" s="22" t="str">
        <f aca="false">IF(AS321&lt;&gt;"",AP321&amp;" Potencial / "&amp;AS321&amp;" Share","")</f>
        <v>Alto Potencial / Bajo Share</v>
      </c>
      <c r="AU321" s="22" t="str">
        <f aca="false">IF(AH321="","Sin dato",IF(AH321-AO321&gt;Resumen!$B$6,"Sobre-exhibido",IF(AO321-AH321&gt;Resumen!$B$6,"Sub-exhibido","En línea")))</f>
        <v>Sobre-exhibido</v>
      </c>
      <c r="AV321" s="22" t="n">
        <f aca="false">IF(AT321="","",IF(AT321="Alto Potencial / Bajo Share",1,IF(AT321="Alto Potencial / Alto Share",2,IF(AT321="Bajo Potencial / Alto Share",3,4))))</f>
        <v>1</v>
      </c>
      <c r="AW321" s="22" t="str">
        <f aca="false">IF(Q321="No","Sin competencia directa",IF(AV321=1,"1 - Foco Conquista (Alto Pot / Bajo Share)",IF(AV321=2,"2 - Foco Defensa (Alto Pot / Alto Share)",IF(AV321=3,"3 - Monitoreo (Bajo Pot / Alto Share)","4 - Baja Prioridad (Bajo Pot / Bajo Share)"))))</f>
        <v>1 - Foco Conquista (Alto Pot / Bajo Share)</v>
      </c>
      <c r="AX321" s="12" t="str">
        <f aca="false">IF(OR(IFERROR(AND(W321&lt;&gt;"",Y321&lt;&gt;"",Y321-W321&gt;Resumen!$B$8),FALSE()),IFERROR(AND(X321&lt;&gt;"",Y321&lt;&gt;"",Y321-X321&gt;Resumen!$B$8),FALSE())),MAX(IF(IFERROR(AND(W321&lt;&gt;"",Y321&lt;&gt;"",Y321-W321&gt;Resumen!$B$8),FALSE()),Y321-W321,0),IF(IFERROR(AND(X321&lt;&gt;"",Y321&lt;&gt;"",Y321-X321&gt;Resumen!$B$8),FALSE()),Y321-X321,0)),"")</f>
        <v/>
      </c>
      <c r="AY321" s="22" t="str">
        <f aca="false">IF(OR(IFERROR(AND(W321&lt;&gt;"",Y321&lt;&gt;"",Y321-W321&gt;Resumen!$B$8),FALSE()),IFERROR(AND(X321&lt;&gt;"",Y321&lt;&gt;"",Y321-X321&gt;Resumen!$B$8),FALSE())),TRIM("Lays tiene mayor markup que "&amp;IF(IFERROR(AND(W321&lt;&gt;"",Y321&lt;&gt;"",Y321-W321&gt;Resumen!$B$8),FALSE()),"Quento ","")&amp;IF(IFERROR(AND(X321&lt;&gt;"",Y321&lt;&gt;"",Y321-X321&gt;Resumen!$B$8),FALSE()),"Julicroc ","")&amp;"en este PDV"),"")</f>
        <v/>
      </c>
      <c r="AZ321" s="22" t="str">
        <f aca="false">IF(COUNTIF('Plan Pehuamar - Lista'!$A$2:$A$167,A321)&gt;0,"Sí","No")</f>
        <v>No</v>
      </c>
      <c r="BA321" s="22" t="str">
        <f aca="false">IF(COUNTIF('Plan Combo 9+1'!$A$2:$A$226,A321)&gt;0,"Sí","No")</f>
        <v>Sí</v>
      </c>
      <c r="BB321" s="22" t="str">
        <f aca="false">IF(AH321="","No",IF(BA321="Sí",IF((AO321-AH321)&gt;Resumen!$B$6,"Sí","No"),IF((AO321-AH321)&gt;=Resumen!$B$132,"Sí","No")))</f>
        <v>No</v>
      </c>
      <c r="BC321" s="22" t="str">
        <f aca="false">IF(AND(N321="Sí",AL321="Sí",AI321=0),"Sí","No")</f>
        <v>No</v>
      </c>
      <c r="BD321" s="22" t="str">
        <f aca="false">IF(COUNTIF('Plan 9+1 (con Pehuamar)'!$A$2:$A$227,A321)&gt;0,"Sí","No")</f>
        <v>Sí</v>
      </c>
    </row>
    <row r="322" customFormat="false" ht="15" hidden="false" customHeight="true" outlineLevel="0" collapsed="false">
      <c r="A322" s="6" t="n">
        <v>403059</v>
      </c>
      <c r="B322" s="6" t="n">
        <v>2</v>
      </c>
      <c r="C322" s="6" t="n">
        <v>202</v>
      </c>
      <c r="D322" s="6" t="s">
        <v>254</v>
      </c>
      <c r="E322" s="6" t="s">
        <v>538</v>
      </c>
      <c r="F322" s="6" t="s">
        <v>273</v>
      </c>
      <c r="G322" s="6" t="s">
        <v>129</v>
      </c>
      <c r="H322" s="6" t="s">
        <v>197</v>
      </c>
      <c r="I322" s="27" t="n">
        <v>0</v>
      </c>
      <c r="J322" s="27" t="n">
        <v>0</v>
      </c>
      <c r="K322" s="27" t="n">
        <v>4.5</v>
      </c>
      <c r="L322" s="28" t="n">
        <f aca="false">I322+J322</f>
        <v>0</v>
      </c>
      <c r="M322" s="28" t="n">
        <f aca="false">L322+K322</f>
        <v>4.5</v>
      </c>
      <c r="N322" s="22" t="str">
        <f aca="false">IF(I322&gt;0,"Sí","No")</f>
        <v>No</v>
      </c>
      <c r="O322" s="22" t="str">
        <f aca="false">IF(J322&gt;0,"Sí","No")</f>
        <v>No</v>
      </c>
      <c r="P322" s="22" t="str">
        <f aca="false">IF(K322&gt;0,"Sí","No")</f>
        <v>Sí</v>
      </c>
      <c r="Q322" s="22" t="str">
        <f aca="false">IF(OR(I322&gt;0,J322&gt;0),"Sí","No")</f>
        <v>No</v>
      </c>
      <c r="R322" s="27"/>
      <c r="S322" s="27"/>
      <c r="T322" s="27"/>
      <c r="U322" s="27"/>
      <c r="V322" s="27"/>
      <c r="W322" s="12" t="str">
        <f aca="false">IF(AND(I322&gt;0,R322&gt;0),(S322-R322)/R322,"")</f>
        <v/>
      </c>
      <c r="X322" s="12" t="str">
        <f aca="false">IF(AND(J322&gt;0,T322&gt;0),(U322-T322)/T322,"")</f>
        <v/>
      </c>
      <c r="Y322" s="12" t="str">
        <f aca="false">IF(AND(K322&gt;0,V322&gt;0),(V322-Resumen!$B$7)/Resumen!$B$7,"")</f>
        <v/>
      </c>
      <c r="Z322" s="28" t="str">
        <f aca="false">IF(AND(K322&gt;0,I322&gt;0,V322&gt;0,S322&gt;0),V322-S322,"")</f>
        <v/>
      </c>
      <c r="AA322" s="12" t="str">
        <f aca="false">IF(Z322&lt;&gt;"",Z322/S322,"")</f>
        <v/>
      </c>
      <c r="AB322" s="28" t="str">
        <f aca="false">IF(AND(K322&gt;0,J322&gt;0,V322&gt;0,U322&gt;0),V322-U322,"")</f>
        <v/>
      </c>
      <c r="AC322" s="12" t="str">
        <f aca="false">IF(AB322&lt;&gt;"",AB322/U322,"")</f>
        <v/>
      </c>
      <c r="AD322" s="27" t="n">
        <v>0</v>
      </c>
      <c r="AE322" s="27" t="n">
        <v>0</v>
      </c>
      <c r="AF322" s="27" t="n">
        <v>0</v>
      </c>
      <c r="AG322" s="28" t="n">
        <f aca="false">AD322+AE322+AF322</f>
        <v>0</v>
      </c>
      <c r="AH322" s="12" t="str">
        <f aca="false">IF(AG322&gt;0,AD322/AG322,"")</f>
        <v/>
      </c>
      <c r="AI322" s="27" t="n">
        <v>0</v>
      </c>
      <c r="AJ322" s="27" t="n">
        <v>0</v>
      </c>
      <c r="AK322" s="27" t="n">
        <v>0</v>
      </c>
      <c r="AL322" s="22" t="str">
        <f aca="false">IF(OR(AJ322&gt;0,AK322&gt;0),"Sí","No")</f>
        <v>No</v>
      </c>
      <c r="AM322" s="6"/>
      <c r="AN322" s="6"/>
      <c r="AO322" s="12" t="n">
        <f aca="false">IF(M322&gt;0,K322/M322,"")</f>
        <v>1</v>
      </c>
      <c r="AP322" s="22" t="str">
        <f aca="false">IF(M322&gt;=Resumen!$B$5,"Alto","Bajo")</f>
        <v>Bajo</v>
      </c>
      <c r="AQ322" s="22" t="str">
        <f aca="false">IF(AO322&gt;=Resumen!$B$28,"Alto","Bajo")</f>
        <v>Alto</v>
      </c>
      <c r="AR322" s="22" t="str">
        <f aca="false">AP322&amp;" Potencial / "&amp;AQ322&amp;" Share"</f>
        <v>Bajo Potencial / Alto Share</v>
      </c>
      <c r="AS322" s="22" t="str">
        <f aca="false">IF(Q322="Sí",IF(AO322&gt;=Resumen!$B$29,"Alto","Bajo"),"")</f>
        <v/>
      </c>
      <c r="AT322" s="22" t="str">
        <f aca="false">IF(AS322&lt;&gt;"",AP322&amp;" Potencial / "&amp;AS322&amp;" Share","")</f>
        <v/>
      </c>
      <c r="AU322" s="22" t="str">
        <f aca="false">IF(AH322="","Sin dato",IF(AH322-AO322&gt;Resumen!$B$6,"Sobre-exhibido",IF(AO322-AH322&gt;Resumen!$B$6,"Sub-exhibido","En línea")))</f>
        <v>Sin dato</v>
      </c>
      <c r="AV322" s="22" t="str">
        <f aca="false">IF(AT322="","",IF(AT322="Alto Potencial / Bajo Share",1,IF(AT322="Alto Potencial / Alto Share",2,IF(AT322="Bajo Potencial / Alto Share",3,4))))</f>
        <v/>
      </c>
      <c r="AW322" s="22" t="str">
        <f aca="false">IF(Q322="No","Sin competencia directa",IF(AV322=1,"1 - Foco Conquista (Alto Pot / Bajo Share)",IF(AV322=2,"2 - Foco Defensa (Alto Pot / Alto Share)",IF(AV322=3,"3 - Monitoreo (Bajo Pot / Alto Share)","4 - Baja Prioridad (Bajo Pot / Bajo Share)"))))</f>
        <v>Sin competencia directa</v>
      </c>
      <c r="AX322" s="12" t="str">
        <f aca="false">IF(OR(IFERROR(AND(W322&lt;&gt;"",Y322&lt;&gt;"",Y322-W322&gt;Resumen!$B$8),FALSE()),IFERROR(AND(X322&lt;&gt;"",Y322&lt;&gt;"",Y322-X322&gt;Resumen!$B$8),FALSE())),MAX(IF(IFERROR(AND(W322&lt;&gt;"",Y322&lt;&gt;"",Y322-W322&gt;Resumen!$B$8),FALSE()),Y322-W322,0),IF(IFERROR(AND(X322&lt;&gt;"",Y322&lt;&gt;"",Y322-X322&gt;Resumen!$B$8),FALSE()),Y322-X322,0)),"")</f>
        <v/>
      </c>
      <c r="AY322" s="22" t="str">
        <f aca="false">IF(OR(IFERROR(AND(W322&lt;&gt;"",Y322&lt;&gt;"",Y322-W322&gt;Resumen!$B$8),FALSE()),IFERROR(AND(X322&lt;&gt;"",Y322&lt;&gt;"",Y322-X322&gt;Resumen!$B$8),FALSE())),TRIM("Lays tiene mayor markup que "&amp;IF(IFERROR(AND(W322&lt;&gt;"",Y322&lt;&gt;"",Y322-W322&gt;Resumen!$B$8),FALSE()),"Quento ","")&amp;IF(IFERROR(AND(X322&lt;&gt;"",Y322&lt;&gt;"",Y322-X322&gt;Resumen!$B$8),FALSE()),"Julicroc ","")&amp;"en este PDV"),"")</f>
        <v/>
      </c>
      <c r="AZ322" s="22" t="str">
        <f aca="false">IF(COUNTIF('Plan Pehuamar - Lista'!$A$2:$A$167,A322)&gt;0,"Sí","No")</f>
        <v>No</v>
      </c>
      <c r="BA322" s="22" t="str">
        <f aca="false">IF(COUNTIF('Plan Combo 9+1'!$A$2:$A$226,A322)&gt;0,"Sí","No")</f>
        <v>No</v>
      </c>
      <c r="BB322" s="22" t="str">
        <f aca="false">IF(AH322="","No",IF(BA322="Sí",IF((AO322-AH322)&gt;Resumen!$B$6,"Sí","No"),IF((AO322-AH322)&gt;=Resumen!$B$132,"Sí","No")))</f>
        <v>No</v>
      </c>
      <c r="BC322" s="22" t="str">
        <f aca="false">IF(AND(N322="Sí",AL322="Sí",AI322=0),"Sí","No")</f>
        <v>No</v>
      </c>
      <c r="BD322" s="22" t="str">
        <f aca="false">IF(COUNTIF('Plan 9+1 (con Pehuamar)'!$A$2:$A$227,A322)&gt;0,"Sí","No")</f>
        <v>No</v>
      </c>
    </row>
    <row r="323" customFormat="false" ht="15" hidden="false" customHeight="true" outlineLevel="0" collapsed="false">
      <c r="A323" s="6" t="n">
        <v>403066</v>
      </c>
      <c r="B323" s="6" t="n">
        <v>2</v>
      </c>
      <c r="C323" s="6" t="n">
        <v>202</v>
      </c>
      <c r="D323" s="6" t="s">
        <v>254</v>
      </c>
      <c r="E323" s="6" t="s">
        <v>539</v>
      </c>
      <c r="F323" s="6" t="s">
        <v>196</v>
      </c>
      <c r="G323" s="6" t="s">
        <v>129</v>
      </c>
      <c r="H323" s="6" t="s">
        <v>197</v>
      </c>
      <c r="I323" s="27" t="n">
        <v>0</v>
      </c>
      <c r="J323" s="27" t="n">
        <v>0</v>
      </c>
      <c r="K323" s="27" t="n">
        <v>1.2</v>
      </c>
      <c r="L323" s="28" t="n">
        <f aca="false">I323+J323</f>
        <v>0</v>
      </c>
      <c r="M323" s="28" t="n">
        <f aca="false">L323+K323</f>
        <v>1.2</v>
      </c>
      <c r="N323" s="22" t="str">
        <f aca="false">IF(I323&gt;0,"Sí","No")</f>
        <v>No</v>
      </c>
      <c r="O323" s="22" t="str">
        <f aca="false">IF(J323&gt;0,"Sí","No")</f>
        <v>No</v>
      </c>
      <c r="P323" s="22" t="str">
        <f aca="false">IF(K323&gt;0,"Sí","No")</f>
        <v>Sí</v>
      </c>
      <c r="Q323" s="22" t="str">
        <f aca="false">IF(OR(I323&gt;0,J323&gt;0),"Sí","No")</f>
        <v>No</v>
      </c>
      <c r="R323" s="27"/>
      <c r="S323" s="27"/>
      <c r="T323" s="27"/>
      <c r="U323" s="27"/>
      <c r="V323" s="27"/>
      <c r="W323" s="12" t="str">
        <f aca="false">IF(AND(I323&gt;0,R323&gt;0),(S323-R323)/R323,"")</f>
        <v/>
      </c>
      <c r="X323" s="12" t="str">
        <f aca="false">IF(AND(J323&gt;0,T323&gt;0),(U323-T323)/T323,"")</f>
        <v/>
      </c>
      <c r="Y323" s="12" t="str">
        <f aca="false">IF(AND(K323&gt;0,V323&gt;0),(V323-Resumen!$B$7)/Resumen!$B$7,"")</f>
        <v/>
      </c>
      <c r="Z323" s="28" t="str">
        <f aca="false">IF(AND(K323&gt;0,I323&gt;0,V323&gt;0,S323&gt;0),V323-S323,"")</f>
        <v/>
      </c>
      <c r="AA323" s="12" t="str">
        <f aca="false">IF(Z323&lt;&gt;"",Z323/S323,"")</f>
        <v/>
      </c>
      <c r="AB323" s="28" t="str">
        <f aca="false">IF(AND(K323&gt;0,J323&gt;0,V323&gt;0,U323&gt;0),V323-U323,"")</f>
        <v/>
      </c>
      <c r="AC323" s="12" t="str">
        <f aca="false">IF(AB323&lt;&gt;"",AB323/U323,"")</f>
        <v/>
      </c>
      <c r="AD323" s="27" t="n">
        <v>0</v>
      </c>
      <c r="AE323" s="27" t="n">
        <v>0</v>
      </c>
      <c r="AF323" s="27" t="n">
        <v>0</v>
      </c>
      <c r="AG323" s="28" t="n">
        <f aca="false">AD323+AE323+AF323</f>
        <v>0</v>
      </c>
      <c r="AH323" s="12" t="str">
        <f aca="false">IF(AG323&gt;0,AD323/AG323,"")</f>
        <v/>
      </c>
      <c r="AI323" s="27" t="n">
        <v>0</v>
      </c>
      <c r="AJ323" s="27" t="n">
        <v>0</v>
      </c>
      <c r="AK323" s="27" t="n">
        <v>0</v>
      </c>
      <c r="AL323" s="22" t="str">
        <f aca="false">IF(OR(AJ323&gt;0,AK323&gt;0),"Sí","No")</f>
        <v>No</v>
      </c>
      <c r="AM323" s="6"/>
      <c r="AN323" s="6"/>
      <c r="AO323" s="12" t="n">
        <f aca="false">IF(M323&gt;0,K323/M323,"")</f>
        <v>1</v>
      </c>
      <c r="AP323" s="22" t="str">
        <f aca="false">IF(M323&gt;=Resumen!$B$5,"Alto","Bajo")</f>
        <v>Bajo</v>
      </c>
      <c r="AQ323" s="22" t="str">
        <f aca="false">IF(AO323&gt;=Resumen!$B$28,"Alto","Bajo")</f>
        <v>Alto</v>
      </c>
      <c r="AR323" s="22" t="str">
        <f aca="false">AP323&amp;" Potencial / "&amp;AQ323&amp;" Share"</f>
        <v>Bajo Potencial / Alto Share</v>
      </c>
      <c r="AS323" s="22" t="str">
        <f aca="false">IF(Q323="Sí",IF(AO323&gt;=Resumen!$B$29,"Alto","Bajo"),"")</f>
        <v/>
      </c>
      <c r="AT323" s="22" t="str">
        <f aca="false">IF(AS323&lt;&gt;"",AP323&amp;" Potencial / "&amp;AS323&amp;" Share","")</f>
        <v/>
      </c>
      <c r="AU323" s="22" t="str">
        <f aca="false">IF(AH323="","Sin dato",IF(AH323-AO323&gt;Resumen!$B$6,"Sobre-exhibido",IF(AO323-AH323&gt;Resumen!$B$6,"Sub-exhibido","En línea")))</f>
        <v>Sin dato</v>
      </c>
      <c r="AV323" s="22" t="str">
        <f aca="false">IF(AT323="","",IF(AT323="Alto Potencial / Bajo Share",1,IF(AT323="Alto Potencial / Alto Share",2,IF(AT323="Bajo Potencial / Alto Share",3,4))))</f>
        <v/>
      </c>
      <c r="AW323" s="22" t="str">
        <f aca="false">IF(Q323="No","Sin competencia directa",IF(AV323=1,"1 - Foco Conquista (Alto Pot / Bajo Share)",IF(AV323=2,"2 - Foco Defensa (Alto Pot / Alto Share)",IF(AV323=3,"3 - Monitoreo (Bajo Pot / Alto Share)","4 - Baja Prioridad (Bajo Pot / Bajo Share)"))))</f>
        <v>Sin competencia directa</v>
      </c>
      <c r="AX323" s="12" t="str">
        <f aca="false">IF(OR(IFERROR(AND(W323&lt;&gt;"",Y323&lt;&gt;"",Y323-W323&gt;Resumen!$B$8),FALSE()),IFERROR(AND(X323&lt;&gt;"",Y323&lt;&gt;"",Y323-X323&gt;Resumen!$B$8),FALSE())),MAX(IF(IFERROR(AND(W323&lt;&gt;"",Y323&lt;&gt;"",Y323-W323&gt;Resumen!$B$8),FALSE()),Y323-W323,0),IF(IFERROR(AND(X323&lt;&gt;"",Y323&lt;&gt;"",Y323-X323&gt;Resumen!$B$8),FALSE()),Y323-X323,0)),"")</f>
        <v/>
      </c>
      <c r="AY323" s="22" t="str">
        <f aca="false">IF(OR(IFERROR(AND(W323&lt;&gt;"",Y323&lt;&gt;"",Y323-W323&gt;Resumen!$B$8),FALSE()),IFERROR(AND(X323&lt;&gt;"",Y323&lt;&gt;"",Y323-X323&gt;Resumen!$B$8),FALSE())),TRIM("Lays tiene mayor markup que "&amp;IF(IFERROR(AND(W323&lt;&gt;"",Y323&lt;&gt;"",Y323-W323&gt;Resumen!$B$8),FALSE()),"Quento ","")&amp;IF(IFERROR(AND(X323&lt;&gt;"",Y323&lt;&gt;"",Y323-X323&gt;Resumen!$B$8),FALSE()),"Julicroc ","")&amp;"en este PDV"),"")</f>
        <v/>
      </c>
      <c r="AZ323" s="22" t="str">
        <f aca="false">IF(COUNTIF('Plan Pehuamar - Lista'!$A$2:$A$167,A323)&gt;0,"Sí","No")</f>
        <v>No</v>
      </c>
      <c r="BA323" s="22" t="str">
        <f aca="false">IF(COUNTIF('Plan Combo 9+1'!$A$2:$A$226,A323)&gt;0,"Sí","No")</f>
        <v>No</v>
      </c>
      <c r="BB323" s="22" t="str">
        <f aca="false">IF(AH323="","No",IF(BA323="Sí",IF((AO323-AH323)&gt;Resumen!$B$6,"Sí","No"),IF((AO323-AH323)&gt;=Resumen!$B$132,"Sí","No")))</f>
        <v>No</v>
      </c>
      <c r="BC323" s="22" t="str">
        <f aca="false">IF(AND(N323="Sí",AL323="Sí",AI323=0),"Sí","No")</f>
        <v>No</v>
      </c>
      <c r="BD323" s="22" t="str">
        <f aca="false">IF(COUNTIF('Plan 9+1 (con Pehuamar)'!$A$2:$A$227,A323)&gt;0,"Sí","No")</f>
        <v>No</v>
      </c>
    </row>
    <row r="324" customFormat="false" ht="15" hidden="false" customHeight="true" outlineLevel="0" collapsed="false">
      <c r="A324" s="6" t="n">
        <v>403069</v>
      </c>
      <c r="B324" s="6" t="n">
        <v>2</v>
      </c>
      <c r="C324" s="6" t="n">
        <v>202</v>
      </c>
      <c r="D324" s="6" t="s">
        <v>254</v>
      </c>
      <c r="E324" s="6" t="s">
        <v>540</v>
      </c>
      <c r="F324" s="6" t="s">
        <v>196</v>
      </c>
      <c r="G324" s="6" t="s">
        <v>129</v>
      </c>
      <c r="H324" s="6" t="s">
        <v>197</v>
      </c>
      <c r="I324" s="27" t="n">
        <v>4</v>
      </c>
      <c r="J324" s="27" t="n">
        <v>0</v>
      </c>
      <c r="K324" s="27" t="n">
        <v>6</v>
      </c>
      <c r="L324" s="28" t="n">
        <f aca="false">I324+J324</f>
        <v>4</v>
      </c>
      <c r="M324" s="28" t="n">
        <f aca="false">L324+K324</f>
        <v>10</v>
      </c>
      <c r="N324" s="22" t="str">
        <f aca="false">IF(I324&gt;0,"Sí","No")</f>
        <v>Sí</v>
      </c>
      <c r="O324" s="22" t="str">
        <f aca="false">IF(J324&gt;0,"Sí","No")</f>
        <v>No</v>
      </c>
      <c r="P324" s="22" t="str">
        <f aca="false">IF(K324&gt;0,"Sí","No")</f>
        <v>Sí</v>
      </c>
      <c r="Q324" s="22" t="str">
        <f aca="false">IF(OR(I324&gt;0,J324&gt;0),"Sí","No")</f>
        <v>Sí</v>
      </c>
      <c r="R324" s="27" t="n">
        <v>1790</v>
      </c>
      <c r="S324" s="27" t="n">
        <v>2900</v>
      </c>
      <c r="T324" s="27"/>
      <c r="U324" s="27"/>
      <c r="V324" s="27" t="n">
        <v>3500</v>
      </c>
      <c r="W324" s="12" t="n">
        <f aca="false">IF(AND(I324&gt;0,R324&gt;0),(S324-R324)/R324,"")</f>
        <v>0.620111731843575</v>
      </c>
      <c r="X324" s="12" t="str">
        <f aca="false">IF(AND(J324&gt;0,T324&gt;0),(U324-T324)/T324,"")</f>
        <v/>
      </c>
      <c r="Y324" s="12" t="n">
        <f aca="false">IF(AND(K324&gt;0,V324&gt;0),(V324-Resumen!$B$7)/Resumen!$B$7,"")</f>
        <v>0.4</v>
      </c>
      <c r="Z324" s="28" t="n">
        <f aca="false">IF(AND(K324&gt;0,I324&gt;0,V324&gt;0,S324&gt;0),V324-S324,"")</f>
        <v>600</v>
      </c>
      <c r="AA324" s="12" t="n">
        <f aca="false">IF(Z324&lt;&gt;"",Z324/S324,"")</f>
        <v>0.206896551724138</v>
      </c>
      <c r="AB324" s="28" t="str">
        <f aca="false">IF(AND(K324&gt;0,J324&gt;0,V324&gt;0,U324&gt;0),V324-U324,"")</f>
        <v/>
      </c>
      <c r="AC324" s="12" t="str">
        <f aca="false">IF(AB324&lt;&gt;"",AB324/U324,"")</f>
        <v/>
      </c>
      <c r="AD324" s="27" t="n">
        <v>8</v>
      </c>
      <c r="AE324" s="27" t="n">
        <v>8</v>
      </c>
      <c r="AF324" s="27" t="n">
        <v>0</v>
      </c>
      <c r="AG324" s="28" t="n">
        <f aca="false">AD324+AE324+AF324</f>
        <v>16</v>
      </c>
      <c r="AH324" s="12" t="n">
        <f aca="false">IF(AG324&gt;0,AD324/AG324,"")</f>
        <v>0.5</v>
      </c>
      <c r="AI324" s="27" t="n">
        <v>1</v>
      </c>
      <c r="AJ324" s="27" t="n">
        <v>1</v>
      </c>
      <c r="AK324" s="27" t="n">
        <v>0</v>
      </c>
      <c r="AL324" s="22" t="str">
        <f aca="false">IF(OR(AJ324&gt;0,AK324&gt;0),"Sí","No")</f>
        <v>Sí</v>
      </c>
      <c r="AM324" s="6" t="s">
        <v>198</v>
      </c>
      <c r="AN324" s="6"/>
      <c r="AO324" s="12" t="n">
        <f aca="false">IF(M324&gt;0,K324/M324,"")</f>
        <v>0.6</v>
      </c>
      <c r="AP324" s="22" t="str">
        <f aca="false">IF(M324&gt;=Resumen!$B$5,"Alto","Bajo")</f>
        <v>Bajo</v>
      </c>
      <c r="AQ324" s="22" t="str">
        <f aca="false">IF(AO324&gt;=Resumen!$B$28,"Alto","Bajo")</f>
        <v>Alto</v>
      </c>
      <c r="AR324" s="22" t="str">
        <f aca="false">AP324&amp;" Potencial / "&amp;AQ324&amp;" Share"</f>
        <v>Bajo Potencial / Alto Share</v>
      </c>
      <c r="AS324" s="22" t="str">
        <f aca="false">IF(Q324="Sí",IF(AO324&gt;=Resumen!$B$29,"Alto","Bajo"),"")</f>
        <v>Alto</v>
      </c>
      <c r="AT324" s="22" t="str">
        <f aca="false">IF(AS324&lt;&gt;"",AP324&amp;" Potencial / "&amp;AS324&amp;" Share","")</f>
        <v>Bajo Potencial / Alto Share</v>
      </c>
      <c r="AU324" s="22" t="str">
        <f aca="false">IF(AH324="","Sin dato",IF(AH324-AO324&gt;Resumen!$B$6,"Sobre-exhibido",IF(AO324-AH324&gt;Resumen!$B$6,"Sub-exhibido","En línea")))</f>
        <v>Sub-exhibido</v>
      </c>
      <c r="AV324" s="22" t="n">
        <f aca="false">IF(AT324="","",IF(AT324="Alto Potencial / Bajo Share",1,IF(AT324="Alto Potencial / Alto Share",2,IF(AT324="Bajo Potencial / Alto Share",3,4))))</f>
        <v>3</v>
      </c>
      <c r="AW324" s="22" t="str">
        <f aca="false">IF(Q324="No","Sin competencia directa",IF(AV324=1,"1 - Foco Conquista (Alto Pot / Bajo Share)",IF(AV324=2,"2 - Foco Defensa (Alto Pot / Alto Share)",IF(AV324=3,"3 - Monitoreo (Bajo Pot / Alto Share)","4 - Baja Prioridad (Bajo Pot / Bajo Share)"))))</f>
        <v>3 - Monitoreo (Bajo Pot / Alto Share)</v>
      </c>
      <c r="AX324" s="12" t="str">
        <f aca="false">IF(OR(IFERROR(AND(W324&lt;&gt;"",Y324&lt;&gt;"",Y324-W324&gt;Resumen!$B$8),FALSE()),IFERROR(AND(X324&lt;&gt;"",Y324&lt;&gt;"",Y324-X324&gt;Resumen!$B$8),FALSE())),MAX(IF(IFERROR(AND(W324&lt;&gt;"",Y324&lt;&gt;"",Y324-W324&gt;Resumen!$B$8),FALSE()),Y324-W324,0),IF(IFERROR(AND(X324&lt;&gt;"",Y324&lt;&gt;"",Y324-X324&gt;Resumen!$B$8),FALSE()),Y324-X324,0)),"")</f>
        <v/>
      </c>
      <c r="AY324" s="22" t="str">
        <f aca="false">IF(OR(IFERROR(AND(W324&lt;&gt;"",Y324&lt;&gt;"",Y324-W324&gt;Resumen!$B$8),FALSE()),IFERROR(AND(X324&lt;&gt;"",Y324&lt;&gt;"",Y324-X324&gt;Resumen!$B$8),FALSE())),TRIM("Lays tiene mayor markup que "&amp;IF(IFERROR(AND(W324&lt;&gt;"",Y324&lt;&gt;"",Y324-W324&gt;Resumen!$B$8),FALSE()),"Quento ","")&amp;IF(IFERROR(AND(X324&lt;&gt;"",Y324&lt;&gt;"",Y324-X324&gt;Resumen!$B$8),FALSE()),"Julicroc ","")&amp;"en este PDV"),"")</f>
        <v/>
      </c>
      <c r="AZ324" s="22" t="str">
        <f aca="false">IF(COUNTIF('Plan Pehuamar - Lista'!$A$2:$A$167,A324)&gt;0,"Sí","No")</f>
        <v>No</v>
      </c>
      <c r="BA324" s="22" t="str">
        <f aca="false">IF(COUNTIF('Plan Combo 9+1'!$A$2:$A$226,A324)&gt;0,"Sí","No")</f>
        <v>No</v>
      </c>
      <c r="BB324" s="22" t="str">
        <f aca="false">IF(AH324="","No",IF(BA324="Sí",IF((AO324-AH324)&gt;Resumen!$B$6,"Sí","No"),IF((AO324-AH324)&gt;=Resumen!$B$132,"Sí","No")))</f>
        <v>No</v>
      </c>
      <c r="BC324" s="22" t="str">
        <f aca="false">IF(AND(N324="Sí",AL324="Sí",AI324=0),"Sí","No")</f>
        <v>No</v>
      </c>
      <c r="BD324" s="22" t="str">
        <f aca="false">IF(COUNTIF('Plan 9+1 (con Pehuamar)'!$A$2:$A$227,A324)&gt;0,"Sí","No")</f>
        <v>No</v>
      </c>
    </row>
    <row r="325" customFormat="false" ht="15" hidden="false" customHeight="true" outlineLevel="0" collapsed="false">
      <c r="A325" s="6" t="n">
        <v>403158</v>
      </c>
      <c r="B325" s="6" t="n">
        <v>2</v>
      </c>
      <c r="C325" s="6" t="n">
        <v>202</v>
      </c>
      <c r="D325" s="6" t="s">
        <v>254</v>
      </c>
      <c r="E325" s="6" t="s">
        <v>541</v>
      </c>
      <c r="F325" s="6" t="s">
        <v>466</v>
      </c>
      <c r="G325" s="6" t="s">
        <v>129</v>
      </c>
      <c r="H325" s="6" t="s">
        <v>197</v>
      </c>
      <c r="I325" s="27" t="n">
        <v>0</v>
      </c>
      <c r="J325" s="27" t="n">
        <v>0</v>
      </c>
      <c r="K325" s="27" t="n">
        <v>1.3</v>
      </c>
      <c r="L325" s="28" t="n">
        <f aca="false">I325+J325</f>
        <v>0</v>
      </c>
      <c r="M325" s="28" t="n">
        <f aca="false">L325+K325</f>
        <v>1.3</v>
      </c>
      <c r="N325" s="22" t="str">
        <f aca="false">IF(I325&gt;0,"Sí","No")</f>
        <v>No</v>
      </c>
      <c r="O325" s="22" t="str">
        <f aca="false">IF(J325&gt;0,"Sí","No")</f>
        <v>No</v>
      </c>
      <c r="P325" s="22" t="str">
        <f aca="false">IF(K325&gt;0,"Sí","No")</f>
        <v>Sí</v>
      </c>
      <c r="Q325" s="22" t="str">
        <f aca="false">IF(OR(I325&gt;0,J325&gt;0),"Sí","No")</f>
        <v>No</v>
      </c>
      <c r="R325" s="27"/>
      <c r="S325" s="27"/>
      <c r="T325" s="27"/>
      <c r="U325" s="27"/>
      <c r="V325" s="27"/>
      <c r="W325" s="12" t="str">
        <f aca="false">IF(AND(I325&gt;0,R325&gt;0),(S325-R325)/R325,"")</f>
        <v/>
      </c>
      <c r="X325" s="12" t="str">
        <f aca="false">IF(AND(J325&gt;0,T325&gt;0),(U325-T325)/T325,"")</f>
        <v/>
      </c>
      <c r="Y325" s="12" t="str">
        <f aca="false">IF(AND(K325&gt;0,V325&gt;0),(V325-Resumen!$B$7)/Resumen!$B$7,"")</f>
        <v/>
      </c>
      <c r="Z325" s="28" t="str">
        <f aca="false">IF(AND(K325&gt;0,I325&gt;0,V325&gt;0,S325&gt;0),V325-S325,"")</f>
        <v/>
      </c>
      <c r="AA325" s="12" t="str">
        <f aca="false">IF(Z325&lt;&gt;"",Z325/S325,"")</f>
        <v/>
      </c>
      <c r="AB325" s="28" t="str">
        <f aca="false">IF(AND(K325&gt;0,J325&gt;0,V325&gt;0,U325&gt;0),V325-U325,"")</f>
        <v/>
      </c>
      <c r="AC325" s="12" t="str">
        <f aca="false">IF(AB325&lt;&gt;"",AB325/U325,"")</f>
        <v/>
      </c>
      <c r="AD325" s="27" t="n">
        <v>0</v>
      </c>
      <c r="AE325" s="27" t="n">
        <v>0</v>
      </c>
      <c r="AF325" s="27" t="n">
        <v>0</v>
      </c>
      <c r="AG325" s="28" t="n">
        <f aca="false">AD325+AE325+AF325</f>
        <v>0</v>
      </c>
      <c r="AH325" s="12" t="str">
        <f aca="false">IF(AG325&gt;0,AD325/AG325,"")</f>
        <v/>
      </c>
      <c r="AI325" s="27" t="n">
        <v>0</v>
      </c>
      <c r="AJ325" s="27" t="n">
        <v>0</v>
      </c>
      <c r="AK325" s="27" t="n">
        <v>0</v>
      </c>
      <c r="AL325" s="22" t="str">
        <f aca="false">IF(OR(AJ325&gt;0,AK325&gt;0),"Sí","No")</f>
        <v>No</v>
      </c>
      <c r="AM325" s="6"/>
      <c r="AN325" s="6"/>
      <c r="AO325" s="12" t="n">
        <f aca="false">IF(M325&gt;0,K325/M325,"")</f>
        <v>1</v>
      </c>
      <c r="AP325" s="22" t="str">
        <f aca="false">IF(M325&gt;=Resumen!$B$5,"Alto","Bajo")</f>
        <v>Bajo</v>
      </c>
      <c r="AQ325" s="22" t="str">
        <f aca="false">IF(AO325&gt;=Resumen!$B$28,"Alto","Bajo")</f>
        <v>Alto</v>
      </c>
      <c r="AR325" s="22" t="str">
        <f aca="false">AP325&amp;" Potencial / "&amp;AQ325&amp;" Share"</f>
        <v>Bajo Potencial / Alto Share</v>
      </c>
      <c r="AS325" s="22" t="str">
        <f aca="false">IF(Q325="Sí",IF(AO325&gt;=Resumen!$B$29,"Alto","Bajo"),"")</f>
        <v/>
      </c>
      <c r="AT325" s="22" t="str">
        <f aca="false">IF(AS325&lt;&gt;"",AP325&amp;" Potencial / "&amp;AS325&amp;" Share","")</f>
        <v/>
      </c>
      <c r="AU325" s="22" t="str">
        <f aca="false">IF(AH325="","Sin dato",IF(AH325-AO325&gt;Resumen!$B$6,"Sobre-exhibido",IF(AO325-AH325&gt;Resumen!$B$6,"Sub-exhibido","En línea")))</f>
        <v>Sin dato</v>
      </c>
      <c r="AV325" s="22" t="str">
        <f aca="false">IF(AT325="","",IF(AT325="Alto Potencial / Bajo Share",1,IF(AT325="Alto Potencial / Alto Share",2,IF(AT325="Bajo Potencial / Alto Share",3,4))))</f>
        <v/>
      </c>
      <c r="AW325" s="22" t="str">
        <f aca="false">IF(Q325="No","Sin competencia directa",IF(AV325=1,"1 - Foco Conquista (Alto Pot / Bajo Share)",IF(AV325=2,"2 - Foco Defensa (Alto Pot / Alto Share)",IF(AV325=3,"3 - Monitoreo (Bajo Pot / Alto Share)","4 - Baja Prioridad (Bajo Pot / Bajo Share)"))))</f>
        <v>Sin competencia directa</v>
      </c>
      <c r="AX325" s="12" t="str">
        <f aca="false">IF(OR(IFERROR(AND(W325&lt;&gt;"",Y325&lt;&gt;"",Y325-W325&gt;Resumen!$B$8),FALSE()),IFERROR(AND(X325&lt;&gt;"",Y325&lt;&gt;"",Y325-X325&gt;Resumen!$B$8),FALSE())),MAX(IF(IFERROR(AND(W325&lt;&gt;"",Y325&lt;&gt;"",Y325-W325&gt;Resumen!$B$8),FALSE()),Y325-W325,0),IF(IFERROR(AND(X325&lt;&gt;"",Y325&lt;&gt;"",Y325-X325&gt;Resumen!$B$8),FALSE()),Y325-X325,0)),"")</f>
        <v/>
      </c>
      <c r="AY325" s="22" t="str">
        <f aca="false">IF(OR(IFERROR(AND(W325&lt;&gt;"",Y325&lt;&gt;"",Y325-W325&gt;Resumen!$B$8),FALSE()),IFERROR(AND(X325&lt;&gt;"",Y325&lt;&gt;"",Y325-X325&gt;Resumen!$B$8),FALSE())),TRIM("Lays tiene mayor markup que "&amp;IF(IFERROR(AND(W325&lt;&gt;"",Y325&lt;&gt;"",Y325-W325&gt;Resumen!$B$8),FALSE()),"Quento ","")&amp;IF(IFERROR(AND(X325&lt;&gt;"",Y325&lt;&gt;"",Y325-X325&gt;Resumen!$B$8),FALSE()),"Julicroc ","")&amp;"en este PDV"),"")</f>
        <v/>
      </c>
      <c r="AZ325" s="22" t="str">
        <f aca="false">IF(COUNTIF('Plan Pehuamar - Lista'!$A$2:$A$167,A325)&gt;0,"Sí","No")</f>
        <v>No</v>
      </c>
      <c r="BA325" s="22" t="str">
        <f aca="false">IF(COUNTIF('Plan Combo 9+1'!$A$2:$A$226,A325)&gt;0,"Sí","No")</f>
        <v>No</v>
      </c>
      <c r="BB325" s="22" t="str">
        <f aca="false">IF(AH325="","No",IF(BA325="Sí",IF((AO325-AH325)&gt;Resumen!$B$6,"Sí","No"),IF((AO325-AH325)&gt;=Resumen!$B$132,"Sí","No")))</f>
        <v>No</v>
      </c>
      <c r="BC325" s="22" t="str">
        <f aca="false">IF(AND(N325="Sí",AL325="Sí",AI325=0),"Sí","No")</f>
        <v>No</v>
      </c>
      <c r="BD325" s="22" t="str">
        <f aca="false">IF(COUNTIF('Plan 9+1 (con Pehuamar)'!$A$2:$A$227,A325)&gt;0,"Sí","No")</f>
        <v>No</v>
      </c>
    </row>
    <row r="326" customFormat="false" ht="15" hidden="false" customHeight="true" outlineLevel="0" collapsed="false">
      <c r="A326" s="6" t="n">
        <v>403356</v>
      </c>
      <c r="B326" s="6" t="n">
        <v>2</v>
      </c>
      <c r="C326" s="6" t="n">
        <v>202</v>
      </c>
      <c r="D326" s="6" t="s">
        <v>254</v>
      </c>
      <c r="E326" s="6" t="s">
        <v>542</v>
      </c>
      <c r="F326" s="6" t="s">
        <v>273</v>
      </c>
      <c r="G326" s="6" t="s">
        <v>129</v>
      </c>
      <c r="H326" s="6" t="s">
        <v>197</v>
      </c>
      <c r="I326" s="27" t="n">
        <v>0</v>
      </c>
      <c r="J326" s="27" t="n">
        <v>0</v>
      </c>
      <c r="K326" s="27" t="n">
        <v>2.6</v>
      </c>
      <c r="L326" s="28" t="n">
        <f aca="false">I326+J326</f>
        <v>0</v>
      </c>
      <c r="M326" s="28" t="n">
        <f aca="false">L326+K326</f>
        <v>2.6</v>
      </c>
      <c r="N326" s="22" t="str">
        <f aca="false">IF(I326&gt;0,"Sí","No")</f>
        <v>No</v>
      </c>
      <c r="O326" s="22" t="str">
        <f aca="false">IF(J326&gt;0,"Sí","No")</f>
        <v>No</v>
      </c>
      <c r="P326" s="22" t="str">
        <f aca="false">IF(K326&gt;0,"Sí","No")</f>
        <v>Sí</v>
      </c>
      <c r="Q326" s="22" t="str">
        <f aca="false">IF(OR(I326&gt;0,J326&gt;0),"Sí","No")</f>
        <v>No</v>
      </c>
      <c r="R326" s="27"/>
      <c r="S326" s="27"/>
      <c r="T326" s="27"/>
      <c r="U326" s="27"/>
      <c r="V326" s="27"/>
      <c r="W326" s="12" t="str">
        <f aca="false">IF(AND(I326&gt;0,R326&gt;0),(S326-R326)/R326,"")</f>
        <v/>
      </c>
      <c r="X326" s="12" t="str">
        <f aca="false">IF(AND(J326&gt;0,T326&gt;0),(U326-T326)/T326,"")</f>
        <v/>
      </c>
      <c r="Y326" s="12" t="str">
        <f aca="false">IF(AND(K326&gt;0,V326&gt;0),(V326-Resumen!$B$7)/Resumen!$B$7,"")</f>
        <v/>
      </c>
      <c r="Z326" s="28" t="str">
        <f aca="false">IF(AND(K326&gt;0,I326&gt;0,V326&gt;0,S326&gt;0),V326-S326,"")</f>
        <v/>
      </c>
      <c r="AA326" s="12" t="str">
        <f aca="false">IF(Z326&lt;&gt;"",Z326/S326,"")</f>
        <v/>
      </c>
      <c r="AB326" s="28" t="str">
        <f aca="false">IF(AND(K326&gt;0,J326&gt;0,V326&gt;0,U326&gt;0),V326-U326,"")</f>
        <v/>
      </c>
      <c r="AC326" s="12" t="str">
        <f aca="false">IF(AB326&lt;&gt;"",AB326/U326,"")</f>
        <v/>
      </c>
      <c r="AD326" s="27" t="n">
        <v>0</v>
      </c>
      <c r="AE326" s="27" t="n">
        <v>0</v>
      </c>
      <c r="AF326" s="27" t="n">
        <v>0</v>
      </c>
      <c r="AG326" s="28" t="n">
        <f aca="false">AD326+AE326+AF326</f>
        <v>0</v>
      </c>
      <c r="AH326" s="12" t="str">
        <f aca="false">IF(AG326&gt;0,AD326/AG326,"")</f>
        <v/>
      </c>
      <c r="AI326" s="27" t="n">
        <v>0</v>
      </c>
      <c r="AJ326" s="27" t="n">
        <v>0</v>
      </c>
      <c r="AK326" s="27" t="n">
        <v>0</v>
      </c>
      <c r="AL326" s="22" t="str">
        <f aca="false">IF(OR(AJ326&gt;0,AK326&gt;0),"Sí","No")</f>
        <v>No</v>
      </c>
      <c r="AM326" s="6"/>
      <c r="AN326" s="6"/>
      <c r="AO326" s="12" t="n">
        <f aca="false">IF(M326&gt;0,K326/M326,"")</f>
        <v>1</v>
      </c>
      <c r="AP326" s="22" t="str">
        <f aca="false">IF(M326&gt;=Resumen!$B$5,"Alto","Bajo")</f>
        <v>Bajo</v>
      </c>
      <c r="AQ326" s="22" t="str">
        <f aca="false">IF(AO326&gt;=Resumen!$B$28,"Alto","Bajo")</f>
        <v>Alto</v>
      </c>
      <c r="AR326" s="22" t="str">
        <f aca="false">AP326&amp;" Potencial / "&amp;AQ326&amp;" Share"</f>
        <v>Bajo Potencial / Alto Share</v>
      </c>
      <c r="AS326" s="22" t="str">
        <f aca="false">IF(Q326="Sí",IF(AO326&gt;=Resumen!$B$29,"Alto","Bajo"),"")</f>
        <v/>
      </c>
      <c r="AT326" s="22" t="str">
        <f aca="false">IF(AS326&lt;&gt;"",AP326&amp;" Potencial / "&amp;AS326&amp;" Share","")</f>
        <v/>
      </c>
      <c r="AU326" s="22" t="str">
        <f aca="false">IF(AH326="","Sin dato",IF(AH326-AO326&gt;Resumen!$B$6,"Sobre-exhibido",IF(AO326-AH326&gt;Resumen!$B$6,"Sub-exhibido","En línea")))</f>
        <v>Sin dato</v>
      </c>
      <c r="AV326" s="22" t="str">
        <f aca="false">IF(AT326="","",IF(AT326="Alto Potencial / Bajo Share",1,IF(AT326="Alto Potencial / Alto Share",2,IF(AT326="Bajo Potencial / Alto Share",3,4))))</f>
        <v/>
      </c>
      <c r="AW326" s="22" t="str">
        <f aca="false">IF(Q326="No","Sin competencia directa",IF(AV326=1,"1 - Foco Conquista (Alto Pot / Bajo Share)",IF(AV326=2,"2 - Foco Defensa (Alto Pot / Alto Share)",IF(AV326=3,"3 - Monitoreo (Bajo Pot / Alto Share)","4 - Baja Prioridad (Bajo Pot / Bajo Share)"))))</f>
        <v>Sin competencia directa</v>
      </c>
      <c r="AX326" s="12" t="str">
        <f aca="false">IF(OR(IFERROR(AND(W326&lt;&gt;"",Y326&lt;&gt;"",Y326-W326&gt;Resumen!$B$8),FALSE()),IFERROR(AND(X326&lt;&gt;"",Y326&lt;&gt;"",Y326-X326&gt;Resumen!$B$8),FALSE())),MAX(IF(IFERROR(AND(W326&lt;&gt;"",Y326&lt;&gt;"",Y326-W326&gt;Resumen!$B$8),FALSE()),Y326-W326,0),IF(IFERROR(AND(X326&lt;&gt;"",Y326&lt;&gt;"",Y326-X326&gt;Resumen!$B$8),FALSE()),Y326-X326,0)),"")</f>
        <v/>
      </c>
      <c r="AY326" s="22" t="str">
        <f aca="false">IF(OR(IFERROR(AND(W326&lt;&gt;"",Y326&lt;&gt;"",Y326-W326&gt;Resumen!$B$8),FALSE()),IFERROR(AND(X326&lt;&gt;"",Y326&lt;&gt;"",Y326-X326&gt;Resumen!$B$8),FALSE())),TRIM("Lays tiene mayor markup que "&amp;IF(IFERROR(AND(W326&lt;&gt;"",Y326&lt;&gt;"",Y326-W326&gt;Resumen!$B$8),FALSE()),"Quento ","")&amp;IF(IFERROR(AND(X326&lt;&gt;"",Y326&lt;&gt;"",Y326-X326&gt;Resumen!$B$8),FALSE()),"Julicroc ","")&amp;"en este PDV"),"")</f>
        <v/>
      </c>
      <c r="AZ326" s="22" t="str">
        <f aca="false">IF(COUNTIF('Plan Pehuamar - Lista'!$A$2:$A$167,A326)&gt;0,"Sí","No")</f>
        <v>No</v>
      </c>
      <c r="BA326" s="22" t="str">
        <f aca="false">IF(COUNTIF('Plan Combo 9+1'!$A$2:$A$226,A326)&gt;0,"Sí","No")</f>
        <v>No</v>
      </c>
      <c r="BB326" s="22" t="str">
        <f aca="false">IF(AH326="","No",IF(BA326="Sí",IF((AO326-AH326)&gt;Resumen!$B$6,"Sí","No"),IF((AO326-AH326)&gt;=Resumen!$B$132,"Sí","No")))</f>
        <v>No</v>
      </c>
      <c r="BC326" s="22" t="str">
        <f aca="false">IF(AND(N326="Sí",AL326="Sí",AI326=0),"Sí","No")</f>
        <v>No</v>
      </c>
      <c r="BD326" s="22" t="str">
        <f aca="false">IF(COUNTIF('Plan 9+1 (con Pehuamar)'!$A$2:$A$227,A326)&gt;0,"Sí","No")</f>
        <v>No</v>
      </c>
    </row>
    <row r="327" customFormat="false" ht="15" hidden="false" customHeight="true" outlineLevel="0" collapsed="false">
      <c r="A327" s="6" t="n">
        <v>403537</v>
      </c>
      <c r="B327" s="6" t="n">
        <v>2</v>
      </c>
      <c r="C327" s="6" t="n">
        <v>202</v>
      </c>
      <c r="D327" s="6" t="s">
        <v>254</v>
      </c>
      <c r="E327" s="6" t="s">
        <v>543</v>
      </c>
      <c r="F327" s="6" t="s">
        <v>201</v>
      </c>
      <c r="G327" s="6" t="s">
        <v>129</v>
      </c>
      <c r="H327" s="6" t="s">
        <v>197</v>
      </c>
      <c r="I327" s="27" t="n">
        <v>20</v>
      </c>
      <c r="J327" s="27" t="n">
        <v>0</v>
      </c>
      <c r="K327" s="27" t="n">
        <v>15</v>
      </c>
      <c r="L327" s="28" t="n">
        <f aca="false">I327+J327</f>
        <v>20</v>
      </c>
      <c r="M327" s="28" t="n">
        <f aca="false">L327+K327</f>
        <v>35</v>
      </c>
      <c r="N327" s="22" t="str">
        <f aca="false">IF(I327&gt;0,"Sí","No")</f>
        <v>Sí</v>
      </c>
      <c r="O327" s="22" t="str">
        <f aca="false">IF(J327&gt;0,"Sí","No")</f>
        <v>No</v>
      </c>
      <c r="P327" s="22" t="str">
        <f aca="false">IF(K327&gt;0,"Sí","No")</f>
        <v>Sí</v>
      </c>
      <c r="Q327" s="22" t="str">
        <f aca="false">IF(OR(I327&gt;0,J327&gt;0),"Sí","No")</f>
        <v>Sí</v>
      </c>
      <c r="R327" s="27" t="n">
        <v>1700</v>
      </c>
      <c r="S327" s="27" t="n">
        <v>3500</v>
      </c>
      <c r="T327" s="27"/>
      <c r="U327" s="27"/>
      <c r="V327" s="27" t="n">
        <v>3500</v>
      </c>
      <c r="W327" s="12" t="n">
        <f aca="false">IF(AND(I327&gt;0,R327&gt;0),(S327-R327)/R327,"")</f>
        <v>1.05882352941176</v>
      </c>
      <c r="X327" s="12" t="str">
        <f aca="false">IF(AND(J327&gt;0,T327&gt;0),(U327-T327)/T327,"")</f>
        <v/>
      </c>
      <c r="Y327" s="12" t="n">
        <f aca="false">IF(AND(K327&gt;0,V327&gt;0),(V327-Resumen!$B$7)/Resumen!$B$7,"")</f>
        <v>0.4</v>
      </c>
      <c r="Z327" s="28" t="n">
        <f aca="false">IF(AND(K327&gt;0,I327&gt;0,V327&gt;0,S327&gt;0),V327-S327,"")</f>
        <v>0</v>
      </c>
      <c r="AA327" s="12" t="n">
        <f aca="false">IF(Z327&lt;&gt;"",Z327/S327,"")</f>
        <v>0</v>
      </c>
      <c r="AB327" s="28" t="str">
        <f aca="false">IF(AND(K327&gt;0,J327&gt;0,V327&gt;0,U327&gt;0),V327-U327,"")</f>
        <v/>
      </c>
      <c r="AC327" s="12" t="str">
        <f aca="false">IF(AB327&lt;&gt;"",AB327/U327,"")</f>
        <v/>
      </c>
      <c r="AD327" s="27" t="n">
        <v>8</v>
      </c>
      <c r="AE327" s="27" t="n">
        <v>12</v>
      </c>
      <c r="AF327" s="27" t="n">
        <v>0</v>
      </c>
      <c r="AG327" s="28" t="n">
        <f aca="false">AD327+AE327+AF327</f>
        <v>20</v>
      </c>
      <c r="AH327" s="12" t="n">
        <f aca="false">IF(AG327&gt;0,AD327/AG327,"")</f>
        <v>0.4</v>
      </c>
      <c r="AI327" s="27" t="n">
        <v>1</v>
      </c>
      <c r="AJ327" s="27" t="n">
        <v>1</v>
      </c>
      <c r="AK327" s="27" t="n">
        <v>0</v>
      </c>
      <c r="AL327" s="22" t="str">
        <f aca="false">IF(OR(AJ327&gt;0,AK327&gt;0),"Sí","No")</f>
        <v>Sí</v>
      </c>
      <c r="AM327" s="6" t="s">
        <v>198</v>
      </c>
      <c r="AN327" s="6"/>
      <c r="AO327" s="12" t="n">
        <f aca="false">IF(M327&gt;0,K327/M327,"")</f>
        <v>0.428571428571429</v>
      </c>
      <c r="AP327" s="22" t="str">
        <f aca="false">IF(M327&gt;=Resumen!$B$5,"Alto","Bajo")</f>
        <v>Bajo</v>
      </c>
      <c r="AQ327" s="22" t="str">
        <f aca="false">IF(AO327&gt;=Resumen!$B$28,"Alto","Bajo")</f>
        <v>Alto</v>
      </c>
      <c r="AR327" s="22" t="str">
        <f aca="false">AP327&amp;" Potencial / "&amp;AQ327&amp;" Share"</f>
        <v>Bajo Potencial / Alto Share</v>
      </c>
      <c r="AS327" s="22" t="str">
        <f aca="false">IF(Q327="Sí",IF(AO327&gt;=Resumen!$B$29,"Alto","Bajo"),"")</f>
        <v>Bajo</v>
      </c>
      <c r="AT327" s="22" t="str">
        <f aca="false">IF(AS327&lt;&gt;"",AP327&amp;" Potencial / "&amp;AS327&amp;" Share","")</f>
        <v>Bajo Potencial / Bajo Share</v>
      </c>
      <c r="AU327" s="22" t="str">
        <f aca="false">IF(AH327="","Sin dato",IF(AH327-AO327&gt;Resumen!$B$6,"Sobre-exhibido",IF(AO327-AH327&gt;Resumen!$B$6,"Sub-exhibido","En línea")))</f>
        <v>En línea</v>
      </c>
      <c r="AV327" s="22" t="n">
        <f aca="false">IF(AT327="","",IF(AT327="Alto Potencial / Bajo Share",1,IF(AT327="Alto Potencial / Alto Share",2,IF(AT327="Bajo Potencial / Alto Share",3,4))))</f>
        <v>4</v>
      </c>
      <c r="AW327" s="22" t="str">
        <f aca="false">IF(Q327="No","Sin competencia directa",IF(AV327=1,"1 - Foco Conquista (Alto Pot / Bajo Share)",IF(AV327=2,"2 - Foco Defensa (Alto Pot / Alto Share)",IF(AV327=3,"3 - Monitoreo (Bajo Pot / Alto Share)","4 - Baja Prioridad (Bajo Pot / Bajo Share)"))))</f>
        <v>4 - Baja Prioridad (Bajo Pot / Bajo Share)</v>
      </c>
      <c r="AX327" s="12" t="str">
        <f aca="false">IF(OR(IFERROR(AND(W327&lt;&gt;"",Y327&lt;&gt;"",Y327-W327&gt;Resumen!$B$8),FALSE()),IFERROR(AND(X327&lt;&gt;"",Y327&lt;&gt;"",Y327-X327&gt;Resumen!$B$8),FALSE())),MAX(IF(IFERROR(AND(W327&lt;&gt;"",Y327&lt;&gt;"",Y327-W327&gt;Resumen!$B$8),FALSE()),Y327-W327,0),IF(IFERROR(AND(X327&lt;&gt;"",Y327&lt;&gt;"",Y327-X327&gt;Resumen!$B$8),FALSE()),Y327-X327,0)),"")</f>
        <v/>
      </c>
      <c r="AY327" s="22" t="str">
        <f aca="false">IF(OR(IFERROR(AND(W327&lt;&gt;"",Y327&lt;&gt;"",Y327-W327&gt;Resumen!$B$8),FALSE()),IFERROR(AND(X327&lt;&gt;"",Y327&lt;&gt;"",Y327-X327&gt;Resumen!$B$8),FALSE())),TRIM("Lays tiene mayor markup que "&amp;IF(IFERROR(AND(W327&lt;&gt;"",Y327&lt;&gt;"",Y327-W327&gt;Resumen!$B$8),FALSE()),"Quento ","")&amp;IF(IFERROR(AND(X327&lt;&gt;"",Y327&lt;&gt;"",Y327-X327&gt;Resumen!$B$8),FALSE()),"Julicroc ","")&amp;"en este PDV"),"")</f>
        <v/>
      </c>
      <c r="AZ327" s="22" t="str">
        <f aca="false">IF(COUNTIF('Plan Pehuamar - Lista'!$A$2:$A$167,A327)&gt;0,"Sí","No")</f>
        <v>No</v>
      </c>
      <c r="BA327" s="22" t="str">
        <f aca="false">IF(COUNTIF('Plan Combo 9+1'!$A$2:$A$226,A327)&gt;0,"Sí","No")</f>
        <v>No</v>
      </c>
      <c r="BB327" s="22" t="str">
        <f aca="false">IF(AH327="","No",IF(BA327="Sí",IF((AO327-AH327)&gt;Resumen!$B$6,"Sí","No"),IF((AO327-AH327)&gt;=Resumen!$B$132,"Sí","No")))</f>
        <v>No</v>
      </c>
      <c r="BC327" s="22" t="str">
        <f aca="false">IF(AND(N327="Sí",AL327="Sí",AI327=0),"Sí","No")</f>
        <v>No</v>
      </c>
      <c r="BD327" s="22" t="str">
        <f aca="false">IF(COUNTIF('Plan 9+1 (con Pehuamar)'!$A$2:$A$227,A327)&gt;0,"Sí","No")</f>
        <v>No</v>
      </c>
    </row>
    <row r="328" customFormat="false" ht="15" hidden="false" customHeight="true" outlineLevel="0" collapsed="false">
      <c r="A328" s="6" t="n">
        <v>403737</v>
      </c>
      <c r="B328" s="6" t="n">
        <v>2</v>
      </c>
      <c r="C328" s="6" t="n">
        <v>202</v>
      </c>
      <c r="D328" s="6" t="s">
        <v>254</v>
      </c>
      <c r="E328" s="6" t="s">
        <v>544</v>
      </c>
      <c r="F328" s="6" t="s">
        <v>201</v>
      </c>
      <c r="G328" s="6" t="s">
        <v>129</v>
      </c>
      <c r="H328" s="6" t="s">
        <v>197</v>
      </c>
      <c r="I328" s="27" t="n">
        <v>30</v>
      </c>
      <c r="J328" s="27" t="n">
        <v>0</v>
      </c>
      <c r="K328" s="27" t="n">
        <v>20</v>
      </c>
      <c r="L328" s="28" t="n">
        <f aca="false">I328+J328</f>
        <v>30</v>
      </c>
      <c r="M328" s="28" t="n">
        <f aca="false">L328+K328</f>
        <v>50</v>
      </c>
      <c r="N328" s="22" t="str">
        <f aca="false">IF(I328&gt;0,"Sí","No")</f>
        <v>Sí</v>
      </c>
      <c r="O328" s="22" t="str">
        <f aca="false">IF(J328&gt;0,"Sí","No")</f>
        <v>No</v>
      </c>
      <c r="P328" s="22" t="str">
        <f aca="false">IF(K328&gt;0,"Sí","No")</f>
        <v>Sí</v>
      </c>
      <c r="Q328" s="22" t="str">
        <f aca="false">IF(OR(I328&gt;0,J328&gt;0),"Sí","No")</f>
        <v>Sí</v>
      </c>
      <c r="R328" s="27" t="n">
        <v>1700</v>
      </c>
      <c r="S328" s="27" t="n">
        <v>3800</v>
      </c>
      <c r="T328" s="27"/>
      <c r="U328" s="27"/>
      <c r="V328" s="27" t="n">
        <v>3500</v>
      </c>
      <c r="W328" s="12" t="n">
        <f aca="false">IF(AND(I328&gt;0,R328&gt;0),(S328-R328)/R328,"")</f>
        <v>1.23529411764706</v>
      </c>
      <c r="X328" s="12" t="str">
        <f aca="false">IF(AND(J328&gt;0,T328&gt;0),(U328-T328)/T328,"")</f>
        <v/>
      </c>
      <c r="Y328" s="12" t="n">
        <f aca="false">IF(AND(K328&gt;0,V328&gt;0),(V328-Resumen!$B$7)/Resumen!$B$7,"")</f>
        <v>0.4</v>
      </c>
      <c r="Z328" s="28" t="n">
        <f aca="false">IF(AND(K328&gt;0,I328&gt;0,V328&gt;0,S328&gt;0),V328-S328,"")</f>
        <v>-300</v>
      </c>
      <c r="AA328" s="12" t="n">
        <f aca="false">IF(Z328&lt;&gt;"",Z328/S328,"")</f>
        <v>-0.0789473684210526</v>
      </c>
      <c r="AB328" s="28" t="str">
        <f aca="false">IF(AND(K328&gt;0,J328&gt;0,V328&gt;0,U328&gt;0),V328-U328,"")</f>
        <v/>
      </c>
      <c r="AC328" s="12" t="str">
        <f aca="false">IF(AB328&lt;&gt;"",AB328/U328,"")</f>
        <v/>
      </c>
      <c r="AD328" s="27" t="n">
        <v>6</v>
      </c>
      <c r="AE328" s="27" t="n">
        <v>6</v>
      </c>
      <c r="AF328" s="27" t="n">
        <v>0</v>
      </c>
      <c r="AG328" s="28" t="n">
        <f aca="false">AD328+AE328+AF328</f>
        <v>12</v>
      </c>
      <c r="AH328" s="12" t="n">
        <f aca="false">IF(AG328&gt;0,AD328/AG328,"")</f>
        <v>0.5</v>
      </c>
      <c r="AI328" s="27" t="n">
        <v>1</v>
      </c>
      <c r="AJ328" s="27" t="n">
        <v>0</v>
      </c>
      <c r="AK328" s="27" t="n">
        <v>0</v>
      </c>
      <c r="AL328" s="22" t="str">
        <f aca="false">IF(OR(AJ328&gt;0,AK328&gt;0),"Sí","No")</f>
        <v>No</v>
      </c>
      <c r="AM328" s="6" t="s">
        <v>198</v>
      </c>
      <c r="AN328" s="6"/>
      <c r="AO328" s="12" t="n">
        <f aca="false">IF(M328&gt;0,K328/M328,"")</f>
        <v>0.4</v>
      </c>
      <c r="AP328" s="22" t="str">
        <f aca="false">IF(M328&gt;=Resumen!$B$5,"Alto","Bajo")</f>
        <v>Alto</v>
      </c>
      <c r="AQ328" s="22" t="str">
        <f aca="false">IF(AO328&gt;=Resumen!$B$28,"Alto","Bajo")</f>
        <v>Alto</v>
      </c>
      <c r="AR328" s="22" t="str">
        <f aca="false">AP328&amp;" Potencial / "&amp;AQ328&amp;" Share"</f>
        <v>Alto Potencial / Alto Share</v>
      </c>
      <c r="AS328" s="22" t="str">
        <f aca="false">IF(Q328="Sí",IF(AO328&gt;=Resumen!$B$29,"Alto","Bajo"),"")</f>
        <v>Bajo</v>
      </c>
      <c r="AT328" s="22" t="str">
        <f aca="false">IF(AS328&lt;&gt;"",AP328&amp;" Potencial / "&amp;AS328&amp;" Share","")</f>
        <v>Alto Potencial / Bajo Share</v>
      </c>
      <c r="AU328" s="22" t="str">
        <f aca="false">IF(AH328="","Sin dato",IF(AH328-AO328&gt;Resumen!$B$6,"Sobre-exhibido",IF(AO328-AH328&gt;Resumen!$B$6,"Sub-exhibido","En línea")))</f>
        <v>Sobre-exhibido</v>
      </c>
      <c r="AV328" s="22" t="n">
        <f aca="false">IF(AT328="","",IF(AT328="Alto Potencial / Bajo Share",1,IF(AT328="Alto Potencial / Alto Share",2,IF(AT328="Bajo Potencial / Alto Share",3,4))))</f>
        <v>1</v>
      </c>
      <c r="AW328" s="22" t="str">
        <f aca="false">IF(Q328="No","Sin competencia directa",IF(AV328=1,"1 - Foco Conquista (Alto Pot / Bajo Share)",IF(AV328=2,"2 - Foco Defensa (Alto Pot / Alto Share)",IF(AV328=3,"3 - Monitoreo (Bajo Pot / Alto Share)","4 - Baja Prioridad (Bajo Pot / Bajo Share)"))))</f>
        <v>1 - Foco Conquista (Alto Pot / Bajo Share)</v>
      </c>
      <c r="AX328" s="12" t="str">
        <f aca="false">IF(OR(IFERROR(AND(W328&lt;&gt;"",Y328&lt;&gt;"",Y328-W328&gt;Resumen!$B$8),FALSE()),IFERROR(AND(X328&lt;&gt;"",Y328&lt;&gt;"",Y328-X328&gt;Resumen!$B$8),FALSE())),MAX(IF(IFERROR(AND(W328&lt;&gt;"",Y328&lt;&gt;"",Y328-W328&gt;Resumen!$B$8),FALSE()),Y328-W328,0),IF(IFERROR(AND(X328&lt;&gt;"",Y328&lt;&gt;"",Y328-X328&gt;Resumen!$B$8),FALSE()),Y328-X328,0)),"")</f>
        <v/>
      </c>
      <c r="AY328" s="22" t="str">
        <f aca="false">IF(OR(IFERROR(AND(W328&lt;&gt;"",Y328&lt;&gt;"",Y328-W328&gt;Resumen!$B$8),FALSE()),IFERROR(AND(X328&lt;&gt;"",Y328&lt;&gt;"",Y328-X328&gt;Resumen!$B$8),FALSE())),TRIM("Lays tiene mayor markup que "&amp;IF(IFERROR(AND(W328&lt;&gt;"",Y328&lt;&gt;"",Y328-W328&gt;Resumen!$B$8),FALSE()),"Quento ","")&amp;IF(IFERROR(AND(X328&lt;&gt;"",Y328&lt;&gt;"",Y328-X328&gt;Resumen!$B$8),FALSE()),"Julicroc ","")&amp;"en este PDV"),"")</f>
        <v/>
      </c>
      <c r="AZ328" s="22" t="str">
        <f aca="false">IF(COUNTIF('Plan Pehuamar - Lista'!$A$2:$A$167,A328)&gt;0,"Sí","No")</f>
        <v>No</v>
      </c>
      <c r="BA328" s="22" t="str">
        <f aca="false">IF(COUNTIF('Plan Combo 9+1'!$A$2:$A$226,A328)&gt;0,"Sí","No")</f>
        <v>Sí</v>
      </c>
      <c r="BB328" s="22" t="str">
        <f aca="false">IF(AH328="","No",IF(BA328="Sí",IF((AO328-AH328)&gt;Resumen!$B$6,"Sí","No"),IF((AO328-AH328)&gt;=Resumen!$B$132,"Sí","No")))</f>
        <v>No</v>
      </c>
      <c r="BC328" s="22" t="str">
        <f aca="false">IF(AND(N328="Sí",AL328="Sí",AI328=0),"Sí","No")</f>
        <v>No</v>
      </c>
      <c r="BD328" s="22" t="str">
        <f aca="false">IF(COUNTIF('Plan 9+1 (con Pehuamar)'!$A$2:$A$227,A328)&gt;0,"Sí","No")</f>
        <v>Sí</v>
      </c>
    </row>
    <row r="329" customFormat="false" ht="15" hidden="false" customHeight="true" outlineLevel="0" collapsed="false">
      <c r="A329" s="6" t="n">
        <v>403782</v>
      </c>
      <c r="B329" s="6" t="n">
        <v>2</v>
      </c>
      <c r="C329" s="6" t="n">
        <v>202</v>
      </c>
      <c r="D329" s="6" t="s">
        <v>254</v>
      </c>
      <c r="E329" s="6" t="s">
        <v>545</v>
      </c>
      <c r="F329" s="6" t="s">
        <v>201</v>
      </c>
      <c r="G329" s="6" t="s">
        <v>129</v>
      </c>
      <c r="H329" s="6" t="s">
        <v>197</v>
      </c>
      <c r="I329" s="27" t="n">
        <v>0</v>
      </c>
      <c r="J329" s="27" t="n">
        <v>0</v>
      </c>
      <c r="K329" s="27" t="n">
        <v>0.7</v>
      </c>
      <c r="L329" s="28" t="n">
        <f aca="false">I329+J329</f>
        <v>0</v>
      </c>
      <c r="M329" s="28" t="n">
        <f aca="false">L329+K329</f>
        <v>0.7</v>
      </c>
      <c r="N329" s="22" t="str">
        <f aca="false">IF(I329&gt;0,"Sí","No")</f>
        <v>No</v>
      </c>
      <c r="O329" s="22" t="str">
        <f aca="false">IF(J329&gt;0,"Sí","No")</f>
        <v>No</v>
      </c>
      <c r="P329" s="22" t="str">
        <f aca="false">IF(K329&gt;0,"Sí","No")</f>
        <v>Sí</v>
      </c>
      <c r="Q329" s="22" t="str">
        <f aca="false">IF(OR(I329&gt;0,J329&gt;0),"Sí","No")</f>
        <v>No</v>
      </c>
      <c r="R329" s="27"/>
      <c r="S329" s="27"/>
      <c r="T329" s="27"/>
      <c r="U329" s="27"/>
      <c r="V329" s="27"/>
      <c r="W329" s="12" t="str">
        <f aca="false">IF(AND(I329&gt;0,R329&gt;0),(S329-R329)/R329,"")</f>
        <v/>
      </c>
      <c r="X329" s="12" t="str">
        <f aca="false">IF(AND(J329&gt;0,T329&gt;0),(U329-T329)/T329,"")</f>
        <v/>
      </c>
      <c r="Y329" s="12" t="str">
        <f aca="false">IF(AND(K329&gt;0,V329&gt;0),(V329-Resumen!$B$7)/Resumen!$B$7,"")</f>
        <v/>
      </c>
      <c r="Z329" s="28" t="str">
        <f aca="false">IF(AND(K329&gt;0,I329&gt;0,V329&gt;0,S329&gt;0),V329-S329,"")</f>
        <v/>
      </c>
      <c r="AA329" s="12" t="str">
        <f aca="false">IF(Z329&lt;&gt;"",Z329/S329,"")</f>
        <v/>
      </c>
      <c r="AB329" s="28" t="str">
        <f aca="false">IF(AND(K329&gt;0,J329&gt;0,V329&gt;0,U329&gt;0),V329-U329,"")</f>
        <v/>
      </c>
      <c r="AC329" s="12" t="str">
        <f aca="false">IF(AB329&lt;&gt;"",AB329/U329,"")</f>
        <v/>
      </c>
      <c r="AD329" s="27" t="n">
        <v>0</v>
      </c>
      <c r="AE329" s="27" t="n">
        <v>0</v>
      </c>
      <c r="AF329" s="27" t="n">
        <v>0</v>
      </c>
      <c r="AG329" s="28" t="n">
        <f aca="false">AD329+AE329+AF329</f>
        <v>0</v>
      </c>
      <c r="AH329" s="12" t="str">
        <f aca="false">IF(AG329&gt;0,AD329/AG329,"")</f>
        <v/>
      </c>
      <c r="AI329" s="27" t="n">
        <v>0</v>
      </c>
      <c r="AJ329" s="27" t="n">
        <v>0</v>
      </c>
      <c r="AK329" s="27" t="n">
        <v>0</v>
      </c>
      <c r="AL329" s="22" t="str">
        <f aca="false">IF(OR(AJ329&gt;0,AK329&gt;0),"Sí","No")</f>
        <v>No</v>
      </c>
      <c r="AM329" s="6"/>
      <c r="AN329" s="6"/>
      <c r="AO329" s="12" t="n">
        <f aca="false">IF(M329&gt;0,K329/M329,"")</f>
        <v>1</v>
      </c>
      <c r="AP329" s="22" t="str">
        <f aca="false">IF(M329&gt;=Resumen!$B$5,"Alto","Bajo")</f>
        <v>Bajo</v>
      </c>
      <c r="AQ329" s="22" t="str">
        <f aca="false">IF(AO329&gt;=Resumen!$B$28,"Alto","Bajo")</f>
        <v>Alto</v>
      </c>
      <c r="AR329" s="22" t="str">
        <f aca="false">AP329&amp;" Potencial / "&amp;AQ329&amp;" Share"</f>
        <v>Bajo Potencial / Alto Share</v>
      </c>
      <c r="AS329" s="22" t="str">
        <f aca="false">IF(Q329="Sí",IF(AO329&gt;=Resumen!$B$29,"Alto","Bajo"),"")</f>
        <v/>
      </c>
      <c r="AT329" s="22" t="str">
        <f aca="false">IF(AS329&lt;&gt;"",AP329&amp;" Potencial / "&amp;AS329&amp;" Share","")</f>
        <v/>
      </c>
      <c r="AU329" s="22" t="str">
        <f aca="false">IF(AH329="","Sin dato",IF(AH329-AO329&gt;Resumen!$B$6,"Sobre-exhibido",IF(AO329-AH329&gt;Resumen!$B$6,"Sub-exhibido","En línea")))</f>
        <v>Sin dato</v>
      </c>
      <c r="AV329" s="22" t="str">
        <f aca="false">IF(AT329="","",IF(AT329="Alto Potencial / Bajo Share",1,IF(AT329="Alto Potencial / Alto Share",2,IF(AT329="Bajo Potencial / Alto Share",3,4))))</f>
        <v/>
      </c>
      <c r="AW329" s="22" t="str">
        <f aca="false">IF(Q329="No","Sin competencia directa",IF(AV329=1,"1 - Foco Conquista (Alto Pot / Bajo Share)",IF(AV329=2,"2 - Foco Defensa (Alto Pot / Alto Share)",IF(AV329=3,"3 - Monitoreo (Bajo Pot / Alto Share)","4 - Baja Prioridad (Bajo Pot / Bajo Share)"))))</f>
        <v>Sin competencia directa</v>
      </c>
      <c r="AX329" s="12" t="str">
        <f aca="false">IF(OR(IFERROR(AND(W329&lt;&gt;"",Y329&lt;&gt;"",Y329-W329&gt;Resumen!$B$8),FALSE()),IFERROR(AND(X329&lt;&gt;"",Y329&lt;&gt;"",Y329-X329&gt;Resumen!$B$8),FALSE())),MAX(IF(IFERROR(AND(W329&lt;&gt;"",Y329&lt;&gt;"",Y329-W329&gt;Resumen!$B$8),FALSE()),Y329-W329,0),IF(IFERROR(AND(X329&lt;&gt;"",Y329&lt;&gt;"",Y329-X329&gt;Resumen!$B$8),FALSE()),Y329-X329,0)),"")</f>
        <v/>
      </c>
      <c r="AY329" s="22" t="str">
        <f aca="false">IF(OR(IFERROR(AND(W329&lt;&gt;"",Y329&lt;&gt;"",Y329-W329&gt;Resumen!$B$8),FALSE()),IFERROR(AND(X329&lt;&gt;"",Y329&lt;&gt;"",Y329-X329&gt;Resumen!$B$8),FALSE())),TRIM("Lays tiene mayor markup que "&amp;IF(IFERROR(AND(W329&lt;&gt;"",Y329&lt;&gt;"",Y329-W329&gt;Resumen!$B$8),FALSE()),"Quento ","")&amp;IF(IFERROR(AND(X329&lt;&gt;"",Y329&lt;&gt;"",Y329-X329&gt;Resumen!$B$8),FALSE()),"Julicroc ","")&amp;"en este PDV"),"")</f>
        <v/>
      </c>
      <c r="AZ329" s="22" t="str">
        <f aca="false">IF(COUNTIF('Plan Pehuamar - Lista'!$A$2:$A$167,A329)&gt;0,"Sí","No")</f>
        <v>No</v>
      </c>
      <c r="BA329" s="22" t="str">
        <f aca="false">IF(COUNTIF('Plan Combo 9+1'!$A$2:$A$226,A329)&gt;0,"Sí","No")</f>
        <v>No</v>
      </c>
      <c r="BB329" s="22" t="str">
        <f aca="false">IF(AH329="","No",IF(BA329="Sí",IF((AO329-AH329)&gt;Resumen!$B$6,"Sí","No"),IF((AO329-AH329)&gt;=Resumen!$B$132,"Sí","No")))</f>
        <v>No</v>
      </c>
      <c r="BC329" s="22" t="str">
        <f aca="false">IF(AND(N329="Sí",AL329="Sí",AI329=0),"Sí","No")</f>
        <v>No</v>
      </c>
      <c r="BD329" s="22" t="str">
        <f aca="false">IF(COUNTIF('Plan 9+1 (con Pehuamar)'!$A$2:$A$227,A329)&gt;0,"Sí","No")</f>
        <v>No</v>
      </c>
    </row>
    <row r="330" customFormat="false" ht="15" hidden="false" customHeight="true" outlineLevel="0" collapsed="false">
      <c r="A330" s="6" t="n">
        <v>403836</v>
      </c>
      <c r="B330" s="6" t="n">
        <v>2</v>
      </c>
      <c r="C330" s="6" t="n">
        <v>202</v>
      </c>
      <c r="D330" s="6" t="s">
        <v>254</v>
      </c>
      <c r="E330" s="6" t="s">
        <v>546</v>
      </c>
      <c r="F330" s="6" t="s">
        <v>201</v>
      </c>
      <c r="G330" s="6" t="s">
        <v>129</v>
      </c>
      <c r="H330" s="6" t="s">
        <v>197</v>
      </c>
      <c r="I330" s="27" t="n">
        <v>4</v>
      </c>
      <c r="J330" s="27" t="n">
        <v>0</v>
      </c>
      <c r="K330" s="27" t="n">
        <v>2</v>
      </c>
      <c r="L330" s="28" t="n">
        <f aca="false">I330+J330</f>
        <v>4</v>
      </c>
      <c r="M330" s="28" t="n">
        <f aca="false">L330+K330</f>
        <v>6</v>
      </c>
      <c r="N330" s="22" t="str">
        <f aca="false">IF(I330&gt;0,"Sí","No")</f>
        <v>Sí</v>
      </c>
      <c r="O330" s="22" t="str">
        <f aca="false">IF(J330&gt;0,"Sí","No")</f>
        <v>No</v>
      </c>
      <c r="P330" s="22" t="str">
        <f aca="false">IF(K330&gt;0,"Sí","No")</f>
        <v>Sí</v>
      </c>
      <c r="Q330" s="22" t="str">
        <f aca="false">IF(OR(I330&gt;0,J330&gt;0),"Sí","No")</f>
        <v>Sí</v>
      </c>
      <c r="R330" s="27" t="n">
        <v>1800</v>
      </c>
      <c r="S330" s="27" t="n">
        <v>3000</v>
      </c>
      <c r="T330" s="27"/>
      <c r="U330" s="27"/>
      <c r="V330" s="27" t="n">
        <v>3500</v>
      </c>
      <c r="W330" s="12" t="n">
        <f aca="false">IF(AND(I330&gt;0,R330&gt;0),(S330-R330)/R330,"")</f>
        <v>0.666666666666667</v>
      </c>
      <c r="X330" s="12" t="str">
        <f aca="false">IF(AND(J330&gt;0,T330&gt;0),(U330-T330)/T330,"")</f>
        <v/>
      </c>
      <c r="Y330" s="12" t="n">
        <f aca="false">IF(AND(K330&gt;0,V330&gt;0),(V330-Resumen!$B$7)/Resumen!$B$7,"")</f>
        <v>0.4</v>
      </c>
      <c r="Z330" s="28" t="n">
        <f aca="false">IF(AND(K330&gt;0,I330&gt;0,V330&gt;0,S330&gt;0),V330-S330,"")</f>
        <v>500</v>
      </c>
      <c r="AA330" s="12" t="n">
        <f aca="false">IF(Z330&lt;&gt;"",Z330/S330,"")</f>
        <v>0.166666666666667</v>
      </c>
      <c r="AB330" s="28" t="str">
        <f aca="false">IF(AND(K330&gt;0,J330&gt;0,V330&gt;0,U330&gt;0),V330-U330,"")</f>
        <v/>
      </c>
      <c r="AC330" s="12" t="str">
        <f aca="false">IF(AB330&lt;&gt;"",AB330/U330,"")</f>
        <v/>
      </c>
      <c r="AD330" s="27" t="n">
        <v>2</v>
      </c>
      <c r="AE330" s="27" t="n">
        <v>3</v>
      </c>
      <c r="AF330" s="27" t="n">
        <v>0</v>
      </c>
      <c r="AG330" s="28" t="n">
        <f aca="false">AD330+AE330+AF330</f>
        <v>5</v>
      </c>
      <c r="AH330" s="12" t="n">
        <f aca="false">IF(AG330&gt;0,AD330/AG330,"")</f>
        <v>0.4</v>
      </c>
      <c r="AI330" s="27" t="n">
        <v>0</v>
      </c>
      <c r="AJ330" s="27" t="n">
        <v>0</v>
      </c>
      <c r="AK330" s="27" t="n">
        <v>0</v>
      </c>
      <c r="AL330" s="22" t="str">
        <f aca="false">IF(OR(AJ330&gt;0,AK330&gt;0),"Sí","No")</f>
        <v>No</v>
      </c>
      <c r="AM330" s="6" t="s">
        <v>198</v>
      </c>
      <c r="AN330" s="6"/>
      <c r="AO330" s="12" t="n">
        <f aca="false">IF(M330&gt;0,K330/M330,"")</f>
        <v>0.333333333333333</v>
      </c>
      <c r="AP330" s="22" t="str">
        <f aca="false">IF(M330&gt;=Resumen!$B$5,"Alto","Bajo")</f>
        <v>Bajo</v>
      </c>
      <c r="AQ330" s="22" t="str">
        <f aca="false">IF(AO330&gt;=Resumen!$B$28,"Alto","Bajo")</f>
        <v>Bajo</v>
      </c>
      <c r="AR330" s="22" t="str">
        <f aca="false">AP330&amp;" Potencial / "&amp;AQ330&amp;" Share"</f>
        <v>Bajo Potencial / Bajo Share</v>
      </c>
      <c r="AS330" s="22" t="str">
        <f aca="false">IF(Q330="Sí",IF(AO330&gt;=Resumen!$B$29,"Alto","Bajo"),"")</f>
        <v>Bajo</v>
      </c>
      <c r="AT330" s="22" t="str">
        <f aca="false">IF(AS330&lt;&gt;"",AP330&amp;" Potencial / "&amp;AS330&amp;" Share","")</f>
        <v>Bajo Potencial / Bajo Share</v>
      </c>
      <c r="AU330" s="22" t="str">
        <f aca="false">IF(AH330="","Sin dato",IF(AH330-AO330&gt;Resumen!$B$6,"Sobre-exhibido",IF(AO330-AH330&gt;Resumen!$B$6,"Sub-exhibido","En línea")))</f>
        <v>Sobre-exhibido</v>
      </c>
      <c r="AV330" s="22" t="n">
        <f aca="false">IF(AT330="","",IF(AT330="Alto Potencial / Bajo Share",1,IF(AT330="Alto Potencial / Alto Share",2,IF(AT330="Bajo Potencial / Alto Share",3,4))))</f>
        <v>4</v>
      </c>
      <c r="AW330" s="22" t="str">
        <f aca="false">IF(Q330="No","Sin competencia directa",IF(AV330=1,"1 - Foco Conquista (Alto Pot / Bajo Share)",IF(AV330=2,"2 - Foco Defensa (Alto Pot / Alto Share)",IF(AV330=3,"3 - Monitoreo (Bajo Pot / Alto Share)","4 - Baja Prioridad (Bajo Pot / Bajo Share)"))))</f>
        <v>4 - Baja Prioridad (Bajo Pot / Bajo Share)</v>
      </c>
      <c r="AX330" s="12" t="str">
        <f aca="false">IF(OR(IFERROR(AND(W330&lt;&gt;"",Y330&lt;&gt;"",Y330-W330&gt;Resumen!$B$8),FALSE()),IFERROR(AND(X330&lt;&gt;"",Y330&lt;&gt;"",Y330-X330&gt;Resumen!$B$8),FALSE())),MAX(IF(IFERROR(AND(W330&lt;&gt;"",Y330&lt;&gt;"",Y330-W330&gt;Resumen!$B$8),FALSE()),Y330-W330,0),IF(IFERROR(AND(X330&lt;&gt;"",Y330&lt;&gt;"",Y330-X330&gt;Resumen!$B$8),FALSE()),Y330-X330,0)),"")</f>
        <v/>
      </c>
      <c r="AY330" s="22" t="str">
        <f aca="false">IF(OR(IFERROR(AND(W330&lt;&gt;"",Y330&lt;&gt;"",Y330-W330&gt;Resumen!$B$8),FALSE()),IFERROR(AND(X330&lt;&gt;"",Y330&lt;&gt;"",Y330-X330&gt;Resumen!$B$8),FALSE())),TRIM("Lays tiene mayor markup que "&amp;IF(IFERROR(AND(W330&lt;&gt;"",Y330&lt;&gt;"",Y330-W330&gt;Resumen!$B$8),FALSE()),"Quento ","")&amp;IF(IFERROR(AND(X330&lt;&gt;"",Y330&lt;&gt;"",Y330-X330&gt;Resumen!$B$8),FALSE()),"Julicroc ","")&amp;"en este PDV"),"")</f>
        <v/>
      </c>
      <c r="AZ330" s="22" t="str">
        <f aca="false">IF(COUNTIF('Plan Pehuamar - Lista'!$A$2:$A$167,A330)&gt;0,"Sí","No")</f>
        <v>No</v>
      </c>
      <c r="BA330" s="22" t="str">
        <f aca="false">IF(COUNTIF('Plan Combo 9+1'!$A$2:$A$226,A330)&gt;0,"Sí","No")</f>
        <v>No</v>
      </c>
      <c r="BB330" s="22" t="str">
        <f aca="false">IF(AH330="","No",IF(BA330="Sí",IF((AO330-AH330)&gt;Resumen!$B$6,"Sí","No"),IF((AO330-AH330)&gt;=Resumen!$B$132,"Sí","No")))</f>
        <v>No</v>
      </c>
      <c r="BC330" s="22" t="str">
        <f aca="false">IF(AND(N330="Sí",AL330="Sí",AI330=0),"Sí","No")</f>
        <v>No</v>
      </c>
      <c r="BD330" s="22" t="str">
        <f aca="false">IF(COUNTIF('Plan 9+1 (con Pehuamar)'!$A$2:$A$227,A330)&gt;0,"Sí","No")</f>
        <v>No</v>
      </c>
    </row>
    <row r="331" customFormat="false" ht="15" hidden="false" customHeight="true" outlineLevel="0" collapsed="false">
      <c r="A331" s="6" t="n">
        <v>404024</v>
      </c>
      <c r="B331" s="6" t="n">
        <v>2</v>
      </c>
      <c r="C331" s="6" t="n">
        <v>202</v>
      </c>
      <c r="D331" s="6" t="s">
        <v>254</v>
      </c>
      <c r="E331" s="6" t="s">
        <v>547</v>
      </c>
      <c r="F331" s="6" t="s">
        <v>201</v>
      </c>
      <c r="G331" s="6" t="s">
        <v>129</v>
      </c>
      <c r="H331" s="6" t="s">
        <v>197</v>
      </c>
      <c r="I331" s="27" t="n">
        <v>25</v>
      </c>
      <c r="J331" s="27" t="n">
        <v>0</v>
      </c>
      <c r="K331" s="27" t="n">
        <v>20</v>
      </c>
      <c r="L331" s="28" t="n">
        <f aca="false">I331+J331</f>
        <v>25</v>
      </c>
      <c r="M331" s="28" t="n">
        <f aca="false">L331+K331</f>
        <v>45</v>
      </c>
      <c r="N331" s="22" t="str">
        <f aca="false">IF(I331&gt;0,"Sí","No")</f>
        <v>Sí</v>
      </c>
      <c r="O331" s="22" t="str">
        <f aca="false">IF(J331&gt;0,"Sí","No")</f>
        <v>No</v>
      </c>
      <c r="P331" s="22" t="str">
        <f aca="false">IF(K331&gt;0,"Sí","No")</f>
        <v>Sí</v>
      </c>
      <c r="Q331" s="22" t="str">
        <f aca="false">IF(OR(I331&gt;0,J331&gt;0),"Sí","No")</f>
        <v>Sí</v>
      </c>
      <c r="R331" s="27" t="n">
        <v>1800</v>
      </c>
      <c r="S331" s="27" t="n">
        <v>3500</v>
      </c>
      <c r="T331" s="27"/>
      <c r="U331" s="27"/>
      <c r="V331" s="27" t="n">
        <v>3500</v>
      </c>
      <c r="W331" s="12" t="n">
        <f aca="false">IF(AND(I331&gt;0,R331&gt;0),(S331-R331)/R331,"")</f>
        <v>0.944444444444444</v>
      </c>
      <c r="X331" s="12" t="str">
        <f aca="false">IF(AND(J331&gt;0,T331&gt;0),(U331-T331)/T331,"")</f>
        <v/>
      </c>
      <c r="Y331" s="12" t="n">
        <f aca="false">IF(AND(K331&gt;0,V331&gt;0),(V331-Resumen!$B$7)/Resumen!$B$7,"")</f>
        <v>0.4</v>
      </c>
      <c r="Z331" s="28" t="n">
        <f aca="false">IF(AND(K331&gt;0,I331&gt;0,V331&gt;0,S331&gt;0),V331-S331,"")</f>
        <v>0</v>
      </c>
      <c r="AA331" s="12" t="n">
        <f aca="false">IF(Z331&lt;&gt;"",Z331/S331,"")</f>
        <v>0</v>
      </c>
      <c r="AB331" s="28" t="str">
        <f aca="false">IF(AND(K331&gt;0,J331&gt;0,V331&gt;0,U331&gt;0),V331-U331,"")</f>
        <v/>
      </c>
      <c r="AC331" s="12" t="str">
        <f aca="false">IF(AB331&lt;&gt;"",AB331/U331,"")</f>
        <v/>
      </c>
      <c r="AD331" s="27" t="n">
        <v>8</v>
      </c>
      <c r="AE331" s="27" t="n">
        <v>8</v>
      </c>
      <c r="AF331" s="27" t="n">
        <v>0</v>
      </c>
      <c r="AG331" s="28" t="n">
        <f aca="false">AD331+AE331+AF331</f>
        <v>16</v>
      </c>
      <c r="AH331" s="12" t="n">
        <f aca="false">IF(AG331&gt;0,AD331/AG331,"")</f>
        <v>0.5</v>
      </c>
      <c r="AI331" s="27" t="n">
        <v>0</v>
      </c>
      <c r="AJ331" s="27" t="n">
        <v>0</v>
      </c>
      <c r="AK331" s="27" t="n">
        <v>0</v>
      </c>
      <c r="AL331" s="22" t="str">
        <f aca="false">IF(OR(AJ331&gt;0,AK331&gt;0),"Sí","No")</f>
        <v>No</v>
      </c>
      <c r="AM331" s="6" t="s">
        <v>198</v>
      </c>
      <c r="AN331" s="6"/>
      <c r="AO331" s="12" t="n">
        <f aca="false">IF(M331&gt;0,K331/M331,"")</f>
        <v>0.444444444444444</v>
      </c>
      <c r="AP331" s="22" t="str">
        <f aca="false">IF(M331&gt;=Resumen!$B$5,"Alto","Bajo")</f>
        <v>Alto</v>
      </c>
      <c r="AQ331" s="22" t="str">
        <f aca="false">IF(AO331&gt;=Resumen!$B$28,"Alto","Bajo")</f>
        <v>Alto</v>
      </c>
      <c r="AR331" s="22" t="str">
        <f aca="false">AP331&amp;" Potencial / "&amp;AQ331&amp;" Share"</f>
        <v>Alto Potencial / Alto Share</v>
      </c>
      <c r="AS331" s="22" t="str">
        <f aca="false">IF(Q331="Sí",IF(AO331&gt;=Resumen!$B$29,"Alto","Bajo"),"")</f>
        <v>Bajo</v>
      </c>
      <c r="AT331" s="22" t="str">
        <f aca="false">IF(AS331&lt;&gt;"",AP331&amp;" Potencial / "&amp;AS331&amp;" Share","")</f>
        <v>Alto Potencial / Bajo Share</v>
      </c>
      <c r="AU331" s="22" t="str">
        <f aca="false">IF(AH331="","Sin dato",IF(AH331-AO331&gt;Resumen!$B$6,"Sobre-exhibido",IF(AO331-AH331&gt;Resumen!$B$6,"Sub-exhibido","En línea")))</f>
        <v>Sobre-exhibido</v>
      </c>
      <c r="AV331" s="22" t="n">
        <f aca="false">IF(AT331="","",IF(AT331="Alto Potencial / Bajo Share",1,IF(AT331="Alto Potencial / Alto Share",2,IF(AT331="Bajo Potencial / Alto Share",3,4))))</f>
        <v>1</v>
      </c>
      <c r="AW331" s="22" t="str">
        <f aca="false">IF(Q331="No","Sin competencia directa",IF(AV331=1,"1 - Foco Conquista (Alto Pot / Bajo Share)",IF(AV331=2,"2 - Foco Defensa (Alto Pot / Alto Share)",IF(AV331=3,"3 - Monitoreo (Bajo Pot / Alto Share)","4 - Baja Prioridad (Bajo Pot / Bajo Share)"))))</f>
        <v>1 - Foco Conquista (Alto Pot / Bajo Share)</v>
      </c>
      <c r="AX331" s="12" t="str">
        <f aca="false">IF(OR(IFERROR(AND(W331&lt;&gt;"",Y331&lt;&gt;"",Y331-W331&gt;Resumen!$B$8),FALSE()),IFERROR(AND(X331&lt;&gt;"",Y331&lt;&gt;"",Y331-X331&gt;Resumen!$B$8),FALSE())),MAX(IF(IFERROR(AND(W331&lt;&gt;"",Y331&lt;&gt;"",Y331-W331&gt;Resumen!$B$8),FALSE()),Y331-W331,0),IF(IFERROR(AND(X331&lt;&gt;"",Y331&lt;&gt;"",Y331-X331&gt;Resumen!$B$8),FALSE()),Y331-X331,0)),"")</f>
        <v/>
      </c>
      <c r="AY331" s="22" t="str">
        <f aca="false">IF(OR(IFERROR(AND(W331&lt;&gt;"",Y331&lt;&gt;"",Y331-W331&gt;Resumen!$B$8),FALSE()),IFERROR(AND(X331&lt;&gt;"",Y331&lt;&gt;"",Y331-X331&gt;Resumen!$B$8),FALSE())),TRIM("Lays tiene mayor markup que "&amp;IF(IFERROR(AND(W331&lt;&gt;"",Y331&lt;&gt;"",Y331-W331&gt;Resumen!$B$8),FALSE()),"Quento ","")&amp;IF(IFERROR(AND(X331&lt;&gt;"",Y331&lt;&gt;"",Y331-X331&gt;Resumen!$B$8),FALSE()),"Julicroc ","")&amp;"en este PDV"),"")</f>
        <v/>
      </c>
      <c r="AZ331" s="22" t="str">
        <f aca="false">IF(COUNTIF('Plan Pehuamar - Lista'!$A$2:$A$167,A331)&gt;0,"Sí","No")</f>
        <v>No</v>
      </c>
      <c r="BA331" s="22" t="str">
        <f aca="false">IF(COUNTIF('Plan Combo 9+1'!$A$2:$A$226,A331)&gt;0,"Sí","No")</f>
        <v>Sí</v>
      </c>
      <c r="BB331" s="22" t="str">
        <f aca="false">IF(AH331="","No",IF(BA331="Sí",IF((AO331-AH331)&gt;Resumen!$B$6,"Sí","No"),IF((AO331-AH331)&gt;=Resumen!$B$132,"Sí","No")))</f>
        <v>No</v>
      </c>
      <c r="BC331" s="22" t="str">
        <f aca="false">IF(AND(N331="Sí",AL331="Sí",AI331=0),"Sí","No")</f>
        <v>No</v>
      </c>
      <c r="BD331" s="22" t="str">
        <f aca="false">IF(COUNTIF('Plan 9+1 (con Pehuamar)'!$A$2:$A$227,A331)&gt;0,"Sí","No")</f>
        <v>Sí</v>
      </c>
    </row>
    <row r="332" customFormat="false" ht="15" hidden="false" customHeight="true" outlineLevel="0" collapsed="false">
      <c r="A332" s="6" t="n">
        <v>404041</v>
      </c>
      <c r="B332" s="6" t="n">
        <v>2</v>
      </c>
      <c r="C332" s="6" t="n">
        <v>202</v>
      </c>
      <c r="D332" s="6" t="s">
        <v>254</v>
      </c>
      <c r="E332" s="6" t="s">
        <v>357</v>
      </c>
      <c r="F332" s="6" t="s">
        <v>201</v>
      </c>
      <c r="G332" s="6" t="s">
        <v>129</v>
      </c>
      <c r="H332" s="6" t="s">
        <v>197</v>
      </c>
      <c r="I332" s="27" t="n">
        <v>15</v>
      </c>
      <c r="J332" s="27" t="n">
        <v>0</v>
      </c>
      <c r="K332" s="27" t="n">
        <v>10</v>
      </c>
      <c r="L332" s="28" t="n">
        <f aca="false">I332+J332</f>
        <v>15</v>
      </c>
      <c r="M332" s="28" t="n">
        <f aca="false">L332+K332</f>
        <v>25</v>
      </c>
      <c r="N332" s="22" t="str">
        <f aca="false">IF(I332&gt;0,"Sí","No")</f>
        <v>Sí</v>
      </c>
      <c r="O332" s="22" t="str">
        <f aca="false">IF(J332&gt;0,"Sí","No")</f>
        <v>No</v>
      </c>
      <c r="P332" s="22" t="str">
        <f aca="false">IF(K332&gt;0,"Sí","No")</f>
        <v>Sí</v>
      </c>
      <c r="Q332" s="22" t="str">
        <f aca="false">IF(OR(I332&gt;0,J332&gt;0),"Sí","No")</f>
        <v>Sí</v>
      </c>
      <c r="R332" s="27" t="n">
        <v>1800</v>
      </c>
      <c r="S332" s="27" t="n">
        <v>3500</v>
      </c>
      <c r="T332" s="27"/>
      <c r="U332" s="27"/>
      <c r="V332" s="27" t="n">
        <v>3500</v>
      </c>
      <c r="W332" s="12" t="n">
        <f aca="false">IF(AND(I332&gt;0,R332&gt;0),(S332-R332)/R332,"")</f>
        <v>0.944444444444444</v>
      </c>
      <c r="X332" s="12" t="str">
        <f aca="false">IF(AND(J332&gt;0,T332&gt;0),(U332-T332)/T332,"")</f>
        <v/>
      </c>
      <c r="Y332" s="12" t="n">
        <f aca="false">IF(AND(K332&gt;0,V332&gt;0),(V332-Resumen!$B$7)/Resumen!$B$7,"")</f>
        <v>0.4</v>
      </c>
      <c r="Z332" s="28" t="n">
        <f aca="false">IF(AND(K332&gt;0,I332&gt;0,V332&gt;0,S332&gt;0),V332-S332,"")</f>
        <v>0</v>
      </c>
      <c r="AA332" s="12" t="n">
        <f aca="false">IF(Z332&lt;&gt;"",Z332/S332,"")</f>
        <v>0</v>
      </c>
      <c r="AB332" s="28" t="str">
        <f aca="false">IF(AND(K332&gt;0,J332&gt;0,V332&gt;0,U332&gt;0),V332-U332,"")</f>
        <v/>
      </c>
      <c r="AC332" s="12" t="str">
        <f aca="false">IF(AB332&lt;&gt;"",AB332/U332,"")</f>
        <v/>
      </c>
      <c r="AD332" s="27" t="n">
        <v>8</v>
      </c>
      <c r="AE332" s="27" t="n">
        <v>8</v>
      </c>
      <c r="AF332" s="27" t="n">
        <v>0</v>
      </c>
      <c r="AG332" s="28" t="n">
        <f aca="false">AD332+AE332+AF332</f>
        <v>16</v>
      </c>
      <c r="AH332" s="12" t="n">
        <f aca="false">IF(AG332&gt;0,AD332/AG332,"")</f>
        <v>0.5</v>
      </c>
      <c r="AI332" s="27" t="n">
        <v>0</v>
      </c>
      <c r="AJ332" s="27" t="n">
        <v>0</v>
      </c>
      <c r="AK332" s="27" t="n">
        <v>0</v>
      </c>
      <c r="AL332" s="22" t="str">
        <f aca="false">IF(OR(AJ332&gt;0,AK332&gt;0),"Sí","No")</f>
        <v>No</v>
      </c>
      <c r="AM332" s="6" t="s">
        <v>198</v>
      </c>
      <c r="AN332" s="6"/>
      <c r="AO332" s="12" t="n">
        <f aca="false">IF(M332&gt;0,K332/M332,"")</f>
        <v>0.4</v>
      </c>
      <c r="AP332" s="22" t="str">
        <f aca="false">IF(M332&gt;=Resumen!$B$5,"Alto","Bajo")</f>
        <v>Bajo</v>
      </c>
      <c r="AQ332" s="22" t="str">
        <f aca="false">IF(AO332&gt;=Resumen!$B$28,"Alto","Bajo")</f>
        <v>Alto</v>
      </c>
      <c r="AR332" s="22" t="str">
        <f aca="false">AP332&amp;" Potencial / "&amp;AQ332&amp;" Share"</f>
        <v>Bajo Potencial / Alto Share</v>
      </c>
      <c r="AS332" s="22" t="str">
        <f aca="false">IF(Q332="Sí",IF(AO332&gt;=Resumen!$B$29,"Alto","Bajo"),"")</f>
        <v>Bajo</v>
      </c>
      <c r="AT332" s="22" t="str">
        <f aca="false">IF(AS332&lt;&gt;"",AP332&amp;" Potencial / "&amp;AS332&amp;" Share","")</f>
        <v>Bajo Potencial / Bajo Share</v>
      </c>
      <c r="AU332" s="22" t="str">
        <f aca="false">IF(AH332="","Sin dato",IF(AH332-AO332&gt;Resumen!$B$6,"Sobre-exhibido",IF(AO332-AH332&gt;Resumen!$B$6,"Sub-exhibido","En línea")))</f>
        <v>Sobre-exhibido</v>
      </c>
      <c r="AV332" s="22" t="n">
        <f aca="false">IF(AT332="","",IF(AT332="Alto Potencial / Bajo Share",1,IF(AT332="Alto Potencial / Alto Share",2,IF(AT332="Bajo Potencial / Alto Share",3,4))))</f>
        <v>4</v>
      </c>
      <c r="AW332" s="22" t="str">
        <f aca="false">IF(Q332="No","Sin competencia directa",IF(AV332=1,"1 - Foco Conquista (Alto Pot / Bajo Share)",IF(AV332=2,"2 - Foco Defensa (Alto Pot / Alto Share)",IF(AV332=3,"3 - Monitoreo (Bajo Pot / Alto Share)","4 - Baja Prioridad (Bajo Pot / Bajo Share)"))))</f>
        <v>4 - Baja Prioridad (Bajo Pot / Bajo Share)</v>
      </c>
      <c r="AX332" s="12" t="str">
        <f aca="false">IF(OR(IFERROR(AND(W332&lt;&gt;"",Y332&lt;&gt;"",Y332-W332&gt;Resumen!$B$8),FALSE()),IFERROR(AND(X332&lt;&gt;"",Y332&lt;&gt;"",Y332-X332&gt;Resumen!$B$8),FALSE())),MAX(IF(IFERROR(AND(W332&lt;&gt;"",Y332&lt;&gt;"",Y332-W332&gt;Resumen!$B$8),FALSE()),Y332-W332,0),IF(IFERROR(AND(X332&lt;&gt;"",Y332&lt;&gt;"",Y332-X332&gt;Resumen!$B$8),FALSE()),Y332-X332,0)),"")</f>
        <v/>
      </c>
      <c r="AY332" s="22" t="str">
        <f aca="false">IF(OR(IFERROR(AND(W332&lt;&gt;"",Y332&lt;&gt;"",Y332-W332&gt;Resumen!$B$8),FALSE()),IFERROR(AND(X332&lt;&gt;"",Y332&lt;&gt;"",Y332-X332&gt;Resumen!$B$8),FALSE())),TRIM("Lays tiene mayor markup que "&amp;IF(IFERROR(AND(W332&lt;&gt;"",Y332&lt;&gt;"",Y332-W332&gt;Resumen!$B$8),FALSE()),"Quento ","")&amp;IF(IFERROR(AND(X332&lt;&gt;"",Y332&lt;&gt;"",Y332-X332&gt;Resumen!$B$8),FALSE()),"Julicroc ","")&amp;"en este PDV"),"")</f>
        <v/>
      </c>
      <c r="AZ332" s="22" t="str">
        <f aca="false">IF(COUNTIF('Plan Pehuamar - Lista'!$A$2:$A$167,A332)&gt;0,"Sí","No")</f>
        <v>No</v>
      </c>
      <c r="BA332" s="22" t="str">
        <f aca="false">IF(COUNTIF('Plan Combo 9+1'!$A$2:$A$226,A332)&gt;0,"Sí","No")</f>
        <v>No</v>
      </c>
      <c r="BB332" s="22" t="str">
        <f aca="false">IF(AH332="","No",IF(BA332="Sí",IF((AO332-AH332)&gt;Resumen!$B$6,"Sí","No"),IF((AO332-AH332)&gt;=Resumen!$B$132,"Sí","No")))</f>
        <v>No</v>
      </c>
      <c r="BC332" s="22" t="str">
        <f aca="false">IF(AND(N332="Sí",AL332="Sí",AI332=0),"Sí","No")</f>
        <v>No</v>
      </c>
      <c r="BD332" s="22" t="str">
        <f aca="false">IF(COUNTIF('Plan 9+1 (con Pehuamar)'!$A$2:$A$227,A332)&gt;0,"Sí","No")</f>
        <v>No</v>
      </c>
    </row>
    <row r="333" customFormat="false" ht="15" hidden="false" customHeight="true" outlineLevel="0" collapsed="false">
      <c r="A333" s="6" t="n">
        <v>404044</v>
      </c>
      <c r="B333" s="6" t="n">
        <v>2</v>
      </c>
      <c r="C333" s="6" t="n">
        <v>202</v>
      </c>
      <c r="D333" s="6" t="s">
        <v>254</v>
      </c>
      <c r="E333" s="6" t="s">
        <v>548</v>
      </c>
      <c r="F333" s="6" t="s">
        <v>201</v>
      </c>
      <c r="G333" s="6" t="s">
        <v>129</v>
      </c>
      <c r="H333" s="6" t="s">
        <v>197</v>
      </c>
      <c r="I333" s="27" t="n">
        <v>10</v>
      </c>
      <c r="J333" s="27" t="n">
        <v>4</v>
      </c>
      <c r="K333" s="27" t="n">
        <v>4</v>
      </c>
      <c r="L333" s="28" t="n">
        <f aca="false">I333+J333</f>
        <v>14</v>
      </c>
      <c r="M333" s="28" t="n">
        <f aca="false">L333+K333</f>
        <v>18</v>
      </c>
      <c r="N333" s="22" t="str">
        <f aca="false">IF(I333&gt;0,"Sí","No")</f>
        <v>Sí</v>
      </c>
      <c r="O333" s="22" t="str">
        <f aca="false">IF(J333&gt;0,"Sí","No")</f>
        <v>Sí</v>
      </c>
      <c r="P333" s="22" t="str">
        <f aca="false">IF(K333&gt;0,"Sí","No")</f>
        <v>Sí</v>
      </c>
      <c r="Q333" s="22" t="str">
        <f aca="false">IF(OR(I333&gt;0,J333&gt;0),"Sí","No")</f>
        <v>Sí</v>
      </c>
      <c r="R333" s="27" t="n">
        <v>1750</v>
      </c>
      <c r="S333" s="27" t="n">
        <v>2500</v>
      </c>
      <c r="T333" s="27" t="n">
        <v>1500</v>
      </c>
      <c r="U333" s="27" t="n">
        <v>2700</v>
      </c>
      <c r="V333" s="27" t="n">
        <v>3500</v>
      </c>
      <c r="W333" s="12" t="n">
        <f aca="false">IF(AND(I333&gt;0,R333&gt;0),(S333-R333)/R333,"")</f>
        <v>0.428571428571429</v>
      </c>
      <c r="X333" s="12" t="n">
        <f aca="false">IF(AND(J333&gt;0,T333&gt;0),(U333-T333)/T333,"")</f>
        <v>0.8</v>
      </c>
      <c r="Y333" s="12" t="n">
        <f aca="false">IF(AND(K333&gt;0,V333&gt;0),(V333-Resumen!$B$7)/Resumen!$B$7,"")</f>
        <v>0.4</v>
      </c>
      <c r="Z333" s="28" t="n">
        <f aca="false">IF(AND(K333&gt;0,I333&gt;0,V333&gt;0,S333&gt;0),V333-S333,"")</f>
        <v>1000</v>
      </c>
      <c r="AA333" s="12" t="n">
        <f aca="false">IF(Z333&lt;&gt;"",Z333/S333,"")</f>
        <v>0.4</v>
      </c>
      <c r="AB333" s="28" t="n">
        <f aca="false">IF(AND(K333&gt;0,J333&gt;0,V333&gt;0,U333&gt;0),V333-U333,"")</f>
        <v>800</v>
      </c>
      <c r="AC333" s="12" t="n">
        <f aca="false">IF(AB333&lt;&gt;"",AB333/U333,"")</f>
        <v>0.296296296296296</v>
      </c>
      <c r="AD333" s="27" t="n">
        <v>2</v>
      </c>
      <c r="AE333" s="27" t="n">
        <v>2</v>
      </c>
      <c r="AF333" s="27" t="n">
        <v>2</v>
      </c>
      <c r="AG333" s="28" t="n">
        <f aca="false">AD333+AE333+AF333</f>
        <v>6</v>
      </c>
      <c r="AH333" s="12" t="n">
        <f aca="false">IF(AG333&gt;0,AD333/AG333,"")</f>
        <v>0.333333333333333</v>
      </c>
      <c r="AI333" s="27" t="n">
        <v>1</v>
      </c>
      <c r="AJ333" s="27" t="n">
        <v>0</v>
      </c>
      <c r="AK333" s="27" t="n">
        <v>0</v>
      </c>
      <c r="AL333" s="22" t="str">
        <f aca="false">IF(OR(AJ333&gt;0,AK333&gt;0),"Sí","No")</f>
        <v>No</v>
      </c>
      <c r="AM333" s="6" t="s">
        <v>198</v>
      </c>
      <c r="AN333" s="6" t="s">
        <v>198</v>
      </c>
      <c r="AO333" s="12" t="n">
        <f aca="false">IF(M333&gt;0,K333/M333,"")</f>
        <v>0.222222222222222</v>
      </c>
      <c r="AP333" s="22" t="str">
        <f aca="false">IF(M333&gt;=Resumen!$B$5,"Alto","Bajo")</f>
        <v>Bajo</v>
      </c>
      <c r="AQ333" s="22" t="str">
        <f aca="false">IF(AO333&gt;=Resumen!$B$28,"Alto","Bajo")</f>
        <v>Bajo</v>
      </c>
      <c r="AR333" s="22" t="str">
        <f aca="false">AP333&amp;" Potencial / "&amp;AQ333&amp;" Share"</f>
        <v>Bajo Potencial / Bajo Share</v>
      </c>
      <c r="AS333" s="22" t="str">
        <f aca="false">IF(Q333="Sí",IF(AO333&gt;=Resumen!$B$29,"Alto","Bajo"),"")</f>
        <v>Bajo</v>
      </c>
      <c r="AT333" s="22" t="str">
        <f aca="false">IF(AS333&lt;&gt;"",AP333&amp;" Potencial / "&amp;AS333&amp;" Share","")</f>
        <v>Bajo Potencial / Bajo Share</v>
      </c>
      <c r="AU333" s="22" t="str">
        <f aca="false">IF(AH333="","Sin dato",IF(AH333-AO333&gt;Resumen!$B$6,"Sobre-exhibido",IF(AO333-AH333&gt;Resumen!$B$6,"Sub-exhibido","En línea")))</f>
        <v>Sobre-exhibido</v>
      </c>
      <c r="AV333" s="22" t="n">
        <f aca="false">IF(AT333="","",IF(AT333="Alto Potencial / Bajo Share",1,IF(AT333="Alto Potencial / Alto Share",2,IF(AT333="Bajo Potencial / Alto Share",3,4))))</f>
        <v>4</v>
      </c>
      <c r="AW333" s="22" t="str">
        <f aca="false">IF(Q333="No","Sin competencia directa",IF(AV333=1,"1 - Foco Conquista (Alto Pot / Bajo Share)",IF(AV333=2,"2 - Foco Defensa (Alto Pot / Alto Share)",IF(AV333=3,"3 - Monitoreo (Bajo Pot / Alto Share)","4 - Baja Prioridad (Bajo Pot / Bajo Share)"))))</f>
        <v>4 - Baja Prioridad (Bajo Pot / Bajo Share)</v>
      </c>
      <c r="AX333" s="12" t="str">
        <f aca="false">IF(OR(IFERROR(AND(W333&lt;&gt;"",Y333&lt;&gt;"",Y333-W333&gt;Resumen!$B$8),FALSE()),IFERROR(AND(X333&lt;&gt;"",Y333&lt;&gt;"",Y333-X333&gt;Resumen!$B$8),FALSE())),MAX(IF(IFERROR(AND(W333&lt;&gt;"",Y333&lt;&gt;"",Y333-W333&gt;Resumen!$B$8),FALSE()),Y333-W333,0),IF(IFERROR(AND(X333&lt;&gt;"",Y333&lt;&gt;"",Y333-X333&gt;Resumen!$B$8),FALSE()),Y333-X333,0)),"")</f>
        <v/>
      </c>
      <c r="AY333" s="22" t="str">
        <f aca="false">IF(OR(IFERROR(AND(W333&lt;&gt;"",Y333&lt;&gt;"",Y333-W333&gt;Resumen!$B$8),FALSE()),IFERROR(AND(X333&lt;&gt;"",Y333&lt;&gt;"",Y333-X333&gt;Resumen!$B$8),FALSE())),TRIM("Lays tiene mayor markup que "&amp;IF(IFERROR(AND(W333&lt;&gt;"",Y333&lt;&gt;"",Y333-W333&gt;Resumen!$B$8),FALSE()),"Quento ","")&amp;IF(IFERROR(AND(X333&lt;&gt;"",Y333&lt;&gt;"",Y333-X333&gt;Resumen!$B$8),FALSE()),"Julicroc ","")&amp;"en este PDV"),"")</f>
        <v/>
      </c>
      <c r="AZ333" s="22" t="str">
        <f aca="false">IF(COUNTIF('Plan Pehuamar - Lista'!$A$2:$A$167,A333)&gt;0,"Sí","No")</f>
        <v>No</v>
      </c>
      <c r="BA333" s="22" t="str">
        <f aca="false">IF(COUNTIF('Plan Combo 9+1'!$A$2:$A$226,A333)&gt;0,"Sí","No")</f>
        <v>No</v>
      </c>
      <c r="BB333" s="22" t="str">
        <f aca="false">IF(AH333="","No",IF(BA333="Sí",IF((AO333-AH333)&gt;Resumen!$B$6,"Sí","No"),IF((AO333-AH333)&gt;=Resumen!$B$132,"Sí","No")))</f>
        <v>No</v>
      </c>
      <c r="BC333" s="22" t="str">
        <f aca="false">IF(AND(N333="Sí",AL333="Sí",AI333=0),"Sí","No")</f>
        <v>No</v>
      </c>
      <c r="BD333" s="22" t="str">
        <f aca="false">IF(COUNTIF('Plan 9+1 (con Pehuamar)'!$A$2:$A$227,A333)&gt;0,"Sí","No")</f>
        <v>No</v>
      </c>
    </row>
    <row r="334" customFormat="false" ht="15" hidden="false" customHeight="true" outlineLevel="0" collapsed="false">
      <c r="A334" s="6" t="n">
        <v>404046</v>
      </c>
      <c r="B334" s="6" t="n">
        <v>2</v>
      </c>
      <c r="C334" s="6" t="n">
        <v>202</v>
      </c>
      <c r="D334" s="6" t="s">
        <v>254</v>
      </c>
      <c r="E334" s="6" t="s">
        <v>549</v>
      </c>
      <c r="F334" s="6" t="s">
        <v>206</v>
      </c>
      <c r="G334" s="6" t="s">
        <v>129</v>
      </c>
      <c r="H334" s="6" t="s">
        <v>197</v>
      </c>
      <c r="I334" s="27" t="n">
        <v>36</v>
      </c>
      <c r="J334" s="27" t="n">
        <v>16</v>
      </c>
      <c r="K334" s="27" t="n">
        <v>20</v>
      </c>
      <c r="L334" s="28" t="n">
        <f aca="false">I334+J334</f>
        <v>52</v>
      </c>
      <c r="M334" s="28" t="n">
        <f aca="false">L334+K334</f>
        <v>72</v>
      </c>
      <c r="N334" s="22" t="str">
        <f aca="false">IF(I334&gt;0,"Sí","No")</f>
        <v>Sí</v>
      </c>
      <c r="O334" s="22" t="str">
        <f aca="false">IF(J334&gt;0,"Sí","No")</f>
        <v>Sí</v>
      </c>
      <c r="P334" s="22" t="str">
        <f aca="false">IF(K334&gt;0,"Sí","No")</f>
        <v>Sí</v>
      </c>
      <c r="Q334" s="22" t="str">
        <f aca="false">IF(OR(I334&gt;0,J334&gt;0),"Sí","No")</f>
        <v>Sí</v>
      </c>
      <c r="R334" s="27" t="n">
        <v>1795</v>
      </c>
      <c r="S334" s="27" t="n">
        <v>2414</v>
      </c>
      <c r="T334" s="27" t="n">
        <v>790</v>
      </c>
      <c r="U334" s="27" t="n">
        <v>1050</v>
      </c>
      <c r="V334" s="27" t="n">
        <v>3500</v>
      </c>
      <c r="W334" s="12" t="n">
        <f aca="false">IF(AND(I334&gt;0,R334&gt;0),(S334-R334)/R334,"")</f>
        <v>0.344846796657382</v>
      </c>
      <c r="X334" s="12" t="n">
        <f aca="false">IF(AND(J334&gt;0,T334&gt;0),(U334-T334)/T334,"")</f>
        <v>0.329113924050633</v>
      </c>
      <c r="Y334" s="12" t="n">
        <f aca="false">IF(AND(K334&gt;0,V334&gt;0),(V334-Resumen!$B$7)/Resumen!$B$7,"")</f>
        <v>0.4</v>
      </c>
      <c r="Z334" s="28" t="n">
        <f aca="false">IF(AND(K334&gt;0,I334&gt;0,V334&gt;0,S334&gt;0),V334-S334,"")</f>
        <v>1086</v>
      </c>
      <c r="AA334" s="12" t="n">
        <f aca="false">IF(Z334&lt;&gt;"",Z334/S334,"")</f>
        <v>0.449875724937863</v>
      </c>
      <c r="AB334" s="28" t="n">
        <f aca="false">IF(AND(K334&gt;0,J334&gt;0,V334&gt;0,U334&gt;0),V334-U334,"")</f>
        <v>2450</v>
      </c>
      <c r="AC334" s="12" t="n">
        <f aca="false">IF(AB334&lt;&gt;"",AB334/U334,"")</f>
        <v>2.33333333333333</v>
      </c>
      <c r="AD334" s="27" t="n">
        <v>8</v>
      </c>
      <c r="AE334" s="27" t="n">
        <v>12</v>
      </c>
      <c r="AF334" s="27" t="n">
        <v>0</v>
      </c>
      <c r="AG334" s="28" t="n">
        <f aca="false">AD334+AE334+AF334</f>
        <v>20</v>
      </c>
      <c r="AH334" s="12" t="n">
        <f aca="false">IF(AG334&gt;0,AD334/AG334,"")</f>
        <v>0.4</v>
      </c>
      <c r="AI334" s="27" t="n">
        <v>1</v>
      </c>
      <c r="AJ334" s="27" t="n">
        <v>1</v>
      </c>
      <c r="AK334" s="27" t="n">
        <v>0</v>
      </c>
      <c r="AL334" s="22" t="str">
        <f aca="false">IF(OR(AJ334&gt;0,AK334&gt;0),"Sí","No")</f>
        <v>Sí</v>
      </c>
      <c r="AM334" s="6" t="s">
        <v>198</v>
      </c>
      <c r="AN334" s="6" t="s">
        <v>198</v>
      </c>
      <c r="AO334" s="12" t="n">
        <f aca="false">IF(M334&gt;0,K334/M334,"")</f>
        <v>0.277777777777778</v>
      </c>
      <c r="AP334" s="22" t="str">
        <f aca="false">IF(M334&gt;=Resumen!$B$5,"Alto","Bajo")</f>
        <v>Alto</v>
      </c>
      <c r="AQ334" s="22" t="str">
        <f aca="false">IF(AO334&gt;=Resumen!$B$28,"Alto","Bajo")</f>
        <v>Bajo</v>
      </c>
      <c r="AR334" s="22" t="str">
        <f aca="false">AP334&amp;" Potencial / "&amp;AQ334&amp;" Share"</f>
        <v>Alto Potencial / Bajo Share</v>
      </c>
      <c r="AS334" s="22" t="str">
        <f aca="false">IF(Q334="Sí",IF(AO334&gt;=Resumen!$B$29,"Alto","Bajo"),"")</f>
        <v>Bajo</v>
      </c>
      <c r="AT334" s="22" t="str">
        <f aca="false">IF(AS334&lt;&gt;"",AP334&amp;" Potencial / "&amp;AS334&amp;" Share","")</f>
        <v>Alto Potencial / Bajo Share</v>
      </c>
      <c r="AU334" s="22" t="str">
        <f aca="false">IF(AH334="","Sin dato",IF(AH334-AO334&gt;Resumen!$B$6,"Sobre-exhibido",IF(AO334-AH334&gt;Resumen!$B$6,"Sub-exhibido","En línea")))</f>
        <v>Sobre-exhibido</v>
      </c>
      <c r="AV334" s="22" t="n">
        <f aca="false">IF(AT334="","",IF(AT334="Alto Potencial / Bajo Share",1,IF(AT334="Alto Potencial / Alto Share",2,IF(AT334="Bajo Potencial / Alto Share",3,4))))</f>
        <v>1</v>
      </c>
      <c r="AW334" s="22" t="str">
        <f aca="false">IF(Q334="No","Sin competencia directa",IF(AV334=1,"1 - Foco Conquista (Alto Pot / Bajo Share)",IF(AV334=2,"2 - Foco Defensa (Alto Pot / Alto Share)",IF(AV334=3,"3 - Monitoreo (Bajo Pot / Alto Share)","4 - Baja Prioridad (Bajo Pot / Bajo Share)"))))</f>
        <v>1 - Foco Conquista (Alto Pot / Bajo Share)</v>
      </c>
      <c r="AX334" s="12" t="n">
        <f aca="false">IF(OR(IFERROR(AND(W334&lt;&gt;"",Y334&lt;&gt;"",Y334-W334&gt;Resumen!$B$8),FALSE()),IFERROR(AND(X334&lt;&gt;"",Y334&lt;&gt;"",Y334-X334&gt;Resumen!$B$8),FALSE())),MAX(IF(IFERROR(AND(W334&lt;&gt;"",Y334&lt;&gt;"",Y334-W334&gt;Resumen!$B$8),FALSE()),Y334-W334,0),IF(IFERROR(AND(X334&lt;&gt;"",Y334&lt;&gt;"",Y334-X334&gt;Resumen!$B$8),FALSE()),Y334-X334,0)),"")</f>
        <v>0.0708860759493671</v>
      </c>
      <c r="AY334" s="22" t="str">
        <f aca="false">IF(OR(IFERROR(AND(W334&lt;&gt;"",Y334&lt;&gt;"",Y334-W334&gt;Resumen!$B$8),FALSE()),IFERROR(AND(X334&lt;&gt;"",Y334&lt;&gt;"",Y334-X334&gt;Resumen!$B$8),FALSE())),TRIM("Lays tiene mayor markup que "&amp;IF(IFERROR(AND(W334&lt;&gt;"",Y334&lt;&gt;"",Y334-W334&gt;Resumen!$B$8),FALSE()),"Quento ","")&amp;IF(IFERROR(AND(X334&lt;&gt;"",Y334&lt;&gt;"",Y334-X334&gt;Resumen!$B$8),FALSE()),"Julicroc ","")&amp;"en este PDV"),"")</f>
        <v>Lays tiene mayor markup que Quento Julicroc en este PDV</v>
      </c>
      <c r="AZ334" s="22" t="str">
        <f aca="false">IF(COUNTIF('Plan Pehuamar - Lista'!$A$2:$A$167,A334)&gt;0,"Sí","No")</f>
        <v>No</v>
      </c>
      <c r="BA334" s="22" t="str">
        <f aca="false">IF(COUNTIF('Plan Combo 9+1'!$A$2:$A$226,A334)&gt;0,"Sí","No")</f>
        <v>Sí</v>
      </c>
      <c r="BB334" s="22" t="str">
        <f aca="false">IF(AH334="","No",IF(BA334="Sí",IF((AO334-AH334)&gt;Resumen!$B$6,"Sí","No"),IF((AO334-AH334)&gt;=Resumen!$B$132,"Sí","No")))</f>
        <v>No</v>
      </c>
      <c r="BC334" s="22" t="str">
        <f aca="false">IF(AND(N334="Sí",AL334="Sí",AI334=0),"Sí","No")</f>
        <v>No</v>
      </c>
      <c r="BD334" s="22" t="str">
        <f aca="false">IF(COUNTIF('Plan 9+1 (con Pehuamar)'!$A$2:$A$227,A334)&gt;0,"Sí","No")</f>
        <v>Sí</v>
      </c>
    </row>
    <row r="335" customFormat="false" ht="15" hidden="false" customHeight="true" outlineLevel="0" collapsed="false">
      <c r="A335" s="6" t="n">
        <v>404348</v>
      </c>
      <c r="B335" s="6" t="n">
        <v>2</v>
      </c>
      <c r="C335" s="6" t="n">
        <v>202</v>
      </c>
      <c r="D335" s="6" t="s">
        <v>254</v>
      </c>
      <c r="E335" s="6" t="s">
        <v>550</v>
      </c>
      <c r="F335" s="6" t="s">
        <v>213</v>
      </c>
      <c r="G335" s="6" t="s">
        <v>129</v>
      </c>
      <c r="H335" s="6" t="s">
        <v>197</v>
      </c>
      <c r="I335" s="27" t="n">
        <v>2</v>
      </c>
      <c r="J335" s="27" t="n">
        <v>0</v>
      </c>
      <c r="K335" s="27" t="n">
        <v>0</v>
      </c>
      <c r="L335" s="28" t="n">
        <f aca="false">I335+J335</f>
        <v>2</v>
      </c>
      <c r="M335" s="28" t="n">
        <f aca="false">L335+K335</f>
        <v>2</v>
      </c>
      <c r="N335" s="22" t="str">
        <f aca="false">IF(I335&gt;0,"Sí","No")</f>
        <v>Sí</v>
      </c>
      <c r="O335" s="22" t="str">
        <f aca="false">IF(J335&gt;0,"Sí","No")</f>
        <v>No</v>
      </c>
      <c r="P335" s="22" t="str">
        <f aca="false">IF(K335&gt;0,"Sí","No")</f>
        <v>No</v>
      </c>
      <c r="Q335" s="22" t="str">
        <f aca="false">IF(OR(I335&gt;0,J335&gt;0),"Sí","No")</f>
        <v>Sí</v>
      </c>
      <c r="R335" s="27" t="n">
        <v>1800</v>
      </c>
      <c r="S335" s="27" t="n">
        <v>3000</v>
      </c>
      <c r="T335" s="27"/>
      <c r="U335" s="27"/>
      <c r="V335" s="27"/>
      <c r="W335" s="12" t="n">
        <f aca="false">IF(AND(I335&gt;0,R335&gt;0),(S335-R335)/R335,"")</f>
        <v>0.666666666666667</v>
      </c>
      <c r="X335" s="12" t="str">
        <f aca="false">IF(AND(J335&gt;0,T335&gt;0),(U335-T335)/T335,"")</f>
        <v/>
      </c>
      <c r="Y335" s="12" t="str">
        <f aca="false">IF(AND(K335&gt;0,V335&gt;0),(V335-Resumen!$B$7)/Resumen!$B$7,"")</f>
        <v/>
      </c>
      <c r="Z335" s="28" t="str">
        <f aca="false">IF(AND(K335&gt;0,I335&gt;0,V335&gt;0,S335&gt;0),V335-S335,"")</f>
        <v/>
      </c>
      <c r="AA335" s="12" t="str">
        <f aca="false">IF(Z335&lt;&gt;"",Z335/S335,"")</f>
        <v/>
      </c>
      <c r="AB335" s="28" t="str">
        <f aca="false">IF(AND(K335&gt;0,J335&gt;0,V335&gt;0,U335&gt;0),V335-U335,"")</f>
        <v/>
      </c>
      <c r="AC335" s="12" t="str">
        <f aca="false">IF(AB335&lt;&gt;"",AB335/U335,"")</f>
        <v/>
      </c>
      <c r="AD335" s="27" t="n">
        <v>0</v>
      </c>
      <c r="AE335" s="27" t="n">
        <v>6</v>
      </c>
      <c r="AF335" s="27" t="n">
        <v>0</v>
      </c>
      <c r="AG335" s="28" t="n">
        <f aca="false">AD335+AE335+AF335</f>
        <v>6</v>
      </c>
      <c r="AH335" s="12" t="n">
        <f aca="false">IF(AG335&gt;0,AD335/AG335,"")</f>
        <v>0</v>
      </c>
      <c r="AI335" s="27" t="n">
        <v>0</v>
      </c>
      <c r="AJ335" s="27" t="n">
        <v>0</v>
      </c>
      <c r="AK335" s="27" t="n">
        <v>0</v>
      </c>
      <c r="AL335" s="22" t="str">
        <f aca="false">IF(OR(AJ335&gt;0,AK335&gt;0),"Sí","No")</f>
        <v>No</v>
      </c>
      <c r="AM335" s="6" t="s">
        <v>198</v>
      </c>
      <c r="AN335" s="6"/>
      <c r="AO335" s="12" t="n">
        <f aca="false">IF(M335&gt;0,K335/M335,"")</f>
        <v>0</v>
      </c>
      <c r="AP335" s="22" t="str">
        <f aca="false">IF(M335&gt;=Resumen!$B$5,"Alto","Bajo")</f>
        <v>Bajo</v>
      </c>
      <c r="AQ335" s="22" t="str">
        <f aca="false">IF(AO335&gt;=Resumen!$B$28,"Alto","Bajo")</f>
        <v>Bajo</v>
      </c>
      <c r="AR335" s="22" t="str">
        <f aca="false">AP335&amp;" Potencial / "&amp;AQ335&amp;" Share"</f>
        <v>Bajo Potencial / Bajo Share</v>
      </c>
      <c r="AS335" s="22" t="str">
        <f aca="false">IF(Q335="Sí",IF(AO335&gt;=Resumen!$B$29,"Alto","Bajo"),"")</f>
        <v>Bajo</v>
      </c>
      <c r="AT335" s="22" t="str">
        <f aca="false">IF(AS335&lt;&gt;"",AP335&amp;" Potencial / "&amp;AS335&amp;" Share","")</f>
        <v>Bajo Potencial / Bajo Share</v>
      </c>
      <c r="AU335" s="22" t="str">
        <f aca="false">IF(AH335="","Sin dato",IF(AH335-AO335&gt;Resumen!$B$6,"Sobre-exhibido",IF(AO335-AH335&gt;Resumen!$B$6,"Sub-exhibido","En línea")))</f>
        <v>En línea</v>
      </c>
      <c r="AV335" s="22" t="n">
        <f aca="false">IF(AT335="","",IF(AT335="Alto Potencial / Bajo Share",1,IF(AT335="Alto Potencial / Alto Share",2,IF(AT335="Bajo Potencial / Alto Share",3,4))))</f>
        <v>4</v>
      </c>
      <c r="AW335" s="22" t="str">
        <f aca="false">IF(Q335="No","Sin competencia directa",IF(AV335=1,"1 - Foco Conquista (Alto Pot / Bajo Share)",IF(AV335=2,"2 - Foco Defensa (Alto Pot / Alto Share)",IF(AV335=3,"3 - Monitoreo (Bajo Pot / Alto Share)","4 - Baja Prioridad (Bajo Pot / Bajo Share)"))))</f>
        <v>4 - Baja Prioridad (Bajo Pot / Bajo Share)</v>
      </c>
      <c r="AX335" s="12" t="str">
        <f aca="false">IF(OR(IFERROR(AND(W335&lt;&gt;"",Y335&lt;&gt;"",Y335-W335&gt;Resumen!$B$8),FALSE()),IFERROR(AND(X335&lt;&gt;"",Y335&lt;&gt;"",Y335-X335&gt;Resumen!$B$8),FALSE())),MAX(IF(IFERROR(AND(W335&lt;&gt;"",Y335&lt;&gt;"",Y335-W335&gt;Resumen!$B$8),FALSE()),Y335-W335,0),IF(IFERROR(AND(X335&lt;&gt;"",Y335&lt;&gt;"",Y335-X335&gt;Resumen!$B$8),FALSE()),Y335-X335,0)),"")</f>
        <v/>
      </c>
      <c r="AY335" s="22" t="str">
        <f aca="false">IF(OR(IFERROR(AND(W335&lt;&gt;"",Y335&lt;&gt;"",Y335-W335&gt;Resumen!$B$8),FALSE()),IFERROR(AND(X335&lt;&gt;"",Y335&lt;&gt;"",Y335-X335&gt;Resumen!$B$8),FALSE())),TRIM("Lays tiene mayor markup que "&amp;IF(IFERROR(AND(W335&lt;&gt;"",Y335&lt;&gt;"",Y335-W335&gt;Resumen!$B$8),FALSE()),"Quento ","")&amp;IF(IFERROR(AND(X335&lt;&gt;"",Y335&lt;&gt;"",Y335-X335&gt;Resumen!$B$8),FALSE()),"Julicroc ","")&amp;"en este PDV"),"")</f>
        <v/>
      </c>
      <c r="AZ335" s="22" t="str">
        <f aca="false">IF(COUNTIF('Plan Pehuamar - Lista'!$A$2:$A$167,A335)&gt;0,"Sí","No")</f>
        <v>No</v>
      </c>
      <c r="BA335" s="22" t="str">
        <f aca="false">IF(COUNTIF('Plan Combo 9+1'!$A$2:$A$226,A335)&gt;0,"Sí","No")</f>
        <v>No</v>
      </c>
      <c r="BB335" s="22" t="str">
        <f aca="false">IF(AH335="","No",IF(BA335="Sí",IF((AO335-AH335)&gt;Resumen!$B$6,"Sí","No"),IF((AO335-AH335)&gt;=Resumen!$B$132,"Sí","No")))</f>
        <v>No</v>
      </c>
      <c r="BC335" s="22" t="str">
        <f aca="false">IF(AND(N335="Sí",AL335="Sí",AI335=0),"Sí","No")</f>
        <v>No</v>
      </c>
      <c r="BD335" s="22" t="str">
        <f aca="false">IF(COUNTIF('Plan 9+1 (con Pehuamar)'!$A$2:$A$227,A335)&gt;0,"Sí","No")</f>
        <v>No</v>
      </c>
    </row>
    <row r="336" customFormat="false" ht="15" hidden="false" customHeight="true" outlineLevel="0" collapsed="false">
      <c r="A336" s="6" t="n">
        <v>404410</v>
      </c>
      <c r="B336" s="6" t="n">
        <v>2</v>
      </c>
      <c r="C336" s="6" t="n">
        <v>202</v>
      </c>
      <c r="D336" s="6" t="s">
        <v>254</v>
      </c>
      <c r="E336" s="6" t="s">
        <v>549</v>
      </c>
      <c r="F336" s="6" t="s">
        <v>206</v>
      </c>
      <c r="G336" s="6" t="s">
        <v>129</v>
      </c>
      <c r="H336" s="6" t="s">
        <v>197</v>
      </c>
      <c r="I336" s="27" t="n">
        <v>36</v>
      </c>
      <c r="J336" s="27" t="n">
        <v>16</v>
      </c>
      <c r="K336" s="27" t="n">
        <v>25</v>
      </c>
      <c r="L336" s="28" t="n">
        <f aca="false">I336+J336</f>
        <v>52</v>
      </c>
      <c r="M336" s="28" t="n">
        <f aca="false">L336+K336</f>
        <v>77</v>
      </c>
      <c r="N336" s="22" t="str">
        <f aca="false">IF(I336&gt;0,"Sí","No")</f>
        <v>Sí</v>
      </c>
      <c r="O336" s="22" t="str">
        <f aca="false">IF(J336&gt;0,"Sí","No")</f>
        <v>Sí</v>
      </c>
      <c r="P336" s="22" t="str">
        <f aca="false">IF(K336&gt;0,"Sí","No")</f>
        <v>Sí</v>
      </c>
      <c r="Q336" s="22" t="str">
        <f aca="false">IF(OR(I336&gt;0,J336&gt;0),"Sí","No")</f>
        <v>Sí</v>
      </c>
      <c r="R336" s="27" t="n">
        <v>1750</v>
      </c>
      <c r="S336" s="27" t="n">
        <v>2414</v>
      </c>
      <c r="T336" s="27" t="n">
        <v>790</v>
      </c>
      <c r="U336" s="27" t="n">
        <v>1050</v>
      </c>
      <c r="V336" s="27" t="n">
        <v>3500</v>
      </c>
      <c r="W336" s="12" t="n">
        <f aca="false">IF(AND(I336&gt;0,R336&gt;0),(S336-R336)/R336,"")</f>
        <v>0.379428571428571</v>
      </c>
      <c r="X336" s="12" t="n">
        <f aca="false">IF(AND(J336&gt;0,T336&gt;0),(U336-T336)/T336,"")</f>
        <v>0.329113924050633</v>
      </c>
      <c r="Y336" s="12" t="n">
        <f aca="false">IF(AND(K336&gt;0,V336&gt;0),(V336-Resumen!$B$7)/Resumen!$B$7,"")</f>
        <v>0.4</v>
      </c>
      <c r="Z336" s="28" t="n">
        <f aca="false">IF(AND(K336&gt;0,I336&gt;0,V336&gt;0,S336&gt;0),V336-S336,"")</f>
        <v>1086</v>
      </c>
      <c r="AA336" s="12" t="n">
        <f aca="false">IF(Z336&lt;&gt;"",Z336/S336,"")</f>
        <v>0.449875724937863</v>
      </c>
      <c r="AB336" s="28" t="n">
        <f aca="false">IF(AND(K336&gt;0,J336&gt;0,V336&gt;0,U336&gt;0),V336-U336,"")</f>
        <v>2450</v>
      </c>
      <c r="AC336" s="12" t="n">
        <f aca="false">IF(AB336&lt;&gt;"",AB336/U336,"")</f>
        <v>2.33333333333333</v>
      </c>
      <c r="AD336" s="27" t="n">
        <v>8</v>
      </c>
      <c r="AE336" s="27" t="n">
        <v>12</v>
      </c>
      <c r="AF336" s="27" t="n">
        <v>4</v>
      </c>
      <c r="AG336" s="28" t="n">
        <f aca="false">AD336+AE336+AF336</f>
        <v>24</v>
      </c>
      <c r="AH336" s="12" t="n">
        <f aca="false">IF(AG336&gt;0,AD336/AG336,"")</f>
        <v>0.333333333333333</v>
      </c>
      <c r="AI336" s="27" t="n">
        <v>1</v>
      </c>
      <c r="AJ336" s="27" t="n">
        <v>1</v>
      </c>
      <c r="AK336" s="27" t="n">
        <v>0</v>
      </c>
      <c r="AL336" s="22" t="str">
        <f aca="false">IF(OR(AJ336&gt;0,AK336&gt;0),"Sí","No")</f>
        <v>Sí</v>
      </c>
      <c r="AM336" s="6" t="s">
        <v>198</v>
      </c>
      <c r="AN336" s="6" t="s">
        <v>198</v>
      </c>
      <c r="AO336" s="12" t="n">
        <f aca="false">IF(M336&gt;0,K336/M336,"")</f>
        <v>0.324675324675325</v>
      </c>
      <c r="AP336" s="22" t="str">
        <f aca="false">IF(M336&gt;=Resumen!$B$5,"Alto","Bajo")</f>
        <v>Alto</v>
      </c>
      <c r="AQ336" s="22" t="str">
        <f aca="false">IF(AO336&gt;=Resumen!$B$28,"Alto","Bajo")</f>
        <v>Bajo</v>
      </c>
      <c r="AR336" s="22" t="str">
        <f aca="false">AP336&amp;" Potencial / "&amp;AQ336&amp;" Share"</f>
        <v>Alto Potencial / Bajo Share</v>
      </c>
      <c r="AS336" s="22" t="str">
        <f aca="false">IF(Q336="Sí",IF(AO336&gt;=Resumen!$B$29,"Alto","Bajo"),"")</f>
        <v>Bajo</v>
      </c>
      <c r="AT336" s="22" t="str">
        <f aca="false">IF(AS336&lt;&gt;"",AP336&amp;" Potencial / "&amp;AS336&amp;" Share","")</f>
        <v>Alto Potencial / Bajo Share</v>
      </c>
      <c r="AU336" s="22" t="str">
        <f aca="false">IF(AH336="","Sin dato",IF(AH336-AO336&gt;Resumen!$B$6,"Sobre-exhibido",IF(AO336-AH336&gt;Resumen!$B$6,"Sub-exhibido","En línea")))</f>
        <v>En línea</v>
      </c>
      <c r="AV336" s="22" t="n">
        <f aca="false">IF(AT336="","",IF(AT336="Alto Potencial / Bajo Share",1,IF(AT336="Alto Potencial / Alto Share",2,IF(AT336="Bajo Potencial / Alto Share",3,4))))</f>
        <v>1</v>
      </c>
      <c r="AW336" s="22" t="str">
        <f aca="false">IF(Q336="No","Sin competencia directa",IF(AV336=1,"1 - Foco Conquista (Alto Pot / Bajo Share)",IF(AV336=2,"2 - Foco Defensa (Alto Pot / Alto Share)",IF(AV336=3,"3 - Monitoreo (Bajo Pot / Alto Share)","4 - Baja Prioridad (Bajo Pot / Bajo Share)"))))</f>
        <v>1 - Foco Conquista (Alto Pot / Bajo Share)</v>
      </c>
      <c r="AX336" s="12" t="n">
        <f aca="false">IF(OR(IFERROR(AND(W336&lt;&gt;"",Y336&lt;&gt;"",Y336-W336&gt;Resumen!$B$8),FALSE()),IFERROR(AND(X336&lt;&gt;"",Y336&lt;&gt;"",Y336-X336&gt;Resumen!$B$8),FALSE())),MAX(IF(IFERROR(AND(W336&lt;&gt;"",Y336&lt;&gt;"",Y336-W336&gt;Resumen!$B$8),FALSE()),Y336-W336,0),IF(IFERROR(AND(X336&lt;&gt;"",Y336&lt;&gt;"",Y336-X336&gt;Resumen!$B$8),FALSE()),Y336-X336,0)),"")</f>
        <v>0.0708860759493671</v>
      </c>
      <c r="AY336" s="22" t="str">
        <f aca="false">IF(OR(IFERROR(AND(W336&lt;&gt;"",Y336&lt;&gt;"",Y336-W336&gt;Resumen!$B$8),FALSE()),IFERROR(AND(X336&lt;&gt;"",Y336&lt;&gt;"",Y336-X336&gt;Resumen!$B$8),FALSE())),TRIM("Lays tiene mayor markup que "&amp;IF(IFERROR(AND(W336&lt;&gt;"",Y336&lt;&gt;"",Y336-W336&gt;Resumen!$B$8),FALSE()),"Quento ","")&amp;IF(IFERROR(AND(X336&lt;&gt;"",Y336&lt;&gt;"",Y336-X336&gt;Resumen!$B$8),FALSE()),"Julicroc ","")&amp;"en este PDV"),"")</f>
        <v>Lays tiene mayor markup que Julicroc en este PDV</v>
      </c>
      <c r="AZ336" s="22" t="str">
        <f aca="false">IF(COUNTIF('Plan Pehuamar - Lista'!$A$2:$A$167,A336)&gt;0,"Sí","No")</f>
        <v>No</v>
      </c>
      <c r="BA336" s="22" t="str">
        <f aca="false">IF(COUNTIF('Plan Combo 9+1'!$A$2:$A$226,A336)&gt;0,"Sí","No")</f>
        <v>Sí</v>
      </c>
      <c r="BB336" s="22" t="str">
        <f aca="false">IF(AH336="","No",IF(BA336="Sí",IF((AO336-AH336)&gt;Resumen!$B$6,"Sí","No"),IF((AO336-AH336)&gt;=Resumen!$B$132,"Sí","No")))</f>
        <v>No</v>
      </c>
      <c r="BC336" s="22" t="str">
        <f aca="false">IF(AND(N336="Sí",AL336="Sí",AI336=0),"Sí","No")</f>
        <v>No</v>
      </c>
      <c r="BD336" s="22" t="str">
        <f aca="false">IF(COUNTIF('Plan 9+1 (con Pehuamar)'!$A$2:$A$227,A336)&gt;0,"Sí","No")</f>
        <v>Sí</v>
      </c>
    </row>
    <row r="337" customFormat="false" ht="15" hidden="false" customHeight="true" outlineLevel="0" collapsed="false">
      <c r="A337" s="6" t="n">
        <v>401272</v>
      </c>
      <c r="B337" s="6" t="n">
        <v>2</v>
      </c>
      <c r="C337" s="6" t="n">
        <v>203</v>
      </c>
      <c r="D337" s="6" t="s">
        <v>315</v>
      </c>
      <c r="E337" s="6" t="s">
        <v>551</v>
      </c>
      <c r="F337" s="6" t="s">
        <v>196</v>
      </c>
      <c r="G337" s="6" t="s">
        <v>129</v>
      </c>
      <c r="H337" s="6" t="s">
        <v>197</v>
      </c>
      <c r="I337" s="27" t="n">
        <v>6</v>
      </c>
      <c r="J337" s="27" t="n">
        <v>0</v>
      </c>
      <c r="K337" s="27" t="n">
        <v>10</v>
      </c>
      <c r="L337" s="28" t="n">
        <f aca="false">I337+J337</f>
        <v>6</v>
      </c>
      <c r="M337" s="28" t="n">
        <f aca="false">L337+K337</f>
        <v>16</v>
      </c>
      <c r="N337" s="22" t="str">
        <f aca="false">IF(I337&gt;0,"Sí","No")</f>
        <v>Sí</v>
      </c>
      <c r="O337" s="22" t="str">
        <f aca="false">IF(J337&gt;0,"Sí","No")</f>
        <v>No</v>
      </c>
      <c r="P337" s="22" t="str">
        <f aca="false">IF(K337&gt;0,"Sí","No")</f>
        <v>Sí</v>
      </c>
      <c r="Q337" s="22" t="str">
        <f aca="false">IF(OR(I337&gt;0,J337&gt;0),"Sí","No")</f>
        <v>Sí</v>
      </c>
      <c r="R337" s="27" t="n">
        <v>2900</v>
      </c>
      <c r="S337" s="27" t="n">
        <v>2500</v>
      </c>
      <c r="T337" s="27"/>
      <c r="U337" s="27"/>
      <c r="V337" s="27" t="n">
        <v>3500</v>
      </c>
      <c r="W337" s="12" t="n">
        <f aca="false">IF(AND(I337&gt;0,R337&gt;0),(S337-R337)/R337,"")</f>
        <v>-0.137931034482759</v>
      </c>
      <c r="X337" s="12" t="str">
        <f aca="false">IF(AND(J337&gt;0,T337&gt;0),(U337-T337)/T337,"")</f>
        <v/>
      </c>
      <c r="Y337" s="12" t="n">
        <f aca="false">IF(AND(K337&gt;0,V337&gt;0),(V337-Resumen!$B$7)/Resumen!$B$7,"")</f>
        <v>0.4</v>
      </c>
      <c r="Z337" s="28" t="n">
        <f aca="false">IF(AND(K337&gt;0,I337&gt;0,V337&gt;0,S337&gt;0),V337-S337,"")</f>
        <v>1000</v>
      </c>
      <c r="AA337" s="12" t="n">
        <f aca="false">IF(Z337&lt;&gt;"",Z337/S337,"")</f>
        <v>0.4</v>
      </c>
      <c r="AB337" s="28" t="str">
        <f aca="false">IF(AND(K337&gt;0,J337&gt;0,V337&gt;0,U337&gt;0),V337-U337,"")</f>
        <v/>
      </c>
      <c r="AC337" s="12" t="str">
        <f aca="false">IF(AB337&lt;&gt;"",AB337/U337,"")</f>
        <v/>
      </c>
      <c r="AD337" s="27" t="n">
        <v>6</v>
      </c>
      <c r="AE337" s="27" t="n">
        <v>4</v>
      </c>
      <c r="AF337" s="27" t="n">
        <v>0</v>
      </c>
      <c r="AG337" s="28" t="n">
        <f aca="false">AD337+AE337+AF337</f>
        <v>10</v>
      </c>
      <c r="AH337" s="12" t="n">
        <f aca="false">IF(AG337&gt;0,AD337/AG337,"")</f>
        <v>0.6</v>
      </c>
      <c r="AI337" s="27" t="n">
        <v>1</v>
      </c>
      <c r="AJ337" s="27" t="n">
        <v>1</v>
      </c>
      <c r="AK337" s="27" t="n">
        <v>0</v>
      </c>
      <c r="AL337" s="22" t="str">
        <f aca="false">IF(OR(AJ337&gt;0,AK337&gt;0),"Sí","No")</f>
        <v>Sí</v>
      </c>
      <c r="AM337" s="6" t="s">
        <v>198</v>
      </c>
      <c r="AN337" s="6"/>
      <c r="AO337" s="12" t="n">
        <f aca="false">IF(M337&gt;0,K337/M337,"")</f>
        <v>0.625</v>
      </c>
      <c r="AP337" s="22" t="str">
        <f aca="false">IF(M337&gt;=Resumen!$B$5,"Alto","Bajo")</f>
        <v>Bajo</v>
      </c>
      <c r="AQ337" s="22" t="str">
        <f aca="false">IF(AO337&gt;=Resumen!$B$28,"Alto","Bajo")</f>
        <v>Alto</v>
      </c>
      <c r="AR337" s="22" t="str">
        <f aca="false">AP337&amp;" Potencial / "&amp;AQ337&amp;" Share"</f>
        <v>Bajo Potencial / Alto Share</v>
      </c>
      <c r="AS337" s="22" t="str">
        <f aca="false">IF(Q337="Sí",IF(AO337&gt;=Resumen!$B$29,"Alto","Bajo"),"")</f>
        <v>Alto</v>
      </c>
      <c r="AT337" s="22" t="str">
        <f aca="false">IF(AS337&lt;&gt;"",AP337&amp;" Potencial / "&amp;AS337&amp;" Share","")</f>
        <v>Bajo Potencial / Alto Share</v>
      </c>
      <c r="AU337" s="22" t="str">
        <f aca="false">IF(AH337="","Sin dato",IF(AH337-AO337&gt;Resumen!$B$6,"Sobre-exhibido",IF(AO337-AH337&gt;Resumen!$B$6,"Sub-exhibido","En línea")))</f>
        <v>En línea</v>
      </c>
      <c r="AV337" s="22" t="n">
        <f aca="false">IF(AT337="","",IF(AT337="Alto Potencial / Bajo Share",1,IF(AT337="Alto Potencial / Alto Share",2,IF(AT337="Bajo Potencial / Alto Share",3,4))))</f>
        <v>3</v>
      </c>
      <c r="AW337" s="22" t="str">
        <f aca="false">IF(Q337="No","Sin competencia directa",IF(AV337=1,"1 - Foco Conquista (Alto Pot / Bajo Share)",IF(AV337=2,"2 - Foco Defensa (Alto Pot / Alto Share)",IF(AV337=3,"3 - Monitoreo (Bajo Pot / Alto Share)","4 - Baja Prioridad (Bajo Pot / Bajo Share)"))))</f>
        <v>3 - Monitoreo (Bajo Pot / Alto Share)</v>
      </c>
      <c r="AX337" s="12" t="n">
        <f aca="false">IF(OR(IFERROR(AND(W337&lt;&gt;"",Y337&lt;&gt;"",Y337-W337&gt;Resumen!$B$8),FALSE()),IFERROR(AND(X337&lt;&gt;"",Y337&lt;&gt;"",Y337-X337&gt;Resumen!$B$8),FALSE())),MAX(IF(IFERROR(AND(W337&lt;&gt;"",Y337&lt;&gt;"",Y337-W337&gt;Resumen!$B$8),FALSE()),Y337-W337,0),IF(IFERROR(AND(X337&lt;&gt;"",Y337&lt;&gt;"",Y337-X337&gt;Resumen!$B$8),FALSE()),Y337-X337,0)),"")</f>
        <v>0.537931034482759</v>
      </c>
      <c r="AY337" s="22" t="str">
        <f aca="false">IF(OR(IFERROR(AND(W337&lt;&gt;"",Y337&lt;&gt;"",Y337-W337&gt;Resumen!$B$8),FALSE()),IFERROR(AND(X337&lt;&gt;"",Y337&lt;&gt;"",Y337-X337&gt;Resumen!$B$8),FALSE())),TRIM("Lays tiene mayor markup que "&amp;IF(IFERROR(AND(W337&lt;&gt;"",Y337&lt;&gt;"",Y337-W337&gt;Resumen!$B$8),FALSE()),"Quento ","")&amp;IF(IFERROR(AND(X337&lt;&gt;"",Y337&lt;&gt;"",Y337-X337&gt;Resumen!$B$8),FALSE()),"Julicroc ","")&amp;"en este PDV"),"")</f>
        <v>Lays tiene mayor markup que Quento en este PDV</v>
      </c>
      <c r="AZ337" s="22" t="str">
        <f aca="false">IF(COUNTIF('Plan Pehuamar - Lista'!$A$2:$A$167,A337)&gt;0,"Sí","No")</f>
        <v>No</v>
      </c>
      <c r="BA337" s="22" t="str">
        <f aca="false">IF(COUNTIF('Plan Combo 9+1'!$A$2:$A$226,A337)&gt;0,"Sí","No")</f>
        <v>No</v>
      </c>
      <c r="BB337" s="22" t="str">
        <f aca="false">IF(AH337="","No",IF(BA337="Sí",IF((AO337-AH337)&gt;Resumen!$B$6,"Sí","No"),IF((AO337-AH337)&gt;=Resumen!$B$132,"Sí","No")))</f>
        <v>No</v>
      </c>
      <c r="BC337" s="22" t="str">
        <f aca="false">IF(AND(N337="Sí",AL337="Sí",AI337=0),"Sí","No")</f>
        <v>No</v>
      </c>
      <c r="BD337" s="22" t="str">
        <f aca="false">IF(COUNTIF('Plan 9+1 (con Pehuamar)'!$A$2:$A$227,A337)&gt;0,"Sí","No")</f>
        <v>No</v>
      </c>
    </row>
    <row r="338" customFormat="false" ht="15" hidden="false" customHeight="true" outlineLevel="0" collapsed="false">
      <c r="A338" s="6" t="n">
        <v>401293</v>
      </c>
      <c r="B338" s="6" t="n">
        <v>2</v>
      </c>
      <c r="C338" s="6" t="n">
        <v>203</v>
      </c>
      <c r="D338" s="6" t="s">
        <v>315</v>
      </c>
      <c r="E338" s="6" t="s">
        <v>552</v>
      </c>
      <c r="F338" s="6" t="s">
        <v>196</v>
      </c>
      <c r="G338" s="6" t="s">
        <v>129</v>
      </c>
      <c r="H338" s="6" t="s">
        <v>197</v>
      </c>
      <c r="I338" s="27" t="n">
        <v>0</v>
      </c>
      <c r="J338" s="27" t="n">
        <v>0</v>
      </c>
      <c r="K338" s="27" t="n">
        <v>3.8</v>
      </c>
      <c r="L338" s="28" t="n">
        <f aca="false">I338+J338</f>
        <v>0</v>
      </c>
      <c r="M338" s="28" t="n">
        <f aca="false">L338+K338</f>
        <v>3.8</v>
      </c>
      <c r="N338" s="22" t="str">
        <f aca="false">IF(I338&gt;0,"Sí","No")</f>
        <v>No</v>
      </c>
      <c r="O338" s="22" t="str">
        <f aca="false">IF(J338&gt;0,"Sí","No")</f>
        <v>No</v>
      </c>
      <c r="P338" s="22" t="str">
        <f aca="false">IF(K338&gt;0,"Sí","No")</f>
        <v>Sí</v>
      </c>
      <c r="Q338" s="22" t="str">
        <f aca="false">IF(OR(I338&gt;0,J338&gt;0),"Sí","No")</f>
        <v>No</v>
      </c>
      <c r="R338" s="27"/>
      <c r="S338" s="27"/>
      <c r="T338" s="27"/>
      <c r="U338" s="27"/>
      <c r="V338" s="27"/>
      <c r="W338" s="12" t="str">
        <f aca="false">IF(AND(I338&gt;0,R338&gt;0),(S338-R338)/R338,"")</f>
        <v/>
      </c>
      <c r="X338" s="12" t="str">
        <f aca="false">IF(AND(J338&gt;0,T338&gt;0),(U338-T338)/T338,"")</f>
        <v/>
      </c>
      <c r="Y338" s="12" t="str">
        <f aca="false">IF(AND(K338&gt;0,V338&gt;0),(V338-Resumen!$B$7)/Resumen!$B$7,"")</f>
        <v/>
      </c>
      <c r="Z338" s="28" t="str">
        <f aca="false">IF(AND(K338&gt;0,I338&gt;0,V338&gt;0,S338&gt;0),V338-S338,"")</f>
        <v/>
      </c>
      <c r="AA338" s="12" t="str">
        <f aca="false">IF(Z338&lt;&gt;"",Z338/S338,"")</f>
        <v/>
      </c>
      <c r="AB338" s="28" t="str">
        <f aca="false">IF(AND(K338&gt;0,J338&gt;0,V338&gt;0,U338&gt;0),V338-U338,"")</f>
        <v/>
      </c>
      <c r="AC338" s="12" t="str">
        <f aca="false">IF(AB338&lt;&gt;"",AB338/U338,"")</f>
        <v/>
      </c>
      <c r="AD338" s="27" t="n">
        <v>0</v>
      </c>
      <c r="AE338" s="27" t="n">
        <v>0</v>
      </c>
      <c r="AF338" s="27" t="n">
        <v>0</v>
      </c>
      <c r="AG338" s="28" t="n">
        <f aca="false">AD338+AE338+AF338</f>
        <v>0</v>
      </c>
      <c r="AH338" s="12" t="str">
        <f aca="false">IF(AG338&gt;0,AD338/AG338,"")</f>
        <v/>
      </c>
      <c r="AI338" s="27" t="n">
        <v>0</v>
      </c>
      <c r="AJ338" s="27" t="n">
        <v>0</v>
      </c>
      <c r="AK338" s="27" t="n">
        <v>0</v>
      </c>
      <c r="AL338" s="22" t="str">
        <f aca="false">IF(OR(AJ338&gt;0,AK338&gt;0),"Sí","No")</f>
        <v>No</v>
      </c>
      <c r="AM338" s="6"/>
      <c r="AN338" s="6"/>
      <c r="AO338" s="12" t="n">
        <f aca="false">IF(M338&gt;0,K338/M338,"")</f>
        <v>1</v>
      </c>
      <c r="AP338" s="22" t="str">
        <f aca="false">IF(M338&gt;=Resumen!$B$5,"Alto","Bajo")</f>
        <v>Bajo</v>
      </c>
      <c r="AQ338" s="22" t="str">
        <f aca="false">IF(AO338&gt;=Resumen!$B$28,"Alto","Bajo")</f>
        <v>Alto</v>
      </c>
      <c r="AR338" s="22" t="str">
        <f aca="false">AP338&amp;" Potencial / "&amp;AQ338&amp;" Share"</f>
        <v>Bajo Potencial / Alto Share</v>
      </c>
      <c r="AS338" s="22" t="str">
        <f aca="false">IF(Q338="Sí",IF(AO338&gt;=Resumen!$B$29,"Alto","Bajo"),"")</f>
        <v/>
      </c>
      <c r="AT338" s="22" t="str">
        <f aca="false">IF(AS338&lt;&gt;"",AP338&amp;" Potencial / "&amp;AS338&amp;" Share","")</f>
        <v/>
      </c>
      <c r="AU338" s="22" t="str">
        <f aca="false">IF(AH338="","Sin dato",IF(AH338-AO338&gt;Resumen!$B$6,"Sobre-exhibido",IF(AO338-AH338&gt;Resumen!$B$6,"Sub-exhibido","En línea")))</f>
        <v>Sin dato</v>
      </c>
      <c r="AV338" s="22" t="str">
        <f aca="false">IF(AT338="","",IF(AT338="Alto Potencial / Bajo Share",1,IF(AT338="Alto Potencial / Alto Share",2,IF(AT338="Bajo Potencial / Alto Share",3,4))))</f>
        <v/>
      </c>
      <c r="AW338" s="22" t="str">
        <f aca="false">IF(Q338="No","Sin competencia directa",IF(AV338=1,"1 - Foco Conquista (Alto Pot / Bajo Share)",IF(AV338=2,"2 - Foco Defensa (Alto Pot / Alto Share)",IF(AV338=3,"3 - Monitoreo (Bajo Pot / Alto Share)","4 - Baja Prioridad (Bajo Pot / Bajo Share)"))))</f>
        <v>Sin competencia directa</v>
      </c>
      <c r="AX338" s="12" t="str">
        <f aca="false">IF(OR(IFERROR(AND(W338&lt;&gt;"",Y338&lt;&gt;"",Y338-W338&gt;Resumen!$B$8),FALSE()),IFERROR(AND(X338&lt;&gt;"",Y338&lt;&gt;"",Y338-X338&gt;Resumen!$B$8),FALSE())),MAX(IF(IFERROR(AND(W338&lt;&gt;"",Y338&lt;&gt;"",Y338-W338&gt;Resumen!$B$8),FALSE()),Y338-W338,0),IF(IFERROR(AND(X338&lt;&gt;"",Y338&lt;&gt;"",Y338-X338&gt;Resumen!$B$8),FALSE()),Y338-X338,0)),"")</f>
        <v/>
      </c>
      <c r="AY338" s="22" t="str">
        <f aca="false">IF(OR(IFERROR(AND(W338&lt;&gt;"",Y338&lt;&gt;"",Y338-W338&gt;Resumen!$B$8),FALSE()),IFERROR(AND(X338&lt;&gt;"",Y338&lt;&gt;"",Y338-X338&gt;Resumen!$B$8),FALSE())),TRIM("Lays tiene mayor markup que "&amp;IF(IFERROR(AND(W338&lt;&gt;"",Y338&lt;&gt;"",Y338-W338&gt;Resumen!$B$8),FALSE()),"Quento ","")&amp;IF(IFERROR(AND(X338&lt;&gt;"",Y338&lt;&gt;"",Y338-X338&gt;Resumen!$B$8),FALSE()),"Julicroc ","")&amp;"en este PDV"),"")</f>
        <v/>
      </c>
      <c r="AZ338" s="22" t="str">
        <f aca="false">IF(COUNTIF('Plan Pehuamar - Lista'!$A$2:$A$167,A338)&gt;0,"Sí","No")</f>
        <v>No</v>
      </c>
      <c r="BA338" s="22" t="str">
        <f aca="false">IF(COUNTIF('Plan Combo 9+1'!$A$2:$A$226,A338)&gt;0,"Sí","No")</f>
        <v>No</v>
      </c>
      <c r="BB338" s="22" t="str">
        <f aca="false">IF(AH338="","No",IF(BA338="Sí",IF((AO338-AH338)&gt;Resumen!$B$6,"Sí","No"),IF((AO338-AH338)&gt;=Resumen!$B$132,"Sí","No")))</f>
        <v>No</v>
      </c>
      <c r="BC338" s="22" t="str">
        <f aca="false">IF(AND(N338="Sí",AL338="Sí",AI338=0),"Sí","No")</f>
        <v>No</v>
      </c>
      <c r="BD338" s="22" t="str">
        <f aca="false">IF(COUNTIF('Plan 9+1 (con Pehuamar)'!$A$2:$A$227,A338)&gt;0,"Sí","No")</f>
        <v>No</v>
      </c>
    </row>
    <row r="339" customFormat="false" ht="15" hidden="false" customHeight="true" outlineLevel="0" collapsed="false">
      <c r="A339" s="6" t="n">
        <v>401295</v>
      </c>
      <c r="B339" s="6" t="n">
        <v>2</v>
      </c>
      <c r="C339" s="6" t="n">
        <v>203</v>
      </c>
      <c r="D339" s="6" t="s">
        <v>315</v>
      </c>
      <c r="E339" s="6" t="s">
        <v>553</v>
      </c>
      <c r="F339" s="6" t="s">
        <v>196</v>
      </c>
      <c r="G339" s="6" t="s">
        <v>129</v>
      </c>
      <c r="H339" s="6" t="s">
        <v>197</v>
      </c>
      <c r="I339" s="27" t="n">
        <v>0</v>
      </c>
      <c r="J339" s="27" t="n">
        <v>0</v>
      </c>
      <c r="K339" s="27" t="n">
        <v>3.2</v>
      </c>
      <c r="L339" s="28" t="n">
        <f aca="false">I339+J339</f>
        <v>0</v>
      </c>
      <c r="M339" s="28" t="n">
        <f aca="false">L339+K339</f>
        <v>3.2</v>
      </c>
      <c r="N339" s="22" t="str">
        <f aca="false">IF(I339&gt;0,"Sí","No")</f>
        <v>No</v>
      </c>
      <c r="O339" s="22" t="str">
        <f aca="false">IF(J339&gt;0,"Sí","No")</f>
        <v>No</v>
      </c>
      <c r="P339" s="22" t="str">
        <f aca="false">IF(K339&gt;0,"Sí","No")</f>
        <v>Sí</v>
      </c>
      <c r="Q339" s="22" t="str">
        <f aca="false">IF(OR(I339&gt;0,J339&gt;0),"Sí","No")</f>
        <v>No</v>
      </c>
      <c r="R339" s="27"/>
      <c r="S339" s="27"/>
      <c r="T339" s="27"/>
      <c r="U339" s="27"/>
      <c r="V339" s="27"/>
      <c r="W339" s="12" t="str">
        <f aca="false">IF(AND(I339&gt;0,R339&gt;0),(S339-R339)/R339,"")</f>
        <v/>
      </c>
      <c r="X339" s="12" t="str">
        <f aca="false">IF(AND(J339&gt;0,T339&gt;0),(U339-T339)/T339,"")</f>
        <v/>
      </c>
      <c r="Y339" s="12" t="str">
        <f aca="false">IF(AND(K339&gt;0,V339&gt;0),(V339-Resumen!$B$7)/Resumen!$B$7,"")</f>
        <v/>
      </c>
      <c r="Z339" s="28" t="str">
        <f aca="false">IF(AND(K339&gt;0,I339&gt;0,V339&gt;0,S339&gt;0),V339-S339,"")</f>
        <v/>
      </c>
      <c r="AA339" s="12" t="str">
        <f aca="false">IF(Z339&lt;&gt;"",Z339/S339,"")</f>
        <v/>
      </c>
      <c r="AB339" s="28" t="str">
        <f aca="false">IF(AND(K339&gt;0,J339&gt;0,V339&gt;0,U339&gt;0),V339-U339,"")</f>
        <v/>
      </c>
      <c r="AC339" s="12" t="str">
        <f aca="false">IF(AB339&lt;&gt;"",AB339/U339,"")</f>
        <v/>
      </c>
      <c r="AD339" s="27" t="n">
        <v>0</v>
      </c>
      <c r="AE339" s="27" t="n">
        <v>0</v>
      </c>
      <c r="AF339" s="27" t="n">
        <v>0</v>
      </c>
      <c r="AG339" s="28" t="n">
        <f aca="false">AD339+AE339+AF339</f>
        <v>0</v>
      </c>
      <c r="AH339" s="12" t="str">
        <f aca="false">IF(AG339&gt;0,AD339/AG339,"")</f>
        <v/>
      </c>
      <c r="AI339" s="27" t="n">
        <v>0</v>
      </c>
      <c r="AJ339" s="27" t="n">
        <v>0</v>
      </c>
      <c r="AK339" s="27" t="n">
        <v>0</v>
      </c>
      <c r="AL339" s="22" t="str">
        <f aca="false">IF(OR(AJ339&gt;0,AK339&gt;0),"Sí","No")</f>
        <v>No</v>
      </c>
      <c r="AM339" s="6"/>
      <c r="AN339" s="6"/>
      <c r="AO339" s="12" t="n">
        <f aca="false">IF(M339&gt;0,K339/M339,"")</f>
        <v>1</v>
      </c>
      <c r="AP339" s="22" t="str">
        <f aca="false">IF(M339&gt;=Resumen!$B$5,"Alto","Bajo")</f>
        <v>Bajo</v>
      </c>
      <c r="AQ339" s="22" t="str">
        <f aca="false">IF(AO339&gt;=Resumen!$B$28,"Alto","Bajo")</f>
        <v>Alto</v>
      </c>
      <c r="AR339" s="22" t="str">
        <f aca="false">AP339&amp;" Potencial / "&amp;AQ339&amp;" Share"</f>
        <v>Bajo Potencial / Alto Share</v>
      </c>
      <c r="AS339" s="22" t="str">
        <f aca="false">IF(Q339="Sí",IF(AO339&gt;=Resumen!$B$29,"Alto","Bajo"),"")</f>
        <v/>
      </c>
      <c r="AT339" s="22" t="str">
        <f aca="false">IF(AS339&lt;&gt;"",AP339&amp;" Potencial / "&amp;AS339&amp;" Share","")</f>
        <v/>
      </c>
      <c r="AU339" s="22" t="str">
        <f aca="false">IF(AH339="","Sin dato",IF(AH339-AO339&gt;Resumen!$B$6,"Sobre-exhibido",IF(AO339-AH339&gt;Resumen!$B$6,"Sub-exhibido","En línea")))</f>
        <v>Sin dato</v>
      </c>
      <c r="AV339" s="22" t="str">
        <f aca="false">IF(AT339="","",IF(AT339="Alto Potencial / Bajo Share",1,IF(AT339="Alto Potencial / Alto Share",2,IF(AT339="Bajo Potencial / Alto Share",3,4))))</f>
        <v/>
      </c>
      <c r="AW339" s="22" t="str">
        <f aca="false">IF(Q339="No","Sin competencia directa",IF(AV339=1,"1 - Foco Conquista (Alto Pot / Bajo Share)",IF(AV339=2,"2 - Foco Defensa (Alto Pot / Alto Share)",IF(AV339=3,"3 - Monitoreo (Bajo Pot / Alto Share)","4 - Baja Prioridad (Bajo Pot / Bajo Share)"))))</f>
        <v>Sin competencia directa</v>
      </c>
      <c r="AX339" s="12" t="str">
        <f aca="false">IF(OR(IFERROR(AND(W339&lt;&gt;"",Y339&lt;&gt;"",Y339-W339&gt;Resumen!$B$8),FALSE()),IFERROR(AND(X339&lt;&gt;"",Y339&lt;&gt;"",Y339-X339&gt;Resumen!$B$8),FALSE())),MAX(IF(IFERROR(AND(W339&lt;&gt;"",Y339&lt;&gt;"",Y339-W339&gt;Resumen!$B$8),FALSE()),Y339-W339,0),IF(IFERROR(AND(X339&lt;&gt;"",Y339&lt;&gt;"",Y339-X339&gt;Resumen!$B$8),FALSE()),Y339-X339,0)),"")</f>
        <v/>
      </c>
      <c r="AY339" s="22" t="str">
        <f aca="false">IF(OR(IFERROR(AND(W339&lt;&gt;"",Y339&lt;&gt;"",Y339-W339&gt;Resumen!$B$8),FALSE()),IFERROR(AND(X339&lt;&gt;"",Y339&lt;&gt;"",Y339-X339&gt;Resumen!$B$8),FALSE())),TRIM("Lays tiene mayor markup que "&amp;IF(IFERROR(AND(W339&lt;&gt;"",Y339&lt;&gt;"",Y339-W339&gt;Resumen!$B$8),FALSE()),"Quento ","")&amp;IF(IFERROR(AND(X339&lt;&gt;"",Y339&lt;&gt;"",Y339-X339&gt;Resumen!$B$8),FALSE()),"Julicroc ","")&amp;"en este PDV"),"")</f>
        <v/>
      </c>
      <c r="AZ339" s="22" t="str">
        <f aca="false">IF(COUNTIF('Plan Pehuamar - Lista'!$A$2:$A$167,A339)&gt;0,"Sí","No")</f>
        <v>No</v>
      </c>
      <c r="BA339" s="22" t="str">
        <f aca="false">IF(COUNTIF('Plan Combo 9+1'!$A$2:$A$226,A339)&gt;0,"Sí","No")</f>
        <v>No</v>
      </c>
      <c r="BB339" s="22" t="str">
        <f aca="false">IF(AH339="","No",IF(BA339="Sí",IF((AO339-AH339)&gt;Resumen!$B$6,"Sí","No"),IF((AO339-AH339)&gt;=Resumen!$B$132,"Sí","No")))</f>
        <v>No</v>
      </c>
      <c r="BC339" s="22" t="str">
        <f aca="false">IF(AND(N339="Sí",AL339="Sí",AI339=0),"Sí","No")</f>
        <v>No</v>
      </c>
      <c r="BD339" s="22" t="str">
        <f aca="false">IF(COUNTIF('Plan 9+1 (con Pehuamar)'!$A$2:$A$227,A339)&gt;0,"Sí","No")</f>
        <v>No</v>
      </c>
    </row>
    <row r="340" customFormat="false" ht="15" hidden="false" customHeight="true" outlineLevel="0" collapsed="false">
      <c r="A340" s="6" t="n">
        <v>401340</v>
      </c>
      <c r="B340" s="6" t="n">
        <v>2</v>
      </c>
      <c r="C340" s="6" t="n">
        <v>203</v>
      </c>
      <c r="D340" s="6" t="s">
        <v>315</v>
      </c>
      <c r="E340" s="6" t="s">
        <v>554</v>
      </c>
      <c r="F340" s="6" t="s">
        <v>196</v>
      </c>
      <c r="G340" s="6" t="s">
        <v>129</v>
      </c>
      <c r="H340" s="6" t="s">
        <v>197</v>
      </c>
      <c r="I340" s="27" t="n">
        <v>0</v>
      </c>
      <c r="J340" s="27" t="n">
        <v>0</v>
      </c>
      <c r="K340" s="27" t="n">
        <v>1.8</v>
      </c>
      <c r="L340" s="28" t="n">
        <f aca="false">I340+J340</f>
        <v>0</v>
      </c>
      <c r="M340" s="28" t="n">
        <f aca="false">L340+K340</f>
        <v>1.8</v>
      </c>
      <c r="N340" s="22" t="str">
        <f aca="false">IF(I340&gt;0,"Sí","No")</f>
        <v>No</v>
      </c>
      <c r="O340" s="22" t="str">
        <f aca="false">IF(J340&gt;0,"Sí","No")</f>
        <v>No</v>
      </c>
      <c r="P340" s="22" t="str">
        <f aca="false">IF(K340&gt;0,"Sí","No")</f>
        <v>Sí</v>
      </c>
      <c r="Q340" s="22" t="str">
        <f aca="false">IF(OR(I340&gt;0,J340&gt;0),"Sí","No")</f>
        <v>No</v>
      </c>
      <c r="R340" s="27"/>
      <c r="S340" s="27"/>
      <c r="T340" s="27"/>
      <c r="U340" s="27"/>
      <c r="V340" s="27"/>
      <c r="W340" s="12" t="str">
        <f aca="false">IF(AND(I340&gt;0,R340&gt;0),(S340-R340)/R340,"")</f>
        <v/>
      </c>
      <c r="X340" s="12" t="str">
        <f aca="false">IF(AND(J340&gt;0,T340&gt;0),(U340-T340)/T340,"")</f>
        <v/>
      </c>
      <c r="Y340" s="12" t="str">
        <f aca="false">IF(AND(K340&gt;0,V340&gt;0),(V340-Resumen!$B$7)/Resumen!$B$7,"")</f>
        <v/>
      </c>
      <c r="Z340" s="28" t="str">
        <f aca="false">IF(AND(K340&gt;0,I340&gt;0,V340&gt;0,S340&gt;0),V340-S340,"")</f>
        <v/>
      </c>
      <c r="AA340" s="12" t="str">
        <f aca="false">IF(Z340&lt;&gt;"",Z340/S340,"")</f>
        <v/>
      </c>
      <c r="AB340" s="28" t="str">
        <f aca="false">IF(AND(K340&gt;0,J340&gt;0,V340&gt;0,U340&gt;0),V340-U340,"")</f>
        <v/>
      </c>
      <c r="AC340" s="12" t="str">
        <f aca="false">IF(AB340&lt;&gt;"",AB340/U340,"")</f>
        <v/>
      </c>
      <c r="AD340" s="27" t="n">
        <v>0</v>
      </c>
      <c r="AE340" s="27" t="n">
        <v>0</v>
      </c>
      <c r="AF340" s="27" t="n">
        <v>0</v>
      </c>
      <c r="AG340" s="28" t="n">
        <f aca="false">AD340+AE340+AF340</f>
        <v>0</v>
      </c>
      <c r="AH340" s="12" t="str">
        <f aca="false">IF(AG340&gt;0,AD340/AG340,"")</f>
        <v/>
      </c>
      <c r="AI340" s="27" t="n">
        <v>0</v>
      </c>
      <c r="AJ340" s="27" t="n">
        <v>0</v>
      </c>
      <c r="AK340" s="27" t="n">
        <v>0</v>
      </c>
      <c r="AL340" s="22" t="str">
        <f aca="false">IF(OR(AJ340&gt;0,AK340&gt;0),"Sí","No")</f>
        <v>No</v>
      </c>
      <c r="AM340" s="6"/>
      <c r="AN340" s="6"/>
      <c r="AO340" s="12" t="n">
        <f aca="false">IF(M340&gt;0,K340/M340,"")</f>
        <v>1</v>
      </c>
      <c r="AP340" s="22" t="str">
        <f aca="false">IF(M340&gt;=Resumen!$B$5,"Alto","Bajo")</f>
        <v>Bajo</v>
      </c>
      <c r="AQ340" s="22" t="str">
        <f aca="false">IF(AO340&gt;=Resumen!$B$28,"Alto","Bajo")</f>
        <v>Alto</v>
      </c>
      <c r="AR340" s="22" t="str">
        <f aca="false">AP340&amp;" Potencial / "&amp;AQ340&amp;" Share"</f>
        <v>Bajo Potencial / Alto Share</v>
      </c>
      <c r="AS340" s="22" t="str">
        <f aca="false">IF(Q340="Sí",IF(AO340&gt;=Resumen!$B$29,"Alto","Bajo"),"")</f>
        <v/>
      </c>
      <c r="AT340" s="22" t="str">
        <f aca="false">IF(AS340&lt;&gt;"",AP340&amp;" Potencial / "&amp;AS340&amp;" Share","")</f>
        <v/>
      </c>
      <c r="AU340" s="22" t="str">
        <f aca="false">IF(AH340="","Sin dato",IF(AH340-AO340&gt;Resumen!$B$6,"Sobre-exhibido",IF(AO340-AH340&gt;Resumen!$B$6,"Sub-exhibido","En línea")))</f>
        <v>Sin dato</v>
      </c>
      <c r="AV340" s="22" t="str">
        <f aca="false">IF(AT340="","",IF(AT340="Alto Potencial / Bajo Share",1,IF(AT340="Alto Potencial / Alto Share",2,IF(AT340="Bajo Potencial / Alto Share",3,4))))</f>
        <v/>
      </c>
      <c r="AW340" s="22" t="str">
        <f aca="false">IF(Q340="No","Sin competencia directa",IF(AV340=1,"1 - Foco Conquista (Alto Pot / Bajo Share)",IF(AV340=2,"2 - Foco Defensa (Alto Pot / Alto Share)",IF(AV340=3,"3 - Monitoreo (Bajo Pot / Alto Share)","4 - Baja Prioridad (Bajo Pot / Bajo Share)"))))</f>
        <v>Sin competencia directa</v>
      </c>
      <c r="AX340" s="12" t="str">
        <f aca="false">IF(OR(IFERROR(AND(W340&lt;&gt;"",Y340&lt;&gt;"",Y340-W340&gt;Resumen!$B$8),FALSE()),IFERROR(AND(X340&lt;&gt;"",Y340&lt;&gt;"",Y340-X340&gt;Resumen!$B$8),FALSE())),MAX(IF(IFERROR(AND(W340&lt;&gt;"",Y340&lt;&gt;"",Y340-W340&gt;Resumen!$B$8),FALSE()),Y340-W340,0),IF(IFERROR(AND(X340&lt;&gt;"",Y340&lt;&gt;"",Y340-X340&gt;Resumen!$B$8),FALSE()),Y340-X340,0)),"")</f>
        <v/>
      </c>
      <c r="AY340" s="22" t="str">
        <f aca="false">IF(OR(IFERROR(AND(W340&lt;&gt;"",Y340&lt;&gt;"",Y340-W340&gt;Resumen!$B$8),FALSE()),IFERROR(AND(X340&lt;&gt;"",Y340&lt;&gt;"",Y340-X340&gt;Resumen!$B$8),FALSE())),TRIM("Lays tiene mayor markup que "&amp;IF(IFERROR(AND(W340&lt;&gt;"",Y340&lt;&gt;"",Y340-W340&gt;Resumen!$B$8),FALSE()),"Quento ","")&amp;IF(IFERROR(AND(X340&lt;&gt;"",Y340&lt;&gt;"",Y340-X340&gt;Resumen!$B$8),FALSE()),"Julicroc ","")&amp;"en este PDV"),"")</f>
        <v/>
      </c>
      <c r="AZ340" s="22" t="str">
        <f aca="false">IF(COUNTIF('Plan Pehuamar - Lista'!$A$2:$A$167,A340)&gt;0,"Sí","No")</f>
        <v>No</v>
      </c>
      <c r="BA340" s="22" t="str">
        <f aca="false">IF(COUNTIF('Plan Combo 9+1'!$A$2:$A$226,A340)&gt;0,"Sí","No")</f>
        <v>No</v>
      </c>
      <c r="BB340" s="22" t="str">
        <f aca="false">IF(AH340="","No",IF(BA340="Sí",IF((AO340-AH340)&gt;Resumen!$B$6,"Sí","No"),IF((AO340-AH340)&gt;=Resumen!$B$132,"Sí","No")))</f>
        <v>No</v>
      </c>
      <c r="BC340" s="22" t="str">
        <f aca="false">IF(AND(N340="Sí",AL340="Sí",AI340=0),"Sí","No")</f>
        <v>No</v>
      </c>
      <c r="BD340" s="22" t="str">
        <f aca="false">IF(COUNTIF('Plan 9+1 (con Pehuamar)'!$A$2:$A$227,A340)&gt;0,"Sí","No")</f>
        <v>No</v>
      </c>
    </row>
    <row r="341" customFormat="false" ht="15" hidden="false" customHeight="true" outlineLevel="0" collapsed="false">
      <c r="A341" s="6" t="n">
        <v>401357</v>
      </c>
      <c r="B341" s="6" t="n">
        <v>2</v>
      </c>
      <c r="C341" s="6" t="n">
        <v>203</v>
      </c>
      <c r="D341" s="6" t="s">
        <v>315</v>
      </c>
      <c r="E341" s="6" t="s">
        <v>555</v>
      </c>
      <c r="F341" s="6" t="s">
        <v>201</v>
      </c>
      <c r="G341" s="6" t="s">
        <v>129</v>
      </c>
      <c r="H341" s="6" t="s">
        <v>197</v>
      </c>
      <c r="I341" s="27" t="n">
        <v>4</v>
      </c>
      <c r="J341" s="27" t="n">
        <v>0</v>
      </c>
      <c r="K341" s="27" t="n">
        <v>0</v>
      </c>
      <c r="L341" s="28" t="n">
        <f aca="false">I341+J341</f>
        <v>4</v>
      </c>
      <c r="M341" s="28" t="n">
        <f aca="false">L341+K341</f>
        <v>4</v>
      </c>
      <c r="N341" s="22" t="str">
        <f aca="false">IF(I341&gt;0,"Sí","No")</f>
        <v>Sí</v>
      </c>
      <c r="O341" s="22" t="str">
        <f aca="false">IF(J341&gt;0,"Sí","No")</f>
        <v>No</v>
      </c>
      <c r="P341" s="22" t="str">
        <f aca="false">IF(K341&gt;0,"Sí","No")</f>
        <v>No</v>
      </c>
      <c r="Q341" s="22" t="str">
        <f aca="false">IF(OR(I341&gt;0,J341&gt;0),"Sí","No")</f>
        <v>Sí</v>
      </c>
      <c r="R341" s="27" t="n">
        <v>1800</v>
      </c>
      <c r="S341" s="27" t="n">
        <v>2700</v>
      </c>
      <c r="T341" s="27"/>
      <c r="U341" s="27"/>
      <c r="V341" s="27"/>
      <c r="W341" s="12" t="n">
        <f aca="false">IF(AND(I341&gt;0,R341&gt;0),(S341-R341)/R341,"")</f>
        <v>0.5</v>
      </c>
      <c r="X341" s="12" t="str">
        <f aca="false">IF(AND(J341&gt;0,T341&gt;0),(U341-T341)/T341,"")</f>
        <v/>
      </c>
      <c r="Y341" s="12" t="str">
        <f aca="false">IF(AND(K341&gt;0,V341&gt;0),(V341-Resumen!$B$7)/Resumen!$B$7,"")</f>
        <v/>
      </c>
      <c r="Z341" s="28" t="str">
        <f aca="false">IF(AND(K341&gt;0,I341&gt;0,V341&gt;0,S341&gt;0),V341-S341,"")</f>
        <v/>
      </c>
      <c r="AA341" s="12" t="str">
        <f aca="false">IF(Z341&lt;&gt;"",Z341/S341,"")</f>
        <v/>
      </c>
      <c r="AB341" s="28" t="str">
        <f aca="false">IF(AND(K341&gt;0,J341&gt;0,V341&gt;0,U341&gt;0),V341-U341,"")</f>
        <v/>
      </c>
      <c r="AC341" s="12" t="str">
        <f aca="false">IF(AB341&lt;&gt;"",AB341/U341,"")</f>
        <v/>
      </c>
      <c r="AD341" s="27" t="n">
        <v>0</v>
      </c>
      <c r="AE341" s="27" t="n">
        <v>2</v>
      </c>
      <c r="AF341" s="27" t="n">
        <v>0</v>
      </c>
      <c r="AG341" s="28" t="n">
        <f aca="false">AD341+AE341+AF341</f>
        <v>2</v>
      </c>
      <c r="AH341" s="12" t="n">
        <f aca="false">IF(AG341&gt;0,AD341/AG341,"")</f>
        <v>0</v>
      </c>
      <c r="AI341" s="27" t="n">
        <v>0</v>
      </c>
      <c r="AJ341" s="27" t="n">
        <v>0</v>
      </c>
      <c r="AK341" s="27" t="n">
        <v>0</v>
      </c>
      <c r="AL341" s="22" t="str">
        <f aca="false">IF(OR(AJ341&gt;0,AK341&gt;0),"Sí","No")</f>
        <v>No</v>
      </c>
      <c r="AM341" s="6" t="s">
        <v>198</v>
      </c>
      <c r="AN341" s="6"/>
      <c r="AO341" s="12" t="n">
        <f aca="false">IF(M341&gt;0,K341/M341,"")</f>
        <v>0</v>
      </c>
      <c r="AP341" s="22" t="str">
        <f aca="false">IF(M341&gt;=Resumen!$B$5,"Alto","Bajo")</f>
        <v>Bajo</v>
      </c>
      <c r="AQ341" s="22" t="str">
        <f aca="false">IF(AO341&gt;=Resumen!$B$28,"Alto","Bajo")</f>
        <v>Bajo</v>
      </c>
      <c r="AR341" s="22" t="str">
        <f aca="false">AP341&amp;" Potencial / "&amp;AQ341&amp;" Share"</f>
        <v>Bajo Potencial / Bajo Share</v>
      </c>
      <c r="AS341" s="22" t="str">
        <f aca="false">IF(Q341="Sí",IF(AO341&gt;=Resumen!$B$29,"Alto","Bajo"),"")</f>
        <v>Bajo</v>
      </c>
      <c r="AT341" s="22" t="str">
        <f aca="false">IF(AS341&lt;&gt;"",AP341&amp;" Potencial / "&amp;AS341&amp;" Share","")</f>
        <v>Bajo Potencial / Bajo Share</v>
      </c>
      <c r="AU341" s="22" t="str">
        <f aca="false">IF(AH341="","Sin dato",IF(AH341-AO341&gt;Resumen!$B$6,"Sobre-exhibido",IF(AO341-AH341&gt;Resumen!$B$6,"Sub-exhibido","En línea")))</f>
        <v>En línea</v>
      </c>
      <c r="AV341" s="22" t="n">
        <f aca="false">IF(AT341="","",IF(AT341="Alto Potencial / Bajo Share",1,IF(AT341="Alto Potencial / Alto Share",2,IF(AT341="Bajo Potencial / Alto Share",3,4))))</f>
        <v>4</v>
      </c>
      <c r="AW341" s="22" t="str">
        <f aca="false">IF(Q341="No","Sin competencia directa",IF(AV341=1,"1 - Foco Conquista (Alto Pot / Bajo Share)",IF(AV341=2,"2 - Foco Defensa (Alto Pot / Alto Share)",IF(AV341=3,"3 - Monitoreo (Bajo Pot / Alto Share)","4 - Baja Prioridad (Bajo Pot / Bajo Share)"))))</f>
        <v>4 - Baja Prioridad (Bajo Pot / Bajo Share)</v>
      </c>
      <c r="AX341" s="12" t="str">
        <f aca="false">IF(OR(IFERROR(AND(W341&lt;&gt;"",Y341&lt;&gt;"",Y341-W341&gt;Resumen!$B$8),FALSE()),IFERROR(AND(X341&lt;&gt;"",Y341&lt;&gt;"",Y341-X341&gt;Resumen!$B$8),FALSE())),MAX(IF(IFERROR(AND(W341&lt;&gt;"",Y341&lt;&gt;"",Y341-W341&gt;Resumen!$B$8),FALSE()),Y341-W341,0),IF(IFERROR(AND(X341&lt;&gt;"",Y341&lt;&gt;"",Y341-X341&gt;Resumen!$B$8),FALSE()),Y341-X341,0)),"")</f>
        <v/>
      </c>
      <c r="AY341" s="22" t="str">
        <f aca="false">IF(OR(IFERROR(AND(W341&lt;&gt;"",Y341&lt;&gt;"",Y341-W341&gt;Resumen!$B$8),FALSE()),IFERROR(AND(X341&lt;&gt;"",Y341&lt;&gt;"",Y341-X341&gt;Resumen!$B$8),FALSE())),TRIM("Lays tiene mayor markup que "&amp;IF(IFERROR(AND(W341&lt;&gt;"",Y341&lt;&gt;"",Y341-W341&gt;Resumen!$B$8),FALSE()),"Quento ","")&amp;IF(IFERROR(AND(X341&lt;&gt;"",Y341&lt;&gt;"",Y341-X341&gt;Resumen!$B$8),FALSE()),"Julicroc ","")&amp;"en este PDV"),"")</f>
        <v/>
      </c>
      <c r="AZ341" s="22" t="str">
        <f aca="false">IF(COUNTIF('Plan Pehuamar - Lista'!$A$2:$A$167,A341)&gt;0,"Sí","No")</f>
        <v>No</v>
      </c>
      <c r="BA341" s="22" t="str">
        <f aca="false">IF(COUNTIF('Plan Combo 9+1'!$A$2:$A$226,A341)&gt;0,"Sí","No")</f>
        <v>No</v>
      </c>
      <c r="BB341" s="22" t="str">
        <f aca="false">IF(AH341="","No",IF(BA341="Sí",IF((AO341-AH341)&gt;Resumen!$B$6,"Sí","No"),IF((AO341-AH341)&gt;=Resumen!$B$132,"Sí","No")))</f>
        <v>No</v>
      </c>
      <c r="BC341" s="22" t="str">
        <f aca="false">IF(AND(N341="Sí",AL341="Sí",AI341=0),"Sí","No")</f>
        <v>No</v>
      </c>
      <c r="BD341" s="22" t="str">
        <f aca="false">IF(COUNTIF('Plan 9+1 (con Pehuamar)'!$A$2:$A$227,A341)&gt;0,"Sí","No")</f>
        <v>No</v>
      </c>
    </row>
    <row r="342" customFormat="false" ht="15" hidden="false" customHeight="true" outlineLevel="0" collapsed="false">
      <c r="A342" s="6" t="n">
        <v>401385</v>
      </c>
      <c r="B342" s="6" t="n">
        <v>2</v>
      </c>
      <c r="C342" s="6" t="n">
        <v>203</v>
      </c>
      <c r="D342" s="6" t="s">
        <v>315</v>
      </c>
      <c r="E342" s="6" t="s">
        <v>556</v>
      </c>
      <c r="F342" s="6" t="s">
        <v>196</v>
      </c>
      <c r="G342" s="6" t="s">
        <v>129</v>
      </c>
      <c r="H342" s="6" t="s">
        <v>197</v>
      </c>
      <c r="I342" s="27" t="n">
        <v>0</v>
      </c>
      <c r="J342" s="27" t="n">
        <v>0</v>
      </c>
      <c r="K342" s="27" t="n">
        <v>13.7</v>
      </c>
      <c r="L342" s="28" t="n">
        <f aca="false">I342+J342</f>
        <v>0</v>
      </c>
      <c r="M342" s="28" t="n">
        <f aca="false">L342+K342</f>
        <v>13.7</v>
      </c>
      <c r="N342" s="22" t="str">
        <f aca="false">IF(I342&gt;0,"Sí","No")</f>
        <v>No</v>
      </c>
      <c r="O342" s="22" t="str">
        <f aca="false">IF(J342&gt;0,"Sí","No")</f>
        <v>No</v>
      </c>
      <c r="P342" s="22" t="str">
        <f aca="false">IF(K342&gt;0,"Sí","No")</f>
        <v>Sí</v>
      </c>
      <c r="Q342" s="22" t="str">
        <f aca="false">IF(OR(I342&gt;0,J342&gt;0),"Sí","No")</f>
        <v>No</v>
      </c>
      <c r="R342" s="27"/>
      <c r="S342" s="27"/>
      <c r="T342" s="27"/>
      <c r="U342" s="27"/>
      <c r="V342" s="27"/>
      <c r="W342" s="12" t="str">
        <f aca="false">IF(AND(I342&gt;0,R342&gt;0),(S342-R342)/R342,"")</f>
        <v/>
      </c>
      <c r="X342" s="12" t="str">
        <f aca="false">IF(AND(J342&gt;0,T342&gt;0),(U342-T342)/T342,"")</f>
        <v/>
      </c>
      <c r="Y342" s="12" t="str">
        <f aca="false">IF(AND(K342&gt;0,V342&gt;0),(V342-Resumen!$B$7)/Resumen!$B$7,"")</f>
        <v/>
      </c>
      <c r="Z342" s="28" t="str">
        <f aca="false">IF(AND(K342&gt;0,I342&gt;0,V342&gt;0,S342&gt;0),V342-S342,"")</f>
        <v/>
      </c>
      <c r="AA342" s="12" t="str">
        <f aca="false">IF(Z342&lt;&gt;"",Z342/S342,"")</f>
        <v/>
      </c>
      <c r="AB342" s="28" t="str">
        <f aca="false">IF(AND(K342&gt;0,J342&gt;0,V342&gt;0,U342&gt;0),V342-U342,"")</f>
        <v/>
      </c>
      <c r="AC342" s="12" t="str">
        <f aca="false">IF(AB342&lt;&gt;"",AB342/U342,"")</f>
        <v/>
      </c>
      <c r="AD342" s="27" t="n">
        <v>0</v>
      </c>
      <c r="AE342" s="27" t="n">
        <v>0</v>
      </c>
      <c r="AF342" s="27" t="n">
        <v>0</v>
      </c>
      <c r="AG342" s="28" t="n">
        <f aca="false">AD342+AE342+AF342</f>
        <v>0</v>
      </c>
      <c r="AH342" s="12" t="str">
        <f aca="false">IF(AG342&gt;0,AD342/AG342,"")</f>
        <v/>
      </c>
      <c r="AI342" s="27" t="n">
        <v>0</v>
      </c>
      <c r="AJ342" s="27" t="n">
        <v>0</v>
      </c>
      <c r="AK342" s="27" t="n">
        <v>0</v>
      </c>
      <c r="AL342" s="22" t="str">
        <f aca="false">IF(OR(AJ342&gt;0,AK342&gt;0),"Sí","No")</f>
        <v>No</v>
      </c>
      <c r="AM342" s="6"/>
      <c r="AN342" s="6"/>
      <c r="AO342" s="12" t="n">
        <f aca="false">IF(M342&gt;0,K342/M342,"")</f>
        <v>1</v>
      </c>
      <c r="AP342" s="22" t="str">
        <f aca="false">IF(M342&gt;=Resumen!$B$5,"Alto","Bajo")</f>
        <v>Bajo</v>
      </c>
      <c r="AQ342" s="22" t="str">
        <f aca="false">IF(AO342&gt;=Resumen!$B$28,"Alto","Bajo")</f>
        <v>Alto</v>
      </c>
      <c r="AR342" s="22" t="str">
        <f aca="false">AP342&amp;" Potencial / "&amp;AQ342&amp;" Share"</f>
        <v>Bajo Potencial / Alto Share</v>
      </c>
      <c r="AS342" s="22" t="str">
        <f aca="false">IF(Q342="Sí",IF(AO342&gt;=Resumen!$B$29,"Alto","Bajo"),"")</f>
        <v/>
      </c>
      <c r="AT342" s="22" t="str">
        <f aca="false">IF(AS342&lt;&gt;"",AP342&amp;" Potencial / "&amp;AS342&amp;" Share","")</f>
        <v/>
      </c>
      <c r="AU342" s="22" t="str">
        <f aca="false">IF(AH342="","Sin dato",IF(AH342-AO342&gt;Resumen!$B$6,"Sobre-exhibido",IF(AO342-AH342&gt;Resumen!$B$6,"Sub-exhibido","En línea")))</f>
        <v>Sin dato</v>
      </c>
      <c r="AV342" s="22" t="str">
        <f aca="false">IF(AT342="","",IF(AT342="Alto Potencial / Bajo Share",1,IF(AT342="Alto Potencial / Alto Share",2,IF(AT342="Bajo Potencial / Alto Share",3,4))))</f>
        <v/>
      </c>
      <c r="AW342" s="22" t="str">
        <f aca="false">IF(Q342="No","Sin competencia directa",IF(AV342=1,"1 - Foco Conquista (Alto Pot / Bajo Share)",IF(AV342=2,"2 - Foco Defensa (Alto Pot / Alto Share)",IF(AV342=3,"3 - Monitoreo (Bajo Pot / Alto Share)","4 - Baja Prioridad (Bajo Pot / Bajo Share)"))))</f>
        <v>Sin competencia directa</v>
      </c>
      <c r="AX342" s="12" t="str">
        <f aca="false">IF(OR(IFERROR(AND(W342&lt;&gt;"",Y342&lt;&gt;"",Y342-W342&gt;Resumen!$B$8),FALSE()),IFERROR(AND(X342&lt;&gt;"",Y342&lt;&gt;"",Y342-X342&gt;Resumen!$B$8),FALSE())),MAX(IF(IFERROR(AND(W342&lt;&gt;"",Y342&lt;&gt;"",Y342-W342&gt;Resumen!$B$8),FALSE()),Y342-W342,0),IF(IFERROR(AND(X342&lt;&gt;"",Y342&lt;&gt;"",Y342-X342&gt;Resumen!$B$8),FALSE()),Y342-X342,0)),"")</f>
        <v/>
      </c>
      <c r="AY342" s="22" t="str">
        <f aca="false">IF(OR(IFERROR(AND(W342&lt;&gt;"",Y342&lt;&gt;"",Y342-W342&gt;Resumen!$B$8),FALSE()),IFERROR(AND(X342&lt;&gt;"",Y342&lt;&gt;"",Y342-X342&gt;Resumen!$B$8),FALSE())),TRIM("Lays tiene mayor markup que "&amp;IF(IFERROR(AND(W342&lt;&gt;"",Y342&lt;&gt;"",Y342-W342&gt;Resumen!$B$8),FALSE()),"Quento ","")&amp;IF(IFERROR(AND(X342&lt;&gt;"",Y342&lt;&gt;"",Y342-X342&gt;Resumen!$B$8),FALSE()),"Julicroc ","")&amp;"en este PDV"),"")</f>
        <v/>
      </c>
      <c r="AZ342" s="22" t="str">
        <f aca="false">IF(COUNTIF('Plan Pehuamar - Lista'!$A$2:$A$167,A342)&gt;0,"Sí","No")</f>
        <v>No</v>
      </c>
      <c r="BA342" s="22" t="str">
        <f aca="false">IF(COUNTIF('Plan Combo 9+1'!$A$2:$A$226,A342)&gt;0,"Sí","No")</f>
        <v>No</v>
      </c>
      <c r="BB342" s="22" t="str">
        <f aca="false">IF(AH342="","No",IF(BA342="Sí",IF((AO342-AH342)&gt;Resumen!$B$6,"Sí","No"),IF((AO342-AH342)&gt;=Resumen!$B$132,"Sí","No")))</f>
        <v>No</v>
      </c>
      <c r="BC342" s="22" t="str">
        <f aca="false">IF(AND(N342="Sí",AL342="Sí",AI342=0),"Sí","No")</f>
        <v>No</v>
      </c>
      <c r="BD342" s="22" t="str">
        <f aca="false">IF(COUNTIF('Plan 9+1 (con Pehuamar)'!$A$2:$A$227,A342)&gt;0,"Sí","No")</f>
        <v>No</v>
      </c>
    </row>
    <row r="343" customFormat="false" ht="15" hidden="false" customHeight="true" outlineLevel="0" collapsed="false">
      <c r="A343" s="6" t="n">
        <v>401416</v>
      </c>
      <c r="B343" s="6" t="n">
        <v>2</v>
      </c>
      <c r="C343" s="6" t="n">
        <v>203</v>
      </c>
      <c r="D343" s="6" t="s">
        <v>315</v>
      </c>
      <c r="E343" s="6" t="s">
        <v>557</v>
      </c>
      <c r="F343" s="6" t="s">
        <v>201</v>
      </c>
      <c r="G343" s="6" t="s">
        <v>129</v>
      </c>
      <c r="H343" s="6" t="s">
        <v>197</v>
      </c>
      <c r="I343" s="27" t="n">
        <v>0</v>
      </c>
      <c r="J343" s="27" t="n">
        <v>0</v>
      </c>
      <c r="K343" s="27" t="n">
        <v>0.2</v>
      </c>
      <c r="L343" s="28" t="n">
        <f aca="false">I343+J343</f>
        <v>0</v>
      </c>
      <c r="M343" s="28" t="n">
        <f aca="false">L343+K343</f>
        <v>0.2</v>
      </c>
      <c r="N343" s="22" t="str">
        <f aca="false">IF(I343&gt;0,"Sí","No")</f>
        <v>No</v>
      </c>
      <c r="O343" s="22" t="str">
        <f aca="false">IF(J343&gt;0,"Sí","No")</f>
        <v>No</v>
      </c>
      <c r="P343" s="22" t="str">
        <f aca="false">IF(K343&gt;0,"Sí","No")</f>
        <v>Sí</v>
      </c>
      <c r="Q343" s="22" t="str">
        <f aca="false">IF(OR(I343&gt;0,J343&gt;0),"Sí","No")</f>
        <v>No</v>
      </c>
      <c r="R343" s="27"/>
      <c r="S343" s="27"/>
      <c r="T343" s="27"/>
      <c r="U343" s="27"/>
      <c r="V343" s="27"/>
      <c r="W343" s="12" t="str">
        <f aca="false">IF(AND(I343&gt;0,R343&gt;0),(S343-R343)/R343,"")</f>
        <v/>
      </c>
      <c r="X343" s="12" t="str">
        <f aca="false">IF(AND(J343&gt;0,T343&gt;0),(U343-T343)/T343,"")</f>
        <v/>
      </c>
      <c r="Y343" s="12" t="str">
        <f aca="false">IF(AND(K343&gt;0,V343&gt;0),(V343-Resumen!$B$7)/Resumen!$B$7,"")</f>
        <v/>
      </c>
      <c r="Z343" s="28" t="str">
        <f aca="false">IF(AND(K343&gt;0,I343&gt;0,V343&gt;0,S343&gt;0),V343-S343,"")</f>
        <v/>
      </c>
      <c r="AA343" s="12" t="str">
        <f aca="false">IF(Z343&lt;&gt;"",Z343/S343,"")</f>
        <v/>
      </c>
      <c r="AB343" s="28" t="str">
        <f aca="false">IF(AND(K343&gt;0,J343&gt;0,V343&gt;0,U343&gt;0),V343-U343,"")</f>
        <v/>
      </c>
      <c r="AC343" s="12" t="str">
        <f aca="false">IF(AB343&lt;&gt;"",AB343/U343,"")</f>
        <v/>
      </c>
      <c r="AD343" s="27" t="n">
        <v>0</v>
      </c>
      <c r="AE343" s="27" t="n">
        <v>0</v>
      </c>
      <c r="AF343" s="27" t="n">
        <v>0</v>
      </c>
      <c r="AG343" s="28" t="n">
        <f aca="false">AD343+AE343+AF343</f>
        <v>0</v>
      </c>
      <c r="AH343" s="12" t="str">
        <f aca="false">IF(AG343&gt;0,AD343/AG343,"")</f>
        <v/>
      </c>
      <c r="AI343" s="27" t="n">
        <v>0</v>
      </c>
      <c r="AJ343" s="27" t="n">
        <v>0</v>
      </c>
      <c r="AK343" s="27" t="n">
        <v>0</v>
      </c>
      <c r="AL343" s="22" t="str">
        <f aca="false">IF(OR(AJ343&gt;0,AK343&gt;0),"Sí","No")</f>
        <v>No</v>
      </c>
      <c r="AM343" s="6"/>
      <c r="AN343" s="6"/>
      <c r="AO343" s="12" t="n">
        <f aca="false">IF(M343&gt;0,K343/M343,"")</f>
        <v>1</v>
      </c>
      <c r="AP343" s="22" t="str">
        <f aca="false">IF(M343&gt;=Resumen!$B$5,"Alto","Bajo")</f>
        <v>Bajo</v>
      </c>
      <c r="AQ343" s="22" t="str">
        <f aca="false">IF(AO343&gt;=Resumen!$B$28,"Alto","Bajo")</f>
        <v>Alto</v>
      </c>
      <c r="AR343" s="22" t="str">
        <f aca="false">AP343&amp;" Potencial / "&amp;AQ343&amp;" Share"</f>
        <v>Bajo Potencial / Alto Share</v>
      </c>
      <c r="AS343" s="22" t="str">
        <f aca="false">IF(Q343="Sí",IF(AO343&gt;=Resumen!$B$29,"Alto","Bajo"),"")</f>
        <v/>
      </c>
      <c r="AT343" s="22" t="str">
        <f aca="false">IF(AS343&lt;&gt;"",AP343&amp;" Potencial / "&amp;AS343&amp;" Share","")</f>
        <v/>
      </c>
      <c r="AU343" s="22" t="str">
        <f aca="false">IF(AH343="","Sin dato",IF(AH343-AO343&gt;Resumen!$B$6,"Sobre-exhibido",IF(AO343-AH343&gt;Resumen!$B$6,"Sub-exhibido","En línea")))</f>
        <v>Sin dato</v>
      </c>
      <c r="AV343" s="22" t="str">
        <f aca="false">IF(AT343="","",IF(AT343="Alto Potencial / Bajo Share",1,IF(AT343="Alto Potencial / Alto Share",2,IF(AT343="Bajo Potencial / Alto Share",3,4))))</f>
        <v/>
      </c>
      <c r="AW343" s="22" t="str">
        <f aca="false">IF(Q343="No","Sin competencia directa",IF(AV343=1,"1 - Foco Conquista (Alto Pot / Bajo Share)",IF(AV343=2,"2 - Foco Defensa (Alto Pot / Alto Share)",IF(AV343=3,"3 - Monitoreo (Bajo Pot / Alto Share)","4 - Baja Prioridad (Bajo Pot / Bajo Share)"))))</f>
        <v>Sin competencia directa</v>
      </c>
      <c r="AX343" s="12" t="str">
        <f aca="false">IF(OR(IFERROR(AND(W343&lt;&gt;"",Y343&lt;&gt;"",Y343-W343&gt;Resumen!$B$8),FALSE()),IFERROR(AND(X343&lt;&gt;"",Y343&lt;&gt;"",Y343-X343&gt;Resumen!$B$8),FALSE())),MAX(IF(IFERROR(AND(W343&lt;&gt;"",Y343&lt;&gt;"",Y343-W343&gt;Resumen!$B$8),FALSE()),Y343-W343,0),IF(IFERROR(AND(X343&lt;&gt;"",Y343&lt;&gt;"",Y343-X343&gt;Resumen!$B$8),FALSE()),Y343-X343,0)),"")</f>
        <v/>
      </c>
      <c r="AY343" s="22" t="str">
        <f aca="false">IF(OR(IFERROR(AND(W343&lt;&gt;"",Y343&lt;&gt;"",Y343-W343&gt;Resumen!$B$8),FALSE()),IFERROR(AND(X343&lt;&gt;"",Y343&lt;&gt;"",Y343-X343&gt;Resumen!$B$8),FALSE())),TRIM("Lays tiene mayor markup que "&amp;IF(IFERROR(AND(W343&lt;&gt;"",Y343&lt;&gt;"",Y343-W343&gt;Resumen!$B$8),FALSE()),"Quento ","")&amp;IF(IFERROR(AND(X343&lt;&gt;"",Y343&lt;&gt;"",Y343-X343&gt;Resumen!$B$8),FALSE()),"Julicroc ","")&amp;"en este PDV"),"")</f>
        <v/>
      </c>
      <c r="AZ343" s="22" t="str">
        <f aca="false">IF(COUNTIF('Plan Pehuamar - Lista'!$A$2:$A$167,A343)&gt;0,"Sí","No")</f>
        <v>No</v>
      </c>
      <c r="BA343" s="22" t="str">
        <f aca="false">IF(COUNTIF('Plan Combo 9+1'!$A$2:$A$226,A343)&gt;0,"Sí","No")</f>
        <v>No</v>
      </c>
      <c r="BB343" s="22" t="str">
        <f aca="false">IF(AH343="","No",IF(BA343="Sí",IF((AO343-AH343)&gt;Resumen!$B$6,"Sí","No"),IF((AO343-AH343)&gt;=Resumen!$B$132,"Sí","No")))</f>
        <v>No</v>
      </c>
      <c r="BC343" s="22" t="str">
        <f aca="false">IF(AND(N343="Sí",AL343="Sí",AI343=0),"Sí","No")</f>
        <v>No</v>
      </c>
      <c r="BD343" s="22" t="str">
        <f aca="false">IF(COUNTIF('Plan 9+1 (con Pehuamar)'!$A$2:$A$227,A343)&gt;0,"Sí","No")</f>
        <v>No</v>
      </c>
    </row>
    <row r="344" customFormat="false" ht="15" hidden="false" customHeight="true" outlineLevel="0" collapsed="false">
      <c r="A344" s="6" t="n">
        <v>401421</v>
      </c>
      <c r="B344" s="6" t="n">
        <v>2</v>
      </c>
      <c r="C344" s="6" t="n">
        <v>203</v>
      </c>
      <c r="D344" s="6" t="s">
        <v>315</v>
      </c>
      <c r="E344" s="6" t="s">
        <v>469</v>
      </c>
      <c r="F344" s="6" t="s">
        <v>558</v>
      </c>
      <c r="G344" s="6" t="s">
        <v>129</v>
      </c>
      <c r="H344" s="6" t="s">
        <v>197</v>
      </c>
      <c r="I344" s="27" t="n">
        <v>0</v>
      </c>
      <c r="J344" s="27" t="n">
        <v>0</v>
      </c>
      <c r="K344" s="27" t="n">
        <v>1.8</v>
      </c>
      <c r="L344" s="28" t="n">
        <f aca="false">I344+J344</f>
        <v>0</v>
      </c>
      <c r="M344" s="28" t="n">
        <f aca="false">L344+K344</f>
        <v>1.8</v>
      </c>
      <c r="N344" s="22" t="str">
        <f aca="false">IF(I344&gt;0,"Sí","No")</f>
        <v>No</v>
      </c>
      <c r="O344" s="22" t="str">
        <f aca="false">IF(J344&gt;0,"Sí","No")</f>
        <v>No</v>
      </c>
      <c r="P344" s="22" t="str">
        <f aca="false">IF(K344&gt;0,"Sí","No")</f>
        <v>Sí</v>
      </c>
      <c r="Q344" s="22" t="str">
        <f aca="false">IF(OR(I344&gt;0,J344&gt;0),"Sí","No")</f>
        <v>No</v>
      </c>
      <c r="R344" s="27"/>
      <c r="S344" s="27"/>
      <c r="T344" s="27"/>
      <c r="U344" s="27"/>
      <c r="V344" s="27"/>
      <c r="W344" s="12" t="str">
        <f aca="false">IF(AND(I344&gt;0,R344&gt;0),(S344-R344)/R344,"")</f>
        <v/>
      </c>
      <c r="X344" s="12" t="str">
        <f aca="false">IF(AND(J344&gt;0,T344&gt;0),(U344-T344)/T344,"")</f>
        <v/>
      </c>
      <c r="Y344" s="12" t="str">
        <f aca="false">IF(AND(K344&gt;0,V344&gt;0),(V344-Resumen!$B$7)/Resumen!$B$7,"")</f>
        <v/>
      </c>
      <c r="Z344" s="28" t="str">
        <f aca="false">IF(AND(K344&gt;0,I344&gt;0,V344&gt;0,S344&gt;0),V344-S344,"")</f>
        <v/>
      </c>
      <c r="AA344" s="12" t="str">
        <f aca="false">IF(Z344&lt;&gt;"",Z344/S344,"")</f>
        <v/>
      </c>
      <c r="AB344" s="28" t="str">
        <f aca="false">IF(AND(K344&gt;0,J344&gt;0,V344&gt;0,U344&gt;0),V344-U344,"")</f>
        <v/>
      </c>
      <c r="AC344" s="12" t="str">
        <f aca="false">IF(AB344&lt;&gt;"",AB344/U344,"")</f>
        <v/>
      </c>
      <c r="AD344" s="27" t="n">
        <v>0</v>
      </c>
      <c r="AE344" s="27" t="n">
        <v>0</v>
      </c>
      <c r="AF344" s="27" t="n">
        <v>0</v>
      </c>
      <c r="AG344" s="28" t="n">
        <f aca="false">AD344+AE344+AF344</f>
        <v>0</v>
      </c>
      <c r="AH344" s="12" t="str">
        <f aca="false">IF(AG344&gt;0,AD344/AG344,"")</f>
        <v/>
      </c>
      <c r="AI344" s="27" t="n">
        <v>0</v>
      </c>
      <c r="AJ344" s="27" t="n">
        <v>0</v>
      </c>
      <c r="AK344" s="27" t="n">
        <v>0</v>
      </c>
      <c r="AL344" s="22" t="str">
        <f aca="false">IF(OR(AJ344&gt;0,AK344&gt;0),"Sí","No")</f>
        <v>No</v>
      </c>
      <c r="AM344" s="6"/>
      <c r="AN344" s="6"/>
      <c r="AO344" s="12" t="n">
        <f aca="false">IF(M344&gt;0,K344/M344,"")</f>
        <v>1</v>
      </c>
      <c r="AP344" s="22" t="str">
        <f aca="false">IF(M344&gt;=Resumen!$B$5,"Alto","Bajo")</f>
        <v>Bajo</v>
      </c>
      <c r="AQ344" s="22" t="str">
        <f aca="false">IF(AO344&gt;=Resumen!$B$28,"Alto","Bajo")</f>
        <v>Alto</v>
      </c>
      <c r="AR344" s="22" t="str">
        <f aca="false">AP344&amp;" Potencial / "&amp;AQ344&amp;" Share"</f>
        <v>Bajo Potencial / Alto Share</v>
      </c>
      <c r="AS344" s="22" t="str">
        <f aca="false">IF(Q344="Sí",IF(AO344&gt;=Resumen!$B$29,"Alto","Bajo"),"")</f>
        <v/>
      </c>
      <c r="AT344" s="22" t="str">
        <f aca="false">IF(AS344&lt;&gt;"",AP344&amp;" Potencial / "&amp;AS344&amp;" Share","")</f>
        <v/>
      </c>
      <c r="AU344" s="22" t="str">
        <f aca="false">IF(AH344="","Sin dato",IF(AH344-AO344&gt;Resumen!$B$6,"Sobre-exhibido",IF(AO344-AH344&gt;Resumen!$B$6,"Sub-exhibido","En línea")))</f>
        <v>Sin dato</v>
      </c>
      <c r="AV344" s="22" t="str">
        <f aca="false">IF(AT344="","",IF(AT344="Alto Potencial / Bajo Share",1,IF(AT344="Alto Potencial / Alto Share",2,IF(AT344="Bajo Potencial / Alto Share",3,4))))</f>
        <v/>
      </c>
      <c r="AW344" s="22" t="str">
        <f aca="false">IF(Q344="No","Sin competencia directa",IF(AV344=1,"1 - Foco Conquista (Alto Pot / Bajo Share)",IF(AV344=2,"2 - Foco Defensa (Alto Pot / Alto Share)",IF(AV344=3,"3 - Monitoreo (Bajo Pot / Alto Share)","4 - Baja Prioridad (Bajo Pot / Bajo Share)"))))</f>
        <v>Sin competencia directa</v>
      </c>
      <c r="AX344" s="12" t="str">
        <f aca="false">IF(OR(IFERROR(AND(W344&lt;&gt;"",Y344&lt;&gt;"",Y344-W344&gt;Resumen!$B$8),FALSE()),IFERROR(AND(X344&lt;&gt;"",Y344&lt;&gt;"",Y344-X344&gt;Resumen!$B$8),FALSE())),MAX(IF(IFERROR(AND(W344&lt;&gt;"",Y344&lt;&gt;"",Y344-W344&gt;Resumen!$B$8),FALSE()),Y344-W344,0),IF(IFERROR(AND(X344&lt;&gt;"",Y344&lt;&gt;"",Y344-X344&gt;Resumen!$B$8),FALSE()),Y344-X344,0)),"")</f>
        <v/>
      </c>
      <c r="AY344" s="22" t="str">
        <f aca="false">IF(OR(IFERROR(AND(W344&lt;&gt;"",Y344&lt;&gt;"",Y344-W344&gt;Resumen!$B$8),FALSE()),IFERROR(AND(X344&lt;&gt;"",Y344&lt;&gt;"",Y344-X344&gt;Resumen!$B$8),FALSE())),TRIM("Lays tiene mayor markup que "&amp;IF(IFERROR(AND(W344&lt;&gt;"",Y344&lt;&gt;"",Y344-W344&gt;Resumen!$B$8),FALSE()),"Quento ","")&amp;IF(IFERROR(AND(X344&lt;&gt;"",Y344&lt;&gt;"",Y344-X344&gt;Resumen!$B$8),FALSE()),"Julicroc ","")&amp;"en este PDV"),"")</f>
        <v/>
      </c>
      <c r="AZ344" s="22" t="str">
        <f aca="false">IF(COUNTIF('Plan Pehuamar - Lista'!$A$2:$A$167,A344)&gt;0,"Sí","No")</f>
        <v>No</v>
      </c>
      <c r="BA344" s="22" t="str">
        <f aca="false">IF(COUNTIF('Plan Combo 9+1'!$A$2:$A$226,A344)&gt;0,"Sí","No")</f>
        <v>No</v>
      </c>
      <c r="BB344" s="22" t="str">
        <f aca="false">IF(AH344="","No",IF(BA344="Sí",IF((AO344-AH344)&gt;Resumen!$B$6,"Sí","No"),IF((AO344-AH344)&gt;=Resumen!$B$132,"Sí","No")))</f>
        <v>No</v>
      </c>
      <c r="BC344" s="22" t="str">
        <f aca="false">IF(AND(N344="Sí",AL344="Sí",AI344=0),"Sí","No")</f>
        <v>No</v>
      </c>
      <c r="BD344" s="22" t="str">
        <f aca="false">IF(COUNTIF('Plan 9+1 (con Pehuamar)'!$A$2:$A$227,A344)&gt;0,"Sí","No")</f>
        <v>No</v>
      </c>
    </row>
    <row r="345" customFormat="false" ht="15" hidden="false" customHeight="true" outlineLevel="0" collapsed="false">
      <c r="A345" s="6" t="n">
        <v>401425</v>
      </c>
      <c r="B345" s="6" t="n">
        <v>2</v>
      </c>
      <c r="C345" s="6" t="n">
        <v>203</v>
      </c>
      <c r="D345" s="6" t="s">
        <v>315</v>
      </c>
      <c r="E345" s="6" t="s">
        <v>446</v>
      </c>
      <c r="F345" s="6" t="s">
        <v>210</v>
      </c>
      <c r="G345" s="6" t="s">
        <v>129</v>
      </c>
      <c r="H345" s="6" t="s">
        <v>197</v>
      </c>
      <c r="I345" s="27" t="n">
        <v>0</v>
      </c>
      <c r="J345" s="27" t="n">
        <v>0</v>
      </c>
      <c r="K345" s="27" t="n">
        <v>0.8</v>
      </c>
      <c r="L345" s="28" t="n">
        <f aca="false">I345+J345</f>
        <v>0</v>
      </c>
      <c r="M345" s="28" t="n">
        <f aca="false">L345+K345</f>
        <v>0.8</v>
      </c>
      <c r="N345" s="22" t="str">
        <f aca="false">IF(I345&gt;0,"Sí","No")</f>
        <v>No</v>
      </c>
      <c r="O345" s="22" t="str">
        <f aca="false">IF(J345&gt;0,"Sí","No")</f>
        <v>No</v>
      </c>
      <c r="P345" s="22" t="str">
        <f aca="false">IF(K345&gt;0,"Sí","No")</f>
        <v>Sí</v>
      </c>
      <c r="Q345" s="22" t="str">
        <f aca="false">IF(OR(I345&gt;0,J345&gt;0),"Sí","No")</f>
        <v>No</v>
      </c>
      <c r="R345" s="27"/>
      <c r="S345" s="27"/>
      <c r="T345" s="27"/>
      <c r="U345" s="27"/>
      <c r="V345" s="27"/>
      <c r="W345" s="12" t="str">
        <f aca="false">IF(AND(I345&gt;0,R345&gt;0),(S345-R345)/R345,"")</f>
        <v/>
      </c>
      <c r="X345" s="12" t="str">
        <f aca="false">IF(AND(J345&gt;0,T345&gt;0),(U345-T345)/T345,"")</f>
        <v/>
      </c>
      <c r="Y345" s="12" t="str">
        <f aca="false">IF(AND(K345&gt;0,V345&gt;0),(V345-Resumen!$B$7)/Resumen!$B$7,"")</f>
        <v/>
      </c>
      <c r="Z345" s="28" t="str">
        <f aca="false">IF(AND(K345&gt;0,I345&gt;0,V345&gt;0,S345&gt;0),V345-S345,"")</f>
        <v/>
      </c>
      <c r="AA345" s="12" t="str">
        <f aca="false">IF(Z345&lt;&gt;"",Z345/S345,"")</f>
        <v/>
      </c>
      <c r="AB345" s="28" t="str">
        <f aca="false">IF(AND(K345&gt;0,J345&gt;0,V345&gt;0,U345&gt;0),V345-U345,"")</f>
        <v/>
      </c>
      <c r="AC345" s="12" t="str">
        <f aca="false">IF(AB345&lt;&gt;"",AB345/U345,"")</f>
        <v/>
      </c>
      <c r="AD345" s="27" t="n">
        <v>0</v>
      </c>
      <c r="AE345" s="27" t="n">
        <v>0</v>
      </c>
      <c r="AF345" s="27" t="n">
        <v>0</v>
      </c>
      <c r="AG345" s="28" t="n">
        <f aca="false">AD345+AE345+AF345</f>
        <v>0</v>
      </c>
      <c r="AH345" s="12" t="str">
        <f aca="false">IF(AG345&gt;0,AD345/AG345,"")</f>
        <v/>
      </c>
      <c r="AI345" s="27" t="n">
        <v>0</v>
      </c>
      <c r="AJ345" s="27" t="n">
        <v>0</v>
      </c>
      <c r="AK345" s="27" t="n">
        <v>0</v>
      </c>
      <c r="AL345" s="22" t="str">
        <f aca="false">IF(OR(AJ345&gt;0,AK345&gt;0),"Sí","No")</f>
        <v>No</v>
      </c>
      <c r="AM345" s="6"/>
      <c r="AN345" s="6"/>
      <c r="AO345" s="12" t="n">
        <f aca="false">IF(M345&gt;0,K345/M345,"")</f>
        <v>1</v>
      </c>
      <c r="AP345" s="22" t="str">
        <f aca="false">IF(M345&gt;=Resumen!$B$5,"Alto","Bajo")</f>
        <v>Bajo</v>
      </c>
      <c r="AQ345" s="22" t="str">
        <f aca="false">IF(AO345&gt;=Resumen!$B$28,"Alto","Bajo")</f>
        <v>Alto</v>
      </c>
      <c r="AR345" s="22" t="str">
        <f aca="false">AP345&amp;" Potencial / "&amp;AQ345&amp;" Share"</f>
        <v>Bajo Potencial / Alto Share</v>
      </c>
      <c r="AS345" s="22" t="str">
        <f aca="false">IF(Q345="Sí",IF(AO345&gt;=Resumen!$B$29,"Alto","Bajo"),"")</f>
        <v/>
      </c>
      <c r="AT345" s="22" t="str">
        <f aca="false">IF(AS345&lt;&gt;"",AP345&amp;" Potencial / "&amp;AS345&amp;" Share","")</f>
        <v/>
      </c>
      <c r="AU345" s="22" t="str">
        <f aca="false">IF(AH345="","Sin dato",IF(AH345-AO345&gt;Resumen!$B$6,"Sobre-exhibido",IF(AO345-AH345&gt;Resumen!$B$6,"Sub-exhibido","En línea")))</f>
        <v>Sin dato</v>
      </c>
      <c r="AV345" s="22" t="str">
        <f aca="false">IF(AT345="","",IF(AT345="Alto Potencial / Bajo Share",1,IF(AT345="Alto Potencial / Alto Share",2,IF(AT345="Bajo Potencial / Alto Share",3,4))))</f>
        <v/>
      </c>
      <c r="AW345" s="22" t="str">
        <f aca="false">IF(Q345="No","Sin competencia directa",IF(AV345=1,"1 - Foco Conquista (Alto Pot / Bajo Share)",IF(AV345=2,"2 - Foco Defensa (Alto Pot / Alto Share)",IF(AV345=3,"3 - Monitoreo (Bajo Pot / Alto Share)","4 - Baja Prioridad (Bajo Pot / Bajo Share)"))))</f>
        <v>Sin competencia directa</v>
      </c>
      <c r="AX345" s="12" t="str">
        <f aca="false">IF(OR(IFERROR(AND(W345&lt;&gt;"",Y345&lt;&gt;"",Y345-W345&gt;Resumen!$B$8),FALSE()),IFERROR(AND(X345&lt;&gt;"",Y345&lt;&gt;"",Y345-X345&gt;Resumen!$B$8),FALSE())),MAX(IF(IFERROR(AND(W345&lt;&gt;"",Y345&lt;&gt;"",Y345-W345&gt;Resumen!$B$8),FALSE()),Y345-W345,0),IF(IFERROR(AND(X345&lt;&gt;"",Y345&lt;&gt;"",Y345-X345&gt;Resumen!$B$8),FALSE()),Y345-X345,0)),"")</f>
        <v/>
      </c>
      <c r="AY345" s="22" t="str">
        <f aca="false">IF(OR(IFERROR(AND(W345&lt;&gt;"",Y345&lt;&gt;"",Y345-W345&gt;Resumen!$B$8),FALSE()),IFERROR(AND(X345&lt;&gt;"",Y345&lt;&gt;"",Y345-X345&gt;Resumen!$B$8),FALSE())),TRIM("Lays tiene mayor markup que "&amp;IF(IFERROR(AND(W345&lt;&gt;"",Y345&lt;&gt;"",Y345-W345&gt;Resumen!$B$8),FALSE()),"Quento ","")&amp;IF(IFERROR(AND(X345&lt;&gt;"",Y345&lt;&gt;"",Y345-X345&gt;Resumen!$B$8),FALSE()),"Julicroc ","")&amp;"en este PDV"),"")</f>
        <v/>
      </c>
      <c r="AZ345" s="22" t="str">
        <f aca="false">IF(COUNTIF('Plan Pehuamar - Lista'!$A$2:$A$167,A345)&gt;0,"Sí","No")</f>
        <v>No</v>
      </c>
      <c r="BA345" s="22" t="str">
        <f aca="false">IF(COUNTIF('Plan Combo 9+1'!$A$2:$A$226,A345)&gt;0,"Sí","No")</f>
        <v>No</v>
      </c>
      <c r="BB345" s="22" t="str">
        <f aca="false">IF(AH345="","No",IF(BA345="Sí",IF((AO345-AH345)&gt;Resumen!$B$6,"Sí","No"),IF((AO345-AH345)&gt;=Resumen!$B$132,"Sí","No")))</f>
        <v>No</v>
      </c>
      <c r="BC345" s="22" t="str">
        <f aca="false">IF(AND(N345="Sí",AL345="Sí",AI345=0),"Sí","No")</f>
        <v>No</v>
      </c>
      <c r="BD345" s="22" t="str">
        <f aca="false">IF(COUNTIF('Plan 9+1 (con Pehuamar)'!$A$2:$A$227,A345)&gt;0,"Sí","No")</f>
        <v>No</v>
      </c>
    </row>
    <row r="346" customFormat="false" ht="15" hidden="false" customHeight="true" outlineLevel="0" collapsed="false">
      <c r="A346" s="6" t="n">
        <v>401479</v>
      </c>
      <c r="B346" s="6" t="n">
        <v>2</v>
      </c>
      <c r="C346" s="6" t="n">
        <v>203</v>
      </c>
      <c r="D346" s="6" t="s">
        <v>315</v>
      </c>
      <c r="E346" s="6" t="s">
        <v>559</v>
      </c>
      <c r="F346" s="6" t="s">
        <v>206</v>
      </c>
      <c r="G346" s="6" t="s">
        <v>129</v>
      </c>
      <c r="H346" s="6" t="s">
        <v>197</v>
      </c>
      <c r="I346" s="27" t="n">
        <v>0</v>
      </c>
      <c r="J346" s="27" t="n">
        <v>0</v>
      </c>
      <c r="K346" s="27" t="n">
        <v>0.6</v>
      </c>
      <c r="L346" s="28" t="n">
        <f aca="false">I346+J346</f>
        <v>0</v>
      </c>
      <c r="M346" s="28" t="n">
        <f aca="false">L346+K346</f>
        <v>0.6</v>
      </c>
      <c r="N346" s="22" t="str">
        <f aca="false">IF(I346&gt;0,"Sí","No")</f>
        <v>No</v>
      </c>
      <c r="O346" s="22" t="str">
        <f aca="false">IF(J346&gt;0,"Sí","No")</f>
        <v>No</v>
      </c>
      <c r="P346" s="22" t="str">
        <f aca="false">IF(K346&gt;0,"Sí","No")</f>
        <v>Sí</v>
      </c>
      <c r="Q346" s="22" t="str">
        <f aca="false">IF(OR(I346&gt;0,J346&gt;0),"Sí","No")</f>
        <v>No</v>
      </c>
      <c r="R346" s="27"/>
      <c r="S346" s="27"/>
      <c r="T346" s="27"/>
      <c r="U346" s="27"/>
      <c r="V346" s="27"/>
      <c r="W346" s="12" t="str">
        <f aca="false">IF(AND(I346&gt;0,R346&gt;0),(S346-R346)/R346,"")</f>
        <v/>
      </c>
      <c r="X346" s="12" t="str">
        <f aca="false">IF(AND(J346&gt;0,T346&gt;0),(U346-T346)/T346,"")</f>
        <v/>
      </c>
      <c r="Y346" s="12" t="str">
        <f aca="false">IF(AND(K346&gt;0,V346&gt;0),(V346-Resumen!$B$7)/Resumen!$B$7,"")</f>
        <v/>
      </c>
      <c r="Z346" s="28" t="str">
        <f aca="false">IF(AND(K346&gt;0,I346&gt;0,V346&gt;0,S346&gt;0),V346-S346,"")</f>
        <v/>
      </c>
      <c r="AA346" s="12" t="str">
        <f aca="false">IF(Z346&lt;&gt;"",Z346/S346,"")</f>
        <v/>
      </c>
      <c r="AB346" s="28" t="str">
        <f aca="false">IF(AND(K346&gt;0,J346&gt;0,V346&gt;0,U346&gt;0),V346-U346,"")</f>
        <v/>
      </c>
      <c r="AC346" s="12" t="str">
        <f aca="false">IF(AB346&lt;&gt;"",AB346/U346,"")</f>
        <v/>
      </c>
      <c r="AD346" s="27" t="n">
        <v>0</v>
      </c>
      <c r="AE346" s="27" t="n">
        <v>0</v>
      </c>
      <c r="AF346" s="27" t="n">
        <v>0</v>
      </c>
      <c r="AG346" s="28" t="n">
        <f aca="false">AD346+AE346+AF346</f>
        <v>0</v>
      </c>
      <c r="AH346" s="12" t="str">
        <f aca="false">IF(AG346&gt;0,AD346/AG346,"")</f>
        <v/>
      </c>
      <c r="AI346" s="27" t="n">
        <v>0</v>
      </c>
      <c r="AJ346" s="27" t="n">
        <v>0</v>
      </c>
      <c r="AK346" s="27" t="n">
        <v>0</v>
      </c>
      <c r="AL346" s="22" t="str">
        <f aca="false">IF(OR(AJ346&gt;0,AK346&gt;0),"Sí","No")</f>
        <v>No</v>
      </c>
      <c r="AM346" s="6"/>
      <c r="AN346" s="6"/>
      <c r="AO346" s="12" t="n">
        <f aca="false">IF(M346&gt;0,K346/M346,"")</f>
        <v>1</v>
      </c>
      <c r="AP346" s="22" t="str">
        <f aca="false">IF(M346&gt;=Resumen!$B$5,"Alto","Bajo")</f>
        <v>Bajo</v>
      </c>
      <c r="AQ346" s="22" t="str">
        <f aca="false">IF(AO346&gt;=Resumen!$B$28,"Alto","Bajo")</f>
        <v>Alto</v>
      </c>
      <c r="AR346" s="22" t="str">
        <f aca="false">AP346&amp;" Potencial / "&amp;AQ346&amp;" Share"</f>
        <v>Bajo Potencial / Alto Share</v>
      </c>
      <c r="AS346" s="22" t="str">
        <f aca="false">IF(Q346="Sí",IF(AO346&gt;=Resumen!$B$29,"Alto","Bajo"),"")</f>
        <v/>
      </c>
      <c r="AT346" s="22" t="str">
        <f aca="false">IF(AS346&lt;&gt;"",AP346&amp;" Potencial / "&amp;AS346&amp;" Share","")</f>
        <v/>
      </c>
      <c r="AU346" s="22" t="str">
        <f aca="false">IF(AH346="","Sin dato",IF(AH346-AO346&gt;Resumen!$B$6,"Sobre-exhibido",IF(AO346-AH346&gt;Resumen!$B$6,"Sub-exhibido","En línea")))</f>
        <v>Sin dato</v>
      </c>
      <c r="AV346" s="22" t="str">
        <f aca="false">IF(AT346="","",IF(AT346="Alto Potencial / Bajo Share",1,IF(AT346="Alto Potencial / Alto Share",2,IF(AT346="Bajo Potencial / Alto Share",3,4))))</f>
        <v/>
      </c>
      <c r="AW346" s="22" t="str">
        <f aca="false">IF(Q346="No","Sin competencia directa",IF(AV346=1,"1 - Foco Conquista (Alto Pot / Bajo Share)",IF(AV346=2,"2 - Foco Defensa (Alto Pot / Alto Share)",IF(AV346=3,"3 - Monitoreo (Bajo Pot / Alto Share)","4 - Baja Prioridad (Bajo Pot / Bajo Share)"))))</f>
        <v>Sin competencia directa</v>
      </c>
      <c r="AX346" s="12" t="str">
        <f aca="false">IF(OR(IFERROR(AND(W346&lt;&gt;"",Y346&lt;&gt;"",Y346-W346&gt;Resumen!$B$8),FALSE()),IFERROR(AND(X346&lt;&gt;"",Y346&lt;&gt;"",Y346-X346&gt;Resumen!$B$8),FALSE())),MAX(IF(IFERROR(AND(W346&lt;&gt;"",Y346&lt;&gt;"",Y346-W346&gt;Resumen!$B$8),FALSE()),Y346-W346,0),IF(IFERROR(AND(X346&lt;&gt;"",Y346&lt;&gt;"",Y346-X346&gt;Resumen!$B$8),FALSE()),Y346-X346,0)),"")</f>
        <v/>
      </c>
      <c r="AY346" s="22" t="str">
        <f aca="false">IF(OR(IFERROR(AND(W346&lt;&gt;"",Y346&lt;&gt;"",Y346-W346&gt;Resumen!$B$8),FALSE()),IFERROR(AND(X346&lt;&gt;"",Y346&lt;&gt;"",Y346-X346&gt;Resumen!$B$8),FALSE())),TRIM("Lays tiene mayor markup que "&amp;IF(IFERROR(AND(W346&lt;&gt;"",Y346&lt;&gt;"",Y346-W346&gt;Resumen!$B$8),FALSE()),"Quento ","")&amp;IF(IFERROR(AND(X346&lt;&gt;"",Y346&lt;&gt;"",Y346-X346&gt;Resumen!$B$8),FALSE()),"Julicroc ","")&amp;"en este PDV"),"")</f>
        <v/>
      </c>
      <c r="AZ346" s="22" t="str">
        <f aca="false">IF(COUNTIF('Plan Pehuamar - Lista'!$A$2:$A$167,A346)&gt;0,"Sí","No")</f>
        <v>No</v>
      </c>
      <c r="BA346" s="22" t="str">
        <f aca="false">IF(COUNTIF('Plan Combo 9+1'!$A$2:$A$226,A346)&gt;0,"Sí","No")</f>
        <v>No</v>
      </c>
      <c r="BB346" s="22" t="str">
        <f aca="false">IF(AH346="","No",IF(BA346="Sí",IF((AO346-AH346)&gt;Resumen!$B$6,"Sí","No"),IF((AO346-AH346)&gt;=Resumen!$B$132,"Sí","No")))</f>
        <v>No</v>
      </c>
      <c r="BC346" s="22" t="str">
        <f aca="false">IF(AND(N346="Sí",AL346="Sí",AI346=0),"Sí","No")</f>
        <v>No</v>
      </c>
      <c r="BD346" s="22" t="str">
        <f aca="false">IF(COUNTIF('Plan 9+1 (con Pehuamar)'!$A$2:$A$227,A346)&gt;0,"Sí","No")</f>
        <v>No</v>
      </c>
    </row>
    <row r="347" customFormat="false" ht="15" hidden="false" customHeight="true" outlineLevel="0" collapsed="false">
      <c r="A347" s="6" t="n">
        <v>401491</v>
      </c>
      <c r="B347" s="6" t="n">
        <v>2</v>
      </c>
      <c r="C347" s="6" t="n">
        <v>203</v>
      </c>
      <c r="D347" s="6" t="s">
        <v>315</v>
      </c>
      <c r="E347" s="6" t="s">
        <v>560</v>
      </c>
      <c r="F347" s="6" t="s">
        <v>196</v>
      </c>
      <c r="G347" s="6" t="s">
        <v>129</v>
      </c>
      <c r="H347" s="6" t="s">
        <v>197</v>
      </c>
      <c r="I347" s="27" t="n">
        <v>0</v>
      </c>
      <c r="J347" s="27" t="n">
        <v>0</v>
      </c>
      <c r="K347" s="27" t="n">
        <v>0.5</v>
      </c>
      <c r="L347" s="28" t="n">
        <f aca="false">I347+J347</f>
        <v>0</v>
      </c>
      <c r="M347" s="28" t="n">
        <f aca="false">L347+K347</f>
        <v>0.5</v>
      </c>
      <c r="N347" s="22" t="str">
        <f aca="false">IF(I347&gt;0,"Sí","No")</f>
        <v>No</v>
      </c>
      <c r="O347" s="22" t="str">
        <f aca="false">IF(J347&gt;0,"Sí","No")</f>
        <v>No</v>
      </c>
      <c r="P347" s="22" t="str">
        <f aca="false">IF(K347&gt;0,"Sí","No")</f>
        <v>Sí</v>
      </c>
      <c r="Q347" s="22" t="str">
        <f aca="false">IF(OR(I347&gt;0,J347&gt;0),"Sí","No")</f>
        <v>No</v>
      </c>
      <c r="R347" s="27"/>
      <c r="S347" s="27"/>
      <c r="T347" s="27"/>
      <c r="U347" s="27"/>
      <c r="V347" s="27"/>
      <c r="W347" s="12" t="str">
        <f aca="false">IF(AND(I347&gt;0,R347&gt;0),(S347-R347)/R347,"")</f>
        <v/>
      </c>
      <c r="X347" s="12" t="str">
        <f aca="false">IF(AND(J347&gt;0,T347&gt;0),(U347-T347)/T347,"")</f>
        <v/>
      </c>
      <c r="Y347" s="12" t="str">
        <f aca="false">IF(AND(K347&gt;0,V347&gt;0),(V347-Resumen!$B$7)/Resumen!$B$7,"")</f>
        <v/>
      </c>
      <c r="Z347" s="28" t="str">
        <f aca="false">IF(AND(K347&gt;0,I347&gt;0,V347&gt;0,S347&gt;0),V347-S347,"")</f>
        <v/>
      </c>
      <c r="AA347" s="12" t="str">
        <f aca="false">IF(Z347&lt;&gt;"",Z347/S347,"")</f>
        <v/>
      </c>
      <c r="AB347" s="28" t="str">
        <f aca="false">IF(AND(K347&gt;0,J347&gt;0,V347&gt;0,U347&gt;0),V347-U347,"")</f>
        <v/>
      </c>
      <c r="AC347" s="12" t="str">
        <f aca="false">IF(AB347&lt;&gt;"",AB347/U347,"")</f>
        <v/>
      </c>
      <c r="AD347" s="27" t="n">
        <v>0</v>
      </c>
      <c r="AE347" s="27" t="n">
        <v>0</v>
      </c>
      <c r="AF347" s="27" t="n">
        <v>0</v>
      </c>
      <c r="AG347" s="28" t="n">
        <f aca="false">AD347+AE347+AF347</f>
        <v>0</v>
      </c>
      <c r="AH347" s="12" t="str">
        <f aca="false">IF(AG347&gt;0,AD347/AG347,"")</f>
        <v/>
      </c>
      <c r="AI347" s="27" t="n">
        <v>0</v>
      </c>
      <c r="AJ347" s="27" t="n">
        <v>0</v>
      </c>
      <c r="AK347" s="27" t="n">
        <v>0</v>
      </c>
      <c r="AL347" s="22" t="str">
        <f aca="false">IF(OR(AJ347&gt;0,AK347&gt;0),"Sí","No")</f>
        <v>No</v>
      </c>
      <c r="AM347" s="6"/>
      <c r="AN347" s="6"/>
      <c r="AO347" s="12" t="n">
        <f aca="false">IF(M347&gt;0,K347/M347,"")</f>
        <v>1</v>
      </c>
      <c r="AP347" s="22" t="str">
        <f aca="false">IF(M347&gt;=Resumen!$B$5,"Alto","Bajo")</f>
        <v>Bajo</v>
      </c>
      <c r="AQ347" s="22" t="str">
        <f aca="false">IF(AO347&gt;=Resumen!$B$28,"Alto","Bajo")</f>
        <v>Alto</v>
      </c>
      <c r="AR347" s="22" t="str">
        <f aca="false">AP347&amp;" Potencial / "&amp;AQ347&amp;" Share"</f>
        <v>Bajo Potencial / Alto Share</v>
      </c>
      <c r="AS347" s="22" t="str">
        <f aca="false">IF(Q347="Sí",IF(AO347&gt;=Resumen!$B$29,"Alto","Bajo"),"")</f>
        <v/>
      </c>
      <c r="AT347" s="22" t="str">
        <f aca="false">IF(AS347&lt;&gt;"",AP347&amp;" Potencial / "&amp;AS347&amp;" Share","")</f>
        <v/>
      </c>
      <c r="AU347" s="22" t="str">
        <f aca="false">IF(AH347="","Sin dato",IF(AH347-AO347&gt;Resumen!$B$6,"Sobre-exhibido",IF(AO347-AH347&gt;Resumen!$B$6,"Sub-exhibido","En línea")))</f>
        <v>Sin dato</v>
      </c>
      <c r="AV347" s="22" t="str">
        <f aca="false">IF(AT347="","",IF(AT347="Alto Potencial / Bajo Share",1,IF(AT347="Alto Potencial / Alto Share",2,IF(AT347="Bajo Potencial / Alto Share",3,4))))</f>
        <v/>
      </c>
      <c r="AW347" s="22" t="str">
        <f aca="false">IF(Q347="No","Sin competencia directa",IF(AV347=1,"1 - Foco Conquista (Alto Pot / Bajo Share)",IF(AV347=2,"2 - Foco Defensa (Alto Pot / Alto Share)",IF(AV347=3,"3 - Monitoreo (Bajo Pot / Alto Share)","4 - Baja Prioridad (Bajo Pot / Bajo Share)"))))</f>
        <v>Sin competencia directa</v>
      </c>
      <c r="AX347" s="12" t="str">
        <f aca="false">IF(OR(IFERROR(AND(W347&lt;&gt;"",Y347&lt;&gt;"",Y347-W347&gt;Resumen!$B$8),FALSE()),IFERROR(AND(X347&lt;&gt;"",Y347&lt;&gt;"",Y347-X347&gt;Resumen!$B$8),FALSE())),MAX(IF(IFERROR(AND(W347&lt;&gt;"",Y347&lt;&gt;"",Y347-W347&gt;Resumen!$B$8),FALSE()),Y347-W347,0),IF(IFERROR(AND(X347&lt;&gt;"",Y347&lt;&gt;"",Y347-X347&gt;Resumen!$B$8),FALSE()),Y347-X347,0)),"")</f>
        <v/>
      </c>
      <c r="AY347" s="22" t="str">
        <f aca="false">IF(OR(IFERROR(AND(W347&lt;&gt;"",Y347&lt;&gt;"",Y347-W347&gt;Resumen!$B$8),FALSE()),IFERROR(AND(X347&lt;&gt;"",Y347&lt;&gt;"",Y347-X347&gt;Resumen!$B$8),FALSE())),TRIM("Lays tiene mayor markup que "&amp;IF(IFERROR(AND(W347&lt;&gt;"",Y347&lt;&gt;"",Y347-W347&gt;Resumen!$B$8),FALSE()),"Quento ","")&amp;IF(IFERROR(AND(X347&lt;&gt;"",Y347&lt;&gt;"",Y347-X347&gt;Resumen!$B$8),FALSE()),"Julicroc ","")&amp;"en este PDV"),"")</f>
        <v/>
      </c>
      <c r="AZ347" s="22" t="str">
        <f aca="false">IF(COUNTIF('Plan Pehuamar - Lista'!$A$2:$A$167,A347)&gt;0,"Sí","No")</f>
        <v>No</v>
      </c>
      <c r="BA347" s="22" t="str">
        <f aca="false">IF(COUNTIF('Plan Combo 9+1'!$A$2:$A$226,A347)&gt;0,"Sí","No")</f>
        <v>No</v>
      </c>
      <c r="BB347" s="22" t="str">
        <f aca="false">IF(AH347="","No",IF(BA347="Sí",IF((AO347-AH347)&gt;Resumen!$B$6,"Sí","No"),IF((AO347-AH347)&gt;=Resumen!$B$132,"Sí","No")))</f>
        <v>No</v>
      </c>
      <c r="BC347" s="22" t="str">
        <f aca="false">IF(AND(N347="Sí",AL347="Sí",AI347=0),"Sí","No")</f>
        <v>No</v>
      </c>
      <c r="BD347" s="22" t="str">
        <f aca="false">IF(COUNTIF('Plan 9+1 (con Pehuamar)'!$A$2:$A$227,A347)&gt;0,"Sí","No")</f>
        <v>No</v>
      </c>
    </row>
    <row r="348" customFormat="false" ht="15" hidden="false" customHeight="true" outlineLevel="0" collapsed="false">
      <c r="A348" s="6" t="n">
        <v>401505</v>
      </c>
      <c r="B348" s="6" t="n">
        <v>2</v>
      </c>
      <c r="C348" s="6" t="n">
        <v>203</v>
      </c>
      <c r="D348" s="6" t="s">
        <v>315</v>
      </c>
      <c r="E348" s="6" t="s">
        <v>561</v>
      </c>
      <c r="F348" s="6" t="s">
        <v>196</v>
      </c>
      <c r="G348" s="6" t="s">
        <v>129</v>
      </c>
      <c r="H348" s="6" t="s">
        <v>197</v>
      </c>
      <c r="I348" s="27" t="n">
        <v>10</v>
      </c>
      <c r="J348" s="27" t="n">
        <v>0</v>
      </c>
      <c r="K348" s="27" t="n">
        <v>6</v>
      </c>
      <c r="L348" s="28" t="n">
        <f aca="false">I348+J348</f>
        <v>10</v>
      </c>
      <c r="M348" s="28" t="n">
        <f aca="false">L348+K348</f>
        <v>16</v>
      </c>
      <c r="N348" s="22" t="str">
        <f aca="false">IF(I348&gt;0,"Sí","No")</f>
        <v>Sí</v>
      </c>
      <c r="O348" s="22" t="str">
        <f aca="false">IF(J348&gt;0,"Sí","No")</f>
        <v>No</v>
      </c>
      <c r="P348" s="22" t="str">
        <f aca="false">IF(K348&gt;0,"Sí","No")</f>
        <v>Sí</v>
      </c>
      <c r="Q348" s="22" t="str">
        <f aca="false">IF(OR(I348&gt;0,J348&gt;0),"Sí","No")</f>
        <v>Sí</v>
      </c>
      <c r="R348" s="27" t="n">
        <v>1800</v>
      </c>
      <c r="S348" s="27" t="n">
        <v>3000</v>
      </c>
      <c r="T348" s="27"/>
      <c r="U348" s="27"/>
      <c r="V348" s="27" t="n">
        <v>3500</v>
      </c>
      <c r="W348" s="12" t="n">
        <f aca="false">IF(AND(I348&gt;0,R348&gt;0),(S348-R348)/R348,"")</f>
        <v>0.666666666666667</v>
      </c>
      <c r="X348" s="12" t="str">
        <f aca="false">IF(AND(J348&gt;0,T348&gt;0),(U348-T348)/T348,"")</f>
        <v/>
      </c>
      <c r="Y348" s="12" t="n">
        <f aca="false">IF(AND(K348&gt;0,V348&gt;0),(V348-Resumen!$B$7)/Resumen!$B$7,"")</f>
        <v>0.4</v>
      </c>
      <c r="Z348" s="28" t="n">
        <f aca="false">IF(AND(K348&gt;0,I348&gt;0,V348&gt;0,S348&gt;0),V348-S348,"")</f>
        <v>500</v>
      </c>
      <c r="AA348" s="12" t="n">
        <f aca="false">IF(Z348&lt;&gt;"",Z348/S348,"")</f>
        <v>0.166666666666667</v>
      </c>
      <c r="AB348" s="28" t="str">
        <f aca="false">IF(AND(K348&gt;0,J348&gt;0,V348&gt;0,U348&gt;0),V348-U348,"")</f>
        <v/>
      </c>
      <c r="AC348" s="12" t="str">
        <f aca="false">IF(AB348&lt;&gt;"",AB348/U348,"")</f>
        <v/>
      </c>
      <c r="AD348" s="27" t="n">
        <v>2</v>
      </c>
      <c r="AE348" s="27" t="n">
        <v>2</v>
      </c>
      <c r="AF348" s="27" t="n">
        <v>0</v>
      </c>
      <c r="AG348" s="28" t="n">
        <f aca="false">AD348+AE348+AF348</f>
        <v>4</v>
      </c>
      <c r="AH348" s="12" t="n">
        <f aca="false">IF(AG348&gt;0,AD348/AG348,"")</f>
        <v>0.5</v>
      </c>
      <c r="AI348" s="27" t="n">
        <v>1</v>
      </c>
      <c r="AJ348" s="27" t="n">
        <v>1</v>
      </c>
      <c r="AK348" s="27" t="n">
        <v>0</v>
      </c>
      <c r="AL348" s="22" t="str">
        <f aca="false">IF(OR(AJ348&gt;0,AK348&gt;0),"Sí","No")</f>
        <v>Sí</v>
      </c>
      <c r="AM348" s="6" t="s">
        <v>198</v>
      </c>
      <c r="AN348" s="6"/>
      <c r="AO348" s="12" t="n">
        <f aca="false">IF(M348&gt;0,K348/M348,"")</f>
        <v>0.375</v>
      </c>
      <c r="AP348" s="22" t="str">
        <f aca="false">IF(M348&gt;=Resumen!$B$5,"Alto","Bajo")</f>
        <v>Bajo</v>
      </c>
      <c r="AQ348" s="22" t="str">
        <f aca="false">IF(AO348&gt;=Resumen!$B$28,"Alto","Bajo")</f>
        <v>Bajo</v>
      </c>
      <c r="AR348" s="22" t="str">
        <f aca="false">AP348&amp;" Potencial / "&amp;AQ348&amp;" Share"</f>
        <v>Bajo Potencial / Bajo Share</v>
      </c>
      <c r="AS348" s="22" t="str">
        <f aca="false">IF(Q348="Sí",IF(AO348&gt;=Resumen!$B$29,"Alto","Bajo"),"")</f>
        <v>Bajo</v>
      </c>
      <c r="AT348" s="22" t="str">
        <f aca="false">IF(AS348&lt;&gt;"",AP348&amp;" Potencial / "&amp;AS348&amp;" Share","")</f>
        <v>Bajo Potencial / Bajo Share</v>
      </c>
      <c r="AU348" s="22" t="str">
        <f aca="false">IF(AH348="","Sin dato",IF(AH348-AO348&gt;Resumen!$B$6,"Sobre-exhibido",IF(AO348-AH348&gt;Resumen!$B$6,"Sub-exhibido","En línea")))</f>
        <v>Sobre-exhibido</v>
      </c>
      <c r="AV348" s="22" t="n">
        <f aca="false">IF(AT348="","",IF(AT348="Alto Potencial / Bajo Share",1,IF(AT348="Alto Potencial / Alto Share",2,IF(AT348="Bajo Potencial / Alto Share",3,4))))</f>
        <v>4</v>
      </c>
      <c r="AW348" s="22" t="str">
        <f aca="false">IF(Q348="No","Sin competencia directa",IF(AV348=1,"1 - Foco Conquista (Alto Pot / Bajo Share)",IF(AV348=2,"2 - Foco Defensa (Alto Pot / Alto Share)",IF(AV348=3,"3 - Monitoreo (Bajo Pot / Alto Share)","4 - Baja Prioridad (Bajo Pot / Bajo Share)"))))</f>
        <v>4 - Baja Prioridad (Bajo Pot / Bajo Share)</v>
      </c>
      <c r="AX348" s="12" t="str">
        <f aca="false">IF(OR(IFERROR(AND(W348&lt;&gt;"",Y348&lt;&gt;"",Y348-W348&gt;Resumen!$B$8),FALSE()),IFERROR(AND(X348&lt;&gt;"",Y348&lt;&gt;"",Y348-X348&gt;Resumen!$B$8),FALSE())),MAX(IF(IFERROR(AND(W348&lt;&gt;"",Y348&lt;&gt;"",Y348-W348&gt;Resumen!$B$8),FALSE()),Y348-W348,0),IF(IFERROR(AND(X348&lt;&gt;"",Y348&lt;&gt;"",Y348-X348&gt;Resumen!$B$8),FALSE()),Y348-X348,0)),"")</f>
        <v/>
      </c>
      <c r="AY348" s="22" t="str">
        <f aca="false">IF(OR(IFERROR(AND(W348&lt;&gt;"",Y348&lt;&gt;"",Y348-W348&gt;Resumen!$B$8),FALSE()),IFERROR(AND(X348&lt;&gt;"",Y348&lt;&gt;"",Y348-X348&gt;Resumen!$B$8),FALSE())),TRIM("Lays tiene mayor markup que "&amp;IF(IFERROR(AND(W348&lt;&gt;"",Y348&lt;&gt;"",Y348-W348&gt;Resumen!$B$8),FALSE()),"Quento ","")&amp;IF(IFERROR(AND(X348&lt;&gt;"",Y348&lt;&gt;"",Y348-X348&gt;Resumen!$B$8),FALSE()),"Julicroc ","")&amp;"en este PDV"),"")</f>
        <v/>
      </c>
      <c r="AZ348" s="22" t="str">
        <f aca="false">IF(COUNTIF('Plan Pehuamar - Lista'!$A$2:$A$167,A348)&gt;0,"Sí","No")</f>
        <v>No</v>
      </c>
      <c r="BA348" s="22" t="str">
        <f aca="false">IF(COUNTIF('Plan Combo 9+1'!$A$2:$A$226,A348)&gt;0,"Sí","No")</f>
        <v>No</v>
      </c>
      <c r="BB348" s="22" t="str">
        <f aca="false">IF(AH348="","No",IF(BA348="Sí",IF((AO348-AH348)&gt;Resumen!$B$6,"Sí","No"),IF((AO348-AH348)&gt;=Resumen!$B$132,"Sí","No")))</f>
        <v>No</v>
      </c>
      <c r="BC348" s="22" t="str">
        <f aca="false">IF(AND(N348="Sí",AL348="Sí",AI348=0),"Sí","No")</f>
        <v>No</v>
      </c>
      <c r="BD348" s="22" t="str">
        <f aca="false">IF(COUNTIF('Plan 9+1 (con Pehuamar)'!$A$2:$A$227,A348)&gt;0,"Sí","No")</f>
        <v>No</v>
      </c>
    </row>
    <row r="349" customFormat="false" ht="15" hidden="false" customHeight="true" outlineLevel="0" collapsed="false">
      <c r="A349" s="6" t="n">
        <v>401799</v>
      </c>
      <c r="B349" s="6" t="n">
        <v>2</v>
      </c>
      <c r="C349" s="6" t="n">
        <v>203</v>
      </c>
      <c r="D349" s="6" t="s">
        <v>315</v>
      </c>
      <c r="E349" s="6" t="s">
        <v>562</v>
      </c>
      <c r="F349" s="6" t="s">
        <v>196</v>
      </c>
      <c r="G349" s="6" t="s">
        <v>129</v>
      </c>
      <c r="H349" s="6" t="s">
        <v>197</v>
      </c>
      <c r="I349" s="27" t="n">
        <v>0</v>
      </c>
      <c r="J349" s="27" t="n">
        <v>0</v>
      </c>
      <c r="K349" s="27" t="n">
        <v>1.6</v>
      </c>
      <c r="L349" s="28" t="n">
        <f aca="false">I349+J349</f>
        <v>0</v>
      </c>
      <c r="M349" s="28" t="n">
        <f aca="false">L349+K349</f>
        <v>1.6</v>
      </c>
      <c r="N349" s="22" t="str">
        <f aca="false">IF(I349&gt;0,"Sí","No")</f>
        <v>No</v>
      </c>
      <c r="O349" s="22" t="str">
        <f aca="false">IF(J349&gt;0,"Sí","No")</f>
        <v>No</v>
      </c>
      <c r="P349" s="22" t="str">
        <f aca="false">IF(K349&gt;0,"Sí","No")</f>
        <v>Sí</v>
      </c>
      <c r="Q349" s="22" t="str">
        <f aca="false">IF(OR(I349&gt;0,J349&gt;0),"Sí","No")</f>
        <v>No</v>
      </c>
      <c r="R349" s="27"/>
      <c r="S349" s="27"/>
      <c r="T349" s="27"/>
      <c r="U349" s="27"/>
      <c r="V349" s="27"/>
      <c r="W349" s="12" t="str">
        <f aca="false">IF(AND(I349&gt;0,R349&gt;0),(S349-R349)/R349,"")</f>
        <v/>
      </c>
      <c r="X349" s="12" t="str">
        <f aca="false">IF(AND(J349&gt;0,T349&gt;0),(U349-T349)/T349,"")</f>
        <v/>
      </c>
      <c r="Y349" s="12" t="str">
        <f aca="false">IF(AND(K349&gt;0,V349&gt;0),(V349-Resumen!$B$7)/Resumen!$B$7,"")</f>
        <v/>
      </c>
      <c r="Z349" s="28" t="str">
        <f aca="false">IF(AND(K349&gt;0,I349&gt;0,V349&gt;0,S349&gt;0),V349-S349,"")</f>
        <v/>
      </c>
      <c r="AA349" s="12" t="str">
        <f aca="false">IF(Z349&lt;&gt;"",Z349/S349,"")</f>
        <v/>
      </c>
      <c r="AB349" s="28" t="str">
        <f aca="false">IF(AND(K349&gt;0,J349&gt;0,V349&gt;0,U349&gt;0),V349-U349,"")</f>
        <v/>
      </c>
      <c r="AC349" s="12" t="str">
        <f aca="false">IF(AB349&lt;&gt;"",AB349/U349,"")</f>
        <v/>
      </c>
      <c r="AD349" s="27" t="n">
        <v>0</v>
      </c>
      <c r="AE349" s="27" t="n">
        <v>0</v>
      </c>
      <c r="AF349" s="27" t="n">
        <v>0</v>
      </c>
      <c r="AG349" s="28" t="n">
        <f aca="false">AD349+AE349+AF349</f>
        <v>0</v>
      </c>
      <c r="AH349" s="12" t="str">
        <f aca="false">IF(AG349&gt;0,AD349/AG349,"")</f>
        <v/>
      </c>
      <c r="AI349" s="27" t="n">
        <v>0</v>
      </c>
      <c r="AJ349" s="27" t="n">
        <v>0</v>
      </c>
      <c r="AK349" s="27" t="n">
        <v>0</v>
      </c>
      <c r="AL349" s="22" t="str">
        <f aca="false">IF(OR(AJ349&gt;0,AK349&gt;0),"Sí","No")</f>
        <v>No</v>
      </c>
      <c r="AM349" s="6"/>
      <c r="AN349" s="6"/>
      <c r="AO349" s="12" t="n">
        <f aca="false">IF(M349&gt;0,K349/M349,"")</f>
        <v>1</v>
      </c>
      <c r="AP349" s="22" t="str">
        <f aca="false">IF(M349&gt;=Resumen!$B$5,"Alto","Bajo")</f>
        <v>Bajo</v>
      </c>
      <c r="AQ349" s="22" t="str">
        <f aca="false">IF(AO349&gt;=Resumen!$B$28,"Alto","Bajo")</f>
        <v>Alto</v>
      </c>
      <c r="AR349" s="22" t="str">
        <f aca="false">AP349&amp;" Potencial / "&amp;AQ349&amp;" Share"</f>
        <v>Bajo Potencial / Alto Share</v>
      </c>
      <c r="AS349" s="22" t="str">
        <f aca="false">IF(Q349="Sí",IF(AO349&gt;=Resumen!$B$29,"Alto","Bajo"),"")</f>
        <v/>
      </c>
      <c r="AT349" s="22" t="str">
        <f aca="false">IF(AS349&lt;&gt;"",AP349&amp;" Potencial / "&amp;AS349&amp;" Share","")</f>
        <v/>
      </c>
      <c r="AU349" s="22" t="str">
        <f aca="false">IF(AH349="","Sin dato",IF(AH349-AO349&gt;Resumen!$B$6,"Sobre-exhibido",IF(AO349-AH349&gt;Resumen!$B$6,"Sub-exhibido","En línea")))</f>
        <v>Sin dato</v>
      </c>
      <c r="AV349" s="22" t="str">
        <f aca="false">IF(AT349="","",IF(AT349="Alto Potencial / Bajo Share",1,IF(AT349="Alto Potencial / Alto Share",2,IF(AT349="Bajo Potencial / Alto Share",3,4))))</f>
        <v/>
      </c>
      <c r="AW349" s="22" t="str">
        <f aca="false">IF(Q349="No","Sin competencia directa",IF(AV349=1,"1 - Foco Conquista (Alto Pot / Bajo Share)",IF(AV349=2,"2 - Foco Defensa (Alto Pot / Alto Share)",IF(AV349=3,"3 - Monitoreo (Bajo Pot / Alto Share)","4 - Baja Prioridad (Bajo Pot / Bajo Share)"))))</f>
        <v>Sin competencia directa</v>
      </c>
      <c r="AX349" s="12" t="str">
        <f aca="false">IF(OR(IFERROR(AND(W349&lt;&gt;"",Y349&lt;&gt;"",Y349-W349&gt;Resumen!$B$8),FALSE()),IFERROR(AND(X349&lt;&gt;"",Y349&lt;&gt;"",Y349-X349&gt;Resumen!$B$8),FALSE())),MAX(IF(IFERROR(AND(W349&lt;&gt;"",Y349&lt;&gt;"",Y349-W349&gt;Resumen!$B$8),FALSE()),Y349-W349,0),IF(IFERROR(AND(X349&lt;&gt;"",Y349&lt;&gt;"",Y349-X349&gt;Resumen!$B$8),FALSE()),Y349-X349,0)),"")</f>
        <v/>
      </c>
      <c r="AY349" s="22" t="str">
        <f aca="false">IF(OR(IFERROR(AND(W349&lt;&gt;"",Y349&lt;&gt;"",Y349-W349&gt;Resumen!$B$8),FALSE()),IFERROR(AND(X349&lt;&gt;"",Y349&lt;&gt;"",Y349-X349&gt;Resumen!$B$8),FALSE())),TRIM("Lays tiene mayor markup que "&amp;IF(IFERROR(AND(W349&lt;&gt;"",Y349&lt;&gt;"",Y349-W349&gt;Resumen!$B$8),FALSE()),"Quento ","")&amp;IF(IFERROR(AND(X349&lt;&gt;"",Y349&lt;&gt;"",Y349-X349&gt;Resumen!$B$8),FALSE()),"Julicroc ","")&amp;"en este PDV"),"")</f>
        <v/>
      </c>
      <c r="AZ349" s="22" t="str">
        <f aca="false">IF(COUNTIF('Plan Pehuamar - Lista'!$A$2:$A$167,A349)&gt;0,"Sí","No")</f>
        <v>No</v>
      </c>
      <c r="BA349" s="22" t="str">
        <f aca="false">IF(COUNTIF('Plan Combo 9+1'!$A$2:$A$226,A349)&gt;0,"Sí","No")</f>
        <v>No</v>
      </c>
      <c r="BB349" s="22" t="str">
        <f aca="false">IF(AH349="","No",IF(BA349="Sí",IF((AO349-AH349)&gt;Resumen!$B$6,"Sí","No"),IF((AO349-AH349)&gt;=Resumen!$B$132,"Sí","No")))</f>
        <v>No</v>
      </c>
      <c r="BC349" s="22" t="str">
        <f aca="false">IF(AND(N349="Sí",AL349="Sí",AI349=0),"Sí","No")</f>
        <v>No</v>
      </c>
      <c r="BD349" s="22" t="str">
        <f aca="false">IF(COUNTIF('Plan 9+1 (con Pehuamar)'!$A$2:$A$227,A349)&gt;0,"Sí","No")</f>
        <v>No</v>
      </c>
    </row>
    <row r="350" customFormat="false" ht="15" hidden="false" customHeight="true" outlineLevel="0" collapsed="false">
      <c r="A350" s="6" t="n">
        <v>401850</v>
      </c>
      <c r="B350" s="6" t="n">
        <v>2</v>
      </c>
      <c r="C350" s="6" t="n">
        <v>203</v>
      </c>
      <c r="D350" s="6" t="s">
        <v>315</v>
      </c>
      <c r="E350" s="6" t="s">
        <v>563</v>
      </c>
      <c r="F350" s="6" t="s">
        <v>201</v>
      </c>
      <c r="G350" s="6" t="s">
        <v>129</v>
      </c>
      <c r="H350" s="6" t="s">
        <v>197</v>
      </c>
      <c r="I350" s="27" t="n">
        <v>0</v>
      </c>
      <c r="J350" s="27" t="n">
        <v>0</v>
      </c>
      <c r="K350" s="27" t="n">
        <v>0.8</v>
      </c>
      <c r="L350" s="28" t="n">
        <f aca="false">I350+J350</f>
        <v>0</v>
      </c>
      <c r="M350" s="28" t="n">
        <f aca="false">L350+K350</f>
        <v>0.8</v>
      </c>
      <c r="N350" s="22" t="str">
        <f aca="false">IF(I350&gt;0,"Sí","No")</f>
        <v>No</v>
      </c>
      <c r="O350" s="22" t="str">
        <f aca="false">IF(J350&gt;0,"Sí","No")</f>
        <v>No</v>
      </c>
      <c r="P350" s="22" t="str">
        <f aca="false">IF(K350&gt;0,"Sí","No")</f>
        <v>Sí</v>
      </c>
      <c r="Q350" s="22" t="str">
        <f aca="false">IF(OR(I350&gt;0,J350&gt;0),"Sí","No")</f>
        <v>No</v>
      </c>
      <c r="R350" s="27"/>
      <c r="S350" s="27"/>
      <c r="T350" s="27"/>
      <c r="U350" s="27"/>
      <c r="V350" s="27"/>
      <c r="W350" s="12" t="str">
        <f aca="false">IF(AND(I350&gt;0,R350&gt;0),(S350-R350)/R350,"")</f>
        <v/>
      </c>
      <c r="X350" s="12" t="str">
        <f aca="false">IF(AND(J350&gt;0,T350&gt;0),(U350-T350)/T350,"")</f>
        <v/>
      </c>
      <c r="Y350" s="12" t="str">
        <f aca="false">IF(AND(K350&gt;0,V350&gt;0),(V350-Resumen!$B$7)/Resumen!$B$7,"")</f>
        <v/>
      </c>
      <c r="Z350" s="28" t="str">
        <f aca="false">IF(AND(K350&gt;0,I350&gt;0,V350&gt;0,S350&gt;0),V350-S350,"")</f>
        <v/>
      </c>
      <c r="AA350" s="12" t="str">
        <f aca="false">IF(Z350&lt;&gt;"",Z350/S350,"")</f>
        <v/>
      </c>
      <c r="AB350" s="28" t="str">
        <f aca="false">IF(AND(K350&gt;0,J350&gt;0,V350&gt;0,U350&gt;0),V350-U350,"")</f>
        <v/>
      </c>
      <c r="AC350" s="12" t="str">
        <f aca="false">IF(AB350&lt;&gt;"",AB350/U350,"")</f>
        <v/>
      </c>
      <c r="AD350" s="27" t="n">
        <v>0</v>
      </c>
      <c r="AE350" s="27" t="n">
        <v>0</v>
      </c>
      <c r="AF350" s="27" t="n">
        <v>0</v>
      </c>
      <c r="AG350" s="28" t="n">
        <f aca="false">AD350+AE350+AF350</f>
        <v>0</v>
      </c>
      <c r="AH350" s="12" t="str">
        <f aca="false">IF(AG350&gt;0,AD350/AG350,"")</f>
        <v/>
      </c>
      <c r="AI350" s="27" t="n">
        <v>0</v>
      </c>
      <c r="AJ350" s="27" t="n">
        <v>0</v>
      </c>
      <c r="AK350" s="27" t="n">
        <v>0</v>
      </c>
      <c r="AL350" s="22" t="str">
        <f aca="false">IF(OR(AJ350&gt;0,AK350&gt;0),"Sí","No")</f>
        <v>No</v>
      </c>
      <c r="AM350" s="6"/>
      <c r="AN350" s="6"/>
      <c r="AO350" s="12" t="n">
        <f aca="false">IF(M350&gt;0,K350/M350,"")</f>
        <v>1</v>
      </c>
      <c r="AP350" s="22" t="str">
        <f aca="false">IF(M350&gt;=Resumen!$B$5,"Alto","Bajo")</f>
        <v>Bajo</v>
      </c>
      <c r="AQ350" s="22" t="str">
        <f aca="false">IF(AO350&gt;=Resumen!$B$28,"Alto","Bajo")</f>
        <v>Alto</v>
      </c>
      <c r="AR350" s="22" t="str">
        <f aca="false">AP350&amp;" Potencial / "&amp;AQ350&amp;" Share"</f>
        <v>Bajo Potencial / Alto Share</v>
      </c>
      <c r="AS350" s="22" t="str">
        <f aca="false">IF(Q350="Sí",IF(AO350&gt;=Resumen!$B$29,"Alto","Bajo"),"")</f>
        <v/>
      </c>
      <c r="AT350" s="22" t="str">
        <f aca="false">IF(AS350&lt;&gt;"",AP350&amp;" Potencial / "&amp;AS350&amp;" Share","")</f>
        <v/>
      </c>
      <c r="AU350" s="22" t="str">
        <f aca="false">IF(AH350="","Sin dato",IF(AH350-AO350&gt;Resumen!$B$6,"Sobre-exhibido",IF(AO350-AH350&gt;Resumen!$B$6,"Sub-exhibido","En línea")))</f>
        <v>Sin dato</v>
      </c>
      <c r="AV350" s="22" t="str">
        <f aca="false">IF(AT350="","",IF(AT350="Alto Potencial / Bajo Share",1,IF(AT350="Alto Potencial / Alto Share",2,IF(AT350="Bajo Potencial / Alto Share",3,4))))</f>
        <v/>
      </c>
      <c r="AW350" s="22" t="str">
        <f aca="false">IF(Q350="No","Sin competencia directa",IF(AV350=1,"1 - Foco Conquista (Alto Pot / Bajo Share)",IF(AV350=2,"2 - Foco Defensa (Alto Pot / Alto Share)",IF(AV350=3,"3 - Monitoreo (Bajo Pot / Alto Share)","4 - Baja Prioridad (Bajo Pot / Bajo Share)"))))</f>
        <v>Sin competencia directa</v>
      </c>
      <c r="AX350" s="12" t="str">
        <f aca="false">IF(OR(IFERROR(AND(W350&lt;&gt;"",Y350&lt;&gt;"",Y350-W350&gt;Resumen!$B$8),FALSE()),IFERROR(AND(X350&lt;&gt;"",Y350&lt;&gt;"",Y350-X350&gt;Resumen!$B$8),FALSE())),MAX(IF(IFERROR(AND(W350&lt;&gt;"",Y350&lt;&gt;"",Y350-W350&gt;Resumen!$B$8),FALSE()),Y350-W350,0),IF(IFERROR(AND(X350&lt;&gt;"",Y350&lt;&gt;"",Y350-X350&gt;Resumen!$B$8),FALSE()),Y350-X350,0)),"")</f>
        <v/>
      </c>
      <c r="AY350" s="22" t="str">
        <f aca="false">IF(OR(IFERROR(AND(W350&lt;&gt;"",Y350&lt;&gt;"",Y350-W350&gt;Resumen!$B$8),FALSE()),IFERROR(AND(X350&lt;&gt;"",Y350&lt;&gt;"",Y350-X350&gt;Resumen!$B$8),FALSE())),TRIM("Lays tiene mayor markup que "&amp;IF(IFERROR(AND(W350&lt;&gt;"",Y350&lt;&gt;"",Y350-W350&gt;Resumen!$B$8),FALSE()),"Quento ","")&amp;IF(IFERROR(AND(X350&lt;&gt;"",Y350&lt;&gt;"",Y350-X350&gt;Resumen!$B$8),FALSE()),"Julicroc ","")&amp;"en este PDV"),"")</f>
        <v/>
      </c>
      <c r="AZ350" s="22" t="str">
        <f aca="false">IF(COUNTIF('Plan Pehuamar - Lista'!$A$2:$A$167,A350)&gt;0,"Sí","No")</f>
        <v>No</v>
      </c>
      <c r="BA350" s="22" t="str">
        <f aca="false">IF(COUNTIF('Plan Combo 9+1'!$A$2:$A$226,A350)&gt;0,"Sí","No")</f>
        <v>No</v>
      </c>
      <c r="BB350" s="22" t="str">
        <f aca="false">IF(AH350="","No",IF(BA350="Sí",IF((AO350-AH350)&gt;Resumen!$B$6,"Sí","No"),IF((AO350-AH350)&gt;=Resumen!$B$132,"Sí","No")))</f>
        <v>No</v>
      </c>
      <c r="BC350" s="22" t="str">
        <f aca="false">IF(AND(N350="Sí",AL350="Sí",AI350=0),"Sí","No")</f>
        <v>No</v>
      </c>
      <c r="BD350" s="22" t="str">
        <f aca="false">IF(COUNTIF('Plan 9+1 (con Pehuamar)'!$A$2:$A$227,A350)&gt;0,"Sí","No")</f>
        <v>No</v>
      </c>
    </row>
    <row r="351" customFormat="false" ht="15" hidden="false" customHeight="true" outlineLevel="0" collapsed="false">
      <c r="A351" s="6" t="n">
        <v>401881</v>
      </c>
      <c r="B351" s="6" t="n">
        <v>2</v>
      </c>
      <c r="C351" s="6" t="n">
        <v>203</v>
      </c>
      <c r="D351" s="6" t="s">
        <v>315</v>
      </c>
      <c r="E351" s="6" t="s">
        <v>564</v>
      </c>
      <c r="F351" s="6" t="s">
        <v>196</v>
      </c>
      <c r="G351" s="6" t="s">
        <v>129</v>
      </c>
      <c r="H351" s="6" t="s">
        <v>197</v>
      </c>
      <c r="I351" s="27" t="n">
        <v>0</v>
      </c>
      <c r="J351" s="27" t="n">
        <v>0</v>
      </c>
      <c r="K351" s="27" t="n">
        <v>10.2</v>
      </c>
      <c r="L351" s="28" t="n">
        <f aca="false">I351+J351</f>
        <v>0</v>
      </c>
      <c r="M351" s="28" t="n">
        <f aca="false">L351+K351</f>
        <v>10.2</v>
      </c>
      <c r="N351" s="22" t="str">
        <f aca="false">IF(I351&gt;0,"Sí","No")</f>
        <v>No</v>
      </c>
      <c r="O351" s="22" t="str">
        <f aca="false">IF(J351&gt;0,"Sí","No")</f>
        <v>No</v>
      </c>
      <c r="P351" s="22" t="str">
        <f aca="false">IF(K351&gt;0,"Sí","No")</f>
        <v>Sí</v>
      </c>
      <c r="Q351" s="22" t="str">
        <f aca="false">IF(OR(I351&gt;0,J351&gt;0),"Sí","No")</f>
        <v>No</v>
      </c>
      <c r="R351" s="27"/>
      <c r="S351" s="27"/>
      <c r="T351" s="27"/>
      <c r="U351" s="27"/>
      <c r="V351" s="27"/>
      <c r="W351" s="12" t="str">
        <f aca="false">IF(AND(I351&gt;0,R351&gt;0),(S351-R351)/R351,"")</f>
        <v/>
      </c>
      <c r="X351" s="12" t="str">
        <f aca="false">IF(AND(J351&gt;0,T351&gt;0),(U351-T351)/T351,"")</f>
        <v/>
      </c>
      <c r="Y351" s="12" t="str">
        <f aca="false">IF(AND(K351&gt;0,V351&gt;0),(V351-Resumen!$B$7)/Resumen!$B$7,"")</f>
        <v/>
      </c>
      <c r="Z351" s="28" t="str">
        <f aca="false">IF(AND(K351&gt;0,I351&gt;0,V351&gt;0,S351&gt;0),V351-S351,"")</f>
        <v/>
      </c>
      <c r="AA351" s="12" t="str">
        <f aca="false">IF(Z351&lt;&gt;"",Z351/S351,"")</f>
        <v/>
      </c>
      <c r="AB351" s="28" t="str">
        <f aca="false">IF(AND(K351&gt;0,J351&gt;0,V351&gt;0,U351&gt;0),V351-U351,"")</f>
        <v/>
      </c>
      <c r="AC351" s="12" t="str">
        <f aca="false">IF(AB351&lt;&gt;"",AB351/U351,"")</f>
        <v/>
      </c>
      <c r="AD351" s="27" t="n">
        <v>0</v>
      </c>
      <c r="AE351" s="27" t="n">
        <v>0</v>
      </c>
      <c r="AF351" s="27" t="n">
        <v>0</v>
      </c>
      <c r="AG351" s="28" t="n">
        <f aca="false">AD351+AE351+AF351</f>
        <v>0</v>
      </c>
      <c r="AH351" s="12" t="str">
        <f aca="false">IF(AG351&gt;0,AD351/AG351,"")</f>
        <v/>
      </c>
      <c r="AI351" s="27" t="n">
        <v>0</v>
      </c>
      <c r="AJ351" s="27" t="n">
        <v>0</v>
      </c>
      <c r="AK351" s="27" t="n">
        <v>0</v>
      </c>
      <c r="AL351" s="22" t="str">
        <f aca="false">IF(OR(AJ351&gt;0,AK351&gt;0),"Sí","No")</f>
        <v>No</v>
      </c>
      <c r="AM351" s="6"/>
      <c r="AN351" s="6"/>
      <c r="AO351" s="12" t="n">
        <f aca="false">IF(M351&gt;0,K351/M351,"")</f>
        <v>1</v>
      </c>
      <c r="AP351" s="22" t="str">
        <f aca="false">IF(M351&gt;=Resumen!$B$5,"Alto","Bajo")</f>
        <v>Bajo</v>
      </c>
      <c r="AQ351" s="22" t="str">
        <f aca="false">IF(AO351&gt;=Resumen!$B$28,"Alto","Bajo")</f>
        <v>Alto</v>
      </c>
      <c r="AR351" s="22" t="str">
        <f aca="false">AP351&amp;" Potencial / "&amp;AQ351&amp;" Share"</f>
        <v>Bajo Potencial / Alto Share</v>
      </c>
      <c r="AS351" s="22" t="str">
        <f aca="false">IF(Q351="Sí",IF(AO351&gt;=Resumen!$B$29,"Alto","Bajo"),"")</f>
        <v/>
      </c>
      <c r="AT351" s="22" t="str">
        <f aca="false">IF(AS351&lt;&gt;"",AP351&amp;" Potencial / "&amp;AS351&amp;" Share","")</f>
        <v/>
      </c>
      <c r="AU351" s="22" t="str">
        <f aca="false">IF(AH351="","Sin dato",IF(AH351-AO351&gt;Resumen!$B$6,"Sobre-exhibido",IF(AO351-AH351&gt;Resumen!$B$6,"Sub-exhibido","En línea")))</f>
        <v>Sin dato</v>
      </c>
      <c r="AV351" s="22" t="str">
        <f aca="false">IF(AT351="","",IF(AT351="Alto Potencial / Bajo Share",1,IF(AT351="Alto Potencial / Alto Share",2,IF(AT351="Bajo Potencial / Alto Share",3,4))))</f>
        <v/>
      </c>
      <c r="AW351" s="22" t="str">
        <f aca="false">IF(Q351="No","Sin competencia directa",IF(AV351=1,"1 - Foco Conquista (Alto Pot / Bajo Share)",IF(AV351=2,"2 - Foco Defensa (Alto Pot / Alto Share)",IF(AV351=3,"3 - Monitoreo (Bajo Pot / Alto Share)","4 - Baja Prioridad (Bajo Pot / Bajo Share)"))))</f>
        <v>Sin competencia directa</v>
      </c>
      <c r="AX351" s="12" t="str">
        <f aca="false">IF(OR(IFERROR(AND(W351&lt;&gt;"",Y351&lt;&gt;"",Y351-W351&gt;Resumen!$B$8),FALSE()),IFERROR(AND(X351&lt;&gt;"",Y351&lt;&gt;"",Y351-X351&gt;Resumen!$B$8),FALSE())),MAX(IF(IFERROR(AND(W351&lt;&gt;"",Y351&lt;&gt;"",Y351-W351&gt;Resumen!$B$8),FALSE()),Y351-W351,0),IF(IFERROR(AND(X351&lt;&gt;"",Y351&lt;&gt;"",Y351-X351&gt;Resumen!$B$8),FALSE()),Y351-X351,0)),"")</f>
        <v/>
      </c>
      <c r="AY351" s="22" t="str">
        <f aca="false">IF(OR(IFERROR(AND(W351&lt;&gt;"",Y351&lt;&gt;"",Y351-W351&gt;Resumen!$B$8),FALSE()),IFERROR(AND(X351&lt;&gt;"",Y351&lt;&gt;"",Y351-X351&gt;Resumen!$B$8),FALSE())),TRIM("Lays tiene mayor markup que "&amp;IF(IFERROR(AND(W351&lt;&gt;"",Y351&lt;&gt;"",Y351-W351&gt;Resumen!$B$8),FALSE()),"Quento ","")&amp;IF(IFERROR(AND(X351&lt;&gt;"",Y351&lt;&gt;"",Y351-X351&gt;Resumen!$B$8),FALSE()),"Julicroc ","")&amp;"en este PDV"),"")</f>
        <v/>
      </c>
      <c r="AZ351" s="22" t="str">
        <f aca="false">IF(COUNTIF('Plan Pehuamar - Lista'!$A$2:$A$167,A351)&gt;0,"Sí","No")</f>
        <v>No</v>
      </c>
      <c r="BA351" s="22" t="str">
        <f aca="false">IF(COUNTIF('Plan Combo 9+1'!$A$2:$A$226,A351)&gt;0,"Sí","No")</f>
        <v>No</v>
      </c>
      <c r="BB351" s="22" t="str">
        <f aca="false">IF(AH351="","No",IF(BA351="Sí",IF((AO351-AH351)&gt;Resumen!$B$6,"Sí","No"),IF((AO351-AH351)&gt;=Resumen!$B$132,"Sí","No")))</f>
        <v>No</v>
      </c>
      <c r="BC351" s="22" t="str">
        <f aca="false">IF(AND(N351="Sí",AL351="Sí",AI351=0),"Sí","No")</f>
        <v>No</v>
      </c>
      <c r="BD351" s="22" t="str">
        <f aca="false">IF(COUNTIF('Plan 9+1 (con Pehuamar)'!$A$2:$A$227,A351)&gt;0,"Sí","No")</f>
        <v>No</v>
      </c>
    </row>
    <row r="352" customFormat="false" ht="15" hidden="false" customHeight="true" outlineLevel="0" collapsed="false">
      <c r="A352" s="6" t="n">
        <v>403051</v>
      </c>
      <c r="B352" s="6" t="n">
        <v>2</v>
      </c>
      <c r="C352" s="6" t="n">
        <v>203</v>
      </c>
      <c r="D352" s="6" t="s">
        <v>315</v>
      </c>
      <c r="E352" s="6" t="s">
        <v>565</v>
      </c>
      <c r="F352" s="6" t="s">
        <v>196</v>
      </c>
      <c r="G352" s="6" t="s">
        <v>129</v>
      </c>
      <c r="H352" s="6" t="s">
        <v>197</v>
      </c>
      <c r="I352" s="27" t="n">
        <v>0</v>
      </c>
      <c r="J352" s="27" t="n">
        <v>0</v>
      </c>
      <c r="K352" s="27" t="n">
        <v>1.8</v>
      </c>
      <c r="L352" s="28" t="n">
        <f aca="false">I352+J352</f>
        <v>0</v>
      </c>
      <c r="M352" s="28" t="n">
        <f aca="false">L352+K352</f>
        <v>1.8</v>
      </c>
      <c r="N352" s="22" t="str">
        <f aca="false">IF(I352&gt;0,"Sí","No")</f>
        <v>No</v>
      </c>
      <c r="O352" s="22" t="str">
        <f aca="false">IF(J352&gt;0,"Sí","No")</f>
        <v>No</v>
      </c>
      <c r="P352" s="22" t="str">
        <f aca="false">IF(K352&gt;0,"Sí","No")</f>
        <v>Sí</v>
      </c>
      <c r="Q352" s="22" t="str">
        <f aca="false">IF(OR(I352&gt;0,J352&gt;0),"Sí","No")</f>
        <v>No</v>
      </c>
      <c r="R352" s="27"/>
      <c r="S352" s="27"/>
      <c r="T352" s="27"/>
      <c r="U352" s="27"/>
      <c r="V352" s="27"/>
      <c r="W352" s="12" t="str">
        <f aca="false">IF(AND(I352&gt;0,R352&gt;0),(S352-R352)/R352,"")</f>
        <v/>
      </c>
      <c r="X352" s="12" t="str">
        <f aca="false">IF(AND(J352&gt;0,T352&gt;0),(U352-T352)/T352,"")</f>
        <v/>
      </c>
      <c r="Y352" s="12" t="str">
        <f aca="false">IF(AND(K352&gt;0,V352&gt;0),(V352-Resumen!$B$7)/Resumen!$B$7,"")</f>
        <v/>
      </c>
      <c r="Z352" s="28" t="str">
        <f aca="false">IF(AND(K352&gt;0,I352&gt;0,V352&gt;0,S352&gt;0),V352-S352,"")</f>
        <v/>
      </c>
      <c r="AA352" s="12" t="str">
        <f aca="false">IF(Z352&lt;&gt;"",Z352/S352,"")</f>
        <v/>
      </c>
      <c r="AB352" s="28" t="str">
        <f aca="false">IF(AND(K352&gt;0,J352&gt;0,V352&gt;0,U352&gt;0),V352-U352,"")</f>
        <v/>
      </c>
      <c r="AC352" s="12" t="str">
        <f aca="false">IF(AB352&lt;&gt;"",AB352/U352,"")</f>
        <v/>
      </c>
      <c r="AD352" s="27" t="n">
        <v>0</v>
      </c>
      <c r="AE352" s="27" t="n">
        <v>0</v>
      </c>
      <c r="AF352" s="27" t="n">
        <v>0</v>
      </c>
      <c r="AG352" s="28" t="n">
        <f aca="false">AD352+AE352+AF352</f>
        <v>0</v>
      </c>
      <c r="AH352" s="12" t="str">
        <f aca="false">IF(AG352&gt;0,AD352/AG352,"")</f>
        <v/>
      </c>
      <c r="AI352" s="27" t="n">
        <v>0</v>
      </c>
      <c r="AJ352" s="27" t="n">
        <v>0</v>
      </c>
      <c r="AK352" s="27" t="n">
        <v>0</v>
      </c>
      <c r="AL352" s="22" t="str">
        <f aca="false">IF(OR(AJ352&gt;0,AK352&gt;0),"Sí","No")</f>
        <v>No</v>
      </c>
      <c r="AM352" s="6"/>
      <c r="AN352" s="6"/>
      <c r="AO352" s="12" t="n">
        <f aca="false">IF(M352&gt;0,K352/M352,"")</f>
        <v>1</v>
      </c>
      <c r="AP352" s="22" t="str">
        <f aca="false">IF(M352&gt;=Resumen!$B$5,"Alto","Bajo")</f>
        <v>Bajo</v>
      </c>
      <c r="AQ352" s="22" t="str">
        <f aca="false">IF(AO352&gt;=Resumen!$B$28,"Alto","Bajo")</f>
        <v>Alto</v>
      </c>
      <c r="AR352" s="22" t="str">
        <f aca="false">AP352&amp;" Potencial / "&amp;AQ352&amp;" Share"</f>
        <v>Bajo Potencial / Alto Share</v>
      </c>
      <c r="AS352" s="22" t="str">
        <f aca="false">IF(Q352="Sí",IF(AO352&gt;=Resumen!$B$29,"Alto","Bajo"),"")</f>
        <v/>
      </c>
      <c r="AT352" s="22" t="str">
        <f aca="false">IF(AS352&lt;&gt;"",AP352&amp;" Potencial / "&amp;AS352&amp;" Share","")</f>
        <v/>
      </c>
      <c r="AU352" s="22" t="str">
        <f aca="false">IF(AH352="","Sin dato",IF(AH352-AO352&gt;Resumen!$B$6,"Sobre-exhibido",IF(AO352-AH352&gt;Resumen!$B$6,"Sub-exhibido","En línea")))</f>
        <v>Sin dato</v>
      </c>
      <c r="AV352" s="22" t="str">
        <f aca="false">IF(AT352="","",IF(AT352="Alto Potencial / Bajo Share",1,IF(AT352="Alto Potencial / Alto Share",2,IF(AT352="Bajo Potencial / Alto Share",3,4))))</f>
        <v/>
      </c>
      <c r="AW352" s="22" t="str">
        <f aca="false">IF(Q352="No","Sin competencia directa",IF(AV352=1,"1 - Foco Conquista (Alto Pot / Bajo Share)",IF(AV352=2,"2 - Foco Defensa (Alto Pot / Alto Share)",IF(AV352=3,"3 - Monitoreo (Bajo Pot / Alto Share)","4 - Baja Prioridad (Bajo Pot / Bajo Share)"))))</f>
        <v>Sin competencia directa</v>
      </c>
      <c r="AX352" s="12" t="str">
        <f aca="false">IF(OR(IFERROR(AND(W352&lt;&gt;"",Y352&lt;&gt;"",Y352-W352&gt;Resumen!$B$8),FALSE()),IFERROR(AND(X352&lt;&gt;"",Y352&lt;&gt;"",Y352-X352&gt;Resumen!$B$8),FALSE())),MAX(IF(IFERROR(AND(W352&lt;&gt;"",Y352&lt;&gt;"",Y352-W352&gt;Resumen!$B$8),FALSE()),Y352-W352,0),IF(IFERROR(AND(X352&lt;&gt;"",Y352&lt;&gt;"",Y352-X352&gt;Resumen!$B$8),FALSE()),Y352-X352,0)),"")</f>
        <v/>
      </c>
      <c r="AY352" s="22" t="str">
        <f aca="false">IF(OR(IFERROR(AND(W352&lt;&gt;"",Y352&lt;&gt;"",Y352-W352&gt;Resumen!$B$8),FALSE()),IFERROR(AND(X352&lt;&gt;"",Y352&lt;&gt;"",Y352-X352&gt;Resumen!$B$8),FALSE())),TRIM("Lays tiene mayor markup que "&amp;IF(IFERROR(AND(W352&lt;&gt;"",Y352&lt;&gt;"",Y352-W352&gt;Resumen!$B$8),FALSE()),"Quento ","")&amp;IF(IFERROR(AND(X352&lt;&gt;"",Y352&lt;&gt;"",Y352-X352&gt;Resumen!$B$8),FALSE()),"Julicroc ","")&amp;"en este PDV"),"")</f>
        <v/>
      </c>
      <c r="AZ352" s="22" t="str">
        <f aca="false">IF(COUNTIF('Plan Pehuamar - Lista'!$A$2:$A$167,A352)&gt;0,"Sí","No")</f>
        <v>No</v>
      </c>
      <c r="BA352" s="22" t="str">
        <f aca="false">IF(COUNTIF('Plan Combo 9+1'!$A$2:$A$226,A352)&gt;0,"Sí","No")</f>
        <v>No</v>
      </c>
      <c r="BB352" s="22" t="str">
        <f aca="false">IF(AH352="","No",IF(BA352="Sí",IF((AO352-AH352)&gt;Resumen!$B$6,"Sí","No"),IF((AO352-AH352)&gt;=Resumen!$B$132,"Sí","No")))</f>
        <v>No</v>
      </c>
      <c r="BC352" s="22" t="str">
        <f aca="false">IF(AND(N352="Sí",AL352="Sí",AI352=0),"Sí","No")</f>
        <v>No</v>
      </c>
      <c r="BD352" s="22" t="str">
        <f aca="false">IF(COUNTIF('Plan 9+1 (con Pehuamar)'!$A$2:$A$227,A352)&gt;0,"Sí","No")</f>
        <v>No</v>
      </c>
    </row>
    <row r="353" customFormat="false" ht="15" hidden="false" customHeight="true" outlineLevel="0" collapsed="false">
      <c r="A353" s="6" t="n">
        <v>403138</v>
      </c>
      <c r="B353" s="6" t="n">
        <v>2</v>
      </c>
      <c r="C353" s="6" t="n">
        <v>203</v>
      </c>
      <c r="D353" s="6" t="s">
        <v>315</v>
      </c>
      <c r="E353" s="6" t="s">
        <v>566</v>
      </c>
      <c r="F353" s="6" t="s">
        <v>196</v>
      </c>
      <c r="G353" s="6" t="s">
        <v>129</v>
      </c>
      <c r="H353" s="6" t="s">
        <v>197</v>
      </c>
      <c r="I353" s="27" t="n">
        <v>0</v>
      </c>
      <c r="J353" s="27" t="n">
        <v>0</v>
      </c>
      <c r="K353" s="27" t="n">
        <v>18.3</v>
      </c>
      <c r="L353" s="28" t="n">
        <f aca="false">I353+J353</f>
        <v>0</v>
      </c>
      <c r="M353" s="28" t="n">
        <f aca="false">L353+K353</f>
        <v>18.3</v>
      </c>
      <c r="N353" s="22" t="str">
        <f aca="false">IF(I353&gt;0,"Sí","No")</f>
        <v>No</v>
      </c>
      <c r="O353" s="22" t="str">
        <f aca="false">IF(J353&gt;0,"Sí","No")</f>
        <v>No</v>
      </c>
      <c r="P353" s="22" t="str">
        <f aca="false">IF(K353&gt;0,"Sí","No")</f>
        <v>Sí</v>
      </c>
      <c r="Q353" s="22" t="str">
        <f aca="false">IF(OR(I353&gt;0,J353&gt;0),"Sí","No")</f>
        <v>No</v>
      </c>
      <c r="R353" s="27"/>
      <c r="S353" s="27"/>
      <c r="T353" s="27"/>
      <c r="U353" s="27"/>
      <c r="V353" s="27"/>
      <c r="W353" s="12" t="str">
        <f aca="false">IF(AND(I353&gt;0,R353&gt;0),(S353-R353)/R353,"")</f>
        <v/>
      </c>
      <c r="X353" s="12" t="str">
        <f aca="false">IF(AND(J353&gt;0,T353&gt;0),(U353-T353)/T353,"")</f>
        <v/>
      </c>
      <c r="Y353" s="12" t="str">
        <f aca="false">IF(AND(K353&gt;0,V353&gt;0),(V353-Resumen!$B$7)/Resumen!$B$7,"")</f>
        <v/>
      </c>
      <c r="Z353" s="28" t="str">
        <f aca="false">IF(AND(K353&gt;0,I353&gt;0,V353&gt;0,S353&gt;0),V353-S353,"")</f>
        <v/>
      </c>
      <c r="AA353" s="12" t="str">
        <f aca="false">IF(Z353&lt;&gt;"",Z353/S353,"")</f>
        <v/>
      </c>
      <c r="AB353" s="28" t="str">
        <f aca="false">IF(AND(K353&gt;0,J353&gt;0,V353&gt;0,U353&gt;0),V353-U353,"")</f>
        <v/>
      </c>
      <c r="AC353" s="12" t="str">
        <f aca="false">IF(AB353&lt;&gt;"",AB353/U353,"")</f>
        <v/>
      </c>
      <c r="AD353" s="27" t="n">
        <v>0</v>
      </c>
      <c r="AE353" s="27" t="n">
        <v>0</v>
      </c>
      <c r="AF353" s="27" t="n">
        <v>0</v>
      </c>
      <c r="AG353" s="28" t="n">
        <f aca="false">AD353+AE353+AF353</f>
        <v>0</v>
      </c>
      <c r="AH353" s="12" t="str">
        <f aca="false">IF(AG353&gt;0,AD353/AG353,"")</f>
        <v/>
      </c>
      <c r="AI353" s="27" t="n">
        <v>0</v>
      </c>
      <c r="AJ353" s="27" t="n">
        <v>0</v>
      </c>
      <c r="AK353" s="27" t="n">
        <v>0</v>
      </c>
      <c r="AL353" s="22" t="str">
        <f aca="false">IF(OR(AJ353&gt;0,AK353&gt;0),"Sí","No")</f>
        <v>No</v>
      </c>
      <c r="AM353" s="6"/>
      <c r="AN353" s="6"/>
      <c r="AO353" s="12" t="n">
        <f aca="false">IF(M353&gt;0,K353/M353,"")</f>
        <v>1</v>
      </c>
      <c r="AP353" s="22" t="str">
        <f aca="false">IF(M353&gt;=Resumen!$B$5,"Alto","Bajo")</f>
        <v>Bajo</v>
      </c>
      <c r="AQ353" s="22" t="str">
        <f aca="false">IF(AO353&gt;=Resumen!$B$28,"Alto","Bajo")</f>
        <v>Alto</v>
      </c>
      <c r="AR353" s="22" t="str">
        <f aca="false">AP353&amp;" Potencial / "&amp;AQ353&amp;" Share"</f>
        <v>Bajo Potencial / Alto Share</v>
      </c>
      <c r="AS353" s="22" t="str">
        <f aca="false">IF(Q353="Sí",IF(AO353&gt;=Resumen!$B$29,"Alto","Bajo"),"")</f>
        <v/>
      </c>
      <c r="AT353" s="22" t="str">
        <f aca="false">IF(AS353&lt;&gt;"",AP353&amp;" Potencial / "&amp;AS353&amp;" Share","")</f>
        <v/>
      </c>
      <c r="AU353" s="22" t="str">
        <f aca="false">IF(AH353="","Sin dato",IF(AH353-AO353&gt;Resumen!$B$6,"Sobre-exhibido",IF(AO353-AH353&gt;Resumen!$B$6,"Sub-exhibido","En línea")))</f>
        <v>Sin dato</v>
      </c>
      <c r="AV353" s="22" t="str">
        <f aca="false">IF(AT353="","",IF(AT353="Alto Potencial / Bajo Share",1,IF(AT353="Alto Potencial / Alto Share",2,IF(AT353="Bajo Potencial / Alto Share",3,4))))</f>
        <v/>
      </c>
      <c r="AW353" s="22" t="str">
        <f aca="false">IF(Q353="No","Sin competencia directa",IF(AV353=1,"1 - Foco Conquista (Alto Pot / Bajo Share)",IF(AV353=2,"2 - Foco Defensa (Alto Pot / Alto Share)",IF(AV353=3,"3 - Monitoreo (Bajo Pot / Alto Share)","4 - Baja Prioridad (Bajo Pot / Bajo Share)"))))</f>
        <v>Sin competencia directa</v>
      </c>
      <c r="AX353" s="12" t="str">
        <f aca="false">IF(OR(IFERROR(AND(W353&lt;&gt;"",Y353&lt;&gt;"",Y353-W353&gt;Resumen!$B$8),FALSE()),IFERROR(AND(X353&lt;&gt;"",Y353&lt;&gt;"",Y353-X353&gt;Resumen!$B$8),FALSE())),MAX(IF(IFERROR(AND(W353&lt;&gt;"",Y353&lt;&gt;"",Y353-W353&gt;Resumen!$B$8),FALSE()),Y353-W353,0),IF(IFERROR(AND(X353&lt;&gt;"",Y353&lt;&gt;"",Y353-X353&gt;Resumen!$B$8),FALSE()),Y353-X353,0)),"")</f>
        <v/>
      </c>
      <c r="AY353" s="22" t="str">
        <f aca="false">IF(OR(IFERROR(AND(W353&lt;&gt;"",Y353&lt;&gt;"",Y353-W353&gt;Resumen!$B$8),FALSE()),IFERROR(AND(X353&lt;&gt;"",Y353&lt;&gt;"",Y353-X353&gt;Resumen!$B$8),FALSE())),TRIM("Lays tiene mayor markup que "&amp;IF(IFERROR(AND(W353&lt;&gt;"",Y353&lt;&gt;"",Y353-W353&gt;Resumen!$B$8),FALSE()),"Quento ","")&amp;IF(IFERROR(AND(X353&lt;&gt;"",Y353&lt;&gt;"",Y353-X353&gt;Resumen!$B$8),FALSE()),"Julicroc ","")&amp;"en este PDV"),"")</f>
        <v/>
      </c>
      <c r="AZ353" s="22" t="str">
        <f aca="false">IF(COUNTIF('Plan Pehuamar - Lista'!$A$2:$A$167,A353)&gt;0,"Sí","No")</f>
        <v>No</v>
      </c>
      <c r="BA353" s="22" t="str">
        <f aca="false">IF(COUNTIF('Plan Combo 9+1'!$A$2:$A$226,A353)&gt;0,"Sí","No")</f>
        <v>No</v>
      </c>
      <c r="BB353" s="22" t="str">
        <f aca="false">IF(AH353="","No",IF(BA353="Sí",IF((AO353-AH353)&gt;Resumen!$B$6,"Sí","No"),IF((AO353-AH353)&gt;=Resumen!$B$132,"Sí","No")))</f>
        <v>No</v>
      </c>
      <c r="BC353" s="22" t="str">
        <f aca="false">IF(AND(N353="Sí",AL353="Sí",AI353=0),"Sí","No")</f>
        <v>No</v>
      </c>
      <c r="BD353" s="22" t="str">
        <f aca="false">IF(COUNTIF('Plan 9+1 (con Pehuamar)'!$A$2:$A$227,A353)&gt;0,"Sí","No")</f>
        <v>No</v>
      </c>
    </row>
    <row r="354" customFormat="false" ht="15" hidden="false" customHeight="true" outlineLevel="0" collapsed="false">
      <c r="A354" s="6" t="n">
        <v>403245</v>
      </c>
      <c r="B354" s="6" t="n">
        <v>2</v>
      </c>
      <c r="C354" s="6" t="n">
        <v>203</v>
      </c>
      <c r="D354" s="6" t="s">
        <v>315</v>
      </c>
      <c r="E354" s="6" t="s">
        <v>567</v>
      </c>
      <c r="F354" s="6" t="s">
        <v>201</v>
      </c>
      <c r="G354" s="6" t="s">
        <v>129</v>
      </c>
      <c r="H354" s="6" t="s">
        <v>197</v>
      </c>
      <c r="I354" s="27" t="n">
        <v>4</v>
      </c>
      <c r="J354" s="27" t="n">
        <v>0</v>
      </c>
      <c r="K354" s="27" t="n">
        <v>4</v>
      </c>
      <c r="L354" s="28" t="n">
        <f aca="false">I354+J354</f>
        <v>4</v>
      </c>
      <c r="M354" s="28" t="n">
        <f aca="false">L354+K354</f>
        <v>8</v>
      </c>
      <c r="N354" s="22" t="str">
        <f aca="false">IF(I354&gt;0,"Sí","No")</f>
        <v>Sí</v>
      </c>
      <c r="O354" s="22" t="str">
        <f aca="false">IF(J354&gt;0,"Sí","No")</f>
        <v>No</v>
      </c>
      <c r="P354" s="22" t="str">
        <f aca="false">IF(K354&gt;0,"Sí","No")</f>
        <v>Sí</v>
      </c>
      <c r="Q354" s="22" t="str">
        <f aca="false">IF(OR(I354&gt;0,J354&gt;0),"Sí","No")</f>
        <v>Sí</v>
      </c>
      <c r="R354" s="27" t="n">
        <v>1800</v>
      </c>
      <c r="S354" s="27" t="n">
        <v>3000</v>
      </c>
      <c r="T354" s="27"/>
      <c r="U354" s="27"/>
      <c r="V354" s="27" t="n">
        <v>3500</v>
      </c>
      <c r="W354" s="12" t="n">
        <f aca="false">IF(AND(I354&gt;0,R354&gt;0),(S354-R354)/R354,"")</f>
        <v>0.666666666666667</v>
      </c>
      <c r="X354" s="12" t="str">
        <f aca="false">IF(AND(J354&gt;0,T354&gt;0),(U354-T354)/T354,"")</f>
        <v/>
      </c>
      <c r="Y354" s="12" t="n">
        <f aca="false">IF(AND(K354&gt;0,V354&gt;0),(V354-Resumen!$B$7)/Resumen!$B$7,"")</f>
        <v>0.4</v>
      </c>
      <c r="Z354" s="28" t="n">
        <f aca="false">IF(AND(K354&gt;0,I354&gt;0,V354&gt;0,S354&gt;0),V354-S354,"")</f>
        <v>500</v>
      </c>
      <c r="AA354" s="12" t="n">
        <f aca="false">IF(Z354&lt;&gt;"",Z354/S354,"")</f>
        <v>0.166666666666667</v>
      </c>
      <c r="AB354" s="28" t="str">
        <f aca="false">IF(AND(K354&gt;0,J354&gt;0,V354&gt;0,U354&gt;0),V354-U354,"")</f>
        <v/>
      </c>
      <c r="AC354" s="12" t="str">
        <f aca="false">IF(AB354&lt;&gt;"",AB354/U354,"")</f>
        <v/>
      </c>
      <c r="AD354" s="27" t="n">
        <v>2</v>
      </c>
      <c r="AE354" s="27" t="n">
        <v>2</v>
      </c>
      <c r="AF354" s="27" t="n">
        <v>0</v>
      </c>
      <c r="AG354" s="28" t="n">
        <f aca="false">AD354+AE354+AF354</f>
        <v>4</v>
      </c>
      <c r="AH354" s="12" t="n">
        <f aca="false">IF(AG354&gt;0,AD354/AG354,"")</f>
        <v>0.5</v>
      </c>
      <c r="AI354" s="27" t="n">
        <v>0</v>
      </c>
      <c r="AJ354" s="27" t="n">
        <v>0</v>
      </c>
      <c r="AK354" s="27" t="n">
        <v>0</v>
      </c>
      <c r="AL354" s="22" t="str">
        <f aca="false">IF(OR(AJ354&gt;0,AK354&gt;0),"Sí","No")</f>
        <v>No</v>
      </c>
      <c r="AM354" s="6" t="s">
        <v>198</v>
      </c>
      <c r="AN354" s="6"/>
      <c r="AO354" s="12" t="n">
        <f aca="false">IF(M354&gt;0,K354/M354,"")</f>
        <v>0.5</v>
      </c>
      <c r="AP354" s="22" t="str">
        <f aca="false">IF(M354&gt;=Resumen!$B$5,"Alto","Bajo")</f>
        <v>Bajo</v>
      </c>
      <c r="AQ354" s="22" t="str">
        <f aca="false">IF(AO354&gt;=Resumen!$B$28,"Alto","Bajo")</f>
        <v>Alto</v>
      </c>
      <c r="AR354" s="22" t="str">
        <f aca="false">AP354&amp;" Potencial / "&amp;AQ354&amp;" Share"</f>
        <v>Bajo Potencial / Alto Share</v>
      </c>
      <c r="AS354" s="22" t="str">
        <f aca="false">IF(Q354="Sí",IF(AO354&gt;=Resumen!$B$29,"Alto","Bajo"),"")</f>
        <v>Alto</v>
      </c>
      <c r="AT354" s="22" t="str">
        <f aca="false">IF(AS354&lt;&gt;"",AP354&amp;" Potencial / "&amp;AS354&amp;" Share","")</f>
        <v>Bajo Potencial / Alto Share</v>
      </c>
      <c r="AU354" s="22" t="str">
        <f aca="false">IF(AH354="","Sin dato",IF(AH354-AO354&gt;Resumen!$B$6,"Sobre-exhibido",IF(AO354-AH354&gt;Resumen!$B$6,"Sub-exhibido","En línea")))</f>
        <v>En línea</v>
      </c>
      <c r="AV354" s="22" t="n">
        <f aca="false">IF(AT354="","",IF(AT354="Alto Potencial / Bajo Share",1,IF(AT354="Alto Potencial / Alto Share",2,IF(AT354="Bajo Potencial / Alto Share",3,4))))</f>
        <v>3</v>
      </c>
      <c r="AW354" s="22" t="str">
        <f aca="false">IF(Q354="No","Sin competencia directa",IF(AV354=1,"1 - Foco Conquista (Alto Pot / Bajo Share)",IF(AV354=2,"2 - Foco Defensa (Alto Pot / Alto Share)",IF(AV354=3,"3 - Monitoreo (Bajo Pot / Alto Share)","4 - Baja Prioridad (Bajo Pot / Bajo Share)"))))</f>
        <v>3 - Monitoreo (Bajo Pot / Alto Share)</v>
      </c>
      <c r="AX354" s="12" t="str">
        <f aca="false">IF(OR(IFERROR(AND(W354&lt;&gt;"",Y354&lt;&gt;"",Y354-W354&gt;Resumen!$B$8),FALSE()),IFERROR(AND(X354&lt;&gt;"",Y354&lt;&gt;"",Y354-X354&gt;Resumen!$B$8),FALSE())),MAX(IF(IFERROR(AND(W354&lt;&gt;"",Y354&lt;&gt;"",Y354-W354&gt;Resumen!$B$8),FALSE()),Y354-W354,0),IF(IFERROR(AND(X354&lt;&gt;"",Y354&lt;&gt;"",Y354-X354&gt;Resumen!$B$8),FALSE()),Y354-X354,0)),"")</f>
        <v/>
      </c>
      <c r="AY354" s="22" t="str">
        <f aca="false">IF(OR(IFERROR(AND(W354&lt;&gt;"",Y354&lt;&gt;"",Y354-W354&gt;Resumen!$B$8),FALSE()),IFERROR(AND(X354&lt;&gt;"",Y354&lt;&gt;"",Y354-X354&gt;Resumen!$B$8),FALSE())),TRIM("Lays tiene mayor markup que "&amp;IF(IFERROR(AND(W354&lt;&gt;"",Y354&lt;&gt;"",Y354-W354&gt;Resumen!$B$8),FALSE()),"Quento ","")&amp;IF(IFERROR(AND(X354&lt;&gt;"",Y354&lt;&gt;"",Y354-X354&gt;Resumen!$B$8),FALSE()),"Julicroc ","")&amp;"en este PDV"),"")</f>
        <v/>
      </c>
      <c r="AZ354" s="22" t="str">
        <f aca="false">IF(COUNTIF('Plan Pehuamar - Lista'!$A$2:$A$167,A354)&gt;0,"Sí","No")</f>
        <v>No</v>
      </c>
      <c r="BA354" s="22" t="str">
        <f aca="false">IF(COUNTIF('Plan Combo 9+1'!$A$2:$A$226,A354)&gt;0,"Sí","No")</f>
        <v>No</v>
      </c>
      <c r="BB354" s="22" t="str">
        <f aca="false">IF(AH354="","No",IF(BA354="Sí",IF((AO354-AH354)&gt;Resumen!$B$6,"Sí","No"),IF((AO354-AH354)&gt;=Resumen!$B$132,"Sí","No")))</f>
        <v>No</v>
      </c>
      <c r="BC354" s="22" t="str">
        <f aca="false">IF(AND(N354="Sí",AL354="Sí",AI354=0),"Sí","No")</f>
        <v>No</v>
      </c>
      <c r="BD354" s="22" t="str">
        <f aca="false">IF(COUNTIF('Plan 9+1 (con Pehuamar)'!$A$2:$A$227,A354)&gt;0,"Sí","No")</f>
        <v>No</v>
      </c>
    </row>
    <row r="355" customFormat="false" ht="15" hidden="false" customHeight="true" outlineLevel="0" collapsed="false">
      <c r="A355" s="6" t="n">
        <v>403313</v>
      </c>
      <c r="B355" s="6" t="n">
        <v>2</v>
      </c>
      <c r="C355" s="6" t="n">
        <v>203</v>
      </c>
      <c r="D355" s="6" t="s">
        <v>315</v>
      </c>
      <c r="E355" s="6" t="s">
        <v>568</v>
      </c>
      <c r="F355" s="6" t="s">
        <v>196</v>
      </c>
      <c r="G355" s="6" t="s">
        <v>129</v>
      </c>
      <c r="H355" s="6" t="s">
        <v>197</v>
      </c>
      <c r="I355" s="27" t="n">
        <v>0</v>
      </c>
      <c r="J355" s="27" t="n">
        <v>0</v>
      </c>
      <c r="K355" s="27" t="n">
        <v>5.8</v>
      </c>
      <c r="L355" s="28" t="n">
        <f aca="false">I355+J355</f>
        <v>0</v>
      </c>
      <c r="M355" s="28" t="n">
        <f aca="false">L355+K355</f>
        <v>5.8</v>
      </c>
      <c r="N355" s="22" t="str">
        <f aca="false">IF(I355&gt;0,"Sí","No")</f>
        <v>No</v>
      </c>
      <c r="O355" s="22" t="str">
        <f aca="false">IF(J355&gt;0,"Sí","No")</f>
        <v>No</v>
      </c>
      <c r="P355" s="22" t="str">
        <f aca="false">IF(K355&gt;0,"Sí","No")</f>
        <v>Sí</v>
      </c>
      <c r="Q355" s="22" t="str">
        <f aca="false">IF(OR(I355&gt;0,J355&gt;0),"Sí","No")</f>
        <v>No</v>
      </c>
      <c r="R355" s="27"/>
      <c r="S355" s="27"/>
      <c r="T355" s="27"/>
      <c r="U355" s="27"/>
      <c r="V355" s="27"/>
      <c r="W355" s="12" t="str">
        <f aca="false">IF(AND(I355&gt;0,R355&gt;0),(S355-R355)/R355,"")</f>
        <v/>
      </c>
      <c r="X355" s="12" t="str">
        <f aca="false">IF(AND(J355&gt;0,T355&gt;0),(U355-T355)/T355,"")</f>
        <v/>
      </c>
      <c r="Y355" s="12" t="str">
        <f aca="false">IF(AND(K355&gt;0,V355&gt;0),(V355-Resumen!$B$7)/Resumen!$B$7,"")</f>
        <v/>
      </c>
      <c r="Z355" s="28" t="str">
        <f aca="false">IF(AND(K355&gt;0,I355&gt;0,V355&gt;0,S355&gt;0),V355-S355,"")</f>
        <v/>
      </c>
      <c r="AA355" s="12" t="str">
        <f aca="false">IF(Z355&lt;&gt;"",Z355/S355,"")</f>
        <v/>
      </c>
      <c r="AB355" s="28" t="str">
        <f aca="false">IF(AND(K355&gt;0,J355&gt;0,V355&gt;0,U355&gt;0),V355-U355,"")</f>
        <v/>
      </c>
      <c r="AC355" s="12" t="str">
        <f aca="false">IF(AB355&lt;&gt;"",AB355/U355,"")</f>
        <v/>
      </c>
      <c r="AD355" s="27" t="n">
        <v>0</v>
      </c>
      <c r="AE355" s="27" t="n">
        <v>0</v>
      </c>
      <c r="AF355" s="27" t="n">
        <v>0</v>
      </c>
      <c r="AG355" s="28" t="n">
        <f aca="false">AD355+AE355+AF355</f>
        <v>0</v>
      </c>
      <c r="AH355" s="12" t="str">
        <f aca="false">IF(AG355&gt;0,AD355/AG355,"")</f>
        <v/>
      </c>
      <c r="AI355" s="27" t="n">
        <v>0</v>
      </c>
      <c r="AJ355" s="27" t="n">
        <v>0</v>
      </c>
      <c r="AK355" s="27" t="n">
        <v>0</v>
      </c>
      <c r="AL355" s="22" t="str">
        <f aca="false">IF(OR(AJ355&gt;0,AK355&gt;0),"Sí","No")</f>
        <v>No</v>
      </c>
      <c r="AM355" s="6"/>
      <c r="AN355" s="6"/>
      <c r="AO355" s="12" t="n">
        <f aca="false">IF(M355&gt;0,K355/M355,"")</f>
        <v>1</v>
      </c>
      <c r="AP355" s="22" t="str">
        <f aca="false">IF(M355&gt;=Resumen!$B$5,"Alto","Bajo")</f>
        <v>Bajo</v>
      </c>
      <c r="AQ355" s="22" t="str">
        <f aca="false">IF(AO355&gt;=Resumen!$B$28,"Alto","Bajo")</f>
        <v>Alto</v>
      </c>
      <c r="AR355" s="22" t="str">
        <f aca="false">AP355&amp;" Potencial / "&amp;AQ355&amp;" Share"</f>
        <v>Bajo Potencial / Alto Share</v>
      </c>
      <c r="AS355" s="22" t="str">
        <f aca="false">IF(Q355="Sí",IF(AO355&gt;=Resumen!$B$29,"Alto","Bajo"),"")</f>
        <v/>
      </c>
      <c r="AT355" s="22" t="str">
        <f aca="false">IF(AS355&lt;&gt;"",AP355&amp;" Potencial / "&amp;AS355&amp;" Share","")</f>
        <v/>
      </c>
      <c r="AU355" s="22" t="str">
        <f aca="false">IF(AH355="","Sin dato",IF(AH355-AO355&gt;Resumen!$B$6,"Sobre-exhibido",IF(AO355-AH355&gt;Resumen!$B$6,"Sub-exhibido","En línea")))</f>
        <v>Sin dato</v>
      </c>
      <c r="AV355" s="22" t="str">
        <f aca="false">IF(AT355="","",IF(AT355="Alto Potencial / Bajo Share",1,IF(AT355="Alto Potencial / Alto Share",2,IF(AT355="Bajo Potencial / Alto Share",3,4))))</f>
        <v/>
      </c>
      <c r="AW355" s="22" t="str">
        <f aca="false">IF(Q355="No","Sin competencia directa",IF(AV355=1,"1 - Foco Conquista (Alto Pot / Bajo Share)",IF(AV355=2,"2 - Foco Defensa (Alto Pot / Alto Share)",IF(AV355=3,"3 - Monitoreo (Bajo Pot / Alto Share)","4 - Baja Prioridad (Bajo Pot / Bajo Share)"))))</f>
        <v>Sin competencia directa</v>
      </c>
      <c r="AX355" s="12" t="str">
        <f aca="false">IF(OR(IFERROR(AND(W355&lt;&gt;"",Y355&lt;&gt;"",Y355-W355&gt;Resumen!$B$8),FALSE()),IFERROR(AND(X355&lt;&gt;"",Y355&lt;&gt;"",Y355-X355&gt;Resumen!$B$8),FALSE())),MAX(IF(IFERROR(AND(W355&lt;&gt;"",Y355&lt;&gt;"",Y355-W355&gt;Resumen!$B$8),FALSE()),Y355-W355,0),IF(IFERROR(AND(X355&lt;&gt;"",Y355&lt;&gt;"",Y355-X355&gt;Resumen!$B$8),FALSE()),Y355-X355,0)),"")</f>
        <v/>
      </c>
      <c r="AY355" s="22" t="str">
        <f aca="false">IF(OR(IFERROR(AND(W355&lt;&gt;"",Y355&lt;&gt;"",Y355-W355&gt;Resumen!$B$8),FALSE()),IFERROR(AND(X355&lt;&gt;"",Y355&lt;&gt;"",Y355-X355&gt;Resumen!$B$8),FALSE())),TRIM("Lays tiene mayor markup que "&amp;IF(IFERROR(AND(W355&lt;&gt;"",Y355&lt;&gt;"",Y355-W355&gt;Resumen!$B$8),FALSE()),"Quento ","")&amp;IF(IFERROR(AND(X355&lt;&gt;"",Y355&lt;&gt;"",Y355-X355&gt;Resumen!$B$8),FALSE()),"Julicroc ","")&amp;"en este PDV"),"")</f>
        <v/>
      </c>
      <c r="AZ355" s="22" t="str">
        <f aca="false">IF(COUNTIF('Plan Pehuamar - Lista'!$A$2:$A$167,A355)&gt;0,"Sí","No")</f>
        <v>No</v>
      </c>
      <c r="BA355" s="22" t="str">
        <f aca="false">IF(COUNTIF('Plan Combo 9+1'!$A$2:$A$226,A355)&gt;0,"Sí","No")</f>
        <v>No</v>
      </c>
      <c r="BB355" s="22" t="str">
        <f aca="false">IF(AH355="","No",IF(BA355="Sí",IF((AO355-AH355)&gt;Resumen!$B$6,"Sí","No"),IF((AO355-AH355)&gt;=Resumen!$B$132,"Sí","No")))</f>
        <v>No</v>
      </c>
      <c r="BC355" s="22" t="str">
        <f aca="false">IF(AND(N355="Sí",AL355="Sí",AI355=0),"Sí","No")</f>
        <v>No</v>
      </c>
      <c r="BD355" s="22" t="str">
        <f aca="false">IF(COUNTIF('Plan 9+1 (con Pehuamar)'!$A$2:$A$227,A355)&gt;0,"Sí","No")</f>
        <v>No</v>
      </c>
    </row>
    <row r="356" customFormat="false" ht="15" hidden="false" customHeight="true" outlineLevel="0" collapsed="false">
      <c r="A356" s="6" t="n">
        <v>403443</v>
      </c>
      <c r="B356" s="6" t="n">
        <v>2</v>
      </c>
      <c r="C356" s="6" t="n">
        <v>203</v>
      </c>
      <c r="D356" s="6" t="s">
        <v>315</v>
      </c>
      <c r="E356" s="6" t="s">
        <v>569</v>
      </c>
      <c r="F356" s="6" t="s">
        <v>291</v>
      </c>
      <c r="G356" s="6" t="s">
        <v>129</v>
      </c>
      <c r="H356" s="6" t="s">
        <v>197</v>
      </c>
      <c r="I356" s="27" t="n">
        <v>0</v>
      </c>
      <c r="J356" s="27" t="n">
        <v>0</v>
      </c>
      <c r="K356" s="27" t="n">
        <v>1.1</v>
      </c>
      <c r="L356" s="28" t="n">
        <f aca="false">I356+J356</f>
        <v>0</v>
      </c>
      <c r="M356" s="28" t="n">
        <f aca="false">L356+K356</f>
        <v>1.1</v>
      </c>
      <c r="N356" s="22" t="str">
        <f aca="false">IF(I356&gt;0,"Sí","No")</f>
        <v>No</v>
      </c>
      <c r="O356" s="22" t="str">
        <f aca="false">IF(J356&gt;0,"Sí","No")</f>
        <v>No</v>
      </c>
      <c r="P356" s="22" t="str">
        <f aca="false">IF(K356&gt;0,"Sí","No")</f>
        <v>Sí</v>
      </c>
      <c r="Q356" s="22" t="str">
        <f aca="false">IF(OR(I356&gt;0,J356&gt;0),"Sí","No")</f>
        <v>No</v>
      </c>
      <c r="R356" s="27"/>
      <c r="S356" s="27"/>
      <c r="T356" s="27"/>
      <c r="U356" s="27"/>
      <c r="V356" s="27"/>
      <c r="W356" s="12" t="str">
        <f aca="false">IF(AND(I356&gt;0,R356&gt;0),(S356-R356)/R356,"")</f>
        <v/>
      </c>
      <c r="X356" s="12" t="str">
        <f aca="false">IF(AND(J356&gt;0,T356&gt;0),(U356-T356)/T356,"")</f>
        <v/>
      </c>
      <c r="Y356" s="12" t="str">
        <f aca="false">IF(AND(K356&gt;0,V356&gt;0),(V356-Resumen!$B$7)/Resumen!$B$7,"")</f>
        <v/>
      </c>
      <c r="Z356" s="28" t="str">
        <f aca="false">IF(AND(K356&gt;0,I356&gt;0,V356&gt;0,S356&gt;0),V356-S356,"")</f>
        <v/>
      </c>
      <c r="AA356" s="12" t="str">
        <f aca="false">IF(Z356&lt;&gt;"",Z356/S356,"")</f>
        <v/>
      </c>
      <c r="AB356" s="28" t="str">
        <f aca="false">IF(AND(K356&gt;0,J356&gt;0,V356&gt;0,U356&gt;0),V356-U356,"")</f>
        <v/>
      </c>
      <c r="AC356" s="12" t="str">
        <f aca="false">IF(AB356&lt;&gt;"",AB356/U356,"")</f>
        <v/>
      </c>
      <c r="AD356" s="27" t="n">
        <v>0</v>
      </c>
      <c r="AE356" s="27" t="n">
        <v>0</v>
      </c>
      <c r="AF356" s="27" t="n">
        <v>0</v>
      </c>
      <c r="AG356" s="28" t="n">
        <f aca="false">AD356+AE356+AF356</f>
        <v>0</v>
      </c>
      <c r="AH356" s="12" t="str">
        <f aca="false">IF(AG356&gt;0,AD356/AG356,"")</f>
        <v/>
      </c>
      <c r="AI356" s="27" t="n">
        <v>0</v>
      </c>
      <c r="AJ356" s="27" t="n">
        <v>0</v>
      </c>
      <c r="AK356" s="27" t="n">
        <v>0</v>
      </c>
      <c r="AL356" s="22" t="str">
        <f aca="false">IF(OR(AJ356&gt;0,AK356&gt;0),"Sí","No")</f>
        <v>No</v>
      </c>
      <c r="AM356" s="6"/>
      <c r="AN356" s="6"/>
      <c r="AO356" s="12" t="n">
        <f aca="false">IF(M356&gt;0,K356/M356,"")</f>
        <v>1</v>
      </c>
      <c r="AP356" s="22" t="str">
        <f aca="false">IF(M356&gt;=Resumen!$B$5,"Alto","Bajo")</f>
        <v>Bajo</v>
      </c>
      <c r="AQ356" s="22" t="str">
        <f aca="false">IF(AO356&gt;=Resumen!$B$28,"Alto","Bajo")</f>
        <v>Alto</v>
      </c>
      <c r="AR356" s="22" t="str">
        <f aca="false">AP356&amp;" Potencial / "&amp;AQ356&amp;" Share"</f>
        <v>Bajo Potencial / Alto Share</v>
      </c>
      <c r="AS356" s="22" t="str">
        <f aca="false">IF(Q356="Sí",IF(AO356&gt;=Resumen!$B$29,"Alto","Bajo"),"")</f>
        <v/>
      </c>
      <c r="AT356" s="22" t="str">
        <f aca="false">IF(AS356&lt;&gt;"",AP356&amp;" Potencial / "&amp;AS356&amp;" Share","")</f>
        <v/>
      </c>
      <c r="AU356" s="22" t="str">
        <f aca="false">IF(AH356="","Sin dato",IF(AH356-AO356&gt;Resumen!$B$6,"Sobre-exhibido",IF(AO356-AH356&gt;Resumen!$B$6,"Sub-exhibido","En línea")))</f>
        <v>Sin dato</v>
      </c>
      <c r="AV356" s="22" t="str">
        <f aca="false">IF(AT356="","",IF(AT356="Alto Potencial / Bajo Share",1,IF(AT356="Alto Potencial / Alto Share",2,IF(AT356="Bajo Potencial / Alto Share",3,4))))</f>
        <v/>
      </c>
      <c r="AW356" s="22" t="str">
        <f aca="false">IF(Q356="No","Sin competencia directa",IF(AV356=1,"1 - Foco Conquista (Alto Pot / Bajo Share)",IF(AV356=2,"2 - Foco Defensa (Alto Pot / Alto Share)",IF(AV356=3,"3 - Monitoreo (Bajo Pot / Alto Share)","4 - Baja Prioridad (Bajo Pot / Bajo Share)"))))</f>
        <v>Sin competencia directa</v>
      </c>
      <c r="AX356" s="12" t="str">
        <f aca="false">IF(OR(IFERROR(AND(W356&lt;&gt;"",Y356&lt;&gt;"",Y356-W356&gt;Resumen!$B$8),FALSE()),IFERROR(AND(X356&lt;&gt;"",Y356&lt;&gt;"",Y356-X356&gt;Resumen!$B$8),FALSE())),MAX(IF(IFERROR(AND(W356&lt;&gt;"",Y356&lt;&gt;"",Y356-W356&gt;Resumen!$B$8),FALSE()),Y356-W356,0),IF(IFERROR(AND(X356&lt;&gt;"",Y356&lt;&gt;"",Y356-X356&gt;Resumen!$B$8),FALSE()),Y356-X356,0)),"")</f>
        <v/>
      </c>
      <c r="AY356" s="22" t="str">
        <f aca="false">IF(OR(IFERROR(AND(W356&lt;&gt;"",Y356&lt;&gt;"",Y356-W356&gt;Resumen!$B$8),FALSE()),IFERROR(AND(X356&lt;&gt;"",Y356&lt;&gt;"",Y356-X356&gt;Resumen!$B$8),FALSE())),TRIM("Lays tiene mayor markup que "&amp;IF(IFERROR(AND(W356&lt;&gt;"",Y356&lt;&gt;"",Y356-W356&gt;Resumen!$B$8),FALSE()),"Quento ","")&amp;IF(IFERROR(AND(X356&lt;&gt;"",Y356&lt;&gt;"",Y356-X356&gt;Resumen!$B$8),FALSE()),"Julicroc ","")&amp;"en este PDV"),"")</f>
        <v/>
      </c>
      <c r="AZ356" s="22" t="str">
        <f aca="false">IF(COUNTIF('Plan Pehuamar - Lista'!$A$2:$A$167,A356)&gt;0,"Sí","No")</f>
        <v>No</v>
      </c>
      <c r="BA356" s="22" t="str">
        <f aca="false">IF(COUNTIF('Plan Combo 9+1'!$A$2:$A$226,A356)&gt;0,"Sí","No")</f>
        <v>No</v>
      </c>
      <c r="BB356" s="22" t="str">
        <f aca="false">IF(AH356="","No",IF(BA356="Sí",IF((AO356-AH356)&gt;Resumen!$B$6,"Sí","No"),IF((AO356-AH356)&gt;=Resumen!$B$132,"Sí","No")))</f>
        <v>No</v>
      </c>
      <c r="BC356" s="22" t="str">
        <f aca="false">IF(AND(N356="Sí",AL356="Sí",AI356=0),"Sí","No")</f>
        <v>No</v>
      </c>
      <c r="BD356" s="22" t="str">
        <f aca="false">IF(COUNTIF('Plan 9+1 (con Pehuamar)'!$A$2:$A$227,A356)&gt;0,"Sí","No")</f>
        <v>No</v>
      </c>
    </row>
    <row r="357" customFormat="false" ht="15" hidden="false" customHeight="true" outlineLevel="0" collapsed="false">
      <c r="A357" s="6" t="n">
        <v>403480</v>
      </c>
      <c r="B357" s="6" t="n">
        <v>2</v>
      </c>
      <c r="C357" s="6" t="n">
        <v>203</v>
      </c>
      <c r="D357" s="6" t="s">
        <v>315</v>
      </c>
      <c r="E357" s="6" t="s">
        <v>570</v>
      </c>
      <c r="F357" s="6" t="s">
        <v>196</v>
      </c>
      <c r="G357" s="6" t="s">
        <v>129</v>
      </c>
      <c r="H357" s="6" t="s">
        <v>197</v>
      </c>
      <c r="I357" s="27" t="n">
        <v>0</v>
      </c>
      <c r="J357" s="27" t="n">
        <v>0</v>
      </c>
      <c r="K357" s="27" t="n">
        <v>0.6</v>
      </c>
      <c r="L357" s="28" t="n">
        <f aca="false">I357+J357</f>
        <v>0</v>
      </c>
      <c r="M357" s="28" t="n">
        <f aca="false">L357+K357</f>
        <v>0.6</v>
      </c>
      <c r="N357" s="22" t="str">
        <f aca="false">IF(I357&gt;0,"Sí","No")</f>
        <v>No</v>
      </c>
      <c r="O357" s="22" t="str">
        <f aca="false">IF(J357&gt;0,"Sí","No")</f>
        <v>No</v>
      </c>
      <c r="P357" s="22" t="str">
        <f aca="false">IF(K357&gt;0,"Sí","No")</f>
        <v>Sí</v>
      </c>
      <c r="Q357" s="22" t="str">
        <f aca="false">IF(OR(I357&gt;0,J357&gt;0),"Sí","No")</f>
        <v>No</v>
      </c>
      <c r="R357" s="27"/>
      <c r="S357" s="27"/>
      <c r="T357" s="27"/>
      <c r="U357" s="27"/>
      <c r="V357" s="27"/>
      <c r="W357" s="12" t="str">
        <f aca="false">IF(AND(I357&gt;0,R357&gt;0),(S357-R357)/R357,"")</f>
        <v/>
      </c>
      <c r="X357" s="12" t="str">
        <f aca="false">IF(AND(J357&gt;0,T357&gt;0),(U357-T357)/T357,"")</f>
        <v/>
      </c>
      <c r="Y357" s="12" t="str">
        <f aca="false">IF(AND(K357&gt;0,V357&gt;0),(V357-Resumen!$B$7)/Resumen!$B$7,"")</f>
        <v/>
      </c>
      <c r="Z357" s="28" t="str">
        <f aca="false">IF(AND(K357&gt;0,I357&gt;0,V357&gt;0,S357&gt;0),V357-S357,"")</f>
        <v/>
      </c>
      <c r="AA357" s="12" t="str">
        <f aca="false">IF(Z357&lt;&gt;"",Z357/S357,"")</f>
        <v/>
      </c>
      <c r="AB357" s="28" t="str">
        <f aca="false">IF(AND(K357&gt;0,J357&gt;0,V357&gt;0,U357&gt;0),V357-U357,"")</f>
        <v/>
      </c>
      <c r="AC357" s="12" t="str">
        <f aca="false">IF(AB357&lt;&gt;"",AB357/U357,"")</f>
        <v/>
      </c>
      <c r="AD357" s="27" t="n">
        <v>0</v>
      </c>
      <c r="AE357" s="27" t="n">
        <v>0</v>
      </c>
      <c r="AF357" s="27" t="n">
        <v>0</v>
      </c>
      <c r="AG357" s="28" t="n">
        <f aca="false">AD357+AE357+AF357</f>
        <v>0</v>
      </c>
      <c r="AH357" s="12" t="str">
        <f aca="false">IF(AG357&gt;0,AD357/AG357,"")</f>
        <v/>
      </c>
      <c r="AI357" s="27" t="n">
        <v>0</v>
      </c>
      <c r="AJ357" s="27" t="n">
        <v>0</v>
      </c>
      <c r="AK357" s="27" t="n">
        <v>0</v>
      </c>
      <c r="AL357" s="22" t="str">
        <f aca="false">IF(OR(AJ357&gt;0,AK357&gt;0),"Sí","No")</f>
        <v>No</v>
      </c>
      <c r="AM357" s="6"/>
      <c r="AN357" s="6"/>
      <c r="AO357" s="12" t="n">
        <f aca="false">IF(M357&gt;0,K357/M357,"")</f>
        <v>1</v>
      </c>
      <c r="AP357" s="22" t="str">
        <f aca="false">IF(M357&gt;=Resumen!$B$5,"Alto","Bajo")</f>
        <v>Bajo</v>
      </c>
      <c r="AQ357" s="22" t="str">
        <f aca="false">IF(AO357&gt;=Resumen!$B$28,"Alto","Bajo")</f>
        <v>Alto</v>
      </c>
      <c r="AR357" s="22" t="str">
        <f aca="false">AP357&amp;" Potencial / "&amp;AQ357&amp;" Share"</f>
        <v>Bajo Potencial / Alto Share</v>
      </c>
      <c r="AS357" s="22" t="str">
        <f aca="false">IF(Q357="Sí",IF(AO357&gt;=Resumen!$B$29,"Alto","Bajo"),"")</f>
        <v/>
      </c>
      <c r="AT357" s="22" t="str">
        <f aca="false">IF(AS357&lt;&gt;"",AP357&amp;" Potencial / "&amp;AS357&amp;" Share","")</f>
        <v/>
      </c>
      <c r="AU357" s="22" t="str">
        <f aca="false">IF(AH357="","Sin dato",IF(AH357-AO357&gt;Resumen!$B$6,"Sobre-exhibido",IF(AO357-AH357&gt;Resumen!$B$6,"Sub-exhibido","En línea")))</f>
        <v>Sin dato</v>
      </c>
      <c r="AV357" s="22" t="str">
        <f aca="false">IF(AT357="","",IF(AT357="Alto Potencial / Bajo Share",1,IF(AT357="Alto Potencial / Alto Share",2,IF(AT357="Bajo Potencial / Alto Share",3,4))))</f>
        <v/>
      </c>
      <c r="AW357" s="22" t="str">
        <f aca="false">IF(Q357="No","Sin competencia directa",IF(AV357=1,"1 - Foco Conquista (Alto Pot / Bajo Share)",IF(AV357=2,"2 - Foco Defensa (Alto Pot / Alto Share)",IF(AV357=3,"3 - Monitoreo (Bajo Pot / Alto Share)","4 - Baja Prioridad (Bajo Pot / Bajo Share)"))))</f>
        <v>Sin competencia directa</v>
      </c>
      <c r="AX357" s="12" t="str">
        <f aca="false">IF(OR(IFERROR(AND(W357&lt;&gt;"",Y357&lt;&gt;"",Y357-W357&gt;Resumen!$B$8),FALSE()),IFERROR(AND(X357&lt;&gt;"",Y357&lt;&gt;"",Y357-X357&gt;Resumen!$B$8),FALSE())),MAX(IF(IFERROR(AND(W357&lt;&gt;"",Y357&lt;&gt;"",Y357-W357&gt;Resumen!$B$8),FALSE()),Y357-W357,0),IF(IFERROR(AND(X357&lt;&gt;"",Y357&lt;&gt;"",Y357-X357&gt;Resumen!$B$8),FALSE()),Y357-X357,0)),"")</f>
        <v/>
      </c>
      <c r="AY357" s="22" t="str">
        <f aca="false">IF(OR(IFERROR(AND(W357&lt;&gt;"",Y357&lt;&gt;"",Y357-W357&gt;Resumen!$B$8),FALSE()),IFERROR(AND(X357&lt;&gt;"",Y357&lt;&gt;"",Y357-X357&gt;Resumen!$B$8),FALSE())),TRIM("Lays tiene mayor markup que "&amp;IF(IFERROR(AND(W357&lt;&gt;"",Y357&lt;&gt;"",Y357-W357&gt;Resumen!$B$8),FALSE()),"Quento ","")&amp;IF(IFERROR(AND(X357&lt;&gt;"",Y357&lt;&gt;"",Y357-X357&gt;Resumen!$B$8),FALSE()),"Julicroc ","")&amp;"en este PDV"),"")</f>
        <v/>
      </c>
      <c r="AZ357" s="22" t="str">
        <f aca="false">IF(COUNTIF('Plan Pehuamar - Lista'!$A$2:$A$167,A357)&gt;0,"Sí","No")</f>
        <v>No</v>
      </c>
      <c r="BA357" s="22" t="str">
        <f aca="false">IF(COUNTIF('Plan Combo 9+1'!$A$2:$A$226,A357)&gt;0,"Sí","No")</f>
        <v>No</v>
      </c>
      <c r="BB357" s="22" t="str">
        <f aca="false">IF(AH357="","No",IF(BA357="Sí",IF((AO357-AH357)&gt;Resumen!$B$6,"Sí","No"),IF((AO357-AH357)&gt;=Resumen!$B$132,"Sí","No")))</f>
        <v>No</v>
      </c>
      <c r="BC357" s="22" t="str">
        <f aca="false">IF(AND(N357="Sí",AL357="Sí",AI357=0),"Sí","No")</f>
        <v>No</v>
      </c>
      <c r="BD357" s="22" t="str">
        <f aca="false">IF(COUNTIF('Plan 9+1 (con Pehuamar)'!$A$2:$A$227,A357)&gt;0,"Sí","No")</f>
        <v>No</v>
      </c>
    </row>
    <row r="358" customFormat="false" ht="15" hidden="false" customHeight="true" outlineLevel="0" collapsed="false">
      <c r="A358" s="6" t="n">
        <v>403507</v>
      </c>
      <c r="B358" s="6" t="n">
        <v>2</v>
      </c>
      <c r="C358" s="6" t="n">
        <v>203</v>
      </c>
      <c r="D358" s="6" t="s">
        <v>315</v>
      </c>
      <c r="E358" s="6" t="s">
        <v>571</v>
      </c>
      <c r="F358" s="6" t="s">
        <v>206</v>
      </c>
      <c r="G358" s="6" t="s">
        <v>129</v>
      </c>
      <c r="H358" s="6" t="s">
        <v>197</v>
      </c>
      <c r="I358" s="27" t="n">
        <v>0</v>
      </c>
      <c r="J358" s="27" t="n">
        <v>0</v>
      </c>
      <c r="K358" s="27" t="n">
        <v>1.6</v>
      </c>
      <c r="L358" s="28" t="n">
        <f aca="false">I358+J358</f>
        <v>0</v>
      </c>
      <c r="M358" s="28" t="n">
        <f aca="false">L358+K358</f>
        <v>1.6</v>
      </c>
      <c r="N358" s="22" t="str">
        <f aca="false">IF(I358&gt;0,"Sí","No")</f>
        <v>No</v>
      </c>
      <c r="O358" s="22" t="str">
        <f aca="false">IF(J358&gt;0,"Sí","No")</f>
        <v>No</v>
      </c>
      <c r="P358" s="22" t="str">
        <f aca="false">IF(K358&gt;0,"Sí","No")</f>
        <v>Sí</v>
      </c>
      <c r="Q358" s="22" t="str">
        <f aca="false">IF(OR(I358&gt;0,J358&gt;0),"Sí","No")</f>
        <v>No</v>
      </c>
      <c r="R358" s="27"/>
      <c r="S358" s="27"/>
      <c r="T358" s="27"/>
      <c r="U358" s="27"/>
      <c r="V358" s="27"/>
      <c r="W358" s="12" t="str">
        <f aca="false">IF(AND(I358&gt;0,R358&gt;0),(S358-R358)/R358,"")</f>
        <v/>
      </c>
      <c r="X358" s="12" t="str">
        <f aca="false">IF(AND(J358&gt;0,T358&gt;0),(U358-T358)/T358,"")</f>
        <v/>
      </c>
      <c r="Y358" s="12" t="str">
        <f aca="false">IF(AND(K358&gt;0,V358&gt;0),(V358-Resumen!$B$7)/Resumen!$B$7,"")</f>
        <v/>
      </c>
      <c r="Z358" s="28" t="str">
        <f aca="false">IF(AND(K358&gt;0,I358&gt;0,V358&gt;0,S358&gt;0),V358-S358,"")</f>
        <v/>
      </c>
      <c r="AA358" s="12" t="str">
        <f aca="false">IF(Z358&lt;&gt;"",Z358/S358,"")</f>
        <v/>
      </c>
      <c r="AB358" s="28" t="str">
        <f aca="false">IF(AND(K358&gt;0,J358&gt;0,V358&gt;0,U358&gt;0),V358-U358,"")</f>
        <v/>
      </c>
      <c r="AC358" s="12" t="str">
        <f aca="false">IF(AB358&lt;&gt;"",AB358/U358,"")</f>
        <v/>
      </c>
      <c r="AD358" s="27" t="n">
        <v>0</v>
      </c>
      <c r="AE358" s="27" t="n">
        <v>0</v>
      </c>
      <c r="AF358" s="27" t="n">
        <v>0</v>
      </c>
      <c r="AG358" s="28" t="n">
        <f aca="false">AD358+AE358+AF358</f>
        <v>0</v>
      </c>
      <c r="AH358" s="12" t="str">
        <f aca="false">IF(AG358&gt;0,AD358/AG358,"")</f>
        <v/>
      </c>
      <c r="AI358" s="27" t="n">
        <v>0</v>
      </c>
      <c r="AJ358" s="27" t="n">
        <v>0</v>
      </c>
      <c r="AK358" s="27" t="n">
        <v>0</v>
      </c>
      <c r="AL358" s="22" t="str">
        <f aca="false">IF(OR(AJ358&gt;0,AK358&gt;0),"Sí","No")</f>
        <v>No</v>
      </c>
      <c r="AM358" s="6"/>
      <c r="AN358" s="6"/>
      <c r="AO358" s="12" t="n">
        <f aca="false">IF(M358&gt;0,K358/M358,"")</f>
        <v>1</v>
      </c>
      <c r="AP358" s="22" t="str">
        <f aca="false">IF(M358&gt;=Resumen!$B$5,"Alto","Bajo")</f>
        <v>Bajo</v>
      </c>
      <c r="AQ358" s="22" t="str">
        <f aca="false">IF(AO358&gt;=Resumen!$B$28,"Alto","Bajo")</f>
        <v>Alto</v>
      </c>
      <c r="AR358" s="22" t="str">
        <f aca="false">AP358&amp;" Potencial / "&amp;AQ358&amp;" Share"</f>
        <v>Bajo Potencial / Alto Share</v>
      </c>
      <c r="AS358" s="22" t="str">
        <f aca="false">IF(Q358="Sí",IF(AO358&gt;=Resumen!$B$29,"Alto","Bajo"),"")</f>
        <v/>
      </c>
      <c r="AT358" s="22" t="str">
        <f aca="false">IF(AS358&lt;&gt;"",AP358&amp;" Potencial / "&amp;AS358&amp;" Share","")</f>
        <v/>
      </c>
      <c r="AU358" s="22" t="str">
        <f aca="false">IF(AH358="","Sin dato",IF(AH358-AO358&gt;Resumen!$B$6,"Sobre-exhibido",IF(AO358-AH358&gt;Resumen!$B$6,"Sub-exhibido","En línea")))</f>
        <v>Sin dato</v>
      </c>
      <c r="AV358" s="22" t="str">
        <f aca="false">IF(AT358="","",IF(AT358="Alto Potencial / Bajo Share",1,IF(AT358="Alto Potencial / Alto Share",2,IF(AT358="Bajo Potencial / Alto Share",3,4))))</f>
        <v/>
      </c>
      <c r="AW358" s="22" t="str">
        <f aca="false">IF(Q358="No","Sin competencia directa",IF(AV358=1,"1 - Foco Conquista (Alto Pot / Bajo Share)",IF(AV358=2,"2 - Foco Defensa (Alto Pot / Alto Share)",IF(AV358=3,"3 - Monitoreo (Bajo Pot / Alto Share)","4 - Baja Prioridad (Bajo Pot / Bajo Share)"))))</f>
        <v>Sin competencia directa</v>
      </c>
      <c r="AX358" s="12" t="str">
        <f aca="false">IF(OR(IFERROR(AND(W358&lt;&gt;"",Y358&lt;&gt;"",Y358-W358&gt;Resumen!$B$8),FALSE()),IFERROR(AND(X358&lt;&gt;"",Y358&lt;&gt;"",Y358-X358&gt;Resumen!$B$8),FALSE())),MAX(IF(IFERROR(AND(W358&lt;&gt;"",Y358&lt;&gt;"",Y358-W358&gt;Resumen!$B$8),FALSE()),Y358-W358,0),IF(IFERROR(AND(X358&lt;&gt;"",Y358&lt;&gt;"",Y358-X358&gt;Resumen!$B$8),FALSE()),Y358-X358,0)),"")</f>
        <v/>
      </c>
      <c r="AY358" s="22" t="str">
        <f aca="false">IF(OR(IFERROR(AND(W358&lt;&gt;"",Y358&lt;&gt;"",Y358-W358&gt;Resumen!$B$8),FALSE()),IFERROR(AND(X358&lt;&gt;"",Y358&lt;&gt;"",Y358-X358&gt;Resumen!$B$8),FALSE())),TRIM("Lays tiene mayor markup que "&amp;IF(IFERROR(AND(W358&lt;&gt;"",Y358&lt;&gt;"",Y358-W358&gt;Resumen!$B$8),FALSE()),"Quento ","")&amp;IF(IFERROR(AND(X358&lt;&gt;"",Y358&lt;&gt;"",Y358-X358&gt;Resumen!$B$8),FALSE()),"Julicroc ","")&amp;"en este PDV"),"")</f>
        <v/>
      </c>
      <c r="AZ358" s="22" t="str">
        <f aca="false">IF(COUNTIF('Plan Pehuamar - Lista'!$A$2:$A$167,A358)&gt;0,"Sí","No")</f>
        <v>No</v>
      </c>
      <c r="BA358" s="22" t="str">
        <f aca="false">IF(COUNTIF('Plan Combo 9+1'!$A$2:$A$226,A358)&gt;0,"Sí","No")</f>
        <v>No</v>
      </c>
      <c r="BB358" s="22" t="str">
        <f aca="false">IF(AH358="","No",IF(BA358="Sí",IF((AO358-AH358)&gt;Resumen!$B$6,"Sí","No"),IF((AO358-AH358)&gt;=Resumen!$B$132,"Sí","No")))</f>
        <v>No</v>
      </c>
      <c r="BC358" s="22" t="str">
        <f aca="false">IF(AND(N358="Sí",AL358="Sí",AI358=0),"Sí","No")</f>
        <v>No</v>
      </c>
      <c r="BD358" s="22" t="str">
        <f aca="false">IF(COUNTIF('Plan 9+1 (con Pehuamar)'!$A$2:$A$227,A358)&gt;0,"Sí","No")</f>
        <v>No</v>
      </c>
    </row>
    <row r="359" customFormat="false" ht="15" hidden="false" customHeight="true" outlineLevel="0" collapsed="false">
      <c r="A359" s="6" t="n">
        <v>403924</v>
      </c>
      <c r="B359" s="6" t="n">
        <v>2</v>
      </c>
      <c r="C359" s="6" t="n">
        <v>203</v>
      </c>
      <c r="D359" s="6" t="s">
        <v>315</v>
      </c>
      <c r="E359" s="6" t="s">
        <v>572</v>
      </c>
      <c r="F359" s="6" t="s">
        <v>201</v>
      </c>
      <c r="G359" s="6" t="s">
        <v>129</v>
      </c>
      <c r="H359" s="6" t="s">
        <v>197</v>
      </c>
      <c r="I359" s="27" t="n">
        <v>6</v>
      </c>
      <c r="J359" s="27" t="n">
        <v>0</v>
      </c>
      <c r="K359" s="27" t="n">
        <v>0</v>
      </c>
      <c r="L359" s="28" t="n">
        <f aca="false">I359+J359</f>
        <v>6</v>
      </c>
      <c r="M359" s="28" t="n">
        <f aca="false">L359+K359</f>
        <v>6</v>
      </c>
      <c r="N359" s="22" t="str">
        <f aca="false">IF(I359&gt;0,"Sí","No")</f>
        <v>Sí</v>
      </c>
      <c r="O359" s="22" t="str">
        <f aca="false">IF(J359&gt;0,"Sí","No")</f>
        <v>No</v>
      </c>
      <c r="P359" s="22" t="str">
        <f aca="false">IF(K359&gt;0,"Sí","No")</f>
        <v>No</v>
      </c>
      <c r="Q359" s="22" t="str">
        <f aca="false">IF(OR(I359&gt;0,J359&gt;0),"Sí","No")</f>
        <v>Sí</v>
      </c>
      <c r="R359" s="27" t="n">
        <v>2200</v>
      </c>
      <c r="S359" s="27" t="n">
        <v>2500</v>
      </c>
      <c r="T359" s="27"/>
      <c r="U359" s="27"/>
      <c r="V359" s="27"/>
      <c r="W359" s="12" t="n">
        <f aca="false">IF(AND(I359&gt;0,R359&gt;0),(S359-R359)/R359,"")</f>
        <v>0.136363636363636</v>
      </c>
      <c r="X359" s="12" t="str">
        <f aca="false">IF(AND(J359&gt;0,T359&gt;0),(U359-T359)/T359,"")</f>
        <v/>
      </c>
      <c r="Y359" s="12" t="str">
        <f aca="false">IF(AND(K359&gt;0,V359&gt;0),(V359-Resumen!$B$7)/Resumen!$B$7,"")</f>
        <v/>
      </c>
      <c r="Z359" s="28" t="str">
        <f aca="false">IF(AND(K359&gt;0,I359&gt;0,V359&gt;0,S359&gt;0),V359-S359,"")</f>
        <v/>
      </c>
      <c r="AA359" s="12" t="str">
        <f aca="false">IF(Z359&lt;&gt;"",Z359/S359,"")</f>
        <v/>
      </c>
      <c r="AB359" s="28" t="str">
        <f aca="false">IF(AND(K359&gt;0,J359&gt;0,V359&gt;0,U359&gt;0),V359-U359,"")</f>
        <v/>
      </c>
      <c r="AC359" s="12" t="str">
        <f aca="false">IF(AB359&lt;&gt;"",AB359/U359,"")</f>
        <v/>
      </c>
      <c r="AD359" s="27" t="n">
        <v>0</v>
      </c>
      <c r="AE359" s="27" t="n">
        <v>2</v>
      </c>
      <c r="AF359" s="27" t="n">
        <v>0</v>
      </c>
      <c r="AG359" s="28" t="n">
        <f aca="false">AD359+AE359+AF359</f>
        <v>2</v>
      </c>
      <c r="AH359" s="12" t="n">
        <f aca="false">IF(AG359&gt;0,AD359/AG359,"")</f>
        <v>0</v>
      </c>
      <c r="AI359" s="27" t="n">
        <v>0</v>
      </c>
      <c r="AJ359" s="27" t="n">
        <v>0</v>
      </c>
      <c r="AK359" s="27" t="n">
        <v>0</v>
      </c>
      <c r="AL359" s="22" t="str">
        <f aca="false">IF(OR(AJ359&gt;0,AK359&gt;0),"Sí","No")</f>
        <v>No</v>
      </c>
      <c r="AM359" s="6" t="s">
        <v>198</v>
      </c>
      <c r="AN359" s="6"/>
      <c r="AO359" s="12" t="n">
        <f aca="false">IF(M359&gt;0,K359/M359,"")</f>
        <v>0</v>
      </c>
      <c r="AP359" s="22" t="str">
        <f aca="false">IF(M359&gt;=Resumen!$B$5,"Alto","Bajo")</f>
        <v>Bajo</v>
      </c>
      <c r="AQ359" s="22" t="str">
        <f aca="false">IF(AO359&gt;=Resumen!$B$28,"Alto","Bajo")</f>
        <v>Bajo</v>
      </c>
      <c r="AR359" s="22" t="str">
        <f aca="false">AP359&amp;" Potencial / "&amp;AQ359&amp;" Share"</f>
        <v>Bajo Potencial / Bajo Share</v>
      </c>
      <c r="AS359" s="22" t="str">
        <f aca="false">IF(Q359="Sí",IF(AO359&gt;=Resumen!$B$29,"Alto","Bajo"),"")</f>
        <v>Bajo</v>
      </c>
      <c r="AT359" s="22" t="str">
        <f aca="false">IF(AS359&lt;&gt;"",AP359&amp;" Potencial / "&amp;AS359&amp;" Share","")</f>
        <v>Bajo Potencial / Bajo Share</v>
      </c>
      <c r="AU359" s="22" t="str">
        <f aca="false">IF(AH359="","Sin dato",IF(AH359-AO359&gt;Resumen!$B$6,"Sobre-exhibido",IF(AO359-AH359&gt;Resumen!$B$6,"Sub-exhibido","En línea")))</f>
        <v>En línea</v>
      </c>
      <c r="AV359" s="22" t="n">
        <f aca="false">IF(AT359="","",IF(AT359="Alto Potencial / Bajo Share",1,IF(AT359="Alto Potencial / Alto Share",2,IF(AT359="Bajo Potencial / Alto Share",3,4))))</f>
        <v>4</v>
      </c>
      <c r="AW359" s="22" t="str">
        <f aca="false">IF(Q359="No","Sin competencia directa",IF(AV359=1,"1 - Foco Conquista (Alto Pot / Bajo Share)",IF(AV359=2,"2 - Foco Defensa (Alto Pot / Alto Share)",IF(AV359=3,"3 - Monitoreo (Bajo Pot / Alto Share)","4 - Baja Prioridad (Bajo Pot / Bajo Share)"))))</f>
        <v>4 - Baja Prioridad (Bajo Pot / Bajo Share)</v>
      </c>
      <c r="AX359" s="12" t="str">
        <f aca="false">IF(OR(IFERROR(AND(W359&lt;&gt;"",Y359&lt;&gt;"",Y359-W359&gt;Resumen!$B$8),FALSE()),IFERROR(AND(X359&lt;&gt;"",Y359&lt;&gt;"",Y359-X359&gt;Resumen!$B$8),FALSE())),MAX(IF(IFERROR(AND(W359&lt;&gt;"",Y359&lt;&gt;"",Y359-W359&gt;Resumen!$B$8),FALSE()),Y359-W359,0),IF(IFERROR(AND(X359&lt;&gt;"",Y359&lt;&gt;"",Y359-X359&gt;Resumen!$B$8),FALSE()),Y359-X359,0)),"")</f>
        <v/>
      </c>
      <c r="AY359" s="22" t="str">
        <f aca="false">IF(OR(IFERROR(AND(W359&lt;&gt;"",Y359&lt;&gt;"",Y359-W359&gt;Resumen!$B$8),FALSE()),IFERROR(AND(X359&lt;&gt;"",Y359&lt;&gt;"",Y359-X359&gt;Resumen!$B$8),FALSE())),TRIM("Lays tiene mayor markup que "&amp;IF(IFERROR(AND(W359&lt;&gt;"",Y359&lt;&gt;"",Y359-W359&gt;Resumen!$B$8),FALSE()),"Quento ","")&amp;IF(IFERROR(AND(X359&lt;&gt;"",Y359&lt;&gt;"",Y359-X359&gt;Resumen!$B$8),FALSE()),"Julicroc ","")&amp;"en este PDV"),"")</f>
        <v/>
      </c>
      <c r="AZ359" s="22" t="str">
        <f aca="false">IF(COUNTIF('Plan Pehuamar - Lista'!$A$2:$A$167,A359)&gt;0,"Sí","No")</f>
        <v>No</v>
      </c>
      <c r="BA359" s="22" t="str">
        <f aca="false">IF(COUNTIF('Plan Combo 9+1'!$A$2:$A$226,A359)&gt;0,"Sí","No")</f>
        <v>No</v>
      </c>
      <c r="BB359" s="22" t="str">
        <f aca="false">IF(AH359="","No",IF(BA359="Sí",IF((AO359-AH359)&gt;Resumen!$B$6,"Sí","No"),IF((AO359-AH359)&gt;=Resumen!$B$132,"Sí","No")))</f>
        <v>No</v>
      </c>
      <c r="BC359" s="22" t="str">
        <f aca="false">IF(AND(N359="Sí",AL359="Sí",AI359=0),"Sí","No")</f>
        <v>No</v>
      </c>
      <c r="BD359" s="22" t="str">
        <f aca="false">IF(COUNTIF('Plan 9+1 (con Pehuamar)'!$A$2:$A$227,A359)&gt;0,"Sí","No")</f>
        <v>No</v>
      </c>
    </row>
    <row r="360" customFormat="false" ht="15" hidden="false" customHeight="true" outlineLevel="0" collapsed="false">
      <c r="A360" s="6" t="n">
        <v>403927</v>
      </c>
      <c r="B360" s="6" t="n">
        <v>2</v>
      </c>
      <c r="C360" s="6" t="n">
        <v>203</v>
      </c>
      <c r="D360" s="6" t="s">
        <v>315</v>
      </c>
      <c r="E360" s="6" t="s">
        <v>573</v>
      </c>
      <c r="F360" s="6" t="s">
        <v>201</v>
      </c>
      <c r="G360" s="6" t="s">
        <v>129</v>
      </c>
      <c r="H360" s="6" t="s">
        <v>197</v>
      </c>
      <c r="I360" s="27" t="n">
        <v>0</v>
      </c>
      <c r="J360" s="27" t="n">
        <v>0</v>
      </c>
      <c r="K360" s="27" t="n">
        <v>0.8</v>
      </c>
      <c r="L360" s="28" t="n">
        <f aca="false">I360+J360</f>
        <v>0</v>
      </c>
      <c r="M360" s="28" t="n">
        <f aca="false">L360+K360</f>
        <v>0.8</v>
      </c>
      <c r="N360" s="22" t="str">
        <f aca="false">IF(I360&gt;0,"Sí","No")</f>
        <v>No</v>
      </c>
      <c r="O360" s="22" t="str">
        <f aca="false">IF(J360&gt;0,"Sí","No")</f>
        <v>No</v>
      </c>
      <c r="P360" s="22" t="str">
        <f aca="false">IF(K360&gt;0,"Sí","No")</f>
        <v>Sí</v>
      </c>
      <c r="Q360" s="22" t="str">
        <f aca="false">IF(OR(I360&gt;0,J360&gt;0),"Sí","No")</f>
        <v>No</v>
      </c>
      <c r="R360" s="27"/>
      <c r="S360" s="27"/>
      <c r="T360" s="27"/>
      <c r="U360" s="27"/>
      <c r="V360" s="27"/>
      <c r="W360" s="12" t="str">
        <f aca="false">IF(AND(I360&gt;0,R360&gt;0),(S360-R360)/R360,"")</f>
        <v/>
      </c>
      <c r="X360" s="12" t="str">
        <f aca="false">IF(AND(J360&gt;0,T360&gt;0),(U360-T360)/T360,"")</f>
        <v/>
      </c>
      <c r="Y360" s="12" t="str">
        <f aca="false">IF(AND(K360&gt;0,V360&gt;0),(V360-Resumen!$B$7)/Resumen!$B$7,"")</f>
        <v/>
      </c>
      <c r="Z360" s="28" t="str">
        <f aca="false">IF(AND(K360&gt;0,I360&gt;0,V360&gt;0,S360&gt;0),V360-S360,"")</f>
        <v/>
      </c>
      <c r="AA360" s="12" t="str">
        <f aca="false">IF(Z360&lt;&gt;"",Z360/S360,"")</f>
        <v/>
      </c>
      <c r="AB360" s="28" t="str">
        <f aca="false">IF(AND(K360&gt;0,J360&gt;0,V360&gt;0,U360&gt;0),V360-U360,"")</f>
        <v/>
      </c>
      <c r="AC360" s="12" t="str">
        <f aca="false">IF(AB360&lt;&gt;"",AB360/U360,"")</f>
        <v/>
      </c>
      <c r="AD360" s="27" t="n">
        <v>0</v>
      </c>
      <c r="AE360" s="27" t="n">
        <v>0</v>
      </c>
      <c r="AF360" s="27" t="n">
        <v>0</v>
      </c>
      <c r="AG360" s="28" t="n">
        <f aca="false">AD360+AE360+AF360</f>
        <v>0</v>
      </c>
      <c r="AH360" s="12" t="str">
        <f aca="false">IF(AG360&gt;0,AD360/AG360,"")</f>
        <v/>
      </c>
      <c r="AI360" s="27" t="n">
        <v>0</v>
      </c>
      <c r="AJ360" s="27" t="n">
        <v>0</v>
      </c>
      <c r="AK360" s="27" t="n">
        <v>0</v>
      </c>
      <c r="AL360" s="22" t="str">
        <f aca="false">IF(OR(AJ360&gt;0,AK360&gt;0),"Sí","No")</f>
        <v>No</v>
      </c>
      <c r="AM360" s="6"/>
      <c r="AN360" s="6"/>
      <c r="AO360" s="12" t="n">
        <f aca="false">IF(M360&gt;0,K360/M360,"")</f>
        <v>1</v>
      </c>
      <c r="AP360" s="22" t="str">
        <f aca="false">IF(M360&gt;=Resumen!$B$5,"Alto","Bajo")</f>
        <v>Bajo</v>
      </c>
      <c r="AQ360" s="22" t="str">
        <f aca="false">IF(AO360&gt;=Resumen!$B$28,"Alto","Bajo")</f>
        <v>Alto</v>
      </c>
      <c r="AR360" s="22" t="str">
        <f aca="false">AP360&amp;" Potencial / "&amp;AQ360&amp;" Share"</f>
        <v>Bajo Potencial / Alto Share</v>
      </c>
      <c r="AS360" s="22" t="str">
        <f aca="false">IF(Q360="Sí",IF(AO360&gt;=Resumen!$B$29,"Alto","Bajo"),"")</f>
        <v/>
      </c>
      <c r="AT360" s="22" t="str">
        <f aca="false">IF(AS360&lt;&gt;"",AP360&amp;" Potencial / "&amp;AS360&amp;" Share","")</f>
        <v/>
      </c>
      <c r="AU360" s="22" t="str">
        <f aca="false">IF(AH360="","Sin dato",IF(AH360-AO360&gt;Resumen!$B$6,"Sobre-exhibido",IF(AO360-AH360&gt;Resumen!$B$6,"Sub-exhibido","En línea")))</f>
        <v>Sin dato</v>
      </c>
      <c r="AV360" s="22" t="str">
        <f aca="false">IF(AT360="","",IF(AT360="Alto Potencial / Bajo Share",1,IF(AT360="Alto Potencial / Alto Share",2,IF(AT360="Bajo Potencial / Alto Share",3,4))))</f>
        <v/>
      </c>
      <c r="AW360" s="22" t="str">
        <f aca="false">IF(Q360="No","Sin competencia directa",IF(AV360=1,"1 - Foco Conquista (Alto Pot / Bajo Share)",IF(AV360=2,"2 - Foco Defensa (Alto Pot / Alto Share)",IF(AV360=3,"3 - Monitoreo (Bajo Pot / Alto Share)","4 - Baja Prioridad (Bajo Pot / Bajo Share)"))))</f>
        <v>Sin competencia directa</v>
      </c>
      <c r="AX360" s="12" t="str">
        <f aca="false">IF(OR(IFERROR(AND(W360&lt;&gt;"",Y360&lt;&gt;"",Y360-W360&gt;Resumen!$B$8),FALSE()),IFERROR(AND(X360&lt;&gt;"",Y360&lt;&gt;"",Y360-X360&gt;Resumen!$B$8),FALSE())),MAX(IF(IFERROR(AND(W360&lt;&gt;"",Y360&lt;&gt;"",Y360-W360&gt;Resumen!$B$8),FALSE()),Y360-W360,0),IF(IFERROR(AND(X360&lt;&gt;"",Y360&lt;&gt;"",Y360-X360&gt;Resumen!$B$8),FALSE()),Y360-X360,0)),"")</f>
        <v/>
      </c>
      <c r="AY360" s="22" t="str">
        <f aca="false">IF(OR(IFERROR(AND(W360&lt;&gt;"",Y360&lt;&gt;"",Y360-W360&gt;Resumen!$B$8),FALSE()),IFERROR(AND(X360&lt;&gt;"",Y360&lt;&gt;"",Y360-X360&gt;Resumen!$B$8),FALSE())),TRIM("Lays tiene mayor markup que "&amp;IF(IFERROR(AND(W360&lt;&gt;"",Y360&lt;&gt;"",Y360-W360&gt;Resumen!$B$8),FALSE()),"Quento ","")&amp;IF(IFERROR(AND(X360&lt;&gt;"",Y360&lt;&gt;"",Y360-X360&gt;Resumen!$B$8),FALSE()),"Julicroc ","")&amp;"en este PDV"),"")</f>
        <v/>
      </c>
      <c r="AZ360" s="22" t="str">
        <f aca="false">IF(COUNTIF('Plan Pehuamar - Lista'!$A$2:$A$167,A360)&gt;0,"Sí","No")</f>
        <v>No</v>
      </c>
      <c r="BA360" s="22" t="str">
        <f aca="false">IF(COUNTIF('Plan Combo 9+1'!$A$2:$A$226,A360)&gt;0,"Sí","No")</f>
        <v>No</v>
      </c>
      <c r="BB360" s="22" t="str">
        <f aca="false">IF(AH360="","No",IF(BA360="Sí",IF((AO360-AH360)&gt;Resumen!$B$6,"Sí","No"),IF((AO360-AH360)&gt;=Resumen!$B$132,"Sí","No")))</f>
        <v>No</v>
      </c>
      <c r="BC360" s="22" t="str">
        <f aca="false">IF(AND(N360="Sí",AL360="Sí",AI360=0),"Sí","No")</f>
        <v>No</v>
      </c>
      <c r="BD360" s="22" t="str">
        <f aca="false">IF(COUNTIF('Plan 9+1 (con Pehuamar)'!$A$2:$A$227,A360)&gt;0,"Sí","No")</f>
        <v>No</v>
      </c>
    </row>
    <row r="361" customFormat="false" ht="15" hidden="false" customHeight="true" outlineLevel="0" collapsed="false">
      <c r="A361" s="6" t="n">
        <v>403961</v>
      </c>
      <c r="B361" s="6" t="n">
        <v>2</v>
      </c>
      <c r="C361" s="6" t="n">
        <v>203</v>
      </c>
      <c r="D361" s="6" t="s">
        <v>315</v>
      </c>
      <c r="E361" s="6" t="s">
        <v>574</v>
      </c>
      <c r="F361" s="6" t="s">
        <v>201</v>
      </c>
      <c r="G361" s="6" t="s">
        <v>129</v>
      </c>
      <c r="H361" s="6" t="s">
        <v>197</v>
      </c>
      <c r="I361" s="27" t="n">
        <v>0</v>
      </c>
      <c r="J361" s="27" t="n">
        <v>0</v>
      </c>
      <c r="K361" s="27" t="n">
        <v>1.5</v>
      </c>
      <c r="L361" s="28" t="n">
        <f aca="false">I361+J361</f>
        <v>0</v>
      </c>
      <c r="M361" s="28" t="n">
        <f aca="false">L361+K361</f>
        <v>1.5</v>
      </c>
      <c r="N361" s="22" t="str">
        <f aca="false">IF(I361&gt;0,"Sí","No")</f>
        <v>No</v>
      </c>
      <c r="O361" s="22" t="str">
        <f aca="false">IF(J361&gt;0,"Sí","No")</f>
        <v>No</v>
      </c>
      <c r="P361" s="22" t="str">
        <f aca="false">IF(K361&gt;0,"Sí","No")</f>
        <v>Sí</v>
      </c>
      <c r="Q361" s="22" t="str">
        <f aca="false">IF(OR(I361&gt;0,J361&gt;0),"Sí","No")</f>
        <v>No</v>
      </c>
      <c r="R361" s="27"/>
      <c r="S361" s="27"/>
      <c r="T361" s="27"/>
      <c r="U361" s="27"/>
      <c r="V361" s="27"/>
      <c r="W361" s="12" t="str">
        <f aca="false">IF(AND(I361&gt;0,R361&gt;0),(S361-R361)/R361,"")</f>
        <v/>
      </c>
      <c r="X361" s="12" t="str">
        <f aca="false">IF(AND(J361&gt;0,T361&gt;0),(U361-T361)/T361,"")</f>
        <v/>
      </c>
      <c r="Y361" s="12" t="str">
        <f aca="false">IF(AND(K361&gt;0,V361&gt;0),(V361-Resumen!$B$7)/Resumen!$B$7,"")</f>
        <v/>
      </c>
      <c r="Z361" s="28" t="str">
        <f aca="false">IF(AND(K361&gt;0,I361&gt;0,V361&gt;0,S361&gt;0),V361-S361,"")</f>
        <v/>
      </c>
      <c r="AA361" s="12" t="str">
        <f aca="false">IF(Z361&lt;&gt;"",Z361/S361,"")</f>
        <v/>
      </c>
      <c r="AB361" s="28" t="str">
        <f aca="false">IF(AND(K361&gt;0,J361&gt;0,V361&gt;0,U361&gt;0),V361-U361,"")</f>
        <v/>
      </c>
      <c r="AC361" s="12" t="str">
        <f aca="false">IF(AB361&lt;&gt;"",AB361/U361,"")</f>
        <v/>
      </c>
      <c r="AD361" s="27" t="n">
        <v>0</v>
      </c>
      <c r="AE361" s="27" t="n">
        <v>0</v>
      </c>
      <c r="AF361" s="27" t="n">
        <v>0</v>
      </c>
      <c r="AG361" s="28" t="n">
        <f aca="false">AD361+AE361+AF361</f>
        <v>0</v>
      </c>
      <c r="AH361" s="12" t="str">
        <f aca="false">IF(AG361&gt;0,AD361/AG361,"")</f>
        <v/>
      </c>
      <c r="AI361" s="27" t="n">
        <v>0</v>
      </c>
      <c r="AJ361" s="27" t="n">
        <v>0</v>
      </c>
      <c r="AK361" s="27" t="n">
        <v>0</v>
      </c>
      <c r="AL361" s="22" t="str">
        <f aca="false">IF(OR(AJ361&gt;0,AK361&gt;0),"Sí","No")</f>
        <v>No</v>
      </c>
      <c r="AM361" s="6"/>
      <c r="AN361" s="6"/>
      <c r="AO361" s="12" t="n">
        <f aca="false">IF(M361&gt;0,K361/M361,"")</f>
        <v>1</v>
      </c>
      <c r="AP361" s="22" t="str">
        <f aca="false">IF(M361&gt;=Resumen!$B$5,"Alto","Bajo")</f>
        <v>Bajo</v>
      </c>
      <c r="AQ361" s="22" t="str">
        <f aca="false">IF(AO361&gt;=Resumen!$B$28,"Alto","Bajo")</f>
        <v>Alto</v>
      </c>
      <c r="AR361" s="22" t="str">
        <f aca="false">AP361&amp;" Potencial / "&amp;AQ361&amp;" Share"</f>
        <v>Bajo Potencial / Alto Share</v>
      </c>
      <c r="AS361" s="22" t="str">
        <f aca="false">IF(Q361="Sí",IF(AO361&gt;=Resumen!$B$29,"Alto","Bajo"),"")</f>
        <v/>
      </c>
      <c r="AT361" s="22" t="str">
        <f aca="false">IF(AS361&lt;&gt;"",AP361&amp;" Potencial / "&amp;AS361&amp;" Share","")</f>
        <v/>
      </c>
      <c r="AU361" s="22" t="str">
        <f aca="false">IF(AH361="","Sin dato",IF(AH361-AO361&gt;Resumen!$B$6,"Sobre-exhibido",IF(AO361-AH361&gt;Resumen!$B$6,"Sub-exhibido","En línea")))</f>
        <v>Sin dato</v>
      </c>
      <c r="AV361" s="22" t="str">
        <f aca="false">IF(AT361="","",IF(AT361="Alto Potencial / Bajo Share",1,IF(AT361="Alto Potencial / Alto Share",2,IF(AT361="Bajo Potencial / Alto Share",3,4))))</f>
        <v/>
      </c>
      <c r="AW361" s="22" t="str">
        <f aca="false">IF(Q361="No","Sin competencia directa",IF(AV361=1,"1 - Foco Conquista (Alto Pot / Bajo Share)",IF(AV361=2,"2 - Foco Defensa (Alto Pot / Alto Share)",IF(AV361=3,"3 - Monitoreo (Bajo Pot / Alto Share)","4 - Baja Prioridad (Bajo Pot / Bajo Share)"))))</f>
        <v>Sin competencia directa</v>
      </c>
      <c r="AX361" s="12" t="str">
        <f aca="false">IF(OR(IFERROR(AND(W361&lt;&gt;"",Y361&lt;&gt;"",Y361-W361&gt;Resumen!$B$8),FALSE()),IFERROR(AND(X361&lt;&gt;"",Y361&lt;&gt;"",Y361-X361&gt;Resumen!$B$8),FALSE())),MAX(IF(IFERROR(AND(W361&lt;&gt;"",Y361&lt;&gt;"",Y361-W361&gt;Resumen!$B$8),FALSE()),Y361-W361,0),IF(IFERROR(AND(X361&lt;&gt;"",Y361&lt;&gt;"",Y361-X361&gt;Resumen!$B$8),FALSE()),Y361-X361,0)),"")</f>
        <v/>
      </c>
      <c r="AY361" s="22" t="str">
        <f aca="false">IF(OR(IFERROR(AND(W361&lt;&gt;"",Y361&lt;&gt;"",Y361-W361&gt;Resumen!$B$8),FALSE()),IFERROR(AND(X361&lt;&gt;"",Y361&lt;&gt;"",Y361-X361&gt;Resumen!$B$8),FALSE())),TRIM("Lays tiene mayor markup que "&amp;IF(IFERROR(AND(W361&lt;&gt;"",Y361&lt;&gt;"",Y361-W361&gt;Resumen!$B$8),FALSE()),"Quento ","")&amp;IF(IFERROR(AND(X361&lt;&gt;"",Y361&lt;&gt;"",Y361-X361&gt;Resumen!$B$8),FALSE()),"Julicroc ","")&amp;"en este PDV"),"")</f>
        <v/>
      </c>
      <c r="AZ361" s="22" t="str">
        <f aca="false">IF(COUNTIF('Plan Pehuamar - Lista'!$A$2:$A$167,A361)&gt;0,"Sí","No")</f>
        <v>No</v>
      </c>
      <c r="BA361" s="22" t="str">
        <f aca="false">IF(COUNTIF('Plan Combo 9+1'!$A$2:$A$226,A361)&gt;0,"Sí","No")</f>
        <v>No</v>
      </c>
      <c r="BB361" s="22" t="str">
        <f aca="false">IF(AH361="","No",IF(BA361="Sí",IF((AO361-AH361)&gt;Resumen!$B$6,"Sí","No"),IF((AO361-AH361)&gt;=Resumen!$B$132,"Sí","No")))</f>
        <v>No</v>
      </c>
      <c r="BC361" s="22" t="str">
        <f aca="false">IF(AND(N361="Sí",AL361="Sí",AI361=0),"Sí","No")</f>
        <v>No</v>
      </c>
      <c r="BD361" s="22" t="str">
        <f aca="false">IF(COUNTIF('Plan 9+1 (con Pehuamar)'!$A$2:$A$227,A361)&gt;0,"Sí","No")</f>
        <v>No</v>
      </c>
    </row>
    <row r="362" customFormat="false" ht="15" hidden="false" customHeight="true" outlineLevel="0" collapsed="false">
      <c r="A362" s="6" t="n">
        <v>404011</v>
      </c>
      <c r="B362" s="6" t="n">
        <v>2</v>
      </c>
      <c r="C362" s="6" t="n">
        <v>203</v>
      </c>
      <c r="D362" s="6" t="s">
        <v>315</v>
      </c>
      <c r="E362" s="6" t="s">
        <v>575</v>
      </c>
      <c r="F362" s="6" t="s">
        <v>196</v>
      </c>
      <c r="G362" s="6" t="s">
        <v>129</v>
      </c>
      <c r="H362" s="6" t="s">
        <v>197</v>
      </c>
      <c r="I362" s="27" t="n">
        <v>0</v>
      </c>
      <c r="J362" s="27" t="n">
        <v>0</v>
      </c>
      <c r="K362" s="27" t="n">
        <v>1.4</v>
      </c>
      <c r="L362" s="28" t="n">
        <f aca="false">I362+J362</f>
        <v>0</v>
      </c>
      <c r="M362" s="28" t="n">
        <f aca="false">L362+K362</f>
        <v>1.4</v>
      </c>
      <c r="N362" s="22" t="str">
        <f aca="false">IF(I362&gt;0,"Sí","No")</f>
        <v>No</v>
      </c>
      <c r="O362" s="22" t="str">
        <f aca="false">IF(J362&gt;0,"Sí","No")</f>
        <v>No</v>
      </c>
      <c r="P362" s="22" t="str">
        <f aca="false">IF(K362&gt;0,"Sí","No")</f>
        <v>Sí</v>
      </c>
      <c r="Q362" s="22" t="str">
        <f aca="false">IF(OR(I362&gt;0,J362&gt;0),"Sí","No")</f>
        <v>No</v>
      </c>
      <c r="R362" s="27"/>
      <c r="S362" s="27"/>
      <c r="T362" s="27"/>
      <c r="U362" s="27"/>
      <c r="V362" s="27"/>
      <c r="W362" s="12" t="str">
        <f aca="false">IF(AND(I362&gt;0,R362&gt;0),(S362-R362)/R362,"")</f>
        <v/>
      </c>
      <c r="X362" s="12" t="str">
        <f aca="false">IF(AND(J362&gt;0,T362&gt;0),(U362-T362)/T362,"")</f>
        <v/>
      </c>
      <c r="Y362" s="12" t="str">
        <f aca="false">IF(AND(K362&gt;0,V362&gt;0),(V362-Resumen!$B$7)/Resumen!$B$7,"")</f>
        <v/>
      </c>
      <c r="Z362" s="28" t="str">
        <f aca="false">IF(AND(K362&gt;0,I362&gt;0,V362&gt;0,S362&gt;0),V362-S362,"")</f>
        <v/>
      </c>
      <c r="AA362" s="12" t="str">
        <f aca="false">IF(Z362&lt;&gt;"",Z362/S362,"")</f>
        <v/>
      </c>
      <c r="AB362" s="28" t="str">
        <f aca="false">IF(AND(K362&gt;0,J362&gt;0,V362&gt;0,U362&gt;0),V362-U362,"")</f>
        <v/>
      </c>
      <c r="AC362" s="12" t="str">
        <f aca="false">IF(AB362&lt;&gt;"",AB362/U362,"")</f>
        <v/>
      </c>
      <c r="AD362" s="27" t="n">
        <v>0</v>
      </c>
      <c r="AE362" s="27" t="n">
        <v>0</v>
      </c>
      <c r="AF362" s="27" t="n">
        <v>0</v>
      </c>
      <c r="AG362" s="28" t="n">
        <f aca="false">AD362+AE362+AF362</f>
        <v>0</v>
      </c>
      <c r="AH362" s="12" t="str">
        <f aca="false">IF(AG362&gt;0,AD362/AG362,"")</f>
        <v/>
      </c>
      <c r="AI362" s="27" t="n">
        <v>0</v>
      </c>
      <c r="AJ362" s="27" t="n">
        <v>0</v>
      </c>
      <c r="AK362" s="27" t="n">
        <v>0</v>
      </c>
      <c r="AL362" s="22" t="str">
        <f aca="false">IF(OR(AJ362&gt;0,AK362&gt;0),"Sí","No")</f>
        <v>No</v>
      </c>
      <c r="AM362" s="6"/>
      <c r="AN362" s="6"/>
      <c r="AO362" s="12" t="n">
        <f aca="false">IF(M362&gt;0,K362/M362,"")</f>
        <v>1</v>
      </c>
      <c r="AP362" s="22" t="str">
        <f aca="false">IF(M362&gt;=Resumen!$B$5,"Alto","Bajo")</f>
        <v>Bajo</v>
      </c>
      <c r="AQ362" s="22" t="str">
        <f aca="false">IF(AO362&gt;=Resumen!$B$28,"Alto","Bajo")</f>
        <v>Alto</v>
      </c>
      <c r="AR362" s="22" t="str">
        <f aca="false">AP362&amp;" Potencial / "&amp;AQ362&amp;" Share"</f>
        <v>Bajo Potencial / Alto Share</v>
      </c>
      <c r="AS362" s="22" t="str">
        <f aca="false">IF(Q362="Sí",IF(AO362&gt;=Resumen!$B$29,"Alto","Bajo"),"")</f>
        <v/>
      </c>
      <c r="AT362" s="22" t="str">
        <f aca="false">IF(AS362&lt;&gt;"",AP362&amp;" Potencial / "&amp;AS362&amp;" Share","")</f>
        <v/>
      </c>
      <c r="AU362" s="22" t="str">
        <f aca="false">IF(AH362="","Sin dato",IF(AH362-AO362&gt;Resumen!$B$6,"Sobre-exhibido",IF(AO362-AH362&gt;Resumen!$B$6,"Sub-exhibido","En línea")))</f>
        <v>Sin dato</v>
      </c>
      <c r="AV362" s="22" t="str">
        <f aca="false">IF(AT362="","",IF(AT362="Alto Potencial / Bajo Share",1,IF(AT362="Alto Potencial / Alto Share",2,IF(AT362="Bajo Potencial / Alto Share",3,4))))</f>
        <v/>
      </c>
      <c r="AW362" s="22" t="str">
        <f aca="false">IF(Q362="No","Sin competencia directa",IF(AV362=1,"1 - Foco Conquista (Alto Pot / Bajo Share)",IF(AV362=2,"2 - Foco Defensa (Alto Pot / Alto Share)",IF(AV362=3,"3 - Monitoreo (Bajo Pot / Alto Share)","4 - Baja Prioridad (Bajo Pot / Bajo Share)"))))</f>
        <v>Sin competencia directa</v>
      </c>
      <c r="AX362" s="12" t="str">
        <f aca="false">IF(OR(IFERROR(AND(W362&lt;&gt;"",Y362&lt;&gt;"",Y362-W362&gt;Resumen!$B$8),FALSE()),IFERROR(AND(X362&lt;&gt;"",Y362&lt;&gt;"",Y362-X362&gt;Resumen!$B$8),FALSE())),MAX(IF(IFERROR(AND(W362&lt;&gt;"",Y362&lt;&gt;"",Y362-W362&gt;Resumen!$B$8),FALSE()),Y362-W362,0),IF(IFERROR(AND(X362&lt;&gt;"",Y362&lt;&gt;"",Y362-X362&gt;Resumen!$B$8),FALSE()),Y362-X362,0)),"")</f>
        <v/>
      </c>
      <c r="AY362" s="22" t="str">
        <f aca="false">IF(OR(IFERROR(AND(W362&lt;&gt;"",Y362&lt;&gt;"",Y362-W362&gt;Resumen!$B$8),FALSE()),IFERROR(AND(X362&lt;&gt;"",Y362&lt;&gt;"",Y362-X362&gt;Resumen!$B$8),FALSE())),TRIM("Lays tiene mayor markup que "&amp;IF(IFERROR(AND(W362&lt;&gt;"",Y362&lt;&gt;"",Y362-W362&gt;Resumen!$B$8),FALSE()),"Quento ","")&amp;IF(IFERROR(AND(X362&lt;&gt;"",Y362&lt;&gt;"",Y362-X362&gt;Resumen!$B$8),FALSE()),"Julicroc ","")&amp;"en este PDV"),"")</f>
        <v/>
      </c>
      <c r="AZ362" s="22" t="str">
        <f aca="false">IF(COUNTIF('Plan Pehuamar - Lista'!$A$2:$A$167,A362)&gt;0,"Sí","No")</f>
        <v>No</v>
      </c>
      <c r="BA362" s="22" t="str">
        <f aca="false">IF(COUNTIF('Plan Combo 9+1'!$A$2:$A$226,A362)&gt;0,"Sí","No")</f>
        <v>No</v>
      </c>
      <c r="BB362" s="22" t="str">
        <f aca="false">IF(AH362="","No",IF(BA362="Sí",IF((AO362-AH362)&gt;Resumen!$B$6,"Sí","No"),IF((AO362-AH362)&gt;=Resumen!$B$132,"Sí","No")))</f>
        <v>No</v>
      </c>
      <c r="BC362" s="22" t="str">
        <f aca="false">IF(AND(N362="Sí",AL362="Sí",AI362=0),"Sí","No")</f>
        <v>No</v>
      </c>
      <c r="BD362" s="22" t="str">
        <f aca="false">IF(COUNTIF('Plan 9+1 (con Pehuamar)'!$A$2:$A$227,A362)&gt;0,"Sí","No")</f>
        <v>No</v>
      </c>
    </row>
    <row r="363" customFormat="false" ht="15" hidden="false" customHeight="true" outlineLevel="0" collapsed="false">
      <c r="A363" s="6" t="n">
        <v>404017</v>
      </c>
      <c r="B363" s="6" t="n">
        <v>2</v>
      </c>
      <c r="C363" s="6" t="n">
        <v>203</v>
      </c>
      <c r="D363" s="6" t="s">
        <v>315</v>
      </c>
      <c r="E363" s="6" t="s">
        <v>576</v>
      </c>
      <c r="F363" s="6" t="s">
        <v>196</v>
      </c>
      <c r="G363" s="6" t="s">
        <v>129</v>
      </c>
      <c r="H363" s="6" t="s">
        <v>197</v>
      </c>
      <c r="I363" s="27" t="n">
        <v>0</v>
      </c>
      <c r="J363" s="27" t="n">
        <v>0</v>
      </c>
      <c r="K363" s="27" t="n">
        <v>2.4</v>
      </c>
      <c r="L363" s="28" t="n">
        <f aca="false">I363+J363</f>
        <v>0</v>
      </c>
      <c r="M363" s="28" t="n">
        <f aca="false">L363+K363</f>
        <v>2.4</v>
      </c>
      <c r="N363" s="22" t="str">
        <f aca="false">IF(I363&gt;0,"Sí","No")</f>
        <v>No</v>
      </c>
      <c r="O363" s="22" t="str">
        <f aca="false">IF(J363&gt;0,"Sí","No")</f>
        <v>No</v>
      </c>
      <c r="P363" s="22" t="str">
        <f aca="false">IF(K363&gt;0,"Sí","No")</f>
        <v>Sí</v>
      </c>
      <c r="Q363" s="22" t="str">
        <f aca="false">IF(OR(I363&gt;0,J363&gt;0),"Sí","No")</f>
        <v>No</v>
      </c>
      <c r="R363" s="27"/>
      <c r="S363" s="27"/>
      <c r="T363" s="27"/>
      <c r="U363" s="27"/>
      <c r="V363" s="27"/>
      <c r="W363" s="12" t="str">
        <f aca="false">IF(AND(I363&gt;0,R363&gt;0),(S363-R363)/R363,"")</f>
        <v/>
      </c>
      <c r="X363" s="12" t="str">
        <f aca="false">IF(AND(J363&gt;0,T363&gt;0),(U363-T363)/T363,"")</f>
        <v/>
      </c>
      <c r="Y363" s="12" t="str">
        <f aca="false">IF(AND(K363&gt;0,V363&gt;0),(V363-Resumen!$B$7)/Resumen!$B$7,"")</f>
        <v/>
      </c>
      <c r="Z363" s="28" t="str">
        <f aca="false">IF(AND(K363&gt;0,I363&gt;0,V363&gt;0,S363&gt;0),V363-S363,"")</f>
        <v/>
      </c>
      <c r="AA363" s="12" t="str">
        <f aca="false">IF(Z363&lt;&gt;"",Z363/S363,"")</f>
        <v/>
      </c>
      <c r="AB363" s="28" t="str">
        <f aca="false">IF(AND(K363&gt;0,J363&gt;0,V363&gt;0,U363&gt;0),V363-U363,"")</f>
        <v/>
      </c>
      <c r="AC363" s="12" t="str">
        <f aca="false">IF(AB363&lt;&gt;"",AB363/U363,"")</f>
        <v/>
      </c>
      <c r="AD363" s="27" t="n">
        <v>0</v>
      </c>
      <c r="AE363" s="27" t="n">
        <v>0</v>
      </c>
      <c r="AF363" s="27" t="n">
        <v>0</v>
      </c>
      <c r="AG363" s="28" t="n">
        <f aca="false">AD363+AE363+AF363</f>
        <v>0</v>
      </c>
      <c r="AH363" s="12" t="str">
        <f aca="false">IF(AG363&gt;0,AD363/AG363,"")</f>
        <v/>
      </c>
      <c r="AI363" s="27" t="n">
        <v>0</v>
      </c>
      <c r="AJ363" s="27" t="n">
        <v>0</v>
      </c>
      <c r="AK363" s="27" t="n">
        <v>0</v>
      </c>
      <c r="AL363" s="22" t="str">
        <f aca="false">IF(OR(AJ363&gt;0,AK363&gt;0),"Sí","No")</f>
        <v>No</v>
      </c>
      <c r="AM363" s="6"/>
      <c r="AN363" s="6"/>
      <c r="AO363" s="12" t="n">
        <f aca="false">IF(M363&gt;0,K363/M363,"")</f>
        <v>1</v>
      </c>
      <c r="AP363" s="22" t="str">
        <f aca="false">IF(M363&gt;=Resumen!$B$5,"Alto","Bajo")</f>
        <v>Bajo</v>
      </c>
      <c r="AQ363" s="22" t="str">
        <f aca="false">IF(AO363&gt;=Resumen!$B$28,"Alto","Bajo")</f>
        <v>Alto</v>
      </c>
      <c r="AR363" s="22" t="str">
        <f aca="false">AP363&amp;" Potencial / "&amp;AQ363&amp;" Share"</f>
        <v>Bajo Potencial / Alto Share</v>
      </c>
      <c r="AS363" s="22" t="str">
        <f aca="false">IF(Q363="Sí",IF(AO363&gt;=Resumen!$B$29,"Alto","Bajo"),"")</f>
        <v/>
      </c>
      <c r="AT363" s="22" t="str">
        <f aca="false">IF(AS363&lt;&gt;"",AP363&amp;" Potencial / "&amp;AS363&amp;" Share","")</f>
        <v/>
      </c>
      <c r="AU363" s="22" t="str">
        <f aca="false">IF(AH363="","Sin dato",IF(AH363-AO363&gt;Resumen!$B$6,"Sobre-exhibido",IF(AO363-AH363&gt;Resumen!$B$6,"Sub-exhibido","En línea")))</f>
        <v>Sin dato</v>
      </c>
      <c r="AV363" s="22" t="str">
        <f aca="false">IF(AT363="","",IF(AT363="Alto Potencial / Bajo Share",1,IF(AT363="Alto Potencial / Alto Share",2,IF(AT363="Bajo Potencial / Alto Share",3,4))))</f>
        <v/>
      </c>
      <c r="AW363" s="22" t="str">
        <f aca="false">IF(Q363="No","Sin competencia directa",IF(AV363=1,"1 - Foco Conquista (Alto Pot / Bajo Share)",IF(AV363=2,"2 - Foco Defensa (Alto Pot / Alto Share)",IF(AV363=3,"3 - Monitoreo (Bajo Pot / Alto Share)","4 - Baja Prioridad (Bajo Pot / Bajo Share)"))))</f>
        <v>Sin competencia directa</v>
      </c>
      <c r="AX363" s="12" t="str">
        <f aca="false">IF(OR(IFERROR(AND(W363&lt;&gt;"",Y363&lt;&gt;"",Y363-W363&gt;Resumen!$B$8),FALSE()),IFERROR(AND(X363&lt;&gt;"",Y363&lt;&gt;"",Y363-X363&gt;Resumen!$B$8),FALSE())),MAX(IF(IFERROR(AND(W363&lt;&gt;"",Y363&lt;&gt;"",Y363-W363&gt;Resumen!$B$8),FALSE()),Y363-W363,0),IF(IFERROR(AND(X363&lt;&gt;"",Y363&lt;&gt;"",Y363-X363&gt;Resumen!$B$8),FALSE()),Y363-X363,0)),"")</f>
        <v/>
      </c>
      <c r="AY363" s="22" t="str">
        <f aca="false">IF(OR(IFERROR(AND(W363&lt;&gt;"",Y363&lt;&gt;"",Y363-W363&gt;Resumen!$B$8),FALSE()),IFERROR(AND(X363&lt;&gt;"",Y363&lt;&gt;"",Y363-X363&gt;Resumen!$B$8),FALSE())),TRIM("Lays tiene mayor markup que "&amp;IF(IFERROR(AND(W363&lt;&gt;"",Y363&lt;&gt;"",Y363-W363&gt;Resumen!$B$8),FALSE()),"Quento ","")&amp;IF(IFERROR(AND(X363&lt;&gt;"",Y363&lt;&gt;"",Y363-X363&gt;Resumen!$B$8),FALSE()),"Julicroc ","")&amp;"en este PDV"),"")</f>
        <v/>
      </c>
      <c r="AZ363" s="22" t="str">
        <f aca="false">IF(COUNTIF('Plan Pehuamar - Lista'!$A$2:$A$167,A363)&gt;0,"Sí","No")</f>
        <v>No</v>
      </c>
      <c r="BA363" s="22" t="str">
        <f aca="false">IF(COUNTIF('Plan Combo 9+1'!$A$2:$A$226,A363)&gt;0,"Sí","No")</f>
        <v>No</v>
      </c>
      <c r="BB363" s="22" t="str">
        <f aca="false">IF(AH363="","No",IF(BA363="Sí",IF((AO363-AH363)&gt;Resumen!$B$6,"Sí","No"),IF((AO363-AH363)&gt;=Resumen!$B$132,"Sí","No")))</f>
        <v>No</v>
      </c>
      <c r="BC363" s="22" t="str">
        <f aca="false">IF(AND(N363="Sí",AL363="Sí",AI363=0),"Sí","No")</f>
        <v>No</v>
      </c>
      <c r="BD363" s="22" t="str">
        <f aca="false">IF(COUNTIF('Plan 9+1 (con Pehuamar)'!$A$2:$A$227,A363)&gt;0,"Sí","No")</f>
        <v>No</v>
      </c>
    </row>
    <row r="364" customFormat="false" ht="15" hidden="false" customHeight="true" outlineLevel="0" collapsed="false">
      <c r="A364" s="6" t="n">
        <v>404154</v>
      </c>
      <c r="B364" s="6" t="n">
        <v>2</v>
      </c>
      <c r="C364" s="6" t="n">
        <v>203</v>
      </c>
      <c r="D364" s="6" t="s">
        <v>315</v>
      </c>
      <c r="E364" s="6" t="s">
        <v>577</v>
      </c>
      <c r="F364" s="6" t="s">
        <v>201</v>
      </c>
      <c r="G364" s="6" t="s">
        <v>129</v>
      </c>
      <c r="H364" s="6" t="s">
        <v>197</v>
      </c>
      <c r="I364" s="27" t="n">
        <v>0</v>
      </c>
      <c r="J364" s="27" t="n">
        <v>0</v>
      </c>
      <c r="K364" s="27" t="n">
        <v>0.2</v>
      </c>
      <c r="L364" s="28" t="n">
        <f aca="false">I364+J364</f>
        <v>0</v>
      </c>
      <c r="M364" s="28" t="n">
        <f aca="false">L364+K364</f>
        <v>0.2</v>
      </c>
      <c r="N364" s="22" t="str">
        <f aca="false">IF(I364&gt;0,"Sí","No")</f>
        <v>No</v>
      </c>
      <c r="O364" s="22" t="str">
        <f aca="false">IF(J364&gt;0,"Sí","No")</f>
        <v>No</v>
      </c>
      <c r="P364" s="22" t="str">
        <f aca="false">IF(K364&gt;0,"Sí","No")</f>
        <v>Sí</v>
      </c>
      <c r="Q364" s="22" t="str">
        <f aca="false">IF(OR(I364&gt;0,J364&gt;0),"Sí","No")</f>
        <v>No</v>
      </c>
      <c r="R364" s="27"/>
      <c r="S364" s="27"/>
      <c r="T364" s="27"/>
      <c r="U364" s="27"/>
      <c r="V364" s="27"/>
      <c r="W364" s="12" t="str">
        <f aca="false">IF(AND(I364&gt;0,R364&gt;0),(S364-R364)/R364,"")</f>
        <v/>
      </c>
      <c r="X364" s="12" t="str">
        <f aca="false">IF(AND(J364&gt;0,T364&gt;0),(U364-T364)/T364,"")</f>
        <v/>
      </c>
      <c r="Y364" s="12" t="str">
        <f aca="false">IF(AND(K364&gt;0,V364&gt;0),(V364-Resumen!$B$7)/Resumen!$B$7,"")</f>
        <v/>
      </c>
      <c r="Z364" s="28" t="str">
        <f aca="false">IF(AND(K364&gt;0,I364&gt;0,V364&gt;0,S364&gt;0),V364-S364,"")</f>
        <v/>
      </c>
      <c r="AA364" s="12" t="str">
        <f aca="false">IF(Z364&lt;&gt;"",Z364/S364,"")</f>
        <v/>
      </c>
      <c r="AB364" s="28" t="str">
        <f aca="false">IF(AND(K364&gt;0,J364&gt;0,V364&gt;0,U364&gt;0),V364-U364,"")</f>
        <v/>
      </c>
      <c r="AC364" s="12" t="str">
        <f aca="false">IF(AB364&lt;&gt;"",AB364/U364,"")</f>
        <v/>
      </c>
      <c r="AD364" s="27" t="n">
        <v>0</v>
      </c>
      <c r="AE364" s="27" t="n">
        <v>0</v>
      </c>
      <c r="AF364" s="27" t="n">
        <v>0</v>
      </c>
      <c r="AG364" s="28" t="n">
        <f aca="false">AD364+AE364+AF364</f>
        <v>0</v>
      </c>
      <c r="AH364" s="12" t="str">
        <f aca="false">IF(AG364&gt;0,AD364/AG364,"")</f>
        <v/>
      </c>
      <c r="AI364" s="27" t="n">
        <v>0</v>
      </c>
      <c r="AJ364" s="27" t="n">
        <v>0</v>
      </c>
      <c r="AK364" s="27" t="n">
        <v>0</v>
      </c>
      <c r="AL364" s="22" t="str">
        <f aca="false">IF(OR(AJ364&gt;0,AK364&gt;0),"Sí","No")</f>
        <v>No</v>
      </c>
      <c r="AM364" s="6"/>
      <c r="AN364" s="6"/>
      <c r="AO364" s="12" t="n">
        <f aca="false">IF(M364&gt;0,K364/M364,"")</f>
        <v>1</v>
      </c>
      <c r="AP364" s="22" t="str">
        <f aca="false">IF(M364&gt;=Resumen!$B$5,"Alto","Bajo")</f>
        <v>Bajo</v>
      </c>
      <c r="AQ364" s="22" t="str">
        <f aca="false">IF(AO364&gt;=Resumen!$B$28,"Alto","Bajo")</f>
        <v>Alto</v>
      </c>
      <c r="AR364" s="22" t="str">
        <f aca="false">AP364&amp;" Potencial / "&amp;AQ364&amp;" Share"</f>
        <v>Bajo Potencial / Alto Share</v>
      </c>
      <c r="AS364" s="22" t="str">
        <f aca="false">IF(Q364="Sí",IF(AO364&gt;=Resumen!$B$29,"Alto","Bajo"),"")</f>
        <v/>
      </c>
      <c r="AT364" s="22" t="str">
        <f aca="false">IF(AS364&lt;&gt;"",AP364&amp;" Potencial / "&amp;AS364&amp;" Share","")</f>
        <v/>
      </c>
      <c r="AU364" s="22" t="str">
        <f aca="false">IF(AH364="","Sin dato",IF(AH364-AO364&gt;Resumen!$B$6,"Sobre-exhibido",IF(AO364-AH364&gt;Resumen!$B$6,"Sub-exhibido","En línea")))</f>
        <v>Sin dato</v>
      </c>
      <c r="AV364" s="22" t="str">
        <f aca="false">IF(AT364="","",IF(AT364="Alto Potencial / Bajo Share",1,IF(AT364="Alto Potencial / Alto Share",2,IF(AT364="Bajo Potencial / Alto Share",3,4))))</f>
        <v/>
      </c>
      <c r="AW364" s="22" t="str">
        <f aca="false">IF(Q364="No","Sin competencia directa",IF(AV364=1,"1 - Foco Conquista (Alto Pot / Bajo Share)",IF(AV364=2,"2 - Foco Defensa (Alto Pot / Alto Share)",IF(AV364=3,"3 - Monitoreo (Bajo Pot / Alto Share)","4 - Baja Prioridad (Bajo Pot / Bajo Share)"))))</f>
        <v>Sin competencia directa</v>
      </c>
      <c r="AX364" s="12" t="str">
        <f aca="false">IF(OR(IFERROR(AND(W364&lt;&gt;"",Y364&lt;&gt;"",Y364-W364&gt;Resumen!$B$8),FALSE()),IFERROR(AND(X364&lt;&gt;"",Y364&lt;&gt;"",Y364-X364&gt;Resumen!$B$8),FALSE())),MAX(IF(IFERROR(AND(W364&lt;&gt;"",Y364&lt;&gt;"",Y364-W364&gt;Resumen!$B$8),FALSE()),Y364-W364,0),IF(IFERROR(AND(X364&lt;&gt;"",Y364&lt;&gt;"",Y364-X364&gt;Resumen!$B$8),FALSE()),Y364-X364,0)),"")</f>
        <v/>
      </c>
      <c r="AY364" s="22" t="str">
        <f aca="false">IF(OR(IFERROR(AND(W364&lt;&gt;"",Y364&lt;&gt;"",Y364-W364&gt;Resumen!$B$8),FALSE()),IFERROR(AND(X364&lt;&gt;"",Y364&lt;&gt;"",Y364-X364&gt;Resumen!$B$8),FALSE())),TRIM("Lays tiene mayor markup que "&amp;IF(IFERROR(AND(W364&lt;&gt;"",Y364&lt;&gt;"",Y364-W364&gt;Resumen!$B$8),FALSE()),"Quento ","")&amp;IF(IFERROR(AND(X364&lt;&gt;"",Y364&lt;&gt;"",Y364-X364&gt;Resumen!$B$8),FALSE()),"Julicroc ","")&amp;"en este PDV"),"")</f>
        <v/>
      </c>
      <c r="AZ364" s="22" t="str">
        <f aca="false">IF(COUNTIF('Plan Pehuamar - Lista'!$A$2:$A$167,A364)&gt;0,"Sí","No")</f>
        <v>No</v>
      </c>
      <c r="BA364" s="22" t="str">
        <f aca="false">IF(COUNTIF('Plan Combo 9+1'!$A$2:$A$226,A364)&gt;0,"Sí","No")</f>
        <v>No</v>
      </c>
      <c r="BB364" s="22" t="str">
        <f aca="false">IF(AH364="","No",IF(BA364="Sí",IF((AO364-AH364)&gt;Resumen!$B$6,"Sí","No"),IF((AO364-AH364)&gt;=Resumen!$B$132,"Sí","No")))</f>
        <v>No</v>
      </c>
      <c r="BC364" s="22" t="str">
        <f aca="false">IF(AND(N364="Sí",AL364="Sí",AI364=0),"Sí","No")</f>
        <v>No</v>
      </c>
      <c r="BD364" s="22" t="str">
        <f aca="false">IF(COUNTIF('Plan 9+1 (con Pehuamar)'!$A$2:$A$227,A364)&gt;0,"Sí","No")</f>
        <v>No</v>
      </c>
    </row>
    <row r="365" customFormat="false" ht="15" hidden="false" customHeight="true" outlineLevel="0" collapsed="false">
      <c r="A365" s="6" t="n">
        <v>404283</v>
      </c>
      <c r="B365" s="6" t="n">
        <v>2</v>
      </c>
      <c r="C365" s="6" t="n">
        <v>203</v>
      </c>
      <c r="D365" s="6" t="s">
        <v>315</v>
      </c>
      <c r="E365" s="6" t="s">
        <v>578</v>
      </c>
      <c r="F365" s="6" t="s">
        <v>201</v>
      </c>
      <c r="G365" s="6" t="s">
        <v>129</v>
      </c>
      <c r="H365" s="6" t="s">
        <v>197</v>
      </c>
      <c r="I365" s="27" t="n">
        <v>8</v>
      </c>
      <c r="J365" s="27" t="n">
        <v>0</v>
      </c>
      <c r="K365" s="27" t="n">
        <v>12</v>
      </c>
      <c r="L365" s="28" t="n">
        <f aca="false">I365+J365</f>
        <v>8</v>
      </c>
      <c r="M365" s="28" t="n">
        <f aca="false">L365+K365</f>
        <v>20</v>
      </c>
      <c r="N365" s="22" t="str">
        <f aca="false">IF(I365&gt;0,"Sí","No")</f>
        <v>Sí</v>
      </c>
      <c r="O365" s="22" t="str">
        <f aca="false">IF(J365&gt;0,"Sí","No")</f>
        <v>No</v>
      </c>
      <c r="P365" s="22" t="str">
        <f aca="false">IF(K365&gt;0,"Sí","No")</f>
        <v>Sí</v>
      </c>
      <c r="Q365" s="22" t="str">
        <f aca="false">IF(OR(I365&gt;0,J365&gt;0),"Sí","No")</f>
        <v>Sí</v>
      </c>
      <c r="R365" s="27" t="n">
        <v>1800</v>
      </c>
      <c r="S365" s="27" t="n">
        <v>3000</v>
      </c>
      <c r="T365" s="27"/>
      <c r="U365" s="27"/>
      <c r="V365" s="27" t="n">
        <v>3500</v>
      </c>
      <c r="W365" s="12" t="n">
        <f aca="false">IF(AND(I365&gt;0,R365&gt;0),(S365-R365)/R365,"")</f>
        <v>0.666666666666667</v>
      </c>
      <c r="X365" s="12" t="str">
        <f aca="false">IF(AND(J365&gt;0,T365&gt;0),(U365-T365)/T365,"")</f>
        <v/>
      </c>
      <c r="Y365" s="12" t="n">
        <f aca="false">IF(AND(K365&gt;0,V365&gt;0),(V365-Resumen!$B$7)/Resumen!$B$7,"")</f>
        <v>0.4</v>
      </c>
      <c r="Z365" s="28" t="n">
        <f aca="false">IF(AND(K365&gt;0,I365&gt;0,V365&gt;0,S365&gt;0),V365-S365,"")</f>
        <v>500</v>
      </c>
      <c r="AA365" s="12" t="n">
        <f aca="false">IF(Z365&lt;&gt;"",Z365/S365,"")</f>
        <v>0.166666666666667</v>
      </c>
      <c r="AB365" s="28" t="str">
        <f aca="false">IF(AND(K365&gt;0,J365&gt;0,V365&gt;0,U365&gt;0),V365-U365,"")</f>
        <v/>
      </c>
      <c r="AC365" s="12" t="str">
        <f aca="false">IF(AB365&lt;&gt;"",AB365/U365,"")</f>
        <v/>
      </c>
      <c r="AD365" s="27" t="n">
        <v>4</v>
      </c>
      <c r="AE365" s="27" t="n">
        <v>3</v>
      </c>
      <c r="AF365" s="27" t="n">
        <v>0</v>
      </c>
      <c r="AG365" s="28" t="n">
        <f aca="false">AD365+AE365+AF365</f>
        <v>7</v>
      </c>
      <c r="AH365" s="12" t="n">
        <f aca="false">IF(AG365&gt;0,AD365/AG365,"")</f>
        <v>0.571428571428571</v>
      </c>
      <c r="AI365" s="27" t="n">
        <v>1</v>
      </c>
      <c r="AJ365" s="27" t="n">
        <v>0</v>
      </c>
      <c r="AK365" s="27" t="n">
        <v>0</v>
      </c>
      <c r="AL365" s="22" t="str">
        <f aca="false">IF(OR(AJ365&gt;0,AK365&gt;0),"Sí","No")</f>
        <v>No</v>
      </c>
      <c r="AM365" s="6" t="s">
        <v>198</v>
      </c>
      <c r="AN365" s="6"/>
      <c r="AO365" s="12" t="n">
        <f aca="false">IF(M365&gt;0,K365/M365,"")</f>
        <v>0.6</v>
      </c>
      <c r="AP365" s="22" t="str">
        <f aca="false">IF(M365&gt;=Resumen!$B$5,"Alto","Bajo")</f>
        <v>Bajo</v>
      </c>
      <c r="AQ365" s="22" t="str">
        <f aca="false">IF(AO365&gt;=Resumen!$B$28,"Alto","Bajo")</f>
        <v>Alto</v>
      </c>
      <c r="AR365" s="22" t="str">
        <f aca="false">AP365&amp;" Potencial / "&amp;AQ365&amp;" Share"</f>
        <v>Bajo Potencial / Alto Share</v>
      </c>
      <c r="AS365" s="22" t="str">
        <f aca="false">IF(Q365="Sí",IF(AO365&gt;=Resumen!$B$29,"Alto","Bajo"),"")</f>
        <v>Alto</v>
      </c>
      <c r="AT365" s="22" t="str">
        <f aca="false">IF(AS365&lt;&gt;"",AP365&amp;" Potencial / "&amp;AS365&amp;" Share","")</f>
        <v>Bajo Potencial / Alto Share</v>
      </c>
      <c r="AU365" s="22" t="str">
        <f aca="false">IF(AH365="","Sin dato",IF(AH365-AO365&gt;Resumen!$B$6,"Sobre-exhibido",IF(AO365-AH365&gt;Resumen!$B$6,"Sub-exhibido","En línea")))</f>
        <v>En línea</v>
      </c>
      <c r="AV365" s="22" t="n">
        <f aca="false">IF(AT365="","",IF(AT365="Alto Potencial / Bajo Share",1,IF(AT365="Alto Potencial / Alto Share",2,IF(AT365="Bajo Potencial / Alto Share",3,4))))</f>
        <v>3</v>
      </c>
      <c r="AW365" s="22" t="str">
        <f aca="false">IF(Q365="No","Sin competencia directa",IF(AV365=1,"1 - Foco Conquista (Alto Pot / Bajo Share)",IF(AV365=2,"2 - Foco Defensa (Alto Pot / Alto Share)",IF(AV365=3,"3 - Monitoreo (Bajo Pot / Alto Share)","4 - Baja Prioridad (Bajo Pot / Bajo Share)"))))</f>
        <v>3 - Monitoreo (Bajo Pot / Alto Share)</v>
      </c>
      <c r="AX365" s="12" t="str">
        <f aca="false">IF(OR(IFERROR(AND(W365&lt;&gt;"",Y365&lt;&gt;"",Y365-W365&gt;Resumen!$B$8),FALSE()),IFERROR(AND(X365&lt;&gt;"",Y365&lt;&gt;"",Y365-X365&gt;Resumen!$B$8),FALSE())),MAX(IF(IFERROR(AND(W365&lt;&gt;"",Y365&lt;&gt;"",Y365-W365&gt;Resumen!$B$8),FALSE()),Y365-W365,0),IF(IFERROR(AND(X365&lt;&gt;"",Y365&lt;&gt;"",Y365-X365&gt;Resumen!$B$8),FALSE()),Y365-X365,0)),"")</f>
        <v/>
      </c>
      <c r="AY365" s="22" t="str">
        <f aca="false">IF(OR(IFERROR(AND(W365&lt;&gt;"",Y365&lt;&gt;"",Y365-W365&gt;Resumen!$B$8),FALSE()),IFERROR(AND(X365&lt;&gt;"",Y365&lt;&gt;"",Y365-X365&gt;Resumen!$B$8),FALSE())),TRIM("Lays tiene mayor markup que "&amp;IF(IFERROR(AND(W365&lt;&gt;"",Y365&lt;&gt;"",Y365-W365&gt;Resumen!$B$8),FALSE()),"Quento ","")&amp;IF(IFERROR(AND(X365&lt;&gt;"",Y365&lt;&gt;"",Y365-X365&gt;Resumen!$B$8),FALSE()),"Julicroc ","")&amp;"en este PDV"),"")</f>
        <v/>
      </c>
      <c r="AZ365" s="22" t="str">
        <f aca="false">IF(COUNTIF('Plan Pehuamar - Lista'!$A$2:$A$167,A365)&gt;0,"Sí","No")</f>
        <v>No</v>
      </c>
      <c r="BA365" s="22" t="str">
        <f aca="false">IF(COUNTIF('Plan Combo 9+1'!$A$2:$A$226,A365)&gt;0,"Sí","No")</f>
        <v>No</v>
      </c>
      <c r="BB365" s="22" t="str">
        <f aca="false">IF(AH365="","No",IF(BA365="Sí",IF((AO365-AH365)&gt;Resumen!$B$6,"Sí","No"),IF((AO365-AH365)&gt;=Resumen!$B$132,"Sí","No")))</f>
        <v>No</v>
      </c>
      <c r="BC365" s="22" t="str">
        <f aca="false">IF(AND(N365="Sí",AL365="Sí",AI365=0),"Sí","No")</f>
        <v>No</v>
      </c>
      <c r="BD365" s="22" t="str">
        <f aca="false">IF(COUNTIF('Plan 9+1 (con Pehuamar)'!$A$2:$A$227,A365)&gt;0,"Sí","No")</f>
        <v>No</v>
      </c>
    </row>
    <row r="366" customFormat="false" ht="15" hidden="false" customHeight="true" outlineLevel="0" collapsed="false">
      <c r="A366" s="6" t="n">
        <v>401090</v>
      </c>
      <c r="B366" s="6" t="n">
        <v>2</v>
      </c>
      <c r="C366" s="6" t="n">
        <v>204</v>
      </c>
      <c r="D366" s="6" t="s">
        <v>359</v>
      </c>
      <c r="E366" s="6" t="s">
        <v>579</v>
      </c>
      <c r="F366" s="6" t="s">
        <v>196</v>
      </c>
      <c r="G366" s="6" t="s">
        <v>129</v>
      </c>
      <c r="H366" s="6" t="s">
        <v>197</v>
      </c>
      <c r="I366" s="27" t="n">
        <v>0</v>
      </c>
      <c r="J366" s="27" t="n">
        <v>0</v>
      </c>
      <c r="K366" s="27" t="n">
        <v>0.2</v>
      </c>
      <c r="L366" s="28" t="n">
        <f aca="false">I366+J366</f>
        <v>0</v>
      </c>
      <c r="M366" s="28" t="n">
        <f aca="false">L366+K366</f>
        <v>0.2</v>
      </c>
      <c r="N366" s="22" t="str">
        <f aca="false">IF(I366&gt;0,"Sí","No")</f>
        <v>No</v>
      </c>
      <c r="O366" s="22" t="str">
        <f aca="false">IF(J366&gt;0,"Sí","No")</f>
        <v>No</v>
      </c>
      <c r="P366" s="22" t="str">
        <f aca="false">IF(K366&gt;0,"Sí","No")</f>
        <v>Sí</v>
      </c>
      <c r="Q366" s="22" t="str">
        <f aca="false">IF(OR(I366&gt;0,J366&gt;0),"Sí","No")</f>
        <v>No</v>
      </c>
      <c r="R366" s="27"/>
      <c r="S366" s="27"/>
      <c r="T366" s="27"/>
      <c r="U366" s="27"/>
      <c r="V366" s="27"/>
      <c r="W366" s="12" t="str">
        <f aca="false">IF(AND(I366&gt;0,R366&gt;0),(S366-R366)/R366,"")</f>
        <v/>
      </c>
      <c r="X366" s="12" t="str">
        <f aca="false">IF(AND(J366&gt;0,T366&gt;0),(U366-T366)/T366,"")</f>
        <v/>
      </c>
      <c r="Y366" s="12" t="str">
        <f aca="false">IF(AND(K366&gt;0,V366&gt;0),(V366-Resumen!$B$7)/Resumen!$B$7,"")</f>
        <v/>
      </c>
      <c r="Z366" s="28" t="str">
        <f aca="false">IF(AND(K366&gt;0,I366&gt;0,V366&gt;0,S366&gt;0),V366-S366,"")</f>
        <v/>
      </c>
      <c r="AA366" s="12" t="str">
        <f aca="false">IF(Z366&lt;&gt;"",Z366/S366,"")</f>
        <v/>
      </c>
      <c r="AB366" s="28" t="str">
        <f aca="false">IF(AND(K366&gt;0,J366&gt;0,V366&gt;0,U366&gt;0),V366-U366,"")</f>
        <v/>
      </c>
      <c r="AC366" s="12" t="str">
        <f aca="false">IF(AB366&lt;&gt;"",AB366/U366,"")</f>
        <v/>
      </c>
      <c r="AD366" s="27" t="n">
        <v>0</v>
      </c>
      <c r="AE366" s="27" t="n">
        <v>0</v>
      </c>
      <c r="AF366" s="27" t="n">
        <v>0</v>
      </c>
      <c r="AG366" s="28" t="n">
        <f aca="false">AD366+AE366+AF366</f>
        <v>0</v>
      </c>
      <c r="AH366" s="12" t="str">
        <f aca="false">IF(AG366&gt;0,AD366/AG366,"")</f>
        <v/>
      </c>
      <c r="AI366" s="27" t="n">
        <v>0</v>
      </c>
      <c r="AJ366" s="27" t="n">
        <v>0</v>
      </c>
      <c r="AK366" s="27" t="n">
        <v>0</v>
      </c>
      <c r="AL366" s="22" t="str">
        <f aca="false">IF(OR(AJ366&gt;0,AK366&gt;0),"Sí","No")</f>
        <v>No</v>
      </c>
      <c r="AM366" s="6"/>
      <c r="AN366" s="6"/>
      <c r="AO366" s="12" t="n">
        <f aca="false">IF(M366&gt;0,K366/M366,"")</f>
        <v>1</v>
      </c>
      <c r="AP366" s="22" t="str">
        <f aca="false">IF(M366&gt;=Resumen!$B$5,"Alto","Bajo")</f>
        <v>Bajo</v>
      </c>
      <c r="AQ366" s="22" t="str">
        <f aca="false">IF(AO366&gt;=Resumen!$B$28,"Alto","Bajo")</f>
        <v>Alto</v>
      </c>
      <c r="AR366" s="22" t="str">
        <f aca="false">AP366&amp;" Potencial / "&amp;AQ366&amp;" Share"</f>
        <v>Bajo Potencial / Alto Share</v>
      </c>
      <c r="AS366" s="22" t="str">
        <f aca="false">IF(Q366="Sí",IF(AO366&gt;=Resumen!$B$29,"Alto","Bajo"),"")</f>
        <v/>
      </c>
      <c r="AT366" s="22" t="str">
        <f aca="false">IF(AS366&lt;&gt;"",AP366&amp;" Potencial / "&amp;AS366&amp;" Share","")</f>
        <v/>
      </c>
      <c r="AU366" s="22" t="str">
        <f aca="false">IF(AH366="","Sin dato",IF(AH366-AO366&gt;Resumen!$B$6,"Sobre-exhibido",IF(AO366-AH366&gt;Resumen!$B$6,"Sub-exhibido","En línea")))</f>
        <v>Sin dato</v>
      </c>
      <c r="AV366" s="22" t="str">
        <f aca="false">IF(AT366="","",IF(AT366="Alto Potencial / Bajo Share",1,IF(AT366="Alto Potencial / Alto Share",2,IF(AT366="Bajo Potencial / Alto Share",3,4))))</f>
        <v/>
      </c>
      <c r="AW366" s="22" t="str">
        <f aca="false">IF(Q366="No","Sin competencia directa",IF(AV366=1,"1 - Foco Conquista (Alto Pot / Bajo Share)",IF(AV366=2,"2 - Foco Defensa (Alto Pot / Alto Share)",IF(AV366=3,"3 - Monitoreo (Bajo Pot / Alto Share)","4 - Baja Prioridad (Bajo Pot / Bajo Share)"))))</f>
        <v>Sin competencia directa</v>
      </c>
      <c r="AX366" s="12" t="str">
        <f aca="false">IF(OR(IFERROR(AND(W366&lt;&gt;"",Y366&lt;&gt;"",Y366-W366&gt;Resumen!$B$8),FALSE()),IFERROR(AND(X366&lt;&gt;"",Y366&lt;&gt;"",Y366-X366&gt;Resumen!$B$8),FALSE())),MAX(IF(IFERROR(AND(W366&lt;&gt;"",Y366&lt;&gt;"",Y366-W366&gt;Resumen!$B$8),FALSE()),Y366-W366,0),IF(IFERROR(AND(X366&lt;&gt;"",Y366&lt;&gt;"",Y366-X366&gt;Resumen!$B$8),FALSE()),Y366-X366,0)),"")</f>
        <v/>
      </c>
      <c r="AY366" s="22" t="str">
        <f aca="false">IF(OR(IFERROR(AND(W366&lt;&gt;"",Y366&lt;&gt;"",Y366-W366&gt;Resumen!$B$8),FALSE()),IFERROR(AND(X366&lt;&gt;"",Y366&lt;&gt;"",Y366-X366&gt;Resumen!$B$8),FALSE())),TRIM("Lays tiene mayor markup que "&amp;IF(IFERROR(AND(W366&lt;&gt;"",Y366&lt;&gt;"",Y366-W366&gt;Resumen!$B$8),FALSE()),"Quento ","")&amp;IF(IFERROR(AND(X366&lt;&gt;"",Y366&lt;&gt;"",Y366-X366&gt;Resumen!$B$8),FALSE()),"Julicroc ","")&amp;"en este PDV"),"")</f>
        <v/>
      </c>
      <c r="AZ366" s="22" t="str">
        <f aca="false">IF(COUNTIF('Plan Pehuamar - Lista'!$A$2:$A$167,A366)&gt;0,"Sí","No")</f>
        <v>No</v>
      </c>
      <c r="BA366" s="22" t="str">
        <f aca="false">IF(COUNTIF('Plan Combo 9+1'!$A$2:$A$226,A366)&gt;0,"Sí","No")</f>
        <v>No</v>
      </c>
      <c r="BB366" s="22" t="str">
        <f aca="false">IF(AH366="","No",IF(BA366="Sí",IF((AO366-AH366)&gt;Resumen!$B$6,"Sí","No"),IF((AO366-AH366)&gt;=Resumen!$B$132,"Sí","No")))</f>
        <v>No</v>
      </c>
      <c r="BC366" s="22" t="str">
        <f aca="false">IF(AND(N366="Sí",AL366="Sí",AI366=0),"Sí","No")</f>
        <v>No</v>
      </c>
      <c r="BD366" s="22" t="str">
        <f aca="false">IF(COUNTIF('Plan 9+1 (con Pehuamar)'!$A$2:$A$227,A366)&gt;0,"Sí","No")</f>
        <v>No</v>
      </c>
    </row>
    <row r="367" customFormat="false" ht="15" hidden="false" customHeight="true" outlineLevel="0" collapsed="false">
      <c r="A367" s="6" t="n">
        <v>401108</v>
      </c>
      <c r="B367" s="6" t="n">
        <v>2</v>
      </c>
      <c r="C367" s="6" t="n">
        <v>204</v>
      </c>
      <c r="D367" s="6" t="s">
        <v>359</v>
      </c>
      <c r="E367" s="6" t="s">
        <v>580</v>
      </c>
      <c r="F367" s="6" t="s">
        <v>196</v>
      </c>
      <c r="G367" s="6" t="s">
        <v>129</v>
      </c>
      <c r="H367" s="6" t="s">
        <v>197</v>
      </c>
      <c r="I367" s="27" t="n">
        <v>18</v>
      </c>
      <c r="J367" s="27" t="n">
        <v>0</v>
      </c>
      <c r="K367" s="27" t="n">
        <v>18</v>
      </c>
      <c r="L367" s="28" t="n">
        <f aca="false">I367+J367</f>
        <v>18</v>
      </c>
      <c r="M367" s="28" t="n">
        <f aca="false">L367+K367</f>
        <v>36</v>
      </c>
      <c r="N367" s="22" t="str">
        <f aca="false">IF(I367&gt;0,"Sí","No")</f>
        <v>Sí</v>
      </c>
      <c r="O367" s="22" t="str">
        <f aca="false">IF(J367&gt;0,"Sí","No")</f>
        <v>No</v>
      </c>
      <c r="P367" s="22" t="str">
        <f aca="false">IF(K367&gt;0,"Sí","No")</f>
        <v>Sí</v>
      </c>
      <c r="Q367" s="22" t="str">
        <f aca="false">IF(OR(I367&gt;0,J367&gt;0),"Sí","No")</f>
        <v>Sí</v>
      </c>
      <c r="R367" s="27" t="n">
        <v>3000</v>
      </c>
      <c r="S367" s="27" t="n">
        <v>2500</v>
      </c>
      <c r="T367" s="27"/>
      <c r="U367" s="27"/>
      <c r="V367" s="27" t="n">
        <v>3500</v>
      </c>
      <c r="W367" s="12" t="n">
        <f aca="false">IF(AND(I367&gt;0,R367&gt;0),(S367-R367)/R367,"")</f>
        <v>-0.166666666666667</v>
      </c>
      <c r="X367" s="12" t="str">
        <f aca="false">IF(AND(J367&gt;0,T367&gt;0),(U367-T367)/T367,"")</f>
        <v/>
      </c>
      <c r="Y367" s="12" t="n">
        <f aca="false">IF(AND(K367&gt;0,V367&gt;0),(V367-Resumen!$B$7)/Resumen!$B$7,"")</f>
        <v>0.4</v>
      </c>
      <c r="Z367" s="28" t="n">
        <f aca="false">IF(AND(K367&gt;0,I367&gt;0,V367&gt;0,S367&gt;0),V367-S367,"")</f>
        <v>1000</v>
      </c>
      <c r="AA367" s="12" t="n">
        <f aca="false">IF(Z367&lt;&gt;"",Z367/S367,"")</f>
        <v>0.4</v>
      </c>
      <c r="AB367" s="28" t="str">
        <f aca="false">IF(AND(K367&gt;0,J367&gt;0,V367&gt;0,U367&gt;0),V367-U367,"")</f>
        <v/>
      </c>
      <c r="AC367" s="12" t="str">
        <f aca="false">IF(AB367&lt;&gt;"",AB367/U367,"")</f>
        <v/>
      </c>
      <c r="AD367" s="27" t="n">
        <v>8</v>
      </c>
      <c r="AE367" s="27" t="n">
        <v>8</v>
      </c>
      <c r="AF367" s="27" t="n">
        <v>0</v>
      </c>
      <c r="AG367" s="28" t="n">
        <f aca="false">AD367+AE367+AF367</f>
        <v>16</v>
      </c>
      <c r="AH367" s="12" t="n">
        <f aca="false">IF(AG367&gt;0,AD367/AG367,"")</f>
        <v>0.5</v>
      </c>
      <c r="AI367" s="27" t="n">
        <v>1</v>
      </c>
      <c r="AJ367" s="27" t="n">
        <v>1</v>
      </c>
      <c r="AK367" s="27" t="n">
        <v>0</v>
      </c>
      <c r="AL367" s="22" t="str">
        <f aca="false">IF(OR(AJ367&gt;0,AK367&gt;0),"Sí","No")</f>
        <v>Sí</v>
      </c>
      <c r="AM367" s="6" t="s">
        <v>198</v>
      </c>
      <c r="AN367" s="6"/>
      <c r="AO367" s="12" t="n">
        <f aca="false">IF(M367&gt;0,K367/M367,"")</f>
        <v>0.5</v>
      </c>
      <c r="AP367" s="22" t="str">
        <f aca="false">IF(M367&gt;=Resumen!$B$5,"Alto","Bajo")</f>
        <v>Bajo</v>
      </c>
      <c r="AQ367" s="22" t="str">
        <f aca="false">IF(AO367&gt;=Resumen!$B$28,"Alto","Bajo")</f>
        <v>Alto</v>
      </c>
      <c r="AR367" s="22" t="str">
        <f aca="false">AP367&amp;" Potencial / "&amp;AQ367&amp;" Share"</f>
        <v>Bajo Potencial / Alto Share</v>
      </c>
      <c r="AS367" s="22" t="str">
        <f aca="false">IF(Q367="Sí",IF(AO367&gt;=Resumen!$B$29,"Alto","Bajo"),"")</f>
        <v>Alto</v>
      </c>
      <c r="AT367" s="22" t="str">
        <f aca="false">IF(AS367&lt;&gt;"",AP367&amp;" Potencial / "&amp;AS367&amp;" Share","")</f>
        <v>Bajo Potencial / Alto Share</v>
      </c>
      <c r="AU367" s="22" t="str">
        <f aca="false">IF(AH367="","Sin dato",IF(AH367-AO367&gt;Resumen!$B$6,"Sobre-exhibido",IF(AO367-AH367&gt;Resumen!$B$6,"Sub-exhibido","En línea")))</f>
        <v>En línea</v>
      </c>
      <c r="AV367" s="22" t="n">
        <f aca="false">IF(AT367="","",IF(AT367="Alto Potencial / Bajo Share",1,IF(AT367="Alto Potencial / Alto Share",2,IF(AT367="Bajo Potencial / Alto Share",3,4))))</f>
        <v>3</v>
      </c>
      <c r="AW367" s="22" t="str">
        <f aca="false">IF(Q367="No","Sin competencia directa",IF(AV367=1,"1 - Foco Conquista (Alto Pot / Bajo Share)",IF(AV367=2,"2 - Foco Defensa (Alto Pot / Alto Share)",IF(AV367=3,"3 - Monitoreo (Bajo Pot / Alto Share)","4 - Baja Prioridad (Bajo Pot / Bajo Share)"))))</f>
        <v>3 - Monitoreo (Bajo Pot / Alto Share)</v>
      </c>
      <c r="AX367" s="12" t="n">
        <f aca="false">IF(OR(IFERROR(AND(W367&lt;&gt;"",Y367&lt;&gt;"",Y367-W367&gt;Resumen!$B$8),FALSE()),IFERROR(AND(X367&lt;&gt;"",Y367&lt;&gt;"",Y367-X367&gt;Resumen!$B$8),FALSE())),MAX(IF(IFERROR(AND(W367&lt;&gt;"",Y367&lt;&gt;"",Y367-W367&gt;Resumen!$B$8),FALSE()),Y367-W367,0),IF(IFERROR(AND(X367&lt;&gt;"",Y367&lt;&gt;"",Y367-X367&gt;Resumen!$B$8),FALSE()),Y367-X367,0)),"")</f>
        <v>0.566666666666667</v>
      </c>
      <c r="AY367" s="22" t="str">
        <f aca="false">IF(OR(IFERROR(AND(W367&lt;&gt;"",Y367&lt;&gt;"",Y367-W367&gt;Resumen!$B$8),FALSE()),IFERROR(AND(X367&lt;&gt;"",Y367&lt;&gt;"",Y367-X367&gt;Resumen!$B$8),FALSE())),TRIM("Lays tiene mayor markup que "&amp;IF(IFERROR(AND(W367&lt;&gt;"",Y367&lt;&gt;"",Y367-W367&gt;Resumen!$B$8),FALSE()),"Quento ","")&amp;IF(IFERROR(AND(X367&lt;&gt;"",Y367&lt;&gt;"",Y367-X367&gt;Resumen!$B$8),FALSE()),"Julicroc ","")&amp;"en este PDV"),"")</f>
        <v>Lays tiene mayor markup que Quento en este PDV</v>
      </c>
      <c r="AZ367" s="22" t="str">
        <f aca="false">IF(COUNTIF('Plan Pehuamar - Lista'!$A$2:$A$167,A367)&gt;0,"Sí","No")</f>
        <v>No</v>
      </c>
      <c r="BA367" s="22" t="str">
        <f aca="false">IF(COUNTIF('Plan Combo 9+1'!$A$2:$A$226,A367)&gt;0,"Sí","No")</f>
        <v>No</v>
      </c>
      <c r="BB367" s="22" t="str">
        <f aca="false">IF(AH367="","No",IF(BA367="Sí",IF((AO367-AH367)&gt;Resumen!$B$6,"Sí","No"),IF((AO367-AH367)&gt;=Resumen!$B$132,"Sí","No")))</f>
        <v>No</v>
      </c>
      <c r="BC367" s="22" t="str">
        <f aca="false">IF(AND(N367="Sí",AL367="Sí",AI367=0),"Sí","No")</f>
        <v>No</v>
      </c>
      <c r="BD367" s="22" t="str">
        <f aca="false">IF(COUNTIF('Plan 9+1 (con Pehuamar)'!$A$2:$A$227,A367)&gt;0,"Sí","No")</f>
        <v>No</v>
      </c>
    </row>
    <row r="368" customFormat="false" ht="15" hidden="false" customHeight="true" outlineLevel="0" collapsed="false">
      <c r="A368" s="6" t="n">
        <v>401160</v>
      </c>
      <c r="B368" s="6" t="n">
        <v>2</v>
      </c>
      <c r="C368" s="6" t="n">
        <v>204</v>
      </c>
      <c r="D368" s="6" t="s">
        <v>359</v>
      </c>
      <c r="E368" s="6" t="s">
        <v>581</v>
      </c>
      <c r="F368" s="6" t="s">
        <v>196</v>
      </c>
      <c r="G368" s="6" t="s">
        <v>129</v>
      </c>
      <c r="H368" s="6" t="s">
        <v>197</v>
      </c>
      <c r="I368" s="27" t="n">
        <v>0</v>
      </c>
      <c r="J368" s="27" t="n">
        <v>0</v>
      </c>
      <c r="K368" s="27" t="n">
        <v>10.5</v>
      </c>
      <c r="L368" s="28" t="n">
        <f aca="false">I368+J368</f>
        <v>0</v>
      </c>
      <c r="M368" s="28" t="n">
        <f aca="false">L368+K368</f>
        <v>10.5</v>
      </c>
      <c r="N368" s="22" t="str">
        <f aca="false">IF(I368&gt;0,"Sí","No")</f>
        <v>No</v>
      </c>
      <c r="O368" s="22" t="str">
        <f aca="false">IF(J368&gt;0,"Sí","No")</f>
        <v>No</v>
      </c>
      <c r="P368" s="22" t="str">
        <f aca="false">IF(K368&gt;0,"Sí","No")</f>
        <v>Sí</v>
      </c>
      <c r="Q368" s="22" t="str">
        <f aca="false">IF(OR(I368&gt;0,J368&gt;0),"Sí","No")</f>
        <v>No</v>
      </c>
      <c r="R368" s="27"/>
      <c r="S368" s="27"/>
      <c r="T368" s="27"/>
      <c r="U368" s="27"/>
      <c r="V368" s="27"/>
      <c r="W368" s="12" t="str">
        <f aca="false">IF(AND(I368&gt;0,R368&gt;0),(S368-R368)/R368,"")</f>
        <v/>
      </c>
      <c r="X368" s="12" t="str">
        <f aca="false">IF(AND(J368&gt;0,T368&gt;0),(U368-T368)/T368,"")</f>
        <v/>
      </c>
      <c r="Y368" s="12" t="str">
        <f aca="false">IF(AND(K368&gt;0,V368&gt;0),(V368-Resumen!$B$7)/Resumen!$B$7,"")</f>
        <v/>
      </c>
      <c r="Z368" s="28" t="str">
        <f aca="false">IF(AND(K368&gt;0,I368&gt;0,V368&gt;0,S368&gt;0),V368-S368,"")</f>
        <v/>
      </c>
      <c r="AA368" s="12" t="str">
        <f aca="false">IF(Z368&lt;&gt;"",Z368/S368,"")</f>
        <v/>
      </c>
      <c r="AB368" s="28" t="str">
        <f aca="false">IF(AND(K368&gt;0,J368&gt;0,V368&gt;0,U368&gt;0),V368-U368,"")</f>
        <v/>
      </c>
      <c r="AC368" s="12" t="str">
        <f aca="false">IF(AB368&lt;&gt;"",AB368/U368,"")</f>
        <v/>
      </c>
      <c r="AD368" s="27" t="n">
        <v>0</v>
      </c>
      <c r="AE368" s="27" t="n">
        <v>0</v>
      </c>
      <c r="AF368" s="27" t="n">
        <v>0</v>
      </c>
      <c r="AG368" s="28" t="n">
        <f aca="false">AD368+AE368+AF368</f>
        <v>0</v>
      </c>
      <c r="AH368" s="12" t="str">
        <f aca="false">IF(AG368&gt;0,AD368/AG368,"")</f>
        <v/>
      </c>
      <c r="AI368" s="27" t="n">
        <v>0</v>
      </c>
      <c r="AJ368" s="27" t="n">
        <v>0</v>
      </c>
      <c r="AK368" s="27" t="n">
        <v>0</v>
      </c>
      <c r="AL368" s="22" t="str">
        <f aca="false">IF(OR(AJ368&gt;0,AK368&gt;0),"Sí","No")</f>
        <v>No</v>
      </c>
      <c r="AM368" s="6"/>
      <c r="AN368" s="6"/>
      <c r="AO368" s="12" t="n">
        <f aca="false">IF(M368&gt;0,K368/M368,"")</f>
        <v>1</v>
      </c>
      <c r="AP368" s="22" t="str">
        <f aca="false">IF(M368&gt;=Resumen!$B$5,"Alto","Bajo")</f>
        <v>Bajo</v>
      </c>
      <c r="AQ368" s="22" t="str">
        <f aca="false">IF(AO368&gt;=Resumen!$B$28,"Alto","Bajo")</f>
        <v>Alto</v>
      </c>
      <c r="AR368" s="22" t="str">
        <f aca="false">AP368&amp;" Potencial / "&amp;AQ368&amp;" Share"</f>
        <v>Bajo Potencial / Alto Share</v>
      </c>
      <c r="AS368" s="22" t="str">
        <f aca="false">IF(Q368="Sí",IF(AO368&gt;=Resumen!$B$29,"Alto","Bajo"),"")</f>
        <v/>
      </c>
      <c r="AT368" s="22" t="str">
        <f aca="false">IF(AS368&lt;&gt;"",AP368&amp;" Potencial / "&amp;AS368&amp;" Share","")</f>
        <v/>
      </c>
      <c r="AU368" s="22" t="str">
        <f aca="false">IF(AH368="","Sin dato",IF(AH368-AO368&gt;Resumen!$B$6,"Sobre-exhibido",IF(AO368-AH368&gt;Resumen!$B$6,"Sub-exhibido","En línea")))</f>
        <v>Sin dato</v>
      </c>
      <c r="AV368" s="22" t="str">
        <f aca="false">IF(AT368="","",IF(AT368="Alto Potencial / Bajo Share",1,IF(AT368="Alto Potencial / Alto Share",2,IF(AT368="Bajo Potencial / Alto Share",3,4))))</f>
        <v/>
      </c>
      <c r="AW368" s="22" t="str">
        <f aca="false">IF(Q368="No","Sin competencia directa",IF(AV368=1,"1 - Foco Conquista (Alto Pot / Bajo Share)",IF(AV368=2,"2 - Foco Defensa (Alto Pot / Alto Share)",IF(AV368=3,"3 - Monitoreo (Bajo Pot / Alto Share)","4 - Baja Prioridad (Bajo Pot / Bajo Share)"))))</f>
        <v>Sin competencia directa</v>
      </c>
      <c r="AX368" s="12" t="str">
        <f aca="false">IF(OR(IFERROR(AND(W368&lt;&gt;"",Y368&lt;&gt;"",Y368-W368&gt;Resumen!$B$8),FALSE()),IFERROR(AND(X368&lt;&gt;"",Y368&lt;&gt;"",Y368-X368&gt;Resumen!$B$8),FALSE())),MAX(IF(IFERROR(AND(W368&lt;&gt;"",Y368&lt;&gt;"",Y368-W368&gt;Resumen!$B$8),FALSE()),Y368-W368,0),IF(IFERROR(AND(X368&lt;&gt;"",Y368&lt;&gt;"",Y368-X368&gt;Resumen!$B$8),FALSE()),Y368-X368,0)),"")</f>
        <v/>
      </c>
      <c r="AY368" s="22" t="str">
        <f aca="false">IF(OR(IFERROR(AND(W368&lt;&gt;"",Y368&lt;&gt;"",Y368-W368&gt;Resumen!$B$8),FALSE()),IFERROR(AND(X368&lt;&gt;"",Y368&lt;&gt;"",Y368-X368&gt;Resumen!$B$8),FALSE())),TRIM("Lays tiene mayor markup que "&amp;IF(IFERROR(AND(W368&lt;&gt;"",Y368&lt;&gt;"",Y368-W368&gt;Resumen!$B$8),FALSE()),"Quento ","")&amp;IF(IFERROR(AND(X368&lt;&gt;"",Y368&lt;&gt;"",Y368-X368&gt;Resumen!$B$8),FALSE()),"Julicroc ","")&amp;"en este PDV"),"")</f>
        <v/>
      </c>
      <c r="AZ368" s="22" t="str">
        <f aca="false">IF(COUNTIF('Plan Pehuamar - Lista'!$A$2:$A$167,A368)&gt;0,"Sí","No")</f>
        <v>No</v>
      </c>
      <c r="BA368" s="22" t="str">
        <f aca="false">IF(COUNTIF('Plan Combo 9+1'!$A$2:$A$226,A368)&gt;0,"Sí","No")</f>
        <v>No</v>
      </c>
      <c r="BB368" s="22" t="str">
        <f aca="false">IF(AH368="","No",IF(BA368="Sí",IF((AO368-AH368)&gt;Resumen!$B$6,"Sí","No"),IF((AO368-AH368)&gt;=Resumen!$B$132,"Sí","No")))</f>
        <v>No</v>
      </c>
      <c r="BC368" s="22" t="str">
        <f aca="false">IF(AND(N368="Sí",AL368="Sí",AI368=0),"Sí","No")</f>
        <v>No</v>
      </c>
      <c r="BD368" s="22" t="str">
        <f aca="false">IF(COUNTIF('Plan 9+1 (con Pehuamar)'!$A$2:$A$227,A368)&gt;0,"Sí","No")</f>
        <v>No</v>
      </c>
    </row>
    <row r="369" customFormat="false" ht="15" hidden="false" customHeight="true" outlineLevel="0" collapsed="false">
      <c r="A369" s="6" t="n">
        <v>401162</v>
      </c>
      <c r="B369" s="6" t="n">
        <v>2</v>
      </c>
      <c r="C369" s="6" t="n">
        <v>204</v>
      </c>
      <c r="D369" s="6" t="s">
        <v>359</v>
      </c>
      <c r="E369" s="6" t="s">
        <v>582</v>
      </c>
      <c r="F369" s="6" t="s">
        <v>196</v>
      </c>
      <c r="G369" s="6" t="s">
        <v>129</v>
      </c>
      <c r="H369" s="6" t="s">
        <v>197</v>
      </c>
      <c r="I369" s="27" t="n">
        <v>6</v>
      </c>
      <c r="J369" s="27" t="n">
        <v>0</v>
      </c>
      <c r="K369" s="27" t="n">
        <v>0</v>
      </c>
      <c r="L369" s="28" t="n">
        <f aca="false">I369+J369</f>
        <v>6</v>
      </c>
      <c r="M369" s="28" t="n">
        <f aca="false">L369+K369</f>
        <v>6</v>
      </c>
      <c r="N369" s="22" t="str">
        <f aca="false">IF(I369&gt;0,"Sí","No")</f>
        <v>Sí</v>
      </c>
      <c r="O369" s="22" t="str">
        <f aca="false">IF(J369&gt;0,"Sí","No")</f>
        <v>No</v>
      </c>
      <c r="P369" s="22" t="str">
        <f aca="false">IF(K369&gt;0,"Sí","No")</f>
        <v>No</v>
      </c>
      <c r="Q369" s="22" t="str">
        <f aca="false">IF(OR(I369&gt;0,J369&gt;0),"Sí","No")</f>
        <v>Sí</v>
      </c>
      <c r="R369" s="27" t="n">
        <v>1800</v>
      </c>
      <c r="S369" s="27" t="n">
        <v>3000</v>
      </c>
      <c r="T369" s="27"/>
      <c r="U369" s="27"/>
      <c r="V369" s="27"/>
      <c r="W369" s="12" t="n">
        <f aca="false">IF(AND(I369&gt;0,R369&gt;0),(S369-R369)/R369,"")</f>
        <v>0.666666666666667</v>
      </c>
      <c r="X369" s="12" t="str">
        <f aca="false">IF(AND(J369&gt;0,T369&gt;0),(U369-T369)/T369,"")</f>
        <v/>
      </c>
      <c r="Y369" s="12" t="str">
        <f aca="false">IF(AND(K369&gt;0,V369&gt;0),(V369-Resumen!$B$7)/Resumen!$B$7,"")</f>
        <v/>
      </c>
      <c r="Z369" s="28" t="str">
        <f aca="false">IF(AND(K369&gt;0,I369&gt;0,V369&gt;0,S369&gt;0),V369-S369,"")</f>
        <v/>
      </c>
      <c r="AA369" s="12" t="str">
        <f aca="false">IF(Z369&lt;&gt;"",Z369/S369,"")</f>
        <v/>
      </c>
      <c r="AB369" s="28" t="str">
        <f aca="false">IF(AND(K369&gt;0,J369&gt;0,V369&gt;0,U369&gt;0),V369-U369,"")</f>
        <v/>
      </c>
      <c r="AC369" s="12" t="str">
        <f aca="false">IF(AB369&lt;&gt;"",AB369/U369,"")</f>
        <v/>
      </c>
      <c r="AD369" s="27" t="n">
        <v>0</v>
      </c>
      <c r="AE369" s="27" t="n">
        <v>2</v>
      </c>
      <c r="AF369" s="27" t="n">
        <v>0</v>
      </c>
      <c r="AG369" s="28" t="n">
        <f aca="false">AD369+AE369+AF369</f>
        <v>2</v>
      </c>
      <c r="AH369" s="12" t="n">
        <f aca="false">IF(AG369&gt;0,AD369/AG369,"")</f>
        <v>0</v>
      </c>
      <c r="AI369" s="27" t="n">
        <v>1</v>
      </c>
      <c r="AJ369" s="27" t="n">
        <v>0</v>
      </c>
      <c r="AK369" s="27" t="n">
        <v>0</v>
      </c>
      <c r="AL369" s="22" t="str">
        <f aca="false">IF(OR(AJ369&gt;0,AK369&gt;0),"Sí","No")</f>
        <v>No</v>
      </c>
      <c r="AM369" s="6" t="s">
        <v>198</v>
      </c>
      <c r="AN369" s="6"/>
      <c r="AO369" s="12" t="n">
        <f aca="false">IF(M369&gt;0,K369/M369,"")</f>
        <v>0</v>
      </c>
      <c r="AP369" s="22" t="str">
        <f aca="false">IF(M369&gt;=Resumen!$B$5,"Alto","Bajo")</f>
        <v>Bajo</v>
      </c>
      <c r="AQ369" s="22" t="str">
        <f aca="false">IF(AO369&gt;=Resumen!$B$28,"Alto","Bajo")</f>
        <v>Bajo</v>
      </c>
      <c r="AR369" s="22" t="str">
        <f aca="false">AP369&amp;" Potencial / "&amp;AQ369&amp;" Share"</f>
        <v>Bajo Potencial / Bajo Share</v>
      </c>
      <c r="AS369" s="22" t="str">
        <f aca="false">IF(Q369="Sí",IF(AO369&gt;=Resumen!$B$29,"Alto","Bajo"),"")</f>
        <v>Bajo</v>
      </c>
      <c r="AT369" s="22" t="str">
        <f aca="false">IF(AS369&lt;&gt;"",AP369&amp;" Potencial / "&amp;AS369&amp;" Share","")</f>
        <v>Bajo Potencial / Bajo Share</v>
      </c>
      <c r="AU369" s="22" t="str">
        <f aca="false">IF(AH369="","Sin dato",IF(AH369-AO369&gt;Resumen!$B$6,"Sobre-exhibido",IF(AO369-AH369&gt;Resumen!$B$6,"Sub-exhibido","En línea")))</f>
        <v>En línea</v>
      </c>
      <c r="AV369" s="22" t="n">
        <f aca="false">IF(AT369="","",IF(AT369="Alto Potencial / Bajo Share",1,IF(AT369="Alto Potencial / Alto Share",2,IF(AT369="Bajo Potencial / Alto Share",3,4))))</f>
        <v>4</v>
      </c>
      <c r="AW369" s="22" t="str">
        <f aca="false">IF(Q369="No","Sin competencia directa",IF(AV369=1,"1 - Foco Conquista (Alto Pot / Bajo Share)",IF(AV369=2,"2 - Foco Defensa (Alto Pot / Alto Share)",IF(AV369=3,"3 - Monitoreo (Bajo Pot / Alto Share)","4 - Baja Prioridad (Bajo Pot / Bajo Share)"))))</f>
        <v>4 - Baja Prioridad (Bajo Pot / Bajo Share)</v>
      </c>
      <c r="AX369" s="12" t="str">
        <f aca="false">IF(OR(IFERROR(AND(W369&lt;&gt;"",Y369&lt;&gt;"",Y369-W369&gt;Resumen!$B$8),FALSE()),IFERROR(AND(X369&lt;&gt;"",Y369&lt;&gt;"",Y369-X369&gt;Resumen!$B$8),FALSE())),MAX(IF(IFERROR(AND(W369&lt;&gt;"",Y369&lt;&gt;"",Y369-W369&gt;Resumen!$B$8),FALSE()),Y369-W369,0),IF(IFERROR(AND(X369&lt;&gt;"",Y369&lt;&gt;"",Y369-X369&gt;Resumen!$B$8),FALSE()),Y369-X369,0)),"")</f>
        <v/>
      </c>
      <c r="AY369" s="22" t="str">
        <f aca="false">IF(OR(IFERROR(AND(W369&lt;&gt;"",Y369&lt;&gt;"",Y369-W369&gt;Resumen!$B$8),FALSE()),IFERROR(AND(X369&lt;&gt;"",Y369&lt;&gt;"",Y369-X369&gt;Resumen!$B$8),FALSE())),TRIM("Lays tiene mayor markup que "&amp;IF(IFERROR(AND(W369&lt;&gt;"",Y369&lt;&gt;"",Y369-W369&gt;Resumen!$B$8),FALSE()),"Quento ","")&amp;IF(IFERROR(AND(X369&lt;&gt;"",Y369&lt;&gt;"",Y369-X369&gt;Resumen!$B$8),FALSE()),"Julicroc ","")&amp;"en este PDV"),"")</f>
        <v/>
      </c>
      <c r="AZ369" s="22" t="str">
        <f aca="false">IF(COUNTIF('Plan Pehuamar - Lista'!$A$2:$A$167,A369)&gt;0,"Sí","No")</f>
        <v>No</v>
      </c>
      <c r="BA369" s="22" t="str">
        <f aca="false">IF(COUNTIF('Plan Combo 9+1'!$A$2:$A$226,A369)&gt;0,"Sí","No")</f>
        <v>No</v>
      </c>
      <c r="BB369" s="22" t="str">
        <f aca="false">IF(AH369="","No",IF(BA369="Sí",IF((AO369-AH369)&gt;Resumen!$B$6,"Sí","No"),IF((AO369-AH369)&gt;=Resumen!$B$132,"Sí","No")))</f>
        <v>No</v>
      </c>
      <c r="BC369" s="22" t="str">
        <f aca="false">IF(AND(N369="Sí",AL369="Sí",AI369=0),"Sí","No")</f>
        <v>No</v>
      </c>
      <c r="BD369" s="22" t="str">
        <f aca="false">IF(COUNTIF('Plan 9+1 (con Pehuamar)'!$A$2:$A$227,A369)&gt;0,"Sí","No")</f>
        <v>No</v>
      </c>
    </row>
    <row r="370" customFormat="false" ht="15" hidden="false" customHeight="true" outlineLevel="0" collapsed="false">
      <c r="A370" s="6" t="n">
        <v>401180</v>
      </c>
      <c r="B370" s="6" t="n">
        <v>2</v>
      </c>
      <c r="C370" s="6" t="n">
        <v>204</v>
      </c>
      <c r="D370" s="6" t="s">
        <v>359</v>
      </c>
      <c r="E370" s="6" t="s">
        <v>583</v>
      </c>
      <c r="F370" s="6" t="s">
        <v>196</v>
      </c>
      <c r="G370" s="6" t="s">
        <v>129</v>
      </c>
      <c r="H370" s="6" t="s">
        <v>197</v>
      </c>
      <c r="I370" s="27" t="n">
        <v>0</v>
      </c>
      <c r="J370" s="27" t="n">
        <v>0</v>
      </c>
      <c r="K370" s="27" t="n">
        <v>0.2</v>
      </c>
      <c r="L370" s="28" t="n">
        <f aca="false">I370+J370</f>
        <v>0</v>
      </c>
      <c r="M370" s="28" t="n">
        <f aca="false">L370+K370</f>
        <v>0.2</v>
      </c>
      <c r="N370" s="22" t="str">
        <f aca="false">IF(I370&gt;0,"Sí","No")</f>
        <v>No</v>
      </c>
      <c r="O370" s="22" t="str">
        <f aca="false">IF(J370&gt;0,"Sí","No")</f>
        <v>No</v>
      </c>
      <c r="P370" s="22" t="str">
        <f aca="false">IF(K370&gt;0,"Sí","No")</f>
        <v>Sí</v>
      </c>
      <c r="Q370" s="22" t="str">
        <f aca="false">IF(OR(I370&gt;0,J370&gt;0),"Sí","No")</f>
        <v>No</v>
      </c>
      <c r="R370" s="27"/>
      <c r="S370" s="27"/>
      <c r="T370" s="27"/>
      <c r="U370" s="27"/>
      <c r="V370" s="27"/>
      <c r="W370" s="12" t="str">
        <f aca="false">IF(AND(I370&gt;0,R370&gt;0),(S370-R370)/R370,"")</f>
        <v/>
      </c>
      <c r="X370" s="12" t="str">
        <f aca="false">IF(AND(J370&gt;0,T370&gt;0),(U370-T370)/T370,"")</f>
        <v/>
      </c>
      <c r="Y370" s="12" t="str">
        <f aca="false">IF(AND(K370&gt;0,V370&gt;0),(V370-Resumen!$B$7)/Resumen!$B$7,"")</f>
        <v/>
      </c>
      <c r="Z370" s="28" t="str">
        <f aca="false">IF(AND(K370&gt;0,I370&gt;0,V370&gt;0,S370&gt;0),V370-S370,"")</f>
        <v/>
      </c>
      <c r="AA370" s="12" t="str">
        <f aca="false">IF(Z370&lt;&gt;"",Z370/S370,"")</f>
        <v/>
      </c>
      <c r="AB370" s="28" t="str">
        <f aca="false">IF(AND(K370&gt;0,J370&gt;0,V370&gt;0,U370&gt;0),V370-U370,"")</f>
        <v/>
      </c>
      <c r="AC370" s="12" t="str">
        <f aca="false">IF(AB370&lt;&gt;"",AB370/U370,"")</f>
        <v/>
      </c>
      <c r="AD370" s="27" t="n">
        <v>0</v>
      </c>
      <c r="AE370" s="27" t="n">
        <v>0</v>
      </c>
      <c r="AF370" s="27" t="n">
        <v>0</v>
      </c>
      <c r="AG370" s="28" t="n">
        <f aca="false">AD370+AE370+AF370</f>
        <v>0</v>
      </c>
      <c r="AH370" s="12" t="str">
        <f aca="false">IF(AG370&gt;0,AD370/AG370,"")</f>
        <v/>
      </c>
      <c r="AI370" s="27" t="n">
        <v>0</v>
      </c>
      <c r="AJ370" s="27" t="n">
        <v>0</v>
      </c>
      <c r="AK370" s="27" t="n">
        <v>0</v>
      </c>
      <c r="AL370" s="22" t="str">
        <f aca="false">IF(OR(AJ370&gt;0,AK370&gt;0),"Sí","No")</f>
        <v>No</v>
      </c>
      <c r="AM370" s="6"/>
      <c r="AN370" s="6"/>
      <c r="AO370" s="12" t="n">
        <f aca="false">IF(M370&gt;0,K370/M370,"")</f>
        <v>1</v>
      </c>
      <c r="AP370" s="22" t="str">
        <f aca="false">IF(M370&gt;=Resumen!$B$5,"Alto","Bajo")</f>
        <v>Bajo</v>
      </c>
      <c r="AQ370" s="22" t="str">
        <f aca="false">IF(AO370&gt;=Resumen!$B$28,"Alto","Bajo")</f>
        <v>Alto</v>
      </c>
      <c r="AR370" s="22" t="str">
        <f aca="false">AP370&amp;" Potencial / "&amp;AQ370&amp;" Share"</f>
        <v>Bajo Potencial / Alto Share</v>
      </c>
      <c r="AS370" s="22" t="str">
        <f aca="false">IF(Q370="Sí",IF(AO370&gt;=Resumen!$B$29,"Alto","Bajo"),"")</f>
        <v/>
      </c>
      <c r="AT370" s="22" t="str">
        <f aca="false">IF(AS370&lt;&gt;"",AP370&amp;" Potencial / "&amp;AS370&amp;" Share","")</f>
        <v/>
      </c>
      <c r="AU370" s="22" t="str">
        <f aca="false">IF(AH370="","Sin dato",IF(AH370-AO370&gt;Resumen!$B$6,"Sobre-exhibido",IF(AO370-AH370&gt;Resumen!$B$6,"Sub-exhibido","En línea")))</f>
        <v>Sin dato</v>
      </c>
      <c r="AV370" s="22" t="str">
        <f aca="false">IF(AT370="","",IF(AT370="Alto Potencial / Bajo Share",1,IF(AT370="Alto Potencial / Alto Share",2,IF(AT370="Bajo Potencial / Alto Share",3,4))))</f>
        <v/>
      </c>
      <c r="AW370" s="22" t="str">
        <f aca="false">IF(Q370="No","Sin competencia directa",IF(AV370=1,"1 - Foco Conquista (Alto Pot / Bajo Share)",IF(AV370=2,"2 - Foco Defensa (Alto Pot / Alto Share)",IF(AV370=3,"3 - Monitoreo (Bajo Pot / Alto Share)","4 - Baja Prioridad (Bajo Pot / Bajo Share)"))))</f>
        <v>Sin competencia directa</v>
      </c>
      <c r="AX370" s="12" t="str">
        <f aca="false">IF(OR(IFERROR(AND(W370&lt;&gt;"",Y370&lt;&gt;"",Y370-W370&gt;Resumen!$B$8),FALSE()),IFERROR(AND(X370&lt;&gt;"",Y370&lt;&gt;"",Y370-X370&gt;Resumen!$B$8),FALSE())),MAX(IF(IFERROR(AND(W370&lt;&gt;"",Y370&lt;&gt;"",Y370-W370&gt;Resumen!$B$8),FALSE()),Y370-W370,0),IF(IFERROR(AND(X370&lt;&gt;"",Y370&lt;&gt;"",Y370-X370&gt;Resumen!$B$8),FALSE()),Y370-X370,0)),"")</f>
        <v/>
      </c>
      <c r="AY370" s="22" t="str">
        <f aca="false">IF(OR(IFERROR(AND(W370&lt;&gt;"",Y370&lt;&gt;"",Y370-W370&gt;Resumen!$B$8),FALSE()),IFERROR(AND(X370&lt;&gt;"",Y370&lt;&gt;"",Y370-X370&gt;Resumen!$B$8),FALSE())),TRIM("Lays tiene mayor markup que "&amp;IF(IFERROR(AND(W370&lt;&gt;"",Y370&lt;&gt;"",Y370-W370&gt;Resumen!$B$8),FALSE()),"Quento ","")&amp;IF(IFERROR(AND(X370&lt;&gt;"",Y370&lt;&gt;"",Y370-X370&gt;Resumen!$B$8),FALSE()),"Julicroc ","")&amp;"en este PDV"),"")</f>
        <v/>
      </c>
      <c r="AZ370" s="22" t="str">
        <f aca="false">IF(COUNTIF('Plan Pehuamar - Lista'!$A$2:$A$167,A370)&gt;0,"Sí","No")</f>
        <v>No</v>
      </c>
      <c r="BA370" s="22" t="str">
        <f aca="false">IF(COUNTIF('Plan Combo 9+1'!$A$2:$A$226,A370)&gt;0,"Sí","No")</f>
        <v>No</v>
      </c>
      <c r="BB370" s="22" t="str">
        <f aca="false">IF(AH370="","No",IF(BA370="Sí",IF((AO370-AH370)&gt;Resumen!$B$6,"Sí","No"),IF((AO370-AH370)&gt;=Resumen!$B$132,"Sí","No")))</f>
        <v>No</v>
      </c>
      <c r="BC370" s="22" t="str">
        <f aca="false">IF(AND(N370="Sí",AL370="Sí",AI370=0),"Sí","No")</f>
        <v>No</v>
      </c>
      <c r="BD370" s="22" t="str">
        <f aca="false">IF(COUNTIF('Plan 9+1 (con Pehuamar)'!$A$2:$A$227,A370)&gt;0,"Sí","No")</f>
        <v>No</v>
      </c>
    </row>
    <row r="371" customFormat="false" ht="15" hidden="false" customHeight="true" outlineLevel="0" collapsed="false">
      <c r="A371" s="6" t="n">
        <v>401189</v>
      </c>
      <c r="B371" s="6" t="n">
        <v>2</v>
      </c>
      <c r="C371" s="6" t="n">
        <v>204</v>
      </c>
      <c r="D371" s="6" t="s">
        <v>359</v>
      </c>
      <c r="E371" s="6" t="s">
        <v>584</v>
      </c>
      <c r="F371" s="6" t="s">
        <v>196</v>
      </c>
      <c r="G371" s="6" t="s">
        <v>129</v>
      </c>
      <c r="H371" s="6" t="s">
        <v>197</v>
      </c>
      <c r="I371" s="27" t="n">
        <v>10</v>
      </c>
      <c r="J371" s="27" t="n">
        <v>0</v>
      </c>
      <c r="K371" s="27" t="n">
        <v>4</v>
      </c>
      <c r="L371" s="28" t="n">
        <f aca="false">I371+J371</f>
        <v>10</v>
      </c>
      <c r="M371" s="28" t="n">
        <f aca="false">L371+K371</f>
        <v>14</v>
      </c>
      <c r="N371" s="22" t="str">
        <f aca="false">IF(I371&gt;0,"Sí","No")</f>
        <v>Sí</v>
      </c>
      <c r="O371" s="22" t="str">
        <f aca="false">IF(J371&gt;0,"Sí","No")</f>
        <v>No</v>
      </c>
      <c r="P371" s="22" t="str">
        <f aca="false">IF(K371&gt;0,"Sí","No")</f>
        <v>Sí</v>
      </c>
      <c r="Q371" s="22" t="str">
        <f aca="false">IF(OR(I371&gt;0,J371&gt;0),"Sí","No")</f>
        <v>Sí</v>
      </c>
      <c r="R371" s="27" t="n">
        <v>1800</v>
      </c>
      <c r="S371" s="27" t="n">
        <v>2800</v>
      </c>
      <c r="T371" s="27"/>
      <c r="U371" s="27"/>
      <c r="V371" s="27" t="n">
        <v>3500</v>
      </c>
      <c r="W371" s="12" t="n">
        <f aca="false">IF(AND(I371&gt;0,R371&gt;0),(S371-R371)/R371,"")</f>
        <v>0.555555555555556</v>
      </c>
      <c r="X371" s="12" t="str">
        <f aca="false">IF(AND(J371&gt;0,T371&gt;0),(U371-T371)/T371,"")</f>
        <v/>
      </c>
      <c r="Y371" s="12" t="n">
        <f aca="false">IF(AND(K371&gt;0,V371&gt;0),(V371-Resumen!$B$7)/Resumen!$B$7,"")</f>
        <v>0.4</v>
      </c>
      <c r="Z371" s="28" t="n">
        <f aca="false">IF(AND(K371&gt;0,I371&gt;0,V371&gt;0,S371&gt;0),V371-S371,"")</f>
        <v>700</v>
      </c>
      <c r="AA371" s="12" t="n">
        <f aca="false">IF(Z371&lt;&gt;"",Z371/S371,"")</f>
        <v>0.25</v>
      </c>
      <c r="AB371" s="28" t="str">
        <f aca="false">IF(AND(K371&gt;0,J371&gt;0,V371&gt;0,U371&gt;0),V371-U371,"")</f>
        <v/>
      </c>
      <c r="AC371" s="12" t="str">
        <f aca="false">IF(AB371&lt;&gt;"",AB371/U371,"")</f>
        <v/>
      </c>
      <c r="AD371" s="27" t="n">
        <v>2</v>
      </c>
      <c r="AE371" s="27" t="n">
        <v>4</v>
      </c>
      <c r="AF371" s="27" t="n">
        <v>0</v>
      </c>
      <c r="AG371" s="28" t="n">
        <f aca="false">AD371+AE371+AF371</f>
        <v>6</v>
      </c>
      <c r="AH371" s="12" t="n">
        <f aca="false">IF(AG371&gt;0,AD371/AG371,"")</f>
        <v>0.333333333333333</v>
      </c>
      <c r="AI371" s="27" t="n">
        <v>1</v>
      </c>
      <c r="AJ371" s="27" t="n">
        <v>1</v>
      </c>
      <c r="AK371" s="27" t="n">
        <v>0</v>
      </c>
      <c r="AL371" s="22" t="str">
        <f aca="false">IF(OR(AJ371&gt;0,AK371&gt;0),"Sí","No")</f>
        <v>Sí</v>
      </c>
      <c r="AM371" s="6" t="s">
        <v>198</v>
      </c>
      <c r="AN371" s="6"/>
      <c r="AO371" s="12" t="n">
        <f aca="false">IF(M371&gt;0,K371/M371,"")</f>
        <v>0.285714285714286</v>
      </c>
      <c r="AP371" s="22" t="str">
        <f aca="false">IF(M371&gt;=Resumen!$B$5,"Alto","Bajo")</f>
        <v>Bajo</v>
      </c>
      <c r="AQ371" s="22" t="str">
        <f aca="false">IF(AO371&gt;=Resumen!$B$28,"Alto","Bajo")</f>
        <v>Bajo</v>
      </c>
      <c r="AR371" s="22" t="str">
        <f aca="false">AP371&amp;" Potencial / "&amp;AQ371&amp;" Share"</f>
        <v>Bajo Potencial / Bajo Share</v>
      </c>
      <c r="AS371" s="22" t="str">
        <f aca="false">IF(Q371="Sí",IF(AO371&gt;=Resumen!$B$29,"Alto","Bajo"),"")</f>
        <v>Bajo</v>
      </c>
      <c r="AT371" s="22" t="str">
        <f aca="false">IF(AS371&lt;&gt;"",AP371&amp;" Potencial / "&amp;AS371&amp;" Share","")</f>
        <v>Bajo Potencial / Bajo Share</v>
      </c>
      <c r="AU371" s="22" t="str">
        <f aca="false">IF(AH371="","Sin dato",IF(AH371-AO371&gt;Resumen!$B$6,"Sobre-exhibido",IF(AO371-AH371&gt;Resumen!$B$6,"Sub-exhibido","En línea")))</f>
        <v>En línea</v>
      </c>
      <c r="AV371" s="22" t="n">
        <f aca="false">IF(AT371="","",IF(AT371="Alto Potencial / Bajo Share",1,IF(AT371="Alto Potencial / Alto Share",2,IF(AT371="Bajo Potencial / Alto Share",3,4))))</f>
        <v>4</v>
      </c>
      <c r="AW371" s="22" t="str">
        <f aca="false">IF(Q371="No","Sin competencia directa",IF(AV371=1,"1 - Foco Conquista (Alto Pot / Bajo Share)",IF(AV371=2,"2 - Foco Defensa (Alto Pot / Alto Share)",IF(AV371=3,"3 - Monitoreo (Bajo Pot / Alto Share)","4 - Baja Prioridad (Bajo Pot / Bajo Share)"))))</f>
        <v>4 - Baja Prioridad (Bajo Pot / Bajo Share)</v>
      </c>
      <c r="AX371" s="12" t="str">
        <f aca="false">IF(OR(IFERROR(AND(W371&lt;&gt;"",Y371&lt;&gt;"",Y371-W371&gt;Resumen!$B$8),FALSE()),IFERROR(AND(X371&lt;&gt;"",Y371&lt;&gt;"",Y371-X371&gt;Resumen!$B$8),FALSE())),MAX(IF(IFERROR(AND(W371&lt;&gt;"",Y371&lt;&gt;"",Y371-W371&gt;Resumen!$B$8),FALSE()),Y371-W371,0),IF(IFERROR(AND(X371&lt;&gt;"",Y371&lt;&gt;"",Y371-X371&gt;Resumen!$B$8),FALSE()),Y371-X371,0)),"")</f>
        <v/>
      </c>
      <c r="AY371" s="22" t="str">
        <f aca="false">IF(OR(IFERROR(AND(W371&lt;&gt;"",Y371&lt;&gt;"",Y371-W371&gt;Resumen!$B$8),FALSE()),IFERROR(AND(X371&lt;&gt;"",Y371&lt;&gt;"",Y371-X371&gt;Resumen!$B$8),FALSE())),TRIM("Lays tiene mayor markup que "&amp;IF(IFERROR(AND(W371&lt;&gt;"",Y371&lt;&gt;"",Y371-W371&gt;Resumen!$B$8),FALSE()),"Quento ","")&amp;IF(IFERROR(AND(X371&lt;&gt;"",Y371&lt;&gt;"",Y371-X371&gt;Resumen!$B$8),FALSE()),"Julicroc ","")&amp;"en este PDV"),"")</f>
        <v/>
      </c>
      <c r="AZ371" s="22" t="str">
        <f aca="false">IF(COUNTIF('Plan Pehuamar - Lista'!$A$2:$A$167,A371)&gt;0,"Sí","No")</f>
        <v>No</v>
      </c>
      <c r="BA371" s="22" t="str">
        <f aca="false">IF(COUNTIF('Plan Combo 9+1'!$A$2:$A$226,A371)&gt;0,"Sí","No")</f>
        <v>No</v>
      </c>
      <c r="BB371" s="22" t="str">
        <f aca="false">IF(AH371="","No",IF(BA371="Sí",IF((AO371-AH371)&gt;Resumen!$B$6,"Sí","No"),IF((AO371-AH371)&gt;=Resumen!$B$132,"Sí","No")))</f>
        <v>No</v>
      </c>
      <c r="BC371" s="22" t="str">
        <f aca="false">IF(AND(N371="Sí",AL371="Sí",AI371=0),"Sí","No")</f>
        <v>No</v>
      </c>
      <c r="BD371" s="22" t="str">
        <f aca="false">IF(COUNTIF('Plan 9+1 (con Pehuamar)'!$A$2:$A$227,A371)&gt;0,"Sí","No")</f>
        <v>No</v>
      </c>
    </row>
    <row r="372" customFormat="false" ht="15" hidden="false" customHeight="true" outlineLevel="0" collapsed="false">
      <c r="A372" s="6" t="n">
        <v>401192</v>
      </c>
      <c r="B372" s="6" t="n">
        <v>2</v>
      </c>
      <c r="C372" s="6" t="n">
        <v>204</v>
      </c>
      <c r="D372" s="6" t="s">
        <v>359</v>
      </c>
      <c r="E372" s="6" t="s">
        <v>585</v>
      </c>
      <c r="F372" s="6" t="s">
        <v>196</v>
      </c>
      <c r="G372" s="6" t="s">
        <v>129</v>
      </c>
      <c r="H372" s="6" t="s">
        <v>197</v>
      </c>
      <c r="I372" s="27" t="n">
        <v>0</v>
      </c>
      <c r="J372" s="27" t="n">
        <v>0</v>
      </c>
      <c r="K372" s="27" t="n">
        <v>0.2</v>
      </c>
      <c r="L372" s="28" t="n">
        <f aca="false">I372+J372</f>
        <v>0</v>
      </c>
      <c r="M372" s="28" t="n">
        <f aca="false">L372+K372</f>
        <v>0.2</v>
      </c>
      <c r="N372" s="22" t="str">
        <f aca="false">IF(I372&gt;0,"Sí","No")</f>
        <v>No</v>
      </c>
      <c r="O372" s="22" t="str">
        <f aca="false">IF(J372&gt;0,"Sí","No")</f>
        <v>No</v>
      </c>
      <c r="P372" s="22" t="str">
        <f aca="false">IF(K372&gt;0,"Sí","No")</f>
        <v>Sí</v>
      </c>
      <c r="Q372" s="22" t="str">
        <f aca="false">IF(OR(I372&gt;0,J372&gt;0),"Sí","No")</f>
        <v>No</v>
      </c>
      <c r="R372" s="27"/>
      <c r="S372" s="27"/>
      <c r="T372" s="27"/>
      <c r="U372" s="27"/>
      <c r="V372" s="27"/>
      <c r="W372" s="12" t="str">
        <f aca="false">IF(AND(I372&gt;0,R372&gt;0),(S372-R372)/R372,"")</f>
        <v/>
      </c>
      <c r="X372" s="12" t="str">
        <f aca="false">IF(AND(J372&gt;0,T372&gt;0),(U372-T372)/T372,"")</f>
        <v/>
      </c>
      <c r="Y372" s="12" t="str">
        <f aca="false">IF(AND(K372&gt;0,V372&gt;0),(V372-Resumen!$B$7)/Resumen!$B$7,"")</f>
        <v/>
      </c>
      <c r="Z372" s="28" t="str">
        <f aca="false">IF(AND(K372&gt;0,I372&gt;0,V372&gt;0,S372&gt;0),V372-S372,"")</f>
        <v/>
      </c>
      <c r="AA372" s="12" t="str">
        <f aca="false">IF(Z372&lt;&gt;"",Z372/S372,"")</f>
        <v/>
      </c>
      <c r="AB372" s="28" t="str">
        <f aca="false">IF(AND(K372&gt;0,J372&gt;0,V372&gt;0,U372&gt;0),V372-U372,"")</f>
        <v/>
      </c>
      <c r="AC372" s="12" t="str">
        <f aca="false">IF(AB372&lt;&gt;"",AB372/U372,"")</f>
        <v/>
      </c>
      <c r="AD372" s="27" t="n">
        <v>0</v>
      </c>
      <c r="AE372" s="27" t="n">
        <v>0</v>
      </c>
      <c r="AF372" s="27" t="n">
        <v>0</v>
      </c>
      <c r="AG372" s="28" t="n">
        <f aca="false">AD372+AE372+AF372</f>
        <v>0</v>
      </c>
      <c r="AH372" s="12" t="str">
        <f aca="false">IF(AG372&gt;0,AD372/AG372,"")</f>
        <v/>
      </c>
      <c r="AI372" s="27" t="n">
        <v>0</v>
      </c>
      <c r="AJ372" s="27" t="n">
        <v>0</v>
      </c>
      <c r="AK372" s="27" t="n">
        <v>0</v>
      </c>
      <c r="AL372" s="22" t="str">
        <f aca="false">IF(OR(AJ372&gt;0,AK372&gt;0),"Sí","No")</f>
        <v>No</v>
      </c>
      <c r="AM372" s="6"/>
      <c r="AN372" s="6"/>
      <c r="AO372" s="12" t="n">
        <f aca="false">IF(M372&gt;0,K372/M372,"")</f>
        <v>1</v>
      </c>
      <c r="AP372" s="22" t="str">
        <f aca="false">IF(M372&gt;=Resumen!$B$5,"Alto","Bajo")</f>
        <v>Bajo</v>
      </c>
      <c r="AQ372" s="22" t="str">
        <f aca="false">IF(AO372&gt;=Resumen!$B$28,"Alto","Bajo")</f>
        <v>Alto</v>
      </c>
      <c r="AR372" s="22" t="str">
        <f aca="false">AP372&amp;" Potencial / "&amp;AQ372&amp;" Share"</f>
        <v>Bajo Potencial / Alto Share</v>
      </c>
      <c r="AS372" s="22" t="str">
        <f aca="false">IF(Q372="Sí",IF(AO372&gt;=Resumen!$B$29,"Alto","Bajo"),"")</f>
        <v/>
      </c>
      <c r="AT372" s="22" t="str">
        <f aca="false">IF(AS372&lt;&gt;"",AP372&amp;" Potencial / "&amp;AS372&amp;" Share","")</f>
        <v/>
      </c>
      <c r="AU372" s="22" t="str">
        <f aca="false">IF(AH372="","Sin dato",IF(AH372-AO372&gt;Resumen!$B$6,"Sobre-exhibido",IF(AO372-AH372&gt;Resumen!$B$6,"Sub-exhibido","En línea")))</f>
        <v>Sin dato</v>
      </c>
      <c r="AV372" s="22" t="str">
        <f aca="false">IF(AT372="","",IF(AT372="Alto Potencial / Bajo Share",1,IF(AT372="Alto Potencial / Alto Share",2,IF(AT372="Bajo Potencial / Alto Share",3,4))))</f>
        <v/>
      </c>
      <c r="AW372" s="22" t="str">
        <f aca="false">IF(Q372="No","Sin competencia directa",IF(AV372=1,"1 - Foco Conquista (Alto Pot / Bajo Share)",IF(AV372=2,"2 - Foco Defensa (Alto Pot / Alto Share)",IF(AV372=3,"3 - Monitoreo (Bajo Pot / Alto Share)","4 - Baja Prioridad (Bajo Pot / Bajo Share)"))))</f>
        <v>Sin competencia directa</v>
      </c>
      <c r="AX372" s="12" t="str">
        <f aca="false">IF(OR(IFERROR(AND(W372&lt;&gt;"",Y372&lt;&gt;"",Y372-W372&gt;Resumen!$B$8),FALSE()),IFERROR(AND(X372&lt;&gt;"",Y372&lt;&gt;"",Y372-X372&gt;Resumen!$B$8),FALSE())),MAX(IF(IFERROR(AND(W372&lt;&gt;"",Y372&lt;&gt;"",Y372-W372&gt;Resumen!$B$8),FALSE()),Y372-W372,0),IF(IFERROR(AND(X372&lt;&gt;"",Y372&lt;&gt;"",Y372-X372&gt;Resumen!$B$8),FALSE()),Y372-X372,0)),"")</f>
        <v/>
      </c>
      <c r="AY372" s="22" t="str">
        <f aca="false">IF(OR(IFERROR(AND(W372&lt;&gt;"",Y372&lt;&gt;"",Y372-W372&gt;Resumen!$B$8),FALSE()),IFERROR(AND(X372&lt;&gt;"",Y372&lt;&gt;"",Y372-X372&gt;Resumen!$B$8),FALSE())),TRIM("Lays tiene mayor markup que "&amp;IF(IFERROR(AND(W372&lt;&gt;"",Y372&lt;&gt;"",Y372-W372&gt;Resumen!$B$8),FALSE()),"Quento ","")&amp;IF(IFERROR(AND(X372&lt;&gt;"",Y372&lt;&gt;"",Y372-X372&gt;Resumen!$B$8),FALSE()),"Julicroc ","")&amp;"en este PDV"),"")</f>
        <v/>
      </c>
      <c r="AZ372" s="22" t="str">
        <f aca="false">IF(COUNTIF('Plan Pehuamar - Lista'!$A$2:$A$167,A372)&gt;0,"Sí","No")</f>
        <v>No</v>
      </c>
      <c r="BA372" s="22" t="str">
        <f aca="false">IF(COUNTIF('Plan Combo 9+1'!$A$2:$A$226,A372)&gt;0,"Sí","No")</f>
        <v>No</v>
      </c>
      <c r="BB372" s="22" t="str">
        <f aca="false">IF(AH372="","No",IF(BA372="Sí",IF((AO372-AH372)&gt;Resumen!$B$6,"Sí","No"),IF((AO372-AH372)&gt;=Resumen!$B$132,"Sí","No")))</f>
        <v>No</v>
      </c>
      <c r="BC372" s="22" t="str">
        <f aca="false">IF(AND(N372="Sí",AL372="Sí",AI372=0),"Sí","No")</f>
        <v>No</v>
      </c>
      <c r="BD372" s="22" t="str">
        <f aca="false">IF(COUNTIF('Plan 9+1 (con Pehuamar)'!$A$2:$A$227,A372)&gt;0,"Sí","No")</f>
        <v>No</v>
      </c>
    </row>
    <row r="373" customFormat="false" ht="15" hidden="false" customHeight="true" outlineLevel="0" collapsed="false">
      <c r="A373" s="6" t="n">
        <v>401196</v>
      </c>
      <c r="B373" s="6" t="n">
        <v>2</v>
      </c>
      <c r="C373" s="6" t="n">
        <v>204</v>
      </c>
      <c r="D373" s="6" t="s">
        <v>359</v>
      </c>
      <c r="E373" s="6" t="s">
        <v>586</v>
      </c>
      <c r="F373" s="6" t="s">
        <v>196</v>
      </c>
      <c r="G373" s="6" t="s">
        <v>129</v>
      </c>
      <c r="H373" s="6" t="s">
        <v>197</v>
      </c>
      <c r="I373" s="27" t="n">
        <v>16</v>
      </c>
      <c r="J373" s="27" t="n">
        <v>0</v>
      </c>
      <c r="K373" s="27" t="n">
        <v>12</v>
      </c>
      <c r="L373" s="28" t="n">
        <f aca="false">I373+J373</f>
        <v>16</v>
      </c>
      <c r="M373" s="28" t="n">
        <f aca="false">L373+K373</f>
        <v>28</v>
      </c>
      <c r="N373" s="22" t="str">
        <f aca="false">IF(I373&gt;0,"Sí","No")</f>
        <v>Sí</v>
      </c>
      <c r="O373" s="22" t="str">
        <f aca="false">IF(J373&gt;0,"Sí","No")</f>
        <v>No</v>
      </c>
      <c r="P373" s="22" t="str">
        <f aca="false">IF(K373&gt;0,"Sí","No")</f>
        <v>Sí</v>
      </c>
      <c r="Q373" s="22" t="str">
        <f aca="false">IF(OR(I373&gt;0,J373&gt;0),"Sí","No")</f>
        <v>Sí</v>
      </c>
      <c r="R373" s="27" t="n">
        <v>3000</v>
      </c>
      <c r="S373" s="27" t="n">
        <v>2500</v>
      </c>
      <c r="T373" s="27"/>
      <c r="U373" s="27"/>
      <c r="V373" s="27" t="n">
        <v>3500</v>
      </c>
      <c r="W373" s="12" t="n">
        <f aca="false">IF(AND(I373&gt;0,R373&gt;0),(S373-R373)/R373,"")</f>
        <v>-0.166666666666667</v>
      </c>
      <c r="X373" s="12" t="str">
        <f aca="false">IF(AND(J373&gt;0,T373&gt;0),(U373-T373)/T373,"")</f>
        <v/>
      </c>
      <c r="Y373" s="12" t="n">
        <f aca="false">IF(AND(K373&gt;0,V373&gt;0),(V373-Resumen!$B$7)/Resumen!$B$7,"")</f>
        <v>0.4</v>
      </c>
      <c r="Z373" s="28" t="n">
        <f aca="false">IF(AND(K373&gt;0,I373&gt;0,V373&gt;0,S373&gt;0),V373-S373,"")</f>
        <v>1000</v>
      </c>
      <c r="AA373" s="12" t="n">
        <f aca="false">IF(Z373&lt;&gt;"",Z373/S373,"")</f>
        <v>0.4</v>
      </c>
      <c r="AB373" s="28" t="str">
        <f aca="false">IF(AND(K373&gt;0,J373&gt;0,V373&gt;0,U373&gt;0),V373-U373,"")</f>
        <v/>
      </c>
      <c r="AC373" s="12" t="str">
        <f aca="false">IF(AB373&lt;&gt;"",AB373/U373,"")</f>
        <v/>
      </c>
      <c r="AD373" s="27" t="n">
        <v>8</v>
      </c>
      <c r="AE373" s="27" t="n">
        <v>12</v>
      </c>
      <c r="AF373" s="27" t="n">
        <v>0</v>
      </c>
      <c r="AG373" s="28" t="n">
        <f aca="false">AD373+AE373+AF373</f>
        <v>20</v>
      </c>
      <c r="AH373" s="12" t="n">
        <f aca="false">IF(AG373&gt;0,AD373/AG373,"")</f>
        <v>0.4</v>
      </c>
      <c r="AI373" s="27" t="n">
        <v>1</v>
      </c>
      <c r="AJ373" s="27" t="n">
        <v>1</v>
      </c>
      <c r="AK373" s="27" t="n">
        <v>0</v>
      </c>
      <c r="AL373" s="22" t="str">
        <f aca="false">IF(OR(AJ373&gt;0,AK373&gt;0),"Sí","No")</f>
        <v>Sí</v>
      </c>
      <c r="AM373" s="6" t="s">
        <v>198</v>
      </c>
      <c r="AN373" s="6"/>
      <c r="AO373" s="12" t="n">
        <f aca="false">IF(M373&gt;0,K373/M373,"")</f>
        <v>0.428571428571429</v>
      </c>
      <c r="AP373" s="22" t="str">
        <f aca="false">IF(M373&gt;=Resumen!$B$5,"Alto","Bajo")</f>
        <v>Bajo</v>
      </c>
      <c r="AQ373" s="22" t="str">
        <f aca="false">IF(AO373&gt;=Resumen!$B$28,"Alto","Bajo")</f>
        <v>Alto</v>
      </c>
      <c r="AR373" s="22" t="str">
        <f aca="false">AP373&amp;" Potencial / "&amp;AQ373&amp;" Share"</f>
        <v>Bajo Potencial / Alto Share</v>
      </c>
      <c r="AS373" s="22" t="str">
        <f aca="false">IF(Q373="Sí",IF(AO373&gt;=Resumen!$B$29,"Alto","Bajo"),"")</f>
        <v>Bajo</v>
      </c>
      <c r="AT373" s="22" t="str">
        <f aca="false">IF(AS373&lt;&gt;"",AP373&amp;" Potencial / "&amp;AS373&amp;" Share","")</f>
        <v>Bajo Potencial / Bajo Share</v>
      </c>
      <c r="AU373" s="22" t="str">
        <f aca="false">IF(AH373="","Sin dato",IF(AH373-AO373&gt;Resumen!$B$6,"Sobre-exhibido",IF(AO373-AH373&gt;Resumen!$B$6,"Sub-exhibido","En línea")))</f>
        <v>En línea</v>
      </c>
      <c r="AV373" s="22" t="n">
        <f aca="false">IF(AT373="","",IF(AT373="Alto Potencial / Bajo Share",1,IF(AT373="Alto Potencial / Alto Share",2,IF(AT373="Bajo Potencial / Alto Share",3,4))))</f>
        <v>4</v>
      </c>
      <c r="AW373" s="22" t="str">
        <f aca="false">IF(Q373="No","Sin competencia directa",IF(AV373=1,"1 - Foco Conquista (Alto Pot / Bajo Share)",IF(AV373=2,"2 - Foco Defensa (Alto Pot / Alto Share)",IF(AV373=3,"3 - Monitoreo (Bajo Pot / Alto Share)","4 - Baja Prioridad (Bajo Pot / Bajo Share)"))))</f>
        <v>4 - Baja Prioridad (Bajo Pot / Bajo Share)</v>
      </c>
      <c r="AX373" s="12" t="n">
        <f aca="false">IF(OR(IFERROR(AND(W373&lt;&gt;"",Y373&lt;&gt;"",Y373-W373&gt;Resumen!$B$8),FALSE()),IFERROR(AND(X373&lt;&gt;"",Y373&lt;&gt;"",Y373-X373&gt;Resumen!$B$8),FALSE())),MAX(IF(IFERROR(AND(W373&lt;&gt;"",Y373&lt;&gt;"",Y373-W373&gt;Resumen!$B$8),FALSE()),Y373-W373,0),IF(IFERROR(AND(X373&lt;&gt;"",Y373&lt;&gt;"",Y373-X373&gt;Resumen!$B$8),FALSE()),Y373-X373,0)),"")</f>
        <v>0.566666666666667</v>
      </c>
      <c r="AY373" s="22" t="str">
        <f aca="false">IF(OR(IFERROR(AND(W373&lt;&gt;"",Y373&lt;&gt;"",Y373-W373&gt;Resumen!$B$8),FALSE()),IFERROR(AND(X373&lt;&gt;"",Y373&lt;&gt;"",Y373-X373&gt;Resumen!$B$8),FALSE())),TRIM("Lays tiene mayor markup que "&amp;IF(IFERROR(AND(W373&lt;&gt;"",Y373&lt;&gt;"",Y373-W373&gt;Resumen!$B$8),FALSE()),"Quento ","")&amp;IF(IFERROR(AND(X373&lt;&gt;"",Y373&lt;&gt;"",Y373-X373&gt;Resumen!$B$8),FALSE()),"Julicroc ","")&amp;"en este PDV"),"")</f>
        <v>Lays tiene mayor markup que Quento en este PDV</v>
      </c>
      <c r="AZ373" s="22" t="str">
        <f aca="false">IF(COUNTIF('Plan Pehuamar - Lista'!$A$2:$A$167,A373)&gt;0,"Sí","No")</f>
        <v>Sí</v>
      </c>
      <c r="BA373" s="22" t="str">
        <f aca="false">IF(COUNTIF('Plan Combo 9+1'!$A$2:$A$226,A373)&gt;0,"Sí","No")</f>
        <v>No</v>
      </c>
      <c r="BB373" s="22" t="str">
        <f aca="false">IF(AH373="","No",IF(BA373="Sí",IF((AO373-AH373)&gt;Resumen!$B$6,"Sí","No"),IF((AO373-AH373)&gt;=Resumen!$B$132,"Sí","No")))</f>
        <v>No</v>
      </c>
      <c r="BC373" s="22" t="str">
        <f aca="false">IF(AND(N373="Sí",AL373="Sí",AI373=0),"Sí","No")</f>
        <v>No</v>
      </c>
      <c r="BD373" s="22" t="str">
        <f aca="false">IF(COUNTIF('Plan 9+1 (con Pehuamar)'!$A$2:$A$227,A373)&gt;0,"Sí","No")</f>
        <v>No</v>
      </c>
    </row>
    <row r="374" customFormat="false" ht="15" hidden="false" customHeight="true" outlineLevel="0" collapsed="false">
      <c r="A374" s="6" t="n">
        <v>401242</v>
      </c>
      <c r="B374" s="6" t="n">
        <v>2</v>
      </c>
      <c r="C374" s="6" t="n">
        <v>204</v>
      </c>
      <c r="D374" s="6" t="s">
        <v>359</v>
      </c>
      <c r="E374" s="6" t="s">
        <v>587</v>
      </c>
      <c r="F374" s="6" t="s">
        <v>196</v>
      </c>
      <c r="G374" s="6" t="s">
        <v>129</v>
      </c>
      <c r="H374" s="6" t="s">
        <v>197</v>
      </c>
      <c r="I374" s="27" t="n">
        <v>0</v>
      </c>
      <c r="J374" s="27" t="n">
        <v>0</v>
      </c>
      <c r="K374" s="27" t="n">
        <v>0.6</v>
      </c>
      <c r="L374" s="28" t="n">
        <f aca="false">I374+J374</f>
        <v>0</v>
      </c>
      <c r="M374" s="28" t="n">
        <f aca="false">L374+K374</f>
        <v>0.6</v>
      </c>
      <c r="N374" s="22" t="str">
        <f aca="false">IF(I374&gt;0,"Sí","No")</f>
        <v>No</v>
      </c>
      <c r="O374" s="22" t="str">
        <f aca="false">IF(J374&gt;0,"Sí","No")</f>
        <v>No</v>
      </c>
      <c r="P374" s="22" t="str">
        <f aca="false">IF(K374&gt;0,"Sí","No")</f>
        <v>Sí</v>
      </c>
      <c r="Q374" s="22" t="str">
        <f aca="false">IF(OR(I374&gt;0,J374&gt;0),"Sí","No")</f>
        <v>No</v>
      </c>
      <c r="R374" s="27"/>
      <c r="S374" s="27"/>
      <c r="T374" s="27"/>
      <c r="U374" s="27"/>
      <c r="V374" s="27"/>
      <c r="W374" s="12" t="str">
        <f aca="false">IF(AND(I374&gt;0,R374&gt;0),(S374-R374)/R374,"")</f>
        <v/>
      </c>
      <c r="X374" s="12" t="str">
        <f aca="false">IF(AND(J374&gt;0,T374&gt;0),(U374-T374)/T374,"")</f>
        <v/>
      </c>
      <c r="Y374" s="12" t="str">
        <f aca="false">IF(AND(K374&gt;0,V374&gt;0),(V374-Resumen!$B$7)/Resumen!$B$7,"")</f>
        <v/>
      </c>
      <c r="Z374" s="28" t="str">
        <f aca="false">IF(AND(K374&gt;0,I374&gt;0,V374&gt;0,S374&gt;0),V374-S374,"")</f>
        <v/>
      </c>
      <c r="AA374" s="12" t="str">
        <f aca="false">IF(Z374&lt;&gt;"",Z374/S374,"")</f>
        <v/>
      </c>
      <c r="AB374" s="28" t="str">
        <f aca="false">IF(AND(K374&gt;0,J374&gt;0,V374&gt;0,U374&gt;0),V374-U374,"")</f>
        <v/>
      </c>
      <c r="AC374" s="12" t="str">
        <f aca="false">IF(AB374&lt;&gt;"",AB374/U374,"")</f>
        <v/>
      </c>
      <c r="AD374" s="27" t="n">
        <v>0</v>
      </c>
      <c r="AE374" s="27" t="n">
        <v>0</v>
      </c>
      <c r="AF374" s="27" t="n">
        <v>0</v>
      </c>
      <c r="AG374" s="28" t="n">
        <f aca="false">AD374+AE374+AF374</f>
        <v>0</v>
      </c>
      <c r="AH374" s="12" t="str">
        <f aca="false">IF(AG374&gt;0,AD374/AG374,"")</f>
        <v/>
      </c>
      <c r="AI374" s="27" t="n">
        <v>0</v>
      </c>
      <c r="AJ374" s="27" t="n">
        <v>0</v>
      </c>
      <c r="AK374" s="27" t="n">
        <v>0</v>
      </c>
      <c r="AL374" s="22" t="str">
        <f aca="false">IF(OR(AJ374&gt;0,AK374&gt;0),"Sí","No")</f>
        <v>No</v>
      </c>
      <c r="AM374" s="6"/>
      <c r="AN374" s="6"/>
      <c r="AO374" s="12" t="n">
        <f aca="false">IF(M374&gt;0,K374/M374,"")</f>
        <v>1</v>
      </c>
      <c r="AP374" s="22" t="str">
        <f aca="false">IF(M374&gt;=Resumen!$B$5,"Alto","Bajo")</f>
        <v>Bajo</v>
      </c>
      <c r="AQ374" s="22" t="str">
        <f aca="false">IF(AO374&gt;=Resumen!$B$28,"Alto","Bajo")</f>
        <v>Alto</v>
      </c>
      <c r="AR374" s="22" t="str">
        <f aca="false">AP374&amp;" Potencial / "&amp;AQ374&amp;" Share"</f>
        <v>Bajo Potencial / Alto Share</v>
      </c>
      <c r="AS374" s="22" t="str">
        <f aca="false">IF(Q374="Sí",IF(AO374&gt;=Resumen!$B$29,"Alto","Bajo"),"")</f>
        <v/>
      </c>
      <c r="AT374" s="22" t="str">
        <f aca="false">IF(AS374&lt;&gt;"",AP374&amp;" Potencial / "&amp;AS374&amp;" Share","")</f>
        <v/>
      </c>
      <c r="AU374" s="22" t="str">
        <f aca="false">IF(AH374="","Sin dato",IF(AH374-AO374&gt;Resumen!$B$6,"Sobre-exhibido",IF(AO374-AH374&gt;Resumen!$B$6,"Sub-exhibido","En línea")))</f>
        <v>Sin dato</v>
      </c>
      <c r="AV374" s="22" t="str">
        <f aca="false">IF(AT374="","",IF(AT374="Alto Potencial / Bajo Share",1,IF(AT374="Alto Potencial / Alto Share",2,IF(AT374="Bajo Potencial / Alto Share",3,4))))</f>
        <v/>
      </c>
      <c r="AW374" s="22" t="str">
        <f aca="false">IF(Q374="No","Sin competencia directa",IF(AV374=1,"1 - Foco Conquista (Alto Pot / Bajo Share)",IF(AV374=2,"2 - Foco Defensa (Alto Pot / Alto Share)",IF(AV374=3,"3 - Monitoreo (Bajo Pot / Alto Share)","4 - Baja Prioridad (Bajo Pot / Bajo Share)"))))</f>
        <v>Sin competencia directa</v>
      </c>
      <c r="AX374" s="12" t="str">
        <f aca="false">IF(OR(IFERROR(AND(W374&lt;&gt;"",Y374&lt;&gt;"",Y374-W374&gt;Resumen!$B$8),FALSE()),IFERROR(AND(X374&lt;&gt;"",Y374&lt;&gt;"",Y374-X374&gt;Resumen!$B$8),FALSE())),MAX(IF(IFERROR(AND(W374&lt;&gt;"",Y374&lt;&gt;"",Y374-W374&gt;Resumen!$B$8),FALSE()),Y374-W374,0),IF(IFERROR(AND(X374&lt;&gt;"",Y374&lt;&gt;"",Y374-X374&gt;Resumen!$B$8),FALSE()),Y374-X374,0)),"")</f>
        <v/>
      </c>
      <c r="AY374" s="22" t="str">
        <f aca="false">IF(OR(IFERROR(AND(W374&lt;&gt;"",Y374&lt;&gt;"",Y374-W374&gt;Resumen!$B$8),FALSE()),IFERROR(AND(X374&lt;&gt;"",Y374&lt;&gt;"",Y374-X374&gt;Resumen!$B$8),FALSE())),TRIM("Lays tiene mayor markup que "&amp;IF(IFERROR(AND(W374&lt;&gt;"",Y374&lt;&gt;"",Y374-W374&gt;Resumen!$B$8),FALSE()),"Quento ","")&amp;IF(IFERROR(AND(X374&lt;&gt;"",Y374&lt;&gt;"",Y374-X374&gt;Resumen!$B$8),FALSE()),"Julicroc ","")&amp;"en este PDV"),"")</f>
        <v/>
      </c>
      <c r="AZ374" s="22" t="str">
        <f aca="false">IF(COUNTIF('Plan Pehuamar - Lista'!$A$2:$A$167,A374)&gt;0,"Sí","No")</f>
        <v>No</v>
      </c>
      <c r="BA374" s="22" t="str">
        <f aca="false">IF(COUNTIF('Plan Combo 9+1'!$A$2:$A$226,A374)&gt;0,"Sí","No")</f>
        <v>No</v>
      </c>
      <c r="BB374" s="22" t="str">
        <f aca="false">IF(AH374="","No",IF(BA374="Sí",IF((AO374-AH374)&gt;Resumen!$B$6,"Sí","No"),IF((AO374-AH374)&gt;=Resumen!$B$132,"Sí","No")))</f>
        <v>No</v>
      </c>
      <c r="BC374" s="22" t="str">
        <f aca="false">IF(AND(N374="Sí",AL374="Sí",AI374=0),"Sí","No")</f>
        <v>No</v>
      </c>
      <c r="BD374" s="22" t="str">
        <f aca="false">IF(COUNTIF('Plan 9+1 (con Pehuamar)'!$A$2:$A$227,A374)&gt;0,"Sí","No")</f>
        <v>No</v>
      </c>
    </row>
    <row r="375" customFormat="false" ht="15" hidden="false" customHeight="true" outlineLevel="0" collapsed="false">
      <c r="A375" s="6" t="n">
        <v>401251</v>
      </c>
      <c r="B375" s="6" t="n">
        <v>2</v>
      </c>
      <c r="C375" s="6" t="n">
        <v>204</v>
      </c>
      <c r="D375" s="6" t="s">
        <v>359</v>
      </c>
      <c r="E375" s="6" t="s">
        <v>588</v>
      </c>
      <c r="F375" s="6" t="s">
        <v>196</v>
      </c>
      <c r="G375" s="6" t="s">
        <v>129</v>
      </c>
      <c r="H375" s="6" t="s">
        <v>197</v>
      </c>
      <c r="I375" s="27" t="n">
        <v>10</v>
      </c>
      <c r="J375" s="27" t="n">
        <v>0</v>
      </c>
      <c r="K375" s="27" t="n">
        <v>5</v>
      </c>
      <c r="L375" s="28" t="n">
        <f aca="false">I375+J375</f>
        <v>10</v>
      </c>
      <c r="M375" s="28" t="n">
        <f aca="false">L375+K375</f>
        <v>15</v>
      </c>
      <c r="N375" s="22" t="str">
        <f aca="false">IF(I375&gt;0,"Sí","No")</f>
        <v>Sí</v>
      </c>
      <c r="O375" s="22" t="str">
        <f aca="false">IF(J375&gt;0,"Sí","No")</f>
        <v>No</v>
      </c>
      <c r="P375" s="22" t="str">
        <f aca="false">IF(K375&gt;0,"Sí","No")</f>
        <v>Sí</v>
      </c>
      <c r="Q375" s="22" t="str">
        <f aca="false">IF(OR(I375&gt;0,J375&gt;0),"Sí","No")</f>
        <v>Sí</v>
      </c>
      <c r="R375" s="27" t="n">
        <v>2900</v>
      </c>
      <c r="S375" s="27" t="n">
        <v>2500</v>
      </c>
      <c r="T375" s="27"/>
      <c r="U375" s="27"/>
      <c r="V375" s="27" t="n">
        <v>3500</v>
      </c>
      <c r="W375" s="12" t="n">
        <f aca="false">IF(AND(I375&gt;0,R375&gt;0),(S375-R375)/R375,"")</f>
        <v>-0.137931034482759</v>
      </c>
      <c r="X375" s="12" t="str">
        <f aca="false">IF(AND(J375&gt;0,T375&gt;0),(U375-T375)/T375,"")</f>
        <v/>
      </c>
      <c r="Y375" s="12" t="n">
        <f aca="false">IF(AND(K375&gt;0,V375&gt;0),(V375-Resumen!$B$7)/Resumen!$B$7,"")</f>
        <v>0.4</v>
      </c>
      <c r="Z375" s="28" t="n">
        <f aca="false">IF(AND(K375&gt;0,I375&gt;0,V375&gt;0,S375&gt;0),V375-S375,"")</f>
        <v>1000</v>
      </c>
      <c r="AA375" s="12" t="n">
        <f aca="false">IF(Z375&lt;&gt;"",Z375/S375,"")</f>
        <v>0.4</v>
      </c>
      <c r="AB375" s="28" t="str">
        <f aca="false">IF(AND(K375&gt;0,J375&gt;0,V375&gt;0,U375&gt;0),V375-U375,"")</f>
        <v/>
      </c>
      <c r="AC375" s="12" t="str">
        <f aca="false">IF(AB375&lt;&gt;"",AB375/U375,"")</f>
        <v/>
      </c>
      <c r="AD375" s="27" t="n">
        <v>2</v>
      </c>
      <c r="AE375" s="27" t="n">
        <v>6</v>
      </c>
      <c r="AF375" s="27" t="n">
        <v>0</v>
      </c>
      <c r="AG375" s="28" t="n">
        <f aca="false">AD375+AE375+AF375</f>
        <v>8</v>
      </c>
      <c r="AH375" s="12" t="n">
        <f aca="false">IF(AG375&gt;0,AD375/AG375,"")</f>
        <v>0.25</v>
      </c>
      <c r="AI375" s="27" t="n">
        <v>1</v>
      </c>
      <c r="AJ375" s="27" t="n">
        <v>1</v>
      </c>
      <c r="AK375" s="27" t="n">
        <v>0</v>
      </c>
      <c r="AL375" s="22" t="str">
        <f aca="false">IF(OR(AJ375&gt;0,AK375&gt;0),"Sí","No")</f>
        <v>Sí</v>
      </c>
      <c r="AM375" s="6" t="s">
        <v>198</v>
      </c>
      <c r="AN375" s="6"/>
      <c r="AO375" s="12" t="n">
        <f aca="false">IF(M375&gt;0,K375/M375,"")</f>
        <v>0.333333333333333</v>
      </c>
      <c r="AP375" s="22" t="str">
        <f aca="false">IF(M375&gt;=Resumen!$B$5,"Alto","Bajo")</f>
        <v>Bajo</v>
      </c>
      <c r="AQ375" s="22" t="str">
        <f aca="false">IF(AO375&gt;=Resumen!$B$28,"Alto","Bajo")</f>
        <v>Bajo</v>
      </c>
      <c r="AR375" s="22" t="str">
        <f aca="false">AP375&amp;" Potencial / "&amp;AQ375&amp;" Share"</f>
        <v>Bajo Potencial / Bajo Share</v>
      </c>
      <c r="AS375" s="22" t="str">
        <f aca="false">IF(Q375="Sí",IF(AO375&gt;=Resumen!$B$29,"Alto","Bajo"),"")</f>
        <v>Bajo</v>
      </c>
      <c r="AT375" s="22" t="str">
        <f aca="false">IF(AS375&lt;&gt;"",AP375&amp;" Potencial / "&amp;AS375&amp;" Share","")</f>
        <v>Bajo Potencial / Bajo Share</v>
      </c>
      <c r="AU375" s="22" t="str">
        <f aca="false">IF(AH375="","Sin dato",IF(AH375-AO375&gt;Resumen!$B$6,"Sobre-exhibido",IF(AO375-AH375&gt;Resumen!$B$6,"Sub-exhibido","En línea")))</f>
        <v>Sub-exhibido</v>
      </c>
      <c r="AV375" s="22" t="n">
        <f aca="false">IF(AT375="","",IF(AT375="Alto Potencial / Bajo Share",1,IF(AT375="Alto Potencial / Alto Share",2,IF(AT375="Bajo Potencial / Alto Share",3,4))))</f>
        <v>4</v>
      </c>
      <c r="AW375" s="22" t="str">
        <f aca="false">IF(Q375="No","Sin competencia directa",IF(AV375=1,"1 - Foco Conquista (Alto Pot / Bajo Share)",IF(AV375=2,"2 - Foco Defensa (Alto Pot / Alto Share)",IF(AV375=3,"3 - Monitoreo (Bajo Pot / Alto Share)","4 - Baja Prioridad (Bajo Pot / Bajo Share)"))))</f>
        <v>4 - Baja Prioridad (Bajo Pot / Bajo Share)</v>
      </c>
      <c r="AX375" s="12" t="n">
        <f aca="false">IF(OR(IFERROR(AND(W375&lt;&gt;"",Y375&lt;&gt;"",Y375-W375&gt;Resumen!$B$8),FALSE()),IFERROR(AND(X375&lt;&gt;"",Y375&lt;&gt;"",Y375-X375&gt;Resumen!$B$8),FALSE())),MAX(IF(IFERROR(AND(W375&lt;&gt;"",Y375&lt;&gt;"",Y375-W375&gt;Resumen!$B$8),FALSE()),Y375-W375,0),IF(IFERROR(AND(X375&lt;&gt;"",Y375&lt;&gt;"",Y375-X375&gt;Resumen!$B$8),FALSE()),Y375-X375,0)),"")</f>
        <v>0.537931034482759</v>
      </c>
      <c r="AY375" s="22" t="str">
        <f aca="false">IF(OR(IFERROR(AND(W375&lt;&gt;"",Y375&lt;&gt;"",Y375-W375&gt;Resumen!$B$8),FALSE()),IFERROR(AND(X375&lt;&gt;"",Y375&lt;&gt;"",Y375-X375&gt;Resumen!$B$8),FALSE())),TRIM("Lays tiene mayor markup que "&amp;IF(IFERROR(AND(W375&lt;&gt;"",Y375&lt;&gt;"",Y375-W375&gt;Resumen!$B$8),FALSE()),"Quento ","")&amp;IF(IFERROR(AND(X375&lt;&gt;"",Y375&lt;&gt;"",Y375-X375&gt;Resumen!$B$8),FALSE()),"Julicroc ","")&amp;"en este PDV"),"")</f>
        <v>Lays tiene mayor markup que Quento en este PDV</v>
      </c>
      <c r="AZ375" s="22" t="str">
        <f aca="false">IF(COUNTIF('Plan Pehuamar - Lista'!$A$2:$A$167,A375)&gt;0,"Sí","No")</f>
        <v>No</v>
      </c>
      <c r="BA375" s="22" t="str">
        <f aca="false">IF(COUNTIF('Plan Combo 9+1'!$A$2:$A$226,A375)&gt;0,"Sí","No")</f>
        <v>No</v>
      </c>
      <c r="BB375" s="22" t="str">
        <f aca="false">IF(AH375="","No",IF(BA375="Sí",IF((AO375-AH375)&gt;Resumen!$B$6,"Sí","No"),IF((AO375-AH375)&gt;=Resumen!$B$132,"Sí","No")))</f>
        <v>No</v>
      </c>
      <c r="BC375" s="22" t="str">
        <f aca="false">IF(AND(N375="Sí",AL375="Sí",AI375=0),"Sí","No")</f>
        <v>No</v>
      </c>
      <c r="BD375" s="22" t="str">
        <f aca="false">IF(COUNTIF('Plan 9+1 (con Pehuamar)'!$A$2:$A$227,A375)&gt;0,"Sí","No")</f>
        <v>No</v>
      </c>
    </row>
    <row r="376" customFormat="false" ht="15" hidden="false" customHeight="true" outlineLevel="0" collapsed="false">
      <c r="A376" s="6" t="n">
        <v>401530</v>
      </c>
      <c r="B376" s="6" t="n">
        <v>2</v>
      </c>
      <c r="C376" s="6" t="n">
        <v>204</v>
      </c>
      <c r="D376" s="6" t="s">
        <v>359</v>
      </c>
      <c r="E376" s="6" t="s">
        <v>589</v>
      </c>
      <c r="F376" s="6" t="s">
        <v>196</v>
      </c>
      <c r="G376" s="6" t="s">
        <v>129</v>
      </c>
      <c r="H376" s="6" t="s">
        <v>197</v>
      </c>
      <c r="I376" s="27" t="n">
        <v>0</v>
      </c>
      <c r="J376" s="27" t="n">
        <v>0</v>
      </c>
      <c r="K376" s="27" t="n">
        <v>2.4</v>
      </c>
      <c r="L376" s="28" t="n">
        <f aca="false">I376+J376</f>
        <v>0</v>
      </c>
      <c r="M376" s="28" t="n">
        <f aca="false">L376+K376</f>
        <v>2.4</v>
      </c>
      <c r="N376" s="22" t="str">
        <f aca="false">IF(I376&gt;0,"Sí","No")</f>
        <v>No</v>
      </c>
      <c r="O376" s="22" t="str">
        <f aca="false">IF(J376&gt;0,"Sí","No")</f>
        <v>No</v>
      </c>
      <c r="P376" s="22" t="str">
        <f aca="false">IF(K376&gt;0,"Sí","No")</f>
        <v>Sí</v>
      </c>
      <c r="Q376" s="22" t="str">
        <f aca="false">IF(OR(I376&gt;0,J376&gt;0),"Sí","No")</f>
        <v>No</v>
      </c>
      <c r="R376" s="27"/>
      <c r="S376" s="27"/>
      <c r="T376" s="27"/>
      <c r="U376" s="27"/>
      <c r="V376" s="27"/>
      <c r="W376" s="12" t="str">
        <f aca="false">IF(AND(I376&gt;0,R376&gt;0),(S376-R376)/R376,"")</f>
        <v/>
      </c>
      <c r="X376" s="12" t="str">
        <f aca="false">IF(AND(J376&gt;0,T376&gt;0),(U376-T376)/T376,"")</f>
        <v/>
      </c>
      <c r="Y376" s="12" t="str">
        <f aca="false">IF(AND(K376&gt;0,V376&gt;0),(V376-Resumen!$B$7)/Resumen!$B$7,"")</f>
        <v/>
      </c>
      <c r="Z376" s="28" t="str">
        <f aca="false">IF(AND(K376&gt;0,I376&gt;0,V376&gt;0,S376&gt;0),V376-S376,"")</f>
        <v/>
      </c>
      <c r="AA376" s="12" t="str">
        <f aca="false">IF(Z376&lt;&gt;"",Z376/S376,"")</f>
        <v/>
      </c>
      <c r="AB376" s="28" t="str">
        <f aca="false">IF(AND(K376&gt;0,J376&gt;0,V376&gt;0,U376&gt;0),V376-U376,"")</f>
        <v/>
      </c>
      <c r="AC376" s="12" t="str">
        <f aca="false">IF(AB376&lt;&gt;"",AB376/U376,"")</f>
        <v/>
      </c>
      <c r="AD376" s="27" t="n">
        <v>0</v>
      </c>
      <c r="AE376" s="27" t="n">
        <v>0</v>
      </c>
      <c r="AF376" s="27" t="n">
        <v>0</v>
      </c>
      <c r="AG376" s="28" t="n">
        <f aca="false">AD376+AE376+AF376</f>
        <v>0</v>
      </c>
      <c r="AH376" s="12" t="str">
        <f aca="false">IF(AG376&gt;0,AD376/AG376,"")</f>
        <v/>
      </c>
      <c r="AI376" s="27" t="n">
        <v>0</v>
      </c>
      <c r="AJ376" s="27" t="n">
        <v>0</v>
      </c>
      <c r="AK376" s="27" t="n">
        <v>0</v>
      </c>
      <c r="AL376" s="22" t="str">
        <f aca="false">IF(OR(AJ376&gt;0,AK376&gt;0),"Sí","No")</f>
        <v>No</v>
      </c>
      <c r="AM376" s="6"/>
      <c r="AN376" s="6"/>
      <c r="AO376" s="12" t="n">
        <f aca="false">IF(M376&gt;0,K376/M376,"")</f>
        <v>1</v>
      </c>
      <c r="AP376" s="22" t="str">
        <f aca="false">IF(M376&gt;=Resumen!$B$5,"Alto","Bajo")</f>
        <v>Bajo</v>
      </c>
      <c r="AQ376" s="22" t="str">
        <f aca="false">IF(AO376&gt;=Resumen!$B$28,"Alto","Bajo")</f>
        <v>Alto</v>
      </c>
      <c r="AR376" s="22" t="str">
        <f aca="false">AP376&amp;" Potencial / "&amp;AQ376&amp;" Share"</f>
        <v>Bajo Potencial / Alto Share</v>
      </c>
      <c r="AS376" s="22" t="str">
        <f aca="false">IF(Q376="Sí",IF(AO376&gt;=Resumen!$B$29,"Alto","Bajo"),"")</f>
        <v/>
      </c>
      <c r="AT376" s="22" t="str">
        <f aca="false">IF(AS376&lt;&gt;"",AP376&amp;" Potencial / "&amp;AS376&amp;" Share","")</f>
        <v/>
      </c>
      <c r="AU376" s="22" t="str">
        <f aca="false">IF(AH376="","Sin dato",IF(AH376-AO376&gt;Resumen!$B$6,"Sobre-exhibido",IF(AO376-AH376&gt;Resumen!$B$6,"Sub-exhibido","En línea")))</f>
        <v>Sin dato</v>
      </c>
      <c r="AV376" s="22" t="str">
        <f aca="false">IF(AT376="","",IF(AT376="Alto Potencial / Bajo Share",1,IF(AT376="Alto Potencial / Alto Share",2,IF(AT376="Bajo Potencial / Alto Share",3,4))))</f>
        <v/>
      </c>
      <c r="AW376" s="22" t="str">
        <f aca="false">IF(Q376="No","Sin competencia directa",IF(AV376=1,"1 - Foco Conquista (Alto Pot / Bajo Share)",IF(AV376=2,"2 - Foco Defensa (Alto Pot / Alto Share)",IF(AV376=3,"3 - Monitoreo (Bajo Pot / Alto Share)","4 - Baja Prioridad (Bajo Pot / Bajo Share)"))))</f>
        <v>Sin competencia directa</v>
      </c>
      <c r="AX376" s="12" t="str">
        <f aca="false">IF(OR(IFERROR(AND(W376&lt;&gt;"",Y376&lt;&gt;"",Y376-W376&gt;Resumen!$B$8),FALSE()),IFERROR(AND(X376&lt;&gt;"",Y376&lt;&gt;"",Y376-X376&gt;Resumen!$B$8),FALSE())),MAX(IF(IFERROR(AND(W376&lt;&gt;"",Y376&lt;&gt;"",Y376-W376&gt;Resumen!$B$8),FALSE()),Y376-W376,0),IF(IFERROR(AND(X376&lt;&gt;"",Y376&lt;&gt;"",Y376-X376&gt;Resumen!$B$8),FALSE()),Y376-X376,0)),"")</f>
        <v/>
      </c>
      <c r="AY376" s="22" t="str">
        <f aca="false">IF(OR(IFERROR(AND(W376&lt;&gt;"",Y376&lt;&gt;"",Y376-W376&gt;Resumen!$B$8),FALSE()),IFERROR(AND(X376&lt;&gt;"",Y376&lt;&gt;"",Y376-X376&gt;Resumen!$B$8),FALSE())),TRIM("Lays tiene mayor markup que "&amp;IF(IFERROR(AND(W376&lt;&gt;"",Y376&lt;&gt;"",Y376-W376&gt;Resumen!$B$8),FALSE()),"Quento ","")&amp;IF(IFERROR(AND(X376&lt;&gt;"",Y376&lt;&gt;"",Y376-X376&gt;Resumen!$B$8),FALSE()),"Julicroc ","")&amp;"en este PDV"),"")</f>
        <v/>
      </c>
      <c r="AZ376" s="22" t="str">
        <f aca="false">IF(COUNTIF('Plan Pehuamar - Lista'!$A$2:$A$167,A376)&gt;0,"Sí","No")</f>
        <v>No</v>
      </c>
      <c r="BA376" s="22" t="str">
        <f aca="false">IF(COUNTIF('Plan Combo 9+1'!$A$2:$A$226,A376)&gt;0,"Sí","No")</f>
        <v>No</v>
      </c>
      <c r="BB376" s="22" t="str">
        <f aca="false">IF(AH376="","No",IF(BA376="Sí",IF((AO376-AH376)&gt;Resumen!$B$6,"Sí","No"),IF((AO376-AH376)&gt;=Resumen!$B$132,"Sí","No")))</f>
        <v>No</v>
      </c>
      <c r="BC376" s="22" t="str">
        <f aca="false">IF(AND(N376="Sí",AL376="Sí",AI376=0),"Sí","No")</f>
        <v>No</v>
      </c>
      <c r="BD376" s="22" t="str">
        <f aca="false">IF(COUNTIF('Plan 9+1 (con Pehuamar)'!$A$2:$A$227,A376)&gt;0,"Sí","No")</f>
        <v>No</v>
      </c>
    </row>
    <row r="377" customFormat="false" ht="15" hidden="false" customHeight="true" outlineLevel="0" collapsed="false">
      <c r="A377" s="6" t="n">
        <v>401532</v>
      </c>
      <c r="B377" s="6" t="n">
        <v>2</v>
      </c>
      <c r="C377" s="6" t="n">
        <v>204</v>
      </c>
      <c r="D377" s="6" t="s">
        <v>359</v>
      </c>
      <c r="E377" s="6" t="s">
        <v>590</v>
      </c>
      <c r="F377" s="6" t="s">
        <v>201</v>
      </c>
      <c r="G377" s="6" t="s">
        <v>129</v>
      </c>
      <c r="H377" s="6" t="s">
        <v>197</v>
      </c>
      <c r="I377" s="27" t="n">
        <v>0</v>
      </c>
      <c r="J377" s="27" t="n">
        <v>0</v>
      </c>
      <c r="K377" s="27" t="n">
        <v>0.2</v>
      </c>
      <c r="L377" s="28" t="n">
        <f aca="false">I377+J377</f>
        <v>0</v>
      </c>
      <c r="M377" s="28" t="n">
        <f aca="false">L377+K377</f>
        <v>0.2</v>
      </c>
      <c r="N377" s="22" t="str">
        <f aca="false">IF(I377&gt;0,"Sí","No")</f>
        <v>No</v>
      </c>
      <c r="O377" s="22" t="str">
        <f aca="false">IF(J377&gt;0,"Sí","No")</f>
        <v>No</v>
      </c>
      <c r="P377" s="22" t="str">
        <f aca="false">IF(K377&gt;0,"Sí","No")</f>
        <v>Sí</v>
      </c>
      <c r="Q377" s="22" t="str">
        <f aca="false">IF(OR(I377&gt;0,J377&gt;0),"Sí","No")</f>
        <v>No</v>
      </c>
      <c r="R377" s="27"/>
      <c r="S377" s="27"/>
      <c r="T377" s="27"/>
      <c r="U377" s="27"/>
      <c r="V377" s="27"/>
      <c r="W377" s="12" t="str">
        <f aca="false">IF(AND(I377&gt;0,R377&gt;0),(S377-R377)/R377,"")</f>
        <v/>
      </c>
      <c r="X377" s="12" t="str">
        <f aca="false">IF(AND(J377&gt;0,T377&gt;0),(U377-T377)/T377,"")</f>
        <v/>
      </c>
      <c r="Y377" s="12" t="str">
        <f aca="false">IF(AND(K377&gt;0,V377&gt;0),(V377-Resumen!$B$7)/Resumen!$B$7,"")</f>
        <v/>
      </c>
      <c r="Z377" s="28" t="str">
        <f aca="false">IF(AND(K377&gt;0,I377&gt;0,V377&gt;0,S377&gt;0),V377-S377,"")</f>
        <v/>
      </c>
      <c r="AA377" s="12" t="str">
        <f aca="false">IF(Z377&lt;&gt;"",Z377/S377,"")</f>
        <v/>
      </c>
      <c r="AB377" s="28" t="str">
        <f aca="false">IF(AND(K377&gt;0,J377&gt;0,V377&gt;0,U377&gt;0),V377-U377,"")</f>
        <v/>
      </c>
      <c r="AC377" s="12" t="str">
        <f aca="false">IF(AB377&lt;&gt;"",AB377/U377,"")</f>
        <v/>
      </c>
      <c r="AD377" s="27" t="n">
        <v>0</v>
      </c>
      <c r="AE377" s="27" t="n">
        <v>0</v>
      </c>
      <c r="AF377" s="27" t="n">
        <v>0</v>
      </c>
      <c r="AG377" s="28" t="n">
        <f aca="false">AD377+AE377+AF377</f>
        <v>0</v>
      </c>
      <c r="AH377" s="12" t="str">
        <f aca="false">IF(AG377&gt;0,AD377/AG377,"")</f>
        <v/>
      </c>
      <c r="AI377" s="27" t="n">
        <v>0</v>
      </c>
      <c r="AJ377" s="27" t="n">
        <v>0</v>
      </c>
      <c r="AK377" s="27" t="n">
        <v>0</v>
      </c>
      <c r="AL377" s="22" t="str">
        <f aca="false">IF(OR(AJ377&gt;0,AK377&gt;0),"Sí","No")</f>
        <v>No</v>
      </c>
      <c r="AM377" s="6"/>
      <c r="AN377" s="6"/>
      <c r="AO377" s="12" t="n">
        <f aca="false">IF(M377&gt;0,K377/M377,"")</f>
        <v>1</v>
      </c>
      <c r="AP377" s="22" t="str">
        <f aca="false">IF(M377&gt;=Resumen!$B$5,"Alto","Bajo")</f>
        <v>Bajo</v>
      </c>
      <c r="AQ377" s="22" t="str">
        <f aca="false">IF(AO377&gt;=Resumen!$B$28,"Alto","Bajo")</f>
        <v>Alto</v>
      </c>
      <c r="AR377" s="22" t="str">
        <f aca="false">AP377&amp;" Potencial / "&amp;AQ377&amp;" Share"</f>
        <v>Bajo Potencial / Alto Share</v>
      </c>
      <c r="AS377" s="22" t="str">
        <f aca="false">IF(Q377="Sí",IF(AO377&gt;=Resumen!$B$29,"Alto","Bajo"),"")</f>
        <v/>
      </c>
      <c r="AT377" s="22" t="str">
        <f aca="false">IF(AS377&lt;&gt;"",AP377&amp;" Potencial / "&amp;AS377&amp;" Share","")</f>
        <v/>
      </c>
      <c r="AU377" s="22" t="str">
        <f aca="false">IF(AH377="","Sin dato",IF(AH377-AO377&gt;Resumen!$B$6,"Sobre-exhibido",IF(AO377-AH377&gt;Resumen!$B$6,"Sub-exhibido","En línea")))</f>
        <v>Sin dato</v>
      </c>
      <c r="AV377" s="22" t="str">
        <f aca="false">IF(AT377="","",IF(AT377="Alto Potencial / Bajo Share",1,IF(AT377="Alto Potencial / Alto Share",2,IF(AT377="Bajo Potencial / Alto Share",3,4))))</f>
        <v/>
      </c>
      <c r="AW377" s="22" t="str">
        <f aca="false">IF(Q377="No","Sin competencia directa",IF(AV377=1,"1 - Foco Conquista (Alto Pot / Bajo Share)",IF(AV377=2,"2 - Foco Defensa (Alto Pot / Alto Share)",IF(AV377=3,"3 - Monitoreo (Bajo Pot / Alto Share)","4 - Baja Prioridad (Bajo Pot / Bajo Share)"))))</f>
        <v>Sin competencia directa</v>
      </c>
      <c r="AX377" s="12" t="str">
        <f aca="false">IF(OR(IFERROR(AND(W377&lt;&gt;"",Y377&lt;&gt;"",Y377-W377&gt;Resumen!$B$8),FALSE()),IFERROR(AND(X377&lt;&gt;"",Y377&lt;&gt;"",Y377-X377&gt;Resumen!$B$8),FALSE())),MAX(IF(IFERROR(AND(W377&lt;&gt;"",Y377&lt;&gt;"",Y377-W377&gt;Resumen!$B$8),FALSE()),Y377-W377,0),IF(IFERROR(AND(X377&lt;&gt;"",Y377&lt;&gt;"",Y377-X377&gt;Resumen!$B$8),FALSE()),Y377-X377,0)),"")</f>
        <v/>
      </c>
      <c r="AY377" s="22" t="str">
        <f aca="false">IF(OR(IFERROR(AND(W377&lt;&gt;"",Y377&lt;&gt;"",Y377-W377&gt;Resumen!$B$8),FALSE()),IFERROR(AND(X377&lt;&gt;"",Y377&lt;&gt;"",Y377-X377&gt;Resumen!$B$8),FALSE())),TRIM("Lays tiene mayor markup que "&amp;IF(IFERROR(AND(W377&lt;&gt;"",Y377&lt;&gt;"",Y377-W377&gt;Resumen!$B$8),FALSE()),"Quento ","")&amp;IF(IFERROR(AND(X377&lt;&gt;"",Y377&lt;&gt;"",Y377-X377&gt;Resumen!$B$8),FALSE()),"Julicroc ","")&amp;"en este PDV"),"")</f>
        <v/>
      </c>
      <c r="AZ377" s="22" t="str">
        <f aca="false">IF(COUNTIF('Plan Pehuamar - Lista'!$A$2:$A$167,A377)&gt;0,"Sí","No")</f>
        <v>No</v>
      </c>
      <c r="BA377" s="22" t="str">
        <f aca="false">IF(COUNTIF('Plan Combo 9+1'!$A$2:$A$226,A377)&gt;0,"Sí","No")</f>
        <v>No</v>
      </c>
      <c r="BB377" s="22" t="str">
        <f aca="false">IF(AH377="","No",IF(BA377="Sí",IF((AO377-AH377)&gt;Resumen!$B$6,"Sí","No"),IF((AO377-AH377)&gt;=Resumen!$B$132,"Sí","No")))</f>
        <v>No</v>
      </c>
      <c r="BC377" s="22" t="str">
        <f aca="false">IF(AND(N377="Sí",AL377="Sí",AI377=0),"Sí","No")</f>
        <v>No</v>
      </c>
      <c r="BD377" s="22" t="str">
        <f aca="false">IF(COUNTIF('Plan 9+1 (con Pehuamar)'!$A$2:$A$227,A377)&gt;0,"Sí","No")</f>
        <v>No</v>
      </c>
    </row>
    <row r="378" customFormat="false" ht="15" hidden="false" customHeight="true" outlineLevel="0" collapsed="false">
      <c r="A378" s="6" t="n">
        <v>401557</v>
      </c>
      <c r="B378" s="6" t="n">
        <v>2</v>
      </c>
      <c r="C378" s="6" t="n">
        <v>204</v>
      </c>
      <c r="D378" s="6" t="s">
        <v>359</v>
      </c>
      <c r="E378" s="6" t="s">
        <v>591</v>
      </c>
      <c r="F378" s="6" t="s">
        <v>196</v>
      </c>
      <c r="G378" s="6" t="s">
        <v>129</v>
      </c>
      <c r="H378" s="6" t="s">
        <v>197</v>
      </c>
      <c r="I378" s="27" t="n">
        <v>8</v>
      </c>
      <c r="J378" s="27" t="n">
        <v>0</v>
      </c>
      <c r="K378" s="27" t="n">
        <v>6</v>
      </c>
      <c r="L378" s="28" t="n">
        <f aca="false">I378+J378</f>
        <v>8</v>
      </c>
      <c r="M378" s="28" t="n">
        <f aca="false">L378+K378</f>
        <v>14</v>
      </c>
      <c r="N378" s="22" t="str">
        <f aca="false">IF(I378&gt;0,"Sí","No")</f>
        <v>Sí</v>
      </c>
      <c r="O378" s="22" t="str">
        <f aca="false">IF(J378&gt;0,"Sí","No")</f>
        <v>No</v>
      </c>
      <c r="P378" s="22" t="str">
        <f aca="false">IF(K378&gt;0,"Sí","No")</f>
        <v>Sí</v>
      </c>
      <c r="Q378" s="22" t="str">
        <f aca="false">IF(OR(I378&gt;0,J378&gt;0),"Sí","No")</f>
        <v>Sí</v>
      </c>
      <c r="R378" s="27" t="n">
        <v>2800</v>
      </c>
      <c r="S378" s="27" t="n">
        <v>2500</v>
      </c>
      <c r="T378" s="27"/>
      <c r="U378" s="27"/>
      <c r="V378" s="27" t="n">
        <v>3500</v>
      </c>
      <c r="W378" s="12" t="n">
        <f aca="false">IF(AND(I378&gt;0,R378&gt;0),(S378-R378)/R378,"")</f>
        <v>-0.107142857142857</v>
      </c>
      <c r="X378" s="12" t="str">
        <f aca="false">IF(AND(J378&gt;0,T378&gt;0),(U378-T378)/T378,"")</f>
        <v/>
      </c>
      <c r="Y378" s="12" t="n">
        <f aca="false">IF(AND(K378&gt;0,V378&gt;0),(V378-Resumen!$B$7)/Resumen!$B$7,"")</f>
        <v>0.4</v>
      </c>
      <c r="Z378" s="28" t="n">
        <f aca="false">IF(AND(K378&gt;0,I378&gt;0,V378&gt;0,S378&gt;0),V378-S378,"")</f>
        <v>1000</v>
      </c>
      <c r="AA378" s="12" t="n">
        <f aca="false">IF(Z378&lt;&gt;"",Z378/S378,"")</f>
        <v>0.4</v>
      </c>
      <c r="AB378" s="28" t="str">
        <f aca="false">IF(AND(K378&gt;0,J378&gt;0,V378&gt;0,U378&gt;0),V378-U378,"")</f>
        <v/>
      </c>
      <c r="AC378" s="12" t="str">
        <f aca="false">IF(AB378&lt;&gt;"",AB378/U378,"")</f>
        <v/>
      </c>
      <c r="AD378" s="27" t="n">
        <v>4</v>
      </c>
      <c r="AE378" s="27" t="n">
        <v>4</v>
      </c>
      <c r="AF378" s="27" t="n">
        <v>0</v>
      </c>
      <c r="AG378" s="28" t="n">
        <f aca="false">AD378+AE378+AF378</f>
        <v>8</v>
      </c>
      <c r="AH378" s="12" t="n">
        <f aca="false">IF(AG378&gt;0,AD378/AG378,"")</f>
        <v>0.5</v>
      </c>
      <c r="AI378" s="27" t="n">
        <v>0</v>
      </c>
      <c r="AJ378" s="27" t="n">
        <v>0</v>
      </c>
      <c r="AK378" s="27" t="n">
        <v>0</v>
      </c>
      <c r="AL378" s="22" t="str">
        <f aca="false">IF(OR(AJ378&gt;0,AK378&gt;0),"Sí","No")</f>
        <v>No</v>
      </c>
      <c r="AM378" s="6" t="s">
        <v>198</v>
      </c>
      <c r="AN378" s="6"/>
      <c r="AO378" s="12" t="n">
        <f aca="false">IF(M378&gt;0,K378/M378,"")</f>
        <v>0.428571428571429</v>
      </c>
      <c r="AP378" s="22" t="str">
        <f aca="false">IF(M378&gt;=Resumen!$B$5,"Alto","Bajo")</f>
        <v>Bajo</v>
      </c>
      <c r="AQ378" s="22" t="str">
        <f aca="false">IF(AO378&gt;=Resumen!$B$28,"Alto","Bajo")</f>
        <v>Alto</v>
      </c>
      <c r="AR378" s="22" t="str">
        <f aca="false">AP378&amp;" Potencial / "&amp;AQ378&amp;" Share"</f>
        <v>Bajo Potencial / Alto Share</v>
      </c>
      <c r="AS378" s="22" t="str">
        <f aca="false">IF(Q378="Sí",IF(AO378&gt;=Resumen!$B$29,"Alto","Bajo"),"")</f>
        <v>Bajo</v>
      </c>
      <c r="AT378" s="22" t="str">
        <f aca="false">IF(AS378&lt;&gt;"",AP378&amp;" Potencial / "&amp;AS378&amp;" Share","")</f>
        <v>Bajo Potencial / Bajo Share</v>
      </c>
      <c r="AU378" s="22" t="str">
        <f aca="false">IF(AH378="","Sin dato",IF(AH378-AO378&gt;Resumen!$B$6,"Sobre-exhibido",IF(AO378-AH378&gt;Resumen!$B$6,"Sub-exhibido","En línea")))</f>
        <v>Sobre-exhibido</v>
      </c>
      <c r="AV378" s="22" t="n">
        <f aca="false">IF(AT378="","",IF(AT378="Alto Potencial / Bajo Share",1,IF(AT378="Alto Potencial / Alto Share",2,IF(AT378="Bajo Potencial / Alto Share",3,4))))</f>
        <v>4</v>
      </c>
      <c r="AW378" s="22" t="str">
        <f aca="false">IF(Q378="No","Sin competencia directa",IF(AV378=1,"1 - Foco Conquista (Alto Pot / Bajo Share)",IF(AV378=2,"2 - Foco Defensa (Alto Pot / Alto Share)",IF(AV378=3,"3 - Monitoreo (Bajo Pot / Alto Share)","4 - Baja Prioridad (Bajo Pot / Bajo Share)"))))</f>
        <v>4 - Baja Prioridad (Bajo Pot / Bajo Share)</v>
      </c>
      <c r="AX378" s="12" t="n">
        <f aca="false">IF(OR(IFERROR(AND(W378&lt;&gt;"",Y378&lt;&gt;"",Y378-W378&gt;Resumen!$B$8),FALSE()),IFERROR(AND(X378&lt;&gt;"",Y378&lt;&gt;"",Y378-X378&gt;Resumen!$B$8),FALSE())),MAX(IF(IFERROR(AND(W378&lt;&gt;"",Y378&lt;&gt;"",Y378-W378&gt;Resumen!$B$8),FALSE()),Y378-W378,0),IF(IFERROR(AND(X378&lt;&gt;"",Y378&lt;&gt;"",Y378-X378&gt;Resumen!$B$8),FALSE()),Y378-X378,0)),"")</f>
        <v>0.507142857142857</v>
      </c>
      <c r="AY378" s="22" t="str">
        <f aca="false">IF(OR(IFERROR(AND(W378&lt;&gt;"",Y378&lt;&gt;"",Y378-W378&gt;Resumen!$B$8),FALSE()),IFERROR(AND(X378&lt;&gt;"",Y378&lt;&gt;"",Y378-X378&gt;Resumen!$B$8),FALSE())),TRIM("Lays tiene mayor markup que "&amp;IF(IFERROR(AND(W378&lt;&gt;"",Y378&lt;&gt;"",Y378-W378&gt;Resumen!$B$8),FALSE()),"Quento ","")&amp;IF(IFERROR(AND(X378&lt;&gt;"",Y378&lt;&gt;"",Y378-X378&gt;Resumen!$B$8),FALSE()),"Julicroc ","")&amp;"en este PDV"),"")</f>
        <v>Lays tiene mayor markup que Quento en este PDV</v>
      </c>
      <c r="AZ378" s="22" t="str">
        <f aca="false">IF(COUNTIF('Plan Pehuamar - Lista'!$A$2:$A$167,A378)&gt;0,"Sí","No")</f>
        <v>No</v>
      </c>
      <c r="BA378" s="22" t="str">
        <f aca="false">IF(COUNTIF('Plan Combo 9+1'!$A$2:$A$226,A378)&gt;0,"Sí","No")</f>
        <v>No</v>
      </c>
      <c r="BB378" s="22" t="str">
        <f aca="false">IF(AH378="","No",IF(BA378="Sí",IF((AO378-AH378)&gt;Resumen!$B$6,"Sí","No"),IF((AO378-AH378)&gt;=Resumen!$B$132,"Sí","No")))</f>
        <v>No</v>
      </c>
      <c r="BC378" s="22" t="str">
        <f aca="false">IF(AND(N378="Sí",AL378="Sí",AI378=0),"Sí","No")</f>
        <v>No</v>
      </c>
      <c r="BD378" s="22" t="str">
        <f aca="false">IF(COUNTIF('Plan 9+1 (con Pehuamar)'!$A$2:$A$227,A378)&gt;0,"Sí","No")</f>
        <v>No</v>
      </c>
    </row>
    <row r="379" customFormat="false" ht="15" hidden="false" customHeight="true" outlineLevel="0" collapsed="false">
      <c r="A379" s="6" t="n">
        <v>401584</v>
      </c>
      <c r="B379" s="6" t="n">
        <v>2</v>
      </c>
      <c r="C379" s="6" t="n">
        <v>204</v>
      </c>
      <c r="D379" s="6" t="s">
        <v>359</v>
      </c>
      <c r="E379" s="6" t="s">
        <v>592</v>
      </c>
      <c r="F379" s="6" t="s">
        <v>196</v>
      </c>
      <c r="G379" s="6" t="s">
        <v>129</v>
      </c>
      <c r="H379" s="6" t="s">
        <v>197</v>
      </c>
      <c r="I379" s="27" t="n">
        <v>0</v>
      </c>
      <c r="J379" s="27" t="n">
        <v>0</v>
      </c>
      <c r="K379" s="27" t="n">
        <v>1.6</v>
      </c>
      <c r="L379" s="28" t="n">
        <f aca="false">I379+J379</f>
        <v>0</v>
      </c>
      <c r="M379" s="28" t="n">
        <f aca="false">L379+K379</f>
        <v>1.6</v>
      </c>
      <c r="N379" s="22" t="str">
        <f aca="false">IF(I379&gt;0,"Sí","No")</f>
        <v>No</v>
      </c>
      <c r="O379" s="22" t="str">
        <f aca="false">IF(J379&gt;0,"Sí","No")</f>
        <v>No</v>
      </c>
      <c r="P379" s="22" t="str">
        <f aca="false">IF(K379&gt;0,"Sí","No")</f>
        <v>Sí</v>
      </c>
      <c r="Q379" s="22" t="str">
        <f aca="false">IF(OR(I379&gt;0,J379&gt;0),"Sí","No")</f>
        <v>No</v>
      </c>
      <c r="R379" s="27"/>
      <c r="S379" s="27"/>
      <c r="T379" s="27"/>
      <c r="U379" s="27"/>
      <c r="V379" s="27"/>
      <c r="W379" s="12" t="str">
        <f aca="false">IF(AND(I379&gt;0,R379&gt;0),(S379-R379)/R379,"")</f>
        <v/>
      </c>
      <c r="X379" s="12" t="str">
        <f aca="false">IF(AND(J379&gt;0,T379&gt;0),(U379-T379)/T379,"")</f>
        <v/>
      </c>
      <c r="Y379" s="12" t="str">
        <f aca="false">IF(AND(K379&gt;0,V379&gt;0),(V379-Resumen!$B$7)/Resumen!$B$7,"")</f>
        <v/>
      </c>
      <c r="Z379" s="28" t="str">
        <f aca="false">IF(AND(K379&gt;0,I379&gt;0,V379&gt;0,S379&gt;0),V379-S379,"")</f>
        <v/>
      </c>
      <c r="AA379" s="12" t="str">
        <f aca="false">IF(Z379&lt;&gt;"",Z379/S379,"")</f>
        <v/>
      </c>
      <c r="AB379" s="28" t="str">
        <f aca="false">IF(AND(K379&gt;0,J379&gt;0,V379&gt;0,U379&gt;0),V379-U379,"")</f>
        <v/>
      </c>
      <c r="AC379" s="12" t="str">
        <f aca="false">IF(AB379&lt;&gt;"",AB379/U379,"")</f>
        <v/>
      </c>
      <c r="AD379" s="27" t="n">
        <v>0</v>
      </c>
      <c r="AE379" s="27" t="n">
        <v>0</v>
      </c>
      <c r="AF379" s="27" t="n">
        <v>0</v>
      </c>
      <c r="AG379" s="28" t="n">
        <f aca="false">AD379+AE379+AF379</f>
        <v>0</v>
      </c>
      <c r="AH379" s="12" t="str">
        <f aca="false">IF(AG379&gt;0,AD379/AG379,"")</f>
        <v/>
      </c>
      <c r="AI379" s="27" t="n">
        <v>0</v>
      </c>
      <c r="AJ379" s="27" t="n">
        <v>0</v>
      </c>
      <c r="AK379" s="27" t="n">
        <v>0</v>
      </c>
      <c r="AL379" s="22" t="str">
        <f aca="false">IF(OR(AJ379&gt;0,AK379&gt;0),"Sí","No")</f>
        <v>No</v>
      </c>
      <c r="AM379" s="6"/>
      <c r="AN379" s="6"/>
      <c r="AO379" s="12" t="n">
        <f aca="false">IF(M379&gt;0,K379/M379,"")</f>
        <v>1</v>
      </c>
      <c r="AP379" s="22" t="str">
        <f aca="false">IF(M379&gt;=Resumen!$B$5,"Alto","Bajo")</f>
        <v>Bajo</v>
      </c>
      <c r="AQ379" s="22" t="str">
        <f aca="false">IF(AO379&gt;=Resumen!$B$28,"Alto","Bajo")</f>
        <v>Alto</v>
      </c>
      <c r="AR379" s="22" t="str">
        <f aca="false">AP379&amp;" Potencial / "&amp;AQ379&amp;" Share"</f>
        <v>Bajo Potencial / Alto Share</v>
      </c>
      <c r="AS379" s="22" t="str">
        <f aca="false">IF(Q379="Sí",IF(AO379&gt;=Resumen!$B$29,"Alto","Bajo"),"")</f>
        <v/>
      </c>
      <c r="AT379" s="22" t="str">
        <f aca="false">IF(AS379&lt;&gt;"",AP379&amp;" Potencial / "&amp;AS379&amp;" Share","")</f>
        <v/>
      </c>
      <c r="AU379" s="22" t="str">
        <f aca="false">IF(AH379="","Sin dato",IF(AH379-AO379&gt;Resumen!$B$6,"Sobre-exhibido",IF(AO379-AH379&gt;Resumen!$B$6,"Sub-exhibido","En línea")))</f>
        <v>Sin dato</v>
      </c>
      <c r="AV379" s="22" t="str">
        <f aca="false">IF(AT379="","",IF(AT379="Alto Potencial / Bajo Share",1,IF(AT379="Alto Potencial / Alto Share",2,IF(AT379="Bajo Potencial / Alto Share",3,4))))</f>
        <v/>
      </c>
      <c r="AW379" s="22" t="str">
        <f aca="false">IF(Q379="No","Sin competencia directa",IF(AV379=1,"1 - Foco Conquista (Alto Pot / Bajo Share)",IF(AV379=2,"2 - Foco Defensa (Alto Pot / Alto Share)",IF(AV379=3,"3 - Monitoreo (Bajo Pot / Alto Share)","4 - Baja Prioridad (Bajo Pot / Bajo Share)"))))</f>
        <v>Sin competencia directa</v>
      </c>
      <c r="AX379" s="12" t="str">
        <f aca="false">IF(OR(IFERROR(AND(W379&lt;&gt;"",Y379&lt;&gt;"",Y379-W379&gt;Resumen!$B$8),FALSE()),IFERROR(AND(X379&lt;&gt;"",Y379&lt;&gt;"",Y379-X379&gt;Resumen!$B$8),FALSE())),MAX(IF(IFERROR(AND(W379&lt;&gt;"",Y379&lt;&gt;"",Y379-W379&gt;Resumen!$B$8),FALSE()),Y379-W379,0),IF(IFERROR(AND(X379&lt;&gt;"",Y379&lt;&gt;"",Y379-X379&gt;Resumen!$B$8),FALSE()),Y379-X379,0)),"")</f>
        <v/>
      </c>
      <c r="AY379" s="22" t="str">
        <f aca="false">IF(OR(IFERROR(AND(W379&lt;&gt;"",Y379&lt;&gt;"",Y379-W379&gt;Resumen!$B$8),FALSE()),IFERROR(AND(X379&lt;&gt;"",Y379&lt;&gt;"",Y379-X379&gt;Resumen!$B$8),FALSE())),TRIM("Lays tiene mayor markup que "&amp;IF(IFERROR(AND(W379&lt;&gt;"",Y379&lt;&gt;"",Y379-W379&gt;Resumen!$B$8),FALSE()),"Quento ","")&amp;IF(IFERROR(AND(X379&lt;&gt;"",Y379&lt;&gt;"",Y379-X379&gt;Resumen!$B$8),FALSE()),"Julicroc ","")&amp;"en este PDV"),"")</f>
        <v/>
      </c>
      <c r="AZ379" s="22" t="str">
        <f aca="false">IF(COUNTIF('Plan Pehuamar - Lista'!$A$2:$A$167,A379)&gt;0,"Sí","No")</f>
        <v>No</v>
      </c>
      <c r="BA379" s="22" t="str">
        <f aca="false">IF(COUNTIF('Plan Combo 9+1'!$A$2:$A$226,A379)&gt;0,"Sí","No")</f>
        <v>No</v>
      </c>
      <c r="BB379" s="22" t="str">
        <f aca="false">IF(AH379="","No",IF(BA379="Sí",IF((AO379-AH379)&gt;Resumen!$B$6,"Sí","No"),IF((AO379-AH379)&gt;=Resumen!$B$132,"Sí","No")))</f>
        <v>No</v>
      </c>
      <c r="BC379" s="22" t="str">
        <f aca="false">IF(AND(N379="Sí",AL379="Sí",AI379=0),"Sí","No")</f>
        <v>No</v>
      </c>
      <c r="BD379" s="22" t="str">
        <f aca="false">IF(COUNTIF('Plan 9+1 (con Pehuamar)'!$A$2:$A$227,A379)&gt;0,"Sí","No")</f>
        <v>No</v>
      </c>
    </row>
    <row r="380" customFormat="false" ht="15" hidden="false" customHeight="true" outlineLevel="0" collapsed="false">
      <c r="A380" s="6" t="n">
        <v>401591</v>
      </c>
      <c r="B380" s="6" t="n">
        <v>2</v>
      </c>
      <c r="C380" s="6" t="n">
        <v>204</v>
      </c>
      <c r="D380" s="6" t="s">
        <v>359</v>
      </c>
      <c r="E380" s="6" t="s">
        <v>593</v>
      </c>
      <c r="F380" s="6" t="s">
        <v>196</v>
      </c>
      <c r="G380" s="6" t="s">
        <v>129</v>
      </c>
      <c r="H380" s="6" t="s">
        <v>197</v>
      </c>
      <c r="I380" s="27" t="n">
        <v>15</v>
      </c>
      <c r="J380" s="27" t="n">
        <v>0</v>
      </c>
      <c r="K380" s="27" t="n">
        <v>12</v>
      </c>
      <c r="L380" s="28" t="n">
        <f aca="false">I380+J380</f>
        <v>15</v>
      </c>
      <c r="M380" s="28" t="n">
        <f aca="false">L380+K380</f>
        <v>27</v>
      </c>
      <c r="N380" s="22" t="str">
        <f aca="false">IF(I380&gt;0,"Sí","No")</f>
        <v>Sí</v>
      </c>
      <c r="O380" s="22" t="str">
        <f aca="false">IF(J380&gt;0,"Sí","No")</f>
        <v>No</v>
      </c>
      <c r="P380" s="22" t="str">
        <f aca="false">IF(K380&gt;0,"Sí","No")</f>
        <v>Sí</v>
      </c>
      <c r="Q380" s="22" t="str">
        <f aca="false">IF(OR(I380&gt;0,J380&gt;0),"Sí","No")</f>
        <v>Sí</v>
      </c>
      <c r="R380" s="27" t="n">
        <v>1800</v>
      </c>
      <c r="S380" s="27" t="n">
        <v>3000</v>
      </c>
      <c r="T380" s="27"/>
      <c r="U380" s="27"/>
      <c r="V380" s="27" t="n">
        <v>3500</v>
      </c>
      <c r="W380" s="12" t="n">
        <f aca="false">IF(AND(I380&gt;0,R380&gt;0),(S380-R380)/R380,"")</f>
        <v>0.666666666666667</v>
      </c>
      <c r="X380" s="12" t="str">
        <f aca="false">IF(AND(J380&gt;0,T380&gt;0),(U380-T380)/T380,"")</f>
        <v/>
      </c>
      <c r="Y380" s="12" t="n">
        <f aca="false">IF(AND(K380&gt;0,V380&gt;0),(V380-Resumen!$B$7)/Resumen!$B$7,"")</f>
        <v>0.4</v>
      </c>
      <c r="Z380" s="28" t="n">
        <f aca="false">IF(AND(K380&gt;0,I380&gt;0,V380&gt;0,S380&gt;0),V380-S380,"")</f>
        <v>500</v>
      </c>
      <c r="AA380" s="12" t="n">
        <f aca="false">IF(Z380&lt;&gt;"",Z380/S380,"")</f>
        <v>0.166666666666667</v>
      </c>
      <c r="AB380" s="28" t="str">
        <f aca="false">IF(AND(K380&gt;0,J380&gt;0,V380&gt;0,U380&gt;0),V380-U380,"")</f>
        <v/>
      </c>
      <c r="AC380" s="12" t="str">
        <f aca="false">IF(AB380&lt;&gt;"",AB380/U380,"")</f>
        <v/>
      </c>
      <c r="AD380" s="27" t="n">
        <v>8</v>
      </c>
      <c r="AE380" s="27" t="n">
        <v>12</v>
      </c>
      <c r="AF380" s="27" t="n">
        <v>0</v>
      </c>
      <c r="AG380" s="28" t="n">
        <f aca="false">AD380+AE380+AF380</f>
        <v>20</v>
      </c>
      <c r="AH380" s="12" t="n">
        <f aca="false">IF(AG380&gt;0,AD380/AG380,"")</f>
        <v>0.4</v>
      </c>
      <c r="AI380" s="27" t="n">
        <v>1</v>
      </c>
      <c r="AJ380" s="27" t="n">
        <v>1</v>
      </c>
      <c r="AK380" s="27" t="n">
        <v>0</v>
      </c>
      <c r="AL380" s="22" t="str">
        <f aca="false">IF(OR(AJ380&gt;0,AK380&gt;0),"Sí","No")</f>
        <v>Sí</v>
      </c>
      <c r="AM380" s="6" t="s">
        <v>198</v>
      </c>
      <c r="AN380" s="6"/>
      <c r="AO380" s="12" t="n">
        <f aca="false">IF(M380&gt;0,K380/M380,"")</f>
        <v>0.444444444444444</v>
      </c>
      <c r="AP380" s="22" t="str">
        <f aca="false">IF(M380&gt;=Resumen!$B$5,"Alto","Bajo")</f>
        <v>Bajo</v>
      </c>
      <c r="AQ380" s="22" t="str">
        <f aca="false">IF(AO380&gt;=Resumen!$B$28,"Alto","Bajo")</f>
        <v>Alto</v>
      </c>
      <c r="AR380" s="22" t="str">
        <f aca="false">AP380&amp;" Potencial / "&amp;AQ380&amp;" Share"</f>
        <v>Bajo Potencial / Alto Share</v>
      </c>
      <c r="AS380" s="22" t="str">
        <f aca="false">IF(Q380="Sí",IF(AO380&gt;=Resumen!$B$29,"Alto","Bajo"),"")</f>
        <v>Bajo</v>
      </c>
      <c r="AT380" s="22" t="str">
        <f aca="false">IF(AS380&lt;&gt;"",AP380&amp;" Potencial / "&amp;AS380&amp;" Share","")</f>
        <v>Bajo Potencial / Bajo Share</v>
      </c>
      <c r="AU380" s="22" t="str">
        <f aca="false">IF(AH380="","Sin dato",IF(AH380-AO380&gt;Resumen!$B$6,"Sobre-exhibido",IF(AO380-AH380&gt;Resumen!$B$6,"Sub-exhibido","En línea")))</f>
        <v>En línea</v>
      </c>
      <c r="AV380" s="22" t="n">
        <f aca="false">IF(AT380="","",IF(AT380="Alto Potencial / Bajo Share",1,IF(AT380="Alto Potencial / Alto Share",2,IF(AT380="Bajo Potencial / Alto Share",3,4))))</f>
        <v>4</v>
      </c>
      <c r="AW380" s="22" t="str">
        <f aca="false">IF(Q380="No","Sin competencia directa",IF(AV380=1,"1 - Foco Conquista (Alto Pot / Bajo Share)",IF(AV380=2,"2 - Foco Defensa (Alto Pot / Alto Share)",IF(AV380=3,"3 - Monitoreo (Bajo Pot / Alto Share)","4 - Baja Prioridad (Bajo Pot / Bajo Share)"))))</f>
        <v>4 - Baja Prioridad (Bajo Pot / Bajo Share)</v>
      </c>
      <c r="AX380" s="12" t="str">
        <f aca="false">IF(OR(IFERROR(AND(W380&lt;&gt;"",Y380&lt;&gt;"",Y380-W380&gt;Resumen!$B$8),FALSE()),IFERROR(AND(X380&lt;&gt;"",Y380&lt;&gt;"",Y380-X380&gt;Resumen!$B$8),FALSE())),MAX(IF(IFERROR(AND(W380&lt;&gt;"",Y380&lt;&gt;"",Y380-W380&gt;Resumen!$B$8),FALSE()),Y380-W380,0),IF(IFERROR(AND(X380&lt;&gt;"",Y380&lt;&gt;"",Y380-X380&gt;Resumen!$B$8),FALSE()),Y380-X380,0)),"")</f>
        <v/>
      </c>
      <c r="AY380" s="22" t="str">
        <f aca="false">IF(OR(IFERROR(AND(W380&lt;&gt;"",Y380&lt;&gt;"",Y380-W380&gt;Resumen!$B$8),FALSE()),IFERROR(AND(X380&lt;&gt;"",Y380&lt;&gt;"",Y380-X380&gt;Resumen!$B$8),FALSE())),TRIM("Lays tiene mayor markup que "&amp;IF(IFERROR(AND(W380&lt;&gt;"",Y380&lt;&gt;"",Y380-W380&gt;Resumen!$B$8),FALSE()),"Quento ","")&amp;IF(IFERROR(AND(X380&lt;&gt;"",Y380&lt;&gt;"",Y380-X380&gt;Resumen!$B$8),FALSE()),"Julicroc ","")&amp;"en este PDV"),"")</f>
        <v/>
      </c>
      <c r="AZ380" s="22" t="str">
        <f aca="false">IF(COUNTIF('Plan Pehuamar - Lista'!$A$2:$A$167,A380)&gt;0,"Sí","No")</f>
        <v>Sí</v>
      </c>
      <c r="BA380" s="22" t="str">
        <f aca="false">IF(COUNTIF('Plan Combo 9+1'!$A$2:$A$226,A380)&gt;0,"Sí","No")</f>
        <v>No</v>
      </c>
      <c r="BB380" s="22" t="str">
        <f aca="false">IF(AH380="","No",IF(BA380="Sí",IF((AO380-AH380)&gt;Resumen!$B$6,"Sí","No"),IF((AO380-AH380)&gt;=Resumen!$B$132,"Sí","No")))</f>
        <v>No</v>
      </c>
      <c r="BC380" s="22" t="str">
        <f aca="false">IF(AND(N380="Sí",AL380="Sí",AI380=0),"Sí","No")</f>
        <v>No</v>
      </c>
      <c r="BD380" s="22" t="str">
        <f aca="false">IF(COUNTIF('Plan 9+1 (con Pehuamar)'!$A$2:$A$227,A380)&gt;0,"Sí","No")</f>
        <v>No</v>
      </c>
    </row>
    <row r="381" customFormat="false" ht="15" hidden="false" customHeight="true" outlineLevel="0" collapsed="false">
      <c r="A381" s="6" t="n">
        <v>401598</v>
      </c>
      <c r="B381" s="6" t="n">
        <v>2</v>
      </c>
      <c r="C381" s="6" t="n">
        <v>204</v>
      </c>
      <c r="D381" s="6" t="s">
        <v>359</v>
      </c>
      <c r="E381" s="6" t="s">
        <v>594</v>
      </c>
      <c r="F381" s="6" t="s">
        <v>196</v>
      </c>
      <c r="G381" s="6" t="s">
        <v>129</v>
      </c>
      <c r="H381" s="6" t="s">
        <v>197</v>
      </c>
      <c r="I381" s="27" t="n">
        <v>0</v>
      </c>
      <c r="J381" s="27" t="n">
        <v>0</v>
      </c>
      <c r="K381" s="27" t="n">
        <v>1.5</v>
      </c>
      <c r="L381" s="28" t="n">
        <f aca="false">I381+J381</f>
        <v>0</v>
      </c>
      <c r="M381" s="28" t="n">
        <f aca="false">L381+K381</f>
        <v>1.5</v>
      </c>
      <c r="N381" s="22" t="str">
        <f aca="false">IF(I381&gt;0,"Sí","No")</f>
        <v>No</v>
      </c>
      <c r="O381" s="22" t="str">
        <f aca="false">IF(J381&gt;0,"Sí","No")</f>
        <v>No</v>
      </c>
      <c r="P381" s="22" t="str">
        <f aca="false">IF(K381&gt;0,"Sí","No")</f>
        <v>Sí</v>
      </c>
      <c r="Q381" s="22" t="str">
        <f aca="false">IF(OR(I381&gt;0,J381&gt;0),"Sí","No")</f>
        <v>No</v>
      </c>
      <c r="R381" s="27"/>
      <c r="S381" s="27"/>
      <c r="T381" s="27"/>
      <c r="U381" s="27"/>
      <c r="V381" s="27"/>
      <c r="W381" s="12" t="str">
        <f aca="false">IF(AND(I381&gt;0,R381&gt;0),(S381-R381)/R381,"")</f>
        <v/>
      </c>
      <c r="X381" s="12" t="str">
        <f aca="false">IF(AND(J381&gt;0,T381&gt;0),(U381-T381)/T381,"")</f>
        <v/>
      </c>
      <c r="Y381" s="12" t="str">
        <f aca="false">IF(AND(K381&gt;0,V381&gt;0),(V381-Resumen!$B$7)/Resumen!$B$7,"")</f>
        <v/>
      </c>
      <c r="Z381" s="28" t="str">
        <f aca="false">IF(AND(K381&gt;0,I381&gt;0,V381&gt;0,S381&gt;0),V381-S381,"")</f>
        <v/>
      </c>
      <c r="AA381" s="12" t="str">
        <f aca="false">IF(Z381&lt;&gt;"",Z381/S381,"")</f>
        <v/>
      </c>
      <c r="AB381" s="28" t="str">
        <f aca="false">IF(AND(K381&gt;0,J381&gt;0,V381&gt;0,U381&gt;0),V381-U381,"")</f>
        <v/>
      </c>
      <c r="AC381" s="12" t="str">
        <f aca="false">IF(AB381&lt;&gt;"",AB381/U381,"")</f>
        <v/>
      </c>
      <c r="AD381" s="27" t="n">
        <v>0</v>
      </c>
      <c r="AE381" s="27" t="n">
        <v>0</v>
      </c>
      <c r="AF381" s="27" t="n">
        <v>0</v>
      </c>
      <c r="AG381" s="28" t="n">
        <f aca="false">AD381+AE381+AF381</f>
        <v>0</v>
      </c>
      <c r="AH381" s="12" t="str">
        <f aca="false">IF(AG381&gt;0,AD381/AG381,"")</f>
        <v/>
      </c>
      <c r="AI381" s="27" t="n">
        <v>0</v>
      </c>
      <c r="AJ381" s="27" t="n">
        <v>0</v>
      </c>
      <c r="AK381" s="27" t="n">
        <v>0</v>
      </c>
      <c r="AL381" s="22" t="str">
        <f aca="false">IF(OR(AJ381&gt;0,AK381&gt;0),"Sí","No")</f>
        <v>No</v>
      </c>
      <c r="AM381" s="6"/>
      <c r="AN381" s="6"/>
      <c r="AO381" s="12" t="n">
        <f aca="false">IF(M381&gt;0,K381/M381,"")</f>
        <v>1</v>
      </c>
      <c r="AP381" s="22" t="str">
        <f aca="false">IF(M381&gt;=Resumen!$B$5,"Alto","Bajo")</f>
        <v>Bajo</v>
      </c>
      <c r="AQ381" s="22" t="str">
        <f aca="false">IF(AO381&gt;=Resumen!$B$28,"Alto","Bajo")</f>
        <v>Alto</v>
      </c>
      <c r="AR381" s="22" t="str">
        <f aca="false">AP381&amp;" Potencial / "&amp;AQ381&amp;" Share"</f>
        <v>Bajo Potencial / Alto Share</v>
      </c>
      <c r="AS381" s="22" t="str">
        <f aca="false">IF(Q381="Sí",IF(AO381&gt;=Resumen!$B$29,"Alto","Bajo"),"")</f>
        <v/>
      </c>
      <c r="AT381" s="22" t="str">
        <f aca="false">IF(AS381&lt;&gt;"",AP381&amp;" Potencial / "&amp;AS381&amp;" Share","")</f>
        <v/>
      </c>
      <c r="AU381" s="22" t="str">
        <f aca="false">IF(AH381="","Sin dato",IF(AH381-AO381&gt;Resumen!$B$6,"Sobre-exhibido",IF(AO381-AH381&gt;Resumen!$B$6,"Sub-exhibido","En línea")))</f>
        <v>Sin dato</v>
      </c>
      <c r="AV381" s="22" t="str">
        <f aca="false">IF(AT381="","",IF(AT381="Alto Potencial / Bajo Share",1,IF(AT381="Alto Potencial / Alto Share",2,IF(AT381="Bajo Potencial / Alto Share",3,4))))</f>
        <v/>
      </c>
      <c r="AW381" s="22" t="str">
        <f aca="false">IF(Q381="No","Sin competencia directa",IF(AV381=1,"1 - Foco Conquista (Alto Pot / Bajo Share)",IF(AV381=2,"2 - Foco Defensa (Alto Pot / Alto Share)",IF(AV381=3,"3 - Monitoreo (Bajo Pot / Alto Share)","4 - Baja Prioridad (Bajo Pot / Bajo Share)"))))</f>
        <v>Sin competencia directa</v>
      </c>
      <c r="AX381" s="12" t="str">
        <f aca="false">IF(OR(IFERROR(AND(W381&lt;&gt;"",Y381&lt;&gt;"",Y381-W381&gt;Resumen!$B$8),FALSE()),IFERROR(AND(X381&lt;&gt;"",Y381&lt;&gt;"",Y381-X381&gt;Resumen!$B$8),FALSE())),MAX(IF(IFERROR(AND(W381&lt;&gt;"",Y381&lt;&gt;"",Y381-W381&gt;Resumen!$B$8),FALSE()),Y381-W381,0),IF(IFERROR(AND(X381&lt;&gt;"",Y381&lt;&gt;"",Y381-X381&gt;Resumen!$B$8),FALSE()),Y381-X381,0)),"")</f>
        <v/>
      </c>
      <c r="AY381" s="22" t="str">
        <f aca="false">IF(OR(IFERROR(AND(W381&lt;&gt;"",Y381&lt;&gt;"",Y381-W381&gt;Resumen!$B$8),FALSE()),IFERROR(AND(X381&lt;&gt;"",Y381&lt;&gt;"",Y381-X381&gt;Resumen!$B$8),FALSE())),TRIM("Lays tiene mayor markup que "&amp;IF(IFERROR(AND(W381&lt;&gt;"",Y381&lt;&gt;"",Y381-W381&gt;Resumen!$B$8),FALSE()),"Quento ","")&amp;IF(IFERROR(AND(X381&lt;&gt;"",Y381&lt;&gt;"",Y381-X381&gt;Resumen!$B$8),FALSE()),"Julicroc ","")&amp;"en este PDV"),"")</f>
        <v/>
      </c>
      <c r="AZ381" s="22" t="str">
        <f aca="false">IF(COUNTIF('Plan Pehuamar - Lista'!$A$2:$A$167,A381)&gt;0,"Sí","No")</f>
        <v>No</v>
      </c>
      <c r="BA381" s="22" t="str">
        <f aca="false">IF(COUNTIF('Plan Combo 9+1'!$A$2:$A$226,A381)&gt;0,"Sí","No")</f>
        <v>No</v>
      </c>
      <c r="BB381" s="22" t="str">
        <f aca="false">IF(AH381="","No",IF(BA381="Sí",IF((AO381-AH381)&gt;Resumen!$B$6,"Sí","No"),IF((AO381-AH381)&gt;=Resumen!$B$132,"Sí","No")))</f>
        <v>No</v>
      </c>
      <c r="BC381" s="22" t="str">
        <f aca="false">IF(AND(N381="Sí",AL381="Sí",AI381=0),"Sí","No")</f>
        <v>No</v>
      </c>
      <c r="BD381" s="22" t="str">
        <f aca="false">IF(COUNTIF('Plan 9+1 (con Pehuamar)'!$A$2:$A$227,A381)&gt;0,"Sí","No")</f>
        <v>No</v>
      </c>
    </row>
    <row r="382" customFormat="false" ht="15" hidden="false" customHeight="true" outlineLevel="0" collapsed="false">
      <c r="A382" s="6" t="n">
        <v>401599</v>
      </c>
      <c r="B382" s="6" t="n">
        <v>2</v>
      </c>
      <c r="C382" s="6" t="n">
        <v>204</v>
      </c>
      <c r="D382" s="6" t="s">
        <v>359</v>
      </c>
      <c r="E382" s="6" t="s">
        <v>595</v>
      </c>
      <c r="F382" s="6" t="s">
        <v>196</v>
      </c>
      <c r="G382" s="6" t="s">
        <v>129</v>
      </c>
      <c r="H382" s="6" t="s">
        <v>197</v>
      </c>
      <c r="I382" s="27" t="n">
        <v>5</v>
      </c>
      <c r="J382" s="27" t="n">
        <v>0</v>
      </c>
      <c r="K382" s="27" t="n">
        <v>3</v>
      </c>
      <c r="L382" s="28" t="n">
        <f aca="false">I382+J382</f>
        <v>5</v>
      </c>
      <c r="M382" s="28" t="n">
        <f aca="false">L382+K382</f>
        <v>8</v>
      </c>
      <c r="N382" s="22" t="str">
        <f aca="false">IF(I382&gt;0,"Sí","No")</f>
        <v>Sí</v>
      </c>
      <c r="O382" s="22" t="str">
        <f aca="false">IF(J382&gt;0,"Sí","No")</f>
        <v>No</v>
      </c>
      <c r="P382" s="22" t="str">
        <f aca="false">IF(K382&gt;0,"Sí","No")</f>
        <v>Sí</v>
      </c>
      <c r="Q382" s="22" t="str">
        <f aca="false">IF(OR(I382&gt;0,J382&gt;0),"Sí","No")</f>
        <v>Sí</v>
      </c>
      <c r="R382" s="27" t="n">
        <v>2700</v>
      </c>
      <c r="S382" s="27" t="n">
        <v>2500</v>
      </c>
      <c r="T382" s="27"/>
      <c r="U382" s="27"/>
      <c r="V382" s="27" t="n">
        <v>3500</v>
      </c>
      <c r="W382" s="12" t="n">
        <f aca="false">IF(AND(I382&gt;0,R382&gt;0),(S382-R382)/R382,"")</f>
        <v>-0.0740740740740741</v>
      </c>
      <c r="X382" s="12" t="str">
        <f aca="false">IF(AND(J382&gt;0,T382&gt;0),(U382-T382)/T382,"")</f>
        <v/>
      </c>
      <c r="Y382" s="12" t="n">
        <f aca="false">IF(AND(K382&gt;0,V382&gt;0),(V382-Resumen!$B$7)/Resumen!$B$7,"")</f>
        <v>0.4</v>
      </c>
      <c r="Z382" s="28" t="n">
        <f aca="false">IF(AND(K382&gt;0,I382&gt;0,V382&gt;0,S382&gt;0),V382-S382,"")</f>
        <v>1000</v>
      </c>
      <c r="AA382" s="12" t="n">
        <f aca="false">IF(Z382&lt;&gt;"",Z382/S382,"")</f>
        <v>0.4</v>
      </c>
      <c r="AB382" s="28" t="str">
        <f aca="false">IF(AND(K382&gt;0,J382&gt;0,V382&gt;0,U382&gt;0),V382-U382,"")</f>
        <v/>
      </c>
      <c r="AC382" s="12" t="str">
        <f aca="false">IF(AB382&lt;&gt;"",AB382/U382,"")</f>
        <v/>
      </c>
      <c r="AD382" s="27" t="n">
        <v>2</v>
      </c>
      <c r="AE382" s="27" t="n">
        <v>2</v>
      </c>
      <c r="AF382" s="27" t="n">
        <v>0</v>
      </c>
      <c r="AG382" s="28" t="n">
        <f aca="false">AD382+AE382+AF382</f>
        <v>4</v>
      </c>
      <c r="AH382" s="12" t="n">
        <f aca="false">IF(AG382&gt;0,AD382/AG382,"")</f>
        <v>0.5</v>
      </c>
      <c r="AI382" s="27" t="n">
        <v>0</v>
      </c>
      <c r="AJ382" s="27" t="n">
        <v>0</v>
      </c>
      <c r="AK382" s="27" t="n">
        <v>0</v>
      </c>
      <c r="AL382" s="22" t="str">
        <f aca="false">IF(OR(AJ382&gt;0,AK382&gt;0),"Sí","No")</f>
        <v>No</v>
      </c>
      <c r="AM382" s="6" t="s">
        <v>198</v>
      </c>
      <c r="AN382" s="6"/>
      <c r="AO382" s="12" t="n">
        <f aca="false">IF(M382&gt;0,K382/M382,"")</f>
        <v>0.375</v>
      </c>
      <c r="AP382" s="22" t="str">
        <f aca="false">IF(M382&gt;=Resumen!$B$5,"Alto","Bajo")</f>
        <v>Bajo</v>
      </c>
      <c r="AQ382" s="22" t="str">
        <f aca="false">IF(AO382&gt;=Resumen!$B$28,"Alto","Bajo")</f>
        <v>Bajo</v>
      </c>
      <c r="AR382" s="22" t="str">
        <f aca="false">AP382&amp;" Potencial / "&amp;AQ382&amp;" Share"</f>
        <v>Bajo Potencial / Bajo Share</v>
      </c>
      <c r="AS382" s="22" t="str">
        <f aca="false">IF(Q382="Sí",IF(AO382&gt;=Resumen!$B$29,"Alto","Bajo"),"")</f>
        <v>Bajo</v>
      </c>
      <c r="AT382" s="22" t="str">
        <f aca="false">IF(AS382&lt;&gt;"",AP382&amp;" Potencial / "&amp;AS382&amp;" Share","")</f>
        <v>Bajo Potencial / Bajo Share</v>
      </c>
      <c r="AU382" s="22" t="str">
        <f aca="false">IF(AH382="","Sin dato",IF(AH382-AO382&gt;Resumen!$B$6,"Sobre-exhibido",IF(AO382-AH382&gt;Resumen!$B$6,"Sub-exhibido","En línea")))</f>
        <v>Sobre-exhibido</v>
      </c>
      <c r="AV382" s="22" t="n">
        <f aca="false">IF(AT382="","",IF(AT382="Alto Potencial / Bajo Share",1,IF(AT382="Alto Potencial / Alto Share",2,IF(AT382="Bajo Potencial / Alto Share",3,4))))</f>
        <v>4</v>
      </c>
      <c r="AW382" s="22" t="str">
        <f aca="false">IF(Q382="No","Sin competencia directa",IF(AV382=1,"1 - Foco Conquista (Alto Pot / Bajo Share)",IF(AV382=2,"2 - Foco Defensa (Alto Pot / Alto Share)",IF(AV382=3,"3 - Monitoreo (Bajo Pot / Alto Share)","4 - Baja Prioridad (Bajo Pot / Bajo Share)"))))</f>
        <v>4 - Baja Prioridad (Bajo Pot / Bajo Share)</v>
      </c>
      <c r="AX382" s="12" t="n">
        <f aca="false">IF(OR(IFERROR(AND(W382&lt;&gt;"",Y382&lt;&gt;"",Y382-W382&gt;Resumen!$B$8),FALSE()),IFERROR(AND(X382&lt;&gt;"",Y382&lt;&gt;"",Y382-X382&gt;Resumen!$B$8),FALSE())),MAX(IF(IFERROR(AND(W382&lt;&gt;"",Y382&lt;&gt;"",Y382-W382&gt;Resumen!$B$8),FALSE()),Y382-W382,0),IF(IFERROR(AND(X382&lt;&gt;"",Y382&lt;&gt;"",Y382-X382&gt;Resumen!$B$8),FALSE()),Y382-X382,0)),"")</f>
        <v>0.474074074074074</v>
      </c>
      <c r="AY382" s="22" t="str">
        <f aca="false">IF(OR(IFERROR(AND(W382&lt;&gt;"",Y382&lt;&gt;"",Y382-W382&gt;Resumen!$B$8),FALSE()),IFERROR(AND(X382&lt;&gt;"",Y382&lt;&gt;"",Y382-X382&gt;Resumen!$B$8),FALSE())),TRIM("Lays tiene mayor markup que "&amp;IF(IFERROR(AND(W382&lt;&gt;"",Y382&lt;&gt;"",Y382-W382&gt;Resumen!$B$8),FALSE()),"Quento ","")&amp;IF(IFERROR(AND(X382&lt;&gt;"",Y382&lt;&gt;"",Y382-X382&gt;Resumen!$B$8),FALSE()),"Julicroc ","")&amp;"en este PDV"),"")</f>
        <v>Lays tiene mayor markup que Quento en este PDV</v>
      </c>
      <c r="AZ382" s="22" t="str">
        <f aca="false">IF(COUNTIF('Plan Pehuamar - Lista'!$A$2:$A$167,A382)&gt;0,"Sí","No")</f>
        <v>No</v>
      </c>
      <c r="BA382" s="22" t="str">
        <f aca="false">IF(COUNTIF('Plan Combo 9+1'!$A$2:$A$226,A382)&gt;0,"Sí","No")</f>
        <v>No</v>
      </c>
      <c r="BB382" s="22" t="str">
        <f aca="false">IF(AH382="","No",IF(BA382="Sí",IF((AO382-AH382)&gt;Resumen!$B$6,"Sí","No"),IF((AO382-AH382)&gt;=Resumen!$B$132,"Sí","No")))</f>
        <v>No</v>
      </c>
      <c r="BC382" s="22" t="str">
        <f aca="false">IF(AND(N382="Sí",AL382="Sí",AI382=0),"Sí","No")</f>
        <v>No</v>
      </c>
      <c r="BD382" s="22" t="str">
        <f aca="false">IF(COUNTIF('Plan 9+1 (con Pehuamar)'!$A$2:$A$227,A382)&gt;0,"Sí","No")</f>
        <v>No</v>
      </c>
    </row>
    <row r="383" customFormat="false" ht="15" hidden="false" customHeight="true" outlineLevel="0" collapsed="false">
      <c r="A383" s="6" t="n">
        <v>401663</v>
      </c>
      <c r="B383" s="6" t="n">
        <v>2</v>
      </c>
      <c r="C383" s="6" t="n">
        <v>204</v>
      </c>
      <c r="D383" s="6" t="s">
        <v>359</v>
      </c>
      <c r="E383" s="6" t="s">
        <v>596</v>
      </c>
      <c r="F383" s="6" t="s">
        <v>196</v>
      </c>
      <c r="G383" s="6" t="s">
        <v>129</v>
      </c>
      <c r="H383" s="6" t="s">
        <v>197</v>
      </c>
      <c r="I383" s="27" t="n">
        <v>6</v>
      </c>
      <c r="J383" s="27" t="n">
        <v>0</v>
      </c>
      <c r="K383" s="27" t="n">
        <v>4</v>
      </c>
      <c r="L383" s="28" t="n">
        <f aca="false">I383+J383</f>
        <v>6</v>
      </c>
      <c r="M383" s="28" t="n">
        <f aca="false">L383+K383</f>
        <v>10</v>
      </c>
      <c r="N383" s="22" t="str">
        <f aca="false">IF(I383&gt;0,"Sí","No")</f>
        <v>Sí</v>
      </c>
      <c r="O383" s="22" t="str">
        <f aca="false">IF(J383&gt;0,"Sí","No")</f>
        <v>No</v>
      </c>
      <c r="P383" s="22" t="str">
        <f aca="false">IF(K383&gt;0,"Sí","No")</f>
        <v>Sí</v>
      </c>
      <c r="Q383" s="22" t="str">
        <f aca="false">IF(OR(I383&gt;0,J383&gt;0),"Sí","No")</f>
        <v>Sí</v>
      </c>
      <c r="R383" s="27" t="n">
        <v>3000</v>
      </c>
      <c r="S383" s="27" t="n">
        <v>2500</v>
      </c>
      <c r="T383" s="27"/>
      <c r="U383" s="27"/>
      <c r="V383" s="27" t="n">
        <v>3500</v>
      </c>
      <c r="W383" s="12" t="n">
        <f aca="false">IF(AND(I383&gt;0,R383&gt;0),(S383-R383)/R383,"")</f>
        <v>-0.166666666666667</v>
      </c>
      <c r="X383" s="12" t="str">
        <f aca="false">IF(AND(J383&gt;0,T383&gt;0),(U383-T383)/T383,"")</f>
        <v/>
      </c>
      <c r="Y383" s="12" t="n">
        <f aca="false">IF(AND(K383&gt;0,V383&gt;0),(V383-Resumen!$B$7)/Resumen!$B$7,"")</f>
        <v>0.4</v>
      </c>
      <c r="Z383" s="28" t="n">
        <f aca="false">IF(AND(K383&gt;0,I383&gt;0,V383&gt;0,S383&gt;0),V383-S383,"")</f>
        <v>1000</v>
      </c>
      <c r="AA383" s="12" t="n">
        <f aca="false">IF(Z383&lt;&gt;"",Z383/S383,"")</f>
        <v>0.4</v>
      </c>
      <c r="AB383" s="28" t="str">
        <f aca="false">IF(AND(K383&gt;0,J383&gt;0,V383&gt;0,U383&gt;0),V383-U383,"")</f>
        <v/>
      </c>
      <c r="AC383" s="12" t="str">
        <f aca="false">IF(AB383&lt;&gt;"",AB383/U383,"")</f>
        <v/>
      </c>
      <c r="AD383" s="27" t="n">
        <v>2</v>
      </c>
      <c r="AE383" s="27" t="n">
        <v>4</v>
      </c>
      <c r="AF383" s="27" t="n">
        <v>0</v>
      </c>
      <c r="AG383" s="28" t="n">
        <f aca="false">AD383+AE383+AF383</f>
        <v>6</v>
      </c>
      <c r="AH383" s="12" t="n">
        <f aca="false">IF(AG383&gt;0,AD383/AG383,"")</f>
        <v>0.333333333333333</v>
      </c>
      <c r="AI383" s="27" t="n">
        <v>0</v>
      </c>
      <c r="AJ383" s="27" t="n">
        <v>0</v>
      </c>
      <c r="AK383" s="27" t="n">
        <v>0</v>
      </c>
      <c r="AL383" s="22" t="str">
        <f aca="false">IF(OR(AJ383&gt;0,AK383&gt;0),"Sí","No")</f>
        <v>No</v>
      </c>
      <c r="AM383" s="6" t="s">
        <v>198</v>
      </c>
      <c r="AN383" s="6"/>
      <c r="AO383" s="12" t="n">
        <f aca="false">IF(M383&gt;0,K383/M383,"")</f>
        <v>0.4</v>
      </c>
      <c r="AP383" s="22" t="str">
        <f aca="false">IF(M383&gt;=Resumen!$B$5,"Alto","Bajo")</f>
        <v>Bajo</v>
      </c>
      <c r="AQ383" s="22" t="str">
        <f aca="false">IF(AO383&gt;=Resumen!$B$28,"Alto","Bajo")</f>
        <v>Alto</v>
      </c>
      <c r="AR383" s="22" t="str">
        <f aca="false">AP383&amp;" Potencial / "&amp;AQ383&amp;" Share"</f>
        <v>Bajo Potencial / Alto Share</v>
      </c>
      <c r="AS383" s="22" t="str">
        <f aca="false">IF(Q383="Sí",IF(AO383&gt;=Resumen!$B$29,"Alto","Bajo"),"")</f>
        <v>Bajo</v>
      </c>
      <c r="AT383" s="22" t="str">
        <f aca="false">IF(AS383&lt;&gt;"",AP383&amp;" Potencial / "&amp;AS383&amp;" Share","")</f>
        <v>Bajo Potencial / Bajo Share</v>
      </c>
      <c r="AU383" s="22" t="str">
        <f aca="false">IF(AH383="","Sin dato",IF(AH383-AO383&gt;Resumen!$B$6,"Sobre-exhibido",IF(AO383-AH383&gt;Resumen!$B$6,"Sub-exhibido","En línea")))</f>
        <v>Sub-exhibido</v>
      </c>
      <c r="AV383" s="22" t="n">
        <f aca="false">IF(AT383="","",IF(AT383="Alto Potencial / Bajo Share",1,IF(AT383="Alto Potencial / Alto Share",2,IF(AT383="Bajo Potencial / Alto Share",3,4))))</f>
        <v>4</v>
      </c>
      <c r="AW383" s="22" t="str">
        <f aca="false">IF(Q383="No","Sin competencia directa",IF(AV383=1,"1 - Foco Conquista (Alto Pot / Bajo Share)",IF(AV383=2,"2 - Foco Defensa (Alto Pot / Alto Share)",IF(AV383=3,"3 - Monitoreo (Bajo Pot / Alto Share)","4 - Baja Prioridad (Bajo Pot / Bajo Share)"))))</f>
        <v>4 - Baja Prioridad (Bajo Pot / Bajo Share)</v>
      </c>
      <c r="AX383" s="12" t="n">
        <f aca="false">IF(OR(IFERROR(AND(W383&lt;&gt;"",Y383&lt;&gt;"",Y383-W383&gt;Resumen!$B$8),FALSE()),IFERROR(AND(X383&lt;&gt;"",Y383&lt;&gt;"",Y383-X383&gt;Resumen!$B$8),FALSE())),MAX(IF(IFERROR(AND(W383&lt;&gt;"",Y383&lt;&gt;"",Y383-W383&gt;Resumen!$B$8),FALSE()),Y383-W383,0),IF(IFERROR(AND(X383&lt;&gt;"",Y383&lt;&gt;"",Y383-X383&gt;Resumen!$B$8),FALSE()),Y383-X383,0)),"")</f>
        <v>0.566666666666667</v>
      </c>
      <c r="AY383" s="22" t="str">
        <f aca="false">IF(OR(IFERROR(AND(W383&lt;&gt;"",Y383&lt;&gt;"",Y383-W383&gt;Resumen!$B$8),FALSE()),IFERROR(AND(X383&lt;&gt;"",Y383&lt;&gt;"",Y383-X383&gt;Resumen!$B$8),FALSE())),TRIM("Lays tiene mayor markup que "&amp;IF(IFERROR(AND(W383&lt;&gt;"",Y383&lt;&gt;"",Y383-W383&gt;Resumen!$B$8),FALSE()),"Quento ","")&amp;IF(IFERROR(AND(X383&lt;&gt;"",Y383&lt;&gt;"",Y383-X383&gt;Resumen!$B$8),FALSE()),"Julicroc ","")&amp;"en este PDV"),"")</f>
        <v>Lays tiene mayor markup que Quento en este PDV</v>
      </c>
      <c r="AZ383" s="22" t="str">
        <f aca="false">IF(COUNTIF('Plan Pehuamar - Lista'!$A$2:$A$167,A383)&gt;0,"Sí","No")</f>
        <v>No</v>
      </c>
      <c r="BA383" s="22" t="str">
        <f aca="false">IF(COUNTIF('Plan Combo 9+1'!$A$2:$A$226,A383)&gt;0,"Sí","No")</f>
        <v>No</v>
      </c>
      <c r="BB383" s="22" t="str">
        <f aca="false">IF(AH383="","No",IF(BA383="Sí",IF((AO383-AH383)&gt;Resumen!$B$6,"Sí","No"),IF((AO383-AH383)&gt;=Resumen!$B$132,"Sí","No")))</f>
        <v>No</v>
      </c>
      <c r="BC383" s="22" t="str">
        <f aca="false">IF(AND(N383="Sí",AL383="Sí",AI383=0),"Sí","No")</f>
        <v>No</v>
      </c>
      <c r="BD383" s="22" t="str">
        <f aca="false">IF(COUNTIF('Plan 9+1 (con Pehuamar)'!$A$2:$A$227,A383)&gt;0,"Sí","No")</f>
        <v>No</v>
      </c>
    </row>
    <row r="384" customFormat="false" ht="15" hidden="false" customHeight="true" outlineLevel="0" collapsed="false">
      <c r="A384" s="6" t="n">
        <v>401701</v>
      </c>
      <c r="B384" s="6" t="n">
        <v>2</v>
      </c>
      <c r="C384" s="6" t="n">
        <v>204</v>
      </c>
      <c r="D384" s="6" t="s">
        <v>359</v>
      </c>
      <c r="E384" s="6" t="s">
        <v>597</v>
      </c>
      <c r="F384" s="6" t="s">
        <v>196</v>
      </c>
      <c r="G384" s="6" t="s">
        <v>129</v>
      </c>
      <c r="H384" s="6" t="s">
        <v>197</v>
      </c>
      <c r="I384" s="27" t="n">
        <v>8</v>
      </c>
      <c r="J384" s="27" t="n">
        <v>0</v>
      </c>
      <c r="K384" s="27" t="n">
        <v>12</v>
      </c>
      <c r="L384" s="28" t="n">
        <f aca="false">I384+J384</f>
        <v>8</v>
      </c>
      <c r="M384" s="28" t="n">
        <f aca="false">L384+K384</f>
        <v>20</v>
      </c>
      <c r="N384" s="22" t="str">
        <f aca="false">IF(I384&gt;0,"Sí","No")</f>
        <v>Sí</v>
      </c>
      <c r="O384" s="22" t="str">
        <f aca="false">IF(J384&gt;0,"Sí","No")</f>
        <v>No</v>
      </c>
      <c r="P384" s="22" t="str">
        <f aca="false">IF(K384&gt;0,"Sí","No")</f>
        <v>Sí</v>
      </c>
      <c r="Q384" s="22" t="str">
        <f aca="false">IF(OR(I384&gt;0,J384&gt;0),"Sí","No")</f>
        <v>Sí</v>
      </c>
      <c r="R384" s="27" t="n">
        <v>1800</v>
      </c>
      <c r="S384" s="27" t="n">
        <v>3000</v>
      </c>
      <c r="T384" s="27"/>
      <c r="U384" s="27"/>
      <c r="V384" s="27" t="n">
        <v>3500</v>
      </c>
      <c r="W384" s="12" t="n">
        <f aca="false">IF(AND(I384&gt;0,R384&gt;0),(S384-R384)/R384,"")</f>
        <v>0.666666666666667</v>
      </c>
      <c r="X384" s="12" t="str">
        <f aca="false">IF(AND(J384&gt;0,T384&gt;0),(U384-T384)/T384,"")</f>
        <v/>
      </c>
      <c r="Y384" s="12" t="n">
        <f aca="false">IF(AND(K384&gt;0,V384&gt;0),(V384-Resumen!$B$7)/Resumen!$B$7,"")</f>
        <v>0.4</v>
      </c>
      <c r="Z384" s="28" t="n">
        <f aca="false">IF(AND(K384&gt;0,I384&gt;0,V384&gt;0,S384&gt;0),V384-S384,"")</f>
        <v>500</v>
      </c>
      <c r="AA384" s="12" t="n">
        <f aca="false">IF(Z384&lt;&gt;"",Z384/S384,"")</f>
        <v>0.166666666666667</v>
      </c>
      <c r="AB384" s="28" t="str">
        <f aca="false">IF(AND(K384&gt;0,J384&gt;0,V384&gt;0,U384&gt;0),V384-U384,"")</f>
        <v/>
      </c>
      <c r="AC384" s="12" t="str">
        <f aca="false">IF(AB384&lt;&gt;"",AB384/U384,"")</f>
        <v/>
      </c>
      <c r="AD384" s="27" t="n">
        <v>6</v>
      </c>
      <c r="AE384" s="27" t="n">
        <v>8</v>
      </c>
      <c r="AF384" s="27" t="n">
        <v>0</v>
      </c>
      <c r="AG384" s="28" t="n">
        <f aca="false">AD384+AE384+AF384</f>
        <v>14</v>
      </c>
      <c r="AH384" s="12" t="n">
        <f aca="false">IF(AG384&gt;0,AD384/AG384,"")</f>
        <v>0.428571428571429</v>
      </c>
      <c r="AI384" s="27" t="n">
        <v>1</v>
      </c>
      <c r="AJ384" s="27" t="n">
        <v>1</v>
      </c>
      <c r="AK384" s="27" t="n">
        <v>0</v>
      </c>
      <c r="AL384" s="22" t="str">
        <f aca="false">IF(OR(AJ384&gt;0,AK384&gt;0),"Sí","No")</f>
        <v>Sí</v>
      </c>
      <c r="AM384" s="6" t="s">
        <v>198</v>
      </c>
      <c r="AN384" s="6"/>
      <c r="AO384" s="12" t="n">
        <f aca="false">IF(M384&gt;0,K384/M384,"")</f>
        <v>0.6</v>
      </c>
      <c r="AP384" s="22" t="str">
        <f aca="false">IF(M384&gt;=Resumen!$B$5,"Alto","Bajo")</f>
        <v>Bajo</v>
      </c>
      <c r="AQ384" s="22" t="str">
        <f aca="false">IF(AO384&gt;=Resumen!$B$28,"Alto","Bajo")</f>
        <v>Alto</v>
      </c>
      <c r="AR384" s="22" t="str">
        <f aca="false">AP384&amp;" Potencial / "&amp;AQ384&amp;" Share"</f>
        <v>Bajo Potencial / Alto Share</v>
      </c>
      <c r="AS384" s="22" t="str">
        <f aca="false">IF(Q384="Sí",IF(AO384&gt;=Resumen!$B$29,"Alto","Bajo"),"")</f>
        <v>Alto</v>
      </c>
      <c r="AT384" s="22" t="str">
        <f aca="false">IF(AS384&lt;&gt;"",AP384&amp;" Potencial / "&amp;AS384&amp;" Share","")</f>
        <v>Bajo Potencial / Alto Share</v>
      </c>
      <c r="AU384" s="22" t="str">
        <f aca="false">IF(AH384="","Sin dato",IF(AH384-AO384&gt;Resumen!$B$6,"Sobre-exhibido",IF(AO384-AH384&gt;Resumen!$B$6,"Sub-exhibido","En línea")))</f>
        <v>Sub-exhibido</v>
      </c>
      <c r="AV384" s="22" t="n">
        <f aca="false">IF(AT384="","",IF(AT384="Alto Potencial / Bajo Share",1,IF(AT384="Alto Potencial / Alto Share",2,IF(AT384="Bajo Potencial / Alto Share",3,4))))</f>
        <v>3</v>
      </c>
      <c r="AW384" s="22" t="str">
        <f aca="false">IF(Q384="No","Sin competencia directa",IF(AV384=1,"1 - Foco Conquista (Alto Pot / Bajo Share)",IF(AV384=2,"2 - Foco Defensa (Alto Pot / Alto Share)",IF(AV384=3,"3 - Monitoreo (Bajo Pot / Alto Share)","4 - Baja Prioridad (Bajo Pot / Bajo Share)"))))</f>
        <v>3 - Monitoreo (Bajo Pot / Alto Share)</v>
      </c>
      <c r="AX384" s="12" t="str">
        <f aca="false">IF(OR(IFERROR(AND(W384&lt;&gt;"",Y384&lt;&gt;"",Y384-W384&gt;Resumen!$B$8),FALSE()),IFERROR(AND(X384&lt;&gt;"",Y384&lt;&gt;"",Y384-X384&gt;Resumen!$B$8),FALSE())),MAX(IF(IFERROR(AND(W384&lt;&gt;"",Y384&lt;&gt;"",Y384-W384&gt;Resumen!$B$8),FALSE()),Y384-W384,0),IF(IFERROR(AND(X384&lt;&gt;"",Y384&lt;&gt;"",Y384-X384&gt;Resumen!$B$8),FALSE()),Y384-X384,0)),"")</f>
        <v/>
      </c>
      <c r="AY384" s="22" t="str">
        <f aca="false">IF(OR(IFERROR(AND(W384&lt;&gt;"",Y384&lt;&gt;"",Y384-W384&gt;Resumen!$B$8),FALSE()),IFERROR(AND(X384&lt;&gt;"",Y384&lt;&gt;"",Y384-X384&gt;Resumen!$B$8),FALSE())),TRIM("Lays tiene mayor markup que "&amp;IF(IFERROR(AND(W384&lt;&gt;"",Y384&lt;&gt;"",Y384-W384&gt;Resumen!$B$8),FALSE()),"Quento ","")&amp;IF(IFERROR(AND(X384&lt;&gt;"",Y384&lt;&gt;"",Y384-X384&gt;Resumen!$B$8),FALSE()),"Julicroc ","")&amp;"en este PDV"),"")</f>
        <v/>
      </c>
      <c r="AZ384" s="22" t="str">
        <f aca="false">IF(COUNTIF('Plan Pehuamar - Lista'!$A$2:$A$167,A384)&gt;0,"Sí","No")</f>
        <v>No</v>
      </c>
      <c r="BA384" s="22" t="str">
        <f aca="false">IF(COUNTIF('Plan Combo 9+1'!$A$2:$A$226,A384)&gt;0,"Sí","No")</f>
        <v>No</v>
      </c>
      <c r="BB384" s="22" t="str">
        <f aca="false">IF(AH384="","No",IF(BA384="Sí",IF((AO384-AH384)&gt;Resumen!$B$6,"Sí","No"),IF((AO384-AH384)&gt;=Resumen!$B$132,"Sí","No")))</f>
        <v>Sí</v>
      </c>
      <c r="BC384" s="22" t="str">
        <f aca="false">IF(AND(N384="Sí",AL384="Sí",AI384=0),"Sí","No")</f>
        <v>No</v>
      </c>
      <c r="BD384" s="22" t="str">
        <f aca="false">IF(COUNTIF('Plan 9+1 (con Pehuamar)'!$A$2:$A$227,A384)&gt;0,"Sí","No")</f>
        <v>No</v>
      </c>
    </row>
    <row r="385" customFormat="false" ht="15" hidden="false" customHeight="true" outlineLevel="0" collapsed="false">
      <c r="A385" s="6" t="n">
        <v>401776</v>
      </c>
      <c r="B385" s="6" t="n">
        <v>2</v>
      </c>
      <c r="C385" s="6" t="n">
        <v>204</v>
      </c>
      <c r="D385" s="6" t="s">
        <v>359</v>
      </c>
      <c r="E385" s="6" t="s">
        <v>598</v>
      </c>
      <c r="F385" s="6" t="s">
        <v>196</v>
      </c>
      <c r="G385" s="6" t="s">
        <v>129</v>
      </c>
      <c r="H385" s="6" t="s">
        <v>197</v>
      </c>
      <c r="I385" s="27" t="n">
        <v>12</v>
      </c>
      <c r="J385" s="27" t="n">
        <v>0</v>
      </c>
      <c r="K385" s="27" t="n">
        <v>10</v>
      </c>
      <c r="L385" s="28" t="n">
        <f aca="false">I385+J385</f>
        <v>12</v>
      </c>
      <c r="M385" s="28" t="n">
        <f aca="false">L385+K385</f>
        <v>22</v>
      </c>
      <c r="N385" s="22" t="str">
        <f aca="false">IF(I385&gt;0,"Sí","No")</f>
        <v>Sí</v>
      </c>
      <c r="O385" s="22" t="str">
        <f aca="false">IF(J385&gt;0,"Sí","No")</f>
        <v>No</v>
      </c>
      <c r="P385" s="22" t="str">
        <f aca="false">IF(K385&gt;0,"Sí","No")</f>
        <v>Sí</v>
      </c>
      <c r="Q385" s="22" t="str">
        <f aca="false">IF(OR(I385&gt;0,J385&gt;0),"Sí","No")</f>
        <v>Sí</v>
      </c>
      <c r="R385" s="27" t="n">
        <v>1800</v>
      </c>
      <c r="S385" s="27" t="n">
        <v>3000</v>
      </c>
      <c r="T385" s="27"/>
      <c r="U385" s="27"/>
      <c r="V385" s="27" t="n">
        <v>3800</v>
      </c>
      <c r="W385" s="12" t="n">
        <f aca="false">IF(AND(I385&gt;0,R385&gt;0),(S385-R385)/R385,"")</f>
        <v>0.666666666666667</v>
      </c>
      <c r="X385" s="12" t="str">
        <f aca="false">IF(AND(J385&gt;0,T385&gt;0),(U385-T385)/T385,"")</f>
        <v/>
      </c>
      <c r="Y385" s="12" t="n">
        <f aca="false">IF(AND(K385&gt;0,V385&gt;0),(V385-Resumen!$B$7)/Resumen!$B$7,"")</f>
        <v>0.52</v>
      </c>
      <c r="Z385" s="28" t="n">
        <f aca="false">IF(AND(K385&gt;0,I385&gt;0,V385&gt;0,S385&gt;0),V385-S385,"")</f>
        <v>800</v>
      </c>
      <c r="AA385" s="12" t="n">
        <f aca="false">IF(Z385&lt;&gt;"",Z385/S385,"")</f>
        <v>0.266666666666667</v>
      </c>
      <c r="AB385" s="28" t="str">
        <f aca="false">IF(AND(K385&gt;0,J385&gt;0,V385&gt;0,U385&gt;0),V385-U385,"")</f>
        <v/>
      </c>
      <c r="AC385" s="12" t="str">
        <f aca="false">IF(AB385&lt;&gt;"",AB385/U385,"")</f>
        <v/>
      </c>
      <c r="AD385" s="27" t="n">
        <v>6</v>
      </c>
      <c r="AE385" s="27" t="n">
        <v>10</v>
      </c>
      <c r="AF385" s="27" t="n">
        <v>0</v>
      </c>
      <c r="AG385" s="28" t="n">
        <f aca="false">AD385+AE385+AF385</f>
        <v>16</v>
      </c>
      <c r="AH385" s="12" t="n">
        <f aca="false">IF(AG385&gt;0,AD385/AG385,"")</f>
        <v>0.375</v>
      </c>
      <c r="AI385" s="27" t="n">
        <v>1</v>
      </c>
      <c r="AJ385" s="27" t="n">
        <v>1</v>
      </c>
      <c r="AK385" s="27" t="n">
        <v>0</v>
      </c>
      <c r="AL385" s="22" t="str">
        <f aca="false">IF(OR(AJ385&gt;0,AK385&gt;0),"Sí","No")</f>
        <v>Sí</v>
      </c>
      <c r="AM385" s="6" t="s">
        <v>198</v>
      </c>
      <c r="AN385" s="6"/>
      <c r="AO385" s="12" t="n">
        <f aca="false">IF(M385&gt;0,K385/M385,"")</f>
        <v>0.454545454545455</v>
      </c>
      <c r="AP385" s="22" t="str">
        <f aca="false">IF(M385&gt;=Resumen!$B$5,"Alto","Bajo")</f>
        <v>Bajo</v>
      </c>
      <c r="AQ385" s="22" t="str">
        <f aca="false">IF(AO385&gt;=Resumen!$B$28,"Alto","Bajo")</f>
        <v>Alto</v>
      </c>
      <c r="AR385" s="22" t="str">
        <f aca="false">AP385&amp;" Potencial / "&amp;AQ385&amp;" Share"</f>
        <v>Bajo Potencial / Alto Share</v>
      </c>
      <c r="AS385" s="22" t="str">
        <f aca="false">IF(Q385="Sí",IF(AO385&gt;=Resumen!$B$29,"Alto","Bajo"),"")</f>
        <v>Bajo</v>
      </c>
      <c r="AT385" s="22" t="str">
        <f aca="false">IF(AS385&lt;&gt;"",AP385&amp;" Potencial / "&amp;AS385&amp;" Share","")</f>
        <v>Bajo Potencial / Bajo Share</v>
      </c>
      <c r="AU385" s="22" t="str">
        <f aca="false">IF(AH385="","Sin dato",IF(AH385-AO385&gt;Resumen!$B$6,"Sobre-exhibido",IF(AO385-AH385&gt;Resumen!$B$6,"Sub-exhibido","En línea")))</f>
        <v>Sub-exhibido</v>
      </c>
      <c r="AV385" s="22" t="n">
        <f aca="false">IF(AT385="","",IF(AT385="Alto Potencial / Bajo Share",1,IF(AT385="Alto Potencial / Alto Share",2,IF(AT385="Bajo Potencial / Alto Share",3,4))))</f>
        <v>4</v>
      </c>
      <c r="AW385" s="22" t="str">
        <f aca="false">IF(Q385="No","Sin competencia directa",IF(AV385=1,"1 - Foco Conquista (Alto Pot / Bajo Share)",IF(AV385=2,"2 - Foco Defensa (Alto Pot / Alto Share)",IF(AV385=3,"3 - Monitoreo (Bajo Pot / Alto Share)","4 - Baja Prioridad (Bajo Pot / Bajo Share)"))))</f>
        <v>4 - Baja Prioridad (Bajo Pot / Bajo Share)</v>
      </c>
      <c r="AX385" s="12" t="str">
        <f aca="false">IF(OR(IFERROR(AND(W385&lt;&gt;"",Y385&lt;&gt;"",Y385-W385&gt;Resumen!$B$8),FALSE()),IFERROR(AND(X385&lt;&gt;"",Y385&lt;&gt;"",Y385-X385&gt;Resumen!$B$8),FALSE())),MAX(IF(IFERROR(AND(W385&lt;&gt;"",Y385&lt;&gt;"",Y385-W385&gt;Resumen!$B$8),FALSE()),Y385-W385,0),IF(IFERROR(AND(X385&lt;&gt;"",Y385&lt;&gt;"",Y385-X385&gt;Resumen!$B$8),FALSE()),Y385-X385,0)),"")</f>
        <v/>
      </c>
      <c r="AY385" s="22" t="str">
        <f aca="false">IF(OR(IFERROR(AND(W385&lt;&gt;"",Y385&lt;&gt;"",Y385-W385&gt;Resumen!$B$8),FALSE()),IFERROR(AND(X385&lt;&gt;"",Y385&lt;&gt;"",Y385-X385&gt;Resumen!$B$8),FALSE())),TRIM("Lays tiene mayor markup que "&amp;IF(IFERROR(AND(W385&lt;&gt;"",Y385&lt;&gt;"",Y385-W385&gt;Resumen!$B$8),FALSE()),"Quento ","")&amp;IF(IFERROR(AND(X385&lt;&gt;"",Y385&lt;&gt;"",Y385-X385&gt;Resumen!$B$8),FALSE()),"Julicroc ","")&amp;"en este PDV"),"")</f>
        <v/>
      </c>
      <c r="AZ385" s="22" t="str">
        <f aca="false">IF(COUNTIF('Plan Pehuamar - Lista'!$A$2:$A$167,A385)&gt;0,"Sí","No")</f>
        <v>Sí</v>
      </c>
      <c r="BA385" s="22" t="str">
        <f aca="false">IF(COUNTIF('Plan Combo 9+1'!$A$2:$A$226,A385)&gt;0,"Sí","No")</f>
        <v>No</v>
      </c>
      <c r="BB385" s="22" t="str">
        <f aca="false">IF(AH385="","No",IF(BA385="Sí",IF((AO385-AH385)&gt;Resumen!$B$6,"Sí","No"),IF((AO385-AH385)&gt;=Resumen!$B$132,"Sí","No")))</f>
        <v>No</v>
      </c>
      <c r="BC385" s="22" t="str">
        <f aca="false">IF(AND(N385="Sí",AL385="Sí",AI385=0),"Sí","No")</f>
        <v>No</v>
      </c>
      <c r="BD385" s="22" t="str">
        <f aca="false">IF(COUNTIF('Plan 9+1 (con Pehuamar)'!$A$2:$A$227,A385)&gt;0,"Sí","No")</f>
        <v>No</v>
      </c>
    </row>
    <row r="386" customFormat="false" ht="15" hidden="false" customHeight="true" outlineLevel="0" collapsed="false">
      <c r="A386" s="6" t="n">
        <v>401777</v>
      </c>
      <c r="B386" s="6" t="n">
        <v>2</v>
      </c>
      <c r="C386" s="6" t="n">
        <v>204</v>
      </c>
      <c r="D386" s="6" t="s">
        <v>359</v>
      </c>
      <c r="E386" s="6" t="s">
        <v>599</v>
      </c>
      <c r="F386" s="6" t="s">
        <v>196</v>
      </c>
      <c r="G386" s="6" t="s">
        <v>129</v>
      </c>
      <c r="H386" s="6" t="s">
        <v>197</v>
      </c>
      <c r="I386" s="27" t="n">
        <v>0</v>
      </c>
      <c r="J386" s="27" t="n">
        <v>0</v>
      </c>
      <c r="K386" s="27" t="n">
        <v>2.3</v>
      </c>
      <c r="L386" s="28" t="n">
        <f aca="false">I386+J386</f>
        <v>0</v>
      </c>
      <c r="M386" s="28" t="n">
        <f aca="false">L386+K386</f>
        <v>2.3</v>
      </c>
      <c r="N386" s="22" t="str">
        <f aca="false">IF(I386&gt;0,"Sí","No")</f>
        <v>No</v>
      </c>
      <c r="O386" s="22" t="str">
        <f aca="false">IF(J386&gt;0,"Sí","No")</f>
        <v>No</v>
      </c>
      <c r="P386" s="22" t="str">
        <f aca="false">IF(K386&gt;0,"Sí","No")</f>
        <v>Sí</v>
      </c>
      <c r="Q386" s="22" t="str">
        <f aca="false">IF(OR(I386&gt;0,J386&gt;0),"Sí","No")</f>
        <v>No</v>
      </c>
      <c r="R386" s="27"/>
      <c r="S386" s="27"/>
      <c r="T386" s="27"/>
      <c r="U386" s="27"/>
      <c r="V386" s="27"/>
      <c r="W386" s="12" t="str">
        <f aca="false">IF(AND(I386&gt;0,R386&gt;0),(S386-R386)/R386,"")</f>
        <v/>
      </c>
      <c r="X386" s="12" t="str">
        <f aca="false">IF(AND(J386&gt;0,T386&gt;0),(U386-T386)/T386,"")</f>
        <v/>
      </c>
      <c r="Y386" s="12" t="str">
        <f aca="false">IF(AND(K386&gt;0,V386&gt;0),(V386-Resumen!$B$7)/Resumen!$B$7,"")</f>
        <v/>
      </c>
      <c r="Z386" s="28" t="str">
        <f aca="false">IF(AND(K386&gt;0,I386&gt;0,V386&gt;0,S386&gt;0),V386-S386,"")</f>
        <v/>
      </c>
      <c r="AA386" s="12" t="str">
        <f aca="false">IF(Z386&lt;&gt;"",Z386/S386,"")</f>
        <v/>
      </c>
      <c r="AB386" s="28" t="str">
        <f aca="false">IF(AND(K386&gt;0,J386&gt;0,V386&gt;0,U386&gt;0),V386-U386,"")</f>
        <v/>
      </c>
      <c r="AC386" s="12" t="str">
        <f aca="false">IF(AB386&lt;&gt;"",AB386/U386,"")</f>
        <v/>
      </c>
      <c r="AD386" s="27" t="n">
        <v>0</v>
      </c>
      <c r="AE386" s="27" t="n">
        <v>0</v>
      </c>
      <c r="AF386" s="27" t="n">
        <v>0</v>
      </c>
      <c r="AG386" s="28" t="n">
        <f aca="false">AD386+AE386+AF386</f>
        <v>0</v>
      </c>
      <c r="AH386" s="12" t="str">
        <f aca="false">IF(AG386&gt;0,AD386/AG386,"")</f>
        <v/>
      </c>
      <c r="AI386" s="27" t="n">
        <v>0</v>
      </c>
      <c r="AJ386" s="27" t="n">
        <v>0</v>
      </c>
      <c r="AK386" s="27" t="n">
        <v>0</v>
      </c>
      <c r="AL386" s="22" t="str">
        <f aca="false">IF(OR(AJ386&gt;0,AK386&gt;0),"Sí","No")</f>
        <v>No</v>
      </c>
      <c r="AM386" s="6"/>
      <c r="AN386" s="6"/>
      <c r="AO386" s="12" t="n">
        <f aca="false">IF(M386&gt;0,K386/M386,"")</f>
        <v>1</v>
      </c>
      <c r="AP386" s="22" t="str">
        <f aca="false">IF(M386&gt;=Resumen!$B$5,"Alto","Bajo")</f>
        <v>Bajo</v>
      </c>
      <c r="AQ386" s="22" t="str">
        <f aca="false">IF(AO386&gt;=Resumen!$B$28,"Alto","Bajo")</f>
        <v>Alto</v>
      </c>
      <c r="AR386" s="22" t="str">
        <f aca="false">AP386&amp;" Potencial / "&amp;AQ386&amp;" Share"</f>
        <v>Bajo Potencial / Alto Share</v>
      </c>
      <c r="AS386" s="22" t="str">
        <f aca="false">IF(Q386="Sí",IF(AO386&gt;=Resumen!$B$29,"Alto","Bajo"),"")</f>
        <v/>
      </c>
      <c r="AT386" s="22" t="str">
        <f aca="false">IF(AS386&lt;&gt;"",AP386&amp;" Potencial / "&amp;AS386&amp;" Share","")</f>
        <v/>
      </c>
      <c r="AU386" s="22" t="str">
        <f aca="false">IF(AH386="","Sin dato",IF(AH386-AO386&gt;Resumen!$B$6,"Sobre-exhibido",IF(AO386-AH386&gt;Resumen!$B$6,"Sub-exhibido","En línea")))</f>
        <v>Sin dato</v>
      </c>
      <c r="AV386" s="22" t="str">
        <f aca="false">IF(AT386="","",IF(AT386="Alto Potencial / Bajo Share",1,IF(AT386="Alto Potencial / Alto Share",2,IF(AT386="Bajo Potencial / Alto Share",3,4))))</f>
        <v/>
      </c>
      <c r="AW386" s="22" t="str">
        <f aca="false">IF(Q386="No","Sin competencia directa",IF(AV386=1,"1 - Foco Conquista (Alto Pot / Bajo Share)",IF(AV386=2,"2 - Foco Defensa (Alto Pot / Alto Share)",IF(AV386=3,"3 - Monitoreo (Bajo Pot / Alto Share)","4 - Baja Prioridad (Bajo Pot / Bajo Share)"))))</f>
        <v>Sin competencia directa</v>
      </c>
      <c r="AX386" s="12" t="str">
        <f aca="false">IF(OR(IFERROR(AND(W386&lt;&gt;"",Y386&lt;&gt;"",Y386-W386&gt;Resumen!$B$8),FALSE()),IFERROR(AND(X386&lt;&gt;"",Y386&lt;&gt;"",Y386-X386&gt;Resumen!$B$8),FALSE())),MAX(IF(IFERROR(AND(W386&lt;&gt;"",Y386&lt;&gt;"",Y386-W386&gt;Resumen!$B$8),FALSE()),Y386-W386,0),IF(IFERROR(AND(X386&lt;&gt;"",Y386&lt;&gt;"",Y386-X386&gt;Resumen!$B$8),FALSE()),Y386-X386,0)),"")</f>
        <v/>
      </c>
      <c r="AY386" s="22" t="str">
        <f aca="false">IF(OR(IFERROR(AND(W386&lt;&gt;"",Y386&lt;&gt;"",Y386-W386&gt;Resumen!$B$8),FALSE()),IFERROR(AND(X386&lt;&gt;"",Y386&lt;&gt;"",Y386-X386&gt;Resumen!$B$8),FALSE())),TRIM("Lays tiene mayor markup que "&amp;IF(IFERROR(AND(W386&lt;&gt;"",Y386&lt;&gt;"",Y386-W386&gt;Resumen!$B$8),FALSE()),"Quento ","")&amp;IF(IFERROR(AND(X386&lt;&gt;"",Y386&lt;&gt;"",Y386-X386&gt;Resumen!$B$8),FALSE()),"Julicroc ","")&amp;"en este PDV"),"")</f>
        <v/>
      </c>
      <c r="AZ386" s="22" t="str">
        <f aca="false">IF(COUNTIF('Plan Pehuamar - Lista'!$A$2:$A$167,A386)&gt;0,"Sí","No")</f>
        <v>No</v>
      </c>
      <c r="BA386" s="22" t="str">
        <f aca="false">IF(COUNTIF('Plan Combo 9+1'!$A$2:$A$226,A386)&gt;0,"Sí","No")</f>
        <v>No</v>
      </c>
      <c r="BB386" s="22" t="str">
        <f aca="false">IF(AH386="","No",IF(BA386="Sí",IF((AO386-AH386)&gt;Resumen!$B$6,"Sí","No"),IF((AO386-AH386)&gt;=Resumen!$B$132,"Sí","No")))</f>
        <v>No</v>
      </c>
      <c r="BC386" s="22" t="str">
        <f aca="false">IF(AND(N386="Sí",AL386="Sí",AI386=0),"Sí","No")</f>
        <v>No</v>
      </c>
      <c r="BD386" s="22" t="str">
        <f aca="false">IF(COUNTIF('Plan 9+1 (con Pehuamar)'!$A$2:$A$227,A386)&gt;0,"Sí","No")</f>
        <v>No</v>
      </c>
    </row>
    <row r="387" customFormat="false" ht="15" hidden="false" customHeight="true" outlineLevel="0" collapsed="false">
      <c r="A387" s="6" t="n">
        <v>401885</v>
      </c>
      <c r="B387" s="6" t="n">
        <v>2</v>
      </c>
      <c r="C387" s="6" t="n">
        <v>204</v>
      </c>
      <c r="D387" s="6" t="s">
        <v>359</v>
      </c>
      <c r="E387" s="6" t="s">
        <v>600</v>
      </c>
      <c r="F387" s="6" t="s">
        <v>196</v>
      </c>
      <c r="G387" s="6" t="s">
        <v>129</v>
      </c>
      <c r="H387" s="6" t="s">
        <v>197</v>
      </c>
      <c r="I387" s="27" t="n">
        <v>0</v>
      </c>
      <c r="J387" s="27" t="n">
        <v>0</v>
      </c>
      <c r="K387" s="27" t="n">
        <v>11.1</v>
      </c>
      <c r="L387" s="28" t="n">
        <f aca="false">I387+J387</f>
        <v>0</v>
      </c>
      <c r="M387" s="28" t="n">
        <f aca="false">L387+K387</f>
        <v>11.1</v>
      </c>
      <c r="N387" s="22" t="str">
        <f aca="false">IF(I387&gt;0,"Sí","No")</f>
        <v>No</v>
      </c>
      <c r="O387" s="22" t="str">
        <f aca="false">IF(J387&gt;0,"Sí","No")</f>
        <v>No</v>
      </c>
      <c r="P387" s="22" t="str">
        <f aca="false">IF(K387&gt;0,"Sí","No")</f>
        <v>Sí</v>
      </c>
      <c r="Q387" s="22" t="str">
        <f aca="false">IF(OR(I387&gt;0,J387&gt;0),"Sí","No")</f>
        <v>No</v>
      </c>
      <c r="R387" s="27"/>
      <c r="S387" s="27"/>
      <c r="T387" s="27"/>
      <c r="U387" s="27"/>
      <c r="V387" s="27"/>
      <c r="W387" s="12" t="str">
        <f aca="false">IF(AND(I387&gt;0,R387&gt;0),(S387-R387)/R387,"")</f>
        <v/>
      </c>
      <c r="X387" s="12" t="str">
        <f aca="false">IF(AND(J387&gt;0,T387&gt;0),(U387-T387)/T387,"")</f>
        <v/>
      </c>
      <c r="Y387" s="12" t="str">
        <f aca="false">IF(AND(K387&gt;0,V387&gt;0),(V387-Resumen!$B$7)/Resumen!$B$7,"")</f>
        <v/>
      </c>
      <c r="Z387" s="28" t="str">
        <f aca="false">IF(AND(K387&gt;0,I387&gt;0,V387&gt;0,S387&gt;0),V387-S387,"")</f>
        <v/>
      </c>
      <c r="AA387" s="12" t="str">
        <f aca="false">IF(Z387&lt;&gt;"",Z387/S387,"")</f>
        <v/>
      </c>
      <c r="AB387" s="28" t="str">
        <f aca="false">IF(AND(K387&gt;0,J387&gt;0,V387&gt;0,U387&gt;0),V387-U387,"")</f>
        <v/>
      </c>
      <c r="AC387" s="12" t="str">
        <f aca="false">IF(AB387&lt;&gt;"",AB387/U387,"")</f>
        <v/>
      </c>
      <c r="AD387" s="27" t="n">
        <v>0</v>
      </c>
      <c r="AE387" s="27" t="n">
        <v>0</v>
      </c>
      <c r="AF387" s="27" t="n">
        <v>0</v>
      </c>
      <c r="AG387" s="28" t="n">
        <f aca="false">AD387+AE387+AF387</f>
        <v>0</v>
      </c>
      <c r="AH387" s="12" t="str">
        <f aca="false">IF(AG387&gt;0,AD387/AG387,"")</f>
        <v/>
      </c>
      <c r="AI387" s="27" t="n">
        <v>0</v>
      </c>
      <c r="AJ387" s="27" t="n">
        <v>0</v>
      </c>
      <c r="AK387" s="27" t="n">
        <v>0</v>
      </c>
      <c r="AL387" s="22" t="str">
        <f aca="false">IF(OR(AJ387&gt;0,AK387&gt;0),"Sí","No")</f>
        <v>No</v>
      </c>
      <c r="AM387" s="6"/>
      <c r="AN387" s="6"/>
      <c r="AO387" s="12" t="n">
        <f aca="false">IF(M387&gt;0,K387/M387,"")</f>
        <v>1</v>
      </c>
      <c r="AP387" s="22" t="str">
        <f aca="false">IF(M387&gt;=Resumen!$B$5,"Alto","Bajo")</f>
        <v>Bajo</v>
      </c>
      <c r="AQ387" s="22" t="str">
        <f aca="false">IF(AO387&gt;=Resumen!$B$28,"Alto","Bajo")</f>
        <v>Alto</v>
      </c>
      <c r="AR387" s="22" t="str">
        <f aca="false">AP387&amp;" Potencial / "&amp;AQ387&amp;" Share"</f>
        <v>Bajo Potencial / Alto Share</v>
      </c>
      <c r="AS387" s="22" t="str">
        <f aca="false">IF(Q387="Sí",IF(AO387&gt;=Resumen!$B$29,"Alto","Bajo"),"")</f>
        <v/>
      </c>
      <c r="AT387" s="22" t="str">
        <f aca="false">IF(AS387&lt;&gt;"",AP387&amp;" Potencial / "&amp;AS387&amp;" Share","")</f>
        <v/>
      </c>
      <c r="AU387" s="22" t="str">
        <f aca="false">IF(AH387="","Sin dato",IF(AH387-AO387&gt;Resumen!$B$6,"Sobre-exhibido",IF(AO387-AH387&gt;Resumen!$B$6,"Sub-exhibido","En línea")))</f>
        <v>Sin dato</v>
      </c>
      <c r="AV387" s="22" t="str">
        <f aca="false">IF(AT387="","",IF(AT387="Alto Potencial / Bajo Share",1,IF(AT387="Alto Potencial / Alto Share",2,IF(AT387="Bajo Potencial / Alto Share",3,4))))</f>
        <v/>
      </c>
      <c r="AW387" s="22" t="str">
        <f aca="false">IF(Q387="No","Sin competencia directa",IF(AV387=1,"1 - Foco Conquista (Alto Pot / Bajo Share)",IF(AV387=2,"2 - Foco Defensa (Alto Pot / Alto Share)",IF(AV387=3,"3 - Monitoreo (Bajo Pot / Alto Share)","4 - Baja Prioridad (Bajo Pot / Bajo Share)"))))</f>
        <v>Sin competencia directa</v>
      </c>
      <c r="AX387" s="12" t="str">
        <f aca="false">IF(OR(IFERROR(AND(W387&lt;&gt;"",Y387&lt;&gt;"",Y387-W387&gt;Resumen!$B$8),FALSE()),IFERROR(AND(X387&lt;&gt;"",Y387&lt;&gt;"",Y387-X387&gt;Resumen!$B$8),FALSE())),MAX(IF(IFERROR(AND(W387&lt;&gt;"",Y387&lt;&gt;"",Y387-W387&gt;Resumen!$B$8),FALSE()),Y387-W387,0),IF(IFERROR(AND(X387&lt;&gt;"",Y387&lt;&gt;"",Y387-X387&gt;Resumen!$B$8),FALSE()),Y387-X387,0)),"")</f>
        <v/>
      </c>
      <c r="AY387" s="22" t="str">
        <f aca="false">IF(OR(IFERROR(AND(W387&lt;&gt;"",Y387&lt;&gt;"",Y387-W387&gt;Resumen!$B$8),FALSE()),IFERROR(AND(X387&lt;&gt;"",Y387&lt;&gt;"",Y387-X387&gt;Resumen!$B$8),FALSE())),TRIM("Lays tiene mayor markup que "&amp;IF(IFERROR(AND(W387&lt;&gt;"",Y387&lt;&gt;"",Y387-W387&gt;Resumen!$B$8),FALSE()),"Quento ","")&amp;IF(IFERROR(AND(X387&lt;&gt;"",Y387&lt;&gt;"",Y387-X387&gt;Resumen!$B$8),FALSE()),"Julicroc ","")&amp;"en este PDV"),"")</f>
        <v/>
      </c>
      <c r="AZ387" s="22" t="str">
        <f aca="false">IF(COUNTIF('Plan Pehuamar - Lista'!$A$2:$A$167,A387)&gt;0,"Sí","No")</f>
        <v>No</v>
      </c>
      <c r="BA387" s="22" t="str">
        <f aca="false">IF(COUNTIF('Plan Combo 9+1'!$A$2:$A$226,A387)&gt;0,"Sí","No")</f>
        <v>No</v>
      </c>
      <c r="BB387" s="22" t="str">
        <f aca="false">IF(AH387="","No",IF(BA387="Sí",IF((AO387-AH387)&gt;Resumen!$B$6,"Sí","No"),IF((AO387-AH387)&gt;=Resumen!$B$132,"Sí","No")))</f>
        <v>No</v>
      </c>
      <c r="BC387" s="22" t="str">
        <f aca="false">IF(AND(N387="Sí",AL387="Sí",AI387=0),"Sí","No")</f>
        <v>No</v>
      </c>
      <c r="BD387" s="22" t="str">
        <f aca="false">IF(COUNTIF('Plan 9+1 (con Pehuamar)'!$A$2:$A$227,A387)&gt;0,"Sí","No")</f>
        <v>No</v>
      </c>
    </row>
    <row r="388" customFormat="false" ht="15" hidden="false" customHeight="true" outlineLevel="0" collapsed="false">
      <c r="A388" s="6" t="n">
        <v>403010</v>
      </c>
      <c r="B388" s="6" t="n">
        <v>2</v>
      </c>
      <c r="C388" s="6" t="n">
        <v>204</v>
      </c>
      <c r="D388" s="6" t="s">
        <v>359</v>
      </c>
      <c r="E388" s="6" t="s">
        <v>601</v>
      </c>
      <c r="F388" s="6" t="s">
        <v>201</v>
      </c>
      <c r="G388" s="6" t="s">
        <v>129</v>
      </c>
      <c r="H388" s="6" t="s">
        <v>197</v>
      </c>
      <c r="I388" s="27" t="n">
        <v>0</v>
      </c>
      <c r="J388" s="27" t="n">
        <v>0</v>
      </c>
      <c r="K388" s="27" t="n">
        <v>0.2</v>
      </c>
      <c r="L388" s="28" t="n">
        <f aca="false">I388+J388</f>
        <v>0</v>
      </c>
      <c r="M388" s="28" t="n">
        <f aca="false">L388+K388</f>
        <v>0.2</v>
      </c>
      <c r="N388" s="22" t="str">
        <f aca="false">IF(I388&gt;0,"Sí","No")</f>
        <v>No</v>
      </c>
      <c r="O388" s="22" t="str">
        <f aca="false">IF(J388&gt;0,"Sí","No")</f>
        <v>No</v>
      </c>
      <c r="P388" s="22" t="str">
        <f aca="false">IF(K388&gt;0,"Sí","No")</f>
        <v>Sí</v>
      </c>
      <c r="Q388" s="22" t="str">
        <f aca="false">IF(OR(I388&gt;0,J388&gt;0),"Sí","No")</f>
        <v>No</v>
      </c>
      <c r="R388" s="27"/>
      <c r="S388" s="27"/>
      <c r="T388" s="27"/>
      <c r="U388" s="27"/>
      <c r="V388" s="27"/>
      <c r="W388" s="12" t="str">
        <f aca="false">IF(AND(I388&gt;0,R388&gt;0),(S388-R388)/R388,"")</f>
        <v/>
      </c>
      <c r="X388" s="12" t="str">
        <f aca="false">IF(AND(J388&gt;0,T388&gt;0),(U388-T388)/T388,"")</f>
        <v/>
      </c>
      <c r="Y388" s="12" t="str">
        <f aca="false">IF(AND(K388&gt;0,V388&gt;0),(V388-Resumen!$B$7)/Resumen!$B$7,"")</f>
        <v/>
      </c>
      <c r="Z388" s="28" t="str">
        <f aca="false">IF(AND(K388&gt;0,I388&gt;0,V388&gt;0,S388&gt;0),V388-S388,"")</f>
        <v/>
      </c>
      <c r="AA388" s="12" t="str">
        <f aca="false">IF(Z388&lt;&gt;"",Z388/S388,"")</f>
        <v/>
      </c>
      <c r="AB388" s="28" t="str">
        <f aca="false">IF(AND(K388&gt;0,J388&gt;0,V388&gt;0,U388&gt;0),V388-U388,"")</f>
        <v/>
      </c>
      <c r="AC388" s="12" t="str">
        <f aca="false">IF(AB388&lt;&gt;"",AB388/U388,"")</f>
        <v/>
      </c>
      <c r="AD388" s="27" t="n">
        <v>0</v>
      </c>
      <c r="AE388" s="27" t="n">
        <v>0</v>
      </c>
      <c r="AF388" s="27" t="n">
        <v>0</v>
      </c>
      <c r="AG388" s="28" t="n">
        <f aca="false">AD388+AE388+AF388</f>
        <v>0</v>
      </c>
      <c r="AH388" s="12" t="str">
        <f aca="false">IF(AG388&gt;0,AD388/AG388,"")</f>
        <v/>
      </c>
      <c r="AI388" s="27" t="n">
        <v>0</v>
      </c>
      <c r="AJ388" s="27" t="n">
        <v>0</v>
      </c>
      <c r="AK388" s="27" t="n">
        <v>0</v>
      </c>
      <c r="AL388" s="22" t="str">
        <f aca="false">IF(OR(AJ388&gt;0,AK388&gt;0),"Sí","No")</f>
        <v>No</v>
      </c>
      <c r="AM388" s="6"/>
      <c r="AN388" s="6"/>
      <c r="AO388" s="12" t="n">
        <f aca="false">IF(M388&gt;0,K388/M388,"")</f>
        <v>1</v>
      </c>
      <c r="AP388" s="22" t="str">
        <f aca="false">IF(M388&gt;=Resumen!$B$5,"Alto","Bajo")</f>
        <v>Bajo</v>
      </c>
      <c r="AQ388" s="22" t="str">
        <f aca="false">IF(AO388&gt;=Resumen!$B$28,"Alto","Bajo")</f>
        <v>Alto</v>
      </c>
      <c r="AR388" s="22" t="str">
        <f aca="false">AP388&amp;" Potencial / "&amp;AQ388&amp;" Share"</f>
        <v>Bajo Potencial / Alto Share</v>
      </c>
      <c r="AS388" s="22" t="str">
        <f aca="false">IF(Q388="Sí",IF(AO388&gt;=Resumen!$B$29,"Alto","Bajo"),"")</f>
        <v/>
      </c>
      <c r="AT388" s="22" t="str">
        <f aca="false">IF(AS388&lt;&gt;"",AP388&amp;" Potencial / "&amp;AS388&amp;" Share","")</f>
        <v/>
      </c>
      <c r="AU388" s="22" t="str">
        <f aca="false">IF(AH388="","Sin dato",IF(AH388-AO388&gt;Resumen!$B$6,"Sobre-exhibido",IF(AO388-AH388&gt;Resumen!$B$6,"Sub-exhibido","En línea")))</f>
        <v>Sin dato</v>
      </c>
      <c r="AV388" s="22" t="str">
        <f aca="false">IF(AT388="","",IF(AT388="Alto Potencial / Bajo Share",1,IF(AT388="Alto Potencial / Alto Share",2,IF(AT388="Bajo Potencial / Alto Share",3,4))))</f>
        <v/>
      </c>
      <c r="AW388" s="22" t="str">
        <f aca="false">IF(Q388="No","Sin competencia directa",IF(AV388=1,"1 - Foco Conquista (Alto Pot / Bajo Share)",IF(AV388=2,"2 - Foco Defensa (Alto Pot / Alto Share)",IF(AV388=3,"3 - Monitoreo (Bajo Pot / Alto Share)","4 - Baja Prioridad (Bajo Pot / Bajo Share)"))))</f>
        <v>Sin competencia directa</v>
      </c>
      <c r="AX388" s="12" t="str">
        <f aca="false">IF(OR(IFERROR(AND(W388&lt;&gt;"",Y388&lt;&gt;"",Y388-W388&gt;Resumen!$B$8),FALSE()),IFERROR(AND(X388&lt;&gt;"",Y388&lt;&gt;"",Y388-X388&gt;Resumen!$B$8),FALSE())),MAX(IF(IFERROR(AND(W388&lt;&gt;"",Y388&lt;&gt;"",Y388-W388&gt;Resumen!$B$8),FALSE()),Y388-W388,0),IF(IFERROR(AND(X388&lt;&gt;"",Y388&lt;&gt;"",Y388-X388&gt;Resumen!$B$8),FALSE()),Y388-X388,0)),"")</f>
        <v/>
      </c>
      <c r="AY388" s="22" t="str">
        <f aca="false">IF(OR(IFERROR(AND(W388&lt;&gt;"",Y388&lt;&gt;"",Y388-W388&gt;Resumen!$B$8),FALSE()),IFERROR(AND(X388&lt;&gt;"",Y388&lt;&gt;"",Y388-X388&gt;Resumen!$B$8),FALSE())),TRIM("Lays tiene mayor markup que "&amp;IF(IFERROR(AND(W388&lt;&gt;"",Y388&lt;&gt;"",Y388-W388&gt;Resumen!$B$8),FALSE()),"Quento ","")&amp;IF(IFERROR(AND(X388&lt;&gt;"",Y388&lt;&gt;"",Y388-X388&gt;Resumen!$B$8),FALSE()),"Julicroc ","")&amp;"en este PDV"),"")</f>
        <v/>
      </c>
      <c r="AZ388" s="22" t="str">
        <f aca="false">IF(COUNTIF('Plan Pehuamar - Lista'!$A$2:$A$167,A388)&gt;0,"Sí","No")</f>
        <v>No</v>
      </c>
      <c r="BA388" s="22" t="str">
        <f aca="false">IF(COUNTIF('Plan Combo 9+1'!$A$2:$A$226,A388)&gt;0,"Sí","No")</f>
        <v>No</v>
      </c>
      <c r="BB388" s="22" t="str">
        <f aca="false">IF(AH388="","No",IF(BA388="Sí",IF((AO388-AH388)&gt;Resumen!$B$6,"Sí","No"),IF((AO388-AH388)&gt;=Resumen!$B$132,"Sí","No")))</f>
        <v>No</v>
      </c>
      <c r="BC388" s="22" t="str">
        <f aca="false">IF(AND(N388="Sí",AL388="Sí",AI388=0),"Sí","No")</f>
        <v>No</v>
      </c>
      <c r="BD388" s="22" t="str">
        <f aca="false">IF(COUNTIF('Plan 9+1 (con Pehuamar)'!$A$2:$A$227,A388)&gt;0,"Sí","No")</f>
        <v>No</v>
      </c>
    </row>
    <row r="389" customFormat="false" ht="15" hidden="false" customHeight="true" outlineLevel="0" collapsed="false">
      <c r="A389" s="6" t="n">
        <v>403190</v>
      </c>
      <c r="B389" s="6" t="n">
        <v>2</v>
      </c>
      <c r="C389" s="6" t="n">
        <v>204</v>
      </c>
      <c r="D389" s="6" t="s">
        <v>359</v>
      </c>
      <c r="E389" s="6" t="s">
        <v>602</v>
      </c>
      <c r="F389" s="6" t="s">
        <v>201</v>
      </c>
      <c r="G389" s="6" t="s">
        <v>129</v>
      </c>
      <c r="H389" s="6" t="s">
        <v>197</v>
      </c>
      <c r="I389" s="27" t="n">
        <v>0</v>
      </c>
      <c r="J389" s="27" t="n">
        <v>0</v>
      </c>
      <c r="K389" s="27" t="n">
        <v>0.8</v>
      </c>
      <c r="L389" s="28" t="n">
        <f aca="false">I389+J389</f>
        <v>0</v>
      </c>
      <c r="M389" s="28" t="n">
        <f aca="false">L389+K389</f>
        <v>0.8</v>
      </c>
      <c r="N389" s="22" t="str">
        <f aca="false">IF(I389&gt;0,"Sí","No")</f>
        <v>No</v>
      </c>
      <c r="O389" s="22" t="str">
        <f aca="false">IF(J389&gt;0,"Sí","No")</f>
        <v>No</v>
      </c>
      <c r="P389" s="22" t="str">
        <f aca="false">IF(K389&gt;0,"Sí","No")</f>
        <v>Sí</v>
      </c>
      <c r="Q389" s="22" t="str">
        <f aca="false">IF(OR(I389&gt;0,J389&gt;0),"Sí","No")</f>
        <v>No</v>
      </c>
      <c r="R389" s="27"/>
      <c r="S389" s="27"/>
      <c r="T389" s="27"/>
      <c r="U389" s="27"/>
      <c r="V389" s="27"/>
      <c r="W389" s="12" t="str">
        <f aca="false">IF(AND(I389&gt;0,R389&gt;0),(S389-R389)/R389,"")</f>
        <v/>
      </c>
      <c r="X389" s="12" t="str">
        <f aca="false">IF(AND(J389&gt;0,T389&gt;0),(U389-T389)/T389,"")</f>
        <v/>
      </c>
      <c r="Y389" s="12" t="str">
        <f aca="false">IF(AND(K389&gt;0,V389&gt;0),(V389-Resumen!$B$7)/Resumen!$B$7,"")</f>
        <v/>
      </c>
      <c r="Z389" s="28" t="str">
        <f aca="false">IF(AND(K389&gt;0,I389&gt;0,V389&gt;0,S389&gt;0),V389-S389,"")</f>
        <v/>
      </c>
      <c r="AA389" s="12" t="str">
        <f aca="false">IF(Z389&lt;&gt;"",Z389/S389,"")</f>
        <v/>
      </c>
      <c r="AB389" s="28" t="str">
        <f aca="false">IF(AND(K389&gt;0,J389&gt;0,V389&gt;0,U389&gt;0),V389-U389,"")</f>
        <v/>
      </c>
      <c r="AC389" s="12" t="str">
        <f aca="false">IF(AB389&lt;&gt;"",AB389/U389,"")</f>
        <v/>
      </c>
      <c r="AD389" s="27" t="n">
        <v>0</v>
      </c>
      <c r="AE389" s="27" t="n">
        <v>0</v>
      </c>
      <c r="AF389" s="27" t="n">
        <v>0</v>
      </c>
      <c r="AG389" s="28" t="n">
        <f aca="false">AD389+AE389+AF389</f>
        <v>0</v>
      </c>
      <c r="AH389" s="12" t="str">
        <f aca="false">IF(AG389&gt;0,AD389/AG389,"")</f>
        <v/>
      </c>
      <c r="AI389" s="27" t="n">
        <v>0</v>
      </c>
      <c r="AJ389" s="27" t="n">
        <v>0</v>
      </c>
      <c r="AK389" s="27" t="n">
        <v>0</v>
      </c>
      <c r="AL389" s="22" t="str">
        <f aca="false">IF(OR(AJ389&gt;0,AK389&gt;0),"Sí","No")</f>
        <v>No</v>
      </c>
      <c r="AM389" s="6"/>
      <c r="AN389" s="6"/>
      <c r="AO389" s="12" t="n">
        <f aca="false">IF(M389&gt;0,K389/M389,"")</f>
        <v>1</v>
      </c>
      <c r="AP389" s="22" t="str">
        <f aca="false">IF(M389&gt;=Resumen!$B$5,"Alto","Bajo")</f>
        <v>Bajo</v>
      </c>
      <c r="AQ389" s="22" t="str">
        <f aca="false">IF(AO389&gt;=Resumen!$B$28,"Alto","Bajo")</f>
        <v>Alto</v>
      </c>
      <c r="AR389" s="22" t="str">
        <f aca="false">AP389&amp;" Potencial / "&amp;AQ389&amp;" Share"</f>
        <v>Bajo Potencial / Alto Share</v>
      </c>
      <c r="AS389" s="22" t="str">
        <f aca="false">IF(Q389="Sí",IF(AO389&gt;=Resumen!$B$29,"Alto","Bajo"),"")</f>
        <v/>
      </c>
      <c r="AT389" s="22" t="str">
        <f aca="false">IF(AS389&lt;&gt;"",AP389&amp;" Potencial / "&amp;AS389&amp;" Share","")</f>
        <v/>
      </c>
      <c r="AU389" s="22" t="str">
        <f aca="false">IF(AH389="","Sin dato",IF(AH389-AO389&gt;Resumen!$B$6,"Sobre-exhibido",IF(AO389-AH389&gt;Resumen!$B$6,"Sub-exhibido","En línea")))</f>
        <v>Sin dato</v>
      </c>
      <c r="AV389" s="22" t="str">
        <f aca="false">IF(AT389="","",IF(AT389="Alto Potencial / Bajo Share",1,IF(AT389="Alto Potencial / Alto Share",2,IF(AT389="Bajo Potencial / Alto Share",3,4))))</f>
        <v/>
      </c>
      <c r="AW389" s="22" t="str">
        <f aca="false">IF(Q389="No","Sin competencia directa",IF(AV389=1,"1 - Foco Conquista (Alto Pot / Bajo Share)",IF(AV389=2,"2 - Foco Defensa (Alto Pot / Alto Share)",IF(AV389=3,"3 - Monitoreo (Bajo Pot / Alto Share)","4 - Baja Prioridad (Bajo Pot / Bajo Share)"))))</f>
        <v>Sin competencia directa</v>
      </c>
      <c r="AX389" s="12" t="str">
        <f aca="false">IF(OR(IFERROR(AND(W389&lt;&gt;"",Y389&lt;&gt;"",Y389-W389&gt;Resumen!$B$8),FALSE()),IFERROR(AND(X389&lt;&gt;"",Y389&lt;&gt;"",Y389-X389&gt;Resumen!$B$8),FALSE())),MAX(IF(IFERROR(AND(W389&lt;&gt;"",Y389&lt;&gt;"",Y389-W389&gt;Resumen!$B$8),FALSE()),Y389-W389,0),IF(IFERROR(AND(X389&lt;&gt;"",Y389&lt;&gt;"",Y389-X389&gt;Resumen!$B$8),FALSE()),Y389-X389,0)),"")</f>
        <v/>
      </c>
      <c r="AY389" s="22" t="str">
        <f aca="false">IF(OR(IFERROR(AND(W389&lt;&gt;"",Y389&lt;&gt;"",Y389-W389&gt;Resumen!$B$8),FALSE()),IFERROR(AND(X389&lt;&gt;"",Y389&lt;&gt;"",Y389-X389&gt;Resumen!$B$8),FALSE())),TRIM("Lays tiene mayor markup que "&amp;IF(IFERROR(AND(W389&lt;&gt;"",Y389&lt;&gt;"",Y389-W389&gt;Resumen!$B$8),FALSE()),"Quento ","")&amp;IF(IFERROR(AND(X389&lt;&gt;"",Y389&lt;&gt;"",Y389-X389&gt;Resumen!$B$8),FALSE()),"Julicroc ","")&amp;"en este PDV"),"")</f>
        <v/>
      </c>
      <c r="AZ389" s="22" t="str">
        <f aca="false">IF(COUNTIF('Plan Pehuamar - Lista'!$A$2:$A$167,A389)&gt;0,"Sí","No")</f>
        <v>No</v>
      </c>
      <c r="BA389" s="22" t="str">
        <f aca="false">IF(COUNTIF('Plan Combo 9+1'!$A$2:$A$226,A389)&gt;0,"Sí","No")</f>
        <v>No</v>
      </c>
      <c r="BB389" s="22" t="str">
        <f aca="false">IF(AH389="","No",IF(BA389="Sí",IF((AO389-AH389)&gt;Resumen!$B$6,"Sí","No"),IF((AO389-AH389)&gt;=Resumen!$B$132,"Sí","No")))</f>
        <v>No</v>
      </c>
      <c r="BC389" s="22" t="str">
        <f aca="false">IF(AND(N389="Sí",AL389="Sí",AI389=0),"Sí","No")</f>
        <v>No</v>
      </c>
      <c r="BD389" s="22" t="str">
        <f aca="false">IF(COUNTIF('Plan 9+1 (con Pehuamar)'!$A$2:$A$227,A389)&gt;0,"Sí","No")</f>
        <v>No</v>
      </c>
    </row>
    <row r="390" customFormat="false" ht="15" hidden="false" customHeight="true" outlineLevel="0" collapsed="false">
      <c r="A390" s="6" t="n">
        <v>403211</v>
      </c>
      <c r="B390" s="6" t="n">
        <v>2</v>
      </c>
      <c r="C390" s="6" t="n">
        <v>204</v>
      </c>
      <c r="D390" s="6" t="s">
        <v>359</v>
      </c>
      <c r="E390" s="6" t="s">
        <v>603</v>
      </c>
      <c r="F390" s="6" t="s">
        <v>201</v>
      </c>
      <c r="G390" s="6" t="s">
        <v>129</v>
      </c>
      <c r="H390" s="6" t="s">
        <v>197</v>
      </c>
      <c r="I390" s="27" t="n">
        <v>15</v>
      </c>
      <c r="J390" s="27" t="n">
        <v>0</v>
      </c>
      <c r="K390" s="27" t="n">
        <v>10</v>
      </c>
      <c r="L390" s="28" t="n">
        <f aca="false">I390+J390</f>
        <v>15</v>
      </c>
      <c r="M390" s="28" t="n">
        <f aca="false">L390+K390</f>
        <v>25</v>
      </c>
      <c r="N390" s="22" t="str">
        <f aca="false">IF(I390&gt;0,"Sí","No")</f>
        <v>Sí</v>
      </c>
      <c r="O390" s="22" t="str">
        <f aca="false">IF(J390&gt;0,"Sí","No")</f>
        <v>No</v>
      </c>
      <c r="P390" s="22" t="str">
        <f aca="false">IF(K390&gt;0,"Sí","No")</f>
        <v>Sí</v>
      </c>
      <c r="Q390" s="22" t="str">
        <f aca="false">IF(OR(I390&gt;0,J390&gt;0),"Sí","No")</f>
        <v>Sí</v>
      </c>
      <c r="R390" s="27" t="n">
        <v>3500</v>
      </c>
      <c r="S390" s="27" t="n">
        <v>2500</v>
      </c>
      <c r="T390" s="27"/>
      <c r="U390" s="27"/>
      <c r="V390" s="27" t="n">
        <v>3500</v>
      </c>
      <c r="W390" s="12" t="n">
        <f aca="false">IF(AND(I390&gt;0,R390&gt;0),(S390-R390)/R390,"")</f>
        <v>-0.285714285714286</v>
      </c>
      <c r="X390" s="12" t="str">
        <f aca="false">IF(AND(J390&gt;0,T390&gt;0),(U390-T390)/T390,"")</f>
        <v/>
      </c>
      <c r="Y390" s="12" t="n">
        <f aca="false">IF(AND(K390&gt;0,V390&gt;0),(V390-Resumen!$B$7)/Resumen!$B$7,"")</f>
        <v>0.4</v>
      </c>
      <c r="Z390" s="28" t="n">
        <f aca="false">IF(AND(K390&gt;0,I390&gt;0,V390&gt;0,S390&gt;0),V390-S390,"")</f>
        <v>1000</v>
      </c>
      <c r="AA390" s="12" t="n">
        <f aca="false">IF(Z390&lt;&gt;"",Z390/S390,"")</f>
        <v>0.4</v>
      </c>
      <c r="AB390" s="28" t="str">
        <f aca="false">IF(AND(K390&gt;0,J390&gt;0,V390&gt;0,U390&gt;0),V390-U390,"")</f>
        <v/>
      </c>
      <c r="AC390" s="12" t="str">
        <f aca="false">IF(AB390&lt;&gt;"",AB390/U390,"")</f>
        <v/>
      </c>
      <c r="AD390" s="27" t="n">
        <v>4</v>
      </c>
      <c r="AE390" s="27" t="n">
        <v>4</v>
      </c>
      <c r="AF390" s="27" t="n">
        <v>0</v>
      </c>
      <c r="AG390" s="28" t="n">
        <f aca="false">AD390+AE390+AF390</f>
        <v>8</v>
      </c>
      <c r="AH390" s="12" t="n">
        <f aca="false">IF(AG390&gt;0,AD390/AG390,"")</f>
        <v>0.5</v>
      </c>
      <c r="AI390" s="27" t="n">
        <v>1</v>
      </c>
      <c r="AJ390" s="27" t="n">
        <v>0</v>
      </c>
      <c r="AK390" s="27" t="n">
        <v>0</v>
      </c>
      <c r="AL390" s="22" t="str">
        <f aca="false">IF(OR(AJ390&gt;0,AK390&gt;0),"Sí","No")</f>
        <v>No</v>
      </c>
      <c r="AM390" s="6" t="s">
        <v>198</v>
      </c>
      <c r="AN390" s="6"/>
      <c r="AO390" s="12" t="n">
        <f aca="false">IF(M390&gt;0,K390/M390,"")</f>
        <v>0.4</v>
      </c>
      <c r="AP390" s="22" t="str">
        <f aca="false">IF(M390&gt;=Resumen!$B$5,"Alto","Bajo")</f>
        <v>Bajo</v>
      </c>
      <c r="AQ390" s="22" t="str">
        <f aca="false">IF(AO390&gt;=Resumen!$B$28,"Alto","Bajo")</f>
        <v>Alto</v>
      </c>
      <c r="AR390" s="22" t="str">
        <f aca="false">AP390&amp;" Potencial / "&amp;AQ390&amp;" Share"</f>
        <v>Bajo Potencial / Alto Share</v>
      </c>
      <c r="AS390" s="22" t="str">
        <f aca="false">IF(Q390="Sí",IF(AO390&gt;=Resumen!$B$29,"Alto","Bajo"),"")</f>
        <v>Bajo</v>
      </c>
      <c r="AT390" s="22" t="str">
        <f aca="false">IF(AS390&lt;&gt;"",AP390&amp;" Potencial / "&amp;AS390&amp;" Share","")</f>
        <v>Bajo Potencial / Bajo Share</v>
      </c>
      <c r="AU390" s="22" t="str">
        <f aca="false">IF(AH390="","Sin dato",IF(AH390-AO390&gt;Resumen!$B$6,"Sobre-exhibido",IF(AO390-AH390&gt;Resumen!$B$6,"Sub-exhibido","En línea")))</f>
        <v>Sobre-exhibido</v>
      </c>
      <c r="AV390" s="22" t="n">
        <f aca="false">IF(AT390="","",IF(AT390="Alto Potencial / Bajo Share",1,IF(AT390="Alto Potencial / Alto Share",2,IF(AT390="Bajo Potencial / Alto Share",3,4))))</f>
        <v>4</v>
      </c>
      <c r="AW390" s="22" t="str">
        <f aca="false">IF(Q390="No","Sin competencia directa",IF(AV390=1,"1 - Foco Conquista (Alto Pot / Bajo Share)",IF(AV390=2,"2 - Foco Defensa (Alto Pot / Alto Share)",IF(AV390=3,"3 - Monitoreo (Bajo Pot / Alto Share)","4 - Baja Prioridad (Bajo Pot / Bajo Share)"))))</f>
        <v>4 - Baja Prioridad (Bajo Pot / Bajo Share)</v>
      </c>
      <c r="AX390" s="12" t="n">
        <f aca="false">IF(OR(IFERROR(AND(W390&lt;&gt;"",Y390&lt;&gt;"",Y390-W390&gt;Resumen!$B$8),FALSE()),IFERROR(AND(X390&lt;&gt;"",Y390&lt;&gt;"",Y390-X390&gt;Resumen!$B$8),FALSE())),MAX(IF(IFERROR(AND(W390&lt;&gt;"",Y390&lt;&gt;"",Y390-W390&gt;Resumen!$B$8),FALSE()),Y390-W390,0),IF(IFERROR(AND(X390&lt;&gt;"",Y390&lt;&gt;"",Y390-X390&gt;Resumen!$B$8),FALSE()),Y390-X390,0)),"")</f>
        <v>0.685714285714286</v>
      </c>
      <c r="AY390" s="22" t="str">
        <f aca="false">IF(OR(IFERROR(AND(W390&lt;&gt;"",Y390&lt;&gt;"",Y390-W390&gt;Resumen!$B$8),FALSE()),IFERROR(AND(X390&lt;&gt;"",Y390&lt;&gt;"",Y390-X390&gt;Resumen!$B$8),FALSE())),TRIM("Lays tiene mayor markup que "&amp;IF(IFERROR(AND(W390&lt;&gt;"",Y390&lt;&gt;"",Y390-W390&gt;Resumen!$B$8),FALSE()),"Quento ","")&amp;IF(IFERROR(AND(X390&lt;&gt;"",Y390&lt;&gt;"",Y390-X390&gt;Resumen!$B$8),FALSE()),"Julicroc ","")&amp;"en este PDV"),"")</f>
        <v>Lays tiene mayor markup que Quento en este PDV</v>
      </c>
      <c r="AZ390" s="22" t="str">
        <f aca="false">IF(COUNTIF('Plan Pehuamar - Lista'!$A$2:$A$167,A390)&gt;0,"Sí","No")</f>
        <v>No</v>
      </c>
      <c r="BA390" s="22" t="str">
        <f aca="false">IF(COUNTIF('Plan Combo 9+1'!$A$2:$A$226,A390)&gt;0,"Sí","No")</f>
        <v>No</v>
      </c>
      <c r="BB390" s="22" t="str">
        <f aca="false">IF(AH390="","No",IF(BA390="Sí",IF((AO390-AH390)&gt;Resumen!$B$6,"Sí","No"),IF((AO390-AH390)&gt;=Resumen!$B$132,"Sí","No")))</f>
        <v>No</v>
      </c>
      <c r="BC390" s="22" t="str">
        <f aca="false">IF(AND(N390="Sí",AL390="Sí",AI390=0),"Sí","No")</f>
        <v>No</v>
      </c>
      <c r="BD390" s="22" t="str">
        <f aca="false">IF(COUNTIF('Plan 9+1 (con Pehuamar)'!$A$2:$A$227,A390)&gt;0,"Sí","No")</f>
        <v>No</v>
      </c>
    </row>
    <row r="391" customFormat="false" ht="15" hidden="false" customHeight="true" outlineLevel="0" collapsed="false">
      <c r="A391" s="6" t="n">
        <v>403291</v>
      </c>
      <c r="B391" s="6" t="n">
        <v>2</v>
      </c>
      <c r="C391" s="6" t="n">
        <v>204</v>
      </c>
      <c r="D391" s="6" t="s">
        <v>359</v>
      </c>
      <c r="E391" s="6" t="s">
        <v>604</v>
      </c>
      <c r="F391" s="6" t="s">
        <v>196</v>
      </c>
      <c r="G391" s="6" t="s">
        <v>129</v>
      </c>
      <c r="H391" s="6" t="s">
        <v>197</v>
      </c>
      <c r="I391" s="27" t="n">
        <v>6</v>
      </c>
      <c r="J391" s="27" t="n">
        <v>0</v>
      </c>
      <c r="K391" s="27" t="n">
        <v>2</v>
      </c>
      <c r="L391" s="28" t="n">
        <f aca="false">I391+J391</f>
        <v>6</v>
      </c>
      <c r="M391" s="28" t="n">
        <f aca="false">L391+K391</f>
        <v>8</v>
      </c>
      <c r="N391" s="22" t="str">
        <f aca="false">IF(I391&gt;0,"Sí","No")</f>
        <v>Sí</v>
      </c>
      <c r="O391" s="22" t="str">
        <f aca="false">IF(J391&gt;0,"Sí","No")</f>
        <v>No</v>
      </c>
      <c r="P391" s="22" t="str">
        <f aca="false">IF(K391&gt;0,"Sí","No")</f>
        <v>Sí</v>
      </c>
      <c r="Q391" s="22" t="str">
        <f aca="false">IF(OR(I391&gt;0,J391&gt;0),"Sí","No")</f>
        <v>Sí</v>
      </c>
      <c r="R391" s="27" t="n">
        <v>1700</v>
      </c>
      <c r="S391" s="27" t="n">
        <v>2700</v>
      </c>
      <c r="T391" s="27"/>
      <c r="U391" s="27"/>
      <c r="V391" s="27" t="n">
        <v>3500</v>
      </c>
      <c r="W391" s="12" t="n">
        <f aca="false">IF(AND(I391&gt;0,R391&gt;0),(S391-R391)/R391,"")</f>
        <v>0.588235294117647</v>
      </c>
      <c r="X391" s="12" t="str">
        <f aca="false">IF(AND(J391&gt;0,T391&gt;0),(U391-T391)/T391,"")</f>
        <v/>
      </c>
      <c r="Y391" s="12" t="n">
        <f aca="false">IF(AND(K391&gt;0,V391&gt;0),(V391-Resumen!$B$7)/Resumen!$B$7,"")</f>
        <v>0.4</v>
      </c>
      <c r="Z391" s="28" t="n">
        <f aca="false">IF(AND(K391&gt;0,I391&gt;0,V391&gt;0,S391&gt;0),V391-S391,"")</f>
        <v>800</v>
      </c>
      <c r="AA391" s="12" t="n">
        <f aca="false">IF(Z391&lt;&gt;"",Z391/S391,"")</f>
        <v>0.296296296296296</v>
      </c>
      <c r="AB391" s="28" t="str">
        <f aca="false">IF(AND(K391&gt;0,J391&gt;0,V391&gt;0,U391&gt;0),V391-U391,"")</f>
        <v/>
      </c>
      <c r="AC391" s="12" t="str">
        <f aca="false">IF(AB391&lt;&gt;"",AB391/U391,"")</f>
        <v/>
      </c>
      <c r="AD391" s="27" t="n">
        <v>1</v>
      </c>
      <c r="AE391" s="27" t="n">
        <v>2</v>
      </c>
      <c r="AF391" s="27" t="n">
        <v>0</v>
      </c>
      <c r="AG391" s="28" t="n">
        <f aca="false">AD391+AE391+AF391</f>
        <v>3</v>
      </c>
      <c r="AH391" s="12" t="n">
        <f aca="false">IF(AG391&gt;0,AD391/AG391,"")</f>
        <v>0.333333333333333</v>
      </c>
      <c r="AI391" s="27" t="n">
        <v>1</v>
      </c>
      <c r="AJ391" s="27" t="n">
        <v>1</v>
      </c>
      <c r="AK391" s="27" t="n">
        <v>0</v>
      </c>
      <c r="AL391" s="22" t="str">
        <f aca="false">IF(OR(AJ391&gt;0,AK391&gt;0),"Sí","No")</f>
        <v>Sí</v>
      </c>
      <c r="AM391" s="6" t="s">
        <v>198</v>
      </c>
      <c r="AN391" s="6"/>
      <c r="AO391" s="12" t="n">
        <f aca="false">IF(M391&gt;0,K391/M391,"")</f>
        <v>0.25</v>
      </c>
      <c r="AP391" s="22" t="str">
        <f aca="false">IF(M391&gt;=Resumen!$B$5,"Alto","Bajo")</f>
        <v>Bajo</v>
      </c>
      <c r="AQ391" s="22" t="str">
        <f aca="false">IF(AO391&gt;=Resumen!$B$28,"Alto","Bajo")</f>
        <v>Bajo</v>
      </c>
      <c r="AR391" s="22" t="str">
        <f aca="false">AP391&amp;" Potencial / "&amp;AQ391&amp;" Share"</f>
        <v>Bajo Potencial / Bajo Share</v>
      </c>
      <c r="AS391" s="22" t="str">
        <f aca="false">IF(Q391="Sí",IF(AO391&gt;=Resumen!$B$29,"Alto","Bajo"),"")</f>
        <v>Bajo</v>
      </c>
      <c r="AT391" s="22" t="str">
        <f aca="false">IF(AS391&lt;&gt;"",AP391&amp;" Potencial / "&amp;AS391&amp;" Share","")</f>
        <v>Bajo Potencial / Bajo Share</v>
      </c>
      <c r="AU391" s="22" t="str">
        <f aca="false">IF(AH391="","Sin dato",IF(AH391-AO391&gt;Resumen!$B$6,"Sobre-exhibido",IF(AO391-AH391&gt;Resumen!$B$6,"Sub-exhibido","En línea")))</f>
        <v>Sobre-exhibido</v>
      </c>
      <c r="AV391" s="22" t="n">
        <f aca="false">IF(AT391="","",IF(AT391="Alto Potencial / Bajo Share",1,IF(AT391="Alto Potencial / Alto Share",2,IF(AT391="Bajo Potencial / Alto Share",3,4))))</f>
        <v>4</v>
      </c>
      <c r="AW391" s="22" t="str">
        <f aca="false">IF(Q391="No","Sin competencia directa",IF(AV391=1,"1 - Foco Conquista (Alto Pot / Bajo Share)",IF(AV391=2,"2 - Foco Defensa (Alto Pot / Alto Share)",IF(AV391=3,"3 - Monitoreo (Bajo Pot / Alto Share)","4 - Baja Prioridad (Bajo Pot / Bajo Share)"))))</f>
        <v>4 - Baja Prioridad (Bajo Pot / Bajo Share)</v>
      </c>
      <c r="AX391" s="12" t="str">
        <f aca="false">IF(OR(IFERROR(AND(W391&lt;&gt;"",Y391&lt;&gt;"",Y391-W391&gt;Resumen!$B$8),FALSE()),IFERROR(AND(X391&lt;&gt;"",Y391&lt;&gt;"",Y391-X391&gt;Resumen!$B$8),FALSE())),MAX(IF(IFERROR(AND(W391&lt;&gt;"",Y391&lt;&gt;"",Y391-W391&gt;Resumen!$B$8),FALSE()),Y391-W391,0),IF(IFERROR(AND(X391&lt;&gt;"",Y391&lt;&gt;"",Y391-X391&gt;Resumen!$B$8),FALSE()),Y391-X391,0)),"")</f>
        <v/>
      </c>
      <c r="AY391" s="22" t="str">
        <f aca="false">IF(OR(IFERROR(AND(W391&lt;&gt;"",Y391&lt;&gt;"",Y391-W391&gt;Resumen!$B$8),FALSE()),IFERROR(AND(X391&lt;&gt;"",Y391&lt;&gt;"",Y391-X391&gt;Resumen!$B$8),FALSE())),TRIM("Lays tiene mayor markup que "&amp;IF(IFERROR(AND(W391&lt;&gt;"",Y391&lt;&gt;"",Y391-W391&gt;Resumen!$B$8),FALSE()),"Quento ","")&amp;IF(IFERROR(AND(X391&lt;&gt;"",Y391&lt;&gt;"",Y391-X391&gt;Resumen!$B$8),FALSE()),"Julicroc ","")&amp;"en este PDV"),"")</f>
        <v/>
      </c>
      <c r="AZ391" s="22" t="str">
        <f aca="false">IF(COUNTIF('Plan Pehuamar - Lista'!$A$2:$A$167,A391)&gt;0,"Sí","No")</f>
        <v>No</v>
      </c>
      <c r="BA391" s="22" t="str">
        <f aca="false">IF(COUNTIF('Plan Combo 9+1'!$A$2:$A$226,A391)&gt;0,"Sí","No")</f>
        <v>No</v>
      </c>
      <c r="BB391" s="22" t="str">
        <f aca="false">IF(AH391="","No",IF(BA391="Sí",IF((AO391-AH391)&gt;Resumen!$B$6,"Sí","No"),IF((AO391-AH391)&gt;=Resumen!$B$132,"Sí","No")))</f>
        <v>No</v>
      </c>
      <c r="BC391" s="22" t="str">
        <f aca="false">IF(AND(N391="Sí",AL391="Sí",AI391=0),"Sí","No")</f>
        <v>No</v>
      </c>
      <c r="BD391" s="22" t="str">
        <f aca="false">IF(COUNTIF('Plan 9+1 (con Pehuamar)'!$A$2:$A$227,A391)&gt;0,"Sí","No")</f>
        <v>No</v>
      </c>
    </row>
    <row r="392" customFormat="false" ht="15" hidden="false" customHeight="true" outlineLevel="0" collapsed="false">
      <c r="A392" s="6" t="n">
        <v>403319</v>
      </c>
      <c r="B392" s="6" t="n">
        <v>2</v>
      </c>
      <c r="C392" s="6" t="n">
        <v>204</v>
      </c>
      <c r="D392" s="6" t="s">
        <v>359</v>
      </c>
      <c r="E392" s="6" t="s">
        <v>605</v>
      </c>
      <c r="F392" s="6" t="s">
        <v>196</v>
      </c>
      <c r="G392" s="6" t="s">
        <v>129</v>
      </c>
      <c r="H392" s="6" t="s">
        <v>197</v>
      </c>
      <c r="I392" s="27" t="n">
        <v>8</v>
      </c>
      <c r="J392" s="27" t="n">
        <v>0</v>
      </c>
      <c r="K392" s="27" t="n">
        <v>5</v>
      </c>
      <c r="L392" s="28" t="n">
        <f aca="false">I392+J392</f>
        <v>8</v>
      </c>
      <c r="M392" s="28" t="n">
        <f aca="false">L392+K392</f>
        <v>13</v>
      </c>
      <c r="N392" s="22" t="str">
        <f aca="false">IF(I392&gt;0,"Sí","No")</f>
        <v>Sí</v>
      </c>
      <c r="O392" s="22" t="str">
        <f aca="false">IF(J392&gt;0,"Sí","No")</f>
        <v>No</v>
      </c>
      <c r="P392" s="22" t="str">
        <f aca="false">IF(K392&gt;0,"Sí","No")</f>
        <v>Sí</v>
      </c>
      <c r="Q392" s="22" t="str">
        <f aca="false">IF(OR(I392&gt;0,J392&gt;0),"Sí","No")</f>
        <v>Sí</v>
      </c>
      <c r="R392" s="27" t="n">
        <v>1800</v>
      </c>
      <c r="S392" s="27" t="n">
        <v>2800</v>
      </c>
      <c r="T392" s="27"/>
      <c r="U392" s="27"/>
      <c r="V392" s="27" t="n">
        <v>3500</v>
      </c>
      <c r="W392" s="12" t="n">
        <f aca="false">IF(AND(I392&gt;0,R392&gt;0),(S392-R392)/R392,"")</f>
        <v>0.555555555555556</v>
      </c>
      <c r="X392" s="12" t="str">
        <f aca="false">IF(AND(J392&gt;0,T392&gt;0),(U392-T392)/T392,"")</f>
        <v/>
      </c>
      <c r="Y392" s="12" t="n">
        <f aca="false">IF(AND(K392&gt;0,V392&gt;0),(V392-Resumen!$B$7)/Resumen!$B$7,"")</f>
        <v>0.4</v>
      </c>
      <c r="Z392" s="28" t="n">
        <f aca="false">IF(AND(K392&gt;0,I392&gt;0,V392&gt;0,S392&gt;0),V392-S392,"")</f>
        <v>700</v>
      </c>
      <c r="AA392" s="12" t="n">
        <f aca="false">IF(Z392&lt;&gt;"",Z392/S392,"")</f>
        <v>0.25</v>
      </c>
      <c r="AB392" s="28" t="str">
        <f aca="false">IF(AND(K392&gt;0,J392&gt;0,V392&gt;0,U392&gt;0),V392-U392,"")</f>
        <v/>
      </c>
      <c r="AC392" s="12" t="str">
        <f aca="false">IF(AB392&lt;&gt;"",AB392/U392,"")</f>
        <v/>
      </c>
      <c r="AD392" s="27" t="n">
        <v>2</v>
      </c>
      <c r="AE392" s="27" t="n">
        <v>5</v>
      </c>
      <c r="AF392" s="27" t="n">
        <v>0</v>
      </c>
      <c r="AG392" s="28" t="n">
        <f aca="false">AD392+AE392+AF392</f>
        <v>7</v>
      </c>
      <c r="AH392" s="12" t="n">
        <f aca="false">IF(AG392&gt;0,AD392/AG392,"")</f>
        <v>0.285714285714286</v>
      </c>
      <c r="AI392" s="27" t="n">
        <v>1</v>
      </c>
      <c r="AJ392" s="27" t="n">
        <v>1</v>
      </c>
      <c r="AK392" s="27" t="n">
        <v>0</v>
      </c>
      <c r="AL392" s="22" t="str">
        <f aca="false">IF(OR(AJ392&gt;0,AK392&gt;0),"Sí","No")</f>
        <v>Sí</v>
      </c>
      <c r="AM392" s="6" t="s">
        <v>198</v>
      </c>
      <c r="AN392" s="6"/>
      <c r="AO392" s="12" t="n">
        <f aca="false">IF(M392&gt;0,K392/M392,"")</f>
        <v>0.384615384615385</v>
      </c>
      <c r="AP392" s="22" t="str">
        <f aca="false">IF(M392&gt;=Resumen!$B$5,"Alto","Bajo")</f>
        <v>Bajo</v>
      </c>
      <c r="AQ392" s="22" t="str">
        <f aca="false">IF(AO392&gt;=Resumen!$B$28,"Alto","Bajo")</f>
        <v>Bajo</v>
      </c>
      <c r="AR392" s="22" t="str">
        <f aca="false">AP392&amp;" Potencial / "&amp;AQ392&amp;" Share"</f>
        <v>Bajo Potencial / Bajo Share</v>
      </c>
      <c r="AS392" s="22" t="str">
        <f aca="false">IF(Q392="Sí",IF(AO392&gt;=Resumen!$B$29,"Alto","Bajo"),"")</f>
        <v>Bajo</v>
      </c>
      <c r="AT392" s="22" t="str">
        <f aca="false">IF(AS392&lt;&gt;"",AP392&amp;" Potencial / "&amp;AS392&amp;" Share","")</f>
        <v>Bajo Potencial / Bajo Share</v>
      </c>
      <c r="AU392" s="22" t="str">
        <f aca="false">IF(AH392="","Sin dato",IF(AH392-AO392&gt;Resumen!$B$6,"Sobre-exhibido",IF(AO392-AH392&gt;Resumen!$B$6,"Sub-exhibido","En línea")))</f>
        <v>Sub-exhibido</v>
      </c>
      <c r="AV392" s="22" t="n">
        <f aca="false">IF(AT392="","",IF(AT392="Alto Potencial / Bajo Share",1,IF(AT392="Alto Potencial / Alto Share",2,IF(AT392="Bajo Potencial / Alto Share",3,4))))</f>
        <v>4</v>
      </c>
      <c r="AW392" s="22" t="str">
        <f aca="false">IF(Q392="No","Sin competencia directa",IF(AV392=1,"1 - Foco Conquista (Alto Pot / Bajo Share)",IF(AV392=2,"2 - Foco Defensa (Alto Pot / Alto Share)",IF(AV392=3,"3 - Monitoreo (Bajo Pot / Alto Share)","4 - Baja Prioridad (Bajo Pot / Bajo Share)"))))</f>
        <v>4 - Baja Prioridad (Bajo Pot / Bajo Share)</v>
      </c>
      <c r="AX392" s="12" t="str">
        <f aca="false">IF(OR(IFERROR(AND(W392&lt;&gt;"",Y392&lt;&gt;"",Y392-W392&gt;Resumen!$B$8),FALSE()),IFERROR(AND(X392&lt;&gt;"",Y392&lt;&gt;"",Y392-X392&gt;Resumen!$B$8),FALSE())),MAX(IF(IFERROR(AND(W392&lt;&gt;"",Y392&lt;&gt;"",Y392-W392&gt;Resumen!$B$8),FALSE()),Y392-W392,0),IF(IFERROR(AND(X392&lt;&gt;"",Y392&lt;&gt;"",Y392-X392&gt;Resumen!$B$8),FALSE()),Y392-X392,0)),"")</f>
        <v/>
      </c>
      <c r="AY392" s="22" t="str">
        <f aca="false">IF(OR(IFERROR(AND(W392&lt;&gt;"",Y392&lt;&gt;"",Y392-W392&gt;Resumen!$B$8),FALSE()),IFERROR(AND(X392&lt;&gt;"",Y392&lt;&gt;"",Y392-X392&gt;Resumen!$B$8),FALSE())),TRIM("Lays tiene mayor markup que "&amp;IF(IFERROR(AND(W392&lt;&gt;"",Y392&lt;&gt;"",Y392-W392&gt;Resumen!$B$8),FALSE()),"Quento ","")&amp;IF(IFERROR(AND(X392&lt;&gt;"",Y392&lt;&gt;"",Y392-X392&gt;Resumen!$B$8),FALSE()),"Julicroc ","")&amp;"en este PDV"),"")</f>
        <v/>
      </c>
      <c r="AZ392" s="22" t="str">
        <f aca="false">IF(COUNTIF('Plan Pehuamar - Lista'!$A$2:$A$167,A392)&gt;0,"Sí","No")</f>
        <v>No</v>
      </c>
      <c r="BA392" s="22" t="str">
        <f aca="false">IF(COUNTIF('Plan Combo 9+1'!$A$2:$A$226,A392)&gt;0,"Sí","No")</f>
        <v>No</v>
      </c>
      <c r="BB392" s="22" t="str">
        <f aca="false">IF(AH392="","No",IF(BA392="Sí",IF((AO392-AH392)&gt;Resumen!$B$6,"Sí","No"),IF((AO392-AH392)&gt;=Resumen!$B$132,"Sí","No")))</f>
        <v>No</v>
      </c>
      <c r="BC392" s="22" t="str">
        <f aca="false">IF(AND(N392="Sí",AL392="Sí",AI392=0),"Sí","No")</f>
        <v>No</v>
      </c>
      <c r="BD392" s="22" t="str">
        <f aca="false">IF(COUNTIF('Plan 9+1 (con Pehuamar)'!$A$2:$A$227,A392)&gt;0,"Sí","No")</f>
        <v>No</v>
      </c>
    </row>
    <row r="393" customFormat="false" ht="15" hidden="false" customHeight="true" outlineLevel="0" collapsed="false">
      <c r="A393" s="6" t="n">
        <v>403340</v>
      </c>
      <c r="B393" s="6" t="n">
        <v>2</v>
      </c>
      <c r="C393" s="6" t="n">
        <v>204</v>
      </c>
      <c r="D393" s="6" t="s">
        <v>359</v>
      </c>
      <c r="E393" s="6" t="s">
        <v>606</v>
      </c>
      <c r="F393" s="6" t="s">
        <v>196</v>
      </c>
      <c r="G393" s="6" t="s">
        <v>129</v>
      </c>
      <c r="H393" s="6" t="s">
        <v>197</v>
      </c>
      <c r="I393" s="27" t="n">
        <v>0</v>
      </c>
      <c r="J393" s="27" t="n">
        <v>0</v>
      </c>
      <c r="K393" s="27" t="n">
        <v>0.6</v>
      </c>
      <c r="L393" s="28" t="n">
        <f aca="false">I393+J393</f>
        <v>0</v>
      </c>
      <c r="M393" s="28" t="n">
        <f aca="false">L393+K393</f>
        <v>0.6</v>
      </c>
      <c r="N393" s="22" t="str">
        <f aca="false">IF(I393&gt;0,"Sí","No")</f>
        <v>No</v>
      </c>
      <c r="O393" s="22" t="str">
        <f aca="false">IF(J393&gt;0,"Sí","No")</f>
        <v>No</v>
      </c>
      <c r="P393" s="22" t="str">
        <f aca="false">IF(K393&gt;0,"Sí","No")</f>
        <v>Sí</v>
      </c>
      <c r="Q393" s="22" t="str">
        <f aca="false">IF(OR(I393&gt;0,J393&gt;0),"Sí","No")</f>
        <v>No</v>
      </c>
      <c r="R393" s="27"/>
      <c r="S393" s="27"/>
      <c r="T393" s="27"/>
      <c r="U393" s="27"/>
      <c r="V393" s="27"/>
      <c r="W393" s="12" t="str">
        <f aca="false">IF(AND(I393&gt;0,R393&gt;0),(S393-R393)/R393,"")</f>
        <v/>
      </c>
      <c r="X393" s="12" t="str">
        <f aca="false">IF(AND(J393&gt;0,T393&gt;0),(U393-T393)/T393,"")</f>
        <v/>
      </c>
      <c r="Y393" s="12" t="str">
        <f aca="false">IF(AND(K393&gt;0,V393&gt;0),(V393-Resumen!$B$7)/Resumen!$B$7,"")</f>
        <v/>
      </c>
      <c r="Z393" s="28" t="str">
        <f aca="false">IF(AND(K393&gt;0,I393&gt;0,V393&gt;0,S393&gt;0),V393-S393,"")</f>
        <v/>
      </c>
      <c r="AA393" s="12" t="str">
        <f aca="false">IF(Z393&lt;&gt;"",Z393/S393,"")</f>
        <v/>
      </c>
      <c r="AB393" s="28" t="str">
        <f aca="false">IF(AND(K393&gt;0,J393&gt;0,V393&gt;0,U393&gt;0),V393-U393,"")</f>
        <v/>
      </c>
      <c r="AC393" s="12" t="str">
        <f aca="false">IF(AB393&lt;&gt;"",AB393/U393,"")</f>
        <v/>
      </c>
      <c r="AD393" s="27" t="n">
        <v>0</v>
      </c>
      <c r="AE393" s="27" t="n">
        <v>0</v>
      </c>
      <c r="AF393" s="27" t="n">
        <v>0</v>
      </c>
      <c r="AG393" s="28" t="n">
        <f aca="false">AD393+AE393+AF393</f>
        <v>0</v>
      </c>
      <c r="AH393" s="12" t="str">
        <f aca="false">IF(AG393&gt;0,AD393/AG393,"")</f>
        <v/>
      </c>
      <c r="AI393" s="27" t="n">
        <v>0</v>
      </c>
      <c r="AJ393" s="27" t="n">
        <v>0</v>
      </c>
      <c r="AK393" s="27" t="n">
        <v>0</v>
      </c>
      <c r="AL393" s="22" t="str">
        <f aca="false">IF(OR(AJ393&gt;0,AK393&gt;0),"Sí","No")</f>
        <v>No</v>
      </c>
      <c r="AM393" s="6"/>
      <c r="AN393" s="6"/>
      <c r="AO393" s="12" t="n">
        <f aca="false">IF(M393&gt;0,K393/M393,"")</f>
        <v>1</v>
      </c>
      <c r="AP393" s="22" t="str">
        <f aca="false">IF(M393&gt;=Resumen!$B$5,"Alto","Bajo")</f>
        <v>Bajo</v>
      </c>
      <c r="AQ393" s="22" t="str">
        <f aca="false">IF(AO393&gt;=Resumen!$B$28,"Alto","Bajo")</f>
        <v>Alto</v>
      </c>
      <c r="AR393" s="22" t="str">
        <f aca="false">AP393&amp;" Potencial / "&amp;AQ393&amp;" Share"</f>
        <v>Bajo Potencial / Alto Share</v>
      </c>
      <c r="AS393" s="22" t="str">
        <f aca="false">IF(Q393="Sí",IF(AO393&gt;=Resumen!$B$29,"Alto","Bajo"),"")</f>
        <v/>
      </c>
      <c r="AT393" s="22" t="str">
        <f aca="false">IF(AS393&lt;&gt;"",AP393&amp;" Potencial / "&amp;AS393&amp;" Share","")</f>
        <v/>
      </c>
      <c r="AU393" s="22" t="str">
        <f aca="false">IF(AH393="","Sin dato",IF(AH393-AO393&gt;Resumen!$B$6,"Sobre-exhibido",IF(AO393-AH393&gt;Resumen!$B$6,"Sub-exhibido","En línea")))</f>
        <v>Sin dato</v>
      </c>
      <c r="AV393" s="22" t="str">
        <f aca="false">IF(AT393="","",IF(AT393="Alto Potencial / Bajo Share",1,IF(AT393="Alto Potencial / Alto Share",2,IF(AT393="Bajo Potencial / Alto Share",3,4))))</f>
        <v/>
      </c>
      <c r="AW393" s="22" t="str">
        <f aca="false">IF(Q393="No","Sin competencia directa",IF(AV393=1,"1 - Foco Conquista (Alto Pot / Bajo Share)",IF(AV393=2,"2 - Foco Defensa (Alto Pot / Alto Share)",IF(AV393=3,"3 - Monitoreo (Bajo Pot / Alto Share)","4 - Baja Prioridad (Bajo Pot / Bajo Share)"))))</f>
        <v>Sin competencia directa</v>
      </c>
      <c r="AX393" s="12" t="str">
        <f aca="false">IF(OR(IFERROR(AND(W393&lt;&gt;"",Y393&lt;&gt;"",Y393-W393&gt;Resumen!$B$8),FALSE()),IFERROR(AND(X393&lt;&gt;"",Y393&lt;&gt;"",Y393-X393&gt;Resumen!$B$8),FALSE())),MAX(IF(IFERROR(AND(W393&lt;&gt;"",Y393&lt;&gt;"",Y393-W393&gt;Resumen!$B$8),FALSE()),Y393-W393,0),IF(IFERROR(AND(X393&lt;&gt;"",Y393&lt;&gt;"",Y393-X393&gt;Resumen!$B$8),FALSE()),Y393-X393,0)),"")</f>
        <v/>
      </c>
      <c r="AY393" s="22" t="str">
        <f aca="false">IF(OR(IFERROR(AND(W393&lt;&gt;"",Y393&lt;&gt;"",Y393-W393&gt;Resumen!$B$8),FALSE()),IFERROR(AND(X393&lt;&gt;"",Y393&lt;&gt;"",Y393-X393&gt;Resumen!$B$8),FALSE())),TRIM("Lays tiene mayor markup que "&amp;IF(IFERROR(AND(W393&lt;&gt;"",Y393&lt;&gt;"",Y393-W393&gt;Resumen!$B$8),FALSE()),"Quento ","")&amp;IF(IFERROR(AND(X393&lt;&gt;"",Y393&lt;&gt;"",Y393-X393&gt;Resumen!$B$8),FALSE()),"Julicroc ","")&amp;"en este PDV"),"")</f>
        <v/>
      </c>
      <c r="AZ393" s="22" t="str">
        <f aca="false">IF(COUNTIF('Plan Pehuamar - Lista'!$A$2:$A$167,A393)&gt;0,"Sí","No")</f>
        <v>No</v>
      </c>
      <c r="BA393" s="22" t="str">
        <f aca="false">IF(COUNTIF('Plan Combo 9+1'!$A$2:$A$226,A393)&gt;0,"Sí","No")</f>
        <v>No</v>
      </c>
      <c r="BB393" s="22" t="str">
        <f aca="false">IF(AH393="","No",IF(BA393="Sí",IF((AO393-AH393)&gt;Resumen!$B$6,"Sí","No"),IF((AO393-AH393)&gt;=Resumen!$B$132,"Sí","No")))</f>
        <v>No</v>
      </c>
      <c r="BC393" s="22" t="str">
        <f aca="false">IF(AND(N393="Sí",AL393="Sí",AI393=0),"Sí","No")</f>
        <v>No</v>
      </c>
      <c r="BD393" s="22" t="str">
        <f aca="false">IF(COUNTIF('Plan 9+1 (con Pehuamar)'!$A$2:$A$227,A393)&gt;0,"Sí","No")</f>
        <v>No</v>
      </c>
    </row>
    <row r="394" customFormat="false" ht="15" hidden="false" customHeight="true" outlineLevel="0" collapsed="false">
      <c r="A394" s="6" t="n">
        <v>403346</v>
      </c>
      <c r="B394" s="6" t="n">
        <v>2</v>
      </c>
      <c r="C394" s="6" t="n">
        <v>204</v>
      </c>
      <c r="D394" s="6" t="s">
        <v>359</v>
      </c>
      <c r="E394" s="6" t="s">
        <v>607</v>
      </c>
      <c r="F394" s="6" t="s">
        <v>196</v>
      </c>
      <c r="G394" s="6" t="s">
        <v>129</v>
      </c>
      <c r="H394" s="6" t="s">
        <v>197</v>
      </c>
      <c r="I394" s="27" t="n">
        <v>0</v>
      </c>
      <c r="J394" s="27" t="n">
        <v>0</v>
      </c>
      <c r="K394" s="27" t="n">
        <v>1.1</v>
      </c>
      <c r="L394" s="28" t="n">
        <f aca="false">I394+J394</f>
        <v>0</v>
      </c>
      <c r="M394" s="28" t="n">
        <f aca="false">L394+K394</f>
        <v>1.1</v>
      </c>
      <c r="N394" s="22" t="str">
        <f aca="false">IF(I394&gt;0,"Sí","No")</f>
        <v>No</v>
      </c>
      <c r="O394" s="22" t="str">
        <f aca="false">IF(J394&gt;0,"Sí","No")</f>
        <v>No</v>
      </c>
      <c r="P394" s="22" t="str">
        <f aca="false">IF(K394&gt;0,"Sí","No")</f>
        <v>Sí</v>
      </c>
      <c r="Q394" s="22" t="str">
        <f aca="false">IF(OR(I394&gt;0,J394&gt;0),"Sí","No")</f>
        <v>No</v>
      </c>
      <c r="R394" s="27"/>
      <c r="S394" s="27"/>
      <c r="T394" s="27"/>
      <c r="U394" s="27"/>
      <c r="V394" s="27"/>
      <c r="W394" s="12" t="str">
        <f aca="false">IF(AND(I394&gt;0,R394&gt;0),(S394-R394)/R394,"")</f>
        <v/>
      </c>
      <c r="X394" s="12" t="str">
        <f aca="false">IF(AND(J394&gt;0,T394&gt;0),(U394-T394)/T394,"")</f>
        <v/>
      </c>
      <c r="Y394" s="12" t="str">
        <f aca="false">IF(AND(K394&gt;0,V394&gt;0),(V394-Resumen!$B$7)/Resumen!$B$7,"")</f>
        <v/>
      </c>
      <c r="Z394" s="28" t="str">
        <f aca="false">IF(AND(K394&gt;0,I394&gt;0,V394&gt;0,S394&gt;0),V394-S394,"")</f>
        <v/>
      </c>
      <c r="AA394" s="12" t="str">
        <f aca="false">IF(Z394&lt;&gt;"",Z394/S394,"")</f>
        <v/>
      </c>
      <c r="AB394" s="28" t="str">
        <f aca="false">IF(AND(K394&gt;0,J394&gt;0,V394&gt;0,U394&gt;0),V394-U394,"")</f>
        <v/>
      </c>
      <c r="AC394" s="12" t="str">
        <f aca="false">IF(AB394&lt;&gt;"",AB394/U394,"")</f>
        <v/>
      </c>
      <c r="AD394" s="27" t="n">
        <v>0</v>
      </c>
      <c r="AE394" s="27" t="n">
        <v>0</v>
      </c>
      <c r="AF394" s="27" t="n">
        <v>0</v>
      </c>
      <c r="AG394" s="28" t="n">
        <f aca="false">AD394+AE394+AF394</f>
        <v>0</v>
      </c>
      <c r="AH394" s="12" t="str">
        <f aca="false">IF(AG394&gt;0,AD394/AG394,"")</f>
        <v/>
      </c>
      <c r="AI394" s="27" t="n">
        <v>0</v>
      </c>
      <c r="AJ394" s="27" t="n">
        <v>0</v>
      </c>
      <c r="AK394" s="27" t="n">
        <v>0</v>
      </c>
      <c r="AL394" s="22" t="str">
        <f aca="false">IF(OR(AJ394&gt;0,AK394&gt;0),"Sí","No")</f>
        <v>No</v>
      </c>
      <c r="AM394" s="6"/>
      <c r="AN394" s="6"/>
      <c r="AO394" s="12" t="n">
        <f aca="false">IF(M394&gt;0,K394/M394,"")</f>
        <v>1</v>
      </c>
      <c r="AP394" s="22" t="str">
        <f aca="false">IF(M394&gt;=Resumen!$B$5,"Alto","Bajo")</f>
        <v>Bajo</v>
      </c>
      <c r="AQ394" s="22" t="str">
        <f aca="false">IF(AO394&gt;=Resumen!$B$28,"Alto","Bajo")</f>
        <v>Alto</v>
      </c>
      <c r="AR394" s="22" t="str">
        <f aca="false">AP394&amp;" Potencial / "&amp;AQ394&amp;" Share"</f>
        <v>Bajo Potencial / Alto Share</v>
      </c>
      <c r="AS394" s="22" t="str">
        <f aca="false">IF(Q394="Sí",IF(AO394&gt;=Resumen!$B$29,"Alto","Bajo"),"")</f>
        <v/>
      </c>
      <c r="AT394" s="22" t="str">
        <f aca="false">IF(AS394&lt;&gt;"",AP394&amp;" Potencial / "&amp;AS394&amp;" Share","")</f>
        <v/>
      </c>
      <c r="AU394" s="22" t="str">
        <f aca="false">IF(AH394="","Sin dato",IF(AH394-AO394&gt;Resumen!$B$6,"Sobre-exhibido",IF(AO394-AH394&gt;Resumen!$B$6,"Sub-exhibido","En línea")))</f>
        <v>Sin dato</v>
      </c>
      <c r="AV394" s="22" t="str">
        <f aca="false">IF(AT394="","",IF(AT394="Alto Potencial / Bajo Share",1,IF(AT394="Alto Potencial / Alto Share",2,IF(AT394="Bajo Potencial / Alto Share",3,4))))</f>
        <v/>
      </c>
      <c r="AW394" s="22" t="str">
        <f aca="false">IF(Q394="No","Sin competencia directa",IF(AV394=1,"1 - Foco Conquista (Alto Pot / Bajo Share)",IF(AV394=2,"2 - Foco Defensa (Alto Pot / Alto Share)",IF(AV394=3,"3 - Monitoreo (Bajo Pot / Alto Share)","4 - Baja Prioridad (Bajo Pot / Bajo Share)"))))</f>
        <v>Sin competencia directa</v>
      </c>
      <c r="AX394" s="12" t="str">
        <f aca="false">IF(OR(IFERROR(AND(W394&lt;&gt;"",Y394&lt;&gt;"",Y394-W394&gt;Resumen!$B$8),FALSE()),IFERROR(AND(X394&lt;&gt;"",Y394&lt;&gt;"",Y394-X394&gt;Resumen!$B$8),FALSE())),MAX(IF(IFERROR(AND(W394&lt;&gt;"",Y394&lt;&gt;"",Y394-W394&gt;Resumen!$B$8),FALSE()),Y394-W394,0),IF(IFERROR(AND(X394&lt;&gt;"",Y394&lt;&gt;"",Y394-X394&gt;Resumen!$B$8),FALSE()),Y394-X394,0)),"")</f>
        <v/>
      </c>
      <c r="AY394" s="22" t="str">
        <f aca="false">IF(OR(IFERROR(AND(W394&lt;&gt;"",Y394&lt;&gt;"",Y394-W394&gt;Resumen!$B$8),FALSE()),IFERROR(AND(X394&lt;&gt;"",Y394&lt;&gt;"",Y394-X394&gt;Resumen!$B$8),FALSE())),TRIM("Lays tiene mayor markup que "&amp;IF(IFERROR(AND(W394&lt;&gt;"",Y394&lt;&gt;"",Y394-W394&gt;Resumen!$B$8),FALSE()),"Quento ","")&amp;IF(IFERROR(AND(X394&lt;&gt;"",Y394&lt;&gt;"",Y394-X394&gt;Resumen!$B$8),FALSE()),"Julicroc ","")&amp;"en este PDV"),"")</f>
        <v/>
      </c>
      <c r="AZ394" s="22" t="str">
        <f aca="false">IF(COUNTIF('Plan Pehuamar - Lista'!$A$2:$A$167,A394)&gt;0,"Sí","No")</f>
        <v>No</v>
      </c>
      <c r="BA394" s="22" t="str">
        <f aca="false">IF(COUNTIF('Plan Combo 9+1'!$A$2:$A$226,A394)&gt;0,"Sí","No")</f>
        <v>No</v>
      </c>
      <c r="BB394" s="22" t="str">
        <f aca="false">IF(AH394="","No",IF(BA394="Sí",IF((AO394-AH394)&gt;Resumen!$B$6,"Sí","No"),IF((AO394-AH394)&gt;=Resumen!$B$132,"Sí","No")))</f>
        <v>No</v>
      </c>
      <c r="BC394" s="22" t="str">
        <f aca="false">IF(AND(N394="Sí",AL394="Sí",AI394=0),"Sí","No")</f>
        <v>No</v>
      </c>
      <c r="BD394" s="22" t="str">
        <f aca="false">IF(COUNTIF('Plan 9+1 (con Pehuamar)'!$A$2:$A$227,A394)&gt;0,"Sí","No")</f>
        <v>No</v>
      </c>
    </row>
    <row r="395" customFormat="false" ht="15" hidden="false" customHeight="true" outlineLevel="0" collapsed="false">
      <c r="A395" s="6" t="n">
        <v>403353</v>
      </c>
      <c r="B395" s="6" t="n">
        <v>2</v>
      </c>
      <c r="C395" s="6" t="n">
        <v>204</v>
      </c>
      <c r="D395" s="6" t="s">
        <v>359</v>
      </c>
      <c r="E395" s="6" t="s">
        <v>608</v>
      </c>
      <c r="F395" s="6" t="s">
        <v>201</v>
      </c>
      <c r="G395" s="6" t="s">
        <v>129</v>
      </c>
      <c r="H395" s="6" t="s">
        <v>197</v>
      </c>
      <c r="I395" s="27" t="n">
        <v>0</v>
      </c>
      <c r="J395" s="27" t="n">
        <v>0</v>
      </c>
      <c r="K395" s="27" t="n">
        <v>1.5</v>
      </c>
      <c r="L395" s="28" t="n">
        <f aca="false">I395+J395</f>
        <v>0</v>
      </c>
      <c r="M395" s="28" t="n">
        <f aca="false">L395+K395</f>
        <v>1.5</v>
      </c>
      <c r="N395" s="22" t="str">
        <f aca="false">IF(I395&gt;0,"Sí","No")</f>
        <v>No</v>
      </c>
      <c r="O395" s="22" t="str">
        <f aca="false">IF(J395&gt;0,"Sí","No")</f>
        <v>No</v>
      </c>
      <c r="P395" s="22" t="str">
        <f aca="false">IF(K395&gt;0,"Sí","No")</f>
        <v>Sí</v>
      </c>
      <c r="Q395" s="22" t="str">
        <f aca="false">IF(OR(I395&gt;0,J395&gt;0),"Sí","No")</f>
        <v>No</v>
      </c>
      <c r="R395" s="27"/>
      <c r="S395" s="27"/>
      <c r="T395" s="27"/>
      <c r="U395" s="27"/>
      <c r="V395" s="27"/>
      <c r="W395" s="12" t="str">
        <f aca="false">IF(AND(I395&gt;0,R395&gt;0),(S395-R395)/R395,"")</f>
        <v/>
      </c>
      <c r="X395" s="12" t="str">
        <f aca="false">IF(AND(J395&gt;0,T395&gt;0),(U395-T395)/T395,"")</f>
        <v/>
      </c>
      <c r="Y395" s="12" t="str">
        <f aca="false">IF(AND(K395&gt;0,V395&gt;0),(V395-Resumen!$B$7)/Resumen!$B$7,"")</f>
        <v/>
      </c>
      <c r="Z395" s="28" t="str">
        <f aca="false">IF(AND(K395&gt;0,I395&gt;0,V395&gt;0,S395&gt;0),V395-S395,"")</f>
        <v/>
      </c>
      <c r="AA395" s="12" t="str">
        <f aca="false">IF(Z395&lt;&gt;"",Z395/S395,"")</f>
        <v/>
      </c>
      <c r="AB395" s="28" t="str">
        <f aca="false">IF(AND(K395&gt;0,J395&gt;0,V395&gt;0,U395&gt;0),V395-U395,"")</f>
        <v/>
      </c>
      <c r="AC395" s="12" t="str">
        <f aca="false">IF(AB395&lt;&gt;"",AB395/U395,"")</f>
        <v/>
      </c>
      <c r="AD395" s="27" t="n">
        <v>0</v>
      </c>
      <c r="AE395" s="27" t="n">
        <v>0</v>
      </c>
      <c r="AF395" s="27" t="n">
        <v>0</v>
      </c>
      <c r="AG395" s="28" t="n">
        <f aca="false">AD395+AE395+AF395</f>
        <v>0</v>
      </c>
      <c r="AH395" s="12" t="str">
        <f aca="false">IF(AG395&gt;0,AD395/AG395,"")</f>
        <v/>
      </c>
      <c r="AI395" s="27" t="n">
        <v>0</v>
      </c>
      <c r="AJ395" s="27" t="n">
        <v>0</v>
      </c>
      <c r="AK395" s="27" t="n">
        <v>0</v>
      </c>
      <c r="AL395" s="22" t="str">
        <f aca="false">IF(OR(AJ395&gt;0,AK395&gt;0),"Sí","No")</f>
        <v>No</v>
      </c>
      <c r="AM395" s="6"/>
      <c r="AN395" s="6"/>
      <c r="AO395" s="12" t="n">
        <f aca="false">IF(M395&gt;0,K395/M395,"")</f>
        <v>1</v>
      </c>
      <c r="AP395" s="22" t="str">
        <f aca="false">IF(M395&gt;=Resumen!$B$5,"Alto","Bajo")</f>
        <v>Bajo</v>
      </c>
      <c r="AQ395" s="22" t="str">
        <f aca="false">IF(AO395&gt;=Resumen!$B$28,"Alto","Bajo")</f>
        <v>Alto</v>
      </c>
      <c r="AR395" s="22" t="str">
        <f aca="false">AP395&amp;" Potencial / "&amp;AQ395&amp;" Share"</f>
        <v>Bajo Potencial / Alto Share</v>
      </c>
      <c r="AS395" s="22" t="str">
        <f aca="false">IF(Q395="Sí",IF(AO395&gt;=Resumen!$B$29,"Alto","Bajo"),"")</f>
        <v/>
      </c>
      <c r="AT395" s="22" t="str">
        <f aca="false">IF(AS395&lt;&gt;"",AP395&amp;" Potencial / "&amp;AS395&amp;" Share","")</f>
        <v/>
      </c>
      <c r="AU395" s="22" t="str">
        <f aca="false">IF(AH395="","Sin dato",IF(AH395-AO395&gt;Resumen!$B$6,"Sobre-exhibido",IF(AO395-AH395&gt;Resumen!$B$6,"Sub-exhibido","En línea")))</f>
        <v>Sin dato</v>
      </c>
      <c r="AV395" s="22" t="str">
        <f aca="false">IF(AT395="","",IF(AT395="Alto Potencial / Bajo Share",1,IF(AT395="Alto Potencial / Alto Share",2,IF(AT395="Bajo Potencial / Alto Share",3,4))))</f>
        <v/>
      </c>
      <c r="AW395" s="22" t="str">
        <f aca="false">IF(Q395="No","Sin competencia directa",IF(AV395=1,"1 - Foco Conquista (Alto Pot / Bajo Share)",IF(AV395=2,"2 - Foco Defensa (Alto Pot / Alto Share)",IF(AV395=3,"3 - Monitoreo (Bajo Pot / Alto Share)","4 - Baja Prioridad (Bajo Pot / Bajo Share)"))))</f>
        <v>Sin competencia directa</v>
      </c>
      <c r="AX395" s="12" t="str">
        <f aca="false">IF(OR(IFERROR(AND(W395&lt;&gt;"",Y395&lt;&gt;"",Y395-W395&gt;Resumen!$B$8),FALSE()),IFERROR(AND(X395&lt;&gt;"",Y395&lt;&gt;"",Y395-X395&gt;Resumen!$B$8),FALSE())),MAX(IF(IFERROR(AND(W395&lt;&gt;"",Y395&lt;&gt;"",Y395-W395&gt;Resumen!$B$8),FALSE()),Y395-W395,0),IF(IFERROR(AND(X395&lt;&gt;"",Y395&lt;&gt;"",Y395-X395&gt;Resumen!$B$8),FALSE()),Y395-X395,0)),"")</f>
        <v/>
      </c>
      <c r="AY395" s="22" t="str">
        <f aca="false">IF(OR(IFERROR(AND(W395&lt;&gt;"",Y395&lt;&gt;"",Y395-W395&gt;Resumen!$B$8),FALSE()),IFERROR(AND(X395&lt;&gt;"",Y395&lt;&gt;"",Y395-X395&gt;Resumen!$B$8),FALSE())),TRIM("Lays tiene mayor markup que "&amp;IF(IFERROR(AND(W395&lt;&gt;"",Y395&lt;&gt;"",Y395-W395&gt;Resumen!$B$8),FALSE()),"Quento ","")&amp;IF(IFERROR(AND(X395&lt;&gt;"",Y395&lt;&gt;"",Y395-X395&gt;Resumen!$B$8),FALSE()),"Julicroc ","")&amp;"en este PDV"),"")</f>
        <v/>
      </c>
      <c r="AZ395" s="22" t="str">
        <f aca="false">IF(COUNTIF('Plan Pehuamar - Lista'!$A$2:$A$167,A395)&gt;0,"Sí","No")</f>
        <v>No</v>
      </c>
      <c r="BA395" s="22" t="str">
        <f aca="false">IF(COUNTIF('Plan Combo 9+1'!$A$2:$A$226,A395)&gt;0,"Sí","No")</f>
        <v>No</v>
      </c>
      <c r="BB395" s="22" t="str">
        <f aca="false">IF(AH395="","No",IF(BA395="Sí",IF((AO395-AH395)&gt;Resumen!$B$6,"Sí","No"),IF((AO395-AH395)&gt;=Resumen!$B$132,"Sí","No")))</f>
        <v>No</v>
      </c>
      <c r="BC395" s="22" t="str">
        <f aca="false">IF(AND(N395="Sí",AL395="Sí",AI395=0),"Sí","No")</f>
        <v>No</v>
      </c>
      <c r="BD395" s="22" t="str">
        <f aca="false">IF(COUNTIF('Plan 9+1 (con Pehuamar)'!$A$2:$A$227,A395)&gt;0,"Sí","No")</f>
        <v>No</v>
      </c>
    </row>
    <row r="396" customFormat="false" ht="15" hidden="false" customHeight="true" outlineLevel="0" collapsed="false">
      <c r="A396" s="6" t="n">
        <v>403358</v>
      </c>
      <c r="B396" s="6" t="n">
        <v>2</v>
      </c>
      <c r="C396" s="6" t="n">
        <v>204</v>
      </c>
      <c r="D396" s="6" t="s">
        <v>359</v>
      </c>
      <c r="E396" s="6" t="s">
        <v>609</v>
      </c>
      <c r="F396" s="6" t="s">
        <v>201</v>
      </c>
      <c r="G396" s="6" t="s">
        <v>129</v>
      </c>
      <c r="H396" s="6" t="s">
        <v>197</v>
      </c>
      <c r="I396" s="27" t="n">
        <v>6</v>
      </c>
      <c r="J396" s="27" t="n">
        <v>0</v>
      </c>
      <c r="K396" s="27" t="n">
        <v>4</v>
      </c>
      <c r="L396" s="28" t="n">
        <f aca="false">I396+J396</f>
        <v>6</v>
      </c>
      <c r="M396" s="28" t="n">
        <f aca="false">L396+K396</f>
        <v>10</v>
      </c>
      <c r="N396" s="22" t="str">
        <f aca="false">IF(I396&gt;0,"Sí","No")</f>
        <v>Sí</v>
      </c>
      <c r="O396" s="22" t="str">
        <f aca="false">IF(J396&gt;0,"Sí","No")</f>
        <v>No</v>
      </c>
      <c r="P396" s="22" t="str">
        <f aca="false">IF(K396&gt;0,"Sí","No")</f>
        <v>Sí</v>
      </c>
      <c r="Q396" s="22" t="str">
        <f aca="false">IF(OR(I396&gt;0,J396&gt;0),"Sí","No")</f>
        <v>Sí</v>
      </c>
      <c r="R396" s="27" t="n">
        <v>1800</v>
      </c>
      <c r="S396" s="27" t="n">
        <v>3000</v>
      </c>
      <c r="T396" s="27"/>
      <c r="U396" s="27"/>
      <c r="V396" s="27" t="n">
        <v>3800</v>
      </c>
      <c r="W396" s="12" t="n">
        <f aca="false">IF(AND(I396&gt;0,R396&gt;0),(S396-R396)/R396,"")</f>
        <v>0.666666666666667</v>
      </c>
      <c r="X396" s="12" t="str">
        <f aca="false">IF(AND(J396&gt;0,T396&gt;0),(U396-T396)/T396,"")</f>
        <v/>
      </c>
      <c r="Y396" s="12" t="n">
        <f aca="false">IF(AND(K396&gt;0,V396&gt;0),(V396-Resumen!$B$7)/Resumen!$B$7,"")</f>
        <v>0.52</v>
      </c>
      <c r="Z396" s="28" t="n">
        <f aca="false">IF(AND(K396&gt;0,I396&gt;0,V396&gt;0,S396&gt;0),V396-S396,"")</f>
        <v>800</v>
      </c>
      <c r="AA396" s="12" t="n">
        <f aca="false">IF(Z396&lt;&gt;"",Z396/S396,"")</f>
        <v>0.266666666666667</v>
      </c>
      <c r="AB396" s="28" t="str">
        <f aca="false">IF(AND(K396&gt;0,J396&gt;0,V396&gt;0,U396&gt;0),V396-U396,"")</f>
        <v/>
      </c>
      <c r="AC396" s="12" t="str">
        <f aca="false">IF(AB396&lt;&gt;"",AB396/U396,"")</f>
        <v/>
      </c>
      <c r="AD396" s="27" t="n">
        <v>2</v>
      </c>
      <c r="AE396" s="27" t="n">
        <v>6</v>
      </c>
      <c r="AF396" s="27" t="n">
        <v>0</v>
      </c>
      <c r="AG396" s="28" t="n">
        <f aca="false">AD396+AE396+AF396</f>
        <v>8</v>
      </c>
      <c r="AH396" s="12" t="n">
        <f aca="false">IF(AG396&gt;0,AD396/AG396,"")</f>
        <v>0.25</v>
      </c>
      <c r="AI396" s="27" t="n">
        <v>1</v>
      </c>
      <c r="AJ396" s="27" t="n">
        <v>1</v>
      </c>
      <c r="AK396" s="27" t="n">
        <v>0</v>
      </c>
      <c r="AL396" s="22" t="str">
        <f aca="false">IF(OR(AJ396&gt;0,AK396&gt;0),"Sí","No")</f>
        <v>Sí</v>
      </c>
      <c r="AM396" s="6" t="s">
        <v>198</v>
      </c>
      <c r="AN396" s="6"/>
      <c r="AO396" s="12" t="n">
        <f aca="false">IF(M396&gt;0,K396/M396,"")</f>
        <v>0.4</v>
      </c>
      <c r="AP396" s="22" t="str">
        <f aca="false">IF(M396&gt;=Resumen!$B$5,"Alto","Bajo")</f>
        <v>Bajo</v>
      </c>
      <c r="AQ396" s="22" t="str">
        <f aca="false">IF(AO396&gt;=Resumen!$B$28,"Alto","Bajo")</f>
        <v>Alto</v>
      </c>
      <c r="AR396" s="22" t="str">
        <f aca="false">AP396&amp;" Potencial / "&amp;AQ396&amp;" Share"</f>
        <v>Bajo Potencial / Alto Share</v>
      </c>
      <c r="AS396" s="22" t="str">
        <f aca="false">IF(Q396="Sí",IF(AO396&gt;=Resumen!$B$29,"Alto","Bajo"),"")</f>
        <v>Bajo</v>
      </c>
      <c r="AT396" s="22" t="str">
        <f aca="false">IF(AS396&lt;&gt;"",AP396&amp;" Potencial / "&amp;AS396&amp;" Share","")</f>
        <v>Bajo Potencial / Bajo Share</v>
      </c>
      <c r="AU396" s="22" t="str">
        <f aca="false">IF(AH396="","Sin dato",IF(AH396-AO396&gt;Resumen!$B$6,"Sobre-exhibido",IF(AO396-AH396&gt;Resumen!$B$6,"Sub-exhibido","En línea")))</f>
        <v>Sub-exhibido</v>
      </c>
      <c r="AV396" s="22" t="n">
        <f aca="false">IF(AT396="","",IF(AT396="Alto Potencial / Bajo Share",1,IF(AT396="Alto Potencial / Alto Share",2,IF(AT396="Bajo Potencial / Alto Share",3,4))))</f>
        <v>4</v>
      </c>
      <c r="AW396" s="22" t="str">
        <f aca="false">IF(Q396="No","Sin competencia directa",IF(AV396=1,"1 - Foco Conquista (Alto Pot / Bajo Share)",IF(AV396=2,"2 - Foco Defensa (Alto Pot / Alto Share)",IF(AV396=3,"3 - Monitoreo (Bajo Pot / Alto Share)","4 - Baja Prioridad (Bajo Pot / Bajo Share)"))))</f>
        <v>4 - Baja Prioridad (Bajo Pot / Bajo Share)</v>
      </c>
      <c r="AX396" s="12" t="str">
        <f aca="false">IF(OR(IFERROR(AND(W396&lt;&gt;"",Y396&lt;&gt;"",Y396-W396&gt;Resumen!$B$8),FALSE()),IFERROR(AND(X396&lt;&gt;"",Y396&lt;&gt;"",Y396-X396&gt;Resumen!$B$8),FALSE())),MAX(IF(IFERROR(AND(W396&lt;&gt;"",Y396&lt;&gt;"",Y396-W396&gt;Resumen!$B$8),FALSE()),Y396-W396,0),IF(IFERROR(AND(X396&lt;&gt;"",Y396&lt;&gt;"",Y396-X396&gt;Resumen!$B$8),FALSE()),Y396-X396,0)),"")</f>
        <v/>
      </c>
      <c r="AY396" s="22" t="str">
        <f aca="false">IF(OR(IFERROR(AND(W396&lt;&gt;"",Y396&lt;&gt;"",Y396-W396&gt;Resumen!$B$8),FALSE()),IFERROR(AND(X396&lt;&gt;"",Y396&lt;&gt;"",Y396-X396&gt;Resumen!$B$8),FALSE())),TRIM("Lays tiene mayor markup que "&amp;IF(IFERROR(AND(W396&lt;&gt;"",Y396&lt;&gt;"",Y396-W396&gt;Resumen!$B$8),FALSE()),"Quento ","")&amp;IF(IFERROR(AND(X396&lt;&gt;"",Y396&lt;&gt;"",Y396-X396&gt;Resumen!$B$8),FALSE()),"Julicroc ","")&amp;"en este PDV"),"")</f>
        <v/>
      </c>
      <c r="AZ396" s="22" t="str">
        <f aca="false">IF(COUNTIF('Plan Pehuamar - Lista'!$A$2:$A$167,A396)&gt;0,"Sí","No")</f>
        <v>No</v>
      </c>
      <c r="BA396" s="22" t="str">
        <f aca="false">IF(COUNTIF('Plan Combo 9+1'!$A$2:$A$226,A396)&gt;0,"Sí","No")</f>
        <v>No</v>
      </c>
      <c r="BB396" s="22" t="str">
        <f aca="false">IF(AH396="","No",IF(BA396="Sí",IF((AO396-AH396)&gt;Resumen!$B$6,"Sí","No"),IF((AO396-AH396)&gt;=Resumen!$B$132,"Sí","No")))</f>
        <v>Sí</v>
      </c>
      <c r="BC396" s="22" t="str">
        <f aca="false">IF(AND(N396="Sí",AL396="Sí",AI396=0),"Sí","No")</f>
        <v>No</v>
      </c>
      <c r="BD396" s="22" t="str">
        <f aca="false">IF(COUNTIF('Plan 9+1 (con Pehuamar)'!$A$2:$A$227,A396)&gt;0,"Sí","No")</f>
        <v>No</v>
      </c>
    </row>
    <row r="397" customFormat="false" ht="15" hidden="false" customHeight="true" outlineLevel="0" collapsed="false">
      <c r="A397" s="6" t="n">
        <v>403367</v>
      </c>
      <c r="B397" s="6" t="n">
        <v>2</v>
      </c>
      <c r="C397" s="6" t="n">
        <v>204</v>
      </c>
      <c r="D397" s="6" t="s">
        <v>359</v>
      </c>
      <c r="E397" s="6" t="s">
        <v>610</v>
      </c>
      <c r="F397" s="6" t="s">
        <v>196</v>
      </c>
      <c r="G397" s="6" t="s">
        <v>129</v>
      </c>
      <c r="H397" s="6" t="s">
        <v>197</v>
      </c>
      <c r="I397" s="27" t="n">
        <v>0</v>
      </c>
      <c r="J397" s="27" t="n">
        <v>0</v>
      </c>
      <c r="K397" s="27" t="n">
        <v>0.7</v>
      </c>
      <c r="L397" s="28" t="n">
        <f aca="false">I397+J397</f>
        <v>0</v>
      </c>
      <c r="M397" s="28" t="n">
        <f aca="false">L397+K397</f>
        <v>0.7</v>
      </c>
      <c r="N397" s="22" t="str">
        <f aca="false">IF(I397&gt;0,"Sí","No")</f>
        <v>No</v>
      </c>
      <c r="O397" s="22" t="str">
        <f aca="false">IF(J397&gt;0,"Sí","No")</f>
        <v>No</v>
      </c>
      <c r="P397" s="22" t="str">
        <f aca="false">IF(K397&gt;0,"Sí","No")</f>
        <v>Sí</v>
      </c>
      <c r="Q397" s="22" t="str">
        <f aca="false">IF(OR(I397&gt;0,J397&gt;0),"Sí","No")</f>
        <v>No</v>
      </c>
      <c r="R397" s="27"/>
      <c r="S397" s="27"/>
      <c r="T397" s="27"/>
      <c r="U397" s="27"/>
      <c r="V397" s="27"/>
      <c r="W397" s="12" t="str">
        <f aca="false">IF(AND(I397&gt;0,R397&gt;0),(S397-R397)/R397,"")</f>
        <v/>
      </c>
      <c r="X397" s="12" t="str">
        <f aca="false">IF(AND(J397&gt;0,T397&gt;0),(U397-T397)/T397,"")</f>
        <v/>
      </c>
      <c r="Y397" s="12" t="str">
        <f aca="false">IF(AND(K397&gt;0,V397&gt;0),(V397-Resumen!$B$7)/Resumen!$B$7,"")</f>
        <v/>
      </c>
      <c r="Z397" s="28" t="str">
        <f aca="false">IF(AND(K397&gt;0,I397&gt;0,V397&gt;0,S397&gt;0),V397-S397,"")</f>
        <v/>
      </c>
      <c r="AA397" s="12" t="str">
        <f aca="false">IF(Z397&lt;&gt;"",Z397/S397,"")</f>
        <v/>
      </c>
      <c r="AB397" s="28" t="str">
        <f aca="false">IF(AND(K397&gt;0,J397&gt;0,V397&gt;0,U397&gt;0),V397-U397,"")</f>
        <v/>
      </c>
      <c r="AC397" s="12" t="str">
        <f aca="false">IF(AB397&lt;&gt;"",AB397/U397,"")</f>
        <v/>
      </c>
      <c r="AD397" s="27" t="n">
        <v>0</v>
      </c>
      <c r="AE397" s="27" t="n">
        <v>0</v>
      </c>
      <c r="AF397" s="27" t="n">
        <v>0</v>
      </c>
      <c r="AG397" s="28" t="n">
        <f aca="false">AD397+AE397+AF397</f>
        <v>0</v>
      </c>
      <c r="AH397" s="12" t="str">
        <f aca="false">IF(AG397&gt;0,AD397/AG397,"")</f>
        <v/>
      </c>
      <c r="AI397" s="27" t="n">
        <v>0</v>
      </c>
      <c r="AJ397" s="27" t="n">
        <v>0</v>
      </c>
      <c r="AK397" s="27" t="n">
        <v>0</v>
      </c>
      <c r="AL397" s="22" t="str">
        <f aca="false">IF(OR(AJ397&gt;0,AK397&gt;0),"Sí","No")</f>
        <v>No</v>
      </c>
      <c r="AM397" s="6"/>
      <c r="AN397" s="6"/>
      <c r="AO397" s="12" t="n">
        <f aca="false">IF(M397&gt;0,K397/M397,"")</f>
        <v>1</v>
      </c>
      <c r="AP397" s="22" t="str">
        <f aca="false">IF(M397&gt;=Resumen!$B$5,"Alto","Bajo")</f>
        <v>Bajo</v>
      </c>
      <c r="AQ397" s="22" t="str">
        <f aca="false">IF(AO397&gt;=Resumen!$B$28,"Alto","Bajo")</f>
        <v>Alto</v>
      </c>
      <c r="AR397" s="22" t="str">
        <f aca="false">AP397&amp;" Potencial / "&amp;AQ397&amp;" Share"</f>
        <v>Bajo Potencial / Alto Share</v>
      </c>
      <c r="AS397" s="22" t="str">
        <f aca="false">IF(Q397="Sí",IF(AO397&gt;=Resumen!$B$29,"Alto","Bajo"),"")</f>
        <v/>
      </c>
      <c r="AT397" s="22" t="str">
        <f aca="false">IF(AS397&lt;&gt;"",AP397&amp;" Potencial / "&amp;AS397&amp;" Share","")</f>
        <v/>
      </c>
      <c r="AU397" s="22" t="str">
        <f aca="false">IF(AH397="","Sin dato",IF(AH397-AO397&gt;Resumen!$B$6,"Sobre-exhibido",IF(AO397-AH397&gt;Resumen!$B$6,"Sub-exhibido","En línea")))</f>
        <v>Sin dato</v>
      </c>
      <c r="AV397" s="22" t="str">
        <f aca="false">IF(AT397="","",IF(AT397="Alto Potencial / Bajo Share",1,IF(AT397="Alto Potencial / Alto Share",2,IF(AT397="Bajo Potencial / Alto Share",3,4))))</f>
        <v/>
      </c>
      <c r="AW397" s="22" t="str">
        <f aca="false">IF(Q397="No","Sin competencia directa",IF(AV397=1,"1 - Foco Conquista (Alto Pot / Bajo Share)",IF(AV397=2,"2 - Foco Defensa (Alto Pot / Alto Share)",IF(AV397=3,"3 - Monitoreo (Bajo Pot / Alto Share)","4 - Baja Prioridad (Bajo Pot / Bajo Share)"))))</f>
        <v>Sin competencia directa</v>
      </c>
      <c r="AX397" s="12" t="str">
        <f aca="false">IF(OR(IFERROR(AND(W397&lt;&gt;"",Y397&lt;&gt;"",Y397-W397&gt;Resumen!$B$8),FALSE()),IFERROR(AND(X397&lt;&gt;"",Y397&lt;&gt;"",Y397-X397&gt;Resumen!$B$8),FALSE())),MAX(IF(IFERROR(AND(W397&lt;&gt;"",Y397&lt;&gt;"",Y397-W397&gt;Resumen!$B$8),FALSE()),Y397-W397,0),IF(IFERROR(AND(X397&lt;&gt;"",Y397&lt;&gt;"",Y397-X397&gt;Resumen!$B$8),FALSE()),Y397-X397,0)),"")</f>
        <v/>
      </c>
      <c r="AY397" s="22" t="str">
        <f aca="false">IF(OR(IFERROR(AND(W397&lt;&gt;"",Y397&lt;&gt;"",Y397-W397&gt;Resumen!$B$8),FALSE()),IFERROR(AND(X397&lt;&gt;"",Y397&lt;&gt;"",Y397-X397&gt;Resumen!$B$8),FALSE())),TRIM("Lays tiene mayor markup que "&amp;IF(IFERROR(AND(W397&lt;&gt;"",Y397&lt;&gt;"",Y397-W397&gt;Resumen!$B$8),FALSE()),"Quento ","")&amp;IF(IFERROR(AND(X397&lt;&gt;"",Y397&lt;&gt;"",Y397-X397&gt;Resumen!$B$8),FALSE()),"Julicroc ","")&amp;"en este PDV"),"")</f>
        <v/>
      </c>
      <c r="AZ397" s="22" t="str">
        <f aca="false">IF(COUNTIF('Plan Pehuamar - Lista'!$A$2:$A$167,A397)&gt;0,"Sí","No")</f>
        <v>No</v>
      </c>
      <c r="BA397" s="22" t="str">
        <f aca="false">IF(COUNTIF('Plan Combo 9+1'!$A$2:$A$226,A397)&gt;0,"Sí","No")</f>
        <v>No</v>
      </c>
      <c r="BB397" s="22" t="str">
        <f aca="false">IF(AH397="","No",IF(BA397="Sí",IF((AO397-AH397)&gt;Resumen!$B$6,"Sí","No"),IF((AO397-AH397)&gt;=Resumen!$B$132,"Sí","No")))</f>
        <v>No</v>
      </c>
      <c r="BC397" s="22" t="str">
        <f aca="false">IF(AND(N397="Sí",AL397="Sí",AI397=0),"Sí","No")</f>
        <v>No</v>
      </c>
      <c r="BD397" s="22" t="str">
        <f aca="false">IF(COUNTIF('Plan 9+1 (con Pehuamar)'!$A$2:$A$227,A397)&gt;0,"Sí","No")</f>
        <v>No</v>
      </c>
    </row>
    <row r="398" customFormat="false" ht="15" hidden="false" customHeight="true" outlineLevel="0" collapsed="false">
      <c r="A398" s="6" t="n">
        <v>403437</v>
      </c>
      <c r="B398" s="6" t="n">
        <v>2</v>
      </c>
      <c r="C398" s="6" t="n">
        <v>204</v>
      </c>
      <c r="D398" s="6" t="s">
        <v>359</v>
      </c>
      <c r="E398" s="6" t="s">
        <v>611</v>
      </c>
      <c r="F398" s="6" t="s">
        <v>201</v>
      </c>
      <c r="G398" s="6" t="s">
        <v>129</v>
      </c>
      <c r="H398" s="6" t="s">
        <v>197</v>
      </c>
      <c r="I398" s="27" t="n">
        <v>4</v>
      </c>
      <c r="J398" s="27" t="n">
        <v>0</v>
      </c>
      <c r="K398" s="27" t="n">
        <v>0</v>
      </c>
      <c r="L398" s="28" t="n">
        <f aca="false">I398+J398</f>
        <v>4</v>
      </c>
      <c r="M398" s="28" t="n">
        <f aca="false">L398+K398</f>
        <v>4</v>
      </c>
      <c r="N398" s="22" t="str">
        <f aca="false">IF(I398&gt;0,"Sí","No")</f>
        <v>Sí</v>
      </c>
      <c r="O398" s="22" t="str">
        <f aca="false">IF(J398&gt;0,"Sí","No")</f>
        <v>No</v>
      </c>
      <c r="P398" s="22" t="str">
        <f aca="false">IF(K398&gt;0,"Sí","No")</f>
        <v>No</v>
      </c>
      <c r="Q398" s="22" t="str">
        <f aca="false">IF(OR(I398&gt;0,J398&gt;0),"Sí","No")</f>
        <v>Sí</v>
      </c>
      <c r="R398" s="27" t="n">
        <v>1700</v>
      </c>
      <c r="S398" s="27" t="n">
        <v>2700</v>
      </c>
      <c r="T398" s="27"/>
      <c r="U398" s="27"/>
      <c r="V398" s="27"/>
      <c r="W398" s="12" t="n">
        <f aca="false">IF(AND(I398&gt;0,R398&gt;0),(S398-R398)/R398,"")</f>
        <v>0.588235294117647</v>
      </c>
      <c r="X398" s="12" t="str">
        <f aca="false">IF(AND(J398&gt;0,T398&gt;0),(U398-T398)/T398,"")</f>
        <v/>
      </c>
      <c r="Y398" s="12" t="str">
        <f aca="false">IF(AND(K398&gt;0,V398&gt;0),(V398-Resumen!$B$7)/Resumen!$B$7,"")</f>
        <v/>
      </c>
      <c r="Z398" s="28" t="str">
        <f aca="false">IF(AND(K398&gt;0,I398&gt;0,V398&gt;0,S398&gt;0),V398-S398,"")</f>
        <v/>
      </c>
      <c r="AA398" s="12" t="str">
        <f aca="false">IF(Z398&lt;&gt;"",Z398/S398,"")</f>
        <v/>
      </c>
      <c r="AB398" s="28" t="str">
        <f aca="false">IF(AND(K398&gt;0,J398&gt;0,V398&gt;0,U398&gt;0),V398-U398,"")</f>
        <v/>
      </c>
      <c r="AC398" s="12" t="str">
        <f aca="false">IF(AB398&lt;&gt;"",AB398/U398,"")</f>
        <v/>
      </c>
      <c r="AD398" s="27" t="n">
        <v>1</v>
      </c>
      <c r="AE398" s="27" t="n">
        <v>2</v>
      </c>
      <c r="AF398" s="27" t="n">
        <v>0</v>
      </c>
      <c r="AG398" s="28" t="n">
        <f aca="false">AD398+AE398+AF398</f>
        <v>3</v>
      </c>
      <c r="AH398" s="12" t="n">
        <f aca="false">IF(AG398&gt;0,AD398/AG398,"")</f>
        <v>0.333333333333333</v>
      </c>
      <c r="AI398" s="27" t="n">
        <v>1</v>
      </c>
      <c r="AJ398" s="27" t="n">
        <v>0</v>
      </c>
      <c r="AK398" s="27" t="n">
        <v>0</v>
      </c>
      <c r="AL398" s="22" t="str">
        <f aca="false">IF(OR(AJ398&gt;0,AK398&gt;0),"Sí","No")</f>
        <v>No</v>
      </c>
      <c r="AM398" s="6" t="s">
        <v>198</v>
      </c>
      <c r="AN398" s="6"/>
      <c r="AO398" s="12" t="n">
        <f aca="false">IF(M398&gt;0,K398/M398,"")</f>
        <v>0</v>
      </c>
      <c r="AP398" s="22" t="str">
        <f aca="false">IF(M398&gt;=Resumen!$B$5,"Alto","Bajo")</f>
        <v>Bajo</v>
      </c>
      <c r="AQ398" s="22" t="str">
        <f aca="false">IF(AO398&gt;=Resumen!$B$28,"Alto","Bajo")</f>
        <v>Bajo</v>
      </c>
      <c r="AR398" s="22" t="str">
        <f aca="false">AP398&amp;" Potencial / "&amp;AQ398&amp;" Share"</f>
        <v>Bajo Potencial / Bajo Share</v>
      </c>
      <c r="AS398" s="22" t="str">
        <f aca="false">IF(Q398="Sí",IF(AO398&gt;=Resumen!$B$29,"Alto","Bajo"),"")</f>
        <v>Bajo</v>
      </c>
      <c r="AT398" s="22" t="str">
        <f aca="false">IF(AS398&lt;&gt;"",AP398&amp;" Potencial / "&amp;AS398&amp;" Share","")</f>
        <v>Bajo Potencial / Bajo Share</v>
      </c>
      <c r="AU398" s="22" t="str">
        <f aca="false">IF(AH398="","Sin dato",IF(AH398-AO398&gt;Resumen!$B$6,"Sobre-exhibido",IF(AO398-AH398&gt;Resumen!$B$6,"Sub-exhibido","En línea")))</f>
        <v>Sobre-exhibido</v>
      </c>
      <c r="AV398" s="22" t="n">
        <f aca="false">IF(AT398="","",IF(AT398="Alto Potencial / Bajo Share",1,IF(AT398="Alto Potencial / Alto Share",2,IF(AT398="Bajo Potencial / Alto Share",3,4))))</f>
        <v>4</v>
      </c>
      <c r="AW398" s="22" t="str">
        <f aca="false">IF(Q398="No","Sin competencia directa",IF(AV398=1,"1 - Foco Conquista (Alto Pot / Bajo Share)",IF(AV398=2,"2 - Foco Defensa (Alto Pot / Alto Share)",IF(AV398=3,"3 - Monitoreo (Bajo Pot / Alto Share)","4 - Baja Prioridad (Bajo Pot / Bajo Share)"))))</f>
        <v>4 - Baja Prioridad (Bajo Pot / Bajo Share)</v>
      </c>
      <c r="AX398" s="12" t="str">
        <f aca="false">IF(OR(IFERROR(AND(W398&lt;&gt;"",Y398&lt;&gt;"",Y398-W398&gt;Resumen!$B$8),FALSE()),IFERROR(AND(X398&lt;&gt;"",Y398&lt;&gt;"",Y398-X398&gt;Resumen!$B$8),FALSE())),MAX(IF(IFERROR(AND(W398&lt;&gt;"",Y398&lt;&gt;"",Y398-W398&gt;Resumen!$B$8),FALSE()),Y398-W398,0),IF(IFERROR(AND(X398&lt;&gt;"",Y398&lt;&gt;"",Y398-X398&gt;Resumen!$B$8),FALSE()),Y398-X398,0)),"")</f>
        <v/>
      </c>
      <c r="AY398" s="22" t="str">
        <f aca="false">IF(OR(IFERROR(AND(W398&lt;&gt;"",Y398&lt;&gt;"",Y398-W398&gt;Resumen!$B$8),FALSE()),IFERROR(AND(X398&lt;&gt;"",Y398&lt;&gt;"",Y398-X398&gt;Resumen!$B$8),FALSE())),TRIM("Lays tiene mayor markup que "&amp;IF(IFERROR(AND(W398&lt;&gt;"",Y398&lt;&gt;"",Y398-W398&gt;Resumen!$B$8),FALSE()),"Quento ","")&amp;IF(IFERROR(AND(X398&lt;&gt;"",Y398&lt;&gt;"",Y398-X398&gt;Resumen!$B$8),FALSE()),"Julicroc ","")&amp;"en este PDV"),"")</f>
        <v/>
      </c>
      <c r="AZ398" s="22" t="str">
        <f aca="false">IF(COUNTIF('Plan Pehuamar - Lista'!$A$2:$A$167,A398)&gt;0,"Sí","No")</f>
        <v>No</v>
      </c>
      <c r="BA398" s="22" t="str">
        <f aca="false">IF(COUNTIF('Plan Combo 9+1'!$A$2:$A$226,A398)&gt;0,"Sí","No")</f>
        <v>No</v>
      </c>
      <c r="BB398" s="22" t="str">
        <f aca="false">IF(AH398="","No",IF(BA398="Sí",IF((AO398-AH398)&gt;Resumen!$B$6,"Sí","No"),IF((AO398-AH398)&gt;=Resumen!$B$132,"Sí","No")))</f>
        <v>No</v>
      </c>
      <c r="BC398" s="22" t="str">
        <f aca="false">IF(AND(N398="Sí",AL398="Sí",AI398=0),"Sí","No")</f>
        <v>No</v>
      </c>
      <c r="BD398" s="22" t="str">
        <f aca="false">IF(COUNTIF('Plan 9+1 (con Pehuamar)'!$A$2:$A$227,A398)&gt;0,"Sí","No")</f>
        <v>No</v>
      </c>
    </row>
    <row r="399" customFormat="false" ht="15" hidden="false" customHeight="true" outlineLevel="0" collapsed="false">
      <c r="A399" s="6" t="n">
        <v>403481</v>
      </c>
      <c r="B399" s="6" t="n">
        <v>2</v>
      </c>
      <c r="C399" s="6" t="n">
        <v>204</v>
      </c>
      <c r="D399" s="6" t="s">
        <v>359</v>
      </c>
      <c r="E399" s="6" t="s">
        <v>612</v>
      </c>
      <c r="F399" s="6" t="s">
        <v>201</v>
      </c>
      <c r="G399" s="6" t="s">
        <v>129</v>
      </c>
      <c r="H399" s="6" t="s">
        <v>197</v>
      </c>
      <c r="I399" s="27" t="n">
        <v>0</v>
      </c>
      <c r="J399" s="27" t="n">
        <v>0</v>
      </c>
      <c r="K399" s="27" t="n">
        <v>0.3</v>
      </c>
      <c r="L399" s="28" t="n">
        <f aca="false">I399+J399</f>
        <v>0</v>
      </c>
      <c r="M399" s="28" t="n">
        <f aca="false">L399+K399</f>
        <v>0.3</v>
      </c>
      <c r="N399" s="22" t="str">
        <f aca="false">IF(I399&gt;0,"Sí","No")</f>
        <v>No</v>
      </c>
      <c r="O399" s="22" t="str">
        <f aca="false">IF(J399&gt;0,"Sí","No")</f>
        <v>No</v>
      </c>
      <c r="P399" s="22" t="str">
        <f aca="false">IF(K399&gt;0,"Sí","No")</f>
        <v>Sí</v>
      </c>
      <c r="Q399" s="22" t="str">
        <f aca="false">IF(OR(I399&gt;0,J399&gt;0),"Sí","No")</f>
        <v>No</v>
      </c>
      <c r="R399" s="27"/>
      <c r="S399" s="27"/>
      <c r="T399" s="27"/>
      <c r="U399" s="27"/>
      <c r="V399" s="27"/>
      <c r="W399" s="12" t="str">
        <f aca="false">IF(AND(I399&gt;0,R399&gt;0),(S399-R399)/R399,"")</f>
        <v/>
      </c>
      <c r="X399" s="12" t="str">
        <f aca="false">IF(AND(J399&gt;0,T399&gt;0),(U399-T399)/T399,"")</f>
        <v/>
      </c>
      <c r="Y399" s="12" t="str">
        <f aca="false">IF(AND(K399&gt;0,V399&gt;0),(V399-Resumen!$B$7)/Resumen!$B$7,"")</f>
        <v/>
      </c>
      <c r="Z399" s="28" t="str">
        <f aca="false">IF(AND(K399&gt;0,I399&gt;0,V399&gt;0,S399&gt;0),V399-S399,"")</f>
        <v/>
      </c>
      <c r="AA399" s="12" t="str">
        <f aca="false">IF(Z399&lt;&gt;"",Z399/S399,"")</f>
        <v/>
      </c>
      <c r="AB399" s="28" t="str">
        <f aca="false">IF(AND(K399&gt;0,J399&gt;0,V399&gt;0,U399&gt;0),V399-U399,"")</f>
        <v/>
      </c>
      <c r="AC399" s="12" t="str">
        <f aca="false">IF(AB399&lt;&gt;"",AB399/U399,"")</f>
        <v/>
      </c>
      <c r="AD399" s="27" t="n">
        <v>0</v>
      </c>
      <c r="AE399" s="27" t="n">
        <v>0</v>
      </c>
      <c r="AF399" s="27" t="n">
        <v>0</v>
      </c>
      <c r="AG399" s="28" t="n">
        <f aca="false">AD399+AE399+AF399</f>
        <v>0</v>
      </c>
      <c r="AH399" s="12" t="str">
        <f aca="false">IF(AG399&gt;0,AD399/AG399,"")</f>
        <v/>
      </c>
      <c r="AI399" s="27" t="n">
        <v>0</v>
      </c>
      <c r="AJ399" s="27" t="n">
        <v>0</v>
      </c>
      <c r="AK399" s="27" t="n">
        <v>0</v>
      </c>
      <c r="AL399" s="22" t="str">
        <f aca="false">IF(OR(AJ399&gt;0,AK399&gt;0),"Sí","No")</f>
        <v>No</v>
      </c>
      <c r="AM399" s="6"/>
      <c r="AN399" s="6"/>
      <c r="AO399" s="12" t="n">
        <f aca="false">IF(M399&gt;0,K399/M399,"")</f>
        <v>1</v>
      </c>
      <c r="AP399" s="22" t="str">
        <f aca="false">IF(M399&gt;=Resumen!$B$5,"Alto","Bajo")</f>
        <v>Bajo</v>
      </c>
      <c r="AQ399" s="22" t="str">
        <f aca="false">IF(AO399&gt;=Resumen!$B$28,"Alto","Bajo")</f>
        <v>Alto</v>
      </c>
      <c r="AR399" s="22" t="str">
        <f aca="false">AP399&amp;" Potencial / "&amp;AQ399&amp;" Share"</f>
        <v>Bajo Potencial / Alto Share</v>
      </c>
      <c r="AS399" s="22" t="str">
        <f aca="false">IF(Q399="Sí",IF(AO399&gt;=Resumen!$B$29,"Alto","Bajo"),"")</f>
        <v/>
      </c>
      <c r="AT399" s="22" t="str">
        <f aca="false">IF(AS399&lt;&gt;"",AP399&amp;" Potencial / "&amp;AS399&amp;" Share","")</f>
        <v/>
      </c>
      <c r="AU399" s="22" t="str">
        <f aca="false">IF(AH399="","Sin dato",IF(AH399-AO399&gt;Resumen!$B$6,"Sobre-exhibido",IF(AO399-AH399&gt;Resumen!$B$6,"Sub-exhibido","En línea")))</f>
        <v>Sin dato</v>
      </c>
      <c r="AV399" s="22" t="str">
        <f aca="false">IF(AT399="","",IF(AT399="Alto Potencial / Bajo Share",1,IF(AT399="Alto Potencial / Alto Share",2,IF(AT399="Bajo Potencial / Alto Share",3,4))))</f>
        <v/>
      </c>
      <c r="AW399" s="22" t="str">
        <f aca="false">IF(Q399="No","Sin competencia directa",IF(AV399=1,"1 - Foco Conquista (Alto Pot / Bajo Share)",IF(AV399=2,"2 - Foco Defensa (Alto Pot / Alto Share)",IF(AV399=3,"3 - Monitoreo (Bajo Pot / Alto Share)","4 - Baja Prioridad (Bajo Pot / Bajo Share)"))))</f>
        <v>Sin competencia directa</v>
      </c>
      <c r="AX399" s="12" t="str">
        <f aca="false">IF(OR(IFERROR(AND(W399&lt;&gt;"",Y399&lt;&gt;"",Y399-W399&gt;Resumen!$B$8),FALSE()),IFERROR(AND(X399&lt;&gt;"",Y399&lt;&gt;"",Y399-X399&gt;Resumen!$B$8),FALSE())),MAX(IF(IFERROR(AND(W399&lt;&gt;"",Y399&lt;&gt;"",Y399-W399&gt;Resumen!$B$8),FALSE()),Y399-W399,0),IF(IFERROR(AND(X399&lt;&gt;"",Y399&lt;&gt;"",Y399-X399&gt;Resumen!$B$8),FALSE()),Y399-X399,0)),"")</f>
        <v/>
      </c>
      <c r="AY399" s="22" t="str">
        <f aca="false">IF(OR(IFERROR(AND(W399&lt;&gt;"",Y399&lt;&gt;"",Y399-W399&gt;Resumen!$B$8),FALSE()),IFERROR(AND(X399&lt;&gt;"",Y399&lt;&gt;"",Y399-X399&gt;Resumen!$B$8),FALSE())),TRIM("Lays tiene mayor markup que "&amp;IF(IFERROR(AND(W399&lt;&gt;"",Y399&lt;&gt;"",Y399-W399&gt;Resumen!$B$8),FALSE()),"Quento ","")&amp;IF(IFERROR(AND(X399&lt;&gt;"",Y399&lt;&gt;"",Y399-X399&gt;Resumen!$B$8),FALSE()),"Julicroc ","")&amp;"en este PDV"),"")</f>
        <v/>
      </c>
      <c r="AZ399" s="22" t="str">
        <f aca="false">IF(COUNTIF('Plan Pehuamar - Lista'!$A$2:$A$167,A399)&gt;0,"Sí","No")</f>
        <v>No</v>
      </c>
      <c r="BA399" s="22" t="str">
        <f aca="false">IF(COUNTIF('Plan Combo 9+1'!$A$2:$A$226,A399)&gt;0,"Sí","No")</f>
        <v>No</v>
      </c>
      <c r="BB399" s="22" t="str">
        <f aca="false">IF(AH399="","No",IF(BA399="Sí",IF((AO399-AH399)&gt;Resumen!$B$6,"Sí","No"),IF((AO399-AH399)&gt;=Resumen!$B$132,"Sí","No")))</f>
        <v>No</v>
      </c>
      <c r="BC399" s="22" t="str">
        <f aca="false">IF(AND(N399="Sí",AL399="Sí",AI399=0),"Sí","No")</f>
        <v>No</v>
      </c>
      <c r="BD399" s="22" t="str">
        <f aca="false">IF(COUNTIF('Plan 9+1 (con Pehuamar)'!$A$2:$A$227,A399)&gt;0,"Sí","No")</f>
        <v>No</v>
      </c>
    </row>
    <row r="400" customFormat="false" ht="15" hidden="false" customHeight="true" outlineLevel="0" collapsed="false">
      <c r="A400" s="6" t="n">
        <v>403528</v>
      </c>
      <c r="B400" s="6" t="n">
        <v>2</v>
      </c>
      <c r="C400" s="6" t="n">
        <v>204</v>
      </c>
      <c r="D400" s="6" t="s">
        <v>359</v>
      </c>
      <c r="E400" s="6" t="s">
        <v>613</v>
      </c>
      <c r="F400" s="6" t="s">
        <v>196</v>
      </c>
      <c r="G400" s="6" t="s">
        <v>129</v>
      </c>
      <c r="H400" s="6" t="s">
        <v>197</v>
      </c>
      <c r="I400" s="27" t="n">
        <v>0</v>
      </c>
      <c r="J400" s="27" t="n">
        <v>0</v>
      </c>
      <c r="K400" s="27" t="n">
        <v>1.1</v>
      </c>
      <c r="L400" s="28" t="n">
        <f aca="false">I400+J400</f>
        <v>0</v>
      </c>
      <c r="M400" s="28" t="n">
        <f aca="false">L400+K400</f>
        <v>1.1</v>
      </c>
      <c r="N400" s="22" t="str">
        <f aca="false">IF(I400&gt;0,"Sí","No")</f>
        <v>No</v>
      </c>
      <c r="O400" s="22" t="str">
        <f aca="false">IF(J400&gt;0,"Sí","No")</f>
        <v>No</v>
      </c>
      <c r="P400" s="22" t="str">
        <f aca="false">IF(K400&gt;0,"Sí","No")</f>
        <v>Sí</v>
      </c>
      <c r="Q400" s="22" t="str">
        <f aca="false">IF(OR(I400&gt;0,J400&gt;0),"Sí","No")</f>
        <v>No</v>
      </c>
      <c r="R400" s="27"/>
      <c r="S400" s="27"/>
      <c r="T400" s="27"/>
      <c r="U400" s="27"/>
      <c r="V400" s="27"/>
      <c r="W400" s="12" t="str">
        <f aca="false">IF(AND(I400&gt;0,R400&gt;0),(S400-R400)/R400,"")</f>
        <v/>
      </c>
      <c r="X400" s="12" t="str">
        <f aca="false">IF(AND(J400&gt;0,T400&gt;0),(U400-T400)/T400,"")</f>
        <v/>
      </c>
      <c r="Y400" s="12" t="str">
        <f aca="false">IF(AND(K400&gt;0,V400&gt;0),(V400-Resumen!$B$7)/Resumen!$B$7,"")</f>
        <v/>
      </c>
      <c r="Z400" s="28" t="str">
        <f aca="false">IF(AND(K400&gt;0,I400&gt;0,V400&gt;0,S400&gt;0),V400-S400,"")</f>
        <v/>
      </c>
      <c r="AA400" s="12" t="str">
        <f aca="false">IF(Z400&lt;&gt;"",Z400/S400,"")</f>
        <v/>
      </c>
      <c r="AB400" s="28" t="str">
        <f aca="false">IF(AND(K400&gt;0,J400&gt;0,V400&gt;0,U400&gt;0),V400-U400,"")</f>
        <v/>
      </c>
      <c r="AC400" s="12" t="str">
        <f aca="false">IF(AB400&lt;&gt;"",AB400/U400,"")</f>
        <v/>
      </c>
      <c r="AD400" s="27" t="n">
        <v>0</v>
      </c>
      <c r="AE400" s="27" t="n">
        <v>0</v>
      </c>
      <c r="AF400" s="27" t="n">
        <v>0</v>
      </c>
      <c r="AG400" s="28" t="n">
        <f aca="false">AD400+AE400+AF400</f>
        <v>0</v>
      </c>
      <c r="AH400" s="12" t="str">
        <f aca="false">IF(AG400&gt;0,AD400/AG400,"")</f>
        <v/>
      </c>
      <c r="AI400" s="27" t="n">
        <v>0</v>
      </c>
      <c r="AJ400" s="27" t="n">
        <v>0</v>
      </c>
      <c r="AK400" s="27" t="n">
        <v>0</v>
      </c>
      <c r="AL400" s="22" t="str">
        <f aca="false">IF(OR(AJ400&gt;0,AK400&gt;0),"Sí","No")</f>
        <v>No</v>
      </c>
      <c r="AM400" s="6"/>
      <c r="AN400" s="6"/>
      <c r="AO400" s="12" t="n">
        <f aca="false">IF(M400&gt;0,K400/M400,"")</f>
        <v>1</v>
      </c>
      <c r="AP400" s="22" t="str">
        <f aca="false">IF(M400&gt;=Resumen!$B$5,"Alto","Bajo")</f>
        <v>Bajo</v>
      </c>
      <c r="AQ400" s="22" t="str">
        <f aca="false">IF(AO400&gt;=Resumen!$B$28,"Alto","Bajo")</f>
        <v>Alto</v>
      </c>
      <c r="AR400" s="22" t="str">
        <f aca="false">AP400&amp;" Potencial / "&amp;AQ400&amp;" Share"</f>
        <v>Bajo Potencial / Alto Share</v>
      </c>
      <c r="AS400" s="22" t="str">
        <f aca="false">IF(Q400="Sí",IF(AO400&gt;=Resumen!$B$29,"Alto","Bajo"),"")</f>
        <v/>
      </c>
      <c r="AT400" s="22" t="str">
        <f aca="false">IF(AS400&lt;&gt;"",AP400&amp;" Potencial / "&amp;AS400&amp;" Share","")</f>
        <v/>
      </c>
      <c r="AU400" s="22" t="str">
        <f aca="false">IF(AH400="","Sin dato",IF(AH400-AO400&gt;Resumen!$B$6,"Sobre-exhibido",IF(AO400-AH400&gt;Resumen!$B$6,"Sub-exhibido","En línea")))</f>
        <v>Sin dato</v>
      </c>
      <c r="AV400" s="22" t="str">
        <f aca="false">IF(AT400="","",IF(AT400="Alto Potencial / Bajo Share",1,IF(AT400="Alto Potencial / Alto Share",2,IF(AT400="Bajo Potencial / Alto Share",3,4))))</f>
        <v/>
      </c>
      <c r="AW400" s="22" t="str">
        <f aca="false">IF(Q400="No","Sin competencia directa",IF(AV400=1,"1 - Foco Conquista (Alto Pot / Bajo Share)",IF(AV400=2,"2 - Foco Defensa (Alto Pot / Alto Share)",IF(AV400=3,"3 - Monitoreo (Bajo Pot / Alto Share)","4 - Baja Prioridad (Bajo Pot / Bajo Share)"))))</f>
        <v>Sin competencia directa</v>
      </c>
      <c r="AX400" s="12" t="str">
        <f aca="false">IF(OR(IFERROR(AND(W400&lt;&gt;"",Y400&lt;&gt;"",Y400-W400&gt;Resumen!$B$8),FALSE()),IFERROR(AND(X400&lt;&gt;"",Y400&lt;&gt;"",Y400-X400&gt;Resumen!$B$8),FALSE())),MAX(IF(IFERROR(AND(W400&lt;&gt;"",Y400&lt;&gt;"",Y400-W400&gt;Resumen!$B$8),FALSE()),Y400-W400,0),IF(IFERROR(AND(X400&lt;&gt;"",Y400&lt;&gt;"",Y400-X400&gt;Resumen!$B$8),FALSE()),Y400-X400,0)),"")</f>
        <v/>
      </c>
      <c r="AY400" s="22" t="str">
        <f aca="false">IF(OR(IFERROR(AND(W400&lt;&gt;"",Y400&lt;&gt;"",Y400-W400&gt;Resumen!$B$8),FALSE()),IFERROR(AND(X400&lt;&gt;"",Y400&lt;&gt;"",Y400-X400&gt;Resumen!$B$8),FALSE())),TRIM("Lays tiene mayor markup que "&amp;IF(IFERROR(AND(W400&lt;&gt;"",Y400&lt;&gt;"",Y400-W400&gt;Resumen!$B$8),FALSE()),"Quento ","")&amp;IF(IFERROR(AND(X400&lt;&gt;"",Y400&lt;&gt;"",Y400-X400&gt;Resumen!$B$8),FALSE()),"Julicroc ","")&amp;"en este PDV"),"")</f>
        <v/>
      </c>
      <c r="AZ400" s="22" t="str">
        <f aca="false">IF(COUNTIF('Plan Pehuamar - Lista'!$A$2:$A$167,A400)&gt;0,"Sí","No")</f>
        <v>No</v>
      </c>
      <c r="BA400" s="22" t="str">
        <f aca="false">IF(COUNTIF('Plan Combo 9+1'!$A$2:$A$226,A400)&gt;0,"Sí","No")</f>
        <v>No</v>
      </c>
      <c r="BB400" s="22" t="str">
        <f aca="false">IF(AH400="","No",IF(BA400="Sí",IF((AO400-AH400)&gt;Resumen!$B$6,"Sí","No"),IF((AO400-AH400)&gt;=Resumen!$B$132,"Sí","No")))</f>
        <v>No</v>
      </c>
      <c r="BC400" s="22" t="str">
        <f aca="false">IF(AND(N400="Sí",AL400="Sí",AI400=0),"Sí","No")</f>
        <v>No</v>
      </c>
      <c r="BD400" s="22" t="str">
        <f aca="false">IF(COUNTIF('Plan 9+1 (con Pehuamar)'!$A$2:$A$227,A400)&gt;0,"Sí","No")</f>
        <v>No</v>
      </c>
    </row>
    <row r="401" customFormat="false" ht="15" hidden="false" customHeight="true" outlineLevel="0" collapsed="false">
      <c r="A401" s="6" t="n">
        <v>403704</v>
      </c>
      <c r="B401" s="6" t="n">
        <v>2</v>
      </c>
      <c r="C401" s="6" t="n">
        <v>204</v>
      </c>
      <c r="D401" s="6" t="s">
        <v>359</v>
      </c>
      <c r="E401" s="6" t="s">
        <v>614</v>
      </c>
      <c r="F401" s="6" t="s">
        <v>201</v>
      </c>
      <c r="G401" s="6" t="s">
        <v>129</v>
      </c>
      <c r="H401" s="6" t="s">
        <v>197</v>
      </c>
      <c r="I401" s="27" t="n">
        <v>0</v>
      </c>
      <c r="J401" s="27" t="n">
        <v>0</v>
      </c>
      <c r="K401" s="27" t="n">
        <v>1.5</v>
      </c>
      <c r="L401" s="28" t="n">
        <f aca="false">I401+J401</f>
        <v>0</v>
      </c>
      <c r="M401" s="28" t="n">
        <f aca="false">L401+K401</f>
        <v>1.5</v>
      </c>
      <c r="N401" s="22" t="str">
        <f aca="false">IF(I401&gt;0,"Sí","No")</f>
        <v>No</v>
      </c>
      <c r="O401" s="22" t="str">
        <f aca="false">IF(J401&gt;0,"Sí","No")</f>
        <v>No</v>
      </c>
      <c r="P401" s="22" t="str">
        <f aca="false">IF(K401&gt;0,"Sí","No")</f>
        <v>Sí</v>
      </c>
      <c r="Q401" s="22" t="str">
        <f aca="false">IF(OR(I401&gt;0,J401&gt;0),"Sí","No")</f>
        <v>No</v>
      </c>
      <c r="R401" s="27"/>
      <c r="S401" s="27"/>
      <c r="T401" s="27"/>
      <c r="U401" s="27"/>
      <c r="V401" s="27"/>
      <c r="W401" s="12" t="str">
        <f aca="false">IF(AND(I401&gt;0,R401&gt;0),(S401-R401)/R401,"")</f>
        <v/>
      </c>
      <c r="X401" s="12" t="str">
        <f aca="false">IF(AND(J401&gt;0,T401&gt;0),(U401-T401)/T401,"")</f>
        <v/>
      </c>
      <c r="Y401" s="12" t="str">
        <f aca="false">IF(AND(K401&gt;0,V401&gt;0),(V401-Resumen!$B$7)/Resumen!$B$7,"")</f>
        <v/>
      </c>
      <c r="Z401" s="28" t="str">
        <f aca="false">IF(AND(K401&gt;0,I401&gt;0,V401&gt;0,S401&gt;0),V401-S401,"")</f>
        <v/>
      </c>
      <c r="AA401" s="12" t="str">
        <f aca="false">IF(Z401&lt;&gt;"",Z401/S401,"")</f>
        <v/>
      </c>
      <c r="AB401" s="28" t="str">
        <f aca="false">IF(AND(K401&gt;0,J401&gt;0,V401&gt;0,U401&gt;0),V401-U401,"")</f>
        <v/>
      </c>
      <c r="AC401" s="12" t="str">
        <f aca="false">IF(AB401&lt;&gt;"",AB401/U401,"")</f>
        <v/>
      </c>
      <c r="AD401" s="27" t="n">
        <v>0</v>
      </c>
      <c r="AE401" s="27" t="n">
        <v>0</v>
      </c>
      <c r="AF401" s="27" t="n">
        <v>0</v>
      </c>
      <c r="AG401" s="28" t="n">
        <f aca="false">AD401+AE401+AF401</f>
        <v>0</v>
      </c>
      <c r="AH401" s="12" t="str">
        <f aca="false">IF(AG401&gt;0,AD401/AG401,"")</f>
        <v/>
      </c>
      <c r="AI401" s="27" t="n">
        <v>0</v>
      </c>
      <c r="AJ401" s="27" t="n">
        <v>0</v>
      </c>
      <c r="AK401" s="27" t="n">
        <v>0</v>
      </c>
      <c r="AL401" s="22" t="str">
        <f aca="false">IF(OR(AJ401&gt;0,AK401&gt;0),"Sí","No")</f>
        <v>No</v>
      </c>
      <c r="AM401" s="6"/>
      <c r="AN401" s="6"/>
      <c r="AO401" s="12" t="n">
        <f aca="false">IF(M401&gt;0,K401/M401,"")</f>
        <v>1</v>
      </c>
      <c r="AP401" s="22" t="str">
        <f aca="false">IF(M401&gt;=Resumen!$B$5,"Alto","Bajo")</f>
        <v>Bajo</v>
      </c>
      <c r="AQ401" s="22" t="str">
        <f aca="false">IF(AO401&gt;=Resumen!$B$28,"Alto","Bajo")</f>
        <v>Alto</v>
      </c>
      <c r="AR401" s="22" t="str">
        <f aca="false">AP401&amp;" Potencial / "&amp;AQ401&amp;" Share"</f>
        <v>Bajo Potencial / Alto Share</v>
      </c>
      <c r="AS401" s="22" t="str">
        <f aca="false">IF(Q401="Sí",IF(AO401&gt;=Resumen!$B$29,"Alto","Bajo"),"")</f>
        <v/>
      </c>
      <c r="AT401" s="22" t="str">
        <f aca="false">IF(AS401&lt;&gt;"",AP401&amp;" Potencial / "&amp;AS401&amp;" Share","")</f>
        <v/>
      </c>
      <c r="AU401" s="22" t="str">
        <f aca="false">IF(AH401="","Sin dato",IF(AH401-AO401&gt;Resumen!$B$6,"Sobre-exhibido",IF(AO401-AH401&gt;Resumen!$B$6,"Sub-exhibido","En línea")))</f>
        <v>Sin dato</v>
      </c>
      <c r="AV401" s="22" t="str">
        <f aca="false">IF(AT401="","",IF(AT401="Alto Potencial / Bajo Share",1,IF(AT401="Alto Potencial / Alto Share",2,IF(AT401="Bajo Potencial / Alto Share",3,4))))</f>
        <v/>
      </c>
      <c r="AW401" s="22" t="str">
        <f aca="false">IF(Q401="No","Sin competencia directa",IF(AV401=1,"1 - Foco Conquista (Alto Pot / Bajo Share)",IF(AV401=2,"2 - Foco Defensa (Alto Pot / Alto Share)",IF(AV401=3,"3 - Monitoreo (Bajo Pot / Alto Share)","4 - Baja Prioridad (Bajo Pot / Bajo Share)"))))</f>
        <v>Sin competencia directa</v>
      </c>
      <c r="AX401" s="12" t="str">
        <f aca="false">IF(OR(IFERROR(AND(W401&lt;&gt;"",Y401&lt;&gt;"",Y401-W401&gt;Resumen!$B$8),FALSE()),IFERROR(AND(X401&lt;&gt;"",Y401&lt;&gt;"",Y401-X401&gt;Resumen!$B$8),FALSE())),MAX(IF(IFERROR(AND(W401&lt;&gt;"",Y401&lt;&gt;"",Y401-W401&gt;Resumen!$B$8),FALSE()),Y401-W401,0),IF(IFERROR(AND(X401&lt;&gt;"",Y401&lt;&gt;"",Y401-X401&gt;Resumen!$B$8),FALSE()),Y401-X401,0)),"")</f>
        <v/>
      </c>
      <c r="AY401" s="22" t="str">
        <f aca="false">IF(OR(IFERROR(AND(W401&lt;&gt;"",Y401&lt;&gt;"",Y401-W401&gt;Resumen!$B$8),FALSE()),IFERROR(AND(X401&lt;&gt;"",Y401&lt;&gt;"",Y401-X401&gt;Resumen!$B$8),FALSE())),TRIM("Lays tiene mayor markup que "&amp;IF(IFERROR(AND(W401&lt;&gt;"",Y401&lt;&gt;"",Y401-W401&gt;Resumen!$B$8),FALSE()),"Quento ","")&amp;IF(IFERROR(AND(X401&lt;&gt;"",Y401&lt;&gt;"",Y401-X401&gt;Resumen!$B$8),FALSE()),"Julicroc ","")&amp;"en este PDV"),"")</f>
        <v/>
      </c>
      <c r="AZ401" s="22" t="str">
        <f aca="false">IF(COUNTIF('Plan Pehuamar - Lista'!$A$2:$A$167,A401)&gt;0,"Sí","No")</f>
        <v>No</v>
      </c>
      <c r="BA401" s="22" t="str">
        <f aca="false">IF(COUNTIF('Plan Combo 9+1'!$A$2:$A$226,A401)&gt;0,"Sí","No")</f>
        <v>No</v>
      </c>
      <c r="BB401" s="22" t="str">
        <f aca="false">IF(AH401="","No",IF(BA401="Sí",IF((AO401-AH401)&gt;Resumen!$B$6,"Sí","No"),IF((AO401-AH401)&gt;=Resumen!$B$132,"Sí","No")))</f>
        <v>No</v>
      </c>
      <c r="BC401" s="22" t="str">
        <f aca="false">IF(AND(N401="Sí",AL401="Sí",AI401=0),"Sí","No")</f>
        <v>No</v>
      </c>
      <c r="BD401" s="22" t="str">
        <f aca="false">IF(COUNTIF('Plan 9+1 (con Pehuamar)'!$A$2:$A$227,A401)&gt;0,"Sí","No")</f>
        <v>No</v>
      </c>
    </row>
    <row r="402" customFormat="false" ht="15" hidden="false" customHeight="true" outlineLevel="0" collapsed="false">
      <c r="A402" s="6" t="n">
        <v>403777</v>
      </c>
      <c r="B402" s="6" t="n">
        <v>2</v>
      </c>
      <c r="C402" s="6" t="n">
        <v>204</v>
      </c>
      <c r="D402" s="6" t="s">
        <v>359</v>
      </c>
      <c r="E402" s="6" t="s">
        <v>615</v>
      </c>
      <c r="F402" s="6" t="s">
        <v>196</v>
      </c>
      <c r="G402" s="6" t="s">
        <v>129</v>
      </c>
      <c r="H402" s="6" t="s">
        <v>197</v>
      </c>
      <c r="I402" s="27" t="n">
        <v>0</v>
      </c>
      <c r="J402" s="27" t="n">
        <v>0</v>
      </c>
      <c r="K402" s="27" t="n">
        <v>0.7</v>
      </c>
      <c r="L402" s="28" t="n">
        <f aca="false">I402+J402</f>
        <v>0</v>
      </c>
      <c r="M402" s="28" t="n">
        <f aca="false">L402+K402</f>
        <v>0.7</v>
      </c>
      <c r="N402" s="22" t="str">
        <f aca="false">IF(I402&gt;0,"Sí","No")</f>
        <v>No</v>
      </c>
      <c r="O402" s="22" t="str">
        <f aca="false">IF(J402&gt;0,"Sí","No")</f>
        <v>No</v>
      </c>
      <c r="P402" s="22" t="str">
        <f aca="false">IF(K402&gt;0,"Sí","No")</f>
        <v>Sí</v>
      </c>
      <c r="Q402" s="22" t="str">
        <f aca="false">IF(OR(I402&gt;0,J402&gt;0),"Sí","No")</f>
        <v>No</v>
      </c>
      <c r="R402" s="27"/>
      <c r="S402" s="27"/>
      <c r="T402" s="27"/>
      <c r="U402" s="27"/>
      <c r="V402" s="27"/>
      <c r="W402" s="12" t="str">
        <f aca="false">IF(AND(I402&gt;0,R402&gt;0),(S402-R402)/R402,"")</f>
        <v/>
      </c>
      <c r="X402" s="12" t="str">
        <f aca="false">IF(AND(J402&gt;0,T402&gt;0),(U402-T402)/T402,"")</f>
        <v/>
      </c>
      <c r="Y402" s="12" t="str">
        <f aca="false">IF(AND(K402&gt;0,V402&gt;0),(V402-Resumen!$B$7)/Resumen!$B$7,"")</f>
        <v/>
      </c>
      <c r="Z402" s="28" t="str">
        <f aca="false">IF(AND(K402&gt;0,I402&gt;0,V402&gt;0,S402&gt;0),V402-S402,"")</f>
        <v/>
      </c>
      <c r="AA402" s="12" t="str">
        <f aca="false">IF(Z402&lt;&gt;"",Z402/S402,"")</f>
        <v/>
      </c>
      <c r="AB402" s="28" t="str">
        <f aca="false">IF(AND(K402&gt;0,J402&gt;0,V402&gt;0,U402&gt;0),V402-U402,"")</f>
        <v/>
      </c>
      <c r="AC402" s="12" t="str">
        <f aca="false">IF(AB402&lt;&gt;"",AB402/U402,"")</f>
        <v/>
      </c>
      <c r="AD402" s="27" t="n">
        <v>0</v>
      </c>
      <c r="AE402" s="27" t="n">
        <v>0</v>
      </c>
      <c r="AF402" s="27" t="n">
        <v>0</v>
      </c>
      <c r="AG402" s="28" t="n">
        <f aca="false">AD402+AE402+AF402</f>
        <v>0</v>
      </c>
      <c r="AH402" s="12" t="str">
        <f aca="false">IF(AG402&gt;0,AD402/AG402,"")</f>
        <v/>
      </c>
      <c r="AI402" s="27" t="n">
        <v>0</v>
      </c>
      <c r="AJ402" s="27" t="n">
        <v>0</v>
      </c>
      <c r="AK402" s="27" t="n">
        <v>0</v>
      </c>
      <c r="AL402" s="22" t="str">
        <f aca="false">IF(OR(AJ402&gt;0,AK402&gt;0),"Sí","No")</f>
        <v>No</v>
      </c>
      <c r="AM402" s="6"/>
      <c r="AN402" s="6"/>
      <c r="AO402" s="12" t="n">
        <f aca="false">IF(M402&gt;0,K402/M402,"")</f>
        <v>1</v>
      </c>
      <c r="AP402" s="22" t="str">
        <f aca="false">IF(M402&gt;=Resumen!$B$5,"Alto","Bajo")</f>
        <v>Bajo</v>
      </c>
      <c r="AQ402" s="22" t="str">
        <f aca="false">IF(AO402&gt;=Resumen!$B$28,"Alto","Bajo")</f>
        <v>Alto</v>
      </c>
      <c r="AR402" s="22" t="str">
        <f aca="false">AP402&amp;" Potencial / "&amp;AQ402&amp;" Share"</f>
        <v>Bajo Potencial / Alto Share</v>
      </c>
      <c r="AS402" s="22" t="str">
        <f aca="false">IF(Q402="Sí",IF(AO402&gt;=Resumen!$B$29,"Alto","Bajo"),"")</f>
        <v/>
      </c>
      <c r="AT402" s="22" t="str">
        <f aca="false">IF(AS402&lt;&gt;"",AP402&amp;" Potencial / "&amp;AS402&amp;" Share","")</f>
        <v/>
      </c>
      <c r="AU402" s="22" t="str">
        <f aca="false">IF(AH402="","Sin dato",IF(AH402-AO402&gt;Resumen!$B$6,"Sobre-exhibido",IF(AO402-AH402&gt;Resumen!$B$6,"Sub-exhibido","En línea")))</f>
        <v>Sin dato</v>
      </c>
      <c r="AV402" s="22" t="str">
        <f aca="false">IF(AT402="","",IF(AT402="Alto Potencial / Bajo Share",1,IF(AT402="Alto Potencial / Alto Share",2,IF(AT402="Bajo Potencial / Alto Share",3,4))))</f>
        <v/>
      </c>
      <c r="AW402" s="22" t="str">
        <f aca="false">IF(Q402="No","Sin competencia directa",IF(AV402=1,"1 - Foco Conquista (Alto Pot / Bajo Share)",IF(AV402=2,"2 - Foco Defensa (Alto Pot / Alto Share)",IF(AV402=3,"3 - Monitoreo (Bajo Pot / Alto Share)","4 - Baja Prioridad (Bajo Pot / Bajo Share)"))))</f>
        <v>Sin competencia directa</v>
      </c>
      <c r="AX402" s="12" t="str">
        <f aca="false">IF(OR(IFERROR(AND(W402&lt;&gt;"",Y402&lt;&gt;"",Y402-W402&gt;Resumen!$B$8),FALSE()),IFERROR(AND(X402&lt;&gt;"",Y402&lt;&gt;"",Y402-X402&gt;Resumen!$B$8),FALSE())),MAX(IF(IFERROR(AND(W402&lt;&gt;"",Y402&lt;&gt;"",Y402-W402&gt;Resumen!$B$8),FALSE()),Y402-W402,0),IF(IFERROR(AND(X402&lt;&gt;"",Y402&lt;&gt;"",Y402-X402&gt;Resumen!$B$8),FALSE()),Y402-X402,0)),"")</f>
        <v/>
      </c>
      <c r="AY402" s="22" t="str">
        <f aca="false">IF(OR(IFERROR(AND(W402&lt;&gt;"",Y402&lt;&gt;"",Y402-W402&gt;Resumen!$B$8),FALSE()),IFERROR(AND(X402&lt;&gt;"",Y402&lt;&gt;"",Y402-X402&gt;Resumen!$B$8),FALSE())),TRIM("Lays tiene mayor markup que "&amp;IF(IFERROR(AND(W402&lt;&gt;"",Y402&lt;&gt;"",Y402-W402&gt;Resumen!$B$8),FALSE()),"Quento ","")&amp;IF(IFERROR(AND(X402&lt;&gt;"",Y402&lt;&gt;"",Y402-X402&gt;Resumen!$B$8),FALSE()),"Julicroc ","")&amp;"en este PDV"),"")</f>
        <v/>
      </c>
      <c r="AZ402" s="22" t="str">
        <f aca="false">IF(COUNTIF('Plan Pehuamar - Lista'!$A$2:$A$167,A402)&gt;0,"Sí","No")</f>
        <v>No</v>
      </c>
      <c r="BA402" s="22" t="str">
        <f aca="false">IF(COUNTIF('Plan Combo 9+1'!$A$2:$A$226,A402)&gt;0,"Sí","No")</f>
        <v>No</v>
      </c>
      <c r="BB402" s="22" t="str">
        <f aca="false">IF(AH402="","No",IF(BA402="Sí",IF((AO402-AH402)&gt;Resumen!$B$6,"Sí","No"),IF((AO402-AH402)&gt;=Resumen!$B$132,"Sí","No")))</f>
        <v>No</v>
      </c>
      <c r="BC402" s="22" t="str">
        <f aca="false">IF(AND(N402="Sí",AL402="Sí",AI402=0),"Sí","No")</f>
        <v>No</v>
      </c>
      <c r="BD402" s="22" t="str">
        <f aca="false">IF(COUNTIF('Plan 9+1 (con Pehuamar)'!$A$2:$A$227,A402)&gt;0,"Sí","No")</f>
        <v>No</v>
      </c>
    </row>
    <row r="403" customFormat="false" ht="15" hidden="false" customHeight="true" outlineLevel="0" collapsed="false">
      <c r="A403" s="6" t="n">
        <v>403850</v>
      </c>
      <c r="B403" s="6" t="n">
        <v>2</v>
      </c>
      <c r="C403" s="6" t="n">
        <v>204</v>
      </c>
      <c r="D403" s="6" t="s">
        <v>359</v>
      </c>
      <c r="E403" s="6" t="s">
        <v>616</v>
      </c>
      <c r="F403" s="6" t="s">
        <v>201</v>
      </c>
      <c r="G403" s="6" t="s">
        <v>129</v>
      </c>
      <c r="H403" s="6" t="s">
        <v>197</v>
      </c>
      <c r="I403" s="27" t="n">
        <v>0</v>
      </c>
      <c r="J403" s="27" t="n">
        <v>0</v>
      </c>
      <c r="K403" s="27" t="n">
        <v>0.4</v>
      </c>
      <c r="L403" s="28" t="n">
        <f aca="false">I403+J403</f>
        <v>0</v>
      </c>
      <c r="M403" s="28" t="n">
        <f aca="false">L403+K403</f>
        <v>0.4</v>
      </c>
      <c r="N403" s="22" t="str">
        <f aca="false">IF(I403&gt;0,"Sí","No")</f>
        <v>No</v>
      </c>
      <c r="O403" s="22" t="str">
        <f aca="false">IF(J403&gt;0,"Sí","No")</f>
        <v>No</v>
      </c>
      <c r="P403" s="22" t="str">
        <f aca="false">IF(K403&gt;0,"Sí","No")</f>
        <v>Sí</v>
      </c>
      <c r="Q403" s="22" t="str">
        <f aca="false">IF(OR(I403&gt;0,J403&gt;0),"Sí","No")</f>
        <v>No</v>
      </c>
      <c r="R403" s="27"/>
      <c r="S403" s="27"/>
      <c r="T403" s="27"/>
      <c r="U403" s="27"/>
      <c r="V403" s="27"/>
      <c r="W403" s="12" t="str">
        <f aca="false">IF(AND(I403&gt;0,R403&gt;0),(S403-R403)/R403,"")</f>
        <v/>
      </c>
      <c r="X403" s="12" t="str">
        <f aca="false">IF(AND(J403&gt;0,T403&gt;0),(U403-T403)/T403,"")</f>
        <v/>
      </c>
      <c r="Y403" s="12" t="str">
        <f aca="false">IF(AND(K403&gt;0,V403&gt;0),(V403-Resumen!$B$7)/Resumen!$B$7,"")</f>
        <v/>
      </c>
      <c r="Z403" s="28" t="str">
        <f aca="false">IF(AND(K403&gt;0,I403&gt;0,V403&gt;0,S403&gt;0),V403-S403,"")</f>
        <v/>
      </c>
      <c r="AA403" s="12" t="str">
        <f aca="false">IF(Z403&lt;&gt;"",Z403/S403,"")</f>
        <v/>
      </c>
      <c r="AB403" s="28" t="str">
        <f aca="false">IF(AND(K403&gt;0,J403&gt;0,V403&gt;0,U403&gt;0),V403-U403,"")</f>
        <v/>
      </c>
      <c r="AC403" s="12" t="str">
        <f aca="false">IF(AB403&lt;&gt;"",AB403/U403,"")</f>
        <v/>
      </c>
      <c r="AD403" s="27" t="n">
        <v>0</v>
      </c>
      <c r="AE403" s="27" t="n">
        <v>0</v>
      </c>
      <c r="AF403" s="27" t="n">
        <v>0</v>
      </c>
      <c r="AG403" s="28" t="n">
        <f aca="false">AD403+AE403+AF403</f>
        <v>0</v>
      </c>
      <c r="AH403" s="12" t="str">
        <f aca="false">IF(AG403&gt;0,AD403/AG403,"")</f>
        <v/>
      </c>
      <c r="AI403" s="27" t="n">
        <v>0</v>
      </c>
      <c r="AJ403" s="27" t="n">
        <v>0</v>
      </c>
      <c r="AK403" s="27" t="n">
        <v>0</v>
      </c>
      <c r="AL403" s="22" t="str">
        <f aca="false">IF(OR(AJ403&gt;0,AK403&gt;0),"Sí","No")</f>
        <v>No</v>
      </c>
      <c r="AM403" s="6"/>
      <c r="AN403" s="6"/>
      <c r="AO403" s="12" t="n">
        <f aca="false">IF(M403&gt;0,K403/M403,"")</f>
        <v>1</v>
      </c>
      <c r="AP403" s="22" t="str">
        <f aca="false">IF(M403&gt;=Resumen!$B$5,"Alto","Bajo")</f>
        <v>Bajo</v>
      </c>
      <c r="AQ403" s="22" t="str">
        <f aca="false">IF(AO403&gt;=Resumen!$B$28,"Alto","Bajo")</f>
        <v>Alto</v>
      </c>
      <c r="AR403" s="22" t="str">
        <f aca="false">AP403&amp;" Potencial / "&amp;AQ403&amp;" Share"</f>
        <v>Bajo Potencial / Alto Share</v>
      </c>
      <c r="AS403" s="22" t="str">
        <f aca="false">IF(Q403="Sí",IF(AO403&gt;=Resumen!$B$29,"Alto","Bajo"),"")</f>
        <v/>
      </c>
      <c r="AT403" s="22" t="str">
        <f aca="false">IF(AS403&lt;&gt;"",AP403&amp;" Potencial / "&amp;AS403&amp;" Share","")</f>
        <v/>
      </c>
      <c r="AU403" s="22" t="str">
        <f aca="false">IF(AH403="","Sin dato",IF(AH403-AO403&gt;Resumen!$B$6,"Sobre-exhibido",IF(AO403-AH403&gt;Resumen!$B$6,"Sub-exhibido","En línea")))</f>
        <v>Sin dato</v>
      </c>
      <c r="AV403" s="22" t="str">
        <f aca="false">IF(AT403="","",IF(AT403="Alto Potencial / Bajo Share",1,IF(AT403="Alto Potencial / Alto Share",2,IF(AT403="Bajo Potencial / Alto Share",3,4))))</f>
        <v/>
      </c>
      <c r="AW403" s="22" t="str">
        <f aca="false">IF(Q403="No","Sin competencia directa",IF(AV403=1,"1 - Foco Conquista (Alto Pot / Bajo Share)",IF(AV403=2,"2 - Foco Defensa (Alto Pot / Alto Share)",IF(AV403=3,"3 - Monitoreo (Bajo Pot / Alto Share)","4 - Baja Prioridad (Bajo Pot / Bajo Share)"))))</f>
        <v>Sin competencia directa</v>
      </c>
      <c r="AX403" s="12" t="str">
        <f aca="false">IF(OR(IFERROR(AND(W403&lt;&gt;"",Y403&lt;&gt;"",Y403-W403&gt;Resumen!$B$8),FALSE()),IFERROR(AND(X403&lt;&gt;"",Y403&lt;&gt;"",Y403-X403&gt;Resumen!$B$8),FALSE())),MAX(IF(IFERROR(AND(W403&lt;&gt;"",Y403&lt;&gt;"",Y403-W403&gt;Resumen!$B$8),FALSE()),Y403-W403,0),IF(IFERROR(AND(X403&lt;&gt;"",Y403&lt;&gt;"",Y403-X403&gt;Resumen!$B$8),FALSE()),Y403-X403,0)),"")</f>
        <v/>
      </c>
      <c r="AY403" s="22" t="str">
        <f aca="false">IF(OR(IFERROR(AND(W403&lt;&gt;"",Y403&lt;&gt;"",Y403-W403&gt;Resumen!$B$8),FALSE()),IFERROR(AND(X403&lt;&gt;"",Y403&lt;&gt;"",Y403-X403&gt;Resumen!$B$8),FALSE())),TRIM("Lays tiene mayor markup que "&amp;IF(IFERROR(AND(W403&lt;&gt;"",Y403&lt;&gt;"",Y403-W403&gt;Resumen!$B$8),FALSE()),"Quento ","")&amp;IF(IFERROR(AND(X403&lt;&gt;"",Y403&lt;&gt;"",Y403-X403&gt;Resumen!$B$8),FALSE()),"Julicroc ","")&amp;"en este PDV"),"")</f>
        <v/>
      </c>
      <c r="AZ403" s="22" t="str">
        <f aca="false">IF(COUNTIF('Plan Pehuamar - Lista'!$A$2:$A$167,A403)&gt;0,"Sí","No")</f>
        <v>No</v>
      </c>
      <c r="BA403" s="22" t="str">
        <f aca="false">IF(COUNTIF('Plan Combo 9+1'!$A$2:$A$226,A403)&gt;0,"Sí","No")</f>
        <v>No</v>
      </c>
      <c r="BB403" s="22" t="str">
        <f aca="false">IF(AH403="","No",IF(BA403="Sí",IF((AO403-AH403)&gt;Resumen!$B$6,"Sí","No"),IF((AO403-AH403)&gt;=Resumen!$B$132,"Sí","No")))</f>
        <v>No</v>
      </c>
      <c r="BC403" s="22" t="str">
        <f aca="false">IF(AND(N403="Sí",AL403="Sí",AI403=0),"Sí","No")</f>
        <v>No</v>
      </c>
      <c r="BD403" s="22" t="str">
        <f aca="false">IF(COUNTIF('Plan 9+1 (con Pehuamar)'!$A$2:$A$227,A403)&gt;0,"Sí","No")</f>
        <v>No</v>
      </c>
    </row>
    <row r="404" customFormat="false" ht="15" hidden="false" customHeight="true" outlineLevel="0" collapsed="false">
      <c r="A404" s="6" t="n">
        <v>403945</v>
      </c>
      <c r="B404" s="6" t="n">
        <v>2</v>
      </c>
      <c r="C404" s="6" t="n">
        <v>204</v>
      </c>
      <c r="D404" s="6" t="s">
        <v>359</v>
      </c>
      <c r="E404" s="6" t="s">
        <v>617</v>
      </c>
      <c r="F404" s="6" t="s">
        <v>201</v>
      </c>
      <c r="G404" s="6" t="s">
        <v>129</v>
      </c>
      <c r="H404" s="6" t="s">
        <v>197</v>
      </c>
      <c r="I404" s="27" t="n">
        <v>0</v>
      </c>
      <c r="J404" s="27" t="n">
        <v>0</v>
      </c>
      <c r="K404" s="27" t="n">
        <v>0.2</v>
      </c>
      <c r="L404" s="28" t="n">
        <f aca="false">I404+J404</f>
        <v>0</v>
      </c>
      <c r="M404" s="28" t="n">
        <f aca="false">L404+K404</f>
        <v>0.2</v>
      </c>
      <c r="N404" s="22" t="str">
        <f aca="false">IF(I404&gt;0,"Sí","No")</f>
        <v>No</v>
      </c>
      <c r="O404" s="22" t="str">
        <f aca="false">IF(J404&gt;0,"Sí","No")</f>
        <v>No</v>
      </c>
      <c r="P404" s="22" t="str">
        <f aca="false">IF(K404&gt;0,"Sí","No")</f>
        <v>Sí</v>
      </c>
      <c r="Q404" s="22" t="str">
        <f aca="false">IF(OR(I404&gt;0,J404&gt;0),"Sí","No")</f>
        <v>No</v>
      </c>
      <c r="R404" s="27"/>
      <c r="S404" s="27"/>
      <c r="T404" s="27"/>
      <c r="U404" s="27"/>
      <c r="V404" s="27"/>
      <c r="W404" s="12" t="str">
        <f aca="false">IF(AND(I404&gt;0,R404&gt;0),(S404-R404)/R404,"")</f>
        <v/>
      </c>
      <c r="X404" s="12" t="str">
        <f aca="false">IF(AND(J404&gt;0,T404&gt;0),(U404-T404)/T404,"")</f>
        <v/>
      </c>
      <c r="Y404" s="12" t="str">
        <f aca="false">IF(AND(K404&gt;0,V404&gt;0),(V404-Resumen!$B$7)/Resumen!$B$7,"")</f>
        <v/>
      </c>
      <c r="Z404" s="28" t="str">
        <f aca="false">IF(AND(K404&gt;0,I404&gt;0,V404&gt;0,S404&gt;0),V404-S404,"")</f>
        <v/>
      </c>
      <c r="AA404" s="12" t="str">
        <f aca="false">IF(Z404&lt;&gt;"",Z404/S404,"")</f>
        <v/>
      </c>
      <c r="AB404" s="28" t="str">
        <f aca="false">IF(AND(K404&gt;0,J404&gt;0,V404&gt;0,U404&gt;0),V404-U404,"")</f>
        <v/>
      </c>
      <c r="AC404" s="12" t="str">
        <f aca="false">IF(AB404&lt;&gt;"",AB404/U404,"")</f>
        <v/>
      </c>
      <c r="AD404" s="27" t="n">
        <v>0</v>
      </c>
      <c r="AE404" s="27" t="n">
        <v>0</v>
      </c>
      <c r="AF404" s="27" t="n">
        <v>0</v>
      </c>
      <c r="AG404" s="28" t="n">
        <f aca="false">AD404+AE404+AF404</f>
        <v>0</v>
      </c>
      <c r="AH404" s="12" t="str">
        <f aca="false">IF(AG404&gt;0,AD404/AG404,"")</f>
        <v/>
      </c>
      <c r="AI404" s="27" t="n">
        <v>0</v>
      </c>
      <c r="AJ404" s="27" t="n">
        <v>0</v>
      </c>
      <c r="AK404" s="27" t="n">
        <v>0</v>
      </c>
      <c r="AL404" s="22" t="str">
        <f aca="false">IF(OR(AJ404&gt;0,AK404&gt;0),"Sí","No")</f>
        <v>No</v>
      </c>
      <c r="AM404" s="6"/>
      <c r="AN404" s="6"/>
      <c r="AO404" s="12" t="n">
        <f aca="false">IF(M404&gt;0,K404/M404,"")</f>
        <v>1</v>
      </c>
      <c r="AP404" s="22" t="str">
        <f aca="false">IF(M404&gt;=Resumen!$B$5,"Alto","Bajo")</f>
        <v>Bajo</v>
      </c>
      <c r="AQ404" s="22" t="str">
        <f aca="false">IF(AO404&gt;=Resumen!$B$28,"Alto","Bajo")</f>
        <v>Alto</v>
      </c>
      <c r="AR404" s="22" t="str">
        <f aca="false">AP404&amp;" Potencial / "&amp;AQ404&amp;" Share"</f>
        <v>Bajo Potencial / Alto Share</v>
      </c>
      <c r="AS404" s="22" t="str">
        <f aca="false">IF(Q404="Sí",IF(AO404&gt;=Resumen!$B$29,"Alto","Bajo"),"")</f>
        <v/>
      </c>
      <c r="AT404" s="22" t="str">
        <f aca="false">IF(AS404&lt;&gt;"",AP404&amp;" Potencial / "&amp;AS404&amp;" Share","")</f>
        <v/>
      </c>
      <c r="AU404" s="22" t="str">
        <f aca="false">IF(AH404="","Sin dato",IF(AH404-AO404&gt;Resumen!$B$6,"Sobre-exhibido",IF(AO404-AH404&gt;Resumen!$B$6,"Sub-exhibido","En línea")))</f>
        <v>Sin dato</v>
      </c>
      <c r="AV404" s="22" t="str">
        <f aca="false">IF(AT404="","",IF(AT404="Alto Potencial / Bajo Share",1,IF(AT404="Alto Potencial / Alto Share",2,IF(AT404="Bajo Potencial / Alto Share",3,4))))</f>
        <v/>
      </c>
      <c r="AW404" s="22" t="str">
        <f aca="false">IF(Q404="No","Sin competencia directa",IF(AV404=1,"1 - Foco Conquista (Alto Pot / Bajo Share)",IF(AV404=2,"2 - Foco Defensa (Alto Pot / Alto Share)",IF(AV404=3,"3 - Monitoreo (Bajo Pot / Alto Share)","4 - Baja Prioridad (Bajo Pot / Bajo Share)"))))</f>
        <v>Sin competencia directa</v>
      </c>
      <c r="AX404" s="12" t="str">
        <f aca="false">IF(OR(IFERROR(AND(W404&lt;&gt;"",Y404&lt;&gt;"",Y404-W404&gt;Resumen!$B$8),FALSE()),IFERROR(AND(X404&lt;&gt;"",Y404&lt;&gt;"",Y404-X404&gt;Resumen!$B$8),FALSE())),MAX(IF(IFERROR(AND(W404&lt;&gt;"",Y404&lt;&gt;"",Y404-W404&gt;Resumen!$B$8),FALSE()),Y404-W404,0),IF(IFERROR(AND(X404&lt;&gt;"",Y404&lt;&gt;"",Y404-X404&gt;Resumen!$B$8),FALSE()),Y404-X404,0)),"")</f>
        <v/>
      </c>
      <c r="AY404" s="22" t="str">
        <f aca="false">IF(OR(IFERROR(AND(W404&lt;&gt;"",Y404&lt;&gt;"",Y404-W404&gt;Resumen!$B$8),FALSE()),IFERROR(AND(X404&lt;&gt;"",Y404&lt;&gt;"",Y404-X404&gt;Resumen!$B$8),FALSE())),TRIM("Lays tiene mayor markup que "&amp;IF(IFERROR(AND(W404&lt;&gt;"",Y404&lt;&gt;"",Y404-W404&gt;Resumen!$B$8),FALSE()),"Quento ","")&amp;IF(IFERROR(AND(X404&lt;&gt;"",Y404&lt;&gt;"",Y404-X404&gt;Resumen!$B$8),FALSE()),"Julicroc ","")&amp;"en este PDV"),"")</f>
        <v/>
      </c>
      <c r="AZ404" s="22" t="str">
        <f aca="false">IF(COUNTIF('Plan Pehuamar - Lista'!$A$2:$A$167,A404)&gt;0,"Sí","No")</f>
        <v>No</v>
      </c>
      <c r="BA404" s="22" t="str">
        <f aca="false">IF(COUNTIF('Plan Combo 9+1'!$A$2:$A$226,A404)&gt;0,"Sí","No")</f>
        <v>No</v>
      </c>
      <c r="BB404" s="22" t="str">
        <f aca="false">IF(AH404="","No",IF(BA404="Sí",IF((AO404-AH404)&gt;Resumen!$B$6,"Sí","No"),IF((AO404-AH404)&gt;=Resumen!$B$132,"Sí","No")))</f>
        <v>No</v>
      </c>
      <c r="BC404" s="22" t="str">
        <f aca="false">IF(AND(N404="Sí",AL404="Sí",AI404=0),"Sí","No")</f>
        <v>No</v>
      </c>
      <c r="BD404" s="22" t="str">
        <f aca="false">IF(COUNTIF('Plan 9+1 (con Pehuamar)'!$A$2:$A$227,A404)&gt;0,"Sí","No")</f>
        <v>No</v>
      </c>
    </row>
    <row r="405" customFormat="false" ht="15" hidden="false" customHeight="true" outlineLevel="0" collapsed="false">
      <c r="A405" s="6" t="n">
        <v>404117</v>
      </c>
      <c r="B405" s="6" t="n">
        <v>2</v>
      </c>
      <c r="C405" s="6" t="n">
        <v>204</v>
      </c>
      <c r="D405" s="6" t="s">
        <v>359</v>
      </c>
      <c r="E405" s="6" t="s">
        <v>618</v>
      </c>
      <c r="F405" s="6" t="s">
        <v>201</v>
      </c>
      <c r="G405" s="6" t="s">
        <v>129</v>
      </c>
      <c r="H405" s="6" t="s">
        <v>197</v>
      </c>
      <c r="I405" s="27" t="n">
        <v>0</v>
      </c>
      <c r="J405" s="27" t="n">
        <v>0</v>
      </c>
      <c r="K405" s="27" t="n">
        <v>0.3</v>
      </c>
      <c r="L405" s="28" t="n">
        <f aca="false">I405+J405</f>
        <v>0</v>
      </c>
      <c r="M405" s="28" t="n">
        <f aca="false">L405+K405</f>
        <v>0.3</v>
      </c>
      <c r="N405" s="22" t="str">
        <f aca="false">IF(I405&gt;0,"Sí","No")</f>
        <v>No</v>
      </c>
      <c r="O405" s="22" t="str">
        <f aca="false">IF(J405&gt;0,"Sí","No")</f>
        <v>No</v>
      </c>
      <c r="P405" s="22" t="str">
        <f aca="false">IF(K405&gt;0,"Sí","No")</f>
        <v>Sí</v>
      </c>
      <c r="Q405" s="22" t="str">
        <f aca="false">IF(OR(I405&gt;0,J405&gt;0),"Sí","No")</f>
        <v>No</v>
      </c>
      <c r="R405" s="27"/>
      <c r="S405" s="27"/>
      <c r="T405" s="27"/>
      <c r="U405" s="27"/>
      <c r="V405" s="27"/>
      <c r="W405" s="12" t="str">
        <f aca="false">IF(AND(I405&gt;0,R405&gt;0),(S405-R405)/R405,"")</f>
        <v/>
      </c>
      <c r="X405" s="12" t="str">
        <f aca="false">IF(AND(J405&gt;0,T405&gt;0),(U405-T405)/T405,"")</f>
        <v/>
      </c>
      <c r="Y405" s="12" t="str">
        <f aca="false">IF(AND(K405&gt;0,V405&gt;0),(V405-Resumen!$B$7)/Resumen!$B$7,"")</f>
        <v/>
      </c>
      <c r="Z405" s="28" t="str">
        <f aca="false">IF(AND(K405&gt;0,I405&gt;0,V405&gt;0,S405&gt;0),V405-S405,"")</f>
        <v/>
      </c>
      <c r="AA405" s="12" t="str">
        <f aca="false">IF(Z405&lt;&gt;"",Z405/S405,"")</f>
        <v/>
      </c>
      <c r="AB405" s="28" t="str">
        <f aca="false">IF(AND(K405&gt;0,J405&gt;0,V405&gt;0,U405&gt;0),V405-U405,"")</f>
        <v/>
      </c>
      <c r="AC405" s="12" t="str">
        <f aca="false">IF(AB405&lt;&gt;"",AB405/U405,"")</f>
        <v/>
      </c>
      <c r="AD405" s="27" t="n">
        <v>0</v>
      </c>
      <c r="AE405" s="27" t="n">
        <v>0</v>
      </c>
      <c r="AF405" s="27" t="n">
        <v>0</v>
      </c>
      <c r="AG405" s="28" t="n">
        <f aca="false">AD405+AE405+AF405</f>
        <v>0</v>
      </c>
      <c r="AH405" s="12" t="str">
        <f aca="false">IF(AG405&gt;0,AD405/AG405,"")</f>
        <v/>
      </c>
      <c r="AI405" s="27" t="n">
        <v>0</v>
      </c>
      <c r="AJ405" s="27" t="n">
        <v>0</v>
      </c>
      <c r="AK405" s="27" t="n">
        <v>0</v>
      </c>
      <c r="AL405" s="22" t="str">
        <f aca="false">IF(OR(AJ405&gt;0,AK405&gt;0),"Sí","No")</f>
        <v>No</v>
      </c>
      <c r="AM405" s="6"/>
      <c r="AN405" s="6"/>
      <c r="AO405" s="12" t="n">
        <f aca="false">IF(M405&gt;0,K405/M405,"")</f>
        <v>1</v>
      </c>
      <c r="AP405" s="22" t="str">
        <f aca="false">IF(M405&gt;=Resumen!$B$5,"Alto","Bajo")</f>
        <v>Bajo</v>
      </c>
      <c r="AQ405" s="22" t="str">
        <f aca="false">IF(AO405&gt;=Resumen!$B$28,"Alto","Bajo")</f>
        <v>Alto</v>
      </c>
      <c r="AR405" s="22" t="str">
        <f aca="false">AP405&amp;" Potencial / "&amp;AQ405&amp;" Share"</f>
        <v>Bajo Potencial / Alto Share</v>
      </c>
      <c r="AS405" s="22" t="str">
        <f aca="false">IF(Q405="Sí",IF(AO405&gt;=Resumen!$B$29,"Alto","Bajo"),"")</f>
        <v/>
      </c>
      <c r="AT405" s="22" t="str">
        <f aca="false">IF(AS405&lt;&gt;"",AP405&amp;" Potencial / "&amp;AS405&amp;" Share","")</f>
        <v/>
      </c>
      <c r="AU405" s="22" t="str">
        <f aca="false">IF(AH405="","Sin dato",IF(AH405-AO405&gt;Resumen!$B$6,"Sobre-exhibido",IF(AO405-AH405&gt;Resumen!$B$6,"Sub-exhibido","En línea")))</f>
        <v>Sin dato</v>
      </c>
      <c r="AV405" s="22" t="str">
        <f aca="false">IF(AT405="","",IF(AT405="Alto Potencial / Bajo Share",1,IF(AT405="Alto Potencial / Alto Share",2,IF(AT405="Bajo Potencial / Alto Share",3,4))))</f>
        <v/>
      </c>
      <c r="AW405" s="22" t="str">
        <f aca="false">IF(Q405="No","Sin competencia directa",IF(AV405=1,"1 - Foco Conquista (Alto Pot / Bajo Share)",IF(AV405=2,"2 - Foco Defensa (Alto Pot / Alto Share)",IF(AV405=3,"3 - Monitoreo (Bajo Pot / Alto Share)","4 - Baja Prioridad (Bajo Pot / Bajo Share)"))))</f>
        <v>Sin competencia directa</v>
      </c>
      <c r="AX405" s="12" t="str">
        <f aca="false">IF(OR(IFERROR(AND(W405&lt;&gt;"",Y405&lt;&gt;"",Y405-W405&gt;Resumen!$B$8),FALSE()),IFERROR(AND(X405&lt;&gt;"",Y405&lt;&gt;"",Y405-X405&gt;Resumen!$B$8),FALSE())),MAX(IF(IFERROR(AND(W405&lt;&gt;"",Y405&lt;&gt;"",Y405-W405&gt;Resumen!$B$8),FALSE()),Y405-W405,0),IF(IFERROR(AND(X405&lt;&gt;"",Y405&lt;&gt;"",Y405-X405&gt;Resumen!$B$8),FALSE()),Y405-X405,0)),"")</f>
        <v/>
      </c>
      <c r="AY405" s="22" t="str">
        <f aca="false">IF(OR(IFERROR(AND(W405&lt;&gt;"",Y405&lt;&gt;"",Y405-W405&gt;Resumen!$B$8),FALSE()),IFERROR(AND(X405&lt;&gt;"",Y405&lt;&gt;"",Y405-X405&gt;Resumen!$B$8),FALSE())),TRIM("Lays tiene mayor markup que "&amp;IF(IFERROR(AND(W405&lt;&gt;"",Y405&lt;&gt;"",Y405-W405&gt;Resumen!$B$8),FALSE()),"Quento ","")&amp;IF(IFERROR(AND(X405&lt;&gt;"",Y405&lt;&gt;"",Y405-X405&gt;Resumen!$B$8),FALSE()),"Julicroc ","")&amp;"en este PDV"),"")</f>
        <v/>
      </c>
      <c r="AZ405" s="22" t="str">
        <f aca="false">IF(COUNTIF('Plan Pehuamar - Lista'!$A$2:$A$167,A405)&gt;0,"Sí","No")</f>
        <v>No</v>
      </c>
      <c r="BA405" s="22" t="str">
        <f aca="false">IF(COUNTIF('Plan Combo 9+1'!$A$2:$A$226,A405)&gt;0,"Sí","No")</f>
        <v>No</v>
      </c>
      <c r="BB405" s="22" t="str">
        <f aca="false">IF(AH405="","No",IF(BA405="Sí",IF((AO405-AH405)&gt;Resumen!$B$6,"Sí","No"),IF((AO405-AH405)&gt;=Resumen!$B$132,"Sí","No")))</f>
        <v>No</v>
      </c>
      <c r="BC405" s="22" t="str">
        <f aca="false">IF(AND(N405="Sí",AL405="Sí",AI405=0),"Sí","No")</f>
        <v>No</v>
      </c>
      <c r="BD405" s="22" t="str">
        <f aca="false">IF(COUNTIF('Plan 9+1 (con Pehuamar)'!$A$2:$A$227,A405)&gt;0,"Sí","No")</f>
        <v>No</v>
      </c>
    </row>
    <row r="406" customFormat="false" ht="15" hidden="false" customHeight="true" outlineLevel="0" collapsed="false">
      <c r="A406" s="6" t="n">
        <v>404189</v>
      </c>
      <c r="B406" s="6" t="n">
        <v>2</v>
      </c>
      <c r="C406" s="6" t="n">
        <v>204</v>
      </c>
      <c r="D406" s="6" t="s">
        <v>359</v>
      </c>
      <c r="E406" s="6" t="s">
        <v>619</v>
      </c>
      <c r="F406" s="6" t="s">
        <v>201</v>
      </c>
      <c r="G406" s="6" t="s">
        <v>129</v>
      </c>
      <c r="H406" s="6" t="s">
        <v>197</v>
      </c>
      <c r="I406" s="27" t="n">
        <v>0</v>
      </c>
      <c r="J406" s="27" t="n">
        <v>0</v>
      </c>
      <c r="K406" s="27" t="n">
        <v>0.2</v>
      </c>
      <c r="L406" s="28" t="n">
        <f aca="false">I406+J406</f>
        <v>0</v>
      </c>
      <c r="M406" s="28" t="n">
        <f aca="false">L406+K406</f>
        <v>0.2</v>
      </c>
      <c r="N406" s="22" t="str">
        <f aca="false">IF(I406&gt;0,"Sí","No")</f>
        <v>No</v>
      </c>
      <c r="O406" s="22" t="str">
        <f aca="false">IF(J406&gt;0,"Sí","No")</f>
        <v>No</v>
      </c>
      <c r="P406" s="22" t="str">
        <f aca="false">IF(K406&gt;0,"Sí","No")</f>
        <v>Sí</v>
      </c>
      <c r="Q406" s="22" t="str">
        <f aca="false">IF(OR(I406&gt;0,J406&gt;0),"Sí","No")</f>
        <v>No</v>
      </c>
      <c r="R406" s="27"/>
      <c r="S406" s="27"/>
      <c r="T406" s="27"/>
      <c r="U406" s="27"/>
      <c r="V406" s="27"/>
      <c r="W406" s="12" t="str">
        <f aca="false">IF(AND(I406&gt;0,R406&gt;0),(S406-R406)/R406,"")</f>
        <v/>
      </c>
      <c r="X406" s="12" t="str">
        <f aca="false">IF(AND(J406&gt;0,T406&gt;0),(U406-T406)/T406,"")</f>
        <v/>
      </c>
      <c r="Y406" s="12" t="str">
        <f aca="false">IF(AND(K406&gt;0,V406&gt;0),(V406-Resumen!$B$7)/Resumen!$B$7,"")</f>
        <v/>
      </c>
      <c r="Z406" s="28" t="str">
        <f aca="false">IF(AND(K406&gt;0,I406&gt;0,V406&gt;0,S406&gt;0),V406-S406,"")</f>
        <v/>
      </c>
      <c r="AA406" s="12" t="str">
        <f aca="false">IF(Z406&lt;&gt;"",Z406/S406,"")</f>
        <v/>
      </c>
      <c r="AB406" s="28" t="str">
        <f aca="false">IF(AND(K406&gt;0,J406&gt;0,V406&gt;0,U406&gt;0),V406-U406,"")</f>
        <v/>
      </c>
      <c r="AC406" s="12" t="str">
        <f aca="false">IF(AB406&lt;&gt;"",AB406/U406,"")</f>
        <v/>
      </c>
      <c r="AD406" s="27" t="n">
        <v>0</v>
      </c>
      <c r="AE406" s="27" t="n">
        <v>0</v>
      </c>
      <c r="AF406" s="27" t="n">
        <v>0</v>
      </c>
      <c r="AG406" s="28" t="n">
        <f aca="false">AD406+AE406+AF406</f>
        <v>0</v>
      </c>
      <c r="AH406" s="12" t="str">
        <f aca="false">IF(AG406&gt;0,AD406/AG406,"")</f>
        <v/>
      </c>
      <c r="AI406" s="27" t="n">
        <v>0</v>
      </c>
      <c r="AJ406" s="27" t="n">
        <v>0</v>
      </c>
      <c r="AK406" s="27" t="n">
        <v>0</v>
      </c>
      <c r="AL406" s="22" t="str">
        <f aca="false">IF(OR(AJ406&gt;0,AK406&gt;0),"Sí","No")</f>
        <v>No</v>
      </c>
      <c r="AM406" s="6"/>
      <c r="AN406" s="6"/>
      <c r="AO406" s="12" t="n">
        <f aca="false">IF(M406&gt;0,K406/M406,"")</f>
        <v>1</v>
      </c>
      <c r="AP406" s="22" t="str">
        <f aca="false">IF(M406&gt;=Resumen!$B$5,"Alto","Bajo")</f>
        <v>Bajo</v>
      </c>
      <c r="AQ406" s="22" t="str">
        <f aca="false">IF(AO406&gt;=Resumen!$B$28,"Alto","Bajo")</f>
        <v>Alto</v>
      </c>
      <c r="AR406" s="22" t="str">
        <f aca="false">AP406&amp;" Potencial / "&amp;AQ406&amp;" Share"</f>
        <v>Bajo Potencial / Alto Share</v>
      </c>
      <c r="AS406" s="22" t="str">
        <f aca="false">IF(Q406="Sí",IF(AO406&gt;=Resumen!$B$29,"Alto","Bajo"),"")</f>
        <v/>
      </c>
      <c r="AT406" s="22" t="str">
        <f aca="false">IF(AS406&lt;&gt;"",AP406&amp;" Potencial / "&amp;AS406&amp;" Share","")</f>
        <v/>
      </c>
      <c r="AU406" s="22" t="str">
        <f aca="false">IF(AH406="","Sin dato",IF(AH406-AO406&gt;Resumen!$B$6,"Sobre-exhibido",IF(AO406-AH406&gt;Resumen!$B$6,"Sub-exhibido","En línea")))</f>
        <v>Sin dato</v>
      </c>
      <c r="AV406" s="22" t="str">
        <f aca="false">IF(AT406="","",IF(AT406="Alto Potencial / Bajo Share",1,IF(AT406="Alto Potencial / Alto Share",2,IF(AT406="Bajo Potencial / Alto Share",3,4))))</f>
        <v/>
      </c>
      <c r="AW406" s="22" t="str">
        <f aca="false">IF(Q406="No","Sin competencia directa",IF(AV406=1,"1 - Foco Conquista (Alto Pot / Bajo Share)",IF(AV406=2,"2 - Foco Defensa (Alto Pot / Alto Share)",IF(AV406=3,"3 - Monitoreo (Bajo Pot / Alto Share)","4 - Baja Prioridad (Bajo Pot / Bajo Share)"))))</f>
        <v>Sin competencia directa</v>
      </c>
      <c r="AX406" s="12" t="str">
        <f aca="false">IF(OR(IFERROR(AND(W406&lt;&gt;"",Y406&lt;&gt;"",Y406-W406&gt;Resumen!$B$8),FALSE()),IFERROR(AND(X406&lt;&gt;"",Y406&lt;&gt;"",Y406-X406&gt;Resumen!$B$8),FALSE())),MAX(IF(IFERROR(AND(W406&lt;&gt;"",Y406&lt;&gt;"",Y406-W406&gt;Resumen!$B$8),FALSE()),Y406-W406,0),IF(IFERROR(AND(X406&lt;&gt;"",Y406&lt;&gt;"",Y406-X406&gt;Resumen!$B$8),FALSE()),Y406-X406,0)),"")</f>
        <v/>
      </c>
      <c r="AY406" s="22" t="str">
        <f aca="false">IF(OR(IFERROR(AND(W406&lt;&gt;"",Y406&lt;&gt;"",Y406-W406&gt;Resumen!$B$8),FALSE()),IFERROR(AND(X406&lt;&gt;"",Y406&lt;&gt;"",Y406-X406&gt;Resumen!$B$8),FALSE())),TRIM("Lays tiene mayor markup que "&amp;IF(IFERROR(AND(W406&lt;&gt;"",Y406&lt;&gt;"",Y406-W406&gt;Resumen!$B$8),FALSE()),"Quento ","")&amp;IF(IFERROR(AND(X406&lt;&gt;"",Y406&lt;&gt;"",Y406-X406&gt;Resumen!$B$8),FALSE()),"Julicroc ","")&amp;"en este PDV"),"")</f>
        <v/>
      </c>
      <c r="AZ406" s="22" t="str">
        <f aca="false">IF(COUNTIF('Plan Pehuamar - Lista'!$A$2:$A$167,A406)&gt;0,"Sí","No")</f>
        <v>No</v>
      </c>
      <c r="BA406" s="22" t="str">
        <f aca="false">IF(COUNTIF('Plan Combo 9+1'!$A$2:$A$226,A406)&gt;0,"Sí","No")</f>
        <v>No</v>
      </c>
      <c r="BB406" s="22" t="str">
        <f aca="false">IF(AH406="","No",IF(BA406="Sí",IF((AO406-AH406)&gt;Resumen!$B$6,"Sí","No"),IF((AO406-AH406)&gt;=Resumen!$B$132,"Sí","No")))</f>
        <v>No</v>
      </c>
      <c r="BC406" s="22" t="str">
        <f aca="false">IF(AND(N406="Sí",AL406="Sí",AI406=0),"Sí","No")</f>
        <v>No</v>
      </c>
      <c r="BD406" s="22" t="str">
        <f aca="false">IF(COUNTIF('Plan 9+1 (con Pehuamar)'!$A$2:$A$227,A406)&gt;0,"Sí","No")</f>
        <v>No</v>
      </c>
    </row>
    <row r="407" customFormat="false" ht="15" hidden="false" customHeight="true" outlineLevel="0" collapsed="false">
      <c r="A407" s="6" t="n">
        <v>404286</v>
      </c>
      <c r="B407" s="6" t="n">
        <v>2</v>
      </c>
      <c r="C407" s="6" t="n">
        <v>204</v>
      </c>
      <c r="D407" s="6" t="s">
        <v>359</v>
      </c>
      <c r="E407" s="6" t="s">
        <v>620</v>
      </c>
      <c r="F407" s="6" t="s">
        <v>201</v>
      </c>
      <c r="G407" s="6" t="s">
        <v>129</v>
      </c>
      <c r="H407" s="6" t="s">
        <v>197</v>
      </c>
      <c r="I407" s="27" t="n">
        <v>10</v>
      </c>
      <c r="J407" s="27" t="n">
        <v>0</v>
      </c>
      <c r="K407" s="27" t="n">
        <v>6</v>
      </c>
      <c r="L407" s="28" t="n">
        <f aca="false">I407+J407</f>
        <v>10</v>
      </c>
      <c r="M407" s="28" t="n">
        <f aca="false">L407+K407</f>
        <v>16</v>
      </c>
      <c r="N407" s="22" t="str">
        <f aca="false">IF(I407&gt;0,"Sí","No")</f>
        <v>Sí</v>
      </c>
      <c r="O407" s="22" t="str">
        <f aca="false">IF(J407&gt;0,"Sí","No")</f>
        <v>No</v>
      </c>
      <c r="P407" s="22" t="str">
        <f aca="false">IF(K407&gt;0,"Sí","No")</f>
        <v>Sí</v>
      </c>
      <c r="Q407" s="22" t="str">
        <f aca="false">IF(OR(I407&gt;0,J407&gt;0),"Sí","No")</f>
        <v>Sí</v>
      </c>
      <c r="R407" s="27" t="n">
        <v>1700</v>
      </c>
      <c r="S407" s="27" t="n">
        <v>2700</v>
      </c>
      <c r="T407" s="27"/>
      <c r="U407" s="27"/>
      <c r="V407" s="27" t="n">
        <v>3500</v>
      </c>
      <c r="W407" s="12" t="n">
        <f aca="false">IF(AND(I407&gt;0,R407&gt;0),(S407-R407)/R407,"")</f>
        <v>0.588235294117647</v>
      </c>
      <c r="X407" s="12" t="str">
        <f aca="false">IF(AND(J407&gt;0,T407&gt;0),(U407-T407)/T407,"")</f>
        <v/>
      </c>
      <c r="Y407" s="12" t="n">
        <f aca="false">IF(AND(K407&gt;0,V407&gt;0),(V407-Resumen!$B$7)/Resumen!$B$7,"")</f>
        <v>0.4</v>
      </c>
      <c r="Z407" s="28" t="n">
        <f aca="false">IF(AND(K407&gt;0,I407&gt;0,V407&gt;0,S407&gt;0),V407-S407,"")</f>
        <v>800</v>
      </c>
      <c r="AA407" s="12" t="n">
        <f aca="false">IF(Z407&lt;&gt;"",Z407/S407,"")</f>
        <v>0.296296296296296</v>
      </c>
      <c r="AB407" s="28" t="str">
        <f aca="false">IF(AND(K407&gt;0,J407&gt;0,V407&gt;0,U407&gt;0),V407-U407,"")</f>
        <v/>
      </c>
      <c r="AC407" s="12" t="str">
        <f aca="false">IF(AB407&lt;&gt;"",AB407/U407,"")</f>
        <v/>
      </c>
      <c r="AD407" s="27" t="n">
        <v>2</v>
      </c>
      <c r="AE407" s="27" t="n">
        <v>5</v>
      </c>
      <c r="AF407" s="27" t="n">
        <v>0</v>
      </c>
      <c r="AG407" s="28" t="n">
        <f aca="false">AD407+AE407+AF407</f>
        <v>7</v>
      </c>
      <c r="AH407" s="12" t="n">
        <f aca="false">IF(AG407&gt;0,AD407/AG407,"")</f>
        <v>0.285714285714286</v>
      </c>
      <c r="AI407" s="27" t="n">
        <v>1</v>
      </c>
      <c r="AJ407" s="27" t="n">
        <v>0</v>
      </c>
      <c r="AK407" s="27" t="n">
        <v>0</v>
      </c>
      <c r="AL407" s="22" t="str">
        <f aca="false">IF(OR(AJ407&gt;0,AK407&gt;0),"Sí","No")</f>
        <v>No</v>
      </c>
      <c r="AM407" s="6" t="s">
        <v>198</v>
      </c>
      <c r="AN407" s="6"/>
      <c r="AO407" s="12" t="n">
        <f aca="false">IF(M407&gt;0,K407/M407,"")</f>
        <v>0.375</v>
      </c>
      <c r="AP407" s="22" t="str">
        <f aca="false">IF(M407&gt;=Resumen!$B$5,"Alto","Bajo")</f>
        <v>Bajo</v>
      </c>
      <c r="AQ407" s="22" t="str">
        <f aca="false">IF(AO407&gt;=Resumen!$B$28,"Alto","Bajo")</f>
        <v>Bajo</v>
      </c>
      <c r="AR407" s="22" t="str">
        <f aca="false">AP407&amp;" Potencial / "&amp;AQ407&amp;" Share"</f>
        <v>Bajo Potencial / Bajo Share</v>
      </c>
      <c r="AS407" s="22" t="str">
        <f aca="false">IF(Q407="Sí",IF(AO407&gt;=Resumen!$B$29,"Alto","Bajo"),"")</f>
        <v>Bajo</v>
      </c>
      <c r="AT407" s="22" t="str">
        <f aca="false">IF(AS407&lt;&gt;"",AP407&amp;" Potencial / "&amp;AS407&amp;" Share","")</f>
        <v>Bajo Potencial / Bajo Share</v>
      </c>
      <c r="AU407" s="22" t="str">
        <f aca="false">IF(AH407="","Sin dato",IF(AH407-AO407&gt;Resumen!$B$6,"Sobre-exhibido",IF(AO407-AH407&gt;Resumen!$B$6,"Sub-exhibido","En línea")))</f>
        <v>Sub-exhibido</v>
      </c>
      <c r="AV407" s="22" t="n">
        <f aca="false">IF(AT407="","",IF(AT407="Alto Potencial / Bajo Share",1,IF(AT407="Alto Potencial / Alto Share",2,IF(AT407="Bajo Potencial / Alto Share",3,4))))</f>
        <v>4</v>
      </c>
      <c r="AW407" s="22" t="str">
        <f aca="false">IF(Q407="No","Sin competencia directa",IF(AV407=1,"1 - Foco Conquista (Alto Pot / Bajo Share)",IF(AV407=2,"2 - Foco Defensa (Alto Pot / Alto Share)",IF(AV407=3,"3 - Monitoreo (Bajo Pot / Alto Share)","4 - Baja Prioridad (Bajo Pot / Bajo Share)"))))</f>
        <v>4 - Baja Prioridad (Bajo Pot / Bajo Share)</v>
      </c>
      <c r="AX407" s="12" t="str">
        <f aca="false">IF(OR(IFERROR(AND(W407&lt;&gt;"",Y407&lt;&gt;"",Y407-W407&gt;Resumen!$B$8),FALSE()),IFERROR(AND(X407&lt;&gt;"",Y407&lt;&gt;"",Y407-X407&gt;Resumen!$B$8),FALSE())),MAX(IF(IFERROR(AND(W407&lt;&gt;"",Y407&lt;&gt;"",Y407-W407&gt;Resumen!$B$8),FALSE()),Y407-W407,0),IF(IFERROR(AND(X407&lt;&gt;"",Y407&lt;&gt;"",Y407-X407&gt;Resumen!$B$8),FALSE()),Y407-X407,0)),"")</f>
        <v/>
      </c>
      <c r="AY407" s="22" t="str">
        <f aca="false">IF(OR(IFERROR(AND(W407&lt;&gt;"",Y407&lt;&gt;"",Y407-W407&gt;Resumen!$B$8),FALSE()),IFERROR(AND(X407&lt;&gt;"",Y407&lt;&gt;"",Y407-X407&gt;Resumen!$B$8),FALSE())),TRIM("Lays tiene mayor markup que "&amp;IF(IFERROR(AND(W407&lt;&gt;"",Y407&lt;&gt;"",Y407-W407&gt;Resumen!$B$8),FALSE()),"Quento ","")&amp;IF(IFERROR(AND(X407&lt;&gt;"",Y407&lt;&gt;"",Y407-X407&gt;Resumen!$B$8),FALSE()),"Julicroc ","")&amp;"en este PDV"),"")</f>
        <v/>
      </c>
      <c r="AZ407" s="22" t="str">
        <f aca="false">IF(COUNTIF('Plan Pehuamar - Lista'!$A$2:$A$167,A407)&gt;0,"Sí","No")</f>
        <v>No</v>
      </c>
      <c r="BA407" s="22" t="str">
        <f aca="false">IF(COUNTIF('Plan Combo 9+1'!$A$2:$A$226,A407)&gt;0,"Sí","No")</f>
        <v>No</v>
      </c>
      <c r="BB407" s="22" t="str">
        <f aca="false">IF(AH407="","No",IF(BA407="Sí",IF((AO407-AH407)&gt;Resumen!$B$6,"Sí","No"),IF((AO407-AH407)&gt;=Resumen!$B$132,"Sí","No")))</f>
        <v>No</v>
      </c>
      <c r="BC407" s="22" t="str">
        <f aca="false">IF(AND(N407="Sí",AL407="Sí",AI407=0),"Sí","No")</f>
        <v>No</v>
      </c>
      <c r="BD407" s="22" t="str">
        <f aca="false">IF(COUNTIF('Plan 9+1 (con Pehuamar)'!$A$2:$A$227,A407)&gt;0,"Sí","No")</f>
        <v>No</v>
      </c>
    </row>
    <row r="408" customFormat="false" ht="15" hidden="false" customHeight="true" outlineLevel="0" collapsed="false">
      <c r="A408" s="6" t="n">
        <v>404309</v>
      </c>
      <c r="B408" s="6" t="n">
        <v>2</v>
      </c>
      <c r="C408" s="6" t="n">
        <v>204</v>
      </c>
      <c r="D408" s="6" t="s">
        <v>359</v>
      </c>
      <c r="E408" s="6" t="s">
        <v>621</v>
      </c>
      <c r="F408" s="6" t="s">
        <v>201</v>
      </c>
      <c r="G408" s="6" t="s">
        <v>129</v>
      </c>
      <c r="H408" s="6" t="s">
        <v>197</v>
      </c>
      <c r="I408" s="27" t="n">
        <v>0</v>
      </c>
      <c r="J408" s="27" t="n">
        <v>0</v>
      </c>
      <c r="K408" s="27" t="n">
        <v>0.5</v>
      </c>
      <c r="L408" s="28" t="n">
        <f aca="false">I408+J408</f>
        <v>0</v>
      </c>
      <c r="M408" s="28" t="n">
        <f aca="false">L408+K408</f>
        <v>0.5</v>
      </c>
      <c r="N408" s="22" t="str">
        <f aca="false">IF(I408&gt;0,"Sí","No")</f>
        <v>No</v>
      </c>
      <c r="O408" s="22" t="str">
        <f aca="false">IF(J408&gt;0,"Sí","No")</f>
        <v>No</v>
      </c>
      <c r="P408" s="22" t="str">
        <f aca="false">IF(K408&gt;0,"Sí","No")</f>
        <v>Sí</v>
      </c>
      <c r="Q408" s="22" t="str">
        <f aca="false">IF(OR(I408&gt;0,J408&gt;0),"Sí","No")</f>
        <v>No</v>
      </c>
      <c r="R408" s="27"/>
      <c r="S408" s="27"/>
      <c r="T408" s="27"/>
      <c r="U408" s="27"/>
      <c r="V408" s="27"/>
      <c r="W408" s="12" t="str">
        <f aca="false">IF(AND(I408&gt;0,R408&gt;0),(S408-R408)/R408,"")</f>
        <v/>
      </c>
      <c r="X408" s="12" t="str">
        <f aca="false">IF(AND(J408&gt;0,T408&gt;0),(U408-T408)/T408,"")</f>
        <v/>
      </c>
      <c r="Y408" s="12" t="str">
        <f aca="false">IF(AND(K408&gt;0,V408&gt;0),(V408-Resumen!$B$7)/Resumen!$B$7,"")</f>
        <v/>
      </c>
      <c r="Z408" s="28" t="str">
        <f aca="false">IF(AND(K408&gt;0,I408&gt;0,V408&gt;0,S408&gt;0),V408-S408,"")</f>
        <v/>
      </c>
      <c r="AA408" s="12" t="str">
        <f aca="false">IF(Z408&lt;&gt;"",Z408/S408,"")</f>
        <v/>
      </c>
      <c r="AB408" s="28" t="str">
        <f aca="false">IF(AND(K408&gt;0,J408&gt;0,V408&gt;0,U408&gt;0),V408-U408,"")</f>
        <v/>
      </c>
      <c r="AC408" s="12" t="str">
        <f aca="false">IF(AB408&lt;&gt;"",AB408/U408,"")</f>
        <v/>
      </c>
      <c r="AD408" s="27" t="n">
        <v>0</v>
      </c>
      <c r="AE408" s="27" t="n">
        <v>0</v>
      </c>
      <c r="AF408" s="27" t="n">
        <v>0</v>
      </c>
      <c r="AG408" s="28" t="n">
        <f aca="false">AD408+AE408+AF408</f>
        <v>0</v>
      </c>
      <c r="AH408" s="12" t="str">
        <f aca="false">IF(AG408&gt;0,AD408/AG408,"")</f>
        <v/>
      </c>
      <c r="AI408" s="27" t="n">
        <v>0</v>
      </c>
      <c r="AJ408" s="27" t="n">
        <v>0</v>
      </c>
      <c r="AK408" s="27" t="n">
        <v>0</v>
      </c>
      <c r="AL408" s="22" t="str">
        <f aca="false">IF(OR(AJ408&gt;0,AK408&gt;0),"Sí","No")</f>
        <v>No</v>
      </c>
      <c r="AM408" s="6"/>
      <c r="AN408" s="6"/>
      <c r="AO408" s="12" t="n">
        <f aca="false">IF(M408&gt;0,K408/M408,"")</f>
        <v>1</v>
      </c>
      <c r="AP408" s="22" t="str">
        <f aca="false">IF(M408&gt;=Resumen!$B$5,"Alto","Bajo")</f>
        <v>Bajo</v>
      </c>
      <c r="AQ408" s="22" t="str">
        <f aca="false">IF(AO408&gt;=Resumen!$B$28,"Alto","Bajo")</f>
        <v>Alto</v>
      </c>
      <c r="AR408" s="22" t="str">
        <f aca="false">AP408&amp;" Potencial / "&amp;AQ408&amp;" Share"</f>
        <v>Bajo Potencial / Alto Share</v>
      </c>
      <c r="AS408" s="22" t="str">
        <f aca="false">IF(Q408="Sí",IF(AO408&gt;=Resumen!$B$29,"Alto","Bajo"),"")</f>
        <v/>
      </c>
      <c r="AT408" s="22" t="str">
        <f aca="false">IF(AS408&lt;&gt;"",AP408&amp;" Potencial / "&amp;AS408&amp;" Share","")</f>
        <v/>
      </c>
      <c r="AU408" s="22" t="str">
        <f aca="false">IF(AH408="","Sin dato",IF(AH408-AO408&gt;Resumen!$B$6,"Sobre-exhibido",IF(AO408-AH408&gt;Resumen!$B$6,"Sub-exhibido","En línea")))</f>
        <v>Sin dato</v>
      </c>
      <c r="AV408" s="22" t="str">
        <f aca="false">IF(AT408="","",IF(AT408="Alto Potencial / Bajo Share",1,IF(AT408="Alto Potencial / Alto Share",2,IF(AT408="Bajo Potencial / Alto Share",3,4))))</f>
        <v/>
      </c>
      <c r="AW408" s="22" t="str">
        <f aca="false">IF(Q408="No","Sin competencia directa",IF(AV408=1,"1 - Foco Conquista (Alto Pot / Bajo Share)",IF(AV408=2,"2 - Foco Defensa (Alto Pot / Alto Share)",IF(AV408=3,"3 - Monitoreo (Bajo Pot / Alto Share)","4 - Baja Prioridad (Bajo Pot / Bajo Share)"))))</f>
        <v>Sin competencia directa</v>
      </c>
      <c r="AX408" s="12" t="str">
        <f aca="false">IF(OR(IFERROR(AND(W408&lt;&gt;"",Y408&lt;&gt;"",Y408-W408&gt;Resumen!$B$8),FALSE()),IFERROR(AND(X408&lt;&gt;"",Y408&lt;&gt;"",Y408-X408&gt;Resumen!$B$8),FALSE())),MAX(IF(IFERROR(AND(W408&lt;&gt;"",Y408&lt;&gt;"",Y408-W408&gt;Resumen!$B$8),FALSE()),Y408-W408,0),IF(IFERROR(AND(X408&lt;&gt;"",Y408&lt;&gt;"",Y408-X408&gt;Resumen!$B$8),FALSE()),Y408-X408,0)),"")</f>
        <v/>
      </c>
      <c r="AY408" s="22" t="str">
        <f aca="false">IF(OR(IFERROR(AND(W408&lt;&gt;"",Y408&lt;&gt;"",Y408-W408&gt;Resumen!$B$8),FALSE()),IFERROR(AND(X408&lt;&gt;"",Y408&lt;&gt;"",Y408-X408&gt;Resumen!$B$8),FALSE())),TRIM("Lays tiene mayor markup que "&amp;IF(IFERROR(AND(W408&lt;&gt;"",Y408&lt;&gt;"",Y408-W408&gt;Resumen!$B$8),FALSE()),"Quento ","")&amp;IF(IFERROR(AND(X408&lt;&gt;"",Y408&lt;&gt;"",Y408-X408&gt;Resumen!$B$8),FALSE()),"Julicroc ","")&amp;"en este PDV"),"")</f>
        <v/>
      </c>
      <c r="AZ408" s="22" t="str">
        <f aca="false">IF(COUNTIF('Plan Pehuamar - Lista'!$A$2:$A$167,A408)&gt;0,"Sí","No")</f>
        <v>No</v>
      </c>
      <c r="BA408" s="22" t="str">
        <f aca="false">IF(COUNTIF('Plan Combo 9+1'!$A$2:$A$226,A408)&gt;0,"Sí","No")</f>
        <v>No</v>
      </c>
      <c r="BB408" s="22" t="str">
        <f aca="false">IF(AH408="","No",IF(BA408="Sí",IF((AO408-AH408)&gt;Resumen!$B$6,"Sí","No"),IF((AO408-AH408)&gt;=Resumen!$B$132,"Sí","No")))</f>
        <v>No</v>
      </c>
      <c r="BC408" s="22" t="str">
        <f aca="false">IF(AND(N408="Sí",AL408="Sí",AI408=0),"Sí","No")</f>
        <v>No</v>
      </c>
      <c r="BD408" s="22" t="str">
        <f aca="false">IF(COUNTIF('Plan 9+1 (con Pehuamar)'!$A$2:$A$227,A408)&gt;0,"Sí","No")</f>
        <v>No</v>
      </c>
    </row>
    <row r="409" customFormat="false" ht="15" hidden="false" customHeight="true" outlineLevel="0" collapsed="false">
      <c r="A409" s="6" t="n">
        <v>404342</v>
      </c>
      <c r="B409" s="6" t="n">
        <v>2</v>
      </c>
      <c r="C409" s="6" t="n">
        <v>204</v>
      </c>
      <c r="D409" s="6" t="s">
        <v>359</v>
      </c>
      <c r="E409" s="6" t="s">
        <v>622</v>
      </c>
      <c r="F409" s="6" t="s">
        <v>201</v>
      </c>
      <c r="G409" s="6" t="s">
        <v>129</v>
      </c>
      <c r="H409" s="6" t="s">
        <v>197</v>
      </c>
      <c r="I409" s="27" t="n">
        <v>4</v>
      </c>
      <c r="J409" s="27" t="n">
        <v>0</v>
      </c>
      <c r="K409" s="27" t="n">
        <v>0</v>
      </c>
      <c r="L409" s="28" t="n">
        <f aca="false">I409+J409</f>
        <v>4</v>
      </c>
      <c r="M409" s="28" t="n">
        <f aca="false">L409+K409</f>
        <v>4</v>
      </c>
      <c r="N409" s="22" t="str">
        <f aca="false">IF(I409&gt;0,"Sí","No")</f>
        <v>Sí</v>
      </c>
      <c r="O409" s="22" t="str">
        <f aca="false">IF(J409&gt;0,"Sí","No")</f>
        <v>No</v>
      </c>
      <c r="P409" s="22" t="str">
        <f aca="false">IF(K409&gt;0,"Sí","No")</f>
        <v>No</v>
      </c>
      <c r="Q409" s="22" t="str">
        <f aca="false">IF(OR(I409&gt;0,J409&gt;0),"Sí","No")</f>
        <v>Sí</v>
      </c>
      <c r="R409" s="27" t="n">
        <v>2700</v>
      </c>
      <c r="S409" s="27" t="n">
        <v>2500</v>
      </c>
      <c r="T409" s="27"/>
      <c r="U409" s="27"/>
      <c r="V409" s="27"/>
      <c r="W409" s="12" t="n">
        <f aca="false">IF(AND(I409&gt;0,R409&gt;0),(S409-R409)/R409,"")</f>
        <v>-0.0740740740740741</v>
      </c>
      <c r="X409" s="12" t="str">
        <f aca="false">IF(AND(J409&gt;0,T409&gt;0),(U409-T409)/T409,"")</f>
        <v/>
      </c>
      <c r="Y409" s="12" t="str">
        <f aca="false">IF(AND(K409&gt;0,V409&gt;0),(V409-Resumen!$B$7)/Resumen!$B$7,"")</f>
        <v/>
      </c>
      <c r="Z409" s="28" t="str">
        <f aca="false">IF(AND(K409&gt;0,I409&gt;0,V409&gt;0,S409&gt;0),V409-S409,"")</f>
        <v/>
      </c>
      <c r="AA409" s="12" t="str">
        <f aca="false">IF(Z409&lt;&gt;"",Z409/S409,"")</f>
        <v/>
      </c>
      <c r="AB409" s="28" t="str">
        <f aca="false">IF(AND(K409&gt;0,J409&gt;0,V409&gt;0,U409&gt;0),V409-U409,"")</f>
        <v/>
      </c>
      <c r="AC409" s="12" t="str">
        <f aca="false">IF(AB409&lt;&gt;"",AB409/U409,"")</f>
        <v/>
      </c>
      <c r="AD409" s="27" t="n">
        <v>0</v>
      </c>
      <c r="AE409" s="27" t="n">
        <v>1</v>
      </c>
      <c r="AF409" s="27" t="n">
        <v>0</v>
      </c>
      <c r="AG409" s="28" t="n">
        <f aca="false">AD409+AE409+AF409</f>
        <v>1</v>
      </c>
      <c r="AH409" s="12" t="n">
        <f aca="false">IF(AG409&gt;0,AD409/AG409,"")</f>
        <v>0</v>
      </c>
      <c r="AI409" s="27" t="n">
        <v>0</v>
      </c>
      <c r="AJ409" s="27" t="n">
        <v>0</v>
      </c>
      <c r="AK409" s="27" t="n">
        <v>0</v>
      </c>
      <c r="AL409" s="22" t="str">
        <f aca="false">IF(OR(AJ409&gt;0,AK409&gt;0),"Sí","No")</f>
        <v>No</v>
      </c>
      <c r="AM409" s="6" t="s">
        <v>198</v>
      </c>
      <c r="AN409" s="6"/>
      <c r="AO409" s="12" t="n">
        <f aca="false">IF(M409&gt;0,K409/M409,"")</f>
        <v>0</v>
      </c>
      <c r="AP409" s="22" t="str">
        <f aca="false">IF(M409&gt;=Resumen!$B$5,"Alto","Bajo")</f>
        <v>Bajo</v>
      </c>
      <c r="AQ409" s="22" t="str">
        <f aca="false">IF(AO409&gt;=Resumen!$B$28,"Alto","Bajo")</f>
        <v>Bajo</v>
      </c>
      <c r="AR409" s="22" t="str">
        <f aca="false">AP409&amp;" Potencial / "&amp;AQ409&amp;" Share"</f>
        <v>Bajo Potencial / Bajo Share</v>
      </c>
      <c r="AS409" s="22" t="str">
        <f aca="false">IF(Q409="Sí",IF(AO409&gt;=Resumen!$B$29,"Alto","Bajo"),"")</f>
        <v>Bajo</v>
      </c>
      <c r="AT409" s="22" t="str">
        <f aca="false">IF(AS409&lt;&gt;"",AP409&amp;" Potencial / "&amp;AS409&amp;" Share","")</f>
        <v>Bajo Potencial / Bajo Share</v>
      </c>
      <c r="AU409" s="22" t="str">
        <f aca="false">IF(AH409="","Sin dato",IF(AH409-AO409&gt;Resumen!$B$6,"Sobre-exhibido",IF(AO409-AH409&gt;Resumen!$B$6,"Sub-exhibido","En línea")))</f>
        <v>En línea</v>
      </c>
      <c r="AV409" s="22" t="n">
        <f aca="false">IF(AT409="","",IF(AT409="Alto Potencial / Bajo Share",1,IF(AT409="Alto Potencial / Alto Share",2,IF(AT409="Bajo Potencial / Alto Share",3,4))))</f>
        <v>4</v>
      </c>
      <c r="AW409" s="22" t="str">
        <f aca="false">IF(Q409="No","Sin competencia directa",IF(AV409=1,"1 - Foco Conquista (Alto Pot / Bajo Share)",IF(AV409=2,"2 - Foco Defensa (Alto Pot / Alto Share)",IF(AV409=3,"3 - Monitoreo (Bajo Pot / Alto Share)","4 - Baja Prioridad (Bajo Pot / Bajo Share)"))))</f>
        <v>4 - Baja Prioridad (Bajo Pot / Bajo Share)</v>
      </c>
      <c r="AX409" s="12" t="str">
        <f aca="false">IF(OR(IFERROR(AND(W409&lt;&gt;"",Y409&lt;&gt;"",Y409-W409&gt;Resumen!$B$8),FALSE()),IFERROR(AND(X409&lt;&gt;"",Y409&lt;&gt;"",Y409-X409&gt;Resumen!$B$8),FALSE())),MAX(IF(IFERROR(AND(W409&lt;&gt;"",Y409&lt;&gt;"",Y409-W409&gt;Resumen!$B$8),FALSE()),Y409-W409,0),IF(IFERROR(AND(X409&lt;&gt;"",Y409&lt;&gt;"",Y409-X409&gt;Resumen!$B$8),FALSE()),Y409-X409,0)),"")</f>
        <v/>
      </c>
      <c r="AY409" s="22" t="str">
        <f aca="false">IF(OR(IFERROR(AND(W409&lt;&gt;"",Y409&lt;&gt;"",Y409-W409&gt;Resumen!$B$8),FALSE()),IFERROR(AND(X409&lt;&gt;"",Y409&lt;&gt;"",Y409-X409&gt;Resumen!$B$8),FALSE())),TRIM("Lays tiene mayor markup que "&amp;IF(IFERROR(AND(W409&lt;&gt;"",Y409&lt;&gt;"",Y409-W409&gt;Resumen!$B$8),FALSE()),"Quento ","")&amp;IF(IFERROR(AND(X409&lt;&gt;"",Y409&lt;&gt;"",Y409-X409&gt;Resumen!$B$8),FALSE()),"Julicroc ","")&amp;"en este PDV"),"")</f>
        <v/>
      </c>
      <c r="AZ409" s="22" t="str">
        <f aca="false">IF(COUNTIF('Plan Pehuamar - Lista'!$A$2:$A$167,A409)&gt;0,"Sí","No")</f>
        <v>No</v>
      </c>
      <c r="BA409" s="22" t="str">
        <f aca="false">IF(COUNTIF('Plan Combo 9+1'!$A$2:$A$226,A409)&gt;0,"Sí","No")</f>
        <v>No</v>
      </c>
      <c r="BB409" s="22" t="str">
        <f aca="false">IF(AH409="","No",IF(BA409="Sí",IF((AO409-AH409)&gt;Resumen!$B$6,"Sí","No"),IF((AO409-AH409)&gt;=Resumen!$B$132,"Sí","No")))</f>
        <v>No</v>
      </c>
      <c r="BC409" s="22" t="str">
        <f aca="false">IF(AND(N409="Sí",AL409="Sí",AI409=0),"Sí","No")</f>
        <v>No</v>
      </c>
      <c r="BD409" s="22" t="str">
        <f aca="false">IF(COUNTIF('Plan 9+1 (con Pehuamar)'!$A$2:$A$227,A409)&gt;0,"Sí","No")</f>
        <v>No</v>
      </c>
    </row>
    <row r="410" customFormat="false" ht="15" hidden="false" customHeight="true" outlineLevel="0" collapsed="false">
      <c r="A410" s="6" t="n">
        <v>404367</v>
      </c>
      <c r="B410" s="6" t="n">
        <v>2</v>
      </c>
      <c r="C410" s="6" t="n">
        <v>204</v>
      </c>
      <c r="D410" s="6" t="s">
        <v>359</v>
      </c>
      <c r="E410" s="6" t="s">
        <v>623</v>
      </c>
      <c r="F410" s="6" t="s">
        <v>201</v>
      </c>
      <c r="G410" s="6" t="s">
        <v>129</v>
      </c>
      <c r="H410" s="6" t="s">
        <v>197</v>
      </c>
      <c r="I410" s="27" t="n">
        <v>0</v>
      </c>
      <c r="J410" s="27" t="n">
        <v>0</v>
      </c>
      <c r="K410" s="27" t="n">
        <v>0.3</v>
      </c>
      <c r="L410" s="28" t="n">
        <f aca="false">I410+J410</f>
        <v>0</v>
      </c>
      <c r="M410" s="28" t="n">
        <f aca="false">L410+K410</f>
        <v>0.3</v>
      </c>
      <c r="N410" s="22" t="str">
        <f aca="false">IF(I410&gt;0,"Sí","No")</f>
        <v>No</v>
      </c>
      <c r="O410" s="22" t="str">
        <f aca="false">IF(J410&gt;0,"Sí","No")</f>
        <v>No</v>
      </c>
      <c r="P410" s="22" t="str">
        <f aca="false">IF(K410&gt;0,"Sí","No")</f>
        <v>Sí</v>
      </c>
      <c r="Q410" s="22" t="str">
        <f aca="false">IF(OR(I410&gt;0,J410&gt;0),"Sí","No")</f>
        <v>No</v>
      </c>
      <c r="R410" s="27"/>
      <c r="S410" s="27"/>
      <c r="T410" s="27"/>
      <c r="U410" s="27"/>
      <c r="V410" s="27"/>
      <c r="W410" s="12" t="str">
        <f aca="false">IF(AND(I410&gt;0,R410&gt;0),(S410-R410)/R410,"")</f>
        <v/>
      </c>
      <c r="X410" s="12" t="str">
        <f aca="false">IF(AND(J410&gt;0,T410&gt;0),(U410-T410)/T410,"")</f>
        <v/>
      </c>
      <c r="Y410" s="12" t="str">
        <f aca="false">IF(AND(K410&gt;0,V410&gt;0),(V410-Resumen!$B$7)/Resumen!$B$7,"")</f>
        <v/>
      </c>
      <c r="Z410" s="28" t="str">
        <f aca="false">IF(AND(K410&gt;0,I410&gt;0,V410&gt;0,S410&gt;0),V410-S410,"")</f>
        <v/>
      </c>
      <c r="AA410" s="12" t="str">
        <f aca="false">IF(Z410&lt;&gt;"",Z410/S410,"")</f>
        <v/>
      </c>
      <c r="AB410" s="28" t="str">
        <f aca="false">IF(AND(K410&gt;0,J410&gt;0,V410&gt;0,U410&gt;0),V410-U410,"")</f>
        <v/>
      </c>
      <c r="AC410" s="12" t="str">
        <f aca="false">IF(AB410&lt;&gt;"",AB410/U410,"")</f>
        <v/>
      </c>
      <c r="AD410" s="27" t="n">
        <v>0</v>
      </c>
      <c r="AE410" s="27" t="n">
        <v>0</v>
      </c>
      <c r="AF410" s="27" t="n">
        <v>0</v>
      </c>
      <c r="AG410" s="28" t="n">
        <f aca="false">AD410+AE410+AF410</f>
        <v>0</v>
      </c>
      <c r="AH410" s="12" t="str">
        <f aca="false">IF(AG410&gt;0,AD410/AG410,"")</f>
        <v/>
      </c>
      <c r="AI410" s="27" t="n">
        <v>0</v>
      </c>
      <c r="AJ410" s="27" t="n">
        <v>0</v>
      </c>
      <c r="AK410" s="27" t="n">
        <v>0</v>
      </c>
      <c r="AL410" s="22" t="str">
        <f aca="false">IF(OR(AJ410&gt;0,AK410&gt;0),"Sí","No")</f>
        <v>No</v>
      </c>
      <c r="AM410" s="6"/>
      <c r="AN410" s="6"/>
      <c r="AO410" s="12" t="n">
        <f aca="false">IF(M410&gt;0,K410/M410,"")</f>
        <v>1</v>
      </c>
      <c r="AP410" s="22" t="str">
        <f aca="false">IF(M410&gt;=Resumen!$B$5,"Alto","Bajo")</f>
        <v>Bajo</v>
      </c>
      <c r="AQ410" s="22" t="str">
        <f aca="false">IF(AO410&gt;=Resumen!$B$28,"Alto","Bajo")</f>
        <v>Alto</v>
      </c>
      <c r="AR410" s="22" t="str">
        <f aca="false">AP410&amp;" Potencial / "&amp;AQ410&amp;" Share"</f>
        <v>Bajo Potencial / Alto Share</v>
      </c>
      <c r="AS410" s="22" t="str">
        <f aca="false">IF(Q410="Sí",IF(AO410&gt;=Resumen!$B$29,"Alto","Bajo"),"")</f>
        <v/>
      </c>
      <c r="AT410" s="22" t="str">
        <f aca="false">IF(AS410&lt;&gt;"",AP410&amp;" Potencial / "&amp;AS410&amp;" Share","")</f>
        <v/>
      </c>
      <c r="AU410" s="22" t="str">
        <f aca="false">IF(AH410="","Sin dato",IF(AH410-AO410&gt;Resumen!$B$6,"Sobre-exhibido",IF(AO410-AH410&gt;Resumen!$B$6,"Sub-exhibido","En línea")))</f>
        <v>Sin dato</v>
      </c>
      <c r="AV410" s="22" t="str">
        <f aca="false">IF(AT410="","",IF(AT410="Alto Potencial / Bajo Share",1,IF(AT410="Alto Potencial / Alto Share",2,IF(AT410="Bajo Potencial / Alto Share",3,4))))</f>
        <v/>
      </c>
      <c r="AW410" s="22" t="str">
        <f aca="false">IF(Q410="No","Sin competencia directa",IF(AV410=1,"1 - Foco Conquista (Alto Pot / Bajo Share)",IF(AV410=2,"2 - Foco Defensa (Alto Pot / Alto Share)",IF(AV410=3,"3 - Monitoreo (Bajo Pot / Alto Share)","4 - Baja Prioridad (Bajo Pot / Bajo Share)"))))</f>
        <v>Sin competencia directa</v>
      </c>
      <c r="AX410" s="12" t="str">
        <f aca="false">IF(OR(IFERROR(AND(W410&lt;&gt;"",Y410&lt;&gt;"",Y410-W410&gt;Resumen!$B$8),FALSE()),IFERROR(AND(X410&lt;&gt;"",Y410&lt;&gt;"",Y410-X410&gt;Resumen!$B$8),FALSE())),MAX(IF(IFERROR(AND(W410&lt;&gt;"",Y410&lt;&gt;"",Y410-W410&gt;Resumen!$B$8),FALSE()),Y410-W410,0),IF(IFERROR(AND(X410&lt;&gt;"",Y410&lt;&gt;"",Y410-X410&gt;Resumen!$B$8),FALSE()),Y410-X410,0)),"")</f>
        <v/>
      </c>
      <c r="AY410" s="22" t="str">
        <f aca="false">IF(OR(IFERROR(AND(W410&lt;&gt;"",Y410&lt;&gt;"",Y410-W410&gt;Resumen!$B$8),FALSE()),IFERROR(AND(X410&lt;&gt;"",Y410&lt;&gt;"",Y410-X410&gt;Resumen!$B$8),FALSE())),TRIM("Lays tiene mayor markup que "&amp;IF(IFERROR(AND(W410&lt;&gt;"",Y410&lt;&gt;"",Y410-W410&gt;Resumen!$B$8),FALSE()),"Quento ","")&amp;IF(IFERROR(AND(X410&lt;&gt;"",Y410&lt;&gt;"",Y410-X410&gt;Resumen!$B$8),FALSE()),"Julicroc ","")&amp;"en este PDV"),"")</f>
        <v/>
      </c>
      <c r="AZ410" s="22" t="str">
        <f aca="false">IF(COUNTIF('Plan Pehuamar - Lista'!$A$2:$A$167,A410)&gt;0,"Sí","No")</f>
        <v>No</v>
      </c>
      <c r="BA410" s="22" t="str">
        <f aca="false">IF(COUNTIF('Plan Combo 9+1'!$A$2:$A$226,A410)&gt;0,"Sí","No")</f>
        <v>No</v>
      </c>
      <c r="BB410" s="22" t="str">
        <f aca="false">IF(AH410="","No",IF(BA410="Sí",IF((AO410-AH410)&gt;Resumen!$B$6,"Sí","No"),IF((AO410-AH410)&gt;=Resumen!$B$132,"Sí","No")))</f>
        <v>No</v>
      </c>
      <c r="BC410" s="22" t="str">
        <f aca="false">IF(AND(N410="Sí",AL410="Sí",AI410=0),"Sí","No")</f>
        <v>No</v>
      </c>
      <c r="BD410" s="22" t="str">
        <f aca="false">IF(COUNTIF('Plan 9+1 (con Pehuamar)'!$A$2:$A$227,A410)&gt;0,"Sí","No")</f>
        <v>No</v>
      </c>
    </row>
    <row r="411" customFormat="false" ht="15" hidden="false" customHeight="true" outlineLevel="0" collapsed="false">
      <c r="A411" s="6" t="n">
        <v>404391</v>
      </c>
      <c r="B411" s="6" t="n">
        <v>2</v>
      </c>
      <c r="C411" s="6" t="n">
        <v>204</v>
      </c>
      <c r="D411" s="6" t="s">
        <v>359</v>
      </c>
      <c r="E411" s="6" t="s">
        <v>624</v>
      </c>
      <c r="F411" s="6" t="s">
        <v>201</v>
      </c>
      <c r="G411" s="6" t="s">
        <v>129</v>
      </c>
      <c r="H411" s="6" t="s">
        <v>197</v>
      </c>
      <c r="I411" s="27" t="n">
        <v>6</v>
      </c>
      <c r="J411" s="27" t="n">
        <v>0</v>
      </c>
      <c r="K411" s="27" t="n">
        <v>0</v>
      </c>
      <c r="L411" s="28" t="n">
        <f aca="false">I411+J411</f>
        <v>6</v>
      </c>
      <c r="M411" s="28" t="n">
        <f aca="false">L411+K411</f>
        <v>6</v>
      </c>
      <c r="N411" s="22" t="str">
        <f aca="false">IF(I411&gt;0,"Sí","No")</f>
        <v>Sí</v>
      </c>
      <c r="O411" s="22" t="str">
        <f aca="false">IF(J411&gt;0,"Sí","No")</f>
        <v>No</v>
      </c>
      <c r="P411" s="22" t="str">
        <f aca="false">IF(K411&gt;0,"Sí","No")</f>
        <v>No</v>
      </c>
      <c r="Q411" s="22" t="str">
        <f aca="false">IF(OR(I411&gt;0,J411&gt;0),"Sí","No")</f>
        <v>Sí</v>
      </c>
      <c r="R411" s="27" t="n">
        <v>1700</v>
      </c>
      <c r="S411" s="27" t="n">
        <v>2500</v>
      </c>
      <c r="T411" s="27"/>
      <c r="U411" s="27"/>
      <c r="V411" s="27"/>
      <c r="W411" s="12" t="n">
        <f aca="false">IF(AND(I411&gt;0,R411&gt;0),(S411-R411)/R411,"")</f>
        <v>0.470588235294118</v>
      </c>
      <c r="X411" s="12" t="str">
        <f aca="false">IF(AND(J411&gt;0,T411&gt;0),(U411-T411)/T411,"")</f>
        <v/>
      </c>
      <c r="Y411" s="12" t="str">
        <f aca="false">IF(AND(K411&gt;0,V411&gt;0),(V411-Resumen!$B$7)/Resumen!$B$7,"")</f>
        <v/>
      </c>
      <c r="Z411" s="28" t="str">
        <f aca="false">IF(AND(K411&gt;0,I411&gt;0,V411&gt;0,S411&gt;0),V411-S411,"")</f>
        <v/>
      </c>
      <c r="AA411" s="12" t="str">
        <f aca="false">IF(Z411&lt;&gt;"",Z411/S411,"")</f>
        <v/>
      </c>
      <c r="AB411" s="28" t="str">
        <f aca="false">IF(AND(K411&gt;0,J411&gt;0,V411&gt;0,U411&gt;0),V411-U411,"")</f>
        <v/>
      </c>
      <c r="AC411" s="12" t="str">
        <f aca="false">IF(AB411&lt;&gt;"",AB411/U411,"")</f>
        <v/>
      </c>
      <c r="AD411" s="27" t="n">
        <v>0</v>
      </c>
      <c r="AE411" s="27" t="n">
        <v>1</v>
      </c>
      <c r="AF411" s="27" t="n">
        <v>0</v>
      </c>
      <c r="AG411" s="28" t="n">
        <f aca="false">AD411+AE411+AF411</f>
        <v>1</v>
      </c>
      <c r="AH411" s="12" t="n">
        <f aca="false">IF(AG411&gt;0,AD411/AG411,"")</f>
        <v>0</v>
      </c>
      <c r="AI411" s="27" t="n">
        <v>1</v>
      </c>
      <c r="AJ411" s="27" t="n">
        <v>0</v>
      </c>
      <c r="AK411" s="27" t="n">
        <v>0</v>
      </c>
      <c r="AL411" s="22" t="str">
        <f aca="false">IF(OR(AJ411&gt;0,AK411&gt;0),"Sí","No")</f>
        <v>No</v>
      </c>
      <c r="AM411" s="6" t="s">
        <v>198</v>
      </c>
      <c r="AN411" s="6"/>
      <c r="AO411" s="12" t="n">
        <f aca="false">IF(M411&gt;0,K411/M411,"")</f>
        <v>0</v>
      </c>
      <c r="AP411" s="22" t="str">
        <f aca="false">IF(M411&gt;=Resumen!$B$5,"Alto","Bajo")</f>
        <v>Bajo</v>
      </c>
      <c r="AQ411" s="22" t="str">
        <f aca="false">IF(AO411&gt;=Resumen!$B$28,"Alto","Bajo")</f>
        <v>Bajo</v>
      </c>
      <c r="AR411" s="22" t="str">
        <f aca="false">AP411&amp;" Potencial / "&amp;AQ411&amp;" Share"</f>
        <v>Bajo Potencial / Bajo Share</v>
      </c>
      <c r="AS411" s="22" t="str">
        <f aca="false">IF(Q411="Sí",IF(AO411&gt;=Resumen!$B$29,"Alto","Bajo"),"")</f>
        <v>Bajo</v>
      </c>
      <c r="AT411" s="22" t="str">
        <f aca="false">IF(AS411&lt;&gt;"",AP411&amp;" Potencial / "&amp;AS411&amp;" Share","")</f>
        <v>Bajo Potencial / Bajo Share</v>
      </c>
      <c r="AU411" s="22" t="str">
        <f aca="false">IF(AH411="","Sin dato",IF(AH411-AO411&gt;Resumen!$B$6,"Sobre-exhibido",IF(AO411-AH411&gt;Resumen!$B$6,"Sub-exhibido","En línea")))</f>
        <v>En línea</v>
      </c>
      <c r="AV411" s="22" t="n">
        <f aca="false">IF(AT411="","",IF(AT411="Alto Potencial / Bajo Share",1,IF(AT411="Alto Potencial / Alto Share",2,IF(AT411="Bajo Potencial / Alto Share",3,4))))</f>
        <v>4</v>
      </c>
      <c r="AW411" s="22" t="str">
        <f aca="false">IF(Q411="No","Sin competencia directa",IF(AV411=1,"1 - Foco Conquista (Alto Pot / Bajo Share)",IF(AV411=2,"2 - Foco Defensa (Alto Pot / Alto Share)",IF(AV411=3,"3 - Monitoreo (Bajo Pot / Alto Share)","4 - Baja Prioridad (Bajo Pot / Bajo Share)"))))</f>
        <v>4 - Baja Prioridad (Bajo Pot / Bajo Share)</v>
      </c>
      <c r="AX411" s="12" t="str">
        <f aca="false">IF(OR(IFERROR(AND(W411&lt;&gt;"",Y411&lt;&gt;"",Y411-W411&gt;Resumen!$B$8),FALSE()),IFERROR(AND(X411&lt;&gt;"",Y411&lt;&gt;"",Y411-X411&gt;Resumen!$B$8),FALSE())),MAX(IF(IFERROR(AND(W411&lt;&gt;"",Y411&lt;&gt;"",Y411-W411&gt;Resumen!$B$8),FALSE()),Y411-W411,0),IF(IFERROR(AND(X411&lt;&gt;"",Y411&lt;&gt;"",Y411-X411&gt;Resumen!$B$8),FALSE()),Y411-X411,0)),"")</f>
        <v/>
      </c>
      <c r="AY411" s="22" t="str">
        <f aca="false">IF(OR(IFERROR(AND(W411&lt;&gt;"",Y411&lt;&gt;"",Y411-W411&gt;Resumen!$B$8),FALSE()),IFERROR(AND(X411&lt;&gt;"",Y411&lt;&gt;"",Y411-X411&gt;Resumen!$B$8),FALSE())),TRIM("Lays tiene mayor markup que "&amp;IF(IFERROR(AND(W411&lt;&gt;"",Y411&lt;&gt;"",Y411-W411&gt;Resumen!$B$8),FALSE()),"Quento ","")&amp;IF(IFERROR(AND(X411&lt;&gt;"",Y411&lt;&gt;"",Y411-X411&gt;Resumen!$B$8),FALSE()),"Julicroc ","")&amp;"en este PDV"),"")</f>
        <v/>
      </c>
      <c r="AZ411" s="22" t="str">
        <f aca="false">IF(COUNTIF('Plan Pehuamar - Lista'!$A$2:$A$167,A411)&gt;0,"Sí","No")</f>
        <v>No</v>
      </c>
      <c r="BA411" s="22" t="str">
        <f aca="false">IF(COUNTIF('Plan Combo 9+1'!$A$2:$A$226,A411)&gt;0,"Sí","No")</f>
        <v>No</v>
      </c>
      <c r="BB411" s="22" t="str">
        <f aca="false">IF(AH411="","No",IF(BA411="Sí",IF((AO411-AH411)&gt;Resumen!$B$6,"Sí","No"),IF((AO411-AH411)&gt;=Resumen!$B$132,"Sí","No")))</f>
        <v>No</v>
      </c>
      <c r="BC411" s="22" t="str">
        <f aca="false">IF(AND(N411="Sí",AL411="Sí",AI411=0),"Sí","No")</f>
        <v>No</v>
      </c>
      <c r="BD411" s="22" t="str">
        <f aca="false">IF(COUNTIF('Plan 9+1 (con Pehuamar)'!$A$2:$A$227,A411)&gt;0,"Sí","No")</f>
        <v>No</v>
      </c>
    </row>
    <row r="412" customFormat="false" ht="15" hidden="false" customHeight="true" outlineLevel="0" collapsed="false">
      <c r="A412" s="6" t="n">
        <v>400135</v>
      </c>
      <c r="B412" s="6" t="n">
        <v>2</v>
      </c>
      <c r="C412" s="6" t="n">
        <v>205</v>
      </c>
      <c r="D412" s="6" t="s">
        <v>398</v>
      </c>
      <c r="E412" s="6" t="s">
        <v>446</v>
      </c>
      <c r="F412" s="6" t="s">
        <v>210</v>
      </c>
      <c r="G412" s="6" t="s">
        <v>129</v>
      </c>
      <c r="H412" s="6" t="s">
        <v>197</v>
      </c>
      <c r="I412" s="27" t="n">
        <v>0</v>
      </c>
      <c r="J412" s="27" t="n">
        <v>0</v>
      </c>
      <c r="K412" s="27" t="n">
        <v>7.6</v>
      </c>
      <c r="L412" s="28" t="n">
        <f aca="false">I412+J412</f>
        <v>0</v>
      </c>
      <c r="M412" s="28" t="n">
        <f aca="false">L412+K412</f>
        <v>7.6</v>
      </c>
      <c r="N412" s="22" t="str">
        <f aca="false">IF(I412&gt;0,"Sí","No")</f>
        <v>No</v>
      </c>
      <c r="O412" s="22" t="str">
        <f aca="false">IF(J412&gt;0,"Sí","No")</f>
        <v>No</v>
      </c>
      <c r="P412" s="22" t="str">
        <f aca="false">IF(K412&gt;0,"Sí","No")</f>
        <v>Sí</v>
      </c>
      <c r="Q412" s="22" t="str">
        <f aca="false">IF(OR(I412&gt;0,J412&gt;0),"Sí","No")</f>
        <v>No</v>
      </c>
      <c r="R412" s="27"/>
      <c r="S412" s="27"/>
      <c r="T412" s="27"/>
      <c r="U412" s="27"/>
      <c r="V412" s="27"/>
      <c r="W412" s="12" t="str">
        <f aca="false">IF(AND(I412&gt;0,R412&gt;0),(S412-R412)/R412,"")</f>
        <v/>
      </c>
      <c r="X412" s="12" t="str">
        <f aca="false">IF(AND(J412&gt;0,T412&gt;0),(U412-T412)/T412,"")</f>
        <v/>
      </c>
      <c r="Y412" s="12" t="str">
        <f aca="false">IF(AND(K412&gt;0,V412&gt;0),(V412-Resumen!$B$7)/Resumen!$B$7,"")</f>
        <v/>
      </c>
      <c r="Z412" s="28" t="str">
        <f aca="false">IF(AND(K412&gt;0,I412&gt;0,V412&gt;0,S412&gt;0),V412-S412,"")</f>
        <v/>
      </c>
      <c r="AA412" s="12" t="str">
        <f aca="false">IF(Z412&lt;&gt;"",Z412/S412,"")</f>
        <v/>
      </c>
      <c r="AB412" s="28" t="str">
        <f aca="false">IF(AND(K412&gt;0,J412&gt;0,V412&gt;0,U412&gt;0),V412-U412,"")</f>
        <v/>
      </c>
      <c r="AC412" s="12" t="str">
        <f aca="false">IF(AB412&lt;&gt;"",AB412/U412,"")</f>
        <v/>
      </c>
      <c r="AD412" s="27" t="n">
        <v>0</v>
      </c>
      <c r="AE412" s="27" t="n">
        <v>0</v>
      </c>
      <c r="AF412" s="27" t="n">
        <v>0</v>
      </c>
      <c r="AG412" s="28" t="n">
        <f aca="false">AD412+AE412+AF412</f>
        <v>0</v>
      </c>
      <c r="AH412" s="12" t="str">
        <f aca="false">IF(AG412&gt;0,AD412/AG412,"")</f>
        <v/>
      </c>
      <c r="AI412" s="27" t="n">
        <v>0</v>
      </c>
      <c r="AJ412" s="27" t="n">
        <v>0</v>
      </c>
      <c r="AK412" s="27" t="n">
        <v>0</v>
      </c>
      <c r="AL412" s="22" t="str">
        <f aca="false">IF(OR(AJ412&gt;0,AK412&gt;0),"Sí","No")</f>
        <v>No</v>
      </c>
      <c r="AM412" s="6"/>
      <c r="AN412" s="6"/>
      <c r="AO412" s="12" t="n">
        <f aca="false">IF(M412&gt;0,K412/M412,"")</f>
        <v>1</v>
      </c>
      <c r="AP412" s="22" t="str">
        <f aca="false">IF(M412&gt;=Resumen!$B$5,"Alto","Bajo")</f>
        <v>Bajo</v>
      </c>
      <c r="AQ412" s="22" t="str">
        <f aca="false">IF(AO412&gt;=Resumen!$B$28,"Alto","Bajo")</f>
        <v>Alto</v>
      </c>
      <c r="AR412" s="22" t="str">
        <f aca="false">AP412&amp;" Potencial / "&amp;AQ412&amp;" Share"</f>
        <v>Bajo Potencial / Alto Share</v>
      </c>
      <c r="AS412" s="22" t="str">
        <f aca="false">IF(Q412="Sí",IF(AO412&gt;=Resumen!$B$29,"Alto","Bajo"),"")</f>
        <v/>
      </c>
      <c r="AT412" s="22" t="str">
        <f aca="false">IF(AS412&lt;&gt;"",AP412&amp;" Potencial / "&amp;AS412&amp;" Share","")</f>
        <v/>
      </c>
      <c r="AU412" s="22" t="str">
        <f aca="false">IF(AH412="","Sin dato",IF(AH412-AO412&gt;Resumen!$B$6,"Sobre-exhibido",IF(AO412-AH412&gt;Resumen!$B$6,"Sub-exhibido","En línea")))</f>
        <v>Sin dato</v>
      </c>
      <c r="AV412" s="22" t="str">
        <f aca="false">IF(AT412="","",IF(AT412="Alto Potencial / Bajo Share",1,IF(AT412="Alto Potencial / Alto Share",2,IF(AT412="Bajo Potencial / Alto Share",3,4))))</f>
        <v/>
      </c>
      <c r="AW412" s="22" t="str">
        <f aca="false">IF(Q412="No","Sin competencia directa",IF(AV412=1,"1 - Foco Conquista (Alto Pot / Bajo Share)",IF(AV412=2,"2 - Foco Defensa (Alto Pot / Alto Share)",IF(AV412=3,"3 - Monitoreo (Bajo Pot / Alto Share)","4 - Baja Prioridad (Bajo Pot / Bajo Share)"))))</f>
        <v>Sin competencia directa</v>
      </c>
      <c r="AX412" s="12" t="str">
        <f aca="false">IF(OR(IFERROR(AND(W412&lt;&gt;"",Y412&lt;&gt;"",Y412-W412&gt;Resumen!$B$8),FALSE()),IFERROR(AND(X412&lt;&gt;"",Y412&lt;&gt;"",Y412-X412&gt;Resumen!$B$8),FALSE())),MAX(IF(IFERROR(AND(W412&lt;&gt;"",Y412&lt;&gt;"",Y412-W412&gt;Resumen!$B$8),FALSE()),Y412-W412,0),IF(IFERROR(AND(X412&lt;&gt;"",Y412&lt;&gt;"",Y412-X412&gt;Resumen!$B$8),FALSE()),Y412-X412,0)),"")</f>
        <v/>
      </c>
      <c r="AY412" s="22" t="str">
        <f aca="false">IF(OR(IFERROR(AND(W412&lt;&gt;"",Y412&lt;&gt;"",Y412-W412&gt;Resumen!$B$8),FALSE()),IFERROR(AND(X412&lt;&gt;"",Y412&lt;&gt;"",Y412-X412&gt;Resumen!$B$8),FALSE())),TRIM("Lays tiene mayor markup que "&amp;IF(IFERROR(AND(W412&lt;&gt;"",Y412&lt;&gt;"",Y412-W412&gt;Resumen!$B$8),FALSE()),"Quento ","")&amp;IF(IFERROR(AND(X412&lt;&gt;"",Y412&lt;&gt;"",Y412-X412&gt;Resumen!$B$8),FALSE()),"Julicroc ","")&amp;"en este PDV"),"")</f>
        <v/>
      </c>
      <c r="AZ412" s="22" t="str">
        <f aca="false">IF(COUNTIF('Plan Pehuamar - Lista'!$A$2:$A$167,A412)&gt;0,"Sí","No")</f>
        <v>No</v>
      </c>
      <c r="BA412" s="22" t="str">
        <f aca="false">IF(COUNTIF('Plan Combo 9+1'!$A$2:$A$226,A412)&gt;0,"Sí","No")</f>
        <v>No</v>
      </c>
      <c r="BB412" s="22" t="str">
        <f aca="false">IF(AH412="","No",IF(BA412="Sí",IF((AO412-AH412)&gt;Resumen!$B$6,"Sí","No"),IF((AO412-AH412)&gt;=Resumen!$B$132,"Sí","No")))</f>
        <v>No</v>
      </c>
      <c r="BC412" s="22" t="str">
        <f aca="false">IF(AND(N412="Sí",AL412="Sí",AI412=0),"Sí","No")</f>
        <v>No</v>
      </c>
      <c r="BD412" s="22" t="str">
        <f aca="false">IF(COUNTIF('Plan 9+1 (con Pehuamar)'!$A$2:$A$227,A412)&gt;0,"Sí","No")</f>
        <v>No</v>
      </c>
    </row>
    <row r="413" customFormat="false" ht="15" hidden="false" customHeight="true" outlineLevel="0" collapsed="false">
      <c r="A413" s="6" t="n">
        <v>400138</v>
      </c>
      <c r="B413" s="6" t="n">
        <v>2</v>
      </c>
      <c r="C413" s="6" t="n">
        <v>205</v>
      </c>
      <c r="D413" s="6" t="s">
        <v>398</v>
      </c>
      <c r="E413" s="6" t="s">
        <v>446</v>
      </c>
      <c r="F413" s="6" t="s">
        <v>210</v>
      </c>
      <c r="G413" s="6" t="s">
        <v>129</v>
      </c>
      <c r="H413" s="6" t="s">
        <v>197</v>
      </c>
      <c r="I413" s="27" t="n">
        <v>0</v>
      </c>
      <c r="J413" s="27" t="n">
        <v>0</v>
      </c>
      <c r="K413" s="27" t="n">
        <v>0.6</v>
      </c>
      <c r="L413" s="28" t="n">
        <f aca="false">I413+J413</f>
        <v>0</v>
      </c>
      <c r="M413" s="28" t="n">
        <f aca="false">L413+K413</f>
        <v>0.6</v>
      </c>
      <c r="N413" s="22" t="str">
        <f aca="false">IF(I413&gt;0,"Sí","No")</f>
        <v>No</v>
      </c>
      <c r="O413" s="22" t="str">
        <f aca="false">IF(J413&gt;0,"Sí","No")</f>
        <v>No</v>
      </c>
      <c r="P413" s="22" t="str">
        <f aca="false">IF(K413&gt;0,"Sí","No")</f>
        <v>Sí</v>
      </c>
      <c r="Q413" s="22" t="str">
        <f aca="false">IF(OR(I413&gt;0,J413&gt;0),"Sí","No")</f>
        <v>No</v>
      </c>
      <c r="R413" s="27"/>
      <c r="S413" s="27"/>
      <c r="T413" s="27"/>
      <c r="U413" s="27"/>
      <c r="V413" s="27"/>
      <c r="W413" s="12" t="str">
        <f aca="false">IF(AND(I413&gt;0,R413&gt;0),(S413-R413)/R413,"")</f>
        <v/>
      </c>
      <c r="X413" s="12" t="str">
        <f aca="false">IF(AND(J413&gt;0,T413&gt;0),(U413-T413)/T413,"")</f>
        <v/>
      </c>
      <c r="Y413" s="12" t="str">
        <f aca="false">IF(AND(K413&gt;0,V413&gt;0),(V413-Resumen!$B$7)/Resumen!$B$7,"")</f>
        <v/>
      </c>
      <c r="Z413" s="28" t="str">
        <f aca="false">IF(AND(K413&gt;0,I413&gt;0,V413&gt;0,S413&gt;0),V413-S413,"")</f>
        <v/>
      </c>
      <c r="AA413" s="12" t="str">
        <f aca="false">IF(Z413&lt;&gt;"",Z413/S413,"")</f>
        <v/>
      </c>
      <c r="AB413" s="28" t="str">
        <f aca="false">IF(AND(K413&gt;0,J413&gt;0,V413&gt;0,U413&gt;0),V413-U413,"")</f>
        <v/>
      </c>
      <c r="AC413" s="12" t="str">
        <f aca="false">IF(AB413&lt;&gt;"",AB413/U413,"")</f>
        <v/>
      </c>
      <c r="AD413" s="27" t="n">
        <v>0</v>
      </c>
      <c r="AE413" s="27" t="n">
        <v>0</v>
      </c>
      <c r="AF413" s="27" t="n">
        <v>0</v>
      </c>
      <c r="AG413" s="28" t="n">
        <f aca="false">AD413+AE413+AF413</f>
        <v>0</v>
      </c>
      <c r="AH413" s="12" t="str">
        <f aca="false">IF(AG413&gt;0,AD413/AG413,"")</f>
        <v/>
      </c>
      <c r="AI413" s="27" t="n">
        <v>0</v>
      </c>
      <c r="AJ413" s="27" t="n">
        <v>0</v>
      </c>
      <c r="AK413" s="27" t="n">
        <v>0</v>
      </c>
      <c r="AL413" s="22" t="str">
        <f aca="false">IF(OR(AJ413&gt;0,AK413&gt;0),"Sí","No")</f>
        <v>No</v>
      </c>
      <c r="AM413" s="6"/>
      <c r="AN413" s="6"/>
      <c r="AO413" s="12" t="n">
        <f aca="false">IF(M413&gt;0,K413/M413,"")</f>
        <v>1</v>
      </c>
      <c r="AP413" s="22" t="str">
        <f aca="false">IF(M413&gt;=Resumen!$B$5,"Alto","Bajo")</f>
        <v>Bajo</v>
      </c>
      <c r="AQ413" s="22" t="str">
        <f aca="false">IF(AO413&gt;=Resumen!$B$28,"Alto","Bajo")</f>
        <v>Alto</v>
      </c>
      <c r="AR413" s="22" t="str">
        <f aca="false">AP413&amp;" Potencial / "&amp;AQ413&amp;" Share"</f>
        <v>Bajo Potencial / Alto Share</v>
      </c>
      <c r="AS413" s="22" t="str">
        <f aca="false">IF(Q413="Sí",IF(AO413&gt;=Resumen!$B$29,"Alto","Bajo"),"")</f>
        <v/>
      </c>
      <c r="AT413" s="22" t="str">
        <f aca="false">IF(AS413&lt;&gt;"",AP413&amp;" Potencial / "&amp;AS413&amp;" Share","")</f>
        <v/>
      </c>
      <c r="AU413" s="22" t="str">
        <f aca="false">IF(AH413="","Sin dato",IF(AH413-AO413&gt;Resumen!$B$6,"Sobre-exhibido",IF(AO413-AH413&gt;Resumen!$B$6,"Sub-exhibido","En línea")))</f>
        <v>Sin dato</v>
      </c>
      <c r="AV413" s="22" t="str">
        <f aca="false">IF(AT413="","",IF(AT413="Alto Potencial / Bajo Share",1,IF(AT413="Alto Potencial / Alto Share",2,IF(AT413="Bajo Potencial / Alto Share",3,4))))</f>
        <v/>
      </c>
      <c r="AW413" s="22" t="str">
        <f aca="false">IF(Q413="No","Sin competencia directa",IF(AV413=1,"1 - Foco Conquista (Alto Pot / Bajo Share)",IF(AV413=2,"2 - Foco Defensa (Alto Pot / Alto Share)",IF(AV413=3,"3 - Monitoreo (Bajo Pot / Alto Share)","4 - Baja Prioridad (Bajo Pot / Bajo Share)"))))</f>
        <v>Sin competencia directa</v>
      </c>
      <c r="AX413" s="12" t="str">
        <f aca="false">IF(OR(IFERROR(AND(W413&lt;&gt;"",Y413&lt;&gt;"",Y413-W413&gt;Resumen!$B$8),FALSE()),IFERROR(AND(X413&lt;&gt;"",Y413&lt;&gt;"",Y413-X413&gt;Resumen!$B$8),FALSE())),MAX(IF(IFERROR(AND(W413&lt;&gt;"",Y413&lt;&gt;"",Y413-W413&gt;Resumen!$B$8),FALSE()),Y413-W413,0),IF(IFERROR(AND(X413&lt;&gt;"",Y413&lt;&gt;"",Y413-X413&gt;Resumen!$B$8),FALSE()),Y413-X413,0)),"")</f>
        <v/>
      </c>
      <c r="AY413" s="22" t="str">
        <f aca="false">IF(OR(IFERROR(AND(W413&lt;&gt;"",Y413&lt;&gt;"",Y413-W413&gt;Resumen!$B$8),FALSE()),IFERROR(AND(X413&lt;&gt;"",Y413&lt;&gt;"",Y413-X413&gt;Resumen!$B$8),FALSE())),TRIM("Lays tiene mayor markup que "&amp;IF(IFERROR(AND(W413&lt;&gt;"",Y413&lt;&gt;"",Y413-W413&gt;Resumen!$B$8),FALSE()),"Quento ","")&amp;IF(IFERROR(AND(X413&lt;&gt;"",Y413&lt;&gt;"",Y413-X413&gt;Resumen!$B$8),FALSE()),"Julicroc ","")&amp;"en este PDV"),"")</f>
        <v/>
      </c>
      <c r="AZ413" s="22" t="str">
        <f aca="false">IF(COUNTIF('Plan Pehuamar - Lista'!$A$2:$A$167,A413)&gt;0,"Sí","No")</f>
        <v>No</v>
      </c>
      <c r="BA413" s="22" t="str">
        <f aca="false">IF(COUNTIF('Plan Combo 9+1'!$A$2:$A$226,A413)&gt;0,"Sí","No")</f>
        <v>No</v>
      </c>
      <c r="BB413" s="22" t="str">
        <f aca="false">IF(AH413="","No",IF(BA413="Sí",IF((AO413-AH413)&gt;Resumen!$B$6,"Sí","No"),IF((AO413-AH413)&gt;=Resumen!$B$132,"Sí","No")))</f>
        <v>No</v>
      </c>
      <c r="BC413" s="22" t="str">
        <f aca="false">IF(AND(N413="Sí",AL413="Sí",AI413=0),"Sí","No")</f>
        <v>No</v>
      </c>
      <c r="BD413" s="22" t="str">
        <f aca="false">IF(COUNTIF('Plan 9+1 (con Pehuamar)'!$A$2:$A$227,A413)&gt;0,"Sí","No")</f>
        <v>No</v>
      </c>
    </row>
    <row r="414" customFormat="false" ht="15" hidden="false" customHeight="true" outlineLevel="0" collapsed="false">
      <c r="A414" s="6" t="n">
        <v>400139</v>
      </c>
      <c r="B414" s="6" t="n">
        <v>2</v>
      </c>
      <c r="C414" s="6" t="n">
        <v>205</v>
      </c>
      <c r="D414" s="6" t="s">
        <v>398</v>
      </c>
      <c r="E414" s="6" t="s">
        <v>446</v>
      </c>
      <c r="F414" s="6" t="s">
        <v>210</v>
      </c>
      <c r="G414" s="6" t="s">
        <v>129</v>
      </c>
      <c r="H414" s="6" t="s">
        <v>197</v>
      </c>
      <c r="I414" s="27" t="n">
        <v>0</v>
      </c>
      <c r="J414" s="27" t="n">
        <v>0</v>
      </c>
      <c r="K414" s="27" t="n">
        <v>0.2</v>
      </c>
      <c r="L414" s="28" t="n">
        <f aca="false">I414+J414</f>
        <v>0</v>
      </c>
      <c r="M414" s="28" t="n">
        <f aca="false">L414+K414</f>
        <v>0.2</v>
      </c>
      <c r="N414" s="22" t="str">
        <f aca="false">IF(I414&gt;0,"Sí","No")</f>
        <v>No</v>
      </c>
      <c r="O414" s="22" t="str">
        <f aca="false">IF(J414&gt;0,"Sí","No")</f>
        <v>No</v>
      </c>
      <c r="P414" s="22" t="str">
        <f aca="false">IF(K414&gt;0,"Sí","No")</f>
        <v>Sí</v>
      </c>
      <c r="Q414" s="22" t="str">
        <f aca="false">IF(OR(I414&gt;0,J414&gt;0),"Sí","No")</f>
        <v>No</v>
      </c>
      <c r="R414" s="27"/>
      <c r="S414" s="27"/>
      <c r="T414" s="27"/>
      <c r="U414" s="27"/>
      <c r="V414" s="27"/>
      <c r="W414" s="12" t="str">
        <f aca="false">IF(AND(I414&gt;0,R414&gt;0),(S414-R414)/R414,"")</f>
        <v/>
      </c>
      <c r="X414" s="12" t="str">
        <f aca="false">IF(AND(J414&gt;0,T414&gt;0),(U414-T414)/T414,"")</f>
        <v/>
      </c>
      <c r="Y414" s="12" t="str">
        <f aca="false">IF(AND(K414&gt;0,V414&gt;0),(V414-Resumen!$B$7)/Resumen!$B$7,"")</f>
        <v/>
      </c>
      <c r="Z414" s="28" t="str">
        <f aca="false">IF(AND(K414&gt;0,I414&gt;0,V414&gt;0,S414&gt;0),V414-S414,"")</f>
        <v/>
      </c>
      <c r="AA414" s="12" t="str">
        <f aca="false">IF(Z414&lt;&gt;"",Z414/S414,"")</f>
        <v/>
      </c>
      <c r="AB414" s="28" t="str">
        <f aca="false">IF(AND(K414&gt;0,J414&gt;0,V414&gt;0,U414&gt;0),V414-U414,"")</f>
        <v/>
      </c>
      <c r="AC414" s="12" t="str">
        <f aca="false">IF(AB414&lt;&gt;"",AB414/U414,"")</f>
        <v/>
      </c>
      <c r="AD414" s="27" t="n">
        <v>0</v>
      </c>
      <c r="AE414" s="27" t="n">
        <v>0</v>
      </c>
      <c r="AF414" s="27" t="n">
        <v>0</v>
      </c>
      <c r="AG414" s="28" t="n">
        <f aca="false">AD414+AE414+AF414</f>
        <v>0</v>
      </c>
      <c r="AH414" s="12" t="str">
        <f aca="false">IF(AG414&gt;0,AD414/AG414,"")</f>
        <v/>
      </c>
      <c r="AI414" s="27" t="n">
        <v>0</v>
      </c>
      <c r="AJ414" s="27" t="n">
        <v>0</v>
      </c>
      <c r="AK414" s="27" t="n">
        <v>0</v>
      </c>
      <c r="AL414" s="22" t="str">
        <f aca="false">IF(OR(AJ414&gt;0,AK414&gt;0),"Sí","No")</f>
        <v>No</v>
      </c>
      <c r="AM414" s="6"/>
      <c r="AN414" s="6"/>
      <c r="AO414" s="12" t="n">
        <f aca="false">IF(M414&gt;0,K414/M414,"")</f>
        <v>1</v>
      </c>
      <c r="AP414" s="22" t="str">
        <f aca="false">IF(M414&gt;=Resumen!$B$5,"Alto","Bajo")</f>
        <v>Bajo</v>
      </c>
      <c r="AQ414" s="22" t="str">
        <f aca="false">IF(AO414&gt;=Resumen!$B$28,"Alto","Bajo")</f>
        <v>Alto</v>
      </c>
      <c r="AR414" s="22" t="str">
        <f aca="false">AP414&amp;" Potencial / "&amp;AQ414&amp;" Share"</f>
        <v>Bajo Potencial / Alto Share</v>
      </c>
      <c r="AS414" s="22" t="str">
        <f aca="false">IF(Q414="Sí",IF(AO414&gt;=Resumen!$B$29,"Alto","Bajo"),"")</f>
        <v/>
      </c>
      <c r="AT414" s="22" t="str">
        <f aca="false">IF(AS414&lt;&gt;"",AP414&amp;" Potencial / "&amp;AS414&amp;" Share","")</f>
        <v/>
      </c>
      <c r="AU414" s="22" t="str">
        <f aca="false">IF(AH414="","Sin dato",IF(AH414-AO414&gt;Resumen!$B$6,"Sobre-exhibido",IF(AO414-AH414&gt;Resumen!$B$6,"Sub-exhibido","En línea")))</f>
        <v>Sin dato</v>
      </c>
      <c r="AV414" s="22" t="str">
        <f aca="false">IF(AT414="","",IF(AT414="Alto Potencial / Bajo Share",1,IF(AT414="Alto Potencial / Alto Share",2,IF(AT414="Bajo Potencial / Alto Share",3,4))))</f>
        <v/>
      </c>
      <c r="AW414" s="22" t="str">
        <f aca="false">IF(Q414="No","Sin competencia directa",IF(AV414=1,"1 - Foco Conquista (Alto Pot / Bajo Share)",IF(AV414=2,"2 - Foco Defensa (Alto Pot / Alto Share)",IF(AV414=3,"3 - Monitoreo (Bajo Pot / Alto Share)","4 - Baja Prioridad (Bajo Pot / Bajo Share)"))))</f>
        <v>Sin competencia directa</v>
      </c>
      <c r="AX414" s="12" t="str">
        <f aca="false">IF(OR(IFERROR(AND(W414&lt;&gt;"",Y414&lt;&gt;"",Y414-W414&gt;Resumen!$B$8),FALSE()),IFERROR(AND(X414&lt;&gt;"",Y414&lt;&gt;"",Y414-X414&gt;Resumen!$B$8),FALSE())),MAX(IF(IFERROR(AND(W414&lt;&gt;"",Y414&lt;&gt;"",Y414-W414&gt;Resumen!$B$8),FALSE()),Y414-W414,0),IF(IFERROR(AND(X414&lt;&gt;"",Y414&lt;&gt;"",Y414-X414&gt;Resumen!$B$8),FALSE()),Y414-X414,0)),"")</f>
        <v/>
      </c>
      <c r="AY414" s="22" t="str">
        <f aca="false">IF(OR(IFERROR(AND(W414&lt;&gt;"",Y414&lt;&gt;"",Y414-W414&gt;Resumen!$B$8),FALSE()),IFERROR(AND(X414&lt;&gt;"",Y414&lt;&gt;"",Y414-X414&gt;Resumen!$B$8),FALSE())),TRIM("Lays tiene mayor markup que "&amp;IF(IFERROR(AND(W414&lt;&gt;"",Y414&lt;&gt;"",Y414-W414&gt;Resumen!$B$8),FALSE()),"Quento ","")&amp;IF(IFERROR(AND(X414&lt;&gt;"",Y414&lt;&gt;"",Y414-X414&gt;Resumen!$B$8),FALSE()),"Julicroc ","")&amp;"en este PDV"),"")</f>
        <v/>
      </c>
      <c r="AZ414" s="22" t="str">
        <f aca="false">IF(COUNTIF('Plan Pehuamar - Lista'!$A$2:$A$167,A414)&gt;0,"Sí","No")</f>
        <v>No</v>
      </c>
      <c r="BA414" s="22" t="str">
        <f aca="false">IF(COUNTIF('Plan Combo 9+1'!$A$2:$A$226,A414)&gt;0,"Sí","No")</f>
        <v>No</v>
      </c>
      <c r="BB414" s="22" t="str">
        <f aca="false">IF(AH414="","No",IF(BA414="Sí",IF((AO414-AH414)&gt;Resumen!$B$6,"Sí","No"),IF((AO414-AH414)&gt;=Resumen!$B$132,"Sí","No")))</f>
        <v>No</v>
      </c>
      <c r="BC414" s="22" t="str">
        <f aca="false">IF(AND(N414="Sí",AL414="Sí",AI414=0),"Sí","No")</f>
        <v>No</v>
      </c>
      <c r="BD414" s="22" t="str">
        <f aca="false">IF(COUNTIF('Plan 9+1 (con Pehuamar)'!$A$2:$A$227,A414)&gt;0,"Sí","No")</f>
        <v>No</v>
      </c>
    </row>
    <row r="415" customFormat="false" ht="15" hidden="false" customHeight="true" outlineLevel="0" collapsed="false">
      <c r="A415" s="6" t="n">
        <v>400144</v>
      </c>
      <c r="B415" s="6" t="n">
        <v>2</v>
      </c>
      <c r="C415" s="6" t="n">
        <v>205</v>
      </c>
      <c r="D415" s="6" t="s">
        <v>398</v>
      </c>
      <c r="E415" s="6" t="s">
        <v>625</v>
      </c>
      <c r="F415" s="6" t="s">
        <v>201</v>
      </c>
      <c r="G415" s="6" t="s">
        <v>129</v>
      </c>
      <c r="H415" s="6" t="s">
        <v>197</v>
      </c>
      <c r="I415" s="27" t="n">
        <v>0</v>
      </c>
      <c r="J415" s="27" t="n">
        <v>0</v>
      </c>
      <c r="K415" s="27" t="n">
        <v>1.5</v>
      </c>
      <c r="L415" s="28" t="n">
        <f aca="false">I415+J415</f>
        <v>0</v>
      </c>
      <c r="M415" s="28" t="n">
        <f aca="false">L415+K415</f>
        <v>1.5</v>
      </c>
      <c r="N415" s="22" t="str">
        <f aca="false">IF(I415&gt;0,"Sí","No")</f>
        <v>No</v>
      </c>
      <c r="O415" s="22" t="str">
        <f aca="false">IF(J415&gt;0,"Sí","No")</f>
        <v>No</v>
      </c>
      <c r="P415" s="22" t="str">
        <f aca="false">IF(K415&gt;0,"Sí","No")</f>
        <v>Sí</v>
      </c>
      <c r="Q415" s="22" t="str">
        <f aca="false">IF(OR(I415&gt;0,J415&gt;0),"Sí","No")</f>
        <v>No</v>
      </c>
      <c r="R415" s="27"/>
      <c r="S415" s="27"/>
      <c r="T415" s="27"/>
      <c r="U415" s="27"/>
      <c r="V415" s="27"/>
      <c r="W415" s="12" t="str">
        <f aca="false">IF(AND(I415&gt;0,R415&gt;0),(S415-R415)/R415,"")</f>
        <v/>
      </c>
      <c r="X415" s="12" t="str">
        <f aca="false">IF(AND(J415&gt;0,T415&gt;0),(U415-T415)/T415,"")</f>
        <v/>
      </c>
      <c r="Y415" s="12" t="str">
        <f aca="false">IF(AND(K415&gt;0,V415&gt;0),(V415-Resumen!$B$7)/Resumen!$B$7,"")</f>
        <v/>
      </c>
      <c r="Z415" s="28" t="str">
        <f aca="false">IF(AND(K415&gt;0,I415&gt;0,V415&gt;0,S415&gt;0),V415-S415,"")</f>
        <v/>
      </c>
      <c r="AA415" s="12" t="str">
        <f aca="false">IF(Z415&lt;&gt;"",Z415/S415,"")</f>
        <v/>
      </c>
      <c r="AB415" s="28" t="str">
        <f aca="false">IF(AND(K415&gt;0,J415&gt;0,V415&gt;0,U415&gt;0),V415-U415,"")</f>
        <v/>
      </c>
      <c r="AC415" s="12" t="str">
        <f aca="false">IF(AB415&lt;&gt;"",AB415/U415,"")</f>
        <v/>
      </c>
      <c r="AD415" s="27" t="n">
        <v>0</v>
      </c>
      <c r="AE415" s="27" t="n">
        <v>0</v>
      </c>
      <c r="AF415" s="27" t="n">
        <v>0</v>
      </c>
      <c r="AG415" s="28" t="n">
        <f aca="false">AD415+AE415+AF415</f>
        <v>0</v>
      </c>
      <c r="AH415" s="12" t="str">
        <f aca="false">IF(AG415&gt;0,AD415/AG415,"")</f>
        <v/>
      </c>
      <c r="AI415" s="27" t="n">
        <v>0</v>
      </c>
      <c r="AJ415" s="27" t="n">
        <v>0</v>
      </c>
      <c r="AK415" s="27" t="n">
        <v>0</v>
      </c>
      <c r="AL415" s="22" t="str">
        <f aca="false">IF(OR(AJ415&gt;0,AK415&gt;0),"Sí","No")</f>
        <v>No</v>
      </c>
      <c r="AM415" s="6"/>
      <c r="AN415" s="6"/>
      <c r="AO415" s="12" t="n">
        <f aca="false">IF(M415&gt;0,K415/M415,"")</f>
        <v>1</v>
      </c>
      <c r="AP415" s="22" t="str">
        <f aca="false">IF(M415&gt;=Resumen!$B$5,"Alto","Bajo")</f>
        <v>Bajo</v>
      </c>
      <c r="AQ415" s="22" t="str">
        <f aca="false">IF(AO415&gt;=Resumen!$B$28,"Alto","Bajo")</f>
        <v>Alto</v>
      </c>
      <c r="AR415" s="22" t="str">
        <f aca="false">AP415&amp;" Potencial / "&amp;AQ415&amp;" Share"</f>
        <v>Bajo Potencial / Alto Share</v>
      </c>
      <c r="AS415" s="22" t="str">
        <f aca="false">IF(Q415="Sí",IF(AO415&gt;=Resumen!$B$29,"Alto","Bajo"),"")</f>
        <v/>
      </c>
      <c r="AT415" s="22" t="str">
        <f aca="false">IF(AS415&lt;&gt;"",AP415&amp;" Potencial / "&amp;AS415&amp;" Share","")</f>
        <v/>
      </c>
      <c r="AU415" s="22" t="str">
        <f aca="false">IF(AH415="","Sin dato",IF(AH415-AO415&gt;Resumen!$B$6,"Sobre-exhibido",IF(AO415-AH415&gt;Resumen!$B$6,"Sub-exhibido","En línea")))</f>
        <v>Sin dato</v>
      </c>
      <c r="AV415" s="22" t="str">
        <f aca="false">IF(AT415="","",IF(AT415="Alto Potencial / Bajo Share",1,IF(AT415="Alto Potencial / Alto Share",2,IF(AT415="Bajo Potencial / Alto Share",3,4))))</f>
        <v/>
      </c>
      <c r="AW415" s="22" t="str">
        <f aca="false">IF(Q415="No","Sin competencia directa",IF(AV415=1,"1 - Foco Conquista (Alto Pot / Bajo Share)",IF(AV415=2,"2 - Foco Defensa (Alto Pot / Alto Share)",IF(AV415=3,"3 - Monitoreo (Bajo Pot / Alto Share)","4 - Baja Prioridad (Bajo Pot / Bajo Share)"))))</f>
        <v>Sin competencia directa</v>
      </c>
      <c r="AX415" s="12" t="str">
        <f aca="false">IF(OR(IFERROR(AND(W415&lt;&gt;"",Y415&lt;&gt;"",Y415-W415&gt;Resumen!$B$8),FALSE()),IFERROR(AND(X415&lt;&gt;"",Y415&lt;&gt;"",Y415-X415&gt;Resumen!$B$8),FALSE())),MAX(IF(IFERROR(AND(W415&lt;&gt;"",Y415&lt;&gt;"",Y415-W415&gt;Resumen!$B$8),FALSE()),Y415-W415,0),IF(IFERROR(AND(X415&lt;&gt;"",Y415&lt;&gt;"",Y415-X415&gt;Resumen!$B$8),FALSE()),Y415-X415,0)),"")</f>
        <v/>
      </c>
      <c r="AY415" s="22" t="str">
        <f aca="false">IF(OR(IFERROR(AND(W415&lt;&gt;"",Y415&lt;&gt;"",Y415-W415&gt;Resumen!$B$8),FALSE()),IFERROR(AND(X415&lt;&gt;"",Y415&lt;&gt;"",Y415-X415&gt;Resumen!$B$8),FALSE())),TRIM("Lays tiene mayor markup que "&amp;IF(IFERROR(AND(W415&lt;&gt;"",Y415&lt;&gt;"",Y415-W415&gt;Resumen!$B$8),FALSE()),"Quento ","")&amp;IF(IFERROR(AND(X415&lt;&gt;"",Y415&lt;&gt;"",Y415-X415&gt;Resumen!$B$8),FALSE()),"Julicroc ","")&amp;"en este PDV"),"")</f>
        <v/>
      </c>
      <c r="AZ415" s="22" t="str">
        <f aca="false">IF(COUNTIF('Plan Pehuamar - Lista'!$A$2:$A$167,A415)&gt;0,"Sí","No")</f>
        <v>No</v>
      </c>
      <c r="BA415" s="22" t="str">
        <f aca="false">IF(COUNTIF('Plan Combo 9+1'!$A$2:$A$226,A415)&gt;0,"Sí","No")</f>
        <v>No</v>
      </c>
      <c r="BB415" s="22" t="str">
        <f aca="false">IF(AH415="","No",IF(BA415="Sí",IF((AO415-AH415)&gt;Resumen!$B$6,"Sí","No"),IF((AO415-AH415)&gt;=Resumen!$B$132,"Sí","No")))</f>
        <v>No</v>
      </c>
      <c r="BC415" s="22" t="str">
        <f aca="false">IF(AND(N415="Sí",AL415="Sí",AI415=0),"Sí","No")</f>
        <v>No</v>
      </c>
      <c r="BD415" s="22" t="str">
        <f aca="false">IF(COUNTIF('Plan 9+1 (con Pehuamar)'!$A$2:$A$227,A415)&gt;0,"Sí","No")</f>
        <v>No</v>
      </c>
    </row>
    <row r="416" customFormat="false" ht="15" hidden="false" customHeight="true" outlineLevel="0" collapsed="false">
      <c r="A416" s="6" t="n">
        <v>401843</v>
      </c>
      <c r="B416" s="6" t="n">
        <v>2</v>
      </c>
      <c r="C416" s="6" t="n">
        <v>205</v>
      </c>
      <c r="D416" s="6" t="s">
        <v>398</v>
      </c>
      <c r="E416" s="6" t="s">
        <v>626</v>
      </c>
      <c r="F416" s="6" t="s">
        <v>201</v>
      </c>
      <c r="G416" s="6" t="s">
        <v>129</v>
      </c>
      <c r="H416" s="6" t="s">
        <v>197</v>
      </c>
      <c r="I416" s="27" t="n">
        <v>0</v>
      </c>
      <c r="J416" s="27" t="n">
        <v>0</v>
      </c>
      <c r="K416" s="27" t="n">
        <v>0.4</v>
      </c>
      <c r="L416" s="28" t="n">
        <f aca="false">I416+J416</f>
        <v>0</v>
      </c>
      <c r="M416" s="28" t="n">
        <f aca="false">L416+K416</f>
        <v>0.4</v>
      </c>
      <c r="N416" s="22" t="str">
        <f aca="false">IF(I416&gt;0,"Sí","No")</f>
        <v>No</v>
      </c>
      <c r="O416" s="22" t="str">
        <f aca="false">IF(J416&gt;0,"Sí","No")</f>
        <v>No</v>
      </c>
      <c r="P416" s="22" t="str">
        <f aca="false">IF(K416&gt;0,"Sí","No")</f>
        <v>Sí</v>
      </c>
      <c r="Q416" s="22" t="str">
        <f aca="false">IF(OR(I416&gt;0,J416&gt;0),"Sí","No")</f>
        <v>No</v>
      </c>
      <c r="R416" s="27"/>
      <c r="S416" s="27"/>
      <c r="T416" s="27"/>
      <c r="U416" s="27"/>
      <c r="V416" s="27"/>
      <c r="W416" s="12" t="str">
        <f aca="false">IF(AND(I416&gt;0,R416&gt;0),(S416-R416)/R416,"")</f>
        <v/>
      </c>
      <c r="X416" s="12" t="str">
        <f aca="false">IF(AND(J416&gt;0,T416&gt;0),(U416-T416)/T416,"")</f>
        <v/>
      </c>
      <c r="Y416" s="12" t="str">
        <f aca="false">IF(AND(K416&gt;0,V416&gt;0),(V416-Resumen!$B$7)/Resumen!$B$7,"")</f>
        <v/>
      </c>
      <c r="Z416" s="28" t="str">
        <f aca="false">IF(AND(K416&gt;0,I416&gt;0,V416&gt;0,S416&gt;0),V416-S416,"")</f>
        <v/>
      </c>
      <c r="AA416" s="12" t="str">
        <f aca="false">IF(Z416&lt;&gt;"",Z416/S416,"")</f>
        <v/>
      </c>
      <c r="AB416" s="28" t="str">
        <f aca="false">IF(AND(K416&gt;0,J416&gt;0,V416&gt;0,U416&gt;0),V416-U416,"")</f>
        <v/>
      </c>
      <c r="AC416" s="12" t="str">
        <f aca="false">IF(AB416&lt;&gt;"",AB416/U416,"")</f>
        <v/>
      </c>
      <c r="AD416" s="27" t="n">
        <v>0</v>
      </c>
      <c r="AE416" s="27" t="n">
        <v>0</v>
      </c>
      <c r="AF416" s="27" t="n">
        <v>0</v>
      </c>
      <c r="AG416" s="28" t="n">
        <f aca="false">AD416+AE416+AF416</f>
        <v>0</v>
      </c>
      <c r="AH416" s="12" t="str">
        <f aca="false">IF(AG416&gt;0,AD416/AG416,"")</f>
        <v/>
      </c>
      <c r="AI416" s="27" t="n">
        <v>0</v>
      </c>
      <c r="AJ416" s="27" t="n">
        <v>0</v>
      </c>
      <c r="AK416" s="27" t="n">
        <v>0</v>
      </c>
      <c r="AL416" s="22" t="str">
        <f aca="false">IF(OR(AJ416&gt;0,AK416&gt;0),"Sí","No")</f>
        <v>No</v>
      </c>
      <c r="AM416" s="6"/>
      <c r="AN416" s="6"/>
      <c r="AO416" s="12" t="n">
        <f aca="false">IF(M416&gt;0,K416/M416,"")</f>
        <v>1</v>
      </c>
      <c r="AP416" s="22" t="str">
        <f aca="false">IF(M416&gt;=Resumen!$B$5,"Alto","Bajo")</f>
        <v>Bajo</v>
      </c>
      <c r="AQ416" s="22" t="str">
        <f aca="false">IF(AO416&gt;=Resumen!$B$28,"Alto","Bajo")</f>
        <v>Alto</v>
      </c>
      <c r="AR416" s="22" t="str">
        <f aca="false">AP416&amp;" Potencial / "&amp;AQ416&amp;" Share"</f>
        <v>Bajo Potencial / Alto Share</v>
      </c>
      <c r="AS416" s="22" t="str">
        <f aca="false">IF(Q416="Sí",IF(AO416&gt;=Resumen!$B$29,"Alto","Bajo"),"")</f>
        <v/>
      </c>
      <c r="AT416" s="22" t="str">
        <f aca="false">IF(AS416&lt;&gt;"",AP416&amp;" Potencial / "&amp;AS416&amp;" Share","")</f>
        <v/>
      </c>
      <c r="AU416" s="22" t="str">
        <f aca="false">IF(AH416="","Sin dato",IF(AH416-AO416&gt;Resumen!$B$6,"Sobre-exhibido",IF(AO416-AH416&gt;Resumen!$B$6,"Sub-exhibido","En línea")))</f>
        <v>Sin dato</v>
      </c>
      <c r="AV416" s="22" t="str">
        <f aca="false">IF(AT416="","",IF(AT416="Alto Potencial / Bajo Share",1,IF(AT416="Alto Potencial / Alto Share",2,IF(AT416="Bajo Potencial / Alto Share",3,4))))</f>
        <v/>
      </c>
      <c r="AW416" s="22" t="str">
        <f aca="false">IF(Q416="No","Sin competencia directa",IF(AV416=1,"1 - Foco Conquista (Alto Pot / Bajo Share)",IF(AV416=2,"2 - Foco Defensa (Alto Pot / Alto Share)",IF(AV416=3,"3 - Monitoreo (Bajo Pot / Alto Share)","4 - Baja Prioridad (Bajo Pot / Bajo Share)"))))</f>
        <v>Sin competencia directa</v>
      </c>
      <c r="AX416" s="12" t="str">
        <f aca="false">IF(OR(IFERROR(AND(W416&lt;&gt;"",Y416&lt;&gt;"",Y416-W416&gt;Resumen!$B$8),FALSE()),IFERROR(AND(X416&lt;&gt;"",Y416&lt;&gt;"",Y416-X416&gt;Resumen!$B$8),FALSE())),MAX(IF(IFERROR(AND(W416&lt;&gt;"",Y416&lt;&gt;"",Y416-W416&gt;Resumen!$B$8),FALSE()),Y416-W416,0),IF(IFERROR(AND(X416&lt;&gt;"",Y416&lt;&gt;"",Y416-X416&gt;Resumen!$B$8),FALSE()),Y416-X416,0)),"")</f>
        <v/>
      </c>
      <c r="AY416" s="22" t="str">
        <f aca="false">IF(OR(IFERROR(AND(W416&lt;&gt;"",Y416&lt;&gt;"",Y416-W416&gt;Resumen!$B$8),FALSE()),IFERROR(AND(X416&lt;&gt;"",Y416&lt;&gt;"",Y416-X416&gt;Resumen!$B$8),FALSE())),TRIM("Lays tiene mayor markup que "&amp;IF(IFERROR(AND(W416&lt;&gt;"",Y416&lt;&gt;"",Y416-W416&gt;Resumen!$B$8),FALSE()),"Quento ","")&amp;IF(IFERROR(AND(X416&lt;&gt;"",Y416&lt;&gt;"",Y416-X416&gt;Resumen!$B$8),FALSE()),"Julicroc ","")&amp;"en este PDV"),"")</f>
        <v/>
      </c>
      <c r="AZ416" s="22" t="str">
        <f aca="false">IF(COUNTIF('Plan Pehuamar - Lista'!$A$2:$A$167,A416)&gt;0,"Sí","No")</f>
        <v>No</v>
      </c>
      <c r="BA416" s="22" t="str">
        <f aca="false">IF(COUNTIF('Plan Combo 9+1'!$A$2:$A$226,A416)&gt;0,"Sí","No")</f>
        <v>No</v>
      </c>
      <c r="BB416" s="22" t="str">
        <f aca="false">IF(AH416="","No",IF(BA416="Sí",IF((AO416-AH416)&gt;Resumen!$B$6,"Sí","No"),IF((AO416-AH416)&gt;=Resumen!$B$132,"Sí","No")))</f>
        <v>No</v>
      </c>
      <c r="BC416" s="22" t="str">
        <f aca="false">IF(AND(N416="Sí",AL416="Sí",AI416=0),"Sí","No")</f>
        <v>No</v>
      </c>
      <c r="BD416" s="22" t="str">
        <f aca="false">IF(COUNTIF('Plan 9+1 (con Pehuamar)'!$A$2:$A$227,A416)&gt;0,"Sí","No")</f>
        <v>No</v>
      </c>
    </row>
    <row r="417" customFormat="false" ht="15" hidden="false" customHeight="true" outlineLevel="0" collapsed="false">
      <c r="A417" s="6" t="n">
        <v>403053</v>
      </c>
      <c r="B417" s="6" t="n">
        <v>2</v>
      </c>
      <c r="C417" s="6" t="n">
        <v>205</v>
      </c>
      <c r="D417" s="6" t="s">
        <v>398</v>
      </c>
      <c r="E417" s="6" t="s">
        <v>627</v>
      </c>
      <c r="F417" s="6" t="s">
        <v>382</v>
      </c>
      <c r="G417" s="6" t="s">
        <v>129</v>
      </c>
      <c r="H417" s="6" t="s">
        <v>197</v>
      </c>
      <c r="I417" s="27" t="n">
        <v>0</v>
      </c>
      <c r="J417" s="27" t="n">
        <v>0</v>
      </c>
      <c r="K417" s="27" t="n">
        <v>10.3</v>
      </c>
      <c r="L417" s="28" t="n">
        <f aca="false">I417+J417</f>
        <v>0</v>
      </c>
      <c r="M417" s="28" t="n">
        <f aca="false">L417+K417</f>
        <v>10.3</v>
      </c>
      <c r="N417" s="22" t="str">
        <f aca="false">IF(I417&gt;0,"Sí","No")</f>
        <v>No</v>
      </c>
      <c r="O417" s="22" t="str">
        <f aca="false">IF(J417&gt;0,"Sí","No")</f>
        <v>No</v>
      </c>
      <c r="P417" s="22" t="str">
        <f aca="false">IF(K417&gt;0,"Sí","No")</f>
        <v>Sí</v>
      </c>
      <c r="Q417" s="22" t="str">
        <f aca="false">IF(OR(I417&gt;0,J417&gt;0),"Sí","No")</f>
        <v>No</v>
      </c>
      <c r="R417" s="27"/>
      <c r="S417" s="27"/>
      <c r="T417" s="27"/>
      <c r="U417" s="27"/>
      <c r="V417" s="27"/>
      <c r="W417" s="12" t="str">
        <f aca="false">IF(AND(I417&gt;0,R417&gt;0),(S417-R417)/R417,"")</f>
        <v/>
      </c>
      <c r="X417" s="12" t="str">
        <f aca="false">IF(AND(J417&gt;0,T417&gt;0),(U417-T417)/T417,"")</f>
        <v/>
      </c>
      <c r="Y417" s="12" t="str">
        <f aca="false">IF(AND(K417&gt;0,V417&gt;0),(V417-Resumen!$B$7)/Resumen!$B$7,"")</f>
        <v/>
      </c>
      <c r="Z417" s="28" t="str">
        <f aca="false">IF(AND(K417&gt;0,I417&gt;0,V417&gt;0,S417&gt;0),V417-S417,"")</f>
        <v/>
      </c>
      <c r="AA417" s="12" t="str">
        <f aca="false">IF(Z417&lt;&gt;"",Z417/S417,"")</f>
        <v/>
      </c>
      <c r="AB417" s="28" t="str">
        <f aca="false">IF(AND(K417&gt;0,J417&gt;0,V417&gt;0,U417&gt;0),V417-U417,"")</f>
        <v/>
      </c>
      <c r="AC417" s="12" t="str">
        <f aca="false">IF(AB417&lt;&gt;"",AB417/U417,"")</f>
        <v/>
      </c>
      <c r="AD417" s="27" t="n">
        <v>0</v>
      </c>
      <c r="AE417" s="27" t="n">
        <v>0</v>
      </c>
      <c r="AF417" s="27" t="n">
        <v>0</v>
      </c>
      <c r="AG417" s="28" t="n">
        <f aca="false">AD417+AE417+AF417</f>
        <v>0</v>
      </c>
      <c r="AH417" s="12" t="str">
        <f aca="false">IF(AG417&gt;0,AD417/AG417,"")</f>
        <v/>
      </c>
      <c r="AI417" s="27" t="n">
        <v>0</v>
      </c>
      <c r="AJ417" s="27" t="n">
        <v>0</v>
      </c>
      <c r="AK417" s="27" t="n">
        <v>0</v>
      </c>
      <c r="AL417" s="22" t="str">
        <f aca="false">IF(OR(AJ417&gt;0,AK417&gt;0),"Sí","No")</f>
        <v>No</v>
      </c>
      <c r="AM417" s="6"/>
      <c r="AN417" s="6"/>
      <c r="AO417" s="12" t="n">
        <f aca="false">IF(M417&gt;0,K417/M417,"")</f>
        <v>1</v>
      </c>
      <c r="AP417" s="22" t="str">
        <f aca="false">IF(M417&gt;=Resumen!$B$5,"Alto","Bajo")</f>
        <v>Bajo</v>
      </c>
      <c r="AQ417" s="22" t="str">
        <f aca="false">IF(AO417&gt;=Resumen!$B$28,"Alto","Bajo")</f>
        <v>Alto</v>
      </c>
      <c r="AR417" s="22" t="str">
        <f aca="false">AP417&amp;" Potencial / "&amp;AQ417&amp;" Share"</f>
        <v>Bajo Potencial / Alto Share</v>
      </c>
      <c r="AS417" s="22" t="str">
        <f aca="false">IF(Q417="Sí",IF(AO417&gt;=Resumen!$B$29,"Alto","Bajo"),"")</f>
        <v/>
      </c>
      <c r="AT417" s="22" t="str">
        <f aca="false">IF(AS417&lt;&gt;"",AP417&amp;" Potencial / "&amp;AS417&amp;" Share","")</f>
        <v/>
      </c>
      <c r="AU417" s="22" t="str">
        <f aca="false">IF(AH417="","Sin dato",IF(AH417-AO417&gt;Resumen!$B$6,"Sobre-exhibido",IF(AO417-AH417&gt;Resumen!$B$6,"Sub-exhibido","En línea")))</f>
        <v>Sin dato</v>
      </c>
      <c r="AV417" s="22" t="str">
        <f aca="false">IF(AT417="","",IF(AT417="Alto Potencial / Bajo Share",1,IF(AT417="Alto Potencial / Alto Share",2,IF(AT417="Bajo Potencial / Alto Share",3,4))))</f>
        <v/>
      </c>
      <c r="AW417" s="22" t="str">
        <f aca="false">IF(Q417="No","Sin competencia directa",IF(AV417=1,"1 - Foco Conquista (Alto Pot / Bajo Share)",IF(AV417=2,"2 - Foco Defensa (Alto Pot / Alto Share)",IF(AV417=3,"3 - Monitoreo (Bajo Pot / Alto Share)","4 - Baja Prioridad (Bajo Pot / Bajo Share)"))))</f>
        <v>Sin competencia directa</v>
      </c>
      <c r="AX417" s="12" t="str">
        <f aca="false">IF(OR(IFERROR(AND(W417&lt;&gt;"",Y417&lt;&gt;"",Y417-W417&gt;Resumen!$B$8),FALSE()),IFERROR(AND(X417&lt;&gt;"",Y417&lt;&gt;"",Y417-X417&gt;Resumen!$B$8),FALSE())),MAX(IF(IFERROR(AND(W417&lt;&gt;"",Y417&lt;&gt;"",Y417-W417&gt;Resumen!$B$8),FALSE()),Y417-W417,0),IF(IFERROR(AND(X417&lt;&gt;"",Y417&lt;&gt;"",Y417-X417&gt;Resumen!$B$8),FALSE()),Y417-X417,0)),"")</f>
        <v/>
      </c>
      <c r="AY417" s="22" t="str">
        <f aca="false">IF(OR(IFERROR(AND(W417&lt;&gt;"",Y417&lt;&gt;"",Y417-W417&gt;Resumen!$B$8),FALSE()),IFERROR(AND(X417&lt;&gt;"",Y417&lt;&gt;"",Y417-X417&gt;Resumen!$B$8),FALSE())),TRIM("Lays tiene mayor markup que "&amp;IF(IFERROR(AND(W417&lt;&gt;"",Y417&lt;&gt;"",Y417-W417&gt;Resumen!$B$8),FALSE()),"Quento ","")&amp;IF(IFERROR(AND(X417&lt;&gt;"",Y417&lt;&gt;"",Y417-X417&gt;Resumen!$B$8),FALSE()),"Julicroc ","")&amp;"en este PDV"),"")</f>
        <v/>
      </c>
      <c r="AZ417" s="22" t="str">
        <f aca="false">IF(COUNTIF('Plan Pehuamar - Lista'!$A$2:$A$167,A417)&gt;0,"Sí","No")</f>
        <v>No</v>
      </c>
      <c r="BA417" s="22" t="str">
        <f aca="false">IF(COUNTIF('Plan Combo 9+1'!$A$2:$A$226,A417)&gt;0,"Sí","No")</f>
        <v>No</v>
      </c>
      <c r="BB417" s="22" t="str">
        <f aca="false">IF(AH417="","No",IF(BA417="Sí",IF((AO417-AH417)&gt;Resumen!$B$6,"Sí","No"),IF((AO417-AH417)&gt;=Resumen!$B$132,"Sí","No")))</f>
        <v>No</v>
      </c>
      <c r="BC417" s="22" t="str">
        <f aca="false">IF(AND(N417="Sí",AL417="Sí",AI417=0),"Sí","No")</f>
        <v>No</v>
      </c>
      <c r="BD417" s="22" t="str">
        <f aca="false">IF(COUNTIF('Plan 9+1 (con Pehuamar)'!$A$2:$A$227,A417)&gt;0,"Sí","No")</f>
        <v>No</v>
      </c>
    </row>
    <row r="418" customFormat="false" ht="15" hidden="false" customHeight="true" outlineLevel="0" collapsed="false">
      <c r="A418" s="6" t="n">
        <v>404161</v>
      </c>
      <c r="B418" s="6" t="n">
        <v>2</v>
      </c>
      <c r="C418" s="6" t="n">
        <v>205</v>
      </c>
      <c r="D418" s="6" t="s">
        <v>398</v>
      </c>
      <c r="E418" s="6" t="s">
        <v>628</v>
      </c>
      <c r="F418" s="6" t="s">
        <v>201</v>
      </c>
      <c r="G418" s="6" t="s">
        <v>129</v>
      </c>
      <c r="H418" s="6" t="s">
        <v>197</v>
      </c>
      <c r="I418" s="27" t="n">
        <v>0</v>
      </c>
      <c r="J418" s="27" t="n">
        <v>0</v>
      </c>
      <c r="K418" s="27" t="n">
        <v>0.6</v>
      </c>
      <c r="L418" s="28" t="n">
        <f aca="false">I418+J418</f>
        <v>0</v>
      </c>
      <c r="M418" s="28" t="n">
        <f aca="false">L418+K418</f>
        <v>0.6</v>
      </c>
      <c r="N418" s="22" t="str">
        <f aca="false">IF(I418&gt;0,"Sí","No")</f>
        <v>No</v>
      </c>
      <c r="O418" s="22" t="str">
        <f aca="false">IF(J418&gt;0,"Sí","No")</f>
        <v>No</v>
      </c>
      <c r="P418" s="22" t="str">
        <f aca="false">IF(K418&gt;0,"Sí","No")</f>
        <v>Sí</v>
      </c>
      <c r="Q418" s="22" t="str">
        <f aca="false">IF(OR(I418&gt;0,J418&gt;0),"Sí","No")</f>
        <v>No</v>
      </c>
      <c r="R418" s="27"/>
      <c r="S418" s="27"/>
      <c r="T418" s="27"/>
      <c r="U418" s="27"/>
      <c r="V418" s="27"/>
      <c r="W418" s="12" t="str">
        <f aca="false">IF(AND(I418&gt;0,R418&gt;0),(S418-R418)/R418,"")</f>
        <v/>
      </c>
      <c r="X418" s="12" t="str">
        <f aca="false">IF(AND(J418&gt;0,T418&gt;0),(U418-T418)/T418,"")</f>
        <v/>
      </c>
      <c r="Y418" s="12" t="str">
        <f aca="false">IF(AND(K418&gt;0,V418&gt;0),(V418-Resumen!$B$7)/Resumen!$B$7,"")</f>
        <v/>
      </c>
      <c r="Z418" s="28" t="str">
        <f aca="false">IF(AND(K418&gt;0,I418&gt;0,V418&gt;0,S418&gt;0),V418-S418,"")</f>
        <v/>
      </c>
      <c r="AA418" s="12" t="str">
        <f aca="false">IF(Z418&lt;&gt;"",Z418/S418,"")</f>
        <v/>
      </c>
      <c r="AB418" s="28" t="str">
        <f aca="false">IF(AND(K418&gt;0,J418&gt;0,V418&gt;0,U418&gt;0),V418-U418,"")</f>
        <v/>
      </c>
      <c r="AC418" s="12" t="str">
        <f aca="false">IF(AB418&lt;&gt;"",AB418/U418,"")</f>
        <v/>
      </c>
      <c r="AD418" s="27" t="n">
        <v>0</v>
      </c>
      <c r="AE418" s="27" t="n">
        <v>0</v>
      </c>
      <c r="AF418" s="27" t="n">
        <v>0</v>
      </c>
      <c r="AG418" s="28" t="n">
        <f aca="false">AD418+AE418+AF418</f>
        <v>0</v>
      </c>
      <c r="AH418" s="12" t="str">
        <f aca="false">IF(AG418&gt;0,AD418/AG418,"")</f>
        <v/>
      </c>
      <c r="AI418" s="27" t="n">
        <v>0</v>
      </c>
      <c r="AJ418" s="27" t="n">
        <v>0</v>
      </c>
      <c r="AK418" s="27" t="n">
        <v>0</v>
      </c>
      <c r="AL418" s="22" t="str">
        <f aca="false">IF(OR(AJ418&gt;0,AK418&gt;0),"Sí","No")</f>
        <v>No</v>
      </c>
      <c r="AM418" s="6"/>
      <c r="AN418" s="6"/>
      <c r="AO418" s="12" t="n">
        <f aca="false">IF(M418&gt;0,K418/M418,"")</f>
        <v>1</v>
      </c>
      <c r="AP418" s="22" t="str">
        <f aca="false">IF(M418&gt;=Resumen!$B$5,"Alto","Bajo")</f>
        <v>Bajo</v>
      </c>
      <c r="AQ418" s="22" t="str">
        <f aca="false">IF(AO418&gt;=Resumen!$B$28,"Alto","Bajo")</f>
        <v>Alto</v>
      </c>
      <c r="AR418" s="22" t="str">
        <f aca="false">AP418&amp;" Potencial / "&amp;AQ418&amp;" Share"</f>
        <v>Bajo Potencial / Alto Share</v>
      </c>
      <c r="AS418" s="22" t="str">
        <f aca="false">IF(Q418="Sí",IF(AO418&gt;=Resumen!$B$29,"Alto","Bajo"),"")</f>
        <v/>
      </c>
      <c r="AT418" s="22" t="str">
        <f aca="false">IF(AS418&lt;&gt;"",AP418&amp;" Potencial / "&amp;AS418&amp;" Share","")</f>
        <v/>
      </c>
      <c r="AU418" s="22" t="str">
        <f aca="false">IF(AH418="","Sin dato",IF(AH418-AO418&gt;Resumen!$B$6,"Sobre-exhibido",IF(AO418-AH418&gt;Resumen!$B$6,"Sub-exhibido","En línea")))</f>
        <v>Sin dato</v>
      </c>
      <c r="AV418" s="22" t="str">
        <f aca="false">IF(AT418="","",IF(AT418="Alto Potencial / Bajo Share",1,IF(AT418="Alto Potencial / Alto Share",2,IF(AT418="Bajo Potencial / Alto Share",3,4))))</f>
        <v/>
      </c>
      <c r="AW418" s="22" t="str">
        <f aca="false">IF(Q418="No","Sin competencia directa",IF(AV418=1,"1 - Foco Conquista (Alto Pot / Bajo Share)",IF(AV418=2,"2 - Foco Defensa (Alto Pot / Alto Share)",IF(AV418=3,"3 - Monitoreo (Bajo Pot / Alto Share)","4 - Baja Prioridad (Bajo Pot / Bajo Share)"))))</f>
        <v>Sin competencia directa</v>
      </c>
      <c r="AX418" s="12" t="str">
        <f aca="false">IF(OR(IFERROR(AND(W418&lt;&gt;"",Y418&lt;&gt;"",Y418-W418&gt;Resumen!$B$8),FALSE()),IFERROR(AND(X418&lt;&gt;"",Y418&lt;&gt;"",Y418-X418&gt;Resumen!$B$8),FALSE())),MAX(IF(IFERROR(AND(W418&lt;&gt;"",Y418&lt;&gt;"",Y418-W418&gt;Resumen!$B$8),FALSE()),Y418-W418,0),IF(IFERROR(AND(X418&lt;&gt;"",Y418&lt;&gt;"",Y418-X418&gt;Resumen!$B$8),FALSE()),Y418-X418,0)),"")</f>
        <v/>
      </c>
      <c r="AY418" s="22" t="str">
        <f aca="false">IF(OR(IFERROR(AND(W418&lt;&gt;"",Y418&lt;&gt;"",Y418-W418&gt;Resumen!$B$8),FALSE()),IFERROR(AND(X418&lt;&gt;"",Y418&lt;&gt;"",Y418-X418&gt;Resumen!$B$8),FALSE())),TRIM("Lays tiene mayor markup que "&amp;IF(IFERROR(AND(W418&lt;&gt;"",Y418&lt;&gt;"",Y418-W418&gt;Resumen!$B$8),FALSE()),"Quento ","")&amp;IF(IFERROR(AND(X418&lt;&gt;"",Y418&lt;&gt;"",Y418-X418&gt;Resumen!$B$8),FALSE()),"Julicroc ","")&amp;"en este PDV"),"")</f>
        <v/>
      </c>
      <c r="AZ418" s="22" t="str">
        <f aca="false">IF(COUNTIF('Plan Pehuamar - Lista'!$A$2:$A$167,A418)&gt;0,"Sí","No")</f>
        <v>No</v>
      </c>
      <c r="BA418" s="22" t="str">
        <f aca="false">IF(COUNTIF('Plan Combo 9+1'!$A$2:$A$226,A418)&gt;0,"Sí","No")</f>
        <v>No</v>
      </c>
      <c r="BB418" s="22" t="str">
        <f aca="false">IF(AH418="","No",IF(BA418="Sí",IF((AO418-AH418)&gt;Resumen!$B$6,"Sí","No"),IF((AO418-AH418)&gt;=Resumen!$B$132,"Sí","No")))</f>
        <v>No</v>
      </c>
      <c r="BC418" s="22" t="str">
        <f aca="false">IF(AND(N418="Sí",AL418="Sí",AI418=0),"Sí","No")</f>
        <v>No</v>
      </c>
      <c r="BD418" s="22" t="str">
        <f aca="false">IF(COUNTIF('Plan 9+1 (con Pehuamar)'!$A$2:$A$227,A418)&gt;0,"Sí","No")</f>
        <v>No</v>
      </c>
    </row>
    <row r="419" customFormat="false" ht="15" hidden="false" customHeight="true" outlineLevel="0" collapsed="false">
      <c r="A419" s="6" t="n">
        <v>404306</v>
      </c>
      <c r="B419" s="6" t="n">
        <v>2</v>
      </c>
      <c r="C419" s="6" t="n">
        <v>205</v>
      </c>
      <c r="D419" s="6" t="s">
        <v>398</v>
      </c>
      <c r="E419" s="6" t="s">
        <v>541</v>
      </c>
      <c r="F419" s="6" t="s">
        <v>196</v>
      </c>
      <c r="G419" s="6" t="s">
        <v>129</v>
      </c>
      <c r="H419" s="6" t="s">
        <v>197</v>
      </c>
      <c r="I419" s="27" t="n">
        <v>0</v>
      </c>
      <c r="J419" s="27" t="n">
        <v>0</v>
      </c>
      <c r="K419" s="27" t="n">
        <v>0.5</v>
      </c>
      <c r="L419" s="28" t="n">
        <f aca="false">I419+J419</f>
        <v>0</v>
      </c>
      <c r="M419" s="28" t="n">
        <f aca="false">L419+K419</f>
        <v>0.5</v>
      </c>
      <c r="N419" s="22" t="str">
        <f aca="false">IF(I419&gt;0,"Sí","No")</f>
        <v>No</v>
      </c>
      <c r="O419" s="22" t="str">
        <f aca="false">IF(J419&gt;0,"Sí","No")</f>
        <v>No</v>
      </c>
      <c r="P419" s="22" t="str">
        <f aca="false">IF(K419&gt;0,"Sí","No")</f>
        <v>Sí</v>
      </c>
      <c r="Q419" s="22" t="str">
        <f aca="false">IF(OR(I419&gt;0,J419&gt;0),"Sí","No")</f>
        <v>No</v>
      </c>
      <c r="R419" s="27"/>
      <c r="S419" s="27"/>
      <c r="T419" s="27"/>
      <c r="U419" s="27"/>
      <c r="V419" s="27"/>
      <c r="W419" s="12" t="str">
        <f aca="false">IF(AND(I419&gt;0,R419&gt;0),(S419-R419)/R419,"")</f>
        <v/>
      </c>
      <c r="X419" s="12" t="str">
        <f aca="false">IF(AND(J419&gt;0,T419&gt;0),(U419-T419)/T419,"")</f>
        <v/>
      </c>
      <c r="Y419" s="12" t="str">
        <f aca="false">IF(AND(K419&gt;0,V419&gt;0),(V419-Resumen!$B$7)/Resumen!$B$7,"")</f>
        <v/>
      </c>
      <c r="Z419" s="28" t="str">
        <f aca="false">IF(AND(K419&gt;0,I419&gt;0,V419&gt;0,S419&gt;0),V419-S419,"")</f>
        <v/>
      </c>
      <c r="AA419" s="12" t="str">
        <f aca="false">IF(Z419&lt;&gt;"",Z419/S419,"")</f>
        <v/>
      </c>
      <c r="AB419" s="28" t="str">
        <f aca="false">IF(AND(K419&gt;0,J419&gt;0,V419&gt;0,U419&gt;0),V419-U419,"")</f>
        <v/>
      </c>
      <c r="AC419" s="12" t="str">
        <f aca="false">IF(AB419&lt;&gt;"",AB419/U419,"")</f>
        <v/>
      </c>
      <c r="AD419" s="27" t="n">
        <v>0</v>
      </c>
      <c r="AE419" s="27" t="n">
        <v>0</v>
      </c>
      <c r="AF419" s="27" t="n">
        <v>0</v>
      </c>
      <c r="AG419" s="28" t="n">
        <f aca="false">AD419+AE419+AF419</f>
        <v>0</v>
      </c>
      <c r="AH419" s="12" t="str">
        <f aca="false">IF(AG419&gt;0,AD419/AG419,"")</f>
        <v/>
      </c>
      <c r="AI419" s="27" t="n">
        <v>0</v>
      </c>
      <c r="AJ419" s="27" t="n">
        <v>0</v>
      </c>
      <c r="AK419" s="27" t="n">
        <v>0</v>
      </c>
      <c r="AL419" s="22" t="str">
        <f aca="false">IF(OR(AJ419&gt;0,AK419&gt;0),"Sí","No")</f>
        <v>No</v>
      </c>
      <c r="AM419" s="6"/>
      <c r="AN419" s="6"/>
      <c r="AO419" s="12" t="n">
        <f aca="false">IF(M419&gt;0,K419/M419,"")</f>
        <v>1</v>
      </c>
      <c r="AP419" s="22" t="str">
        <f aca="false">IF(M419&gt;=Resumen!$B$5,"Alto","Bajo")</f>
        <v>Bajo</v>
      </c>
      <c r="AQ419" s="22" t="str">
        <f aca="false">IF(AO419&gt;=Resumen!$B$28,"Alto","Bajo")</f>
        <v>Alto</v>
      </c>
      <c r="AR419" s="22" t="str">
        <f aca="false">AP419&amp;" Potencial / "&amp;AQ419&amp;" Share"</f>
        <v>Bajo Potencial / Alto Share</v>
      </c>
      <c r="AS419" s="22" t="str">
        <f aca="false">IF(Q419="Sí",IF(AO419&gt;=Resumen!$B$29,"Alto","Bajo"),"")</f>
        <v/>
      </c>
      <c r="AT419" s="22" t="str">
        <f aca="false">IF(AS419&lt;&gt;"",AP419&amp;" Potencial / "&amp;AS419&amp;" Share","")</f>
        <v/>
      </c>
      <c r="AU419" s="22" t="str">
        <f aca="false">IF(AH419="","Sin dato",IF(AH419-AO419&gt;Resumen!$B$6,"Sobre-exhibido",IF(AO419-AH419&gt;Resumen!$B$6,"Sub-exhibido","En línea")))</f>
        <v>Sin dato</v>
      </c>
      <c r="AV419" s="22" t="str">
        <f aca="false">IF(AT419="","",IF(AT419="Alto Potencial / Bajo Share",1,IF(AT419="Alto Potencial / Alto Share",2,IF(AT419="Bajo Potencial / Alto Share",3,4))))</f>
        <v/>
      </c>
      <c r="AW419" s="22" t="str">
        <f aca="false">IF(Q419="No","Sin competencia directa",IF(AV419=1,"1 - Foco Conquista (Alto Pot / Bajo Share)",IF(AV419=2,"2 - Foco Defensa (Alto Pot / Alto Share)",IF(AV419=3,"3 - Monitoreo (Bajo Pot / Alto Share)","4 - Baja Prioridad (Bajo Pot / Bajo Share)"))))</f>
        <v>Sin competencia directa</v>
      </c>
      <c r="AX419" s="12" t="str">
        <f aca="false">IF(OR(IFERROR(AND(W419&lt;&gt;"",Y419&lt;&gt;"",Y419-W419&gt;Resumen!$B$8),FALSE()),IFERROR(AND(X419&lt;&gt;"",Y419&lt;&gt;"",Y419-X419&gt;Resumen!$B$8),FALSE())),MAX(IF(IFERROR(AND(W419&lt;&gt;"",Y419&lt;&gt;"",Y419-W419&gt;Resumen!$B$8),FALSE()),Y419-W419,0),IF(IFERROR(AND(X419&lt;&gt;"",Y419&lt;&gt;"",Y419-X419&gt;Resumen!$B$8),FALSE()),Y419-X419,0)),"")</f>
        <v/>
      </c>
      <c r="AY419" s="22" t="str">
        <f aca="false">IF(OR(IFERROR(AND(W419&lt;&gt;"",Y419&lt;&gt;"",Y419-W419&gt;Resumen!$B$8),FALSE()),IFERROR(AND(X419&lt;&gt;"",Y419&lt;&gt;"",Y419-X419&gt;Resumen!$B$8),FALSE())),TRIM("Lays tiene mayor markup que "&amp;IF(IFERROR(AND(W419&lt;&gt;"",Y419&lt;&gt;"",Y419-W419&gt;Resumen!$B$8),FALSE()),"Quento ","")&amp;IF(IFERROR(AND(X419&lt;&gt;"",Y419&lt;&gt;"",Y419-X419&gt;Resumen!$B$8),FALSE()),"Julicroc ","")&amp;"en este PDV"),"")</f>
        <v/>
      </c>
      <c r="AZ419" s="22" t="str">
        <f aca="false">IF(COUNTIF('Plan Pehuamar - Lista'!$A$2:$A$167,A419)&gt;0,"Sí","No")</f>
        <v>No</v>
      </c>
      <c r="BA419" s="22" t="str">
        <f aca="false">IF(COUNTIF('Plan Combo 9+1'!$A$2:$A$226,A419)&gt;0,"Sí","No")</f>
        <v>No</v>
      </c>
      <c r="BB419" s="22" t="str">
        <f aca="false">IF(AH419="","No",IF(BA419="Sí",IF((AO419-AH419)&gt;Resumen!$B$6,"Sí","No"),IF((AO419-AH419)&gt;=Resumen!$B$132,"Sí","No")))</f>
        <v>No</v>
      </c>
      <c r="BC419" s="22" t="str">
        <f aca="false">IF(AND(N419="Sí",AL419="Sí",AI419=0),"Sí","No")</f>
        <v>No</v>
      </c>
      <c r="BD419" s="22" t="str">
        <f aca="false">IF(COUNTIF('Plan 9+1 (con Pehuamar)'!$A$2:$A$227,A419)&gt;0,"Sí","No")</f>
        <v>No</v>
      </c>
    </row>
    <row r="420" customFormat="false" ht="15" hidden="false" customHeight="true" outlineLevel="0" collapsed="false">
      <c r="A420" s="6" t="n">
        <v>500001</v>
      </c>
      <c r="B420" s="6" t="n">
        <v>2</v>
      </c>
      <c r="C420" s="6" t="n">
        <v>205</v>
      </c>
      <c r="D420" s="6" t="s">
        <v>398</v>
      </c>
      <c r="E420" s="6" t="s">
        <v>629</v>
      </c>
      <c r="F420" s="6" t="s">
        <v>206</v>
      </c>
      <c r="G420" s="6" t="s">
        <v>129</v>
      </c>
      <c r="H420" s="6" t="s">
        <v>197</v>
      </c>
      <c r="I420" s="27" t="n">
        <v>0</v>
      </c>
      <c r="J420" s="27" t="n">
        <v>0</v>
      </c>
      <c r="K420" s="27" t="n">
        <v>0.6</v>
      </c>
      <c r="L420" s="28" t="n">
        <f aca="false">I420+J420</f>
        <v>0</v>
      </c>
      <c r="M420" s="28" t="n">
        <f aca="false">L420+K420</f>
        <v>0.6</v>
      </c>
      <c r="N420" s="22" t="str">
        <f aca="false">IF(I420&gt;0,"Sí","No")</f>
        <v>No</v>
      </c>
      <c r="O420" s="22" t="str">
        <f aca="false">IF(J420&gt;0,"Sí","No")</f>
        <v>No</v>
      </c>
      <c r="P420" s="22" t="str">
        <f aca="false">IF(K420&gt;0,"Sí","No")</f>
        <v>Sí</v>
      </c>
      <c r="Q420" s="22" t="str">
        <f aca="false">IF(OR(I420&gt;0,J420&gt;0),"Sí","No")</f>
        <v>No</v>
      </c>
      <c r="R420" s="27"/>
      <c r="S420" s="27"/>
      <c r="T420" s="27"/>
      <c r="U420" s="27"/>
      <c r="V420" s="27"/>
      <c r="W420" s="12" t="str">
        <f aca="false">IF(AND(I420&gt;0,R420&gt;0),(S420-R420)/R420,"")</f>
        <v/>
      </c>
      <c r="X420" s="12" t="str">
        <f aca="false">IF(AND(J420&gt;0,T420&gt;0),(U420-T420)/T420,"")</f>
        <v/>
      </c>
      <c r="Y420" s="12" t="str">
        <f aca="false">IF(AND(K420&gt;0,V420&gt;0),(V420-Resumen!$B$7)/Resumen!$B$7,"")</f>
        <v/>
      </c>
      <c r="Z420" s="28" t="str">
        <f aca="false">IF(AND(K420&gt;0,I420&gt;0,V420&gt;0,S420&gt;0),V420-S420,"")</f>
        <v/>
      </c>
      <c r="AA420" s="12" t="str">
        <f aca="false">IF(Z420&lt;&gt;"",Z420/S420,"")</f>
        <v/>
      </c>
      <c r="AB420" s="28" t="str">
        <f aca="false">IF(AND(K420&gt;0,J420&gt;0,V420&gt;0,U420&gt;0),V420-U420,"")</f>
        <v/>
      </c>
      <c r="AC420" s="12" t="str">
        <f aca="false">IF(AB420&lt;&gt;"",AB420/U420,"")</f>
        <v/>
      </c>
      <c r="AD420" s="27" t="n">
        <v>0</v>
      </c>
      <c r="AE420" s="27" t="n">
        <v>0</v>
      </c>
      <c r="AF420" s="27" t="n">
        <v>0</v>
      </c>
      <c r="AG420" s="28" t="n">
        <f aca="false">AD420+AE420+AF420</f>
        <v>0</v>
      </c>
      <c r="AH420" s="12" t="str">
        <f aca="false">IF(AG420&gt;0,AD420/AG420,"")</f>
        <v/>
      </c>
      <c r="AI420" s="27" t="n">
        <v>0</v>
      </c>
      <c r="AJ420" s="27" t="n">
        <v>0</v>
      </c>
      <c r="AK420" s="27" t="n">
        <v>0</v>
      </c>
      <c r="AL420" s="22" t="str">
        <f aca="false">IF(OR(AJ420&gt;0,AK420&gt;0),"Sí","No")</f>
        <v>No</v>
      </c>
      <c r="AM420" s="6"/>
      <c r="AN420" s="6"/>
      <c r="AO420" s="12" t="n">
        <f aca="false">IF(M420&gt;0,K420/M420,"")</f>
        <v>1</v>
      </c>
      <c r="AP420" s="22" t="str">
        <f aca="false">IF(M420&gt;=Resumen!$B$5,"Alto","Bajo")</f>
        <v>Bajo</v>
      </c>
      <c r="AQ420" s="22" t="str">
        <f aca="false">IF(AO420&gt;=Resumen!$B$28,"Alto","Bajo")</f>
        <v>Alto</v>
      </c>
      <c r="AR420" s="22" t="str">
        <f aca="false">AP420&amp;" Potencial / "&amp;AQ420&amp;" Share"</f>
        <v>Bajo Potencial / Alto Share</v>
      </c>
      <c r="AS420" s="22" t="str">
        <f aca="false">IF(Q420="Sí",IF(AO420&gt;=Resumen!$B$29,"Alto","Bajo"),"")</f>
        <v/>
      </c>
      <c r="AT420" s="22" t="str">
        <f aca="false">IF(AS420&lt;&gt;"",AP420&amp;" Potencial / "&amp;AS420&amp;" Share","")</f>
        <v/>
      </c>
      <c r="AU420" s="22" t="str">
        <f aca="false">IF(AH420="","Sin dato",IF(AH420-AO420&gt;Resumen!$B$6,"Sobre-exhibido",IF(AO420-AH420&gt;Resumen!$B$6,"Sub-exhibido","En línea")))</f>
        <v>Sin dato</v>
      </c>
      <c r="AV420" s="22" t="str">
        <f aca="false">IF(AT420="","",IF(AT420="Alto Potencial / Bajo Share",1,IF(AT420="Alto Potencial / Alto Share",2,IF(AT420="Bajo Potencial / Alto Share",3,4))))</f>
        <v/>
      </c>
      <c r="AW420" s="22" t="str">
        <f aca="false">IF(Q420="No","Sin competencia directa",IF(AV420=1,"1 - Foco Conquista (Alto Pot / Bajo Share)",IF(AV420=2,"2 - Foco Defensa (Alto Pot / Alto Share)",IF(AV420=3,"3 - Monitoreo (Bajo Pot / Alto Share)","4 - Baja Prioridad (Bajo Pot / Bajo Share)"))))</f>
        <v>Sin competencia directa</v>
      </c>
      <c r="AX420" s="12" t="str">
        <f aca="false">IF(OR(IFERROR(AND(W420&lt;&gt;"",Y420&lt;&gt;"",Y420-W420&gt;Resumen!$B$8),FALSE()),IFERROR(AND(X420&lt;&gt;"",Y420&lt;&gt;"",Y420-X420&gt;Resumen!$B$8),FALSE())),MAX(IF(IFERROR(AND(W420&lt;&gt;"",Y420&lt;&gt;"",Y420-W420&gt;Resumen!$B$8),FALSE()),Y420-W420,0),IF(IFERROR(AND(X420&lt;&gt;"",Y420&lt;&gt;"",Y420-X420&gt;Resumen!$B$8),FALSE()),Y420-X420,0)),"")</f>
        <v/>
      </c>
      <c r="AY420" s="22" t="str">
        <f aca="false">IF(OR(IFERROR(AND(W420&lt;&gt;"",Y420&lt;&gt;"",Y420-W420&gt;Resumen!$B$8),FALSE()),IFERROR(AND(X420&lt;&gt;"",Y420&lt;&gt;"",Y420-X420&gt;Resumen!$B$8),FALSE())),TRIM("Lays tiene mayor markup que "&amp;IF(IFERROR(AND(W420&lt;&gt;"",Y420&lt;&gt;"",Y420-W420&gt;Resumen!$B$8),FALSE()),"Quento ","")&amp;IF(IFERROR(AND(X420&lt;&gt;"",Y420&lt;&gt;"",Y420-X420&gt;Resumen!$B$8),FALSE()),"Julicroc ","")&amp;"en este PDV"),"")</f>
        <v/>
      </c>
      <c r="AZ420" s="22" t="str">
        <f aca="false">IF(COUNTIF('Plan Pehuamar - Lista'!$A$2:$A$167,A420)&gt;0,"Sí","No")</f>
        <v>No</v>
      </c>
      <c r="BA420" s="22" t="str">
        <f aca="false">IF(COUNTIF('Plan Combo 9+1'!$A$2:$A$226,A420)&gt;0,"Sí","No")</f>
        <v>No</v>
      </c>
      <c r="BB420" s="22" t="str">
        <f aca="false">IF(AH420="","No",IF(BA420="Sí",IF((AO420-AH420)&gt;Resumen!$B$6,"Sí","No"),IF((AO420-AH420)&gt;=Resumen!$B$132,"Sí","No")))</f>
        <v>No</v>
      </c>
      <c r="BC420" s="22" t="str">
        <f aca="false">IF(AND(N420="Sí",AL420="Sí",AI420=0),"Sí","No")</f>
        <v>No</v>
      </c>
      <c r="BD420" s="22" t="str">
        <f aca="false">IF(COUNTIF('Plan 9+1 (con Pehuamar)'!$A$2:$A$227,A420)&gt;0,"Sí","No")</f>
        <v>No</v>
      </c>
    </row>
    <row r="421" customFormat="false" ht="15" hidden="false" customHeight="true" outlineLevel="0" collapsed="false">
      <c r="A421" s="6" t="n">
        <v>500037</v>
      </c>
      <c r="B421" s="6" t="n">
        <v>2</v>
      </c>
      <c r="C421" s="6" t="n">
        <v>205</v>
      </c>
      <c r="D421" s="6" t="s">
        <v>398</v>
      </c>
      <c r="E421" s="6" t="s">
        <v>630</v>
      </c>
      <c r="F421" s="6" t="s">
        <v>196</v>
      </c>
      <c r="G421" s="6" t="s">
        <v>129</v>
      </c>
      <c r="H421" s="6" t="s">
        <v>197</v>
      </c>
      <c r="I421" s="27" t="n">
        <v>0</v>
      </c>
      <c r="J421" s="27" t="n">
        <v>0</v>
      </c>
      <c r="K421" s="27" t="n">
        <v>3.9</v>
      </c>
      <c r="L421" s="28" t="n">
        <f aca="false">I421+J421</f>
        <v>0</v>
      </c>
      <c r="M421" s="28" t="n">
        <f aca="false">L421+K421</f>
        <v>3.9</v>
      </c>
      <c r="N421" s="22" t="str">
        <f aca="false">IF(I421&gt;0,"Sí","No")</f>
        <v>No</v>
      </c>
      <c r="O421" s="22" t="str">
        <f aca="false">IF(J421&gt;0,"Sí","No")</f>
        <v>No</v>
      </c>
      <c r="P421" s="22" t="str">
        <f aca="false">IF(K421&gt;0,"Sí","No")</f>
        <v>Sí</v>
      </c>
      <c r="Q421" s="22" t="str">
        <f aca="false">IF(OR(I421&gt;0,J421&gt;0),"Sí","No")</f>
        <v>No</v>
      </c>
      <c r="R421" s="27"/>
      <c r="S421" s="27"/>
      <c r="T421" s="27"/>
      <c r="U421" s="27"/>
      <c r="V421" s="27"/>
      <c r="W421" s="12" t="str">
        <f aca="false">IF(AND(I421&gt;0,R421&gt;0),(S421-R421)/R421,"")</f>
        <v/>
      </c>
      <c r="X421" s="12" t="str">
        <f aca="false">IF(AND(J421&gt;0,T421&gt;0),(U421-T421)/T421,"")</f>
        <v/>
      </c>
      <c r="Y421" s="12" t="str">
        <f aca="false">IF(AND(K421&gt;0,V421&gt;0),(V421-Resumen!$B$7)/Resumen!$B$7,"")</f>
        <v/>
      </c>
      <c r="Z421" s="28" t="str">
        <f aca="false">IF(AND(K421&gt;0,I421&gt;0,V421&gt;0,S421&gt;0),V421-S421,"")</f>
        <v/>
      </c>
      <c r="AA421" s="12" t="str">
        <f aca="false">IF(Z421&lt;&gt;"",Z421/S421,"")</f>
        <v/>
      </c>
      <c r="AB421" s="28" t="str">
        <f aca="false">IF(AND(K421&gt;0,J421&gt;0,V421&gt;0,U421&gt;0),V421-U421,"")</f>
        <v/>
      </c>
      <c r="AC421" s="12" t="str">
        <f aca="false">IF(AB421&lt;&gt;"",AB421/U421,"")</f>
        <v/>
      </c>
      <c r="AD421" s="27" t="n">
        <v>0</v>
      </c>
      <c r="AE421" s="27" t="n">
        <v>0</v>
      </c>
      <c r="AF421" s="27" t="n">
        <v>0</v>
      </c>
      <c r="AG421" s="28" t="n">
        <f aca="false">AD421+AE421+AF421</f>
        <v>0</v>
      </c>
      <c r="AH421" s="12" t="str">
        <f aca="false">IF(AG421&gt;0,AD421/AG421,"")</f>
        <v/>
      </c>
      <c r="AI421" s="27" t="n">
        <v>0</v>
      </c>
      <c r="AJ421" s="27" t="n">
        <v>0</v>
      </c>
      <c r="AK421" s="27" t="n">
        <v>0</v>
      </c>
      <c r="AL421" s="22" t="str">
        <f aca="false">IF(OR(AJ421&gt;0,AK421&gt;0),"Sí","No")</f>
        <v>No</v>
      </c>
      <c r="AM421" s="6"/>
      <c r="AN421" s="6"/>
      <c r="AO421" s="12" t="n">
        <f aca="false">IF(M421&gt;0,K421/M421,"")</f>
        <v>1</v>
      </c>
      <c r="AP421" s="22" t="str">
        <f aca="false">IF(M421&gt;=Resumen!$B$5,"Alto","Bajo")</f>
        <v>Bajo</v>
      </c>
      <c r="AQ421" s="22" t="str">
        <f aca="false">IF(AO421&gt;=Resumen!$B$28,"Alto","Bajo")</f>
        <v>Alto</v>
      </c>
      <c r="AR421" s="22" t="str">
        <f aca="false">AP421&amp;" Potencial / "&amp;AQ421&amp;" Share"</f>
        <v>Bajo Potencial / Alto Share</v>
      </c>
      <c r="AS421" s="22" t="str">
        <f aca="false">IF(Q421="Sí",IF(AO421&gt;=Resumen!$B$29,"Alto","Bajo"),"")</f>
        <v/>
      </c>
      <c r="AT421" s="22" t="str">
        <f aca="false">IF(AS421&lt;&gt;"",AP421&amp;" Potencial / "&amp;AS421&amp;" Share","")</f>
        <v/>
      </c>
      <c r="AU421" s="22" t="str">
        <f aca="false">IF(AH421="","Sin dato",IF(AH421-AO421&gt;Resumen!$B$6,"Sobre-exhibido",IF(AO421-AH421&gt;Resumen!$B$6,"Sub-exhibido","En línea")))</f>
        <v>Sin dato</v>
      </c>
      <c r="AV421" s="22" t="str">
        <f aca="false">IF(AT421="","",IF(AT421="Alto Potencial / Bajo Share",1,IF(AT421="Alto Potencial / Alto Share",2,IF(AT421="Bajo Potencial / Alto Share",3,4))))</f>
        <v/>
      </c>
      <c r="AW421" s="22" t="str">
        <f aca="false">IF(Q421="No","Sin competencia directa",IF(AV421=1,"1 - Foco Conquista (Alto Pot / Bajo Share)",IF(AV421=2,"2 - Foco Defensa (Alto Pot / Alto Share)",IF(AV421=3,"3 - Monitoreo (Bajo Pot / Alto Share)","4 - Baja Prioridad (Bajo Pot / Bajo Share)"))))</f>
        <v>Sin competencia directa</v>
      </c>
      <c r="AX421" s="12" t="str">
        <f aca="false">IF(OR(IFERROR(AND(W421&lt;&gt;"",Y421&lt;&gt;"",Y421-W421&gt;Resumen!$B$8),FALSE()),IFERROR(AND(X421&lt;&gt;"",Y421&lt;&gt;"",Y421-X421&gt;Resumen!$B$8),FALSE())),MAX(IF(IFERROR(AND(W421&lt;&gt;"",Y421&lt;&gt;"",Y421-W421&gt;Resumen!$B$8),FALSE()),Y421-W421,0),IF(IFERROR(AND(X421&lt;&gt;"",Y421&lt;&gt;"",Y421-X421&gt;Resumen!$B$8),FALSE()),Y421-X421,0)),"")</f>
        <v/>
      </c>
      <c r="AY421" s="22" t="str">
        <f aca="false">IF(OR(IFERROR(AND(W421&lt;&gt;"",Y421&lt;&gt;"",Y421-W421&gt;Resumen!$B$8),FALSE()),IFERROR(AND(X421&lt;&gt;"",Y421&lt;&gt;"",Y421-X421&gt;Resumen!$B$8),FALSE())),TRIM("Lays tiene mayor markup que "&amp;IF(IFERROR(AND(W421&lt;&gt;"",Y421&lt;&gt;"",Y421-W421&gt;Resumen!$B$8),FALSE()),"Quento ","")&amp;IF(IFERROR(AND(X421&lt;&gt;"",Y421&lt;&gt;"",Y421-X421&gt;Resumen!$B$8),FALSE()),"Julicroc ","")&amp;"en este PDV"),"")</f>
        <v/>
      </c>
      <c r="AZ421" s="22" t="str">
        <f aca="false">IF(COUNTIF('Plan Pehuamar - Lista'!$A$2:$A$167,A421)&gt;0,"Sí","No")</f>
        <v>No</v>
      </c>
      <c r="BA421" s="22" t="str">
        <f aca="false">IF(COUNTIF('Plan Combo 9+1'!$A$2:$A$226,A421)&gt;0,"Sí","No")</f>
        <v>No</v>
      </c>
      <c r="BB421" s="22" t="str">
        <f aca="false">IF(AH421="","No",IF(BA421="Sí",IF((AO421-AH421)&gt;Resumen!$B$6,"Sí","No"),IF((AO421-AH421)&gt;=Resumen!$B$132,"Sí","No")))</f>
        <v>No</v>
      </c>
      <c r="BC421" s="22" t="str">
        <f aca="false">IF(AND(N421="Sí",AL421="Sí",AI421=0),"Sí","No")</f>
        <v>No</v>
      </c>
      <c r="BD421" s="22" t="str">
        <f aca="false">IF(COUNTIF('Plan 9+1 (con Pehuamar)'!$A$2:$A$227,A421)&gt;0,"Sí","No")</f>
        <v>No</v>
      </c>
    </row>
    <row r="422" customFormat="false" ht="15" hidden="false" customHeight="true" outlineLevel="0" collapsed="false">
      <c r="A422" s="6" t="n">
        <v>500062</v>
      </c>
      <c r="B422" s="6" t="n">
        <v>2</v>
      </c>
      <c r="C422" s="6" t="n">
        <v>205</v>
      </c>
      <c r="D422" s="6" t="s">
        <v>398</v>
      </c>
      <c r="E422" s="6" t="s">
        <v>631</v>
      </c>
      <c r="F422" s="6" t="s">
        <v>201</v>
      </c>
      <c r="G422" s="6" t="s">
        <v>129</v>
      </c>
      <c r="H422" s="6" t="s">
        <v>197</v>
      </c>
      <c r="I422" s="27" t="n">
        <v>0</v>
      </c>
      <c r="J422" s="27" t="n">
        <v>0</v>
      </c>
      <c r="K422" s="27" t="n">
        <v>1.6</v>
      </c>
      <c r="L422" s="28" t="n">
        <f aca="false">I422+J422</f>
        <v>0</v>
      </c>
      <c r="M422" s="28" t="n">
        <f aca="false">L422+K422</f>
        <v>1.6</v>
      </c>
      <c r="N422" s="22" t="str">
        <f aca="false">IF(I422&gt;0,"Sí","No")</f>
        <v>No</v>
      </c>
      <c r="O422" s="22" t="str">
        <f aca="false">IF(J422&gt;0,"Sí","No")</f>
        <v>No</v>
      </c>
      <c r="P422" s="22" t="str">
        <f aca="false">IF(K422&gt;0,"Sí","No")</f>
        <v>Sí</v>
      </c>
      <c r="Q422" s="22" t="str">
        <f aca="false">IF(OR(I422&gt;0,J422&gt;0),"Sí","No")</f>
        <v>No</v>
      </c>
      <c r="R422" s="27"/>
      <c r="S422" s="27"/>
      <c r="T422" s="27"/>
      <c r="U422" s="27"/>
      <c r="V422" s="27"/>
      <c r="W422" s="12" t="str">
        <f aca="false">IF(AND(I422&gt;0,R422&gt;0),(S422-R422)/R422,"")</f>
        <v/>
      </c>
      <c r="X422" s="12" t="str">
        <f aca="false">IF(AND(J422&gt;0,T422&gt;0),(U422-T422)/T422,"")</f>
        <v/>
      </c>
      <c r="Y422" s="12" t="str">
        <f aca="false">IF(AND(K422&gt;0,V422&gt;0),(V422-Resumen!$B$7)/Resumen!$B$7,"")</f>
        <v/>
      </c>
      <c r="Z422" s="28" t="str">
        <f aca="false">IF(AND(K422&gt;0,I422&gt;0,V422&gt;0,S422&gt;0),V422-S422,"")</f>
        <v/>
      </c>
      <c r="AA422" s="12" t="str">
        <f aca="false">IF(Z422&lt;&gt;"",Z422/S422,"")</f>
        <v/>
      </c>
      <c r="AB422" s="28" t="str">
        <f aca="false">IF(AND(K422&gt;0,J422&gt;0,V422&gt;0,U422&gt;0),V422-U422,"")</f>
        <v/>
      </c>
      <c r="AC422" s="12" t="str">
        <f aca="false">IF(AB422&lt;&gt;"",AB422/U422,"")</f>
        <v/>
      </c>
      <c r="AD422" s="27" t="n">
        <v>0</v>
      </c>
      <c r="AE422" s="27" t="n">
        <v>0</v>
      </c>
      <c r="AF422" s="27" t="n">
        <v>0</v>
      </c>
      <c r="AG422" s="28" t="n">
        <f aca="false">AD422+AE422+AF422</f>
        <v>0</v>
      </c>
      <c r="AH422" s="12" t="str">
        <f aca="false">IF(AG422&gt;0,AD422/AG422,"")</f>
        <v/>
      </c>
      <c r="AI422" s="27" t="n">
        <v>0</v>
      </c>
      <c r="AJ422" s="27" t="n">
        <v>0</v>
      </c>
      <c r="AK422" s="27" t="n">
        <v>0</v>
      </c>
      <c r="AL422" s="22" t="str">
        <f aca="false">IF(OR(AJ422&gt;0,AK422&gt;0),"Sí","No")</f>
        <v>No</v>
      </c>
      <c r="AM422" s="6"/>
      <c r="AN422" s="6"/>
      <c r="AO422" s="12" t="n">
        <f aca="false">IF(M422&gt;0,K422/M422,"")</f>
        <v>1</v>
      </c>
      <c r="AP422" s="22" t="str">
        <f aca="false">IF(M422&gt;=Resumen!$B$5,"Alto","Bajo")</f>
        <v>Bajo</v>
      </c>
      <c r="AQ422" s="22" t="str">
        <f aca="false">IF(AO422&gt;=Resumen!$B$28,"Alto","Bajo")</f>
        <v>Alto</v>
      </c>
      <c r="AR422" s="22" t="str">
        <f aca="false">AP422&amp;" Potencial / "&amp;AQ422&amp;" Share"</f>
        <v>Bajo Potencial / Alto Share</v>
      </c>
      <c r="AS422" s="22" t="str">
        <f aca="false">IF(Q422="Sí",IF(AO422&gt;=Resumen!$B$29,"Alto","Bajo"),"")</f>
        <v/>
      </c>
      <c r="AT422" s="22" t="str">
        <f aca="false">IF(AS422&lt;&gt;"",AP422&amp;" Potencial / "&amp;AS422&amp;" Share","")</f>
        <v/>
      </c>
      <c r="AU422" s="22" t="str">
        <f aca="false">IF(AH422="","Sin dato",IF(AH422-AO422&gt;Resumen!$B$6,"Sobre-exhibido",IF(AO422-AH422&gt;Resumen!$B$6,"Sub-exhibido","En línea")))</f>
        <v>Sin dato</v>
      </c>
      <c r="AV422" s="22" t="str">
        <f aca="false">IF(AT422="","",IF(AT422="Alto Potencial / Bajo Share",1,IF(AT422="Alto Potencial / Alto Share",2,IF(AT422="Bajo Potencial / Alto Share",3,4))))</f>
        <v/>
      </c>
      <c r="AW422" s="22" t="str">
        <f aca="false">IF(Q422="No","Sin competencia directa",IF(AV422=1,"1 - Foco Conquista (Alto Pot / Bajo Share)",IF(AV422=2,"2 - Foco Defensa (Alto Pot / Alto Share)",IF(AV422=3,"3 - Monitoreo (Bajo Pot / Alto Share)","4 - Baja Prioridad (Bajo Pot / Bajo Share)"))))</f>
        <v>Sin competencia directa</v>
      </c>
      <c r="AX422" s="12" t="str">
        <f aca="false">IF(OR(IFERROR(AND(W422&lt;&gt;"",Y422&lt;&gt;"",Y422-W422&gt;Resumen!$B$8),FALSE()),IFERROR(AND(X422&lt;&gt;"",Y422&lt;&gt;"",Y422-X422&gt;Resumen!$B$8),FALSE())),MAX(IF(IFERROR(AND(W422&lt;&gt;"",Y422&lt;&gt;"",Y422-W422&gt;Resumen!$B$8),FALSE()),Y422-W422,0),IF(IFERROR(AND(X422&lt;&gt;"",Y422&lt;&gt;"",Y422-X422&gt;Resumen!$B$8),FALSE()),Y422-X422,0)),"")</f>
        <v/>
      </c>
      <c r="AY422" s="22" t="str">
        <f aca="false">IF(OR(IFERROR(AND(W422&lt;&gt;"",Y422&lt;&gt;"",Y422-W422&gt;Resumen!$B$8),FALSE()),IFERROR(AND(X422&lt;&gt;"",Y422&lt;&gt;"",Y422-X422&gt;Resumen!$B$8),FALSE())),TRIM("Lays tiene mayor markup que "&amp;IF(IFERROR(AND(W422&lt;&gt;"",Y422&lt;&gt;"",Y422-W422&gt;Resumen!$B$8),FALSE()),"Quento ","")&amp;IF(IFERROR(AND(X422&lt;&gt;"",Y422&lt;&gt;"",Y422-X422&gt;Resumen!$B$8),FALSE()),"Julicroc ","")&amp;"en este PDV"),"")</f>
        <v/>
      </c>
      <c r="AZ422" s="22" t="str">
        <f aca="false">IF(COUNTIF('Plan Pehuamar - Lista'!$A$2:$A$167,A422)&gt;0,"Sí","No")</f>
        <v>No</v>
      </c>
      <c r="BA422" s="22" t="str">
        <f aca="false">IF(COUNTIF('Plan Combo 9+1'!$A$2:$A$226,A422)&gt;0,"Sí","No")</f>
        <v>No</v>
      </c>
      <c r="BB422" s="22" t="str">
        <f aca="false">IF(AH422="","No",IF(BA422="Sí",IF((AO422-AH422)&gt;Resumen!$B$6,"Sí","No"),IF((AO422-AH422)&gt;=Resumen!$B$132,"Sí","No")))</f>
        <v>No</v>
      </c>
      <c r="BC422" s="22" t="str">
        <f aca="false">IF(AND(N422="Sí",AL422="Sí",AI422=0),"Sí","No")</f>
        <v>No</v>
      </c>
      <c r="BD422" s="22" t="str">
        <f aca="false">IF(COUNTIF('Plan 9+1 (con Pehuamar)'!$A$2:$A$227,A422)&gt;0,"Sí","No")</f>
        <v>No</v>
      </c>
    </row>
    <row r="423" customFormat="false" ht="15" hidden="false" customHeight="true" outlineLevel="0" collapsed="false">
      <c r="A423" s="6" t="n">
        <v>500072</v>
      </c>
      <c r="B423" s="6" t="n">
        <v>2</v>
      </c>
      <c r="C423" s="6" t="n">
        <v>205</v>
      </c>
      <c r="D423" s="6" t="s">
        <v>398</v>
      </c>
      <c r="E423" s="6" t="s">
        <v>632</v>
      </c>
      <c r="F423" s="6" t="s">
        <v>206</v>
      </c>
      <c r="G423" s="6" t="s">
        <v>129</v>
      </c>
      <c r="H423" s="6" t="s">
        <v>197</v>
      </c>
      <c r="I423" s="27" t="n">
        <v>0</v>
      </c>
      <c r="J423" s="27" t="n">
        <v>0</v>
      </c>
      <c r="K423" s="27" t="n">
        <v>4.2</v>
      </c>
      <c r="L423" s="28" t="n">
        <f aca="false">I423+J423</f>
        <v>0</v>
      </c>
      <c r="M423" s="28" t="n">
        <f aca="false">L423+K423</f>
        <v>4.2</v>
      </c>
      <c r="N423" s="22" t="str">
        <f aca="false">IF(I423&gt;0,"Sí","No")</f>
        <v>No</v>
      </c>
      <c r="O423" s="22" t="str">
        <f aca="false">IF(J423&gt;0,"Sí","No")</f>
        <v>No</v>
      </c>
      <c r="P423" s="22" t="str">
        <f aca="false">IF(K423&gt;0,"Sí","No")</f>
        <v>Sí</v>
      </c>
      <c r="Q423" s="22" t="str">
        <f aca="false">IF(OR(I423&gt;0,J423&gt;0),"Sí","No")</f>
        <v>No</v>
      </c>
      <c r="R423" s="27"/>
      <c r="S423" s="27"/>
      <c r="T423" s="27"/>
      <c r="U423" s="27"/>
      <c r="V423" s="27"/>
      <c r="W423" s="12" t="str">
        <f aca="false">IF(AND(I423&gt;0,R423&gt;0),(S423-R423)/R423,"")</f>
        <v/>
      </c>
      <c r="X423" s="12" t="str">
        <f aca="false">IF(AND(J423&gt;0,T423&gt;0),(U423-T423)/T423,"")</f>
        <v/>
      </c>
      <c r="Y423" s="12" t="str">
        <f aca="false">IF(AND(K423&gt;0,V423&gt;0),(V423-Resumen!$B$7)/Resumen!$B$7,"")</f>
        <v/>
      </c>
      <c r="Z423" s="28" t="str">
        <f aca="false">IF(AND(K423&gt;0,I423&gt;0,V423&gt;0,S423&gt;0),V423-S423,"")</f>
        <v/>
      </c>
      <c r="AA423" s="12" t="str">
        <f aca="false">IF(Z423&lt;&gt;"",Z423/S423,"")</f>
        <v/>
      </c>
      <c r="AB423" s="28" t="str">
        <f aca="false">IF(AND(K423&gt;0,J423&gt;0,V423&gt;0,U423&gt;0),V423-U423,"")</f>
        <v/>
      </c>
      <c r="AC423" s="12" t="str">
        <f aca="false">IF(AB423&lt;&gt;"",AB423/U423,"")</f>
        <v/>
      </c>
      <c r="AD423" s="27" t="n">
        <v>0</v>
      </c>
      <c r="AE423" s="27" t="n">
        <v>0</v>
      </c>
      <c r="AF423" s="27" t="n">
        <v>0</v>
      </c>
      <c r="AG423" s="28" t="n">
        <f aca="false">AD423+AE423+AF423</f>
        <v>0</v>
      </c>
      <c r="AH423" s="12" t="str">
        <f aca="false">IF(AG423&gt;0,AD423/AG423,"")</f>
        <v/>
      </c>
      <c r="AI423" s="27" t="n">
        <v>0</v>
      </c>
      <c r="AJ423" s="27" t="n">
        <v>0</v>
      </c>
      <c r="AK423" s="27" t="n">
        <v>0</v>
      </c>
      <c r="AL423" s="22" t="str">
        <f aca="false">IF(OR(AJ423&gt;0,AK423&gt;0),"Sí","No")</f>
        <v>No</v>
      </c>
      <c r="AM423" s="6"/>
      <c r="AN423" s="6"/>
      <c r="AO423" s="12" t="n">
        <f aca="false">IF(M423&gt;0,K423/M423,"")</f>
        <v>1</v>
      </c>
      <c r="AP423" s="22" t="str">
        <f aca="false">IF(M423&gt;=Resumen!$B$5,"Alto","Bajo")</f>
        <v>Bajo</v>
      </c>
      <c r="AQ423" s="22" t="str">
        <f aca="false">IF(AO423&gt;=Resumen!$B$28,"Alto","Bajo")</f>
        <v>Alto</v>
      </c>
      <c r="AR423" s="22" t="str">
        <f aca="false">AP423&amp;" Potencial / "&amp;AQ423&amp;" Share"</f>
        <v>Bajo Potencial / Alto Share</v>
      </c>
      <c r="AS423" s="22" t="str">
        <f aca="false">IF(Q423="Sí",IF(AO423&gt;=Resumen!$B$29,"Alto","Bajo"),"")</f>
        <v/>
      </c>
      <c r="AT423" s="22" t="str">
        <f aca="false">IF(AS423&lt;&gt;"",AP423&amp;" Potencial / "&amp;AS423&amp;" Share","")</f>
        <v/>
      </c>
      <c r="AU423" s="22" t="str">
        <f aca="false">IF(AH423="","Sin dato",IF(AH423-AO423&gt;Resumen!$B$6,"Sobre-exhibido",IF(AO423-AH423&gt;Resumen!$B$6,"Sub-exhibido","En línea")))</f>
        <v>Sin dato</v>
      </c>
      <c r="AV423" s="22" t="str">
        <f aca="false">IF(AT423="","",IF(AT423="Alto Potencial / Bajo Share",1,IF(AT423="Alto Potencial / Alto Share",2,IF(AT423="Bajo Potencial / Alto Share",3,4))))</f>
        <v/>
      </c>
      <c r="AW423" s="22" t="str">
        <f aca="false">IF(Q423="No","Sin competencia directa",IF(AV423=1,"1 - Foco Conquista (Alto Pot / Bajo Share)",IF(AV423=2,"2 - Foco Defensa (Alto Pot / Alto Share)",IF(AV423=3,"3 - Monitoreo (Bajo Pot / Alto Share)","4 - Baja Prioridad (Bajo Pot / Bajo Share)"))))</f>
        <v>Sin competencia directa</v>
      </c>
      <c r="AX423" s="12" t="str">
        <f aca="false">IF(OR(IFERROR(AND(W423&lt;&gt;"",Y423&lt;&gt;"",Y423-W423&gt;Resumen!$B$8),FALSE()),IFERROR(AND(X423&lt;&gt;"",Y423&lt;&gt;"",Y423-X423&gt;Resumen!$B$8),FALSE())),MAX(IF(IFERROR(AND(W423&lt;&gt;"",Y423&lt;&gt;"",Y423-W423&gt;Resumen!$B$8),FALSE()),Y423-W423,0),IF(IFERROR(AND(X423&lt;&gt;"",Y423&lt;&gt;"",Y423-X423&gt;Resumen!$B$8),FALSE()),Y423-X423,0)),"")</f>
        <v/>
      </c>
      <c r="AY423" s="22" t="str">
        <f aca="false">IF(OR(IFERROR(AND(W423&lt;&gt;"",Y423&lt;&gt;"",Y423-W423&gt;Resumen!$B$8),FALSE()),IFERROR(AND(X423&lt;&gt;"",Y423&lt;&gt;"",Y423-X423&gt;Resumen!$B$8),FALSE())),TRIM("Lays tiene mayor markup que "&amp;IF(IFERROR(AND(W423&lt;&gt;"",Y423&lt;&gt;"",Y423-W423&gt;Resumen!$B$8),FALSE()),"Quento ","")&amp;IF(IFERROR(AND(X423&lt;&gt;"",Y423&lt;&gt;"",Y423-X423&gt;Resumen!$B$8),FALSE()),"Julicroc ","")&amp;"en este PDV"),"")</f>
        <v/>
      </c>
      <c r="AZ423" s="22" t="str">
        <f aca="false">IF(COUNTIF('Plan Pehuamar - Lista'!$A$2:$A$167,A423)&gt;0,"Sí","No")</f>
        <v>No</v>
      </c>
      <c r="BA423" s="22" t="str">
        <f aca="false">IF(COUNTIF('Plan Combo 9+1'!$A$2:$A$226,A423)&gt;0,"Sí","No")</f>
        <v>No</v>
      </c>
      <c r="BB423" s="22" t="str">
        <f aca="false">IF(AH423="","No",IF(BA423="Sí",IF((AO423-AH423)&gt;Resumen!$B$6,"Sí","No"),IF((AO423-AH423)&gt;=Resumen!$B$132,"Sí","No")))</f>
        <v>No</v>
      </c>
      <c r="BC423" s="22" t="str">
        <f aca="false">IF(AND(N423="Sí",AL423="Sí",AI423=0),"Sí","No")</f>
        <v>No</v>
      </c>
      <c r="BD423" s="22" t="str">
        <f aca="false">IF(COUNTIF('Plan 9+1 (con Pehuamar)'!$A$2:$A$227,A423)&gt;0,"Sí","No")</f>
        <v>No</v>
      </c>
    </row>
    <row r="424" customFormat="false" ht="15" hidden="false" customHeight="true" outlineLevel="0" collapsed="false">
      <c r="A424" s="6" t="n">
        <v>340751</v>
      </c>
      <c r="B424" s="6" t="n">
        <v>2</v>
      </c>
      <c r="C424" s="6" t="n">
        <v>206</v>
      </c>
      <c r="D424" s="6" t="s">
        <v>444</v>
      </c>
      <c r="E424" s="6" t="s">
        <v>633</v>
      </c>
      <c r="F424" s="6" t="s">
        <v>196</v>
      </c>
      <c r="G424" s="6" t="s">
        <v>129</v>
      </c>
      <c r="H424" s="6" t="s">
        <v>197</v>
      </c>
      <c r="I424" s="27" t="n">
        <v>20</v>
      </c>
      <c r="J424" s="27" t="n">
        <v>0</v>
      </c>
      <c r="K424" s="27" t="n">
        <v>10</v>
      </c>
      <c r="L424" s="28" t="n">
        <f aca="false">I424+J424</f>
        <v>20</v>
      </c>
      <c r="M424" s="28" t="n">
        <f aca="false">L424+K424</f>
        <v>30</v>
      </c>
      <c r="N424" s="22" t="str">
        <f aca="false">IF(I424&gt;0,"Sí","No")</f>
        <v>Sí</v>
      </c>
      <c r="O424" s="22" t="str">
        <f aca="false">IF(J424&gt;0,"Sí","No")</f>
        <v>No</v>
      </c>
      <c r="P424" s="22" t="str">
        <f aca="false">IF(K424&gt;0,"Sí","No")</f>
        <v>Sí</v>
      </c>
      <c r="Q424" s="22" t="str">
        <f aca="false">IF(OR(I424&gt;0,J424&gt;0),"Sí","No")</f>
        <v>Sí</v>
      </c>
      <c r="R424" s="27" t="n">
        <v>1800</v>
      </c>
      <c r="S424" s="27" t="n">
        <v>3000</v>
      </c>
      <c r="T424" s="27"/>
      <c r="U424" s="27"/>
      <c r="V424" s="27" t="n">
        <v>3800</v>
      </c>
      <c r="W424" s="12" t="n">
        <f aca="false">IF(AND(I424&gt;0,R424&gt;0),(S424-R424)/R424,"")</f>
        <v>0.666666666666667</v>
      </c>
      <c r="X424" s="12" t="str">
        <f aca="false">IF(AND(J424&gt;0,T424&gt;0),(U424-T424)/T424,"")</f>
        <v/>
      </c>
      <c r="Y424" s="12" t="n">
        <f aca="false">IF(AND(K424&gt;0,V424&gt;0),(V424-Resumen!$B$7)/Resumen!$B$7,"")</f>
        <v>0.52</v>
      </c>
      <c r="Z424" s="28" t="n">
        <f aca="false">IF(AND(K424&gt;0,I424&gt;0,V424&gt;0,S424&gt;0),V424-S424,"")</f>
        <v>800</v>
      </c>
      <c r="AA424" s="12" t="n">
        <f aca="false">IF(Z424&lt;&gt;"",Z424/S424,"")</f>
        <v>0.266666666666667</v>
      </c>
      <c r="AB424" s="28" t="str">
        <f aca="false">IF(AND(K424&gt;0,J424&gt;0,V424&gt;0,U424&gt;0),V424-U424,"")</f>
        <v/>
      </c>
      <c r="AC424" s="12" t="str">
        <f aca="false">IF(AB424&lt;&gt;"",AB424/U424,"")</f>
        <v/>
      </c>
      <c r="AD424" s="27" t="n">
        <v>4</v>
      </c>
      <c r="AE424" s="27" t="n">
        <v>7</v>
      </c>
      <c r="AF424" s="27" t="n">
        <v>0</v>
      </c>
      <c r="AG424" s="28" t="n">
        <f aca="false">AD424+AE424+AF424</f>
        <v>11</v>
      </c>
      <c r="AH424" s="12" t="n">
        <f aca="false">IF(AG424&gt;0,AD424/AG424,"")</f>
        <v>0.363636363636364</v>
      </c>
      <c r="AI424" s="27" t="n">
        <v>1</v>
      </c>
      <c r="AJ424" s="27" t="n">
        <v>1</v>
      </c>
      <c r="AK424" s="27" t="n">
        <v>0</v>
      </c>
      <c r="AL424" s="22" t="str">
        <f aca="false">IF(OR(AJ424&gt;0,AK424&gt;0),"Sí","No")</f>
        <v>Sí</v>
      </c>
      <c r="AM424" s="6" t="s">
        <v>198</v>
      </c>
      <c r="AN424" s="6"/>
      <c r="AO424" s="12" t="n">
        <f aca="false">IF(M424&gt;0,K424/M424,"")</f>
        <v>0.333333333333333</v>
      </c>
      <c r="AP424" s="22" t="str">
        <f aca="false">IF(M424&gt;=Resumen!$B$5,"Alto","Bajo")</f>
        <v>Bajo</v>
      </c>
      <c r="AQ424" s="22" t="str">
        <f aca="false">IF(AO424&gt;=Resumen!$B$28,"Alto","Bajo")</f>
        <v>Bajo</v>
      </c>
      <c r="AR424" s="22" t="str">
        <f aca="false">AP424&amp;" Potencial / "&amp;AQ424&amp;" Share"</f>
        <v>Bajo Potencial / Bajo Share</v>
      </c>
      <c r="AS424" s="22" t="str">
        <f aca="false">IF(Q424="Sí",IF(AO424&gt;=Resumen!$B$29,"Alto","Bajo"),"")</f>
        <v>Bajo</v>
      </c>
      <c r="AT424" s="22" t="str">
        <f aca="false">IF(AS424&lt;&gt;"",AP424&amp;" Potencial / "&amp;AS424&amp;" Share","")</f>
        <v>Bajo Potencial / Bajo Share</v>
      </c>
      <c r="AU424" s="22" t="str">
        <f aca="false">IF(AH424="","Sin dato",IF(AH424-AO424&gt;Resumen!$B$6,"Sobre-exhibido",IF(AO424-AH424&gt;Resumen!$B$6,"Sub-exhibido","En línea")))</f>
        <v>En línea</v>
      </c>
      <c r="AV424" s="22" t="n">
        <f aca="false">IF(AT424="","",IF(AT424="Alto Potencial / Bajo Share",1,IF(AT424="Alto Potencial / Alto Share",2,IF(AT424="Bajo Potencial / Alto Share",3,4))))</f>
        <v>4</v>
      </c>
      <c r="AW424" s="22" t="str">
        <f aca="false">IF(Q424="No","Sin competencia directa",IF(AV424=1,"1 - Foco Conquista (Alto Pot / Bajo Share)",IF(AV424=2,"2 - Foco Defensa (Alto Pot / Alto Share)",IF(AV424=3,"3 - Monitoreo (Bajo Pot / Alto Share)","4 - Baja Prioridad (Bajo Pot / Bajo Share)"))))</f>
        <v>4 - Baja Prioridad (Bajo Pot / Bajo Share)</v>
      </c>
      <c r="AX424" s="12" t="str">
        <f aca="false">IF(OR(IFERROR(AND(W424&lt;&gt;"",Y424&lt;&gt;"",Y424-W424&gt;Resumen!$B$8),FALSE()),IFERROR(AND(X424&lt;&gt;"",Y424&lt;&gt;"",Y424-X424&gt;Resumen!$B$8),FALSE())),MAX(IF(IFERROR(AND(W424&lt;&gt;"",Y424&lt;&gt;"",Y424-W424&gt;Resumen!$B$8),FALSE()),Y424-W424,0),IF(IFERROR(AND(X424&lt;&gt;"",Y424&lt;&gt;"",Y424-X424&gt;Resumen!$B$8),FALSE()),Y424-X424,0)),"")</f>
        <v/>
      </c>
      <c r="AY424" s="22" t="str">
        <f aca="false">IF(OR(IFERROR(AND(W424&lt;&gt;"",Y424&lt;&gt;"",Y424-W424&gt;Resumen!$B$8),FALSE()),IFERROR(AND(X424&lt;&gt;"",Y424&lt;&gt;"",Y424-X424&gt;Resumen!$B$8),FALSE())),TRIM("Lays tiene mayor markup que "&amp;IF(IFERROR(AND(W424&lt;&gt;"",Y424&lt;&gt;"",Y424-W424&gt;Resumen!$B$8),FALSE()),"Quento ","")&amp;IF(IFERROR(AND(X424&lt;&gt;"",Y424&lt;&gt;"",Y424-X424&gt;Resumen!$B$8),FALSE()),"Julicroc ","")&amp;"en este PDV"),"")</f>
        <v/>
      </c>
      <c r="AZ424" s="22" t="str">
        <f aca="false">IF(COUNTIF('Plan Pehuamar - Lista'!$A$2:$A$167,A424)&gt;0,"Sí","No")</f>
        <v>Sí</v>
      </c>
      <c r="BA424" s="22" t="str">
        <f aca="false">IF(COUNTIF('Plan Combo 9+1'!$A$2:$A$226,A424)&gt;0,"Sí","No")</f>
        <v>No</v>
      </c>
      <c r="BB424" s="22" t="str">
        <f aca="false">IF(AH424="","No",IF(BA424="Sí",IF((AO424-AH424)&gt;Resumen!$B$6,"Sí","No"),IF((AO424-AH424)&gt;=Resumen!$B$132,"Sí","No")))</f>
        <v>No</v>
      </c>
      <c r="BC424" s="22" t="str">
        <f aca="false">IF(AND(N424="Sí",AL424="Sí",AI424=0),"Sí","No")</f>
        <v>No</v>
      </c>
      <c r="BD424" s="22" t="str">
        <f aca="false">IF(COUNTIF('Plan 9+1 (con Pehuamar)'!$A$2:$A$227,A424)&gt;0,"Sí","No")</f>
        <v>No</v>
      </c>
    </row>
    <row r="425" customFormat="false" ht="15" hidden="false" customHeight="true" outlineLevel="0" collapsed="false">
      <c r="A425" s="6" t="n">
        <v>400832</v>
      </c>
      <c r="B425" s="6" t="n">
        <v>2</v>
      </c>
      <c r="C425" s="6" t="n">
        <v>206</v>
      </c>
      <c r="D425" s="6" t="s">
        <v>444</v>
      </c>
      <c r="E425" s="6" t="s">
        <v>634</v>
      </c>
      <c r="F425" s="6" t="s">
        <v>201</v>
      </c>
      <c r="G425" s="6" t="s">
        <v>129</v>
      </c>
      <c r="H425" s="6" t="s">
        <v>197</v>
      </c>
      <c r="I425" s="27" t="n">
        <v>0</v>
      </c>
      <c r="J425" s="27" t="n">
        <v>0</v>
      </c>
      <c r="K425" s="27" t="n">
        <v>0.7</v>
      </c>
      <c r="L425" s="28" t="n">
        <f aca="false">I425+J425</f>
        <v>0</v>
      </c>
      <c r="M425" s="28" t="n">
        <f aca="false">L425+K425</f>
        <v>0.7</v>
      </c>
      <c r="N425" s="22" t="str">
        <f aca="false">IF(I425&gt;0,"Sí","No")</f>
        <v>No</v>
      </c>
      <c r="O425" s="22" t="str">
        <f aca="false">IF(J425&gt;0,"Sí","No")</f>
        <v>No</v>
      </c>
      <c r="P425" s="22" t="str">
        <f aca="false">IF(K425&gt;0,"Sí","No")</f>
        <v>Sí</v>
      </c>
      <c r="Q425" s="22" t="str">
        <f aca="false">IF(OR(I425&gt;0,J425&gt;0),"Sí","No")</f>
        <v>No</v>
      </c>
      <c r="R425" s="27"/>
      <c r="S425" s="27"/>
      <c r="T425" s="27"/>
      <c r="U425" s="27"/>
      <c r="V425" s="27"/>
      <c r="W425" s="12" t="str">
        <f aca="false">IF(AND(I425&gt;0,R425&gt;0),(S425-R425)/R425,"")</f>
        <v/>
      </c>
      <c r="X425" s="12" t="str">
        <f aca="false">IF(AND(J425&gt;0,T425&gt;0),(U425-T425)/T425,"")</f>
        <v/>
      </c>
      <c r="Y425" s="12" t="str">
        <f aca="false">IF(AND(K425&gt;0,V425&gt;0),(V425-Resumen!$B$7)/Resumen!$B$7,"")</f>
        <v/>
      </c>
      <c r="Z425" s="28" t="str">
        <f aca="false">IF(AND(K425&gt;0,I425&gt;0,V425&gt;0,S425&gt;0),V425-S425,"")</f>
        <v/>
      </c>
      <c r="AA425" s="12" t="str">
        <f aca="false">IF(Z425&lt;&gt;"",Z425/S425,"")</f>
        <v/>
      </c>
      <c r="AB425" s="28" t="str">
        <f aca="false">IF(AND(K425&gt;0,J425&gt;0,V425&gt;0,U425&gt;0),V425-U425,"")</f>
        <v/>
      </c>
      <c r="AC425" s="12" t="str">
        <f aca="false">IF(AB425&lt;&gt;"",AB425/U425,"")</f>
        <v/>
      </c>
      <c r="AD425" s="27" t="n">
        <v>0</v>
      </c>
      <c r="AE425" s="27" t="n">
        <v>0</v>
      </c>
      <c r="AF425" s="27" t="n">
        <v>0</v>
      </c>
      <c r="AG425" s="28" t="n">
        <f aca="false">AD425+AE425+AF425</f>
        <v>0</v>
      </c>
      <c r="AH425" s="12" t="str">
        <f aca="false">IF(AG425&gt;0,AD425/AG425,"")</f>
        <v/>
      </c>
      <c r="AI425" s="27" t="n">
        <v>0</v>
      </c>
      <c r="AJ425" s="27" t="n">
        <v>0</v>
      </c>
      <c r="AK425" s="27" t="n">
        <v>0</v>
      </c>
      <c r="AL425" s="22" t="str">
        <f aca="false">IF(OR(AJ425&gt;0,AK425&gt;0),"Sí","No")</f>
        <v>No</v>
      </c>
      <c r="AM425" s="6"/>
      <c r="AN425" s="6"/>
      <c r="AO425" s="12" t="n">
        <f aca="false">IF(M425&gt;0,K425/M425,"")</f>
        <v>1</v>
      </c>
      <c r="AP425" s="22" t="str">
        <f aca="false">IF(M425&gt;=Resumen!$B$5,"Alto","Bajo")</f>
        <v>Bajo</v>
      </c>
      <c r="AQ425" s="22" t="str">
        <f aca="false">IF(AO425&gt;=Resumen!$B$28,"Alto","Bajo")</f>
        <v>Alto</v>
      </c>
      <c r="AR425" s="22" t="str">
        <f aca="false">AP425&amp;" Potencial / "&amp;AQ425&amp;" Share"</f>
        <v>Bajo Potencial / Alto Share</v>
      </c>
      <c r="AS425" s="22" t="str">
        <f aca="false">IF(Q425="Sí",IF(AO425&gt;=Resumen!$B$29,"Alto","Bajo"),"")</f>
        <v/>
      </c>
      <c r="AT425" s="22" t="str">
        <f aca="false">IF(AS425&lt;&gt;"",AP425&amp;" Potencial / "&amp;AS425&amp;" Share","")</f>
        <v/>
      </c>
      <c r="AU425" s="22" t="str">
        <f aca="false">IF(AH425="","Sin dato",IF(AH425-AO425&gt;Resumen!$B$6,"Sobre-exhibido",IF(AO425-AH425&gt;Resumen!$B$6,"Sub-exhibido","En línea")))</f>
        <v>Sin dato</v>
      </c>
      <c r="AV425" s="22" t="str">
        <f aca="false">IF(AT425="","",IF(AT425="Alto Potencial / Bajo Share",1,IF(AT425="Alto Potencial / Alto Share",2,IF(AT425="Bajo Potencial / Alto Share",3,4))))</f>
        <v/>
      </c>
      <c r="AW425" s="22" t="str">
        <f aca="false">IF(Q425="No","Sin competencia directa",IF(AV425=1,"1 - Foco Conquista (Alto Pot / Bajo Share)",IF(AV425=2,"2 - Foco Defensa (Alto Pot / Alto Share)",IF(AV425=3,"3 - Monitoreo (Bajo Pot / Alto Share)","4 - Baja Prioridad (Bajo Pot / Bajo Share)"))))</f>
        <v>Sin competencia directa</v>
      </c>
      <c r="AX425" s="12" t="str">
        <f aca="false">IF(OR(IFERROR(AND(W425&lt;&gt;"",Y425&lt;&gt;"",Y425-W425&gt;Resumen!$B$8),FALSE()),IFERROR(AND(X425&lt;&gt;"",Y425&lt;&gt;"",Y425-X425&gt;Resumen!$B$8),FALSE())),MAX(IF(IFERROR(AND(W425&lt;&gt;"",Y425&lt;&gt;"",Y425-W425&gt;Resumen!$B$8),FALSE()),Y425-W425,0),IF(IFERROR(AND(X425&lt;&gt;"",Y425&lt;&gt;"",Y425-X425&gt;Resumen!$B$8),FALSE()),Y425-X425,0)),"")</f>
        <v/>
      </c>
      <c r="AY425" s="22" t="str">
        <f aca="false">IF(OR(IFERROR(AND(W425&lt;&gt;"",Y425&lt;&gt;"",Y425-W425&gt;Resumen!$B$8),FALSE()),IFERROR(AND(X425&lt;&gt;"",Y425&lt;&gt;"",Y425-X425&gt;Resumen!$B$8),FALSE())),TRIM("Lays tiene mayor markup que "&amp;IF(IFERROR(AND(W425&lt;&gt;"",Y425&lt;&gt;"",Y425-W425&gt;Resumen!$B$8),FALSE()),"Quento ","")&amp;IF(IFERROR(AND(X425&lt;&gt;"",Y425&lt;&gt;"",Y425-X425&gt;Resumen!$B$8),FALSE()),"Julicroc ","")&amp;"en este PDV"),"")</f>
        <v/>
      </c>
      <c r="AZ425" s="22" t="str">
        <f aca="false">IF(COUNTIF('Plan Pehuamar - Lista'!$A$2:$A$167,A425)&gt;0,"Sí","No")</f>
        <v>No</v>
      </c>
      <c r="BA425" s="22" t="str">
        <f aca="false">IF(COUNTIF('Plan Combo 9+1'!$A$2:$A$226,A425)&gt;0,"Sí","No")</f>
        <v>No</v>
      </c>
      <c r="BB425" s="22" t="str">
        <f aca="false">IF(AH425="","No",IF(BA425="Sí",IF((AO425-AH425)&gt;Resumen!$B$6,"Sí","No"),IF((AO425-AH425)&gt;=Resumen!$B$132,"Sí","No")))</f>
        <v>No</v>
      </c>
      <c r="BC425" s="22" t="str">
        <f aca="false">IF(AND(N425="Sí",AL425="Sí",AI425=0),"Sí","No")</f>
        <v>No</v>
      </c>
      <c r="BD425" s="22" t="str">
        <f aca="false">IF(COUNTIF('Plan 9+1 (con Pehuamar)'!$A$2:$A$227,A425)&gt;0,"Sí","No")</f>
        <v>No</v>
      </c>
    </row>
    <row r="426" customFormat="false" ht="15" hidden="false" customHeight="true" outlineLevel="0" collapsed="false">
      <c r="A426" s="6" t="n">
        <v>401131</v>
      </c>
      <c r="B426" s="6" t="n">
        <v>2</v>
      </c>
      <c r="C426" s="6" t="n">
        <v>206</v>
      </c>
      <c r="D426" s="6" t="s">
        <v>444</v>
      </c>
      <c r="E426" s="6" t="s">
        <v>635</v>
      </c>
      <c r="F426" s="6" t="s">
        <v>196</v>
      </c>
      <c r="G426" s="6" t="s">
        <v>129</v>
      </c>
      <c r="H426" s="6" t="s">
        <v>197</v>
      </c>
      <c r="I426" s="27" t="n">
        <v>0</v>
      </c>
      <c r="J426" s="27" t="n">
        <v>0</v>
      </c>
      <c r="K426" s="27" t="n">
        <v>0.6</v>
      </c>
      <c r="L426" s="28" t="n">
        <f aca="false">I426+J426</f>
        <v>0</v>
      </c>
      <c r="M426" s="28" t="n">
        <f aca="false">L426+K426</f>
        <v>0.6</v>
      </c>
      <c r="N426" s="22" t="str">
        <f aca="false">IF(I426&gt;0,"Sí","No")</f>
        <v>No</v>
      </c>
      <c r="O426" s="22" t="str">
        <f aca="false">IF(J426&gt;0,"Sí","No")</f>
        <v>No</v>
      </c>
      <c r="P426" s="22" t="str">
        <f aca="false">IF(K426&gt;0,"Sí","No")</f>
        <v>Sí</v>
      </c>
      <c r="Q426" s="22" t="str">
        <f aca="false">IF(OR(I426&gt;0,J426&gt;0),"Sí","No")</f>
        <v>No</v>
      </c>
      <c r="R426" s="27"/>
      <c r="S426" s="27"/>
      <c r="T426" s="27"/>
      <c r="U426" s="27"/>
      <c r="V426" s="27"/>
      <c r="W426" s="12" t="str">
        <f aca="false">IF(AND(I426&gt;0,R426&gt;0),(S426-R426)/R426,"")</f>
        <v/>
      </c>
      <c r="X426" s="12" t="str">
        <f aca="false">IF(AND(J426&gt;0,T426&gt;0),(U426-T426)/T426,"")</f>
        <v/>
      </c>
      <c r="Y426" s="12" t="str">
        <f aca="false">IF(AND(K426&gt;0,V426&gt;0),(V426-Resumen!$B$7)/Resumen!$B$7,"")</f>
        <v/>
      </c>
      <c r="Z426" s="28" t="str">
        <f aca="false">IF(AND(K426&gt;0,I426&gt;0,V426&gt;0,S426&gt;0),V426-S426,"")</f>
        <v/>
      </c>
      <c r="AA426" s="12" t="str">
        <f aca="false">IF(Z426&lt;&gt;"",Z426/S426,"")</f>
        <v/>
      </c>
      <c r="AB426" s="28" t="str">
        <f aca="false">IF(AND(K426&gt;0,J426&gt;0,V426&gt;0,U426&gt;0),V426-U426,"")</f>
        <v/>
      </c>
      <c r="AC426" s="12" t="str">
        <f aca="false">IF(AB426&lt;&gt;"",AB426/U426,"")</f>
        <v/>
      </c>
      <c r="AD426" s="27" t="n">
        <v>0</v>
      </c>
      <c r="AE426" s="27" t="n">
        <v>0</v>
      </c>
      <c r="AF426" s="27" t="n">
        <v>0</v>
      </c>
      <c r="AG426" s="28" t="n">
        <f aca="false">AD426+AE426+AF426</f>
        <v>0</v>
      </c>
      <c r="AH426" s="12" t="str">
        <f aca="false">IF(AG426&gt;0,AD426/AG426,"")</f>
        <v/>
      </c>
      <c r="AI426" s="27" t="n">
        <v>0</v>
      </c>
      <c r="AJ426" s="27" t="n">
        <v>0</v>
      </c>
      <c r="AK426" s="27" t="n">
        <v>0</v>
      </c>
      <c r="AL426" s="22" t="str">
        <f aca="false">IF(OR(AJ426&gt;0,AK426&gt;0),"Sí","No")</f>
        <v>No</v>
      </c>
      <c r="AM426" s="6"/>
      <c r="AN426" s="6"/>
      <c r="AO426" s="12" t="n">
        <f aca="false">IF(M426&gt;0,K426/M426,"")</f>
        <v>1</v>
      </c>
      <c r="AP426" s="22" t="str">
        <f aca="false">IF(M426&gt;=Resumen!$B$5,"Alto","Bajo")</f>
        <v>Bajo</v>
      </c>
      <c r="AQ426" s="22" t="str">
        <f aca="false">IF(AO426&gt;=Resumen!$B$28,"Alto","Bajo")</f>
        <v>Alto</v>
      </c>
      <c r="AR426" s="22" t="str">
        <f aca="false">AP426&amp;" Potencial / "&amp;AQ426&amp;" Share"</f>
        <v>Bajo Potencial / Alto Share</v>
      </c>
      <c r="AS426" s="22" t="str">
        <f aca="false">IF(Q426="Sí",IF(AO426&gt;=Resumen!$B$29,"Alto","Bajo"),"")</f>
        <v/>
      </c>
      <c r="AT426" s="22" t="str">
        <f aca="false">IF(AS426&lt;&gt;"",AP426&amp;" Potencial / "&amp;AS426&amp;" Share","")</f>
        <v/>
      </c>
      <c r="AU426" s="22" t="str">
        <f aca="false">IF(AH426="","Sin dato",IF(AH426-AO426&gt;Resumen!$B$6,"Sobre-exhibido",IF(AO426-AH426&gt;Resumen!$B$6,"Sub-exhibido","En línea")))</f>
        <v>Sin dato</v>
      </c>
      <c r="AV426" s="22" t="str">
        <f aca="false">IF(AT426="","",IF(AT426="Alto Potencial / Bajo Share",1,IF(AT426="Alto Potencial / Alto Share",2,IF(AT426="Bajo Potencial / Alto Share",3,4))))</f>
        <v/>
      </c>
      <c r="AW426" s="22" t="str">
        <f aca="false">IF(Q426="No","Sin competencia directa",IF(AV426=1,"1 - Foco Conquista (Alto Pot / Bajo Share)",IF(AV426=2,"2 - Foco Defensa (Alto Pot / Alto Share)",IF(AV426=3,"3 - Monitoreo (Bajo Pot / Alto Share)","4 - Baja Prioridad (Bajo Pot / Bajo Share)"))))</f>
        <v>Sin competencia directa</v>
      </c>
      <c r="AX426" s="12" t="str">
        <f aca="false">IF(OR(IFERROR(AND(W426&lt;&gt;"",Y426&lt;&gt;"",Y426-W426&gt;Resumen!$B$8),FALSE()),IFERROR(AND(X426&lt;&gt;"",Y426&lt;&gt;"",Y426-X426&gt;Resumen!$B$8),FALSE())),MAX(IF(IFERROR(AND(W426&lt;&gt;"",Y426&lt;&gt;"",Y426-W426&gt;Resumen!$B$8),FALSE()),Y426-W426,0),IF(IFERROR(AND(X426&lt;&gt;"",Y426&lt;&gt;"",Y426-X426&gt;Resumen!$B$8),FALSE()),Y426-X426,0)),"")</f>
        <v/>
      </c>
      <c r="AY426" s="22" t="str">
        <f aca="false">IF(OR(IFERROR(AND(W426&lt;&gt;"",Y426&lt;&gt;"",Y426-W426&gt;Resumen!$B$8),FALSE()),IFERROR(AND(X426&lt;&gt;"",Y426&lt;&gt;"",Y426-X426&gt;Resumen!$B$8),FALSE())),TRIM("Lays tiene mayor markup que "&amp;IF(IFERROR(AND(W426&lt;&gt;"",Y426&lt;&gt;"",Y426-W426&gt;Resumen!$B$8),FALSE()),"Quento ","")&amp;IF(IFERROR(AND(X426&lt;&gt;"",Y426&lt;&gt;"",Y426-X426&gt;Resumen!$B$8),FALSE()),"Julicroc ","")&amp;"en este PDV"),"")</f>
        <v/>
      </c>
      <c r="AZ426" s="22" t="str">
        <f aca="false">IF(COUNTIF('Plan Pehuamar - Lista'!$A$2:$A$167,A426)&gt;0,"Sí","No")</f>
        <v>No</v>
      </c>
      <c r="BA426" s="22" t="str">
        <f aca="false">IF(COUNTIF('Plan Combo 9+1'!$A$2:$A$226,A426)&gt;0,"Sí","No")</f>
        <v>No</v>
      </c>
      <c r="BB426" s="22" t="str">
        <f aca="false">IF(AH426="","No",IF(BA426="Sí",IF((AO426-AH426)&gt;Resumen!$B$6,"Sí","No"),IF((AO426-AH426)&gt;=Resumen!$B$132,"Sí","No")))</f>
        <v>No</v>
      </c>
      <c r="BC426" s="22" t="str">
        <f aca="false">IF(AND(N426="Sí",AL426="Sí",AI426=0),"Sí","No")</f>
        <v>No</v>
      </c>
      <c r="BD426" s="22" t="str">
        <f aca="false">IF(COUNTIF('Plan 9+1 (con Pehuamar)'!$A$2:$A$227,A426)&gt;0,"Sí","No")</f>
        <v>No</v>
      </c>
    </row>
    <row r="427" customFormat="false" ht="15" hidden="false" customHeight="true" outlineLevel="0" collapsed="false">
      <c r="A427" s="6" t="n">
        <v>401686</v>
      </c>
      <c r="B427" s="6" t="n">
        <v>2</v>
      </c>
      <c r="C427" s="6" t="n">
        <v>206</v>
      </c>
      <c r="D427" s="6" t="s">
        <v>444</v>
      </c>
      <c r="E427" s="6" t="s">
        <v>636</v>
      </c>
      <c r="F427" s="6" t="s">
        <v>201</v>
      </c>
      <c r="G427" s="6" t="s">
        <v>129</v>
      </c>
      <c r="H427" s="6" t="s">
        <v>197</v>
      </c>
      <c r="I427" s="27" t="n">
        <v>0</v>
      </c>
      <c r="J427" s="27" t="n">
        <v>0</v>
      </c>
      <c r="K427" s="27" t="n">
        <v>0.8</v>
      </c>
      <c r="L427" s="28" t="n">
        <f aca="false">I427+J427</f>
        <v>0</v>
      </c>
      <c r="M427" s="28" t="n">
        <f aca="false">L427+K427</f>
        <v>0.8</v>
      </c>
      <c r="N427" s="22" t="str">
        <f aca="false">IF(I427&gt;0,"Sí","No")</f>
        <v>No</v>
      </c>
      <c r="O427" s="22" t="str">
        <f aca="false">IF(J427&gt;0,"Sí","No")</f>
        <v>No</v>
      </c>
      <c r="P427" s="22" t="str">
        <f aca="false">IF(K427&gt;0,"Sí","No")</f>
        <v>Sí</v>
      </c>
      <c r="Q427" s="22" t="str">
        <f aca="false">IF(OR(I427&gt;0,J427&gt;0),"Sí","No")</f>
        <v>No</v>
      </c>
      <c r="R427" s="27"/>
      <c r="S427" s="27"/>
      <c r="T427" s="27"/>
      <c r="U427" s="27"/>
      <c r="V427" s="27"/>
      <c r="W427" s="12" t="str">
        <f aca="false">IF(AND(I427&gt;0,R427&gt;0),(S427-R427)/R427,"")</f>
        <v/>
      </c>
      <c r="X427" s="12" t="str">
        <f aca="false">IF(AND(J427&gt;0,T427&gt;0),(U427-T427)/T427,"")</f>
        <v/>
      </c>
      <c r="Y427" s="12" t="str">
        <f aca="false">IF(AND(K427&gt;0,V427&gt;0),(V427-Resumen!$B$7)/Resumen!$B$7,"")</f>
        <v/>
      </c>
      <c r="Z427" s="28" t="str">
        <f aca="false">IF(AND(K427&gt;0,I427&gt;0,V427&gt;0,S427&gt;0),V427-S427,"")</f>
        <v/>
      </c>
      <c r="AA427" s="12" t="str">
        <f aca="false">IF(Z427&lt;&gt;"",Z427/S427,"")</f>
        <v/>
      </c>
      <c r="AB427" s="28" t="str">
        <f aca="false">IF(AND(K427&gt;0,J427&gt;0,V427&gt;0,U427&gt;0),V427-U427,"")</f>
        <v/>
      </c>
      <c r="AC427" s="12" t="str">
        <f aca="false">IF(AB427&lt;&gt;"",AB427/U427,"")</f>
        <v/>
      </c>
      <c r="AD427" s="27" t="n">
        <v>0</v>
      </c>
      <c r="AE427" s="27" t="n">
        <v>0</v>
      </c>
      <c r="AF427" s="27" t="n">
        <v>0</v>
      </c>
      <c r="AG427" s="28" t="n">
        <f aca="false">AD427+AE427+AF427</f>
        <v>0</v>
      </c>
      <c r="AH427" s="12" t="str">
        <f aca="false">IF(AG427&gt;0,AD427/AG427,"")</f>
        <v/>
      </c>
      <c r="AI427" s="27" t="n">
        <v>0</v>
      </c>
      <c r="AJ427" s="27" t="n">
        <v>0</v>
      </c>
      <c r="AK427" s="27" t="n">
        <v>0</v>
      </c>
      <c r="AL427" s="22" t="str">
        <f aca="false">IF(OR(AJ427&gt;0,AK427&gt;0),"Sí","No")</f>
        <v>No</v>
      </c>
      <c r="AM427" s="6"/>
      <c r="AN427" s="6"/>
      <c r="AO427" s="12" t="n">
        <f aca="false">IF(M427&gt;0,K427/M427,"")</f>
        <v>1</v>
      </c>
      <c r="AP427" s="22" t="str">
        <f aca="false">IF(M427&gt;=Resumen!$B$5,"Alto","Bajo")</f>
        <v>Bajo</v>
      </c>
      <c r="AQ427" s="22" t="str">
        <f aca="false">IF(AO427&gt;=Resumen!$B$28,"Alto","Bajo")</f>
        <v>Alto</v>
      </c>
      <c r="AR427" s="22" t="str">
        <f aca="false">AP427&amp;" Potencial / "&amp;AQ427&amp;" Share"</f>
        <v>Bajo Potencial / Alto Share</v>
      </c>
      <c r="AS427" s="22" t="str">
        <f aca="false">IF(Q427="Sí",IF(AO427&gt;=Resumen!$B$29,"Alto","Bajo"),"")</f>
        <v/>
      </c>
      <c r="AT427" s="22" t="str">
        <f aca="false">IF(AS427&lt;&gt;"",AP427&amp;" Potencial / "&amp;AS427&amp;" Share","")</f>
        <v/>
      </c>
      <c r="AU427" s="22" t="str">
        <f aca="false">IF(AH427="","Sin dato",IF(AH427-AO427&gt;Resumen!$B$6,"Sobre-exhibido",IF(AO427-AH427&gt;Resumen!$B$6,"Sub-exhibido","En línea")))</f>
        <v>Sin dato</v>
      </c>
      <c r="AV427" s="22" t="str">
        <f aca="false">IF(AT427="","",IF(AT427="Alto Potencial / Bajo Share",1,IF(AT427="Alto Potencial / Alto Share",2,IF(AT427="Bajo Potencial / Alto Share",3,4))))</f>
        <v/>
      </c>
      <c r="AW427" s="22" t="str">
        <f aca="false">IF(Q427="No","Sin competencia directa",IF(AV427=1,"1 - Foco Conquista (Alto Pot / Bajo Share)",IF(AV427=2,"2 - Foco Defensa (Alto Pot / Alto Share)",IF(AV427=3,"3 - Monitoreo (Bajo Pot / Alto Share)","4 - Baja Prioridad (Bajo Pot / Bajo Share)"))))</f>
        <v>Sin competencia directa</v>
      </c>
      <c r="AX427" s="12" t="str">
        <f aca="false">IF(OR(IFERROR(AND(W427&lt;&gt;"",Y427&lt;&gt;"",Y427-W427&gt;Resumen!$B$8),FALSE()),IFERROR(AND(X427&lt;&gt;"",Y427&lt;&gt;"",Y427-X427&gt;Resumen!$B$8),FALSE())),MAX(IF(IFERROR(AND(W427&lt;&gt;"",Y427&lt;&gt;"",Y427-W427&gt;Resumen!$B$8),FALSE()),Y427-W427,0),IF(IFERROR(AND(X427&lt;&gt;"",Y427&lt;&gt;"",Y427-X427&gt;Resumen!$B$8),FALSE()),Y427-X427,0)),"")</f>
        <v/>
      </c>
      <c r="AY427" s="22" t="str">
        <f aca="false">IF(OR(IFERROR(AND(W427&lt;&gt;"",Y427&lt;&gt;"",Y427-W427&gt;Resumen!$B$8),FALSE()),IFERROR(AND(X427&lt;&gt;"",Y427&lt;&gt;"",Y427-X427&gt;Resumen!$B$8),FALSE())),TRIM("Lays tiene mayor markup que "&amp;IF(IFERROR(AND(W427&lt;&gt;"",Y427&lt;&gt;"",Y427-W427&gt;Resumen!$B$8),FALSE()),"Quento ","")&amp;IF(IFERROR(AND(X427&lt;&gt;"",Y427&lt;&gt;"",Y427-X427&gt;Resumen!$B$8),FALSE()),"Julicroc ","")&amp;"en este PDV"),"")</f>
        <v/>
      </c>
      <c r="AZ427" s="22" t="str">
        <f aca="false">IF(COUNTIF('Plan Pehuamar - Lista'!$A$2:$A$167,A427)&gt;0,"Sí","No")</f>
        <v>No</v>
      </c>
      <c r="BA427" s="22" t="str">
        <f aca="false">IF(COUNTIF('Plan Combo 9+1'!$A$2:$A$226,A427)&gt;0,"Sí","No")</f>
        <v>No</v>
      </c>
      <c r="BB427" s="22" t="str">
        <f aca="false">IF(AH427="","No",IF(BA427="Sí",IF((AO427-AH427)&gt;Resumen!$B$6,"Sí","No"),IF((AO427-AH427)&gt;=Resumen!$B$132,"Sí","No")))</f>
        <v>No</v>
      </c>
      <c r="BC427" s="22" t="str">
        <f aca="false">IF(AND(N427="Sí",AL427="Sí",AI427=0),"Sí","No")</f>
        <v>No</v>
      </c>
      <c r="BD427" s="22" t="str">
        <f aca="false">IF(COUNTIF('Plan 9+1 (con Pehuamar)'!$A$2:$A$227,A427)&gt;0,"Sí","No")</f>
        <v>No</v>
      </c>
    </row>
    <row r="428" customFormat="false" ht="15" hidden="false" customHeight="true" outlineLevel="0" collapsed="false">
      <c r="A428" s="6" t="n">
        <v>403434</v>
      </c>
      <c r="B428" s="6" t="n">
        <v>2</v>
      </c>
      <c r="C428" s="6" t="n">
        <v>206</v>
      </c>
      <c r="D428" s="6" t="s">
        <v>444</v>
      </c>
      <c r="E428" s="6" t="s">
        <v>637</v>
      </c>
      <c r="F428" s="6" t="s">
        <v>196</v>
      </c>
      <c r="G428" s="6" t="s">
        <v>129</v>
      </c>
      <c r="H428" s="6" t="s">
        <v>197</v>
      </c>
      <c r="I428" s="27" t="n">
        <v>0</v>
      </c>
      <c r="J428" s="27" t="n">
        <v>0</v>
      </c>
      <c r="K428" s="27" t="n">
        <v>0.5</v>
      </c>
      <c r="L428" s="28" t="n">
        <f aca="false">I428+J428</f>
        <v>0</v>
      </c>
      <c r="M428" s="28" t="n">
        <f aca="false">L428+K428</f>
        <v>0.5</v>
      </c>
      <c r="N428" s="22" t="str">
        <f aca="false">IF(I428&gt;0,"Sí","No")</f>
        <v>No</v>
      </c>
      <c r="O428" s="22" t="str">
        <f aca="false">IF(J428&gt;0,"Sí","No")</f>
        <v>No</v>
      </c>
      <c r="P428" s="22" t="str">
        <f aca="false">IF(K428&gt;0,"Sí","No")</f>
        <v>Sí</v>
      </c>
      <c r="Q428" s="22" t="str">
        <f aca="false">IF(OR(I428&gt;0,J428&gt;0),"Sí","No")</f>
        <v>No</v>
      </c>
      <c r="R428" s="27"/>
      <c r="S428" s="27"/>
      <c r="T428" s="27"/>
      <c r="U428" s="27"/>
      <c r="V428" s="27"/>
      <c r="W428" s="12" t="str">
        <f aca="false">IF(AND(I428&gt;0,R428&gt;0),(S428-R428)/R428,"")</f>
        <v/>
      </c>
      <c r="X428" s="12" t="str">
        <f aca="false">IF(AND(J428&gt;0,T428&gt;0),(U428-T428)/T428,"")</f>
        <v/>
      </c>
      <c r="Y428" s="12" t="str">
        <f aca="false">IF(AND(K428&gt;0,V428&gt;0),(V428-Resumen!$B$7)/Resumen!$B$7,"")</f>
        <v/>
      </c>
      <c r="Z428" s="28" t="str">
        <f aca="false">IF(AND(K428&gt;0,I428&gt;0,V428&gt;0,S428&gt;0),V428-S428,"")</f>
        <v/>
      </c>
      <c r="AA428" s="12" t="str">
        <f aca="false">IF(Z428&lt;&gt;"",Z428/S428,"")</f>
        <v/>
      </c>
      <c r="AB428" s="28" t="str">
        <f aca="false">IF(AND(K428&gt;0,J428&gt;0,V428&gt;0,U428&gt;0),V428-U428,"")</f>
        <v/>
      </c>
      <c r="AC428" s="12" t="str">
        <f aca="false">IF(AB428&lt;&gt;"",AB428/U428,"")</f>
        <v/>
      </c>
      <c r="AD428" s="27" t="n">
        <v>0</v>
      </c>
      <c r="AE428" s="27" t="n">
        <v>0</v>
      </c>
      <c r="AF428" s="27" t="n">
        <v>0</v>
      </c>
      <c r="AG428" s="28" t="n">
        <f aca="false">AD428+AE428+AF428</f>
        <v>0</v>
      </c>
      <c r="AH428" s="12" t="str">
        <f aca="false">IF(AG428&gt;0,AD428/AG428,"")</f>
        <v/>
      </c>
      <c r="AI428" s="27" t="n">
        <v>0</v>
      </c>
      <c r="AJ428" s="27" t="n">
        <v>0</v>
      </c>
      <c r="AK428" s="27" t="n">
        <v>0</v>
      </c>
      <c r="AL428" s="22" t="str">
        <f aca="false">IF(OR(AJ428&gt;0,AK428&gt;0),"Sí","No")</f>
        <v>No</v>
      </c>
      <c r="AM428" s="6"/>
      <c r="AN428" s="6"/>
      <c r="AO428" s="12" t="n">
        <f aca="false">IF(M428&gt;0,K428/M428,"")</f>
        <v>1</v>
      </c>
      <c r="AP428" s="22" t="str">
        <f aca="false">IF(M428&gt;=Resumen!$B$5,"Alto","Bajo")</f>
        <v>Bajo</v>
      </c>
      <c r="AQ428" s="22" t="str">
        <f aca="false">IF(AO428&gt;=Resumen!$B$28,"Alto","Bajo")</f>
        <v>Alto</v>
      </c>
      <c r="AR428" s="22" t="str">
        <f aca="false">AP428&amp;" Potencial / "&amp;AQ428&amp;" Share"</f>
        <v>Bajo Potencial / Alto Share</v>
      </c>
      <c r="AS428" s="22" t="str">
        <f aca="false">IF(Q428="Sí",IF(AO428&gt;=Resumen!$B$29,"Alto","Bajo"),"")</f>
        <v/>
      </c>
      <c r="AT428" s="22" t="str">
        <f aca="false">IF(AS428&lt;&gt;"",AP428&amp;" Potencial / "&amp;AS428&amp;" Share","")</f>
        <v/>
      </c>
      <c r="AU428" s="22" t="str">
        <f aca="false">IF(AH428="","Sin dato",IF(AH428-AO428&gt;Resumen!$B$6,"Sobre-exhibido",IF(AO428-AH428&gt;Resumen!$B$6,"Sub-exhibido","En línea")))</f>
        <v>Sin dato</v>
      </c>
      <c r="AV428" s="22" t="str">
        <f aca="false">IF(AT428="","",IF(AT428="Alto Potencial / Bajo Share",1,IF(AT428="Alto Potencial / Alto Share",2,IF(AT428="Bajo Potencial / Alto Share",3,4))))</f>
        <v/>
      </c>
      <c r="AW428" s="22" t="str">
        <f aca="false">IF(Q428="No","Sin competencia directa",IF(AV428=1,"1 - Foco Conquista (Alto Pot / Bajo Share)",IF(AV428=2,"2 - Foco Defensa (Alto Pot / Alto Share)",IF(AV428=3,"3 - Monitoreo (Bajo Pot / Alto Share)","4 - Baja Prioridad (Bajo Pot / Bajo Share)"))))</f>
        <v>Sin competencia directa</v>
      </c>
      <c r="AX428" s="12" t="str">
        <f aca="false">IF(OR(IFERROR(AND(W428&lt;&gt;"",Y428&lt;&gt;"",Y428-W428&gt;Resumen!$B$8),FALSE()),IFERROR(AND(X428&lt;&gt;"",Y428&lt;&gt;"",Y428-X428&gt;Resumen!$B$8),FALSE())),MAX(IF(IFERROR(AND(W428&lt;&gt;"",Y428&lt;&gt;"",Y428-W428&gt;Resumen!$B$8),FALSE()),Y428-W428,0),IF(IFERROR(AND(X428&lt;&gt;"",Y428&lt;&gt;"",Y428-X428&gt;Resumen!$B$8),FALSE()),Y428-X428,0)),"")</f>
        <v/>
      </c>
      <c r="AY428" s="22" t="str">
        <f aca="false">IF(OR(IFERROR(AND(W428&lt;&gt;"",Y428&lt;&gt;"",Y428-W428&gt;Resumen!$B$8),FALSE()),IFERROR(AND(X428&lt;&gt;"",Y428&lt;&gt;"",Y428-X428&gt;Resumen!$B$8),FALSE())),TRIM("Lays tiene mayor markup que "&amp;IF(IFERROR(AND(W428&lt;&gt;"",Y428&lt;&gt;"",Y428-W428&gt;Resumen!$B$8),FALSE()),"Quento ","")&amp;IF(IFERROR(AND(X428&lt;&gt;"",Y428&lt;&gt;"",Y428-X428&gt;Resumen!$B$8),FALSE()),"Julicroc ","")&amp;"en este PDV"),"")</f>
        <v/>
      </c>
      <c r="AZ428" s="22" t="str">
        <f aca="false">IF(COUNTIF('Plan Pehuamar - Lista'!$A$2:$A$167,A428)&gt;0,"Sí","No")</f>
        <v>No</v>
      </c>
      <c r="BA428" s="22" t="str">
        <f aca="false">IF(COUNTIF('Plan Combo 9+1'!$A$2:$A$226,A428)&gt;0,"Sí","No")</f>
        <v>No</v>
      </c>
      <c r="BB428" s="22" t="str">
        <f aca="false">IF(AH428="","No",IF(BA428="Sí",IF((AO428-AH428)&gt;Resumen!$B$6,"Sí","No"),IF((AO428-AH428)&gt;=Resumen!$B$132,"Sí","No")))</f>
        <v>No</v>
      </c>
      <c r="BC428" s="22" t="str">
        <f aca="false">IF(AND(N428="Sí",AL428="Sí",AI428=0),"Sí","No")</f>
        <v>No</v>
      </c>
      <c r="BD428" s="22" t="str">
        <f aca="false">IF(COUNTIF('Plan 9+1 (con Pehuamar)'!$A$2:$A$227,A428)&gt;0,"Sí","No")</f>
        <v>No</v>
      </c>
    </row>
    <row r="429" customFormat="false" ht="15" hidden="false" customHeight="true" outlineLevel="0" collapsed="false">
      <c r="A429" s="6" t="n">
        <v>403987</v>
      </c>
      <c r="B429" s="6" t="n">
        <v>2</v>
      </c>
      <c r="C429" s="6" t="n">
        <v>206</v>
      </c>
      <c r="D429" s="6" t="s">
        <v>444</v>
      </c>
      <c r="E429" s="6" t="s">
        <v>638</v>
      </c>
      <c r="F429" s="6" t="s">
        <v>201</v>
      </c>
      <c r="G429" s="6" t="s">
        <v>129</v>
      </c>
      <c r="H429" s="6" t="s">
        <v>197</v>
      </c>
      <c r="I429" s="27" t="n">
        <v>0</v>
      </c>
      <c r="J429" s="27" t="n">
        <v>0</v>
      </c>
      <c r="K429" s="27" t="n">
        <v>9.9</v>
      </c>
      <c r="L429" s="28" t="n">
        <f aca="false">I429+J429</f>
        <v>0</v>
      </c>
      <c r="M429" s="28" t="n">
        <f aca="false">L429+K429</f>
        <v>9.9</v>
      </c>
      <c r="N429" s="22" t="str">
        <f aca="false">IF(I429&gt;0,"Sí","No")</f>
        <v>No</v>
      </c>
      <c r="O429" s="22" t="str">
        <f aca="false">IF(J429&gt;0,"Sí","No")</f>
        <v>No</v>
      </c>
      <c r="P429" s="22" t="str">
        <f aca="false">IF(K429&gt;0,"Sí","No")</f>
        <v>Sí</v>
      </c>
      <c r="Q429" s="22" t="str">
        <f aca="false">IF(OR(I429&gt;0,J429&gt;0),"Sí","No")</f>
        <v>No</v>
      </c>
      <c r="R429" s="27"/>
      <c r="S429" s="27"/>
      <c r="T429" s="27"/>
      <c r="U429" s="27"/>
      <c r="V429" s="27"/>
      <c r="W429" s="12" t="str">
        <f aca="false">IF(AND(I429&gt;0,R429&gt;0),(S429-R429)/R429,"")</f>
        <v/>
      </c>
      <c r="X429" s="12" t="str">
        <f aca="false">IF(AND(J429&gt;0,T429&gt;0),(U429-T429)/T429,"")</f>
        <v/>
      </c>
      <c r="Y429" s="12" t="str">
        <f aca="false">IF(AND(K429&gt;0,V429&gt;0),(V429-Resumen!$B$7)/Resumen!$B$7,"")</f>
        <v/>
      </c>
      <c r="Z429" s="28" t="str">
        <f aca="false">IF(AND(K429&gt;0,I429&gt;0,V429&gt;0,S429&gt;0),V429-S429,"")</f>
        <v/>
      </c>
      <c r="AA429" s="12" t="str">
        <f aca="false">IF(Z429&lt;&gt;"",Z429/S429,"")</f>
        <v/>
      </c>
      <c r="AB429" s="28" t="str">
        <f aca="false">IF(AND(K429&gt;0,J429&gt;0,V429&gt;0,U429&gt;0),V429-U429,"")</f>
        <v/>
      </c>
      <c r="AC429" s="12" t="str">
        <f aca="false">IF(AB429&lt;&gt;"",AB429/U429,"")</f>
        <v/>
      </c>
      <c r="AD429" s="27" t="n">
        <v>0</v>
      </c>
      <c r="AE429" s="27" t="n">
        <v>0</v>
      </c>
      <c r="AF429" s="27" t="n">
        <v>0</v>
      </c>
      <c r="AG429" s="28" t="n">
        <f aca="false">AD429+AE429+AF429</f>
        <v>0</v>
      </c>
      <c r="AH429" s="12" t="str">
        <f aca="false">IF(AG429&gt;0,AD429/AG429,"")</f>
        <v/>
      </c>
      <c r="AI429" s="27" t="n">
        <v>0</v>
      </c>
      <c r="AJ429" s="27" t="n">
        <v>0</v>
      </c>
      <c r="AK429" s="27" t="n">
        <v>0</v>
      </c>
      <c r="AL429" s="22" t="str">
        <f aca="false">IF(OR(AJ429&gt;0,AK429&gt;0),"Sí","No")</f>
        <v>No</v>
      </c>
      <c r="AM429" s="6"/>
      <c r="AN429" s="6"/>
      <c r="AO429" s="12" t="n">
        <f aca="false">IF(M429&gt;0,K429/M429,"")</f>
        <v>1</v>
      </c>
      <c r="AP429" s="22" t="str">
        <f aca="false">IF(M429&gt;=Resumen!$B$5,"Alto","Bajo")</f>
        <v>Bajo</v>
      </c>
      <c r="AQ429" s="22" t="str">
        <f aca="false">IF(AO429&gt;=Resumen!$B$28,"Alto","Bajo")</f>
        <v>Alto</v>
      </c>
      <c r="AR429" s="22" t="str">
        <f aca="false">AP429&amp;" Potencial / "&amp;AQ429&amp;" Share"</f>
        <v>Bajo Potencial / Alto Share</v>
      </c>
      <c r="AS429" s="22" t="str">
        <f aca="false">IF(Q429="Sí",IF(AO429&gt;=Resumen!$B$29,"Alto","Bajo"),"")</f>
        <v/>
      </c>
      <c r="AT429" s="22" t="str">
        <f aca="false">IF(AS429&lt;&gt;"",AP429&amp;" Potencial / "&amp;AS429&amp;" Share","")</f>
        <v/>
      </c>
      <c r="AU429" s="22" t="str">
        <f aca="false">IF(AH429="","Sin dato",IF(AH429-AO429&gt;Resumen!$B$6,"Sobre-exhibido",IF(AO429-AH429&gt;Resumen!$B$6,"Sub-exhibido","En línea")))</f>
        <v>Sin dato</v>
      </c>
      <c r="AV429" s="22" t="str">
        <f aca="false">IF(AT429="","",IF(AT429="Alto Potencial / Bajo Share",1,IF(AT429="Alto Potencial / Alto Share",2,IF(AT429="Bajo Potencial / Alto Share",3,4))))</f>
        <v/>
      </c>
      <c r="AW429" s="22" t="str">
        <f aca="false">IF(Q429="No","Sin competencia directa",IF(AV429=1,"1 - Foco Conquista (Alto Pot / Bajo Share)",IF(AV429=2,"2 - Foco Defensa (Alto Pot / Alto Share)",IF(AV429=3,"3 - Monitoreo (Bajo Pot / Alto Share)","4 - Baja Prioridad (Bajo Pot / Bajo Share)"))))</f>
        <v>Sin competencia directa</v>
      </c>
      <c r="AX429" s="12" t="str">
        <f aca="false">IF(OR(IFERROR(AND(W429&lt;&gt;"",Y429&lt;&gt;"",Y429-W429&gt;Resumen!$B$8),FALSE()),IFERROR(AND(X429&lt;&gt;"",Y429&lt;&gt;"",Y429-X429&gt;Resumen!$B$8),FALSE())),MAX(IF(IFERROR(AND(W429&lt;&gt;"",Y429&lt;&gt;"",Y429-W429&gt;Resumen!$B$8),FALSE()),Y429-W429,0),IF(IFERROR(AND(X429&lt;&gt;"",Y429&lt;&gt;"",Y429-X429&gt;Resumen!$B$8),FALSE()),Y429-X429,0)),"")</f>
        <v/>
      </c>
      <c r="AY429" s="22" t="str">
        <f aca="false">IF(OR(IFERROR(AND(W429&lt;&gt;"",Y429&lt;&gt;"",Y429-W429&gt;Resumen!$B$8),FALSE()),IFERROR(AND(X429&lt;&gt;"",Y429&lt;&gt;"",Y429-X429&gt;Resumen!$B$8),FALSE())),TRIM("Lays tiene mayor markup que "&amp;IF(IFERROR(AND(W429&lt;&gt;"",Y429&lt;&gt;"",Y429-W429&gt;Resumen!$B$8),FALSE()),"Quento ","")&amp;IF(IFERROR(AND(X429&lt;&gt;"",Y429&lt;&gt;"",Y429-X429&gt;Resumen!$B$8),FALSE()),"Julicroc ","")&amp;"en este PDV"),"")</f>
        <v/>
      </c>
      <c r="AZ429" s="22" t="str">
        <f aca="false">IF(COUNTIF('Plan Pehuamar - Lista'!$A$2:$A$167,A429)&gt;0,"Sí","No")</f>
        <v>No</v>
      </c>
      <c r="BA429" s="22" t="str">
        <f aca="false">IF(COUNTIF('Plan Combo 9+1'!$A$2:$A$226,A429)&gt;0,"Sí","No")</f>
        <v>No</v>
      </c>
      <c r="BB429" s="22" t="str">
        <f aca="false">IF(AH429="","No",IF(BA429="Sí",IF((AO429-AH429)&gt;Resumen!$B$6,"Sí","No"),IF((AO429-AH429)&gt;=Resumen!$B$132,"Sí","No")))</f>
        <v>No</v>
      </c>
      <c r="BC429" s="22" t="str">
        <f aca="false">IF(AND(N429="Sí",AL429="Sí",AI429=0),"Sí","No")</f>
        <v>No</v>
      </c>
      <c r="BD429" s="22" t="str">
        <f aca="false">IF(COUNTIF('Plan 9+1 (con Pehuamar)'!$A$2:$A$227,A429)&gt;0,"Sí","No")</f>
        <v>No</v>
      </c>
    </row>
    <row r="430" customFormat="false" ht="15" hidden="false" customHeight="true" outlineLevel="0" collapsed="false">
      <c r="A430" s="6" t="n">
        <v>400378</v>
      </c>
      <c r="B430" s="6" t="n">
        <v>3</v>
      </c>
      <c r="C430" s="6" t="n">
        <v>301</v>
      </c>
      <c r="D430" s="6" t="s">
        <v>194</v>
      </c>
      <c r="E430" s="6" t="s">
        <v>639</v>
      </c>
      <c r="F430" s="6" t="s">
        <v>201</v>
      </c>
      <c r="G430" s="6" t="s">
        <v>129</v>
      </c>
      <c r="H430" s="6" t="s">
        <v>197</v>
      </c>
      <c r="I430" s="27" t="n">
        <v>15</v>
      </c>
      <c r="J430" s="27" t="n">
        <v>0</v>
      </c>
      <c r="K430" s="27" t="n">
        <v>10</v>
      </c>
      <c r="L430" s="28" t="n">
        <f aca="false">I430+J430</f>
        <v>15</v>
      </c>
      <c r="M430" s="28" t="n">
        <f aca="false">L430+K430</f>
        <v>25</v>
      </c>
      <c r="N430" s="22" t="str">
        <f aca="false">IF(I430&gt;0,"Sí","No")</f>
        <v>Sí</v>
      </c>
      <c r="O430" s="22" t="str">
        <f aca="false">IF(J430&gt;0,"Sí","No")</f>
        <v>No</v>
      </c>
      <c r="P430" s="22" t="str">
        <f aca="false">IF(K430&gt;0,"Sí","No")</f>
        <v>Sí</v>
      </c>
      <c r="Q430" s="22" t="str">
        <f aca="false">IF(OR(I430&gt;0,J430&gt;0),"Sí","No")</f>
        <v>Sí</v>
      </c>
      <c r="R430" s="27" t="n">
        <v>1750</v>
      </c>
      <c r="S430" s="27" t="n">
        <v>2200</v>
      </c>
      <c r="T430" s="27"/>
      <c r="U430" s="27"/>
      <c r="V430" s="27" t="n">
        <v>3200</v>
      </c>
      <c r="W430" s="12" t="n">
        <f aca="false">IF(AND(I430&gt;0,R430&gt;0),(S430-R430)/R430,"")</f>
        <v>0.257142857142857</v>
      </c>
      <c r="X430" s="12" t="str">
        <f aca="false">IF(AND(J430&gt;0,T430&gt;0),(U430-T430)/T430,"")</f>
        <v/>
      </c>
      <c r="Y430" s="12" t="n">
        <f aca="false">IF(AND(K430&gt;0,V430&gt;0),(V430-Resumen!$B$7)/Resumen!$B$7,"")</f>
        <v>0.28</v>
      </c>
      <c r="Z430" s="28" t="n">
        <f aca="false">IF(AND(K430&gt;0,I430&gt;0,V430&gt;0,S430&gt;0),V430-S430,"")</f>
        <v>1000</v>
      </c>
      <c r="AA430" s="12" t="n">
        <f aca="false">IF(Z430&lt;&gt;"",Z430/S430,"")</f>
        <v>0.454545454545455</v>
      </c>
      <c r="AB430" s="28" t="str">
        <f aca="false">IF(AND(K430&gt;0,J430&gt;0,V430&gt;0,U430&gt;0),V430-U430,"")</f>
        <v/>
      </c>
      <c r="AC430" s="12" t="str">
        <f aca="false">IF(AB430&lt;&gt;"",AB430/U430,"")</f>
        <v/>
      </c>
      <c r="AD430" s="27" t="n">
        <v>0</v>
      </c>
      <c r="AE430" s="27" t="n">
        <v>3</v>
      </c>
      <c r="AF430" s="27" t="n">
        <v>0</v>
      </c>
      <c r="AG430" s="28" t="n">
        <f aca="false">AD430+AE430+AF430</f>
        <v>3</v>
      </c>
      <c r="AH430" s="12" t="n">
        <f aca="false">IF(AG430&gt;0,AD430/AG430,"")</f>
        <v>0</v>
      </c>
      <c r="AI430" s="27" t="n">
        <v>0</v>
      </c>
      <c r="AJ430" s="27" t="n">
        <v>0</v>
      </c>
      <c r="AK430" s="27" t="n">
        <v>0</v>
      </c>
      <c r="AL430" s="22" t="str">
        <f aca="false">IF(OR(AJ430&gt;0,AK430&gt;0),"Sí","No")</f>
        <v>No</v>
      </c>
      <c r="AM430" s="6" t="s">
        <v>397</v>
      </c>
      <c r="AN430" s="6"/>
      <c r="AO430" s="12" t="n">
        <f aca="false">IF(M430&gt;0,K430/M430,"")</f>
        <v>0.4</v>
      </c>
      <c r="AP430" s="22" t="str">
        <f aca="false">IF(M430&gt;=Resumen!$B$5,"Alto","Bajo")</f>
        <v>Bajo</v>
      </c>
      <c r="AQ430" s="22" t="str">
        <f aca="false">IF(AO430&gt;=Resumen!$B$28,"Alto","Bajo")</f>
        <v>Alto</v>
      </c>
      <c r="AR430" s="22" t="str">
        <f aca="false">AP430&amp;" Potencial / "&amp;AQ430&amp;" Share"</f>
        <v>Bajo Potencial / Alto Share</v>
      </c>
      <c r="AS430" s="22" t="str">
        <f aca="false">IF(Q430="Sí",IF(AO430&gt;=Resumen!$B$29,"Alto","Bajo"),"")</f>
        <v>Bajo</v>
      </c>
      <c r="AT430" s="22" t="str">
        <f aca="false">IF(AS430&lt;&gt;"",AP430&amp;" Potencial / "&amp;AS430&amp;" Share","")</f>
        <v>Bajo Potencial / Bajo Share</v>
      </c>
      <c r="AU430" s="22" t="str">
        <f aca="false">IF(AH430="","Sin dato",IF(AH430-AO430&gt;Resumen!$B$6,"Sobre-exhibido",IF(AO430-AH430&gt;Resumen!$B$6,"Sub-exhibido","En línea")))</f>
        <v>Sub-exhibido</v>
      </c>
      <c r="AV430" s="22" t="n">
        <f aca="false">IF(AT430="","",IF(AT430="Alto Potencial / Bajo Share",1,IF(AT430="Alto Potencial / Alto Share",2,IF(AT430="Bajo Potencial / Alto Share",3,4))))</f>
        <v>4</v>
      </c>
      <c r="AW430" s="22" t="str">
        <f aca="false">IF(Q430="No","Sin competencia directa",IF(AV430=1,"1 - Foco Conquista (Alto Pot / Bajo Share)",IF(AV430=2,"2 - Foco Defensa (Alto Pot / Alto Share)",IF(AV430=3,"3 - Monitoreo (Bajo Pot / Alto Share)","4 - Baja Prioridad (Bajo Pot / Bajo Share)"))))</f>
        <v>4 - Baja Prioridad (Bajo Pot / Bajo Share)</v>
      </c>
      <c r="AX430" s="12" t="str">
        <f aca="false">IF(OR(IFERROR(AND(W430&lt;&gt;"",Y430&lt;&gt;"",Y430-W430&gt;Resumen!$B$8),FALSE()),IFERROR(AND(X430&lt;&gt;"",Y430&lt;&gt;"",Y430-X430&gt;Resumen!$B$8),FALSE())),MAX(IF(IFERROR(AND(W430&lt;&gt;"",Y430&lt;&gt;"",Y430-W430&gt;Resumen!$B$8),FALSE()),Y430-W430,0),IF(IFERROR(AND(X430&lt;&gt;"",Y430&lt;&gt;"",Y430-X430&gt;Resumen!$B$8),FALSE()),Y430-X430,0)),"")</f>
        <v/>
      </c>
      <c r="AY430" s="22" t="str">
        <f aca="false">IF(OR(IFERROR(AND(W430&lt;&gt;"",Y430&lt;&gt;"",Y430-W430&gt;Resumen!$B$8),FALSE()),IFERROR(AND(X430&lt;&gt;"",Y430&lt;&gt;"",Y430-X430&gt;Resumen!$B$8),FALSE())),TRIM("Lays tiene mayor markup que "&amp;IF(IFERROR(AND(W430&lt;&gt;"",Y430&lt;&gt;"",Y430-W430&gt;Resumen!$B$8),FALSE()),"Quento ","")&amp;IF(IFERROR(AND(X430&lt;&gt;"",Y430&lt;&gt;"",Y430-X430&gt;Resumen!$B$8),FALSE()),"Julicroc ","")&amp;"en este PDV"),"")</f>
        <v/>
      </c>
      <c r="AZ430" s="22" t="str">
        <f aca="false">IF(COUNTIF('Plan Pehuamar - Lista'!$A$2:$A$167,A430)&gt;0,"Sí","No")</f>
        <v>No</v>
      </c>
      <c r="BA430" s="22" t="str">
        <f aca="false">IF(COUNTIF('Plan Combo 9+1'!$A$2:$A$226,A430)&gt;0,"Sí","No")</f>
        <v>No</v>
      </c>
      <c r="BB430" s="22" t="str">
        <f aca="false">IF(AH430="","No",IF(BA430="Sí",IF((AO430-AH430)&gt;Resumen!$B$6,"Sí","No"),IF((AO430-AH430)&gt;=Resumen!$B$132,"Sí","No")))</f>
        <v>Sí</v>
      </c>
      <c r="BC430" s="22" t="str">
        <f aca="false">IF(AND(N430="Sí",AL430="Sí",AI430=0),"Sí","No")</f>
        <v>No</v>
      </c>
      <c r="BD430" s="22" t="str">
        <f aca="false">IF(COUNTIF('Plan 9+1 (con Pehuamar)'!$A$2:$A$227,A430)&gt;0,"Sí","No")</f>
        <v>No</v>
      </c>
    </row>
    <row r="431" customFormat="false" ht="15" hidden="false" customHeight="true" outlineLevel="0" collapsed="false">
      <c r="A431" s="6" t="n">
        <v>400431</v>
      </c>
      <c r="B431" s="6" t="n">
        <v>3</v>
      </c>
      <c r="C431" s="6" t="n">
        <v>301</v>
      </c>
      <c r="D431" s="6" t="s">
        <v>194</v>
      </c>
      <c r="E431" s="6" t="s">
        <v>640</v>
      </c>
      <c r="F431" s="6" t="s">
        <v>196</v>
      </c>
      <c r="G431" s="6" t="s">
        <v>129</v>
      </c>
      <c r="H431" s="6" t="s">
        <v>197</v>
      </c>
      <c r="I431" s="27" t="n">
        <v>0</v>
      </c>
      <c r="J431" s="27" t="n">
        <v>0</v>
      </c>
      <c r="K431" s="27" t="n">
        <v>0.2</v>
      </c>
      <c r="L431" s="28" t="n">
        <f aca="false">I431+J431</f>
        <v>0</v>
      </c>
      <c r="M431" s="28" t="n">
        <f aca="false">L431+K431</f>
        <v>0.2</v>
      </c>
      <c r="N431" s="22" t="str">
        <f aca="false">IF(I431&gt;0,"Sí","No")</f>
        <v>No</v>
      </c>
      <c r="O431" s="22" t="str">
        <f aca="false">IF(J431&gt;0,"Sí","No")</f>
        <v>No</v>
      </c>
      <c r="P431" s="22" t="str">
        <f aca="false">IF(K431&gt;0,"Sí","No")</f>
        <v>Sí</v>
      </c>
      <c r="Q431" s="22" t="str">
        <f aca="false">IF(OR(I431&gt;0,J431&gt;0),"Sí","No")</f>
        <v>No</v>
      </c>
      <c r="R431" s="27"/>
      <c r="S431" s="27"/>
      <c r="T431" s="27"/>
      <c r="U431" s="27"/>
      <c r="V431" s="27"/>
      <c r="W431" s="12" t="str">
        <f aca="false">IF(AND(I431&gt;0,R431&gt;0),(S431-R431)/R431,"")</f>
        <v/>
      </c>
      <c r="X431" s="12" t="str">
        <f aca="false">IF(AND(J431&gt;0,T431&gt;0),(U431-T431)/T431,"")</f>
        <v/>
      </c>
      <c r="Y431" s="12" t="str">
        <f aca="false">IF(AND(K431&gt;0,V431&gt;0),(V431-Resumen!$B$7)/Resumen!$B$7,"")</f>
        <v/>
      </c>
      <c r="Z431" s="28" t="str">
        <f aca="false">IF(AND(K431&gt;0,I431&gt;0,V431&gt;0,S431&gt;0),V431-S431,"")</f>
        <v/>
      </c>
      <c r="AA431" s="12" t="str">
        <f aca="false">IF(Z431&lt;&gt;"",Z431/S431,"")</f>
        <v/>
      </c>
      <c r="AB431" s="28" t="str">
        <f aca="false">IF(AND(K431&gt;0,J431&gt;0,V431&gt;0,U431&gt;0),V431-U431,"")</f>
        <v/>
      </c>
      <c r="AC431" s="12" t="str">
        <f aca="false">IF(AB431&lt;&gt;"",AB431/U431,"")</f>
        <v/>
      </c>
      <c r="AD431" s="27" t="n">
        <v>0</v>
      </c>
      <c r="AE431" s="27" t="n">
        <v>0</v>
      </c>
      <c r="AF431" s="27" t="n">
        <v>0</v>
      </c>
      <c r="AG431" s="28" t="n">
        <f aca="false">AD431+AE431+AF431</f>
        <v>0</v>
      </c>
      <c r="AH431" s="12" t="str">
        <f aca="false">IF(AG431&gt;0,AD431/AG431,"")</f>
        <v/>
      </c>
      <c r="AI431" s="27" t="n">
        <v>0</v>
      </c>
      <c r="AJ431" s="27" t="n">
        <v>0</v>
      </c>
      <c r="AK431" s="27" t="n">
        <v>0</v>
      </c>
      <c r="AL431" s="22" t="str">
        <f aca="false">IF(OR(AJ431&gt;0,AK431&gt;0),"Sí","No")</f>
        <v>No</v>
      </c>
      <c r="AM431" s="6"/>
      <c r="AN431" s="6"/>
      <c r="AO431" s="12" t="n">
        <f aca="false">IF(M431&gt;0,K431/M431,"")</f>
        <v>1</v>
      </c>
      <c r="AP431" s="22" t="str">
        <f aca="false">IF(M431&gt;=Resumen!$B$5,"Alto","Bajo")</f>
        <v>Bajo</v>
      </c>
      <c r="AQ431" s="22" t="str">
        <f aca="false">IF(AO431&gt;=Resumen!$B$28,"Alto","Bajo")</f>
        <v>Alto</v>
      </c>
      <c r="AR431" s="22" t="str">
        <f aca="false">AP431&amp;" Potencial / "&amp;AQ431&amp;" Share"</f>
        <v>Bajo Potencial / Alto Share</v>
      </c>
      <c r="AS431" s="22" t="str">
        <f aca="false">IF(Q431="Sí",IF(AO431&gt;=Resumen!$B$29,"Alto","Bajo"),"")</f>
        <v/>
      </c>
      <c r="AT431" s="22" t="str">
        <f aca="false">IF(AS431&lt;&gt;"",AP431&amp;" Potencial / "&amp;AS431&amp;" Share","")</f>
        <v/>
      </c>
      <c r="AU431" s="22" t="str">
        <f aca="false">IF(AH431="","Sin dato",IF(AH431-AO431&gt;Resumen!$B$6,"Sobre-exhibido",IF(AO431-AH431&gt;Resumen!$B$6,"Sub-exhibido","En línea")))</f>
        <v>Sin dato</v>
      </c>
      <c r="AV431" s="22" t="str">
        <f aca="false">IF(AT431="","",IF(AT431="Alto Potencial / Bajo Share",1,IF(AT431="Alto Potencial / Alto Share",2,IF(AT431="Bajo Potencial / Alto Share",3,4))))</f>
        <v/>
      </c>
      <c r="AW431" s="22" t="str">
        <f aca="false">IF(Q431="No","Sin competencia directa",IF(AV431=1,"1 - Foco Conquista (Alto Pot / Bajo Share)",IF(AV431=2,"2 - Foco Defensa (Alto Pot / Alto Share)",IF(AV431=3,"3 - Monitoreo (Bajo Pot / Alto Share)","4 - Baja Prioridad (Bajo Pot / Bajo Share)"))))</f>
        <v>Sin competencia directa</v>
      </c>
      <c r="AX431" s="12" t="str">
        <f aca="false">IF(OR(IFERROR(AND(W431&lt;&gt;"",Y431&lt;&gt;"",Y431-W431&gt;Resumen!$B$8),FALSE()),IFERROR(AND(X431&lt;&gt;"",Y431&lt;&gt;"",Y431-X431&gt;Resumen!$B$8),FALSE())),MAX(IF(IFERROR(AND(W431&lt;&gt;"",Y431&lt;&gt;"",Y431-W431&gt;Resumen!$B$8),FALSE()),Y431-W431,0),IF(IFERROR(AND(X431&lt;&gt;"",Y431&lt;&gt;"",Y431-X431&gt;Resumen!$B$8),FALSE()),Y431-X431,0)),"")</f>
        <v/>
      </c>
      <c r="AY431" s="22" t="str">
        <f aca="false">IF(OR(IFERROR(AND(W431&lt;&gt;"",Y431&lt;&gt;"",Y431-W431&gt;Resumen!$B$8),FALSE()),IFERROR(AND(X431&lt;&gt;"",Y431&lt;&gt;"",Y431-X431&gt;Resumen!$B$8),FALSE())),TRIM("Lays tiene mayor markup que "&amp;IF(IFERROR(AND(W431&lt;&gt;"",Y431&lt;&gt;"",Y431-W431&gt;Resumen!$B$8),FALSE()),"Quento ","")&amp;IF(IFERROR(AND(X431&lt;&gt;"",Y431&lt;&gt;"",Y431-X431&gt;Resumen!$B$8),FALSE()),"Julicroc ","")&amp;"en este PDV"),"")</f>
        <v/>
      </c>
      <c r="AZ431" s="22" t="str">
        <f aca="false">IF(COUNTIF('Plan Pehuamar - Lista'!$A$2:$A$167,A431)&gt;0,"Sí","No")</f>
        <v>No</v>
      </c>
      <c r="BA431" s="22" t="str">
        <f aca="false">IF(COUNTIF('Plan Combo 9+1'!$A$2:$A$226,A431)&gt;0,"Sí","No")</f>
        <v>No</v>
      </c>
      <c r="BB431" s="22" t="str">
        <f aca="false">IF(AH431="","No",IF(BA431="Sí",IF((AO431-AH431)&gt;Resumen!$B$6,"Sí","No"),IF((AO431-AH431)&gt;=Resumen!$B$132,"Sí","No")))</f>
        <v>No</v>
      </c>
      <c r="BC431" s="22" t="str">
        <f aca="false">IF(AND(N431="Sí",AL431="Sí",AI431=0),"Sí","No")</f>
        <v>No</v>
      </c>
      <c r="BD431" s="22" t="str">
        <f aca="false">IF(COUNTIF('Plan 9+1 (con Pehuamar)'!$A$2:$A$227,A431)&gt;0,"Sí","No")</f>
        <v>No</v>
      </c>
    </row>
    <row r="432" customFormat="false" ht="15" hidden="false" customHeight="true" outlineLevel="0" collapsed="false">
      <c r="A432" s="6" t="n">
        <v>400507</v>
      </c>
      <c r="B432" s="6" t="n">
        <v>3</v>
      </c>
      <c r="C432" s="6" t="n">
        <v>301</v>
      </c>
      <c r="D432" s="6" t="s">
        <v>194</v>
      </c>
      <c r="E432" s="6" t="s">
        <v>641</v>
      </c>
      <c r="F432" s="6" t="s">
        <v>201</v>
      </c>
      <c r="G432" s="6" t="s">
        <v>129</v>
      </c>
      <c r="H432" s="6" t="s">
        <v>197</v>
      </c>
      <c r="I432" s="27" t="n">
        <v>35</v>
      </c>
      <c r="J432" s="27" t="n">
        <v>0</v>
      </c>
      <c r="K432" s="27" t="n">
        <v>65</v>
      </c>
      <c r="L432" s="28" t="n">
        <f aca="false">I432+J432</f>
        <v>35</v>
      </c>
      <c r="M432" s="28" t="n">
        <f aca="false">L432+K432</f>
        <v>100</v>
      </c>
      <c r="N432" s="22" t="str">
        <f aca="false">IF(I432&gt;0,"Sí","No")</f>
        <v>Sí</v>
      </c>
      <c r="O432" s="22" t="str">
        <f aca="false">IF(J432&gt;0,"Sí","No")</f>
        <v>No</v>
      </c>
      <c r="P432" s="22" t="str">
        <f aca="false">IF(K432&gt;0,"Sí","No")</f>
        <v>Sí</v>
      </c>
      <c r="Q432" s="22" t="str">
        <f aca="false">IF(OR(I432&gt;0,J432&gt;0),"Sí","No")</f>
        <v>Sí</v>
      </c>
      <c r="R432" s="27" t="n">
        <v>1750</v>
      </c>
      <c r="S432" s="27" t="n">
        <v>2400</v>
      </c>
      <c r="T432" s="27"/>
      <c r="U432" s="27"/>
      <c r="V432" s="27" t="n">
        <v>3400</v>
      </c>
      <c r="W432" s="12" t="n">
        <f aca="false">IF(AND(I432&gt;0,R432&gt;0),(S432-R432)/R432,"")</f>
        <v>0.371428571428571</v>
      </c>
      <c r="X432" s="12" t="str">
        <f aca="false">IF(AND(J432&gt;0,T432&gt;0),(U432-T432)/T432,"")</f>
        <v/>
      </c>
      <c r="Y432" s="12" t="n">
        <f aca="false">IF(AND(K432&gt;0,V432&gt;0),(V432-Resumen!$B$7)/Resumen!$B$7,"")</f>
        <v>0.36</v>
      </c>
      <c r="Z432" s="28" t="n">
        <f aca="false">IF(AND(K432&gt;0,I432&gt;0,V432&gt;0,S432&gt;0),V432-S432,"")</f>
        <v>1000</v>
      </c>
      <c r="AA432" s="12" t="n">
        <f aca="false">IF(Z432&lt;&gt;"",Z432/S432,"")</f>
        <v>0.416666666666667</v>
      </c>
      <c r="AB432" s="28" t="str">
        <f aca="false">IF(AND(K432&gt;0,J432&gt;0,V432&gt;0,U432&gt;0),V432-U432,"")</f>
        <v/>
      </c>
      <c r="AC432" s="12" t="str">
        <f aca="false">IF(AB432&lt;&gt;"",AB432/U432,"")</f>
        <v/>
      </c>
      <c r="AD432" s="27" t="n">
        <v>1</v>
      </c>
      <c r="AE432" s="27" t="n">
        <v>3</v>
      </c>
      <c r="AF432" s="27" t="n">
        <v>1</v>
      </c>
      <c r="AG432" s="28" t="n">
        <f aca="false">AD432+AE432+AF432</f>
        <v>5</v>
      </c>
      <c r="AH432" s="12" t="n">
        <f aca="false">IF(AG432&gt;0,AD432/AG432,"")</f>
        <v>0.2</v>
      </c>
      <c r="AI432" s="27" t="n">
        <v>1</v>
      </c>
      <c r="AJ432" s="27" t="n">
        <v>1</v>
      </c>
      <c r="AK432" s="27" t="n">
        <v>0</v>
      </c>
      <c r="AL432" s="22" t="str">
        <f aca="false">IF(OR(AJ432&gt;0,AK432&gt;0),"Sí","No")</f>
        <v>Sí</v>
      </c>
      <c r="AM432" s="6" t="s">
        <v>397</v>
      </c>
      <c r="AN432" s="6"/>
      <c r="AO432" s="12" t="n">
        <f aca="false">IF(M432&gt;0,K432/M432,"")</f>
        <v>0.65</v>
      </c>
      <c r="AP432" s="22" t="str">
        <f aca="false">IF(M432&gt;=Resumen!$B$5,"Alto","Bajo")</f>
        <v>Alto</v>
      </c>
      <c r="AQ432" s="22" t="str">
        <f aca="false">IF(AO432&gt;=Resumen!$B$28,"Alto","Bajo")</f>
        <v>Alto</v>
      </c>
      <c r="AR432" s="22" t="str">
        <f aca="false">AP432&amp;" Potencial / "&amp;AQ432&amp;" Share"</f>
        <v>Alto Potencial / Alto Share</v>
      </c>
      <c r="AS432" s="22" t="str">
        <f aca="false">IF(Q432="Sí",IF(AO432&gt;=Resumen!$B$29,"Alto","Bajo"),"")</f>
        <v>Alto</v>
      </c>
      <c r="AT432" s="22" t="str">
        <f aca="false">IF(AS432&lt;&gt;"",AP432&amp;" Potencial / "&amp;AS432&amp;" Share","")</f>
        <v>Alto Potencial / Alto Share</v>
      </c>
      <c r="AU432" s="22" t="str">
        <f aca="false">IF(AH432="","Sin dato",IF(AH432-AO432&gt;Resumen!$B$6,"Sobre-exhibido",IF(AO432-AH432&gt;Resumen!$B$6,"Sub-exhibido","En línea")))</f>
        <v>Sub-exhibido</v>
      </c>
      <c r="AV432" s="22" t="n">
        <f aca="false">IF(AT432="","",IF(AT432="Alto Potencial / Bajo Share",1,IF(AT432="Alto Potencial / Alto Share",2,IF(AT432="Bajo Potencial / Alto Share",3,4))))</f>
        <v>2</v>
      </c>
      <c r="AW432" s="22" t="str">
        <f aca="false">IF(Q432="No","Sin competencia directa",IF(AV432=1,"1 - Foco Conquista (Alto Pot / Bajo Share)",IF(AV432=2,"2 - Foco Defensa (Alto Pot / Alto Share)",IF(AV432=3,"3 - Monitoreo (Bajo Pot / Alto Share)","4 - Baja Prioridad (Bajo Pot / Bajo Share)"))))</f>
        <v>2 - Foco Defensa (Alto Pot / Alto Share)</v>
      </c>
      <c r="AX432" s="12" t="str">
        <f aca="false">IF(OR(IFERROR(AND(W432&lt;&gt;"",Y432&lt;&gt;"",Y432-W432&gt;Resumen!$B$8),FALSE()),IFERROR(AND(X432&lt;&gt;"",Y432&lt;&gt;"",Y432-X432&gt;Resumen!$B$8),FALSE())),MAX(IF(IFERROR(AND(W432&lt;&gt;"",Y432&lt;&gt;"",Y432-W432&gt;Resumen!$B$8),FALSE()),Y432-W432,0),IF(IFERROR(AND(X432&lt;&gt;"",Y432&lt;&gt;"",Y432-X432&gt;Resumen!$B$8),FALSE()),Y432-X432,0)),"")</f>
        <v/>
      </c>
      <c r="AY432" s="22" t="str">
        <f aca="false">IF(OR(IFERROR(AND(W432&lt;&gt;"",Y432&lt;&gt;"",Y432-W432&gt;Resumen!$B$8),FALSE()),IFERROR(AND(X432&lt;&gt;"",Y432&lt;&gt;"",Y432-X432&gt;Resumen!$B$8),FALSE())),TRIM("Lays tiene mayor markup que "&amp;IF(IFERROR(AND(W432&lt;&gt;"",Y432&lt;&gt;"",Y432-W432&gt;Resumen!$B$8),FALSE()),"Quento ","")&amp;IF(IFERROR(AND(X432&lt;&gt;"",Y432&lt;&gt;"",Y432-X432&gt;Resumen!$B$8),FALSE()),"Julicroc ","")&amp;"en este PDV"),"")</f>
        <v/>
      </c>
      <c r="AZ432" s="22" t="str">
        <f aca="false">IF(COUNTIF('Plan Pehuamar - Lista'!$A$2:$A$167,A432)&gt;0,"Sí","No")</f>
        <v>No</v>
      </c>
      <c r="BA432" s="22" t="str">
        <f aca="false">IF(COUNTIF('Plan Combo 9+1'!$A$2:$A$226,A432)&gt;0,"Sí","No")</f>
        <v>No</v>
      </c>
      <c r="BB432" s="22" t="str">
        <f aca="false">IF(AH432="","No",IF(BA432="Sí",IF((AO432-AH432)&gt;Resumen!$B$6,"Sí","No"),IF((AO432-AH432)&gt;=Resumen!$B$132,"Sí","No")))</f>
        <v>Sí</v>
      </c>
      <c r="BC432" s="22" t="str">
        <f aca="false">IF(AND(N432="Sí",AL432="Sí",AI432=0),"Sí","No")</f>
        <v>No</v>
      </c>
      <c r="BD432" s="22" t="str">
        <f aca="false">IF(COUNTIF('Plan 9+1 (con Pehuamar)'!$A$2:$A$227,A432)&gt;0,"Sí","No")</f>
        <v>No</v>
      </c>
    </row>
    <row r="433" customFormat="false" ht="15" hidden="false" customHeight="true" outlineLevel="0" collapsed="false">
      <c r="A433" s="6" t="n">
        <v>400593</v>
      </c>
      <c r="B433" s="6" t="n">
        <v>3</v>
      </c>
      <c r="C433" s="6" t="n">
        <v>301</v>
      </c>
      <c r="D433" s="6" t="s">
        <v>194</v>
      </c>
      <c r="E433" s="6" t="s">
        <v>642</v>
      </c>
      <c r="F433" s="6" t="s">
        <v>196</v>
      </c>
      <c r="G433" s="6" t="s">
        <v>129</v>
      </c>
      <c r="H433" s="6" t="s">
        <v>197</v>
      </c>
      <c r="I433" s="27" t="n">
        <v>0</v>
      </c>
      <c r="J433" s="27" t="n">
        <v>0</v>
      </c>
      <c r="K433" s="27" t="n">
        <v>4.1</v>
      </c>
      <c r="L433" s="28" t="n">
        <f aca="false">I433+J433</f>
        <v>0</v>
      </c>
      <c r="M433" s="28" t="n">
        <f aca="false">L433+K433</f>
        <v>4.1</v>
      </c>
      <c r="N433" s="22" t="str">
        <f aca="false">IF(I433&gt;0,"Sí","No")</f>
        <v>No</v>
      </c>
      <c r="O433" s="22" t="str">
        <f aca="false">IF(J433&gt;0,"Sí","No")</f>
        <v>No</v>
      </c>
      <c r="P433" s="22" t="str">
        <f aca="false">IF(K433&gt;0,"Sí","No")</f>
        <v>Sí</v>
      </c>
      <c r="Q433" s="22" t="str">
        <f aca="false">IF(OR(I433&gt;0,J433&gt;0),"Sí","No")</f>
        <v>No</v>
      </c>
      <c r="R433" s="27"/>
      <c r="S433" s="27"/>
      <c r="T433" s="27"/>
      <c r="U433" s="27"/>
      <c r="V433" s="27"/>
      <c r="W433" s="12" t="str">
        <f aca="false">IF(AND(I433&gt;0,R433&gt;0),(S433-R433)/R433,"")</f>
        <v/>
      </c>
      <c r="X433" s="12" t="str">
        <f aca="false">IF(AND(J433&gt;0,T433&gt;0),(U433-T433)/T433,"")</f>
        <v/>
      </c>
      <c r="Y433" s="12" t="str">
        <f aca="false">IF(AND(K433&gt;0,V433&gt;0),(V433-Resumen!$B$7)/Resumen!$B$7,"")</f>
        <v/>
      </c>
      <c r="Z433" s="28" t="str">
        <f aca="false">IF(AND(K433&gt;0,I433&gt;0,V433&gt;0,S433&gt;0),V433-S433,"")</f>
        <v/>
      </c>
      <c r="AA433" s="12" t="str">
        <f aca="false">IF(Z433&lt;&gt;"",Z433/S433,"")</f>
        <v/>
      </c>
      <c r="AB433" s="28" t="str">
        <f aca="false">IF(AND(K433&gt;0,J433&gt;0,V433&gt;0,U433&gt;0),V433-U433,"")</f>
        <v/>
      </c>
      <c r="AC433" s="12" t="str">
        <f aca="false">IF(AB433&lt;&gt;"",AB433/U433,"")</f>
        <v/>
      </c>
      <c r="AD433" s="27" t="n">
        <v>0</v>
      </c>
      <c r="AE433" s="27" t="n">
        <v>0</v>
      </c>
      <c r="AF433" s="27" t="n">
        <v>0</v>
      </c>
      <c r="AG433" s="28" t="n">
        <f aca="false">AD433+AE433+AF433</f>
        <v>0</v>
      </c>
      <c r="AH433" s="12" t="str">
        <f aca="false">IF(AG433&gt;0,AD433/AG433,"")</f>
        <v/>
      </c>
      <c r="AI433" s="27" t="n">
        <v>0</v>
      </c>
      <c r="AJ433" s="27" t="n">
        <v>0</v>
      </c>
      <c r="AK433" s="27" t="n">
        <v>0</v>
      </c>
      <c r="AL433" s="22" t="str">
        <f aca="false">IF(OR(AJ433&gt;0,AK433&gt;0),"Sí","No")</f>
        <v>No</v>
      </c>
      <c r="AM433" s="6"/>
      <c r="AN433" s="6"/>
      <c r="AO433" s="12" t="n">
        <f aca="false">IF(M433&gt;0,K433/M433,"")</f>
        <v>1</v>
      </c>
      <c r="AP433" s="22" t="str">
        <f aca="false">IF(M433&gt;=Resumen!$B$5,"Alto","Bajo")</f>
        <v>Bajo</v>
      </c>
      <c r="AQ433" s="22" t="str">
        <f aca="false">IF(AO433&gt;=Resumen!$B$28,"Alto","Bajo")</f>
        <v>Alto</v>
      </c>
      <c r="AR433" s="22" t="str">
        <f aca="false">AP433&amp;" Potencial / "&amp;AQ433&amp;" Share"</f>
        <v>Bajo Potencial / Alto Share</v>
      </c>
      <c r="AS433" s="22" t="str">
        <f aca="false">IF(Q433="Sí",IF(AO433&gt;=Resumen!$B$29,"Alto","Bajo"),"")</f>
        <v/>
      </c>
      <c r="AT433" s="22" t="str">
        <f aca="false">IF(AS433&lt;&gt;"",AP433&amp;" Potencial / "&amp;AS433&amp;" Share","")</f>
        <v/>
      </c>
      <c r="AU433" s="22" t="str">
        <f aca="false">IF(AH433="","Sin dato",IF(AH433-AO433&gt;Resumen!$B$6,"Sobre-exhibido",IF(AO433-AH433&gt;Resumen!$B$6,"Sub-exhibido","En línea")))</f>
        <v>Sin dato</v>
      </c>
      <c r="AV433" s="22" t="str">
        <f aca="false">IF(AT433="","",IF(AT433="Alto Potencial / Bajo Share",1,IF(AT433="Alto Potencial / Alto Share",2,IF(AT433="Bajo Potencial / Alto Share",3,4))))</f>
        <v/>
      </c>
      <c r="AW433" s="22" t="str">
        <f aca="false">IF(Q433="No","Sin competencia directa",IF(AV433=1,"1 - Foco Conquista (Alto Pot / Bajo Share)",IF(AV433=2,"2 - Foco Defensa (Alto Pot / Alto Share)",IF(AV433=3,"3 - Monitoreo (Bajo Pot / Alto Share)","4 - Baja Prioridad (Bajo Pot / Bajo Share)"))))</f>
        <v>Sin competencia directa</v>
      </c>
      <c r="AX433" s="12" t="str">
        <f aca="false">IF(OR(IFERROR(AND(W433&lt;&gt;"",Y433&lt;&gt;"",Y433-W433&gt;Resumen!$B$8),FALSE()),IFERROR(AND(X433&lt;&gt;"",Y433&lt;&gt;"",Y433-X433&gt;Resumen!$B$8),FALSE())),MAX(IF(IFERROR(AND(W433&lt;&gt;"",Y433&lt;&gt;"",Y433-W433&gt;Resumen!$B$8),FALSE()),Y433-W433,0),IF(IFERROR(AND(X433&lt;&gt;"",Y433&lt;&gt;"",Y433-X433&gt;Resumen!$B$8),FALSE()),Y433-X433,0)),"")</f>
        <v/>
      </c>
      <c r="AY433" s="22" t="str">
        <f aca="false">IF(OR(IFERROR(AND(W433&lt;&gt;"",Y433&lt;&gt;"",Y433-W433&gt;Resumen!$B$8),FALSE()),IFERROR(AND(X433&lt;&gt;"",Y433&lt;&gt;"",Y433-X433&gt;Resumen!$B$8),FALSE())),TRIM("Lays tiene mayor markup que "&amp;IF(IFERROR(AND(W433&lt;&gt;"",Y433&lt;&gt;"",Y433-W433&gt;Resumen!$B$8),FALSE()),"Quento ","")&amp;IF(IFERROR(AND(X433&lt;&gt;"",Y433&lt;&gt;"",Y433-X433&gt;Resumen!$B$8),FALSE()),"Julicroc ","")&amp;"en este PDV"),"")</f>
        <v/>
      </c>
      <c r="AZ433" s="22" t="str">
        <f aca="false">IF(COUNTIF('Plan Pehuamar - Lista'!$A$2:$A$167,A433)&gt;0,"Sí","No")</f>
        <v>No</v>
      </c>
      <c r="BA433" s="22" t="str">
        <f aca="false">IF(COUNTIF('Plan Combo 9+1'!$A$2:$A$226,A433)&gt;0,"Sí","No")</f>
        <v>No</v>
      </c>
      <c r="BB433" s="22" t="str">
        <f aca="false">IF(AH433="","No",IF(BA433="Sí",IF((AO433-AH433)&gt;Resumen!$B$6,"Sí","No"),IF((AO433-AH433)&gt;=Resumen!$B$132,"Sí","No")))</f>
        <v>No</v>
      </c>
      <c r="BC433" s="22" t="str">
        <f aca="false">IF(AND(N433="Sí",AL433="Sí",AI433=0),"Sí","No")</f>
        <v>No</v>
      </c>
      <c r="BD433" s="22" t="str">
        <f aca="false">IF(COUNTIF('Plan 9+1 (con Pehuamar)'!$A$2:$A$227,A433)&gt;0,"Sí","No")</f>
        <v>No</v>
      </c>
    </row>
    <row r="434" customFormat="false" ht="15" hidden="false" customHeight="true" outlineLevel="0" collapsed="false">
      <c r="A434" s="6" t="n">
        <v>400596</v>
      </c>
      <c r="B434" s="6" t="n">
        <v>3</v>
      </c>
      <c r="C434" s="6" t="n">
        <v>301</v>
      </c>
      <c r="D434" s="6" t="s">
        <v>194</v>
      </c>
      <c r="E434" s="6" t="s">
        <v>643</v>
      </c>
      <c r="F434" s="6" t="s">
        <v>201</v>
      </c>
      <c r="G434" s="6" t="s">
        <v>129</v>
      </c>
      <c r="H434" s="6" t="s">
        <v>197</v>
      </c>
      <c r="I434" s="27" t="n">
        <v>0</v>
      </c>
      <c r="J434" s="27" t="n">
        <v>0</v>
      </c>
      <c r="K434" s="27" t="n">
        <v>0.9</v>
      </c>
      <c r="L434" s="28" t="n">
        <f aca="false">I434+J434</f>
        <v>0</v>
      </c>
      <c r="M434" s="28" t="n">
        <f aca="false">L434+K434</f>
        <v>0.9</v>
      </c>
      <c r="N434" s="22" t="str">
        <f aca="false">IF(I434&gt;0,"Sí","No")</f>
        <v>No</v>
      </c>
      <c r="O434" s="22" t="str">
        <f aca="false">IF(J434&gt;0,"Sí","No")</f>
        <v>No</v>
      </c>
      <c r="P434" s="22" t="str">
        <f aca="false">IF(K434&gt;0,"Sí","No")</f>
        <v>Sí</v>
      </c>
      <c r="Q434" s="22" t="str">
        <f aca="false">IF(OR(I434&gt;0,J434&gt;0),"Sí","No")</f>
        <v>No</v>
      </c>
      <c r="R434" s="27"/>
      <c r="S434" s="27"/>
      <c r="T434" s="27"/>
      <c r="U434" s="27"/>
      <c r="V434" s="27"/>
      <c r="W434" s="12" t="str">
        <f aca="false">IF(AND(I434&gt;0,R434&gt;0),(S434-R434)/R434,"")</f>
        <v/>
      </c>
      <c r="X434" s="12" t="str">
        <f aca="false">IF(AND(J434&gt;0,T434&gt;0),(U434-T434)/T434,"")</f>
        <v/>
      </c>
      <c r="Y434" s="12" t="str">
        <f aca="false">IF(AND(K434&gt;0,V434&gt;0),(V434-Resumen!$B$7)/Resumen!$B$7,"")</f>
        <v/>
      </c>
      <c r="Z434" s="28" t="str">
        <f aca="false">IF(AND(K434&gt;0,I434&gt;0,V434&gt;0,S434&gt;0),V434-S434,"")</f>
        <v/>
      </c>
      <c r="AA434" s="12" t="str">
        <f aca="false">IF(Z434&lt;&gt;"",Z434/S434,"")</f>
        <v/>
      </c>
      <c r="AB434" s="28" t="str">
        <f aca="false">IF(AND(K434&gt;0,J434&gt;0,V434&gt;0,U434&gt;0),V434-U434,"")</f>
        <v/>
      </c>
      <c r="AC434" s="12" t="str">
        <f aca="false">IF(AB434&lt;&gt;"",AB434/U434,"")</f>
        <v/>
      </c>
      <c r="AD434" s="27" t="n">
        <v>0</v>
      </c>
      <c r="AE434" s="27" t="n">
        <v>0</v>
      </c>
      <c r="AF434" s="27" t="n">
        <v>0</v>
      </c>
      <c r="AG434" s="28" t="n">
        <f aca="false">AD434+AE434+AF434</f>
        <v>0</v>
      </c>
      <c r="AH434" s="12" t="str">
        <f aca="false">IF(AG434&gt;0,AD434/AG434,"")</f>
        <v/>
      </c>
      <c r="AI434" s="27" t="n">
        <v>0</v>
      </c>
      <c r="AJ434" s="27" t="n">
        <v>0</v>
      </c>
      <c r="AK434" s="27" t="n">
        <v>0</v>
      </c>
      <c r="AL434" s="22" t="str">
        <f aca="false">IF(OR(AJ434&gt;0,AK434&gt;0),"Sí","No")</f>
        <v>No</v>
      </c>
      <c r="AM434" s="6"/>
      <c r="AN434" s="6"/>
      <c r="AO434" s="12" t="n">
        <f aca="false">IF(M434&gt;0,K434/M434,"")</f>
        <v>1</v>
      </c>
      <c r="AP434" s="22" t="str">
        <f aca="false">IF(M434&gt;=Resumen!$B$5,"Alto","Bajo")</f>
        <v>Bajo</v>
      </c>
      <c r="AQ434" s="22" t="str">
        <f aca="false">IF(AO434&gt;=Resumen!$B$28,"Alto","Bajo")</f>
        <v>Alto</v>
      </c>
      <c r="AR434" s="22" t="str">
        <f aca="false">AP434&amp;" Potencial / "&amp;AQ434&amp;" Share"</f>
        <v>Bajo Potencial / Alto Share</v>
      </c>
      <c r="AS434" s="22" t="str">
        <f aca="false">IF(Q434="Sí",IF(AO434&gt;=Resumen!$B$29,"Alto","Bajo"),"")</f>
        <v/>
      </c>
      <c r="AT434" s="22" t="str">
        <f aca="false">IF(AS434&lt;&gt;"",AP434&amp;" Potencial / "&amp;AS434&amp;" Share","")</f>
        <v/>
      </c>
      <c r="AU434" s="22" t="str">
        <f aca="false">IF(AH434="","Sin dato",IF(AH434-AO434&gt;Resumen!$B$6,"Sobre-exhibido",IF(AO434-AH434&gt;Resumen!$B$6,"Sub-exhibido","En línea")))</f>
        <v>Sin dato</v>
      </c>
      <c r="AV434" s="22" t="str">
        <f aca="false">IF(AT434="","",IF(AT434="Alto Potencial / Bajo Share",1,IF(AT434="Alto Potencial / Alto Share",2,IF(AT434="Bajo Potencial / Alto Share",3,4))))</f>
        <v/>
      </c>
      <c r="AW434" s="22" t="str">
        <f aca="false">IF(Q434="No","Sin competencia directa",IF(AV434=1,"1 - Foco Conquista (Alto Pot / Bajo Share)",IF(AV434=2,"2 - Foco Defensa (Alto Pot / Alto Share)",IF(AV434=3,"3 - Monitoreo (Bajo Pot / Alto Share)","4 - Baja Prioridad (Bajo Pot / Bajo Share)"))))</f>
        <v>Sin competencia directa</v>
      </c>
      <c r="AX434" s="12" t="str">
        <f aca="false">IF(OR(IFERROR(AND(W434&lt;&gt;"",Y434&lt;&gt;"",Y434-W434&gt;Resumen!$B$8),FALSE()),IFERROR(AND(X434&lt;&gt;"",Y434&lt;&gt;"",Y434-X434&gt;Resumen!$B$8),FALSE())),MAX(IF(IFERROR(AND(W434&lt;&gt;"",Y434&lt;&gt;"",Y434-W434&gt;Resumen!$B$8),FALSE()),Y434-W434,0),IF(IFERROR(AND(X434&lt;&gt;"",Y434&lt;&gt;"",Y434-X434&gt;Resumen!$B$8),FALSE()),Y434-X434,0)),"")</f>
        <v/>
      </c>
      <c r="AY434" s="22" t="str">
        <f aca="false">IF(OR(IFERROR(AND(W434&lt;&gt;"",Y434&lt;&gt;"",Y434-W434&gt;Resumen!$B$8),FALSE()),IFERROR(AND(X434&lt;&gt;"",Y434&lt;&gt;"",Y434-X434&gt;Resumen!$B$8),FALSE())),TRIM("Lays tiene mayor markup que "&amp;IF(IFERROR(AND(W434&lt;&gt;"",Y434&lt;&gt;"",Y434-W434&gt;Resumen!$B$8),FALSE()),"Quento ","")&amp;IF(IFERROR(AND(X434&lt;&gt;"",Y434&lt;&gt;"",Y434-X434&gt;Resumen!$B$8),FALSE()),"Julicroc ","")&amp;"en este PDV"),"")</f>
        <v/>
      </c>
      <c r="AZ434" s="22" t="str">
        <f aca="false">IF(COUNTIF('Plan Pehuamar - Lista'!$A$2:$A$167,A434)&gt;0,"Sí","No")</f>
        <v>No</v>
      </c>
      <c r="BA434" s="22" t="str">
        <f aca="false">IF(COUNTIF('Plan Combo 9+1'!$A$2:$A$226,A434)&gt;0,"Sí","No")</f>
        <v>No</v>
      </c>
      <c r="BB434" s="22" t="str">
        <f aca="false">IF(AH434="","No",IF(BA434="Sí",IF((AO434-AH434)&gt;Resumen!$B$6,"Sí","No"),IF((AO434-AH434)&gt;=Resumen!$B$132,"Sí","No")))</f>
        <v>No</v>
      </c>
      <c r="BC434" s="22" t="str">
        <f aca="false">IF(AND(N434="Sí",AL434="Sí",AI434=0),"Sí","No")</f>
        <v>No</v>
      </c>
      <c r="BD434" s="22" t="str">
        <f aca="false">IF(COUNTIF('Plan 9+1 (con Pehuamar)'!$A$2:$A$227,A434)&gt;0,"Sí","No")</f>
        <v>No</v>
      </c>
    </row>
    <row r="435" customFormat="false" ht="15" hidden="false" customHeight="true" outlineLevel="0" collapsed="false">
      <c r="A435" s="6" t="n">
        <v>400600</v>
      </c>
      <c r="B435" s="6" t="n">
        <v>3</v>
      </c>
      <c r="C435" s="6" t="n">
        <v>301</v>
      </c>
      <c r="D435" s="6" t="s">
        <v>194</v>
      </c>
      <c r="E435" s="6" t="s">
        <v>644</v>
      </c>
      <c r="F435" s="6" t="s">
        <v>206</v>
      </c>
      <c r="G435" s="6" t="s">
        <v>129</v>
      </c>
      <c r="H435" s="6" t="s">
        <v>197</v>
      </c>
      <c r="I435" s="27" t="n">
        <v>25</v>
      </c>
      <c r="J435" s="27" t="n">
        <v>0</v>
      </c>
      <c r="K435" s="27" t="n">
        <v>45</v>
      </c>
      <c r="L435" s="28" t="n">
        <f aca="false">I435+J435</f>
        <v>25</v>
      </c>
      <c r="M435" s="28" t="n">
        <f aca="false">L435+K435</f>
        <v>70</v>
      </c>
      <c r="N435" s="22" t="str">
        <f aca="false">IF(I435&gt;0,"Sí","No")</f>
        <v>Sí</v>
      </c>
      <c r="O435" s="22" t="str">
        <f aca="false">IF(J435&gt;0,"Sí","No")</f>
        <v>No</v>
      </c>
      <c r="P435" s="22" t="str">
        <f aca="false">IF(K435&gt;0,"Sí","No")</f>
        <v>Sí</v>
      </c>
      <c r="Q435" s="22" t="str">
        <f aca="false">IF(OR(I435&gt;0,J435&gt;0),"Sí","No")</f>
        <v>Sí</v>
      </c>
      <c r="R435" s="27" t="n">
        <v>1750</v>
      </c>
      <c r="S435" s="27" t="n">
        <v>2200</v>
      </c>
      <c r="T435" s="27"/>
      <c r="U435" s="27"/>
      <c r="V435" s="27" t="n">
        <v>3200</v>
      </c>
      <c r="W435" s="12" t="n">
        <f aca="false">IF(AND(I435&gt;0,R435&gt;0),(S435-R435)/R435,"")</f>
        <v>0.257142857142857</v>
      </c>
      <c r="X435" s="12" t="str">
        <f aca="false">IF(AND(J435&gt;0,T435&gt;0),(U435-T435)/T435,"")</f>
        <v/>
      </c>
      <c r="Y435" s="12" t="n">
        <f aca="false">IF(AND(K435&gt;0,V435&gt;0),(V435-Resumen!$B$7)/Resumen!$B$7,"")</f>
        <v>0.28</v>
      </c>
      <c r="Z435" s="28" t="n">
        <f aca="false">IF(AND(K435&gt;0,I435&gt;0,V435&gt;0,S435&gt;0),V435-S435,"")</f>
        <v>1000</v>
      </c>
      <c r="AA435" s="12" t="n">
        <f aca="false">IF(Z435&lt;&gt;"",Z435/S435,"")</f>
        <v>0.454545454545455</v>
      </c>
      <c r="AB435" s="28" t="str">
        <f aca="false">IF(AND(K435&gt;0,J435&gt;0,V435&gt;0,U435&gt;0),V435-U435,"")</f>
        <v/>
      </c>
      <c r="AC435" s="12" t="str">
        <f aca="false">IF(AB435&lt;&gt;"",AB435/U435,"")</f>
        <v/>
      </c>
      <c r="AD435" s="27" t="n">
        <v>0</v>
      </c>
      <c r="AE435" s="27" t="n">
        <v>3</v>
      </c>
      <c r="AF435" s="27" t="n">
        <v>0</v>
      </c>
      <c r="AG435" s="28" t="n">
        <f aca="false">AD435+AE435+AF435</f>
        <v>3</v>
      </c>
      <c r="AH435" s="12" t="n">
        <f aca="false">IF(AG435&gt;0,AD435/AG435,"")</f>
        <v>0</v>
      </c>
      <c r="AI435" s="27" t="n">
        <v>1</v>
      </c>
      <c r="AJ435" s="27" t="n">
        <v>1</v>
      </c>
      <c r="AK435" s="27" t="n">
        <v>0</v>
      </c>
      <c r="AL435" s="22" t="str">
        <f aca="false">IF(OR(AJ435&gt;0,AK435&gt;0),"Sí","No")</f>
        <v>Sí</v>
      </c>
      <c r="AM435" s="6" t="s">
        <v>397</v>
      </c>
      <c r="AN435" s="6"/>
      <c r="AO435" s="12" t="n">
        <f aca="false">IF(M435&gt;0,K435/M435,"")</f>
        <v>0.642857142857143</v>
      </c>
      <c r="AP435" s="22" t="str">
        <f aca="false">IF(M435&gt;=Resumen!$B$5,"Alto","Bajo")</f>
        <v>Alto</v>
      </c>
      <c r="AQ435" s="22" t="str">
        <f aca="false">IF(AO435&gt;=Resumen!$B$28,"Alto","Bajo")</f>
        <v>Alto</v>
      </c>
      <c r="AR435" s="22" t="str">
        <f aca="false">AP435&amp;" Potencial / "&amp;AQ435&amp;" Share"</f>
        <v>Alto Potencial / Alto Share</v>
      </c>
      <c r="AS435" s="22" t="str">
        <f aca="false">IF(Q435="Sí",IF(AO435&gt;=Resumen!$B$29,"Alto","Bajo"),"")</f>
        <v>Alto</v>
      </c>
      <c r="AT435" s="22" t="str">
        <f aca="false">IF(AS435&lt;&gt;"",AP435&amp;" Potencial / "&amp;AS435&amp;" Share","")</f>
        <v>Alto Potencial / Alto Share</v>
      </c>
      <c r="AU435" s="22" t="str">
        <f aca="false">IF(AH435="","Sin dato",IF(AH435-AO435&gt;Resumen!$B$6,"Sobre-exhibido",IF(AO435-AH435&gt;Resumen!$B$6,"Sub-exhibido","En línea")))</f>
        <v>Sub-exhibido</v>
      </c>
      <c r="AV435" s="22" t="n">
        <f aca="false">IF(AT435="","",IF(AT435="Alto Potencial / Bajo Share",1,IF(AT435="Alto Potencial / Alto Share",2,IF(AT435="Bajo Potencial / Alto Share",3,4))))</f>
        <v>2</v>
      </c>
      <c r="AW435" s="22" t="str">
        <f aca="false">IF(Q435="No","Sin competencia directa",IF(AV435=1,"1 - Foco Conquista (Alto Pot / Bajo Share)",IF(AV435=2,"2 - Foco Defensa (Alto Pot / Alto Share)",IF(AV435=3,"3 - Monitoreo (Bajo Pot / Alto Share)","4 - Baja Prioridad (Bajo Pot / Bajo Share)"))))</f>
        <v>2 - Foco Defensa (Alto Pot / Alto Share)</v>
      </c>
      <c r="AX435" s="12" t="str">
        <f aca="false">IF(OR(IFERROR(AND(W435&lt;&gt;"",Y435&lt;&gt;"",Y435-W435&gt;Resumen!$B$8),FALSE()),IFERROR(AND(X435&lt;&gt;"",Y435&lt;&gt;"",Y435-X435&gt;Resumen!$B$8),FALSE())),MAX(IF(IFERROR(AND(W435&lt;&gt;"",Y435&lt;&gt;"",Y435-W435&gt;Resumen!$B$8),FALSE()),Y435-W435,0),IF(IFERROR(AND(X435&lt;&gt;"",Y435&lt;&gt;"",Y435-X435&gt;Resumen!$B$8),FALSE()),Y435-X435,0)),"")</f>
        <v/>
      </c>
      <c r="AY435" s="22" t="str">
        <f aca="false">IF(OR(IFERROR(AND(W435&lt;&gt;"",Y435&lt;&gt;"",Y435-W435&gt;Resumen!$B$8),FALSE()),IFERROR(AND(X435&lt;&gt;"",Y435&lt;&gt;"",Y435-X435&gt;Resumen!$B$8),FALSE())),TRIM("Lays tiene mayor markup que "&amp;IF(IFERROR(AND(W435&lt;&gt;"",Y435&lt;&gt;"",Y435-W435&gt;Resumen!$B$8),FALSE()),"Quento ","")&amp;IF(IFERROR(AND(X435&lt;&gt;"",Y435&lt;&gt;"",Y435-X435&gt;Resumen!$B$8),FALSE()),"Julicroc ","")&amp;"en este PDV"),"")</f>
        <v/>
      </c>
      <c r="AZ435" s="22" t="str">
        <f aca="false">IF(COUNTIF('Plan Pehuamar - Lista'!$A$2:$A$167,A435)&gt;0,"Sí","No")</f>
        <v>No</v>
      </c>
      <c r="BA435" s="22" t="str">
        <f aca="false">IF(COUNTIF('Plan Combo 9+1'!$A$2:$A$226,A435)&gt;0,"Sí","No")</f>
        <v>No</v>
      </c>
      <c r="BB435" s="22" t="str">
        <f aca="false">IF(AH435="","No",IF(BA435="Sí",IF((AO435-AH435)&gt;Resumen!$B$6,"Sí","No"),IF((AO435-AH435)&gt;=Resumen!$B$132,"Sí","No")))</f>
        <v>Sí</v>
      </c>
      <c r="BC435" s="22" t="str">
        <f aca="false">IF(AND(N435="Sí",AL435="Sí",AI435=0),"Sí","No")</f>
        <v>No</v>
      </c>
      <c r="BD435" s="22" t="str">
        <f aca="false">IF(COUNTIF('Plan 9+1 (con Pehuamar)'!$A$2:$A$227,A435)&gt;0,"Sí","No")</f>
        <v>No</v>
      </c>
    </row>
    <row r="436" customFormat="false" ht="15" hidden="false" customHeight="true" outlineLevel="0" collapsed="false">
      <c r="A436" s="6" t="n">
        <v>400607</v>
      </c>
      <c r="B436" s="6" t="n">
        <v>3</v>
      </c>
      <c r="C436" s="6" t="n">
        <v>301</v>
      </c>
      <c r="D436" s="6" t="s">
        <v>194</v>
      </c>
      <c r="E436" s="6" t="s">
        <v>645</v>
      </c>
      <c r="F436" s="6" t="s">
        <v>196</v>
      </c>
      <c r="G436" s="6" t="s">
        <v>129</v>
      </c>
      <c r="H436" s="6" t="s">
        <v>197</v>
      </c>
      <c r="I436" s="27" t="n">
        <v>0</v>
      </c>
      <c r="J436" s="27" t="n">
        <v>0</v>
      </c>
      <c r="K436" s="27" t="n">
        <v>3.8</v>
      </c>
      <c r="L436" s="28" t="n">
        <f aca="false">I436+J436</f>
        <v>0</v>
      </c>
      <c r="M436" s="28" t="n">
        <f aca="false">L436+K436</f>
        <v>3.8</v>
      </c>
      <c r="N436" s="22" t="str">
        <f aca="false">IF(I436&gt;0,"Sí","No")</f>
        <v>No</v>
      </c>
      <c r="O436" s="22" t="str">
        <f aca="false">IF(J436&gt;0,"Sí","No")</f>
        <v>No</v>
      </c>
      <c r="P436" s="22" t="str">
        <f aca="false">IF(K436&gt;0,"Sí","No")</f>
        <v>Sí</v>
      </c>
      <c r="Q436" s="22" t="str">
        <f aca="false">IF(OR(I436&gt;0,J436&gt;0),"Sí","No")</f>
        <v>No</v>
      </c>
      <c r="R436" s="27"/>
      <c r="S436" s="27"/>
      <c r="T436" s="27"/>
      <c r="U436" s="27"/>
      <c r="V436" s="27"/>
      <c r="W436" s="12" t="str">
        <f aca="false">IF(AND(I436&gt;0,R436&gt;0),(S436-R436)/R436,"")</f>
        <v/>
      </c>
      <c r="X436" s="12" t="str">
        <f aca="false">IF(AND(J436&gt;0,T436&gt;0),(U436-T436)/T436,"")</f>
        <v/>
      </c>
      <c r="Y436" s="12" t="str">
        <f aca="false">IF(AND(K436&gt;0,V436&gt;0),(V436-Resumen!$B$7)/Resumen!$B$7,"")</f>
        <v/>
      </c>
      <c r="Z436" s="28" t="str">
        <f aca="false">IF(AND(K436&gt;0,I436&gt;0,V436&gt;0,S436&gt;0),V436-S436,"")</f>
        <v/>
      </c>
      <c r="AA436" s="12" t="str">
        <f aca="false">IF(Z436&lt;&gt;"",Z436/S436,"")</f>
        <v/>
      </c>
      <c r="AB436" s="28" t="str">
        <f aca="false">IF(AND(K436&gt;0,J436&gt;0,V436&gt;0,U436&gt;0),V436-U436,"")</f>
        <v/>
      </c>
      <c r="AC436" s="12" t="str">
        <f aca="false">IF(AB436&lt;&gt;"",AB436/U436,"")</f>
        <v/>
      </c>
      <c r="AD436" s="27" t="n">
        <v>0</v>
      </c>
      <c r="AE436" s="27" t="n">
        <v>0</v>
      </c>
      <c r="AF436" s="27" t="n">
        <v>0</v>
      </c>
      <c r="AG436" s="28" t="n">
        <f aca="false">AD436+AE436+AF436</f>
        <v>0</v>
      </c>
      <c r="AH436" s="12" t="str">
        <f aca="false">IF(AG436&gt;0,AD436/AG436,"")</f>
        <v/>
      </c>
      <c r="AI436" s="27" t="n">
        <v>0</v>
      </c>
      <c r="AJ436" s="27" t="n">
        <v>0</v>
      </c>
      <c r="AK436" s="27" t="n">
        <v>0</v>
      </c>
      <c r="AL436" s="22" t="str">
        <f aca="false">IF(OR(AJ436&gt;0,AK436&gt;0),"Sí","No")</f>
        <v>No</v>
      </c>
      <c r="AM436" s="6"/>
      <c r="AN436" s="6"/>
      <c r="AO436" s="12" t="n">
        <f aca="false">IF(M436&gt;0,K436/M436,"")</f>
        <v>1</v>
      </c>
      <c r="AP436" s="22" t="str">
        <f aca="false">IF(M436&gt;=Resumen!$B$5,"Alto","Bajo")</f>
        <v>Bajo</v>
      </c>
      <c r="AQ436" s="22" t="str">
        <f aca="false">IF(AO436&gt;=Resumen!$B$28,"Alto","Bajo")</f>
        <v>Alto</v>
      </c>
      <c r="AR436" s="22" t="str">
        <f aca="false">AP436&amp;" Potencial / "&amp;AQ436&amp;" Share"</f>
        <v>Bajo Potencial / Alto Share</v>
      </c>
      <c r="AS436" s="22" t="str">
        <f aca="false">IF(Q436="Sí",IF(AO436&gt;=Resumen!$B$29,"Alto","Bajo"),"")</f>
        <v/>
      </c>
      <c r="AT436" s="22" t="str">
        <f aca="false">IF(AS436&lt;&gt;"",AP436&amp;" Potencial / "&amp;AS436&amp;" Share","")</f>
        <v/>
      </c>
      <c r="AU436" s="22" t="str">
        <f aca="false">IF(AH436="","Sin dato",IF(AH436-AO436&gt;Resumen!$B$6,"Sobre-exhibido",IF(AO436-AH436&gt;Resumen!$B$6,"Sub-exhibido","En línea")))</f>
        <v>Sin dato</v>
      </c>
      <c r="AV436" s="22" t="str">
        <f aca="false">IF(AT436="","",IF(AT436="Alto Potencial / Bajo Share",1,IF(AT436="Alto Potencial / Alto Share",2,IF(AT436="Bajo Potencial / Alto Share",3,4))))</f>
        <v/>
      </c>
      <c r="AW436" s="22" t="str">
        <f aca="false">IF(Q436="No","Sin competencia directa",IF(AV436=1,"1 - Foco Conquista (Alto Pot / Bajo Share)",IF(AV436=2,"2 - Foco Defensa (Alto Pot / Alto Share)",IF(AV436=3,"3 - Monitoreo (Bajo Pot / Alto Share)","4 - Baja Prioridad (Bajo Pot / Bajo Share)"))))</f>
        <v>Sin competencia directa</v>
      </c>
      <c r="AX436" s="12" t="str">
        <f aca="false">IF(OR(IFERROR(AND(W436&lt;&gt;"",Y436&lt;&gt;"",Y436-W436&gt;Resumen!$B$8),FALSE()),IFERROR(AND(X436&lt;&gt;"",Y436&lt;&gt;"",Y436-X436&gt;Resumen!$B$8),FALSE())),MAX(IF(IFERROR(AND(W436&lt;&gt;"",Y436&lt;&gt;"",Y436-W436&gt;Resumen!$B$8),FALSE()),Y436-W436,0),IF(IFERROR(AND(X436&lt;&gt;"",Y436&lt;&gt;"",Y436-X436&gt;Resumen!$B$8),FALSE()),Y436-X436,0)),"")</f>
        <v/>
      </c>
      <c r="AY436" s="22" t="str">
        <f aca="false">IF(OR(IFERROR(AND(W436&lt;&gt;"",Y436&lt;&gt;"",Y436-W436&gt;Resumen!$B$8),FALSE()),IFERROR(AND(X436&lt;&gt;"",Y436&lt;&gt;"",Y436-X436&gt;Resumen!$B$8),FALSE())),TRIM("Lays tiene mayor markup que "&amp;IF(IFERROR(AND(W436&lt;&gt;"",Y436&lt;&gt;"",Y436-W436&gt;Resumen!$B$8),FALSE()),"Quento ","")&amp;IF(IFERROR(AND(X436&lt;&gt;"",Y436&lt;&gt;"",Y436-X436&gt;Resumen!$B$8),FALSE()),"Julicroc ","")&amp;"en este PDV"),"")</f>
        <v/>
      </c>
      <c r="AZ436" s="22" t="str">
        <f aca="false">IF(COUNTIF('Plan Pehuamar - Lista'!$A$2:$A$167,A436)&gt;0,"Sí","No")</f>
        <v>No</v>
      </c>
      <c r="BA436" s="22" t="str">
        <f aca="false">IF(COUNTIF('Plan Combo 9+1'!$A$2:$A$226,A436)&gt;0,"Sí","No")</f>
        <v>No</v>
      </c>
      <c r="BB436" s="22" t="str">
        <f aca="false">IF(AH436="","No",IF(BA436="Sí",IF((AO436-AH436)&gt;Resumen!$B$6,"Sí","No"),IF((AO436-AH436)&gt;=Resumen!$B$132,"Sí","No")))</f>
        <v>No</v>
      </c>
      <c r="BC436" s="22" t="str">
        <f aca="false">IF(AND(N436="Sí",AL436="Sí",AI436=0),"Sí","No")</f>
        <v>No</v>
      </c>
      <c r="BD436" s="22" t="str">
        <f aca="false">IF(COUNTIF('Plan 9+1 (con Pehuamar)'!$A$2:$A$227,A436)&gt;0,"Sí","No")</f>
        <v>No</v>
      </c>
    </row>
    <row r="437" customFormat="false" ht="15" hidden="false" customHeight="true" outlineLevel="0" collapsed="false">
      <c r="A437" s="6" t="n">
        <v>400612</v>
      </c>
      <c r="B437" s="6" t="n">
        <v>3</v>
      </c>
      <c r="C437" s="6" t="n">
        <v>301</v>
      </c>
      <c r="D437" s="6" t="s">
        <v>194</v>
      </c>
      <c r="E437" s="6" t="s">
        <v>646</v>
      </c>
      <c r="F437" s="6" t="s">
        <v>196</v>
      </c>
      <c r="G437" s="6" t="s">
        <v>129</v>
      </c>
      <c r="H437" s="6" t="s">
        <v>197</v>
      </c>
      <c r="I437" s="27" t="n">
        <v>0</v>
      </c>
      <c r="J437" s="27" t="n">
        <v>0</v>
      </c>
      <c r="K437" s="27" t="n">
        <v>0.6</v>
      </c>
      <c r="L437" s="28" t="n">
        <f aca="false">I437+J437</f>
        <v>0</v>
      </c>
      <c r="M437" s="28" t="n">
        <f aca="false">L437+K437</f>
        <v>0.6</v>
      </c>
      <c r="N437" s="22" t="str">
        <f aca="false">IF(I437&gt;0,"Sí","No")</f>
        <v>No</v>
      </c>
      <c r="O437" s="22" t="str">
        <f aca="false">IF(J437&gt;0,"Sí","No")</f>
        <v>No</v>
      </c>
      <c r="P437" s="22" t="str">
        <f aca="false">IF(K437&gt;0,"Sí","No")</f>
        <v>Sí</v>
      </c>
      <c r="Q437" s="22" t="str">
        <f aca="false">IF(OR(I437&gt;0,J437&gt;0),"Sí","No")</f>
        <v>No</v>
      </c>
      <c r="R437" s="27"/>
      <c r="S437" s="27"/>
      <c r="T437" s="27"/>
      <c r="U437" s="27"/>
      <c r="V437" s="27"/>
      <c r="W437" s="12" t="str">
        <f aca="false">IF(AND(I437&gt;0,R437&gt;0),(S437-R437)/R437,"")</f>
        <v/>
      </c>
      <c r="X437" s="12" t="str">
        <f aca="false">IF(AND(J437&gt;0,T437&gt;0),(U437-T437)/T437,"")</f>
        <v/>
      </c>
      <c r="Y437" s="12" t="str">
        <f aca="false">IF(AND(K437&gt;0,V437&gt;0),(V437-Resumen!$B$7)/Resumen!$B$7,"")</f>
        <v/>
      </c>
      <c r="Z437" s="28" t="str">
        <f aca="false">IF(AND(K437&gt;0,I437&gt;0,V437&gt;0,S437&gt;0),V437-S437,"")</f>
        <v/>
      </c>
      <c r="AA437" s="12" t="str">
        <f aca="false">IF(Z437&lt;&gt;"",Z437/S437,"")</f>
        <v/>
      </c>
      <c r="AB437" s="28" t="str">
        <f aca="false">IF(AND(K437&gt;0,J437&gt;0,V437&gt;0,U437&gt;0),V437-U437,"")</f>
        <v/>
      </c>
      <c r="AC437" s="12" t="str">
        <f aca="false">IF(AB437&lt;&gt;"",AB437/U437,"")</f>
        <v/>
      </c>
      <c r="AD437" s="27" t="n">
        <v>0</v>
      </c>
      <c r="AE437" s="27" t="n">
        <v>0</v>
      </c>
      <c r="AF437" s="27" t="n">
        <v>0</v>
      </c>
      <c r="AG437" s="28" t="n">
        <f aca="false">AD437+AE437+AF437</f>
        <v>0</v>
      </c>
      <c r="AH437" s="12" t="str">
        <f aca="false">IF(AG437&gt;0,AD437/AG437,"")</f>
        <v/>
      </c>
      <c r="AI437" s="27" t="n">
        <v>0</v>
      </c>
      <c r="AJ437" s="27" t="n">
        <v>0</v>
      </c>
      <c r="AK437" s="27" t="n">
        <v>0</v>
      </c>
      <c r="AL437" s="22" t="str">
        <f aca="false">IF(OR(AJ437&gt;0,AK437&gt;0),"Sí","No")</f>
        <v>No</v>
      </c>
      <c r="AM437" s="6"/>
      <c r="AN437" s="6"/>
      <c r="AO437" s="12" t="n">
        <f aca="false">IF(M437&gt;0,K437/M437,"")</f>
        <v>1</v>
      </c>
      <c r="AP437" s="22" t="str">
        <f aca="false">IF(M437&gt;=Resumen!$B$5,"Alto","Bajo")</f>
        <v>Bajo</v>
      </c>
      <c r="AQ437" s="22" t="str">
        <f aca="false">IF(AO437&gt;=Resumen!$B$28,"Alto","Bajo")</f>
        <v>Alto</v>
      </c>
      <c r="AR437" s="22" t="str">
        <f aca="false">AP437&amp;" Potencial / "&amp;AQ437&amp;" Share"</f>
        <v>Bajo Potencial / Alto Share</v>
      </c>
      <c r="AS437" s="22" t="str">
        <f aca="false">IF(Q437="Sí",IF(AO437&gt;=Resumen!$B$29,"Alto","Bajo"),"")</f>
        <v/>
      </c>
      <c r="AT437" s="22" t="str">
        <f aca="false">IF(AS437&lt;&gt;"",AP437&amp;" Potencial / "&amp;AS437&amp;" Share","")</f>
        <v/>
      </c>
      <c r="AU437" s="22" t="str">
        <f aca="false">IF(AH437="","Sin dato",IF(AH437-AO437&gt;Resumen!$B$6,"Sobre-exhibido",IF(AO437-AH437&gt;Resumen!$B$6,"Sub-exhibido","En línea")))</f>
        <v>Sin dato</v>
      </c>
      <c r="AV437" s="22" t="str">
        <f aca="false">IF(AT437="","",IF(AT437="Alto Potencial / Bajo Share",1,IF(AT437="Alto Potencial / Alto Share",2,IF(AT437="Bajo Potencial / Alto Share",3,4))))</f>
        <v/>
      </c>
      <c r="AW437" s="22" t="str">
        <f aca="false">IF(Q437="No","Sin competencia directa",IF(AV437=1,"1 - Foco Conquista (Alto Pot / Bajo Share)",IF(AV437=2,"2 - Foco Defensa (Alto Pot / Alto Share)",IF(AV437=3,"3 - Monitoreo (Bajo Pot / Alto Share)","4 - Baja Prioridad (Bajo Pot / Bajo Share)"))))</f>
        <v>Sin competencia directa</v>
      </c>
      <c r="AX437" s="12" t="str">
        <f aca="false">IF(OR(IFERROR(AND(W437&lt;&gt;"",Y437&lt;&gt;"",Y437-W437&gt;Resumen!$B$8),FALSE()),IFERROR(AND(X437&lt;&gt;"",Y437&lt;&gt;"",Y437-X437&gt;Resumen!$B$8),FALSE())),MAX(IF(IFERROR(AND(W437&lt;&gt;"",Y437&lt;&gt;"",Y437-W437&gt;Resumen!$B$8),FALSE()),Y437-W437,0),IF(IFERROR(AND(X437&lt;&gt;"",Y437&lt;&gt;"",Y437-X437&gt;Resumen!$B$8),FALSE()),Y437-X437,0)),"")</f>
        <v/>
      </c>
      <c r="AY437" s="22" t="str">
        <f aca="false">IF(OR(IFERROR(AND(W437&lt;&gt;"",Y437&lt;&gt;"",Y437-W437&gt;Resumen!$B$8),FALSE()),IFERROR(AND(X437&lt;&gt;"",Y437&lt;&gt;"",Y437-X437&gt;Resumen!$B$8),FALSE())),TRIM("Lays tiene mayor markup que "&amp;IF(IFERROR(AND(W437&lt;&gt;"",Y437&lt;&gt;"",Y437-W437&gt;Resumen!$B$8),FALSE()),"Quento ","")&amp;IF(IFERROR(AND(X437&lt;&gt;"",Y437&lt;&gt;"",Y437-X437&gt;Resumen!$B$8),FALSE()),"Julicroc ","")&amp;"en este PDV"),"")</f>
        <v/>
      </c>
      <c r="AZ437" s="22" t="str">
        <f aca="false">IF(COUNTIF('Plan Pehuamar - Lista'!$A$2:$A$167,A437)&gt;0,"Sí","No")</f>
        <v>No</v>
      </c>
      <c r="BA437" s="22" t="str">
        <f aca="false">IF(COUNTIF('Plan Combo 9+1'!$A$2:$A$226,A437)&gt;0,"Sí","No")</f>
        <v>No</v>
      </c>
      <c r="BB437" s="22" t="str">
        <f aca="false">IF(AH437="","No",IF(BA437="Sí",IF((AO437-AH437)&gt;Resumen!$B$6,"Sí","No"),IF((AO437-AH437)&gt;=Resumen!$B$132,"Sí","No")))</f>
        <v>No</v>
      </c>
      <c r="BC437" s="22" t="str">
        <f aca="false">IF(AND(N437="Sí",AL437="Sí",AI437=0),"Sí","No")</f>
        <v>No</v>
      </c>
      <c r="BD437" s="22" t="str">
        <f aca="false">IF(COUNTIF('Plan 9+1 (con Pehuamar)'!$A$2:$A$227,A437)&gt;0,"Sí","No")</f>
        <v>No</v>
      </c>
    </row>
    <row r="438" customFormat="false" ht="15" hidden="false" customHeight="true" outlineLevel="0" collapsed="false">
      <c r="A438" s="6" t="n">
        <v>400637</v>
      </c>
      <c r="B438" s="6" t="n">
        <v>3</v>
      </c>
      <c r="C438" s="6" t="n">
        <v>301</v>
      </c>
      <c r="D438" s="6" t="s">
        <v>194</v>
      </c>
      <c r="E438" s="6" t="s">
        <v>647</v>
      </c>
      <c r="F438" s="6" t="s">
        <v>201</v>
      </c>
      <c r="G438" s="6" t="s">
        <v>129</v>
      </c>
      <c r="H438" s="6" t="s">
        <v>197</v>
      </c>
      <c r="I438" s="27" t="n">
        <v>25</v>
      </c>
      <c r="J438" s="27" t="n">
        <v>15</v>
      </c>
      <c r="K438" s="27" t="n">
        <v>55</v>
      </c>
      <c r="L438" s="28" t="n">
        <f aca="false">I438+J438</f>
        <v>40</v>
      </c>
      <c r="M438" s="28" t="n">
        <f aca="false">L438+K438</f>
        <v>95</v>
      </c>
      <c r="N438" s="22" t="str">
        <f aca="false">IF(I438&gt;0,"Sí","No")</f>
        <v>Sí</v>
      </c>
      <c r="O438" s="22" t="str">
        <f aca="false">IF(J438&gt;0,"Sí","No")</f>
        <v>Sí</v>
      </c>
      <c r="P438" s="22" t="str">
        <f aca="false">IF(K438&gt;0,"Sí","No")</f>
        <v>Sí</v>
      </c>
      <c r="Q438" s="22" t="str">
        <f aca="false">IF(OR(I438&gt;0,J438&gt;0),"Sí","No")</f>
        <v>Sí</v>
      </c>
      <c r="R438" s="27" t="n">
        <v>1750</v>
      </c>
      <c r="S438" s="27" t="n">
        <v>2400</v>
      </c>
      <c r="T438" s="27" t="n">
        <v>1700</v>
      </c>
      <c r="U438" s="27" t="n">
        <v>2200</v>
      </c>
      <c r="V438" s="27" t="n">
        <v>3400</v>
      </c>
      <c r="W438" s="12" t="n">
        <f aca="false">IF(AND(I438&gt;0,R438&gt;0),(S438-R438)/R438,"")</f>
        <v>0.371428571428571</v>
      </c>
      <c r="X438" s="12" t="n">
        <f aca="false">IF(AND(J438&gt;0,T438&gt;0),(U438-T438)/T438,"")</f>
        <v>0.294117647058824</v>
      </c>
      <c r="Y438" s="12" t="n">
        <f aca="false">IF(AND(K438&gt;0,V438&gt;0),(V438-Resumen!$B$7)/Resumen!$B$7,"")</f>
        <v>0.36</v>
      </c>
      <c r="Z438" s="28" t="n">
        <f aca="false">IF(AND(K438&gt;0,I438&gt;0,V438&gt;0,S438&gt;0),V438-S438,"")</f>
        <v>1000</v>
      </c>
      <c r="AA438" s="12" t="n">
        <f aca="false">IF(Z438&lt;&gt;"",Z438/S438,"")</f>
        <v>0.416666666666667</v>
      </c>
      <c r="AB438" s="28" t="n">
        <f aca="false">IF(AND(K438&gt;0,J438&gt;0,V438&gt;0,U438&gt;0),V438-U438,"")</f>
        <v>1200</v>
      </c>
      <c r="AC438" s="12" t="n">
        <f aca="false">IF(AB438&lt;&gt;"",AB438/U438,"")</f>
        <v>0.545454545454545</v>
      </c>
      <c r="AD438" s="27" t="n">
        <v>1</v>
      </c>
      <c r="AE438" s="27" t="n">
        <v>3</v>
      </c>
      <c r="AF438" s="27" t="n">
        <v>0</v>
      </c>
      <c r="AG438" s="28" t="n">
        <f aca="false">AD438+AE438+AF438</f>
        <v>4</v>
      </c>
      <c r="AH438" s="12" t="n">
        <f aca="false">IF(AG438&gt;0,AD438/AG438,"")</f>
        <v>0.25</v>
      </c>
      <c r="AI438" s="27" t="n">
        <v>1</v>
      </c>
      <c r="AJ438" s="27" t="n">
        <v>1</v>
      </c>
      <c r="AK438" s="27" t="n">
        <v>1</v>
      </c>
      <c r="AL438" s="22" t="str">
        <f aca="false">IF(OR(AJ438&gt;0,AK438&gt;0),"Sí","No")</f>
        <v>Sí</v>
      </c>
      <c r="AM438" s="6" t="s">
        <v>397</v>
      </c>
      <c r="AN438" s="6" t="s">
        <v>397</v>
      </c>
      <c r="AO438" s="12" t="n">
        <f aca="false">IF(M438&gt;0,K438/M438,"")</f>
        <v>0.578947368421053</v>
      </c>
      <c r="AP438" s="22" t="str">
        <f aca="false">IF(M438&gt;=Resumen!$B$5,"Alto","Bajo")</f>
        <v>Alto</v>
      </c>
      <c r="AQ438" s="22" t="str">
        <f aca="false">IF(AO438&gt;=Resumen!$B$28,"Alto","Bajo")</f>
        <v>Alto</v>
      </c>
      <c r="AR438" s="22" t="str">
        <f aca="false">AP438&amp;" Potencial / "&amp;AQ438&amp;" Share"</f>
        <v>Alto Potencial / Alto Share</v>
      </c>
      <c r="AS438" s="22" t="str">
        <f aca="false">IF(Q438="Sí",IF(AO438&gt;=Resumen!$B$29,"Alto","Bajo"),"")</f>
        <v>Alto</v>
      </c>
      <c r="AT438" s="22" t="str">
        <f aca="false">IF(AS438&lt;&gt;"",AP438&amp;" Potencial / "&amp;AS438&amp;" Share","")</f>
        <v>Alto Potencial / Alto Share</v>
      </c>
      <c r="AU438" s="22" t="str">
        <f aca="false">IF(AH438="","Sin dato",IF(AH438-AO438&gt;Resumen!$B$6,"Sobre-exhibido",IF(AO438-AH438&gt;Resumen!$B$6,"Sub-exhibido","En línea")))</f>
        <v>Sub-exhibido</v>
      </c>
      <c r="AV438" s="22" t="n">
        <f aca="false">IF(AT438="","",IF(AT438="Alto Potencial / Bajo Share",1,IF(AT438="Alto Potencial / Alto Share",2,IF(AT438="Bajo Potencial / Alto Share",3,4))))</f>
        <v>2</v>
      </c>
      <c r="AW438" s="22" t="str">
        <f aca="false">IF(Q438="No","Sin competencia directa",IF(AV438=1,"1 - Foco Conquista (Alto Pot / Bajo Share)",IF(AV438=2,"2 - Foco Defensa (Alto Pot / Alto Share)",IF(AV438=3,"3 - Monitoreo (Bajo Pot / Alto Share)","4 - Baja Prioridad (Bajo Pot / Bajo Share)"))))</f>
        <v>2 - Foco Defensa (Alto Pot / Alto Share)</v>
      </c>
      <c r="AX438" s="12" t="n">
        <f aca="false">IF(OR(IFERROR(AND(W438&lt;&gt;"",Y438&lt;&gt;"",Y438-W438&gt;Resumen!$B$8),FALSE()),IFERROR(AND(X438&lt;&gt;"",Y438&lt;&gt;"",Y438-X438&gt;Resumen!$B$8),FALSE())),MAX(IF(IFERROR(AND(W438&lt;&gt;"",Y438&lt;&gt;"",Y438-W438&gt;Resumen!$B$8),FALSE()),Y438-W438,0),IF(IFERROR(AND(X438&lt;&gt;"",Y438&lt;&gt;"",Y438-X438&gt;Resumen!$B$8),FALSE()),Y438-X438,0)),"")</f>
        <v>0.0658823529411765</v>
      </c>
      <c r="AY438" s="22" t="str">
        <f aca="false">IF(OR(IFERROR(AND(W438&lt;&gt;"",Y438&lt;&gt;"",Y438-W438&gt;Resumen!$B$8),FALSE()),IFERROR(AND(X438&lt;&gt;"",Y438&lt;&gt;"",Y438-X438&gt;Resumen!$B$8),FALSE())),TRIM("Lays tiene mayor markup que "&amp;IF(IFERROR(AND(W438&lt;&gt;"",Y438&lt;&gt;"",Y438-W438&gt;Resumen!$B$8),FALSE()),"Quento ","")&amp;IF(IFERROR(AND(X438&lt;&gt;"",Y438&lt;&gt;"",Y438-X438&gt;Resumen!$B$8),FALSE()),"Julicroc ","")&amp;"en este PDV"),"")</f>
        <v>Lays tiene mayor markup que Julicroc en este PDV</v>
      </c>
      <c r="AZ438" s="22" t="str">
        <f aca="false">IF(COUNTIF('Plan Pehuamar - Lista'!$A$2:$A$167,A438)&gt;0,"Sí","No")</f>
        <v>No</v>
      </c>
      <c r="BA438" s="22" t="str">
        <f aca="false">IF(COUNTIF('Plan Combo 9+1'!$A$2:$A$226,A438)&gt;0,"Sí","No")</f>
        <v>No</v>
      </c>
      <c r="BB438" s="22" t="str">
        <f aca="false">IF(AH438="","No",IF(BA438="Sí",IF((AO438-AH438)&gt;Resumen!$B$6,"Sí","No"),IF((AO438-AH438)&gt;=Resumen!$B$132,"Sí","No")))</f>
        <v>Sí</v>
      </c>
      <c r="BC438" s="22" t="str">
        <f aca="false">IF(AND(N438="Sí",AL438="Sí",AI438=0),"Sí","No")</f>
        <v>No</v>
      </c>
      <c r="BD438" s="22" t="str">
        <f aca="false">IF(COUNTIF('Plan 9+1 (con Pehuamar)'!$A$2:$A$227,A438)&gt;0,"Sí","No")</f>
        <v>No</v>
      </c>
    </row>
    <row r="439" customFormat="false" ht="15" hidden="false" customHeight="true" outlineLevel="0" collapsed="false">
      <c r="A439" s="6" t="n">
        <v>400638</v>
      </c>
      <c r="B439" s="6" t="n">
        <v>3</v>
      </c>
      <c r="C439" s="6" t="n">
        <v>301</v>
      </c>
      <c r="D439" s="6" t="s">
        <v>194</v>
      </c>
      <c r="E439" s="6" t="s">
        <v>648</v>
      </c>
      <c r="F439" s="6" t="s">
        <v>196</v>
      </c>
      <c r="G439" s="6" t="s">
        <v>129</v>
      </c>
      <c r="H439" s="6" t="s">
        <v>197</v>
      </c>
      <c r="I439" s="27" t="n">
        <v>0</v>
      </c>
      <c r="J439" s="27" t="n">
        <v>0</v>
      </c>
      <c r="K439" s="27" t="n">
        <v>3</v>
      </c>
      <c r="L439" s="28" t="n">
        <f aca="false">I439+J439</f>
        <v>0</v>
      </c>
      <c r="M439" s="28" t="n">
        <f aca="false">L439+K439</f>
        <v>3</v>
      </c>
      <c r="N439" s="22" t="str">
        <f aca="false">IF(I439&gt;0,"Sí","No")</f>
        <v>No</v>
      </c>
      <c r="O439" s="22" t="str">
        <f aca="false">IF(J439&gt;0,"Sí","No")</f>
        <v>No</v>
      </c>
      <c r="P439" s="22" t="str">
        <f aca="false">IF(K439&gt;0,"Sí","No")</f>
        <v>Sí</v>
      </c>
      <c r="Q439" s="22" t="str">
        <f aca="false">IF(OR(I439&gt;0,J439&gt;0),"Sí","No")</f>
        <v>No</v>
      </c>
      <c r="R439" s="27"/>
      <c r="S439" s="27"/>
      <c r="T439" s="27"/>
      <c r="U439" s="27"/>
      <c r="V439" s="27"/>
      <c r="W439" s="12" t="str">
        <f aca="false">IF(AND(I439&gt;0,R439&gt;0),(S439-R439)/R439,"")</f>
        <v/>
      </c>
      <c r="X439" s="12" t="str">
        <f aca="false">IF(AND(J439&gt;0,T439&gt;0),(U439-T439)/T439,"")</f>
        <v/>
      </c>
      <c r="Y439" s="12" t="str">
        <f aca="false">IF(AND(K439&gt;0,V439&gt;0),(V439-Resumen!$B$7)/Resumen!$B$7,"")</f>
        <v/>
      </c>
      <c r="Z439" s="28" t="str">
        <f aca="false">IF(AND(K439&gt;0,I439&gt;0,V439&gt;0,S439&gt;0),V439-S439,"")</f>
        <v/>
      </c>
      <c r="AA439" s="12" t="str">
        <f aca="false">IF(Z439&lt;&gt;"",Z439/S439,"")</f>
        <v/>
      </c>
      <c r="AB439" s="28" t="str">
        <f aca="false">IF(AND(K439&gt;0,J439&gt;0,V439&gt;0,U439&gt;0),V439-U439,"")</f>
        <v/>
      </c>
      <c r="AC439" s="12" t="str">
        <f aca="false">IF(AB439&lt;&gt;"",AB439/U439,"")</f>
        <v/>
      </c>
      <c r="AD439" s="27" t="n">
        <v>0</v>
      </c>
      <c r="AE439" s="27" t="n">
        <v>0</v>
      </c>
      <c r="AF439" s="27" t="n">
        <v>0</v>
      </c>
      <c r="AG439" s="28" t="n">
        <f aca="false">AD439+AE439+AF439</f>
        <v>0</v>
      </c>
      <c r="AH439" s="12" t="str">
        <f aca="false">IF(AG439&gt;0,AD439/AG439,"")</f>
        <v/>
      </c>
      <c r="AI439" s="27" t="n">
        <v>0</v>
      </c>
      <c r="AJ439" s="27" t="n">
        <v>0</v>
      </c>
      <c r="AK439" s="27" t="n">
        <v>0</v>
      </c>
      <c r="AL439" s="22" t="str">
        <f aca="false">IF(OR(AJ439&gt;0,AK439&gt;0),"Sí","No")</f>
        <v>No</v>
      </c>
      <c r="AM439" s="6"/>
      <c r="AN439" s="6"/>
      <c r="AO439" s="12" t="n">
        <f aca="false">IF(M439&gt;0,K439/M439,"")</f>
        <v>1</v>
      </c>
      <c r="AP439" s="22" t="str">
        <f aca="false">IF(M439&gt;=Resumen!$B$5,"Alto","Bajo")</f>
        <v>Bajo</v>
      </c>
      <c r="AQ439" s="22" t="str">
        <f aca="false">IF(AO439&gt;=Resumen!$B$28,"Alto","Bajo")</f>
        <v>Alto</v>
      </c>
      <c r="AR439" s="22" t="str">
        <f aca="false">AP439&amp;" Potencial / "&amp;AQ439&amp;" Share"</f>
        <v>Bajo Potencial / Alto Share</v>
      </c>
      <c r="AS439" s="22" t="str">
        <f aca="false">IF(Q439="Sí",IF(AO439&gt;=Resumen!$B$29,"Alto","Bajo"),"")</f>
        <v/>
      </c>
      <c r="AT439" s="22" t="str">
        <f aca="false">IF(AS439&lt;&gt;"",AP439&amp;" Potencial / "&amp;AS439&amp;" Share","")</f>
        <v/>
      </c>
      <c r="AU439" s="22" t="str">
        <f aca="false">IF(AH439="","Sin dato",IF(AH439-AO439&gt;Resumen!$B$6,"Sobre-exhibido",IF(AO439-AH439&gt;Resumen!$B$6,"Sub-exhibido","En línea")))</f>
        <v>Sin dato</v>
      </c>
      <c r="AV439" s="22" t="str">
        <f aca="false">IF(AT439="","",IF(AT439="Alto Potencial / Bajo Share",1,IF(AT439="Alto Potencial / Alto Share",2,IF(AT439="Bajo Potencial / Alto Share",3,4))))</f>
        <v/>
      </c>
      <c r="AW439" s="22" t="str">
        <f aca="false">IF(Q439="No","Sin competencia directa",IF(AV439=1,"1 - Foco Conquista (Alto Pot / Bajo Share)",IF(AV439=2,"2 - Foco Defensa (Alto Pot / Alto Share)",IF(AV439=3,"3 - Monitoreo (Bajo Pot / Alto Share)","4 - Baja Prioridad (Bajo Pot / Bajo Share)"))))</f>
        <v>Sin competencia directa</v>
      </c>
      <c r="AX439" s="12" t="str">
        <f aca="false">IF(OR(IFERROR(AND(W439&lt;&gt;"",Y439&lt;&gt;"",Y439-W439&gt;Resumen!$B$8),FALSE()),IFERROR(AND(X439&lt;&gt;"",Y439&lt;&gt;"",Y439-X439&gt;Resumen!$B$8),FALSE())),MAX(IF(IFERROR(AND(W439&lt;&gt;"",Y439&lt;&gt;"",Y439-W439&gt;Resumen!$B$8),FALSE()),Y439-W439,0),IF(IFERROR(AND(X439&lt;&gt;"",Y439&lt;&gt;"",Y439-X439&gt;Resumen!$B$8),FALSE()),Y439-X439,0)),"")</f>
        <v/>
      </c>
      <c r="AY439" s="22" t="str">
        <f aca="false">IF(OR(IFERROR(AND(W439&lt;&gt;"",Y439&lt;&gt;"",Y439-W439&gt;Resumen!$B$8),FALSE()),IFERROR(AND(X439&lt;&gt;"",Y439&lt;&gt;"",Y439-X439&gt;Resumen!$B$8),FALSE())),TRIM("Lays tiene mayor markup que "&amp;IF(IFERROR(AND(W439&lt;&gt;"",Y439&lt;&gt;"",Y439-W439&gt;Resumen!$B$8),FALSE()),"Quento ","")&amp;IF(IFERROR(AND(X439&lt;&gt;"",Y439&lt;&gt;"",Y439-X439&gt;Resumen!$B$8),FALSE()),"Julicroc ","")&amp;"en este PDV"),"")</f>
        <v/>
      </c>
      <c r="AZ439" s="22" t="str">
        <f aca="false">IF(COUNTIF('Plan Pehuamar - Lista'!$A$2:$A$167,A439)&gt;0,"Sí","No")</f>
        <v>No</v>
      </c>
      <c r="BA439" s="22" t="str">
        <f aca="false">IF(COUNTIF('Plan Combo 9+1'!$A$2:$A$226,A439)&gt;0,"Sí","No")</f>
        <v>No</v>
      </c>
      <c r="BB439" s="22" t="str">
        <f aca="false">IF(AH439="","No",IF(BA439="Sí",IF((AO439-AH439)&gt;Resumen!$B$6,"Sí","No"),IF((AO439-AH439)&gt;=Resumen!$B$132,"Sí","No")))</f>
        <v>No</v>
      </c>
      <c r="BC439" s="22" t="str">
        <f aca="false">IF(AND(N439="Sí",AL439="Sí",AI439=0),"Sí","No")</f>
        <v>No</v>
      </c>
      <c r="BD439" s="22" t="str">
        <f aca="false">IF(COUNTIF('Plan 9+1 (con Pehuamar)'!$A$2:$A$227,A439)&gt;0,"Sí","No")</f>
        <v>No</v>
      </c>
    </row>
    <row r="440" customFormat="false" ht="15" hidden="false" customHeight="true" outlineLevel="0" collapsed="false">
      <c r="A440" s="6" t="n">
        <v>400645</v>
      </c>
      <c r="B440" s="6" t="n">
        <v>3</v>
      </c>
      <c r="C440" s="6" t="n">
        <v>301</v>
      </c>
      <c r="D440" s="6" t="s">
        <v>194</v>
      </c>
      <c r="E440" s="6" t="s">
        <v>445</v>
      </c>
      <c r="F440" s="6" t="s">
        <v>206</v>
      </c>
      <c r="G440" s="6" t="s">
        <v>129</v>
      </c>
      <c r="H440" s="6" t="s">
        <v>197</v>
      </c>
      <c r="I440" s="27" t="n">
        <v>40</v>
      </c>
      <c r="J440" s="27" t="n">
        <v>0</v>
      </c>
      <c r="K440" s="27" t="n">
        <v>35</v>
      </c>
      <c r="L440" s="28" t="n">
        <f aca="false">I440+J440</f>
        <v>40</v>
      </c>
      <c r="M440" s="28" t="n">
        <f aca="false">L440+K440</f>
        <v>75</v>
      </c>
      <c r="N440" s="22" t="str">
        <f aca="false">IF(I440&gt;0,"Sí","No")</f>
        <v>Sí</v>
      </c>
      <c r="O440" s="22" t="str">
        <f aca="false">IF(J440&gt;0,"Sí","No")</f>
        <v>No</v>
      </c>
      <c r="P440" s="22" t="str">
        <f aca="false">IF(K440&gt;0,"Sí","No")</f>
        <v>Sí</v>
      </c>
      <c r="Q440" s="22" t="str">
        <f aca="false">IF(OR(I440&gt;0,J440&gt;0),"Sí","No")</f>
        <v>Sí</v>
      </c>
      <c r="R440" s="27" t="n">
        <v>1700</v>
      </c>
      <c r="S440" s="27" t="n">
        <v>2900</v>
      </c>
      <c r="T440" s="27"/>
      <c r="U440" s="27"/>
      <c r="V440" s="27" t="n">
        <v>3500</v>
      </c>
      <c r="W440" s="12" t="n">
        <f aca="false">IF(AND(I440&gt;0,R440&gt;0),(S440-R440)/R440,"")</f>
        <v>0.705882352941177</v>
      </c>
      <c r="X440" s="12" t="str">
        <f aca="false">IF(AND(J440&gt;0,T440&gt;0),(U440-T440)/T440,"")</f>
        <v/>
      </c>
      <c r="Y440" s="12" t="n">
        <f aca="false">IF(AND(K440&gt;0,V440&gt;0),(V440-Resumen!$B$7)/Resumen!$B$7,"")</f>
        <v>0.4</v>
      </c>
      <c r="Z440" s="28" t="n">
        <f aca="false">IF(AND(K440&gt;0,I440&gt;0,V440&gt;0,S440&gt;0),V440-S440,"")</f>
        <v>600</v>
      </c>
      <c r="AA440" s="12" t="n">
        <f aca="false">IF(Z440&lt;&gt;"",Z440/S440,"")</f>
        <v>0.206896551724138</v>
      </c>
      <c r="AB440" s="28" t="str">
        <f aca="false">IF(AND(K440&gt;0,J440&gt;0,V440&gt;0,U440&gt;0),V440-U440,"")</f>
        <v/>
      </c>
      <c r="AC440" s="12" t="str">
        <f aca="false">IF(AB440&lt;&gt;"",AB440/U440,"")</f>
        <v/>
      </c>
      <c r="AD440" s="27" t="n">
        <v>1</v>
      </c>
      <c r="AE440" s="27" t="n">
        <v>1</v>
      </c>
      <c r="AF440" s="27" t="n">
        <v>0</v>
      </c>
      <c r="AG440" s="28" t="n">
        <f aca="false">AD440+AE440+AF440</f>
        <v>2</v>
      </c>
      <c r="AH440" s="12" t="n">
        <f aca="false">IF(AG440&gt;0,AD440/AG440,"")</f>
        <v>0.5</v>
      </c>
      <c r="AI440" s="27" t="n">
        <v>1</v>
      </c>
      <c r="AJ440" s="27" t="n">
        <v>1</v>
      </c>
      <c r="AK440" s="27" t="n">
        <v>0</v>
      </c>
      <c r="AL440" s="22" t="str">
        <f aca="false">IF(OR(AJ440&gt;0,AK440&gt;0),"Sí","No")</f>
        <v>Sí</v>
      </c>
      <c r="AM440" s="6" t="s">
        <v>397</v>
      </c>
      <c r="AN440" s="6"/>
      <c r="AO440" s="12" t="n">
        <f aca="false">IF(M440&gt;0,K440/M440,"")</f>
        <v>0.466666666666667</v>
      </c>
      <c r="AP440" s="22" t="str">
        <f aca="false">IF(M440&gt;=Resumen!$B$5,"Alto","Bajo")</f>
        <v>Alto</v>
      </c>
      <c r="AQ440" s="22" t="str">
        <f aca="false">IF(AO440&gt;=Resumen!$B$28,"Alto","Bajo")</f>
        <v>Alto</v>
      </c>
      <c r="AR440" s="22" t="str">
        <f aca="false">AP440&amp;" Potencial / "&amp;AQ440&amp;" Share"</f>
        <v>Alto Potencial / Alto Share</v>
      </c>
      <c r="AS440" s="22" t="str">
        <f aca="false">IF(Q440="Sí",IF(AO440&gt;=Resumen!$B$29,"Alto","Bajo"),"")</f>
        <v>Bajo</v>
      </c>
      <c r="AT440" s="22" t="str">
        <f aca="false">IF(AS440&lt;&gt;"",AP440&amp;" Potencial / "&amp;AS440&amp;" Share","")</f>
        <v>Alto Potencial / Bajo Share</v>
      </c>
      <c r="AU440" s="22" t="str">
        <f aca="false">IF(AH440="","Sin dato",IF(AH440-AO440&gt;Resumen!$B$6,"Sobre-exhibido",IF(AO440-AH440&gt;Resumen!$B$6,"Sub-exhibido","En línea")))</f>
        <v>En línea</v>
      </c>
      <c r="AV440" s="22" t="n">
        <f aca="false">IF(AT440="","",IF(AT440="Alto Potencial / Bajo Share",1,IF(AT440="Alto Potencial / Alto Share",2,IF(AT440="Bajo Potencial / Alto Share",3,4))))</f>
        <v>1</v>
      </c>
      <c r="AW440" s="22" t="str">
        <f aca="false">IF(Q440="No","Sin competencia directa",IF(AV440=1,"1 - Foco Conquista (Alto Pot / Bajo Share)",IF(AV440=2,"2 - Foco Defensa (Alto Pot / Alto Share)",IF(AV440=3,"3 - Monitoreo (Bajo Pot / Alto Share)","4 - Baja Prioridad (Bajo Pot / Bajo Share)"))))</f>
        <v>1 - Foco Conquista (Alto Pot / Bajo Share)</v>
      </c>
      <c r="AX440" s="12" t="str">
        <f aca="false">IF(OR(IFERROR(AND(W440&lt;&gt;"",Y440&lt;&gt;"",Y440-W440&gt;Resumen!$B$8),FALSE()),IFERROR(AND(X440&lt;&gt;"",Y440&lt;&gt;"",Y440-X440&gt;Resumen!$B$8),FALSE())),MAX(IF(IFERROR(AND(W440&lt;&gt;"",Y440&lt;&gt;"",Y440-W440&gt;Resumen!$B$8),FALSE()),Y440-W440,0),IF(IFERROR(AND(X440&lt;&gt;"",Y440&lt;&gt;"",Y440-X440&gt;Resumen!$B$8),FALSE()),Y440-X440,0)),"")</f>
        <v/>
      </c>
      <c r="AY440" s="22" t="str">
        <f aca="false">IF(OR(IFERROR(AND(W440&lt;&gt;"",Y440&lt;&gt;"",Y440-W440&gt;Resumen!$B$8),FALSE()),IFERROR(AND(X440&lt;&gt;"",Y440&lt;&gt;"",Y440-X440&gt;Resumen!$B$8),FALSE())),TRIM("Lays tiene mayor markup que "&amp;IF(IFERROR(AND(W440&lt;&gt;"",Y440&lt;&gt;"",Y440-W440&gt;Resumen!$B$8),FALSE()),"Quento ","")&amp;IF(IFERROR(AND(X440&lt;&gt;"",Y440&lt;&gt;"",Y440-X440&gt;Resumen!$B$8),FALSE()),"Julicroc ","")&amp;"en este PDV"),"")</f>
        <v/>
      </c>
      <c r="AZ440" s="22" t="str">
        <f aca="false">IF(COUNTIF('Plan Pehuamar - Lista'!$A$2:$A$167,A440)&gt;0,"Sí","No")</f>
        <v>Sí</v>
      </c>
      <c r="BA440" s="22" t="str">
        <f aca="false">IF(COUNTIF('Plan Combo 9+1'!$A$2:$A$226,A440)&gt;0,"Sí","No")</f>
        <v>No</v>
      </c>
      <c r="BB440" s="22" t="str">
        <f aca="false">IF(AH440="","No",IF(BA440="Sí",IF((AO440-AH440)&gt;Resumen!$B$6,"Sí","No"),IF((AO440-AH440)&gt;=Resumen!$B$132,"Sí","No")))</f>
        <v>No</v>
      </c>
      <c r="BC440" s="22" t="str">
        <f aca="false">IF(AND(N440="Sí",AL440="Sí",AI440=0),"Sí","No")</f>
        <v>No</v>
      </c>
      <c r="BD440" s="22" t="str">
        <f aca="false">IF(COUNTIF('Plan 9+1 (con Pehuamar)'!$A$2:$A$227,A440)&gt;0,"Sí","No")</f>
        <v>Sí</v>
      </c>
    </row>
    <row r="441" customFormat="false" ht="15" hidden="false" customHeight="true" outlineLevel="0" collapsed="false">
      <c r="A441" s="6" t="n">
        <v>400652</v>
      </c>
      <c r="B441" s="6" t="n">
        <v>3</v>
      </c>
      <c r="C441" s="6" t="n">
        <v>301</v>
      </c>
      <c r="D441" s="6" t="s">
        <v>194</v>
      </c>
      <c r="E441" s="6" t="s">
        <v>649</v>
      </c>
      <c r="F441" s="6" t="s">
        <v>511</v>
      </c>
      <c r="G441" s="6" t="s">
        <v>129</v>
      </c>
      <c r="H441" s="6" t="s">
        <v>197</v>
      </c>
      <c r="I441" s="27" t="n">
        <v>0</v>
      </c>
      <c r="J441" s="27" t="n">
        <v>0</v>
      </c>
      <c r="K441" s="27" t="n">
        <v>2.1</v>
      </c>
      <c r="L441" s="28" t="n">
        <f aca="false">I441+J441</f>
        <v>0</v>
      </c>
      <c r="M441" s="28" t="n">
        <f aca="false">L441+K441</f>
        <v>2.1</v>
      </c>
      <c r="N441" s="22" t="str">
        <f aca="false">IF(I441&gt;0,"Sí","No")</f>
        <v>No</v>
      </c>
      <c r="O441" s="22" t="str">
        <f aca="false">IF(J441&gt;0,"Sí","No")</f>
        <v>No</v>
      </c>
      <c r="P441" s="22" t="str">
        <f aca="false">IF(K441&gt;0,"Sí","No")</f>
        <v>Sí</v>
      </c>
      <c r="Q441" s="22" t="str">
        <f aca="false">IF(OR(I441&gt;0,J441&gt;0),"Sí","No")</f>
        <v>No</v>
      </c>
      <c r="R441" s="27"/>
      <c r="S441" s="27"/>
      <c r="T441" s="27"/>
      <c r="U441" s="27"/>
      <c r="V441" s="27"/>
      <c r="W441" s="12" t="str">
        <f aca="false">IF(AND(I441&gt;0,R441&gt;0),(S441-R441)/R441,"")</f>
        <v/>
      </c>
      <c r="X441" s="12" t="str">
        <f aca="false">IF(AND(J441&gt;0,T441&gt;0),(U441-T441)/T441,"")</f>
        <v/>
      </c>
      <c r="Y441" s="12" t="str">
        <f aca="false">IF(AND(K441&gt;0,V441&gt;0),(V441-Resumen!$B$7)/Resumen!$B$7,"")</f>
        <v/>
      </c>
      <c r="Z441" s="28" t="str">
        <f aca="false">IF(AND(K441&gt;0,I441&gt;0,V441&gt;0,S441&gt;0),V441-S441,"")</f>
        <v/>
      </c>
      <c r="AA441" s="12" t="str">
        <f aca="false">IF(Z441&lt;&gt;"",Z441/S441,"")</f>
        <v/>
      </c>
      <c r="AB441" s="28" t="str">
        <f aca="false">IF(AND(K441&gt;0,J441&gt;0,V441&gt;0,U441&gt;0),V441-U441,"")</f>
        <v/>
      </c>
      <c r="AC441" s="12" t="str">
        <f aca="false">IF(AB441&lt;&gt;"",AB441/U441,"")</f>
        <v/>
      </c>
      <c r="AD441" s="27" t="n">
        <v>0</v>
      </c>
      <c r="AE441" s="27" t="n">
        <v>0</v>
      </c>
      <c r="AF441" s="27" t="n">
        <v>0</v>
      </c>
      <c r="AG441" s="28" t="n">
        <f aca="false">AD441+AE441+AF441</f>
        <v>0</v>
      </c>
      <c r="AH441" s="12" t="str">
        <f aca="false">IF(AG441&gt;0,AD441/AG441,"")</f>
        <v/>
      </c>
      <c r="AI441" s="27" t="n">
        <v>0</v>
      </c>
      <c r="AJ441" s="27" t="n">
        <v>0</v>
      </c>
      <c r="AK441" s="27" t="n">
        <v>0</v>
      </c>
      <c r="AL441" s="22" t="str">
        <f aca="false">IF(OR(AJ441&gt;0,AK441&gt;0),"Sí","No")</f>
        <v>No</v>
      </c>
      <c r="AM441" s="6"/>
      <c r="AN441" s="6"/>
      <c r="AO441" s="12" t="n">
        <f aca="false">IF(M441&gt;0,K441/M441,"")</f>
        <v>1</v>
      </c>
      <c r="AP441" s="22" t="str">
        <f aca="false">IF(M441&gt;=Resumen!$B$5,"Alto","Bajo")</f>
        <v>Bajo</v>
      </c>
      <c r="AQ441" s="22" t="str">
        <f aca="false">IF(AO441&gt;=Resumen!$B$28,"Alto","Bajo")</f>
        <v>Alto</v>
      </c>
      <c r="AR441" s="22" t="str">
        <f aca="false">AP441&amp;" Potencial / "&amp;AQ441&amp;" Share"</f>
        <v>Bajo Potencial / Alto Share</v>
      </c>
      <c r="AS441" s="22" t="str">
        <f aca="false">IF(Q441="Sí",IF(AO441&gt;=Resumen!$B$29,"Alto","Bajo"),"")</f>
        <v/>
      </c>
      <c r="AT441" s="22" t="str">
        <f aca="false">IF(AS441&lt;&gt;"",AP441&amp;" Potencial / "&amp;AS441&amp;" Share","")</f>
        <v/>
      </c>
      <c r="AU441" s="22" t="str">
        <f aca="false">IF(AH441="","Sin dato",IF(AH441-AO441&gt;Resumen!$B$6,"Sobre-exhibido",IF(AO441-AH441&gt;Resumen!$B$6,"Sub-exhibido","En línea")))</f>
        <v>Sin dato</v>
      </c>
      <c r="AV441" s="22" t="str">
        <f aca="false">IF(AT441="","",IF(AT441="Alto Potencial / Bajo Share",1,IF(AT441="Alto Potencial / Alto Share",2,IF(AT441="Bajo Potencial / Alto Share",3,4))))</f>
        <v/>
      </c>
      <c r="AW441" s="22" t="str">
        <f aca="false">IF(Q441="No","Sin competencia directa",IF(AV441=1,"1 - Foco Conquista (Alto Pot / Bajo Share)",IF(AV441=2,"2 - Foco Defensa (Alto Pot / Alto Share)",IF(AV441=3,"3 - Monitoreo (Bajo Pot / Alto Share)","4 - Baja Prioridad (Bajo Pot / Bajo Share)"))))</f>
        <v>Sin competencia directa</v>
      </c>
      <c r="AX441" s="12" t="str">
        <f aca="false">IF(OR(IFERROR(AND(W441&lt;&gt;"",Y441&lt;&gt;"",Y441-W441&gt;Resumen!$B$8),FALSE()),IFERROR(AND(X441&lt;&gt;"",Y441&lt;&gt;"",Y441-X441&gt;Resumen!$B$8),FALSE())),MAX(IF(IFERROR(AND(W441&lt;&gt;"",Y441&lt;&gt;"",Y441-W441&gt;Resumen!$B$8),FALSE()),Y441-W441,0),IF(IFERROR(AND(X441&lt;&gt;"",Y441&lt;&gt;"",Y441-X441&gt;Resumen!$B$8),FALSE()),Y441-X441,0)),"")</f>
        <v/>
      </c>
      <c r="AY441" s="22" t="str">
        <f aca="false">IF(OR(IFERROR(AND(W441&lt;&gt;"",Y441&lt;&gt;"",Y441-W441&gt;Resumen!$B$8),FALSE()),IFERROR(AND(X441&lt;&gt;"",Y441&lt;&gt;"",Y441-X441&gt;Resumen!$B$8),FALSE())),TRIM("Lays tiene mayor markup que "&amp;IF(IFERROR(AND(W441&lt;&gt;"",Y441&lt;&gt;"",Y441-W441&gt;Resumen!$B$8),FALSE()),"Quento ","")&amp;IF(IFERROR(AND(X441&lt;&gt;"",Y441&lt;&gt;"",Y441-X441&gt;Resumen!$B$8),FALSE()),"Julicroc ","")&amp;"en este PDV"),"")</f>
        <v/>
      </c>
      <c r="AZ441" s="22" t="str">
        <f aca="false">IF(COUNTIF('Plan Pehuamar - Lista'!$A$2:$A$167,A441)&gt;0,"Sí","No")</f>
        <v>No</v>
      </c>
      <c r="BA441" s="22" t="str">
        <f aca="false">IF(COUNTIF('Plan Combo 9+1'!$A$2:$A$226,A441)&gt;0,"Sí","No")</f>
        <v>No</v>
      </c>
      <c r="BB441" s="22" t="str">
        <f aca="false">IF(AH441="","No",IF(BA441="Sí",IF((AO441-AH441)&gt;Resumen!$B$6,"Sí","No"),IF((AO441-AH441)&gt;=Resumen!$B$132,"Sí","No")))</f>
        <v>No</v>
      </c>
      <c r="BC441" s="22" t="str">
        <f aca="false">IF(AND(N441="Sí",AL441="Sí",AI441=0),"Sí","No")</f>
        <v>No</v>
      </c>
      <c r="BD441" s="22" t="str">
        <f aca="false">IF(COUNTIF('Plan 9+1 (con Pehuamar)'!$A$2:$A$227,A441)&gt;0,"Sí","No")</f>
        <v>No</v>
      </c>
    </row>
    <row r="442" customFormat="false" ht="15" hidden="false" customHeight="true" outlineLevel="0" collapsed="false">
      <c r="A442" s="6" t="n">
        <v>400698</v>
      </c>
      <c r="B442" s="6" t="n">
        <v>3</v>
      </c>
      <c r="C442" s="6" t="n">
        <v>301</v>
      </c>
      <c r="D442" s="6" t="s">
        <v>194</v>
      </c>
      <c r="E442" s="6" t="s">
        <v>650</v>
      </c>
      <c r="F442" s="6" t="s">
        <v>201</v>
      </c>
      <c r="G442" s="6" t="s">
        <v>129</v>
      </c>
      <c r="H442" s="6" t="s">
        <v>197</v>
      </c>
      <c r="I442" s="27" t="n">
        <v>15</v>
      </c>
      <c r="J442" s="27" t="n">
        <v>0</v>
      </c>
      <c r="K442" s="27" t="n">
        <v>35</v>
      </c>
      <c r="L442" s="28" t="n">
        <f aca="false">I442+J442</f>
        <v>15</v>
      </c>
      <c r="M442" s="28" t="n">
        <f aca="false">L442+K442</f>
        <v>50</v>
      </c>
      <c r="N442" s="22" t="str">
        <f aca="false">IF(I442&gt;0,"Sí","No")</f>
        <v>Sí</v>
      </c>
      <c r="O442" s="22" t="str">
        <f aca="false">IF(J442&gt;0,"Sí","No")</f>
        <v>No</v>
      </c>
      <c r="P442" s="22" t="str">
        <f aca="false">IF(K442&gt;0,"Sí","No")</f>
        <v>Sí</v>
      </c>
      <c r="Q442" s="22" t="str">
        <f aca="false">IF(OR(I442&gt;0,J442&gt;0),"Sí","No")</f>
        <v>Sí</v>
      </c>
      <c r="R442" s="27" t="n">
        <v>1750</v>
      </c>
      <c r="S442" s="27" t="n">
        <v>2250</v>
      </c>
      <c r="T442" s="27"/>
      <c r="U442" s="27"/>
      <c r="V442" s="27" t="n">
        <v>3200</v>
      </c>
      <c r="W442" s="12" t="n">
        <f aca="false">IF(AND(I442&gt;0,R442&gt;0),(S442-R442)/R442,"")</f>
        <v>0.285714285714286</v>
      </c>
      <c r="X442" s="12" t="str">
        <f aca="false">IF(AND(J442&gt;0,T442&gt;0),(U442-T442)/T442,"")</f>
        <v/>
      </c>
      <c r="Y442" s="12" t="n">
        <f aca="false">IF(AND(K442&gt;0,V442&gt;0),(V442-Resumen!$B$7)/Resumen!$B$7,"")</f>
        <v>0.28</v>
      </c>
      <c r="Z442" s="28" t="n">
        <f aca="false">IF(AND(K442&gt;0,I442&gt;0,V442&gt;0,S442&gt;0),V442-S442,"")</f>
        <v>950</v>
      </c>
      <c r="AA442" s="12" t="n">
        <f aca="false">IF(Z442&lt;&gt;"",Z442/S442,"")</f>
        <v>0.422222222222222</v>
      </c>
      <c r="AB442" s="28" t="str">
        <f aca="false">IF(AND(K442&gt;0,J442&gt;0,V442&gt;0,U442&gt;0),V442-U442,"")</f>
        <v/>
      </c>
      <c r="AC442" s="12" t="str">
        <f aca="false">IF(AB442&lt;&gt;"",AB442/U442,"")</f>
        <v/>
      </c>
      <c r="AD442" s="27" t="n">
        <v>0</v>
      </c>
      <c r="AE442" s="27" t="n">
        <v>3</v>
      </c>
      <c r="AF442" s="27" t="n">
        <v>0</v>
      </c>
      <c r="AG442" s="28" t="n">
        <f aca="false">AD442+AE442+AF442</f>
        <v>3</v>
      </c>
      <c r="AH442" s="12" t="n">
        <f aca="false">IF(AG442&gt;0,AD442/AG442,"")</f>
        <v>0</v>
      </c>
      <c r="AI442" s="27" t="n">
        <v>1</v>
      </c>
      <c r="AJ442" s="27" t="n">
        <v>0</v>
      </c>
      <c r="AK442" s="27" t="n">
        <v>0</v>
      </c>
      <c r="AL442" s="22" t="str">
        <f aca="false">IF(OR(AJ442&gt;0,AK442&gt;0),"Sí","No")</f>
        <v>No</v>
      </c>
      <c r="AM442" s="6" t="s">
        <v>397</v>
      </c>
      <c r="AN442" s="6"/>
      <c r="AO442" s="12" t="n">
        <f aca="false">IF(M442&gt;0,K442/M442,"")</f>
        <v>0.7</v>
      </c>
      <c r="AP442" s="22" t="str">
        <f aca="false">IF(M442&gt;=Resumen!$B$5,"Alto","Bajo")</f>
        <v>Alto</v>
      </c>
      <c r="AQ442" s="22" t="str">
        <f aca="false">IF(AO442&gt;=Resumen!$B$28,"Alto","Bajo")</f>
        <v>Alto</v>
      </c>
      <c r="AR442" s="22" t="str">
        <f aca="false">AP442&amp;" Potencial / "&amp;AQ442&amp;" Share"</f>
        <v>Alto Potencial / Alto Share</v>
      </c>
      <c r="AS442" s="22" t="str">
        <f aca="false">IF(Q442="Sí",IF(AO442&gt;=Resumen!$B$29,"Alto","Bajo"),"")</f>
        <v>Alto</v>
      </c>
      <c r="AT442" s="22" t="str">
        <f aca="false">IF(AS442&lt;&gt;"",AP442&amp;" Potencial / "&amp;AS442&amp;" Share","")</f>
        <v>Alto Potencial / Alto Share</v>
      </c>
      <c r="AU442" s="22" t="str">
        <f aca="false">IF(AH442="","Sin dato",IF(AH442-AO442&gt;Resumen!$B$6,"Sobre-exhibido",IF(AO442-AH442&gt;Resumen!$B$6,"Sub-exhibido","En línea")))</f>
        <v>Sub-exhibido</v>
      </c>
      <c r="AV442" s="22" t="n">
        <f aca="false">IF(AT442="","",IF(AT442="Alto Potencial / Bajo Share",1,IF(AT442="Alto Potencial / Alto Share",2,IF(AT442="Bajo Potencial / Alto Share",3,4))))</f>
        <v>2</v>
      </c>
      <c r="AW442" s="22" t="str">
        <f aca="false">IF(Q442="No","Sin competencia directa",IF(AV442=1,"1 - Foco Conquista (Alto Pot / Bajo Share)",IF(AV442=2,"2 - Foco Defensa (Alto Pot / Alto Share)",IF(AV442=3,"3 - Monitoreo (Bajo Pot / Alto Share)","4 - Baja Prioridad (Bajo Pot / Bajo Share)"))))</f>
        <v>2 - Foco Defensa (Alto Pot / Alto Share)</v>
      </c>
      <c r="AX442" s="12" t="str">
        <f aca="false">IF(OR(IFERROR(AND(W442&lt;&gt;"",Y442&lt;&gt;"",Y442-W442&gt;Resumen!$B$8),FALSE()),IFERROR(AND(X442&lt;&gt;"",Y442&lt;&gt;"",Y442-X442&gt;Resumen!$B$8),FALSE())),MAX(IF(IFERROR(AND(W442&lt;&gt;"",Y442&lt;&gt;"",Y442-W442&gt;Resumen!$B$8),FALSE()),Y442-W442,0),IF(IFERROR(AND(X442&lt;&gt;"",Y442&lt;&gt;"",Y442-X442&gt;Resumen!$B$8),FALSE()),Y442-X442,0)),"")</f>
        <v/>
      </c>
      <c r="AY442" s="22" t="str">
        <f aca="false">IF(OR(IFERROR(AND(W442&lt;&gt;"",Y442&lt;&gt;"",Y442-W442&gt;Resumen!$B$8),FALSE()),IFERROR(AND(X442&lt;&gt;"",Y442&lt;&gt;"",Y442-X442&gt;Resumen!$B$8),FALSE())),TRIM("Lays tiene mayor markup que "&amp;IF(IFERROR(AND(W442&lt;&gt;"",Y442&lt;&gt;"",Y442-W442&gt;Resumen!$B$8),FALSE()),"Quento ","")&amp;IF(IFERROR(AND(X442&lt;&gt;"",Y442&lt;&gt;"",Y442-X442&gt;Resumen!$B$8),FALSE()),"Julicroc ","")&amp;"en este PDV"),"")</f>
        <v/>
      </c>
      <c r="AZ442" s="22" t="str">
        <f aca="false">IF(COUNTIF('Plan Pehuamar - Lista'!$A$2:$A$167,A442)&gt;0,"Sí","No")</f>
        <v>No</v>
      </c>
      <c r="BA442" s="22" t="str">
        <f aca="false">IF(COUNTIF('Plan Combo 9+1'!$A$2:$A$226,A442)&gt;0,"Sí","No")</f>
        <v>No</v>
      </c>
      <c r="BB442" s="22" t="str">
        <f aca="false">IF(AH442="","No",IF(BA442="Sí",IF((AO442-AH442)&gt;Resumen!$B$6,"Sí","No"),IF((AO442-AH442)&gt;=Resumen!$B$132,"Sí","No")))</f>
        <v>Sí</v>
      </c>
      <c r="BC442" s="22" t="str">
        <f aca="false">IF(AND(N442="Sí",AL442="Sí",AI442=0),"Sí","No")</f>
        <v>No</v>
      </c>
      <c r="BD442" s="22" t="str">
        <f aca="false">IF(COUNTIF('Plan 9+1 (con Pehuamar)'!$A$2:$A$227,A442)&gt;0,"Sí","No")</f>
        <v>No</v>
      </c>
    </row>
    <row r="443" customFormat="false" ht="15" hidden="false" customHeight="true" outlineLevel="0" collapsed="false">
      <c r="A443" s="6" t="n">
        <v>400748</v>
      </c>
      <c r="B443" s="6" t="n">
        <v>3</v>
      </c>
      <c r="C443" s="6" t="n">
        <v>301</v>
      </c>
      <c r="D443" s="6" t="s">
        <v>194</v>
      </c>
      <c r="E443" s="6" t="s">
        <v>651</v>
      </c>
      <c r="F443" s="6" t="s">
        <v>201</v>
      </c>
      <c r="G443" s="6" t="s">
        <v>129</v>
      </c>
      <c r="H443" s="6" t="s">
        <v>197</v>
      </c>
      <c r="I443" s="27" t="n">
        <v>0</v>
      </c>
      <c r="J443" s="27" t="n">
        <v>0</v>
      </c>
      <c r="K443" s="27" t="n">
        <v>2.5</v>
      </c>
      <c r="L443" s="28" t="n">
        <f aca="false">I443+J443</f>
        <v>0</v>
      </c>
      <c r="M443" s="28" t="n">
        <f aca="false">L443+K443</f>
        <v>2.5</v>
      </c>
      <c r="N443" s="22" t="str">
        <f aca="false">IF(I443&gt;0,"Sí","No")</f>
        <v>No</v>
      </c>
      <c r="O443" s="22" t="str">
        <f aca="false">IF(J443&gt;0,"Sí","No")</f>
        <v>No</v>
      </c>
      <c r="P443" s="22" t="str">
        <f aca="false">IF(K443&gt;0,"Sí","No")</f>
        <v>Sí</v>
      </c>
      <c r="Q443" s="22" t="str">
        <f aca="false">IF(OR(I443&gt;0,J443&gt;0),"Sí","No")</f>
        <v>No</v>
      </c>
      <c r="R443" s="27"/>
      <c r="S443" s="27"/>
      <c r="T443" s="27"/>
      <c r="U443" s="27"/>
      <c r="V443" s="27"/>
      <c r="W443" s="12" t="str">
        <f aca="false">IF(AND(I443&gt;0,R443&gt;0),(S443-R443)/R443,"")</f>
        <v/>
      </c>
      <c r="X443" s="12" t="str">
        <f aca="false">IF(AND(J443&gt;0,T443&gt;0),(U443-T443)/T443,"")</f>
        <v/>
      </c>
      <c r="Y443" s="12" t="str">
        <f aca="false">IF(AND(K443&gt;0,V443&gt;0),(V443-Resumen!$B$7)/Resumen!$B$7,"")</f>
        <v/>
      </c>
      <c r="Z443" s="28" t="str">
        <f aca="false">IF(AND(K443&gt;0,I443&gt;0,V443&gt;0,S443&gt;0),V443-S443,"")</f>
        <v/>
      </c>
      <c r="AA443" s="12" t="str">
        <f aca="false">IF(Z443&lt;&gt;"",Z443/S443,"")</f>
        <v/>
      </c>
      <c r="AB443" s="28" t="str">
        <f aca="false">IF(AND(K443&gt;0,J443&gt;0,V443&gt;0,U443&gt;0),V443-U443,"")</f>
        <v/>
      </c>
      <c r="AC443" s="12" t="str">
        <f aca="false">IF(AB443&lt;&gt;"",AB443/U443,"")</f>
        <v/>
      </c>
      <c r="AD443" s="27" t="n">
        <v>0</v>
      </c>
      <c r="AE443" s="27" t="n">
        <v>0</v>
      </c>
      <c r="AF443" s="27" t="n">
        <v>0</v>
      </c>
      <c r="AG443" s="28" t="n">
        <f aca="false">AD443+AE443+AF443</f>
        <v>0</v>
      </c>
      <c r="AH443" s="12" t="str">
        <f aca="false">IF(AG443&gt;0,AD443/AG443,"")</f>
        <v/>
      </c>
      <c r="AI443" s="27" t="n">
        <v>0</v>
      </c>
      <c r="AJ443" s="27" t="n">
        <v>0</v>
      </c>
      <c r="AK443" s="27" t="n">
        <v>0</v>
      </c>
      <c r="AL443" s="22" t="str">
        <f aca="false">IF(OR(AJ443&gt;0,AK443&gt;0),"Sí","No")</f>
        <v>No</v>
      </c>
      <c r="AM443" s="6"/>
      <c r="AN443" s="6"/>
      <c r="AO443" s="12" t="n">
        <f aca="false">IF(M443&gt;0,K443/M443,"")</f>
        <v>1</v>
      </c>
      <c r="AP443" s="22" t="str">
        <f aca="false">IF(M443&gt;=Resumen!$B$5,"Alto","Bajo")</f>
        <v>Bajo</v>
      </c>
      <c r="AQ443" s="22" t="str">
        <f aca="false">IF(AO443&gt;=Resumen!$B$28,"Alto","Bajo")</f>
        <v>Alto</v>
      </c>
      <c r="AR443" s="22" t="str">
        <f aca="false">AP443&amp;" Potencial / "&amp;AQ443&amp;" Share"</f>
        <v>Bajo Potencial / Alto Share</v>
      </c>
      <c r="AS443" s="22" t="str">
        <f aca="false">IF(Q443="Sí",IF(AO443&gt;=Resumen!$B$29,"Alto","Bajo"),"")</f>
        <v/>
      </c>
      <c r="AT443" s="22" t="str">
        <f aca="false">IF(AS443&lt;&gt;"",AP443&amp;" Potencial / "&amp;AS443&amp;" Share","")</f>
        <v/>
      </c>
      <c r="AU443" s="22" t="str">
        <f aca="false">IF(AH443="","Sin dato",IF(AH443-AO443&gt;Resumen!$B$6,"Sobre-exhibido",IF(AO443-AH443&gt;Resumen!$B$6,"Sub-exhibido","En línea")))</f>
        <v>Sin dato</v>
      </c>
      <c r="AV443" s="22" t="str">
        <f aca="false">IF(AT443="","",IF(AT443="Alto Potencial / Bajo Share",1,IF(AT443="Alto Potencial / Alto Share",2,IF(AT443="Bajo Potencial / Alto Share",3,4))))</f>
        <v/>
      </c>
      <c r="AW443" s="22" t="str">
        <f aca="false">IF(Q443="No","Sin competencia directa",IF(AV443=1,"1 - Foco Conquista (Alto Pot / Bajo Share)",IF(AV443=2,"2 - Foco Defensa (Alto Pot / Alto Share)",IF(AV443=3,"3 - Monitoreo (Bajo Pot / Alto Share)","4 - Baja Prioridad (Bajo Pot / Bajo Share)"))))</f>
        <v>Sin competencia directa</v>
      </c>
      <c r="AX443" s="12" t="str">
        <f aca="false">IF(OR(IFERROR(AND(W443&lt;&gt;"",Y443&lt;&gt;"",Y443-W443&gt;Resumen!$B$8),FALSE()),IFERROR(AND(X443&lt;&gt;"",Y443&lt;&gt;"",Y443-X443&gt;Resumen!$B$8),FALSE())),MAX(IF(IFERROR(AND(W443&lt;&gt;"",Y443&lt;&gt;"",Y443-W443&gt;Resumen!$B$8),FALSE()),Y443-W443,0),IF(IFERROR(AND(X443&lt;&gt;"",Y443&lt;&gt;"",Y443-X443&gt;Resumen!$B$8),FALSE()),Y443-X443,0)),"")</f>
        <v/>
      </c>
      <c r="AY443" s="22" t="str">
        <f aca="false">IF(OR(IFERROR(AND(W443&lt;&gt;"",Y443&lt;&gt;"",Y443-W443&gt;Resumen!$B$8),FALSE()),IFERROR(AND(X443&lt;&gt;"",Y443&lt;&gt;"",Y443-X443&gt;Resumen!$B$8),FALSE())),TRIM("Lays tiene mayor markup que "&amp;IF(IFERROR(AND(W443&lt;&gt;"",Y443&lt;&gt;"",Y443-W443&gt;Resumen!$B$8),FALSE()),"Quento ","")&amp;IF(IFERROR(AND(X443&lt;&gt;"",Y443&lt;&gt;"",Y443-X443&gt;Resumen!$B$8),FALSE()),"Julicroc ","")&amp;"en este PDV"),"")</f>
        <v/>
      </c>
      <c r="AZ443" s="22" t="str">
        <f aca="false">IF(COUNTIF('Plan Pehuamar - Lista'!$A$2:$A$167,A443)&gt;0,"Sí","No")</f>
        <v>No</v>
      </c>
      <c r="BA443" s="22" t="str">
        <f aca="false">IF(COUNTIF('Plan Combo 9+1'!$A$2:$A$226,A443)&gt;0,"Sí","No")</f>
        <v>No</v>
      </c>
      <c r="BB443" s="22" t="str">
        <f aca="false">IF(AH443="","No",IF(BA443="Sí",IF((AO443-AH443)&gt;Resumen!$B$6,"Sí","No"),IF((AO443-AH443)&gt;=Resumen!$B$132,"Sí","No")))</f>
        <v>No</v>
      </c>
      <c r="BC443" s="22" t="str">
        <f aca="false">IF(AND(N443="Sí",AL443="Sí",AI443=0),"Sí","No")</f>
        <v>No</v>
      </c>
      <c r="BD443" s="22" t="str">
        <f aca="false">IF(COUNTIF('Plan 9+1 (con Pehuamar)'!$A$2:$A$227,A443)&gt;0,"Sí","No")</f>
        <v>No</v>
      </c>
    </row>
    <row r="444" customFormat="false" ht="15" hidden="false" customHeight="true" outlineLevel="0" collapsed="false">
      <c r="A444" s="6" t="n">
        <v>400749</v>
      </c>
      <c r="B444" s="6" t="n">
        <v>3</v>
      </c>
      <c r="C444" s="6" t="n">
        <v>301</v>
      </c>
      <c r="D444" s="6" t="s">
        <v>194</v>
      </c>
      <c r="E444" s="6" t="s">
        <v>652</v>
      </c>
      <c r="F444" s="6" t="s">
        <v>201</v>
      </c>
      <c r="G444" s="6" t="s">
        <v>129</v>
      </c>
      <c r="H444" s="6" t="s">
        <v>197</v>
      </c>
      <c r="I444" s="27" t="n">
        <v>55</v>
      </c>
      <c r="J444" s="27" t="n">
        <v>0</v>
      </c>
      <c r="K444" s="27" t="n">
        <v>50</v>
      </c>
      <c r="L444" s="28" t="n">
        <f aca="false">I444+J444</f>
        <v>55</v>
      </c>
      <c r="M444" s="28" t="n">
        <f aca="false">L444+K444</f>
        <v>105</v>
      </c>
      <c r="N444" s="22" t="str">
        <f aca="false">IF(I444&gt;0,"Sí","No")</f>
        <v>Sí</v>
      </c>
      <c r="O444" s="22" t="str">
        <f aca="false">IF(J444&gt;0,"Sí","No")</f>
        <v>No</v>
      </c>
      <c r="P444" s="22" t="str">
        <f aca="false">IF(K444&gt;0,"Sí","No")</f>
        <v>Sí</v>
      </c>
      <c r="Q444" s="22" t="str">
        <f aca="false">IF(OR(I444&gt;0,J444&gt;0),"Sí","No")</f>
        <v>Sí</v>
      </c>
      <c r="R444" s="27" t="n">
        <v>1750</v>
      </c>
      <c r="S444" s="27" t="n">
        <v>2300</v>
      </c>
      <c r="T444" s="27"/>
      <c r="U444" s="27"/>
      <c r="V444" s="27" t="n">
        <v>3200</v>
      </c>
      <c r="W444" s="12" t="n">
        <f aca="false">IF(AND(I444&gt;0,R444&gt;0),(S444-R444)/R444,"")</f>
        <v>0.314285714285714</v>
      </c>
      <c r="X444" s="12" t="str">
        <f aca="false">IF(AND(J444&gt;0,T444&gt;0),(U444-T444)/T444,"")</f>
        <v/>
      </c>
      <c r="Y444" s="12" t="n">
        <f aca="false">IF(AND(K444&gt;0,V444&gt;0),(V444-Resumen!$B$7)/Resumen!$B$7,"")</f>
        <v>0.28</v>
      </c>
      <c r="Z444" s="28" t="n">
        <f aca="false">IF(AND(K444&gt;0,I444&gt;0,V444&gt;0,S444&gt;0),V444-S444,"")</f>
        <v>900</v>
      </c>
      <c r="AA444" s="12" t="n">
        <f aca="false">IF(Z444&lt;&gt;"",Z444/S444,"")</f>
        <v>0.391304347826087</v>
      </c>
      <c r="AB444" s="28" t="str">
        <f aca="false">IF(AND(K444&gt;0,J444&gt;0,V444&gt;0,U444&gt;0),V444-U444,"")</f>
        <v/>
      </c>
      <c r="AC444" s="12" t="str">
        <f aca="false">IF(AB444&lt;&gt;"",AB444/U444,"")</f>
        <v/>
      </c>
      <c r="AD444" s="27" t="n">
        <v>0</v>
      </c>
      <c r="AE444" s="27" t="n">
        <v>3</v>
      </c>
      <c r="AF444" s="27" t="n">
        <v>0</v>
      </c>
      <c r="AG444" s="28" t="n">
        <f aca="false">AD444+AE444+AF444</f>
        <v>3</v>
      </c>
      <c r="AH444" s="12" t="n">
        <f aca="false">IF(AG444&gt;0,AD444/AG444,"")</f>
        <v>0</v>
      </c>
      <c r="AI444" s="27" t="n">
        <v>1</v>
      </c>
      <c r="AJ444" s="27" t="n">
        <v>1</v>
      </c>
      <c r="AK444" s="27" t="n">
        <v>0</v>
      </c>
      <c r="AL444" s="22" t="str">
        <f aca="false">IF(OR(AJ444&gt;0,AK444&gt;0),"Sí","No")</f>
        <v>Sí</v>
      </c>
      <c r="AM444" s="6" t="s">
        <v>397</v>
      </c>
      <c r="AN444" s="6"/>
      <c r="AO444" s="12" t="n">
        <f aca="false">IF(M444&gt;0,K444/M444,"")</f>
        <v>0.476190476190476</v>
      </c>
      <c r="AP444" s="22" t="str">
        <f aca="false">IF(M444&gt;=Resumen!$B$5,"Alto","Bajo")</f>
        <v>Alto</v>
      </c>
      <c r="AQ444" s="22" t="str">
        <f aca="false">IF(AO444&gt;=Resumen!$B$28,"Alto","Bajo")</f>
        <v>Alto</v>
      </c>
      <c r="AR444" s="22" t="str">
        <f aca="false">AP444&amp;" Potencial / "&amp;AQ444&amp;" Share"</f>
        <v>Alto Potencial / Alto Share</v>
      </c>
      <c r="AS444" s="22" t="str">
        <f aca="false">IF(Q444="Sí",IF(AO444&gt;=Resumen!$B$29,"Alto","Bajo"),"")</f>
        <v>Bajo</v>
      </c>
      <c r="AT444" s="22" t="str">
        <f aca="false">IF(AS444&lt;&gt;"",AP444&amp;" Potencial / "&amp;AS444&amp;" Share","")</f>
        <v>Alto Potencial / Bajo Share</v>
      </c>
      <c r="AU444" s="22" t="str">
        <f aca="false">IF(AH444="","Sin dato",IF(AH444-AO444&gt;Resumen!$B$6,"Sobre-exhibido",IF(AO444-AH444&gt;Resumen!$B$6,"Sub-exhibido","En línea")))</f>
        <v>Sub-exhibido</v>
      </c>
      <c r="AV444" s="22" t="n">
        <f aca="false">IF(AT444="","",IF(AT444="Alto Potencial / Bajo Share",1,IF(AT444="Alto Potencial / Alto Share",2,IF(AT444="Bajo Potencial / Alto Share",3,4))))</f>
        <v>1</v>
      </c>
      <c r="AW444" s="22" t="str">
        <f aca="false">IF(Q444="No","Sin competencia directa",IF(AV444=1,"1 - Foco Conquista (Alto Pot / Bajo Share)",IF(AV444=2,"2 - Foco Defensa (Alto Pot / Alto Share)",IF(AV444=3,"3 - Monitoreo (Bajo Pot / Alto Share)","4 - Baja Prioridad (Bajo Pot / Bajo Share)"))))</f>
        <v>1 - Foco Conquista (Alto Pot / Bajo Share)</v>
      </c>
      <c r="AX444" s="12" t="str">
        <f aca="false">IF(OR(IFERROR(AND(W444&lt;&gt;"",Y444&lt;&gt;"",Y444-W444&gt;Resumen!$B$8),FALSE()),IFERROR(AND(X444&lt;&gt;"",Y444&lt;&gt;"",Y444-X444&gt;Resumen!$B$8),FALSE())),MAX(IF(IFERROR(AND(W444&lt;&gt;"",Y444&lt;&gt;"",Y444-W444&gt;Resumen!$B$8),FALSE()),Y444-W444,0),IF(IFERROR(AND(X444&lt;&gt;"",Y444&lt;&gt;"",Y444-X444&gt;Resumen!$B$8),FALSE()),Y444-X444,0)),"")</f>
        <v/>
      </c>
      <c r="AY444" s="22" t="str">
        <f aca="false">IF(OR(IFERROR(AND(W444&lt;&gt;"",Y444&lt;&gt;"",Y444-W444&gt;Resumen!$B$8),FALSE()),IFERROR(AND(X444&lt;&gt;"",Y444&lt;&gt;"",Y444-X444&gt;Resumen!$B$8),FALSE())),TRIM("Lays tiene mayor markup que "&amp;IF(IFERROR(AND(W444&lt;&gt;"",Y444&lt;&gt;"",Y444-W444&gt;Resumen!$B$8),FALSE()),"Quento ","")&amp;IF(IFERROR(AND(X444&lt;&gt;"",Y444&lt;&gt;"",Y444-X444&gt;Resumen!$B$8),FALSE()),"Julicroc ","")&amp;"en este PDV"),"")</f>
        <v/>
      </c>
      <c r="AZ444" s="22" t="str">
        <f aca="false">IF(COUNTIF('Plan Pehuamar - Lista'!$A$2:$A$167,A444)&gt;0,"Sí","No")</f>
        <v>No</v>
      </c>
      <c r="BA444" s="22" t="str">
        <f aca="false">IF(COUNTIF('Plan Combo 9+1'!$A$2:$A$226,A444)&gt;0,"Sí","No")</f>
        <v>No</v>
      </c>
      <c r="BB444" s="22" t="str">
        <f aca="false">IF(AH444="","No",IF(BA444="Sí",IF((AO444-AH444)&gt;Resumen!$B$6,"Sí","No"),IF((AO444-AH444)&gt;=Resumen!$B$132,"Sí","No")))</f>
        <v>Sí</v>
      </c>
      <c r="BC444" s="22" t="str">
        <f aca="false">IF(AND(N444="Sí",AL444="Sí",AI444=0),"Sí","No")</f>
        <v>No</v>
      </c>
      <c r="BD444" s="22" t="str">
        <f aca="false">IF(COUNTIF('Plan 9+1 (con Pehuamar)'!$A$2:$A$227,A444)&gt;0,"Sí","No")</f>
        <v>No</v>
      </c>
    </row>
    <row r="445" customFormat="false" ht="15" hidden="false" customHeight="true" outlineLevel="0" collapsed="false">
      <c r="A445" s="6" t="n">
        <v>400750</v>
      </c>
      <c r="B445" s="6" t="n">
        <v>3</v>
      </c>
      <c r="C445" s="6" t="n">
        <v>301</v>
      </c>
      <c r="D445" s="6" t="s">
        <v>194</v>
      </c>
      <c r="E445" s="6" t="s">
        <v>653</v>
      </c>
      <c r="F445" s="6" t="s">
        <v>201</v>
      </c>
      <c r="G445" s="6" t="s">
        <v>129</v>
      </c>
      <c r="H445" s="6" t="s">
        <v>197</v>
      </c>
      <c r="I445" s="27" t="n">
        <v>0</v>
      </c>
      <c r="J445" s="27" t="n">
        <v>0</v>
      </c>
      <c r="K445" s="27" t="n">
        <v>4.1</v>
      </c>
      <c r="L445" s="28" t="n">
        <f aca="false">I445+J445</f>
        <v>0</v>
      </c>
      <c r="M445" s="28" t="n">
        <f aca="false">L445+K445</f>
        <v>4.1</v>
      </c>
      <c r="N445" s="22" t="str">
        <f aca="false">IF(I445&gt;0,"Sí","No")</f>
        <v>No</v>
      </c>
      <c r="O445" s="22" t="str">
        <f aca="false">IF(J445&gt;0,"Sí","No")</f>
        <v>No</v>
      </c>
      <c r="P445" s="22" t="str">
        <f aca="false">IF(K445&gt;0,"Sí","No")</f>
        <v>Sí</v>
      </c>
      <c r="Q445" s="22" t="str">
        <f aca="false">IF(OR(I445&gt;0,J445&gt;0),"Sí","No")</f>
        <v>No</v>
      </c>
      <c r="R445" s="27"/>
      <c r="S445" s="27"/>
      <c r="T445" s="27"/>
      <c r="U445" s="27"/>
      <c r="V445" s="27"/>
      <c r="W445" s="12" t="str">
        <f aca="false">IF(AND(I445&gt;0,R445&gt;0),(S445-R445)/R445,"")</f>
        <v/>
      </c>
      <c r="X445" s="12" t="str">
        <f aca="false">IF(AND(J445&gt;0,T445&gt;0),(U445-T445)/T445,"")</f>
        <v/>
      </c>
      <c r="Y445" s="12" t="str">
        <f aca="false">IF(AND(K445&gt;0,V445&gt;0),(V445-Resumen!$B$7)/Resumen!$B$7,"")</f>
        <v/>
      </c>
      <c r="Z445" s="28" t="str">
        <f aca="false">IF(AND(K445&gt;0,I445&gt;0,V445&gt;0,S445&gt;0),V445-S445,"")</f>
        <v/>
      </c>
      <c r="AA445" s="12" t="str">
        <f aca="false">IF(Z445&lt;&gt;"",Z445/S445,"")</f>
        <v/>
      </c>
      <c r="AB445" s="28" t="str">
        <f aca="false">IF(AND(K445&gt;0,J445&gt;0,V445&gt;0,U445&gt;0),V445-U445,"")</f>
        <v/>
      </c>
      <c r="AC445" s="12" t="str">
        <f aca="false">IF(AB445&lt;&gt;"",AB445/U445,"")</f>
        <v/>
      </c>
      <c r="AD445" s="27" t="n">
        <v>0</v>
      </c>
      <c r="AE445" s="27" t="n">
        <v>0</v>
      </c>
      <c r="AF445" s="27" t="n">
        <v>0</v>
      </c>
      <c r="AG445" s="28" t="n">
        <f aca="false">AD445+AE445+AF445</f>
        <v>0</v>
      </c>
      <c r="AH445" s="12" t="str">
        <f aca="false">IF(AG445&gt;0,AD445/AG445,"")</f>
        <v/>
      </c>
      <c r="AI445" s="27" t="n">
        <v>0</v>
      </c>
      <c r="AJ445" s="27" t="n">
        <v>0</v>
      </c>
      <c r="AK445" s="27" t="n">
        <v>0</v>
      </c>
      <c r="AL445" s="22" t="str">
        <f aca="false">IF(OR(AJ445&gt;0,AK445&gt;0),"Sí","No")</f>
        <v>No</v>
      </c>
      <c r="AM445" s="6"/>
      <c r="AN445" s="6"/>
      <c r="AO445" s="12" t="n">
        <f aca="false">IF(M445&gt;0,K445/M445,"")</f>
        <v>1</v>
      </c>
      <c r="AP445" s="22" t="str">
        <f aca="false">IF(M445&gt;=Resumen!$B$5,"Alto","Bajo")</f>
        <v>Bajo</v>
      </c>
      <c r="AQ445" s="22" t="str">
        <f aca="false">IF(AO445&gt;=Resumen!$B$28,"Alto","Bajo")</f>
        <v>Alto</v>
      </c>
      <c r="AR445" s="22" t="str">
        <f aca="false">AP445&amp;" Potencial / "&amp;AQ445&amp;" Share"</f>
        <v>Bajo Potencial / Alto Share</v>
      </c>
      <c r="AS445" s="22" t="str">
        <f aca="false">IF(Q445="Sí",IF(AO445&gt;=Resumen!$B$29,"Alto","Bajo"),"")</f>
        <v/>
      </c>
      <c r="AT445" s="22" t="str">
        <f aca="false">IF(AS445&lt;&gt;"",AP445&amp;" Potencial / "&amp;AS445&amp;" Share","")</f>
        <v/>
      </c>
      <c r="AU445" s="22" t="str">
        <f aca="false">IF(AH445="","Sin dato",IF(AH445-AO445&gt;Resumen!$B$6,"Sobre-exhibido",IF(AO445-AH445&gt;Resumen!$B$6,"Sub-exhibido","En línea")))</f>
        <v>Sin dato</v>
      </c>
      <c r="AV445" s="22" t="str">
        <f aca="false">IF(AT445="","",IF(AT445="Alto Potencial / Bajo Share",1,IF(AT445="Alto Potencial / Alto Share",2,IF(AT445="Bajo Potencial / Alto Share",3,4))))</f>
        <v/>
      </c>
      <c r="AW445" s="22" t="str">
        <f aca="false">IF(Q445="No","Sin competencia directa",IF(AV445=1,"1 - Foco Conquista (Alto Pot / Bajo Share)",IF(AV445=2,"2 - Foco Defensa (Alto Pot / Alto Share)",IF(AV445=3,"3 - Monitoreo (Bajo Pot / Alto Share)","4 - Baja Prioridad (Bajo Pot / Bajo Share)"))))</f>
        <v>Sin competencia directa</v>
      </c>
      <c r="AX445" s="12" t="str">
        <f aca="false">IF(OR(IFERROR(AND(W445&lt;&gt;"",Y445&lt;&gt;"",Y445-W445&gt;Resumen!$B$8),FALSE()),IFERROR(AND(X445&lt;&gt;"",Y445&lt;&gt;"",Y445-X445&gt;Resumen!$B$8),FALSE())),MAX(IF(IFERROR(AND(W445&lt;&gt;"",Y445&lt;&gt;"",Y445-W445&gt;Resumen!$B$8),FALSE()),Y445-W445,0),IF(IFERROR(AND(X445&lt;&gt;"",Y445&lt;&gt;"",Y445-X445&gt;Resumen!$B$8),FALSE()),Y445-X445,0)),"")</f>
        <v/>
      </c>
      <c r="AY445" s="22" t="str">
        <f aca="false">IF(OR(IFERROR(AND(W445&lt;&gt;"",Y445&lt;&gt;"",Y445-W445&gt;Resumen!$B$8),FALSE()),IFERROR(AND(X445&lt;&gt;"",Y445&lt;&gt;"",Y445-X445&gt;Resumen!$B$8),FALSE())),TRIM("Lays tiene mayor markup que "&amp;IF(IFERROR(AND(W445&lt;&gt;"",Y445&lt;&gt;"",Y445-W445&gt;Resumen!$B$8),FALSE()),"Quento ","")&amp;IF(IFERROR(AND(X445&lt;&gt;"",Y445&lt;&gt;"",Y445-X445&gt;Resumen!$B$8),FALSE()),"Julicroc ","")&amp;"en este PDV"),"")</f>
        <v/>
      </c>
      <c r="AZ445" s="22" t="str">
        <f aca="false">IF(COUNTIF('Plan Pehuamar - Lista'!$A$2:$A$167,A445)&gt;0,"Sí","No")</f>
        <v>No</v>
      </c>
      <c r="BA445" s="22" t="str">
        <f aca="false">IF(COUNTIF('Plan Combo 9+1'!$A$2:$A$226,A445)&gt;0,"Sí","No")</f>
        <v>No</v>
      </c>
      <c r="BB445" s="22" t="str">
        <f aca="false">IF(AH445="","No",IF(BA445="Sí",IF((AO445-AH445)&gt;Resumen!$B$6,"Sí","No"),IF((AO445-AH445)&gt;=Resumen!$B$132,"Sí","No")))</f>
        <v>No</v>
      </c>
      <c r="BC445" s="22" t="str">
        <f aca="false">IF(AND(N445="Sí",AL445="Sí",AI445=0),"Sí","No")</f>
        <v>No</v>
      </c>
      <c r="BD445" s="22" t="str">
        <f aca="false">IF(COUNTIF('Plan 9+1 (con Pehuamar)'!$A$2:$A$227,A445)&gt;0,"Sí","No")</f>
        <v>No</v>
      </c>
    </row>
    <row r="446" customFormat="false" ht="15" hidden="false" customHeight="true" outlineLevel="0" collapsed="false">
      <c r="A446" s="6" t="n">
        <v>400753</v>
      </c>
      <c r="B446" s="6" t="n">
        <v>3</v>
      </c>
      <c r="C446" s="6" t="n">
        <v>301</v>
      </c>
      <c r="D446" s="6" t="s">
        <v>194</v>
      </c>
      <c r="E446" s="6" t="s">
        <v>654</v>
      </c>
      <c r="F446" s="6" t="s">
        <v>196</v>
      </c>
      <c r="G446" s="6" t="s">
        <v>129</v>
      </c>
      <c r="H446" s="6" t="s">
        <v>197</v>
      </c>
      <c r="I446" s="27" t="n">
        <v>0</v>
      </c>
      <c r="J446" s="27" t="n">
        <v>0</v>
      </c>
      <c r="K446" s="27" t="n">
        <v>8.3</v>
      </c>
      <c r="L446" s="28" t="n">
        <f aca="false">I446+J446</f>
        <v>0</v>
      </c>
      <c r="M446" s="28" t="n">
        <f aca="false">L446+K446</f>
        <v>8.3</v>
      </c>
      <c r="N446" s="22" t="str">
        <f aca="false">IF(I446&gt;0,"Sí","No")</f>
        <v>No</v>
      </c>
      <c r="O446" s="22" t="str">
        <f aca="false">IF(J446&gt;0,"Sí","No")</f>
        <v>No</v>
      </c>
      <c r="P446" s="22" t="str">
        <f aca="false">IF(K446&gt;0,"Sí","No")</f>
        <v>Sí</v>
      </c>
      <c r="Q446" s="22" t="str">
        <f aca="false">IF(OR(I446&gt;0,J446&gt;0),"Sí","No")</f>
        <v>No</v>
      </c>
      <c r="R446" s="27"/>
      <c r="S446" s="27"/>
      <c r="T446" s="27"/>
      <c r="U446" s="27"/>
      <c r="V446" s="27"/>
      <c r="W446" s="12" t="str">
        <f aca="false">IF(AND(I446&gt;0,R446&gt;0),(S446-R446)/R446,"")</f>
        <v/>
      </c>
      <c r="X446" s="12" t="str">
        <f aca="false">IF(AND(J446&gt;0,T446&gt;0),(U446-T446)/T446,"")</f>
        <v/>
      </c>
      <c r="Y446" s="12" t="str">
        <f aca="false">IF(AND(K446&gt;0,V446&gt;0),(V446-Resumen!$B$7)/Resumen!$B$7,"")</f>
        <v/>
      </c>
      <c r="Z446" s="28" t="str">
        <f aca="false">IF(AND(K446&gt;0,I446&gt;0,V446&gt;0,S446&gt;0),V446-S446,"")</f>
        <v/>
      </c>
      <c r="AA446" s="12" t="str">
        <f aca="false">IF(Z446&lt;&gt;"",Z446/S446,"")</f>
        <v/>
      </c>
      <c r="AB446" s="28" t="str">
        <f aca="false">IF(AND(K446&gt;0,J446&gt;0,V446&gt;0,U446&gt;0),V446-U446,"")</f>
        <v/>
      </c>
      <c r="AC446" s="12" t="str">
        <f aca="false">IF(AB446&lt;&gt;"",AB446/U446,"")</f>
        <v/>
      </c>
      <c r="AD446" s="27" t="n">
        <v>0</v>
      </c>
      <c r="AE446" s="27" t="n">
        <v>0</v>
      </c>
      <c r="AF446" s="27" t="n">
        <v>0</v>
      </c>
      <c r="AG446" s="28" t="n">
        <f aca="false">AD446+AE446+AF446</f>
        <v>0</v>
      </c>
      <c r="AH446" s="12" t="str">
        <f aca="false">IF(AG446&gt;0,AD446/AG446,"")</f>
        <v/>
      </c>
      <c r="AI446" s="27" t="n">
        <v>0</v>
      </c>
      <c r="AJ446" s="27" t="n">
        <v>0</v>
      </c>
      <c r="AK446" s="27" t="n">
        <v>0</v>
      </c>
      <c r="AL446" s="22" t="str">
        <f aca="false">IF(OR(AJ446&gt;0,AK446&gt;0),"Sí","No")</f>
        <v>No</v>
      </c>
      <c r="AM446" s="6"/>
      <c r="AN446" s="6"/>
      <c r="AO446" s="12" t="n">
        <f aca="false">IF(M446&gt;0,K446/M446,"")</f>
        <v>1</v>
      </c>
      <c r="AP446" s="22" t="str">
        <f aca="false">IF(M446&gt;=Resumen!$B$5,"Alto","Bajo")</f>
        <v>Bajo</v>
      </c>
      <c r="AQ446" s="22" t="str">
        <f aca="false">IF(AO446&gt;=Resumen!$B$28,"Alto","Bajo")</f>
        <v>Alto</v>
      </c>
      <c r="AR446" s="22" t="str">
        <f aca="false">AP446&amp;" Potencial / "&amp;AQ446&amp;" Share"</f>
        <v>Bajo Potencial / Alto Share</v>
      </c>
      <c r="AS446" s="22" t="str">
        <f aca="false">IF(Q446="Sí",IF(AO446&gt;=Resumen!$B$29,"Alto","Bajo"),"")</f>
        <v/>
      </c>
      <c r="AT446" s="22" t="str">
        <f aca="false">IF(AS446&lt;&gt;"",AP446&amp;" Potencial / "&amp;AS446&amp;" Share","")</f>
        <v/>
      </c>
      <c r="AU446" s="22" t="str">
        <f aca="false">IF(AH446="","Sin dato",IF(AH446-AO446&gt;Resumen!$B$6,"Sobre-exhibido",IF(AO446-AH446&gt;Resumen!$B$6,"Sub-exhibido","En línea")))</f>
        <v>Sin dato</v>
      </c>
      <c r="AV446" s="22" t="str">
        <f aca="false">IF(AT446="","",IF(AT446="Alto Potencial / Bajo Share",1,IF(AT446="Alto Potencial / Alto Share",2,IF(AT446="Bajo Potencial / Alto Share",3,4))))</f>
        <v/>
      </c>
      <c r="AW446" s="22" t="str">
        <f aca="false">IF(Q446="No","Sin competencia directa",IF(AV446=1,"1 - Foco Conquista (Alto Pot / Bajo Share)",IF(AV446=2,"2 - Foco Defensa (Alto Pot / Alto Share)",IF(AV446=3,"3 - Monitoreo (Bajo Pot / Alto Share)","4 - Baja Prioridad (Bajo Pot / Bajo Share)"))))</f>
        <v>Sin competencia directa</v>
      </c>
      <c r="AX446" s="12" t="str">
        <f aca="false">IF(OR(IFERROR(AND(W446&lt;&gt;"",Y446&lt;&gt;"",Y446-W446&gt;Resumen!$B$8),FALSE()),IFERROR(AND(X446&lt;&gt;"",Y446&lt;&gt;"",Y446-X446&gt;Resumen!$B$8),FALSE())),MAX(IF(IFERROR(AND(W446&lt;&gt;"",Y446&lt;&gt;"",Y446-W446&gt;Resumen!$B$8),FALSE()),Y446-W446,0),IF(IFERROR(AND(X446&lt;&gt;"",Y446&lt;&gt;"",Y446-X446&gt;Resumen!$B$8),FALSE()),Y446-X446,0)),"")</f>
        <v/>
      </c>
      <c r="AY446" s="22" t="str">
        <f aca="false">IF(OR(IFERROR(AND(W446&lt;&gt;"",Y446&lt;&gt;"",Y446-W446&gt;Resumen!$B$8),FALSE()),IFERROR(AND(X446&lt;&gt;"",Y446&lt;&gt;"",Y446-X446&gt;Resumen!$B$8),FALSE())),TRIM("Lays tiene mayor markup que "&amp;IF(IFERROR(AND(W446&lt;&gt;"",Y446&lt;&gt;"",Y446-W446&gt;Resumen!$B$8),FALSE()),"Quento ","")&amp;IF(IFERROR(AND(X446&lt;&gt;"",Y446&lt;&gt;"",Y446-X446&gt;Resumen!$B$8),FALSE()),"Julicroc ","")&amp;"en este PDV"),"")</f>
        <v/>
      </c>
      <c r="AZ446" s="22" t="str">
        <f aca="false">IF(COUNTIF('Plan Pehuamar - Lista'!$A$2:$A$167,A446)&gt;0,"Sí","No")</f>
        <v>No</v>
      </c>
      <c r="BA446" s="22" t="str">
        <f aca="false">IF(COUNTIF('Plan Combo 9+1'!$A$2:$A$226,A446)&gt;0,"Sí","No")</f>
        <v>No</v>
      </c>
      <c r="BB446" s="22" t="str">
        <f aca="false">IF(AH446="","No",IF(BA446="Sí",IF((AO446-AH446)&gt;Resumen!$B$6,"Sí","No"),IF((AO446-AH446)&gt;=Resumen!$B$132,"Sí","No")))</f>
        <v>No</v>
      </c>
      <c r="BC446" s="22" t="str">
        <f aca="false">IF(AND(N446="Sí",AL446="Sí",AI446=0),"Sí","No")</f>
        <v>No</v>
      </c>
      <c r="BD446" s="22" t="str">
        <f aca="false">IF(COUNTIF('Plan 9+1 (con Pehuamar)'!$A$2:$A$227,A446)&gt;0,"Sí","No")</f>
        <v>No</v>
      </c>
    </row>
    <row r="447" customFormat="false" ht="15" hidden="false" customHeight="true" outlineLevel="0" collapsed="false">
      <c r="A447" s="6" t="n">
        <v>400754</v>
      </c>
      <c r="B447" s="6" t="n">
        <v>3</v>
      </c>
      <c r="C447" s="6" t="n">
        <v>301</v>
      </c>
      <c r="D447" s="6" t="s">
        <v>194</v>
      </c>
      <c r="E447" s="6" t="s">
        <v>655</v>
      </c>
      <c r="F447" s="6" t="s">
        <v>196</v>
      </c>
      <c r="G447" s="6" t="s">
        <v>129</v>
      </c>
      <c r="H447" s="6" t="s">
        <v>197</v>
      </c>
      <c r="I447" s="27" t="n">
        <v>45</v>
      </c>
      <c r="J447" s="27" t="n">
        <v>0</v>
      </c>
      <c r="K447" s="27" t="n">
        <v>35</v>
      </c>
      <c r="L447" s="28" t="n">
        <f aca="false">I447+J447</f>
        <v>45</v>
      </c>
      <c r="M447" s="28" t="n">
        <f aca="false">L447+K447</f>
        <v>80</v>
      </c>
      <c r="N447" s="22" t="str">
        <f aca="false">IF(I447&gt;0,"Sí","No")</f>
        <v>Sí</v>
      </c>
      <c r="O447" s="22" t="str">
        <f aca="false">IF(J447&gt;0,"Sí","No")</f>
        <v>No</v>
      </c>
      <c r="P447" s="22" t="str">
        <f aca="false">IF(K447&gt;0,"Sí","No")</f>
        <v>Sí</v>
      </c>
      <c r="Q447" s="22" t="str">
        <f aca="false">IF(OR(I447&gt;0,J447&gt;0),"Sí","No")</f>
        <v>Sí</v>
      </c>
      <c r="R447" s="27" t="n">
        <v>1750</v>
      </c>
      <c r="S447" s="27" t="n">
        <v>2200</v>
      </c>
      <c r="T447" s="27"/>
      <c r="U447" s="27"/>
      <c r="V447" s="27" t="n">
        <v>3200</v>
      </c>
      <c r="W447" s="12" t="n">
        <f aca="false">IF(AND(I447&gt;0,R447&gt;0),(S447-R447)/R447,"")</f>
        <v>0.257142857142857</v>
      </c>
      <c r="X447" s="12" t="str">
        <f aca="false">IF(AND(J447&gt;0,T447&gt;0),(U447-T447)/T447,"")</f>
        <v/>
      </c>
      <c r="Y447" s="12" t="n">
        <f aca="false">IF(AND(K447&gt;0,V447&gt;0),(V447-Resumen!$B$7)/Resumen!$B$7,"")</f>
        <v>0.28</v>
      </c>
      <c r="Z447" s="28" t="n">
        <f aca="false">IF(AND(K447&gt;0,I447&gt;0,V447&gt;0,S447&gt;0),V447-S447,"")</f>
        <v>1000</v>
      </c>
      <c r="AA447" s="12" t="n">
        <f aca="false">IF(Z447&lt;&gt;"",Z447/S447,"")</f>
        <v>0.454545454545455</v>
      </c>
      <c r="AB447" s="28" t="str">
        <f aca="false">IF(AND(K447&gt;0,J447&gt;0,V447&gt;0,U447&gt;0),V447-U447,"")</f>
        <v/>
      </c>
      <c r="AC447" s="12" t="str">
        <f aca="false">IF(AB447&lt;&gt;"",AB447/U447,"")</f>
        <v/>
      </c>
      <c r="AD447" s="27" t="n">
        <v>0</v>
      </c>
      <c r="AE447" s="27" t="n">
        <v>3</v>
      </c>
      <c r="AF447" s="27" t="n">
        <v>0</v>
      </c>
      <c r="AG447" s="28" t="n">
        <f aca="false">AD447+AE447+AF447</f>
        <v>3</v>
      </c>
      <c r="AH447" s="12" t="n">
        <f aca="false">IF(AG447&gt;0,AD447/AG447,"")</f>
        <v>0</v>
      </c>
      <c r="AI447" s="27" t="n">
        <v>1</v>
      </c>
      <c r="AJ447" s="27" t="n">
        <v>1</v>
      </c>
      <c r="AK447" s="27" t="n">
        <v>0</v>
      </c>
      <c r="AL447" s="22" t="str">
        <f aca="false">IF(OR(AJ447&gt;0,AK447&gt;0),"Sí","No")</f>
        <v>Sí</v>
      </c>
      <c r="AM447" s="6" t="s">
        <v>397</v>
      </c>
      <c r="AN447" s="6"/>
      <c r="AO447" s="12" t="n">
        <f aca="false">IF(M447&gt;0,K447/M447,"")</f>
        <v>0.4375</v>
      </c>
      <c r="AP447" s="22" t="str">
        <f aca="false">IF(M447&gt;=Resumen!$B$5,"Alto","Bajo")</f>
        <v>Alto</v>
      </c>
      <c r="AQ447" s="22" t="str">
        <f aca="false">IF(AO447&gt;=Resumen!$B$28,"Alto","Bajo")</f>
        <v>Alto</v>
      </c>
      <c r="AR447" s="22" t="str">
        <f aca="false">AP447&amp;" Potencial / "&amp;AQ447&amp;" Share"</f>
        <v>Alto Potencial / Alto Share</v>
      </c>
      <c r="AS447" s="22" t="str">
        <f aca="false">IF(Q447="Sí",IF(AO447&gt;=Resumen!$B$29,"Alto","Bajo"),"")</f>
        <v>Bajo</v>
      </c>
      <c r="AT447" s="22" t="str">
        <f aca="false">IF(AS447&lt;&gt;"",AP447&amp;" Potencial / "&amp;AS447&amp;" Share","")</f>
        <v>Alto Potencial / Bajo Share</v>
      </c>
      <c r="AU447" s="22" t="str">
        <f aca="false">IF(AH447="","Sin dato",IF(AH447-AO447&gt;Resumen!$B$6,"Sobre-exhibido",IF(AO447-AH447&gt;Resumen!$B$6,"Sub-exhibido","En línea")))</f>
        <v>Sub-exhibido</v>
      </c>
      <c r="AV447" s="22" t="n">
        <f aca="false">IF(AT447="","",IF(AT447="Alto Potencial / Bajo Share",1,IF(AT447="Alto Potencial / Alto Share",2,IF(AT447="Bajo Potencial / Alto Share",3,4))))</f>
        <v>1</v>
      </c>
      <c r="AW447" s="22" t="str">
        <f aca="false">IF(Q447="No","Sin competencia directa",IF(AV447=1,"1 - Foco Conquista (Alto Pot / Bajo Share)",IF(AV447=2,"2 - Foco Defensa (Alto Pot / Alto Share)",IF(AV447=3,"3 - Monitoreo (Bajo Pot / Alto Share)","4 - Baja Prioridad (Bajo Pot / Bajo Share)"))))</f>
        <v>1 - Foco Conquista (Alto Pot / Bajo Share)</v>
      </c>
      <c r="AX447" s="12" t="str">
        <f aca="false">IF(OR(IFERROR(AND(W447&lt;&gt;"",Y447&lt;&gt;"",Y447-W447&gt;Resumen!$B$8),FALSE()),IFERROR(AND(X447&lt;&gt;"",Y447&lt;&gt;"",Y447-X447&gt;Resumen!$B$8),FALSE())),MAX(IF(IFERROR(AND(W447&lt;&gt;"",Y447&lt;&gt;"",Y447-W447&gt;Resumen!$B$8),FALSE()),Y447-W447,0),IF(IFERROR(AND(X447&lt;&gt;"",Y447&lt;&gt;"",Y447-X447&gt;Resumen!$B$8),FALSE()),Y447-X447,0)),"")</f>
        <v/>
      </c>
      <c r="AY447" s="22" t="str">
        <f aca="false">IF(OR(IFERROR(AND(W447&lt;&gt;"",Y447&lt;&gt;"",Y447-W447&gt;Resumen!$B$8),FALSE()),IFERROR(AND(X447&lt;&gt;"",Y447&lt;&gt;"",Y447-X447&gt;Resumen!$B$8),FALSE())),TRIM("Lays tiene mayor markup que "&amp;IF(IFERROR(AND(W447&lt;&gt;"",Y447&lt;&gt;"",Y447-W447&gt;Resumen!$B$8),FALSE()),"Quento ","")&amp;IF(IFERROR(AND(X447&lt;&gt;"",Y447&lt;&gt;"",Y447-X447&gt;Resumen!$B$8),FALSE()),"Julicroc ","")&amp;"en este PDV"),"")</f>
        <v/>
      </c>
      <c r="AZ447" s="22" t="str">
        <f aca="false">IF(COUNTIF('Plan Pehuamar - Lista'!$A$2:$A$167,A447)&gt;0,"Sí","No")</f>
        <v>No</v>
      </c>
      <c r="BA447" s="22" t="str">
        <f aca="false">IF(COUNTIF('Plan Combo 9+1'!$A$2:$A$226,A447)&gt;0,"Sí","No")</f>
        <v>Sí</v>
      </c>
      <c r="BB447" s="22" t="str">
        <f aca="false">IF(AH447="","No",IF(BA447="Sí",IF((AO447-AH447)&gt;Resumen!$B$6,"Sí","No"),IF((AO447-AH447)&gt;=Resumen!$B$132,"Sí","No")))</f>
        <v>Sí</v>
      </c>
      <c r="BC447" s="22" t="str">
        <f aca="false">IF(AND(N447="Sí",AL447="Sí",AI447=0),"Sí","No")</f>
        <v>No</v>
      </c>
      <c r="BD447" s="22" t="str">
        <f aca="false">IF(COUNTIF('Plan 9+1 (con Pehuamar)'!$A$2:$A$227,A447)&gt;0,"Sí","No")</f>
        <v>Sí</v>
      </c>
    </row>
    <row r="448" customFormat="false" ht="15" hidden="false" customHeight="true" outlineLevel="0" collapsed="false">
      <c r="A448" s="6" t="n">
        <v>400763</v>
      </c>
      <c r="B448" s="6" t="n">
        <v>3</v>
      </c>
      <c r="C448" s="6" t="n">
        <v>301</v>
      </c>
      <c r="D448" s="6" t="s">
        <v>194</v>
      </c>
      <c r="E448" s="6" t="s">
        <v>656</v>
      </c>
      <c r="F448" s="6" t="s">
        <v>196</v>
      </c>
      <c r="G448" s="6" t="s">
        <v>129</v>
      </c>
      <c r="H448" s="6" t="s">
        <v>197</v>
      </c>
      <c r="I448" s="27" t="n">
        <v>45</v>
      </c>
      <c r="J448" s="27" t="n">
        <v>0</v>
      </c>
      <c r="K448" s="27" t="n">
        <v>65</v>
      </c>
      <c r="L448" s="28" t="n">
        <f aca="false">I448+J448</f>
        <v>45</v>
      </c>
      <c r="M448" s="28" t="n">
        <f aca="false">L448+K448</f>
        <v>110</v>
      </c>
      <c r="N448" s="22" t="str">
        <f aca="false">IF(I448&gt;0,"Sí","No")</f>
        <v>Sí</v>
      </c>
      <c r="O448" s="22" t="str">
        <f aca="false">IF(J448&gt;0,"Sí","No")</f>
        <v>No</v>
      </c>
      <c r="P448" s="22" t="str">
        <f aca="false">IF(K448&gt;0,"Sí","No")</f>
        <v>Sí</v>
      </c>
      <c r="Q448" s="22" t="str">
        <f aca="false">IF(OR(I448&gt;0,J448&gt;0),"Sí","No")</f>
        <v>Sí</v>
      </c>
      <c r="R448" s="27" t="n">
        <v>1750</v>
      </c>
      <c r="S448" s="27" t="n">
        <v>2200</v>
      </c>
      <c r="T448" s="27"/>
      <c r="U448" s="27"/>
      <c r="V448" s="27" t="n">
        <v>3200</v>
      </c>
      <c r="W448" s="12" t="n">
        <f aca="false">IF(AND(I448&gt;0,R448&gt;0),(S448-R448)/R448,"")</f>
        <v>0.257142857142857</v>
      </c>
      <c r="X448" s="12" t="str">
        <f aca="false">IF(AND(J448&gt;0,T448&gt;0),(U448-T448)/T448,"")</f>
        <v/>
      </c>
      <c r="Y448" s="12" t="n">
        <f aca="false">IF(AND(K448&gt;0,V448&gt;0),(V448-Resumen!$B$7)/Resumen!$B$7,"")</f>
        <v>0.28</v>
      </c>
      <c r="Z448" s="28" t="n">
        <f aca="false">IF(AND(K448&gt;0,I448&gt;0,V448&gt;0,S448&gt;0),V448-S448,"")</f>
        <v>1000</v>
      </c>
      <c r="AA448" s="12" t="n">
        <f aca="false">IF(Z448&lt;&gt;"",Z448/S448,"")</f>
        <v>0.454545454545455</v>
      </c>
      <c r="AB448" s="28" t="str">
        <f aca="false">IF(AND(K448&gt;0,J448&gt;0,V448&gt;0,U448&gt;0),V448-U448,"")</f>
        <v/>
      </c>
      <c r="AC448" s="12" t="str">
        <f aca="false">IF(AB448&lt;&gt;"",AB448/U448,"")</f>
        <v/>
      </c>
      <c r="AD448" s="27" t="n">
        <v>0</v>
      </c>
      <c r="AE448" s="27" t="n">
        <v>3</v>
      </c>
      <c r="AF448" s="27" t="n">
        <v>0</v>
      </c>
      <c r="AG448" s="28" t="n">
        <f aca="false">AD448+AE448+AF448</f>
        <v>3</v>
      </c>
      <c r="AH448" s="12" t="n">
        <f aca="false">IF(AG448&gt;0,AD448/AG448,"")</f>
        <v>0</v>
      </c>
      <c r="AI448" s="27" t="n">
        <v>1</v>
      </c>
      <c r="AJ448" s="27" t="n">
        <v>1</v>
      </c>
      <c r="AK448" s="27" t="n">
        <v>0</v>
      </c>
      <c r="AL448" s="22" t="str">
        <f aca="false">IF(OR(AJ448&gt;0,AK448&gt;0),"Sí","No")</f>
        <v>Sí</v>
      </c>
      <c r="AM448" s="6" t="s">
        <v>397</v>
      </c>
      <c r="AN448" s="6"/>
      <c r="AO448" s="12" t="n">
        <f aca="false">IF(M448&gt;0,K448/M448,"")</f>
        <v>0.590909090909091</v>
      </c>
      <c r="AP448" s="22" t="str">
        <f aca="false">IF(M448&gt;=Resumen!$B$5,"Alto","Bajo")</f>
        <v>Alto</v>
      </c>
      <c r="AQ448" s="22" t="str">
        <f aca="false">IF(AO448&gt;=Resumen!$B$28,"Alto","Bajo")</f>
        <v>Alto</v>
      </c>
      <c r="AR448" s="22" t="str">
        <f aca="false">AP448&amp;" Potencial / "&amp;AQ448&amp;" Share"</f>
        <v>Alto Potencial / Alto Share</v>
      </c>
      <c r="AS448" s="22" t="str">
        <f aca="false">IF(Q448="Sí",IF(AO448&gt;=Resumen!$B$29,"Alto","Bajo"),"")</f>
        <v>Alto</v>
      </c>
      <c r="AT448" s="22" t="str">
        <f aca="false">IF(AS448&lt;&gt;"",AP448&amp;" Potencial / "&amp;AS448&amp;" Share","")</f>
        <v>Alto Potencial / Alto Share</v>
      </c>
      <c r="AU448" s="22" t="str">
        <f aca="false">IF(AH448="","Sin dato",IF(AH448-AO448&gt;Resumen!$B$6,"Sobre-exhibido",IF(AO448-AH448&gt;Resumen!$B$6,"Sub-exhibido","En línea")))</f>
        <v>Sub-exhibido</v>
      </c>
      <c r="AV448" s="22" t="n">
        <f aca="false">IF(AT448="","",IF(AT448="Alto Potencial / Bajo Share",1,IF(AT448="Alto Potencial / Alto Share",2,IF(AT448="Bajo Potencial / Alto Share",3,4))))</f>
        <v>2</v>
      </c>
      <c r="AW448" s="22" t="str">
        <f aca="false">IF(Q448="No","Sin competencia directa",IF(AV448=1,"1 - Foco Conquista (Alto Pot / Bajo Share)",IF(AV448=2,"2 - Foco Defensa (Alto Pot / Alto Share)",IF(AV448=3,"3 - Monitoreo (Bajo Pot / Alto Share)","4 - Baja Prioridad (Bajo Pot / Bajo Share)"))))</f>
        <v>2 - Foco Defensa (Alto Pot / Alto Share)</v>
      </c>
      <c r="AX448" s="12" t="str">
        <f aca="false">IF(OR(IFERROR(AND(W448&lt;&gt;"",Y448&lt;&gt;"",Y448-W448&gt;Resumen!$B$8),FALSE()),IFERROR(AND(X448&lt;&gt;"",Y448&lt;&gt;"",Y448-X448&gt;Resumen!$B$8),FALSE())),MAX(IF(IFERROR(AND(W448&lt;&gt;"",Y448&lt;&gt;"",Y448-W448&gt;Resumen!$B$8),FALSE()),Y448-W448,0),IF(IFERROR(AND(X448&lt;&gt;"",Y448&lt;&gt;"",Y448-X448&gt;Resumen!$B$8),FALSE()),Y448-X448,0)),"")</f>
        <v/>
      </c>
      <c r="AY448" s="22" t="str">
        <f aca="false">IF(OR(IFERROR(AND(W448&lt;&gt;"",Y448&lt;&gt;"",Y448-W448&gt;Resumen!$B$8),FALSE()),IFERROR(AND(X448&lt;&gt;"",Y448&lt;&gt;"",Y448-X448&gt;Resumen!$B$8),FALSE())),TRIM("Lays tiene mayor markup que "&amp;IF(IFERROR(AND(W448&lt;&gt;"",Y448&lt;&gt;"",Y448-W448&gt;Resumen!$B$8),FALSE()),"Quento ","")&amp;IF(IFERROR(AND(X448&lt;&gt;"",Y448&lt;&gt;"",Y448-X448&gt;Resumen!$B$8),FALSE()),"Julicroc ","")&amp;"en este PDV"),"")</f>
        <v/>
      </c>
      <c r="AZ448" s="22" t="str">
        <f aca="false">IF(COUNTIF('Plan Pehuamar - Lista'!$A$2:$A$167,A448)&gt;0,"Sí","No")</f>
        <v>No</v>
      </c>
      <c r="BA448" s="22" t="str">
        <f aca="false">IF(COUNTIF('Plan Combo 9+1'!$A$2:$A$226,A448)&gt;0,"Sí","No")</f>
        <v>No</v>
      </c>
      <c r="BB448" s="22" t="str">
        <f aca="false">IF(AH448="","No",IF(BA448="Sí",IF((AO448-AH448)&gt;Resumen!$B$6,"Sí","No"),IF((AO448-AH448)&gt;=Resumen!$B$132,"Sí","No")))</f>
        <v>Sí</v>
      </c>
      <c r="BC448" s="22" t="str">
        <f aca="false">IF(AND(N448="Sí",AL448="Sí",AI448=0),"Sí","No")</f>
        <v>No</v>
      </c>
      <c r="BD448" s="22" t="str">
        <f aca="false">IF(COUNTIF('Plan 9+1 (con Pehuamar)'!$A$2:$A$227,A448)&gt;0,"Sí","No")</f>
        <v>No</v>
      </c>
    </row>
    <row r="449" customFormat="false" ht="15" hidden="false" customHeight="true" outlineLevel="0" collapsed="false">
      <c r="A449" s="6" t="n">
        <v>400773</v>
      </c>
      <c r="B449" s="6" t="n">
        <v>3</v>
      </c>
      <c r="C449" s="6" t="n">
        <v>301</v>
      </c>
      <c r="D449" s="6" t="s">
        <v>194</v>
      </c>
      <c r="E449" s="6" t="s">
        <v>657</v>
      </c>
      <c r="F449" s="6" t="s">
        <v>206</v>
      </c>
      <c r="G449" s="6" t="s">
        <v>129</v>
      </c>
      <c r="H449" s="6" t="s">
        <v>197</v>
      </c>
      <c r="I449" s="27" t="n">
        <v>50</v>
      </c>
      <c r="J449" s="27" t="n">
        <v>0</v>
      </c>
      <c r="K449" s="27" t="n">
        <v>20</v>
      </c>
      <c r="L449" s="28" t="n">
        <f aca="false">I449+J449</f>
        <v>50</v>
      </c>
      <c r="M449" s="28" t="n">
        <f aca="false">L449+K449</f>
        <v>70</v>
      </c>
      <c r="N449" s="22" t="str">
        <f aca="false">IF(I449&gt;0,"Sí","No")</f>
        <v>Sí</v>
      </c>
      <c r="O449" s="22" t="str">
        <f aca="false">IF(J449&gt;0,"Sí","No")</f>
        <v>No</v>
      </c>
      <c r="P449" s="22" t="str">
        <f aca="false">IF(K449&gt;0,"Sí","No")</f>
        <v>Sí</v>
      </c>
      <c r="Q449" s="22" t="str">
        <f aca="false">IF(OR(I449&gt;0,J449&gt;0),"Sí","No")</f>
        <v>Sí</v>
      </c>
      <c r="R449" s="27" t="n">
        <v>1750</v>
      </c>
      <c r="S449" s="27" t="n">
        <v>2200</v>
      </c>
      <c r="T449" s="27"/>
      <c r="U449" s="27"/>
      <c r="V449" s="27" t="n">
        <v>3200</v>
      </c>
      <c r="W449" s="12" t="n">
        <f aca="false">IF(AND(I449&gt;0,R449&gt;0),(S449-R449)/R449,"")</f>
        <v>0.257142857142857</v>
      </c>
      <c r="X449" s="12" t="str">
        <f aca="false">IF(AND(J449&gt;0,T449&gt;0),(U449-T449)/T449,"")</f>
        <v/>
      </c>
      <c r="Y449" s="12" t="n">
        <f aca="false">IF(AND(K449&gt;0,V449&gt;0),(V449-Resumen!$B$7)/Resumen!$B$7,"")</f>
        <v>0.28</v>
      </c>
      <c r="Z449" s="28" t="n">
        <f aca="false">IF(AND(K449&gt;0,I449&gt;0,V449&gt;0,S449&gt;0),V449-S449,"")</f>
        <v>1000</v>
      </c>
      <c r="AA449" s="12" t="n">
        <f aca="false">IF(Z449&lt;&gt;"",Z449/S449,"")</f>
        <v>0.454545454545455</v>
      </c>
      <c r="AB449" s="28" t="str">
        <f aca="false">IF(AND(K449&gt;0,J449&gt;0,V449&gt;0,U449&gt;0),V449-U449,"")</f>
        <v/>
      </c>
      <c r="AC449" s="12" t="str">
        <f aca="false">IF(AB449&lt;&gt;"",AB449/U449,"")</f>
        <v/>
      </c>
      <c r="AD449" s="27" t="n">
        <v>0</v>
      </c>
      <c r="AE449" s="27" t="n">
        <v>3</v>
      </c>
      <c r="AF449" s="27" t="n">
        <v>0</v>
      </c>
      <c r="AG449" s="28" t="n">
        <f aca="false">AD449+AE449+AF449</f>
        <v>3</v>
      </c>
      <c r="AH449" s="12" t="n">
        <f aca="false">IF(AG449&gt;0,AD449/AG449,"")</f>
        <v>0</v>
      </c>
      <c r="AI449" s="27" t="n">
        <v>1</v>
      </c>
      <c r="AJ449" s="27" t="n">
        <v>1</v>
      </c>
      <c r="AK449" s="27" t="n">
        <v>0</v>
      </c>
      <c r="AL449" s="22" t="str">
        <f aca="false">IF(OR(AJ449&gt;0,AK449&gt;0),"Sí","No")</f>
        <v>Sí</v>
      </c>
      <c r="AM449" s="6" t="s">
        <v>397</v>
      </c>
      <c r="AN449" s="6"/>
      <c r="AO449" s="12" t="n">
        <f aca="false">IF(M449&gt;0,K449/M449,"")</f>
        <v>0.285714285714286</v>
      </c>
      <c r="AP449" s="22" t="str">
        <f aca="false">IF(M449&gt;=Resumen!$B$5,"Alto","Bajo")</f>
        <v>Alto</v>
      </c>
      <c r="AQ449" s="22" t="str">
        <f aca="false">IF(AO449&gt;=Resumen!$B$28,"Alto","Bajo")</f>
        <v>Bajo</v>
      </c>
      <c r="AR449" s="22" t="str">
        <f aca="false">AP449&amp;" Potencial / "&amp;AQ449&amp;" Share"</f>
        <v>Alto Potencial / Bajo Share</v>
      </c>
      <c r="AS449" s="22" t="str">
        <f aca="false">IF(Q449="Sí",IF(AO449&gt;=Resumen!$B$29,"Alto","Bajo"),"")</f>
        <v>Bajo</v>
      </c>
      <c r="AT449" s="22" t="str">
        <f aca="false">IF(AS449&lt;&gt;"",AP449&amp;" Potencial / "&amp;AS449&amp;" Share","")</f>
        <v>Alto Potencial / Bajo Share</v>
      </c>
      <c r="AU449" s="22" t="str">
        <f aca="false">IF(AH449="","Sin dato",IF(AH449-AO449&gt;Resumen!$B$6,"Sobre-exhibido",IF(AO449-AH449&gt;Resumen!$B$6,"Sub-exhibido","En línea")))</f>
        <v>Sub-exhibido</v>
      </c>
      <c r="AV449" s="22" t="n">
        <f aca="false">IF(AT449="","",IF(AT449="Alto Potencial / Bajo Share",1,IF(AT449="Alto Potencial / Alto Share",2,IF(AT449="Bajo Potencial / Alto Share",3,4))))</f>
        <v>1</v>
      </c>
      <c r="AW449" s="22" t="str">
        <f aca="false">IF(Q449="No","Sin competencia directa",IF(AV449=1,"1 - Foco Conquista (Alto Pot / Bajo Share)",IF(AV449=2,"2 - Foco Defensa (Alto Pot / Alto Share)",IF(AV449=3,"3 - Monitoreo (Bajo Pot / Alto Share)","4 - Baja Prioridad (Bajo Pot / Bajo Share)"))))</f>
        <v>1 - Foco Conquista (Alto Pot / Bajo Share)</v>
      </c>
      <c r="AX449" s="12" t="str">
        <f aca="false">IF(OR(IFERROR(AND(W449&lt;&gt;"",Y449&lt;&gt;"",Y449-W449&gt;Resumen!$B$8),FALSE()),IFERROR(AND(X449&lt;&gt;"",Y449&lt;&gt;"",Y449-X449&gt;Resumen!$B$8),FALSE())),MAX(IF(IFERROR(AND(W449&lt;&gt;"",Y449&lt;&gt;"",Y449-W449&gt;Resumen!$B$8),FALSE()),Y449-W449,0),IF(IFERROR(AND(X449&lt;&gt;"",Y449&lt;&gt;"",Y449-X449&gt;Resumen!$B$8),FALSE()),Y449-X449,0)),"")</f>
        <v/>
      </c>
      <c r="AY449" s="22" t="str">
        <f aca="false">IF(OR(IFERROR(AND(W449&lt;&gt;"",Y449&lt;&gt;"",Y449-W449&gt;Resumen!$B$8),FALSE()),IFERROR(AND(X449&lt;&gt;"",Y449&lt;&gt;"",Y449-X449&gt;Resumen!$B$8),FALSE())),TRIM("Lays tiene mayor markup que "&amp;IF(IFERROR(AND(W449&lt;&gt;"",Y449&lt;&gt;"",Y449-W449&gt;Resumen!$B$8),FALSE()),"Quento ","")&amp;IF(IFERROR(AND(X449&lt;&gt;"",Y449&lt;&gt;"",Y449-X449&gt;Resumen!$B$8),FALSE()),"Julicroc ","")&amp;"en este PDV"),"")</f>
        <v/>
      </c>
      <c r="AZ449" s="22" t="str">
        <f aca="false">IF(COUNTIF('Plan Pehuamar - Lista'!$A$2:$A$167,A449)&gt;0,"Sí","No")</f>
        <v>No</v>
      </c>
      <c r="BA449" s="22" t="str">
        <f aca="false">IF(COUNTIF('Plan Combo 9+1'!$A$2:$A$226,A449)&gt;0,"Sí","No")</f>
        <v>Sí</v>
      </c>
      <c r="BB449" s="22" t="str">
        <f aca="false">IF(AH449="","No",IF(BA449="Sí",IF((AO449-AH449)&gt;Resumen!$B$6,"Sí","No"),IF((AO449-AH449)&gt;=Resumen!$B$132,"Sí","No")))</f>
        <v>Sí</v>
      </c>
      <c r="BC449" s="22" t="str">
        <f aca="false">IF(AND(N449="Sí",AL449="Sí",AI449=0),"Sí","No")</f>
        <v>No</v>
      </c>
      <c r="BD449" s="22" t="str">
        <f aca="false">IF(COUNTIF('Plan 9+1 (con Pehuamar)'!$A$2:$A$227,A449)&gt;0,"Sí","No")</f>
        <v>Sí</v>
      </c>
    </row>
    <row r="450" customFormat="false" ht="15" hidden="false" customHeight="true" outlineLevel="0" collapsed="false">
      <c r="A450" s="6" t="n">
        <v>400785</v>
      </c>
      <c r="B450" s="6" t="n">
        <v>3</v>
      </c>
      <c r="C450" s="6" t="n">
        <v>301</v>
      </c>
      <c r="D450" s="6" t="s">
        <v>194</v>
      </c>
      <c r="E450" s="6" t="s">
        <v>658</v>
      </c>
      <c r="F450" s="6" t="s">
        <v>196</v>
      </c>
      <c r="G450" s="6" t="s">
        <v>129</v>
      </c>
      <c r="H450" s="6" t="s">
        <v>197</v>
      </c>
      <c r="I450" s="27" t="n">
        <v>0</v>
      </c>
      <c r="J450" s="27" t="n">
        <v>0</v>
      </c>
      <c r="K450" s="27" t="n">
        <v>1.7</v>
      </c>
      <c r="L450" s="28" t="n">
        <f aca="false">I450+J450</f>
        <v>0</v>
      </c>
      <c r="M450" s="28" t="n">
        <f aca="false">L450+K450</f>
        <v>1.7</v>
      </c>
      <c r="N450" s="22" t="str">
        <f aca="false">IF(I450&gt;0,"Sí","No")</f>
        <v>No</v>
      </c>
      <c r="O450" s="22" t="str">
        <f aca="false">IF(J450&gt;0,"Sí","No")</f>
        <v>No</v>
      </c>
      <c r="P450" s="22" t="str">
        <f aca="false">IF(K450&gt;0,"Sí","No")</f>
        <v>Sí</v>
      </c>
      <c r="Q450" s="22" t="str">
        <f aca="false">IF(OR(I450&gt;0,J450&gt;0),"Sí","No")</f>
        <v>No</v>
      </c>
      <c r="R450" s="27"/>
      <c r="S450" s="27"/>
      <c r="T450" s="27"/>
      <c r="U450" s="27"/>
      <c r="V450" s="27"/>
      <c r="W450" s="12" t="str">
        <f aca="false">IF(AND(I450&gt;0,R450&gt;0),(S450-R450)/R450,"")</f>
        <v/>
      </c>
      <c r="X450" s="12" t="str">
        <f aca="false">IF(AND(J450&gt;0,T450&gt;0),(U450-T450)/T450,"")</f>
        <v/>
      </c>
      <c r="Y450" s="12" t="str">
        <f aca="false">IF(AND(K450&gt;0,V450&gt;0),(V450-Resumen!$B$7)/Resumen!$B$7,"")</f>
        <v/>
      </c>
      <c r="Z450" s="28" t="str">
        <f aca="false">IF(AND(K450&gt;0,I450&gt;0,V450&gt;0,S450&gt;0),V450-S450,"")</f>
        <v/>
      </c>
      <c r="AA450" s="12" t="str">
        <f aca="false">IF(Z450&lt;&gt;"",Z450/S450,"")</f>
        <v/>
      </c>
      <c r="AB450" s="28" t="str">
        <f aca="false">IF(AND(K450&gt;0,J450&gt;0,V450&gt;0,U450&gt;0),V450-U450,"")</f>
        <v/>
      </c>
      <c r="AC450" s="12" t="str">
        <f aca="false">IF(AB450&lt;&gt;"",AB450/U450,"")</f>
        <v/>
      </c>
      <c r="AD450" s="27" t="n">
        <v>0</v>
      </c>
      <c r="AE450" s="27" t="n">
        <v>0</v>
      </c>
      <c r="AF450" s="27" t="n">
        <v>0</v>
      </c>
      <c r="AG450" s="28" t="n">
        <f aca="false">AD450+AE450+AF450</f>
        <v>0</v>
      </c>
      <c r="AH450" s="12" t="str">
        <f aca="false">IF(AG450&gt;0,AD450/AG450,"")</f>
        <v/>
      </c>
      <c r="AI450" s="27" t="n">
        <v>0</v>
      </c>
      <c r="AJ450" s="27" t="n">
        <v>0</v>
      </c>
      <c r="AK450" s="27" t="n">
        <v>0</v>
      </c>
      <c r="AL450" s="22" t="str">
        <f aca="false">IF(OR(AJ450&gt;0,AK450&gt;0),"Sí","No")</f>
        <v>No</v>
      </c>
      <c r="AM450" s="6"/>
      <c r="AN450" s="6"/>
      <c r="AO450" s="12" t="n">
        <f aca="false">IF(M450&gt;0,K450/M450,"")</f>
        <v>1</v>
      </c>
      <c r="AP450" s="22" t="str">
        <f aca="false">IF(M450&gt;=Resumen!$B$5,"Alto","Bajo")</f>
        <v>Bajo</v>
      </c>
      <c r="AQ450" s="22" t="str">
        <f aca="false">IF(AO450&gt;=Resumen!$B$28,"Alto","Bajo")</f>
        <v>Alto</v>
      </c>
      <c r="AR450" s="22" t="str">
        <f aca="false">AP450&amp;" Potencial / "&amp;AQ450&amp;" Share"</f>
        <v>Bajo Potencial / Alto Share</v>
      </c>
      <c r="AS450" s="22" t="str">
        <f aca="false">IF(Q450="Sí",IF(AO450&gt;=Resumen!$B$29,"Alto","Bajo"),"")</f>
        <v/>
      </c>
      <c r="AT450" s="22" t="str">
        <f aca="false">IF(AS450&lt;&gt;"",AP450&amp;" Potencial / "&amp;AS450&amp;" Share","")</f>
        <v/>
      </c>
      <c r="AU450" s="22" t="str">
        <f aca="false">IF(AH450="","Sin dato",IF(AH450-AO450&gt;Resumen!$B$6,"Sobre-exhibido",IF(AO450-AH450&gt;Resumen!$B$6,"Sub-exhibido","En línea")))</f>
        <v>Sin dato</v>
      </c>
      <c r="AV450" s="22" t="str">
        <f aca="false">IF(AT450="","",IF(AT450="Alto Potencial / Bajo Share",1,IF(AT450="Alto Potencial / Alto Share",2,IF(AT450="Bajo Potencial / Alto Share",3,4))))</f>
        <v/>
      </c>
      <c r="AW450" s="22" t="str">
        <f aca="false">IF(Q450="No","Sin competencia directa",IF(AV450=1,"1 - Foco Conquista (Alto Pot / Bajo Share)",IF(AV450=2,"2 - Foco Defensa (Alto Pot / Alto Share)",IF(AV450=3,"3 - Monitoreo (Bajo Pot / Alto Share)","4 - Baja Prioridad (Bajo Pot / Bajo Share)"))))</f>
        <v>Sin competencia directa</v>
      </c>
      <c r="AX450" s="12" t="str">
        <f aca="false">IF(OR(IFERROR(AND(W450&lt;&gt;"",Y450&lt;&gt;"",Y450-W450&gt;Resumen!$B$8),FALSE()),IFERROR(AND(X450&lt;&gt;"",Y450&lt;&gt;"",Y450-X450&gt;Resumen!$B$8),FALSE())),MAX(IF(IFERROR(AND(W450&lt;&gt;"",Y450&lt;&gt;"",Y450-W450&gt;Resumen!$B$8),FALSE()),Y450-W450,0),IF(IFERROR(AND(X450&lt;&gt;"",Y450&lt;&gt;"",Y450-X450&gt;Resumen!$B$8),FALSE()),Y450-X450,0)),"")</f>
        <v/>
      </c>
      <c r="AY450" s="22" t="str">
        <f aca="false">IF(OR(IFERROR(AND(W450&lt;&gt;"",Y450&lt;&gt;"",Y450-W450&gt;Resumen!$B$8),FALSE()),IFERROR(AND(X450&lt;&gt;"",Y450&lt;&gt;"",Y450-X450&gt;Resumen!$B$8),FALSE())),TRIM("Lays tiene mayor markup que "&amp;IF(IFERROR(AND(W450&lt;&gt;"",Y450&lt;&gt;"",Y450-W450&gt;Resumen!$B$8),FALSE()),"Quento ","")&amp;IF(IFERROR(AND(X450&lt;&gt;"",Y450&lt;&gt;"",Y450-X450&gt;Resumen!$B$8),FALSE()),"Julicroc ","")&amp;"en este PDV"),"")</f>
        <v/>
      </c>
      <c r="AZ450" s="22" t="str">
        <f aca="false">IF(COUNTIF('Plan Pehuamar - Lista'!$A$2:$A$167,A450)&gt;0,"Sí","No")</f>
        <v>No</v>
      </c>
      <c r="BA450" s="22" t="str">
        <f aca="false">IF(COUNTIF('Plan Combo 9+1'!$A$2:$A$226,A450)&gt;0,"Sí","No")</f>
        <v>No</v>
      </c>
      <c r="BB450" s="22" t="str">
        <f aca="false">IF(AH450="","No",IF(BA450="Sí",IF((AO450-AH450)&gt;Resumen!$B$6,"Sí","No"),IF((AO450-AH450)&gt;=Resumen!$B$132,"Sí","No")))</f>
        <v>No</v>
      </c>
      <c r="BC450" s="22" t="str">
        <f aca="false">IF(AND(N450="Sí",AL450="Sí",AI450=0),"Sí","No")</f>
        <v>No</v>
      </c>
      <c r="BD450" s="22" t="str">
        <f aca="false">IF(COUNTIF('Plan 9+1 (con Pehuamar)'!$A$2:$A$227,A450)&gt;0,"Sí","No")</f>
        <v>No</v>
      </c>
    </row>
    <row r="451" customFormat="false" ht="15" hidden="false" customHeight="true" outlineLevel="0" collapsed="false">
      <c r="A451" s="6" t="n">
        <v>400797</v>
      </c>
      <c r="B451" s="6" t="n">
        <v>3</v>
      </c>
      <c r="C451" s="6" t="n">
        <v>301</v>
      </c>
      <c r="D451" s="6" t="s">
        <v>194</v>
      </c>
      <c r="E451" s="6" t="s">
        <v>659</v>
      </c>
      <c r="F451" s="6" t="s">
        <v>196</v>
      </c>
      <c r="G451" s="6" t="s">
        <v>129</v>
      </c>
      <c r="H451" s="6" t="s">
        <v>197</v>
      </c>
      <c r="I451" s="27" t="n">
        <v>0</v>
      </c>
      <c r="J451" s="27" t="n">
        <v>0</v>
      </c>
      <c r="K451" s="27" t="n">
        <v>5</v>
      </c>
      <c r="L451" s="28" t="n">
        <f aca="false">I451+J451</f>
        <v>0</v>
      </c>
      <c r="M451" s="28" t="n">
        <f aca="false">L451+K451</f>
        <v>5</v>
      </c>
      <c r="N451" s="22" t="str">
        <f aca="false">IF(I451&gt;0,"Sí","No")</f>
        <v>No</v>
      </c>
      <c r="O451" s="22" t="str">
        <f aca="false">IF(J451&gt;0,"Sí","No")</f>
        <v>No</v>
      </c>
      <c r="P451" s="22" t="str">
        <f aca="false">IF(K451&gt;0,"Sí","No")</f>
        <v>Sí</v>
      </c>
      <c r="Q451" s="22" t="str">
        <f aca="false">IF(OR(I451&gt;0,J451&gt;0),"Sí","No")</f>
        <v>No</v>
      </c>
      <c r="R451" s="27"/>
      <c r="S451" s="27"/>
      <c r="T451" s="27"/>
      <c r="U451" s="27"/>
      <c r="V451" s="27"/>
      <c r="W451" s="12" t="str">
        <f aca="false">IF(AND(I451&gt;0,R451&gt;0),(S451-R451)/R451,"")</f>
        <v/>
      </c>
      <c r="X451" s="12" t="str">
        <f aca="false">IF(AND(J451&gt;0,T451&gt;0),(U451-T451)/T451,"")</f>
        <v/>
      </c>
      <c r="Y451" s="12" t="str">
        <f aca="false">IF(AND(K451&gt;0,V451&gt;0),(V451-Resumen!$B$7)/Resumen!$B$7,"")</f>
        <v/>
      </c>
      <c r="Z451" s="28" t="str">
        <f aca="false">IF(AND(K451&gt;0,I451&gt;0,V451&gt;0,S451&gt;0),V451-S451,"")</f>
        <v/>
      </c>
      <c r="AA451" s="12" t="str">
        <f aca="false">IF(Z451&lt;&gt;"",Z451/S451,"")</f>
        <v/>
      </c>
      <c r="AB451" s="28" t="str">
        <f aca="false">IF(AND(K451&gt;0,J451&gt;0,V451&gt;0,U451&gt;0),V451-U451,"")</f>
        <v/>
      </c>
      <c r="AC451" s="12" t="str">
        <f aca="false">IF(AB451&lt;&gt;"",AB451/U451,"")</f>
        <v/>
      </c>
      <c r="AD451" s="27" t="n">
        <v>0</v>
      </c>
      <c r="AE451" s="27" t="n">
        <v>0</v>
      </c>
      <c r="AF451" s="27" t="n">
        <v>0</v>
      </c>
      <c r="AG451" s="28" t="n">
        <f aca="false">AD451+AE451+AF451</f>
        <v>0</v>
      </c>
      <c r="AH451" s="12" t="str">
        <f aca="false">IF(AG451&gt;0,AD451/AG451,"")</f>
        <v/>
      </c>
      <c r="AI451" s="27" t="n">
        <v>0</v>
      </c>
      <c r="AJ451" s="27" t="n">
        <v>0</v>
      </c>
      <c r="AK451" s="27" t="n">
        <v>0</v>
      </c>
      <c r="AL451" s="22" t="str">
        <f aca="false">IF(OR(AJ451&gt;0,AK451&gt;0),"Sí","No")</f>
        <v>No</v>
      </c>
      <c r="AM451" s="6"/>
      <c r="AN451" s="6"/>
      <c r="AO451" s="12" t="n">
        <f aca="false">IF(M451&gt;0,K451/M451,"")</f>
        <v>1</v>
      </c>
      <c r="AP451" s="22" t="str">
        <f aca="false">IF(M451&gt;=Resumen!$B$5,"Alto","Bajo")</f>
        <v>Bajo</v>
      </c>
      <c r="AQ451" s="22" t="str">
        <f aca="false">IF(AO451&gt;=Resumen!$B$28,"Alto","Bajo")</f>
        <v>Alto</v>
      </c>
      <c r="AR451" s="22" t="str">
        <f aca="false">AP451&amp;" Potencial / "&amp;AQ451&amp;" Share"</f>
        <v>Bajo Potencial / Alto Share</v>
      </c>
      <c r="AS451" s="22" t="str">
        <f aca="false">IF(Q451="Sí",IF(AO451&gt;=Resumen!$B$29,"Alto","Bajo"),"")</f>
        <v/>
      </c>
      <c r="AT451" s="22" t="str">
        <f aca="false">IF(AS451&lt;&gt;"",AP451&amp;" Potencial / "&amp;AS451&amp;" Share","")</f>
        <v/>
      </c>
      <c r="AU451" s="22" t="str">
        <f aca="false">IF(AH451="","Sin dato",IF(AH451-AO451&gt;Resumen!$B$6,"Sobre-exhibido",IF(AO451-AH451&gt;Resumen!$B$6,"Sub-exhibido","En línea")))</f>
        <v>Sin dato</v>
      </c>
      <c r="AV451" s="22" t="str">
        <f aca="false">IF(AT451="","",IF(AT451="Alto Potencial / Bajo Share",1,IF(AT451="Alto Potencial / Alto Share",2,IF(AT451="Bajo Potencial / Alto Share",3,4))))</f>
        <v/>
      </c>
      <c r="AW451" s="22" t="str">
        <f aca="false">IF(Q451="No","Sin competencia directa",IF(AV451=1,"1 - Foco Conquista (Alto Pot / Bajo Share)",IF(AV451=2,"2 - Foco Defensa (Alto Pot / Alto Share)",IF(AV451=3,"3 - Monitoreo (Bajo Pot / Alto Share)","4 - Baja Prioridad (Bajo Pot / Bajo Share)"))))</f>
        <v>Sin competencia directa</v>
      </c>
      <c r="AX451" s="12" t="str">
        <f aca="false">IF(OR(IFERROR(AND(W451&lt;&gt;"",Y451&lt;&gt;"",Y451-W451&gt;Resumen!$B$8),FALSE()),IFERROR(AND(X451&lt;&gt;"",Y451&lt;&gt;"",Y451-X451&gt;Resumen!$B$8),FALSE())),MAX(IF(IFERROR(AND(W451&lt;&gt;"",Y451&lt;&gt;"",Y451-W451&gt;Resumen!$B$8),FALSE()),Y451-W451,0),IF(IFERROR(AND(X451&lt;&gt;"",Y451&lt;&gt;"",Y451-X451&gt;Resumen!$B$8),FALSE()),Y451-X451,0)),"")</f>
        <v/>
      </c>
      <c r="AY451" s="22" t="str">
        <f aca="false">IF(OR(IFERROR(AND(W451&lt;&gt;"",Y451&lt;&gt;"",Y451-W451&gt;Resumen!$B$8),FALSE()),IFERROR(AND(X451&lt;&gt;"",Y451&lt;&gt;"",Y451-X451&gt;Resumen!$B$8),FALSE())),TRIM("Lays tiene mayor markup que "&amp;IF(IFERROR(AND(W451&lt;&gt;"",Y451&lt;&gt;"",Y451-W451&gt;Resumen!$B$8),FALSE()),"Quento ","")&amp;IF(IFERROR(AND(X451&lt;&gt;"",Y451&lt;&gt;"",Y451-X451&gt;Resumen!$B$8),FALSE()),"Julicroc ","")&amp;"en este PDV"),"")</f>
        <v/>
      </c>
      <c r="AZ451" s="22" t="str">
        <f aca="false">IF(COUNTIF('Plan Pehuamar - Lista'!$A$2:$A$167,A451)&gt;0,"Sí","No")</f>
        <v>No</v>
      </c>
      <c r="BA451" s="22" t="str">
        <f aca="false">IF(COUNTIF('Plan Combo 9+1'!$A$2:$A$226,A451)&gt;0,"Sí","No")</f>
        <v>No</v>
      </c>
      <c r="BB451" s="22" t="str">
        <f aca="false">IF(AH451="","No",IF(BA451="Sí",IF((AO451-AH451)&gt;Resumen!$B$6,"Sí","No"),IF((AO451-AH451)&gt;=Resumen!$B$132,"Sí","No")))</f>
        <v>No</v>
      </c>
      <c r="BC451" s="22" t="str">
        <f aca="false">IF(AND(N451="Sí",AL451="Sí",AI451=0),"Sí","No")</f>
        <v>No</v>
      </c>
      <c r="BD451" s="22" t="str">
        <f aca="false">IF(COUNTIF('Plan 9+1 (con Pehuamar)'!$A$2:$A$227,A451)&gt;0,"Sí","No")</f>
        <v>No</v>
      </c>
    </row>
    <row r="452" customFormat="false" ht="15" hidden="false" customHeight="true" outlineLevel="0" collapsed="false">
      <c r="A452" s="6" t="n">
        <v>400813</v>
      </c>
      <c r="B452" s="6" t="n">
        <v>3</v>
      </c>
      <c r="C452" s="6" t="n">
        <v>301</v>
      </c>
      <c r="D452" s="6" t="s">
        <v>194</v>
      </c>
      <c r="E452" s="6" t="s">
        <v>660</v>
      </c>
      <c r="F452" s="6" t="s">
        <v>196</v>
      </c>
      <c r="G452" s="6" t="s">
        <v>129</v>
      </c>
      <c r="H452" s="6" t="s">
        <v>197</v>
      </c>
      <c r="I452" s="27" t="n">
        <v>0</v>
      </c>
      <c r="J452" s="27" t="n">
        <v>0</v>
      </c>
      <c r="K452" s="27" t="n">
        <v>5.5</v>
      </c>
      <c r="L452" s="28" t="n">
        <f aca="false">I452+J452</f>
        <v>0</v>
      </c>
      <c r="M452" s="28" t="n">
        <f aca="false">L452+K452</f>
        <v>5.5</v>
      </c>
      <c r="N452" s="22" t="str">
        <f aca="false">IF(I452&gt;0,"Sí","No")</f>
        <v>No</v>
      </c>
      <c r="O452" s="22" t="str">
        <f aca="false">IF(J452&gt;0,"Sí","No")</f>
        <v>No</v>
      </c>
      <c r="P452" s="22" t="str">
        <f aca="false">IF(K452&gt;0,"Sí","No")</f>
        <v>Sí</v>
      </c>
      <c r="Q452" s="22" t="str">
        <f aca="false">IF(OR(I452&gt;0,J452&gt;0),"Sí","No")</f>
        <v>No</v>
      </c>
      <c r="R452" s="27"/>
      <c r="S452" s="27"/>
      <c r="T452" s="27"/>
      <c r="U452" s="27"/>
      <c r="V452" s="27"/>
      <c r="W452" s="12" t="str">
        <f aca="false">IF(AND(I452&gt;0,R452&gt;0),(S452-R452)/R452,"")</f>
        <v/>
      </c>
      <c r="X452" s="12" t="str">
        <f aca="false">IF(AND(J452&gt;0,T452&gt;0),(U452-T452)/T452,"")</f>
        <v/>
      </c>
      <c r="Y452" s="12" t="str">
        <f aca="false">IF(AND(K452&gt;0,V452&gt;0),(V452-Resumen!$B$7)/Resumen!$B$7,"")</f>
        <v/>
      </c>
      <c r="Z452" s="28" t="str">
        <f aca="false">IF(AND(K452&gt;0,I452&gt;0,V452&gt;0,S452&gt;0),V452-S452,"")</f>
        <v/>
      </c>
      <c r="AA452" s="12" t="str">
        <f aca="false">IF(Z452&lt;&gt;"",Z452/S452,"")</f>
        <v/>
      </c>
      <c r="AB452" s="28" t="str">
        <f aca="false">IF(AND(K452&gt;0,J452&gt;0,V452&gt;0,U452&gt;0),V452-U452,"")</f>
        <v/>
      </c>
      <c r="AC452" s="12" t="str">
        <f aca="false">IF(AB452&lt;&gt;"",AB452/U452,"")</f>
        <v/>
      </c>
      <c r="AD452" s="27" t="n">
        <v>0</v>
      </c>
      <c r="AE452" s="27" t="n">
        <v>0</v>
      </c>
      <c r="AF452" s="27" t="n">
        <v>0</v>
      </c>
      <c r="AG452" s="28" t="n">
        <f aca="false">AD452+AE452+AF452</f>
        <v>0</v>
      </c>
      <c r="AH452" s="12" t="str">
        <f aca="false">IF(AG452&gt;0,AD452/AG452,"")</f>
        <v/>
      </c>
      <c r="AI452" s="27" t="n">
        <v>0</v>
      </c>
      <c r="AJ452" s="27" t="n">
        <v>0</v>
      </c>
      <c r="AK452" s="27" t="n">
        <v>0</v>
      </c>
      <c r="AL452" s="22" t="str">
        <f aca="false">IF(OR(AJ452&gt;0,AK452&gt;0),"Sí","No")</f>
        <v>No</v>
      </c>
      <c r="AM452" s="6"/>
      <c r="AN452" s="6"/>
      <c r="AO452" s="12" t="n">
        <f aca="false">IF(M452&gt;0,K452/M452,"")</f>
        <v>1</v>
      </c>
      <c r="AP452" s="22" t="str">
        <f aca="false">IF(M452&gt;=Resumen!$B$5,"Alto","Bajo")</f>
        <v>Bajo</v>
      </c>
      <c r="AQ452" s="22" t="str">
        <f aca="false">IF(AO452&gt;=Resumen!$B$28,"Alto","Bajo")</f>
        <v>Alto</v>
      </c>
      <c r="AR452" s="22" t="str">
        <f aca="false">AP452&amp;" Potencial / "&amp;AQ452&amp;" Share"</f>
        <v>Bajo Potencial / Alto Share</v>
      </c>
      <c r="AS452" s="22" t="str">
        <f aca="false">IF(Q452="Sí",IF(AO452&gt;=Resumen!$B$29,"Alto","Bajo"),"")</f>
        <v/>
      </c>
      <c r="AT452" s="22" t="str">
        <f aca="false">IF(AS452&lt;&gt;"",AP452&amp;" Potencial / "&amp;AS452&amp;" Share","")</f>
        <v/>
      </c>
      <c r="AU452" s="22" t="str">
        <f aca="false">IF(AH452="","Sin dato",IF(AH452-AO452&gt;Resumen!$B$6,"Sobre-exhibido",IF(AO452-AH452&gt;Resumen!$B$6,"Sub-exhibido","En línea")))</f>
        <v>Sin dato</v>
      </c>
      <c r="AV452" s="22" t="str">
        <f aca="false">IF(AT452="","",IF(AT452="Alto Potencial / Bajo Share",1,IF(AT452="Alto Potencial / Alto Share",2,IF(AT452="Bajo Potencial / Alto Share",3,4))))</f>
        <v/>
      </c>
      <c r="AW452" s="22" t="str">
        <f aca="false">IF(Q452="No","Sin competencia directa",IF(AV452=1,"1 - Foco Conquista (Alto Pot / Bajo Share)",IF(AV452=2,"2 - Foco Defensa (Alto Pot / Alto Share)",IF(AV452=3,"3 - Monitoreo (Bajo Pot / Alto Share)","4 - Baja Prioridad (Bajo Pot / Bajo Share)"))))</f>
        <v>Sin competencia directa</v>
      </c>
      <c r="AX452" s="12" t="str">
        <f aca="false">IF(OR(IFERROR(AND(W452&lt;&gt;"",Y452&lt;&gt;"",Y452-W452&gt;Resumen!$B$8),FALSE()),IFERROR(AND(X452&lt;&gt;"",Y452&lt;&gt;"",Y452-X452&gt;Resumen!$B$8),FALSE())),MAX(IF(IFERROR(AND(W452&lt;&gt;"",Y452&lt;&gt;"",Y452-W452&gt;Resumen!$B$8),FALSE()),Y452-W452,0),IF(IFERROR(AND(X452&lt;&gt;"",Y452&lt;&gt;"",Y452-X452&gt;Resumen!$B$8),FALSE()),Y452-X452,0)),"")</f>
        <v/>
      </c>
      <c r="AY452" s="22" t="str">
        <f aca="false">IF(OR(IFERROR(AND(W452&lt;&gt;"",Y452&lt;&gt;"",Y452-W452&gt;Resumen!$B$8),FALSE()),IFERROR(AND(X452&lt;&gt;"",Y452&lt;&gt;"",Y452-X452&gt;Resumen!$B$8),FALSE())),TRIM("Lays tiene mayor markup que "&amp;IF(IFERROR(AND(W452&lt;&gt;"",Y452&lt;&gt;"",Y452-W452&gt;Resumen!$B$8),FALSE()),"Quento ","")&amp;IF(IFERROR(AND(X452&lt;&gt;"",Y452&lt;&gt;"",Y452-X452&gt;Resumen!$B$8),FALSE()),"Julicroc ","")&amp;"en este PDV"),"")</f>
        <v/>
      </c>
      <c r="AZ452" s="22" t="str">
        <f aca="false">IF(COUNTIF('Plan Pehuamar - Lista'!$A$2:$A$167,A452)&gt;0,"Sí","No")</f>
        <v>No</v>
      </c>
      <c r="BA452" s="22" t="str">
        <f aca="false">IF(COUNTIF('Plan Combo 9+1'!$A$2:$A$226,A452)&gt;0,"Sí","No")</f>
        <v>No</v>
      </c>
      <c r="BB452" s="22" t="str">
        <f aca="false">IF(AH452="","No",IF(BA452="Sí",IF((AO452-AH452)&gt;Resumen!$B$6,"Sí","No"),IF((AO452-AH452)&gt;=Resumen!$B$132,"Sí","No")))</f>
        <v>No</v>
      </c>
      <c r="BC452" s="22" t="str">
        <f aca="false">IF(AND(N452="Sí",AL452="Sí",AI452=0),"Sí","No")</f>
        <v>No</v>
      </c>
      <c r="BD452" s="22" t="str">
        <f aca="false">IF(COUNTIF('Plan 9+1 (con Pehuamar)'!$A$2:$A$227,A452)&gt;0,"Sí","No")</f>
        <v>No</v>
      </c>
    </row>
    <row r="453" customFormat="false" ht="15" hidden="false" customHeight="true" outlineLevel="0" collapsed="false">
      <c r="A453" s="6" t="n">
        <v>400817</v>
      </c>
      <c r="B453" s="6" t="n">
        <v>3</v>
      </c>
      <c r="C453" s="6" t="n">
        <v>301</v>
      </c>
      <c r="D453" s="6" t="s">
        <v>194</v>
      </c>
      <c r="E453" s="6" t="s">
        <v>661</v>
      </c>
      <c r="F453" s="6" t="s">
        <v>201</v>
      </c>
      <c r="G453" s="6" t="s">
        <v>129</v>
      </c>
      <c r="H453" s="6" t="s">
        <v>197</v>
      </c>
      <c r="I453" s="27" t="n">
        <v>0</v>
      </c>
      <c r="J453" s="27" t="n">
        <v>0</v>
      </c>
      <c r="K453" s="27" t="n">
        <v>0.5</v>
      </c>
      <c r="L453" s="28" t="n">
        <f aca="false">I453+J453</f>
        <v>0</v>
      </c>
      <c r="M453" s="28" t="n">
        <f aca="false">L453+K453</f>
        <v>0.5</v>
      </c>
      <c r="N453" s="22" t="str">
        <f aca="false">IF(I453&gt;0,"Sí","No")</f>
        <v>No</v>
      </c>
      <c r="O453" s="22" t="str">
        <f aca="false">IF(J453&gt;0,"Sí","No")</f>
        <v>No</v>
      </c>
      <c r="P453" s="22" t="str">
        <f aca="false">IF(K453&gt;0,"Sí","No")</f>
        <v>Sí</v>
      </c>
      <c r="Q453" s="22" t="str">
        <f aca="false">IF(OR(I453&gt;0,J453&gt;0),"Sí","No")</f>
        <v>No</v>
      </c>
      <c r="R453" s="27"/>
      <c r="S453" s="27"/>
      <c r="T453" s="27"/>
      <c r="U453" s="27"/>
      <c r="V453" s="27"/>
      <c r="W453" s="12" t="str">
        <f aca="false">IF(AND(I453&gt;0,R453&gt;0),(S453-R453)/R453,"")</f>
        <v/>
      </c>
      <c r="X453" s="12" t="str">
        <f aca="false">IF(AND(J453&gt;0,T453&gt;0),(U453-T453)/T453,"")</f>
        <v/>
      </c>
      <c r="Y453" s="12" t="str">
        <f aca="false">IF(AND(K453&gt;0,V453&gt;0),(V453-Resumen!$B$7)/Resumen!$B$7,"")</f>
        <v/>
      </c>
      <c r="Z453" s="28" t="str">
        <f aca="false">IF(AND(K453&gt;0,I453&gt;0,V453&gt;0,S453&gt;0),V453-S453,"")</f>
        <v/>
      </c>
      <c r="AA453" s="12" t="str">
        <f aca="false">IF(Z453&lt;&gt;"",Z453/S453,"")</f>
        <v/>
      </c>
      <c r="AB453" s="28" t="str">
        <f aca="false">IF(AND(K453&gt;0,J453&gt;0,V453&gt;0,U453&gt;0),V453-U453,"")</f>
        <v/>
      </c>
      <c r="AC453" s="12" t="str">
        <f aca="false">IF(AB453&lt;&gt;"",AB453/U453,"")</f>
        <v/>
      </c>
      <c r="AD453" s="27" t="n">
        <v>0</v>
      </c>
      <c r="AE453" s="27" t="n">
        <v>0</v>
      </c>
      <c r="AF453" s="27" t="n">
        <v>0</v>
      </c>
      <c r="AG453" s="28" t="n">
        <f aca="false">AD453+AE453+AF453</f>
        <v>0</v>
      </c>
      <c r="AH453" s="12" t="str">
        <f aca="false">IF(AG453&gt;0,AD453/AG453,"")</f>
        <v/>
      </c>
      <c r="AI453" s="27" t="n">
        <v>0</v>
      </c>
      <c r="AJ453" s="27" t="n">
        <v>0</v>
      </c>
      <c r="AK453" s="27" t="n">
        <v>0</v>
      </c>
      <c r="AL453" s="22" t="str">
        <f aca="false">IF(OR(AJ453&gt;0,AK453&gt;0),"Sí","No")</f>
        <v>No</v>
      </c>
      <c r="AM453" s="6"/>
      <c r="AN453" s="6"/>
      <c r="AO453" s="12" t="n">
        <f aca="false">IF(M453&gt;0,K453/M453,"")</f>
        <v>1</v>
      </c>
      <c r="AP453" s="22" t="str">
        <f aca="false">IF(M453&gt;=Resumen!$B$5,"Alto","Bajo")</f>
        <v>Bajo</v>
      </c>
      <c r="AQ453" s="22" t="str">
        <f aca="false">IF(AO453&gt;=Resumen!$B$28,"Alto","Bajo")</f>
        <v>Alto</v>
      </c>
      <c r="AR453" s="22" t="str">
        <f aca="false">AP453&amp;" Potencial / "&amp;AQ453&amp;" Share"</f>
        <v>Bajo Potencial / Alto Share</v>
      </c>
      <c r="AS453" s="22" t="str">
        <f aca="false">IF(Q453="Sí",IF(AO453&gt;=Resumen!$B$29,"Alto","Bajo"),"")</f>
        <v/>
      </c>
      <c r="AT453" s="22" t="str">
        <f aca="false">IF(AS453&lt;&gt;"",AP453&amp;" Potencial / "&amp;AS453&amp;" Share","")</f>
        <v/>
      </c>
      <c r="AU453" s="22" t="str">
        <f aca="false">IF(AH453="","Sin dato",IF(AH453-AO453&gt;Resumen!$B$6,"Sobre-exhibido",IF(AO453-AH453&gt;Resumen!$B$6,"Sub-exhibido","En línea")))</f>
        <v>Sin dato</v>
      </c>
      <c r="AV453" s="22" t="str">
        <f aca="false">IF(AT453="","",IF(AT453="Alto Potencial / Bajo Share",1,IF(AT453="Alto Potencial / Alto Share",2,IF(AT453="Bajo Potencial / Alto Share",3,4))))</f>
        <v/>
      </c>
      <c r="AW453" s="22" t="str">
        <f aca="false">IF(Q453="No","Sin competencia directa",IF(AV453=1,"1 - Foco Conquista (Alto Pot / Bajo Share)",IF(AV453=2,"2 - Foco Defensa (Alto Pot / Alto Share)",IF(AV453=3,"3 - Monitoreo (Bajo Pot / Alto Share)","4 - Baja Prioridad (Bajo Pot / Bajo Share)"))))</f>
        <v>Sin competencia directa</v>
      </c>
      <c r="AX453" s="12" t="str">
        <f aca="false">IF(OR(IFERROR(AND(W453&lt;&gt;"",Y453&lt;&gt;"",Y453-W453&gt;Resumen!$B$8),FALSE()),IFERROR(AND(X453&lt;&gt;"",Y453&lt;&gt;"",Y453-X453&gt;Resumen!$B$8),FALSE())),MAX(IF(IFERROR(AND(W453&lt;&gt;"",Y453&lt;&gt;"",Y453-W453&gt;Resumen!$B$8),FALSE()),Y453-W453,0),IF(IFERROR(AND(X453&lt;&gt;"",Y453&lt;&gt;"",Y453-X453&gt;Resumen!$B$8),FALSE()),Y453-X453,0)),"")</f>
        <v/>
      </c>
      <c r="AY453" s="22" t="str">
        <f aca="false">IF(OR(IFERROR(AND(W453&lt;&gt;"",Y453&lt;&gt;"",Y453-W453&gt;Resumen!$B$8),FALSE()),IFERROR(AND(X453&lt;&gt;"",Y453&lt;&gt;"",Y453-X453&gt;Resumen!$B$8),FALSE())),TRIM("Lays tiene mayor markup que "&amp;IF(IFERROR(AND(W453&lt;&gt;"",Y453&lt;&gt;"",Y453-W453&gt;Resumen!$B$8),FALSE()),"Quento ","")&amp;IF(IFERROR(AND(X453&lt;&gt;"",Y453&lt;&gt;"",Y453-X453&gt;Resumen!$B$8),FALSE()),"Julicroc ","")&amp;"en este PDV"),"")</f>
        <v/>
      </c>
      <c r="AZ453" s="22" t="str">
        <f aca="false">IF(COUNTIF('Plan Pehuamar - Lista'!$A$2:$A$167,A453)&gt;0,"Sí","No")</f>
        <v>No</v>
      </c>
      <c r="BA453" s="22" t="str">
        <f aca="false">IF(COUNTIF('Plan Combo 9+1'!$A$2:$A$226,A453)&gt;0,"Sí","No")</f>
        <v>No</v>
      </c>
      <c r="BB453" s="22" t="str">
        <f aca="false">IF(AH453="","No",IF(BA453="Sí",IF((AO453-AH453)&gt;Resumen!$B$6,"Sí","No"),IF((AO453-AH453)&gt;=Resumen!$B$132,"Sí","No")))</f>
        <v>No</v>
      </c>
      <c r="BC453" s="22" t="str">
        <f aca="false">IF(AND(N453="Sí",AL453="Sí",AI453=0),"Sí","No")</f>
        <v>No</v>
      </c>
      <c r="BD453" s="22" t="str">
        <f aca="false">IF(COUNTIF('Plan 9+1 (con Pehuamar)'!$A$2:$A$227,A453)&gt;0,"Sí","No")</f>
        <v>No</v>
      </c>
    </row>
    <row r="454" customFormat="false" ht="15" hidden="false" customHeight="true" outlineLevel="0" collapsed="false">
      <c r="A454" s="6" t="n">
        <v>401634</v>
      </c>
      <c r="B454" s="6" t="n">
        <v>3</v>
      </c>
      <c r="C454" s="6" t="n">
        <v>301</v>
      </c>
      <c r="D454" s="6" t="s">
        <v>194</v>
      </c>
      <c r="E454" s="6" t="s">
        <v>662</v>
      </c>
      <c r="F454" s="6" t="s">
        <v>196</v>
      </c>
      <c r="G454" s="6" t="s">
        <v>129</v>
      </c>
      <c r="H454" s="6" t="s">
        <v>197</v>
      </c>
      <c r="I454" s="27" t="n">
        <v>35</v>
      </c>
      <c r="J454" s="27" t="n">
        <v>0</v>
      </c>
      <c r="K454" s="27" t="n">
        <v>55</v>
      </c>
      <c r="L454" s="28" t="n">
        <f aca="false">I454+J454</f>
        <v>35</v>
      </c>
      <c r="M454" s="28" t="n">
        <f aca="false">L454+K454</f>
        <v>90</v>
      </c>
      <c r="N454" s="22" t="str">
        <f aca="false">IF(I454&gt;0,"Sí","No")</f>
        <v>Sí</v>
      </c>
      <c r="O454" s="22" t="str">
        <f aca="false">IF(J454&gt;0,"Sí","No")</f>
        <v>No</v>
      </c>
      <c r="P454" s="22" t="str">
        <f aca="false">IF(K454&gt;0,"Sí","No")</f>
        <v>Sí</v>
      </c>
      <c r="Q454" s="22" t="str">
        <f aca="false">IF(OR(I454&gt;0,J454&gt;0),"Sí","No")</f>
        <v>Sí</v>
      </c>
      <c r="R454" s="27" t="n">
        <v>1750</v>
      </c>
      <c r="S454" s="27" t="n">
        <v>2300</v>
      </c>
      <c r="T454" s="27"/>
      <c r="U454" s="27"/>
      <c r="V454" s="27" t="n">
        <v>3200</v>
      </c>
      <c r="W454" s="12" t="n">
        <f aca="false">IF(AND(I454&gt;0,R454&gt;0),(S454-R454)/R454,"")</f>
        <v>0.314285714285714</v>
      </c>
      <c r="X454" s="12" t="str">
        <f aca="false">IF(AND(J454&gt;0,T454&gt;0),(U454-T454)/T454,"")</f>
        <v/>
      </c>
      <c r="Y454" s="12" t="n">
        <f aca="false">IF(AND(K454&gt;0,V454&gt;0),(V454-Resumen!$B$7)/Resumen!$B$7,"")</f>
        <v>0.28</v>
      </c>
      <c r="Z454" s="28" t="n">
        <f aca="false">IF(AND(K454&gt;0,I454&gt;0,V454&gt;0,S454&gt;0),V454-S454,"")</f>
        <v>900</v>
      </c>
      <c r="AA454" s="12" t="n">
        <f aca="false">IF(Z454&lt;&gt;"",Z454/S454,"")</f>
        <v>0.391304347826087</v>
      </c>
      <c r="AB454" s="28" t="str">
        <f aca="false">IF(AND(K454&gt;0,J454&gt;0,V454&gt;0,U454&gt;0),V454-U454,"")</f>
        <v/>
      </c>
      <c r="AC454" s="12" t="str">
        <f aca="false">IF(AB454&lt;&gt;"",AB454/U454,"")</f>
        <v/>
      </c>
      <c r="AD454" s="27" t="n">
        <v>0</v>
      </c>
      <c r="AE454" s="27" t="n">
        <v>3</v>
      </c>
      <c r="AF454" s="27" t="n">
        <v>0</v>
      </c>
      <c r="AG454" s="28" t="n">
        <f aca="false">AD454+AE454+AF454</f>
        <v>3</v>
      </c>
      <c r="AH454" s="12" t="n">
        <f aca="false">IF(AG454&gt;0,AD454/AG454,"")</f>
        <v>0</v>
      </c>
      <c r="AI454" s="27" t="n">
        <v>1</v>
      </c>
      <c r="AJ454" s="27" t="n">
        <v>0</v>
      </c>
      <c r="AK454" s="27" t="n">
        <v>0</v>
      </c>
      <c r="AL454" s="22" t="str">
        <f aca="false">IF(OR(AJ454&gt;0,AK454&gt;0),"Sí","No")</f>
        <v>No</v>
      </c>
      <c r="AM454" s="6" t="s">
        <v>397</v>
      </c>
      <c r="AN454" s="6"/>
      <c r="AO454" s="12" t="n">
        <f aca="false">IF(M454&gt;0,K454/M454,"")</f>
        <v>0.611111111111111</v>
      </c>
      <c r="AP454" s="22" t="str">
        <f aca="false">IF(M454&gt;=Resumen!$B$5,"Alto","Bajo")</f>
        <v>Alto</v>
      </c>
      <c r="AQ454" s="22" t="str">
        <f aca="false">IF(AO454&gt;=Resumen!$B$28,"Alto","Bajo")</f>
        <v>Alto</v>
      </c>
      <c r="AR454" s="22" t="str">
        <f aca="false">AP454&amp;" Potencial / "&amp;AQ454&amp;" Share"</f>
        <v>Alto Potencial / Alto Share</v>
      </c>
      <c r="AS454" s="22" t="str">
        <f aca="false">IF(Q454="Sí",IF(AO454&gt;=Resumen!$B$29,"Alto","Bajo"),"")</f>
        <v>Alto</v>
      </c>
      <c r="AT454" s="22" t="str">
        <f aca="false">IF(AS454&lt;&gt;"",AP454&amp;" Potencial / "&amp;AS454&amp;" Share","")</f>
        <v>Alto Potencial / Alto Share</v>
      </c>
      <c r="AU454" s="22" t="str">
        <f aca="false">IF(AH454="","Sin dato",IF(AH454-AO454&gt;Resumen!$B$6,"Sobre-exhibido",IF(AO454-AH454&gt;Resumen!$B$6,"Sub-exhibido","En línea")))</f>
        <v>Sub-exhibido</v>
      </c>
      <c r="AV454" s="22" t="n">
        <f aca="false">IF(AT454="","",IF(AT454="Alto Potencial / Bajo Share",1,IF(AT454="Alto Potencial / Alto Share",2,IF(AT454="Bajo Potencial / Alto Share",3,4))))</f>
        <v>2</v>
      </c>
      <c r="AW454" s="22" t="str">
        <f aca="false">IF(Q454="No","Sin competencia directa",IF(AV454=1,"1 - Foco Conquista (Alto Pot / Bajo Share)",IF(AV454=2,"2 - Foco Defensa (Alto Pot / Alto Share)",IF(AV454=3,"3 - Monitoreo (Bajo Pot / Alto Share)","4 - Baja Prioridad (Bajo Pot / Bajo Share)"))))</f>
        <v>2 - Foco Defensa (Alto Pot / Alto Share)</v>
      </c>
      <c r="AX454" s="12" t="str">
        <f aca="false">IF(OR(IFERROR(AND(W454&lt;&gt;"",Y454&lt;&gt;"",Y454-W454&gt;Resumen!$B$8),FALSE()),IFERROR(AND(X454&lt;&gt;"",Y454&lt;&gt;"",Y454-X454&gt;Resumen!$B$8),FALSE())),MAX(IF(IFERROR(AND(W454&lt;&gt;"",Y454&lt;&gt;"",Y454-W454&gt;Resumen!$B$8),FALSE()),Y454-W454,0),IF(IFERROR(AND(X454&lt;&gt;"",Y454&lt;&gt;"",Y454-X454&gt;Resumen!$B$8),FALSE()),Y454-X454,0)),"")</f>
        <v/>
      </c>
      <c r="AY454" s="22" t="str">
        <f aca="false">IF(OR(IFERROR(AND(W454&lt;&gt;"",Y454&lt;&gt;"",Y454-W454&gt;Resumen!$B$8),FALSE()),IFERROR(AND(X454&lt;&gt;"",Y454&lt;&gt;"",Y454-X454&gt;Resumen!$B$8),FALSE())),TRIM("Lays tiene mayor markup que "&amp;IF(IFERROR(AND(W454&lt;&gt;"",Y454&lt;&gt;"",Y454-W454&gt;Resumen!$B$8),FALSE()),"Quento ","")&amp;IF(IFERROR(AND(X454&lt;&gt;"",Y454&lt;&gt;"",Y454-X454&gt;Resumen!$B$8),FALSE()),"Julicroc ","")&amp;"en este PDV"),"")</f>
        <v/>
      </c>
      <c r="AZ454" s="22" t="str">
        <f aca="false">IF(COUNTIF('Plan Pehuamar - Lista'!$A$2:$A$167,A454)&gt;0,"Sí","No")</f>
        <v>No</v>
      </c>
      <c r="BA454" s="22" t="str">
        <f aca="false">IF(COUNTIF('Plan Combo 9+1'!$A$2:$A$226,A454)&gt;0,"Sí","No")</f>
        <v>No</v>
      </c>
      <c r="BB454" s="22" t="str">
        <f aca="false">IF(AH454="","No",IF(BA454="Sí",IF((AO454-AH454)&gt;Resumen!$B$6,"Sí","No"),IF((AO454-AH454)&gt;=Resumen!$B$132,"Sí","No")))</f>
        <v>Sí</v>
      </c>
      <c r="BC454" s="22" t="str">
        <f aca="false">IF(AND(N454="Sí",AL454="Sí",AI454=0),"Sí","No")</f>
        <v>No</v>
      </c>
      <c r="BD454" s="22" t="str">
        <f aca="false">IF(COUNTIF('Plan 9+1 (con Pehuamar)'!$A$2:$A$227,A454)&gt;0,"Sí","No")</f>
        <v>No</v>
      </c>
    </row>
    <row r="455" customFormat="false" ht="15" hidden="false" customHeight="true" outlineLevel="0" collapsed="false">
      <c r="A455" s="6" t="n">
        <v>401652</v>
      </c>
      <c r="B455" s="6" t="n">
        <v>3</v>
      </c>
      <c r="C455" s="6" t="n">
        <v>301</v>
      </c>
      <c r="D455" s="6" t="s">
        <v>194</v>
      </c>
      <c r="E455" s="6" t="s">
        <v>663</v>
      </c>
      <c r="F455" s="6" t="s">
        <v>201</v>
      </c>
      <c r="G455" s="6" t="s">
        <v>129</v>
      </c>
      <c r="H455" s="6" t="s">
        <v>197</v>
      </c>
      <c r="I455" s="27" t="n">
        <v>15</v>
      </c>
      <c r="J455" s="27" t="n">
        <v>0</v>
      </c>
      <c r="K455" s="27" t="n">
        <v>25</v>
      </c>
      <c r="L455" s="28" t="n">
        <f aca="false">I455+J455</f>
        <v>15</v>
      </c>
      <c r="M455" s="28" t="n">
        <f aca="false">L455+K455</f>
        <v>40</v>
      </c>
      <c r="N455" s="22" t="str">
        <f aca="false">IF(I455&gt;0,"Sí","No")</f>
        <v>Sí</v>
      </c>
      <c r="O455" s="22" t="str">
        <f aca="false">IF(J455&gt;0,"Sí","No")</f>
        <v>No</v>
      </c>
      <c r="P455" s="22" t="str">
        <f aca="false">IF(K455&gt;0,"Sí","No")</f>
        <v>Sí</v>
      </c>
      <c r="Q455" s="22" t="str">
        <f aca="false">IF(OR(I455&gt;0,J455&gt;0),"Sí","No")</f>
        <v>Sí</v>
      </c>
      <c r="R455" s="27" t="n">
        <v>1750</v>
      </c>
      <c r="S455" s="27" t="n">
        <v>2200</v>
      </c>
      <c r="T455" s="27"/>
      <c r="U455" s="27"/>
      <c r="V455" s="27" t="n">
        <v>3200</v>
      </c>
      <c r="W455" s="12" t="n">
        <f aca="false">IF(AND(I455&gt;0,R455&gt;0),(S455-R455)/R455,"")</f>
        <v>0.257142857142857</v>
      </c>
      <c r="X455" s="12" t="str">
        <f aca="false">IF(AND(J455&gt;0,T455&gt;0),(U455-T455)/T455,"")</f>
        <v/>
      </c>
      <c r="Y455" s="12" t="n">
        <f aca="false">IF(AND(K455&gt;0,V455&gt;0),(V455-Resumen!$B$7)/Resumen!$B$7,"")</f>
        <v>0.28</v>
      </c>
      <c r="Z455" s="28" t="n">
        <f aca="false">IF(AND(K455&gt;0,I455&gt;0,V455&gt;0,S455&gt;0),V455-S455,"")</f>
        <v>1000</v>
      </c>
      <c r="AA455" s="12" t="n">
        <f aca="false">IF(Z455&lt;&gt;"",Z455/S455,"")</f>
        <v>0.454545454545455</v>
      </c>
      <c r="AB455" s="28" t="str">
        <f aca="false">IF(AND(K455&gt;0,J455&gt;0,V455&gt;0,U455&gt;0),V455-U455,"")</f>
        <v/>
      </c>
      <c r="AC455" s="12" t="str">
        <f aca="false">IF(AB455&lt;&gt;"",AB455/U455,"")</f>
        <v/>
      </c>
      <c r="AD455" s="27" t="n">
        <v>0</v>
      </c>
      <c r="AE455" s="27" t="n">
        <v>3</v>
      </c>
      <c r="AF455" s="27" t="n">
        <v>0</v>
      </c>
      <c r="AG455" s="28" t="n">
        <f aca="false">AD455+AE455+AF455</f>
        <v>3</v>
      </c>
      <c r="AH455" s="12" t="n">
        <f aca="false">IF(AG455&gt;0,AD455/AG455,"")</f>
        <v>0</v>
      </c>
      <c r="AI455" s="27" t="n">
        <v>1</v>
      </c>
      <c r="AJ455" s="27" t="n">
        <v>1</v>
      </c>
      <c r="AK455" s="27" t="n">
        <v>0</v>
      </c>
      <c r="AL455" s="22" t="str">
        <f aca="false">IF(OR(AJ455&gt;0,AK455&gt;0),"Sí","No")</f>
        <v>Sí</v>
      </c>
      <c r="AM455" s="6" t="s">
        <v>397</v>
      </c>
      <c r="AN455" s="6"/>
      <c r="AO455" s="12" t="n">
        <f aca="false">IF(M455&gt;0,K455/M455,"")</f>
        <v>0.625</v>
      </c>
      <c r="AP455" s="22" t="str">
        <f aca="false">IF(M455&gt;=Resumen!$B$5,"Alto","Bajo")</f>
        <v>Alto</v>
      </c>
      <c r="AQ455" s="22" t="str">
        <f aca="false">IF(AO455&gt;=Resumen!$B$28,"Alto","Bajo")</f>
        <v>Alto</v>
      </c>
      <c r="AR455" s="22" t="str">
        <f aca="false">AP455&amp;" Potencial / "&amp;AQ455&amp;" Share"</f>
        <v>Alto Potencial / Alto Share</v>
      </c>
      <c r="AS455" s="22" t="str">
        <f aca="false">IF(Q455="Sí",IF(AO455&gt;=Resumen!$B$29,"Alto","Bajo"),"")</f>
        <v>Alto</v>
      </c>
      <c r="AT455" s="22" t="str">
        <f aca="false">IF(AS455&lt;&gt;"",AP455&amp;" Potencial / "&amp;AS455&amp;" Share","")</f>
        <v>Alto Potencial / Alto Share</v>
      </c>
      <c r="AU455" s="22" t="str">
        <f aca="false">IF(AH455="","Sin dato",IF(AH455-AO455&gt;Resumen!$B$6,"Sobre-exhibido",IF(AO455-AH455&gt;Resumen!$B$6,"Sub-exhibido","En línea")))</f>
        <v>Sub-exhibido</v>
      </c>
      <c r="AV455" s="22" t="n">
        <f aca="false">IF(AT455="","",IF(AT455="Alto Potencial / Bajo Share",1,IF(AT455="Alto Potencial / Alto Share",2,IF(AT455="Bajo Potencial / Alto Share",3,4))))</f>
        <v>2</v>
      </c>
      <c r="AW455" s="22" t="str">
        <f aca="false">IF(Q455="No","Sin competencia directa",IF(AV455=1,"1 - Foco Conquista (Alto Pot / Bajo Share)",IF(AV455=2,"2 - Foco Defensa (Alto Pot / Alto Share)",IF(AV455=3,"3 - Monitoreo (Bajo Pot / Alto Share)","4 - Baja Prioridad (Bajo Pot / Bajo Share)"))))</f>
        <v>2 - Foco Defensa (Alto Pot / Alto Share)</v>
      </c>
      <c r="AX455" s="12" t="str">
        <f aca="false">IF(OR(IFERROR(AND(W455&lt;&gt;"",Y455&lt;&gt;"",Y455-W455&gt;Resumen!$B$8),FALSE()),IFERROR(AND(X455&lt;&gt;"",Y455&lt;&gt;"",Y455-X455&gt;Resumen!$B$8),FALSE())),MAX(IF(IFERROR(AND(W455&lt;&gt;"",Y455&lt;&gt;"",Y455-W455&gt;Resumen!$B$8),FALSE()),Y455-W455,0),IF(IFERROR(AND(X455&lt;&gt;"",Y455&lt;&gt;"",Y455-X455&gt;Resumen!$B$8),FALSE()),Y455-X455,0)),"")</f>
        <v/>
      </c>
      <c r="AY455" s="22" t="str">
        <f aca="false">IF(OR(IFERROR(AND(W455&lt;&gt;"",Y455&lt;&gt;"",Y455-W455&gt;Resumen!$B$8),FALSE()),IFERROR(AND(X455&lt;&gt;"",Y455&lt;&gt;"",Y455-X455&gt;Resumen!$B$8),FALSE())),TRIM("Lays tiene mayor markup que "&amp;IF(IFERROR(AND(W455&lt;&gt;"",Y455&lt;&gt;"",Y455-W455&gt;Resumen!$B$8),FALSE()),"Quento ","")&amp;IF(IFERROR(AND(X455&lt;&gt;"",Y455&lt;&gt;"",Y455-X455&gt;Resumen!$B$8),FALSE()),"Julicroc ","")&amp;"en este PDV"),"")</f>
        <v/>
      </c>
      <c r="AZ455" s="22" t="str">
        <f aca="false">IF(COUNTIF('Plan Pehuamar - Lista'!$A$2:$A$167,A455)&gt;0,"Sí","No")</f>
        <v>No</v>
      </c>
      <c r="BA455" s="22" t="str">
        <f aca="false">IF(COUNTIF('Plan Combo 9+1'!$A$2:$A$226,A455)&gt;0,"Sí","No")</f>
        <v>No</v>
      </c>
      <c r="BB455" s="22" t="str">
        <f aca="false">IF(AH455="","No",IF(BA455="Sí",IF((AO455-AH455)&gt;Resumen!$B$6,"Sí","No"),IF((AO455-AH455)&gt;=Resumen!$B$132,"Sí","No")))</f>
        <v>Sí</v>
      </c>
      <c r="BC455" s="22" t="str">
        <f aca="false">IF(AND(N455="Sí",AL455="Sí",AI455=0),"Sí","No")</f>
        <v>No</v>
      </c>
      <c r="BD455" s="22" t="str">
        <f aca="false">IF(COUNTIF('Plan 9+1 (con Pehuamar)'!$A$2:$A$227,A455)&gt;0,"Sí","No")</f>
        <v>No</v>
      </c>
    </row>
    <row r="456" customFormat="false" ht="15" hidden="false" customHeight="true" outlineLevel="0" collapsed="false">
      <c r="A456" s="6" t="n">
        <v>401678</v>
      </c>
      <c r="B456" s="6" t="n">
        <v>3</v>
      </c>
      <c r="C456" s="6" t="n">
        <v>301</v>
      </c>
      <c r="D456" s="6" t="s">
        <v>194</v>
      </c>
      <c r="E456" s="6" t="s">
        <v>664</v>
      </c>
      <c r="F456" s="6" t="s">
        <v>201</v>
      </c>
      <c r="G456" s="6" t="s">
        <v>129</v>
      </c>
      <c r="H456" s="6" t="s">
        <v>197</v>
      </c>
      <c r="I456" s="27" t="n">
        <v>0</v>
      </c>
      <c r="J456" s="27" t="n">
        <v>0</v>
      </c>
      <c r="K456" s="27" t="n">
        <v>0.2</v>
      </c>
      <c r="L456" s="28" t="n">
        <f aca="false">I456+J456</f>
        <v>0</v>
      </c>
      <c r="M456" s="28" t="n">
        <f aca="false">L456+K456</f>
        <v>0.2</v>
      </c>
      <c r="N456" s="22" t="str">
        <f aca="false">IF(I456&gt;0,"Sí","No")</f>
        <v>No</v>
      </c>
      <c r="O456" s="22" t="str">
        <f aca="false">IF(J456&gt;0,"Sí","No")</f>
        <v>No</v>
      </c>
      <c r="P456" s="22" t="str">
        <f aca="false">IF(K456&gt;0,"Sí","No")</f>
        <v>Sí</v>
      </c>
      <c r="Q456" s="22" t="str">
        <f aca="false">IF(OR(I456&gt;0,J456&gt;0),"Sí","No")</f>
        <v>No</v>
      </c>
      <c r="R456" s="27"/>
      <c r="S456" s="27"/>
      <c r="T456" s="27"/>
      <c r="U456" s="27"/>
      <c r="V456" s="27"/>
      <c r="W456" s="12" t="str">
        <f aca="false">IF(AND(I456&gt;0,R456&gt;0),(S456-R456)/R456,"")</f>
        <v/>
      </c>
      <c r="X456" s="12" t="str">
        <f aca="false">IF(AND(J456&gt;0,T456&gt;0),(U456-T456)/T456,"")</f>
        <v/>
      </c>
      <c r="Y456" s="12" t="str">
        <f aca="false">IF(AND(K456&gt;0,V456&gt;0),(V456-Resumen!$B$7)/Resumen!$B$7,"")</f>
        <v/>
      </c>
      <c r="Z456" s="28" t="str">
        <f aca="false">IF(AND(K456&gt;0,I456&gt;0,V456&gt;0,S456&gt;0),V456-S456,"")</f>
        <v/>
      </c>
      <c r="AA456" s="12" t="str">
        <f aca="false">IF(Z456&lt;&gt;"",Z456/S456,"")</f>
        <v/>
      </c>
      <c r="AB456" s="28" t="str">
        <f aca="false">IF(AND(K456&gt;0,J456&gt;0,V456&gt;0,U456&gt;0),V456-U456,"")</f>
        <v/>
      </c>
      <c r="AC456" s="12" t="str">
        <f aca="false">IF(AB456&lt;&gt;"",AB456/U456,"")</f>
        <v/>
      </c>
      <c r="AD456" s="27" t="n">
        <v>0</v>
      </c>
      <c r="AE456" s="27" t="n">
        <v>0</v>
      </c>
      <c r="AF456" s="27" t="n">
        <v>0</v>
      </c>
      <c r="AG456" s="28" t="n">
        <f aca="false">AD456+AE456+AF456</f>
        <v>0</v>
      </c>
      <c r="AH456" s="12" t="str">
        <f aca="false">IF(AG456&gt;0,AD456/AG456,"")</f>
        <v/>
      </c>
      <c r="AI456" s="27" t="n">
        <v>0</v>
      </c>
      <c r="AJ456" s="27" t="n">
        <v>0</v>
      </c>
      <c r="AK456" s="27" t="n">
        <v>0</v>
      </c>
      <c r="AL456" s="22" t="str">
        <f aca="false">IF(OR(AJ456&gt;0,AK456&gt;0),"Sí","No")</f>
        <v>No</v>
      </c>
      <c r="AM456" s="6"/>
      <c r="AN456" s="6"/>
      <c r="AO456" s="12" t="n">
        <f aca="false">IF(M456&gt;0,K456/M456,"")</f>
        <v>1</v>
      </c>
      <c r="AP456" s="22" t="str">
        <f aca="false">IF(M456&gt;=Resumen!$B$5,"Alto","Bajo")</f>
        <v>Bajo</v>
      </c>
      <c r="AQ456" s="22" t="str">
        <f aca="false">IF(AO456&gt;=Resumen!$B$28,"Alto","Bajo")</f>
        <v>Alto</v>
      </c>
      <c r="AR456" s="22" t="str">
        <f aca="false">AP456&amp;" Potencial / "&amp;AQ456&amp;" Share"</f>
        <v>Bajo Potencial / Alto Share</v>
      </c>
      <c r="AS456" s="22" t="str">
        <f aca="false">IF(Q456="Sí",IF(AO456&gt;=Resumen!$B$29,"Alto","Bajo"),"")</f>
        <v/>
      </c>
      <c r="AT456" s="22" t="str">
        <f aca="false">IF(AS456&lt;&gt;"",AP456&amp;" Potencial / "&amp;AS456&amp;" Share","")</f>
        <v/>
      </c>
      <c r="AU456" s="22" t="str">
        <f aca="false">IF(AH456="","Sin dato",IF(AH456-AO456&gt;Resumen!$B$6,"Sobre-exhibido",IF(AO456-AH456&gt;Resumen!$B$6,"Sub-exhibido","En línea")))</f>
        <v>Sin dato</v>
      </c>
      <c r="AV456" s="22" t="str">
        <f aca="false">IF(AT456="","",IF(AT456="Alto Potencial / Bajo Share",1,IF(AT456="Alto Potencial / Alto Share",2,IF(AT456="Bajo Potencial / Alto Share",3,4))))</f>
        <v/>
      </c>
      <c r="AW456" s="22" t="str">
        <f aca="false">IF(Q456="No","Sin competencia directa",IF(AV456=1,"1 - Foco Conquista (Alto Pot / Bajo Share)",IF(AV456=2,"2 - Foco Defensa (Alto Pot / Alto Share)",IF(AV456=3,"3 - Monitoreo (Bajo Pot / Alto Share)","4 - Baja Prioridad (Bajo Pot / Bajo Share)"))))</f>
        <v>Sin competencia directa</v>
      </c>
      <c r="AX456" s="12" t="str">
        <f aca="false">IF(OR(IFERROR(AND(W456&lt;&gt;"",Y456&lt;&gt;"",Y456-W456&gt;Resumen!$B$8),FALSE()),IFERROR(AND(X456&lt;&gt;"",Y456&lt;&gt;"",Y456-X456&gt;Resumen!$B$8),FALSE())),MAX(IF(IFERROR(AND(W456&lt;&gt;"",Y456&lt;&gt;"",Y456-W456&gt;Resumen!$B$8),FALSE()),Y456-W456,0),IF(IFERROR(AND(X456&lt;&gt;"",Y456&lt;&gt;"",Y456-X456&gt;Resumen!$B$8),FALSE()),Y456-X456,0)),"")</f>
        <v/>
      </c>
      <c r="AY456" s="22" t="str">
        <f aca="false">IF(OR(IFERROR(AND(W456&lt;&gt;"",Y456&lt;&gt;"",Y456-W456&gt;Resumen!$B$8),FALSE()),IFERROR(AND(X456&lt;&gt;"",Y456&lt;&gt;"",Y456-X456&gt;Resumen!$B$8),FALSE())),TRIM("Lays tiene mayor markup que "&amp;IF(IFERROR(AND(W456&lt;&gt;"",Y456&lt;&gt;"",Y456-W456&gt;Resumen!$B$8),FALSE()),"Quento ","")&amp;IF(IFERROR(AND(X456&lt;&gt;"",Y456&lt;&gt;"",Y456-X456&gt;Resumen!$B$8),FALSE()),"Julicroc ","")&amp;"en este PDV"),"")</f>
        <v/>
      </c>
      <c r="AZ456" s="22" t="str">
        <f aca="false">IF(COUNTIF('Plan Pehuamar - Lista'!$A$2:$A$167,A456)&gt;0,"Sí","No")</f>
        <v>No</v>
      </c>
      <c r="BA456" s="22" t="str">
        <f aca="false">IF(COUNTIF('Plan Combo 9+1'!$A$2:$A$226,A456)&gt;0,"Sí","No")</f>
        <v>No</v>
      </c>
      <c r="BB456" s="22" t="str">
        <f aca="false">IF(AH456="","No",IF(BA456="Sí",IF((AO456-AH456)&gt;Resumen!$B$6,"Sí","No"),IF((AO456-AH456)&gt;=Resumen!$B$132,"Sí","No")))</f>
        <v>No</v>
      </c>
      <c r="BC456" s="22" t="str">
        <f aca="false">IF(AND(N456="Sí",AL456="Sí",AI456=0),"Sí","No")</f>
        <v>No</v>
      </c>
      <c r="BD456" s="22" t="str">
        <f aca="false">IF(COUNTIF('Plan 9+1 (con Pehuamar)'!$A$2:$A$227,A456)&gt;0,"Sí","No")</f>
        <v>No</v>
      </c>
    </row>
    <row r="457" customFormat="false" ht="15" hidden="false" customHeight="true" outlineLevel="0" collapsed="false">
      <c r="A457" s="6" t="n">
        <v>401681</v>
      </c>
      <c r="B457" s="6" t="n">
        <v>3</v>
      </c>
      <c r="C457" s="6" t="n">
        <v>301</v>
      </c>
      <c r="D457" s="6" t="s">
        <v>194</v>
      </c>
      <c r="E457" s="6" t="s">
        <v>665</v>
      </c>
      <c r="F457" s="6" t="s">
        <v>201</v>
      </c>
      <c r="G457" s="6" t="s">
        <v>129</v>
      </c>
      <c r="H457" s="6" t="s">
        <v>197</v>
      </c>
      <c r="I457" s="27" t="n">
        <v>25</v>
      </c>
      <c r="J457" s="27" t="n">
        <v>0</v>
      </c>
      <c r="K457" s="27" t="n">
        <v>35</v>
      </c>
      <c r="L457" s="28" t="n">
        <f aca="false">I457+J457</f>
        <v>25</v>
      </c>
      <c r="M457" s="28" t="n">
        <f aca="false">L457+K457</f>
        <v>60</v>
      </c>
      <c r="N457" s="22" t="str">
        <f aca="false">IF(I457&gt;0,"Sí","No")</f>
        <v>Sí</v>
      </c>
      <c r="O457" s="22" t="str">
        <f aca="false">IF(J457&gt;0,"Sí","No")</f>
        <v>No</v>
      </c>
      <c r="P457" s="22" t="str">
        <f aca="false">IF(K457&gt;0,"Sí","No")</f>
        <v>Sí</v>
      </c>
      <c r="Q457" s="22" t="str">
        <f aca="false">IF(OR(I457&gt;0,J457&gt;0),"Sí","No")</f>
        <v>Sí</v>
      </c>
      <c r="R457" s="27" t="n">
        <v>1750</v>
      </c>
      <c r="S457" s="27" t="n">
        <v>2200</v>
      </c>
      <c r="T457" s="27"/>
      <c r="U457" s="27"/>
      <c r="V457" s="27" t="n">
        <v>3200</v>
      </c>
      <c r="W457" s="12" t="n">
        <f aca="false">IF(AND(I457&gt;0,R457&gt;0),(S457-R457)/R457,"")</f>
        <v>0.257142857142857</v>
      </c>
      <c r="X457" s="12" t="str">
        <f aca="false">IF(AND(J457&gt;0,T457&gt;0),(U457-T457)/T457,"")</f>
        <v/>
      </c>
      <c r="Y457" s="12" t="n">
        <f aca="false">IF(AND(K457&gt;0,V457&gt;0),(V457-Resumen!$B$7)/Resumen!$B$7,"")</f>
        <v>0.28</v>
      </c>
      <c r="Z457" s="28" t="n">
        <f aca="false">IF(AND(K457&gt;0,I457&gt;0,V457&gt;0,S457&gt;0),V457-S457,"")</f>
        <v>1000</v>
      </c>
      <c r="AA457" s="12" t="n">
        <f aca="false">IF(Z457&lt;&gt;"",Z457/S457,"")</f>
        <v>0.454545454545455</v>
      </c>
      <c r="AB457" s="28" t="str">
        <f aca="false">IF(AND(K457&gt;0,J457&gt;0,V457&gt;0,U457&gt;0),V457-U457,"")</f>
        <v/>
      </c>
      <c r="AC457" s="12" t="str">
        <f aca="false">IF(AB457&lt;&gt;"",AB457/U457,"")</f>
        <v/>
      </c>
      <c r="AD457" s="27" t="n">
        <v>0</v>
      </c>
      <c r="AE457" s="27" t="n">
        <v>3</v>
      </c>
      <c r="AF457" s="27" t="n">
        <v>0</v>
      </c>
      <c r="AG457" s="28" t="n">
        <f aca="false">AD457+AE457+AF457</f>
        <v>3</v>
      </c>
      <c r="AH457" s="12" t="n">
        <f aca="false">IF(AG457&gt;0,AD457/AG457,"")</f>
        <v>0</v>
      </c>
      <c r="AI457" s="27" t="n">
        <v>1</v>
      </c>
      <c r="AJ457" s="27" t="n">
        <v>1</v>
      </c>
      <c r="AK457" s="27" t="n">
        <v>0</v>
      </c>
      <c r="AL457" s="22" t="str">
        <f aca="false">IF(OR(AJ457&gt;0,AK457&gt;0),"Sí","No")</f>
        <v>Sí</v>
      </c>
      <c r="AM457" s="6" t="s">
        <v>397</v>
      </c>
      <c r="AN457" s="6"/>
      <c r="AO457" s="12" t="n">
        <f aca="false">IF(M457&gt;0,K457/M457,"")</f>
        <v>0.583333333333333</v>
      </c>
      <c r="AP457" s="22" t="str">
        <f aca="false">IF(M457&gt;=Resumen!$B$5,"Alto","Bajo")</f>
        <v>Alto</v>
      </c>
      <c r="AQ457" s="22" t="str">
        <f aca="false">IF(AO457&gt;=Resumen!$B$28,"Alto","Bajo")</f>
        <v>Alto</v>
      </c>
      <c r="AR457" s="22" t="str">
        <f aca="false">AP457&amp;" Potencial / "&amp;AQ457&amp;" Share"</f>
        <v>Alto Potencial / Alto Share</v>
      </c>
      <c r="AS457" s="22" t="str">
        <f aca="false">IF(Q457="Sí",IF(AO457&gt;=Resumen!$B$29,"Alto","Bajo"),"")</f>
        <v>Alto</v>
      </c>
      <c r="AT457" s="22" t="str">
        <f aca="false">IF(AS457&lt;&gt;"",AP457&amp;" Potencial / "&amp;AS457&amp;" Share","")</f>
        <v>Alto Potencial / Alto Share</v>
      </c>
      <c r="AU457" s="22" t="str">
        <f aca="false">IF(AH457="","Sin dato",IF(AH457-AO457&gt;Resumen!$B$6,"Sobre-exhibido",IF(AO457-AH457&gt;Resumen!$B$6,"Sub-exhibido","En línea")))</f>
        <v>Sub-exhibido</v>
      </c>
      <c r="AV457" s="22" t="n">
        <f aca="false">IF(AT457="","",IF(AT457="Alto Potencial / Bajo Share",1,IF(AT457="Alto Potencial / Alto Share",2,IF(AT457="Bajo Potencial / Alto Share",3,4))))</f>
        <v>2</v>
      </c>
      <c r="AW457" s="22" t="str">
        <f aca="false">IF(Q457="No","Sin competencia directa",IF(AV457=1,"1 - Foco Conquista (Alto Pot / Bajo Share)",IF(AV457=2,"2 - Foco Defensa (Alto Pot / Alto Share)",IF(AV457=3,"3 - Monitoreo (Bajo Pot / Alto Share)","4 - Baja Prioridad (Bajo Pot / Bajo Share)"))))</f>
        <v>2 - Foco Defensa (Alto Pot / Alto Share)</v>
      </c>
      <c r="AX457" s="12" t="str">
        <f aca="false">IF(OR(IFERROR(AND(W457&lt;&gt;"",Y457&lt;&gt;"",Y457-W457&gt;Resumen!$B$8),FALSE()),IFERROR(AND(X457&lt;&gt;"",Y457&lt;&gt;"",Y457-X457&gt;Resumen!$B$8),FALSE())),MAX(IF(IFERROR(AND(W457&lt;&gt;"",Y457&lt;&gt;"",Y457-W457&gt;Resumen!$B$8),FALSE()),Y457-W457,0),IF(IFERROR(AND(X457&lt;&gt;"",Y457&lt;&gt;"",Y457-X457&gt;Resumen!$B$8),FALSE()),Y457-X457,0)),"")</f>
        <v/>
      </c>
      <c r="AY457" s="22" t="str">
        <f aca="false">IF(OR(IFERROR(AND(W457&lt;&gt;"",Y457&lt;&gt;"",Y457-W457&gt;Resumen!$B$8),FALSE()),IFERROR(AND(X457&lt;&gt;"",Y457&lt;&gt;"",Y457-X457&gt;Resumen!$B$8),FALSE())),TRIM("Lays tiene mayor markup que "&amp;IF(IFERROR(AND(W457&lt;&gt;"",Y457&lt;&gt;"",Y457-W457&gt;Resumen!$B$8),FALSE()),"Quento ","")&amp;IF(IFERROR(AND(X457&lt;&gt;"",Y457&lt;&gt;"",Y457-X457&gt;Resumen!$B$8),FALSE()),"Julicroc ","")&amp;"en este PDV"),"")</f>
        <v/>
      </c>
      <c r="AZ457" s="22" t="str">
        <f aca="false">IF(COUNTIF('Plan Pehuamar - Lista'!$A$2:$A$167,A457)&gt;0,"Sí","No")</f>
        <v>No</v>
      </c>
      <c r="BA457" s="22" t="str">
        <f aca="false">IF(COUNTIF('Plan Combo 9+1'!$A$2:$A$226,A457)&gt;0,"Sí","No")</f>
        <v>No</v>
      </c>
      <c r="BB457" s="22" t="str">
        <f aca="false">IF(AH457="","No",IF(BA457="Sí",IF((AO457-AH457)&gt;Resumen!$B$6,"Sí","No"),IF((AO457-AH457)&gt;=Resumen!$B$132,"Sí","No")))</f>
        <v>Sí</v>
      </c>
      <c r="BC457" s="22" t="str">
        <f aca="false">IF(AND(N457="Sí",AL457="Sí",AI457=0),"Sí","No")</f>
        <v>No</v>
      </c>
      <c r="BD457" s="22" t="str">
        <f aca="false">IF(COUNTIF('Plan 9+1 (con Pehuamar)'!$A$2:$A$227,A457)&gt;0,"Sí","No")</f>
        <v>No</v>
      </c>
    </row>
    <row r="458" customFormat="false" ht="15" hidden="false" customHeight="true" outlineLevel="0" collapsed="false">
      <c r="A458" s="6" t="n">
        <v>401711</v>
      </c>
      <c r="B458" s="6" t="n">
        <v>3</v>
      </c>
      <c r="C458" s="6" t="n">
        <v>301</v>
      </c>
      <c r="D458" s="6" t="s">
        <v>194</v>
      </c>
      <c r="E458" s="6" t="s">
        <v>666</v>
      </c>
      <c r="F458" s="6" t="s">
        <v>206</v>
      </c>
      <c r="G458" s="6" t="s">
        <v>129</v>
      </c>
      <c r="H458" s="6" t="s">
        <v>197</v>
      </c>
      <c r="I458" s="27" t="n">
        <v>25</v>
      </c>
      <c r="J458" s="27" t="n">
        <v>0</v>
      </c>
      <c r="K458" s="27" t="n">
        <v>30</v>
      </c>
      <c r="L458" s="28" t="n">
        <f aca="false">I458+J458</f>
        <v>25</v>
      </c>
      <c r="M458" s="28" t="n">
        <f aca="false">L458+K458</f>
        <v>55</v>
      </c>
      <c r="N458" s="22" t="str">
        <f aca="false">IF(I458&gt;0,"Sí","No")</f>
        <v>Sí</v>
      </c>
      <c r="O458" s="22" t="str">
        <f aca="false">IF(J458&gt;0,"Sí","No")</f>
        <v>No</v>
      </c>
      <c r="P458" s="22" t="str">
        <f aca="false">IF(K458&gt;0,"Sí","No")</f>
        <v>Sí</v>
      </c>
      <c r="Q458" s="22" t="str">
        <f aca="false">IF(OR(I458&gt;0,J458&gt;0),"Sí","No")</f>
        <v>Sí</v>
      </c>
      <c r="R458" s="27" t="n">
        <v>1700</v>
      </c>
      <c r="S458" s="27" t="n">
        <v>2300</v>
      </c>
      <c r="T458" s="27"/>
      <c r="U458" s="27"/>
      <c r="V458" s="27" t="n">
        <v>3200</v>
      </c>
      <c r="W458" s="12" t="n">
        <f aca="false">IF(AND(I458&gt;0,R458&gt;0),(S458-R458)/R458,"")</f>
        <v>0.352941176470588</v>
      </c>
      <c r="X458" s="12" t="str">
        <f aca="false">IF(AND(J458&gt;0,T458&gt;0),(U458-T458)/T458,"")</f>
        <v/>
      </c>
      <c r="Y458" s="12" t="n">
        <f aca="false">IF(AND(K458&gt;0,V458&gt;0),(V458-Resumen!$B$7)/Resumen!$B$7,"")</f>
        <v>0.28</v>
      </c>
      <c r="Z458" s="28" t="n">
        <f aca="false">IF(AND(K458&gt;0,I458&gt;0,V458&gt;0,S458&gt;0),V458-S458,"")</f>
        <v>900</v>
      </c>
      <c r="AA458" s="12" t="n">
        <f aca="false">IF(Z458&lt;&gt;"",Z458/S458,"")</f>
        <v>0.391304347826087</v>
      </c>
      <c r="AB458" s="28" t="str">
        <f aca="false">IF(AND(K458&gt;0,J458&gt;0,V458&gt;0,U458&gt;0),V458-U458,"")</f>
        <v/>
      </c>
      <c r="AC458" s="12" t="str">
        <f aca="false">IF(AB458&lt;&gt;"",AB458/U458,"")</f>
        <v/>
      </c>
      <c r="AD458" s="27" t="n">
        <v>1</v>
      </c>
      <c r="AE458" s="27" t="n">
        <v>1</v>
      </c>
      <c r="AF458" s="27" t="n">
        <v>0</v>
      </c>
      <c r="AG458" s="28" t="n">
        <f aca="false">AD458+AE458+AF458</f>
        <v>2</v>
      </c>
      <c r="AH458" s="12" t="n">
        <f aca="false">IF(AG458&gt;0,AD458/AG458,"")</f>
        <v>0.5</v>
      </c>
      <c r="AI458" s="27" t="n">
        <v>1</v>
      </c>
      <c r="AJ458" s="27" t="n">
        <v>1</v>
      </c>
      <c r="AK458" s="27" t="n">
        <v>0</v>
      </c>
      <c r="AL458" s="22" t="str">
        <f aca="false">IF(OR(AJ458&gt;0,AK458&gt;0),"Sí","No")</f>
        <v>Sí</v>
      </c>
      <c r="AM458" s="6" t="s">
        <v>397</v>
      </c>
      <c r="AN458" s="6"/>
      <c r="AO458" s="12" t="n">
        <f aca="false">IF(M458&gt;0,K458/M458,"")</f>
        <v>0.545454545454545</v>
      </c>
      <c r="AP458" s="22" t="str">
        <f aca="false">IF(M458&gt;=Resumen!$B$5,"Alto","Bajo")</f>
        <v>Alto</v>
      </c>
      <c r="AQ458" s="22" t="str">
        <f aca="false">IF(AO458&gt;=Resumen!$B$28,"Alto","Bajo")</f>
        <v>Alto</v>
      </c>
      <c r="AR458" s="22" t="str">
        <f aca="false">AP458&amp;" Potencial / "&amp;AQ458&amp;" Share"</f>
        <v>Alto Potencial / Alto Share</v>
      </c>
      <c r="AS458" s="22" t="str">
        <f aca="false">IF(Q458="Sí",IF(AO458&gt;=Resumen!$B$29,"Alto","Bajo"),"")</f>
        <v>Alto</v>
      </c>
      <c r="AT458" s="22" t="str">
        <f aca="false">IF(AS458&lt;&gt;"",AP458&amp;" Potencial / "&amp;AS458&amp;" Share","")</f>
        <v>Alto Potencial / Alto Share</v>
      </c>
      <c r="AU458" s="22" t="str">
        <f aca="false">IF(AH458="","Sin dato",IF(AH458-AO458&gt;Resumen!$B$6,"Sobre-exhibido",IF(AO458-AH458&gt;Resumen!$B$6,"Sub-exhibido","En línea")))</f>
        <v>En línea</v>
      </c>
      <c r="AV458" s="22" t="n">
        <f aca="false">IF(AT458="","",IF(AT458="Alto Potencial / Bajo Share",1,IF(AT458="Alto Potencial / Alto Share",2,IF(AT458="Bajo Potencial / Alto Share",3,4))))</f>
        <v>2</v>
      </c>
      <c r="AW458" s="22" t="str">
        <f aca="false">IF(Q458="No","Sin competencia directa",IF(AV458=1,"1 - Foco Conquista (Alto Pot / Bajo Share)",IF(AV458=2,"2 - Foco Defensa (Alto Pot / Alto Share)",IF(AV458=3,"3 - Monitoreo (Bajo Pot / Alto Share)","4 - Baja Prioridad (Bajo Pot / Bajo Share)"))))</f>
        <v>2 - Foco Defensa (Alto Pot / Alto Share)</v>
      </c>
      <c r="AX458" s="12" t="str">
        <f aca="false">IF(OR(IFERROR(AND(W458&lt;&gt;"",Y458&lt;&gt;"",Y458-W458&gt;Resumen!$B$8),FALSE()),IFERROR(AND(X458&lt;&gt;"",Y458&lt;&gt;"",Y458-X458&gt;Resumen!$B$8),FALSE())),MAX(IF(IFERROR(AND(W458&lt;&gt;"",Y458&lt;&gt;"",Y458-W458&gt;Resumen!$B$8),FALSE()),Y458-W458,0),IF(IFERROR(AND(X458&lt;&gt;"",Y458&lt;&gt;"",Y458-X458&gt;Resumen!$B$8),FALSE()),Y458-X458,0)),"")</f>
        <v/>
      </c>
      <c r="AY458" s="22" t="str">
        <f aca="false">IF(OR(IFERROR(AND(W458&lt;&gt;"",Y458&lt;&gt;"",Y458-W458&gt;Resumen!$B$8),FALSE()),IFERROR(AND(X458&lt;&gt;"",Y458&lt;&gt;"",Y458-X458&gt;Resumen!$B$8),FALSE())),TRIM("Lays tiene mayor markup que "&amp;IF(IFERROR(AND(W458&lt;&gt;"",Y458&lt;&gt;"",Y458-W458&gt;Resumen!$B$8),FALSE()),"Quento ","")&amp;IF(IFERROR(AND(X458&lt;&gt;"",Y458&lt;&gt;"",Y458-X458&gt;Resumen!$B$8),FALSE()),"Julicroc ","")&amp;"en este PDV"),"")</f>
        <v/>
      </c>
      <c r="AZ458" s="22" t="str">
        <f aca="false">IF(COUNTIF('Plan Pehuamar - Lista'!$A$2:$A$167,A458)&gt;0,"Sí","No")</f>
        <v>Sí</v>
      </c>
      <c r="BA458" s="22" t="str">
        <f aca="false">IF(COUNTIF('Plan Combo 9+1'!$A$2:$A$226,A458)&gt;0,"Sí","No")</f>
        <v>No</v>
      </c>
      <c r="BB458" s="22" t="str">
        <f aca="false">IF(AH458="","No",IF(BA458="Sí",IF((AO458-AH458)&gt;Resumen!$B$6,"Sí","No"),IF((AO458-AH458)&gt;=Resumen!$B$132,"Sí","No")))</f>
        <v>No</v>
      </c>
      <c r="BC458" s="22" t="str">
        <f aca="false">IF(AND(N458="Sí",AL458="Sí",AI458=0),"Sí","No")</f>
        <v>No</v>
      </c>
      <c r="BD458" s="22" t="str">
        <f aca="false">IF(COUNTIF('Plan 9+1 (con Pehuamar)'!$A$2:$A$227,A458)&gt;0,"Sí","No")</f>
        <v>No</v>
      </c>
    </row>
    <row r="459" customFormat="false" ht="15" hidden="false" customHeight="true" outlineLevel="0" collapsed="false">
      <c r="A459" s="6" t="n">
        <v>401839</v>
      </c>
      <c r="B459" s="6" t="n">
        <v>3</v>
      </c>
      <c r="C459" s="6" t="n">
        <v>301</v>
      </c>
      <c r="D459" s="6" t="s">
        <v>194</v>
      </c>
      <c r="E459" s="6" t="s">
        <v>667</v>
      </c>
      <c r="F459" s="6" t="s">
        <v>201</v>
      </c>
      <c r="G459" s="6" t="s">
        <v>129</v>
      </c>
      <c r="H459" s="6" t="s">
        <v>197</v>
      </c>
      <c r="I459" s="27" t="n">
        <v>0</v>
      </c>
      <c r="J459" s="27" t="n">
        <v>0</v>
      </c>
      <c r="K459" s="27" t="n">
        <v>3.5</v>
      </c>
      <c r="L459" s="28" t="n">
        <f aca="false">I459+J459</f>
        <v>0</v>
      </c>
      <c r="M459" s="28" t="n">
        <f aca="false">L459+K459</f>
        <v>3.5</v>
      </c>
      <c r="N459" s="22" t="str">
        <f aca="false">IF(I459&gt;0,"Sí","No")</f>
        <v>No</v>
      </c>
      <c r="O459" s="22" t="str">
        <f aca="false">IF(J459&gt;0,"Sí","No")</f>
        <v>No</v>
      </c>
      <c r="P459" s="22" t="str">
        <f aca="false">IF(K459&gt;0,"Sí","No")</f>
        <v>Sí</v>
      </c>
      <c r="Q459" s="22" t="str">
        <f aca="false">IF(OR(I459&gt;0,J459&gt;0),"Sí","No")</f>
        <v>No</v>
      </c>
      <c r="R459" s="27"/>
      <c r="S459" s="27"/>
      <c r="T459" s="27"/>
      <c r="U459" s="27"/>
      <c r="V459" s="27"/>
      <c r="W459" s="12" t="str">
        <f aca="false">IF(AND(I459&gt;0,R459&gt;0),(S459-R459)/R459,"")</f>
        <v/>
      </c>
      <c r="X459" s="12" t="str">
        <f aca="false">IF(AND(J459&gt;0,T459&gt;0),(U459-T459)/T459,"")</f>
        <v/>
      </c>
      <c r="Y459" s="12" t="str">
        <f aca="false">IF(AND(K459&gt;0,V459&gt;0),(V459-Resumen!$B$7)/Resumen!$B$7,"")</f>
        <v/>
      </c>
      <c r="Z459" s="28" t="str">
        <f aca="false">IF(AND(K459&gt;0,I459&gt;0,V459&gt;0,S459&gt;0),V459-S459,"")</f>
        <v/>
      </c>
      <c r="AA459" s="12" t="str">
        <f aca="false">IF(Z459&lt;&gt;"",Z459/S459,"")</f>
        <v/>
      </c>
      <c r="AB459" s="28" t="str">
        <f aca="false">IF(AND(K459&gt;0,J459&gt;0,V459&gt;0,U459&gt;0),V459-U459,"")</f>
        <v/>
      </c>
      <c r="AC459" s="12" t="str">
        <f aca="false">IF(AB459&lt;&gt;"",AB459/U459,"")</f>
        <v/>
      </c>
      <c r="AD459" s="27" t="n">
        <v>0</v>
      </c>
      <c r="AE459" s="27" t="n">
        <v>0</v>
      </c>
      <c r="AF459" s="27" t="n">
        <v>0</v>
      </c>
      <c r="AG459" s="28" t="n">
        <f aca="false">AD459+AE459+AF459</f>
        <v>0</v>
      </c>
      <c r="AH459" s="12" t="str">
        <f aca="false">IF(AG459&gt;0,AD459/AG459,"")</f>
        <v/>
      </c>
      <c r="AI459" s="27" t="n">
        <v>0</v>
      </c>
      <c r="AJ459" s="27" t="n">
        <v>0</v>
      </c>
      <c r="AK459" s="27" t="n">
        <v>0</v>
      </c>
      <c r="AL459" s="22" t="str">
        <f aca="false">IF(OR(AJ459&gt;0,AK459&gt;0),"Sí","No")</f>
        <v>No</v>
      </c>
      <c r="AM459" s="6"/>
      <c r="AN459" s="6"/>
      <c r="AO459" s="12" t="n">
        <f aca="false">IF(M459&gt;0,K459/M459,"")</f>
        <v>1</v>
      </c>
      <c r="AP459" s="22" t="str">
        <f aca="false">IF(M459&gt;=Resumen!$B$5,"Alto","Bajo")</f>
        <v>Bajo</v>
      </c>
      <c r="AQ459" s="22" t="str">
        <f aca="false">IF(AO459&gt;=Resumen!$B$28,"Alto","Bajo")</f>
        <v>Alto</v>
      </c>
      <c r="AR459" s="22" t="str">
        <f aca="false">AP459&amp;" Potencial / "&amp;AQ459&amp;" Share"</f>
        <v>Bajo Potencial / Alto Share</v>
      </c>
      <c r="AS459" s="22" t="str">
        <f aca="false">IF(Q459="Sí",IF(AO459&gt;=Resumen!$B$29,"Alto","Bajo"),"")</f>
        <v/>
      </c>
      <c r="AT459" s="22" t="str">
        <f aca="false">IF(AS459&lt;&gt;"",AP459&amp;" Potencial / "&amp;AS459&amp;" Share","")</f>
        <v/>
      </c>
      <c r="AU459" s="22" t="str">
        <f aca="false">IF(AH459="","Sin dato",IF(AH459-AO459&gt;Resumen!$B$6,"Sobre-exhibido",IF(AO459-AH459&gt;Resumen!$B$6,"Sub-exhibido","En línea")))</f>
        <v>Sin dato</v>
      </c>
      <c r="AV459" s="22" t="str">
        <f aca="false">IF(AT459="","",IF(AT459="Alto Potencial / Bajo Share",1,IF(AT459="Alto Potencial / Alto Share",2,IF(AT459="Bajo Potencial / Alto Share",3,4))))</f>
        <v/>
      </c>
      <c r="AW459" s="22" t="str">
        <f aca="false">IF(Q459="No","Sin competencia directa",IF(AV459=1,"1 - Foco Conquista (Alto Pot / Bajo Share)",IF(AV459=2,"2 - Foco Defensa (Alto Pot / Alto Share)",IF(AV459=3,"3 - Monitoreo (Bajo Pot / Alto Share)","4 - Baja Prioridad (Bajo Pot / Bajo Share)"))))</f>
        <v>Sin competencia directa</v>
      </c>
      <c r="AX459" s="12" t="str">
        <f aca="false">IF(OR(IFERROR(AND(W459&lt;&gt;"",Y459&lt;&gt;"",Y459-W459&gt;Resumen!$B$8),FALSE()),IFERROR(AND(X459&lt;&gt;"",Y459&lt;&gt;"",Y459-X459&gt;Resumen!$B$8),FALSE())),MAX(IF(IFERROR(AND(W459&lt;&gt;"",Y459&lt;&gt;"",Y459-W459&gt;Resumen!$B$8),FALSE()),Y459-W459,0),IF(IFERROR(AND(X459&lt;&gt;"",Y459&lt;&gt;"",Y459-X459&gt;Resumen!$B$8),FALSE()),Y459-X459,0)),"")</f>
        <v/>
      </c>
      <c r="AY459" s="22" t="str">
        <f aca="false">IF(OR(IFERROR(AND(W459&lt;&gt;"",Y459&lt;&gt;"",Y459-W459&gt;Resumen!$B$8),FALSE()),IFERROR(AND(X459&lt;&gt;"",Y459&lt;&gt;"",Y459-X459&gt;Resumen!$B$8),FALSE())),TRIM("Lays tiene mayor markup que "&amp;IF(IFERROR(AND(W459&lt;&gt;"",Y459&lt;&gt;"",Y459-W459&gt;Resumen!$B$8),FALSE()),"Quento ","")&amp;IF(IFERROR(AND(X459&lt;&gt;"",Y459&lt;&gt;"",Y459-X459&gt;Resumen!$B$8),FALSE()),"Julicroc ","")&amp;"en este PDV"),"")</f>
        <v/>
      </c>
      <c r="AZ459" s="22" t="str">
        <f aca="false">IF(COUNTIF('Plan Pehuamar - Lista'!$A$2:$A$167,A459)&gt;0,"Sí","No")</f>
        <v>No</v>
      </c>
      <c r="BA459" s="22" t="str">
        <f aca="false">IF(COUNTIF('Plan Combo 9+1'!$A$2:$A$226,A459)&gt;0,"Sí","No")</f>
        <v>No</v>
      </c>
      <c r="BB459" s="22" t="str">
        <f aca="false">IF(AH459="","No",IF(BA459="Sí",IF((AO459-AH459)&gt;Resumen!$B$6,"Sí","No"),IF((AO459-AH459)&gt;=Resumen!$B$132,"Sí","No")))</f>
        <v>No</v>
      </c>
      <c r="BC459" s="22" t="str">
        <f aca="false">IF(AND(N459="Sí",AL459="Sí",AI459=0),"Sí","No")</f>
        <v>No</v>
      </c>
      <c r="BD459" s="22" t="str">
        <f aca="false">IF(COUNTIF('Plan 9+1 (con Pehuamar)'!$A$2:$A$227,A459)&gt;0,"Sí","No")</f>
        <v>No</v>
      </c>
    </row>
    <row r="460" customFormat="false" ht="15" hidden="false" customHeight="true" outlineLevel="0" collapsed="false">
      <c r="A460" s="6" t="n">
        <v>403145</v>
      </c>
      <c r="B460" s="6" t="n">
        <v>3</v>
      </c>
      <c r="C460" s="6" t="n">
        <v>301</v>
      </c>
      <c r="D460" s="6" t="s">
        <v>194</v>
      </c>
      <c r="E460" s="6" t="s">
        <v>668</v>
      </c>
      <c r="F460" s="6" t="s">
        <v>196</v>
      </c>
      <c r="G460" s="6" t="s">
        <v>129</v>
      </c>
      <c r="H460" s="6" t="s">
        <v>197</v>
      </c>
      <c r="I460" s="27" t="n">
        <v>35</v>
      </c>
      <c r="J460" s="27" t="n">
        <v>0</v>
      </c>
      <c r="K460" s="27" t="n">
        <v>65</v>
      </c>
      <c r="L460" s="28" t="n">
        <f aca="false">I460+J460</f>
        <v>35</v>
      </c>
      <c r="M460" s="28" t="n">
        <f aca="false">L460+K460</f>
        <v>100</v>
      </c>
      <c r="N460" s="22" t="str">
        <f aca="false">IF(I460&gt;0,"Sí","No")</f>
        <v>Sí</v>
      </c>
      <c r="O460" s="22" t="str">
        <f aca="false">IF(J460&gt;0,"Sí","No")</f>
        <v>No</v>
      </c>
      <c r="P460" s="22" t="str">
        <f aca="false">IF(K460&gt;0,"Sí","No")</f>
        <v>Sí</v>
      </c>
      <c r="Q460" s="22" t="str">
        <f aca="false">IF(OR(I460&gt;0,J460&gt;0),"Sí","No")</f>
        <v>Sí</v>
      </c>
      <c r="R460" s="27" t="n">
        <v>1750</v>
      </c>
      <c r="S460" s="27" t="n">
        <v>2200</v>
      </c>
      <c r="T460" s="27"/>
      <c r="U460" s="27"/>
      <c r="V460" s="27" t="n">
        <v>3200</v>
      </c>
      <c r="W460" s="12" t="n">
        <f aca="false">IF(AND(I460&gt;0,R460&gt;0),(S460-R460)/R460,"")</f>
        <v>0.257142857142857</v>
      </c>
      <c r="X460" s="12" t="str">
        <f aca="false">IF(AND(J460&gt;0,T460&gt;0),(U460-T460)/T460,"")</f>
        <v/>
      </c>
      <c r="Y460" s="12" t="n">
        <f aca="false">IF(AND(K460&gt;0,V460&gt;0),(V460-Resumen!$B$7)/Resumen!$B$7,"")</f>
        <v>0.28</v>
      </c>
      <c r="Z460" s="28" t="n">
        <f aca="false">IF(AND(K460&gt;0,I460&gt;0,V460&gt;0,S460&gt;0),V460-S460,"")</f>
        <v>1000</v>
      </c>
      <c r="AA460" s="12" t="n">
        <f aca="false">IF(Z460&lt;&gt;"",Z460/S460,"")</f>
        <v>0.454545454545455</v>
      </c>
      <c r="AB460" s="28" t="str">
        <f aca="false">IF(AND(K460&gt;0,J460&gt;0,V460&gt;0,U460&gt;0),V460-U460,"")</f>
        <v/>
      </c>
      <c r="AC460" s="12" t="str">
        <f aca="false">IF(AB460&lt;&gt;"",AB460/U460,"")</f>
        <v/>
      </c>
      <c r="AD460" s="27" t="n">
        <v>0</v>
      </c>
      <c r="AE460" s="27" t="n">
        <v>3</v>
      </c>
      <c r="AF460" s="27" t="n">
        <v>0</v>
      </c>
      <c r="AG460" s="28" t="n">
        <f aca="false">AD460+AE460+AF460</f>
        <v>3</v>
      </c>
      <c r="AH460" s="12" t="n">
        <f aca="false">IF(AG460&gt;0,AD460/AG460,"")</f>
        <v>0</v>
      </c>
      <c r="AI460" s="27" t="n">
        <v>1</v>
      </c>
      <c r="AJ460" s="27" t="n">
        <v>1</v>
      </c>
      <c r="AK460" s="27" t="n">
        <v>0</v>
      </c>
      <c r="AL460" s="22" t="str">
        <f aca="false">IF(OR(AJ460&gt;0,AK460&gt;0),"Sí","No")</f>
        <v>Sí</v>
      </c>
      <c r="AM460" s="6" t="s">
        <v>397</v>
      </c>
      <c r="AN460" s="6"/>
      <c r="AO460" s="12" t="n">
        <f aca="false">IF(M460&gt;0,K460/M460,"")</f>
        <v>0.65</v>
      </c>
      <c r="AP460" s="22" t="str">
        <f aca="false">IF(M460&gt;=Resumen!$B$5,"Alto","Bajo")</f>
        <v>Alto</v>
      </c>
      <c r="AQ460" s="22" t="str">
        <f aca="false">IF(AO460&gt;=Resumen!$B$28,"Alto","Bajo")</f>
        <v>Alto</v>
      </c>
      <c r="AR460" s="22" t="str">
        <f aca="false">AP460&amp;" Potencial / "&amp;AQ460&amp;" Share"</f>
        <v>Alto Potencial / Alto Share</v>
      </c>
      <c r="AS460" s="22" t="str">
        <f aca="false">IF(Q460="Sí",IF(AO460&gt;=Resumen!$B$29,"Alto","Bajo"),"")</f>
        <v>Alto</v>
      </c>
      <c r="AT460" s="22" t="str">
        <f aca="false">IF(AS460&lt;&gt;"",AP460&amp;" Potencial / "&amp;AS460&amp;" Share","")</f>
        <v>Alto Potencial / Alto Share</v>
      </c>
      <c r="AU460" s="22" t="str">
        <f aca="false">IF(AH460="","Sin dato",IF(AH460-AO460&gt;Resumen!$B$6,"Sobre-exhibido",IF(AO460-AH460&gt;Resumen!$B$6,"Sub-exhibido","En línea")))</f>
        <v>Sub-exhibido</v>
      </c>
      <c r="AV460" s="22" t="n">
        <f aca="false">IF(AT460="","",IF(AT460="Alto Potencial / Bajo Share",1,IF(AT460="Alto Potencial / Alto Share",2,IF(AT460="Bajo Potencial / Alto Share",3,4))))</f>
        <v>2</v>
      </c>
      <c r="AW460" s="22" t="str">
        <f aca="false">IF(Q460="No","Sin competencia directa",IF(AV460=1,"1 - Foco Conquista (Alto Pot / Bajo Share)",IF(AV460=2,"2 - Foco Defensa (Alto Pot / Alto Share)",IF(AV460=3,"3 - Monitoreo (Bajo Pot / Alto Share)","4 - Baja Prioridad (Bajo Pot / Bajo Share)"))))</f>
        <v>2 - Foco Defensa (Alto Pot / Alto Share)</v>
      </c>
      <c r="AX460" s="12" t="str">
        <f aca="false">IF(OR(IFERROR(AND(W460&lt;&gt;"",Y460&lt;&gt;"",Y460-W460&gt;Resumen!$B$8),FALSE()),IFERROR(AND(X460&lt;&gt;"",Y460&lt;&gt;"",Y460-X460&gt;Resumen!$B$8),FALSE())),MAX(IF(IFERROR(AND(W460&lt;&gt;"",Y460&lt;&gt;"",Y460-W460&gt;Resumen!$B$8),FALSE()),Y460-W460,0),IF(IFERROR(AND(X460&lt;&gt;"",Y460&lt;&gt;"",Y460-X460&gt;Resumen!$B$8),FALSE()),Y460-X460,0)),"")</f>
        <v/>
      </c>
      <c r="AY460" s="22" t="str">
        <f aca="false">IF(OR(IFERROR(AND(W460&lt;&gt;"",Y460&lt;&gt;"",Y460-W460&gt;Resumen!$B$8),FALSE()),IFERROR(AND(X460&lt;&gt;"",Y460&lt;&gt;"",Y460-X460&gt;Resumen!$B$8),FALSE())),TRIM("Lays tiene mayor markup que "&amp;IF(IFERROR(AND(W460&lt;&gt;"",Y460&lt;&gt;"",Y460-W460&gt;Resumen!$B$8),FALSE()),"Quento ","")&amp;IF(IFERROR(AND(X460&lt;&gt;"",Y460&lt;&gt;"",Y460-X460&gt;Resumen!$B$8),FALSE()),"Julicroc ","")&amp;"en este PDV"),"")</f>
        <v/>
      </c>
      <c r="AZ460" s="22" t="str">
        <f aca="false">IF(COUNTIF('Plan Pehuamar - Lista'!$A$2:$A$167,A460)&gt;0,"Sí","No")</f>
        <v>No</v>
      </c>
      <c r="BA460" s="22" t="str">
        <f aca="false">IF(COUNTIF('Plan Combo 9+1'!$A$2:$A$226,A460)&gt;0,"Sí","No")</f>
        <v>No</v>
      </c>
      <c r="BB460" s="22" t="str">
        <f aca="false">IF(AH460="","No",IF(BA460="Sí",IF((AO460-AH460)&gt;Resumen!$B$6,"Sí","No"),IF((AO460-AH460)&gt;=Resumen!$B$132,"Sí","No")))</f>
        <v>Sí</v>
      </c>
      <c r="BC460" s="22" t="str">
        <f aca="false">IF(AND(N460="Sí",AL460="Sí",AI460=0),"Sí","No")</f>
        <v>No</v>
      </c>
      <c r="BD460" s="22" t="str">
        <f aca="false">IF(COUNTIF('Plan 9+1 (con Pehuamar)'!$A$2:$A$227,A460)&gt;0,"Sí","No")</f>
        <v>No</v>
      </c>
    </row>
    <row r="461" customFormat="false" ht="15" hidden="false" customHeight="true" outlineLevel="0" collapsed="false">
      <c r="A461" s="6" t="n">
        <v>403341</v>
      </c>
      <c r="B461" s="6" t="n">
        <v>3</v>
      </c>
      <c r="C461" s="6" t="n">
        <v>301</v>
      </c>
      <c r="D461" s="6" t="s">
        <v>194</v>
      </c>
      <c r="E461" s="6" t="s">
        <v>669</v>
      </c>
      <c r="F461" s="6" t="s">
        <v>201</v>
      </c>
      <c r="G461" s="6" t="s">
        <v>129</v>
      </c>
      <c r="H461" s="6" t="s">
        <v>197</v>
      </c>
      <c r="I461" s="27" t="n">
        <v>0</v>
      </c>
      <c r="J461" s="27" t="n">
        <v>0</v>
      </c>
      <c r="K461" s="27" t="n">
        <v>5.7</v>
      </c>
      <c r="L461" s="28" t="n">
        <f aca="false">I461+J461</f>
        <v>0</v>
      </c>
      <c r="M461" s="28" t="n">
        <f aca="false">L461+K461</f>
        <v>5.7</v>
      </c>
      <c r="N461" s="22" t="str">
        <f aca="false">IF(I461&gt;0,"Sí","No")</f>
        <v>No</v>
      </c>
      <c r="O461" s="22" t="str">
        <f aca="false">IF(J461&gt;0,"Sí","No")</f>
        <v>No</v>
      </c>
      <c r="P461" s="22" t="str">
        <f aca="false">IF(K461&gt;0,"Sí","No")</f>
        <v>Sí</v>
      </c>
      <c r="Q461" s="22" t="str">
        <f aca="false">IF(OR(I461&gt;0,J461&gt;0),"Sí","No")</f>
        <v>No</v>
      </c>
      <c r="R461" s="27"/>
      <c r="S461" s="27"/>
      <c r="T461" s="27"/>
      <c r="U461" s="27"/>
      <c r="V461" s="27"/>
      <c r="W461" s="12" t="str">
        <f aca="false">IF(AND(I461&gt;0,R461&gt;0),(S461-R461)/R461,"")</f>
        <v/>
      </c>
      <c r="X461" s="12" t="str">
        <f aca="false">IF(AND(J461&gt;0,T461&gt;0),(U461-T461)/T461,"")</f>
        <v/>
      </c>
      <c r="Y461" s="12" t="str">
        <f aca="false">IF(AND(K461&gt;0,V461&gt;0),(V461-Resumen!$B$7)/Resumen!$B$7,"")</f>
        <v/>
      </c>
      <c r="Z461" s="28" t="str">
        <f aca="false">IF(AND(K461&gt;0,I461&gt;0,V461&gt;0,S461&gt;0),V461-S461,"")</f>
        <v/>
      </c>
      <c r="AA461" s="12" t="str">
        <f aca="false">IF(Z461&lt;&gt;"",Z461/S461,"")</f>
        <v/>
      </c>
      <c r="AB461" s="28" t="str">
        <f aca="false">IF(AND(K461&gt;0,J461&gt;0,V461&gt;0,U461&gt;0),V461-U461,"")</f>
        <v/>
      </c>
      <c r="AC461" s="12" t="str">
        <f aca="false">IF(AB461&lt;&gt;"",AB461/U461,"")</f>
        <v/>
      </c>
      <c r="AD461" s="27" t="n">
        <v>0</v>
      </c>
      <c r="AE461" s="27" t="n">
        <v>0</v>
      </c>
      <c r="AF461" s="27" t="n">
        <v>0</v>
      </c>
      <c r="AG461" s="28" t="n">
        <f aca="false">AD461+AE461+AF461</f>
        <v>0</v>
      </c>
      <c r="AH461" s="12" t="str">
        <f aca="false">IF(AG461&gt;0,AD461/AG461,"")</f>
        <v/>
      </c>
      <c r="AI461" s="27" t="n">
        <v>0</v>
      </c>
      <c r="AJ461" s="27" t="n">
        <v>0</v>
      </c>
      <c r="AK461" s="27" t="n">
        <v>0</v>
      </c>
      <c r="AL461" s="22" t="str">
        <f aca="false">IF(OR(AJ461&gt;0,AK461&gt;0),"Sí","No")</f>
        <v>No</v>
      </c>
      <c r="AM461" s="6"/>
      <c r="AN461" s="6"/>
      <c r="AO461" s="12" t="n">
        <f aca="false">IF(M461&gt;0,K461/M461,"")</f>
        <v>1</v>
      </c>
      <c r="AP461" s="22" t="str">
        <f aca="false">IF(M461&gt;=Resumen!$B$5,"Alto","Bajo")</f>
        <v>Bajo</v>
      </c>
      <c r="AQ461" s="22" t="str">
        <f aca="false">IF(AO461&gt;=Resumen!$B$28,"Alto","Bajo")</f>
        <v>Alto</v>
      </c>
      <c r="AR461" s="22" t="str">
        <f aca="false">AP461&amp;" Potencial / "&amp;AQ461&amp;" Share"</f>
        <v>Bajo Potencial / Alto Share</v>
      </c>
      <c r="AS461" s="22" t="str">
        <f aca="false">IF(Q461="Sí",IF(AO461&gt;=Resumen!$B$29,"Alto","Bajo"),"")</f>
        <v/>
      </c>
      <c r="AT461" s="22" t="str">
        <f aca="false">IF(AS461&lt;&gt;"",AP461&amp;" Potencial / "&amp;AS461&amp;" Share","")</f>
        <v/>
      </c>
      <c r="AU461" s="22" t="str">
        <f aca="false">IF(AH461="","Sin dato",IF(AH461-AO461&gt;Resumen!$B$6,"Sobre-exhibido",IF(AO461-AH461&gt;Resumen!$B$6,"Sub-exhibido","En línea")))</f>
        <v>Sin dato</v>
      </c>
      <c r="AV461" s="22" t="str">
        <f aca="false">IF(AT461="","",IF(AT461="Alto Potencial / Bajo Share",1,IF(AT461="Alto Potencial / Alto Share",2,IF(AT461="Bajo Potencial / Alto Share",3,4))))</f>
        <v/>
      </c>
      <c r="AW461" s="22" t="str">
        <f aca="false">IF(Q461="No","Sin competencia directa",IF(AV461=1,"1 - Foco Conquista (Alto Pot / Bajo Share)",IF(AV461=2,"2 - Foco Defensa (Alto Pot / Alto Share)",IF(AV461=3,"3 - Monitoreo (Bajo Pot / Alto Share)","4 - Baja Prioridad (Bajo Pot / Bajo Share)"))))</f>
        <v>Sin competencia directa</v>
      </c>
      <c r="AX461" s="12" t="str">
        <f aca="false">IF(OR(IFERROR(AND(W461&lt;&gt;"",Y461&lt;&gt;"",Y461-W461&gt;Resumen!$B$8),FALSE()),IFERROR(AND(X461&lt;&gt;"",Y461&lt;&gt;"",Y461-X461&gt;Resumen!$B$8),FALSE())),MAX(IF(IFERROR(AND(W461&lt;&gt;"",Y461&lt;&gt;"",Y461-W461&gt;Resumen!$B$8),FALSE()),Y461-W461,0),IF(IFERROR(AND(X461&lt;&gt;"",Y461&lt;&gt;"",Y461-X461&gt;Resumen!$B$8),FALSE()),Y461-X461,0)),"")</f>
        <v/>
      </c>
      <c r="AY461" s="22" t="str">
        <f aca="false">IF(OR(IFERROR(AND(W461&lt;&gt;"",Y461&lt;&gt;"",Y461-W461&gt;Resumen!$B$8),FALSE()),IFERROR(AND(X461&lt;&gt;"",Y461&lt;&gt;"",Y461-X461&gt;Resumen!$B$8),FALSE())),TRIM("Lays tiene mayor markup que "&amp;IF(IFERROR(AND(W461&lt;&gt;"",Y461&lt;&gt;"",Y461-W461&gt;Resumen!$B$8),FALSE()),"Quento ","")&amp;IF(IFERROR(AND(X461&lt;&gt;"",Y461&lt;&gt;"",Y461-X461&gt;Resumen!$B$8),FALSE()),"Julicroc ","")&amp;"en este PDV"),"")</f>
        <v/>
      </c>
      <c r="AZ461" s="22" t="str">
        <f aca="false">IF(COUNTIF('Plan Pehuamar - Lista'!$A$2:$A$167,A461)&gt;0,"Sí","No")</f>
        <v>No</v>
      </c>
      <c r="BA461" s="22" t="str">
        <f aca="false">IF(COUNTIF('Plan Combo 9+1'!$A$2:$A$226,A461)&gt;0,"Sí","No")</f>
        <v>No</v>
      </c>
      <c r="BB461" s="22" t="str">
        <f aca="false">IF(AH461="","No",IF(BA461="Sí",IF((AO461-AH461)&gt;Resumen!$B$6,"Sí","No"),IF((AO461-AH461)&gt;=Resumen!$B$132,"Sí","No")))</f>
        <v>No</v>
      </c>
      <c r="BC461" s="22" t="str">
        <f aca="false">IF(AND(N461="Sí",AL461="Sí",AI461=0),"Sí","No")</f>
        <v>No</v>
      </c>
      <c r="BD461" s="22" t="str">
        <f aca="false">IF(COUNTIF('Plan 9+1 (con Pehuamar)'!$A$2:$A$227,A461)&gt;0,"Sí","No")</f>
        <v>No</v>
      </c>
    </row>
    <row r="462" customFormat="false" ht="15" hidden="false" customHeight="true" outlineLevel="0" collapsed="false">
      <c r="A462" s="6" t="n">
        <v>403558</v>
      </c>
      <c r="B462" s="6" t="n">
        <v>3</v>
      </c>
      <c r="C462" s="6" t="n">
        <v>301</v>
      </c>
      <c r="D462" s="6" t="s">
        <v>194</v>
      </c>
      <c r="E462" s="6" t="s">
        <v>670</v>
      </c>
      <c r="F462" s="6" t="s">
        <v>201</v>
      </c>
      <c r="G462" s="6" t="s">
        <v>129</v>
      </c>
      <c r="H462" s="6" t="s">
        <v>197</v>
      </c>
      <c r="I462" s="27" t="n">
        <v>0</v>
      </c>
      <c r="J462" s="27" t="n">
        <v>0</v>
      </c>
      <c r="K462" s="27" t="n">
        <v>0.9</v>
      </c>
      <c r="L462" s="28" t="n">
        <f aca="false">I462+J462</f>
        <v>0</v>
      </c>
      <c r="M462" s="28" t="n">
        <f aca="false">L462+K462</f>
        <v>0.9</v>
      </c>
      <c r="N462" s="22" t="str">
        <f aca="false">IF(I462&gt;0,"Sí","No")</f>
        <v>No</v>
      </c>
      <c r="O462" s="22" t="str">
        <f aca="false">IF(J462&gt;0,"Sí","No")</f>
        <v>No</v>
      </c>
      <c r="P462" s="22" t="str">
        <f aca="false">IF(K462&gt;0,"Sí","No")</f>
        <v>Sí</v>
      </c>
      <c r="Q462" s="22" t="str">
        <f aca="false">IF(OR(I462&gt;0,J462&gt;0),"Sí","No")</f>
        <v>No</v>
      </c>
      <c r="R462" s="27"/>
      <c r="S462" s="27"/>
      <c r="T462" s="27"/>
      <c r="U462" s="27"/>
      <c r="V462" s="27"/>
      <c r="W462" s="12" t="str">
        <f aca="false">IF(AND(I462&gt;0,R462&gt;0),(S462-R462)/R462,"")</f>
        <v/>
      </c>
      <c r="X462" s="12" t="str">
        <f aca="false">IF(AND(J462&gt;0,T462&gt;0),(U462-T462)/T462,"")</f>
        <v/>
      </c>
      <c r="Y462" s="12" t="str">
        <f aca="false">IF(AND(K462&gt;0,V462&gt;0),(V462-Resumen!$B$7)/Resumen!$B$7,"")</f>
        <v/>
      </c>
      <c r="Z462" s="28" t="str">
        <f aca="false">IF(AND(K462&gt;0,I462&gt;0,V462&gt;0,S462&gt;0),V462-S462,"")</f>
        <v/>
      </c>
      <c r="AA462" s="12" t="str">
        <f aca="false">IF(Z462&lt;&gt;"",Z462/S462,"")</f>
        <v/>
      </c>
      <c r="AB462" s="28" t="str">
        <f aca="false">IF(AND(K462&gt;0,J462&gt;0,V462&gt;0,U462&gt;0),V462-U462,"")</f>
        <v/>
      </c>
      <c r="AC462" s="12" t="str">
        <f aca="false">IF(AB462&lt;&gt;"",AB462/U462,"")</f>
        <v/>
      </c>
      <c r="AD462" s="27" t="n">
        <v>0</v>
      </c>
      <c r="AE462" s="27" t="n">
        <v>0</v>
      </c>
      <c r="AF462" s="27" t="n">
        <v>0</v>
      </c>
      <c r="AG462" s="28" t="n">
        <f aca="false">AD462+AE462+AF462</f>
        <v>0</v>
      </c>
      <c r="AH462" s="12" t="str">
        <f aca="false">IF(AG462&gt;0,AD462/AG462,"")</f>
        <v/>
      </c>
      <c r="AI462" s="27" t="n">
        <v>0</v>
      </c>
      <c r="AJ462" s="27" t="n">
        <v>0</v>
      </c>
      <c r="AK462" s="27" t="n">
        <v>0</v>
      </c>
      <c r="AL462" s="22" t="str">
        <f aca="false">IF(OR(AJ462&gt;0,AK462&gt;0),"Sí","No")</f>
        <v>No</v>
      </c>
      <c r="AM462" s="6"/>
      <c r="AN462" s="6"/>
      <c r="AO462" s="12" t="n">
        <f aca="false">IF(M462&gt;0,K462/M462,"")</f>
        <v>1</v>
      </c>
      <c r="AP462" s="22" t="str">
        <f aca="false">IF(M462&gt;=Resumen!$B$5,"Alto","Bajo")</f>
        <v>Bajo</v>
      </c>
      <c r="AQ462" s="22" t="str">
        <f aca="false">IF(AO462&gt;=Resumen!$B$28,"Alto","Bajo")</f>
        <v>Alto</v>
      </c>
      <c r="AR462" s="22" t="str">
        <f aca="false">AP462&amp;" Potencial / "&amp;AQ462&amp;" Share"</f>
        <v>Bajo Potencial / Alto Share</v>
      </c>
      <c r="AS462" s="22" t="str">
        <f aca="false">IF(Q462="Sí",IF(AO462&gt;=Resumen!$B$29,"Alto","Bajo"),"")</f>
        <v/>
      </c>
      <c r="AT462" s="22" t="str">
        <f aca="false">IF(AS462&lt;&gt;"",AP462&amp;" Potencial / "&amp;AS462&amp;" Share","")</f>
        <v/>
      </c>
      <c r="AU462" s="22" t="str">
        <f aca="false">IF(AH462="","Sin dato",IF(AH462-AO462&gt;Resumen!$B$6,"Sobre-exhibido",IF(AO462-AH462&gt;Resumen!$B$6,"Sub-exhibido","En línea")))</f>
        <v>Sin dato</v>
      </c>
      <c r="AV462" s="22" t="str">
        <f aca="false">IF(AT462="","",IF(AT462="Alto Potencial / Bajo Share",1,IF(AT462="Alto Potencial / Alto Share",2,IF(AT462="Bajo Potencial / Alto Share",3,4))))</f>
        <v/>
      </c>
      <c r="AW462" s="22" t="str">
        <f aca="false">IF(Q462="No","Sin competencia directa",IF(AV462=1,"1 - Foco Conquista (Alto Pot / Bajo Share)",IF(AV462=2,"2 - Foco Defensa (Alto Pot / Alto Share)",IF(AV462=3,"3 - Monitoreo (Bajo Pot / Alto Share)","4 - Baja Prioridad (Bajo Pot / Bajo Share)"))))</f>
        <v>Sin competencia directa</v>
      </c>
      <c r="AX462" s="12" t="str">
        <f aca="false">IF(OR(IFERROR(AND(W462&lt;&gt;"",Y462&lt;&gt;"",Y462-W462&gt;Resumen!$B$8),FALSE()),IFERROR(AND(X462&lt;&gt;"",Y462&lt;&gt;"",Y462-X462&gt;Resumen!$B$8),FALSE())),MAX(IF(IFERROR(AND(W462&lt;&gt;"",Y462&lt;&gt;"",Y462-W462&gt;Resumen!$B$8),FALSE()),Y462-W462,0),IF(IFERROR(AND(X462&lt;&gt;"",Y462&lt;&gt;"",Y462-X462&gt;Resumen!$B$8),FALSE()),Y462-X462,0)),"")</f>
        <v/>
      </c>
      <c r="AY462" s="22" t="str">
        <f aca="false">IF(OR(IFERROR(AND(W462&lt;&gt;"",Y462&lt;&gt;"",Y462-W462&gt;Resumen!$B$8),FALSE()),IFERROR(AND(X462&lt;&gt;"",Y462&lt;&gt;"",Y462-X462&gt;Resumen!$B$8),FALSE())),TRIM("Lays tiene mayor markup que "&amp;IF(IFERROR(AND(W462&lt;&gt;"",Y462&lt;&gt;"",Y462-W462&gt;Resumen!$B$8),FALSE()),"Quento ","")&amp;IF(IFERROR(AND(X462&lt;&gt;"",Y462&lt;&gt;"",Y462-X462&gt;Resumen!$B$8),FALSE()),"Julicroc ","")&amp;"en este PDV"),"")</f>
        <v/>
      </c>
      <c r="AZ462" s="22" t="str">
        <f aca="false">IF(COUNTIF('Plan Pehuamar - Lista'!$A$2:$A$167,A462)&gt;0,"Sí","No")</f>
        <v>No</v>
      </c>
      <c r="BA462" s="22" t="str">
        <f aca="false">IF(COUNTIF('Plan Combo 9+1'!$A$2:$A$226,A462)&gt;0,"Sí","No")</f>
        <v>No</v>
      </c>
      <c r="BB462" s="22" t="str">
        <f aca="false">IF(AH462="","No",IF(BA462="Sí",IF((AO462-AH462)&gt;Resumen!$B$6,"Sí","No"),IF((AO462-AH462)&gt;=Resumen!$B$132,"Sí","No")))</f>
        <v>No</v>
      </c>
      <c r="BC462" s="22" t="str">
        <f aca="false">IF(AND(N462="Sí",AL462="Sí",AI462=0),"Sí","No")</f>
        <v>No</v>
      </c>
      <c r="BD462" s="22" t="str">
        <f aca="false">IF(COUNTIF('Plan 9+1 (con Pehuamar)'!$A$2:$A$227,A462)&gt;0,"Sí","No")</f>
        <v>No</v>
      </c>
    </row>
    <row r="463" customFormat="false" ht="15" hidden="false" customHeight="true" outlineLevel="0" collapsed="false">
      <c r="A463" s="6" t="n">
        <v>403775</v>
      </c>
      <c r="B463" s="6" t="n">
        <v>3</v>
      </c>
      <c r="C463" s="6" t="n">
        <v>301</v>
      </c>
      <c r="D463" s="6" t="s">
        <v>194</v>
      </c>
      <c r="E463" s="6" t="s">
        <v>671</v>
      </c>
      <c r="F463" s="6" t="s">
        <v>201</v>
      </c>
      <c r="G463" s="6" t="s">
        <v>129</v>
      </c>
      <c r="H463" s="6" t="s">
        <v>197</v>
      </c>
      <c r="I463" s="27" t="n">
        <v>0</v>
      </c>
      <c r="J463" s="27" t="n">
        <v>0</v>
      </c>
      <c r="K463" s="27" t="n">
        <v>1.3</v>
      </c>
      <c r="L463" s="28" t="n">
        <f aca="false">I463+J463</f>
        <v>0</v>
      </c>
      <c r="M463" s="28" t="n">
        <f aca="false">L463+K463</f>
        <v>1.3</v>
      </c>
      <c r="N463" s="22" t="str">
        <f aca="false">IF(I463&gt;0,"Sí","No")</f>
        <v>No</v>
      </c>
      <c r="O463" s="22" t="str">
        <f aca="false">IF(J463&gt;0,"Sí","No")</f>
        <v>No</v>
      </c>
      <c r="P463" s="22" t="str">
        <f aca="false">IF(K463&gt;0,"Sí","No")</f>
        <v>Sí</v>
      </c>
      <c r="Q463" s="22" t="str">
        <f aca="false">IF(OR(I463&gt;0,J463&gt;0),"Sí","No")</f>
        <v>No</v>
      </c>
      <c r="R463" s="27"/>
      <c r="S463" s="27"/>
      <c r="T463" s="27"/>
      <c r="U463" s="27"/>
      <c r="V463" s="27"/>
      <c r="W463" s="12" t="str">
        <f aca="false">IF(AND(I463&gt;0,R463&gt;0),(S463-R463)/R463,"")</f>
        <v/>
      </c>
      <c r="X463" s="12" t="str">
        <f aca="false">IF(AND(J463&gt;0,T463&gt;0),(U463-T463)/T463,"")</f>
        <v/>
      </c>
      <c r="Y463" s="12" t="str">
        <f aca="false">IF(AND(K463&gt;0,V463&gt;0),(V463-Resumen!$B$7)/Resumen!$B$7,"")</f>
        <v/>
      </c>
      <c r="Z463" s="28" t="str">
        <f aca="false">IF(AND(K463&gt;0,I463&gt;0,V463&gt;0,S463&gt;0),V463-S463,"")</f>
        <v/>
      </c>
      <c r="AA463" s="12" t="str">
        <f aca="false">IF(Z463&lt;&gt;"",Z463/S463,"")</f>
        <v/>
      </c>
      <c r="AB463" s="28" t="str">
        <f aca="false">IF(AND(K463&gt;0,J463&gt;0,V463&gt;0,U463&gt;0),V463-U463,"")</f>
        <v/>
      </c>
      <c r="AC463" s="12" t="str">
        <f aca="false">IF(AB463&lt;&gt;"",AB463/U463,"")</f>
        <v/>
      </c>
      <c r="AD463" s="27" t="n">
        <v>0</v>
      </c>
      <c r="AE463" s="27" t="n">
        <v>0</v>
      </c>
      <c r="AF463" s="27" t="n">
        <v>0</v>
      </c>
      <c r="AG463" s="28" t="n">
        <f aca="false">AD463+AE463+AF463</f>
        <v>0</v>
      </c>
      <c r="AH463" s="12" t="str">
        <f aca="false">IF(AG463&gt;0,AD463/AG463,"")</f>
        <v/>
      </c>
      <c r="AI463" s="27" t="n">
        <v>0</v>
      </c>
      <c r="AJ463" s="27" t="n">
        <v>0</v>
      </c>
      <c r="AK463" s="27" t="n">
        <v>0</v>
      </c>
      <c r="AL463" s="22" t="str">
        <f aca="false">IF(OR(AJ463&gt;0,AK463&gt;0),"Sí","No")</f>
        <v>No</v>
      </c>
      <c r="AM463" s="6"/>
      <c r="AN463" s="6"/>
      <c r="AO463" s="12" t="n">
        <f aca="false">IF(M463&gt;0,K463/M463,"")</f>
        <v>1</v>
      </c>
      <c r="AP463" s="22" t="str">
        <f aca="false">IF(M463&gt;=Resumen!$B$5,"Alto","Bajo")</f>
        <v>Bajo</v>
      </c>
      <c r="AQ463" s="22" t="str">
        <f aca="false">IF(AO463&gt;=Resumen!$B$28,"Alto","Bajo")</f>
        <v>Alto</v>
      </c>
      <c r="AR463" s="22" t="str">
        <f aca="false">AP463&amp;" Potencial / "&amp;AQ463&amp;" Share"</f>
        <v>Bajo Potencial / Alto Share</v>
      </c>
      <c r="AS463" s="22" t="str">
        <f aca="false">IF(Q463="Sí",IF(AO463&gt;=Resumen!$B$29,"Alto","Bajo"),"")</f>
        <v/>
      </c>
      <c r="AT463" s="22" t="str">
        <f aca="false">IF(AS463&lt;&gt;"",AP463&amp;" Potencial / "&amp;AS463&amp;" Share","")</f>
        <v/>
      </c>
      <c r="AU463" s="22" t="str">
        <f aca="false">IF(AH463="","Sin dato",IF(AH463-AO463&gt;Resumen!$B$6,"Sobre-exhibido",IF(AO463-AH463&gt;Resumen!$B$6,"Sub-exhibido","En línea")))</f>
        <v>Sin dato</v>
      </c>
      <c r="AV463" s="22" t="str">
        <f aca="false">IF(AT463="","",IF(AT463="Alto Potencial / Bajo Share",1,IF(AT463="Alto Potencial / Alto Share",2,IF(AT463="Bajo Potencial / Alto Share",3,4))))</f>
        <v/>
      </c>
      <c r="AW463" s="22" t="str">
        <f aca="false">IF(Q463="No","Sin competencia directa",IF(AV463=1,"1 - Foco Conquista (Alto Pot / Bajo Share)",IF(AV463=2,"2 - Foco Defensa (Alto Pot / Alto Share)",IF(AV463=3,"3 - Monitoreo (Bajo Pot / Alto Share)","4 - Baja Prioridad (Bajo Pot / Bajo Share)"))))</f>
        <v>Sin competencia directa</v>
      </c>
      <c r="AX463" s="12" t="str">
        <f aca="false">IF(OR(IFERROR(AND(W463&lt;&gt;"",Y463&lt;&gt;"",Y463-W463&gt;Resumen!$B$8),FALSE()),IFERROR(AND(X463&lt;&gt;"",Y463&lt;&gt;"",Y463-X463&gt;Resumen!$B$8),FALSE())),MAX(IF(IFERROR(AND(W463&lt;&gt;"",Y463&lt;&gt;"",Y463-W463&gt;Resumen!$B$8),FALSE()),Y463-W463,0),IF(IFERROR(AND(X463&lt;&gt;"",Y463&lt;&gt;"",Y463-X463&gt;Resumen!$B$8),FALSE()),Y463-X463,0)),"")</f>
        <v/>
      </c>
      <c r="AY463" s="22" t="str">
        <f aca="false">IF(OR(IFERROR(AND(W463&lt;&gt;"",Y463&lt;&gt;"",Y463-W463&gt;Resumen!$B$8),FALSE()),IFERROR(AND(X463&lt;&gt;"",Y463&lt;&gt;"",Y463-X463&gt;Resumen!$B$8),FALSE())),TRIM("Lays tiene mayor markup que "&amp;IF(IFERROR(AND(W463&lt;&gt;"",Y463&lt;&gt;"",Y463-W463&gt;Resumen!$B$8),FALSE()),"Quento ","")&amp;IF(IFERROR(AND(X463&lt;&gt;"",Y463&lt;&gt;"",Y463-X463&gt;Resumen!$B$8),FALSE()),"Julicroc ","")&amp;"en este PDV"),"")</f>
        <v/>
      </c>
      <c r="AZ463" s="22" t="str">
        <f aca="false">IF(COUNTIF('Plan Pehuamar - Lista'!$A$2:$A$167,A463)&gt;0,"Sí","No")</f>
        <v>No</v>
      </c>
      <c r="BA463" s="22" t="str">
        <f aca="false">IF(COUNTIF('Plan Combo 9+1'!$A$2:$A$226,A463)&gt;0,"Sí","No")</f>
        <v>No</v>
      </c>
      <c r="BB463" s="22" t="str">
        <f aca="false">IF(AH463="","No",IF(BA463="Sí",IF((AO463-AH463)&gt;Resumen!$B$6,"Sí","No"),IF((AO463-AH463)&gt;=Resumen!$B$132,"Sí","No")))</f>
        <v>No</v>
      </c>
      <c r="BC463" s="22" t="str">
        <f aca="false">IF(AND(N463="Sí",AL463="Sí",AI463=0),"Sí","No")</f>
        <v>No</v>
      </c>
      <c r="BD463" s="22" t="str">
        <f aca="false">IF(COUNTIF('Plan 9+1 (con Pehuamar)'!$A$2:$A$227,A463)&gt;0,"Sí","No")</f>
        <v>No</v>
      </c>
    </row>
    <row r="464" customFormat="false" ht="15" hidden="false" customHeight="true" outlineLevel="0" collapsed="false">
      <c r="A464" s="6" t="n">
        <v>403820</v>
      </c>
      <c r="B464" s="6" t="n">
        <v>3</v>
      </c>
      <c r="C464" s="6" t="n">
        <v>301</v>
      </c>
      <c r="D464" s="6" t="s">
        <v>194</v>
      </c>
      <c r="E464" s="6" t="s">
        <v>672</v>
      </c>
      <c r="F464" s="6" t="s">
        <v>196</v>
      </c>
      <c r="G464" s="6" t="s">
        <v>129</v>
      </c>
      <c r="H464" s="6" t="s">
        <v>197</v>
      </c>
      <c r="I464" s="27" t="n">
        <v>25</v>
      </c>
      <c r="J464" s="27" t="n">
        <v>0</v>
      </c>
      <c r="K464" s="27" t="n">
        <v>55</v>
      </c>
      <c r="L464" s="28" t="n">
        <f aca="false">I464+J464</f>
        <v>25</v>
      </c>
      <c r="M464" s="28" t="n">
        <f aca="false">L464+K464</f>
        <v>80</v>
      </c>
      <c r="N464" s="22" t="str">
        <f aca="false">IF(I464&gt;0,"Sí","No")</f>
        <v>Sí</v>
      </c>
      <c r="O464" s="22" t="str">
        <f aca="false">IF(J464&gt;0,"Sí","No")</f>
        <v>No</v>
      </c>
      <c r="P464" s="22" t="str">
        <f aca="false">IF(K464&gt;0,"Sí","No")</f>
        <v>Sí</v>
      </c>
      <c r="Q464" s="22" t="str">
        <f aca="false">IF(OR(I464&gt;0,J464&gt;0),"Sí","No")</f>
        <v>Sí</v>
      </c>
      <c r="R464" s="27" t="n">
        <v>1750</v>
      </c>
      <c r="S464" s="27" t="n">
        <v>2200</v>
      </c>
      <c r="T464" s="27"/>
      <c r="U464" s="27"/>
      <c r="V464" s="27" t="n">
        <v>3200</v>
      </c>
      <c r="W464" s="12" t="n">
        <f aca="false">IF(AND(I464&gt;0,R464&gt;0),(S464-R464)/R464,"")</f>
        <v>0.257142857142857</v>
      </c>
      <c r="X464" s="12" t="str">
        <f aca="false">IF(AND(J464&gt;0,T464&gt;0),(U464-T464)/T464,"")</f>
        <v/>
      </c>
      <c r="Y464" s="12" t="n">
        <f aca="false">IF(AND(K464&gt;0,V464&gt;0),(V464-Resumen!$B$7)/Resumen!$B$7,"")</f>
        <v>0.28</v>
      </c>
      <c r="Z464" s="28" t="n">
        <f aca="false">IF(AND(K464&gt;0,I464&gt;0,V464&gt;0,S464&gt;0),V464-S464,"")</f>
        <v>1000</v>
      </c>
      <c r="AA464" s="12" t="n">
        <f aca="false">IF(Z464&lt;&gt;"",Z464/S464,"")</f>
        <v>0.454545454545455</v>
      </c>
      <c r="AB464" s="28" t="str">
        <f aca="false">IF(AND(K464&gt;0,J464&gt;0,V464&gt;0,U464&gt;0),V464-U464,"")</f>
        <v/>
      </c>
      <c r="AC464" s="12" t="str">
        <f aca="false">IF(AB464&lt;&gt;"",AB464/U464,"")</f>
        <v/>
      </c>
      <c r="AD464" s="27" t="n">
        <v>0</v>
      </c>
      <c r="AE464" s="27" t="n">
        <v>3</v>
      </c>
      <c r="AF464" s="27" t="n">
        <v>0</v>
      </c>
      <c r="AG464" s="28" t="n">
        <f aca="false">AD464+AE464+AF464</f>
        <v>3</v>
      </c>
      <c r="AH464" s="12" t="n">
        <f aca="false">IF(AG464&gt;0,AD464/AG464,"")</f>
        <v>0</v>
      </c>
      <c r="AI464" s="27" t="n">
        <v>1</v>
      </c>
      <c r="AJ464" s="27" t="n">
        <v>1</v>
      </c>
      <c r="AK464" s="27" t="n">
        <v>0</v>
      </c>
      <c r="AL464" s="22" t="str">
        <f aca="false">IF(OR(AJ464&gt;0,AK464&gt;0),"Sí","No")</f>
        <v>Sí</v>
      </c>
      <c r="AM464" s="6" t="s">
        <v>397</v>
      </c>
      <c r="AN464" s="6"/>
      <c r="AO464" s="12" t="n">
        <f aca="false">IF(M464&gt;0,K464/M464,"")</f>
        <v>0.6875</v>
      </c>
      <c r="AP464" s="22" t="str">
        <f aca="false">IF(M464&gt;=Resumen!$B$5,"Alto","Bajo")</f>
        <v>Alto</v>
      </c>
      <c r="AQ464" s="22" t="str">
        <f aca="false">IF(AO464&gt;=Resumen!$B$28,"Alto","Bajo")</f>
        <v>Alto</v>
      </c>
      <c r="AR464" s="22" t="str">
        <f aca="false">AP464&amp;" Potencial / "&amp;AQ464&amp;" Share"</f>
        <v>Alto Potencial / Alto Share</v>
      </c>
      <c r="AS464" s="22" t="str">
        <f aca="false">IF(Q464="Sí",IF(AO464&gt;=Resumen!$B$29,"Alto","Bajo"),"")</f>
        <v>Alto</v>
      </c>
      <c r="AT464" s="22" t="str">
        <f aca="false">IF(AS464&lt;&gt;"",AP464&amp;" Potencial / "&amp;AS464&amp;" Share","")</f>
        <v>Alto Potencial / Alto Share</v>
      </c>
      <c r="AU464" s="22" t="str">
        <f aca="false">IF(AH464="","Sin dato",IF(AH464-AO464&gt;Resumen!$B$6,"Sobre-exhibido",IF(AO464-AH464&gt;Resumen!$B$6,"Sub-exhibido","En línea")))</f>
        <v>Sub-exhibido</v>
      </c>
      <c r="AV464" s="22" t="n">
        <f aca="false">IF(AT464="","",IF(AT464="Alto Potencial / Bajo Share",1,IF(AT464="Alto Potencial / Alto Share",2,IF(AT464="Bajo Potencial / Alto Share",3,4))))</f>
        <v>2</v>
      </c>
      <c r="AW464" s="22" t="str">
        <f aca="false">IF(Q464="No","Sin competencia directa",IF(AV464=1,"1 - Foco Conquista (Alto Pot / Bajo Share)",IF(AV464=2,"2 - Foco Defensa (Alto Pot / Alto Share)",IF(AV464=3,"3 - Monitoreo (Bajo Pot / Alto Share)","4 - Baja Prioridad (Bajo Pot / Bajo Share)"))))</f>
        <v>2 - Foco Defensa (Alto Pot / Alto Share)</v>
      </c>
      <c r="AX464" s="12" t="str">
        <f aca="false">IF(OR(IFERROR(AND(W464&lt;&gt;"",Y464&lt;&gt;"",Y464-W464&gt;Resumen!$B$8),FALSE()),IFERROR(AND(X464&lt;&gt;"",Y464&lt;&gt;"",Y464-X464&gt;Resumen!$B$8),FALSE())),MAX(IF(IFERROR(AND(W464&lt;&gt;"",Y464&lt;&gt;"",Y464-W464&gt;Resumen!$B$8),FALSE()),Y464-W464,0),IF(IFERROR(AND(X464&lt;&gt;"",Y464&lt;&gt;"",Y464-X464&gt;Resumen!$B$8),FALSE()),Y464-X464,0)),"")</f>
        <v/>
      </c>
      <c r="AY464" s="22" t="str">
        <f aca="false">IF(OR(IFERROR(AND(W464&lt;&gt;"",Y464&lt;&gt;"",Y464-W464&gt;Resumen!$B$8),FALSE()),IFERROR(AND(X464&lt;&gt;"",Y464&lt;&gt;"",Y464-X464&gt;Resumen!$B$8),FALSE())),TRIM("Lays tiene mayor markup que "&amp;IF(IFERROR(AND(W464&lt;&gt;"",Y464&lt;&gt;"",Y464-W464&gt;Resumen!$B$8),FALSE()),"Quento ","")&amp;IF(IFERROR(AND(X464&lt;&gt;"",Y464&lt;&gt;"",Y464-X464&gt;Resumen!$B$8),FALSE()),"Julicroc ","")&amp;"en este PDV"),"")</f>
        <v/>
      </c>
      <c r="AZ464" s="22" t="str">
        <f aca="false">IF(COUNTIF('Plan Pehuamar - Lista'!$A$2:$A$167,A464)&gt;0,"Sí","No")</f>
        <v>No</v>
      </c>
      <c r="BA464" s="22" t="str">
        <f aca="false">IF(COUNTIF('Plan Combo 9+1'!$A$2:$A$226,A464)&gt;0,"Sí","No")</f>
        <v>No</v>
      </c>
      <c r="BB464" s="22" t="str">
        <f aca="false">IF(AH464="","No",IF(BA464="Sí",IF((AO464-AH464)&gt;Resumen!$B$6,"Sí","No"),IF((AO464-AH464)&gt;=Resumen!$B$132,"Sí","No")))</f>
        <v>Sí</v>
      </c>
      <c r="BC464" s="22" t="str">
        <f aca="false">IF(AND(N464="Sí",AL464="Sí",AI464=0),"Sí","No")</f>
        <v>No</v>
      </c>
      <c r="BD464" s="22" t="str">
        <f aca="false">IF(COUNTIF('Plan 9+1 (con Pehuamar)'!$A$2:$A$227,A464)&gt;0,"Sí","No")</f>
        <v>No</v>
      </c>
    </row>
    <row r="465" customFormat="false" ht="15" hidden="false" customHeight="true" outlineLevel="0" collapsed="false">
      <c r="A465" s="6" t="n">
        <v>403855</v>
      </c>
      <c r="B465" s="6" t="n">
        <v>3</v>
      </c>
      <c r="C465" s="6" t="n">
        <v>301</v>
      </c>
      <c r="D465" s="6" t="s">
        <v>194</v>
      </c>
      <c r="E465" s="6" t="s">
        <v>673</v>
      </c>
      <c r="F465" s="6" t="s">
        <v>196</v>
      </c>
      <c r="G465" s="6" t="s">
        <v>129</v>
      </c>
      <c r="H465" s="6" t="s">
        <v>197</v>
      </c>
      <c r="I465" s="27" t="n">
        <v>15</v>
      </c>
      <c r="J465" s="27" t="n">
        <v>0</v>
      </c>
      <c r="K465" s="27" t="n">
        <v>35</v>
      </c>
      <c r="L465" s="28" t="n">
        <f aca="false">I465+J465</f>
        <v>15</v>
      </c>
      <c r="M465" s="28" t="n">
        <f aca="false">L465+K465</f>
        <v>50</v>
      </c>
      <c r="N465" s="22" t="str">
        <f aca="false">IF(I465&gt;0,"Sí","No")</f>
        <v>Sí</v>
      </c>
      <c r="O465" s="22" t="str">
        <f aca="false">IF(J465&gt;0,"Sí","No")</f>
        <v>No</v>
      </c>
      <c r="P465" s="22" t="str">
        <f aca="false">IF(K465&gt;0,"Sí","No")</f>
        <v>Sí</v>
      </c>
      <c r="Q465" s="22" t="str">
        <f aca="false">IF(OR(I465&gt;0,J465&gt;0),"Sí","No")</f>
        <v>Sí</v>
      </c>
      <c r="R465" s="27" t="n">
        <v>1700</v>
      </c>
      <c r="S465" s="27" t="n">
        <v>2300</v>
      </c>
      <c r="T465" s="27"/>
      <c r="U465" s="27"/>
      <c r="V465" s="27" t="n">
        <v>3300</v>
      </c>
      <c r="W465" s="12" t="n">
        <f aca="false">IF(AND(I465&gt;0,R465&gt;0),(S465-R465)/R465,"")</f>
        <v>0.352941176470588</v>
      </c>
      <c r="X465" s="12" t="str">
        <f aca="false">IF(AND(J465&gt;0,T465&gt;0),(U465-T465)/T465,"")</f>
        <v/>
      </c>
      <c r="Y465" s="12" t="n">
        <f aca="false">IF(AND(K465&gt;0,V465&gt;0),(V465-Resumen!$B$7)/Resumen!$B$7,"")</f>
        <v>0.32</v>
      </c>
      <c r="Z465" s="28" t="n">
        <f aca="false">IF(AND(K465&gt;0,I465&gt;0,V465&gt;0,S465&gt;0),V465-S465,"")</f>
        <v>1000</v>
      </c>
      <c r="AA465" s="12" t="n">
        <f aca="false">IF(Z465&lt;&gt;"",Z465/S465,"")</f>
        <v>0.434782608695652</v>
      </c>
      <c r="AB465" s="28" t="str">
        <f aca="false">IF(AND(K465&gt;0,J465&gt;0,V465&gt;0,U465&gt;0),V465-U465,"")</f>
        <v/>
      </c>
      <c r="AC465" s="12" t="str">
        <f aca="false">IF(AB465&lt;&gt;"",AB465/U465,"")</f>
        <v/>
      </c>
      <c r="AD465" s="27" t="n">
        <v>20</v>
      </c>
      <c r="AE465" s="27" t="n">
        <v>10</v>
      </c>
      <c r="AF465" s="27" t="n">
        <v>0</v>
      </c>
      <c r="AG465" s="28" t="n">
        <f aca="false">AD465+AE465+AF465</f>
        <v>30</v>
      </c>
      <c r="AH465" s="12" t="n">
        <f aca="false">IF(AG465&gt;0,AD465/AG465,"")</f>
        <v>0.666666666666667</v>
      </c>
      <c r="AI465" s="27" t="n">
        <v>1</v>
      </c>
      <c r="AJ465" s="27" t="n">
        <v>0</v>
      </c>
      <c r="AK465" s="27" t="n">
        <v>0</v>
      </c>
      <c r="AL465" s="22" t="str">
        <f aca="false">IF(OR(AJ465&gt;0,AK465&gt;0),"Sí","No")</f>
        <v>No</v>
      </c>
      <c r="AM465" s="6" t="s">
        <v>397</v>
      </c>
      <c r="AN465" s="6"/>
      <c r="AO465" s="12" t="n">
        <f aca="false">IF(M465&gt;0,K465/M465,"")</f>
        <v>0.7</v>
      </c>
      <c r="AP465" s="22" t="str">
        <f aca="false">IF(M465&gt;=Resumen!$B$5,"Alto","Bajo")</f>
        <v>Alto</v>
      </c>
      <c r="AQ465" s="22" t="str">
        <f aca="false">IF(AO465&gt;=Resumen!$B$28,"Alto","Bajo")</f>
        <v>Alto</v>
      </c>
      <c r="AR465" s="22" t="str">
        <f aca="false">AP465&amp;" Potencial / "&amp;AQ465&amp;" Share"</f>
        <v>Alto Potencial / Alto Share</v>
      </c>
      <c r="AS465" s="22" t="str">
        <f aca="false">IF(Q465="Sí",IF(AO465&gt;=Resumen!$B$29,"Alto","Bajo"),"")</f>
        <v>Alto</v>
      </c>
      <c r="AT465" s="22" t="str">
        <f aca="false">IF(AS465&lt;&gt;"",AP465&amp;" Potencial / "&amp;AS465&amp;" Share","")</f>
        <v>Alto Potencial / Alto Share</v>
      </c>
      <c r="AU465" s="22" t="str">
        <f aca="false">IF(AH465="","Sin dato",IF(AH465-AO465&gt;Resumen!$B$6,"Sobre-exhibido",IF(AO465-AH465&gt;Resumen!$B$6,"Sub-exhibido","En línea")))</f>
        <v>En línea</v>
      </c>
      <c r="AV465" s="22" t="n">
        <f aca="false">IF(AT465="","",IF(AT465="Alto Potencial / Bajo Share",1,IF(AT465="Alto Potencial / Alto Share",2,IF(AT465="Bajo Potencial / Alto Share",3,4))))</f>
        <v>2</v>
      </c>
      <c r="AW465" s="22" t="str">
        <f aca="false">IF(Q465="No","Sin competencia directa",IF(AV465=1,"1 - Foco Conquista (Alto Pot / Bajo Share)",IF(AV465=2,"2 - Foco Defensa (Alto Pot / Alto Share)",IF(AV465=3,"3 - Monitoreo (Bajo Pot / Alto Share)","4 - Baja Prioridad (Bajo Pot / Bajo Share)"))))</f>
        <v>2 - Foco Defensa (Alto Pot / Alto Share)</v>
      </c>
      <c r="AX465" s="12" t="str">
        <f aca="false">IF(OR(IFERROR(AND(W465&lt;&gt;"",Y465&lt;&gt;"",Y465-W465&gt;Resumen!$B$8),FALSE()),IFERROR(AND(X465&lt;&gt;"",Y465&lt;&gt;"",Y465-X465&gt;Resumen!$B$8),FALSE())),MAX(IF(IFERROR(AND(W465&lt;&gt;"",Y465&lt;&gt;"",Y465-W465&gt;Resumen!$B$8),FALSE()),Y465-W465,0),IF(IFERROR(AND(X465&lt;&gt;"",Y465&lt;&gt;"",Y465-X465&gt;Resumen!$B$8),FALSE()),Y465-X465,0)),"")</f>
        <v/>
      </c>
      <c r="AY465" s="22" t="str">
        <f aca="false">IF(OR(IFERROR(AND(W465&lt;&gt;"",Y465&lt;&gt;"",Y465-W465&gt;Resumen!$B$8),FALSE()),IFERROR(AND(X465&lt;&gt;"",Y465&lt;&gt;"",Y465-X465&gt;Resumen!$B$8),FALSE())),TRIM("Lays tiene mayor markup que "&amp;IF(IFERROR(AND(W465&lt;&gt;"",Y465&lt;&gt;"",Y465-W465&gt;Resumen!$B$8),FALSE()),"Quento ","")&amp;IF(IFERROR(AND(X465&lt;&gt;"",Y465&lt;&gt;"",Y465-X465&gt;Resumen!$B$8),FALSE()),"Julicroc ","")&amp;"en este PDV"),"")</f>
        <v/>
      </c>
      <c r="AZ465" s="22" t="str">
        <f aca="false">IF(COUNTIF('Plan Pehuamar - Lista'!$A$2:$A$167,A465)&gt;0,"Sí","No")</f>
        <v>No</v>
      </c>
      <c r="BA465" s="22" t="str">
        <f aca="false">IF(COUNTIF('Plan Combo 9+1'!$A$2:$A$226,A465)&gt;0,"Sí","No")</f>
        <v>No</v>
      </c>
      <c r="BB465" s="22" t="str">
        <f aca="false">IF(AH465="","No",IF(BA465="Sí",IF((AO465-AH465)&gt;Resumen!$B$6,"Sí","No"),IF((AO465-AH465)&gt;=Resumen!$B$132,"Sí","No")))</f>
        <v>No</v>
      </c>
      <c r="BC465" s="22" t="str">
        <f aca="false">IF(AND(N465="Sí",AL465="Sí",AI465=0),"Sí","No")</f>
        <v>No</v>
      </c>
      <c r="BD465" s="22" t="str">
        <f aca="false">IF(COUNTIF('Plan 9+1 (con Pehuamar)'!$A$2:$A$227,A465)&gt;0,"Sí","No")</f>
        <v>No</v>
      </c>
    </row>
    <row r="466" customFormat="false" ht="15" hidden="false" customHeight="true" outlineLevel="0" collapsed="false">
      <c r="A466" s="6" t="n">
        <v>403881</v>
      </c>
      <c r="B466" s="6" t="n">
        <v>3</v>
      </c>
      <c r="C466" s="6" t="n">
        <v>301</v>
      </c>
      <c r="D466" s="6" t="s">
        <v>194</v>
      </c>
      <c r="E466" s="6" t="s">
        <v>674</v>
      </c>
      <c r="F466" s="6" t="s">
        <v>201</v>
      </c>
      <c r="G466" s="6" t="s">
        <v>129</v>
      </c>
      <c r="H466" s="6" t="s">
        <v>197</v>
      </c>
      <c r="I466" s="27" t="n">
        <v>0</v>
      </c>
      <c r="J466" s="27" t="n">
        <v>0</v>
      </c>
      <c r="K466" s="27" t="n">
        <v>0.5</v>
      </c>
      <c r="L466" s="28" t="n">
        <f aca="false">I466+J466</f>
        <v>0</v>
      </c>
      <c r="M466" s="28" t="n">
        <f aca="false">L466+K466</f>
        <v>0.5</v>
      </c>
      <c r="N466" s="22" t="str">
        <f aca="false">IF(I466&gt;0,"Sí","No")</f>
        <v>No</v>
      </c>
      <c r="O466" s="22" t="str">
        <f aca="false">IF(J466&gt;0,"Sí","No")</f>
        <v>No</v>
      </c>
      <c r="P466" s="22" t="str">
        <f aca="false">IF(K466&gt;0,"Sí","No")</f>
        <v>Sí</v>
      </c>
      <c r="Q466" s="22" t="str">
        <f aca="false">IF(OR(I466&gt;0,J466&gt;0),"Sí","No")</f>
        <v>No</v>
      </c>
      <c r="R466" s="27"/>
      <c r="S466" s="27"/>
      <c r="T466" s="27"/>
      <c r="U466" s="27"/>
      <c r="V466" s="27"/>
      <c r="W466" s="12" t="str">
        <f aca="false">IF(AND(I466&gt;0,R466&gt;0),(S466-R466)/R466,"")</f>
        <v/>
      </c>
      <c r="X466" s="12" t="str">
        <f aca="false">IF(AND(J466&gt;0,T466&gt;0),(U466-T466)/T466,"")</f>
        <v/>
      </c>
      <c r="Y466" s="12" t="str">
        <f aca="false">IF(AND(K466&gt;0,V466&gt;0),(V466-Resumen!$B$7)/Resumen!$B$7,"")</f>
        <v/>
      </c>
      <c r="Z466" s="28" t="str">
        <f aca="false">IF(AND(K466&gt;0,I466&gt;0,V466&gt;0,S466&gt;0),V466-S466,"")</f>
        <v/>
      </c>
      <c r="AA466" s="12" t="str">
        <f aca="false">IF(Z466&lt;&gt;"",Z466/S466,"")</f>
        <v/>
      </c>
      <c r="AB466" s="28" t="str">
        <f aca="false">IF(AND(K466&gt;0,J466&gt;0,V466&gt;0,U466&gt;0),V466-U466,"")</f>
        <v/>
      </c>
      <c r="AC466" s="12" t="str">
        <f aca="false">IF(AB466&lt;&gt;"",AB466/U466,"")</f>
        <v/>
      </c>
      <c r="AD466" s="27" t="n">
        <v>0</v>
      </c>
      <c r="AE466" s="27" t="n">
        <v>0</v>
      </c>
      <c r="AF466" s="27" t="n">
        <v>0</v>
      </c>
      <c r="AG466" s="28" t="n">
        <f aca="false">AD466+AE466+AF466</f>
        <v>0</v>
      </c>
      <c r="AH466" s="12" t="str">
        <f aca="false">IF(AG466&gt;0,AD466/AG466,"")</f>
        <v/>
      </c>
      <c r="AI466" s="27" t="n">
        <v>0</v>
      </c>
      <c r="AJ466" s="27" t="n">
        <v>0</v>
      </c>
      <c r="AK466" s="27" t="n">
        <v>0</v>
      </c>
      <c r="AL466" s="22" t="str">
        <f aca="false">IF(OR(AJ466&gt;0,AK466&gt;0),"Sí","No")</f>
        <v>No</v>
      </c>
      <c r="AM466" s="6"/>
      <c r="AN466" s="6"/>
      <c r="AO466" s="12" t="n">
        <f aca="false">IF(M466&gt;0,K466/M466,"")</f>
        <v>1</v>
      </c>
      <c r="AP466" s="22" t="str">
        <f aca="false">IF(M466&gt;=Resumen!$B$5,"Alto","Bajo")</f>
        <v>Bajo</v>
      </c>
      <c r="AQ466" s="22" t="str">
        <f aca="false">IF(AO466&gt;=Resumen!$B$28,"Alto","Bajo")</f>
        <v>Alto</v>
      </c>
      <c r="AR466" s="22" t="str">
        <f aca="false">AP466&amp;" Potencial / "&amp;AQ466&amp;" Share"</f>
        <v>Bajo Potencial / Alto Share</v>
      </c>
      <c r="AS466" s="22" t="str">
        <f aca="false">IF(Q466="Sí",IF(AO466&gt;=Resumen!$B$29,"Alto","Bajo"),"")</f>
        <v/>
      </c>
      <c r="AT466" s="22" t="str">
        <f aca="false">IF(AS466&lt;&gt;"",AP466&amp;" Potencial / "&amp;AS466&amp;" Share","")</f>
        <v/>
      </c>
      <c r="AU466" s="22" t="str">
        <f aca="false">IF(AH466="","Sin dato",IF(AH466-AO466&gt;Resumen!$B$6,"Sobre-exhibido",IF(AO466-AH466&gt;Resumen!$B$6,"Sub-exhibido","En línea")))</f>
        <v>Sin dato</v>
      </c>
      <c r="AV466" s="22" t="str">
        <f aca="false">IF(AT466="","",IF(AT466="Alto Potencial / Bajo Share",1,IF(AT466="Alto Potencial / Alto Share",2,IF(AT466="Bajo Potencial / Alto Share",3,4))))</f>
        <v/>
      </c>
      <c r="AW466" s="22" t="str">
        <f aca="false">IF(Q466="No","Sin competencia directa",IF(AV466=1,"1 - Foco Conquista (Alto Pot / Bajo Share)",IF(AV466=2,"2 - Foco Defensa (Alto Pot / Alto Share)",IF(AV466=3,"3 - Monitoreo (Bajo Pot / Alto Share)","4 - Baja Prioridad (Bajo Pot / Bajo Share)"))))</f>
        <v>Sin competencia directa</v>
      </c>
      <c r="AX466" s="12" t="str">
        <f aca="false">IF(OR(IFERROR(AND(W466&lt;&gt;"",Y466&lt;&gt;"",Y466-W466&gt;Resumen!$B$8),FALSE()),IFERROR(AND(X466&lt;&gt;"",Y466&lt;&gt;"",Y466-X466&gt;Resumen!$B$8),FALSE())),MAX(IF(IFERROR(AND(W466&lt;&gt;"",Y466&lt;&gt;"",Y466-W466&gt;Resumen!$B$8),FALSE()),Y466-W466,0),IF(IFERROR(AND(X466&lt;&gt;"",Y466&lt;&gt;"",Y466-X466&gt;Resumen!$B$8),FALSE()),Y466-X466,0)),"")</f>
        <v/>
      </c>
      <c r="AY466" s="22" t="str">
        <f aca="false">IF(OR(IFERROR(AND(W466&lt;&gt;"",Y466&lt;&gt;"",Y466-W466&gt;Resumen!$B$8),FALSE()),IFERROR(AND(X466&lt;&gt;"",Y466&lt;&gt;"",Y466-X466&gt;Resumen!$B$8),FALSE())),TRIM("Lays tiene mayor markup que "&amp;IF(IFERROR(AND(W466&lt;&gt;"",Y466&lt;&gt;"",Y466-W466&gt;Resumen!$B$8),FALSE()),"Quento ","")&amp;IF(IFERROR(AND(X466&lt;&gt;"",Y466&lt;&gt;"",Y466-X466&gt;Resumen!$B$8),FALSE()),"Julicroc ","")&amp;"en este PDV"),"")</f>
        <v/>
      </c>
      <c r="AZ466" s="22" t="str">
        <f aca="false">IF(COUNTIF('Plan Pehuamar - Lista'!$A$2:$A$167,A466)&gt;0,"Sí","No")</f>
        <v>No</v>
      </c>
      <c r="BA466" s="22" t="str">
        <f aca="false">IF(COUNTIF('Plan Combo 9+1'!$A$2:$A$226,A466)&gt;0,"Sí","No")</f>
        <v>No</v>
      </c>
      <c r="BB466" s="22" t="str">
        <f aca="false">IF(AH466="","No",IF(BA466="Sí",IF((AO466-AH466)&gt;Resumen!$B$6,"Sí","No"),IF((AO466-AH466)&gt;=Resumen!$B$132,"Sí","No")))</f>
        <v>No</v>
      </c>
      <c r="BC466" s="22" t="str">
        <f aca="false">IF(AND(N466="Sí",AL466="Sí",AI466=0),"Sí","No")</f>
        <v>No</v>
      </c>
      <c r="BD466" s="22" t="str">
        <f aca="false">IF(COUNTIF('Plan 9+1 (con Pehuamar)'!$A$2:$A$227,A466)&gt;0,"Sí","No")</f>
        <v>No</v>
      </c>
    </row>
    <row r="467" customFormat="false" ht="15" hidden="false" customHeight="true" outlineLevel="0" collapsed="false">
      <c r="A467" s="6" t="n">
        <v>403923</v>
      </c>
      <c r="B467" s="6" t="n">
        <v>3</v>
      </c>
      <c r="C467" s="6" t="n">
        <v>301</v>
      </c>
      <c r="D467" s="6" t="s">
        <v>194</v>
      </c>
      <c r="E467" s="6" t="s">
        <v>675</v>
      </c>
      <c r="F467" s="6" t="s">
        <v>201</v>
      </c>
      <c r="G467" s="6" t="s">
        <v>129</v>
      </c>
      <c r="H467" s="6" t="s">
        <v>197</v>
      </c>
      <c r="I467" s="27" t="n">
        <v>10</v>
      </c>
      <c r="J467" s="27" t="n">
        <v>35</v>
      </c>
      <c r="K467" s="27" t="n">
        <v>35</v>
      </c>
      <c r="L467" s="28" t="n">
        <f aca="false">I467+J467</f>
        <v>45</v>
      </c>
      <c r="M467" s="28" t="n">
        <f aca="false">L467+K467</f>
        <v>80</v>
      </c>
      <c r="N467" s="22" t="str">
        <f aca="false">IF(I467&gt;0,"Sí","No")</f>
        <v>Sí</v>
      </c>
      <c r="O467" s="22" t="str">
        <f aca="false">IF(J467&gt;0,"Sí","No")</f>
        <v>Sí</v>
      </c>
      <c r="P467" s="22" t="str">
        <f aca="false">IF(K467&gt;0,"Sí","No")</f>
        <v>Sí</v>
      </c>
      <c r="Q467" s="22" t="str">
        <f aca="false">IF(OR(I467&gt;0,J467&gt;0),"Sí","No")</f>
        <v>Sí</v>
      </c>
      <c r="R467" s="27" t="n">
        <v>1750</v>
      </c>
      <c r="S467" s="27" t="n">
        <v>2500</v>
      </c>
      <c r="T467" s="27" t="n">
        <v>1700</v>
      </c>
      <c r="U467" s="27" t="n">
        <v>2200</v>
      </c>
      <c r="V467" s="27" t="n">
        <v>3200</v>
      </c>
      <c r="W467" s="12" t="n">
        <f aca="false">IF(AND(I467&gt;0,R467&gt;0),(S467-R467)/R467,"")</f>
        <v>0.428571428571429</v>
      </c>
      <c r="X467" s="12" t="n">
        <f aca="false">IF(AND(J467&gt;0,T467&gt;0),(U467-T467)/T467,"")</f>
        <v>0.294117647058824</v>
      </c>
      <c r="Y467" s="12" t="n">
        <f aca="false">IF(AND(K467&gt;0,V467&gt;0),(V467-Resumen!$B$7)/Resumen!$B$7,"")</f>
        <v>0.28</v>
      </c>
      <c r="Z467" s="28" t="n">
        <f aca="false">IF(AND(K467&gt;0,I467&gt;0,V467&gt;0,S467&gt;0),V467-S467,"")</f>
        <v>700</v>
      </c>
      <c r="AA467" s="12" t="n">
        <f aca="false">IF(Z467&lt;&gt;"",Z467/S467,"")</f>
        <v>0.28</v>
      </c>
      <c r="AB467" s="28" t="n">
        <f aca="false">IF(AND(K467&gt;0,J467&gt;0,V467&gt;0,U467&gt;0),V467-U467,"")</f>
        <v>1000</v>
      </c>
      <c r="AC467" s="12" t="n">
        <f aca="false">IF(AB467&lt;&gt;"",AB467/U467,"")</f>
        <v>0.454545454545455</v>
      </c>
      <c r="AD467" s="27" t="n">
        <v>0</v>
      </c>
      <c r="AE467" s="27" t="n">
        <v>4</v>
      </c>
      <c r="AF467" s="27" t="n">
        <v>0</v>
      </c>
      <c r="AG467" s="28" t="n">
        <f aca="false">AD467+AE467+AF467</f>
        <v>4</v>
      </c>
      <c r="AH467" s="12" t="n">
        <f aca="false">IF(AG467&gt;0,AD467/AG467,"")</f>
        <v>0</v>
      </c>
      <c r="AI467" s="27" t="n">
        <v>1</v>
      </c>
      <c r="AJ467" s="27" t="n">
        <v>0</v>
      </c>
      <c r="AK467" s="27" t="n">
        <v>1</v>
      </c>
      <c r="AL467" s="22" t="str">
        <f aca="false">IF(OR(AJ467&gt;0,AK467&gt;0),"Sí","No")</f>
        <v>Sí</v>
      </c>
      <c r="AM467" s="6" t="s">
        <v>397</v>
      </c>
      <c r="AN467" s="6" t="s">
        <v>397</v>
      </c>
      <c r="AO467" s="12" t="n">
        <f aca="false">IF(M467&gt;0,K467/M467,"")</f>
        <v>0.4375</v>
      </c>
      <c r="AP467" s="22" t="str">
        <f aca="false">IF(M467&gt;=Resumen!$B$5,"Alto","Bajo")</f>
        <v>Alto</v>
      </c>
      <c r="AQ467" s="22" t="str">
        <f aca="false">IF(AO467&gt;=Resumen!$B$28,"Alto","Bajo")</f>
        <v>Alto</v>
      </c>
      <c r="AR467" s="22" t="str">
        <f aca="false">AP467&amp;" Potencial / "&amp;AQ467&amp;" Share"</f>
        <v>Alto Potencial / Alto Share</v>
      </c>
      <c r="AS467" s="22" t="str">
        <f aca="false">IF(Q467="Sí",IF(AO467&gt;=Resumen!$B$29,"Alto","Bajo"),"")</f>
        <v>Bajo</v>
      </c>
      <c r="AT467" s="22" t="str">
        <f aca="false">IF(AS467&lt;&gt;"",AP467&amp;" Potencial / "&amp;AS467&amp;" Share","")</f>
        <v>Alto Potencial / Bajo Share</v>
      </c>
      <c r="AU467" s="22" t="str">
        <f aca="false">IF(AH467="","Sin dato",IF(AH467-AO467&gt;Resumen!$B$6,"Sobre-exhibido",IF(AO467-AH467&gt;Resumen!$B$6,"Sub-exhibido","En línea")))</f>
        <v>Sub-exhibido</v>
      </c>
      <c r="AV467" s="22" t="n">
        <f aca="false">IF(AT467="","",IF(AT467="Alto Potencial / Bajo Share",1,IF(AT467="Alto Potencial / Alto Share",2,IF(AT467="Bajo Potencial / Alto Share",3,4))))</f>
        <v>1</v>
      </c>
      <c r="AW467" s="22" t="str">
        <f aca="false">IF(Q467="No","Sin competencia directa",IF(AV467=1,"1 - Foco Conquista (Alto Pot / Bajo Share)",IF(AV467=2,"2 - Foco Defensa (Alto Pot / Alto Share)",IF(AV467=3,"3 - Monitoreo (Bajo Pot / Alto Share)","4 - Baja Prioridad (Bajo Pot / Bajo Share)"))))</f>
        <v>1 - Foco Conquista (Alto Pot / Bajo Share)</v>
      </c>
      <c r="AX467" s="12" t="str">
        <f aca="false">IF(OR(IFERROR(AND(W467&lt;&gt;"",Y467&lt;&gt;"",Y467-W467&gt;Resumen!$B$8),FALSE()),IFERROR(AND(X467&lt;&gt;"",Y467&lt;&gt;"",Y467-X467&gt;Resumen!$B$8),FALSE())),MAX(IF(IFERROR(AND(W467&lt;&gt;"",Y467&lt;&gt;"",Y467-W467&gt;Resumen!$B$8),FALSE()),Y467-W467,0),IF(IFERROR(AND(X467&lt;&gt;"",Y467&lt;&gt;"",Y467-X467&gt;Resumen!$B$8),FALSE()),Y467-X467,0)),"")</f>
        <v/>
      </c>
      <c r="AY467" s="22" t="str">
        <f aca="false">IF(OR(IFERROR(AND(W467&lt;&gt;"",Y467&lt;&gt;"",Y467-W467&gt;Resumen!$B$8),FALSE()),IFERROR(AND(X467&lt;&gt;"",Y467&lt;&gt;"",Y467-X467&gt;Resumen!$B$8),FALSE())),TRIM("Lays tiene mayor markup que "&amp;IF(IFERROR(AND(W467&lt;&gt;"",Y467&lt;&gt;"",Y467-W467&gt;Resumen!$B$8),FALSE()),"Quento ","")&amp;IF(IFERROR(AND(X467&lt;&gt;"",Y467&lt;&gt;"",Y467-X467&gt;Resumen!$B$8),FALSE()),"Julicroc ","")&amp;"en este PDV"),"")</f>
        <v/>
      </c>
      <c r="AZ467" s="22" t="str">
        <f aca="false">IF(COUNTIF('Plan Pehuamar - Lista'!$A$2:$A$167,A467)&gt;0,"Sí","No")</f>
        <v>No</v>
      </c>
      <c r="BA467" s="22" t="str">
        <f aca="false">IF(COUNTIF('Plan Combo 9+1'!$A$2:$A$226,A467)&gt;0,"Sí","No")</f>
        <v>No</v>
      </c>
      <c r="BB467" s="22" t="str">
        <f aca="false">IF(AH467="","No",IF(BA467="Sí",IF((AO467-AH467)&gt;Resumen!$B$6,"Sí","No"),IF((AO467-AH467)&gt;=Resumen!$B$132,"Sí","No")))</f>
        <v>Sí</v>
      </c>
      <c r="BC467" s="22" t="str">
        <f aca="false">IF(AND(N467="Sí",AL467="Sí",AI467=0),"Sí","No")</f>
        <v>No</v>
      </c>
      <c r="BD467" s="22" t="str">
        <f aca="false">IF(COUNTIF('Plan 9+1 (con Pehuamar)'!$A$2:$A$227,A467)&gt;0,"Sí","No")</f>
        <v>No</v>
      </c>
    </row>
    <row r="468" customFormat="false" ht="15" hidden="false" customHeight="true" outlineLevel="0" collapsed="false">
      <c r="A468" s="6" t="n">
        <v>403972</v>
      </c>
      <c r="B468" s="6" t="n">
        <v>3</v>
      </c>
      <c r="C468" s="6" t="n">
        <v>301</v>
      </c>
      <c r="D468" s="6" t="s">
        <v>194</v>
      </c>
      <c r="E468" s="6" t="s">
        <v>676</v>
      </c>
      <c r="F468" s="6" t="s">
        <v>201</v>
      </c>
      <c r="G468" s="6" t="s">
        <v>129</v>
      </c>
      <c r="H468" s="6" t="s">
        <v>197</v>
      </c>
      <c r="I468" s="27" t="n">
        <v>0</v>
      </c>
      <c r="J468" s="27" t="n">
        <v>0</v>
      </c>
      <c r="K468" s="27" t="n">
        <v>0.5</v>
      </c>
      <c r="L468" s="28" t="n">
        <f aca="false">I468+J468</f>
        <v>0</v>
      </c>
      <c r="M468" s="28" t="n">
        <f aca="false">L468+K468</f>
        <v>0.5</v>
      </c>
      <c r="N468" s="22" t="str">
        <f aca="false">IF(I468&gt;0,"Sí","No")</f>
        <v>No</v>
      </c>
      <c r="O468" s="22" t="str">
        <f aca="false">IF(J468&gt;0,"Sí","No")</f>
        <v>No</v>
      </c>
      <c r="P468" s="22" t="str">
        <f aca="false">IF(K468&gt;0,"Sí","No")</f>
        <v>Sí</v>
      </c>
      <c r="Q468" s="22" t="str">
        <f aca="false">IF(OR(I468&gt;0,J468&gt;0),"Sí","No")</f>
        <v>No</v>
      </c>
      <c r="R468" s="27"/>
      <c r="S468" s="27"/>
      <c r="T468" s="27"/>
      <c r="U468" s="27"/>
      <c r="V468" s="27"/>
      <c r="W468" s="12" t="str">
        <f aca="false">IF(AND(I468&gt;0,R468&gt;0),(S468-R468)/R468,"")</f>
        <v/>
      </c>
      <c r="X468" s="12" t="str">
        <f aca="false">IF(AND(J468&gt;0,T468&gt;0),(U468-T468)/T468,"")</f>
        <v/>
      </c>
      <c r="Y468" s="12" t="str">
        <f aca="false">IF(AND(K468&gt;0,V468&gt;0),(V468-Resumen!$B$7)/Resumen!$B$7,"")</f>
        <v/>
      </c>
      <c r="Z468" s="28" t="str">
        <f aca="false">IF(AND(K468&gt;0,I468&gt;0,V468&gt;0,S468&gt;0),V468-S468,"")</f>
        <v/>
      </c>
      <c r="AA468" s="12" t="str">
        <f aca="false">IF(Z468&lt;&gt;"",Z468/S468,"")</f>
        <v/>
      </c>
      <c r="AB468" s="28" t="str">
        <f aca="false">IF(AND(K468&gt;0,J468&gt;0,V468&gt;0,U468&gt;0),V468-U468,"")</f>
        <v/>
      </c>
      <c r="AC468" s="12" t="str">
        <f aca="false">IF(AB468&lt;&gt;"",AB468/U468,"")</f>
        <v/>
      </c>
      <c r="AD468" s="27" t="n">
        <v>0</v>
      </c>
      <c r="AE468" s="27" t="n">
        <v>0</v>
      </c>
      <c r="AF468" s="27" t="n">
        <v>0</v>
      </c>
      <c r="AG468" s="28" t="n">
        <f aca="false">AD468+AE468+AF468</f>
        <v>0</v>
      </c>
      <c r="AH468" s="12" t="str">
        <f aca="false">IF(AG468&gt;0,AD468/AG468,"")</f>
        <v/>
      </c>
      <c r="AI468" s="27" t="n">
        <v>0</v>
      </c>
      <c r="AJ468" s="27" t="n">
        <v>0</v>
      </c>
      <c r="AK468" s="27" t="n">
        <v>0</v>
      </c>
      <c r="AL468" s="22" t="str">
        <f aca="false">IF(OR(AJ468&gt;0,AK468&gt;0),"Sí","No")</f>
        <v>No</v>
      </c>
      <c r="AM468" s="6"/>
      <c r="AN468" s="6"/>
      <c r="AO468" s="12" t="n">
        <f aca="false">IF(M468&gt;0,K468/M468,"")</f>
        <v>1</v>
      </c>
      <c r="AP468" s="22" t="str">
        <f aca="false">IF(M468&gt;=Resumen!$B$5,"Alto","Bajo")</f>
        <v>Bajo</v>
      </c>
      <c r="AQ468" s="22" t="str">
        <f aca="false">IF(AO468&gt;=Resumen!$B$28,"Alto","Bajo")</f>
        <v>Alto</v>
      </c>
      <c r="AR468" s="22" t="str">
        <f aca="false">AP468&amp;" Potencial / "&amp;AQ468&amp;" Share"</f>
        <v>Bajo Potencial / Alto Share</v>
      </c>
      <c r="AS468" s="22" t="str">
        <f aca="false">IF(Q468="Sí",IF(AO468&gt;=Resumen!$B$29,"Alto","Bajo"),"")</f>
        <v/>
      </c>
      <c r="AT468" s="22" t="str">
        <f aca="false">IF(AS468&lt;&gt;"",AP468&amp;" Potencial / "&amp;AS468&amp;" Share","")</f>
        <v/>
      </c>
      <c r="AU468" s="22" t="str">
        <f aca="false">IF(AH468="","Sin dato",IF(AH468-AO468&gt;Resumen!$B$6,"Sobre-exhibido",IF(AO468-AH468&gt;Resumen!$B$6,"Sub-exhibido","En línea")))</f>
        <v>Sin dato</v>
      </c>
      <c r="AV468" s="22" t="str">
        <f aca="false">IF(AT468="","",IF(AT468="Alto Potencial / Bajo Share",1,IF(AT468="Alto Potencial / Alto Share",2,IF(AT468="Bajo Potencial / Alto Share",3,4))))</f>
        <v/>
      </c>
      <c r="AW468" s="22" t="str">
        <f aca="false">IF(Q468="No","Sin competencia directa",IF(AV468=1,"1 - Foco Conquista (Alto Pot / Bajo Share)",IF(AV468=2,"2 - Foco Defensa (Alto Pot / Alto Share)",IF(AV468=3,"3 - Monitoreo (Bajo Pot / Alto Share)","4 - Baja Prioridad (Bajo Pot / Bajo Share)"))))</f>
        <v>Sin competencia directa</v>
      </c>
      <c r="AX468" s="12" t="str">
        <f aca="false">IF(OR(IFERROR(AND(W468&lt;&gt;"",Y468&lt;&gt;"",Y468-W468&gt;Resumen!$B$8),FALSE()),IFERROR(AND(X468&lt;&gt;"",Y468&lt;&gt;"",Y468-X468&gt;Resumen!$B$8),FALSE())),MAX(IF(IFERROR(AND(W468&lt;&gt;"",Y468&lt;&gt;"",Y468-W468&gt;Resumen!$B$8),FALSE()),Y468-W468,0),IF(IFERROR(AND(X468&lt;&gt;"",Y468&lt;&gt;"",Y468-X468&gt;Resumen!$B$8),FALSE()),Y468-X468,0)),"")</f>
        <v/>
      </c>
      <c r="AY468" s="22" t="str">
        <f aca="false">IF(OR(IFERROR(AND(W468&lt;&gt;"",Y468&lt;&gt;"",Y468-W468&gt;Resumen!$B$8),FALSE()),IFERROR(AND(X468&lt;&gt;"",Y468&lt;&gt;"",Y468-X468&gt;Resumen!$B$8),FALSE())),TRIM("Lays tiene mayor markup que "&amp;IF(IFERROR(AND(W468&lt;&gt;"",Y468&lt;&gt;"",Y468-W468&gt;Resumen!$B$8),FALSE()),"Quento ","")&amp;IF(IFERROR(AND(X468&lt;&gt;"",Y468&lt;&gt;"",Y468-X468&gt;Resumen!$B$8),FALSE()),"Julicroc ","")&amp;"en este PDV"),"")</f>
        <v/>
      </c>
      <c r="AZ468" s="22" t="str">
        <f aca="false">IF(COUNTIF('Plan Pehuamar - Lista'!$A$2:$A$167,A468)&gt;0,"Sí","No")</f>
        <v>No</v>
      </c>
      <c r="BA468" s="22" t="str">
        <f aca="false">IF(COUNTIF('Plan Combo 9+1'!$A$2:$A$226,A468)&gt;0,"Sí","No")</f>
        <v>No</v>
      </c>
      <c r="BB468" s="22" t="str">
        <f aca="false">IF(AH468="","No",IF(BA468="Sí",IF((AO468-AH468)&gt;Resumen!$B$6,"Sí","No"),IF((AO468-AH468)&gt;=Resumen!$B$132,"Sí","No")))</f>
        <v>No</v>
      </c>
      <c r="BC468" s="22" t="str">
        <f aca="false">IF(AND(N468="Sí",AL468="Sí",AI468=0),"Sí","No")</f>
        <v>No</v>
      </c>
      <c r="BD468" s="22" t="str">
        <f aca="false">IF(COUNTIF('Plan 9+1 (con Pehuamar)'!$A$2:$A$227,A468)&gt;0,"Sí","No")</f>
        <v>No</v>
      </c>
    </row>
    <row r="469" customFormat="false" ht="15" hidden="false" customHeight="true" outlineLevel="0" collapsed="false">
      <c r="A469" s="6" t="n">
        <v>404258</v>
      </c>
      <c r="B469" s="6" t="n">
        <v>3</v>
      </c>
      <c r="C469" s="6" t="n">
        <v>301</v>
      </c>
      <c r="D469" s="6" t="s">
        <v>194</v>
      </c>
      <c r="E469" s="6" t="s">
        <v>677</v>
      </c>
      <c r="F469" s="6" t="s">
        <v>201</v>
      </c>
      <c r="G469" s="6" t="s">
        <v>129</v>
      </c>
      <c r="H469" s="6" t="s">
        <v>197</v>
      </c>
      <c r="I469" s="27" t="n">
        <v>25</v>
      </c>
      <c r="J469" s="27" t="n">
        <v>0</v>
      </c>
      <c r="K469" s="27" t="n">
        <v>35</v>
      </c>
      <c r="L469" s="28" t="n">
        <f aca="false">I469+J469</f>
        <v>25</v>
      </c>
      <c r="M469" s="28" t="n">
        <f aca="false">L469+K469</f>
        <v>60</v>
      </c>
      <c r="N469" s="22" t="str">
        <f aca="false">IF(I469&gt;0,"Sí","No")</f>
        <v>Sí</v>
      </c>
      <c r="O469" s="22" t="str">
        <f aca="false">IF(J469&gt;0,"Sí","No")</f>
        <v>No</v>
      </c>
      <c r="P469" s="22" t="str">
        <f aca="false">IF(K469&gt;0,"Sí","No")</f>
        <v>Sí</v>
      </c>
      <c r="Q469" s="22" t="str">
        <f aca="false">IF(OR(I469&gt;0,J469&gt;0),"Sí","No")</f>
        <v>Sí</v>
      </c>
      <c r="R469" s="27" t="n">
        <v>1750</v>
      </c>
      <c r="S469" s="27" t="n">
        <v>2200</v>
      </c>
      <c r="T469" s="27"/>
      <c r="U469" s="27"/>
      <c r="V469" s="27" t="n">
        <v>3200</v>
      </c>
      <c r="W469" s="12" t="n">
        <f aca="false">IF(AND(I469&gt;0,R469&gt;0),(S469-R469)/R469,"")</f>
        <v>0.257142857142857</v>
      </c>
      <c r="X469" s="12" t="str">
        <f aca="false">IF(AND(J469&gt;0,T469&gt;0),(U469-T469)/T469,"")</f>
        <v/>
      </c>
      <c r="Y469" s="12" t="n">
        <f aca="false">IF(AND(K469&gt;0,V469&gt;0),(V469-Resumen!$B$7)/Resumen!$B$7,"")</f>
        <v>0.28</v>
      </c>
      <c r="Z469" s="28" t="n">
        <f aca="false">IF(AND(K469&gt;0,I469&gt;0,V469&gt;0,S469&gt;0),V469-S469,"")</f>
        <v>1000</v>
      </c>
      <c r="AA469" s="12" t="n">
        <f aca="false">IF(Z469&lt;&gt;"",Z469/S469,"")</f>
        <v>0.454545454545455</v>
      </c>
      <c r="AB469" s="28" t="str">
        <f aca="false">IF(AND(K469&gt;0,J469&gt;0,V469&gt;0,U469&gt;0),V469-U469,"")</f>
        <v/>
      </c>
      <c r="AC469" s="12" t="str">
        <f aca="false">IF(AB469&lt;&gt;"",AB469/U469,"")</f>
        <v/>
      </c>
      <c r="AD469" s="27" t="n">
        <v>0</v>
      </c>
      <c r="AE469" s="27" t="n">
        <v>3</v>
      </c>
      <c r="AF469" s="27" t="n">
        <v>0</v>
      </c>
      <c r="AG469" s="28" t="n">
        <f aca="false">AD469+AE469+AF469</f>
        <v>3</v>
      </c>
      <c r="AH469" s="12" t="n">
        <f aca="false">IF(AG469&gt;0,AD469/AG469,"")</f>
        <v>0</v>
      </c>
      <c r="AI469" s="27" t="n">
        <v>1</v>
      </c>
      <c r="AJ469" s="27" t="n">
        <v>1</v>
      </c>
      <c r="AK469" s="27" t="n">
        <v>0</v>
      </c>
      <c r="AL469" s="22" t="str">
        <f aca="false">IF(OR(AJ469&gt;0,AK469&gt;0),"Sí","No")</f>
        <v>Sí</v>
      </c>
      <c r="AM469" s="6" t="s">
        <v>397</v>
      </c>
      <c r="AN469" s="6"/>
      <c r="AO469" s="12" t="n">
        <f aca="false">IF(M469&gt;0,K469/M469,"")</f>
        <v>0.583333333333333</v>
      </c>
      <c r="AP469" s="22" t="str">
        <f aca="false">IF(M469&gt;=Resumen!$B$5,"Alto","Bajo")</f>
        <v>Alto</v>
      </c>
      <c r="AQ469" s="22" t="str">
        <f aca="false">IF(AO469&gt;=Resumen!$B$28,"Alto","Bajo")</f>
        <v>Alto</v>
      </c>
      <c r="AR469" s="22" t="str">
        <f aca="false">AP469&amp;" Potencial / "&amp;AQ469&amp;" Share"</f>
        <v>Alto Potencial / Alto Share</v>
      </c>
      <c r="AS469" s="22" t="str">
        <f aca="false">IF(Q469="Sí",IF(AO469&gt;=Resumen!$B$29,"Alto","Bajo"),"")</f>
        <v>Alto</v>
      </c>
      <c r="AT469" s="22" t="str">
        <f aca="false">IF(AS469&lt;&gt;"",AP469&amp;" Potencial / "&amp;AS469&amp;" Share","")</f>
        <v>Alto Potencial / Alto Share</v>
      </c>
      <c r="AU469" s="22" t="str">
        <f aca="false">IF(AH469="","Sin dato",IF(AH469-AO469&gt;Resumen!$B$6,"Sobre-exhibido",IF(AO469-AH469&gt;Resumen!$B$6,"Sub-exhibido","En línea")))</f>
        <v>Sub-exhibido</v>
      </c>
      <c r="AV469" s="22" t="n">
        <f aca="false">IF(AT469="","",IF(AT469="Alto Potencial / Bajo Share",1,IF(AT469="Alto Potencial / Alto Share",2,IF(AT469="Bajo Potencial / Alto Share",3,4))))</f>
        <v>2</v>
      </c>
      <c r="AW469" s="22" t="str">
        <f aca="false">IF(Q469="No","Sin competencia directa",IF(AV469=1,"1 - Foco Conquista (Alto Pot / Bajo Share)",IF(AV469=2,"2 - Foco Defensa (Alto Pot / Alto Share)",IF(AV469=3,"3 - Monitoreo (Bajo Pot / Alto Share)","4 - Baja Prioridad (Bajo Pot / Bajo Share)"))))</f>
        <v>2 - Foco Defensa (Alto Pot / Alto Share)</v>
      </c>
      <c r="AX469" s="12" t="str">
        <f aca="false">IF(OR(IFERROR(AND(W469&lt;&gt;"",Y469&lt;&gt;"",Y469-W469&gt;Resumen!$B$8),FALSE()),IFERROR(AND(X469&lt;&gt;"",Y469&lt;&gt;"",Y469-X469&gt;Resumen!$B$8),FALSE())),MAX(IF(IFERROR(AND(W469&lt;&gt;"",Y469&lt;&gt;"",Y469-W469&gt;Resumen!$B$8),FALSE()),Y469-W469,0),IF(IFERROR(AND(X469&lt;&gt;"",Y469&lt;&gt;"",Y469-X469&gt;Resumen!$B$8),FALSE()),Y469-X469,0)),"")</f>
        <v/>
      </c>
      <c r="AY469" s="22" t="str">
        <f aca="false">IF(OR(IFERROR(AND(W469&lt;&gt;"",Y469&lt;&gt;"",Y469-W469&gt;Resumen!$B$8),FALSE()),IFERROR(AND(X469&lt;&gt;"",Y469&lt;&gt;"",Y469-X469&gt;Resumen!$B$8),FALSE())),TRIM("Lays tiene mayor markup que "&amp;IF(IFERROR(AND(W469&lt;&gt;"",Y469&lt;&gt;"",Y469-W469&gt;Resumen!$B$8),FALSE()),"Quento ","")&amp;IF(IFERROR(AND(X469&lt;&gt;"",Y469&lt;&gt;"",Y469-X469&gt;Resumen!$B$8),FALSE()),"Julicroc ","")&amp;"en este PDV"),"")</f>
        <v/>
      </c>
      <c r="AZ469" s="22" t="str">
        <f aca="false">IF(COUNTIF('Plan Pehuamar - Lista'!$A$2:$A$167,A469)&gt;0,"Sí","No")</f>
        <v>No</v>
      </c>
      <c r="BA469" s="22" t="str">
        <f aca="false">IF(COUNTIF('Plan Combo 9+1'!$A$2:$A$226,A469)&gt;0,"Sí","No")</f>
        <v>No</v>
      </c>
      <c r="BB469" s="22" t="str">
        <f aca="false">IF(AH469="","No",IF(BA469="Sí",IF((AO469-AH469)&gt;Resumen!$B$6,"Sí","No"),IF((AO469-AH469)&gt;=Resumen!$B$132,"Sí","No")))</f>
        <v>Sí</v>
      </c>
      <c r="BC469" s="22" t="str">
        <f aca="false">IF(AND(N469="Sí",AL469="Sí",AI469=0),"Sí","No")</f>
        <v>No</v>
      </c>
      <c r="BD469" s="22" t="str">
        <f aca="false">IF(COUNTIF('Plan 9+1 (con Pehuamar)'!$A$2:$A$227,A469)&gt;0,"Sí","No")</f>
        <v>No</v>
      </c>
    </row>
    <row r="470" customFormat="false" ht="15" hidden="false" customHeight="true" outlineLevel="0" collapsed="false">
      <c r="A470" s="6" t="n">
        <v>404369</v>
      </c>
      <c r="B470" s="6" t="n">
        <v>3</v>
      </c>
      <c r="C470" s="6" t="n">
        <v>301</v>
      </c>
      <c r="D470" s="6" t="s">
        <v>194</v>
      </c>
      <c r="E470" s="6" t="s">
        <v>678</v>
      </c>
      <c r="F470" s="6" t="s">
        <v>196</v>
      </c>
      <c r="G470" s="6" t="s">
        <v>129</v>
      </c>
      <c r="H470" s="6" t="s">
        <v>197</v>
      </c>
      <c r="I470" s="27" t="n">
        <v>0</v>
      </c>
      <c r="J470" s="27" t="n">
        <v>0</v>
      </c>
      <c r="K470" s="27" t="n">
        <v>0.6</v>
      </c>
      <c r="L470" s="28" t="n">
        <f aca="false">I470+J470</f>
        <v>0</v>
      </c>
      <c r="M470" s="28" t="n">
        <f aca="false">L470+K470</f>
        <v>0.6</v>
      </c>
      <c r="N470" s="22" t="str">
        <f aca="false">IF(I470&gt;0,"Sí","No")</f>
        <v>No</v>
      </c>
      <c r="O470" s="22" t="str">
        <f aca="false">IF(J470&gt;0,"Sí","No")</f>
        <v>No</v>
      </c>
      <c r="P470" s="22" t="str">
        <f aca="false">IF(K470&gt;0,"Sí","No")</f>
        <v>Sí</v>
      </c>
      <c r="Q470" s="22" t="str">
        <f aca="false">IF(OR(I470&gt;0,J470&gt;0),"Sí","No")</f>
        <v>No</v>
      </c>
      <c r="R470" s="27"/>
      <c r="S470" s="27"/>
      <c r="T470" s="27"/>
      <c r="U470" s="27"/>
      <c r="V470" s="27"/>
      <c r="W470" s="12" t="str">
        <f aca="false">IF(AND(I470&gt;0,R470&gt;0),(S470-R470)/R470,"")</f>
        <v/>
      </c>
      <c r="X470" s="12" t="str">
        <f aca="false">IF(AND(J470&gt;0,T470&gt;0),(U470-T470)/T470,"")</f>
        <v/>
      </c>
      <c r="Y470" s="12" t="str">
        <f aca="false">IF(AND(K470&gt;0,V470&gt;0),(V470-Resumen!$B$7)/Resumen!$B$7,"")</f>
        <v/>
      </c>
      <c r="Z470" s="28" t="str">
        <f aca="false">IF(AND(K470&gt;0,I470&gt;0,V470&gt;0,S470&gt;0),V470-S470,"")</f>
        <v/>
      </c>
      <c r="AA470" s="12" t="str">
        <f aca="false">IF(Z470&lt;&gt;"",Z470/S470,"")</f>
        <v/>
      </c>
      <c r="AB470" s="28" t="str">
        <f aca="false">IF(AND(K470&gt;0,J470&gt;0,V470&gt;0,U470&gt;0),V470-U470,"")</f>
        <v/>
      </c>
      <c r="AC470" s="12" t="str">
        <f aca="false">IF(AB470&lt;&gt;"",AB470/U470,"")</f>
        <v/>
      </c>
      <c r="AD470" s="27" t="n">
        <v>0</v>
      </c>
      <c r="AE470" s="27" t="n">
        <v>0</v>
      </c>
      <c r="AF470" s="27" t="n">
        <v>0</v>
      </c>
      <c r="AG470" s="28" t="n">
        <f aca="false">AD470+AE470+AF470</f>
        <v>0</v>
      </c>
      <c r="AH470" s="12" t="str">
        <f aca="false">IF(AG470&gt;0,AD470/AG470,"")</f>
        <v/>
      </c>
      <c r="AI470" s="27" t="n">
        <v>0</v>
      </c>
      <c r="AJ470" s="27" t="n">
        <v>0</v>
      </c>
      <c r="AK470" s="27" t="n">
        <v>0</v>
      </c>
      <c r="AL470" s="22" t="str">
        <f aca="false">IF(OR(AJ470&gt;0,AK470&gt;0),"Sí","No")</f>
        <v>No</v>
      </c>
      <c r="AM470" s="6"/>
      <c r="AN470" s="6"/>
      <c r="AO470" s="12" t="n">
        <f aca="false">IF(M470&gt;0,K470/M470,"")</f>
        <v>1</v>
      </c>
      <c r="AP470" s="22" t="str">
        <f aca="false">IF(M470&gt;=Resumen!$B$5,"Alto","Bajo")</f>
        <v>Bajo</v>
      </c>
      <c r="AQ470" s="22" t="str">
        <f aca="false">IF(AO470&gt;=Resumen!$B$28,"Alto","Bajo")</f>
        <v>Alto</v>
      </c>
      <c r="AR470" s="22" t="str">
        <f aca="false">AP470&amp;" Potencial / "&amp;AQ470&amp;" Share"</f>
        <v>Bajo Potencial / Alto Share</v>
      </c>
      <c r="AS470" s="22" t="str">
        <f aca="false">IF(Q470="Sí",IF(AO470&gt;=Resumen!$B$29,"Alto","Bajo"),"")</f>
        <v/>
      </c>
      <c r="AT470" s="22" t="str">
        <f aca="false">IF(AS470&lt;&gt;"",AP470&amp;" Potencial / "&amp;AS470&amp;" Share","")</f>
        <v/>
      </c>
      <c r="AU470" s="22" t="str">
        <f aca="false">IF(AH470="","Sin dato",IF(AH470-AO470&gt;Resumen!$B$6,"Sobre-exhibido",IF(AO470-AH470&gt;Resumen!$B$6,"Sub-exhibido","En línea")))</f>
        <v>Sin dato</v>
      </c>
      <c r="AV470" s="22" t="str">
        <f aca="false">IF(AT470="","",IF(AT470="Alto Potencial / Bajo Share",1,IF(AT470="Alto Potencial / Alto Share",2,IF(AT470="Bajo Potencial / Alto Share",3,4))))</f>
        <v/>
      </c>
      <c r="AW470" s="22" t="str">
        <f aca="false">IF(Q470="No","Sin competencia directa",IF(AV470=1,"1 - Foco Conquista (Alto Pot / Bajo Share)",IF(AV470=2,"2 - Foco Defensa (Alto Pot / Alto Share)",IF(AV470=3,"3 - Monitoreo (Bajo Pot / Alto Share)","4 - Baja Prioridad (Bajo Pot / Bajo Share)"))))</f>
        <v>Sin competencia directa</v>
      </c>
      <c r="AX470" s="12" t="str">
        <f aca="false">IF(OR(IFERROR(AND(W470&lt;&gt;"",Y470&lt;&gt;"",Y470-W470&gt;Resumen!$B$8),FALSE()),IFERROR(AND(X470&lt;&gt;"",Y470&lt;&gt;"",Y470-X470&gt;Resumen!$B$8),FALSE())),MAX(IF(IFERROR(AND(W470&lt;&gt;"",Y470&lt;&gt;"",Y470-W470&gt;Resumen!$B$8),FALSE()),Y470-W470,0),IF(IFERROR(AND(X470&lt;&gt;"",Y470&lt;&gt;"",Y470-X470&gt;Resumen!$B$8),FALSE()),Y470-X470,0)),"")</f>
        <v/>
      </c>
      <c r="AY470" s="22" t="str">
        <f aca="false">IF(OR(IFERROR(AND(W470&lt;&gt;"",Y470&lt;&gt;"",Y470-W470&gt;Resumen!$B$8),FALSE()),IFERROR(AND(X470&lt;&gt;"",Y470&lt;&gt;"",Y470-X470&gt;Resumen!$B$8),FALSE())),TRIM("Lays tiene mayor markup que "&amp;IF(IFERROR(AND(W470&lt;&gt;"",Y470&lt;&gt;"",Y470-W470&gt;Resumen!$B$8),FALSE()),"Quento ","")&amp;IF(IFERROR(AND(X470&lt;&gt;"",Y470&lt;&gt;"",Y470-X470&gt;Resumen!$B$8),FALSE()),"Julicroc ","")&amp;"en este PDV"),"")</f>
        <v/>
      </c>
      <c r="AZ470" s="22" t="str">
        <f aca="false">IF(COUNTIF('Plan Pehuamar - Lista'!$A$2:$A$167,A470)&gt;0,"Sí","No")</f>
        <v>No</v>
      </c>
      <c r="BA470" s="22" t="str">
        <f aca="false">IF(COUNTIF('Plan Combo 9+1'!$A$2:$A$226,A470)&gt;0,"Sí","No")</f>
        <v>No</v>
      </c>
      <c r="BB470" s="22" t="str">
        <f aca="false">IF(AH470="","No",IF(BA470="Sí",IF((AO470-AH470)&gt;Resumen!$B$6,"Sí","No"),IF((AO470-AH470)&gt;=Resumen!$B$132,"Sí","No")))</f>
        <v>No</v>
      </c>
      <c r="BC470" s="22" t="str">
        <f aca="false">IF(AND(N470="Sí",AL470="Sí",AI470=0),"Sí","No")</f>
        <v>No</v>
      </c>
      <c r="BD470" s="22" t="str">
        <f aca="false">IF(COUNTIF('Plan 9+1 (con Pehuamar)'!$A$2:$A$227,A470)&gt;0,"Sí","No")</f>
        <v>No</v>
      </c>
    </row>
    <row r="471" customFormat="false" ht="15" hidden="false" customHeight="true" outlineLevel="0" collapsed="false">
      <c r="A471" s="6" t="n">
        <v>404393</v>
      </c>
      <c r="B471" s="6" t="n">
        <v>3</v>
      </c>
      <c r="C471" s="6" t="n">
        <v>301</v>
      </c>
      <c r="D471" s="6" t="s">
        <v>194</v>
      </c>
      <c r="E471" s="6" t="s">
        <v>679</v>
      </c>
      <c r="F471" s="6" t="s">
        <v>201</v>
      </c>
      <c r="G471" s="6" t="s">
        <v>129</v>
      </c>
      <c r="H471" s="6" t="s">
        <v>197</v>
      </c>
      <c r="I471" s="27" t="n">
        <v>0</v>
      </c>
      <c r="J471" s="27" t="n">
        <v>0</v>
      </c>
      <c r="K471" s="27" t="n">
        <v>1.4</v>
      </c>
      <c r="L471" s="28" t="n">
        <f aca="false">I471+J471</f>
        <v>0</v>
      </c>
      <c r="M471" s="28" t="n">
        <f aca="false">L471+K471</f>
        <v>1.4</v>
      </c>
      <c r="N471" s="22" t="str">
        <f aca="false">IF(I471&gt;0,"Sí","No")</f>
        <v>No</v>
      </c>
      <c r="O471" s="22" t="str">
        <f aca="false">IF(J471&gt;0,"Sí","No")</f>
        <v>No</v>
      </c>
      <c r="P471" s="22" t="str">
        <f aca="false">IF(K471&gt;0,"Sí","No")</f>
        <v>Sí</v>
      </c>
      <c r="Q471" s="22" t="str">
        <f aca="false">IF(OR(I471&gt;0,J471&gt;0),"Sí","No")</f>
        <v>No</v>
      </c>
      <c r="R471" s="27"/>
      <c r="S471" s="27"/>
      <c r="T471" s="27"/>
      <c r="U471" s="27"/>
      <c r="V471" s="27"/>
      <c r="W471" s="12" t="str">
        <f aca="false">IF(AND(I471&gt;0,R471&gt;0),(S471-R471)/R471,"")</f>
        <v/>
      </c>
      <c r="X471" s="12" t="str">
        <f aca="false">IF(AND(J471&gt;0,T471&gt;0),(U471-T471)/T471,"")</f>
        <v/>
      </c>
      <c r="Y471" s="12" t="str">
        <f aca="false">IF(AND(K471&gt;0,V471&gt;0),(V471-Resumen!$B$7)/Resumen!$B$7,"")</f>
        <v/>
      </c>
      <c r="Z471" s="28" t="str">
        <f aca="false">IF(AND(K471&gt;0,I471&gt;0,V471&gt;0,S471&gt;0),V471-S471,"")</f>
        <v/>
      </c>
      <c r="AA471" s="12" t="str">
        <f aca="false">IF(Z471&lt;&gt;"",Z471/S471,"")</f>
        <v/>
      </c>
      <c r="AB471" s="28" t="str">
        <f aca="false">IF(AND(K471&gt;0,J471&gt;0,V471&gt;0,U471&gt;0),V471-U471,"")</f>
        <v/>
      </c>
      <c r="AC471" s="12" t="str">
        <f aca="false">IF(AB471&lt;&gt;"",AB471/U471,"")</f>
        <v/>
      </c>
      <c r="AD471" s="27" t="n">
        <v>0</v>
      </c>
      <c r="AE471" s="27" t="n">
        <v>0</v>
      </c>
      <c r="AF471" s="27" t="n">
        <v>0</v>
      </c>
      <c r="AG471" s="28" t="n">
        <f aca="false">AD471+AE471+AF471</f>
        <v>0</v>
      </c>
      <c r="AH471" s="12" t="str">
        <f aca="false">IF(AG471&gt;0,AD471/AG471,"")</f>
        <v/>
      </c>
      <c r="AI471" s="27" t="n">
        <v>0</v>
      </c>
      <c r="AJ471" s="27" t="n">
        <v>0</v>
      </c>
      <c r="AK471" s="27" t="n">
        <v>0</v>
      </c>
      <c r="AL471" s="22" t="str">
        <f aca="false">IF(OR(AJ471&gt;0,AK471&gt;0),"Sí","No")</f>
        <v>No</v>
      </c>
      <c r="AM471" s="6"/>
      <c r="AN471" s="6"/>
      <c r="AO471" s="12" t="n">
        <f aca="false">IF(M471&gt;0,K471/M471,"")</f>
        <v>1</v>
      </c>
      <c r="AP471" s="22" t="str">
        <f aca="false">IF(M471&gt;=Resumen!$B$5,"Alto","Bajo")</f>
        <v>Bajo</v>
      </c>
      <c r="AQ471" s="22" t="str">
        <f aca="false">IF(AO471&gt;=Resumen!$B$28,"Alto","Bajo")</f>
        <v>Alto</v>
      </c>
      <c r="AR471" s="22" t="str">
        <f aca="false">AP471&amp;" Potencial / "&amp;AQ471&amp;" Share"</f>
        <v>Bajo Potencial / Alto Share</v>
      </c>
      <c r="AS471" s="22" t="str">
        <f aca="false">IF(Q471="Sí",IF(AO471&gt;=Resumen!$B$29,"Alto","Bajo"),"")</f>
        <v/>
      </c>
      <c r="AT471" s="22" t="str">
        <f aca="false">IF(AS471&lt;&gt;"",AP471&amp;" Potencial / "&amp;AS471&amp;" Share","")</f>
        <v/>
      </c>
      <c r="AU471" s="22" t="str">
        <f aca="false">IF(AH471="","Sin dato",IF(AH471-AO471&gt;Resumen!$B$6,"Sobre-exhibido",IF(AO471-AH471&gt;Resumen!$B$6,"Sub-exhibido","En línea")))</f>
        <v>Sin dato</v>
      </c>
      <c r="AV471" s="22" t="str">
        <f aca="false">IF(AT471="","",IF(AT471="Alto Potencial / Bajo Share",1,IF(AT471="Alto Potencial / Alto Share",2,IF(AT471="Bajo Potencial / Alto Share",3,4))))</f>
        <v/>
      </c>
      <c r="AW471" s="22" t="str">
        <f aca="false">IF(Q471="No","Sin competencia directa",IF(AV471=1,"1 - Foco Conquista (Alto Pot / Bajo Share)",IF(AV471=2,"2 - Foco Defensa (Alto Pot / Alto Share)",IF(AV471=3,"3 - Monitoreo (Bajo Pot / Alto Share)","4 - Baja Prioridad (Bajo Pot / Bajo Share)"))))</f>
        <v>Sin competencia directa</v>
      </c>
      <c r="AX471" s="12" t="str">
        <f aca="false">IF(OR(IFERROR(AND(W471&lt;&gt;"",Y471&lt;&gt;"",Y471-W471&gt;Resumen!$B$8),FALSE()),IFERROR(AND(X471&lt;&gt;"",Y471&lt;&gt;"",Y471-X471&gt;Resumen!$B$8),FALSE())),MAX(IF(IFERROR(AND(W471&lt;&gt;"",Y471&lt;&gt;"",Y471-W471&gt;Resumen!$B$8),FALSE()),Y471-W471,0),IF(IFERROR(AND(X471&lt;&gt;"",Y471&lt;&gt;"",Y471-X471&gt;Resumen!$B$8),FALSE()),Y471-X471,0)),"")</f>
        <v/>
      </c>
      <c r="AY471" s="22" t="str">
        <f aca="false">IF(OR(IFERROR(AND(W471&lt;&gt;"",Y471&lt;&gt;"",Y471-W471&gt;Resumen!$B$8),FALSE()),IFERROR(AND(X471&lt;&gt;"",Y471&lt;&gt;"",Y471-X471&gt;Resumen!$B$8),FALSE())),TRIM("Lays tiene mayor markup que "&amp;IF(IFERROR(AND(W471&lt;&gt;"",Y471&lt;&gt;"",Y471-W471&gt;Resumen!$B$8),FALSE()),"Quento ","")&amp;IF(IFERROR(AND(X471&lt;&gt;"",Y471&lt;&gt;"",Y471-X471&gt;Resumen!$B$8),FALSE()),"Julicroc ","")&amp;"en este PDV"),"")</f>
        <v/>
      </c>
      <c r="AZ471" s="22" t="str">
        <f aca="false">IF(COUNTIF('Plan Pehuamar - Lista'!$A$2:$A$167,A471)&gt;0,"Sí","No")</f>
        <v>No</v>
      </c>
      <c r="BA471" s="22" t="str">
        <f aca="false">IF(COUNTIF('Plan Combo 9+1'!$A$2:$A$226,A471)&gt;0,"Sí","No")</f>
        <v>No</v>
      </c>
      <c r="BB471" s="22" t="str">
        <f aca="false">IF(AH471="","No",IF(BA471="Sí",IF((AO471-AH471)&gt;Resumen!$B$6,"Sí","No"),IF((AO471-AH471)&gt;=Resumen!$B$132,"Sí","No")))</f>
        <v>No</v>
      </c>
      <c r="BC471" s="22" t="str">
        <f aca="false">IF(AND(N471="Sí",AL471="Sí",AI471=0),"Sí","No")</f>
        <v>No</v>
      </c>
      <c r="BD471" s="22" t="str">
        <f aca="false">IF(COUNTIF('Plan 9+1 (con Pehuamar)'!$A$2:$A$227,A471)&gt;0,"Sí","No")</f>
        <v>No</v>
      </c>
    </row>
    <row r="472" customFormat="false" ht="15" hidden="false" customHeight="true" outlineLevel="0" collapsed="false">
      <c r="A472" s="6" t="n">
        <v>500002</v>
      </c>
      <c r="B472" s="6" t="n">
        <v>3</v>
      </c>
      <c r="C472" s="6" t="n">
        <v>301</v>
      </c>
      <c r="D472" s="6" t="s">
        <v>194</v>
      </c>
      <c r="E472" s="6" t="s">
        <v>680</v>
      </c>
      <c r="F472" s="6" t="s">
        <v>196</v>
      </c>
      <c r="G472" s="6" t="s">
        <v>129</v>
      </c>
      <c r="H472" s="6" t="s">
        <v>197</v>
      </c>
      <c r="I472" s="27" t="n">
        <v>0</v>
      </c>
      <c r="J472" s="27" t="n">
        <v>0</v>
      </c>
      <c r="K472" s="27" t="n">
        <v>1.3</v>
      </c>
      <c r="L472" s="28" t="n">
        <f aca="false">I472+J472</f>
        <v>0</v>
      </c>
      <c r="M472" s="28" t="n">
        <f aca="false">L472+K472</f>
        <v>1.3</v>
      </c>
      <c r="N472" s="22" t="str">
        <f aca="false">IF(I472&gt;0,"Sí","No")</f>
        <v>No</v>
      </c>
      <c r="O472" s="22" t="str">
        <f aca="false">IF(J472&gt;0,"Sí","No")</f>
        <v>No</v>
      </c>
      <c r="P472" s="22" t="str">
        <f aca="false">IF(K472&gt;0,"Sí","No")</f>
        <v>Sí</v>
      </c>
      <c r="Q472" s="22" t="str">
        <f aca="false">IF(OR(I472&gt;0,J472&gt;0),"Sí","No")</f>
        <v>No</v>
      </c>
      <c r="R472" s="27"/>
      <c r="S472" s="27"/>
      <c r="T472" s="27"/>
      <c r="U472" s="27"/>
      <c r="V472" s="27"/>
      <c r="W472" s="12" t="str">
        <f aca="false">IF(AND(I472&gt;0,R472&gt;0),(S472-R472)/R472,"")</f>
        <v/>
      </c>
      <c r="X472" s="12" t="str">
        <f aca="false">IF(AND(J472&gt;0,T472&gt;0),(U472-T472)/T472,"")</f>
        <v/>
      </c>
      <c r="Y472" s="12" t="str">
        <f aca="false">IF(AND(K472&gt;0,V472&gt;0),(V472-Resumen!$B$7)/Resumen!$B$7,"")</f>
        <v/>
      </c>
      <c r="Z472" s="28" t="str">
        <f aca="false">IF(AND(K472&gt;0,I472&gt;0,V472&gt;0,S472&gt;0),V472-S472,"")</f>
        <v/>
      </c>
      <c r="AA472" s="12" t="str">
        <f aca="false">IF(Z472&lt;&gt;"",Z472/S472,"")</f>
        <v/>
      </c>
      <c r="AB472" s="28" t="str">
        <f aca="false">IF(AND(K472&gt;0,J472&gt;0,V472&gt;0,U472&gt;0),V472-U472,"")</f>
        <v/>
      </c>
      <c r="AC472" s="12" t="str">
        <f aca="false">IF(AB472&lt;&gt;"",AB472/U472,"")</f>
        <v/>
      </c>
      <c r="AD472" s="27" t="n">
        <v>0</v>
      </c>
      <c r="AE472" s="27" t="n">
        <v>0</v>
      </c>
      <c r="AF472" s="27" t="n">
        <v>0</v>
      </c>
      <c r="AG472" s="28" t="n">
        <f aca="false">AD472+AE472+AF472</f>
        <v>0</v>
      </c>
      <c r="AH472" s="12" t="str">
        <f aca="false">IF(AG472&gt;0,AD472/AG472,"")</f>
        <v/>
      </c>
      <c r="AI472" s="27" t="n">
        <v>0</v>
      </c>
      <c r="AJ472" s="27" t="n">
        <v>0</v>
      </c>
      <c r="AK472" s="27" t="n">
        <v>0</v>
      </c>
      <c r="AL472" s="22" t="str">
        <f aca="false">IF(OR(AJ472&gt;0,AK472&gt;0),"Sí","No")</f>
        <v>No</v>
      </c>
      <c r="AM472" s="6"/>
      <c r="AN472" s="6"/>
      <c r="AO472" s="12" t="n">
        <f aca="false">IF(M472&gt;0,K472/M472,"")</f>
        <v>1</v>
      </c>
      <c r="AP472" s="22" t="str">
        <f aca="false">IF(M472&gt;=Resumen!$B$5,"Alto","Bajo")</f>
        <v>Bajo</v>
      </c>
      <c r="AQ472" s="22" t="str">
        <f aca="false">IF(AO472&gt;=Resumen!$B$28,"Alto","Bajo")</f>
        <v>Alto</v>
      </c>
      <c r="AR472" s="22" t="str">
        <f aca="false">AP472&amp;" Potencial / "&amp;AQ472&amp;" Share"</f>
        <v>Bajo Potencial / Alto Share</v>
      </c>
      <c r="AS472" s="22" t="str">
        <f aca="false">IF(Q472="Sí",IF(AO472&gt;=Resumen!$B$29,"Alto","Bajo"),"")</f>
        <v/>
      </c>
      <c r="AT472" s="22" t="str">
        <f aca="false">IF(AS472&lt;&gt;"",AP472&amp;" Potencial / "&amp;AS472&amp;" Share","")</f>
        <v/>
      </c>
      <c r="AU472" s="22" t="str">
        <f aca="false">IF(AH472="","Sin dato",IF(AH472-AO472&gt;Resumen!$B$6,"Sobre-exhibido",IF(AO472-AH472&gt;Resumen!$B$6,"Sub-exhibido","En línea")))</f>
        <v>Sin dato</v>
      </c>
      <c r="AV472" s="22" t="str">
        <f aca="false">IF(AT472="","",IF(AT472="Alto Potencial / Bajo Share",1,IF(AT472="Alto Potencial / Alto Share",2,IF(AT472="Bajo Potencial / Alto Share",3,4))))</f>
        <v/>
      </c>
      <c r="AW472" s="22" t="str">
        <f aca="false">IF(Q472="No","Sin competencia directa",IF(AV472=1,"1 - Foco Conquista (Alto Pot / Bajo Share)",IF(AV472=2,"2 - Foco Defensa (Alto Pot / Alto Share)",IF(AV472=3,"3 - Monitoreo (Bajo Pot / Alto Share)","4 - Baja Prioridad (Bajo Pot / Bajo Share)"))))</f>
        <v>Sin competencia directa</v>
      </c>
      <c r="AX472" s="12" t="str">
        <f aca="false">IF(OR(IFERROR(AND(W472&lt;&gt;"",Y472&lt;&gt;"",Y472-W472&gt;Resumen!$B$8),FALSE()),IFERROR(AND(X472&lt;&gt;"",Y472&lt;&gt;"",Y472-X472&gt;Resumen!$B$8),FALSE())),MAX(IF(IFERROR(AND(W472&lt;&gt;"",Y472&lt;&gt;"",Y472-W472&gt;Resumen!$B$8),FALSE()),Y472-W472,0),IF(IFERROR(AND(X472&lt;&gt;"",Y472&lt;&gt;"",Y472-X472&gt;Resumen!$B$8),FALSE()),Y472-X472,0)),"")</f>
        <v/>
      </c>
      <c r="AY472" s="22" t="str">
        <f aca="false">IF(OR(IFERROR(AND(W472&lt;&gt;"",Y472&lt;&gt;"",Y472-W472&gt;Resumen!$B$8),FALSE()),IFERROR(AND(X472&lt;&gt;"",Y472&lt;&gt;"",Y472-X472&gt;Resumen!$B$8),FALSE())),TRIM("Lays tiene mayor markup que "&amp;IF(IFERROR(AND(W472&lt;&gt;"",Y472&lt;&gt;"",Y472-W472&gt;Resumen!$B$8),FALSE()),"Quento ","")&amp;IF(IFERROR(AND(X472&lt;&gt;"",Y472&lt;&gt;"",Y472-X472&gt;Resumen!$B$8),FALSE()),"Julicroc ","")&amp;"en este PDV"),"")</f>
        <v/>
      </c>
      <c r="AZ472" s="22" t="str">
        <f aca="false">IF(COUNTIF('Plan Pehuamar - Lista'!$A$2:$A$167,A472)&gt;0,"Sí","No")</f>
        <v>No</v>
      </c>
      <c r="BA472" s="22" t="str">
        <f aca="false">IF(COUNTIF('Plan Combo 9+1'!$A$2:$A$226,A472)&gt;0,"Sí","No")</f>
        <v>No</v>
      </c>
      <c r="BB472" s="22" t="str">
        <f aca="false">IF(AH472="","No",IF(BA472="Sí",IF((AO472-AH472)&gt;Resumen!$B$6,"Sí","No"),IF((AO472-AH472)&gt;=Resumen!$B$132,"Sí","No")))</f>
        <v>No</v>
      </c>
      <c r="BC472" s="22" t="str">
        <f aca="false">IF(AND(N472="Sí",AL472="Sí",AI472=0),"Sí","No")</f>
        <v>No</v>
      </c>
      <c r="BD472" s="22" t="str">
        <f aca="false">IF(COUNTIF('Plan 9+1 (con Pehuamar)'!$A$2:$A$227,A472)&gt;0,"Sí","No")</f>
        <v>No</v>
      </c>
    </row>
    <row r="473" customFormat="false" ht="15" hidden="false" customHeight="true" outlineLevel="0" collapsed="false">
      <c r="A473" s="6" t="n">
        <v>500013</v>
      </c>
      <c r="B473" s="6" t="n">
        <v>3</v>
      </c>
      <c r="C473" s="6" t="n">
        <v>301</v>
      </c>
      <c r="D473" s="6" t="s">
        <v>194</v>
      </c>
      <c r="E473" s="6" t="s">
        <v>681</v>
      </c>
      <c r="F473" s="6" t="s">
        <v>206</v>
      </c>
      <c r="G473" s="6" t="s">
        <v>129</v>
      </c>
      <c r="H473" s="6" t="s">
        <v>197</v>
      </c>
      <c r="I473" s="27" t="n">
        <v>0</v>
      </c>
      <c r="J473" s="27" t="n">
        <v>0</v>
      </c>
      <c r="K473" s="27" t="n">
        <v>0.3</v>
      </c>
      <c r="L473" s="28" t="n">
        <f aca="false">I473+J473</f>
        <v>0</v>
      </c>
      <c r="M473" s="28" t="n">
        <f aca="false">L473+K473</f>
        <v>0.3</v>
      </c>
      <c r="N473" s="22" t="str">
        <f aca="false">IF(I473&gt;0,"Sí","No")</f>
        <v>No</v>
      </c>
      <c r="O473" s="22" t="str">
        <f aca="false">IF(J473&gt;0,"Sí","No")</f>
        <v>No</v>
      </c>
      <c r="P473" s="22" t="str">
        <f aca="false">IF(K473&gt;0,"Sí","No")</f>
        <v>Sí</v>
      </c>
      <c r="Q473" s="22" t="str">
        <f aca="false">IF(OR(I473&gt;0,J473&gt;0),"Sí","No")</f>
        <v>No</v>
      </c>
      <c r="R473" s="27"/>
      <c r="S473" s="27"/>
      <c r="T473" s="27"/>
      <c r="U473" s="27"/>
      <c r="V473" s="27"/>
      <c r="W473" s="12" t="str">
        <f aca="false">IF(AND(I473&gt;0,R473&gt;0),(S473-R473)/R473,"")</f>
        <v/>
      </c>
      <c r="X473" s="12" t="str">
        <f aca="false">IF(AND(J473&gt;0,T473&gt;0),(U473-T473)/T473,"")</f>
        <v/>
      </c>
      <c r="Y473" s="12" t="str">
        <f aca="false">IF(AND(K473&gt;0,V473&gt;0),(V473-Resumen!$B$7)/Resumen!$B$7,"")</f>
        <v/>
      </c>
      <c r="Z473" s="28" t="str">
        <f aca="false">IF(AND(K473&gt;0,I473&gt;0,V473&gt;0,S473&gt;0),V473-S473,"")</f>
        <v/>
      </c>
      <c r="AA473" s="12" t="str">
        <f aca="false">IF(Z473&lt;&gt;"",Z473/S473,"")</f>
        <v/>
      </c>
      <c r="AB473" s="28" t="str">
        <f aca="false">IF(AND(K473&gt;0,J473&gt;0,V473&gt;0,U473&gt;0),V473-U473,"")</f>
        <v/>
      </c>
      <c r="AC473" s="12" t="str">
        <f aca="false">IF(AB473&lt;&gt;"",AB473/U473,"")</f>
        <v/>
      </c>
      <c r="AD473" s="27" t="n">
        <v>0</v>
      </c>
      <c r="AE473" s="27" t="n">
        <v>0</v>
      </c>
      <c r="AF473" s="27" t="n">
        <v>0</v>
      </c>
      <c r="AG473" s="28" t="n">
        <f aca="false">AD473+AE473+AF473</f>
        <v>0</v>
      </c>
      <c r="AH473" s="12" t="str">
        <f aca="false">IF(AG473&gt;0,AD473/AG473,"")</f>
        <v/>
      </c>
      <c r="AI473" s="27" t="n">
        <v>0</v>
      </c>
      <c r="AJ473" s="27" t="n">
        <v>0</v>
      </c>
      <c r="AK473" s="27" t="n">
        <v>0</v>
      </c>
      <c r="AL473" s="22" t="str">
        <f aca="false">IF(OR(AJ473&gt;0,AK473&gt;0),"Sí","No")</f>
        <v>No</v>
      </c>
      <c r="AM473" s="6"/>
      <c r="AN473" s="6"/>
      <c r="AO473" s="12" t="n">
        <f aca="false">IF(M473&gt;0,K473/M473,"")</f>
        <v>1</v>
      </c>
      <c r="AP473" s="22" t="str">
        <f aca="false">IF(M473&gt;=Resumen!$B$5,"Alto","Bajo")</f>
        <v>Bajo</v>
      </c>
      <c r="AQ473" s="22" t="str">
        <f aca="false">IF(AO473&gt;=Resumen!$B$28,"Alto","Bajo")</f>
        <v>Alto</v>
      </c>
      <c r="AR473" s="22" t="str">
        <f aca="false">AP473&amp;" Potencial / "&amp;AQ473&amp;" Share"</f>
        <v>Bajo Potencial / Alto Share</v>
      </c>
      <c r="AS473" s="22" t="str">
        <f aca="false">IF(Q473="Sí",IF(AO473&gt;=Resumen!$B$29,"Alto","Bajo"),"")</f>
        <v/>
      </c>
      <c r="AT473" s="22" t="str">
        <f aca="false">IF(AS473&lt;&gt;"",AP473&amp;" Potencial / "&amp;AS473&amp;" Share","")</f>
        <v/>
      </c>
      <c r="AU473" s="22" t="str">
        <f aca="false">IF(AH473="","Sin dato",IF(AH473-AO473&gt;Resumen!$B$6,"Sobre-exhibido",IF(AO473-AH473&gt;Resumen!$B$6,"Sub-exhibido","En línea")))</f>
        <v>Sin dato</v>
      </c>
      <c r="AV473" s="22" t="str">
        <f aca="false">IF(AT473="","",IF(AT473="Alto Potencial / Bajo Share",1,IF(AT473="Alto Potencial / Alto Share",2,IF(AT473="Bajo Potencial / Alto Share",3,4))))</f>
        <v/>
      </c>
      <c r="AW473" s="22" t="str">
        <f aca="false">IF(Q473="No","Sin competencia directa",IF(AV473=1,"1 - Foco Conquista (Alto Pot / Bajo Share)",IF(AV473=2,"2 - Foco Defensa (Alto Pot / Alto Share)",IF(AV473=3,"3 - Monitoreo (Bajo Pot / Alto Share)","4 - Baja Prioridad (Bajo Pot / Bajo Share)"))))</f>
        <v>Sin competencia directa</v>
      </c>
      <c r="AX473" s="12" t="str">
        <f aca="false">IF(OR(IFERROR(AND(W473&lt;&gt;"",Y473&lt;&gt;"",Y473-W473&gt;Resumen!$B$8),FALSE()),IFERROR(AND(X473&lt;&gt;"",Y473&lt;&gt;"",Y473-X473&gt;Resumen!$B$8),FALSE())),MAX(IF(IFERROR(AND(W473&lt;&gt;"",Y473&lt;&gt;"",Y473-W473&gt;Resumen!$B$8),FALSE()),Y473-W473,0),IF(IFERROR(AND(X473&lt;&gt;"",Y473&lt;&gt;"",Y473-X473&gt;Resumen!$B$8),FALSE()),Y473-X473,0)),"")</f>
        <v/>
      </c>
      <c r="AY473" s="22" t="str">
        <f aca="false">IF(OR(IFERROR(AND(W473&lt;&gt;"",Y473&lt;&gt;"",Y473-W473&gt;Resumen!$B$8),FALSE()),IFERROR(AND(X473&lt;&gt;"",Y473&lt;&gt;"",Y473-X473&gt;Resumen!$B$8),FALSE())),TRIM("Lays tiene mayor markup que "&amp;IF(IFERROR(AND(W473&lt;&gt;"",Y473&lt;&gt;"",Y473-W473&gt;Resumen!$B$8),FALSE()),"Quento ","")&amp;IF(IFERROR(AND(X473&lt;&gt;"",Y473&lt;&gt;"",Y473-X473&gt;Resumen!$B$8),FALSE()),"Julicroc ","")&amp;"en este PDV"),"")</f>
        <v/>
      </c>
      <c r="AZ473" s="22" t="str">
        <f aca="false">IF(COUNTIF('Plan Pehuamar - Lista'!$A$2:$A$167,A473)&gt;0,"Sí","No")</f>
        <v>No</v>
      </c>
      <c r="BA473" s="22" t="str">
        <f aca="false">IF(COUNTIF('Plan Combo 9+1'!$A$2:$A$226,A473)&gt;0,"Sí","No")</f>
        <v>No</v>
      </c>
      <c r="BB473" s="22" t="str">
        <f aca="false">IF(AH473="","No",IF(BA473="Sí",IF((AO473-AH473)&gt;Resumen!$B$6,"Sí","No"),IF((AO473-AH473)&gt;=Resumen!$B$132,"Sí","No")))</f>
        <v>No</v>
      </c>
      <c r="BC473" s="22" t="str">
        <f aca="false">IF(AND(N473="Sí",AL473="Sí",AI473=0),"Sí","No")</f>
        <v>No</v>
      </c>
      <c r="BD473" s="22" t="str">
        <f aca="false">IF(COUNTIF('Plan 9+1 (con Pehuamar)'!$A$2:$A$227,A473)&gt;0,"Sí","No")</f>
        <v>No</v>
      </c>
    </row>
    <row r="474" customFormat="false" ht="15" hidden="false" customHeight="true" outlineLevel="0" collapsed="false">
      <c r="A474" s="6" t="n">
        <v>500025</v>
      </c>
      <c r="B474" s="6" t="n">
        <v>3</v>
      </c>
      <c r="C474" s="6" t="n">
        <v>301</v>
      </c>
      <c r="D474" s="6" t="s">
        <v>194</v>
      </c>
      <c r="E474" s="6" t="s">
        <v>682</v>
      </c>
      <c r="F474" s="6" t="s">
        <v>196</v>
      </c>
      <c r="G474" s="6" t="s">
        <v>129</v>
      </c>
      <c r="H474" s="6" t="s">
        <v>197</v>
      </c>
      <c r="I474" s="27" t="n">
        <v>0</v>
      </c>
      <c r="J474" s="27" t="n">
        <v>0</v>
      </c>
      <c r="K474" s="27" t="n">
        <v>0.4</v>
      </c>
      <c r="L474" s="28" t="n">
        <f aca="false">I474+J474</f>
        <v>0</v>
      </c>
      <c r="M474" s="28" t="n">
        <f aca="false">L474+K474</f>
        <v>0.4</v>
      </c>
      <c r="N474" s="22" t="str">
        <f aca="false">IF(I474&gt;0,"Sí","No")</f>
        <v>No</v>
      </c>
      <c r="O474" s="22" t="str">
        <f aca="false">IF(J474&gt;0,"Sí","No")</f>
        <v>No</v>
      </c>
      <c r="P474" s="22" t="str">
        <f aca="false">IF(K474&gt;0,"Sí","No")</f>
        <v>Sí</v>
      </c>
      <c r="Q474" s="22" t="str">
        <f aca="false">IF(OR(I474&gt;0,J474&gt;0),"Sí","No")</f>
        <v>No</v>
      </c>
      <c r="R474" s="27"/>
      <c r="S474" s="27"/>
      <c r="T474" s="27"/>
      <c r="U474" s="27"/>
      <c r="V474" s="27"/>
      <c r="W474" s="12" t="str">
        <f aca="false">IF(AND(I474&gt;0,R474&gt;0),(S474-R474)/R474,"")</f>
        <v/>
      </c>
      <c r="X474" s="12" t="str">
        <f aca="false">IF(AND(J474&gt;0,T474&gt;0),(U474-T474)/T474,"")</f>
        <v/>
      </c>
      <c r="Y474" s="12" t="str">
        <f aca="false">IF(AND(K474&gt;0,V474&gt;0),(V474-Resumen!$B$7)/Resumen!$B$7,"")</f>
        <v/>
      </c>
      <c r="Z474" s="28" t="str">
        <f aca="false">IF(AND(K474&gt;0,I474&gt;0,V474&gt;0,S474&gt;0),V474-S474,"")</f>
        <v/>
      </c>
      <c r="AA474" s="12" t="str">
        <f aca="false">IF(Z474&lt;&gt;"",Z474/S474,"")</f>
        <v/>
      </c>
      <c r="AB474" s="28" t="str">
        <f aca="false">IF(AND(K474&gt;0,J474&gt;0,V474&gt;0,U474&gt;0),V474-U474,"")</f>
        <v/>
      </c>
      <c r="AC474" s="12" t="str">
        <f aca="false">IF(AB474&lt;&gt;"",AB474/U474,"")</f>
        <v/>
      </c>
      <c r="AD474" s="27" t="n">
        <v>0</v>
      </c>
      <c r="AE474" s="27" t="n">
        <v>0</v>
      </c>
      <c r="AF474" s="27" t="n">
        <v>0</v>
      </c>
      <c r="AG474" s="28" t="n">
        <f aca="false">AD474+AE474+AF474</f>
        <v>0</v>
      </c>
      <c r="AH474" s="12" t="str">
        <f aca="false">IF(AG474&gt;0,AD474/AG474,"")</f>
        <v/>
      </c>
      <c r="AI474" s="27" t="n">
        <v>0</v>
      </c>
      <c r="AJ474" s="27" t="n">
        <v>0</v>
      </c>
      <c r="AK474" s="27" t="n">
        <v>0</v>
      </c>
      <c r="AL474" s="22" t="str">
        <f aca="false">IF(OR(AJ474&gt;0,AK474&gt;0),"Sí","No")</f>
        <v>No</v>
      </c>
      <c r="AM474" s="6"/>
      <c r="AN474" s="6"/>
      <c r="AO474" s="12" t="n">
        <f aca="false">IF(M474&gt;0,K474/M474,"")</f>
        <v>1</v>
      </c>
      <c r="AP474" s="22" t="str">
        <f aca="false">IF(M474&gt;=Resumen!$B$5,"Alto","Bajo")</f>
        <v>Bajo</v>
      </c>
      <c r="AQ474" s="22" t="str">
        <f aca="false">IF(AO474&gt;=Resumen!$B$28,"Alto","Bajo")</f>
        <v>Alto</v>
      </c>
      <c r="AR474" s="22" t="str">
        <f aca="false">AP474&amp;" Potencial / "&amp;AQ474&amp;" Share"</f>
        <v>Bajo Potencial / Alto Share</v>
      </c>
      <c r="AS474" s="22" t="str">
        <f aca="false">IF(Q474="Sí",IF(AO474&gt;=Resumen!$B$29,"Alto","Bajo"),"")</f>
        <v/>
      </c>
      <c r="AT474" s="22" t="str">
        <f aca="false">IF(AS474&lt;&gt;"",AP474&amp;" Potencial / "&amp;AS474&amp;" Share","")</f>
        <v/>
      </c>
      <c r="AU474" s="22" t="str">
        <f aca="false">IF(AH474="","Sin dato",IF(AH474-AO474&gt;Resumen!$B$6,"Sobre-exhibido",IF(AO474-AH474&gt;Resumen!$B$6,"Sub-exhibido","En línea")))</f>
        <v>Sin dato</v>
      </c>
      <c r="AV474" s="22" t="str">
        <f aca="false">IF(AT474="","",IF(AT474="Alto Potencial / Bajo Share",1,IF(AT474="Alto Potencial / Alto Share",2,IF(AT474="Bajo Potencial / Alto Share",3,4))))</f>
        <v/>
      </c>
      <c r="AW474" s="22" t="str">
        <f aca="false">IF(Q474="No","Sin competencia directa",IF(AV474=1,"1 - Foco Conquista (Alto Pot / Bajo Share)",IF(AV474=2,"2 - Foco Defensa (Alto Pot / Alto Share)",IF(AV474=3,"3 - Monitoreo (Bajo Pot / Alto Share)","4 - Baja Prioridad (Bajo Pot / Bajo Share)"))))</f>
        <v>Sin competencia directa</v>
      </c>
      <c r="AX474" s="12" t="str">
        <f aca="false">IF(OR(IFERROR(AND(W474&lt;&gt;"",Y474&lt;&gt;"",Y474-W474&gt;Resumen!$B$8),FALSE()),IFERROR(AND(X474&lt;&gt;"",Y474&lt;&gt;"",Y474-X474&gt;Resumen!$B$8),FALSE())),MAX(IF(IFERROR(AND(W474&lt;&gt;"",Y474&lt;&gt;"",Y474-W474&gt;Resumen!$B$8),FALSE()),Y474-W474,0),IF(IFERROR(AND(X474&lt;&gt;"",Y474&lt;&gt;"",Y474-X474&gt;Resumen!$B$8),FALSE()),Y474-X474,0)),"")</f>
        <v/>
      </c>
      <c r="AY474" s="22" t="str">
        <f aca="false">IF(OR(IFERROR(AND(W474&lt;&gt;"",Y474&lt;&gt;"",Y474-W474&gt;Resumen!$B$8),FALSE()),IFERROR(AND(X474&lt;&gt;"",Y474&lt;&gt;"",Y474-X474&gt;Resumen!$B$8),FALSE())),TRIM("Lays tiene mayor markup que "&amp;IF(IFERROR(AND(W474&lt;&gt;"",Y474&lt;&gt;"",Y474-W474&gt;Resumen!$B$8),FALSE()),"Quento ","")&amp;IF(IFERROR(AND(X474&lt;&gt;"",Y474&lt;&gt;"",Y474-X474&gt;Resumen!$B$8),FALSE()),"Julicroc ","")&amp;"en este PDV"),"")</f>
        <v/>
      </c>
      <c r="AZ474" s="22" t="str">
        <f aca="false">IF(COUNTIF('Plan Pehuamar - Lista'!$A$2:$A$167,A474)&gt;0,"Sí","No")</f>
        <v>No</v>
      </c>
      <c r="BA474" s="22" t="str">
        <f aca="false">IF(COUNTIF('Plan Combo 9+1'!$A$2:$A$226,A474)&gt;0,"Sí","No")</f>
        <v>No</v>
      </c>
      <c r="BB474" s="22" t="str">
        <f aca="false">IF(AH474="","No",IF(BA474="Sí",IF((AO474-AH474)&gt;Resumen!$B$6,"Sí","No"),IF((AO474-AH474)&gt;=Resumen!$B$132,"Sí","No")))</f>
        <v>No</v>
      </c>
      <c r="BC474" s="22" t="str">
        <f aca="false">IF(AND(N474="Sí",AL474="Sí",AI474=0),"Sí","No")</f>
        <v>No</v>
      </c>
      <c r="BD474" s="22" t="str">
        <f aca="false">IF(COUNTIF('Plan 9+1 (con Pehuamar)'!$A$2:$A$227,A474)&gt;0,"Sí","No")</f>
        <v>No</v>
      </c>
    </row>
    <row r="475" customFormat="false" ht="15" hidden="false" customHeight="true" outlineLevel="0" collapsed="false">
      <c r="A475" s="6" t="n">
        <v>400357</v>
      </c>
      <c r="B475" s="6" t="n">
        <v>3</v>
      </c>
      <c r="C475" s="6" t="n">
        <v>302</v>
      </c>
      <c r="D475" s="6" t="s">
        <v>254</v>
      </c>
      <c r="E475" s="6" t="s">
        <v>683</v>
      </c>
      <c r="F475" s="6" t="s">
        <v>196</v>
      </c>
      <c r="G475" s="6" t="s">
        <v>129</v>
      </c>
      <c r="H475" s="6" t="s">
        <v>197</v>
      </c>
      <c r="I475" s="27" t="n">
        <v>35</v>
      </c>
      <c r="J475" s="27" t="n">
        <v>0</v>
      </c>
      <c r="K475" s="27" t="n">
        <v>55</v>
      </c>
      <c r="L475" s="28" t="n">
        <f aca="false">I475+J475</f>
        <v>35</v>
      </c>
      <c r="M475" s="28" t="n">
        <f aca="false">L475+K475</f>
        <v>90</v>
      </c>
      <c r="N475" s="22" t="str">
        <f aca="false">IF(I475&gt;0,"Sí","No")</f>
        <v>Sí</v>
      </c>
      <c r="O475" s="22" t="str">
        <f aca="false">IF(J475&gt;0,"Sí","No")</f>
        <v>No</v>
      </c>
      <c r="P475" s="22" t="str">
        <f aca="false">IF(K475&gt;0,"Sí","No")</f>
        <v>Sí</v>
      </c>
      <c r="Q475" s="22" t="str">
        <f aca="false">IF(OR(I475&gt;0,J475&gt;0),"Sí","No")</f>
        <v>Sí</v>
      </c>
      <c r="R475" s="27" t="n">
        <v>1750</v>
      </c>
      <c r="S475" s="27" t="n">
        <v>2500</v>
      </c>
      <c r="T475" s="27"/>
      <c r="U475" s="27"/>
      <c r="V475" s="27" t="n">
        <v>3500</v>
      </c>
      <c r="W475" s="12" t="n">
        <f aca="false">IF(AND(I475&gt;0,R475&gt;0),(S475-R475)/R475,"")</f>
        <v>0.428571428571429</v>
      </c>
      <c r="X475" s="12" t="str">
        <f aca="false">IF(AND(J475&gt;0,T475&gt;0),(U475-T475)/T475,"")</f>
        <v/>
      </c>
      <c r="Y475" s="12" t="n">
        <f aca="false">IF(AND(K475&gt;0,V475&gt;0),(V475-Resumen!$B$7)/Resumen!$B$7,"")</f>
        <v>0.4</v>
      </c>
      <c r="Z475" s="28" t="n">
        <f aca="false">IF(AND(K475&gt;0,I475&gt;0,V475&gt;0,S475&gt;0),V475-S475,"")</f>
        <v>1000</v>
      </c>
      <c r="AA475" s="12" t="n">
        <f aca="false">IF(Z475&lt;&gt;"",Z475/S475,"")</f>
        <v>0.4</v>
      </c>
      <c r="AB475" s="28" t="str">
        <f aca="false">IF(AND(K475&gt;0,J475&gt;0,V475&gt;0,U475&gt;0),V475-U475,"")</f>
        <v/>
      </c>
      <c r="AC475" s="12" t="str">
        <f aca="false">IF(AB475&lt;&gt;"",AB475/U475,"")</f>
        <v/>
      </c>
      <c r="AD475" s="27" t="n">
        <v>0</v>
      </c>
      <c r="AE475" s="27" t="n">
        <v>3</v>
      </c>
      <c r="AF475" s="27" t="n">
        <v>0</v>
      </c>
      <c r="AG475" s="28" t="n">
        <f aca="false">AD475+AE475+AF475</f>
        <v>3</v>
      </c>
      <c r="AH475" s="12" t="n">
        <f aca="false">IF(AG475&gt;0,AD475/AG475,"")</f>
        <v>0</v>
      </c>
      <c r="AI475" s="27" t="n">
        <v>1</v>
      </c>
      <c r="AJ475" s="27" t="n">
        <v>0</v>
      </c>
      <c r="AK475" s="27" t="n">
        <v>0</v>
      </c>
      <c r="AL475" s="22" t="str">
        <f aca="false">IF(OR(AJ475&gt;0,AK475&gt;0),"Sí","No")</f>
        <v>No</v>
      </c>
      <c r="AM475" s="6" t="s">
        <v>397</v>
      </c>
      <c r="AN475" s="6"/>
      <c r="AO475" s="12" t="n">
        <f aca="false">IF(M475&gt;0,K475/M475,"")</f>
        <v>0.611111111111111</v>
      </c>
      <c r="AP475" s="22" t="str">
        <f aca="false">IF(M475&gt;=Resumen!$B$5,"Alto","Bajo")</f>
        <v>Alto</v>
      </c>
      <c r="AQ475" s="22" t="str">
        <f aca="false">IF(AO475&gt;=Resumen!$B$28,"Alto","Bajo")</f>
        <v>Alto</v>
      </c>
      <c r="AR475" s="22" t="str">
        <f aca="false">AP475&amp;" Potencial / "&amp;AQ475&amp;" Share"</f>
        <v>Alto Potencial / Alto Share</v>
      </c>
      <c r="AS475" s="22" t="str">
        <f aca="false">IF(Q475="Sí",IF(AO475&gt;=Resumen!$B$29,"Alto","Bajo"),"")</f>
        <v>Alto</v>
      </c>
      <c r="AT475" s="22" t="str">
        <f aca="false">IF(AS475&lt;&gt;"",AP475&amp;" Potencial / "&amp;AS475&amp;" Share","")</f>
        <v>Alto Potencial / Alto Share</v>
      </c>
      <c r="AU475" s="22" t="str">
        <f aca="false">IF(AH475="","Sin dato",IF(AH475-AO475&gt;Resumen!$B$6,"Sobre-exhibido",IF(AO475-AH475&gt;Resumen!$B$6,"Sub-exhibido","En línea")))</f>
        <v>Sub-exhibido</v>
      </c>
      <c r="AV475" s="22" t="n">
        <f aca="false">IF(AT475="","",IF(AT475="Alto Potencial / Bajo Share",1,IF(AT475="Alto Potencial / Alto Share",2,IF(AT475="Bajo Potencial / Alto Share",3,4))))</f>
        <v>2</v>
      </c>
      <c r="AW475" s="22" t="str">
        <f aca="false">IF(Q475="No","Sin competencia directa",IF(AV475=1,"1 - Foco Conquista (Alto Pot / Bajo Share)",IF(AV475=2,"2 - Foco Defensa (Alto Pot / Alto Share)",IF(AV475=3,"3 - Monitoreo (Bajo Pot / Alto Share)","4 - Baja Prioridad (Bajo Pot / Bajo Share)"))))</f>
        <v>2 - Foco Defensa (Alto Pot / Alto Share)</v>
      </c>
      <c r="AX475" s="12" t="str">
        <f aca="false">IF(OR(IFERROR(AND(W475&lt;&gt;"",Y475&lt;&gt;"",Y475-W475&gt;Resumen!$B$8),FALSE()),IFERROR(AND(X475&lt;&gt;"",Y475&lt;&gt;"",Y475-X475&gt;Resumen!$B$8),FALSE())),MAX(IF(IFERROR(AND(W475&lt;&gt;"",Y475&lt;&gt;"",Y475-W475&gt;Resumen!$B$8),FALSE()),Y475-W475,0),IF(IFERROR(AND(X475&lt;&gt;"",Y475&lt;&gt;"",Y475-X475&gt;Resumen!$B$8),FALSE()),Y475-X475,0)),"")</f>
        <v/>
      </c>
      <c r="AY475" s="22" t="str">
        <f aca="false">IF(OR(IFERROR(AND(W475&lt;&gt;"",Y475&lt;&gt;"",Y475-W475&gt;Resumen!$B$8),FALSE()),IFERROR(AND(X475&lt;&gt;"",Y475&lt;&gt;"",Y475-X475&gt;Resumen!$B$8),FALSE())),TRIM("Lays tiene mayor markup que "&amp;IF(IFERROR(AND(W475&lt;&gt;"",Y475&lt;&gt;"",Y475-W475&gt;Resumen!$B$8),FALSE()),"Quento ","")&amp;IF(IFERROR(AND(X475&lt;&gt;"",Y475&lt;&gt;"",Y475-X475&gt;Resumen!$B$8),FALSE()),"Julicroc ","")&amp;"en este PDV"),"")</f>
        <v/>
      </c>
      <c r="AZ475" s="22" t="str">
        <f aca="false">IF(COUNTIF('Plan Pehuamar - Lista'!$A$2:$A$167,A475)&gt;0,"Sí","No")</f>
        <v>No</v>
      </c>
      <c r="BA475" s="22" t="str">
        <f aca="false">IF(COUNTIF('Plan Combo 9+1'!$A$2:$A$226,A475)&gt;0,"Sí","No")</f>
        <v>No</v>
      </c>
      <c r="BB475" s="22" t="str">
        <f aca="false">IF(AH475="","No",IF(BA475="Sí",IF((AO475-AH475)&gt;Resumen!$B$6,"Sí","No"),IF((AO475-AH475)&gt;=Resumen!$B$132,"Sí","No")))</f>
        <v>Sí</v>
      </c>
      <c r="BC475" s="22" t="str">
        <f aca="false">IF(AND(N475="Sí",AL475="Sí",AI475=0),"Sí","No")</f>
        <v>No</v>
      </c>
      <c r="BD475" s="22" t="str">
        <f aca="false">IF(COUNTIF('Plan 9+1 (con Pehuamar)'!$A$2:$A$227,A475)&gt;0,"Sí","No")</f>
        <v>No</v>
      </c>
    </row>
    <row r="476" customFormat="false" ht="15" hidden="false" customHeight="true" outlineLevel="0" collapsed="false">
      <c r="A476" s="6" t="n">
        <v>400361</v>
      </c>
      <c r="B476" s="6" t="n">
        <v>3</v>
      </c>
      <c r="C476" s="6" t="n">
        <v>302</v>
      </c>
      <c r="D476" s="6" t="s">
        <v>254</v>
      </c>
      <c r="E476" s="6" t="s">
        <v>684</v>
      </c>
      <c r="F476" s="6" t="s">
        <v>196</v>
      </c>
      <c r="G476" s="6" t="s">
        <v>129</v>
      </c>
      <c r="H476" s="6" t="s">
        <v>197</v>
      </c>
      <c r="I476" s="27" t="n">
        <v>0</v>
      </c>
      <c r="J476" s="27" t="n">
        <v>0</v>
      </c>
      <c r="K476" s="27" t="n">
        <v>3.9</v>
      </c>
      <c r="L476" s="28" t="n">
        <f aca="false">I476+J476</f>
        <v>0</v>
      </c>
      <c r="M476" s="28" t="n">
        <f aca="false">L476+K476</f>
        <v>3.9</v>
      </c>
      <c r="N476" s="22" t="str">
        <f aca="false">IF(I476&gt;0,"Sí","No")</f>
        <v>No</v>
      </c>
      <c r="O476" s="22" t="str">
        <f aca="false">IF(J476&gt;0,"Sí","No")</f>
        <v>No</v>
      </c>
      <c r="P476" s="22" t="str">
        <f aca="false">IF(K476&gt;0,"Sí","No")</f>
        <v>Sí</v>
      </c>
      <c r="Q476" s="22" t="str">
        <f aca="false">IF(OR(I476&gt;0,J476&gt;0),"Sí","No")</f>
        <v>No</v>
      </c>
      <c r="R476" s="27"/>
      <c r="S476" s="27"/>
      <c r="T476" s="27"/>
      <c r="U476" s="27"/>
      <c r="V476" s="27"/>
      <c r="W476" s="12" t="str">
        <f aca="false">IF(AND(I476&gt;0,R476&gt;0),(S476-R476)/R476,"")</f>
        <v/>
      </c>
      <c r="X476" s="12" t="str">
        <f aca="false">IF(AND(J476&gt;0,T476&gt;0),(U476-T476)/T476,"")</f>
        <v/>
      </c>
      <c r="Y476" s="12" t="str">
        <f aca="false">IF(AND(K476&gt;0,V476&gt;0),(V476-Resumen!$B$7)/Resumen!$B$7,"")</f>
        <v/>
      </c>
      <c r="Z476" s="28" t="str">
        <f aca="false">IF(AND(K476&gt;0,I476&gt;0,V476&gt;0,S476&gt;0),V476-S476,"")</f>
        <v/>
      </c>
      <c r="AA476" s="12" t="str">
        <f aca="false">IF(Z476&lt;&gt;"",Z476/S476,"")</f>
        <v/>
      </c>
      <c r="AB476" s="28" t="str">
        <f aca="false">IF(AND(K476&gt;0,J476&gt;0,V476&gt;0,U476&gt;0),V476-U476,"")</f>
        <v/>
      </c>
      <c r="AC476" s="12" t="str">
        <f aca="false">IF(AB476&lt;&gt;"",AB476/U476,"")</f>
        <v/>
      </c>
      <c r="AD476" s="27" t="n">
        <v>0</v>
      </c>
      <c r="AE476" s="27" t="n">
        <v>0</v>
      </c>
      <c r="AF476" s="27" t="n">
        <v>0</v>
      </c>
      <c r="AG476" s="28" t="n">
        <f aca="false">AD476+AE476+AF476</f>
        <v>0</v>
      </c>
      <c r="AH476" s="12" t="str">
        <f aca="false">IF(AG476&gt;0,AD476/AG476,"")</f>
        <v/>
      </c>
      <c r="AI476" s="27" t="n">
        <v>0</v>
      </c>
      <c r="AJ476" s="27" t="n">
        <v>0</v>
      </c>
      <c r="AK476" s="27" t="n">
        <v>0</v>
      </c>
      <c r="AL476" s="22" t="str">
        <f aca="false">IF(OR(AJ476&gt;0,AK476&gt;0),"Sí","No")</f>
        <v>No</v>
      </c>
      <c r="AM476" s="6"/>
      <c r="AN476" s="6"/>
      <c r="AO476" s="12" t="n">
        <f aca="false">IF(M476&gt;0,K476/M476,"")</f>
        <v>1</v>
      </c>
      <c r="AP476" s="22" t="str">
        <f aca="false">IF(M476&gt;=Resumen!$B$5,"Alto","Bajo")</f>
        <v>Bajo</v>
      </c>
      <c r="AQ476" s="22" t="str">
        <f aca="false">IF(AO476&gt;=Resumen!$B$28,"Alto","Bajo")</f>
        <v>Alto</v>
      </c>
      <c r="AR476" s="22" t="str">
        <f aca="false">AP476&amp;" Potencial / "&amp;AQ476&amp;" Share"</f>
        <v>Bajo Potencial / Alto Share</v>
      </c>
      <c r="AS476" s="22" t="str">
        <f aca="false">IF(Q476="Sí",IF(AO476&gt;=Resumen!$B$29,"Alto","Bajo"),"")</f>
        <v/>
      </c>
      <c r="AT476" s="22" t="str">
        <f aca="false">IF(AS476&lt;&gt;"",AP476&amp;" Potencial / "&amp;AS476&amp;" Share","")</f>
        <v/>
      </c>
      <c r="AU476" s="22" t="str">
        <f aca="false">IF(AH476="","Sin dato",IF(AH476-AO476&gt;Resumen!$B$6,"Sobre-exhibido",IF(AO476-AH476&gt;Resumen!$B$6,"Sub-exhibido","En línea")))</f>
        <v>Sin dato</v>
      </c>
      <c r="AV476" s="22" t="str">
        <f aca="false">IF(AT476="","",IF(AT476="Alto Potencial / Bajo Share",1,IF(AT476="Alto Potencial / Alto Share",2,IF(AT476="Bajo Potencial / Alto Share",3,4))))</f>
        <v/>
      </c>
      <c r="AW476" s="22" t="str">
        <f aca="false">IF(Q476="No","Sin competencia directa",IF(AV476=1,"1 - Foco Conquista (Alto Pot / Bajo Share)",IF(AV476=2,"2 - Foco Defensa (Alto Pot / Alto Share)",IF(AV476=3,"3 - Monitoreo (Bajo Pot / Alto Share)","4 - Baja Prioridad (Bajo Pot / Bajo Share)"))))</f>
        <v>Sin competencia directa</v>
      </c>
      <c r="AX476" s="12" t="str">
        <f aca="false">IF(OR(IFERROR(AND(W476&lt;&gt;"",Y476&lt;&gt;"",Y476-W476&gt;Resumen!$B$8),FALSE()),IFERROR(AND(X476&lt;&gt;"",Y476&lt;&gt;"",Y476-X476&gt;Resumen!$B$8),FALSE())),MAX(IF(IFERROR(AND(W476&lt;&gt;"",Y476&lt;&gt;"",Y476-W476&gt;Resumen!$B$8),FALSE()),Y476-W476,0),IF(IFERROR(AND(X476&lt;&gt;"",Y476&lt;&gt;"",Y476-X476&gt;Resumen!$B$8),FALSE()),Y476-X476,0)),"")</f>
        <v/>
      </c>
      <c r="AY476" s="22" t="str">
        <f aca="false">IF(OR(IFERROR(AND(W476&lt;&gt;"",Y476&lt;&gt;"",Y476-W476&gt;Resumen!$B$8),FALSE()),IFERROR(AND(X476&lt;&gt;"",Y476&lt;&gt;"",Y476-X476&gt;Resumen!$B$8),FALSE())),TRIM("Lays tiene mayor markup que "&amp;IF(IFERROR(AND(W476&lt;&gt;"",Y476&lt;&gt;"",Y476-W476&gt;Resumen!$B$8),FALSE()),"Quento ","")&amp;IF(IFERROR(AND(X476&lt;&gt;"",Y476&lt;&gt;"",Y476-X476&gt;Resumen!$B$8),FALSE()),"Julicroc ","")&amp;"en este PDV"),"")</f>
        <v/>
      </c>
      <c r="AZ476" s="22" t="str">
        <f aca="false">IF(COUNTIF('Plan Pehuamar - Lista'!$A$2:$A$167,A476)&gt;0,"Sí","No")</f>
        <v>No</v>
      </c>
      <c r="BA476" s="22" t="str">
        <f aca="false">IF(COUNTIF('Plan Combo 9+1'!$A$2:$A$226,A476)&gt;0,"Sí","No")</f>
        <v>No</v>
      </c>
      <c r="BB476" s="22" t="str">
        <f aca="false">IF(AH476="","No",IF(BA476="Sí",IF((AO476-AH476)&gt;Resumen!$B$6,"Sí","No"),IF((AO476-AH476)&gt;=Resumen!$B$132,"Sí","No")))</f>
        <v>No</v>
      </c>
      <c r="BC476" s="22" t="str">
        <f aca="false">IF(AND(N476="Sí",AL476="Sí",AI476=0),"Sí","No")</f>
        <v>No</v>
      </c>
      <c r="BD476" s="22" t="str">
        <f aca="false">IF(COUNTIF('Plan 9+1 (con Pehuamar)'!$A$2:$A$227,A476)&gt;0,"Sí","No")</f>
        <v>No</v>
      </c>
    </row>
    <row r="477" customFormat="false" ht="15" hidden="false" customHeight="true" outlineLevel="0" collapsed="false">
      <c r="A477" s="6" t="n">
        <v>400372</v>
      </c>
      <c r="B477" s="6" t="n">
        <v>3</v>
      </c>
      <c r="C477" s="6" t="n">
        <v>302</v>
      </c>
      <c r="D477" s="6" t="s">
        <v>254</v>
      </c>
      <c r="E477" s="6" t="s">
        <v>685</v>
      </c>
      <c r="F477" s="6" t="s">
        <v>196</v>
      </c>
      <c r="G477" s="6" t="s">
        <v>129</v>
      </c>
      <c r="H477" s="6" t="s">
        <v>197</v>
      </c>
      <c r="I477" s="27" t="n">
        <v>25</v>
      </c>
      <c r="J477" s="27" t="n">
        <v>0</v>
      </c>
      <c r="K477" s="27" t="n">
        <v>65</v>
      </c>
      <c r="L477" s="28" t="n">
        <f aca="false">I477+J477</f>
        <v>25</v>
      </c>
      <c r="M477" s="28" t="n">
        <f aca="false">L477+K477</f>
        <v>90</v>
      </c>
      <c r="N477" s="22" t="str">
        <f aca="false">IF(I477&gt;0,"Sí","No")</f>
        <v>Sí</v>
      </c>
      <c r="O477" s="22" t="str">
        <f aca="false">IF(J477&gt;0,"Sí","No")</f>
        <v>No</v>
      </c>
      <c r="P477" s="22" t="str">
        <f aca="false">IF(K477&gt;0,"Sí","No")</f>
        <v>Sí</v>
      </c>
      <c r="Q477" s="22" t="str">
        <f aca="false">IF(OR(I477&gt;0,J477&gt;0),"Sí","No")</f>
        <v>Sí</v>
      </c>
      <c r="R477" s="27" t="n">
        <v>1750</v>
      </c>
      <c r="S477" s="27" t="n">
        <v>2500</v>
      </c>
      <c r="T477" s="27"/>
      <c r="U477" s="27"/>
      <c r="V477" s="27" t="n">
        <v>3500</v>
      </c>
      <c r="W477" s="12" t="n">
        <f aca="false">IF(AND(I477&gt;0,R477&gt;0),(S477-R477)/R477,"")</f>
        <v>0.428571428571429</v>
      </c>
      <c r="X477" s="12" t="str">
        <f aca="false">IF(AND(J477&gt;0,T477&gt;0),(U477-T477)/T477,"")</f>
        <v/>
      </c>
      <c r="Y477" s="12" t="n">
        <f aca="false">IF(AND(K477&gt;0,V477&gt;0),(V477-Resumen!$B$7)/Resumen!$B$7,"")</f>
        <v>0.4</v>
      </c>
      <c r="Z477" s="28" t="n">
        <f aca="false">IF(AND(K477&gt;0,I477&gt;0,V477&gt;0,S477&gt;0),V477-S477,"")</f>
        <v>1000</v>
      </c>
      <c r="AA477" s="12" t="n">
        <f aca="false">IF(Z477&lt;&gt;"",Z477/S477,"")</f>
        <v>0.4</v>
      </c>
      <c r="AB477" s="28" t="str">
        <f aca="false">IF(AND(K477&gt;0,J477&gt;0,V477&gt;0,U477&gt;0),V477-U477,"")</f>
        <v/>
      </c>
      <c r="AC477" s="12" t="str">
        <f aca="false">IF(AB477&lt;&gt;"",AB477/U477,"")</f>
        <v/>
      </c>
      <c r="AD477" s="27" t="n">
        <v>0</v>
      </c>
      <c r="AE477" s="27" t="n">
        <v>3</v>
      </c>
      <c r="AF477" s="27" t="n">
        <v>0</v>
      </c>
      <c r="AG477" s="28" t="n">
        <f aca="false">AD477+AE477+AF477</f>
        <v>3</v>
      </c>
      <c r="AH477" s="12" t="n">
        <f aca="false">IF(AG477&gt;0,AD477/AG477,"")</f>
        <v>0</v>
      </c>
      <c r="AI477" s="27" t="n">
        <v>1</v>
      </c>
      <c r="AJ477" s="27" t="n">
        <v>1</v>
      </c>
      <c r="AK477" s="27" t="n">
        <v>0</v>
      </c>
      <c r="AL477" s="22" t="str">
        <f aca="false">IF(OR(AJ477&gt;0,AK477&gt;0),"Sí","No")</f>
        <v>Sí</v>
      </c>
      <c r="AM477" s="6" t="s">
        <v>397</v>
      </c>
      <c r="AN477" s="6"/>
      <c r="AO477" s="12" t="n">
        <f aca="false">IF(M477&gt;0,K477/M477,"")</f>
        <v>0.722222222222222</v>
      </c>
      <c r="AP477" s="22" t="str">
        <f aca="false">IF(M477&gt;=Resumen!$B$5,"Alto","Bajo")</f>
        <v>Alto</v>
      </c>
      <c r="AQ477" s="22" t="str">
        <f aca="false">IF(AO477&gt;=Resumen!$B$28,"Alto","Bajo")</f>
        <v>Alto</v>
      </c>
      <c r="AR477" s="22" t="str">
        <f aca="false">AP477&amp;" Potencial / "&amp;AQ477&amp;" Share"</f>
        <v>Alto Potencial / Alto Share</v>
      </c>
      <c r="AS477" s="22" t="str">
        <f aca="false">IF(Q477="Sí",IF(AO477&gt;=Resumen!$B$29,"Alto","Bajo"),"")</f>
        <v>Alto</v>
      </c>
      <c r="AT477" s="22" t="str">
        <f aca="false">IF(AS477&lt;&gt;"",AP477&amp;" Potencial / "&amp;AS477&amp;" Share","")</f>
        <v>Alto Potencial / Alto Share</v>
      </c>
      <c r="AU477" s="22" t="str">
        <f aca="false">IF(AH477="","Sin dato",IF(AH477-AO477&gt;Resumen!$B$6,"Sobre-exhibido",IF(AO477-AH477&gt;Resumen!$B$6,"Sub-exhibido","En línea")))</f>
        <v>Sub-exhibido</v>
      </c>
      <c r="AV477" s="22" t="n">
        <f aca="false">IF(AT477="","",IF(AT477="Alto Potencial / Bajo Share",1,IF(AT477="Alto Potencial / Alto Share",2,IF(AT477="Bajo Potencial / Alto Share",3,4))))</f>
        <v>2</v>
      </c>
      <c r="AW477" s="22" t="str">
        <f aca="false">IF(Q477="No","Sin competencia directa",IF(AV477=1,"1 - Foco Conquista (Alto Pot / Bajo Share)",IF(AV477=2,"2 - Foco Defensa (Alto Pot / Alto Share)",IF(AV477=3,"3 - Monitoreo (Bajo Pot / Alto Share)","4 - Baja Prioridad (Bajo Pot / Bajo Share)"))))</f>
        <v>2 - Foco Defensa (Alto Pot / Alto Share)</v>
      </c>
      <c r="AX477" s="12" t="str">
        <f aca="false">IF(OR(IFERROR(AND(W477&lt;&gt;"",Y477&lt;&gt;"",Y477-W477&gt;Resumen!$B$8),FALSE()),IFERROR(AND(X477&lt;&gt;"",Y477&lt;&gt;"",Y477-X477&gt;Resumen!$B$8),FALSE())),MAX(IF(IFERROR(AND(W477&lt;&gt;"",Y477&lt;&gt;"",Y477-W477&gt;Resumen!$B$8),FALSE()),Y477-W477,0),IF(IFERROR(AND(X477&lt;&gt;"",Y477&lt;&gt;"",Y477-X477&gt;Resumen!$B$8),FALSE()),Y477-X477,0)),"")</f>
        <v/>
      </c>
      <c r="AY477" s="22" t="str">
        <f aca="false">IF(OR(IFERROR(AND(W477&lt;&gt;"",Y477&lt;&gt;"",Y477-W477&gt;Resumen!$B$8),FALSE()),IFERROR(AND(X477&lt;&gt;"",Y477&lt;&gt;"",Y477-X477&gt;Resumen!$B$8),FALSE())),TRIM("Lays tiene mayor markup que "&amp;IF(IFERROR(AND(W477&lt;&gt;"",Y477&lt;&gt;"",Y477-W477&gt;Resumen!$B$8),FALSE()),"Quento ","")&amp;IF(IFERROR(AND(X477&lt;&gt;"",Y477&lt;&gt;"",Y477-X477&gt;Resumen!$B$8),FALSE()),"Julicroc ","")&amp;"en este PDV"),"")</f>
        <v/>
      </c>
      <c r="AZ477" s="22" t="str">
        <f aca="false">IF(COUNTIF('Plan Pehuamar - Lista'!$A$2:$A$167,A477)&gt;0,"Sí","No")</f>
        <v>No</v>
      </c>
      <c r="BA477" s="22" t="str">
        <f aca="false">IF(COUNTIF('Plan Combo 9+1'!$A$2:$A$226,A477)&gt;0,"Sí","No")</f>
        <v>No</v>
      </c>
      <c r="BB477" s="22" t="str">
        <f aca="false">IF(AH477="","No",IF(BA477="Sí",IF((AO477-AH477)&gt;Resumen!$B$6,"Sí","No"),IF((AO477-AH477)&gt;=Resumen!$B$132,"Sí","No")))</f>
        <v>Sí</v>
      </c>
      <c r="BC477" s="22" t="str">
        <f aca="false">IF(AND(N477="Sí",AL477="Sí",AI477=0),"Sí","No")</f>
        <v>No</v>
      </c>
      <c r="BD477" s="22" t="str">
        <f aca="false">IF(COUNTIF('Plan 9+1 (con Pehuamar)'!$A$2:$A$227,A477)&gt;0,"Sí","No")</f>
        <v>No</v>
      </c>
    </row>
    <row r="478" customFormat="false" ht="15" hidden="false" customHeight="true" outlineLevel="0" collapsed="false">
      <c r="A478" s="6" t="n">
        <v>400384</v>
      </c>
      <c r="B478" s="6" t="n">
        <v>3</v>
      </c>
      <c r="C478" s="6" t="n">
        <v>302</v>
      </c>
      <c r="D478" s="6" t="s">
        <v>254</v>
      </c>
      <c r="E478" s="6" t="s">
        <v>446</v>
      </c>
      <c r="F478" s="6" t="s">
        <v>273</v>
      </c>
      <c r="G478" s="6" t="s">
        <v>129</v>
      </c>
      <c r="H478" s="6" t="s">
        <v>197</v>
      </c>
      <c r="I478" s="27" t="n">
        <v>0</v>
      </c>
      <c r="J478" s="27" t="n">
        <v>0</v>
      </c>
      <c r="K478" s="27" t="n">
        <v>2.6</v>
      </c>
      <c r="L478" s="28" t="n">
        <f aca="false">I478+J478</f>
        <v>0</v>
      </c>
      <c r="M478" s="28" t="n">
        <f aca="false">L478+K478</f>
        <v>2.6</v>
      </c>
      <c r="N478" s="22" t="str">
        <f aca="false">IF(I478&gt;0,"Sí","No")</f>
        <v>No</v>
      </c>
      <c r="O478" s="22" t="str">
        <f aca="false">IF(J478&gt;0,"Sí","No")</f>
        <v>No</v>
      </c>
      <c r="P478" s="22" t="str">
        <f aca="false">IF(K478&gt;0,"Sí","No")</f>
        <v>Sí</v>
      </c>
      <c r="Q478" s="22" t="str">
        <f aca="false">IF(OR(I478&gt;0,J478&gt;0),"Sí","No")</f>
        <v>No</v>
      </c>
      <c r="R478" s="27"/>
      <c r="S478" s="27"/>
      <c r="T478" s="27"/>
      <c r="U478" s="27"/>
      <c r="V478" s="27"/>
      <c r="W478" s="12" t="str">
        <f aca="false">IF(AND(I478&gt;0,R478&gt;0),(S478-R478)/R478,"")</f>
        <v/>
      </c>
      <c r="X478" s="12" t="str">
        <f aca="false">IF(AND(J478&gt;0,T478&gt;0),(U478-T478)/T478,"")</f>
        <v/>
      </c>
      <c r="Y478" s="12" t="str">
        <f aca="false">IF(AND(K478&gt;0,V478&gt;0),(V478-Resumen!$B$7)/Resumen!$B$7,"")</f>
        <v/>
      </c>
      <c r="Z478" s="28" t="str">
        <f aca="false">IF(AND(K478&gt;0,I478&gt;0,V478&gt;0,S478&gt;0),V478-S478,"")</f>
        <v/>
      </c>
      <c r="AA478" s="12" t="str">
        <f aca="false">IF(Z478&lt;&gt;"",Z478/S478,"")</f>
        <v/>
      </c>
      <c r="AB478" s="28" t="str">
        <f aca="false">IF(AND(K478&gt;0,J478&gt;0,V478&gt;0,U478&gt;0),V478-U478,"")</f>
        <v/>
      </c>
      <c r="AC478" s="12" t="str">
        <f aca="false">IF(AB478&lt;&gt;"",AB478/U478,"")</f>
        <v/>
      </c>
      <c r="AD478" s="27" t="n">
        <v>0</v>
      </c>
      <c r="AE478" s="27" t="n">
        <v>0</v>
      </c>
      <c r="AF478" s="27" t="n">
        <v>0</v>
      </c>
      <c r="AG478" s="28" t="n">
        <f aca="false">AD478+AE478+AF478</f>
        <v>0</v>
      </c>
      <c r="AH478" s="12" t="str">
        <f aca="false">IF(AG478&gt;0,AD478/AG478,"")</f>
        <v/>
      </c>
      <c r="AI478" s="27" t="n">
        <v>0</v>
      </c>
      <c r="AJ478" s="27" t="n">
        <v>0</v>
      </c>
      <c r="AK478" s="27" t="n">
        <v>0</v>
      </c>
      <c r="AL478" s="22" t="str">
        <f aca="false">IF(OR(AJ478&gt;0,AK478&gt;0),"Sí","No")</f>
        <v>No</v>
      </c>
      <c r="AM478" s="6"/>
      <c r="AN478" s="6"/>
      <c r="AO478" s="12" t="n">
        <f aca="false">IF(M478&gt;0,K478/M478,"")</f>
        <v>1</v>
      </c>
      <c r="AP478" s="22" t="str">
        <f aca="false">IF(M478&gt;=Resumen!$B$5,"Alto","Bajo")</f>
        <v>Bajo</v>
      </c>
      <c r="AQ478" s="22" t="str">
        <f aca="false">IF(AO478&gt;=Resumen!$B$28,"Alto","Bajo")</f>
        <v>Alto</v>
      </c>
      <c r="AR478" s="22" t="str">
        <f aca="false">AP478&amp;" Potencial / "&amp;AQ478&amp;" Share"</f>
        <v>Bajo Potencial / Alto Share</v>
      </c>
      <c r="AS478" s="22" t="str">
        <f aca="false">IF(Q478="Sí",IF(AO478&gt;=Resumen!$B$29,"Alto","Bajo"),"")</f>
        <v/>
      </c>
      <c r="AT478" s="22" t="str">
        <f aca="false">IF(AS478&lt;&gt;"",AP478&amp;" Potencial / "&amp;AS478&amp;" Share","")</f>
        <v/>
      </c>
      <c r="AU478" s="22" t="str">
        <f aca="false">IF(AH478="","Sin dato",IF(AH478-AO478&gt;Resumen!$B$6,"Sobre-exhibido",IF(AO478-AH478&gt;Resumen!$B$6,"Sub-exhibido","En línea")))</f>
        <v>Sin dato</v>
      </c>
      <c r="AV478" s="22" t="str">
        <f aca="false">IF(AT478="","",IF(AT478="Alto Potencial / Bajo Share",1,IF(AT478="Alto Potencial / Alto Share",2,IF(AT478="Bajo Potencial / Alto Share",3,4))))</f>
        <v/>
      </c>
      <c r="AW478" s="22" t="str">
        <f aca="false">IF(Q478="No","Sin competencia directa",IF(AV478=1,"1 - Foco Conquista (Alto Pot / Bajo Share)",IF(AV478=2,"2 - Foco Defensa (Alto Pot / Alto Share)",IF(AV478=3,"3 - Monitoreo (Bajo Pot / Alto Share)","4 - Baja Prioridad (Bajo Pot / Bajo Share)"))))</f>
        <v>Sin competencia directa</v>
      </c>
      <c r="AX478" s="12" t="str">
        <f aca="false">IF(OR(IFERROR(AND(W478&lt;&gt;"",Y478&lt;&gt;"",Y478-W478&gt;Resumen!$B$8),FALSE()),IFERROR(AND(X478&lt;&gt;"",Y478&lt;&gt;"",Y478-X478&gt;Resumen!$B$8),FALSE())),MAX(IF(IFERROR(AND(W478&lt;&gt;"",Y478&lt;&gt;"",Y478-W478&gt;Resumen!$B$8),FALSE()),Y478-W478,0),IF(IFERROR(AND(X478&lt;&gt;"",Y478&lt;&gt;"",Y478-X478&gt;Resumen!$B$8),FALSE()),Y478-X478,0)),"")</f>
        <v/>
      </c>
      <c r="AY478" s="22" t="str">
        <f aca="false">IF(OR(IFERROR(AND(W478&lt;&gt;"",Y478&lt;&gt;"",Y478-W478&gt;Resumen!$B$8),FALSE()),IFERROR(AND(X478&lt;&gt;"",Y478&lt;&gt;"",Y478-X478&gt;Resumen!$B$8),FALSE())),TRIM("Lays tiene mayor markup que "&amp;IF(IFERROR(AND(W478&lt;&gt;"",Y478&lt;&gt;"",Y478-W478&gt;Resumen!$B$8),FALSE()),"Quento ","")&amp;IF(IFERROR(AND(X478&lt;&gt;"",Y478&lt;&gt;"",Y478-X478&gt;Resumen!$B$8),FALSE()),"Julicroc ","")&amp;"en este PDV"),"")</f>
        <v/>
      </c>
      <c r="AZ478" s="22" t="str">
        <f aca="false">IF(COUNTIF('Plan Pehuamar - Lista'!$A$2:$A$167,A478)&gt;0,"Sí","No")</f>
        <v>No</v>
      </c>
      <c r="BA478" s="22" t="str">
        <f aca="false">IF(COUNTIF('Plan Combo 9+1'!$A$2:$A$226,A478)&gt;0,"Sí","No")</f>
        <v>No</v>
      </c>
      <c r="BB478" s="22" t="str">
        <f aca="false">IF(AH478="","No",IF(BA478="Sí",IF((AO478-AH478)&gt;Resumen!$B$6,"Sí","No"),IF((AO478-AH478)&gt;=Resumen!$B$132,"Sí","No")))</f>
        <v>No</v>
      </c>
      <c r="BC478" s="22" t="str">
        <f aca="false">IF(AND(N478="Sí",AL478="Sí",AI478=0),"Sí","No")</f>
        <v>No</v>
      </c>
      <c r="BD478" s="22" t="str">
        <f aca="false">IF(COUNTIF('Plan 9+1 (con Pehuamar)'!$A$2:$A$227,A478)&gt;0,"Sí","No")</f>
        <v>No</v>
      </c>
    </row>
    <row r="479" customFormat="false" ht="15" hidden="false" customHeight="true" outlineLevel="0" collapsed="false">
      <c r="A479" s="6" t="n">
        <v>400408</v>
      </c>
      <c r="B479" s="6" t="n">
        <v>3</v>
      </c>
      <c r="C479" s="6" t="n">
        <v>302</v>
      </c>
      <c r="D479" s="6" t="s">
        <v>254</v>
      </c>
      <c r="E479" s="6" t="s">
        <v>686</v>
      </c>
      <c r="F479" s="6" t="s">
        <v>196</v>
      </c>
      <c r="G479" s="6" t="s">
        <v>129</v>
      </c>
      <c r="H479" s="6" t="s">
        <v>197</v>
      </c>
      <c r="I479" s="27" t="n">
        <v>0</v>
      </c>
      <c r="J479" s="27" t="n">
        <v>0</v>
      </c>
      <c r="K479" s="27" t="n">
        <v>3.1</v>
      </c>
      <c r="L479" s="28" t="n">
        <f aca="false">I479+J479</f>
        <v>0</v>
      </c>
      <c r="M479" s="28" t="n">
        <f aca="false">L479+K479</f>
        <v>3.1</v>
      </c>
      <c r="N479" s="22" t="str">
        <f aca="false">IF(I479&gt;0,"Sí","No")</f>
        <v>No</v>
      </c>
      <c r="O479" s="22" t="str">
        <f aca="false">IF(J479&gt;0,"Sí","No")</f>
        <v>No</v>
      </c>
      <c r="P479" s="22" t="str">
        <f aca="false">IF(K479&gt;0,"Sí","No")</f>
        <v>Sí</v>
      </c>
      <c r="Q479" s="22" t="str">
        <f aca="false">IF(OR(I479&gt;0,J479&gt;0),"Sí","No")</f>
        <v>No</v>
      </c>
      <c r="R479" s="27"/>
      <c r="S479" s="27"/>
      <c r="T479" s="27"/>
      <c r="U479" s="27"/>
      <c r="V479" s="27"/>
      <c r="W479" s="12" t="str">
        <f aca="false">IF(AND(I479&gt;0,R479&gt;0),(S479-R479)/R479,"")</f>
        <v/>
      </c>
      <c r="X479" s="12" t="str">
        <f aca="false">IF(AND(J479&gt;0,T479&gt;0),(U479-T479)/T479,"")</f>
        <v/>
      </c>
      <c r="Y479" s="12" t="str">
        <f aca="false">IF(AND(K479&gt;0,V479&gt;0),(V479-Resumen!$B$7)/Resumen!$B$7,"")</f>
        <v/>
      </c>
      <c r="Z479" s="28" t="str">
        <f aca="false">IF(AND(K479&gt;0,I479&gt;0,V479&gt;0,S479&gt;0),V479-S479,"")</f>
        <v/>
      </c>
      <c r="AA479" s="12" t="str">
        <f aca="false">IF(Z479&lt;&gt;"",Z479/S479,"")</f>
        <v/>
      </c>
      <c r="AB479" s="28" t="str">
        <f aca="false">IF(AND(K479&gt;0,J479&gt;0,V479&gt;0,U479&gt;0),V479-U479,"")</f>
        <v/>
      </c>
      <c r="AC479" s="12" t="str">
        <f aca="false">IF(AB479&lt;&gt;"",AB479/U479,"")</f>
        <v/>
      </c>
      <c r="AD479" s="27" t="n">
        <v>0</v>
      </c>
      <c r="AE479" s="27" t="n">
        <v>0</v>
      </c>
      <c r="AF479" s="27" t="n">
        <v>0</v>
      </c>
      <c r="AG479" s="28" t="n">
        <f aca="false">AD479+AE479+AF479</f>
        <v>0</v>
      </c>
      <c r="AH479" s="12" t="str">
        <f aca="false">IF(AG479&gt;0,AD479/AG479,"")</f>
        <v/>
      </c>
      <c r="AI479" s="27" t="n">
        <v>0</v>
      </c>
      <c r="AJ479" s="27" t="n">
        <v>0</v>
      </c>
      <c r="AK479" s="27" t="n">
        <v>0</v>
      </c>
      <c r="AL479" s="22" t="str">
        <f aca="false">IF(OR(AJ479&gt;0,AK479&gt;0),"Sí","No")</f>
        <v>No</v>
      </c>
      <c r="AM479" s="6"/>
      <c r="AN479" s="6"/>
      <c r="AO479" s="12" t="n">
        <f aca="false">IF(M479&gt;0,K479/M479,"")</f>
        <v>1</v>
      </c>
      <c r="AP479" s="22" t="str">
        <f aca="false">IF(M479&gt;=Resumen!$B$5,"Alto","Bajo")</f>
        <v>Bajo</v>
      </c>
      <c r="AQ479" s="22" t="str">
        <f aca="false">IF(AO479&gt;=Resumen!$B$28,"Alto","Bajo")</f>
        <v>Alto</v>
      </c>
      <c r="AR479" s="22" t="str">
        <f aca="false">AP479&amp;" Potencial / "&amp;AQ479&amp;" Share"</f>
        <v>Bajo Potencial / Alto Share</v>
      </c>
      <c r="AS479" s="22" t="str">
        <f aca="false">IF(Q479="Sí",IF(AO479&gt;=Resumen!$B$29,"Alto","Bajo"),"")</f>
        <v/>
      </c>
      <c r="AT479" s="22" t="str">
        <f aca="false">IF(AS479&lt;&gt;"",AP479&amp;" Potencial / "&amp;AS479&amp;" Share","")</f>
        <v/>
      </c>
      <c r="AU479" s="22" t="str">
        <f aca="false">IF(AH479="","Sin dato",IF(AH479-AO479&gt;Resumen!$B$6,"Sobre-exhibido",IF(AO479-AH479&gt;Resumen!$B$6,"Sub-exhibido","En línea")))</f>
        <v>Sin dato</v>
      </c>
      <c r="AV479" s="22" t="str">
        <f aca="false">IF(AT479="","",IF(AT479="Alto Potencial / Bajo Share",1,IF(AT479="Alto Potencial / Alto Share",2,IF(AT479="Bajo Potencial / Alto Share",3,4))))</f>
        <v/>
      </c>
      <c r="AW479" s="22" t="str">
        <f aca="false">IF(Q479="No","Sin competencia directa",IF(AV479=1,"1 - Foco Conquista (Alto Pot / Bajo Share)",IF(AV479=2,"2 - Foco Defensa (Alto Pot / Alto Share)",IF(AV479=3,"3 - Monitoreo (Bajo Pot / Alto Share)","4 - Baja Prioridad (Bajo Pot / Bajo Share)"))))</f>
        <v>Sin competencia directa</v>
      </c>
      <c r="AX479" s="12" t="str">
        <f aca="false">IF(OR(IFERROR(AND(W479&lt;&gt;"",Y479&lt;&gt;"",Y479-W479&gt;Resumen!$B$8),FALSE()),IFERROR(AND(X479&lt;&gt;"",Y479&lt;&gt;"",Y479-X479&gt;Resumen!$B$8),FALSE())),MAX(IF(IFERROR(AND(W479&lt;&gt;"",Y479&lt;&gt;"",Y479-W479&gt;Resumen!$B$8),FALSE()),Y479-W479,0),IF(IFERROR(AND(X479&lt;&gt;"",Y479&lt;&gt;"",Y479-X479&gt;Resumen!$B$8),FALSE()),Y479-X479,0)),"")</f>
        <v/>
      </c>
      <c r="AY479" s="22" t="str">
        <f aca="false">IF(OR(IFERROR(AND(W479&lt;&gt;"",Y479&lt;&gt;"",Y479-W479&gt;Resumen!$B$8),FALSE()),IFERROR(AND(X479&lt;&gt;"",Y479&lt;&gt;"",Y479-X479&gt;Resumen!$B$8),FALSE())),TRIM("Lays tiene mayor markup que "&amp;IF(IFERROR(AND(W479&lt;&gt;"",Y479&lt;&gt;"",Y479-W479&gt;Resumen!$B$8),FALSE()),"Quento ","")&amp;IF(IFERROR(AND(X479&lt;&gt;"",Y479&lt;&gt;"",Y479-X479&gt;Resumen!$B$8),FALSE()),"Julicroc ","")&amp;"en este PDV"),"")</f>
        <v/>
      </c>
      <c r="AZ479" s="22" t="str">
        <f aca="false">IF(COUNTIF('Plan Pehuamar - Lista'!$A$2:$A$167,A479)&gt;0,"Sí","No")</f>
        <v>No</v>
      </c>
      <c r="BA479" s="22" t="str">
        <f aca="false">IF(COUNTIF('Plan Combo 9+1'!$A$2:$A$226,A479)&gt;0,"Sí","No")</f>
        <v>No</v>
      </c>
      <c r="BB479" s="22" t="str">
        <f aca="false">IF(AH479="","No",IF(BA479="Sí",IF((AO479-AH479)&gt;Resumen!$B$6,"Sí","No"),IF((AO479-AH479)&gt;=Resumen!$B$132,"Sí","No")))</f>
        <v>No</v>
      </c>
      <c r="BC479" s="22" t="str">
        <f aca="false">IF(AND(N479="Sí",AL479="Sí",AI479=0),"Sí","No")</f>
        <v>No</v>
      </c>
      <c r="BD479" s="22" t="str">
        <f aca="false">IF(COUNTIF('Plan 9+1 (con Pehuamar)'!$A$2:$A$227,A479)&gt;0,"Sí","No")</f>
        <v>No</v>
      </c>
    </row>
    <row r="480" customFormat="false" ht="15" hidden="false" customHeight="true" outlineLevel="0" collapsed="false">
      <c r="A480" s="6" t="n">
        <v>400443</v>
      </c>
      <c r="B480" s="6" t="n">
        <v>3</v>
      </c>
      <c r="C480" s="6" t="n">
        <v>302</v>
      </c>
      <c r="D480" s="6" t="s">
        <v>254</v>
      </c>
      <c r="E480" s="6" t="s">
        <v>687</v>
      </c>
      <c r="F480" s="6" t="s">
        <v>196</v>
      </c>
      <c r="G480" s="6" t="s">
        <v>129</v>
      </c>
      <c r="H480" s="6" t="s">
        <v>197</v>
      </c>
      <c r="I480" s="27" t="n">
        <v>0</v>
      </c>
      <c r="J480" s="27" t="n">
        <v>0</v>
      </c>
      <c r="K480" s="27" t="n">
        <v>3.1</v>
      </c>
      <c r="L480" s="28" t="n">
        <f aca="false">I480+J480</f>
        <v>0</v>
      </c>
      <c r="M480" s="28" t="n">
        <f aca="false">L480+K480</f>
        <v>3.1</v>
      </c>
      <c r="N480" s="22" t="str">
        <f aca="false">IF(I480&gt;0,"Sí","No")</f>
        <v>No</v>
      </c>
      <c r="O480" s="22" t="str">
        <f aca="false">IF(J480&gt;0,"Sí","No")</f>
        <v>No</v>
      </c>
      <c r="P480" s="22" t="str">
        <f aca="false">IF(K480&gt;0,"Sí","No")</f>
        <v>Sí</v>
      </c>
      <c r="Q480" s="22" t="str">
        <f aca="false">IF(OR(I480&gt;0,J480&gt;0),"Sí","No")</f>
        <v>No</v>
      </c>
      <c r="R480" s="27"/>
      <c r="S480" s="27"/>
      <c r="T480" s="27"/>
      <c r="U480" s="27"/>
      <c r="V480" s="27"/>
      <c r="W480" s="12" t="str">
        <f aca="false">IF(AND(I480&gt;0,R480&gt;0),(S480-R480)/R480,"")</f>
        <v/>
      </c>
      <c r="X480" s="12" t="str">
        <f aca="false">IF(AND(J480&gt;0,T480&gt;0),(U480-T480)/T480,"")</f>
        <v/>
      </c>
      <c r="Y480" s="12" t="str">
        <f aca="false">IF(AND(K480&gt;0,V480&gt;0),(V480-Resumen!$B$7)/Resumen!$B$7,"")</f>
        <v/>
      </c>
      <c r="Z480" s="28" t="str">
        <f aca="false">IF(AND(K480&gt;0,I480&gt;0,V480&gt;0,S480&gt;0),V480-S480,"")</f>
        <v/>
      </c>
      <c r="AA480" s="12" t="str">
        <f aca="false">IF(Z480&lt;&gt;"",Z480/S480,"")</f>
        <v/>
      </c>
      <c r="AB480" s="28" t="str">
        <f aca="false">IF(AND(K480&gt;0,J480&gt;0,V480&gt;0,U480&gt;0),V480-U480,"")</f>
        <v/>
      </c>
      <c r="AC480" s="12" t="str">
        <f aca="false">IF(AB480&lt;&gt;"",AB480/U480,"")</f>
        <v/>
      </c>
      <c r="AD480" s="27" t="n">
        <v>0</v>
      </c>
      <c r="AE480" s="27" t="n">
        <v>0</v>
      </c>
      <c r="AF480" s="27" t="n">
        <v>0</v>
      </c>
      <c r="AG480" s="28" t="n">
        <f aca="false">AD480+AE480+AF480</f>
        <v>0</v>
      </c>
      <c r="AH480" s="12" t="str">
        <f aca="false">IF(AG480&gt;0,AD480/AG480,"")</f>
        <v/>
      </c>
      <c r="AI480" s="27" t="n">
        <v>0</v>
      </c>
      <c r="AJ480" s="27" t="n">
        <v>0</v>
      </c>
      <c r="AK480" s="27" t="n">
        <v>0</v>
      </c>
      <c r="AL480" s="22" t="str">
        <f aca="false">IF(OR(AJ480&gt;0,AK480&gt;0),"Sí","No")</f>
        <v>No</v>
      </c>
      <c r="AM480" s="6"/>
      <c r="AN480" s="6"/>
      <c r="AO480" s="12" t="n">
        <f aca="false">IF(M480&gt;0,K480/M480,"")</f>
        <v>1</v>
      </c>
      <c r="AP480" s="22" t="str">
        <f aca="false">IF(M480&gt;=Resumen!$B$5,"Alto","Bajo")</f>
        <v>Bajo</v>
      </c>
      <c r="AQ480" s="22" t="str">
        <f aca="false">IF(AO480&gt;=Resumen!$B$28,"Alto","Bajo")</f>
        <v>Alto</v>
      </c>
      <c r="AR480" s="22" t="str">
        <f aca="false">AP480&amp;" Potencial / "&amp;AQ480&amp;" Share"</f>
        <v>Bajo Potencial / Alto Share</v>
      </c>
      <c r="AS480" s="22" t="str">
        <f aca="false">IF(Q480="Sí",IF(AO480&gt;=Resumen!$B$29,"Alto","Bajo"),"")</f>
        <v/>
      </c>
      <c r="AT480" s="22" t="str">
        <f aca="false">IF(AS480&lt;&gt;"",AP480&amp;" Potencial / "&amp;AS480&amp;" Share","")</f>
        <v/>
      </c>
      <c r="AU480" s="22" t="str">
        <f aca="false">IF(AH480="","Sin dato",IF(AH480-AO480&gt;Resumen!$B$6,"Sobre-exhibido",IF(AO480-AH480&gt;Resumen!$B$6,"Sub-exhibido","En línea")))</f>
        <v>Sin dato</v>
      </c>
      <c r="AV480" s="22" t="str">
        <f aca="false">IF(AT480="","",IF(AT480="Alto Potencial / Bajo Share",1,IF(AT480="Alto Potencial / Alto Share",2,IF(AT480="Bajo Potencial / Alto Share",3,4))))</f>
        <v/>
      </c>
      <c r="AW480" s="22" t="str">
        <f aca="false">IF(Q480="No","Sin competencia directa",IF(AV480=1,"1 - Foco Conquista (Alto Pot / Bajo Share)",IF(AV480=2,"2 - Foco Defensa (Alto Pot / Alto Share)",IF(AV480=3,"3 - Monitoreo (Bajo Pot / Alto Share)","4 - Baja Prioridad (Bajo Pot / Bajo Share)"))))</f>
        <v>Sin competencia directa</v>
      </c>
      <c r="AX480" s="12" t="str">
        <f aca="false">IF(OR(IFERROR(AND(W480&lt;&gt;"",Y480&lt;&gt;"",Y480-W480&gt;Resumen!$B$8),FALSE()),IFERROR(AND(X480&lt;&gt;"",Y480&lt;&gt;"",Y480-X480&gt;Resumen!$B$8),FALSE())),MAX(IF(IFERROR(AND(W480&lt;&gt;"",Y480&lt;&gt;"",Y480-W480&gt;Resumen!$B$8),FALSE()),Y480-W480,0),IF(IFERROR(AND(X480&lt;&gt;"",Y480&lt;&gt;"",Y480-X480&gt;Resumen!$B$8),FALSE()),Y480-X480,0)),"")</f>
        <v/>
      </c>
      <c r="AY480" s="22" t="str">
        <f aca="false">IF(OR(IFERROR(AND(W480&lt;&gt;"",Y480&lt;&gt;"",Y480-W480&gt;Resumen!$B$8),FALSE()),IFERROR(AND(X480&lt;&gt;"",Y480&lt;&gt;"",Y480-X480&gt;Resumen!$B$8),FALSE())),TRIM("Lays tiene mayor markup que "&amp;IF(IFERROR(AND(W480&lt;&gt;"",Y480&lt;&gt;"",Y480-W480&gt;Resumen!$B$8),FALSE()),"Quento ","")&amp;IF(IFERROR(AND(X480&lt;&gt;"",Y480&lt;&gt;"",Y480-X480&gt;Resumen!$B$8),FALSE()),"Julicroc ","")&amp;"en este PDV"),"")</f>
        <v/>
      </c>
      <c r="AZ480" s="22" t="str">
        <f aca="false">IF(COUNTIF('Plan Pehuamar - Lista'!$A$2:$A$167,A480)&gt;0,"Sí","No")</f>
        <v>No</v>
      </c>
      <c r="BA480" s="22" t="str">
        <f aca="false">IF(COUNTIF('Plan Combo 9+1'!$A$2:$A$226,A480)&gt;0,"Sí","No")</f>
        <v>No</v>
      </c>
      <c r="BB480" s="22" t="str">
        <f aca="false">IF(AH480="","No",IF(BA480="Sí",IF((AO480-AH480)&gt;Resumen!$B$6,"Sí","No"),IF((AO480-AH480)&gt;=Resumen!$B$132,"Sí","No")))</f>
        <v>No</v>
      </c>
      <c r="BC480" s="22" t="str">
        <f aca="false">IF(AND(N480="Sí",AL480="Sí",AI480=0),"Sí","No")</f>
        <v>No</v>
      </c>
      <c r="BD480" s="22" t="str">
        <f aca="false">IF(COUNTIF('Plan 9+1 (con Pehuamar)'!$A$2:$A$227,A480)&gt;0,"Sí","No")</f>
        <v>No</v>
      </c>
    </row>
    <row r="481" customFormat="false" ht="15" hidden="false" customHeight="true" outlineLevel="0" collapsed="false">
      <c r="A481" s="6" t="n">
        <v>400455</v>
      </c>
      <c r="B481" s="6" t="n">
        <v>3</v>
      </c>
      <c r="C481" s="6" t="n">
        <v>302</v>
      </c>
      <c r="D481" s="6" t="s">
        <v>254</v>
      </c>
      <c r="E481" s="6" t="s">
        <v>688</v>
      </c>
      <c r="F481" s="6" t="s">
        <v>273</v>
      </c>
      <c r="G481" s="6" t="s">
        <v>129</v>
      </c>
      <c r="H481" s="6" t="s">
        <v>197</v>
      </c>
      <c r="I481" s="27" t="n">
        <v>0</v>
      </c>
      <c r="J481" s="27" t="n">
        <v>0</v>
      </c>
      <c r="K481" s="27" t="n">
        <v>1.1</v>
      </c>
      <c r="L481" s="28" t="n">
        <f aca="false">I481+J481</f>
        <v>0</v>
      </c>
      <c r="M481" s="28" t="n">
        <f aca="false">L481+K481</f>
        <v>1.1</v>
      </c>
      <c r="N481" s="22" t="str">
        <f aca="false">IF(I481&gt;0,"Sí","No")</f>
        <v>No</v>
      </c>
      <c r="O481" s="22" t="str">
        <f aca="false">IF(J481&gt;0,"Sí","No")</f>
        <v>No</v>
      </c>
      <c r="P481" s="22" t="str">
        <f aca="false">IF(K481&gt;0,"Sí","No")</f>
        <v>Sí</v>
      </c>
      <c r="Q481" s="22" t="str">
        <f aca="false">IF(OR(I481&gt;0,J481&gt;0),"Sí","No")</f>
        <v>No</v>
      </c>
      <c r="R481" s="27"/>
      <c r="S481" s="27"/>
      <c r="T481" s="27"/>
      <c r="U481" s="27"/>
      <c r="V481" s="27"/>
      <c r="W481" s="12" t="str">
        <f aca="false">IF(AND(I481&gt;0,R481&gt;0),(S481-R481)/R481,"")</f>
        <v/>
      </c>
      <c r="X481" s="12" t="str">
        <f aca="false">IF(AND(J481&gt;0,T481&gt;0),(U481-T481)/T481,"")</f>
        <v/>
      </c>
      <c r="Y481" s="12" t="str">
        <f aca="false">IF(AND(K481&gt;0,V481&gt;0),(V481-Resumen!$B$7)/Resumen!$B$7,"")</f>
        <v/>
      </c>
      <c r="Z481" s="28" t="str">
        <f aca="false">IF(AND(K481&gt;0,I481&gt;0,V481&gt;0,S481&gt;0),V481-S481,"")</f>
        <v/>
      </c>
      <c r="AA481" s="12" t="str">
        <f aca="false">IF(Z481&lt;&gt;"",Z481/S481,"")</f>
        <v/>
      </c>
      <c r="AB481" s="28" t="str">
        <f aca="false">IF(AND(K481&gt;0,J481&gt;0,V481&gt;0,U481&gt;0),V481-U481,"")</f>
        <v/>
      </c>
      <c r="AC481" s="12" t="str">
        <f aca="false">IF(AB481&lt;&gt;"",AB481/U481,"")</f>
        <v/>
      </c>
      <c r="AD481" s="27" t="n">
        <v>0</v>
      </c>
      <c r="AE481" s="27" t="n">
        <v>0</v>
      </c>
      <c r="AF481" s="27" t="n">
        <v>0</v>
      </c>
      <c r="AG481" s="28" t="n">
        <f aca="false">AD481+AE481+AF481</f>
        <v>0</v>
      </c>
      <c r="AH481" s="12" t="str">
        <f aca="false">IF(AG481&gt;0,AD481/AG481,"")</f>
        <v/>
      </c>
      <c r="AI481" s="27" t="n">
        <v>0</v>
      </c>
      <c r="AJ481" s="27" t="n">
        <v>0</v>
      </c>
      <c r="AK481" s="27" t="n">
        <v>0</v>
      </c>
      <c r="AL481" s="22" t="str">
        <f aca="false">IF(OR(AJ481&gt;0,AK481&gt;0),"Sí","No")</f>
        <v>No</v>
      </c>
      <c r="AM481" s="6"/>
      <c r="AN481" s="6"/>
      <c r="AO481" s="12" t="n">
        <f aca="false">IF(M481&gt;0,K481/M481,"")</f>
        <v>1</v>
      </c>
      <c r="AP481" s="22" t="str">
        <f aca="false">IF(M481&gt;=Resumen!$B$5,"Alto","Bajo")</f>
        <v>Bajo</v>
      </c>
      <c r="AQ481" s="22" t="str">
        <f aca="false">IF(AO481&gt;=Resumen!$B$28,"Alto","Bajo")</f>
        <v>Alto</v>
      </c>
      <c r="AR481" s="22" t="str">
        <f aca="false">AP481&amp;" Potencial / "&amp;AQ481&amp;" Share"</f>
        <v>Bajo Potencial / Alto Share</v>
      </c>
      <c r="AS481" s="22" t="str">
        <f aca="false">IF(Q481="Sí",IF(AO481&gt;=Resumen!$B$29,"Alto","Bajo"),"")</f>
        <v/>
      </c>
      <c r="AT481" s="22" t="str">
        <f aca="false">IF(AS481&lt;&gt;"",AP481&amp;" Potencial / "&amp;AS481&amp;" Share","")</f>
        <v/>
      </c>
      <c r="AU481" s="22" t="str">
        <f aca="false">IF(AH481="","Sin dato",IF(AH481-AO481&gt;Resumen!$B$6,"Sobre-exhibido",IF(AO481-AH481&gt;Resumen!$B$6,"Sub-exhibido","En línea")))</f>
        <v>Sin dato</v>
      </c>
      <c r="AV481" s="22" t="str">
        <f aca="false">IF(AT481="","",IF(AT481="Alto Potencial / Bajo Share",1,IF(AT481="Alto Potencial / Alto Share",2,IF(AT481="Bajo Potencial / Alto Share",3,4))))</f>
        <v/>
      </c>
      <c r="AW481" s="22" t="str">
        <f aca="false">IF(Q481="No","Sin competencia directa",IF(AV481=1,"1 - Foco Conquista (Alto Pot / Bajo Share)",IF(AV481=2,"2 - Foco Defensa (Alto Pot / Alto Share)",IF(AV481=3,"3 - Monitoreo (Bajo Pot / Alto Share)","4 - Baja Prioridad (Bajo Pot / Bajo Share)"))))</f>
        <v>Sin competencia directa</v>
      </c>
      <c r="AX481" s="12" t="str">
        <f aca="false">IF(OR(IFERROR(AND(W481&lt;&gt;"",Y481&lt;&gt;"",Y481-W481&gt;Resumen!$B$8),FALSE()),IFERROR(AND(X481&lt;&gt;"",Y481&lt;&gt;"",Y481-X481&gt;Resumen!$B$8),FALSE())),MAX(IF(IFERROR(AND(W481&lt;&gt;"",Y481&lt;&gt;"",Y481-W481&gt;Resumen!$B$8),FALSE()),Y481-W481,0),IF(IFERROR(AND(X481&lt;&gt;"",Y481&lt;&gt;"",Y481-X481&gt;Resumen!$B$8),FALSE()),Y481-X481,0)),"")</f>
        <v/>
      </c>
      <c r="AY481" s="22" t="str">
        <f aca="false">IF(OR(IFERROR(AND(W481&lt;&gt;"",Y481&lt;&gt;"",Y481-W481&gt;Resumen!$B$8),FALSE()),IFERROR(AND(X481&lt;&gt;"",Y481&lt;&gt;"",Y481-X481&gt;Resumen!$B$8),FALSE())),TRIM("Lays tiene mayor markup que "&amp;IF(IFERROR(AND(W481&lt;&gt;"",Y481&lt;&gt;"",Y481-W481&gt;Resumen!$B$8),FALSE()),"Quento ","")&amp;IF(IFERROR(AND(X481&lt;&gt;"",Y481&lt;&gt;"",Y481-X481&gt;Resumen!$B$8),FALSE()),"Julicroc ","")&amp;"en este PDV"),"")</f>
        <v/>
      </c>
      <c r="AZ481" s="22" t="str">
        <f aca="false">IF(COUNTIF('Plan Pehuamar - Lista'!$A$2:$A$167,A481)&gt;0,"Sí","No")</f>
        <v>No</v>
      </c>
      <c r="BA481" s="22" t="str">
        <f aca="false">IF(COUNTIF('Plan Combo 9+1'!$A$2:$A$226,A481)&gt;0,"Sí","No")</f>
        <v>No</v>
      </c>
      <c r="BB481" s="22" t="str">
        <f aca="false">IF(AH481="","No",IF(BA481="Sí",IF((AO481-AH481)&gt;Resumen!$B$6,"Sí","No"),IF((AO481-AH481)&gt;=Resumen!$B$132,"Sí","No")))</f>
        <v>No</v>
      </c>
      <c r="BC481" s="22" t="str">
        <f aca="false">IF(AND(N481="Sí",AL481="Sí",AI481=0),"Sí","No")</f>
        <v>No</v>
      </c>
      <c r="BD481" s="22" t="str">
        <f aca="false">IF(COUNTIF('Plan 9+1 (con Pehuamar)'!$A$2:$A$227,A481)&gt;0,"Sí","No")</f>
        <v>No</v>
      </c>
    </row>
    <row r="482" customFormat="false" ht="15" hidden="false" customHeight="true" outlineLevel="0" collapsed="false">
      <c r="A482" s="6" t="n">
        <v>400464</v>
      </c>
      <c r="B482" s="6" t="n">
        <v>3</v>
      </c>
      <c r="C482" s="6" t="n">
        <v>302</v>
      </c>
      <c r="D482" s="6" t="s">
        <v>254</v>
      </c>
      <c r="E482" s="6" t="s">
        <v>689</v>
      </c>
      <c r="F482" s="6" t="s">
        <v>196</v>
      </c>
      <c r="G482" s="6" t="s">
        <v>129</v>
      </c>
      <c r="H482" s="6" t="s">
        <v>197</v>
      </c>
      <c r="I482" s="27" t="n">
        <v>35</v>
      </c>
      <c r="J482" s="27" t="n">
        <v>0</v>
      </c>
      <c r="K482" s="27" t="n">
        <v>10</v>
      </c>
      <c r="L482" s="28" t="n">
        <f aca="false">I482+J482</f>
        <v>35</v>
      </c>
      <c r="M482" s="28" t="n">
        <f aca="false">L482+K482</f>
        <v>45</v>
      </c>
      <c r="N482" s="22" t="str">
        <f aca="false">IF(I482&gt;0,"Sí","No")</f>
        <v>Sí</v>
      </c>
      <c r="O482" s="22" t="str">
        <f aca="false">IF(J482&gt;0,"Sí","No")</f>
        <v>No</v>
      </c>
      <c r="P482" s="22" t="str">
        <f aca="false">IF(K482&gt;0,"Sí","No")</f>
        <v>Sí</v>
      </c>
      <c r="Q482" s="22" t="str">
        <f aca="false">IF(OR(I482&gt;0,J482&gt;0),"Sí","No")</f>
        <v>Sí</v>
      </c>
      <c r="R482" s="27" t="n">
        <v>2600</v>
      </c>
      <c r="S482" s="27" t="n">
        <v>2500</v>
      </c>
      <c r="T482" s="27"/>
      <c r="U482" s="27"/>
      <c r="V482" s="27" t="n">
        <v>3200</v>
      </c>
      <c r="W482" s="12" t="n">
        <f aca="false">IF(AND(I482&gt;0,R482&gt;0),(S482-R482)/R482,"")</f>
        <v>-0.0384615384615385</v>
      </c>
      <c r="X482" s="12" t="str">
        <f aca="false">IF(AND(J482&gt;0,T482&gt;0),(U482-T482)/T482,"")</f>
        <v/>
      </c>
      <c r="Y482" s="12" t="n">
        <f aca="false">IF(AND(K482&gt;0,V482&gt;0),(V482-Resumen!$B$7)/Resumen!$B$7,"")</f>
        <v>0.28</v>
      </c>
      <c r="Z482" s="28" t="n">
        <f aca="false">IF(AND(K482&gt;0,I482&gt;0,V482&gt;0,S482&gt;0),V482-S482,"")</f>
        <v>700</v>
      </c>
      <c r="AA482" s="12" t="n">
        <f aca="false">IF(Z482&lt;&gt;"",Z482/S482,"")</f>
        <v>0.28</v>
      </c>
      <c r="AB482" s="28" t="str">
        <f aca="false">IF(AND(K482&gt;0,J482&gt;0,V482&gt;0,U482&gt;0),V482-U482,"")</f>
        <v/>
      </c>
      <c r="AC482" s="12" t="str">
        <f aca="false">IF(AB482&lt;&gt;"",AB482/U482,"")</f>
        <v/>
      </c>
      <c r="AD482" s="27" t="n">
        <v>0</v>
      </c>
      <c r="AE482" s="27" t="n">
        <v>3</v>
      </c>
      <c r="AF482" s="27" t="n">
        <v>0</v>
      </c>
      <c r="AG482" s="28" t="n">
        <f aca="false">AD482+AE482+AF482</f>
        <v>3</v>
      </c>
      <c r="AH482" s="12" t="n">
        <f aca="false">IF(AG482&gt;0,AD482/AG482,"")</f>
        <v>0</v>
      </c>
      <c r="AI482" s="27" t="n">
        <v>0</v>
      </c>
      <c r="AJ482" s="27" t="n">
        <v>1</v>
      </c>
      <c r="AK482" s="27" t="n">
        <v>0</v>
      </c>
      <c r="AL482" s="22" t="str">
        <f aca="false">IF(OR(AJ482&gt;0,AK482&gt;0),"Sí","No")</f>
        <v>Sí</v>
      </c>
      <c r="AM482" s="6" t="s">
        <v>397</v>
      </c>
      <c r="AN482" s="6"/>
      <c r="AO482" s="12" t="n">
        <f aca="false">IF(M482&gt;0,K482/M482,"")</f>
        <v>0.222222222222222</v>
      </c>
      <c r="AP482" s="22" t="str">
        <f aca="false">IF(M482&gt;=Resumen!$B$5,"Alto","Bajo")</f>
        <v>Alto</v>
      </c>
      <c r="AQ482" s="22" t="str">
        <f aca="false">IF(AO482&gt;=Resumen!$B$28,"Alto","Bajo")</f>
        <v>Bajo</v>
      </c>
      <c r="AR482" s="22" t="str">
        <f aca="false">AP482&amp;" Potencial / "&amp;AQ482&amp;" Share"</f>
        <v>Alto Potencial / Bajo Share</v>
      </c>
      <c r="AS482" s="22" t="str">
        <f aca="false">IF(Q482="Sí",IF(AO482&gt;=Resumen!$B$29,"Alto","Bajo"),"")</f>
        <v>Bajo</v>
      </c>
      <c r="AT482" s="22" t="str">
        <f aca="false">IF(AS482&lt;&gt;"",AP482&amp;" Potencial / "&amp;AS482&amp;" Share","")</f>
        <v>Alto Potencial / Bajo Share</v>
      </c>
      <c r="AU482" s="22" t="str">
        <f aca="false">IF(AH482="","Sin dato",IF(AH482-AO482&gt;Resumen!$B$6,"Sobre-exhibido",IF(AO482-AH482&gt;Resumen!$B$6,"Sub-exhibido","En línea")))</f>
        <v>Sub-exhibido</v>
      </c>
      <c r="AV482" s="22" t="n">
        <f aca="false">IF(AT482="","",IF(AT482="Alto Potencial / Bajo Share",1,IF(AT482="Alto Potencial / Alto Share",2,IF(AT482="Bajo Potencial / Alto Share",3,4))))</f>
        <v>1</v>
      </c>
      <c r="AW482" s="22" t="str">
        <f aca="false">IF(Q482="No","Sin competencia directa",IF(AV482=1,"1 - Foco Conquista (Alto Pot / Bajo Share)",IF(AV482=2,"2 - Foco Defensa (Alto Pot / Alto Share)",IF(AV482=3,"3 - Monitoreo (Bajo Pot / Alto Share)","4 - Baja Prioridad (Bajo Pot / Bajo Share)"))))</f>
        <v>1 - Foco Conquista (Alto Pot / Bajo Share)</v>
      </c>
      <c r="AX482" s="12" t="n">
        <f aca="false">IF(OR(IFERROR(AND(W482&lt;&gt;"",Y482&lt;&gt;"",Y482-W482&gt;Resumen!$B$8),FALSE()),IFERROR(AND(X482&lt;&gt;"",Y482&lt;&gt;"",Y482-X482&gt;Resumen!$B$8),FALSE())),MAX(IF(IFERROR(AND(W482&lt;&gt;"",Y482&lt;&gt;"",Y482-W482&gt;Resumen!$B$8),FALSE()),Y482-W482,0),IF(IFERROR(AND(X482&lt;&gt;"",Y482&lt;&gt;"",Y482-X482&gt;Resumen!$B$8),FALSE()),Y482-X482,0)),"")</f>
        <v>0.318461538461538</v>
      </c>
      <c r="AY482" s="22" t="str">
        <f aca="false">IF(OR(IFERROR(AND(W482&lt;&gt;"",Y482&lt;&gt;"",Y482-W482&gt;Resumen!$B$8),FALSE()),IFERROR(AND(X482&lt;&gt;"",Y482&lt;&gt;"",Y482-X482&gt;Resumen!$B$8),FALSE())),TRIM("Lays tiene mayor markup que "&amp;IF(IFERROR(AND(W482&lt;&gt;"",Y482&lt;&gt;"",Y482-W482&gt;Resumen!$B$8),FALSE()),"Quento ","")&amp;IF(IFERROR(AND(X482&lt;&gt;"",Y482&lt;&gt;"",Y482-X482&gt;Resumen!$B$8),FALSE()),"Julicroc ","")&amp;"en este PDV"),"")</f>
        <v>Lays tiene mayor markup que Quento en este PDV</v>
      </c>
      <c r="AZ482" s="22" t="str">
        <f aca="false">IF(COUNTIF('Plan Pehuamar - Lista'!$A$2:$A$167,A482)&gt;0,"Sí","No")</f>
        <v>No</v>
      </c>
      <c r="BA482" s="22" t="str">
        <f aca="false">IF(COUNTIF('Plan Combo 9+1'!$A$2:$A$226,A482)&gt;0,"Sí","No")</f>
        <v>Sí</v>
      </c>
      <c r="BB482" s="22" t="str">
        <f aca="false">IF(AH482="","No",IF(BA482="Sí",IF((AO482-AH482)&gt;Resumen!$B$6,"Sí","No"),IF((AO482-AH482)&gt;=Resumen!$B$132,"Sí","No")))</f>
        <v>Sí</v>
      </c>
      <c r="BC482" s="22" t="str">
        <f aca="false">IF(AND(N482="Sí",AL482="Sí",AI482=0),"Sí","No")</f>
        <v>Sí</v>
      </c>
      <c r="BD482" s="22" t="str">
        <f aca="false">IF(COUNTIF('Plan 9+1 (con Pehuamar)'!$A$2:$A$227,A482)&gt;0,"Sí","No")</f>
        <v>Sí</v>
      </c>
    </row>
    <row r="483" customFormat="false" ht="15" hidden="false" customHeight="true" outlineLevel="0" collapsed="false">
      <c r="A483" s="6" t="n">
        <v>400554</v>
      </c>
      <c r="B483" s="6" t="n">
        <v>3</v>
      </c>
      <c r="C483" s="6" t="n">
        <v>302</v>
      </c>
      <c r="D483" s="6" t="s">
        <v>254</v>
      </c>
      <c r="E483" s="6" t="s">
        <v>690</v>
      </c>
      <c r="F483" s="6" t="s">
        <v>196</v>
      </c>
      <c r="G483" s="6" t="s">
        <v>129</v>
      </c>
      <c r="H483" s="6" t="s">
        <v>197</v>
      </c>
      <c r="I483" s="27" t="n">
        <v>0</v>
      </c>
      <c r="J483" s="27" t="n">
        <v>0</v>
      </c>
      <c r="K483" s="27" t="n">
        <v>5.6</v>
      </c>
      <c r="L483" s="28" t="n">
        <f aca="false">I483+J483</f>
        <v>0</v>
      </c>
      <c r="M483" s="28" t="n">
        <f aca="false">L483+K483</f>
        <v>5.6</v>
      </c>
      <c r="N483" s="22" t="str">
        <f aca="false">IF(I483&gt;0,"Sí","No")</f>
        <v>No</v>
      </c>
      <c r="O483" s="22" t="str">
        <f aca="false">IF(J483&gt;0,"Sí","No")</f>
        <v>No</v>
      </c>
      <c r="P483" s="22" t="str">
        <f aca="false">IF(K483&gt;0,"Sí","No")</f>
        <v>Sí</v>
      </c>
      <c r="Q483" s="22" t="str">
        <f aca="false">IF(OR(I483&gt;0,J483&gt;0),"Sí","No")</f>
        <v>No</v>
      </c>
      <c r="R483" s="27"/>
      <c r="S483" s="27"/>
      <c r="T483" s="27"/>
      <c r="U483" s="27"/>
      <c r="V483" s="27"/>
      <c r="W483" s="12" t="str">
        <f aca="false">IF(AND(I483&gt;0,R483&gt;0),(S483-R483)/R483,"")</f>
        <v/>
      </c>
      <c r="X483" s="12" t="str">
        <f aca="false">IF(AND(J483&gt;0,T483&gt;0),(U483-T483)/T483,"")</f>
        <v/>
      </c>
      <c r="Y483" s="12" t="str">
        <f aca="false">IF(AND(K483&gt;0,V483&gt;0),(V483-Resumen!$B$7)/Resumen!$B$7,"")</f>
        <v/>
      </c>
      <c r="Z483" s="28" t="str">
        <f aca="false">IF(AND(K483&gt;0,I483&gt;0,V483&gt;0,S483&gt;0),V483-S483,"")</f>
        <v/>
      </c>
      <c r="AA483" s="12" t="str">
        <f aca="false">IF(Z483&lt;&gt;"",Z483/S483,"")</f>
        <v/>
      </c>
      <c r="AB483" s="28" t="str">
        <f aca="false">IF(AND(K483&gt;0,J483&gt;0,V483&gt;0,U483&gt;0),V483-U483,"")</f>
        <v/>
      </c>
      <c r="AC483" s="12" t="str">
        <f aca="false">IF(AB483&lt;&gt;"",AB483/U483,"")</f>
        <v/>
      </c>
      <c r="AD483" s="27" t="n">
        <v>0</v>
      </c>
      <c r="AE483" s="27" t="n">
        <v>0</v>
      </c>
      <c r="AF483" s="27" t="n">
        <v>0</v>
      </c>
      <c r="AG483" s="28" t="n">
        <f aca="false">AD483+AE483+AF483</f>
        <v>0</v>
      </c>
      <c r="AH483" s="12" t="str">
        <f aca="false">IF(AG483&gt;0,AD483/AG483,"")</f>
        <v/>
      </c>
      <c r="AI483" s="27" t="n">
        <v>0</v>
      </c>
      <c r="AJ483" s="27" t="n">
        <v>0</v>
      </c>
      <c r="AK483" s="27" t="n">
        <v>0</v>
      </c>
      <c r="AL483" s="22" t="str">
        <f aca="false">IF(OR(AJ483&gt;0,AK483&gt;0),"Sí","No")</f>
        <v>No</v>
      </c>
      <c r="AM483" s="6"/>
      <c r="AN483" s="6"/>
      <c r="AO483" s="12" t="n">
        <f aca="false">IF(M483&gt;0,K483/M483,"")</f>
        <v>1</v>
      </c>
      <c r="AP483" s="22" t="str">
        <f aca="false">IF(M483&gt;=Resumen!$B$5,"Alto","Bajo")</f>
        <v>Bajo</v>
      </c>
      <c r="AQ483" s="22" t="str">
        <f aca="false">IF(AO483&gt;=Resumen!$B$28,"Alto","Bajo")</f>
        <v>Alto</v>
      </c>
      <c r="AR483" s="22" t="str">
        <f aca="false">AP483&amp;" Potencial / "&amp;AQ483&amp;" Share"</f>
        <v>Bajo Potencial / Alto Share</v>
      </c>
      <c r="AS483" s="22" t="str">
        <f aca="false">IF(Q483="Sí",IF(AO483&gt;=Resumen!$B$29,"Alto","Bajo"),"")</f>
        <v/>
      </c>
      <c r="AT483" s="22" t="str">
        <f aca="false">IF(AS483&lt;&gt;"",AP483&amp;" Potencial / "&amp;AS483&amp;" Share","")</f>
        <v/>
      </c>
      <c r="AU483" s="22" t="str">
        <f aca="false">IF(AH483="","Sin dato",IF(AH483-AO483&gt;Resumen!$B$6,"Sobre-exhibido",IF(AO483-AH483&gt;Resumen!$B$6,"Sub-exhibido","En línea")))</f>
        <v>Sin dato</v>
      </c>
      <c r="AV483" s="22" t="str">
        <f aca="false">IF(AT483="","",IF(AT483="Alto Potencial / Bajo Share",1,IF(AT483="Alto Potencial / Alto Share",2,IF(AT483="Bajo Potencial / Alto Share",3,4))))</f>
        <v/>
      </c>
      <c r="AW483" s="22" t="str">
        <f aca="false">IF(Q483="No","Sin competencia directa",IF(AV483=1,"1 - Foco Conquista (Alto Pot / Bajo Share)",IF(AV483=2,"2 - Foco Defensa (Alto Pot / Alto Share)",IF(AV483=3,"3 - Monitoreo (Bajo Pot / Alto Share)","4 - Baja Prioridad (Bajo Pot / Bajo Share)"))))</f>
        <v>Sin competencia directa</v>
      </c>
      <c r="AX483" s="12" t="str">
        <f aca="false">IF(OR(IFERROR(AND(W483&lt;&gt;"",Y483&lt;&gt;"",Y483-W483&gt;Resumen!$B$8),FALSE()),IFERROR(AND(X483&lt;&gt;"",Y483&lt;&gt;"",Y483-X483&gt;Resumen!$B$8),FALSE())),MAX(IF(IFERROR(AND(W483&lt;&gt;"",Y483&lt;&gt;"",Y483-W483&gt;Resumen!$B$8),FALSE()),Y483-W483,0),IF(IFERROR(AND(X483&lt;&gt;"",Y483&lt;&gt;"",Y483-X483&gt;Resumen!$B$8),FALSE()),Y483-X483,0)),"")</f>
        <v/>
      </c>
      <c r="AY483" s="22" t="str">
        <f aca="false">IF(OR(IFERROR(AND(W483&lt;&gt;"",Y483&lt;&gt;"",Y483-W483&gt;Resumen!$B$8),FALSE()),IFERROR(AND(X483&lt;&gt;"",Y483&lt;&gt;"",Y483-X483&gt;Resumen!$B$8),FALSE())),TRIM("Lays tiene mayor markup que "&amp;IF(IFERROR(AND(W483&lt;&gt;"",Y483&lt;&gt;"",Y483-W483&gt;Resumen!$B$8),FALSE()),"Quento ","")&amp;IF(IFERROR(AND(X483&lt;&gt;"",Y483&lt;&gt;"",Y483-X483&gt;Resumen!$B$8),FALSE()),"Julicroc ","")&amp;"en este PDV"),"")</f>
        <v/>
      </c>
      <c r="AZ483" s="22" t="str">
        <f aca="false">IF(COUNTIF('Plan Pehuamar - Lista'!$A$2:$A$167,A483)&gt;0,"Sí","No")</f>
        <v>No</v>
      </c>
      <c r="BA483" s="22" t="str">
        <f aca="false">IF(COUNTIF('Plan Combo 9+1'!$A$2:$A$226,A483)&gt;0,"Sí","No")</f>
        <v>No</v>
      </c>
      <c r="BB483" s="22" t="str">
        <f aca="false">IF(AH483="","No",IF(BA483="Sí",IF((AO483-AH483)&gt;Resumen!$B$6,"Sí","No"),IF((AO483-AH483)&gt;=Resumen!$B$132,"Sí","No")))</f>
        <v>No</v>
      </c>
      <c r="BC483" s="22" t="str">
        <f aca="false">IF(AND(N483="Sí",AL483="Sí",AI483=0),"Sí","No")</f>
        <v>No</v>
      </c>
      <c r="BD483" s="22" t="str">
        <f aca="false">IF(COUNTIF('Plan 9+1 (con Pehuamar)'!$A$2:$A$227,A483)&gt;0,"Sí","No")</f>
        <v>No</v>
      </c>
    </row>
    <row r="484" customFormat="false" ht="15" hidden="false" customHeight="true" outlineLevel="0" collapsed="false">
      <c r="A484" s="6" t="n">
        <v>400635</v>
      </c>
      <c r="B484" s="6" t="n">
        <v>3</v>
      </c>
      <c r="C484" s="6" t="n">
        <v>302</v>
      </c>
      <c r="D484" s="6" t="s">
        <v>254</v>
      </c>
      <c r="E484" s="6" t="s">
        <v>691</v>
      </c>
      <c r="F484" s="6" t="s">
        <v>196</v>
      </c>
      <c r="G484" s="6" t="s">
        <v>129</v>
      </c>
      <c r="H484" s="6" t="s">
        <v>197</v>
      </c>
      <c r="I484" s="27" t="n">
        <v>25</v>
      </c>
      <c r="J484" s="27" t="n">
        <v>0</v>
      </c>
      <c r="K484" s="27" t="n">
        <v>55</v>
      </c>
      <c r="L484" s="28" t="n">
        <f aca="false">I484+J484</f>
        <v>25</v>
      </c>
      <c r="M484" s="28" t="n">
        <f aca="false">L484+K484</f>
        <v>80</v>
      </c>
      <c r="N484" s="22" t="str">
        <f aca="false">IF(I484&gt;0,"Sí","No")</f>
        <v>Sí</v>
      </c>
      <c r="O484" s="22" t="str">
        <f aca="false">IF(J484&gt;0,"Sí","No")</f>
        <v>No</v>
      </c>
      <c r="P484" s="22" t="str">
        <f aca="false">IF(K484&gt;0,"Sí","No")</f>
        <v>Sí</v>
      </c>
      <c r="Q484" s="22" t="str">
        <f aca="false">IF(OR(I484&gt;0,J484&gt;0),"Sí","No")</f>
        <v>Sí</v>
      </c>
      <c r="R484" s="27" t="n">
        <v>1750</v>
      </c>
      <c r="S484" s="27" t="n">
        <v>2500</v>
      </c>
      <c r="T484" s="27"/>
      <c r="U484" s="27"/>
      <c r="V484" s="27" t="n">
        <v>3250</v>
      </c>
      <c r="W484" s="12" t="n">
        <f aca="false">IF(AND(I484&gt;0,R484&gt;0),(S484-R484)/R484,"")</f>
        <v>0.428571428571429</v>
      </c>
      <c r="X484" s="12" t="str">
        <f aca="false">IF(AND(J484&gt;0,T484&gt;0),(U484-T484)/T484,"")</f>
        <v/>
      </c>
      <c r="Y484" s="12" t="n">
        <f aca="false">IF(AND(K484&gt;0,V484&gt;0),(V484-Resumen!$B$7)/Resumen!$B$7,"")</f>
        <v>0.3</v>
      </c>
      <c r="Z484" s="28" t="n">
        <f aca="false">IF(AND(K484&gt;0,I484&gt;0,V484&gt;0,S484&gt;0),V484-S484,"")</f>
        <v>750</v>
      </c>
      <c r="AA484" s="12" t="n">
        <f aca="false">IF(Z484&lt;&gt;"",Z484/S484,"")</f>
        <v>0.3</v>
      </c>
      <c r="AB484" s="28" t="str">
        <f aca="false">IF(AND(K484&gt;0,J484&gt;0,V484&gt;0,U484&gt;0),V484-U484,"")</f>
        <v/>
      </c>
      <c r="AC484" s="12" t="str">
        <f aca="false">IF(AB484&lt;&gt;"",AB484/U484,"")</f>
        <v/>
      </c>
      <c r="AD484" s="27" t="n">
        <v>0</v>
      </c>
      <c r="AE484" s="27" t="n">
        <v>3</v>
      </c>
      <c r="AF484" s="27" t="n">
        <v>0</v>
      </c>
      <c r="AG484" s="28" t="n">
        <f aca="false">AD484+AE484+AF484</f>
        <v>3</v>
      </c>
      <c r="AH484" s="12" t="n">
        <f aca="false">IF(AG484&gt;0,AD484/AG484,"")</f>
        <v>0</v>
      </c>
      <c r="AI484" s="27" t="n">
        <v>1</v>
      </c>
      <c r="AJ484" s="27" t="n">
        <v>1</v>
      </c>
      <c r="AK484" s="27" t="n">
        <v>0</v>
      </c>
      <c r="AL484" s="22" t="str">
        <f aca="false">IF(OR(AJ484&gt;0,AK484&gt;0),"Sí","No")</f>
        <v>Sí</v>
      </c>
      <c r="AM484" s="6" t="s">
        <v>397</v>
      </c>
      <c r="AN484" s="6"/>
      <c r="AO484" s="12" t="n">
        <f aca="false">IF(M484&gt;0,K484/M484,"")</f>
        <v>0.6875</v>
      </c>
      <c r="AP484" s="22" t="str">
        <f aca="false">IF(M484&gt;=Resumen!$B$5,"Alto","Bajo")</f>
        <v>Alto</v>
      </c>
      <c r="AQ484" s="22" t="str">
        <f aca="false">IF(AO484&gt;=Resumen!$B$28,"Alto","Bajo")</f>
        <v>Alto</v>
      </c>
      <c r="AR484" s="22" t="str">
        <f aca="false">AP484&amp;" Potencial / "&amp;AQ484&amp;" Share"</f>
        <v>Alto Potencial / Alto Share</v>
      </c>
      <c r="AS484" s="22" t="str">
        <f aca="false">IF(Q484="Sí",IF(AO484&gt;=Resumen!$B$29,"Alto","Bajo"),"")</f>
        <v>Alto</v>
      </c>
      <c r="AT484" s="22" t="str">
        <f aca="false">IF(AS484&lt;&gt;"",AP484&amp;" Potencial / "&amp;AS484&amp;" Share","")</f>
        <v>Alto Potencial / Alto Share</v>
      </c>
      <c r="AU484" s="22" t="str">
        <f aca="false">IF(AH484="","Sin dato",IF(AH484-AO484&gt;Resumen!$B$6,"Sobre-exhibido",IF(AO484-AH484&gt;Resumen!$B$6,"Sub-exhibido","En línea")))</f>
        <v>Sub-exhibido</v>
      </c>
      <c r="AV484" s="22" t="n">
        <f aca="false">IF(AT484="","",IF(AT484="Alto Potencial / Bajo Share",1,IF(AT484="Alto Potencial / Alto Share",2,IF(AT484="Bajo Potencial / Alto Share",3,4))))</f>
        <v>2</v>
      </c>
      <c r="AW484" s="22" t="str">
        <f aca="false">IF(Q484="No","Sin competencia directa",IF(AV484=1,"1 - Foco Conquista (Alto Pot / Bajo Share)",IF(AV484=2,"2 - Foco Defensa (Alto Pot / Alto Share)",IF(AV484=3,"3 - Monitoreo (Bajo Pot / Alto Share)","4 - Baja Prioridad (Bajo Pot / Bajo Share)"))))</f>
        <v>2 - Foco Defensa (Alto Pot / Alto Share)</v>
      </c>
      <c r="AX484" s="12" t="str">
        <f aca="false">IF(OR(IFERROR(AND(W484&lt;&gt;"",Y484&lt;&gt;"",Y484-W484&gt;Resumen!$B$8),FALSE()),IFERROR(AND(X484&lt;&gt;"",Y484&lt;&gt;"",Y484-X484&gt;Resumen!$B$8),FALSE())),MAX(IF(IFERROR(AND(W484&lt;&gt;"",Y484&lt;&gt;"",Y484-W484&gt;Resumen!$B$8),FALSE()),Y484-W484,0),IF(IFERROR(AND(X484&lt;&gt;"",Y484&lt;&gt;"",Y484-X484&gt;Resumen!$B$8),FALSE()),Y484-X484,0)),"")</f>
        <v/>
      </c>
      <c r="AY484" s="22" t="str">
        <f aca="false">IF(OR(IFERROR(AND(W484&lt;&gt;"",Y484&lt;&gt;"",Y484-W484&gt;Resumen!$B$8),FALSE()),IFERROR(AND(X484&lt;&gt;"",Y484&lt;&gt;"",Y484-X484&gt;Resumen!$B$8),FALSE())),TRIM("Lays tiene mayor markup que "&amp;IF(IFERROR(AND(W484&lt;&gt;"",Y484&lt;&gt;"",Y484-W484&gt;Resumen!$B$8),FALSE()),"Quento ","")&amp;IF(IFERROR(AND(X484&lt;&gt;"",Y484&lt;&gt;"",Y484-X484&gt;Resumen!$B$8),FALSE()),"Julicroc ","")&amp;"en este PDV"),"")</f>
        <v/>
      </c>
      <c r="AZ484" s="22" t="str">
        <f aca="false">IF(COUNTIF('Plan Pehuamar - Lista'!$A$2:$A$167,A484)&gt;0,"Sí","No")</f>
        <v>Sí</v>
      </c>
      <c r="BA484" s="22" t="str">
        <f aca="false">IF(COUNTIF('Plan Combo 9+1'!$A$2:$A$226,A484)&gt;0,"Sí","No")</f>
        <v>No</v>
      </c>
      <c r="BB484" s="22" t="str">
        <f aca="false">IF(AH484="","No",IF(BA484="Sí",IF((AO484-AH484)&gt;Resumen!$B$6,"Sí","No"),IF((AO484-AH484)&gt;=Resumen!$B$132,"Sí","No")))</f>
        <v>Sí</v>
      </c>
      <c r="BC484" s="22" t="str">
        <f aca="false">IF(AND(N484="Sí",AL484="Sí",AI484=0),"Sí","No")</f>
        <v>No</v>
      </c>
      <c r="BD484" s="22" t="str">
        <f aca="false">IF(COUNTIF('Plan 9+1 (con Pehuamar)'!$A$2:$A$227,A484)&gt;0,"Sí","No")</f>
        <v>No</v>
      </c>
    </row>
    <row r="485" customFormat="false" ht="15" hidden="false" customHeight="true" outlineLevel="0" collapsed="false">
      <c r="A485" s="6" t="n">
        <v>400655</v>
      </c>
      <c r="B485" s="6" t="n">
        <v>3</v>
      </c>
      <c r="C485" s="6" t="n">
        <v>302</v>
      </c>
      <c r="D485" s="6" t="s">
        <v>254</v>
      </c>
      <c r="E485" s="6" t="s">
        <v>692</v>
      </c>
      <c r="F485" s="6" t="s">
        <v>201</v>
      </c>
      <c r="G485" s="6" t="s">
        <v>129</v>
      </c>
      <c r="H485" s="6" t="s">
        <v>197</v>
      </c>
      <c r="I485" s="27" t="n">
        <v>0</v>
      </c>
      <c r="J485" s="27" t="n">
        <v>0</v>
      </c>
      <c r="K485" s="27" t="n">
        <v>0.4</v>
      </c>
      <c r="L485" s="28" t="n">
        <f aca="false">I485+J485</f>
        <v>0</v>
      </c>
      <c r="M485" s="28" t="n">
        <f aca="false">L485+K485</f>
        <v>0.4</v>
      </c>
      <c r="N485" s="22" t="str">
        <f aca="false">IF(I485&gt;0,"Sí","No")</f>
        <v>No</v>
      </c>
      <c r="O485" s="22" t="str">
        <f aca="false">IF(J485&gt;0,"Sí","No")</f>
        <v>No</v>
      </c>
      <c r="P485" s="22" t="str">
        <f aca="false">IF(K485&gt;0,"Sí","No")</f>
        <v>Sí</v>
      </c>
      <c r="Q485" s="22" t="str">
        <f aca="false">IF(OR(I485&gt;0,J485&gt;0),"Sí","No")</f>
        <v>No</v>
      </c>
      <c r="R485" s="27"/>
      <c r="S485" s="27"/>
      <c r="T485" s="27"/>
      <c r="U485" s="27"/>
      <c r="V485" s="27"/>
      <c r="W485" s="12" t="str">
        <f aca="false">IF(AND(I485&gt;0,R485&gt;0),(S485-R485)/R485,"")</f>
        <v/>
      </c>
      <c r="X485" s="12" t="str">
        <f aca="false">IF(AND(J485&gt;0,T485&gt;0),(U485-T485)/T485,"")</f>
        <v/>
      </c>
      <c r="Y485" s="12" t="str">
        <f aca="false">IF(AND(K485&gt;0,V485&gt;0),(V485-Resumen!$B$7)/Resumen!$B$7,"")</f>
        <v/>
      </c>
      <c r="Z485" s="28" t="str">
        <f aca="false">IF(AND(K485&gt;0,I485&gt;0,V485&gt;0,S485&gt;0),V485-S485,"")</f>
        <v/>
      </c>
      <c r="AA485" s="12" t="str">
        <f aca="false">IF(Z485&lt;&gt;"",Z485/S485,"")</f>
        <v/>
      </c>
      <c r="AB485" s="28" t="str">
        <f aca="false">IF(AND(K485&gt;0,J485&gt;0,V485&gt;0,U485&gt;0),V485-U485,"")</f>
        <v/>
      </c>
      <c r="AC485" s="12" t="str">
        <f aca="false">IF(AB485&lt;&gt;"",AB485/U485,"")</f>
        <v/>
      </c>
      <c r="AD485" s="27" t="n">
        <v>0</v>
      </c>
      <c r="AE485" s="27" t="n">
        <v>0</v>
      </c>
      <c r="AF485" s="27" t="n">
        <v>0</v>
      </c>
      <c r="AG485" s="28" t="n">
        <f aca="false">AD485+AE485+AF485</f>
        <v>0</v>
      </c>
      <c r="AH485" s="12" t="str">
        <f aca="false">IF(AG485&gt;0,AD485/AG485,"")</f>
        <v/>
      </c>
      <c r="AI485" s="27" t="n">
        <v>0</v>
      </c>
      <c r="AJ485" s="27" t="n">
        <v>0</v>
      </c>
      <c r="AK485" s="27" t="n">
        <v>0</v>
      </c>
      <c r="AL485" s="22" t="str">
        <f aca="false">IF(OR(AJ485&gt;0,AK485&gt;0),"Sí","No")</f>
        <v>No</v>
      </c>
      <c r="AM485" s="6"/>
      <c r="AN485" s="6"/>
      <c r="AO485" s="12" t="n">
        <f aca="false">IF(M485&gt;0,K485/M485,"")</f>
        <v>1</v>
      </c>
      <c r="AP485" s="22" t="str">
        <f aca="false">IF(M485&gt;=Resumen!$B$5,"Alto","Bajo")</f>
        <v>Bajo</v>
      </c>
      <c r="AQ485" s="22" t="str">
        <f aca="false">IF(AO485&gt;=Resumen!$B$28,"Alto","Bajo")</f>
        <v>Alto</v>
      </c>
      <c r="AR485" s="22" t="str">
        <f aca="false">AP485&amp;" Potencial / "&amp;AQ485&amp;" Share"</f>
        <v>Bajo Potencial / Alto Share</v>
      </c>
      <c r="AS485" s="22" t="str">
        <f aca="false">IF(Q485="Sí",IF(AO485&gt;=Resumen!$B$29,"Alto","Bajo"),"")</f>
        <v/>
      </c>
      <c r="AT485" s="22" t="str">
        <f aca="false">IF(AS485&lt;&gt;"",AP485&amp;" Potencial / "&amp;AS485&amp;" Share","")</f>
        <v/>
      </c>
      <c r="AU485" s="22" t="str">
        <f aca="false">IF(AH485="","Sin dato",IF(AH485-AO485&gt;Resumen!$B$6,"Sobre-exhibido",IF(AO485-AH485&gt;Resumen!$B$6,"Sub-exhibido","En línea")))</f>
        <v>Sin dato</v>
      </c>
      <c r="AV485" s="22" t="str">
        <f aca="false">IF(AT485="","",IF(AT485="Alto Potencial / Bajo Share",1,IF(AT485="Alto Potencial / Alto Share",2,IF(AT485="Bajo Potencial / Alto Share",3,4))))</f>
        <v/>
      </c>
      <c r="AW485" s="22" t="str">
        <f aca="false">IF(Q485="No","Sin competencia directa",IF(AV485=1,"1 - Foco Conquista (Alto Pot / Bajo Share)",IF(AV485=2,"2 - Foco Defensa (Alto Pot / Alto Share)",IF(AV485=3,"3 - Monitoreo (Bajo Pot / Alto Share)","4 - Baja Prioridad (Bajo Pot / Bajo Share)"))))</f>
        <v>Sin competencia directa</v>
      </c>
      <c r="AX485" s="12" t="str">
        <f aca="false">IF(OR(IFERROR(AND(W485&lt;&gt;"",Y485&lt;&gt;"",Y485-W485&gt;Resumen!$B$8),FALSE()),IFERROR(AND(X485&lt;&gt;"",Y485&lt;&gt;"",Y485-X485&gt;Resumen!$B$8),FALSE())),MAX(IF(IFERROR(AND(W485&lt;&gt;"",Y485&lt;&gt;"",Y485-W485&gt;Resumen!$B$8),FALSE()),Y485-W485,0),IF(IFERROR(AND(X485&lt;&gt;"",Y485&lt;&gt;"",Y485-X485&gt;Resumen!$B$8),FALSE()),Y485-X485,0)),"")</f>
        <v/>
      </c>
      <c r="AY485" s="22" t="str">
        <f aca="false">IF(OR(IFERROR(AND(W485&lt;&gt;"",Y485&lt;&gt;"",Y485-W485&gt;Resumen!$B$8),FALSE()),IFERROR(AND(X485&lt;&gt;"",Y485&lt;&gt;"",Y485-X485&gt;Resumen!$B$8),FALSE())),TRIM("Lays tiene mayor markup que "&amp;IF(IFERROR(AND(W485&lt;&gt;"",Y485&lt;&gt;"",Y485-W485&gt;Resumen!$B$8),FALSE()),"Quento ","")&amp;IF(IFERROR(AND(X485&lt;&gt;"",Y485&lt;&gt;"",Y485-X485&gt;Resumen!$B$8),FALSE()),"Julicroc ","")&amp;"en este PDV"),"")</f>
        <v/>
      </c>
      <c r="AZ485" s="22" t="str">
        <f aca="false">IF(COUNTIF('Plan Pehuamar - Lista'!$A$2:$A$167,A485)&gt;0,"Sí","No")</f>
        <v>No</v>
      </c>
      <c r="BA485" s="22" t="str">
        <f aca="false">IF(COUNTIF('Plan Combo 9+1'!$A$2:$A$226,A485)&gt;0,"Sí","No")</f>
        <v>No</v>
      </c>
      <c r="BB485" s="22" t="str">
        <f aca="false">IF(AH485="","No",IF(BA485="Sí",IF((AO485-AH485)&gt;Resumen!$B$6,"Sí","No"),IF((AO485-AH485)&gt;=Resumen!$B$132,"Sí","No")))</f>
        <v>No</v>
      </c>
      <c r="BC485" s="22" t="str">
        <f aca="false">IF(AND(N485="Sí",AL485="Sí",AI485=0),"Sí","No")</f>
        <v>No</v>
      </c>
      <c r="BD485" s="22" t="str">
        <f aca="false">IF(COUNTIF('Plan 9+1 (con Pehuamar)'!$A$2:$A$227,A485)&gt;0,"Sí","No")</f>
        <v>No</v>
      </c>
    </row>
    <row r="486" customFormat="false" ht="15" hidden="false" customHeight="true" outlineLevel="0" collapsed="false">
      <c r="A486" s="6" t="n">
        <v>400690</v>
      </c>
      <c r="B486" s="6" t="n">
        <v>3</v>
      </c>
      <c r="C486" s="6" t="n">
        <v>302</v>
      </c>
      <c r="D486" s="6" t="s">
        <v>254</v>
      </c>
      <c r="E486" s="6" t="s">
        <v>693</v>
      </c>
      <c r="F486" s="6" t="s">
        <v>196</v>
      </c>
      <c r="G486" s="6" t="s">
        <v>129</v>
      </c>
      <c r="H486" s="6" t="s">
        <v>197</v>
      </c>
      <c r="I486" s="27" t="n">
        <v>0</v>
      </c>
      <c r="J486" s="27" t="n">
        <v>0</v>
      </c>
      <c r="K486" s="27" t="n">
        <v>1.2</v>
      </c>
      <c r="L486" s="28" t="n">
        <f aca="false">I486+J486</f>
        <v>0</v>
      </c>
      <c r="M486" s="28" t="n">
        <f aca="false">L486+K486</f>
        <v>1.2</v>
      </c>
      <c r="N486" s="22" t="str">
        <f aca="false">IF(I486&gt;0,"Sí","No")</f>
        <v>No</v>
      </c>
      <c r="O486" s="22" t="str">
        <f aca="false">IF(J486&gt;0,"Sí","No")</f>
        <v>No</v>
      </c>
      <c r="P486" s="22" t="str">
        <f aca="false">IF(K486&gt;0,"Sí","No")</f>
        <v>Sí</v>
      </c>
      <c r="Q486" s="22" t="str">
        <f aca="false">IF(OR(I486&gt;0,J486&gt;0),"Sí","No")</f>
        <v>No</v>
      </c>
      <c r="R486" s="27"/>
      <c r="S486" s="27"/>
      <c r="T486" s="27"/>
      <c r="U486" s="27"/>
      <c r="V486" s="27"/>
      <c r="W486" s="12" t="str">
        <f aca="false">IF(AND(I486&gt;0,R486&gt;0),(S486-R486)/R486,"")</f>
        <v/>
      </c>
      <c r="X486" s="12" t="str">
        <f aca="false">IF(AND(J486&gt;0,T486&gt;0),(U486-T486)/T486,"")</f>
        <v/>
      </c>
      <c r="Y486" s="12" t="str">
        <f aca="false">IF(AND(K486&gt;0,V486&gt;0),(V486-Resumen!$B$7)/Resumen!$B$7,"")</f>
        <v/>
      </c>
      <c r="Z486" s="28" t="str">
        <f aca="false">IF(AND(K486&gt;0,I486&gt;0,V486&gt;0,S486&gt;0),V486-S486,"")</f>
        <v/>
      </c>
      <c r="AA486" s="12" t="str">
        <f aca="false">IF(Z486&lt;&gt;"",Z486/S486,"")</f>
        <v/>
      </c>
      <c r="AB486" s="28" t="str">
        <f aca="false">IF(AND(K486&gt;0,J486&gt;0,V486&gt;0,U486&gt;0),V486-U486,"")</f>
        <v/>
      </c>
      <c r="AC486" s="12" t="str">
        <f aca="false">IF(AB486&lt;&gt;"",AB486/U486,"")</f>
        <v/>
      </c>
      <c r="AD486" s="27" t="n">
        <v>0</v>
      </c>
      <c r="AE486" s="27" t="n">
        <v>0</v>
      </c>
      <c r="AF486" s="27" t="n">
        <v>0</v>
      </c>
      <c r="AG486" s="28" t="n">
        <f aca="false">AD486+AE486+AF486</f>
        <v>0</v>
      </c>
      <c r="AH486" s="12" t="str">
        <f aca="false">IF(AG486&gt;0,AD486/AG486,"")</f>
        <v/>
      </c>
      <c r="AI486" s="27" t="n">
        <v>0</v>
      </c>
      <c r="AJ486" s="27" t="n">
        <v>0</v>
      </c>
      <c r="AK486" s="27" t="n">
        <v>0</v>
      </c>
      <c r="AL486" s="22" t="str">
        <f aca="false">IF(OR(AJ486&gt;0,AK486&gt;0),"Sí","No")</f>
        <v>No</v>
      </c>
      <c r="AM486" s="6"/>
      <c r="AN486" s="6"/>
      <c r="AO486" s="12" t="n">
        <f aca="false">IF(M486&gt;0,K486/M486,"")</f>
        <v>1</v>
      </c>
      <c r="AP486" s="22" t="str">
        <f aca="false">IF(M486&gt;=Resumen!$B$5,"Alto","Bajo")</f>
        <v>Bajo</v>
      </c>
      <c r="AQ486" s="22" t="str">
        <f aca="false">IF(AO486&gt;=Resumen!$B$28,"Alto","Bajo")</f>
        <v>Alto</v>
      </c>
      <c r="AR486" s="22" t="str">
        <f aca="false">AP486&amp;" Potencial / "&amp;AQ486&amp;" Share"</f>
        <v>Bajo Potencial / Alto Share</v>
      </c>
      <c r="AS486" s="22" t="str">
        <f aca="false">IF(Q486="Sí",IF(AO486&gt;=Resumen!$B$29,"Alto","Bajo"),"")</f>
        <v/>
      </c>
      <c r="AT486" s="22" t="str">
        <f aca="false">IF(AS486&lt;&gt;"",AP486&amp;" Potencial / "&amp;AS486&amp;" Share","")</f>
        <v/>
      </c>
      <c r="AU486" s="22" t="str">
        <f aca="false">IF(AH486="","Sin dato",IF(AH486-AO486&gt;Resumen!$B$6,"Sobre-exhibido",IF(AO486-AH486&gt;Resumen!$B$6,"Sub-exhibido","En línea")))</f>
        <v>Sin dato</v>
      </c>
      <c r="AV486" s="22" t="str">
        <f aca="false">IF(AT486="","",IF(AT486="Alto Potencial / Bajo Share",1,IF(AT486="Alto Potencial / Alto Share",2,IF(AT486="Bajo Potencial / Alto Share",3,4))))</f>
        <v/>
      </c>
      <c r="AW486" s="22" t="str">
        <f aca="false">IF(Q486="No","Sin competencia directa",IF(AV486=1,"1 - Foco Conquista (Alto Pot / Bajo Share)",IF(AV486=2,"2 - Foco Defensa (Alto Pot / Alto Share)",IF(AV486=3,"3 - Monitoreo (Bajo Pot / Alto Share)","4 - Baja Prioridad (Bajo Pot / Bajo Share)"))))</f>
        <v>Sin competencia directa</v>
      </c>
      <c r="AX486" s="12" t="str">
        <f aca="false">IF(OR(IFERROR(AND(W486&lt;&gt;"",Y486&lt;&gt;"",Y486-W486&gt;Resumen!$B$8),FALSE()),IFERROR(AND(X486&lt;&gt;"",Y486&lt;&gt;"",Y486-X486&gt;Resumen!$B$8),FALSE())),MAX(IF(IFERROR(AND(W486&lt;&gt;"",Y486&lt;&gt;"",Y486-W486&gt;Resumen!$B$8),FALSE()),Y486-W486,0),IF(IFERROR(AND(X486&lt;&gt;"",Y486&lt;&gt;"",Y486-X486&gt;Resumen!$B$8),FALSE()),Y486-X486,0)),"")</f>
        <v/>
      </c>
      <c r="AY486" s="22" t="str">
        <f aca="false">IF(OR(IFERROR(AND(W486&lt;&gt;"",Y486&lt;&gt;"",Y486-W486&gt;Resumen!$B$8),FALSE()),IFERROR(AND(X486&lt;&gt;"",Y486&lt;&gt;"",Y486-X486&gt;Resumen!$B$8),FALSE())),TRIM("Lays tiene mayor markup que "&amp;IF(IFERROR(AND(W486&lt;&gt;"",Y486&lt;&gt;"",Y486-W486&gt;Resumen!$B$8),FALSE()),"Quento ","")&amp;IF(IFERROR(AND(X486&lt;&gt;"",Y486&lt;&gt;"",Y486-X486&gt;Resumen!$B$8),FALSE()),"Julicroc ","")&amp;"en este PDV"),"")</f>
        <v/>
      </c>
      <c r="AZ486" s="22" t="str">
        <f aca="false">IF(COUNTIF('Plan Pehuamar - Lista'!$A$2:$A$167,A486)&gt;0,"Sí","No")</f>
        <v>No</v>
      </c>
      <c r="BA486" s="22" t="str">
        <f aca="false">IF(COUNTIF('Plan Combo 9+1'!$A$2:$A$226,A486)&gt;0,"Sí","No")</f>
        <v>No</v>
      </c>
      <c r="BB486" s="22" t="str">
        <f aca="false">IF(AH486="","No",IF(BA486="Sí",IF((AO486-AH486)&gt;Resumen!$B$6,"Sí","No"),IF((AO486-AH486)&gt;=Resumen!$B$132,"Sí","No")))</f>
        <v>No</v>
      </c>
      <c r="BC486" s="22" t="str">
        <f aca="false">IF(AND(N486="Sí",AL486="Sí",AI486=0),"Sí","No")</f>
        <v>No</v>
      </c>
      <c r="BD486" s="22" t="str">
        <f aca="false">IF(COUNTIF('Plan 9+1 (con Pehuamar)'!$A$2:$A$227,A486)&gt;0,"Sí","No")</f>
        <v>No</v>
      </c>
    </row>
    <row r="487" customFormat="false" ht="15" hidden="false" customHeight="true" outlineLevel="0" collapsed="false">
      <c r="A487" s="6" t="n">
        <v>400716</v>
      </c>
      <c r="B487" s="6" t="n">
        <v>3</v>
      </c>
      <c r="C487" s="6" t="n">
        <v>302</v>
      </c>
      <c r="D487" s="6" t="s">
        <v>254</v>
      </c>
      <c r="E487" s="6" t="s">
        <v>694</v>
      </c>
      <c r="F487" s="6" t="s">
        <v>201</v>
      </c>
      <c r="G487" s="6" t="s">
        <v>129</v>
      </c>
      <c r="H487" s="6" t="s">
        <v>197</v>
      </c>
      <c r="I487" s="27" t="n">
        <v>0</v>
      </c>
      <c r="J487" s="27" t="n">
        <v>0</v>
      </c>
      <c r="K487" s="27" t="n">
        <v>0.2</v>
      </c>
      <c r="L487" s="28" t="n">
        <f aca="false">I487+J487</f>
        <v>0</v>
      </c>
      <c r="M487" s="28" t="n">
        <f aca="false">L487+K487</f>
        <v>0.2</v>
      </c>
      <c r="N487" s="22" t="str">
        <f aca="false">IF(I487&gt;0,"Sí","No")</f>
        <v>No</v>
      </c>
      <c r="O487" s="22" t="str">
        <f aca="false">IF(J487&gt;0,"Sí","No")</f>
        <v>No</v>
      </c>
      <c r="P487" s="22" t="str">
        <f aca="false">IF(K487&gt;0,"Sí","No")</f>
        <v>Sí</v>
      </c>
      <c r="Q487" s="22" t="str">
        <f aca="false">IF(OR(I487&gt;0,J487&gt;0),"Sí","No")</f>
        <v>No</v>
      </c>
      <c r="R487" s="27"/>
      <c r="S487" s="27"/>
      <c r="T487" s="27"/>
      <c r="U487" s="27"/>
      <c r="V487" s="27"/>
      <c r="W487" s="12" t="str">
        <f aca="false">IF(AND(I487&gt;0,R487&gt;0),(S487-R487)/R487,"")</f>
        <v/>
      </c>
      <c r="X487" s="12" t="str">
        <f aca="false">IF(AND(J487&gt;0,T487&gt;0),(U487-T487)/T487,"")</f>
        <v/>
      </c>
      <c r="Y487" s="12" t="str">
        <f aca="false">IF(AND(K487&gt;0,V487&gt;0),(V487-Resumen!$B$7)/Resumen!$B$7,"")</f>
        <v/>
      </c>
      <c r="Z487" s="28" t="str">
        <f aca="false">IF(AND(K487&gt;0,I487&gt;0,V487&gt;0,S487&gt;0),V487-S487,"")</f>
        <v/>
      </c>
      <c r="AA487" s="12" t="str">
        <f aca="false">IF(Z487&lt;&gt;"",Z487/S487,"")</f>
        <v/>
      </c>
      <c r="AB487" s="28" t="str">
        <f aca="false">IF(AND(K487&gt;0,J487&gt;0,V487&gt;0,U487&gt;0),V487-U487,"")</f>
        <v/>
      </c>
      <c r="AC487" s="12" t="str">
        <f aca="false">IF(AB487&lt;&gt;"",AB487/U487,"")</f>
        <v/>
      </c>
      <c r="AD487" s="27" t="n">
        <v>0</v>
      </c>
      <c r="AE487" s="27" t="n">
        <v>0</v>
      </c>
      <c r="AF487" s="27" t="n">
        <v>0</v>
      </c>
      <c r="AG487" s="28" t="n">
        <f aca="false">AD487+AE487+AF487</f>
        <v>0</v>
      </c>
      <c r="AH487" s="12" t="str">
        <f aca="false">IF(AG487&gt;0,AD487/AG487,"")</f>
        <v/>
      </c>
      <c r="AI487" s="27" t="n">
        <v>0</v>
      </c>
      <c r="AJ487" s="27" t="n">
        <v>0</v>
      </c>
      <c r="AK487" s="27" t="n">
        <v>0</v>
      </c>
      <c r="AL487" s="22" t="str">
        <f aca="false">IF(OR(AJ487&gt;0,AK487&gt;0),"Sí","No")</f>
        <v>No</v>
      </c>
      <c r="AM487" s="6"/>
      <c r="AN487" s="6"/>
      <c r="AO487" s="12" t="n">
        <f aca="false">IF(M487&gt;0,K487/M487,"")</f>
        <v>1</v>
      </c>
      <c r="AP487" s="22" t="str">
        <f aca="false">IF(M487&gt;=Resumen!$B$5,"Alto","Bajo")</f>
        <v>Bajo</v>
      </c>
      <c r="AQ487" s="22" t="str">
        <f aca="false">IF(AO487&gt;=Resumen!$B$28,"Alto","Bajo")</f>
        <v>Alto</v>
      </c>
      <c r="AR487" s="22" t="str">
        <f aca="false">AP487&amp;" Potencial / "&amp;AQ487&amp;" Share"</f>
        <v>Bajo Potencial / Alto Share</v>
      </c>
      <c r="AS487" s="22" t="str">
        <f aca="false">IF(Q487="Sí",IF(AO487&gt;=Resumen!$B$29,"Alto","Bajo"),"")</f>
        <v/>
      </c>
      <c r="AT487" s="22" t="str">
        <f aca="false">IF(AS487&lt;&gt;"",AP487&amp;" Potencial / "&amp;AS487&amp;" Share","")</f>
        <v/>
      </c>
      <c r="AU487" s="22" t="str">
        <f aca="false">IF(AH487="","Sin dato",IF(AH487-AO487&gt;Resumen!$B$6,"Sobre-exhibido",IF(AO487-AH487&gt;Resumen!$B$6,"Sub-exhibido","En línea")))</f>
        <v>Sin dato</v>
      </c>
      <c r="AV487" s="22" t="str">
        <f aca="false">IF(AT487="","",IF(AT487="Alto Potencial / Bajo Share",1,IF(AT487="Alto Potencial / Alto Share",2,IF(AT487="Bajo Potencial / Alto Share",3,4))))</f>
        <v/>
      </c>
      <c r="AW487" s="22" t="str">
        <f aca="false">IF(Q487="No","Sin competencia directa",IF(AV487=1,"1 - Foco Conquista (Alto Pot / Bajo Share)",IF(AV487=2,"2 - Foco Defensa (Alto Pot / Alto Share)",IF(AV487=3,"3 - Monitoreo (Bajo Pot / Alto Share)","4 - Baja Prioridad (Bajo Pot / Bajo Share)"))))</f>
        <v>Sin competencia directa</v>
      </c>
      <c r="AX487" s="12" t="str">
        <f aca="false">IF(OR(IFERROR(AND(W487&lt;&gt;"",Y487&lt;&gt;"",Y487-W487&gt;Resumen!$B$8),FALSE()),IFERROR(AND(X487&lt;&gt;"",Y487&lt;&gt;"",Y487-X487&gt;Resumen!$B$8),FALSE())),MAX(IF(IFERROR(AND(W487&lt;&gt;"",Y487&lt;&gt;"",Y487-W487&gt;Resumen!$B$8),FALSE()),Y487-W487,0),IF(IFERROR(AND(X487&lt;&gt;"",Y487&lt;&gt;"",Y487-X487&gt;Resumen!$B$8),FALSE()),Y487-X487,0)),"")</f>
        <v/>
      </c>
      <c r="AY487" s="22" t="str">
        <f aca="false">IF(OR(IFERROR(AND(W487&lt;&gt;"",Y487&lt;&gt;"",Y487-W487&gt;Resumen!$B$8),FALSE()),IFERROR(AND(X487&lt;&gt;"",Y487&lt;&gt;"",Y487-X487&gt;Resumen!$B$8),FALSE())),TRIM("Lays tiene mayor markup que "&amp;IF(IFERROR(AND(W487&lt;&gt;"",Y487&lt;&gt;"",Y487-W487&gt;Resumen!$B$8),FALSE()),"Quento ","")&amp;IF(IFERROR(AND(X487&lt;&gt;"",Y487&lt;&gt;"",Y487-X487&gt;Resumen!$B$8),FALSE()),"Julicroc ","")&amp;"en este PDV"),"")</f>
        <v/>
      </c>
      <c r="AZ487" s="22" t="str">
        <f aca="false">IF(COUNTIF('Plan Pehuamar - Lista'!$A$2:$A$167,A487)&gt;0,"Sí","No")</f>
        <v>No</v>
      </c>
      <c r="BA487" s="22" t="str">
        <f aca="false">IF(COUNTIF('Plan Combo 9+1'!$A$2:$A$226,A487)&gt;0,"Sí","No")</f>
        <v>No</v>
      </c>
      <c r="BB487" s="22" t="str">
        <f aca="false">IF(AH487="","No",IF(BA487="Sí",IF((AO487-AH487)&gt;Resumen!$B$6,"Sí","No"),IF((AO487-AH487)&gt;=Resumen!$B$132,"Sí","No")))</f>
        <v>No</v>
      </c>
      <c r="BC487" s="22" t="str">
        <f aca="false">IF(AND(N487="Sí",AL487="Sí",AI487=0),"Sí","No")</f>
        <v>No</v>
      </c>
      <c r="BD487" s="22" t="str">
        <f aca="false">IF(COUNTIF('Plan 9+1 (con Pehuamar)'!$A$2:$A$227,A487)&gt;0,"Sí","No")</f>
        <v>No</v>
      </c>
    </row>
    <row r="488" customFormat="false" ht="15" hidden="false" customHeight="true" outlineLevel="0" collapsed="false">
      <c r="A488" s="6" t="n">
        <v>400722</v>
      </c>
      <c r="B488" s="6" t="n">
        <v>3</v>
      </c>
      <c r="C488" s="6" t="n">
        <v>302</v>
      </c>
      <c r="D488" s="6" t="s">
        <v>254</v>
      </c>
      <c r="E488" s="6" t="s">
        <v>695</v>
      </c>
      <c r="F488" s="6" t="s">
        <v>196</v>
      </c>
      <c r="G488" s="6" t="s">
        <v>129</v>
      </c>
      <c r="H488" s="6" t="s">
        <v>197</v>
      </c>
      <c r="I488" s="27" t="n">
        <v>15</v>
      </c>
      <c r="J488" s="27" t="n">
        <v>0</v>
      </c>
      <c r="K488" s="27" t="n">
        <v>35</v>
      </c>
      <c r="L488" s="28" t="n">
        <f aca="false">I488+J488</f>
        <v>15</v>
      </c>
      <c r="M488" s="28" t="n">
        <f aca="false">L488+K488</f>
        <v>50</v>
      </c>
      <c r="N488" s="22" t="str">
        <f aca="false">IF(I488&gt;0,"Sí","No")</f>
        <v>Sí</v>
      </c>
      <c r="O488" s="22" t="str">
        <f aca="false">IF(J488&gt;0,"Sí","No")</f>
        <v>No</v>
      </c>
      <c r="P488" s="22" t="str">
        <f aca="false">IF(K488&gt;0,"Sí","No")</f>
        <v>Sí</v>
      </c>
      <c r="Q488" s="22" t="str">
        <f aca="false">IF(OR(I488&gt;0,J488&gt;0),"Sí","No")</f>
        <v>Sí</v>
      </c>
      <c r="R488" s="27" t="n">
        <v>1750</v>
      </c>
      <c r="S488" s="27" t="n">
        <v>2500</v>
      </c>
      <c r="T488" s="27"/>
      <c r="U488" s="27"/>
      <c r="V488" s="27" t="n">
        <v>3500</v>
      </c>
      <c r="W488" s="12" t="n">
        <f aca="false">IF(AND(I488&gt;0,R488&gt;0),(S488-R488)/R488,"")</f>
        <v>0.428571428571429</v>
      </c>
      <c r="X488" s="12" t="str">
        <f aca="false">IF(AND(J488&gt;0,T488&gt;0),(U488-T488)/T488,"")</f>
        <v/>
      </c>
      <c r="Y488" s="12" t="n">
        <f aca="false">IF(AND(K488&gt;0,V488&gt;0),(V488-Resumen!$B$7)/Resumen!$B$7,"")</f>
        <v>0.4</v>
      </c>
      <c r="Z488" s="28" t="n">
        <f aca="false">IF(AND(K488&gt;0,I488&gt;0,V488&gt;0,S488&gt;0),V488-S488,"")</f>
        <v>1000</v>
      </c>
      <c r="AA488" s="12" t="n">
        <f aca="false">IF(Z488&lt;&gt;"",Z488/S488,"")</f>
        <v>0.4</v>
      </c>
      <c r="AB488" s="28" t="str">
        <f aca="false">IF(AND(K488&gt;0,J488&gt;0,V488&gt;0,U488&gt;0),V488-U488,"")</f>
        <v/>
      </c>
      <c r="AC488" s="12" t="str">
        <f aca="false">IF(AB488&lt;&gt;"",AB488/U488,"")</f>
        <v/>
      </c>
      <c r="AD488" s="27" t="n">
        <v>0</v>
      </c>
      <c r="AE488" s="27" t="n">
        <v>3</v>
      </c>
      <c r="AF488" s="27" t="n">
        <v>0</v>
      </c>
      <c r="AG488" s="28" t="n">
        <f aca="false">AD488+AE488+AF488</f>
        <v>3</v>
      </c>
      <c r="AH488" s="12" t="n">
        <f aca="false">IF(AG488&gt;0,AD488/AG488,"")</f>
        <v>0</v>
      </c>
      <c r="AI488" s="27" t="n">
        <v>1</v>
      </c>
      <c r="AJ488" s="27" t="n">
        <v>0</v>
      </c>
      <c r="AK488" s="27" t="n">
        <v>0</v>
      </c>
      <c r="AL488" s="22" t="str">
        <f aca="false">IF(OR(AJ488&gt;0,AK488&gt;0),"Sí","No")</f>
        <v>No</v>
      </c>
      <c r="AM488" s="6" t="s">
        <v>397</v>
      </c>
      <c r="AN488" s="6"/>
      <c r="AO488" s="12" t="n">
        <f aca="false">IF(M488&gt;0,K488/M488,"")</f>
        <v>0.7</v>
      </c>
      <c r="AP488" s="22" t="str">
        <f aca="false">IF(M488&gt;=Resumen!$B$5,"Alto","Bajo")</f>
        <v>Alto</v>
      </c>
      <c r="AQ488" s="22" t="str">
        <f aca="false">IF(AO488&gt;=Resumen!$B$28,"Alto","Bajo")</f>
        <v>Alto</v>
      </c>
      <c r="AR488" s="22" t="str">
        <f aca="false">AP488&amp;" Potencial / "&amp;AQ488&amp;" Share"</f>
        <v>Alto Potencial / Alto Share</v>
      </c>
      <c r="AS488" s="22" t="str">
        <f aca="false">IF(Q488="Sí",IF(AO488&gt;=Resumen!$B$29,"Alto","Bajo"),"")</f>
        <v>Alto</v>
      </c>
      <c r="AT488" s="22" t="str">
        <f aca="false">IF(AS488&lt;&gt;"",AP488&amp;" Potencial / "&amp;AS488&amp;" Share","")</f>
        <v>Alto Potencial / Alto Share</v>
      </c>
      <c r="AU488" s="22" t="str">
        <f aca="false">IF(AH488="","Sin dato",IF(AH488-AO488&gt;Resumen!$B$6,"Sobre-exhibido",IF(AO488-AH488&gt;Resumen!$B$6,"Sub-exhibido","En línea")))</f>
        <v>Sub-exhibido</v>
      </c>
      <c r="AV488" s="22" t="n">
        <f aca="false">IF(AT488="","",IF(AT488="Alto Potencial / Bajo Share",1,IF(AT488="Alto Potencial / Alto Share",2,IF(AT488="Bajo Potencial / Alto Share",3,4))))</f>
        <v>2</v>
      </c>
      <c r="AW488" s="22" t="str">
        <f aca="false">IF(Q488="No","Sin competencia directa",IF(AV488=1,"1 - Foco Conquista (Alto Pot / Bajo Share)",IF(AV488=2,"2 - Foco Defensa (Alto Pot / Alto Share)",IF(AV488=3,"3 - Monitoreo (Bajo Pot / Alto Share)","4 - Baja Prioridad (Bajo Pot / Bajo Share)"))))</f>
        <v>2 - Foco Defensa (Alto Pot / Alto Share)</v>
      </c>
      <c r="AX488" s="12" t="str">
        <f aca="false">IF(OR(IFERROR(AND(W488&lt;&gt;"",Y488&lt;&gt;"",Y488-W488&gt;Resumen!$B$8),FALSE()),IFERROR(AND(X488&lt;&gt;"",Y488&lt;&gt;"",Y488-X488&gt;Resumen!$B$8),FALSE())),MAX(IF(IFERROR(AND(W488&lt;&gt;"",Y488&lt;&gt;"",Y488-W488&gt;Resumen!$B$8),FALSE()),Y488-W488,0),IF(IFERROR(AND(X488&lt;&gt;"",Y488&lt;&gt;"",Y488-X488&gt;Resumen!$B$8),FALSE()),Y488-X488,0)),"")</f>
        <v/>
      </c>
      <c r="AY488" s="22" t="str">
        <f aca="false">IF(OR(IFERROR(AND(W488&lt;&gt;"",Y488&lt;&gt;"",Y488-W488&gt;Resumen!$B$8),FALSE()),IFERROR(AND(X488&lt;&gt;"",Y488&lt;&gt;"",Y488-X488&gt;Resumen!$B$8),FALSE())),TRIM("Lays tiene mayor markup que "&amp;IF(IFERROR(AND(W488&lt;&gt;"",Y488&lt;&gt;"",Y488-W488&gt;Resumen!$B$8),FALSE()),"Quento ","")&amp;IF(IFERROR(AND(X488&lt;&gt;"",Y488&lt;&gt;"",Y488-X488&gt;Resumen!$B$8),FALSE()),"Julicroc ","")&amp;"en este PDV"),"")</f>
        <v/>
      </c>
      <c r="AZ488" s="22" t="str">
        <f aca="false">IF(COUNTIF('Plan Pehuamar - Lista'!$A$2:$A$167,A488)&gt;0,"Sí","No")</f>
        <v>No</v>
      </c>
      <c r="BA488" s="22" t="str">
        <f aca="false">IF(COUNTIF('Plan Combo 9+1'!$A$2:$A$226,A488)&gt;0,"Sí","No")</f>
        <v>No</v>
      </c>
      <c r="BB488" s="22" t="str">
        <f aca="false">IF(AH488="","No",IF(BA488="Sí",IF((AO488-AH488)&gt;Resumen!$B$6,"Sí","No"),IF((AO488-AH488)&gt;=Resumen!$B$132,"Sí","No")))</f>
        <v>Sí</v>
      </c>
      <c r="BC488" s="22" t="str">
        <f aca="false">IF(AND(N488="Sí",AL488="Sí",AI488=0),"Sí","No")</f>
        <v>No</v>
      </c>
      <c r="BD488" s="22" t="str">
        <f aca="false">IF(COUNTIF('Plan 9+1 (con Pehuamar)'!$A$2:$A$227,A488)&gt;0,"Sí","No")</f>
        <v>No</v>
      </c>
    </row>
    <row r="489" customFormat="false" ht="15" hidden="false" customHeight="true" outlineLevel="0" collapsed="false">
      <c r="A489" s="6" t="n">
        <v>400724</v>
      </c>
      <c r="B489" s="6" t="n">
        <v>3</v>
      </c>
      <c r="C489" s="6" t="n">
        <v>302</v>
      </c>
      <c r="D489" s="6" t="s">
        <v>254</v>
      </c>
      <c r="E489" s="6" t="s">
        <v>696</v>
      </c>
      <c r="F489" s="6" t="s">
        <v>511</v>
      </c>
      <c r="G489" s="6" t="s">
        <v>129</v>
      </c>
      <c r="H489" s="6" t="s">
        <v>197</v>
      </c>
      <c r="I489" s="27" t="n">
        <v>0</v>
      </c>
      <c r="J489" s="27" t="n">
        <v>0</v>
      </c>
      <c r="K489" s="27" t="n">
        <v>2.8</v>
      </c>
      <c r="L489" s="28" t="n">
        <f aca="false">I489+J489</f>
        <v>0</v>
      </c>
      <c r="M489" s="28" t="n">
        <f aca="false">L489+K489</f>
        <v>2.8</v>
      </c>
      <c r="N489" s="22" t="str">
        <f aca="false">IF(I489&gt;0,"Sí","No")</f>
        <v>No</v>
      </c>
      <c r="O489" s="22" t="str">
        <f aca="false">IF(J489&gt;0,"Sí","No")</f>
        <v>No</v>
      </c>
      <c r="P489" s="22" t="str">
        <f aca="false">IF(K489&gt;0,"Sí","No")</f>
        <v>Sí</v>
      </c>
      <c r="Q489" s="22" t="str">
        <f aca="false">IF(OR(I489&gt;0,J489&gt;0),"Sí","No")</f>
        <v>No</v>
      </c>
      <c r="R489" s="27"/>
      <c r="S489" s="27"/>
      <c r="T489" s="27"/>
      <c r="U489" s="27"/>
      <c r="V489" s="27"/>
      <c r="W489" s="12" t="str">
        <f aca="false">IF(AND(I489&gt;0,R489&gt;0),(S489-R489)/R489,"")</f>
        <v/>
      </c>
      <c r="X489" s="12" t="str">
        <f aca="false">IF(AND(J489&gt;0,T489&gt;0),(U489-T489)/T489,"")</f>
        <v/>
      </c>
      <c r="Y489" s="12" t="str">
        <f aca="false">IF(AND(K489&gt;0,V489&gt;0),(V489-Resumen!$B$7)/Resumen!$B$7,"")</f>
        <v/>
      </c>
      <c r="Z489" s="28" t="str">
        <f aca="false">IF(AND(K489&gt;0,I489&gt;0,V489&gt;0,S489&gt;0),V489-S489,"")</f>
        <v/>
      </c>
      <c r="AA489" s="12" t="str">
        <f aca="false">IF(Z489&lt;&gt;"",Z489/S489,"")</f>
        <v/>
      </c>
      <c r="AB489" s="28" t="str">
        <f aca="false">IF(AND(K489&gt;0,J489&gt;0,V489&gt;0,U489&gt;0),V489-U489,"")</f>
        <v/>
      </c>
      <c r="AC489" s="12" t="str">
        <f aca="false">IF(AB489&lt;&gt;"",AB489/U489,"")</f>
        <v/>
      </c>
      <c r="AD489" s="27" t="n">
        <v>0</v>
      </c>
      <c r="AE489" s="27" t="n">
        <v>0</v>
      </c>
      <c r="AF489" s="27" t="n">
        <v>0</v>
      </c>
      <c r="AG489" s="28" t="n">
        <f aca="false">AD489+AE489+AF489</f>
        <v>0</v>
      </c>
      <c r="AH489" s="12" t="str">
        <f aca="false">IF(AG489&gt;0,AD489/AG489,"")</f>
        <v/>
      </c>
      <c r="AI489" s="27" t="n">
        <v>0</v>
      </c>
      <c r="AJ489" s="27" t="n">
        <v>0</v>
      </c>
      <c r="AK489" s="27" t="n">
        <v>0</v>
      </c>
      <c r="AL489" s="22" t="str">
        <f aca="false">IF(OR(AJ489&gt;0,AK489&gt;0),"Sí","No")</f>
        <v>No</v>
      </c>
      <c r="AM489" s="6"/>
      <c r="AN489" s="6"/>
      <c r="AO489" s="12" t="n">
        <f aca="false">IF(M489&gt;0,K489/M489,"")</f>
        <v>1</v>
      </c>
      <c r="AP489" s="22" t="str">
        <f aca="false">IF(M489&gt;=Resumen!$B$5,"Alto","Bajo")</f>
        <v>Bajo</v>
      </c>
      <c r="AQ489" s="22" t="str">
        <f aca="false">IF(AO489&gt;=Resumen!$B$28,"Alto","Bajo")</f>
        <v>Alto</v>
      </c>
      <c r="AR489" s="22" t="str">
        <f aca="false">AP489&amp;" Potencial / "&amp;AQ489&amp;" Share"</f>
        <v>Bajo Potencial / Alto Share</v>
      </c>
      <c r="AS489" s="22" t="str">
        <f aca="false">IF(Q489="Sí",IF(AO489&gt;=Resumen!$B$29,"Alto","Bajo"),"")</f>
        <v/>
      </c>
      <c r="AT489" s="22" t="str">
        <f aca="false">IF(AS489&lt;&gt;"",AP489&amp;" Potencial / "&amp;AS489&amp;" Share","")</f>
        <v/>
      </c>
      <c r="AU489" s="22" t="str">
        <f aca="false">IF(AH489="","Sin dato",IF(AH489-AO489&gt;Resumen!$B$6,"Sobre-exhibido",IF(AO489-AH489&gt;Resumen!$B$6,"Sub-exhibido","En línea")))</f>
        <v>Sin dato</v>
      </c>
      <c r="AV489" s="22" t="str">
        <f aca="false">IF(AT489="","",IF(AT489="Alto Potencial / Bajo Share",1,IF(AT489="Alto Potencial / Alto Share",2,IF(AT489="Bajo Potencial / Alto Share",3,4))))</f>
        <v/>
      </c>
      <c r="AW489" s="22" t="str">
        <f aca="false">IF(Q489="No","Sin competencia directa",IF(AV489=1,"1 - Foco Conquista (Alto Pot / Bajo Share)",IF(AV489=2,"2 - Foco Defensa (Alto Pot / Alto Share)",IF(AV489=3,"3 - Monitoreo (Bajo Pot / Alto Share)","4 - Baja Prioridad (Bajo Pot / Bajo Share)"))))</f>
        <v>Sin competencia directa</v>
      </c>
      <c r="AX489" s="12" t="str">
        <f aca="false">IF(OR(IFERROR(AND(W489&lt;&gt;"",Y489&lt;&gt;"",Y489-W489&gt;Resumen!$B$8),FALSE()),IFERROR(AND(X489&lt;&gt;"",Y489&lt;&gt;"",Y489-X489&gt;Resumen!$B$8),FALSE())),MAX(IF(IFERROR(AND(W489&lt;&gt;"",Y489&lt;&gt;"",Y489-W489&gt;Resumen!$B$8),FALSE()),Y489-W489,0),IF(IFERROR(AND(X489&lt;&gt;"",Y489&lt;&gt;"",Y489-X489&gt;Resumen!$B$8),FALSE()),Y489-X489,0)),"")</f>
        <v/>
      </c>
      <c r="AY489" s="22" t="str">
        <f aca="false">IF(OR(IFERROR(AND(W489&lt;&gt;"",Y489&lt;&gt;"",Y489-W489&gt;Resumen!$B$8),FALSE()),IFERROR(AND(X489&lt;&gt;"",Y489&lt;&gt;"",Y489-X489&gt;Resumen!$B$8),FALSE())),TRIM("Lays tiene mayor markup que "&amp;IF(IFERROR(AND(W489&lt;&gt;"",Y489&lt;&gt;"",Y489-W489&gt;Resumen!$B$8),FALSE()),"Quento ","")&amp;IF(IFERROR(AND(X489&lt;&gt;"",Y489&lt;&gt;"",Y489-X489&gt;Resumen!$B$8),FALSE()),"Julicroc ","")&amp;"en este PDV"),"")</f>
        <v/>
      </c>
      <c r="AZ489" s="22" t="str">
        <f aca="false">IF(COUNTIF('Plan Pehuamar - Lista'!$A$2:$A$167,A489)&gt;0,"Sí","No")</f>
        <v>No</v>
      </c>
      <c r="BA489" s="22" t="str">
        <f aca="false">IF(COUNTIF('Plan Combo 9+1'!$A$2:$A$226,A489)&gt;0,"Sí","No")</f>
        <v>No</v>
      </c>
      <c r="BB489" s="22" t="str">
        <f aca="false">IF(AH489="","No",IF(BA489="Sí",IF((AO489-AH489)&gt;Resumen!$B$6,"Sí","No"),IF((AO489-AH489)&gt;=Resumen!$B$132,"Sí","No")))</f>
        <v>No</v>
      </c>
      <c r="BC489" s="22" t="str">
        <f aca="false">IF(AND(N489="Sí",AL489="Sí",AI489=0),"Sí","No")</f>
        <v>No</v>
      </c>
      <c r="BD489" s="22" t="str">
        <f aca="false">IF(COUNTIF('Plan 9+1 (con Pehuamar)'!$A$2:$A$227,A489)&gt;0,"Sí","No")</f>
        <v>No</v>
      </c>
    </row>
    <row r="490" customFormat="false" ht="15" hidden="false" customHeight="true" outlineLevel="0" collapsed="false">
      <c r="A490" s="6" t="n">
        <v>400738</v>
      </c>
      <c r="B490" s="6" t="n">
        <v>3</v>
      </c>
      <c r="C490" s="6" t="n">
        <v>302</v>
      </c>
      <c r="D490" s="6" t="s">
        <v>254</v>
      </c>
      <c r="E490" s="6" t="s">
        <v>697</v>
      </c>
      <c r="F490" s="6" t="s">
        <v>201</v>
      </c>
      <c r="G490" s="6" t="s">
        <v>129</v>
      </c>
      <c r="H490" s="6" t="s">
        <v>197</v>
      </c>
      <c r="I490" s="27" t="n">
        <v>0</v>
      </c>
      <c r="J490" s="27" t="n">
        <v>0</v>
      </c>
      <c r="K490" s="27" t="n">
        <v>0.2</v>
      </c>
      <c r="L490" s="28" t="n">
        <f aca="false">I490+J490</f>
        <v>0</v>
      </c>
      <c r="M490" s="28" t="n">
        <f aca="false">L490+K490</f>
        <v>0.2</v>
      </c>
      <c r="N490" s="22" t="str">
        <f aca="false">IF(I490&gt;0,"Sí","No")</f>
        <v>No</v>
      </c>
      <c r="O490" s="22" t="str">
        <f aca="false">IF(J490&gt;0,"Sí","No")</f>
        <v>No</v>
      </c>
      <c r="P490" s="22" t="str">
        <f aca="false">IF(K490&gt;0,"Sí","No")</f>
        <v>Sí</v>
      </c>
      <c r="Q490" s="22" t="str">
        <f aca="false">IF(OR(I490&gt;0,J490&gt;0),"Sí","No")</f>
        <v>No</v>
      </c>
      <c r="R490" s="27"/>
      <c r="S490" s="27"/>
      <c r="T490" s="27"/>
      <c r="U490" s="27"/>
      <c r="V490" s="27"/>
      <c r="W490" s="12" t="str">
        <f aca="false">IF(AND(I490&gt;0,R490&gt;0),(S490-R490)/R490,"")</f>
        <v/>
      </c>
      <c r="X490" s="12" t="str">
        <f aca="false">IF(AND(J490&gt;0,T490&gt;0),(U490-T490)/T490,"")</f>
        <v/>
      </c>
      <c r="Y490" s="12" t="str">
        <f aca="false">IF(AND(K490&gt;0,V490&gt;0),(V490-Resumen!$B$7)/Resumen!$B$7,"")</f>
        <v/>
      </c>
      <c r="Z490" s="28" t="str">
        <f aca="false">IF(AND(K490&gt;0,I490&gt;0,V490&gt;0,S490&gt;0),V490-S490,"")</f>
        <v/>
      </c>
      <c r="AA490" s="12" t="str">
        <f aca="false">IF(Z490&lt;&gt;"",Z490/S490,"")</f>
        <v/>
      </c>
      <c r="AB490" s="28" t="str">
        <f aca="false">IF(AND(K490&gt;0,J490&gt;0,V490&gt;0,U490&gt;0),V490-U490,"")</f>
        <v/>
      </c>
      <c r="AC490" s="12" t="str">
        <f aca="false">IF(AB490&lt;&gt;"",AB490/U490,"")</f>
        <v/>
      </c>
      <c r="AD490" s="27" t="n">
        <v>0</v>
      </c>
      <c r="AE490" s="27" t="n">
        <v>0</v>
      </c>
      <c r="AF490" s="27" t="n">
        <v>0</v>
      </c>
      <c r="AG490" s="28" t="n">
        <f aca="false">AD490+AE490+AF490</f>
        <v>0</v>
      </c>
      <c r="AH490" s="12" t="str">
        <f aca="false">IF(AG490&gt;0,AD490/AG490,"")</f>
        <v/>
      </c>
      <c r="AI490" s="27" t="n">
        <v>0</v>
      </c>
      <c r="AJ490" s="27" t="n">
        <v>0</v>
      </c>
      <c r="AK490" s="27" t="n">
        <v>0</v>
      </c>
      <c r="AL490" s="22" t="str">
        <f aca="false">IF(OR(AJ490&gt;0,AK490&gt;0),"Sí","No")</f>
        <v>No</v>
      </c>
      <c r="AM490" s="6"/>
      <c r="AN490" s="6"/>
      <c r="AO490" s="12" t="n">
        <f aca="false">IF(M490&gt;0,K490/M490,"")</f>
        <v>1</v>
      </c>
      <c r="AP490" s="22" t="str">
        <f aca="false">IF(M490&gt;=Resumen!$B$5,"Alto","Bajo")</f>
        <v>Bajo</v>
      </c>
      <c r="AQ490" s="22" t="str">
        <f aca="false">IF(AO490&gt;=Resumen!$B$28,"Alto","Bajo")</f>
        <v>Alto</v>
      </c>
      <c r="AR490" s="22" t="str">
        <f aca="false">AP490&amp;" Potencial / "&amp;AQ490&amp;" Share"</f>
        <v>Bajo Potencial / Alto Share</v>
      </c>
      <c r="AS490" s="22" t="str">
        <f aca="false">IF(Q490="Sí",IF(AO490&gt;=Resumen!$B$29,"Alto","Bajo"),"")</f>
        <v/>
      </c>
      <c r="AT490" s="22" t="str">
        <f aca="false">IF(AS490&lt;&gt;"",AP490&amp;" Potencial / "&amp;AS490&amp;" Share","")</f>
        <v/>
      </c>
      <c r="AU490" s="22" t="str">
        <f aca="false">IF(AH490="","Sin dato",IF(AH490-AO490&gt;Resumen!$B$6,"Sobre-exhibido",IF(AO490-AH490&gt;Resumen!$B$6,"Sub-exhibido","En línea")))</f>
        <v>Sin dato</v>
      </c>
      <c r="AV490" s="22" t="str">
        <f aca="false">IF(AT490="","",IF(AT490="Alto Potencial / Bajo Share",1,IF(AT490="Alto Potencial / Alto Share",2,IF(AT490="Bajo Potencial / Alto Share",3,4))))</f>
        <v/>
      </c>
      <c r="AW490" s="22" t="str">
        <f aca="false">IF(Q490="No","Sin competencia directa",IF(AV490=1,"1 - Foco Conquista (Alto Pot / Bajo Share)",IF(AV490=2,"2 - Foco Defensa (Alto Pot / Alto Share)",IF(AV490=3,"3 - Monitoreo (Bajo Pot / Alto Share)","4 - Baja Prioridad (Bajo Pot / Bajo Share)"))))</f>
        <v>Sin competencia directa</v>
      </c>
      <c r="AX490" s="12" t="str">
        <f aca="false">IF(OR(IFERROR(AND(W490&lt;&gt;"",Y490&lt;&gt;"",Y490-W490&gt;Resumen!$B$8),FALSE()),IFERROR(AND(X490&lt;&gt;"",Y490&lt;&gt;"",Y490-X490&gt;Resumen!$B$8),FALSE())),MAX(IF(IFERROR(AND(W490&lt;&gt;"",Y490&lt;&gt;"",Y490-W490&gt;Resumen!$B$8),FALSE()),Y490-W490,0),IF(IFERROR(AND(X490&lt;&gt;"",Y490&lt;&gt;"",Y490-X490&gt;Resumen!$B$8),FALSE()),Y490-X490,0)),"")</f>
        <v/>
      </c>
      <c r="AY490" s="22" t="str">
        <f aca="false">IF(OR(IFERROR(AND(W490&lt;&gt;"",Y490&lt;&gt;"",Y490-W490&gt;Resumen!$B$8),FALSE()),IFERROR(AND(X490&lt;&gt;"",Y490&lt;&gt;"",Y490-X490&gt;Resumen!$B$8),FALSE())),TRIM("Lays tiene mayor markup que "&amp;IF(IFERROR(AND(W490&lt;&gt;"",Y490&lt;&gt;"",Y490-W490&gt;Resumen!$B$8),FALSE()),"Quento ","")&amp;IF(IFERROR(AND(X490&lt;&gt;"",Y490&lt;&gt;"",Y490-X490&gt;Resumen!$B$8),FALSE()),"Julicroc ","")&amp;"en este PDV"),"")</f>
        <v/>
      </c>
      <c r="AZ490" s="22" t="str">
        <f aca="false">IF(COUNTIF('Plan Pehuamar - Lista'!$A$2:$A$167,A490)&gt;0,"Sí","No")</f>
        <v>No</v>
      </c>
      <c r="BA490" s="22" t="str">
        <f aca="false">IF(COUNTIF('Plan Combo 9+1'!$A$2:$A$226,A490)&gt;0,"Sí","No")</f>
        <v>No</v>
      </c>
      <c r="BB490" s="22" t="str">
        <f aca="false">IF(AH490="","No",IF(BA490="Sí",IF((AO490-AH490)&gt;Resumen!$B$6,"Sí","No"),IF((AO490-AH490)&gt;=Resumen!$B$132,"Sí","No")))</f>
        <v>No</v>
      </c>
      <c r="BC490" s="22" t="str">
        <f aca="false">IF(AND(N490="Sí",AL490="Sí",AI490=0),"Sí","No")</f>
        <v>No</v>
      </c>
      <c r="BD490" s="22" t="str">
        <f aca="false">IF(COUNTIF('Plan 9+1 (con Pehuamar)'!$A$2:$A$227,A490)&gt;0,"Sí","No")</f>
        <v>No</v>
      </c>
    </row>
    <row r="491" customFormat="false" ht="15" hidden="false" customHeight="true" outlineLevel="0" collapsed="false">
      <c r="A491" s="6" t="n">
        <v>400780</v>
      </c>
      <c r="B491" s="6" t="n">
        <v>3</v>
      </c>
      <c r="C491" s="6" t="n">
        <v>302</v>
      </c>
      <c r="D491" s="6" t="s">
        <v>254</v>
      </c>
      <c r="E491" s="6" t="s">
        <v>698</v>
      </c>
      <c r="F491" s="6" t="s">
        <v>201</v>
      </c>
      <c r="G491" s="6" t="s">
        <v>129</v>
      </c>
      <c r="H491" s="6" t="s">
        <v>197</v>
      </c>
      <c r="I491" s="27" t="n">
        <v>15</v>
      </c>
      <c r="J491" s="27" t="n">
        <v>0</v>
      </c>
      <c r="K491" s="27" t="n">
        <v>35</v>
      </c>
      <c r="L491" s="28" t="n">
        <f aca="false">I491+J491</f>
        <v>15</v>
      </c>
      <c r="M491" s="28" t="n">
        <f aca="false">L491+K491</f>
        <v>50</v>
      </c>
      <c r="N491" s="22" t="str">
        <f aca="false">IF(I491&gt;0,"Sí","No")</f>
        <v>Sí</v>
      </c>
      <c r="O491" s="22" t="str">
        <f aca="false">IF(J491&gt;0,"Sí","No")</f>
        <v>No</v>
      </c>
      <c r="P491" s="22" t="str">
        <f aca="false">IF(K491&gt;0,"Sí","No")</f>
        <v>Sí</v>
      </c>
      <c r="Q491" s="22" t="str">
        <f aca="false">IF(OR(I491&gt;0,J491&gt;0),"Sí","No")</f>
        <v>Sí</v>
      </c>
      <c r="R491" s="27" t="n">
        <v>1750</v>
      </c>
      <c r="S491" s="27" t="n">
        <v>2500</v>
      </c>
      <c r="T491" s="27"/>
      <c r="U491" s="27"/>
      <c r="V491" s="27" t="n">
        <v>3500</v>
      </c>
      <c r="W491" s="12" t="n">
        <f aca="false">IF(AND(I491&gt;0,R491&gt;0),(S491-R491)/R491,"")</f>
        <v>0.428571428571429</v>
      </c>
      <c r="X491" s="12" t="str">
        <f aca="false">IF(AND(J491&gt;0,T491&gt;0),(U491-T491)/T491,"")</f>
        <v/>
      </c>
      <c r="Y491" s="12" t="n">
        <f aca="false">IF(AND(K491&gt;0,V491&gt;0),(V491-Resumen!$B$7)/Resumen!$B$7,"")</f>
        <v>0.4</v>
      </c>
      <c r="Z491" s="28" t="n">
        <f aca="false">IF(AND(K491&gt;0,I491&gt;0,V491&gt;0,S491&gt;0),V491-S491,"")</f>
        <v>1000</v>
      </c>
      <c r="AA491" s="12" t="n">
        <f aca="false">IF(Z491&lt;&gt;"",Z491/S491,"")</f>
        <v>0.4</v>
      </c>
      <c r="AB491" s="28" t="str">
        <f aca="false">IF(AND(K491&gt;0,J491&gt;0,V491&gt;0,U491&gt;0),V491-U491,"")</f>
        <v/>
      </c>
      <c r="AC491" s="12" t="str">
        <f aca="false">IF(AB491&lt;&gt;"",AB491/U491,"")</f>
        <v/>
      </c>
      <c r="AD491" s="27" t="n">
        <v>0</v>
      </c>
      <c r="AE491" s="27" t="n">
        <v>3</v>
      </c>
      <c r="AF491" s="27" t="n">
        <v>0</v>
      </c>
      <c r="AG491" s="28" t="n">
        <f aca="false">AD491+AE491+AF491</f>
        <v>3</v>
      </c>
      <c r="AH491" s="12" t="n">
        <f aca="false">IF(AG491&gt;0,AD491/AG491,"")</f>
        <v>0</v>
      </c>
      <c r="AI491" s="27" t="n">
        <v>1</v>
      </c>
      <c r="AJ491" s="27" t="n">
        <v>0</v>
      </c>
      <c r="AK491" s="27" t="n">
        <v>0</v>
      </c>
      <c r="AL491" s="22" t="str">
        <f aca="false">IF(OR(AJ491&gt;0,AK491&gt;0),"Sí","No")</f>
        <v>No</v>
      </c>
      <c r="AM491" s="6" t="s">
        <v>397</v>
      </c>
      <c r="AN491" s="6"/>
      <c r="AO491" s="12" t="n">
        <f aca="false">IF(M491&gt;0,K491/M491,"")</f>
        <v>0.7</v>
      </c>
      <c r="AP491" s="22" t="str">
        <f aca="false">IF(M491&gt;=Resumen!$B$5,"Alto","Bajo")</f>
        <v>Alto</v>
      </c>
      <c r="AQ491" s="22" t="str">
        <f aca="false">IF(AO491&gt;=Resumen!$B$28,"Alto","Bajo")</f>
        <v>Alto</v>
      </c>
      <c r="AR491" s="22" t="str">
        <f aca="false">AP491&amp;" Potencial / "&amp;AQ491&amp;" Share"</f>
        <v>Alto Potencial / Alto Share</v>
      </c>
      <c r="AS491" s="22" t="str">
        <f aca="false">IF(Q491="Sí",IF(AO491&gt;=Resumen!$B$29,"Alto","Bajo"),"")</f>
        <v>Alto</v>
      </c>
      <c r="AT491" s="22" t="str">
        <f aca="false">IF(AS491&lt;&gt;"",AP491&amp;" Potencial / "&amp;AS491&amp;" Share","")</f>
        <v>Alto Potencial / Alto Share</v>
      </c>
      <c r="AU491" s="22" t="str">
        <f aca="false">IF(AH491="","Sin dato",IF(AH491-AO491&gt;Resumen!$B$6,"Sobre-exhibido",IF(AO491-AH491&gt;Resumen!$B$6,"Sub-exhibido","En línea")))</f>
        <v>Sub-exhibido</v>
      </c>
      <c r="AV491" s="22" t="n">
        <f aca="false">IF(AT491="","",IF(AT491="Alto Potencial / Bajo Share",1,IF(AT491="Alto Potencial / Alto Share",2,IF(AT491="Bajo Potencial / Alto Share",3,4))))</f>
        <v>2</v>
      </c>
      <c r="AW491" s="22" t="str">
        <f aca="false">IF(Q491="No","Sin competencia directa",IF(AV491=1,"1 - Foco Conquista (Alto Pot / Bajo Share)",IF(AV491=2,"2 - Foco Defensa (Alto Pot / Alto Share)",IF(AV491=3,"3 - Monitoreo (Bajo Pot / Alto Share)","4 - Baja Prioridad (Bajo Pot / Bajo Share)"))))</f>
        <v>2 - Foco Defensa (Alto Pot / Alto Share)</v>
      </c>
      <c r="AX491" s="12" t="str">
        <f aca="false">IF(OR(IFERROR(AND(W491&lt;&gt;"",Y491&lt;&gt;"",Y491-W491&gt;Resumen!$B$8),FALSE()),IFERROR(AND(X491&lt;&gt;"",Y491&lt;&gt;"",Y491-X491&gt;Resumen!$B$8),FALSE())),MAX(IF(IFERROR(AND(W491&lt;&gt;"",Y491&lt;&gt;"",Y491-W491&gt;Resumen!$B$8),FALSE()),Y491-W491,0),IF(IFERROR(AND(X491&lt;&gt;"",Y491&lt;&gt;"",Y491-X491&gt;Resumen!$B$8),FALSE()),Y491-X491,0)),"")</f>
        <v/>
      </c>
      <c r="AY491" s="22" t="str">
        <f aca="false">IF(OR(IFERROR(AND(W491&lt;&gt;"",Y491&lt;&gt;"",Y491-W491&gt;Resumen!$B$8),FALSE()),IFERROR(AND(X491&lt;&gt;"",Y491&lt;&gt;"",Y491-X491&gt;Resumen!$B$8),FALSE())),TRIM("Lays tiene mayor markup que "&amp;IF(IFERROR(AND(W491&lt;&gt;"",Y491&lt;&gt;"",Y491-W491&gt;Resumen!$B$8),FALSE()),"Quento ","")&amp;IF(IFERROR(AND(X491&lt;&gt;"",Y491&lt;&gt;"",Y491-X491&gt;Resumen!$B$8),FALSE()),"Julicroc ","")&amp;"en este PDV"),"")</f>
        <v/>
      </c>
      <c r="AZ491" s="22" t="str">
        <f aca="false">IF(COUNTIF('Plan Pehuamar - Lista'!$A$2:$A$167,A491)&gt;0,"Sí","No")</f>
        <v>No</v>
      </c>
      <c r="BA491" s="22" t="str">
        <f aca="false">IF(COUNTIF('Plan Combo 9+1'!$A$2:$A$226,A491)&gt;0,"Sí","No")</f>
        <v>No</v>
      </c>
      <c r="BB491" s="22" t="str">
        <f aca="false">IF(AH491="","No",IF(BA491="Sí",IF((AO491-AH491)&gt;Resumen!$B$6,"Sí","No"),IF((AO491-AH491)&gt;=Resumen!$B$132,"Sí","No")))</f>
        <v>Sí</v>
      </c>
      <c r="BC491" s="22" t="str">
        <f aca="false">IF(AND(N491="Sí",AL491="Sí",AI491=0),"Sí","No")</f>
        <v>No</v>
      </c>
      <c r="BD491" s="22" t="str">
        <f aca="false">IF(COUNTIF('Plan 9+1 (con Pehuamar)'!$A$2:$A$227,A491)&gt;0,"Sí","No")</f>
        <v>No</v>
      </c>
    </row>
    <row r="492" customFormat="false" ht="15" hidden="false" customHeight="true" outlineLevel="0" collapsed="false">
      <c r="A492" s="6" t="n">
        <v>400798</v>
      </c>
      <c r="B492" s="6" t="n">
        <v>3</v>
      </c>
      <c r="C492" s="6" t="n">
        <v>302</v>
      </c>
      <c r="D492" s="6" t="s">
        <v>254</v>
      </c>
      <c r="E492" s="6" t="s">
        <v>699</v>
      </c>
      <c r="F492" s="6" t="s">
        <v>700</v>
      </c>
      <c r="G492" s="6" t="s">
        <v>129</v>
      </c>
      <c r="H492" s="6" t="s">
        <v>197</v>
      </c>
      <c r="I492" s="27" t="n">
        <v>0</v>
      </c>
      <c r="J492" s="27" t="n">
        <v>0</v>
      </c>
      <c r="K492" s="27" t="n">
        <v>4.9</v>
      </c>
      <c r="L492" s="28" t="n">
        <f aca="false">I492+J492</f>
        <v>0</v>
      </c>
      <c r="M492" s="28" t="n">
        <f aca="false">L492+K492</f>
        <v>4.9</v>
      </c>
      <c r="N492" s="22" t="str">
        <f aca="false">IF(I492&gt;0,"Sí","No")</f>
        <v>No</v>
      </c>
      <c r="O492" s="22" t="str">
        <f aca="false">IF(J492&gt;0,"Sí","No")</f>
        <v>No</v>
      </c>
      <c r="P492" s="22" t="str">
        <f aca="false">IF(K492&gt;0,"Sí","No")</f>
        <v>Sí</v>
      </c>
      <c r="Q492" s="22" t="str">
        <f aca="false">IF(OR(I492&gt;0,J492&gt;0),"Sí","No")</f>
        <v>No</v>
      </c>
      <c r="R492" s="27"/>
      <c r="S492" s="27"/>
      <c r="T492" s="27"/>
      <c r="U492" s="27"/>
      <c r="V492" s="27"/>
      <c r="W492" s="12" t="str">
        <f aca="false">IF(AND(I492&gt;0,R492&gt;0),(S492-R492)/R492,"")</f>
        <v/>
      </c>
      <c r="X492" s="12" t="str">
        <f aca="false">IF(AND(J492&gt;0,T492&gt;0),(U492-T492)/T492,"")</f>
        <v/>
      </c>
      <c r="Y492" s="12" t="str">
        <f aca="false">IF(AND(K492&gt;0,V492&gt;0),(V492-Resumen!$B$7)/Resumen!$B$7,"")</f>
        <v/>
      </c>
      <c r="Z492" s="28" t="str">
        <f aca="false">IF(AND(K492&gt;0,I492&gt;0,V492&gt;0,S492&gt;0),V492-S492,"")</f>
        <v/>
      </c>
      <c r="AA492" s="12" t="str">
        <f aca="false">IF(Z492&lt;&gt;"",Z492/S492,"")</f>
        <v/>
      </c>
      <c r="AB492" s="28" t="str">
        <f aca="false">IF(AND(K492&gt;0,J492&gt;0,V492&gt;0,U492&gt;0),V492-U492,"")</f>
        <v/>
      </c>
      <c r="AC492" s="12" t="str">
        <f aca="false">IF(AB492&lt;&gt;"",AB492/U492,"")</f>
        <v/>
      </c>
      <c r="AD492" s="27" t="n">
        <v>0</v>
      </c>
      <c r="AE492" s="27" t="n">
        <v>0</v>
      </c>
      <c r="AF492" s="27" t="n">
        <v>0</v>
      </c>
      <c r="AG492" s="28" t="n">
        <f aca="false">AD492+AE492+AF492</f>
        <v>0</v>
      </c>
      <c r="AH492" s="12" t="str">
        <f aca="false">IF(AG492&gt;0,AD492/AG492,"")</f>
        <v/>
      </c>
      <c r="AI492" s="27" t="n">
        <v>0</v>
      </c>
      <c r="AJ492" s="27" t="n">
        <v>0</v>
      </c>
      <c r="AK492" s="27" t="n">
        <v>0</v>
      </c>
      <c r="AL492" s="22" t="str">
        <f aca="false">IF(OR(AJ492&gt;0,AK492&gt;0),"Sí","No")</f>
        <v>No</v>
      </c>
      <c r="AM492" s="6"/>
      <c r="AN492" s="6"/>
      <c r="AO492" s="12" t="n">
        <f aca="false">IF(M492&gt;0,K492/M492,"")</f>
        <v>1</v>
      </c>
      <c r="AP492" s="22" t="str">
        <f aca="false">IF(M492&gt;=Resumen!$B$5,"Alto","Bajo")</f>
        <v>Bajo</v>
      </c>
      <c r="AQ492" s="22" t="str">
        <f aca="false">IF(AO492&gt;=Resumen!$B$28,"Alto","Bajo")</f>
        <v>Alto</v>
      </c>
      <c r="AR492" s="22" t="str">
        <f aca="false">AP492&amp;" Potencial / "&amp;AQ492&amp;" Share"</f>
        <v>Bajo Potencial / Alto Share</v>
      </c>
      <c r="AS492" s="22" t="str">
        <f aca="false">IF(Q492="Sí",IF(AO492&gt;=Resumen!$B$29,"Alto","Bajo"),"")</f>
        <v/>
      </c>
      <c r="AT492" s="22" t="str">
        <f aca="false">IF(AS492&lt;&gt;"",AP492&amp;" Potencial / "&amp;AS492&amp;" Share","")</f>
        <v/>
      </c>
      <c r="AU492" s="22" t="str">
        <f aca="false">IF(AH492="","Sin dato",IF(AH492-AO492&gt;Resumen!$B$6,"Sobre-exhibido",IF(AO492-AH492&gt;Resumen!$B$6,"Sub-exhibido","En línea")))</f>
        <v>Sin dato</v>
      </c>
      <c r="AV492" s="22" t="str">
        <f aca="false">IF(AT492="","",IF(AT492="Alto Potencial / Bajo Share",1,IF(AT492="Alto Potencial / Alto Share",2,IF(AT492="Bajo Potencial / Alto Share",3,4))))</f>
        <v/>
      </c>
      <c r="AW492" s="22" t="str">
        <f aca="false">IF(Q492="No","Sin competencia directa",IF(AV492=1,"1 - Foco Conquista (Alto Pot / Bajo Share)",IF(AV492=2,"2 - Foco Defensa (Alto Pot / Alto Share)",IF(AV492=3,"3 - Monitoreo (Bajo Pot / Alto Share)","4 - Baja Prioridad (Bajo Pot / Bajo Share)"))))</f>
        <v>Sin competencia directa</v>
      </c>
      <c r="AX492" s="12" t="str">
        <f aca="false">IF(OR(IFERROR(AND(W492&lt;&gt;"",Y492&lt;&gt;"",Y492-W492&gt;Resumen!$B$8),FALSE()),IFERROR(AND(X492&lt;&gt;"",Y492&lt;&gt;"",Y492-X492&gt;Resumen!$B$8),FALSE())),MAX(IF(IFERROR(AND(W492&lt;&gt;"",Y492&lt;&gt;"",Y492-W492&gt;Resumen!$B$8),FALSE()),Y492-W492,0),IF(IFERROR(AND(X492&lt;&gt;"",Y492&lt;&gt;"",Y492-X492&gt;Resumen!$B$8),FALSE()),Y492-X492,0)),"")</f>
        <v/>
      </c>
      <c r="AY492" s="22" t="str">
        <f aca="false">IF(OR(IFERROR(AND(W492&lt;&gt;"",Y492&lt;&gt;"",Y492-W492&gt;Resumen!$B$8),FALSE()),IFERROR(AND(X492&lt;&gt;"",Y492&lt;&gt;"",Y492-X492&gt;Resumen!$B$8),FALSE())),TRIM("Lays tiene mayor markup que "&amp;IF(IFERROR(AND(W492&lt;&gt;"",Y492&lt;&gt;"",Y492-W492&gt;Resumen!$B$8),FALSE()),"Quento ","")&amp;IF(IFERROR(AND(X492&lt;&gt;"",Y492&lt;&gt;"",Y492-X492&gt;Resumen!$B$8),FALSE()),"Julicroc ","")&amp;"en este PDV"),"")</f>
        <v/>
      </c>
      <c r="AZ492" s="22" t="str">
        <f aca="false">IF(COUNTIF('Plan Pehuamar - Lista'!$A$2:$A$167,A492)&gt;0,"Sí","No")</f>
        <v>No</v>
      </c>
      <c r="BA492" s="22" t="str">
        <f aca="false">IF(COUNTIF('Plan Combo 9+1'!$A$2:$A$226,A492)&gt;0,"Sí","No")</f>
        <v>No</v>
      </c>
      <c r="BB492" s="22" t="str">
        <f aca="false">IF(AH492="","No",IF(BA492="Sí",IF((AO492-AH492)&gt;Resumen!$B$6,"Sí","No"),IF((AO492-AH492)&gt;=Resumen!$B$132,"Sí","No")))</f>
        <v>No</v>
      </c>
      <c r="BC492" s="22" t="str">
        <f aca="false">IF(AND(N492="Sí",AL492="Sí",AI492=0),"Sí","No")</f>
        <v>No</v>
      </c>
      <c r="BD492" s="22" t="str">
        <f aca="false">IF(COUNTIF('Plan 9+1 (con Pehuamar)'!$A$2:$A$227,A492)&gt;0,"Sí","No")</f>
        <v>No</v>
      </c>
    </row>
    <row r="493" customFormat="false" ht="15" hidden="false" customHeight="true" outlineLevel="0" collapsed="false">
      <c r="A493" s="6" t="n">
        <v>400799</v>
      </c>
      <c r="B493" s="6" t="n">
        <v>3</v>
      </c>
      <c r="C493" s="6" t="n">
        <v>302</v>
      </c>
      <c r="D493" s="6" t="s">
        <v>254</v>
      </c>
      <c r="E493" s="6" t="s">
        <v>701</v>
      </c>
      <c r="F493" s="6" t="s">
        <v>261</v>
      </c>
      <c r="G493" s="6" t="s">
        <v>129</v>
      </c>
      <c r="H493" s="6" t="s">
        <v>197</v>
      </c>
      <c r="I493" s="27" t="n">
        <v>0</v>
      </c>
      <c r="J493" s="27" t="n">
        <v>0</v>
      </c>
      <c r="K493" s="27" t="n">
        <v>2.4</v>
      </c>
      <c r="L493" s="28" t="n">
        <f aca="false">I493+J493</f>
        <v>0</v>
      </c>
      <c r="M493" s="28" t="n">
        <f aca="false">L493+K493</f>
        <v>2.4</v>
      </c>
      <c r="N493" s="22" t="str">
        <f aca="false">IF(I493&gt;0,"Sí","No")</f>
        <v>No</v>
      </c>
      <c r="O493" s="22" t="str">
        <f aca="false">IF(J493&gt;0,"Sí","No")</f>
        <v>No</v>
      </c>
      <c r="P493" s="22" t="str">
        <f aca="false">IF(K493&gt;0,"Sí","No")</f>
        <v>Sí</v>
      </c>
      <c r="Q493" s="22" t="str">
        <f aca="false">IF(OR(I493&gt;0,J493&gt;0),"Sí","No")</f>
        <v>No</v>
      </c>
      <c r="R493" s="27"/>
      <c r="S493" s="27"/>
      <c r="T493" s="27"/>
      <c r="U493" s="27"/>
      <c r="V493" s="27"/>
      <c r="W493" s="12" t="str">
        <f aca="false">IF(AND(I493&gt;0,R493&gt;0),(S493-R493)/R493,"")</f>
        <v/>
      </c>
      <c r="X493" s="12" t="str">
        <f aca="false">IF(AND(J493&gt;0,T493&gt;0),(U493-T493)/T493,"")</f>
        <v/>
      </c>
      <c r="Y493" s="12" t="str">
        <f aca="false">IF(AND(K493&gt;0,V493&gt;0),(V493-Resumen!$B$7)/Resumen!$B$7,"")</f>
        <v/>
      </c>
      <c r="Z493" s="28" t="str">
        <f aca="false">IF(AND(K493&gt;0,I493&gt;0,V493&gt;0,S493&gt;0),V493-S493,"")</f>
        <v/>
      </c>
      <c r="AA493" s="12" t="str">
        <f aca="false">IF(Z493&lt;&gt;"",Z493/S493,"")</f>
        <v/>
      </c>
      <c r="AB493" s="28" t="str">
        <f aca="false">IF(AND(K493&gt;0,J493&gt;0,V493&gt;0,U493&gt;0),V493-U493,"")</f>
        <v/>
      </c>
      <c r="AC493" s="12" t="str">
        <f aca="false">IF(AB493&lt;&gt;"",AB493/U493,"")</f>
        <v/>
      </c>
      <c r="AD493" s="27" t="n">
        <v>0</v>
      </c>
      <c r="AE493" s="27" t="n">
        <v>0</v>
      </c>
      <c r="AF493" s="27" t="n">
        <v>0</v>
      </c>
      <c r="AG493" s="28" t="n">
        <f aca="false">AD493+AE493+AF493</f>
        <v>0</v>
      </c>
      <c r="AH493" s="12" t="str">
        <f aca="false">IF(AG493&gt;0,AD493/AG493,"")</f>
        <v/>
      </c>
      <c r="AI493" s="27" t="n">
        <v>0</v>
      </c>
      <c r="AJ493" s="27" t="n">
        <v>0</v>
      </c>
      <c r="AK493" s="27" t="n">
        <v>0</v>
      </c>
      <c r="AL493" s="22" t="str">
        <f aca="false">IF(OR(AJ493&gt;0,AK493&gt;0),"Sí","No")</f>
        <v>No</v>
      </c>
      <c r="AM493" s="6"/>
      <c r="AN493" s="6"/>
      <c r="AO493" s="12" t="n">
        <f aca="false">IF(M493&gt;0,K493/M493,"")</f>
        <v>1</v>
      </c>
      <c r="AP493" s="22" t="str">
        <f aca="false">IF(M493&gt;=Resumen!$B$5,"Alto","Bajo")</f>
        <v>Bajo</v>
      </c>
      <c r="AQ493" s="22" t="str">
        <f aca="false">IF(AO493&gt;=Resumen!$B$28,"Alto","Bajo")</f>
        <v>Alto</v>
      </c>
      <c r="AR493" s="22" t="str">
        <f aca="false">AP493&amp;" Potencial / "&amp;AQ493&amp;" Share"</f>
        <v>Bajo Potencial / Alto Share</v>
      </c>
      <c r="AS493" s="22" t="str">
        <f aca="false">IF(Q493="Sí",IF(AO493&gt;=Resumen!$B$29,"Alto","Bajo"),"")</f>
        <v/>
      </c>
      <c r="AT493" s="22" t="str">
        <f aca="false">IF(AS493&lt;&gt;"",AP493&amp;" Potencial / "&amp;AS493&amp;" Share","")</f>
        <v/>
      </c>
      <c r="AU493" s="22" t="str">
        <f aca="false">IF(AH493="","Sin dato",IF(AH493-AO493&gt;Resumen!$B$6,"Sobre-exhibido",IF(AO493-AH493&gt;Resumen!$B$6,"Sub-exhibido","En línea")))</f>
        <v>Sin dato</v>
      </c>
      <c r="AV493" s="22" t="str">
        <f aca="false">IF(AT493="","",IF(AT493="Alto Potencial / Bajo Share",1,IF(AT493="Alto Potencial / Alto Share",2,IF(AT493="Bajo Potencial / Alto Share",3,4))))</f>
        <v/>
      </c>
      <c r="AW493" s="22" t="str">
        <f aca="false">IF(Q493="No","Sin competencia directa",IF(AV493=1,"1 - Foco Conquista (Alto Pot / Bajo Share)",IF(AV493=2,"2 - Foco Defensa (Alto Pot / Alto Share)",IF(AV493=3,"3 - Monitoreo (Bajo Pot / Alto Share)","4 - Baja Prioridad (Bajo Pot / Bajo Share)"))))</f>
        <v>Sin competencia directa</v>
      </c>
      <c r="AX493" s="12" t="str">
        <f aca="false">IF(OR(IFERROR(AND(W493&lt;&gt;"",Y493&lt;&gt;"",Y493-W493&gt;Resumen!$B$8),FALSE()),IFERROR(AND(X493&lt;&gt;"",Y493&lt;&gt;"",Y493-X493&gt;Resumen!$B$8),FALSE())),MAX(IF(IFERROR(AND(W493&lt;&gt;"",Y493&lt;&gt;"",Y493-W493&gt;Resumen!$B$8),FALSE()),Y493-W493,0),IF(IFERROR(AND(X493&lt;&gt;"",Y493&lt;&gt;"",Y493-X493&gt;Resumen!$B$8),FALSE()),Y493-X493,0)),"")</f>
        <v/>
      </c>
      <c r="AY493" s="22" t="str">
        <f aca="false">IF(OR(IFERROR(AND(W493&lt;&gt;"",Y493&lt;&gt;"",Y493-W493&gt;Resumen!$B$8),FALSE()),IFERROR(AND(X493&lt;&gt;"",Y493&lt;&gt;"",Y493-X493&gt;Resumen!$B$8),FALSE())),TRIM("Lays tiene mayor markup que "&amp;IF(IFERROR(AND(W493&lt;&gt;"",Y493&lt;&gt;"",Y493-W493&gt;Resumen!$B$8),FALSE()),"Quento ","")&amp;IF(IFERROR(AND(X493&lt;&gt;"",Y493&lt;&gt;"",Y493-X493&gt;Resumen!$B$8),FALSE()),"Julicroc ","")&amp;"en este PDV"),"")</f>
        <v/>
      </c>
      <c r="AZ493" s="22" t="str">
        <f aca="false">IF(COUNTIF('Plan Pehuamar - Lista'!$A$2:$A$167,A493)&gt;0,"Sí","No")</f>
        <v>No</v>
      </c>
      <c r="BA493" s="22" t="str">
        <f aca="false">IF(COUNTIF('Plan Combo 9+1'!$A$2:$A$226,A493)&gt;0,"Sí","No")</f>
        <v>No</v>
      </c>
      <c r="BB493" s="22" t="str">
        <f aca="false">IF(AH493="","No",IF(BA493="Sí",IF((AO493-AH493)&gt;Resumen!$B$6,"Sí","No"),IF((AO493-AH493)&gt;=Resumen!$B$132,"Sí","No")))</f>
        <v>No</v>
      </c>
      <c r="BC493" s="22" t="str">
        <f aca="false">IF(AND(N493="Sí",AL493="Sí",AI493=0),"Sí","No")</f>
        <v>No</v>
      </c>
      <c r="BD493" s="22" t="str">
        <f aca="false">IF(COUNTIF('Plan 9+1 (con Pehuamar)'!$A$2:$A$227,A493)&gt;0,"Sí","No")</f>
        <v>No</v>
      </c>
    </row>
    <row r="494" customFormat="false" ht="15" hidden="false" customHeight="true" outlineLevel="0" collapsed="false">
      <c r="A494" s="6" t="n">
        <v>400800</v>
      </c>
      <c r="B494" s="6" t="n">
        <v>3</v>
      </c>
      <c r="C494" s="6" t="n">
        <v>302</v>
      </c>
      <c r="D494" s="6" t="s">
        <v>254</v>
      </c>
      <c r="E494" s="6" t="s">
        <v>702</v>
      </c>
      <c r="F494" s="6" t="s">
        <v>201</v>
      </c>
      <c r="G494" s="6" t="s">
        <v>129</v>
      </c>
      <c r="H494" s="6" t="s">
        <v>197</v>
      </c>
      <c r="I494" s="27" t="n">
        <v>0</v>
      </c>
      <c r="J494" s="27" t="n">
        <v>0</v>
      </c>
      <c r="K494" s="27" t="n">
        <v>0.2</v>
      </c>
      <c r="L494" s="28" t="n">
        <f aca="false">I494+J494</f>
        <v>0</v>
      </c>
      <c r="M494" s="28" t="n">
        <f aca="false">L494+K494</f>
        <v>0.2</v>
      </c>
      <c r="N494" s="22" t="str">
        <f aca="false">IF(I494&gt;0,"Sí","No")</f>
        <v>No</v>
      </c>
      <c r="O494" s="22" t="str">
        <f aca="false">IF(J494&gt;0,"Sí","No")</f>
        <v>No</v>
      </c>
      <c r="P494" s="22" t="str">
        <f aca="false">IF(K494&gt;0,"Sí","No")</f>
        <v>Sí</v>
      </c>
      <c r="Q494" s="22" t="str">
        <f aca="false">IF(OR(I494&gt;0,J494&gt;0),"Sí","No")</f>
        <v>No</v>
      </c>
      <c r="R494" s="27"/>
      <c r="S494" s="27"/>
      <c r="T494" s="27"/>
      <c r="U494" s="27"/>
      <c r="V494" s="27"/>
      <c r="W494" s="12" t="str">
        <f aca="false">IF(AND(I494&gt;0,R494&gt;0),(S494-R494)/R494,"")</f>
        <v/>
      </c>
      <c r="X494" s="12" t="str">
        <f aca="false">IF(AND(J494&gt;0,T494&gt;0),(U494-T494)/T494,"")</f>
        <v/>
      </c>
      <c r="Y494" s="12" t="str">
        <f aca="false">IF(AND(K494&gt;0,V494&gt;0),(V494-Resumen!$B$7)/Resumen!$B$7,"")</f>
        <v/>
      </c>
      <c r="Z494" s="28" t="str">
        <f aca="false">IF(AND(K494&gt;0,I494&gt;0,V494&gt;0,S494&gt;0),V494-S494,"")</f>
        <v/>
      </c>
      <c r="AA494" s="12" t="str">
        <f aca="false">IF(Z494&lt;&gt;"",Z494/S494,"")</f>
        <v/>
      </c>
      <c r="AB494" s="28" t="str">
        <f aca="false">IF(AND(K494&gt;0,J494&gt;0,V494&gt;0,U494&gt;0),V494-U494,"")</f>
        <v/>
      </c>
      <c r="AC494" s="12" t="str">
        <f aca="false">IF(AB494&lt;&gt;"",AB494/U494,"")</f>
        <v/>
      </c>
      <c r="AD494" s="27" t="n">
        <v>0</v>
      </c>
      <c r="AE494" s="27" t="n">
        <v>0</v>
      </c>
      <c r="AF494" s="27" t="n">
        <v>0</v>
      </c>
      <c r="AG494" s="28" t="n">
        <f aca="false">AD494+AE494+AF494</f>
        <v>0</v>
      </c>
      <c r="AH494" s="12" t="str">
        <f aca="false">IF(AG494&gt;0,AD494/AG494,"")</f>
        <v/>
      </c>
      <c r="AI494" s="27" t="n">
        <v>0</v>
      </c>
      <c r="AJ494" s="27" t="n">
        <v>0</v>
      </c>
      <c r="AK494" s="27" t="n">
        <v>0</v>
      </c>
      <c r="AL494" s="22" t="str">
        <f aca="false">IF(OR(AJ494&gt;0,AK494&gt;0),"Sí","No")</f>
        <v>No</v>
      </c>
      <c r="AM494" s="6"/>
      <c r="AN494" s="6"/>
      <c r="AO494" s="12" t="n">
        <f aca="false">IF(M494&gt;0,K494/M494,"")</f>
        <v>1</v>
      </c>
      <c r="AP494" s="22" t="str">
        <f aca="false">IF(M494&gt;=Resumen!$B$5,"Alto","Bajo")</f>
        <v>Bajo</v>
      </c>
      <c r="AQ494" s="22" t="str">
        <f aca="false">IF(AO494&gt;=Resumen!$B$28,"Alto","Bajo")</f>
        <v>Alto</v>
      </c>
      <c r="AR494" s="22" t="str">
        <f aca="false">AP494&amp;" Potencial / "&amp;AQ494&amp;" Share"</f>
        <v>Bajo Potencial / Alto Share</v>
      </c>
      <c r="AS494" s="22" t="str">
        <f aca="false">IF(Q494="Sí",IF(AO494&gt;=Resumen!$B$29,"Alto","Bajo"),"")</f>
        <v/>
      </c>
      <c r="AT494" s="22" t="str">
        <f aca="false">IF(AS494&lt;&gt;"",AP494&amp;" Potencial / "&amp;AS494&amp;" Share","")</f>
        <v/>
      </c>
      <c r="AU494" s="22" t="str">
        <f aca="false">IF(AH494="","Sin dato",IF(AH494-AO494&gt;Resumen!$B$6,"Sobre-exhibido",IF(AO494-AH494&gt;Resumen!$B$6,"Sub-exhibido","En línea")))</f>
        <v>Sin dato</v>
      </c>
      <c r="AV494" s="22" t="str">
        <f aca="false">IF(AT494="","",IF(AT494="Alto Potencial / Bajo Share",1,IF(AT494="Alto Potencial / Alto Share",2,IF(AT494="Bajo Potencial / Alto Share",3,4))))</f>
        <v/>
      </c>
      <c r="AW494" s="22" t="str">
        <f aca="false">IF(Q494="No","Sin competencia directa",IF(AV494=1,"1 - Foco Conquista (Alto Pot / Bajo Share)",IF(AV494=2,"2 - Foco Defensa (Alto Pot / Alto Share)",IF(AV494=3,"3 - Monitoreo (Bajo Pot / Alto Share)","4 - Baja Prioridad (Bajo Pot / Bajo Share)"))))</f>
        <v>Sin competencia directa</v>
      </c>
      <c r="AX494" s="12" t="str">
        <f aca="false">IF(OR(IFERROR(AND(W494&lt;&gt;"",Y494&lt;&gt;"",Y494-W494&gt;Resumen!$B$8),FALSE()),IFERROR(AND(X494&lt;&gt;"",Y494&lt;&gt;"",Y494-X494&gt;Resumen!$B$8),FALSE())),MAX(IF(IFERROR(AND(W494&lt;&gt;"",Y494&lt;&gt;"",Y494-W494&gt;Resumen!$B$8),FALSE()),Y494-W494,0),IF(IFERROR(AND(X494&lt;&gt;"",Y494&lt;&gt;"",Y494-X494&gt;Resumen!$B$8),FALSE()),Y494-X494,0)),"")</f>
        <v/>
      </c>
      <c r="AY494" s="22" t="str">
        <f aca="false">IF(OR(IFERROR(AND(W494&lt;&gt;"",Y494&lt;&gt;"",Y494-W494&gt;Resumen!$B$8),FALSE()),IFERROR(AND(X494&lt;&gt;"",Y494&lt;&gt;"",Y494-X494&gt;Resumen!$B$8),FALSE())),TRIM("Lays tiene mayor markup que "&amp;IF(IFERROR(AND(W494&lt;&gt;"",Y494&lt;&gt;"",Y494-W494&gt;Resumen!$B$8),FALSE()),"Quento ","")&amp;IF(IFERROR(AND(X494&lt;&gt;"",Y494&lt;&gt;"",Y494-X494&gt;Resumen!$B$8),FALSE()),"Julicroc ","")&amp;"en este PDV"),"")</f>
        <v/>
      </c>
      <c r="AZ494" s="22" t="str">
        <f aca="false">IF(COUNTIF('Plan Pehuamar - Lista'!$A$2:$A$167,A494)&gt;0,"Sí","No")</f>
        <v>No</v>
      </c>
      <c r="BA494" s="22" t="str">
        <f aca="false">IF(COUNTIF('Plan Combo 9+1'!$A$2:$A$226,A494)&gt;0,"Sí","No")</f>
        <v>No</v>
      </c>
      <c r="BB494" s="22" t="str">
        <f aca="false">IF(AH494="","No",IF(BA494="Sí",IF((AO494-AH494)&gt;Resumen!$B$6,"Sí","No"),IF((AO494-AH494)&gt;=Resumen!$B$132,"Sí","No")))</f>
        <v>No</v>
      </c>
      <c r="BC494" s="22" t="str">
        <f aca="false">IF(AND(N494="Sí",AL494="Sí",AI494=0),"Sí","No")</f>
        <v>No</v>
      </c>
      <c r="BD494" s="22" t="str">
        <f aca="false">IF(COUNTIF('Plan 9+1 (con Pehuamar)'!$A$2:$A$227,A494)&gt;0,"Sí","No")</f>
        <v>No</v>
      </c>
    </row>
    <row r="495" customFormat="false" ht="15" hidden="false" customHeight="true" outlineLevel="0" collapsed="false">
      <c r="A495" s="6" t="n">
        <v>400801</v>
      </c>
      <c r="B495" s="6" t="n">
        <v>3</v>
      </c>
      <c r="C495" s="6" t="n">
        <v>302</v>
      </c>
      <c r="D495" s="6" t="s">
        <v>254</v>
      </c>
      <c r="E495" s="6" t="s">
        <v>703</v>
      </c>
      <c r="F495" s="6" t="s">
        <v>206</v>
      </c>
      <c r="G495" s="6" t="s">
        <v>129</v>
      </c>
      <c r="H495" s="6" t="s">
        <v>197</v>
      </c>
      <c r="I495" s="27" t="n">
        <v>0</v>
      </c>
      <c r="J495" s="27" t="n">
        <v>0</v>
      </c>
      <c r="K495" s="27" t="n">
        <v>0.2</v>
      </c>
      <c r="L495" s="28" t="n">
        <f aca="false">I495+J495</f>
        <v>0</v>
      </c>
      <c r="M495" s="28" t="n">
        <f aca="false">L495+K495</f>
        <v>0.2</v>
      </c>
      <c r="N495" s="22" t="str">
        <f aca="false">IF(I495&gt;0,"Sí","No")</f>
        <v>No</v>
      </c>
      <c r="O495" s="22" t="str">
        <f aca="false">IF(J495&gt;0,"Sí","No")</f>
        <v>No</v>
      </c>
      <c r="P495" s="22" t="str">
        <f aca="false">IF(K495&gt;0,"Sí","No")</f>
        <v>Sí</v>
      </c>
      <c r="Q495" s="22" t="str">
        <f aca="false">IF(OR(I495&gt;0,J495&gt;0),"Sí","No")</f>
        <v>No</v>
      </c>
      <c r="R495" s="27"/>
      <c r="S495" s="27"/>
      <c r="T495" s="27"/>
      <c r="U495" s="27"/>
      <c r="V495" s="27"/>
      <c r="W495" s="12" t="str">
        <f aca="false">IF(AND(I495&gt;0,R495&gt;0),(S495-R495)/R495,"")</f>
        <v/>
      </c>
      <c r="X495" s="12" t="str">
        <f aca="false">IF(AND(J495&gt;0,T495&gt;0),(U495-T495)/T495,"")</f>
        <v/>
      </c>
      <c r="Y495" s="12" t="str">
        <f aca="false">IF(AND(K495&gt;0,V495&gt;0),(V495-Resumen!$B$7)/Resumen!$B$7,"")</f>
        <v/>
      </c>
      <c r="Z495" s="28" t="str">
        <f aca="false">IF(AND(K495&gt;0,I495&gt;0,V495&gt;0,S495&gt;0),V495-S495,"")</f>
        <v/>
      </c>
      <c r="AA495" s="12" t="str">
        <f aca="false">IF(Z495&lt;&gt;"",Z495/S495,"")</f>
        <v/>
      </c>
      <c r="AB495" s="28" t="str">
        <f aca="false">IF(AND(K495&gt;0,J495&gt;0,V495&gt;0,U495&gt;0),V495-U495,"")</f>
        <v/>
      </c>
      <c r="AC495" s="12" t="str">
        <f aca="false">IF(AB495&lt;&gt;"",AB495/U495,"")</f>
        <v/>
      </c>
      <c r="AD495" s="27" t="n">
        <v>0</v>
      </c>
      <c r="AE495" s="27" t="n">
        <v>0</v>
      </c>
      <c r="AF495" s="27" t="n">
        <v>0</v>
      </c>
      <c r="AG495" s="28" t="n">
        <f aca="false">AD495+AE495+AF495</f>
        <v>0</v>
      </c>
      <c r="AH495" s="12" t="str">
        <f aca="false">IF(AG495&gt;0,AD495/AG495,"")</f>
        <v/>
      </c>
      <c r="AI495" s="27" t="n">
        <v>0</v>
      </c>
      <c r="AJ495" s="27" t="n">
        <v>0</v>
      </c>
      <c r="AK495" s="27" t="n">
        <v>0</v>
      </c>
      <c r="AL495" s="22" t="str">
        <f aca="false">IF(OR(AJ495&gt;0,AK495&gt;0),"Sí","No")</f>
        <v>No</v>
      </c>
      <c r="AM495" s="6"/>
      <c r="AN495" s="6"/>
      <c r="AO495" s="12" t="n">
        <f aca="false">IF(M495&gt;0,K495/M495,"")</f>
        <v>1</v>
      </c>
      <c r="AP495" s="22" t="str">
        <f aca="false">IF(M495&gt;=Resumen!$B$5,"Alto","Bajo")</f>
        <v>Bajo</v>
      </c>
      <c r="AQ495" s="22" t="str">
        <f aca="false">IF(AO495&gt;=Resumen!$B$28,"Alto","Bajo")</f>
        <v>Alto</v>
      </c>
      <c r="AR495" s="22" t="str">
        <f aca="false">AP495&amp;" Potencial / "&amp;AQ495&amp;" Share"</f>
        <v>Bajo Potencial / Alto Share</v>
      </c>
      <c r="AS495" s="22" t="str">
        <f aca="false">IF(Q495="Sí",IF(AO495&gt;=Resumen!$B$29,"Alto","Bajo"),"")</f>
        <v/>
      </c>
      <c r="AT495" s="22" t="str">
        <f aca="false">IF(AS495&lt;&gt;"",AP495&amp;" Potencial / "&amp;AS495&amp;" Share","")</f>
        <v/>
      </c>
      <c r="AU495" s="22" t="str">
        <f aca="false">IF(AH495="","Sin dato",IF(AH495-AO495&gt;Resumen!$B$6,"Sobre-exhibido",IF(AO495-AH495&gt;Resumen!$B$6,"Sub-exhibido","En línea")))</f>
        <v>Sin dato</v>
      </c>
      <c r="AV495" s="22" t="str">
        <f aca="false">IF(AT495="","",IF(AT495="Alto Potencial / Bajo Share",1,IF(AT495="Alto Potencial / Alto Share",2,IF(AT495="Bajo Potencial / Alto Share",3,4))))</f>
        <v/>
      </c>
      <c r="AW495" s="22" t="str">
        <f aca="false">IF(Q495="No","Sin competencia directa",IF(AV495=1,"1 - Foco Conquista (Alto Pot / Bajo Share)",IF(AV495=2,"2 - Foco Defensa (Alto Pot / Alto Share)",IF(AV495=3,"3 - Monitoreo (Bajo Pot / Alto Share)","4 - Baja Prioridad (Bajo Pot / Bajo Share)"))))</f>
        <v>Sin competencia directa</v>
      </c>
      <c r="AX495" s="12" t="str">
        <f aca="false">IF(OR(IFERROR(AND(W495&lt;&gt;"",Y495&lt;&gt;"",Y495-W495&gt;Resumen!$B$8),FALSE()),IFERROR(AND(X495&lt;&gt;"",Y495&lt;&gt;"",Y495-X495&gt;Resumen!$B$8),FALSE())),MAX(IF(IFERROR(AND(W495&lt;&gt;"",Y495&lt;&gt;"",Y495-W495&gt;Resumen!$B$8),FALSE()),Y495-W495,0),IF(IFERROR(AND(X495&lt;&gt;"",Y495&lt;&gt;"",Y495-X495&gt;Resumen!$B$8),FALSE()),Y495-X495,0)),"")</f>
        <v/>
      </c>
      <c r="AY495" s="22" t="str">
        <f aca="false">IF(OR(IFERROR(AND(W495&lt;&gt;"",Y495&lt;&gt;"",Y495-W495&gt;Resumen!$B$8),FALSE()),IFERROR(AND(X495&lt;&gt;"",Y495&lt;&gt;"",Y495-X495&gt;Resumen!$B$8),FALSE())),TRIM("Lays tiene mayor markup que "&amp;IF(IFERROR(AND(W495&lt;&gt;"",Y495&lt;&gt;"",Y495-W495&gt;Resumen!$B$8),FALSE()),"Quento ","")&amp;IF(IFERROR(AND(X495&lt;&gt;"",Y495&lt;&gt;"",Y495-X495&gt;Resumen!$B$8),FALSE()),"Julicroc ","")&amp;"en este PDV"),"")</f>
        <v/>
      </c>
      <c r="AZ495" s="22" t="str">
        <f aca="false">IF(COUNTIF('Plan Pehuamar - Lista'!$A$2:$A$167,A495)&gt;0,"Sí","No")</f>
        <v>No</v>
      </c>
      <c r="BA495" s="22" t="str">
        <f aca="false">IF(COUNTIF('Plan Combo 9+1'!$A$2:$A$226,A495)&gt;0,"Sí","No")</f>
        <v>No</v>
      </c>
      <c r="BB495" s="22" t="str">
        <f aca="false">IF(AH495="","No",IF(BA495="Sí",IF((AO495-AH495)&gt;Resumen!$B$6,"Sí","No"),IF((AO495-AH495)&gt;=Resumen!$B$132,"Sí","No")))</f>
        <v>No</v>
      </c>
      <c r="BC495" s="22" t="str">
        <f aca="false">IF(AND(N495="Sí",AL495="Sí",AI495=0),"Sí","No")</f>
        <v>No</v>
      </c>
      <c r="BD495" s="22" t="str">
        <f aca="false">IF(COUNTIF('Plan 9+1 (con Pehuamar)'!$A$2:$A$227,A495)&gt;0,"Sí","No")</f>
        <v>No</v>
      </c>
    </row>
    <row r="496" customFormat="false" ht="15" hidden="false" customHeight="true" outlineLevel="0" collapsed="false">
      <c r="A496" s="6" t="n">
        <v>400820</v>
      </c>
      <c r="B496" s="6" t="n">
        <v>3</v>
      </c>
      <c r="C496" s="6" t="n">
        <v>302</v>
      </c>
      <c r="D496" s="6" t="s">
        <v>254</v>
      </c>
      <c r="E496" s="6" t="s">
        <v>704</v>
      </c>
      <c r="F496" s="6" t="s">
        <v>201</v>
      </c>
      <c r="G496" s="6" t="s">
        <v>129</v>
      </c>
      <c r="H496" s="6" t="s">
        <v>197</v>
      </c>
      <c r="I496" s="27" t="n">
        <v>55</v>
      </c>
      <c r="J496" s="27" t="n">
        <v>0</v>
      </c>
      <c r="K496" s="27" t="n">
        <v>20</v>
      </c>
      <c r="L496" s="28" t="n">
        <f aca="false">I496+J496</f>
        <v>55</v>
      </c>
      <c r="M496" s="28" t="n">
        <f aca="false">L496+K496</f>
        <v>75</v>
      </c>
      <c r="N496" s="22" t="str">
        <f aca="false">IF(I496&gt;0,"Sí","No")</f>
        <v>Sí</v>
      </c>
      <c r="O496" s="22" t="str">
        <f aca="false">IF(J496&gt;0,"Sí","No")</f>
        <v>No</v>
      </c>
      <c r="P496" s="22" t="str">
        <f aca="false">IF(K496&gt;0,"Sí","No")</f>
        <v>Sí</v>
      </c>
      <c r="Q496" s="22" t="str">
        <f aca="false">IF(OR(I496&gt;0,J496&gt;0),"Sí","No")</f>
        <v>Sí</v>
      </c>
      <c r="R496" s="27" t="n">
        <v>1750</v>
      </c>
      <c r="S496" s="27" t="n">
        <v>2500</v>
      </c>
      <c r="T496" s="27"/>
      <c r="U496" s="27"/>
      <c r="V496" s="27" t="n">
        <v>3500</v>
      </c>
      <c r="W496" s="12" t="n">
        <f aca="false">IF(AND(I496&gt;0,R496&gt;0),(S496-R496)/R496,"")</f>
        <v>0.428571428571429</v>
      </c>
      <c r="X496" s="12" t="str">
        <f aca="false">IF(AND(J496&gt;0,T496&gt;0),(U496-T496)/T496,"")</f>
        <v/>
      </c>
      <c r="Y496" s="12" t="n">
        <f aca="false">IF(AND(K496&gt;0,V496&gt;0),(V496-Resumen!$B$7)/Resumen!$B$7,"")</f>
        <v>0.4</v>
      </c>
      <c r="Z496" s="28" t="n">
        <f aca="false">IF(AND(K496&gt;0,I496&gt;0,V496&gt;0,S496&gt;0),V496-S496,"")</f>
        <v>1000</v>
      </c>
      <c r="AA496" s="12" t="n">
        <f aca="false">IF(Z496&lt;&gt;"",Z496/S496,"")</f>
        <v>0.4</v>
      </c>
      <c r="AB496" s="28" t="str">
        <f aca="false">IF(AND(K496&gt;0,J496&gt;0,V496&gt;0,U496&gt;0),V496-U496,"")</f>
        <v/>
      </c>
      <c r="AC496" s="12" t="str">
        <f aca="false">IF(AB496&lt;&gt;"",AB496/U496,"")</f>
        <v/>
      </c>
      <c r="AD496" s="27" t="n">
        <v>0</v>
      </c>
      <c r="AE496" s="27" t="n">
        <v>3</v>
      </c>
      <c r="AF496" s="27" t="n">
        <v>0</v>
      </c>
      <c r="AG496" s="28" t="n">
        <f aca="false">AD496+AE496+AF496</f>
        <v>3</v>
      </c>
      <c r="AH496" s="12" t="n">
        <f aca="false">IF(AG496&gt;0,AD496/AG496,"")</f>
        <v>0</v>
      </c>
      <c r="AI496" s="27" t="n">
        <v>1</v>
      </c>
      <c r="AJ496" s="27" t="n">
        <v>1</v>
      </c>
      <c r="AK496" s="27" t="n">
        <v>0</v>
      </c>
      <c r="AL496" s="22" t="str">
        <f aca="false">IF(OR(AJ496&gt;0,AK496&gt;0),"Sí","No")</f>
        <v>Sí</v>
      </c>
      <c r="AM496" s="6" t="s">
        <v>397</v>
      </c>
      <c r="AN496" s="6"/>
      <c r="AO496" s="12" t="n">
        <f aca="false">IF(M496&gt;0,K496/M496,"")</f>
        <v>0.266666666666667</v>
      </c>
      <c r="AP496" s="22" t="str">
        <f aca="false">IF(M496&gt;=Resumen!$B$5,"Alto","Bajo")</f>
        <v>Alto</v>
      </c>
      <c r="AQ496" s="22" t="str">
        <f aca="false">IF(AO496&gt;=Resumen!$B$28,"Alto","Bajo")</f>
        <v>Bajo</v>
      </c>
      <c r="AR496" s="22" t="str">
        <f aca="false">AP496&amp;" Potencial / "&amp;AQ496&amp;" Share"</f>
        <v>Alto Potencial / Bajo Share</v>
      </c>
      <c r="AS496" s="22" t="str">
        <f aca="false">IF(Q496="Sí",IF(AO496&gt;=Resumen!$B$29,"Alto","Bajo"),"")</f>
        <v>Bajo</v>
      </c>
      <c r="AT496" s="22" t="str">
        <f aca="false">IF(AS496&lt;&gt;"",AP496&amp;" Potencial / "&amp;AS496&amp;" Share","")</f>
        <v>Alto Potencial / Bajo Share</v>
      </c>
      <c r="AU496" s="22" t="str">
        <f aca="false">IF(AH496="","Sin dato",IF(AH496-AO496&gt;Resumen!$B$6,"Sobre-exhibido",IF(AO496-AH496&gt;Resumen!$B$6,"Sub-exhibido","En línea")))</f>
        <v>Sub-exhibido</v>
      </c>
      <c r="AV496" s="22" t="n">
        <f aca="false">IF(AT496="","",IF(AT496="Alto Potencial / Bajo Share",1,IF(AT496="Alto Potencial / Alto Share",2,IF(AT496="Bajo Potencial / Alto Share",3,4))))</f>
        <v>1</v>
      </c>
      <c r="AW496" s="22" t="str">
        <f aca="false">IF(Q496="No","Sin competencia directa",IF(AV496=1,"1 - Foco Conquista (Alto Pot / Bajo Share)",IF(AV496=2,"2 - Foco Defensa (Alto Pot / Alto Share)",IF(AV496=3,"3 - Monitoreo (Bajo Pot / Alto Share)","4 - Baja Prioridad (Bajo Pot / Bajo Share)"))))</f>
        <v>1 - Foco Conquista (Alto Pot / Bajo Share)</v>
      </c>
      <c r="AX496" s="12" t="str">
        <f aca="false">IF(OR(IFERROR(AND(W496&lt;&gt;"",Y496&lt;&gt;"",Y496-W496&gt;Resumen!$B$8),FALSE()),IFERROR(AND(X496&lt;&gt;"",Y496&lt;&gt;"",Y496-X496&gt;Resumen!$B$8),FALSE())),MAX(IF(IFERROR(AND(W496&lt;&gt;"",Y496&lt;&gt;"",Y496-W496&gt;Resumen!$B$8),FALSE()),Y496-W496,0),IF(IFERROR(AND(X496&lt;&gt;"",Y496&lt;&gt;"",Y496-X496&gt;Resumen!$B$8),FALSE()),Y496-X496,0)),"")</f>
        <v/>
      </c>
      <c r="AY496" s="22" t="str">
        <f aca="false">IF(OR(IFERROR(AND(W496&lt;&gt;"",Y496&lt;&gt;"",Y496-W496&gt;Resumen!$B$8),FALSE()),IFERROR(AND(X496&lt;&gt;"",Y496&lt;&gt;"",Y496-X496&gt;Resumen!$B$8),FALSE())),TRIM("Lays tiene mayor markup que "&amp;IF(IFERROR(AND(W496&lt;&gt;"",Y496&lt;&gt;"",Y496-W496&gt;Resumen!$B$8),FALSE()),"Quento ","")&amp;IF(IFERROR(AND(X496&lt;&gt;"",Y496&lt;&gt;"",Y496-X496&gt;Resumen!$B$8),FALSE()),"Julicroc ","")&amp;"en este PDV"),"")</f>
        <v/>
      </c>
      <c r="AZ496" s="22" t="str">
        <f aca="false">IF(COUNTIF('Plan Pehuamar - Lista'!$A$2:$A$167,A496)&gt;0,"Sí","No")</f>
        <v>No</v>
      </c>
      <c r="BA496" s="22" t="str">
        <f aca="false">IF(COUNTIF('Plan Combo 9+1'!$A$2:$A$226,A496)&gt;0,"Sí","No")</f>
        <v>Sí</v>
      </c>
      <c r="BB496" s="22" t="str">
        <f aca="false">IF(AH496="","No",IF(BA496="Sí",IF((AO496-AH496)&gt;Resumen!$B$6,"Sí","No"),IF((AO496-AH496)&gt;=Resumen!$B$132,"Sí","No")))</f>
        <v>Sí</v>
      </c>
      <c r="BC496" s="22" t="str">
        <f aca="false">IF(AND(N496="Sí",AL496="Sí",AI496=0),"Sí","No")</f>
        <v>No</v>
      </c>
      <c r="BD496" s="22" t="str">
        <f aca="false">IF(COUNTIF('Plan 9+1 (con Pehuamar)'!$A$2:$A$227,A496)&gt;0,"Sí","No")</f>
        <v>Sí</v>
      </c>
    </row>
    <row r="497" customFormat="false" ht="15" hidden="false" customHeight="true" outlineLevel="0" collapsed="false">
      <c r="A497" s="6" t="n">
        <v>401163</v>
      </c>
      <c r="B497" s="6" t="n">
        <v>3</v>
      </c>
      <c r="C497" s="6" t="n">
        <v>302</v>
      </c>
      <c r="D497" s="6" t="s">
        <v>254</v>
      </c>
      <c r="E497" s="6" t="s">
        <v>705</v>
      </c>
      <c r="F497" s="6" t="s">
        <v>201</v>
      </c>
      <c r="G497" s="6" t="s">
        <v>129</v>
      </c>
      <c r="H497" s="6" t="s">
        <v>197</v>
      </c>
      <c r="I497" s="27" t="n">
        <v>0</v>
      </c>
      <c r="J497" s="27" t="n">
        <v>0</v>
      </c>
      <c r="K497" s="27" t="n">
        <v>0.2</v>
      </c>
      <c r="L497" s="28" t="n">
        <f aca="false">I497+J497</f>
        <v>0</v>
      </c>
      <c r="M497" s="28" t="n">
        <f aca="false">L497+K497</f>
        <v>0.2</v>
      </c>
      <c r="N497" s="22" t="str">
        <f aca="false">IF(I497&gt;0,"Sí","No")</f>
        <v>No</v>
      </c>
      <c r="O497" s="22" t="str">
        <f aca="false">IF(J497&gt;0,"Sí","No")</f>
        <v>No</v>
      </c>
      <c r="P497" s="22" t="str">
        <f aca="false">IF(K497&gt;0,"Sí","No")</f>
        <v>Sí</v>
      </c>
      <c r="Q497" s="22" t="str">
        <f aca="false">IF(OR(I497&gt;0,J497&gt;0),"Sí","No")</f>
        <v>No</v>
      </c>
      <c r="R497" s="27"/>
      <c r="S497" s="27"/>
      <c r="T497" s="27"/>
      <c r="U497" s="27"/>
      <c r="V497" s="27"/>
      <c r="W497" s="12" t="str">
        <f aca="false">IF(AND(I497&gt;0,R497&gt;0),(S497-R497)/R497,"")</f>
        <v/>
      </c>
      <c r="X497" s="12" t="str">
        <f aca="false">IF(AND(J497&gt;0,T497&gt;0),(U497-T497)/T497,"")</f>
        <v/>
      </c>
      <c r="Y497" s="12" t="str">
        <f aca="false">IF(AND(K497&gt;0,V497&gt;0),(V497-Resumen!$B$7)/Resumen!$B$7,"")</f>
        <v/>
      </c>
      <c r="Z497" s="28" t="str">
        <f aca="false">IF(AND(K497&gt;0,I497&gt;0,V497&gt;0,S497&gt;0),V497-S497,"")</f>
        <v/>
      </c>
      <c r="AA497" s="12" t="str">
        <f aca="false">IF(Z497&lt;&gt;"",Z497/S497,"")</f>
        <v/>
      </c>
      <c r="AB497" s="28" t="str">
        <f aca="false">IF(AND(K497&gt;0,J497&gt;0,V497&gt;0,U497&gt;0),V497-U497,"")</f>
        <v/>
      </c>
      <c r="AC497" s="12" t="str">
        <f aca="false">IF(AB497&lt;&gt;"",AB497/U497,"")</f>
        <v/>
      </c>
      <c r="AD497" s="27" t="n">
        <v>0</v>
      </c>
      <c r="AE497" s="27" t="n">
        <v>0</v>
      </c>
      <c r="AF497" s="27" t="n">
        <v>0</v>
      </c>
      <c r="AG497" s="28" t="n">
        <f aca="false">AD497+AE497+AF497</f>
        <v>0</v>
      </c>
      <c r="AH497" s="12" t="str">
        <f aca="false">IF(AG497&gt;0,AD497/AG497,"")</f>
        <v/>
      </c>
      <c r="AI497" s="27" t="n">
        <v>0</v>
      </c>
      <c r="AJ497" s="27" t="n">
        <v>0</v>
      </c>
      <c r="AK497" s="27" t="n">
        <v>0</v>
      </c>
      <c r="AL497" s="22" t="str">
        <f aca="false">IF(OR(AJ497&gt;0,AK497&gt;0),"Sí","No")</f>
        <v>No</v>
      </c>
      <c r="AM497" s="6"/>
      <c r="AN497" s="6"/>
      <c r="AO497" s="12" t="n">
        <f aca="false">IF(M497&gt;0,K497/M497,"")</f>
        <v>1</v>
      </c>
      <c r="AP497" s="22" t="str">
        <f aca="false">IF(M497&gt;=Resumen!$B$5,"Alto","Bajo")</f>
        <v>Bajo</v>
      </c>
      <c r="AQ497" s="22" t="str">
        <f aca="false">IF(AO497&gt;=Resumen!$B$28,"Alto","Bajo")</f>
        <v>Alto</v>
      </c>
      <c r="AR497" s="22" t="str">
        <f aca="false">AP497&amp;" Potencial / "&amp;AQ497&amp;" Share"</f>
        <v>Bajo Potencial / Alto Share</v>
      </c>
      <c r="AS497" s="22" t="str">
        <f aca="false">IF(Q497="Sí",IF(AO497&gt;=Resumen!$B$29,"Alto","Bajo"),"")</f>
        <v/>
      </c>
      <c r="AT497" s="22" t="str">
        <f aca="false">IF(AS497&lt;&gt;"",AP497&amp;" Potencial / "&amp;AS497&amp;" Share","")</f>
        <v/>
      </c>
      <c r="AU497" s="22" t="str">
        <f aca="false">IF(AH497="","Sin dato",IF(AH497-AO497&gt;Resumen!$B$6,"Sobre-exhibido",IF(AO497-AH497&gt;Resumen!$B$6,"Sub-exhibido","En línea")))</f>
        <v>Sin dato</v>
      </c>
      <c r="AV497" s="22" t="str">
        <f aca="false">IF(AT497="","",IF(AT497="Alto Potencial / Bajo Share",1,IF(AT497="Alto Potencial / Alto Share",2,IF(AT497="Bajo Potencial / Alto Share",3,4))))</f>
        <v/>
      </c>
      <c r="AW497" s="22" t="str">
        <f aca="false">IF(Q497="No","Sin competencia directa",IF(AV497=1,"1 - Foco Conquista (Alto Pot / Bajo Share)",IF(AV497=2,"2 - Foco Defensa (Alto Pot / Alto Share)",IF(AV497=3,"3 - Monitoreo (Bajo Pot / Alto Share)","4 - Baja Prioridad (Bajo Pot / Bajo Share)"))))</f>
        <v>Sin competencia directa</v>
      </c>
      <c r="AX497" s="12" t="str">
        <f aca="false">IF(OR(IFERROR(AND(W497&lt;&gt;"",Y497&lt;&gt;"",Y497-W497&gt;Resumen!$B$8),FALSE()),IFERROR(AND(X497&lt;&gt;"",Y497&lt;&gt;"",Y497-X497&gt;Resumen!$B$8),FALSE())),MAX(IF(IFERROR(AND(W497&lt;&gt;"",Y497&lt;&gt;"",Y497-W497&gt;Resumen!$B$8),FALSE()),Y497-W497,0),IF(IFERROR(AND(X497&lt;&gt;"",Y497&lt;&gt;"",Y497-X497&gt;Resumen!$B$8),FALSE()),Y497-X497,0)),"")</f>
        <v/>
      </c>
      <c r="AY497" s="22" t="str">
        <f aca="false">IF(OR(IFERROR(AND(W497&lt;&gt;"",Y497&lt;&gt;"",Y497-W497&gt;Resumen!$B$8),FALSE()),IFERROR(AND(X497&lt;&gt;"",Y497&lt;&gt;"",Y497-X497&gt;Resumen!$B$8),FALSE())),TRIM("Lays tiene mayor markup que "&amp;IF(IFERROR(AND(W497&lt;&gt;"",Y497&lt;&gt;"",Y497-W497&gt;Resumen!$B$8),FALSE()),"Quento ","")&amp;IF(IFERROR(AND(X497&lt;&gt;"",Y497&lt;&gt;"",Y497-X497&gt;Resumen!$B$8),FALSE()),"Julicroc ","")&amp;"en este PDV"),"")</f>
        <v/>
      </c>
      <c r="AZ497" s="22" t="str">
        <f aca="false">IF(COUNTIF('Plan Pehuamar - Lista'!$A$2:$A$167,A497)&gt;0,"Sí","No")</f>
        <v>No</v>
      </c>
      <c r="BA497" s="22" t="str">
        <f aca="false">IF(COUNTIF('Plan Combo 9+1'!$A$2:$A$226,A497)&gt;0,"Sí","No")</f>
        <v>No</v>
      </c>
      <c r="BB497" s="22" t="str">
        <f aca="false">IF(AH497="","No",IF(BA497="Sí",IF((AO497-AH497)&gt;Resumen!$B$6,"Sí","No"),IF((AO497-AH497)&gt;=Resumen!$B$132,"Sí","No")))</f>
        <v>No</v>
      </c>
      <c r="BC497" s="22" t="str">
        <f aca="false">IF(AND(N497="Sí",AL497="Sí",AI497=0),"Sí","No")</f>
        <v>No</v>
      </c>
      <c r="BD497" s="22" t="str">
        <f aca="false">IF(COUNTIF('Plan 9+1 (con Pehuamar)'!$A$2:$A$227,A497)&gt;0,"Sí","No")</f>
        <v>No</v>
      </c>
    </row>
    <row r="498" customFormat="false" ht="15" hidden="false" customHeight="true" outlineLevel="0" collapsed="false">
      <c r="A498" s="6" t="n">
        <v>401544</v>
      </c>
      <c r="B498" s="6" t="n">
        <v>3</v>
      </c>
      <c r="C498" s="6" t="n">
        <v>302</v>
      </c>
      <c r="D498" s="6" t="s">
        <v>254</v>
      </c>
      <c r="E498" s="6" t="s">
        <v>706</v>
      </c>
      <c r="F498" s="6" t="s">
        <v>196</v>
      </c>
      <c r="G498" s="6" t="s">
        <v>129</v>
      </c>
      <c r="H498" s="6" t="s">
        <v>197</v>
      </c>
      <c r="I498" s="27" t="n">
        <v>15</v>
      </c>
      <c r="J498" s="27" t="n">
        <v>0</v>
      </c>
      <c r="K498" s="27" t="n">
        <v>20</v>
      </c>
      <c r="L498" s="28" t="n">
        <f aca="false">I498+J498</f>
        <v>15</v>
      </c>
      <c r="M498" s="28" t="n">
        <f aca="false">L498+K498</f>
        <v>35</v>
      </c>
      <c r="N498" s="22" t="str">
        <f aca="false">IF(I498&gt;0,"Sí","No")</f>
        <v>Sí</v>
      </c>
      <c r="O498" s="22" t="str">
        <f aca="false">IF(J498&gt;0,"Sí","No")</f>
        <v>No</v>
      </c>
      <c r="P498" s="22" t="str">
        <f aca="false">IF(K498&gt;0,"Sí","No")</f>
        <v>Sí</v>
      </c>
      <c r="Q498" s="22" t="str">
        <f aca="false">IF(OR(I498&gt;0,J498&gt;0),"Sí","No")</f>
        <v>Sí</v>
      </c>
      <c r="R498" s="27" t="n">
        <v>1750</v>
      </c>
      <c r="S498" s="27" t="n">
        <v>2300</v>
      </c>
      <c r="T498" s="27"/>
      <c r="U498" s="27"/>
      <c r="V498" s="27" t="n">
        <v>3300</v>
      </c>
      <c r="W498" s="12" t="n">
        <f aca="false">IF(AND(I498&gt;0,R498&gt;0),(S498-R498)/R498,"")</f>
        <v>0.314285714285714</v>
      </c>
      <c r="X498" s="12" t="str">
        <f aca="false">IF(AND(J498&gt;0,T498&gt;0),(U498-T498)/T498,"")</f>
        <v/>
      </c>
      <c r="Y498" s="12" t="n">
        <f aca="false">IF(AND(K498&gt;0,V498&gt;0),(V498-Resumen!$B$7)/Resumen!$B$7,"")</f>
        <v>0.32</v>
      </c>
      <c r="Z498" s="28" t="n">
        <f aca="false">IF(AND(K498&gt;0,I498&gt;0,V498&gt;0,S498&gt;0),V498-S498,"")</f>
        <v>1000</v>
      </c>
      <c r="AA498" s="12" t="n">
        <f aca="false">IF(Z498&lt;&gt;"",Z498/S498,"")</f>
        <v>0.434782608695652</v>
      </c>
      <c r="AB498" s="28" t="str">
        <f aca="false">IF(AND(K498&gt;0,J498&gt;0,V498&gt;0,U498&gt;0),V498-U498,"")</f>
        <v/>
      </c>
      <c r="AC498" s="12" t="str">
        <f aca="false">IF(AB498&lt;&gt;"",AB498/U498,"")</f>
        <v/>
      </c>
      <c r="AD498" s="27" t="n">
        <v>0</v>
      </c>
      <c r="AE498" s="27" t="n">
        <v>3</v>
      </c>
      <c r="AF498" s="27" t="n">
        <v>0</v>
      </c>
      <c r="AG498" s="28" t="n">
        <f aca="false">AD498+AE498+AF498</f>
        <v>3</v>
      </c>
      <c r="AH498" s="12" t="n">
        <f aca="false">IF(AG498&gt;0,AD498/AG498,"")</f>
        <v>0</v>
      </c>
      <c r="AI498" s="27" t="n">
        <v>1</v>
      </c>
      <c r="AJ498" s="27" t="n">
        <v>1</v>
      </c>
      <c r="AK498" s="27" t="n">
        <v>0</v>
      </c>
      <c r="AL498" s="22" t="str">
        <f aca="false">IF(OR(AJ498&gt;0,AK498&gt;0),"Sí","No")</f>
        <v>Sí</v>
      </c>
      <c r="AM498" s="6" t="s">
        <v>397</v>
      </c>
      <c r="AN498" s="6"/>
      <c r="AO498" s="12" t="n">
        <f aca="false">IF(M498&gt;0,K498/M498,"")</f>
        <v>0.571428571428571</v>
      </c>
      <c r="AP498" s="22" t="str">
        <f aca="false">IF(M498&gt;=Resumen!$B$5,"Alto","Bajo")</f>
        <v>Bajo</v>
      </c>
      <c r="AQ498" s="22" t="str">
        <f aca="false">IF(AO498&gt;=Resumen!$B$28,"Alto","Bajo")</f>
        <v>Alto</v>
      </c>
      <c r="AR498" s="22" t="str">
        <f aca="false">AP498&amp;" Potencial / "&amp;AQ498&amp;" Share"</f>
        <v>Bajo Potencial / Alto Share</v>
      </c>
      <c r="AS498" s="22" t="str">
        <f aca="false">IF(Q498="Sí",IF(AO498&gt;=Resumen!$B$29,"Alto","Bajo"),"")</f>
        <v>Alto</v>
      </c>
      <c r="AT498" s="22" t="str">
        <f aca="false">IF(AS498&lt;&gt;"",AP498&amp;" Potencial / "&amp;AS498&amp;" Share","")</f>
        <v>Bajo Potencial / Alto Share</v>
      </c>
      <c r="AU498" s="22" t="str">
        <f aca="false">IF(AH498="","Sin dato",IF(AH498-AO498&gt;Resumen!$B$6,"Sobre-exhibido",IF(AO498-AH498&gt;Resumen!$B$6,"Sub-exhibido","En línea")))</f>
        <v>Sub-exhibido</v>
      </c>
      <c r="AV498" s="22" t="n">
        <f aca="false">IF(AT498="","",IF(AT498="Alto Potencial / Bajo Share",1,IF(AT498="Alto Potencial / Alto Share",2,IF(AT498="Bajo Potencial / Alto Share",3,4))))</f>
        <v>3</v>
      </c>
      <c r="AW498" s="22" t="str">
        <f aca="false">IF(Q498="No","Sin competencia directa",IF(AV498=1,"1 - Foco Conquista (Alto Pot / Bajo Share)",IF(AV498=2,"2 - Foco Defensa (Alto Pot / Alto Share)",IF(AV498=3,"3 - Monitoreo (Bajo Pot / Alto Share)","4 - Baja Prioridad (Bajo Pot / Bajo Share)"))))</f>
        <v>3 - Monitoreo (Bajo Pot / Alto Share)</v>
      </c>
      <c r="AX498" s="12" t="str">
        <f aca="false">IF(OR(IFERROR(AND(W498&lt;&gt;"",Y498&lt;&gt;"",Y498-W498&gt;Resumen!$B$8),FALSE()),IFERROR(AND(X498&lt;&gt;"",Y498&lt;&gt;"",Y498-X498&gt;Resumen!$B$8),FALSE())),MAX(IF(IFERROR(AND(W498&lt;&gt;"",Y498&lt;&gt;"",Y498-W498&gt;Resumen!$B$8),FALSE()),Y498-W498,0),IF(IFERROR(AND(X498&lt;&gt;"",Y498&lt;&gt;"",Y498-X498&gt;Resumen!$B$8),FALSE()),Y498-X498,0)),"")</f>
        <v/>
      </c>
      <c r="AY498" s="22" t="str">
        <f aca="false">IF(OR(IFERROR(AND(W498&lt;&gt;"",Y498&lt;&gt;"",Y498-W498&gt;Resumen!$B$8),FALSE()),IFERROR(AND(X498&lt;&gt;"",Y498&lt;&gt;"",Y498-X498&gt;Resumen!$B$8),FALSE())),TRIM("Lays tiene mayor markup que "&amp;IF(IFERROR(AND(W498&lt;&gt;"",Y498&lt;&gt;"",Y498-W498&gt;Resumen!$B$8),FALSE()),"Quento ","")&amp;IF(IFERROR(AND(X498&lt;&gt;"",Y498&lt;&gt;"",Y498-X498&gt;Resumen!$B$8),FALSE()),"Julicroc ","")&amp;"en este PDV"),"")</f>
        <v/>
      </c>
      <c r="AZ498" s="22" t="str">
        <f aca="false">IF(COUNTIF('Plan Pehuamar - Lista'!$A$2:$A$167,A498)&gt;0,"Sí","No")</f>
        <v>No</v>
      </c>
      <c r="BA498" s="22" t="str">
        <f aca="false">IF(COUNTIF('Plan Combo 9+1'!$A$2:$A$226,A498)&gt;0,"Sí","No")</f>
        <v>No</v>
      </c>
      <c r="BB498" s="22" t="str">
        <f aca="false">IF(AH498="","No",IF(BA498="Sí",IF((AO498-AH498)&gt;Resumen!$B$6,"Sí","No"),IF((AO498-AH498)&gt;=Resumen!$B$132,"Sí","No")))</f>
        <v>Sí</v>
      </c>
      <c r="BC498" s="22" t="str">
        <f aca="false">IF(AND(N498="Sí",AL498="Sí",AI498=0),"Sí","No")</f>
        <v>No</v>
      </c>
      <c r="BD498" s="22" t="str">
        <f aca="false">IF(COUNTIF('Plan 9+1 (con Pehuamar)'!$A$2:$A$227,A498)&gt;0,"Sí","No")</f>
        <v>No</v>
      </c>
    </row>
    <row r="499" customFormat="false" ht="15" hidden="false" customHeight="true" outlineLevel="0" collapsed="false">
      <c r="A499" s="6" t="n">
        <v>401734</v>
      </c>
      <c r="B499" s="6" t="n">
        <v>3</v>
      </c>
      <c r="C499" s="6" t="n">
        <v>302</v>
      </c>
      <c r="D499" s="6" t="s">
        <v>254</v>
      </c>
      <c r="E499" s="6" t="s">
        <v>707</v>
      </c>
      <c r="F499" s="6" t="s">
        <v>708</v>
      </c>
      <c r="G499" s="6" t="s">
        <v>129</v>
      </c>
      <c r="H499" s="6" t="s">
        <v>197</v>
      </c>
      <c r="I499" s="27" t="n">
        <v>0</v>
      </c>
      <c r="J499" s="27" t="n">
        <v>0</v>
      </c>
      <c r="K499" s="27" t="n">
        <v>12.5</v>
      </c>
      <c r="L499" s="28" t="n">
        <f aca="false">I499+J499</f>
        <v>0</v>
      </c>
      <c r="M499" s="28" t="n">
        <f aca="false">L499+K499</f>
        <v>12.5</v>
      </c>
      <c r="N499" s="22" t="str">
        <f aca="false">IF(I499&gt;0,"Sí","No")</f>
        <v>No</v>
      </c>
      <c r="O499" s="22" t="str">
        <f aca="false">IF(J499&gt;0,"Sí","No")</f>
        <v>No</v>
      </c>
      <c r="P499" s="22" t="str">
        <f aca="false">IF(K499&gt;0,"Sí","No")</f>
        <v>Sí</v>
      </c>
      <c r="Q499" s="22" t="str">
        <f aca="false">IF(OR(I499&gt;0,J499&gt;0),"Sí","No")</f>
        <v>No</v>
      </c>
      <c r="R499" s="27"/>
      <c r="S499" s="27"/>
      <c r="T499" s="27"/>
      <c r="U499" s="27"/>
      <c r="V499" s="27"/>
      <c r="W499" s="12" t="str">
        <f aca="false">IF(AND(I499&gt;0,R499&gt;0),(S499-R499)/R499,"")</f>
        <v/>
      </c>
      <c r="X499" s="12" t="str">
        <f aca="false">IF(AND(J499&gt;0,T499&gt;0),(U499-T499)/T499,"")</f>
        <v/>
      </c>
      <c r="Y499" s="12" t="str">
        <f aca="false">IF(AND(K499&gt;0,V499&gt;0),(V499-Resumen!$B$7)/Resumen!$B$7,"")</f>
        <v/>
      </c>
      <c r="Z499" s="28" t="str">
        <f aca="false">IF(AND(K499&gt;0,I499&gt;0,V499&gt;0,S499&gt;0),V499-S499,"")</f>
        <v/>
      </c>
      <c r="AA499" s="12" t="str">
        <f aca="false">IF(Z499&lt;&gt;"",Z499/S499,"")</f>
        <v/>
      </c>
      <c r="AB499" s="28" t="str">
        <f aca="false">IF(AND(K499&gt;0,J499&gt;0,V499&gt;0,U499&gt;0),V499-U499,"")</f>
        <v/>
      </c>
      <c r="AC499" s="12" t="str">
        <f aca="false">IF(AB499&lt;&gt;"",AB499/U499,"")</f>
        <v/>
      </c>
      <c r="AD499" s="27" t="n">
        <v>0</v>
      </c>
      <c r="AE499" s="27" t="n">
        <v>0</v>
      </c>
      <c r="AF499" s="27" t="n">
        <v>0</v>
      </c>
      <c r="AG499" s="28" t="n">
        <f aca="false">AD499+AE499+AF499</f>
        <v>0</v>
      </c>
      <c r="AH499" s="12" t="str">
        <f aca="false">IF(AG499&gt;0,AD499/AG499,"")</f>
        <v/>
      </c>
      <c r="AI499" s="27" t="n">
        <v>0</v>
      </c>
      <c r="AJ499" s="27" t="n">
        <v>0</v>
      </c>
      <c r="AK499" s="27" t="n">
        <v>0</v>
      </c>
      <c r="AL499" s="22" t="str">
        <f aca="false">IF(OR(AJ499&gt;0,AK499&gt;0),"Sí","No")</f>
        <v>No</v>
      </c>
      <c r="AM499" s="6"/>
      <c r="AN499" s="6"/>
      <c r="AO499" s="12" t="n">
        <f aca="false">IF(M499&gt;0,K499/M499,"")</f>
        <v>1</v>
      </c>
      <c r="AP499" s="22" t="str">
        <f aca="false">IF(M499&gt;=Resumen!$B$5,"Alto","Bajo")</f>
        <v>Bajo</v>
      </c>
      <c r="AQ499" s="22" t="str">
        <f aca="false">IF(AO499&gt;=Resumen!$B$28,"Alto","Bajo")</f>
        <v>Alto</v>
      </c>
      <c r="AR499" s="22" t="str">
        <f aca="false">AP499&amp;" Potencial / "&amp;AQ499&amp;" Share"</f>
        <v>Bajo Potencial / Alto Share</v>
      </c>
      <c r="AS499" s="22" t="str">
        <f aca="false">IF(Q499="Sí",IF(AO499&gt;=Resumen!$B$29,"Alto","Bajo"),"")</f>
        <v/>
      </c>
      <c r="AT499" s="22" t="str">
        <f aca="false">IF(AS499&lt;&gt;"",AP499&amp;" Potencial / "&amp;AS499&amp;" Share","")</f>
        <v/>
      </c>
      <c r="AU499" s="22" t="str">
        <f aca="false">IF(AH499="","Sin dato",IF(AH499-AO499&gt;Resumen!$B$6,"Sobre-exhibido",IF(AO499-AH499&gt;Resumen!$B$6,"Sub-exhibido","En línea")))</f>
        <v>Sin dato</v>
      </c>
      <c r="AV499" s="22" t="str">
        <f aca="false">IF(AT499="","",IF(AT499="Alto Potencial / Bajo Share",1,IF(AT499="Alto Potencial / Alto Share",2,IF(AT499="Bajo Potencial / Alto Share",3,4))))</f>
        <v/>
      </c>
      <c r="AW499" s="22" t="str">
        <f aca="false">IF(Q499="No","Sin competencia directa",IF(AV499=1,"1 - Foco Conquista (Alto Pot / Bajo Share)",IF(AV499=2,"2 - Foco Defensa (Alto Pot / Alto Share)",IF(AV499=3,"3 - Monitoreo (Bajo Pot / Alto Share)","4 - Baja Prioridad (Bajo Pot / Bajo Share)"))))</f>
        <v>Sin competencia directa</v>
      </c>
      <c r="AX499" s="12" t="str">
        <f aca="false">IF(OR(IFERROR(AND(W499&lt;&gt;"",Y499&lt;&gt;"",Y499-W499&gt;Resumen!$B$8),FALSE()),IFERROR(AND(X499&lt;&gt;"",Y499&lt;&gt;"",Y499-X499&gt;Resumen!$B$8),FALSE())),MAX(IF(IFERROR(AND(W499&lt;&gt;"",Y499&lt;&gt;"",Y499-W499&gt;Resumen!$B$8),FALSE()),Y499-W499,0),IF(IFERROR(AND(X499&lt;&gt;"",Y499&lt;&gt;"",Y499-X499&gt;Resumen!$B$8),FALSE()),Y499-X499,0)),"")</f>
        <v/>
      </c>
      <c r="AY499" s="22" t="str">
        <f aca="false">IF(OR(IFERROR(AND(W499&lt;&gt;"",Y499&lt;&gt;"",Y499-W499&gt;Resumen!$B$8),FALSE()),IFERROR(AND(X499&lt;&gt;"",Y499&lt;&gt;"",Y499-X499&gt;Resumen!$B$8),FALSE())),TRIM("Lays tiene mayor markup que "&amp;IF(IFERROR(AND(W499&lt;&gt;"",Y499&lt;&gt;"",Y499-W499&gt;Resumen!$B$8),FALSE()),"Quento ","")&amp;IF(IFERROR(AND(X499&lt;&gt;"",Y499&lt;&gt;"",Y499-X499&gt;Resumen!$B$8),FALSE()),"Julicroc ","")&amp;"en este PDV"),"")</f>
        <v/>
      </c>
      <c r="AZ499" s="22" t="str">
        <f aca="false">IF(COUNTIF('Plan Pehuamar - Lista'!$A$2:$A$167,A499)&gt;0,"Sí","No")</f>
        <v>No</v>
      </c>
      <c r="BA499" s="22" t="str">
        <f aca="false">IF(COUNTIF('Plan Combo 9+1'!$A$2:$A$226,A499)&gt;0,"Sí","No")</f>
        <v>No</v>
      </c>
      <c r="BB499" s="22" t="str">
        <f aca="false">IF(AH499="","No",IF(BA499="Sí",IF((AO499-AH499)&gt;Resumen!$B$6,"Sí","No"),IF((AO499-AH499)&gt;=Resumen!$B$132,"Sí","No")))</f>
        <v>No</v>
      </c>
      <c r="BC499" s="22" t="str">
        <f aca="false">IF(AND(N499="Sí",AL499="Sí",AI499=0),"Sí","No")</f>
        <v>No</v>
      </c>
      <c r="BD499" s="22" t="str">
        <f aca="false">IF(COUNTIF('Plan 9+1 (con Pehuamar)'!$A$2:$A$227,A499)&gt;0,"Sí","No")</f>
        <v>No</v>
      </c>
    </row>
    <row r="500" customFormat="false" ht="15" hidden="false" customHeight="true" outlineLevel="0" collapsed="false">
      <c r="A500" s="6" t="n">
        <v>401735</v>
      </c>
      <c r="B500" s="6" t="n">
        <v>3</v>
      </c>
      <c r="C500" s="6" t="n">
        <v>302</v>
      </c>
      <c r="D500" s="6" t="s">
        <v>254</v>
      </c>
      <c r="E500" s="6" t="s">
        <v>709</v>
      </c>
      <c r="F500" s="6" t="s">
        <v>196</v>
      </c>
      <c r="G500" s="6" t="s">
        <v>129</v>
      </c>
      <c r="H500" s="6" t="s">
        <v>197</v>
      </c>
      <c r="I500" s="27" t="n">
        <v>0</v>
      </c>
      <c r="J500" s="27" t="n">
        <v>0</v>
      </c>
      <c r="K500" s="27" t="n">
        <v>0.5</v>
      </c>
      <c r="L500" s="28" t="n">
        <f aca="false">I500+J500</f>
        <v>0</v>
      </c>
      <c r="M500" s="28" t="n">
        <f aca="false">L500+K500</f>
        <v>0.5</v>
      </c>
      <c r="N500" s="22" t="str">
        <f aca="false">IF(I500&gt;0,"Sí","No")</f>
        <v>No</v>
      </c>
      <c r="O500" s="22" t="str">
        <f aca="false">IF(J500&gt;0,"Sí","No")</f>
        <v>No</v>
      </c>
      <c r="P500" s="22" t="str">
        <f aca="false">IF(K500&gt;0,"Sí","No")</f>
        <v>Sí</v>
      </c>
      <c r="Q500" s="22" t="str">
        <f aca="false">IF(OR(I500&gt;0,J500&gt;0),"Sí","No")</f>
        <v>No</v>
      </c>
      <c r="R500" s="27"/>
      <c r="S500" s="27"/>
      <c r="T500" s="27"/>
      <c r="U500" s="27"/>
      <c r="V500" s="27"/>
      <c r="W500" s="12" t="str">
        <f aca="false">IF(AND(I500&gt;0,R500&gt;0),(S500-R500)/R500,"")</f>
        <v/>
      </c>
      <c r="X500" s="12" t="str">
        <f aca="false">IF(AND(J500&gt;0,T500&gt;0),(U500-T500)/T500,"")</f>
        <v/>
      </c>
      <c r="Y500" s="12" t="str">
        <f aca="false">IF(AND(K500&gt;0,V500&gt;0),(V500-Resumen!$B$7)/Resumen!$B$7,"")</f>
        <v/>
      </c>
      <c r="Z500" s="28" t="str">
        <f aca="false">IF(AND(K500&gt;0,I500&gt;0,V500&gt;0,S500&gt;0),V500-S500,"")</f>
        <v/>
      </c>
      <c r="AA500" s="12" t="str">
        <f aca="false">IF(Z500&lt;&gt;"",Z500/S500,"")</f>
        <v/>
      </c>
      <c r="AB500" s="28" t="str">
        <f aca="false">IF(AND(K500&gt;0,J500&gt;0,V500&gt;0,U500&gt;0),V500-U500,"")</f>
        <v/>
      </c>
      <c r="AC500" s="12" t="str">
        <f aca="false">IF(AB500&lt;&gt;"",AB500/U500,"")</f>
        <v/>
      </c>
      <c r="AD500" s="27" t="n">
        <v>0</v>
      </c>
      <c r="AE500" s="27" t="n">
        <v>0</v>
      </c>
      <c r="AF500" s="27" t="n">
        <v>0</v>
      </c>
      <c r="AG500" s="28" t="n">
        <f aca="false">AD500+AE500+AF500</f>
        <v>0</v>
      </c>
      <c r="AH500" s="12" t="str">
        <f aca="false">IF(AG500&gt;0,AD500/AG500,"")</f>
        <v/>
      </c>
      <c r="AI500" s="27" t="n">
        <v>0</v>
      </c>
      <c r="AJ500" s="27" t="n">
        <v>0</v>
      </c>
      <c r="AK500" s="27" t="n">
        <v>0</v>
      </c>
      <c r="AL500" s="22" t="str">
        <f aca="false">IF(OR(AJ500&gt;0,AK500&gt;0),"Sí","No")</f>
        <v>No</v>
      </c>
      <c r="AM500" s="6"/>
      <c r="AN500" s="6"/>
      <c r="AO500" s="12" t="n">
        <f aca="false">IF(M500&gt;0,K500/M500,"")</f>
        <v>1</v>
      </c>
      <c r="AP500" s="22" t="str">
        <f aca="false">IF(M500&gt;=Resumen!$B$5,"Alto","Bajo")</f>
        <v>Bajo</v>
      </c>
      <c r="AQ500" s="22" t="str">
        <f aca="false">IF(AO500&gt;=Resumen!$B$28,"Alto","Bajo")</f>
        <v>Alto</v>
      </c>
      <c r="AR500" s="22" t="str">
        <f aca="false">AP500&amp;" Potencial / "&amp;AQ500&amp;" Share"</f>
        <v>Bajo Potencial / Alto Share</v>
      </c>
      <c r="AS500" s="22" t="str">
        <f aca="false">IF(Q500="Sí",IF(AO500&gt;=Resumen!$B$29,"Alto","Bajo"),"")</f>
        <v/>
      </c>
      <c r="AT500" s="22" t="str">
        <f aca="false">IF(AS500&lt;&gt;"",AP500&amp;" Potencial / "&amp;AS500&amp;" Share","")</f>
        <v/>
      </c>
      <c r="AU500" s="22" t="str">
        <f aca="false">IF(AH500="","Sin dato",IF(AH500-AO500&gt;Resumen!$B$6,"Sobre-exhibido",IF(AO500-AH500&gt;Resumen!$B$6,"Sub-exhibido","En línea")))</f>
        <v>Sin dato</v>
      </c>
      <c r="AV500" s="22" t="str">
        <f aca="false">IF(AT500="","",IF(AT500="Alto Potencial / Bajo Share",1,IF(AT500="Alto Potencial / Alto Share",2,IF(AT500="Bajo Potencial / Alto Share",3,4))))</f>
        <v/>
      </c>
      <c r="AW500" s="22" t="str">
        <f aca="false">IF(Q500="No","Sin competencia directa",IF(AV500=1,"1 - Foco Conquista (Alto Pot / Bajo Share)",IF(AV500=2,"2 - Foco Defensa (Alto Pot / Alto Share)",IF(AV500=3,"3 - Monitoreo (Bajo Pot / Alto Share)","4 - Baja Prioridad (Bajo Pot / Bajo Share)"))))</f>
        <v>Sin competencia directa</v>
      </c>
      <c r="AX500" s="12" t="str">
        <f aca="false">IF(OR(IFERROR(AND(W500&lt;&gt;"",Y500&lt;&gt;"",Y500-W500&gt;Resumen!$B$8),FALSE()),IFERROR(AND(X500&lt;&gt;"",Y500&lt;&gt;"",Y500-X500&gt;Resumen!$B$8),FALSE())),MAX(IF(IFERROR(AND(W500&lt;&gt;"",Y500&lt;&gt;"",Y500-W500&gt;Resumen!$B$8),FALSE()),Y500-W500,0),IF(IFERROR(AND(X500&lt;&gt;"",Y500&lt;&gt;"",Y500-X500&gt;Resumen!$B$8),FALSE()),Y500-X500,0)),"")</f>
        <v/>
      </c>
      <c r="AY500" s="22" t="str">
        <f aca="false">IF(OR(IFERROR(AND(W500&lt;&gt;"",Y500&lt;&gt;"",Y500-W500&gt;Resumen!$B$8),FALSE()),IFERROR(AND(X500&lt;&gt;"",Y500&lt;&gt;"",Y500-X500&gt;Resumen!$B$8),FALSE())),TRIM("Lays tiene mayor markup que "&amp;IF(IFERROR(AND(W500&lt;&gt;"",Y500&lt;&gt;"",Y500-W500&gt;Resumen!$B$8),FALSE()),"Quento ","")&amp;IF(IFERROR(AND(X500&lt;&gt;"",Y500&lt;&gt;"",Y500-X500&gt;Resumen!$B$8),FALSE()),"Julicroc ","")&amp;"en este PDV"),"")</f>
        <v/>
      </c>
      <c r="AZ500" s="22" t="str">
        <f aca="false">IF(COUNTIF('Plan Pehuamar - Lista'!$A$2:$A$167,A500)&gt;0,"Sí","No")</f>
        <v>No</v>
      </c>
      <c r="BA500" s="22" t="str">
        <f aca="false">IF(COUNTIF('Plan Combo 9+1'!$A$2:$A$226,A500)&gt;0,"Sí","No")</f>
        <v>No</v>
      </c>
      <c r="BB500" s="22" t="str">
        <f aca="false">IF(AH500="","No",IF(BA500="Sí",IF((AO500-AH500)&gt;Resumen!$B$6,"Sí","No"),IF((AO500-AH500)&gt;=Resumen!$B$132,"Sí","No")))</f>
        <v>No</v>
      </c>
      <c r="BC500" s="22" t="str">
        <f aca="false">IF(AND(N500="Sí",AL500="Sí",AI500=0),"Sí","No")</f>
        <v>No</v>
      </c>
      <c r="BD500" s="22" t="str">
        <f aca="false">IF(COUNTIF('Plan 9+1 (con Pehuamar)'!$A$2:$A$227,A500)&gt;0,"Sí","No")</f>
        <v>No</v>
      </c>
    </row>
    <row r="501" customFormat="false" ht="15" hidden="false" customHeight="true" outlineLevel="0" collapsed="false">
      <c r="A501" s="6" t="n">
        <v>401756</v>
      </c>
      <c r="B501" s="6" t="n">
        <v>3</v>
      </c>
      <c r="C501" s="6" t="n">
        <v>302</v>
      </c>
      <c r="D501" s="6" t="s">
        <v>254</v>
      </c>
      <c r="E501" s="6" t="s">
        <v>710</v>
      </c>
      <c r="F501" s="6" t="s">
        <v>196</v>
      </c>
      <c r="G501" s="6" t="s">
        <v>129</v>
      </c>
      <c r="H501" s="6" t="s">
        <v>197</v>
      </c>
      <c r="I501" s="27" t="n">
        <v>25</v>
      </c>
      <c r="J501" s="27" t="n">
        <v>0</v>
      </c>
      <c r="K501" s="27" t="n">
        <v>35</v>
      </c>
      <c r="L501" s="28" t="n">
        <f aca="false">I501+J501</f>
        <v>25</v>
      </c>
      <c r="M501" s="28" t="n">
        <f aca="false">L501+K501</f>
        <v>60</v>
      </c>
      <c r="N501" s="22" t="str">
        <f aca="false">IF(I501&gt;0,"Sí","No")</f>
        <v>Sí</v>
      </c>
      <c r="O501" s="22" t="str">
        <f aca="false">IF(J501&gt;0,"Sí","No")</f>
        <v>No</v>
      </c>
      <c r="P501" s="22" t="str">
        <f aca="false">IF(K501&gt;0,"Sí","No")</f>
        <v>Sí</v>
      </c>
      <c r="Q501" s="22" t="str">
        <f aca="false">IF(OR(I501&gt;0,J501&gt;0),"Sí","No")</f>
        <v>Sí</v>
      </c>
      <c r="R501" s="27" t="n">
        <v>1750</v>
      </c>
      <c r="S501" s="27" t="n">
        <v>2300</v>
      </c>
      <c r="T501" s="27"/>
      <c r="U501" s="27"/>
      <c r="V501" s="27" t="n">
        <v>3200</v>
      </c>
      <c r="W501" s="12" t="n">
        <f aca="false">IF(AND(I501&gt;0,R501&gt;0),(S501-R501)/R501,"")</f>
        <v>0.314285714285714</v>
      </c>
      <c r="X501" s="12" t="str">
        <f aca="false">IF(AND(J501&gt;0,T501&gt;0),(U501-T501)/T501,"")</f>
        <v/>
      </c>
      <c r="Y501" s="12" t="n">
        <f aca="false">IF(AND(K501&gt;0,V501&gt;0),(V501-Resumen!$B$7)/Resumen!$B$7,"")</f>
        <v>0.28</v>
      </c>
      <c r="Z501" s="28" t="n">
        <f aca="false">IF(AND(K501&gt;0,I501&gt;0,V501&gt;0,S501&gt;0),V501-S501,"")</f>
        <v>900</v>
      </c>
      <c r="AA501" s="12" t="n">
        <f aca="false">IF(Z501&lt;&gt;"",Z501/S501,"")</f>
        <v>0.391304347826087</v>
      </c>
      <c r="AB501" s="28" t="str">
        <f aca="false">IF(AND(K501&gt;0,J501&gt;0,V501&gt;0,U501&gt;0),V501-U501,"")</f>
        <v/>
      </c>
      <c r="AC501" s="12" t="str">
        <f aca="false">IF(AB501&lt;&gt;"",AB501/U501,"")</f>
        <v/>
      </c>
      <c r="AD501" s="27" t="n">
        <v>0</v>
      </c>
      <c r="AE501" s="27" t="n">
        <v>3</v>
      </c>
      <c r="AF501" s="27" t="n">
        <v>0</v>
      </c>
      <c r="AG501" s="28" t="n">
        <f aca="false">AD501+AE501+AF501</f>
        <v>3</v>
      </c>
      <c r="AH501" s="12" t="n">
        <f aca="false">IF(AG501&gt;0,AD501/AG501,"")</f>
        <v>0</v>
      </c>
      <c r="AI501" s="27" t="n">
        <v>1</v>
      </c>
      <c r="AJ501" s="27" t="n">
        <v>1</v>
      </c>
      <c r="AK501" s="27" t="n">
        <v>0</v>
      </c>
      <c r="AL501" s="22" t="str">
        <f aca="false">IF(OR(AJ501&gt;0,AK501&gt;0),"Sí","No")</f>
        <v>Sí</v>
      </c>
      <c r="AM501" s="6" t="s">
        <v>397</v>
      </c>
      <c r="AN501" s="6"/>
      <c r="AO501" s="12" t="n">
        <f aca="false">IF(M501&gt;0,K501/M501,"")</f>
        <v>0.583333333333333</v>
      </c>
      <c r="AP501" s="22" t="str">
        <f aca="false">IF(M501&gt;=Resumen!$B$5,"Alto","Bajo")</f>
        <v>Alto</v>
      </c>
      <c r="AQ501" s="22" t="str">
        <f aca="false">IF(AO501&gt;=Resumen!$B$28,"Alto","Bajo")</f>
        <v>Alto</v>
      </c>
      <c r="AR501" s="22" t="str">
        <f aca="false">AP501&amp;" Potencial / "&amp;AQ501&amp;" Share"</f>
        <v>Alto Potencial / Alto Share</v>
      </c>
      <c r="AS501" s="22" t="str">
        <f aca="false">IF(Q501="Sí",IF(AO501&gt;=Resumen!$B$29,"Alto","Bajo"),"")</f>
        <v>Alto</v>
      </c>
      <c r="AT501" s="22" t="str">
        <f aca="false">IF(AS501&lt;&gt;"",AP501&amp;" Potencial / "&amp;AS501&amp;" Share","")</f>
        <v>Alto Potencial / Alto Share</v>
      </c>
      <c r="AU501" s="22" t="str">
        <f aca="false">IF(AH501="","Sin dato",IF(AH501-AO501&gt;Resumen!$B$6,"Sobre-exhibido",IF(AO501-AH501&gt;Resumen!$B$6,"Sub-exhibido","En línea")))</f>
        <v>Sub-exhibido</v>
      </c>
      <c r="AV501" s="22" t="n">
        <f aca="false">IF(AT501="","",IF(AT501="Alto Potencial / Bajo Share",1,IF(AT501="Alto Potencial / Alto Share",2,IF(AT501="Bajo Potencial / Alto Share",3,4))))</f>
        <v>2</v>
      </c>
      <c r="AW501" s="22" t="str">
        <f aca="false">IF(Q501="No","Sin competencia directa",IF(AV501=1,"1 - Foco Conquista (Alto Pot / Bajo Share)",IF(AV501=2,"2 - Foco Defensa (Alto Pot / Alto Share)",IF(AV501=3,"3 - Monitoreo (Bajo Pot / Alto Share)","4 - Baja Prioridad (Bajo Pot / Bajo Share)"))))</f>
        <v>2 - Foco Defensa (Alto Pot / Alto Share)</v>
      </c>
      <c r="AX501" s="12" t="str">
        <f aca="false">IF(OR(IFERROR(AND(W501&lt;&gt;"",Y501&lt;&gt;"",Y501-W501&gt;Resumen!$B$8),FALSE()),IFERROR(AND(X501&lt;&gt;"",Y501&lt;&gt;"",Y501-X501&gt;Resumen!$B$8),FALSE())),MAX(IF(IFERROR(AND(W501&lt;&gt;"",Y501&lt;&gt;"",Y501-W501&gt;Resumen!$B$8),FALSE()),Y501-W501,0),IF(IFERROR(AND(X501&lt;&gt;"",Y501&lt;&gt;"",Y501-X501&gt;Resumen!$B$8),FALSE()),Y501-X501,0)),"")</f>
        <v/>
      </c>
      <c r="AY501" s="22" t="str">
        <f aca="false">IF(OR(IFERROR(AND(W501&lt;&gt;"",Y501&lt;&gt;"",Y501-W501&gt;Resumen!$B$8),FALSE()),IFERROR(AND(X501&lt;&gt;"",Y501&lt;&gt;"",Y501-X501&gt;Resumen!$B$8),FALSE())),TRIM("Lays tiene mayor markup que "&amp;IF(IFERROR(AND(W501&lt;&gt;"",Y501&lt;&gt;"",Y501-W501&gt;Resumen!$B$8),FALSE()),"Quento ","")&amp;IF(IFERROR(AND(X501&lt;&gt;"",Y501&lt;&gt;"",Y501-X501&gt;Resumen!$B$8),FALSE()),"Julicroc ","")&amp;"en este PDV"),"")</f>
        <v/>
      </c>
      <c r="AZ501" s="22" t="str">
        <f aca="false">IF(COUNTIF('Plan Pehuamar - Lista'!$A$2:$A$167,A501)&gt;0,"Sí","No")</f>
        <v>No</v>
      </c>
      <c r="BA501" s="22" t="str">
        <f aca="false">IF(COUNTIF('Plan Combo 9+1'!$A$2:$A$226,A501)&gt;0,"Sí","No")</f>
        <v>No</v>
      </c>
      <c r="BB501" s="22" t="str">
        <f aca="false">IF(AH501="","No",IF(BA501="Sí",IF((AO501-AH501)&gt;Resumen!$B$6,"Sí","No"),IF((AO501-AH501)&gt;=Resumen!$B$132,"Sí","No")))</f>
        <v>Sí</v>
      </c>
      <c r="BC501" s="22" t="str">
        <f aca="false">IF(AND(N501="Sí",AL501="Sí",AI501=0),"Sí","No")</f>
        <v>No</v>
      </c>
      <c r="BD501" s="22" t="str">
        <f aca="false">IF(COUNTIF('Plan 9+1 (con Pehuamar)'!$A$2:$A$227,A501)&gt;0,"Sí","No")</f>
        <v>No</v>
      </c>
    </row>
    <row r="502" customFormat="false" ht="15" hidden="false" customHeight="true" outlineLevel="0" collapsed="false">
      <c r="A502" s="6" t="n">
        <v>401763</v>
      </c>
      <c r="B502" s="6" t="n">
        <v>3</v>
      </c>
      <c r="C502" s="6" t="n">
        <v>302</v>
      </c>
      <c r="D502" s="6" t="s">
        <v>254</v>
      </c>
      <c r="E502" s="6" t="s">
        <v>203</v>
      </c>
      <c r="F502" s="6" t="s">
        <v>196</v>
      </c>
      <c r="G502" s="6" t="s">
        <v>129</v>
      </c>
      <c r="H502" s="6" t="s">
        <v>197</v>
      </c>
      <c r="I502" s="27" t="n">
        <v>0</v>
      </c>
      <c r="J502" s="27" t="n">
        <v>0</v>
      </c>
      <c r="K502" s="27" t="n">
        <v>0.5</v>
      </c>
      <c r="L502" s="28" t="n">
        <f aca="false">I502+J502</f>
        <v>0</v>
      </c>
      <c r="M502" s="28" t="n">
        <f aca="false">L502+K502</f>
        <v>0.5</v>
      </c>
      <c r="N502" s="22" t="str">
        <f aca="false">IF(I502&gt;0,"Sí","No")</f>
        <v>No</v>
      </c>
      <c r="O502" s="22" t="str">
        <f aca="false">IF(J502&gt;0,"Sí","No")</f>
        <v>No</v>
      </c>
      <c r="P502" s="22" t="str">
        <f aca="false">IF(K502&gt;0,"Sí","No")</f>
        <v>Sí</v>
      </c>
      <c r="Q502" s="22" t="str">
        <f aca="false">IF(OR(I502&gt;0,J502&gt;0),"Sí","No")</f>
        <v>No</v>
      </c>
      <c r="R502" s="27"/>
      <c r="S502" s="27"/>
      <c r="T502" s="27"/>
      <c r="U502" s="27"/>
      <c r="V502" s="27"/>
      <c r="W502" s="12" t="str">
        <f aca="false">IF(AND(I502&gt;0,R502&gt;0),(S502-R502)/R502,"")</f>
        <v/>
      </c>
      <c r="X502" s="12" t="str">
        <f aca="false">IF(AND(J502&gt;0,T502&gt;0),(U502-T502)/T502,"")</f>
        <v/>
      </c>
      <c r="Y502" s="12" t="str">
        <f aca="false">IF(AND(K502&gt;0,V502&gt;0),(V502-Resumen!$B$7)/Resumen!$B$7,"")</f>
        <v/>
      </c>
      <c r="Z502" s="28" t="str">
        <f aca="false">IF(AND(K502&gt;0,I502&gt;0,V502&gt;0,S502&gt;0),V502-S502,"")</f>
        <v/>
      </c>
      <c r="AA502" s="12" t="str">
        <f aca="false">IF(Z502&lt;&gt;"",Z502/S502,"")</f>
        <v/>
      </c>
      <c r="AB502" s="28" t="str">
        <f aca="false">IF(AND(K502&gt;0,J502&gt;0,V502&gt;0,U502&gt;0),V502-U502,"")</f>
        <v/>
      </c>
      <c r="AC502" s="12" t="str">
        <f aca="false">IF(AB502&lt;&gt;"",AB502/U502,"")</f>
        <v/>
      </c>
      <c r="AD502" s="27" t="n">
        <v>0</v>
      </c>
      <c r="AE502" s="27" t="n">
        <v>0</v>
      </c>
      <c r="AF502" s="27" t="n">
        <v>0</v>
      </c>
      <c r="AG502" s="28" t="n">
        <f aca="false">AD502+AE502+AF502</f>
        <v>0</v>
      </c>
      <c r="AH502" s="12" t="str">
        <f aca="false">IF(AG502&gt;0,AD502/AG502,"")</f>
        <v/>
      </c>
      <c r="AI502" s="27" t="n">
        <v>0</v>
      </c>
      <c r="AJ502" s="27" t="n">
        <v>0</v>
      </c>
      <c r="AK502" s="27" t="n">
        <v>0</v>
      </c>
      <c r="AL502" s="22" t="str">
        <f aca="false">IF(OR(AJ502&gt;0,AK502&gt;0),"Sí","No")</f>
        <v>No</v>
      </c>
      <c r="AM502" s="6"/>
      <c r="AN502" s="6"/>
      <c r="AO502" s="12" t="n">
        <f aca="false">IF(M502&gt;0,K502/M502,"")</f>
        <v>1</v>
      </c>
      <c r="AP502" s="22" t="str">
        <f aca="false">IF(M502&gt;=Resumen!$B$5,"Alto","Bajo")</f>
        <v>Bajo</v>
      </c>
      <c r="AQ502" s="22" t="str">
        <f aca="false">IF(AO502&gt;=Resumen!$B$28,"Alto","Bajo")</f>
        <v>Alto</v>
      </c>
      <c r="AR502" s="22" t="str">
        <f aca="false">AP502&amp;" Potencial / "&amp;AQ502&amp;" Share"</f>
        <v>Bajo Potencial / Alto Share</v>
      </c>
      <c r="AS502" s="22" t="str">
        <f aca="false">IF(Q502="Sí",IF(AO502&gt;=Resumen!$B$29,"Alto","Bajo"),"")</f>
        <v/>
      </c>
      <c r="AT502" s="22" t="str">
        <f aca="false">IF(AS502&lt;&gt;"",AP502&amp;" Potencial / "&amp;AS502&amp;" Share","")</f>
        <v/>
      </c>
      <c r="AU502" s="22" t="str">
        <f aca="false">IF(AH502="","Sin dato",IF(AH502-AO502&gt;Resumen!$B$6,"Sobre-exhibido",IF(AO502-AH502&gt;Resumen!$B$6,"Sub-exhibido","En línea")))</f>
        <v>Sin dato</v>
      </c>
      <c r="AV502" s="22" t="str">
        <f aca="false">IF(AT502="","",IF(AT502="Alto Potencial / Bajo Share",1,IF(AT502="Alto Potencial / Alto Share",2,IF(AT502="Bajo Potencial / Alto Share",3,4))))</f>
        <v/>
      </c>
      <c r="AW502" s="22" t="str">
        <f aca="false">IF(Q502="No","Sin competencia directa",IF(AV502=1,"1 - Foco Conquista (Alto Pot / Bajo Share)",IF(AV502=2,"2 - Foco Defensa (Alto Pot / Alto Share)",IF(AV502=3,"3 - Monitoreo (Bajo Pot / Alto Share)","4 - Baja Prioridad (Bajo Pot / Bajo Share)"))))</f>
        <v>Sin competencia directa</v>
      </c>
      <c r="AX502" s="12" t="str">
        <f aca="false">IF(OR(IFERROR(AND(W502&lt;&gt;"",Y502&lt;&gt;"",Y502-W502&gt;Resumen!$B$8),FALSE()),IFERROR(AND(X502&lt;&gt;"",Y502&lt;&gt;"",Y502-X502&gt;Resumen!$B$8),FALSE())),MAX(IF(IFERROR(AND(W502&lt;&gt;"",Y502&lt;&gt;"",Y502-W502&gt;Resumen!$B$8),FALSE()),Y502-W502,0),IF(IFERROR(AND(X502&lt;&gt;"",Y502&lt;&gt;"",Y502-X502&gt;Resumen!$B$8),FALSE()),Y502-X502,0)),"")</f>
        <v/>
      </c>
      <c r="AY502" s="22" t="str">
        <f aca="false">IF(OR(IFERROR(AND(W502&lt;&gt;"",Y502&lt;&gt;"",Y502-W502&gt;Resumen!$B$8),FALSE()),IFERROR(AND(X502&lt;&gt;"",Y502&lt;&gt;"",Y502-X502&gt;Resumen!$B$8),FALSE())),TRIM("Lays tiene mayor markup que "&amp;IF(IFERROR(AND(W502&lt;&gt;"",Y502&lt;&gt;"",Y502-W502&gt;Resumen!$B$8),FALSE()),"Quento ","")&amp;IF(IFERROR(AND(X502&lt;&gt;"",Y502&lt;&gt;"",Y502-X502&gt;Resumen!$B$8),FALSE()),"Julicroc ","")&amp;"en este PDV"),"")</f>
        <v/>
      </c>
      <c r="AZ502" s="22" t="str">
        <f aca="false">IF(COUNTIF('Plan Pehuamar - Lista'!$A$2:$A$167,A502)&gt;0,"Sí","No")</f>
        <v>No</v>
      </c>
      <c r="BA502" s="22" t="str">
        <f aca="false">IF(COUNTIF('Plan Combo 9+1'!$A$2:$A$226,A502)&gt;0,"Sí","No")</f>
        <v>No</v>
      </c>
      <c r="BB502" s="22" t="str">
        <f aca="false">IF(AH502="","No",IF(BA502="Sí",IF((AO502-AH502)&gt;Resumen!$B$6,"Sí","No"),IF((AO502-AH502)&gt;=Resumen!$B$132,"Sí","No")))</f>
        <v>No</v>
      </c>
      <c r="BC502" s="22" t="str">
        <f aca="false">IF(AND(N502="Sí",AL502="Sí",AI502=0),"Sí","No")</f>
        <v>No</v>
      </c>
      <c r="BD502" s="22" t="str">
        <f aca="false">IF(COUNTIF('Plan 9+1 (con Pehuamar)'!$A$2:$A$227,A502)&gt;0,"Sí","No")</f>
        <v>No</v>
      </c>
    </row>
    <row r="503" customFormat="false" ht="15" hidden="false" customHeight="true" outlineLevel="0" collapsed="false">
      <c r="A503" s="6" t="n">
        <v>401779</v>
      </c>
      <c r="B503" s="6" t="n">
        <v>3</v>
      </c>
      <c r="C503" s="6" t="n">
        <v>302</v>
      </c>
      <c r="D503" s="6" t="s">
        <v>254</v>
      </c>
      <c r="E503" s="6" t="s">
        <v>711</v>
      </c>
      <c r="F503" s="6" t="s">
        <v>196</v>
      </c>
      <c r="G503" s="6" t="s">
        <v>129</v>
      </c>
      <c r="H503" s="6" t="s">
        <v>197</v>
      </c>
      <c r="I503" s="27" t="n">
        <v>0</v>
      </c>
      <c r="J503" s="27" t="n">
        <v>0</v>
      </c>
      <c r="K503" s="27" t="n">
        <v>2.8</v>
      </c>
      <c r="L503" s="28" t="n">
        <f aca="false">I503+J503</f>
        <v>0</v>
      </c>
      <c r="M503" s="28" t="n">
        <f aca="false">L503+K503</f>
        <v>2.8</v>
      </c>
      <c r="N503" s="22" t="str">
        <f aca="false">IF(I503&gt;0,"Sí","No")</f>
        <v>No</v>
      </c>
      <c r="O503" s="22" t="str">
        <f aca="false">IF(J503&gt;0,"Sí","No")</f>
        <v>No</v>
      </c>
      <c r="P503" s="22" t="str">
        <f aca="false">IF(K503&gt;0,"Sí","No")</f>
        <v>Sí</v>
      </c>
      <c r="Q503" s="22" t="str">
        <f aca="false">IF(OR(I503&gt;0,J503&gt;0),"Sí","No")</f>
        <v>No</v>
      </c>
      <c r="R503" s="27"/>
      <c r="S503" s="27"/>
      <c r="T503" s="27"/>
      <c r="U503" s="27"/>
      <c r="V503" s="27"/>
      <c r="W503" s="12" t="str">
        <f aca="false">IF(AND(I503&gt;0,R503&gt;0),(S503-R503)/R503,"")</f>
        <v/>
      </c>
      <c r="X503" s="12" t="str">
        <f aca="false">IF(AND(J503&gt;0,T503&gt;0),(U503-T503)/T503,"")</f>
        <v/>
      </c>
      <c r="Y503" s="12" t="str">
        <f aca="false">IF(AND(K503&gt;0,V503&gt;0),(V503-Resumen!$B$7)/Resumen!$B$7,"")</f>
        <v/>
      </c>
      <c r="Z503" s="28" t="str">
        <f aca="false">IF(AND(K503&gt;0,I503&gt;0,V503&gt;0,S503&gt;0),V503-S503,"")</f>
        <v/>
      </c>
      <c r="AA503" s="12" t="str">
        <f aca="false">IF(Z503&lt;&gt;"",Z503/S503,"")</f>
        <v/>
      </c>
      <c r="AB503" s="28" t="str">
        <f aca="false">IF(AND(K503&gt;0,J503&gt;0,V503&gt;0,U503&gt;0),V503-U503,"")</f>
        <v/>
      </c>
      <c r="AC503" s="12" t="str">
        <f aca="false">IF(AB503&lt;&gt;"",AB503/U503,"")</f>
        <v/>
      </c>
      <c r="AD503" s="27" t="n">
        <v>0</v>
      </c>
      <c r="AE503" s="27" t="n">
        <v>0</v>
      </c>
      <c r="AF503" s="27" t="n">
        <v>0</v>
      </c>
      <c r="AG503" s="28" t="n">
        <f aca="false">AD503+AE503+AF503</f>
        <v>0</v>
      </c>
      <c r="AH503" s="12" t="str">
        <f aca="false">IF(AG503&gt;0,AD503/AG503,"")</f>
        <v/>
      </c>
      <c r="AI503" s="27" t="n">
        <v>0</v>
      </c>
      <c r="AJ503" s="27" t="n">
        <v>0</v>
      </c>
      <c r="AK503" s="27" t="n">
        <v>0</v>
      </c>
      <c r="AL503" s="22" t="str">
        <f aca="false">IF(OR(AJ503&gt;0,AK503&gt;0),"Sí","No")</f>
        <v>No</v>
      </c>
      <c r="AM503" s="6"/>
      <c r="AN503" s="6"/>
      <c r="AO503" s="12" t="n">
        <f aca="false">IF(M503&gt;0,K503/M503,"")</f>
        <v>1</v>
      </c>
      <c r="AP503" s="22" t="str">
        <f aca="false">IF(M503&gt;=Resumen!$B$5,"Alto","Bajo")</f>
        <v>Bajo</v>
      </c>
      <c r="AQ503" s="22" t="str">
        <f aca="false">IF(AO503&gt;=Resumen!$B$28,"Alto","Bajo")</f>
        <v>Alto</v>
      </c>
      <c r="AR503" s="22" t="str">
        <f aca="false">AP503&amp;" Potencial / "&amp;AQ503&amp;" Share"</f>
        <v>Bajo Potencial / Alto Share</v>
      </c>
      <c r="AS503" s="22" t="str">
        <f aca="false">IF(Q503="Sí",IF(AO503&gt;=Resumen!$B$29,"Alto","Bajo"),"")</f>
        <v/>
      </c>
      <c r="AT503" s="22" t="str">
        <f aca="false">IF(AS503&lt;&gt;"",AP503&amp;" Potencial / "&amp;AS503&amp;" Share","")</f>
        <v/>
      </c>
      <c r="AU503" s="22" t="str">
        <f aca="false">IF(AH503="","Sin dato",IF(AH503-AO503&gt;Resumen!$B$6,"Sobre-exhibido",IF(AO503-AH503&gt;Resumen!$B$6,"Sub-exhibido","En línea")))</f>
        <v>Sin dato</v>
      </c>
      <c r="AV503" s="22" t="str">
        <f aca="false">IF(AT503="","",IF(AT503="Alto Potencial / Bajo Share",1,IF(AT503="Alto Potencial / Alto Share",2,IF(AT503="Bajo Potencial / Alto Share",3,4))))</f>
        <v/>
      </c>
      <c r="AW503" s="22" t="str">
        <f aca="false">IF(Q503="No","Sin competencia directa",IF(AV503=1,"1 - Foco Conquista (Alto Pot / Bajo Share)",IF(AV503=2,"2 - Foco Defensa (Alto Pot / Alto Share)",IF(AV503=3,"3 - Monitoreo (Bajo Pot / Alto Share)","4 - Baja Prioridad (Bajo Pot / Bajo Share)"))))</f>
        <v>Sin competencia directa</v>
      </c>
      <c r="AX503" s="12" t="str">
        <f aca="false">IF(OR(IFERROR(AND(W503&lt;&gt;"",Y503&lt;&gt;"",Y503-W503&gt;Resumen!$B$8),FALSE()),IFERROR(AND(X503&lt;&gt;"",Y503&lt;&gt;"",Y503-X503&gt;Resumen!$B$8),FALSE())),MAX(IF(IFERROR(AND(W503&lt;&gt;"",Y503&lt;&gt;"",Y503-W503&gt;Resumen!$B$8),FALSE()),Y503-W503,0),IF(IFERROR(AND(X503&lt;&gt;"",Y503&lt;&gt;"",Y503-X503&gt;Resumen!$B$8),FALSE()),Y503-X503,0)),"")</f>
        <v/>
      </c>
      <c r="AY503" s="22" t="str">
        <f aca="false">IF(OR(IFERROR(AND(W503&lt;&gt;"",Y503&lt;&gt;"",Y503-W503&gt;Resumen!$B$8),FALSE()),IFERROR(AND(X503&lt;&gt;"",Y503&lt;&gt;"",Y503-X503&gt;Resumen!$B$8),FALSE())),TRIM("Lays tiene mayor markup que "&amp;IF(IFERROR(AND(W503&lt;&gt;"",Y503&lt;&gt;"",Y503-W503&gt;Resumen!$B$8),FALSE()),"Quento ","")&amp;IF(IFERROR(AND(X503&lt;&gt;"",Y503&lt;&gt;"",Y503-X503&gt;Resumen!$B$8),FALSE()),"Julicroc ","")&amp;"en este PDV"),"")</f>
        <v/>
      </c>
      <c r="AZ503" s="22" t="str">
        <f aca="false">IF(COUNTIF('Plan Pehuamar - Lista'!$A$2:$A$167,A503)&gt;0,"Sí","No")</f>
        <v>No</v>
      </c>
      <c r="BA503" s="22" t="str">
        <f aca="false">IF(COUNTIF('Plan Combo 9+1'!$A$2:$A$226,A503)&gt;0,"Sí","No")</f>
        <v>No</v>
      </c>
      <c r="BB503" s="22" t="str">
        <f aca="false">IF(AH503="","No",IF(BA503="Sí",IF((AO503-AH503)&gt;Resumen!$B$6,"Sí","No"),IF((AO503-AH503)&gt;=Resumen!$B$132,"Sí","No")))</f>
        <v>No</v>
      </c>
      <c r="BC503" s="22" t="str">
        <f aca="false">IF(AND(N503="Sí",AL503="Sí",AI503=0),"Sí","No")</f>
        <v>No</v>
      </c>
      <c r="BD503" s="22" t="str">
        <f aca="false">IF(COUNTIF('Plan 9+1 (con Pehuamar)'!$A$2:$A$227,A503)&gt;0,"Sí","No")</f>
        <v>No</v>
      </c>
    </row>
    <row r="504" customFormat="false" ht="15" hidden="false" customHeight="true" outlineLevel="0" collapsed="false">
      <c r="A504" s="6" t="n">
        <v>401780</v>
      </c>
      <c r="B504" s="6" t="n">
        <v>3</v>
      </c>
      <c r="C504" s="6" t="n">
        <v>302</v>
      </c>
      <c r="D504" s="6" t="s">
        <v>254</v>
      </c>
      <c r="E504" s="6" t="s">
        <v>712</v>
      </c>
      <c r="F504" s="6" t="s">
        <v>196</v>
      </c>
      <c r="G504" s="6" t="s">
        <v>129</v>
      </c>
      <c r="H504" s="6" t="s">
        <v>197</v>
      </c>
      <c r="I504" s="27" t="n">
        <v>0</v>
      </c>
      <c r="J504" s="27" t="n">
        <v>0</v>
      </c>
      <c r="K504" s="27" t="n">
        <v>0.2</v>
      </c>
      <c r="L504" s="28" t="n">
        <f aca="false">I504+J504</f>
        <v>0</v>
      </c>
      <c r="M504" s="28" t="n">
        <f aca="false">L504+K504</f>
        <v>0.2</v>
      </c>
      <c r="N504" s="22" t="str">
        <f aca="false">IF(I504&gt;0,"Sí","No")</f>
        <v>No</v>
      </c>
      <c r="O504" s="22" t="str">
        <f aca="false">IF(J504&gt;0,"Sí","No")</f>
        <v>No</v>
      </c>
      <c r="P504" s="22" t="str">
        <f aca="false">IF(K504&gt;0,"Sí","No")</f>
        <v>Sí</v>
      </c>
      <c r="Q504" s="22" t="str">
        <f aca="false">IF(OR(I504&gt;0,J504&gt;0),"Sí","No")</f>
        <v>No</v>
      </c>
      <c r="R504" s="27"/>
      <c r="S504" s="27"/>
      <c r="T504" s="27"/>
      <c r="U504" s="27"/>
      <c r="V504" s="27"/>
      <c r="W504" s="12" t="str">
        <f aca="false">IF(AND(I504&gt;0,R504&gt;0),(S504-R504)/R504,"")</f>
        <v/>
      </c>
      <c r="X504" s="12" t="str">
        <f aca="false">IF(AND(J504&gt;0,T504&gt;0),(U504-T504)/T504,"")</f>
        <v/>
      </c>
      <c r="Y504" s="12" t="str">
        <f aca="false">IF(AND(K504&gt;0,V504&gt;0),(V504-Resumen!$B$7)/Resumen!$B$7,"")</f>
        <v/>
      </c>
      <c r="Z504" s="28" t="str">
        <f aca="false">IF(AND(K504&gt;0,I504&gt;0,V504&gt;0,S504&gt;0),V504-S504,"")</f>
        <v/>
      </c>
      <c r="AA504" s="12" t="str">
        <f aca="false">IF(Z504&lt;&gt;"",Z504/S504,"")</f>
        <v/>
      </c>
      <c r="AB504" s="28" t="str">
        <f aca="false">IF(AND(K504&gt;0,J504&gt;0,V504&gt;0,U504&gt;0),V504-U504,"")</f>
        <v/>
      </c>
      <c r="AC504" s="12" t="str">
        <f aca="false">IF(AB504&lt;&gt;"",AB504/U504,"")</f>
        <v/>
      </c>
      <c r="AD504" s="27" t="n">
        <v>0</v>
      </c>
      <c r="AE504" s="27" t="n">
        <v>0</v>
      </c>
      <c r="AF504" s="27" t="n">
        <v>0</v>
      </c>
      <c r="AG504" s="28" t="n">
        <f aca="false">AD504+AE504+AF504</f>
        <v>0</v>
      </c>
      <c r="AH504" s="12" t="str">
        <f aca="false">IF(AG504&gt;0,AD504/AG504,"")</f>
        <v/>
      </c>
      <c r="AI504" s="27" t="n">
        <v>0</v>
      </c>
      <c r="AJ504" s="27" t="n">
        <v>0</v>
      </c>
      <c r="AK504" s="27" t="n">
        <v>0</v>
      </c>
      <c r="AL504" s="22" t="str">
        <f aca="false">IF(OR(AJ504&gt;0,AK504&gt;0),"Sí","No")</f>
        <v>No</v>
      </c>
      <c r="AM504" s="6"/>
      <c r="AN504" s="6"/>
      <c r="AO504" s="12" t="n">
        <f aca="false">IF(M504&gt;0,K504/M504,"")</f>
        <v>1</v>
      </c>
      <c r="AP504" s="22" t="str">
        <f aca="false">IF(M504&gt;=Resumen!$B$5,"Alto","Bajo")</f>
        <v>Bajo</v>
      </c>
      <c r="AQ504" s="22" t="str">
        <f aca="false">IF(AO504&gt;=Resumen!$B$28,"Alto","Bajo")</f>
        <v>Alto</v>
      </c>
      <c r="AR504" s="22" t="str">
        <f aca="false">AP504&amp;" Potencial / "&amp;AQ504&amp;" Share"</f>
        <v>Bajo Potencial / Alto Share</v>
      </c>
      <c r="AS504" s="22" t="str">
        <f aca="false">IF(Q504="Sí",IF(AO504&gt;=Resumen!$B$29,"Alto","Bajo"),"")</f>
        <v/>
      </c>
      <c r="AT504" s="22" t="str">
        <f aca="false">IF(AS504&lt;&gt;"",AP504&amp;" Potencial / "&amp;AS504&amp;" Share","")</f>
        <v/>
      </c>
      <c r="AU504" s="22" t="str">
        <f aca="false">IF(AH504="","Sin dato",IF(AH504-AO504&gt;Resumen!$B$6,"Sobre-exhibido",IF(AO504-AH504&gt;Resumen!$B$6,"Sub-exhibido","En línea")))</f>
        <v>Sin dato</v>
      </c>
      <c r="AV504" s="22" t="str">
        <f aca="false">IF(AT504="","",IF(AT504="Alto Potencial / Bajo Share",1,IF(AT504="Alto Potencial / Alto Share",2,IF(AT504="Bajo Potencial / Alto Share",3,4))))</f>
        <v/>
      </c>
      <c r="AW504" s="22" t="str">
        <f aca="false">IF(Q504="No","Sin competencia directa",IF(AV504=1,"1 - Foco Conquista (Alto Pot / Bajo Share)",IF(AV504=2,"2 - Foco Defensa (Alto Pot / Alto Share)",IF(AV504=3,"3 - Monitoreo (Bajo Pot / Alto Share)","4 - Baja Prioridad (Bajo Pot / Bajo Share)"))))</f>
        <v>Sin competencia directa</v>
      </c>
      <c r="AX504" s="12" t="str">
        <f aca="false">IF(OR(IFERROR(AND(W504&lt;&gt;"",Y504&lt;&gt;"",Y504-W504&gt;Resumen!$B$8),FALSE()),IFERROR(AND(X504&lt;&gt;"",Y504&lt;&gt;"",Y504-X504&gt;Resumen!$B$8),FALSE())),MAX(IF(IFERROR(AND(W504&lt;&gt;"",Y504&lt;&gt;"",Y504-W504&gt;Resumen!$B$8),FALSE()),Y504-W504,0),IF(IFERROR(AND(X504&lt;&gt;"",Y504&lt;&gt;"",Y504-X504&gt;Resumen!$B$8),FALSE()),Y504-X504,0)),"")</f>
        <v/>
      </c>
      <c r="AY504" s="22" t="str">
        <f aca="false">IF(OR(IFERROR(AND(W504&lt;&gt;"",Y504&lt;&gt;"",Y504-W504&gt;Resumen!$B$8),FALSE()),IFERROR(AND(X504&lt;&gt;"",Y504&lt;&gt;"",Y504-X504&gt;Resumen!$B$8),FALSE())),TRIM("Lays tiene mayor markup que "&amp;IF(IFERROR(AND(W504&lt;&gt;"",Y504&lt;&gt;"",Y504-W504&gt;Resumen!$B$8),FALSE()),"Quento ","")&amp;IF(IFERROR(AND(X504&lt;&gt;"",Y504&lt;&gt;"",Y504-X504&gt;Resumen!$B$8),FALSE()),"Julicroc ","")&amp;"en este PDV"),"")</f>
        <v/>
      </c>
      <c r="AZ504" s="22" t="str">
        <f aca="false">IF(COUNTIF('Plan Pehuamar - Lista'!$A$2:$A$167,A504)&gt;0,"Sí","No")</f>
        <v>No</v>
      </c>
      <c r="BA504" s="22" t="str">
        <f aca="false">IF(COUNTIF('Plan Combo 9+1'!$A$2:$A$226,A504)&gt;0,"Sí","No")</f>
        <v>No</v>
      </c>
      <c r="BB504" s="22" t="str">
        <f aca="false">IF(AH504="","No",IF(BA504="Sí",IF((AO504-AH504)&gt;Resumen!$B$6,"Sí","No"),IF((AO504-AH504)&gt;=Resumen!$B$132,"Sí","No")))</f>
        <v>No</v>
      </c>
      <c r="BC504" s="22" t="str">
        <f aca="false">IF(AND(N504="Sí",AL504="Sí",AI504=0),"Sí","No")</f>
        <v>No</v>
      </c>
      <c r="BD504" s="22" t="str">
        <f aca="false">IF(COUNTIF('Plan 9+1 (con Pehuamar)'!$A$2:$A$227,A504)&gt;0,"Sí","No")</f>
        <v>No</v>
      </c>
    </row>
    <row r="505" customFormat="false" ht="15" hidden="false" customHeight="true" outlineLevel="0" collapsed="false">
      <c r="A505" s="6" t="n">
        <v>401782</v>
      </c>
      <c r="B505" s="6" t="n">
        <v>3</v>
      </c>
      <c r="C505" s="6" t="n">
        <v>302</v>
      </c>
      <c r="D505" s="6" t="s">
        <v>254</v>
      </c>
      <c r="E505" s="6" t="s">
        <v>713</v>
      </c>
      <c r="F505" s="6" t="s">
        <v>201</v>
      </c>
      <c r="G505" s="6" t="s">
        <v>129</v>
      </c>
      <c r="H505" s="6" t="s">
        <v>197</v>
      </c>
      <c r="I505" s="27" t="n">
        <v>0</v>
      </c>
      <c r="J505" s="27" t="n">
        <v>0</v>
      </c>
      <c r="K505" s="27" t="n">
        <v>0.2</v>
      </c>
      <c r="L505" s="28" t="n">
        <f aca="false">I505+J505</f>
        <v>0</v>
      </c>
      <c r="M505" s="28" t="n">
        <f aca="false">L505+K505</f>
        <v>0.2</v>
      </c>
      <c r="N505" s="22" t="str">
        <f aca="false">IF(I505&gt;0,"Sí","No")</f>
        <v>No</v>
      </c>
      <c r="O505" s="22" t="str">
        <f aca="false">IF(J505&gt;0,"Sí","No")</f>
        <v>No</v>
      </c>
      <c r="P505" s="22" t="str">
        <f aca="false">IF(K505&gt;0,"Sí","No")</f>
        <v>Sí</v>
      </c>
      <c r="Q505" s="22" t="str">
        <f aca="false">IF(OR(I505&gt;0,J505&gt;0),"Sí","No")</f>
        <v>No</v>
      </c>
      <c r="R505" s="27"/>
      <c r="S505" s="27"/>
      <c r="T505" s="27"/>
      <c r="U505" s="27"/>
      <c r="V505" s="27"/>
      <c r="W505" s="12" t="str">
        <f aca="false">IF(AND(I505&gt;0,R505&gt;0),(S505-R505)/R505,"")</f>
        <v/>
      </c>
      <c r="X505" s="12" t="str">
        <f aca="false">IF(AND(J505&gt;0,T505&gt;0),(U505-T505)/T505,"")</f>
        <v/>
      </c>
      <c r="Y505" s="12" t="str">
        <f aca="false">IF(AND(K505&gt;0,V505&gt;0),(V505-Resumen!$B$7)/Resumen!$B$7,"")</f>
        <v/>
      </c>
      <c r="Z505" s="28" t="str">
        <f aca="false">IF(AND(K505&gt;0,I505&gt;0,V505&gt;0,S505&gt;0),V505-S505,"")</f>
        <v/>
      </c>
      <c r="AA505" s="12" t="str">
        <f aca="false">IF(Z505&lt;&gt;"",Z505/S505,"")</f>
        <v/>
      </c>
      <c r="AB505" s="28" t="str">
        <f aca="false">IF(AND(K505&gt;0,J505&gt;0,V505&gt;0,U505&gt;0),V505-U505,"")</f>
        <v/>
      </c>
      <c r="AC505" s="12" t="str">
        <f aca="false">IF(AB505&lt;&gt;"",AB505/U505,"")</f>
        <v/>
      </c>
      <c r="AD505" s="27" t="n">
        <v>0</v>
      </c>
      <c r="AE505" s="27" t="n">
        <v>0</v>
      </c>
      <c r="AF505" s="27" t="n">
        <v>0</v>
      </c>
      <c r="AG505" s="28" t="n">
        <f aca="false">AD505+AE505+AF505</f>
        <v>0</v>
      </c>
      <c r="AH505" s="12" t="str">
        <f aca="false">IF(AG505&gt;0,AD505/AG505,"")</f>
        <v/>
      </c>
      <c r="AI505" s="27" t="n">
        <v>0</v>
      </c>
      <c r="AJ505" s="27" t="n">
        <v>0</v>
      </c>
      <c r="AK505" s="27" t="n">
        <v>0</v>
      </c>
      <c r="AL505" s="22" t="str">
        <f aca="false">IF(OR(AJ505&gt;0,AK505&gt;0),"Sí","No")</f>
        <v>No</v>
      </c>
      <c r="AM505" s="6"/>
      <c r="AN505" s="6"/>
      <c r="AO505" s="12" t="n">
        <f aca="false">IF(M505&gt;0,K505/M505,"")</f>
        <v>1</v>
      </c>
      <c r="AP505" s="22" t="str">
        <f aca="false">IF(M505&gt;=Resumen!$B$5,"Alto","Bajo")</f>
        <v>Bajo</v>
      </c>
      <c r="AQ505" s="22" t="str">
        <f aca="false">IF(AO505&gt;=Resumen!$B$28,"Alto","Bajo")</f>
        <v>Alto</v>
      </c>
      <c r="AR505" s="22" t="str">
        <f aca="false">AP505&amp;" Potencial / "&amp;AQ505&amp;" Share"</f>
        <v>Bajo Potencial / Alto Share</v>
      </c>
      <c r="AS505" s="22" t="str">
        <f aca="false">IF(Q505="Sí",IF(AO505&gt;=Resumen!$B$29,"Alto","Bajo"),"")</f>
        <v/>
      </c>
      <c r="AT505" s="22" t="str">
        <f aca="false">IF(AS505&lt;&gt;"",AP505&amp;" Potencial / "&amp;AS505&amp;" Share","")</f>
        <v/>
      </c>
      <c r="AU505" s="22" t="str">
        <f aca="false">IF(AH505="","Sin dato",IF(AH505-AO505&gt;Resumen!$B$6,"Sobre-exhibido",IF(AO505-AH505&gt;Resumen!$B$6,"Sub-exhibido","En línea")))</f>
        <v>Sin dato</v>
      </c>
      <c r="AV505" s="22" t="str">
        <f aca="false">IF(AT505="","",IF(AT505="Alto Potencial / Bajo Share",1,IF(AT505="Alto Potencial / Alto Share",2,IF(AT505="Bajo Potencial / Alto Share",3,4))))</f>
        <v/>
      </c>
      <c r="AW505" s="22" t="str">
        <f aca="false">IF(Q505="No","Sin competencia directa",IF(AV505=1,"1 - Foco Conquista (Alto Pot / Bajo Share)",IF(AV505=2,"2 - Foco Defensa (Alto Pot / Alto Share)",IF(AV505=3,"3 - Monitoreo (Bajo Pot / Alto Share)","4 - Baja Prioridad (Bajo Pot / Bajo Share)"))))</f>
        <v>Sin competencia directa</v>
      </c>
      <c r="AX505" s="12" t="str">
        <f aca="false">IF(OR(IFERROR(AND(W505&lt;&gt;"",Y505&lt;&gt;"",Y505-W505&gt;Resumen!$B$8),FALSE()),IFERROR(AND(X505&lt;&gt;"",Y505&lt;&gt;"",Y505-X505&gt;Resumen!$B$8),FALSE())),MAX(IF(IFERROR(AND(W505&lt;&gt;"",Y505&lt;&gt;"",Y505-W505&gt;Resumen!$B$8),FALSE()),Y505-W505,0),IF(IFERROR(AND(X505&lt;&gt;"",Y505&lt;&gt;"",Y505-X505&gt;Resumen!$B$8),FALSE()),Y505-X505,0)),"")</f>
        <v/>
      </c>
      <c r="AY505" s="22" t="str">
        <f aca="false">IF(OR(IFERROR(AND(W505&lt;&gt;"",Y505&lt;&gt;"",Y505-W505&gt;Resumen!$B$8),FALSE()),IFERROR(AND(X505&lt;&gt;"",Y505&lt;&gt;"",Y505-X505&gt;Resumen!$B$8),FALSE())),TRIM("Lays tiene mayor markup que "&amp;IF(IFERROR(AND(W505&lt;&gt;"",Y505&lt;&gt;"",Y505-W505&gt;Resumen!$B$8),FALSE()),"Quento ","")&amp;IF(IFERROR(AND(X505&lt;&gt;"",Y505&lt;&gt;"",Y505-X505&gt;Resumen!$B$8),FALSE()),"Julicroc ","")&amp;"en este PDV"),"")</f>
        <v/>
      </c>
      <c r="AZ505" s="22" t="str">
        <f aca="false">IF(COUNTIF('Plan Pehuamar - Lista'!$A$2:$A$167,A505)&gt;0,"Sí","No")</f>
        <v>No</v>
      </c>
      <c r="BA505" s="22" t="str">
        <f aca="false">IF(COUNTIF('Plan Combo 9+1'!$A$2:$A$226,A505)&gt;0,"Sí","No")</f>
        <v>No</v>
      </c>
      <c r="BB505" s="22" t="str">
        <f aca="false">IF(AH505="","No",IF(BA505="Sí",IF((AO505-AH505)&gt;Resumen!$B$6,"Sí","No"),IF((AO505-AH505)&gt;=Resumen!$B$132,"Sí","No")))</f>
        <v>No</v>
      </c>
      <c r="BC505" s="22" t="str">
        <f aca="false">IF(AND(N505="Sí",AL505="Sí",AI505=0),"Sí","No")</f>
        <v>No</v>
      </c>
      <c r="BD505" s="22" t="str">
        <f aca="false">IF(COUNTIF('Plan 9+1 (con Pehuamar)'!$A$2:$A$227,A505)&gt;0,"Sí","No")</f>
        <v>No</v>
      </c>
    </row>
    <row r="506" customFormat="false" ht="15" hidden="false" customHeight="true" outlineLevel="0" collapsed="false">
      <c r="A506" s="6" t="n">
        <v>403078</v>
      </c>
      <c r="B506" s="6" t="n">
        <v>3</v>
      </c>
      <c r="C506" s="6" t="n">
        <v>302</v>
      </c>
      <c r="D506" s="6" t="s">
        <v>254</v>
      </c>
      <c r="E506" s="6" t="s">
        <v>714</v>
      </c>
      <c r="F506" s="6" t="s">
        <v>201</v>
      </c>
      <c r="G506" s="6" t="s">
        <v>129</v>
      </c>
      <c r="H506" s="6" t="s">
        <v>197</v>
      </c>
      <c r="I506" s="27" t="n">
        <v>0</v>
      </c>
      <c r="J506" s="27" t="n">
        <v>0</v>
      </c>
      <c r="K506" s="27" t="n">
        <v>2.9</v>
      </c>
      <c r="L506" s="28" t="n">
        <f aca="false">I506+J506</f>
        <v>0</v>
      </c>
      <c r="M506" s="28" t="n">
        <f aca="false">L506+K506</f>
        <v>2.9</v>
      </c>
      <c r="N506" s="22" t="str">
        <f aca="false">IF(I506&gt;0,"Sí","No")</f>
        <v>No</v>
      </c>
      <c r="O506" s="22" t="str">
        <f aca="false">IF(J506&gt;0,"Sí","No")</f>
        <v>No</v>
      </c>
      <c r="P506" s="22" t="str">
        <f aca="false">IF(K506&gt;0,"Sí","No")</f>
        <v>Sí</v>
      </c>
      <c r="Q506" s="22" t="str">
        <f aca="false">IF(OR(I506&gt;0,J506&gt;0),"Sí","No")</f>
        <v>No</v>
      </c>
      <c r="R506" s="27"/>
      <c r="S506" s="27"/>
      <c r="T506" s="27"/>
      <c r="U506" s="27"/>
      <c r="V506" s="27"/>
      <c r="W506" s="12" t="str">
        <f aca="false">IF(AND(I506&gt;0,R506&gt;0),(S506-R506)/R506,"")</f>
        <v/>
      </c>
      <c r="X506" s="12" t="str">
        <f aca="false">IF(AND(J506&gt;0,T506&gt;0),(U506-T506)/T506,"")</f>
        <v/>
      </c>
      <c r="Y506" s="12" t="str">
        <f aca="false">IF(AND(K506&gt;0,V506&gt;0),(V506-Resumen!$B$7)/Resumen!$B$7,"")</f>
        <v/>
      </c>
      <c r="Z506" s="28" t="str">
        <f aca="false">IF(AND(K506&gt;0,I506&gt;0,V506&gt;0,S506&gt;0),V506-S506,"")</f>
        <v/>
      </c>
      <c r="AA506" s="12" t="str">
        <f aca="false">IF(Z506&lt;&gt;"",Z506/S506,"")</f>
        <v/>
      </c>
      <c r="AB506" s="28" t="str">
        <f aca="false">IF(AND(K506&gt;0,J506&gt;0,V506&gt;0,U506&gt;0),V506-U506,"")</f>
        <v/>
      </c>
      <c r="AC506" s="12" t="str">
        <f aca="false">IF(AB506&lt;&gt;"",AB506/U506,"")</f>
        <v/>
      </c>
      <c r="AD506" s="27" t="n">
        <v>0</v>
      </c>
      <c r="AE506" s="27" t="n">
        <v>0</v>
      </c>
      <c r="AF506" s="27" t="n">
        <v>0</v>
      </c>
      <c r="AG506" s="28" t="n">
        <f aca="false">AD506+AE506+AF506</f>
        <v>0</v>
      </c>
      <c r="AH506" s="12" t="str">
        <f aca="false">IF(AG506&gt;0,AD506/AG506,"")</f>
        <v/>
      </c>
      <c r="AI506" s="27" t="n">
        <v>0</v>
      </c>
      <c r="AJ506" s="27" t="n">
        <v>0</v>
      </c>
      <c r="AK506" s="27" t="n">
        <v>0</v>
      </c>
      <c r="AL506" s="22" t="str">
        <f aca="false">IF(OR(AJ506&gt;0,AK506&gt;0),"Sí","No")</f>
        <v>No</v>
      </c>
      <c r="AM506" s="6"/>
      <c r="AN506" s="6"/>
      <c r="AO506" s="12" t="n">
        <f aca="false">IF(M506&gt;0,K506/M506,"")</f>
        <v>1</v>
      </c>
      <c r="AP506" s="22" t="str">
        <f aca="false">IF(M506&gt;=Resumen!$B$5,"Alto","Bajo")</f>
        <v>Bajo</v>
      </c>
      <c r="AQ506" s="22" t="str">
        <f aca="false">IF(AO506&gt;=Resumen!$B$28,"Alto","Bajo")</f>
        <v>Alto</v>
      </c>
      <c r="AR506" s="22" t="str">
        <f aca="false">AP506&amp;" Potencial / "&amp;AQ506&amp;" Share"</f>
        <v>Bajo Potencial / Alto Share</v>
      </c>
      <c r="AS506" s="22" t="str">
        <f aca="false">IF(Q506="Sí",IF(AO506&gt;=Resumen!$B$29,"Alto","Bajo"),"")</f>
        <v/>
      </c>
      <c r="AT506" s="22" t="str">
        <f aca="false">IF(AS506&lt;&gt;"",AP506&amp;" Potencial / "&amp;AS506&amp;" Share","")</f>
        <v/>
      </c>
      <c r="AU506" s="22" t="str">
        <f aca="false">IF(AH506="","Sin dato",IF(AH506-AO506&gt;Resumen!$B$6,"Sobre-exhibido",IF(AO506-AH506&gt;Resumen!$B$6,"Sub-exhibido","En línea")))</f>
        <v>Sin dato</v>
      </c>
      <c r="AV506" s="22" t="str">
        <f aca="false">IF(AT506="","",IF(AT506="Alto Potencial / Bajo Share",1,IF(AT506="Alto Potencial / Alto Share",2,IF(AT506="Bajo Potencial / Alto Share",3,4))))</f>
        <v/>
      </c>
      <c r="AW506" s="22" t="str">
        <f aca="false">IF(Q506="No","Sin competencia directa",IF(AV506=1,"1 - Foco Conquista (Alto Pot / Bajo Share)",IF(AV506=2,"2 - Foco Defensa (Alto Pot / Alto Share)",IF(AV506=3,"3 - Monitoreo (Bajo Pot / Alto Share)","4 - Baja Prioridad (Bajo Pot / Bajo Share)"))))</f>
        <v>Sin competencia directa</v>
      </c>
      <c r="AX506" s="12" t="str">
        <f aca="false">IF(OR(IFERROR(AND(W506&lt;&gt;"",Y506&lt;&gt;"",Y506-W506&gt;Resumen!$B$8),FALSE()),IFERROR(AND(X506&lt;&gt;"",Y506&lt;&gt;"",Y506-X506&gt;Resumen!$B$8),FALSE())),MAX(IF(IFERROR(AND(W506&lt;&gt;"",Y506&lt;&gt;"",Y506-W506&gt;Resumen!$B$8),FALSE()),Y506-W506,0),IF(IFERROR(AND(X506&lt;&gt;"",Y506&lt;&gt;"",Y506-X506&gt;Resumen!$B$8),FALSE()),Y506-X506,0)),"")</f>
        <v/>
      </c>
      <c r="AY506" s="22" t="str">
        <f aca="false">IF(OR(IFERROR(AND(W506&lt;&gt;"",Y506&lt;&gt;"",Y506-W506&gt;Resumen!$B$8),FALSE()),IFERROR(AND(X506&lt;&gt;"",Y506&lt;&gt;"",Y506-X506&gt;Resumen!$B$8),FALSE())),TRIM("Lays tiene mayor markup que "&amp;IF(IFERROR(AND(W506&lt;&gt;"",Y506&lt;&gt;"",Y506-W506&gt;Resumen!$B$8),FALSE()),"Quento ","")&amp;IF(IFERROR(AND(X506&lt;&gt;"",Y506&lt;&gt;"",Y506-X506&gt;Resumen!$B$8),FALSE()),"Julicroc ","")&amp;"en este PDV"),"")</f>
        <v/>
      </c>
      <c r="AZ506" s="22" t="str">
        <f aca="false">IF(COUNTIF('Plan Pehuamar - Lista'!$A$2:$A$167,A506)&gt;0,"Sí","No")</f>
        <v>No</v>
      </c>
      <c r="BA506" s="22" t="str">
        <f aca="false">IF(COUNTIF('Plan Combo 9+1'!$A$2:$A$226,A506)&gt;0,"Sí","No")</f>
        <v>No</v>
      </c>
      <c r="BB506" s="22" t="str">
        <f aca="false">IF(AH506="","No",IF(BA506="Sí",IF((AO506-AH506)&gt;Resumen!$B$6,"Sí","No"),IF((AO506-AH506)&gt;=Resumen!$B$132,"Sí","No")))</f>
        <v>No</v>
      </c>
      <c r="BC506" s="22" t="str">
        <f aca="false">IF(AND(N506="Sí",AL506="Sí",AI506=0),"Sí","No")</f>
        <v>No</v>
      </c>
      <c r="BD506" s="22" t="str">
        <f aca="false">IF(COUNTIF('Plan 9+1 (con Pehuamar)'!$A$2:$A$227,A506)&gt;0,"Sí","No")</f>
        <v>No</v>
      </c>
    </row>
    <row r="507" customFormat="false" ht="15" hidden="false" customHeight="true" outlineLevel="0" collapsed="false">
      <c r="A507" s="6" t="n">
        <v>403080</v>
      </c>
      <c r="B507" s="6" t="n">
        <v>3</v>
      </c>
      <c r="C507" s="6" t="n">
        <v>302</v>
      </c>
      <c r="D507" s="6" t="s">
        <v>254</v>
      </c>
      <c r="E507" s="6" t="s">
        <v>715</v>
      </c>
      <c r="F507" s="6" t="s">
        <v>261</v>
      </c>
      <c r="G507" s="6" t="s">
        <v>129</v>
      </c>
      <c r="H507" s="6" t="s">
        <v>197</v>
      </c>
      <c r="I507" s="27" t="n">
        <v>0</v>
      </c>
      <c r="J507" s="27" t="n">
        <v>0</v>
      </c>
      <c r="K507" s="27" t="n">
        <v>0.2</v>
      </c>
      <c r="L507" s="28" t="n">
        <f aca="false">I507+J507</f>
        <v>0</v>
      </c>
      <c r="M507" s="28" t="n">
        <f aca="false">L507+K507</f>
        <v>0.2</v>
      </c>
      <c r="N507" s="22" t="str">
        <f aca="false">IF(I507&gt;0,"Sí","No")</f>
        <v>No</v>
      </c>
      <c r="O507" s="22" t="str">
        <f aca="false">IF(J507&gt;0,"Sí","No")</f>
        <v>No</v>
      </c>
      <c r="P507" s="22" t="str">
        <f aca="false">IF(K507&gt;0,"Sí","No")</f>
        <v>Sí</v>
      </c>
      <c r="Q507" s="22" t="str">
        <f aca="false">IF(OR(I507&gt;0,J507&gt;0),"Sí","No")</f>
        <v>No</v>
      </c>
      <c r="R507" s="27"/>
      <c r="S507" s="27"/>
      <c r="T507" s="27"/>
      <c r="U507" s="27"/>
      <c r="V507" s="27"/>
      <c r="W507" s="12" t="str">
        <f aca="false">IF(AND(I507&gt;0,R507&gt;0),(S507-R507)/R507,"")</f>
        <v/>
      </c>
      <c r="X507" s="12" t="str">
        <f aca="false">IF(AND(J507&gt;0,T507&gt;0),(U507-T507)/T507,"")</f>
        <v/>
      </c>
      <c r="Y507" s="12" t="str">
        <f aca="false">IF(AND(K507&gt;0,V507&gt;0),(V507-Resumen!$B$7)/Resumen!$B$7,"")</f>
        <v/>
      </c>
      <c r="Z507" s="28" t="str">
        <f aca="false">IF(AND(K507&gt;0,I507&gt;0,V507&gt;0,S507&gt;0),V507-S507,"")</f>
        <v/>
      </c>
      <c r="AA507" s="12" t="str">
        <f aca="false">IF(Z507&lt;&gt;"",Z507/S507,"")</f>
        <v/>
      </c>
      <c r="AB507" s="28" t="str">
        <f aca="false">IF(AND(K507&gt;0,J507&gt;0,V507&gt;0,U507&gt;0),V507-U507,"")</f>
        <v/>
      </c>
      <c r="AC507" s="12" t="str">
        <f aca="false">IF(AB507&lt;&gt;"",AB507/U507,"")</f>
        <v/>
      </c>
      <c r="AD507" s="27" t="n">
        <v>0</v>
      </c>
      <c r="AE507" s="27" t="n">
        <v>0</v>
      </c>
      <c r="AF507" s="27" t="n">
        <v>0</v>
      </c>
      <c r="AG507" s="28" t="n">
        <f aca="false">AD507+AE507+AF507</f>
        <v>0</v>
      </c>
      <c r="AH507" s="12" t="str">
        <f aca="false">IF(AG507&gt;0,AD507/AG507,"")</f>
        <v/>
      </c>
      <c r="AI507" s="27" t="n">
        <v>0</v>
      </c>
      <c r="AJ507" s="27" t="n">
        <v>0</v>
      </c>
      <c r="AK507" s="27" t="n">
        <v>0</v>
      </c>
      <c r="AL507" s="22" t="str">
        <f aca="false">IF(OR(AJ507&gt;0,AK507&gt;0),"Sí","No")</f>
        <v>No</v>
      </c>
      <c r="AM507" s="6"/>
      <c r="AN507" s="6"/>
      <c r="AO507" s="12" t="n">
        <f aca="false">IF(M507&gt;0,K507/M507,"")</f>
        <v>1</v>
      </c>
      <c r="AP507" s="22" t="str">
        <f aca="false">IF(M507&gt;=Resumen!$B$5,"Alto","Bajo")</f>
        <v>Bajo</v>
      </c>
      <c r="AQ507" s="22" t="str">
        <f aca="false">IF(AO507&gt;=Resumen!$B$28,"Alto","Bajo")</f>
        <v>Alto</v>
      </c>
      <c r="AR507" s="22" t="str">
        <f aca="false">AP507&amp;" Potencial / "&amp;AQ507&amp;" Share"</f>
        <v>Bajo Potencial / Alto Share</v>
      </c>
      <c r="AS507" s="22" t="str">
        <f aca="false">IF(Q507="Sí",IF(AO507&gt;=Resumen!$B$29,"Alto","Bajo"),"")</f>
        <v/>
      </c>
      <c r="AT507" s="22" t="str">
        <f aca="false">IF(AS507&lt;&gt;"",AP507&amp;" Potencial / "&amp;AS507&amp;" Share","")</f>
        <v/>
      </c>
      <c r="AU507" s="22" t="str">
        <f aca="false">IF(AH507="","Sin dato",IF(AH507-AO507&gt;Resumen!$B$6,"Sobre-exhibido",IF(AO507-AH507&gt;Resumen!$B$6,"Sub-exhibido","En línea")))</f>
        <v>Sin dato</v>
      </c>
      <c r="AV507" s="22" t="str">
        <f aca="false">IF(AT507="","",IF(AT507="Alto Potencial / Bajo Share",1,IF(AT507="Alto Potencial / Alto Share",2,IF(AT507="Bajo Potencial / Alto Share",3,4))))</f>
        <v/>
      </c>
      <c r="AW507" s="22" t="str">
        <f aca="false">IF(Q507="No","Sin competencia directa",IF(AV507=1,"1 - Foco Conquista (Alto Pot / Bajo Share)",IF(AV507=2,"2 - Foco Defensa (Alto Pot / Alto Share)",IF(AV507=3,"3 - Monitoreo (Bajo Pot / Alto Share)","4 - Baja Prioridad (Bajo Pot / Bajo Share)"))))</f>
        <v>Sin competencia directa</v>
      </c>
      <c r="AX507" s="12" t="str">
        <f aca="false">IF(OR(IFERROR(AND(W507&lt;&gt;"",Y507&lt;&gt;"",Y507-W507&gt;Resumen!$B$8),FALSE()),IFERROR(AND(X507&lt;&gt;"",Y507&lt;&gt;"",Y507-X507&gt;Resumen!$B$8),FALSE())),MAX(IF(IFERROR(AND(W507&lt;&gt;"",Y507&lt;&gt;"",Y507-W507&gt;Resumen!$B$8),FALSE()),Y507-W507,0),IF(IFERROR(AND(X507&lt;&gt;"",Y507&lt;&gt;"",Y507-X507&gt;Resumen!$B$8),FALSE()),Y507-X507,0)),"")</f>
        <v/>
      </c>
      <c r="AY507" s="22" t="str">
        <f aca="false">IF(OR(IFERROR(AND(W507&lt;&gt;"",Y507&lt;&gt;"",Y507-W507&gt;Resumen!$B$8),FALSE()),IFERROR(AND(X507&lt;&gt;"",Y507&lt;&gt;"",Y507-X507&gt;Resumen!$B$8),FALSE())),TRIM("Lays tiene mayor markup que "&amp;IF(IFERROR(AND(W507&lt;&gt;"",Y507&lt;&gt;"",Y507-W507&gt;Resumen!$B$8),FALSE()),"Quento ","")&amp;IF(IFERROR(AND(X507&lt;&gt;"",Y507&lt;&gt;"",Y507-X507&gt;Resumen!$B$8),FALSE()),"Julicroc ","")&amp;"en este PDV"),"")</f>
        <v/>
      </c>
      <c r="AZ507" s="22" t="str">
        <f aca="false">IF(COUNTIF('Plan Pehuamar - Lista'!$A$2:$A$167,A507)&gt;0,"Sí","No")</f>
        <v>No</v>
      </c>
      <c r="BA507" s="22" t="str">
        <f aca="false">IF(COUNTIF('Plan Combo 9+1'!$A$2:$A$226,A507)&gt;0,"Sí","No")</f>
        <v>No</v>
      </c>
      <c r="BB507" s="22" t="str">
        <f aca="false">IF(AH507="","No",IF(BA507="Sí",IF((AO507-AH507)&gt;Resumen!$B$6,"Sí","No"),IF((AO507-AH507)&gt;=Resumen!$B$132,"Sí","No")))</f>
        <v>No</v>
      </c>
      <c r="BC507" s="22" t="str">
        <f aca="false">IF(AND(N507="Sí",AL507="Sí",AI507=0),"Sí","No")</f>
        <v>No</v>
      </c>
      <c r="BD507" s="22" t="str">
        <f aca="false">IF(COUNTIF('Plan 9+1 (con Pehuamar)'!$A$2:$A$227,A507)&gt;0,"Sí","No")</f>
        <v>No</v>
      </c>
    </row>
    <row r="508" customFormat="false" ht="15" hidden="false" customHeight="true" outlineLevel="0" collapsed="false">
      <c r="A508" s="6" t="n">
        <v>403297</v>
      </c>
      <c r="B508" s="6" t="n">
        <v>3</v>
      </c>
      <c r="C508" s="6" t="n">
        <v>302</v>
      </c>
      <c r="D508" s="6" t="s">
        <v>254</v>
      </c>
      <c r="E508" s="6" t="s">
        <v>716</v>
      </c>
      <c r="F508" s="6" t="s">
        <v>201</v>
      </c>
      <c r="G508" s="6" t="s">
        <v>129</v>
      </c>
      <c r="H508" s="6" t="s">
        <v>197</v>
      </c>
      <c r="I508" s="27" t="n">
        <v>0</v>
      </c>
      <c r="J508" s="27" t="n">
        <v>0</v>
      </c>
      <c r="K508" s="27" t="n">
        <v>0.7</v>
      </c>
      <c r="L508" s="28" t="n">
        <f aca="false">I508+J508</f>
        <v>0</v>
      </c>
      <c r="M508" s="28" t="n">
        <f aca="false">L508+K508</f>
        <v>0.7</v>
      </c>
      <c r="N508" s="22" t="str">
        <f aca="false">IF(I508&gt;0,"Sí","No")</f>
        <v>No</v>
      </c>
      <c r="O508" s="22" t="str">
        <f aca="false">IF(J508&gt;0,"Sí","No")</f>
        <v>No</v>
      </c>
      <c r="P508" s="22" t="str">
        <f aca="false">IF(K508&gt;0,"Sí","No")</f>
        <v>Sí</v>
      </c>
      <c r="Q508" s="22" t="str">
        <f aca="false">IF(OR(I508&gt;0,J508&gt;0),"Sí","No")</f>
        <v>No</v>
      </c>
      <c r="R508" s="27"/>
      <c r="S508" s="27"/>
      <c r="T508" s="27"/>
      <c r="U508" s="27"/>
      <c r="V508" s="27"/>
      <c r="W508" s="12" t="str">
        <f aca="false">IF(AND(I508&gt;0,R508&gt;0),(S508-R508)/R508,"")</f>
        <v/>
      </c>
      <c r="X508" s="12" t="str">
        <f aca="false">IF(AND(J508&gt;0,T508&gt;0),(U508-T508)/T508,"")</f>
        <v/>
      </c>
      <c r="Y508" s="12" t="str">
        <f aca="false">IF(AND(K508&gt;0,V508&gt;0),(V508-Resumen!$B$7)/Resumen!$B$7,"")</f>
        <v/>
      </c>
      <c r="Z508" s="28" t="str">
        <f aca="false">IF(AND(K508&gt;0,I508&gt;0,V508&gt;0,S508&gt;0),V508-S508,"")</f>
        <v/>
      </c>
      <c r="AA508" s="12" t="str">
        <f aca="false">IF(Z508&lt;&gt;"",Z508/S508,"")</f>
        <v/>
      </c>
      <c r="AB508" s="28" t="str">
        <f aca="false">IF(AND(K508&gt;0,J508&gt;0,V508&gt;0,U508&gt;0),V508-U508,"")</f>
        <v/>
      </c>
      <c r="AC508" s="12" t="str">
        <f aca="false">IF(AB508&lt;&gt;"",AB508/U508,"")</f>
        <v/>
      </c>
      <c r="AD508" s="27" t="n">
        <v>0</v>
      </c>
      <c r="AE508" s="27" t="n">
        <v>0</v>
      </c>
      <c r="AF508" s="27" t="n">
        <v>0</v>
      </c>
      <c r="AG508" s="28" t="n">
        <f aca="false">AD508+AE508+AF508</f>
        <v>0</v>
      </c>
      <c r="AH508" s="12" t="str">
        <f aca="false">IF(AG508&gt;0,AD508/AG508,"")</f>
        <v/>
      </c>
      <c r="AI508" s="27" t="n">
        <v>0</v>
      </c>
      <c r="AJ508" s="27" t="n">
        <v>0</v>
      </c>
      <c r="AK508" s="27" t="n">
        <v>0</v>
      </c>
      <c r="AL508" s="22" t="str">
        <f aca="false">IF(OR(AJ508&gt;0,AK508&gt;0),"Sí","No")</f>
        <v>No</v>
      </c>
      <c r="AM508" s="6"/>
      <c r="AN508" s="6"/>
      <c r="AO508" s="12" t="n">
        <f aca="false">IF(M508&gt;0,K508/M508,"")</f>
        <v>1</v>
      </c>
      <c r="AP508" s="22" t="str">
        <f aca="false">IF(M508&gt;=Resumen!$B$5,"Alto","Bajo")</f>
        <v>Bajo</v>
      </c>
      <c r="AQ508" s="22" t="str">
        <f aca="false">IF(AO508&gt;=Resumen!$B$28,"Alto","Bajo")</f>
        <v>Alto</v>
      </c>
      <c r="AR508" s="22" t="str">
        <f aca="false">AP508&amp;" Potencial / "&amp;AQ508&amp;" Share"</f>
        <v>Bajo Potencial / Alto Share</v>
      </c>
      <c r="AS508" s="22" t="str">
        <f aca="false">IF(Q508="Sí",IF(AO508&gt;=Resumen!$B$29,"Alto","Bajo"),"")</f>
        <v/>
      </c>
      <c r="AT508" s="22" t="str">
        <f aca="false">IF(AS508&lt;&gt;"",AP508&amp;" Potencial / "&amp;AS508&amp;" Share","")</f>
        <v/>
      </c>
      <c r="AU508" s="22" t="str">
        <f aca="false">IF(AH508="","Sin dato",IF(AH508-AO508&gt;Resumen!$B$6,"Sobre-exhibido",IF(AO508-AH508&gt;Resumen!$B$6,"Sub-exhibido","En línea")))</f>
        <v>Sin dato</v>
      </c>
      <c r="AV508" s="22" t="str">
        <f aca="false">IF(AT508="","",IF(AT508="Alto Potencial / Bajo Share",1,IF(AT508="Alto Potencial / Alto Share",2,IF(AT508="Bajo Potencial / Alto Share",3,4))))</f>
        <v/>
      </c>
      <c r="AW508" s="22" t="str">
        <f aca="false">IF(Q508="No","Sin competencia directa",IF(AV508=1,"1 - Foco Conquista (Alto Pot / Bajo Share)",IF(AV508=2,"2 - Foco Defensa (Alto Pot / Alto Share)",IF(AV508=3,"3 - Monitoreo (Bajo Pot / Alto Share)","4 - Baja Prioridad (Bajo Pot / Bajo Share)"))))</f>
        <v>Sin competencia directa</v>
      </c>
      <c r="AX508" s="12" t="str">
        <f aca="false">IF(OR(IFERROR(AND(W508&lt;&gt;"",Y508&lt;&gt;"",Y508-W508&gt;Resumen!$B$8),FALSE()),IFERROR(AND(X508&lt;&gt;"",Y508&lt;&gt;"",Y508-X508&gt;Resumen!$B$8),FALSE())),MAX(IF(IFERROR(AND(W508&lt;&gt;"",Y508&lt;&gt;"",Y508-W508&gt;Resumen!$B$8),FALSE()),Y508-W508,0),IF(IFERROR(AND(X508&lt;&gt;"",Y508&lt;&gt;"",Y508-X508&gt;Resumen!$B$8),FALSE()),Y508-X508,0)),"")</f>
        <v/>
      </c>
      <c r="AY508" s="22" t="str">
        <f aca="false">IF(OR(IFERROR(AND(W508&lt;&gt;"",Y508&lt;&gt;"",Y508-W508&gt;Resumen!$B$8),FALSE()),IFERROR(AND(X508&lt;&gt;"",Y508&lt;&gt;"",Y508-X508&gt;Resumen!$B$8),FALSE())),TRIM("Lays tiene mayor markup que "&amp;IF(IFERROR(AND(W508&lt;&gt;"",Y508&lt;&gt;"",Y508-W508&gt;Resumen!$B$8),FALSE()),"Quento ","")&amp;IF(IFERROR(AND(X508&lt;&gt;"",Y508&lt;&gt;"",Y508-X508&gt;Resumen!$B$8),FALSE()),"Julicroc ","")&amp;"en este PDV"),"")</f>
        <v/>
      </c>
      <c r="AZ508" s="22" t="str">
        <f aca="false">IF(COUNTIF('Plan Pehuamar - Lista'!$A$2:$A$167,A508)&gt;0,"Sí","No")</f>
        <v>No</v>
      </c>
      <c r="BA508" s="22" t="str">
        <f aca="false">IF(COUNTIF('Plan Combo 9+1'!$A$2:$A$226,A508)&gt;0,"Sí","No")</f>
        <v>No</v>
      </c>
      <c r="BB508" s="22" t="str">
        <f aca="false">IF(AH508="","No",IF(BA508="Sí",IF((AO508-AH508)&gt;Resumen!$B$6,"Sí","No"),IF((AO508-AH508)&gt;=Resumen!$B$132,"Sí","No")))</f>
        <v>No</v>
      </c>
      <c r="BC508" s="22" t="str">
        <f aca="false">IF(AND(N508="Sí",AL508="Sí",AI508=0),"Sí","No")</f>
        <v>No</v>
      </c>
      <c r="BD508" s="22" t="str">
        <f aca="false">IF(COUNTIF('Plan 9+1 (con Pehuamar)'!$A$2:$A$227,A508)&gt;0,"Sí","No")</f>
        <v>No</v>
      </c>
    </row>
    <row r="509" customFormat="false" ht="15" hidden="false" customHeight="true" outlineLevel="0" collapsed="false">
      <c r="A509" s="6" t="n">
        <v>403379</v>
      </c>
      <c r="B509" s="6" t="n">
        <v>3</v>
      </c>
      <c r="C509" s="6" t="n">
        <v>302</v>
      </c>
      <c r="D509" s="6" t="s">
        <v>254</v>
      </c>
      <c r="E509" s="6" t="s">
        <v>717</v>
      </c>
      <c r="F509" s="6" t="s">
        <v>196</v>
      </c>
      <c r="G509" s="6" t="s">
        <v>129</v>
      </c>
      <c r="H509" s="6" t="s">
        <v>197</v>
      </c>
      <c r="I509" s="27" t="n">
        <v>0</v>
      </c>
      <c r="J509" s="27" t="n">
        <v>0</v>
      </c>
      <c r="K509" s="27" t="n">
        <v>0.2</v>
      </c>
      <c r="L509" s="28" t="n">
        <f aca="false">I509+J509</f>
        <v>0</v>
      </c>
      <c r="M509" s="28" t="n">
        <f aca="false">L509+K509</f>
        <v>0.2</v>
      </c>
      <c r="N509" s="22" t="str">
        <f aca="false">IF(I509&gt;0,"Sí","No")</f>
        <v>No</v>
      </c>
      <c r="O509" s="22" t="str">
        <f aca="false">IF(J509&gt;0,"Sí","No")</f>
        <v>No</v>
      </c>
      <c r="P509" s="22" t="str">
        <f aca="false">IF(K509&gt;0,"Sí","No")</f>
        <v>Sí</v>
      </c>
      <c r="Q509" s="22" t="str">
        <f aca="false">IF(OR(I509&gt;0,J509&gt;0),"Sí","No")</f>
        <v>No</v>
      </c>
      <c r="R509" s="27"/>
      <c r="S509" s="27"/>
      <c r="T509" s="27"/>
      <c r="U509" s="27"/>
      <c r="V509" s="27"/>
      <c r="W509" s="12" t="str">
        <f aca="false">IF(AND(I509&gt;0,R509&gt;0),(S509-R509)/R509,"")</f>
        <v/>
      </c>
      <c r="X509" s="12" t="str">
        <f aca="false">IF(AND(J509&gt;0,T509&gt;0),(U509-T509)/T509,"")</f>
        <v/>
      </c>
      <c r="Y509" s="12" t="str">
        <f aca="false">IF(AND(K509&gt;0,V509&gt;0),(V509-Resumen!$B$7)/Resumen!$B$7,"")</f>
        <v/>
      </c>
      <c r="Z509" s="28" t="str">
        <f aca="false">IF(AND(K509&gt;0,I509&gt;0,V509&gt;0,S509&gt;0),V509-S509,"")</f>
        <v/>
      </c>
      <c r="AA509" s="12" t="str">
        <f aca="false">IF(Z509&lt;&gt;"",Z509/S509,"")</f>
        <v/>
      </c>
      <c r="AB509" s="28" t="str">
        <f aca="false">IF(AND(K509&gt;0,J509&gt;0,V509&gt;0,U509&gt;0),V509-U509,"")</f>
        <v/>
      </c>
      <c r="AC509" s="12" t="str">
        <f aca="false">IF(AB509&lt;&gt;"",AB509/U509,"")</f>
        <v/>
      </c>
      <c r="AD509" s="27" t="n">
        <v>0</v>
      </c>
      <c r="AE509" s="27" t="n">
        <v>0</v>
      </c>
      <c r="AF509" s="27" t="n">
        <v>0</v>
      </c>
      <c r="AG509" s="28" t="n">
        <f aca="false">AD509+AE509+AF509</f>
        <v>0</v>
      </c>
      <c r="AH509" s="12" t="str">
        <f aca="false">IF(AG509&gt;0,AD509/AG509,"")</f>
        <v/>
      </c>
      <c r="AI509" s="27" t="n">
        <v>0</v>
      </c>
      <c r="AJ509" s="27" t="n">
        <v>0</v>
      </c>
      <c r="AK509" s="27" t="n">
        <v>0</v>
      </c>
      <c r="AL509" s="22" t="str">
        <f aca="false">IF(OR(AJ509&gt;0,AK509&gt;0),"Sí","No")</f>
        <v>No</v>
      </c>
      <c r="AM509" s="6"/>
      <c r="AN509" s="6"/>
      <c r="AO509" s="12" t="n">
        <f aca="false">IF(M509&gt;0,K509/M509,"")</f>
        <v>1</v>
      </c>
      <c r="AP509" s="22" t="str">
        <f aca="false">IF(M509&gt;=Resumen!$B$5,"Alto","Bajo")</f>
        <v>Bajo</v>
      </c>
      <c r="AQ509" s="22" t="str">
        <f aca="false">IF(AO509&gt;=Resumen!$B$28,"Alto","Bajo")</f>
        <v>Alto</v>
      </c>
      <c r="AR509" s="22" t="str">
        <f aca="false">AP509&amp;" Potencial / "&amp;AQ509&amp;" Share"</f>
        <v>Bajo Potencial / Alto Share</v>
      </c>
      <c r="AS509" s="22" t="str">
        <f aca="false">IF(Q509="Sí",IF(AO509&gt;=Resumen!$B$29,"Alto","Bajo"),"")</f>
        <v/>
      </c>
      <c r="AT509" s="22" t="str">
        <f aca="false">IF(AS509&lt;&gt;"",AP509&amp;" Potencial / "&amp;AS509&amp;" Share","")</f>
        <v/>
      </c>
      <c r="AU509" s="22" t="str">
        <f aca="false">IF(AH509="","Sin dato",IF(AH509-AO509&gt;Resumen!$B$6,"Sobre-exhibido",IF(AO509-AH509&gt;Resumen!$B$6,"Sub-exhibido","En línea")))</f>
        <v>Sin dato</v>
      </c>
      <c r="AV509" s="22" t="str">
        <f aca="false">IF(AT509="","",IF(AT509="Alto Potencial / Bajo Share",1,IF(AT509="Alto Potencial / Alto Share",2,IF(AT509="Bajo Potencial / Alto Share",3,4))))</f>
        <v/>
      </c>
      <c r="AW509" s="22" t="str">
        <f aca="false">IF(Q509="No","Sin competencia directa",IF(AV509=1,"1 - Foco Conquista (Alto Pot / Bajo Share)",IF(AV509=2,"2 - Foco Defensa (Alto Pot / Alto Share)",IF(AV509=3,"3 - Monitoreo (Bajo Pot / Alto Share)","4 - Baja Prioridad (Bajo Pot / Bajo Share)"))))</f>
        <v>Sin competencia directa</v>
      </c>
      <c r="AX509" s="12" t="str">
        <f aca="false">IF(OR(IFERROR(AND(W509&lt;&gt;"",Y509&lt;&gt;"",Y509-W509&gt;Resumen!$B$8),FALSE()),IFERROR(AND(X509&lt;&gt;"",Y509&lt;&gt;"",Y509-X509&gt;Resumen!$B$8),FALSE())),MAX(IF(IFERROR(AND(W509&lt;&gt;"",Y509&lt;&gt;"",Y509-W509&gt;Resumen!$B$8),FALSE()),Y509-W509,0),IF(IFERROR(AND(X509&lt;&gt;"",Y509&lt;&gt;"",Y509-X509&gt;Resumen!$B$8),FALSE()),Y509-X509,0)),"")</f>
        <v/>
      </c>
      <c r="AY509" s="22" t="str">
        <f aca="false">IF(OR(IFERROR(AND(W509&lt;&gt;"",Y509&lt;&gt;"",Y509-W509&gt;Resumen!$B$8),FALSE()),IFERROR(AND(X509&lt;&gt;"",Y509&lt;&gt;"",Y509-X509&gt;Resumen!$B$8),FALSE())),TRIM("Lays tiene mayor markup que "&amp;IF(IFERROR(AND(W509&lt;&gt;"",Y509&lt;&gt;"",Y509-W509&gt;Resumen!$B$8),FALSE()),"Quento ","")&amp;IF(IFERROR(AND(X509&lt;&gt;"",Y509&lt;&gt;"",Y509-X509&gt;Resumen!$B$8),FALSE()),"Julicroc ","")&amp;"en este PDV"),"")</f>
        <v/>
      </c>
      <c r="AZ509" s="22" t="str">
        <f aca="false">IF(COUNTIF('Plan Pehuamar - Lista'!$A$2:$A$167,A509)&gt;0,"Sí","No")</f>
        <v>No</v>
      </c>
      <c r="BA509" s="22" t="str">
        <f aca="false">IF(COUNTIF('Plan Combo 9+1'!$A$2:$A$226,A509)&gt;0,"Sí","No")</f>
        <v>No</v>
      </c>
      <c r="BB509" s="22" t="str">
        <f aca="false">IF(AH509="","No",IF(BA509="Sí",IF((AO509-AH509)&gt;Resumen!$B$6,"Sí","No"),IF((AO509-AH509)&gt;=Resumen!$B$132,"Sí","No")))</f>
        <v>No</v>
      </c>
      <c r="BC509" s="22" t="str">
        <f aca="false">IF(AND(N509="Sí",AL509="Sí",AI509=0),"Sí","No")</f>
        <v>No</v>
      </c>
      <c r="BD509" s="22" t="str">
        <f aca="false">IF(COUNTIF('Plan 9+1 (con Pehuamar)'!$A$2:$A$227,A509)&gt;0,"Sí","No")</f>
        <v>No</v>
      </c>
    </row>
    <row r="510" customFormat="false" ht="15" hidden="false" customHeight="true" outlineLevel="0" collapsed="false">
      <c r="A510" s="6" t="n">
        <v>403477</v>
      </c>
      <c r="B510" s="6" t="n">
        <v>3</v>
      </c>
      <c r="C510" s="6" t="n">
        <v>302</v>
      </c>
      <c r="D510" s="6" t="s">
        <v>254</v>
      </c>
      <c r="E510" s="6" t="s">
        <v>718</v>
      </c>
      <c r="F510" s="6" t="s">
        <v>196</v>
      </c>
      <c r="G510" s="6" t="s">
        <v>129</v>
      </c>
      <c r="H510" s="6" t="s">
        <v>197</v>
      </c>
      <c r="I510" s="27" t="n">
        <v>15</v>
      </c>
      <c r="J510" s="27" t="n">
        <v>0</v>
      </c>
      <c r="K510" s="27" t="n">
        <v>30</v>
      </c>
      <c r="L510" s="28" t="n">
        <f aca="false">I510+J510</f>
        <v>15</v>
      </c>
      <c r="M510" s="28" t="n">
        <f aca="false">L510+K510</f>
        <v>45</v>
      </c>
      <c r="N510" s="22" t="str">
        <f aca="false">IF(I510&gt;0,"Sí","No")</f>
        <v>Sí</v>
      </c>
      <c r="O510" s="22" t="str">
        <f aca="false">IF(J510&gt;0,"Sí","No")</f>
        <v>No</v>
      </c>
      <c r="P510" s="22" t="str">
        <f aca="false">IF(K510&gt;0,"Sí","No")</f>
        <v>Sí</v>
      </c>
      <c r="Q510" s="22" t="str">
        <f aca="false">IF(OR(I510&gt;0,J510&gt;0),"Sí","No")</f>
        <v>Sí</v>
      </c>
      <c r="R510" s="27" t="n">
        <v>1700</v>
      </c>
      <c r="S510" s="27" t="n">
        <v>2400</v>
      </c>
      <c r="T510" s="27"/>
      <c r="U510" s="27"/>
      <c r="V510" s="27" t="n">
        <v>3200</v>
      </c>
      <c r="W510" s="12" t="n">
        <f aca="false">IF(AND(I510&gt;0,R510&gt;0),(S510-R510)/R510,"")</f>
        <v>0.411764705882353</v>
      </c>
      <c r="X510" s="12" t="str">
        <f aca="false">IF(AND(J510&gt;0,T510&gt;0),(U510-T510)/T510,"")</f>
        <v/>
      </c>
      <c r="Y510" s="12" t="n">
        <f aca="false">IF(AND(K510&gt;0,V510&gt;0),(V510-Resumen!$B$7)/Resumen!$B$7,"")</f>
        <v>0.28</v>
      </c>
      <c r="Z510" s="28" t="n">
        <f aca="false">IF(AND(K510&gt;0,I510&gt;0,V510&gt;0,S510&gt;0),V510-S510,"")</f>
        <v>800</v>
      </c>
      <c r="AA510" s="12" t="n">
        <f aca="false">IF(Z510&lt;&gt;"",Z510/S510,"")</f>
        <v>0.333333333333333</v>
      </c>
      <c r="AB510" s="28" t="str">
        <f aca="false">IF(AND(K510&gt;0,J510&gt;0,V510&gt;0,U510&gt;0),V510-U510,"")</f>
        <v/>
      </c>
      <c r="AC510" s="12" t="str">
        <f aca="false">IF(AB510&lt;&gt;"",AB510/U510,"")</f>
        <v/>
      </c>
      <c r="AD510" s="27" t="n">
        <v>0</v>
      </c>
      <c r="AE510" s="27" t="n">
        <v>3</v>
      </c>
      <c r="AF510" s="27" t="n">
        <v>0</v>
      </c>
      <c r="AG510" s="28" t="n">
        <f aca="false">AD510+AE510+AF510</f>
        <v>3</v>
      </c>
      <c r="AH510" s="12" t="n">
        <f aca="false">IF(AG510&gt;0,AD510/AG510,"")</f>
        <v>0</v>
      </c>
      <c r="AI510" s="27" t="n">
        <v>1</v>
      </c>
      <c r="AJ510" s="27" t="n">
        <v>0</v>
      </c>
      <c r="AK510" s="27" t="n">
        <v>0</v>
      </c>
      <c r="AL510" s="22" t="str">
        <f aca="false">IF(OR(AJ510&gt;0,AK510&gt;0),"Sí","No")</f>
        <v>No</v>
      </c>
      <c r="AM510" s="6" t="s">
        <v>397</v>
      </c>
      <c r="AN510" s="6"/>
      <c r="AO510" s="12" t="n">
        <f aca="false">IF(M510&gt;0,K510/M510,"")</f>
        <v>0.666666666666667</v>
      </c>
      <c r="AP510" s="22" t="str">
        <f aca="false">IF(M510&gt;=Resumen!$B$5,"Alto","Bajo")</f>
        <v>Alto</v>
      </c>
      <c r="AQ510" s="22" t="str">
        <f aca="false">IF(AO510&gt;=Resumen!$B$28,"Alto","Bajo")</f>
        <v>Alto</v>
      </c>
      <c r="AR510" s="22" t="str">
        <f aca="false">AP510&amp;" Potencial / "&amp;AQ510&amp;" Share"</f>
        <v>Alto Potencial / Alto Share</v>
      </c>
      <c r="AS510" s="22" t="str">
        <f aca="false">IF(Q510="Sí",IF(AO510&gt;=Resumen!$B$29,"Alto","Bajo"),"")</f>
        <v>Alto</v>
      </c>
      <c r="AT510" s="22" t="str">
        <f aca="false">IF(AS510&lt;&gt;"",AP510&amp;" Potencial / "&amp;AS510&amp;" Share","")</f>
        <v>Alto Potencial / Alto Share</v>
      </c>
      <c r="AU510" s="22" t="str">
        <f aca="false">IF(AH510="","Sin dato",IF(AH510-AO510&gt;Resumen!$B$6,"Sobre-exhibido",IF(AO510-AH510&gt;Resumen!$B$6,"Sub-exhibido","En línea")))</f>
        <v>Sub-exhibido</v>
      </c>
      <c r="AV510" s="22" t="n">
        <f aca="false">IF(AT510="","",IF(AT510="Alto Potencial / Bajo Share",1,IF(AT510="Alto Potencial / Alto Share",2,IF(AT510="Bajo Potencial / Alto Share",3,4))))</f>
        <v>2</v>
      </c>
      <c r="AW510" s="22" t="str">
        <f aca="false">IF(Q510="No","Sin competencia directa",IF(AV510=1,"1 - Foco Conquista (Alto Pot / Bajo Share)",IF(AV510=2,"2 - Foco Defensa (Alto Pot / Alto Share)",IF(AV510=3,"3 - Monitoreo (Bajo Pot / Alto Share)","4 - Baja Prioridad (Bajo Pot / Bajo Share)"))))</f>
        <v>2 - Foco Defensa (Alto Pot / Alto Share)</v>
      </c>
      <c r="AX510" s="12" t="str">
        <f aca="false">IF(OR(IFERROR(AND(W510&lt;&gt;"",Y510&lt;&gt;"",Y510-W510&gt;Resumen!$B$8),FALSE()),IFERROR(AND(X510&lt;&gt;"",Y510&lt;&gt;"",Y510-X510&gt;Resumen!$B$8),FALSE())),MAX(IF(IFERROR(AND(W510&lt;&gt;"",Y510&lt;&gt;"",Y510-W510&gt;Resumen!$B$8),FALSE()),Y510-W510,0),IF(IFERROR(AND(X510&lt;&gt;"",Y510&lt;&gt;"",Y510-X510&gt;Resumen!$B$8),FALSE()),Y510-X510,0)),"")</f>
        <v/>
      </c>
      <c r="AY510" s="22" t="str">
        <f aca="false">IF(OR(IFERROR(AND(W510&lt;&gt;"",Y510&lt;&gt;"",Y510-W510&gt;Resumen!$B$8),FALSE()),IFERROR(AND(X510&lt;&gt;"",Y510&lt;&gt;"",Y510-X510&gt;Resumen!$B$8),FALSE())),TRIM("Lays tiene mayor markup que "&amp;IF(IFERROR(AND(W510&lt;&gt;"",Y510&lt;&gt;"",Y510-W510&gt;Resumen!$B$8),FALSE()),"Quento ","")&amp;IF(IFERROR(AND(X510&lt;&gt;"",Y510&lt;&gt;"",Y510-X510&gt;Resumen!$B$8),FALSE()),"Julicroc ","")&amp;"en este PDV"),"")</f>
        <v/>
      </c>
      <c r="AZ510" s="22" t="str">
        <f aca="false">IF(COUNTIF('Plan Pehuamar - Lista'!$A$2:$A$167,A510)&gt;0,"Sí","No")</f>
        <v>No</v>
      </c>
      <c r="BA510" s="22" t="str">
        <f aca="false">IF(COUNTIF('Plan Combo 9+1'!$A$2:$A$226,A510)&gt;0,"Sí","No")</f>
        <v>No</v>
      </c>
      <c r="BB510" s="22" t="str">
        <f aca="false">IF(AH510="","No",IF(BA510="Sí",IF((AO510-AH510)&gt;Resumen!$B$6,"Sí","No"),IF((AO510-AH510)&gt;=Resumen!$B$132,"Sí","No")))</f>
        <v>Sí</v>
      </c>
      <c r="BC510" s="22" t="str">
        <f aca="false">IF(AND(N510="Sí",AL510="Sí",AI510=0),"Sí","No")</f>
        <v>No</v>
      </c>
      <c r="BD510" s="22" t="str">
        <f aca="false">IF(COUNTIF('Plan 9+1 (con Pehuamar)'!$A$2:$A$227,A510)&gt;0,"Sí","No")</f>
        <v>No</v>
      </c>
    </row>
    <row r="511" customFormat="false" ht="15" hidden="false" customHeight="true" outlineLevel="0" collapsed="false">
      <c r="A511" s="6" t="n">
        <v>403531</v>
      </c>
      <c r="B511" s="6" t="n">
        <v>3</v>
      </c>
      <c r="C511" s="6" t="n">
        <v>302</v>
      </c>
      <c r="D511" s="6" t="s">
        <v>254</v>
      </c>
      <c r="E511" s="6" t="s">
        <v>719</v>
      </c>
      <c r="F511" s="6" t="s">
        <v>201</v>
      </c>
      <c r="G511" s="6" t="s">
        <v>129</v>
      </c>
      <c r="H511" s="6" t="s">
        <v>197</v>
      </c>
      <c r="I511" s="27" t="n">
        <v>0</v>
      </c>
      <c r="J511" s="27" t="n">
        <v>0</v>
      </c>
      <c r="K511" s="27" t="n">
        <v>0.2</v>
      </c>
      <c r="L511" s="28" t="n">
        <f aca="false">I511+J511</f>
        <v>0</v>
      </c>
      <c r="M511" s="28" t="n">
        <f aca="false">L511+K511</f>
        <v>0.2</v>
      </c>
      <c r="N511" s="22" t="str">
        <f aca="false">IF(I511&gt;0,"Sí","No")</f>
        <v>No</v>
      </c>
      <c r="O511" s="22" t="str">
        <f aca="false">IF(J511&gt;0,"Sí","No")</f>
        <v>No</v>
      </c>
      <c r="P511" s="22" t="str">
        <f aca="false">IF(K511&gt;0,"Sí","No")</f>
        <v>Sí</v>
      </c>
      <c r="Q511" s="22" t="str">
        <f aca="false">IF(OR(I511&gt;0,J511&gt;0),"Sí","No")</f>
        <v>No</v>
      </c>
      <c r="R511" s="27"/>
      <c r="S511" s="27"/>
      <c r="T511" s="27"/>
      <c r="U511" s="27"/>
      <c r="V511" s="27"/>
      <c r="W511" s="12" t="str">
        <f aca="false">IF(AND(I511&gt;0,R511&gt;0),(S511-R511)/R511,"")</f>
        <v/>
      </c>
      <c r="X511" s="12" t="str">
        <f aca="false">IF(AND(J511&gt;0,T511&gt;0),(U511-T511)/T511,"")</f>
        <v/>
      </c>
      <c r="Y511" s="12" t="str">
        <f aca="false">IF(AND(K511&gt;0,V511&gt;0),(V511-Resumen!$B$7)/Resumen!$B$7,"")</f>
        <v/>
      </c>
      <c r="Z511" s="28" t="str">
        <f aca="false">IF(AND(K511&gt;0,I511&gt;0,V511&gt;0,S511&gt;0),V511-S511,"")</f>
        <v/>
      </c>
      <c r="AA511" s="12" t="str">
        <f aca="false">IF(Z511&lt;&gt;"",Z511/S511,"")</f>
        <v/>
      </c>
      <c r="AB511" s="28" t="str">
        <f aca="false">IF(AND(K511&gt;0,J511&gt;0,V511&gt;0,U511&gt;0),V511-U511,"")</f>
        <v/>
      </c>
      <c r="AC511" s="12" t="str">
        <f aca="false">IF(AB511&lt;&gt;"",AB511/U511,"")</f>
        <v/>
      </c>
      <c r="AD511" s="27" t="n">
        <v>0</v>
      </c>
      <c r="AE511" s="27" t="n">
        <v>0</v>
      </c>
      <c r="AF511" s="27" t="n">
        <v>0</v>
      </c>
      <c r="AG511" s="28" t="n">
        <f aca="false">AD511+AE511+AF511</f>
        <v>0</v>
      </c>
      <c r="AH511" s="12" t="str">
        <f aca="false">IF(AG511&gt;0,AD511/AG511,"")</f>
        <v/>
      </c>
      <c r="AI511" s="27" t="n">
        <v>0</v>
      </c>
      <c r="AJ511" s="27" t="n">
        <v>0</v>
      </c>
      <c r="AK511" s="27" t="n">
        <v>0</v>
      </c>
      <c r="AL511" s="22" t="str">
        <f aca="false">IF(OR(AJ511&gt;0,AK511&gt;0),"Sí","No")</f>
        <v>No</v>
      </c>
      <c r="AM511" s="6"/>
      <c r="AN511" s="6"/>
      <c r="AO511" s="12" t="n">
        <f aca="false">IF(M511&gt;0,K511/M511,"")</f>
        <v>1</v>
      </c>
      <c r="AP511" s="22" t="str">
        <f aca="false">IF(M511&gt;=Resumen!$B$5,"Alto","Bajo")</f>
        <v>Bajo</v>
      </c>
      <c r="AQ511" s="22" t="str">
        <f aca="false">IF(AO511&gt;=Resumen!$B$28,"Alto","Bajo")</f>
        <v>Alto</v>
      </c>
      <c r="AR511" s="22" t="str">
        <f aca="false">AP511&amp;" Potencial / "&amp;AQ511&amp;" Share"</f>
        <v>Bajo Potencial / Alto Share</v>
      </c>
      <c r="AS511" s="22" t="str">
        <f aca="false">IF(Q511="Sí",IF(AO511&gt;=Resumen!$B$29,"Alto","Bajo"),"")</f>
        <v/>
      </c>
      <c r="AT511" s="22" t="str">
        <f aca="false">IF(AS511&lt;&gt;"",AP511&amp;" Potencial / "&amp;AS511&amp;" Share","")</f>
        <v/>
      </c>
      <c r="AU511" s="22" t="str">
        <f aca="false">IF(AH511="","Sin dato",IF(AH511-AO511&gt;Resumen!$B$6,"Sobre-exhibido",IF(AO511-AH511&gt;Resumen!$B$6,"Sub-exhibido","En línea")))</f>
        <v>Sin dato</v>
      </c>
      <c r="AV511" s="22" t="str">
        <f aca="false">IF(AT511="","",IF(AT511="Alto Potencial / Bajo Share",1,IF(AT511="Alto Potencial / Alto Share",2,IF(AT511="Bajo Potencial / Alto Share",3,4))))</f>
        <v/>
      </c>
      <c r="AW511" s="22" t="str">
        <f aca="false">IF(Q511="No","Sin competencia directa",IF(AV511=1,"1 - Foco Conquista (Alto Pot / Bajo Share)",IF(AV511=2,"2 - Foco Defensa (Alto Pot / Alto Share)",IF(AV511=3,"3 - Monitoreo (Bajo Pot / Alto Share)","4 - Baja Prioridad (Bajo Pot / Bajo Share)"))))</f>
        <v>Sin competencia directa</v>
      </c>
      <c r="AX511" s="12" t="str">
        <f aca="false">IF(OR(IFERROR(AND(W511&lt;&gt;"",Y511&lt;&gt;"",Y511-W511&gt;Resumen!$B$8),FALSE()),IFERROR(AND(X511&lt;&gt;"",Y511&lt;&gt;"",Y511-X511&gt;Resumen!$B$8),FALSE())),MAX(IF(IFERROR(AND(W511&lt;&gt;"",Y511&lt;&gt;"",Y511-W511&gt;Resumen!$B$8),FALSE()),Y511-W511,0),IF(IFERROR(AND(X511&lt;&gt;"",Y511&lt;&gt;"",Y511-X511&gt;Resumen!$B$8),FALSE()),Y511-X511,0)),"")</f>
        <v/>
      </c>
      <c r="AY511" s="22" t="str">
        <f aca="false">IF(OR(IFERROR(AND(W511&lt;&gt;"",Y511&lt;&gt;"",Y511-W511&gt;Resumen!$B$8),FALSE()),IFERROR(AND(X511&lt;&gt;"",Y511&lt;&gt;"",Y511-X511&gt;Resumen!$B$8),FALSE())),TRIM("Lays tiene mayor markup que "&amp;IF(IFERROR(AND(W511&lt;&gt;"",Y511&lt;&gt;"",Y511-W511&gt;Resumen!$B$8),FALSE()),"Quento ","")&amp;IF(IFERROR(AND(X511&lt;&gt;"",Y511&lt;&gt;"",Y511-X511&gt;Resumen!$B$8),FALSE()),"Julicroc ","")&amp;"en este PDV"),"")</f>
        <v/>
      </c>
      <c r="AZ511" s="22" t="str">
        <f aca="false">IF(COUNTIF('Plan Pehuamar - Lista'!$A$2:$A$167,A511)&gt;0,"Sí","No")</f>
        <v>No</v>
      </c>
      <c r="BA511" s="22" t="str">
        <f aca="false">IF(COUNTIF('Plan Combo 9+1'!$A$2:$A$226,A511)&gt;0,"Sí","No")</f>
        <v>No</v>
      </c>
      <c r="BB511" s="22" t="str">
        <f aca="false">IF(AH511="","No",IF(BA511="Sí",IF((AO511-AH511)&gt;Resumen!$B$6,"Sí","No"),IF((AO511-AH511)&gt;=Resumen!$B$132,"Sí","No")))</f>
        <v>No</v>
      </c>
      <c r="BC511" s="22" t="str">
        <f aca="false">IF(AND(N511="Sí",AL511="Sí",AI511=0),"Sí","No")</f>
        <v>No</v>
      </c>
      <c r="BD511" s="22" t="str">
        <f aca="false">IF(COUNTIF('Plan 9+1 (con Pehuamar)'!$A$2:$A$227,A511)&gt;0,"Sí","No")</f>
        <v>No</v>
      </c>
    </row>
    <row r="512" customFormat="false" ht="15" hidden="false" customHeight="true" outlineLevel="0" collapsed="false">
      <c r="A512" s="6" t="n">
        <v>403971</v>
      </c>
      <c r="B512" s="6" t="n">
        <v>3</v>
      </c>
      <c r="C512" s="6" t="n">
        <v>302</v>
      </c>
      <c r="D512" s="6" t="s">
        <v>254</v>
      </c>
      <c r="E512" s="6" t="s">
        <v>720</v>
      </c>
      <c r="F512" s="6" t="s">
        <v>201</v>
      </c>
      <c r="G512" s="6" t="s">
        <v>129</v>
      </c>
      <c r="H512" s="6" t="s">
        <v>197</v>
      </c>
      <c r="I512" s="27" t="n">
        <v>10</v>
      </c>
      <c r="J512" s="27" t="n">
        <v>0</v>
      </c>
      <c r="K512" s="27" t="n">
        <v>15</v>
      </c>
      <c r="L512" s="28" t="n">
        <f aca="false">I512+J512</f>
        <v>10</v>
      </c>
      <c r="M512" s="28" t="n">
        <f aca="false">L512+K512</f>
        <v>25</v>
      </c>
      <c r="N512" s="22" t="str">
        <f aca="false">IF(I512&gt;0,"Sí","No")</f>
        <v>Sí</v>
      </c>
      <c r="O512" s="22" t="str">
        <f aca="false">IF(J512&gt;0,"Sí","No")</f>
        <v>No</v>
      </c>
      <c r="P512" s="22" t="str">
        <f aca="false">IF(K512&gt;0,"Sí","No")</f>
        <v>Sí</v>
      </c>
      <c r="Q512" s="22" t="str">
        <f aca="false">IF(OR(I512&gt;0,J512&gt;0),"Sí","No")</f>
        <v>Sí</v>
      </c>
      <c r="R512" s="27" t="n">
        <v>1750</v>
      </c>
      <c r="S512" s="27" t="n">
        <v>2500</v>
      </c>
      <c r="T512" s="27"/>
      <c r="U512" s="27"/>
      <c r="V512" s="27" t="n">
        <v>3300</v>
      </c>
      <c r="W512" s="12" t="n">
        <f aca="false">IF(AND(I512&gt;0,R512&gt;0),(S512-R512)/R512,"")</f>
        <v>0.428571428571429</v>
      </c>
      <c r="X512" s="12" t="str">
        <f aca="false">IF(AND(J512&gt;0,T512&gt;0),(U512-T512)/T512,"")</f>
        <v/>
      </c>
      <c r="Y512" s="12" t="n">
        <f aca="false">IF(AND(K512&gt;0,V512&gt;0),(V512-Resumen!$B$7)/Resumen!$B$7,"")</f>
        <v>0.32</v>
      </c>
      <c r="Z512" s="28" t="n">
        <f aca="false">IF(AND(K512&gt;0,I512&gt;0,V512&gt;0,S512&gt;0),V512-S512,"")</f>
        <v>800</v>
      </c>
      <c r="AA512" s="12" t="n">
        <f aca="false">IF(Z512&lt;&gt;"",Z512/S512,"")</f>
        <v>0.32</v>
      </c>
      <c r="AB512" s="28" t="str">
        <f aca="false">IF(AND(K512&gt;0,J512&gt;0,V512&gt;0,U512&gt;0),V512-U512,"")</f>
        <v/>
      </c>
      <c r="AC512" s="12" t="str">
        <f aca="false">IF(AB512&lt;&gt;"",AB512/U512,"")</f>
        <v/>
      </c>
      <c r="AD512" s="27" t="n">
        <v>15</v>
      </c>
      <c r="AE512" s="27" t="n">
        <v>10</v>
      </c>
      <c r="AF512" s="27" t="n">
        <v>0</v>
      </c>
      <c r="AG512" s="28" t="n">
        <f aca="false">AD512+AE512+AF512</f>
        <v>25</v>
      </c>
      <c r="AH512" s="12" t="n">
        <f aca="false">IF(AG512&gt;0,AD512/AG512,"")</f>
        <v>0.6</v>
      </c>
      <c r="AI512" s="27" t="n">
        <v>1</v>
      </c>
      <c r="AJ512" s="27" t="n">
        <v>0</v>
      </c>
      <c r="AK512" s="27" t="n">
        <v>0</v>
      </c>
      <c r="AL512" s="22" t="str">
        <f aca="false">IF(OR(AJ512&gt;0,AK512&gt;0),"Sí","No")</f>
        <v>No</v>
      </c>
      <c r="AM512" s="6" t="s">
        <v>397</v>
      </c>
      <c r="AN512" s="6"/>
      <c r="AO512" s="12" t="n">
        <f aca="false">IF(M512&gt;0,K512/M512,"")</f>
        <v>0.6</v>
      </c>
      <c r="AP512" s="22" t="str">
        <f aca="false">IF(M512&gt;=Resumen!$B$5,"Alto","Bajo")</f>
        <v>Bajo</v>
      </c>
      <c r="AQ512" s="22" t="str">
        <f aca="false">IF(AO512&gt;=Resumen!$B$28,"Alto","Bajo")</f>
        <v>Alto</v>
      </c>
      <c r="AR512" s="22" t="str">
        <f aca="false">AP512&amp;" Potencial / "&amp;AQ512&amp;" Share"</f>
        <v>Bajo Potencial / Alto Share</v>
      </c>
      <c r="AS512" s="22" t="str">
        <f aca="false">IF(Q512="Sí",IF(AO512&gt;=Resumen!$B$29,"Alto","Bajo"),"")</f>
        <v>Alto</v>
      </c>
      <c r="AT512" s="22" t="str">
        <f aca="false">IF(AS512&lt;&gt;"",AP512&amp;" Potencial / "&amp;AS512&amp;" Share","")</f>
        <v>Bajo Potencial / Alto Share</v>
      </c>
      <c r="AU512" s="22" t="str">
        <f aca="false">IF(AH512="","Sin dato",IF(AH512-AO512&gt;Resumen!$B$6,"Sobre-exhibido",IF(AO512-AH512&gt;Resumen!$B$6,"Sub-exhibido","En línea")))</f>
        <v>En línea</v>
      </c>
      <c r="AV512" s="22" t="n">
        <f aca="false">IF(AT512="","",IF(AT512="Alto Potencial / Bajo Share",1,IF(AT512="Alto Potencial / Alto Share",2,IF(AT512="Bajo Potencial / Alto Share",3,4))))</f>
        <v>3</v>
      </c>
      <c r="AW512" s="22" t="str">
        <f aca="false">IF(Q512="No","Sin competencia directa",IF(AV512=1,"1 - Foco Conquista (Alto Pot / Bajo Share)",IF(AV512=2,"2 - Foco Defensa (Alto Pot / Alto Share)",IF(AV512=3,"3 - Monitoreo (Bajo Pot / Alto Share)","4 - Baja Prioridad (Bajo Pot / Bajo Share)"))))</f>
        <v>3 - Monitoreo (Bajo Pot / Alto Share)</v>
      </c>
      <c r="AX512" s="12" t="str">
        <f aca="false">IF(OR(IFERROR(AND(W512&lt;&gt;"",Y512&lt;&gt;"",Y512-W512&gt;Resumen!$B$8),FALSE()),IFERROR(AND(X512&lt;&gt;"",Y512&lt;&gt;"",Y512-X512&gt;Resumen!$B$8),FALSE())),MAX(IF(IFERROR(AND(W512&lt;&gt;"",Y512&lt;&gt;"",Y512-W512&gt;Resumen!$B$8),FALSE()),Y512-W512,0),IF(IFERROR(AND(X512&lt;&gt;"",Y512&lt;&gt;"",Y512-X512&gt;Resumen!$B$8),FALSE()),Y512-X512,0)),"")</f>
        <v/>
      </c>
      <c r="AY512" s="22" t="str">
        <f aca="false">IF(OR(IFERROR(AND(W512&lt;&gt;"",Y512&lt;&gt;"",Y512-W512&gt;Resumen!$B$8),FALSE()),IFERROR(AND(X512&lt;&gt;"",Y512&lt;&gt;"",Y512-X512&gt;Resumen!$B$8),FALSE())),TRIM("Lays tiene mayor markup que "&amp;IF(IFERROR(AND(W512&lt;&gt;"",Y512&lt;&gt;"",Y512-W512&gt;Resumen!$B$8),FALSE()),"Quento ","")&amp;IF(IFERROR(AND(X512&lt;&gt;"",Y512&lt;&gt;"",Y512-X512&gt;Resumen!$B$8),FALSE()),"Julicroc ","")&amp;"en este PDV"),"")</f>
        <v/>
      </c>
      <c r="AZ512" s="22" t="str">
        <f aca="false">IF(COUNTIF('Plan Pehuamar - Lista'!$A$2:$A$167,A512)&gt;0,"Sí","No")</f>
        <v>No</v>
      </c>
      <c r="BA512" s="22" t="str">
        <f aca="false">IF(COUNTIF('Plan Combo 9+1'!$A$2:$A$226,A512)&gt;0,"Sí","No")</f>
        <v>No</v>
      </c>
      <c r="BB512" s="22" t="str">
        <f aca="false">IF(AH512="","No",IF(BA512="Sí",IF((AO512-AH512)&gt;Resumen!$B$6,"Sí","No"),IF((AO512-AH512)&gt;=Resumen!$B$132,"Sí","No")))</f>
        <v>No</v>
      </c>
      <c r="BC512" s="22" t="str">
        <f aca="false">IF(AND(N512="Sí",AL512="Sí",AI512=0),"Sí","No")</f>
        <v>No</v>
      </c>
      <c r="BD512" s="22" t="str">
        <f aca="false">IF(COUNTIF('Plan 9+1 (con Pehuamar)'!$A$2:$A$227,A512)&gt;0,"Sí","No")</f>
        <v>No</v>
      </c>
    </row>
    <row r="513" customFormat="false" ht="15" hidden="false" customHeight="true" outlineLevel="0" collapsed="false">
      <c r="A513" s="6" t="n">
        <v>404043</v>
      </c>
      <c r="B513" s="6" t="n">
        <v>3</v>
      </c>
      <c r="C513" s="6" t="n">
        <v>302</v>
      </c>
      <c r="D513" s="6" t="s">
        <v>254</v>
      </c>
      <c r="E513" s="6" t="s">
        <v>721</v>
      </c>
      <c r="F513" s="6" t="s">
        <v>201</v>
      </c>
      <c r="G513" s="6" t="s">
        <v>129</v>
      </c>
      <c r="H513" s="6" t="s">
        <v>197</v>
      </c>
      <c r="I513" s="27" t="n">
        <v>0</v>
      </c>
      <c r="J513" s="27" t="n">
        <v>0</v>
      </c>
      <c r="K513" s="27" t="n">
        <v>2.1</v>
      </c>
      <c r="L513" s="28" t="n">
        <f aca="false">I513+J513</f>
        <v>0</v>
      </c>
      <c r="M513" s="28" t="n">
        <f aca="false">L513+K513</f>
        <v>2.1</v>
      </c>
      <c r="N513" s="22" t="str">
        <f aca="false">IF(I513&gt;0,"Sí","No")</f>
        <v>No</v>
      </c>
      <c r="O513" s="22" t="str">
        <f aca="false">IF(J513&gt;0,"Sí","No")</f>
        <v>No</v>
      </c>
      <c r="P513" s="22" t="str">
        <f aca="false">IF(K513&gt;0,"Sí","No")</f>
        <v>Sí</v>
      </c>
      <c r="Q513" s="22" t="str">
        <f aca="false">IF(OR(I513&gt;0,J513&gt;0),"Sí","No")</f>
        <v>No</v>
      </c>
      <c r="R513" s="27"/>
      <c r="S513" s="27"/>
      <c r="T513" s="27"/>
      <c r="U513" s="27"/>
      <c r="V513" s="27"/>
      <c r="W513" s="12" t="str">
        <f aca="false">IF(AND(I513&gt;0,R513&gt;0),(S513-R513)/R513,"")</f>
        <v/>
      </c>
      <c r="X513" s="12" t="str">
        <f aca="false">IF(AND(J513&gt;0,T513&gt;0),(U513-T513)/T513,"")</f>
        <v/>
      </c>
      <c r="Y513" s="12" t="str">
        <f aca="false">IF(AND(K513&gt;0,V513&gt;0),(V513-Resumen!$B$7)/Resumen!$B$7,"")</f>
        <v/>
      </c>
      <c r="Z513" s="28" t="str">
        <f aca="false">IF(AND(K513&gt;0,I513&gt;0,V513&gt;0,S513&gt;0),V513-S513,"")</f>
        <v/>
      </c>
      <c r="AA513" s="12" t="str">
        <f aca="false">IF(Z513&lt;&gt;"",Z513/S513,"")</f>
        <v/>
      </c>
      <c r="AB513" s="28" t="str">
        <f aca="false">IF(AND(K513&gt;0,J513&gt;0,V513&gt;0,U513&gt;0),V513-U513,"")</f>
        <v/>
      </c>
      <c r="AC513" s="12" t="str">
        <f aca="false">IF(AB513&lt;&gt;"",AB513/U513,"")</f>
        <v/>
      </c>
      <c r="AD513" s="27" t="n">
        <v>0</v>
      </c>
      <c r="AE513" s="27" t="n">
        <v>0</v>
      </c>
      <c r="AF513" s="27" t="n">
        <v>0</v>
      </c>
      <c r="AG513" s="28" t="n">
        <f aca="false">AD513+AE513+AF513</f>
        <v>0</v>
      </c>
      <c r="AH513" s="12" t="str">
        <f aca="false">IF(AG513&gt;0,AD513/AG513,"")</f>
        <v/>
      </c>
      <c r="AI513" s="27" t="n">
        <v>0</v>
      </c>
      <c r="AJ513" s="27" t="n">
        <v>0</v>
      </c>
      <c r="AK513" s="27" t="n">
        <v>0</v>
      </c>
      <c r="AL513" s="22" t="str">
        <f aca="false">IF(OR(AJ513&gt;0,AK513&gt;0),"Sí","No")</f>
        <v>No</v>
      </c>
      <c r="AM513" s="6"/>
      <c r="AN513" s="6"/>
      <c r="AO513" s="12" t="n">
        <f aca="false">IF(M513&gt;0,K513/M513,"")</f>
        <v>1</v>
      </c>
      <c r="AP513" s="22" t="str">
        <f aca="false">IF(M513&gt;=Resumen!$B$5,"Alto","Bajo")</f>
        <v>Bajo</v>
      </c>
      <c r="AQ513" s="22" t="str">
        <f aca="false">IF(AO513&gt;=Resumen!$B$28,"Alto","Bajo")</f>
        <v>Alto</v>
      </c>
      <c r="AR513" s="22" t="str">
        <f aca="false">AP513&amp;" Potencial / "&amp;AQ513&amp;" Share"</f>
        <v>Bajo Potencial / Alto Share</v>
      </c>
      <c r="AS513" s="22" t="str">
        <f aca="false">IF(Q513="Sí",IF(AO513&gt;=Resumen!$B$29,"Alto","Bajo"),"")</f>
        <v/>
      </c>
      <c r="AT513" s="22" t="str">
        <f aca="false">IF(AS513&lt;&gt;"",AP513&amp;" Potencial / "&amp;AS513&amp;" Share","")</f>
        <v/>
      </c>
      <c r="AU513" s="22" t="str">
        <f aca="false">IF(AH513="","Sin dato",IF(AH513-AO513&gt;Resumen!$B$6,"Sobre-exhibido",IF(AO513-AH513&gt;Resumen!$B$6,"Sub-exhibido","En línea")))</f>
        <v>Sin dato</v>
      </c>
      <c r="AV513" s="22" t="str">
        <f aca="false">IF(AT513="","",IF(AT513="Alto Potencial / Bajo Share",1,IF(AT513="Alto Potencial / Alto Share",2,IF(AT513="Bajo Potencial / Alto Share",3,4))))</f>
        <v/>
      </c>
      <c r="AW513" s="22" t="str">
        <f aca="false">IF(Q513="No","Sin competencia directa",IF(AV513=1,"1 - Foco Conquista (Alto Pot / Bajo Share)",IF(AV513=2,"2 - Foco Defensa (Alto Pot / Alto Share)",IF(AV513=3,"3 - Monitoreo (Bajo Pot / Alto Share)","4 - Baja Prioridad (Bajo Pot / Bajo Share)"))))</f>
        <v>Sin competencia directa</v>
      </c>
      <c r="AX513" s="12" t="str">
        <f aca="false">IF(OR(IFERROR(AND(W513&lt;&gt;"",Y513&lt;&gt;"",Y513-W513&gt;Resumen!$B$8),FALSE()),IFERROR(AND(X513&lt;&gt;"",Y513&lt;&gt;"",Y513-X513&gt;Resumen!$B$8),FALSE())),MAX(IF(IFERROR(AND(W513&lt;&gt;"",Y513&lt;&gt;"",Y513-W513&gt;Resumen!$B$8),FALSE()),Y513-W513,0),IF(IFERROR(AND(X513&lt;&gt;"",Y513&lt;&gt;"",Y513-X513&gt;Resumen!$B$8),FALSE()),Y513-X513,0)),"")</f>
        <v/>
      </c>
      <c r="AY513" s="22" t="str">
        <f aca="false">IF(OR(IFERROR(AND(W513&lt;&gt;"",Y513&lt;&gt;"",Y513-W513&gt;Resumen!$B$8),FALSE()),IFERROR(AND(X513&lt;&gt;"",Y513&lt;&gt;"",Y513-X513&gt;Resumen!$B$8),FALSE())),TRIM("Lays tiene mayor markup que "&amp;IF(IFERROR(AND(W513&lt;&gt;"",Y513&lt;&gt;"",Y513-W513&gt;Resumen!$B$8),FALSE()),"Quento ","")&amp;IF(IFERROR(AND(X513&lt;&gt;"",Y513&lt;&gt;"",Y513-X513&gt;Resumen!$B$8),FALSE()),"Julicroc ","")&amp;"en este PDV"),"")</f>
        <v/>
      </c>
      <c r="AZ513" s="22" t="str">
        <f aca="false">IF(COUNTIF('Plan Pehuamar - Lista'!$A$2:$A$167,A513)&gt;0,"Sí","No")</f>
        <v>No</v>
      </c>
      <c r="BA513" s="22" t="str">
        <f aca="false">IF(COUNTIF('Plan Combo 9+1'!$A$2:$A$226,A513)&gt;0,"Sí","No")</f>
        <v>No</v>
      </c>
      <c r="BB513" s="22" t="str">
        <f aca="false">IF(AH513="","No",IF(BA513="Sí",IF((AO513-AH513)&gt;Resumen!$B$6,"Sí","No"),IF((AO513-AH513)&gt;=Resumen!$B$132,"Sí","No")))</f>
        <v>No</v>
      </c>
      <c r="BC513" s="22" t="str">
        <f aca="false">IF(AND(N513="Sí",AL513="Sí",AI513=0),"Sí","No")</f>
        <v>No</v>
      </c>
      <c r="BD513" s="22" t="str">
        <f aca="false">IF(COUNTIF('Plan 9+1 (con Pehuamar)'!$A$2:$A$227,A513)&gt;0,"Sí","No")</f>
        <v>No</v>
      </c>
    </row>
    <row r="514" customFormat="false" ht="15" hidden="false" customHeight="true" outlineLevel="0" collapsed="false">
      <c r="A514" s="6" t="n">
        <v>404050</v>
      </c>
      <c r="B514" s="6" t="n">
        <v>3</v>
      </c>
      <c r="C514" s="6" t="n">
        <v>302</v>
      </c>
      <c r="D514" s="6" t="s">
        <v>254</v>
      </c>
      <c r="E514" s="6" t="s">
        <v>722</v>
      </c>
      <c r="F514" s="6" t="s">
        <v>273</v>
      </c>
      <c r="G514" s="6" t="s">
        <v>129</v>
      </c>
      <c r="H514" s="6" t="s">
        <v>197</v>
      </c>
      <c r="I514" s="27" t="n">
        <v>0</v>
      </c>
      <c r="J514" s="27" t="n">
        <v>0</v>
      </c>
      <c r="K514" s="27" t="n">
        <v>0.2</v>
      </c>
      <c r="L514" s="28" t="n">
        <f aca="false">I514+J514</f>
        <v>0</v>
      </c>
      <c r="M514" s="28" t="n">
        <f aca="false">L514+K514</f>
        <v>0.2</v>
      </c>
      <c r="N514" s="22" t="str">
        <f aca="false">IF(I514&gt;0,"Sí","No")</f>
        <v>No</v>
      </c>
      <c r="O514" s="22" t="str">
        <f aca="false">IF(J514&gt;0,"Sí","No")</f>
        <v>No</v>
      </c>
      <c r="P514" s="22" t="str">
        <f aca="false">IF(K514&gt;0,"Sí","No")</f>
        <v>Sí</v>
      </c>
      <c r="Q514" s="22" t="str">
        <f aca="false">IF(OR(I514&gt;0,J514&gt;0),"Sí","No")</f>
        <v>No</v>
      </c>
      <c r="R514" s="27"/>
      <c r="S514" s="27"/>
      <c r="T514" s="27"/>
      <c r="U514" s="27"/>
      <c r="V514" s="27"/>
      <c r="W514" s="12" t="str">
        <f aca="false">IF(AND(I514&gt;0,R514&gt;0),(S514-R514)/R514,"")</f>
        <v/>
      </c>
      <c r="X514" s="12" t="str">
        <f aca="false">IF(AND(J514&gt;0,T514&gt;0),(U514-T514)/T514,"")</f>
        <v/>
      </c>
      <c r="Y514" s="12" t="str">
        <f aca="false">IF(AND(K514&gt;0,V514&gt;0),(V514-Resumen!$B$7)/Resumen!$B$7,"")</f>
        <v/>
      </c>
      <c r="Z514" s="28" t="str">
        <f aca="false">IF(AND(K514&gt;0,I514&gt;0,V514&gt;0,S514&gt;0),V514-S514,"")</f>
        <v/>
      </c>
      <c r="AA514" s="12" t="str">
        <f aca="false">IF(Z514&lt;&gt;"",Z514/S514,"")</f>
        <v/>
      </c>
      <c r="AB514" s="28" t="str">
        <f aca="false">IF(AND(K514&gt;0,J514&gt;0,V514&gt;0,U514&gt;0),V514-U514,"")</f>
        <v/>
      </c>
      <c r="AC514" s="12" t="str">
        <f aca="false">IF(AB514&lt;&gt;"",AB514/U514,"")</f>
        <v/>
      </c>
      <c r="AD514" s="27" t="n">
        <v>0</v>
      </c>
      <c r="AE514" s="27" t="n">
        <v>0</v>
      </c>
      <c r="AF514" s="27" t="n">
        <v>0</v>
      </c>
      <c r="AG514" s="28" t="n">
        <f aca="false">AD514+AE514+AF514</f>
        <v>0</v>
      </c>
      <c r="AH514" s="12" t="str">
        <f aca="false">IF(AG514&gt;0,AD514/AG514,"")</f>
        <v/>
      </c>
      <c r="AI514" s="27" t="n">
        <v>0</v>
      </c>
      <c r="AJ514" s="27" t="n">
        <v>0</v>
      </c>
      <c r="AK514" s="27" t="n">
        <v>0</v>
      </c>
      <c r="AL514" s="22" t="str">
        <f aca="false">IF(OR(AJ514&gt;0,AK514&gt;0),"Sí","No")</f>
        <v>No</v>
      </c>
      <c r="AM514" s="6"/>
      <c r="AN514" s="6"/>
      <c r="AO514" s="12" t="n">
        <f aca="false">IF(M514&gt;0,K514/M514,"")</f>
        <v>1</v>
      </c>
      <c r="AP514" s="22" t="str">
        <f aca="false">IF(M514&gt;=Resumen!$B$5,"Alto","Bajo")</f>
        <v>Bajo</v>
      </c>
      <c r="AQ514" s="22" t="str">
        <f aca="false">IF(AO514&gt;=Resumen!$B$28,"Alto","Bajo")</f>
        <v>Alto</v>
      </c>
      <c r="AR514" s="22" t="str">
        <f aca="false">AP514&amp;" Potencial / "&amp;AQ514&amp;" Share"</f>
        <v>Bajo Potencial / Alto Share</v>
      </c>
      <c r="AS514" s="22" t="str">
        <f aca="false">IF(Q514="Sí",IF(AO514&gt;=Resumen!$B$29,"Alto","Bajo"),"")</f>
        <v/>
      </c>
      <c r="AT514" s="22" t="str">
        <f aca="false">IF(AS514&lt;&gt;"",AP514&amp;" Potencial / "&amp;AS514&amp;" Share","")</f>
        <v/>
      </c>
      <c r="AU514" s="22" t="str">
        <f aca="false">IF(AH514="","Sin dato",IF(AH514-AO514&gt;Resumen!$B$6,"Sobre-exhibido",IF(AO514-AH514&gt;Resumen!$B$6,"Sub-exhibido","En línea")))</f>
        <v>Sin dato</v>
      </c>
      <c r="AV514" s="22" t="str">
        <f aca="false">IF(AT514="","",IF(AT514="Alto Potencial / Bajo Share",1,IF(AT514="Alto Potencial / Alto Share",2,IF(AT514="Bajo Potencial / Alto Share",3,4))))</f>
        <v/>
      </c>
      <c r="AW514" s="22" t="str">
        <f aca="false">IF(Q514="No","Sin competencia directa",IF(AV514=1,"1 - Foco Conquista (Alto Pot / Bajo Share)",IF(AV514=2,"2 - Foco Defensa (Alto Pot / Alto Share)",IF(AV514=3,"3 - Monitoreo (Bajo Pot / Alto Share)","4 - Baja Prioridad (Bajo Pot / Bajo Share)"))))</f>
        <v>Sin competencia directa</v>
      </c>
      <c r="AX514" s="12" t="str">
        <f aca="false">IF(OR(IFERROR(AND(W514&lt;&gt;"",Y514&lt;&gt;"",Y514-W514&gt;Resumen!$B$8),FALSE()),IFERROR(AND(X514&lt;&gt;"",Y514&lt;&gt;"",Y514-X514&gt;Resumen!$B$8),FALSE())),MAX(IF(IFERROR(AND(W514&lt;&gt;"",Y514&lt;&gt;"",Y514-W514&gt;Resumen!$B$8),FALSE()),Y514-W514,0),IF(IFERROR(AND(X514&lt;&gt;"",Y514&lt;&gt;"",Y514-X514&gt;Resumen!$B$8),FALSE()),Y514-X514,0)),"")</f>
        <v/>
      </c>
      <c r="AY514" s="22" t="str">
        <f aca="false">IF(OR(IFERROR(AND(W514&lt;&gt;"",Y514&lt;&gt;"",Y514-W514&gt;Resumen!$B$8),FALSE()),IFERROR(AND(X514&lt;&gt;"",Y514&lt;&gt;"",Y514-X514&gt;Resumen!$B$8),FALSE())),TRIM("Lays tiene mayor markup que "&amp;IF(IFERROR(AND(W514&lt;&gt;"",Y514&lt;&gt;"",Y514-W514&gt;Resumen!$B$8),FALSE()),"Quento ","")&amp;IF(IFERROR(AND(X514&lt;&gt;"",Y514&lt;&gt;"",Y514-X514&gt;Resumen!$B$8),FALSE()),"Julicroc ","")&amp;"en este PDV"),"")</f>
        <v/>
      </c>
      <c r="AZ514" s="22" t="str">
        <f aca="false">IF(COUNTIF('Plan Pehuamar - Lista'!$A$2:$A$167,A514)&gt;0,"Sí","No")</f>
        <v>No</v>
      </c>
      <c r="BA514" s="22" t="str">
        <f aca="false">IF(COUNTIF('Plan Combo 9+1'!$A$2:$A$226,A514)&gt;0,"Sí","No")</f>
        <v>No</v>
      </c>
      <c r="BB514" s="22" t="str">
        <f aca="false">IF(AH514="","No",IF(BA514="Sí",IF((AO514-AH514)&gt;Resumen!$B$6,"Sí","No"),IF((AO514-AH514)&gt;=Resumen!$B$132,"Sí","No")))</f>
        <v>No</v>
      </c>
      <c r="BC514" s="22" t="str">
        <f aca="false">IF(AND(N514="Sí",AL514="Sí",AI514=0),"Sí","No")</f>
        <v>No</v>
      </c>
      <c r="BD514" s="22" t="str">
        <f aca="false">IF(COUNTIF('Plan 9+1 (con Pehuamar)'!$A$2:$A$227,A514)&gt;0,"Sí","No")</f>
        <v>No</v>
      </c>
    </row>
    <row r="515" customFormat="false" ht="15" hidden="false" customHeight="true" outlineLevel="0" collapsed="false">
      <c r="A515" s="6" t="n">
        <v>400728</v>
      </c>
      <c r="B515" s="6" t="n">
        <v>3</v>
      </c>
      <c r="C515" s="6" t="n">
        <v>303</v>
      </c>
      <c r="D515" s="6" t="s">
        <v>315</v>
      </c>
      <c r="E515" s="6" t="s">
        <v>723</v>
      </c>
      <c r="F515" s="6" t="s">
        <v>201</v>
      </c>
      <c r="G515" s="6" t="s">
        <v>129</v>
      </c>
      <c r="H515" s="6" t="s">
        <v>197</v>
      </c>
      <c r="I515" s="27" t="n">
        <v>0</v>
      </c>
      <c r="J515" s="27" t="n">
        <v>0</v>
      </c>
      <c r="K515" s="27" t="n">
        <v>6.4</v>
      </c>
      <c r="L515" s="28" t="n">
        <f aca="false">I515+J515</f>
        <v>0</v>
      </c>
      <c r="M515" s="28" t="n">
        <f aca="false">L515+K515</f>
        <v>6.4</v>
      </c>
      <c r="N515" s="22" t="str">
        <f aca="false">IF(I515&gt;0,"Sí","No")</f>
        <v>No</v>
      </c>
      <c r="O515" s="22" t="str">
        <f aca="false">IF(J515&gt;0,"Sí","No")</f>
        <v>No</v>
      </c>
      <c r="P515" s="22" t="str">
        <f aca="false">IF(K515&gt;0,"Sí","No")</f>
        <v>Sí</v>
      </c>
      <c r="Q515" s="22" t="str">
        <f aca="false">IF(OR(I515&gt;0,J515&gt;0),"Sí","No")</f>
        <v>No</v>
      </c>
      <c r="R515" s="27"/>
      <c r="S515" s="27"/>
      <c r="T515" s="27"/>
      <c r="U515" s="27"/>
      <c r="V515" s="27"/>
      <c r="W515" s="12" t="str">
        <f aca="false">IF(AND(I515&gt;0,R515&gt;0),(S515-R515)/R515,"")</f>
        <v/>
      </c>
      <c r="X515" s="12" t="str">
        <f aca="false">IF(AND(J515&gt;0,T515&gt;0),(U515-T515)/T515,"")</f>
        <v/>
      </c>
      <c r="Y515" s="12" t="str">
        <f aca="false">IF(AND(K515&gt;0,V515&gt;0),(V515-Resumen!$B$7)/Resumen!$B$7,"")</f>
        <v/>
      </c>
      <c r="Z515" s="28" t="str">
        <f aca="false">IF(AND(K515&gt;0,I515&gt;0,V515&gt;0,S515&gt;0),V515-S515,"")</f>
        <v/>
      </c>
      <c r="AA515" s="12" t="str">
        <f aca="false">IF(Z515&lt;&gt;"",Z515/S515,"")</f>
        <v/>
      </c>
      <c r="AB515" s="28" t="str">
        <f aca="false">IF(AND(K515&gt;0,J515&gt;0,V515&gt;0,U515&gt;0),V515-U515,"")</f>
        <v/>
      </c>
      <c r="AC515" s="12" t="str">
        <f aca="false">IF(AB515&lt;&gt;"",AB515/U515,"")</f>
        <v/>
      </c>
      <c r="AD515" s="27" t="n">
        <v>0</v>
      </c>
      <c r="AE515" s="27" t="n">
        <v>0</v>
      </c>
      <c r="AF515" s="27" t="n">
        <v>0</v>
      </c>
      <c r="AG515" s="28" t="n">
        <f aca="false">AD515+AE515+AF515</f>
        <v>0</v>
      </c>
      <c r="AH515" s="12" t="str">
        <f aca="false">IF(AG515&gt;0,AD515/AG515,"")</f>
        <v/>
      </c>
      <c r="AI515" s="27" t="n">
        <v>0</v>
      </c>
      <c r="AJ515" s="27" t="n">
        <v>0</v>
      </c>
      <c r="AK515" s="27" t="n">
        <v>0</v>
      </c>
      <c r="AL515" s="22" t="str">
        <f aca="false">IF(OR(AJ515&gt;0,AK515&gt;0),"Sí","No")</f>
        <v>No</v>
      </c>
      <c r="AM515" s="6"/>
      <c r="AN515" s="6"/>
      <c r="AO515" s="12" t="n">
        <f aca="false">IF(M515&gt;0,K515/M515,"")</f>
        <v>1</v>
      </c>
      <c r="AP515" s="22" t="str">
        <f aca="false">IF(M515&gt;=Resumen!$B$5,"Alto","Bajo")</f>
        <v>Bajo</v>
      </c>
      <c r="AQ515" s="22" t="str">
        <f aca="false">IF(AO515&gt;=Resumen!$B$28,"Alto","Bajo")</f>
        <v>Alto</v>
      </c>
      <c r="AR515" s="22" t="str">
        <f aca="false">AP515&amp;" Potencial / "&amp;AQ515&amp;" Share"</f>
        <v>Bajo Potencial / Alto Share</v>
      </c>
      <c r="AS515" s="22" t="str">
        <f aca="false">IF(Q515="Sí",IF(AO515&gt;=Resumen!$B$29,"Alto","Bajo"),"")</f>
        <v/>
      </c>
      <c r="AT515" s="22" t="str">
        <f aca="false">IF(AS515&lt;&gt;"",AP515&amp;" Potencial / "&amp;AS515&amp;" Share","")</f>
        <v/>
      </c>
      <c r="AU515" s="22" t="str">
        <f aca="false">IF(AH515="","Sin dato",IF(AH515-AO515&gt;Resumen!$B$6,"Sobre-exhibido",IF(AO515-AH515&gt;Resumen!$B$6,"Sub-exhibido","En línea")))</f>
        <v>Sin dato</v>
      </c>
      <c r="AV515" s="22" t="str">
        <f aca="false">IF(AT515="","",IF(AT515="Alto Potencial / Bajo Share",1,IF(AT515="Alto Potencial / Alto Share",2,IF(AT515="Bajo Potencial / Alto Share",3,4))))</f>
        <v/>
      </c>
      <c r="AW515" s="22" t="str">
        <f aca="false">IF(Q515="No","Sin competencia directa",IF(AV515=1,"1 - Foco Conquista (Alto Pot / Bajo Share)",IF(AV515=2,"2 - Foco Defensa (Alto Pot / Alto Share)",IF(AV515=3,"3 - Monitoreo (Bajo Pot / Alto Share)","4 - Baja Prioridad (Bajo Pot / Bajo Share)"))))</f>
        <v>Sin competencia directa</v>
      </c>
      <c r="AX515" s="12" t="str">
        <f aca="false">IF(OR(IFERROR(AND(W515&lt;&gt;"",Y515&lt;&gt;"",Y515-W515&gt;Resumen!$B$8),FALSE()),IFERROR(AND(X515&lt;&gt;"",Y515&lt;&gt;"",Y515-X515&gt;Resumen!$B$8),FALSE())),MAX(IF(IFERROR(AND(W515&lt;&gt;"",Y515&lt;&gt;"",Y515-W515&gt;Resumen!$B$8),FALSE()),Y515-W515,0),IF(IFERROR(AND(X515&lt;&gt;"",Y515&lt;&gt;"",Y515-X515&gt;Resumen!$B$8),FALSE()),Y515-X515,0)),"")</f>
        <v/>
      </c>
      <c r="AY515" s="22" t="str">
        <f aca="false">IF(OR(IFERROR(AND(W515&lt;&gt;"",Y515&lt;&gt;"",Y515-W515&gt;Resumen!$B$8),FALSE()),IFERROR(AND(X515&lt;&gt;"",Y515&lt;&gt;"",Y515-X515&gt;Resumen!$B$8),FALSE())),TRIM("Lays tiene mayor markup que "&amp;IF(IFERROR(AND(W515&lt;&gt;"",Y515&lt;&gt;"",Y515-W515&gt;Resumen!$B$8),FALSE()),"Quento ","")&amp;IF(IFERROR(AND(X515&lt;&gt;"",Y515&lt;&gt;"",Y515-X515&gt;Resumen!$B$8),FALSE()),"Julicroc ","")&amp;"en este PDV"),"")</f>
        <v/>
      </c>
      <c r="AZ515" s="22" t="str">
        <f aca="false">IF(COUNTIF('Plan Pehuamar - Lista'!$A$2:$A$167,A515)&gt;0,"Sí","No")</f>
        <v>No</v>
      </c>
      <c r="BA515" s="22" t="str">
        <f aca="false">IF(COUNTIF('Plan Combo 9+1'!$A$2:$A$226,A515)&gt;0,"Sí","No")</f>
        <v>No</v>
      </c>
      <c r="BB515" s="22" t="str">
        <f aca="false">IF(AH515="","No",IF(BA515="Sí",IF((AO515-AH515)&gt;Resumen!$B$6,"Sí","No"),IF((AO515-AH515)&gt;=Resumen!$B$132,"Sí","No")))</f>
        <v>No</v>
      </c>
      <c r="BC515" s="22" t="str">
        <f aca="false">IF(AND(N515="Sí",AL515="Sí",AI515=0),"Sí","No")</f>
        <v>No</v>
      </c>
      <c r="BD515" s="22" t="str">
        <f aca="false">IF(COUNTIF('Plan 9+1 (con Pehuamar)'!$A$2:$A$227,A515)&gt;0,"Sí","No")</f>
        <v>No</v>
      </c>
    </row>
    <row r="516" customFormat="false" ht="15" hidden="false" customHeight="true" outlineLevel="0" collapsed="false">
      <c r="A516" s="6" t="n">
        <v>401300</v>
      </c>
      <c r="B516" s="6" t="n">
        <v>3</v>
      </c>
      <c r="C516" s="6" t="n">
        <v>303</v>
      </c>
      <c r="D516" s="6" t="s">
        <v>315</v>
      </c>
      <c r="E516" s="6" t="s">
        <v>724</v>
      </c>
      <c r="F516" s="6" t="s">
        <v>201</v>
      </c>
      <c r="G516" s="6" t="s">
        <v>129</v>
      </c>
      <c r="H516" s="6" t="s">
        <v>197</v>
      </c>
      <c r="I516" s="27" t="n">
        <v>0</v>
      </c>
      <c r="J516" s="27" t="n">
        <v>0</v>
      </c>
      <c r="K516" s="27" t="n">
        <v>0.4</v>
      </c>
      <c r="L516" s="28" t="n">
        <f aca="false">I516+J516</f>
        <v>0</v>
      </c>
      <c r="M516" s="28" t="n">
        <f aca="false">L516+K516</f>
        <v>0.4</v>
      </c>
      <c r="N516" s="22" t="str">
        <f aca="false">IF(I516&gt;0,"Sí","No")</f>
        <v>No</v>
      </c>
      <c r="O516" s="22" t="str">
        <f aca="false">IF(J516&gt;0,"Sí","No")</f>
        <v>No</v>
      </c>
      <c r="P516" s="22" t="str">
        <f aca="false">IF(K516&gt;0,"Sí","No")</f>
        <v>Sí</v>
      </c>
      <c r="Q516" s="22" t="str">
        <f aca="false">IF(OR(I516&gt;0,J516&gt;0),"Sí","No")</f>
        <v>No</v>
      </c>
      <c r="R516" s="27"/>
      <c r="S516" s="27"/>
      <c r="T516" s="27"/>
      <c r="U516" s="27"/>
      <c r="V516" s="27"/>
      <c r="W516" s="12" t="str">
        <f aca="false">IF(AND(I516&gt;0,R516&gt;0),(S516-R516)/R516,"")</f>
        <v/>
      </c>
      <c r="X516" s="12" t="str">
        <f aca="false">IF(AND(J516&gt;0,T516&gt;0),(U516-T516)/T516,"")</f>
        <v/>
      </c>
      <c r="Y516" s="12" t="str">
        <f aca="false">IF(AND(K516&gt;0,V516&gt;0),(V516-Resumen!$B$7)/Resumen!$B$7,"")</f>
        <v/>
      </c>
      <c r="Z516" s="28" t="str">
        <f aca="false">IF(AND(K516&gt;0,I516&gt;0,V516&gt;0,S516&gt;0),V516-S516,"")</f>
        <v/>
      </c>
      <c r="AA516" s="12" t="str">
        <f aca="false">IF(Z516&lt;&gt;"",Z516/S516,"")</f>
        <v/>
      </c>
      <c r="AB516" s="28" t="str">
        <f aca="false">IF(AND(K516&gt;0,J516&gt;0,V516&gt;0,U516&gt;0),V516-U516,"")</f>
        <v/>
      </c>
      <c r="AC516" s="12" t="str">
        <f aca="false">IF(AB516&lt;&gt;"",AB516/U516,"")</f>
        <v/>
      </c>
      <c r="AD516" s="27" t="n">
        <v>0</v>
      </c>
      <c r="AE516" s="27" t="n">
        <v>0</v>
      </c>
      <c r="AF516" s="27" t="n">
        <v>0</v>
      </c>
      <c r="AG516" s="28" t="n">
        <f aca="false">AD516+AE516+AF516</f>
        <v>0</v>
      </c>
      <c r="AH516" s="12" t="str">
        <f aca="false">IF(AG516&gt;0,AD516/AG516,"")</f>
        <v/>
      </c>
      <c r="AI516" s="27" t="n">
        <v>0</v>
      </c>
      <c r="AJ516" s="27" t="n">
        <v>0</v>
      </c>
      <c r="AK516" s="27" t="n">
        <v>0</v>
      </c>
      <c r="AL516" s="22" t="str">
        <f aca="false">IF(OR(AJ516&gt;0,AK516&gt;0),"Sí","No")</f>
        <v>No</v>
      </c>
      <c r="AM516" s="6"/>
      <c r="AN516" s="6"/>
      <c r="AO516" s="12" t="n">
        <f aca="false">IF(M516&gt;0,K516/M516,"")</f>
        <v>1</v>
      </c>
      <c r="AP516" s="22" t="str">
        <f aca="false">IF(M516&gt;=Resumen!$B$5,"Alto","Bajo")</f>
        <v>Bajo</v>
      </c>
      <c r="AQ516" s="22" t="str">
        <f aca="false">IF(AO516&gt;=Resumen!$B$28,"Alto","Bajo")</f>
        <v>Alto</v>
      </c>
      <c r="AR516" s="22" t="str">
        <f aca="false">AP516&amp;" Potencial / "&amp;AQ516&amp;" Share"</f>
        <v>Bajo Potencial / Alto Share</v>
      </c>
      <c r="AS516" s="22" t="str">
        <f aca="false">IF(Q516="Sí",IF(AO516&gt;=Resumen!$B$29,"Alto","Bajo"),"")</f>
        <v/>
      </c>
      <c r="AT516" s="22" t="str">
        <f aca="false">IF(AS516&lt;&gt;"",AP516&amp;" Potencial / "&amp;AS516&amp;" Share","")</f>
        <v/>
      </c>
      <c r="AU516" s="22" t="str">
        <f aca="false">IF(AH516="","Sin dato",IF(AH516-AO516&gt;Resumen!$B$6,"Sobre-exhibido",IF(AO516-AH516&gt;Resumen!$B$6,"Sub-exhibido","En línea")))</f>
        <v>Sin dato</v>
      </c>
      <c r="AV516" s="22" t="str">
        <f aca="false">IF(AT516="","",IF(AT516="Alto Potencial / Bajo Share",1,IF(AT516="Alto Potencial / Alto Share",2,IF(AT516="Bajo Potencial / Alto Share",3,4))))</f>
        <v/>
      </c>
      <c r="AW516" s="22" t="str">
        <f aca="false">IF(Q516="No","Sin competencia directa",IF(AV516=1,"1 - Foco Conquista (Alto Pot / Bajo Share)",IF(AV516=2,"2 - Foco Defensa (Alto Pot / Alto Share)",IF(AV516=3,"3 - Monitoreo (Bajo Pot / Alto Share)","4 - Baja Prioridad (Bajo Pot / Bajo Share)"))))</f>
        <v>Sin competencia directa</v>
      </c>
      <c r="AX516" s="12" t="str">
        <f aca="false">IF(OR(IFERROR(AND(W516&lt;&gt;"",Y516&lt;&gt;"",Y516-W516&gt;Resumen!$B$8),FALSE()),IFERROR(AND(X516&lt;&gt;"",Y516&lt;&gt;"",Y516-X516&gt;Resumen!$B$8),FALSE())),MAX(IF(IFERROR(AND(W516&lt;&gt;"",Y516&lt;&gt;"",Y516-W516&gt;Resumen!$B$8),FALSE()),Y516-W516,0),IF(IFERROR(AND(X516&lt;&gt;"",Y516&lt;&gt;"",Y516-X516&gt;Resumen!$B$8),FALSE()),Y516-X516,0)),"")</f>
        <v/>
      </c>
      <c r="AY516" s="22" t="str">
        <f aca="false">IF(OR(IFERROR(AND(W516&lt;&gt;"",Y516&lt;&gt;"",Y516-W516&gt;Resumen!$B$8),FALSE()),IFERROR(AND(X516&lt;&gt;"",Y516&lt;&gt;"",Y516-X516&gt;Resumen!$B$8),FALSE())),TRIM("Lays tiene mayor markup que "&amp;IF(IFERROR(AND(W516&lt;&gt;"",Y516&lt;&gt;"",Y516-W516&gt;Resumen!$B$8),FALSE()),"Quento ","")&amp;IF(IFERROR(AND(X516&lt;&gt;"",Y516&lt;&gt;"",Y516-X516&gt;Resumen!$B$8),FALSE()),"Julicroc ","")&amp;"en este PDV"),"")</f>
        <v/>
      </c>
      <c r="AZ516" s="22" t="str">
        <f aca="false">IF(COUNTIF('Plan Pehuamar - Lista'!$A$2:$A$167,A516)&gt;0,"Sí","No")</f>
        <v>No</v>
      </c>
      <c r="BA516" s="22" t="str">
        <f aca="false">IF(COUNTIF('Plan Combo 9+1'!$A$2:$A$226,A516)&gt;0,"Sí","No")</f>
        <v>No</v>
      </c>
      <c r="BB516" s="22" t="str">
        <f aca="false">IF(AH516="","No",IF(BA516="Sí",IF((AO516-AH516)&gt;Resumen!$B$6,"Sí","No"),IF((AO516-AH516)&gt;=Resumen!$B$132,"Sí","No")))</f>
        <v>No</v>
      </c>
      <c r="BC516" s="22" t="str">
        <f aca="false">IF(AND(N516="Sí",AL516="Sí",AI516=0),"Sí","No")</f>
        <v>No</v>
      </c>
      <c r="BD516" s="22" t="str">
        <f aca="false">IF(COUNTIF('Plan 9+1 (con Pehuamar)'!$A$2:$A$227,A516)&gt;0,"Sí","No")</f>
        <v>No</v>
      </c>
    </row>
    <row r="517" customFormat="false" ht="15" hidden="false" customHeight="true" outlineLevel="0" collapsed="false">
      <c r="A517" s="6" t="n">
        <v>401307</v>
      </c>
      <c r="B517" s="6" t="n">
        <v>3</v>
      </c>
      <c r="C517" s="6" t="n">
        <v>303</v>
      </c>
      <c r="D517" s="6" t="s">
        <v>315</v>
      </c>
      <c r="E517" s="6" t="s">
        <v>725</v>
      </c>
      <c r="F517" s="6" t="s">
        <v>196</v>
      </c>
      <c r="G517" s="6" t="s">
        <v>129</v>
      </c>
      <c r="H517" s="6" t="s">
        <v>197</v>
      </c>
      <c r="I517" s="27" t="n">
        <v>0</v>
      </c>
      <c r="J517" s="27" t="n">
        <v>0</v>
      </c>
      <c r="K517" s="27" t="n">
        <v>8.2</v>
      </c>
      <c r="L517" s="28" t="n">
        <f aca="false">I517+J517</f>
        <v>0</v>
      </c>
      <c r="M517" s="28" t="n">
        <f aca="false">L517+K517</f>
        <v>8.2</v>
      </c>
      <c r="N517" s="22" t="str">
        <f aca="false">IF(I517&gt;0,"Sí","No")</f>
        <v>No</v>
      </c>
      <c r="O517" s="22" t="str">
        <f aca="false">IF(J517&gt;0,"Sí","No")</f>
        <v>No</v>
      </c>
      <c r="P517" s="22" t="str">
        <f aca="false">IF(K517&gt;0,"Sí","No")</f>
        <v>Sí</v>
      </c>
      <c r="Q517" s="22" t="str">
        <f aca="false">IF(OR(I517&gt;0,J517&gt;0),"Sí","No")</f>
        <v>No</v>
      </c>
      <c r="R517" s="27"/>
      <c r="S517" s="27"/>
      <c r="T517" s="27"/>
      <c r="U517" s="27"/>
      <c r="V517" s="27"/>
      <c r="W517" s="12" t="str">
        <f aca="false">IF(AND(I517&gt;0,R517&gt;0),(S517-R517)/R517,"")</f>
        <v/>
      </c>
      <c r="X517" s="12" t="str">
        <f aca="false">IF(AND(J517&gt;0,T517&gt;0),(U517-T517)/T517,"")</f>
        <v/>
      </c>
      <c r="Y517" s="12" t="str">
        <f aca="false">IF(AND(K517&gt;0,V517&gt;0),(V517-Resumen!$B$7)/Resumen!$B$7,"")</f>
        <v/>
      </c>
      <c r="Z517" s="28" t="str">
        <f aca="false">IF(AND(K517&gt;0,I517&gt;0,V517&gt;0,S517&gt;0),V517-S517,"")</f>
        <v/>
      </c>
      <c r="AA517" s="12" t="str">
        <f aca="false">IF(Z517&lt;&gt;"",Z517/S517,"")</f>
        <v/>
      </c>
      <c r="AB517" s="28" t="str">
        <f aca="false">IF(AND(K517&gt;0,J517&gt;0,V517&gt;0,U517&gt;0),V517-U517,"")</f>
        <v/>
      </c>
      <c r="AC517" s="12" t="str">
        <f aca="false">IF(AB517&lt;&gt;"",AB517/U517,"")</f>
        <v/>
      </c>
      <c r="AD517" s="27" t="n">
        <v>0</v>
      </c>
      <c r="AE517" s="27" t="n">
        <v>0</v>
      </c>
      <c r="AF517" s="27" t="n">
        <v>0</v>
      </c>
      <c r="AG517" s="28" t="n">
        <f aca="false">AD517+AE517+AF517</f>
        <v>0</v>
      </c>
      <c r="AH517" s="12" t="str">
        <f aca="false">IF(AG517&gt;0,AD517/AG517,"")</f>
        <v/>
      </c>
      <c r="AI517" s="27" t="n">
        <v>0</v>
      </c>
      <c r="AJ517" s="27" t="n">
        <v>0</v>
      </c>
      <c r="AK517" s="27" t="n">
        <v>0</v>
      </c>
      <c r="AL517" s="22" t="str">
        <f aca="false">IF(OR(AJ517&gt;0,AK517&gt;0),"Sí","No")</f>
        <v>No</v>
      </c>
      <c r="AM517" s="6"/>
      <c r="AN517" s="6"/>
      <c r="AO517" s="12" t="n">
        <f aca="false">IF(M517&gt;0,K517/M517,"")</f>
        <v>1</v>
      </c>
      <c r="AP517" s="22" t="str">
        <f aca="false">IF(M517&gt;=Resumen!$B$5,"Alto","Bajo")</f>
        <v>Bajo</v>
      </c>
      <c r="AQ517" s="22" t="str">
        <f aca="false">IF(AO517&gt;=Resumen!$B$28,"Alto","Bajo")</f>
        <v>Alto</v>
      </c>
      <c r="AR517" s="22" t="str">
        <f aca="false">AP517&amp;" Potencial / "&amp;AQ517&amp;" Share"</f>
        <v>Bajo Potencial / Alto Share</v>
      </c>
      <c r="AS517" s="22" t="str">
        <f aca="false">IF(Q517="Sí",IF(AO517&gt;=Resumen!$B$29,"Alto","Bajo"),"")</f>
        <v/>
      </c>
      <c r="AT517" s="22" t="str">
        <f aca="false">IF(AS517&lt;&gt;"",AP517&amp;" Potencial / "&amp;AS517&amp;" Share","")</f>
        <v/>
      </c>
      <c r="AU517" s="22" t="str">
        <f aca="false">IF(AH517="","Sin dato",IF(AH517-AO517&gt;Resumen!$B$6,"Sobre-exhibido",IF(AO517-AH517&gt;Resumen!$B$6,"Sub-exhibido","En línea")))</f>
        <v>Sin dato</v>
      </c>
      <c r="AV517" s="22" t="str">
        <f aca="false">IF(AT517="","",IF(AT517="Alto Potencial / Bajo Share",1,IF(AT517="Alto Potencial / Alto Share",2,IF(AT517="Bajo Potencial / Alto Share",3,4))))</f>
        <v/>
      </c>
      <c r="AW517" s="22" t="str">
        <f aca="false">IF(Q517="No","Sin competencia directa",IF(AV517=1,"1 - Foco Conquista (Alto Pot / Bajo Share)",IF(AV517=2,"2 - Foco Defensa (Alto Pot / Alto Share)",IF(AV517=3,"3 - Monitoreo (Bajo Pot / Alto Share)","4 - Baja Prioridad (Bajo Pot / Bajo Share)"))))</f>
        <v>Sin competencia directa</v>
      </c>
      <c r="AX517" s="12" t="str">
        <f aca="false">IF(OR(IFERROR(AND(W517&lt;&gt;"",Y517&lt;&gt;"",Y517-W517&gt;Resumen!$B$8),FALSE()),IFERROR(AND(X517&lt;&gt;"",Y517&lt;&gt;"",Y517-X517&gt;Resumen!$B$8),FALSE())),MAX(IF(IFERROR(AND(W517&lt;&gt;"",Y517&lt;&gt;"",Y517-W517&gt;Resumen!$B$8),FALSE()),Y517-W517,0),IF(IFERROR(AND(X517&lt;&gt;"",Y517&lt;&gt;"",Y517-X517&gt;Resumen!$B$8),FALSE()),Y517-X517,0)),"")</f>
        <v/>
      </c>
      <c r="AY517" s="22" t="str">
        <f aca="false">IF(OR(IFERROR(AND(W517&lt;&gt;"",Y517&lt;&gt;"",Y517-W517&gt;Resumen!$B$8),FALSE()),IFERROR(AND(X517&lt;&gt;"",Y517&lt;&gt;"",Y517-X517&gt;Resumen!$B$8),FALSE())),TRIM("Lays tiene mayor markup que "&amp;IF(IFERROR(AND(W517&lt;&gt;"",Y517&lt;&gt;"",Y517-W517&gt;Resumen!$B$8),FALSE()),"Quento ","")&amp;IF(IFERROR(AND(X517&lt;&gt;"",Y517&lt;&gt;"",Y517-X517&gt;Resumen!$B$8),FALSE()),"Julicroc ","")&amp;"en este PDV"),"")</f>
        <v/>
      </c>
      <c r="AZ517" s="22" t="str">
        <f aca="false">IF(COUNTIF('Plan Pehuamar - Lista'!$A$2:$A$167,A517)&gt;0,"Sí","No")</f>
        <v>No</v>
      </c>
      <c r="BA517" s="22" t="str">
        <f aca="false">IF(COUNTIF('Plan Combo 9+1'!$A$2:$A$226,A517)&gt;0,"Sí","No")</f>
        <v>No</v>
      </c>
      <c r="BB517" s="22" t="str">
        <f aca="false">IF(AH517="","No",IF(BA517="Sí",IF((AO517-AH517)&gt;Resumen!$B$6,"Sí","No"),IF((AO517-AH517)&gt;=Resumen!$B$132,"Sí","No")))</f>
        <v>No</v>
      </c>
      <c r="BC517" s="22" t="str">
        <f aca="false">IF(AND(N517="Sí",AL517="Sí",AI517=0),"Sí","No")</f>
        <v>No</v>
      </c>
      <c r="BD517" s="22" t="str">
        <f aca="false">IF(COUNTIF('Plan 9+1 (con Pehuamar)'!$A$2:$A$227,A517)&gt;0,"Sí","No")</f>
        <v>No</v>
      </c>
    </row>
    <row r="518" customFormat="false" ht="15" hidden="false" customHeight="true" outlineLevel="0" collapsed="false">
      <c r="A518" s="6" t="n">
        <v>401309</v>
      </c>
      <c r="B518" s="6" t="n">
        <v>3</v>
      </c>
      <c r="C518" s="6" t="n">
        <v>303</v>
      </c>
      <c r="D518" s="6" t="s">
        <v>315</v>
      </c>
      <c r="E518" s="6" t="s">
        <v>726</v>
      </c>
      <c r="F518" s="6" t="s">
        <v>196</v>
      </c>
      <c r="G518" s="6" t="s">
        <v>129</v>
      </c>
      <c r="H518" s="6" t="s">
        <v>197</v>
      </c>
      <c r="I518" s="27" t="n">
        <v>25</v>
      </c>
      <c r="J518" s="27" t="n">
        <v>0</v>
      </c>
      <c r="K518" s="27" t="n">
        <v>35</v>
      </c>
      <c r="L518" s="28" t="n">
        <f aca="false">I518+J518</f>
        <v>25</v>
      </c>
      <c r="M518" s="28" t="n">
        <f aca="false">L518+K518</f>
        <v>60</v>
      </c>
      <c r="N518" s="22" t="str">
        <f aca="false">IF(I518&gt;0,"Sí","No")</f>
        <v>Sí</v>
      </c>
      <c r="O518" s="22" t="str">
        <f aca="false">IF(J518&gt;0,"Sí","No")</f>
        <v>No</v>
      </c>
      <c r="P518" s="22" t="str">
        <f aca="false">IF(K518&gt;0,"Sí","No")</f>
        <v>Sí</v>
      </c>
      <c r="Q518" s="22" t="str">
        <f aca="false">IF(OR(I518&gt;0,J518&gt;0),"Sí","No")</f>
        <v>Sí</v>
      </c>
      <c r="R518" s="27" t="n">
        <v>1750</v>
      </c>
      <c r="S518" s="27" t="n">
        <v>2300</v>
      </c>
      <c r="T518" s="27"/>
      <c r="U518" s="27"/>
      <c r="V518" s="27" t="n">
        <v>3200</v>
      </c>
      <c r="W518" s="12" t="n">
        <f aca="false">IF(AND(I518&gt;0,R518&gt;0),(S518-R518)/R518,"")</f>
        <v>0.314285714285714</v>
      </c>
      <c r="X518" s="12" t="str">
        <f aca="false">IF(AND(J518&gt;0,T518&gt;0),(U518-T518)/T518,"")</f>
        <v/>
      </c>
      <c r="Y518" s="12" t="n">
        <f aca="false">IF(AND(K518&gt;0,V518&gt;0),(V518-Resumen!$B$7)/Resumen!$B$7,"")</f>
        <v>0.28</v>
      </c>
      <c r="Z518" s="28" t="n">
        <f aca="false">IF(AND(K518&gt;0,I518&gt;0,V518&gt;0,S518&gt;0),V518-S518,"")</f>
        <v>900</v>
      </c>
      <c r="AA518" s="12" t="n">
        <f aca="false">IF(Z518&lt;&gt;"",Z518/S518,"")</f>
        <v>0.391304347826087</v>
      </c>
      <c r="AB518" s="28" t="str">
        <f aca="false">IF(AND(K518&gt;0,J518&gt;0,V518&gt;0,U518&gt;0),V518-U518,"")</f>
        <v/>
      </c>
      <c r="AC518" s="12" t="str">
        <f aca="false">IF(AB518&lt;&gt;"",AB518/U518,"")</f>
        <v/>
      </c>
      <c r="AD518" s="27" t="n">
        <v>0</v>
      </c>
      <c r="AE518" s="27" t="n">
        <v>3</v>
      </c>
      <c r="AF518" s="27" t="n">
        <v>0</v>
      </c>
      <c r="AG518" s="28" t="n">
        <f aca="false">AD518+AE518+AF518</f>
        <v>3</v>
      </c>
      <c r="AH518" s="12" t="n">
        <f aca="false">IF(AG518&gt;0,AD518/AG518,"")</f>
        <v>0</v>
      </c>
      <c r="AI518" s="27" t="n">
        <v>1</v>
      </c>
      <c r="AJ518" s="27" t="n">
        <v>1</v>
      </c>
      <c r="AK518" s="27" t="n">
        <v>0</v>
      </c>
      <c r="AL518" s="22" t="str">
        <f aca="false">IF(OR(AJ518&gt;0,AK518&gt;0),"Sí","No")</f>
        <v>Sí</v>
      </c>
      <c r="AM518" s="6" t="s">
        <v>397</v>
      </c>
      <c r="AN518" s="6"/>
      <c r="AO518" s="12" t="n">
        <f aca="false">IF(M518&gt;0,K518/M518,"")</f>
        <v>0.583333333333333</v>
      </c>
      <c r="AP518" s="22" t="str">
        <f aca="false">IF(M518&gt;=Resumen!$B$5,"Alto","Bajo")</f>
        <v>Alto</v>
      </c>
      <c r="AQ518" s="22" t="str">
        <f aca="false">IF(AO518&gt;=Resumen!$B$28,"Alto","Bajo")</f>
        <v>Alto</v>
      </c>
      <c r="AR518" s="22" t="str">
        <f aca="false">AP518&amp;" Potencial / "&amp;AQ518&amp;" Share"</f>
        <v>Alto Potencial / Alto Share</v>
      </c>
      <c r="AS518" s="22" t="str">
        <f aca="false">IF(Q518="Sí",IF(AO518&gt;=Resumen!$B$29,"Alto","Bajo"),"")</f>
        <v>Alto</v>
      </c>
      <c r="AT518" s="22" t="str">
        <f aca="false">IF(AS518&lt;&gt;"",AP518&amp;" Potencial / "&amp;AS518&amp;" Share","")</f>
        <v>Alto Potencial / Alto Share</v>
      </c>
      <c r="AU518" s="22" t="str">
        <f aca="false">IF(AH518="","Sin dato",IF(AH518-AO518&gt;Resumen!$B$6,"Sobre-exhibido",IF(AO518-AH518&gt;Resumen!$B$6,"Sub-exhibido","En línea")))</f>
        <v>Sub-exhibido</v>
      </c>
      <c r="AV518" s="22" t="n">
        <f aca="false">IF(AT518="","",IF(AT518="Alto Potencial / Bajo Share",1,IF(AT518="Alto Potencial / Alto Share",2,IF(AT518="Bajo Potencial / Alto Share",3,4))))</f>
        <v>2</v>
      </c>
      <c r="AW518" s="22" t="str">
        <f aca="false">IF(Q518="No","Sin competencia directa",IF(AV518=1,"1 - Foco Conquista (Alto Pot / Bajo Share)",IF(AV518=2,"2 - Foco Defensa (Alto Pot / Alto Share)",IF(AV518=3,"3 - Monitoreo (Bajo Pot / Alto Share)","4 - Baja Prioridad (Bajo Pot / Bajo Share)"))))</f>
        <v>2 - Foco Defensa (Alto Pot / Alto Share)</v>
      </c>
      <c r="AX518" s="12" t="str">
        <f aca="false">IF(OR(IFERROR(AND(W518&lt;&gt;"",Y518&lt;&gt;"",Y518-W518&gt;Resumen!$B$8),FALSE()),IFERROR(AND(X518&lt;&gt;"",Y518&lt;&gt;"",Y518-X518&gt;Resumen!$B$8),FALSE())),MAX(IF(IFERROR(AND(W518&lt;&gt;"",Y518&lt;&gt;"",Y518-W518&gt;Resumen!$B$8),FALSE()),Y518-W518,0),IF(IFERROR(AND(X518&lt;&gt;"",Y518&lt;&gt;"",Y518-X518&gt;Resumen!$B$8),FALSE()),Y518-X518,0)),"")</f>
        <v/>
      </c>
      <c r="AY518" s="22" t="str">
        <f aca="false">IF(OR(IFERROR(AND(W518&lt;&gt;"",Y518&lt;&gt;"",Y518-W518&gt;Resumen!$B$8),FALSE()),IFERROR(AND(X518&lt;&gt;"",Y518&lt;&gt;"",Y518-X518&gt;Resumen!$B$8),FALSE())),TRIM("Lays tiene mayor markup que "&amp;IF(IFERROR(AND(W518&lt;&gt;"",Y518&lt;&gt;"",Y518-W518&gt;Resumen!$B$8),FALSE()),"Quento ","")&amp;IF(IFERROR(AND(X518&lt;&gt;"",Y518&lt;&gt;"",Y518-X518&gt;Resumen!$B$8),FALSE()),"Julicroc ","")&amp;"en este PDV"),"")</f>
        <v/>
      </c>
      <c r="AZ518" s="22" t="str">
        <f aca="false">IF(COUNTIF('Plan Pehuamar - Lista'!$A$2:$A$167,A518)&gt;0,"Sí","No")</f>
        <v>No</v>
      </c>
      <c r="BA518" s="22" t="str">
        <f aca="false">IF(COUNTIF('Plan Combo 9+1'!$A$2:$A$226,A518)&gt;0,"Sí","No")</f>
        <v>No</v>
      </c>
      <c r="BB518" s="22" t="str">
        <f aca="false">IF(AH518="","No",IF(BA518="Sí",IF((AO518-AH518)&gt;Resumen!$B$6,"Sí","No"),IF((AO518-AH518)&gt;=Resumen!$B$132,"Sí","No")))</f>
        <v>Sí</v>
      </c>
      <c r="BC518" s="22" t="str">
        <f aca="false">IF(AND(N518="Sí",AL518="Sí",AI518=0),"Sí","No")</f>
        <v>No</v>
      </c>
      <c r="BD518" s="22" t="str">
        <f aca="false">IF(COUNTIF('Plan 9+1 (con Pehuamar)'!$A$2:$A$227,A518)&gt;0,"Sí","No")</f>
        <v>No</v>
      </c>
    </row>
    <row r="519" customFormat="false" ht="15" hidden="false" customHeight="true" outlineLevel="0" collapsed="false">
      <c r="A519" s="6" t="n">
        <v>401320</v>
      </c>
      <c r="B519" s="6" t="n">
        <v>3</v>
      </c>
      <c r="C519" s="6" t="n">
        <v>303</v>
      </c>
      <c r="D519" s="6" t="s">
        <v>315</v>
      </c>
      <c r="E519" s="6" t="s">
        <v>727</v>
      </c>
      <c r="F519" s="6" t="s">
        <v>196</v>
      </c>
      <c r="G519" s="6" t="s">
        <v>129</v>
      </c>
      <c r="H519" s="6" t="s">
        <v>197</v>
      </c>
      <c r="I519" s="27" t="n">
        <v>35</v>
      </c>
      <c r="J519" s="27" t="n">
        <v>0</v>
      </c>
      <c r="K519" s="27" t="n">
        <v>55</v>
      </c>
      <c r="L519" s="28" t="n">
        <f aca="false">I519+J519</f>
        <v>35</v>
      </c>
      <c r="M519" s="28" t="n">
        <f aca="false">L519+K519</f>
        <v>90</v>
      </c>
      <c r="N519" s="22" t="str">
        <f aca="false">IF(I519&gt;0,"Sí","No")</f>
        <v>Sí</v>
      </c>
      <c r="O519" s="22" t="str">
        <f aca="false">IF(J519&gt;0,"Sí","No")</f>
        <v>No</v>
      </c>
      <c r="P519" s="22" t="str">
        <f aca="false">IF(K519&gt;0,"Sí","No")</f>
        <v>Sí</v>
      </c>
      <c r="Q519" s="22" t="str">
        <f aca="false">IF(OR(I519&gt;0,J519&gt;0),"Sí","No")</f>
        <v>Sí</v>
      </c>
      <c r="R519" s="27" t="n">
        <v>1750</v>
      </c>
      <c r="S519" s="27" t="n">
        <v>2300</v>
      </c>
      <c r="T519" s="27"/>
      <c r="U519" s="27"/>
      <c r="V519" s="27" t="n">
        <v>3300</v>
      </c>
      <c r="W519" s="12" t="n">
        <f aca="false">IF(AND(I519&gt;0,R519&gt;0),(S519-R519)/R519,"")</f>
        <v>0.314285714285714</v>
      </c>
      <c r="X519" s="12" t="str">
        <f aca="false">IF(AND(J519&gt;0,T519&gt;0),(U519-T519)/T519,"")</f>
        <v/>
      </c>
      <c r="Y519" s="12" t="n">
        <f aca="false">IF(AND(K519&gt;0,V519&gt;0),(V519-Resumen!$B$7)/Resumen!$B$7,"")</f>
        <v>0.32</v>
      </c>
      <c r="Z519" s="28" t="n">
        <f aca="false">IF(AND(K519&gt;0,I519&gt;0,V519&gt;0,S519&gt;0),V519-S519,"")</f>
        <v>1000</v>
      </c>
      <c r="AA519" s="12" t="n">
        <f aca="false">IF(Z519&lt;&gt;"",Z519/S519,"")</f>
        <v>0.434782608695652</v>
      </c>
      <c r="AB519" s="28" t="str">
        <f aca="false">IF(AND(K519&gt;0,J519&gt;0,V519&gt;0,U519&gt;0),V519-U519,"")</f>
        <v/>
      </c>
      <c r="AC519" s="12" t="str">
        <f aca="false">IF(AB519&lt;&gt;"",AB519/U519,"")</f>
        <v/>
      </c>
      <c r="AD519" s="27" t="n">
        <v>10</v>
      </c>
      <c r="AE519" s="27" t="n">
        <v>10</v>
      </c>
      <c r="AF519" s="27" t="n">
        <v>0</v>
      </c>
      <c r="AG519" s="28" t="n">
        <f aca="false">AD519+AE519+AF519</f>
        <v>20</v>
      </c>
      <c r="AH519" s="12" t="n">
        <f aca="false">IF(AG519&gt;0,AD519/AG519,"")</f>
        <v>0.5</v>
      </c>
      <c r="AI519" s="27" t="n">
        <v>1</v>
      </c>
      <c r="AJ519" s="27" t="n">
        <v>1</v>
      </c>
      <c r="AK519" s="27" t="n">
        <v>0</v>
      </c>
      <c r="AL519" s="22" t="str">
        <f aca="false">IF(OR(AJ519&gt;0,AK519&gt;0),"Sí","No")</f>
        <v>Sí</v>
      </c>
      <c r="AM519" s="6" t="s">
        <v>397</v>
      </c>
      <c r="AN519" s="6"/>
      <c r="AO519" s="12" t="n">
        <f aca="false">IF(M519&gt;0,K519/M519,"")</f>
        <v>0.611111111111111</v>
      </c>
      <c r="AP519" s="22" t="str">
        <f aca="false">IF(M519&gt;=Resumen!$B$5,"Alto","Bajo")</f>
        <v>Alto</v>
      </c>
      <c r="AQ519" s="22" t="str">
        <f aca="false">IF(AO519&gt;=Resumen!$B$28,"Alto","Bajo")</f>
        <v>Alto</v>
      </c>
      <c r="AR519" s="22" t="str">
        <f aca="false">AP519&amp;" Potencial / "&amp;AQ519&amp;" Share"</f>
        <v>Alto Potencial / Alto Share</v>
      </c>
      <c r="AS519" s="22" t="str">
        <f aca="false">IF(Q519="Sí",IF(AO519&gt;=Resumen!$B$29,"Alto","Bajo"),"")</f>
        <v>Alto</v>
      </c>
      <c r="AT519" s="22" t="str">
        <f aca="false">IF(AS519&lt;&gt;"",AP519&amp;" Potencial / "&amp;AS519&amp;" Share","")</f>
        <v>Alto Potencial / Alto Share</v>
      </c>
      <c r="AU519" s="22" t="str">
        <f aca="false">IF(AH519="","Sin dato",IF(AH519-AO519&gt;Resumen!$B$6,"Sobre-exhibido",IF(AO519-AH519&gt;Resumen!$B$6,"Sub-exhibido","En línea")))</f>
        <v>Sub-exhibido</v>
      </c>
      <c r="AV519" s="22" t="n">
        <f aca="false">IF(AT519="","",IF(AT519="Alto Potencial / Bajo Share",1,IF(AT519="Alto Potencial / Alto Share",2,IF(AT519="Bajo Potencial / Alto Share",3,4))))</f>
        <v>2</v>
      </c>
      <c r="AW519" s="22" t="str">
        <f aca="false">IF(Q519="No","Sin competencia directa",IF(AV519=1,"1 - Foco Conquista (Alto Pot / Bajo Share)",IF(AV519=2,"2 - Foco Defensa (Alto Pot / Alto Share)",IF(AV519=3,"3 - Monitoreo (Bajo Pot / Alto Share)","4 - Baja Prioridad (Bajo Pot / Bajo Share)"))))</f>
        <v>2 - Foco Defensa (Alto Pot / Alto Share)</v>
      </c>
      <c r="AX519" s="12" t="str">
        <f aca="false">IF(OR(IFERROR(AND(W519&lt;&gt;"",Y519&lt;&gt;"",Y519-W519&gt;Resumen!$B$8),FALSE()),IFERROR(AND(X519&lt;&gt;"",Y519&lt;&gt;"",Y519-X519&gt;Resumen!$B$8),FALSE())),MAX(IF(IFERROR(AND(W519&lt;&gt;"",Y519&lt;&gt;"",Y519-W519&gt;Resumen!$B$8),FALSE()),Y519-W519,0),IF(IFERROR(AND(X519&lt;&gt;"",Y519&lt;&gt;"",Y519-X519&gt;Resumen!$B$8),FALSE()),Y519-X519,0)),"")</f>
        <v/>
      </c>
      <c r="AY519" s="22" t="str">
        <f aca="false">IF(OR(IFERROR(AND(W519&lt;&gt;"",Y519&lt;&gt;"",Y519-W519&gt;Resumen!$B$8),FALSE()),IFERROR(AND(X519&lt;&gt;"",Y519&lt;&gt;"",Y519-X519&gt;Resumen!$B$8),FALSE())),TRIM("Lays tiene mayor markup que "&amp;IF(IFERROR(AND(W519&lt;&gt;"",Y519&lt;&gt;"",Y519-W519&gt;Resumen!$B$8),FALSE()),"Quento ","")&amp;IF(IFERROR(AND(X519&lt;&gt;"",Y519&lt;&gt;"",Y519-X519&gt;Resumen!$B$8),FALSE()),"Julicroc ","")&amp;"en este PDV"),"")</f>
        <v/>
      </c>
      <c r="AZ519" s="22" t="str">
        <f aca="false">IF(COUNTIF('Plan Pehuamar - Lista'!$A$2:$A$167,A519)&gt;0,"Sí","No")</f>
        <v>No</v>
      </c>
      <c r="BA519" s="22" t="str">
        <f aca="false">IF(COUNTIF('Plan Combo 9+1'!$A$2:$A$226,A519)&gt;0,"Sí","No")</f>
        <v>No</v>
      </c>
      <c r="BB519" s="22" t="str">
        <f aca="false">IF(AH519="","No",IF(BA519="Sí",IF((AO519-AH519)&gt;Resumen!$B$6,"Sí","No"),IF((AO519-AH519)&gt;=Resumen!$B$132,"Sí","No")))</f>
        <v>No</v>
      </c>
      <c r="BC519" s="22" t="str">
        <f aca="false">IF(AND(N519="Sí",AL519="Sí",AI519=0),"Sí","No")</f>
        <v>No</v>
      </c>
      <c r="BD519" s="22" t="str">
        <f aca="false">IF(COUNTIF('Plan 9+1 (con Pehuamar)'!$A$2:$A$227,A519)&gt;0,"Sí","No")</f>
        <v>No</v>
      </c>
    </row>
    <row r="520" customFormat="false" ht="15" hidden="false" customHeight="true" outlineLevel="0" collapsed="false">
      <c r="A520" s="6" t="n">
        <v>401325</v>
      </c>
      <c r="B520" s="6" t="n">
        <v>3</v>
      </c>
      <c r="C520" s="6" t="n">
        <v>303</v>
      </c>
      <c r="D520" s="6" t="s">
        <v>315</v>
      </c>
      <c r="E520" s="6" t="s">
        <v>728</v>
      </c>
      <c r="F520" s="6" t="s">
        <v>196</v>
      </c>
      <c r="G520" s="6" t="s">
        <v>129</v>
      </c>
      <c r="H520" s="6" t="s">
        <v>197</v>
      </c>
      <c r="I520" s="27" t="n">
        <v>0</v>
      </c>
      <c r="J520" s="27" t="n">
        <v>0</v>
      </c>
      <c r="K520" s="27" t="n">
        <v>1.1</v>
      </c>
      <c r="L520" s="28" t="n">
        <f aca="false">I520+J520</f>
        <v>0</v>
      </c>
      <c r="M520" s="28" t="n">
        <f aca="false">L520+K520</f>
        <v>1.1</v>
      </c>
      <c r="N520" s="22" t="str">
        <f aca="false">IF(I520&gt;0,"Sí","No")</f>
        <v>No</v>
      </c>
      <c r="O520" s="22" t="str">
        <f aca="false">IF(J520&gt;0,"Sí","No")</f>
        <v>No</v>
      </c>
      <c r="P520" s="22" t="str">
        <f aca="false">IF(K520&gt;0,"Sí","No")</f>
        <v>Sí</v>
      </c>
      <c r="Q520" s="22" t="str">
        <f aca="false">IF(OR(I520&gt;0,J520&gt;0),"Sí","No")</f>
        <v>No</v>
      </c>
      <c r="R520" s="27"/>
      <c r="S520" s="27"/>
      <c r="T520" s="27"/>
      <c r="U520" s="27"/>
      <c r="V520" s="27"/>
      <c r="W520" s="12" t="str">
        <f aca="false">IF(AND(I520&gt;0,R520&gt;0),(S520-R520)/R520,"")</f>
        <v/>
      </c>
      <c r="X520" s="12" t="str">
        <f aca="false">IF(AND(J520&gt;0,T520&gt;0),(U520-T520)/T520,"")</f>
        <v/>
      </c>
      <c r="Y520" s="12" t="str">
        <f aca="false">IF(AND(K520&gt;0,V520&gt;0),(V520-Resumen!$B$7)/Resumen!$B$7,"")</f>
        <v/>
      </c>
      <c r="Z520" s="28" t="str">
        <f aca="false">IF(AND(K520&gt;0,I520&gt;0,V520&gt;0,S520&gt;0),V520-S520,"")</f>
        <v/>
      </c>
      <c r="AA520" s="12" t="str">
        <f aca="false">IF(Z520&lt;&gt;"",Z520/S520,"")</f>
        <v/>
      </c>
      <c r="AB520" s="28" t="str">
        <f aca="false">IF(AND(K520&gt;0,J520&gt;0,V520&gt;0,U520&gt;0),V520-U520,"")</f>
        <v/>
      </c>
      <c r="AC520" s="12" t="str">
        <f aca="false">IF(AB520&lt;&gt;"",AB520/U520,"")</f>
        <v/>
      </c>
      <c r="AD520" s="27" t="n">
        <v>0</v>
      </c>
      <c r="AE520" s="27" t="n">
        <v>0</v>
      </c>
      <c r="AF520" s="27" t="n">
        <v>0</v>
      </c>
      <c r="AG520" s="28" t="n">
        <f aca="false">AD520+AE520+AF520</f>
        <v>0</v>
      </c>
      <c r="AH520" s="12" t="str">
        <f aca="false">IF(AG520&gt;0,AD520/AG520,"")</f>
        <v/>
      </c>
      <c r="AI520" s="27" t="n">
        <v>0</v>
      </c>
      <c r="AJ520" s="27" t="n">
        <v>0</v>
      </c>
      <c r="AK520" s="27" t="n">
        <v>0</v>
      </c>
      <c r="AL520" s="22" t="str">
        <f aca="false">IF(OR(AJ520&gt;0,AK520&gt;0),"Sí","No")</f>
        <v>No</v>
      </c>
      <c r="AM520" s="6"/>
      <c r="AN520" s="6"/>
      <c r="AO520" s="12" t="n">
        <f aca="false">IF(M520&gt;0,K520/M520,"")</f>
        <v>1</v>
      </c>
      <c r="AP520" s="22" t="str">
        <f aca="false">IF(M520&gt;=Resumen!$B$5,"Alto","Bajo")</f>
        <v>Bajo</v>
      </c>
      <c r="AQ520" s="22" t="str">
        <f aca="false">IF(AO520&gt;=Resumen!$B$28,"Alto","Bajo")</f>
        <v>Alto</v>
      </c>
      <c r="AR520" s="22" t="str">
        <f aca="false">AP520&amp;" Potencial / "&amp;AQ520&amp;" Share"</f>
        <v>Bajo Potencial / Alto Share</v>
      </c>
      <c r="AS520" s="22" t="str">
        <f aca="false">IF(Q520="Sí",IF(AO520&gt;=Resumen!$B$29,"Alto","Bajo"),"")</f>
        <v/>
      </c>
      <c r="AT520" s="22" t="str">
        <f aca="false">IF(AS520&lt;&gt;"",AP520&amp;" Potencial / "&amp;AS520&amp;" Share","")</f>
        <v/>
      </c>
      <c r="AU520" s="22" t="str">
        <f aca="false">IF(AH520="","Sin dato",IF(AH520-AO520&gt;Resumen!$B$6,"Sobre-exhibido",IF(AO520-AH520&gt;Resumen!$B$6,"Sub-exhibido","En línea")))</f>
        <v>Sin dato</v>
      </c>
      <c r="AV520" s="22" t="str">
        <f aca="false">IF(AT520="","",IF(AT520="Alto Potencial / Bajo Share",1,IF(AT520="Alto Potencial / Alto Share",2,IF(AT520="Bajo Potencial / Alto Share",3,4))))</f>
        <v/>
      </c>
      <c r="AW520" s="22" t="str">
        <f aca="false">IF(Q520="No","Sin competencia directa",IF(AV520=1,"1 - Foco Conquista (Alto Pot / Bajo Share)",IF(AV520=2,"2 - Foco Defensa (Alto Pot / Alto Share)",IF(AV520=3,"3 - Monitoreo (Bajo Pot / Alto Share)","4 - Baja Prioridad (Bajo Pot / Bajo Share)"))))</f>
        <v>Sin competencia directa</v>
      </c>
      <c r="AX520" s="12" t="str">
        <f aca="false">IF(OR(IFERROR(AND(W520&lt;&gt;"",Y520&lt;&gt;"",Y520-W520&gt;Resumen!$B$8),FALSE()),IFERROR(AND(X520&lt;&gt;"",Y520&lt;&gt;"",Y520-X520&gt;Resumen!$B$8),FALSE())),MAX(IF(IFERROR(AND(W520&lt;&gt;"",Y520&lt;&gt;"",Y520-W520&gt;Resumen!$B$8),FALSE()),Y520-W520,0),IF(IFERROR(AND(X520&lt;&gt;"",Y520&lt;&gt;"",Y520-X520&gt;Resumen!$B$8),FALSE()),Y520-X520,0)),"")</f>
        <v/>
      </c>
      <c r="AY520" s="22" t="str">
        <f aca="false">IF(OR(IFERROR(AND(W520&lt;&gt;"",Y520&lt;&gt;"",Y520-W520&gt;Resumen!$B$8),FALSE()),IFERROR(AND(X520&lt;&gt;"",Y520&lt;&gt;"",Y520-X520&gt;Resumen!$B$8),FALSE())),TRIM("Lays tiene mayor markup que "&amp;IF(IFERROR(AND(W520&lt;&gt;"",Y520&lt;&gt;"",Y520-W520&gt;Resumen!$B$8),FALSE()),"Quento ","")&amp;IF(IFERROR(AND(X520&lt;&gt;"",Y520&lt;&gt;"",Y520-X520&gt;Resumen!$B$8),FALSE()),"Julicroc ","")&amp;"en este PDV"),"")</f>
        <v/>
      </c>
      <c r="AZ520" s="22" t="str">
        <f aca="false">IF(COUNTIF('Plan Pehuamar - Lista'!$A$2:$A$167,A520)&gt;0,"Sí","No")</f>
        <v>No</v>
      </c>
      <c r="BA520" s="22" t="str">
        <f aca="false">IF(COUNTIF('Plan Combo 9+1'!$A$2:$A$226,A520)&gt;0,"Sí","No")</f>
        <v>No</v>
      </c>
      <c r="BB520" s="22" t="str">
        <f aca="false">IF(AH520="","No",IF(BA520="Sí",IF((AO520-AH520)&gt;Resumen!$B$6,"Sí","No"),IF((AO520-AH520)&gt;=Resumen!$B$132,"Sí","No")))</f>
        <v>No</v>
      </c>
      <c r="BC520" s="22" t="str">
        <f aca="false">IF(AND(N520="Sí",AL520="Sí",AI520=0),"Sí","No")</f>
        <v>No</v>
      </c>
      <c r="BD520" s="22" t="str">
        <f aca="false">IF(COUNTIF('Plan 9+1 (con Pehuamar)'!$A$2:$A$227,A520)&gt;0,"Sí","No")</f>
        <v>No</v>
      </c>
    </row>
    <row r="521" customFormat="false" ht="15" hidden="false" customHeight="true" outlineLevel="0" collapsed="false">
      <c r="A521" s="6" t="n">
        <v>401327</v>
      </c>
      <c r="B521" s="6" t="n">
        <v>3</v>
      </c>
      <c r="C521" s="6" t="n">
        <v>303</v>
      </c>
      <c r="D521" s="6" t="s">
        <v>315</v>
      </c>
      <c r="E521" s="6" t="s">
        <v>729</v>
      </c>
      <c r="F521" s="6" t="s">
        <v>196</v>
      </c>
      <c r="G521" s="6" t="s">
        <v>129</v>
      </c>
      <c r="H521" s="6" t="s">
        <v>197</v>
      </c>
      <c r="I521" s="27" t="n">
        <v>0</v>
      </c>
      <c r="J521" s="27" t="n">
        <v>0</v>
      </c>
      <c r="K521" s="27" t="n">
        <v>2.5</v>
      </c>
      <c r="L521" s="28" t="n">
        <f aca="false">I521+J521</f>
        <v>0</v>
      </c>
      <c r="M521" s="28" t="n">
        <f aca="false">L521+K521</f>
        <v>2.5</v>
      </c>
      <c r="N521" s="22" t="str">
        <f aca="false">IF(I521&gt;0,"Sí","No")</f>
        <v>No</v>
      </c>
      <c r="O521" s="22" t="str">
        <f aca="false">IF(J521&gt;0,"Sí","No")</f>
        <v>No</v>
      </c>
      <c r="P521" s="22" t="str">
        <f aca="false">IF(K521&gt;0,"Sí","No")</f>
        <v>Sí</v>
      </c>
      <c r="Q521" s="22" t="str">
        <f aca="false">IF(OR(I521&gt;0,J521&gt;0),"Sí","No")</f>
        <v>No</v>
      </c>
      <c r="R521" s="27"/>
      <c r="S521" s="27"/>
      <c r="T521" s="27"/>
      <c r="U521" s="27"/>
      <c r="V521" s="27"/>
      <c r="W521" s="12" t="str">
        <f aca="false">IF(AND(I521&gt;0,R521&gt;0),(S521-R521)/R521,"")</f>
        <v/>
      </c>
      <c r="X521" s="12" t="str">
        <f aca="false">IF(AND(J521&gt;0,T521&gt;0),(U521-T521)/T521,"")</f>
        <v/>
      </c>
      <c r="Y521" s="12" t="str">
        <f aca="false">IF(AND(K521&gt;0,V521&gt;0),(V521-Resumen!$B$7)/Resumen!$B$7,"")</f>
        <v/>
      </c>
      <c r="Z521" s="28" t="str">
        <f aca="false">IF(AND(K521&gt;0,I521&gt;0,V521&gt;0,S521&gt;0),V521-S521,"")</f>
        <v/>
      </c>
      <c r="AA521" s="12" t="str">
        <f aca="false">IF(Z521&lt;&gt;"",Z521/S521,"")</f>
        <v/>
      </c>
      <c r="AB521" s="28" t="str">
        <f aca="false">IF(AND(K521&gt;0,J521&gt;0,V521&gt;0,U521&gt;0),V521-U521,"")</f>
        <v/>
      </c>
      <c r="AC521" s="12" t="str">
        <f aca="false">IF(AB521&lt;&gt;"",AB521/U521,"")</f>
        <v/>
      </c>
      <c r="AD521" s="27" t="n">
        <v>0</v>
      </c>
      <c r="AE521" s="27" t="n">
        <v>0</v>
      </c>
      <c r="AF521" s="27" t="n">
        <v>0</v>
      </c>
      <c r="AG521" s="28" t="n">
        <f aca="false">AD521+AE521+AF521</f>
        <v>0</v>
      </c>
      <c r="AH521" s="12" t="str">
        <f aca="false">IF(AG521&gt;0,AD521/AG521,"")</f>
        <v/>
      </c>
      <c r="AI521" s="27" t="n">
        <v>0</v>
      </c>
      <c r="AJ521" s="27" t="n">
        <v>0</v>
      </c>
      <c r="AK521" s="27" t="n">
        <v>0</v>
      </c>
      <c r="AL521" s="22" t="str">
        <f aca="false">IF(OR(AJ521&gt;0,AK521&gt;0),"Sí","No")</f>
        <v>No</v>
      </c>
      <c r="AM521" s="6"/>
      <c r="AN521" s="6"/>
      <c r="AO521" s="12" t="n">
        <f aca="false">IF(M521&gt;0,K521/M521,"")</f>
        <v>1</v>
      </c>
      <c r="AP521" s="22" t="str">
        <f aca="false">IF(M521&gt;=Resumen!$B$5,"Alto","Bajo")</f>
        <v>Bajo</v>
      </c>
      <c r="AQ521" s="22" t="str">
        <f aca="false">IF(AO521&gt;=Resumen!$B$28,"Alto","Bajo")</f>
        <v>Alto</v>
      </c>
      <c r="AR521" s="22" t="str">
        <f aca="false">AP521&amp;" Potencial / "&amp;AQ521&amp;" Share"</f>
        <v>Bajo Potencial / Alto Share</v>
      </c>
      <c r="AS521" s="22" t="str">
        <f aca="false">IF(Q521="Sí",IF(AO521&gt;=Resumen!$B$29,"Alto","Bajo"),"")</f>
        <v/>
      </c>
      <c r="AT521" s="22" t="str">
        <f aca="false">IF(AS521&lt;&gt;"",AP521&amp;" Potencial / "&amp;AS521&amp;" Share","")</f>
        <v/>
      </c>
      <c r="AU521" s="22" t="str">
        <f aca="false">IF(AH521="","Sin dato",IF(AH521-AO521&gt;Resumen!$B$6,"Sobre-exhibido",IF(AO521-AH521&gt;Resumen!$B$6,"Sub-exhibido","En línea")))</f>
        <v>Sin dato</v>
      </c>
      <c r="AV521" s="22" t="str">
        <f aca="false">IF(AT521="","",IF(AT521="Alto Potencial / Bajo Share",1,IF(AT521="Alto Potencial / Alto Share",2,IF(AT521="Bajo Potencial / Alto Share",3,4))))</f>
        <v/>
      </c>
      <c r="AW521" s="22" t="str">
        <f aca="false">IF(Q521="No","Sin competencia directa",IF(AV521=1,"1 - Foco Conquista (Alto Pot / Bajo Share)",IF(AV521=2,"2 - Foco Defensa (Alto Pot / Alto Share)",IF(AV521=3,"3 - Monitoreo (Bajo Pot / Alto Share)","4 - Baja Prioridad (Bajo Pot / Bajo Share)"))))</f>
        <v>Sin competencia directa</v>
      </c>
      <c r="AX521" s="12" t="str">
        <f aca="false">IF(OR(IFERROR(AND(W521&lt;&gt;"",Y521&lt;&gt;"",Y521-W521&gt;Resumen!$B$8),FALSE()),IFERROR(AND(X521&lt;&gt;"",Y521&lt;&gt;"",Y521-X521&gt;Resumen!$B$8),FALSE())),MAX(IF(IFERROR(AND(W521&lt;&gt;"",Y521&lt;&gt;"",Y521-W521&gt;Resumen!$B$8),FALSE()),Y521-W521,0),IF(IFERROR(AND(X521&lt;&gt;"",Y521&lt;&gt;"",Y521-X521&gt;Resumen!$B$8),FALSE()),Y521-X521,0)),"")</f>
        <v/>
      </c>
      <c r="AY521" s="22" t="str">
        <f aca="false">IF(OR(IFERROR(AND(W521&lt;&gt;"",Y521&lt;&gt;"",Y521-W521&gt;Resumen!$B$8),FALSE()),IFERROR(AND(X521&lt;&gt;"",Y521&lt;&gt;"",Y521-X521&gt;Resumen!$B$8),FALSE())),TRIM("Lays tiene mayor markup que "&amp;IF(IFERROR(AND(W521&lt;&gt;"",Y521&lt;&gt;"",Y521-W521&gt;Resumen!$B$8),FALSE()),"Quento ","")&amp;IF(IFERROR(AND(X521&lt;&gt;"",Y521&lt;&gt;"",Y521-X521&gt;Resumen!$B$8),FALSE()),"Julicroc ","")&amp;"en este PDV"),"")</f>
        <v/>
      </c>
      <c r="AZ521" s="22" t="str">
        <f aca="false">IF(COUNTIF('Plan Pehuamar - Lista'!$A$2:$A$167,A521)&gt;0,"Sí","No")</f>
        <v>No</v>
      </c>
      <c r="BA521" s="22" t="str">
        <f aca="false">IF(COUNTIF('Plan Combo 9+1'!$A$2:$A$226,A521)&gt;0,"Sí","No")</f>
        <v>No</v>
      </c>
      <c r="BB521" s="22" t="str">
        <f aca="false">IF(AH521="","No",IF(BA521="Sí",IF((AO521-AH521)&gt;Resumen!$B$6,"Sí","No"),IF((AO521-AH521)&gt;=Resumen!$B$132,"Sí","No")))</f>
        <v>No</v>
      </c>
      <c r="BC521" s="22" t="str">
        <f aca="false">IF(AND(N521="Sí",AL521="Sí",AI521=0),"Sí","No")</f>
        <v>No</v>
      </c>
      <c r="BD521" s="22" t="str">
        <f aca="false">IF(COUNTIF('Plan 9+1 (con Pehuamar)'!$A$2:$A$227,A521)&gt;0,"Sí","No")</f>
        <v>No</v>
      </c>
    </row>
    <row r="522" customFormat="false" ht="15" hidden="false" customHeight="true" outlineLevel="0" collapsed="false">
      <c r="A522" s="6" t="n">
        <v>401328</v>
      </c>
      <c r="B522" s="6" t="n">
        <v>3</v>
      </c>
      <c r="C522" s="6" t="n">
        <v>303</v>
      </c>
      <c r="D522" s="6" t="s">
        <v>315</v>
      </c>
      <c r="E522" s="6" t="s">
        <v>730</v>
      </c>
      <c r="F522" s="6" t="s">
        <v>196</v>
      </c>
      <c r="G522" s="6" t="s">
        <v>129</v>
      </c>
      <c r="H522" s="6" t="s">
        <v>197</v>
      </c>
      <c r="I522" s="27" t="n">
        <v>35</v>
      </c>
      <c r="J522" s="27" t="n">
        <v>0</v>
      </c>
      <c r="K522" s="27" t="n">
        <v>56</v>
      </c>
      <c r="L522" s="28" t="n">
        <f aca="false">I522+J522</f>
        <v>35</v>
      </c>
      <c r="M522" s="28" t="n">
        <f aca="false">L522+K522</f>
        <v>91</v>
      </c>
      <c r="N522" s="22" t="str">
        <f aca="false">IF(I522&gt;0,"Sí","No")</f>
        <v>Sí</v>
      </c>
      <c r="O522" s="22" t="str">
        <f aca="false">IF(J522&gt;0,"Sí","No")</f>
        <v>No</v>
      </c>
      <c r="P522" s="22" t="str">
        <f aca="false">IF(K522&gt;0,"Sí","No")</f>
        <v>Sí</v>
      </c>
      <c r="Q522" s="22" t="str">
        <f aca="false">IF(OR(I522&gt;0,J522&gt;0),"Sí","No")</f>
        <v>Sí</v>
      </c>
      <c r="R522" s="27" t="n">
        <v>1750</v>
      </c>
      <c r="S522" s="27" t="n">
        <v>2300</v>
      </c>
      <c r="T522" s="27"/>
      <c r="U522" s="27"/>
      <c r="V522" s="27" t="n">
        <v>3300</v>
      </c>
      <c r="W522" s="12" t="n">
        <f aca="false">IF(AND(I522&gt;0,R522&gt;0),(S522-R522)/R522,"")</f>
        <v>0.314285714285714</v>
      </c>
      <c r="X522" s="12" t="str">
        <f aca="false">IF(AND(J522&gt;0,T522&gt;0),(U522-T522)/T522,"")</f>
        <v/>
      </c>
      <c r="Y522" s="12" t="n">
        <f aca="false">IF(AND(K522&gt;0,V522&gt;0),(V522-Resumen!$B$7)/Resumen!$B$7,"")</f>
        <v>0.32</v>
      </c>
      <c r="Z522" s="28" t="n">
        <f aca="false">IF(AND(K522&gt;0,I522&gt;0,V522&gt;0,S522&gt;0),V522-S522,"")</f>
        <v>1000</v>
      </c>
      <c r="AA522" s="12" t="n">
        <f aca="false">IF(Z522&lt;&gt;"",Z522/S522,"")</f>
        <v>0.434782608695652</v>
      </c>
      <c r="AB522" s="28" t="str">
        <f aca="false">IF(AND(K522&gt;0,J522&gt;0,V522&gt;0,U522&gt;0),V522-U522,"")</f>
        <v/>
      </c>
      <c r="AC522" s="12" t="str">
        <f aca="false">IF(AB522&lt;&gt;"",AB522/U522,"")</f>
        <v/>
      </c>
      <c r="AD522" s="27" t="n">
        <v>15</v>
      </c>
      <c r="AE522" s="27" t="n">
        <v>10</v>
      </c>
      <c r="AF522" s="27" t="n">
        <v>0</v>
      </c>
      <c r="AG522" s="28" t="n">
        <f aca="false">AD522+AE522+AF522</f>
        <v>25</v>
      </c>
      <c r="AH522" s="12" t="n">
        <f aca="false">IF(AG522&gt;0,AD522/AG522,"")</f>
        <v>0.6</v>
      </c>
      <c r="AI522" s="27" t="n">
        <v>1</v>
      </c>
      <c r="AJ522" s="27" t="n">
        <v>1</v>
      </c>
      <c r="AK522" s="27" t="n">
        <v>0</v>
      </c>
      <c r="AL522" s="22" t="str">
        <f aca="false">IF(OR(AJ522&gt;0,AK522&gt;0),"Sí","No")</f>
        <v>Sí</v>
      </c>
      <c r="AM522" s="6" t="s">
        <v>397</v>
      </c>
      <c r="AN522" s="6"/>
      <c r="AO522" s="12" t="n">
        <f aca="false">IF(M522&gt;0,K522/M522,"")</f>
        <v>0.615384615384615</v>
      </c>
      <c r="AP522" s="22" t="str">
        <f aca="false">IF(M522&gt;=Resumen!$B$5,"Alto","Bajo")</f>
        <v>Alto</v>
      </c>
      <c r="AQ522" s="22" t="str">
        <f aca="false">IF(AO522&gt;=Resumen!$B$28,"Alto","Bajo")</f>
        <v>Alto</v>
      </c>
      <c r="AR522" s="22" t="str">
        <f aca="false">AP522&amp;" Potencial / "&amp;AQ522&amp;" Share"</f>
        <v>Alto Potencial / Alto Share</v>
      </c>
      <c r="AS522" s="22" t="str">
        <f aca="false">IF(Q522="Sí",IF(AO522&gt;=Resumen!$B$29,"Alto","Bajo"),"")</f>
        <v>Alto</v>
      </c>
      <c r="AT522" s="22" t="str">
        <f aca="false">IF(AS522&lt;&gt;"",AP522&amp;" Potencial / "&amp;AS522&amp;" Share","")</f>
        <v>Alto Potencial / Alto Share</v>
      </c>
      <c r="AU522" s="22" t="str">
        <f aca="false">IF(AH522="","Sin dato",IF(AH522-AO522&gt;Resumen!$B$6,"Sobre-exhibido",IF(AO522-AH522&gt;Resumen!$B$6,"Sub-exhibido","En línea")))</f>
        <v>En línea</v>
      </c>
      <c r="AV522" s="22" t="n">
        <f aca="false">IF(AT522="","",IF(AT522="Alto Potencial / Bajo Share",1,IF(AT522="Alto Potencial / Alto Share",2,IF(AT522="Bajo Potencial / Alto Share",3,4))))</f>
        <v>2</v>
      </c>
      <c r="AW522" s="22" t="str">
        <f aca="false">IF(Q522="No","Sin competencia directa",IF(AV522=1,"1 - Foco Conquista (Alto Pot / Bajo Share)",IF(AV522=2,"2 - Foco Defensa (Alto Pot / Alto Share)",IF(AV522=3,"3 - Monitoreo (Bajo Pot / Alto Share)","4 - Baja Prioridad (Bajo Pot / Bajo Share)"))))</f>
        <v>2 - Foco Defensa (Alto Pot / Alto Share)</v>
      </c>
      <c r="AX522" s="12" t="str">
        <f aca="false">IF(OR(IFERROR(AND(W522&lt;&gt;"",Y522&lt;&gt;"",Y522-W522&gt;Resumen!$B$8),FALSE()),IFERROR(AND(X522&lt;&gt;"",Y522&lt;&gt;"",Y522-X522&gt;Resumen!$B$8),FALSE())),MAX(IF(IFERROR(AND(W522&lt;&gt;"",Y522&lt;&gt;"",Y522-W522&gt;Resumen!$B$8),FALSE()),Y522-W522,0),IF(IFERROR(AND(X522&lt;&gt;"",Y522&lt;&gt;"",Y522-X522&gt;Resumen!$B$8),FALSE()),Y522-X522,0)),"")</f>
        <v/>
      </c>
      <c r="AY522" s="22" t="str">
        <f aca="false">IF(OR(IFERROR(AND(W522&lt;&gt;"",Y522&lt;&gt;"",Y522-W522&gt;Resumen!$B$8),FALSE()),IFERROR(AND(X522&lt;&gt;"",Y522&lt;&gt;"",Y522-X522&gt;Resumen!$B$8),FALSE())),TRIM("Lays tiene mayor markup que "&amp;IF(IFERROR(AND(W522&lt;&gt;"",Y522&lt;&gt;"",Y522-W522&gt;Resumen!$B$8),FALSE()),"Quento ","")&amp;IF(IFERROR(AND(X522&lt;&gt;"",Y522&lt;&gt;"",Y522-X522&gt;Resumen!$B$8),FALSE()),"Julicroc ","")&amp;"en este PDV"),"")</f>
        <v/>
      </c>
      <c r="AZ522" s="22" t="str">
        <f aca="false">IF(COUNTIF('Plan Pehuamar - Lista'!$A$2:$A$167,A522)&gt;0,"Sí","No")</f>
        <v>No</v>
      </c>
      <c r="BA522" s="22" t="str">
        <f aca="false">IF(COUNTIF('Plan Combo 9+1'!$A$2:$A$226,A522)&gt;0,"Sí","No")</f>
        <v>No</v>
      </c>
      <c r="BB522" s="22" t="str">
        <f aca="false">IF(AH522="","No",IF(BA522="Sí",IF((AO522-AH522)&gt;Resumen!$B$6,"Sí","No"),IF((AO522-AH522)&gt;=Resumen!$B$132,"Sí","No")))</f>
        <v>No</v>
      </c>
      <c r="BC522" s="22" t="str">
        <f aca="false">IF(AND(N522="Sí",AL522="Sí",AI522=0),"Sí","No")</f>
        <v>No</v>
      </c>
      <c r="BD522" s="22" t="str">
        <f aca="false">IF(COUNTIF('Plan 9+1 (con Pehuamar)'!$A$2:$A$227,A522)&gt;0,"Sí","No")</f>
        <v>No</v>
      </c>
    </row>
    <row r="523" customFormat="false" ht="15" hidden="false" customHeight="true" outlineLevel="0" collapsed="false">
      <c r="A523" s="6" t="n">
        <v>401344</v>
      </c>
      <c r="B523" s="6" t="n">
        <v>3</v>
      </c>
      <c r="C523" s="6" t="n">
        <v>303</v>
      </c>
      <c r="D523" s="6" t="s">
        <v>315</v>
      </c>
      <c r="E523" s="6" t="s">
        <v>731</v>
      </c>
      <c r="F523" s="6" t="s">
        <v>196</v>
      </c>
      <c r="G523" s="6" t="s">
        <v>129</v>
      </c>
      <c r="H523" s="6" t="s">
        <v>197</v>
      </c>
      <c r="I523" s="27" t="n">
        <v>45</v>
      </c>
      <c r="J523" s="27" t="n">
        <v>0</v>
      </c>
      <c r="K523" s="27" t="n">
        <v>55</v>
      </c>
      <c r="L523" s="28" t="n">
        <f aca="false">I523+J523</f>
        <v>45</v>
      </c>
      <c r="M523" s="28" t="n">
        <f aca="false">L523+K523</f>
        <v>100</v>
      </c>
      <c r="N523" s="22" t="str">
        <f aca="false">IF(I523&gt;0,"Sí","No")</f>
        <v>Sí</v>
      </c>
      <c r="O523" s="22" t="str">
        <f aca="false">IF(J523&gt;0,"Sí","No")</f>
        <v>No</v>
      </c>
      <c r="P523" s="22" t="str">
        <f aca="false">IF(K523&gt;0,"Sí","No")</f>
        <v>Sí</v>
      </c>
      <c r="Q523" s="22" t="str">
        <f aca="false">IF(OR(I523&gt;0,J523&gt;0),"Sí","No")</f>
        <v>Sí</v>
      </c>
      <c r="R523" s="27" t="n">
        <v>1750</v>
      </c>
      <c r="S523" s="27" t="n">
        <v>2300</v>
      </c>
      <c r="T523" s="27"/>
      <c r="U523" s="27"/>
      <c r="V523" s="27" t="n">
        <v>3300</v>
      </c>
      <c r="W523" s="12" t="n">
        <f aca="false">IF(AND(I523&gt;0,R523&gt;0),(S523-R523)/R523,"")</f>
        <v>0.314285714285714</v>
      </c>
      <c r="X523" s="12" t="str">
        <f aca="false">IF(AND(J523&gt;0,T523&gt;0),(U523-T523)/T523,"")</f>
        <v/>
      </c>
      <c r="Y523" s="12" t="n">
        <f aca="false">IF(AND(K523&gt;0,V523&gt;0),(V523-Resumen!$B$7)/Resumen!$B$7,"")</f>
        <v>0.32</v>
      </c>
      <c r="Z523" s="28" t="n">
        <f aca="false">IF(AND(K523&gt;0,I523&gt;0,V523&gt;0,S523&gt;0),V523-S523,"")</f>
        <v>1000</v>
      </c>
      <c r="AA523" s="12" t="n">
        <f aca="false">IF(Z523&lt;&gt;"",Z523/S523,"")</f>
        <v>0.434782608695652</v>
      </c>
      <c r="AB523" s="28" t="str">
        <f aca="false">IF(AND(K523&gt;0,J523&gt;0,V523&gt;0,U523&gt;0),V523-U523,"")</f>
        <v/>
      </c>
      <c r="AC523" s="12" t="str">
        <f aca="false">IF(AB523&lt;&gt;"",AB523/U523,"")</f>
        <v/>
      </c>
      <c r="AD523" s="27" t="n">
        <v>15</v>
      </c>
      <c r="AE523" s="27" t="n">
        <v>10</v>
      </c>
      <c r="AF523" s="27" t="n">
        <v>0</v>
      </c>
      <c r="AG523" s="28" t="n">
        <f aca="false">AD523+AE523+AF523</f>
        <v>25</v>
      </c>
      <c r="AH523" s="12" t="n">
        <f aca="false">IF(AG523&gt;0,AD523/AG523,"")</f>
        <v>0.6</v>
      </c>
      <c r="AI523" s="27" t="n">
        <v>1</v>
      </c>
      <c r="AJ523" s="27" t="n">
        <v>1</v>
      </c>
      <c r="AK523" s="27" t="n">
        <v>0</v>
      </c>
      <c r="AL523" s="22" t="str">
        <f aca="false">IF(OR(AJ523&gt;0,AK523&gt;0),"Sí","No")</f>
        <v>Sí</v>
      </c>
      <c r="AM523" s="6" t="s">
        <v>397</v>
      </c>
      <c r="AN523" s="6"/>
      <c r="AO523" s="12" t="n">
        <f aca="false">IF(M523&gt;0,K523/M523,"")</f>
        <v>0.55</v>
      </c>
      <c r="AP523" s="22" t="str">
        <f aca="false">IF(M523&gt;=Resumen!$B$5,"Alto","Bajo")</f>
        <v>Alto</v>
      </c>
      <c r="AQ523" s="22" t="str">
        <f aca="false">IF(AO523&gt;=Resumen!$B$28,"Alto","Bajo")</f>
        <v>Alto</v>
      </c>
      <c r="AR523" s="22" t="str">
        <f aca="false">AP523&amp;" Potencial / "&amp;AQ523&amp;" Share"</f>
        <v>Alto Potencial / Alto Share</v>
      </c>
      <c r="AS523" s="22" t="str">
        <f aca="false">IF(Q523="Sí",IF(AO523&gt;=Resumen!$B$29,"Alto","Bajo"),"")</f>
        <v>Alto</v>
      </c>
      <c r="AT523" s="22" t="str">
        <f aca="false">IF(AS523&lt;&gt;"",AP523&amp;" Potencial / "&amp;AS523&amp;" Share","")</f>
        <v>Alto Potencial / Alto Share</v>
      </c>
      <c r="AU523" s="22" t="str">
        <f aca="false">IF(AH523="","Sin dato",IF(AH523-AO523&gt;Resumen!$B$6,"Sobre-exhibido",IF(AO523-AH523&gt;Resumen!$B$6,"Sub-exhibido","En línea")))</f>
        <v>En línea</v>
      </c>
      <c r="AV523" s="22" t="n">
        <f aca="false">IF(AT523="","",IF(AT523="Alto Potencial / Bajo Share",1,IF(AT523="Alto Potencial / Alto Share",2,IF(AT523="Bajo Potencial / Alto Share",3,4))))</f>
        <v>2</v>
      </c>
      <c r="AW523" s="22" t="str">
        <f aca="false">IF(Q523="No","Sin competencia directa",IF(AV523=1,"1 - Foco Conquista (Alto Pot / Bajo Share)",IF(AV523=2,"2 - Foco Defensa (Alto Pot / Alto Share)",IF(AV523=3,"3 - Monitoreo (Bajo Pot / Alto Share)","4 - Baja Prioridad (Bajo Pot / Bajo Share)"))))</f>
        <v>2 - Foco Defensa (Alto Pot / Alto Share)</v>
      </c>
      <c r="AX523" s="12" t="str">
        <f aca="false">IF(OR(IFERROR(AND(W523&lt;&gt;"",Y523&lt;&gt;"",Y523-W523&gt;Resumen!$B$8),FALSE()),IFERROR(AND(X523&lt;&gt;"",Y523&lt;&gt;"",Y523-X523&gt;Resumen!$B$8),FALSE())),MAX(IF(IFERROR(AND(W523&lt;&gt;"",Y523&lt;&gt;"",Y523-W523&gt;Resumen!$B$8),FALSE()),Y523-W523,0),IF(IFERROR(AND(X523&lt;&gt;"",Y523&lt;&gt;"",Y523-X523&gt;Resumen!$B$8),FALSE()),Y523-X523,0)),"")</f>
        <v/>
      </c>
      <c r="AY523" s="22" t="str">
        <f aca="false">IF(OR(IFERROR(AND(W523&lt;&gt;"",Y523&lt;&gt;"",Y523-W523&gt;Resumen!$B$8),FALSE()),IFERROR(AND(X523&lt;&gt;"",Y523&lt;&gt;"",Y523-X523&gt;Resumen!$B$8),FALSE())),TRIM("Lays tiene mayor markup que "&amp;IF(IFERROR(AND(W523&lt;&gt;"",Y523&lt;&gt;"",Y523-W523&gt;Resumen!$B$8),FALSE()),"Quento ","")&amp;IF(IFERROR(AND(X523&lt;&gt;"",Y523&lt;&gt;"",Y523-X523&gt;Resumen!$B$8),FALSE()),"Julicroc ","")&amp;"en este PDV"),"")</f>
        <v/>
      </c>
      <c r="AZ523" s="22" t="str">
        <f aca="false">IF(COUNTIF('Plan Pehuamar - Lista'!$A$2:$A$167,A523)&gt;0,"Sí","No")</f>
        <v>No</v>
      </c>
      <c r="BA523" s="22" t="str">
        <f aca="false">IF(COUNTIF('Plan Combo 9+1'!$A$2:$A$226,A523)&gt;0,"Sí","No")</f>
        <v>No</v>
      </c>
      <c r="BB523" s="22" t="str">
        <f aca="false">IF(AH523="","No",IF(BA523="Sí",IF((AO523-AH523)&gt;Resumen!$B$6,"Sí","No"),IF((AO523-AH523)&gt;=Resumen!$B$132,"Sí","No")))</f>
        <v>No</v>
      </c>
      <c r="BC523" s="22" t="str">
        <f aca="false">IF(AND(N523="Sí",AL523="Sí",AI523=0),"Sí","No")</f>
        <v>No</v>
      </c>
      <c r="BD523" s="22" t="str">
        <f aca="false">IF(COUNTIF('Plan 9+1 (con Pehuamar)'!$A$2:$A$227,A523)&gt;0,"Sí","No")</f>
        <v>No</v>
      </c>
    </row>
    <row r="524" customFormat="false" ht="15" hidden="false" customHeight="true" outlineLevel="0" collapsed="false">
      <c r="A524" s="6" t="n">
        <v>401350</v>
      </c>
      <c r="B524" s="6" t="n">
        <v>3</v>
      </c>
      <c r="C524" s="6" t="n">
        <v>303</v>
      </c>
      <c r="D524" s="6" t="s">
        <v>315</v>
      </c>
      <c r="E524" s="6" t="s">
        <v>732</v>
      </c>
      <c r="F524" s="6" t="s">
        <v>196</v>
      </c>
      <c r="G524" s="6" t="s">
        <v>129</v>
      </c>
      <c r="H524" s="6" t="s">
        <v>197</v>
      </c>
      <c r="I524" s="27" t="n">
        <v>0</v>
      </c>
      <c r="J524" s="27" t="n">
        <v>0</v>
      </c>
      <c r="K524" s="27" t="n">
        <v>1.1</v>
      </c>
      <c r="L524" s="28" t="n">
        <f aca="false">I524+J524</f>
        <v>0</v>
      </c>
      <c r="M524" s="28" t="n">
        <f aca="false">L524+K524</f>
        <v>1.1</v>
      </c>
      <c r="N524" s="22" t="str">
        <f aca="false">IF(I524&gt;0,"Sí","No")</f>
        <v>No</v>
      </c>
      <c r="O524" s="22" t="str">
        <f aca="false">IF(J524&gt;0,"Sí","No")</f>
        <v>No</v>
      </c>
      <c r="P524" s="22" t="str">
        <f aca="false">IF(K524&gt;0,"Sí","No")</f>
        <v>Sí</v>
      </c>
      <c r="Q524" s="22" t="str">
        <f aca="false">IF(OR(I524&gt;0,J524&gt;0),"Sí","No")</f>
        <v>No</v>
      </c>
      <c r="R524" s="27"/>
      <c r="S524" s="27"/>
      <c r="T524" s="27"/>
      <c r="U524" s="27"/>
      <c r="V524" s="27"/>
      <c r="W524" s="12" t="str">
        <f aca="false">IF(AND(I524&gt;0,R524&gt;0),(S524-R524)/R524,"")</f>
        <v/>
      </c>
      <c r="X524" s="12" t="str">
        <f aca="false">IF(AND(J524&gt;0,T524&gt;0),(U524-T524)/T524,"")</f>
        <v/>
      </c>
      <c r="Y524" s="12" t="str">
        <f aca="false">IF(AND(K524&gt;0,V524&gt;0),(V524-Resumen!$B$7)/Resumen!$B$7,"")</f>
        <v/>
      </c>
      <c r="Z524" s="28" t="str">
        <f aca="false">IF(AND(K524&gt;0,I524&gt;0,V524&gt;0,S524&gt;0),V524-S524,"")</f>
        <v/>
      </c>
      <c r="AA524" s="12" t="str">
        <f aca="false">IF(Z524&lt;&gt;"",Z524/S524,"")</f>
        <v/>
      </c>
      <c r="AB524" s="28" t="str">
        <f aca="false">IF(AND(K524&gt;0,J524&gt;0,V524&gt;0,U524&gt;0),V524-U524,"")</f>
        <v/>
      </c>
      <c r="AC524" s="12" t="str">
        <f aca="false">IF(AB524&lt;&gt;"",AB524/U524,"")</f>
        <v/>
      </c>
      <c r="AD524" s="27" t="n">
        <v>0</v>
      </c>
      <c r="AE524" s="27" t="n">
        <v>0</v>
      </c>
      <c r="AF524" s="27" t="n">
        <v>0</v>
      </c>
      <c r="AG524" s="28" t="n">
        <f aca="false">AD524+AE524+AF524</f>
        <v>0</v>
      </c>
      <c r="AH524" s="12" t="str">
        <f aca="false">IF(AG524&gt;0,AD524/AG524,"")</f>
        <v/>
      </c>
      <c r="AI524" s="27" t="n">
        <v>0</v>
      </c>
      <c r="AJ524" s="27" t="n">
        <v>0</v>
      </c>
      <c r="AK524" s="27" t="n">
        <v>0</v>
      </c>
      <c r="AL524" s="22" t="str">
        <f aca="false">IF(OR(AJ524&gt;0,AK524&gt;0),"Sí","No")</f>
        <v>No</v>
      </c>
      <c r="AM524" s="6"/>
      <c r="AN524" s="6"/>
      <c r="AO524" s="12" t="n">
        <f aca="false">IF(M524&gt;0,K524/M524,"")</f>
        <v>1</v>
      </c>
      <c r="AP524" s="22" t="str">
        <f aca="false">IF(M524&gt;=Resumen!$B$5,"Alto","Bajo")</f>
        <v>Bajo</v>
      </c>
      <c r="AQ524" s="22" t="str">
        <f aca="false">IF(AO524&gt;=Resumen!$B$28,"Alto","Bajo")</f>
        <v>Alto</v>
      </c>
      <c r="AR524" s="22" t="str">
        <f aca="false">AP524&amp;" Potencial / "&amp;AQ524&amp;" Share"</f>
        <v>Bajo Potencial / Alto Share</v>
      </c>
      <c r="AS524" s="22" t="str">
        <f aca="false">IF(Q524="Sí",IF(AO524&gt;=Resumen!$B$29,"Alto","Bajo"),"")</f>
        <v/>
      </c>
      <c r="AT524" s="22" t="str">
        <f aca="false">IF(AS524&lt;&gt;"",AP524&amp;" Potencial / "&amp;AS524&amp;" Share","")</f>
        <v/>
      </c>
      <c r="AU524" s="22" t="str">
        <f aca="false">IF(AH524="","Sin dato",IF(AH524-AO524&gt;Resumen!$B$6,"Sobre-exhibido",IF(AO524-AH524&gt;Resumen!$B$6,"Sub-exhibido","En línea")))</f>
        <v>Sin dato</v>
      </c>
      <c r="AV524" s="22" t="str">
        <f aca="false">IF(AT524="","",IF(AT524="Alto Potencial / Bajo Share",1,IF(AT524="Alto Potencial / Alto Share",2,IF(AT524="Bajo Potencial / Alto Share",3,4))))</f>
        <v/>
      </c>
      <c r="AW524" s="22" t="str">
        <f aca="false">IF(Q524="No","Sin competencia directa",IF(AV524=1,"1 - Foco Conquista (Alto Pot / Bajo Share)",IF(AV524=2,"2 - Foco Defensa (Alto Pot / Alto Share)",IF(AV524=3,"3 - Monitoreo (Bajo Pot / Alto Share)","4 - Baja Prioridad (Bajo Pot / Bajo Share)"))))</f>
        <v>Sin competencia directa</v>
      </c>
      <c r="AX524" s="12" t="str">
        <f aca="false">IF(OR(IFERROR(AND(W524&lt;&gt;"",Y524&lt;&gt;"",Y524-W524&gt;Resumen!$B$8),FALSE()),IFERROR(AND(X524&lt;&gt;"",Y524&lt;&gt;"",Y524-X524&gt;Resumen!$B$8),FALSE())),MAX(IF(IFERROR(AND(W524&lt;&gt;"",Y524&lt;&gt;"",Y524-W524&gt;Resumen!$B$8),FALSE()),Y524-W524,0),IF(IFERROR(AND(X524&lt;&gt;"",Y524&lt;&gt;"",Y524-X524&gt;Resumen!$B$8),FALSE()),Y524-X524,0)),"")</f>
        <v/>
      </c>
      <c r="AY524" s="22" t="str">
        <f aca="false">IF(OR(IFERROR(AND(W524&lt;&gt;"",Y524&lt;&gt;"",Y524-W524&gt;Resumen!$B$8),FALSE()),IFERROR(AND(X524&lt;&gt;"",Y524&lt;&gt;"",Y524-X524&gt;Resumen!$B$8),FALSE())),TRIM("Lays tiene mayor markup que "&amp;IF(IFERROR(AND(W524&lt;&gt;"",Y524&lt;&gt;"",Y524-W524&gt;Resumen!$B$8),FALSE()),"Quento ","")&amp;IF(IFERROR(AND(X524&lt;&gt;"",Y524&lt;&gt;"",Y524-X524&gt;Resumen!$B$8),FALSE()),"Julicroc ","")&amp;"en este PDV"),"")</f>
        <v/>
      </c>
      <c r="AZ524" s="22" t="str">
        <f aca="false">IF(COUNTIF('Plan Pehuamar - Lista'!$A$2:$A$167,A524)&gt;0,"Sí","No")</f>
        <v>No</v>
      </c>
      <c r="BA524" s="22" t="str">
        <f aca="false">IF(COUNTIF('Plan Combo 9+1'!$A$2:$A$226,A524)&gt;0,"Sí","No")</f>
        <v>No</v>
      </c>
      <c r="BB524" s="22" t="str">
        <f aca="false">IF(AH524="","No",IF(BA524="Sí",IF((AO524-AH524)&gt;Resumen!$B$6,"Sí","No"),IF((AO524-AH524)&gt;=Resumen!$B$132,"Sí","No")))</f>
        <v>No</v>
      </c>
      <c r="BC524" s="22" t="str">
        <f aca="false">IF(AND(N524="Sí",AL524="Sí",AI524=0),"Sí","No")</f>
        <v>No</v>
      </c>
      <c r="BD524" s="22" t="str">
        <f aca="false">IF(COUNTIF('Plan 9+1 (con Pehuamar)'!$A$2:$A$227,A524)&gt;0,"Sí","No")</f>
        <v>No</v>
      </c>
    </row>
    <row r="525" customFormat="false" ht="15" hidden="false" customHeight="true" outlineLevel="0" collapsed="false">
      <c r="A525" s="6" t="n">
        <v>401359</v>
      </c>
      <c r="B525" s="6" t="n">
        <v>3</v>
      </c>
      <c r="C525" s="6" t="n">
        <v>303</v>
      </c>
      <c r="D525" s="6" t="s">
        <v>315</v>
      </c>
      <c r="E525" s="6" t="s">
        <v>733</v>
      </c>
      <c r="F525" s="6" t="s">
        <v>201</v>
      </c>
      <c r="G525" s="6" t="s">
        <v>129</v>
      </c>
      <c r="H525" s="6" t="s">
        <v>197</v>
      </c>
      <c r="I525" s="27" t="n">
        <v>0</v>
      </c>
      <c r="J525" s="27" t="n">
        <v>0</v>
      </c>
      <c r="K525" s="27" t="n">
        <v>0.8</v>
      </c>
      <c r="L525" s="28" t="n">
        <f aca="false">I525+J525</f>
        <v>0</v>
      </c>
      <c r="M525" s="28" t="n">
        <f aca="false">L525+K525</f>
        <v>0.8</v>
      </c>
      <c r="N525" s="22" t="str">
        <f aca="false">IF(I525&gt;0,"Sí","No")</f>
        <v>No</v>
      </c>
      <c r="O525" s="22" t="str">
        <f aca="false">IF(J525&gt;0,"Sí","No")</f>
        <v>No</v>
      </c>
      <c r="P525" s="22" t="str">
        <f aca="false">IF(K525&gt;0,"Sí","No")</f>
        <v>Sí</v>
      </c>
      <c r="Q525" s="22" t="str">
        <f aca="false">IF(OR(I525&gt;0,J525&gt;0),"Sí","No")</f>
        <v>No</v>
      </c>
      <c r="R525" s="27"/>
      <c r="S525" s="27"/>
      <c r="T525" s="27"/>
      <c r="U525" s="27"/>
      <c r="V525" s="27"/>
      <c r="W525" s="12" t="str">
        <f aca="false">IF(AND(I525&gt;0,R525&gt;0),(S525-R525)/R525,"")</f>
        <v/>
      </c>
      <c r="X525" s="12" t="str">
        <f aca="false">IF(AND(J525&gt;0,T525&gt;0),(U525-T525)/T525,"")</f>
        <v/>
      </c>
      <c r="Y525" s="12" t="str">
        <f aca="false">IF(AND(K525&gt;0,V525&gt;0),(V525-Resumen!$B$7)/Resumen!$B$7,"")</f>
        <v/>
      </c>
      <c r="Z525" s="28" t="str">
        <f aca="false">IF(AND(K525&gt;0,I525&gt;0,V525&gt;0,S525&gt;0),V525-S525,"")</f>
        <v/>
      </c>
      <c r="AA525" s="12" t="str">
        <f aca="false">IF(Z525&lt;&gt;"",Z525/S525,"")</f>
        <v/>
      </c>
      <c r="AB525" s="28" t="str">
        <f aca="false">IF(AND(K525&gt;0,J525&gt;0,V525&gt;0,U525&gt;0),V525-U525,"")</f>
        <v/>
      </c>
      <c r="AC525" s="12" t="str">
        <f aca="false">IF(AB525&lt;&gt;"",AB525/U525,"")</f>
        <v/>
      </c>
      <c r="AD525" s="27" t="n">
        <v>0</v>
      </c>
      <c r="AE525" s="27" t="n">
        <v>0</v>
      </c>
      <c r="AF525" s="27" t="n">
        <v>0</v>
      </c>
      <c r="AG525" s="28" t="n">
        <f aca="false">AD525+AE525+AF525</f>
        <v>0</v>
      </c>
      <c r="AH525" s="12" t="str">
        <f aca="false">IF(AG525&gt;0,AD525/AG525,"")</f>
        <v/>
      </c>
      <c r="AI525" s="27" t="n">
        <v>0</v>
      </c>
      <c r="AJ525" s="27" t="n">
        <v>0</v>
      </c>
      <c r="AK525" s="27" t="n">
        <v>0</v>
      </c>
      <c r="AL525" s="22" t="str">
        <f aca="false">IF(OR(AJ525&gt;0,AK525&gt;0),"Sí","No")</f>
        <v>No</v>
      </c>
      <c r="AM525" s="6"/>
      <c r="AN525" s="6"/>
      <c r="AO525" s="12" t="n">
        <f aca="false">IF(M525&gt;0,K525/M525,"")</f>
        <v>1</v>
      </c>
      <c r="AP525" s="22" t="str">
        <f aca="false">IF(M525&gt;=Resumen!$B$5,"Alto","Bajo")</f>
        <v>Bajo</v>
      </c>
      <c r="AQ525" s="22" t="str">
        <f aca="false">IF(AO525&gt;=Resumen!$B$28,"Alto","Bajo")</f>
        <v>Alto</v>
      </c>
      <c r="AR525" s="22" t="str">
        <f aca="false">AP525&amp;" Potencial / "&amp;AQ525&amp;" Share"</f>
        <v>Bajo Potencial / Alto Share</v>
      </c>
      <c r="AS525" s="22" t="str">
        <f aca="false">IF(Q525="Sí",IF(AO525&gt;=Resumen!$B$29,"Alto","Bajo"),"")</f>
        <v/>
      </c>
      <c r="AT525" s="22" t="str">
        <f aca="false">IF(AS525&lt;&gt;"",AP525&amp;" Potencial / "&amp;AS525&amp;" Share","")</f>
        <v/>
      </c>
      <c r="AU525" s="22" t="str">
        <f aca="false">IF(AH525="","Sin dato",IF(AH525-AO525&gt;Resumen!$B$6,"Sobre-exhibido",IF(AO525-AH525&gt;Resumen!$B$6,"Sub-exhibido","En línea")))</f>
        <v>Sin dato</v>
      </c>
      <c r="AV525" s="22" t="str">
        <f aca="false">IF(AT525="","",IF(AT525="Alto Potencial / Bajo Share",1,IF(AT525="Alto Potencial / Alto Share",2,IF(AT525="Bajo Potencial / Alto Share",3,4))))</f>
        <v/>
      </c>
      <c r="AW525" s="22" t="str">
        <f aca="false">IF(Q525="No","Sin competencia directa",IF(AV525=1,"1 - Foco Conquista (Alto Pot / Bajo Share)",IF(AV525=2,"2 - Foco Defensa (Alto Pot / Alto Share)",IF(AV525=3,"3 - Monitoreo (Bajo Pot / Alto Share)","4 - Baja Prioridad (Bajo Pot / Bajo Share)"))))</f>
        <v>Sin competencia directa</v>
      </c>
      <c r="AX525" s="12" t="str">
        <f aca="false">IF(OR(IFERROR(AND(W525&lt;&gt;"",Y525&lt;&gt;"",Y525-W525&gt;Resumen!$B$8),FALSE()),IFERROR(AND(X525&lt;&gt;"",Y525&lt;&gt;"",Y525-X525&gt;Resumen!$B$8),FALSE())),MAX(IF(IFERROR(AND(W525&lt;&gt;"",Y525&lt;&gt;"",Y525-W525&gt;Resumen!$B$8),FALSE()),Y525-W525,0),IF(IFERROR(AND(X525&lt;&gt;"",Y525&lt;&gt;"",Y525-X525&gt;Resumen!$B$8),FALSE()),Y525-X525,0)),"")</f>
        <v/>
      </c>
      <c r="AY525" s="22" t="str">
        <f aca="false">IF(OR(IFERROR(AND(W525&lt;&gt;"",Y525&lt;&gt;"",Y525-W525&gt;Resumen!$B$8),FALSE()),IFERROR(AND(X525&lt;&gt;"",Y525&lt;&gt;"",Y525-X525&gt;Resumen!$B$8),FALSE())),TRIM("Lays tiene mayor markup que "&amp;IF(IFERROR(AND(W525&lt;&gt;"",Y525&lt;&gt;"",Y525-W525&gt;Resumen!$B$8),FALSE()),"Quento ","")&amp;IF(IFERROR(AND(X525&lt;&gt;"",Y525&lt;&gt;"",Y525-X525&gt;Resumen!$B$8),FALSE()),"Julicroc ","")&amp;"en este PDV"),"")</f>
        <v/>
      </c>
      <c r="AZ525" s="22" t="str">
        <f aca="false">IF(COUNTIF('Plan Pehuamar - Lista'!$A$2:$A$167,A525)&gt;0,"Sí","No")</f>
        <v>No</v>
      </c>
      <c r="BA525" s="22" t="str">
        <f aca="false">IF(COUNTIF('Plan Combo 9+1'!$A$2:$A$226,A525)&gt;0,"Sí","No")</f>
        <v>No</v>
      </c>
      <c r="BB525" s="22" t="str">
        <f aca="false">IF(AH525="","No",IF(BA525="Sí",IF((AO525-AH525)&gt;Resumen!$B$6,"Sí","No"),IF((AO525-AH525)&gt;=Resumen!$B$132,"Sí","No")))</f>
        <v>No</v>
      </c>
      <c r="BC525" s="22" t="str">
        <f aca="false">IF(AND(N525="Sí",AL525="Sí",AI525=0),"Sí","No")</f>
        <v>No</v>
      </c>
      <c r="BD525" s="22" t="str">
        <f aca="false">IF(COUNTIF('Plan 9+1 (con Pehuamar)'!$A$2:$A$227,A525)&gt;0,"Sí","No")</f>
        <v>No</v>
      </c>
    </row>
    <row r="526" customFormat="false" ht="15" hidden="false" customHeight="true" outlineLevel="0" collapsed="false">
      <c r="A526" s="6" t="n">
        <v>401360</v>
      </c>
      <c r="B526" s="6" t="n">
        <v>3</v>
      </c>
      <c r="C526" s="6" t="n">
        <v>303</v>
      </c>
      <c r="D526" s="6" t="s">
        <v>315</v>
      </c>
      <c r="E526" s="6" t="s">
        <v>734</v>
      </c>
      <c r="F526" s="6" t="s">
        <v>196</v>
      </c>
      <c r="G526" s="6" t="s">
        <v>129</v>
      </c>
      <c r="H526" s="6" t="s">
        <v>197</v>
      </c>
      <c r="I526" s="27" t="n">
        <v>15</v>
      </c>
      <c r="J526" s="27" t="n">
        <v>0</v>
      </c>
      <c r="K526" s="27" t="n">
        <v>35</v>
      </c>
      <c r="L526" s="28" t="n">
        <f aca="false">I526+J526</f>
        <v>15</v>
      </c>
      <c r="M526" s="28" t="n">
        <f aca="false">L526+K526</f>
        <v>50</v>
      </c>
      <c r="N526" s="22" t="str">
        <f aca="false">IF(I526&gt;0,"Sí","No")</f>
        <v>Sí</v>
      </c>
      <c r="O526" s="22" t="str">
        <f aca="false">IF(J526&gt;0,"Sí","No")</f>
        <v>No</v>
      </c>
      <c r="P526" s="22" t="str">
        <f aca="false">IF(K526&gt;0,"Sí","No")</f>
        <v>Sí</v>
      </c>
      <c r="Q526" s="22" t="str">
        <f aca="false">IF(OR(I526&gt;0,J526&gt;0),"Sí","No")</f>
        <v>Sí</v>
      </c>
      <c r="R526" s="27" t="n">
        <v>1750</v>
      </c>
      <c r="S526" s="27" t="n">
        <v>2300</v>
      </c>
      <c r="T526" s="27"/>
      <c r="U526" s="27"/>
      <c r="V526" s="27" t="n">
        <v>3200</v>
      </c>
      <c r="W526" s="12" t="n">
        <f aca="false">IF(AND(I526&gt;0,R526&gt;0),(S526-R526)/R526,"")</f>
        <v>0.314285714285714</v>
      </c>
      <c r="X526" s="12" t="str">
        <f aca="false">IF(AND(J526&gt;0,T526&gt;0),(U526-T526)/T526,"")</f>
        <v/>
      </c>
      <c r="Y526" s="12" t="n">
        <f aca="false">IF(AND(K526&gt;0,V526&gt;0),(V526-Resumen!$B$7)/Resumen!$B$7,"")</f>
        <v>0.28</v>
      </c>
      <c r="Z526" s="28" t="n">
        <f aca="false">IF(AND(K526&gt;0,I526&gt;0,V526&gt;0,S526&gt;0),V526-S526,"")</f>
        <v>900</v>
      </c>
      <c r="AA526" s="12" t="n">
        <f aca="false">IF(Z526&lt;&gt;"",Z526/S526,"")</f>
        <v>0.391304347826087</v>
      </c>
      <c r="AB526" s="28" t="str">
        <f aca="false">IF(AND(K526&gt;0,J526&gt;0,V526&gt;0,U526&gt;0),V526-U526,"")</f>
        <v/>
      </c>
      <c r="AC526" s="12" t="str">
        <f aca="false">IF(AB526&lt;&gt;"",AB526/U526,"")</f>
        <v/>
      </c>
      <c r="AD526" s="27" t="n">
        <v>20</v>
      </c>
      <c r="AE526" s="27" t="n">
        <v>15</v>
      </c>
      <c r="AF526" s="27" t="n">
        <v>0</v>
      </c>
      <c r="AG526" s="28" t="n">
        <f aca="false">AD526+AE526+AF526</f>
        <v>35</v>
      </c>
      <c r="AH526" s="12" t="n">
        <f aca="false">IF(AG526&gt;0,AD526/AG526,"")</f>
        <v>0.571428571428571</v>
      </c>
      <c r="AI526" s="27" t="n">
        <v>1</v>
      </c>
      <c r="AJ526" s="27" t="n">
        <v>1</v>
      </c>
      <c r="AK526" s="27" t="n">
        <v>0</v>
      </c>
      <c r="AL526" s="22" t="str">
        <f aca="false">IF(OR(AJ526&gt;0,AK526&gt;0),"Sí","No")</f>
        <v>Sí</v>
      </c>
      <c r="AM526" s="6" t="s">
        <v>397</v>
      </c>
      <c r="AN526" s="6"/>
      <c r="AO526" s="12" t="n">
        <f aca="false">IF(M526&gt;0,K526/M526,"")</f>
        <v>0.7</v>
      </c>
      <c r="AP526" s="22" t="str">
        <f aca="false">IF(M526&gt;=Resumen!$B$5,"Alto","Bajo")</f>
        <v>Alto</v>
      </c>
      <c r="AQ526" s="22" t="str">
        <f aca="false">IF(AO526&gt;=Resumen!$B$28,"Alto","Bajo")</f>
        <v>Alto</v>
      </c>
      <c r="AR526" s="22" t="str">
        <f aca="false">AP526&amp;" Potencial / "&amp;AQ526&amp;" Share"</f>
        <v>Alto Potencial / Alto Share</v>
      </c>
      <c r="AS526" s="22" t="str">
        <f aca="false">IF(Q526="Sí",IF(AO526&gt;=Resumen!$B$29,"Alto","Bajo"),"")</f>
        <v>Alto</v>
      </c>
      <c r="AT526" s="22" t="str">
        <f aca="false">IF(AS526&lt;&gt;"",AP526&amp;" Potencial / "&amp;AS526&amp;" Share","")</f>
        <v>Alto Potencial / Alto Share</v>
      </c>
      <c r="AU526" s="22" t="str">
        <f aca="false">IF(AH526="","Sin dato",IF(AH526-AO526&gt;Resumen!$B$6,"Sobre-exhibido",IF(AO526-AH526&gt;Resumen!$B$6,"Sub-exhibido","En línea")))</f>
        <v>Sub-exhibido</v>
      </c>
      <c r="AV526" s="22" t="n">
        <f aca="false">IF(AT526="","",IF(AT526="Alto Potencial / Bajo Share",1,IF(AT526="Alto Potencial / Alto Share",2,IF(AT526="Bajo Potencial / Alto Share",3,4))))</f>
        <v>2</v>
      </c>
      <c r="AW526" s="22" t="str">
        <f aca="false">IF(Q526="No","Sin competencia directa",IF(AV526=1,"1 - Foco Conquista (Alto Pot / Bajo Share)",IF(AV526=2,"2 - Foco Defensa (Alto Pot / Alto Share)",IF(AV526=3,"3 - Monitoreo (Bajo Pot / Alto Share)","4 - Baja Prioridad (Bajo Pot / Bajo Share)"))))</f>
        <v>2 - Foco Defensa (Alto Pot / Alto Share)</v>
      </c>
      <c r="AX526" s="12" t="str">
        <f aca="false">IF(OR(IFERROR(AND(W526&lt;&gt;"",Y526&lt;&gt;"",Y526-W526&gt;Resumen!$B$8),FALSE()),IFERROR(AND(X526&lt;&gt;"",Y526&lt;&gt;"",Y526-X526&gt;Resumen!$B$8),FALSE())),MAX(IF(IFERROR(AND(W526&lt;&gt;"",Y526&lt;&gt;"",Y526-W526&gt;Resumen!$B$8),FALSE()),Y526-W526,0),IF(IFERROR(AND(X526&lt;&gt;"",Y526&lt;&gt;"",Y526-X526&gt;Resumen!$B$8),FALSE()),Y526-X526,0)),"")</f>
        <v/>
      </c>
      <c r="AY526" s="22" t="str">
        <f aca="false">IF(OR(IFERROR(AND(W526&lt;&gt;"",Y526&lt;&gt;"",Y526-W526&gt;Resumen!$B$8),FALSE()),IFERROR(AND(X526&lt;&gt;"",Y526&lt;&gt;"",Y526-X526&gt;Resumen!$B$8),FALSE())),TRIM("Lays tiene mayor markup que "&amp;IF(IFERROR(AND(W526&lt;&gt;"",Y526&lt;&gt;"",Y526-W526&gt;Resumen!$B$8),FALSE()),"Quento ","")&amp;IF(IFERROR(AND(X526&lt;&gt;"",Y526&lt;&gt;"",Y526-X526&gt;Resumen!$B$8),FALSE()),"Julicroc ","")&amp;"en este PDV"),"")</f>
        <v/>
      </c>
      <c r="AZ526" s="22" t="str">
        <f aca="false">IF(COUNTIF('Plan Pehuamar - Lista'!$A$2:$A$167,A526)&gt;0,"Sí","No")</f>
        <v>No</v>
      </c>
      <c r="BA526" s="22" t="str">
        <f aca="false">IF(COUNTIF('Plan Combo 9+1'!$A$2:$A$226,A526)&gt;0,"Sí","No")</f>
        <v>No</v>
      </c>
      <c r="BB526" s="22" t="str">
        <f aca="false">IF(AH526="","No",IF(BA526="Sí",IF((AO526-AH526)&gt;Resumen!$B$6,"Sí","No"),IF((AO526-AH526)&gt;=Resumen!$B$132,"Sí","No")))</f>
        <v>No</v>
      </c>
      <c r="BC526" s="22" t="str">
        <f aca="false">IF(AND(N526="Sí",AL526="Sí",AI526=0),"Sí","No")</f>
        <v>No</v>
      </c>
      <c r="BD526" s="22" t="str">
        <f aca="false">IF(COUNTIF('Plan 9+1 (con Pehuamar)'!$A$2:$A$227,A526)&gt;0,"Sí","No")</f>
        <v>No</v>
      </c>
    </row>
    <row r="527" customFormat="false" ht="15" hidden="false" customHeight="true" outlineLevel="0" collapsed="false">
      <c r="A527" s="6" t="n">
        <v>401362</v>
      </c>
      <c r="B527" s="6" t="n">
        <v>3</v>
      </c>
      <c r="C527" s="6" t="n">
        <v>303</v>
      </c>
      <c r="D527" s="6" t="s">
        <v>315</v>
      </c>
      <c r="E527" s="6" t="s">
        <v>735</v>
      </c>
      <c r="F527" s="6" t="s">
        <v>201</v>
      </c>
      <c r="G527" s="6" t="s">
        <v>129</v>
      </c>
      <c r="H527" s="6" t="s">
        <v>197</v>
      </c>
      <c r="I527" s="27" t="n">
        <v>0</v>
      </c>
      <c r="J527" s="27" t="n">
        <v>0</v>
      </c>
      <c r="K527" s="27" t="n">
        <v>0.9</v>
      </c>
      <c r="L527" s="28" t="n">
        <f aca="false">I527+J527</f>
        <v>0</v>
      </c>
      <c r="M527" s="28" t="n">
        <f aca="false">L527+K527</f>
        <v>0.9</v>
      </c>
      <c r="N527" s="22" t="str">
        <f aca="false">IF(I527&gt;0,"Sí","No")</f>
        <v>No</v>
      </c>
      <c r="O527" s="22" t="str">
        <f aca="false">IF(J527&gt;0,"Sí","No")</f>
        <v>No</v>
      </c>
      <c r="P527" s="22" t="str">
        <f aca="false">IF(K527&gt;0,"Sí","No")</f>
        <v>Sí</v>
      </c>
      <c r="Q527" s="22" t="str">
        <f aca="false">IF(OR(I527&gt;0,J527&gt;0),"Sí","No")</f>
        <v>No</v>
      </c>
      <c r="R527" s="27"/>
      <c r="S527" s="27"/>
      <c r="T527" s="27"/>
      <c r="U527" s="27"/>
      <c r="V527" s="27"/>
      <c r="W527" s="12" t="str">
        <f aca="false">IF(AND(I527&gt;0,R527&gt;0),(S527-R527)/R527,"")</f>
        <v/>
      </c>
      <c r="X527" s="12" t="str">
        <f aca="false">IF(AND(J527&gt;0,T527&gt;0),(U527-T527)/T527,"")</f>
        <v/>
      </c>
      <c r="Y527" s="12" t="str">
        <f aca="false">IF(AND(K527&gt;0,V527&gt;0),(V527-Resumen!$B$7)/Resumen!$B$7,"")</f>
        <v/>
      </c>
      <c r="Z527" s="28" t="str">
        <f aca="false">IF(AND(K527&gt;0,I527&gt;0,V527&gt;0,S527&gt;0),V527-S527,"")</f>
        <v/>
      </c>
      <c r="AA527" s="12" t="str">
        <f aca="false">IF(Z527&lt;&gt;"",Z527/S527,"")</f>
        <v/>
      </c>
      <c r="AB527" s="28" t="str">
        <f aca="false">IF(AND(K527&gt;0,J527&gt;0,V527&gt;0,U527&gt;0),V527-U527,"")</f>
        <v/>
      </c>
      <c r="AC527" s="12" t="str">
        <f aca="false">IF(AB527&lt;&gt;"",AB527/U527,"")</f>
        <v/>
      </c>
      <c r="AD527" s="27" t="n">
        <v>0</v>
      </c>
      <c r="AE527" s="27" t="n">
        <v>0</v>
      </c>
      <c r="AF527" s="27" t="n">
        <v>0</v>
      </c>
      <c r="AG527" s="28" t="n">
        <f aca="false">AD527+AE527+AF527</f>
        <v>0</v>
      </c>
      <c r="AH527" s="12" t="str">
        <f aca="false">IF(AG527&gt;0,AD527/AG527,"")</f>
        <v/>
      </c>
      <c r="AI527" s="27" t="n">
        <v>0</v>
      </c>
      <c r="AJ527" s="27" t="n">
        <v>0</v>
      </c>
      <c r="AK527" s="27" t="n">
        <v>0</v>
      </c>
      <c r="AL527" s="22" t="str">
        <f aca="false">IF(OR(AJ527&gt;0,AK527&gt;0),"Sí","No")</f>
        <v>No</v>
      </c>
      <c r="AM527" s="6"/>
      <c r="AN527" s="6"/>
      <c r="AO527" s="12" t="n">
        <f aca="false">IF(M527&gt;0,K527/M527,"")</f>
        <v>1</v>
      </c>
      <c r="AP527" s="22" t="str">
        <f aca="false">IF(M527&gt;=Resumen!$B$5,"Alto","Bajo")</f>
        <v>Bajo</v>
      </c>
      <c r="AQ527" s="22" t="str">
        <f aca="false">IF(AO527&gt;=Resumen!$B$28,"Alto","Bajo")</f>
        <v>Alto</v>
      </c>
      <c r="AR527" s="22" t="str">
        <f aca="false">AP527&amp;" Potencial / "&amp;AQ527&amp;" Share"</f>
        <v>Bajo Potencial / Alto Share</v>
      </c>
      <c r="AS527" s="22" t="str">
        <f aca="false">IF(Q527="Sí",IF(AO527&gt;=Resumen!$B$29,"Alto","Bajo"),"")</f>
        <v/>
      </c>
      <c r="AT527" s="22" t="str">
        <f aca="false">IF(AS527&lt;&gt;"",AP527&amp;" Potencial / "&amp;AS527&amp;" Share","")</f>
        <v/>
      </c>
      <c r="AU527" s="22" t="str">
        <f aca="false">IF(AH527="","Sin dato",IF(AH527-AO527&gt;Resumen!$B$6,"Sobre-exhibido",IF(AO527-AH527&gt;Resumen!$B$6,"Sub-exhibido","En línea")))</f>
        <v>Sin dato</v>
      </c>
      <c r="AV527" s="22" t="str">
        <f aca="false">IF(AT527="","",IF(AT527="Alto Potencial / Bajo Share",1,IF(AT527="Alto Potencial / Alto Share",2,IF(AT527="Bajo Potencial / Alto Share",3,4))))</f>
        <v/>
      </c>
      <c r="AW527" s="22" t="str">
        <f aca="false">IF(Q527="No","Sin competencia directa",IF(AV527=1,"1 - Foco Conquista (Alto Pot / Bajo Share)",IF(AV527=2,"2 - Foco Defensa (Alto Pot / Alto Share)",IF(AV527=3,"3 - Monitoreo (Bajo Pot / Alto Share)","4 - Baja Prioridad (Bajo Pot / Bajo Share)"))))</f>
        <v>Sin competencia directa</v>
      </c>
      <c r="AX527" s="12" t="str">
        <f aca="false">IF(OR(IFERROR(AND(W527&lt;&gt;"",Y527&lt;&gt;"",Y527-W527&gt;Resumen!$B$8),FALSE()),IFERROR(AND(X527&lt;&gt;"",Y527&lt;&gt;"",Y527-X527&gt;Resumen!$B$8),FALSE())),MAX(IF(IFERROR(AND(W527&lt;&gt;"",Y527&lt;&gt;"",Y527-W527&gt;Resumen!$B$8),FALSE()),Y527-W527,0),IF(IFERROR(AND(X527&lt;&gt;"",Y527&lt;&gt;"",Y527-X527&gt;Resumen!$B$8),FALSE()),Y527-X527,0)),"")</f>
        <v/>
      </c>
      <c r="AY527" s="22" t="str">
        <f aca="false">IF(OR(IFERROR(AND(W527&lt;&gt;"",Y527&lt;&gt;"",Y527-W527&gt;Resumen!$B$8),FALSE()),IFERROR(AND(X527&lt;&gt;"",Y527&lt;&gt;"",Y527-X527&gt;Resumen!$B$8),FALSE())),TRIM("Lays tiene mayor markup que "&amp;IF(IFERROR(AND(W527&lt;&gt;"",Y527&lt;&gt;"",Y527-W527&gt;Resumen!$B$8),FALSE()),"Quento ","")&amp;IF(IFERROR(AND(X527&lt;&gt;"",Y527&lt;&gt;"",Y527-X527&gt;Resumen!$B$8),FALSE()),"Julicroc ","")&amp;"en este PDV"),"")</f>
        <v/>
      </c>
      <c r="AZ527" s="22" t="str">
        <f aca="false">IF(COUNTIF('Plan Pehuamar - Lista'!$A$2:$A$167,A527)&gt;0,"Sí","No")</f>
        <v>No</v>
      </c>
      <c r="BA527" s="22" t="str">
        <f aca="false">IF(COUNTIF('Plan Combo 9+1'!$A$2:$A$226,A527)&gt;0,"Sí","No")</f>
        <v>No</v>
      </c>
      <c r="BB527" s="22" t="str">
        <f aca="false">IF(AH527="","No",IF(BA527="Sí",IF((AO527-AH527)&gt;Resumen!$B$6,"Sí","No"),IF((AO527-AH527)&gt;=Resumen!$B$132,"Sí","No")))</f>
        <v>No</v>
      </c>
      <c r="BC527" s="22" t="str">
        <f aca="false">IF(AND(N527="Sí",AL527="Sí",AI527=0),"Sí","No")</f>
        <v>No</v>
      </c>
      <c r="BD527" s="22" t="str">
        <f aca="false">IF(COUNTIF('Plan 9+1 (con Pehuamar)'!$A$2:$A$227,A527)&gt;0,"Sí","No")</f>
        <v>No</v>
      </c>
    </row>
    <row r="528" customFormat="false" ht="15" hidden="false" customHeight="true" outlineLevel="0" collapsed="false">
      <c r="A528" s="6" t="n">
        <v>401365</v>
      </c>
      <c r="B528" s="6" t="n">
        <v>3</v>
      </c>
      <c r="C528" s="6" t="n">
        <v>303</v>
      </c>
      <c r="D528" s="6" t="s">
        <v>315</v>
      </c>
      <c r="E528" s="6" t="s">
        <v>736</v>
      </c>
      <c r="F528" s="6" t="s">
        <v>201</v>
      </c>
      <c r="G528" s="6" t="s">
        <v>129</v>
      </c>
      <c r="H528" s="6" t="s">
        <v>197</v>
      </c>
      <c r="I528" s="27" t="n">
        <v>0</v>
      </c>
      <c r="J528" s="27" t="n">
        <v>0</v>
      </c>
      <c r="K528" s="27" t="n">
        <v>1.8</v>
      </c>
      <c r="L528" s="28" t="n">
        <f aca="false">I528+J528</f>
        <v>0</v>
      </c>
      <c r="M528" s="28" t="n">
        <f aca="false">L528+K528</f>
        <v>1.8</v>
      </c>
      <c r="N528" s="22" t="str">
        <f aca="false">IF(I528&gt;0,"Sí","No")</f>
        <v>No</v>
      </c>
      <c r="O528" s="22" t="str">
        <f aca="false">IF(J528&gt;0,"Sí","No")</f>
        <v>No</v>
      </c>
      <c r="P528" s="22" t="str">
        <f aca="false">IF(K528&gt;0,"Sí","No")</f>
        <v>Sí</v>
      </c>
      <c r="Q528" s="22" t="str">
        <f aca="false">IF(OR(I528&gt;0,J528&gt;0),"Sí","No")</f>
        <v>No</v>
      </c>
      <c r="R528" s="27"/>
      <c r="S528" s="27"/>
      <c r="T528" s="27"/>
      <c r="U528" s="27"/>
      <c r="V528" s="27"/>
      <c r="W528" s="12" t="str">
        <f aca="false">IF(AND(I528&gt;0,R528&gt;0),(S528-R528)/R528,"")</f>
        <v/>
      </c>
      <c r="X528" s="12" t="str">
        <f aca="false">IF(AND(J528&gt;0,T528&gt;0),(U528-T528)/T528,"")</f>
        <v/>
      </c>
      <c r="Y528" s="12" t="str">
        <f aca="false">IF(AND(K528&gt;0,V528&gt;0),(V528-Resumen!$B$7)/Resumen!$B$7,"")</f>
        <v/>
      </c>
      <c r="Z528" s="28" t="str">
        <f aca="false">IF(AND(K528&gt;0,I528&gt;0,V528&gt;0,S528&gt;0),V528-S528,"")</f>
        <v/>
      </c>
      <c r="AA528" s="12" t="str">
        <f aca="false">IF(Z528&lt;&gt;"",Z528/S528,"")</f>
        <v/>
      </c>
      <c r="AB528" s="28" t="str">
        <f aca="false">IF(AND(K528&gt;0,J528&gt;0,V528&gt;0,U528&gt;0),V528-U528,"")</f>
        <v/>
      </c>
      <c r="AC528" s="12" t="str">
        <f aca="false">IF(AB528&lt;&gt;"",AB528/U528,"")</f>
        <v/>
      </c>
      <c r="AD528" s="27" t="n">
        <v>0</v>
      </c>
      <c r="AE528" s="27" t="n">
        <v>0</v>
      </c>
      <c r="AF528" s="27" t="n">
        <v>0</v>
      </c>
      <c r="AG528" s="28" t="n">
        <f aca="false">AD528+AE528+AF528</f>
        <v>0</v>
      </c>
      <c r="AH528" s="12" t="str">
        <f aca="false">IF(AG528&gt;0,AD528/AG528,"")</f>
        <v/>
      </c>
      <c r="AI528" s="27" t="n">
        <v>0</v>
      </c>
      <c r="AJ528" s="27" t="n">
        <v>0</v>
      </c>
      <c r="AK528" s="27" t="n">
        <v>0</v>
      </c>
      <c r="AL528" s="22" t="str">
        <f aca="false">IF(OR(AJ528&gt;0,AK528&gt;0),"Sí","No")</f>
        <v>No</v>
      </c>
      <c r="AM528" s="6"/>
      <c r="AN528" s="6"/>
      <c r="AO528" s="12" t="n">
        <f aca="false">IF(M528&gt;0,K528/M528,"")</f>
        <v>1</v>
      </c>
      <c r="AP528" s="22" t="str">
        <f aca="false">IF(M528&gt;=Resumen!$B$5,"Alto","Bajo")</f>
        <v>Bajo</v>
      </c>
      <c r="AQ528" s="22" t="str">
        <f aca="false">IF(AO528&gt;=Resumen!$B$28,"Alto","Bajo")</f>
        <v>Alto</v>
      </c>
      <c r="AR528" s="22" t="str">
        <f aca="false">AP528&amp;" Potencial / "&amp;AQ528&amp;" Share"</f>
        <v>Bajo Potencial / Alto Share</v>
      </c>
      <c r="AS528" s="22" t="str">
        <f aca="false">IF(Q528="Sí",IF(AO528&gt;=Resumen!$B$29,"Alto","Bajo"),"")</f>
        <v/>
      </c>
      <c r="AT528" s="22" t="str">
        <f aca="false">IF(AS528&lt;&gt;"",AP528&amp;" Potencial / "&amp;AS528&amp;" Share","")</f>
        <v/>
      </c>
      <c r="AU528" s="22" t="str">
        <f aca="false">IF(AH528="","Sin dato",IF(AH528-AO528&gt;Resumen!$B$6,"Sobre-exhibido",IF(AO528-AH528&gt;Resumen!$B$6,"Sub-exhibido","En línea")))</f>
        <v>Sin dato</v>
      </c>
      <c r="AV528" s="22" t="str">
        <f aca="false">IF(AT528="","",IF(AT528="Alto Potencial / Bajo Share",1,IF(AT528="Alto Potencial / Alto Share",2,IF(AT528="Bajo Potencial / Alto Share",3,4))))</f>
        <v/>
      </c>
      <c r="AW528" s="22" t="str">
        <f aca="false">IF(Q528="No","Sin competencia directa",IF(AV528=1,"1 - Foco Conquista (Alto Pot / Bajo Share)",IF(AV528=2,"2 - Foco Defensa (Alto Pot / Alto Share)",IF(AV528=3,"3 - Monitoreo (Bajo Pot / Alto Share)","4 - Baja Prioridad (Bajo Pot / Bajo Share)"))))</f>
        <v>Sin competencia directa</v>
      </c>
      <c r="AX528" s="12" t="str">
        <f aca="false">IF(OR(IFERROR(AND(W528&lt;&gt;"",Y528&lt;&gt;"",Y528-W528&gt;Resumen!$B$8),FALSE()),IFERROR(AND(X528&lt;&gt;"",Y528&lt;&gt;"",Y528-X528&gt;Resumen!$B$8),FALSE())),MAX(IF(IFERROR(AND(W528&lt;&gt;"",Y528&lt;&gt;"",Y528-W528&gt;Resumen!$B$8),FALSE()),Y528-W528,0),IF(IFERROR(AND(X528&lt;&gt;"",Y528&lt;&gt;"",Y528-X528&gt;Resumen!$B$8),FALSE()),Y528-X528,0)),"")</f>
        <v/>
      </c>
      <c r="AY528" s="22" t="str">
        <f aca="false">IF(OR(IFERROR(AND(W528&lt;&gt;"",Y528&lt;&gt;"",Y528-W528&gt;Resumen!$B$8),FALSE()),IFERROR(AND(X528&lt;&gt;"",Y528&lt;&gt;"",Y528-X528&gt;Resumen!$B$8),FALSE())),TRIM("Lays tiene mayor markup que "&amp;IF(IFERROR(AND(W528&lt;&gt;"",Y528&lt;&gt;"",Y528-W528&gt;Resumen!$B$8),FALSE()),"Quento ","")&amp;IF(IFERROR(AND(X528&lt;&gt;"",Y528&lt;&gt;"",Y528-X528&gt;Resumen!$B$8),FALSE()),"Julicroc ","")&amp;"en este PDV"),"")</f>
        <v/>
      </c>
      <c r="AZ528" s="22" t="str">
        <f aca="false">IF(COUNTIF('Plan Pehuamar - Lista'!$A$2:$A$167,A528)&gt;0,"Sí","No")</f>
        <v>No</v>
      </c>
      <c r="BA528" s="22" t="str">
        <f aca="false">IF(COUNTIF('Plan Combo 9+1'!$A$2:$A$226,A528)&gt;0,"Sí","No")</f>
        <v>No</v>
      </c>
      <c r="BB528" s="22" t="str">
        <f aca="false">IF(AH528="","No",IF(BA528="Sí",IF((AO528-AH528)&gt;Resumen!$B$6,"Sí","No"),IF((AO528-AH528)&gt;=Resumen!$B$132,"Sí","No")))</f>
        <v>No</v>
      </c>
      <c r="BC528" s="22" t="str">
        <f aca="false">IF(AND(N528="Sí",AL528="Sí",AI528=0),"Sí","No")</f>
        <v>No</v>
      </c>
      <c r="BD528" s="22" t="str">
        <f aca="false">IF(COUNTIF('Plan 9+1 (con Pehuamar)'!$A$2:$A$227,A528)&gt;0,"Sí","No")</f>
        <v>No</v>
      </c>
    </row>
    <row r="529" customFormat="false" ht="15" hidden="false" customHeight="true" outlineLevel="0" collapsed="false">
      <c r="A529" s="6" t="n">
        <v>401373</v>
      </c>
      <c r="B529" s="6" t="n">
        <v>3</v>
      </c>
      <c r="C529" s="6" t="n">
        <v>303</v>
      </c>
      <c r="D529" s="6" t="s">
        <v>315</v>
      </c>
      <c r="E529" s="6" t="s">
        <v>737</v>
      </c>
      <c r="F529" s="6" t="s">
        <v>201</v>
      </c>
      <c r="G529" s="6" t="s">
        <v>129</v>
      </c>
      <c r="H529" s="6" t="s">
        <v>197</v>
      </c>
      <c r="I529" s="27" t="n">
        <v>15</v>
      </c>
      <c r="J529" s="27" t="n">
        <v>0</v>
      </c>
      <c r="K529" s="27" t="n">
        <v>35</v>
      </c>
      <c r="L529" s="28" t="n">
        <f aca="false">I529+J529</f>
        <v>15</v>
      </c>
      <c r="M529" s="28" t="n">
        <f aca="false">L529+K529</f>
        <v>50</v>
      </c>
      <c r="N529" s="22" t="str">
        <f aca="false">IF(I529&gt;0,"Sí","No")</f>
        <v>Sí</v>
      </c>
      <c r="O529" s="22" t="str">
        <f aca="false">IF(J529&gt;0,"Sí","No")</f>
        <v>No</v>
      </c>
      <c r="P529" s="22" t="str">
        <f aca="false">IF(K529&gt;0,"Sí","No")</f>
        <v>Sí</v>
      </c>
      <c r="Q529" s="22" t="str">
        <f aca="false">IF(OR(I529&gt;0,J529&gt;0),"Sí","No")</f>
        <v>Sí</v>
      </c>
      <c r="R529" s="27" t="n">
        <v>1750</v>
      </c>
      <c r="S529" s="27" t="n">
        <v>2300</v>
      </c>
      <c r="T529" s="27"/>
      <c r="U529" s="27"/>
      <c r="V529" s="27" t="n">
        <v>3300</v>
      </c>
      <c r="W529" s="12" t="n">
        <f aca="false">IF(AND(I529&gt;0,R529&gt;0),(S529-R529)/R529,"")</f>
        <v>0.314285714285714</v>
      </c>
      <c r="X529" s="12" t="str">
        <f aca="false">IF(AND(J529&gt;0,T529&gt;0),(U529-T529)/T529,"")</f>
        <v/>
      </c>
      <c r="Y529" s="12" t="n">
        <f aca="false">IF(AND(K529&gt;0,V529&gt;0),(V529-Resumen!$B$7)/Resumen!$B$7,"")</f>
        <v>0.32</v>
      </c>
      <c r="Z529" s="28" t="n">
        <f aca="false">IF(AND(K529&gt;0,I529&gt;0,V529&gt;0,S529&gt;0),V529-S529,"")</f>
        <v>1000</v>
      </c>
      <c r="AA529" s="12" t="n">
        <f aca="false">IF(Z529&lt;&gt;"",Z529/S529,"")</f>
        <v>0.434782608695652</v>
      </c>
      <c r="AB529" s="28" t="str">
        <f aca="false">IF(AND(K529&gt;0,J529&gt;0,V529&gt;0,U529&gt;0),V529-U529,"")</f>
        <v/>
      </c>
      <c r="AC529" s="12" t="str">
        <f aca="false">IF(AB529&lt;&gt;"",AB529/U529,"")</f>
        <v/>
      </c>
      <c r="AD529" s="27" t="n">
        <v>15</v>
      </c>
      <c r="AE529" s="27" t="n">
        <v>10</v>
      </c>
      <c r="AF529" s="27" t="n">
        <v>0</v>
      </c>
      <c r="AG529" s="28" t="n">
        <f aca="false">AD529+AE529+AF529</f>
        <v>25</v>
      </c>
      <c r="AH529" s="12" t="n">
        <f aca="false">IF(AG529&gt;0,AD529/AG529,"")</f>
        <v>0.6</v>
      </c>
      <c r="AI529" s="27" t="n">
        <v>1</v>
      </c>
      <c r="AJ529" s="27" t="n">
        <v>0</v>
      </c>
      <c r="AK529" s="27" t="n">
        <v>0</v>
      </c>
      <c r="AL529" s="22" t="str">
        <f aca="false">IF(OR(AJ529&gt;0,AK529&gt;0),"Sí","No")</f>
        <v>No</v>
      </c>
      <c r="AM529" s="6" t="s">
        <v>397</v>
      </c>
      <c r="AN529" s="6"/>
      <c r="AO529" s="12" t="n">
        <f aca="false">IF(M529&gt;0,K529/M529,"")</f>
        <v>0.7</v>
      </c>
      <c r="AP529" s="22" t="str">
        <f aca="false">IF(M529&gt;=Resumen!$B$5,"Alto","Bajo")</f>
        <v>Alto</v>
      </c>
      <c r="AQ529" s="22" t="str">
        <f aca="false">IF(AO529&gt;=Resumen!$B$28,"Alto","Bajo")</f>
        <v>Alto</v>
      </c>
      <c r="AR529" s="22" t="str">
        <f aca="false">AP529&amp;" Potencial / "&amp;AQ529&amp;" Share"</f>
        <v>Alto Potencial / Alto Share</v>
      </c>
      <c r="AS529" s="22" t="str">
        <f aca="false">IF(Q529="Sí",IF(AO529&gt;=Resumen!$B$29,"Alto","Bajo"),"")</f>
        <v>Alto</v>
      </c>
      <c r="AT529" s="22" t="str">
        <f aca="false">IF(AS529&lt;&gt;"",AP529&amp;" Potencial / "&amp;AS529&amp;" Share","")</f>
        <v>Alto Potencial / Alto Share</v>
      </c>
      <c r="AU529" s="22" t="str">
        <f aca="false">IF(AH529="","Sin dato",IF(AH529-AO529&gt;Resumen!$B$6,"Sobre-exhibido",IF(AO529-AH529&gt;Resumen!$B$6,"Sub-exhibido","En línea")))</f>
        <v>Sub-exhibido</v>
      </c>
      <c r="AV529" s="22" t="n">
        <f aca="false">IF(AT529="","",IF(AT529="Alto Potencial / Bajo Share",1,IF(AT529="Alto Potencial / Alto Share",2,IF(AT529="Bajo Potencial / Alto Share",3,4))))</f>
        <v>2</v>
      </c>
      <c r="AW529" s="22" t="str">
        <f aca="false">IF(Q529="No","Sin competencia directa",IF(AV529=1,"1 - Foco Conquista (Alto Pot / Bajo Share)",IF(AV529=2,"2 - Foco Defensa (Alto Pot / Alto Share)",IF(AV529=3,"3 - Monitoreo (Bajo Pot / Alto Share)","4 - Baja Prioridad (Bajo Pot / Bajo Share)"))))</f>
        <v>2 - Foco Defensa (Alto Pot / Alto Share)</v>
      </c>
      <c r="AX529" s="12" t="str">
        <f aca="false">IF(OR(IFERROR(AND(W529&lt;&gt;"",Y529&lt;&gt;"",Y529-W529&gt;Resumen!$B$8),FALSE()),IFERROR(AND(X529&lt;&gt;"",Y529&lt;&gt;"",Y529-X529&gt;Resumen!$B$8),FALSE())),MAX(IF(IFERROR(AND(W529&lt;&gt;"",Y529&lt;&gt;"",Y529-W529&gt;Resumen!$B$8),FALSE()),Y529-W529,0),IF(IFERROR(AND(X529&lt;&gt;"",Y529&lt;&gt;"",Y529-X529&gt;Resumen!$B$8),FALSE()),Y529-X529,0)),"")</f>
        <v/>
      </c>
      <c r="AY529" s="22" t="str">
        <f aca="false">IF(OR(IFERROR(AND(W529&lt;&gt;"",Y529&lt;&gt;"",Y529-W529&gt;Resumen!$B$8),FALSE()),IFERROR(AND(X529&lt;&gt;"",Y529&lt;&gt;"",Y529-X529&gt;Resumen!$B$8),FALSE())),TRIM("Lays tiene mayor markup que "&amp;IF(IFERROR(AND(W529&lt;&gt;"",Y529&lt;&gt;"",Y529-W529&gt;Resumen!$B$8),FALSE()),"Quento ","")&amp;IF(IFERROR(AND(X529&lt;&gt;"",Y529&lt;&gt;"",Y529-X529&gt;Resumen!$B$8),FALSE()),"Julicroc ","")&amp;"en este PDV"),"")</f>
        <v/>
      </c>
      <c r="AZ529" s="22" t="str">
        <f aca="false">IF(COUNTIF('Plan Pehuamar - Lista'!$A$2:$A$167,A529)&gt;0,"Sí","No")</f>
        <v>No</v>
      </c>
      <c r="BA529" s="22" t="str">
        <f aca="false">IF(COUNTIF('Plan Combo 9+1'!$A$2:$A$226,A529)&gt;0,"Sí","No")</f>
        <v>No</v>
      </c>
      <c r="BB529" s="22" t="str">
        <f aca="false">IF(AH529="","No",IF(BA529="Sí",IF((AO529-AH529)&gt;Resumen!$B$6,"Sí","No"),IF((AO529-AH529)&gt;=Resumen!$B$132,"Sí","No")))</f>
        <v>No</v>
      </c>
      <c r="BC529" s="22" t="str">
        <f aca="false">IF(AND(N529="Sí",AL529="Sí",AI529=0),"Sí","No")</f>
        <v>No</v>
      </c>
      <c r="BD529" s="22" t="str">
        <f aca="false">IF(COUNTIF('Plan 9+1 (con Pehuamar)'!$A$2:$A$227,A529)&gt;0,"Sí","No")</f>
        <v>No</v>
      </c>
    </row>
    <row r="530" customFormat="false" ht="15" hidden="false" customHeight="true" outlineLevel="0" collapsed="false">
      <c r="A530" s="6" t="n">
        <v>401378</v>
      </c>
      <c r="B530" s="6" t="n">
        <v>3</v>
      </c>
      <c r="C530" s="6" t="n">
        <v>303</v>
      </c>
      <c r="D530" s="6" t="s">
        <v>315</v>
      </c>
      <c r="E530" s="6" t="s">
        <v>738</v>
      </c>
      <c r="F530" s="6" t="s">
        <v>196</v>
      </c>
      <c r="G530" s="6" t="s">
        <v>129</v>
      </c>
      <c r="H530" s="6" t="s">
        <v>197</v>
      </c>
      <c r="I530" s="27" t="n">
        <v>0</v>
      </c>
      <c r="J530" s="27" t="n">
        <v>0</v>
      </c>
      <c r="K530" s="27" t="n">
        <v>1.2</v>
      </c>
      <c r="L530" s="28" t="n">
        <f aca="false">I530+J530</f>
        <v>0</v>
      </c>
      <c r="M530" s="28" t="n">
        <f aca="false">L530+K530</f>
        <v>1.2</v>
      </c>
      <c r="N530" s="22" t="str">
        <f aca="false">IF(I530&gt;0,"Sí","No")</f>
        <v>No</v>
      </c>
      <c r="O530" s="22" t="str">
        <f aca="false">IF(J530&gt;0,"Sí","No")</f>
        <v>No</v>
      </c>
      <c r="P530" s="22" t="str">
        <f aca="false">IF(K530&gt;0,"Sí","No")</f>
        <v>Sí</v>
      </c>
      <c r="Q530" s="22" t="str">
        <f aca="false">IF(OR(I530&gt;0,J530&gt;0),"Sí","No")</f>
        <v>No</v>
      </c>
      <c r="R530" s="27"/>
      <c r="S530" s="27"/>
      <c r="T530" s="27"/>
      <c r="U530" s="27"/>
      <c r="V530" s="27"/>
      <c r="W530" s="12" t="str">
        <f aca="false">IF(AND(I530&gt;0,R530&gt;0),(S530-R530)/R530,"")</f>
        <v/>
      </c>
      <c r="X530" s="12" t="str">
        <f aca="false">IF(AND(J530&gt;0,T530&gt;0),(U530-T530)/T530,"")</f>
        <v/>
      </c>
      <c r="Y530" s="12" t="str">
        <f aca="false">IF(AND(K530&gt;0,V530&gt;0),(V530-Resumen!$B$7)/Resumen!$B$7,"")</f>
        <v/>
      </c>
      <c r="Z530" s="28" t="str">
        <f aca="false">IF(AND(K530&gt;0,I530&gt;0,V530&gt;0,S530&gt;0),V530-S530,"")</f>
        <v/>
      </c>
      <c r="AA530" s="12" t="str">
        <f aca="false">IF(Z530&lt;&gt;"",Z530/S530,"")</f>
        <v/>
      </c>
      <c r="AB530" s="28" t="str">
        <f aca="false">IF(AND(K530&gt;0,J530&gt;0,V530&gt;0,U530&gt;0),V530-U530,"")</f>
        <v/>
      </c>
      <c r="AC530" s="12" t="str">
        <f aca="false">IF(AB530&lt;&gt;"",AB530/U530,"")</f>
        <v/>
      </c>
      <c r="AD530" s="27" t="n">
        <v>0</v>
      </c>
      <c r="AE530" s="27" t="n">
        <v>0</v>
      </c>
      <c r="AF530" s="27" t="n">
        <v>0</v>
      </c>
      <c r="AG530" s="28" t="n">
        <f aca="false">AD530+AE530+AF530</f>
        <v>0</v>
      </c>
      <c r="AH530" s="12" t="str">
        <f aca="false">IF(AG530&gt;0,AD530/AG530,"")</f>
        <v/>
      </c>
      <c r="AI530" s="27" t="n">
        <v>0</v>
      </c>
      <c r="AJ530" s="27" t="n">
        <v>0</v>
      </c>
      <c r="AK530" s="27" t="n">
        <v>0</v>
      </c>
      <c r="AL530" s="22" t="str">
        <f aca="false">IF(OR(AJ530&gt;0,AK530&gt;0),"Sí","No")</f>
        <v>No</v>
      </c>
      <c r="AM530" s="6"/>
      <c r="AN530" s="6"/>
      <c r="AO530" s="12" t="n">
        <f aca="false">IF(M530&gt;0,K530/M530,"")</f>
        <v>1</v>
      </c>
      <c r="AP530" s="22" t="str">
        <f aca="false">IF(M530&gt;=Resumen!$B$5,"Alto","Bajo")</f>
        <v>Bajo</v>
      </c>
      <c r="AQ530" s="22" t="str">
        <f aca="false">IF(AO530&gt;=Resumen!$B$28,"Alto","Bajo")</f>
        <v>Alto</v>
      </c>
      <c r="AR530" s="22" t="str">
        <f aca="false">AP530&amp;" Potencial / "&amp;AQ530&amp;" Share"</f>
        <v>Bajo Potencial / Alto Share</v>
      </c>
      <c r="AS530" s="22" t="str">
        <f aca="false">IF(Q530="Sí",IF(AO530&gt;=Resumen!$B$29,"Alto","Bajo"),"")</f>
        <v/>
      </c>
      <c r="AT530" s="22" t="str">
        <f aca="false">IF(AS530&lt;&gt;"",AP530&amp;" Potencial / "&amp;AS530&amp;" Share","")</f>
        <v/>
      </c>
      <c r="AU530" s="22" t="str">
        <f aca="false">IF(AH530="","Sin dato",IF(AH530-AO530&gt;Resumen!$B$6,"Sobre-exhibido",IF(AO530-AH530&gt;Resumen!$B$6,"Sub-exhibido","En línea")))</f>
        <v>Sin dato</v>
      </c>
      <c r="AV530" s="22" t="str">
        <f aca="false">IF(AT530="","",IF(AT530="Alto Potencial / Bajo Share",1,IF(AT530="Alto Potencial / Alto Share",2,IF(AT530="Bajo Potencial / Alto Share",3,4))))</f>
        <v/>
      </c>
      <c r="AW530" s="22" t="str">
        <f aca="false">IF(Q530="No","Sin competencia directa",IF(AV530=1,"1 - Foco Conquista (Alto Pot / Bajo Share)",IF(AV530=2,"2 - Foco Defensa (Alto Pot / Alto Share)",IF(AV530=3,"3 - Monitoreo (Bajo Pot / Alto Share)","4 - Baja Prioridad (Bajo Pot / Bajo Share)"))))</f>
        <v>Sin competencia directa</v>
      </c>
      <c r="AX530" s="12" t="str">
        <f aca="false">IF(OR(IFERROR(AND(W530&lt;&gt;"",Y530&lt;&gt;"",Y530-W530&gt;Resumen!$B$8),FALSE()),IFERROR(AND(X530&lt;&gt;"",Y530&lt;&gt;"",Y530-X530&gt;Resumen!$B$8),FALSE())),MAX(IF(IFERROR(AND(W530&lt;&gt;"",Y530&lt;&gt;"",Y530-W530&gt;Resumen!$B$8),FALSE()),Y530-W530,0),IF(IFERROR(AND(X530&lt;&gt;"",Y530&lt;&gt;"",Y530-X530&gt;Resumen!$B$8),FALSE()),Y530-X530,0)),"")</f>
        <v/>
      </c>
      <c r="AY530" s="22" t="str">
        <f aca="false">IF(OR(IFERROR(AND(W530&lt;&gt;"",Y530&lt;&gt;"",Y530-W530&gt;Resumen!$B$8),FALSE()),IFERROR(AND(X530&lt;&gt;"",Y530&lt;&gt;"",Y530-X530&gt;Resumen!$B$8),FALSE())),TRIM("Lays tiene mayor markup que "&amp;IF(IFERROR(AND(W530&lt;&gt;"",Y530&lt;&gt;"",Y530-W530&gt;Resumen!$B$8),FALSE()),"Quento ","")&amp;IF(IFERROR(AND(X530&lt;&gt;"",Y530&lt;&gt;"",Y530-X530&gt;Resumen!$B$8),FALSE()),"Julicroc ","")&amp;"en este PDV"),"")</f>
        <v/>
      </c>
      <c r="AZ530" s="22" t="str">
        <f aca="false">IF(COUNTIF('Plan Pehuamar - Lista'!$A$2:$A$167,A530)&gt;0,"Sí","No")</f>
        <v>No</v>
      </c>
      <c r="BA530" s="22" t="str">
        <f aca="false">IF(COUNTIF('Plan Combo 9+1'!$A$2:$A$226,A530)&gt;0,"Sí","No")</f>
        <v>No</v>
      </c>
      <c r="BB530" s="22" t="str">
        <f aca="false">IF(AH530="","No",IF(BA530="Sí",IF((AO530-AH530)&gt;Resumen!$B$6,"Sí","No"),IF((AO530-AH530)&gt;=Resumen!$B$132,"Sí","No")))</f>
        <v>No</v>
      </c>
      <c r="BC530" s="22" t="str">
        <f aca="false">IF(AND(N530="Sí",AL530="Sí",AI530=0),"Sí","No")</f>
        <v>No</v>
      </c>
      <c r="BD530" s="22" t="str">
        <f aca="false">IF(COUNTIF('Plan 9+1 (con Pehuamar)'!$A$2:$A$227,A530)&gt;0,"Sí","No")</f>
        <v>No</v>
      </c>
    </row>
    <row r="531" customFormat="false" ht="15" hidden="false" customHeight="true" outlineLevel="0" collapsed="false">
      <c r="A531" s="6" t="n">
        <v>401391</v>
      </c>
      <c r="B531" s="6" t="n">
        <v>3</v>
      </c>
      <c r="C531" s="6" t="n">
        <v>303</v>
      </c>
      <c r="D531" s="6" t="s">
        <v>315</v>
      </c>
      <c r="E531" s="6" t="s">
        <v>739</v>
      </c>
      <c r="F531" s="6" t="s">
        <v>201</v>
      </c>
      <c r="G531" s="6" t="s">
        <v>129</v>
      </c>
      <c r="H531" s="6" t="s">
        <v>197</v>
      </c>
      <c r="I531" s="27" t="n">
        <v>0</v>
      </c>
      <c r="J531" s="27" t="n">
        <v>0</v>
      </c>
      <c r="K531" s="27" t="n">
        <v>0.5</v>
      </c>
      <c r="L531" s="28" t="n">
        <f aca="false">I531+J531</f>
        <v>0</v>
      </c>
      <c r="M531" s="28" t="n">
        <f aca="false">L531+K531</f>
        <v>0.5</v>
      </c>
      <c r="N531" s="22" t="str">
        <f aca="false">IF(I531&gt;0,"Sí","No")</f>
        <v>No</v>
      </c>
      <c r="O531" s="22" t="str">
        <f aca="false">IF(J531&gt;0,"Sí","No")</f>
        <v>No</v>
      </c>
      <c r="P531" s="22" t="str">
        <f aca="false">IF(K531&gt;0,"Sí","No")</f>
        <v>Sí</v>
      </c>
      <c r="Q531" s="22" t="str">
        <f aca="false">IF(OR(I531&gt;0,J531&gt;0),"Sí","No")</f>
        <v>No</v>
      </c>
      <c r="R531" s="27"/>
      <c r="S531" s="27"/>
      <c r="T531" s="27"/>
      <c r="U531" s="27"/>
      <c r="V531" s="27"/>
      <c r="W531" s="12" t="str">
        <f aca="false">IF(AND(I531&gt;0,R531&gt;0),(S531-R531)/R531,"")</f>
        <v/>
      </c>
      <c r="X531" s="12" t="str">
        <f aca="false">IF(AND(J531&gt;0,T531&gt;0),(U531-T531)/T531,"")</f>
        <v/>
      </c>
      <c r="Y531" s="12" t="str">
        <f aca="false">IF(AND(K531&gt;0,V531&gt;0),(V531-Resumen!$B$7)/Resumen!$B$7,"")</f>
        <v/>
      </c>
      <c r="Z531" s="28" t="str">
        <f aca="false">IF(AND(K531&gt;0,I531&gt;0,V531&gt;0,S531&gt;0),V531-S531,"")</f>
        <v/>
      </c>
      <c r="AA531" s="12" t="str">
        <f aca="false">IF(Z531&lt;&gt;"",Z531/S531,"")</f>
        <v/>
      </c>
      <c r="AB531" s="28" t="str">
        <f aca="false">IF(AND(K531&gt;0,J531&gt;0,V531&gt;0,U531&gt;0),V531-U531,"")</f>
        <v/>
      </c>
      <c r="AC531" s="12" t="str">
        <f aca="false">IF(AB531&lt;&gt;"",AB531/U531,"")</f>
        <v/>
      </c>
      <c r="AD531" s="27" t="n">
        <v>0</v>
      </c>
      <c r="AE531" s="27" t="n">
        <v>0</v>
      </c>
      <c r="AF531" s="27" t="n">
        <v>0</v>
      </c>
      <c r="AG531" s="28" t="n">
        <f aca="false">AD531+AE531+AF531</f>
        <v>0</v>
      </c>
      <c r="AH531" s="12" t="str">
        <f aca="false">IF(AG531&gt;0,AD531/AG531,"")</f>
        <v/>
      </c>
      <c r="AI531" s="27" t="n">
        <v>0</v>
      </c>
      <c r="AJ531" s="27" t="n">
        <v>0</v>
      </c>
      <c r="AK531" s="27" t="n">
        <v>0</v>
      </c>
      <c r="AL531" s="22" t="str">
        <f aca="false">IF(OR(AJ531&gt;0,AK531&gt;0),"Sí","No")</f>
        <v>No</v>
      </c>
      <c r="AM531" s="6"/>
      <c r="AN531" s="6"/>
      <c r="AO531" s="12" t="n">
        <f aca="false">IF(M531&gt;0,K531/M531,"")</f>
        <v>1</v>
      </c>
      <c r="AP531" s="22" t="str">
        <f aca="false">IF(M531&gt;=Resumen!$B$5,"Alto","Bajo")</f>
        <v>Bajo</v>
      </c>
      <c r="AQ531" s="22" t="str">
        <f aca="false">IF(AO531&gt;=Resumen!$B$28,"Alto","Bajo")</f>
        <v>Alto</v>
      </c>
      <c r="AR531" s="22" t="str">
        <f aca="false">AP531&amp;" Potencial / "&amp;AQ531&amp;" Share"</f>
        <v>Bajo Potencial / Alto Share</v>
      </c>
      <c r="AS531" s="22" t="str">
        <f aca="false">IF(Q531="Sí",IF(AO531&gt;=Resumen!$B$29,"Alto","Bajo"),"")</f>
        <v/>
      </c>
      <c r="AT531" s="22" t="str">
        <f aca="false">IF(AS531&lt;&gt;"",AP531&amp;" Potencial / "&amp;AS531&amp;" Share","")</f>
        <v/>
      </c>
      <c r="AU531" s="22" t="str">
        <f aca="false">IF(AH531="","Sin dato",IF(AH531-AO531&gt;Resumen!$B$6,"Sobre-exhibido",IF(AO531-AH531&gt;Resumen!$B$6,"Sub-exhibido","En línea")))</f>
        <v>Sin dato</v>
      </c>
      <c r="AV531" s="22" t="str">
        <f aca="false">IF(AT531="","",IF(AT531="Alto Potencial / Bajo Share",1,IF(AT531="Alto Potencial / Alto Share",2,IF(AT531="Bajo Potencial / Alto Share",3,4))))</f>
        <v/>
      </c>
      <c r="AW531" s="22" t="str">
        <f aca="false">IF(Q531="No","Sin competencia directa",IF(AV531=1,"1 - Foco Conquista (Alto Pot / Bajo Share)",IF(AV531=2,"2 - Foco Defensa (Alto Pot / Alto Share)",IF(AV531=3,"3 - Monitoreo (Bajo Pot / Alto Share)","4 - Baja Prioridad (Bajo Pot / Bajo Share)"))))</f>
        <v>Sin competencia directa</v>
      </c>
      <c r="AX531" s="12" t="str">
        <f aca="false">IF(OR(IFERROR(AND(W531&lt;&gt;"",Y531&lt;&gt;"",Y531-W531&gt;Resumen!$B$8),FALSE()),IFERROR(AND(X531&lt;&gt;"",Y531&lt;&gt;"",Y531-X531&gt;Resumen!$B$8),FALSE())),MAX(IF(IFERROR(AND(W531&lt;&gt;"",Y531&lt;&gt;"",Y531-W531&gt;Resumen!$B$8),FALSE()),Y531-W531,0),IF(IFERROR(AND(X531&lt;&gt;"",Y531&lt;&gt;"",Y531-X531&gt;Resumen!$B$8),FALSE()),Y531-X531,0)),"")</f>
        <v/>
      </c>
      <c r="AY531" s="22" t="str">
        <f aca="false">IF(OR(IFERROR(AND(W531&lt;&gt;"",Y531&lt;&gt;"",Y531-W531&gt;Resumen!$B$8),FALSE()),IFERROR(AND(X531&lt;&gt;"",Y531&lt;&gt;"",Y531-X531&gt;Resumen!$B$8),FALSE())),TRIM("Lays tiene mayor markup que "&amp;IF(IFERROR(AND(W531&lt;&gt;"",Y531&lt;&gt;"",Y531-W531&gt;Resumen!$B$8),FALSE()),"Quento ","")&amp;IF(IFERROR(AND(X531&lt;&gt;"",Y531&lt;&gt;"",Y531-X531&gt;Resumen!$B$8),FALSE()),"Julicroc ","")&amp;"en este PDV"),"")</f>
        <v/>
      </c>
      <c r="AZ531" s="22" t="str">
        <f aca="false">IF(COUNTIF('Plan Pehuamar - Lista'!$A$2:$A$167,A531)&gt;0,"Sí","No")</f>
        <v>No</v>
      </c>
      <c r="BA531" s="22" t="str">
        <f aca="false">IF(COUNTIF('Plan Combo 9+1'!$A$2:$A$226,A531)&gt;0,"Sí","No")</f>
        <v>No</v>
      </c>
      <c r="BB531" s="22" t="str">
        <f aca="false">IF(AH531="","No",IF(BA531="Sí",IF((AO531-AH531)&gt;Resumen!$B$6,"Sí","No"),IF((AO531-AH531)&gt;=Resumen!$B$132,"Sí","No")))</f>
        <v>No</v>
      </c>
      <c r="BC531" s="22" t="str">
        <f aca="false">IF(AND(N531="Sí",AL531="Sí",AI531=0),"Sí","No")</f>
        <v>No</v>
      </c>
      <c r="BD531" s="22" t="str">
        <f aca="false">IF(COUNTIF('Plan 9+1 (con Pehuamar)'!$A$2:$A$227,A531)&gt;0,"Sí","No")</f>
        <v>No</v>
      </c>
    </row>
    <row r="532" customFormat="false" ht="15" hidden="false" customHeight="true" outlineLevel="0" collapsed="false">
      <c r="A532" s="6" t="n">
        <v>401404</v>
      </c>
      <c r="B532" s="6" t="n">
        <v>3</v>
      </c>
      <c r="C532" s="6" t="n">
        <v>303</v>
      </c>
      <c r="D532" s="6" t="s">
        <v>315</v>
      </c>
      <c r="E532" s="6" t="s">
        <v>740</v>
      </c>
      <c r="F532" s="6" t="s">
        <v>201</v>
      </c>
      <c r="G532" s="6" t="s">
        <v>129</v>
      </c>
      <c r="H532" s="6" t="s">
        <v>197</v>
      </c>
      <c r="I532" s="27" t="n">
        <v>25</v>
      </c>
      <c r="J532" s="27" t="n">
        <v>15</v>
      </c>
      <c r="K532" s="27" t="n">
        <v>45</v>
      </c>
      <c r="L532" s="28" t="n">
        <f aca="false">I532+J532</f>
        <v>40</v>
      </c>
      <c r="M532" s="28" t="n">
        <f aca="false">L532+K532</f>
        <v>85</v>
      </c>
      <c r="N532" s="22" t="str">
        <f aca="false">IF(I532&gt;0,"Sí","No")</f>
        <v>Sí</v>
      </c>
      <c r="O532" s="22" t="str">
        <f aca="false">IF(J532&gt;0,"Sí","No")</f>
        <v>Sí</v>
      </c>
      <c r="P532" s="22" t="str">
        <f aca="false">IF(K532&gt;0,"Sí","No")</f>
        <v>Sí</v>
      </c>
      <c r="Q532" s="22" t="str">
        <f aca="false">IF(OR(I532&gt;0,J532&gt;0),"Sí","No")</f>
        <v>Sí</v>
      </c>
      <c r="R532" s="27" t="n">
        <v>1750</v>
      </c>
      <c r="S532" s="27" t="n">
        <v>2600</v>
      </c>
      <c r="T532" s="27" t="n">
        <v>1300</v>
      </c>
      <c r="U532" s="27" t="n">
        <v>2000</v>
      </c>
      <c r="V532" s="27" t="n">
        <v>3300</v>
      </c>
      <c r="W532" s="12" t="n">
        <f aca="false">IF(AND(I532&gt;0,R532&gt;0),(S532-R532)/R532,"")</f>
        <v>0.485714285714286</v>
      </c>
      <c r="X532" s="12" t="n">
        <f aca="false">IF(AND(J532&gt;0,T532&gt;0),(U532-T532)/T532,"")</f>
        <v>0.538461538461538</v>
      </c>
      <c r="Y532" s="12" t="n">
        <f aca="false">IF(AND(K532&gt;0,V532&gt;0),(V532-Resumen!$B$7)/Resumen!$B$7,"")</f>
        <v>0.32</v>
      </c>
      <c r="Z532" s="28" t="n">
        <f aca="false">IF(AND(K532&gt;0,I532&gt;0,V532&gt;0,S532&gt;0),V532-S532,"")</f>
        <v>700</v>
      </c>
      <c r="AA532" s="12" t="n">
        <f aca="false">IF(Z532&lt;&gt;"",Z532/S532,"")</f>
        <v>0.269230769230769</v>
      </c>
      <c r="AB532" s="28" t="n">
        <f aca="false">IF(AND(K532&gt;0,J532&gt;0,V532&gt;0,U532&gt;0),V532-U532,"")</f>
        <v>1300</v>
      </c>
      <c r="AC532" s="12" t="n">
        <f aca="false">IF(AB532&lt;&gt;"",AB532/U532,"")</f>
        <v>0.65</v>
      </c>
      <c r="AD532" s="27" t="n">
        <v>0</v>
      </c>
      <c r="AE532" s="27" t="n">
        <v>3</v>
      </c>
      <c r="AF532" s="27" t="n">
        <v>0</v>
      </c>
      <c r="AG532" s="28" t="n">
        <f aca="false">AD532+AE532+AF532</f>
        <v>3</v>
      </c>
      <c r="AH532" s="12" t="n">
        <f aca="false">IF(AG532&gt;0,AD532/AG532,"")</f>
        <v>0</v>
      </c>
      <c r="AI532" s="27" t="n">
        <v>1</v>
      </c>
      <c r="AJ532" s="27" t="n">
        <v>1</v>
      </c>
      <c r="AK532" s="27" t="n">
        <v>0</v>
      </c>
      <c r="AL532" s="22" t="str">
        <f aca="false">IF(OR(AJ532&gt;0,AK532&gt;0),"Sí","No")</f>
        <v>Sí</v>
      </c>
      <c r="AM532" s="6" t="s">
        <v>397</v>
      </c>
      <c r="AN532" s="6" t="s">
        <v>397</v>
      </c>
      <c r="AO532" s="12" t="n">
        <f aca="false">IF(M532&gt;0,K532/M532,"")</f>
        <v>0.529411764705882</v>
      </c>
      <c r="AP532" s="22" t="str">
        <f aca="false">IF(M532&gt;=Resumen!$B$5,"Alto","Bajo")</f>
        <v>Alto</v>
      </c>
      <c r="AQ532" s="22" t="str">
        <f aca="false">IF(AO532&gt;=Resumen!$B$28,"Alto","Bajo")</f>
        <v>Alto</v>
      </c>
      <c r="AR532" s="22" t="str">
        <f aca="false">AP532&amp;" Potencial / "&amp;AQ532&amp;" Share"</f>
        <v>Alto Potencial / Alto Share</v>
      </c>
      <c r="AS532" s="22" t="str">
        <f aca="false">IF(Q532="Sí",IF(AO532&gt;=Resumen!$B$29,"Alto","Bajo"),"")</f>
        <v>Alto</v>
      </c>
      <c r="AT532" s="22" t="str">
        <f aca="false">IF(AS532&lt;&gt;"",AP532&amp;" Potencial / "&amp;AS532&amp;" Share","")</f>
        <v>Alto Potencial / Alto Share</v>
      </c>
      <c r="AU532" s="22" t="str">
        <f aca="false">IF(AH532="","Sin dato",IF(AH532-AO532&gt;Resumen!$B$6,"Sobre-exhibido",IF(AO532-AH532&gt;Resumen!$B$6,"Sub-exhibido","En línea")))</f>
        <v>Sub-exhibido</v>
      </c>
      <c r="AV532" s="22" t="n">
        <f aca="false">IF(AT532="","",IF(AT532="Alto Potencial / Bajo Share",1,IF(AT532="Alto Potencial / Alto Share",2,IF(AT532="Bajo Potencial / Alto Share",3,4))))</f>
        <v>2</v>
      </c>
      <c r="AW532" s="22" t="str">
        <f aca="false">IF(Q532="No","Sin competencia directa",IF(AV532=1,"1 - Foco Conquista (Alto Pot / Bajo Share)",IF(AV532=2,"2 - Foco Defensa (Alto Pot / Alto Share)",IF(AV532=3,"3 - Monitoreo (Bajo Pot / Alto Share)","4 - Baja Prioridad (Bajo Pot / Bajo Share)"))))</f>
        <v>2 - Foco Defensa (Alto Pot / Alto Share)</v>
      </c>
      <c r="AX532" s="12" t="str">
        <f aca="false">IF(OR(IFERROR(AND(W532&lt;&gt;"",Y532&lt;&gt;"",Y532-W532&gt;Resumen!$B$8),FALSE()),IFERROR(AND(X532&lt;&gt;"",Y532&lt;&gt;"",Y532-X532&gt;Resumen!$B$8),FALSE())),MAX(IF(IFERROR(AND(W532&lt;&gt;"",Y532&lt;&gt;"",Y532-W532&gt;Resumen!$B$8),FALSE()),Y532-W532,0),IF(IFERROR(AND(X532&lt;&gt;"",Y532&lt;&gt;"",Y532-X532&gt;Resumen!$B$8),FALSE()),Y532-X532,0)),"")</f>
        <v/>
      </c>
      <c r="AY532" s="22" t="str">
        <f aca="false">IF(OR(IFERROR(AND(W532&lt;&gt;"",Y532&lt;&gt;"",Y532-W532&gt;Resumen!$B$8),FALSE()),IFERROR(AND(X532&lt;&gt;"",Y532&lt;&gt;"",Y532-X532&gt;Resumen!$B$8),FALSE())),TRIM("Lays tiene mayor markup que "&amp;IF(IFERROR(AND(W532&lt;&gt;"",Y532&lt;&gt;"",Y532-W532&gt;Resumen!$B$8),FALSE()),"Quento ","")&amp;IF(IFERROR(AND(X532&lt;&gt;"",Y532&lt;&gt;"",Y532-X532&gt;Resumen!$B$8),FALSE()),"Julicroc ","")&amp;"en este PDV"),"")</f>
        <v/>
      </c>
      <c r="AZ532" s="22" t="str">
        <f aca="false">IF(COUNTIF('Plan Pehuamar - Lista'!$A$2:$A$167,A532)&gt;0,"Sí","No")</f>
        <v>No</v>
      </c>
      <c r="BA532" s="22" t="str">
        <f aca="false">IF(COUNTIF('Plan Combo 9+1'!$A$2:$A$226,A532)&gt;0,"Sí","No")</f>
        <v>No</v>
      </c>
      <c r="BB532" s="22" t="str">
        <f aca="false">IF(AH532="","No",IF(BA532="Sí",IF((AO532-AH532)&gt;Resumen!$B$6,"Sí","No"),IF((AO532-AH532)&gt;=Resumen!$B$132,"Sí","No")))</f>
        <v>Sí</v>
      </c>
      <c r="BC532" s="22" t="str">
        <f aca="false">IF(AND(N532="Sí",AL532="Sí",AI532=0),"Sí","No")</f>
        <v>No</v>
      </c>
      <c r="BD532" s="22" t="str">
        <f aca="false">IF(COUNTIF('Plan 9+1 (con Pehuamar)'!$A$2:$A$227,A532)&gt;0,"Sí","No")</f>
        <v>No</v>
      </c>
    </row>
    <row r="533" customFormat="false" ht="15" hidden="false" customHeight="true" outlineLevel="0" collapsed="false">
      <c r="A533" s="6" t="n">
        <v>401438</v>
      </c>
      <c r="B533" s="6" t="n">
        <v>3</v>
      </c>
      <c r="C533" s="6" t="n">
        <v>303</v>
      </c>
      <c r="D533" s="6" t="s">
        <v>315</v>
      </c>
      <c r="E533" s="6" t="s">
        <v>741</v>
      </c>
      <c r="F533" s="6" t="s">
        <v>201</v>
      </c>
      <c r="G533" s="6" t="s">
        <v>129</v>
      </c>
      <c r="H533" s="6" t="s">
        <v>197</v>
      </c>
      <c r="I533" s="27" t="n">
        <v>15</v>
      </c>
      <c r="J533" s="27" t="n">
        <v>0</v>
      </c>
      <c r="K533" s="27" t="n">
        <v>35</v>
      </c>
      <c r="L533" s="28" t="n">
        <f aca="false">I533+J533</f>
        <v>15</v>
      </c>
      <c r="M533" s="28" t="n">
        <f aca="false">L533+K533</f>
        <v>50</v>
      </c>
      <c r="N533" s="22" t="str">
        <f aca="false">IF(I533&gt;0,"Sí","No")</f>
        <v>Sí</v>
      </c>
      <c r="O533" s="22" t="str">
        <f aca="false">IF(J533&gt;0,"Sí","No")</f>
        <v>No</v>
      </c>
      <c r="P533" s="22" t="str">
        <f aca="false">IF(K533&gt;0,"Sí","No")</f>
        <v>Sí</v>
      </c>
      <c r="Q533" s="22" t="str">
        <f aca="false">IF(OR(I533&gt;0,J533&gt;0),"Sí","No")</f>
        <v>Sí</v>
      </c>
      <c r="R533" s="27" t="n">
        <v>1750</v>
      </c>
      <c r="S533" s="27" t="n">
        <v>2300</v>
      </c>
      <c r="T533" s="27"/>
      <c r="U533" s="27"/>
      <c r="V533" s="27" t="n">
        <v>3300</v>
      </c>
      <c r="W533" s="12" t="n">
        <f aca="false">IF(AND(I533&gt;0,R533&gt;0),(S533-R533)/R533,"")</f>
        <v>0.314285714285714</v>
      </c>
      <c r="X533" s="12" t="str">
        <f aca="false">IF(AND(J533&gt;0,T533&gt;0),(U533-T533)/T533,"")</f>
        <v/>
      </c>
      <c r="Y533" s="12" t="n">
        <f aca="false">IF(AND(K533&gt;0,V533&gt;0),(V533-Resumen!$B$7)/Resumen!$B$7,"")</f>
        <v>0.32</v>
      </c>
      <c r="Z533" s="28" t="n">
        <f aca="false">IF(AND(K533&gt;0,I533&gt;0,V533&gt;0,S533&gt;0),V533-S533,"")</f>
        <v>1000</v>
      </c>
      <c r="AA533" s="12" t="n">
        <f aca="false">IF(Z533&lt;&gt;"",Z533/S533,"")</f>
        <v>0.434782608695652</v>
      </c>
      <c r="AB533" s="28" t="str">
        <f aca="false">IF(AND(K533&gt;0,J533&gt;0,V533&gt;0,U533&gt;0),V533-U533,"")</f>
        <v/>
      </c>
      <c r="AC533" s="12" t="str">
        <f aca="false">IF(AB533&lt;&gt;"",AB533/U533,"")</f>
        <v/>
      </c>
      <c r="AD533" s="27" t="n">
        <v>15</v>
      </c>
      <c r="AE533" s="27" t="n">
        <v>10</v>
      </c>
      <c r="AF533" s="27" t="n">
        <v>0</v>
      </c>
      <c r="AG533" s="28" t="n">
        <f aca="false">AD533+AE533+AF533</f>
        <v>25</v>
      </c>
      <c r="AH533" s="12" t="n">
        <f aca="false">IF(AG533&gt;0,AD533/AG533,"")</f>
        <v>0.6</v>
      </c>
      <c r="AI533" s="27" t="n">
        <v>1</v>
      </c>
      <c r="AJ533" s="27" t="n">
        <v>0</v>
      </c>
      <c r="AK533" s="27" t="n">
        <v>0</v>
      </c>
      <c r="AL533" s="22" t="str">
        <f aca="false">IF(OR(AJ533&gt;0,AK533&gt;0),"Sí","No")</f>
        <v>No</v>
      </c>
      <c r="AM533" s="6" t="s">
        <v>397</v>
      </c>
      <c r="AN533" s="6"/>
      <c r="AO533" s="12" t="n">
        <f aca="false">IF(M533&gt;0,K533/M533,"")</f>
        <v>0.7</v>
      </c>
      <c r="AP533" s="22" t="str">
        <f aca="false">IF(M533&gt;=Resumen!$B$5,"Alto","Bajo")</f>
        <v>Alto</v>
      </c>
      <c r="AQ533" s="22" t="str">
        <f aca="false">IF(AO533&gt;=Resumen!$B$28,"Alto","Bajo")</f>
        <v>Alto</v>
      </c>
      <c r="AR533" s="22" t="str">
        <f aca="false">AP533&amp;" Potencial / "&amp;AQ533&amp;" Share"</f>
        <v>Alto Potencial / Alto Share</v>
      </c>
      <c r="AS533" s="22" t="str">
        <f aca="false">IF(Q533="Sí",IF(AO533&gt;=Resumen!$B$29,"Alto","Bajo"),"")</f>
        <v>Alto</v>
      </c>
      <c r="AT533" s="22" t="str">
        <f aca="false">IF(AS533&lt;&gt;"",AP533&amp;" Potencial / "&amp;AS533&amp;" Share","")</f>
        <v>Alto Potencial / Alto Share</v>
      </c>
      <c r="AU533" s="22" t="str">
        <f aca="false">IF(AH533="","Sin dato",IF(AH533-AO533&gt;Resumen!$B$6,"Sobre-exhibido",IF(AO533-AH533&gt;Resumen!$B$6,"Sub-exhibido","En línea")))</f>
        <v>Sub-exhibido</v>
      </c>
      <c r="AV533" s="22" t="n">
        <f aca="false">IF(AT533="","",IF(AT533="Alto Potencial / Bajo Share",1,IF(AT533="Alto Potencial / Alto Share",2,IF(AT533="Bajo Potencial / Alto Share",3,4))))</f>
        <v>2</v>
      </c>
      <c r="AW533" s="22" t="str">
        <f aca="false">IF(Q533="No","Sin competencia directa",IF(AV533=1,"1 - Foco Conquista (Alto Pot / Bajo Share)",IF(AV533=2,"2 - Foco Defensa (Alto Pot / Alto Share)",IF(AV533=3,"3 - Monitoreo (Bajo Pot / Alto Share)","4 - Baja Prioridad (Bajo Pot / Bajo Share)"))))</f>
        <v>2 - Foco Defensa (Alto Pot / Alto Share)</v>
      </c>
      <c r="AX533" s="12" t="str">
        <f aca="false">IF(OR(IFERROR(AND(W533&lt;&gt;"",Y533&lt;&gt;"",Y533-W533&gt;Resumen!$B$8),FALSE()),IFERROR(AND(X533&lt;&gt;"",Y533&lt;&gt;"",Y533-X533&gt;Resumen!$B$8),FALSE())),MAX(IF(IFERROR(AND(W533&lt;&gt;"",Y533&lt;&gt;"",Y533-W533&gt;Resumen!$B$8),FALSE()),Y533-W533,0),IF(IFERROR(AND(X533&lt;&gt;"",Y533&lt;&gt;"",Y533-X533&gt;Resumen!$B$8),FALSE()),Y533-X533,0)),"")</f>
        <v/>
      </c>
      <c r="AY533" s="22" t="str">
        <f aca="false">IF(OR(IFERROR(AND(W533&lt;&gt;"",Y533&lt;&gt;"",Y533-W533&gt;Resumen!$B$8),FALSE()),IFERROR(AND(X533&lt;&gt;"",Y533&lt;&gt;"",Y533-X533&gt;Resumen!$B$8),FALSE())),TRIM("Lays tiene mayor markup que "&amp;IF(IFERROR(AND(W533&lt;&gt;"",Y533&lt;&gt;"",Y533-W533&gt;Resumen!$B$8),FALSE()),"Quento ","")&amp;IF(IFERROR(AND(X533&lt;&gt;"",Y533&lt;&gt;"",Y533-X533&gt;Resumen!$B$8),FALSE()),"Julicroc ","")&amp;"en este PDV"),"")</f>
        <v/>
      </c>
      <c r="AZ533" s="22" t="str">
        <f aca="false">IF(COUNTIF('Plan Pehuamar - Lista'!$A$2:$A$167,A533)&gt;0,"Sí","No")</f>
        <v>No</v>
      </c>
      <c r="BA533" s="22" t="str">
        <f aca="false">IF(COUNTIF('Plan Combo 9+1'!$A$2:$A$226,A533)&gt;0,"Sí","No")</f>
        <v>No</v>
      </c>
      <c r="BB533" s="22" t="str">
        <f aca="false">IF(AH533="","No",IF(BA533="Sí",IF((AO533-AH533)&gt;Resumen!$B$6,"Sí","No"),IF((AO533-AH533)&gt;=Resumen!$B$132,"Sí","No")))</f>
        <v>No</v>
      </c>
      <c r="BC533" s="22" t="str">
        <f aca="false">IF(AND(N533="Sí",AL533="Sí",AI533=0),"Sí","No")</f>
        <v>No</v>
      </c>
      <c r="BD533" s="22" t="str">
        <f aca="false">IF(COUNTIF('Plan 9+1 (con Pehuamar)'!$A$2:$A$227,A533)&gt;0,"Sí","No")</f>
        <v>No</v>
      </c>
    </row>
    <row r="534" customFormat="false" ht="15" hidden="false" customHeight="true" outlineLevel="0" collapsed="false">
      <c r="A534" s="6" t="n">
        <v>401440</v>
      </c>
      <c r="B534" s="6" t="n">
        <v>3</v>
      </c>
      <c r="C534" s="6" t="n">
        <v>303</v>
      </c>
      <c r="D534" s="6" t="s">
        <v>315</v>
      </c>
      <c r="E534" s="6" t="s">
        <v>742</v>
      </c>
      <c r="F534" s="6" t="s">
        <v>196</v>
      </c>
      <c r="G534" s="6" t="s">
        <v>129</v>
      </c>
      <c r="H534" s="6" t="s">
        <v>197</v>
      </c>
      <c r="I534" s="27" t="n">
        <v>0</v>
      </c>
      <c r="J534" s="27" t="n">
        <v>0</v>
      </c>
      <c r="K534" s="27" t="n">
        <v>0.6</v>
      </c>
      <c r="L534" s="28" t="n">
        <f aca="false">I534+J534</f>
        <v>0</v>
      </c>
      <c r="M534" s="28" t="n">
        <f aca="false">L534+K534</f>
        <v>0.6</v>
      </c>
      <c r="N534" s="22" t="str">
        <f aca="false">IF(I534&gt;0,"Sí","No")</f>
        <v>No</v>
      </c>
      <c r="O534" s="22" t="str">
        <f aca="false">IF(J534&gt;0,"Sí","No")</f>
        <v>No</v>
      </c>
      <c r="P534" s="22" t="str">
        <f aca="false">IF(K534&gt;0,"Sí","No")</f>
        <v>Sí</v>
      </c>
      <c r="Q534" s="22" t="str">
        <f aca="false">IF(OR(I534&gt;0,J534&gt;0),"Sí","No")</f>
        <v>No</v>
      </c>
      <c r="R534" s="27"/>
      <c r="S534" s="27"/>
      <c r="T534" s="27"/>
      <c r="U534" s="27"/>
      <c r="V534" s="27"/>
      <c r="W534" s="12" t="str">
        <f aca="false">IF(AND(I534&gt;0,R534&gt;0),(S534-R534)/R534,"")</f>
        <v/>
      </c>
      <c r="X534" s="12" t="str">
        <f aca="false">IF(AND(J534&gt;0,T534&gt;0),(U534-T534)/T534,"")</f>
        <v/>
      </c>
      <c r="Y534" s="12" t="str">
        <f aca="false">IF(AND(K534&gt;0,V534&gt;0),(V534-Resumen!$B$7)/Resumen!$B$7,"")</f>
        <v/>
      </c>
      <c r="Z534" s="28" t="str">
        <f aca="false">IF(AND(K534&gt;0,I534&gt;0,V534&gt;0,S534&gt;0),V534-S534,"")</f>
        <v/>
      </c>
      <c r="AA534" s="12" t="str">
        <f aca="false">IF(Z534&lt;&gt;"",Z534/S534,"")</f>
        <v/>
      </c>
      <c r="AB534" s="28" t="str">
        <f aca="false">IF(AND(K534&gt;0,J534&gt;0,V534&gt;0,U534&gt;0),V534-U534,"")</f>
        <v/>
      </c>
      <c r="AC534" s="12" t="str">
        <f aca="false">IF(AB534&lt;&gt;"",AB534/U534,"")</f>
        <v/>
      </c>
      <c r="AD534" s="27" t="n">
        <v>0</v>
      </c>
      <c r="AE534" s="27" t="n">
        <v>0</v>
      </c>
      <c r="AF534" s="27" t="n">
        <v>0</v>
      </c>
      <c r="AG534" s="28" t="n">
        <f aca="false">AD534+AE534+AF534</f>
        <v>0</v>
      </c>
      <c r="AH534" s="12" t="str">
        <f aca="false">IF(AG534&gt;0,AD534/AG534,"")</f>
        <v/>
      </c>
      <c r="AI534" s="27" t="n">
        <v>0</v>
      </c>
      <c r="AJ534" s="27" t="n">
        <v>0</v>
      </c>
      <c r="AK534" s="27" t="n">
        <v>0</v>
      </c>
      <c r="AL534" s="22" t="str">
        <f aca="false">IF(OR(AJ534&gt;0,AK534&gt;0),"Sí","No")</f>
        <v>No</v>
      </c>
      <c r="AM534" s="6"/>
      <c r="AN534" s="6"/>
      <c r="AO534" s="12" t="n">
        <f aca="false">IF(M534&gt;0,K534/M534,"")</f>
        <v>1</v>
      </c>
      <c r="AP534" s="22" t="str">
        <f aca="false">IF(M534&gt;=Resumen!$B$5,"Alto","Bajo")</f>
        <v>Bajo</v>
      </c>
      <c r="AQ534" s="22" t="str">
        <f aca="false">IF(AO534&gt;=Resumen!$B$28,"Alto","Bajo")</f>
        <v>Alto</v>
      </c>
      <c r="AR534" s="22" t="str">
        <f aca="false">AP534&amp;" Potencial / "&amp;AQ534&amp;" Share"</f>
        <v>Bajo Potencial / Alto Share</v>
      </c>
      <c r="AS534" s="22" t="str">
        <f aca="false">IF(Q534="Sí",IF(AO534&gt;=Resumen!$B$29,"Alto","Bajo"),"")</f>
        <v/>
      </c>
      <c r="AT534" s="22" t="str">
        <f aca="false">IF(AS534&lt;&gt;"",AP534&amp;" Potencial / "&amp;AS534&amp;" Share","")</f>
        <v/>
      </c>
      <c r="AU534" s="22" t="str">
        <f aca="false">IF(AH534="","Sin dato",IF(AH534-AO534&gt;Resumen!$B$6,"Sobre-exhibido",IF(AO534-AH534&gt;Resumen!$B$6,"Sub-exhibido","En línea")))</f>
        <v>Sin dato</v>
      </c>
      <c r="AV534" s="22" t="str">
        <f aca="false">IF(AT534="","",IF(AT534="Alto Potencial / Bajo Share",1,IF(AT534="Alto Potencial / Alto Share",2,IF(AT534="Bajo Potencial / Alto Share",3,4))))</f>
        <v/>
      </c>
      <c r="AW534" s="22" t="str">
        <f aca="false">IF(Q534="No","Sin competencia directa",IF(AV534=1,"1 - Foco Conquista (Alto Pot / Bajo Share)",IF(AV534=2,"2 - Foco Defensa (Alto Pot / Alto Share)",IF(AV534=3,"3 - Monitoreo (Bajo Pot / Alto Share)","4 - Baja Prioridad (Bajo Pot / Bajo Share)"))))</f>
        <v>Sin competencia directa</v>
      </c>
      <c r="AX534" s="12" t="str">
        <f aca="false">IF(OR(IFERROR(AND(W534&lt;&gt;"",Y534&lt;&gt;"",Y534-W534&gt;Resumen!$B$8),FALSE()),IFERROR(AND(X534&lt;&gt;"",Y534&lt;&gt;"",Y534-X534&gt;Resumen!$B$8),FALSE())),MAX(IF(IFERROR(AND(W534&lt;&gt;"",Y534&lt;&gt;"",Y534-W534&gt;Resumen!$B$8),FALSE()),Y534-W534,0),IF(IFERROR(AND(X534&lt;&gt;"",Y534&lt;&gt;"",Y534-X534&gt;Resumen!$B$8),FALSE()),Y534-X534,0)),"")</f>
        <v/>
      </c>
      <c r="AY534" s="22" t="str">
        <f aca="false">IF(OR(IFERROR(AND(W534&lt;&gt;"",Y534&lt;&gt;"",Y534-W534&gt;Resumen!$B$8),FALSE()),IFERROR(AND(X534&lt;&gt;"",Y534&lt;&gt;"",Y534-X534&gt;Resumen!$B$8),FALSE())),TRIM("Lays tiene mayor markup que "&amp;IF(IFERROR(AND(W534&lt;&gt;"",Y534&lt;&gt;"",Y534-W534&gt;Resumen!$B$8),FALSE()),"Quento ","")&amp;IF(IFERROR(AND(X534&lt;&gt;"",Y534&lt;&gt;"",Y534-X534&gt;Resumen!$B$8),FALSE()),"Julicroc ","")&amp;"en este PDV"),"")</f>
        <v/>
      </c>
      <c r="AZ534" s="22" t="str">
        <f aca="false">IF(COUNTIF('Plan Pehuamar - Lista'!$A$2:$A$167,A534)&gt;0,"Sí","No")</f>
        <v>No</v>
      </c>
      <c r="BA534" s="22" t="str">
        <f aca="false">IF(COUNTIF('Plan Combo 9+1'!$A$2:$A$226,A534)&gt;0,"Sí","No")</f>
        <v>No</v>
      </c>
      <c r="BB534" s="22" t="str">
        <f aca="false">IF(AH534="","No",IF(BA534="Sí",IF((AO534-AH534)&gt;Resumen!$B$6,"Sí","No"),IF((AO534-AH534)&gt;=Resumen!$B$132,"Sí","No")))</f>
        <v>No</v>
      </c>
      <c r="BC534" s="22" t="str">
        <f aca="false">IF(AND(N534="Sí",AL534="Sí",AI534=0),"Sí","No")</f>
        <v>No</v>
      </c>
      <c r="BD534" s="22" t="str">
        <f aca="false">IF(COUNTIF('Plan 9+1 (con Pehuamar)'!$A$2:$A$227,A534)&gt;0,"Sí","No")</f>
        <v>No</v>
      </c>
    </row>
    <row r="535" customFormat="false" ht="15" hidden="false" customHeight="true" outlineLevel="0" collapsed="false">
      <c r="A535" s="6" t="n">
        <v>401478</v>
      </c>
      <c r="B535" s="6" t="n">
        <v>3</v>
      </c>
      <c r="C535" s="6" t="n">
        <v>303</v>
      </c>
      <c r="D535" s="6" t="s">
        <v>315</v>
      </c>
      <c r="E535" s="6" t="s">
        <v>743</v>
      </c>
      <c r="F535" s="6" t="s">
        <v>196</v>
      </c>
      <c r="G535" s="6" t="s">
        <v>129</v>
      </c>
      <c r="H535" s="6" t="s">
        <v>197</v>
      </c>
      <c r="I535" s="27" t="n">
        <v>35</v>
      </c>
      <c r="J535" s="27" t="n">
        <v>25</v>
      </c>
      <c r="K535" s="27" t="n">
        <v>56</v>
      </c>
      <c r="L535" s="28" t="n">
        <f aca="false">I535+J535</f>
        <v>60</v>
      </c>
      <c r="M535" s="28" t="n">
        <f aca="false">L535+K535</f>
        <v>116</v>
      </c>
      <c r="N535" s="22" t="str">
        <f aca="false">IF(I535&gt;0,"Sí","No")</f>
        <v>Sí</v>
      </c>
      <c r="O535" s="22" t="str">
        <f aca="false">IF(J535&gt;0,"Sí","No")</f>
        <v>Sí</v>
      </c>
      <c r="P535" s="22" t="str">
        <f aca="false">IF(K535&gt;0,"Sí","No")</f>
        <v>Sí</v>
      </c>
      <c r="Q535" s="22" t="str">
        <f aca="false">IF(OR(I535&gt;0,J535&gt;0),"Sí","No")</f>
        <v>Sí</v>
      </c>
      <c r="R535" s="27" t="n">
        <v>1750</v>
      </c>
      <c r="S535" s="27" t="n">
        <v>2000</v>
      </c>
      <c r="T535" s="27" t="n">
        <v>1100</v>
      </c>
      <c r="U535" s="27" t="n">
        <v>2000</v>
      </c>
      <c r="V535" s="27" t="n">
        <v>3200</v>
      </c>
      <c r="W535" s="12" t="n">
        <f aca="false">IF(AND(I535&gt;0,R535&gt;0),(S535-R535)/R535,"")</f>
        <v>0.142857142857143</v>
      </c>
      <c r="X535" s="12" t="n">
        <f aca="false">IF(AND(J535&gt;0,T535&gt;0),(U535-T535)/T535,"")</f>
        <v>0.818181818181818</v>
      </c>
      <c r="Y535" s="12" t="n">
        <f aca="false">IF(AND(K535&gt;0,V535&gt;0),(V535-Resumen!$B$7)/Resumen!$B$7,"")</f>
        <v>0.28</v>
      </c>
      <c r="Z535" s="28" t="n">
        <f aca="false">IF(AND(K535&gt;0,I535&gt;0,V535&gt;0,S535&gt;0),V535-S535,"")</f>
        <v>1200</v>
      </c>
      <c r="AA535" s="12" t="n">
        <f aca="false">IF(Z535&lt;&gt;"",Z535/S535,"")</f>
        <v>0.6</v>
      </c>
      <c r="AB535" s="28" t="n">
        <f aca="false">IF(AND(K535&gt;0,J535&gt;0,V535&gt;0,U535&gt;0),V535-U535,"")</f>
        <v>1200</v>
      </c>
      <c r="AC535" s="12" t="n">
        <f aca="false">IF(AB535&lt;&gt;"",AB535/U535,"")</f>
        <v>0.6</v>
      </c>
      <c r="AD535" s="27" t="n">
        <v>20</v>
      </c>
      <c r="AE535" s="27" t="n">
        <v>10</v>
      </c>
      <c r="AF535" s="27" t="n">
        <v>10</v>
      </c>
      <c r="AG535" s="28" t="n">
        <f aca="false">AD535+AE535+AF535</f>
        <v>40</v>
      </c>
      <c r="AH535" s="12" t="n">
        <f aca="false">IF(AG535&gt;0,AD535/AG535,"")</f>
        <v>0.5</v>
      </c>
      <c r="AI535" s="27" t="n">
        <v>1</v>
      </c>
      <c r="AJ535" s="27" t="n">
        <v>1</v>
      </c>
      <c r="AK535" s="27" t="n">
        <v>0</v>
      </c>
      <c r="AL535" s="22" t="str">
        <f aca="false">IF(OR(AJ535&gt;0,AK535&gt;0),"Sí","No")</f>
        <v>Sí</v>
      </c>
      <c r="AM535" s="6" t="s">
        <v>397</v>
      </c>
      <c r="AN535" s="6" t="s">
        <v>397</v>
      </c>
      <c r="AO535" s="12" t="n">
        <f aca="false">IF(M535&gt;0,K535/M535,"")</f>
        <v>0.482758620689655</v>
      </c>
      <c r="AP535" s="22" t="str">
        <f aca="false">IF(M535&gt;=Resumen!$B$5,"Alto","Bajo")</f>
        <v>Alto</v>
      </c>
      <c r="AQ535" s="22" t="str">
        <f aca="false">IF(AO535&gt;=Resumen!$B$28,"Alto","Bajo")</f>
        <v>Alto</v>
      </c>
      <c r="AR535" s="22" t="str">
        <f aca="false">AP535&amp;" Potencial / "&amp;AQ535&amp;" Share"</f>
        <v>Alto Potencial / Alto Share</v>
      </c>
      <c r="AS535" s="22" t="str">
        <f aca="false">IF(Q535="Sí",IF(AO535&gt;=Resumen!$B$29,"Alto","Bajo"),"")</f>
        <v>Bajo</v>
      </c>
      <c r="AT535" s="22" t="str">
        <f aca="false">IF(AS535&lt;&gt;"",AP535&amp;" Potencial / "&amp;AS535&amp;" Share","")</f>
        <v>Alto Potencial / Bajo Share</v>
      </c>
      <c r="AU535" s="22" t="str">
        <f aca="false">IF(AH535="","Sin dato",IF(AH535-AO535&gt;Resumen!$B$6,"Sobre-exhibido",IF(AO535-AH535&gt;Resumen!$B$6,"Sub-exhibido","En línea")))</f>
        <v>En línea</v>
      </c>
      <c r="AV535" s="22" t="n">
        <f aca="false">IF(AT535="","",IF(AT535="Alto Potencial / Bajo Share",1,IF(AT535="Alto Potencial / Alto Share",2,IF(AT535="Bajo Potencial / Alto Share",3,4))))</f>
        <v>1</v>
      </c>
      <c r="AW535" s="22" t="str">
        <f aca="false">IF(Q535="No","Sin competencia directa",IF(AV535=1,"1 - Foco Conquista (Alto Pot / Bajo Share)",IF(AV535=2,"2 - Foco Defensa (Alto Pot / Alto Share)",IF(AV535=3,"3 - Monitoreo (Bajo Pot / Alto Share)","4 - Baja Prioridad (Bajo Pot / Bajo Share)"))))</f>
        <v>1 - Foco Conquista (Alto Pot / Bajo Share)</v>
      </c>
      <c r="AX535" s="12" t="n">
        <f aca="false">IF(OR(IFERROR(AND(W535&lt;&gt;"",Y535&lt;&gt;"",Y535-W535&gt;Resumen!$B$8),FALSE()),IFERROR(AND(X535&lt;&gt;"",Y535&lt;&gt;"",Y535-X535&gt;Resumen!$B$8),FALSE())),MAX(IF(IFERROR(AND(W535&lt;&gt;"",Y535&lt;&gt;"",Y535-W535&gt;Resumen!$B$8),FALSE()),Y535-W535,0),IF(IFERROR(AND(X535&lt;&gt;"",Y535&lt;&gt;"",Y535-X535&gt;Resumen!$B$8),FALSE()),Y535-X535,0)),"")</f>
        <v>0.137142857142857</v>
      </c>
      <c r="AY535" s="22" t="str">
        <f aca="false">IF(OR(IFERROR(AND(W535&lt;&gt;"",Y535&lt;&gt;"",Y535-W535&gt;Resumen!$B$8),FALSE()),IFERROR(AND(X535&lt;&gt;"",Y535&lt;&gt;"",Y535-X535&gt;Resumen!$B$8),FALSE())),TRIM("Lays tiene mayor markup que "&amp;IF(IFERROR(AND(W535&lt;&gt;"",Y535&lt;&gt;"",Y535-W535&gt;Resumen!$B$8),FALSE()),"Quento ","")&amp;IF(IFERROR(AND(X535&lt;&gt;"",Y535&lt;&gt;"",Y535-X535&gt;Resumen!$B$8),FALSE()),"Julicroc ","")&amp;"en este PDV"),"")</f>
        <v>Lays tiene mayor markup que Quento en este PDV</v>
      </c>
      <c r="AZ535" s="22" t="str">
        <f aca="false">IF(COUNTIF('Plan Pehuamar - Lista'!$A$2:$A$167,A535)&gt;0,"Sí","No")</f>
        <v>Sí</v>
      </c>
      <c r="BA535" s="22" t="str">
        <f aca="false">IF(COUNTIF('Plan Combo 9+1'!$A$2:$A$226,A535)&gt;0,"Sí","No")</f>
        <v>No</v>
      </c>
      <c r="BB535" s="22" t="str">
        <f aca="false">IF(AH535="","No",IF(BA535="Sí",IF((AO535-AH535)&gt;Resumen!$B$6,"Sí","No"),IF((AO535-AH535)&gt;=Resumen!$B$132,"Sí","No")))</f>
        <v>No</v>
      </c>
      <c r="BC535" s="22" t="str">
        <f aca="false">IF(AND(N535="Sí",AL535="Sí",AI535=0),"Sí","No")</f>
        <v>No</v>
      </c>
      <c r="BD535" s="22" t="str">
        <f aca="false">IF(COUNTIF('Plan 9+1 (con Pehuamar)'!$A$2:$A$227,A535)&gt;0,"Sí","No")</f>
        <v>No</v>
      </c>
    </row>
    <row r="536" customFormat="false" ht="15" hidden="false" customHeight="true" outlineLevel="0" collapsed="false">
      <c r="A536" s="6" t="n">
        <v>401495</v>
      </c>
      <c r="B536" s="6" t="n">
        <v>3</v>
      </c>
      <c r="C536" s="6" t="n">
        <v>303</v>
      </c>
      <c r="D536" s="6" t="s">
        <v>315</v>
      </c>
      <c r="E536" s="6" t="s">
        <v>744</v>
      </c>
      <c r="F536" s="6" t="s">
        <v>291</v>
      </c>
      <c r="G536" s="6" t="s">
        <v>129</v>
      </c>
      <c r="H536" s="6" t="s">
        <v>197</v>
      </c>
      <c r="I536" s="27" t="n">
        <v>0</v>
      </c>
      <c r="J536" s="27" t="n">
        <v>0</v>
      </c>
      <c r="K536" s="27" t="n">
        <v>0.6</v>
      </c>
      <c r="L536" s="28" t="n">
        <f aca="false">I536+J536</f>
        <v>0</v>
      </c>
      <c r="M536" s="28" t="n">
        <f aca="false">L536+K536</f>
        <v>0.6</v>
      </c>
      <c r="N536" s="22" t="str">
        <f aca="false">IF(I536&gt;0,"Sí","No")</f>
        <v>No</v>
      </c>
      <c r="O536" s="22" t="str">
        <f aca="false">IF(J536&gt;0,"Sí","No")</f>
        <v>No</v>
      </c>
      <c r="P536" s="22" t="str">
        <f aca="false">IF(K536&gt;0,"Sí","No")</f>
        <v>Sí</v>
      </c>
      <c r="Q536" s="22" t="str">
        <f aca="false">IF(OR(I536&gt;0,J536&gt;0),"Sí","No")</f>
        <v>No</v>
      </c>
      <c r="R536" s="27"/>
      <c r="S536" s="27"/>
      <c r="T536" s="27"/>
      <c r="U536" s="27"/>
      <c r="V536" s="27"/>
      <c r="W536" s="12" t="str">
        <f aca="false">IF(AND(I536&gt;0,R536&gt;0),(S536-R536)/R536,"")</f>
        <v/>
      </c>
      <c r="X536" s="12" t="str">
        <f aca="false">IF(AND(J536&gt;0,T536&gt;0),(U536-T536)/T536,"")</f>
        <v/>
      </c>
      <c r="Y536" s="12" t="str">
        <f aca="false">IF(AND(K536&gt;0,V536&gt;0),(V536-Resumen!$B$7)/Resumen!$B$7,"")</f>
        <v/>
      </c>
      <c r="Z536" s="28" t="str">
        <f aca="false">IF(AND(K536&gt;0,I536&gt;0,V536&gt;0,S536&gt;0),V536-S536,"")</f>
        <v/>
      </c>
      <c r="AA536" s="12" t="str">
        <f aca="false">IF(Z536&lt;&gt;"",Z536/S536,"")</f>
        <v/>
      </c>
      <c r="AB536" s="28" t="str">
        <f aca="false">IF(AND(K536&gt;0,J536&gt;0,V536&gt;0,U536&gt;0),V536-U536,"")</f>
        <v/>
      </c>
      <c r="AC536" s="12" t="str">
        <f aca="false">IF(AB536&lt;&gt;"",AB536/U536,"")</f>
        <v/>
      </c>
      <c r="AD536" s="27" t="n">
        <v>0</v>
      </c>
      <c r="AE536" s="27" t="n">
        <v>0</v>
      </c>
      <c r="AF536" s="27" t="n">
        <v>0</v>
      </c>
      <c r="AG536" s="28" t="n">
        <f aca="false">AD536+AE536+AF536</f>
        <v>0</v>
      </c>
      <c r="AH536" s="12" t="str">
        <f aca="false">IF(AG536&gt;0,AD536/AG536,"")</f>
        <v/>
      </c>
      <c r="AI536" s="27" t="n">
        <v>0</v>
      </c>
      <c r="AJ536" s="27" t="n">
        <v>0</v>
      </c>
      <c r="AK536" s="27" t="n">
        <v>0</v>
      </c>
      <c r="AL536" s="22" t="str">
        <f aca="false">IF(OR(AJ536&gt;0,AK536&gt;0),"Sí","No")</f>
        <v>No</v>
      </c>
      <c r="AM536" s="6"/>
      <c r="AN536" s="6"/>
      <c r="AO536" s="12" t="n">
        <f aca="false">IF(M536&gt;0,K536/M536,"")</f>
        <v>1</v>
      </c>
      <c r="AP536" s="22" t="str">
        <f aca="false">IF(M536&gt;=Resumen!$B$5,"Alto","Bajo")</f>
        <v>Bajo</v>
      </c>
      <c r="AQ536" s="22" t="str">
        <f aca="false">IF(AO536&gt;=Resumen!$B$28,"Alto","Bajo")</f>
        <v>Alto</v>
      </c>
      <c r="AR536" s="22" t="str">
        <f aca="false">AP536&amp;" Potencial / "&amp;AQ536&amp;" Share"</f>
        <v>Bajo Potencial / Alto Share</v>
      </c>
      <c r="AS536" s="22" t="str">
        <f aca="false">IF(Q536="Sí",IF(AO536&gt;=Resumen!$B$29,"Alto","Bajo"),"")</f>
        <v/>
      </c>
      <c r="AT536" s="22" t="str">
        <f aca="false">IF(AS536&lt;&gt;"",AP536&amp;" Potencial / "&amp;AS536&amp;" Share","")</f>
        <v/>
      </c>
      <c r="AU536" s="22" t="str">
        <f aca="false">IF(AH536="","Sin dato",IF(AH536-AO536&gt;Resumen!$B$6,"Sobre-exhibido",IF(AO536-AH536&gt;Resumen!$B$6,"Sub-exhibido","En línea")))</f>
        <v>Sin dato</v>
      </c>
      <c r="AV536" s="22" t="str">
        <f aca="false">IF(AT536="","",IF(AT536="Alto Potencial / Bajo Share",1,IF(AT536="Alto Potencial / Alto Share",2,IF(AT536="Bajo Potencial / Alto Share",3,4))))</f>
        <v/>
      </c>
      <c r="AW536" s="22" t="str">
        <f aca="false">IF(Q536="No","Sin competencia directa",IF(AV536=1,"1 - Foco Conquista (Alto Pot / Bajo Share)",IF(AV536=2,"2 - Foco Defensa (Alto Pot / Alto Share)",IF(AV536=3,"3 - Monitoreo (Bajo Pot / Alto Share)","4 - Baja Prioridad (Bajo Pot / Bajo Share)"))))</f>
        <v>Sin competencia directa</v>
      </c>
      <c r="AX536" s="12" t="str">
        <f aca="false">IF(OR(IFERROR(AND(W536&lt;&gt;"",Y536&lt;&gt;"",Y536-W536&gt;Resumen!$B$8),FALSE()),IFERROR(AND(X536&lt;&gt;"",Y536&lt;&gt;"",Y536-X536&gt;Resumen!$B$8),FALSE())),MAX(IF(IFERROR(AND(W536&lt;&gt;"",Y536&lt;&gt;"",Y536-W536&gt;Resumen!$B$8),FALSE()),Y536-W536,0),IF(IFERROR(AND(X536&lt;&gt;"",Y536&lt;&gt;"",Y536-X536&gt;Resumen!$B$8),FALSE()),Y536-X536,0)),"")</f>
        <v/>
      </c>
      <c r="AY536" s="22" t="str">
        <f aca="false">IF(OR(IFERROR(AND(W536&lt;&gt;"",Y536&lt;&gt;"",Y536-W536&gt;Resumen!$B$8),FALSE()),IFERROR(AND(X536&lt;&gt;"",Y536&lt;&gt;"",Y536-X536&gt;Resumen!$B$8),FALSE())),TRIM("Lays tiene mayor markup que "&amp;IF(IFERROR(AND(W536&lt;&gt;"",Y536&lt;&gt;"",Y536-W536&gt;Resumen!$B$8),FALSE()),"Quento ","")&amp;IF(IFERROR(AND(X536&lt;&gt;"",Y536&lt;&gt;"",Y536-X536&gt;Resumen!$B$8),FALSE()),"Julicroc ","")&amp;"en este PDV"),"")</f>
        <v/>
      </c>
      <c r="AZ536" s="22" t="str">
        <f aca="false">IF(COUNTIF('Plan Pehuamar - Lista'!$A$2:$A$167,A536)&gt;0,"Sí","No")</f>
        <v>No</v>
      </c>
      <c r="BA536" s="22" t="str">
        <f aca="false">IF(COUNTIF('Plan Combo 9+1'!$A$2:$A$226,A536)&gt;0,"Sí","No")</f>
        <v>No</v>
      </c>
      <c r="BB536" s="22" t="str">
        <f aca="false">IF(AH536="","No",IF(BA536="Sí",IF((AO536-AH536)&gt;Resumen!$B$6,"Sí","No"),IF((AO536-AH536)&gt;=Resumen!$B$132,"Sí","No")))</f>
        <v>No</v>
      </c>
      <c r="BC536" s="22" t="str">
        <f aca="false">IF(AND(N536="Sí",AL536="Sí",AI536=0),"Sí","No")</f>
        <v>No</v>
      </c>
      <c r="BD536" s="22" t="str">
        <f aca="false">IF(COUNTIF('Plan 9+1 (con Pehuamar)'!$A$2:$A$227,A536)&gt;0,"Sí","No")</f>
        <v>No</v>
      </c>
    </row>
    <row r="537" customFormat="false" ht="15" hidden="false" customHeight="true" outlineLevel="0" collapsed="false">
      <c r="A537" s="6" t="n">
        <v>401509</v>
      </c>
      <c r="B537" s="6" t="n">
        <v>3</v>
      </c>
      <c r="C537" s="6" t="n">
        <v>303</v>
      </c>
      <c r="D537" s="6" t="s">
        <v>315</v>
      </c>
      <c r="E537" s="6" t="s">
        <v>745</v>
      </c>
      <c r="F537" s="6" t="s">
        <v>201</v>
      </c>
      <c r="G537" s="6" t="s">
        <v>129</v>
      </c>
      <c r="H537" s="6" t="s">
        <v>197</v>
      </c>
      <c r="I537" s="27" t="n">
        <v>0</v>
      </c>
      <c r="J537" s="27" t="n">
        <v>0</v>
      </c>
      <c r="K537" s="27" t="n">
        <v>0.6</v>
      </c>
      <c r="L537" s="28" t="n">
        <f aca="false">I537+J537</f>
        <v>0</v>
      </c>
      <c r="M537" s="28" t="n">
        <f aca="false">L537+K537</f>
        <v>0.6</v>
      </c>
      <c r="N537" s="22" t="str">
        <f aca="false">IF(I537&gt;0,"Sí","No")</f>
        <v>No</v>
      </c>
      <c r="O537" s="22" t="str">
        <f aca="false">IF(J537&gt;0,"Sí","No")</f>
        <v>No</v>
      </c>
      <c r="P537" s="22" t="str">
        <f aca="false">IF(K537&gt;0,"Sí","No")</f>
        <v>Sí</v>
      </c>
      <c r="Q537" s="22" t="str">
        <f aca="false">IF(OR(I537&gt;0,J537&gt;0),"Sí","No")</f>
        <v>No</v>
      </c>
      <c r="R537" s="27"/>
      <c r="S537" s="27"/>
      <c r="T537" s="27"/>
      <c r="U537" s="27"/>
      <c r="V537" s="27"/>
      <c r="W537" s="12" t="str">
        <f aca="false">IF(AND(I537&gt;0,R537&gt;0),(S537-R537)/R537,"")</f>
        <v/>
      </c>
      <c r="X537" s="12" t="str">
        <f aca="false">IF(AND(J537&gt;0,T537&gt;0),(U537-T537)/T537,"")</f>
        <v/>
      </c>
      <c r="Y537" s="12" t="str">
        <f aca="false">IF(AND(K537&gt;0,V537&gt;0),(V537-Resumen!$B$7)/Resumen!$B$7,"")</f>
        <v/>
      </c>
      <c r="Z537" s="28" t="str">
        <f aca="false">IF(AND(K537&gt;0,I537&gt;0,V537&gt;0,S537&gt;0),V537-S537,"")</f>
        <v/>
      </c>
      <c r="AA537" s="12" t="str">
        <f aca="false">IF(Z537&lt;&gt;"",Z537/S537,"")</f>
        <v/>
      </c>
      <c r="AB537" s="28" t="str">
        <f aca="false">IF(AND(K537&gt;0,J537&gt;0,V537&gt;0,U537&gt;0),V537-U537,"")</f>
        <v/>
      </c>
      <c r="AC537" s="12" t="str">
        <f aca="false">IF(AB537&lt;&gt;"",AB537/U537,"")</f>
        <v/>
      </c>
      <c r="AD537" s="27" t="n">
        <v>0</v>
      </c>
      <c r="AE537" s="27" t="n">
        <v>0</v>
      </c>
      <c r="AF537" s="27" t="n">
        <v>0</v>
      </c>
      <c r="AG537" s="28" t="n">
        <f aca="false">AD537+AE537+AF537</f>
        <v>0</v>
      </c>
      <c r="AH537" s="12" t="str">
        <f aca="false">IF(AG537&gt;0,AD537/AG537,"")</f>
        <v/>
      </c>
      <c r="AI537" s="27" t="n">
        <v>0</v>
      </c>
      <c r="AJ537" s="27" t="n">
        <v>0</v>
      </c>
      <c r="AK537" s="27" t="n">
        <v>0</v>
      </c>
      <c r="AL537" s="22" t="str">
        <f aca="false">IF(OR(AJ537&gt;0,AK537&gt;0),"Sí","No")</f>
        <v>No</v>
      </c>
      <c r="AM537" s="6"/>
      <c r="AN537" s="6"/>
      <c r="AO537" s="12" t="n">
        <f aca="false">IF(M537&gt;0,K537/M537,"")</f>
        <v>1</v>
      </c>
      <c r="AP537" s="22" t="str">
        <f aca="false">IF(M537&gt;=Resumen!$B$5,"Alto","Bajo")</f>
        <v>Bajo</v>
      </c>
      <c r="AQ537" s="22" t="str">
        <f aca="false">IF(AO537&gt;=Resumen!$B$28,"Alto","Bajo")</f>
        <v>Alto</v>
      </c>
      <c r="AR537" s="22" t="str">
        <f aca="false">AP537&amp;" Potencial / "&amp;AQ537&amp;" Share"</f>
        <v>Bajo Potencial / Alto Share</v>
      </c>
      <c r="AS537" s="22" t="str">
        <f aca="false">IF(Q537="Sí",IF(AO537&gt;=Resumen!$B$29,"Alto","Bajo"),"")</f>
        <v/>
      </c>
      <c r="AT537" s="22" t="str">
        <f aca="false">IF(AS537&lt;&gt;"",AP537&amp;" Potencial / "&amp;AS537&amp;" Share","")</f>
        <v/>
      </c>
      <c r="AU537" s="22" t="str">
        <f aca="false">IF(AH537="","Sin dato",IF(AH537-AO537&gt;Resumen!$B$6,"Sobre-exhibido",IF(AO537-AH537&gt;Resumen!$B$6,"Sub-exhibido","En línea")))</f>
        <v>Sin dato</v>
      </c>
      <c r="AV537" s="22" t="str">
        <f aca="false">IF(AT537="","",IF(AT537="Alto Potencial / Bajo Share",1,IF(AT537="Alto Potencial / Alto Share",2,IF(AT537="Bajo Potencial / Alto Share",3,4))))</f>
        <v/>
      </c>
      <c r="AW537" s="22" t="str">
        <f aca="false">IF(Q537="No","Sin competencia directa",IF(AV537=1,"1 - Foco Conquista (Alto Pot / Bajo Share)",IF(AV537=2,"2 - Foco Defensa (Alto Pot / Alto Share)",IF(AV537=3,"3 - Monitoreo (Bajo Pot / Alto Share)","4 - Baja Prioridad (Bajo Pot / Bajo Share)"))))</f>
        <v>Sin competencia directa</v>
      </c>
      <c r="AX537" s="12" t="str">
        <f aca="false">IF(OR(IFERROR(AND(W537&lt;&gt;"",Y537&lt;&gt;"",Y537-W537&gt;Resumen!$B$8),FALSE()),IFERROR(AND(X537&lt;&gt;"",Y537&lt;&gt;"",Y537-X537&gt;Resumen!$B$8),FALSE())),MAX(IF(IFERROR(AND(W537&lt;&gt;"",Y537&lt;&gt;"",Y537-W537&gt;Resumen!$B$8),FALSE()),Y537-W537,0),IF(IFERROR(AND(X537&lt;&gt;"",Y537&lt;&gt;"",Y537-X537&gt;Resumen!$B$8),FALSE()),Y537-X537,0)),"")</f>
        <v/>
      </c>
      <c r="AY537" s="22" t="str">
        <f aca="false">IF(OR(IFERROR(AND(W537&lt;&gt;"",Y537&lt;&gt;"",Y537-W537&gt;Resumen!$B$8),FALSE()),IFERROR(AND(X537&lt;&gt;"",Y537&lt;&gt;"",Y537-X537&gt;Resumen!$B$8),FALSE())),TRIM("Lays tiene mayor markup que "&amp;IF(IFERROR(AND(W537&lt;&gt;"",Y537&lt;&gt;"",Y537-W537&gt;Resumen!$B$8),FALSE()),"Quento ","")&amp;IF(IFERROR(AND(X537&lt;&gt;"",Y537&lt;&gt;"",Y537-X537&gt;Resumen!$B$8),FALSE()),"Julicroc ","")&amp;"en este PDV"),"")</f>
        <v/>
      </c>
      <c r="AZ537" s="22" t="str">
        <f aca="false">IF(COUNTIF('Plan Pehuamar - Lista'!$A$2:$A$167,A537)&gt;0,"Sí","No")</f>
        <v>No</v>
      </c>
      <c r="BA537" s="22" t="str">
        <f aca="false">IF(COUNTIF('Plan Combo 9+1'!$A$2:$A$226,A537)&gt;0,"Sí","No")</f>
        <v>No</v>
      </c>
      <c r="BB537" s="22" t="str">
        <f aca="false">IF(AH537="","No",IF(BA537="Sí",IF((AO537-AH537)&gt;Resumen!$B$6,"Sí","No"),IF((AO537-AH537)&gt;=Resumen!$B$132,"Sí","No")))</f>
        <v>No</v>
      </c>
      <c r="BC537" s="22" t="str">
        <f aca="false">IF(AND(N537="Sí",AL537="Sí",AI537=0),"Sí","No")</f>
        <v>No</v>
      </c>
      <c r="BD537" s="22" t="str">
        <f aca="false">IF(COUNTIF('Plan 9+1 (con Pehuamar)'!$A$2:$A$227,A537)&gt;0,"Sí","No")</f>
        <v>No</v>
      </c>
    </row>
    <row r="538" customFormat="false" ht="15" hidden="false" customHeight="true" outlineLevel="0" collapsed="false">
      <c r="A538" s="6" t="n">
        <v>401567</v>
      </c>
      <c r="B538" s="6" t="n">
        <v>3</v>
      </c>
      <c r="C538" s="6" t="n">
        <v>303</v>
      </c>
      <c r="D538" s="6" t="s">
        <v>315</v>
      </c>
      <c r="E538" s="6" t="s">
        <v>746</v>
      </c>
      <c r="F538" s="6" t="s">
        <v>201</v>
      </c>
      <c r="G538" s="6" t="s">
        <v>129</v>
      </c>
      <c r="H538" s="6" t="s">
        <v>197</v>
      </c>
      <c r="I538" s="27" t="n">
        <v>0</v>
      </c>
      <c r="J538" s="27" t="n">
        <v>0</v>
      </c>
      <c r="K538" s="27" t="n">
        <v>2.9</v>
      </c>
      <c r="L538" s="28" t="n">
        <f aca="false">I538+J538</f>
        <v>0</v>
      </c>
      <c r="M538" s="28" t="n">
        <f aca="false">L538+K538</f>
        <v>2.9</v>
      </c>
      <c r="N538" s="22" t="str">
        <f aca="false">IF(I538&gt;0,"Sí","No")</f>
        <v>No</v>
      </c>
      <c r="O538" s="22" t="str">
        <f aca="false">IF(J538&gt;0,"Sí","No")</f>
        <v>No</v>
      </c>
      <c r="P538" s="22" t="str">
        <f aca="false">IF(K538&gt;0,"Sí","No")</f>
        <v>Sí</v>
      </c>
      <c r="Q538" s="22" t="str">
        <f aca="false">IF(OR(I538&gt;0,J538&gt;0),"Sí","No")</f>
        <v>No</v>
      </c>
      <c r="R538" s="27"/>
      <c r="S538" s="27"/>
      <c r="T538" s="27"/>
      <c r="U538" s="27"/>
      <c r="V538" s="27"/>
      <c r="W538" s="12" t="str">
        <f aca="false">IF(AND(I538&gt;0,R538&gt;0),(S538-R538)/R538,"")</f>
        <v/>
      </c>
      <c r="X538" s="12" t="str">
        <f aca="false">IF(AND(J538&gt;0,T538&gt;0),(U538-T538)/T538,"")</f>
        <v/>
      </c>
      <c r="Y538" s="12" t="str">
        <f aca="false">IF(AND(K538&gt;0,V538&gt;0),(V538-Resumen!$B$7)/Resumen!$B$7,"")</f>
        <v/>
      </c>
      <c r="Z538" s="28" t="str">
        <f aca="false">IF(AND(K538&gt;0,I538&gt;0,V538&gt;0,S538&gt;0),V538-S538,"")</f>
        <v/>
      </c>
      <c r="AA538" s="12" t="str">
        <f aca="false">IF(Z538&lt;&gt;"",Z538/S538,"")</f>
        <v/>
      </c>
      <c r="AB538" s="28" t="str">
        <f aca="false">IF(AND(K538&gt;0,J538&gt;0,V538&gt;0,U538&gt;0),V538-U538,"")</f>
        <v/>
      </c>
      <c r="AC538" s="12" t="str">
        <f aca="false">IF(AB538&lt;&gt;"",AB538/U538,"")</f>
        <v/>
      </c>
      <c r="AD538" s="27" t="n">
        <v>0</v>
      </c>
      <c r="AE538" s="27" t="n">
        <v>0</v>
      </c>
      <c r="AF538" s="27" t="n">
        <v>0</v>
      </c>
      <c r="AG538" s="28" t="n">
        <f aca="false">AD538+AE538+AF538</f>
        <v>0</v>
      </c>
      <c r="AH538" s="12" t="str">
        <f aca="false">IF(AG538&gt;0,AD538/AG538,"")</f>
        <v/>
      </c>
      <c r="AI538" s="27" t="n">
        <v>0</v>
      </c>
      <c r="AJ538" s="27" t="n">
        <v>0</v>
      </c>
      <c r="AK538" s="27" t="n">
        <v>0</v>
      </c>
      <c r="AL538" s="22" t="str">
        <f aca="false">IF(OR(AJ538&gt;0,AK538&gt;0),"Sí","No")</f>
        <v>No</v>
      </c>
      <c r="AM538" s="6"/>
      <c r="AN538" s="6"/>
      <c r="AO538" s="12" t="n">
        <f aca="false">IF(M538&gt;0,K538/M538,"")</f>
        <v>1</v>
      </c>
      <c r="AP538" s="22" t="str">
        <f aca="false">IF(M538&gt;=Resumen!$B$5,"Alto","Bajo")</f>
        <v>Bajo</v>
      </c>
      <c r="AQ538" s="22" t="str">
        <f aca="false">IF(AO538&gt;=Resumen!$B$28,"Alto","Bajo")</f>
        <v>Alto</v>
      </c>
      <c r="AR538" s="22" t="str">
        <f aca="false">AP538&amp;" Potencial / "&amp;AQ538&amp;" Share"</f>
        <v>Bajo Potencial / Alto Share</v>
      </c>
      <c r="AS538" s="22" t="str">
        <f aca="false">IF(Q538="Sí",IF(AO538&gt;=Resumen!$B$29,"Alto","Bajo"),"")</f>
        <v/>
      </c>
      <c r="AT538" s="22" t="str">
        <f aca="false">IF(AS538&lt;&gt;"",AP538&amp;" Potencial / "&amp;AS538&amp;" Share","")</f>
        <v/>
      </c>
      <c r="AU538" s="22" t="str">
        <f aca="false">IF(AH538="","Sin dato",IF(AH538-AO538&gt;Resumen!$B$6,"Sobre-exhibido",IF(AO538-AH538&gt;Resumen!$B$6,"Sub-exhibido","En línea")))</f>
        <v>Sin dato</v>
      </c>
      <c r="AV538" s="22" t="str">
        <f aca="false">IF(AT538="","",IF(AT538="Alto Potencial / Bajo Share",1,IF(AT538="Alto Potencial / Alto Share",2,IF(AT538="Bajo Potencial / Alto Share",3,4))))</f>
        <v/>
      </c>
      <c r="AW538" s="22" t="str">
        <f aca="false">IF(Q538="No","Sin competencia directa",IF(AV538=1,"1 - Foco Conquista (Alto Pot / Bajo Share)",IF(AV538=2,"2 - Foco Defensa (Alto Pot / Alto Share)",IF(AV538=3,"3 - Monitoreo (Bajo Pot / Alto Share)","4 - Baja Prioridad (Bajo Pot / Bajo Share)"))))</f>
        <v>Sin competencia directa</v>
      </c>
      <c r="AX538" s="12" t="str">
        <f aca="false">IF(OR(IFERROR(AND(W538&lt;&gt;"",Y538&lt;&gt;"",Y538-W538&gt;Resumen!$B$8),FALSE()),IFERROR(AND(X538&lt;&gt;"",Y538&lt;&gt;"",Y538-X538&gt;Resumen!$B$8),FALSE())),MAX(IF(IFERROR(AND(W538&lt;&gt;"",Y538&lt;&gt;"",Y538-W538&gt;Resumen!$B$8),FALSE()),Y538-W538,0),IF(IFERROR(AND(X538&lt;&gt;"",Y538&lt;&gt;"",Y538-X538&gt;Resumen!$B$8),FALSE()),Y538-X538,0)),"")</f>
        <v/>
      </c>
      <c r="AY538" s="22" t="str">
        <f aca="false">IF(OR(IFERROR(AND(W538&lt;&gt;"",Y538&lt;&gt;"",Y538-W538&gt;Resumen!$B$8),FALSE()),IFERROR(AND(X538&lt;&gt;"",Y538&lt;&gt;"",Y538-X538&gt;Resumen!$B$8),FALSE())),TRIM("Lays tiene mayor markup que "&amp;IF(IFERROR(AND(W538&lt;&gt;"",Y538&lt;&gt;"",Y538-W538&gt;Resumen!$B$8),FALSE()),"Quento ","")&amp;IF(IFERROR(AND(X538&lt;&gt;"",Y538&lt;&gt;"",Y538-X538&gt;Resumen!$B$8),FALSE()),"Julicroc ","")&amp;"en este PDV"),"")</f>
        <v/>
      </c>
      <c r="AZ538" s="22" t="str">
        <f aca="false">IF(COUNTIF('Plan Pehuamar - Lista'!$A$2:$A$167,A538)&gt;0,"Sí","No")</f>
        <v>No</v>
      </c>
      <c r="BA538" s="22" t="str">
        <f aca="false">IF(COUNTIF('Plan Combo 9+1'!$A$2:$A$226,A538)&gt;0,"Sí","No")</f>
        <v>No</v>
      </c>
      <c r="BB538" s="22" t="str">
        <f aca="false">IF(AH538="","No",IF(BA538="Sí",IF((AO538-AH538)&gt;Resumen!$B$6,"Sí","No"),IF((AO538-AH538)&gt;=Resumen!$B$132,"Sí","No")))</f>
        <v>No</v>
      </c>
      <c r="BC538" s="22" t="str">
        <f aca="false">IF(AND(N538="Sí",AL538="Sí",AI538=0),"Sí","No")</f>
        <v>No</v>
      </c>
      <c r="BD538" s="22" t="str">
        <f aca="false">IF(COUNTIF('Plan 9+1 (con Pehuamar)'!$A$2:$A$227,A538)&gt;0,"Sí","No")</f>
        <v>No</v>
      </c>
    </row>
    <row r="539" customFormat="false" ht="15" hidden="false" customHeight="true" outlineLevel="0" collapsed="false">
      <c r="A539" s="6" t="n">
        <v>401638</v>
      </c>
      <c r="B539" s="6" t="n">
        <v>3</v>
      </c>
      <c r="C539" s="6" t="n">
        <v>303</v>
      </c>
      <c r="D539" s="6" t="s">
        <v>315</v>
      </c>
      <c r="E539" s="6" t="s">
        <v>747</v>
      </c>
      <c r="F539" s="6" t="s">
        <v>201</v>
      </c>
      <c r="G539" s="6" t="s">
        <v>129</v>
      </c>
      <c r="H539" s="6" t="s">
        <v>197</v>
      </c>
      <c r="I539" s="27" t="n">
        <v>0</v>
      </c>
      <c r="J539" s="27" t="n">
        <v>0</v>
      </c>
      <c r="K539" s="27" t="n">
        <v>0.7</v>
      </c>
      <c r="L539" s="28" t="n">
        <f aca="false">I539+J539</f>
        <v>0</v>
      </c>
      <c r="M539" s="28" t="n">
        <f aca="false">L539+K539</f>
        <v>0.7</v>
      </c>
      <c r="N539" s="22" t="str">
        <f aca="false">IF(I539&gt;0,"Sí","No")</f>
        <v>No</v>
      </c>
      <c r="O539" s="22" t="str">
        <f aca="false">IF(J539&gt;0,"Sí","No")</f>
        <v>No</v>
      </c>
      <c r="P539" s="22" t="str">
        <f aca="false">IF(K539&gt;0,"Sí","No")</f>
        <v>Sí</v>
      </c>
      <c r="Q539" s="22" t="str">
        <f aca="false">IF(OR(I539&gt;0,J539&gt;0),"Sí","No")</f>
        <v>No</v>
      </c>
      <c r="R539" s="27"/>
      <c r="S539" s="27"/>
      <c r="T539" s="27"/>
      <c r="U539" s="27"/>
      <c r="V539" s="27"/>
      <c r="W539" s="12" t="str">
        <f aca="false">IF(AND(I539&gt;0,R539&gt;0),(S539-R539)/R539,"")</f>
        <v/>
      </c>
      <c r="X539" s="12" t="str">
        <f aca="false">IF(AND(J539&gt;0,T539&gt;0),(U539-T539)/T539,"")</f>
        <v/>
      </c>
      <c r="Y539" s="12" t="str">
        <f aca="false">IF(AND(K539&gt;0,V539&gt;0),(V539-Resumen!$B$7)/Resumen!$B$7,"")</f>
        <v/>
      </c>
      <c r="Z539" s="28" t="str">
        <f aca="false">IF(AND(K539&gt;0,I539&gt;0,V539&gt;0,S539&gt;0),V539-S539,"")</f>
        <v/>
      </c>
      <c r="AA539" s="12" t="str">
        <f aca="false">IF(Z539&lt;&gt;"",Z539/S539,"")</f>
        <v/>
      </c>
      <c r="AB539" s="28" t="str">
        <f aca="false">IF(AND(K539&gt;0,J539&gt;0,V539&gt;0,U539&gt;0),V539-U539,"")</f>
        <v/>
      </c>
      <c r="AC539" s="12" t="str">
        <f aca="false">IF(AB539&lt;&gt;"",AB539/U539,"")</f>
        <v/>
      </c>
      <c r="AD539" s="27" t="n">
        <v>0</v>
      </c>
      <c r="AE539" s="27" t="n">
        <v>0</v>
      </c>
      <c r="AF539" s="27" t="n">
        <v>0</v>
      </c>
      <c r="AG539" s="28" t="n">
        <f aca="false">AD539+AE539+AF539</f>
        <v>0</v>
      </c>
      <c r="AH539" s="12" t="str">
        <f aca="false">IF(AG539&gt;0,AD539/AG539,"")</f>
        <v/>
      </c>
      <c r="AI539" s="27" t="n">
        <v>0</v>
      </c>
      <c r="AJ539" s="27" t="n">
        <v>0</v>
      </c>
      <c r="AK539" s="27" t="n">
        <v>0</v>
      </c>
      <c r="AL539" s="22" t="str">
        <f aca="false">IF(OR(AJ539&gt;0,AK539&gt;0),"Sí","No")</f>
        <v>No</v>
      </c>
      <c r="AM539" s="6"/>
      <c r="AN539" s="6"/>
      <c r="AO539" s="12" t="n">
        <f aca="false">IF(M539&gt;0,K539/M539,"")</f>
        <v>1</v>
      </c>
      <c r="AP539" s="22" t="str">
        <f aca="false">IF(M539&gt;=Resumen!$B$5,"Alto","Bajo")</f>
        <v>Bajo</v>
      </c>
      <c r="AQ539" s="22" t="str">
        <f aca="false">IF(AO539&gt;=Resumen!$B$28,"Alto","Bajo")</f>
        <v>Alto</v>
      </c>
      <c r="AR539" s="22" t="str">
        <f aca="false">AP539&amp;" Potencial / "&amp;AQ539&amp;" Share"</f>
        <v>Bajo Potencial / Alto Share</v>
      </c>
      <c r="AS539" s="22" t="str">
        <f aca="false">IF(Q539="Sí",IF(AO539&gt;=Resumen!$B$29,"Alto","Bajo"),"")</f>
        <v/>
      </c>
      <c r="AT539" s="22" t="str">
        <f aca="false">IF(AS539&lt;&gt;"",AP539&amp;" Potencial / "&amp;AS539&amp;" Share","")</f>
        <v/>
      </c>
      <c r="AU539" s="22" t="str">
        <f aca="false">IF(AH539="","Sin dato",IF(AH539-AO539&gt;Resumen!$B$6,"Sobre-exhibido",IF(AO539-AH539&gt;Resumen!$B$6,"Sub-exhibido","En línea")))</f>
        <v>Sin dato</v>
      </c>
      <c r="AV539" s="22" t="str">
        <f aca="false">IF(AT539="","",IF(AT539="Alto Potencial / Bajo Share",1,IF(AT539="Alto Potencial / Alto Share",2,IF(AT539="Bajo Potencial / Alto Share",3,4))))</f>
        <v/>
      </c>
      <c r="AW539" s="22" t="str">
        <f aca="false">IF(Q539="No","Sin competencia directa",IF(AV539=1,"1 - Foco Conquista (Alto Pot / Bajo Share)",IF(AV539=2,"2 - Foco Defensa (Alto Pot / Alto Share)",IF(AV539=3,"3 - Monitoreo (Bajo Pot / Alto Share)","4 - Baja Prioridad (Bajo Pot / Bajo Share)"))))</f>
        <v>Sin competencia directa</v>
      </c>
      <c r="AX539" s="12" t="str">
        <f aca="false">IF(OR(IFERROR(AND(W539&lt;&gt;"",Y539&lt;&gt;"",Y539-W539&gt;Resumen!$B$8),FALSE()),IFERROR(AND(X539&lt;&gt;"",Y539&lt;&gt;"",Y539-X539&gt;Resumen!$B$8),FALSE())),MAX(IF(IFERROR(AND(W539&lt;&gt;"",Y539&lt;&gt;"",Y539-W539&gt;Resumen!$B$8),FALSE()),Y539-W539,0),IF(IFERROR(AND(X539&lt;&gt;"",Y539&lt;&gt;"",Y539-X539&gt;Resumen!$B$8),FALSE()),Y539-X539,0)),"")</f>
        <v/>
      </c>
      <c r="AY539" s="22" t="str">
        <f aca="false">IF(OR(IFERROR(AND(W539&lt;&gt;"",Y539&lt;&gt;"",Y539-W539&gt;Resumen!$B$8),FALSE()),IFERROR(AND(X539&lt;&gt;"",Y539&lt;&gt;"",Y539-X539&gt;Resumen!$B$8),FALSE())),TRIM("Lays tiene mayor markup que "&amp;IF(IFERROR(AND(W539&lt;&gt;"",Y539&lt;&gt;"",Y539-W539&gt;Resumen!$B$8),FALSE()),"Quento ","")&amp;IF(IFERROR(AND(X539&lt;&gt;"",Y539&lt;&gt;"",Y539-X539&gt;Resumen!$B$8),FALSE()),"Julicroc ","")&amp;"en este PDV"),"")</f>
        <v/>
      </c>
      <c r="AZ539" s="22" t="str">
        <f aca="false">IF(COUNTIF('Plan Pehuamar - Lista'!$A$2:$A$167,A539)&gt;0,"Sí","No")</f>
        <v>No</v>
      </c>
      <c r="BA539" s="22" t="str">
        <f aca="false">IF(COUNTIF('Plan Combo 9+1'!$A$2:$A$226,A539)&gt;0,"Sí","No")</f>
        <v>No</v>
      </c>
      <c r="BB539" s="22" t="str">
        <f aca="false">IF(AH539="","No",IF(BA539="Sí",IF((AO539-AH539)&gt;Resumen!$B$6,"Sí","No"),IF((AO539-AH539)&gt;=Resumen!$B$132,"Sí","No")))</f>
        <v>No</v>
      </c>
      <c r="BC539" s="22" t="str">
        <f aca="false">IF(AND(N539="Sí",AL539="Sí",AI539=0),"Sí","No")</f>
        <v>No</v>
      </c>
      <c r="BD539" s="22" t="str">
        <f aca="false">IF(COUNTIF('Plan 9+1 (con Pehuamar)'!$A$2:$A$227,A539)&gt;0,"Sí","No")</f>
        <v>No</v>
      </c>
    </row>
    <row r="540" customFormat="false" ht="15" hidden="false" customHeight="true" outlineLevel="0" collapsed="false">
      <c r="A540" s="6" t="n">
        <v>401713</v>
      </c>
      <c r="B540" s="6" t="n">
        <v>3</v>
      </c>
      <c r="C540" s="6" t="n">
        <v>303</v>
      </c>
      <c r="D540" s="6" t="s">
        <v>315</v>
      </c>
      <c r="E540" s="6" t="s">
        <v>748</v>
      </c>
      <c r="F540" s="6" t="s">
        <v>196</v>
      </c>
      <c r="G540" s="6" t="s">
        <v>129</v>
      </c>
      <c r="H540" s="6" t="s">
        <v>197</v>
      </c>
      <c r="I540" s="27" t="n">
        <v>0</v>
      </c>
      <c r="J540" s="27" t="n">
        <v>0</v>
      </c>
      <c r="K540" s="27" t="n">
        <v>6.2</v>
      </c>
      <c r="L540" s="28" t="n">
        <f aca="false">I540+J540</f>
        <v>0</v>
      </c>
      <c r="M540" s="28" t="n">
        <f aca="false">L540+K540</f>
        <v>6.2</v>
      </c>
      <c r="N540" s="22" t="str">
        <f aca="false">IF(I540&gt;0,"Sí","No")</f>
        <v>No</v>
      </c>
      <c r="O540" s="22" t="str">
        <f aca="false">IF(J540&gt;0,"Sí","No")</f>
        <v>No</v>
      </c>
      <c r="P540" s="22" t="str">
        <f aca="false">IF(K540&gt;0,"Sí","No")</f>
        <v>Sí</v>
      </c>
      <c r="Q540" s="22" t="str">
        <f aca="false">IF(OR(I540&gt;0,J540&gt;0),"Sí","No")</f>
        <v>No</v>
      </c>
      <c r="R540" s="27"/>
      <c r="S540" s="27"/>
      <c r="T540" s="27"/>
      <c r="U540" s="27"/>
      <c r="V540" s="27"/>
      <c r="W540" s="12" t="str">
        <f aca="false">IF(AND(I540&gt;0,R540&gt;0),(S540-R540)/R540,"")</f>
        <v/>
      </c>
      <c r="X540" s="12" t="str">
        <f aca="false">IF(AND(J540&gt;0,T540&gt;0),(U540-T540)/T540,"")</f>
        <v/>
      </c>
      <c r="Y540" s="12" t="str">
        <f aca="false">IF(AND(K540&gt;0,V540&gt;0),(V540-Resumen!$B$7)/Resumen!$B$7,"")</f>
        <v/>
      </c>
      <c r="Z540" s="28" t="str">
        <f aca="false">IF(AND(K540&gt;0,I540&gt;0,V540&gt;0,S540&gt;0),V540-S540,"")</f>
        <v/>
      </c>
      <c r="AA540" s="12" t="str">
        <f aca="false">IF(Z540&lt;&gt;"",Z540/S540,"")</f>
        <v/>
      </c>
      <c r="AB540" s="28" t="str">
        <f aca="false">IF(AND(K540&gt;0,J540&gt;0,V540&gt;0,U540&gt;0),V540-U540,"")</f>
        <v/>
      </c>
      <c r="AC540" s="12" t="str">
        <f aca="false">IF(AB540&lt;&gt;"",AB540/U540,"")</f>
        <v/>
      </c>
      <c r="AD540" s="27" t="n">
        <v>0</v>
      </c>
      <c r="AE540" s="27" t="n">
        <v>0</v>
      </c>
      <c r="AF540" s="27" t="n">
        <v>0</v>
      </c>
      <c r="AG540" s="28" t="n">
        <f aca="false">AD540+AE540+AF540</f>
        <v>0</v>
      </c>
      <c r="AH540" s="12" t="str">
        <f aca="false">IF(AG540&gt;0,AD540/AG540,"")</f>
        <v/>
      </c>
      <c r="AI540" s="27" t="n">
        <v>0</v>
      </c>
      <c r="AJ540" s="27" t="n">
        <v>0</v>
      </c>
      <c r="AK540" s="27" t="n">
        <v>0</v>
      </c>
      <c r="AL540" s="22" t="str">
        <f aca="false">IF(OR(AJ540&gt;0,AK540&gt;0),"Sí","No")</f>
        <v>No</v>
      </c>
      <c r="AM540" s="6"/>
      <c r="AN540" s="6"/>
      <c r="AO540" s="12" t="n">
        <f aca="false">IF(M540&gt;0,K540/M540,"")</f>
        <v>1</v>
      </c>
      <c r="AP540" s="22" t="str">
        <f aca="false">IF(M540&gt;=Resumen!$B$5,"Alto","Bajo")</f>
        <v>Bajo</v>
      </c>
      <c r="AQ540" s="22" t="str">
        <f aca="false">IF(AO540&gt;=Resumen!$B$28,"Alto","Bajo")</f>
        <v>Alto</v>
      </c>
      <c r="AR540" s="22" t="str">
        <f aca="false">AP540&amp;" Potencial / "&amp;AQ540&amp;" Share"</f>
        <v>Bajo Potencial / Alto Share</v>
      </c>
      <c r="AS540" s="22" t="str">
        <f aca="false">IF(Q540="Sí",IF(AO540&gt;=Resumen!$B$29,"Alto","Bajo"),"")</f>
        <v/>
      </c>
      <c r="AT540" s="22" t="str">
        <f aca="false">IF(AS540&lt;&gt;"",AP540&amp;" Potencial / "&amp;AS540&amp;" Share","")</f>
        <v/>
      </c>
      <c r="AU540" s="22" t="str">
        <f aca="false">IF(AH540="","Sin dato",IF(AH540-AO540&gt;Resumen!$B$6,"Sobre-exhibido",IF(AO540-AH540&gt;Resumen!$B$6,"Sub-exhibido","En línea")))</f>
        <v>Sin dato</v>
      </c>
      <c r="AV540" s="22" t="str">
        <f aca="false">IF(AT540="","",IF(AT540="Alto Potencial / Bajo Share",1,IF(AT540="Alto Potencial / Alto Share",2,IF(AT540="Bajo Potencial / Alto Share",3,4))))</f>
        <v/>
      </c>
      <c r="AW540" s="22" t="str">
        <f aca="false">IF(Q540="No","Sin competencia directa",IF(AV540=1,"1 - Foco Conquista (Alto Pot / Bajo Share)",IF(AV540=2,"2 - Foco Defensa (Alto Pot / Alto Share)",IF(AV540=3,"3 - Monitoreo (Bajo Pot / Alto Share)","4 - Baja Prioridad (Bajo Pot / Bajo Share)"))))</f>
        <v>Sin competencia directa</v>
      </c>
      <c r="AX540" s="12" t="str">
        <f aca="false">IF(OR(IFERROR(AND(W540&lt;&gt;"",Y540&lt;&gt;"",Y540-W540&gt;Resumen!$B$8),FALSE()),IFERROR(AND(X540&lt;&gt;"",Y540&lt;&gt;"",Y540-X540&gt;Resumen!$B$8),FALSE())),MAX(IF(IFERROR(AND(W540&lt;&gt;"",Y540&lt;&gt;"",Y540-W540&gt;Resumen!$B$8),FALSE()),Y540-W540,0),IF(IFERROR(AND(X540&lt;&gt;"",Y540&lt;&gt;"",Y540-X540&gt;Resumen!$B$8),FALSE()),Y540-X540,0)),"")</f>
        <v/>
      </c>
      <c r="AY540" s="22" t="str">
        <f aca="false">IF(OR(IFERROR(AND(W540&lt;&gt;"",Y540&lt;&gt;"",Y540-W540&gt;Resumen!$B$8),FALSE()),IFERROR(AND(X540&lt;&gt;"",Y540&lt;&gt;"",Y540-X540&gt;Resumen!$B$8),FALSE())),TRIM("Lays tiene mayor markup que "&amp;IF(IFERROR(AND(W540&lt;&gt;"",Y540&lt;&gt;"",Y540-W540&gt;Resumen!$B$8),FALSE()),"Quento ","")&amp;IF(IFERROR(AND(X540&lt;&gt;"",Y540&lt;&gt;"",Y540-X540&gt;Resumen!$B$8),FALSE()),"Julicroc ","")&amp;"en este PDV"),"")</f>
        <v/>
      </c>
      <c r="AZ540" s="22" t="str">
        <f aca="false">IF(COUNTIF('Plan Pehuamar - Lista'!$A$2:$A$167,A540)&gt;0,"Sí","No")</f>
        <v>No</v>
      </c>
      <c r="BA540" s="22" t="str">
        <f aca="false">IF(COUNTIF('Plan Combo 9+1'!$A$2:$A$226,A540)&gt;0,"Sí","No")</f>
        <v>No</v>
      </c>
      <c r="BB540" s="22" t="str">
        <f aca="false">IF(AH540="","No",IF(BA540="Sí",IF((AO540-AH540)&gt;Resumen!$B$6,"Sí","No"),IF((AO540-AH540)&gt;=Resumen!$B$132,"Sí","No")))</f>
        <v>No</v>
      </c>
      <c r="BC540" s="22" t="str">
        <f aca="false">IF(AND(N540="Sí",AL540="Sí",AI540=0),"Sí","No")</f>
        <v>No</v>
      </c>
      <c r="BD540" s="22" t="str">
        <f aca="false">IF(COUNTIF('Plan 9+1 (con Pehuamar)'!$A$2:$A$227,A540)&gt;0,"Sí","No")</f>
        <v>No</v>
      </c>
    </row>
    <row r="541" customFormat="false" ht="15" hidden="false" customHeight="true" outlineLevel="0" collapsed="false">
      <c r="A541" s="6" t="n">
        <v>403258</v>
      </c>
      <c r="B541" s="6" t="n">
        <v>3</v>
      </c>
      <c r="C541" s="6" t="n">
        <v>303</v>
      </c>
      <c r="D541" s="6" t="s">
        <v>315</v>
      </c>
      <c r="E541" s="6" t="s">
        <v>749</v>
      </c>
      <c r="F541" s="6" t="s">
        <v>196</v>
      </c>
      <c r="G541" s="6" t="s">
        <v>129</v>
      </c>
      <c r="H541" s="6" t="s">
        <v>197</v>
      </c>
      <c r="I541" s="27" t="n">
        <v>15</v>
      </c>
      <c r="J541" s="27" t="n">
        <v>0</v>
      </c>
      <c r="K541" s="27" t="n">
        <v>25</v>
      </c>
      <c r="L541" s="28" t="n">
        <f aca="false">I541+J541</f>
        <v>15</v>
      </c>
      <c r="M541" s="28" t="n">
        <f aca="false">L541+K541</f>
        <v>40</v>
      </c>
      <c r="N541" s="22" t="str">
        <f aca="false">IF(I541&gt;0,"Sí","No")</f>
        <v>Sí</v>
      </c>
      <c r="O541" s="22" t="str">
        <f aca="false">IF(J541&gt;0,"Sí","No")</f>
        <v>No</v>
      </c>
      <c r="P541" s="22" t="str">
        <f aca="false">IF(K541&gt;0,"Sí","No")</f>
        <v>Sí</v>
      </c>
      <c r="Q541" s="22" t="str">
        <f aca="false">IF(OR(I541&gt;0,J541&gt;0),"Sí","No")</f>
        <v>Sí</v>
      </c>
      <c r="R541" s="27" t="n">
        <v>1750</v>
      </c>
      <c r="S541" s="27" t="n">
        <v>2300</v>
      </c>
      <c r="T541" s="27"/>
      <c r="U541" s="27"/>
      <c r="V541" s="27" t="n">
        <v>3300</v>
      </c>
      <c r="W541" s="12" t="n">
        <f aca="false">IF(AND(I541&gt;0,R541&gt;0),(S541-R541)/R541,"")</f>
        <v>0.314285714285714</v>
      </c>
      <c r="X541" s="12" t="str">
        <f aca="false">IF(AND(J541&gt;0,T541&gt;0),(U541-T541)/T541,"")</f>
        <v/>
      </c>
      <c r="Y541" s="12" t="n">
        <f aca="false">IF(AND(K541&gt;0,V541&gt;0),(V541-Resumen!$B$7)/Resumen!$B$7,"")</f>
        <v>0.32</v>
      </c>
      <c r="Z541" s="28" t="n">
        <f aca="false">IF(AND(K541&gt;0,I541&gt;0,V541&gt;0,S541&gt;0),V541-S541,"")</f>
        <v>1000</v>
      </c>
      <c r="AA541" s="12" t="n">
        <f aca="false">IF(Z541&lt;&gt;"",Z541/S541,"")</f>
        <v>0.434782608695652</v>
      </c>
      <c r="AB541" s="28" t="str">
        <f aca="false">IF(AND(K541&gt;0,J541&gt;0,V541&gt;0,U541&gt;0),V541-U541,"")</f>
        <v/>
      </c>
      <c r="AC541" s="12" t="str">
        <f aca="false">IF(AB541&lt;&gt;"",AB541/U541,"")</f>
        <v/>
      </c>
      <c r="AD541" s="27" t="n">
        <v>20</v>
      </c>
      <c r="AE541" s="27" t="n">
        <v>3</v>
      </c>
      <c r="AF541" s="27" t="n">
        <v>0</v>
      </c>
      <c r="AG541" s="28" t="n">
        <f aca="false">AD541+AE541+AF541</f>
        <v>23</v>
      </c>
      <c r="AH541" s="12" t="n">
        <f aca="false">IF(AG541&gt;0,AD541/AG541,"")</f>
        <v>0.869565217391304</v>
      </c>
      <c r="AI541" s="27" t="n">
        <v>1</v>
      </c>
      <c r="AJ541" s="27" t="n">
        <v>0</v>
      </c>
      <c r="AK541" s="27" t="n">
        <v>0</v>
      </c>
      <c r="AL541" s="22" t="str">
        <f aca="false">IF(OR(AJ541&gt;0,AK541&gt;0),"Sí","No")</f>
        <v>No</v>
      </c>
      <c r="AM541" s="6" t="s">
        <v>397</v>
      </c>
      <c r="AN541" s="6"/>
      <c r="AO541" s="12" t="n">
        <f aca="false">IF(M541&gt;0,K541/M541,"")</f>
        <v>0.625</v>
      </c>
      <c r="AP541" s="22" t="str">
        <f aca="false">IF(M541&gt;=Resumen!$B$5,"Alto","Bajo")</f>
        <v>Alto</v>
      </c>
      <c r="AQ541" s="22" t="str">
        <f aca="false">IF(AO541&gt;=Resumen!$B$28,"Alto","Bajo")</f>
        <v>Alto</v>
      </c>
      <c r="AR541" s="22" t="str">
        <f aca="false">AP541&amp;" Potencial / "&amp;AQ541&amp;" Share"</f>
        <v>Alto Potencial / Alto Share</v>
      </c>
      <c r="AS541" s="22" t="str">
        <f aca="false">IF(Q541="Sí",IF(AO541&gt;=Resumen!$B$29,"Alto","Bajo"),"")</f>
        <v>Alto</v>
      </c>
      <c r="AT541" s="22" t="str">
        <f aca="false">IF(AS541&lt;&gt;"",AP541&amp;" Potencial / "&amp;AS541&amp;" Share","")</f>
        <v>Alto Potencial / Alto Share</v>
      </c>
      <c r="AU541" s="22" t="str">
        <f aca="false">IF(AH541="","Sin dato",IF(AH541-AO541&gt;Resumen!$B$6,"Sobre-exhibido",IF(AO541-AH541&gt;Resumen!$B$6,"Sub-exhibido","En línea")))</f>
        <v>Sobre-exhibido</v>
      </c>
      <c r="AV541" s="22" t="n">
        <f aca="false">IF(AT541="","",IF(AT541="Alto Potencial / Bajo Share",1,IF(AT541="Alto Potencial / Alto Share",2,IF(AT541="Bajo Potencial / Alto Share",3,4))))</f>
        <v>2</v>
      </c>
      <c r="AW541" s="22" t="str">
        <f aca="false">IF(Q541="No","Sin competencia directa",IF(AV541=1,"1 - Foco Conquista (Alto Pot / Bajo Share)",IF(AV541=2,"2 - Foco Defensa (Alto Pot / Alto Share)",IF(AV541=3,"3 - Monitoreo (Bajo Pot / Alto Share)","4 - Baja Prioridad (Bajo Pot / Bajo Share)"))))</f>
        <v>2 - Foco Defensa (Alto Pot / Alto Share)</v>
      </c>
      <c r="AX541" s="12" t="str">
        <f aca="false">IF(OR(IFERROR(AND(W541&lt;&gt;"",Y541&lt;&gt;"",Y541-W541&gt;Resumen!$B$8),FALSE()),IFERROR(AND(X541&lt;&gt;"",Y541&lt;&gt;"",Y541-X541&gt;Resumen!$B$8),FALSE())),MAX(IF(IFERROR(AND(W541&lt;&gt;"",Y541&lt;&gt;"",Y541-W541&gt;Resumen!$B$8),FALSE()),Y541-W541,0),IF(IFERROR(AND(X541&lt;&gt;"",Y541&lt;&gt;"",Y541-X541&gt;Resumen!$B$8),FALSE()),Y541-X541,0)),"")</f>
        <v/>
      </c>
      <c r="AY541" s="22" t="str">
        <f aca="false">IF(OR(IFERROR(AND(W541&lt;&gt;"",Y541&lt;&gt;"",Y541-W541&gt;Resumen!$B$8),FALSE()),IFERROR(AND(X541&lt;&gt;"",Y541&lt;&gt;"",Y541-X541&gt;Resumen!$B$8),FALSE())),TRIM("Lays tiene mayor markup que "&amp;IF(IFERROR(AND(W541&lt;&gt;"",Y541&lt;&gt;"",Y541-W541&gt;Resumen!$B$8),FALSE()),"Quento ","")&amp;IF(IFERROR(AND(X541&lt;&gt;"",Y541&lt;&gt;"",Y541-X541&gt;Resumen!$B$8),FALSE()),"Julicroc ","")&amp;"en este PDV"),"")</f>
        <v/>
      </c>
      <c r="AZ541" s="22" t="str">
        <f aca="false">IF(COUNTIF('Plan Pehuamar - Lista'!$A$2:$A$167,A541)&gt;0,"Sí","No")</f>
        <v>No</v>
      </c>
      <c r="BA541" s="22" t="str">
        <f aca="false">IF(COUNTIF('Plan Combo 9+1'!$A$2:$A$226,A541)&gt;0,"Sí","No")</f>
        <v>No</v>
      </c>
      <c r="BB541" s="22" t="str">
        <f aca="false">IF(AH541="","No",IF(BA541="Sí",IF((AO541-AH541)&gt;Resumen!$B$6,"Sí","No"),IF((AO541-AH541)&gt;=Resumen!$B$132,"Sí","No")))</f>
        <v>No</v>
      </c>
      <c r="BC541" s="22" t="str">
        <f aca="false">IF(AND(N541="Sí",AL541="Sí",AI541=0),"Sí","No")</f>
        <v>No</v>
      </c>
      <c r="BD541" s="22" t="str">
        <f aca="false">IF(COUNTIF('Plan 9+1 (con Pehuamar)'!$A$2:$A$227,A541)&gt;0,"Sí","No")</f>
        <v>No</v>
      </c>
    </row>
    <row r="542" customFormat="false" ht="15" hidden="false" customHeight="true" outlineLevel="0" collapsed="false">
      <c r="A542" s="6" t="n">
        <v>403269</v>
      </c>
      <c r="B542" s="6" t="n">
        <v>3</v>
      </c>
      <c r="C542" s="6" t="n">
        <v>303</v>
      </c>
      <c r="D542" s="6" t="s">
        <v>315</v>
      </c>
      <c r="E542" s="6" t="s">
        <v>750</v>
      </c>
      <c r="F542" s="6" t="s">
        <v>196</v>
      </c>
      <c r="G542" s="6" t="s">
        <v>129</v>
      </c>
      <c r="H542" s="6" t="s">
        <v>197</v>
      </c>
      <c r="I542" s="27" t="n">
        <v>0</v>
      </c>
      <c r="J542" s="27" t="n">
        <v>0</v>
      </c>
      <c r="K542" s="27" t="n">
        <v>2.1</v>
      </c>
      <c r="L542" s="28" t="n">
        <f aca="false">I542+J542</f>
        <v>0</v>
      </c>
      <c r="M542" s="28" t="n">
        <f aca="false">L542+K542</f>
        <v>2.1</v>
      </c>
      <c r="N542" s="22" t="str">
        <f aca="false">IF(I542&gt;0,"Sí","No")</f>
        <v>No</v>
      </c>
      <c r="O542" s="22" t="str">
        <f aca="false">IF(J542&gt;0,"Sí","No")</f>
        <v>No</v>
      </c>
      <c r="P542" s="22" t="str">
        <f aca="false">IF(K542&gt;0,"Sí","No")</f>
        <v>Sí</v>
      </c>
      <c r="Q542" s="22" t="str">
        <f aca="false">IF(OR(I542&gt;0,J542&gt;0),"Sí","No")</f>
        <v>No</v>
      </c>
      <c r="R542" s="27"/>
      <c r="S542" s="27"/>
      <c r="T542" s="27"/>
      <c r="U542" s="27"/>
      <c r="V542" s="27"/>
      <c r="W542" s="12" t="str">
        <f aca="false">IF(AND(I542&gt;0,R542&gt;0),(S542-R542)/R542,"")</f>
        <v/>
      </c>
      <c r="X542" s="12" t="str">
        <f aca="false">IF(AND(J542&gt;0,T542&gt;0),(U542-T542)/T542,"")</f>
        <v/>
      </c>
      <c r="Y542" s="12" t="str">
        <f aca="false">IF(AND(K542&gt;0,V542&gt;0),(V542-Resumen!$B$7)/Resumen!$B$7,"")</f>
        <v/>
      </c>
      <c r="Z542" s="28" t="str">
        <f aca="false">IF(AND(K542&gt;0,I542&gt;0,V542&gt;0,S542&gt;0),V542-S542,"")</f>
        <v/>
      </c>
      <c r="AA542" s="12" t="str">
        <f aca="false">IF(Z542&lt;&gt;"",Z542/S542,"")</f>
        <v/>
      </c>
      <c r="AB542" s="28" t="str">
        <f aca="false">IF(AND(K542&gt;0,J542&gt;0,V542&gt;0,U542&gt;0),V542-U542,"")</f>
        <v/>
      </c>
      <c r="AC542" s="12" t="str">
        <f aca="false">IF(AB542&lt;&gt;"",AB542/U542,"")</f>
        <v/>
      </c>
      <c r="AD542" s="27" t="n">
        <v>0</v>
      </c>
      <c r="AE542" s="27" t="n">
        <v>0</v>
      </c>
      <c r="AF542" s="27" t="n">
        <v>0</v>
      </c>
      <c r="AG542" s="28" t="n">
        <f aca="false">AD542+AE542+AF542</f>
        <v>0</v>
      </c>
      <c r="AH542" s="12" t="str">
        <f aca="false">IF(AG542&gt;0,AD542/AG542,"")</f>
        <v/>
      </c>
      <c r="AI542" s="27" t="n">
        <v>0</v>
      </c>
      <c r="AJ542" s="27" t="n">
        <v>0</v>
      </c>
      <c r="AK542" s="27" t="n">
        <v>0</v>
      </c>
      <c r="AL542" s="22" t="str">
        <f aca="false">IF(OR(AJ542&gt;0,AK542&gt;0),"Sí","No")</f>
        <v>No</v>
      </c>
      <c r="AM542" s="6"/>
      <c r="AN542" s="6"/>
      <c r="AO542" s="12" t="n">
        <f aca="false">IF(M542&gt;0,K542/M542,"")</f>
        <v>1</v>
      </c>
      <c r="AP542" s="22" t="str">
        <f aca="false">IF(M542&gt;=Resumen!$B$5,"Alto","Bajo")</f>
        <v>Bajo</v>
      </c>
      <c r="AQ542" s="22" t="str">
        <f aca="false">IF(AO542&gt;=Resumen!$B$28,"Alto","Bajo")</f>
        <v>Alto</v>
      </c>
      <c r="AR542" s="22" t="str">
        <f aca="false">AP542&amp;" Potencial / "&amp;AQ542&amp;" Share"</f>
        <v>Bajo Potencial / Alto Share</v>
      </c>
      <c r="AS542" s="22" t="str">
        <f aca="false">IF(Q542="Sí",IF(AO542&gt;=Resumen!$B$29,"Alto","Bajo"),"")</f>
        <v/>
      </c>
      <c r="AT542" s="22" t="str">
        <f aca="false">IF(AS542&lt;&gt;"",AP542&amp;" Potencial / "&amp;AS542&amp;" Share","")</f>
        <v/>
      </c>
      <c r="AU542" s="22" t="str">
        <f aca="false">IF(AH542="","Sin dato",IF(AH542-AO542&gt;Resumen!$B$6,"Sobre-exhibido",IF(AO542-AH542&gt;Resumen!$B$6,"Sub-exhibido","En línea")))</f>
        <v>Sin dato</v>
      </c>
      <c r="AV542" s="22" t="str">
        <f aca="false">IF(AT542="","",IF(AT542="Alto Potencial / Bajo Share",1,IF(AT542="Alto Potencial / Alto Share",2,IF(AT542="Bajo Potencial / Alto Share",3,4))))</f>
        <v/>
      </c>
      <c r="AW542" s="22" t="str">
        <f aca="false">IF(Q542="No","Sin competencia directa",IF(AV542=1,"1 - Foco Conquista (Alto Pot / Bajo Share)",IF(AV542=2,"2 - Foco Defensa (Alto Pot / Alto Share)",IF(AV542=3,"3 - Monitoreo (Bajo Pot / Alto Share)","4 - Baja Prioridad (Bajo Pot / Bajo Share)"))))</f>
        <v>Sin competencia directa</v>
      </c>
      <c r="AX542" s="12" t="str">
        <f aca="false">IF(OR(IFERROR(AND(W542&lt;&gt;"",Y542&lt;&gt;"",Y542-W542&gt;Resumen!$B$8),FALSE()),IFERROR(AND(X542&lt;&gt;"",Y542&lt;&gt;"",Y542-X542&gt;Resumen!$B$8),FALSE())),MAX(IF(IFERROR(AND(W542&lt;&gt;"",Y542&lt;&gt;"",Y542-W542&gt;Resumen!$B$8),FALSE()),Y542-W542,0),IF(IFERROR(AND(X542&lt;&gt;"",Y542&lt;&gt;"",Y542-X542&gt;Resumen!$B$8),FALSE()),Y542-X542,0)),"")</f>
        <v/>
      </c>
      <c r="AY542" s="22" t="str">
        <f aca="false">IF(OR(IFERROR(AND(W542&lt;&gt;"",Y542&lt;&gt;"",Y542-W542&gt;Resumen!$B$8),FALSE()),IFERROR(AND(X542&lt;&gt;"",Y542&lt;&gt;"",Y542-X542&gt;Resumen!$B$8),FALSE())),TRIM("Lays tiene mayor markup que "&amp;IF(IFERROR(AND(W542&lt;&gt;"",Y542&lt;&gt;"",Y542-W542&gt;Resumen!$B$8),FALSE()),"Quento ","")&amp;IF(IFERROR(AND(X542&lt;&gt;"",Y542&lt;&gt;"",Y542-X542&gt;Resumen!$B$8),FALSE()),"Julicroc ","")&amp;"en este PDV"),"")</f>
        <v/>
      </c>
      <c r="AZ542" s="22" t="str">
        <f aca="false">IF(COUNTIF('Plan Pehuamar - Lista'!$A$2:$A$167,A542)&gt;0,"Sí","No")</f>
        <v>No</v>
      </c>
      <c r="BA542" s="22" t="str">
        <f aca="false">IF(COUNTIF('Plan Combo 9+1'!$A$2:$A$226,A542)&gt;0,"Sí","No")</f>
        <v>No</v>
      </c>
      <c r="BB542" s="22" t="str">
        <f aca="false">IF(AH542="","No",IF(BA542="Sí",IF((AO542-AH542)&gt;Resumen!$B$6,"Sí","No"),IF((AO542-AH542)&gt;=Resumen!$B$132,"Sí","No")))</f>
        <v>No</v>
      </c>
      <c r="BC542" s="22" t="str">
        <f aca="false">IF(AND(N542="Sí",AL542="Sí",AI542=0),"Sí","No")</f>
        <v>No</v>
      </c>
      <c r="BD542" s="22" t="str">
        <f aca="false">IF(COUNTIF('Plan 9+1 (con Pehuamar)'!$A$2:$A$227,A542)&gt;0,"Sí","No")</f>
        <v>No</v>
      </c>
    </row>
    <row r="543" customFormat="false" ht="15" hidden="false" customHeight="true" outlineLevel="0" collapsed="false">
      <c r="A543" s="6" t="n">
        <v>403452</v>
      </c>
      <c r="B543" s="6" t="n">
        <v>3</v>
      </c>
      <c r="C543" s="6" t="n">
        <v>303</v>
      </c>
      <c r="D543" s="6" t="s">
        <v>315</v>
      </c>
      <c r="E543" s="6" t="s">
        <v>751</v>
      </c>
      <c r="F543" s="6" t="s">
        <v>196</v>
      </c>
      <c r="G543" s="6" t="s">
        <v>129</v>
      </c>
      <c r="H543" s="6" t="s">
        <v>197</v>
      </c>
      <c r="I543" s="27" t="n">
        <v>25</v>
      </c>
      <c r="J543" s="27" t="n">
        <v>0</v>
      </c>
      <c r="K543" s="27" t="n">
        <v>55</v>
      </c>
      <c r="L543" s="28" t="n">
        <f aca="false">I543+J543</f>
        <v>25</v>
      </c>
      <c r="M543" s="28" t="n">
        <f aca="false">L543+K543</f>
        <v>80</v>
      </c>
      <c r="N543" s="22" t="str">
        <f aca="false">IF(I543&gt;0,"Sí","No")</f>
        <v>Sí</v>
      </c>
      <c r="O543" s="22" t="str">
        <f aca="false">IF(J543&gt;0,"Sí","No")</f>
        <v>No</v>
      </c>
      <c r="P543" s="22" t="str">
        <f aca="false">IF(K543&gt;0,"Sí","No")</f>
        <v>Sí</v>
      </c>
      <c r="Q543" s="22" t="str">
        <f aca="false">IF(OR(I543&gt;0,J543&gt;0),"Sí","No")</f>
        <v>Sí</v>
      </c>
      <c r="R543" s="27" t="n">
        <v>1700</v>
      </c>
      <c r="S543" s="27" t="n">
        <v>2300</v>
      </c>
      <c r="T543" s="27"/>
      <c r="U543" s="27"/>
      <c r="V543" s="27" t="n">
        <v>3300</v>
      </c>
      <c r="W543" s="12" t="n">
        <f aca="false">IF(AND(I543&gt;0,R543&gt;0),(S543-R543)/R543,"")</f>
        <v>0.352941176470588</v>
      </c>
      <c r="X543" s="12" t="str">
        <f aca="false">IF(AND(J543&gt;0,T543&gt;0),(U543-T543)/T543,"")</f>
        <v/>
      </c>
      <c r="Y543" s="12" t="n">
        <f aca="false">IF(AND(K543&gt;0,V543&gt;0),(V543-Resumen!$B$7)/Resumen!$B$7,"")</f>
        <v>0.32</v>
      </c>
      <c r="Z543" s="28" t="n">
        <f aca="false">IF(AND(K543&gt;0,I543&gt;0,V543&gt;0,S543&gt;0),V543-S543,"")</f>
        <v>1000</v>
      </c>
      <c r="AA543" s="12" t="n">
        <f aca="false">IF(Z543&lt;&gt;"",Z543/S543,"")</f>
        <v>0.434782608695652</v>
      </c>
      <c r="AB543" s="28" t="str">
        <f aca="false">IF(AND(K543&gt;0,J543&gt;0,V543&gt;0,U543&gt;0),V543-U543,"")</f>
        <v/>
      </c>
      <c r="AC543" s="12" t="str">
        <f aca="false">IF(AB543&lt;&gt;"",AB543/U543,"")</f>
        <v/>
      </c>
      <c r="AD543" s="27" t="n">
        <v>5</v>
      </c>
      <c r="AE543" s="27" t="n">
        <v>15</v>
      </c>
      <c r="AF543" s="27" t="n">
        <v>0</v>
      </c>
      <c r="AG543" s="28" t="n">
        <f aca="false">AD543+AE543+AF543</f>
        <v>20</v>
      </c>
      <c r="AH543" s="12" t="n">
        <f aca="false">IF(AG543&gt;0,AD543/AG543,"")</f>
        <v>0.25</v>
      </c>
      <c r="AI543" s="27" t="n">
        <v>1</v>
      </c>
      <c r="AJ543" s="27" t="n">
        <v>1</v>
      </c>
      <c r="AK543" s="27" t="n">
        <v>0</v>
      </c>
      <c r="AL543" s="22" t="str">
        <f aca="false">IF(OR(AJ543&gt;0,AK543&gt;0),"Sí","No")</f>
        <v>Sí</v>
      </c>
      <c r="AM543" s="6" t="s">
        <v>397</v>
      </c>
      <c r="AN543" s="6"/>
      <c r="AO543" s="12" t="n">
        <f aca="false">IF(M543&gt;0,K543/M543,"")</f>
        <v>0.6875</v>
      </c>
      <c r="AP543" s="22" t="str">
        <f aca="false">IF(M543&gt;=Resumen!$B$5,"Alto","Bajo")</f>
        <v>Alto</v>
      </c>
      <c r="AQ543" s="22" t="str">
        <f aca="false">IF(AO543&gt;=Resumen!$B$28,"Alto","Bajo")</f>
        <v>Alto</v>
      </c>
      <c r="AR543" s="22" t="str">
        <f aca="false">AP543&amp;" Potencial / "&amp;AQ543&amp;" Share"</f>
        <v>Alto Potencial / Alto Share</v>
      </c>
      <c r="AS543" s="22" t="str">
        <f aca="false">IF(Q543="Sí",IF(AO543&gt;=Resumen!$B$29,"Alto","Bajo"),"")</f>
        <v>Alto</v>
      </c>
      <c r="AT543" s="22" t="str">
        <f aca="false">IF(AS543&lt;&gt;"",AP543&amp;" Potencial / "&amp;AS543&amp;" Share","")</f>
        <v>Alto Potencial / Alto Share</v>
      </c>
      <c r="AU543" s="22" t="str">
        <f aca="false">IF(AH543="","Sin dato",IF(AH543-AO543&gt;Resumen!$B$6,"Sobre-exhibido",IF(AO543-AH543&gt;Resumen!$B$6,"Sub-exhibido","En línea")))</f>
        <v>Sub-exhibido</v>
      </c>
      <c r="AV543" s="22" t="n">
        <f aca="false">IF(AT543="","",IF(AT543="Alto Potencial / Bajo Share",1,IF(AT543="Alto Potencial / Alto Share",2,IF(AT543="Bajo Potencial / Alto Share",3,4))))</f>
        <v>2</v>
      </c>
      <c r="AW543" s="22" t="str">
        <f aca="false">IF(Q543="No","Sin competencia directa",IF(AV543=1,"1 - Foco Conquista (Alto Pot / Bajo Share)",IF(AV543=2,"2 - Foco Defensa (Alto Pot / Alto Share)",IF(AV543=3,"3 - Monitoreo (Bajo Pot / Alto Share)","4 - Baja Prioridad (Bajo Pot / Bajo Share)"))))</f>
        <v>2 - Foco Defensa (Alto Pot / Alto Share)</v>
      </c>
      <c r="AX543" s="12" t="str">
        <f aca="false">IF(OR(IFERROR(AND(W543&lt;&gt;"",Y543&lt;&gt;"",Y543-W543&gt;Resumen!$B$8),FALSE()),IFERROR(AND(X543&lt;&gt;"",Y543&lt;&gt;"",Y543-X543&gt;Resumen!$B$8),FALSE())),MAX(IF(IFERROR(AND(W543&lt;&gt;"",Y543&lt;&gt;"",Y543-W543&gt;Resumen!$B$8),FALSE()),Y543-W543,0),IF(IFERROR(AND(X543&lt;&gt;"",Y543&lt;&gt;"",Y543-X543&gt;Resumen!$B$8),FALSE()),Y543-X543,0)),"")</f>
        <v/>
      </c>
      <c r="AY543" s="22" t="str">
        <f aca="false">IF(OR(IFERROR(AND(W543&lt;&gt;"",Y543&lt;&gt;"",Y543-W543&gt;Resumen!$B$8),FALSE()),IFERROR(AND(X543&lt;&gt;"",Y543&lt;&gt;"",Y543-X543&gt;Resumen!$B$8),FALSE())),TRIM("Lays tiene mayor markup que "&amp;IF(IFERROR(AND(W543&lt;&gt;"",Y543&lt;&gt;"",Y543-W543&gt;Resumen!$B$8),FALSE()),"Quento ","")&amp;IF(IFERROR(AND(X543&lt;&gt;"",Y543&lt;&gt;"",Y543-X543&gt;Resumen!$B$8),FALSE()),"Julicroc ","")&amp;"en este PDV"),"")</f>
        <v/>
      </c>
      <c r="AZ543" s="22" t="str">
        <f aca="false">IF(COUNTIF('Plan Pehuamar - Lista'!$A$2:$A$167,A543)&gt;0,"Sí","No")</f>
        <v>No</v>
      </c>
      <c r="BA543" s="22" t="str">
        <f aca="false">IF(COUNTIF('Plan Combo 9+1'!$A$2:$A$226,A543)&gt;0,"Sí","No")</f>
        <v>No</v>
      </c>
      <c r="BB543" s="22" t="str">
        <f aca="false">IF(AH543="","No",IF(BA543="Sí",IF((AO543-AH543)&gt;Resumen!$B$6,"Sí","No"),IF((AO543-AH543)&gt;=Resumen!$B$132,"Sí","No")))</f>
        <v>Sí</v>
      </c>
      <c r="BC543" s="22" t="str">
        <f aca="false">IF(AND(N543="Sí",AL543="Sí",AI543=0),"Sí","No")</f>
        <v>No</v>
      </c>
      <c r="BD543" s="22" t="str">
        <f aca="false">IF(COUNTIF('Plan 9+1 (con Pehuamar)'!$A$2:$A$227,A543)&gt;0,"Sí","No")</f>
        <v>No</v>
      </c>
    </row>
    <row r="544" customFormat="false" ht="15" hidden="false" customHeight="true" outlineLevel="0" collapsed="false">
      <c r="A544" s="6" t="n">
        <v>403520</v>
      </c>
      <c r="B544" s="6" t="n">
        <v>3</v>
      </c>
      <c r="C544" s="6" t="n">
        <v>303</v>
      </c>
      <c r="D544" s="6" t="s">
        <v>315</v>
      </c>
      <c r="E544" s="6" t="s">
        <v>752</v>
      </c>
      <c r="F544" s="6" t="s">
        <v>196</v>
      </c>
      <c r="G544" s="6" t="s">
        <v>129</v>
      </c>
      <c r="H544" s="6" t="s">
        <v>197</v>
      </c>
      <c r="I544" s="27" t="n">
        <v>0</v>
      </c>
      <c r="J544" s="27" t="n">
        <v>0</v>
      </c>
      <c r="K544" s="27" t="n">
        <v>0.2</v>
      </c>
      <c r="L544" s="28" t="n">
        <f aca="false">I544+J544</f>
        <v>0</v>
      </c>
      <c r="M544" s="28" t="n">
        <f aca="false">L544+K544</f>
        <v>0.2</v>
      </c>
      <c r="N544" s="22" t="str">
        <f aca="false">IF(I544&gt;0,"Sí","No")</f>
        <v>No</v>
      </c>
      <c r="O544" s="22" t="str">
        <f aca="false">IF(J544&gt;0,"Sí","No")</f>
        <v>No</v>
      </c>
      <c r="P544" s="22" t="str">
        <f aca="false">IF(K544&gt;0,"Sí","No")</f>
        <v>Sí</v>
      </c>
      <c r="Q544" s="22" t="str">
        <f aca="false">IF(OR(I544&gt;0,J544&gt;0),"Sí","No")</f>
        <v>No</v>
      </c>
      <c r="R544" s="27"/>
      <c r="S544" s="27"/>
      <c r="T544" s="27"/>
      <c r="U544" s="27"/>
      <c r="V544" s="27"/>
      <c r="W544" s="12" t="str">
        <f aca="false">IF(AND(I544&gt;0,R544&gt;0),(S544-R544)/R544,"")</f>
        <v/>
      </c>
      <c r="X544" s="12" t="str">
        <f aca="false">IF(AND(J544&gt;0,T544&gt;0),(U544-T544)/T544,"")</f>
        <v/>
      </c>
      <c r="Y544" s="12" t="str">
        <f aca="false">IF(AND(K544&gt;0,V544&gt;0),(V544-Resumen!$B$7)/Resumen!$B$7,"")</f>
        <v/>
      </c>
      <c r="Z544" s="28" t="str">
        <f aca="false">IF(AND(K544&gt;0,I544&gt;0,V544&gt;0,S544&gt;0),V544-S544,"")</f>
        <v/>
      </c>
      <c r="AA544" s="12" t="str">
        <f aca="false">IF(Z544&lt;&gt;"",Z544/S544,"")</f>
        <v/>
      </c>
      <c r="AB544" s="28" t="str">
        <f aca="false">IF(AND(K544&gt;0,J544&gt;0,V544&gt;0,U544&gt;0),V544-U544,"")</f>
        <v/>
      </c>
      <c r="AC544" s="12" t="str">
        <f aca="false">IF(AB544&lt;&gt;"",AB544/U544,"")</f>
        <v/>
      </c>
      <c r="AD544" s="27" t="n">
        <v>0</v>
      </c>
      <c r="AE544" s="27" t="n">
        <v>0</v>
      </c>
      <c r="AF544" s="27" t="n">
        <v>0</v>
      </c>
      <c r="AG544" s="28" t="n">
        <f aca="false">AD544+AE544+AF544</f>
        <v>0</v>
      </c>
      <c r="AH544" s="12" t="str">
        <f aca="false">IF(AG544&gt;0,AD544/AG544,"")</f>
        <v/>
      </c>
      <c r="AI544" s="27" t="n">
        <v>0</v>
      </c>
      <c r="AJ544" s="27" t="n">
        <v>0</v>
      </c>
      <c r="AK544" s="27" t="n">
        <v>0</v>
      </c>
      <c r="AL544" s="22" t="str">
        <f aca="false">IF(OR(AJ544&gt;0,AK544&gt;0),"Sí","No")</f>
        <v>No</v>
      </c>
      <c r="AM544" s="6"/>
      <c r="AN544" s="6"/>
      <c r="AO544" s="12" t="n">
        <f aca="false">IF(M544&gt;0,K544/M544,"")</f>
        <v>1</v>
      </c>
      <c r="AP544" s="22" t="str">
        <f aca="false">IF(M544&gt;=Resumen!$B$5,"Alto","Bajo")</f>
        <v>Bajo</v>
      </c>
      <c r="AQ544" s="22" t="str">
        <f aca="false">IF(AO544&gt;=Resumen!$B$28,"Alto","Bajo")</f>
        <v>Alto</v>
      </c>
      <c r="AR544" s="22" t="str">
        <f aca="false">AP544&amp;" Potencial / "&amp;AQ544&amp;" Share"</f>
        <v>Bajo Potencial / Alto Share</v>
      </c>
      <c r="AS544" s="22" t="str">
        <f aca="false">IF(Q544="Sí",IF(AO544&gt;=Resumen!$B$29,"Alto","Bajo"),"")</f>
        <v/>
      </c>
      <c r="AT544" s="22" t="str">
        <f aca="false">IF(AS544&lt;&gt;"",AP544&amp;" Potencial / "&amp;AS544&amp;" Share","")</f>
        <v/>
      </c>
      <c r="AU544" s="22" t="str">
        <f aca="false">IF(AH544="","Sin dato",IF(AH544-AO544&gt;Resumen!$B$6,"Sobre-exhibido",IF(AO544-AH544&gt;Resumen!$B$6,"Sub-exhibido","En línea")))</f>
        <v>Sin dato</v>
      </c>
      <c r="AV544" s="22" t="str">
        <f aca="false">IF(AT544="","",IF(AT544="Alto Potencial / Bajo Share",1,IF(AT544="Alto Potencial / Alto Share",2,IF(AT544="Bajo Potencial / Alto Share",3,4))))</f>
        <v/>
      </c>
      <c r="AW544" s="22" t="str">
        <f aca="false">IF(Q544="No","Sin competencia directa",IF(AV544=1,"1 - Foco Conquista (Alto Pot / Bajo Share)",IF(AV544=2,"2 - Foco Defensa (Alto Pot / Alto Share)",IF(AV544=3,"3 - Monitoreo (Bajo Pot / Alto Share)","4 - Baja Prioridad (Bajo Pot / Bajo Share)"))))</f>
        <v>Sin competencia directa</v>
      </c>
      <c r="AX544" s="12" t="str">
        <f aca="false">IF(OR(IFERROR(AND(W544&lt;&gt;"",Y544&lt;&gt;"",Y544-W544&gt;Resumen!$B$8),FALSE()),IFERROR(AND(X544&lt;&gt;"",Y544&lt;&gt;"",Y544-X544&gt;Resumen!$B$8),FALSE())),MAX(IF(IFERROR(AND(W544&lt;&gt;"",Y544&lt;&gt;"",Y544-W544&gt;Resumen!$B$8),FALSE()),Y544-W544,0),IF(IFERROR(AND(X544&lt;&gt;"",Y544&lt;&gt;"",Y544-X544&gt;Resumen!$B$8),FALSE()),Y544-X544,0)),"")</f>
        <v/>
      </c>
      <c r="AY544" s="22" t="str">
        <f aca="false">IF(OR(IFERROR(AND(W544&lt;&gt;"",Y544&lt;&gt;"",Y544-W544&gt;Resumen!$B$8),FALSE()),IFERROR(AND(X544&lt;&gt;"",Y544&lt;&gt;"",Y544-X544&gt;Resumen!$B$8),FALSE())),TRIM("Lays tiene mayor markup que "&amp;IF(IFERROR(AND(W544&lt;&gt;"",Y544&lt;&gt;"",Y544-W544&gt;Resumen!$B$8),FALSE()),"Quento ","")&amp;IF(IFERROR(AND(X544&lt;&gt;"",Y544&lt;&gt;"",Y544-X544&gt;Resumen!$B$8),FALSE()),"Julicroc ","")&amp;"en este PDV"),"")</f>
        <v/>
      </c>
      <c r="AZ544" s="22" t="str">
        <f aca="false">IF(COUNTIF('Plan Pehuamar - Lista'!$A$2:$A$167,A544)&gt;0,"Sí","No")</f>
        <v>No</v>
      </c>
      <c r="BA544" s="22" t="str">
        <f aca="false">IF(COUNTIF('Plan Combo 9+1'!$A$2:$A$226,A544)&gt;0,"Sí","No")</f>
        <v>No</v>
      </c>
      <c r="BB544" s="22" t="str">
        <f aca="false">IF(AH544="","No",IF(BA544="Sí",IF((AO544-AH544)&gt;Resumen!$B$6,"Sí","No"),IF((AO544-AH544)&gt;=Resumen!$B$132,"Sí","No")))</f>
        <v>No</v>
      </c>
      <c r="BC544" s="22" t="str">
        <f aca="false">IF(AND(N544="Sí",AL544="Sí",AI544=0),"Sí","No")</f>
        <v>No</v>
      </c>
      <c r="BD544" s="22" t="str">
        <f aca="false">IF(COUNTIF('Plan 9+1 (con Pehuamar)'!$A$2:$A$227,A544)&gt;0,"Sí","No")</f>
        <v>No</v>
      </c>
    </row>
    <row r="545" customFormat="false" ht="15" hidden="false" customHeight="true" outlineLevel="0" collapsed="false">
      <c r="A545" s="6" t="n">
        <v>403700</v>
      </c>
      <c r="B545" s="6" t="n">
        <v>3</v>
      </c>
      <c r="C545" s="6" t="n">
        <v>303</v>
      </c>
      <c r="D545" s="6" t="s">
        <v>315</v>
      </c>
      <c r="E545" s="6" t="s">
        <v>753</v>
      </c>
      <c r="F545" s="6" t="s">
        <v>196</v>
      </c>
      <c r="G545" s="6" t="s">
        <v>129</v>
      </c>
      <c r="H545" s="6" t="s">
        <v>197</v>
      </c>
      <c r="I545" s="27" t="n">
        <v>15</v>
      </c>
      <c r="J545" s="27" t="n">
        <v>0</v>
      </c>
      <c r="K545" s="27" t="n">
        <v>55</v>
      </c>
      <c r="L545" s="28" t="n">
        <f aca="false">I545+J545</f>
        <v>15</v>
      </c>
      <c r="M545" s="28" t="n">
        <f aca="false">L545+K545</f>
        <v>70</v>
      </c>
      <c r="N545" s="22" t="str">
        <f aca="false">IF(I545&gt;0,"Sí","No")</f>
        <v>Sí</v>
      </c>
      <c r="O545" s="22" t="str">
        <f aca="false">IF(J545&gt;0,"Sí","No")</f>
        <v>No</v>
      </c>
      <c r="P545" s="22" t="str">
        <f aca="false">IF(K545&gt;0,"Sí","No")</f>
        <v>Sí</v>
      </c>
      <c r="Q545" s="22" t="str">
        <f aca="false">IF(OR(I545&gt;0,J545&gt;0),"Sí","No")</f>
        <v>Sí</v>
      </c>
      <c r="R545" s="27" t="n">
        <v>1700</v>
      </c>
      <c r="S545" s="27" t="n">
        <v>2300</v>
      </c>
      <c r="T545" s="27"/>
      <c r="U545" s="27"/>
      <c r="V545" s="27" t="n">
        <v>3200</v>
      </c>
      <c r="W545" s="12" t="n">
        <f aca="false">IF(AND(I545&gt;0,R545&gt;0),(S545-R545)/R545,"")</f>
        <v>0.352941176470588</v>
      </c>
      <c r="X545" s="12" t="str">
        <f aca="false">IF(AND(J545&gt;0,T545&gt;0),(U545-T545)/T545,"")</f>
        <v/>
      </c>
      <c r="Y545" s="12" t="n">
        <f aca="false">IF(AND(K545&gt;0,V545&gt;0),(V545-Resumen!$B$7)/Resumen!$B$7,"")</f>
        <v>0.28</v>
      </c>
      <c r="Z545" s="28" t="n">
        <f aca="false">IF(AND(K545&gt;0,I545&gt;0,V545&gt;0,S545&gt;0),V545-S545,"")</f>
        <v>900</v>
      </c>
      <c r="AA545" s="12" t="n">
        <f aca="false">IF(Z545&lt;&gt;"",Z545/S545,"")</f>
        <v>0.391304347826087</v>
      </c>
      <c r="AB545" s="28" t="str">
        <f aca="false">IF(AND(K545&gt;0,J545&gt;0,V545&gt;0,U545&gt;0),V545-U545,"")</f>
        <v/>
      </c>
      <c r="AC545" s="12" t="str">
        <f aca="false">IF(AB545&lt;&gt;"",AB545/U545,"")</f>
        <v/>
      </c>
      <c r="AD545" s="27" t="n">
        <v>5</v>
      </c>
      <c r="AE545" s="27" t="n">
        <v>15</v>
      </c>
      <c r="AF545" s="27" t="n">
        <v>0</v>
      </c>
      <c r="AG545" s="28" t="n">
        <f aca="false">AD545+AE545+AF545</f>
        <v>20</v>
      </c>
      <c r="AH545" s="12" t="n">
        <f aca="false">IF(AG545&gt;0,AD545/AG545,"")</f>
        <v>0.25</v>
      </c>
      <c r="AI545" s="27" t="n">
        <v>1</v>
      </c>
      <c r="AJ545" s="27" t="n">
        <v>1</v>
      </c>
      <c r="AK545" s="27" t="n">
        <v>0</v>
      </c>
      <c r="AL545" s="22" t="str">
        <f aca="false">IF(OR(AJ545&gt;0,AK545&gt;0),"Sí","No")</f>
        <v>Sí</v>
      </c>
      <c r="AM545" s="6" t="s">
        <v>397</v>
      </c>
      <c r="AN545" s="6"/>
      <c r="AO545" s="12" t="n">
        <f aca="false">IF(M545&gt;0,K545/M545,"")</f>
        <v>0.785714285714286</v>
      </c>
      <c r="AP545" s="22" t="str">
        <f aca="false">IF(M545&gt;=Resumen!$B$5,"Alto","Bajo")</f>
        <v>Alto</v>
      </c>
      <c r="AQ545" s="22" t="str">
        <f aca="false">IF(AO545&gt;=Resumen!$B$28,"Alto","Bajo")</f>
        <v>Alto</v>
      </c>
      <c r="AR545" s="22" t="str">
        <f aca="false">AP545&amp;" Potencial / "&amp;AQ545&amp;" Share"</f>
        <v>Alto Potencial / Alto Share</v>
      </c>
      <c r="AS545" s="22" t="str">
        <f aca="false">IF(Q545="Sí",IF(AO545&gt;=Resumen!$B$29,"Alto","Bajo"),"")</f>
        <v>Alto</v>
      </c>
      <c r="AT545" s="22" t="str">
        <f aca="false">IF(AS545&lt;&gt;"",AP545&amp;" Potencial / "&amp;AS545&amp;" Share","")</f>
        <v>Alto Potencial / Alto Share</v>
      </c>
      <c r="AU545" s="22" t="str">
        <f aca="false">IF(AH545="","Sin dato",IF(AH545-AO545&gt;Resumen!$B$6,"Sobre-exhibido",IF(AO545-AH545&gt;Resumen!$B$6,"Sub-exhibido","En línea")))</f>
        <v>Sub-exhibido</v>
      </c>
      <c r="AV545" s="22" t="n">
        <f aca="false">IF(AT545="","",IF(AT545="Alto Potencial / Bajo Share",1,IF(AT545="Alto Potencial / Alto Share",2,IF(AT545="Bajo Potencial / Alto Share",3,4))))</f>
        <v>2</v>
      </c>
      <c r="AW545" s="22" t="str">
        <f aca="false">IF(Q545="No","Sin competencia directa",IF(AV545=1,"1 - Foco Conquista (Alto Pot / Bajo Share)",IF(AV545=2,"2 - Foco Defensa (Alto Pot / Alto Share)",IF(AV545=3,"3 - Monitoreo (Bajo Pot / Alto Share)","4 - Baja Prioridad (Bajo Pot / Bajo Share)"))))</f>
        <v>2 - Foco Defensa (Alto Pot / Alto Share)</v>
      </c>
      <c r="AX545" s="12" t="str">
        <f aca="false">IF(OR(IFERROR(AND(W545&lt;&gt;"",Y545&lt;&gt;"",Y545-W545&gt;Resumen!$B$8),FALSE()),IFERROR(AND(X545&lt;&gt;"",Y545&lt;&gt;"",Y545-X545&gt;Resumen!$B$8),FALSE())),MAX(IF(IFERROR(AND(W545&lt;&gt;"",Y545&lt;&gt;"",Y545-W545&gt;Resumen!$B$8),FALSE()),Y545-W545,0),IF(IFERROR(AND(X545&lt;&gt;"",Y545&lt;&gt;"",Y545-X545&gt;Resumen!$B$8),FALSE()),Y545-X545,0)),"")</f>
        <v/>
      </c>
      <c r="AY545" s="22" t="str">
        <f aca="false">IF(OR(IFERROR(AND(W545&lt;&gt;"",Y545&lt;&gt;"",Y545-W545&gt;Resumen!$B$8),FALSE()),IFERROR(AND(X545&lt;&gt;"",Y545&lt;&gt;"",Y545-X545&gt;Resumen!$B$8),FALSE())),TRIM("Lays tiene mayor markup que "&amp;IF(IFERROR(AND(W545&lt;&gt;"",Y545&lt;&gt;"",Y545-W545&gt;Resumen!$B$8),FALSE()),"Quento ","")&amp;IF(IFERROR(AND(X545&lt;&gt;"",Y545&lt;&gt;"",Y545-X545&gt;Resumen!$B$8),FALSE()),"Julicroc ","")&amp;"en este PDV"),"")</f>
        <v/>
      </c>
      <c r="AZ545" s="22" t="str">
        <f aca="false">IF(COUNTIF('Plan Pehuamar - Lista'!$A$2:$A$167,A545)&gt;0,"Sí","No")</f>
        <v>No</v>
      </c>
      <c r="BA545" s="22" t="str">
        <f aca="false">IF(COUNTIF('Plan Combo 9+1'!$A$2:$A$226,A545)&gt;0,"Sí","No")</f>
        <v>No</v>
      </c>
      <c r="BB545" s="22" t="str">
        <f aca="false">IF(AH545="","No",IF(BA545="Sí",IF((AO545-AH545)&gt;Resumen!$B$6,"Sí","No"),IF((AO545-AH545)&gt;=Resumen!$B$132,"Sí","No")))</f>
        <v>Sí</v>
      </c>
      <c r="BC545" s="22" t="str">
        <f aca="false">IF(AND(N545="Sí",AL545="Sí",AI545=0),"Sí","No")</f>
        <v>No</v>
      </c>
      <c r="BD545" s="22" t="str">
        <f aca="false">IF(COUNTIF('Plan 9+1 (con Pehuamar)'!$A$2:$A$227,A545)&gt;0,"Sí","No")</f>
        <v>No</v>
      </c>
    </row>
    <row r="546" customFormat="false" ht="15" hidden="false" customHeight="true" outlineLevel="0" collapsed="false">
      <c r="A546" s="6" t="n">
        <v>403732</v>
      </c>
      <c r="B546" s="6" t="n">
        <v>3</v>
      </c>
      <c r="C546" s="6" t="n">
        <v>303</v>
      </c>
      <c r="D546" s="6" t="s">
        <v>315</v>
      </c>
      <c r="E546" s="6" t="s">
        <v>754</v>
      </c>
      <c r="F546" s="6" t="s">
        <v>201</v>
      </c>
      <c r="G546" s="6" t="s">
        <v>129</v>
      </c>
      <c r="H546" s="6" t="s">
        <v>197</v>
      </c>
      <c r="I546" s="27" t="n">
        <v>0</v>
      </c>
      <c r="J546" s="27" t="n">
        <v>0</v>
      </c>
      <c r="K546" s="27" t="n">
        <v>1.8</v>
      </c>
      <c r="L546" s="28" t="n">
        <f aca="false">I546+J546</f>
        <v>0</v>
      </c>
      <c r="M546" s="28" t="n">
        <f aca="false">L546+K546</f>
        <v>1.8</v>
      </c>
      <c r="N546" s="22" t="str">
        <f aca="false">IF(I546&gt;0,"Sí","No")</f>
        <v>No</v>
      </c>
      <c r="O546" s="22" t="str">
        <f aca="false">IF(J546&gt;0,"Sí","No")</f>
        <v>No</v>
      </c>
      <c r="P546" s="22" t="str">
        <f aca="false">IF(K546&gt;0,"Sí","No")</f>
        <v>Sí</v>
      </c>
      <c r="Q546" s="22" t="str">
        <f aca="false">IF(OR(I546&gt;0,J546&gt;0),"Sí","No")</f>
        <v>No</v>
      </c>
      <c r="R546" s="27"/>
      <c r="S546" s="27"/>
      <c r="T546" s="27"/>
      <c r="U546" s="27"/>
      <c r="V546" s="27"/>
      <c r="W546" s="12" t="str">
        <f aca="false">IF(AND(I546&gt;0,R546&gt;0),(S546-R546)/R546,"")</f>
        <v/>
      </c>
      <c r="X546" s="12" t="str">
        <f aca="false">IF(AND(J546&gt;0,T546&gt;0),(U546-T546)/T546,"")</f>
        <v/>
      </c>
      <c r="Y546" s="12" t="str">
        <f aca="false">IF(AND(K546&gt;0,V546&gt;0),(V546-Resumen!$B$7)/Resumen!$B$7,"")</f>
        <v/>
      </c>
      <c r="Z546" s="28" t="str">
        <f aca="false">IF(AND(K546&gt;0,I546&gt;0,V546&gt;0,S546&gt;0),V546-S546,"")</f>
        <v/>
      </c>
      <c r="AA546" s="12" t="str">
        <f aca="false">IF(Z546&lt;&gt;"",Z546/S546,"")</f>
        <v/>
      </c>
      <c r="AB546" s="28" t="str">
        <f aca="false">IF(AND(K546&gt;0,J546&gt;0,V546&gt;0,U546&gt;0),V546-U546,"")</f>
        <v/>
      </c>
      <c r="AC546" s="12" t="str">
        <f aca="false">IF(AB546&lt;&gt;"",AB546/U546,"")</f>
        <v/>
      </c>
      <c r="AD546" s="27" t="n">
        <v>0</v>
      </c>
      <c r="AE546" s="27" t="n">
        <v>0</v>
      </c>
      <c r="AF546" s="27" t="n">
        <v>0</v>
      </c>
      <c r="AG546" s="28" t="n">
        <f aca="false">AD546+AE546+AF546</f>
        <v>0</v>
      </c>
      <c r="AH546" s="12" t="str">
        <f aca="false">IF(AG546&gt;0,AD546/AG546,"")</f>
        <v/>
      </c>
      <c r="AI546" s="27" t="n">
        <v>0</v>
      </c>
      <c r="AJ546" s="27" t="n">
        <v>0</v>
      </c>
      <c r="AK546" s="27" t="n">
        <v>0</v>
      </c>
      <c r="AL546" s="22" t="str">
        <f aca="false">IF(OR(AJ546&gt;0,AK546&gt;0),"Sí","No")</f>
        <v>No</v>
      </c>
      <c r="AM546" s="6"/>
      <c r="AN546" s="6"/>
      <c r="AO546" s="12" t="n">
        <f aca="false">IF(M546&gt;0,K546/M546,"")</f>
        <v>1</v>
      </c>
      <c r="AP546" s="22" t="str">
        <f aca="false">IF(M546&gt;=Resumen!$B$5,"Alto","Bajo")</f>
        <v>Bajo</v>
      </c>
      <c r="AQ546" s="22" t="str">
        <f aca="false">IF(AO546&gt;=Resumen!$B$28,"Alto","Bajo")</f>
        <v>Alto</v>
      </c>
      <c r="AR546" s="22" t="str">
        <f aca="false">AP546&amp;" Potencial / "&amp;AQ546&amp;" Share"</f>
        <v>Bajo Potencial / Alto Share</v>
      </c>
      <c r="AS546" s="22" t="str">
        <f aca="false">IF(Q546="Sí",IF(AO546&gt;=Resumen!$B$29,"Alto","Bajo"),"")</f>
        <v/>
      </c>
      <c r="AT546" s="22" t="str">
        <f aca="false">IF(AS546&lt;&gt;"",AP546&amp;" Potencial / "&amp;AS546&amp;" Share","")</f>
        <v/>
      </c>
      <c r="AU546" s="22" t="str">
        <f aca="false">IF(AH546="","Sin dato",IF(AH546-AO546&gt;Resumen!$B$6,"Sobre-exhibido",IF(AO546-AH546&gt;Resumen!$B$6,"Sub-exhibido","En línea")))</f>
        <v>Sin dato</v>
      </c>
      <c r="AV546" s="22" t="str">
        <f aca="false">IF(AT546="","",IF(AT546="Alto Potencial / Bajo Share",1,IF(AT546="Alto Potencial / Alto Share",2,IF(AT546="Bajo Potencial / Alto Share",3,4))))</f>
        <v/>
      </c>
      <c r="AW546" s="22" t="str">
        <f aca="false">IF(Q546="No","Sin competencia directa",IF(AV546=1,"1 - Foco Conquista (Alto Pot / Bajo Share)",IF(AV546=2,"2 - Foco Defensa (Alto Pot / Alto Share)",IF(AV546=3,"3 - Monitoreo (Bajo Pot / Alto Share)","4 - Baja Prioridad (Bajo Pot / Bajo Share)"))))</f>
        <v>Sin competencia directa</v>
      </c>
      <c r="AX546" s="12" t="str">
        <f aca="false">IF(OR(IFERROR(AND(W546&lt;&gt;"",Y546&lt;&gt;"",Y546-W546&gt;Resumen!$B$8),FALSE()),IFERROR(AND(X546&lt;&gt;"",Y546&lt;&gt;"",Y546-X546&gt;Resumen!$B$8),FALSE())),MAX(IF(IFERROR(AND(W546&lt;&gt;"",Y546&lt;&gt;"",Y546-W546&gt;Resumen!$B$8),FALSE()),Y546-W546,0),IF(IFERROR(AND(X546&lt;&gt;"",Y546&lt;&gt;"",Y546-X546&gt;Resumen!$B$8),FALSE()),Y546-X546,0)),"")</f>
        <v/>
      </c>
      <c r="AY546" s="22" t="str">
        <f aca="false">IF(OR(IFERROR(AND(W546&lt;&gt;"",Y546&lt;&gt;"",Y546-W546&gt;Resumen!$B$8),FALSE()),IFERROR(AND(X546&lt;&gt;"",Y546&lt;&gt;"",Y546-X546&gt;Resumen!$B$8),FALSE())),TRIM("Lays tiene mayor markup que "&amp;IF(IFERROR(AND(W546&lt;&gt;"",Y546&lt;&gt;"",Y546-W546&gt;Resumen!$B$8),FALSE()),"Quento ","")&amp;IF(IFERROR(AND(X546&lt;&gt;"",Y546&lt;&gt;"",Y546-X546&gt;Resumen!$B$8),FALSE()),"Julicroc ","")&amp;"en este PDV"),"")</f>
        <v/>
      </c>
      <c r="AZ546" s="22" t="str">
        <f aca="false">IF(COUNTIF('Plan Pehuamar - Lista'!$A$2:$A$167,A546)&gt;0,"Sí","No")</f>
        <v>No</v>
      </c>
      <c r="BA546" s="22" t="str">
        <f aca="false">IF(COUNTIF('Plan Combo 9+1'!$A$2:$A$226,A546)&gt;0,"Sí","No")</f>
        <v>No</v>
      </c>
      <c r="BB546" s="22" t="str">
        <f aca="false">IF(AH546="","No",IF(BA546="Sí",IF((AO546-AH546)&gt;Resumen!$B$6,"Sí","No"),IF((AO546-AH546)&gt;=Resumen!$B$132,"Sí","No")))</f>
        <v>No</v>
      </c>
      <c r="BC546" s="22" t="str">
        <f aca="false">IF(AND(N546="Sí",AL546="Sí",AI546=0),"Sí","No")</f>
        <v>No</v>
      </c>
      <c r="BD546" s="22" t="str">
        <f aca="false">IF(COUNTIF('Plan 9+1 (con Pehuamar)'!$A$2:$A$227,A546)&gt;0,"Sí","No")</f>
        <v>No</v>
      </c>
    </row>
    <row r="547" customFormat="false" ht="15" hidden="false" customHeight="true" outlineLevel="0" collapsed="false">
      <c r="A547" s="6" t="n">
        <v>403734</v>
      </c>
      <c r="B547" s="6" t="n">
        <v>3</v>
      </c>
      <c r="C547" s="6" t="n">
        <v>303</v>
      </c>
      <c r="D547" s="6" t="s">
        <v>315</v>
      </c>
      <c r="E547" s="6" t="s">
        <v>755</v>
      </c>
      <c r="F547" s="6" t="s">
        <v>196</v>
      </c>
      <c r="G547" s="6" t="s">
        <v>129</v>
      </c>
      <c r="H547" s="6" t="s">
        <v>197</v>
      </c>
      <c r="I547" s="27" t="n">
        <v>0</v>
      </c>
      <c r="J547" s="27" t="n">
        <v>0</v>
      </c>
      <c r="K547" s="27" t="n">
        <v>0.8</v>
      </c>
      <c r="L547" s="28" t="n">
        <f aca="false">I547+J547</f>
        <v>0</v>
      </c>
      <c r="M547" s="28" t="n">
        <f aca="false">L547+K547</f>
        <v>0.8</v>
      </c>
      <c r="N547" s="22" t="str">
        <f aca="false">IF(I547&gt;0,"Sí","No")</f>
        <v>No</v>
      </c>
      <c r="O547" s="22" t="str">
        <f aca="false">IF(J547&gt;0,"Sí","No")</f>
        <v>No</v>
      </c>
      <c r="P547" s="22" t="str">
        <f aca="false">IF(K547&gt;0,"Sí","No")</f>
        <v>Sí</v>
      </c>
      <c r="Q547" s="22" t="str">
        <f aca="false">IF(OR(I547&gt;0,J547&gt;0),"Sí","No")</f>
        <v>No</v>
      </c>
      <c r="R547" s="27"/>
      <c r="S547" s="27"/>
      <c r="T547" s="27"/>
      <c r="U547" s="27"/>
      <c r="V547" s="27"/>
      <c r="W547" s="12" t="str">
        <f aca="false">IF(AND(I547&gt;0,R547&gt;0),(S547-R547)/R547,"")</f>
        <v/>
      </c>
      <c r="X547" s="12" t="str">
        <f aca="false">IF(AND(J547&gt;0,T547&gt;0),(U547-T547)/T547,"")</f>
        <v/>
      </c>
      <c r="Y547" s="12" t="str">
        <f aca="false">IF(AND(K547&gt;0,V547&gt;0),(V547-Resumen!$B$7)/Resumen!$B$7,"")</f>
        <v/>
      </c>
      <c r="Z547" s="28" t="str">
        <f aca="false">IF(AND(K547&gt;0,I547&gt;0,V547&gt;0,S547&gt;0),V547-S547,"")</f>
        <v/>
      </c>
      <c r="AA547" s="12" t="str">
        <f aca="false">IF(Z547&lt;&gt;"",Z547/S547,"")</f>
        <v/>
      </c>
      <c r="AB547" s="28" t="str">
        <f aca="false">IF(AND(K547&gt;0,J547&gt;0,V547&gt;0,U547&gt;0),V547-U547,"")</f>
        <v/>
      </c>
      <c r="AC547" s="12" t="str">
        <f aca="false">IF(AB547&lt;&gt;"",AB547/U547,"")</f>
        <v/>
      </c>
      <c r="AD547" s="27" t="n">
        <v>0</v>
      </c>
      <c r="AE547" s="27" t="n">
        <v>0</v>
      </c>
      <c r="AF547" s="27" t="n">
        <v>0</v>
      </c>
      <c r="AG547" s="28" t="n">
        <f aca="false">AD547+AE547+AF547</f>
        <v>0</v>
      </c>
      <c r="AH547" s="12" t="str">
        <f aca="false">IF(AG547&gt;0,AD547/AG547,"")</f>
        <v/>
      </c>
      <c r="AI547" s="27" t="n">
        <v>0</v>
      </c>
      <c r="AJ547" s="27" t="n">
        <v>0</v>
      </c>
      <c r="AK547" s="27" t="n">
        <v>0</v>
      </c>
      <c r="AL547" s="22" t="str">
        <f aca="false">IF(OR(AJ547&gt;0,AK547&gt;0),"Sí","No")</f>
        <v>No</v>
      </c>
      <c r="AM547" s="6"/>
      <c r="AN547" s="6"/>
      <c r="AO547" s="12" t="n">
        <f aca="false">IF(M547&gt;0,K547/M547,"")</f>
        <v>1</v>
      </c>
      <c r="AP547" s="22" t="str">
        <f aca="false">IF(M547&gt;=Resumen!$B$5,"Alto","Bajo")</f>
        <v>Bajo</v>
      </c>
      <c r="AQ547" s="22" t="str">
        <f aca="false">IF(AO547&gt;=Resumen!$B$28,"Alto","Bajo")</f>
        <v>Alto</v>
      </c>
      <c r="AR547" s="22" t="str">
        <f aca="false">AP547&amp;" Potencial / "&amp;AQ547&amp;" Share"</f>
        <v>Bajo Potencial / Alto Share</v>
      </c>
      <c r="AS547" s="22" t="str">
        <f aca="false">IF(Q547="Sí",IF(AO547&gt;=Resumen!$B$29,"Alto","Bajo"),"")</f>
        <v/>
      </c>
      <c r="AT547" s="22" t="str">
        <f aca="false">IF(AS547&lt;&gt;"",AP547&amp;" Potencial / "&amp;AS547&amp;" Share","")</f>
        <v/>
      </c>
      <c r="AU547" s="22" t="str">
        <f aca="false">IF(AH547="","Sin dato",IF(AH547-AO547&gt;Resumen!$B$6,"Sobre-exhibido",IF(AO547-AH547&gt;Resumen!$B$6,"Sub-exhibido","En línea")))</f>
        <v>Sin dato</v>
      </c>
      <c r="AV547" s="22" t="str">
        <f aca="false">IF(AT547="","",IF(AT547="Alto Potencial / Bajo Share",1,IF(AT547="Alto Potencial / Alto Share",2,IF(AT547="Bajo Potencial / Alto Share",3,4))))</f>
        <v/>
      </c>
      <c r="AW547" s="22" t="str">
        <f aca="false">IF(Q547="No","Sin competencia directa",IF(AV547=1,"1 - Foco Conquista (Alto Pot / Bajo Share)",IF(AV547=2,"2 - Foco Defensa (Alto Pot / Alto Share)",IF(AV547=3,"3 - Monitoreo (Bajo Pot / Alto Share)","4 - Baja Prioridad (Bajo Pot / Bajo Share)"))))</f>
        <v>Sin competencia directa</v>
      </c>
      <c r="AX547" s="12" t="str">
        <f aca="false">IF(OR(IFERROR(AND(W547&lt;&gt;"",Y547&lt;&gt;"",Y547-W547&gt;Resumen!$B$8),FALSE()),IFERROR(AND(X547&lt;&gt;"",Y547&lt;&gt;"",Y547-X547&gt;Resumen!$B$8),FALSE())),MAX(IF(IFERROR(AND(W547&lt;&gt;"",Y547&lt;&gt;"",Y547-W547&gt;Resumen!$B$8),FALSE()),Y547-W547,0),IF(IFERROR(AND(X547&lt;&gt;"",Y547&lt;&gt;"",Y547-X547&gt;Resumen!$B$8),FALSE()),Y547-X547,0)),"")</f>
        <v/>
      </c>
      <c r="AY547" s="22" t="str">
        <f aca="false">IF(OR(IFERROR(AND(W547&lt;&gt;"",Y547&lt;&gt;"",Y547-W547&gt;Resumen!$B$8),FALSE()),IFERROR(AND(X547&lt;&gt;"",Y547&lt;&gt;"",Y547-X547&gt;Resumen!$B$8),FALSE())),TRIM("Lays tiene mayor markup que "&amp;IF(IFERROR(AND(W547&lt;&gt;"",Y547&lt;&gt;"",Y547-W547&gt;Resumen!$B$8),FALSE()),"Quento ","")&amp;IF(IFERROR(AND(X547&lt;&gt;"",Y547&lt;&gt;"",Y547-X547&gt;Resumen!$B$8),FALSE()),"Julicroc ","")&amp;"en este PDV"),"")</f>
        <v/>
      </c>
      <c r="AZ547" s="22" t="str">
        <f aca="false">IF(COUNTIF('Plan Pehuamar - Lista'!$A$2:$A$167,A547)&gt;0,"Sí","No")</f>
        <v>No</v>
      </c>
      <c r="BA547" s="22" t="str">
        <f aca="false">IF(COUNTIF('Plan Combo 9+1'!$A$2:$A$226,A547)&gt;0,"Sí","No")</f>
        <v>No</v>
      </c>
      <c r="BB547" s="22" t="str">
        <f aca="false">IF(AH547="","No",IF(BA547="Sí",IF((AO547-AH547)&gt;Resumen!$B$6,"Sí","No"),IF((AO547-AH547)&gt;=Resumen!$B$132,"Sí","No")))</f>
        <v>No</v>
      </c>
      <c r="BC547" s="22" t="str">
        <f aca="false">IF(AND(N547="Sí",AL547="Sí",AI547=0),"Sí","No")</f>
        <v>No</v>
      </c>
      <c r="BD547" s="22" t="str">
        <f aca="false">IF(COUNTIF('Plan 9+1 (con Pehuamar)'!$A$2:$A$227,A547)&gt;0,"Sí","No")</f>
        <v>No</v>
      </c>
    </row>
    <row r="548" customFormat="false" ht="15" hidden="false" customHeight="true" outlineLevel="0" collapsed="false">
      <c r="A548" s="6" t="n">
        <v>403773</v>
      </c>
      <c r="B548" s="6" t="n">
        <v>3</v>
      </c>
      <c r="C548" s="6" t="n">
        <v>303</v>
      </c>
      <c r="D548" s="6" t="s">
        <v>315</v>
      </c>
      <c r="E548" s="6" t="s">
        <v>756</v>
      </c>
      <c r="F548" s="6" t="s">
        <v>201</v>
      </c>
      <c r="G548" s="6" t="s">
        <v>129</v>
      </c>
      <c r="H548" s="6" t="s">
        <v>197</v>
      </c>
      <c r="I548" s="27" t="n">
        <v>0</v>
      </c>
      <c r="J548" s="27" t="n">
        <v>0</v>
      </c>
      <c r="K548" s="27" t="n">
        <v>0.2</v>
      </c>
      <c r="L548" s="28" t="n">
        <f aca="false">I548+J548</f>
        <v>0</v>
      </c>
      <c r="M548" s="28" t="n">
        <f aca="false">L548+K548</f>
        <v>0.2</v>
      </c>
      <c r="N548" s="22" t="str">
        <f aca="false">IF(I548&gt;0,"Sí","No")</f>
        <v>No</v>
      </c>
      <c r="O548" s="22" t="str">
        <f aca="false">IF(J548&gt;0,"Sí","No")</f>
        <v>No</v>
      </c>
      <c r="P548" s="22" t="str">
        <f aca="false">IF(K548&gt;0,"Sí","No")</f>
        <v>Sí</v>
      </c>
      <c r="Q548" s="22" t="str">
        <f aca="false">IF(OR(I548&gt;0,J548&gt;0),"Sí","No")</f>
        <v>No</v>
      </c>
      <c r="R548" s="27"/>
      <c r="S548" s="27"/>
      <c r="T548" s="27"/>
      <c r="U548" s="27"/>
      <c r="V548" s="27"/>
      <c r="W548" s="12" t="str">
        <f aca="false">IF(AND(I548&gt;0,R548&gt;0),(S548-R548)/R548,"")</f>
        <v/>
      </c>
      <c r="X548" s="12" t="str">
        <f aca="false">IF(AND(J548&gt;0,T548&gt;0),(U548-T548)/T548,"")</f>
        <v/>
      </c>
      <c r="Y548" s="12" t="str">
        <f aca="false">IF(AND(K548&gt;0,V548&gt;0),(V548-Resumen!$B$7)/Resumen!$B$7,"")</f>
        <v/>
      </c>
      <c r="Z548" s="28" t="str">
        <f aca="false">IF(AND(K548&gt;0,I548&gt;0,V548&gt;0,S548&gt;0),V548-S548,"")</f>
        <v/>
      </c>
      <c r="AA548" s="12" t="str">
        <f aca="false">IF(Z548&lt;&gt;"",Z548/S548,"")</f>
        <v/>
      </c>
      <c r="AB548" s="28" t="str">
        <f aca="false">IF(AND(K548&gt;0,J548&gt;0,V548&gt;0,U548&gt;0),V548-U548,"")</f>
        <v/>
      </c>
      <c r="AC548" s="12" t="str">
        <f aca="false">IF(AB548&lt;&gt;"",AB548/U548,"")</f>
        <v/>
      </c>
      <c r="AD548" s="27" t="n">
        <v>0</v>
      </c>
      <c r="AE548" s="27" t="n">
        <v>0</v>
      </c>
      <c r="AF548" s="27" t="n">
        <v>0</v>
      </c>
      <c r="AG548" s="28" t="n">
        <f aca="false">AD548+AE548+AF548</f>
        <v>0</v>
      </c>
      <c r="AH548" s="12" t="str">
        <f aca="false">IF(AG548&gt;0,AD548/AG548,"")</f>
        <v/>
      </c>
      <c r="AI548" s="27" t="n">
        <v>0</v>
      </c>
      <c r="AJ548" s="27" t="n">
        <v>0</v>
      </c>
      <c r="AK548" s="27" t="n">
        <v>0</v>
      </c>
      <c r="AL548" s="22" t="str">
        <f aca="false">IF(OR(AJ548&gt;0,AK548&gt;0),"Sí","No")</f>
        <v>No</v>
      </c>
      <c r="AM548" s="6"/>
      <c r="AN548" s="6"/>
      <c r="AO548" s="12" t="n">
        <f aca="false">IF(M548&gt;0,K548/M548,"")</f>
        <v>1</v>
      </c>
      <c r="AP548" s="22" t="str">
        <f aca="false">IF(M548&gt;=Resumen!$B$5,"Alto","Bajo")</f>
        <v>Bajo</v>
      </c>
      <c r="AQ548" s="22" t="str">
        <f aca="false">IF(AO548&gt;=Resumen!$B$28,"Alto","Bajo")</f>
        <v>Alto</v>
      </c>
      <c r="AR548" s="22" t="str">
        <f aca="false">AP548&amp;" Potencial / "&amp;AQ548&amp;" Share"</f>
        <v>Bajo Potencial / Alto Share</v>
      </c>
      <c r="AS548" s="22" t="str">
        <f aca="false">IF(Q548="Sí",IF(AO548&gt;=Resumen!$B$29,"Alto","Bajo"),"")</f>
        <v/>
      </c>
      <c r="AT548" s="22" t="str">
        <f aca="false">IF(AS548&lt;&gt;"",AP548&amp;" Potencial / "&amp;AS548&amp;" Share","")</f>
        <v/>
      </c>
      <c r="AU548" s="22" t="str">
        <f aca="false">IF(AH548="","Sin dato",IF(AH548-AO548&gt;Resumen!$B$6,"Sobre-exhibido",IF(AO548-AH548&gt;Resumen!$B$6,"Sub-exhibido","En línea")))</f>
        <v>Sin dato</v>
      </c>
      <c r="AV548" s="22" t="str">
        <f aca="false">IF(AT548="","",IF(AT548="Alto Potencial / Bajo Share",1,IF(AT548="Alto Potencial / Alto Share",2,IF(AT548="Bajo Potencial / Alto Share",3,4))))</f>
        <v/>
      </c>
      <c r="AW548" s="22" t="str">
        <f aca="false">IF(Q548="No","Sin competencia directa",IF(AV548=1,"1 - Foco Conquista (Alto Pot / Bajo Share)",IF(AV548=2,"2 - Foco Defensa (Alto Pot / Alto Share)",IF(AV548=3,"3 - Monitoreo (Bajo Pot / Alto Share)","4 - Baja Prioridad (Bajo Pot / Bajo Share)"))))</f>
        <v>Sin competencia directa</v>
      </c>
      <c r="AX548" s="12" t="str">
        <f aca="false">IF(OR(IFERROR(AND(W548&lt;&gt;"",Y548&lt;&gt;"",Y548-W548&gt;Resumen!$B$8),FALSE()),IFERROR(AND(X548&lt;&gt;"",Y548&lt;&gt;"",Y548-X548&gt;Resumen!$B$8),FALSE())),MAX(IF(IFERROR(AND(W548&lt;&gt;"",Y548&lt;&gt;"",Y548-W548&gt;Resumen!$B$8),FALSE()),Y548-W548,0),IF(IFERROR(AND(X548&lt;&gt;"",Y548&lt;&gt;"",Y548-X548&gt;Resumen!$B$8),FALSE()),Y548-X548,0)),"")</f>
        <v/>
      </c>
      <c r="AY548" s="22" t="str">
        <f aca="false">IF(OR(IFERROR(AND(W548&lt;&gt;"",Y548&lt;&gt;"",Y548-W548&gt;Resumen!$B$8),FALSE()),IFERROR(AND(X548&lt;&gt;"",Y548&lt;&gt;"",Y548-X548&gt;Resumen!$B$8),FALSE())),TRIM("Lays tiene mayor markup que "&amp;IF(IFERROR(AND(W548&lt;&gt;"",Y548&lt;&gt;"",Y548-W548&gt;Resumen!$B$8),FALSE()),"Quento ","")&amp;IF(IFERROR(AND(X548&lt;&gt;"",Y548&lt;&gt;"",Y548-X548&gt;Resumen!$B$8),FALSE()),"Julicroc ","")&amp;"en este PDV"),"")</f>
        <v/>
      </c>
      <c r="AZ548" s="22" t="str">
        <f aca="false">IF(COUNTIF('Plan Pehuamar - Lista'!$A$2:$A$167,A548)&gt;0,"Sí","No")</f>
        <v>No</v>
      </c>
      <c r="BA548" s="22" t="str">
        <f aca="false">IF(COUNTIF('Plan Combo 9+1'!$A$2:$A$226,A548)&gt;0,"Sí","No")</f>
        <v>No</v>
      </c>
      <c r="BB548" s="22" t="str">
        <f aca="false">IF(AH548="","No",IF(BA548="Sí",IF((AO548-AH548)&gt;Resumen!$B$6,"Sí","No"),IF((AO548-AH548)&gt;=Resumen!$B$132,"Sí","No")))</f>
        <v>No</v>
      </c>
      <c r="BC548" s="22" t="str">
        <f aca="false">IF(AND(N548="Sí",AL548="Sí",AI548=0),"Sí","No")</f>
        <v>No</v>
      </c>
      <c r="BD548" s="22" t="str">
        <f aca="false">IF(COUNTIF('Plan 9+1 (con Pehuamar)'!$A$2:$A$227,A548)&gt;0,"Sí","No")</f>
        <v>No</v>
      </c>
    </row>
    <row r="549" customFormat="false" ht="15" hidden="false" customHeight="true" outlineLevel="0" collapsed="false">
      <c r="A549" s="6" t="n">
        <v>404360</v>
      </c>
      <c r="B549" s="6" t="n">
        <v>3</v>
      </c>
      <c r="C549" s="6" t="n">
        <v>303</v>
      </c>
      <c r="D549" s="6" t="s">
        <v>315</v>
      </c>
      <c r="E549" s="6" t="s">
        <v>757</v>
      </c>
      <c r="F549" s="6" t="s">
        <v>201</v>
      </c>
      <c r="G549" s="6" t="s">
        <v>129</v>
      </c>
      <c r="H549" s="6" t="s">
        <v>197</v>
      </c>
      <c r="I549" s="27" t="n">
        <v>0</v>
      </c>
      <c r="J549" s="27" t="n">
        <v>0</v>
      </c>
      <c r="K549" s="27" t="n">
        <v>8</v>
      </c>
      <c r="L549" s="28" t="n">
        <f aca="false">I549+J549</f>
        <v>0</v>
      </c>
      <c r="M549" s="28" t="n">
        <f aca="false">L549+K549</f>
        <v>8</v>
      </c>
      <c r="N549" s="22" t="str">
        <f aca="false">IF(I549&gt;0,"Sí","No")</f>
        <v>No</v>
      </c>
      <c r="O549" s="22" t="str">
        <f aca="false">IF(J549&gt;0,"Sí","No")</f>
        <v>No</v>
      </c>
      <c r="P549" s="22" t="str">
        <f aca="false">IF(K549&gt;0,"Sí","No")</f>
        <v>Sí</v>
      </c>
      <c r="Q549" s="22" t="str">
        <f aca="false">IF(OR(I549&gt;0,J549&gt;0),"Sí","No")</f>
        <v>No</v>
      </c>
      <c r="R549" s="27"/>
      <c r="S549" s="27"/>
      <c r="T549" s="27"/>
      <c r="U549" s="27"/>
      <c r="V549" s="27"/>
      <c r="W549" s="12" t="str">
        <f aca="false">IF(AND(I549&gt;0,R549&gt;0),(S549-R549)/R549,"")</f>
        <v/>
      </c>
      <c r="X549" s="12" t="str">
        <f aca="false">IF(AND(J549&gt;0,T549&gt;0),(U549-T549)/T549,"")</f>
        <v/>
      </c>
      <c r="Y549" s="12" t="str">
        <f aca="false">IF(AND(K549&gt;0,V549&gt;0),(V549-Resumen!$B$7)/Resumen!$B$7,"")</f>
        <v/>
      </c>
      <c r="Z549" s="28" t="str">
        <f aca="false">IF(AND(K549&gt;0,I549&gt;0,V549&gt;0,S549&gt;0),V549-S549,"")</f>
        <v/>
      </c>
      <c r="AA549" s="12" t="str">
        <f aca="false">IF(Z549&lt;&gt;"",Z549/S549,"")</f>
        <v/>
      </c>
      <c r="AB549" s="28" t="str">
        <f aca="false">IF(AND(K549&gt;0,J549&gt;0,V549&gt;0,U549&gt;0),V549-U549,"")</f>
        <v/>
      </c>
      <c r="AC549" s="12" t="str">
        <f aca="false">IF(AB549&lt;&gt;"",AB549/U549,"")</f>
        <v/>
      </c>
      <c r="AD549" s="27" t="n">
        <v>0</v>
      </c>
      <c r="AE549" s="27" t="n">
        <v>0</v>
      </c>
      <c r="AF549" s="27" t="n">
        <v>0</v>
      </c>
      <c r="AG549" s="28" t="n">
        <f aca="false">AD549+AE549+AF549</f>
        <v>0</v>
      </c>
      <c r="AH549" s="12" t="str">
        <f aca="false">IF(AG549&gt;0,AD549/AG549,"")</f>
        <v/>
      </c>
      <c r="AI549" s="27" t="n">
        <v>0</v>
      </c>
      <c r="AJ549" s="27" t="n">
        <v>0</v>
      </c>
      <c r="AK549" s="27" t="n">
        <v>0</v>
      </c>
      <c r="AL549" s="22" t="str">
        <f aca="false">IF(OR(AJ549&gt;0,AK549&gt;0),"Sí","No")</f>
        <v>No</v>
      </c>
      <c r="AM549" s="6"/>
      <c r="AN549" s="6"/>
      <c r="AO549" s="12" t="n">
        <f aca="false">IF(M549&gt;0,K549/M549,"")</f>
        <v>1</v>
      </c>
      <c r="AP549" s="22" t="str">
        <f aca="false">IF(M549&gt;=Resumen!$B$5,"Alto","Bajo")</f>
        <v>Bajo</v>
      </c>
      <c r="AQ549" s="22" t="str">
        <f aca="false">IF(AO549&gt;=Resumen!$B$28,"Alto","Bajo")</f>
        <v>Alto</v>
      </c>
      <c r="AR549" s="22" t="str">
        <f aca="false">AP549&amp;" Potencial / "&amp;AQ549&amp;" Share"</f>
        <v>Bajo Potencial / Alto Share</v>
      </c>
      <c r="AS549" s="22" t="str">
        <f aca="false">IF(Q549="Sí",IF(AO549&gt;=Resumen!$B$29,"Alto","Bajo"),"")</f>
        <v/>
      </c>
      <c r="AT549" s="22" t="str">
        <f aca="false">IF(AS549&lt;&gt;"",AP549&amp;" Potencial / "&amp;AS549&amp;" Share","")</f>
        <v/>
      </c>
      <c r="AU549" s="22" t="str">
        <f aca="false">IF(AH549="","Sin dato",IF(AH549-AO549&gt;Resumen!$B$6,"Sobre-exhibido",IF(AO549-AH549&gt;Resumen!$B$6,"Sub-exhibido","En línea")))</f>
        <v>Sin dato</v>
      </c>
      <c r="AV549" s="22" t="str">
        <f aca="false">IF(AT549="","",IF(AT549="Alto Potencial / Bajo Share",1,IF(AT549="Alto Potencial / Alto Share",2,IF(AT549="Bajo Potencial / Alto Share",3,4))))</f>
        <v/>
      </c>
      <c r="AW549" s="22" t="str">
        <f aca="false">IF(Q549="No","Sin competencia directa",IF(AV549=1,"1 - Foco Conquista (Alto Pot / Bajo Share)",IF(AV549=2,"2 - Foco Defensa (Alto Pot / Alto Share)",IF(AV549=3,"3 - Monitoreo (Bajo Pot / Alto Share)","4 - Baja Prioridad (Bajo Pot / Bajo Share)"))))</f>
        <v>Sin competencia directa</v>
      </c>
      <c r="AX549" s="12" t="str">
        <f aca="false">IF(OR(IFERROR(AND(W549&lt;&gt;"",Y549&lt;&gt;"",Y549-W549&gt;Resumen!$B$8),FALSE()),IFERROR(AND(X549&lt;&gt;"",Y549&lt;&gt;"",Y549-X549&gt;Resumen!$B$8),FALSE())),MAX(IF(IFERROR(AND(W549&lt;&gt;"",Y549&lt;&gt;"",Y549-W549&gt;Resumen!$B$8),FALSE()),Y549-W549,0),IF(IFERROR(AND(X549&lt;&gt;"",Y549&lt;&gt;"",Y549-X549&gt;Resumen!$B$8),FALSE()),Y549-X549,0)),"")</f>
        <v/>
      </c>
      <c r="AY549" s="22" t="str">
        <f aca="false">IF(OR(IFERROR(AND(W549&lt;&gt;"",Y549&lt;&gt;"",Y549-W549&gt;Resumen!$B$8),FALSE()),IFERROR(AND(X549&lt;&gt;"",Y549&lt;&gt;"",Y549-X549&gt;Resumen!$B$8),FALSE())),TRIM("Lays tiene mayor markup que "&amp;IF(IFERROR(AND(W549&lt;&gt;"",Y549&lt;&gt;"",Y549-W549&gt;Resumen!$B$8),FALSE()),"Quento ","")&amp;IF(IFERROR(AND(X549&lt;&gt;"",Y549&lt;&gt;"",Y549-X549&gt;Resumen!$B$8),FALSE()),"Julicroc ","")&amp;"en este PDV"),"")</f>
        <v/>
      </c>
      <c r="AZ549" s="22" t="str">
        <f aca="false">IF(COUNTIF('Plan Pehuamar - Lista'!$A$2:$A$167,A549)&gt;0,"Sí","No")</f>
        <v>No</v>
      </c>
      <c r="BA549" s="22" t="str">
        <f aca="false">IF(COUNTIF('Plan Combo 9+1'!$A$2:$A$226,A549)&gt;0,"Sí","No")</f>
        <v>No</v>
      </c>
      <c r="BB549" s="22" t="str">
        <f aca="false">IF(AH549="","No",IF(BA549="Sí",IF((AO549-AH549)&gt;Resumen!$B$6,"Sí","No"),IF((AO549-AH549)&gt;=Resumen!$B$132,"Sí","No")))</f>
        <v>No</v>
      </c>
      <c r="BC549" s="22" t="str">
        <f aca="false">IF(AND(N549="Sí",AL549="Sí",AI549=0),"Sí","No")</f>
        <v>No</v>
      </c>
      <c r="BD549" s="22" t="str">
        <f aca="false">IF(COUNTIF('Plan 9+1 (con Pehuamar)'!$A$2:$A$227,A549)&gt;0,"Sí","No")</f>
        <v>No</v>
      </c>
    </row>
    <row r="550" customFormat="false" ht="15" hidden="false" customHeight="true" outlineLevel="0" collapsed="false">
      <c r="A550" s="6" t="n">
        <v>404407</v>
      </c>
      <c r="B550" s="6" t="n">
        <v>3</v>
      </c>
      <c r="C550" s="6" t="n">
        <v>303</v>
      </c>
      <c r="D550" s="6" t="s">
        <v>315</v>
      </c>
      <c r="E550" s="6" t="s">
        <v>758</v>
      </c>
      <c r="F550" s="6" t="s">
        <v>201</v>
      </c>
      <c r="G550" s="6" t="s">
        <v>129</v>
      </c>
      <c r="H550" s="6" t="s">
        <v>197</v>
      </c>
      <c r="I550" s="27" t="n">
        <v>0</v>
      </c>
      <c r="J550" s="27" t="n">
        <v>0</v>
      </c>
      <c r="K550" s="27" t="n">
        <v>0.9</v>
      </c>
      <c r="L550" s="28" t="n">
        <f aca="false">I550+J550</f>
        <v>0</v>
      </c>
      <c r="M550" s="28" t="n">
        <f aca="false">L550+K550</f>
        <v>0.9</v>
      </c>
      <c r="N550" s="22" t="str">
        <f aca="false">IF(I550&gt;0,"Sí","No")</f>
        <v>No</v>
      </c>
      <c r="O550" s="22" t="str">
        <f aca="false">IF(J550&gt;0,"Sí","No")</f>
        <v>No</v>
      </c>
      <c r="P550" s="22" t="str">
        <f aca="false">IF(K550&gt;0,"Sí","No")</f>
        <v>Sí</v>
      </c>
      <c r="Q550" s="22" t="str">
        <f aca="false">IF(OR(I550&gt;0,J550&gt;0),"Sí","No")</f>
        <v>No</v>
      </c>
      <c r="R550" s="27"/>
      <c r="S550" s="27"/>
      <c r="T550" s="27"/>
      <c r="U550" s="27"/>
      <c r="V550" s="27"/>
      <c r="W550" s="12" t="str">
        <f aca="false">IF(AND(I550&gt;0,R550&gt;0),(S550-R550)/R550,"")</f>
        <v/>
      </c>
      <c r="X550" s="12" t="str">
        <f aca="false">IF(AND(J550&gt;0,T550&gt;0),(U550-T550)/T550,"")</f>
        <v/>
      </c>
      <c r="Y550" s="12" t="str">
        <f aca="false">IF(AND(K550&gt;0,V550&gt;0),(V550-Resumen!$B$7)/Resumen!$B$7,"")</f>
        <v/>
      </c>
      <c r="Z550" s="28" t="str">
        <f aca="false">IF(AND(K550&gt;0,I550&gt;0,V550&gt;0,S550&gt;0),V550-S550,"")</f>
        <v/>
      </c>
      <c r="AA550" s="12" t="str">
        <f aca="false">IF(Z550&lt;&gt;"",Z550/S550,"")</f>
        <v/>
      </c>
      <c r="AB550" s="28" t="str">
        <f aca="false">IF(AND(K550&gt;0,J550&gt;0,V550&gt;0,U550&gt;0),V550-U550,"")</f>
        <v/>
      </c>
      <c r="AC550" s="12" t="str">
        <f aca="false">IF(AB550&lt;&gt;"",AB550/U550,"")</f>
        <v/>
      </c>
      <c r="AD550" s="27" t="n">
        <v>0</v>
      </c>
      <c r="AE550" s="27" t="n">
        <v>0</v>
      </c>
      <c r="AF550" s="27" t="n">
        <v>0</v>
      </c>
      <c r="AG550" s="28" t="n">
        <f aca="false">AD550+AE550+AF550</f>
        <v>0</v>
      </c>
      <c r="AH550" s="12" t="str">
        <f aca="false">IF(AG550&gt;0,AD550/AG550,"")</f>
        <v/>
      </c>
      <c r="AI550" s="27" t="n">
        <v>0</v>
      </c>
      <c r="AJ550" s="27" t="n">
        <v>0</v>
      </c>
      <c r="AK550" s="27" t="n">
        <v>0</v>
      </c>
      <c r="AL550" s="22" t="str">
        <f aca="false">IF(OR(AJ550&gt;0,AK550&gt;0),"Sí","No")</f>
        <v>No</v>
      </c>
      <c r="AM550" s="6"/>
      <c r="AN550" s="6"/>
      <c r="AO550" s="12" t="n">
        <f aca="false">IF(M550&gt;0,K550/M550,"")</f>
        <v>1</v>
      </c>
      <c r="AP550" s="22" t="str">
        <f aca="false">IF(M550&gt;=Resumen!$B$5,"Alto","Bajo")</f>
        <v>Bajo</v>
      </c>
      <c r="AQ550" s="22" t="str">
        <f aca="false">IF(AO550&gt;=Resumen!$B$28,"Alto","Bajo")</f>
        <v>Alto</v>
      </c>
      <c r="AR550" s="22" t="str">
        <f aca="false">AP550&amp;" Potencial / "&amp;AQ550&amp;" Share"</f>
        <v>Bajo Potencial / Alto Share</v>
      </c>
      <c r="AS550" s="22" t="str">
        <f aca="false">IF(Q550="Sí",IF(AO550&gt;=Resumen!$B$29,"Alto","Bajo"),"")</f>
        <v/>
      </c>
      <c r="AT550" s="22" t="str">
        <f aca="false">IF(AS550&lt;&gt;"",AP550&amp;" Potencial / "&amp;AS550&amp;" Share","")</f>
        <v/>
      </c>
      <c r="AU550" s="22" t="str">
        <f aca="false">IF(AH550="","Sin dato",IF(AH550-AO550&gt;Resumen!$B$6,"Sobre-exhibido",IF(AO550-AH550&gt;Resumen!$B$6,"Sub-exhibido","En línea")))</f>
        <v>Sin dato</v>
      </c>
      <c r="AV550" s="22" t="str">
        <f aca="false">IF(AT550="","",IF(AT550="Alto Potencial / Bajo Share",1,IF(AT550="Alto Potencial / Alto Share",2,IF(AT550="Bajo Potencial / Alto Share",3,4))))</f>
        <v/>
      </c>
      <c r="AW550" s="22" t="str">
        <f aca="false">IF(Q550="No","Sin competencia directa",IF(AV550=1,"1 - Foco Conquista (Alto Pot / Bajo Share)",IF(AV550=2,"2 - Foco Defensa (Alto Pot / Alto Share)",IF(AV550=3,"3 - Monitoreo (Bajo Pot / Alto Share)","4 - Baja Prioridad (Bajo Pot / Bajo Share)"))))</f>
        <v>Sin competencia directa</v>
      </c>
      <c r="AX550" s="12" t="str">
        <f aca="false">IF(OR(IFERROR(AND(W550&lt;&gt;"",Y550&lt;&gt;"",Y550-W550&gt;Resumen!$B$8),FALSE()),IFERROR(AND(X550&lt;&gt;"",Y550&lt;&gt;"",Y550-X550&gt;Resumen!$B$8),FALSE())),MAX(IF(IFERROR(AND(W550&lt;&gt;"",Y550&lt;&gt;"",Y550-W550&gt;Resumen!$B$8),FALSE()),Y550-W550,0),IF(IFERROR(AND(X550&lt;&gt;"",Y550&lt;&gt;"",Y550-X550&gt;Resumen!$B$8),FALSE()),Y550-X550,0)),"")</f>
        <v/>
      </c>
      <c r="AY550" s="22" t="str">
        <f aca="false">IF(OR(IFERROR(AND(W550&lt;&gt;"",Y550&lt;&gt;"",Y550-W550&gt;Resumen!$B$8),FALSE()),IFERROR(AND(X550&lt;&gt;"",Y550&lt;&gt;"",Y550-X550&gt;Resumen!$B$8),FALSE())),TRIM("Lays tiene mayor markup que "&amp;IF(IFERROR(AND(W550&lt;&gt;"",Y550&lt;&gt;"",Y550-W550&gt;Resumen!$B$8),FALSE()),"Quento ","")&amp;IF(IFERROR(AND(X550&lt;&gt;"",Y550&lt;&gt;"",Y550-X550&gt;Resumen!$B$8),FALSE()),"Julicroc ","")&amp;"en este PDV"),"")</f>
        <v/>
      </c>
      <c r="AZ550" s="22" t="str">
        <f aca="false">IF(COUNTIF('Plan Pehuamar - Lista'!$A$2:$A$167,A550)&gt;0,"Sí","No")</f>
        <v>No</v>
      </c>
      <c r="BA550" s="22" t="str">
        <f aca="false">IF(COUNTIF('Plan Combo 9+1'!$A$2:$A$226,A550)&gt;0,"Sí","No")</f>
        <v>No</v>
      </c>
      <c r="BB550" s="22" t="str">
        <f aca="false">IF(AH550="","No",IF(BA550="Sí",IF((AO550-AH550)&gt;Resumen!$B$6,"Sí","No"),IF((AO550-AH550)&gt;=Resumen!$B$132,"Sí","No")))</f>
        <v>No</v>
      </c>
      <c r="BC550" s="22" t="str">
        <f aca="false">IF(AND(N550="Sí",AL550="Sí",AI550=0),"Sí","No")</f>
        <v>No</v>
      </c>
      <c r="BD550" s="22" t="str">
        <f aca="false">IF(COUNTIF('Plan 9+1 (con Pehuamar)'!$A$2:$A$227,A550)&gt;0,"Sí","No")</f>
        <v>No</v>
      </c>
    </row>
    <row r="551" customFormat="false" ht="15" hidden="false" customHeight="true" outlineLevel="0" collapsed="false">
      <c r="A551" s="6" t="n">
        <v>401152</v>
      </c>
      <c r="B551" s="6" t="n">
        <v>3</v>
      </c>
      <c r="C551" s="6" t="n">
        <v>304</v>
      </c>
      <c r="D551" s="6" t="s">
        <v>359</v>
      </c>
      <c r="E551" s="6" t="s">
        <v>759</v>
      </c>
      <c r="F551" s="6" t="s">
        <v>196</v>
      </c>
      <c r="G551" s="6" t="s">
        <v>129</v>
      </c>
      <c r="H551" s="6" t="s">
        <v>197</v>
      </c>
      <c r="I551" s="27" t="n">
        <v>0</v>
      </c>
      <c r="J551" s="27" t="n">
        <v>0</v>
      </c>
      <c r="K551" s="27" t="n">
        <v>52.5</v>
      </c>
      <c r="L551" s="28" t="n">
        <f aca="false">I551+J551</f>
        <v>0</v>
      </c>
      <c r="M551" s="28" t="n">
        <f aca="false">L551+K551</f>
        <v>52.5</v>
      </c>
      <c r="N551" s="22" t="str">
        <f aca="false">IF(I551&gt;0,"Sí","No")</f>
        <v>No</v>
      </c>
      <c r="O551" s="22" t="str">
        <f aca="false">IF(J551&gt;0,"Sí","No")</f>
        <v>No</v>
      </c>
      <c r="P551" s="22" t="str">
        <f aca="false">IF(K551&gt;0,"Sí","No")</f>
        <v>Sí</v>
      </c>
      <c r="Q551" s="22" t="str">
        <f aca="false">IF(OR(I551&gt;0,J551&gt;0),"Sí","No")</f>
        <v>No</v>
      </c>
      <c r="R551" s="27"/>
      <c r="S551" s="27"/>
      <c r="T551" s="27"/>
      <c r="U551" s="27"/>
      <c r="V551" s="27"/>
      <c r="W551" s="12" t="str">
        <f aca="false">IF(AND(I551&gt;0,R551&gt;0),(S551-R551)/R551,"")</f>
        <v/>
      </c>
      <c r="X551" s="12" t="str">
        <f aca="false">IF(AND(J551&gt;0,T551&gt;0),(U551-T551)/T551,"")</f>
        <v/>
      </c>
      <c r="Y551" s="12" t="str">
        <f aca="false">IF(AND(K551&gt;0,V551&gt;0),(V551-Resumen!$B$7)/Resumen!$B$7,"")</f>
        <v/>
      </c>
      <c r="Z551" s="28" t="str">
        <f aca="false">IF(AND(K551&gt;0,I551&gt;0,V551&gt;0,S551&gt;0),V551-S551,"")</f>
        <v/>
      </c>
      <c r="AA551" s="12" t="str">
        <f aca="false">IF(Z551&lt;&gt;"",Z551/S551,"")</f>
        <v/>
      </c>
      <c r="AB551" s="28" t="str">
        <f aca="false">IF(AND(K551&gt;0,J551&gt;0,V551&gt;0,U551&gt;0),V551-U551,"")</f>
        <v/>
      </c>
      <c r="AC551" s="12" t="str">
        <f aca="false">IF(AB551&lt;&gt;"",AB551/U551,"")</f>
        <v/>
      </c>
      <c r="AD551" s="27" t="n">
        <v>0</v>
      </c>
      <c r="AE551" s="27" t="n">
        <v>0</v>
      </c>
      <c r="AF551" s="27" t="n">
        <v>0</v>
      </c>
      <c r="AG551" s="28" t="n">
        <f aca="false">AD551+AE551+AF551</f>
        <v>0</v>
      </c>
      <c r="AH551" s="12" t="str">
        <f aca="false">IF(AG551&gt;0,AD551/AG551,"")</f>
        <v/>
      </c>
      <c r="AI551" s="27" t="n">
        <v>0</v>
      </c>
      <c r="AJ551" s="27" t="n">
        <v>0</v>
      </c>
      <c r="AK551" s="27" t="n">
        <v>0</v>
      </c>
      <c r="AL551" s="22" t="str">
        <f aca="false">IF(OR(AJ551&gt;0,AK551&gt;0),"Sí","No")</f>
        <v>No</v>
      </c>
      <c r="AM551" s="6"/>
      <c r="AN551" s="6"/>
      <c r="AO551" s="12" t="n">
        <f aca="false">IF(M551&gt;0,K551/M551,"")</f>
        <v>1</v>
      </c>
      <c r="AP551" s="22" t="str">
        <f aca="false">IF(M551&gt;=Resumen!$B$5,"Alto","Bajo")</f>
        <v>Alto</v>
      </c>
      <c r="AQ551" s="22" t="str">
        <f aca="false">IF(AO551&gt;=Resumen!$B$28,"Alto","Bajo")</f>
        <v>Alto</v>
      </c>
      <c r="AR551" s="22" t="str">
        <f aca="false">AP551&amp;" Potencial / "&amp;AQ551&amp;" Share"</f>
        <v>Alto Potencial / Alto Share</v>
      </c>
      <c r="AS551" s="22" t="str">
        <f aca="false">IF(Q551="Sí",IF(AO551&gt;=Resumen!$B$29,"Alto","Bajo"),"")</f>
        <v/>
      </c>
      <c r="AT551" s="22" t="str">
        <f aca="false">IF(AS551&lt;&gt;"",AP551&amp;" Potencial / "&amp;AS551&amp;" Share","")</f>
        <v/>
      </c>
      <c r="AU551" s="22" t="str">
        <f aca="false">IF(AH551="","Sin dato",IF(AH551-AO551&gt;Resumen!$B$6,"Sobre-exhibido",IF(AO551-AH551&gt;Resumen!$B$6,"Sub-exhibido","En línea")))</f>
        <v>Sin dato</v>
      </c>
      <c r="AV551" s="22" t="str">
        <f aca="false">IF(AT551="","",IF(AT551="Alto Potencial / Bajo Share",1,IF(AT551="Alto Potencial / Alto Share",2,IF(AT551="Bajo Potencial / Alto Share",3,4))))</f>
        <v/>
      </c>
      <c r="AW551" s="22" t="str">
        <f aca="false">IF(Q551="No","Sin competencia directa",IF(AV551=1,"1 - Foco Conquista (Alto Pot / Bajo Share)",IF(AV551=2,"2 - Foco Defensa (Alto Pot / Alto Share)",IF(AV551=3,"3 - Monitoreo (Bajo Pot / Alto Share)","4 - Baja Prioridad (Bajo Pot / Bajo Share)"))))</f>
        <v>Sin competencia directa</v>
      </c>
      <c r="AX551" s="12" t="str">
        <f aca="false">IF(OR(IFERROR(AND(W551&lt;&gt;"",Y551&lt;&gt;"",Y551-W551&gt;Resumen!$B$8),FALSE()),IFERROR(AND(X551&lt;&gt;"",Y551&lt;&gt;"",Y551-X551&gt;Resumen!$B$8),FALSE())),MAX(IF(IFERROR(AND(W551&lt;&gt;"",Y551&lt;&gt;"",Y551-W551&gt;Resumen!$B$8),FALSE()),Y551-W551,0),IF(IFERROR(AND(X551&lt;&gt;"",Y551&lt;&gt;"",Y551-X551&gt;Resumen!$B$8),FALSE()),Y551-X551,0)),"")</f>
        <v/>
      </c>
      <c r="AY551" s="22" t="str">
        <f aca="false">IF(OR(IFERROR(AND(W551&lt;&gt;"",Y551&lt;&gt;"",Y551-W551&gt;Resumen!$B$8),FALSE()),IFERROR(AND(X551&lt;&gt;"",Y551&lt;&gt;"",Y551-X551&gt;Resumen!$B$8),FALSE())),TRIM("Lays tiene mayor markup que "&amp;IF(IFERROR(AND(W551&lt;&gt;"",Y551&lt;&gt;"",Y551-W551&gt;Resumen!$B$8),FALSE()),"Quento ","")&amp;IF(IFERROR(AND(X551&lt;&gt;"",Y551&lt;&gt;"",Y551-X551&gt;Resumen!$B$8),FALSE()),"Julicroc ","")&amp;"en este PDV"),"")</f>
        <v/>
      </c>
      <c r="AZ551" s="22" t="str">
        <f aca="false">IF(COUNTIF('Plan Pehuamar - Lista'!$A$2:$A$167,A551)&gt;0,"Sí","No")</f>
        <v>No</v>
      </c>
      <c r="BA551" s="22" t="str">
        <f aca="false">IF(COUNTIF('Plan Combo 9+1'!$A$2:$A$226,A551)&gt;0,"Sí","No")</f>
        <v>No</v>
      </c>
      <c r="BB551" s="22" t="str">
        <f aca="false">IF(AH551="","No",IF(BA551="Sí",IF((AO551-AH551)&gt;Resumen!$B$6,"Sí","No"),IF((AO551-AH551)&gt;=Resumen!$B$132,"Sí","No")))</f>
        <v>No</v>
      </c>
      <c r="BC551" s="22" t="str">
        <f aca="false">IF(AND(N551="Sí",AL551="Sí",AI551=0),"Sí","No")</f>
        <v>No</v>
      </c>
      <c r="BD551" s="22" t="str">
        <f aca="false">IF(COUNTIF('Plan 9+1 (con Pehuamar)'!$A$2:$A$227,A551)&gt;0,"Sí","No")</f>
        <v>No</v>
      </c>
    </row>
    <row r="552" customFormat="false" ht="15" hidden="false" customHeight="true" outlineLevel="0" collapsed="false">
      <c r="A552" s="6" t="n">
        <v>401154</v>
      </c>
      <c r="B552" s="6" t="n">
        <v>3</v>
      </c>
      <c r="C552" s="6" t="n">
        <v>304</v>
      </c>
      <c r="D552" s="6" t="s">
        <v>359</v>
      </c>
      <c r="E552" s="6" t="s">
        <v>760</v>
      </c>
      <c r="F552" s="6" t="s">
        <v>206</v>
      </c>
      <c r="G552" s="6" t="s">
        <v>129</v>
      </c>
      <c r="H552" s="6" t="s">
        <v>197</v>
      </c>
      <c r="I552" s="27" t="n">
        <v>0</v>
      </c>
      <c r="J552" s="27" t="n">
        <v>0</v>
      </c>
      <c r="K552" s="27" t="n">
        <v>24.4</v>
      </c>
      <c r="L552" s="28" t="n">
        <f aca="false">I552+J552</f>
        <v>0</v>
      </c>
      <c r="M552" s="28" t="n">
        <f aca="false">L552+K552</f>
        <v>24.4</v>
      </c>
      <c r="N552" s="22" t="str">
        <f aca="false">IF(I552&gt;0,"Sí","No")</f>
        <v>No</v>
      </c>
      <c r="O552" s="22" t="str">
        <f aca="false">IF(J552&gt;0,"Sí","No")</f>
        <v>No</v>
      </c>
      <c r="P552" s="22" t="str">
        <f aca="false">IF(K552&gt;0,"Sí","No")</f>
        <v>Sí</v>
      </c>
      <c r="Q552" s="22" t="str">
        <f aca="false">IF(OR(I552&gt;0,J552&gt;0),"Sí","No")</f>
        <v>No</v>
      </c>
      <c r="R552" s="27"/>
      <c r="S552" s="27"/>
      <c r="T552" s="27"/>
      <c r="U552" s="27"/>
      <c r="V552" s="27"/>
      <c r="W552" s="12" t="str">
        <f aca="false">IF(AND(I552&gt;0,R552&gt;0),(S552-R552)/R552,"")</f>
        <v/>
      </c>
      <c r="X552" s="12" t="str">
        <f aca="false">IF(AND(J552&gt;0,T552&gt;0),(U552-T552)/T552,"")</f>
        <v/>
      </c>
      <c r="Y552" s="12" t="str">
        <f aca="false">IF(AND(K552&gt;0,V552&gt;0),(V552-Resumen!$B$7)/Resumen!$B$7,"")</f>
        <v/>
      </c>
      <c r="Z552" s="28" t="str">
        <f aca="false">IF(AND(K552&gt;0,I552&gt;0,V552&gt;0,S552&gt;0),V552-S552,"")</f>
        <v/>
      </c>
      <c r="AA552" s="12" t="str">
        <f aca="false">IF(Z552&lt;&gt;"",Z552/S552,"")</f>
        <v/>
      </c>
      <c r="AB552" s="28" t="str">
        <f aca="false">IF(AND(K552&gt;0,J552&gt;0,V552&gt;0,U552&gt;0),V552-U552,"")</f>
        <v/>
      </c>
      <c r="AC552" s="12" t="str">
        <f aca="false">IF(AB552&lt;&gt;"",AB552/U552,"")</f>
        <v/>
      </c>
      <c r="AD552" s="27" t="n">
        <v>0</v>
      </c>
      <c r="AE552" s="27" t="n">
        <v>0</v>
      </c>
      <c r="AF552" s="27" t="n">
        <v>0</v>
      </c>
      <c r="AG552" s="28" t="n">
        <f aca="false">AD552+AE552+AF552</f>
        <v>0</v>
      </c>
      <c r="AH552" s="12" t="str">
        <f aca="false">IF(AG552&gt;0,AD552/AG552,"")</f>
        <v/>
      </c>
      <c r="AI552" s="27" t="n">
        <v>0</v>
      </c>
      <c r="AJ552" s="27" t="n">
        <v>0</v>
      </c>
      <c r="AK552" s="27" t="n">
        <v>0</v>
      </c>
      <c r="AL552" s="22" t="str">
        <f aca="false">IF(OR(AJ552&gt;0,AK552&gt;0),"Sí","No")</f>
        <v>No</v>
      </c>
      <c r="AM552" s="6"/>
      <c r="AN552" s="6"/>
      <c r="AO552" s="12" t="n">
        <f aca="false">IF(M552&gt;0,K552/M552,"")</f>
        <v>1</v>
      </c>
      <c r="AP552" s="22" t="str">
        <f aca="false">IF(M552&gt;=Resumen!$B$5,"Alto","Bajo")</f>
        <v>Bajo</v>
      </c>
      <c r="AQ552" s="22" t="str">
        <f aca="false">IF(AO552&gt;=Resumen!$B$28,"Alto","Bajo")</f>
        <v>Alto</v>
      </c>
      <c r="AR552" s="22" t="str">
        <f aca="false">AP552&amp;" Potencial / "&amp;AQ552&amp;" Share"</f>
        <v>Bajo Potencial / Alto Share</v>
      </c>
      <c r="AS552" s="22" t="str">
        <f aca="false">IF(Q552="Sí",IF(AO552&gt;=Resumen!$B$29,"Alto","Bajo"),"")</f>
        <v/>
      </c>
      <c r="AT552" s="22" t="str">
        <f aca="false">IF(AS552&lt;&gt;"",AP552&amp;" Potencial / "&amp;AS552&amp;" Share","")</f>
        <v/>
      </c>
      <c r="AU552" s="22" t="str">
        <f aca="false">IF(AH552="","Sin dato",IF(AH552-AO552&gt;Resumen!$B$6,"Sobre-exhibido",IF(AO552-AH552&gt;Resumen!$B$6,"Sub-exhibido","En línea")))</f>
        <v>Sin dato</v>
      </c>
      <c r="AV552" s="22" t="str">
        <f aca="false">IF(AT552="","",IF(AT552="Alto Potencial / Bajo Share",1,IF(AT552="Alto Potencial / Alto Share",2,IF(AT552="Bajo Potencial / Alto Share",3,4))))</f>
        <v/>
      </c>
      <c r="AW552" s="22" t="str">
        <f aca="false">IF(Q552="No","Sin competencia directa",IF(AV552=1,"1 - Foco Conquista (Alto Pot / Bajo Share)",IF(AV552=2,"2 - Foco Defensa (Alto Pot / Alto Share)",IF(AV552=3,"3 - Monitoreo (Bajo Pot / Alto Share)","4 - Baja Prioridad (Bajo Pot / Bajo Share)"))))</f>
        <v>Sin competencia directa</v>
      </c>
      <c r="AX552" s="12" t="str">
        <f aca="false">IF(OR(IFERROR(AND(W552&lt;&gt;"",Y552&lt;&gt;"",Y552-W552&gt;Resumen!$B$8),FALSE()),IFERROR(AND(X552&lt;&gt;"",Y552&lt;&gt;"",Y552-X552&gt;Resumen!$B$8),FALSE())),MAX(IF(IFERROR(AND(W552&lt;&gt;"",Y552&lt;&gt;"",Y552-W552&gt;Resumen!$B$8),FALSE()),Y552-W552,0),IF(IFERROR(AND(X552&lt;&gt;"",Y552&lt;&gt;"",Y552-X552&gt;Resumen!$B$8),FALSE()),Y552-X552,0)),"")</f>
        <v/>
      </c>
      <c r="AY552" s="22" t="str">
        <f aca="false">IF(OR(IFERROR(AND(W552&lt;&gt;"",Y552&lt;&gt;"",Y552-W552&gt;Resumen!$B$8),FALSE()),IFERROR(AND(X552&lt;&gt;"",Y552&lt;&gt;"",Y552-X552&gt;Resumen!$B$8),FALSE())),TRIM("Lays tiene mayor markup que "&amp;IF(IFERROR(AND(W552&lt;&gt;"",Y552&lt;&gt;"",Y552-W552&gt;Resumen!$B$8),FALSE()),"Quento ","")&amp;IF(IFERROR(AND(X552&lt;&gt;"",Y552&lt;&gt;"",Y552-X552&gt;Resumen!$B$8),FALSE()),"Julicroc ","")&amp;"en este PDV"),"")</f>
        <v/>
      </c>
      <c r="AZ552" s="22" t="str">
        <f aca="false">IF(COUNTIF('Plan Pehuamar - Lista'!$A$2:$A$167,A552)&gt;0,"Sí","No")</f>
        <v>Sí</v>
      </c>
      <c r="BA552" s="22" t="str">
        <f aca="false">IF(COUNTIF('Plan Combo 9+1'!$A$2:$A$226,A552)&gt;0,"Sí","No")</f>
        <v>No</v>
      </c>
      <c r="BB552" s="22" t="str">
        <f aca="false">IF(AH552="","No",IF(BA552="Sí",IF((AO552-AH552)&gt;Resumen!$B$6,"Sí","No"),IF((AO552-AH552)&gt;=Resumen!$B$132,"Sí","No")))</f>
        <v>No</v>
      </c>
      <c r="BC552" s="22" t="str">
        <f aca="false">IF(AND(N552="Sí",AL552="Sí",AI552=0),"Sí","No")</f>
        <v>No</v>
      </c>
      <c r="BD552" s="22" t="str">
        <f aca="false">IF(COUNTIF('Plan 9+1 (con Pehuamar)'!$A$2:$A$227,A552)&gt;0,"Sí","No")</f>
        <v>No</v>
      </c>
    </row>
    <row r="553" customFormat="false" ht="15" hidden="false" customHeight="true" outlineLevel="0" collapsed="false">
      <c r="A553" s="6" t="n">
        <v>401170</v>
      </c>
      <c r="B553" s="6" t="n">
        <v>3</v>
      </c>
      <c r="C553" s="6" t="n">
        <v>304</v>
      </c>
      <c r="D553" s="6" t="s">
        <v>359</v>
      </c>
      <c r="E553" s="6" t="s">
        <v>761</v>
      </c>
      <c r="F553" s="6" t="s">
        <v>201</v>
      </c>
      <c r="G553" s="6" t="s">
        <v>129</v>
      </c>
      <c r="H553" s="6" t="s">
        <v>197</v>
      </c>
      <c r="I553" s="27" t="n">
        <v>20</v>
      </c>
      <c r="J553" s="27" t="n">
        <v>0</v>
      </c>
      <c r="K553" s="27" t="n">
        <v>55</v>
      </c>
      <c r="L553" s="28" t="n">
        <f aca="false">I553+J553</f>
        <v>20</v>
      </c>
      <c r="M553" s="28" t="n">
        <f aca="false">L553+K553</f>
        <v>75</v>
      </c>
      <c r="N553" s="22" t="str">
        <f aca="false">IF(I553&gt;0,"Sí","No")</f>
        <v>Sí</v>
      </c>
      <c r="O553" s="22" t="str">
        <f aca="false">IF(J553&gt;0,"Sí","No")</f>
        <v>No</v>
      </c>
      <c r="P553" s="22" t="str">
        <f aca="false">IF(K553&gt;0,"Sí","No")</f>
        <v>Sí</v>
      </c>
      <c r="Q553" s="22" t="str">
        <f aca="false">IF(OR(I553&gt;0,J553&gt;0),"Sí","No")</f>
        <v>Sí</v>
      </c>
      <c r="R553" s="27" t="n">
        <v>1700</v>
      </c>
      <c r="S553" s="27" t="n">
        <v>2300</v>
      </c>
      <c r="T553" s="27"/>
      <c r="U553" s="27"/>
      <c r="V553" s="27" t="n">
        <v>3300</v>
      </c>
      <c r="W553" s="12" t="n">
        <f aca="false">IF(AND(I553&gt;0,R553&gt;0),(S553-R553)/R553,"")</f>
        <v>0.352941176470588</v>
      </c>
      <c r="X553" s="12" t="str">
        <f aca="false">IF(AND(J553&gt;0,T553&gt;0),(U553-T553)/T553,"")</f>
        <v/>
      </c>
      <c r="Y553" s="12" t="n">
        <f aca="false">IF(AND(K553&gt;0,V553&gt;0),(V553-Resumen!$B$7)/Resumen!$B$7,"")</f>
        <v>0.32</v>
      </c>
      <c r="Z553" s="28" t="n">
        <f aca="false">IF(AND(K553&gt;0,I553&gt;0,V553&gt;0,S553&gt;0),V553-S553,"")</f>
        <v>1000</v>
      </c>
      <c r="AA553" s="12" t="n">
        <f aca="false">IF(Z553&lt;&gt;"",Z553/S553,"")</f>
        <v>0.434782608695652</v>
      </c>
      <c r="AB553" s="28" t="str">
        <f aca="false">IF(AND(K553&gt;0,J553&gt;0,V553&gt;0,U553&gt;0),V553-U553,"")</f>
        <v/>
      </c>
      <c r="AC553" s="12" t="str">
        <f aca="false">IF(AB553&lt;&gt;"",AB553/U553,"")</f>
        <v/>
      </c>
      <c r="AD553" s="27" t="n">
        <v>5</v>
      </c>
      <c r="AE553" s="27" t="n">
        <v>10</v>
      </c>
      <c r="AF553" s="27" t="n">
        <v>0</v>
      </c>
      <c r="AG553" s="28" t="n">
        <f aca="false">AD553+AE553+AF553</f>
        <v>15</v>
      </c>
      <c r="AH553" s="12" t="n">
        <f aca="false">IF(AG553&gt;0,AD553/AG553,"")</f>
        <v>0.333333333333333</v>
      </c>
      <c r="AI553" s="27" t="n">
        <v>1</v>
      </c>
      <c r="AJ553" s="27" t="n">
        <v>1</v>
      </c>
      <c r="AK553" s="27" t="n">
        <v>0</v>
      </c>
      <c r="AL553" s="22" t="str">
        <f aca="false">IF(OR(AJ553&gt;0,AK553&gt;0),"Sí","No")</f>
        <v>Sí</v>
      </c>
      <c r="AM553" s="6" t="s">
        <v>397</v>
      </c>
      <c r="AN553" s="6"/>
      <c r="AO553" s="12" t="n">
        <f aca="false">IF(M553&gt;0,K553/M553,"")</f>
        <v>0.733333333333333</v>
      </c>
      <c r="AP553" s="22" t="str">
        <f aca="false">IF(M553&gt;=Resumen!$B$5,"Alto","Bajo")</f>
        <v>Alto</v>
      </c>
      <c r="AQ553" s="22" t="str">
        <f aca="false">IF(AO553&gt;=Resumen!$B$28,"Alto","Bajo")</f>
        <v>Alto</v>
      </c>
      <c r="AR553" s="22" t="str">
        <f aca="false">AP553&amp;" Potencial / "&amp;AQ553&amp;" Share"</f>
        <v>Alto Potencial / Alto Share</v>
      </c>
      <c r="AS553" s="22" t="str">
        <f aca="false">IF(Q553="Sí",IF(AO553&gt;=Resumen!$B$29,"Alto","Bajo"),"")</f>
        <v>Alto</v>
      </c>
      <c r="AT553" s="22" t="str">
        <f aca="false">IF(AS553&lt;&gt;"",AP553&amp;" Potencial / "&amp;AS553&amp;" Share","")</f>
        <v>Alto Potencial / Alto Share</v>
      </c>
      <c r="AU553" s="22" t="str">
        <f aca="false">IF(AH553="","Sin dato",IF(AH553-AO553&gt;Resumen!$B$6,"Sobre-exhibido",IF(AO553-AH553&gt;Resumen!$B$6,"Sub-exhibido","En línea")))</f>
        <v>Sub-exhibido</v>
      </c>
      <c r="AV553" s="22" t="n">
        <f aca="false">IF(AT553="","",IF(AT553="Alto Potencial / Bajo Share",1,IF(AT553="Alto Potencial / Alto Share",2,IF(AT553="Bajo Potencial / Alto Share",3,4))))</f>
        <v>2</v>
      </c>
      <c r="AW553" s="22" t="str">
        <f aca="false">IF(Q553="No","Sin competencia directa",IF(AV553=1,"1 - Foco Conquista (Alto Pot / Bajo Share)",IF(AV553=2,"2 - Foco Defensa (Alto Pot / Alto Share)",IF(AV553=3,"3 - Monitoreo (Bajo Pot / Alto Share)","4 - Baja Prioridad (Bajo Pot / Bajo Share)"))))</f>
        <v>2 - Foco Defensa (Alto Pot / Alto Share)</v>
      </c>
      <c r="AX553" s="12" t="str">
        <f aca="false">IF(OR(IFERROR(AND(W553&lt;&gt;"",Y553&lt;&gt;"",Y553-W553&gt;Resumen!$B$8),FALSE()),IFERROR(AND(X553&lt;&gt;"",Y553&lt;&gt;"",Y553-X553&gt;Resumen!$B$8),FALSE())),MAX(IF(IFERROR(AND(W553&lt;&gt;"",Y553&lt;&gt;"",Y553-W553&gt;Resumen!$B$8),FALSE()),Y553-W553,0),IF(IFERROR(AND(X553&lt;&gt;"",Y553&lt;&gt;"",Y553-X553&gt;Resumen!$B$8),FALSE()),Y553-X553,0)),"")</f>
        <v/>
      </c>
      <c r="AY553" s="22" t="str">
        <f aca="false">IF(OR(IFERROR(AND(W553&lt;&gt;"",Y553&lt;&gt;"",Y553-W553&gt;Resumen!$B$8),FALSE()),IFERROR(AND(X553&lt;&gt;"",Y553&lt;&gt;"",Y553-X553&gt;Resumen!$B$8),FALSE())),TRIM("Lays tiene mayor markup que "&amp;IF(IFERROR(AND(W553&lt;&gt;"",Y553&lt;&gt;"",Y553-W553&gt;Resumen!$B$8),FALSE()),"Quento ","")&amp;IF(IFERROR(AND(X553&lt;&gt;"",Y553&lt;&gt;"",Y553-X553&gt;Resumen!$B$8),FALSE()),"Julicroc ","")&amp;"en este PDV"),"")</f>
        <v/>
      </c>
      <c r="AZ553" s="22" t="str">
        <f aca="false">IF(COUNTIF('Plan Pehuamar - Lista'!$A$2:$A$167,A553)&gt;0,"Sí","No")</f>
        <v>No</v>
      </c>
      <c r="BA553" s="22" t="str">
        <f aca="false">IF(COUNTIF('Plan Combo 9+1'!$A$2:$A$226,A553)&gt;0,"Sí","No")</f>
        <v>No</v>
      </c>
      <c r="BB553" s="22" t="str">
        <f aca="false">IF(AH553="","No",IF(BA553="Sí",IF((AO553-AH553)&gt;Resumen!$B$6,"Sí","No"),IF((AO553-AH553)&gt;=Resumen!$B$132,"Sí","No")))</f>
        <v>Sí</v>
      </c>
      <c r="BC553" s="22" t="str">
        <f aca="false">IF(AND(N553="Sí",AL553="Sí",AI553=0),"Sí","No")</f>
        <v>No</v>
      </c>
      <c r="BD553" s="22" t="str">
        <f aca="false">IF(COUNTIF('Plan 9+1 (con Pehuamar)'!$A$2:$A$227,A553)&gt;0,"Sí","No")</f>
        <v>No</v>
      </c>
    </row>
    <row r="554" customFormat="false" ht="15" hidden="false" customHeight="true" outlineLevel="0" collapsed="false">
      <c r="A554" s="6" t="n">
        <v>401188</v>
      </c>
      <c r="B554" s="6" t="n">
        <v>3</v>
      </c>
      <c r="C554" s="6" t="n">
        <v>304</v>
      </c>
      <c r="D554" s="6" t="s">
        <v>359</v>
      </c>
      <c r="E554" s="6" t="s">
        <v>762</v>
      </c>
      <c r="F554" s="6" t="s">
        <v>196</v>
      </c>
      <c r="G554" s="6" t="s">
        <v>129</v>
      </c>
      <c r="H554" s="6" t="s">
        <v>197</v>
      </c>
      <c r="I554" s="27" t="n">
        <v>0</v>
      </c>
      <c r="J554" s="27" t="n">
        <v>0</v>
      </c>
      <c r="K554" s="27" t="n">
        <v>1</v>
      </c>
      <c r="L554" s="28" t="n">
        <f aca="false">I554+J554</f>
        <v>0</v>
      </c>
      <c r="M554" s="28" t="n">
        <f aca="false">L554+K554</f>
        <v>1</v>
      </c>
      <c r="N554" s="22" t="str">
        <f aca="false">IF(I554&gt;0,"Sí","No")</f>
        <v>No</v>
      </c>
      <c r="O554" s="22" t="str">
        <f aca="false">IF(J554&gt;0,"Sí","No")</f>
        <v>No</v>
      </c>
      <c r="P554" s="22" t="str">
        <f aca="false">IF(K554&gt;0,"Sí","No")</f>
        <v>Sí</v>
      </c>
      <c r="Q554" s="22" t="str">
        <f aca="false">IF(OR(I554&gt;0,J554&gt;0),"Sí","No")</f>
        <v>No</v>
      </c>
      <c r="R554" s="27"/>
      <c r="S554" s="27"/>
      <c r="T554" s="27"/>
      <c r="U554" s="27"/>
      <c r="V554" s="27"/>
      <c r="W554" s="12" t="str">
        <f aca="false">IF(AND(I554&gt;0,R554&gt;0),(S554-R554)/R554,"")</f>
        <v/>
      </c>
      <c r="X554" s="12" t="str">
        <f aca="false">IF(AND(J554&gt;0,T554&gt;0),(U554-T554)/T554,"")</f>
        <v/>
      </c>
      <c r="Y554" s="12" t="str">
        <f aca="false">IF(AND(K554&gt;0,V554&gt;0),(V554-Resumen!$B$7)/Resumen!$B$7,"")</f>
        <v/>
      </c>
      <c r="Z554" s="28" t="str">
        <f aca="false">IF(AND(K554&gt;0,I554&gt;0,V554&gt;0,S554&gt;0),V554-S554,"")</f>
        <v/>
      </c>
      <c r="AA554" s="12" t="str">
        <f aca="false">IF(Z554&lt;&gt;"",Z554/S554,"")</f>
        <v/>
      </c>
      <c r="AB554" s="28" t="str">
        <f aca="false">IF(AND(K554&gt;0,J554&gt;0,V554&gt;0,U554&gt;0),V554-U554,"")</f>
        <v/>
      </c>
      <c r="AC554" s="12" t="str">
        <f aca="false">IF(AB554&lt;&gt;"",AB554/U554,"")</f>
        <v/>
      </c>
      <c r="AD554" s="27" t="n">
        <v>0</v>
      </c>
      <c r="AE554" s="27" t="n">
        <v>0</v>
      </c>
      <c r="AF554" s="27" t="n">
        <v>0</v>
      </c>
      <c r="AG554" s="28" t="n">
        <f aca="false">AD554+AE554+AF554</f>
        <v>0</v>
      </c>
      <c r="AH554" s="12" t="str">
        <f aca="false">IF(AG554&gt;0,AD554/AG554,"")</f>
        <v/>
      </c>
      <c r="AI554" s="27" t="n">
        <v>0</v>
      </c>
      <c r="AJ554" s="27" t="n">
        <v>0</v>
      </c>
      <c r="AK554" s="27" t="n">
        <v>0</v>
      </c>
      <c r="AL554" s="22" t="str">
        <f aca="false">IF(OR(AJ554&gt;0,AK554&gt;0),"Sí","No")</f>
        <v>No</v>
      </c>
      <c r="AM554" s="6"/>
      <c r="AN554" s="6"/>
      <c r="AO554" s="12" t="n">
        <f aca="false">IF(M554&gt;0,K554/M554,"")</f>
        <v>1</v>
      </c>
      <c r="AP554" s="22" t="str">
        <f aca="false">IF(M554&gt;=Resumen!$B$5,"Alto","Bajo")</f>
        <v>Bajo</v>
      </c>
      <c r="AQ554" s="22" t="str">
        <f aca="false">IF(AO554&gt;=Resumen!$B$28,"Alto","Bajo")</f>
        <v>Alto</v>
      </c>
      <c r="AR554" s="22" t="str">
        <f aca="false">AP554&amp;" Potencial / "&amp;AQ554&amp;" Share"</f>
        <v>Bajo Potencial / Alto Share</v>
      </c>
      <c r="AS554" s="22" t="str">
        <f aca="false">IF(Q554="Sí",IF(AO554&gt;=Resumen!$B$29,"Alto","Bajo"),"")</f>
        <v/>
      </c>
      <c r="AT554" s="22" t="str">
        <f aca="false">IF(AS554&lt;&gt;"",AP554&amp;" Potencial / "&amp;AS554&amp;" Share","")</f>
        <v/>
      </c>
      <c r="AU554" s="22" t="str">
        <f aca="false">IF(AH554="","Sin dato",IF(AH554-AO554&gt;Resumen!$B$6,"Sobre-exhibido",IF(AO554-AH554&gt;Resumen!$B$6,"Sub-exhibido","En línea")))</f>
        <v>Sin dato</v>
      </c>
      <c r="AV554" s="22" t="str">
        <f aca="false">IF(AT554="","",IF(AT554="Alto Potencial / Bajo Share",1,IF(AT554="Alto Potencial / Alto Share",2,IF(AT554="Bajo Potencial / Alto Share",3,4))))</f>
        <v/>
      </c>
      <c r="AW554" s="22" t="str">
        <f aca="false">IF(Q554="No","Sin competencia directa",IF(AV554=1,"1 - Foco Conquista (Alto Pot / Bajo Share)",IF(AV554=2,"2 - Foco Defensa (Alto Pot / Alto Share)",IF(AV554=3,"3 - Monitoreo (Bajo Pot / Alto Share)","4 - Baja Prioridad (Bajo Pot / Bajo Share)"))))</f>
        <v>Sin competencia directa</v>
      </c>
      <c r="AX554" s="12" t="str">
        <f aca="false">IF(OR(IFERROR(AND(W554&lt;&gt;"",Y554&lt;&gt;"",Y554-W554&gt;Resumen!$B$8),FALSE()),IFERROR(AND(X554&lt;&gt;"",Y554&lt;&gt;"",Y554-X554&gt;Resumen!$B$8),FALSE())),MAX(IF(IFERROR(AND(W554&lt;&gt;"",Y554&lt;&gt;"",Y554-W554&gt;Resumen!$B$8),FALSE()),Y554-W554,0),IF(IFERROR(AND(X554&lt;&gt;"",Y554&lt;&gt;"",Y554-X554&gt;Resumen!$B$8),FALSE()),Y554-X554,0)),"")</f>
        <v/>
      </c>
      <c r="AY554" s="22" t="str">
        <f aca="false">IF(OR(IFERROR(AND(W554&lt;&gt;"",Y554&lt;&gt;"",Y554-W554&gt;Resumen!$B$8),FALSE()),IFERROR(AND(X554&lt;&gt;"",Y554&lt;&gt;"",Y554-X554&gt;Resumen!$B$8),FALSE())),TRIM("Lays tiene mayor markup que "&amp;IF(IFERROR(AND(W554&lt;&gt;"",Y554&lt;&gt;"",Y554-W554&gt;Resumen!$B$8),FALSE()),"Quento ","")&amp;IF(IFERROR(AND(X554&lt;&gt;"",Y554&lt;&gt;"",Y554-X554&gt;Resumen!$B$8),FALSE()),"Julicroc ","")&amp;"en este PDV"),"")</f>
        <v/>
      </c>
      <c r="AZ554" s="22" t="str">
        <f aca="false">IF(COUNTIF('Plan Pehuamar - Lista'!$A$2:$A$167,A554)&gt;0,"Sí","No")</f>
        <v>No</v>
      </c>
      <c r="BA554" s="22" t="str">
        <f aca="false">IF(COUNTIF('Plan Combo 9+1'!$A$2:$A$226,A554)&gt;0,"Sí","No")</f>
        <v>No</v>
      </c>
      <c r="BB554" s="22" t="str">
        <f aca="false">IF(AH554="","No",IF(BA554="Sí",IF((AO554-AH554)&gt;Resumen!$B$6,"Sí","No"),IF((AO554-AH554)&gt;=Resumen!$B$132,"Sí","No")))</f>
        <v>No</v>
      </c>
      <c r="BC554" s="22" t="str">
        <f aca="false">IF(AND(N554="Sí",AL554="Sí",AI554=0),"Sí","No")</f>
        <v>No</v>
      </c>
      <c r="BD554" s="22" t="str">
        <f aca="false">IF(COUNTIF('Plan 9+1 (con Pehuamar)'!$A$2:$A$227,A554)&gt;0,"Sí","No")</f>
        <v>No</v>
      </c>
    </row>
    <row r="555" customFormat="false" ht="15" hidden="false" customHeight="true" outlineLevel="0" collapsed="false">
      <c r="A555" s="6" t="n">
        <v>401202</v>
      </c>
      <c r="B555" s="6" t="n">
        <v>3</v>
      </c>
      <c r="C555" s="6" t="n">
        <v>304</v>
      </c>
      <c r="D555" s="6" t="s">
        <v>359</v>
      </c>
      <c r="E555" s="6" t="s">
        <v>763</v>
      </c>
      <c r="F555" s="6" t="s">
        <v>196</v>
      </c>
      <c r="G555" s="6" t="s">
        <v>129</v>
      </c>
      <c r="H555" s="6" t="s">
        <v>197</v>
      </c>
      <c r="I555" s="27" t="n">
        <v>0</v>
      </c>
      <c r="J555" s="27" t="n">
        <v>0</v>
      </c>
      <c r="K555" s="27" t="n">
        <v>0.8</v>
      </c>
      <c r="L555" s="28" t="n">
        <f aca="false">I555+J555</f>
        <v>0</v>
      </c>
      <c r="M555" s="28" t="n">
        <f aca="false">L555+K555</f>
        <v>0.8</v>
      </c>
      <c r="N555" s="22" t="str">
        <f aca="false">IF(I555&gt;0,"Sí","No")</f>
        <v>No</v>
      </c>
      <c r="O555" s="22" t="str">
        <f aca="false">IF(J555&gt;0,"Sí","No")</f>
        <v>No</v>
      </c>
      <c r="P555" s="22" t="str">
        <f aca="false">IF(K555&gt;0,"Sí","No")</f>
        <v>Sí</v>
      </c>
      <c r="Q555" s="22" t="str">
        <f aca="false">IF(OR(I555&gt;0,J555&gt;0),"Sí","No")</f>
        <v>No</v>
      </c>
      <c r="R555" s="27"/>
      <c r="S555" s="27"/>
      <c r="T555" s="27"/>
      <c r="U555" s="27"/>
      <c r="V555" s="27"/>
      <c r="W555" s="12" t="str">
        <f aca="false">IF(AND(I555&gt;0,R555&gt;0),(S555-R555)/R555,"")</f>
        <v/>
      </c>
      <c r="X555" s="12" t="str">
        <f aca="false">IF(AND(J555&gt;0,T555&gt;0),(U555-T555)/T555,"")</f>
        <v/>
      </c>
      <c r="Y555" s="12" t="str">
        <f aca="false">IF(AND(K555&gt;0,V555&gt;0),(V555-Resumen!$B$7)/Resumen!$B$7,"")</f>
        <v/>
      </c>
      <c r="Z555" s="28" t="str">
        <f aca="false">IF(AND(K555&gt;0,I555&gt;0,V555&gt;0,S555&gt;0),V555-S555,"")</f>
        <v/>
      </c>
      <c r="AA555" s="12" t="str">
        <f aca="false">IF(Z555&lt;&gt;"",Z555/S555,"")</f>
        <v/>
      </c>
      <c r="AB555" s="28" t="str">
        <f aca="false">IF(AND(K555&gt;0,J555&gt;0,V555&gt;0,U555&gt;0),V555-U555,"")</f>
        <v/>
      </c>
      <c r="AC555" s="12" t="str">
        <f aca="false">IF(AB555&lt;&gt;"",AB555/U555,"")</f>
        <v/>
      </c>
      <c r="AD555" s="27" t="n">
        <v>0</v>
      </c>
      <c r="AE555" s="27" t="n">
        <v>0</v>
      </c>
      <c r="AF555" s="27" t="n">
        <v>0</v>
      </c>
      <c r="AG555" s="28" t="n">
        <f aca="false">AD555+AE555+AF555</f>
        <v>0</v>
      </c>
      <c r="AH555" s="12" t="str">
        <f aca="false">IF(AG555&gt;0,AD555/AG555,"")</f>
        <v/>
      </c>
      <c r="AI555" s="27" t="n">
        <v>0</v>
      </c>
      <c r="AJ555" s="27" t="n">
        <v>0</v>
      </c>
      <c r="AK555" s="27" t="n">
        <v>0</v>
      </c>
      <c r="AL555" s="22" t="str">
        <f aca="false">IF(OR(AJ555&gt;0,AK555&gt;0),"Sí","No")</f>
        <v>No</v>
      </c>
      <c r="AM555" s="6"/>
      <c r="AN555" s="6"/>
      <c r="AO555" s="12" t="n">
        <f aca="false">IF(M555&gt;0,K555/M555,"")</f>
        <v>1</v>
      </c>
      <c r="AP555" s="22" t="str">
        <f aca="false">IF(M555&gt;=Resumen!$B$5,"Alto","Bajo")</f>
        <v>Bajo</v>
      </c>
      <c r="AQ555" s="22" t="str">
        <f aca="false">IF(AO555&gt;=Resumen!$B$28,"Alto","Bajo")</f>
        <v>Alto</v>
      </c>
      <c r="AR555" s="22" t="str">
        <f aca="false">AP555&amp;" Potencial / "&amp;AQ555&amp;" Share"</f>
        <v>Bajo Potencial / Alto Share</v>
      </c>
      <c r="AS555" s="22" t="str">
        <f aca="false">IF(Q555="Sí",IF(AO555&gt;=Resumen!$B$29,"Alto","Bajo"),"")</f>
        <v/>
      </c>
      <c r="AT555" s="22" t="str">
        <f aca="false">IF(AS555&lt;&gt;"",AP555&amp;" Potencial / "&amp;AS555&amp;" Share","")</f>
        <v/>
      </c>
      <c r="AU555" s="22" t="str">
        <f aca="false">IF(AH555="","Sin dato",IF(AH555-AO555&gt;Resumen!$B$6,"Sobre-exhibido",IF(AO555-AH555&gt;Resumen!$B$6,"Sub-exhibido","En línea")))</f>
        <v>Sin dato</v>
      </c>
      <c r="AV555" s="22" t="str">
        <f aca="false">IF(AT555="","",IF(AT555="Alto Potencial / Bajo Share",1,IF(AT555="Alto Potencial / Alto Share",2,IF(AT555="Bajo Potencial / Alto Share",3,4))))</f>
        <v/>
      </c>
      <c r="AW555" s="22" t="str">
        <f aca="false">IF(Q555="No","Sin competencia directa",IF(AV555=1,"1 - Foco Conquista (Alto Pot / Bajo Share)",IF(AV555=2,"2 - Foco Defensa (Alto Pot / Alto Share)",IF(AV555=3,"3 - Monitoreo (Bajo Pot / Alto Share)","4 - Baja Prioridad (Bajo Pot / Bajo Share)"))))</f>
        <v>Sin competencia directa</v>
      </c>
      <c r="AX555" s="12" t="str">
        <f aca="false">IF(OR(IFERROR(AND(W555&lt;&gt;"",Y555&lt;&gt;"",Y555-W555&gt;Resumen!$B$8),FALSE()),IFERROR(AND(X555&lt;&gt;"",Y555&lt;&gt;"",Y555-X555&gt;Resumen!$B$8),FALSE())),MAX(IF(IFERROR(AND(W555&lt;&gt;"",Y555&lt;&gt;"",Y555-W555&gt;Resumen!$B$8),FALSE()),Y555-W555,0),IF(IFERROR(AND(X555&lt;&gt;"",Y555&lt;&gt;"",Y555-X555&gt;Resumen!$B$8),FALSE()),Y555-X555,0)),"")</f>
        <v/>
      </c>
      <c r="AY555" s="22" t="str">
        <f aca="false">IF(OR(IFERROR(AND(W555&lt;&gt;"",Y555&lt;&gt;"",Y555-W555&gt;Resumen!$B$8),FALSE()),IFERROR(AND(X555&lt;&gt;"",Y555&lt;&gt;"",Y555-X555&gt;Resumen!$B$8),FALSE())),TRIM("Lays tiene mayor markup que "&amp;IF(IFERROR(AND(W555&lt;&gt;"",Y555&lt;&gt;"",Y555-W555&gt;Resumen!$B$8),FALSE()),"Quento ","")&amp;IF(IFERROR(AND(X555&lt;&gt;"",Y555&lt;&gt;"",Y555-X555&gt;Resumen!$B$8),FALSE()),"Julicroc ","")&amp;"en este PDV"),"")</f>
        <v/>
      </c>
      <c r="AZ555" s="22" t="str">
        <f aca="false">IF(COUNTIF('Plan Pehuamar - Lista'!$A$2:$A$167,A555)&gt;0,"Sí","No")</f>
        <v>No</v>
      </c>
      <c r="BA555" s="22" t="str">
        <f aca="false">IF(COUNTIF('Plan Combo 9+1'!$A$2:$A$226,A555)&gt;0,"Sí","No")</f>
        <v>No</v>
      </c>
      <c r="BB555" s="22" t="str">
        <f aca="false">IF(AH555="","No",IF(BA555="Sí",IF((AO555-AH555)&gt;Resumen!$B$6,"Sí","No"),IF((AO555-AH555)&gt;=Resumen!$B$132,"Sí","No")))</f>
        <v>No</v>
      </c>
      <c r="BC555" s="22" t="str">
        <f aca="false">IF(AND(N555="Sí",AL555="Sí",AI555=0),"Sí","No")</f>
        <v>No</v>
      </c>
      <c r="BD555" s="22" t="str">
        <f aca="false">IF(COUNTIF('Plan 9+1 (con Pehuamar)'!$A$2:$A$227,A555)&gt;0,"Sí","No")</f>
        <v>No</v>
      </c>
    </row>
    <row r="556" customFormat="false" ht="15" hidden="false" customHeight="true" outlineLevel="0" collapsed="false">
      <c r="A556" s="6" t="n">
        <v>401204</v>
      </c>
      <c r="B556" s="6" t="n">
        <v>3</v>
      </c>
      <c r="C556" s="6" t="n">
        <v>304</v>
      </c>
      <c r="D556" s="6" t="s">
        <v>359</v>
      </c>
      <c r="E556" s="6" t="s">
        <v>764</v>
      </c>
      <c r="F556" s="6" t="s">
        <v>196</v>
      </c>
      <c r="G556" s="6" t="s">
        <v>129</v>
      </c>
      <c r="H556" s="6" t="s">
        <v>197</v>
      </c>
      <c r="I556" s="27" t="n">
        <v>0</v>
      </c>
      <c r="J556" s="27" t="n">
        <v>0</v>
      </c>
      <c r="K556" s="27" t="n">
        <v>2.3</v>
      </c>
      <c r="L556" s="28" t="n">
        <f aca="false">I556+J556</f>
        <v>0</v>
      </c>
      <c r="M556" s="28" t="n">
        <f aca="false">L556+K556</f>
        <v>2.3</v>
      </c>
      <c r="N556" s="22" t="str">
        <f aca="false">IF(I556&gt;0,"Sí","No")</f>
        <v>No</v>
      </c>
      <c r="O556" s="22" t="str">
        <f aca="false">IF(J556&gt;0,"Sí","No")</f>
        <v>No</v>
      </c>
      <c r="P556" s="22" t="str">
        <f aca="false">IF(K556&gt;0,"Sí","No")</f>
        <v>Sí</v>
      </c>
      <c r="Q556" s="22" t="str">
        <f aca="false">IF(OR(I556&gt;0,J556&gt;0),"Sí","No")</f>
        <v>No</v>
      </c>
      <c r="R556" s="27"/>
      <c r="S556" s="27"/>
      <c r="T556" s="27"/>
      <c r="U556" s="27"/>
      <c r="V556" s="27"/>
      <c r="W556" s="12" t="str">
        <f aca="false">IF(AND(I556&gt;0,R556&gt;0),(S556-R556)/R556,"")</f>
        <v/>
      </c>
      <c r="X556" s="12" t="str">
        <f aca="false">IF(AND(J556&gt;0,T556&gt;0),(U556-T556)/T556,"")</f>
        <v/>
      </c>
      <c r="Y556" s="12" t="str">
        <f aca="false">IF(AND(K556&gt;0,V556&gt;0),(V556-Resumen!$B$7)/Resumen!$B$7,"")</f>
        <v/>
      </c>
      <c r="Z556" s="28" t="str">
        <f aca="false">IF(AND(K556&gt;0,I556&gt;0,V556&gt;0,S556&gt;0),V556-S556,"")</f>
        <v/>
      </c>
      <c r="AA556" s="12" t="str">
        <f aca="false">IF(Z556&lt;&gt;"",Z556/S556,"")</f>
        <v/>
      </c>
      <c r="AB556" s="28" t="str">
        <f aca="false">IF(AND(K556&gt;0,J556&gt;0,V556&gt;0,U556&gt;0),V556-U556,"")</f>
        <v/>
      </c>
      <c r="AC556" s="12" t="str">
        <f aca="false">IF(AB556&lt;&gt;"",AB556/U556,"")</f>
        <v/>
      </c>
      <c r="AD556" s="27" t="n">
        <v>0</v>
      </c>
      <c r="AE556" s="27" t="n">
        <v>0</v>
      </c>
      <c r="AF556" s="27" t="n">
        <v>0</v>
      </c>
      <c r="AG556" s="28" t="n">
        <f aca="false">AD556+AE556+AF556</f>
        <v>0</v>
      </c>
      <c r="AH556" s="12" t="str">
        <f aca="false">IF(AG556&gt;0,AD556/AG556,"")</f>
        <v/>
      </c>
      <c r="AI556" s="27" t="n">
        <v>0</v>
      </c>
      <c r="AJ556" s="27" t="n">
        <v>0</v>
      </c>
      <c r="AK556" s="27" t="n">
        <v>0</v>
      </c>
      <c r="AL556" s="22" t="str">
        <f aca="false">IF(OR(AJ556&gt;0,AK556&gt;0),"Sí","No")</f>
        <v>No</v>
      </c>
      <c r="AM556" s="6"/>
      <c r="AN556" s="6"/>
      <c r="AO556" s="12" t="n">
        <f aca="false">IF(M556&gt;0,K556/M556,"")</f>
        <v>1</v>
      </c>
      <c r="AP556" s="22" t="str">
        <f aca="false">IF(M556&gt;=Resumen!$B$5,"Alto","Bajo")</f>
        <v>Bajo</v>
      </c>
      <c r="AQ556" s="22" t="str">
        <f aca="false">IF(AO556&gt;=Resumen!$B$28,"Alto","Bajo")</f>
        <v>Alto</v>
      </c>
      <c r="AR556" s="22" t="str">
        <f aca="false">AP556&amp;" Potencial / "&amp;AQ556&amp;" Share"</f>
        <v>Bajo Potencial / Alto Share</v>
      </c>
      <c r="AS556" s="22" t="str">
        <f aca="false">IF(Q556="Sí",IF(AO556&gt;=Resumen!$B$29,"Alto","Bajo"),"")</f>
        <v/>
      </c>
      <c r="AT556" s="22" t="str">
        <f aca="false">IF(AS556&lt;&gt;"",AP556&amp;" Potencial / "&amp;AS556&amp;" Share","")</f>
        <v/>
      </c>
      <c r="AU556" s="22" t="str">
        <f aca="false">IF(AH556="","Sin dato",IF(AH556-AO556&gt;Resumen!$B$6,"Sobre-exhibido",IF(AO556-AH556&gt;Resumen!$B$6,"Sub-exhibido","En línea")))</f>
        <v>Sin dato</v>
      </c>
      <c r="AV556" s="22" t="str">
        <f aca="false">IF(AT556="","",IF(AT556="Alto Potencial / Bajo Share",1,IF(AT556="Alto Potencial / Alto Share",2,IF(AT556="Bajo Potencial / Alto Share",3,4))))</f>
        <v/>
      </c>
      <c r="AW556" s="22" t="str">
        <f aca="false">IF(Q556="No","Sin competencia directa",IF(AV556=1,"1 - Foco Conquista (Alto Pot / Bajo Share)",IF(AV556=2,"2 - Foco Defensa (Alto Pot / Alto Share)",IF(AV556=3,"3 - Monitoreo (Bajo Pot / Alto Share)","4 - Baja Prioridad (Bajo Pot / Bajo Share)"))))</f>
        <v>Sin competencia directa</v>
      </c>
      <c r="AX556" s="12" t="str">
        <f aca="false">IF(OR(IFERROR(AND(W556&lt;&gt;"",Y556&lt;&gt;"",Y556-W556&gt;Resumen!$B$8),FALSE()),IFERROR(AND(X556&lt;&gt;"",Y556&lt;&gt;"",Y556-X556&gt;Resumen!$B$8),FALSE())),MAX(IF(IFERROR(AND(W556&lt;&gt;"",Y556&lt;&gt;"",Y556-W556&gt;Resumen!$B$8),FALSE()),Y556-W556,0),IF(IFERROR(AND(X556&lt;&gt;"",Y556&lt;&gt;"",Y556-X556&gt;Resumen!$B$8),FALSE()),Y556-X556,0)),"")</f>
        <v/>
      </c>
      <c r="AY556" s="22" t="str">
        <f aca="false">IF(OR(IFERROR(AND(W556&lt;&gt;"",Y556&lt;&gt;"",Y556-W556&gt;Resumen!$B$8),FALSE()),IFERROR(AND(X556&lt;&gt;"",Y556&lt;&gt;"",Y556-X556&gt;Resumen!$B$8),FALSE())),TRIM("Lays tiene mayor markup que "&amp;IF(IFERROR(AND(W556&lt;&gt;"",Y556&lt;&gt;"",Y556-W556&gt;Resumen!$B$8),FALSE()),"Quento ","")&amp;IF(IFERROR(AND(X556&lt;&gt;"",Y556&lt;&gt;"",Y556-X556&gt;Resumen!$B$8),FALSE()),"Julicroc ","")&amp;"en este PDV"),"")</f>
        <v/>
      </c>
      <c r="AZ556" s="22" t="str">
        <f aca="false">IF(COUNTIF('Plan Pehuamar - Lista'!$A$2:$A$167,A556)&gt;0,"Sí","No")</f>
        <v>No</v>
      </c>
      <c r="BA556" s="22" t="str">
        <f aca="false">IF(COUNTIF('Plan Combo 9+1'!$A$2:$A$226,A556)&gt;0,"Sí","No")</f>
        <v>No</v>
      </c>
      <c r="BB556" s="22" t="str">
        <f aca="false">IF(AH556="","No",IF(BA556="Sí",IF((AO556-AH556)&gt;Resumen!$B$6,"Sí","No"),IF((AO556-AH556)&gt;=Resumen!$B$132,"Sí","No")))</f>
        <v>No</v>
      </c>
      <c r="BC556" s="22" t="str">
        <f aca="false">IF(AND(N556="Sí",AL556="Sí",AI556=0),"Sí","No")</f>
        <v>No</v>
      </c>
      <c r="BD556" s="22" t="str">
        <f aca="false">IF(COUNTIF('Plan 9+1 (con Pehuamar)'!$A$2:$A$227,A556)&gt;0,"Sí","No")</f>
        <v>No</v>
      </c>
    </row>
    <row r="557" customFormat="false" ht="15" hidden="false" customHeight="true" outlineLevel="0" collapsed="false">
      <c r="A557" s="6" t="n">
        <v>401205</v>
      </c>
      <c r="B557" s="6" t="n">
        <v>3</v>
      </c>
      <c r="C557" s="6" t="n">
        <v>304</v>
      </c>
      <c r="D557" s="6" t="s">
        <v>359</v>
      </c>
      <c r="E557" s="6" t="s">
        <v>765</v>
      </c>
      <c r="F557" s="6" t="s">
        <v>206</v>
      </c>
      <c r="G557" s="6" t="s">
        <v>129</v>
      </c>
      <c r="H557" s="6" t="s">
        <v>197</v>
      </c>
      <c r="I557" s="27" t="n">
        <v>0</v>
      </c>
      <c r="J557" s="27" t="n">
        <v>0</v>
      </c>
      <c r="K557" s="27" t="n">
        <v>6.2</v>
      </c>
      <c r="L557" s="28" t="n">
        <f aca="false">I557+J557</f>
        <v>0</v>
      </c>
      <c r="M557" s="28" t="n">
        <f aca="false">L557+K557</f>
        <v>6.2</v>
      </c>
      <c r="N557" s="22" t="str">
        <f aca="false">IF(I557&gt;0,"Sí","No")</f>
        <v>No</v>
      </c>
      <c r="O557" s="22" t="str">
        <f aca="false">IF(J557&gt;0,"Sí","No")</f>
        <v>No</v>
      </c>
      <c r="P557" s="22" t="str">
        <f aca="false">IF(K557&gt;0,"Sí","No")</f>
        <v>Sí</v>
      </c>
      <c r="Q557" s="22" t="str">
        <f aca="false">IF(OR(I557&gt;0,J557&gt;0),"Sí","No")</f>
        <v>No</v>
      </c>
      <c r="R557" s="27"/>
      <c r="S557" s="27"/>
      <c r="T557" s="27"/>
      <c r="U557" s="27"/>
      <c r="V557" s="27"/>
      <c r="W557" s="12" t="str">
        <f aca="false">IF(AND(I557&gt;0,R557&gt;0),(S557-R557)/R557,"")</f>
        <v/>
      </c>
      <c r="X557" s="12" t="str">
        <f aca="false">IF(AND(J557&gt;0,T557&gt;0),(U557-T557)/T557,"")</f>
        <v/>
      </c>
      <c r="Y557" s="12" t="str">
        <f aca="false">IF(AND(K557&gt;0,V557&gt;0),(V557-Resumen!$B$7)/Resumen!$B$7,"")</f>
        <v/>
      </c>
      <c r="Z557" s="28" t="str">
        <f aca="false">IF(AND(K557&gt;0,I557&gt;0,V557&gt;0,S557&gt;0),V557-S557,"")</f>
        <v/>
      </c>
      <c r="AA557" s="12" t="str">
        <f aca="false">IF(Z557&lt;&gt;"",Z557/S557,"")</f>
        <v/>
      </c>
      <c r="AB557" s="28" t="str">
        <f aca="false">IF(AND(K557&gt;0,J557&gt;0,V557&gt;0,U557&gt;0),V557-U557,"")</f>
        <v/>
      </c>
      <c r="AC557" s="12" t="str">
        <f aca="false">IF(AB557&lt;&gt;"",AB557/U557,"")</f>
        <v/>
      </c>
      <c r="AD557" s="27" t="n">
        <v>0</v>
      </c>
      <c r="AE557" s="27" t="n">
        <v>0</v>
      </c>
      <c r="AF557" s="27" t="n">
        <v>0</v>
      </c>
      <c r="AG557" s="28" t="n">
        <f aca="false">AD557+AE557+AF557</f>
        <v>0</v>
      </c>
      <c r="AH557" s="12" t="str">
        <f aca="false">IF(AG557&gt;0,AD557/AG557,"")</f>
        <v/>
      </c>
      <c r="AI557" s="27" t="n">
        <v>0</v>
      </c>
      <c r="AJ557" s="27" t="n">
        <v>0</v>
      </c>
      <c r="AK557" s="27" t="n">
        <v>0</v>
      </c>
      <c r="AL557" s="22" t="str">
        <f aca="false">IF(OR(AJ557&gt;0,AK557&gt;0),"Sí","No")</f>
        <v>No</v>
      </c>
      <c r="AM557" s="6"/>
      <c r="AN557" s="6"/>
      <c r="AO557" s="12" t="n">
        <f aca="false">IF(M557&gt;0,K557/M557,"")</f>
        <v>1</v>
      </c>
      <c r="AP557" s="22" t="str">
        <f aca="false">IF(M557&gt;=Resumen!$B$5,"Alto","Bajo")</f>
        <v>Bajo</v>
      </c>
      <c r="AQ557" s="22" t="str">
        <f aca="false">IF(AO557&gt;=Resumen!$B$28,"Alto","Bajo")</f>
        <v>Alto</v>
      </c>
      <c r="AR557" s="22" t="str">
        <f aca="false">AP557&amp;" Potencial / "&amp;AQ557&amp;" Share"</f>
        <v>Bajo Potencial / Alto Share</v>
      </c>
      <c r="AS557" s="22" t="str">
        <f aca="false">IF(Q557="Sí",IF(AO557&gt;=Resumen!$B$29,"Alto","Bajo"),"")</f>
        <v/>
      </c>
      <c r="AT557" s="22" t="str">
        <f aca="false">IF(AS557&lt;&gt;"",AP557&amp;" Potencial / "&amp;AS557&amp;" Share","")</f>
        <v/>
      </c>
      <c r="AU557" s="22" t="str">
        <f aca="false">IF(AH557="","Sin dato",IF(AH557-AO557&gt;Resumen!$B$6,"Sobre-exhibido",IF(AO557-AH557&gt;Resumen!$B$6,"Sub-exhibido","En línea")))</f>
        <v>Sin dato</v>
      </c>
      <c r="AV557" s="22" t="str">
        <f aca="false">IF(AT557="","",IF(AT557="Alto Potencial / Bajo Share",1,IF(AT557="Alto Potencial / Alto Share",2,IF(AT557="Bajo Potencial / Alto Share",3,4))))</f>
        <v/>
      </c>
      <c r="AW557" s="22" t="str">
        <f aca="false">IF(Q557="No","Sin competencia directa",IF(AV557=1,"1 - Foco Conquista (Alto Pot / Bajo Share)",IF(AV557=2,"2 - Foco Defensa (Alto Pot / Alto Share)",IF(AV557=3,"3 - Monitoreo (Bajo Pot / Alto Share)","4 - Baja Prioridad (Bajo Pot / Bajo Share)"))))</f>
        <v>Sin competencia directa</v>
      </c>
      <c r="AX557" s="12" t="str">
        <f aca="false">IF(OR(IFERROR(AND(W557&lt;&gt;"",Y557&lt;&gt;"",Y557-W557&gt;Resumen!$B$8),FALSE()),IFERROR(AND(X557&lt;&gt;"",Y557&lt;&gt;"",Y557-X557&gt;Resumen!$B$8),FALSE())),MAX(IF(IFERROR(AND(W557&lt;&gt;"",Y557&lt;&gt;"",Y557-W557&gt;Resumen!$B$8),FALSE()),Y557-W557,0),IF(IFERROR(AND(X557&lt;&gt;"",Y557&lt;&gt;"",Y557-X557&gt;Resumen!$B$8),FALSE()),Y557-X557,0)),"")</f>
        <v/>
      </c>
      <c r="AY557" s="22" t="str">
        <f aca="false">IF(OR(IFERROR(AND(W557&lt;&gt;"",Y557&lt;&gt;"",Y557-W557&gt;Resumen!$B$8),FALSE()),IFERROR(AND(X557&lt;&gt;"",Y557&lt;&gt;"",Y557-X557&gt;Resumen!$B$8),FALSE())),TRIM("Lays tiene mayor markup que "&amp;IF(IFERROR(AND(W557&lt;&gt;"",Y557&lt;&gt;"",Y557-W557&gt;Resumen!$B$8),FALSE()),"Quento ","")&amp;IF(IFERROR(AND(X557&lt;&gt;"",Y557&lt;&gt;"",Y557-X557&gt;Resumen!$B$8),FALSE()),"Julicroc ","")&amp;"en este PDV"),"")</f>
        <v/>
      </c>
      <c r="AZ557" s="22" t="str">
        <f aca="false">IF(COUNTIF('Plan Pehuamar - Lista'!$A$2:$A$167,A557)&gt;0,"Sí","No")</f>
        <v>Sí</v>
      </c>
      <c r="BA557" s="22" t="str">
        <f aca="false">IF(COUNTIF('Plan Combo 9+1'!$A$2:$A$226,A557)&gt;0,"Sí","No")</f>
        <v>No</v>
      </c>
      <c r="BB557" s="22" t="str">
        <f aca="false">IF(AH557="","No",IF(BA557="Sí",IF((AO557-AH557)&gt;Resumen!$B$6,"Sí","No"),IF((AO557-AH557)&gt;=Resumen!$B$132,"Sí","No")))</f>
        <v>No</v>
      </c>
      <c r="BC557" s="22" t="str">
        <f aca="false">IF(AND(N557="Sí",AL557="Sí",AI557=0),"Sí","No")</f>
        <v>No</v>
      </c>
      <c r="BD557" s="22" t="str">
        <f aca="false">IF(COUNTIF('Plan 9+1 (con Pehuamar)'!$A$2:$A$227,A557)&gt;0,"Sí","No")</f>
        <v>No</v>
      </c>
    </row>
    <row r="558" customFormat="false" ht="15" hidden="false" customHeight="true" outlineLevel="0" collapsed="false">
      <c r="A558" s="6" t="n">
        <v>401208</v>
      </c>
      <c r="B558" s="6" t="n">
        <v>3</v>
      </c>
      <c r="C558" s="6" t="n">
        <v>304</v>
      </c>
      <c r="D558" s="6" t="s">
        <v>359</v>
      </c>
      <c r="E558" s="6" t="s">
        <v>766</v>
      </c>
      <c r="F558" s="6" t="s">
        <v>196</v>
      </c>
      <c r="G558" s="6" t="s">
        <v>129</v>
      </c>
      <c r="H558" s="6" t="s">
        <v>197</v>
      </c>
      <c r="I558" s="27" t="n">
        <v>0</v>
      </c>
      <c r="J558" s="27" t="n">
        <v>0</v>
      </c>
      <c r="K558" s="27" t="n">
        <v>2.9</v>
      </c>
      <c r="L558" s="28" t="n">
        <f aca="false">I558+J558</f>
        <v>0</v>
      </c>
      <c r="M558" s="28" t="n">
        <f aca="false">L558+K558</f>
        <v>2.9</v>
      </c>
      <c r="N558" s="22" t="str">
        <f aca="false">IF(I558&gt;0,"Sí","No")</f>
        <v>No</v>
      </c>
      <c r="O558" s="22" t="str">
        <f aca="false">IF(J558&gt;0,"Sí","No")</f>
        <v>No</v>
      </c>
      <c r="P558" s="22" t="str">
        <f aca="false">IF(K558&gt;0,"Sí","No")</f>
        <v>Sí</v>
      </c>
      <c r="Q558" s="22" t="str">
        <f aca="false">IF(OR(I558&gt;0,J558&gt;0),"Sí","No")</f>
        <v>No</v>
      </c>
      <c r="R558" s="27"/>
      <c r="S558" s="27"/>
      <c r="T558" s="27"/>
      <c r="U558" s="27"/>
      <c r="V558" s="27"/>
      <c r="W558" s="12" t="str">
        <f aca="false">IF(AND(I558&gt;0,R558&gt;0),(S558-R558)/R558,"")</f>
        <v/>
      </c>
      <c r="X558" s="12" t="str">
        <f aca="false">IF(AND(J558&gt;0,T558&gt;0),(U558-T558)/T558,"")</f>
        <v/>
      </c>
      <c r="Y558" s="12" t="str">
        <f aca="false">IF(AND(K558&gt;0,V558&gt;0),(V558-Resumen!$B$7)/Resumen!$B$7,"")</f>
        <v/>
      </c>
      <c r="Z558" s="28" t="str">
        <f aca="false">IF(AND(K558&gt;0,I558&gt;0,V558&gt;0,S558&gt;0),V558-S558,"")</f>
        <v/>
      </c>
      <c r="AA558" s="12" t="str">
        <f aca="false">IF(Z558&lt;&gt;"",Z558/S558,"")</f>
        <v/>
      </c>
      <c r="AB558" s="28" t="str">
        <f aca="false">IF(AND(K558&gt;0,J558&gt;0,V558&gt;0,U558&gt;0),V558-U558,"")</f>
        <v/>
      </c>
      <c r="AC558" s="12" t="str">
        <f aca="false">IF(AB558&lt;&gt;"",AB558/U558,"")</f>
        <v/>
      </c>
      <c r="AD558" s="27" t="n">
        <v>0</v>
      </c>
      <c r="AE558" s="27" t="n">
        <v>0</v>
      </c>
      <c r="AF558" s="27" t="n">
        <v>0</v>
      </c>
      <c r="AG558" s="28" t="n">
        <f aca="false">AD558+AE558+AF558</f>
        <v>0</v>
      </c>
      <c r="AH558" s="12" t="str">
        <f aca="false">IF(AG558&gt;0,AD558/AG558,"")</f>
        <v/>
      </c>
      <c r="AI558" s="27" t="n">
        <v>0</v>
      </c>
      <c r="AJ558" s="27" t="n">
        <v>0</v>
      </c>
      <c r="AK558" s="27" t="n">
        <v>0</v>
      </c>
      <c r="AL558" s="22" t="str">
        <f aca="false">IF(OR(AJ558&gt;0,AK558&gt;0),"Sí","No")</f>
        <v>No</v>
      </c>
      <c r="AM558" s="6"/>
      <c r="AN558" s="6"/>
      <c r="AO558" s="12" t="n">
        <f aca="false">IF(M558&gt;0,K558/M558,"")</f>
        <v>1</v>
      </c>
      <c r="AP558" s="22" t="str">
        <f aca="false">IF(M558&gt;=Resumen!$B$5,"Alto","Bajo")</f>
        <v>Bajo</v>
      </c>
      <c r="AQ558" s="22" t="str">
        <f aca="false">IF(AO558&gt;=Resumen!$B$28,"Alto","Bajo")</f>
        <v>Alto</v>
      </c>
      <c r="AR558" s="22" t="str">
        <f aca="false">AP558&amp;" Potencial / "&amp;AQ558&amp;" Share"</f>
        <v>Bajo Potencial / Alto Share</v>
      </c>
      <c r="AS558" s="22" t="str">
        <f aca="false">IF(Q558="Sí",IF(AO558&gt;=Resumen!$B$29,"Alto","Bajo"),"")</f>
        <v/>
      </c>
      <c r="AT558" s="22" t="str">
        <f aca="false">IF(AS558&lt;&gt;"",AP558&amp;" Potencial / "&amp;AS558&amp;" Share","")</f>
        <v/>
      </c>
      <c r="AU558" s="22" t="str">
        <f aca="false">IF(AH558="","Sin dato",IF(AH558-AO558&gt;Resumen!$B$6,"Sobre-exhibido",IF(AO558-AH558&gt;Resumen!$B$6,"Sub-exhibido","En línea")))</f>
        <v>Sin dato</v>
      </c>
      <c r="AV558" s="22" t="str">
        <f aca="false">IF(AT558="","",IF(AT558="Alto Potencial / Bajo Share",1,IF(AT558="Alto Potencial / Alto Share",2,IF(AT558="Bajo Potencial / Alto Share",3,4))))</f>
        <v/>
      </c>
      <c r="AW558" s="22" t="str">
        <f aca="false">IF(Q558="No","Sin competencia directa",IF(AV558=1,"1 - Foco Conquista (Alto Pot / Bajo Share)",IF(AV558=2,"2 - Foco Defensa (Alto Pot / Alto Share)",IF(AV558=3,"3 - Monitoreo (Bajo Pot / Alto Share)","4 - Baja Prioridad (Bajo Pot / Bajo Share)"))))</f>
        <v>Sin competencia directa</v>
      </c>
      <c r="AX558" s="12" t="str">
        <f aca="false">IF(OR(IFERROR(AND(W558&lt;&gt;"",Y558&lt;&gt;"",Y558-W558&gt;Resumen!$B$8),FALSE()),IFERROR(AND(X558&lt;&gt;"",Y558&lt;&gt;"",Y558-X558&gt;Resumen!$B$8),FALSE())),MAX(IF(IFERROR(AND(W558&lt;&gt;"",Y558&lt;&gt;"",Y558-W558&gt;Resumen!$B$8),FALSE()),Y558-W558,0),IF(IFERROR(AND(X558&lt;&gt;"",Y558&lt;&gt;"",Y558-X558&gt;Resumen!$B$8),FALSE()),Y558-X558,0)),"")</f>
        <v/>
      </c>
      <c r="AY558" s="22" t="str">
        <f aca="false">IF(OR(IFERROR(AND(W558&lt;&gt;"",Y558&lt;&gt;"",Y558-W558&gt;Resumen!$B$8),FALSE()),IFERROR(AND(X558&lt;&gt;"",Y558&lt;&gt;"",Y558-X558&gt;Resumen!$B$8),FALSE())),TRIM("Lays tiene mayor markup que "&amp;IF(IFERROR(AND(W558&lt;&gt;"",Y558&lt;&gt;"",Y558-W558&gt;Resumen!$B$8),FALSE()),"Quento ","")&amp;IF(IFERROR(AND(X558&lt;&gt;"",Y558&lt;&gt;"",Y558-X558&gt;Resumen!$B$8),FALSE()),"Julicroc ","")&amp;"en este PDV"),"")</f>
        <v/>
      </c>
      <c r="AZ558" s="22" t="str">
        <f aca="false">IF(COUNTIF('Plan Pehuamar - Lista'!$A$2:$A$167,A558)&gt;0,"Sí","No")</f>
        <v>No</v>
      </c>
      <c r="BA558" s="22" t="str">
        <f aca="false">IF(COUNTIF('Plan Combo 9+1'!$A$2:$A$226,A558)&gt;0,"Sí","No")</f>
        <v>No</v>
      </c>
      <c r="BB558" s="22" t="str">
        <f aca="false">IF(AH558="","No",IF(BA558="Sí",IF((AO558-AH558)&gt;Resumen!$B$6,"Sí","No"),IF((AO558-AH558)&gt;=Resumen!$B$132,"Sí","No")))</f>
        <v>No</v>
      </c>
      <c r="BC558" s="22" t="str">
        <f aca="false">IF(AND(N558="Sí",AL558="Sí",AI558=0),"Sí","No")</f>
        <v>No</v>
      </c>
      <c r="BD558" s="22" t="str">
        <f aca="false">IF(COUNTIF('Plan 9+1 (con Pehuamar)'!$A$2:$A$227,A558)&gt;0,"Sí","No")</f>
        <v>No</v>
      </c>
    </row>
    <row r="559" customFormat="false" ht="15" hidden="false" customHeight="true" outlineLevel="0" collapsed="false">
      <c r="A559" s="6" t="n">
        <v>401229</v>
      </c>
      <c r="B559" s="6" t="n">
        <v>3</v>
      </c>
      <c r="C559" s="6" t="n">
        <v>304</v>
      </c>
      <c r="D559" s="6" t="s">
        <v>359</v>
      </c>
      <c r="E559" s="6" t="s">
        <v>767</v>
      </c>
      <c r="F559" s="6" t="s">
        <v>201</v>
      </c>
      <c r="G559" s="6" t="s">
        <v>129</v>
      </c>
      <c r="H559" s="6" t="s">
        <v>197</v>
      </c>
      <c r="I559" s="27" t="n">
        <v>25</v>
      </c>
      <c r="J559" s="27" t="n">
        <v>0</v>
      </c>
      <c r="K559" s="27" t="n">
        <v>35</v>
      </c>
      <c r="L559" s="28" t="n">
        <f aca="false">I559+J559</f>
        <v>25</v>
      </c>
      <c r="M559" s="28" t="n">
        <f aca="false">L559+K559</f>
        <v>60</v>
      </c>
      <c r="N559" s="22" t="str">
        <f aca="false">IF(I559&gt;0,"Sí","No")</f>
        <v>Sí</v>
      </c>
      <c r="O559" s="22" t="str">
        <f aca="false">IF(J559&gt;0,"Sí","No")</f>
        <v>No</v>
      </c>
      <c r="P559" s="22" t="str">
        <f aca="false">IF(K559&gt;0,"Sí","No")</f>
        <v>Sí</v>
      </c>
      <c r="Q559" s="22" t="str">
        <f aca="false">IF(OR(I559&gt;0,J559&gt;0),"Sí","No")</f>
        <v>Sí</v>
      </c>
      <c r="R559" s="27" t="n">
        <v>1750</v>
      </c>
      <c r="S559" s="27" t="n">
        <v>2300</v>
      </c>
      <c r="T559" s="27"/>
      <c r="U559" s="27"/>
      <c r="V559" s="27" t="n">
        <v>3300</v>
      </c>
      <c r="W559" s="12" t="n">
        <f aca="false">IF(AND(I559&gt;0,R559&gt;0),(S559-R559)/R559,"")</f>
        <v>0.314285714285714</v>
      </c>
      <c r="X559" s="12" t="str">
        <f aca="false">IF(AND(J559&gt;0,T559&gt;0),(U559-T559)/T559,"")</f>
        <v/>
      </c>
      <c r="Y559" s="12" t="n">
        <f aca="false">IF(AND(K559&gt;0,V559&gt;0),(V559-Resumen!$B$7)/Resumen!$B$7,"")</f>
        <v>0.32</v>
      </c>
      <c r="Z559" s="28" t="n">
        <f aca="false">IF(AND(K559&gt;0,I559&gt;0,V559&gt;0,S559&gt;0),V559-S559,"")</f>
        <v>1000</v>
      </c>
      <c r="AA559" s="12" t="n">
        <f aca="false">IF(Z559&lt;&gt;"",Z559/S559,"")</f>
        <v>0.434782608695652</v>
      </c>
      <c r="AB559" s="28" t="str">
        <f aca="false">IF(AND(K559&gt;0,J559&gt;0,V559&gt;0,U559&gt;0),V559-U559,"")</f>
        <v/>
      </c>
      <c r="AC559" s="12" t="str">
        <f aca="false">IF(AB559&lt;&gt;"",AB559/U559,"")</f>
        <v/>
      </c>
      <c r="AD559" s="27" t="n">
        <v>20</v>
      </c>
      <c r="AE559" s="27" t="n">
        <v>15</v>
      </c>
      <c r="AF559" s="27" t="n">
        <v>0</v>
      </c>
      <c r="AG559" s="28" t="n">
        <f aca="false">AD559+AE559+AF559</f>
        <v>35</v>
      </c>
      <c r="AH559" s="12" t="n">
        <f aca="false">IF(AG559&gt;0,AD559/AG559,"")</f>
        <v>0.571428571428571</v>
      </c>
      <c r="AI559" s="27" t="n">
        <v>1</v>
      </c>
      <c r="AJ559" s="27" t="n">
        <v>1</v>
      </c>
      <c r="AK559" s="27" t="n">
        <v>0</v>
      </c>
      <c r="AL559" s="22" t="str">
        <f aca="false">IF(OR(AJ559&gt;0,AK559&gt;0),"Sí","No")</f>
        <v>Sí</v>
      </c>
      <c r="AM559" s="6" t="s">
        <v>397</v>
      </c>
      <c r="AN559" s="6"/>
      <c r="AO559" s="12" t="n">
        <f aca="false">IF(M559&gt;0,K559/M559,"")</f>
        <v>0.583333333333333</v>
      </c>
      <c r="AP559" s="22" t="str">
        <f aca="false">IF(M559&gt;=Resumen!$B$5,"Alto","Bajo")</f>
        <v>Alto</v>
      </c>
      <c r="AQ559" s="22" t="str">
        <f aca="false">IF(AO559&gt;=Resumen!$B$28,"Alto","Bajo")</f>
        <v>Alto</v>
      </c>
      <c r="AR559" s="22" t="str">
        <f aca="false">AP559&amp;" Potencial / "&amp;AQ559&amp;" Share"</f>
        <v>Alto Potencial / Alto Share</v>
      </c>
      <c r="AS559" s="22" t="str">
        <f aca="false">IF(Q559="Sí",IF(AO559&gt;=Resumen!$B$29,"Alto","Bajo"),"")</f>
        <v>Alto</v>
      </c>
      <c r="AT559" s="22" t="str">
        <f aca="false">IF(AS559&lt;&gt;"",AP559&amp;" Potencial / "&amp;AS559&amp;" Share","")</f>
        <v>Alto Potencial / Alto Share</v>
      </c>
      <c r="AU559" s="22" t="str">
        <f aca="false">IF(AH559="","Sin dato",IF(AH559-AO559&gt;Resumen!$B$6,"Sobre-exhibido",IF(AO559-AH559&gt;Resumen!$B$6,"Sub-exhibido","En línea")))</f>
        <v>En línea</v>
      </c>
      <c r="AV559" s="22" t="n">
        <f aca="false">IF(AT559="","",IF(AT559="Alto Potencial / Bajo Share",1,IF(AT559="Alto Potencial / Alto Share",2,IF(AT559="Bajo Potencial / Alto Share",3,4))))</f>
        <v>2</v>
      </c>
      <c r="AW559" s="22" t="str">
        <f aca="false">IF(Q559="No","Sin competencia directa",IF(AV559=1,"1 - Foco Conquista (Alto Pot / Bajo Share)",IF(AV559=2,"2 - Foco Defensa (Alto Pot / Alto Share)",IF(AV559=3,"3 - Monitoreo (Bajo Pot / Alto Share)","4 - Baja Prioridad (Bajo Pot / Bajo Share)"))))</f>
        <v>2 - Foco Defensa (Alto Pot / Alto Share)</v>
      </c>
      <c r="AX559" s="12" t="str">
        <f aca="false">IF(OR(IFERROR(AND(W559&lt;&gt;"",Y559&lt;&gt;"",Y559-W559&gt;Resumen!$B$8),FALSE()),IFERROR(AND(X559&lt;&gt;"",Y559&lt;&gt;"",Y559-X559&gt;Resumen!$B$8),FALSE())),MAX(IF(IFERROR(AND(W559&lt;&gt;"",Y559&lt;&gt;"",Y559-W559&gt;Resumen!$B$8),FALSE()),Y559-W559,0),IF(IFERROR(AND(X559&lt;&gt;"",Y559&lt;&gt;"",Y559-X559&gt;Resumen!$B$8),FALSE()),Y559-X559,0)),"")</f>
        <v/>
      </c>
      <c r="AY559" s="22" t="str">
        <f aca="false">IF(OR(IFERROR(AND(W559&lt;&gt;"",Y559&lt;&gt;"",Y559-W559&gt;Resumen!$B$8),FALSE()),IFERROR(AND(X559&lt;&gt;"",Y559&lt;&gt;"",Y559-X559&gt;Resumen!$B$8),FALSE())),TRIM("Lays tiene mayor markup que "&amp;IF(IFERROR(AND(W559&lt;&gt;"",Y559&lt;&gt;"",Y559-W559&gt;Resumen!$B$8),FALSE()),"Quento ","")&amp;IF(IFERROR(AND(X559&lt;&gt;"",Y559&lt;&gt;"",Y559-X559&gt;Resumen!$B$8),FALSE()),"Julicroc ","")&amp;"en este PDV"),"")</f>
        <v/>
      </c>
      <c r="AZ559" s="22" t="str">
        <f aca="false">IF(COUNTIF('Plan Pehuamar - Lista'!$A$2:$A$167,A559)&gt;0,"Sí","No")</f>
        <v>No</v>
      </c>
      <c r="BA559" s="22" t="str">
        <f aca="false">IF(COUNTIF('Plan Combo 9+1'!$A$2:$A$226,A559)&gt;0,"Sí","No")</f>
        <v>No</v>
      </c>
      <c r="BB559" s="22" t="str">
        <f aca="false">IF(AH559="","No",IF(BA559="Sí",IF((AO559-AH559)&gt;Resumen!$B$6,"Sí","No"),IF((AO559-AH559)&gt;=Resumen!$B$132,"Sí","No")))</f>
        <v>No</v>
      </c>
      <c r="BC559" s="22" t="str">
        <f aca="false">IF(AND(N559="Sí",AL559="Sí",AI559=0),"Sí","No")</f>
        <v>No</v>
      </c>
      <c r="BD559" s="22" t="str">
        <f aca="false">IF(COUNTIF('Plan 9+1 (con Pehuamar)'!$A$2:$A$227,A559)&gt;0,"Sí","No")</f>
        <v>No</v>
      </c>
    </row>
    <row r="560" customFormat="false" ht="15" hidden="false" customHeight="true" outlineLevel="0" collapsed="false">
      <c r="A560" s="6" t="n">
        <v>401553</v>
      </c>
      <c r="B560" s="6" t="n">
        <v>3</v>
      </c>
      <c r="C560" s="6" t="n">
        <v>304</v>
      </c>
      <c r="D560" s="6" t="s">
        <v>359</v>
      </c>
      <c r="E560" s="6" t="s">
        <v>768</v>
      </c>
      <c r="F560" s="6" t="s">
        <v>201</v>
      </c>
      <c r="G560" s="6" t="s">
        <v>129</v>
      </c>
      <c r="H560" s="6" t="s">
        <v>197</v>
      </c>
      <c r="I560" s="27" t="n">
        <v>0</v>
      </c>
      <c r="J560" s="27" t="n">
        <v>0</v>
      </c>
      <c r="K560" s="27" t="n">
        <v>3.4</v>
      </c>
      <c r="L560" s="28" t="n">
        <f aca="false">I560+J560</f>
        <v>0</v>
      </c>
      <c r="M560" s="28" t="n">
        <f aca="false">L560+K560</f>
        <v>3.4</v>
      </c>
      <c r="N560" s="22" t="str">
        <f aca="false">IF(I560&gt;0,"Sí","No")</f>
        <v>No</v>
      </c>
      <c r="O560" s="22" t="str">
        <f aca="false">IF(J560&gt;0,"Sí","No")</f>
        <v>No</v>
      </c>
      <c r="P560" s="22" t="str">
        <f aca="false">IF(K560&gt;0,"Sí","No")</f>
        <v>Sí</v>
      </c>
      <c r="Q560" s="22" t="str">
        <f aca="false">IF(OR(I560&gt;0,J560&gt;0),"Sí","No")</f>
        <v>No</v>
      </c>
      <c r="R560" s="27"/>
      <c r="S560" s="27"/>
      <c r="T560" s="27"/>
      <c r="U560" s="27"/>
      <c r="V560" s="27"/>
      <c r="W560" s="12" t="str">
        <f aca="false">IF(AND(I560&gt;0,R560&gt;0),(S560-R560)/R560,"")</f>
        <v/>
      </c>
      <c r="X560" s="12" t="str">
        <f aca="false">IF(AND(J560&gt;0,T560&gt;0),(U560-T560)/T560,"")</f>
        <v/>
      </c>
      <c r="Y560" s="12" t="str">
        <f aca="false">IF(AND(K560&gt;0,V560&gt;0),(V560-Resumen!$B$7)/Resumen!$B$7,"")</f>
        <v/>
      </c>
      <c r="Z560" s="28" t="str">
        <f aca="false">IF(AND(K560&gt;0,I560&gt;0,V560&gt;0,S560&gt;0),V560-S560,"")</f>
        <v/>
      </c>
      <c r="AA560" s="12" t="str">
        <f aca="false">IF(Z560&lt;&gt;"",Z560/S560,"")</f>
        <v/>
      </c>
      <c r="AB560" s="28" t="str">
        <f aca="false">IF(AND(K560&gt;0,J560&gt;0,V560&gt;0,U560&gt;0),V560-U560,"")</f>
        <v/>
      </c>
      <c r="AC560" s="12" t="str">
        <f aca="false">IF(AB560&lt;&gt;"",AB560/U560,"")</f>
        <v/>
      </c>
      <c r="AD560" s="27" t="n">
        <v>0</v>
      </c>
      <c r="AE560" s="27" t="n">
        <v>0</v>
      </c>
      <c r="AF560" s="27" t="n">
        <v>0</v>
      </c>
      <c r="AG560" s="28" t="n">
        <f aca="false">AD560+AE560+AF560</f>
        <v>0</v>
      </c>
      <c r="AH560" s="12" t="str">
        <f aca="false">IF(AG560&gt;0,AD560/AG560,"")</f>
        <v/>
      </c>
      <c r="AI560" s="27" t="n">
        <v>0</v>
      </c>
      <c r="AJ560" s="27" t="n">
        <v>0</v>
      </c>
      <c r="AK560" s="27" t="n">
        <v>0</v>
      </c>
      <c r="AL560" s="22" t="str">
        <f aca="false">IF(OR(AJ560&gt;0,AK560&gt;0),"Sí","No")</f>
        <v>No</v>
      </c>
      <c r="AM560" s="6"/>
      <c r="AN560" s="6"/>
      <c r="AO560" s="12" t="n">
        <f aca="false">IF(M560&gt;0,K560/M560,"")</f>
        <v>1</v>
      </c>
      <c r="AP560" s="22" t="str">
        <f aca="false">IF(M560&gt;=Resumen!$B$5,"Alto","Bajo")</f>
        <v>Bajo</v>
      </c>
      <c r="AQ560" s="22" t="str">
        <f aca="false">IF(AO560&gt;=Resumen!$B$28,"Alto","Bajo")</f>
        <v>Alto</v>
      </c>
      <c r="AR560" s="22" t="str">
        <f aca="false">AP560&amp;" Potencial / "&amp;AQ560&amp;" Share"</f>
        <v>Bajo Potencial / Alto Share</v>
      </c>
      <c r="AS560" s="22" t="str">
        <f aca="false">IF(Q560="Sí",IF(AO560&gt;=Resumen!$B$29,"Alto","Bajo"),"")</f>
        <v/>
      </c>
      <c r="AT560" s="22" t="str">
        <f aca="false">IF(AS560&lt;&gt;"",AP560&amp;" Potencial / "&amp;AS560&amp;" Share","")</f>
        <v/>
      </c>
      <c r="AU560" s="22" t="str">
        <f aca="false">IF(AH560="","Sin dato",IF(AH560-AO560&gt;Resumen!$B$6,"Sobre-exhibido",IF(AO560-AH560&gt;Resumen!$B$6,"Sub-exhibido","En línea")))</f>
        <v>Sin dato</v>
      </c>
      <c r="AV560" s="22" t="str">
        <f aca="false">IF(AT560="","",IF(AT560="Alto Potencial / Bajo Share",1,IF(AT560="Alto Potencial / Alto Share",2,IF(AT560="Bajo Potencial / Alto Share",3,4))))</f>
        <v/>
      </c>
      <c r="AW560" s="22" t="str">
        <f aca="false">IF(Q560="No","Sin competencia directa",IF(AV560=1,"1 - Foco Conquista (Alto Pot / Bajo Share)",IF(AV560=2,"2 - Foco Defensa (Alto Pot / Alto Share)",IF(AV560=3,"3 - Monitoreo (Bajo Pot / Alto Share)","4 - Baja Prioridad (Bajo Pot / Bajo Share)"))))</f>
        <v>Sin competencia directa</v>
      </c>
      <c r="AX560" s="12" t="str">
        <f aca="false">IF(OR(IFERROR(AND(W560&lt;&gt;"",Y560&lt;&gt;"",Y560-W560&gt;Resumen!$B$8),FALSE()),IFERROR(AND(X560&lt;&gt;"",Y560&lt;&gt;"",Y560-X560&gt;Resumen!$B$8),FALSE())),MAX(IF(IFERROR(AND(W560&lt;&gt;"",Y560&lt;&gt;"",Y560-W560&gt;Resumen!$B$8),FALSE()),Y560-W560,0),IF(IFERROR(AND(X560&lt;&gt;"",Y560&lt;&gt;"",Y560-X560&gt;Resumen!$B$8),FALSE()),Y560-X560,0)),"")</f>
        <v/>
      </c>
      <c r="AY560" s="22" t="str">
        <f aca="false">IF(OR(IFERROR(AND(W560&lt;&gt;"",Y560&lt;&gt;"",Y560-W560&gt;Resumen!$B$8),FALSE()),IFERROR(AND(X560&lt;&gt;"",Y560&lt;&gt;"",Y560-X560&gt;Resumen!$B$8),FALSE())),TRIM("Lays tiene mayor markup que "&amp;IF(IFERROR(AND(W560&lt;&gt;"",Y560&lt;&gt;"",Y560-W560&gt;Resumen!$B$8),FALSE()),"Quento ","")&amp;IF(IFERROR(AND(X560&lt;&gt;"",Y560&lt;&gt;"",Y560-X560&gt;Resumen!$B$8),FALSE()),"Julicroc ","")&amp;"en este PDV"),"")</f>
        <v/>
      </c>
      <c r="AZ560" s="22" t="str">
        <f aca="false">IF(COUNTIF('Plan Pehuamar - Lista'!$A$2:$A$167,A560)&gt;0,"Sí","No")</f>
        <v>No</v>
      </c>
      <c r="BA560" s="22" t="str">
        <f aca="false">IF(COUNTIF('Plan Combo 9+1'!$A$2:$A$226,A560)&gt;0,"Sí","No")</f>
        <v>No</v>
      </c>
      <c r="BB560" s="22" t="str">
        <f aca="false">IF(AH560="","No",IF(BA560="Sí",IF((AO560-AH560)&gt;Resumen!$B$6,"Sí","No"),IF((AO560-AH560)&gt;=Resumen!$B$132,"Sí","No")))</f>
        <v>No</v>
      </c>
      <c r="BC560" s="22" t="str">
        <f aca="false">IF(AND(N560="Sí",AL560="Sí",AI560=0),"Sí","No")</f>
        <v>No</v>
      </c>
      <c r="BD560" s="22" t="str">
        <f aca="false">IF(COUNTIF('Plan 9+1 (con Pehuamar)'!$A$2:$A$227,A560)&gt;0,"Sí","No")</f>
        <v>No</v>
      </c>
    </row>
    <row r="561" customFormat="false" ht="15" hidden="false" customHeight="true" outlineLevel="0" collapsed="false">
      <c r="A561" s="6" t="n">
        <v>401573</v>
      </c>
      <c r="B561" s="6" t="n">
        <v>3</v>
      </c>
      <c r="C561" s="6" t="n">
        <v>304</v>
      </c>
      <c r="D561" s="6" t="s">
        <v>359</v>
      </c>
      <c r="E561" s="6" t="s">
        <v>769</v>
      </c>
      <c r="F561" s="6" t="s">
        <v>201</v>
      </c>
      <c r="G561" s="6" t="s">
        <v>129</v>
      </c>
      <c r="H561" s="6" t="s">
        <v>197</v>
      </c>
      <c r="I561" s="27" t="n">
        <v>0</v>
      </c>
      <c r="J561" s="27" t="n">
        <v>0</v>
      </c>
      <c r="K561" s="27" t="n">
        <v>4.1</v>
      </c>
      <c r="L561" s="28" t="n">
        <f aca="false">I561+J561</f>
        <v>0</v>
      </c>
      <c r="M561" s="28" t="n">
        <f aca="false">L561+K561</f>
        <v>4.1</v>
      </c>
      <c r="N561" s="22" t="str">
        <f aca="false">IF(I561&gt;0,"Sí","No")</f>
        <v>No</v>
      </c>
      <c r="O561" s="22" t="str">
        <f aca="false">IF(J561&gt;0,"Sí","No")</f>
        <v>No</v>
      </c>
      <c r="P561" s="22" t="str">
        <f aca="false">IF(K561&gt;0,"Sí","No")</f>
        <v>Sí</v>
      </c>
      <c r="Q561" s="22" t="str">
        <f aca="false">IF(OR(I561&gt;0,J561&gt;0),"Sí","No")</f>
        <v>No</v>
      </c>
      <c r="R561" s="27"/>
      <c r="S561" s="27"/>
      <c r="T561" s="27"/>
      <c r="U561" s="27"/>
      <c r="V561" s="27"/>
      <c r="W561" s="12" t="str">
        <f aca="false">IF(AND(I561&gt;0,R561&gt;0),(S561-R561)/R561,"")</f>
        <v/>
      </c>
      <c r="X561" s="12" t="str">
        <f aca="false">IF(AND(J561&gt;0,T561&gt;0),(U561-T561)/T561,"")</f>
        <v/>
      </c>
      <c r="Y561" s="12" t="str">
        <f aca="false">IF(AND(K561&gt;0,V561&gt;0),(V561-Resumen!$B$7)/Resumen!$B$7,"")</f>
        <v/>
      </c>
      <c r="Z561" s="28" t="str">
        <f aca="false">IF(AND(K561&gt;0,I561&gt;0,V561&gt;0,S561&gt;0),V561-S561,"")</f>
        <v/>
      </c>
      <c r="AA561" s="12" t="str">
        <f aca="false">IF(Z561&lt;&gt;"",Z561/S561,"")</f>
        <v/>
      </c>
      <c r="AB561" s="28" t="str">
        <f aca="false">IF(AND(K561&gt;0,J561&gt;0,V561&gt;0,U561&gt;0),V561-U561,"")</f>
        <v/>
      </c>
      <c r="AC561" s="12" t="str">
        <f aca="false">IF(AB561&lt;&gt;"",AB561/U561,"")</f>
        <v/>
      </c>
      <c r="AD561" s="27" t="n">
        <v>0</v>
      </c>
      <c r="AE561" s="27" t="n">
        <v>0</v>
      </c>
      <c r="AF561" s="27" t="n">
        <v>0</v>
      </c>
      <c r="AG561" s="28" t="n">
        <f aca="false">AD561+AE561+AF561</f>
        <v>0</v>
      </c>
      <c r="AH561" s="12" t="str">
        <f aca="false">IF(AG561&gt;0,AD561/AG561,"")</f>
        <v/>
      </c>
      <c r="AI561" s="27" t="n">
        <v>0</v>
      </c>
      <c r="AJ561" s="27" t="n">
        <v>0</v>
      </c>
      <c r="AK561" s="27" t="n">
        <v>0</v>
      </c>
      <c r="AL561" s="22" t="str">
        <f aca="false">IF(OR(AJ561&gt;0,AK561&gt;0),"Sí","No")</f>
        <v>No</v>
      </c>
      <c r="AM561" s="6"/>
      <c r="AN561" s="6"/>
      <c r="AO561" s="12" t="n">
        <f aca="false">IF(M561&gt;0,K561/M561,"")</f>
        <v>1</v>
      </c>
      <c r="AP561" s="22" t="str">
        <f aca="false">IF(M561&gt;=Resumen!$B$5,"Alto","Bajo")</f>
        <v>Bajo</v>
      </c>
      <c r="AQ561" s="22" t="str">
        <f aca="false">IF(AO561&gt;=Resumen!$B$28,"Alto","Bajo")</f>
        <v>Alto</v>
      </c>
      <c r="AR561" s="22" t="str">
        <f aca="false">AP561&amp;" Potencial / "&amp;AQ561&amp;" Share"</f>
        <v>Bajo Potencial / Alto Share</v>
      </c>
      <c r="AS561" s="22" t="str">
        <f aca="false">IF(Q561="Sí",IF(AO561&gt;=Resumen!$B$29,"Alto","Bajo"),"")</f>
        <v/>
      </c>
      <c r="AT561" s="22" t="str">
        <f aca="false">IF(AS561&lt;&gt;"",AP561&amp;" Potencial / "&amp;AS561&amp;" Share","")</f>
        <v/>
      </c>
      <c r="AU561" s="22" t="str">
        <f aca="false">IF(AH561="","Sin dato",IF(AH561-AO561&gt;Resumen!$B$6,"Sobre-exhibido",IF(AO561-AH561&gt;Resumen!$B$6,"Sub-exhibido","En línea")))</f>
        <v>Sin dato</v>
      </c>
      <c r="AV561" s="22" t="str">
        <f aca="false">IF(AT561="","",IF(AT561="Alto Potencial / Bajo Share",1,IF(AT561="Alto Potencial / Alto Share",2,IF(AT561="Bajo Potencial / Alto Share",3,4))))</f>
        <v/>
      </c>
      <c r="AW561" s="22" t="str">
        <f aca="false">IF(Q561="No","Sin competencia directa",IF(AV561=1,"1 - Foco Conquista (Alto Pot / Bajo Share)",IF(AV561=2,"2 - Foco Defensa (Alto Pot / Alto Share)",IF(AV561=3,"3 - Monitoreo (Bajo Pot / Alto Share)","4 - Baja Prioridad (Bajo Pot / Bajo Share)"))))</f>
        <v>Sin competencia directa</v>
      </c>
      <c r="AX561" s="12" t="str">
        <f aca="false">IF(OR(IFERROR(AND(W561&lt;&gt;"",Y561&lt;&gt;"",Y561-W561&gt;Resumen!$B$8),FALSE()),IFERROR(AND(X561&lt;&gt;"",Y561&lt;&gt;"",Y561-X561&gt;Resumen!$B$8),FALSE())),MAX(IF(IFERROR(AND(W561&lt;&gt;"",Y561&lt;&gt;"",Y561-W561&gt;Resumen!$B$8),FALSE()),Y561-W561,0),IF(IFERROR(AND(X561&lt;&gt;"",Y561&lt;&gt;"",Y561-X561&gt;Resumen!$B$8),FALSE()),Y561-X561,0)),"")</f>
        <v/>
      </c>
      <c r="AY561" s="22" t="str">
        <f aca="false">IF(OR(IFERROR(AND(W561&lt;&gt;"",Y561&lt;&gt;"",Y561-W561&gt;Resumen!$B$8),FALSE()),IFERROR(AND(X561&lt;&gt;"",Y561&lt;&gt;"",Y561-X561&gt;Resumen!$B$8),FALSE())),TRIM("Lays tiene mayor markup que "&amp;IF(IFERROR(AND(W561&lt;&gt;"",Y561&lt;&gt;"",Y561-W561&gt;Resumen!$B$8),FALSE()),"Quento ","")&amp;IF(IFERROR(AND(X561&lt;&gt;"",Y561&lt;&gt;"",Y561-X561&gt;Resumen!$B$8),FALSE()),"Julicroc ","")&amp;"en este PDV"),"")</f>
        <v/>
      </c>
      <c r="AZ561" s="22" t="str">
        <f aca="false">IF(COUNTIF('Plan Pehuamar - Lista'!$A$2:$A$167,A561)&gt;0,"Sí","No")</f>
        <v>No</v>
      </c>
      <c r="BA561" s="22" t="str">
        <f aca="false">IF(COUNTIF('Plan Combo 9+1'!$A$2:$A$226,A561)&gt;0,"Sí","No")</f>
        <v>No</v>
      </c>
      <c r="BB561" s="22" t="str">
        <f aca="false">IF(AH561="","No",IF(BA561="Sí",IF((AO561-AH561)&gt;Resumen!$B$6,"Sí","No"),IF((AO561-AH561)&gt;=Resumen!$B$132,"Sí","No")))</f>
        <v>No</v>
      </c>
      <c r="BC561" s="22" t="str">
        <f aca="false">IF(AND(N561="Sí",AL561="Sí",AI561=0),"Sí","No")</f>
        <v>No</v>
      </c>
      <c r="BD561" s="22" t="str">
        <f aca="false">IF(COUNTIF('Plan 9+1 (con Pehuamar)'!$A$2:$A$227,A561)&gt;0,"Sí","No")</f>
        <v>No</v>
      </c>
    </row>
    <row r="562" customFormat="false" ht="15" hidden="false" customHeight="true" outlineLevel="0" collapsed="false">
      <c r="A562" s="6" t="n">
        <v>401627</v>
      </c>
      <c r="B562" s="6" t="n">
        <v>3</v>
      </c>
      <c r="C562" s="6" t="n">
        <v>304</v>
      </c>
      <c r="D562" s="6" t="s">
        <v>359</v>
      </c>
      <c r="E562" s="6" t="s">
        <v>770</v>
      </c>
      <c r="F562" s="6" t="s">
        <v>201</v>
      </c>
      <c r="G562" s="6" t="s">
        <v>129</v>
      </c>
      <c r="H562" s="6" t="s">
        <v>197</v>
      </c>
      <c r="I562" s="27" t="n">
        <v>15</v>
      </c>
      <c r="J562" s="27" t="n">
        <v>0</v>
      </c>
      <c r="K562" s="27" t="n">
        <v>35</v>
      </c>
      <c r="L562" s="28" t="n">
        <f aca="false">I562+J562</f>
        <v>15</v>
      </c>
      <c r="M562" s="28" t="n">
        <f aca="false">L562+K562</f>
        <v>50</v>
      </c>
      <c r="N562" s="22" t="str">
        <f aca="false">IF(I562&gt;0,"Sí","No")</f>
        <v>Sí</v>
      </c>
      <c r="O562" s="22" t="str">
        <f aca="false">IF(J562&gt;0,"Sí","No")</f>
        <v>No</v>
      </c>
      <c r="P562" s="22" t="str">
        <f aca="false">IF(K562&gt;0,"Sí","No")</f>
        <v>Sí</v>
      </c>
      <c r="Q562" s="22" t="str">
        <f aca="false">IF(OR(I562&gt;0,J562&gt;0),"Sí","No")</f>
        <v>Sí</v>
      </c>
      <c r="R562" s="27" t="n">
        <v>1750</v>
      </c>
      <c r="S562" s="27" t="n">
        <v>2300</v>
      </c>
      <c r="T562" s="27"/>
      <c r="U562" s="27"/>
      <c r="V562" s="27" t="n">
        <v>3300</v>
      </c>
      <c r="W562" s="12" t="n">
        <f aca="false">IF(AND(I562&gt;0,R562&gt;0),(S562-R562)/R562,"")</f>
        <v>0.314285714285714</v>
      </c>
      <c r="X562" s="12" t="str">
        <f aca="false">IF(AND(J562&gt;0,T562&gt;0),(U562-T562)/T562,"")</f>
        <v/>
      </c>
      <c r="Y562" s="12" t="n">
        <f aca="false">IF(AND(K562&gt;0,V562&gt;0),(V562-Resumen!$B$7)/Resumen!$B$7,"")</f>
        <v>0.32</v>
      </c>
      <c r="Z562" s="28" t="n">
        <f aca="false">IF(AND(K562&gt;0,I562&gt;0,V562&gt;0,S562&gt;0),V562-S562,"")</f>
        <v>1000</v>
      </c>
      <c r="AA562" s="12" t="n">
        <f aca="false">IF(Z562&lt;&gt;"",Z562/S562,"")</f>
        <v>0.434782608695652</v>
      </c>
      <c r="AB562" s="28" t="str">
        <f aca="false">IF(AND(K562&gt;0,J562&gt;0,V562&gt;0,U562&gt;0),V562-U562,"")</f>
        <v/>
      </c>
      <c r="AC562" s="12" t="str">
        <f aca="false">IF(AB562&lt;&gt;"",AB562/U562,"")</f>
        <v/>
      </c>
      <c r="AD562" s="27" t="n">
        <v>20</v>
      </c>
      <c r="AE562" s="27" t="n">
        <v>15</v>
      </c>
      <c r="AF562" s="27" t="n">
        <v>0</v>
      </c>
      <c r="AG562" s="28" t="n">
        <f aca="false">AD562+AE562+AF562</f>
        <v>35</v>
      </c>
      <c r="AH562" s="12" t="n">
        <f aca="false">IF(AG562&gt;0,AD562/AG562,"")</f>
        <v>0.571428571428571</v>
      </c>
      <c r="AI562" s="27" t="n">
        <v>1</v>
      </c>
      <c r="AJ562" s="27" t="n">
        <v>0</v>
      </c>
      <c r="AK562" s="27" t="n">
        <v>0</v>
      </c>
      <c r="AL562" s="22" t="str">
        <f aca="false">IF(OR(AJ562&gt;0,AK562&gt;0),"Sí","No")</f>
        <v>No</v>
      </c>
      <c r="AM562" s="6" t="s">
        <v>397</v>
      </c>
      <c r="AN562" s="6"/>
      <c r="AO562" s="12" t="n">
        <f aca="false">IF(M562&gt;0,K562/M562,"")</f>
        <v>0.7</v>
      </c>
      <c r="AP562" s="22" t="str">
        <f aca="false">IF(M562&gt;=Resumen!$B$5,"Alto","Bajo")</f>
        <v>Alto</v>
      </c>
      <c r="AQ562" s="22" t="str">
        <f aca="false">IF(AO562&gt;=Resumen!$B$28,"Alto","Bajo")</f>
        <v>Alto</v>
      </c>
      <c r="AR562" s="22" t="str">
        <f aca="false">AP562&amp;" Potencial / "&amp;AQ562&amp;" Share"</f>
        <v>Alto Potencial / Alto Share</v>
      </c>
      <c r="AS562" s="22" t="str">
        <f aca="false">IF(Q562="Sí",IF(AO562&gt;=Resumen!$B$29,"Alto","Bajo"),"")</f>
        <v>Alto</v>
      </c>
      <c r="AT562" s="22" t="str">
        <f aca="false">IF(AS562&lt;&gt;"",AP562&amp;" Potencial / "&amp;AS562&amp;" Share","")</f>
        <v>Alto Potencial / Alto Share</v>
      </c>
      <c r="AU562" s="22" t="str">
        <f aca="false">IF(AH562="","Sin dato",IF(AH562-AO562&gt;Resumen!$B$6,"Sobre-exhibido",IF(AO562-AH562&gt;Resumen!$B$6,"Sub-exhibido","En línea")))</f>
        <v>Sub-exhibido</v>
      </c>
      <c r="AV562" s="22" t="n">
        <f aca="false">IF(AT562="","",IF(AT562="Alto Potencial / Bajo Share",1,IF(AT562="Alto Potencial / Alto Share",2,IF(AT562="Bajo Potencial / Alto Share",3,4))))</f>
        <v>2</v>
      </c>
      <c r="AW562" s="22" t="str">
        <f aca="false">IF(Q562="No","Sin competencia directa",IF(AV562=1,"1 - Foco Conquista (Alto Pot / Bajo Share)",IF(AV562=2,"2 - Foco Defensa (Alto Pot / Alto Share)",IF(AV562=3,"3 - Monitoreo (Bajo Pot / Alto Share)","4 - Baja Prioridad (Bajo Pot / Bajo Share)"))))</f>
        <v>2 - Foco Defensa (Alto Pot / Alto Share)</v>
      </c>
      <c r="AX562" s="12" t="str">
        <f aca="false">IF(OR(IFERROR(AND(W562&lt;&gt;"",Y562&lt;&gt;"",Y562-W562&gt;Resumen!$B$8),FALSE()),IFERROR(AND(X562&lt;&gt;"",Y562&lt;&gt;"",Y562-X562&gt;Resumen!$B$8),FALSE())),MAX(IF(IFERROR(AND(W562&lt;&gt;"",Y562&lt;&gt;"",Y562-W562&gt;Resumen!$B$8),FALSE()),Y562-W562,0),IF(IFERROR(AND(X562&lt;&gt;"",Y562&lt;&gt;"",Y562-X562&gt;Resumen!$B$8),FALSE()),Y562-X562,0)),"")</f>
        <v/>
      </c>
      <c r="AY562" s="22" t="str">
        <f aca="false">IF(OR(IFERROR(AND(W562&lt;&gt;"",Y562&lt;&gt;"",Y562-W562&gt;Resumen!$B$8),FALSE()),IFERROR(AND(X562&lt;&gt;"",Y562&lt;&gt;"",Y562-X562&gt;Resumen!$B$8),FALSE())),TRIM("Lays tiene mayor markup que "&amp;IF(IFERROR(AND(W562&lt;&gt;"",Y562&lt;&gt;"",Y562-W562&gt;Resumen!$B$8),FALSE()),"Quento ","")&amp;IF(IFERROR(AND(X562&lt;&gt;"",Y562&lt;&gt;"",Y562-X562&gt;Resumen!$B$8),FALSE()),"Julicroc ","")&amp;"en este PDV"),"")</f>
        <v/>
      </c>
      <c r="AZ562" s="22" t="str">
        <f aca="false">IF(COUNTIF('Plan Pehuamar - Lista'!$A$2:$A$167,A562)&gt;0,"Sí","No")</f>
        <v>No</v>
      </c>
      <c r="BA562" s="22" t="str">
        <f aca="false">IF(COUNTIF('Plan Combo 9+1'!$A$2:$A$226,A562)&gt;0,"Sí","No")</f>
        <v>No</v>
      </c>
      <c r="BB562" s="22" t="str">
        <f aca="false">IF(AH562="","No",IF(BA562="Sí",IF((AO562-AH562)&gt;Resumen!$B$6,"Sí","No"),IF((AO562-AH562)&gt;=Resumen!$B$132,"Sí","No")))</f>
        <v>No</v>
      </c>
      <c r="BC562" s="22" t="str">
        <f aca="false">IF(AND(N562="Sí",AL562="Sí",AI562=0),"Sí","No")</f>
        <v>No</v>
      </c>
      <c r="BD562" s="22" t="str">
        <f aca="false">IF(COUNTIF('Plan 9+1 (con Pehuamar)'!$A$2:$A$227,A562)&gt;0,"Sí","No")</f>
        <v>No</v>
      </c>
    </row>
    <row r="563" customFormat="false" ht="15" hidden="false" customHeight="true" outlineLevel="0" collapsed="false">
      <c r="A563" s="6" t="n">
        <v>401669</v>
      </c>
      <c r="B563" s="6" t="n">
        <v>3</v>
      </c>
      <c r="C563" s="6" t="n">
        <v>304</v>
      </c>
      <c r="D563" s="6" t="s">
        <v>359</v>
      </c>
      <c r="E563" s="6" t="s">
        <v>771</v>
      </c>
      <c r="F563" s="6" t="s">
        <v>196</v>
      </c>
      <c r="G563" s="6" t="s">
        <v>129</v>
      </c>
      <c r="H563" s="6" t="s">
        <v>197</v>
      </c>
      <c r="I563" s="27" t="n">
        <v>0</v>
      </c>
      <c r="J563" s="27" t="n">
        <v>0</v>
      </c>
      <c r="K563" s="27" t="n">
        <v>2.1</v>
      </c>
      <c r="L563" s="28" t="n">
        <f aca="false">I563+J563</f>
        <v>0</v>
      </c>
      <c r="M563" s="28" t="n">
        <f aca="false">L563+K563</f>
        <v>2.1</v>
      </c>
      <c r="N563" s="22" t="str">
        <f aca="false">IF(I563&gt;0,"Sí","No")</f>
        <v>No</v>
      </c>
      <c r="O563" s="22" t="str">
        <f aca="false">IF(J563&gt;0,"Sí","No")</f>
        <v>No</v>
      </c>
      <c r="P563" s="22" t="str">
        <f aca="false">IF(K563&gt;0,"Sí","No")</f>
        <v>Sí</v>
      </c>
      <c r="Q563" s="22" t="str">
        <f aca="false">IF(OR(I563&gt;0,J563&gt;0),"Sí","No")</f>
        <v>No</v>
      </c>
      <c r="R563" s="27"/>
      <c r="S563" s="27"/>
      <c r="T563" s="27"/>
      <c r="U563" s="27"/>
      <c r="V563" s="27"/>
      <c r="W563" s="12" t="str">
        <f aca="false">IF(AND(I563&gt;0,R563&gt;0),(S563-R563)/R563,"")</f>
        <v/>
      </c>
      <c r="X563" s="12" t="str">
        <f aca="false">IF(AND(J563&gt;0,T563&gt;0),(U563-T563)/T563,"")</f>
        <v/>
      </c>
      <c r="Y563" s="12" t="str">
        <f aca="false">IF(AND(K563&gt;0,V563&gt;0),(V563-Resumen!$B$7)/Resumen!$B$7,"")</f>
        <v/>
      </c>
      <c r="Z563" s="28" t="str">
        <f aca="false">IF(AND(K563&gt;0,I563&gt;0,V563&gt;0,S563&gt;0),V563-S563,"")</f>
        <v/>
      </c>
      <c r="AA563" s="12" t="str">
        <f aca="false">IF(Z563&lt;&gt;"",Z563/S563,"")</f>
        <v/>
      </c>
      <c r="AB563" s="28" t="str">
        <f aca="false">IF(AND(K563&gt;0,J563&gt;0,V563&gt;0,U563&gt;0),V563-U563,"")</f>
        <v/>
      </c>
      <c r="AC563" s="12" t="str">
        <f aca="false">IF(AB563&lt;&gt;"",AB563/U563,"")</f>
        <v/>
      </c>
      <c r="AD563" s="27" t="n">
        <v>0</v>
      </c>
      <c r="AE563" s="27" t="n">
        <v>0</v>
      </c>
      <c r="AF563" s="27" t="n">
        <v>0</v>
      </c>
      <c r="AG563" s="28" t="n">
        <f aca="false">AD563+AE563+AF563</f>
        <v>0</v>
      </c>
      <c r="AH563" s="12" t="str">
        <f aca="false">IF(AG563&gt;0,AD563/AG563,"")</f>
        <v/>
      </c>
      <c r="AI563" s="27" t="n">
        <v>0</v>
      </c>
      <c r="AJ563" s="27" t="n">
        <v>0</v>
      </c>
      <c r="AK563" s="27" t="n">
        <v>0</v>
      </c>
      <c r="AL563" s="22" t="str">
        <f aca="false">IF(OR(AJ563&gt;0,AK563&gt;0),"Sí","No")</f>
        <v>No</v>
      </c>
      <c r="AM563" s="6"/>
      <c r="AN563" s="6"/>
      <c r="AO563" s="12" t="n">
        <f aca="false">IF(M563&gt;0,K563/M563,"")</f>
        <v>1</v>
      </c>
      <c r="AP563" s="22" t="str">
        <f aca="false">IF(M563&gt;=Resumen!$B$5,"Alto","Bajo")</f>
        <v>Bajo</v>
      </c>
      <c r="AQ563" s="22" t="str">
        <f aca="false">IF(AO563&gt;=Resumen!$B$28,"Alto","Bajo")</f>
        <v>Alto</v>
      </c>
      <c r="AR563" s="22" t="str">
        <f aca="false">AP563&amp;" Potencial / "&amp;AQ563&amp;" Share"</f>
        <v>Bajo Potencial / Alto Share</v>
      </c>
      <c r="AS563" s="22" t="str">
        <f aca="false">IF(Q563="Sí",IF(AO563&gt;=Resumen!$B$29,"Alto","Bajo"),"")</f>
        <v/>
      </c>
      <c r="AT563" s="22" t="str">
        <f aca="false">IF(AS563&lt;&gt;"",AP563&amp;" Potencial / "&amp;AS563&amp;" Share","")</f>
        <v/>
      </c>
      <c r="AU563" s="22" t="str">
        <f aca="false">IF(AH563="","Sin dato",IF(AH563-AO563&gt;Resumen!$B$6,"Sobre-exhibido",IF(AO563-AH563&gt;Resumen!$B$6,"Sub-exhibido","En línea")))</f>
        <v>Sin dato</v>
      </c>
      <c r="AV563" s="22" t="str">
        <f aca="false">IF(AT563="","",IF(AT563="Alto Potencial / Bajo Share",1,IF(AT563="Alto Potencial / Alto Share",2,IF(AT563="Bajo Potencial / Alto Share",3,4))))</f>
        <v/>
      </c>
      <c r="AW563" s="22" t="str">
        <f aca="false">IF(Q563="No","Sin competencia directa",IF(AV563=1,"1 - Foco Conquista (Alto Pot / Bajo Share)",IF(AV563=2,"2 - Foco Defensa (Alto Pot / Alto Share)",IF(AV563=3,"3 - Monitoreo (Bajo Pot / Alto Share)","4 - Baja Prioridad (Bajo Pot / Bajo Share)"))))</f>
        <v>Sin competencia directa</v>
      </c>
      <c r="AX563" s="12" t="str">
        <f aca="false">IF(OR(IFERROR(AND(W563&lt;&gt;"",Y563&lt;&gt;"",Y563-W563&gt;Resumen!$B$8),FALSE()),IFERROR(AND(X563&lt;&gt;"",Y563&lt;&gt;"",Y563-X563&gt;Resumen!$B$8),FALSE())),MAX(IF(IFERROR(AND(W563&lt;&gt;"",Y563&lt;&gt;"",Y563-W563&gt;Resumen!$B$8),FALSE()),Y563-W563,0),IF(IFERROR(AND(X563&lt;&gt;"",Y563&lt;&gt;"",Y563-X563&gt;Resumen!$B$8),FALSE()),Y563-X563,0)),"")</f>
        <v/>
      </c>
      <c r="AY563" s="22" t="str">
        <f aca="false">IF(OR(IFERROR(AND(W563&lt;&gt;"",Y563&lt;&gt;"",Y563-W563&gt;Resumen!$B$8),FALSE()),IFERROR(AND(X563&lt;&gt;"",Y563&lt;&gt;"",Y563-X563&gt;Resumen!$B$8),FALSE())),TRIM("Lays tiene mayor markup que "&amp;IF(IFERROR(AND(W563&lt;&gt;"",Y563&lt;&gt;"",Y563-W563&gt;Resumen!$B$8),FALSE()),"Quento ","")&amp;IF(IFERROR(AND(X563&lt;&gt;"",Y563&lt;&gt;"",Y563-X563&gt;Resumen!$B$8),FALSE()),"Julicroc ","")&amp;"en este PDV"),"")</f>
        <v/>
      </c>
      <c r="AZ563" s="22" t="str">
        <f aca="false">IF(COUNTIF('Plan Pehuamar - Lista'!$A$2:$A$167,A563)&gt;0,"Sí","No")</f>
        <v>No</v>
      </c>
      <c r="BA563" s="22" t="str">
        <f aca="false">IF(COUNTIF('Plan Combo 9+1'!$A$2:$A$226,A563)&gt;0,"Sí","No")</f>
        <v>No</v>
      </c>
      <c r="BB563" s="22" t="str">
        <f aca="false">IF(AH563="","No",IF(BA563="Sí",IF((AO563-AH563)&gt;Resumen!$B$6,"Sí","No"),IF((AO563-AH563)&gt;=Resumen!$B$132,"Sí","No")))</f>
        <v>No</v>
      </c>
      <c r="BC563" s="22" t="str">
        <f aca="false">IF(AND(N563="Sí",AL563="Sí",AI563=0),"Sí","No")</f>
        <v>No</v>
      </c>
      <c r="BD563" s="22" t="str">
        <f aca="false">IF(COUNTIF('Plan 9+1 (con Pehuamar)'!$A$2:$A$227,A563)&gt;0,"Sí","No")</f>
        <v>No</v>
      </c>
    </row>
    <row r="564" customFormat="false" ht="15" hidden="false" customHeight="true" outlineLevel="0" collapsed="false">
      <c r="A564" s="6" t="n">
        <v>401709</v>
      </c>
      <c r="B564" s="6" t="n">
        <v>3</v>
      </c>
      <c r="C564" s="6" t="n">
        <v>304</v>
      </c>
      <c r="D564" s="6" t="s">
        <v>359</v>
      </c>
      <c r="E564" s="6" t="s">
        <v>772</v>
      </c>
      <c r="F564" s="6" t="s">
        <v>196</v>
      </c>
      <c r="G564" s="6" t="s">
        <v>129</v>
      </c>
      <c r="H564" s="6" t="s">
        <v>197</v>
      </c>
      <c r="I564" s="27" t="n">
        <v>0</v>
      </c>
      <c r="J564" s="27" t="n">
        <v>0</v>
      </c>
      <c r="K564" s="27" t="n">
        <v>3.8</v>
      </c>
      <c r="L564" s="28" t="n">
        <f aca="false">I564+J564</f>
        <v>0</v>
      </c>
      <c r="M564" s="28" t="n">
        <f aca="false">L564+K564</f>
        <v>3.8</v>
      </c>
      <c r="N564" s="22" t="str">
        <f aca="false">IF(I564&gt;0,"Sí","No")</f>
        <v>No</v>
      </c>
      <c r="O564" s="22" t="str">
        <f aca="false">IF(J564&gt;0,"Sí","No")</f>
        <v>No</v>
      </c>
      <c r="P564" s="22" t="str">
        <f aca="false">IF(K564&gt;0,"Sí","No")</f>
        <v>Sí</v>
      </c>
      <c r="Q564" s="22" t="str">
        <f aca="false">IF(OR(I564&gt;0,J564&gt;0),"Sí","No")</f>
        <v>No</v>
      </c>
      <c r="R564" s="27"/>
      <c r="S564" s="27"/>
      <c r="T564" s="27"/>
      <c r="U564" s="27"/>
      <c r="V564" s="27"/>
      <c r="W564" s="12" t="str">
        <f aca="false">IF(AND(I564&gt;0,R564&gt;0),(S564-R564)/R564,"")</f>
        <v/>
      </c>
      <c r="X564" s="12" t="str">
        <f aca="false">IF(AND(J564&gt;0,T564&gt;0),(U564-T564)/T564,"")</f>
        <v/>
      </c>
      <c r="Y564" s="12" t="str">
        <f aca="false">IF(AND(K564&gt;0,V564&gt;0),(V564-Resumen!$B$7)/Resumen!$B$7,"")</f>
        <v/>
      </c>
      <c r="Z564" s="28" t="str">
        <f aca="false">IF(AND(K564&gt;0,I564&gt;0,V564&gt;0,S564&gt;0),V564-S564,"")</f>
        <v/>
      </c>
      <c r="AA564" s="12" t="str">
        <f aca="false">IF(Z564&lt;&gt;"",Z564/S564,"")</f>
        <v/>
      </c>
      <c r="AB564" s="28" t="str">
        <f aca="false">IF(AND(K564&gt;0,J564&gt;0,V564&gt;0,U564&gt;0),V564-U564,"")</f>
        <v/>
      </c>
      <c r="AC564" s="12" t="str">
        <f aca="false">IF(AB564&lt;&gt;"",AB564/U564,"")</f>
        <v/>
      </c>
      <c r="AD564" s="27" t="n">
        <v>0</v>
      </c>
      <c r="AE564" s="27" t="n">
        <v>0</v>
      </c>
      <c r="AF564" s="27" t="n">
        <v>0</v>
      </c>
      <c r="AG564" s="28" t="n">
        <f aca="false">AD564+AE564+AF564</f>
        <v>0</v>
      </c>
      <c r="AH564" s="12" t="str">
        <f aca="false">IF(AG564&gt;0,AD564/AG564,"")</f>
        <v/>
      </c>
      <c r="AI564" s="27" t="n">
        <v>0</v>
      </c>
      <c r="AJ564" s="27" t="n">
        <v>0</v>
      </c>
      <c r="AK564" s="27" t="n">
        <v>0</v>
      </c>
      <c r="AL564" s="22" t="str">
        <f aca="false">IF(OR(AJ564&gt;0,AK564&gt;0),"Sí","No")</f>
        <v>No</v>
      </c>
      <c r="AM564" s="6"/>
      <c r="AN564" s="6"/>
      <c r="AO564" s="12" t="n">
        <f aca="false">IF(M564&gt;0,K564/M564,"")</f>
        <v>1</v>
      </c>
      <c r="AP564" s="22" t="str">
        <f aca="false">IF(M564&gt;=Resumen!$B$5,"Alto","Bajo")</f>
        <v>Bajo</v>
      </c>
      <c r="AQ564" s="22" t="str">
        <f aca="false">IF(AO564&gt;=Resumen!$B$28,"Alto","Bajo")</f>
        <v>Alto</v>
      </c>
      <c r="AR564" s="22" t="str">
        <f aca="false">AP564&amp;" Potencial / "&amp;AQ564&amp;" Share"</f>
        <v>Bajo Potencial / Alto Share</v>
      </c>
      <c r="AS564" s="22" t="str">
        <f aca="false">IF(Q564="Sí",IF(AO564&gt;=Resumen!$B$29,"Alto","Bajo"),"")</f>
        <v/>
      </c>
      <c r="AT564" s="22" t="str">
        <f aca="false">IF(AS564&lt;&gt;"",AP564&amp;" Potencial / "&amp;AS564&amp;" Share","")</f>
        <v/>
      </c>
      <c r="AU564" s="22" t="str">
        <f aca="false">IF(AH564="","Sin dato",IF(AH564-AO564&gt;Resumen!$B$6,"Sobre-exhibido",IF(AO564-AH564&gt;Resumen!$B$6,"Sub-exhibido","En línea")))</f>
        <v>Sin dato</v>
      </c>
      <c r="AV564" s="22" t="str">
        <f aca="false">IF(AT564="","",IF(AT564="Alto Potencial / Bajo Share",1,IF(AT564="Alto Potencial / Alto Share",2,IF(AT564="Bajo Potencial / Alto Share",3,4))))</f>
        <v/>
      </c>
      <c r="AW564" s="22" t="str">
        <f aca="false">IF(Q564="No","Sin competencia directa",IF(AV564=1,"1 - Foco Conquista (Alto Pot / Bajo Share)",IF(AV564=2,"2 - Foco Defensa (Alto Pot / Alto Share)",IF(AV564=3,"3 - Monitoreo (Bajo Pot / Alto Share)","4 - Baja Prioridad (Bajo Pot / Bajo Share)"))))</f>
        <v>Sin competencia directa</v>
      </c>
      <c r="AX564" s="12" t="str">
        <f aca="false">IF(OR(IFERROR(AND(W564&lt;&gt;"",Y564&lt;&gt;"",Y564-W564&gt;Resumen!$B$8),FALSE()),IFERROR(AND(X564&lt;&gt;"",Y564&lt;&gt;"",Y564-X564&gt;Resumen!$B$8),FALSE())),MAX(IF(IFERROR(AND(W564&lt;&gt;"",Y564&lt;&gt;"",Y564-W564&gt;Resumen!$B$8),FALSE()),Y564-W564,0),IF(IFERROR(AND(X564&lt;&gt;"",Y564&lt;&gt;"",Y564-X564&gt;Resumen!$B$8),FALSE()),Y564-X564,0)),"")</f>
        <v/>
      </c>
      <c r="AY564" s="22" t="str">
        <f aca="false">IF(OR(IFERROR(AND(W564&lt;&gt;"",Y564&lt;&gt;"",Y564-W564&gt;Resumen!$B$8),FALSE()),IFERROR(AND(X564&lt;&gt;"",Y564&lt;&gt;"",Y564-X564&gt;Resumen!$B$8),FALSE())),TRIM("Lays tiene mayor markup que "&amp;IF(IFERROR(AND(W564&lt;&gt;"",Y564&lt;&gt;"",Y564-W564&gt;Resumen!$B$8),FALSE()),"Quento ","")&amp;IF(IFERROR(AND(X564&lt;&gt;"",Y564&lt;&gt;"",Y564-X564&gt;Resumen!$B$8),FALSE()),"Julicroc ","")&amp;"en este PDV"),"")</f>
        <v/>
      </c>
      <c r="AZ564" s="22" t="str">
        <f aca="false">IF(COUNTIF('Plan Pehuamar - Lista'!$A$2:$A$167,A564)&gt;0,"Sí","No")</f>
        <v>No</v>
      </c>
      <c r="BA564" s="22" t="str">
        <f aca="false">IF(COUNTIF('Plan Combo 9+1'!$A$2:$A$226,A564)&gt;0,"Sí","No")</f>
        <v>No</v>
      </c>
      <c r="BB564" s="22" t="str">
        <f aca="false">IF(AH564="","No",IF(BA564="Sí",IF((AO564-AH564)&gt;Resumen!$B$6,"Sí","No"),IF((AO564-AH564)&gt;=Resumen!$B$132,"Sí","No")))</f>
        <v>No</v>
      </c>
      <c r="BC564" s="22" t="str">
        <f aca="false">IF(AND(N564="Sí",AL564="Sí",AI564=0),"Sí","No")</f>
        <v>No</v>
      </c>
      <c r="BD564" s="22" t="str">
        <f aca="false">IF(COUNTIF('Plan 9+1 (con Pehuamar)'!$A$2:$A$227,A564)&gt;0,"Sí","No")</f>
        <v>No</v>
      </c>
    </row>
    <row r="565" customFormat="false" ht="15" hidden="false" customHeight="true" outlineLevel="0" collapsed="false">
      <c r="A565" s="6" t="n">
        <v>401816</v>
      </c>
      <c r="B565" s="6" t="n">
        <v>3</v>
      </c>
      <c r="C565" s="6" t="n">
        <v>304</v>
      </c>
      <c r="D565" s="6" t="s">
        <v>359</v>
      </c>
      <c r="E565" s="6" t="s">
        <v>773</v>
      </c>
      <c r="F565" s="6" t="s">
        <v>196</v>
      </c>
      <c r="G565" s="6" t="s">
        <v>129</v>
      </c>
      <c r="H565" s="6" t="s">
        <v>197</v>
      </c>
      <c r="I565" s="27" t="n">
        <v>0</v>
      </c>
      <c r="J565" s="27" t="n">
        <v>0</v>
      </c>
      <c r="K565" s="27" t="n">
        <v>1.9</v>
      </c>
      <c r="L565" s="28" t="n">
        <f aca="false">I565+J565</f>
        <v>0</v>
      </c>
      <c r="M565" s="28" t="n">
        <f aca="false">L565+K565</f>
        <v>1.9</v>
      </c>
      <c r="N565" s="22" t="str">
        <f aca="false">IF(I565&gt;0,"Sí","No")</f>
        <v>No</v>
      </c>
      <c r="O565" s="22" t="str">
        <f aca="false">IF(J565&gt;0,"Sí","No")</f>
        <v>No</v>
      </c>
      <c r="P565" s="22" t="str">
        <f aca="false">IF(K565&gt;0,"Sí","No")</f>
        <v>Sí</v>
      </c>
      <c r="Q565" s="22" t="str">
        <f aca="false">IF(OR(I565&gt;0,J565&gt;0),"Sí","No")</f>
        <v>No</v>
      </c>
      <c r="R565" s="27"/>
      <c r="S565" s="27"/>
      <c r="T565" s="27"/>
      <c r="U565" s="27"/>
      <c r="V565" s="27"/>
      <c r="W565" s="12" t="str">
        <f aca="false">IF(AND(I565&gt;0,R565&gt;0),(S565-R565)/R565,"")</f>
        <v/>
      </c>
      <c r="X565" s="12" t="str">
        <f aca="false">IF(AND(J565&gt;0,T565&gt;0),(U565-T565)/T565,"")</f>
        <v/>
      </c>
      <c r="Y565" s="12" t="str">
        <f aca="false">IF(AND(K565&gt;0,V565&gt;0),(V565-Resumen!$B$7)/Resumen!$B$7,"")</f>
        <v/>
      </c>
      <c r="Z565" s="28" t="str">
        <f aca="false">IF(AND(K565&gt;0,I565&gt;0,V565&gt;0,S565&gt;0),V565-S565,"")</f>
        <v/>
      </c>
      <c r="AA565" s="12" t="str">
        <f aca="false">IF(Z565&lt;&gt;"",Z565/S565,"")</f>
        <v/>
      </c>
      <c r="AB565" s="28" t="str">
        <f aca="false">IF(AND(K565&gt;0,J565&gt;0,V565&gt;0,U565&gt;0),V565-U565,"")</f>
        <v/>
      </c>
      <c r="AC565" s="12" t="str">
        <f aca="false">IF(AB565&lt;&gt;"",AB565/U565,"")</f>
        <v/>
      </c>
      <c r="AD565" s="27" t="n">
        <v>0</v>
      </c>
      <c r="AE565" s="27" t="n">
        <v>0</v>
      </c>
      <c r="AF565" s="27" t="n">
        <v>0</v>
      </c>
      <c r="AG565" s="28" t="n">
        <f aca="false">AD565+AE565+AF565</f>
        <v>0</v>
      </c>
      <c r="AH565" s="12" t="str">
        <f aca="false">IF(AG565&gt;0,AD565/AG565,"")</f>
        <v/>
      </c>
      <c r="AI565" s="27" t="n">
        <v>0</v>
      </c>
      <c r="AJ565" s="27" t="n">
        <v>0</v>
      </c>
      <c r="AK565" s="27" t="n">
        <v>0</v>
      </c>
      <c r="AL565" s="22" t="str">
        <f aca="false">IF(OR(AJ565&gt;0,AK565&gt;0),"Sí","No")</f>
        <v>No</v>
      </c>
      <c r="AM565" s="6"/>
      <c r="AN565" s="6"/>
      <c r="AO565" s="12" t="n">
        <f aca="false">IF(M565&gt;0,K565/M565,"")</f>
        <v>1</v>
      </c>
      <c r="AP565" s="22" t="str">
        <f aca="false">IF(M565&gt;=Resumen!$B$5,"Alto","Bajo")</f>
        <v>Bajo</v>
      </c>
      <c r="AQ565" s="22" t="str">
        <f aca="false">IF(AO565&gt;=Resumen!$B$28,"Alto","Bajo")</f>
        <v>Alto</v>
      </c>
      <c r="AR565" s="22" t="str">
        <f aca="false">AP565&amp;" Potencial / "&amp;AQ565&amp;" Share"</f>
        <v>Bajo Potencial / Alto Share</v>
      </c>
      <c r="AS565" s="22" t="str">
        <f aca="false">IF(Q565="Sí",IF(AO565&gt;=Resumen!$B$29,"Alto","Bajo"),"")</f>
        <v/>
      </c>
      <c r="AT565" s="22" t="str">
        <f aca="false">IF(AS565&lt;&gt;"",AP565&amp;" Potencial / "&amp;AS565&amp;" Share","")</f>
        <v/>
      </c>
      <c r="AU565" s="22" t="str">
        <f aca="false">IF(AH565="","Sin dato",IF(AH565-AO565&gt;Resumen!$B$6,"Sobre-exhibido",IF(AO565-AH565&gt;Resumen!$B$6,"Sub-exhibido","En línea")))</f>
        <v>Sin dato</v>
      </c>
      <c r="AV565" s="22" t="str">
        <f aca="false">IF(AT565="","",IF(AT565="Alto Potencial / Bajo Share",1,IF(AT565="Alto Potencial / Alto Share",2,IF(AT565="Bajo Potencial / Alto Share",3,4))))</f>
        <v/>
      </c>
      <c r="AW565" s="22" t="str">
        <f aca="false">IF(Q565="No","Sin competencia directa",IF(AV565=1,"1 - Foco Conquista (Alto Pot / Bajo Share)",IF(AV565=2,"2 - Foco Defensa (Alto Pot / Alto Share)",IF(AV565=3,"3 - Monitoreo (Bajo Pot / Alto Share)","4 - Baja Prioridad (Bajo Pot / Bajo Share)"))))</f>
        <v>Sin competencia directa</v>
      </c>
      <c r="AX565" s="12" t="str">
        <f aca="false">IF(OR(IFERROR(AND(W565&lt;&gt;"",Y565&lt;&gt;"",Y565-W565&gt;Resumen!$B$8),FALSE()),IFERROR(AND(X565&lt;&gt;"",Y565&lt;&gt;"",Y565-X565&gt;Resumen!$B$8),FALSE())),MAX(IF(IFERROR(AND(W565&lt;&gt;"",Y565&lt;&gt;"",Y565-W565&gt;Resumen!$B$8),FALSE()),Y565-W565,0),IF(IFERROR(AND(X565&lt;&gt;"",Y565&lt;&gt;"",Y565-X565&gt;Resumen!$B$8),FALSE()),Y565-X565,0)),"")</f>
        <v/>
      </c>
      <c r="AY565" s="22" t="str">
        <f aca="false">IF(OR(IFERROR(AND(W565&lt;&gt;"",Y565&lt;&gt;"",Y565-W565&gt;Resumen!$B$8),FALSE()),IFERROR(AND(X565&lt;&gt;"",Y565&lt;&gt;"",Y565-X565&gt;Resumen!$B$8),FALSE())),TRIM("Lays tiene mayor markup que "&amp;IF(IFERROR(AND(W565&lt;&gt;"",Y565&lt;&gt;"",Y565-W565&gt;Resumen!$B$8),FALSE()),"Quento ","")&amp;IF(IFERROR(AND(X565&lt;&gt;"",Y565&lt;&gt;"",Y565-X565&gt;Resumen!$B$8),FALSE()),"Julicroc ","")&amp;"en este PDV"),"")</f>
        <v/>
      </c>
      <c r="AZ565" s="22" t="str">
        <f aca="false">IF(COUNTIF('Plan Pehuamar - Lista'!$A$2:$A$167,A565)&gt;0,"Sí","No")</f>
        <v>No</v>
      </c>
      <c r="BA565" s="22" t="str">
        <f aca="false">IF(COUNTIF('Plan Combo 9+1'!$A$2:$A$226,A565)&gt;0,"Sí","No")</f>
        <v>No</v>
      </c>
      <c r="BB565" s="22" t="str">
        <f aca="false">IF(AH565="","No",IF(BA565="Sí",IF((AO565-AH565)&gt;Resumen!$B$6,"Sí","No"),IF((AO565-AH565)&gt;=Resumen!$B$132,"Sí","No")))</f>
        <v>No</v>
      </c>
      <c r="BC565" s="22" t="str">
        <f aca="false">IF(AND(N565="Sí",AL565="Sí",AI565=0),"Sí","No")</f>
        <v>No</v>
      </c>
      <c r="BD565" s="22" t="str">
        <f aca="false">IF(COUNTIF('Plan 9+1 (con Pehuamar)'!$A$2:$A$227,A565)&gt;0,"Sí","No")</f>
        <v>No</v>
      </c>
    </row>
    <row r="566" customFormat="false" ht="15" hidden="false" customHeight="true" outlineLevel="0" collapsed="false">
      <c r="A566" s="6" t="n">
        <v>401820</v>
      </c>
      <c r="B566" s="6" t="n">
        <v>3</v>
      </c>
      <c r="C566" s="6" t="n">
        <v>304</v>
      </c>
      <c r="D566" s="6" t="s">
        <v>359</v>
      </c>
      <c r="E566" s="6" t="s">
        <v>774</v>
      </c>
      <c r="F566" s="6" t="s">
        <v>196</v>
      </c>
      <c r="G566" s="6" t="s">
        <v>129</v>
      </c>
      <c r="H566" s="6" t="s">
        <v>197</v>
      </c>
      <c r="I566" s="27" t="n">
        <v>0</v>
      </c>
      <c r="J566" s="27" t="n">
        <v>0</v>
      </c>
      <c r="K566" s="27" t="n">
        <v>0.7</v>
      </c>
      <c r="L566" s="28" t="n">
        <f aca="false">I566+J566</f>
        <v>0</v>
      </c>
      <c r="M566" s="28" t="n">
        <f aca="false">L566+K566</f>
        <v>0.7</v>
      </c>
      <c r="N566" s="22" t="str">
        <f aca="false">IF(I566&gt;0,"Sí","No")</f>
        <v>No</v>
      </c>
      <c r="O566" s="22" t="str">
        <f aca="false">IF(J566&gt;0,"Sí","No")</f>
        <v>No</v>
      </c>
      <c r="P566" s="22" t="str">
        <f aca="false">IF(K566&gt;0,"Sí","No")</f>
        <v>Sí</v>
      </c>
      <c r="Q566" s="22" t="str">
        <f aca="false">IF(OR(I566&gt;0,J566&gt;0),"Sí","No")</f>
        <v>No</v>
      </c>
      <c r="R566" s="27"/>
      <c r="S566" s="27"/>
      <c r="T566" s="27"/>
      <c r="U566" s="27"/>
      <c r="V566" s="27"/>
      <c r="W566" s="12" t="str">
        <f aca="false">IF(AND(I566&gt;0,R566&gt;0),(S566-R566)/R566,"")</f>
        <v/>
      </c>
      <c r="X566" s="12" t="str">
        <f aca="false">IF(AND(J566&gt;0,T566&gt;0),(U566-T566)/T566,"")</f>
        <v/>
      </c>
      <c r="Y566" s="12" t="str">
        <f aca="false">IF(AND(K566&gt;0,V566&gt;0),(V566-Resumen!$B$7)/Resumen!$B$7,"")</f>
        <v/>
      </c>
      <c r="Z566" s="28" t="str">
        <f aca="false">IF(AND(K566&gt;0,I566&gt;0,V566&gt;0,S566&gt;0),V566-S566,"")</f>
        <v/>
      </c>
      <c r="AA566" s="12" t="str">
        <f aca="false">IF(Z566&lt;&gt;"",Z566/S566,"")</f>
        <v/>
      </c>
      <c r="AB566" s="28" t="str">
        <f aca="false">IF(AND(K566&gt;0,J566&gt;0,V566&gt;0,U566&gt;0),V566-U566,"")</f>
        <v/>
      </c>
      <c r="AC566" s="12" t="str">
        <f aca="false">IF(AB566&lt;&gt;"",AB566/U566,"")</f>
        <v/>
      </c>
      <c r="AD566" s="27" t="n">
        <v>0</v>
      </c>
      <c r="AE566" s="27" t="n">
        <v>0</v>
      </c>
      <c r="AF566" s="27" t="n">
        <v>0</v>
      </c>
      <c r="AG566" s="28" t="n">
        <f aca="false">AD566+AE566+AF566</f>
        <v>0</v>
      </c>
      <c r="AH566" s="12" t="str">
        <f aca="false">IF(AG566&gt;0,AD566/AG566,"")</f>
        <v/>
      </c>
      <c r="AI566" s="27" t="n">
        <v>0</v>
      </c>
      <c r="AJ566" s="27" t="n">
        <v>0</v>
      </c>
      <c r="AK566" s="27" t="n">
        <v>0</v>
      </c>
      <c r="AL566" s="22" t="str">
        <f aca="false">IF(OR(AJ566&gt;0,AK566&gt;0),"Sí","No")</f>
        <v>No</v>
      </c>
      <c r="AM566" s="6"/>
      <c r="AN566" s="6"/>
      <c r="AO566" s="12" t="n">
        <f aca="false">IF(M566&gt;0,K566/M566,"")</f>
        <v>1</v>
      </c>
      <c r="AP566" s="22" t="str">
        <f aca="false">IF(M566&gt;=Resumen!$B$5,"Alto","Bajo")</f>
        <v>Bajo</v>
      </c>
      <c r="AQ566" s="22" t="str">
        <f aca="false">IF(AO566&gt;=Resumen!$B$28,"Alto","Bajo")</f>
        <v>Alto</v>
      </c>
      <c r="AR566" s="22" t="str">
        <f aca="false">AP566&amp;" Potencial / "&amp;AQ566&amp;" Share"</f>
        <v>Bajo Potencial / Alto Share</v>
      </c>
      <c r="AS566" s="22" t="str">
        <f aca="false">IF(Q566="Sí",IF(AO566&gt;=Resumen!$B$29,"Alto","Bajo"),"")</f>
        <v/>
      </c>
      <c r="AT566" s="22" t="str">
        <f aca="false">IF(AS566&lt;&gt;"",AP566&amp;" Potencial / "&amp;AS566&amp;" Share","")</f>
        <v/>
      </c>
      <c r="AU566" s="22" t="str">
        <f aca="false">IF(AH566="","Sin dato",IF(AH566-AO566&gt;Resumen!$B$6,"Sobre-exhibido",IF(AO566-AH566&gt;Resumen!$B$6,"Sub-exhibido","En línea")))</f>
        <v>Sin dato</v>
      </c>
      <c r="AV566" s="22" t="str">
        <f aca="false">IF(AT566="","",IF(AT566="Alto Potencial / Bajo Share",1,IF(AT566="Alto Potencial / Alto Share",2,IF(AT566="Bajo Potencial / Alto Share",3,4))))</f>
        <v/>
      </c>
      <c r="AW566" s="22" t="str">
        <f aca="false">IF(Q566="No","Sin competencia directa",IF(AV566=1,"1 - Foco Conquista (Alto Pot / Bajo Share)",IF(AV566=2,"2 - Foco Defensa (Alto Pot / Alto Share)",IF(AV566=3,"3 - Monitoreo (Bajo Pot / Alto Share)","4 - Baja Prioridad (Bajo Pot / Bajo Share)"))))</f>
        <v>Sin competencia directa</v>
      </c>
      <c r="AX566" s="12" t="str">
        <f aca="false">IF(OR(IFERROR(AND(W566&lt;&gt;"",Y566&lt;&gt;"",Y566-W566&gt;Resumen!$B$8),FALSE()),IFERROR(AND(X566&lt;&gt;"",Y566&lt;&gt;"",Y566-X566&gt;Resumen!$B$8),FALSE())),MAX(IF(IFERROR(AND(W566&lt;&gt;"",Y566&lt;&gt;"",Y566-W566&gt;Resumen!$B$8),FALSE()),Y566-W566,0),IF(IFERROR(AND(X566&lt;&gt;"",Y566&lt;&gt;"",Y566-X566&gt;Resumen!$B$8),FALSE()),Y566-X566,0)),"")</f>
        <v/>
      </c>
      <c r="AY566" s="22" t="str">
        <f aca="false">IF(OR(IFERROR(AND(W566&lt;&gt;"",Y566&lt;&gt;"",Y566-W566&gt;Resumen!$B$8),FALSE()),IFERROR(AND(X566&lt;&gt;"",Y566&lt;&gt;"",Y566-X566&gt;Resumen!$B$8),FALSE())),TRIM("Lays tiene mayor markup que "&amp;IF(IFERROR(AND(W566&lt;&gt;"",Y566&lt;&gt;"",Y566-W566&gt;Resumen!$B$8),FALSE()),"Quento ","")&amp;IF(IFERROR(AND(X566&lt;&gt;"",Y566&lt;&gt;"",Y566-X566&gt;Resumen!$B$8),FALSE()),"Julicroc ","")&amp;"en este PDV"),"")</f>
        <v/>
      </c>
      <c r="AZ566" s="22" t="str">
        <f aca="false">IF(COUNTIF('Plan Pehuamar - Lista'!$A$2:$A$167,A566)&gt;0,"Sí","No")</f>
        <v>No</v>
      </c>
      <c r="BA566" s="22" t="str">
        <f aca="false">IF(COUNTIF('Plan Combo 9+1'!$A$2:$A$226,A566)&gt;0,"Sí","No")</f>
        <v>No</v>
      </c>
      <c r="BB566" s="22" t="str">
        <f aca="false">IF(AH566="","No",IF(BA566="Sí",IF((AO566-AH566)&gt;Resumen!$B$6,"Sí","No"),IF((AO566-AH566)&gt;=Resumen!$B$132,"Sí","No")))</f>
        <v>No</v>
      </c>
      <c r="BC566" s="22" t="str">
        <f aca="false">IF(AND(N566="Sí",AL566="Sí",AI566=0),"Sí","No")</f>
        <v>No</v>
      </c>
      <c r="BD566" s="22" t="str">
        <f aca="false">IF(COUNTIF('Plan 9+1 (con Pehuamar)'!$A$2:$A$227,A566)&gt;0,"Sí","No")</f>
        <v>No</v>
      </c>
    </row>
    <row r="567" customFormat="false" ht="15" hidden="false" customHeight="true" outlineLevel="0" collapsed="false">
      <c r="A567" s="6" t="n">
        <v>403093</v>
      </c>
      <c r="B567" s="6" t="n">
        <v>3</v>
      </c>
      <c r="C567" s="6" t="n">
        <v>304</v>
      </c>
      <c r="D567" s="6" t="s">
        <v>359</v>
      </c>
      <c r="E567" s="6" t="s">
        <v>775</v>
      </c>
      <c r="F567" s="6" t="s">
        <v>201</v>
      </c>
      <c r="G567" s="6" t="s">
        <v>129</v>
      </c>
      <c r="H567" s="6" t="s">
        <v>197</v>
      </c>
      <c r="I567" s="27" t="n">
        <v>15</v>
      </c>
      <c r="J567" s="27" t="n">
        <v>15</v>
      </c>
      <c r="K567" s="27" t="n">
        <v>35</v>
      </c>
      <c r="L567" s="28" t="n">
        <f aca="false">I567+J567</f>
        <v>30</v>
      </c>
      <c r="M567" s="28" t="n">
        <f aca="false">L567+K567</f>
        <v>65</v>
      </c>
      <c r="N567" s="22" t="str">
        <f aca="false">IF(I567&gt;0,"Sí","No")</f>
        <v>Sí</v>
      </c>
      <c r="O567" s="22" t="str">
        <f aca="false">IF(J567&gt;0,"Sí","No")</f>
        <v>Sí</v>
      </c>
      <c r="P567" s="22" t="str">
        <f aca="false">IF(K567&gt;0,"Sí","No")</f>
        <v>Sí</v>
      </c>
      <c r="Q567" s="22" t="str">
        <f aca="false">IF(OR(I567&gt;0,J567&gt;0),"Sí","No")</f>
        <v>Sí</v>
      </c>
      <c r="R567" s="27" t="n">
        <v>1750</v>
      </c>
      <c r="S567" s="27" t="n">
        <v>2300</v>
      </c>
      <c r="T567" s="27" t="n">
        <v>1100</v>
      </c>
      <c r="U567" s="27" t="n">
        <v>2000</v>
      </c>
      <c r="V567" s="27" t="n">
        <v>3300</v>
      </c>
      <c r="W567" s="12" t="n">
        <f aca="false">IF(AND(I567&gt;0,R567&gt;0),(S567-R567)/R567,"")</f>
        <v>0.314285714285714</v>
      </c>
      <c r="X567" s="12" t="n">
        <f aca="false">IF(AND(J567&gt;0,T567&gt;0),(U567-T567)/T567,"")</f>
        <v>0.818181818181818</v>
      </c>
      <c r="Y567" s="12" t="n">
        <f aca="false">IF(AND(K567&gt;0,V567&gt;0),(V567-Resumen!$B$7)/Resumen!$B$7,"")</f>
        <v>0.32</v>
      </c>
      <c r="Z567" s="28" t="n">
        <f aca="false">IF(AND(K567&gt;0,I567&gt;0,V567&gt;0,S567&gt;0),V567-S567,"")</f>
        <v>1000</v>
      </c>
      <c r="AA567" s="12" t="n">
        <f aca="false">IF(Z567&lt;&gt;"",Z567/S567,"")</f>
        <v>0.434782608695652</v>
      </c>
      <c r="AB567" s="28" t="n">
        <f aca="false">IF(AND(K567&gt;0,J567&gt;0,V567&gt;0,U567&gt;0),V567-U567,"")</f>
        <v>1300</v>
      </c>
      <c r="AC567" s="12" t="n">
        <f aca="false">IF(AB567&lt;&gt;"",AB567/U567,"")</f>
        <v>0.65</v>
      </c>
      <c r="AD567" s="27" t="n">
        <v>20</v>
      </c>
      <c r="AE567" s="27" t="n">
        <v>15</v>
      </c>
      <c r="AF567" s="27" t="n">
        <v>10</v>
      </c>
      <c r="AG567" s="28" t="n">
        <f aca="false">AD567+AE567+AF567</f>
        <v>45</v>
      </c>
      <c r="AH567" s="12" t="n">
        <f aca="false">IF(AG567&gt;0,AD567/AG567,"")</f>
        <v>0.444444444444444</v>
      </c>
      <c r="AI567" s="27" t="n">
        <v>1</v>
      </c>
      <c r="AJ567" s="27" t="n">
        <v>0</v>
      </c>
      <c r="AK567" s="27" t="n">
        <v>1</v>
      </c>
      <c r="AL567" s="22" t="str">
        <f aca="false">IF(OR(AJ567&gt;0,AK567&gt;0),"Sí","No")</f>
        <v>Sí</v>
      </c>
      <c r="AM567" s="6" t="s">
        <v>397</v>
      </c>
      <c r="AN567" s="6" t="s">
        <v>397</v>
      </c>
      <c r="AO567" s="12" t="n">
        <f aca="false">IF(M567&gt;0,K567/M567,"")</f>
        <v>0.538461538461538</v>
      </c>
      <c r="AP567" s="22" t="str">
        <f aca="false">IF(M567&gt;=Resumen!$B$5,"Alto","Bajo")</f>
        <v>Alto</v>
      </c>
      <c r="AQ567" s="22" t="str">
        <f aca="false">IF(AO567&gt;=Resumen!$B$28,"Alto","Bajo")</f>
        <v>Alto</v>
      </c>
      <c r="AR567" s="22" t="str">
        <f aca="false">AP567&amp;" Potencial / "&amp;AQ567&amp;" Share"</f>
        <v>Alto Potencial / Alto Share</v>
      </c>
      <c r="AS567" s="22" t="str">
        <f aca="false">IF(Q567="Sí",IF(AO567&gt;=Resumen!$B$29,"Alto","Bajo"),"")</f>
        <v>Alto</v>
      </c>
      <c r="AT567" s="22" t="str">
        <f aca="false">IF(AS567&lt;&gt;"",AP567&amp;" Potencial / "&amp;AS567&amp;" Share","")</f>
        <v>Alto Potencial / Alto Share</v>
      </c>
      <c r="AU567" s="22" t="str">
        <f aca="false">IF(AH567="","Sin dato",IF(AH567-AO567&gt;Resumen!$B$6,"Sobre-exhibido",IF(AO567-AH567&gt;Resumen!$B$6,"Sub-exhibido","En línea")))</f>
        <v>Sub-exhibido</v>
      </c>
      <c r="AV567" s="22" t="n">
        <f aca="false">IF(AT567="","",IF(AT567="Alto Potencial / Bajo Share",1,IF(AT567="Alto Potencial / Alto Share",2,IF(AT567="Bajo Potencial / Alto Share",3,4))))</f>
        <v>2</v>
      </c>
      <c r="AW567" s="22" t="str">
        <f aca="false">IF(Q567="No","Sin competencia directa",IF(AV567=1,"1 - Foco Conquista (Alto Pot / Bajo Share)",IF(AV567=2,"2 - Foco Defensa (Alto Pot / Alto Share)",IF(AV567=3,"3 - Monitoreo (Bajo Pot / Alto Share)","4 - Baja Prioridad (Bajo Pot / Bajo Share)"))))</f>
        <v>2 - Foco Defensa (Alto Pot / Alto Share)</v>
      </c>
      <c r="AX567" s="12" t="str">
        <f aca="false">IF(OR(IFERROR(AND(W567&lt;&gt;"",Y567&lt;&gt;"",Y567-W567&gt;Resumen!$B$8),FALSE()),IFERROR(AND(X567&lt;&gt;"",Y567&lt;&gt;"",Y567-X567&gt;Resumen!$B$8),FALSE())),MAX(IF(IFERROR(AND(W567&lt;&gt;"",Y567&lt;&gt;"",Y567-W567&gt;Resumen!$B$8),FALSE()),Y567-W567,0),IF(IFERROR(AND(X567&lt;&gt;"",Y567&lt;&gt;"",Y567-X567&gt;Resumen!$B$8),FALSE()),Y567-X567,0)),"")</f>
        <v/>
      </c>
      <c r="AY567" s="22" t="str">
        <f aca="false">IF(OR(IFERROR(AND(W567&lt;&gt;"",Y567&lt;&gt;"",Y567-W567&gt;Resumen!$B$8),FALSE()),IFERROR(AND(X567&lt;&gt;"",Y567&lt;&gt;"",Y567-X567&gt;Resumen!$B$8),FALSE())),TRIM("Lays tiene mayor markup que "&amp;IF(IFERROR(AND(W567&lt;&gt;"",Y567&lt;&gt;"",Y567-W567&gt;Resumen!$B$8),FALSE()),"Quento ","")&amp;IF(IFERROR(AND(X567&lt;&gt;"",Y567&lt;&gt;"",Y567-X567&gt;Resumen!$B$8),FALSE()),"Julicroc ","")&amp;"en este PDV"),"")</f>
        <v/>
      </c>
      <c r="AZ567" s="22" t="str">
        <f aca="false">IF(COUNTIF('Plan Pehuamar - Lista'!$A$2:$A$167,A567)&gt;0,"Sí","No")</f>
        <v>No</v>
      </c>
      <c r="BA567" s="22" t="str">
        <f aca="false">IF(COUNTIF('Plan Combo 9+1'!$A$2:$A$226,A567)&gt;0,"Sí","No")</f>
        <v>No</v>
      </c>
      <c r="BB567" s="22" t="str">
        <f aca="false">IF(AH567="","No",IF(BA567="Sí",IF((AO567-AH567)&gt;Resumen!$B$6,"Sí","No"),IF((AO567-AH567)&gt;=Resumen!$B$132,"Sí","No")))</f>
        <v>No</v>
      </c>
      <c r="BC567" s="22" t="str">
        <f aca="false">IF(AND(N567="Sí",AL567="Sí",AI567=0),"Sí","No")</f>
        <v>No</v>
      </c>
      <c r="BD567" s="22" t="str">
        <f aca="false">IF(COUNTIF('Plan 9+1 (con Pehuamar)'!$A$2:$A$227,A567)&gt;0,"Sí","No")</f>
        <v>No</v>
      </c>
    </row>
    <row r="568" customFormat="false" ht="15" hidden="false" customHeight="true" outlineLevel="0" collapsed="false">
      <c r="A568" s="6" t="n">
        <v>403168</v>
      </c>
      <c r="B568" s="6" t="n">
        <v>3</v>
      </c>
      <c r="C568" s="6" t="n">
        <v>304</v>
      </c>
      <c r="D568" s="6" t="s">
        <v>359</v>
      </c>
      <c r="E568" s="6" t="s">
        <v>776</v>
      </c>
      <c r="F568" s="6" t="s">
        <v>196</v>
      </c>
      <c r="G568" s="6" t="s">
        <v>129</v>
      </c>
      <c r="H568" s="6" t="s">
        <v>197</v>
      </c>
      <c r="I568" s="27" t="n">
        <v>0</v>
      </c>
      <c r="J568" s="27" t="n">
        <v>0</v>
      </c>
      <c r="K568" s="27" t="n">
        <v>3.8</v>
      </c>
      <c r="L568" s="28" t="n">
        <f aca="false">I568+J568</f>
        <v>0</v>
      </c>
      <c r="M568" s="28" t="n">
        <f aca="false">L568+K568</f>
        <v>3.8</v>
      </c>
      <c r="N568" s="22" t="str">
        <f aca="false">IF(I568&gt;0,"Sí","No")</f>
        <v>No</v>
      </c>
      <c r="O568" s="22" t="str">
        <f aca="false">IF(J568&gt;0,"Sí","No")</f>
        <v>No</v>
      </c>
      <c r="P568" s="22" t="str">
        <f aca="false">IF(K568&gt;0,"Sí","No")</f>
        <v>Sí</v>
      </c>
      <c r="Q568" s="22" t="str">
        <f aca="false">IF(OR(I568&gt;0,J568&gt;0),"Sí","No")</f>
        <v>No</v>
      </c>
      <c r="R568" s="27"/>
      <c r="S568" s="27"/>
      <c r="T568" s="27"/>
      <c r="U568" s="27"/>
      <c r="V568" s="27"/>
      <c r="W568" s="12" t="str">
        <f aca="false">IF(AND(I568&gt;0,R568&gt;0),(S568-R568)/R568,"")</f>
        <v/>
      </c>
      <c r="X568" s="12" t="str">
        <f aca="false">IF(AND(J568&gt;0,T568&gt;0),(U568-T568)/T568,"")</f>
        <v/>
      </c>
      <c r="Y568" s="12" t="str">
        <f aca="false">IF(AND(K568&gt;0,V568&gt;0),(V568-Resumen!$B$7)/Resumen!$B$7,"")</f>
        <v/>
      </c>
      <c r="Z568" s="28" t="str">
        <f aca="false">IF(AND(K568&gt;0,I568&gt;0,V568&gt;0,S568&gt;0),V568-S568,"")</f>
        <v/>
      </c>
      <c r="AA568" s="12" t="str">
        <f aca="false">IF(Z568&lt;&gt;"",Z568/S568,"")</f>
        <v/>
      </c>
      <c r="AB568" s="28" t="str">
        <f aca="false">IF(AND(K568&gt;0,J568&gt;0,V568&gt;0,U568&gt;0),V568-U568,"")</f>
        <v/>
      </c>
      <c r="AC568" s="12" t="str">
        <f aca="false">IF(AB568&lt;&gt;"",AB568/U568,"")</f>
        <v/>
      </c>
      <c r="AD568" s="27" t="n">
        <v>0</v>
      </c>
      <c r="AE568" s="27" t="n">
        <v>0</v>
      </c>
      <c r="AF568" s="27" t="n">
        <v>0</v>
      </c>
      <c r="AG568" s="28" t="n">
        <f aca="false">AD568+AE568+AF568</f>
        <v>0</v>
      </c>
      <c r="AH568" s="12" t="str">
        <f aca="false">IF(AG568&gt;0,AD568/AG568,"")</f>
        <v/>
      </c>
      <c r="AI568" s="27" t="n">
        <v>0</v>
      </c>
      <c r="AJ568" s="27" t="n">
        <v>0</v>
      </c>
      <c r="AK568" s="27" t="n">
        <v>0</v>
      </c>
      <c r="AL568" s="22" t="str">
        <f aca="false">IF(OR(AJ568&gt;0,AK568&gt;0),"Sí","No")</f>
        <v>No</v>
      </c>
      <c r="AM568" s="6"/>
      <c r="AN568" s="6"/>
      <c r="AO568" s="12" t="n">
        <f aca="false">IF(M568&gt;0,K568/M568,"")</f>
        <v>1</v>
      </c>
      <c r="AP568" s="22" t="str">
        <f aca="false">IF(M568&gt;=Resumen!$B$5,"Alto","Bajo")</f>
        <v>Bajo</v>
      </c>
      <c r="AQ568" s="22" t="str">
        <f aca="false">IF(AO568&gt;=Resumen!$B$28,"Alto","Bajo")</f>
        <v>Alto</v>
      </c>
      <c r="AR568" s="22" t="str">
        <f aca="false">AP568&amp;" Potencial / "&amp;AQ568&amp;" Share"</f>
        <v>Bajo Potencial / Alto Share</v>
      </c>
      <c r="AS568" s="22" t="str">
        <f aca="false">IF(Q568="Sí",IF(AO568&gt;=Resumen!$B$29,"Alto","Bajo"),"")</f>
        <v/>
      </c>
      <c r="AT568" s="22" t="str">
        <f aca="false">IF(AS568&lt;&gt;"",AP568&amp;" Potencial / "&amp;AS568&amp;" Share","")</f>
        <v/>
      </c>
      <c r="AU568" s="22" t="str">
        <f aca="false">IF(AH568="","Sin dato",IF(AH568-AO568&gt;Resumen!$B$6,"Sobre-exhibido",IF(AO568-AH568&gt;Resumen!$B$6,"Sub-exhibido","En línea")))</f>
        <v>Sin dato</v>
      </c>
      <c r="AV568" s="22" t="str">
        <f aca="false">IF(AT568="","",IF(AT568="Alto Potencial / Bajo Share",1,IF(AT568="Alto Potencial / Alto Share",2,IF(AT568="Bajo Potencial / Alto Share",3,4))))</f>
        <v/>
      </c>
      <c r="AW568" s="22" t="str">
        <f aca="false">IF(Q568="No","Sin competencia directa",IF(AV568=1,"1 - Foco Conquista (Alto Pot / Bajo Share)",IF(AV568=2,"2 - Foco Defensa (Alto Pot / Alto Share)",IF(AV568=3,"3 - Monitoreo (Bajo Pot / Alto Share)","4 - Baja Prioridad (Bajo Pot / Bajo Share)"))))</f>
        <v>Sin competencia directa</v>
      </c>
      <c r="AX568" s="12" t="str">
        <f aca="false">IF(OR(IFERROR(AND(W568&lt;&gt;"",Y568&lt;&gt;"",Y568-W568&gt;Resumen!$B$8),FALSE()),IFERROR(AND(X568&lt;&gt;"",Y568&lt;&gt;"",Y568-X568&gt;Resumen!$B$8),FALSE())),MAX(IF(IFERROR(AND(W568&lt;&gt;"",Y568&lt;&gt;"",Y568-W568&gt;Resumen!$B$8),FALSE()),Y568-W568,0),IF(IFERROR(AND(X568&lt;&gt;"",Y568&lt;&gt;"",Y568-X568&gt;Resumen!$B$8),FALSE()),Y568-X568,0)),"")</f>
        <v/>
      </c>
      <c r="AY568" s="22" t="str">
        <f aca="false">IF(OR(IFERROR(AND(W568&lt;&gt;"",Y568&lt;&gt;"",Y568-W568&gt;Resumen!$B$8),FALSE()),IFERROR(AND(X568&lt;&gt;"",Y568&lt;&gt;"",Y568-X568&gt;Resumen!$B$8),FALSE())),TRIM("Lays tiene mayor markup que "&amp;IF(IFERROR(AND(W568&lt;&gt;"",Y568&lt;&gt;"",Y568-W568&gt;Resumen!$B$8),FALSE()),"Quento ","")&amp;IF(IFERROR(AND(X568&lt;&gt;"",Y568&lt;&gt;"",Y568-X568&gt;Resumen!$B$8),FALSE()),"Julicroc ","")&amp;"en este PDV"),"")</f>
        <v/>
      </c>
      <c r="AZ568" s="22" t="str">
        <f aca="false">IF(COUNTIF('Plan Pehuamar - Lista'!$A$2:$A$167,A568)&gt;0,"Sí","No")</f>
        <v>No</v>
      </c>
      <c r="BA568" s="22" t="str">
        <f aca="false">IF(COUNTIF('Plan Combo 9+1'!$A$2:$A$226,A568)&gt;0,"Sí","No")</f>
        <v>No</v>
      </c>
      <c r="BB568" s="22" t="str">
        <f aca="false">IF(AH568="","No",IF(BA568="Sí",IF((AO568-AH568)&gt;Resumen!$B$6,"Sí","No"),IF((AO568-AH568)&gt;=Resumen!$B$132,"Sí","No")))</f>
        <v>No</v>
      </c>
      <c r="BC568" s="22" t="str">
        <f aca="false">IF(AND(N568="Sí",AL568="Sí",AI568=0),"Sí","No")</f>
        <v>No</v>
      </c>
      <c r="BD568" s="22" t="str">
        <f aca="false">IF(COUNTIF('Plan 9+1 (con Pehuamar)'!$A$2:$A$227,A568)&gt;0,"Sí","No")</f>
        <v>No</v>
      </c>
    </row>
    <row r="569" customFormat="false" ht="15" hidden="false" customHeight="true" outlineLevel="0" collapsed="false">
      <c r="A569" s="6" t="n">
        <v>400137</v>
      </c>
      <c r="B569" s="6" t="n">
        <v>3</v>
      </c>
      <c r="C569" s="6" t="n">
        <v>305</v>
      </c>
      <c r="D569" s="6" t="s">
        <v>398</v>
      </c>
      <c r="E569" s="6" t="s">
        <v>777</v>
      </c>
      <c r="F569" s="6" t="s">
        <v>210</v>
      </c>
      <c r="G569" s="6" t="s">
        <v>129</v>
      </c>
      <c r="H569" s="6" t="s">
        <v>197</v>
      </c>
      <c r="I569" s="27" t="n">
        <v>0</v>
      </c>
      <c r="J569" s="27" t="n">
        <v>0</v>
      </c>
      <c r="K569" s="27" t="n">
        <v>3.8</v>
      </c>
      <c r="L569" s="28" t="n">
        <f aca="false">I569+J569</f>
        <v>0</v>
      </c>
      <c r="M569" s="28" t="n">
        <f aca="false">L569+K569</f>
        <v>3.8</v>
      </c>
      <c r="N569" s="22" t="str">
        <f aca="false">IF(I569&gt;0,"Sí","No")</f>
        <v>No</v>
      </c>
      <c r="O569" s="22" t="str">
        <f aca="false">IF(J569&gt;0,"Sí","No")</f>
        <v>No</v>
      </c>
      <c r="P569" s="22" t="str">
        <f aca="false">IF(K569&gt;0,"Sí","No")</f>
        <v>Sí</v>
      </c>
      <c r="Q569" s="22" t="str">
        <f aca="false">IF(OR(I569&gt;0,J569&gt;0),"Sí","No")</f>
        <v>No</v>
      </c>
      <c r="R569" s="27"/>
      <c r="S569" s="27"/>
      <c r="T569" s="27"/>
      <c r="U569" s="27"/>
      <c r="V569" s="27"/>
      <c r="W569" s="12" t="str">
        <f aca="false">IF(AND(I569&gt;0,R569&gt;0),(S569-R569)/R569,"")</f>
        <v/>
      </c>
      <c r="X569" s="12" t="str">
        <f aca="false">IF(AND(J569&gt;0,T569&gt;0),(U569-T569)/T569,"")</f>
        <v/>
      </c>
      <c r="Y569" s="12" t="str">
        <f aca="false">IF(AND(K569&gt;0,V569&gt;0),(V569-Resumen!$B$7)/Resumen!$B$7,"")</f>
        <v/>
      </c>
      <c r="Z569" s="28" t="str">
        <f aca="false">IF(AND(K569&gt;0,I569&gt;0,V569&gt;0,S569&gt;0),V569-S569,"")</f>
        <v/>
      </c>
      <c r="AA569" s="12" t="str">
        <f aca="false">IF(Z569&lt;&gt;"",Z569/S569,"")</f>
        <v/>
      </c>
      <c r="AB569" s="28" t="str">
        <f aca="false">IF(AND(K569&gt;0,J569&gt;0,V569&gt;0,U569&gt;0),V569-U569,"")</f>
        <v/>
      </c>
      <c r="AC569" s="12" t="str">
        <f aca="false">IF(AB569&lt;&gt;"",AB569/U569,"")</f>
        <v/>
      </c>
      <c r="AD569" s="27" t="n">
        <v>0</v>
      </c>
      <c r="AE569" s="27" t="n">
        <v>0</v>
      </c>
      <c r="AF569" s="27" t="n">
        <v>0</v>
      </c>
      <c r="AG569" s="28" t="n">
        <f aca="false">AD569+AE569+AF569</f>
        <v>0</v>
      </c>
      <c r="AH569" s="12" t="str">
        <f aca="false">IF(AG569&gt;0,AD569/AG569,"")</f>
        <v/>
      </c>
      <c r="AI569" s="27" t="n">
        <v>0</v>
      </c>
      <c r="AJ569" s="27" t="n">
        <v>0</v>
      </c>
      <c r="AK569" s="27" t="n">
        <v>0</v>
      </c>
      <c r="AL569" s="22" t="str">
        <f aca="false">IF(OR(AJ569&gt;0,AK569&gt;0),"Sí","No")</f>
        <v>No</v>
      </c>
      <c r="AM569" s="6"/>
      <c r="AN569" s="6"/>
      <c r="AO569" s="12" t="n">
        <f aca="false">IF(M569&gt;0,K569/M569,"")</f>
        <v>1</v>
      </c>
      <c r="AP569" s="22" t="str">
        <f aca="false">IF(M569&gt;=Resumen!$B$5,"Alto","Bajo")</f>
        <v>Bajo</v>
      </c>
      <c r="AQ569" s="22" t="str">
        <f aca="false">IF(AO569&gt;=Resumen!$B$28,"Alto","Bajo")</f>
        <v>Alto</v>
      </c>
      <c r="AR569" s="22" t="str">
        <f aca="false">AP569&amp;" Potencial / "&amp;AQ569&amp;" Share"</f>
        <v>Bajo Potencial / Alto Share</v>
      </c>
      <c r="AS569" s="22" t="str">
        <f aca="false">IF(Q569="Sí",IF(AO569&gt;=Resumen!$B$29,"Alto","Bajo"),"")</f>
        <v/>
      </c>
      <c r="AT569" s="22" t="str">
        <f aca="false">IF(AS569&lt;&gt;"",AP569&amp;" Potencial / "&amp;AS569&amp;" Share","")</f>
        <v/>
      </c>
      <c r="AU569" s="22" t="str">
        <f aca="false">IF(AH569="","Sin dato",IF(AH569-AO569&gt;Resumen!$B$6,"Sobre-exhibido",IF(AO569-AH569&gt;Resumen!$B$6,"Sub-exhibido","En línea")))</f>
        <v>Sin dato</v>
      </c>
      <c r="AV569" s="22" t="str">
        <f aca="false">IF(AT569="","",IF(AT569="Alto Potencial / Bajo Share",1,IF(AT569="Alto Potencial / Alto Share",2,IF(AT569="Bajo Potencial / Alto Share",3,4))))</f>
        <v/>
      </c>
      <c r="AW569" s="22" t="str">
        <f aca="false">IF(Q569="No","Sin competencia directa",IF(AV569=1,"1 - Foco Conquista (Alto Pot / Bajo Share)",IF(AV569=2,"2 - Foco Defensa (Alto Pot / Alto Share)",IF(AV569=3,"3 - Monitoreo (Bajo Pot / Alto Share)","4 - Baja Prioridad (Bajo Pot / Bajo Share)"))))</f>
        <v>Sin competencia directa</v>
      </c>
      <c r="AX569" s="12" t="str">
        <f aca="false">IF(OR(IFERROR(AND(W569&lt;&gt;"",Y569&lt;&gt;"",Y569-W569&gt;Resumen!$B$8),FALSE()),IFERROR(AND(X569&lt;&gt;"",Y569&lt;&gt;"",Y569-X569&gt;Resumen!$B$8),FALSE())),MAX(IF(IFERROR(AND(W569&lt;&gt;"",Y569&lt;&gt;"",Y569-W569&gt;Resumen!$B$8),FALSE()),Y569-W569,0),IF(IFERROR(AND(X569&lt;&gt;"",Y569&lt;&gt;"",Y569-X569&gt;Resumen!$B$8),FALSE()),Y569-X569,0)),"")</f>
        <v/>
      </c>
      <c r="AY569" s="22" t="str">
        <f aca="false">IF(OR(IFERROR(AND(W569&lt;&gt;"",Y569&lt;&gt;"",Y569-W569&gt;Resumen!$B$8),FALSE()),IFERROR(AND(X569&lt;&gt;"",Y569&lt;&gt;"",Y569-X569&gt;Resumen!$B$8),FALSE())),TRIM("Lays tiene mayor markup que "&amp;IF(IFERROR(AND(W569&lt;&gt;"",Y569&lt;&gt;"",Y569-W569&gt;Resumen!$B$8),FALSE()),"Quento ","")&amp;IF(IFERROR(AND(X569&lt;&gt;"",Y569&lt;&gt;"",Y569-X569&gt;Resumen!$B$8),FALSE()),"Julicroc ","")&amp;"en este PDV"),"")</f>
        <v/>
      </c>
      <c r="AZ569" s="22" t="str">
        <f aca="false">IF(COUNTIF('Plan Pehuamar - Lista'!$A$2:$A$167,A569)&gt;0,"Sí","No")</f>
        <v>No</v>
      </c>
      <c r="BA569" s="22" t="str">
        <f aca="false">IF(COUNTIF('Plan Combo 9+1'!$A$2:$A$226,A569)&gt;0,"Sí","No")</f>
        <v>No</v>
      </c>
      <c r="BB569" s="22" t="str">
        <f aca="false">IF(AH569="","No",IF(BA569="Sí",IF((AO569-AH569)&gt;Resumen!$B$6,"Sí","No"),IF((AO569-AH569)&gt;=Resumen!$B$132,"Sí","No")))</f>
        <v>No</v>
      </c>
      <c r="BC569" s="22" t="str">
        <f aca="false">IF(AND(N569="Sí",AL569="Sí",AI569=0),"Sí","No")</f>
        <v>No</v>
      </c>
      <c r="BD569" s="22" t="str">
        <f aca="false">IF(COUNTIF('Plan 9+1 (con Pehuamar)'!$A$2:$A$227,A569)&gt;0,"Sí","No")</f>
        <v>No</v>
      </c>
    </row>
    <row r="570" customFormat="false" ht="15" hidden="false" customHeight="true" outlineLevel="0" collapsed="false">
      <c r="A570" s="6" t="n">
        <v>400271</v>
      </c>
      <c r="B570" s="6" t="n">
        <v>3</v>
      </c>
      <c r="C570" s="6" t="n">
        <v>305</v>
      </c>
      <c r="D570" s="6" t="s">
        <v>398</v>
      </c>
      <c r="E570" s="6" t="s">
        <v>778</v>
      </c>
      <c r="F570" s="6" t="s">
        <v>201</v>
      </c>
      <c r="G570" s="6" t="s">
        <v>129</v>
      </c>
      <c r="H570" s="6" t="s">
        <v>197</v>
      </c>
      <c r="I570" s="27" t="n">
        <v>0</v>
      </c>
      <c r="J570" s="27" t="n">
        <v>0</v>
      </c>
      <c r="K570" s="27" t="n">
        <v>2.9</v>
      </c>
      <c r="L570" s="28" t="n">
        <f aca="false">I570+J570</f>
        <v>0</v>
      </c>
      <c r="M570" s="28" t="n">
        <f aca="false">L570+K570</f>
        <v>2.9</v>
      </c>
      <c r="N570" s="22" t="str">
        <f aca="false">IF(I570&gt;0,"Sí","No")</f>
        <v>No</v>
      </c>
      <c r="O570" s="22" t="str">
        <f aca="false">IF(J570&gt;0,"Sí","No")</f>
        <v>No</v>
      </c>
      <c r="P570" s="22" t="str">
        <f aca="false">IF(K570&gt;0,"Sí","No")</f>
        <v>Sí</v>
      </c>
      <c r="Q570" s="22" t="str">
        <f aca="false">IF(OR(I570&gt;0,J570&gt;0),"Sí","No")</f>
        <v>No</v>
      </c>
      <c r="R570" s="27"/>
      <c r="S570" s="27"/>
      <c r="T570" s="27"/>
      <c r="U570" s="27"/>
      <c r="V570" s="27"/>
      <c r="W570" s="12" t="str">
        <f aca="false">IF(AND(I570&gt;0,R570&gt;0),(S570-R570)/R570,"")</f>
        <v/>
      </c>
      <c r="X570" s="12" t="str">
        <f aca="false">IF(AND(J570&gt;0,T570&gt;0),(U570-T570)/T570,"")</f>
        <v/>
      </c>
      <c r="Y570" s="12" t="str">
        <f aca="false">IF(AND(K570&gt;0,V570&gt;0),(V570-Resumen!$B$7)/Resumen!$B$7,"")</f>
        <v/>
      </c>
      <c r="Z570" s="28" t="str">
        <f aca="false">IF(AND(K570&gt;0,I570&gt;0,V570&gt;0,S570&gt;0),V570-S570,"")</f>
        <v/>
      </c>
      <c r="AA570" s="12" t="str">
        <f aca="false">IF(Z570&lt;&gt;"",Z570/S570,"")</f>
        <v/>
      </c>
      <c r="AB570" s="28" t="str">
        <f aca="false">IF(AND(K570&gt;0,J570&gt;0,V570&gt;0,U570&gt;0),V570-U570,"")</f>
        <v/>
      </c>
      <c r="AC570" s="12" t="str">
        <f aca="false">IF(AB570&lt;&gt;"",AB570/U570,"")</f>
        <v/>
      </c>
      <c r="AD570" s="27" t="n">
        <v>0</v>
      </c>
      <c r="AE570" s="27" t="n">
        <v>0</v>
      </c>
      <c r="AF570" s="27" t="n">
        <v>0</v>
      </c>
      <c r="AG570" s="28" t="n">
        <f aca="false">AD570+AE570+AF570</f>
        <v>0</v>
      </c>
      <c r="AH570" s="12" t="str">
        <f aca="false">IF(AG570&gt;0,AD570/AG570,"")</f>
        <v/>
      </c>
      <c r="AI570" s="27" t="n">
        <v>0</v>
      </c>
      <c r="AJ570" s="27" t="n">
        <v>0</v>
      </c>
      <c r="AK570" s="27" t="n">
        <v>0</v>
      </c>
      <c r="AL570" s="22" t="str">
        <f aca="false">IF(OR(AJ570&gt;0,AK570&gt;0),"Sí","No")</f>
        <v>No</v>
      </c>
      <c r="AM570" s="6"/>
      <c r="AN570" s="6"/>
      <c r="AO570" s="12" t="n">
        <f aca="false">IF(M570&gt;0,K570/M570,"")</f>
        <v>1</v>
      </c>
      <c r="AP570" s="22" t="str">
        <f aca="false">IF(M570&gt;=Resumen!$B$5,"Alto","Bajo")</f>
        <v>Bajo</v>
      </c>
      <c r="AQ570" s="22" t="str">
        <f aca="false">IF(AO570&gt;=Resumen!$B$28,"Alto","Bajo")</f>
        <v>Alto</v>
      </c>
      <c r="AR570" s="22" t="str">
        <f aca="false">AP570&amp;" Potencial / "&amp;AQ570&amp;" Share"</f>
        <v>Bajo Potencial / Alto Share</v>
      </c>
      <c r="AS570" s="22" t="str">
        <f aca="false">IF(Q570="Sí",IF(AO570&gt;=Resumen!$B$29,"Alto","Bajo"),"")</f>
        <v/>
      </c>
      <c r="AT570" s="22" t="str">
        <f aca="false">IF(AS570&lt;&gt;"",AP570&amp;" Potencial / "&amp;AS570&amp;" Share","")</f>
        <v/>
      </c>
      <c r="AU570" s="22" t="str">
        <f aca="false">IF(AH570="","Sin dato",IF(AH570-AO570&gt;Resumen!$B$6,"Sobre-exhibido",IF(AO570-AH570&gt;Resumen!$B$6,"Sub-exhibido","En línea")))</f>
        <v>Sin dato</v>
      </c>
      <c r="AV570" s="22" t="str">
        <f aca="false">IF(AT570="","",IF(AT570="Alto Potencial / Bajo Share",1,IF(AT570="Alto Potencial / Alto Share",2,IF(AT570="Bajo Potencial / Alto Share",3,4))))</f>
        <v/>
      </c>
      <c r="AW570" s="22" t="str">
        <f aca="false">IF(Q570="No","Sin competencia directa",IF(AV570=1,"1 - Foco Conquista (Alto Pot / Bajo Share)",IF(AV570=2,"2 - Foco Defensa (Alto Pot / Alto Share)",IF(AV570=3,"3 - Monitoreo (Bajo Pot / Alto Share)","4 - Baja Prioridad (Bajo Pot / Bajo Share)"))))</f>
        <v>Sin competencia directa</v>
      </c>
      <c r="AX570" s="12" t="str">
        <f aca="false">IF(OR(IFERROR(AND(W570&lt;&gt;"",Y570&lt;&gt;"",Y570-W570&gt;Resumen!$B$8),FALSE()),IFERROR(AND(X570&lt;&gt;"",Y570&lt;&gt;"",Y570-X570&gt;Resumen!$B$8),FALSE())),MAX(IF(IFERROR(AND(W570&lt;&gt;"",Y570&lt;&gt;"",Y570-W570&gt;Resumen!$B$8),FALSE()),Y570-W570,0),IF(IFERROR(AND(X570&lt;&gt;"",Y570&lt;&gt;"",Y570-X570&gt;Resumen!$B$8),FALSE()),Y570-X570,0)),"")</f>
        <v/>
      </c>
      <c r="AY570" s="22" t="str">
        <f aca="false">IF(OR(IFERROR(AND(W570&lt;&gt;"",Y570&lt;&gt;"",Y570-W570&gt;Resumen!$B$8),FALSE()),IFERROR(AND(X570&lt;&gt;"",Y570&lt;&gt;"",Y570-X570&gt;Resumen!$B$8),FALSE())),TRIM("Lays tiene mayor markup que "&amp;IF(IFERROR(AND(W570&lt;&gt;"",Y570&lt;&gt;"",Y570-W570&gt;Resumen!$B$8),FALSE()),"Quento ","")&amp;IF(IFERROR(AND(X570&lt;&gt;"",Y570&lt;&gt;"",Y570-X570&gt;Resumen!$B$8),FALSE()),"Julicroc ","")&amp;"en este PDV"),"")</f>
        <v/>
      </c>
      <c r="AZ570" s="22" t="str">
        <f aca="false">IF(COUNTIF('Plan Pehuamar - Lista'!$A$2:$A$167,A570)&gt;0,"Sí","No")</f>
        <v>No</v>
      </c>
      <c r="BA570" s="22" t="str">
        <f aca="false">IF(COUNTIF('Plan Combo 9+1'!$A$2:$A$226,A570)&gt;0,"Sí","No")</f>
        <v>No</v>
      </c>
      <c r="BB570" s="22" t="str">
        <f aca="false">IF(AH570="","No",IF(BA570="Sí",IF((AO570-AH570)&gt;Resumen!$B$6,"Sí","No"),IF((AO570-AH570)&gt;=Resumen!$B$132,"Sí","No")))</f>
        <v>No</v>
      </c>
      <c r="BC570" s="22" t="str">
        <f aca="false">IF(AND(N570="Sí",AL570="Sí",AI570=0),"Sí","No")</f>
        <v>No</v>
      </c>
      <c r="BD570" s="22" t="str">
        <f aca="false">IF(COUNTIF('Plan 9+1 (con Pehuamar)'!$A$2:$A$227,A570)&gt;0,"Sí","No")</f>
        <v>No</v>
      </c>
    </row>
    <row r="571" customFormat="false" ht="15" hidden="false" customHeight="true" outlineLevel="0" collapsed="false">
      <c r="A571" s="6" t="n">
        <v>400272</v>
      </c>
      <c r="B571" s="6" t="n">
        <v>3</v>
      </c>
      <c r="C571" s="6" t="n">
        <v>305</v>
      </c>
      <c r="D571" s="6" t="s">
        <v>398</v>
      </c>
      <c r="E571" s="6" t="s">
        <v>779</v>
      </c>
      <c r="F571" s="6" t="s">
        <v>196</v>
      </c>
      <c r="G571" s="6" t="s">
        <v>129</v>
      </c>
      <c r="H571" s="6" t="s">
        <v>197</v>
      </c>
      <c r="I571" s="27" t="n">
        <v>0</v>
      </c>
      <c r="J571" s="27" t="n">
        <v>0</v>
      </c>
      <c r="K571" s="27" t="n">
        <v>0.2</v>
      </c>
      <c r="L571" s="28" t="n">
        <f aca="false">I571+J571</f>
        <v>0</v>
      </c>
      <c r="M571" s="28" t="n">
        <f aca="false">L571+K571</f>
        <v>0.2</v>
      </c>
      <c r="N571" s="22" t="str">
        <f aca="false">IF(I571&gt;0,"Sí","No")</f>
        <v>No</v>
      </c>
      <c r="O571" s="22" t="str">
        <f aca="false">IF(J571&gt;0,"Sí","No")</f>
        <v>No</v>
      </c>
      <c r="P571" s="22" t="str">
        <f aca="false">IF(K571&gt;0,"Sí","No")</f>
        <v>Sí</v>
      </c>
      <c r="Q571" s="22" t="str">
        <f aca="false">IF(OR(I571&gt;0,J571&gt;0),"Sí","No")</f>
        <v>No</v>
      </c>
      <c r="R571" s="27"/>
      <c r="S571" s="27"/>
      <c r="T571" s="27"/>
      <c r="U571" s="27"/>
      <c r="V571" s="27"/>
      <c r="W571" s="12" t="str">
        <f aca="false">IF(AND(I571&gt;0,R571&gt;0),(S571-R571)/R571,"")</f>
        <v/>
      </c>
      <c r="X571" s="12" t="str">
        <f aca="false">IF(AND(J571&gt;0,T571&gt;0),(U571-T571)/T571,"")</f>
        <v/>
      </c>
      <c r="Y571" s="12" t="str">
        <f aca="false">IF(AND(K571&gt;0,V571&gt;0),(V571-Resumen!$B$7)/Resumen!$B$7,"")</f>
        <v/>
      </c>
      <c r="Z571" s="28" t="str">
        <f aca="false">IF(AND(K571&gt;0,I571&gt;0,V571&gt;0,S571&gt;0),V571-S571,"")</f>
        <v/>
      </c>
      <c r="AA571" s="12" t="str">
        <f aca="false">IF(Z571&lt;&gt;"",Z571/S571,"")</f>
        <v/>
      </c>
      <c r="AB571" s="28" t="str">
        <f aca="false">IF(AND(K571&gt;0,J571&gt;0,V571&gt;0,U571&gt;0),V571-U571,"")</f>
        <v/>
      </c>
      <c r="AC571" s="12" t="str">
        <f aca="false">IF(AB571&lt;&gt;"",AB571/U571,"")</f>
        <v/>
      </c>
      <c r="AD571" s="27" t="n">
        <v>0</v>
      </c>
      <c r="AE571" s="27" t="n">
        <v>0</v>
      </c>
      <c r="AF571" s="27" t="n">
        <v>0</v>
      </c>
      <c r="AG571" s="28" t="n">
        <f aca="false">AD571+AE571+AF571</f>
        <v>0</v>
      </c>
      <c r="AH571" s="12" t="str">
        <f aca="false">IF(AG571&gt;0,AD571/AG571,"")</f>
        <v/>
      </c>
      <c r="AI571" s="27" t="n">
        <v>0</v>
      </c>
      <c r="AJ571" s="27" t="n">
        <v>0</v>
      </c>
      <c r="AK571" s="27" t="n">
        <v>0</v>
      </c>
      <c r="AL571" s="22" t="str">
        <f aca="false">IF(OR(AJ571&gt;0,AK571&gt;0),"Sí","No")</f>
        <v>No</v>
      </c>
      <c r="AM571" s="6"/>
      <c r="AN571" s="6"/>
      <c r="AO571" s="12" t="n">
        <f aca="false">IF(M571&gt;0,K571/M571,"")</f>
        <v>1</v>
      </c>
      <c r="AP571" s="22" t="str">
        <f aca="false">IF(M571&gt;=Resumen!$B$5,"Alto","Bajo")</f>
        <v>Bajo</v>
      </c>
      <c r="AQ571" s="22" t="str">
        <f aca="false">IF(AO571&gt;=Resumen!$B$28,"Alto","Bajo")</f>
        <v>Alto</v>
      </c>
      <c r="AR571" s="22" t="str">
        <f aca="false">AP571&amp;" Potencial / "&amp;AQ571&amp;" Share"</f>
        <v>Bajo Potencial / Alto Share</v>
      </c>
      <c r="AS571" s="22" t="str">
        <f aca="false">IF(Q571="Sí",IF(AO571&gt;=Resumen!$B$29,"Alto","Bajo"),"")</f>
        <v/>
      </c>
      <c r="AT571" s="22" t="str">
        <f aca="false">IF(AS571&lt;&gt;"",AP571&amp;" Potencial / "&amp;AS571&amp;" Share","")</f>
        <v/>
      </c>
      <c r="AU571" s="22" t="str">
        <f aca="false">IF(AH571="","Sin dato",IF(AH571-AO571&gt;Resumen!$B$6,"Sobre-exhibido",IF(AO571-AH571&gt;Resumen!$B$6,"Sub-exhibido","En línea")))</f>
        <v>Sin dato</v>
      </c>
      <c r="AV571" s="22" t="str">
        <f aca="false">IF(AT571="","",IF(AT571="Alto Potencial / Bajo Share",1,IF(AT571="Alto Potencial / Alto Share",2,IF(AT571="Bajo Potencial / Alto Share",3,4))))</f>
        <v/>
      </c>
      <c r="AW571" s="22" t="str">
        <f aca="false">IF(Q571="No","Sin competencia directa",IF(AV571=1,"1 - Foco Conquista (Alto Pot / Bajo Share)",IF(AV571=2,"2 - Foco Defensa (Alto Pot / Alto Share)",IF(AV571=3,"3 - Monitoreo (Bajo Pot / Alto Share)","4 - Baja Prioridad (Bajo Pot / Bajo Share)"))))</f>
        <v>Sin competencia directa</v>
      </c>
      <c r="AX571" s="12" t="str">
        <f aca="false">IF(OR(IFERROR(AND(W571&lt;&gt;"",Y571&lt;&gt;"",Y571-W571&gt;Resumen!$B$8),FALSE()),IFERROR(AND(X571&lt;&gt;"",Y571&lt;&gt;"",Y571-X571&gt;Resumen!$B$8),FALSE())),MAX(IF(IFERROR(AND(W571&lt;&gt;"",Y571&lt;&gt;"",Y571-W571&gt;Resumen!$B$8),FALSE()),Y571-W571,0),IF(IFERROR(AND(X571&lt;&gt;"",Y571&lt;&gt;"",Y571-X571&gt;Resumen!$B$8),FALSE()),Y571-X571,0)),"")</f>
        <v/>
      </c>
      <c r="AY571" s="22" t="str">
        <f aca="false">IF(OR(IFERROR(AND(W571&lt;&gt;"",Y571&lt;&gt;"",Y571-W571&gt;Resumen!$B$8),FALSE()),IFERROR(AND(X571&lt;&gt;"",Y571&lt;&gt;"",Y571-X571&gt;Resumen!$B$8),FALSE())),TRIM("Lays tiene mayor markup que "&amp;IF(IFERROR(AND(W571&lt;&gt;"",Y571&lt;&gt;"",Y571-W571&gt;Resumen!$B$8),FALSE()),"Quento ","")&amp;IF(IFERROR(AND(X571&lt;&gt;"",Y571&lt;&gt;"",Y571-X571&gt;Resumen!$B$8),FALSE()),"Julicroc ","")&amp;"en este PDV"),"")</f>
        <v/>
      </c>
      <c r="AZ571" s="22" t="str">
        <f aca="false">IF(COUNTIF('Plan Pehuamar - Lista'!$A$2:$A$167,A571)&gt;0,"Sí","No")</f>
        <v>No</v>
      </c>
      <c r="BA571" s="22" t="str">
        <f aca="false">IF(COUNTIF('Plan Combo 9+1'!$A$2:$A$226,A571)&gt;0,"Sí","No")</f>
        <v>No</v>
      </c>
      <c r="BB571" s="22" t="str">
        <f aca="false">IF(AH571="","No",IF(BA571="Sí",IF((AO571-AH571)&gt;Resumen!$B$6,"Sí","No"),IF((AO571-AH571)&gt;=Resumen!$B$132,"Sí","No")))</f>
        <v>No</v>
      </c>
      <c r="BC571" s="22" t="str">
        <f aca="false">IF(AND(N571="Sí",AL571="Sí",AI571=0),"Sí","No")</f>
        <v>No</v>
      </c>
      <c r="BD571" s="22" t="str">
        <f aca="false">IF(COUNTIF('Plan 9+1 (con Pehuamar)'!$A$2:$A$227,A571)&gt;0,"Sí","No")</f>
        <v>No</v>
      </c>
    </row>
    <row r="572" customFormat="false" ht="15" hidden="false" customHeight="true" outlineLevel="0" collapsed="false">
      <c r="A572" s="6" t="n">
        <v>400292</v>
      </c>
      <c r="B572" s="6" t="n">
        <v>3</v>
      </c>
      <c r="C572" s="6" t="n">
        <v>305</v>
      </c>
      <c r="D572" s="6" t="s">
        <v>398</v>
      </c>
      <c r="E572" s="6" t="s">
        <v>780</v>
      </c>
      <c r="F572" s="6" t="s">
        <v>196</v>
      </c>
      <c r="G572" s="6" t="s">
        <v>129</v>
      </c>
      <c r="H572" s="6" t="s">
        <v>197</v>
      </c>
      <c r="I572" s="27" t="n">
        <v>0</v>
      </c>
      <c r="J572" s="27" t="n">
        <v>0</v>
      </c>
      <c r="K572" s="27" t="n">
        <v>4.1</v>
      </c>
      <c r="L572" s="28" t="n">
        <f aca="false">I572+J572</f>
        <v>0</v>
      </c>
      <c r="M572" s="28" t="n">
        <f aca="false">L572+K572</f>
        <v>4.1</v>
      </c>
      <c r="N572" s="22" t="str">
        <f aca="false">IF(I572&gt;0,"Sí","No")</f>
        <v>No</v>
      </c>
      <c r="O572" s="22" t="str">
        <f aca="false">IF(J572&gt;0,"Sí","No")</f>
        <v>No</v>
      </c>
      <c r="P572" s="22" t="str">
        <f aca="false">IF(K572&gt;0,"Sí","No")</f>
        <v>Sí</v>
      </c>
      <c r="Q572" s="22" t="str">
        <f aca="false">IF(OR(I572&gt;0,J572&gt;0),"Sí","No")</f>
        <v>No</v>
      </c>
      <c r="R572" s="27"/>
      <c r="S572" s="27"/>
      <c r="T572" s="27"/>
      <c r="U572" s="27"/>
      <c r="V572" s="27"/>
      <c r="W572" s="12" t="str">
        <f aca="false">IF(AND(I572&gt;0,R572&gt;0),(S572-R572)/R572,"")</f>
        <v/>
      </c>
      <c r="X572" s="12" t="str">
        <f aca="false">IF(AND(J572&gt;0,T572&gt;0),(U572-T572)/T572,"")</f>
        <v/>
      </c>
      <c r="Y572" s="12" t="str">
        <f aca="false">IF(AND(K572&gt;0,V572&gt;0),(V572-Resumen!$B$7)/Resumen!$B$7,"")</f>
        <v/>
      </c>
      <c r="Z572" s="28" t="str">
        <f aca="false">IF(AND(K572&gt;0,I572&gt;0,V572&gt;0,S572&gt;0),V572-S572,"")</f>
        <v/>
      </c>
      <c r="AA572" s="12" t="str">
        <f aca="false">IF(Z572&lt;&gt;"",Z572/S572,"")</f>
        <v/>
      </c>
      <c r="AB572" s="28" t="str">
        <f aca="false">IF(AND(K572&gt;0,J572&gt;0,V572&gt;0,U572&gt;0),V572-U572,"")</f>
        <v/>
      </c>
      <c r="AC572" s="12" t="str">
        <f aca="false">IF(AB572&lt;&gt;"",AB572/U572,"")</f>
        <v/>
      </c>
      <c r="AD572" s="27" t="n">
        <v>0</v>
      </c>
      <c r="AE572" s="27" t="n">
        <v>0</v>
      </c>
      <c r="AF572" s="27" t="n">
        <v>0</v>
      </c>
      <c r="AG572" s="28" t="n">
        <f aca="false">AD572+AE572+AF572</f>
        <v>0</v>
      </c>
      <c r="AH572" s="12" t="str">
        <f aca="false">IF(AG572&gt;0,AD572/AG572,"")</f>
        <v/>
      </c>
      <c r="AI572" s="27" t="n">
        <v>0</v>
      </c>
      <c r="AJ572" s="27" t="n">
        <v>0</v>
      </c>
      <c r="AK572" s="27" t="n">
        <v>0</v>
      </c>
      <c r="AL572" s="22" t="str">
        <f aca="false">IF(OR(AJ572&gt;0,AK572&gt;0),"Sí","No")</f>
        <v>No</v>
      </c>
      <c r="AM572" s="6"/>
      <c r="AN572" s="6"/>
      <c r="AO572" s="12" t="n">
        <f aca="false">IF(M572&gt;0,K572/M572,"")</f>
        <v>1</v>
      </c>
      <c r="AP572" s="22" t="str">
        <f aca="false">IF(M572&gt;=Resumen!$B$5,"Alto","Bajo")</f>
        <v>Bajo</v>
      </c>
      <c r="AQ572" s="22" t="str">
        <f aca="false">IF(AO572&gt;=Resumen!$B$28,"Alto","Bajo")</f>
        <v>Alto</v>
      </c>
      <c r="AR572" s="22" t="str">
        <f aca="false">AP572&amp;" Potencial / "&amp;AQ572&amp;" Share"</f>
        <v>Bajo Potencial / Alto Share</v>
      </c>
      <c r="AS572" s="22" t="str">
        <f aca="false">IF(Q572="Sí",IF(AO572&gt;=Resumen!$B$29,"Alto","Bajo"),"")</f>
        <v/>
      </c>
      <c r="AT572" s="22" t="str">
        <f aca="false">IF(AS572&lt;&gt;"",AP572&amp;" Potencial / "&amp;AS572&amp;" Share","")</f>
        <v/>
      </c>
      <c r="AU572" s="22" t="str">
        <f aca="false">IF(AH572="","Sin dato",IF(AH572-AO572&gt;Resumen!$B$6,"Sobre-exhibido",IF(AO572-AH572&gt;Resumen!$B$6,"Sub-exhibido","En línea")))</f>
        <v>Sin dato</v>
      </c>
      <c r="AV572" s="22" t="str">
        <f aca="false">IF(AT572="","",IF(AT572="Alto Potencial / Bajo Share",1,IF(AT572="Alto Potencial / Alto Share",2,IF(AT572="Bajo Potencial / Alto Share",3,4))))</f>
        <v/>
      </c>
      <c r="AW572" s="22" t="str">
        <f aca="false">IF(Q572="No","Sin competencia directa",IF(AV572=1,"1 - Foco Conquista (Alto Pot / Bajo Share)",IF(AV572=2,"2 - Foco Defensa (Alto Pot / Alto Share)",IF(AV572=3,"3 - Monitoreo (Bajo Pot / Alto Share)","4 - Baja Prioridad (Bajo Pot / Bajo Share)"))))</f>
        <v>Sin competencia directa</v>
      </c>
      <c r="AX572" s="12" t="str">
        <f aca="false">IF(OR(IFERROR(AND(W572&lt;&gt;"",Y572&lt;&gt;"",Y572-W572&gt;Resumen!$B$8),FALSE()),IFERROR(AND(X572&lt;&gt;"",Y572&lt;&gt;"",Y572-X572&gt;Resumen!$B$8),FALSE())),MAX(IF(IFERROR(AND(W572&lt;&gt;"",Y572&lt;&gt;"",Y572-W572&gt;Resumen!$B$8),FALSE()),Y572-W572,0),IF(IFERROR(AND(X572&lt;&gt;"",Y572&lt;&gt;"",Y572-X572&gt;Resumen!$B$8),FALSE()),Y572-X572,0)),"")</f>
        <v/>
      </c>
      <c r="AY572" s="22" t="str">
        <f aca="false">IF(OR(IFERROR(AND(W572&lt;&gt;"",Y572&lt;&gt;"",Y572-W572&gt;Resumen!$B$8),FALSE()),IFERROR(AND(X572&lt;&gt;"",Y572&lt;&gt;"",Y572-X572&gt;Resumen!$B$8),FALSE())),TRIM("Lays tiene mayor markup que "&amp;IF(IFERROR(AND(W572&lt;&gt;"",Y572&lt;&gt;"",Y572-W572&gt;Resumen!$B$8),FALSE()),"Quento ","")&amp;IF(IFERROR(AND(X572&lt;&gt;"",Y572&lt;&gt;"",Y572-X572&gt;Resumen!$B$8),FALSE()),"Julicroc ","")&amp;"en este PDV"),"")</f>
        <v/>
      </c>
      <c r="AZ572" s="22" t="str">
        <f aca="false">IF(COUNTIF('Plan Pehuamar - Lista'!$A$2:$A$167,A572)&gt;0,"Sí","No")</f>
        <v>No</v>
      </c>
      <c r="BA572" s="22" t="str">
        <f aca="false">IF(COUNTIF('Plan Combo 9+1'!$A$2:$A$226,A572)&gt;0,"Sí","No")</f>
        <v>No</v>
      </c>
      <c r="BB572" s="22" t="str">
        <f aca="false">IF(AH572="","No",IF(BA572="Sí",IF((AO572-AH572)&gt;Resumen!$B$6,"Sí","No"),IF((AO572-AH572)&gt;=Resumen!$B$132,"Sí","No")))</f>
        <v>No</v>
      </c>
      <c r="BC572" s="22" t="str">
        <f aca="false">IF(AND(N572="Sí",AL572="Sí",AI572=0),"Sí","No")</f>
        <v>No</v>
      </c>
      <c r="BD572" s="22" t="str">
        <f aca="false">IF(COUNTIF('Plan 9+1 (con Pehuamar)'!$A$2:$A$227,A572)&gt;0,"Sí","No")</f>
        <v>No</v>
      </c>
    </row>
    <row r="573" customFormat="false" ht="15" hidden="false" customHeight="true" outlineLevel="0" collapsed="false">
      <c r="A573" s="6" t="n">
        <v>400339</v>
      </c>
      <c r="B573" s="6" t="n">
        <v>3</v>
      </c>
      <c r="C573" s="6" t="n">
        <v>305</v>
      </c>
      <c r="D573" s="6" t="s">
        <v>398</v>
      </c>
      <c r="E573" s="6" t="s">
        <v>781</v>
      </c>
      <c r="F573" s="6" t="s">
        <v>196</v>
      </c>
      <c r="G573" s="6" t="s">
        <v>129</v>
      </c>
      <c r="H573" s="6" t="s">
        <v>197</v>
      </c>
      <c r="I573" s="27" t="n">
        <v>0</v>
      </c>
      <c r="J573" s="27" t="n">
        <v>0</v>
      </c>
      <c r="K573" s="27" t="n">
        <v>0.8</v>
      </c>
      <c r="L573" s="28" t="n">
        <f aca="false">I573+J573</f>
        <v>0</v>
      </c>
      <c r="M573" s="28" t="n">
        <f aca="false">L573+K573</f>
        <v>0.8</v>
      </c>
      <c r="N573" s="22" t="str">
        <f aca="false">IF(I573&gt;0,"Sí","No")</f>
        <v>No</v>
      </c>
      <c r="O573" s="22" t="str">
        <f aca="false">IF(J573&gt;0,"Sí","No")</f>
        <v>No</v>
      </c>
      <c r="P573" s="22" t="str">
        <f aca="false">IF(K573&gt;0,"Sí","No")</f>
        <v>Sí</v>
      </c>
      <c r="Q573" s="22" t="str">
        <f aca="false">IF(OR(I573&gt;0,J573&gt;0),"Sí","No")</f>
        <v>No</v>
      </c>
      <c r="R573" s="27"/>
      <c r="S573" s="27"/>
      <c r="T573" s="27"/>
      <c r="U573" s="27"/>
      <c r="V573" s="27"/>
      <c r="W573" s="12" t="str">
        <f aca="false">IF(AND(I573&gt;0,R573&gt;0),(S573-R573)/R573,"")</f>
        <v/>
      </c>
      <c r="X573" s="12" t="str">
        <f aca="false">IF(AND(J573&gt;0,T573&gt;0),(U573-T573)/T573,"")</f>
        <v/>
      </c>
      <c r="Y573" s="12" t="str">
        <f aca="false">IF(AND(K573&gt;0,V573&gt;0),(V573-Resumen!$B$7)/Resumen!$B$7,"")</f>
        <v/>
      </c>
      <c r="Z573" s="28" t="str">
        <f aca="false">IF(AND(K573&gt;0,I573&gt;0,V573&gt;0,S573&gt;0),V573-S573,"")</f>
        <v/>
      </c>
      <c r="AA573" s="12" t="str">
        <f aca="false">IF(Z573&lt;&gt;"",Z573/S573,"")</f>
        <v/>
      </c>
      <c r="AB573" s="28" t="str">
        <f aca="false">IF(AND(K573&gt;0,J573&gt;0,V573&gt;0,U573&gt;0),V573-U573,"")</f>
        <v/>
      </c>
      <c r="AC573" s="12" t="str">
        <f aca="false">IF(AB573&lt;&gt;"",AB573/U573,"")</f>
        <v/>
      </c>
      <c r="AD573" s="27" t="n">
        <v>0</v>
      </c>
      <c r="AE573" s="27" t="n">
        <v>0</v>
      </c>
      <c r="AF573" s="27" t="n">
        <v>0</v>
      </c>
      <c r="AG573" s="28" t="n">
        <f aca="false">AD573+AE573+AF573</f>
        <v>0</v>
      </c>
      <c r="AH573" s="12" t="str">
        <f aca="false">IF(AG573&gt;0,AD573/AG573,"")</f>
        <v/>
      </c>
      <c r="AI573" s="27" t="n">
        <v>0</v>
      </c>
      <c r="AJ573" s="27" t="n">
        <v>0</v>
      </c>
      <c r="AK573" s="27" t="n">
        <v>0</v>
      </c>
      <c r="AL573" s="22" t="str">
        <f aca="false">IF(OR(AJ573&gt;0,AK573&gt;0),"Sí","No")</f>
        <v>No</v>
      </c>
      <c r="AM573" s="6"/>
      <c r="AN573" s="6"/>
      <c r="AO573" s="12" t="n">
        <f aca="false">IF(M573&gt;0,K573/M573,"")</f>
        <v>1</v>
      </c>
      <c r="AP573" s="22" t="str">
        <f aca="false">IF(M573&gt;=Resumen!$B$5,"Alto","Bajo")</f>
        <v>Bajo</v>
      </c>
      <c r="AQ573" s="22" t="str">
        <f aca="false">IF(AO573&gt;=Resumen!$B$28,"Alto","Bajo")</f>
        <v>Alto</v>
      </c>
      <c r="AR573" s="22" t="str">
        <f aca="false">AP573&amp;" Potencial / "&amp;AQ573&amp;" Share"</f>
        <v>Bajo Potencial / Alto Share</v>
      </c>
      <c r="AS573" s="22" t="str">
        <f aca="false">IF(Q573="Sí",IF(AO573&gt;=Resumen!$B$29,"Alto","Bajo"),"")</f>
        <v/>
      </c>
      <c r="AT573" s="22" t="str">
        <f aca="false">IF(AS573&lt;&gt;"",AP573&amp;" Potencial / "&amp;AS573&amp;" Share","")</f>
        <v/>
      </c>
      <c r="AU573" s="22" t="str">
        <f aca="false">IF(AH573="","Sin dato",IF(AH573-AO573&gt;Resumen!$B$6,"Sobre-exhibido",IF(AO573-AH573&gt;Resumen!$B$6,"Sub-exhibido","En línea")))</f>
        <v>Sin dato</v>
      </c>
      <c r="AV573" s="22" t="str">
        <f aca="false">IF(AT573="","",IF(AT573="Alto Potencial / Bajo Share",1,IF(AT573="Alto Potencial / Alto Share",2,IF(AT573="Bajo Potencial / Alto Share",3,4))))</f>
        <v/>
      </c>
      <c r="AW573" s="22" t="str">
        <f aca="false">IF(Q573="No","Sin competencia directa",IF(AV573=1,"1 - Foco Conquista (Alto Pot / Bajo Share)",IF(AV573=2,"2 - Foco Defensa (Alto Pot / Alto Share)",IF(AV573=3,"3 - Monitoreo (Bajo Pot / Alto Share)","4 - Baja Prioridad (Bajo Pot / Bajo Share)"))))</f>
        <v>Sin competencia directa</v>
      </c>
      <c r="AX573" s="12" t="str">
        <f aca="false">IF(OR(IFERROR(AND(W573&lt;&gt;"",Y573&lt;&gt;"",Y573-W573&gt;Resumen!$B$8),FALSE()),IFERROR(AND(X573&lt;&gt;"",Y573&lt;&gt;"",Y573-X573&gt;Resumen!$B$8),FALSE())),MAX(IF(IFERROR(AND(W573&lt;&gt;"",Y573&lt;&gt;"",Y573-W573&gt;Resumen!$B$8),FALSE()),Y573-W573,0),IF(IFERROR(AND(X573&lt;&gt;"",Y573&lt;&gt;"",Y573-X573&gt;Resumen!$B$8),FALSE()),Y573-X573,0)),"")</f>
        <v/>
      </c>
      <c r="AY573" s="22" t="str">
        <f aca="false">IF(OR(IFERROR(AND(W573&lt;&gt;"",Y573&lt;&gt;"",Y573-W573&gt;Resumen!$B$8),FALSE()),IFERROR(AND(X573&lt;&gt;"",Y573&lt;&gt;"",Y573-X573&gt;Resumen!$B$8),FALSE())),TRIM("Lays tiene mayor markup que "&amp;IF(IFERROR(AND(W573&lt;&gt;"",Y573&lt;&gt;"",Y573-W573&gt;Resumen!$B$8),FALSE()),"Quento ","")&amp;IF(IFERROR(AND(X573&lt;&gt;"",Y573&lt;&gt;"",Y573-X573&gt;Resumen!$B$8),FALSE()),"Julicroc ","")&amp;"en este PDV"),"")</f>
        <v/>
      </c>
      <c r="AZ573" s="22" t="str">
        <f aca="false">IF(COUNTIF('Plan Pehuamar - Lista'!$A$2:$A$167,A573)&gt;0,"Sí","No")</f>
        <v>No</v>
      </c>
      <c r="BA573" s="22" t="str">
        <f aca="false">IF(COUNTIF('Plan Combo 9+1'!$A$2:$A$226,A573)&gt;0,"Sí","No")</f>
        <v>No</v>
      </c>
      <c r="BB573" s="22" t="str">
        <f aca="false">IF(AH573="","No",IF(BA573="Sí",IF((AO573-AH573)&gt;Resumen!$B$6,"Sí","No"),IF((AO573-AH573)&gt;=Resumen!$B$132,"Sí","No")))</f>
        <v>No</v>
      </c>
      <c r="BC573" s="22" t="str">
        <f aca="false">IF(AND(N573="Sí",AL573="Sí",AI573=0),"Sí","No")</f>
        <v>No</v>
      </c>
      <c r="BD573" s="22" t="str">
        <f aca="false">IF(COUNTIF('Plan 9+1 (con Pehuamar)'!$A$2:$A$227,A573)&gt;0,"Sí","No")</f>
        <v>No</v>
      </c>
    </row>
    <row r="574" customFormat="false" ht="15" hidden="false" customHeight="true" outlineLevel="0" collapsed="false">
      <c r="A574" s="6" t="n">
        <v>400342</v>
      </c>
      <c r="B574" s="6" t="n">
        <v>3</v>
      </c>
      <c r="C574" s="6" t="n">
        <v>305</v>
      </c>
      <c r="D574" s="6" t="s">
        <v>398</v>
      </c>
      <c r="E574" s="6" t="s">
        <v>782</v>
      </c>
      <c r="F574" s="6" t="s">
        <v>291</v>
      </c>
      <c r="G574" s="6" t="s">
        <v>129</v>
      </c>
      <c r="H574" s="6" t="s">
        <v>197</v>
      </c>
      <c r="I574" s="27" t="n">
        <v>0</v>
      </c>
      <c r="J574" s="27" t="n">
        <v>0</v>
      </c>
      <c r="K574" s="27" t="n">
        <v>2.3</v>
      </c>
      <c r="L574" s="28" t="n">
        <f aca="false">I574+J574</f>
        <v>0</v>
      </c>
      <c r="M574" s="28" t="n">
        <f aca="false">L574+K574</f>
        <v>2.3</v>
      </c>
      <c r="N574" s="22" t="str">
        <f aca="false">IF(I574&gt;0,"Sí","No")</f>
        <v>No</v>
      </c>
      <c r="O574" s="22" t="str">
        <f aca="false">IF(J574&gt;0,"Sí","No")</f>
        <v>No</v>
      </c>
      <c r="P574" s="22" t="str">
        <f aca="false">IF(K574&gt;0,"Sí","No")</f>
        <v>Sí</v>
      </c>
      <c r="Q574" s="22" t="str">
        <f aca="false">IF(OR(I574&gt;0,J574&gt;0),"Sí","No")</f>
        <v>No</v>
      </c>
      <c r="R574" s="27"/>
      <c r="S574" s="27"/>
      <c r="T574" s="27"/>
      <c r="U574" s="27"/>
      <c r="V574" s="27"/>
      <c r="W574" s="12" t="str">
        <f aca="false">IF(AND(I574&gt;0,R574&gt;0),(S574-R574)/R574,"")</f>
        <v/>
      </c>
      <c r="X574" s="12" t="str">
        <f aca="false">IF(AND(J574&gt;0,T574&gt;0),(U574-T574)/T574,"")</f>
        <v/>
      </c>
      <c r="Y574" s="12" t="str">
        <f aca="false">IF(AND(K574&gt;0,V574&gt;0),(V574-Resumen!$B$7)/Resumen!$B$7,"")</f>
        <v/>
      </c>
      <c r="Z574" s="28" t="str">
        <f aca="false">IF(AND(K574&gt;0,I574&gt;0,V574&gt;0,S574&gt;0),V574-S574,"")</f>
        <v/>
      </c>
      <c r="AA574" s="12" t="str">
        <f aca="false">IF(Z574&lt;&gt;"",Z574/S574,"")</f>
        <v/>
      </c>
      <c r="AB574" s="28" t="str">
        <f aca="false">IF(AND(K574&gt;0,J574&gt;0,V574&gt;0,U574&gt;0),V574-U574,"")</f>
        <v/>
      </c>
      <c r="AC574" s="12" t="str">
        <f aca="false">IF(AB574&lt;&gt;"",AB574/U574,"")</f>
        <v/>
      </c>
      <c r="AD574" s="27" t="n">
        <v>0</v>
      </c>
      <c r="AE574" s="27" t="n">
        <v>0</v>
      </c>
      <c r="AF574" s="27" t="n">
        <v>0</v>
      </c>
      <c r="AG574" s="28" t="n">
        <f aca="false">AD574+AE574+AF574</f>
        <v>0</v>
      </c>
      <c r="AH574" s="12" t="str">
        <f aca="false">IF(AG574&gt;0,AD574/AG574,"")</f>
        <v/>
      </c>
      <c r="AI574" s="27" t="n">
        <v>0</v>
      </c>
      <c r="AJ574" s="27" t="n">
        <v>0</v>
      </c>
      <c r="AK574" s="27" t="n">
        <v>0</v>
      </c>
      <c r="AL574" s="22" t="str">
        <f aca="false">IF(OR(AJ574&gt;0,AK574&gt;0),"Sí","No")</f>
        <v>No</v>
      </c>
      <c r="AM574" s="6"/>
      <c r="AN574" s="6"/>
      <c r="AO574" s="12" t="n">
        <f aca="false">IF(M574&gt;0,K574/M574,"")</f>
        <v>1</v>
      </c>
      <c r="AP574" s="22" t="str">
        <f aca="false">IF(M574&gt;=Resumen!$B$5,"Alto","Bajo")</f>
        <v>Bajo</v>
      </c>
      <c r="AQ574" s="22" t="str">
        <f aca="false">IF(AO574&gt;=Resumen!$B$28,"Alto","Bajo")</f>
        <v>Alto</v>
      </c>
      <c r="AR574" s="22" t="str">
        <f aca="false">AP574&amp;" Potencial / "&amp;AQ574&amp;" Share"</f>
        <v>Bajo Potencial / Alto Share</v>
      </c>
      <c r="AS574" s="22" t="str">
        <f aca="false">IF(Q574="Sí",IF(AO574&gt;=Resumen!$B$29,"Alto","Bajo"),"")</f>
        <v/>
      </c>
      <c r="AT574" s="22" t="str">
        <f aca="false">IF(AS574&lt;&gt;"",AP574&amp;" Potencial / "&amp;AS574&amp;" Share","")</f>
        <v/>
      </c>
      <c r="AU574" s="22" t="str">
        <f aca="false">IF(AH574="","Sin dato",IF(AH574-AO574&gt;Resumen!$B$6,"Sobre-exhibido",IF(AO574-AH574&gt;Resumen!$B$6,"Sub-exhibido","En línea")))</f>
        <v>Sin dato</v>
      </c>
      <c r="AV574" s="22" t="str">
        <f aca="false">IF(AT574="","",IF(AT574="Alto Potencial / Bajo Share",1,IF(AT574="Alto Potencial / Alto Share",2,IF(AT574="Bajo Potencial / Alto Share",3,4))))</f>
        <v/>
      </c>
      <c r="AW574" s="22" t="str">
        <f aca="false">IF(Q574="No","Sin competencia directa",IF(AV574=1,"1 - Foco Conquista (Alto Pot / Bajo Share)",IF(AV574=2,"2 - Foco Defensa (Alto Pot / Alto Share)",IF(AV574=3,"3 - Monitoreo (Bajo Pot / Alto Share)","4 - Baja Prioridad (Bajo Pot / Bajo Share)"))))</f>
        <v>Sin competencia directa</v>
      </c>
      <c r="AX574" s="12" t="str">
        <f aca="false">IF(OR(IFERROR(AND(W574&lt;&gt;"",Y574&lt;&gt;"",Y574-W574&gt;Resumen!$B$8),FALSE()),IFERROR(AND(X574&lt;&gt;"",Y574&lt;&gt;"",Y574-X574&gt;Resumen!$B$8),FALSE())),MAX(IF(IFERROR(AND(W574&lt;&gt;"",Y574&lt;&gt;"",Y574-W574&gt;Resumen!$B$8),FALSE()),Y574-W574,0),IF(IFERROR(AND(X574&lt;&gt;"",Y574&lt;&gt;"",Y574-X574&gt;Resumen!$B$8),FALSE()),Y574-X574,0)),"")</f>
        <v/>
      </c>
      <c r="AY574" s="22" t="str">
        <f aca="false">IF(OR(IFERROR(AND(W574&lt;&gt;"",Y574&lt;&gt;"",Y574-W574&gt;Resumen!$B$8),FALSE()),IFERROR(AND(X574&lt;&gt;"",Y574&lt;&gt;"",Y574-X574&gt;Resumen!$B$8),FALSE())),TRIM("Lays tiene mayor markup que "&amp;IF(IFERROR(AND(W574&lt;&gt;"",Y574&lt;&gt;"",Y574-W574&gt;Resumen!$B$8),FALSE()),"Quento ","")&amp;IF(IFERROR(AND(X574&lt;&gt;"",Y574&lt;&gt;"",Y574-X574&gt;Resumen!$B$8),FALSE()),"Julicroc ","")&amp;"en este PDV"),"")</f>
        <v/>
      </c>
      <c r="AZ574" s="22" t="str">
        <f aca="false">IF(COUNTIF('Plan Pehuamar - Lista'!$A$2:$A$167,A574)&gt;0,"Sí","No")</f>
        <v>No</v>
      </c>
      <c r="BA574" s="22" t="str">
        <f aca="false">IF(COUNTIF('Plan Combo 9+1'!$A$2:$A$226,A574)&gt;0,"Sí","No")</f>
        <v>No</v>
      </c>
      <c r="BB574" s="22" t="str">
        <f aca="false">IF(AH574="","No",IF(BA574="Sí",IF((AO574-AH574)&gt;Resumen!$B$6,"Sí","No"),IF((AO574-AH574)&gt;=Resumen!$B$132,"Sí","No")))</f>
        <v>No</v>
      </c>
      <c r="BC574" s="22" t="str">
        <f aca="false">IF(AND(N574="Sí",AL574="Sí",AI574=0),"Sí","No")</f>
        <v>No</v>
      </c>
      <c r="BD574" s="22" t="str">
        <f aca="false">IF(COUNTIF('Plan 9+1 (con Pehuamar)'!$A$2:$A$227,A574)&gt;0,"Sí","No")</f>
        <v>No</v>
      </c>
    </row>
    <row r="575" customFormat="false" ht="15" hidden="false" customHeight="true" outlineLevel="0" collapsed="false">
      <c r="A575" s="6" t="n">
        <v>400358</v>
      </c>
      <c r="B575" s="6" t="n">
        <v>3</v>
      </c>
      <c r="C575" s="6" t="n">
        <v>305</v>
      </c>
      <c r="D575" s="6" t="s">
        <v>398</v>
      </c>
      <c r="E575" s="6" t="s">
        <v>783</v>
      </c>
      <c r="F575" s="6" t="s">
        <v>196</v>
      </c>
      <c r="G575" s="6" t="s">
        <v>129</v>
      </c>
      <c r="H575" s="6" t="s">
        <v>197</v>
      </c>
      <c r="I575" s="27" t="n">
        <v>0</v>
      </c>
      <c r="J575" s="27" t="n">
        <v>0</v>
      </c>
      <c r="K575" s="27" t="n">
        <v>0.2</v>
      </c>
      <c r="L575" s="28" t="n">
        <f aca="false">I575+J575</f>
        <v>0</v>
      </c>
      <c r="M575" s="28" t="n">
        <f aca="false">L575+K575</f>
        <v>0.2</v>
      </c>
      <c r="N575" s="22" t="str">
        <f aca="false">IF(I575&gt;0,"Sí","No")</f>
        <v>No</v>
      </c>
      <c r="O575" s="22" t="str">
        <f aca="false">IF(J575&gt;0,"Sí","No")</f>
        <v>No</v>
      </c>
      <c r="P575" s="22" t="str">
        <f aca="false">IF(K575&gt;0,"Sí","No")</f>
        <v>Sí</v>
      </c>
      <c r="Q575" s="22" t="str">
        <f aca="false">IF(OR(I575&gt;0,J575&gt;0),"Sí","No")</f>
        <v>No</v>
      </c>
      <c r="R575" s="27"/>
      <c r="S575" s="27"/>
      <c r="T575" s="27"/>
      <c r="U575" s="27"/>
      <c r="V575" s="27"/>
      <c r="W575" s="12" t="str">
        <f aca="false">IF(AND(I575&gt;0,R575&gt;0),(S575-R575)/R575,"")</f>
        <v/>
      </c>
      <c r="X575" s="12" t="str">
        <f aca="false">IF(AND(J575&gt;0,T575&gt;0),(U575-T575)/T575,"")</f>
        <v/>
      </c>
      <c r="Y575" s="12" t="str">
        <f aca="false">IF(AND(K575&gt;0,V575&gt;0),(V575-Resumen!$B$7)/Resumen!$B$7,"")</f>
        <v/>
      </c>
      <c r="Z575" s="28" t="str">
        <f aca="false">IF(AND(K575&gt;0,I575&gt;0,V575&gt;0,S575&gt;0),V575-S575,"")</f>
        <v/>
      </c>
      <c r="AA575" s="12" t="str">
        <f aca="false">IF(Z575&lt;&gt;"",Z575/S575,"")</f>
        <v/>
      </c>
      <c r="AB575" s="28" t="str">
        <f aca="false">IF(AND(K575&gt;0,J575&gt;0,V575&gt;0,U575&gt;0),V575-U575,"")</f>
        <v/>
      </c>
      <c r="AC575" s="12" t="str">
        <f aca="false">IF(AB575&lt;&gt;"",AB575/U575,"")</f>
        <v/>
      </c>
      <c r="AD575" s="27" t="n">
        <v>0</v>
      </c>
      <c r="AE575" s="27" t="n">
        <v>0</v>
      </c>
      <c r="AF575" s="27" t="n">
        <v>0</v>
      </c>
      <c r="AG575" s="28" t="n">
        <f aca="false">AD575+AE575+AF575</f>
        <v>0</v>
      </c>
      <c r="AH575" s="12" t="str">
        <f aca="false">IF(AG575&gt;0,AD575/AG575,"")</f>
        <v/>
      </c>
      <c r="AI575" s="27" t="n">
        <v>0</v>
      </c>
      <c r="AJ575" s="27" t="n">
        <v>0</v>
      </c>
      <c r="AK575" s="27" t="n">
        <v>0</v>
      </c>
      <c r="AL575" s="22" t="str">
        <f aca="false">IF(OR(AJ575&gt;0,AK575&gt;0),"Sí","No")</f>
        <v>No</v>
      </c>
      <c r="AM575" s="6"/>
      <c r="AN575" s="6"/>
      <c r="AO575" s="12" t="n">
        <f aca="false">IF(M575&gt;0,K575/M575,"")</f>
        <v>1</v>
      </c>
      <c r="AP575" s="22" t="str">
        <f aca="false">IF(M575&gt;=Resumen!$B$5,"Alto","Bajo")</f>
        <v>Bajo</v>
      </c>
      <c r="AQ575" s="22" t="str">
        <f aca="false">IF(AO575&gt;=Resumen!$B$28,"Alto","Bajo")</f>
        <v>Alto</v>
      </c>
      <c r="AR575" s="22" t="str">
        <f aca="false">AP575&amp;" Potencial / "&amp;AQ575&amp;" Share"</f>
        <v>Bajo Potencial / Alto Share</v>
      </c>
      <c r="AS575" s="22" t="str">
        <f aca="false">IF(Q575="Sí",IF(AO575&gt;=Resumen!$B$29,"Alto","Bajo"),"")</f>
        <v/>
      </c>
      <c r="AT575" s="22" t="str">
        <f aca="false">IF(AS575&lt;&gt;"",AP575&amp;" Potencial / "&amp;AS575&amp;" Share","")</f>
        <v/>
      </c>
      <c r="AU575" s="22" t="str">
        <f aca="false">IF(AH575="","Sin dato",IF(AH575-AO575&gt;Resumen!$B$6,"Sobre-exhibido",IF(AO575-AH575&gt;Resumen!$B$6,"Sub-exhibido","En línea")))</f>
        <v>Sin dato</v>
      </c>
      <c r="AV575" s="22" t="str">
        <f aca="false">IF(AT575="","",IF(AT575="Alto Potencial / Bajo Share",1,IF(AT575="Alto Potencial / Alto Share",2,IF(AT575="Bajo Potencial / Alto Share",3,4))))</f>
        <v/>
      </c>
      <c r="AW575" s="22" t="str">
        <f aca="false">IF(Q575="No","Sin competencia directa",IF(AV575=1,"1 - Foco Conquista (Alto Pot / Bajo Share)",IF(AV575=2,"2 - Foco Defensa (Alto Pot / Alto Share)",IF(AV575=3,"3 - Monitoreo (Bajo Pot / Alto Share)","4 - Baja Prioridad (Bajo Pot / Bajo Share)"))))</f>
        <v>Sin competencia directa</v>
      </c>
      <c r="AX575" s="12" t="str">
        <f aca="false">IF(OR(IFERROR(AND(W575&lt;&gt;"",Y575&lt;&gt;"",Y575-W575&gt;Resumen!$B$8),FALSE()),IFERROR(AND(X575&lt;&gt;"",Y575&lt;&gt;"",Y575-X575&gt;Resumen!$B$8),FALSE())),MAX(IF(IFERROR(AND(W575&lt;&gt;"",Y575&lt;&gt;"",Y575-W575&gt;Resumen!$B$8),FALSE()),Y575-W575,0),IF(IFERROR(AND(X575&lt;&gt;"",Y575&lt;&gt;"",Y575-X575&gt;Resumen!$B$8),FALSE()),Y575-X575,0)),"")</f>
        <v/>
      </c>
      <c r="AY575" s="22" t="str">
        <f aca="false">IF(OR(IFERROR(AND(W575&lt;&gt;"",Y575&lt;&gt;"",Y575-W575&gt;Resumen!$B$8),FALSE()),IFERROR(AND(X575&lt;&gt;"",Y575&lt;&gt;"",Y575-X575&gt;Resumen!$B$8),FALSE())),TRIM("Lays tiene mayor markup que "&amp;IF(IFERROR(AND(W575&lt;&gt;"",Y575&lt;&gt;"",Y575-W575&gt;Resumen!$B$8),FALSE()),"Quento ","")&amp;IF(IFERROR(AND(X575&lt;&gt;"",Y575&lt;&gt;"",Y575-X575&gt;Resumen!$B$8),FALSE()),"Julicroc ","")&amp;"en este PDV"),"")</f>
        <v/>
      </c>
      <c r="AZ575" s="22" t="str">
        <f aca="false">IF(COUNTIF('Plan Pehuamar - Lista'!$A$2:$A$167,A575)&gt;0,"Sí","No")</f>
        <v>No</v>
      </c>
      <c r="BA575" s="22" t="str">
        <f aca="false">IF(COUNTIF('Plan Combo 9+1'!$A$2:$A$226,A575)&gt;0,"Sí","No")</f>
        <v>No</v>
      </c>
      <c r="BB575" s="22" t="str">
        <f aca="false">IF(AH575="","No",IF(BA575="Sí",IF((AO575-AH575)&gt;Resumen!$B$6,"Sí","No"),IF((AO575-AH575)&gt;=Resumen!$B$132,"Sí","No")))</f>
        <v>No</v>
      </c>
      <c r="BC575" s="22" t="str">
        <f aca="false">IF(AND(N575="Sí",AL575="Sí",AI575=0),"Sí","No")</f>
        <v>No</v>
      </c>
      <c r="BD575" s="22" t="str">
        <f aca="false">IF(COUNTIF('Plan 9+1 (con Pehuamar)'!$A$2:$A$227,A575)&gt;0,"Sí","No")</f>
        <v>No</v>
      </c>
    </row>
    <row r="576" customFormat="false" ht="15" hidden="false" customHeight="true" outlineLevel="0" collapsed="false">
      <c r="A576" s="6" t="n">
        <v>400364</v>
      </c>
      <c r="B576" s="6" t="n">
        <v>3</v>
      </c>
      <c r="C576" s="6" t="n">
        <v>305</v>
      </c>
      <c r="D576" s="6" t="s">
        <v>398</v>
      </c>
      <c r="E576" s="6" t="s">
        <v>784</v>
      </c>
      <c r="F576" s="6" t="s">
        <v>196</v>
      </c>
      <c r="G576" s="6" t="s">
        <v>129</v>
      </c>
      <c r="H576" s="6" t="s">
        <v>197</v>
      </c>
      <c r="I576" s="27" t="n">
        <v>0</v>
      </c>
      <c r="J576" s="27" t="n">
        <v>0</v>
      </c>
      <c r="K576" s="27" t="n">
        <v>1.1</v>
      </c>
      <c r="L576" s="28" t="n">
        <f aca="false">I576+J576</f>
        <v>0</v>
      </c>
      <c r="M576" s="28" t="n">
        <f aca="false">L576+K576</f>
        <v>1.1</v>
      </c>
      <c r="N576" s="22" t="str">
        <f aca="false">IF(I576&gt;0,"Sí","No")</f>
        <v>No</v>
      </c>
      <c r="O576" s="22" t="str">
        <f aca="false">IF(J576&gt;0,"Sí","No")</f>
        <v>No</v>
      </c>
      <c r="P576" s="22" t="str">
        <f aca="false">IF(K576&gt;0,"Sí","No")</f>
        <v>Sí</v>
      </c>
      <c r="Q576" s="22" t="str">
        <f aca="false">IF(OR(I576&gt;0,J576&gt;0),"Sí","No")</f>
        <v>No</v>
      </c>
      <c r="R576" s="27"/>
      <c r="S576" s="27"/>
      <c r="T576" s="27"/>
      <c r="U576" s="27"/>
      <c r="V576" s="27"/>
      <c r="W576" s="12" t="str">
        <f aca="false">IF(AND(I576&gt;0,R576&gt;0),(S576-R576)/R576,"")</f>
        <v/>
      </c>
      <c r="X576" s="12" t="str">
        <f aca="false">IF(AND(J576&gt;0,T576&gt;0),(U576-T576)/T576,"")</f>
        <v/>
      </c>
      <c r="Y576" s="12" t="str">
        <f aca="false">IF(AND(K576&gt;0,V576&gt;0),(V576-Resumen!$B$7)/Resumen!$B$7,"")</f>
        <v/>
      </c>
      <c r="Z576" s="28" t="str">
        <f aca="false">IF(AND(K576&gt;0,I576&gt;0,V576&gt;0,S576&gt;0),V576-S576,"")</f>
        <v/>
      </c>
      <c r="AA576" s="12" t="str">
        <f aca="false">IF(Z576&lt;&gt;"",Z576/S576,"")</f>
        <v/>
      </c>
      <c r="AB576" s="28" t="str">
        <f aca="false">IF(AND(K576&gt;0,J576&gt;0,V576&gt;0,U576&gt;0),V576-U576,"")</f>
        <v/>
      </c>
      <c r="AC576" s="12" t="str">
        <f aca="false">IF(AB576&lt;&gt;"",AB576/U576,"")</f>
        <v/>
      </c>
      <c r="AD576" s="27" t="n">
        <v>0</v>
      </c>
      <c r="AE576" s="27" t="n">
        <v>0</v>
      </c>
      <c r="AF576" s="27" t="n">
        <v>0</v>
      </c>
      <c r="AG576" s="28" t="n">
        <f aca="false">AD576+AE576+AF576</f>
        <v>0</v>
      </c>
      <c r="AH576" s="12" t="str">
        <f aca="false">IF(AG576&gt;0,AD576/AG576,"")</f>
        <v/>
      </c>
      <c r="AI576" s="27" t="n">
        <v>0</v>
      </c>
      <c r="AJ576" s="27" t="n">
        <v>0</v>
      </c>
      <c r="AK576" s="27" t="n">
        <v>0</v>
      </c>
      <c r="AL576" s="22" t="str">
        <f aca="false">IF(OR(AJ576&gt;0,AK576&gt;0),"Sí","No")</f>
        <v>No</v>
      </c>
      <c r="AM576" s="6"/>
      <c r="AN576" s="6"/>
      <c r="AO576" s="12" t="n">
        <f aca="false">IF(M576&gt;0,K576/M576,"")</f>
        <v>1</v>
      </c>
      <c r="AP576" s="22" t="str">
        <f aca="false">IF(M576&gt;=Resumen!$B$5,"Alto","Bajo")</f>
        <v>Bajo</v>
      </c>
      <c r="AQ576" s="22" t="str">
        <f aca="false">IF(AO576&gt;=Resumen!$B$28,"Alto","Bajo")</f>
        <v>Alto</v>
      </c>
      <c r="AR576" s="22" t="str">
        <f aca="false">AP576&amp;" Potencial / "&amp;AQ576&amp;" Share"</f>
        <v>Bajo Potencial / Alto Share</v>
      </c>
      <c r="AS576" s="22" t="str">
        <f aca="false">IF(Q576="Sí",IF(AO576&gt;=Resumen!$B$29,"Alto","Bajo"),"")</f>
        <v/>
      </c>
      <c r="AT576" s="22" t="str">
        <f aca="false">IF(AS576&lt;&gt;"",AP576&amp;" Potencial / "&amp;AS576&amp;" Share","")</f>
        <v/>
      </c>
      <c r="AU576" s="22" t="str">
        <f aca="false">IF(AH576="","Sin dato",IF(AH576-AO576&gt;Resumen!$B$6,"Sobre-exhibido",IF(AO576-AH576&gt;Resumen!$B$6,"Sub-exhibido","En línea")))</f>
        <v>Sin dato</v>
      </c>
      <c r="AV576" s="22" t="str">
        <f aca="false">IF(AT576="","",IF(AT576="Alto Potencial / Bajo Share",1,IF(AT576="Alto Potencial / Alto Share",2,IF(AT576="Bajo Potencial / Alto Share",3,4))))</f>
        <v/>
      </c>
      <c r="AW576" s="22" t="str">
        <f aca="false">IF(Q576="No","Sin competencia directa",IF(AV576=1,"1 - Foco Conquista (Alto Pot / Bajo Share)",IF(AV576=2,"2 - Foco Defensa (Alto Pot / Alto Share)",IF(AV576=3,"3 - Monitoreo (Bajo Pot / Alto Share)","4 - Baja Prioridad (Bajo Pot / Bajo Share)"))))</f>
        <v>Sin competencia directa</v>
      </c>
      <c r="AX576" s="12" t="str">
        <f aca="false">IF(OR(IFERROR(AND(W576&lt;&gt;"",Y576&lt;&gt;"",Y576-W576&gt;Resumen!$B$8),FALSE()),IFERROR(AND(X576&lt;&gt;"",Y576&lt;&gt;"",Y576-X576&gt;Resumen!$B$8),FALSE())),MAX(IF(IFERROR(AND(W576&lt;&gt;"",Y576&lt;&gt;"",Y576-W576&gt;Resumen!$B$8),FALSE()),Y576-W576,0),IF(IFERROR(AND(X576&lt;&gt;"",Y576&lt;&gt;"",Y576-X576&gt;Resumen!$B$8),FALSE()),Y576-X576,0)),"")</f>
        <v/>
      </c>
      <c r="AY576" s="22" t="str">
        <f aca="false">IF(OR(IFERROR(AND(W576&lt;&gt;"",Y576&lt;&gt;"",Y576-W576&gt;Resumen!$B$8),FALSE()),IFERROR(AND(X576&lt;&gt;"",Y576&lt;&gt;"",Y576-X576&gt;Resumen!$B$8),FALSE())),TRIM("Lays tiene mayor markup que "&amp;IF(IFERROR(AND(W576&lt;&gt;"",Y576&lt;&gt;"",Y576-W576&gt;Resumen!$B$8),FALSE()),"Quento ","")&amp;IF(IFERROR(AND(X576&lt;&gt;"",Y576&lt;&gt;"",Y576-X576&gt;Resumen!$B$8),FALSE()),"Julicroc ","")&amp;"en este PDV"),"")</f>
        <v/>
      </c>
      <c r="AZ576" s="22" t="str">
        <f aca="false">IF(COUNTIF('Plan Pehuamar - Lista'!$A$2:$A$167,A576)&gt;0,"Sí","No")</f>
        <v>No</v>
      </c>
      <c r="BA576" s="22" t="str">
        <f aca="false">IF(COUNTIF('Plan Combo 9+1'!$A$2:$A$226,A576)&gt;0,"Sí","No")</f>
        <v>No</v>
      </c>
      <c r="BB576" s="22" t="str">
        <f aca="false">IF(AH576="","No",IF(BA576="Sí",IF((AO576-AH576)&gt;Resumen!$B$6,"Sí","No"),IF((AO576-AH576)&gt;=Resumen!$B$132,"Sí","No")))</f>
        <v>No</v>
      </c>
      <c r="BC576" s="22" t="str">
        <f aca="false">IF(AND(N576="Sí",AL576="Sí",AI576=0),"Sí","No")</f>
        <v>No</v>
      </c>
      <c r="BD576" s="22" t="str">
        <f aca="false">IF(COUNTIF('Plan 9+1 (con Pehuamar)'!$A$2:$A$227,A576)&gt;0,"Sí","No")</f>
        <v>No</v>
      </c>
    </row>
    <row r="577" customFormat="false" ht="15" hidden="false" customHeight="true" outlineLevel="0" collapsed="false">
      <c r="A577" s="6" t="n">
        <v>400365</v>
      </c>
      <c r="B577" s="6" t="n">
        <v>3</v>
      </c>
      <c r="C577" s="6" t="n">
        <v>305</v>
      </c>
      <c r="D577" s="6" t="s">
        <v>398</v>
      </c>
      <c r="E577" s="6" t="s">
        <v>785</v>
      </c>
      <c r="F577" s="6" t="s">
        <v>196</v>
      </c>
      <c r="G577" s="6" t="s">
        <v>129</v>
      </c>
      <c r="H577" s="6" t="s">
        <v>197</v>
      </c>
      <c r="I577" s="27" t="n">
        <v>0</v>
      </c>
      <c r="J577" s="27" t="n">
        <v>0</v>
      </c>
      <c r="K577" s="27" t="n">
        <v>3.8</v>
      </c>
      <c r="L577" s="28" t="n">
        <f aca="false">I577+J577</f>
        <v>0</v>
      </c>
      <c r="M577" s="28" t="n">
        <f aca="false">L577+K577</f>
        <v>3.8</v>
      </c>
      <c r="N577" s="22" t="str">
        <f aca="false">IF(I577&gt;0,"Sí","No")</f>
        <v>No</v>
      </c>
      <c r="O577" s="22" t="str">
        <f aca="false">IF(J577&gt;0,"Sí","No")</f>
        <v>No</v>
      </c>
      <c r="P577" s="22" t="str">
        <f aca="false">IF(K577&gt;0,"Sí","No")</f>
        <v>Sí</v>
      </c>
      <c r="Q577" s="22" t="str">
        <f aca="false">IF(OR(I577&gt;0,J577&gt;0),"Sí","No")</f>
        <v>No</v>
      </c>
      <c r="R577" s="27"/>
      <c r="S577" s="27"/>
      <c r="T577" s="27"/>
      <c r="U577" s="27"/>
      <c r="V577" s="27"/>
      <c r="W577" s="12" t="str">
        <f aca="false">IF(AND(I577&gt;0,R577&gt;0),(S577-R577)/R577,"")</f>
        <v/>
      </c>
      <c r="X577" s="12" t="str">
        <f aca="false">IF(AND(J577&gt;0,T577&gt;0),(U577-T577)/T577,"")</f>
        <v/>
      </c>
      <c r="Y577" s="12" t="str">
        <f aca="false">IF(AND(K577&gt;0,V577&gt;0),(V577-Resumen!$B$7)/Resumen!$B$7,"")</f>
        <v/>
      </c>
      <c r="Z577" s="28" t="str">
        <f aca="false">IF(AND(K577&gt;0,I577&gt;0,V577&gt;0,S577&gt;0),V577-S577,"")</f>
        <v/>
      </c>
      <c r="AA577" s="12" t="str">
        <f aca="false">IF(Z577&lt;&gt;"",Z577/S577,"")</f>
        <v/>
      </c>
      <c r="AB577" s="28" t="str">
        <f aca="false">IF(AND(K577&gt;0,J577&gt;0,V577&gt;0,U577&gt;0),V577-U577,"")</f>
        <v/>
      </c>
      <c r="AC577" s="12" t="str">
        <f aca="false">IF(AB577&lt;&gt;"",AB577/U577,"")</f>
        <v/>
      </c>
      <c r="AD577" s="27" t="n">
        <v>0</v>
      </c>
      <c r="AE577" s="27" t="n">
        <v>0</v>
      </c>
      <c r="AF577" s="27" t="n">
        <v>0</v>
      </c>
      <c r="AG577" s="28" t="n">
        <f aca="false">AD577+AE577+AF577</f>
        <v>0</v>
      </c>
      <c r="AH577" s="12" t="str">
        <f aca="false">IF(AG577&gt;0,AD577/AG577,"")</f>
        <v/>
      </c>
      <c r="AI577" s="27" t="n">
        <v>0</v>
      </c>
      <c r="AJ577" s="27" t="n">
        <v>0</v>
      </c>
      <c r="AK577" s="27" t="n">
        <v>0</v>
      </c>
      <c r="AL577" s="22" t="str">
        <f aca="false">IF(OR(AJ577&gt;0,AK577&gt;0),"Sí","No")</f>
        <v>No</v>
      </c>
      <c r="AM577" s="6"/>
      <c r="AN577" s="6"/>
      <c r="AO577" s="12" t="n">
        <f aca="false">IF(M577&gt;0,K577/M577,"")</f>
        <v>1</v>
      </c>
      <c r="AP577" s="22" t="str">
        <f aca="false">IF(M577&gt;=Resumen!$B$5,"Alto","Bajo")</f>
        <v>Bajo</v>
      </c>
      <c r="AQ577" s="22" t="str">
        <f aca="false">IF(AO577&gt;=Resumen!$B$28,"Alto","Bajo")</f>
        <v>Alto</v>
      </c>
      <c r="AR577" s="22" t="str">
        <f aca="false">AP577&amp;" Potencial / "&amp;AQ577&amp;" Share"</f>
        <v>Bajo Potencial / Alto Share</v>
      </c>
      <c r="AS577" s="22" t="str">
        <f aca="false">IF(Q577="Sí",IF(AO577&gt;=Resumen!$B$29,"Alto","Bajo"),"")</f>
        <v/>
      </c>
      <c r="AT577" s="22" t="str">
        <f aca="false">IF(AS577&lt;&gt;"",AP577&amp;" Potencial / "&amp;AS577&amp;" Share","")</f>
        <v/>
      </c>
      <c r="AU577" s="22" t="str">
        <f aca="false">IF(AH577="","Sin dato",IF(AH577-AO577&gt;Resumen!$B$6,"Sobre-exhibido",IF(AO577-AH577&gt;Resumen!$B$6,"Sub-exhibido","En línea")))</f>
        <v>Sin dato</v>
      </c>
      <c r="AV577" s="22" t="str">
        <f aca="false">IF(AT577="","",IF(AT577="Alto Potencial / Bajo Share",1,IF(AT577="Alto Potencial / Alto Share",2,IF(AT577="Bajo Potencial / Alto Share",3,4))))</f>
        <v/>
      </c>
      <c r="AW577" s="22" t="str">
        <f aca="false">IF(Q577="No","Sin competencia directa",IF(AV577=1,"1 - Foco Conquista (Alto Pot / Bajo Share)",IF(AV577=2,"2 - Foco Defensa (Alto Pot / Alto Share)",IF(AV577=3,"3 - Monitoreo (Bajo Pot / Alto Share)","4 - Baja Prioridad (Bajo Pot / Bajo Share)"))))</f>
        <v>Sin competencia directa</v>
      </c>
      <c r="AX577" s="12" t="str">
        <f aca="false">IF(OR(IFERROR(AND(W577&lt;&gt;"",Y577&lt;&gt;"",Y577-W577&gt;Resumen!$B$8),FALSE()),IFERROR(AND(X577&lt;&gt;"",Y577&lt;&gt;"",Y577-X577&gt;Resumen!$B$8),FALSE())),MAX(IF(IFERROR(AND(W577&lt;&gt;"",Y577&lt;&gt;"",Y577-W577&gt;Resumen!$B$8),FALSE()),Y577-W577,0),IF(IFERROR(AND(X577&lt;&gt;"",Y577&lt;&gt;"",Y577-X577&gt;Resumen!$B$8),FALSE()),Y577-X577,0)),"")</f>
        <v/>
      </c>
      <c r="AY577" s="22" t="str">
        <f aca="false">IF(OR(IFERROR(AND(W577&lt;&gt;"",Y577&lt;&gt;"",Y577-W577&gt;Resumen!$B$8),FALSE()),IFERROR(AND(X577&lt;&gt;"",Y577&lt;&gt;"",Y577-X577&gt;Resumen!$B$8),FALSE())),TRIM("Lays tiene mayor markup que "&amp;IF(IFERROR(AND(W577&lt;&gt;"",Y577&lt;&gt;"",Y577-W577&gt;Resumen!$B$8),FALSE()),"Quento ","")&amp;IF(IFERROR(AND(X577&lt;&gt;"",Y577&lt;&gt;"",Y577-X577&gt;Resumen!$B$8),FALSE()),"Julicroc ","")&amp;"en este PDV"),"")</f>
        <v/>
      </c>
      <c r="AZ577" s="22" t="str">
        <f aca="false">IF(COUNTIF('Plan Pehuamar - Lista'!$A$2:$A$167,A577)&gt;0,"Sí","No")</f>
        <v>No</v>
      </c>
      <c r="BA577" s="22" t="str">
        <f aca="false">IF(COUNTIF('Plan Combo 9+1'!$A$2:$A$226,A577)&gt;0,"Sí","No")</f>
        <v>No</v>
      </c>
      <c r="BB577" s="22" t="str">
        <f aca="false">IF(AH577="","No",IF(BA577="Sí",IF((AO577-AH577)&gt;Resumen!$B$6,"Sí","No"),IF((AO577-AH577)&gt;=Resumen!$B$132,"Sí","No")))</f>
        <v>No</v>
      </c>
      <c r="BC577" s="22" t="str">
        <f aca="false">IF(AND(N577="Sí",AL577="Sí",AI577=0),"Sí","No")</f>
        <v>No</v>
      </c>
      <c r="BD577" s="22" t="str">
        <f aca="false">IF(COUNTIF('Plan 9+1 (con Pehuamar)'!$A$2:$A$227,A577)&gt;0,"Sí","No")</f>
        <v>No</v>
      </c>
    </row>
    <row r="578" customFormat="false" ht="15" hidden="false" customHeight="true" outlineLevel="0" collapsed="false">
      <c r="A578" s="6" t="n">
        <v>400367</v>
      </c>
      <c r="B578" s="6" t="n">
        <v>3</v>
      </c>
      <c r="C578" s="6" t="n">
        <v>305</v>
      </c>
      <c r="D578" s="6" t="s">
        <v>398</v>
      </c>
      <c r="E578" s="6" t="s">
        <v>786</v>
      </c>
      <c r="F578" s="6" t="s">
        <v>196</v>
      </c>
      <c r="G578" s="6" t="s">
        <v>129</v>
      </c>
      <c r="H578" s="6" t="s">
        <v>197</v>
      </c>
      <c r="I578" s="27" t="n">
        <v>15</v>
      </c>
      <c r="J578" s="27" t="n">
        <v>0</v>
      </c>
      <c r="K578" s="27" t="n">
        <v>35</v>
      </c>
      <c r="L578" s="28" t="n">
        <f aca="false">I578+J578</f>
        <v>15</v>
      </c>
      <c r="M578" s="28" t="n">
        <f aca="false">L578+K578</f>
        <v>50</v>
      </c>
      <c r="N578" s="22" t="str">
        <f aca="false">IF(I578&gt;0,"Sí","No")</f>
        <v>Sí</v>
      </c>
      <c r="O578" s="22" t="str">
        <f aca="false">IF(J578&gt;0,"Sí","No")</f>
        <v>No</v>
      </c>
      <c r="P578" s="22" t="str">
        <f aca="false">IF(K578&gt;0,"Sí","No")</f>
        <v>Sí</v>
      </c>
      <c r="Q578" s="22" t="str">
        <f aca="false">IF(OR(I578&gt;0,J578&gt;0),"Sí","No")</f>
        <v>Sí</v>
      </c>
      <c r="R578" s="27" t="n">
        <v>1700</v>
      </c>
      <c r="S578" s="27" t="n">
        <v>2500</v>
      </c>
      <c r="T578" s="27"/>
      <c r="U578" s="27"/>
      <c r="V578" s="27" t="n">
        <v>3300</v>
      </c>
      <c r="W578" s="12" t="n">
        <f aca="false">IF(AND(I578&gt;0,R578&gt;0),(S578-R578)/R578,"")</f>
        <v>0.470588235294118</v>
      </c>
      <c r="X578" s="12" t="str">
        <f aca="false">IF(AND(J578&gt;0,T578&gt;0),(U578-T578)/T578,"")</f>
        <v/>
      </c>
      <c r="Y578" s="12" t="n">
        <f aca="false">IF(AND(K578&gt;0,V578&gt;0),(V578-Resumen!$B$7)/Resumen!$B$7,"")</f>
        <v>0.32</v>
      </c>
      <c r="Z578" s="28" t="n">
        <f aca="false">IF(AND(K578&gt;0,I578&gt;0,V578&gt;0,S578&gt;0),V578-S578,"")</f>
        <v>800</v>
      </c>
      <c r="AA578" s="12" t="n">
        <f aca="false">IF(Z578&lt;&gt;"",Z578/S578,"")</f>
        <v>0.32</v>
      </c>
      <c r="AB578" s="28" t="str">
        <f aca="false">IF(AND(K578&gt;0,J578&gt;0,V578&gt;0,U578&gt;0),V578-U578,"")</f>
        <v/>
      </c>
      <c r="AC578" s="12" t="str">
        <f aca="false">IF(AB578&lt;&gt;"",AB578/U578,"")</f>
        <v/>
      </c>
      <c r="AD578" s="27" t="n">
        <v>20</v>
      </c>
      <c r="AE578" s="27" t="n">
        <v>15</v>
      </c>
      <c r="AF578" s="27" t="n">
        <v>0</v>
      </c>
      <c r="AG578" s="28" t="n">
        <f aca="false">AD578+AE578+AF578</f>
        <v>35</v>
      </c>
      <c r="AH578" s="12" t="n">
        <f aca="false">IF(AG578&gt;0,AD578/AG578,"")</f>
        <v>0.571428571428571</v>
      </c>
      <c r="AI578" s="27" t="n">
        <v>1</v>
      </c>
      <c r="AJ578" s="27" t="n">
        <v>0</v>
      </c>
      <c r="AK578" s="27" t="n">
        <v>0</v>
      </c>
      <c r="AL578" s="22" t="str">
        <f aca="false">IF(OR(AJ578&gt;0,AK578&gt;0),"Sí","No")</f>
        <v>No</v>
      </c>
      <c r="AM578" s="6" t="s">
        <v>397</v>
      </c>
      <c r="AN578" s="6"/>
      <c r="AO578" s="12" t="n">
        <f aca="false">IF(M578&gt;0,K578/M578,"")</f>
        <v>0.7</v>
      </c>
      <c r="AP578" s="22" t="str">
        <f aca="false">IF(M578&gt;=Resumen!$B$5,"Alto","Bajo")</f>
        <v>Alto</v>
      </c>
      <c r="AQ578" s="22" t="str">
        <f aca="false">IF(AO578&gt;=Resumen!$B$28,"Alto","Bajo")</f>
        <v>Alto</v>
      </c>
      <c r="AR578" s="22" t="str">
        <f aca="false">AP578&amp;" Potencial / "&amp;AQ578&amp;" Share"</f>
        <v>Alto Potencial / Alto Share</v>
      </c>
      <c r="AS578" s="22" t="str">
        <f aca="false">IF(Q578="Sí",IF(AO578&gt;=Resumen!$B$29,"Alto","Bajo"),"")</f>
        <v>Alto</v>
      </c>
      <c r="AT578" s="22" t="str">
        <f aca="false">IF(AS578&lt;&gt;"",AP578&amp;" Potencial / "&amp;AS578&amp;" Share","")</f>
        <v>Alto Potencial / Alto Share</v>
      </c>
      <c r="AU578" s="22" t="str">
        <f aca="false">IF(AH578="","Sin dato",IF(AH578-AO578&gt;Resumen!$B$6,"Sobre-exhibido",IF(AO578-AH578&gt;Resumen!$B$6,"Sub-exhibido","En línea")))</f>
        <v>Sub-exhibido</v>
      </c>
      <c r="AV578" s="22" t="n">
        <f aca="false">IF(AT578="","",IF(AT578="Alto Potencial / Bajo Share",1,IF(AT578="Alto Potencial / Alto Share",2,IF(AT578="Bajo Potencial / Alto Share",3,4))))</f>
        <v>2</v>
      </c>
      <c r="AW578" s="22" t="str">
        <f aca="false">IF(Q578="No","Sin competencia directa",IF(AV578=1,"1 - Foco Conquista (Alto Pot / Bajo Share)",IF(AV578=2,"2 - Foco Defensa (Alto Pot / Alto Share)",IF(AV578=3,"3 - Monitoreo (Bajo Pot / Alto Share)","4 - Baja Prioridad (Bajo Pot / Bajo Share)"))))</f>
        <v>2 - Foco Defensa (Alto Pot / Alto Share)</v>
      </c>
      <c r="AX578" s="12" t="str">
        <f aca="false">IF(OR(IFERROR(AND(W578&lt;&gt;"",Y578&lt;&gt;"",Y578-W578&gt;Resumen!$B$8),FALSE()),IFERROR(AND(X578&lt;&gt;"",Y578&lt;&gt;"",Y578-X578&gt;Resumen!$B$8),FALSE())),MAX(IF(IFERROR(AND(W578&lt;&gt;"",Y578&lt;&gt;"",Y578-W578&gt;Resumen!$B$8),FALSE()),Y578-W578,0),IF(IFERROR(AND(X578&lt;&gt;"",Y578&lt;&gt;"",Y578-X578&gt;Resumen!$B$8),FALSE()),Y578-X578,0)),"")</f>
        <v/>
      </c>
      <c r="AY578" s="22" t="str">
        <f aca="false">IF(OR(IFERROR(AND(W578&lt;&gt;"",Y578&lt;&gt;"",Y578-W578&gt;Resumen!$B$8),FALSE()),IFERROR(AND(X578&lt;&gt;"",Y578&lt;&gt;"",Y578-X578&gt;Resumen!$B$8),FALSE())),TRIM("Lays tiene mayor markup que "&amp;IF(IFERROR(AND(W578&lt;&gt;"",Y578&lt;&gt;"",Y578-W578&gt;Resumen!$B$8),FALSE()),"Quento ","")&amp;IF(IFERROR(AND(X578&lt;&gt;"",Y578&lt;&gt;"",Y578-X578&gt;Resumen!$B$8),FALSE()),"Julicroc ","")&amp;"en este PDV"),"")</f>
        <v/>
      </c>
      <c r="AZ578" s="22" t="str">
        <f aca="false">IF(COUNTIF('Plan Pehuamar - Lista'!$A$2:$A$167,A578)&gt;0,"Sí","No")</f>
        <v>No</v>
      </c>
      <c r="BA578" s="22" t="str">
        <f aca="false">IF(COUNTIF('Plan Combo 9+1'!$A$2:$A$226,A578)&gt;0,"Sí","No")</f>
        <v>No</v>
      </c>
      <c r="BB578" s="22" t="str">
        <f aca="false">IF(AH578="","No",IF(BA578="Sí",IF((AO578-AH578)&gt;Resumen!$B$6,"Sí","No"),IF((AO578-AH578)&gt;=Resumen!$B$132,"Sí","No")))</f>
        <v>No</v>
      </c>
      <c r="BC578" s="22" t="str">
        <f aca="false">IF(AND(N578="Sí",AL578="Sí",AI578=0),"Sí","No")</f>
        <v>No</v>
      </c>
      <c r="BD578" s="22" t="str">
        <f aca="false">IF(COUNTIF('Plan 9+1 (con Pehuamar)'!$A$2:$A$227,A578)&gt;0,"Sí","No")</f>
        <v>No</v>
      </c>
    </row>
    <row r="579" customFormat="false" ht="15" hidden="false" customHeight="true" outlineLevel="0" collapsed="false">
      <c r="A579" s="6" t="n">
        <v>400385</v>
      </c>
      <c r="B579" s="6" t="n">
        <v>3</v>
      </c>
      <c r="C579" s="6" t="n">
        <v>305</v>
      </c>
      <c r="D579" s="6" t="s">
        <v>398</v>
      </c>
      <c r="E579" s="6" t="s">
        <v>446</v>
      </c>
      <c r="F579" s="6" t="s">
        <v>210</v>
      </c>
      <c r="G579" s="6" t="s">
        <v>129</v>
      </c>
      <c r="H579" s="6" t="s">
        <v>197</v>
      </c>
      <c r="I579" s="27" t="n">
        <v>0</v>
      </c>
      <c r="J579" s="27" t="n">
        <v>0</v>
      </c>
      <c r="K579" s="27" t="n">
        <v>2.2</v>
      </c>
      <c r="L579" s="28" t="n">
        <f aca="false">I579+J579</f>
        <v>0</v>
      </c>
      <c r="M579" s="28" t="n">
        <f aca="false">L579+K579</f>
        <v>2.2</v>
      </c>
      <c r="N579" s="22" t="str">
        <f aca="false">IF(I579&gt;0,"Sí","No")</f>
        <v>No</v>
      </c>
      <c r="O579" s="22" t="str">
        <f aca="false">IF(J579&gt;0,"Sí","No")</f>
        <v>No</v>
      </c>
      <c r="P579" s="22" t="str">
        <f aca="false">IF(K579&gt;0,"Sí","No")</f>
        <v>Sí</v>
      </c>
      <c r="Q579" s="22" t="str">
        <f aca="false">IF(OR(I579&gt;0,J579&gt;0),"Sí","No")</f>
        <v>No</v>
      </c>
      <c r="R579" s="27"/>
      <c r="S579" s="27"/>
      <c r="T579" s="27"/>
      <c r="U579" s="27"/>
      <c r="V579" s="27"/>
      <c r="W579" s="12" t="str">
        <f aca="false">IF(AND(I579&gt;0,R579&gt;0),(S579-R579)/R579,"")</f>
        <v/>
      </c>
      <c r="X579" s="12" t="str">
        <f aca="false">IF(AND(J579&gt;0,T579&gt;0),(U579-T579)/T579,"")</f>
        <v/>
      </c>
      <c r="Y579" s="12" t="str">
        <f aca="false">IF(AND(K579&gt;0,V579&gt;0),(V579-Resumen!$B$7)/Resumen!$B$7,"")</f>
        <v/>
      </c>
      <c r="Z579" s="28" t="str">
        <f aca="false">IF(AND(K579&gt;0,I579&gt;0,V579&gt;0,S579&gt;0),V579-S579,"")</f>
        <v/>
      </c>
      <c r="AA579" s="12" t="str">
        <f aca="false">IF(Z579&lt;&gt;"",Z579/S579,"")</f>
        <v/>
      </c>
      <c r="AB579" s="28" t="str">
        <f aca="false">IF(AND(K579&gt;0,J579&gt;0,V579&gt;0,U579&gt;0),V579-U579,"")</f>
        <v/>
      </c>
      <c r="AC579" s="12" t="str">
        <f aca="false">IF(AB579&lt;&gt;"",AB579/U579,"")</f>
        <v/>
      </c>
      <c r="AD579" s="27" t="n">
        <v>0</v>
      </c>
      <c r="AE579" s="27" t="n">
        <v>0</v>
      </c>
      <c r="AF579" s="27" t="n">
        <v>0</v>
      </c>
      <c r="AG579" s="28" t="n">
        <f aca="false">AD579+AE579+AF579</f>
        <v>0</v>
      </c>
      <c r="AH579" s="12" t="str">
        <f aca="false">IF(AG579&gt;0,AD579/AG579,"")</f>
        <v/>
      </c>
      <c r="AI579" s="27" t="n">
        <v>0</v>
      </c>
      <c r="AJ579" s="27" t="n">
        <v>0</v>
      </c>
      <c r="AK579" s="27" t="n">
        <v>0</v>
      </c>
      <c r="AL579" s="22" t="str">
        <f aca="false">IF(OR(AJ579&gt;0,AK579&gt;0),"Sí","No")</f>
        <v>No</v>
      </c>
      <c r="AM579" s="6"/>
      <c r="AN579" s="6"/>
      <c r="AO579" s="12" t="n">
        <f aca="false">IF(M579&gt;0,K579/M579,"")</f>
        <v>1</v>
      </c>
      <c r="AP579" s="22" t="str">
        <f aca="false">IF(M579&gt;=Resumen!$B$5,"Alto","Bajo")</f>
        <v>Bajo</v>
      </c>
      <c r="AQ579" s="22" t="str">
        <f aca="false">IF(AO579&gt;=Resumen!$B$28,"Alto","Bajo")</f>
        <v>Alto</v>
      </c>
      <c r="AR579" s="22" t="str">
        <f aca="false">AP579&amp;" Potencial / "&amp;AQ579&amp;" Share"</f>
        <v>Bajo Potencial / Alto Share</v>
      </c>
      <c r="AS579" s="22" t="str">
        <f aca="false">IF(Q579="Sí",IF(AO579&gt;=Resumen!$B$29,"Alto","Bajo"),"")</f>
        <v/>
      </c>
      <c r="AT579" s="22" t="str">
        <f aca="false">IF(AS579&lt;&gt;"",AP579&amp;" Potencial / "&amp;AS579&amp;" Share","")</f>
        <v/>
      </c>
      <c r="AU579" s="22" t="str">
        <f aca="false">IF(AH579="","Sin dato",IF(AH579-AO579&gt;Resumen!$B$6,"Sobre-exhibido",IF(AO579-AH579&gt;Resumen!$B$6,"Sub-exhibido","En línea")))</f>
        <v>Sin dato</v>
      </c>
      <c r="AV579" s="22" t="str">
        <f aca="false">IF(AT579="","",IF(AT579="Alto Potencial / Bajo Share",1,IF(AT579="Alto Potencial / Alto Share",2,IF(AT579="Bajo Potencial / Alto Share",3,4))))</f>
        <v/>
      </c>
      <c r="AW579" s="22" t="str">
        <f aca="false">IF(Q579="No","Sin competencia directa",IF(AV579=1,"1 - Foco Conquista (Alto Pot / Bajo Share)",IF(AV579=2,"2 - Foco Defensa (Alto Pot / Alto Share)",IF(AV579=3,"3 - Monitoreo (Bajo Pot / Alto Share)","4 - Baja Prioridad (Bajo Pot / Bajo Share)"))))</f>
        <v>Sin competencia directa</v>
      </c>
      <c r="AX579" s="12" t="str">
        <f aca="false">IF(OR(IFERROR(AND(W579&lt;&gt;"",Y579&lt;&gt;"",Y579-W579&gt;Resumen!$B$8),FALSE()),IFERROR(AND(X579&lt;&gt;"",Y579&lt;&gt;"",Y579-X579&gt;Resumen!$B$8),FALSE())),MAX(IF(IFERROR(AND(W579&lt;&gt;"",Y579&lt;&gt;"",Y579-W579&gt;Resumen!$B$8),FALSE()),Y579-W579,0),IF(IFERROR(AND(X579&lt;&gt;"",Y579&lt;&gt;"",Y579-X579&gt;Resumen!$B$8),FALSE()),Y579-X579,0)),"")</f>
        <v/>
      </c>
      <c r="AY579" s="22" t="str">
        <f aca="false">IF(OR(IFERROR(AND(W579&lt;&gt;"",Y579&lt;&gt;"",Y579-W579&gt;Resumen!$B$8),FALSE()),IFERROR(AND(X579&lt;&gt;"",Y579&lt;&gt;"",Y579-X579&gt;Resumen!$B$8),FALSE())),TRIM("Lays tiene mayor markup que "&amp;IF(IFERROR(AND(W579&lt;&gt;"",Y579&lt;&gt;"",Y579-W579&gt;Resumen!$B$8),FALSE()),"Quento ","")&amp;IF(IFERROR(AND(X579&lt;&gt;"",Y579&lt;&gt;"",Y579-X579&gt;Resumen!$B$8),FALSE()),"Julicroc ","")&amp;"en este PDV"),"")</f>
        <v/>
      </c>
      <c r="AZ579" s="22" t="str">
        <f aca="false">IF(COUNTIF('Plan Pehuamar - Lista'!$A$2:$A$167,A579)&gt;0,"Sí","No")</f>
        <v>No</v>
      </c>
      <c r="BA579" s="22" t="str">
        <f aca="false">IF(COUNTIF('Plan Combo 9+1'!$A$2:$A$226,A579)&gt;0,"Sí","No")</f>
        <v>No</v>
      </c>
      <c r="BB579" s="22" t="str">
        <f aca="false">IF(AH579="","No",IF(BA579="Sí",IF((AO579-AH579)&gt;Resumen!$B$6,"Sí","No"),IF((AO579-AH579)&gt;=Resumen!$B$132,"Sí","No")))</f>
        <v>No</v>
      </c>
      <c r="BC579" s="22" t="str">
        <f aca="false">IF(AND(N579="Sí",AL579="Sí",AI579=0),"Sí","No")</f>
        <v>No</v>
      </c>
      <c r="BD579" s="22" t="str">
        <f aca="false">IF(COUNTIF('Plan 9+1 (con Pehuamar)'!$A$2:$A$227,A579)&gt;0,"Sí","No")</f>
        <v>No</v>
      </c>
    </row>
    <row r="580" customFormat="false" ht="15" hidden="false" customHeight="true" outlineLevel="0" collapsed="false">
      <c r="A580" s="6" t="n">
        <v>400388</v>
      </c>
      <c r="B580" s="6" t="n">
        <v>3</v>
      </c>
      <c r="C580" s="6" t="n">
        <v>305</v>
      </c>
      <c r="D580" s="6" t="s">
        <v>398</v>
      </c>
      <c r="E580" s="6" t="s">
        <v>446</v>
      </c>
      <c r="F580" s="6" t="s">
        <v>210</v>
      </c>
      <c r="G580" s="6" t="s">
        <v>129</v>
      </c>
      <c r="H580" s="6" t="s">
        <v>197</v>
      </c>
      <c r="I580" s="27" t="n">
        <v>0</v>
      </c>
      <c r="J580" s="27" t="n">
        <v>0</v>
      </c>
      <c r="K580" s="27" t="n">
        <v>3.2</v>
      </c>
      <c r="L580" s="28" t="n">
        <f aca="false">I580+J580</f>
        <v>0</v>
      </c>
      <c r="M580" s="28" t="n">
        <f aca="false">L580+K580</f>
        <v>3.2</v>
      </c>
      <c r="N580" s="22" t="str">
        <f aca="false">IF(I580&gt;0,"Sí","No")</f>
        <v>No</v>
      </c>
      <c r="O580" s="22" t="str">
        <f aca="false">IF(J580&gt;0,"Sí","No")</f>
        <v>No</v>
      </c>
      <c r="P580" s="22" t="str">
        <f aca="false">IF(K580&gt;0,"Sí","No")</f>
        <v>Sí</v>
      </c>
      <c r="Q580" s="22" t="str">
        <f aca="false">IF(OR(I580&gt;0,J580&gt;0),"Sí","No")</f>
        <v>No</v>
      </c>
      <c r="R580" s="27"/>
      <c r="S580" s="27"/>
      <c r="T580" s="27"/>
      <c r="U580" s="27"/>
      <c r="V580" s="27"/>
      <c r="W580" s="12" t="str">
        <f aca="false">IF(AND(I580&gt;0,R580&gt;0),(S580-R580)/R580,"")</f>
        <v/>
      </c>
      <c r="X580" s="12" t="str">
        <f aca="false">IF(AND(J580&gt;0,T580&gt;0),(U580-T580)/T580,"")</f>
        <v/>
      </c>
      <c r="Y580" s="12" t="str">
        <f aca="false">IF(AND(K580&gt;0,V580&gt;0),(V580-Resumen!$B$7)/Resumen!$B$7,"")</f>
        <v/>
      </c>
      <c r="Z580" s="28" t="str">
        <f aca="false">IF(AND(K580&gt;0,I580&gt;0,V580&gt;0,S580&gt;0),V580-S580,"")</f>
        <v/>
      </c>
      <c r="AA580" s="12" t="str">
        <f aca="false">IF(Z580&lt;&gt;"",Z580/S580,"")</f>
        <v/>
      </c>
      <c r="AB580" s="28" t="str">
        <f aca="false">IF(AND(K580&gt;0,J580&gt;0,V580&gt;0,U580&gt;0),V580-U580,"")</f>
        <v/>
      </c>
      <c r="AC580" s="12" t="str">
        <f aca="false">IF(AB580&lt;&gt;"",AB580/U580,"")</f>
        <v/>
      </c>
      <c r="AD580" s="27" t="n">
        <v>0</v>
      </c>
      <c r="AE580" s="27" t="n">
        <v>0</v>
      </c>
      <c r="AF580" s="27" t="n">
        <v>0</v>
      </c>
      <c r="AG580" s="28" t="n">
        <f aca="false">AD580+AE580+AF580</f>
        <v>0</v>
      </c>
      <c r="AH580" s="12" t="str">
        <f aca="false">IF(AG580&gt;0,AD580/AG580,"")</f>
        <v/>
      </c>
      <c r="AI580" s="27" t="n">
        <v>0</v>
      </c>
      <c r="AJ580" s="27" t="n">
        <v>0</v>
      </c>
      <c r="AK580" s="27" t="n">
        <v>0</v>
      </c>
      <c r="AL580" s="22" t="str">
        <f aca="false">IF(OR(AJ580&gt;0,AK580&gt;0),"Sí","No")</f>
        <v>No</v>
      </c>
      <c r="AM580" s="6"/>
      <c r="AN580" s="6"/>
      <c r="AO580" s="12" t="n">
        <f aca="false">IF(M580&gt;0,K580/M580,"")</f>
        <v>1</v>
      </c>
      <c r="AP580" s="22" t="str">
        <f aca="false">IF(M580&gt;=Resumen!$B$5,"Alto","Bajo")</f>
        <v>Bajo</v>
      </c>
      <c r="AQ580" s="22" t="str">
        <f aca="false">IF(AO580&gt;=Resumen!$B$28,"Alto","Bajo")</f>
        <v>Alto</v>
      </c>
      <c r="AR580" s="22" t="str">
        <f aca="false">AP580&amp;" Potencial / "&amp;AQ580&amp;" Share"</f>
        <v>Bajo Potencial / Alto Share</v>
      </c>
      <c r="AS580" s="22" t="str">
        <f aca="false">IF(Q580="Sí",IF(AO580&gt;=Resumen!$B$29,"Alto","Bajo"),"")</f>
        <v/>
      </c>
      <c r="AT580" s="22" t="str">
        <f aca="false">IF(AS580&lt;&gt;"",AP580&amp;" Potencial / "&amp;AS580&amp;" Share","")</f>
        <v/>
      </c>
      <c r="AU580" s="22" t="str">
        <f aca="false">IF(AH580="","Sin dato",IF(AH580-AO580&gt;Resumen!$B$6,"Sobre-exhibido",IF(AO580-AH580&gt;Resumen!$B$6,"Sub-exhibido","En línea")))</f>
        <v>Sin dato</v>
      </c>
      <c r="AV580" s="22" t="str">
        <f aca="false">IF(AT580="","",IF(AT580="Alto Potencial / Bajo Share",1,IF(AT580="Alto Potencial / Alto Share",2,IF(AT580="Bajo Potencial / Alto Share",3,4))))</f>
        <v/>
      </c>
      <c r="AW580" s="22" t="str">
        <f aca="false">IF(Q580="No","Sin competencia directa",IF(AV580=1,"1 - Foco Conquista (Alto Pot / Bajo Share)",IF(AV580=2,"2 - Foco Defensa (Alto Pot / Alto Share)",IF(AV580=3,"3 - Monitoreo (Bajo Pot / Alto Share)","4 - Baja Prioridad (Bajo Pot / Bajo Share)"))))</f>
        <v>Sin competencia directa</v>
      </c>
      <c r="AX580" s="12" t="str">
        <f aca="false">IF(OR(IFERROR(AND(W580&lt;&gt;"",Y580&lt;&gt;"",Y580-W580&gt;Resumen!$B$8),FALSE()),IFERROR(AND(X580&lt;&gt;"",Y580&lt;&gt;"",Y580-X580&gt;Resumen!$B$8),FALSE())),MAX(IF(IFERROR(AND(W580&lt;&gt;"",Y580&lt;&gt;"",Y580-W580&gt;Resumen!$B$8),FALSE()),Y580-W580,0),IF(IFERROR(AND(X580&lt;&gt;"",Y580&lt;&gt;"",Y580-X580&gt;Resumen!$B$8),FALSE()),Y580-X580,0)),"")</f>
        <v/>
      </c>
      <c r="AY580" s="22" t="str">
        <f aca="false">IF(OR(IFERROR(AND(W580&lt;&gt;"",Y580&lt;&gt;"",Y580-W580&gt;Resumen!$B$8),FALSE()),IFERROR(AND(X580&lt;&gt;"",Y580&lt;&gt;"",Y580-X580&gt;Resumen!$B$8),FALSE())),TRIM("Lays tiene mayor markup que "&amp;IF(IFERROR(AND(W580&lt;&gt;"",Y580&lt;&gt;"",Y580-W580&gt;Resumen!$B$8),FALSE()),"Quento ","")&amp;IF(IFERROR(AND(X580&lt;&gt;"",Y580&lt;&gt;"",Y580-X580&gt;Resumen!$B$8),FALSE()),"Julicroc ","")&amp;"en este PDV"),"")</f>
        <v/>
      </c>
      <c r="AZ580" s="22" t="str">
        <f aca="false">IF(COUNTIF('Plan Pehuamar - Lista'!$A$2:$A$167,A580)&gt;0,"Sí","No")</f>
        <v>No</v>
      </c>
      <c r="BA580" s="22" t="str">
        <f aca="false">IF(COUNTIF('Plan Combo 9+1'!$A$2:$A$226,A580)&gt;0,"Sí","No")</f>
        <v>No</v>
      </c>
      <c r="BB580" s="22" t="str">
        <f aca="false">IF(AH580="","No",IF(BA580="Sí",IF((AO580-AH580)&gt;Resumen!$B$6,"Sí","No"),IF((AO580-AH580)&gt;=Resumen!$B$132,"Sí","No")))</f>
        <v>No</v>
      </c>
      <c r="BC580" s="22" t="str">
        <f aca="false">IF(AND(N580="Sí",AL580="Sí",AI580=0),"Sí","No")</f>
        <v>No</v>
      </c>
      <c r="BD580" s="22" t="str">
        <f aca="false">IF(COUNTIF('Plan 9+1 (con Pehuamar)'!$A$2:$A$227,A580)&gt;0,"Sí","No")</f>
        <v>No</v>
      </c>
    </row>
    <row r="581" customFormat="false" ht="15" hidden="false" customHeight="true" outlineLevel="0" collapsed="false">
      <c r="A581" s="6" t="n">
        <v>400394</v>
      </c>
      <c r="B581" s="6" t="n">
        <v>3</v>
      </c>
      <c r="C581" s="6" t="n">
        <v>305</v>
      </c>
      <c r="D581" s="6" t="s">
        <v>398</v>
      </c>
      <c r="E581" s="6" t="s">
        <v>362</v>
      </c>
      <c r="F581" s="6" t="s">
        <v>201</v>
      </c>
      <c r="G581" s="6" t="s">
        <v>129</v>
      </c>
      <c r="H581" s="6" t="s">
        <v>197</v>
      </c>
      <c r="I581" s="27" t="n">
        <v>15</v>
      </c>
      <c r="J581" s="27" t="n">
        <v>0</v>
      </c>
      <c r="K581" s="27" t="n">
        <v>35</v>
      </c>
      <c r="L581" s="28" t="n">
        <f aca="false">I581+J581</f>
        <v>15</v>
      </c>
      <c r="M581" s="28" t="n">
        <f aca="false">L581+K581</f>
        <v>50</v>
      </c>
      <c r="N581" s="22" t="str">
        <f aca="false">IF(I581&gt;0,"Sí","No")</f>
        <v>Sí</v>
      </c>
      <c r="O581" s="22" t="str">
        <f aca="false">IF(J581&gt;0,"Sí","No")</f>
        <v>No</v>
      </c>
      <c r="P581" s="22" t="str">
        <f aca="false">IF(K581&gt;0,"Sí","No")</f>
        <v>Sí</v>
      </c>
      <c r="Q581" s="22" t="str">
        <f aca="false">IF(OR(I581&gt;0,J581&gt;0),"Sí","No")</f>
        <v>Sí</v>
      </c>
      <c r="R581" s="27" t="n">
        <v>1700</v>
      </c>
      <c r="S581" s="27" t="n">
        <v>2500</v>
      </c>
      <c r="T581" s="27"/>
      <c r="U581" s="27"/>
      <c r="V581" s="27" t="n">
        <v>3300</v>
      </c>
      <c r="W581" s="12" t="n">
        <f aca="false">IF(AND(I581&gt;0,R581&gt;0),(S581-R581)/R581,"")</f>
        <v>0.470588235294118</v>
      </c>
      <c r="X581" s="12" t="str">
        <f aca="false">IF(AND(J581&gt;0,T581&gt;0),(U581-T581)/T581,"")</f>
        <v/>
      </c>
      <c r="Y581" s="12" t="n">
        <f aca="false">IF(AND(K581&gt;0,V581&gt;0),(V581-Resumen!$B$7)/Resumen!$B$7,"")</f>
        <v>0.32</v>
      </c>
      <c r="Z581" s="28" t="n">
        <f aca="false">IF(AND(K581&gt;0,I581&gt;0,V581&gt;0,S581&gt;0),V581-S581,"")</f>
        <v>800</v>
      </c>
      <c r="AA581" s="12" t="n">
        <f aca="false">IF(Z581&lt;&gt;"",Z581/S581,"")</f>
        <v>0.32</v>
      </c>
      <c r="AB581" s="28" t="str">
        <f aca="false">IF(AND(K581&gt;0,J581&gt;0,V581&gt;0,U581&gt;0),V581-U581,"")</f>
        <v/>
      </c>
      <c r="AC581" s="12" t="str">
        <f aca="false">IF(AB581&lt;&gt;"",AB581/U581,"")</f>
        <v/>
      </c>
      <c r="AD581" s="27" t="n">
        <v>20</v>
      </c>
      <c r="AE581" s="27" t="n">
        <v>15</v>
      </c>
      <c r="AF581" s="27" t="n">
        <v>0</v>
      </c>
      <c r="AG581" s="28" t="n">
        <f aca="false">AD581+AE581+AF581</f>
        <v>35</v>
      </c>
      <c r="AH581" s="12" t="n">
        <f aca="false">IF(AG581&gt;0,AD581/AG581,"")</f>
        <v>0.571428571428571</v>
      </c>
      <c r="AI581" s="27" t="n">
        <v>1</v>
      </c>
      <c r="AJ581" s="27" t="n">
        <v>1</v>
      </c>
      <c r="AK581" s="27" t="n">
        <v>0</v>
      </c>
      <c r="AL581" s="22" t="str">
        <f aca="false">IF(OR(AJ581&gt;0,AK581&gt;0),"Sí","No")</f>
        <v>Sí</v>
      </c>
      <c r="AM581" s="6" t="s">
        <v>397</v>
      </c>
      <c r="AN581" s="6"/>
      <c r="AO581" s="12" t="n">
        <f aca="false">IF(M581&gt;0,K581/M581,"")</f>
        <v>0.7</v>
      </c>
      <c r="AP581" s="22" t="str">
        <f aca="false">IF(M581&gt;=Resumen!$B$5,"Alto","Bajo")</f>
        <v>Alto</v>
      </c>
      <c r="AQ581" s="22" t="str">
        <f aca="false">IF(AO581&gt;=Resumen!$B$28,"Alto","Bajo")</f>
        <v>Alto</v>
      </c>
      <c r="AR581" s="22" t="str">
        <f aca="false">AP581&amp;" Potencial / "&amp;AQ581&amp;" Share"</f>
        <v>Alto Potencial / Alto Share</v>
      </c>
      <c r="AS581" s="22" t="str">
        <f aca="false">IF(Q581="Sí",IF(AO581&gt;=Resumen!$B$29,"Alto","Bajo"),"")</f>
        <v>Alto</v>
      </c>
      <c r="AT581" s="22" t="str">
        <f aca="false">IF(AS581&lt;&gt;"",AP581&amp;" Potencial / "&amp;AS581&amp;" Share","")</f>
        <v>Alto Potencial / Alto Share</v>
      </c>
      <c r="AU581" s="22" t="str">
        <f aca="false">IF(AH581="","Sin dato",IF(AH581-AO581&gt;Resumen!$B$6,"Sobre-exhibido",IF(AO581-AH581&gt;Resumen!$B$6,"Sub-exhibido","En línea")))</f>
        <v>Sub-exhibido</v>
      </c>
      <c r="AV581" s="22" t="n">
        <f aca="false">IF(AT581="","",IF(AT581="Alto Potencial / Bajo Share",1,IF(AT581="Alto Potencial / Alto Share",2,IF(AT581="Bajo Potencial / Alto Share",3,4))))</f>
        <v>2</v>
      </c>
      <c r="AW581" s="22" t="str">
        <f aca="false">IF(Q581="No","Sin competencia directa",IF(AV581=1,"1 - Foco Conquista (Alto Pot / Bajo Share)",IF(AV581=2,"2 - Foco Defensa (Alto Pot / Alto Share)",IF(AV581=3,"3 - Monitoreo (Bajo Pot / Alto Share)","4 - Baja Prioridad (Bajo Pot / Bajo Share)"))))</f>
        <v>2 - Foco Defensa (Alto Pot / Alto Share)</v>
      </c>
      <c r="AX581" s="12" t="str">
        <f aca="false">IF(OR(IFERROR(AND(W581&lt;&gt;"",Y581&lt;&gt;"",Y581-W581&gt;Resumen!$B$8),FALSE()),IFERROR(AND(X581&lt;&gt;"",Y581&lt;&gt;"",Y581-X581&gt;Resumen!$B$8),FALSE())),MAX(IF(IFERROR(AND(W581&lt;&gt;"",Y581&lt;&gt;"",Y581-W581&gt;Resumen!$B$8),FALSE()),Y581-W581,0),IF(IFERROR(AND(X581&lt;&gt;"",Y581&lt;&gt;"",Y581-X581&gt;Resumen!$B$8),FALSE()),Y581-X581,0)),"")</f>
        <v/>
      </c>
      <c r="AY581" s="22" t="str">
        <f aca="false">IF(OR(IFERROR(AND(W581&lt;&gt;"",Y581&lt;&gt;"",Y581-W581&gt;Resumen!$B$8),FALSE()),IFERROR(AND(X581&lt;&gt;"",Y581&lt;&gt;"",Y581-X581&gt;Resumen!$B$8),FALSE())),TRIM("Lays tiene mayor markup que "&amp;IF(IFERROR(AND(W581&lt;&gt;"",Y581&lt;&gt;"",Y581-W581&gt;Resumen!$B$8),FALSE()),"Quento ","")&amp;IF(IFERROR(AND(X581&lt;&gt;"",Y581&lt;&gt;"",Y581-X581&gt;Resumen!$B$8),FALSE()),"Julicroc ","")&amp;"en este PDV"),"")</f>
        <v/>
      </c>
      <c r="AZ581" s="22" t="str">
        <f aca="false">IF(COUNTIF('Plan Pehuamar - Lista'!$A$2:$A$167,A581)&gt;0,"Sí","No")</f>
        <v>No</v>
      </c>
      <c r="BA581" s="22" t="str">
        <f aca="false">IF(COUNTIF('Plan Combo 9+1'!$A$2:$A$226,A581)&gt;0,"Sí","No")</f>
        <v>No</v>
      </c>
      <c r="BB581" s="22" t="str">
        <f aca="false">IF(AH581="","No",IF(BA581="Sí",IF((AO581-AH581)&gt;Resumen!$B$6,"Sí","No"),IF((AO581-AH581)&gt;=Resumen!$B$132,"Sí","No")))</f>
        <v>No</v>
      </c>
      <c r="BC581" s="22" t="str">
        <f aca="false">IF(AND(N581="Sí",AL581="Sí",AI581=0),"Sí","No")</f>
        <v>No</v>
      </c>
      <c r="BD581" s="22" t="str">
        <f aca="false">IF(COUNTIF('Plan 9+1 (con Pehuamar)'!$A$2:$A$227,A581)&gt;0,"Sí","No")</f>
        <v>No</v>
      </c>
    </row>
    <row r="582" customFormat="false" ht="15" hidden="false" customHeight="true" outlineLevel="0" collapsed="false">
      <c r="A582" s="6" t="n">
        <v>400430</v>
      </c>
      <c r="B582" s="6" t="n">
        <v>3</v>
      </c>
      <c r="C582" s="6" t="n">
        <v>305</v>
      </c>
      <c r="D582" s="6" t="s">
        <v>398</v>
      </c>
      <c r="E582" s="6" t="s">
        <v>787</v>
      </c>
      <c r="F582" s="6" t="s">
        <v>196</v>
      </c>
      <c r="G582" s="6" t="s">
        <v>129</v>
      </c>
      <c r="H582" s="6" t="s">
        <v>197</v>
      </c>
      <c r="I582" s="27" t="n">
        <v>0</v>
      </c>
      <c r="J582" s="27" t="n">
        <v>0</v>
      </c>
      <c r="K582" s="27" t="n">
        <v>0.4</v>
      </c>
      <c r="L582" s="28" t="n">
        <f aca="false">I582+J582</f>
        <v>0</v>
      </c>
      <c r="M582" s="28" t="n">
        <f aca="false">L582+K582</f>
        <v>0.4</v>
      </c>
      <c r="N582" s="22" t="str">
        <f aca="false">IF(I582&gt;0,"Sí","No")</f>
        <v>No</v>
      </c>
      <c r="O582" s="22" t="str">
        <f aca="false">IF(J582&gt;0,"Sí","No")</f>
        <v>No</v>
      </c>
      <c r="P582" s="22" t="str">
        <f aca="false">IF(K582&gt;0,"Sí","No")</f>
        <v>Sí</v>
      </c>
      <c r="Q582" s="22" t="str">
        <f aca="false">IF(OR(I582&gt;0,J582&gt;0),"Sí","No")</f>
        <v>No</v>
      </c>
      <c r="R582" s="27"/>
      <c r="S582" s="27"/>
      <c r="T582" s="27"/>
      <c r="U582" s="27"/>
      <c r="V582" s="27"/>
      <c r="W582" s="12" t="str">
        <f aca="false">IF(AND(I582&gt;0,R582&gt;0),(S582-R582)/R582,"")</f>
        <v/>
      </c>
      <c r="X582" s="12" t="str">
        <f aca="false">IF(AND(J582&gt;0,T582&gt;0),(U582-T582)/T582,"")</f>
        <v/>
      </c>
      <c r="Y582" s="12" t="str">
        <f aca="false">IF(AND(K582&gt;0,V582&gt;0),(V582-Resumen!$B$7)/Resumen!$B$7,"")</f>
        <v/>
      </c>
      <c r="Z582" s="28" t="str">
        <f aca="false">IF(AND(K582&gt;0,I582&gt;0,V582&gt;0,S582&gt;0),V582-S582,"")</f>
        <v/>
      </c>
      <c r="AA582" s="12" t="str">
        <f aca="false">IF(Z582&lt;&gt;"",Z582/S582,"")</f>
        <v/>
      </c>
      <c r="AB582" s="28" t="str">
        <f aca="false">IF(AND(K582&gt;0,J582&gt;0,V582&gt;0,U582&gt;0),V582-U582,"")</f>
        <v/>
      </c>
      <c r="AC582" s="12" t="str">
        <f aca="false">IF(AB582&lt;&gt;"",AB582/U582,"")</f>
        <v/>
      </c>
      <c r="AD582" s="27" t="n">
        <v>0</v>
      </c>
      <c r="AE582" s="27" t="n">
        <v>0</v>
      </c>
      <c r="AF582" s="27" t="n">
        <v>0</v>
      </c>
      <c r="AG582" s="28" t="n">
        <f aca="false">AD582+AE582+AF582</f>
        <v>0</v>
      </c>
      <c r="AH582" s="12" t="str">
        <f aca="false">IF(AG582&gt;0,AD582/AG582,"")</f>
        <v/>
      </c>
      <c r="AI582" s="27" t="n">
        <v>0</v>
      </c>
      <c r="AJ582" s="27" t="n">
        <v>0</v>
      </c>
      <c r="AK582" s="27" t="n">
        <v>0</v>
      </c>
      <c r="AL582" s="22" t="str">
        <f aca="false">IF(OR(AJ582&gt;0,AK582&gt;0),"Sí","No")</f>
        <v>No</v>
      </c>
      <c r="AM582" s="6"/>
      <c r="AN582" s="6"/>
      <c r="AO582" s="12" t="n">
        <f aca="false">IF(M582&gt;0,K582/M582,"")</f>
        <v>1</v>
      </c>
      <c r="AP582" s="22" t="str">
        <f aca="false">IF(M582&gt;=Resumen!$B$5,"Alto","Bajo")</f>
        <v>Bajo</v>
      </c>
      <c r="AQ582" s="22" t="str">
        <f aca="false">IF(AO582&gt;=Resumen!$B$28,"Alto","Bajo")</f>
        <v>Alto</v>
      </c>
      <c r="AR582" s="22" t="str">
        <f aca="false">AP582&amp;" Potencial / "&amp;AQ582&amp;" Share"</f>
        <v>Bajo Potencial / Alto Share</v>
      </c>
      <c r="AS582" s="22" t="str">
        <f aca="false">IF(Q582="Sí",IF(AO582&gt;=Resumen!$B$29,"Alto","Bajo"),"")</f>
        <v/>
      </c>
      <c r="AT582" s="22" t="str">
        <f aca="false">IF(AS582&lt;&gt;"",AP582&amp;" Potencial / "&amp;AS582&amp;" Share","")</f>
        <v/>
      </c>
      <c r="AU582" s="22" t="str">
        <f aca="false">IF(AH582="","Sin dato",IF(AH582-AO582&gt;Resumen!$B$6,"Sobre-exhibido",IF(AO582-AH582&gt;Resumen!$B$6,"Sub-exhibido","En línea")))</f>
        <v>Sin dato</v>
      </c>
      <c r="AV582" s="22" t="str">
        <f aca="false">IF(AT582="","",IF(AT582="Alto Potencial / Bajo Share",1,IF(AT582="Alto Potencial / Alto Share",2,IF(AT582="Bajo Potencial / Alto Share",3,4))))</f>
        <v/>
      </c>
      <c r="AW582" s="22" t="str">
        <f aca="false">IF(Q582="No","Sin competencia directa",IF(AV582=1,"1 - Foco Conquista (Alto Pot / Bajo Share)",IF(AV582=2,"2 - Foco Defensa (Alto Pot / Alto Share)",IF(AV582=3,"3 - Monitoreo (Bajo Pot / Alto Share)","4 - Baja Prioridad (Bajo Pot / Bajo Share)"))))</f>
        <v>Sin competencia directa</v>
      </c>
      <c r="AX582" s="12" t="str">
        <f aca="false">IF(OR(IFERROR(AND(W582&lt;&gt;"",Y582&lt;&gt;"",Y582-W582&gt;Resumen!$B$8),FALSE()),IFERROR(AND(X582&lt;&gt;"",Y582&lt;&gt;"",Y582-X582&gt;Resumen!$B$8),FALSE())),MAX(IF(IFERROR(AND(W582&lt;&gt;"",Y582&lt;&gt;"",Y582-W582&gt;Resumen!$B$8),FALSE()),Y582-W582,0),IF(IFERROR(AND(X582&lt;&gt;"",Y582&lt;&gt;"",Y582-X582&gt;Resumen!$B$8),FALSE()),Y582-X582,0)),"")</f>
        <v/>
      </c>
      <c r="AY582" s="22" t="str">
        <f aca="false">IF(OR(IFERROR(AND(W582&lt;&gt;"",Y582&lt;&gt;"",Y582-W582&gt;Resumen!$B$8),FALSE()),IFERROR(AND(X582&lt;&gt;"",Y582&lt;&gt;"",Y582-X582&gt;Resumen!$B$8),FALSE())),TRIM("Lays tiene mayor markup que "&amp;IF(IFERROR(AND(W582&lt;&gt;"",Y582&lt;&gt;"",Y582-W582&gt;Resumen!$B$8),FALSE()),"Quento ","")&amp;IF(IFERROR(AND(X582&lt;&gt;"",Y582&lt;&gt;"",Y582-X582&gt;Resumen!$B$8),FALSE()),"Julicroc ","")&amp;"en este PDV"),"")</f>
        <v/>
      </c>
      <c r="AZ582" s="22" t="str">
        <f aca="false">IF(COUNTIF('Plan Pehuamar - Lista'!$A$2:$A$167,A582)&gt;0,"Sí","No")</f>
        <v>No</v>
      </c>
      <c r="BA582" s="22" t="str">
        <f aca="false">IF(COUNTIF('Plan Combo 9+1'!$A$2:$A$226,A582)&gt;0,"Sí","No")</f>
        <v>No</v>
      </c>
      <c r="BB582" s="22" t="str">
        <f aca="false">IF(AH582="","No",IF(BA582="Sí",IF((AO582-AH582)&gt;Resumen!$B$6,"Sí","No"),IF((AO582-AH582)&gt;=Resumen!$B$132,"Sí","No")))</f>
        <v>No</v>
      </c>
      <c r="BC582" s="22" t="str">
        <f aca="false">IF(AND(N582="Sí",AL582="Sí",AI582=0),"Sí","No")</f>
        <v>No</v>
      </c>
      <c r="BD582" s="22" t="str">
        <f aca="false">IF(COUNTIF('Plan 9+1 (con Pehuamar)'!$A$2:$A$227,A582)&gt;0,"Sí","No")</f>
        <v>No</v>
      </c>
    </row>
    <row r="583" customFormat="false" ht="15" hidden="false" customHeight="true" outlineLevel="0" collapsed="false">
      <c r="A583" s="6" t="n">
        <v>400447</v>
      </c>
      <c r="B583" s="6" t="n">
        <v>3</v>
      </c>
      <c r="C583" s="6" t="n">
        <v>305</v>
      </c>
      <c r="D583" s="6" t="s">
        <v>398</v>
      </c>
      <c r="E583" s="6" t="s">
        <v>788</v>
      </c>
      <c r="F583" s="6" t="s">
        <v>196</v>
      </c>
      <c r="G583" s="6" t="s">
        <v>129</v>
      </c>
      <c r="H583" s="6" t="s">
        <v>197</v>
      </c>
      <c r="I583" s="27" t="n">
        <v>0</v>
      </c>
      <c r="J583" s="27" t="n">
        <v>0</v>
      </c>
      <c r="K583" s="27" t="n">
        <v>0.4</v>
      </c>
      <c r="L583" s="28" t="n">
        <f aca="false">I583+J583</f>
        <v>0</v>
      </c>
      <c r="M583" s="28" t="n">
        <f aca="false">L583+K583</f>
        <v>0.4</v>
      </c>
      <c r="N583" s="22" t="str">
        <f aca="false">IF(I583&gt;0,"Sí","No")</f>
        <v>No</v>
      </c>
      <c r="O583" s="22" t="str">
        <f aca="false">IF(J583&gt;0,"Sí","No")</f>
        <v>No</v>
      </c>
      <c r="P583" s="22" t="str">
        <f aca="false">IF(K583&gt;0,"Sí","No")</f>
        <v>Sí</v>
      </c>
      <c r="Q583" s="22" t="str">
        <f aca="false">IF(OR(I583&gt;0,J583&gt;0),"Sí","No")</f>
        <v>No</v>
      </c>
      <c r="R583" s="27"/>
      <c r="S583" s="27"/>
      <c r="T583" s="27"/>
      <c r="U583" s="27"/>
      <c r="V583" s="27"/>
      <c r="W583" s="12" t="str">
        <f aca="false">IF(AND(I583&gt;0,R583&gt;0),(S583-R583)/R583,"")</f>
        <v/>
      </c>
      <c r="X583" s="12" t="str">
        <f aca="false">IF(AND(J583&gt;0,T583&gt;0),(U583-T583)/T583,"")</f>
        <v/>
      </c>
      <c r="Y583" s="12" t="str">
        <f aca="false">IF(AND(K583&gt;0,V583&gt;0),(V583-Resumen!$B$7)/Resumen!$B$7,"")</f>
        <v/>
      </c>
      <c r="Z583" s="28" t="str">
        <f aca="false">IF(AND(K583&gt;0,I583&gt;0,V583&gt;0,S583&gt;0),V583-S583,"")</f>
        <v/>
      </c>
      <c r="AA583" s="12" t="str">
        <f aca="false">IF(Z583&lt;&gt;"",Z583/S583,"")</f>
        <v/>
      </c>
      <c r="AB583" s="28" t="str">
        <f aca="false">IF(AND(K583&gt;0,J583&gt;0,V583&gt;0,U583&gt;0),V583-U583,"")</f>
        <v/>
      </c>
      <c r="AC583" s="12" t="str">
        <f aca="false">IF(AB583&lt;&gt;"",AB583/U583,"")</f>
        <v/>
      </c>
      <c r="AD583" s="27" t="n">
        <v>0</v>
      </c>
      <c r="AE583" s="27" t="n">
        <v>0</v>
      </c>
      <c r="AF583" s="27" t="n">
        <v>0</v>
      </c>
      <c r="AG583" s="28" t="n">
        <f aca="false">AD583+AE583+AF583</f>
        <v>0</v>
      </c>
      <c r="AH583" s="12" t="str">
        <f aca="false">IF(AG583&gt;0,AD583/AG583,"")</f>
        <v/>
      </c>
      <c r="AI583" s="27" t="n">
        <v>0</v>
      </c>
      <c r="AJ583" s="27" t="n">
        <v>0</v>
      </c>
      <c r="AK583" s="27" t="n">
        <v>0</v>
      </c>
      <c r="AL583" s="22" t="str">
        <f aca="false">IF(OR(AJ583&gt;0,AK583&gt;0),"Sí","No")</f>
        <v>No</v>
      </c>
      <c r="AM583" s="6"/>
      <c r="AN583" s="6"/>
      <c r="AO583" s="12" t="n">
        <f aca="false">IF(M583&gt;0,K583/M583,"")</f>
        <v>1</v>
      </c>
      <c r="AP583" s="22" t="str">
        <f aca="false">IF(M583&gt;=Resumen!$B$5,"Alto","Bajo")</f>
        <v>Bajo</v>
      </c>
      <c r="AQ583" s="22" t="str">
        <f aca="false">IF(AO583&gt;=Resumen!$B$28,"Alto","Bajo")</f>
        <v>Alto</v>
      </c>
      <c r="AR583" s="22" t="str">
        <f aca="false">AP583&amp;" Potencial / "&amp;AQ583&amp;" Share"</f>
        <v>Bajo Potencial / Alto Share</v>
      </c>
      <c r="AS583" s="22" t="str">
        <f aca="false">IF(Q583="Sí",IF(AO583&gt;=Resumen!$B$29,"Alto","Bajo"),"")</f>
        <v/>
      </c>
      <c r="AT583" s="22" t="str">
        <f aca="false">IF(AS583&lt;&gt;"",AP583&amp;" Potencial / "&amp;AS583&amp;" Share","")</f>
        <v/>
      </c>
      <c r="AU583" s="22" t="str">
        <f aca="false">IF(AH583="","Sin dato",IF(AH583-AO583&gt;Resumen!$B$6,"Sobre-exhibido",IF(AO583-AH583&gt;Resumen!$B$6,"Sub-exhibido","En línea")))</f>
        <v>Sin dato</v>
      </c>
      <c r="AV583" s="22" t="str">
        <f aca="false">IF(AT583="","",IF(AT583="Alto Potencial / Bajo Share",1,IF(AT583="Alto Potencial / Alto Share",2,IF(AT583="Bajo Potencial / Alto Share",3,4))))</f>
        <v/>
      </c>
      <c r="AW583" s="22" t="str">
        <f aca="false">IF(Q583="No","Sin competencia directa",IF(AV583=1,"1 - Foco Conquista (Alto Pot / Bajo Share)",IF(AV583=2,"2 - Foco Defensa (Alto Pot / Alto Share)",IF(AV583=3,"3 - Monitoreo (Bajo Pot / Alto Share)","4 - Baja Prioridad (Bajo Pot / Bajo Share)"))))</f>
        <v>Sin competencia directa</v>
      </c>
      <c r="AX583" s="12" t="str">
        <f aca="false">IF(OR(IFERROR(AND(W583&lt;&gt;"",Y583&lt;&gt;"",Y583-W583&gt;Resumen!$B$8),FALSE()),IFERROR(AND(X583&lt;&gt;"",Y583&lt;&gt;"",Y583-X583&gt;Resumen!$B$8),FALSE())),MAX(IF(IFERROR(AND(W583&lt;&gt;"",Y583&lt;&gt;"",Y583-W583&gt;Resumen!$B$8),FALSE()),Y583-W583,0),IF(IFERROR(AND(X583&lt;&gt;"",Y583&lt;&gt;"",Y583-X583&gt;Resumen!$B$8),FALSE()),Y583-X583,0)),"")</f>
        <v/>
      </c>
      <c r="AY583" s="22" t="str">
        <f aca="false">IF(OR(IFERROR(AND(W583&lt;&gt;"",Y583&lt;&gt;"",Y583-W583&gt;Resumen!$B$8),FALSE()),IFERROR(AND(X583&lt;&gt;"",Y583&lt;&gt;"",Y583-X583&gt;Resumen!$B$8),FALSE())),TRIM("Lays tiene mayor markup que "&amp;IF(IFERROR(AND(W583&lt;&gt;"",Y583&lt;&gt;"",Y583-W583&gt;Resumen!$B$8),FALSE()),"Quento ","")&amp;IF(IFERROR(AND(X583&lt;&gt;"",Y583&lt;&gt;"",Y583-X583&gt;Resumen!$B$8),FALSE()),"Julicroc ","")&amp;"en este PDV"),"")</f>
        <v/>
      </c>
      <c r="AZ583" s="22" t="str">
        <f aca="false">IF(COUNTIF('Plan Pehuamar - Lista'!$A$2:$A$167,A583)&gt;0,"Sí","No")</f>
        <v>No</v>
      </c>
      <c r="BA583" s="22" t="str">
        <f aca="false">IF(COUNTIF('Plan Combo 9+1'!$A$2:$A$226,A583)&gt;0,"Sí","No")</f>
        <v>No</v>
      </c>
      <c r="BB583" s="22" t="str">
        <f aca="false">IF(AH583="","No",IF(BA583="Sí",IF((AO583-AH583)&gt;Resumen!$B$6,"Sí","No"),IF((AO583-AH583)&gt;=Resumen!$B$132,"Sí","No")))</f>
        <v>No</v>
      </c>
      <c r="BC583" s="22" t="str">
        <f aca="false">IF(AND(N583="Sí",AL583="Sí",AI583=0),"Sí","No")</f>
        <v>No</v>
      </c>
      <c r="BD583" s="22" t="str">
        <f aca="false">IF(COUNTIF('Plan 9+1 (con Pehuamar)'!$A$2:$A$227,A583)&gt;0,"Sí","No")</f>
        <v>No</v>
      </c>
    </row>
    <row r="584" customFormat="false" ht="15" hidden="false" customHeight="true" outlineLevel="0" collapsed="false">
      <c r="A584" s="6" t="n">
        <v>400466</v>
      </c>
      <c r="B584" s="6" t="n">
        <v>3</v>
      </c>
      <c r="C584" s="6" t="n">
        <v>305</v>
      </c>
      <c r="D584" s="6" t="s">
        <v>398</v>
      </c>
      <c r="E584" s="6" t="s">
        <v>789</v>
      </c>
      <c r="F584" s="6" t="s">
        <v>201</v>
      </c>
      <c r="G584" s="6" t="s">
        <v>129</v>
      </c>
      <c r="H584" s="6" t="s">
        <v>197</v>
      </c>
      <c r="I584" s="27" t="n">
        <v>15</v>
      </c>
      <c r="J584" s="27" t="n">
        <v>0</v>
      </c>
      <c r="K584" s="27" t="n">
        <v>55</v>
      </c>
      <c r="L584" s="28" t="n">
        <f aca="false">I584+J584</f>
        <v>15</v>
      </c>
      <c r="M584" s="28" t="n">
        <f aca="false">L584+K584</f>
        <v>70</v>
      </c>
      <c r="N584" s="22" t="str">
        <f aca="false">IF(I584&gt;0,"Sí","No")</f>
        <v>Sí</v>
      </c>
      <c r="O584" s="22" t="str">
        <f aca="false">IF(J584&gt;0,"Sí","No")</f>
        <v>No</v>
      </c>
      <c r="P584" s="22" t="str">
        <f aca="false">IF(K584&gt;0,"Sí","No")</f>
        <v>Sí</v>
      </c>
      <c r="Q584" s="22" t="str">
        <f aca="false">IF(OR(I584&gt;0,J584&gt;0),"Sí","No")</f>
        <v>Sí</v>
      </c>
      <c r="R584" s="27" t="n">
        <v>1700</v>
      </c>
      <c r="S584" s="27" t="n">
        <v>2500</v>
      </c>
      <c r="T584" s="27"/>
      <c r="U584" s="27"/>
      <c r="V584" s="27" t="n">
        <v>3300</v>
      </c>
      <c r="W584" s="12" t="n">
        <f aca="false">IF(AND(I584&gt;0,R584&gt;0),(S584-R584)/R584,"")</f>
        <v>0.470588235294118</v>
      </c>
      <c r="X584" s="12" t="str">
        <f aca="false">IF(AND(J584&gt;0,T584&gt;0),(U584-T584)/T584,"")</f>
        <v/>
      </c>
      <c r="Y584" s="12" t="n">
        <f aca="false">IF(AND(K584&gt;0,V584&gt;0),(V584-Resumen!$B$7)/Resumen!$B$7,"")</f>
        <v>0.32</v>
      </c>
      <c r="Z584" s="28" t="n">
        <f aca="false">IF(AND(K584&gt;0,I584&gt;0,V584&gt;0,S584&gt;0),V584-S584,"")</f>
        <v>800</v>
      </c>
      <c r="AA584" s="12" t="n">
        <f aca="false">IF(Z584&lt;&gt;"",Z584/S584,"")</f>
        <v>0.32</v>
      </c>
      <c r="AB584" s="28" t="str">
        <f aca="false">IF(AND(K584&gt;0,J584&gt;0,V584&gt;0,U584&gt;0),V584-U584,"")</f>
        <v/>
      </c>
      <c r="AC584" s="12" t="str">
        <f aca="false">IF(AB584&lt;&gt;"",AB584/U584,"")</f>
        <v/>
      </c>
      <c r="AD584" s="27" t="n">
        <v>20</v>
      </c>
      <c r="AE584" s="27" t="n">
        <v>10</v>
      </c>
      <c r="AF584" s="27" t="n">
        <v>0</v>
      </c>
      <c r="AG584" s="28" t="n">
        <f aca="false">AD584+AE584+AF584</f>
        <v>30</v>
      </c>
      <c r="AH584" s="12" t="n">
        <f aca="false">IF(AG584&gt;0,AD584/AG584,"")</f>
        <v>0.666666666666667</v>
      </c>
      <c r="AI584" s="27" t="n">
        <v>1</v>
      </c>
      <c r="AJ584" s="27" t="n">
        <v>0</v>
      </c>
      <c r="AK584" s="27" t="n">
        <v>0</v>
      </c>
      <c r="AL584" s="22" t="str">
        <f aca="false">IF(OR(AJ584&gt;0,AK584&gt;0),"Sí","No")</f>
        <v>No</v>
      </c>
      <c r="AM584" s="6" t="s">
        <v>397</v>
      </c>
      <c r="AN584" s="6"/>
      <c r="AO584" s="12" t="n">
        <f aca="false">IF(M584&gt;0,K584/M584,"")</f>
        <v>0.785714285714286</v>
      </c>
      <c r="AP584" s="22" t="str">
        <f aca="false">IF(M584&gt;=Resumen!$B$5,"Alto","Bajo")</f>
        <v>Alto</v>
      </c>
      <c r="AQ584" s="22" t="str">
        <f aca="false">IF(AO584&gt;=Resumen!$B$28,"Alto","Bajo")</f>
        <v>Alto</v>
      </c>
      <c r="AR584" s="22" t="str">
        <f aca="false">AP584&amp;" Potencial / "&amp;AQ584&amp;" Share"</f>
        <v>Alto Potencial / Alto Share</v>
      </c>
      <c r="AS584" s="22" t="str">
        <f aca="false">IF(Q584="Sí",IF(AO584&gt;=Resumen!$B$29,"Alto","Bajo"),"")</f>
        <v>Alto</v>
      </c>
      <c r="AT584" s="22" t="str">
        <f aca="false">IF(AS584&lt;&gt;"",AP584&amp;" Potencial / "&amp;AS584&amp;" Share","")</f>
        <v>Alto Potencial / Alto Share</v>
      </c>
      <c r="AU584" s="22" t="str">
        <f aca="false">IF(AH584="","Sin dato",IF(AH584-AO584&gt;Resumen!$B$6,"Sobre-exhibido",IF(AO584-AH584&gt;Resumen!$B$6,"Sub-exhibido","En línea")))</f>
        <v>Sub-exhibido</v>
      </c>
      <c r="AV584" s="22" t="n">
        <f aca="false">IF(AT584="","",IF(AT584="Alto Potencial / Bajo Share",1,IF(AT584="Alto Potencial / Alto Share",2,IF(AT584="Bajo Potencial / Alto Share",3,4))))</f>
        <v>2</v>
      </c>
      <c r="AW584" s="22" t="str">
        <f aca="false">IF(Q584="No","Sin competencia directa",IF(AV584=1,"1 - Foco Conquista (Alto Pot / Bajo Share)",IF(AV584=2,"2 - Foco Defensa (Alto Pot / Alto Share)",IF(AV584=3,"3 - Monitoreo (Bajo Pot / Alto Share)","4 - Baja Prioridad (Bajo Pot / Bajo Share)"))))</f>
        <v>2 - Foco Defensa (Alto Pot / Alto Share)</v>
      </c>
      <c r="AX584" s="12" t="str">
        <f aca="false">IF(OR(IFERROR(AND(W584&lt;&gt;"",Y584&lt;&gt;"",Y584-W584&gt;Resumen!$B$8),FALSE()),IFERROR(AND(X584&lt;&gt;"",Y584&lt;&gt;"",Y584-X584&gt;Resumen!$B$8),FALSE())),MAX(IF(IFERROR(AND(W584&lt;&gt;"",Y584&lt;&gt;"",Y584-W584&gt;Resumen!$B$8),FALSE()),Y584-W584,0),IF(IFERROR(AND(X584&lt;&gt;"",Y584&lt;&gt;"",Y584-X584&gt;Resumen!$B$8),FALSE()),Y584-X584,0)),"")</f>
        <v/>
      </c>
      <c r="AY584" s="22" t="str">
        <f aca="false">IF(OR(IFERROR(AND(W584&lt;&gt;"",Y584&lt;&gt;"",Y584-W584&gt;Resumen!$B$8),FALSE()),IFERROR(AND(X584&lt;&gt;"",Y584&lt;&gt;"",Y584-X584&gt;Resumen!$B$8),FALSE())),TRIM("Lays tiene mayor markup que "&amp;IF(IFERROR(AND(W584&lt;&gt;"",Y584&lt;&gt;"",Y584-W584&gt;Resumen!$B$8),FALSE()),"Quento ","")&amp;IF(IFERROR(AND(X584&lt;&gt;"",Y584&lt;&gt;"",Y584-X584&gt;Resumen!$B$8),FALSE()),"Julicroc ","")&amp;"en este PDV"),"")</f>
        <v/>
      </c>
      <c r="AZ584" s="22" t="str">
        <f aca="false">IF(COUNTIF('Plan Pehuamar - Lista'!$A$2:$A$167,A584)&gt;0,"Sí","No")</f>
        <v>No</v>
      </c>
      <c r="BA584" s="22" t="str">
        <f aca="false">IF(COUNTIF('Plan Combo 9+1'!$A$2:$A$226,A584)&gt;0,"Sí","No")</f>
        <v>No</v>
      </c>
      <c r="BB584" s="22" t="str">
        <f aca="false">IF(AH584="","No",IF(BA584="Sí",IF((AO584-AH584)&gt;Resumen!$B$6,"Sí","No"),IF((AO584-AH584)&gt;=Resumen!$B$132,"Sí","No")))</f>
        <v>No</v>
      </c>
      <c r="BC584" s="22" t="str">
        <f aca="false">IF(AND(N584="Sí",AL584="Sí",AI584=0),"Sí","No")</f>
        <v>No</v>
      </c>
      <c r="BD584" s="22" t="str">
        <f aca="false">IF(COUNTIF('Plan 9+1 (con Pehuamar)'!$A$2:$A$227,A584)&gt;0,"Sí","No")</f>
        <v>No</v>
      </c>
    </row>
    <row r="585" customFormat="false" ht="15" hidden="false" customHeight="true" outlineLevel="0" collapsed="false">
      <c r="A585" s="6" t="n">
        <v>400486</v>
      </c>
      <c r="B585" s="6" t="n">
        <v>3</v>
      </c>
      <c r="C585" s="6" t="n">
        <v>305</v>
      </c>
      <c r="D585" s="6" t="s">
        <v>398</v>
      </c>
      <c r="E585" s="6" t="s">
        <v>790</v>
      </c>
      <c r="F585" s="6" t="s">
        <v>196</v>
      </c>
      <c r="G585" s="6" t="s">
        <v>129</v>
      </c>
      <c r="H585" s="6" t="s">
        <v>197</v>
      </c>
      <c r="I585" s="27" t="n">
        <v>15</v>
      </c>
      <c r="J585" s="27" t="n">
        <v>0</v>
      </c>
      <c r="K585" s="27" t="n">
        <v>56</v>
      </c>
      <c r="L585" s="28" t="n">
        <f aca="false">I585+J585</f>
        <v>15</v>
      </c>
      <c r="M585" s="28" t="n">
        <f aca="false">L585+K585</f>
        <v>71</v>
      </c>
      <c r="N585" s="22" t="str">
        <f aca="false">IF(I585&gt;0,"Sí","No")</f>
        <v>Sí</v>
      </c>
      <c r="O585" s="22" t="str">
        <f aca="false">IF(J585&gt;0,"Sí","No")</f>
        <v>No</v>
      </c>
      <c r="P585" s="22" t="str">
        <f aca="false">IF(K585&gt;0,"Sí","No")</f>
        <v>Sí</v>
      </c>
      <c r="Q585" s="22" t="str">
        <f aca="false">IF(OR(I585&gt;0,J585&gt;0),"Sí","No")</f>
        <v>Sí</v>
      </c>
      <c r="R585" s="27" t="n">
        <v>1700</v>
      </c>
      <c r="S585" s="27" t="n">
        <v>2500</v>
      </c>
      <c r="T585" s="27"/>
      <c r="U585" s="27"/>
      <c r="V585" s="27" t="n">
        <v>3500</v>
      </c>
      <c r="W585" s="12" t="n">
        <f aca="false">IF(AND(I585&gt;0,R585&gt;0),(S585-R585)/R585,"")</f>
        <v>0.470588235294118</v>
      </c>
      <c r="X585" s="12" t="str">
        <f aca="false">IF(AND(J585&gt;0,T585&gt;0),(U585-T585)/T585,"")</f>
        <v/>
      </c>
      <c r="Y585" s="12" t="n">
        <f aca="false">IF(AND(K585&gt;0,V585&gt;0),(V585-Resumen!$B$7)/Resumen!$B$7,"")</f>
        <v>0.4</v>
      </c>
      <c r="Z585" s="28" t="n">
        <f aca="false">IF(AND(K585&gt;0,I585&gt;0,V585&gt;0,S585&gt;0),V585-S585,"")</f>
        <v>1000</v>
      </c>
      <c r="AA585" s="12" t="n">
        <f aca="false">IF(Z585&lt;&gt;"",Z585/S585,"")</f>
        <v>0.4</v>
      </c>
      <c r="AB585" s="28" t="str">
        <f aca="false">IF(AND(K585&gt;0,J585&gt;0,V585&gt;0,U585&gt;0),V585-U585,"")</f>
        <v/>
      </c>
      <c r="AC585" s="12" t="str">
        <f aca="false">IF(AB585&lt;&gt;"",AB585/U585,"")</f>
        <v/>
      </c>
      <c r="AD585" s="27" t="n">
        <v>5</v>
      </c>
      <c r="AE585" s="27" t="n">
        <v>15</v>
      </c>
      <c r="AF585" s="27" t="n">
        <v>0</v>
      </c>
      <c r="AG585" s="28" t="n">
        <f aca="false">AD585+AE585+AF585</f>
        <v>20</v>
      </c>
      <c r="AH585" s="12" t="n">
        <f aca="false">IF(AG585&gt;0,AD585/AG585,"")</f>
        <v>0.25</v>
      </c>
      <c r="AI585" s="27" t="n">
        <v>1</v>
      </c>
      <c r="AJ585" s="27" t="n">
        <v>0</v>
      </c>
      <c r="AK585" s="27" t="n">
        <v>0</v>
      </c>
      <c r="AL585" s="22" t="str">
        <f aca="false">IF(OR(AJ585&gt;0,AK585&gt;0),"Sí","No")</f>
        <v>No</v>
      </c>
      <c r="AM585" s="6" t="s">
        <v>397</v>
      </c>
      <c r="AN585" s="6"/>
      <c r="AO585" s="12" t="n">
        <f aca="false">IF(M585&gt;0,K585/M585,"")</f>
        <v>0.788732394366197</v>
      </c>
      <c r="AP585" s="22" t="str">
        <f aca="false">IF(M585&gt;=Resumen!$B$5,"Alto","Bajo")</f>
        <v>Alto</v>
      </c>
      <c r="AQ585" s="22" t="str">
        <f aca="false">IF(AO585&gt;=Resumen!$B$28,"Alto","Bajo")</f>
        <v>Alto</v>
      </c>
      <c r="AR585" s="22" t="str">
        <f aca="false">AP585&amp;" Potencial / "&amp;AQ585&amp;" Share"</f>
        <v>Alto Potencial / Alto Share</v>
      </c>
      <c r="AS585" s="22" t="str">
        <f aca="false">IF(Q585="Sí",IF(AO585&gt;=Resumen!$B$29,"Alto","Bajo"),"")</f>
        <v>Alto</v>
      </c>
      <c r="AT585" s="22" t="str">
        <f aca="false">IF(AS585&lt;&gt;"",AP585&amp;" Potencial / "&amp;AS585&amp;" Share","")</f>
        <v>Alto Potencial / Alto Share</v>
      </c>
      <c r="AU585" s="22" t="str">
        <f aca="false">IF(AH585="","Sin dato",IF(AH585-AO585&gt;Resumen!$B$6,"Sobre-exhibido",IF(AO585-AH585&gt;Resumen!$B$6,"Sub-exhibido","En línea")))</f>
        <v>Sub-exhibido</v>
      </c>
      <c r="AV585" s="22" t="n">
        <f aca="false">IF(AT585="","",IF(AT585="Alto Potencial / Bajo Share",1,IF(AT585="Alto Potencial / Alto Share",2,IF(AT585="Bajo Potencial / Alto Share",3,4))))</f>
        <v>2</v>
      </c>
      <c r="AW585" s="22" t="str">
        <f aca="false">IF(Q585="No","Sin competencia directa",IF(AV585=1,"1 - Foco Conquista (Alto Pot / Bajo Share)",IF(AV585=2,"2 - Foco Defensa (Alto Pot / Alto Share)",IF(AV585=3,"3 - Monitoreo (Bajo Pot / Alto Share)","4 - Baja Prioridad (Bajo Pot / Bajo Share)"))))</f>
        <v>2 - Foco Defensa (Alto Pot / Alto Share)</v>
      </c>
      <c r="AX585" s="12" t="str">
        <f aca="false">IF(OR(IFERROR(AND(W585&lt;&gt;"",Y585&lt;&gt;"",Y585-W585&gt;Resumen!$B$8),FALSE()),IFERROR(AND(X585&lt;&gt;"",Y585&lt;&gt;"",Y585-X585&gt;Resumen!$B$8),FALSE())),MAX(IF(IFERROR(AND(W585&lt;&gt;"",Y585&lt;&gt;"",Y585-W585&gt;Resumen!$B$8),FALSE()),Y585-W585,0),IF(IFERROR(AND(X585&lt;&gt;"",Y585&lt;&gt;"",Y585-X585&gt;Resumen!$B$8),FALSE()),Y585-X585,0)),"")</f>
        <v/>
      </c>
      <c r="AY585" s="22" t="str">
        <f aca="false">IF(OR(IFERROR(AND(W585&lt;&gt;"",Y585&lt;&gt;"",Y585-W585&gt;Resumen!$B$8),FALSE()),IFERROR(AND(X585&lt;&gt;"",Y585&lt;&gt;"",Y585-X585&gt;Resumen!$B$8),FALSE())),TRIM("Lays tiene mayor markup que "&amp;IF(IFERROR(AND(W585&lt;&gt;"",Y585&lt;&gt;"",Y585-W585&gt;Resumen!$B$8),FALSE()),"Quento ","")&amp;IF(IFERROR(AND(X585&lt;&gt;"",Y585&lt;&gt;"",Y585-X585&gt;Resumen!$B$8),FALSE()),"Julicroc ","")&amp;"en este PDV"),"")</f>
        <v/>
      </c>
      <c r="AZ585" s="22" t="str">
        <f aca="false">IF(COUNTIF('Plan Pehuamar - Lista'!$A$2:$A$167,A585)&gt;0,"Sí","No")</f>
        <v>No</v>
      </c>
      <c r="BA585" s="22" t="str">
        <f aca="false">IF(COUNTIF('Plan Combo 9+1'!$A$2:$A$226,A585)&gt;0,"Sí","No")</f>
        <v>No</v>
      </c>
      <c r="BB585" s="22" t="str">
        <f aca="false">IF(AH585="","No",IF(BA585="Sí",IF((AO585-AH585)&gt;Resumen!$B$6,"Sí","No"),IF((AO585-AH585)&gt;=Resumen!$B$132,"Sí","No")))</f>
        <v>Sí</v>
      </c>
      <c r="BC585" s="22" t="str">
        <f aca="false">IF(AND(N585="Sí",AL585="Sí",AI585=0),"Sí","No")</f>
        <v>No</v>
      </c>
      <c r="BD585" s="22" t="str">
        <f aca="false">IF(COUNTIF('Plan 9+1 (con Pehuamar)'!$A$2:$A$227,A585)&gt;0,"Sí","No")</f>
        <v>No</v>
      </c>
    </row>
    <row r="586" customFormat="false" ht="15" hidden="false" customHeight="true" outlineLevel="0" collapsed="false">
      <c r="A586" s="6" t="n">
        <v>400491</v>
      </c>
      <c r="B586" s="6" t="n">
        <v>3</v>
      </c>
      <c r="C586" s="6" t="n">
        <v>305</v>
      </c>
      <c r="D586" s="6" t="s">
        <v>398</v>
      </c>
      <c r="E586" s="6" t="s">
        <v>791</v>
      </c>
      <c r="F586" s="6" t="s">
        <v>201</v>
      </c>
      <c r="G586" s="6" t="s">
        <v>129</v>
      </c>
      <c r="H586" s="6" t="s">
        <v>197</v>
      </c>
      <c r="I586" s="27" t="n">
        <v>30</v>
      </c>
      <c r="J586" s="27" t="n">
        <v>0</v>
      </c>
      <c r="K586" s="27" t="n">
        <v>55</v>
      </c>
      <c r="L586" s="28" t="n">
        <f aca="false">I586+J586</f>
        <v>30</v>
      </c>
      <c r="M586" s="28" t="n">
        <f aca="false">L586+K586</f>
        <v>85</v>
      </c>
      <c r="N586" s="22" t="str">
        <f aca="false">IF(I586&gt;0,"Sí","No")</f>
        <v>Sí</v>
      </c>
      <c r="O586" s="22" t="str">
        <f aca="false">IF(J586&gt;0,"Sí","No")</f>
        <v>No</v>
      </c>
      <c r="P586" s="22" t="str">
        <f aca="false">IF(K586&gt;0,"Sí","No")</f>
        <v>Sí</v>
      </c>
      <c r="Q586" s="22" t="str">
        <f aca="false">IF(OR(I586&gt;0,J586&gt;0),"Sí","No")</f>
        <v>Sí</v>
      </c>
      <c r="R586" s="27" t="n">
        <v>1700</v>
      </c>
      <c r="S586" s="27" t="n">
        <v>2000</v>
      </c>
      <c r="T586" s="27"/>
      <c r="U586" s="27"/>
      <c r="V586" s="27" t="n">
        <v>3500</v>
      </c>
      <c r="W586" s="12" t="n">
        <f aca="false">IF(AND(I586&gt;0,R586&gt;0),(S586-R586)/R586,"")</f>
        <v>0.176470588235294</v>
      </c>
      <c r="X586" s="12" t="str">
        <f aca="false">IF(AND(J586&gt;0,T586&gt;0),(U586-T586)/T586,"")</f>
        <v/>
      </c>
      <c r="Y586" s="12" t="n">
        <f aca="false">IF(AND(K586&gt;0,V586&gt;0),(V586-Resumen!$B$7)/Resumen!$B$7,"")</f>
        <v>0.4</v>
      </c>
      <c r="Z586" s="28" t="n">
        <f aca="false">IF(AND(K586&gt;0,I586&gt;0,V586&gt;0,S586&gt;0),V586-S586,"")</f>
        <v>1500</v>
      </c>
      <c r="AA586" s="12" t="n">
        <f aca="false">IF(Z586&lt;&gt;"",Z586/S586,"")</f>
        <v>0.75</v>
      </c>
      <c r="AB586" s="28" t="str">
        <f aca="false">IF(AND(K586&gt;0,J586&gt;0,V586&gt;0,U586&gt;0),V586-U586,"")</f>
        <v/>
      </c>
      <c r="AC586" s="12" t="str">
        <f aca="false">IF(AB586&lt;&gt;"",AB586/U586,"")</f>
        <v/>
      </c>
      <c r="AD586" s="27" t="n">
        <v>5</v>
      </c>
      <c r="AE586" s="27" t="n">
        <v>15</v>
      </c>
      <c r="AF586" s="27" t="n">
        <v>10</v>
      </c>
      <c r="AG586" s="28" t="n">
        <f aca="false">AD586+AE586+AF586</f>
        <v>30</v>
      </c>
      <c r="AH586" s="12" t="n">
        <f aca="false">IF(AG586&gt;0,AD586/AG586,"")</f>
        <v>0.166666666666667</v>
      </c>
      <c r="AI586" s="27" t="n">
        <v>1</v>
      </c>
      <c r="AJ586" s="27" t="n">
        <v>1</v>
      </c>
      <c r="AK586" s="27" t="n">
        <v>0</v>
      </c>
      <c r="AL586" s="22" t="str">
        <f aca="false">IF(OR(AJ586&gt;0,AK586&gt;0),"Sí","No")</f>
        <v>Sí</v>
      </c>
      <c r="AM586" s="6" t="s">
        <v>397</v>
      </c>
      <c r="AN586" s="6"/>
      <c r="AO586" s="12" t="n">
        <f aca="false">IF(M586&gt;0,K586/M586,"")</f>
        <v>0.647058823529412</v>
      </c>
      <c r="AP586" s="22" t="str">
        <f aca="false">IF(M586&gt;=Resumen!$B$5,"Alto","Bajo")</f>
        <v>Alto</v>
      </c>
      <c r="AQ586" s="22" t="str">
        <f aca="false">IF(AO586&gt;=Resumen!$B$28,"Alto","Bajo")</f>
        <v>Alto</v>
      </c>
      <c r="AR586" s="22" t="str">
        <f aca="false">AP586&amp;" Potencial / "&amp;AQ586&amp;" Share"</f>
        <v>Alto Potencial / Alto Share</v>
      </c>
      <c r="AS586" s="22" t="str">
        <f aca="false">IF(Q586="Sí",IF(AO586&gt;=Resumen!$B$29,"Alto","Bajo"),"")</f>
        <v>Alto</v>
      </c>
      <c r="AT586" s="22" t="str">
        <f aca="false">IF(AS586&lt;&gt;"",AP586&amp;" Potencial / "&amp;AS586&amp;" Share","")</f>
        <v>Alto Potencial / Alto Share</v>
      </c>
      <c r="AU586" s="22" t="str">
        <f aca="false">IF(AH586="","Sin dato",IF(AH586-AO586&gt;Resumen!$B$6,"Sobre-exhibido",IF(AO586-AH586&gt;Resumen!$B$6,"Sub-exhibido","En línea")))</f>
        <v>Sub-exhibido</v>
      </c>
      <c r="AV586" s="22" t="n">
        <f aca="false">IF(AT586="","",IF(AT586="Alto Potencial / Bajo Share",1,IF(AT586="Alto Potencial / Alto Share",2,IF(AT586="Bajo Potencial / Alto Share",3,4))))</f>
        <v>2</v>
      </c>
      <c r="AW586" s="22" t="str">
        <f aca="false">IF(Q586="No","Sin competencia directa",IF(AV586=1,"1 - Foco Conquista (Alto Pot / Bajo Share)",IF(AV586=2,"2 - Foco Defensa (Alto Pot / Alto Share)",IF(AV586=3,"3 - Monitoreo (Bajo Pot / Alto Share)","4 - Baja Prioridad (Bajo Pot / Bajo Share)"))))</f>
        <v>2 - Foco Defensa (Alto Pot / Alto Share)</v>
      </c>
      <c r="AX586" s="12" t="n">
        <f aca="false">IF(OR(IFERROR(AND(W586&lt;&gt;"",Y586&lt;&gt;"",Y586-W586&gt;Resumen!$B$8),FALSE()),IFERROR(AND(X586&lt;&gt;"",Y586&lt;&gt;"",Y586-X586&gt;Resumen!$B$8),FALSE())),MAX(IF(IFERROR(AND(W586&lt;&gt;"",Y586&lt;&gt;"",Y586-W586&gt;Resumen!$B$8),FALSE()),Y586-W586,0),IF(IFERROR(AND(X586&lt;&gt;"",Y586&lt;&gt;"",Y586-X586&gt;Resumen!$B$8),FALSE()),Y586-X586,0)),"")</f>
        <v>0.223529411764706</v>
      </c>
      <c r="AY586" s="22" t="str">
        <f aca="false">IF(OR(IFERROR(AND(W586&lt;&gt;"",Y586&lt;&gt;"",Y586-W586&gt;Resumen!$B$8),FALSE()),IFERROR(AND(X586&lt;&gt;"",Y586&lt;&gt;"",Y586-X586&gt;Resumen!$B$8),FALSE())),TRIM("Lays tiene mayor markup que "&amp;IF(IFERROR(AND(W586&lt;&gt;"",Y586&lt;&gt;"",Y586-W586&gt;Resumen!$B$8),FALSE()),"Quento ","")&amp;IF(IFERROR(AND(X586&lt;&gt;"",Y586&lt;&gt;"",Y586-X586&gt;Resumen!$B$8),FALSE()),"Julicroc ","")&amp;"en este PDV"),"")</f>
        <v>Lays tiene mayor markup que Quento en este PDV</v>
      </c>
      <c r="AZ586" s="22" t="str">
        <f aca="false">IF(COUNTIF('Plan Pehuamar - Lista'!$A$2:$A$167,A586)&gt;0,"Sí","No")</f>
        <v>No</v>
      </c>
      <c r="BA586" s="22" t="str">
        <f aca="false">IF(COUNTIF('Plan Combo 9+1'!$A$2:$A$226,A586)&gt;0,"Sí","No")</f>
        <v>No</v>
      </c>
      <c r="BB586" s="22" t="str">
        <f aca="false">IF(AH586="","No",IF(BA586="Sí",IF((AO586-AH586)&gt;Resumen!$B$6,"Sí","No"),IF((AO586-AH586)&gt;=Resumen!$B$132,"Sí","No")))</f>
        <v>Sí</v>
      </c>
      <c r="BC586" s="22" t="str">
        <f aca="false">IF(AND(N586="Sí",AL586="Sí",AI586=0),"Sí","No")</f>
        <v>No</v>
      </c>
      <c r="BD586" s="22" t="str">
        <f aca="false">IF(COUNTIF('Plan 9+1 (con Pehuamar)'!$A$2:$A$227,A586)&gt;0,"Sí","No")</f>
        <v>No</v>
      </c>
    </row>
    <row r="587" customFormat="false" ht="15" hidden="false" customHeight="true" outlineLevel="0" collapsed="false">
      <c r="A587" s="6" t="n">
        <v>400514</v>
      </c>
      <c r="B587" s="6" t="n">
        <v>3</v>
      </c>
      <c r="C587" s="6" t="n">
        <v>305</v>
      </c>
      <c r="D587" s="6" t="s">
        <v>398</v>
      </c>
      <c r="E587" s="6" t="s">
        <v>792</v>
      </c>
      <c r="F587" s="6" t="s">
        <v>291</v>
      </c>
      <c r="G587" s="6" t="s">
        <v>129</v>
      </c>
      <c r="H587" s="6" t="s">
        <v>197</v>
      </c>
      <c r="I587" s="27" t="n">
        <v>25</v>
      </c>
      <c r="J587" s="27" t="n">
        <v>15</v>
      </c>
      <c r="K587" s="27" t="n">
        <v>50</v>
      </c>
      <c r="L587" s="28" t="n">
        <f aca="false">I587+J587</f>
        <v>40</v>
      </c>
      <c r="M587" s="28" t="n">
        <f aca="false">L587+K587</f>
        <v>90</v>
      </c>
      <c r="N587" s="22" t="str">
        <f aca="false">IF(I587&gt;0,"Sí","No")</f>
        <v>Sí</v>
      </c>
      <c r="O587" s="22" t="str">
        <f aca="false">IF(J587&gt;0,"Sí","No")</f>
        <v>Sí</v>
      </c>
      <c r="P587" s="22" t="str">
        <f aca="false">IF(K587&gt;0,"Sí","No")</f>
        <v>Sí</v>
      </c>
      <c r="Q587" s="22" t="str">
        <f aca="false">IF(OR(I587&gt;0,J587&gt;0),"Sí","No")</f>
        <v>Sí</v>
      </c>
      <c r="R587" s="27" t="n">
        <v>1700</v>
      </c>
      <c r="S587" s="27" t="n">
        <v>2500</v>
      </c>
      <c r="T587" s="27" t="n">
        <v>1200</v>
      </c>
      <c r="U587" s="27" t="n">
        <v>2200</v>
      </c>
      <c r="V587" s="27" t="n">
        <v>3500</v>
      </c>
      <c r="W587" s="12" t="n">
        <f aca="false">IF(AND(I587&gt;0,R587&gt;0),(S587-R587)/R587,"")</f>
        <v>0.470588235294118</v>
      </c>
      <c r="X587" s="12" t="n">
        <f aca="false">IF(AND(J587&gt;0,T587&gt;0),(U587-T587)/T587,"")</f>
        <v>0.833333333333333</v>
      </c>
      <c r="Y587" s="12" t="n">
        <f aca="false">IF(AND(K587&gt;0,V587&gt;0),(V587-Resumen!$B$7)/Resumen!$B$7,"")</f>
        <v>0.4</v>
      </c>
      <c r="Z587" s="28" t="n">
        <f aca="false">IF(AND(K587&gt;0,I587&gt;0,V587&gt;0,S587&gt;0),V587-S587,"")</f>
        <v>1000</v>
      </c>
      <c r="AA587" s="12" t="n">
        <f aca="false">IF(Z587&lt;&gt;"",Z587/S587,"")</f>
        <v>0.4</v>
      </c>
      <c r="AB587" s="28" t="n">
        <f aca="false">IF(AND(K587&gt;0,J587&gt;0,V587&gt;0,U587&gt;0),V587-U587,"")</f>
        <v>1300</v>
      </c>
      <c r="AC587" s="12" t="n">
        <f aca="false">IF(AB587&lt;&gt;"",AB587/U587,"")</f>
        <v>0.590909090909091</v>
      </c>
      <c r="AD587" s="27" t="n">
        <v>5</v>
      </c>
      <c r="AE587" s="27" t="n">
        <v>15</v>
      </c>
      <c r="AF587" s="27" t="n">
        <v>10</v>
      </c>
      <c r="AG587" s="28" t="n">
        <f aca="false">AD587+AE587+AF587</f>
        <v>30</v>
      </c>
      <c r="AH587" s="12" t="n">
        <f aca="false">IF(AG587&gt;0,AD587/AG587,"")</f>
        <v>0.166666666666667</v>
      </c>
      <c r="AI587" s="27" t="n">
        <v>1</v>
      </c>
      <c r="AJ587" s="27" t="n">
        <v>0</v>
      </c>
      <c r="AK587" s="27" t="n">
        <v>1</v>
      </c>
      <c r="AL587" s="22" t="str">
        <f aca="false">IF(OR(AJ587&gt;0,AK587&gt;0),"Sí","No")</f>
        <v>Sí</v>
      </c>
      <c r="AM587" s="6" t="s">
        <v>397</v>
      </c>
      <c r="AN587" s="6" t="s">
        <v>397</v>
      </c>
      <c r="AO587" s="12" t="n">
        <f aca="false">IF(M587&gt;0,K587/M587,"")</f>
        <v>0.555555555555556</v>
      </c>
      <c r="AP587" s="22" t="str">
        <f aca="false">IF(M587&gt;=Resumen!$B$5,"Alto","Bajo")</f>
        <v>Alto</v>
      </c>
      <c r="AQ587" s="22" t="str">
        <f aca="false">IF(AO587&gt;=Resumen!$B$28,"Alto","Bajo")</f>
        <v>Alto</v>
      </c>
      <c r="AR587" s="22" t="str">
        <f aca="false">AP587&amp;" Potencial / "&amp;AQ587&amp;" Share"</f>
        <v>Alto Potencial / Alto Share</v>
      </c>
      <c r="AS587" s="22" t="str">
        <f aca="false">IF(Q587="Sí",IF(AO587&gt;=Resumen!$B$29,"Alto","Bajo"),"")</f>
        <v>Alto</v>
      </c>
      <c r="AT587" s="22" t="str">
        <f aca="false">IF(AS587&lt;&gt;"",AP587&amp;" Potencial / "&amp;AS587&amp;" Share","")</f>
        <v>Alto Potencial / Alto Share</v>
      </c>
      <c r="AU587" s="22" t="str">
        <f aca="false">IF(AH587="","Sin dato",IF(AH587-AO587&gt;Resumen!$B$6,"Sobre-exhibido",IF(AO587-AH587&gt;Resumen!$B$6,"Sub-exhibido","En línea")))</f>
        <v>Sub-exhibido</v>
      </c>
      <c r="AV587" s="22" t="n">
        <f aca="false">IF(AT587="","",IF(AT587="Alto Potencial / Bajo Share",1,IF(AT587="Alto Potencial / Alto Share",2,IF(AT587="Bajo Potencial / Alto Share",3,4))))</f>
        <v>2</v>
      </c>
      <c r="AW587" s="22" t="str">
        <f aca="false">IF(Q587="No","Sin competencia directa",IF(AV587=1,"1 - Foco Conquista (Alto Pot / Bajo Share)",IF(AV587=2,"2 - Foco Defensa (Alto Pot / Alto Share)",IF(AV587=3,"3 - Monitoreo (Bajo Pot / Alto Share)","4 - Baja Prioridad (Bajo Pot / Bajo Share)"))))</f>
        <v>2 - Foco Defensa (Alto Pot / Alto Share)</v>
      </c>
      <c r="AX587" s="12" t="str">
        <f aca="false">IF(OR(IFERROR(AND(W587&lt;&gt;"",Y587&lt;&gt;"",Y587-W587&gt;Resumen!$B$8),FALSE()),IFERROR(AND(X587&lt;&gt;"",Y587&lt;&gt;"",Y587-X587&gt;Resumen!$B$8),FALSE())),MAX(IF(IFERROR(AND(W587&lt;&gt;"",Y587&lt;&gt;"",Y587-W587&gt;Resumen!$B$8),FALSE()),Y587-W587,0),IF(IFERROR(AND(X587&lt;&gt;"",Y587&lt;&gt;"",Y587-X587&gt;Resumen!$B$8),FALSE()),Y587-X587,0)),"")</f>
        <v/>
      </c>
      <c r="AY587" s="22" t="str">
        <f aca="false">IF(OR(IFERROR(AND(W587&lt;&gt;"",Y587&lt;&gt;"",Y587-W587&gt;Resumen!$B$8),FALSE()),IFERROR(AND(X587&lt;&gt;"",Y587&lt;&gt;"",Y587-X587&gt;Resumen!$B$8),FALSE())),TRIM("Lays tiene mayor markup que "&amp;IF(IFERROR(AND(W587&lt;&gt;"",Y587&lt;&gt;"",Y587-W587&gt;Resumen!$B$8),FALSE()),"Quento ","")&amp;IF(IFERROR(AND(X587&lt;&gt;"",Y587&lt;&gt;"",Y587-X587&gt;Resumen!$B$8),FALSE()),"Julicroc ","")&amp;"en este PDV"),"")</f>
        <v/>
      </c>
      <c r="AZ587" s="22" t="str">
        <f aca="false">IF(COUNTIF('Plan Pehuamar - Lista'!$A$2:$A$167,A587)&gt;0,"Sí","No")</f>
        <v>No</v>
      </c>
      <c r="BA587" s="22" t="str">
        <f aca="false">IF(COUNTIF('Plan Combo 9+1'!$A$2:$A$226,A587)&gt;0,"Sí","No")</f>
        <v>No</v>
      </c>
      <c r="BB587" s="22" t="str">
        <f aca="false">IF(AH587="","No",IF(BA587="Sí",IF((AO587-AH587)&gt;Resumen!$B$6,"Sí","No"),IF((AO587-AH587)&gt;=Resumen!$B$132,"Sí","No")))</f>
        <v>Sí</v>
      </c>
      <c r="BC587" s="22" t="str">
        <f aca="false">IF(AND(N587="Sí",AL587="Sí",AI587=0),"Sí","No")</f>
        <v>No</v>
      </c>
      <c r="BD587" s="22" t="str">
        <f aca="false">IF(COUNTIF('Plan 9+1 (con Pehuamar)'!$A$2:$A$227,A587)&gt;0,"Sí","No")</f>
        <v>No</v>
      </c>
    </row>
    <row r="588" customFormat="false" ht="15" hidden="false" customHeight="true" outlineLevel="0" collapsed="false">
      <c r="A588" s="6" t="n">
        <v>400523</v>
      </c>
      <c r="B588" s="6" t="n">
        <v>3</v>
      </c>
      <c r="C588" s="6" t="n">
        <v>305</v>
      </c>
      <c r="D588" s="6" t="s">
        <v>398</v>
      </c>
      <c r="E588" s="6" t="s">
        <v>793</v>
      </c>
      <c r="F588" s="6" t="s">
        <v>196</v>
      </c>
      <c r="G588" s="6" t="s">
        <v>129</v>
      </c>
      <c r="H588" s="6" t="s">
        <v>197</v>
      </c>
      <c r="I588" s="27" t="n">
        <v>0</v>
      </c>
      <c r="J588" s="27" t="n">
        <v>0</v>
      </c>
      <c r="K588" s="27" t="n">
        <v>6.1</v>
      </c>
      <c r="L588" s="28" t="n">
        <f aca="false">I588+J588</f>
        <v>0</v>
      </c>
      <c r="M588" s="28" t="n">
        <f aca="false">L588+K588</f>
        <v>6.1</v>
      </c>
      <c r="N588" s="22" t="str">
        <f aca="false">IF(I588&gt;0,"Sí","No")</f>
        <v>No</v>
      </c>
      <c r="O588" s="22" t="str">
        <f aca="false">IF(J588&gt;0,"Sí","No")</f>
        <v>No</v>
      </c>
      <c r="P588" s="22" t="str">
        <f aca="false">IF(K588&gt;0,"Sí","No")</f>
        <v>Sí</v>
      </c>
      <c r="Q588" s="22" t="str">
        <f aca="false">IF(OR(I588&gt;0,J588&gt;0),"Sí","No")</f>
        <v>No</v>
      </c>
      <c r="R588" s="27"/>
      <c r="S588" s="27"/>
      <c r="T588" s="27"/>
      <c r="U588" s="27"/>
      <c r="V588" s="27"/>
      <c r="W588" s="12" t="str">
        <f aca="false">IF(AND(I588&gt;0,R588&gt;0),(S588-R588)/R588,"")</f>
        <v/>
      </c>
      <c r="X588" s="12" t="str">
        <f aca="false">IF(AND(J588&gt;0,T588&gt;0),(U588-T588)/T588,"")</f>
        <v/>
      </c>
      <c r="Y588" s="12" t="str">
        <f aca="false">IF(AND(K588&gt;0,V588&gt;0),(V588-Resumen!$B$7)/Resumen!$B$7,"")</f>
        <v/>
      </c>
      <c r="Z588" s="28" t="str">
        <f aca="false">IF(AND(K588&gt;0,I588&gt;0,V588&gt;0,S588&gt;0),V588-S588,"")</f>
        <v/>
      </c>
      <c r="AA588" s="12" t="str">
        <f aca="false">IF(Z588&lt;&gt;"",Z588/S588,"")</f>
        <v/>
      </c>
      <c r="AB588" s="28" t="str">
        <f aca="false">IF(AND(K588&gt;0,J588&gt;0,V588&gt;0,U588&gt;0),V588-U588,"")</f>
        <v/>
      </c>
      <c r="AC588" s="12" t="str">
        <f aca="false">IF(AB588&lt;&gt;"",AB588/U588,"")</f>
        <v/>
      </c>
      <c r="AD588" s="27" t="n">
        <v>0</v>
      </c>
      <c r="AE588" s="27" t="n">
        <v>0</v>
      </c>
      <c r="AF588" s="27" t="n">
        <v>0</v>
      </c>
      <c r="AG588" s="28" t="n">
        <f aca="false">AD588+AE588+AF588</f>
        <v>0</v>
      </c>
      <c r="AH588" s="12" t="str">
        <f aca="false">IF(AG588&gt;0,AD588/AG588,"")</f>
        <v/>
      </c>
      <c r="AI588" s="27" t="n">
        <v>0</v>
      </c>
      <c r="AJ588" s="27" t="n">
        <v>0</v>
      </c>
      <c r="AK588" s="27" t="n">
        <v>0</v>
      </c>
      <c r="AL588" s="22" t="str">
        <f aca="false">IF(OR(AJ588&gt;0,AK588&gt;0),"Sí","No")</f>
        <v>No</v>
      </c>
      <c r="AM588" s="6"/>
      <c r="AN588" s="6"/>
      <c r="AO588" s="12" t="n">
        <f aca="false">IF(M588&gt;0,K588/M588,"")</f>
        <v>1</v>
      </c>
      <c r="AP588" s="22" t="str">
        <f aca="false">IF(M588&gt;=Resumen!$B$5,"Alto","Bajo")</f>
        <v>Bajo</v>
      </c>
      <c r="AQ588" s="22" t="str">
        <f aca="false">IF(AO588&gt;=Resumen!$B$28,"Alto","Bajo")</f>
        <v>Alto</v>
      </c>
      <c r="AR588" s="22" t="str">
        <f aca="false">AP588&amp;" Potencial / "&amp;AQ588&amp;" Share"</f>
        <v>Bajo Potencial / Alto Share</v>
      </c>
      <c r="AS588" s="22" t="str">
        <f aca="false">IF(Q588="Sí",IF(AO588&gt;=Resumen!$B$29,"Alto","Bajo"),"")</f>
        <v/>
      </c>
      <c r="AT588" s="22" t="str">
        <f aca="false">IF(AS588&lt;&gt;"",AP588&amp;" Potencial / "&amp;AS588&amp;" Share","")</f>
        <v/>
      </c>
      <c r="AU588" s="22" t="str">
        <f aca="false">IF(AH588="","Sin dato",IF(AH588-AO588&gt;Resumen!$B$6,"Sobre-exhibido",IF(AO588-AH588&gt;Resumen!$B$6,"Sub-exhibido","En línea")))</f>
        <v>Sin dato</v>
      </c>
      <c r="AV588" s="22" t="str">
        <f aca="false">IF(AT588="","",IF(AT588="Alto Potencial / Bajo Share",1,IF(AT588="Alto Potencial / Alto Share",2,IF(AT588="Bajo Potencial / Alto Share",3,4))))</f>
        <v/>
      </c>
      <c r="AW588" s="22" t="str">
        <f aca="false">IF(Q588="No","Sin competencia directa",IF(AV588=1,"1 - Foco Conquista (Alto Pot / Bajo Share)",IF(AV588=2,"2 - Foco Defensa (Alto Pot / Alto Share)",IF(AV588=3,"3 - Monitoreo (Bajo Pot / Alto Share)","4 - Baja Prioridad (Bajo Pot / Bajo Share)"))))</f>
        <v>Sin competencia directa</v>
      </c>
      <c r="AX588" s="12" t="str">
        <f aca="false">IF(OR(IFERROR(AND(W588&lt;&gt;"",Y588&lt;&gt;"",Y588-W588&gt;Resumen!$B$8),FALSE()),IFERROR(AND(X588&lt;&gt;"",Y588&lt;&gt;"",Y588-X588&gt;Resumen!$B$8),FALSE())),MAX(IF(IFERROR(AND(W588&lt;&gt;"",Y588&lt;&gt;"",Y588-W588&gt;Resumen!$B$8),FALSE()),Y588-W588,0),IF(IFERROR(AND(X588&lt;&gt;"",Y588&lt;&gt;"",Y588-X588&gt;Resumen!$B$8),FALSE()),Y588-X588,0)),"")</f>
        <v/>
      </c>
      <c r="AY588" s="22" t="str">
        <f aca="false">IF(OR(IFERROR(AND(W588&lt;&gt;"",Y588&lt;&gt;"",Y588-W588&gt;Resumen!$B$8),FALSE()),IFERROR(AND(X588&lt;&gt;"",Y588&lt;&gt;"",Y588-X588&gt;Resumen!$B$8),FALSE())),TRIM("Lays tiene mayor markup que "&amp;IF(IFERROR(AND(W588&lt;&gt;"",Y588&lt;&gt;"",Y588-W588&gt;Resumen!$B$8),FALSE()),"Quento ","")&amp;IF(IFERROR(AND(X588&lt;&gt;"",Y588&lt;&gt;"",Y588-X588&gt;Resumen!$B$8),FALSE()),"Julicroc ","")&amp;"en este PDV"),"")</f>
        <v/>
      </c>
      <c r="AZ588" s="22" t="str">
        <f aca="false">IF(COUNTIF('Plan Pehuamar - Lista'!$A$2:$A$167,A588)&gt;0,"Sí","No")</f>
        <v>No</v>
      </c>
      <c r="BA588" s="22" t="str">
        <f aca="false">IF(COUNTIF('Plan Combo 9+1'!$A$2:$A$226,A588)&gt;0,"Sí","No")</f>
        <v>No</v>
      </c>
      <c r="BB588" s="22" t="str">
        <f aca="false">IF(AH588="","No",IF(BA588="Sí",IF((AO588-AH588)&gt;Resumen!$B$6,"Sí","No"),IF((AO588-AH588)&gt;=Resumen!$B$132,"Sí","No")))</f>
        <v>No</v>
      </c>
      <c r="BC588" s="22" t="str">
        <f aca="false">IF(AND(N588="Sí",AL588="Sí",AI588=0),"Sí","No")</f>
        <v>No</v>
      </c>
      <c r="BD588" s="22" t="str">
        <f aca="false">IF(COUNTIF('Plan 9+1 (con Pehuamar)'!$A$2:$A$227,A588)&gt;0,"Sí","No")</f>
        <v>No</v>
      </c>
    </row>
    <row r="589" customFormat="false" ht="15" hidden="false" customHeight="true" outlineLevel="0" collapsed="false">
      <c r="A589" s="6" t="n">
        <v>400524</v>
      </c>
      <c r="B589" s="6" t="n">
        <v>3</v>
      </c>
      <c r="C589" s="6" t="n">
        <v>305</v>
      </c>
      <c r="D589" s="6" t="s">
        <v>398</v>
      </c>
      <c r="E589" s="6" t="s">
        <v>508</v>
      </c>
      <c r="F589" s="6" t="s">
        <v>196</v>
      </c>
      <c r="G589" s="6" t="s">
        <v>129</v>
      </c>
      <c r="H589" s="6" t="s">
        <v>197</v>
      </c>
      <c r="I589" s="27" t="n">
        <v>25</v>
      </c>
      <c r="J589" s="27" t="n">
        <v>10</v>
      </c>
      <c r="K589" s="27" t="n">
        <v>45</v>
      </c>
      <c r="L589" s="28" t="n">
        <f aca="false">I589+J589</f>
        <v>35</v>
      </c>
      <c r="M589" s="28" t="n">
        <f aca="false">L589+K589</f>
        <v>80</v>
      </c>
      <c r="N589" s="22" t="str">
        <f aca="false">IF(I589&gt;0,"Sí","No")</f>
        <v>Sí</v>
      </c>
      <c r="O589" s="22" t="str">
        <f aca="false">IF(J589&gt;0,"Sí","No")</f>
        <v>Sí</v>
      </c>
      <c r="P589" s="22" t="str">
        <f aca="false">IF(K589&gt;0,"Sí","No")</f>
        <v>Sí</v>
      </c>
      <c r="Q589" s="22" t="str">
        <f aca="false">IF(OR(I589&gt;0,J589&gt;0),"Sí","No")</f>
        <v>Sí</v>
      </c>
      <c r="R589" s="27" t="n">
        <v>1700</v>
      </c>
      <c r="S589" s="27" t="n">
        <v>2500</v>
      </c>
      <c r="T589" s="27" t="n">
        <v>1200</v>
      </c>
      <c r="U589" s="27" t="n">
        <v>2200</v>
      </c>
      <c r="V589" s="27" t="n">
        <v>3500</v>
      </c>
      <c r="W589" s="12" t="n">
        <f aca="false">IF(AND(I589&gt;0,R589&gt;0),(S589-R589)/R589,"")</f>
        <v>0.470588235294118</v>
      </c>
      <c r="X589" s="12" t="n">
        <f aca="false">IF(AND(J589&gt;0,T589&gt;0),(U589-T589)/T589,"")</f>
        <v>0.833333333333333</v>
      </c>
      <c r="Y589" s="12" t="n">
        <f aca="false">IF(AND(K589&gt;0,V589&gt;0),(V589-Resumen!$B$7)/Resumen!$B$7,"")</f>
        <v>0.4</v>
      </c>
      <c r="Z589" s="28" t="n">
        <f aca="false">IF(AND(K589&gt;0,I589&gt;0,V589&gt;0,S589&gt;0),V589-S589,"")</f>
        <v>1000</v>
      </c>
      <c r="AA589" s="12" t="n">
        <f aca="false">IF(Z589&lt;&gt;"",Z589/S589,"")</f>
        <v>0.4</v>
      </c>
      <c r="AB589" s="28" t="n">
        <f aca="false">IF(AND(K589&gt;0,J589&gt;0,V589&gt;0,U589&gt;0),V589-U589,"")</f>
        <v>1300</v>
      </c>
      <c r="AC589" s="12" t="n">
        <f aca="false">IF(AB589&lt;&gt;"",AB589/U589,"")</f>
        <v>0.590909090909091</v>
      </c>
      <c r="AD589" s="27" t="n">
        <v>5</v>
      </c>
      <c r="AE589" s="27" t="n">
        <v>15</v>
      </c>
      <c r="AF589" s="27" t="n">
        <v>10</v>
      </c>
      <c r="AG589" s="28" t="n">
        <f aca="false">AD589+AE589+AF589</f>
        <v>30</v>
      </c>
      <c r="AH589" s="12" t="n">
        <f aca="false">IF(AG589&gt;0,AD589/AG589,"")</f>
        <v>0.166666666666667</v>
      </c>
      <c r="AI589" s="27" t="n">
        <v>1</v>
      </c>
      <c r="AJ589" s="27" t="n">
        <v>0</v>
      </c>
      <c r="AK589" s="27" t="n">
        <v>1</v>
      </c>
      <c r="AL589" s="22" t="str">
        <f aca="false">IF(OR(AJ589&gt;0,AK589&gt;0),"Sí","No")</f>
        <v>Sí</v>
      </c>
      <c r="AM589" s="6" t="s">
        <v>397</v>
      </c>
      <c r="AN589" s="6" t="s">
        <v>397</v>
      </c>
      <c r="AO589" s="12" t="n">
        <f aca="false">IF(M589&gt;0,K589/M589,"")</f>
        <v>0.5625</v>
      </c>
      <c r="AP589" s="22" t="str">
        <f aca="false">IF(M589&gt;=Resumen!$B$5,"Alto","Bajo")</f>
        <v>Alto</v>
      </c>
      <c r="AQ589" s="22" t="str">
        <f aca="false">IF(AO589&gt;=Resumen!$B$28,"Alto","Bajo")</f>
        <v>Alto</v>
      </c>
      <c r="AR589" s="22" t="str">
        <f aca="false">AP589&amp;" Potencial / "&amp;AQ589&amp;" Share"</f>
        <v>Alto Potencial / Alto Share</v>
      </c>
      <c r="AS589" s="22" t="str">
        <f aca="false">IF(Q589="Sí",IF(AO589&gt;=Resumen!$B$29,"Alto","Bajo"),"")</f>
        <v>Alto</v>
      </c>
      <c r="AT589" s="22" t="str">
        <f aca="false">IF(AS589&lt;&gt;"",AP589&amp;" Potencial / "&amp;AS589&amp;" Share","")</f>
        <v>Alto Potencial / Alto Share</v>
      </c>
      <c r="AU589" s="22" t="str">
        <f aca="false">IF(AH589="","Sin dato",IF(AH589-AO589&gt;Resumen!$B$6,"Sobre-exhibido",IF(AO589-AH589&gt;Resumen!$B$6,"Sub-exhibido","En línea")))</f>
        <v>Sub-exhibido</v>
      </c>
      <c r="AV589" s="22" t="n">
        <f aca="false">IF(AT589="","",IF(AT589="Alto Potencial / Bajo Share",1,IF(AT589="Alto Potencial / Alto Share",2,IF(AT589="Bajo Potencial / Alto Share",3,4))))</f>
        <v>2</v>
      </c>
      <c r="AW589" s="22" t="str">
        <f aca="false">IF(Q589="No","Sin competencia directa",IF(AV589=1,"1 - Foco Conquista (Alto Pot / Bajo Share)",IF(AV589=2,"2 - Foco Defensa (Alto Pot / Alto Share)",IF(AV589=3,"3 - Monitoreo (Bajo Pot / Alto Share)","4 - Baja Prioridad (Bajo Pot / Bajo Share)"))))</f>
        <v>2 - Foco Defensa (Alto Pot / Alto Share)</v>
      </c>
      <c r="AX589" s="12" t="str">
        <f aca="false">IF(OR(IFERROR(AND(W589&lt;&gt;"",Y589&lt;&gt;"",Y589-W589&gt;Resumen!$B$8),FALSE()),IFERROR(AND(X589&lt;&gt;"",Y589&lt;&gt;"",Y589-X589&gt;Resumen!$B$8),FALSE())),MAX(IF(IFERROR(AND(W589&lt;&gt;"",Y589&lt;&gt;"",Y589-W589&gt;Resumen!$B$8),FALSE()),Y589-W589,0),IF(IFERROR(AND(X589&lt;&gt;"",Y589&lt;&gt;"",Y589-X589&gt;Resumen!$B$8),FALSE()),Y589-X589,0)),"")</f>
        <v/>
      </c>
      <c r="AY589" s="22" t="str">
        <f aca="false">IF(OR(IFERROR(AND(W589&lt;&gt;"",Y589&lt;&gt;"",Y589-W589&gt;Resumen!$B$8),FALSE()),IFERROR(AND(X589&lt;&gt;"",Y589&lt;&gt;"",Y589-X589&gt;Resumen!$B$8),FALSE())),TRIM("Lays tiene mayor markup que "&amp;IF(IFERROR(AND(W589&lt;&gt;"",Y589&lt;&gt;"",Y589-W589&gt;Resumen!$B$8),FALSE()),"Quento ","")&amp;IF(IFERROR(AND(X589&lt;&gt;"",Y589&lt;&gt;"",Y589-X589&gt;Resumen!$B$8),FALSE()),"Julicroc ","")&amp;"en este PDV"),"")</f>
        <v/>
      </c>
      <c r="AZ589" s="22" t="str">
        <f aca="false">IF(COUNTIF('Plan Pehuamar - Lista'!$A$2:$A$167,A589)&gt;0,"Sí","No")</f>
        <v>No</v>
      </c>
      <c r="BA589" s="22" t="str">
        <f aca="false">IF(COUNTIF('Plan Combo 9+1'!$A$2:$A$226,A589)&gt;0,"Sí","No")</f>
        <v>No</v>
      </c>
      <c r="BB589" s="22" t="str">
        <f aca="false">IF(AH589="","No",IF(BA589="Sí",IF((AO589-AH589)&gt;Resumen!$B$6,"Sí","No"),IF((AO589-AH589)&gt;=Resumen!$B$132,"Sí","No")))</f>
        <v>Sí</v>
      </c>
      <c r="BC589" s="22" t="str">
        <f aca="false">IF(AND(N589="Sí",AL589="Sí",AI589=0),"Sí","No")</f>
        <v>No</v>
      </c>
      <c r="BD589" s="22" t="str">
        <f aca="false">IF(COUNTIF('Plan 9+1 (con Pehuamar)'!$A$2:$A$227,A589)&gt;0,"Sí","No")</f>
        <v>No</v>
      </c>
    </row>
    <row r="590" customFormat="false" ht="15" hidden="false" customHeight="true" outlineLevel="0" collapsed="false">
      <c r="A590" s="6" t="n">
        <v>400526</v>
      </c>
      <c r="B590" s="6" t="n">
        <v>3</v>
      </c>
      <c r="C590" s="6" t="n">
        <v>305</v>
      </c>
      <c r="D590" s="6" t="s">
        <v>398</v>
      </c>
      <c r="E590" s="6" t="s">
        <v>794</v>
      </c>
      <c r="F590" s="6" t="s">
        <v>196</v>
      </c>
      <c r="G590" s="6" t="s">
        <v>129</v>
      </c>
      <c r="H590" s="6" t="s">
        <v>197</v>
      </c>
      <c r="I590" s="27" t="n">
        <v>0</v>
      </c>
      <c r="J590" s="27" t="n">
        <v>0</v>
      </c>
      <c r="K590" s="27" t="n">
        <v>4.5</v>
      </c>
      <c r="L590" s="28" t="n">
        <f aca="false">I590+J590</f>
        <v>0</v>
      </c>
      <c r="M590" s="28" t="n">
        <f aca="false">L590+K590</f>
        <v>4.5</v>
      </c>
      <c r="N590" s="22" t="str">
        <f aca="false">IF(I590&gt;0,"Sí","No")</f>
        <v>No</v>
      </c>
      <c r="O590" s="22" t="str">
        <f aca="false">IF(J590&gt;0,"Sí","No")</f>
        <v>No</v>
      </c>
      <c r="P590" s="22" t="str">
        <f aca="false">IF(K590&gt;0,"Sí","No")</f>
        <v>Sí</v>
      </c>
      <c r="Q590" s="22" t="str">
        <f aca="false">IF(OR(I590&gt;0,J590&gt;0),"Sí","No")</f>
        <v>No</v>
      </c>
      <c r="R590" s="27"/>
      <c r="S590" s="27"/>
      <c r="T590" s="27"/>
      <c r="U590" s="27"/>
      <c r="V590" s="27"/>
      <c r="W590" s="12" t="str">
        <f aca="false">IF(AND(I590&gt;0,R590&gt;0),(S590-R590)/R590,"")</f>
        <v/>
      </c>
      <c r="X590" s="12" t="str">
        <f aca="false">IF(AND(J590&gt;0,T590&gt;0),(U590-T590)/T590,"")</f>
        <v/>
      </c>
      <c r="Y590" s="12" t="str">
        <f aca="false">IF(AND(K590&gt;0,V590&gt;0),(V590-Resumen!$B$7)/Resumen!$B$7,"")</f>
        <v/>
      </c>
      <c r="Z590" s="28" t="str">
        <f aca="false">IF(AND(K590&gt;0,I590&gt;0,V590&gt;0,S590&gt;0),V590-S590,"")</f>
        <v/>
      </c>
      <c r="AA590" s="12" t="str">
        <f aca="false">IF(Z590&lt;&gt;"",Z590/S590,"")</f>
        <v/>
      </c>
      <c r="AB590" s="28" t="str">
        <f aca="false">IF(AND(K590&gt;0,J590&gt;0,V590&gt;0,U590&gt;0),V590-U590,"")</f>
        <v/>
      </c>
      <c r="AC590" s="12" t="str">
        <f aca="false">IF(AB590&lt;&gt;"",AB590/U590,"")</f>
        <v/>
      </c>
      <c r="AD590" s="27" t="n">
        <v>0</v>
      </c>
      <c r="AE590" s="27" t="n">
        <v>0</v>
      </c>
      <c r="AF590" s="27" t="n">
        <v>0</v>
      </c>
      <c r="AG590" s="28" t="n">
        <f aca="false">AD590+AE590+AF590</f>
        <v>0</v>
      </c>
      <c r="AH590" s="12" t="str">
        <f aca="false">IF(AG590&gt;0,AD590/AG590,"")</f>
        <v/>
      </c>
      <c r="AI590" s="27" t="n">
        <v>0</v>
      </c>
      <c r="AJ590" s="27" t="n">
        <v>0</v>
      </c>
      <c r="AK590" s="27" t="n">
        <v>0</v>
      </c>
      <c r="AL590" s="22" t="str">
        <f aca="false">IF(OR(AJ590&gt;0,AK590&gt;0),"Sí","No")</f>
        <v>No</v>
      </c>
      <c r="AM590" s="6"/>
      <c r="AN590" s="6"/>
      <c r="AO590" s="12" t="n">
        <f aca="false">IF(M590&gt;0,K590/M590,"")</f>
        <v>1</v>
      </c>
      <c r="AP590" s="22" t="str">
        <f aca="false">IF(M590&gt;=Resumen!$B$5,"Alto","Bajo")</f>
        <v>Bajo</v>
      </c>
      <c r="AQ590" s="22" t="str">
        <f aca="false">IF(AO590&gt;=Resumen!$B$28,"Alto","Bajo")</f>
        <v>Alto</v>
      </c>
      <c r="AR590" s="22" t="str">
        <f aca="false">AP590&amp;" Potencial / "&amp;AQ590&amp;" Share"</f>
        <v>Bajo Potencial / Alto Share</v>
      </c>
      <c r="AS590" s="22" t="str">
        <f aca="false">IF(Q590="Sí",IF(AO590&gt;=Resumen!$B$29,"Alto","Bajo"),"")</f>
        <v/>
      </c>
      <c r="AT590" s="22" t="str">
        <f aca="false">IF(AS590&lt;&gt;"",AP590&amp;" Potencial / "&amp;AS590&amp;" Share","")</f>
        <v/>
      </c>
      <c r="AU590" s="22" t="str">
        <f aca="false">IF(AH590="","Sin dato",IF(AH590-AO590&gt;Resumen!$B$6,"Sobre-exhibido",IF(AO590-AH590&gt;Resumen!$B$6,"Sub-exhibido","En línea")))</f>
        <v>Sin dato</v>
      </c>
      <c r="AV590" s="22" t="str">
        <f aca="false">IF(AT590="","",IF(AT590="Alto Potencial / Bajo Share",1,IF(AT590="Alto Potencial / Alto Share",2,IF(AT590="Bajo Potencial / Alto Share",3,4))))</f>
        <v/>
      </c>
      <c r="AW590" s="22" t="str">
        <f aca="false">IF(Q590="No","Sin competencia directa",IF(AV590=1,"1 - Foco Conquista (Alto Pot / Bajo Share)",IF(AV590=2,"2 - Foco Defensa (Alto Pot / Alto Share)",IF(AV590=3,"3 - Monitoreo (Bajo Pot / Alto Share)","4 - Baja Prioridad (Bajo Pot / Bajo Share)"))))</f>
        <v>Sin competencia directa</v>
      </c>
      <c r="AX590" s="12" t="str">
        <f aca="false">IF(OR(IFERROR(AND(W590&lt;&gt;"",Y590&lt;&gt;"",Y590-W590&gt;Resumen!$B$8),FALSE()),IFERROR(AND(X590&lt;&gt;"",Y590&lt;&gt;"",Y590-X590&gt;Resumen!$B$8),FALSE())),MAX(IF(IFERROR(AND(W590&lt;&gt;"",Y590&lt;&gt;"",Y590-W590&gt;Resumen!$B$8),FALSE()),Y590-W590,0),IF(IFERROR(AND(X590&lt;&gt;"",Y590&lt;&gt;"",Y590-X590&gt;Resumen!$B$8),FALSE()),Y590-X590,0)),"")</f>
        <v/>
      </c>
      <c r="AY590" s="22" t="str">
        <f aca="false">IF(OR(IFERROR(AND(W590&lt;&gt;"",Y590&lt;&gt;"",Y590-W590&gt;Resumen!$B$8),FALSE()),IFERROR(AND(X590&lt;&gt;"",Y590&lt;&gt;"",Y590-X590&gt;Resumen!$B$8),FALSE())),TRIM("Lays tiene mayor markup que "&amp;IF(IFERROR(AND(W590&lt;&gt;"",Y590&lt;&gt;"",Y590-W590&gt;Resumen!$B$8),FALSE()),"Quento ","")&amp;IF(IFERROR(AND(X590&lt;&gt;"",Y590&lt;&gt;"",Y590-X590&gt;Resumen!$B$8),FALSE()),"Julicroc ","")&amp;"en este PDV"),"")</f>
        <v/>
      </c>
      <c r="AZ590" s="22" t="str">
        <f aca="false">IF(COUNTIF('Plan Pehuamar - Lista'!$A$2:$A$167,A590)&gt;0,"Sí","No")</f>
        <v>No</v>
      </c>
      <c r="BA590" s="22" t="str">
        <f aca="false">IF(COUNTIF('Plan Combo 9+1'!$A$2:$A$226,A590)&gt;0,"Sí","No")</f>
        <v>No</v>
      </c>
      <c r="BB590" s="22" t="str">
        <f aca="false">IF(AH590="","No",IF(BA590="Sí",IF((AO590-AH590)&gt;Resumen!$B$6,"Sí","No"),IF((AO590-AH590)&gt;=Resumen!$B$132,"Sí","No")))</f>
        <v>No</v>
      </c>
      <c r="BC590" s="22" t="str">
        <f aca="false">IF(AND(N590="Sí",AL590="Sí",AI590=0),"Sí","No")</f>
        <v>No</v>
      </c>
      <c r="BD590" s="22" t="str">
        <f aca="false">IF(COUNTIF('Plan 9+1 (con Pehuamar)'!$A$2:$A$227,A590)&gt;0,"Sí","No")</f>
        <v>No</v>
      </c>
    </row>
    <row r="591" customFormat="false" ht="15" hidden="false" customHeight="true" outlineLevel="0" collapsed="false">
      <c r="A591" s="6" t="n">
        <v>400529</v>
      </c>
      <c r="B591" s="6" t="n">
        <v>3</v>
      </c>
      <c r="C591" s="6" t="n">
        <v>305</v>
      </c>
      <c r="D591" s="6" t="s">
        <v>398</v>
      </c>
      <c r="E591" s="6" t="s">
        <v>795</v>
      </c>
      <c r="F591" s="6" t="s">
        <v>196</v>
      </c>
      <c r="G591" s="6" t="s">
        <v>129</v>
      </c>
      <c r="H591" s="6" t="s">
        <v>197</v>
      </c>
      <c r="I591" s="27" t="n">
        <v>0</v>
      </c>
      <c r="J591" s="27" t="n">
        <v>0</v>
      </c>
      <c r="K591" s="27" t="n">
        <v>2.2</v>
      </c>
      <c r="L591" s="28" t="n">
        <f aca="false">I591+J591</f>
        <v>0</v>
      </c>
      <c r="M591" s="28" t="n">
        <f aca="false">L591+K591</f>
        <v>2.2</v>
      </c>
      <c r="N591" s="22" t="str">
        <f aca="false">IF(I591&gt;0,"Sí","No")</f>
        <v>No</v>
      </c>
      <c r="O591" s="22" t="str">
        <f aca="false">IF(J591&gt;0,"Sí","No")</f>
        <v>No</v>
      </c>
      <c r="P591" s="22" t="str">
        <f aca="false">IF(K591&gt;0,"Sí","No")</f>
        <v>Sí</v>
      </c>
      <c r="Q591" s="22" t="str">
        <f aca="false">IF(OR(I591&gt;0,J591&gt;0),"Sí","No")</f>
        <v>No</v>
      </c>
      <c r="R591" s="27"/>
      <c r="S591" s="27"/>
      <c r="T591" s="27"/>
      <c r="U591" s="27"/>
      <c r="V591" s="27"/>
      <c r="W591" s="12" t="str">
        <f aca="false">IF(AND(I591&gt;0,R591&gt;0),(S591-R591)/R591,"")</f>
        <v/>
      </c>
      <c r="X591" s="12" t="str">
        <f aca="false">IF(AND(J591&gt;0,T591&gt;0),(U591-T591)/T591,"")</f>
        <v/>
      </c>
      <c r="Y591" s="12" t="str">
        <f aca="false">IF(AND(K591&gt;0,V591&gt;0),(V591-Resumen!$B$7)/Resumen!$B$7,"")</f>
        <v/>
      </c>
      <c r="Z591" s="28" t="str">
        <f aca="false">IF(AND(K591&gt;0,I591&gt;0,V591&gt;0,S591&gt;0),V591-S591,"")</f>
        <v/>
      </c>
      <c r="AA591" s="12" t="str">
        <f aca="false">IF(Z591&lt;&gt;"",Z591/S591,"")</f>
        <v/>
      </c>
      <c r="AB591" s="28" t="str">
        <f aca="false">IF(AND(K591&gt;0,J591&gt;0,V591&gt;0,U591&gt;0),V591-U591,"")</f>
        <v/>
      </c>
      <c r="AC591" s="12" t="str">
        <f aca="false">IF(AB591&lt;&gt;"",AB591/U591,"")</f>
        <v/>
      </c>
      <c r="AD591" s="27" t="n">
        <v>0</v>
      </c>
      <c r="AE591" s="27" t="n">
        <v>0</v>
      </c>
      <c r="AF591" s="27" t="n">
        <v>0</v>
      </c>
      <c r="AG591" s="28" t="n">
        <f aca="false">AD591+AE591+AF591</f>
        <v>0</v>
      </c>
      <c r="AH591" s="12" t="str">
        <f aca="false">IF(AG591&gt;0,AD591/AG591,"")</f>
        <v/>
      </c>
      <c r="AI591" s="27" t="n">
        <v>0</v>
      </c>
      <c r="AJ591" s="27" t="n">
        <v>0</v>
      </c>
      <c r="AK591" s="27" t="n">
        <v>0</v>
      </c>
      <c r="AL591" s="22" t="str">
        <f aca="false">IF(OR(AJ591&gt;0,AK591&gt;0),"Sí","No")</f>
        <v>No</v>
      </c>
      <c r="AM591" s="6"/>
      <c r="AN591" s="6"/>
      <c r="AO591" s="12" t="n">
        <f aca="false">IF(M591&gt;0,K591/M591,"")</f>
        <v>1</v>
      </c>
      <c r="AP591" s="22" t="str">
        <f aca="false">IF(M591&gt;=Resumen!$B$5,"Alto","Bajo")</f>
        <v>Bajo</v>
      </c>
      <c r="AQ591" s="22" t="str">
        <f aca="false">IF(AO591&gt;=Resumen!$B$28,"Alto","Bajo")</f>
        <v>Alto</v>
      </c>
      <c r="AR591" s="22" t="str">
        <f aca="false">AP591&amp;" Potencial / "&amp;AQ591&amp;" Share"</f>
        <v>Bajo Potencial / Alto Share</v>
      </c>
      <c r="AS591" s="22" t="str">
        <f aca="false">IF(Q591="Sí",IF(AO591&gt;=Resumen!$B$29,"Alto","Bajo"),"")</f>
        <v/>
      </c>
      <c r="AT591" s="22" t="str">
        <f aca="false">IF(AS591&lt;&gt;"",AP591&amp;" Potencial / "&amp;AS591&amp;" Share","")</f>
        <v/>
      </c>
      <c r="AU591" s="22" t="str">
        <f aca="false">IF(AH591="","Sin dato",IF(AH591-AO591&gt;Resumen!$B$6,"Sobre-exhibido",IF(AO591-AH591&gt;Resumen!$B$6,"Sub-exhibido","En línea")))</f>
        <v>Sin dato</v>
      </c>
      <c r="AV591" s="22" t="str">
        <f aca="false">IF(AT591="","",IF(AT591="Alto Potencial / Bajo Share",1,IF(AT591="Alto Potencial / Alto Share",2,IF(AT591="Bajo Potencial / Alto Share",3,4))))</f>
        <v/>
      </c>
      <c r="AW591" s="22" t="str">
        <f aca="false">IF(Q591="No","Sin competencia directa",IF(AV591=1,"1 - Foco Conquista (Alto Pot / Bajo Share)",IF(AV591=2,"2 - Foco Defensa (Alto Pot / Alto Share)",IF(AV591=3,"3 - Monitoreo (Bajo Pot / Alto Share)","4 - Baja Prioridad (Bajo Pot / Bajo Share)"))))</f>
        <v>Sin competencia directa</v>
      </c>
      <c r="AX591" s="12" t="str">
        <f aca="false">IF(OR(IFERROR(AND(W591&lt;&gt;"",Y591&lt;&gt;"",Y591-W591&gt;Resumen!$B$8),FALSE()),IFERROR(AND(X591&lt;&gt;"",Y591&lt;&gt;"",Y591-X591&gt;Resumen!$B$8),FALSE())),MAX(IF(IFERROR(AND(W591&lt;&gt;"",Y591&lt;&gt;"",Y591-W591&gt;Resumen!$B$8),FALSE()),Y591-W591,0),IF(IFERROR(AND(X591&lt;&gt;"",Y591&lt;&gt;"",Y591-X591&gt;Resumen!$B$8),FALSE()),Y591-X591,0)),"")</f>
        <v/>
      </c>
      <c r="AY591" s="22" t="str">
        <f aca="false">IF(OR(IFERROR(AND(W591&lt;&gt;"",Y591&lt;&gt;"",Y591-W591&gt;Resumen!$B$8),FALSE()),IFERROR(AND(X591&lt;&gt;"",Y591&lt;&gt;"",Y591-X591&gt;Resumen!$B$8),FALSE())),TRIM("Lays tiene mayor markup que "&amp;IF(IFERROR(AND(W591&lt;&gt;"",Y591&lt;&gt;"",Y591-W591&gt;Resumen!$B$8),FALSE()),"Quento ","")&amp;IF(IFERROR(AND(X591&lt;&gt;"",Y591&lt;&gt;"",Y591-X591&gt;Resumen!$B$8),FALSE()),"Julicroc ","")&amp;"en este PDV"),"")</f>
        <v/>
      </c>
      <c r="AZ591" s="22" t="str">
        <f aca="false">IF(COUNTIF('Plan Pehuamar - Lista'!$A$2:$A$167,A591)&gt;0,"Sí","No")</f>
        <v>No</v>
      </c>
      <c r="BA591" s="22" t="str">
        <f aca="false">IF(COUNTIF('Plan Combo 9+1'!$A$2:$A$226,A591)&gt;0,"Sí","No")</f>
        <v>No</v>
      </c>
      <c r="BB591" s="22" t="str">
        <f aca="false">IF(AH591="","No",IF(BA591="Sí",IF((AO591-AH591)&gt;Resumen!$B$6,"Sí","No"),IF((AO591-AH591)&gt;=Resumen!$B$132,"Sí","No")))</f>
        <v>No</v>
      </c>
      <c r="BC591" s="22" t="str">
        <f aca="false">IF(AND(N591="Sí",AL591="Sí",AI591=0),"Sí","No")</f>
        <v>No</v>
      </c>
      <c r="BD591" s="22" t="str">
        <f aca="false">IF(COUNTIF('Plan 9+1 (con Pehuamar)'!$A$2:$A$227,A591)&gt;0,"Sí","No")</f>
        <v>No</v>
      </c>
    </row>
    <row r="592" customFormat="false" ht="15" hidden="false" customHeight="true" outlineLevel="0" collapsed="false">
      <c r="A592" s="6" t="n">
        <v>400530</v>
      </c>
      <c r="B592" s="6" t="n">
        <v>3</v>
      </c>
      <c r="C592" s="6" t="n">
        <v>305</v>
      </c>
      <c r="D592" s="6" t="s">
        <v>398</v>
      </c>
      <c r="E592" s="6" t="s">
        <v>796</v>
      </c>
      <c r="F592" s="6" t="s">
        <v>196</v>
      </c>
      <c r="G592" s="6" t="s">
        <v>129</v>
      </c>
      <c r="H592" s="6" t="s">
        <v>197</v>
      </c>
      <c r="I592" s="27" t="n">
        <v>0</v>
      </c>
      <c r="J592" s="27" t="n">
        <v>0</v>
      </c>
      <c r="K592" s="27" t="n">
        <v>2.2</v>
      </c>
      <c r="L592" s="28" t="n">
        <f aca="false">I592+J592</f>
        <v>0</v>
      </c>
      <c r="M592" s="28" t="n">
        <f aca="false">L592+K592</f>
        <v>2.2</v>
      </c>
      <c r="N592" s="22" t="str">
        <f aca="false">IF(I592&gt;0,"Sí","No")</f>
        <v>No</v>
      </c>
      <c r="O592" s="22" t="str">
        <f aca="false">IF(J592&gt;0,"Sí","No")</f>
        <v>No</v>
      </c>
      <c r="P592" s="22" t="str">
        <f aca="false">IF(K592&gt;0,"Sí","No")</f>
        <v>Sí</v>
      </c>
      <c r="Q592" s="22" t="str">
        <f aca="false">IF(OR(I592&gt;0,J592&gt;0),"Sí","No")</f>
        <v>No</v>
      </c>
      <c r="R592" s="27"/>
      <c r="S592" s="27"/>
      <c r="T592" s="27"/>
      <c r="U592" s="27"/>
      <c r="V592" s="27"/>
      <c r="W592" s="12" t="str">
        <f aca="false">IF(AND(I592&gt;0,R592&gt;0),(S592-R592)/R592,"")</f>
        <v/>
      </c>
      <c r="X592" s="12" t="str">
        <f aca="false">IF(AND(J592&gt;0,T592&gt;0),(U592-T592)/T592,"")</f>
        <v/>
      </c>
      <c r="Y592" s="12" t="str">
        <f aca="false">IF(AND(K592&gt;0,V592&gt;0),(V592-Resumen!$B$7)/Resumen!$B$7,"")</f>
        <v/>
      </c>
      <c r="Z592" s="28" t="str">
        <f aca="false">IF(AND(K592&gt;0,I592&gt;0,V592&gt;0,S592&gt;0),V592-S592,"")</f>
        <v/>
      </c>
      <c r="AA592" s="12" t="str">
        <f aca="false">IF(Z592&lt;&gt;"",Z592/S592,"")</f>
        <v/>
      </c>
      <c r="AB592" s="28" t="str">
        <f aca="false">IF(AND(K592&gt;0,J592&gt;0,V592&gt;0,U592&gt;0),V592-U592,"")</f>
        <v/>
      </c>
      <c r="AC592" s="12" t="str">
        <f aca="false">IF(AB592&lt;&gt;"",AB592/U592,"")</f>
        <v/>
      </c>
      <c r="AD592" s="27" t="n">
        <v>0</v>
      </c>
      <c r="AE592" s="27" t="n">
        <v>0</v>
      </c>
      <c r="AF592" s="27" t="n">
        <v>0</v>
      </c>
      <c r="AG592" s="28" t="n">
        <f aca="false">AD592+AE592+AF592</f>
        <v>0</v>
      </c>
      <c r="AH592" s="12" t="str">
        <f aca="false">IF(AG592&gt;0,AD592/AG592,"")</f>
        <v/>
      </c>
      <c r="AI592" s="27" t="n">
        <v>0</v>
      </c>
      <c r="AJ592" s="27" t="n">
        <v>0</v>
      </c>
      <c r="AK592" s="27" t="n">
        <v>0</v>
      </c>
      <c r="AL592" s="22" t="str">
        <f aca="false">IF(OR(AJ592&gt;0,AK592&gt;0),"Sí","No")</f>
        <v>No</v>
      </c>
      <c r="AM592" s="6"/>
      <c r="AN592" s="6"/>
      <c r="AO592" s="12" t="n">
        <f aca="false">IF(M592&gt;0,K592/M592,"")</f>
        <v>1</v>
      </c>
      <c r="AP592" s="22" t="str">
        <f aca="false">IF(M592&gt;=Resumen!$B$5,"Alto","Bajo")</f>
        <v>Bajo</v>
      </c>
      <c r="AQ592" s="22" t="str">
        <f aca="false">IF(AO592&gt;=Resumen!$B$28,"Alto","Bajo")</f>
        <v>Alto</v>
      </c>
      <c r="AR592" s="22" t="str">
        <f aca="false">AP592&amp;" Potencial / "&amp;AQ592&amp;" Share"</f>
        <v>Bajo Potencial / Alto Share</v>
      </c>
      <c r="AS592" s="22" t="str">
        <f aca="false">IF(Q592="Sí",IF(AO592&gt;=Resumen!$B$29,"Alto","Bajo"),"")</f>
        <v/>
      </c>
      <c r="AT592" s="22" t="str">
        <f aca="false">IF(AS592&lt;&gt;"",AP592&amp;" Potencial / "&amp;AS592&amp;" Share","")</f>
        <v/>
      </c>
      <c r="AU592" s="22" t="str">
        <f aca="false">IF(AH592="","Sin dato",IF(AH592-AO592&gt;Resumen!$B$6,"Sobre-exhibido",IF(AO592-AH592&gt;Resumen!$B$6,"Sub-exhibido","En línea")))</f>
        <v>Sin dato</v>
      </c>
      <c r="AV592" s="22" t="str">
        <f aca="false">IF(AT592="","",IF(AT592="Alto Potencial / Bajo Share",1,IF(AT592="Alto Potencial / Alto Share",2,IF(AT592="Bajo Potencial / Alto Share",3,4))))</f>
        <v/>
      </c>
      <c r="AW592" s="22" t="str">
        <f aca="false">IF(Q592="No","Sin competencia directa",IF(AV592=1,"1 - Foco Conquista (Alto Pot / Bajo Share)",IF(AV592=2,"2 - Foco Defensa (Alto Pot / Alto Share)",IF(AV592=3,"3 - Monitoreo (Bajo Pot / Alto Share)","4 - Baja Prioridad (Bajo Pot / Bajo Share)"))))</f>
        <v>Sin competencia directa</v>
      </c>
      <c r="AX592" s="12" t="str">
        <f aca="false">IF(OR(IFERROR(AND(W592&lt;&gt;"",Y592&lt;&gt;"",Y592-W592&gt;Resumen!$B$8),FALSE()),IFERROR(AND(X592&lt;&gt;"",Y592&lt;&gt;"",Y592-X592&gt;Resumen!$B$8),FALSE())),MAX(IF(IFERROR(AND(W592&lt;&gt;"",Y592&lt;&gt;"",Y592-W592&gt;Resumen!$B$8),FALSE()),Y592-W592,0),IF(IFERROR(AND(X592&lt;&gt;"",Y592&lt;&gt;"",Y592-X592&gt;Resumen!$B$8),FALSE()),Y592-X592,0)),"")</f>
        <v/>
      </c>
      <c r="AY592" s="22" t="str">
        <f aca="false">IF(OR(IFERROR(AND(W592&lt;&gt;"",Y592&lt;&gt;"",Y592-W592&gt;Resumen!$B$8),FALSE()),IFERROR(AND(X592&lt;&gt;"",Y592&lt;&gt;"",Y592-X592&gt;Resumen!$B$8),FALSE())),TRIM("Lays tiene mayor markup que "&amp;IF(IFERROR(AND(W592&lt;&gt;"",Y592&lt;&gt;"",Y592-W592&gt;Resumen!$B$8),FALSE()),"Quento ","")&amp;IF(IFERROR(AND(X592&lt;&gt;"",Y592&lt;&gt;"",Y592-X592&gt;Resumen!$B$8),FALSE()),"Julicroc ","")&amp;"en este PDV"),"")</f>
        <v/>
      </c>
      <c r="AZ592" s="22" t="str">
        <f aca="false">IF(COUNTIF('Plan Pehuamar - Lista'!$A$2:$A$167,A592)&gt;0,"Sí","No")</f>
        <v>No</v>
      </c>
      <c r="BA592" s="22" t="str">
        <f aca="false">IF(COUNTIF('Plan Combo 9+1'!$A$2:$A$226,A592)&gt;0,"Sí","No")</f>
        <v>No</v>
      </c>
      <c r="BB592" s="22" t="str">
        <f aca="false">IF(AH592="","No",IF(BA592="Sí",IF((AO592-AH592)&gt;Resumen!$B$6,"Sí","No"),IF((AO592-AH592)&gt;=Resumen!$B$132,"Sí","No")))</f>
        <v>No</v>
      </c>
      <c r="BC592" s="22" t="str">
        <f aca="false">IF(AND(N592="Sí",AL592="Sí",AI592=0),"Sí","No")</f>
        <v>No</v>
      </c>
      <c r="BD592" s="22" t="str">
        <f aca="false">IF(COUNTIF('Plan 9+1 (con Pehuamar)'!$A$2:$A$227,A592)&gt;0,"Sí","No")</f>
        <v>No</v>
      </c>
    </row>
    <row r="593" customFormat="false" ht="15" hidden="false" customHeight="true" outlineLevel="0" collapsed="false">
      <c r="A593" s="6" t="n">
        <v>401087</v>
      </c>
      <c r="B593" s="6" t="n">
        <v>3</v>
      </c>
      <c r="C593" s="6" t="n">
        <v>306</v>
      </c>
      <c r="D593" s="6" t="s">
        <v>444</v>
      </c>
      <c r="E593" s="6" t="s">
        <v>797</v>
      </c>
      <c r="F593" s="6" t="s">
        <v>196</v>
      </c>
      <c r="G593" s="6" t="s">
        <v>129</v>
      </c>
      <c r="H593" s="6" t="s">
        <v>197</v>
      </c>
      <c r="I593" s="27" t="n">
        <v>0</v>
      </c>
      <c r="J593" s="27" t="n">
        <v>0</v>
      </c>
      <c r="K593" s="27" t="n">
        <v>0.2</v>
      </c>
      <c r="L593" s="28" t="n">
        <f aca="false">I593+J593</f>
        <v>0</v>
      </c>
      <c r="M593" s="28" t="n">
        <f aca="false">L593+K593</f>
        <v>0.2</v>
      </c>
      <c r="N593" s="22" t="str">
        <f aca="false">IF(I593&gt;0,"Sí","No")</f>
        <v>No</v>
      </c>
      <c r="O593" s="22" t="str">
        <f aca="false">IF(J593&gt;0,"Sí","No")</f>
        <v>No</v>
      </c>
      <c r="P593" s="22" t="str">
        <f aca="false">IF(K593&gt;0,"Sí","No")</f>
        <v>Sí</v>
      </c>
      <c r="Q593" s="22" t="str">
        <f aca="false">IF(OR(I593&gt;0,J593&gt;0),"Sí","No")</f>
        <v>No</v>
      </c>
      <c r="R593" s="27"/>
      <c r="S593" s="27"/>
      <c r="T593" s="27"/>
      <c r="U593" s="27"/>
      <c r="V593" s="27"/>
      <c r="W593" s="12" t="str">
        <f aca="false">IF(AND(I593&gt;0,R593&gt;0),(S593-R593)/R593,"")</f>
        <v/>
      </c>
      <c r="X593" s="12" t="str">
        <f aca="false">IF(AND(J593&gt;0,T593&gt;0),(U593-T593)/T593,"")</f>
        <v/>
      </c>
      <c r="Y593" s="12" t="str">
        <f aca="false">IF(AND(K593&gt;0,V593&gt;0),(V593-Resumen!$B$7)/Resumen!$B$7,"")</f>
        <v/>
      </c>
      <c r="Z593" s="28" t="str">
        <f aca="false">IF(AND(K593&gt;0,I593&gt;0,V593&gt;0,S593&gt;0),V593-S593,"")</f>
        <v/>
      </c>
      <c r="AA593" s="12" t="str">
        <f aca="false">IF(Z593&lt;&gt;"",Z593/S593,"")</f>
        <v/>
      </c>
      <c r="AB593" s="28" t="str">
        <f aca="false">IF(AND(K593&gt;0,J593&gt;0,V593&gt;0,U593&gt;0),V593-U593,"")</f>
        <v/>
      </c>
      <c r="AC593" s="12" t="str">
        <f aca="false">IF(AB593&lt;&gt;"",AB593/U593,"")</f>
        <v/>
      </c>
      <c r="AD593" s="27" t="n">
        <v>0</v>
      </c>
      <c r="AE593" s="27" t="n">
        <v>0</v>
      </c>
      <c r="AF593" s="27" t="n">
        <v>0</v>
      </c>
      <c r="AG593" s="28" t="n">
        <f aca="false">AD593+AE593+AF593</f>
        <v>0</v>
      </c>
      <c r="AH593" s="12" t="str">
        <f aca="false">IF(AG593&gt;0,AD593/AG593,"")</f>
        <v/>
      </c>
      <c r="AI593" s="27" t="n">
        <v>0</v>
      </c>
      <c r="AJ593" s="27" t="n">
        <v>0</v>
      </c>
      <c r="AK593" s="27" t="n">
        <v>0</v>
      </c>
      <c r="AL593" s="22" t="str">
        <f aca="false">IF(OR(AJ593&gt;0,AK593&gt;0),"Sí","No")</f>
        <v>No</v>
      </c>
      <c r="AM593" s="6"/>
      <c r="AN593" s="6"/>
      <c r="AO593" s="12" t="n">
        <f aca="false">IF(M593&gt;0,K593/M593,"")</f>
        <v>1</v>
      </c>
      <c r="AP593" s="22" t="str">
        <f aca="false">IF(M593&gt;=Resumen!$B$5,"Alto","Bajo")</f>
        <v>Bajo</v>
      </c>
      <c r="AQ593" s="22" t="str">
        <f aca="false">IF(AO593&gt;=Resumen!$B$28,"Alto","Bajo")</f>
        <v>Alto</v>
      </c>
      <c r="AR593" s="22" t="str">
        <f aca="false">AP593&amp;" Potencial / "&amp;AQ593&amp;" Share"</f>
        <v>Bajo Potencial / Alto Share</v>
      </c>
      <c r="AS593" s="22" t="str">
        <f aca="false">IF(Q593="Sí",IF(AO593&gt;=Resumen!$B$29,"Alto","Bajo"),"")</f>
        <v/>
      </c>
      <c r="AT593" s="22" t="str">
        <f aca="false">IF(AS593&lt;&gt;"",AP593&amp;" Potencial / "&amp;AS593&amp;" Share","")</f>
        <v/>
      </c>
      <c r="AU593" s="22" t="str">
        <f aca="false">IF(AH593="","Sin dato",IF(AH593-AO593&gt;Resumen!$B$6,"Sobre-exhibido",IF(AO593-AH593&gt;Resumen!$B$6,"Sub-exhibido","En línea")))</f>
        <v>Sin dato</v>
      </c>
      <c r="AV593" s="22" t="str">
        <f aca="false">IF(AT593="","",IF(AT593="Alto Potencial / Bajo Share",1,IF(AT593="Alto Potencial / Alto Share",2,IF(AT593="Bajo Potencial / Alto Share",3,4))))</f>
        <v/>
      </c>
      <c r="AW593" s="22" t="str">
        <f aca="false">IF(Q593="No","Sin competencia directa",IF(AV593=1,"1 - Foco Conquista (Alto Pot / Bajo Share)",IF(AV593=2,"2 - Foco Defensa (Alto Pot / Alto Share)",IF(AV593=3,"3 - Monitoreo (Bajo Pot / Alto Share)","4 - Baja Prioridad (Bajo Pot / Bajo Share)"))))</f>
        <v>Sin competencia directa</v>
      </c>
      <c r="AX593" s="12" t="str">
        <f aca="false">IF(OR(IFERROR(AND(W593&lt;&gt;"",Y593&lt;&gt;"",Y593-W593&gt;Resumen!$B$8),FALSE()),IFERROR(AND(X593&lt;&gt;"",Y593&lt;&gt;"",Y593-X593&gt;Resumen!$B$8),FALSE())),MAX(IF(IFERROR(AND(W593&lt;&gt;"",Y593&lt;&gt;"",Y593-W593&gt;Resumen!$B$8),FALSE()),Y593-W593,0),IF(IFERROR(AND(X593&lt;&gt;"",Y593&lt;&gt;"",Y593-X593&gt;Resumen!$B$8),FALSE()),Y593-X593,0)),"")</f>
        <v/>
      </c>
      <c r="AY593" s="22" t="str">
        <f aca="false">IF(OR(IFERROR(AND(W593&lt;&gt;"",Y593&lt;&gt;"",Y593-W593&gt;Resumen!$B$8),FALSE()),IFERROR(AND(X593&lt;&gt;"",Y593&lt;&gt;"",Y593-X593&gt;Resumen!$B$8),FALSE())),TRIM("Lays tiene mayor markup que "&amp;IF(IFERROR(AND(W593&lt;&gt;"",Y593&lt;&gt;"",Y593-W593&gt;Resumen!$B$8),FALSE()),"Quento ","")&amp;IF(IFERROR(AND(X593&lt;&gt;"",Y593&lt;&gt;"",Y593-X593&gt;Resumen!$B$8),FALSE()),"Julicroc ","")&amp;"en este PDV"),"")</f>
        <v/>
      </c>
      <c r="AZ593" s="22" t="str">
        <f aca="false">IF(COUNTIF('Plan Pehuamar - Lista'!$A$2:$A$167,A593)&gt;0,"Sí","No")</f>
        <v>No</v>
      </c>
      <c r="BA593" s="22" t="str">
        <f aca="false">IF(COUNTIF('Plan Combo 9+1'!$A$2:$A$226,A593)&gt;0,"Sí","No")</f>
        <v>No</v>
      </c>
      <c r="BB593" s="22" t="str">
        <f aca="false">IF(AH593="","No",IF(BA593="Sí",IF((AO593-AH593)&gt;Resumen!$B$6,"Sí","No"),IF((AO593-AH593)&gt;=Resumen!$B$132,"Sí","No")))</f>
        <v>No</v>
      </c>
      <c r="BC593" s="22" t="str">
        <f aca="false">IF(AND(N593="Sí",AL593="Sí",AI593=0),"Sí","No")</f>
        <v>No</v>
      </c>
      <c r="BD593" s="22" t="str">
        <f aca="false">IF(COUNTIF('Plan 9+1 (con Pehuamar)'!$A$2:$A$227,A593)&gt;0,"Sí","No")</f>
        <v>No</v>
      </c>
    </row>
    <row r="594" customFormat="false" ht="15" hidden="false" customHeight="true" outlineLevel="0" collapsed="false">
      <c r="A594" s="6" t="n">
        <v>401140</v>
      </c>
      <c r="B594" s="6" t="n">
        <v>3</v>
      </c>
      <c r="C594" s="6" t="n">
        <v>306</v>
      </c>
      <c r="D594" s="6" t="s">
        <v>444</v>
      </c>
      <c r="E594" s="6" t="s">
        <v>279</v>
      </c>
      <c r="F594" s="6" t="s">
        <v>201</v>
      </c>
      <c r="G594" s="6" t="s">
        <v>129</v>
      </c>
      <c r="H594" s="6" t="s">
        <v>197</v>
      </c>
      <c r="I594" s="27" t="n">
        <v>0</v>
      </c>
      <c r="J594" s="27" t="n">
        <v>0</v>
      </c>
      <c r="K594" s="27" t="n">
        <v>6.1</v>
      </c>
      <c r="L594" s="28" t="n">
        <f aca="false">I594+J594</f>
        <v>0</v>
      </c>
      <c r="M594" s="28" t="n">
        <f aca="false">L594+K594</f>
        <v>6.1</v>
      </c>
      <c r="N594" s="22" t="str">
        <f aca="false">IF(I594&gt;0,"Sí","No")</f>
        <v>No</v>
      </c>
      <c r="O594" s="22" t="str">
        <f aca="false">IF(J594&gt;0,"Sí","No")</f>
        <v>No</v>
      </c>
      <c r="P594" s="22" t="str">
        <f aca="false">IF(K594&gt;0,"Sí","No")</f>
        <v>Sí</v>
      </c>
      <c r="Q594" s="22" t="str">
        <f aca="false">IF(OR(I594&gt;0,J594&gt;0),"Sí","No")</f>
        <v>No</v>
      </c>
      <c r="R594" s="27"/>
      <c r="S594" s="27"/>
      <c r="T594" s="27"/>
      <c r="U594" s="27"/>
      <c r="V594" s="27"/>
      <c r="W594" s="12" t="str">
        <f aca="false">IF(AND(I594&gt;0,R594&gt;0),(S594-R594)/R594,"")</f>
        <v/>
      </c>
      <c r="X594" s="12" t="str">
        <f aca="false">IF(AND(J594&gt;0,T594&gt;0),(U594-T594)/T594,"")</f>
        <v/>
      </c>
      <c r="Y594" s="12" t="str">
        <f aca="false">IF(AND(K594&gt;0,V594&gt;0),(V594-Resumen!$B$7)/Resumen!$B$7,"")</f>
        <v/>
      </c>
      <c r="Z594" s="28" t="str">
        <f aca="false">IF(AND(K594&gt;0,I594&gt;0,V594&gt;0,S594&gt;0),V594-S594,"")</f>
        <v/>
      </c>
      <c r="AA594" s="12" t="str">
        <f aca="false">IF(Z594&lt;&gt;"",Z594/S594,"")</f>
        <v/>
      </c>
      <c r="AB594" s="28" t="str">
        <f aca="false">IF(AND(K594&gt;0,J594&gt;0,V594&gt;0,U594&gt;0),V594-U594,"")</f>
        <v/>
      </c>
      <c r="AC594" s="12" t="str">
        <f aca="false">IF(AB594&lt;&gt;"",AB594/U594,"")</f>
        <v/>
      </c>
      <c r="AD594" s="27" t="n">
        <v>0</v>
      </c>
      <c r="AE594" s="27" t="n">
        <v>0</v>
      </c>
      <c r="AF594" s="27" t="n">
        <v>0</v>
      </c>
      <c r="AG594" s="28" t="n">
        <f aca="false">AD594+AE594+AF594</f>
        <v>0</v>
      </c>
      <c r="AH594" s="12" t="str">
        <f aca="false">IF(AG594&gt;0,AD594/AG594,"")</f>
        <v/>
      </c>
      <c r="AI594" s="27" t="n">
        <v>0</v>
      </c>
      <c r="AJ594" s="27" t="n">
        <v>0</v>
      </c>
      <c r="AK594" s="27" t="n">
        <v>0</v>
      </c>
      <c r="AL594" s="22" t="str">
        <f aca="false">IF(OR(AJ594&gt;0,AK594&gt;0),"Sí","No")</f>
        <v>No</v>
      </c>
      <c r="AM594" s="6"/>
      <c r="AN594" s="6"/>
      <c r="AO594" s="12" t="n">
        <f aca="false">IF(M594&gt;0,K594/M594,"")</f>
        <v>1</v>
      </c>
      <c r="AP594" s="22" t="str">
        <f aca="false">IF(M594&gt;=Resumen!$B$5,"Alto","Bajo")</f>
        <v>Bajo</v>
      </c>
      <c r="AQ594" s="22" t="str">
        <f aca="false">IF(AO594&gt;=Resumen!$B$28,"Alto","Bajo")</f>
        <v>Alto</v>
      </c>
      <c r="AR594" s="22" t="str">
        <f aca="false">AP594&amp;" Potencial / "&amp;AQ594&amp;" Share"</f>
        <v>Bajo Potencial / Alto Share</v>
      </c>
      <c r="AS594" s="22" t="str">
        <f aca="false">IF(Q594="Sí",IF(AO594&gt;=Resumen!$B$29,"Alto","Bajo"),"")</f>
        <v/>
      </c>
      <c r="AT594" s="22" t="str">
        <f aca="false">IF(AS594&lt;&gt;"",AP594&amp;" Potencial / "&amp;AS594&amp;" Share","")</f>
        <v/>
      </c>
      <c r="AU594" s="22" t="str">
        <f aca="false">IF(AH594="","Sin dato",IF(AH594-AO594&gt;Resumen!$B$6,"Sobre-exhibido",IF(AO594-AH594&gt;Resumen!$B$6,"Sub-exhibido","En línea")))</f>
        <v>Sin dato</v>
      </c>
      <c r="AV594" s="22" t="str">
        <f aca="false">IF(AT594="","",IF(AT594="Alto Potencial / Bajo Share",1,IF(AT594="Alto Potencial / Alto Share",2,IF(AT594="Bajo Potencial / Alto Share",3,4))))</f>
        <v/>
      </c>
      <c r="AW594" s="22" t="str">
        <f aca="false">IF(Q594="No","Sin competencia directa",IF(AV594=1,"1 - Foco Conquista (Alto Pot / Bajo Share)",IF(AV594=2,"2 - Foco Defensa (Alto Pot / Alto Share)",IF(AV594=3,"3 - Monitoreo (Bajo Pot / Alto Share)","4 - Baja Prioridad (Bajo Pot / Bajo Share)"))))</f>
        <v>Sin competencia directa</v>
      </c>
      <c r="AX594" s="12" t="str">
        <f aca="false">IF(OR(IFERROR(AND(W594&lt;&gt;"",Y594&lt;&gt;"",Y594-W594&gt;Resumen!$B$8),FALSE()),IFERROR(AND(X594&lt;&gt;"",Y594&lt;&gt;"",Y594-X594&gt;Resumen!$B$8),FALSE())),MAX(IF(IFERROR(AND(W594&lt;&gt;"",Y594&lt;&gt;"",Y594-W594&gt;Resumen!$B$8),FALSE()),Y594-W594,0),IF(IFERROR(AND(X594&lt;&gt;"",Y594&lt;&gt;"",Y594-X594&gt;Resumen!$B$8),FALSE()),Y594-X594,0)),"")</f>
        <v/>
      </c>
      <c r="AY594" s="22" t="str">
        <f aca="false">IF(OR(IFERROR(AND(W594&lt;&gt;"",Y594&lt;&gt;"",Y594-W594&gt;Resumen!$B$8),FALSE()),IFERROR(AND(X594&lt;&gt;"",Y594&lt;&gt;"",Y594-X594&gt;Resumen!$B$8),FALSE())),TRIM("Lays tiene mayor markup que "&amp;IF(IFERROR(AND(W594&lt;&gt;"",Y594&lt;&gt;"",Y594-W594&gt;Resumen!$B$8),FALSE()),"Quento ","")&amp;IF(IFERROR(AND(X594&lt;&gt;"",Y594&lt;&gt;"",Y594-X594&gt;Resumen!$B$8),FALSE()),"Julicroc ","")&amp;"en este PDV"),"")</f>
        <v/>
      </c>
      <c r="AZ594" s="22" t="str">
        <f aca="false">IF(COUNTIF('Plan Pehuamar - Lista'!$A$2:$A$167,A594)&gt;0,"Sí","No")</f>
        <v>No</v>
      </c>
      <c r="BA594" s="22" t="str">
        <f aca="false">IF(COUNTIF('Plan Combo 9+1'!$A$2:$A$226,A594)&gt;0,"Sí","No")</f>
        <v>No</v>
      </c>
      <c r="BB594" s="22" t="str">
        <f aca="false">IF(AH594="","No",IF(BA594="Sí",IF((AO594-AH594)&gt;Resumen!$B$6,"Sí","No"),IF((AO594-AH594)&gt;=Resumen!$B$132,"Sí","No")))</f>
        <v>No</v>
      </c>
      <c r="BC594" s="22" t="str">
        <f aca="false">IF(AND(N594="Sí",AL594="Sí",AI594=0),"Sí","No")</f>
        <v>No</v>
      </c>
      <c r="BD594" s="22" t="str">
        <f aca="false">IF(COUNTIF('Plan 9+1 (con Pehuamar)'!$A$2:$A$227,A594)&gt;0,"Sí","No")</f>
        <v>No</v>
      </c>
    </row>
    <row r="595" customFormat="false" ht="15" hidden="false" customHeight="true" outlineLevel="0" collapsed="false">
      <c r="A595" s="6" t="n">
        <v>401256</v>
      </c>
      <c r="B595" s="6" t="n">
        <v>3</v>
      </c>
      <c r="C595" s="6" t="n">
        <v>306</v>
      </c>
      <c r="D595" s="6" t="s">
        <v>444</v>
      </c>
      <c r="E595" s="6" t="s">
        <v>798</v>
      </c>
      <c r="F595" s="6" t="s">
        <v>196</v>
      </c>
      <c r="G595" s="6" t="s">
        <v>129</v>
      </c>
      <c r="H595" s="6" t="s">
        <v>197</v>
      </c>
      <c r="I595" s="27" t="n">
        <v>15</v>
      </c>
      <c r="J595" s="27" t="n">
        <v>0</v>
      </c>
      <c r="K595" s="27" t="n">
        <v>35</v>
      </c>
      <c r="L595" s="28" t="n">
        <f aca="false">I595+J595</f>
        <v>15</v>
      </c>
      <c r="M595" s="28" t="n">
        <f aca="false">L595+K595</f>
        <v>50</v>
      </c>
      <c r="N595" s="22" t="str">
        <f aca="false">IF(I595&gt;0,"Sí","No")</f>
        <v>Sí</v>
      </c>
      <c r="O595" s="22" t="str">
        <f aca="false">IF(J595&gt;0,"Sí","No")</f>
        <v>No</v>
      </c>
      <c r="P595" s="22" t="str">
        <f aca="false">IF(K595&gt;0,"Sí","No")</f>
        <v>Sí</v>
      </c>
      <c r="Q595" s="22" t="str">
        <f aca="false">IF(OR(I595&gt;0,J595&gt;0),"Sí","No")</f>
        <v>Sí</v>
      </c>
      <c r="R595" s="27" t="n">
        <v>1700</v>
      </c>
      <c r="S595" s="27" t="n">
        <v>2300</v>
      </c>
      <c r="T595" s="27"/>
      <c r="U595" s="27"/>
      <c r="V595" s="27" t="n">
        <v>3200</v>
      </c>
      <c r="W595" s="12" t="n">
        <f aca="false">IF(AND(I595&gt;0,R595&gt;0),(S595-R595)/R595,"")</f>
        <v>0.352941176470588</v>
      </c>
      <c r="X595" s="12" t="str">
        <f aca="false">IF(AND(J595&gt;0,T595&gt;0),(U595-T595)/T595,"")</f>
        <v/>
      </c>
      <c r="Y595" s="12" t="n">
        <f aca="false">IF(AND(K595&gt;0,V595&gt;0),(V595-Resumen!$B$7)/Resumen!$B$7,"")</f>
        <v>0.28</v>
      </c>
      <c r="Z595" s="28" t="n">
        <f aca="false">IF(AND(K595&gt;0,I595&gt;0,V595&gt;0,S595&gt;0),V595-S595,"")</f>
        <v>900</v>
      </c>
      <c r="AA595" s="12" t="n">
        <f aca="false">IF(Z595&lt;&gt;"",Z595/S595,"")</f>
        <v>0.391304347826087</v>
      </c>
      <c r="AB595" s="28" t="str">
        <f aca="false">IF(AND(K595&gt;0,J595&gt;0,V595&gt;0,U595&gt;0),V595-U595,"")</f>
        <v/>
      </c>
      <c r="AC595" s="12" t="str">
        <f aca="false">IF(AB595&lt;&gt;"",AB595/U595,"")</f>
        <v/>
      </c>
      <c r="AD595" s="27" t="n">
        <v>5</v>
      </c>
      <c r="AE595" s="27" t="n">
        <v>15</v>
      </c>
      <c r="AF595" s="27" t="n">
        <v>0</v>
      </c>
      <c r="AG595" s="28" t="n">
        <f aca="false">AD595+AE595+AF595</f>
        <v>20</v>
      </c>
      <c r="AH595" s="12" t="n">
        <f aca="false">IF(AG595&gt;0,AD595/AG595,"")</f>
        <v>0.25</v>
      </c>
      <c r="AI595" s="27" t="n">
        <v>1</v>
      </c>
      <c r="AJ595" s="27" t="n">
        <v>1</v>
      </c>
      <c r="AK595" s="27" t="n">
        <v>0</v>
      </c>
      <c r="AL595" s="22" t="str">
        <f aca="false">IF(OR(AJ595&gt;0,AK595&gt;0),"Sí","No")</f>
        <v>Sí</v>
      </c>
      <c r="AM595" s="6" t="s">
        <v>397</v>
      </c>
      <c r="AN595" s="6"/>
      <c r="AO595" s="12" t="n">
        <f aca="false">IF(M595&gt;0,K595/M595,"")</f>
        <v>0.7</v>
      </c>
      <c r="AP595" s="22" t="str">
        <f aca="false">IF(M595&gt;=Resumen!$B$5,"Alto","Bajo")</f>
        <v>Alto</v>
      </c>
      <c r="AQ595" s="22" t="str">
        <f aca="false">IF(AO595&gt;=Resumen!$B$28,"Alto","Bajo")</f>
        <v>Alto</v>
      </c>
      <c r="AR595" s="22" t="str">
        <f aca="false">AP595&amp;" Potencial / "&amp;AQ595&amp;" Share"</f>
        <v>Alto Potencial / Alto Share</v>
      </c>
      <c r="AS595" s="22" t="str">
        <f aca="false">IF(Q595="Sí",IF(AO595&gt;=Resumen!$B$29,"Alto","Bajo"),"")</f>
        <v>Alto</v>
      </c>
      <c r="AT595" s="22" t="str">
        <f aca="false">IF(AS595&lt;&gt;"",AP595&amp;" Potencial / "&amp;AS595&amp;" Share","")</f>
        <v>Alto Potencial / Alto Share</v>
      </c>
      <c r="AU595" s="22" t="str">
        <f aca="false">IF(AH595="","Sin dato",IF(AH595-AO595&gt;Resumen!$B$6,"Sobre-exhibido",IF(AO595-AH595&gt;Resumen!$B$6,"Sub-exhibido","En línea")))</f>
        <v>Sub-exhibido</v>
      </c>
      <c r="AV595" s="22" t="n">
        <f aca="false">IF(AT595="","",IF(AT595="Alto Potencial / Bajo Share",1,IF(AT595="Alto Potencial / Alto Share",2,IF(AT595="Bajo Potencial / Alto Share",3,4))))</f>
        <v>2</v>
      </c>
      <c r="AW595" s="22" t="str">
        <f aca="false">IF(Q595="No","Sin competencia directa",IF(AV595=1,"1 - Foco Conquista (Alto Pot / Bajo Share)",IF(AV595=2,"2 - Foco Defensa (Alto Pot / Alto Share)",IF(AV595=3,"3 - Monitoreo (Bajo Pot / Alto Share)","4 - Baja Prioridad (Bajo Pot / Bajo Share)"))))</f>
        <v>2 - Foco Defensa (Alto Pot / Alto Share)</v>
      </c>
      <c r="AX595" s="12" t="str">
        <f aca="false">IF(OR(IFERROR(AND(W595&lt;&gt;"",Y595&lt;&gt;"",Y595-W595&gt;Resumen!$B$8),FALSE()),IFERROR(AND(X595&lt;&gt;"",Y595&lt;&gt;"",Y595-X595&gt;Resumen!$B$8),FALSE())),MAX(IF(IFERROR(AND(W595&lt;&gt;"",Y595&lt;&gt;"",Y595-W595&gt;Resumen!$B$8),FALSE()),Y595-W595,0),IF(IFERROR(AND(X595&lt;&gt;"",Y595&lt;&gt;"",Y595-X595&gt;Resumen!$B$8),FALSE()),Y595-X595,0)),"")</f>
        <v/>
      </c>
      <c r="AY595" s="22" t="str">
        <f aca="false">IF(OR(IFERROR(AND(W595&lt;&gt;"",Y595&lt;&gt;"",Y595-W595&gt;Resumen!$B$8),FALSE()),IFERROR(AND(X595&lt;&gt;"",Y595&lt;&gt;"",Y595-X595&gt;Resumen!$B$8),FALSE())),TRIM("Lays tiene mayor markup que "&amp;IF(IFERROR(AND(W595&lt;&gt;"",Y595&lt;&gt;"",Y595-W595&gt;Resumen!$B$8),FALSE()),"Quento ","")&amp;IF(IFERROR(AND(X595&lt;&gt;"",Y595&lt;&gt;"",Y595-X595&gt;Resumen!$B$8),FALSE()),"Julicroc ","")&amp;"en este PDV"),"")</f>
        <v/>
      </c>
      <c r="AZ595" s="22" t="str">
        <f aca="false">IF(COUNTIF('Plan Pehuamar - Lista'!$A$2:$A$167,A595)&gt;0,"Sí","No")</f>
        <v>No</v>
      </c>
      <c r="BA595" s="22" t="str">
        <f aca="false">IF(COUNTIF('Plan Combo 9+1'!$A$2:$A$226,A595)&gt;0,"Sí","No")</f>
        <v>No</v>
      </c>
      <c r="BB595" s="22" t="str">
        <f aca="false">IF(AH595="","No",IF(BA595="Sí",IF((AO595-AH595)&gt;Resumen!$B$6,"Sí","No"),IF((AO595-AH595)&gt;=Resumen!$B$132,"Sí","No")))</f>
        <v>Sí</v>
      </c>
      <c r="BC595" s="22" t="str">
        <f aca="false">IF(AND(N595="Sí",AL595="Sí",AI595=0),"Sí","No")</f>
        <v>No</v>
      </c>
      <c r="BD595" s="22" t="str">
        <f aca="false">IF(COUNTIF('Plan 9+1 (con Pehuamar)'!$A$2:$A$227,A595)&gt;0,"Sí","No")</f>
        <v>No</v>
      </c>
    </row>
    <row r="596" customFormat="false" ht="15" hidden="false" customHeight="true" outlineLevel="0" collapsed="false">
      <c r="A596" s="6" t="n">
        <v>401601</v>
      </c>
      <c r="B596" s="6" t="n">
        <v>3</v>
      </c>
      <c r="C596" s="6" t="n">
        <v>306</v>
      </c>
      <c r="D596" s="6" t="s">
        <v>444</v>
      </c>
      <c r="E596" s="6" t="s">
        <v>799</v>
      </c>
      <c r="F596" s="6" t="s">
        <v>196</v>
      </c>
      <c r="G596" s="6" t="s">
        <v>129</v>
      </c>
      <c r="H596" s="6" t="s">
        <v>197</v>
      </c>
      <c r="I596" s="27" t="n">
        <v>30</v>
      </c>
      <c r="J596" s="27" t="n">
        <v>0</v>
      </c>
      <c r="K596" s="27" t="n">
        <v>45</v>
      </c>
      <c r="L596" s="28" t="n">
        <f aca="false">I596+J596</f>
        <v>30</v>
      </c>
      <c r="M596" s="28" t="n">
        <f aca="false">L596+K596</f>
        <v>75</v>
      </c>
      <c r="N596" s="22" t="str">
        <f aca="false">IF(I596&gt;0,"Sí","No")</f>
        <v>Sí</v>
      </c>
      <c r="O596" s="22" t="str">
        <f aca="false">IF(J596&gt;0,"Sí","No")</f>
        <v>No</v>
      </c>
      <c r="P596" s="22" t="str">
        <f aca="false">IF(K596&gt;0,"Sí","No")</f>
        <v>Sí</v>
      </c>
      <c r="Q596" s="22" t="str">
        <f aca="false">IF(OR(I596&gt;0,J596&gt;0),"Sí","No")</f>
        <v>Sí</v>
      </c>
      <c r="R596" s="27" t="n">
        <v>1700</v>
      </c>
      <c r="S596" s="27" t="n">
        <v>2300</v>
      </c>
      <c r="T596" s="27"/>
      <c r="U596" s="27"/>
      <c r="V596" s="27" t="n">
        <v>3500</v>
      </c>
      <c r="W596" s="12" t="n">
        <f aca="false">IF(AND(I596&gt;0,R596&gt;0),(S596-R596)/R596,"")</f>
        <v>0.352941176470588</v>
      </c>
      <c r="X596" s="12" t="str">
        <f aca="false">IF(AND(J596&gt;0,T596&gt;0),(U596-T596)/T596,"")</f>
        <v/>
      </c>
      <c r="Y596" s="12" t="n">
        <f aca="false">IF(AND(K596&gt;0,V596&gt;0),(V596-Resumen!$B$7)/Resumen!$B$7,"")</f>
        <v>0.4</v>
      </c>
      <c r="Z596" s="28" t="n">
        <f aca="false">IF(AND(K596&gt;0,I596&gt;0,V596&gt;0,S596&gt;0),V596-S596,"")</f>
        <v>1200</v>
      </c>
      <c r="AA596" s="12" t="n">
        <f aca="false">IF(Z596&lt;&gt;"",Z596/S596,"")</f>
        <v>0.521739130434783</v>
      </c>
      <c r="AB596" s="28" t="str">
        <f aca="false">IF(AND(K596&gt;0,J596&gt;0,V596&gt;0,U596&gt;0),V596-U596,"")</f>
        <v/>
      </c>
      <c r="AC596" s="12" t="str">
        <f aca="false">IF(AB596&lt;&gt;"",AB596/U596,"")</f>
        <v/>
      </c>
      <c r="AD596" s="27" t="n">
        <v>5</v>
      </c>
      <c r="AE596" s="27" t="n">
        <v>10</v>
      </c>
      <c r="AF596" s="27" t="n">
        <v>0</v>
      </c>
      <c r="AG596" s="28" t="n">
        <f aca="false">AD596+AE596+AF596</f>
        <v>15</v>
      </c>
      <c r="AH596" s="12" t="n">
        <f aca="false">IF(AG596&gt;0,AD596/AG596,"")</f>
        <v>0.333333333333333</v>
      </c>
      <c r="AI596" s="27" t="n">
        <v>1</v>
      </c>
      <c r="AJ596" s="27" t="n">
        <v>1</v>
      </c>
      <c r="AK596" s="27" t="n">
        <v>0</v>
      </c>
      <c r="AL596" s="22" t="str">
        <f aca="false">IF(OR(AJ596&gt;0,AK596&gt;0),"Sí","No")</f>
        <v>Sí</v>
      </c>
      <c r="AM596" s="6" t="s">
        <v>397</v>
      </c>
      <c r="AN596" s="6"/>
      <c r="AO596" s="12" t="n">
        <f aca="false">IF(M596&gt;0,K596/M596,"")</f>
        <v>0.6</v>
      </c>
      <c r="AP596" s="22" t="str">
        <f aca="false">IF(M596&gt;=Resumen!$B$5,"Alto","Bajo")</f>
        <v>Alto</v>
      </c>
      <c r="AQ596" s="22" t="str">
        <f aca="false">IF(AO596&gt;=Resumen!$B$28,"Alto","Bajo")</f>
        <v>Alto</v>
      </c>
      <c r="AR596" s="22" t="str">
        <f aca="false">AP596&amp;" Potencial / "&amp;AQ596&amp;" Share"</f>
        <v>Alto Potencial / Alto Share</v>
      </c>
      <c r="AS596" s="22" t="str">
        <f aca="false">IF(Q596="Sí",IF(AO596&gt;=Resumen!$B$29,"Alto","Bajo"),"")</f>
        <v>Alto</v>
      </c>
      <c r="AT596" s="22" t="str">
        <f aca="false">IF(AS596&lt;&gt;"",AP596&amp;" Potencial / "&amp;AS596&amp;" Share","")</f>
        <v>Alto Potencial / Alto Share</v>
      </c>
      <c r="AU596" s="22" t="str">
        <f aca="false">IF(AH596="","Sin dato",IF(AH596-AO596&gt;Resumen!$B$6,"Sobre-exhibido",IF(AO596-AH596&gt;Resumen!$B$6,"Sub-exhibido","En línea")))</f>
        <v>Sub-exhibido</v>
      </c>
      <c r="AV596" s="22" t="n">
        <f aca="false">IF(AT596="","",IF(AT596="Alto Potencial / Bajo Share",1,IF(AT596="Alto Potencial / Alto Share",2,IF(AT596="Bajo Potencial / Alto Share",3,4))))</f>
        <v>2</v>
      </c>
      <c r="AW596" s="22" t="str">
        <f aca="false">IF(Q596="No","Sin competencia directa",IF(AV596=1,"1 - Foco Conquista (Alto Pot / Bajo Share)",IF(AV596=2,"2 - Foco Defensa (Alto Pot / Alto Share)",IF(AV596=3,"3 - Monitoreo (Bajo Pot / Alto Share)","4 - Baja Prioridad (Bajo Pot / Bajo Share)"))))</f>
        <v>2 - Foco Defensa (Alto Pot / Alto Share)</v>
      </c>
      <c r="AX596" s="12" t="n">
        <f aca="false">IF(OR(IFERROR(AND(W596&lt;&gt;"",Y596&lt;&gt;"",Y596-W596&gt;Resumen!$B$8),FALSE()),IFERROR(AND(X596&lt;&gt;"",Y596&lt;&gt;"",Y596-X596&gt;Resumen!$B$8),FALSE())),MAX(IF(IFERROR(AND(W596&lt;&gt;"",Y596&lt;&gt;"",Y596-W596&gt;Resumen!$B$8),FALSE()),Y596-W596,0),IF(IFERROR(AND(X596&lt;&gt;"",Y596&lt;&gt;"",Y596-X596&gt;Resumen!$B$8),FALSE()),Y596-X596,0)),"")</f>
        <v>0.0470588235294118</v>
      </c>
      <c r="AY596" s="22" t="str">
        <f aca="false">IF(OR(IFERROR(AND(W596&lt;&gt;"",Y596&lt;&gt;"",Y596-W596&gt;Resumen!$B$8),FALSE()),IFERROR(AND(X596&lt;&gt;"",Y596&lt;&gt;"",Y596-X596&gt;Resumen!$B$8),FALSE())),TRIM("Lays tiene mayor markup que "&amp;IF(IFERROR(AND(W596&lt;&gt;"",Y596&lt;&gt;"",Y596-W596&gt;Resumen!$B$8),FALSE()),"Quento ","")&amp;IF(IFERROR(AND(X596&lt;&gt;"",Y596&lt;&gt;"",Y596-X596&gt;Resumen!$B$8),FALSE()),"Julicroc ","")&amp;"en este PDV"),"")</f>
        <v>Lays tiene mayor markup que Quento en este PDV</v>
      </c>
      <c r="AZ596" s="22" t="str">
        <f aca="false">IF(COUNTIF('Plan Pehuamar - Lista'!$A$2:$A$167,A596)&gt;0,"Sí","No")</f>
        <v>No</v>
      </c>
      <c r="BA596" s="22" t="str">
        <f aca="false">IF(COUNTIF('Plan Combo 9+1'!$A$2:$A$226,A596)&gt;0,"Sí","No")</f>
        <v>No</v>
      </c>
      <c r="BB596" s="22" t="str">
        <f aca="false">IF(AH596="","No",IF(BA596="Sí",IF((AO596-AH596)&gt;Resumen!$B$6,"Sí","No"),IF((AO596-AH596)&gt;=Resumen!$B$132,"Sí","No")))</f>
        <v>Sí</v>
      </c>
      <c r="BC596" s="22" t="str">
        <f aca="false">IF(AND(N596="Sí",AL596="Sí",AI596=0),"Sí","No")</f>
        <v>No</v>
      </c>
      <c r="BD596" s="22" t="str">
        <f aca="false">IF(COUNTIF('Plan 9+1 (con Pehuamar)'!$A$2:$A$227,A596)&gt;0,"Sí","No")</f>
        <v>No</v>
      </c>
    </row>
    <row r="597" customFormat="false" ht="15" hidden="false" customHeight="true" outlineLevel="0" collapsed="false">
      <c r="A597" s="6" t="n">
        <v>401846</v>
      </c>
      <c r="B597" s="6" t="n">
        <v>3</v>
      </c>
      <c r="C597" s="6" t="n">
        <v>306</v>
      </c>
      <c r="D597" s="6" t="s">
        <v>444</v>
      </c>
      <c r="E597" s="6" t="s">
        <v>800</v>
      </c>
      <c r="F597" s="6" t="s">
        <v>196</v>
      </c>
      <c r="G597" s="6" t="s">
        <v>129</v>
      </c>
      <c r="H597" s="6" t="s">
        <v>197</v>
      </c>
      <c r="I597" s="27" t="n">
        <v>0</v>
      </c>
      <c r="J597" s="27" t="n">
        <v>0</v>
      </c>
      <c r="K597" s="27" t="n">
        <v>4.9</v>
      </c>
      <c r="L597" s="28" t="n">
        <f aca="false">I597+J597</f>
        <v>0</v>
      </c>
      <c r="M597" s="28" t="n">
        <f aca="false">L597+K597</f>
        <v>4.9</v>
      </c>
      <c r="N597" s="22" t="str">
        <f aca="false">IF(I597&gt;0,"Sí","No")</f>
        <v>No</v>
      </c>
      <c r="O597" s="22" t="str">
        <f aca="false">IF(J597&gt;0,"Sí","No")</f>
        <v>No</v>
      </c>
      <c r="P597" s="22" t="str">
        <f aca="false">IF(K597&gt;0,"Sí","No")</f>
        <v>Sí</v>
      </c>
      <c r="Q597" s="22" t="str">
        <f aca="false">IF(OR(I597&gt;0,J597&gt;0),"Sí","No")</f>
        <v>No</v>
      </c>
      <c r="R597" s="27"/>
      <c r="S597" s="27"/>
      <c r="T597" s="27"/>
      <c r="U597" s="27"/>
      <c r="V597" s="27"/>
      <c r="W597" s="12" t="str">
        <f aca="false">IF(AND(I597&gt;0,R597&gt;0),(S597-R597)/R597,"")</f>
        <v/>
      </c>
      <c r="X597" s="12" t="str">
        <f aca="false">IF(AND(J597&gt;0,T597&gt;0),(U597-T597)/T597,"")</f>
        <v/>
      </c>
      <c r="Y597" s="12" t="str">
        <f aca="false">IF(AND(K597&gt;0,V597&gt;0),(V597-Resumen!$B$7)/Resumen!$B$7,"")</f>
        <v/>
      </c>
      <c r="Z597" s="28" t="str">
        <f aca="false">IF(AND(K597&gt;0,I597&gt;0,V597&gt;0,S597&gt;0),V597-S597,"")</f>
        <v/>
      </c>
      <c r="AA597" s="12" t="str">
        <f aca="false">IF(Z597&lt;&gt;"",Z597/S597,"")</f>
        <v/>
      </c>
      <c r="AB597" s="28" t="str">
        <f aca="false">IF(AND(K597&gt;0,J597&gt;0,V597&gt;0,U597&gt;0),V597-U597,"")</f>
        <v/>
      </c>
      <c r="AC597" s="12" t="str">
        <f aca="false">IF(AB597&lt;&gt;"",AB597/U597,"")</f>
        <v/>
      </c>
      <c r="AD597" s="27" t="n">
        <v>0</v>
      </c>
      <c r="AE597" s="27" t="n">
        <v>0</v>
      </c>
      <c r="AF597" s="27" t="n">
        <v>0</v>
      </c>
      <c r="AG597" s="28" t="n">
        <f aca="false">AD597+AE597+AF597</f>
        <v>0</v>
      </c>
      <c r="AH597" s="12" t="str">
        <f aca="false">IF(AG597&gt;0,AD597/AG597,"")</f>
        <v/>
      </c>
      <c r="AI597" s="27" t="n">
        <v>0</v>
      </c>
      <c r="AJ597" s="27" t="n">
        <v>0</v>
      </c>
      <c r="AK597" s="27" t="n">
        <v>0</v>
      </c>
      <c r="AL597" s="22" t="str">
        <f aca="false">IF(OR(AJ597&gt;0,AK597&gt;0),"Sí","No")</f>
        <v>No</v>
      </c>
      <c r="AM597" s="6"/>
      <c r="AN597" s="6"/>
      <c r="AO597" s="12" t="n">
        <f aca="false">IF(M597&gt;0,K597/M597,"")</f>
        <v>1</v>
      </c>
      <c r="AP597" s="22" t="str">
        <f aca="false">IF(M597&gt;=Resumen!$B$5,"Alto","Bajo")</f>
        <v>Bajo</v>
      </c>
      <c r="AQ597" s="22" t="str">
        <f aca="false">IF(AO597&gt;=Resumen!$B$28,"Alto","Bajo")</f>
        <v>Alto</v>
      </c>
      <c r="AR597" s="22" t="str">
        <f aca="false">AP597&amp;" Potencial / "&amp;AQ597&amp;" Share"</f>
        <v>Bajo Potencial / Alto Share</v>
      </c>
      <c r="AS597" s="22" t="str">
        <f aca="false">IF(Q597="Sí",IF(AO597&gt;=Resumen!$B$29,"Alto","Bajo"),"")</f>
        <v/>
      </c>
      <c r="AT597" s="22" t="str">
        <f aca="false">IF(AS597&lt;&gt;"",AP597&amp;" Potencial / "&amp;AS597&amp;" Share","")</f>
        <v/>
      </c>
      <c r="AU597" s="22" t="str">
        <f aca="false">IF(AH597="","Sin dato",IF(AH597-AO597&gt;Resumen!$B$6,"Sobre-exhibido",IF(AO597-AH597&gt;Resumen!$B$6,"Sub-exhibido","En línea")))</f>
        <v>Sin dato</v>
      </c>
      <c r="AV597" s="22" t="str">
        <f aca="false">IF(AT597="","",IF(AT597="Alto Potencial / Bajo Share",1,IF(AT597="Alto Potencial / Alto Share",2,IF(AT597="Bajo Potencial / Alto Share",3,4))))</f>
        <v/>
      </c>
      <c r="AW597" s="22" t="str">
        <f aca="false">IF(Q597="No","Sin competencia directa",IF(AV597=1,"1 - Foco Conquista (Alto Pot / Bajo Share)",IF(AV597=2,"2 - Foco Defensa (Alto Pot / Alto Share)",IF(AV597=3,"3 - Monitoreo (Bajo Pot / Alto Share)","4 - Baja Prioridad (Bajo Pot / Bajo Share)"))))</f>
        <v>Sin competencia directa</v>
      </c>
      <c r="AX597" s="12" t="str">
        <f aca="false">IF(OR(IFERROR(AND(W597&lt;&gt;"",Y597&lt;&gt;"",Y597-W597&gt;Resumen!$B$8),FALSE()),IFERROR(AND(X597&lt;&gt;"",Y597&lt;&gt;"",Y597-X597&gt;Resumen!$B$8),FALSE())),MAX(IF(IFERROR(AND(W597&lt;&gt;"",Y597&lt;&gt;"",Y597-W597&gt;Resumen!$B$8),FALSE()),Y597-W597,0),IF(IFERROR(AND(X597&lt;&gt;"",Y597&lt;&gt;"",Y597-X597&gt;Resumen!$B$8),FALSE()),Y597-X597,0)),"")</f>
        <v/>
      </c>
      <c r="AY597" s="22" t="str">
        <f aca="false">IF(OR(IFERROR(AND(W597&lt;&gt;"",Y597&lt;&gt;"",Y597-W597&gt;Resumen!$B$8),FALSE()),IFERROR(AND(X597&lt;&gt;"",Y597&lt;&gt;"",Y597-X597&gt;Resumen!$B$8),FALSE())),TRIM("Lays tiene mayor markup que "&amp;IF(IFERROR(AND(W597&lt;&gt;"",Y597&lt;&gt;"",Y597-W597&gt;Resumen!$B$8),FALSE()),"Quento ","")&amp;IF(IFERROR(AND(X597&lt;&gt;"",Y597&lt;&gt;"",Y597-X597&gt;Resumen!$B$8),FALSE()),"Julicroc ","")&amp;"en este PDV"),"")</f>
        <v/>
      </c>
      <c r="AZ597" s="22" t="str">
        <f aca="false">IF(COUNTIF('Plan Pehuamar - Lista'!$A$2:$A$167,A597)&gt;0,"Sí","No")</f>
        <v>No</v>
      </c>
      <c r="BA597" s="22" t="str">
        <f aca="false">IF(COUNTIF('Plan Combo 9+1'!$A$2:$A$226,A597)&gt;0,"Sí","No")</f>
        <v>No</v>
      </c>
      <c r="BB597" s="22" t="str">
        <f aca="false">IF(AH597="","No",IF(BA597="Sí",IF((AO597-AH597)&gt;Resumen!$B$6,"Sí","No"),IF((AO597-AH597)&gt;=Resumen!$B$132,"Sí","No")))</f>
        <v>No</v>
      </c>
      <c r="BC597" s="22" t="str">
        <f aca="false">IF(AND(N597="Sí",AL597="Sí",AI597=0),"Sí","No")</f>
        <v>No</v>
      </c>
      <c r="BD597" s="22" t="str">
        <f aca="false">IF(COUNTIF('Plan 9+1 (con Pehuamar)'!$A$2:$A$227,A597)&gt;0,"Sí","No")</f>
        <v>No</v>
      </c>
    </row>
    <row r="598" customFormat="false" ht="15" hidden="false" customHeight="true" outlineLevel="0" collapsed="false">
      <c r="A598" s="6" t="n">
        <v>403064</v>
      </c>
      <c r="B598" s="6" t="n">
        <v>3</v>
      </c>
      <c r="C598" s="6" t="n">
        <v>306</v>
      </c>
      <c r="D598" s="6" t="s">
        <v>444</v>
      </c>
      <c r="E598" s="6" t="s">
        <v>801</v>
      </c>
      <c r="F598" s="6" t="s">
        <v>206</v>
      </c>
      <c r="G598" s="6" t="s">
        <v>129</v>
      </c>
      <c r="H598" s="6" t="s">
        <v>197</v>
      </c>
      <c r="I598" s="27" t="n">
        <v>0</v>
      </c>
      <c r="J598" s="27" t="n">
        <v>0</v>
      </c>
      <c r="K598" s="27" t="n">
        <v>8.8</v>
      </c>
      <c r="L598" s="28" t="n">
        <f aca="false">I598+J598</f>
        <v>0</v>
      </c>
      <c r="M598" s="28" t="n">
        <f aca="false">L598+K598</f>
        <v>8.8</v>
      </c>
      <c r="N598" s="22" t="str">
        <f aca="false">IF(I598&gt;0,"Sí","No")</f>
        <v>No</v>
      </c>
      <c r="O598" s="22" t="str">
        <f aca="false">IF(J598&gt;0,"Sí","No")</f>
        <v>No</v>
      </c>
      <c r="P598" s="22" t="str">
        <f aca="false">IF(K598&gt;0,"Sí","No")</f>
        <v>Sí</v>
      </c>
      <c r="Q598" s="22" t="str">
        <f aca="false">IF(OR(I598&gt;0,J598&gt;0),"Sí","No")</f>
        <v>No</v>
      </c>
      <c r="R598" s="27"/>
      <c r="S598" s="27"/>
      <c r="T598" s="27"/>
      <c r="U598" s="27"/>
      <c r="V598" s="27"/>
      <c r="W598" s="12" t="str">
        <f aca="false">IF(AND(I598&gt;0,R598&gt;0),(S598-R598)/R598,"")</f>
        <v/>
      </c>
      <c r="X598" s="12" t="str">
        <f aca="false">IF(AND(J598&gt;0,T598&gt;0),(U598-T598)/T598,"")</f>
        <v/>
      </c>
      <c r="Y598" s="12" t="str">
        <f aca="false">IF(AND(K598&gt;0,V598&gt;0),(V598-Resumen!$B$7)/Resumen!$B$7,"")</f>
        <v/>
      </c>
      <c r="Z598" s="28" t="str">
        <f aca="false">IF(AND(K598&gt;0,I598&gt;0,V598&gt;0,S598&gt;0),V598-S598,"")</f>
        <v/>
      </c>
      <c r="AA598" s="12" t="str">
        <f aca="false">IF(Z598&lt;&gt;"",Z598/S598,"")</f>
        <v/>
      </c>
      <c r="AB598" s="28" t="str">
        <f aca="false">IF(AND(K598&gt;0,J598&gt;0,V598&gt;0,U598&gt;0),V598-U598,"")</f>
        <v/>
      </c>
      <c r="AC598" s="12" t="str">
        <f aca="false">IF(AB598&lt;&gt;"",AB598/U598,"")</f>
        <v/>
      </c>
      <c r="AD598" s="27" t="n">
        <v>0</v>
      </c>
      <c r="AE598" s="27" t="n">
        <v>0</v>
      </c>
      <c r="AF598" s="27" t="n">
        <v>0</v>
      </c>
      <c r="AG598" s="28" t="n">
        <f aca="false">AD598+AE598+AF598</f>
        <v>0</v>
      </c>
      <c r="AH598" s="12" t="str">
        <f aca="false">IF(AG598&gt;0,AD598/AG598,"")</f>
        <v/>
      </c>
      <c r="AI598" s="27" t="n">
        <v>0</v>
      </c>
      <c r="AJ598" s="27" t="n">
        <v>0</v>
      </c>
      <c r="AK598" s="27" t="n">
        <v>0</v>
      </c>
      <c r="AL598" s="22" t="str">
        <f aca="false">IF(OR(AJ598&gt;0,AK598&gt;0),"Sí","No")</f>
        <v>No</v>
      </c>
      <c r="AM598" s="6"/>
      <c r="AN598" s="6"/>
      <c r="AO598" s="12" t="n">
        <f aca="false">IF(M598&gt;0,K598/M598,"")</f>
        <v>1</v>
      </c>
      <c r="AP598" s="22" t="str">
        <f aca="false">IF(M598&gt;=Resumen!$B$5,"Alto","Bajo")</f>
        <v>Bajo</v>
      </c>
      <c r="AQ598" s="22" t="str">
        <f aca="false">IF(AO598&gt;=Resumen!$B$28,"Alto","Bajo")</f>
        <v>Alto</v>
      </c>
      <c r="AR598" s="22" t="str">
        <f aca="false">AP598&amp;" Potencial / "&amp;AQ598&amp;" Share"</f>
        <v>Bajo Potencial / Alto Share</v>
      </c>
      <c r="AS598" s="22" t="str">
        <f aca="false">IF(Q598="Sí",IF(AO598&gt;=Resumen!$B$29,"Alto","Bajo"),"")</f>
        <v/>
      </c>
      <c r="AT598" s="22" t="str">
        <f aca="false">IF(AS598&lt;&gt;"",AP598&amp;" Potencial / "&amp;AS598&amp;" Share","")</f>
        <v/>
      </c>
      <c r="AU598" s="22" t="str">
        <f aca="false">IF(AH598="","Sin dato",IF(AH598-AO598&gt;Resumen!$B$6,"Sobre-exhibido",IF(AO598-AH598&gt;Resumen!$B$6,"Sub-exhibido","En línea")))</f>
        <v>Sin dato</v>
      </c>
      <c r="AV598" s="22" t="str">
        <f aca="false">IF(AT598="","",IF(AT598="Alto Potencial / Bajo Share",1,IF(AT598="Alto Potencial / Alto Share",2,IF(AT598="Bajo Potencial / Alto Share",3,4))))</f>
        <v/>
      </c>
      <c r="AW598" s="22" t="str">
        <f aca="false">IF(Q598="No","Sin competencia directa",IF(AV598=1,"1 - Foco Conquista (Alto Pot / Bajo Share)",IF(AV598=2,"2 - Foco Defensa (Alto Pot / Alto Share)",IF(AV598=3,"3 - Monitoreo (Bajo Pot / Alto Share)","4 - Baja Prioridad (Bajo Pot / Bajo Share)"))))</f>
        <v>Sin competencia directa</v>
      </c>
      <c r="AX598" s="12" t="str">
        <f aca="false">IF(OR(IFERROR(AND(W598&lt;&gt;"",Y598&lt;&gt;"",Y598-W598&gt;Resumen!$B$8),FALSE()),IFERROR(AND(X598&lt;&gt;"",Y598&lt;&gt;"",Y598-X598&gt;Resumen!$B$8),FALSE())),MAX(IF(IFERROR(AND(W598&lt;&gt;"",Y598&lt;&gt;"",Y598-W598&gt;Resumen!$B$8),FALSE()),Y598-W598,0),IF(IFERROR(AND(X598&lt;&gt;"",Y598&lt;&gt;"",Y598-X598&gt;Resumen!$B$8),FALSE()),Y598-X598,0)),"")</f>
        <v/>
      </c>
      <c r="AY598" s="22" t="str">
        <f aca="false">IF(OR(IFERROR(AND(W598&lt;&gt;"",Y598&lt;&gt;"",Y598-W598&gt;Resumen!$B$8),FALSE()),IFERROR(AND(X598&lt;&gt;"",Y598&lt;&gt;"",Y598-X598&gt;Resumen!$B$8),FALSE())),TRIM("Lays tiene mayor markup que "&amp;IF(IFERROR(AND(W598&lt;&gt;"",Y598&lt;&gt;"",Y598-W598&gt;Resumen!$B$8),FALSE()),"Quento ","")&amp;IF(IFERROR(AND(X598&lt;&gt;"",Y598&lt;&gt;"",Y598-X598&gt;Resumen!$B$8),FALSE()),"Julicroc ","")&amp;"en este PDV"),"")</f>
        <v/>
      </c>
      <c r="AZ598" s="22" t="str">
        <f aca="false">IF(COUNTIF('Plan Pehuamar - Lista'!$A$2:$A$167,A598)&gt;0,"Sí","No")</f>
        <v>Sí</v>
      </c>
      <c r="BA598" s="22" t="str">
        <f aca="false">IF(COUNTIF('Plan Combo 9+1'!$A$2:$A$226,A598)&gt;0,"Sí","No")</f>
        <v>No</v>
      </c>
      <c r="BB598" s="22" t="str">
        <f aca="false">IF(AH598="","No",IF(BA598="Sí",IF((AO598-AH598)&gt;Resumen!$B$6,"Sí","No"),IF((AO598-AH598)&gt;=Resumen!$B$132,"Sí","No")))</f>
        <v>No</v>
      </c>
      <c r="BC598" s="22" t="str">
        <f aca="false">IF(AND(N598="Sí",AL598="Sí",AI598=0),"Sí","No")</f>
        <v>No</v>
      </c>
      <c r="BD598" s="22" t="str">
        <f aca="false">IF(COUNTIF('Plan 9+1 (con Pehuamar)'!$A$2:$A$227,A598)&gt;0,"Sí","No")</f>
        <v>No</v>
      </c>
    </row>
    <row r="599" customFormat="false" ht="15" hidden="false" customHeight="true" outlineLevel="0" collapsed="false">
      <c r="A599" s="6" t="n">
        <v>403160</v>
      </c>
      <c r="B599" s="6" t="n">
        <v>3</v>
      </c>
      <c r="C599" s="6" t="n">
        <v>306</v>
      </c>
      <c r="D599" s="6" t="s">
        <v>444</v>
      </c>
      <c r="E599" s="6" t="s">
        <v>802</v>
      </c>
      <c r="F599" s="6" t="s">
        <v>206</v>
      </c>
      <c r="G599" s="6" t="s">
        <v>129</v>
      </c>
      <c r="H599" s="6" t="s">
        <v>197</v>
      </c>
      <c r="I599" s="27" t="n">
        <v>20</v>
      </c>
      <c r="J599" s="27" t="n">
        <v>0</v>
      </c>
      <c r="K599" s="27" t="n">
        <v>55</v>
      </c>
      <c r="L599" s="28" t="n">
        <f aca="false">I599+J599</f>
        <v>20</v>
      </c>
      <c r="M599" s="28" t="n">
        <f aca="false">L599+K599</f>
        <v>75</v>
      </c>
      <c r="N599" s="22" t="str">
        <f aca="false">IF(I599&gt;0,"Sí","No")</f>
        <v>Sí</v>
      </c>
      <c r="O599" s="22" t="str">
        <f aca="false">IF(J599&gt;0,"Sí","No")</f>
        <v>No</v>
      </c>
      <c r="P599" s="22" t="str">
        <f aca="false">IF(K599&gt;0,"Sí","No")</f>
        <v>Sí</v>
      </c>
      <c r="Q599" s="22" t="str">
        <f aca="false">IF(OR(I599&gt;0,J599&gt;0),"Sí","No")</f>
        <v>Sí</v>
      </c>
      <c r="R599" s="27" t="n">
        <v>1700</v>
      </c>
      <c r="S599" s="27" t="n">
        <v>2300</v>
      </c>
      <c r="T599" s="27"/>
      <c r="U599" s="27"/>
      <c r="V599" s="27" t="n">
        <v>3300</v>
      </c>
      <c r="W599" s="12" t="n">
        <f aca="false">IF(AND(I599&gt;0,R599&gt;0),(S599-R599)/R599,"")</f>
        <v>0.352941176470588</v>
      </c>
      <c r="X599" s="12" t="str">
        <f aca="false">IF(AND(J599&gt;0,T599&gt;0),(U599-T599)/T599,"")</f>
        <v/>
      </c>
      <c r="Y599" s="12" t="n">
        <f aca="false">IF(AND(K599&gt;0,V599&gt;0),(V599-Resumen!$B$7)/Resumen!$B$7,"")</f>
        <v>0.32</v>
      </c>
      <c r="Z599" s="28" t="n">
        <f aca="false">IF(AND(K599&gt;0,I599&gt;0,V599&gt;0,S599&gt;0),V599-S599,"")</f>
        <v>1000</v>
      </c>
      <c r="AA599" s="12" t="n">
        <f aca="false">IF(Z599&lt;&gt;"",Z599/S599,"")</f>
        <v>0.434782608695652</v>
      </c>
      <c r="AB599" s="28" t="str">
        <f aca="false">IF(AND(K599&gt;0,J599&gt;0,V599&gt;0,U599&gt;0),V599-U599,"")</f>
        <v/>
      </c>
      <c r="AC599" s="12" t="str">
        <f aca="false">IF(AB599&lt;&gt;"",AB599/U599,"")</f>
        <v/>
      </c>
      <c r="AD599" s="27" t="n">
        <v>5</v>
      </c>
      <c r="AE599" s="27" t="n">
        <v>10</v>
      </c>
      <c r="AF599" s="27" t="n">
        <v>0</v>
      </c>
      <c r="AG599" s="28" t="n">
        <f aca="false">AD599+AE599+AF599</f>
        <v>15</v>
      </c>
      <c r="AH599" s="12" t="n">
        <f aca="false">IF(AG599&gt;0,AD599/AG599,"")</f>
        <v>0.333333333333333</v>
      </c>
      <c r="AI599" s="27" t="n">
        <v>1</v>
      </c>
      <c r="AJ599" s="27" t="n">
        <v>0</v>
      </c>
      <c r="AK599" s="27" t="n">
        <v>0</v>
      </c>
      <c r="AL599" s="22" t="str">
        <f aca="false">IF(OR(AJ599&gt;0,AK599&gt;0),"Sí","No")</f>
        <v>No</v>
      </c>
      <c r="AM599" s="6" t="s">
        <v>397</v>
      </c>
      <c r="AN599" s="6"/>
      <c r="AO599" s="12" t="n">
        <f aca="false">IF(M599&gt;0,K599/M599,"")</f>
        <v>0.733333333333333</v>
      </c>
      <c r="AP599" s="22" t="str">
        <f aca="false">IF(M599&gt;=Resumen!$B$5,"Alto","Bajo")</f>
        <v>Alto</v>
      </c>
      <c r="AQ599" s="22" t="str">
        <f aca="false">IF(AO599&gt;=Resumen!$B$28,"Alto","Bajo")</f>
        <v>Alto</v>
      </c>
      <c r="AR599" s="22" t="str">
        <f aca="false">AP599&amp;" Potencial / "&amp;AQ599&amp;" Share"</f>
        <v>Alto Potencial / Alto Share</v>
      </c>
      <c r="AS599" s="22" t="str">
        <f aca="false">IF(Q599="Sí",IF(AO599&gt;=Resumen!$B$29,"Alto","Bajo"),"")</f>
        <v>Alto</v>
      </c>
      <c r="AT599" s="22" t="str">
        <f aca="false">IF(AS599&lt;&gt;"",AP599&amp;" Potencial / "&amp;AS599&amp;" Share","")</f>
        <v>Alto Potencial / Alto Share</v>
      </c>
      <c r="AU599" s="22" t="str">
        <f aca="false">IF(AH599="","Sin dato",IF(AH599-AO599&gt;Resumen!$B$6,"Sobre-exhibido",IF(AO599-AH599&gt;Resumen!$B$6,"Sub-exhibido","En línea")))</f>
        <v>Sub-exhibido</v>
      </c>
      <c r="AV599" s="22" t="n">
        <f aca="false">IF(AT599="","",IF(AT599="Alto Potencial / Bajo Share",1,IF(AT599="Alto Potencial / Alto Share",2,IF(AT599="Bajo Potencial / Alto Share",3,4))))</f>
        <v>2</v>
      </c>
      <c r="AW599" s="22" t="str">
        <f aca="false">IF(Q599="No","Sin competencia directa",IF(AV599=1,"1 - Foco Conquista (Alto Pot / Bajo Share)",IF(AV599=2,"2 - Foco Defensa (Alto Pot / Alto Share)",IF(AV599=3,"3 - Monitoreo (Bajo Pot / Alto Share)","4 - Baja Prioridad (Bajo Pot / Bajo Share)"))))</f>
        <v>2 - Foco Defensa (Alto Pot / Alto Share)</v>
      </c>
      <c r="AX599" s="12" t="str">
        <f aca="false">IF(OR(IFERROR(AND(W599&lt;&gt;"",Y599&lt;&gt;"",Y599-W599&gt;Resumen!$B$8),FALSE()),IFERROR(AND(X599&lt;&gt;"",Y599&lt;&gt;"",Y599-X599&gt;Resumen!$B$8),FALSE())),MAX(IF(IFERROR(AND(W599&lt;&gt;"",Y599&lt;&gt;"",Y599-W599&gt;Resumen!$B$8),FALSE()),Y599-W599,0),IF(IFERROR(AND(X599&lt;&gt;"",Y599&lt;&gt;"",Y599-X599&gt;Resumen!$B$8),FALSE()),Y599-X599,0)),"")</f>
        <v/>
      </c>
      <c r="AY599" s="22" t="str">
        <f aca="false">IF(OR(IFERROR(AND(W599&lt;&gt;"",Y599&lt;&gt;"",Y599-W599&gt;Resumen!$B$8),FALSE()),IFERROR(AND(X599&lt;&gt;"",Y599&lt;&gt;"",Y599-X599&gt;Resumen!$B$8),FALSE())),TRIM("Lays tiene mayor markup que "&amp;IF(IFERROR(AND(W599&lt;&gt;"",Y599&lt;&gt;"",Y599-W599&gt;Resumen!$B$8),FALSE()),"Quento ","")&amp;IF(IFERROR(AND(X599&lt;&gt;"",Y599&lt;&gt;"",Y599-X599&gt;Resumen!$B$8),FALSE()),"Julicroc ","")&amp;"en este PDV"),"")</f>
        <v/>
      </c>
      <c r="AZ599" s="22" t="str">
        <f aca="false">IF(COUNTIF('Plan Pehuamar - Lista'!$A$2:$A$167,A599)&gt;0,"Sí","No")</f>
        <v>No</v>
      </c>
      <c r="BA599" s="22" t="str">
        <f aca="false">IF(COUNTIF('Plan Combo 9+1'!$A$2:$A$226,A599)&gt;0,"Sí","No")</f>
        <v>No</v>
      </c>
      <c r="BB599" s="22" t="str">
        <f aca="false">IF(AH599="","No",IF(BA599="Sí",IF((AO599-AH599)&gt;Resumen!$B$6,"Sí","No"),IF((AO599-AH599)&gt;=Resumen!$B$132,"Sí","No")))</f>
        <v>Sí</v>
      </c>
      <c r="BC599" s="22" t="str">
        <f aca="false">IF(AND(N599="Sí",AL599="Sí",AI599=0),"Sí","No")</f>
        <v>No</v>
      </c>
      <c r="BD599" s="22" t="str">
        <f aca="false">IF(COUNTIF('Plan 9+1 (con Pehuamar)'!$A$2:$A$227,A599)&gt;0,"Sí","No")</f>
        <v>No</v>
      </c>
    </row>
    <row r="600" customFormat="false" ht="15" hidden="false" customHeight="true" outlineLevel="0" collapsed="false">
      <c r="A600" s="6" t="n">
        <v>403167</v>
      </c>
      <c r="B600" s="6" t="n">
        <v>3</v>
      </c>
      <c r="C600" s="6" t="n">
        <v>306</v>
      </c>
      <c r="D600" s="6" t="s">
        <v>444</v>
      </c>
      <c r="E600" s="6" t="s">
        <v>803</v>
      </c>
      <c r="F600" s="6" t="s">
        <v>206</v>
      </c>
      <c r="G600" s="6" t="s">
        <v>129</v>
      </c>
      <c r="H600" s="6" t="s">
        <v>197</v>
      </c>
      <c r="I600" s="27" t="n">
        <v>0</v>
      </c>
      <c r="J600" s="27" t="n">
        <v>0</v>
      </c>
      <c r="K600" s="27" t="n">
        <v>1.9</v>
      </c>
      <c r="L600" s="28" t="n">
        <f aca="false">I600+J600</f>
        <v>0</v>
      </c>
      <c r="M600" s="28" t="n">
        <f aca="false">L600+K600</f>
        <v>1.9</v>
      </c>
      <c r="N600" s="22" t="str">
        <f aca="false">IF(I600&gt;0,"Sí","No")</f>
        <v>No</v>
      </c>
      <c r="O600" s="22" t="str">
        <f aca="false">IF(J600&gt;0,"Sí","No")</f>
        <v>No</v>
      </c>
      <c r="P600" s="22" t="str">
        <f aca="false">IF(K600&gt;0,"Sí","No")</f>
        <v>Sí</v>
      </c>
      <c r="Q600" s="22" t="str">
        <f aca="false">IF(OR(I600&gt;0,J600&gt;0),"Sí","No")</f>
        <v>No</v>
      </c>
      <c r="R600" s="27"/>
      <c r="S600" s="27"/>
      <c r="T600" s="27"/>
      <c r="U600" s="27"/>
      <c r="V600" s="27"/>
      <c r="W600" s="12" t="str">
        <f aca="false">IF(AND(I600&gt;0,R600&gt;0),(S600-R600)/R600,"")</f>
        <v/>
      </c>
      <c r="X600" s="12" t="str">
        <f aca="false">IF(AND(J600&gt;0,T600&gt;0),(U600-T600)/T600,"")</f>
        <v/>
      </c>
      <c r="Y600" s="12" t="str">
        <f aca="false">IF(AND(K600&gt;0,V600&gt;0),(V600-Resumen!$B$7)/Resumen!$B$7,"")</f>
        <v/>
      </c>
      <c r="Z600" s="28" t="str">
        <f aca="false">IF(AND(K600&gt;0,I600&gt;0,V600&gt;0,S600&gt;0),V600-S600,"")</f>
        <v/>
      </c>
      <c r="AA600" s="12" t="str">
        <f aca="false">IF(Z600&lt;&gt;"",Z600/S600,"")</f>
        <v/>
      </c>
      <c r="AB600" s="28" t="str">
        <f aca="false">IF(AND(K600&gt;0,J600&gt;0,V600&gt;0,U600&gt;0),V600-U600,"")</f>
        <v/>
      </c>
      <c r="AC600" s="12" t="str">
        <f aca="false">IF(AB600&lt;&gt;"",AB600/U600,"")</f>
        <v/>
      </c>
      <c r="AD600" s="27" t="n">
        <v>0</v>
      </c>
      <c r="AE600" s="27" t="n">
        <v>0</v>
      </c>
      <c r="AF600" s="27" t="n">
        <v>0</v>
      </c>
      <c r="AG600" s="28" t="n">
        <f aca="false">AD600+AE600+AF600</f>
        <v>0</v>
      </c>
      <c r="AH600" s="12" t="str">
        <f aca="false">IF(AG600&gt;0,AD600/AG600,"")</f>
        <v/>
      </c>
      <c r="AI600" s="27" t="n">
        <v>0</v>
      </c>
      <c r="AJ600" s="27" t="n">
        <v>0</v>
      </c>
      <c r="AK600" s="27" t="n">
        <v>0</v>
      </c>
      <c r="AL600" s="22" t="str">
        <f aca="false">IF(OR(AJ600&gt;0,AK600&gt;0),"Sí","No")</f>
        <v>No</v>
      </c>
      <c r="AM600" s="6"/>
      <c r="AN600" s="6"/>
      <c r="AO600" s="12" t="n">
        <f aca="false">IF(M600&gt;0,K600/M600,"")</f>
        <v>1</v>
      </c>
      <c r="AP600" s="22" t="str">
        <f aca="false">IF(M600&gt;=Resumen!$B$5,"Alto","Bajo")</f>
        <v>Bajo</v>
      </c>
      <c r="AQ600" s="22" t="str">
        <f aca="false">IF(AO600&gt;=Resumen!$B$28,"Alto","Bajo")</f>
        <v>Alto</v>
      </c>
      <c r="AR600" s="22" t="str">
        <f aca="false">AP600&amp;" Potencial / "&amp;AQ600&amp;" Share"</f>
        <v>Bajo Potencial / Alto Share</v>
      </c>
      <c r="AS600" s="22" t="str">
        <f aca="false">IF(Q600="Sí",IF(AO600&gt;=Resumen!$B$29,"Alto","Bajo"),"")</f>
        <v/>
      </c>
      <c r="AT600" s="22" t="str">
        <f aca="false">IF(AS600&lt;&gt;"",AP600&amp;" Potencial / "&amp;AS600&amp;" Share","")</f>
        <v/>
      </c>
      <c r="AU600" s="22" t="str">
        <f aca="false">IF(AH600="","Sin dato",IF(AH600-AO600&gt;Resumen!$B$6,"Sobre-exhibido",IF(AO600-AH600&gt;Resumen!$B$6,"Sub-exhibido","En línea")))</f>
        <v>Sin dato</v>
      </c>
      <c r="AV600" s="22" t="str">
        <f aca="false">IF(AT600="","",IF(AT600="Alto Potencial / Bajo Share",1,IF(AT600="Alto Potencial / Alto Share",2,IF(AT600="Bajo Potencial / Alto Share",3,4))))</f>
        <v/>
      </c>
      <c r="AW600" s="22" t="str">
        <f aca="false">IF(Q600="No","Sin competencia directa",IF(AV600=1,"1 - Foco Conquista (Alto Pot / Bajo Share)",IF(AV600=2,"2 - Foco Defensa (Alto Pot / Alto Share)",IF(AV600=3,"3 - Monitoreo (Bajo Pot / Alto Share)","4 - Baja Prioridad (Bajo Pot / Bajo Share)"))))</f>
        <v>Sin competencia directa</v>
      </c>
      <c r="AX600" s="12" t="str">
        <f aca="false">IF(OR(IFERROR(AND(W600&lt;&gt;"",Y600&lt;&gt;"",Y600-W600&gt;Resumen!$B$8),FALSE()),IFERROR(AND(X600&lt;&gt;"",Y600&lt;&gt;"",Y600-X600&gt;Resumen!$B$8),FALSE())),MAX(IF(IFERROR(AND(W600&lt;&gt;"",Y600&lt;&gt;"",Y600-W600&gt;Resumen!$B$8),FALSE()),Y600-W600,0),IF(IFERROR(AND(X600&lt;&gt;"",Y600&lt;&gt;"",Y600-X600&gt;Resumen!$B$8),FALSE()),Y600-X600,0)),"")</f>
        <v/>
      </c>
      <c r="AY600" s="22" t="str">
        <f aca="false">IF(OR(IFERROR(AND(W600&lt;&gt;"",Y600&lt;&gt;"",Y600-W600&gt;Resumen!$B$8),FALSE()),IFERROR(AND(X600&lt;&gt;"",Y600&lt;&gt;"",Y600-X600&gt;Resumen!$B$8),FALSE())),TRIM("Lays tiene mayor markup que "&amp;IF(IFERROR(AND(W600&lt;&gt;"",Y600&lt;&gt;"",Y600-W600&gt;Resumen!$B$8),FALSE()),"Quento ","")&amp;IF(IFERROR(AND(X600&lt;&gt;"",Y600&lt;&gt;"",Y600-X600&gt;Resumen!$B$8),FALSE()),"Julicroc ","")&amp;"en este PDV"),"")</f>
        <v/>
      </c>
      <c r="AZ600" s="22" t="str">
        <f aca="false">IF(COUNTIF('Plan Pehuamar - Lista'!$A$2:$A$167,A600)&gt;0,"Sí","No")</f>
        <v>No</v>
      </c>
      <c r="BA600" s="22" t="str">
        <f aca="false">IF(COUNTIF('Plan Combo 9+1'!$A$2:$A$226,A600)&gt;0,"Sí","No")</f>
        <v>No</v>
      </c>
      <c r="BB600" s="22" t="str">
        <f aca="false">IF(AH600="","No",IF(BA600="Sí",IF((AO600-AH600)&gt;Resumen!$B$6,"Sí","No"),IF((AO600-AH600)&gt;=Resumen!$B$132,"Sí","No")))</f>
        <v>No</v>
      </c>
      <c r="BC600" s="22" t="str">
        <f aca="false">IF(AND(N600="Sí",AL600="Sí",AI600=0),"Sí","No")</f>
        <v>No</v>
      </c>
      <c r="BD600" s="22" t="str">
        <f aca="false">IF(COUNTIF('Plan 9+1 (con Pehuamar)'!$A$2:$A$227,A600)&gt;0,"Sí","No")</f>
        <v>No</v>
      </c>
    </row>
    <row r="601" customFormat="false" ht="15" hidden="false" customHeight="true" outlineLevel="0" collapsed="false">
      <c r="A601" s="6" t="n">
        <v>400240</v>
      </c>
      <c r="B601" s="6" t="n">
        <v>4</v>
      </c>
      <c r="C601" s="6" t="n">
        <v>401</v>
      </c>
      <c r="D601" s="6" t="s">
        <v>194</v>
      </c>
      <c r="E601" s="6" t="s">
        <v>804</v>
      </c>
      <c r="F601" s="6" t="s">
        <v>206</v>
      </c>
      <c r="G601" s="6" t="s">
        <v>129</v>
      </c>
      <c r="H601" s="6" t="s">
        <v>197</v>
      </c>
      <c r="I601" s="27" t="n">
        <v>35</v>
      </c>
      <c r="J601" s="27" t="n">
        <v>20</v>
      </c>
      <c r="K601" s="27" t="n">
        <v>25</v>
      </c>
      <c r="L601" s="28" t="n">
        <f aca="false">I601+J601</f>
        <v>55</v>
      </c>
      <c r="M601" s="28" t="n">
        <f aca="false">L601+K601</f>
        <v>80</v>
      </c>
      <c r="N601" s="22" t="str">
        <f aca="false">IF(I601&gt;0,"Sí","No")</f>
        <v>Sí</v>
      </c>
      <c r="O601" s="22" t="str">
        <f aca="false">IF(J601&gt;0,"Sí","No")</f>
        <v>Sí</v>
      </c>
      <c r="P601" s="22" t="str">
        <f aca="false">IF(K601&gt;0,"Sí","No")</f>
        <v>Sí</v>
      </c>
      <c r="Q601" s="22" t="str">
        <f aca="false">IF(OR(I601&gt;0,J601&gt;0),"Sí","No")</f>
        <v>Sí</v>
      </c>
      <c r="R601" s="27" t="n">
        <v>1700</v>
      </c>
      <c r="S601" s="27" t="n">
        <v>2500</v>
      </c>
      <c r="T601" s="27" t="n">
        <v>1200</v>
      </c>
      <c r="U601" s="27" t="n">
        <v>1800</v>
      </c>
      <c r="V601" s="27" t="n">
        <v>3500</v>
      </c>
      <c r="W601" s="12" t="n">
        <f aca="false">IF(AND(I601&gt;0,R601&gt;0),(S601-R601)/R601,"")</f>
        <v>0.470588235294118</v>
      </c>
      <c r="X601" s="12" t="n">
        <f aca="false">IF(AND(J601&gt;0,T601&gt;0),(U601-T601)/T601,"")</f>
        <v>0.5</v>
      </c>
      <c r="Y601" s="12" t="n">
        <f aca="false">IF(AND(K601&gt;0,V601&gt;0),(V601-Resumen!$B$7)/Resumen!$B$7,"")</f>
        <v>0.4</v>
      </c>
      <c r="Z601" s="28" t="n">
        <f aca="false">IF(AND(K601&gt;0,I601&gt;0,V601&gt;0,S601&gt;0),V601-S601,"")</f>
        <v>1000</v>
      </c>
      <c r="AA601" s="12" t="n">
        <f aca="false">IF(Z601&lt;&gt;"",Z601/S601,"")</f>
        <v>0.4</v>
      </c>
      <c r="AB601" s="28" t="n">
        <f aca="false">IF(AND(K601&gt;0,J601&gt;0,V601&gt;0,U601&gt;0),V601-U601,"")</f>
        <v>1700</v>
      </c>
      <c r="AC601" s="12" t="n">
        <f aca="false">IF(AB601&lt;&gt;"",AB601/U601,"")</f>
        <v>0.944444444444444</v>
      </c>
      <c r="AD601" s="27" t="n">
        <v>8</v>
      </c>
      <c r="AE601" s="27" t="n">
        <v>7</v>
      </c>
      <c r="AF601" s="27" t="n">
        <v>1</v>
      </c>
      <c r="AG601" s="28" t="n">
        <f aca="false">AD601+AE601+AF601</f>
        <v>16</v>
      </c>
      <c r="AH601" s="12" t="n">
        <f aca="false">IF(AG601&gt;0,AD601/AG601,"")</f>
        <v>0.5</v>
      </c>
      <c r="AI601" s="27" t="n">
        <v>1</v>
      </c>
      <c r="AJ601" s="27" t="n">
        <v>2</v>
      </c>
      <c r="AK601" s="27" t="n">
        <v>1</v>
      </c>
      <c r="AL601" s="22" t="str">
        <f aca="false">IF(OR(AJ601&gt;0,AK601&gt;0),"Sí","No")</f>
        <v>Sí</v>
      </c>
      <c r="AM601" s="6" t="s">
        <v>198</v>
      </c>
      <c r="AN601" s="6" t="s">
        <v>198</v>
      </c>
      <c r="AO601" s="12" t="n">
        <f aca="false">IF(M601&gt;0,K601/M601,"")</f>
        <v>0.3125</v>
      </c>
      <c r="AP601" s="22" t="str">
        <f aca="false">IF(M601&gt;=Resumen!$B$5,"Alto","Bajo")</f>
        <v>Alto</v>
      </c>
      <c r="AQ601" s="22" t="str">
        <f aca="false">IF(AO601&gt;=Resumen!$B$28,"Alto","Bajo")</f>
        <v>Bajo</v>
      </c>
      <c r="AR601" s="22" t="str">
        <f aca="false">AP601&amp;" Potencial / "&amp;AQ601&amp;" Share"</f>
        <v>Alto Potencial / Bajo Share</v>
      </c>
      <c r="AS601" s="22" t="str">
        <f aca="false">IF(Q601="Sí",IF(AO601&gt;=Resumen!$B$29,"Alto","Bajo"),"")</f>
        <v>Bajo</v>
      </c>
      <c r="AT601" s="22" t="str">
        <f aca="false">IF(AS601&lt;&gt;"",AP601&amp;" Potencial / "&amp;AS601&amp;" Share","")</f>
        <v>Alto Potencial / Bajo Share</v>
      </c>
      <c r="AU601" s="22" t="str">
        <f aca="false">IF(AH601="","Sin dato",IF(AH601-AO601&gt;Resumen!$B$6,"Sobre-exhibido",IF(AO601-AH601&gt;Resumen!$B$6,"Sub-exhibido","En línea")))</f>
        <v>Sobre-exhibido</v>
      </c>
      <c r="AV601" s="22" t="n">
        <f aca="false">IF(AT601="","",IF(AT601="Alto Potencial / Bajo Share",1,IF(AT601="Alto Potencial / Alto Share",2,IF(AT601="Bajo Potencial / Alto Share",3,4))))</f>
        <v>1</v>
      </c>
      <c r="AW601" s="22" t="str">
        <f aca="false">IF(Q601="No","Sin competencia directa",IF(AV601=1,"1 - Foco Conquista (Alto Pot / Bajo Share)",IF(AV601=2,"2 - Foco Defensa (Alto Pot / Alto Share)",IF(AV601=3,"3 - Monitoreo (Bajo Pot / Alto Share)","4 - Baja Prioridad (Bajo Pot / Bajo Share)"))))</f>
        <v>1 - Foco Conquista (Alto Pot / Bajo Share)</v>
      </c>
      <c r="AX601" s="12" t="str">
        <f aca="false">IF(OR(IFERROR(AND(W601&lt;&gt;"",Y601&lt;&gt;"",Y601-W601&gt;Resumen!$B$8),FALSE()),IFERROR(AND(X601&lt;&gt;"",Y601&lt;&gt;"",Y601-X601&gt;Resumen!$B$8),FALSE())),MAX(IF(IFERROR(AND(W601&lt;&gt;"",Y601&lt;&gt;"",Y601-W601&gt;Resumen!$B$8),FALSE()),Y601-W601,0),IF(IFERROR(AND(X601&lt;&gt;"",Y601&lt;&gt;"",Y601-X601&gt;Resumen!$B$8),FALSE()),Y601-X601,0)),"")</f>
        <v/>
      </c>
      <c r="AY601" s="22" t="str">
        <f aca="false">IF(OR(IFERROR(AND(W601&lt;&gt;"",Y601&lt;&gt;"",Y601-W601&gt;Resumen!$B$8),FALSE()),IFERROR(AND(X601&lt;&gt;"",Y601&lt;&gt;"",Y601-X601&gt;Resumen!$B$8),FALSE())),TRIM("Lays tiene mayor markup que "&amp;IF(IFERROR(AND(W601&lt;&gt;"",Y601&lt;&gt;"",Y601-W601&gt;Resumen!$B$8),FALSE()),"Quento ","")&amp;IF(IFERROR(AND(X601&lt;&gt;"",Y601&lt;&gt;"",Y601-X601&gt;Resumen!$B$8),FALSE()),"Julicroc ","")&amp;"en este PDV"),"")</f>
        <v/>
      </c>
      <c r="AZ601" s="22" t="str">
        <f aca="false">IF(COUNTIF('Plan Pehuamar - Lista'!$A$2:$A$167,A601)&gt;0,"Sí","No")</f>
        <v>Sí</v>
      </c>
      <c r="BA601" s="22" t="str">
        <f aca="false">IF(COUNTIF('Plan Combo 9+1'!$A$2:$A$226,A601)&gt;0,"Sí","No")</f>
        <v>No</v>
      </c>
      <c r="BB601" s="22" t="str">
        <f aca="false">IF(AH601="","No",IF(BA601="Sí",IF((AO601-AH601)&gt;Resumen!$B$6,"Sí","No"),IF((AO601-AH601)&gt;=Resumen!$B$132,"Sí","No")))</f>
        <v>No</v>
      </c>
      <c r="BC601" s="22" t="str">
        <f aca="false">IF(AND(N601="Sí",AL601="Sí",AI601=0),"Sí","No")</f>
        <v>No</v>
      </c>
      <c r="BD601" s="22" t="str">
        <f aca="false">IF(COUNTIF('Plan 9+1 (con Pehuamar)'!$A$2:$A$227,A601)&gt;0,"Sí","No")</f>
        <v>Sí</v>
      </c>
    </row>
    <row r="602" customFormat="false" ht="15" hidden="false" customHeight="true" outlineLevel="0" collapsed="false">
      <c r="A602" s="6" t="n">
        <v>400983</v>
      </c>
      <c r="B602" s="6" t="n">
        <v>4</v>
      </c>
      <c r="C602" s="6" t="n">
        <v>401</v>
      </c>
      <c r="D602" s="6" t="s">
        <v>194</v>
      </c>
      <c r="E602" s="6" t="s">
        <v>805</v>
      </c>
      <c r="F602" s="6" t="s">
        <v>196</v>
      </c>
      <c r="G602" s="6" t="s">
        <v>129</v>
      </c>
      <c r="H602" s="6" t="s">
        <v>197</v>
      </c>
      <c r="I602" s="27" t="n">
        <v>30</v>
      </c>
      <c r="J602" s="27" t="n">
        <v>0</v>
      </c>
      <c r="K602" s="27" t="n">
        <v>25</v>
      </c>
      <c r="L602" s="28" t="n">
        <f aca="false">I602+J602</f>
        <v>30</v>
      </c>
      <c r="M602" s="28" t="n">
        <f aca="false">L602+K602</f>
        <v>55</v>
      </c>
      <c r="N602" s="22" t="str">
        <f aca="false">IF(I602&gt;0,"Sí","No")</f>
        <v>Sí</v>
      </c>
      <c r="O602" s="22" t="str">
        <f aca="false">IF(J602&gt;0,"Sí","No")</f>
        <v>No</v>
      </c>
      <c r="P602" s="22" t="str">
        <f aca="false">IF(K602&gt;0,"Sí","No")</f>
        <v>Sí</v>
      </c>
      <c r="Q602" s="22" t="str">
        <f aca="false">IF(OR(I602&gt;0,J602&gt;0),"Sí","No")</f>
        <v>Sí</v>
      </c>
      <c r="R602" s="27" t="n">
        <v>1700</v>
      </c>
      <c r="S602" s="27" t="n">
        <v>2500</v>
      </c>
      <c r="T602" s="27"/>
      <c r="U602" s="27"/>
      <c r="V602" s="27" t="n">
        <v>3500</v>
      </c>
      <c r="W602" s="12" t="n">
        <f aca="false">IF(AND(I602&gt;0,R602&gt;0),(S602-R602)/R602,"")</f>
        <v>0.470588235294118</v>
      </c>
      <c r="X602" s="12" t="str">
        <f aca="false">IF(AND(J602&gt;0,T602&gt;0),(U602-T602)/T602,"")</f>
        <v/>
      </c>
      <c r="Y602" s="12" t="n">
        <f aca="false">IF(AND(K602&gt;0,V602&gt;0),(V602-Resumen!$B$7)/Resumen!$B$7,"")</f>
        <v>0.4</v>
      </c>
      <c r="Z602" s="28" t="n">
        <f aca="false">IF(AND(K602&gt;0,I602&gt;0,V602&gt;0,S602&gt;0),V602-S602,"")</f>
        <v>1000</v>
      </c>
      <c r="AA602" s="12" t="n">
        <f aca="false">IF(Z602&lt;&gt;"",Z602/S602,"")</f>
        <v>0.4</v>
      </c>
      <c r="AB602" s="28" t="str">
        <f aca="false">IF(AND(K602&gt;0,J602&gt;0,V602&gt;0,U602&gt;0),V602-U602,"")</f>
        <v/>
      </c>
      <c r="AC602" s="12" t="str">
        <f aca="false">IF(AB602&lt;&gt;"",AB602/U602,"")</f>
        <v/>
      </c>
      <c r="AD602" s="27" t="n">
        <v>5</v>
      </c>
      <c r="AE602" s="27" t="n">
        <v>6</v>
      </c>
      <c r="AF602" s="27" t="n">
        <v>0</v>
      </c>
      <c r="AG602" s="28" t="n">
        <f aca="false">AD602+AE602+AF602</f>
        <v>11</v>
      </c>
      <c r="AH602" s="12" t="n">
        <f aca="false">IF(AG602&gt;0,AD602/AG602,"")</f>
        <v>0.454545454545455</v>
      </c>
      <c r="AI602" s="27" t="n">
        <v>1</v>
      </c>
      <c r="AJ602" s="27" t="n">
        <v>1</v>
      </c>
      <c r="AK602" s="27" t="n">
        <v>0</v>
      </c>
      <c r="AL602" s="22" t="str">
        <f aca="false">IF(OR(AJ602&gt;0,AK602&gt;0),"Sí","No")</f>
        <v>Sí</v>
      </c>
      <c r="AM602" s="6" t="s">
        <v>198</v>
      </c>
      <c r="AN602" s="6"/>
      <c r="AO602" s="12" t="n">
        <f aca="false">IF(M602&gt;0,K602/M602,"")</f>
        <v>0.454545454545455</v>
      </c>
      <c r="AP602" s="22" t="str">
        <f aca="false">IF(M602&gt;=Resumen!$B$5,"Alto","Bajo")</f>
        <v>Alto</v>
      </c>
      <c r="AQ602" s="22" t="str">
        <f aca="false">IF(AO602&gt;=Resumen!$B$28,"Alto","Bajo")</f>
        <v>Alto</v>
      </c>
      <c r="AR602" s="22" t="str">
        <f aca="false">AP602&amp;" Potencial / "&amp;AQ602&amp;" Share"</f>
        <v>Alto Potencial / Alto Share</v>
      </c>
      <c r="AS602" s="22" t="str">
        <f aca="false">IF(Q602="Sí",IF(AO602&gt;=Resumen!$B$29,"Alto","Bajo"),"")</f>
        <v>Bajo</v>
      </c>
      <c r="AT602" s="22" t="str">
        <f aca="false">IF(AS602&lt;&gt;"",AP602&amp;" Potencial / "&amp;AS602&amp;" Share","")</f>
        <v>Alto Potencial / Bajo Share</v>
      </c>
      <c r="AU602" s="22" t="str">
        <f aca="false">IF(AH602="","Sin dato",IF(AH602-AO602&gt;Resumen!$B$6,"Sobre-exhibido",IF(AO602-AH602&gt;Resumen!$B$6,"Sub-exhibido","En línea")))</f>
        <v>En línea</v>
      </c>
      <c r="AV602" s="22" t="n">
        <f aca="false">IF(AT602="","",IF(AT602="Alto Potencial / Bajo Share",1,IF(AT602="Alto Potencial / Alto Share",2,IF(AT602="Bajo Potencial / Alto Share",3,4))))</f>
        <v>1</v>
      </c>
      <c r="AW602" s="22" t="str">
        <f aca="false">IF(Q602="No","Sin competencia directa",IF(AV602=1,"1 - Foco Conquista (Alto Pot / Bajo Share)",IF(AV602=2,"2 - Foco Defensa (Alto Pot / Alto Share)",IF(AV602=3,"3 - Monitoreo (Bajo Pot / Alto Share)","4 - Baja Prioridad (Bajo Pot / Bajo Share)"))))</f>
        <v>1 - Foco Conquista (Alto Pot / Bajo Share)</v>
      </c>
      <c r="AX602" s="12" t="str">
        <f aca="false">IF(OR(IFERROR(AND(W602&lt;&gt;"",Y602&lt;&gt;"",Y602-W602&gt;Resumen!$B$8),FALSE()),IFERROR(AND(X602&lt;&gt;"",Y602&lt;&gt;"",Y602-X602&gt;Resumen!$B$8),FALSE())),MAX(IF(IFERROR(AND(W602&lt;&gt;"",Y602&lt;&gt;"",Y602-W602&gt;Resumen!$B$8),FALSE()),Y602-W602,0),IF(IFERROR(AND(X602&lt;&gt;"",Y602&lt;&gt;"",Y602-X602&gt;Resumen!$B$8),FALSE()),Y602-X602,0)),"")</f>
        <v/>
      </c>
      <c r="AY602" s="22" t="str">
        <f aca="false">IF(OR(IFERROR(AND(W602&lt;&gt;"",Y602&lt;&gt;"",Y602-W602&gt;Resumen!$B$8),FALSE()),IFERROR(AND(X602&lt;&gt;"",Y602&lt;&gt;"",Y602-X602&gt;Resumen!$B$8),FALSE())),TRIM("Lays tiene mayor markup que "&amp;IF(IFERROR(AND(W602&lt;&gt;"",Y602&lt;&gt;"",Y602-W602&gt;Resumen!$B$8),FALSE()),"Quento ","")&amp;IF(IFERROR(AND(X602&lt;&gt;"",Y602&lt;&gt;"",Y602-X602&gt;Resumen!$B$8),FALSE()),"Julicroc ","")&amp;"en este PDV"),"")</f>
        <v/>
      </c>
      <c r="AZ602" s="22" t="str">
        <f aca="false">IF(COUNTIF('Plan Pehuamar - Lista'!$A$2:$A$167,A602)&gt;0,"Sí","No")</f>
        <v>Sí</v>
      </c>
      <c r="BA602" s="22" t="str">
        <f aca="false">IF(COUNTIF('Plan Combo 9+1'!$A$2:$A$226,A602)&gt;0,"Sí","No")</f>
        <v>No</v>
      </c>
      <c r="BB602" s="22" t="str">
        <f aca="false">IF(AH602="","No",IF(BA602="Sí",IF((AO602-AH602)&gt;Resumen!$B$6,"Sí","No"),IF((AO602-AH602)&gt;=Resumen!$B$132,"Sí","No")))</f>
        <v>No</v>
      </c>
      <c r="BC602" s="22" t="str">
        <f aca="false">IF(AND(N602="Sí",AL602="Sí",AI602=0),"Sí","No")</f>
        <v>No</v>
      </c>
      <c r="BD602" s="22" t="str">
        <f aca="false">IF(COUNTIF('Plan 9+1 (con Pehuamar)'!$A$2:$A$227,A602)&gt;0,"Sí","No")</f>
        <v>Sí</v>
      </c>
    </row>
    <row r="603" customFormat="false" ht="15" hidden="false" customHeight="true" outlineLevel="0" collapsed="false">
      <c r="A603" s="6" t="n">
        <v>400992</v>
      </c>
      <c r="B603" s="6" t="n">
        <v>4</v>
      </c>
      <c r="C603" s="6" t="n">
        <v>401</v>
      </c>
      <c r="D603" s="6" t="s">
        <v>194</v>
      </c>
      <c r="E603" s="6" t="s">
        <v>806</v>
      </c>
      <c r="F603" s="6" t="s">
        <v>206</v>
      </c>
      <c r="G603" s="6" t="s">
        <v>129</v>
      </c>
      <c r="H603" s="6" t="s">
        <v>197</v>
      </c>
      <c r="I603" s="27" t="n">
        <v>0</v>
      </c>
      <c r="J603" s="27" t="n">
        <v>0</v>
      </c>
      <c r="K603" s="27" t="n">
        <v>9.8</v>
      </c>
      <c r="L603" s="28" t="n">
        <f aca="false">I603+J603</f>
        <v>0</v>
      </c>
      <c r="M603" s="28" t="n">
        <f aca="false">L603+K603</f>
        <v>9.8</v>
      </c>
      <c r="N603" s="22" t="str">
        <f aca="false">IF(I603&gt;0,"Sí","No")</f>
        <v>No</v>
      </c>
      <c r="O603" s="22" t="str">
        <f aca="false">IF(J603&gt;0,"Sí","No")</f>
        <v>No</v>
      </c>
      <c r="P603" s="22" t="str">
        <f aca="false">IF(K603&gt;0,"Sí","No")</f>
        <v>Sí</v>
      </c>
      <c r="Q603" s="22" t="str">
        <f aca="false">IF(OR(I603&gt;0,J603&gt;0),"Sí","No")</f>
        <v>No</v>
      </c>
      <c r="R603" s="27"/>
      <c r="S603" s="27"/>
      <c r="T603" s="27"/>
      <c r="U603" s="27"/>
      <c r="V603" s="27"/>
      <c r="W603" s="12" t="str">
        <f aca="false">IF(AND(I603&gt;0,R603&gt;0),(S603-R603)/R603,"")</f>
        <v/>
      </c>
      <c r="X603" s="12" t="str">
        <f aca="false">IF(AND(J603&gt;0,T603&gt;0),(U603-T603)/T603,"")</f>
        <v/>
      </c>
      <c r="Y603" s="12" t="str">
        <f aca="false">IF(AND(K603&gt;0,V603&gt;0),(V603-Resumen!$B$7)/Resumen!$B$7,"")</f>
        <v/>
      </c>
      <c r="Z603" s="28" t="str">
        <f aca="false">IF(AND(K603&gt;0,I603&gt;0,V603&gt;0,S603&gt;0),V603-S603,"")</f>
        <v/>
      </c>
      <c r="AA603" s="12" t="str">
        <f aca="false">IF(Z603&lt;&gt;"",Z603/S603,"")</f>
        <v/>
      </c>
      <c r="AB603" s="28" t="str">
        <f aca="false">IF(AND(K603&gt;0,J603&gt;0,V603&gt;0,U603&gt;0),V603-U603,"")</f>
        <v/>
      </c>
      <c r="AC603" s="12" t="str">
        <f aca="false">IF(AB603&lt;&gt;"",AB603/U603,"")</f>
        <v/>
      </c>
      <c r="AD603" s="27" t="n">
        <v>0</v>
      </c>
      <c r="AE603" s="27" t="n">
        <v>0</v>
      </c>
      <c r="AF603" s="27" t="n">
        <v>0</v>
      </c>
      <c r="AG603" s="28" t="n">
        <f aca="false">AD603+AE603+AF603</f>
        <v>0</v>
      </c>
      <c r="AH603" s="12" t="str">
        <f aca="false">IF(AG603&gt;0,AD603/AG603,"")</f>
        <v/>
      </c>
      <c r="AI603" s="27" t="n">
        <v>0</v>
      </c>
      <c r="AJ603" s="27" t="n">
        <v>0</v>
      </c>
      <c r="AK603" s="27" t="n">
        <v>0</v>
      </c>
      <c r="AL603" s="22" t="str">
        <f aca="false">IF(OR(AJ603&gt;0,AK603&gt;0),"Sí","No")</f>
        <v>No</v>
      </c>
      <c r="AM603" s="6"/>
      <c r="AN603" s="6"/>
      <c r="AO603" s="12" t="n">
        <f aca="false">IF(M603&gt;0,K603/M603,"")</f>
        <v>1</v>
      </c>
      <c r="AP603" s="22" t="str">
        <f aca="false">IF(M603&gt;=Resumen!$B$5,"Alto","Bajo")</f>
        <v>Bajo</v>
      </c>
      <c r="AQ603" s="22" t="str">
        <f aca="false">IF(AO603&gt;=Resumen!$B$28,"Alto","Bajo")</f>
        <v>Alto</v>
      </c>
      <c r="AR603" s="22" t="str">
        <f aca="false">AP603&amp;" Potencial / "&amp;AQ603&amp;" Share"</f>
        <v>Bajo Potencial / Alto Share</v>
      </c>
      <c r="AS603" s="22" t="str">
        <f aca="false">IF(Q603="Sí",IF(AO603&gt;=Resumen!$B$29,"Alto","Bajo"),"")</f>
        <v/>
      </c>
      <c r="AT603" s="22" t="str">
        <f aca="false">IF(AS603&lt;&gt;"",AP603&amp;" Potencial / "&amp;AS603&amp;" Share","")</f>
        <v/>
      </c>
      <c r="AU603" s="22" t="str">
        <f aca="false">IF(AH603="","Sin dato",IF(AH603-AO603&gt;Resumen!$B$6,"Sobre-exhibido",IF(AO603-AH603&gt;Resumen!$B$6,"Sub-exhibido","En línea")))</f>
        <v>Sin dato</v>
      </c>
      <c r="AV603" s="22" t="str">
        <f aca="false">IF(AT603="","",IF(AT603="Alto Potencial / Bajo Share",1,IF(AT603="Alto Potencial / Alto Share",2,IF(AT603="Bajo Potencial / Alto Share",3,4))))</f>
        <v/>
      </c>
      <c r="AW603" s="22" t="str">
        <f aca="false">IF(Q603="No","Sin competencia directa",IF(AV603=1,"1 - Foco Conquista (Alto Pot / Bajo Share)",IF(AV603=2,"2 - Foco Defensa (Alto Pot / Alto Share)",IF(AV603=3,"3 - Monitoreo (Bajo Pot / Alto Share)","4 - Baja Prioridad (Bajo Pot / Bajo Share)"))))</f>
        <v>Sin competencia directa</v>
      </c>
      <c r="AX603" s="12" t="str">
        <f aca="false">IF(OR(IFERROR(AND(W603&lt;&gt;"",Y603&lt;&gt;"",Y603-W603&gt;Resumen!$B$8),FALSE()),IFERROR(AND(X603&lt;&gt;"",Y603&lt;&gt;"",Y603-X603&gt;Resumen!$B$8),FALSE())),MAX(IF(IFERROR(AND(W603&lt;&gt;"",Y603&lt;&gt;"",Y603-W603&gt;Resumen!$B$8),FALSE()),Y603-W603,0),IF(IFERROR(AND(X603&lt;&gt;"",Y603&lt;&gt;"",Y603-X603&gt;Resumen!$B$8),FALSE()),Y603-X603,0)),"")</f>
        <v/>
      </c>
      <c r="AY603" s="22" t="str">
        <f aca="false">IF(OR(IFERROR(AND(W603&lt;&gt;"",Y603&lt;&gt;"",Y603-W603&gt;Resumen!$B$8),FALSE()),IFERROR(AND(X603&lt;&gt;"",Y603&lt;&gt;"",Y603-X603&gt;Resumen!$B$8),FALSE())),TRIM("Lays tiene mayor markup que "&amp;IF(IFERROR(AND(W603&lt;&gt;"",Y603&lt;&gt;"",Y603-W603&gt;Resumen!$B$8),FALSE()),"Quento ","")&amp;IF(IFERROR(AND(X603&lt;&gt;"",Y603&lt;&gt;"",Y603-X603&gt;Resumen!$B$8),FALSE()),"Julicroc ","")&amp;"en este PDV"),"")</f>
        <v/>
      </c>
      <c r="AZ603" s="22" t="str">
        <f aca="false">IF(COUNTIF('Plan Pehuamar - Lista'!$A$2:$A$167,A603)&gt;0,"Sí","No")</f>
        <v>No</v>
      </c>
      <c r="BA603" s="22" t="str">
        <f aca="false">IF(COUNTIF('Plan Combo 9+1'!$A$2:$A$226,A603)&gt;0,"Sí","No")</f>
        <v>No</v>
      </c>
      <c r="BB603" s="22" t="str">
        <f aca="false">IF(AH603="","No",IF(BA603="Sí",IF((AO603-AH603)&gt;Resumen!$B$6,"Sí","No"),IF((AO603-AH603)&gt;=Resumen!$B$132,"Sí","No")))</f>
        <v>No</v>
      </c>
      <c r="BC603" s="22" t="str">
        <f aca="false">IF(AND(N603="Sí",AL603="Sí",AI603=0),"Sí","No")</f>
        <v>No</v>
      </c>
      <c r="BD603" s="22" t="str">
        <f aca="false">IF(COUNTIF('Plan 9+1 (con Pehuamar)'!$A$2:$A$227,A603)&gt;0,"Sí","No")</f>
        <v>No</v>
      </c>
    </row>
    <row r="604" customFormat="false" ht="15" hidden="false" customHeight="true" outlineLevel="0" collapsed="false">
      <c r="A604" s="6" t="n">
        <v>400993</v>
      </c>
      <c r="B604" s="6" t="n">
        <v>4</v>
      </c>
      <c r="C604" s="6" t="n">
        <v>401</v>
      </c>
      <c r="D604" s="6" t="s">
        <v>194</v>
      </c>
      <c r="E604" s="6" t="s">
        <v>807</v>
      </c>
      <c r="F604" s="6" t="s">
        <v>206</v>
      </c>
      <c r="G604" s="6" t="s">
        <v>129</v>
      </c>
      <c r="H604" s="6" t="s">
        <v>197</v>
      </c>
      <c r="I604" s="27" t="n">
        <v>35</v>
      </c>
      <c r="J604" s="27" t="n">
        <v>0</v>
      </c>
      <c r="K604" s="27" t="n">
        <v>25</v>
      </c>
      <c r="L604" s="28" t="n">
        <f aca="false">I604+J604</f>
        <v>35</v>
      </c>
      <c r="M604" s="28" t="n">
        <f aca="false">L604+K604</f>
        <v>60</v>
      </c>
      <c r="N604" s="22" t="str">
        <f aca="false">IF(I604&gt;0,"Sí","No")</f>
        <v>Sí</v>
      </c>
      <c r="O604" s="22" t="str">
        <f aca="false">IF(J604&gt;0,"Sí","No")</f>
        <v>No</v>
      </c>
      <c r="P604" s="22" t="str">
        <f aca="false">IF(K604&gt;0,"Sí","No")</f>
        <v>Sí</v>
      </c>
      <c r="Q604" s="22" t="str">
        <f aca="false">IF(OR(I604&gt;0,J604&gt;0),"Sí","No")</f>
        <v>Sí</v>
      </c>
      <c r="R604" s="27" t="n">
        <v>1700</v>
      </c>
      <c r="S604" s="27" t="n">
        <v>2700</v>
      </c>
      <c r="T604" s="27"/>
      <c r="U604" s="27"/>
      <c r="V604" s="27" t="n">
        <v>3500</v>
      </c>
      <c r="W604" s="12" t="n">
        <f aca="false">IF(AND(I604&gt;0,R604&gt;0),(S604-R604)/R604,"")</f>
        <v>0.588235294117647</v>
      </c>
      <c r="X604" s="12" t="str">
        <f aca="false">IF(AND(J604&gt;0,T604&gt;0),(U604-T604)/T604,"")</f>
        <v/>
      </c>
      <c r="Y604" s="12" t="n">
        <f aca="false">IF(AND(K604&gt;0,V604&gt;0),(V604-Resumen!$B$7)/Resumen!$B$7,"")</f>
        <v>0.4</v>
      </c>
      <c r="Z604" s="28" t="n">
        <f aca="false">IF(AND(K604&gt;0,I604&gt;0,V604&gt;0,S604&gt;0),V604-S604,"")</f>
        <v>800</v>
      </c>
      <c r="AA604" s="12" t="n">
        <f aca="false">IF(Z604&lt;&gt;"",Z604/S604,"")</f>
        <v>0.296296296296296</v>
      </c>
      <c r="AB604" s="28" t="str">
        <f aca="false">IF(AND(K604&gt;0,J604&gt;0,V604&gt;0,U604&gt;0),V604-U604,"")</f>
        <v/>
      </c>
      <c r="AC604" s="12" t="str">
        <f aca="false">IF(AB604&lt;&gt;"",AB604/U604,"")</f>
        <v/>
      </c>
      <c r="AD604" s="27" t="n">
        <v>5</v>
      </c>
      <c r="AE604" s="27" t="n">
        <v>3</v>
      </c>
      <c r="AF604" s="27" t="n">
        <v>1</v>
      </c>
      <c r="AG604" s="28" t="n">
        <f aca="false">AD604+AE604+AF604</f>
        <v>9</v>
      </c>
      <c r="AH604" s="12" t="n">
        <f aca="false">IF(AG604&gt;0,AD604/AG604,"")</f>
        <v>0.555555555555556</v>
      </c>
      <c r="AI604" s="27" t="n">
        <v>1</v>
      </c>
      <c r="AJ604" s="27" t="n">
        <v>1</v>
      </c>
      <c r="AK604" s="27" t="n">
        <v>0</v>
      </c>
      <c r="AL604" s="22" t="str">
        <f aca="false">IF(OR(AJ604&gt;0,AK604&gt;0),"Sí","No")</f>
        <v>Sí</v>
      </c>
      <c r="AM604" s="6" t="s">
        <v>198</v>
      </c>
      <c r="AN604" s="6"/>
      <c r="AO604" s="12" t="n">
        <f aca="false">IF(M604&gt;0,K604/M604,"")</f>
        <v>0.416666666666667</v>
      </c>
      <c r="AP604" s="22" t="str">
        <f aca="false">IF(M604&gt;=Resumen!$B$5,"Alto","Bajo")</f>
        <v>Alto</v>
      </c>
      <c r="AQ604" s="22" t="str">
        <f aca="false">IF(AO604&gt;=Resumen!$B$28,"Alto","Bajo")</f>
        <v>Alto</v>
      </c>
      <c r="AR604" s="22" t="str">
        <f aca="false">AP604&amp;" Potencial / "&amp;AQ604&amp;" Share"</f>
        <v>Alto Potencial / Alto Share</v>
      </c>
      <c r="AS604" s="22" t="str">
        <f aca="false">IF(Q604="Sí",IF(AO604&gt;=Resumen!$B$29,"Alto","Bajo"),"")</f>
        <v>Bajo</v>
      </c>
      <c r="AT604" s="22" t="str">
        <f aca="false">IF(AS604&lt;&gt;"",AP604&amp;" Potencial / "&amp;AS604&amp;" Share","")</f>
        <v>Alto Potencial / Bajo Share</v>
      </c>
      <c r="AU604" s="22" t="str">
        <f aca="false">IF(AH604="","Sin dato",IF(AH604-AO604&gt;Resumen!$B$6,"Sobre-exhibido",IF(AO604-AH604&gt;Resumen!$B$6,"Sub-exhibido","En línea")))</f>
        <v>Sobre-exhibido</v>
      </c>
      <c r="AV604" s="22" t="n">
        <f aca="false">IF(AT604="","",IF(AT604="Alto Potencial / Bajo Share",1,IF(AT604="Alto Potencial / Alto Share",2,IF(AT604="Bajo Potencial / Alto Share",3,4))))</f>
        <v>1</v>
      </c>
      <c r="AW604" s="22" t="str">
        <f aca="false">IF(Q604="No","Sin competencia directa",IF(AV604=1,"1 - Foco Conquista (Alto Pot / Bajo Share)",IF(AV604=2,"2 - Foco Defensa (Alto Pot / Alto Share)",IF(AV604=3,"3 - Monitoreo (Bajo Pot / Alto Share)","4 - Baja Prioridad (Bajo Pot / Bajo Share)"))))</f>
        <v>1 - Foco Conquista (Alto Pot / Bajo Share)</v>
      </c>
      <c r="AX604" s="12" t="str">
        <f aca="false">IF(OR(IFERROR(AND(W604&lt;&gt;"",Y604&lt;&gt;"",Y604-W604&gt;Resumen!$B$8),FALSE()),IFERROR(AND(X604&lt;&gt;"",Y604&lt;&gt;"",Y604-X604&gt;Resumen!$B$8),FALSE())),MAX(IF(IFERROR(AND(W604&lt;&gt;"",Y604&lt;&gt;"",Y604-W604&gt;Resumen!$B$8),FALSE()),Y604-W604,0),IF(IFERROR(AND(X604&lt;&gt;"",Y604&lt;&gt;"",Y604-X604&gt;Resumen!$B$8),FALSE()),Y604-X604,0)),"")</f>
        <v/>
      </c>
      <c r="AY604" s="22" t="str">
        <f aca="false">IF(OR(IFERROR(AND(W604&lt;&gt;"",Y604&lt;&gt;"",Y604-W604&gt;Resumen!$B$8),FALSE()),IFERROR(AND(X604&lt;&gt;"",Y604&lt;&gt;"",Y604-X604&gt;Resumen!$B$8),FALSE())),TRIM("Lays tiene mayor markup que "&amp;IF(IFERROR(AND(W604&lt;&gt;"",Y604&lt;&gt;"",Y604-W604&gt;Resumen!$B$8),FALSE()),"Quento ","")&amp;IF(IFERROR(AND(X604&lt;&gt;"",Y604&lt;&gt;"",Y604-X604&gt;Resumen!$B$8),FALSE()),"Julicroc ","")&amp;"en este PDV"),"")</f>
        <v/>
      </c>
      <c r="AZ604" s="22" t="str">
        <f aca="false">IF(COUNTIF('Plan Pehuamar - Lista'!$A$2:$A$167,A604)&gt;0,"Sí","No")</f>
        <v>No</v>
      </c>
      <c r="BA604" s="22" t="str">
        <f aca="false">IF(COUNTIF('Plan Combo 9+1'!$A$2:$A$226,A604)&gt;0,"Sí","No")</f>
        <v>Sí</v>
      </c>
      <c r="BB604" s="22" t="str">
        <f aca="false">IF(AH604="","No",IF(BA604="Sí",IF((AO604-AH604)&gt;Resumen!$B$6,"Sí","No"),IF((AO604-AH604)&gt;=Resumen!$B$132,"Sí","No")))</f>
        <v>No</v>
      </c>
      <c r="BC604" s="22" t="str">
        <f aca="false">IF(AND(N604="Sí",AL604="Sí",AI604=0),"Sí","No")</f>
        <v>No</v>
      </c>
      <c r="BD604" s="22" t="str">
        <f aca="false">IF(COUNTIF('Plan 9+1 (con Pehuamar)'!$A$2:$A$227,A604)&gt;0,"Sí","No")</f>
        <v>Sí</v>
      </c>
    </row>
    <row r="605" customFormat="false" ht="15" hidden="false" customHeight="true" outlineLevel="0" collapsed="false">
      <c r="A605" s="6" t="n">
        <v>400994</v>
      </c>
      <c r="B605" s="6" t="n">
        <v>4</v>
      </c>
      <c r="C605" s="6" t="n">
        <v>401</v>
      </c>
      <c r="D605" s="6" t="s">
        <v>194</v>
      </c>
      <c r="E605" s="6" t="s">
        <v>808</v>
      </c>
      <c r="F605" s="6" t="s">
        <v>196</v>
      </c>
      <c r="G605" s="6" t="s">
        <v>129</v>
      </c>
      <c r="H605" s="6" t="s">
        <v>197</v>
      </c>
      <c r="I605" s="27" t="n">
        <v>25</v>
      </c>
      <c r="J605" s="27" t="n">
        <v>0</v>
      </c>
      <c r="K605" s="27" t="n">
        <v>15</v>
      </c>
      <c r="L605" s="28" t="n">
        <f aca="false">I605+J605</f>
        <v>25</v>
      </c>
      <c r="M605" s="28" t="n">
        <f aca="false">L605+K605</f>
        <v>40</v>
      </c>
      <c r="N605" s="22" t="str">
        <f aca="false">IF(I605&gt;0,"Sí","No")</f>
        <v>Sí</v>
      </c>
      <c r="O605" s="22" t="str">
        <f aca="false">IF(J605&gt;0,"Sí","No")</f>
        <v>No</v>
      </c>
      <c r="P605" s="22" t="str">
        <f aca="false">IF(K605&gt;0,"Sí","No")</f>
        <v>Sí</v>
      </c>
      <c r="Q605" s="22" t="str">
        <f aca="false">IF(OR(I605&gt;0,J605&gt;0),"Sí","No")</f>
        <v>Sí</v>
      </c>
      <c r="R605" s="27" t="n">
        <v>1700</v>
      </c>
      <c r="S605" s="27" t="n">
        <v>2500</v>
      </c>
      <c r="T605" s="27"/>
      <c r="U605" s="27"/>
      <c r="V605" s="27" t="n">
        <v>3500</v>
      </c>
      <c r="W605" s="12" t="n">
        <f aca="false">IF(AND(I605&gt;0,R605&gt;0),(S605-R605)/R605,"")</f>
        <v>0.470588235294118</v>
      </c>
      <c r="X605" s="12" t="str">
        <f aca="false">IF(AND(J605&gt;0,T605&gt;0),(U605-T605)/T605,"")</f>
        <v/>
      </c>
      <c r="Y605" s="12" t="n">
        <f aca="false">IF(AND(K605&gt;0,V605&gt;0),(V605-Resumen!$B$7)/Resumen!$B$7,"")</f>
        <v>0.4</v>
      </c>
      <c r="Z605" s="28" t="n">
        <f aca="false">IF(AND(K605&gt;0,I605&gt;0,V605&gt;0,S605&gt;0),V605-S605,"")</f>
        <v>1000</v>
      </c>
      <c r="AA605" s="12" t="n">
        <f aca="false">IF(Z605&lt;&gt;"",Z605/S605,"")</f>
        <v>0.4</v>
      </c>
      <c r="AB605" s="28" t="str">
        <f aca="false">IF(AND(K605&gt;0,J605&gt;0,V605&gt;0,U605&gt;0),V605-U605,"")</f>
        <v/>
      </c>
      <c r="AC605" s="12" t="str">
        <f aca="false">IF(AB605&lt;&gt;"",AB605/U605,"")</f>
        <v/>
      </c>
      <c r="AD605" s="27" t="n">
        <v>8</v>
      </c>
      <c r="AE605" s="27" t="n">
        <v>4</v>
      </c>
      <c r="AF605" s="27" t="n">
        <v>0</v>
      </c>
      <c r="AG605" s="28" t="n">
        <f aca="false">AD605+AE605+AF605</f>
        <v>12</v>
      </c>
      <c r="AH605" s="12" t="n">
        <f aca="false">IF(AG605&gt;0,AD605/AG605,"")</f>
        <v>0.666666666666667</v>
      </c>
      <c r="AI605" s="27" t="n">
        <v>1</v>
      </c>
      <c r="AJ605" s="27" t="n">
        <v>0</v>
      </c>
      <c r="AK605" s="27" t="n">
        <v>0</v>
      </c>
      <c r="AL605" s="22" t="str">
        <f aca="false">IF(OR(AJ605&gt;0,AK605&gt;0),"Sí","No")</f>
        <v>No</v>
      </c>
      <c r="AM605" s="6" t="s">
        <v>198</v>
      </c>
      <c r="AN605" s="6"/>
      <c r="AO605" s="12" t="n">
        <f aca="false">IF(M605&gt;0,K605/M605,"")</f>
        <v>0.375</v>
      </c>
      <c r="AP605" s="22" t="str">
        <f aca="false">IF(M605&gt;=Resumen!$B$5,"Alto","Bajo")</f>
        <v>Alto</v>
      </c>
      <c r="AQ605" s="22" t="str">
        <f aca="false">IF(AO605&gt;=Resumen!$B$28,"Alto","Bajo")</f>
        <v>Bajo</v>
      </c>
      <c r="AR605" s="22" t="str">
        <f aca="false">AP605&amp;" Potencial / "&amp;AQ605&amp;" Share"</f>
        <v>Alto Potencial / Bajo Share</v>
      </c>
      <c r="AS605" s="22" t="str">
        <f aca="false">IF(Q605="Sí",IF(AO605&gt;=Resumen!$B$29,"Alto","Bajo"),"")</f>
        <v>Bajo</v>
      </c>
      <c r="AT605" s="22" t="str">
        <f aca="false">IF(AS605&lt;&gt;"",AP605&amp;" Potencial / "&amp;AS605&amp;" Share","")</f>
        <v>Alto Potencial / Bajo Share</v>
      </c>
      <c r="AU605" s="22" t="str">
        <f aca="false">IF(AH605="","Sin dato",IF(AH605-AO605&gt;Resumen!$B$6,"Sobre-exhibido",IF(AO605-AH605&gt;Resumen!$B$6,"Sub-exhibido","En línea")))</f>
        <v>Sobre-exhibido</v>
      </c>
      <c r="AV605" s="22" t="n">
        <f aca="false">IF(AT605="","",IF(AT605="Alto Potencial / Bajo Share",1,IF(AT605="Alto Potencial / Alto Share",2,IF(AT605="Bajo Potencial / Alto Share",3,4))))</f>
        <v>1</v>
      </c>
      <c r="AW605" s="22" t="str">
        <f aca="false">IF(Q605="No","Sin competencia directa",IF(AV605=1,"1 - Foco Conquista (Alto Pot / Bajo Share)",IF(AV605=2,"2 - Foco Defensa (Alto Pot / Alto Share)",IF(AV605=3,"3 - Monitoreo (Bajo Pot / Alto Share)","4 - Baja Prioridad (Bajo Pot / Bajo Share)"))))</f>
        <v>1 - Foco Conquista (Alto Pot / Bajo Share)</v>
      </c>
      <c r="AX605" s="12" t="str">
        <f aca="false">IF(OR(IFERROR(AND(W605&lt;&gt;"",Y605&lt;&gt;"",Y605-W605&gt;Resumen!$B$8),FALSE()),IFERROR(AND(X605&lt;&gt;"",Y605&lt;&gt;"",Y605-X605&gt;Resumen!$B$8),FALSE())),MAX(IF(IFERROR(AND(W605&lt;&gt;"",Y605&lt;&gt;"",Y605-W605&gt;Resumen!$B$8),FALSE()),Y605-W605,0),IF(IFERROR(AND(X605&lt;&gt;"",Y605&lt;&gt;"",Y605-X605&gt;Resumen!$B$8),FALSE()),Y605-X605,0)),"")</f>
        <v/>
      </c>
      <c r="AY605" s="22" t="str">
        <f aca="false">IF(OR(IFERROR(AND(W605&lt;&gt;"",Y605&lt;&gt;"",Y605-W605&gt;Resumen!$B$8),FALSE()),IFERROR(AND(X605&lt;&gt;"",Y605&lt;&gt;"",Y605-X605&gt;Resumen!$B$8),FALSE())),TRIM("Lays tiene mayor markup que "&amp;IF(IFERROR(AND(W605&lt;&gt;"",Y605&lt;&gt;"",Y605-W605&gt;Resumen!$B$8),FALSE()),"Quento ","")&amp;IF(IFERROR(AND(X605&lt;&gt;"",Y605&lt;&gt;"",Y605-X605&gt;Resumen!$B$8),FALSE()),"Julicroc ","")&amp;"en este PDV"),"")</f>
        <v/>
      </c>
      <c r="AZ605" s="22" t="str">
        <f aca="false">IF(COUNTIF('Plan Pehuamar - Lista'!$A$2:$A$167,A605)&gt;0,"Sí","No")</f>
        <v>No</v>
      </c>
      <c r="BA605" s="22" t="str">
        <f aca="false">IF(COUNTIF('Plan Combo 9+1'!$A$2:$A$226,A605)&gt;0,"Sí","No")</f>
        <v>Sí</v>
      </c>
      <c r="BB605" s="22" t="str">
        <f aca="false">IF(AH605="","No",IF(BA605="Sí",IF((AO605-AH605)&gt;Resumen!$B$6,"Sí","No"),IF((AO605-AH605)&gt;=Resumen!$B$132,"Sí","No")))</f>
        <v>No</v>
      </c>
      <c r="BC605" s="22" t="str">
        <f aca="false">IF(AND(N605="Sí",AL605="Sí",AI605=0),"Sí","No")</f>
        <v>No</v>
      </c>
      <c r="BD605" s="22" t="str">
        <f aca="false">IF(COUNTIF('Plan 9+1 (con Pehuamar)'!$A$2:$A$227,A605)&gt;0,"Sí","No")</f>
        <v>Sí</v>
      </c>
    </row>
    <row r="606" customFormat="false" ht="15" hidden="false" customHeight="true" outlineLevel="0" collapsed="false">
      <c r="A606" s="6" t="n">
        <v>400997</v>
      </c>
      <c r="B606" s="6" t="n">
        <v>4</v>
      </c>
      <c r="C606" s="6" t="n">
        <v>401</v>
      </c>
      <c r="D606" s="6" t="s">
        <v>194</v>
      </c>
      <c r="E606" s="6" t="s">
        <v>809</v>
      </c>
      <c r="F606" s="6" t="s">
        <v>466</v>
      </c>
      <c r="G606" s="6" t="s">
        <v>129</v>
      </c>
      <c r="H606" s="6" t="s">
        <v>197</v>
      </c>
      <c r="I606" s="27" t="n">
        <v>30</v>
      </c>
      <c r="J606" s="27" t="n">
        <v>0</v>
      </c>
      <c r="K606" s="27" t="n">
        <v>20</v>
      </c>
      <c r="L606" s="28" t="n">
        <f aca="false">I606+J606</f>
        <v>30</v>
      </c>
      <c r="M606" s="28" t="n">
        <f aca="false">L606+K606</f>
        <v>50</v>
      </c>
      <c r="N606" s="22" t="str">
        <f aca="false">IF(I606&gt;0,"Sí","No")</f>
        <v>Sí</v>
      </c>
      <c r="O606" s="22" t="str">
        <f aca="false">IF(J606&gt;0,"Sí","No")</f>
        <v>No</v>
      </c>
      <c r="P606" s="22" t="str">
        <f aca="false">IF(K606&gt;0,"Sí","No")</f>
        <v>Sí</v>
      </c>
      <c r="Q606" s="22" t="str">
        <f aca="false">IF(OR(I606&gt;0,J606&gt;0),"Sí","No")</f>
        <v>Sí</v>
      </c>
      <c r="R606" s="27" t="n">
        <v>1700</v>
      </c>
      <c r="S606" s="27" t="n">
        <v>2500</v>
      </c>
      <c r="T606" s="27"/>
      <c r="U606" s="27"/>
      <c r="V606" s="27" t="n">
        <v>3800</v>
      </c>
      <c r="W606" s="12" t="n">
        <f aca="false">IF(AND(I606&gt;0,R606&gt;0),(S606-R606)/R606,"")</f>
        <v>0.470588235294118</v>
      </c>
      <c r="X606" s="12" t="str">
        <f aca="false">IF(AND(J606&gt;0,T606&gt;0),(U606-T606)/T606,"")</f>
        <v/>
      </c>
      <c r="Y606" s="12" t="n">
        <f aca="false">IF(AND(K606&gt;0,V606&gt;0),(V606-Resumen!$B$7)/Resumen!$B$7,"")</f>
        <v>0.52</v>
      </c>
      <c r="Z606" s="28" t="n">
        <f aca="false">IF(AND(K606&gt;0,I606&gt;0,V606&gt;0,S606&gt;0),V606-S606,"")</f>
        <v>1300</v>
      </c>
      <c r="AA606" s="12" t="n">
        <f aca="false">IF(Z606&lt;&gt;"",Z606/S606,"")</f>
        <v>0.52</v>
      </c>
      <c r="AB606" s="28" t="str">
        <f aca="false">IF(AND(K606&gt;0,J606&gt;0,V606&gt;0,U606&gt;0),V606-U606,"")</f>
        <v/>
      </c>
      <c r="AC606" s="12" t="str">
        <f aca="false">IF(AB606&lt;&gt;"",AB606/U606,"")</f>
        <v/>
      </c>
      <c r="AD606" s="27" t="n">
        <v>5</v>
      </c>
      <c r="AE606" s="27" t="n">
        <v>2</v>
      </c>
      <c r="AF606" s="27" t="n">
        <v>0</v>
      </c>
      <c r="AG606" s="28" t="n">
        <f aca="false">AD606+AE606+AF606</f>
        <v>7</v>
      </c>
      <c r="AH606" s="12" t="n">
        <f aca="false">IF(AG606&gt;0,AD606/AG606,"")</f>
        <v>0.714285714285714</v>
      </c>
      <c r="AI606" s="27" t="n">
        <v>1</v>
      </c>
      <c r="AJ606" s="27" t="n">
        <v>0</v>
      </c>
      <c r="AK606" s="27" t="n">
        <v>0</v>
      </c>
      <c r="AL606" s="22" t="str">
        <f aca="false">IF(OR(AJ606&gt;0,AK606&gt;0),"Sí","No")</f>
        <v>No</v>
      </c>
      <c r="AM606" s="6" t="s">
        <v>198</v>
      </c>
      <c r="AN606" s="6"/>
      <c r="AO606" s="12" t="n">
        <f aca="false">IF(M606&gt;0,K606/M606,"")</f>
        <v>0.4</v>
      </c>
      <c r="AP606" s="22" t="str">
        <f aca="false">IF(M606&gt;=Resumen!$B$5,"Alto","Bajo")</f>
        <v>Alto</v>
      </c>
      <c r="AQ606" s="22" t="str">
        <f aca="false">IF(AO606&gt;=Resumen!$B$28,"Alto","Bajo")</f>
        <v>Alto</v>
      </c>
      <c r="AR606" s="22" t="str">
        <f aca="false">AP606&amp;" Potencial / "&amp;AQ606&amp;" Share"</f>
        <v>Alto Potencial / Alto Share</v>
      </c>
      <c r="AS606" s="22" t="str">
        <f aca="false">IF(Q606="Sí",IF(AO606&gt;=Resumen!$B$29,"Alto","Bajo"),"")</f>
        <v>Bajo</v>
      </c>
      <c r="AT606" s="22" t="str">
        <f aca="false">IF(AS606&lt;&gt;"",AP606&amp;" Potencial / "&amp;AS606&amp;" Share","")</f>
        <v>Alto Potencial / Bajo Share</v>
      </c>
      <c r="AU606" s="22" t="str">
        <f aca="false">IF(AH606="","Sin dato",IF(AH606-AO606&gt;Resumen!$B$6,"Sobre-exhibido",IF(AO606-AH606&gt;Resumen!$B$6,"Sub-exhibido","En línea")))</f>
        <v>Sobre-exhibido</v>
      </c>
      <c r="AV606" s="22" t="n">
        <f aca="false">IF(AT606="","",IF(AT606="Alto Potencial / Bajo Share",1,IF(AT606="Alto Potencial / Alto Share",2,IF(AT606="Bajo Potencial / Alto Share",3,4))))</f>
        <v>1</v>
      </c>
      <c r="AW606" s="22" t="str">
        <f aca="false">IF(Q606="No","Sin competencia directa",IF(AV606=1,"1 - Foco Conquista (Alto Pot / Bajo Share)",IF(AV606=2,"2 - Foco Defensa (Alto Pot / Alto Share)",IF(AV606=3,"3 - Monitoreo (Bajo Pot / Alto Share)","4 - Baja Prioridad (Bajo Pot / Bajo Share)"))))</f>
        <v>1 - Foco Conquista (Alto Pot / Bajo Share)</v>
      </c>
      <c r="AX606" s="12" t="n">
        <f aca="false">IF(OR(IFERROR(AND(W606&lt;&gt;"",Y606&lt;&gt;"",Y606-W606&gt;Resumen!$B$8),FALSE()),IFERROR(AND(X606&lt;&gt;"",Y606&lt;&gt;"",Y606-X606&gt;Resumen!$B$8),FALSE())),MAX(IF(IFERROR(AND(W606&lt;&gt;"",Y606&lt;&gt;"",Y606-W606&gt;Resumen!$B$8),FALSE()),Y606-W606,0),IF(IFERROR(AND(X606&lt;&gt;"",Y606&lt;&gt;"",Y606-X606&gt;Resumen!$B$8),FALSE()),Y606-X606,0)),"")</f>
        <v>0.0494117647058824</v>
      </c>
      <c r="AY606" s="22" t="str">
        <f aca="false">IF(OR(IFERROR(AND(W606&lt;&gt;"",Y606&lt;&gt;"",Y606-W606&gt;Resumen!$B$8),FALSE()),IFERROR(AND(X606&lt;&gt;"",Y606&lt;&gt;"",Y606-X606&gt;Resumen!$B$8),FALSE())),TRIM("Lays tiene mayor markup que "&amp;IF(IFERROR(AND(W606&lt;&gt;"",Y606&lt;&gt;"",Y606-W606&gt;Resumen!$B$8),FALSE()),"Quento ","")&amp;IF(IFERROR(AND(X606&lt;&gt;"",Y606&lt;&gt;"",Y606-X606&gt;Resumen!$B$8),FALSE()),"Julicroc ","")&amp;"en este PDV"),"")</f>
        <v>Lays tiene mayor markup que Quento en este PDV</v>
      </c>
      <c r="AZ606" s="22" t="str">
        <f aca="false">IF(COUNTIF('Plan Pehuamar - Lista'!$A$2:$A$167,A606)&gt;0,"Sí","No")</f>
        <v>No</v>
      </c>
      <c r="BA606" s="22" t="str">
        <f aca="false">IF(COUNTIF('Plan Combo 9+1'!$A$2:$A$226,A606)&gt;0,"Sí","No")</f>
        <v>Sí</v>
      </c>
      <c r="BB606" s="22" t="str">
        <f aca="false">IF(AH606="","No",IF(BA606="Sí",IF((AO606-AH606)&gt;Resumen!$B$6,"Sí","No"),IF((AO606-AH606)&gt;=Resumen!$B$132,"Sí","No")))</f>
        <v>No</v>
      </c>
      <c r="BC606" s="22" t="str">
        <f aca="false">IF(AND(N606="Sí",AL606="Sí",AI606=0),"Sí","No")</f>
        <v>No</v>
      </c>
      <c r="BD606" s="22" t="str">
        <f aca="false">IF(COUNTIF('Plan 9+1 (con Pehuamar)'!$A$2:$A$227,A606)&gt;0,"Sí","No")</f>
        <v>Sí</v>
      </c>
    </row>
    <row r="607" customFormat="false" ht="15" hidden="false" customHeight="true" outlineLevel="0" collapsed="false">
      <c r="A607" s="6" t="n">
        <v>401057</v>
      </c>
      <c r="B607" s="6" t="n">
        <v>4</v>
      </c>
      <c r="C607" s="6" t="n">
        <v>401</v>
      </c>
      <c r="D607" s="6" t="s">
        <v>194</v>
      </c>
      <c r="E607" s="6" t="s">
        <v>810</v>
      </c>
      <c r="F607" s="6" t="s">
        <v>201</v>
      </c>
      <c r="G607" s="6" t="s">
        <v>129</v>
      </c>
      <c r="H607" s="6" t="s">
        <v>197</v>
      </c>
      <c r="I607" s="27" t="n">
        <v>45</v>
      </c>
      <c r="J607" s="27" t="n">
        <v>0</v>
      </c>
      <c r="K607" s="27" t="n">
        <v>30</v>
      </c>
      <c r="L607" s="28" t="n">
        <f aca="false">I607+J607</f>
        <v>45</v>
      </c>
      <c r="M607" s="28" t="n">
        <f aca="false">L607+K607</f>
        <v>75</v>
      </c>
      <c r="N607" s="22" t="str">
        <f aca="false">IF(I607&gt;0,"Sí","No")</f>
        <v>Sí</v>
      </c>
      <c r="O607" s="22" t="str">
        <f aca="false">IF(J607&gt;0,"Sí","No")</f>
        <v>No</v>
      </c>
      <c r="P607" s="22" t="str">
        <f aca="false">IF(K607&gt;0,"Sí","No")</f>
        <v>Sí</v>
      </c>
      <c r="Q607" s="22" t="str">
        <f aca="false">IF(OR(I607&gt;0,J607&gt;0),"Sí","No")</f>
        <v>Sí</v>
      </c>
      <c r="R607" s="27" t="n">
        <v>1700</v>
      </c>
      <c r="S607" s="27" t="n">
        <v>2200</v>
      </c>
      <c r="T607" s="27"/>
      <c r="U607" s="27"/>
      <c r="V607" s="27" t="n">
        <v>3500</v>
      </c>
      <c r="W607" s="12" t="n">
        <f aca="false">IF(AND(I607&gt;0,R607&gt;0),(S607-R607)/R607,"")</f>
        <v>0.294117647058824</v>
      </c>
      <c r="X607" s="12" t="str">
        <f aca="false">IF(AND(J607&gt;0,T607&gt;0),(U607-T607)/T607,"")</f>
        <v/>
      </c>
      <c r="Y607" s="12" t="n">
        <f aca="false">IF(AND(K607&gt;0,V607&gt;0),(V607-Resumen!$B$7)/Resumen!$B$7,"")</f>
        <v>0.4</v>
      </c>
      <c r="Z607" s="28" t="n">
        <f aca="false">IF(AND(K607&gt;0,I607&gt;0,V607&gt;0,S607&gt;0),V607-S607,"")</f>
        <v>1300</v>
      </c>
      <c r="AA607" s="12" t="n">
        <f aca="false">IF(Z607&lt;&gt;"",Z607/S607,"")</f>
        <v>0.590909090909091</v>
      </c>
      <c r="AB607" s="28" t="str">
        <f aca="false">IF(AND(K607&gt;0,J607&gt;0,V607&gt;0,U607&gt;0),V607-U607,"")</f>
        <v/>
      </c>
      <c r="AC607" s="12" t="str">
        <f aca="false">IF(AB607&lt;&gt;"",AB607/U607,"")</f>
        <v/>
      </c>
      <c r="AD607" s="27" t="n">
        <v>8</v>
      </c>
      <c r="AE607" s="27" t="n">
        <v>5</v>
      </c>
      <c r="AF607" s="27" t="n">
        <v>0</v>
      </c>
      <c r="AG607" s="28" t="n">
        <f aca="false">AD607+AE607+AF607</f>
        <v>13</v>
      </c>
      <c r="AH607" s="12" t="n">
        <f aca="false">IF(AG607&gt;0,AD607/AG607,"")</f>
        <v>0.615384615384615</v>
      </c>
      <c r="AI607" s="27" t="n">
        <v>1</v>
      </c>
      <c r="AJ607" s="27" t="n">
        <v>1</v>
      </c>
      <c r="AK607" s="27" t="n">
        <v>0</v>
      </c>
      <c r="AL607" s="22" t="str">
        <f aca="false">IF(OR(AJ607&gt;0,AK607&gt;0),"Sí","No")</f>
        <v>Sí</v>
      </c>
      <c r="AM607" s="6" t="s">
        <v>198</v>
      </c>
      <c r="AN607" s="6"/>
      <c r="AO607" s="12" t="n">
        <f aca="false">IF(M607&gt;0,K607/M607,"")</f>
        <v>0.4</v>
      </c>
      <c r="AP607" s="22" t="str">
        <f aca="false">IF(M607&gt;=Resumen!$B$5,"Alto","Bajo")</f>
        <v>Alto</v>
      </c>
      <c r="AQ607" s="22" t="str">
        <f aca="false">IF(AO607&gt;=Resumen!$B$28,"Alto","Bajo")</f>
        <v>Alto</v>
      </c>
      <c r="AR607" s="22" t="str">
        <f aca="false">AP607&amp;" Potencial / "&amp;AQ607&amp;" Share"</f>
        <v>Alto Potencial / Alto Share</v>
      </c>
      <c r="AS607" s="22" t="str">
        <f aca="false">IF(Q607="Sí",IF(AO607&gt;=Resumen!$B$29,"Alto","Bajo"),"")</f>
        <v>Bajo</v>
      </c>
      <c r="AT607" s="22" t="str">
        <f aca="false">IF(AS607&lt;&gt;"",AP607&amp;" Potencial / "&amp;AS607&amp;" Share","")</f>
        <v>Alto Potencial / Bajo Share</v>
      </c>
      <c r="AU607" s="22" t="str">
        <f aca="false">IF(AH607="","Sin dato",IF(AH607-AO607&gt;Resumen!$B$6,"Sobre-exhibido",IF(AO607-AH607&gt;Resumen!$B$6,"Sub-exhibido","En línea")))</f>
        <v>Sobre-exhibido</v>
      </c>
      <c r="AV607" s="22" t="n">
        <f aca="false">IF(AT607="","",IF(AT607="Alto Potencial / Bajo Share",1,IF(AT607="Alto Potencial / Alto Share",2,IF(AT607="Bajo Potencial / Alto Share",3,4))))</f>
        <v>1</v>
      </c>
      <c r="AW607" s="22" t="str">
        <f aca="false">IF(Q607="No","Sin competencia directa",IF(AV607=1,"1 - Foco Conquista (Alto Pot / Bajo Share)",IF(AV607=2,"2 - Foco Defensa (Alto Pot / Alto Share)",IF(AV607=3,"3 - Monitoreo (Bajo Pot / Alto Share)","4 - Baja Prioridad (Bajo Pot / Bajo Share)"))))</f>
        <v>1 - Foco Conquista (Alto Pot / Bajo Share)</v>
      </c>
      <c r="AX607" s="12" t="n">
        <f aca="false">IF(OR(IFERROR(AND(W607&lt;&gt;"",Y607&lt;&gt;"",Y607-W607&gt;Resumen!$B$8),FALSE()),IFERROR(AND(X607&lt;&gt;"",Y607&lt;&gt;"",Y607-X607&gt;Resumen!$B$8),FALSE())),MAX(IF(IFERROR(AND(W607&lt;&gt;"",Y607&lt;&gt;"",Y607-W607&gt;Resumen!$B$8),FALSE()),Y607-W607,0),IF(IFERROR(AND(X607&lt;&gt;"",Y607&lt;&gt;"",Y607-X607&gt;Resumen!$B$8),FALSE()),Y607-X607,0)),"")</f>
        <v>0.105882352941176</v>
      </c>
      <c r="AY607" s="22" t="str">
        <f aca="false">IF(OR(IFERROR(AND(W607&lt;&gt;"",Y607&lt;&gt;"",Y607-W607&gt;Resumen!$B$8),FALSE()),IFERROR(AND(X607&lt;&gt;"",Y607&lt;&gt;"",Y607-X607&gt;Resumen!$B$8),FALSE())),TRIM("Lays tiene mayor markup que "&amp;IF(IFERROR(AND(W607&lt;&gt;"",Y607&lt;&gt;"",Y607-W607&gt;Resumen!$B$8),FALSE()),"Quento ","")&amp;IF(IFERROR(AND(X607&lt;&gt;"",Y607&lt;&gt;"",Y607-X607&gt;Resumen!$B$8),FALSE()),"Julicroc ","")&amp;"en este PDV"),"")</f>
        <v>Lays tiene mayor markup que Quento en este PDV</v>
      </c>
      <c r="AZ607" s="22" t="str">
        <f aca="false">IF(COUNTIF('Plan Pehuamar - Lista'!$A$2:$A$167,A607)&gt;0,"Sí","No")</f>
        <v>No</v>
      </c>
      <c r="BA607" s="22" t="str">
        <f aca="false">IF(COUNTIF('Plan Combo 9+1'!$A$2:$A$226,A607)&gt;0,"Sí","No")</f>
        <v>Sí</v>
      </c>
      <c r="BB607" s="22" t="str">
        <f aca="false">IF(AH607="","No",IF(BA607="Sí",IF((AO607-AH607)&gt;Resumen!$B$6,"Sí","No"),IF((AO607-AH607)&gt;=Resumen!$B$132,"Sí","No")))</f>
        <v>No</v>
      </c>
      <c r="BC607" s="22" t="str">
        <f aca="false">IF(AND(N607="Sí",AL607="Sí",AI607=0),"Sí","No")</f>
        <v>No</v>
      </c>
      <c r="BD607" s="22" t="str">
        <f aca="false">IF(COUNTIF('Plan 9+1 (con Pehuamar)'!$A$2:$A$227,A607)&gt;0,"Sí","No")</f>
        <v>Sí</v>
      </c>
    </row>
    <row r="608" customFormat="false" ht="15" hidden="false" customHeight="true" outlineLevel="0" collapsed="false">
      <c r="A608" s="6" t="n">
        <v>401166</v>
      </c>
      <c r="B608" s="6" t="n">
        <v>4</v>
      </c>
      <c r="C608" s="6" t="n">
        <v>401</v>
      </c>
      <c r="D608" s="6" t="s">
        <v>194</v>
      </c>
      <c r="E608" s="6" t="s">
        <v>811</v>
      </c>
      <c r="F608" s="6" t="s">
        <v>196</v>
      </c>
      <c r="G608" s="6" t="s">
        <v>129</v>
      </c>
      <c r="H608" s="6" t="s">
        <v>197</v>
      </c>
      <c r="I608" s="27" t="n">
        <v>25</v>
      </c>
      <c r="J608" s="27" t="n">
        <v>15</v>
      </c>
      <c r="K608" s="27" t="n">
        <v>10</v>
      </c>
      <c r="L608" s="28" t="n">
        <f aca="false">I608+J608</f>
        <v>40</v>
      </c>
      <c r="M608" s="28" t="n">
        <f aca="false">L608+K608</f>
        <v>50</v>
      </c>
      <c r="N608" s="22" t="str">
        <f aca="false">IF(I608&gt;0,"Sí","No")</f>
        <v>Sí</v>
      </c>
      <c r="O608" s="22" t="str">
        <f aca="false">IF(J608&gt;0,"Sí","No")</f>
        <v>Sí</v>
      </c>
      <c r="P608" s="22" t="str">
        <f aca="false">IF(K608&gt;0,"Sí","No")</f>
        <v>Sí</v>
      </c>
      <c r="Q608" s="22" t="str">
        <f aca="false">IF(OR(I608&gt;0,J608&gt;0),"Sí","No")</f>
        <v>Sí</v>
      </c>
      <c r="R608" s="27" t="n">
        <v>1765</v>
      </c>
      <c r="S608" s="27" t="n">
        <v>2500</v>
      </c>
      <c r="T608" s="27" t="n">
        <v>1500</v>
      </c>
      <c r="U608" s="27" t="n">
        <v>2000</v>
      </c>
      <c r="V608" s="27" t="n">
        <v>3500</v>
      </c>
      <c r="W608" s="12" t="n">
        <f aca="false">IF(AND(I608&gt;0,R608&gt;0),(S608-R608)/R608,"")</f>
        <v>0.41643059490085</v>
      </c>
      <c r="X608" s="12" t="n">
        <f aca="false">IF(AND(J608&gt;0,T608&gt;0),(U608-T608)/T608,"")</f>
        <v>0.333333333333333</v>
      </c>
      <c r="Y608" s="12" t="n">
        <f aca="false">IF(AND(K608&gt;0,V608&gt;0),(V608-Resumen!$B$7)/Resumen!$B$7,"")</f>
        <v>0.4</v>
      </c>
      <c r="Z608" s="28" t="n">
        <f aca="false">IF(AND(K608&gt;0,I608&gt;0,V608&gt;0,S608&gt;0),V608-S608,"")</f>
        <v>1000</v>
      </c>
      <c r="AA608" s="12" t="n">
        <f aca="false">IF(Z608&lt;&gt;"",Z608/S608,"")</f>
        <v>0.4</v>
      </c>
      <c r="AB608" s="28" t="n">
        <f aca="false">IF(AND(K608&gt;0,J608&gt;0,V608&gt;0,U608&gt;0),V608-U608,"")</f>
        <v>1500</v>
      </c>
      <c r="AC608" s="12" t="n">
        <f aca="false">IF(AB608&lt;&gt;"",AB608/U608,"")</f>
        <v>0.75</v>
      </c>
      <c r="AD608" s="27" t="n">
        <v>5</v>
      </c>
      <c r="AE608" s="27" t="n">
        <v>4</v>
      </c>
      <c r="AF608" s="27" t="n">
        <v>1</v>
      </c>
      <c r="AG608" s="28" t="n">
        <f aca="false">AD608+AE608+AF608</f>
        <v>10</v>
      </c>
      <c r="AH608" s="12" t="n">
        <f aca="false">IF(AG608&gt;0,AD608/AG608,"")</f>
        <v>0.5</v>
      </c>
      <c r="AI608" s="27" t="n">
        <v>1</v>
      </c>
      <c r="AJ608" s="27" t="n">
        <v>1</v>
      </c>
      <c r="AK608" s="27" t="n">
        <v>0</v>
      </c>
      <c r="AL608" s="22" t="str">
        <f aca="false">IF(OR(AJ608&gt;0,AK608&gt;0),"Sí","No")</f>
        <v>Sí</v>
      </c>
      <c r="AM608" s="6" t="s">
        <v>198</v>
      </c>
      <c r="AN608" s="6" t="s">
        <v>198</v>
      </c>
      <c r="AO608" s="12" t="n">
        <f aca="false">IF(M608&gt;0,K608/M608,"")</f>
        <v>0.2</v>
      </c>
      <c r="AP608" s="22" t="str">
        <f aca="false">IF(M608&gt;=Resumen!$B$5,"Alto","Bajo")</f>
        <v>Alto</v>
      </c>
      <c r="AQ608" s="22" t="str">
        <f aca="false">IF(AO608&gt;=Resumen!$B$28,"Alto","Bajo")</f>
        <v>Bajo</v>
      </c>
      <c r="AR608" s="22" t="str">
        <f aca="false">AP608&amp;" Potencial / "&amp;AQ608&amp;" Share"</f>
        <v>Alto Potencial / Bajo Share</v>
      </c>
      <c r="AS608" s="22" t="str">
        <f aca="false">IF(Q608="Sí",IF(AO608&gt;=Resumen!$B$29,"Alto","Bajo"),"")</f>
        <v>Bajo</v>
      </c>
      <c r="AT608" s="22" t="str">
        <f aca="false">IF(AS608&lt;&gt;"",AP608&amp;" Potencial / "&amp;AS608&amp;" Share","")</f>
        <v>Alto Potencial / Bajo Share</v>
      </c>
      <c r="AU608" s="22" t="str">
        <f aca="false">IF(AH608="","Sin dato",IF(AH608-AO608&gt;Resumen!$B$6,"Sobre-exhibido",IF(AO608-AH608&gt;Resumen!$B$6,"Sub-exhibido","En línea")))</f>
        <v>Sobre-exhibido</v>
      </c>
      <c r="AV608" s="22" t="n">
        <f aca="false">IF(AT608="","",IF(AT608="Alto Potencial / Bajo Share",1,IF(AT608="Alto Potencial / Alto Share",2,IF(AT608="Bajo Potencial / Alto Share",3,4))))</f>
        <v>1</v>
      </c>
      <c r="AW608" s="22" t="str">
        <f aca="false">IF(Q608="No","Sin competencia directa",IF(AV608=1,"1 - Foco Conquista (Alto Pot / Bajo Share)",IF(AV608=2,"2 - Foco Defensa (Alto Pot / Alto Share)",IF(AV608=3,"3 - Monitoreo (Bajo Pot / Alto Share)","4 - Baja Prioridad (Bajo Pot / Bajo Share)"))))</f>
        <v>1 - Foco Conquista (Alto Pot / Bajo Share)</v>
      </c>
      <c r="AX608" s="12" t="n">
        <f aca="false">IF(OR(IFERROR(AND(W608&lt;&gt;"",Y608&lt;&gt;"",Y608-W608&gt;Resumen!$B$8),FALSE()),IFERROR(AND(X608&lt;&gt;"",Y608&lt;&gt;"",Y608-X608&gt;Resumen!$B$8),FALSE())),MAX(IF(IFERROR(AND(W608&lt;&gt;"",Y608&lt;&gt;"",Y608-W608&gt;Resumen!$B$8),FALSE()),Y608-W608,0),IF(IFERROR(AND(X608&lt;&gt;"",Y608&lt;&gt;"",Y608-X608&gt;Resumen!$B$8),FALSE()),Y608-X608,0)),"")</f>
        <v>0.0666666666666667</v>
      </c>
      <c r="AY608" s="22" t="str">
        <f aca="false">IF(OR(IFERROR(AND(W608&lt;&gt;"",Y608&lt;&gt;"",Y608-W608&gt;Resumen!$B$8),FALSE()),IFERROR(AND(X608&lt;&gt;"",Y608&lt;&gt;"",Y608-X608&gt;Resumen!$B$8),FALSE())),TRIM("Lays tiene mayor markup que "&amp;IF(IFERROR(AND(W608&lt;&gt;"",Y608&lt;&gt;"",Y608-W608&gt;Resumen!$B$8),FALSE()),"Quento ","")&amp;IF(IFERROR(AND(X608&lt;&gt;"",Y608&lt;&gt;"",Y608-X608&gt;Resumen!$B$8),FALSE()),"Julicroc ","")&amp;"en este PDV"),"")</f>
        <v>Lays tiene mayor markup que Julicroc en este PDV</v>
      </c>
      <c r="AZ608" s="22" t="str">
        <f aca="false">IF(COUNTIF('Plan Pehuamar - Lista'!$A$2:$A$167,A608)&gt;0,"Sí","No")</f>
        <v>No</v>
      </c>
      <c r="BA608" s="22" t="str">
        <f aca="false">IF(COUNTIF('Plan Combo 9+1'!$A$2:$A$226,A608)&gt;0,"Sí","No")</f>
        <v>Sí</v>
      </c>
      <c r="BB608" s="22" t="str">
        <f aca="false">IF(AH608="","No",IF(BA608="Sí",IF((AO608-AH608)&gt;Resumen!$B$6,"Sí","No"),IF((AO608-AH608)&gt;=Resumen!$B$132,"Sí","No")))</f>
        <v>No</v>
      </c>
      <c r="BC608" s="22" t="str">
        <f aca="false">IF(AND(N608="Sí",AL608="Sí",AI608=0),"Sí","No")</f>
        <v>No</v>
      </c>
      <c r="BD608" s="22" t="str">
        <f aca="false">IF(COUNTIF('Plan 9+1 (con Pehuamar)'!$A$2:$A$227,A608)&gt;0,"Sí","No")</f>
        <v>Sí</v>
      </c>
    </row>
    <row r="609" customFormat="false" ht="15" hidden="false" customHeight="true" outlineLevel="0" collapsed="false">
      <c r="A609" s="6" t="n">
        <v>401167</v>
      </c>
      <c r="B609" s="6" t="n">
        <v>4</v>
      </c>
      <c r="C609" s="6" t="n">
        <v>401</v>
      </c>
      <c r="D609" s="6" t="s">
        <v>194</v>
      </c>
      <c r="E609" s="6" t="s">
        <v>812</v>
      </c>
      <c r="F609" s="6" t="s">
        <v>201</v>
      </c>
      <c r="G609" s="6" t="s">
        <v>129</v>
      </c>
      <c r="H609" s="6" t="s">
        <v>197</v>
      </c>
      <c r="I609" s="27" t="n">
        <v>0</v>
      </c>
      <c r="J609" s="27" t="n">
        <v>0</v>
      </c>
      <c r="K609" s="27" t="n">
        <v>1.8</v>
      </c>
      <c r="L609" s="28" t="n">
        <f aca="false">I609+J609</f>
        <v>0</v>
      </c>
      <c r="M609" s="28" t="n">
        <f aca="false">L609+K609</f>
        <v>1.8</v>
      </c>
      <c r="N609" s="22" t="str">
        <f aca="false">IF(I609&gt;0,"Sí","No")</f>
        <v>No</v>
      </c>
      <c r="O609" s="22" t="str">
        <f aca="false">IF(J609&gt;0,"Sí","No")</f>
        <v>No</v>
      </c>
      <c r="P609" s="22" t="str">
        <f aca="false">IF(K609&gt;0,"Sí","No")</f>
        <v>Sí</v>
      </c>
      <c r="Q609" s="22" t="str">
        <f aca="false">IF(OR(I609&gt;0,J609&gt;0),"Sí","No")</f>
        <v>No</v>
      </c>
      <c r="R609" s="27"/>
      <c r="S609" s="27"/>
      <c r="T609" s="27"/>
      <c r="U609" s="27"/>
      <c r="V609" s="27"/>
      <c r="W609" s="12" t="str">
        <f aca="false">IF(AND(I609&gt;0,R609&gt;0),(S609-R609)/R609,"")</f>
        <v/>
      </c>
      <c r="X609" s="12" t="str">
        <f aca="false">IF(AND(J609&gt;0,T609&gt;0),(U609-T609)/T609,"")</f>
        <v/>
      </c>
      <c r="Y609" s="12" t="str">
        <f aca="false">IF(AND(K609&gt;0,V609&gt;0),(V609-Resumen!$B$7)/Resumen!$B$7,"")</f>
        <v/>
      </c>
      <c r="Z609" s="28" t="str">
        <f aca="false">IF(AND(K609&gt;0,I609&gt;0,V609&gt;0,S609&gt;0),V609-S609,"")</f>
        <v/>
      </c>
      <c r="AA609" s="12" t="str">
        <f aca="false">IF(Z609&lt;&gt;"",Z609/S609,"")</f>
        <v/>
      </c>
      <c r="AB609" s="28" t="str">
        <f aca="false">IF(AND(K609&gt;0,J609&gt;0,V609&gt;0,U609&gt;0),V609-U609,"")</f>
        <v/>
      </c>
      <c r="AC609" s="12" t="str">
        <f aca="false">IF(AB609&lt;&gt;"",AB609/U609,"")</f>
        <v/>
      </c>
      <c r="AD609" s="27" t="n">
        <v>0</v>
      </c>
      <c r="AE609" s="27" t="n">
        <v>0</v>
      </c>
      <c r="AF609" s="27" t="n">
        <v>0</v>
      </c>
      <c r="AG609" s="28" t="n">
        <f aca="false">AD609+AE609+AF609</f>
        <v>0</v>
      </c>
      <c r="AH609" s="12" t="str">
        <f aca="false">IF(AG609&gt;0,AD609/AG609,"")</f>
        <v/>
      </c>
      <c r="AI609" s="27" t="n">
        <v>0</v>
      </c>
      <c r="AJ609" s="27" t="n">
        <v>0</v>
      </c>
      <c r="AK609" s="27" t="n">
        <v>0</v>
      </c>
      <c r="AL609" s="22" t="str">
        <f aca="false">IF(OR(AJ609&gt;0,AK609&gt;0),"Sí","No")</f>
        <v>No</v>
      </c>
      <c r="AM609" s="6"/>
      <c r="AN609" s="6"/>
      <c r="AO609" s="12" t="n">
        <f aca="false">IF(M609&gt;0,K609/M609,"")</f>
        <v>1</v>
      </c>
      <c r="AP609" s="22" t="str">
        <f aca="false">IF(M609&gt;=Resumen!$B$5,"Alto","Bajo")</f>
        <v>Bajo</v>
      </c>
      <c r="AQ609" s="22" t="str">
        <f aca="false">IF(AO609&gt;=Resumen!$B$28,"Alto","Bajo")</f>
        <v>Alto</v>
      </c>
      <c r="AR609" s="22" t="str">
        <f aca="false">AP609&amp;" Potencial / "&amp;AQ609&amp;" Share"</f>
        <v>Bajo Potencial / Alto Share</v>
      </c>
      <c r="AS609" s="22" t="str">
        <f aca="false">IF(Q609="Sí",IF(AO609&gt;=Resumen!$B$29,"Alto","Bajo"),"")</f>
        <v/>
      </c>
      <c r="AT609" s="22" t="str">
        <f aca="false">IF(AS609&lt;&gt;"",AP609&amp;" Potencial / "&amp;AS609&amp;" Share","")</f>
        <v/>
      </c>
      <c r="AU609" s="22" t="str">
        <f aca="false">IF(AH609="","Sin dato",IF(AH609-AO609&gt;Resumen!$B$6,"Sobre-exhibido",IF(AO609-AH609&gt;Resumen!$B$6,"Sub-exhibido","En línea")))</f>
        <v>Sin dato</v>
      </c>
      <c r="AV609" s="22" t="str">
        <f aca="false">IF(AT609="","",IF(AT609="Alto Potencial / Bajo Share",1,IF(AT609="Alto Potencial / Alto Share",2,IF(AT609="Bajo Potencial / Alto Share",3,4))))</f>
        <v/>
      </c>
      <c r="AW609" s="22" t="str">
        <f aca="false">IF(Q609="No","Sin competencia directa",IF(AV609=1,"1 - Foco Conquista (Alto Pot / Bajo Share)",IF(AV609=2,"2 - Foco Defensa (Alto Pot / Alto Share)",IF(AV609=3,"3 - Monitoreo (Bajo Pot / Alto Share)","4 - Baja Prioridad (Bajo Pot / Bajo Share)"))))</f>
        <v>Sin competencia directa</v>
      </c>
      <c r="AX609" s="12" t="str">
        <f aca="false">IF(OR(IFERROR(AND(W609&lt;&gt;"",Y609&lt;&gt;"",Y609-W609&gt;Resumen!$B$8),FALSE()),IFERROR(AND(X609&lt;&gt;"",Y609&lt;&gt;"",Y609-X609&gt;Resumen!$B$8),FALSE())),MAX(IF(IFERROR(AND(W609&lt;&gt;"",Y609&lt;&gt;"",Y609-W609&gt;Resumen!$B$8),FALSE()),Y609-W609,0),IF(IFERROR(AND(X609&lt;&gt;"",Y609&lt;&gt;"",Y609-X609&gt;Resumen!$B$8),FALSE()),Y609-X609,0)),"")</f>
        <v/>
      </c>
      <c r="AY609" s="22" t="str">
        <f aca="false">IF(OR(IFERROR(AND(W609&lt;&gt;"",Y609&lt;&gt;"",Y609-W609&gt;Resumen!$B$8),FALSE()),IFERROR(AND(X609&lt;&gt;"",Y609&lt;&gt;"",Y609-X609&gt;Resumen!$B$8),FALSE())),TRIM("Lays tiene mayor markup que "&amp;IF(IFERROR(AND(W609&lt;&gt;"",Y609&lt;&gt;"",Y609-W609&gt;Resumen!$B$8),FALSE()),"Quento ","")&amp;IF(IFERROR(AND(X609&lt;&gt;"",Y609&lt;&gt;"",Y609-X609&gt;Resumen!$B$8),FALSE()),"Julicroc ","")&amp;"en este PDV"),"")</f>
        <v/>
      </c>
      <c r="AZ609" s="22" t="str">
        <f aca="false">IF(COUNTIF('Plan Pehuamar - Lista'!$A$2:$A$167,A609)&gt;0,"Sí","No")</f>
        <v>No</v>
      </c>
      <c r="BA609" s="22" t="str">
        <f aca="false">IF(COUNTIF('Plan Combo 9+1'!$A$2:$A$226,A609)&gt;0,"Sí","No")</f>
        <v>No</v>
      </c>
      <c r="BB609" s="22" t="str">
        <f aca="false">IF(AH609="","No",IF(BA609="Sí",IF((AO609-AH609)&gt;Resumen!$B$6,"Sí","No"),IF((AO609-AH609)&gt;=Resumen!$B$132,"Sí","No")))</f>
        <v>No</v>
      </c>
      <c r="BC609" s="22" t="str">
        <f aca="false">IF(AND(N609="Sí",AL609="Sí",AI609=0),"Sí","No")</f>
        <v>No</v>
      </c>
      <c r="BD609" s="22" t="str">
        <f aca="false">IF(COUNTIF('Plan 9+1 (con Pehuamar)'!$A$2:$A$227,A609)&gt;0,"Sí","No")</f>
        <v>No</v>
      </c>
    </row>
    <row r="610" customFormat="false" ht="15" hidden="false" customHeight="true" outlineLevel="0" collapsed="false">
      <c r="A610" s="6" t="n">
        <v>401175</v>
      </c>
      <c r="B610" s="6" t="n">
        <v>4</v>
      </c>
      <c r="C610" s="6" t="n">
        <v>401</v>
      </c>
      <c r="D610" s="6" t="s">
        <v>194</v>
      </c>
      <c r="E610" s="6" t="s">
        <v>813</v>
      </c>
      <c r="F610" s="6" t="s">
        <v>213</v>
      </c>
      <c r="G610" s="6" t="s">
        <v>129</v>
      </c>
      <c r="H610" s="6" t="s">
        <v>197</v>
      </c>
      <c r="I610" s="27" t="n">
        <v>20</v>
      </c>
      <c r="J610" s="27" t="n">
        <v>0</v>
      </c>
      <c r="K610" s="27" t="n">
        <v>25</v>
      </c>
      <c r="L610" s="28" t="n">
        <f aca="false">I610+J610</f>
        <v>20</v>
      </c>
      <c r="M610" s="28" t="n">
        <f aca="false">L610+K610</f>
        <v>45</v>
      </c>
      <c r="N610" s="22" t="str">
        <f aca="false">IF(I610&gt;0,"Sí","No")</f>
        <v>Sí</v>
      </c>
      <c r="O610" s="22" t="str">
        <f aca="false">IF(J610&gt;0,"Sí","No")</f>
        <v>No</v>
      </c>
      <c r="P610" s="22" t="str">
        <f aca="false">IF(K610&gt;0,"Sí","No")</f>
        <v>Sí</v>
      </c>
      <c r="Q610" s="22" t="str">
        <f aca="false">IF(OR(I610&gt;0,J610&gt;0),"Sí","No")</f>
        <v>Sí</v>
      </c>
      <c r="R610" s="27" t="n">
        <v>1700</v>
      </c>
      <c r="S610" s="27" t="n">
        <v>2500</v>
      </c>
      <c r="T610" s="27"/>
      <c r="U610" s="27"/>
      <c r="V610" s="27" t="n">
        <v>3500</v>
      </c>
      <c r="W610" s="12" t="n">
        <f aca="false">IF(AND(I610&gt;0,R610&gt;0),(S610-R610)/R610,"")</f>
        <v>0.470588235294118</v>
      </c>
      <c r="X610" s="12" t="str">
        <f aca="false">IF(AND(J610&gt;0,T610&gt;0),(U610-T610)/T610,"")</f>
        <v/>
      </c>
      <c r="Y610" s="12" t="n">
        <f aca="false">IF(AND(K610&gt;0,V610&gt;0),(V610-Resumen!$B$7)/Resumen!$B$7,"")</f>
        <v>0.4</v>
      </c>
      <c r="Z610" s="28" t="n">
        <f aca="false">IF(AND(K610&gt;0,I610&gt;0,V610&gt;0,S610&gt;0),V610-S610,"")</f>
        <v>1000</v>
      </c>
      <c r="AA610" s="12" t="n">
        <f aca="false">IF(Z610&lt;&gt;"",Z610/S610,"")</f>
        <v>0.4</v>
      </c>
      <c r="AB610" s="28" t="str">
        <f aca="false">IF(AND(K610&gt;0,J610&gt;0,V610&gt;0,U610&gt;0),V610-U610,"")</f>
        <v/>
      </c>
      <c r="AC610" s="12" t="str">
        <f aca="false">IF(AB610&lt;&gt;"",AB610/U610,"")</f>
        <v/>
      </c>
      <c r="AD610" s="27" t="n">
        <v>5</v>
      </c>
      <c r="AE610" s="27" t="n">
        <v>1</v>
      </c>
      <c r="AF610" s="27" t="n">
        <v>0</v>
      </c>
      <c r="AG610" s="28" t="n">
        <f aca="false">AD610+AE610+AF610</f>
        <v>6</v>
      </c>
      <c r="AH610" s="12" t="n">
        <f aca="false">IF(AG610&gt;0,AD610/AG610,"")</f>
        <v>0.833333333333333</v>
      </c>
      <c r="AI610" s="27" t="n">
        <v>1</v>
      </c>
      <c r="AJ610" s="27" t="n">
        <v>0</v>
      </c>
      <c r="AK610" s="27" t="n">
        <v>0</v>
      </c>
      <c r="AL610" s="22" t="str">
        <f aca="false">IF(OR(AJ610&gt;0,AK610&gt;0),"Sí","No")</f>
        <v>No</v>
      </c>
      <c r="AM610" s="6" t="s">
        <v>198</v>
      </c>
      <c r="AN610" s="6"/>
      <c r="AO610" s="12" t="n">
        <f aca="false">IF(M610&gt;0,K610/M610,"")</f>
        <v>0.555555555555556</v>
      </c>
      <c r="AP610" s="22" t="str">
        <f aca="false">IF(M610&gt;=Resumen!$B$5,"Alto","Bajo")</f>
        <v>Alto</v>
      </c>
      <c r="AQ610" s="22" t="str">
        <f aca="false">IF(AO610&gt;=Resumen!$B$28,"Alto","Bajo")</f>
        <v>Alto</v>
      </c>
      <c r="AR610" s="22" t="str">
        <f aca="false">AP610&amp;" Potencial / "&amp;AQ610&amp;" Share"</f>
        <v>Alto Potencial / Alto Share</v>
      </c>
      <c r="AS610" s="22" t="str">
        <f aca="false">IF(Q610="Sí",IF(AO610&gt;=Resumen!$B$29,"Alto","Bajo"),"")</f>
        <v>Alto</v>
      </c>
      <c r="AT610" s="22" t="str">
        <f aca="false">IF(AS610&lt;&gt;"",AP610&amp;" Potencial / "&amp;AS610&amp;" Share","")</f>
        <v>Alto Potencial / Alto Share</v>
      </c>
      <c r="AU610" s="22" t="str">
        <f aca="false">IF(AH610="","Sin dato",IF(AH610-AO610&gt;Resumen!$B$6,"Sobre-exhibido",IF(AO610-AH610&gt;Resumen!$B$6,"Sub-exhibido","En línea")))</f>
        <v>Sobre-exhibido</v>
      </c>
      <c r="AV610" s="22" t="n">
        <f aca="false">IF(AT610="","",IF(AT610="Alto Potencial / Bajo Share",1,IF(AT610="Alto Potencial / Alto Share",2,IF(AT610="Bajo Potencial / Alto Share",3,4))))</f>
        <v>2</v>
      </c>
      <c r="AW610" s="22" t="str">
        <f aca="false">IF(Q610="No","Sin competencia directa",IF(AV610=1,"1 - Foco Conquista (Alto Pot / Bajo Share)",IF(AV610=2,"2 - Foco Defensa (Alto Pot / Alto Share)",IF(AV610=3,"3 - Monitoreo (Bajo Pot / Alto Share)","4 - Baja Prioridad (Bajo Pot / Bajo Share)"))))</f>
        <v>2 - Foco Defensa (Alto Pot / Alto Share)</v>
      </c>
      <c r="AX610" s="12" t="str">
        <f aca="false">IF(OR(IFERROR(AND(W610&lt;&gt;"",Y610&lt;&gt;"",Y610-W610&gt;Resumen!$B$8),FALSE()),IFERROR(AND(X610&lt;&gt;"",Y610&lt;&gt;"",Y610-X610&gt;Resumen!$B$8),FALSE())),MAX(IF(IFERROR(AND(W610&lt;&gt;"",Y610&lt;&gt;"",Y610-W610&gt;Resumen!$B$8),FALSE()),Y610-W610,0),IF(IFERROR(AND(X610&lt;&gt;"",Y610&lt;&gt;"",Y610-X610&gt;Resumen!$B$8),FALSE()),Y610-X610,0)),"")</f>
        <v/>
      </c>
      <c r="AY610" s="22" t="str">
        <f aca="false">IF(OR(IFERROR(AND(W610&lt;&gt;"",Y610&lt;&gt;"",Y610-W610&gt;Resumen!$B$8),FALSE()),IFERROR(AND(X610&lt;&gt;"",Y610&lt;&gt;"",Y610-X610&gt;Resumen!$B$8),FALSE())),TRIM("Lays tiene mayor markup que "&amp;IF(IFERROR(AND(W610&lt;&gt;"",Y610&lt;&gt;"",Y610-W610&gt;Resumen!$B$8),FALSE()),"Quento ","")&amp;IF(IFERROR(AND(X610&lt;&gt;"",Y610&lt;&gt;"",Y610-X610&gt;Resumen!$B$8),FALSE()),"Julicroc ","")&amp;"en este PDV"),"")</f>
        <v/>
      </c>
      <c r="AZ610" s="22" t="str">
        <f aca="false">IF(COUNTIF('Plan Pehuamar - Lista'!$A$2:$A$167,A610)&gt;0,"Sí","No")</f>
        <v>No</v>
      </c>
      <c r="BA610" s="22" t="str">
        <f aca="false">IF(COUNTIF('Plan Combo 9+1'!$A$2:$A$226,A610)&gt;0,"Sí","No")</f>
        <v>No</v>
      </c>
      <c r="BB610" s="22" t="str">
        <f aca="false">IF(AH610="","No",IF(BA610="Sí",IF((AO610-AH610)&gt;Resumen!$B$6,"Sí","No"),IF((AO610-AH610)&gt;=Resumen!$B$132,"Sí","No")))</f>
        <v>No</v>
      </c>
      <c r="BC610" s="22" t="str">
        <f aca="false">IF(AND(N610="Sí",AL610="Sí",AI610=0),"Sí","No")</f>
        <v>No</v>
      </c>
      <c r="BD610" s="22" t="str">
        <f aca="false">IF(COUNTIF('Plan 9+1 (con Pehuamar)'!$A$2:$A$227,A610)&gt;0,"Sí","No")</f>
        <v>No</v>
      </c>
    </row>
    <row r="611" customFormat="false" ht="15" hidden="false" customHeight="true" outlineLevel="0" collapsed="false">
      <c r="A611" s="6" t="n">
        <v>401183</v>
      </c>
      <c r="B611" s="6" t="n">
        <v>4</v>
      </c>
      <c r="C611" s="6" t="n">
        <v>401</v>
      </c>
      <c r="D611" s="6" t="s">
        <v>194</v>
      </c>
      <c r="E611" s="6" t="s">
        <v>814</v>
      </c>
      <c r="F611" s="6" t="s">
        <v>201</v>
      </c>
      <c r="G611" s="6" t="s">
        <v>129</v>
      </c>
      <c r="H611" s="6" t="s">
        <v>197</v>
      </c>
      <c r="I611" s="27" t="n">
        <v>20</v>
      </c>
      <c r="J611" s="27" t="n">
        <v>0</v>
      </c>
      <c r="K611" s="27" t="n">
        <v>15</v>
      </c>
      <c r="L611" s="28" t="n">
        <f aca="false">I611+J611</f>
        <v>20</v>
      </c>
      <c r="M611" s="28" t="n">
        <f aca="false">L611+K611</f>
        <v>35</v>
      </c>
      <c r="N611" s="22" t="str">
        <f aca="false">IF(I611&gt;0,"Sí","No")</f>
        <v>Sí</v>
      </c>
      <c r="O611" s="22" t="str">
        <f aca="false">IF(J611&gt;0,"Sí","No")</f>
        <v>No</v>
      </c>
      <c r="P611" s="22" t="str">
        <f aca="false">IF(K611&gt;0,"Sí","No")</f>
        <v>Sí</v>
      </c>
      <c r="Q611" s="22" t="str">
        <f aca="false">IF(OR(I611&gt;0,J611&gt;0),"Sí","No")</f>
        <v>Sí</v>
      </c>
      <c r="R611" s="27" t="n">
        <v>1750</v>
      </c>
      <c r="S611" s="27" t="n">
        <v>2500</v>
      </c>
      <c r="T611" s="27"/>
      <c r="U611" s="27"/>
      <c r="V611" s="27" t="n">
        <v>3500</v>
      </c>
      <c r="W611" s="12" t="n">
        <f aca="false">IF(AND(I611&gt;0,R611&gt;0),(S611-R611)/R611,"")</f>
        <v>0.428571428571429</v>
      </c>
      <c r="X611" s="12" t="str">
        <f aca="false">IF(AND(J611&gt;0,T611&gt;0),(U611-T611)/T611,"")</f>
        <v/>
      </c>
      <c r="Y611" s="12" t="n">
        <f aca="false">IF(AND(K611&gt;0,V611&gt;0),(V611-Resumen!$B$7)/Resumen!$B$7,"")</f>
        <v>0.4</v>
      </c>
      <c r="Z611" s="28" t="n">
        <f aca="false">IF(AND(K611&gt;0,I611&gt;0,V611&gt;0,S611&gt;0),V611-S611,"")</f>
        <v>1000</v>
      </c>
      <c r="AA611" s="12" t="n">
        <f aca="false">IF(Z611&lt;&gt;"",Z611/S611,"")</f>
        <v>0.4</v>
      </c>
      <c r="AB611" s="28" t="str">
        <f aca="false">IF(AND(K611&gt;0,J611&gt;0,V611&gt;0,U611&gt;0),V611-U611,"")</f>
        <v/>
      </c>
      <c r="AC611" s="12" t="str">
        <f aca="false">IF(AB611&lt;&gt;"",AB611/U611,"")</f>
        <v/>
      </c>
      <c r="AD611" s="27" t="n">
        <v>5</v>
      </c>
      <c r="AE611" s="27" t="n">
        <v>1</v>
      </c>
      <c r="AF611" s="27" t="n">
        <v>0</v>
      </c>
      <c r="AG611" s="28" t="n">
        <f aca="false">AD611+AE611+AF611</f>
        <v>6</v>
      </c>
      <c r="AH611" s="12" t="n">
        <f aca="false">IF(AG611&gt;0,AD611/AG611,"")</f>
        <v>0.833333333333333</v>
      </c>
      <c r="AI611" s="27" t="n">
        <v>1</v>
      </c>
      <c r="AJ611" s="27" t="n">
        <v>1</v>
      </c>
      <c r="AK611" s="27" t="n">
        <v>0</v>
      </c>
      <c r="AL611" s="22" t="str">
        <f aca="false">IF(OR(AJ611&gt;0,AK611&gt;0),"Sí","No")</f>
        <v>Sí</v>
      </c>
      <c r="AM611" s="6" t="s">
        <v>198</v>
      </c>
      <c r="AN611" s="6"/>
      <c r="AO611" s="12" t="n">
        <f aca="false">IF(M611&gt;0,K611/M611,"")</f>
        <v>0.428571428571429</v>
      </c>
      <c r="AP611" s="22" t="str">
        <f aca="false">IF(M611&gt;=Resumen!$B$5,"Alto","Bajo")</f>
        <v>Bajo</v>
      </c>
      <c r="AQ611" s="22" t="str">
        <f aca="false">IF(AO611&gt;=Resumen!$B$28,"Alto","Bajo")</f>
        <v>Alto</v>
      </c>
      <c r="AR611" s="22" t="str">
        <f aca="false">AP611&amp;" Potencial / "&amp;AQ611&amp;" Share"</f>
        <v>Bajo Potencial / Alto Share</v>
      </c>
      <c r="AS611" s="22" t="str">
        <f aca="false">IF(Q611="Sí",IF(AO611&gt;=Resumen!$B$29,"Alto","Bajo"),"")</f>
        <v>Bajo</v>
      </c>
      <c r="AT611" s="22" t="str">
        <f aca="false">IF(AS611&lt;&gt;"",AP611&amp;" Potencial / "&amp;AS611&amp;" Share","")</f>
        <v>Bajo Potencial / Bajo Share</v>
      </c>
      <c r="AU611" s="22" t="str">
        <f aca="false">IF(AH611="","Sin dato",IF(AH611-AO611&gt;Resumen!$B$6,"Sobre-exhibido",IF(AO611-AH611&gt;Resumen!$B$6,"Sub-exhibido","En línea")))</f>
        <v>Sobre-exhibido</v>
      </c>
      <c r="AV611" s="22" t="n">
        <f aca="false">IF(AT611="","",IF(AT611="Alto Potencial / Bajo Share",1,IF(AT611="Alto Potencial / Alto Share",2,IF(AT611="Bajo Potencial / Alto Share",3,4))))</f>
        <v>4</v>
      </c>
      <c r="AW611" s="22" t="str">
        <f aca="false">IF(Q611="No","Sin competencia directa",IF(AV611=1,"1 - Foco Conquista (Alto Pot / Bajo Share)",IF(AV611=2,"2 - Foco Defensa (Alto Pot / Alto Share)",IF(AV611=3,"3 - Monitoreo (Bajo Pot / Alto Share)","4 - Baja Prioridad (Bajo Pot / Bajo Share)"))))</f>
        <v>4 - Baja Prioridad (Bajo Pot / Bajo Share)</v>
      </c>
      <c r="AX611" s="12" t="str">
        <f aca="false">IF(OR(IFERROR(AND(W611&lt;&gt;"",Y611&lt;&gt;"",Y611-W611&gt;Resumen!$B$8),FALSE()),IFERROR(AND(X611&lt;&gt;"",Y611&lt;&gt;"",Y611-X611&gt;Resumen!$B$8),FALSE())),MAX(IF(IFERROR(AND(W611&lt;&gt;"",Y611&lt;&gt;"",Y611-W611&gt;Resumen!$B$8),FALSE()),Y611-W611,0),IF(IFERROR(AND(X611&lt;&gt;"",Y611&lt;&gt;"",Y611-X611&gt;Resumen!$B$8),FALSE()),Y611-X611,0)),"")</f>
        <v/>
      </c>
      <c r="AY611" s="22" t="str">
        <f aca="false">IF(OR(IFERROR(AND(W611&lt;&gt;"",Y611&lt;&gt;"",Y611-W611&gt;Resumen!$B$8),FALSE()),IFERROR(AND(X611&lt;&gt;"",Y611&lt;&gt;"",Y611-X611&gt;Resumen!$B$8),FALSE())),TRIM("Lays tiene mayor markup que "&amp;IF(IFERROR(AND(W611&lt;&gt;"",Y611&lt;&gt;"",Y611-W611&gt;Resumen!$B$8),FALSE()),"Quento ","")&amp;IF(IFERROR(AND(X611&lt;&gt;"",Y611&lt;&gt;"",Y611-X611&gt;Resumen!$B$8),FALSE()),"Julicroc ","")&amp;"en este PDV"),"")</f>
        <v/>
      </c>
      <c r="AZ611" s="22" t="str">
        <f aca="false">IF(COUNTIF('Plan Pehuamar - Lista'!$A$2:$A$167,A611)&gt;0,"Sí","No")</f>
        <v>No</v>
      </c>
      <c r="BA611" s="22" t="str">
        <f aca="false">IF(COUNTIF('Plan Combo 9+1'!$A$2:$A$226,A611)&gt;0,"Sí","No")</f>
        <v>No</v>
      </c>
      <c r="BB611" s="22" t="str">
        <f aca="false">IF(AH611="","No",IF(BA611="Sí",IF((AO611-AH611)&gt;Resumen!$B$6,"Sí","No"),IF((AO611-AH611)&gt;=Resumen!$B$132,"Sí","No")))</f>
        <v>No</v>
      </c>
      <c r="BC611" s="22" t="str">
        <f aca="false">IF(AND(N611="Sí",AL611="Sí",AI611=0),"Sí","No")</f>
        <v>No</v>
      </c>
      <c r="BD611" s="22" t="str">
        <f aca="false">IF(COUNTIF('Plan 9+1 (con Pehuamar)'!$A$2:$A$227,A611)&gt;0,"Sí","No")</f>
        <v>No</v>
      </c>
    </row>
    <row r="612" customFormat="false" ht="15" hidden="false" customHeight="true" outlineLevel="0" collapsed="false">
      <c r="A612" s="6" t="n">
        <v>401187</v>
      </c>
      <c r="B612" s="6" t="n">
        <v>4</v>
      </c>
      <c r="C612" s="6" t="n">
        <v>401</v>
      </c>
      <c r="D612" s="6" t="s">
        <v>194</v>
      </c>
      <c r="E612" s="6" t="s">
        <v>815</v>
      </c>
      <c r="F612" s="6" t="s">
        <v>273</v>
      </c>
      <c r="G612" s="6" t="s">
        <v>129</v>
      </c>
      <c r="H612" s="6" t="s">
        <v>197</v>
      </c>
      <c r="I612" s="27" t="n">
        <v>0</v>
      </c>
      <c r="J612" s="27" t="n">
        <v>0</v>
      </c>
      <c r="K612" s="27" t="n">
        <v>0.4</v>
      </c>
      <c r="L612" s="28" t="n">
        <f aca="false">I612+J612</f>
        <v>0</v>
      </c>
      <c r="M612" s="28" t="n">
        <f aca="false">L612+K612</f>
        <v>0.4</v>
      </c>
      <c r="N612" s="22" t="str">
        <f aca="false">IF(I612&gt;0,"Sí","No")</f>
        <v>No</v>
      </c>
      <c r="O612" s="22" t="str">
        <f aca="false">IF(J612&gt;0,"Sí","No")</f>
        <v>No</v>
      </c>
      <c r="P612" s="22" t="str">
        <f aca="false">IF(K612&gt;0,"Sí","No")</f>
        <v>Sí</v>
      </c>
      <c r="Q612" s="22" t="str">
        <f aca="false">IF(OR(I612&gt;0,J612&gt;0),"Sí","No")</f>
        <v>No</v>
      </c>
      <c r="R612" s="27"/>
      <c r="S612" s="27"/>
      <c r="T612" s="27"/>
      <c r="U612" s="27"/>
      <c r="V612" s="27"/>
      <c r="W612" s="12" t="str">
        <f aca="false">IF(AND(I612&gt;0,R612&gt;0),(S612-R612)/R612,"")</f>
        <v/>
      </c>
      <c r="X612" s="12" t="str">
        <f aca="false">IF(AND(J612&gt;0,T612&gt;0),(U612-T612)/T612,"")</f>
        <v/>
      </c>
      <c r="Y612" s="12" t="str">
        <f aca="false">IF(AND(K612&gt;0,V612&gt;0),(V612-Resumen!$B$7)/Resumen!$B$7,"")</f>
        <v/>
      </c>
      <c r="Z612" s="28" t="str">
        <f aca="false">IF(AND(K612&gt;0,I612&gt;0,V612&gt;0,S612&gt;0),V612-S612,"")</f>
        <v/>
      </c>
      <c r="AA612" s="12" t="str">
        <f aca="false">IF(Z612&lt;&gt;"",Z612/S612,"")</f>
        <v/>
      </c>
      <c r="AB612" s="28" t="str">
        <f aca="false">IF(AND(K612&gt;0,J612&gt;0,V612&gt;0,U612&gt;0),V612-U612,"")</f>
        <v/>
      </c>
      <c r="AC612" s="12" t="str">
        <f aca="false">IF(AB612&lt;&gt;"",AB612/U612,"")</f>
        <v/>
      </c>
      <c r="AD612" s="27" t="n">
        <v>0</v>
      </c>
      <c r="AE612" s="27" t="n">
        <v>0</v>
      </c>
      <c r="AF612" s="27" t="n">
        <v>0</v>
      </c>
      <c r="AG612" s="28" t="n">
        <f aca="false">AD612+AE612+AF612</f>
        <v>0</v>
      </c>
      <c r="AH612" s="12" t="str">
        <f aca="false">IF(AG612&gt;0,AD612/AG612,"")</f>
        <v/>
      </c>
      <c r="AI612" s="27" t="n">
        <v>0</v>
      </c>
      <c r="AJ612" s="27" t="n">
        <v>0</v>
      </c>
      <c r="AK612" s="27" t="n">
        <v>0</v>
      </c>
      <c r="AL612" s="22" t="str">
        <f aca="false">IF(OR(AJ612&gt;0,AK612&gt;0),"Sí","No")</f>
        <v>No</v>
      </c>
      <c r="AM612" s="6"/>
      <c r="AN612" s="6"/>
      <c r="AO612" s="12" t="n">
        <f aca="false">IF(M612&gt;0,K612/M612,"")</f>
        <v>1</v>
      </c>
      <c r="AP612" s="22" t="str">
        <f aca="false">IF(M612&gt;=Resumen!$B$5,"Alto","Bajo")</f>
        <v>Bajo</v>
      </c>
      <c r="AQ612" s="22" t="str">
        <f aca="false">IF(AO612&gt;=Resumen!$B$28,"Alto","Bajo")</f>
        <v>Alto</v>
      </c>
      <c r="AR612" s="22" t="str">
        <f aca="false">AP612&amp;" Potencial / "&amp;AQ612&amp;" Share"</f>
        <v>Bajo Potencial / Alto Share</v>
      </c>
      <c r="AS612" s="22" t="str">
        <f aca="false">IF(Q612="Sí",IF(AO612&gt;=Resumen!$B$29,"Alto","Bajo"),"")</f>
        <v/>
      </c>
      <c r="AT612" s="22" t="str">
        <f aca="false">IF(AS612&lt;&gt;"",AP612&amp;" Potencial / "&amp;AS612&amp;" Share","")</f>
        <v/>
      </c>
      <c r="AU612" s="22" t="str">
        <f aca="false">IF(AH612="","Sin dato",IF(AH612-AO612&gt;Resumen!$B$6,"Sobre-exhibido",IF(AO612-AH612&gt;Resumen!$B$6,"Sub-exhibido","En línea")))</f>
        <v>Sin dato</v>
      </c>
      <c r="AV612" s="22" t="str">
        <f aca="false">IF(AT612="","",IF(AT612="Alto Potencial / Bajo Share",1,IF(AT612="Alto Potencial / Alto Share",2,IF(AT612="Bajo Potencial / Alto Share",3,4))))</f>
        <v/>
      </c>
      <c r="AW612" s="22" t="str">
        <f aca="false">IF(Q612="No","Sin competencia directa",IF(AV612=1,"1 - Foco Conquista (Alto Pot / Bajo Share)",IF(AV612=2,"2 - Foco Defensa (Alto Pot / Alto Share)",IF(AV612=3,"3 - Monitoreo (Bajo Pot / Alto Share)","4 - Baja Prioridad (Bajo Pot / Bajo Share)"))))</f>
        <v>Sin competencia directa</v>
      </c>
      <c r="AX612" s="12" t="str">
        <f aca="false">IF(OR(IFERROR(AND(W612&lt;&gt;"",Y612&lt;&gt;"",Y612-W612&gt;Resumen!$B$8),FALSE()),IFERROR(AND(X612&lt;&gt;"",Y612&lt;&gt;"",Y612-X612&gt;Resumen!$B$8),FALSE())),MAX(IF(IFERROR(AND(W612&lt;&gt;"",Y612&lt;&gt;"",Y612-W612&gt;Resumen!$B$8),FALSE()),Y612-W612,0),IF(IFERROR(AND(X612&lt;&gt;"",Y612&lt;&gt;"",Y612-X612&gt;Resumen!$B$8),FALSE()),Y612-X612,0)),"")</f>
        <v/>
      </c>
      <c r="AY612" s="22" t="str">
        <f aca="false">IF(OR(IFERROR(AND(W612&lt;&gt;"",Y612&lt;&gt;"",Y612-W612&gt;Resumen!$B$8),FALSE()),IFERROR(AND(X612&lt;&gt;"",Y612&lt;&gt;"",Y612-X612&gt;Resumen!$B$8),FALSE())),TRIM("Lays tiene mayor markup que "&amp;IF(IFERROR(AND(W612&lt;&gt;"",Y612&lt;&gt;"",Y612-W612&gt;Resumen!$B$8),FALSE()),"Quento ","")&amp;IF(IFERROR(AND(X612&lt;&gt;"",Y612&lt;&gt;"",Y612-X612&gt;Resumen!$B$8),FALSE()),"Julicroc ","")&amp;"en este PDV"),"")</f>
        <v/>
      </c>
      <c r="AZ612" s="22" t="str">
        <f aca="false">IF(COUNTIF('Plan Pehuamar - Lista'!$A$2:$A$167,A612)&gt;0,"Sí","No")</f>
        <v>No</v>
      </c>
      <c r="BA612" s="22" t="str">
        <f aca="false">IF(COUNTIF('Plan Combo 9+1'!$A$2:$A$226,A612)&gt;0,"Sí","No")</f>
        <v>No</v>
      </c>
      <c r="BB612" s="22" t="str">
        <f aca="false">IF(AH612="","No",IF(BA612="Sí",IF((AO612-AH612)&gt;Resumen!$B$6,"Sí","No"),IF((AO612-AH612)&gt;=Resumen!$B$132,"Sí","No")))</f>
        <v>No</v>
      </c>
      <c r="BC612" s="22" t="str">
        <f aca="false">IF(AND(N612="Sí",AL612="Sí",AI612=0),"Sí","No")</f>
        <v>No</v>
      </c>
      <c r="BD612" s="22" t="str">
        <f aca="false">IF(COUNTIF('Plan 9+1 (con Pehuamar)'!$A$2:$A$227,A612)&gt;0,"Sí","No")</f>
        <v>No</v>
      </c>
    </row>
    <row r="613" customFormat="false" ht="15" hidden="false" customHeight="true" outlineLevel="0" collapsed="false">
      <c r="A613" s="6" t="n">
        <v>401193</v>
      </c>
      <c r="B613" s="6" t="n">
        <v>4</v>
      </c>
      <c r="C613" s="6" t="n">
        <v>401</v>
      </c>
      <c r="D613" s="6" t="s">
        <v>194</v>
      </c>
      <c r="E613" s="6" t="s">
        <v>816</v>
      </c>
      <c r="F613" s="6" t="s">
        <v>196</v>
      </c>
      <c r="G613" s="6" t="s">
        <v>129</v>
      </c>
      <c r="H613" s="6" t="s">
        <v>197</v>
      </c>
      <c r="I613" s="27" t="n">
        <v>25</v>
      </c>
      <c r="J613" s="27" t="n">
        <v>0</v>
      </c>
      <c r="K613" s="27" t="n">
        <v>20</v>
      </c>
      <c r="L613" s="28" t="n">
        <f aca="false">I613+J613</f>
        <v>25</v>
      </c>
      <c r="M613" s="28" t="n">
        <f aca="false">L613+K613</f>
        <v>45</v>
      </c>
      <c r="N613" s="22" t="str">
        <f aca="false">IF(I613&gt;0,"Sí","No")</f>
        <v>Sí</v>
      </c>
      <c r="O613" s="22" t="str">
        <f aca="false">IF(J613&gt;0,"Sí","No")</f>
        <v>No</v>
      </c>
      <c r="P613" s="22" t="str">
        <f aca="false">IF(K613&gt;0,"Sí","No")</f>
        <v>Sí</v>
      </c>
      <c r="Q613" s="22" t="str">
        <f aca="false">IF(OR(I613&gt;0,J613&gt;0),"Sí","No")</f>
        <v>Sí</v>
      </c>
      <c r="R613" s="27" t="n">
        <v>1700</v>
      </c>
      <c r="S613" s="27" t="n">
        <v>2500</v>
      </c>
      <c r="T613" s="27"/>
      <c r="U613" s="27"/>
      <c r="V613" s="27" t="n">
        <v>3500</v>
      </c>
      <c r="W613" s="12" t="n">
        <f aca="false">IF(AND(I613&gt;0,R613&gt;0),(S613-R613)/R613,"")</f>
        <v>0.470588235294118</v>
      </c>
      <c r="X613" s="12" t="str">
        <f aca="false">IF(AND(J613&gt;0,T613&gt;0),(U613-T613)/T613,"")</f>
        <v/>
      </c>
      <c r="Y613" s="12" t="n">
        <f aca="false">IF(AND(K613&gt;0,V613&gt;0),(V613-Resumen!$B$7)/Resumen!$B$7,"")</f>
        <v>0.4</v>
      </c>
      <c r="Z613" s="28" t="n">
        <f aca="false">IF(AND(K613&gt;0,I613&gt;0,V613&gt;0,S613&gt;0),V613-S613,"")</f>
        <v>1000</v>
      </c>
      <c r="AA613" s="12" t="n">
        <f aca="false">IF(Z613&lt;&gt;"",Z613/S613,"")</f>
        <v>0.4</v>
      </c>
      <c r="AB613" s="28" t="str">
        <f aca="false">IF(AND(K613&gt;0,J613&gt;0,V613&gt;0,U613&gt;0),V613-U613,"")</f>
        <v/>
      </c>
      <c r="AC613" s="12" t="str">
        <f aca="false">IF(AB613&lt;&gt;"",AB613/U613,"")</f>
        <v/>
      </c>
      <c r="AD613" s="27" t="n">
        <v>1</v>
      </c>
      <c r="AE613" s="27" t="n">
        <v>3</v>
      </c>
      <c r="AF613" s="27" t="n">
        <v>0</v>
      </c>
      <c r="AG613" s="28" t="n">
        <f aca="false">AD613+AE613+AF613</f>
        <v>4</v>
      </c>
      <c r="AH613" s="12" t="n">
        <f aca="false">IF(AG613&gt;0,AD613/AG613,"")</f>
        <v>0.25</v>
      </c>
      <c r="AI613" s="27" t="n">
        <v>1</v>
      </c>
      <c r="AJ613" s="27" t="n">
        <v>0</v>
      </c>
      <c r="AK613" s="27" t="n">
        <v>0</v>
      </c>
      <c r="AL613" s="22" t="str">
        <f aca="false">IF(OR(AJ613&gt;0,AK613&gt;0),"Sí","No")</f>
        <v>No</v>
      </c>
      <c r="AM613" s="6" t="s">
        <v>198</v>
      </c>
      <c r="AN613" s="6"/>
      <c r="AO613" s="12" t="n">
        <f aca="false">IF(M613&gt;0,K613/M613,"")</f>
        <v>0.444444444444444</v>
      </c>
      <c r="AP613" s="22" t="str">
        <f aca="false">IF(M613&gt;=Resumen!$B$5,"Alto","Bajo")</f>
        <v>Alto</v>
      </c>
      <c r="AQ613" s="22" t="str">
        <f aca="false">IF(AO613&gt;=Resumen!$B$28,"Alto","Bajo")</f>
        <v>Alto</v>
      </c>
      <c r="AR613" s="22" t="str">
        <f aca="false">AP613&amp;" Potencial / "&amp;AQ613&amp;" Share"</f>
        <v>Alto Potencial / Alto Share</v>
      </c>
      <c r="AS613" s="22" t="str">
        <f aca="false">IF(Q613="Sí",IF(AO613&gt;=Resumen!$B$29,"Alto","Bajo"),"")</f>
        <v>Bajo</v>
      </c>
      <c r="AT613" s="22" t="str">
        <f aca="false">IF(AS613&lt;&gt;"",AP613&amp;" Potencial / "&amp;AS613&amp;" Share","")</f>
        <v>Alto Potencial / Bajo Share</v>
      </c>
      <c r="AU613" s="22" t="str">
        <f aca="false">IF(AH613="","Sin dato",IF(AH613-AO613&gt;Resumen!$B$6,"Sobre-exhibido",IF(AO613-AH613&gt;Resumen!$B$6,"Sub-exhibido","En línea")))</f>
        <v>Sub-exhibido</v>
      </c>
      <c r="AV613" s="22" t="n">
        <f aca="false">IF(AT613="","",IF(AT613="Alto Potencial / Bajo Share",1,IF(AT613="Alto Potencial / Alto Share",2,IF(AT613="Bajo Potencial / Alto Share",3,4))))</f>
        <v>1</v>
      </c>
      <c r="AW613" s="22" t="str">
        <f aca="false">IF(Q613="No","Sin competencia directa",IF(AV613=1,"1 - Foco Conquista (Alto Pot / Bajo Share)",IF(AV613=2,"2 - Foco Defensa (Alto Pot / Alto Share)",IF(AV613=3,"3 - Monitoreo (Bajo Pot / Alto Share)","4 - Baja Prioridad (Bajo Pot / Bajo Share)"))))</f>
        <v>1 - Foco Conquista (Alto Pot / Bajo Share)</v>
      </c>
      <c r="AX613" s="12" t="str">
        <f aca="false">IF(OR(IFERROR(AND(W613&lt;&gt;"",Y613&lt;&gt;"",Y613-W613&gt;Resumen!$B$8),FALSE()),IFERROR(AND(X613&lt;&gt;"",Y613&lt;&gt;"",Y613-X613&gt;Resumen!$B$8),FALSE())),MAX(IF(IFERROR(AND(W613&lt;&gt;"",Y613&lt;&gt;"",Y613-W613&gt;Resumen!$B$8),FALSE()),Y613-W613,0),IF(IFERROR(AND(X613&lt;&gt;"",Y613&lt;&gt;"",Y613-X613&gt;Resumen!$B$8),FALSE()),Y613-X613,0)),"")</f>
        <v/>
      </c>
      <c r="AY613" s="22" t="str">
        <f aca="false">IF(OR(IFERROR(AND(W613&lt;&gt;"",Y613&lt;&gt;"",Y613-W613&gt;Resumen!$B$8),FALSE()),IFERROR(AND(X613&lt;&gt;"",Y613&lt;&gt;"",Y613-X613&gt;Resumen!$B$8),FALSE())),TRIM("Lays tiene mayor markup que "&amp;IF(IFERROR(AND(W613&lt;&gt;"",Y613&lt;&gt;"",Y613-W613&gt;Resumen!$B$8),FALSE()),"Quento ","")&amp;IF(IFERROR(AND(X613&lt;&gt;"",Y613&lt;&gt;"",Y613-X613&gt;Resumen!$B$8),FALSE()),"Julicroc ","")&amp;"en este PDV"),"")</f>
        <v/>
      </c>
      <c r="AZ613" s="22" t="str">
        <f aca="false">IF(COUNTIF('Plan Pehuamar - Lista'!$A$2:$A$167,A613)&gt;0,"Sí","No")</f>
        <v>No</v>
      </c>
      <c r="BA613" s="22" t="str">
        <f aca="false">IF(COUNTIF('Plan Combo 9+1'!$A$2:$A$226,A613)&gt;0,"Sí","No")</f>
        <v>Sí</v>
      </c>
      <c r="BB613" s="22" t="str">
        <f aca="false">IF(AH613="","No",IF(BA613="Sí",IF((AO613-AH613)&gt;Resumen!$B$6,"Sí","No"),IF((AO613-AH613)&gt;=Resumen!$B$132,"Sí","No")))</f>
        <v>Sí</v>
      </c>
      <c r="BC613" s="22" t="str">
        <f aca="false">IF(AND(N613="Sí",AL613="Sí",AI613=0),"Sí","No")</f>
        <v>No</v>
      </c>
      <c r="BD613" s="22" t="str">
        <f aca="false">IF(COUNTIF('Plan 9+1 (con Pehuamar)'!$A$2:$A$227,A613)&gt;0,"Sí","No")</f>
        <v>Sí</v>
      </c>
    </row>
    <row r="614" customFormat="false" ht="15" hidden="false" customHeight="true" outlineLevel="0" collapsed="false">
      <c r="A614" s="6" t="n">
        <v>401207</v>
      </c>
      <c r="B614" s="6" t="n">
        <v>4</v>
      </c>
      <c r="C614" s="6" t="n">
        <v>401</v>
      </c>
      <c r="D614" s="6" t="s">
        <v>194</v>
      </c>
      <c r="E614" s="6" t="s">
        <v>817</v>
      </c>
      <c r="F614" s="6" t="s">
        <v>201</v>
      </c>
      <c r="G614" s="6" t="s">
        <v>129</v>
      </c>
      <c r="H614" s="6" t="s">
        <v>197</v>
      </c>
      <c r="I614" s="27" t="n">
        <v>45</v>
      </c>
      <c r="J614" s="27" t="n">
        <v>25</v>
      </c>
      <c r="K614" s="27" t="n">
        <v>45</v>
      </c>
      <c r="L614" s="28" t="n">
        <f aca="false">I614+J614</f>
        <v>70</v>
      </c>
      <c r="M614" s="28" t="n">
        <f aca="false">L614+K614</f>
        <v>115</v>
      </c>
      <c r="N614" s="22" t="str">
        <f aca="false">IF(I614&gt;0,"Sí","No")</f>
        <v>Sí</v>
      </c>
      <c r="O614" s="22" t="str">
        <f aca="false">IF(J614&gt;0,"Sí","No")</f>
        <v>Sí</v>
      </c>
      <c r="P614" s="22" t="str">
        <f aca="false">IF(K614&gt;0,"Sí","No")</f>
        <v>Sí</v>
      </c>
      <c r="Q614" s="22" t="str">
        <f aca="false">IF(OR(I614&gt;0,J614&gt;0),"Sí","No")</f>
        <v>Sí</v>
      </c>
      <c r="R614" s="27" t="n">
        <v>1700</v>
      </c>
      <c r="S614" s="27" t="n">
        <v>2500</v>
      </c>
      <c r="T614" s="27" t="n">
        <v>1200</v>
      </c>
      <c r="U614" s="27" t="n">
        <v>2000</v>
      </c>
      <c r="V614" s="27" t="n">
        <v>3500</v>
      </c>
      <c r="W614" s="12" t="n">
        <f aca="false">IF(AND(I614&gt;0,R614&gt;0),(S614-R614)/R614,"")</f>
        <v>0.470588235294118</v>
      </c>
      <c r="X614" s="12" t="n">
        <f aca="false">IF(AND(J614&gt;0,T614&gt;0),(U614-T614)/T614,"")</f>
        <v>0.666666666666667</v>
      </c>
      <c r="Y614" s="12" t="n">
        <f aca="false">IF(AND(K614&gt;0,V614&gt;0),(V614-Resumen!$B$7)/Resumen!$B$7,"")</f>
        <v>0.4</v>
      </c>
      <c r="Z614" s="28" t="n">
        <f aca="false">IF(AND(K614&gt;0,I614&gt;0,V614&gt;0,S614&gt;0),V614-S614,"")</f>
        <v>1000</v>
      </c>
      <c r="AA614" s="12" t="n">
        <f aca="false">IF(Z614&lt;&gt;"",Z614/S614,"")</f>
        <v>0.4</v>
      </c>
      <c r="AB614" s="28" t="n">
        <f aca="false">IF(AND(K614&gt;0,J614&gt;0,V614&gt;0,U614&gt;0),V614-U614,"")</f>
        <v>1500</v>
      </c>
      <c r="AC614" s="12" t="n">
        <f aca="false">IF(AB614&lt;&gt;"",AB614/U614,"")</f>
        <v>0.75</v>
      </c>
      <c r="AD614" s="27" t="n">
        <v>8</v>
      </c>
      <c r="AE614" s="27" t="n">
        <v>5</v>
      </c>
      <c r="AF614" s="27" t="n">
        <v>3</v>
      </c>
      <c r="AG614" s="28" t="n">
        <f aca="false">AD614+AE614+AF614</f>
        <v>16</v>
      </c>
      <c r="AH614" s="12" t="n">
        <f aca="false">IF(AG614&gt;0,AD614/AG614,"")</f>
        <v>0.5</v>
      </c>
      <c r="AI614" s="27" t="n">
        <v>1</v>
      </c>
      <c r="AJ614" s="27" t="n">
        <v>1</v>
      </c>
      <c r="AK614" s="27" t="n">
        <v>0</v>
      </c>
      <c r="AL614" s="22" t="str">
        <f aca="false">IF(OR(AJ614&gt;0,AK614&gt;0),"Sí","No")</f>
        <v>Sí</v>
      </c>
      <c r="AM614" s="6" t="s">
        <v>198</v>
      </c>
      <c r="AN614" s="6" t="s">
        <v>198</v>
      </c>
      <c r="AO614" s="12" t="n">
        <f aca="false">IF(M614&gt;0,K614/M614,"")</f>
        <v>0.391304347826087</v>
      </c>
      <c r="AP614" s="22" t="str">
        <f aca="false">IF(M614&gt;=Resumen!$B$5,"Alto","Bajo")</f>
        <v>Alto</v>
      </c>
      <c r="AQ614" s="22" t="str">
        <f aca="false">IF(AO614&gt;=Resumen!$B$28,"Alto","Bajo")</f>
        <v>Alto</v>
      </c>
      <c r="AR614" s="22" t="str">
        <f aca="false">AP614&amp;" Potencial / "&amp;AQ614&amp;" Share"</f>
        <v>Alto Potencial / Alto Share</v>
      </c>
      <c r="AS614" s="22" t="str">
        <f aca="false">IF(Q614="Sí",IF(AO614&gt;=Resumen!$B$29,"Alto","Bajo"),"")</f>
        <v>Bajo</v>
      </c>
      <c r="AT614" s="22" t="str">
        <f aca="false">IF(AS614&lt;&gt;"",AP614&amp;" Potencial / "&amp;AS614&amp;" Share","")</f>
        <v>Alto Potencial / Bajo Share</v>
      </c>
      <c r="AU614" s="22" t="str">
        <f aca="false">IF(AH614="","Sin dato",IF(AH614-AO614&gt;Resumen!$B$6,"Sobre-exhibido",IF(AO614-AH614&gt;Resumen!$B$6,"Sub-exhibido","En línea")))</f>
        <v>Sobre-exhibido</v>
      </c>
      <c r="AV614" s="22" t="n">
        <f aca="false">IF(AT614="","",IF(AT614="Alto Potencial / Bajo Share",1,IF(AT614="Alto Potencial / Alto Share",2,IF(AT614="Bajo Potencial / Alto Share",3,4))))</f>
        <v>1</v>
      </c>
      <c r="AW614" s="22" t="str">
        <f aca="false">IF(Q614="No","Sin competencia directa",IF(AV614=1,"1 - Foco Conquista (Alto Pot / Bajo Share)",IF(AV614=2,"2 - Foco Defensa (Alto Pot / Alto Share)",IF(AV614=3,"3 - Monitoreo (Bajo Pot / Alto Share)","4 - Baja Prioridad (Bajo Pot / Bajo Share)"))))</f>
        <v>1 - Foco Conquista (Alto Pot / Bajo Share)</v>
      </c>
      <c r="AX614" s="12" t="str">
        <f aca="false">IF(OR(IFERROR(AND(W614&lt;&gt;"",Y614&lt;&gt;"",Y614-W614&gt;Resumen!$B$8),FALSE()),IFERROR(AND(X614&lt;&gt;"",Y614&lt;&gt;"",Y614-X614&gt;Resumen!$B$8),FALSE())),MAX(IF(IFERROR(AND(W614&lt;&gt;"",Y614&lt;&gt;"",Y614-W614&gt;Resumen!$B$8),FALSE()),Y614-W614,0),IF(IFERROR(AND(X614&lt;&gt;"",Y614&lt;&gt;"",Y614-X614&gt;Resumen!$B$8),FALSE()),Y614-X614,0)),"")</f>
        <v/>
      </c>
      <c r="AY614" s="22" t="str">
        <f aca="false">IF(OR(IFERROR(AND(W614&lt;&gt;"",Y614&lt;&gt;"",Y614-W614&gt;Resumen!$B$8),FALSE()),IFERROR(AND(X614&lt;&gt;"",Y614&lt;&gt;"",Y614-X614&gt;Resumen!$B$8),FALSE())),TRIM("Lays tiene mayor markup que "&amp;IF(IFERROR(AND(W614&lt;&gt;"",Y614&lt;&gt;"",Y614-W614&gt;Resumen!$B$8),FALSE()),"Quento ","")&amp;IF(IFERROR(AND(X614&lt;&gt;"",Y614&lt;&gt;"",Y614-X614&gt;Resumen!$B$8),FALSE()),"Julicroc ","")&amp;"en este PDV"),"")</f>
        <v/>
      </c>
      <c r="AZ614" s="22" t="str">
        <f aca="false">IF(COUNTIF('Plan Pehuamar - Lista'!$A$2:$A$167,A614)&gt;0,"Sí","No")</f>
        <v>No</v>
      </c>
      <c r="BA614" s="22" t="str">
        <f aca="false">IF(COUNTIF('Plan Combo 9+1'!$A$2:$A$226,A614)&gt;0,"Sí","No")</f>
        <v>No</v>
      </c>
      <c r="BB614" s="22" t="str">
        <f aca="false">IF(AH614="","No",IF(BA614="Sí",IF((AO614-AH614)&gt;Resumen!$B$6,"Sí","No"),IF((AO614-AH614)&gt;=Resumen!$B$132,"Sí","No")))</f>
        <v>No</v>
      </c>
      <c r="BC614" s="22" t="str">
        <f aca="false">IF(AND(N614="Sí",AL614="Sí",AI614=0),"Sí","No")</f>
        <v>No</v>
      </c>
      <c r="BD614" s="22" t="str">
        <f aca="false">IF(COUNTIF('Plan 9+1 (con Pehuamar)'!$A$2:$A$227,A614)&gt;0,"Sí","No")</f>
        <v>No</v>
      </c>
    </row>
    <row r="615" customFormat="false" ht="15" hidden="false" customHeight="true" outlineLevel="0" collapsed="false">
      <c r="A615" s="6" t="n">
        <v>401215</v>
      </c>
      <c r="B615" s="6" t="n">
        <v>4</v>
      </c>
      <c r="C615" s="6" t="n">
        <v>401</v>
      </c>
      <c r="D615" s="6" t="s">
        <v>194</v>
      </c>
      <c r="E615" s="6" t="s">
        <v>818</v>
      </c>
      <c r="F615" s="6" t="s">
        <v>273</v>
      </c>
      <c r="G615" s="6" t="s">
        <v>129</v>
      </c>
      <c r="H615" s="6" t="s">
        <v>197</v>
      </c>
      <c r="I615" s="27" t="n">
        <v>0</v>
      </c>
      <c r="J615" s="27" t="n">
        <v>0</v>
      </c>
      <c r="K615" s="27" t="n">
        <v>0.1</v>
      </c>
      <c r="L615" s="28" t="n">
        <f aca="false">I615+J615</f>
        <v>0</v>
      </c>
      <c r="M615" s="28" t="n">
        <f aca="false">L615+K615</f>
        <v>0.1</v>
      </c>
      <c r="N615" s="22" t="str">
        <f aca="false">IF(I615&gt;0,"Sí","No")</f>
        <v>No</v>
      </c>
      <c r="O615" s="22" t="str">
        <f aca="false">IF(J615&gt;0,"Sí","No")</f>
        <v>No</v>
      </c>
      <c r="P615" s="22" t="str">
        <f aca="false">IF(K615&gt;0,"Sí","No")</f>
        <v>Sí</v>
      </c>
      <c r="Q615" s="22" t="str">
        <f aca="false">IF(OR(I615&gt;0,J615&gt;0),"Sí","No")</f>
        <v>No</v>
      </c>
      <c r="R615" s="27"/>
      <c r="S615" s="27"/>
      <c r="T615" s="27"/>
      <c r="U615" s="27"/>
      <c r="V615" s="27"/>
      <c r="W615" s="12" t="str">
        <f aca="false">IF(AND(I615&gt;0,R615&gt;0),(S615-R615)/R615,"")</f>
        <v/>
      </c>
      <c r="X615" s="12" t="str">
        <f aca="false">IF(AND(J615&gt;0,T615&gt;0),(U615-T615)/T615,"")</f>
        <v/>
      </c>
      <c r="Y615" s="12" t="str">
        <f aca="false">IF(AND(K615&gt;0,V615&gt;0),(V615-Resumen!$B$7)/Resumen!$B$7,"")</f>
        <v/>
      </c>
      <c r="Z615" s="28" t="str">
        <f aca="false">IF(AND(K615&gt;0,I615&gt;0,V615&gt;0,S615&gt;0),V615-S615,"")</f>
        <v/>
      </c>
      <c r="AA615" s="12" t="str">
        <f aca="false">IF(Z615&lt;&gt;"",Z615/S615,"")</f>
        <v/>
      </c>
      <c r="AB615" s="28" t="str">
        <f aca="false">IF(AND(K615&gt;0,J615&gt;0,V615&gt;0,U615&gt;0),V615-U615,"")</f>
        <v/>
      </c>
      <c r="AC615" s="12" t="str">
        <f aca="false">IF(AB615&lt;&gt;"",AB615/U615,"")</f>
        <v/>
      </c>
      <c r="AD615" s="27" t="n">
        <v>0</v>
      </c>
      <c r="AE615" s="27" t="n">
        <v>0</v>
      </c>
      <c r="AF615" s="27" t="n">
        <v>0</v>
      </c>
      <c r="AG615" s="28" t="n">
        <f aca="false">AD615+AE615+AF615</f>
        <v>0</v>
      </c>
      <c r="AH615" s="12" t="str">
        <f aca="false">IF(AG615&gt;0,AD615/AG615,"")</f>
        <v/>
      </c>
      <c r="AI615" s="27" t="n">
        <v>0</v>
      </c>
      <c r="AJ615" s="27" t="n">
        <v>0</v>
      </c>
      <c r="AK615" s="27" t="n">
        <v>0</v>
      </c>
      <c r="AL615" s="22" t="str">
        <f aca="false">IF(OR(AJ615&gt;0,AK615&gt;0),"Sí","No")</f>
        <v>No</v>
      </c>
      <c r="AM615" s="6"/>
      <c r="AN615" s="6"/>
      <c r="AO615" s="12" t="n">
        <f aca="false">IF(M615&gt;0,K615/M615,"")</f>
        <v>1</v>
      </c>
      <c r="AP615" s="22" t="str">
        <f aca="false">IF(M615&gt;=Resumen!$B$5,"Alto","Bajo")</f>
        <v>Bajo</v>
      </c>
      <c r="AQ615" s="22" t="str">
        <f aca="false">IF(AO615&gt;=Resumen!$B$28,"Alto","Bajo")</f>
        <v>Alto</v>
      </c>
      <c r="AR615" s="22" t="str">
        <f aca="false">AP615&amp;" Potencial / "&amp;AQ615&amp;" Share"</f>
        <v>Bajo Potencial / Alto Share</v>
      </c>
      <c r="AS615" s="22" t="str">
        <f aca="false">IF(Q615="Sí",IF(AO615&gt;=Resumen!$B$29,"Alto","Bajo"),"")</f>
        <v/>
      </c>
      <c r="AT615" s="22" t="str">
        <f aca="false">IF(AS615&lt;&gt;"",AP615&amp;" Potencial / "&amp;AS615&amp;" Share","")</f>
        <v/>
      </c>
      <c r="AU615" s="22" t="str">
        <f aca="false">IF(AH615="","Sin dato",IF(AH615-AO615&gt;Resumen!$B$6,"Sobre-exhibido",IF(AO615-AH615&gt;Resumen!$B$6,"Sub-exhibido","En línea")))</f>
        <v>Sin dato</v>
      </c>
      <c r="AV615" s="22" t="str">
        <f aca="false">IF(AT615="","",IF(AT615="Alto Potencial / Bajo Share",1,IF(AT615="Alto Potencial / Alto Share",2,IF(AT615="Bajo Potencial / Alto Share",3,4))))</f>
        <v/>
      </c>
      <c r="AW615" s="22" t="str">
        <f aca="false">IF(Q615="No","Sin competencia directa",IF(AV615=1,"1 - Foco Conquista (Alto Pot / Bajo Share)",IF(AV615=2,"2 - Foco Defensa (Alto Pot / Alto Share)",IF(AV615=3,"3 - Monitoreo (Bajo Pot / Alto Share)","4 - Baja Prioridad (Bajo Pot / Bajo Share)"))))</f>
        <v>Sin competencia directa</v>
      </c>
      <c r="AX615" s="12" t="str">
        <f aca="false">IF(OR(IFERROR(AND(W615&lt;&gt;"",Y615&lt;&gt;"",Y615-W615&gt;Resumen!$B$8),FALSE()),IFERROR(AND(X615&lt;&gt;"",Y615&lt;&gt;"",Y615-X615&gt;Resumen!$B$8),FALSE())),MAX(IF(IFERROR(AND(W615&lt;&gt;"",Y615&lt;&gt;"",Y615-W615&gt;Resumen!$B$8),FALSE()),Y615-W615,0),IF(IFERROR(AND(X615&lt;&gt;"",Y615&lt;&gt;"",Y615-X615&gt;Resumen!$B$8),FALSE()),Y615-X615,0)),"")</f>
        <v/>
      </c>
      <c r="AY615" s="22" t="str">
        <f aca="false">IF(OR(IFERROR(AND(W615&lt;&gt;"",Y615&lt;&gt;"",Y615-W615&gt;Resumen!$B$8),FALSE()),IFERROR(AND(X615&lt;&gt;"",Y615&lt;&gt;"",Y615-X615&gt;Resumen!$B$8),FALSE())),TRIM("Lays tiene mayor markup que "&amp;IF(IFERROR(AND(W615&lt;&gt;"",Y615&lt;&gt;"",Y615-W615&gt;Resumen!$B$8),FALSE()),"Quento ","")&amp;IF(IFERROR(AND(X615&lt;&gt;"",Y615&lt;&gt;"",Y615-X615&gt;Resumen!$B$8),FALSE()),"Julicroc ","")&amp;"en este PDV"),"")</f>
        <v/>
      </c>
      <c r="AZ615" s="22" t="str">
        <f aca="false">IF(COUNTIF('Plan Pehuamar - Lista'!$A$2:$A$167,A615)&gt;0,"Sí","No")</f>
        <v>No</v>
      </c>
      <c r="BA615" s="22" t="str">
        <f aca="false">IF(COUNTIF('Plan Combo 9+1'!$A$2:$A$226,A615)&gt;0,"Sí","No")</f>
        <v>No</v>
      </c>
      <c r="BB615" s="22" t="str">
        <f aca="false">IF(AH615="","No",IF(BA615="Sí",IF((AO615-AH615)&gt;Resumen!$B$6,"Sí","No"),IF((AO615-AH615)&gt;=Resumen!$B$132,"Sí","No")))</f>
        <v>No</v>
      </c>
      <c r="BC615" s="22" t="str">
        <f aca="false">IF(AND(N615="Sí",AL615="Sí",AI615=0),"Sí","No")</f>
        <v>No</v>
      </c>
      <c r="BD615" s="22" t="str">
        <f aca="false">IF(COUNTIF('Plan 9+1 (con Pehuamar)'!$A$2:$A$227,A615)&gt;0,"Sí","No")</f>
        <v>No</v>
      </c>
    </row>
    <row r="616" customFormat="false" ht="15" hidden="false" customHeight="true" outlineLevel="0" collapsed="false">
      <c r="A616" s="6" t="n">
        <v>401222</v>
      </c>
      <c r="B616" s="6" t="n">
        <v>4</v>
      </c>
      <c r="C616" s="6" t="n">
        <v>401</v>
      </c>
      <c r="D616" s="6" t="s">
        <v>194</v>
      </c>
      <c r="E616" s="6" t="s">
        <v>819</v>
      </c>
      <c r="F616" s="6" t="s">
        <v>201</v>
      </c>
      <c r="G616" s="6" t="s">
        <v>129</v>
      </c>
      <c r="H616" s="6" t="s">
        <v>197</v>
      </c>
      <c r="I616" s="27" t="n">
        <v>10</v>
      </c>
      <c r="J616" s="27" t="n">
        <v>0</v>
      </c>
      <c r="K616" s="27" t="n">
        <v>10</v>
      </c>
      <c r="L616" s="28" t="n">
        <f aca="false">I616+J616</f>
        <v>10</v>
      </c>
      <c r="M616" s="28" t="n">
        <f aca="false">L616+K616</f>
        <v>20</v>
      </c>
      <c r="N616" s="22" t="str">
        <f aca="false">IF(I616&gt;0,"Sí","No")</f>
        <v>Sí</v>
      </c>
      <c r="O616" s="22" t="str">
        <f aca="false">IF(J616&gt;0,"Sí","No")</f>
        <v>No</v>
      </c>
      <c r="P616" s="22" t="str">
        <f aca="false">IF(K616&gt;0,"Sí","No")</f>
        <v>Sí</v>
      </c>
      <c r="Q616" s="22" t="str">
        <f aca="false">IF(OR(I616&gt;0,J616&gt;0),"Sí","No")</f>
        <v>Sí</v>
      </c>
      <c r="R616" s="27" t="n">
        <v>1700</v>
      </c>
      <c r="S616" s="27" t="n">
        <v>2500</v>
      </c>
      <c r="T616" s="27"/>
      <c r="U616" s="27"/>
      <c r="V616" s="27" t="n">
        <v>3500</v>
      </c>
      <c r="W616" s="12" t="n">
        <f aca="false">IF(AND(I616&gt;0,R616&gt;0),(S616-R616)/R616,"")</f>
        <v>0.470588235294118</v>
      </c>
      <c r="X616" s="12" t="str">
        <f aca="false">IF(AND(J616&gt;0,T616&gt;0),(U616-T616)/T616,"")</f>
        <v/>
      </c>
      <c r="Y616" s="12" t="n">
        <f aca="false">IF(AND(K616&gt;0,V616&gt;0),(V616-Resumen!$B$7)/Resumen!$B$7,"")</f>
        <v>0.4</v>
      </c>
      <c r="Z616" s="28" t="n">
        <f aca="false">IF(AND(K616&gt;0,I616&gt;0,V616&gt;0,S616&gt;0),V616-S616,"")</f>
        <v>1000</v>
      </c>
      <c r="AA616" s="12" t="n">
        <f aca="false">IF(Z616&lt;&gt;"",Z616/S616,"")</f>
        <v>0.4</v>
      </c>
      <c r="AB616" s="28" t="str">
        <f aca="false">IF(AND(K616&gt;0,J616&gt;0,V616&gt;0,U616&gt;0),V616-U616,"")</f>
        <v/>
      </c>
      <c r="AC616" s="12" t="str">
        <f aca="false">IF(AB616&lt;&gt;"",AB616/U616,"")</f>
        <v/>
      </c>
      <c r="AD616" s="27" t="n">
        <v>5</v>
      </c>
      <c r="AE616" s="27" t="n">
        <v>3</v>
      </c>
      <c r="AF616" s="27" t="n">
        <v>0</v>
      </c>
      <c r="AG616" s="28" t="n">
        <f aca="false">AD616+AE616+AF616</f>
        <v>8</v>
      </c>
      <c r="AH616" s="12" t="n">
        <f aca="false">IF(AG616&gt;0,AD616/AG616,"")</f>
        <v>0.625</v>
      </c>
      <c r="AI616" s="27" t="n">
        <v>1</v>
      </c>
      <c r="AJ616" s="27" t="n">
        <v>0</v>
      </c>
      <c r="AK616" s="27" t="n">
        <v>0</v>
      </c>
      <c r="AL616" s="22" t="str">
        <f aca="false">IF(OR(AJ616&gt;0,AK616&gt;0),"Sí","No")</f>
        <v>No</v>
      </c>
      <c r="AM616" s="6" t="s">
        <v>198</v>
      </c>
      <c r="AN616" s="6"/>
      <c r="AO616" s="12" t="n">
        <f aca="false">IF(M616&gt;0,K616/M616,"")</f>
        <v>0.5</v>
      </c>
      <c r="AP616" s="22" t="str">
        <f aca="false">IF(M616&gt;=Resumen!$B$5,"Alto","Bajo")</f>
        <v>Bajo</v>
      </c>
      <c r="AQ616" s="22" t="str">
        <f aca="false">IF(AO616&gt;=Resumen!$B$28,"Alto","Bajo")</f>
        <v>Alto</v>
      </c>
      <c r="AR616" s="22" t="str">
        <f aca="false">AP616&amp;" Potencial / "&amp;AQ616&amp;" Share"</f>
        <v>Bajo Potencial / Alto Share</v>
      </c>
      <c r="AS616" s="22" t="str">
        <f aca="false">IF(Q616="Sí",IF(AO616&gt;=Resumen!$B$29,"Alto","Bajo"),"")</f>
        <v>Alto</v>
      </c>
      <c r="AT616" s="22" t="str">
        <f aca="false">IF(AS616&lt;&gt;"",AP616&amp;" Potencial / "&amp;AS616&amp;" Share","")</f>
        <v>Bajo Potencial / Alto Share</v>
      </c>
      <c r="AU616" s="22" t="str">
        <f aca="false">IF(AH616="","Sin dato",IF(AH616-AO616&gt;Resumen!$B$6,"Sobre-exhibido",IF(AO616-AH616&gt;Resumen!$B$6,"Sub-exhibido","En línea")))</f>
        <v>Sobre-exhibido</v>
      </c>
      <c r="AV616" s="22" t="n">
        <f aca="false">IF(AT616="","",IF(AT616="Alto Potencial / Bajo Share",1,IF(AT616="Alto Potencial / Alto Share",2,IF(AT616="Bajo Potencial / Alto Share",3,4))))</f>
        <v>3</v>
      </c>
      <c r="AW616" s="22" t="str">
        <f aca="false">IF(Q616="No","Sin competencia directa",IF(AV616=1,"1 - Foco Conquista (Alto Pot / Bajo Share)",IF(AV616=2,"2 - Foco Defensa (Alto Pot / Alto Share)",IF(AV616=3,"3 - Monitoreo (Bajo Pot / Alto Share)","4 - Baja Prioridad (Bajo Pot / Bajo Share)"))))</f>
        <v>3 - Monitoreo (Bajo Pot / Alto Share)</v>
      </c>
      <c r="AX616" s="12" t="str">
        <f aca="false">IF(OR(IFERROR(AND(W616&lt;&gt;"",Y616&lt;&gt;"",Y616-W616&gt;Resumen!$B$8),FALSE()),IFERROR(AND(X616&lt;&gt;"",Y616&lt;&gt;"",Y616-X616&gt;Resumen!$B$8),FALSE())),MAX(IF(IFERROR(AND(W616&lt;&gt;"",Y616&lt;&gt;"",Y616-W616&gt;Resumen!$B$8),FALSE()),Y616-W616,0),IF(IFERROR(AND(X616&lt;&gt;"",Y616&lt;&gt;"",Y616-X616&gt;Resumen!$B$8),FALSE()),Y616-X616,0)),"")</f>
        <v/>
      </c>
      <c r="AY616" s="22" t="str">
        <f aca="false">IF(OR(IFERROR(AND(W616&lt;&gt;"",Y616&lt;&gt;"",Y616-W616&gt;Resumen!$B$8),FALSE()),IFERROR(AND(X616&lt;&gt;"",Y616&lt;&gt;"",Y616-X616&gt;Resumen!$B$8),FALSE())),TRIM("Lays tiene mayor markup que "&amp;IF(IFERROR(AND(W616&lt;&gt;"",Y616&lt;&gt;"",Y616-W616&gt;Resumen!$B$8),FALSE()),"Quento ","")&amp;IF(IFERROR(AND(X616&lt;&gt;"",Y616&lt;&gt;"",Y616-X616&gt;Resumen!$B$8),FALSE()),"Julicroc ","")&amp;"en este PDV"),"")</f>
        <v/>
      </c>
      <c r="AZ616" s="22" t="str">
        <f aca="false">IF(COUNTIF('Plan Pehuamar - Lista'!$A$2:$A$167,A616)&gt;0,"Sí","No")</f>
        <v>No</v>
      </c>
      <c r="BA616" s="22" t="str">
        <f aca="false">IF(COUNTIF('Plan Combo 9+1'!$A$2:$A$226,A616)&gt;0,"Sí","No")</f>
        <v>No</v>
      </c>
      <c r="BB616" s="22" t="str">
        <f aca="false">IF(AH616="","No",IF(BA616="Sí",IF((AO616-AH616)&gt;Resumen!$B$6,"Sí","No"),IF((AO616-AH616)&gt;=Resumen!$B$132,"Sí","No")))</f>
        <v>No</v>
      </c>
      <c r="BC616" s="22" t="str">
        <f aca="false">IF(AND(N616="Sí",AL616="Sí",AI616=0),"Sí","No")</f>
        <v>No</v>
      </c>
      <c r="BD616" s="22" t="str">
        <f aca="false">IF(COUNTIF('Plan 9+1 (con Pehuamar)'!$A$2:$A$227,A616)&gt;0,"Sí","No")</f>
        <v>No</v>
      </c>
    </row>
    <row r="617" customFormat="false" ht="15" hidden="false" customHeight="true" outlineLevel="0" collapsed="false">
      <c r="A617" s="6" t="n">
        <v>401250</v>
      </c>
      <c r="B617" s="6" t="n">
        <v>4</v>
      </c>
      <c r="C617" s="6" t="n">
        <v>401</v>
      </c>
      <c r="D617" s="6" t="s">
        <v>194</v>
      </c>
      <c r="E617" s="6" t="s">
        <v>820</v>
      </c>
      <c r="F617" s="6" t="s">
        <v>196</v>
      </c>
      <c r="G617" s="6" t="s">
        <v>129</v>
      </c>
      <c r="H617" s="6" t="s">
        <v>197</v>
      </c>
      <c r="I617" s="27" t="n">
        <v>25</v>
      </c>
      <c r="J617" s="27" t="n">
        <v>15</v>
      </c>
      <c r="K617" s="27" t="n">
        <v>25</v>
      </c>
      <c r="L617" s="28" t="n">
        <f aca="false">I617+J617</f>
        <v>40</v>
      </c>
      <c r="M617" s="28" t="n">
        <f aca="false">L617+K617</f>
        <v>65</v>
      </c>
      <c r="N617" s="22" t="str">
        <f aca="false">IF(I617&gt;0,"Sí","No")</f>
        <v>Sí</v>
      </c>
      <c r="O617" s="22" t="str">
        <f aca="false">IF(J617&gt;0,"Sí","No")</f>
        <v>Sí</v>
      </c>
      <c r="P617" s="22" t="str">
        <f aca="false">IF(K617&gt;0,"Sí","No")</f>
        <v>Sí</v>
      </c>
      <c r="Q617" s="22" t="str">
        <f aca="false">IF(OR(I617&gt;0,J617&gt;0),"Sí","No")</f>
        <v>Sí</v>
      </c>
      <c r="R617" s="27" t="n">
        <v>1700</v>
      </c>
      <c r="S617" s="27" t="n">
        <v>2500</v>
      </c>
      <c r="T617" s="27" t="n">
        <v>1200</v>
      </c>
      <c r="U617" s="27" t="n">
        <v>2000</v>
      </c>
      <c r="V617" s="27" t="n">
        <v>3500</v>
      </c>
      <c r="W617" s="12" t="n">
        <f aca="false">IF(AND(I617&gt;0,R617&gt;0),(S617-R617)/R617,"")</f>
        <v>0.470588235294118</v>
      </c>
      <c r="X617" s="12" t="n">
        <f aca="false">IF(AND(J617&gt;0,T617&gt;0),(U617-T617)/T617,"")</f>
        <v>0.666666666666667</v>
      </c>
      <c r="Y617" s="12" t="n">
        <f aca="false">IF(AND(K617&gt;0,V617&gt;0),(V617-Resumen!$B$7)/Resumen!$B$7,"")</f>
        <v>0.4</v>
      </c>
      <c r="Z617" s="28" t="n">
        <f aca="false">IF(AND(K617&gt;0,I617&gt;0,V617&gt;0,S617&gt;0),V617-S617,"")</f>
        <v>1000</v>
      </c>
      <c r="AA617" s="12" t="n">
        <f aca="false">IF(Z617&lt;&gt;"",Z617/S617,"")</f>
        <v>0.4</v>
      </c>
      <c r="AB617" s="28" t="n">
        <f aca="false">IF(AND(K617&gt;0,J617&gt;0,V617&gt;0,U617&gt;0),V617-U617,"")</f>
        <v>1500</v>
      </c>
      <c r="AC617" s="12" t="n">
        <f aca="false">IF(AB617&lt;&gt;"",AB617/U617,"")</f>
        <v>0.75</v>
      </c>
      <c r="AD617" s="27" t="n">
        <v>5</v>
      </c>
      <c r="AE617" s="27" t="n">
        <v>1</v>
      </c>
      <c r="AF617" s="27" t="n">
        <v>1</v>
      </c>
      <c r="AG617" s="28" t="n">
        <f aca="false">AD617+AE617+AF617</f>
        <v>7</v>
      </c>
      <c r="AH617" s="12" t="n">
        <f aca="false">IF(AG617&gt;0,AD617/AG617,"")</f>
        <v>0.714285714285714</v>
      </c>
      <c r="AI617" s="27" t="n">
        <v>1</v>
      </c>
      <c r="AJ617" s="27" t="n">
        <v>1</v>
      </c>
      <c r="AK617" s="27" t="n">
        <v>0</v>
      </c>
      <c r="AL617" s="22" t="str">
        <f aca="false">IF(OR(AJ617&gt;0,AK617&gt;0),"Sí","No")</f>
        <v>Sí</v>
      </c>
      <c r="AM617" s="6" t="s">
        <v>198</v>
      </c>
      <c r="AN617" s="6" t="s">
        <v>198</v>
      </c>
      <c r="AO617" s="12" t="n">
        <f aca="false">IF(M617&gt;0,K617/M617,"")</f>
        <v>0.384615384615385</v>
      </c>
      <c r="AP617" s="22" t="str">
        <f aca="false">IF(M617&gt;=Resumen!$B$5,"Alto","Bajo")</f>
        <v>Alto</v>
      </c>
      <c r="AQ617" s="22" t="str">
        <f aca="false">IF(AO617&gt;=Resumen!$B$28,"Alto","Bajo")</f>
        <v>Bajo</v>
      </c>
      <c r="AR617" s="22" t="str">
        <f aca="false">AP617&amp;" Potencial / "&amp;AQ617&amp;" Share"</f>
        <v>Alto Potencial / Bajo Share</v>
      </c>
      <c r="AS617" s="22" t="str">
        <f aca="false">IF(Q617="Sí",IF(AO617&gt;=Resumen!$B$29,"Alto","Bajo"),"")</f>
        <v>Bajo</v>
      </c>
      <c r="AT617" s="22" t="str">
        <f aca="false">IF(AS617&lt;&gt;"",AP617&amp;" Potencial / "&amp;AS617&amp;" Share","")</f>
        <v>Alto Potencial / Bajo Share</v>
      </c>
      <c r="AU617" s="22" t="str">
        <f aca="false">IF(AH617="","Sin dato",IF(AH617-AO617&gt;Resumen!$B$6,"Sobre-exhibido",IF(AO617-AH617&gt;Resumen!$B$6,"Sub-exhibido","En línea")))</f>
        <v>Sobre-exhibido</v>
      </c>
      <c r="AV617" s="22" t="n">
        <f aca="false">IF(AT617="","",IF(AT617="Alto Potencial / Bajo Share",1,IF(AT617="Alto Potencial / Alto Share",2,IF(AT617="Bajo Potencial / Alto Share",3,4))))</f>
        <v>1</v>
      </c>
      <c r="AW617" s="22" t="str">
        <f aca="false">IF(Q617="No","Sin competencia directa",IF(AV617=1,"1 - Foco Conquista (Alto Pot / Bajo Share)",IF(AV617=2,"2 - Foco Defensa (Alto Pot / Alto Share)",IF(AV617=3,"3 - Monitoreo (Bajo Pot / Alto Share)","4 - Baja Prioridad (Bajo Pot / Bajo Share)"))))</f>
        <v>1 - Foco Conquista (Alto Pot / Bajo Share)</v>
      </c>
      <c r="AX617" s="12" t="str">
        <f aca="false">IF(OR(IFERROR(AND(W617&lt;&gt;"",Y617&lt;&gt;"",Y617-W617&gt;Resumen!$B$8),FALSE()),IFERROR(AND(X617&lt;&gt;"",Y617&lt;&gt;"",Y617-X617&gt;Resumen!$B$8),FALSE())),MAX(IF(IFERROR(AND(W617&lt;&gt;"",Y617&lt;&gt;"",Y617-W617&gt;Resumen!$B$8),FALSE()),Y617-W617,0),IF(IFERROR(AND(X617&lt;&gt;"",Y617&lt;&gt;"",Y617-X617&gt;Resumen!$B$8),FALSE()),Y617-X617,0)),"")</f>
        <v/>
      </c>
      <c r="AY617" s="22" t="str">
        <f aca="false">IF(OR(IFERROR(AND(W617&lt;&gt;"",Y617&lt;&gt;"",Y617-W617&gt;Resumen!$B$8),FALSE()),IFERROR(AND(X617&lt;&gt;"",Y617&lt;&gt;"",Y617-X617&gt;Resumen!$B$8),FALSE())),TRIM("Lays tiene mayor markup que "&amp;IF(IFERROR(AND(W617&lt;&gt;"",Y617&lt;&gt;"",Y617-W617&gt;Resumen!$B$8),FALSE()),"Quento ","")&amp;IF(IFERROR(AND(X617&lt;&gt;"",Y617&lt;&gt;"",Y617-X617&gt;Resumen!$B$8),FALSE()),"Julicroc ","")&amp;"en este PDV"),"")</f>
        <v/>
      </c>
      <c r="AZ617" s="22" t="str">
        <f aca="false">IF(COUNTIF('Plan Pehuamar - Lista'!$A$2:$A$167,A617)&gt;0,"Sí","No")</f>
        <v>No</v>
      </c>
      <c r="BA617" s="22" t="str">
        <f aca="false">IF(COUNTIF('Plan Combo 9+1'!$A$2:$A$226,A617)&gt;0,"Sí","No")</f>
        <v>No</v>
      </c>
      <c r="BB617" s="22" t="str">
        <f aca="false">IF(AH617="","No",IF(BA617="Sí",IF((AO617-AH617)&gt;Resumen!$B$6,"Sí","No"),IF((AO617-AH617)&gt;=Resumen!$B$132,"Sí","No")))</f>
        <v>No</v>
      </c>
      <c r="BC617" s="22" t="str">
        <f aca="false">IF(AND(N617="Sí",AL617="Sí",AI617=0),"Sí","No")</f>
        <v>No</v>
      </c>
      <c r="BD617" s="22" t="str">
        <f aca="false">IF(COUNTIF('Plan 9+1 (con Pehuamar)'!$A$2:$A$227,A617)&gt;0,"Sí","No")</f>
        <v>No</v>
      </c>
    </row>
    <row r="618" customFormat="false" ht="15" hidden="false" customHeight="true" outlineLevel="0" collapsed="false">
      <c r="A618" s="6" t="n">
        <v>401677</v>
      </c>
      <c r="B618" s="6" t="n">
        <v>4</v>
      </c>
      <c r="C618" s="6" t="n">
        <v>401</v>
      </c>
      <c r="D618" s="6" t="s">
        <v>194</v>
      </c>
      <c r="E618" s="6" t="s">
        <v>821</v>
      </c>
      <c r="F618" s="6" t="s">
        <v>196</v>
      </c>
      <c r="G618" s="6" t="s">
        <v>129</v>
      </c>
      <c r="H618" s="6" t="s">
        <v>197</v>
      </c>
      <c r="I618" s="27" t="n">
        <v>18</v>
      </c>
      <c r="J618" s="27" t="n">
        <v>0</v>
      </c>
      <c r="K618" s="27" t="n">
        <v>25</v>
      </c>
      <c r="L618" s="28" t="n">
        <f aca="false">I618+J618</f>
        <v>18</v>
      </c>
      <c r="M618" s="28" t="n">
        <f aca="false">L618+K618</f>
        <v>43</v>
      </c>
      <c r="N618" s="22" t="str">
        <f aca="false">IF(I618&gt;0,"Sí","No")</f>
        <v>Sí</v>
      </c>
      <c r="O618" s="22" t="str">
        <f aca="false">IF(J618&gt;0,"Sí","No")</f>
        <v>No</v>
      </c>
      <c r="P618" s="22" t="str">
        <f aca="false">IF(K618&gt;0,"Sí","No")</f>
        <v>Sí</v>
      </c>
      <c r="Q618" s="22" t="str">
        <f aca="false">IF(OR(I618&gt;0,J618&gt;0),"Sí","No")</f>
        <v>Sí</v>
      </c>
      <c r="R618" s="27" t="n">
        <v>1700</v>
      </c>
      <c r="S618" s="27" t="n">
        <v>2700</v>
      </c>
      <c r="T618" s="27"/>
      <c r="U618" s="27"/>
      <c r="V618" s="27" t="n">
        <v>3400</v>
      </c>
      <c r="W618" s="12" t="n">
        <f aca="false">IF(AND(I618&gt;0,R618&gt;0),(S618-R618)/R618,"")</f>
        <v>0.588235294117647</v>
      </c>
      <c r="X618" s="12" t="str">
        <f aca="false">IF(AND(J618&gt;0,T618&gt;0),(U618-T618)/T618,"")</f>
        <v/>
      </c>
      <c r="Y618" s="12" t="n">
        <f aca="false">IF(AND(K618&gt;0,V618&gt;0),(V618-Resumen!$B$7)/Resumen!$B$7,"")</f>
        <v>0.36</v>
      </c>
      <c r="Z618" s="28" t="n">
        <f aca="false">IF(AND(K618&gt;0,I618&gt;0,V618&gt;0,S618&gt;0),V618-S618,"")</f>
        <v>700</v>
      </c>
      <c r="AA618" s="12" t="n">
        <f aca="false">IF(Z618&lt;&gt;"",Z618/S618,"")</f>
        <v>0.259259259259259</v>
      </c>
      <c r="AB618" s="28" t="str">
        <f aca="false">IF(AND(K618&gt;0,J618&gt;0,V618&gt;0,U618&gt;0),V618-U618,"")</f>
        <v/>
      </c>
      <c r="AC618" s="12" t="str">
        <f aca="false">IF(AB618&lt;&gt;"",AB618/U618,"")</f>
        <v/>
      </c>
      <c r="AD618" s="27" t="n">
        <v>5</v>
      </c>
      <c r="AE618" s="27" t="n">
        <v>1</v>
      </c>
      <c r="AF618" s="27" t="n">
        <v>0</v>
      </c>
      <c r="AG618" s="28" t="n">
        <f aca="false">AD618+AE618+AF618</f>
        <v>6</v>
      </c>
      <c r="AH618" s="12" t="n">
        <f aca="false">IF(AG618&gt;0,AD618/AG618,"")</f>
        <v>0.833333333333333</v>
      </c>
      <c r="AI618" s="27" t="n">
        <v>1</v>
      </c>
      <c r="AJ618" s="27" t="n">
        <v>0</v>
      </c>
      <c r="AK618" s="27" t="n">
        <v>0</v>
      </c>
      <c r="AL618" s="22" t="str">
        <f aca="false">IF(OR(AJ618&gt;0,AK618&gt;0),"Sí","No")</f>
        <v>No</v>
      </c>
      <c r="AM618" s="6" t="s">
        <v>198</v>
      </c>
      <c r="AN618" s="6"/>
      <c r="AO618" s="12" t="n">
        <f aca="false">IF(M618&gt;0,K618/M618,"")</f>
        <v>0.581395348837209</v>
      </c>
      <c r="AP618" s="22" t="str">
        <f aca="false">IF(M618&gt;=Resumen!$B$5,"Alto","Bajo")</f>
        <v>Alto</v>
      </c>
      <c r="AQ618" s="22" t="str">
        <f aca="false">IF(AO618&gt;=Resumen!$B$28,"Alto","Bajo")</f>
        <v>Alto</v>
      </c>
      <c r="AR618" s="22" t="str">
        <f aca="false">AP618&amp;" Potencial / "&amp;AQ618&amp;" Share"</f>
        <v>Alto Potencial / Alto Share</v>
      </c>
      <c r="AS618" s="22" t="str">
        <f aca="false">IF(Q618="Sí",IF(AO618&gt;=Resumen!$B$29,"Alto","Bajo"),"")</f>
        <v>Alto</v>
      </c>
      <c r="AT618" s="22" t="str">
        <f aca="false">IF(AS618&lt;&gt;"",AP618&amp;" Potencial / "&amp;AS618&amp;" Share","")</f>
        <v>Alto Potencial / Alto Share</v>
      </c>
      <c r="AU618" s="22" t="str">
        <f aca="false">IF(AH618="","Sin dato",IF(AH618-AO618&gt;Resumen!$B$6,"Sobre-exhibido",IF(AO618-AH618&gt;Resumen!$B$6,"Sub-exhibido","En línea")))</f>
        <v>Sobre-exhibido</v>
      </c>
      <c r="AV618" s="22" t="n">
        <f aca="false">IF(AT618="","",IF(AT618="Alto Potencial / Bajo Share",1,IF(AT618="Alto Potencial / Alto Share",2,IF(AT618="Bajo Potencial / Alto Share",3,4))))</f>
        <v>2</v>
      </c>
      <c r="AW618" s="22" t="str">
        <f aca="false">IF(Q618="No","Sin competencia directa",IF(AV618=1,"1 - Foco Conquista (Alto Pot / Bajo Share)",IF(AV618=2,"2 - Foco Defensa (Alto Pot / Alto Share)",IF(AV618=3,"3 - Monitoreo (Bajo Pot / Alto Share)","4 - Baja Prioridad (Bajo Pot / Bajo Share)"))))</f>
        <v>2 - Foco Defensa (Alto Pot / Alto Share)</v>
      </c>
      <c r="AX618" s="12" t="str">
        <f aca="false">IF(OR(IFERROR(AND(W618&lt;&gt;"",Y618&lt;&gt;"",Y618-W618&gt;Resumen!$B$8),FALSE()),IFERROR(AND(X618&lt;&gt;"",Y618&lt;&gt;"",Y618-X618&gt;Resumen!$B$8),FALSE())),MAX(IF(IFERROR(AND(W618&lt;&gt;"",Y618&lt;&gt;"",Y618-W618&gt;Resumen!$B$8),FALSE()),Y618-W618,0),IF(IFERROR(AND(X618&lt;&gt;"",Y618&lt;&gt;"",Y618-X618&gt;Resumen!$B$8),FALSE()),Y618-X618,0)),"")</f>
        <v/>
      </c>
      <c r="AY618" s="22" t="str">
        <f aca="false">IF(OR(IFERROR(AND(W618&lt;&gt;"",Y618&lt;&gt;"",Y618-W618&gt;Resumen!$B$8),FALSE()),IFERROR(AND(X618&lt;&gt;"",Y618&lt;&gt;"",Y618-X618&gt;Resumen!$B$8),FALSE())),TRIM("Lays tiene mayor markup que "&amp;IF(IFERROR(AND(W618&lt;&gt;"",Y618&lt;&gt;"",Y618-W618&gt;Resumen!$B$8),FALSE()),"Quento ","")&amp;IF(IFERROR(AND(X618&lt;&gt;"",Y618&lt;&gt;"",Y618-X618&gt;Resumen!$B$8),FALSE()),"Julicroc ","")&amp;"en este PDV"),"")</f>
        <v/>
      </c>
      <c r="AZ618" s="22" t="str">
        <f aca="false">IF(COUNTIF('Plan Pehuamar - Lista'!$A$2:$A$167,A618)&gt;0,"Sí","No")</f>
        <v>No</v>
      </c>
      <c r="BA618" s="22" t="str">
        <f aca="false">IF(COUNTIF('Plan Combo 9+1'!$A$2:$A$226,A618)&gt;0,"Sí","No")</f>
        <v>No</v>
      </c>
      <c r="BB618" s="22" t="str">
        <f aca="false">IF(AH618="","No",IF(BA618="Sí",IF((AO618-AH618)&gt;Resumen!$B$6,"Sí","No"),IF((AO618-AH618)&gt;=Resumen!$B$132,"Sí","No")))</f>
        <v>No</v>
      </c>
      <c r="BC618" s="22" t="str">
        <f aca="false">IF(AND(N618="Sí",AL618="Sí",AI618=0),"Sí","No")</f>
        <v>No</v>
      </c>
      <c r="BD618" s="22" t="str">
        <f aca="false">IF(COUNTIF('Plan 9+1 (con Pehuamar)'!$A$2:$A$227,A618)&gt;0,"Sí","No")</f>
        <v>No</v>
      </c>
    </row>
    <row r="619" customFormat="false" ht="15" hidden="false" customHeight="true" outlineLevel="0" collapsed="false">
      <c r="A619" s="6" t="n">
        <v>403075</v>
      </c>
      <c r="B619" s="6" t="n">
        <v>4</v>
      </c>
      <c r="C619" s="6" t="n">
        <v>401</v>
      </c>
      <c r="D619" s="6" t="s">
        <v>194</v>
      </c>
      <c r="E619" s="6" t="s">
        <v>822</v>
      </c>
      <c r="F619" s="6" t="s">
        <v>206</v>
      </c>
      <c r="G619" s="6" t="s">
        <v>129</v>
      </c>
      <c r="H619" s="6" t="s">
        <v>197</v>
      </c>
      <c r="I619" s="27" t="n">
        <v>0</v>
      </c>
      <c r="J619" s="27" t="n">
        <v>0</v>
      </c>
      <c r="K619" s="27" t="n">
        <v>2.4</v>
      </c>
      <c r="L619" s="28" t="n">
        <f aca="false">I619+J619</f>
        <v>0</v>
      </c>
      <c r="M619" s="28" t="n">
        <f aca="false">L619+K619</f>
        <v>2.4</v>
      </c>
      <c r="N619" s="22" t="str">
        <f aca="false">IF(I619&gt;0,"Sí","No")</f>
        <v>No</v>
      </c>
      <c r="O619" s="22" t="str">
        <f aca="false">IF(J619&gt;0,"Sí","No")</f>
        <v>No</v>
      </c>
      <c r="P619" s="22" t="str">
        <f aca="false">IF(K619&gt;0,"Sí","No")</f>
        <v>Sí</v>
      </c>
      <c r="Q619" s="22" t="str">
        <f aca="false">IF(OR(I619&gt;0,J619&gt;0),"Sí","No")</f>
        <v>No</v>
      </c>
      <c r="R619" s="27"/>
      <c r="S619" s="27"/>
      <c r="T619" s="27"/>
      <c r="U619" s="27"/>
      <c r="V619" s="27"/>
      <c r="W619" s="12" t="str">
        <f aca="false">IF(AND(I619&gt;0,R619&gt;0),(S619-R619)/R619,"")</f>
        <v/>
      </c>
      <c r="X619" s="12" t="str">
        <f aca="false">IF(AND(J619&gt;0,T619&gt;0),(U619-T619)/T619,"")</f>
        <v/>
      </c>
      <c r="Y619" s="12" t="str">
        <f aca="false">IF(AND(K619&gt;0,V619&gt;0),(V619-Resumen!$B$7)/Resumen!$B$7,"")</f>
        <v/>
      </c>
      <c r="Z619" s="28" t="str">
        <f aca="false">IF(AND(K619&gt;0,I619&gt;0,V619&gt;0,S619&gt;0),V619-S619,"")</f>
        <v/>
      </c>
      <c r="AA619" s="12" t="str">
        <f aca="false">IF(Z619&lt;&gt;"",Z619/S619,"")</f>
        <v/>
      </c>
      <c r="AB619" s="28" t="str">
        <f aca="false">IF(AND(K619&gt;0,J619&gt;0,V619&gt;0,U619&gt;0),V619-U619,"")</f>
        <v/>
      </c>
      <c r="AC619" s="12" t="str">
        <f aca="false">IF(AB619&lt;&gt;"",AB619/U619,"")</f>
        <v/>
      </c>
      <c r="AD619" s="27" t="n">
        <v>0</v>
      </c>
      <c r="AE619" s="27" t="n">
        <v>0</v>
      </c>
      <c r="AF619" s="27" t="n">
        <v>0</v>
      </c>
      <c r="AG619" s="28" t="n">
        <f aca="false">AD619+AE619+AF619</f>
        <v>0</v>
      </c>
      <c r="AH619" s="12" t="str">
        <f aca="false">IF(AG619&gt;0,AD619/AG619,"")</f>
        <v/>
      </c>
      <c r="AI619" s="27" t="n">
        <v>0</v>
      </c>
      <c r="AJ619" s="27" t="n">
        <v>0</v>
      </c>
      <c r="AK619" s="27" t="n">
        <v>0</v>
      </c>
      <c r="AL619" s="22" t="str">
        <f aca="false">IF(OR(AJ619&gt;0,AK619&gt;0),"Sí","No")</f>
        <v>No</v>
      </c>
      <c r="AM619" s="6"/>
      <c r="AN619" s="6"/>
      <c r="AO619" s="12" t="n">
        <f aca="false">IF(M619&gt;0,K619/M619,"")</f>
        <v>1</v>
      </c>
      <c r="AP619" s="22" t="str">
        <f aca="false">IF(M619&gt;=Resumen!$B$5,"Alto","Bajo")</f>
        <v>Bajo</v>
      </c>
      <c r="AQ619" s="22" t="str">
        <f aca="false">IF(AO619&gt;=Resumen!$B$28,"Alto","Bajo")</f>
        <v>Alto</v>
      </c>
      <c r="AR619" s="22" t="str">
        <f aca="false">AP619&amp;" Potencial / "&amp;AQ619&amp;" Share"</f>
        <v>Bajo Potencial / Alto Share</v>
      </c>
      <c r="AS619" s="22" t="str">
        <f aca="false">IF(Q619="Sí",IF(AO619&gt;=Resumen!$B$29,"Alto","Bajo"),"")</f>
        <v/>
      </c>
      <c r="AT619" s="22" t="str">
        <f aca="false">IF(AS619&lt;&gt;"",AP619&amp;" Potencial / "&amp;AS619&amp;" Share","")</f>
        <v/>
      </c>
      <c r="AU619" s="22" t="str">
        <f aca="false">IF(AH619="","Sin dato",IF(AH619-AO619&gt;Resumen!$B$6,"Sobre-exhibido",IF(AO619-AH619&gt;Resumen!$B$6,"Sub-exhibido","En línea")))</f>
        <v>Sin dato</v>
      </c>
      <c r="AV619" s="22" t="str">
        <f aca="false">IF(AT619="","",IF(AT619="Alto Potencial / Bajo Share",1,IF(AT619="Alto Potencial / Alto Share",2,IF(AT619="Bajo Potencial / Alto Share",3,4))))</f>
        <v/>
      </c>
      <c r="AW619" s="22" t="str">
        <f aca="false">IF(Q619="No","Sin competencia directa",IF(AV619=1,"1 - Foco Conquista (Alto Pot / Bajo Share)",IF(AV619=2,"2 - Foco Defensa (Alto Pot / Alto Share)",IF(AV619=3,"3 - Monitoreo (Bajo Pot / Alto Share)","4 - Baja Prioridad (Bajo Pot / Bajo Share)"))))</f>
        <v>Sin competencia directa</v>
      </c>
      <c r="AX619" s="12" t="str">
        <f aca="false">IF(OR(IFERROR(AND(W619&lt;&gt;"",Y619&lt;&gt;"",Y619-W619&gt;Resumen!$B$8),FALSE()),IFERROR(AND(X619&lt;&gt;"",Y619&lt;&gt;"",Y619-X619&gt;Resumen!$B$8),FALSE())),MAX(IF(IFERROR(AND(W619&lt;&gt;"",Y619&lt;&gt;"",Y619-W619&gt;Resumen!$B$8),FALSE()),Y619-W619,0),IF(IFERROR(AND(X619&lt;&gt;"",Y619&lt;&gt;"",Y619-X619&gt;Resumen!$B$8),FALSE()),Y619-X619,0)),"")</f>
        <v/>
      </c>
      <c r="AY619" s="22" t="str">
        <f aca="false">IF(OR(IFERROR(AND(W619&lt;&gt;"",Y619&lt;&gt;"",Y619-W619&gt;Resumen!$B$8),FALSE()),IFERROR(AND(X619&lt;&gt;"",Y619&lt;&gt;"",Y619-X619&gt;Resumen!$B$8),FALSE())),TRIM("Lays tiene mayor markup que "&amp;IF(IFERROR(AND(W619&lt;&gt;"",Y619&lt;&gt;"",Y619-W619&gt;Resumen!$B$8),FALSE()),"Quento ","")&amp;IF(IFERROR(AND(X619&lt;&gt;"",Y619&lt;&gt;"",Y619-X619&gt;Resumen!$B$8),FALSE()),"Julicroc ","")&amp;"en este PDV"),"")</f>
        <v/>
      </c>
      <c r="AZ619" s="22" t="str">
        <f aca="false">IF(COUNTIF('Plan Pehuamar - Lista'!$A$2:$A$167,A619)&gt;0,"Sí","No")</f>
        <v>No</v>
      </c>
      <c r="BA619" s="22" t="str">
        <f aca="false">IF(COUNTIF('Plan Combo 9+1'!$A$2:$A$226,A619)&gt;0,"Sí","No")</f>
        <v>No</v>
      </c>
      <c r="BB619" s="22" t="str">
        <f aca="false">IF(AH619="","No",IF(BA619="Sí",IF((AO619-AH619)&gt;Resumen!$B$6,"Sí","No"),IF((AO619-AH619)&gt;=Resumen!$B$132,"Sí","No")))</f>
        <v>No</v>
      </c>
      <c r="BC619" s="22" t="str">
        <f aca="false">IF(AND(N619="Sí",AL619="Sí",AI619=0),"Sí","No")</f>
        <v>No</v>
      </c>
      <c r="BD619" s="22" t="str">
        <f aca="false">IF(COUNTIF('Plan 9+1 (con Pehuamar)'!$A$2:$A$227,A619)&gt;0,"Sí","No")</f>
        <v>No</v>
      </c>
    </row>
    <row r="620" customFormat="false" ht="15" hidden="false" customHeight="true" outlineLevel="0" collapsed="false">
      <c r="A620" s="6" t="n">
        <v>403159</v>
      </c>
      <c r="B620" s="6" t="n">
        <v>4</v>
      </c>
      <c r="C620" s="6" t="n">
        <v>401</v>
      </c>
      <c r="D620" s="6" t="s">
        <v>194</v>
      </c>
      <c r="E620" s="6" t="s">
        <v>823</v>
      </c>
      <c r="F620" s="6" t="s">
        <v>196</v>
      </c>
      <c r="G620" s="6" t="s">
        <v>129</v>
      </c>
      <c r="H620" s="6" t="s">
        <v>197</v>
      </c>
      <c r="I620" s="27" t="n">
        <v>20</v>
      </c>
      <c r="J620" s="27" t="n">
        <v>0</v>
      </c>
      <c r="K620" s="27" t="n">
        <v>15</v>
      </c>
      <c r="L620" s="28" t="n">
        <f aca="false">I620+J620</f>
        <v>20</v>
      </c>
      <c r="M620" s="28" t="n">
        <f aca="false">L620+K620</f>
        <v>35</v>
      </c>
      <c r="N620" s="22" t="str">
        <f aca="false">IF(I620&gt;0,"Sí","No")</f>
        <v>Sí</v>
      </c>
      <c r="O620" s="22" t="str">
        <f aca="false">IF(J620&gt;0,"Sí","No")</f>
        <v>No</v>
      </c>
      <c r="P620" s="22" t="str">
        <f aca="false">IF(K620&gt;0,"Sí","No")</f>
        <v>Sí</v>
      </c>
      <c r="Q620" s="22" t="str">
        <f aca="false">IF(OR(I620&gt;0,J620&gt;0),"Sí","No")</f>
        <v>Sí</v>
      </c>
      <c r="R620" s="27" t="n">
        <v>1700</v>
      </c>
      <c r="S620" s="27" t="n">
        <v>2500</v>
      </c>
      <c r="T620" s="27"/>
      <c r="U620" s="27"/>
      <c r="V620" s="27" t="n">
        <v>3500</v>
      </c>
      <c r="W620" s="12" t="n">
        <f aca="false">IF(AND(I620&gt;0,R620&gt;0),(S620-R620)/R620,"")</f>
        <v>0.470588235294118</v>
      </c>
      <c r="X620" s="12" t="str">
        <f aca="false">IF(AND(J620&gt;0,T620&gt;0),(U620-T620)/T620,"")</f>
        <v/>
      </c>
      <c r="Y620" s="12" t="n">
        <f aca="false">IF(AND(K620&gt;0,V620&gt;0),(V620-Resumen!$B$7)/Resumen!$B$7,"")</f>
        <v>0.4</v>
      </c>
      <c r="Z620" s="28" t="n">
        <f aca="false">IF(AND(K620&gt;0,I620&gt;0,V620&gt;0,S620&gt;0),V620-S620,"")</f>
        <v>1000</v>
      </c>
      <c r="AA620" s="12" t="n">
        <f aca="false">IF(Z620&lt;&gt;"",Z620/S620,"")</f>
        <v>0.4</v>
      </c>
      <c r="AB620" s="28" t="str">
        <f aca="false">IF(AND(K620&gt;0,J620&gt;0,V620&gt;0,U620&gt;0),V620-U620,"")</f>
        <v/>
      </c>
      <c r="AC620" s="12" t="str">
        <f aca="false">IF(AB620&lt;&gt;"",AB620/U620,"")</f>
        <v/>
      </c>
      <c r="AD620" s="27" t="n">
        <v>5</v>
      </c>
      <c r="AE620" s="27" t="n">
        <v>1</v>
      </c>
      <c r="AF620" s="27" t="n">
        <v>0</v>
      </c>
      <c r="AG620" s="28" t="n">
        <f aca="false">AD620+AE620+AF620</f>
        <v>6</v>
      </c>
      <c r="AH620" s="12" t="n">
        <f aca="false">IF(AG620&gt;0,AD620/AG620,"")</f>
        <v>0.833333333333333</v>
      </c>
      <c r="AI620" s="27" t="n">
        <v>1</v>
      </c>
      <c r="AJ620" s="27" t="n">
        <v>0</v>
      </c>
      <c r="AK620" s="27" t="n">
        <v>0</v>
      </c>
      <c r="AL620" s="22" t="str">
        <f aca="false">IF(OR(AJ620&gt;0,AK620&gt;0),"Sí","No")</f>
        <v>No</v>
      </c>
      <c r="AM620" s="6" t="s">
        <v>198</v>
      </c>
      <c r="AN620" s="6"/>
      <c r="AO620" s="12" t="n">
        <f aca="false">IF(M620&gt;0,K620/M620,"")</f>
        <v>0.428571428571429</v>
      </c>
      <c r="AP620" s="22" t="str">
        <f aca="false">IF(M620&gt;=Resumen!$B$5,"Alto","Bajo")</f>
        <v>Bajo</v>
      </c>
      <c r="AQ620" s="22" t="str">
        <f aca="false">IF(AO620&gt;=Resumen!$B$28,"Alto","Bajo")</f>
        <v>Alto</v>
      </c>
      <c r="AR620" s="22" t="str">
        <f aca="false">AP620&amp;" Potencial / "&amp;AQ620&amp;" Share"</f>
        <v>Bajo Potencial / Alto Share</v>
      </c>
      <c r="AS620" s="22" t="str">
        <f aca="false">IF(Q620="Sí",IF(AO620&gt;=Resumen!$B$29,"Alto","Bajo"),"")</f>
        <v>Bajo</v>
      </c>
      <c r="AT620" s="22" t="str">
        <f aca="false">IF(AS620&lt;&gt;"",AP620&amp;" Potencial / "&amp;AS620&amp;" Share","")</f>
        <v>Bajo Potencial / Bajo Share</v>
      </c>
      <c r="AU620" s="22" t="str">
        <f aca="false">IF(AH620="","Sin dato",IF(AH620-AO620&gt;Resumen!$B$6,"Sobre-exhibido",IF(AO620-AH620&gt;Resumen!$B$6,"Sub-exhibido","En línea")))</f>
        <v>Sobre-exhibido</v>
      </c>
      <c r="AV620" s="22" t="n">
        <f aca="false">IF(AT620="","",IF(AT620="Alto Potencial / Bajo Share",1,IF(AT620="Alto Potencial / Alto Share",2,IF(AT620="Bajo Potencial / Alto Share",3,4))))</f>
        <v>4</v>
      </c>
      <c r="AW620" s="22" t="str">
        <f aca="false">IF(Q620="No","Sin competencia directa",IF(AV620=1,"1 - Foco Conquista (Alto Pot / Bajo Share)",IF(AV620=2,"2 - Foco Defensa (Alto Pot / Alto Share)",IF(AV620=3,"3 - Monitoreo (Bajo Pot / Alto Share)","4 - Baja Prioridad (Bajo Pot / Bajo Share)"))))</f>
        <v>4 - Baja Prioridad (Bajo Pot / Bajo Share)</v>
      </c>
      <c r="AX620" s="12" t="str">
        <f aca="false">IF(OR(IFERROR(AND(W620&lt;&gt;"",Y620&lt;&gt;"",Y620-W620&gt;Resumen!$B$8),FALSE()),IFERROR(AND(X620&lt;&gt;"",Y620&lt;&gt;"",Y620-X620&gt;Resumen!$B$8),FALSE())),MAX(IF(IFERROR(AND(W620&lt;&gt;"",Y620&lt;&gt;"",Y620-W620&gt;Resumen!$B$8),FALSE()),Y620-W620,0),IF(IFERROR(AND(X620&lt;&gt;"",Y620&lt;&gt;"",Y620-X620&gt;Resumen!$B$8),FALSE()),Y620-X620,0)),"")</f>
        <v/>
      </c>
      <c r="AY620" s="22" t="str">
        <f aca="false">IF(OR(IFERROR(AND(W620&lt;&gt;"",Y620&lt;&gt;"",Y620-W620&gt;Resumen!$B$8),FALSE()),IFERROR(AND(X620&lt;&gt;"",Y620&lt;&gt;"",Y620-X620&gt;Resumen!$B$8),FALSE())),TRIM("Lays tiene mayor markup que "&amp;IF(IFERROR(AND(W620&lt;&gt;"",Y620&lt;&gt;"",Y620-W620&gt;Resumen!$B$8),FALSE()),"Quento ","")&amp;IF(IFERROR(AND(X620&lt;&gt;"",Y620&lt;&gt;"",Y620-X620&gt;Resumen!$B$8),FALSE()),"Julicroc ","")&amp;"en este PDV"),"")</f>
        <v/>
      </c>
      <c r="AZ620" s="22" t="str">
        <f aca="false">IF(COUNTIF('Plan Pehuamar - Lista'!$A$2:$A$167,A620)&gt;0,"Sí","No")</f>
        <v>No</v>
      </c>
      <c r="BA620" s="22" t="str">
        <f aca="false">IF(COUNTIF('Plan Combo 9+1'!$A$2:$A$226,A620)&gt;0,"Sí","No")</f>
        <v>No</v>
      </c>
      <c r="BB620" s="22" t="str">
        <f aca="false">IF(AH620="","No",IF(BA620="Sí",IF((AO620-AH620)&gt;Resumen!$B$6,"Sí","No"),IF((AO620-AH620)&gt;=Resumen!$B$132,"Sí","No")))</f>
        <v>No</v>
      </c>
      <c r="BC620" s="22" t="str">
        <f aca="false">IF(AND(N620="Sí",AL620="Sí",AI620=0),"Sí","No")</f>
        <v>No</v>
      </c>
      <c r="BD620" s="22" t="str">
        <f aca="false">IF(COUNTIF('Plan 9+1 (con Pehuamar)'!$A$2:$A$227,A620)&gt;0,"Sí","No")</f>
        <v>No</v>
      </c>
    </row>
    <row r="621" customFormat="false" ht="15" hidden="false" customHeight="true" outlineLevel="0" collapsed="false">
      <c r="A621" s="6" t="n">
        <v>403179</v>
      </c>
      <c r="B621" s="6" t="n">
        <v>4</v>
      </c>
      <c r="C621" s="6" t="n">
        <v>401</v>
      </c>
      <c r="D621" s="6" t="s">
        <v>194</v>
      </c>
      <c r="E621" s="6" t="s">
        <v>824</v>
      </c>
      <c r="F621" s="6" t="s">
        <v>201</v>
      </c>
      <c r="G621" s="6" t="s">
        <v>129</v>
      </c>
      <c r="H621" s="6" t="s">
        <v>197</v>
      </c>
      <c r="I621" s="27" t="n">
        <v>20</v>
      </c>
      <c r="J621" s="27" t="n">
        <v>0</v>
      </c>
      <c r="K621" s="27" t="n">
        <v>15</v>
      </c>
      <c r="L621" s="28" t="n">
        <f aca="false">I621+J621</f>
        <v>20</v>
      </c>
      <c r="M621" s="28" t="n">
        <f aca="false">L621+K621</f>
        <v>35</v>
      </c>
      <c r="N621" s="22" t="str">
        <f aca="false">IF(I621&gt;0,"Sí","No")</f>
        <v>Sí</v>
      </c>
      <c r="O621" s="22" t="str">
        <f aca="false">IF(J621&gt;0,"Sí","No")</f>
        <v>No</v>
      </c>
      <c r="P621" s="22" t="str">
        <f aca="false">IF(K621&gt;0,"Sí","No")</f>
        <v>Sí</v>
      </c>
      <c r="Q621" s="22" t="str">
        <f aca="false">IF(OR(I621&gt;0,J621&gt;0),"Sí","No")</f>
        <v>Sí</v>
      </c>
      <c r="R621" s="27" t="n">
        <v>1700</v>
      </c>
      <c r="S621" s="27" t="n">
        <v>2500</v>
      </c>
      <c r="T621" s="27"/>
      <c r="U621" s="27"/>
      <c r="V621" s="27" t="n">
        <v>3500</v>
      </c>
      <c r="W621" s="12" t="n">
        <f aca="false">IF(AND(I621&gt;0,R621&gt;0),(S621-R621)/R621,"")</f>
        <v>0.470588235294118</v>
      </c>
      <c r="X621" s="12" t="str">
        <f aca="false">IF(AND(J621&gt;0,T621&gt;0),(U621-T621)/T621,"")</f>
        <v/>
      </c>
      <c r="Y621" s="12" t="n">
        <f aca="false">IF(AND(K621&gt;0,V621&gt;0),(V621-Resumen!$B$7)/Resumen!$B$7,"")</f>
        <v>0.4</v>
      </c>
      <c r="Z621" s="28" t="n">
        <f aca="false">IF(AND(K621&gt;0,I621&gt;0,V621&gt;0,S621&gt;0),V621-S621,"")</f>
        <v>1000</v>
      </c>
      <c r="AA621" s="12" t="n">
        <f aca="false">IF(Z621&lt;&gt;"",Z621/S621,"")</f>
        <v>0.4</v>
      </c>
      <c r="AB621" s="28" t="str">
        <f aca="false">IF(AND(K621&gt;0,J621&gt;0,V621&gt;0,U621&gt;0),V621-U621,"")</f>
        <v/>
      </c>
      <c r="AC621" s="12" t="str">
        <f aca="false">IF(AB621&lt;&gt;"",AB621/U621,"")</f>
        <v/>
      </c>
      <c r="AD621" s="27" t="n">
        <v>5</v>
      </c>
      <c r="AE621" s="27" t="n">
        <v>2</v>
      </c>
      <c r="AF621" s="27" t="n">
        <v>0</v>
      </c>
      <c r="AG621" s="28" t="n">
        <f aca="false">AD621+AE621+AF621</f>
        <v>7</v>
      </c>
      <c r="AH621" s="12" t="n">
        <f aca="false">IF(AG621&gt;0,AD621/AG621,"")</f>
        <v>0.714285714285714</v>
      </c>
      <c r="AI621" s="27" t="n">
        <v>1</v>
      </c>
      <c r="AJ621" s="27" t="n">
        <v>1</v>
      </c>
      <c r="AK621" s="27" t="n">
        <v>0</v>
      </c>
      <c r="AL621" s="22" t="str">
        <f aca="false">IF(OR(AJ621&gt;0,AK621&gt;0),"Sí","No")</f>
        <v>Sí</v>
      </c>
      <c r="AM621" s="6" t="s">
        <v>198</v>
      </c>
      <c r="AN621" s="6"/>
      <c r="AO621" s="12" t="n">
        <f aca="false">IF(M621&gt;0,K621/M621,"")</f>
        <v>0.428571428571429</v>
      </c>
      <c r="AP621" s="22" t="str">
        <f aca="false">IF(M621&gt;=Resumen!$B$5,"Alto","Bajo")</f>
        <v>Bajo</v>
      </c>
      <c r="AQ621" s="22" t="str">
        <f aca="false">IF(AO621&gt;=Resumen!$B$28,"Alto","Bajo")</f>
        <v>Alto</v>
      </c>
      <c r="AR621" s="22" t="str">
        <f aca="false">AP621&amp;" Potencial / "&amp;AQ621&amp;" Share"</f>
        <v>Bajo Potencial / Alto Share</v>
      </c>
      <c r="AS621" s="22" t="str">
        <f aca="false">IF(Q621="Sí",IF(AO621&gt;=Resumen!$B$29,"Alto","Bajo"),"")</f>
        <v>Bajo</v>
      </c>
      <c r="AT621" s="22" t="str">
        <f aca="false">IF(AS621&lt;&gt;"",AP621&amp;" Potencial / "&amp;AS621&amp;" Share","")</f>
        <v>Bajo Potencial / Bajo Share</v>
      </c>
      <c r="AU621" s="22" t="str">
        <f aca="false">IF(AH621="","Sin dato",IF(AH621-AO621&gt;Resumen!$B$6,"Sobre-exhibido",IF(AO621-AH621&gt;Resumen!$B$6,"Sub-exhibido","En línea")))</f>
        <v>Sobre-exhibido</v>
      </c>
      <c r="AV621" s="22" t="n">
        <f aca="false">IF(AT621="","",IF(AT621="Alto Potencial / Bajo Share",1,IF(AT621="Alto Potencial / Alto Share",2,IF(AT621="Bajo Potencial / Alto Share",3,4))))</f>
        <v>4</v>
      </c>
      <c r="AW621" s="22" t="str">
        <f aca="false">IF(Q621="No","Sin competencia directa",IF(AV621=1,"1 - Foco Conquista (Alto Pot / Bajo Share)",IF(AV621=2,"2 - Foco Defensa (Alto Pot / Alto Share)",IF(AV621=3,"3 - Monitoreo (Bajo Pot / Alto Share)","4 - Baja Prioridad (Bajo Pot / Bajo Share)"))))</f>
        <v>4 - Baja Prioridad (Bajo Pot / Bajo Share)</v>
      </c>
      <c r="AX621" s="12" t="str">
        <f aca="false">IF(OR(IFERROR(AND(W621&lt;&gt;"",Y621&lt;&gt;"",Y621-W621&gt;Resumen!$B$8),FALSE()),IFERROR(AND(X621&lt;&gt;"",Y621&lt;&gt;"",Y621-X621&gt;Resumen!$B$8),FALSE())),MAX(IF(IFERROR(AND(W621&lt;&gt;"",Y621&lt;&gt;"",Y621-W621&gt;Resumen!$B$8),FALSE()),Y621-W621,0),IF(IFERROR(AND(X621&lt;&gt;"",Y621&lt;&gt;"",Y621-X621&gt;Resumen!$B$8),FALSE()),Y621-X621,0)),"")</f>
        <v/>
      </c>
      <c r="AY621" s="22" t="str">
        <f aca="false">IF(OR(IFERROR(AND(W621&lt;&gt;"",Y621&lt;&gt;"",Y621-W621&gt;Resumen!$B$8),FALSE()),IFERROR(AND(X621&lt;&gt;"",Y621&lt;&gt;"",Y621-X621&gt;Resumen!$B$8),FALSE())),TRIM("Lays tiene mayor markup que "&amp;IF(IFERROR(AND(W621&lt;&gt;"",Y621&lt;&gt;"",Y621-W621&gt;Resumen!$B$8),FALSE()),"Quento ","")&amp;IF(IFERROR(AND(X621&lt;&gt;"",Y621&lt;&gt;"",Y621-X621&gt;Resumen!$B$8),FALSE()),"Julicroc ","")&amp;"en este PDV"),"")</f>
        <v/>
      </c>
      <c r="AZ621" s="22" t="str">
        <f aca="false">IF(COUNTIF('Plan Pehuamar - Lista'!$A$2:$A$167,A621)&gt;0,"Sí","No")</f>
        <v>No</v>
      </c>
      <c r="BA621" s="22" t="str">
        <f aca="false">IF(COUNTIF('Plan Combo 9+1'!$A$2:$A$226,A621)&gt;0,"Sí","No")</f>
        <v>No</v>
      </c>
      <c r="BB621" s="22" t="str">
        <f aca="false">IF(AH621="","No",IF(BA621="Sí",IF((AO621-AH621)&gt;Resumen!$B$6,"Sí","No"),IF((AO621-AH621)&gt;=Resumen!$B$132,"Sí","No")))</f>
        <v>No</v>
      </c>
      <c r="BC621" s="22" t="str">
        <f aca="false">IF(AND(N621="Sí",AL621="Sí",AI621=0),"Sí","No")</f>
        <v>No</v>
      </c>
      <c r="BD621" s="22" t="str">
        <f aca="false">IF(COUNTIF('Plan 9+1 (con Pehuamar)'!$A$2:$A$227,A621)&gt;0,"Sí","No")</f>
        <v>No</v>
      </c>
    </row>
    <row r="622" customFormat="false" ht="15" hidden="false" customHeight="true" outlineLevel="0" collapsed="false">
      <c r="A622" s="6" t="n">
        <v>403196</v>
      </c>
      <c r="B622" s="6" t="n">
        <v>4</v>
      </c>
      <c r="C622" s="6" t="n">
        <v>401</v>
      </c>
      <c r="D622" s="6" t="s">
        <v>194</v>
      </c>
      <c r="E622" s="6" t="s">
        <v>825</v>
      </c>
      <c r="F622" s="6" t="s">
        <v>196</v>
      </c>
      <c r="G622" s="6" t="s">
        <v>129</v>
      </c>
      <c r="H622" s="6" t="s">
        <v>197</v>
      </c>
      <c r="I622" s="27" t="n">
        <v>15</v>
      </c>
      <c r="J622" s="27" t="n">
        <v>0</v>
      </c>
      <c r="K622" s="27" t="n">
        <v>25</v>
      </c>
      <c r="L622" s="28" t="n">
        <f aca="false">I622+J622</f>
        <v>15</v>
      </c>
      <c r="M622" s="28" t="n">
        <f aca="false">L622+K622</f>
        <v>40</v>
      </c>
      <c r="N622" s="22" t="str">
        <f aca="false">IF(I622&gt;0,"Sí","No")</f>
        <v>Sí</v>
      </c>
      <c r="O622" s="22" t="str">
        <f aca="false">IF(J622&gt;0,"Sí","No")</f>
        <v>No</v>
      </c>
      <c r="P622" s="22" t="str">
        <f aca="false">IF(K622&gt;0,"Sí","No")</f>
        <v>Sí</v>
      </c>
      <c r="Q622" s="22" t="str">
        <f aca="false">IF(OR(I622&gt;0,J622&gt;0),"Sí","No")</f>
        <v>Sí</v>
      </c>
      <c r="R622" s="27" t="n">
        <v>1700</v>
      </c>
      <c r="S622" s="27" t="n">
        <v>2500</v>
      </c>
      <c r="T622" s="27"/>
      <c r="U622" s="27"/>
      <c r="V622" s="27" t="n">
        <v>3500</v>
      </c>
      <c r="W622" s="12" t="n">
        <f aca="false">IF(AND(I622&gt;0,R622&gt;0),(S622-R622)/R622,"")</f>
        <v>0.470588235294118</v>
      </c>
      <c r="X622" s="12" t="str">
        <f aca="false">IF(AND(J622&gt;0,T622&gt;0),(U622-T622)/T622,"")</f>
        <v/>
      </c>
      <c r="Y622" s="12" t="n">
        <f aca="false">IF(AND(K622&gt;0,V622&gt;0),(V622-Resumen!$B$7)/Resumen!$B$7,"")</f>
        <v>0.4</v>
      </c>
      <c r="Z622" s="28" t="n">
        <f aca="false">IF(AND(K622&gt;0,I622&gt;0,V622&gt;0,S622&gt;0),V622-S622,"")</f>
        <v>1000</v>
      </c>
      <c r="AA622" s="12" t="n">
        <f aca="false">IF(Z622&lt;&gt;"",Z622/S622,"")</f>
        <v>0.4</v>
      </c>
      <c r="AB622" s="28" t="str">
        <f aca="false">IF(AND(K622&gt;0,J622&gt;0,V622&gt;0,U622&gt;0),V622-U622,"")</f>
        <v/>
      </c>
      <c r="AC622" s="12" t="str">
        <f aca="false">IF(AB622&lt;&gt;"",AB622/U622,"")</f>
        <v/>
      </c>
      <c r="AD622" s="27" t="n">
        <v>8</v>
      </c>
      <c r="AE622" s="27" t="n">
        <v>3</v>
      </c>
      <c r="AF622" s="27" t="n">
        <v>0</v>
      </c>
      <c r="AG622" s="28" t="n">
        <f aca="false">AD622+AE622+AF622</f>
        <v>11</v>
      </c>
      <c r="AH622" s="12" t="n">
        <f aca="false">IF(AG622&gt;0,AD622/AG622,"")</f>
        <v>0.727272727272727</v>
      </c>
      <c r="AI622" s="27" t="n">
        <v>1</v>
      </c>
      <c r="AJ622" s="27" t="n">
        <v>1</v>
      </c>
      <c r="AK622" s="27" t="n">
        <v>0</v>
      </c>
      <c r="AL622" s="22" t="str">
        <f aca="false">IF(OR(AJ622&gt;0,AK622&gt;0),"Sí","No")</f>
        <v>Sí</v>
      </c>
      <c r="AM622" s="6" t="s">
        <v>198</v>
      </c>
      <c r="AN622" s="6"/>
      <c r="AO622" s="12" t="n">
        <f aca="false">IF(M622&gt;0,K622/M622,"")</f>
        <v>0.625</v>
      </c>
      <c r="AP622" s="22" t="str">
        <f aca="false">IF(M622&gt;=Resumen!$B$5,"Alto","Bajo")</f>
        <v>Alto</v>
      </c>
      <c r="AQ622" s="22" t="str">
        <f aca="false">IF(AO622&gt;=Resumen!$B$28,"Alto","Bajo")</f>
        <v>Alto</v>
      </c>
      <c r="AR622" s="22" t="str">
        <f aca="false">AP622&amp;" Potencial / "&amp;AQ622&amp;" Share"</f>
        <v>Alto Potencial / Alto Share</v>
      </c>
      <c r="AS622" s="22" t="str">
        <f aca="false">IF(Q622="Sí",IF(AO622&gt;=Resumen!$B$29,"Alto","Bajo"),"")</f>
        <v>Alto</v>
      </c>
      <c r="AT622" s="22" t="str">
        <f aca="false">IF(AS622&lt;&gt;"",AP622&amp;" Potencial / "&amp;AS622&amp;" Share","")</f>
        <v>Alto Potencial / Alto Share</v>
      </c>
      <c r="AU622" s="22" t="str">
        <f aca="false">IF(AH622="","Sin dato",IF(AH622-AO622&gt;Resumen!$B$6,"Sobre-exhibido",IF(AO622-AH622&gt;Resumen!$B$6,"Sub-exhibido","En línea")))</f>
        <v>Sobre-exhibido</v>
      </c>
      <c r="AV622" s="22" t="n">
        <f aca="false">IF(AT622="","",IF(AT622="Alto Potencial / Bajo Share",1,IF(AT622="Alto Potencial / Alto Share",2,IF(AT622="Bajo Potencial / Alto Share",3,4))))</f>
        <v>2</v>
      </c>
      <c r="AW622" s="22" t="str">
        <f aca="false">IF(Q622="No","Sin competencia directa",IF(AV622=1,"1 - Foco Conquista (Alto Pot / Bajo Share)",IF(AV622=2,"2 - Foco Defensa (Alto Pot / Alto Share)",IF(AV622=3,"3 - Monitoreo (Bajo Pot / Alto Share)","4 - Baja Prioridad (Bajo Pot / Bajo Share)"))))</f>
        <v>2 - Foco Defensa (Alto Pot / Alto Share)</v>
      </c>
      <c r="AX622" s="12" t="str">
        <f aca="false">IF(OR(IFERROR(AND(W622&lt;&gt;"",Y622&lt;&gt;"",Y622-W622&gt;Resumen!$B$8),FALSE()),IFERROR(AND(X622&lt;&gt;"",Y622&lt;&gt;"",Y622-X622&gt;Resumen!$B$8),FALSE())),MAX(IF(IFERROR(AND(W622&lt;&gt;"",Y622&lt;&gt;"",Y622-W622&gt;Resumen!$B$8),FALSE()),Y622-W622,0),IF(IFERROR(AND(X622&lt;&gt;"",Y622&lt;&gt;"",Y622-X622&gt;Resumen!$B$8),FALSE()),Y622-X622,0)),"")</f>
        <v/>
      </c>
      <c r="AY622" s="22" t="str">
        <f aca="false">IF(OR(IFERROR(AND(W622&lt;&gt;"",Y622&lt;&gt;"",Y622-W622&gt;Resumen!$B$8),FALSE()),IFERROR(AND(X622&lt;&gt;"",Y622&lt;&gt;"",Y622-X622&gt;Resumen!$B$8),FALSE())),TRIM("Lays tiene mayor markup que "&amp;IF(IFERROR(AND(W622&lt;&gt;"",Y622&lt;&gt;"",Y622-W622&gt;Resumen!$B$8),FALSE()),"Quento ","")&amp;IF(IFERROR(AND(X622&lt;&gt;"",Y622&lt;&gt;"",Y622-X622&gt;Resumen!$B$8),FALSE()),"Julicroc ","")&amp;"en este PDV"),"")</f>
        <v/>
      </c>
      <c r="AZ622" s="22" t="str">
        <f aca="false">IF(COUNTIF('Plan Pehuamar - Lista'!$A$2:$A$167,A622)&gt;0,"Sí","No")</f>
        <v>No</v>
      </c>
      <c r="BA622" s="22" t="str">
        <f aca="false">IF(COUNTIF('Plan Combo 9+1'!$A$2:$A$226,A622)&gt;0,"Sí","No")</f>
        <v>No</v>
      </c>
      <c r="BB622" s="22" t="str">
        <f aca="false">IF(AH622="","No",IF(BA622="Sí",IF((AO622-AH622)&gt;Resumen!$B$6,"Sí","No"),IF((AO622-AH622)&gt;=Resumen!$B$132,"Sí","No")))</f>
        <v>No</v>
      </c>
      <c r="BC622" s="22" t="str">
        <f aca="false">IF(AND(N622="Sí",AL622="Sí",AI622=0),"Sí","No")</f>
        <v>No</v>
      </c>
      <c r="BD622" s="22" t="str">
        <f aca="false">IF(COUNTIF('Plan 9+1 (con Pehuamar)'!$A$2:$A$227,A622)&gt;0,"Sí","No")</f>
        <v>No</v>
      </c>
    </row>
    <row r="623" customFormat="false" ht="15" hidden="false" customHeight="true" outlineLevel="0" collapsed="false">
      <c r="A623" s="6" t="n">
        <v>403199</v>
      </c>
      <c r="B623" s="6" t="n">
        <v>4</v>
      </c>
      <c r="C623" s="6" t="n">
        <v>401</v>
      </c>
      <c r="D623" s="6" t="s">
        <v>194</v>
      </c>
      <c r="E623" s="6" t="s">
        <v>826</v>
      </c>
      <c r="F623" s="6" t="s">
        <v>196</v>
      </c>
      <c r="G623" s="6" t="s">
        <v>129</v>
      </c>
      <c r="H623" s="6" t="s">
        <v>197</v>
      </c>
      <c r="I623" s="27" t="n">
        <v>15</v>
      </c>
      <c r="J623" s="27" t="n">
        <v>10</v>
      </c>
      <c r="K623" s="27" t="n">
        <v>20</v>
      </c>
      <c r="L623" s="28" t="n">
        <f aca="false">I623+J623</f>
        <v>25</v>
      </c>
      <c r="M623" s="28" t="n">
        <f aca="false">L623+K623</f>
        <v>45</v>
      </c>
      <c r="N623" s="22" t="str">
        <f aca="false">IF(I623&gt;0,"Sí","No")</f>
        <v>Sí</v>
      </c>
      <c r="O623" s="22" t="str">
        <f aca="false">IF(J623&gt;0,"Sí","No")</f>
        <v>Sí</v>
      </c>
      <c r="P623" s="22" t="str">
        <f aca="false">IF(K623&gt;0,"Sí","No")</f>
        <v>Sí</v>
      </c>
      <c r="Q623" s="22" t="str">
        <f aca="false">IF(OR(I623&gt;0,J623&gt;0),"Sí","No")</f>
        <v>Sí</v>
      </c>
      <c r="R623" s="27" t="n">
        <v>1700</v>
      </c>
      <c r="S623" s="27" t="n">
        <v>2700</v>
      </c>
      <c r="T623" s="27" t="n">
        <v>1200</v>
      </c>
      <c r="U623" s="27" t="n">
        <v>2000</v>
      </c>
      <c r="V623" s="27" t="n">
        <v>3400</v>
      </c>
      <c r="W623" s="12" t="n">
        <f aca="false">IF(AND(I623&gt;0,R623&gt;0),(S623-R623)/R623,"")</f>
        <v>0.588235294117647</v>
      </c>
      <c r="X623" s="12" t="n">
        <f aca="false">IF(AND(J623&gt;0,T623&gt;0),(U623-T623)/T623,"")</f>
        <v>0.666666666666667</v>
      </c>
      <c r="Y623" s="12" t="n">
        <f aca="false">IF(AND(K623&gt;0,V623&gt;0),(V623-Resumen!$B$7)/Resumen!$B$7,"")</f>
        <v>0.36</v>
      </c>
      <c r="Z623" s="28" t="n">
        <f aca="false">IF(AND(K623&gt;0,I623&gt;0,V623&gt;0,S623&gt;0),V623-S623,"")</f>
        <v>700</v>
      </c>
      <c r="AA623" s="12" t="n">
        <f aca="false">IF(Z623&lt;&gt;"",Z623/S623,"")</f>
        <v>0.259259259259259</v>
      </c>
      <c r="AB623" s="28" t="n">
        <f aca="false">IF(AND(K623&gt;0,J623&gt;0,V623&gt;0,U623&gt;0),V623-U623,"")</f>
        <v>1400</v>
      </c>
      <c r="AC623" s="12" t="n">
        <f aca="false">IF(AB623&lt;&gt;"",AB623/U623,"")</f>
        <v>0.7</v>
      </c>
      <c r="AD623" s="27" t="n">
        <v>5</v>
      </c>
      <c r="AE623" s="27" t="n">
        <v>3</v>
      </c>
      <c r="AF623" s="27" t="n">
        <v>1</v>
      </c>
      <c r="AG623" s="28" t="n">
        <f aca="false">AD623+AE623+AF623</f>
        <v>9</v>
      </c>
      <c r="AH623" s="12" t="n">
        <f aca="false">IF(AG623&gt;0,AD623/AG623,"")</f>
        <v>0.555555555555556</v>
      </c>
      <c r="AI623" s="27" t="n">
        <v>1</v>
      </c>
      <c r="AJ623" s="27" t="n">
        <v>1</v>
      </c>
      <c r="AK623" s="27" t="n">
        <v>0</v>
      </c>
      <c r="AL623" s="22" t="str">
        <f aca="false">IF(OR(AJ623&gt;0,AK623&gt;0),"Sí","No")</f>
        <v>Sí</v>
      </c>
      <c r="AM623" s="6" t="s">
        <v>198</v>
      </c>
      <c r="AN623" s="6" t="s">
        <v>198</v>
      </c>
      <c r="AO623" s="12" t="n">
        <f aca="false">IF(M623&gt;0,K623/M623,"")</f>
        <v>0.444444444444444</v>
      </c>
      <c r="AP623" s="22" t="str">
        <f aca="false">IF(M623&gt;=Resumen!$B$5,"Alto","Bajo")</f>
        <v>Alto</v>
      </c>
      <c r="AQ623" s="22" t="str">
        <f aca="false">IF(AO623&gt;=Resumen!$B$28,"Alto","Bajo")</f>
        <v>Alto</v>
      </c>
      <c r="AR623" s="22" t="str">
        <f aca="false">AP623&amp;" Potencial / "&amp;AQ623&amp;" Share"</f>
        <v>Alto Potencial / Alto Share</v>
      </c>
      <c r="AS623" s="22" t="str">
        <f aca="false">IF(Q623="Sí",IF(AO623&gt;=Resumen!$B$29,"Alto","Bajo"),"")</f>
        <v>Bajo</v>
      </c>
      <c r="AT623" s="22" t="str">
        <f aca="false">IF(AS623&lt;&gt;"",AP623&amp;" Potencial / "&amp;AS623&amp;" Share","")</f>
        <v>Alto Potencial / Bajo Share</v>
      </c>
      <c r="AU623" s="22" t="str">
        <f aca="false">IF(AH623="","Sin dato",IF(AH623-AO623&gt;Resumen!$B$6,"Sobre-exhibido",IF(AO623-AH623&gt;Resumen!$B$6,"Sub-exhibido","En línea")))</f>
        <v>Sobre-exhibido</v>
      </c>
      <c r="AV623" s="22" t="n">
        <f aca="false">IF(AT623="","",IF(AT623="Alto Potencial / Bajo Share",1,IF(AT623="Alto Potencial / Alto Share",2,IF(AT623="Bajo Potencial / Alto Share",3,4))))</f>
        <v>1</v>
      </c>
      <c r="AW623" s="22" t="str">
        <f aca="false">IF(Q623="No","Sin competencia directa",IF(AV623=1,"1 - Foco Conquista (Alto Pot / Bajo Share)",IF(AV623=2,"2 - Foco Defensa (Alto Pot / Alto Share)",IF(AV623=3,"3 - Monitoreo (Bajo Pot / Alto Share)","4 - Baja Prioridad (Bajo Pot / Bajo Share)"))))</f>
        <v>1 - Foco Conquista (Alto Pot / Bajo Share)</v>
      </c>
      <c r="AX623" s="12" t="str">
        <f aca="false">IF(OR(IFERROR(AND(W623&lt;&gt;"",Y623&lt;&gt;"",Y623-W623&gt;Resumen!$B$8),FALSE()),IFERROR(AND(X623&lt;&gt;"",Y623&lt;&gt;"",Y623-X623&gt;Resumen!$B$8),FALSE())),MAX(IF(IFERROR(AND(W623&lt;&gt;"",Y623&lt;&gt;"",Y623-W623&gt;Resumen!$B$8),FALSE()),Y623-W623,0),IF(IFERROR(AND(X623&lt;&gt;"",Y623&lt;&gt;"",Y623-X623&gt;Resumen!$B$8),FALSE()),Y623-X623,0)),"")</f>
        <v/>
      </c>
      <c r="AY623" s="22" t="str">
        <f aca="false">IF(OR(IFERROR(AND(W623&lt;&gt;"",Y623&lt;&gt;"",Y623-W623&gt;Resumen!$B$8),FALSE()),IFERROR(AND(X623&lt;&gt;"",Y623&lt;&gt;"",Y623-X623&gt;Resumen!$B$8),FALSE())),TRIM("Lays tiene mayor markup que "&amp;IF(IFERROR(AND(W623&lt;&gt;"",Y623&lt;&gt;"",Y623-W623&gt;Resumen!$B$8),FALSE()),"Quento ","")&amp;IF(IFERROR(AND(X623&lt;&gt;"",Y623&lt;&gt;"",Y623-X623&gt;Resumen!$B$8),FALSE()),"Julicroc ","")&amp;"en este PDV"),"")</f>
        <v/>
      </c>
      <c r="AZ623" s="22" t="str">
        <f aca="false">IF(COUNTIF('Plan Pehuamar - Lista'!$A$2:$A$167,A623)&gt;0,"Sí","No")</f>
        <v>No</v>
      </c>
      <c r="BA623" s="22" t="str">
        <f aca="false">IF(COUNTIF('Plan Combo 9+1'!$A$2:$A$226,A623)&gt;0,"Sí","No")</f>
        <v>No</v>
      </c>
      <c r="BB623" s="22" t="str">
        <f aca="false">IF(AH623="","No",IF(BA623="Sí",IF((AO623-AH623)&gt;Resumen!$B$6,"Sí","No"),IF((AO623-AH623)&gt;=Resumen!$B$132,"Sí","No")))</f>
        <v>No</v>
      </c>
      <c r="BC623" s="22" t="str">
        <f aca="false">IF(AND(N623="Sí",AL623="Sí",AI623=0),"Sí","No")</f>
        <v>No</v>
      </c>
      <c r="BD623" s="22" t="str">
        <f aca="false">IF(COUNTIF('Plan 9+1 (con Pehuamar)'!$A$2:$A$227,A623)&gt;0,"Sí","No")</f>
        <v>No</v>
      </c>
    </row>
    <row r="624" customFormat="false" ht="15" hidden="false" customHeight="true" outlineLevel="0" collapsed="false">
      <c r="A624" s="6" t="n">
        <v>403201</v>
      </c>
      <c r="B624" s="6" t="n">
        <v>4</v>
      </c>
      <c r="C624" s="6" t="n">
        <v>401</v>
      </c>
      <c r="D624" s="6" t="s">
        <v>194</v>
      </c>
      <c r="E624" s="6" t="s">
        <v>827</v>
      </c>
      <c r="F624" s="6" t="s">
        <v>196</v>
      </c>
      <c r="G624" s="6" t="s">
        <v>129</v>
      </c>
      <c r="H624" s="6" t="s">
        <v>197</v>
      </c>
      <c r="I624" s="27" t="n">
        <v>40</v>
      </c>
      <c r="J624" s="27" t="n">
        <v>0</v>
      </c>
      <c r="K624" s="27" t="n">
        <v>35</v>
      </c>
      <c r="L624" s="28" t="n">
        <f aca="false">I624+J624</f>
        <v>40</v>
      </c>
      <c r="M624" s="28" t="n">
        <f aca="false">L624+K624</f>
        <v>75</v>
      </c>
      <c r="N624" s="22" t="str">
        <f aca="false">IF(I624&gt;0,"Sí","No")</f>
        <v>Sí</v>
      </c>
      <c r="O624" s="22" t="str">
        <f aca="false">IF(J624&gt;0,"Sí","No")</f>
        <v>No</v>
      </c>
      <c r="P624" s="22" t="str">
        <f aca="false">IF(K624&gt;0,"Sí","No")</f>
        <v>Sí</v>
      </c>
      <c r="Q624" s="22" t="str">
        <f aca="false">IF(OR(I624&gt;0,J624&gt;0),"Sí","No")</f>
        <v>Sí</v>
      </c>
      <c r="R624" s="27" t="n">
        <v>1700</v>
      </c>
      <c r="S624" s="27" t="n">
        <v>2700</v>
      </c>
      <c r="T624" s="27"/>
      <c r="U624" s="27"/>
      <c r="V624" s="27" t="n">
        <v>3500</v>
      </c>
      <c r="W624" s="12" t="n">
        <f aca="false">IF(AND(I624&gt;0,R624&gt;0),(S624-R624)/R624,"")</f>
        <v>0.588235294117647</v>
      </c>
      <c r="X624" s="12" t="str">
        <f aca="false">IF(AND(J624&gt;0,T624&gt;0),(U624-T624)/T624,"")</f>
        <v/>
      </c>
      <c r="Y624" s="12" t="n">
        <f aca="false">IF(AND(K624&gt;0,V624&gt;0),(V624-Resumen!$B$7)/Resumen!$B$7,"")</f>
        <v>0.4</v>
      </c>
      <c r="Z624" s="28" t="n">
        <f aca="false">IF(AND(K624&gt;0,I624&gt;0,V624&gt;0,S624&gt;0),V624-S624,"")</f>
        <v>800</v>
      </c>
      <c r="AA624" s="12" t="n">
        <f aca="false">IF(Z624&lt;&gt;"",Z624/S624,"")</f>
        <v>0.296296296296296</v>
      </c>
      <c r="AB624" s="28" t="str">
        <f aca="false">IF(AND(K624&gt;0,J624&gt;0,V624&gt;0,U624&gt;0),V624-U624,"")</f>
        <v/>
      </c>
      <c r="AC624" s="12" t="str">
        <f aca="false">IF(AB624&lt;&gt;"",AB624/U624,"")</f>
        <v/>
      </c>
      <c r="AD624" s="27" t="n">
        <v>5</v>
      </c>
      <c r="AE624" s="27" t="n">
        <v>1</v>
      </c>
      <c r="AF624" s="27" t="n">
        <v>0</v>
      </c>
      <c r="AG624" s="28" t="n">
        <f aca="false">AD624+AE624+AF624</f>
        <v>6</v>
      </c>
      <c r="AH624" s="12" t="n">
        <f aca="false">IF(AG624&gt;0,AD624/AG624,"")</f>
        <v>0.833333333333333</v>
      </c>
      <c r="AI624" s="27" t="n">
        <v>1</v>
      </c>
      <c r="AJ624" s="27" t="n">
        <v>4</v>
      </c>
      <c r="AK624" s="27" t="n">
        <v>0</v>
      </c>
      <c r="AL624" s="22" t="str">
        <f aca="false">IF(OR(AJ624&gt;0,AK624&gt;0),"Sí","No")</f>
        <v>Sí</v>
      </c>
      <c r="AM624" s="6" t="s">
        <v>198</v>
      </c>
      <c r="AN624" s="6"/>
      <c r="AO624" s="12" t="n">
        <f aca="false">IF(M624&gt;0,K624/M624,"")</f>
        <v>0.466666666666667</v>
      </c>
      <c r="AP624" s="22" t="str">
        <f aca="false">IF(M624&gt;=Resumen!$B$5,"Alto","Bajo")</f>
        <v>Alto</v>
      </c>
      <c r="AQ624" s="22" t="str">
        <f aca="false">IF(AO624&gt;=Resumen!$B$28,"Alto","Bajo")</f>
        <v>Alto</v>
      </c>
      <c r="AR624" s="22" t="str">
        <f aca="false">AP624&amp;" Potencial / "&amp;AQ624&amp;" Share"</f>
        <v>Alto Potencial / Alto Share</v>
      </c>
      <c r="AS624" s="22" t="str">
        <f aca="false">IF(Q624="Sí",IF(AO624&gt;=Resumen!$B$29,"Alto","Bajo"),"")</f>
        <v>Bajo</v>
      </c>
      <c r="AT624" s="22" t="str">
        <f aca="false">IF(AS624&lt;&gt;"",AP624&amp;" Potencial / "&amp;AS624&amp;" Share","")</f>
        <v>Alto Potencial / Bajo Share</v>
      </c>
      <c r="AU624" s="22" t="str">
        <f aca="false">IF(AH624="","Sin dato",IF(AH624-AO624&gt;Resumen!$B$6,"Sobre-exhibido",IF(AO624-AH624&gt;Resumen!$B$6,"Sub-exhibido","En línea")))</f>
        <v>Sobre-exhibido</v>
      </c>
      <c r="AV624" s="22" t="n">
        <f aca="false">IF(AT624="","",IF(AT624="Alto Potencial / Bajo Share",1,IF(AT624="Alto Potencial / Alto Share",2,IF(AT624="Bajo Potencial / Alto Share",3,4))))</f>
        <v>1</v>
      </c>
      <c r="AW624" s="22" t="str">
        <f aca="false">IF(Q624="No","Sin competencia directa",IF(AV624=1,"1 - Foco Conquista (Alto Pot / Bajo Share)",IF(AV624=2,"2 - Foco Defensa (Alto Pot / Alto Share)",IF(AV624=3,"3 - Monitoreo (Bajo Pot / Alto Share)","4 - Baja Prioridad (Bajo Pot / Bajo Share)"))))</f>
        <v>1 - Foco Conquista (Alto Pot / Bajo Share)</v>
      </c>
      <c r="AX624" s="12" t="str">
        <f aca="false">IF(OR(IFERROR(AND(W624&lt;&gt;"",Y624&lt;&gt;"",Y624-W624&gt;Resumen!$B$8),FALSE()),IFERROR(AND(X624&lt;&gt;"",Y624&lt;&gt;"",Y624-X624&gt;Resumen!$B$8),FALSE())),MAX(IF(IFERROR(AND(W624&lt;&gt;"",Y624&lt;&gt;"",Y624-W624&gt;Resumen!$B$8),FALSE()),Y624-W624,0),IF(IFERROR(AND(X624&lt;&gt;"",Y624&lt;&gt;"",Y624-X624&gt;Resumen!$B$8),FALSE()),Y624-X624,0)),"")</f>
        <v/>
      </c>
      <c r="AY624" s="22" t="str">
        <f aca="false">IF(OR(IFERROR(AND(W624&lt;&gt;"",Y624&lt;&gt;"",Y624-W624&gt;Resumen!$B$8),FALSE()),IFERROR(AND(X624&lt;&gt;"",Y624&lt;&gt;"",Y624-X624&gt;Resumen!$B$8),FALSE())),TRIM("Lays tiene mayor markup que "&amp;IF(IFERROR(AND(W624&lt;&gt;"",Y624&lt;&gt;"",Y624-W624&gt;Resumen!$B$8),FALSE()),"Quento ","")&amp;IF(IFERROR(AND(X624&lt;&gt;"",Y624&lt;&gt;"",Y624-X624&gt;Resumen!$B$8),FALSE()),"Julicroc ","")&amp;"en este PDV"),"")</f>
        <v/>
      </c>
      <c r="AZ624" s="22" t="str">
        <f aca="false">IF(COUNTIF('Plan Pehuamar - Lista'!$A$2:$A$167,A624)&gt;0,"Sí","No")</f>
        <v>Sí</v>
      </c>
      <c r="BA624" s="22" t="str">
        <f aca="false">IF(COUNTIF('Plan Combo 9+1'!$A$2:$A$226,A624)&gt;0,"Sí","No")</f>
        <v>No</v>
      </c>
      <c r="BB624" s="22" t="str">
        <f aca="false">IF(AH624="","No",IF(BA624="Sí",IF((AO624-AH624)&gt;Resumen!$B$6,"Sí","No"),IF((AO624-AH624)&gt;=Resumen!$B$132,"Sí","No")))</f>
        <v>No</v>
      </c>
      <c r="BC624" s="22" t="str">
        <f aca="false">IF(AND(N624="Sí",AL624="Sí",AI624=0),"Sí","No")</f>
        <v>No</v>
      </c>
      <c r="BD624" s="22" t="str">
        <f aca="false">IF(COUNTIF('Plan 9+1 (con Pehuamar)'!$A$2:$A$227,A624)&gt;0,"Sí","No")</f>
        <v>Sí</v>
      </c>
    </row>
    <row r="625" customFormat="false" ht="15" hidden="false" customHeight="true" outlineLevel="0" collapsed="false">
      <c r="A625" s="6" t="n">
        <v>403214</v>
      </c>
      <c r="B625" s="6" t="n">
        <v>4</v>
      </c>
      <c r="C625" s="6" t="n">
        <v>401</v>
      </c>
      <c r="D625" s="6" t="s">
        <v>194</v>
      </c>
      <c r="E625" s="6" t="s">
        <v>828</v>
      </c>
      <c r="F625" s="6" t="s">
        <v>201</v>
      </c>
      <c r="G625" s="6" t="s">
        <v>129</v>
      </c>
      <c r="H625" s="6" t="s">
        <v>197</v>
      </c>
      <c r="I625" s="27" t="n">
        <v>0</v>
      </c>
      <c r="J625" s="27" t="n">
        <v>0</v>
      </c>
      <c r="K625" s="27" t="n">
        <v>0.1</v>
      </c>
      <c r="L625" s="28" t="n">
        <f aca="false">I625+J625</f>
        <v>0</v>
      </c>
      <c r="M625" s="28" t="n">
        <f aca="false">L625+K625</f>
        <v>0.1</v>
      </c>
      <c r="N625" s="22" t="str">
        <f aca="false">IF(I625&gt;0,"Sí","No")</f>
        <v>No</v>
      </c>
      <c r="O625" s="22" t="str">
        <f aca="false">IF(J625&gt;0,"Sí","No")</f>
        <v>No</v>
      </c>
      <c r="P625" s="22" t="str">
        <f aca="false">IF(K625&gt;0,"Sí","No")</f>
        <v>Sí</v>
      </c>
      <c r="Q625" s="22" t="str">
        <f aca="false">IF(OR(I625&gt;0,J625&gt;0),"Sí","No")</f>
        <v>No</v>
      </c>
      <c r="R625" s="27"/>
      <c r="S625" s="27"/>
      <c r="T625" s="27"/>
      <c r="U625" s="27"/>
      <c r="V625" s="27"/>
      <c r="W625" s="12" t="str">
        <f aca="false">IF(AND(I625&gt;0,R625&gt;0),(S625-R625)/R625,"")</f>
        <v/>
      </c>
      <c r="X625" s="12" t="str">
        <f aca="false">IF(AND(J625&gt;0,T625&gt;0),(U625-T625)/T625,"")</f>
        <v/>
      </c>
      <c r="Y625" s="12" t="str">
        <f aca="false">IF(AND(K625&gt;0,V625&gt;0),(V625-Resumen!$B$7)/Resumen!$B$7,"")</f>
        <v/>
      </c>
      <c r="Z625" s="28" t="str">
        <f aca="false">IF(AND(K625&gt;0,I625&gt;0,V625&gt;0,S625&gt;0),V625-S625,"")</f>
        <v/>
      </c>
      <c r="AA625" s="12" t="str">
        <f aca="false">IF(Z625&lt;&gt;"",Z625/S625,"")</f>
        <v/>
      </c>
      <c r="AB625" s="28" t="str">
        <f aca="false">IF(AND(K625&gt;0,J625&gt;0,V625&gt;0,U625&gt;0),V625-U625,"")</f>
        <v/>
      </c>
      <c r="AC625" s="12" t="str">
        <f aca="false">IF(AB625&lt;&gt;"",AB625/U625,"")</f>
        <v/>
      </c>
      <c r="AD625" s="27" t="n">
        <v>0</v>
      </c>
      <c r="AE625" s="27" t="n">
        <v>0</v>
      </c>
      <c r="AF625" s="27" t="n">
        <v>0</v>
      </c>
      <c r="AG625" s="28" t="n">
        <f aca="false">AD625+AE625+AF625</f>
        <v>0</v>
      </c>
      <c r="AH625" s="12" t="str">
        <f aca="false">IF(AG625&gt;0,AD625/AG625,"")</f>
        <v/>
      </c>
      <c r="AI625" s="27" t="n">
        <v>0</v>
      </c>
      <c r="AJ625" s="27" t="n">
        <v>0</v>
      </c>
      <c r="AK625" s="27" t="n">
        <v>0</v>
      </c>
      <c r="AL625" s="22" t="str">
        <f aca="false">IF(OR(AJ625&gt;0,AK625&gt;0),"Sí","No")</f>
        <v>No</v>
      </c>
      <c r="AM625" s="6"/>
      <c r="AN625" s="6"/>
      <c r="AO625" s="12" t="n">
        <f aca="false">IF(M625&gt;0,K625/M625,"")</f>
        <v>1</v>
      </c>
      <c r="AP625" s="22" t="str">
        <f aca="false">IF(M625&gt;=Resumen!$B$5,"Alto","Bajo")</f>
        <v>Bajo</v>
      </c>
      <c r="AQ625" s="22" t="str">
        <f aca="false">IF(AO625&gt;=Resumen!$B$28,"Alto","Bajo")</f>
        <v>Alto</v>
      </c>
      <c r="AR625" s="22" t="str">
        <f aca="false">AP625&amp;" Potencial / "&amp;AQ625&amp;" Share"</f>
        <v>Bajo Potencial / Alto Share</v>
      </c>
      <c r="AS625" s="22" t="str">
        <f aca="false">IF(Q625="Sí",IF(AO625&gt;=Resumen!$B$29,"Alto","Bajo"),"")</f>
        <v/>
      </c>
      <c r="AT625" s="22" t="str">
        <f aca="false">IF(AS625&lt;&gt;"",AP625&amp;" Potencial / "&amp;AS625&amp;" Share","")</f>
        <v/>
      </c>
      <c r="AU625" s="22" t="str">
        <f aca="false">IF(AH625="","Sin dato",IF(AH625-AO625&gt;Resumen!$B$6,"Sobre-exhibido",IF(AO625-AH625&gt;Resumen!$B$6,"Sub-exhibido","En línea")))</f>
        <v>Sin dato</v>
      </c>
      <c r="AV625" s="22" t="str">
        <f aca="false">IF(AT625="","",IF(AT625="Alto Potencial / Bajo Share",1,IF(AT625="Alto Potencial / Alto Share",2,IF(AT625="Bajo Potencial / Alto Share",3,4))))</f>
        <v/>
      </c>
      <c r="AW625" s="22" t="str">
        <f aca="false">IF(Q625="No","Sin competencia directa",IF(AV625=1,"1 - Foco Conquista (Alto Pot / Bajo Share)",IF(AV625=2,"2 - Foco Defensa (Alto Pot / Alto Share)",IF(AV625=3,"3 - Monitoreo (Bajo Pot / Alto Share)","4 - Baja Prioridad (Bajo Pot / Bajo Share)"))))</f>
        <v>Sin competencia directa</v>
      </c>
      <c r="AX625" s="12" t="str">
        <f aca="false">IF(OR(IFERROR(AND(W625&lt;&gt;"",Y625&lt;&gt;"",Y625-W625&gt;Resumen!$B$8),FALSE()),IFERROR(AND(X625&lt;&gt;"",Y625&lt;&gt;"",Y625-X625&gt;Resumen!$B$8),FALSE())),MAX(IF(IFERROR(AND(W625&lt;&gt;"",Y625&lt;&gt;"",Y625-W625&gt;Resumen!$B$8),FALSE()),Y625-W625,0),IF(IFERROR(AND(X625&lt;&gt;"",Y625&lt;&gt;"",Y625-X625&gt;Resumen!$B$8),FALSE()),Y625-X625,0)),"")</f>
        <v/>
      </c>
      <c r="AY625" s="22" t="str">
        <f aca="false">IF(OR(IFERROR(AND(W625&lt;&gt;"",Y625&lt;&gt;"",Y625-W625&gt;Resumen!$B$8),FALSE()),IFERROR(AND(X625&lt;&gt;"",Y625&lt;&gt;"",Y625-X625&gt;Resumen!$B$8),FALSE())),TRIM("Lays tiene mayor markup que "&amp;IF(IFERROR(AND(W625&lt;&gt;"",Y625&lt;&gt;"",Y625-W625&gt;Resumen!$B$8),FALSE()),"Quento ","")&amp;IF(IFERROR(AND(X625&lt;&gt;"",Y625&lt;&gt;"",Y625-X625&gt;Resumen!$B$8),FALSE()),"Julicroc ","")&amp;"en este PDV"),"")</f>
        <v/>
      </c>
      <c r="AZ625" s="22" t="str">
        <f aca="false">IF(COUNTIF('Plan Pehuamar - Lista'!$A$2:$A$167,A625)&gt;0,"Sí","No")</f>
        <v>No</v>
      </c>
      <c r="BA625" s="22" t="str">
        <f aca="false">IF(COUNTIF('Plan Combo 9+1'!$A$2:$A$226,A625)&gt;0,"Sí","No")</f>
        <v>No</v>
      </c>
      <c r="BB625" s="22" t="str">
        <f aca="false">IF(AH625="","No",IF(BA625="Sí",IF((AO625-AH625)&gt;Resumen!$B$6,"Sí","No"),IF((AO625-AH625)&gt;=Resumen!$B$132,"Sí","No")))</f>
        <v>No</v>
      </c>
      <c r="BC625" s="22" t="str">
        <f aca="false">IF(AND(N625="Sí",AL625="Sí",AI625=0),"Sí","No")</f>
        <v>No</v>
      </c>
      <c r="BD625" s="22" t="str">
        <f aca="false">IF(COUNTIF('Plan 9+1 (con Pehuamar)'!$A$2:$A$227,A625)&gt;0,"Sí","No")</f>
        <v>No</v>
      </c>
    </row>
    <row r="626" customFormat="false" ht="15" hidden="false" customHeight="true" outlineLevel="0" collapsed="false">
      <c r="A626" s="6" t="n">
        <v>403215</v>
      </c>
      <c r="B626" s="6" t="n">
        <v>4</v>
      </c>
      <c r="C626" s="6" t="n">
        <v>401</v>
      </c>
      <c r="D626" s="6" t="s">
        <v>194</v>
      </c>
      <c r="E626" s="6" t="s">
        <v>829</v>
      </c>
      <c r="F626" s="6" t="s">
        <v>206</v>
      </c>
      <c r="G626" s="6" t="s">
        <v>129</v>
      </c>
      <c r="H626" s="6" t="s">
        <v>197</v>
      </c>
      <c r="I626" s="27" t="n">
        <v>10</v>
      </c>
      <c r="J626" s="27" t="n">
        <v>30</v>
      </c>
      <c r="K626" s="27" t="n">
        <v>25</v>
      </c>
      <c r="L626" s="28" t="n">
        <f aca="false">I626+J626</f>
        <v>40</v>
      </c>
      <c r="M626" s="28" t="n">
        <f aca="false">L626+K626</f>
        <v>65</v>
      </c>
      <c r="N626" s="22" t="str">
        <f aca="false">IF(I626&gt;0,"Sí","No")</f>
        <v>Sí</v>
      </c>
      <c r="O626" s="22" t="str">
        <f aca="false">IF(J626&gt;0,"Sí","No")</f>
        <v>Sí</v>
      </c>
      <c r="P626" s="22" t="str">
        <f aca="false">IF(K626&gt;0,"Sí","No")</f>
        <v>Sí</v>
      </c>
      <c r="Q626" s="22" t="str">
        <f aca="false">IF(OR(I626&gt;0,J626&gt;0),"Sí","No")</f>
        <v>Sí</v>
      </c>
      <c r="R626" s="27" t="n">
        <v>1750</v>
      </c>
      <c r="S626" s="27" t="n">
        <v>2500</v>
      </c>
      <c r="T626" s="27" t="n">
        <v>1200</v>
      </c>
      <c r="U626" s="27" t="n">
        <v>1800</v>
      </c>
      <c r="V626" s="27" t="n">
        <v>3700</v>
      </c>
      <c r="W626" s="12" t="n">
        <f aca="false">IF(AND(I626&gt;0,R626&gt;0),(S626-R626)/R626,"")</f>
        <v>0.428571428571429</v>
      </c>
      <c r="X626" s="12" t="n">
        <f aca="false">IF(AND(J626&gt;0,T626&gt;0),(U626-T626)/T626,"")</f>
        <v>0.5</v>
      </c>
      <c r="Y626" s="12" t="n">
        <f aca="false">IF(AND(K626&gt;0,V626&gt;0),(V626-Resumen!$B$7)/Resumen!$B$7,"")</f>
        <v>0.48</v>
      </c>
      <c r="Z626" s="28" t="n">
        <f aca="false">IF(AND(K626&gt;0,I626&gt;0,V626&gt;0,S626&gt;0),V626-S626,"")</f>
        <v>1200</v>
      </c>
      <c r="AA626" s="12" t="n">
        <f aca="false">IF(Z626&lt;&gt;"",Z626/S626,"")</f>
        <v>0.48</v>
      </c>
      <c r="AB626" s="28" t="n">
        <f aca="false">IF(AND(K626&gt;0,J626&gt;0,V626&gt;0,U626&gt;0),V626-U626,"")</f>
        <v>1900</v>
      </c>
      <c r="AC626" s="12" t="n">
        <f aca="false">IF(AB626&lt;&gt;"",AB626/U626,"")</f>
        <v>1.05555555555556</v>
      </c>
      <c r="AD626" s="27" t="n">
        <v>8</v>
      </c>
      <c r="AE626" s="27" t="n">
        <v>5</v>
      </c>
      <c r="AF626" s="27" t="n">
        <v>4</v>
      </c>
      <c r="AG626" s="28" t="n">
        <f aca="false">AD626+AE626+AF626</f>
        <v>17</v>
      </c>
      <c r="AH626" s="12" t="n">
        <f aca="false">IF(AG626&gt;0,AD626/AG626,"")</f>
        <v>0.470588235294118</v>
      </c>
      <c r="AI626" s="27" t="n">
        <v>1</v>
      </c>
      <c r="AJ626" s="27" t="n">
        <v>0</v>
      </c>
      <c r="AK626" s="27" t="n">
        <v>1</v>
      </c>
      <c r="AL626" s="22" t="str">
        <f aca="false">IF(OR(AJ626&gt;0,AK626&gt;0),"Sí","No")</f>
        <v>Sí</v>
      </c>
      <c r="AM626" s="6" t="s">
        <v>198</v>
      </c>
      <c r="AN626" s="6" t="s">
        <v>198</v>
      </c>
      <c r="AO626" s="12" t="n">
        <f aca="false">IF(M626&gt;0,K626/M626,"")</f>
        <v>0.384615384615385</v>
      </c>
      <c r="AP626" s="22" t="str">
        <f aca="false">IF(M626&gt;=Resumen!$B$5,"Alto","Bajo")</f>
        <v>Alto</v>
      </c>
      <c r="AQ626" s="22" t="str">
        <f aca="false">IF(AO626&gt;=Resumen!$B$28,"Alto","Bajo")</f>
        <v>Bajo</v>
      </c>
      <c r="AR626" s="22" t="str">
        <f aca="false">AP626&amp;" Potencial / "&amp;AQ626&amp;" Share"</f>
        <v>Alto Potencial / Bajo Share</v>
      </c>
      <c r="AS626" s="22" t="str">
        <f aca="false">IF(Q626="Sí",IF(AO626&gt;=Resumen!$B$29,"Alto","Bajo"),"")</f>
        <v>Bajo</v>
      </c>
      <c r="AT626" s="22" t="str">
        <f aca="false">IF(AS626&lt;&gt;"",AP626&amp;" Potencial / "&amp;AS626&amp;" Share","")</f>
        <v>Alto Potencial / Bajo Share</v>
      </c>
      <c r="AU626" s="22" t="str">
        <f aca="false">IF(AH626="","Sin dato",IF(AH626-AO626&gt;Resumen!$B$6,"Sobre-exhibido",IF(AO626-AH626&gt;Resumen!$B$6,"Sub-exhibido","En línea")))</f>
        <v>Sobre-exhibido</v>
      </c>
      <c r="AV626" s="22" t="n">
        <f aca="false">IF(AT626="","",IF(AT626="Alto Potencial / Bajo Share",1,IF(AT626="Alto Potencial / Alto Share",2,IF(AT626="Bajo Potencial / Alto Share",3,4))))</f>
        <v>1</v>
      </c>
      <c r="AW626" s="22" t="str">
        <f aca="false">IF(Q626="No","Sin competencia directa",IF(AV626=1,"1 - Foco Conquista (Alto Pot / Bajo Share)",IF(AV626=2,"2 - Foco Defensa (Alto Pot / Alto Share)",IF(AV626=3,"3 - Monitoreo (Bajo Pot / Alto Share)","4 - Baja Prioridad (Bajo Pot / Bajo Share)"))))</f>
        <v>1 - Foco Conquista (Alto Pot / Bajo Share)</v>
      </c>
      <c r="AX626" s="12" t="n">
        <f aca="false">IF(OR(IFERROR(AND(W626&lt;&gt;"",Y626&lt;&gt;"",Y626-W626&gt;Resumen!$B$8),FALSE()),IFERROR(AND(X626&lt;&gt;"",Y626&lt;&gt;"",Y626-X626&gt;Resumen!$B$8),FALSE())),MAX(IF(IFERROR(AND(W626&lt;&gt;"",Y626&lt;&gt;"",Y626-W626&gt;Resumen!$B$8),FALSE()),Y626-W626,0),IF(IFERROR(AND(X626&lt;&gt;"",Y626&lt;&gt;"",Y626-X626&gt;Resumen!$B$8),FALSE()),Y626-X626,0)),"")</f>
        <v>0.0514285714285714</v>
      </c>
      <c r="AY626" s="22" t="str">
        <f aca="false">IF(OR(IFERROR(AND(W626&lt;&gt;"",Y626&lt;&gt;"",Y626-W626&gt;Resumen!$B$8),FALSE()),IFERROR(AND(X626&lt;&gt;"",Y626&lt;&gt;"",Y626-X626&gt;Resumen!$B$8),FALSE())),TRIM("Lays tiene mayor markup que "&amp;IF(IFERROR(AND(W626&lt;&gt;"",Y626&lt;&gt;"",Y626-W626&gt;Resumen!$B$8),FALSE()),"Quento ","")&amp;IF(IFERROR(AND(X626&lt;&gt;"",Y626&lt;&gt;"",Y626-X626&gt;Resumen!$B$8),FALSE()),"Julicroc ","")&amp;"en este PDV"),"")</f>
        <v>Lays tiene mayor markup que Quento en este PDV</v>
      </c>
      <c r="AZ626" s="22" t="str">
        <f aca="false">IF(COUNTIF('Plan Pehuamar - Lista'!$A$2:$A$167,A626)&gt;0,"Sí","No")</f>
        <v>No</v>
      </c>
      <c r="BA626" s="22" t="str">
        <f aca="false">IF(COUNTIF('Plan Combo 9+1'!$A$2:$A$226,A626)&gt;0,"Sí","No")</f>
        <v>No</v>
      </c>
      <c r="BB626" s="22" t="str">
        <f aca="false">IF(AH626="","No",IF(BA626="Sí",IF((AO626-AH626)&gt;Resumen!$B$6,"Sí","No"),IF((AO626-AH626)&gt;=Resumen!$B$132,"Sí","No")))</f>
        <v>No</v>
      </c>
      <c r="BC626" s="22" t="str">
        <f aca="false">IF(AND(N626="Sí",AL626="Sí",AI626=0),"Sí","No")</f>
        <v>No</v>
      </c>
      <c r="BD626" s="22" t="str">
        <f aca="false">IF(COUNTIF('Plan 9+1 (con Pehuamar)'!$A$2:$A$227,A626)&gt;0,"Sí","No")</f>
        <v>No</v>
      </c>
    </row>
    <row r="627" customFormat="false" ht="15" hidden="false" customHeight="true" outlineLevel="0" collapsed="false">
      <c r="A627" s="6" t="n">
        <v>403223</v>
      </c>
      <c r="B627" s="6" t="n">
        <v>4</v>
      </c>
      <c r="C627" s="6" t="n">
        <v>401</v>
      </c>
      <c r="D627" s="6" t="s">
        <v>194</v>
      </c>
      <c r="E627" s="6" t="s">
        <v>830</v>
      </c>
      <c r="F627" s="6" t="s">
        <v>196</v>
      </c>
      <c r="G627" s="6" t="s">
        <v>129</v>
      </c>
      <c r="H627" s="6" t="s">
        <v>197</v>
      </c>
      <c r="I627" s="27" t="n">
        <v>20</v>
      </c>
      <c r="J627" s="27" t="n">
        <v>0</v>
      </c>
      <c r="K627" s="27" t="n">
        <v>25</v>
      </c>
      <c r="L627" s="28" t="n">
        <f aca="false">I627+J627</f>
        <v>20</v>
      </c>
      <c r="M627" s="28" t="n">
        <f aca="false">L627+K627</f>
        <v>45</v>
      </c>
      <c r="N627" s="22" t="str">
        <f aca="false">IF(I627&gt;0,"Sí","No")</f>
        <v>Sí</v>
      </c>
      <c r="O627" s="22" t="str">
        <f aca="false">IF(J627&gt;0,"Sí","No")</f>
        <v>No</v>
      </c>
      <c r="P627" s="22" t="str">
        <f aca="false">IF(K627&gt;0,"Sí","No")</f>
        <v>Sí</v>
      </c>
      <c r="Q627" s="22" t="str">
        <f aca="false">IF(OR(I627&gt;0,J627&gt;0),"Sí","No")</f>
        <v>Sí</v>
      </c>
      <c r="R627" s="27" t="n">
        <v>1700</v>
      </c>
      <c r="S627" s="27" t="n">
        <v>2700</v>
      </c>
      <c r="T627" s="27"/>
      <c r="U627" s="27"/>
      <c r="V627" s="27" t="n">
        <v>3500</v>
      </c>
      <c r="W627" s="12" t="n">
        <f aca="false">IF(AND(I627&gt;0,R627&gt;0),(S627-R627)/R627,"")</f>
        <v>0.588235294117647</v>
      </c>
      <c r="X627" s="12" t="str">
        <f aca="false">IF(AND(J627&gt;0,T627&gt;0),(U627-T627)/T627,"")</f>
        <v/>
      </c>
      <c r="Y627" s="12" t="n">
        <f aca="false">IF(AND(K627&gt;0,V627&gt;0),(V627-Resumen!$B$7)/Resumen!$B$7,"")</f>
        <v>0.4</v>
      </c>
      <c r="Z627" s="28" t="n">
        <f aca="false">IF(AND(K627&gt;0,I627&gt;0,V627&gt;0,S627&gt;0),V627-S627,"")</f>
        <v>800</v>
      </c>
      <c r="AA627" s="12" t="n">
        <f aca="false">IF(Z627&lt;&gt;"",Z627/S627,"")</f>
        <v>0.296296296296296</v>
      </c>
      <c r="AB627" s="28" t="str">
        <f aca="false">IF(AND(K627&gt;0,J627&gt;0,V627&gt;0,U627&gt;0),V627-U627,"")</f>
        <v/>
      </c>
      <c r="AC627" s="12" t="str">
        <f aca="false">IF(AB627&lt;&gt;"",AB627/U627,"")</f>
        <v/>
      </c>
      <c r="AD627" s="27" t="n">
        <v>5</v>
      </c>
      <c r="AE627" s="27" t="n">
        <v>3</v>
      </c>
      <c r="AF627" s="27" t="n">
        <v>0</v>
      </c>
      <c r="AG627" s="28" t="n">
        <f aca="false">AD627+AE627+AF627</f>
        <v>8</v>
      </c>
      <c r="AH627" s="12" t="n">
        <f aca="false">IF(AG627&gt;0,AD627/AG627,"")</f>
        <v>0.625</v>
      </c>
      <c r="AI627" s="27" t="n">
        <v>1</v>
      </c>
      <c r="AJ627" s="27" t="n">
        <v>1</v>
      </c>
      <c r="AK627" s="27" t="n">
        <v>0</v>
      </c>
      <c r="AL627" s="22" t="str">
        <f aca="false">IF(OR(AJ627&gt;0,AK627&gt;0),"Sí","No")</f>
        <v>Sí</v>
      </c>
      <c r="AM627" s="6" t="s">
        <v>198</v>
      </c>
      <c r="AN627" s="6"/>
      <c r="AO627" s="12" t="n">
        <f aca="false">IF(M627&gt;0,K627/M627,"")</f>
        <v>0.555555555555556</v>
      </c>
      <c r="AP627" s="22" t="str">
        <f aca="false">IF(M627&gt;=Resumen!$B$5,"Alto","Bajo")</f>
        <v>Alto</v>
      </c>
      <c r="AQ627" s="22" t="str">
        <f aca="false">IF(AO627&gt;=Resumen!$B$28,"Alto","Bajo")</f>
        <v>Alto</v>
      </c>
      <c r="AR627" s="22" t="str">
        <f aca="false">AP627&amp;" Potencial / "&amp;AQ627&amp;" Share"</f>
        <v>Alto Potencial / Alto Share</v>
      </c>
      <c r="AS627" s="22" t="str">
        <f aca="false">IF(Q627="Sí",IF(AO627&gt;=Resumen!$B$29,"Alto","Bajo"),"")</f>
        <v>Alto</v>
      </c>
      <c r="AT627" s="22" t="str">
        <f aca="false">IF(AS627&lt;&gt;"",AP627&amp;" Potencial / "&amp;AS627&amp;" Share","")</f>
        <v>Alto Potencial / Alto Share</v>
      </c>
      <c r="AU627" s="22" t="str">
        <f aca="false">IF(AH627="","Sin dato",IF(AH627-AO627&gt;Resumen!$B$6,"Sobre-exhibido",IF(AO627-AH627&gt;Resumen!$B$6,"Sub-exhibido","En línea")))</f>
        <v>Sobre-exhibido</v>
      </c>
      <c r="AV627" s="22" t="n">
        <f aca="false">IF(AT627="","",IF(AT627="Alto Potencial / Bajo Share",1,IF(AT627="Alto Potencial / Alto Share",2,IF(AT627="Bajo Potencial / Alto Share",3,4))))</f>
        <v>2</v>
      </c>
      <c r="AW627" s="22" t="str">
        <f aca="false">IF(Q627="No","Sin competencia directa",IF(AV627=1,"1 - Foco Conquista (Alto Pot / Bajo Share)",IF(AV627=2,"2 - Foco Defensa (Alto Pot / Alto Share)",IF(AV627=3,"3 - Monitoreo (Bajo Pot / Alto Share)","4 - Baja Prioridad (Bajo Pot / Bajo Share)"))))</f>
        <v>2 - Foco Defensa (Alto Pot / Alto Share)</v>
      </c>
      <c r="AX627" s="12" t="str">
        <f aca="false">IF(OR(IFERROR(AND(W627&lt;&gt;"",Y627&lt;&gt;"",Y627-W627&gt;Resumen!$B$8),FALSE()),IFERROR(AND(X627&lt;&gt;"",Y627&lt;&gt;"",Y627-X627&gt;Resumen!$B$8),FALSE())),MAX(IF(IFERROR(AND(W627&lt;&gt;"",Y627&lt;&gt;"",Y627-W627&gt;Resumen!$B$8),FALSE()),Y627-W627,0),IF(IFERROR(AND(X627&lt;&gt;"",Y627&lt;&gt;"",Y627-X627&gt;Resumen!$B$8),FALSE()),Y627-X627,0)),"")</f>
        <v/>
      </c>
      <c r="AY627" s="22" t="str">
        <f aca="false">IF(OR(IFERROR(AND(W627&lt;&gt;"",Y627&lt;&gt;"",Y627-W627&gt;Resumen!$B$8),FALSE()),IFERROR(AND(X627&lt;&gt;"",Y627&lt;&gt;"",Y627-X627&gt;Resumen!$B$8),FALSE())),TRIM("Lays tiene mayor markup que "&amp;IF(IFERROR(AND(W627&lt;&gt;"",Y627&lt;&gt;"",Y627-W627&gt;Resumen!$B$8),FALSE()),"Quento ","")&amp;IF(IFERROR(AND(X627&lt;&gt;"",Y627&lt;&gt;"",Y627-X627&gt;Resumen!$B$8),FALSE()),"Julicroc ","")&amp;"en este PDV"),"")</f>
        <v/>
      </c>
      <c r="AZ627" s="22" t="str">
        <f aca="false">IF(COUNTIF('Plan Pehuamar - Lista'!$A$2:$A$167,A627)&gt;0,"Sí","No")</f>
        <v>No</v>
      </c>
      <c r="BA627" s="22" t="str">
        <f aca="false">IF(COUNTIF('Plan Combo 9+1'!$A$2:$A$226,A627)&gt;0,"Sí","No")</f>
        <v>No</v>
      </c>
      <c r="BB627" s="22" t="str">
        <f aca="false">IF(AH627="","No",IF(BA627="Sí",IF((AO627-AH627)&gt;Resumen!$B$6,"Sí","No"),IF((AO627-AH627)&gt;=Resumen!$B$132,"Sí","No")))</f>
        <v>No</v>
      </c>
      <c r="BC627" s="22" t="str">
        <f aca="false">IF(AND(N627="Sí",AL627="Sí",AI627=0),"Sí","No")</f>
        <v>No</v>
      </c>
      <c r="BD627" s="22" t="str">
        <f aca="false">IF(COUNTIF('Plan 9+1 (con Pehuamar)'!$A$2:$A$227,A627)&gt;0,"Sí","No")</f>
        <v>No</v>
      </c>
    </row>
    <row r="628" customFormat="false" ht="15" hidden="false" customHeight="true" outlineLevel="0" collapsed="false">
      <c r="A628" s="6" t="n">
        <v>403225</v>
      </c>
      <c r="B628" s="6" t="n">
        <v>4</v>
      </c>
      <c r="C628" s="6" t="n">
        <v>401</v>
      </c>
      <c r="D628" s="6" t="s">
        <v>194</v>
      </c>
      <c r="E628" s="6" t="s">
        <v>831</v>
      </c>
      <c r="F628" s="6" t="s">
        <v>196</v>
      </c>
      <c r="G628" s="6" t="s">
        <v>129</v>
      </c>
      <c r="H628" s="6" t="s">
        <v>197</v>
      </c>
      <c r="I628" s="27" t="n">
        <v>10</v>
      </c>
      <c r="J628" s="27" t="n">
        <v>0</v>
      </c>
      <c r="K628" s="27" t="n">
        <v>15</v>
      </c>
      <c r="L628" s="28" t="n">
        <f aca="false">I628+J628</f>
        <v>10</v>
      </c>
      <c r="M628" s="28" t="n">
        <f aca="false">L628+K628</f>
        <v>25</v>
      </c>
      <c r="N628" s="22" t="str">
        <f aca="false">IF(I628&gt;0,"Sí","No")</f>
        <v>Sí</v>
      </c>
      <c r="O628" s="22" t="str">
        <f aca="false">IF(J628&gt;0,"Sí","No")</f>
        <v>No</v>
      </c>
      <c r="P628" s="22" t="str">
        <f aca="false">IF(K628&gt;0,"Sí","No")</f>
        <v>Sí</v>
      </c>
      <c r="Q628" s="22" t="str">
        <f aca="false">IF(OR(I628&gt;0,J628&gt;0),"Sí","No")</f>
        <v>Sí</v>
      </c>
      <c r="R628" s="27" t="n">
        <v>1800</v>
      </c>
      <c r="S628" s="27" t="n">
        <v>2700</v>
      </c>
      <c r="T628" s="27"/>
      <c r="U628" s="27"/>
      <c r="V628" s="27" t="n">
        <v>3500</v>
      </c>
      <c r="W628" s="12" t="n">
        <f aca="false">IF(AND(I628&gt;0,R628&gt;0),(S628-R628)/R628,"")</f>
        <v>0.5</v>
      </c>
      <c r="X628" s="12" t="str">
        <f aca="false">IF(AND(J628&gt;0,T628&gt;0),(U628-T628)/T628,"")</f>
        <v/>
      </c>
      <c r="Y628" s="12" t="n">
        <f aca="false">IF(AND(K628&gt;0,V628&gt;0),(V628-Resumen!$B$7)/Resumen!$B$7,"")</f>
        <v>0.4</v>
      </c>
      <c r="Z628" s="28" t="n">
        <f aca="false">IF(AND(K628&gt;0,I628&gt;0,V628&gt;0,S628&gt;0),V628-S628,"")</f>
        <v>800</v>
      </c>
      <c r="AA628" s="12" t="n">
        <f aca="false">IF(Z628&lt;&gt;"",Z628/S628,"")</f>
        <v>0.296296296296296</v>
      </c>
      <c r="AB628" s="28" t="str">
        <f aca="false">IF(AND(K628&gt;0,J628&gt;0,V628&gt;0,U628&gt;0),V628-U628,"")</f>
        <v/>
      </c>
      <c r="AC628" s="12" t="str">
        <f aca="false">IF(AB628&lt;&gt;"",AB628/U628,"")</f>
        <v/>
      </c>
      <c r="AD628" s="27" t="n">
        <v>5</v>
      </c>
      <c r="AE628" s="27" t="n">
        <v>3</v>
      </c>
      <c r="AF628" s="27" t="n">
        <v>0</v>
      </c>
      <c r="AG628" s="28" t="n">
        <f aca="false">AD628+AE628+AF628</f>
        <v>8</v>
      </c>
      <c r="AH628" s="12" t="n">
        <f aca="false">IF(AG628&gt;0,AD628/AG628,"")</f>
        <v>0.625</v>
      </c>
      <c r="AI628" s="27" t="n">
        <v>1</v>
      </c>
      <c r="AJ628" s="27" t="n">
        <v>1</v>
      </c>
      <c r="AK628" s="27" t="n">
        <v>0</v>
      </c>
      <c r="AL628" s="22" t="str">
        <f aca="false">IF(OR(AJ628&gt;0,AK628&gt;0),"Sí","No")</f>
        <v>Sí</v>
      </c>
      <c r="AM628" s="6" t="s">
        <v>198</v>
      </c>
      <c r="AN628" s="6"/>
      <c r="AO628" s="12" t="n">
        <f aca="false">IF(M628&gt;0,K628/M628,"")</f>
        <v>0.6</v>
      </c>
      <c r="AP628" s="22" t="str">
        <f aca="false">IF(M628&gt;=Resumen!$B$5,"Alto","Bajo")</f>
        <v>Bajo</v>
      </c>
      <c r="AQ628" s="22" t="str">
        <f aca="false">IF(AO628&gt;=Resumen!$B$28,"Alto","Bajo")</f>
        <v>Alto</v>
      </c>
      <c r="AR628" s="22" t="str">
        <f aca="false">AP628&amp;" Potencial / "&amp;AQ628&amp;" Share"</f>
        <v>Bajo Potencial / Alto Share</v>
      </c>
      <c r="AS628" s="22" t="str">
        <f aca="false">IF(Q628="Sí",IF(AO628&gt;=Resumen!$B$29,"Alto","Bajo"),"")</f>
        <v>Alto</v>
      </c>
      <c r="AT628" s="22" t="str">
        <f aca="false">IF(AS628&lt;&gt;"",AP628&amp;" Potencial / "&amp;AS628&amp;" Share","")</f>
        <v>Bajo Potencial / Alto Share</v>
      </c>
      <c r="AU628" s="22" t="str">
        <f aca="false">IF(AH628="","Sin dato",IF(AH628-AO628&gt;Resumen!$B$6,"Sobre-exhibido",IF(AO628-AH628&gt;Resumen!$B$6,"Sub-exhibido","En línea")))</f>
        <v>En línea</v>
      </c>
      <c r="AV628" s="22" t="n">
        <f aca="false">IF(AT628="","",IF(AT628="Alto Potencial / Bajo Share",1,IF(AT628="Alto Potencial / Alto Share",2,IF(AT628="Bajo Potencial / Alto Share",3,4))))</f>
        <v>3</v>
      </c>
      <c r="AW628" s="22" t="str">
        <f aca="false">IF(Q628="No","Sin competencia directa",IF(AV628=1,"1 - Foco Conquista (Alto Pot / Bajo Share)",IF(AV628=2,"2 - Foco Defensa (Alto Pot / Alto Share)",IF(AV628=3,"3 - Monitoreo (Bajo Pot / Alto Share)","4 - Baja Prioridad (Bajo Pot / Bajo Share)"))))</f>
        <v>3 - Monitoreo (Bajo Pot / Alto Share)</v>
      </c>
      <c r="AX628" s="12" t="str">
        <f aca="false">IF(OR(IFERROR(AND(W628&lt;&gt;"",Y628&lt;&gt;"",Y628-W628&gt;Resumen!$B$8),FALSE()),IFERROR(AND(X628&lt;&gt;"",Y628&lt;&gt;"",Y628-X628&gt;Resumen!$B$8),FALSE())),MAX(IF(IFERROR(AND(W628&lt;&gt;"",Y628&lt;&gt;"",Y628-W628&gt;Resumen!$B$8),FALSE()),Y628-W628,0),IF(IFERROR(AND(X628&lt;&gt;"",Y628&lt;&gt;"",Y628-X628&gt;Resumen!$B$8),FALSE()),Y628-X628,0)),"")</f>
        <v/>
      </c>
      <c r="AY628" s="22" t="str">
        <f aca="false">IF(OR(IFERROR(AND(W628&lt;&gt;"",Y628&lt;&gt;"",Y628-W628&gt;Resumen!$B$8),FALSE()),IFERROR(AND(X628&lt;&gt;"",Y628&lt;&gt;"",Y628-X628&gt;Resumen!$B$8),FALSE())),TRIM("Lays tiene mayor markup que "&amp;IF(IFERROR(AND(W628&lt;&gt;"",Y628&lt;&gt;"",Y628-W628&gt;Resumen!$B$8),FALSE()),"Quento ","")&amp;IF(IFERROR(AND(X628&lt;&gt;"",Y628&lt;&gt;"",Y628-X628&gt;Resumen!$B$8),FALSE()),"Julicroc ","")&amp;"en este PDV"),"")</f>
        <v/>
      </c>
      <c r="AZ628" s="22" t="str">
        <f aca="false">IF(COUNTIF('Plan Pehuamar - Lista'!$A$2:$A$167,A628)&gt;0,"Sí","No")</f>
        <v>No</v>
      </c>
      <c r="BA628" s="22" t="str">
        <f aca="false">IF(COUNTIF('Plan Combo 9+1'!$A$2:$A$226,A628)&gt;0,"Sí","No")</f>
        <v>No</v>
      </c>
      <c r="BB628" s="22" t="str">
        <f aca="false">IF(AH628="","No",IF(BA628="Sí",IF((AO628-AH628)&gt;Resumen!$B$6,"Sí","No"),IF((AO628-AH628)&gt;=Resumen!$B$132,"Sí","No")))</f>
        <v>No</v>
      </c>
      <c r="BC628" s="22" t="str">
        <f aca="false">IF(AND(N628="Sí",AL628="Sí",AI628=0),"Sí","No")</f>
        <v>No</v>
      </c>
      <c r="BD628" s="22" t="str">
        <f aca="false">IF(COUNTIF('Plan 9+1 (con Pehuamar)'!$A$2:$A$227,A628)&gt;0,"Sí","No")</f>
        <v>No</v>
      </c>
    </row>
    <row r="629" customFormat="false" ht="15" hidden="false" customHeight="true" outlineLevel="0" collapsed="false">
      <c r="A629" s="6" t="n">
        <v>403229</v>
      </c>
      <c r="B629" s="6" t="n">
        <v>4</v>
      </c>
      <c r="C629" s="6" t="n">
        <v>401</v>
      </c>
      <c r="D629" s="6" t="s">
        <v>194</v>
      </c>
      <c r="E629" s="6" t="s">
        <v>832</v>
      </c>
      <c r="F629" s="6" t="s">
        <v>201</v>
      </c>
      <c r="G629" s="6" t="s">
        <v>129</v>
      </c>
      <c r="H629" s="6" t="s">
        <v>197</v>
      </c>
      <c r="I629" s="27" t="n">
        <v>0</v>
      </c>
      <c r="J629" s="27" t="n">
        <v>0</v>
      </c>
      <c r="K629" s="27" t="n">
        <v>0.2</v>
      </c>
      <c r="L629" s="28" t="n">
        <f aca="false">I629+J629</f>
        <v>0</v>
      </c>
      <c r="M629" s="28" t="n">
        <f aca="false">L629+K629</f>
        <v>0.2</v>
      </c>
      <c r="N629" s="22" t="str">
        <f aca="false">IF(I629&gt;0,"Sí","No")</f>
        <v>No</v>
      </c>
      <c r="O629" s="22" t="str">
        <f aca="false">IF(J629&gt;0,"Sí","No")</f>
        <v>No</v>
      </c>
      <c r="P629" s="22" t="str">
        <f aca="false">IF(K629&gt;0,"Sí","No")</f>
        <v>Sí</v>
      </c>
      <c r="Q629" s="22" t="str">
        <f aca="false">IF(OR(I629&gt;0,J629&gt;0),"Sí","No")</f>
        <v>No</v>
      </c>
      <c r="R629" s="27"/>
      <c r="S629" s="27"/>
      <c r="T629" s="27"/>
      <c r="U629" s="27"/>
      <c r="V629" s="27"/>
      <c r="W629" s="12" t="str">
        <f aca="false">IF(AND(I629&gt;0,R629&gt;0),(S629-R629)/R629,"")</f>
        <v/>
      </c>
      <c r="X629" s="12" t="str">
        <f aca="false">IF(AND(J629&gt;0,T629&gt;0),(U629-T629)/T629,"")</f>
        <v/>
      </c>
      <c r="Y629" s="12" t="str">
        <f aca="false">IF(AND(K629&gt;0,V629&gt;0),(V629-Resumen!$B$7)/Resumen!$B$7,"")</f>
        <v/>
      </c>
      <c r="Z629" s="28" t="str">
        <f aca="false">IF(AND(K629&gt;0,I629&gt;0,V629&gt;0,S629&gt;0),V629-S629,"")</f>
        <v/>
      </c>
      <c r="AA629" s="12" t="str">
        <f aca="false">IF(Z629&lt;&gt;"",Z629/S629,"")</f>
        <v/>
      </c>
      <c r="AB629" s="28" t="str">
        <f aca="false">IF(AND(K629&gt;0,J629&gt;0,V629&gt;0,U629&gt;0),V629-U629,"")</f>
        <v/>
      </c>
      <c r="AC629" s="12" t="str">
        <f aca="false">IF(AB629&lt;&gt;"",AB629/U629,"")</f>
        <v/>
      </c>
      <c r="AD629" s="27" t="n">
        <v>0</v>
      </c>
      <c r="AE629" s="27" t="n">
        <v>0</v>
      </c>
      <c r="AF629" s="27" t="n">
        <v>0</v>
      </c>
      <c r="AG629" s="28" t="n">
        <f aca="false">AD629+AE629+AF629</f>
        <v>0</v>
      </c>
      <c r="AH629" s="12" t="str">
        <f aca="false">IF(AG629&gt;0,AD629/AG629,"")</f>
        <v/>
      </c>
      <c r="AI629" s="27" t="n">
        <v>0</v>
      </c>
      <c r="AJ629" s="27" t="n">
        <v>0</v>
      </c>
      <c r="AK629" s="27" t="n">
        <v>0</v>
      </c>
      <c r="AL629" s="22" t="str">
        <f aca="false">IF(OR(AJ629&gt;0,AK629&gt;0),"Sí","No")</f>
        <v>No</v>
      </c>
      <c r="AM629" s="6"/>
      <c r="AN629" s="6"/>
      <c r="AO629" s="12" t="n">
        <f aca="false">IF(M629&gt;0,K629/M629,"")</f>
        <v>1</v>
      </c>
      <c r="AP629" s="22" t="str">
        <f aca="false">IF(M629&gt;=Resumen!$B$5,"Alto","Bajo")</f>
        <v>Bajo</v>
      </c>
      <c r="AQ629" s="22" t="str">
        <f aca="false">IF(AO629&gt;=Resumen!$B$28,"Alto","Bajo")</f>
        <v>Alto</v>
      </c>
      <c r="AR629" s="22" t="str">
        <f aca="false">AP629&amp;" Potencial / "&amp;AQ629&amp;" Share"</f>
        <v>Bajo Potencial / Alto Share</v>
      </c>
      <c r="AS629" s="22" t="str">
        <f aca="false">IF(Q629="Sí",IF(AO629&gt;=Resumen!$B$29,"Alto","Bajo"),"")</f>
        <v/>
      </c>
      <c r="AT629" s="22" t="str">
        <f aca="false">IF(AS629&lt;&gt;"",AP629&amp;" Potencial / "&amp;AS629&amp;" Share","")</f>
        <v/>
      </c>
      <c r="AU629" s="22" t="str">
        <f aca="false">IF(AH629="","Sin dato",IF(AH629-AO629&gt;Resumen!$B$6,"Sobre-exhibido",IF(AO629-AH629&gt;Resumen!$B$6,"Sub-exhibido","En línea")))</f>
        <v>Sin dato</v>
      </c>
      <c r="AV629" s="22" t="str">
        <f aca="false">IF(AT629="","",IF(AT629="Alto Potencial / Bajo Share",1,IF(AT629="Alto Potencial / Alto Share",2,IF(AT629="Bajo Potencial / Alto Share",3,4))))</f>
        <v/>
      </c>
      <c r="AW629" s="22" t="str">
        <f aca="false">IF(Q629="No","Sin competencia directa",IF(AV629=1,"1 - Foco Conquista (Alto Pot / Bajo Share)",IF(AV629=2,"2 - Foco Defensa (Alto Pot / Alto Share)",IF(AV629=3,"3 - Monitoreo (Bajo Pot / Alto Share)","4 - Baja Prioridad (Bajo Pot / Bajo Share)"))))</f>
        <v>Sin competencia directa</v>
      </c>
      <c r="AX629" s="12" t="str">
        <f aca="false">IF(OR(IFERROR(AND(W629&lt;&gt;"",Y629&lt;&gt;"",Y629-W629&gt;Resumen!$B$8),FALSE()),IFERROR(AND(X629&lt;&gt;"",Y629&lt;&gt;"",Y629-X629&gt;Resumen!$B$8),FALSE())),MAX(IF(IFERROR(AND(W629&lt;&gt;"",Y629&lt;&gt;"",Y629-W629&gt;Resumen!$B$8),FALSE()),Y629-W629,0),IF(IFERROR(AND(X629&lt;&gt;"",Y629&lt;&gt;"",Y629-X629&gt;Resumen!$B$8),FALSE()),Y629-X629,0)),"")</f>
        <v/>
      </c>
      <c r="AY629" s="22" t="str">
        <f aca="false">IF(OR(IFERROR(AND(W629&lt;&gt;"",Y629&lt;&gt;"",Y629-W629&gt;Resumen!$B$8),FALSE()),IFERROR(AND(X629&lt;&gt;"",Y629&lt;&gt;"",Y629-X629&gt;Resumen!$B$8),FALSE())),TRIM("Lays tiene mayor markup que "&amp;IF(IFERROR(AND(W629&lt;&gt;"",Y629&lt;&gt;"",Y629-W629&gt;Resumen!$B$8),FALSE()),"Quento ","")&amp;IF(IFERROR(AND(X629&lt;&gt;"",Y629&lt;&gt;"",Y629-X629&gt;Resumen!$B$8),FALSE()),"Julicroc ","")&amp;"en este PDV"),"")</f>
        <v/>
      </c>
      <c r="AZ629" s="22" t="str">
        <f aca="false">IF(COUNTIF('Plan Pehuamar - Lista'!$A$2:$A$167,A629)&gt;0,"Sí","No")</f>
        <v>No</v>
      </c>
      <c r="BA629" s="22" t="str">
        <f aca="false">IF(COUNTIF('Plan Combo 9+1'!$A$2:$A$226,A629)&gt;0,"Sí","No")</f>
        <v>No</v>
      </c>
      <c r="BB629" s="22" t="str">
        <f aca="false">IF(AH629="","No",IF(BA629="Sí",IF((AO629-AH629)&gt;Resumen!$B$6,"Sí","No"),IF((AO629-AH629)&gt;=Resumen!$B$132,"Sí","No")))</f>
        <v>No</v>
      </c>
      <c r="BC629" s="22" t="str">
        <f aca="false">IF(AND(N629="Sí",AL629="Sí",AI629=0),"Sí","No")</f>
        <v>No</v>
      </c>
      <c r="BD629" s="22" t="str">
        <f aca="false">IF(COUNTIF('Plan 9+1 (con Pehuamar)'!$A$2:$A$227,A629)&gt;0,"Sí","No")</f>
        <v>No</v>
      </c>
    </row>
    <row r="630" customFormat="false" ht="15" hidden="false" customHeight="true" outlineLevel="0" collapsed="false">
      <c r="A630" s="6" t="n">
        <v>403342</v>
      </c>
      <c r="B630" s="6" t="n">
        <v>4</v>
      </c>
      <c r="C630" s="6" t="n">
        <v>401</v>
      </c>
      <c r="D630" s="6" t="s">
        <v>194</v>
      </c>
      <c r="E630" s="6" t="s">
        <v>833</v>
      </c>
      <c r="F630" s="6" t="s">
        <v>196</v>
      </c>
      <c r="G630" s="6" t="s">
        <v>129</v>
      </c>
      <c r="H630" s="6" t="s">
        <v>197</v>
      </c>
      <c r="I630" s="27" t="n">
        <v>0</v>
      </c>
      <c r="J630" s="27" t="n">
        <v>0</v>
      </c>
      <c r="K630" s="27" t="n">
        <v>0.4</v>
      </c>
      <c r="L630" s="28" t="n">
        <f aca="false">I630+J630</f>
        <v>0</v>
      </c>
      <c r="M630" s="28" t="n">
        <f aca="false">L630+K630</f>
        <v>0.4</v>
      </c>
      <c r="N630" s="22" t="str">
        <f aca="false">IF(I630&gt;0,"Sí","No")</f>
        <v>No</v>
      </c>
      <c r="O630" s="22" t="str">
        <f aca="false">IF(J630&gt;0,"Sí","No")</f>
        <v>No</v>
      </c>
      <c r="P630" s="22" t="str">
        <f aca="false">IF(K630&gt;0,"Sí","No")</f>
        <v>Sí</v>
      </c>
      <c r="Q630" s="22" t="str">
        <f aca="false">IF(OR(I630&gt;0,J630&gt;0),"Sí","No")</f>
        <v>No</v>
      </c>
      <c r="R630" s="27"/>
      <c r="S630" s="27"/>
      <c r="T630" s="27"/>
      <c r="U630" s="27"/>
      <c r="V630" s="27"/>
      <c r="W630" s="12" t="str">
        <f aca="false">IF(AND(I630&gt;0,R630&gt;0),(S630-R630)/R630,"")</f>
        <v/>
      </c>
      <c r="X630" s="12" t="str">
        <f aca="false">IF(AND(J630&gt;0,T630&gt;0),(U630-T630)/T630,"")</f>
        <v/>
      </c>
      <c r="Y630" s="12" t="str">
        <f aca="false">IF(AND(K630&gt;0,V630&gt;0),(V630-Resumen!$B$7)/Resumen!$B$7,"")</f>
        <v/>
      </c>
      <c r="Z630" s="28" t="str">
        <f aca="false">IF(AND(K630&gt;0,I630&gt;0,V630&gt;0,S630&gt;0),V630-S630,"")</f>
        <v/>
      </c>
      <c r="AA630" s="12" t="str">
        <f aca="false">IF(Z630&lt;&gt;"",Z630/S630,"")</f>
        <v/>
      </c>
      <c r="AB630" s="28" t="str">
        <f aca="false">IF(AND(K630&gt;0,J630&gt;0,V630&gt;0,U630&gt;0),V630-U630,"")</f>
        <v/>
      </c>
      <c r="AC630" s="12" t="str">
        <f aca="false">IF(AB630&lt;&gt;"",AB630/U630,"")</f>
        <v/>
      </c>
      <c r="AD630" s="27" t="n">
        <v>0</v>
      </c>
      <c r="AE630" s="27" t="n">
        <v>0</v>
      </c>
      <c r="AF630" s="27" t="n">
        <v>0</v>
      </c>
      <c r="AG630" s="28" t="n">
        <f aca="false">AD630+AE630+AF630</f>
        <v>0</v>
      </c>
      <c r="AH630" s="12" t="str">
        <f aca="false">IF(AG630&gt;0,AD630/AG630,"")</f>
        <v/>
      </c>
      <c r="AI630" s="27" t="n">
        <v>0</v>
      </c>
      <c r="AJ630" s="27" t="n">
        <v>0</v>
      </c>
      <c r="AK630" s="27" t="n">
        <v>0</v>
      </c>
      <c r="AL630" s="22" t="str">
        <f aca="false">IF(OR(AJ630&gt;0,AK630&gt;0),"Sí","No")</f>
        <v>No</v>
      </c>
      <c r="AM630" s="6"/>
      <c r="AN630" s="6"/>
      <c r="AO630" s="12" t="n">
        <f aca="false">IF(M630&gt;0,K630/M630,"")</f>
        <v>1</v>
      </c>
      <c r="AP630" s="22" t="str">
        <f aca="false">IF(M630&gt;=Resumen!$B$5,"Alto","Bajo")</f>
        <v>Bajo</v>
      </c>
      <c r="AQ630" s="22" t="str">
        <f aca="false">IF(AO630&gt;=Resumen!$B$28,"Alto","Bajo")</f>
        <v>Alto</v>
      </c>
      <c r="AR630" s="22" t="str">
        <f aca="false">AP630&amp;" Potencial / "&amp;AQ630&amp;" Share"</f>
        <v>Bajo Potencial / Alto Share</v>
      </c>
      <c r="AS630" s="22" t="str">
        <f aca="false">IF(Q630="Sí",IF(AO630&gt;=Resumen!$B$29,"Alto","Bajo"),"")</f>
        <v/>
      </c>
      <c r="AT630" s="22" t="str">
        <f aca="false">IF(AS630&lt;&gt;"",AP630&amp;" Potencial / "&amp;AS630&amp;" Share","")</f>
        <v/>
      </c>
      <c r="AU630" s="22" t="str">
        <f aca="false">IF(AH630="","Sin dato",IF(AH630-AO630&gt;Resumen!$B$6,"Sobre-exhibido",IF(AO630-AH630&gt;Resumen!$B$6,"Sub-exhibido","En línea")))</f>
        <v>Sin dato</v>
      </c>
      <c r="AV630" s="22" t="str">
        <f aca="false">IF(AT630="","",IF(AT630="Alto Potencial / Bajo Share",1,IF(AT630="Alto Potencial / Alto Share",2,IF(AT630="Bajo Potencial / Alto Share",3,4))))</f>
        <v/>
      </c>
      <c r="AW630" s="22" t="str">
        <f aca="false">IF(Q630="No","Sin competencia directa",IF(AV630=1,"1 - Foco Conquista (Alto Pot / Bajo Share)",IF(AV630=2,"2 - Foco Defensa (Alto Pot / Alto Share)",IF(AV630=3,"3 - Monitoreo (Bajo Pot / Alto Share)","4 - Baja Prioridad (Bajo Pot / Bajo Share)"))))</f>
        <v>Sin competencia directa</v>
      </c>
      <c r="AX630" s="12" t="str">
        <f aca="false">IF(OR(IFERROR(AND(W630&lt;&gt;"",Y630&lt;&gt;"",Y630-W630&gt;Resumen!$B$8),FALSE()),IFERROR(AND(X630&lt;&gt;"",Y630&lt;&gt;"",Y630-X630&gt;Resumen!$B$8),FALSE())),MAX(IF(IFERROR(AND(W630&lt;&gt;"",Y630&lt;&gt;"",Y630-W630&gt;Resumen!$B$8),FALSE()),Y630-W630,0),IF(IFERROR(AND(X630&lt;&gt;"",Y630&lt;&gt;"",Y630-X630&gt;Resumen!$B$8),FALSE()),Y630-X630,0)),"")</f>
        <v/>
      </c>
      <c r="AY630" s="22" t="str">
        <f aca="false">IF(OR(IFERROR(AND(W630&lt;&gt;"",Y630&lt;&gt;"",Y630-W630&gt;Resumen!$B$8),FALSE()),IFERROR(AND(X630&lt;&gt;"",Y630&lt;&gt;"",Y630-X630&gt;Resumen!$B$8),FALSE())),TRIM("Lays tiene mayor markup que "&amp;IF(IFERROR(AND(W630&lt;&gt;"",Y630&lt;&gt;"",Y630-W630&gt;Resumen!$B$8),FALSE()),"Quento ","")&amp;IF(IFERROR(AND(X630&lt;&gt;"",Y630&lt;&gt;"",Y630-X630&gt;Resumen!$B$8),FALSE()),"Julicroc ","")&amp;"en este PDV"),"")</f>
        <v/>
      </c>
      <c r="AZ630" s="22" t="str">
        <f aca="false">IF(COUNTIF('Plan Pehuamar - Lista'!$A$2:$A$167,A630)&gt;0,"Sí","No")</f>
        <v>No</v>
      </c>
      <c r="BA630" s="22" t="str">
        <f aca="false">IF(COUNTIF('Plan Combo 9+1'!$A$2:$A$226,A630)&gt;0,"Sí","No")</f>
        <v>No</v>
      </c>
      <c r="BB630" s="22" t="str">
        <f aca="false">IF(AH630="","No",IF(BA630="Sí",IF((AO630-AH630)&gt;Resumen!$B$6,"Sí","No"),IF((AO630-AH630)&gt;=Resumen!$B$132,"Sí","No")))</f>
        <v>No</v>
      </c>
      <c r="BC630" s="22" t="str">
        <f aca="false">IF(AND(N630="Sí",AL630="Sí",AI630=0),"Sí","No")</f>
        <v>No</v>
      </c>
      <c r="BD630" s="22" t="str">
        <f aca="false">IF(COUNTIF('Plan 9+1 (con Pehuamar)'!$A$2:$A$227,A630)&gt;0,"Sí","No")</f>
        <v>No</v>
      </c>
    </row>
    <row r="631" customFormat="false" ht="15" hidden="false" customHeight="true" outlineLevel="0" collapsed="false">
      <c r="A631" s="6" t="n">
        <v>403405</v>
      </c>
      <c r="B631" s="6" t="n">
        <v>4</v>
      </c>
      <c r="C631" s="6" t="n">
        <v>401</v>
      </c>
      <c r="D631" s="6" t="s">
        <v>194</v>
      </c>
      <c r="E631" s="6" t="s">
        <v>834</v>
      </c>
      <c r="F631" s="6" t="s">
        <v>201</v>
      </c>
      <c r="G631" s="6" t="s">
        <v>129</v>
      </c>
      <c r="H631" s="6" t="s">
        <v>197</v>
      </c>
      <c r="I631" s="27" t="n">
        <v>0</v>
      </c>
      <c r="J631" s="27" t="n">
        <v>0</v>
      </c>
      <c r="K631" s="27" t="n">
        <v>0.5</v>
      </c>
      <c r="L631" s="28" t="n">
        <f aca="false">I631+J631</f>
        <v>0</v>
      </c>
      <c r="M631" s="28" t="n">
        <f aca="false">L631+K631</f>
        <v>0.5</v>
      </c>
      <c r="N631" s="22" t="str">
        <f aca="false">IF(I631&gt;0,"Sí","No")</f>
        <v>No</v>
      </c>
      <c r="O631" s="22" t="str">
        <f aca="false">IF(J631&gt;0,"Sí","No")</f>
        <v>No</v>
      </c>
      <c r="P631" s="22" t="str">
        <f aca="false">IF(K631&gt;0,"Sí","No")</f>
        <v>Sí</v>
      </c>
      <c r="Q631" s="22" t="str">
        <f aca="false">IF(OR(I631&gt;0,J631&gt;0),"Sí","No")</f>
        <v>No</v>
      </c>
      <c r="R631" s="27"/>
      <c r="S631" s="27"/>
      <c r="T631" s="27"/>
      <c r="U631" s="27"/>
      <c r="V631" s="27"/>
      <c r="W631" s="12" t="str">
        <f aca="false">IF(AND(I631&gt;0,R631&gt;0),(S631-R631)/R631,"")</f>
        <v/>
      </c>
      <c r="X631" s="12" t="str">
        <f aca="false">IF(AND(J631&gt;0,T631&gt;0),(U631-T631)/T631,"")</f>
        <v/>
      </c>
      <c r="Y631" s="12" t="str">
        <f aca="false">IF(AND(K631&gt;0,V631&gt;0),(V631-Resumen!$B$7)/Resumen!$B$7,"")</f>
        <v/>
      </c>
      <c r="Z631" s="28" t="str">
        <f aca="false">IF(AND(K631&gt;0,I631&gt;0,V631&gt;0,S631&gt;0),V631-S631,"")</f>
        <v/>
      </c>
      <c r="AA631" s="12" t="str">
        <f aca="false">IF(Z631&lt;&gt;"",Z631/S631,"")</f>
        <v/>
      </c>
      <c r="AB631" s="28" t="str">
        <f aca="false">IF(AND(K631&gt;0,J631&gt;0,V631&gt;0,U631&gt;0),V631-U631,"")</f>
        <v/>
      </c>
      <c r="AC631" s="12" t="str">
        <f aca="false">IF(AB631&lt;&gt;"",AB631/U631,"")</f>
        <v/>
      </c>
      <c r="AD631" s="27" t="n">
        <v>0</v>
      </c>
      <c r="AE631" s="27" t="n">
        <v>0</v>
      </c>
      <c r="AF631" s="27" t="n">
        <v>0</v>
      </c>
      <c r="AG631" s="28" t="n">
        <f aca="false">AD631+AE631+AF631</f>
        <v>0</v>
      </c>
      <c r="AH631" s="12" t="str">
        <f aca="false">IF(AG631&gt;0,AD631/AG631,"")</f>
        <v/>
      </c>
      <c r="AI631" s="27" t="n">
        <v>0</v>
      </c>
      <c r="AJ631" s="27" t="n">
        <v>0</v>
      </c>
      <c r="AK631" s="27" t="n">
        <v>0</v>
      </c>
      <c r="AL631" s="22" t="str">
        <f aca="false">IF(OR(AJ631&gt;0,AK631&gt;0),"Sí","No")</f>
        <v>No</v>
      </c>
      <c r="AM631" s="6"/>
      <c r="AN631" s="6"/>
      <c r="AO631" s="12" t="n">
        <f aca="false">IF(M631&gt;0,K631/M631,"")</f>
        <v>1</v>
      </c>
      <c r="AP631" s="22" t="str">
        <f aca="false">IF(M631&gt;=Resumen!$B$5,"Alto","Bajo")</f>
        <v>Bajo</v>
      </c>
      <c r="AQ631" s="22" t="str">
        <f aca="false">IF(AO631&gt;=Resumen!$B$28,"Alto","Bajo")</f>
        <v>Alto</v>
      </c>
      <c r="AR631" s="22" t="str">
        <f aca="false">AP631&amp;" Potencial / "&amp;AQ631&amp;" Share"</f>
        <v>Bajo Potencial / Alto Share</v>
      </c>
      <c r="AS631" s="22" t="str">
        <f aca="false">IF(Q631="Sí",IF(AO631&gt;=Resumen!$B$29,"Alto","Bajo"),"")</f>
        <v/>
      </c>
      <c r="AT631" s="22" t="str">
        <f aca="false">IF(AS631&lt;&gt;"",AP631&amp;" Potencial / "&amp;AS631&amp;" Share","")</f>
        <v/>
      </c>
      <c r="AU631" s="22" t="str">
        <f aca="false">IF(AH631="","Sin dato",IF(AH631-AO631&gt;Resumen!$B$6,"Sobre-exhibido",IF(AO631-AH631&gt;Resumen!$B$6,"Sub-exhibido","En línea")))</f>
        <v>Sin dato</v>
      </c>
      <c r="AV631" s="22" t="str">
        <f aca="false">IF(AT631="","",IF(AT631="Alto Potencial / Bajo Share",1,IF(AT631="Alto Potencial / Alto Share",2,IF(AT631="Bajo Potencial / Alto Share",3,4))))</f>
        <v/>
      </c>
      <c r="AW631" s="22" t="str">
        <f aca="false">IF(Q631="No","Sin competencia directa",IF(AV631=1,"1 - Foco Conquista (Alto Pot / Bajo Share)",IF(AV631=2,"2 - Foco Defensa (Alto Pot / Alto Share)",IF(AV631=3,"3 - Monitoreo (Bajo Pot / Alto Share)","4 - Baja Prioridad (Bajo Pot / Bajo Share)"))))</f>
        <v>Sin competencia directa</v>
      </c>
      <c r="AX631" s="12" t="str">
        <f aca="false">IF(OR(IFERROR(AND(W631&lt;&gt;"",Y631&lt;&gt;"",Y631-W631&gt;Resumen!$B$8),FALSE()),IFERROR(AND(X631&lt;&gt;"",Y631&lt;&gt;"",Y631-X631&gt;Resumen!$B$8),FALSE())),MAX(IF(IFERROR(AND(W631&lt;&gt;"",Y631&lt;&gt;"",Y631-W631&gt;Resumen!$B$8),FALSE()),Y631-W631,0),IF(IFERROR(AND(X631&lt;&gt;"",Y631&lt;&gt;"",Y631-X631&gt;Resumen!$B$8),FALSE()),Y631-X631,0)),"")</f>
        <v/>
      </c>
      <c r="AY631" s="22" t="str">
        <f aca="false">IF(OR(IFERROR(AND(W631&lt;&gt;"",Y631&lt;&gt;"",Y631-W631&gt;Resumen!$B$8),FALSE()),IFERROR(AND(X631&lt;&gt;"",Y631&lt;&gt;"",Y631-X631&gt;Resumen!$B$8),FALSE())),TRIM("Lays tiene mayor markup que "&amp;IF(IFERROR(AND(W631&lt;&gt;"",Y631&lt;&gt;"",Y631-W631&gt;Resumen!$B$8),FALSE()),"Quento ","")&amp;IF(IFERROR(AND(X631&lt;&gt;"",Y631&lt;&gt;"",Y631-X631&gt;Resumen!$B$8),FALSE()),"Julicroc ","")&amp;"en este PDV"),"")</f>
        <v/>
      </c>
      <c r="AZ631" s="22" t="str">
        <f aca="false">IF(COUNTIF('Plan Pehuamar - Lista'!$A$2:$A$167,A631)&gt;0,"Sí","No")</f>
        <v>No</v>
      </c>
      <c r="BA631" s="22" t="str">
        <f aca="false">IF(COUNTIF('Plan Combo 9+1'!$A$2:$A$226,A631)&gt;0,"Sí","No")</f>
        <v>No</v>
      </c>
      <c r="BB631" s="22" t="str">
        <f aca="false">IF(AH631="","No",IF(BA631="Sí",IF((AO631-AH631)&gt;Resumen!$B$6,"Sí","No"),IF((AO631-AH631)&gt;=Resumen!$B$132,"Sí","No")))</f>
        <v>No</v>
      </c>
      <c r="BC631" s="22" t="str">
        <f aca="false">IF(AND(N631="Sí",AL631="Sí",AI631=0),"Sí","No")</f>
        <v>No</v>
      </c>
      <c r="BD631" s="22" t="str">
        <f aca="false">IF(COUNTIF('Plan 9+1 (con Pehuamar)'!$A$2:$A$227,A631)&gt;0,"Sí","No")</f>
        <v>No</v>
      </c>
    </row>
    <row r="632" customFormat="false" ht="15" hidden="false" customHeight="true" outlineLevel="0" collapsed="false">
      <c r="A632" s="6" t="n">
        <v>403478</v>
      </c>
      <c r="B632" s="6" t="n">
        <v>4</v>
      </c>
      <c r="C632" s="6" t="n">
        <v>401</v>
      </c>
      <c r="D632" s="6" t="s">
        <v>194</v>
      </c>
      <c r="E632" s="6" t="s">
        <v>835</v>
      </c>
      <c r="F632" s="6" t="s">
        <v>201</v>
      </c>
      <c r="G632" s="6" t="s">
        <v>129</v>
      </c>
      <c r="H632" s="6" t="s">
        <v>197</v>
      </c>
      <c r="I632" s="27" t="n">
        <v>25</v>
      </c>
      <c r="J632" s="27" t="n">
        <v>0</v>
      </c>
      <c r="K632" s="27" t="n">
        <v>20</v>
      </c>
      <c r="L632" s="28" t="n">
        <f aca="false">I632+J632</f>
        <v>25</v>
      </c>
      <c r="M632" s="28" t="n">
        <f aca="false">L632+K632</f>
        <v>45</v>
      </c>
      <c r="N632" s="22" t="str">
        <f aca="false">IF(I632&gt;0,"Sí","No")</f>
        <v>Sí</v>
      </c>
      <c r="O632" s="22" t="str">
        <f aca="false">IF(J632&gt;0,"Sí","No")</f>
        <v>No</v>
      </c>
      <c r="P632" s="22" t="str">
        <f aca="false">IF(K632&gt;0,"Sí","No")</f>
        <v>Sí</v>
      </c>
      <c r="Q632" s="22" t="str">
        <f aca="false">IF(OR(I632&gt;0,J632&gt;0),"Sí","No")</f>
        <v>Sí</v>
      </c>
      <c r="R632" s="27" t="n">
        <v>1800</v>
      </c>
      <c r="S632" s="27" t="n">
        <v>2500</v>
      </c>
      <c r="T632" s="27"/>
      <c r="U632" s="27"/>
      <c r="V632" s="27" t="n">
        <v>3300</v>
      </c>
      <c r="W632" s="12" t="n">
        <f aca="false">IF(AND(I632&gt;0,R632&gt;0),(S632-R632)/R632,"")</f>
        <v>0.388888888888889</v>
      </c>
      <c r="X632" s="12" t="str">
        <f aca="false">IF(AND(J632&gt;0,T632&gt;0),(U632-T632)/T632,"")</f>
        <v/>
      </c>
      <c r="Y632" s="12" t="n">
        <f aca="false">IF(AND(K632&gt;0,V632&gt;0),(V632-Resumen!$B$7)/Resumen!$B$7,"")</f>
        <v>0.32</v>
      </c>
      <c r="Z632" s="28" t="n">
        <f aca="false">IF(AND(K632&gt;0,I632&gt;0,V632&gt;0,S632&gt;0),V632-S632,"")</f>
        <v>800</v>
      </c>
      <c r="AA632" s="12" t="n">
        <f aca="false">IF(Z632&lt;&gt;"",Z632/S632,"")</f>
        <v>0.32</v>
      </c>
      <c r="AB632" s="28" t="str">
        <f aca="false">IF(AND(K632&gt;0,J632&gt;0,V632&gt;0,U632&gt;0),V632-U632,"")</f>
        <v/>
      </c>
      <c r="AC632" s="12" t="str">
        <f aca="false">IF(AB632&lt;&gt;"",AB632/U632,"")</f>
        <v/>
      </c>
      <c r="AD632" s="27" t="n">
        <v>1</v>
      </c>
      <c r="AE632" s="27" t="n">
        <v>1</v>
      </c>
      <c r="AF632" s="27" t="n">
        <v>0</v>
      </c>
      <c r="AG632" s="28" t="n">
        <f aca="false">AD632+AE632+AF632</f>
        <v>2</v>
      </c>
      <c r="AH632" s="12" t="n">
        <f aca="false">IF(AG632&gt;0,AD632/AG632,"")</f>
        <v>0.5</v>
      </c>
      <c r="AI632" s="27" t="n">
        <v>1</v>
      </c>
      <c r="AJ632" s="27" t="n">
        <v>1</v>
      </c>
      <c r="AK632" s="27" t="n">
        <v>0</v>
      </c>
      <c r="AL632" s="22" t="str">
        <f aca="false">IF(OR(AJ632&gt;0,AK632&gt;0),"Sí","No")</f>
        <v>Sí</v>
      </c>
      <c r="AM632" s="6" t="s">
        <v>198</v>
      </c>
      <c r="AN632" s="6"/>
      <c r="AO632" s="12" t="n">
        <f aca="false">IF(M632&gt;0,K632/M632,"")</f>
        <v>0.444444444444444</v>
      </c>
      <c r="AP632" s="22" t="str">
        <f aca="false">IF(M632&gt;=Resumen!$B$5,"Alto","Bajo")</f>
        <v>Alto</v>
      </c>
      <c r="AQ632" s="22" t="str">
        <f aca="false">IF(AO632&gt;=Resumen!$B$28,"Alto","Bajo")</f>
        <v>Alto</v>
      </c>
      <c r="AR632" s="22" t="str">
        <f aca="false">AP632&amp;" Potencial / "&amp;AQ632&amp;" Share"</f>
        <v>Alto Potencial / Alto Share</v>
      </c>
      <c r="AS632" s="22" t="str">
        <f aca="false">IF(Q632="Sí",IF(AO632&gt;=Resumen!$B$29,"Alto","Bajo"),"")</f>
        <v>Bajo</v>
      </c>
      <c r="AT632" s="22" t="str">
        <f aca="false">IF(AS632&lt;&gt;"",AP632&amp;" Potencial / "&amp;AS632&amp;" Share","")</f>
        <v>Alto Potencial / Bajo Share</v>
      </c>
      <c r="AU632" s="22" t="str">
        <f aca="false">IF(AH632="","Sin dato",IF(AH632-AO632&gt;Resumen!$B$6,"Sobre-exhibido",IF(AO632-AH632&gt;Resumen!$B$6,"Sub-exhibido","En línea")))</f>
        <v>Sobre-exhibido</v>
      </c>
      <c r="AV632" s="22" t="n">
        <f aca="false">IF(AT632="","",IF(AT632="Alto Potencial / Bajo Share",1,IF(AT632="Alto Potencial / Alto Share",2,IF(AT632="Bajo Potencial / Alto Share",3,4))))</f>
        <v>1</v>
      </c>
      <c r="AW632" s="22" t="str">
        <f aca="false">IF(Q632="No","Sin competencia directa",IF(AV632=1,"1 - Foco Conquista (Alto Pot / Bajo Share)",IF(AV632=2,"2 - Foco Defensa (Alto Pot / Alto Share)",IF(AV632=3,"3 - Monitoreo (Bajo Pot / Alto Share)","4 - Baja Prioridad (Bajo Pot / Bajo Share)"))))</f>
        <v>1 - Foco Conquista (Alto Pot / Bajo Share)</v>
      </c>
      <c r="AX632" s="12" t="str">
        <f aca="false">IF(OR(IFERROR(AND(W632&lt;&gt;"",Y632&lt;&gt;"",Y632-W632&gt;Resumen!$B$8),FALSE()),IFERROR(AND(X632&lt;&gt;"",Y632&lt;&gt;"",Y632-X632&gt;Resumen!$B$8),FALSE())),MAX(IF(IFERROR(AND(W632&lt;&gt;"",Y632&lt;&gt;"",Y632-W632&gt;Resumen!$B$8),FALSE()),Y632-W632,0),IF(IFERROR(AND(X632&lt;&gt;"",Y632&lt;&gt;"",Y632-X632&gt;Resumen!$B$8),FALSE()),Y632-X632,0)),"")</f>
        <v/>
      </c>
      <c r="AY632" s="22" t="str">
        <f aca="false">IF(OR(IFERROR(AND(W632&lt;&gt;"",Y632&lt;&gt;"",Y632-W632&gt;Resumen!$B$8),FALSE()),IFERROR(AND(X632&lt;&gt;"",Y632&lt;&gt;"",Y632-X632&gt;Resumen!$B$8),FALSE())),TRIM("Lays tiene mayor markup que "&amp;IF(IFERROR(AND(W632&lt;&gt;"",Y632&lt;&gt;"",Y632-W632&gt;Resumen!$B$8),FALSE()),"Quento ","")&amp;IF(IFERROR(AND(X632&lt;&gt;"",Y632&lt;&gt;"",Y632-X632&gt;Resumen!$B$8),FALSE()),"Julicroc ","")&amp;"en este PDV"),"")</f>
        <v/>
      </c>
      <c r="AZ632" s="22" t="str">
        <f aca="false">IF(COUNTIF('Plan Pehuamar - Lista'!$A$2:$A$167,A632)&gt;0,"Sí","No")</f>
        <v>No</v>
      </c>
      <c r="BA632" s="22" t="str">
        <f aca="false">IF(COUNTIF('Plan Combo 9+1'!$A$2:$A$226,A632)&gt;0,"Sí","No")</f>
        <v>Sí</v>
      </c>
      <c r="BB632" s="22" t="str">
        <f aca="false">IF(AH632="","No",IF(BA632="Sí",IF((AO632-AH632)&gt;Resumen!$B$6,"Sí","No"),IF((AO632-AH632)&gt;=Resumen!$B$132,"Sí","No")))</f>
        <v>No</v>
      </c>
      <c r="BC632" s="22" t="str">
        <f aca="false">IF(AND(N632="Sí",AL632="Sí",AI632=0),"Sí","No")</f>
        <v>No</v>
      </c>
      <c r="BD632" s="22" t="str">
        <f aca="false">IF(COUNTIF('Plan 9+1 (con Pehuamar)'!$A$2:$A$227,A632)&gt;0,"Sí","No")</f>
        <v>Sí</v>
      </c>
    </row>
    <row r="633" customFormat="false" ht="15" hidden="false" customHeight="true" outlineLevel="0" collapsed="false">
      <c r="A633" s="6" t="n">
        <v>403743</v>
      </c>
      <c r="B633" s="6" t="n">
        <v>4</v>
      </c>
      <c r="C633" s="6" t="n">
        <v>401</v>
      </c>
      <c r="D633" s="6" t="s">
        <v>194</v>
      </c>
      <c r="E633" s="6" t="s">
        <v>836</v>
      </c>
      <c r="F633" s="6" t="s">
        <v>466</v>
      </c>
      <c r="G633" s="6" t="s">
        <v>129</v>
      </c>
      <c r="H633" s="6" t="s">
        <v>197</v>
      </c>
      <c r="I633" s="27" t="n">
        <v>0</v>
      </c>
      <c r="J633" s="27" t="n">
        <v>0</v>
      </c>
      <c r="K633" s="27" t="n">
        <v>0.1</v>
      </c>
      <c r="L633" s="28" t="n">
        <f aca="false">I633+J633</f>
        <v>0</v>
      </c>
      <c r="M633" s="28" t="n">
        <f aca="false">L633+K633</f>
        <v>0.1</v>
      </c>
      <c r="N633" s="22" t="str">
        <f aca="false">IF(I633&gt;0,"Sí","No")</f>
        <v>No</v>
      </c>
      <c r="O633" s="22" t="str">
        <f aca="false">IF(J633&gt;0,"Sí","No")</f>
        <v>No</v>
      </c>
      <c r="P633" s="22" t="str">
        <f aca="false">IF(K633&gt;0,"Sí","No")</f>
        <v>Sí</v>
      </c>
      <c r="Q633" s="22" t="str">
        <f aca="false">IF(OR(I633&gt;0,J633&gt;0),"Sí","No")</f>
        <v>No</v>
      </c>
      <c r="R633" s="27"/>
      <c r="S633" s="27"/>
      <c r="T633" s="27"/>
      <c r="U633" s="27"/>
      <c r="V633" s="27"/>
      <c r="W633" s="12" t="str">
        <f aca="false">IF(AND(I633&gt;0,R633&gt;0),(S633-R633)/R633,"")</f>
        <v/>
      </c>
      <c r="X633" s="12" t="str">
        <f aca="false">IF(AND(J633&gt;0,T633&gt;0),(U633-T633)/T633,"")</f>
        <v/>
      </c>
      <c r="Y633" s="12" t="str">
        <f aca="false">IF(AND(K633&gt;0,V633&gt;0),(V633-Resumen!$B$7)/Resumen!$B$7,"")</f>
        <v/>
      </c>
      <c r="Z633" s="28" t="str">
        <f aca="false">IF(AND(K633&gt;0,I633&gt;0,V633&gt;0,S633&gt;0),V633-S633,"")</f>
        <v/>
      </c>
      <c r="AA633" s="12" t="str">
        <f aca="false">IF(Z633&lt;&gt;"",Z633/S633,"")</f>
        <v/>
      </c>
      <c r="AB633" s="28" t="str">
        <f aca="false">IF(AND(K633&gt;0,J633&gt;0,V633&gt;0,U633&gt;0),V633-U633,"")</f>
        <v/>
      </c>
      <c r="AC633" s="12" t="str">
        <f aca="false">IF(AB633&lt;&gt;"",AB633/U633,"")</f>
        <v/>
      </c>
      <c r="AD633" s="27" t="n">
        <v>0</v>
      </c>
      <c r="AE633" s="27" t="n">
        <v>0</v>
      </c>
      <c r="AF633" s="27" t="n">
        <v>0</v>
      </c>
      <c r="AG633" s="28" t="n">
        <f aca="false">AD633+AE633+AF633</f>
        <v>0</v>
      </c>
      <c r="AH633" s="12" t="str">
        <f aca="false">IF(AG633&gt;0,AD633/AG633,"")</f>
        <v/>
      </c>
      <c r="AI633" s="27" t="n">
        <v>0</v>
      </c>
      <c r="AJ633" s="27" t="n">
        <v>0</v>
      </c>
      <c r="AK633" s="27" t="n">
        <v>0</v>
      </c>
      <c r="AL633" s="22" t="str">
        <f aca="false">IF(OR(AJ633&gt;0,AK633&gt;0),"Sí","No")</f>
        <v>No</v>
      </c>
      <c r="AM633" s="6"/>
      <c r="AN633" s="6"/>
      <c r="AO633" s="12" t="n">
        <f aca="false">IF(M633&gt;0,K633/M633,"")</f>
        <v>1</v>
      </c>
      <c r="AP633" s="22" t="str">
        <f aca="false">IF(M633&gt;=Resumen!$B$5,"Alto","Bajo")</f>
        <v>Bajo</v>
      </c>
      <c r="AQ633" s="22" t="str">
        <f aca="false">IF(AO633&gt;=Resumen!$B$28,"Alto","Bajo")</f>
        <v>Alto</v>
      </c>
      <c r="AR633" s="22" t="str">
        <f aca="false">AP633&amp;" Potencial / "&amp;AQ633&amp;" Share"</f>
        <v>Bajo Potencial / Alto Share</v>
      </c>
      <c r="AS633" s="22" t="str">
        <f aca="false">IF(Q633="Sí",IF(AO633&gt;=Resumen!$B$29,"Alto","Bajo"),"")</f>
        <v/>
      </c>
      <c r="AT633" s="22" t="str">
        <f aca="false">IF(AS633&lt;&gt;"",AP633&amp;" Potencial / "&amp;AS633&amp;" Share","")</f>
        <v/>
      </c>
      <c r="AU633" s="22" t="str">
        <f aca="false">IF(AH633="","Sin dato",IF(AH633-AO633&gt;Resumen!$B$6,"Sobre-exhibido",IF(AO633-AH633&gt;Resumen!$B$6,"Sub-exhibido","En línea")))</f>
        <v>Sin dato</v>
      </c>
      <c r="AV633" s="22" t="str">
        <f aca="false">IF(AT633="","",IF(AT633="Alto Potencial / Bajo Share",1,IF(AT633="Alto Potencial / Alto Share",2,IF(AT633="Bajo Potencial / Alto Share",3,4))))</f>
        <v/>
      </c>
      <c r="AW633" s="22" t="str">
        <f aca="false">IF(Q633="No","Sin competencia directa",IF(AV633=1,"1 - Foco Conquista (Alto Pot / Bajo Share)",IF(AV633=2,"2 - Foco Defensa (Alto Pot / Alto Share)",IF(AV633=3,"3 - Monitoreo (Bajo Pot / Alto Share)","4 - Baja Prioridad (Bajo Pot / Bajo Share)"))))</f>
        <v>Sin competencia directa</v>
      </c>
      <c r="AX633" s="12" t="str">
        <f aca="false">IF(OR(IFERROR(AND(W633&lt;&gt;"",Y633&lt;&gt;"",Y633-W633&gt;Resumen!$B$8),FALSE()),IFERROR(AND(X633&lt;&gt;"",Y633&lt;&gt;"",Y633-X633&gt;Resumen!$B$8),FALSE())),MAX(IF(IFERROR(AND(W633&lt;&gt;"",Y633&lt;&gt;"",Y633-W633&gt;Resumen!$B$8),FALSE()),Y633-W633,0),IF(IFERROR(AND(X633&lt;&gt;"",Y633&lt;&gt;"",Y633-X633&gt;Resumen!$B$8),FALSE()),Y633-X633,0)),"")</f>
        <v/>
      </c>
      <c r="AY633" s="22" t="str">
        <f aca="false">IF(OR(IFERROR(AND(W633&lt;&gt;"",Y633&lt;&gt;"",Y633-W633&gt;Resumen!$B$8),FALSE()),IFERROR(AND(X633&lt;&gt;"",Y633&lt;&gt;"",Y633-X633&gt;Resumen!$B$8),FALSE())),TRIM("Lays tiene mayor markup que "&amp;IF(IFERROR(AND(W633&lt;&gt;"",Y633&lt;&gt;"",Y633-W633&gt;Resumen!$B$8),FALSE()),"Quento ","")&amp;IF(IFERROR(AND(X633&lt;&gt;"",Y633&lt;&gt;"",Y633-X633&gt;Resumen!$B$8),FALSE()),"Julicroc ","")&amp;"en este PDV"),"")</f>
        <v/>
      </c>
      <c r="AZ633" s="22" t="str">
        <f aca="false">IF(COUNTIF('Plan Pehuamar - Lista'!$A$2:$A$167,A633)&gt;0,"Sí","No")</f>
        <v>No</v>
      </c>
      <c r="BA633" s="22" t="str">
        <f aca="false">IF(COUNTIF('Plan Combo 9+1'!$A$2:$A$226,A633)&gt;0,"Sí","No")</f>
        <v>No</v>
      </c>
      <c r="BB633" s="22" t="str">
        <f aca="false">IF(AH633="","No",IF(BA633="Sí",IF((AO633-AH633)&gt;Resumen!$B$6,"Sí","No"),IF((AO633-AH633)&gt;=Resumen!$B$132,"Sí","No")))</f>
        <v>No</v>
      </c>
      <c r="BC633" s="22" t="str">
        <f aca="false">IF(AND(N633="Sí",AL633="Sí",AI633=0),"Sí","No")</f>
        <v>No</v>
      </c>
      <c r="BD633" s="22" t="str">
        <f aca="false">IF(COUNTIF('Plan 9+1 (con Pehuamar)'!$A$2:$A$227,A633)&gt;0,"Sí","No")</f>
        <v>No</v>
      </c>
    </row>
    <row r="634" customFormat="false" ht="15" hidden="false" customHeight="true" outlineLevel="0" collapsed="false">
      <c r="A634" s="6" t="n">
        <v>403802</v>
      </c>
      <c r="B634" s="6" t="n">
        <v>4</v>
      </c>
      <c r="C634" s="6" t="n">
        <v>401</v>
      </c>
      <c r="D634" s="6" t="s">
        <v>194</v>
      </c>
      <c r="E634" s="6" t="s">
        <v>837</v>
      </c>
      <c r="F634" s="6" t="s">
        <v>201</v>
      </c>
      <c r="G634" s="6" t="s">
        <v>129</v>
      </c>
      <c r="H634" s="6" t="s">
        <v>197</v>
      </c>
      <c r="I634" s="27" t="n">
        <v>0</v>
      </c>
      <c r="J634" s="27" t="n">
        <v>0</v>
      </c>
      <c r="K634" s="27" t="n">
        <v>0.2</v>
      </c>
      <c r="L634" s="28" t="n">
        <f aca="false">I634+J634</f>
        <v>0</v>
      </c>
      <c r="M634" s="28" t="n">
        <f aca="false">L634+K634</f>
        <v>0.2</v>
      </c>
      <c r="N634" s="22" t="str">
        <f aca="false">IF(I634&gt;0,"Sí","No")</f>
        <v>No</v>
      </c>
      <c r="O634" s="22" t="str">
        <f aca="false">IF(J634&gt;0,"Sí","No")</f>
        <v>No</v>
      </c>
      <c r="P634" s="22" t="str">
        <f aca="false">IF(K634&gt;0,"Sí","No")</f>
        <v>Sí</v>
      </c>
      <c r="Q634" s="22" t="str">
        <f aca="false">IF(OR(I634&gt;0,J634&gt;0),"Sí","No")</f>
        <v>No</v>
      </c>
      <c r="R634" s="27"/>
      <c r="S634" s="27"/>
      <c r="T634" s="27"/>
      <c r="U634" s="27"/>
      <c r="V634" s="27"/>
      <c r="W634" s="12" t="str">
        <f aca="false">IF(AND(I634&gt;0,R634&gt;0),(S634-R634)/R634,"")</f>
        <v/>
      </c>
      <c r="X634" s="12" t="str">
        <f aca="false">IF(AND(J634&gt;0,T634&gt;0),(U634-T634)/T634,"")</f>
        <v/>
      </c>
      <c r="Y634" s="12" t="str">
        <f aca="false">IF(AND(K634&gt;0,V634&gt;0),(V634-Resumen!$B$7)/Resumen!$B$7,"")</f>
        <v/>
      </c>
      <c r="Z634" s="28" t="str">
        <f aca="false">IF(AND(K634&gt;0,I634&gt;0,V634&gt;0,S634&gt;0),V634-S634,"")</f>
        <v/>
      </c>
      <c r="AA634" s="12" t="str">
        <f aca="false">IF(Z634&lt;&gt;"",Z634/S634,"")</f>
        <v/>
      </c>
      <c r="AB634" s="28" t="str">
        <f aca="false">IF(AND(K634&gt;0,J634&gt;0,V634&gt;0,U634&gt;0),V634-U634,"")</f>
        <v/>
      </c>
      <c r="AC634" s="12" t="str">
        <f aca="false">IF(AB634&lt;&gt;"",AB634/U634,"")</f>
        <v/>
      </c>
      <c r="AD634" s="27" t="n">
        <v>0</v>
      </c>
      <c r="AE634" s="27" t="n">
        <v>0</v>
      </c>
      <c r="AF634" s="27" t="n">
        <v>0</v>
      </c>
      <c r="AG634" s="28" t="n">
        <f aca="false">AD634+AE634+AF634</f>
        <v>0</v>
      </c>
      <c r="AH634" s="12" t="str">
        <f aca="false">IF(AG634&gt;0,AD634/AG634,"")</f>
        <v/>
      </c>
      <c r="AI634" s="27" t="n">
        <v>0</v>
      </c>
      <c r="AJ634" s="27" t="n">
        <v>0</v>
      </c>
      <c r="AK634" s="27" t="n">
        <v>0</v>
      </c>
      <c r="AL634" s="22" t="str">
        <f aca="false">IF(OR(AJ634&gt;0,AK634&gt;0),"Sí","No")</f>
        <v>No</v>
      </c>
      <c r="AM634" s="6"/>
      <c r="AN634" s="6"/>
      <c r="AO634" s="12" t="n">
        <f aca="false">IF(M634&gt;0,K634/M634,"")</f>
        <v>1</v>
      </c>
      <c r="AP634" s="22" t="str">
        <f aca="false">IF(M634&gt;=Resumen!$B$5,"Alto","Bajo")</f>
        <v>Bajo</v>
      </c>
      <c r="AQ634" s="22" t="str">
        <f aca="false">IF(AO634&gt;=Resumen!$B$28,"Alto","Bajo")</f>
        <v>Alto</v>
      </c>
      <c r="AR634" s="22" t="str">
        <f aca="false">AP634&amp;" Potencial / "&amp;AQ634&amp;" Share"</f>
        <v>Bajo Potencial / Alto Share</v>
      </c>
      <c r="AS634" s="22" t="str">
        <f aca="false">IF(Q634="Sí",IF(AO634&gt;=Resumen!$B$29,"Alto","Bajo"),"")</f>
        <v/>
      </c>
      <c r="AT634" s="22" t="str">
        <f aca="false">IF(AS634&lt;&gt;"",AP634&amp;" Potencial / "&amp;AS634&amp;" Share","")</f>
        <v/>
      </c>
      <c r="AU634" s="22" t="str">
        <f aca="false">IF(AH634="","Sin dato",IF(AH634-AO634&gt;Resumen!$B$6,"Sobre-exhibido",IF(AO634-AH634&gt;Resumen!$B$6,"Sub-exhibido","En línea")))</f>
        <v>Sin dato</v>
      </c>
      <c r="AV634" s="22" t="str">
        <f aca="false">IF(AT634="","",IF(AT634="Alto Potencial / Bajo Share",1,IF(AT634="Alto Potencial / Alto Share",2,IF(AT634="Bajo Potencial / Alto Share",3,4))))</f>
        <v/>
      </c>
      <c r="AW634" s="22" t="str">
        <f aca="false">IF(Q634="No","Sin competencia directa",IF(AV634=1,"1 - Foco Conquista (Alto Pot / Bajo Share)",IF(AV634=2,"2 - Foco Defensa (Alto Pot / Alto Share)",IF(AV634=3,"3 - Monitoreo (Bajo Pot / Alto Share)","4 - Baja Prioridad (Bajo Pot / Bajo Share)"))))</f>
        <v>Sin competencia directa</v>
      </c>
      <c r="AX634" s="12" t="str">
        <f aca="false">IF(OR(IFERROR(AND(W634&lt;&gt;"",Y634&lt;&gt;"",Y634-W634&gt;Resumen!$B$8),FALSE()),IFERROR(AND(X634&lt;&gt;"",Y634&lt;&gt;"",Y634-X634&gt;Resumen!$B$8),FALSE())),MAX(IF(IFERROR(AND(W634&lt;&gt;"",Y634&lt;&gt;"",Y634-W634&gt;Resumen!$B$8),FALSE()),Y634-W634,0),IF(IFERROR(AND(X634&lt;&gt;"",Y634&lt;&gt;"",Y634-X634&gt;Resumen!$B$8),FALSE()),Y634-X634,0)),"")</f>
        <v/>
      </c>
      <c r="AY634" s="22" t="str">
        <f aca="false">IF(OR(IFERROR(AND(W634&lt;&gt;"",Y634&lt;&gt;"",Y634-W634&gt;Resumen!$B$8),FALSE()),IFERROR(AND(X634&lt;&gt;"",Y634&lt;&gt;"",Y634-X634&gt;Resumen!$B$8),FALSE())),TRIM("Lays tiene mayor markup que "&amp;IF(IFERROR(AND(W634&lt;&gt;"",Y634&lt;&gt;"",Y634-W634&gt;Resumen!$B$8),FALSE()),"Quento ","")&amp;IF(IFERROR(AND(X634&lt;&gt;"",Y634&lt;&gt;"",Y634-X634&gt;Resumen!$B$8),FALSE()),"Julicroc ","")&amp;"en este PDV"),"")</f>
        <v/>
      </c>
      <c r="AZ634" s="22" t="str">
        <f aca="false">IF(COUNTIF('Plan Pehuamar - Lista'!$A$2:$A$167,A634)&gt;0,"Sí","No")</f>
        <v>No</v>
      </c>
      <c r="BA634" s="22" t="str">
        <f aca="false">IF(COUNTIF('Plan Combo 9+1'!$A$2:$A$226,A634)&gt;0,"Sí","No")</f>
        <v>No</v>
      </c>
      <c r="BB634" s="22" t="str">
        <f aca="false">IF(AH634="","No",IF(BA634="Sí",IF((AO634-AH634)&gt;Resumen!$B$6,"Sí","No"),IF((AO634-AH634)&gt;=Resumen!$B$132,"Sí","No")))</f>
        <v>No</v>
      </c>
      <c r="BC634" s="22" t="str">
        <f aca="false">IF(AND(N634="Sí",AL634="Sí",AI634=0),"Sí","No")</f>
        <v>No</v>
      </c>
      <c r="BD634" s="22" t="str">
        <f aca="false">IF(COUNTIF('Plan 9+1 (con Pehuamar)'!$A$2:$A$227,A634)&gt;0,"Sí","No")</f>
        <v>No</v>
      </c>
    </row>
    <row r="635" customFormat="false" ht="15" hidden="false" customHeight="true" outlineLevel="0" collapsed="false">
      <c r="A635" s="6" t="n">
        <v>403852</v>
      </c>
      <c r="B635" s="6" t="n">
        <v>4</v>
      </c>
      <c r="C635" s="6" t="n">
        <v>401</v>
      </c>
      <c r="D635" s="6" t="s">
        <v>194</v>
      </c>
      <c r="E635" s="6" t="s">
        <v>838</v>
      </c>
      <c r="F635" s="6" t="s">
        <v>196</v>
      </c>
      <c r="G635" s="6" t="s">
        <v>129</v>
      </c>
      <c r="H635" s="6" t="s">
        <v>197</v>
      </c>
      <c r="I635" s="27" t="n">
        <v>25</v>
      </c>
      <c r="J635" s="27" t="n">
        <v>0</v>
      </c>
      <c r="K635" s="27" t="n">
        <v>20</v>
      </c>
      <c r="L635" s="28" t="n">
        <f aca="false">I635+J635</f>
        <v>25</v>
      </c>
      <c r="M635" s="28" t="n">
        <f aca="false">L635+K635</f>
        <v>45</v>
      </c>
      <c r="N635" s="22" t="str">
        <f aca="false">IF(I635&gt;0,"Sí","No")</f>
        <v>Sí</v>
      </c>
      <c r="O635" s="22" t="str">
        <f aca="false">IF(J635&gt;0,"Sí","No")</f>
        <v>No</v>
      </c>
      <c r="P635" s="22" t="str">
        <f aca="false">IF(K635&gt;0,"Sí","No")</f>
        <v>Sí</v>
      </c>
      <c r="Q635" s="22" t="str">
        <f aca="false">IF(OR(I635&gt;0,J635&gt;0),"Sí","No")</f>
        <v>Sí</v>
      </c>
      <c r="R635" s="27" t="n">
        <v>1700</v>
      </c>
      <c r="S635" s="27" t="n">
        <v>2500</v>
      </c>
      <c r="T635" s="27"/>
      <c r="U635" s="27"/>
      <c r="V635" s="27" t="n">
        <v>3500</v>
      </c>
      <c r="W635" s="12" t="n">
        <f aca="false">IF(AND(I635&gt;0,R635&gt;0),(S635-R635)/R635,"")</f>
        <v>0.470588235294118</v>
      </c>
      <c r="X635" s="12" t="str">
        <f aca="false">IF(AND(J635&gt;0,T635&gt;0),(U635-T635)/T635,"")</f>
        <v/>
      </c>
      <c r="Y635" s="12" t="n">
        <f aca="false">IF(AND(K635&gt;0,V635&gt;0),(V635-Resumen!$B$7)/Resumen!$B$7,"")</f>
        <v>0.4</v>
      </c>
      <c r="Z635" s="28" t="n">
        <f aca="false">IF(AND(K635&gt;0,I635&gt;0,V635&gt;0,S635&gt;0),V635-S635,"")</f>
        <v>1000</v>
      </c>
      <c r="AA635" s="12" t="n">
        <f aca="false">IF(Z635&lt;&gt;"",Z635/S635,"")</f>
        <v>0.4</v>
      </c>
      <c r="AB635" s="28" t="str">
        <f aca="false">IF(AND(K635&gt;0,J635&gt;0,V635&gt;0,U635&gt;0),V635-U635,"")</f>
        <v/>
      </c>
      <c r="AC635" s="12" t="str">
        <f aca="false">IF(AB635&lt;&gt;"",AB635/U635,"")</f>
        <v/>
      </c>
      <c r="AD635" s="27" t="n">
        <v>1</v>
      </c>
      <c r="AE635" s="27" t="n">
        <v>1</v>
      </c>
      <c r="AF635" s="27" t="n">
        <v>0</v>
      </c>
      <c r="AG635" s="28" t="n">
        <f aca="false">AD635+AE635+AF635</f>
        <v>2</v>
      </c>
      <c r="AH635" s="12" t="n">
        <f aca="false">IF(AG635&gt;0,AD635/AG635,"")</f>
        <v>0.5</v>
      </c>
      <c r="AI635" s="27" t="n">
        <v>1</v>
      </c>
      <c r="AJ635" s="27" t="n">
        <v>1</v>
      </c>
      <c r="AK635" s="27" t="n">
        <v>0</v>
      </c>
      <c r="AL635" s="22" t="str">
        <f aca="false">IF(OR(AJ635&gt;0,AK635&gt;0),"Sí","No")</f>
        <v>Sí</v>
      </c>
      <c r="AM635" s="6" t="s">
        <v>198</v>
      </c>
      <c r="AN635" s="6"/>
      <c r="AO635" s="12" t="n">
        <f aca="false">IF(M635&gt;0,K635/M635,"")</f>
        <v>0.444444444444444</v>
      </c>
      <c r="AP635" s="22" t="str">
        <f aca="false">IF(M635&gt;=Resumen!$B$5,"Alto","Bajo")</f>
        <v>Alto</v>
      </c>
      <c r="AQ635" s="22" t="str">
        <f aca="false">IF(AO635&gt;=Resumen!$B$28,"Alto","Bajo")</f>
        <v>Alto</v>
      </c>
      <c r="AR635" s="22" t="str">
        <f aca="false">AP635&amp;" Potencial / "&amp;AQ635&amp;" Share"</f>
        <v>Alto Potencial / Alto Share</v>
      </c>
      <c r="AS635" s="22" t="str">
        <f aca="false">IF(Q635="Sí",IF(AO635&gt;=Resumen!$B$29,"Alto","Bajo"),"")</f>
        <v>Bajo</v>
      </c>
      <c r="AT635" s="22" t="str">
        <f aca="false">IF(AS635&lt;&gt;"",AP635&amp;" Potencial / "&amp;AS635&amp;" Share","")</f>
        <v>Alto Potencial / Bajo Share</v>
      </c>
      <c r="AU635" s="22" t="str">
        <f aca="false">IF(AH635="","Sin dato",IF(AH635-AO635&gt;Resumen!$B$6,"Sobre-exhibido",IF(AO635-AH635&gt;Resumen!$B$6,"Sub-exhibido","En línea")))</f>
        <v>Sobre-exhibido</v>
      </c>
      <c r="AV635" s="22" t="n">
        <f aca="false">IF(AT635="","",IF(AT635="Alto Potencial / Bajo Share",1,IF(AT635="Alto Potencial / Alto Share",2,IF(AT635="Bajo Potencial / Alto Share",3,4))))</f>
        <v>1</v>
      </c>
      <c r="AW635" s="22" t="str">
        <f aca="false">IF(Q635="No","Sin competencia directa",IF(AV635=1,"1 - Foco Conquista (Alto Pot / Bajo Share)",IF(AV635=2,"2 - Foco Defensa (Alto Pot / Alto Share)",IF(AV635=3,"3 - Monitoreo (Bajo Pot / Alto Share)","4 - Baja Prioridad (Bajo Pot / Bajo Share)"))))</f>
        <v>1 - Foco Conquista (Alto Pot / Bajo Share)</v>
      </c>
      <c r="AX635" s="12" t="str">
        <f aca="false">IF(OR(IFERROR(AND(W635&lt;&gt;"",Y635&lt;&gt;"",Y635-W635&gt;Resumen!$B$8),FALSE()),IFERROR(AND(X635&lt;&gt;"",Y635&lt;&gt;"",Y635-X635&gt;Resumen!$B$8),FALSE())),MAX(IF(IFERROR(AND(W635&lt;&gt;"",Y635&lt;&gt;"",Y635-W635&gt;Resumen!$B$8),FALSE()),Y635-W635,0),IF(IFERROR(AND(X635&lt;&gt;"",Y635&lt;&gt;"",Y635-X635&gt;Resumen!$B$8),FALSE()),Y635-X635,0)),"")</f>
        <v/>
      </c>
      <c r="AY635" s="22" t="str">
        <f aca="false">IF(OR(IFERROR(AND(W635&lt;&gt;"",Y635&lt;&gt;"",Y635-W635&gt;Resumen!$B$8),FALSE()),IFERROR(AND(X635&lt;&gt;"",Y635&lt;&gt;"",Y635-X635&gt;Resumen!$B$8),FALSE())),TRIM("Lays tiene mayor markup que "&amp;IF(IFERROR(AND(W635&lt;&gt;"",Y635&lt;&gt;"",Y635-W635&gt;Resumen!$B$8),FALSE()),"Quento ","")&amp;IF(IFERROR(AND(X635&lt;&gt;"",Y635&lt;&gt;"",Y635-X635&gt;Resumen!$B$8),FALSE()),"Julicroc ","")&amp;"en este PDV"),"")</f>
        <v/>
      </c>
      <c r="AZ635" s="22" t="str">
        <f aca="false">IF(COUNTIF('Plan Pehuamar - Lista'!$A$2:$A$167,A635)&gt;0,"Sí","No")</f>
        <v>No</v>
      </c>
      <c r="BA635" s="22" t="str">
        <f aca="false">IF(COUNTIF('Plan Combo 9+1'!$A$2:$A$226,A635)&gt;0,"Sí","No")</f>
        <v>Sí</v>
      </c>
      <c r="BB635" s="22" t="str">
        <f aca="false">IF(AH635="","No",IF(BA635="Sí",IF((AO635-AH635)&gt;Resumen!$B$6,"Sí","No"),IF((AO635-AH635)&gt;=Resumen!$B$132,"Sí","No")))</f>
        <v>No</v>
      </c>
      <c r="BC635" s="22" t="str">
        <f aca="false">IF(AND(N635="Sí",AL635="Sí",AI635=0),"Sí","No")</f>
        <v>No</v>
      </c>
      <c r="BD635" s="22" t="str">
        <f aca="false">IF(COUNTIF('Plan 9+1 (con Pehuamar)'!$A$2:$A$227,A635)&gt;0,"Sí","No")</f>
        <v>Sí</v>
      </c>
    </row>
    <row r="636" customFormat="false" ht="15" hidden="false" customHeight="true" outlineLevel="0" collapsed="false">
      <c r="A636" s="6" t="n">
        <v>403904</v>
      </c>
      <c r="B636" s="6" t="n">
        <v>4</v>
      </c>
      <c r="C636" s="6" t="n">
        <v>401</v>
      </c>
      <c r="D636" s="6" t="s">
        <v>194</v>
      </c>
      <c r="E636" s="6" t="s">
        <v>839</v>
      </c>
      <c r="F636" s="6" t="s">
        <v>201</v>
      </c>
      <c r="G636" s="6" t="s">
        <v>129</v>
      </c>
      <c r="H636" s="6" t="s">
        <v>197</v>
      </c>
      <c r="I636" s="27" t="n">
        <v>30</v>
      </c>
      <c r="J636" s="27" t="n">
        <v>0</v>
      </c>
      <c r="K636" s="27" t="n">
        <v>25</v>
      </c>
      <c r="L636" s="28" t="n">
        <f aca="false">I636+J636</f>
        <v>30</v>
      </c>
      <c r="M636" s="28" t="n">
        <f aca="false">L636+K636</f>
        <v>55</v>
      </c>
      <c r="N636" s="22" t="str">
        <f aca="false">IF(I636&gt;0,"Sí","No")</f>
        <v>Sí</v>
      </c>
      <c r="O636" s="22" t="str">
        <f aca="false">IF(J636&gt;0,"Sí","No")</f>
        <v>No</v>
      </c>
      <c r="P636" s="22" t="str">
        <f aca="false">IF(K636&gt;0,"Sí","No")</f>
        <v>Sí</v>
      </c>
      <c r="Q636" s="22" t="str">
        <f aca="false">IF(OR(I636&gt;0,J636&gt;0),"Sí","No")</f>
        <v>Sí</v>
      </c>
      <c r="R636" s="27" t="n">
        <v>1700</v>
      </c>
      <c r="S636" s="27" t="n">
        <v>2500</v>
      </c>
      <c r="T636" s="27"/>
      <c r="U636" s="27"/>
      <c r="V636" s="27" t="n">
        <v>3500</v>
      </c>
      <c r="W636" s="12" t="n">
        <f aca="false">IF(AND(I636&gt;0,R636&gt;0),(S636-R636)/R636,"")</f>
        <v>0.470588235294118</v>
      </c>
      <c r="X636" s="12" t="str">
        <f aca="false">IF(AND(J636&gt;0,T636&gt;0),(U636-T636)/T636,"")</f>
        <v/>
      </c>
      <c r="Y636" s="12" t="n">
        <f aca="false">IF(AND(K636&gt;0,V636&gt;0),(V636-Resumen!$B$7)/Resumen!$B$7,"")</f>
        <v>0.4</v>
      </c>
      <c r="Z636" s="28" t="n">
        <f aca="false">IF(AND(K636&gt;0,I636&gt;0,V636&gt;0,S636&gt;0),V636-S636,"")</f>
        <v>1000</v>
      </c>
      <c r="AA636" s="12" t="n">
        <f aca="false">IF(Z636&lt;&gt;"",Z636/S636,"")</f>
        <v>0.4</v>
      </c>
      <c r="AB636" s="28" t="str">
        <f aca="false">IF(AND(K636&gt;0,J636&gt;0,V636&gt;0,U636&gt;0),V636-U636,"")</f>
        <v/>
      </c>
      <c r="AC636" s="12" t="str">
        <f aca="false">IF(AB636&lt;&gt;"",AB636/U636,"")</f>
        <v/>
      </c>
      <c r="AD636" s="27" t="n">
        <v>5</v>
      </c>
      <c r="AE636" s="27" t="n">
        <v>4</v>
      </c>
      <c r="AF636" s="27" t="n">
        <v>0</v>
      </c>
      <c r="AG636" s="28" t="n">
        <f aca="false">AD636+AE636+AF636</f>
        <v>9</v>
      </c>
      <c r="AH636" s="12" t="n">
        <f aca="false">IF(AG636&gt;0,AD636/AG636,"")</f>
        <v>0.555555555555556</v>
      </c>
      <c r="AI636" s="27" t="n">
        <v>1</v>
      </c>
      <c r="AJ636" s="27" t="n">
        <v>1</v>
      </c>
      <c r="AK636" s="27" t="n">
        <v>0</v>
      </c>
      <c r="AL636" s="22" t="str">
        <f aca="false">IF(OR(AJ636&gt;0,AK636&gt;0),"Sí","No")</f>
        <v>Sí</v>
      </c>
      <c r="AM636" s="6" t="s">
        <v>198</v>
      </c>
      <c r="AN636" s="6"/>
      <c r="AO636" s="12" t="n">
        <f aca="false">IF(M636&gt;0,K636/M636,"")</f>
        <v>0.454545454545455</v>
      </c>
      <c r="AP636" s="22" t="str">
        <f aca="false">IF(M636&gt;=Resumen!$B$5,"Alto","Bajo")</f>
        <v>Alto</v>
      </c>
      <c r="AQ636" s="22" t="str">
        <f aca="false">IF(AO636&gt;=Resumen!$B$28,"Alto","Bajo")</f>
        <v>Alto</v>
      </c>
      <c r="AR636" s="22" t="str">
        <f aca="false">AP636&amp;" Potencial / "&amp;AQ636&amp;" Share"</f>
        <v>Alto Potencial / Alto Share</v>
      </c>
      <c r="AS636" s="22" t="str">
        <f aca="false">IF(Q636="Sí",IF(AO636&gt;=Resumen!$B$29,"Alto","Bajo"),"")</f>
        <v>Bajo</v>
      </c>
      <c r="AT636" s="22" t="str">
        <f aca="false">IF(AS636&lt;&gt;"",AP636&amp;" Potencial / "&amp;AS636&amp;" Share","")</f>
        <v>Alto Potencial / Bajo Share</v>
      </c>
      <c r="AU636" s="22" t="str">
        <f aca="false">IF(AH636="","Sin dato",IF(AH636-AO636&gt;Resumen!$B$6,"Sobre-exhibido",IF(AO636-AH636&gt;Resumen!$B$6,"Sub-exhibido","En línea")))</f>
        <v>Sobre-exhibido</v>
      </c>
      <c r="AV636" s="22" t="n">
        <f aca="false">IF(AT636="","",IF(AT636="Alto Potencial / Bajo Share",1,IF(AT636="Alto Potencial / Alto Share",2,IF(AT636="Bajo Potencial / Alto Share",3,4))))</f>
        <v>1</v>
      </c>
      <c r="AW636" s="22" t="str">
        <f aca="false">IF(Q636="No","Sin competencia directa",IF(AV636=1,"1 - Foco Conquista (Alto Pot / Bajo Share)",IF(AV636=2,"2 - Foco Defensa (Alto Pot / Alto Share)",IF(AV636=3,"3 - Monitoreo (Bajo Pot / Alto Share)","4 - Baja Prioridad (Bajo Pot / Bajo Share)"))))</f>
        <v>1 - Foco Conquista (Alto Pot / Bajo Share)</v>
      </c>
      <c r="AX636" s="12" t="str">
        <f aca="false">IF(OR(IFERROR(AND(W636&lt;&gt;"",Y636&lt;&gt;"",Y636-W636&gt;Resumen!$B$8),FALSE()),IFERROR(AND(X636&lt;&gt;"",Y636&lt;&gt;"",Y636-X636&gt;Resumen!$B$8),FALSE())),MAX(IF(IFERROR(AND(W636&lt;&gt;"",Y636&lt;&gt;"",Y636-W636&gt;Resumen!$B$8),FALSE()),Y636-W636,0),IF(IFERROR(AND(X636&lt;&gt;"",Y636&lt;&gt;"",Y636-X636&gt;Resumen!$B$8),FALSE()),Y636-X636,0)),"")</f>
        <v/>
      </c>
      <c r="AY636" s="22" t="str">
        <f aca="false">IF(OR(IFERROR(AND(W636&lt;&gt;"",Y636&lt;&gt;"",Y636-W636&gt;Resumen!$B$8),FALSE()),IFERROR(AND(X636&lt;&gt;"",Y636&lt;&gt;"",Y636-X636&gt;Resumen!$B$8),FALSE())),TRIM("Lays tiene mayor markup que "&amp;IF(IFERROR(AND(W636&lt;&gt;"",Y636&lt;&gt;"",Y636-W636&gt;Resumen!$B$8),FALSE()),"Quento ","")&amp;IF(IFERROR(AND(X636&lt;&gt;"",Y636&lt;&gt;"",Y636-X636&gt;Resumen!$B$8),FALSE()),"Julicroc ","")&amp;"en este PDV"),"")</f>
        <v/>
      </c>
      <c r="AZ636" s="22" t="str">
        <f aca="false">IF(COUNTIF('Plan Pehuamar - Lista'!$A$2:$A$167,A636)&gt;0,"Sí","No")</f>
        <v>No</v>
      </c>
      <c r="BA636" s="22" t="str">
        <f aca="false">IF(COUNTIF('Plan Combo 9+1'!$A$2:$A$226,A636)&gt;0,"Sí","No")</f>
        <v>No</v>
      </c>
      <c r="BB636" s="22" t="str">
        <f aca="false">IF(AH636="","No",IF(BA636="Sí",IF((AO636-AH636)&gt;Resumen!$B$6,"Sí","No"),IF((AO636-AH636)&gt;=Resumen!$B$132,"Sí","No")))</f>
        <v>No</v>
      </c>
      <c r="BC636" s="22" t="str">
        <f aca="false">IF(AND(N636="Sí",AL636="Sí",AI636=0),"Sí","No")</f>
        <v>No</v>
      </c>
      <c r="BD636" s="22" t="str">
        <f aca="false">IF(COUNTIF('Plan 9+1 (con Pehuamar)'!$A$2:$A$227,A636)&gt;0,"Sí","No")</f>
        <v>Sí</v>
      </c>
    </row>
    <row r="637" customFormat="false" ht="15" hidden="false" customHeight="true" outlineLevel="0" collapsed="false">
      <c r="A637" s="6" t="n">
        <v>403906</v>
      </c>
      <c r="B637" s="6" t="n">
        <v>4</v>
      </c>
      <c r="C637" s="6" t="n">
        <v>401</v>
      </c>
      <c r="D637" s="6" t="s">
        <v>194</v>
      </c>
      <c r="E637" s="6" t="s">
        <v>840</v>
      </c>
      <c r="F637" s="6" t="s">
        <v>201</v>
      </c>
      <c r="G637" s="6" t="s">
        <v>129</v>
      </c>
      <c r="H637" s="6" t="s">
        <v>197</v>
      </c>
      <c r="I637" s="27" t="n">
        <v>0</v>
      </c>
      <c r="J637" s="27" t="n">
        <v>0</v>
      </c>
      <c r="K637" s="27" t="n">
        <v>1.4</v>
      </c>
      <c r="L637" s="28" t="n">
        <f aca="false">I637+J637</f>
        <v>0</v>
      </c>
      <c r="M637" s="28" t="n">
        <f aca="false">L637+K637</f>
        <v>1.4</v>
      </c>
      <c r="N637" s="22" t="str">
        <f aca="false">IF(I637&gt;0,"Sí","No")</f>
        <v>No</v>
      </c>
      <c r="O637" s="22" t="str">
        <f aca="false">IF(J637&gt;0,"Sí","No")</f>
        <v>No</v>
      </c>
      <c r="P637" s="22" t="str">
        <f aca="false">IF(K637&gt;0,"Sí","No")</f>
        <v>Sí</v>
      </c>
      <c r="Q637" s="22" t="str">
        <f aca="false">IF(OR(I637&gt;0,J637&gt;0),"Sí","No")</f>
        <v>No</v>
      </c>
      <c r="R637" s="27"/>
      <c r="S637" s="27"/>
      <c r="T637" s="27"/>
      <c r="U637" s="27"/>
      <c r="V637" s="27"/>
      <c r="W637" s="12" t="str">
        <f aca="false">IF(AND(I637&gt;0,R637&gt;0),(S637-R637)/R637,"")</f>
        <v/>
      </c>
      <c r="X637" s="12" t="str">
        <f aca="false">IF(AND(J637&gt;0,T637&gt;0),(U637-T637)/T637,"")</f>
        <v/>
      </c>
      <c r="Y637" s="12" t="str">
        <f aca="false">IF(AND(K637&gt;0,V637&gt;0),(V637-Resumen!$B$7)/Resumen!$B$7,"")</f>
        <v/>
      </c>
      <c r="Z637" s="28" t="str">
        <f aca="false">IF(AND(K637&gt;0,I637&gt;0,V637&gt;0,S637&gt;0),V637-S637,"")</f>
        <v/>
      </c>
      <c r="AA637" s="12" t="str">
        <f aca="false">IF(Z637&lt;&gt;"",Z637/S637,"")</f>
        <v/>
      </c>
      <c r="AB637" s="28" t="str">
        <f aca="false">IF(AND(K637&gt;0,J637&gt;0,V637&gt;0,U637&gt;0),V637-U637,"")</f>
        <v/>
      </c>
      <c r="AC637" s="12" t="str">
        <f aca="false">IF(AB637&lt;&gt;"",AB637/U637,"")</f>
        <v/>
      </c>
      <c r="AD637" s="27" t="n">
        <v>0</v>
      </c>
      <c r="AE637" s="27" t="n">
        <v>0</v>
      </c>
      <c r="AF637" s="27" t="n">
        <v>0</v>
      </c>
      <c r="AG637" s="28" t="n">
        <f aca="false">AD637+AE637+AF637</f>
        <v>0</v>
      </c>
      <c r="AH637" s="12" t="str">
        <f aca="false">IF(AG637&gt;0,AD637/AG637,"")</f>
        <v/>
      </c>
      <c r="AI637" s="27" t="n">
        <v>0</v>
      </c>
      <c r="AJ637" s="27" t="n">
        <v>0</v>
      </c>
      <c r="AK637" s="27" t="n">
        <v>0</v>
      </c>
      <c r="AL637" s="22" t="str">
        <f aca="false">IF(OR(AJ637&gt;0,AK637&gt;0),"Sí","No")</f>
        <v>No</v>
      </c>
      <c r="AM637" s="6"/>
      <c r="AN637" s="6"/>
      <c r="AO637" s="12" t="n">
        <f aca="false">IF(M637&gt;0,K637/M637,"")</f>
        <v>1</v>
      </c>
      <c r="AP637" s="22" t="str">
        <f aca="false">IF(M637&gt;=Resumen!$B$5,"Alto","Bajo")</f>
        <v>Bajo</v>
      </c>
      <c r="AQ637" s="22" t="str">
        <f aca="false">IF(AO637&gt;=Resumen!$B$28,"Alto","Bajo")</f>
        <v>Alto</v>
      </c>
      <c r="AR637" s="22" t="str">
        <f aca="false">AP637&amp;" Potencial / "&amp;AQ637&amp;" Share"</f>
        <v>Bajo Potencial / Alto Share</v>
      </c>
      <c r="AS637" s="22" t="str">
        <f aca="false">IF(Q637="Sí",IF(AO637&gt;=Resumen!$B$29,"Alto","Bajo"),"")</f>
        <v/>
      </c>
      <c r="AT637" s="22" t="str">
        <f aca="false">IF(AS637&lt;&gt;"",AP637&amp;" Potencial / "&amp;AS637&amp;" Share","")</f>
        <v/>
      </c>
      <c r="AU637" s="22" t="str">
        <f aca="false">IF(AH637="","Sin dato",IF(AH637-AO637&gt;Resumen!$B$6,"Sobre-exhibido",IF(AO637-AH637&gt;Resumen!$B$6,"Sub-exhibido","En línea")))</f>
        <v>Sin dato</v>
      </c>
      <c r="AV637" s="22" t="str">
        <f aca="false">IF(AT637="","",IF(AT637="Alto Potencial / Bajo Share",1,IF(AT637="Alto Potencial / Alto Share",2,IF(AT637="Bajo Potencial / Alto Share",3,4))))</f>
        <v/>
      </c>
      <c r="AW637" s="22" t="str">
        <f aca="false">IF(Q637="No","Sin competencia directa",IF(AV637=1,"1 - Foco Conquista (Alto Pot / Bajo Share)",IF(AV637=2,"2 - Foco Defensa (Alto Pot / Alto Share)",IF(AV637=3,"3 - Monitoreo (Bajo Pot / Alto Share)","4 - Baja Prioridad (Bajo Pot / Bajo Share)"))))</f>
        <v>Sin competencia directa</v>
      </c>
      <c r="AX637" s="12" t="str">
        <f aca="false">IF(OR(IFERROR(AND(W637&lt;&gt;"",Y637&lt;&gt;"",Y637-W637&gt;Resumen!$B$8),FALSE()),IFERROR(AND(X637&lt;&gt;"",Y637&lt;&gt;"",Y637-X637&gt;Resumen!$B$8),FALSE())),MAX(IF(IFERROR(AND(W637&lt;&gt;"",Y637&lt;&gt;"",Y637-W637&gt;Resumen!$B$8),FALSE()),Y637-W637,0),IF(IFERROR(AND(X637&lt;&gt;"",Y637&lt;&gt;"",Y637-X637&gt;Resumen!$B$8),FALSE()),Y637-X637,0)),"")</f>
        <v/>
      </c>
      <c r="AY637" s="22" t="str">
        <f aca="false">IF(OR(IFERROR(AND(W637&lt;&gt;"",Y637&lt;&gt;"",Y637-W637&gt;Resumen!$B$8),FALSE()),IFERROR(AND(X637&lt;&gt;"",Y637&lt;&gt;"",Y637-X637&gt;Resumen!$B$8),FALSE())),TRIM("Lays tiene mayor markup que "&amp;IF(IFERROR(AND(W637&lt;&gt;"",Y637&lt;&gt;"",Y637-W637&gt;Resumen!$B$8),FALSE()),"Quento ","")&amp;IF(IFERROR(AND(X637&lt;&gt;"",Y637&lt;&gt;"",Y637-X637&gt;Resumen!$B$8),FALSE()),"Julicroc ","")&amp;"en este PDV"),"")</f>
        <v/>
      </c>
      <c r="AZ637" s="22" t="str">
        <f aca="false">IF(COUNTIF('Plan Pehuamar - Lista'!$A$2:$A$167,A637)&gt;0,"Sí","No")</f>
        <v>No</v>
      </c>
      <c r="BA637" s="22" t="str">
        <f aca="false">IF(COUNTIF('Plan Combo 9+1'!$A$2:$A$226,A637)&gt;0,"Sí","No")</f>
        <v>No</v>
      </c>
      <c r="BB637" s="22" t="str">
        <f aca="false">IF(AH637="","No",IF(BA637="Sí",IF((AO637-AH637)&gt;Resumen!$B$6,"Sí","No"),IF((AO637-AH637)&gt;=Resumen!$B$132,"Sí","No")))</f>
        <v>No</v>
      </c>
      <c r="BC637" s="22" t="str">
        <f aca="false">IF(AND(N637="Sí",AL637="Sí",AI637=0),"Sí","No")</f>
        <v>No</v>
      </c>
      <c r="BD637" s="22" t="str">
        <f aca="false">IF(COUNTIF('Plan 9+1 (con Pehuamar)'!$A$2:$A$227,A637)&gt;0,"Sí","No")</f>
        <v>No</v>
      </c>
    </row>
    <row r="638" customFormat="false" ht="15" hidden="false" customHeight="true" outlineLevel="0" collapsed="false">
      <c r="A638" s="6" t="n">
        <v>403913</v>
      </c>
      <c r="B638" s="6" t="n">
        <v>4</v>
      </c>
      <c r="C638" s="6" t="n">
        <v>401</v>
      </c>
      <c r="D638" s="6" t="s">
        <v>194</v>
      </c>
      <c r="E638" s="6" t="s">
        <v>841</v>
      </c>
      <c r="F638" s="6" t="s">
        <v>196</v>
      </c>
      <c r="G638" s="6" t="s">
        <v>129</v>
      </c>
      <c r="H638" s="6" t="s">
        <v>197</v>
      </c>
      <c r="I638" s="27" t="n">
        <v>30</v>
      </c>
      <c r="J638" s="27" t="n">
        <v>0</v>
      </c>
      <c r="K638" s="27" t="n">
        <v>25</v>
      </c>
      <c r="L638" s="28" t="n">
        <f aca="false">I638+J638</f>
        <v>30</v>
      </c>
      <c r="M638" s="28" t="n">
        <f aca="false">L638+K638</f>
        <v>55</v>
      </c>
      <c r="N638" s="22" t="str">
        <f aca="false">IF(I638&gt;0,"Sí","No")</f>
        <v>Sí</v>
      </c>
      <c r="O638" s="22" t="str">
        <f aca="false">IF(J638&gt;0,"Sí","No")</f>
        <v>No</v>
      </c>
      <c r="P638" s="22" t="str">
        <f aca="false">IF(K638&gt;0,"Sí","No")</f>
        <v>Sí</v>
      </c>
      <c r="Q638" s="22" t="str">
        <f aca="false">IF(OR(I638&gt;0,J638&gt;0),"Sí","No")</f>
        <v>Sí</v>
      </c>
      <c r="R638" s="27" t="n">
        <v>1700</v>
      </c>
      <c r="S638" s="27" t="n">
        <v>2500</v>
      </c>
      <c r="T638" s="27"/>
      <c r="U638" s="27"/>
      <c r="V638" s="27" t="n">
        <v>3500</v>
      </c>
      <c r="W638" s="12" t="n">
        <f aca="false">IF(AND(I638&gt;0,R638&gt;0),(S638-R638)/R638,"")</f>
        <v>0.470588235294118</v>
      </c>
      <c r="X638" s="12" t="str">
        <f aca="false">IF(AND(J638&gt;0,T638&gt;0),(U638-T638)/T638,"")</f>
        <v/>
      </c>
      <c r="Y638" s="12" t="n">
        <f aca="false">IF(AND(K638&gt;0,V638&gt;0),(V638-Resumen!$B$7)/Resumen!$B$7,"")</f>
        <v>0.4</v>
      </c>
      <c r="Z638" s="28" t="n">
        <f aca="false">IF(AND(K638&gt;0,I638&gt;0,V638&gt;0,S638&gt;0),V638-S638,"")</f>
        <v>1000</v>
      </c>
      <c r="AA638" s="12" t="n">
        <f aca="false">IF(Z638&lt;&gt;"",Z638/S638,"")</f>
        <v>0.4</v>
      </c>
      <c r="AB638" s="28" t="str">
        <f aca="false">IF(AND(K638&gt;0,J638&gt;0,V638&gt;0,U638&gt;0),V638-U638,"")</f>
        <v/>
      </c>
      <c r="AC638" s="12" t="str">
        <f aca="false">IF(AB638&lt;&gt;"",AB638/U638,"")</f>
        <v/>
      </c>
      <c r="AD638" s="27" t="n">
        <v>5</v>
      </c>
      <c r="AE638" s="27" t="n">
        <v>4</v>
      </c>
      <c r="AF638" s="27" t="n">
        <v>0</v>
      </c>
      <c r="AG638" s="28" t="n">
        <f aca="false">AD638+AE638+AF638</f>
        <v>9</v>
      </c>
      <c r="AH638" s="12" t="n">
        <f aca="false">IF(AG638&gt;0,AD638/AG638,"")</f>
        <v>0.555555555555556</v>
      </c>
      <c r="AI638" s="27" t="n">
        <v>1</v>
      </c>
      <c r="AJ638" s="27" t="n">
        <v>1</v>
      </c>
      <c r="AK638" s="27" t="n">
        <v>0</v>
      </c>
      <c r="AL638" s="22" t="str">
        <f aca="false">IF(OR(AJ638&gt;0,AK638&gt;0),"Sí","No")</f>
        <v>Sí</v>
      </c>
      <c r="AM638" s="6" t="s">
        <v>198</v>
      </c>
      <c r="AN638" s="6"/>
      <c r="AO638" s="12" t="n">
        <f aca="false">IF(M638&gt;0,K638/M638,"")</f>
        <v>0.454545454545455</v>
      </c>
      <c r="AP638" s="22" t="str">
        <f aca="false">IF(M638&gt;=Resumen!$B$5,"Alto","Bajo")</f>
        <v>Alto</v>
      </c>
      <c r="AQ638" s="22" t="str">
        <f aca="false">IF(AO638&gt;=Resumen!$B$28,"Alto","Bajo")</f>
        <v>Alto</v>
      </c>
      <c r="AR638" s="22" t="str">
        <f aca="false">AP638&amp;" Potencial / "&amp;AQ638&amp;" Share"</f>
        <v>Alto Potencial / Alto Share</v>
      </c>
      <c r="AS638" s="22" t="str">
        <f aca="false">IF(Q638="Sí",IF(AO638&gt;=Resumen!$B$29,"Alto","Bajo"),"")</f>
        <v>Bajo</v>
      </c>
      <c r="AT638" s="22" t="str">
        <f aca="false">IF(AS638&lt;&gt;"",AP638&amp;" Potencial / "&amp;AS638&amp;" Share","")</f>
        <v>Alto Potencial / Bajo Share</v>
      </c>
      <c r="AU638" s="22" t="str">
        <f aca="false">IF(AH638="","Sin dato",IF(AH638-AO638&gt;Resumen!$B$6,"Sobre-exhibido",IF(AO638-AH638&gt;Resumen!$B$6,"Sub-exhibido","En línea")))</f>
        <v>Sobre-exhibido</v>
      </c>
      <c r="AV638" s="22" t="n">
        <f aca="false">IF(AT638="","",IF(AT638="Alto Potencial / Bajo Share",1,IF(AT638="Alto Potencial / Alto Share",2,IF(AT638="Bajo Potencial / Alto Share",3,4))))</f>
        <v>1</v>
      </c>
      <c r="AW638" s="22" t="str">
        <f aca="false">IF(Q638="No","Sin competencia directa",IF(AV638=1,"1 - Foco Conquista (Alto Pot / Bajo Share)",IF(AV638=2,"2 - Foco Defensa (Alto Pot / Alto Share)",IF(AV638=3,"3 - Monitoreo (Bajo Pot / Alto Share)","4 - Baja Prioridad (Bajo Pot / Bajo Share)"))))</f>
        <v>1 - Foco Conquista (Alto Pot / Bajo Share)</v>
      </c>
      <c r="AX638" s="12" t="str">
        <f aca="false">IF(OR(IFERROR(AND(W638&lt;&gt;"",Y638&lt;&gt;"",Y638-W638&gt;Resumen!$B$8),FALSE()),IFERROR(AND(X638&lt;&gt;"",Y638&lt;&gt;"",Y638-X638&gt;Resumen!$B$8),FALSE())),MAX(IF(IFERROR(AND(W638&lt;&gt;"",Y638&lt;&gt;"",Y638-W638&gt;Resumen!$B$8),FALSE()),Y638-W638,0),IF(IFERROR(AND(X638&lt;&gt;"",Y638&lt;&gt;"",Y638-X638&gt;Resumen!$B$8),FALSE()),Y638-X638,0)),"")</f>
        <v/>
      </c>
      <c r="AY638" s="22" t="str">
        <f aca="false">IF(OR(IFERROR(AND(W638&lt;&gt;"",Y638&lt;&gt;"",Y638-W638&gt;Resumen!$B$8),FALSE()),IFERROR(AND(X638&lt;&gt;"",Y638&lt;&gt;"",Y638-X638&gt;Resumen!$B$8),FALSE())),TRIM("Lays tiene mayor markup que "&amp;IF(IFERROR(AND(W638&lt;&gt;"",Y638&lt;&gt;"",Y638-W638&gt;Resumen!$B$8),FALSE()),"Quento ","")&amp;IF(IFERROR(AND(X638&lt;&gt;"",Y638&lt;&gt;"",Y638-X638&gt;Resumen!$B$8),FALSE()),"Julicroc ","")&amp;"en este PDV"),"")</f>
        <v/>
      </c>
      <c r="AZ638" s="22" t="str">
        <f aca="false">IF(COUNTIF('Plan Pehuamar - Lista'!$A$2:$A$167,A638)&gt;0,"Sí","No")</f>
        <v>No</v>
      </c>
      <c r="BA638" s="22" t="str">
        <f aca="false">IF(COUNTIF('Plan Combo 9+1'!$A$2:$A$226,A638)&gt;0,"Sí","No")</f>
        <v>Sí</v>
      </c>
      <c r="BB638" s="22" t="str">
        <f aca="false">IF(AH638="","No",IF(BA638="Sí",IF((AO638-AH638)&gt;Resumen!$B$6,"Sí","No"),IF((AO638-AH638)&gt;=Resumen!$B$132,"Sí","No")))</f>
        <v>No</v>
      </c>
      <c r="BC638" s="22" t="str">
        <f aca="false">IF(AND(N638="Sí",AL638="Sí",AI638=0),"Sí","No")</f>
        <v>No</v>
      </c>
      <c r="BD638" s="22" t="str">
        <f aca="false">IF(COUNTIF('Plan 9+1 (con Pehuamar)'!$A$2:$A$227,A638)&gt;0,"Sí","No")</f>
        <v>Sí</v>
      </c>
    </row>
    <row r="639" customFormat="false" ht="15" hidden="false" customHeight="true" outlineLevel="0" collapsed="false">
      <c r="A639" s="6" t="n">
        <v>403965</v>
      </c>
      <c r="B639" s="6" t="n">
        <v>4</v>
      </c>
      <c r="C639" s="6" t="n">
        <v>401</v>
      </c>
      <c r="D639" s="6" t="s">
        <v>194</v>
      </c>
      <c r="E639" s="6" t="s">
        <v>842</v>
      </c>
      <c r="F639" s="6" t="s">
        <v>201</v>
      </c>
      <c r="G639" s="6" t="s">
        <v>129</v>
      </c>
      <c r="H639" s="6" t="s">
        <v>197</v>
      </c>
      <c r="I639" s="27" t="n">
        <v>15</v>
      </c>
      <c r="J639" s="27" t="n">
        <v>0</v>
      </c>
      <c r="K639" s="27" t="n">
        <v>15</v>
      </c>
      <c r="L639" s="28" t="n">
        <f aca="false">I639+J639</f>
        <v>15</v>
      </c>
      <c r="M639" s="28" t="n">
        <f aca="false">L639+K639</f>
        <v>30</v>
      </c>
      <c r="N639" s="22" t="str">
        <f aca="false">IF(I639&gt;0,"Sí","No")</f>
        <v>Sí</v>
      </c>
      <c r="O639" s="22" t="str">
        <f aca="false">IF(J639&gt;0,"Sí","No")</f>
        <v>No</v>
      </c>
      <c r="P639" s="22" t="str">
        <f aca="false">IF(K639&gt;0,"Sí","No")</f>
        <v>Sí</v>
      </c>
      <c r="Q639" s="22" t="str">
        <f aca="false">IF(OR(I639&gt;0,J639&gt;0),"Sí","No")</f>
        <v>Sí</v>
      </c>
      <c r="R639" s="27" t="n">
        <v>1700</v>
      </c>
      <c r="S639" s="27" t="n">
        <v>2500</v>
      </c>
      <c r="T639" s="27"/>
      <c r="U639" s="27"/>
      <c r="V639" s="27" t="n">
        <v>3500</v>
      </c>
      <c r="W639" s="12" t="n">
        <f aca="false">IF(AND(I639&gt;0,R639&gt;0),(S639-R639)/R639,"")</f>
        <v>0.470588235294118</v>
      </c>
      <c r="X639" s="12" t="str">
        <f aca="false">IF(AND(J639&gt;0,T639&gt;0),(U639-T639)/T639,"")</f>
        <v/>
      </c>
      <c r="Y639" s="12" t="n">
        <f aca="false">IF(AND(K639&gt;0,V639&gt;0),(V639-Resumen!$B$7)/Resumen!$B$7,"")</f>
        <v>0.4</v>
      </c>
      <c r="Z639" s="28" t="n">
        <f aca="false">IF(AND(K639&gt;0,I639&gt;0,V639&gt;0,S639&gt;0),V639-S639,"")</f>
        <v>1000</v>
      </c>
      <c r="AA639" s="12" t="n">
        <f aca="false">IF(Z639&lt;&gt;"",Z639/S639,"")</f>
        <v>0.4</v>
      </c>
      <c r="AB639" s="28" t="str">
        <f aca="false">IF(AND(K639&gt;0,J639&gt;0,V639&gt;0,U639&gt;0),V639-U639,"")</f>
        <v/>
      </c>
      <c r="AC639" s="12" t="str">
        <f aca="false">IF(AB639&lt;&gt;"",AB639/U639,"")</f>
        <v/>
      </c>
      <c r="AD639" s="27" t="n">
        <v>4</v>
      </c>
      <c r="AE639" s="27" t="n">
        <v>2</v>
      </c>
      <c r="AF639" s="27" t="n">
        <v>0</v>
      </c>
      <c r="AG639" s="28" t="n">
        <f aca="false">AD639+AE639+AF639</f>
        <v>6</v>
      </c>
      <c r="AH639" s="12" t="n">
        <f aca="false">IF(AG639&gt;0,AD639/AG639,"")</f>
        <v>0.666666666666667</v>
      </c>
      <c r="AI639" s="27" t="n">
        <v>1</v>
      </c>
      <c r="AJ639" s="27" t="n">
        <v>1</v>
      </c>
      <c r="AK639" s="27" t="n">
        <v>0</v>
      </c>
      <c r="AL639" s="22" t="str">
        <f aca="false">IF(OR(AJ639&gt;0,AK639&gt;0),"Sí","No")</f>
        <v>Sí</v>
      </c>
      <c r="AM639" s="6" t="s">
        <v>198</v>
      </c>
      <c r="AN639" s="6"/>
      <c r="AO639" s="12" t="n">
        <f aca="false">IF(M639&gt;0,K639/M639,"")</f>
        <v>0.5</v>
      </c>
      <c r="AP639" s="22" t="str">
        <f aca="false">IF(M639&gt;=Resumen!$B$5,"Alto","Bajo")</f>
        <v>Bajo</v>
      </c>
      <c r="AQ639" s="22" t="str">
        <f aca="false">IF(AO639&gt;=Resumen!$B$28,"Alto","Bajo")</f>
        <v>Alto</v>
      </c>
      <c r="AR639" s="22" t="str">
        <f aca="false">AP639&amp;" Potencial / "&amp;AQ639&amp;" Share"</f>
        <v>Bajo Potencial / Alto Share</v>
      </c>
      <c r="AS639" s="22" t="str">
        <f aca="false">IF(Q639="Sí",IF(AO639&gt;=Resumen!$B$29,"Alto","Bajo"),"")</f>
        <v>Alto</v>
      </c>
      <c r="AT639" s="22" t="str">
        <f aca="false">IF(AS639&lt;&gt;"",AP639&amp;" Potencial / "&amp;AS639&amp;" Share","")</f>
        <v>Bajo Potencial / Alto Share</v>
      </c>
      <c r="AU639" s="22" t="str">
        <f aca="false">IF(AH639="","Sin dato",IF(AH639-AO639&gt;Resumen!$B$6,"Sobre-exhibido",IF(AO639-AH639&gt;Resumen!$B$6,"Sub-exhibido","En línea")))</f>
        <v>Sobre-exhibido</v>
      </c>
      <c r="AV639" s="22" t="n">
        <f aca="false">IF(AT639="","",IF(AT639="Alto Potencial / Bajo Share",1,IF(AT639="Alto Potencial / Alto Share",2,IF(AT639="Bajo Potencial / Alto Share",3,4))))</f>
        <v>3</v>
      </c>
      <c r="AW639" s="22" t="str">
        <f aca="false">IF(Q639="No","Sin competencia directa",IF(AV639=1,"1 - Foco Conquista (Alto Pot / Bajo Share)",IF(AV639=2,"2 - Foco Defensa (Alto Pot / Alto Share)",IF(AV639=3,"3 - Monitoreo (Bajo Pot / Alto Share)","4 - Baja Prioridad (Bajo Pot / Bajo Share)"))))</f>
        <v>3 - Monitoreo (Bajo Pot / Alto Share)</v>
      </c>
      <c r="AX639" s="12" t="str">
        <f aca="false">IF(OR(IFERROR(AND(W639&lt;&gt;"",Y639&lt;&gt;"",Y639-W639&gt;Resumen!$B$8),FALSE()),IFERROR(AND(X639&lt;&gt;"",Y639&lt;&gt;"",Y639-X639&gt;Resumen!$B$8),FALSE())),MAX(IF(IFERROR(AND(W639&lt;&gt;"",Y639&lt;&gt;"",Y639-W639&gt;Resumen!$B$8),FALSE()),Y639-W639,0),IF(IFERROR(AND(X639&lt;&gt;"",Y639&lt;&gt;"",Y639-X639&gt;Resumen!$B$8),FALSE()),Y639-X639,0)),"")</f>
        <v/>
      </c>
      <c r="AY639" s="22" t="str">
        <f aca="false">IF(OR(IFERROR(AND(W639&lt;&gt;"",Y639&lt;&gt;"",Y639-W639&gt;Resumen!$B$8),FALSE()),IFERROR(AND(X639&lt;&gt;"",Y639&lt;&gt;"",Y639-X639&gt;Resumen!$B$8),FALSE())),TRIM("Lays tiene mayor markup que "&amp;IF(IFERROR(AND(W639&lt;&gt;"",Y639&lt;&gt;"",Y639-W639&gt;Resumen!$B$8),FALSE()),"Quento ","")&amp;IF(IFERROR(AND(X639&lt;&gt;"",Y639&lt;&gt;"",Y639-X639&gt;Resumen!$B$8),FALSE()),"Julicroc ","")&amp;"en este PDV"),"")</f>
        <v/>
      </c>
      <c r="AZ639" s="22" t="str">
        <f aca="false">IF(COUNTIF('Plan Pehuamar - Lista'!$A$2:$A$167,A639)&gt;0,"Sí","No")</f>
        <v>No</v>
      </c>
      <c r="BA639" s="22" t="str">
        <f aca="false">IF(COUNTIF('Plan Combo 9+1'!$A$2:$A$226,A639)&gt;0,"Sí","No")</f>
        <v>No</v>
      </c>
      <c r="BB639" s="22" t="str">
        <f aca="false">IF(AH639="","No",IF(BA639="Sí",IF((AO639-AH639)&gt;Resumen!$B$6,"Sí","No"),IF((AO639-AH639)&gt;=Resumen!$B$132,"Sí","No")))</f>
        <v>No</v>
      </c>
      <c r="BC639" s="22" t="str">
        <f aca="false">IF(AND(N639="Sí",AL639="Sí",AI639=0),"Sí","No")</f>
        <v>No</v>
      </c>
      <c r="BD639" s="22" t="str">
        <f aca="false">IF(COUNTIF('Plan 9+1 (con Pehuamar)'!$A$2:$A$227,A639)&gt;0,"Sí","No")</f>
        <v>No</v>
      </c>
    </row>
    <row r="640" customFormat="false" ht="15" hidden="false" customHeight="true" outlineLevel="0" collapsed="false">
      <c r="A640" s="6" t="n">
        <v>403986</v>
      </c>
      <c r="B640" s="6" t="n">
        <v>4</v>
      </c>
      <c r="C640" s="6" t="n">
        <v>401</v>
      </c>
      <c r="D640" s="6" t="s">
        <v>194</v>
      </c>
      <c r="E640" s="6" t="s">
        <v>843</v>
      </c>
      <c r="F640" s="6" t="s">
        <v>196</v>
      </c>
      <c r="G640" s="6" t="s">
        <v>129</v>
      </c>
      <c r="H640" s="6" t="s">
        <v>197</v>
      </c>
      <c r="I640" s="27" t="n">
        <v>15</v>
      </c>
      <c r="J640" s="27" t="n">
        <v>0</v>
      </c>
      <c r="K640" s="27" t="n">
        <v>15</v>
      </c>
      <c r="L640" s="28" t="n">
        <f aca="false">I640+J640</f>
        <v>15</v>
      </c>
      <c r="M640" s="28" t="n">
        <f aca="false">L640+K640</f>
        <v>30</v>
      </c>
      <c r="N640" s="22" t="str">
        <f aca="false">IF(I640&gt;0,"Sí","No")</f>
        <v>Sí</v>
      </c>
      <c r="O640" s="22" t="str">
        <f aca="false">IF(J640&gt;0,"Sí","No")</f>
        <v>No</v>
      </c>
      <c r="P640" s="22" t="str">
        <f aca="false">IF(K640&gt;0,"Sí","No")</f>
        <v>Sí</v>
      </c>
      <c r="Q640" s="22" t="str">
        <f aca="false">IF(OR(I640&gt;0,J640&gt;0),"Sí","No")</f>
        <v>Sí</v>
      </c>
      <c r="R640" s="27" t="n">
        <v>1700</v>
      </c>
      <c r="S640" s="27" t="n">
        <v>2500</v>
      </c>
      <c r="T640" s="27"/>
      <c r="U640" s="27"/>
      <c r="V640" s="27" t="n">
        <v>3500</v>
      </c>
      <c r="W640" s="12" t="n">
        <f aca="false">IF(AND(I640&gt;0,R640&gt;0),(S640-R640)/R640,"")</f>
        <v>0.470588235294118</v>
      </c>
      <c r="X640" s="12" t="str">
        <f aca="false">IF(AND(J640&gt;0,T640&gt;0),(U640-T640)/T640,"")</f>
        <v/>
      </c>
      <c r="Y640" s="12" t="n">
        <f aca="false">IF(AND(K640&gt;0,V640&gt;0),(V640-Resumen!$B$7)/Resumen!$B$7,"")</f>
        <v>0.4</v>
      </c>
      <c r="Z640" s="28" t="n">
        <f aca="false">IF(AND(K640&gt;0,I640&gt;0,V640&gt;0,S640&gt;0),V640-S640,"")</f>
        <v>1000</v>
      </c>
      <c r="AA640" s="12" t="n">
        <f aca="false">IF(Z640&lt;&gt;"",Z640/S640,"")</f>
        <v>0.4</v>
      </c>
      <c r="AB640" s="28" t="str">
        <f aca="false">IF(AND(K640&gt;0,J640&gt;0,V640&gt;0,U640&gt;0),V640-U640,"")</f>
        <v/>
      </c>
      <c r="AC640" s="12" t="str">
        <f aca="false">IF(AB640&lt;&gt;"",AB640/U640,"")</f>
        <v/>
      </c>
      <c r="AD640" s="27" t="n">
        <v>4</v>
      </c>
      <c r="AE640" s="27" t="n">
        <v>2</v>
      </c>
      <c r="AF640" s="27" t="n">
        <v>0</v>
      </c>
      <c r="AG640" s="28" t="n">
        <f aca="false">AD640+AE640+AF640</f>
        <v>6</v>
      </c>
      <c r="AH640" s="12" t="n">
        <f aca="false">IF(AG640&gt;0,AD640/AG640,"")</f>
        <v>0.666666666666667</v>
      </c>
      <c r="AI640" s="27" t="n">
        <v>1</v>
      </c>
      <c r="AJ640" s="27" t="n">
        <v>1</v>
      </c>
      <c r="AK640" s="27" t="n">
        <v>0</v>
      </c>
      <c r="AL640" s="22" t="str">
        <f aca="false">IF(OR(AJ640&gt;0,AK640&gt;0),"Sí","No")</f>
        <v>Sí</v>
      </c>
      <c r="AM640" s="6" t="s">
        <v>198</v>
      </c>
      <c r="AN640" s="6"/>
      <c r="AO640" s="12" t="n">
        <f aca="false">IF(M640&gt;0,K640/M640,"")</f>
        <v>0.5</v>
      </c>
      <c r="AP640" s="22" t="str">
        <f aca="false">IF(M640&gt;=Resumen!$B$5,"Alto","Bajo")</f>
        <v>Bajo</v>
      </c>
      <c r="AQ640" s="22" t="str">
        <f aca="false">IF(AO640&gt;=Resumen!$B$28,"Alto","Bajo")</f>
        <v>Alto</v>
      </c>
      <c r="AR640" s="22" t="str">
        <f aca="false">AP640&amp;" Potencial / "&amp;AQ640&amp;" Share"</f>
        <v>Bajo Potencial / Alto Share</v>
      </c>
      <c r="AS640" s="22" t="str">
        <f aca="false">IF(Q640="Sí",IF(AO640&gt;=Resumen!$B$29,"Alto","Bajo"),"")</f>
        <v>Alto</v>
      </c>
      <c r="AT640" s="22" t="str">
        <f aca="false">IF(AS640&lt;&gt;"",AP640&amp;" Potencial / "&amp;AS640&amp;" Share","")</f>
        <v>Bajo Potencial / Alto Share</v>
      </c>
      <c r="AU640" s="22" t="str">
        <f aca="false">IF(AH640="","Sin dato",IF(AH640-AO640&gt;Resumen!$B$6,"Sobre-exhibido",IF(AO640-AH640&gt;Resumen!$B$6,"Sub-exhibido","En línea")))</f>
        <v>Sobre-exhibido</v>
      </c>
      <c r="AV640" s="22" t="n">
        <f aca="false">IF(AT640="","",IF(AT640="Alto Potencial / Bajo Share",1,IF(AT640="Alto Potencial / Alto Share",2,IF(AT640="Bajo Potencial / Alto Share",3,4))))</f>
        <v>3</v>
      </c>
      <c r="AW640" s="22" t="str">
        <f aca="false">IF(Q640="No","Sin competencia directa",IF(AV640=1,"1 - Foco Conquista (Alto Pot / Bajo Share)",IF(AV640=2,"2 - Foco Defensa (Alto Pot / Alto Share)",IF(AV640=3,"3 - Monitoreo (Bajo Pot / Alto Share)","4 - Baja Prioridad (Bajo Pot / Bajo Share)"))))</f>
        <v>3 - Monitoreo (Bajo Pot / Alto Share)</v>
      </c>
      <c r="AX640" s="12" t="str">
        <f aca="false">IF(OR(IFERROR(AND(W640&lt;&gt;"",Y640&lt;&gt;"",Y640-W640&gt;Resumen!$B$8),FALSE()),IFERROR(AND(X640&lt;&gt;"",Y640&lt;&gt;"",Y640-X640&gt;Resumen!$B$8),FALSE())),MAX(IF(IFERROR(AND(W640&lt;&gt;"",Y640&lt;&gt;"",Y640-W640&gt;Resumen!$B$8),FALSE()),Y640-W640,0),IF(IFERROR(AND(X640&lt;&gt;"",Y640&lt;&gt;"",Y640-X640&gt;Resumen!$B$8),FALSE()),Y640-X640,0)),"")</f>
        <v/>
      </c>
      <c r="AY640" s="22" t="str">
        <f aca="false">IF(OR(IFERROR(AND(W640&lt;&gt;"",Y640&lt;&gt;"",Y640-W640&gt;Resumen!$B$8),FALSE()),IFERROR(AND(X640&lt;&gt;"",Y640&lt;&gt;"",Y640-X640&gt;Resumen!$B$8),FALSE())),TRIM("Lays tiene mayor markup que "&amp;IF(IFERROR(AND(W640&lt;&gt;"",Y640&lt;&gt;"",Y640-W640&gt;Resumen!$B$8),FALSE()),"Quento ","")&amp;IF(IFERROR(AND(X640&lt;&gt;"",Y640&lt;&gt;"",Y640-X640&gt;Resumen!$B$8),FALSE()),"Julicroc ","")&amp;"en este PDV"),"")</f>
        <v/>
      </c>
      <c r="AZ640" s="22" t="str">
        <f aca="false">IF(COUNTIF('Plan Pehuamar - Lista'!$A$2:$A$167,A640)&gt;0,"Sí","No")</f>
        <v>No</v>
      </c>
      <c r="BA640" s="22" t="str">
        <f aca="false">IF(COUNTIF('Plan Combo 9+1'!$A$2:$A$226,A640)&gt;0,"Sí","No")</f>
        <v>No</v>
      </c>
      <c r="BB640" s="22" t="str">
        <f aca="false">IF(AH640="","No",IF(BA640="Sí",IF((AO640-AH640)&gt;Resumen!$B$6,"Sí","No"),IF((AO640-AH640)&gt;=Resumen!$B$132,"Sí","No")))</f>
        <v>No</v>
      </c>
      <c r="BC640" s="22" t="str">
        <f aca="false">IF(AND(N640="Sí",AL640="Sí",AI640=0),"Sí","No")</f>
        <v>No</v>
      </c>
      <c r="BD640" s="22" t="str">
        <f aca="false">IF(COUNTIF('Plan 9+1 (con Pehuamar)'!$A$2:$A$227,A640)&gt;0,"Sí","No")</f>
        <v>No</v>
      </c>
    </row>
    <row r="641" customFormat="false" ht="15" hidden="false" customHeight="true" outlineLevel="0" collapsed="false">
      <c r="A641" s="6" t="n">
        <v>404042</v>
      </c>
      <c r="B641" s="6" t="n">
        <v>4</v>
      </c>
      <c r="C641" s="6" t="n">
        <v>401</v>
      </c>
      <c r="D641" s="6" t="s">
        <v>194</v>
      </c>
      <c r="E641" s="6" t="s">
        <v>844</v>
      </c>
      <c r="F641" s="6" t="s">
        <v>201</v>
      </c>
      <c r="G641" s="6" t="s">
        <v>129</v>
      </c>
      <c r="H641" s="6" t="s">
        <v>197</v>
      </c>
      <c r="I641" s="27" t="n">
        <v>10</v>
      </c>
      <c r="J641" s="27" t="n">
        <v>0</v>
      </c>
      <c r="K641" s="27" t="n">
        <v>25</v>
      </c>
      <c r="L641" s="28" t="n">
        <f aca="false">I641+J641</f>
        <v>10</v>
      </c>
      <c r="M641" s="28" t="n">
        <f aca="false">L641+K641</f>
        <v>35</v>
      </c>
      <c r="N641" s="22" t="str">
        <f aca="false">IF(I641&gt;0,"Sí","No")</f>
        <v>Sí</v>
      </c>
      <c r="O641" s="22" t="str">
        <f aca="false">IF(J641&gt;0,"Sí","No")</f>
        <v>No</v>
      </c>
      <c r="P641" s="22" t="str">
        <f aca="false">IF(K641&gt;0,"Sí","No")</f>
        <v>Sí</v>
      </c>
      <c r="Q641" s="22" t="str">
        <f aca="false">IF(OR(I641&gt;0,J641&gt;0),"Sí","No")</f>
        <v>Sí</v>
      </c>
      <c r="R641" s="27" t="n">
        <v>1700</v>
      </c>
      <c r="S641" s="27" t="n">
        <v>2500</v>
      </c>
      <c r="T641" s="27"/>
      <c r="U641" s="27"/>
      <c r="V641" s="27" t="n">
        <v>3500</v>
      </c>
      <c r="W641" s="12" t="n">
        <f aca="false">IF(AND(I641&gt;0,R641&gt;0),(S641-R641)/R641,"")</f>
        <v>0.470588235294118</v>
      </c>
      <c r="X641" s="12" t="str">
        <f aca="false">IF(AND(J641&gt;0,T641&gt;0),(U641-T641)/T641,"")</f>
        <v/>
      </c>
      <c r="Y641" s="12" t="n">
        <f aca="false">IF(AND(K641&gt;0,V641&gt;0),(V641-Resumen!$B$7)/Resumen!$B$7,"")</f>
        <v>0.4</v>
      </c>
      <c r="Z641" s="28" t="n">
        <f aca="false">IF(AND(K641&gt;0,I641&gt;0,V641&gt;0,S641&gt;0),V641-S641,"")</f>
        <v>1000</v>
      </c>
      <c r="AA641" s="12" t="n">
        <f aca="false">IF(Z641&lt;&gt;"",Z641/S641,"")</f>
        <v>0.4</v>
      </c>
      <c r="AB641" s="28" t="str">
        <f aca="false">IF(AND(K641&gt;0,J641&gt;0,V641&gt;0,U641&gt;0),V641-U641,"")</f>
        <v/>
      </c>
      <c r="AC641" s="12" t="str">
        <f aca="false">IF(AB641&lt;&gt;"",AB641/U641,"")</f>
        <v/>
      </c>
      <c r="AD641" s="27" t="n">
        <v>4</v>
      </c>
      <c r="AE641" s="27" t="n">
        <v>3</v>
      </c>
      <c r="AF641" s="27" t="n">
        <v>0</v>
      </c>
      <c r="AG641" s="28" t="n">
        <f aca="false">AD641+AE641+AF641</f>
        <v>7</v>
      </c>
      <c r="AH641" s="12" t="n">
        <f aca="false">IF(AG641&gt;0,AD641/AG641,"")</f>
        <v>0.571428571428571</v>
      </c>
      <c r="AI641" s="27" t="n">
        <v>1</v>
      </c>
      <c r="AJ641" s="27" t="n">
        <v>1</v>
      </c>
      <c r="AK641" s="27" t="n">
        <v>0</v>
      </c>
      <c r="AL641" s="22" t="str">
        <f aca="false">IF(OR(AJ641&gt;0,AK641&gt;0),"Sí","No")</f>
        <v>Sí</v>
      </c>
      <c r="AM641" s="6" t="s">
        <v>198</v>
      </c>
      <c r="AN641" s="6"/>
      <c r="AO641" s="12" t="n">
        <f aca="false">IF(M641&gt;0,K641/M641,"")</f>
        <v>0.714285714285714</v>
      </c>
      <c r="AP641" s="22" t="str">
        <f aca="false">IF(M641&gt;=Resumen!$B$5,"Alto","Bajo")</f>
        <v>Bajo</v>
      </c>
      <c r="AQ641" s="22" t="str">
        <f aca="false">IF(AO641&gt;=Resumen!$B$28,"Alto","Bajo")</f>
        <v>Alto</v>
      </c>
      <c r="AR641" s="22" t="str">
        <f aca="false">AP641&amp;" Potencial / "&amp;AQ641&amp;" Share"</f>
        <v>Bajo Potencial / Alto Share</v>
      </c>
      <c r="AS641" s="22" t="str">
        <f aca="false">IF(Q641="Sí",IF(AO641&gt;=Resumen!$B$29,"Alto","Bajo"),"")</f>
        <v>Alto</v>
      </c>
      <c r="AT641" s="22" t="str">
        <f aca="false">IF(AS641&lt;&gt;"",AP641&amp;" Potencial / "&amp;AS641&amp;" Share","")</f>
        <v>Bajo Potencial / Alto Share</v>
      </c>
      <c r="AU641" s="22" t="str">
        <f aca="false">IF(AH641="","Sin dato",IF(AH641-AO641&gt;Resumen!$B$6,"Sobre-exhibido",IF(AO641-AH641&gt;Resumen!$B$6,"Sub-exhibido","En línea")))</f>
        <v>Sub-exhibido</v>
      </c>
      <c r="AV641" s="22" t="n">
        <f aca="false">IF(AT641="","",IF(AT641="Alto Potencial / Bajo Share",1,IF(AT641="Alto Potencial / Alto Share",2,IF(AT641="Bajo Potencial / Alto Share",3,4))))</f>
        <v>3</v>
      </c>
      <c r="AW641" s="22" t="str">
        <f aca="false">IF(Q641="No","Sin competencia directa",IF(AV641=1,"1 - Foco Conquista (Alto Pot / Bajo Share)",IF(AV641=2,"2 - Foco Defensa (Alto Pot / Alto Share)",IF(AV641=3,"3 - Monitoreo (Bajo Pot / Alto Share)","4 - Baja Prioridad (Bajo Pot / Bajo Share)"))))</f>
        <v>3 - Monitoreo (Bajo Pot / Alto Share)</v>
      </c>
      <c r="AX641" s="12" t="str">
        <f aca="false">IF(OR(IFERROR(AND(W641&lt;&gt;"",Y641&lt;&gt;"",Y641-W641&gt;Resumen!$B$8),FALSE()),IFERROR(AND(X641&lt;&gt;"",Y641&lt;&gt;"",Y641-X641&gt;Resumen!$B$8),FALSE())),MAX(IF(IFERROR(AND(W641&lt;&gt;"",Y641&lt;&gt;"",Y641-W641&gt;Resumen!$B$8),FALSE()),Y641-W641,0),IF(IFERROR(AND(X641&lt;&gt;"",Y641&lt;&gt;"",Y641-X641&gt;Resumen!$B$8),FALSE()),Y641-X641,0)),"")</f>
        <v/>
      </c>
      <c r="AY641" s="22" t="str">
        <f aca="false">IF(OR(IFERROR(AND(W641&lt;&gt;"",Y641&lt;&gt;"",Y641-W641&gt;Resumen!$B$8),FALSE()),IFERROR(AND(X641&lt;&gt;"",Y641&lt;&gt;"",Y641-X641&gt;Resumen!$B$8),FALSE())),TRIM("Lays tiene mayor markup que "&amp;IF(IFERROR(AND(W641&lt;&gt;"",Y641&lt;&gt;"",Y641-W641&gt;Resumen!$B$8),FALSE()),"Quento ","")&amp;IF(IFERROR(AND(X641&lt;&gt;"",Y641&lt;&gt;"",Y641-X641&gt;Resumen!$B$8),FALSE()),"Julicroc ","")&amp;"en este PDV"),"")</f>
        <v/>
      </c>
      <c r="AZ641" s="22" t="str">
        <f aca="false">IF(COUNTIF('Plan Pehuamar - Lista'!$A$2:$A$167,A641)&gt;0,"Sí","No")</f>
        <v>No</v>
      </c>
      <c r="BA641" s="22" t="str">
        <f aca="false">IF(COUNTIF('Plan Combo 9+1'!$A$2:$A$226,A641)&gt;0,"Sí","No")</f>
        <v>No</v>
      </c>
      <c r="BB641" s="22" t="str">
        <f aca="false">IF(AH641="","No",IF(BA641="Sí",IF((AO641-AH641)&gt;Resumen!$B$6,"Sí","No"),IF((AO641-AH641)&gt;=Resumen!$B$132,"Sí","No")))</f>
        <v>No</v>
      </c>
      <c r="BC641" s="22" t="str">
        <f aca="false">IF(AND(N641="Sí",AL641="Sí",AI641=0),"Sí","No")</f>
        <v>No</v>
      </c>
      <c r="BD641" s="22" t="str">
        <f aca="false">IF(COUNTIF('Plan 9+1 (con Pehuamar)'!$A$2:$A$227,A641)&gt;0,"Sí","No")</f>
        <v>No</v>
      </c>
    </row>
    <row r="642" customFormat="false" ht="15" hidden="false" customHeight="true" outlineLevel="0" collapsed="false">
      <c r="A642" s="6" t="n">
        <v>404072</v>
      </c>
      <c r="B642" s="6" t="n">
        <v>4</v>
      </c>
      <c r="C642" s="6" t="n">
        <v>401</v>
      </c>
      <c r="D642" s="6" t="s">
        <v>194</v>
      </c>
      <c r="E642" s="6" t="s">
        <v>308</v>
      </c>
      <c r="F642" s="6" t="s">
        <v>196</v>
      </c>
      <c r="G642" s="6" t="s">
        <v>129</v>
      </c>
      <c r="H642" s="6" t="s">
        <v>197</v>
      </c>
      <c r="I642" s="27" t="n">
        <v>0</v>
      </c>
      <c r="J642" s="27" t="n">
        <v>0</v>
      </c>
      <c r="K642" s="27" t="n">
        <v>0.2</v>
      </c>
      <c r="L642" s="28" t="n">
        <f aca="false">I642+J642</f>
        <v>0</v>
      </c>
      <c r="M642" s="28" t="n">
        <f aca="false">L642+K642</f>
        <v>0.2</v>
      </c>
      <c r="N642" s="22" t="str">
        <f aca="false">IF(I642&gt;0,"Sí","No")</f>
        <v>No</v>
      </c>
      <c r="O642" s="22" t="str">
        <f aca="false">IF(J642&gt;0,"Sí","No")</f>
        <v>No</v>
      </c>
      <c r="P642" s="22" t="str">
        <f aca="false">IF(K642&gt;0,"Sí","No")</f>
        <v>Sí</v>
      </c>
      <c r="Q642" s="22" t="str">
        <f aca="false">IF(OR(I642&gt;0,J642&gt;0),"Sí","No")</f>
        <v>No</v>
      </c>
      <c r="R642" s="27"/>
      <c r="S642" s="27"/>
      <c r="T642" s="27"/>
      <c r="U642" s="27"/>
      <c r="V642" s="27"/>
      <c r="W642" s="12" t="str">
        <f aca="false">IF(AND(I642&gt;0,R642&gt;0),(S642-R642)/R642,"")</f>
        <v/>
      </c>
      <c r="X642" s="12" t="str">
        <f aca="false">IF(AND(J642&gt;0,T642&gt;0),(U642-T642)/T642,"")</f>
        <v/>
      </c>
      <c r="Y642" s="12" t="str">
        <f aca="false">IF(AND(K642&gt;0,V642&gt;0),(V642-Resumen!$B$7)/Resumen!$B$7,"")</f>
        <v/>
      </c>
      <c r="Z642" s="28" t="str">
        <f aca="false">IF(AND(K642&gt;0,I642&gt;0,V642&gt;0,S642&gt;0),V642-S642,"")</f>
        <v/>
      </c>
      <c r="AA642" s="12" t="str">
        <f aca="false">IF(Z642&lt;&gt;"",Z642/S642,"")</f>
        <v/>
      </c>
      <c r="AB642" s="28" t="str">
        <f aca="false">IF(AND(K642&gt;0,J642&gt;0,V642&gt;0,U642&gt;0),V642-U642,"")</f>
        <v/>
      </c>
      <c r="AC642" s="12" t="str">
        <f aca="false">IF(AB642&lt;&gt;"",AB642/U642,"")</f>
        <v/>
      </c>
      <c r="AD642" s="27" t="n">
        <v>0</v>
      </c>
      <c r="AE642" s="27" t="n">
        <v>0</v>
      </c>
      <c r="AF642" s="27" t="n">
        <v>0</v>
      </c>
      <c r="AG642" s="28" t="n">
        <f aca="false">AD642+AE642+AF642</f>
        <v>0</v>
      </c>
      <c r="AH642" s="12" t="str">
        <f aca="false">IF(AG642&gt;0,AD642/AG642,"")</f>
        <v/>
      </c>
      <c r="AI642" s="27" t="n">
        <v>0</v>
      </c>
      <c r="AJ642" s="27" t="n">
        <v>0</v>
      </c>
      <c r="AK642" s="27" t="n">
        <v>0</v>
      </c>
      <c r="AL642" s="22" t="str">
        <f aca="false">IF(OR(AJ642&gt;0,AK642&gt;0),"Sí","No")</f>
        <v>No</v>
      </c>
      <c r="AM642" s="6"/>
      <c r="AN642" s="6"/>
      <c r="AO642" s="12" t="n">
        <f aca="false">IF(M642&gt;0,K642/M642,"")</f>
        <v>1</v>
      </c>
      <c r="AP642" s="22" t="str">
        <f aca="false">IF(M642&gt;=Resumen!$B$5,"Alto","Bajo")</f>
        <v>Bajo</v>
      </c>
      <c r="AQ642" s="22" t="str">
        <f aca="false">IF(AO642&gt;=Resumen!$B$28,"Alto","Bajo")</f>
        <v>Alto</v>
      </c>
      <c r="AR642" s="22" t="str">
        <f aca="false">AP642&amp;" Potencial / "&amp;AQ642&amp;" Share"</f>
        <v>Bajo Potencial / Alto Share</v>
      </c>
      <c r="AS642" s="22" t="str">
        <f aca="false">IF(Q642="Sí",IF(AO642&gt;=Resumen!$B$29,"Alto","Bajo"),"")</f>
        <v/>
      </c>
      <c r="AT642" s="22" t="str">
        <f aca="false">IF(AS642&lt;&gt;"",AP642&amp;" Potencial / "&amp;AS642&amp;" Share","")</f>
        <v/>
      </c>
      <c r="AU642" s="22" t="str">
        <f aca="false">IF(AH642="","Sin dato",IF(AH642-AO642&gt;Resumen!$B$6,"Sobre-exhibido",IF(AO642-AH642&gt;Resumen!$B$6,"Sub-exhibido","En línea")))</f>
        <v>Sin dato</v>
      </c>
      <c r="AV642" s="22" t="str">
        <f aca="false">IF(AT642="","",IF(AT642="Alto Potencial / Bajo Share",1,IF(AT642="Alto Potencial / Alto Share",2,IF(AT642="Bajo Potencial / Alto Share",3,4))))</f>
        <v/>
      </c>
      <c r="AW642" s="22" t="str">
        <f aca="false">IF(Q642="No","Sin competencia directa",IF(AV642=1,"1 - Foco Conquista (Alto Pot / Bajo Share)",IF(AV642=2,"2 - Foco Defensa (Alto Pot / Alto Share)",IF(AV642=3,"3 - Monitoreo (Bajo Pot / Alto Share)","4 - Baja Prioridad (Bajo Pot / Bajo Share)"))))</f>
        <v>Sin competencia directa</v>
      </c>
      <c r="AX642" s="12" t="str">
        <f aca="false">IF(OR(IFERROR(AND(W642&lt;&gt;"",Y642&lt;&gt;"",Y642-W642&gt;Resumen!$B$8),FALSE()),IFERROR(AND(X642&lt;&gt;"",Y642&lt;&gt;"",Y642-X642&gt;Resumen!$B$8),FALSE())),MAX(IF(IFERROR(AND(W642&lt;&gt;"",Y642&lt;&gt;"",Y642-W642&gt;Resumen!$B$8),FALSE()),Y642-W642,0),IF(IFERROR(AND(X642&lt;&gt;"",Y642&lt;&gt;"",Y642-X642&gt;Resumen!$B$8),FALSE()),Y642-X642,0)),"")</f>
        <v/>
      </c>
      <c r="AY642" s="22" t="str">
        <f aca="false">IF(OR(IFERROR(AND(W642&lt;&gt;"",Y642&lt;&gt;"",Y642-W642&gt;Resumen!$B$8),FALSE()),IFERROR(AND(X642&lt;&gt;"",Y642&lt;&gt;"",Y642-X642&gt;Resumen!$B$8),FALSE())),TRIM("Lays tiene mayor markup que "&amp;IF(IFERROR(AND(W642&lt;&gt;"",Y642&lt;&gt;"",Y642-W642&gt;Resumen!$B$8),FALSE()),"Quento ","")&amp;IF(IFERROR(AND(X642&lt;&gt;"",Y642&lt;&gt;"",Y642-X642&gt;Resumen!$B$8),FALSE()),"Julicroc ","")&amp;"en este PDV"),"")</f>
        <v/>
      </c>
      <c r="AZ642" s="22" t="str">
        <f aca="false">IF(COUNTIF('Plan Pehuamar - Lista'!$A$2:$A$167,A642)&gt;0,"Sí","No")</f>
        <v>No</v>
      </c>
      <c r="BA642" s="22" t="str">
        <f aca="false">IF(COUNTIF('Plan Combo 9+1'!$A$2:$A$226,A642)&gt;0,"Sí","No")</f>
        <v>No</v>
      </c>
      <c r="BB642" s="22" t="str">
        <f aca="false">IF(AH642="","No",IF(BA642="Sí",IF((AO642-AH642)&gt;Resumen!$B$6,"Sí","No"),IF((AO642-AH642)&gt;=Resumen!$B$132,"Sí","No")))</f>
        <v>No</v>
      </c>
      <c r="BC642" s="22" t="str">
        <f aca="false">IF(AND(N642="Sí",AL642="Sí",AI642=0),"Sí","No")</f>
        <v>No</v>
      </c>
      <c r="BD642" s="22" t="str">
        <f aca="false">IF(COUNTIF('Plan 9+1 (con Pehuamar)'!$A$2:$A$227,A642)&gt;0,"Sí","No")</f>
        <v>No</v>
      </c>
    </row>
    <row r="643" customFormat="false" ht="15" hidden="false" customHeight="true" outlineLevel="0" collapsed="false">
      <c r="A643" s="6" t="n">
        <v>404081</v>
      </c>
      <c r="B643" s="6" t="n">
        <v>4</v>
      </c>
      <c r="C643" s="6" t="n">
        <v>401</v>
      </c>
      <c r="D643" s="6" t="s">
        <v>194</v>
      </c>
      <c r="E643" s="6" t="s">
        <v>845</v>
      </c>
      <c r="F643" s="6" t="s">
        <v>201</v>
      </c>
      <c r="G643" s="6" t="s">
        <v>129</v>
      </c>
      <c r="H643" s="6" t="s">
        <v>197</v>
      </c>
      <c r="I643" s="27" t="n">
        <v>25</v>
      </c>
      <c r="J643" s="27" t="n">
        <v>0</v>
      </c>
      <c r="K643" s="27" t="n">
        <v>20</v>
      </c>
      <c r="L643" s="28" t="n">
        <f aca="false">I643+J643</f>
        <v>25</v>
      </c>
      <c r="M643" s="28" t="n">
        <f aca="false">L643+K643</f>
        <v>45</v>
      </c>
      <c r="N643" s="22" t="str">
        <f aca="false">IF(I643&gt;0,"Sí","No")</f>
        <v>Sí</v>
      </c>
      <c r="O643" s="22" t="str">
        <f aca="false">IF(J643&gt;0,"Sí","No")</f>
        <v>No</v>
      </c>
      <c r="P643" s="22" t="str">
        <f aca="false">IF(K643&gt;0,"Sí","No")</f>
        <v>Sí</v>
      </c>
      <c r="Q643" s="22" t="str">
        <f aca="false">IF(OR(I643&gt;0,J643&gt;0),"Sí","No")</f>
        <v>Sí</v>
      </c>
      <c r="R643" s="27" t="n">
        <v>1700</v>
      </c>
      <c r="S643" s="27" t="n">
        <v>2500</v>
      </c>
      <c r="T643" s="27"/>
      <c r="U643" s="27"/>
      <c r="V643" s="27" t="n">
        <v>3500</v>
      </c>
      <c r="W643" s="12" t="n">
        <f aca="false">IF(AND(I643&gt;0,R643&gt;0),(S643-R643)/R643,"")</f>
        <v>0.470588235294118</v>
      </c>
      <c r="X643" s="12" t="str">
        <f aca="false">IF(AND(J643&gt;0,T643&gt;0),(U643-T643)/T643,"")</f>
        <v/>
      </c>
      <c r="Y643" s="12" t="n">
        <f aca="false">IF(AND(K643&gt;0,V643&gt;0),(V643-Resumen!$B$7)/Resumen!$B$7,"")</f>
        <v>0.4</v>
      </c>
      <c r="Z643" s="28" t="n">
        <f aca="false">IF(AND(K643&gt;0,I643&gt;0,V643&gt;0,S643&gt;0),V643-S643,"")</f>
        <v>1000</v>
      </c>
      <c r="AA643" s="12" t="n">
        <f aca="false">IF(Z643&lt;&gt;"",Z643/S643,"")</f>
        <v>0.4</v>
      </c>
      <c r="AB643" s="28" t="str">
        <f aca="false">IF(AND(K643&gt;0,J643&gt;0,V643&gt;0,U643&gt;0),V643-U643,"")</f>
        <v/>
      </c>
      <c r="AC643" s="12" t="str">
        <f aca="false">IF(AB643&lt;&gt;"",AB643/U643,"")</f>
        <v/>
      </c>
      <c r="AD643" s="27" t="n">
        <v>1</v>
      </c>
      <c r="AE643" s="27" t="n">
        <v>1</v>
      </c>
      <c r="AF643" s="27" t="n">
        <v>0</v>
      </c>
      <c r="AG643" s="28" t="n">
        <f aca="false">AD643+AE643+AF643</f>
        <v>2</v>
      </c>
      <c r="AH643" s="12" t="n">
        <f aca="false">IF(AG643&gt;0,AD643/AG643,"")</f>
        <v>0.5</v>
      </c>
      <c r="AI643" s="27" t="n">
        <v>1</v>
      </c>
      <c r="AJ643" s="27" t="n">
        <v>1</v>
      </c>
      <c r="AK643" s="27" t="n">
        <v>0</v>
      </c>
      <c r="AL643" s="22" t="str">
        <f aca="false">IF(OR(AJ643&gt;0,AK643&gt;0),"Sí","No")</f>
        <v>Sí</v>
      </c>
      <c r="AM643" s="6" t="s">
        <v>198</v>
      </c>
      <c r="AN643" s="6"/>
      <c r="AO643" s="12" t="n">
        <f aca="false">IF(M643&gt;0,K643/M643,"")</f>
        <v>0.444444444444444</v>
      </c>
      <c r="AP643" s="22" t="str">
        <f aca="false">IF(M643&gt;=Resumen!$B$5,"Alto","Bajo")</f>
        <v>Alto</v>
      </c>
      <c r="AQ643" s="22" t="str">
        <f aca="false">IF(AO643&gt;=Resumen!$B$28,"Alto","Bajo")</f>
        <v>Alto</v>
      </c>
      <c r="AR643" s="22" t="str">
        <f aca="false">AP643&amp;" Potencial / "&amp;AQ643&amp;" Share"</f>
        <v>Alto Potencial / Alto Share</v>
      </c>
      <c r="AS643" s="22" t="str">
        <f aca="false">IF(Q643="Sí",IF(AO643&gt;=Resumen!$B$29,"Alto","Bajo"),"")</f>
        <v>Bajo</v>
      </c>
      <c r="AT643" s="22" t="str">
        <f aca="false">IF(AS643&lt;&gt;"",AP643&amp;" Potencial / "&amp;AS643&amp;" Share","")</f>
        <v>Alto Potencial / Bajo Share</v>
      </c>
      <c r="AU643" s="22" t="str">
        <f aca="false">IF(AH643="","Sin dato",IF(AH643-AO643&gt;Resumen!$B$6,"Sobre-exhibido",IF(AO643-AH643&gt;Resumen!$B$6,"Sub-exhibido","En línea")))</f>
        <v>Sobre-exhibido</v>
      </c>
      <c r="AV643" s="22" t="n">
        <f aca="false">IF(AT643="","",IF(AT643="Alto Potencial / Bajo Share",1,IF(AT643="Alto Potencial / Alto Share",2,IF(AT643="Bajo Potencial / Alto Share",3,4))))</f>
        <v>1</v>
      </c>
      <c r="AW643" s="22" t="str">
        <f aca="false">IF(Q643="No","Sin competencia directa",IF(AV643=1,"1 - Foco Conquista (Alto Pot / Bajo Share)",IF(AV643=2,"2 - Foco Defensa (Alto Pot / Alto Share)",IF(AV643=3,"3 - Monitoreo (Bajo Pot / Alto Share)","4 - Baja Prioridad (Bajo Pot / Bajo Share)"))))</f>
        <v>1 - Foco Conquista (Alto Pot / Bajo Share)</v>
      </c>
      <c r="AX643" s="12" t="str">
        <f aca="false">IF(OR(IFERROR(AND(W643&lt;&gt;"",Y643&lt;&gt;"",Y643-W643&gt;Resumen!$B$8),FALSE()),IFERROR(AND(X643&lt;&gt;"",Y643&lt;&gt;"",Y643-X643&gt;Resumen!$B$8),FALSE())),MAX(IF(IFERROR(AND(W643&lt;&gt;"",Y643&lt;&gt;"",Y643-W643&gt;Resumen!$B$8),FALSE()),Y643-W643,0),IF(IFERROR(AND(X643&lt;&gt;"",Y643&lt;&gt;"",Y643-X643&gt;Resumen!$B$8),FALSE()),Y643-X643,0)),"")</f>
        <v/>
      </c>
      <c r="AY643" s="22" t="str">
        <f aca="false">IF(OR(IFERROR(AND(W643&lt;&gt;"",Y643&lt;&gt;"",Y643-W643&gt;Resumen!$B$8),FALSE()),IFERROR(AND(X643&lt;&gt;"",Y643&lt;&gt;"",Y643-X643&gt;Resumen!$B$8),FALSE())),TRIM("Lays tiene mayor markup que "&amp;IF(IFERROR(AND(W643&lt;&gt;"",Y643&lt;&gt;"",Y643-W643&gt;Resumen!$B$8),FALSE()),"Quento ","")&amp;IF(IFERROR(AND(X643&lt;&gt;"",Y643&lt;&gt;"",Y643-X643&gt;Resumen!$B$8),FALSE()),"Julicroc ","")&amp;"en este PDV"),"")</f>
        <v/>
      </c>
      <c r="AZ643" s="22" t="str">
        <f aca="false">IF(COUNTIF('Plan Pehuamar - Lista'!$A$2:$A$167,A643)&gt;0,"Sí","No")</f>
        <v>No</v>
      </c>
      <c r="BA643" s="22" t="str">
        <f aca="false">IF(COUNTIF('Plan Combo 9+1'!$A$2:$A$226,A643)&gt;0,"Sí","No")</f>
        <v>Sí</v>
      </c>
      <c r="BB643" s="22" t="str">
        <f aca="false">IF(AH643="","No",IF(BA643="Sí",IF((AO643-AH643)&gt;Resumen!$B$6,"Sí","No"),IF((AO643-AH643)&gt;=Resumen!$B$132,"Sí","No")))</f>
        <v>No</v>
      </c>
      <c r="BC643" s="22" t="str">
        <f aca="false">IF(AND(N643="Sí",AL643="Sí",AI643=0),"Sí","No")</f>
        <v>No</v>
      </c>
      <c r="BD643" s="22" t="str">
        <f aca="false">IF(COUNTIF('Plan 9+1 (con Pehuamar)'!$A$2:$A$227,A643)&gt;0,"Sí","No")</f>
        <v>Sí</v>
      </c>
    </row>
    <row r="644" customFormat="false" ht="15" hidden="false" customHeight="true" outlineLevel="0" collapsed="false">
      <c r="A644" s="6" t="n">
        <v>404249</v>
      </c>
      <c r="B644" s="6" t="n">
        <v>4</v>
      </c>
      <c r="C644" s="6" t="n">
        <v>401</v>
      </c>
      <c r="D644" s="6" t="s">
        <v>194</v>
      </c>
      <c r="E644" s="6" t="s">
        <v>846</v>
      </c>
      <c r="F644" s="6" t="s">
        <v>196</v>
      </c>
      <c r="G644" s="6" t="s">
        <v>129</v>
      </c>
      <c r="H644" s="6" t="s">
        <v>197</v>
      </c>
      <c r="I644" s="27" t="n">
        <v>10</v>
      </c>
      <c r="J644" s="27" t="n">
        <v>0</v>
      </c>
      <c r="K644" s="27" t="n">
        <v>10</v>
      </c>
      <c r="L644" s="28" t="n">
        <f aca="false">I644+J644</f>
        <v>10</v>
      </c>
      <c r="M644" s="28" t="n">
        <f aca="false">L644+K644</f>
        <v>20</v>
      </c>
      <c r="N644" s="22" t="str">
        <f aca="false">IF(I644&gt;0,"Sí","No")</f>
        <v>Sí</v>
      </c>
      <c r="O644" s="22" t="str">
        <f aca="false">IF(J644&gt;0,"Sí","No")</f>
        <v>No</v>
      </c>
      <c r="P644" s="22" t="str">
        <f aca="false">IF(K644&gt;0,"Sí","No")</f>
        <v>Sí</v>
      </c>
      <c r="Q644" s="22" t="str">
        <f aca="false">IF(OR(I644&gt;0,J644&gt;0),"Sí","No")</f>
        <v>Sí</v>
      </c>
      <c r="R644" s="27" t="n">
        <v>1700</v>
      </c>
      <c r="S644" s="27" t="n">
        <v>2800</v>
      </c>
      <c r="T644" s="27"/>
      <c r="U644" s="27"/>
      <c r="V644" s="27" t="n">
        <v>3700</v>
      </c>
      <c r="W644" s="12" t="n">
        <f aca="false">IF(AND(I644&gt;0,R644&gt;0),(S644-R644)/R644,"")</f>
        <v>0.647058823529412</v>
      </c>
      <c r="X644" s="12" t="str">
        <f aca="false">IF(AND(J644&gt;0,T644&gt;0),(U644-T644)/T644,"")</f>
        <v/>
      </c>
      <c r="Y644" s="12" t="n">
        <f aca="false">IF(AND(K644&gt;0,V644&gt;0),(V644-Resumen!$B$7)/Resumen!$B$7,"")</f>
        <v>0.48</v>
      </c>
      <c r="Z644" s="28" t="n">
        <f aca="false">IF(AND(K644&gt;0,I644&gt;0,V644&gt;0,S644&gt;0),V644-S644,"")</f>
        <v>900</v>
      </c>
      <c r="AA644" s="12" t="n">
        <f aca="false">IF(Z644&lt;&gt;"",Z644/S644,"")</f>
        <v>0.321428571428571</v>
      </c>
      <c r="AB644" s="28" t="str">
        <f aca="false">IF(AND(K644&gt;0,J644&gt;0,V644&gt;0,U644&gt;0),V644-U644,"")</f>
        <v/>
      </c>
      <c r="AC644" s="12" t="str">
        <f aca="false">IF(AB644&lt;&gt;"",AB644/U644,"")</f>
        <v/>
      </c>
      <c r="AD644" s="27" t="n">
        <v>4</v>
      </c>
      <c r="AE644" s="27" t="n">
        <v>4</v>
      </c>
      <c r="AF644" s="27" t="n">
        <v>3</v>
      </c>
      <c r="AG644" s="28" t="n">
        <f aca="false">AD644+AE644+AF644</f>
        <v>11</v>
      </c>
      <c r="AH644" s="12" t="n">
        <f aca="false">IF(AG644&gt;0,AD644/AG644,"")</f>
        <v>0.363636363636364</v>
      </c>
      <c r="AI644" s="27" t="n">
        <v>1</v>
      </c>
      <c r="AJ644" s="27" t="n">
        <v>1</v>
      </c>
      <c r="AK644" s="27" t="n">
        <v>1</v>
      </c>
      <c r="AL644" s="22" t="str">
        <f aca="false">IF(OR(AJ644&gt;0,AK644&gt;0),"Sí","No")</f>
        <v>Sí</v>
      </c>
      <c r="AM644" s="6" t="s">
        <v>198</v>
      </c>
      <c r="AN644" s="6"/>
      <c r="AO644" s="12" t="n">
        <f aca="false">IF(M644&gt;0,K644/M644,"")</f>
        <v>0.5</v>
      </c>
      <c r="AP644" s="22" t="str">
        <f aca="false">IF(M644&gt;=Resumen!$B$5,"Alto","Bajo")</f>
        <v>Bajo</v>
      </c>
      <c r="AQ644" s="22" t="str">
        <f aca="false">IF(AO644&gt;=Resumen!$B$28,"Alto","Bajo")</f>
        <v>Alto</v>
      </c>
      <c r="AR644" s="22" t="str">
        <f aca="false">AP644&amp;" Potencial / "&amp;AQ644&amp;" Share"</f>
        <v>Bajo Potencial / Alto Share</v>
      </c>
      <c r="AS644" s="22" t="str">
        <f aca="false">IF(Q644="Sí",IF(AO644&gt;=Resumen!$B$29,"Alto","Bajo"),"")</f>
        <v>Alto</v>
      </c>
      <c r="AT644" s="22" t="str">
        <f aca="false">IF(AS644&lt;&gt;"",AP644&amp;" Potencial / "&amp;AS644&amp;" Share","")</f>
        <v>Bajo Potencial / Alto Share</v>
      </c>
      <c r="AU644" s="22" t="str">
        <f aca="false">IF(AH644="","Sin dato",IF(AH644-AO644&gt;Resumen!$B$6,"Sobre-exhibido",IF(AO644-AH644&gt;Resumen!$B$6,"Sub-exhibido","En línea")))</f>
        <v>Sub-exhibido</v>
      </c>
      <c r="AV644" s="22" t="n">
        <f aca="false">IF(AT644="","",IF(AT644="Alto Potencial / Bajo Share",1,IF(AT644="Alto Potencial / Alto Share",2,IF(AT644="Bajo Potencial / Alto Share",3,4))))</f>
        <v>3</v>
      </c>
      <c r="AW644" s="22" t="str">
        <f aca="false">IF(Q644="No","Sin competencia directa",IF(AV644=1,"1 - Foco Conquista (Alto Pot / Bajo Share)",IF(AV644=2,"2 - Foco Defensa (Alto Pot / Alto Share)",IF(AV644=3,"3 - Monitoreo (Bajo Pot / Alto Share)","4 - Baja Prioridad (Bajo Pot / Bajo Share)"))))</f>
        <v>3 - Monitoreo (Bajo Pot / Alto Share)</v>
      </c>
      <c r="AX644" s="12" t="str">
        <f aca="false">IF(OR(IFERROR(AND(W644&lt;&gt;"",Y644&lt;&gt;"",Y644-W644&gt;Resumen!$B$8),FALSE()),IFERROR(AND(X644&lt;&gt;"",Y644&lt;&gt;"",Y644-X644&gt;Resumen!$B$8),FALSE())),MAX(IF(IFERROR(AND(W644&lt;&gt;"",Y644&lt;&gt;"",Y644-W644&gt;Resumen!$B$8),FALSE()),Y644-W644,0),IF(IFERROR(AND(X644&lt;&gt;"",Y644&lt;&gt;"",Y644-X644&gt;Resumen!$B$8),FALSE()),Y644-X644,0)),"")</f>
        <v/>
      </c>
      <c r="AY644" s="22" t="str">
        <f aca="false">IF(OR(IFERROR(AND(W644&lt;&gt;"",Y644&lt;&gt;"",Y644-W644&gt;Resumen!$B$8),FALSE()),IFERROR(AND(X644&lt;&gt;"",Y644&lt;&gt;"",Y644-X644&gt;Resumen!$B$8),FALSE())),TRIM("Lays tiene mayor markup que "&amp;IF(IFERROR(AND(W644&lt;&gt;"",Y644&lt;&gt;"",Y644-W644&gt;Resumen!$B$8),FALSE()),"Quento ","")&amp;IF(IFERROR(AND(X644&lt;&gt;"",Y644&lt;&gt;"",Y644-X644&gt;Resumen!$B$8),FALSE()),"Julicroc ","")&amp;"en este PDV"),"")</f>
        <v/>
      </c>
      <c r="AZ644" s="22" t="str">
        <f aca="false">IF(COUNTIF('Plan Pehuamar - Lista'!$A$2:$A$167,A644)&gt;0,"Sí","No")</f>
        <v>No</v>
      </c>
      <c r="BA644" s="22" t="str">
        <f aca="false">IF(COUNTIF('Plan Combo 9+1'!$A$2:$A$226,A644)&gt;0,"Sí","No")</f>
        <v>No</v>
      </c>
      <c r="BB644" s="22" t="str">
        <f aca="false">IF(AH644="","No",IF(BA644="Sí",IF((AO644-AH644)&gt;Resumen!$B$6,"Sí","No"),IF((AO644-AH644)&gt;=Resumen!$B$132,"Sí","No")))</f>
        <v>No</v>
      </c>
      <c r="BC644" s="22" t="str">
        <f aca="false">IF(AND(N644="Sí",AL644="Sí",AI644=0),"Sí","No")</f>
        <v>No</v>
      </c>
      <c r="BD644" s="22" t="str">
        <f aca="false">IF(COUNTIF('Plan 9+1 (con Pehuamar)'!$A$2:$A$227,A644)&gt;0,"Sí","No")</f>
        <v>No</v>
      </c>
    </row>
    <row r="645" customFormat="false" ht="15" hidden="false" customHeight="true" outlineLevel="0" collapsed="false">
      <c r="A645" s="6" t="n">
        <v>404260</v>
      </c>
      <c r="B645" s="6" t="n">
        <v>4</v>
      </c>
      <c r="C645" s="6" t="n">
        <v>401</v>
      </c>
      <c r="D645" s="6" t="s">
        <v>194</v>
      </c>
      <c r="E645" s="6" t="s">
        <v>847</v>
      </c>
      <c r="F645" s="6" t="s">
        <v>201</v>
      </c>
      <c r="G645" s="6" t="s">
        <v>129</v>
      </c>
      <c r="H645" s="6" t="s">
        <v>197</v>
      </c>
      <c r="I645" s="27" t="n">
        <v>15</v>
      </c>
      <c r="J645" s="27" t="n">
        <v>15</v>
      </c>
      <c r="K645" s="27" t="n">
        <v>10</v>
      </c>
      <c r="L645" s="28" t="n">
        <f aca="false">I645+J645</f>
        <v>30</v>
      </c>
      <c r="M645" s="28" t="n">
        <f aca="false">L645+K645</f>
        <v>40</v>
      </c>
      <c r="N645" s="22" t="str">
        <f aca="false">IF(I645&gt;0,"Sí","No")</f>
        <v>Sí</v>
      </c>
      <c r="O645" s="22" t="str">
        <f aca="false">IF(J645&gt;0,"Sí","No")</f>
        <v>Sí</v>
      </c>
      <c r="P645" s="22" t="str">
        <f aca="false">IF(K645&gt;0,"Sí","No")</f>
        <v>Sí</v>
      </c>
      <c r="Q645" s="22" t="str">
        <f aca="false">IF(OR(I645&gt;0,J645&gt;0),"Sí","No")</f>
        <v>Sí</v>
      </c>
      <c r="R645" s="27" t="n">
        <v>1700</v>
      </c>
      <c r="S645" s="27" t="n">
        <v>2500</v>
      </c>
      <c r="T645" s="27" t="n">
        <v>1100</v>
      </c>
      <c r="U645" s="27" t="n">
        <v>2000</v>
      </c>
      <c r="V645" s="27" t="n">
        <v>3500</v>
      </c>
      <c r="W645" s="12" t="n">
        <f aca="false">IF(AND(I645&gt;0,R645&gt;0),(S645-R645)/R645,"")</f>
        <v>0.470588235294118</v>
      </c>
      <c r="X645" s="12" t="n">
        <f aca="false">IF(AND(J645&gt;0,T645&gt;0),(U645-T645)/T645,"")</f>
        <v>0.818181818181818</v>
      </c>
      <c r="Y645" s="12" t="n">
        <f aca="false">IF(AND(K645&gt;0,V645&gt;0),(V645-Resumen!$B$7)/Resumen!$B$7,"")</f>
        <v>0.4</v>
      </c>
      <c r="Z645" s="28" t="n">
        <f aca="false">IF(AND(K645&gt;0,I645&gt;0,V645&gt;0,S645&gt;0),V645-S645,"")</f>
        <v>1000</v>
      </c>
      <c r="AA645" s="12" t="n">
        <f aca="false">IF(Z645&lt;&gt;"",Z645/S645,"")</f>
        <v>0.4</v>
      </c>
      <c r="AB645" s="28" t="n">
        <f aca="false">IF(AND(K645&gt;0,J645&gt;0,V645&gt;0,U645&gt;0),V645-U645,"")</f>
        <v>1500</v>
      </c>
      <c r="AC645" s="12" t="n">
        <f aca="false">IF(AB645&lt;&gt;"",AB645/U645,"")</f>
        <v>0.75</v>
      </c>
      <c r="AD645" s="27" t="n">
        <v>4</v>
      </c>
      <c r="AE645" s="27" t="n">
        <v>3</v>
      </c>
      <c r="AF645" s="27" t="n">
        <v>2</v>
      </c>
      <c r="AG645" s="28" t="n">
        <f aca="false">AD645+AE645+AF645</f>
        <v>9</v>
      </c>
      <c r="AH645" s="12" t="n">
        <f aca="false">IF(AG645&gt;0,AD645/AG645,"")</f>
        <v>0.444444444444444</v>
      </c>
      <c r="AI645" s="27" t="n">
        <v>1</v>
      </c>
      <c r="AJ645" s="27" t="n">
        <v>1</v>
      </c>
      <c r="AK645" s="27" t="n">
        <v>1</v>
      </c>
      <c r="AL645" s="22" t="str">
        <f aca="false">IF(OR(AJ645&gt;0,AK645&gt;0),"Sí","No")</f>
        <v>Sí</v>
      </c>
      <c r="AM645" s="6" t="s">
        <v>198</v>
      </c>
      <c r="AN645" s="6" t="s">
        <v>198</v>
      </c>
      <c r="AO645" s="12" t="n">
        <f aca="false">IF(M645&gt;0,K645/M645,"")</f>
        <v>0.25</v>
      </c>
      <c r="AP645" s="22" t="str">
        <f aca="false">IF(M645&gt;=Resumen!$B$5,"Alto","Bajo")</f>
        <v>Alto</v>
      </c>
      <c r="AQ645" s="22" t="str">
        <f aca="false">IF(AO645&gt;=Resumen!$B$28,"Alto","Bajo")</f>
        <v>Bajo</v>
      </c>
      <c r="AR645" s="22" t="str">
        <f aca="false">AP645&amp;" Potencial / "&amp;AQ645&amp;" Share"</f>
        <v>Alto Potencial / Bajo Share</v>
      </c>
      <c r="AS645" s="22" t="str">
        <f aca="false">IF(Q645="Sí",IF(AO645&gt;=Resumen!$B$29,"Alto","Bajo"),"")</f>
        <v>Bajo</v>
      </c>
      <c r="AT645" s="22" t="str">
        <f aca="false">IF(AS645&lt;&gt;"",AP645&amp;" Potencial / "&amp;AS645&amp;" Share","")</f>
        <v>Alto Potencial / Bajo Share</v>
      </c>
      <c r="AU645" s="22" t="str">
        <f aca="false">IF(AH645="","Sin dato",IF(AH645-AO645&gt;Resumen!$B$6,"Sobre-exhibido",IF(AO645-AH645&gt;Resumen!$B$6,"Sub-exhibido","En línea")))</f>
        <v>Sobre-exhibido</v>
      </c>
      <c r="AV645" s="22" t="n">
        <f aca="false">IF(AT645="","",IF(AT645="Alto Potencial / Bajo Share",1,IF(AT645="Alto Potencial / Alto Share",2,IF(AT645="Bajo Potencial / Alto Share",3,4))))</f>
        <v>1</v>
      </c>
      <c r="AW645" s="22" t="str">
        <f aca="false">IF(Q645="No","Sin competencia directa",IF(AV645=1,"1 - Foco Conquista (Alto Pot / Bajo Share)",IF(AV645=2,"2 - Foco Defensa (Alto Pot / Alto Share)",IF(AV645=3,"3 - Monitoreo (Bajo Pot / Alto Share)","4 - Baja Prioridad (Bajo Pot / Bajo Share)"))))</f>
        <v>1 - Foco Conquista (Alto Pot / Bajo Share)</v>
      </c>
      <c r="AX645" s="12" t="str">
        <f aca="false">IF(OR(IFERROR(AND(W645&lt;&gt;"",Y645&lt;&gt;"",Y645-W645&gt;Resumen!$B$8),FALSE()),IFERROR(AND(X645&lt;&gt;"",Y645&lt;&gt;"",Y645-X645&gt;Resumen!$B$8),FALSE())),MAX(IF(IFERROR(AND(W645&lt;&gt;"",Y645&lt;&gt;"",Y645-W645&gt;Resumen!$B$8),FALSE()),Y645-W645,0),IF(IFERROR(AND(X645&lt;&gt;"",Y645&lt;&gt;"",Y645-X645&gt;Resumen!$B$8),FALSE()),Y645-X645,0)),"")</f>
        <v/>
      </c>
      <c r="AY645" s="22" t="str">
        <f aca="false">IF(OR(IFERROR(AND(W645&lt;&gt;"",Y645&lt;&gt;"",Y645-W645&gt;Resumen!$B$8),FALSE()),IFERROR(AND(X645&lt;&gt;"",Y645&lt;&gt;"",Y645-X645&gt;Resumen!$B$8),FALSE())),TRIM("Lays tiene mayor markup que "&amp;IF(IFERROR(AND(W645&lt;&gt;"",Y645&lt;&gt;"",Y645-W645&gt;Resumen!$B$8),FALSE()),"Quento ","")&amp;IF(IFERROR(AND(X645&lt;&gt;"",Y645&lt;&gt;"",Y645-X645&gt;Resumen!$B$8),FALSE()),"Julicroc ","")&amp;"en este PDV"),"")</f>
        <v/>
      </c>
      <c r="AZ645" s="22" t="str">
        <f aca="false">IF(COUNTIF('Plan Pehuamar - Lista'!$A$2:$A$167,A645)&gt;0,"Sí","No")</f>
        <v>No</v>
      </c>
      <c r="BA645" s="22" t="str">
        <f aca="false">IF(COUNTIF('Plan Combo 9+1'!$A$2:$A$226,A645)&gt;0,"Sí","No")</f>
        <v>Sí</v>
      </c>
      <c r="BB645" s="22" t="str">
        <f aca="false">IF(AH645="","No",IF(BA645="Sí",IF((AO645-AH645)&gt;Resumen!$B$6,"Sí","No"),IF((AO645-AH645)&gt;=Resumen!$B$132,"Sí","No")))</f>
        <v>No</v>
      </c>
      <c r="BC645" s="22" t="str">
        <f aca="false">IF(AND(N645="Sí",AL645="Sí",AI645=0),"Sí","No")</f>
        <v>No</v>
      </c>
      <c r="BD645" s="22" t="str">
        <f aca="false">IF(COUNTIF('Plan 9+1 (con Pehuamar)'!$A$2:$A$227,A645)&gt;0,"Sí","No")</f>
        <v>Sí</v>
      </c>
    </row>
    <row r="646" customFormat="false" ht="15" hidden="false" customHeight="true" outlineLevel="0" collapsed="false">
      <c r="A646" s="6" t="n">
        <v>404271</v>
      </c>
      <c r="B646" s="6" t="n">
        <v>4</v>
      </c>
      <c r="C646" s="6" t="n">
        <v>401</v>
      </c>
      <c r="D646" s="6" t="s">
        <v>194</v>
      </c>
      <c r="E646" s="6" t="s">
        <v>848</v>
      </c>
      <c r="F646" s="6" t="s">
        <v>201</v>
      </c>
      <c r="G646" s="6" t="s">
        <v>129</v>
      </c>
      <c r="H646" s="6" t="s">
        <v>197</v>
      </c>
      <c r="I646" s="27" t="n">
        <v>0</v>
      </c>
      <c r="J646" s="27" t="n">
        <v>0</v>
      </c>
      <c r="K646" s="27" t="n">
        <v>0.5</v>
      </c>
      <c r="L646" s="28" t="n">
        <f aca="false">I646+J646</f>
        <v>0</v>
      </c>
      <c r="M646" s="28" t="n">
        <f aca="false">L646+K646</f>
        <v>0.5</v>
      </c>
      <c r="N646" s="22" t="str">
        <f aca="false">IF(I646&gt;0,"Sí","No")</f>
        <v>No</v>
      </c>
      <c r="O646" s="22" t="str">
        <f aca="false">IF(J646&gt;0,"Sí","No")</f>
        <v>No</v>
      </c>
      <c r="P646" s="22" t="str">
        <f aca="false">IF(K646&gt;0,"Sí","No")</f>
        <v>Sí</v>
      </c>
      <c r="Q646" s="22" t="str">
        <f aca="false">IF(OR(I646&gt;0,J646&gt;0),"Sí","No")</f>
        <v>No</v>
      </c>
      <c r="R646" s="27"/>
      <c r="S646" s="27"/>
      <c r="T646" s="27"/>
      <c r="U646" s="27"/>
      <c r="V646" s="27"/>
      <c r="W646" s="12" t="str">
        <f aca="false">IF(AND(I646&gt;0,R646&gt;0),(S646-R646)/R646,"")</f>
        <v/>
      </c>
      <c r="X646" s="12" t="str">
        <f aca="false">IF(AND(J646&gt;0,T646&gt;0),(U646-T646)/T646,"")</f>
        <v/>
      </c>
      <c r="Y646" s="12" t="str">
        <f aca="false">IF(AND(K646&gt;0,V646&gt;0),(V646-Resumen!$B$7)/Resumen!$B$7,"")</f>
        <v/>
      </c>
      <c r="Z646" s="28" t="str">
        <f aca="false">IF(AND(K646&gt;0,I646&gt;0,V646&gt;0,S646&gt;0),V646-S646,"")</f>
        <v/>
      </c>
      <c r="AA646" s="12" t="str">
        <f aca="false">IF(Z646&lt;&gt;"",Z646/S646,"")</f>
        <v/>
      </c>
      <c r="AB646" s="28" t="str">
        <f aca="false">IF(AND(K646&gt;0,J646&gt;0,V646&gt;0,U646&gt;0),V646-U646,"")</f>
        <v/>
      </c>
      <c r="AC646" s="12" t="str">
        <f aca="false">IF(AB646&lt;&gt;"",AB646/U646,"")</f>
        <v/>
      </c>
      <c r="AD646" s="27" t="n">
        <v>0</v>
      </c>
      <c r="AE646" s="27" t="n">
        <v>0</v>
      </c>
      <c r="AF646" s="27" t="n">
        <v>0</v>
      </c>
      <c r="AG646" s="28" t="n">
        <f aca="false">AD646+AE646+AF646</f>
        <v>0</v>
      </c>
      <c r="AH646" s="12" t="str">
        <f aca="false">IF(AG646&gt;0,AD646/AG646,"")</f>
        <v/>
      </c>
      <c r="AI646" s="27" t="n">
        <v>0</v>
      </c>
      <c r="AJ646" s="27" t="n">
        <v>0</v>
      </c>
      <c r="AK646" s="27" t="n">
        <v>0</v>
      </c>
      <c r="AL646" s="22" t="str">
        <f aca="false">IF(OR(AJ646&gt;0,AK646&gt;0),"Sí","No")</f>
        <v>No</v>
      </c>
      <c r="AM646" s="6"/>
      <c r="AN646" s="6"/>
      <c r="AO646" s="12" t="n">
        <f aca="false">IF(M646&gt;0,K646/M646,"")</f>
        <v>1</v>
      </c>
      <c r="AP646" s="22" t="str">
        <f aca="false">IF(M646&gt;=Resumen!$B$5,"Alto","Bajo")</f>
        <v>Bajo</v>
      </c>
      <c r="AQ646" s="22" t="str">
        <f aca="false">IF(AO646&gt;=Resumen!$B$28,"Alto","Bajo")</f>
        <v>Alto</v>
      </c>
      <c r="AR646" s="22" t="str">
        <f aca="false">AP646&amp;" Potencial / "&amp;AQ646&amp;" Share"</f>
        <v>Bajo Potencial / Alto Share</v>
      </c>
      <c r="AS646" s="22" t="str">
        <f aca="false">IF(Q646="Sí",IF(AO646&gt;=Resumen!$B$29,"Alto","Bajo"),"")</f>
        <v/>
      </c>
      <c r="AT646" s="22" t="str">
        <f aca="false">IF(AS646&lt;&gt;"",AP646&amp;" Potencial / "&amp;AS646&amp;" Share","")</f>
        <v/>
      </c>
      <c r="AU646" s="22" t="str">
        <f aca="false">IF(AH646="","Sin dato",IF(AH646-AO646&gt;Resumen!$B$6,"Sobre-exhibido",IF(AO646-AH646&gt;Resumen!$B$6,"Sub-exhibido","En línea")))</f>
        <v>Sin dato</v>
      </c>
      <c r="AV646" s="22" t="str">
        <f aca="false">IF(AT646="","",IF(AT646="Alto Potencial / Bajo Share",1,IF(AT646="Alto Potencial / Alto Share",2,IF(AT646="Bajo Potencial / Alto Share",3,4))))</f>
        <v/>
      </c>
      <c r="AW646" s="22" t="str">
        <f aca="false">IF(Q646="No","Sin competencia directa",IF(AV646=1,"1 - Foco Conquista (Alto Pot / Bajo Share)",IF(AV646=2,"2 - Foco Defensa (Alto Pot / Alto Share)",IF(AV646=3,"3 - Monitoreo (Bajo Pot / Alto Share)","4 - Baja Prioridad (Bajo Pot / Bajo Share)"))))</f>
        <v>Sin competencia directa</v>
      </c>
      <c r="AX646" s="12" t="str">
        <f aca="false">IF(OR(IFERROR(AND(W646&lt;&gt;"",Y646&lt;&gt;"",Y646-W646&gt;Resumen!$B$8),FALSE()),IFERROR(AND(X646&lt;&gt;"",Y646&lt;&gt;"",Y646-X646&gt;Resumen!$B$8),FALSE())),MAX(IF(IFERROR(AND(W646&lt;&gt;"",Y646&lt;&gt;"",Y646-W646&gt;Resumen!$B$8),FALSE()),Y646-W646,0),IF(IFERROR(AND(X646&lt;&gt;"",Y646&lt;&gt;"",Y646-X646&gt;Resumen!$B$8),FALSE()),Y646-X646,0)),"")</f>
        <v/>
      </c>
      <c r="AY646" s="22" t="str">
        <f aca="false">IF(OR(IFERROR(AND(W646&lt;&gt;"",Y646&lt;&gt;"",Y646-W646&gt;Resumen!$B$8),FALSE()),IFERROR(AND(X646&lt;&gt;"",Y646&lt;&gt;"",Y646-X646&gt;Resumen!$B$8),FALSE())),TRIM("Lays tiene mayor markup que "&amp;IF(IFERROR(AND(W646&lt;&gt;"",Y646&lt;&gt;"",Y646-W646&gt;Resumen!$B$8),FALSE()),"Quento ","")&amp;IF(IFERROR(AND(X646&lt;&gt;"",Y646&lt;&gt;"",Y646-X646&gt;Resumen!$B$8),FALSE()),"Julicroc ","")&amp;"en este PDV"),"")</f>
        <v/>
      </c>
      <c r="AZ646" s="22" t="str">
        <f aca="false">IF(COUNTIF('Plan Pehuamar - Lista'!$A$2:$A$167,A646)&gt;0,"Sí","No")</f>
        <v>No</v>
      </c>
      <c r="BA646" s="22" t="str">
        <f aca="false">IF(COUNTIF('Plan Combo 9+1'!$A$2:$A$226,A646)&gt;0,"Sí","No")</f>
        <v>No</v>
      </c>
      <c r="BB646" s="22" t="str">
        <f aca="false">IF(AH646="","No",IF(BA646="Sí",IF((AO646-AH646)&gt;Resumen!$B$6,"Sí","No"),IF((AO646-AH646)&gt;=Resumen!$B$132,"Sí","No")))</f>
        <v>No</v>
      </c>
      <c r="BC646" s="22" t="str">
        <f aca="false">IF(AND(N646="Sí",AL646="Sí",AI646=0),"Sí","No")</f>
        <v>No</v>
      </c>
      <c r="BD646" s="22" t="str">
        <f aca="false">IF(COUNTIF('Plan 9+1 (con Pehuamar)'!$A$2:$A$227,A646)&gt;0,"Sí","No")</f>
        <v>No</v>
      </c>
    </row>
    <row r="647" customFormat="false" ht="15" hidden="false" customHeight="true" outlineLevel="0" collapsed="false">
      <c r="A647" s="6" t="n">
        <v>404358</v>
      </c>
      <c r="B647" s="6" t="n">
        <v>4</v>
      </c>
      <c r="C647" s="6" t="n">
        <v>401</v>
      </c>
      <c r="D647" s="6" t="s">
        <v>194</v>
      </c>
      <c r="E647" s="6" t="s">
        <v>849</v>
      </c>
      <c r="F647" s="6" t="s">
        <v>206</v>
      </c>
      <c r="G647" s="6" t="s">
        <v>129</v>
      </c>
      <c r="H647" s="6" t="s">
        <v>197</v>
      </c>
      <c r="I647" s="27" t="n">
        <v>20</v>
      </c>
      <c r="J647" s="27" t="n">
        <v>10</v>
      </c>
      <c r="K647" s="27" t="n">
        <v>15</v>
      </c>
      <c r="L647" s="28" t="n">
        <f aca="false">I647+J647</f>
        <v>30</v>
      </c>
      <c r="M647" s="28" t="n">
        <f aca="false">L647+K647</f>
        <v>45</v>
      </c>
      <c r="N647" s="22" t="str">
        <f aca="false">IF(I647&gt;0,"Sí","No")</f>
        <v>Sí</v>
      </c>
      <c r="O647" s="22" t="str">
        <f aca="false">IF(J647&gt;0,"Sí","No")</f>
        <v>Sí</v>
      </c>
      <c r="P647" s="22" t="str">
        <f aca="false">IF(K647&gt;0,"Sí","No")</f>
        <v>Sí</v>
      </c>
      <c r="Q647" s="22" t="str">
        <f aca="false">IF(OR(I647&gt;0,J647&gt;0),"Sí","No")</f>
        <v>Sí</v>
      </c>
      <c r="R647" s="27" t="n">
        <v>1700</v>
      </c>
      <c r="S647" s="27" t="n">
        <v>2500</v>
      </c>
      <c r="T647" s="27" t="n">
        <v>1100</v>
      </c>
      <c r="U647" s="27" t="n">
        <v>1800</v>
      </c>
      <c r="V647" s="27" t="n">
        <v>3500</v>
      </c>
      <c r="W647" s="12" t="n">
        <f aca="false">IF(AND(I647&gt;0,R647&gt;0),(S647-R647)/R647,"")</f>
        <v>0.470588235294118</v>
      </c>
      <c r="X647" s="12" t="n">
        <f aca="false">IF(AND(J647&gt;0,T647&gt;0),(U647-T647)/T647,"")</f>
        <v>0.636363636363636</v>
      </c>
      <c r="Y647" s="12" t="n">
        <f aca="false">IF(AND(K647&gt;0,V647&gt;0),(V647-Resumen!$B$7)/Resumen!$B$7,"")</f>
        <v>0.4</v>
      </c>
      <c r="Z647" s="28" t="n">
        <f aca="false">IF(AND(K647&gt;0,I647&gt;0,V647&gt;0,S647&gt;0),V647-S647,"")</f>
        <v>1000</v>
      </c>
      <c r="AA647" s="12" t="n">
        <f aca="false">IF(Z647&lt;&gt;"",Z647/S647,"")</f>
        <v>0.4</v>
      </c>
      <c r="AB647" s="28" t="n">
        <f aca="false">IF(AND(K647&gt;0,J647&gt;0,V647&gt;0,U647&gt;0),V647-U647,"")</f>
        <v>1700</v>
      </c>
      <c r="AC647" s="12" t="n">
        <f aca="false">IF(AB647&lt;&gt;"",AB647/U647,"")</f>
        <v>0.944444444444444</v>
      </c>
      <c r="AD647" s="27" t="n">
        <v>4</v>
      </c>
      <c r="AE647" s="27" t="n">
        <v>4</v>
      </c>
      <c r="AF647" s="27" t="n">
        <v>2</v>
      </c>
      <c r="AG647" s="28" t="n">
        <f aca="false">AD647+AE647+AF647</f>
        <v>10</v>
      </c>
      <c r="AH647" s="12" t="n">
        <f aca="false">IF(AG647&gt;0,AD647/AG647,"")</f>
        <v>0.4</v>
      </c>
      <c r="AI647" s="27" t="n">
        <v>1</v>
      </c>
      <c r="AJ647" s="27" t="n">
        <v>1</v>
      </c>
      <c r="AK647" s="27" t="n">
        <v>1</v>
      </c>
      <c r="AL647" s="22" t="str">
        <f aca="false">IF(OR(AJ647&gt;0,AK647&gt;0),"Sí","No")</f>
        <v>Sí</v>
      </c>
      <c r="AM647" s="6" t="s">
        <v>198</v>
      </c>
      <c r="AN647" s="6" t="s">
        <v>198</v>
      </c>
      <c r="AO647" s="12" t="n">
        <f aca="false">IF(M647&gt;0,K647/M647,"")</f>
        <v>0.333333333333333</v>
      </c>
      <c r="AP647" s="22" t="str">
        <f aca="false">IF(M647&gt;=Resumen!$B$5,"Alto","Bajo")</f>
        <v>Alto</v>
      </c>
      <c r="AQ647" s="22" t="str">
        <f aca="false">IF(AO647&gt;=Resumen!$B$28,"Alto","Bajo")</f>
        <v>Bajo</v>
      </c>
      <c r="AR647" s="22" t="str">
        <f aca="false">AP647&amp;" Potencial / "&amp;AQ647&amp;" Share"</f>
        <v>Alto Potencial / Bajo Share</v>
      </c>
      <c r="AS647" s="22" t="str">
        <f aca="false">IF(Q647="Sí",IF(AO647&gt;=Resumen!$B$29,"Alto","Bajo"),"")</f>
        <v>Bajo</v>
      </c>
      <c r="AT647" s="22" t="str">
        <f aca="false">IF(AS647&lt;&gt;"",AP647&amp;" Potencial / "&amp;AS647&amp;" Share","")</f>
        <v>Alto Potencial / Bajo Share</v>
      </c>
      <c r="AU647" s="22" t="str">
        <f aca="false">IF(AH647="","Sin dato",IF(AH647-AO647&gt;Resumen!$B$6,"Sobre-exhibido",IF(AO647-AH647&gt;Resumen!$B$6,"Sub-exhibido","En línea")))</f>
        <v>Sobre-exhibido</v>
      </c>
      <c r="AV647" s="22" t="n">
        <f aca="false">IF(AT647="","",IF(AT647="Alto Potencial / Bajo Share",1,IF(AT647="Alto Potencial / Alto Share",2,IF(AT647="Bajo Potencial / Alto Share",3,4))))</f>
        <v>1</v>
      </c>
      <c r="AW647" s="22" t="str">
        <f aca="false">IF(Q647="No","Sin competencia directa",IF(AV647=1,"1 - Foco Conquista (Alto Pot / Bajo Share)",IF(AV647=2,"2 - Foco Defensa (Alto Pot / Alto Share)",IF(AV647=3,"3 - Monitoreo (Bajo Pot / Alto Share)","4 - Baja Prioridad (Bajo Pot / Bajo Share)"))))</f>
        <v>1 - Foco Conquista (Alto Pot / Bajo Share)</v>
      </c>
      <c r="AX647" s="12" t="str">
        <f aca="false">IF(OR(IFERROR(AND(W647&lt;&gt;"",Y647&lt;&gt;"",Y647-W647&gt;Resumen!$B$8),FALSE()),IFERROR(AND(X647&lt;&gt;"",Y647&lt;&gt;"",Y647-X647&gt;Resumen!$B$8),FALSE())),MAX(IF(IFERROR(AND(W647&lt;&gt;"",Y647&lt;&gt;"",Y647-W647&gt;Resumen!$B$8),FALSE()),Y647-W647,0),IF(IFERROR(AND(X647&lt;&gt;"",Y647&lt;&gt;"",Y647-X647&gt;Resumen!$B$8),FALSE()),Y647-X647,0)),"")</f>
        <v/>
      </c>
      <c r="AY647" s="22" t="str">
        <f aca="false">IF(OR(IFERROR(AND(W647&lt;&gt;"",Y647&lt;&gt;"",Y647-W647&gt;Resumen!$B$8),FALSE()),IFERROR(AND(X647&lt;&gt;"",Y647&lt;&gt;"",Y647-X647&gt;Resumen!$B$8),FALSE())),TRIM("Lays tiene mayor markup que "&amp;IF(IFERROR(AND(W647&lt;&gt;"",Y647&lt;&gt;"",Y647-W647&gt;Resumen!$B$8),FALSE()),"Quento ","")&amp;IF(IFERROR(AND(X647&lt;&gt;"",Y647&lt;&gt;"",Y647-X647&gt;Resumen!$B$8),FALSE()),"Julicroc ","")&amp;"en este PDV"),"")</f>
        <v/>
      </c>
      <c r="AZ647" s="22" t="str">
        <f aca="false">IF(COUNTIF('Plan Pehuamar - Lista'!$A$2:$A$167,A647)&gt;0,"Sí","No")</f>
        <v>No</v>
      </c>
      <c r="BA647" s="22" t="str">
        <f aca="false">IF(COUNTIF('Plan Combo 9+1'!$A$2:$A$226,A647)&gt;0,"Sí","No")</f>
        <v>Sí</v>
      </c>
      <c r="BB647" s="22" t="str">
        <f aca="false">IF(AH647="","No",IF(BA647="Sí",IF((AO647-AH647)&gt;Resumen!$B$6,"Sí","No"),IF((AO647-AH647)&gt;=Resumen!$B$132,"Sí","No")))</f>
        <v>No</v>
      </c>
      <c r="BC647" s="22" t="str">
        <f aca="false">IF(AND(N647="Sí",AL647="Sí",AI647=0),"Sí","No")</f>
        <v>No</v>
      </c>
      <c r="BD647" s="22" t="str">
        <f aca="false">IF(COUNTIF('Plan 9+1 (con Pehuamar)'!$A$2:$A$227,A647)&gt;0,"Sí","No")</f>
        <v>Sí</v>
      </c>
    </row>
    <row r="648" customFormat="false" ht="15" hidden="false" customHeight="true" outlineLevel="0" collapsed="false">
      <c r="A648" s="6" t="n">
        <v>404400</v>
      </c>
      <c r="B648" s="6" t="n">
        <v>4</v>
      </c>
      <c r="C648" s="6" t="n">
        <v>401</v>
      </c>
      <c r="D648" s="6" t="s">
        <v>194</v>
      </c>
      <c r="E648" s="6" t="s">
        <v>850</v>
      </c>
      <c r="F648" s="6" t="s">
        <v>201</v>
      </c>
      <c r="G648" s="6" t="s">
        <v>129</v>
      </c>
      <c r="H648" s="6" t="s">
        <v>197</v>
      </c>
      <c r="I648" s="27" t="n">
        <v>15</v>
      </c>
      <c r="J648" s="27" t="n">
        <v>15</v>
      </c>
      <c r="K648" s="27" t="n">
        <v>15</v>
      </c>
      <c r="L648" s="28" t="n">
        <f aca="false">I648+J648</f>
        <v>30</v>
      </c>
      <c r="M648" s="28" t="n">
        <f aca="false">L648+K648</f>
        <v>45</v>
      </c>
      <c r="N648" s="22" t="str">
        <f aca="false">IF(I648&gt;0,"Sí","No")</f>
        <v>Sí</v>
      </c>
      <c r="O648" s="22" t="str">
        <f aca="false">IF(J648&gt;0,"Sí","No")</f>
        <v>Sí</v>
      </c>
      <c r="P648" s="22" t="str">
        <f aca="false">IF(K648&gt;0,"Sí","No")</f>
        <v>Sí</v>
      </c>
      <c r="Q648" s="22" t="str">
        <f aca="false">IF(OR(I648&gt;0,J648&gt;0),"Sí","No")</f>
        <v>Sí</v>
      </c>
      <c r="R648" s="27" t="n">
        <v>1700</v>
      </c>
      <c r="S648" s="27" t="n">
        <v>2700</v>
      </c>
      <c r="T648" s="27" t="n">
        <v>1100</v>
      </c>
      <c r="U648" s="27" t="n">
        <v>2000</v>
      </c>
      <c r="V648" s="27" t="n">
        <v>3700</v>
      </c>
      <c r="W648" s="12" t="n">
        <f aca="false">IF(AND(I648&gt;0,R648&gt;0),(S648-R648)/R648,"")</f>
        <v>0.588235294117647</v>
      </c>
      <c r="X648" s="12" t="n">
        <f aca="false">IF(AND(J648&gt;0,T648&gt;0),(U648-T648)/T648,"")</f>
        <v>0.818181818181818</v>
      </c>
      <c r="Y648" s="12" t="n">
        <f aca="false">IF(AND(K648&gt;0,V648&gt;0),(V648-Resumen!$B$7)/Resumen!$B$7,"")</f>
        <v>0.48</v>
      </c>
      <c r="Z648" s="28" t="n">
        <f aca="false">IF(AND(K648&gt;0,I648&gt;0,V648&gt;0,S648&gt;0),V648-S648,"")</f>
        <v>1000</v>
      </c>
      <c r="AA648" s="12" t="n">
        <f aca="false">IF(Z648&lt;&gt;"",Z648/S648,"")</f>
        <v>0.37037037037037</v>
      </c>
      <c r="AB648" s="28" t="n">
        <f aca="false">IF(AND(K648&gt;0,J648&gt;0,V648&gt;0,U648&gt;0),V648-U648,"")</f>
        <v>1700</v>
      </c>
      <c r="AC648" s="12" t="n">
        <f aca="false">IF(AB648&lt;&gt;"",AB648/U648,"")</f>
        <v>0.85</v>
      </c>
      <c r="AD648" s="27" t="n">
        <v>5</v>
      </c>
      <c r="AE648" s="27" t="n">
        <v>4</v>
      </c>
      <c r="AF648" s="27" t="n">
        <v>2</v>
      </c>
      <c r="AG648" s="28" t="n">
        <f aca="false">AD648+AE648+AF648</f>
        <v>11</v>
      </c>
      <c r="AH648" s="12" t="n">
        <f aca="false">IF(AG648&gt;0,AD648/AG648,"")</f>
        <v>0.454545454545455</v>
      </c>
      <c r="AI648" s="27" t="n">
        <v>1</v>
      </c>
      <c r="AJ648" s="27" t="n">
        <v>1</v>
      </c>
      <c r="AK648" s="27" t="n">
        <v>0</v>
      </c>
      <c r="AL648" s="22" t="str">
        <f aca="false">IF(OR(AJ648&gt;0,AK648&gt;0),"Sí","No")</f>
        <v>Sí</v>
      </c>
      <c r="AM648" s="6" t="s">
        <v>198</v>
      </c>
      <c r="AN648" s="6" t="s">
        <v>198</v>
      </c>
      <c r="AO648" s="12" t="n">
        <f aca="false">IF(M648&gt;0,K648/M648,"")</f>
        <v>0.333333333333333</v>
      </c>
      <c r="AP648" s="22" t="str">
        <f aca="false">IF(M648&gt;=Resumen!$B$5,"Alto","Bajo")</f>
        <v>Alto</v>
      </c>
      <c r="AQ648" s="22" t="str">
        <f aca="false">IF(AO648&gt;=Resumen!$B$28,"Alto","Bajo")</f>
        <v>Bajo</v>
      </c>
      <c r="AR648" s="22" t="str">
        <f aca="false">AP648&amp;" Potencial / "&amp;AQ648&amp;" Share"</f>
        <v>Alto Potencial / Bajo Share</v>
      </c>
      <c r="AS648" s="22" t="str">
        <f aca="false">IF(Q648="Sí",IF(AO648&gt;=Resumen!$B$29,"Alto","Bajo"),"")</f>
        <v>Bajo</v>
      </c>
      <c r="AT648" s="22" t="str">
        <f aca="false">IF(AS648&lt;&gt;"",AP648&amp;" Potencial / "&amp;AS648&amp;" Share","")</f>
        <v>Alto Potencial / Bajo Share</v>
      </c>
      <c r="AU648" s="22" t="str">
        <f aca="false">IF(AH648="","Sin dato",IF(AH648-AO648&gt;Resumen!$B$6,"Sobre-exhibido",IF(AO648-AH648&gt;Resumen!$B$6,"Sub-exhibido","En línea")))</f>
        <v>Sobre-exhibido</v>
      </c>
      <c r="AV648" s="22" t="n">
        <f aca="false">IF(AT648="","",IF(AT648="Alto Potencial / Bajo Share",1,IF(AT648="Alto Potencial / Alto Share",2,IF(AT648="Bajo Potencial / Alto Share",3,4))))</f>
        <v>1</v>
      </c>
      <c r="AW648" s="22" t="str">
        <f aca="false">IF(Q648="No","Sin competencia directa",IF(AV648=1,"1 - Foco Conquista (Alto Pot / Bajo Share)",IF(AV648=2,"2 - Foco Defensa (Alto Pot / Alto Share)",IF(AV648=3,"3 - Monitoreo (Bajo Pot / Alto Share)","4 - Baja Prioridad (Bajo Pot / Bajo Share)"))))</f>
        <v>1 - Foco Conquista (Alto Pot / Bajo Share)</v>
      </c>
      <c r="AX648" s="12" t="str">
        <f aca="false">IF(OR(IFERROR(AND(W648&lt;&gt;"",Y648&lt;&gt;"",Y648-W648&gt;Resumen!$B$8),FALSE()),IFERROR(AND(X648&lt;&gt;"",Y648&lt;&gt;"",Y648-X648&gt;Resumen!$B$8),FALSE())),MAX(IF(IFERROR(AND(W648&lt;&gt;"",Y648&lt;&gt;"",Y648-W648&gt;Resumen!$B$8),FALSE()),Y648-W648,0),IF(IFERROR(AND(X648&lt;&gt;"",Y648&lt;&gt;"",Y648-X648&gt;Resumen!$B$8),FALSE()),Y648-X648,0)),"")</f>
        <v/>
      </c>
      <c r="AY648" s="22" t="str">
        <f aca="false">IF(OR(IFERROR(AND(W648&lt;&gt;"",Y648&lt;&gt;"",Y648-W648&gt;Resumen!$B$8),FALSE()),IFERROR(AND(X648&lt;&gt;"",Y648&lt;&gt;"",Y648-X648&gt;Resumen!$B$8),FALSE())),TRIM("Lays tiene mayor markup que "&amp;IF(IFERROR(AND(W648&lt;&gt;"",Y648&lt;&gt;"",Y648-W648&gt;Resumen!$B$8),FALSE()),"Quento ","")&amp;IF(IFERROR(AND(X648&lt;&gt;"",Y648&lt;&gt;"",Y648-X648&gt;Resumen!$B$8),FALSE()),"Julicroc ","")&amp;"en este PDV"),"")</f>
        <v/>
      </c>
      <c r="AZ648" s="22" t="str">
        <f aca="false">IF(COUNTIF('Plan Pehuamar - Lista'!$A$2:$A$167,A648)&gt;0,"Sí","No")</f>
        <v>No</v>
      </c>
      <c r="BA648" s="22" t="str">
        <f aca="false">IF(COUNTIF('Plan Combo 9+1'!$A$2:$A$226,A648)&gt;0,"Sí","No")</f>
        <v>No</v>
      </c>
      <c r="BB648" s="22" t="str">
        <f aca="false">IF(AH648="","No",IF(BA648="Sí",IF((AO648-AH648)&gt;Resumen!$B$6,"Sí","No"),IF((AO648-AH648)&gt;=Resumen!$B$132,"Sí","No")))</f>
        <v>No</v>
      </c>
      <c r="BC648" s="22" t="str">
        <f aca="false">IF(AND(N648="Sí",AL648="Sí",AI648=0),"Sí","No")</f>
        <v>No</v>
      </c>
      <c r="BD648" s="22" t="str">
        <f aca="false">IF(COUNTIF('Plan 9+1 (con Pehuamar)'!$A$2:$A$227,A648)&gt;0,"Sí","No")</f>
        <v>No</v>
      </c>
    </row>
    <row r="649" customFormat="false" ht="15" hidden="false" customHeight="true" outlineLevel="0" collapsed="false">
      <c r="A649" s="6" t="n">
        <v>404441</v>
      </c>
      <c r="B649" s="6" t="n">
        <v>4</v>
      </c>
      <c r="C649" s="6" t="n">
        <v>401</v>
      </c>
      <c r="D649" s="6" t="s">
        <v>194</v>
      </c>
      <c r="E649" s="6" t="s">
        <v>851</v>
      </c>
      <c r="F649" s="6" t="s">
        <v>196</v>
      </c>
      <c r="G649" s="6" t="s">
        <v>129</v>
      </c>
      <c r="H649" s="6" t="s">
        <v>197</v>
      </c>
      <c r="I649" s="27" t="n">
        <v>20</v>
      </c>
      <c r="J649" s="27" t="n">
        <v>15</v>
      </c>
      <c r="K649" s="27" t="n">
        <v>15</v>
      </c>
      <c r="L649" s="28" t="n">
        <f aca="false">I649+J649</f>
        <v>35</v>
      </c>
      <c r="M649" s="28" t="n">
        <f aca="false">L649+K649</f>
        <v>50</v>
      </c>
      <c r="N649" s="22" t="str">
        <f aca="false">IF(I649&gt;0,"Sí","No")</f>
        <v>Sí</v>
      </c>
      <c r="O649" s="22" t="str">
        <f aca="false">IF(J649&gt;0,"Sí","No")</f>
        <v>Sí</v>
      </c>
      <c r="P649" s="22" t="str">
        <f aca="false">IF(K649&gt;0,"Sí","No")</f>
        <v>Sí</v>
      </c>
      <c r="Q649" s="22" t="str">
        <f aca="false">IF(OR(I649&gt;0,J649&gt;0),"Sí","No")</f>
        <v>Sí</v>
      </c>
      <c r="R649" s="27" t="n">
        <v>1700</v>
      </c>
      <c r="S649" s="27" t="n">
        <v>2500</v>
      </c>
      <c r="T649" s="27" t="n">
        <v>1100</v>
      </c>
      <c r="U649" s="27" t="n">
        <v>2000</v>
      </c>
      <c r="V649" s="27" t="n">
        <v>3500</v>
      </c>
      <c r="W649" s="12" t="n">
        <f aca="false">IF(AND(I649&gt;0,R649&gt;0),(S649-R649)/R649,"")</f>
        <v>0.470588235294118</v>
      </c>
      <c r="X649" s="12" t="n">
        <f aca="false">IF(AND(J649&gt;0,T649&gt;0),(U649-T649)/T649,"")</f>
        <v>0.818181818181818</v>
      </c>
      <c r="Y649" s="12" t="n">
        <f aca="false">IF(AND(K649&gt;0,V649&gt;0),(V649-Resumen!$B$7)/Resumen!$B$7,"")</f>
        <v>0.4</v>
      </c>
      <c r="Z649" s="28" t="n">
        <f aca="false">IF(AND(K649&gt;0,I649&gt;0,V649&gt;0,S649&gt;0),V649-S649,"")</f>
        <v>1000</v>
      </c>
      <c r="AA649" s="12" t="n">
        <f aca="false">IF(Z649&lt;&gt;"",Z649/S649,"")</f>
        <v>0.4</v>
      </c>
      <c r="AB649" s="28" t="n">
        <f aca="false">IF(AND(K649&gt;0,J649&gt;0,V649&gt;0,U649&gt;0),V649-U649,"")</f>
        <v>1500</v>
      </c>
      <c r="AC649" s="12" t="n">
        <f aca="false">IF(AB649&lt;&gt;"",AB649/U649,"")</f>
        <v>0.75</v>
      </c>
      <c r="AD649" s="27" t="n">
        <v>4</v>
      </c>
      <c r="AE649" s="27" t="n">
        <v>4</v>
      </c>
      <c r="AF649" s="27" t="n">
        <v>2</v>
      </c>
      <c r="AG649" s="28" t="n">
        <f aca="false">AD649+AE649+AF649</f>
        <v>10</v>
      </c>
      <c r="AH649" s="12" t="n">
        <f aca="false">IF(AG649&gt;0,AD649/AG649,"")</f>
        <v>0.4</v>
      </c>
      <c r="AI649" s="27" t="n">
        <v>1</v>
      </c>
      <c r="AJ649" s="27" t="n">
        <v>1</v>
      </c>
      <c r="AK649" s="27" t="n">
        <v>0</v>
      </c>
      <c r="AL649" s="22" t="str">
        <f aca="false">IF(OR(AJ649&gt;0,AK649&gt;0),"Sí","No")</f>
        <v>Sí</v>
      </c>
      <c r="AM649" s="6" t="s">
        <v>198</v>
      </c>
      <c r="AN649" s="6" t="s">
        <v>198</v>
      </c>
      <c r="AO649" s="12" t="n">
        <f aca="false">IF(M649&gt;0,K649/M649,"")</f>
        <v>0.3</v>
      </c>
      <c r="AP649" s="22" t="str">
        <f aca="false">IF(M649&gt;=Resumen!$B$5,"Alto","Bajo")</f>
        <v>Alto</v>
      </c>
      <c r="AQ649" s="22" t="str">
        <f aca="false">IF(AO649&gt;=Resumen!$B$28,"Alto","Bajo")</f>
        <v>Bajo</v>
      </c>
      <c r="AR649" s="22" t="str">
        <f aca="false">AP649&amp;" Potencial / "&amp;AQ649&amp;" Share"</f>
        <v>Alto Potencial / Bajo Share</v>
      </c>
      <c r="AS649" s="22" t="str">
        <f aca="false">IF(Q649="Sí",IF(AO649&gt;=Resumen!$B$29,"Alto","Bajo"),"")</f>
        <v>Bajo</v>
      </c>
      <c r="AT649" s="22" t="str">
        <f aca="false">IF(AS649&lt;&gt;"",AP649&amp;" Potencial / "&amp;AS649&amp;" Share","")</f>
        <v>Alto Potencial / Bajo Share</v>
      </c>
      <c r="AU649" s="22" t="str">
        <f aca="false">IF(AH649="","Sin dato",IF(AH649-AO649&gt;Resumen!$B$6,"Sobre-exhibido",IF(AO649-AH649&gt;Resumen!$B$6,"Sub-exhibido","En línea")))</f>
        <v>Sobre-exhibido</v>
      </c>
      <c r="AV649" s="22" t="n">
        <f aca="false">IF(AT649="","",IF(AT649="Alto Potencial / Bajo Share",1,IF(AT649="Alto Potencial / Alto Share",2,IF(AT649="Bajo Potencial / Alto Share",3,4))))</f>
        <v>1</v>
      </c>
      <c r="AW649" s="22" t="str">
        <f aca="false">IF(Q649="No","Sin competencia directa",IF(AV649=1,"1 - Foco Conquista (Alto Pot / Bajo Share)",IF(AV649=2,"2 - Foco Defensa (Alto Pot / Alto Share)",IF(AV649=3,"3 - Monitoreo (Bajo Pot / Alto Share)","4 - Baja Prioridad (Bajo Pot / Bajo Share)"))))</f>
        <v>1 - Foco Conquista (Alto Pot / Bajo Share)</v>
      </c>
      <c r="AX649" s="12" t="str">
        <f aca="false">IF(OR(IFERROR(AND(W649&lt;&gt;"",Y649&lt;&gt;"",Y649-W649&gt;Resumen!$B$8),FALSE()),IFERROR(AND(X649&lt;&gt;"",Y649&lt;&gt;"",Y649-X649&gt;Resumen!$B$8),FALSE())),MAX(IF(IFERROR(AND(W649&lt;&gt;"",Y649&lt;&gt;"",Y649-W649&gt;Resumen!$B$8),FALSE()),Y649-W649,0),IF(IFERROR(AND(X649&lt;&gt;"",Y649&lt;&gt;"",Y649-X649&gt;Resumen!$B$8),FALSE()),Y649-X649,0)),"")</f>
        <v/>
      </c>
      <c r="AY649" s="22" t="str">
        <f aca="false">IF(OR(IFERROR(AND(W649&lt;&gt;"",Y649&lt;&gt;"",Y649-W649&gt;Resumen!$B$8),FALSE()),IFERROR(AND(X649&lt;&gt;"",Y649&lt;&gt;"",Y649-X649&gt;Resumen!$B$8),FALSE())),TRIM("Lays tiene mayor markup que "&amp;IF(IFERROR(AND(W649&lt;&gt;"",Y649&lt;&gt;"",Y649-W649&gt;Resumen!$B$8),FALSE()),"Quento ","")&amp;IF(IFERROR(AND(X649&lt;&gt;"",Y649&lt;&gt;"",Y649-X649&gt;Resumen!$B$8),FALSE()),"Julicroc ","")&amp;"en este PDV"),"")</f>
        <v/>
      </c>
      <c r="AZ649" s="22" t="str">
        <f aca="false">IF(COUNTIF('Plan Pehuamar - Lista'!$A$2:$A$167,A649)&gt;0,"Sí","No")</f>
        <v>No</v>
      </c>
      <c r="BA649" s="22" t="str">
        <f aca="false">IF(COUNTIF('Plan Combo 9+1'!$A$2:$A$226,A649)&gt;0,"Sí","No")</f>
        <v>Sí</v>
      </c>
      <c r="BB649" s="22" t="str">
        <f aca="false">IF(AH649="","No",IF(BA649="Sí",IF((AO649-AH649)&gt;Resumen!$B$6,"Sí","No"),IF((AO649-AH649)&gt;=Resumen!$B$132,"Sí","No")))</f>
        <v>No</v>
      </c>
      <c r="BC649" s="22" t="str">
        <f aca="false">IF(AND(N649="Sí",AL649="Sí",AI649=0),"Sí","No")</f>
        <v>No</v>
      </c>
      <c r="BD649" s="22" t="str">
        <f aca="false">IF(COUNTIF('Plan 9+1 (con Pehuamar)'!$A$2:$A$227,A649)&gt;0,"Sí","No")</f>
        <v>Sí</v>
      </c>
    </row>
    <row r="650" customFormat="false" ht="15" hidden="false" customHeight="true" outlineLevel="0" collapsed="false">
      <c r="A650" s="6" t="n">
        <v>400111</v>
      </c>
      <c r="B650" s="6" t="n">
        <v>4</v>
      </c>
      <c r="C650" s="6" t="n">
        <v>402</v>
      </c>
      <c r="D650" s="6" t="s">
        <v>254</v>
      </c>
      <c r="E650" s="6" t="s">
        <v>852</v>
      </c>
      <c r="F650" s="6" t="s">
        <v>201</v>
      </c>
      <c r="G650" s="6" t="s">
        <v>129</v>
      </c>
      <c r="H650" s="6" t="s">
        <v>197</v>
      </c>
      <c r="I650" s="27" t="n">
        <v>40</v>
      </c>
      <c r="J650" s="27" t="n">
        <v>0</v>
      </c>
      <c r="K650" s="27" t="n">
        <v>40</v>
      </c>
      <c r="L650" s="28" t="n">
        <f aca="false">I650+J650</f>
        <v>40</v>
      </c>
      <c r="M650" s="28" t="n">
        <f aca="false">L650+K650</f>
        <v>80</v>
      </c>
      <c r="N650" s="22" t="str">
        <f aca="false">IF(I650&gt;0,"Sí","No")</f>
        <v>Sí</v>
      </c>
      <c r="O650" s="22" t="str">
        <f aca="false">IF(J650&gt;0,"Sí","No")</f>
        <v>No</v>
      </c>
      <c r="P650" s="22" t="str">
        <f aca="false">IF(K650&gt;0,"Sí","No")</f>
        <v>Sí</v>
      </c>
      <c r="Q650" s="22" t="str">
        <f aca="false">IF(OR(I650&gt;0,J650&gt;0),"Sí","No")</f>
        <v>Sí</v>
      </c>
      <c r="R650" s="27" t="n">
        <v>1600</v>
      </c>
      <c r="S650" s="27" t="n">
        <v>2700</v>
      </c>
      <c r="T650" s="27"/>
      <c r="U650" s="27"/>
      <c r="V650" s="27" t="n">
        <v>3500</v>
      </c>
      <c r="W650" s="12" t="n">
        <f aca="false">IF(AND(I650&gt;0,R650&gt;0),(S650-R650)/R650,"")</f>
        <v>0.6875</v>
      </c>
      <c r="X650" s="12" t="str">
        <f aca="false">IF(AND(J650&gt;0,T650&gt;0),(U650-T650)/T650,"")</f>
        <v/>
      </c>
      <c r="Y650" s="12" t="n">
        <f aca="false">IF(AND(K650&gt;0,V650&gt;0),(V650-Resumen!$B$7)/Resumen!$B$7,"")</f>
        <v>0.4</v>
      </c>
      <c r="Z650" s="28" t="n">
        <f aca="false">IF(AND(K650&gt;0,I650&gt;0,V650&gt;0,S650&gt;0),V650-S650,"")</f>
        <v>800</v>
      </c>
      <c r="AA650" s="12" t="n">
        <f aca="false">IF(Z650&lt;&gt;"",Z650/S650,"")</f>
        <v>0.296296296296296</v>
      </c>
      <c r="AB650" s="28" t="str">
        <f aca="false">IF(AND(K650&gt;0,J650&gt;0,V650&gt;0,U650&gt;0),V650-U650,"")</f>
        <v/>
      </c>
      <c r="AC650" s="12" t="str">
        <f aca="false">IF(AB650&lt;&gt;"",AB650/U650,"")</f>
        <v/>
      </c>
      <c r="AD650" s="27" t="n">
        <v>5</v>
      </c>
      <c r="AE650" s="27" t="n">
        <v>4</v>
      </c>
      <c r="AF650" s="27" t="n">
        <v>0</v>
      </c>
      <c r="AG650" s="28" t="n">
        <f aca="false">AD650+AE650+AF650</f>
        <v>9</v>
      </c>
      <c r="AH650" s="12" t="n">
        <f aca="false">IF(AG650&gt;0,AD650/AG650,"")</f>
        <v>0.555555555555556</v>
      </c>
      <c r="AI650" s="27" t="n">
        <v>1</v>
      </c>
      <c r="AJ650" s="27" t="n">
        <v>1</v>
      </c>
      <c r="AK650" s="27" t="n">
        <v>0</v>
      </c>
      <c r="AL650" s="22" t="str">
        <f aca="false">IF(OR(AJ650&gt;0,AK650&gt;0),"Sí","No")</f>
        <v>Sí</v>
      </c>
      <c r="AM650" s="6" t="s">
        <v>198</v>
      </c>
      <c r="AN650" s="6"/>
      <c r="AO650" s="12" t="n">
        <f aca="false">IF(M650&gt;0,K650/M650,"")</f>
        <v>0.5</v>
      </c>
      <c r="AP650" s="22" t="str">
        <f aca="false">IF(M650&gt;=Resumen!$B$5,"Alto","Bajo")</f>
        <v>Alto</v>
      </c>
      <c r="AQ650" s="22" t="str">
        <f aca="false">IF(AO650&gt;=Resumen!$B$28,"Alto","Bajo")</f>
        <v>Alto</v>
      </c>
      <c r="AR650" s="22" t="str">
        <f aca="false">AP650&amp;" Potencial / "&amp;AQ650&amp;" Share"</f>
        <v>Alto Potencial / Alto Share</v>
      </c>
      <c r="AS650" s="22" t="str">
        <f aca="false">IF(Q650="Sí",IF(AO650&gt;=Resumen!$B$29,"Alto","Bajo"),"")</f>
        <v>Alto</v>
      </c>
      <c r="AT650" s="22" t="str">
        <f aca="false">IF(AS650&lt;&gt;"",AP650&amp;" Potencial / "&amp;AS650&amp;" Share","")</f>
        <v>Alto Potencial / Alto Share</v>
      </c>
      <c r="AU650" s="22" t="str">
        <f aca="false">IF(AH650="","Sin dato",IF(AH650-AO650&gt;Resumen!$B$6,"Sobre-exhibido",IF(AO650-AH650&gt;Resumen!$B$6,"Sub-exhibido","En línea")))</f>
        <v>Sobre-exhibido</v>
      </c>
      <c r="AV650" s="22" t="n">
        <f aca="false">IF(AT650="","",IF(AT650="Alto Potencial / Bajo Share",1,IF(AT650="Alto Potencial / Alto Share",2,IF(AT650="Bajo Potencial / Alto Share",3,4))))</f>
        <v>2</v>
      </c>
      <c r="AW650" s="22" t="str">
        <f aca="false">IF(Q650="No","Sin competencia directa",IF(AV650=1,"1 - Foco Conquista (Alto Pot / Bajo Share)",IF(AV650=2,"2 - Foco Defensa (Alto Pot / Alto Share)",IF(AV650=3,"3 - Monitoreo (Bajo Pot / Alto Share)","4 - Baja Prioridad (Bajo Pot / Bajo Share)"))))</f>
        <v>2 - Foco Defensa (Alto Pot / Alto Share)</v>
      </c>
      <c r="AX650" s="12" t="str">
        <f aca="false">IF(OR(IFERROR(AND(W650&lt;&gt;"",Y650&lt;&gt;"",Y650-W650&gt;Resumen!$B$8),FALSE()),IFERROR(AND(X650&lt;&gt;"",Y650&lt;&gt;"",Y650-X650&gt;Resumen!$B$8),FALSE())),MAX(IF(IFERROR(AND(W650&lt;&gt;"",Y650&lt;&gt;"",Y650-W650&gt;Resumen!$B$8),FALSE()),Y650-W650,0),IF(IFERROR(AND(X650&lt;&gt;"",Y650&lt;&gt;"",Y650-X650&gt;Resumen!$B$8),FALSE()),Y650-X650,0)),"")</f>
        <v/>
      </c>
      <c r="AY650" s="22" t="str">
        <f aca="false">IF(OR(IFERROR(AND(W650&lt;&gt;"",Y650&lt;&gt;"",Y650-W650&gt;Resumen!$B$8),FALSE()),IFERROR(AND(X650&lt;&gt;"",Y650&lt;&gt;"",Y650-X650&gt;Resumen!$B$8),FALSE())),TRIM("Lays tiene mayor markup que "&amp;IF(IFERROR(AND(W650&lt;&gt;"",Y650&lt;&gt;"",Y650-W650&gt;Resumen!$B$8),FALSE()),"Quento ","")&amp;IF(IFERROR(AND(X650&lt;&gt;"",Y650&lt;&gt;"",Y650-X650&gt;Resumen!$B$8),FALSE()),"Julicroc ","")&amp;"en este PDV"),"")</f>
        <v/>
      </c>
      <c r="AZ650" s="22" t="str">
        <f aca="false">IF(COUNTIF('Plan Pehuamar - Lista'!$A$2:$A$167,A650)&gt;0,"Sí","No")</f>
        <v>No</v>
      </c>
      <c r="BA650" s="22" t="str">
        <f aca="false">IF(COUNTIF('Plan Combo 9+1'!$A$2:$A$226,A650)&gt;0,"Sí","No")</f>
        <v>No</v>
      </c>
      <c r="BB650" s="22" t="str">
        <f aca="false">IF(AH650="","No",IF(BA650="Sí",IF((AO650-AH650)&gt;Resumen!$B$6,"Sí","No"),IF((AO650-AH650)&gt;=Resumen!$B$132,"Sí","No")))</f>
        <v>No</v>
      </c>
      <c r="BC650" s="22" t="str">
        <f aca="false">IF(AND(N650="Sí",AL650="Sí",AI650=0),"Sí","No")</f>
        <v>No</v>
      </c>
      <c r="BD650" s="22" t="str">
        <f aca="false">IF(COUNTIF('Plan 9+1 (con Pehuamar)'!$A$2:$A$227,A650)&gt;0,"Sí","No")</f>
        <v>No</v>
      </c>
    </row>
    <row r="651" customFormat="false" ht="15" hidden="false" customHeight="true" outlineLevel="0" collapsed="false">
      <c r="A651" s="6" t="n">
        <v>400625</v>
      </c>
      <c r="B651" s="6" t="n">
        <v>4</v>
      </c>
      <c r="C651" s="6" t="n">
        <v>402</v>
      </c>
      <c r="D651" s="6" t="s">
        <v>254</v>
      </c>
      <c r="E651" s="6" t="s">
        <v>853</v>
      </c>
      <c r="F651" s="6" t="s">
        <v>558</v>
      </c>
      <c r="G651" s="6" t="s">
        <v>129</v>
      </c>
      <c r="H651" s="6" t="s">
        <v>197</v>
      </c>
      <c r="I651" s="27" t="n">
        <v>0</v>
      </c>
      <c r="J651" s="27" t="n">
        <v>0</v>
      </c>
      <c r="K651" s="27" t="n">
        <v>2.9</v>
      </c>
      <c r="L651" s="28" t="n">
        <f aca="false">I651+J651</f>
        <v>0</v>
      </c>
      <c r="M651" s="28" t="n">
        <f aca="false">L651+K651</f>
        <v>2.9</v>
      </c>
      <c r="N651" s="22" t="str">
        <f aca="false">IF(I651&gt;0,"Sí","No")</f>
        <v>No</v>
      </c>
      <c r="O651" s="22" t="str">
        <f aca="false">IF(J651&gt;0,"Sí","No")</f>
        <v>No</v>
      </c>
      <c r="P651" s="22" t="str">
        <f aca="false">IF(K651&gt;0,"Sí","No")</f>
        <v>Sí</v>
      </c>
      <c r="Q651" s="22" t="str">
        <f aca="false">IF(OR(I651&gt;0,J651&gt;0),"Sí","No")</f>
        <v>No</v>
      </c>
      <c r="R651" s="27"/>
      <c r="S651" s="27"/>
      <c r="T651" s="27"/>
      <c r="U651" s="27"/>
      <c r="V651" s="27"/>
      <c r="W651" s="12" t="str">
        <f aca="false">IF(AND(I651&gt;0,R651&gt;0),(S651-R651)/R651,"")</f>
        <v/>
      </c>
      <c r="X651" s="12" t="str">
        <f aca="false">IF(AND(J651&gt;0,T651&gt;0),(U651-T651)/T651,"")</f>
        <v/>
      </c>
      <c r="Y651" s="12" t="str">
        <f aca="false">IF(AND(K651&gt;0,V651&gt;0),(V651-Resumen!$B$7)/Resumen!$B$7,"")</f>
        <v/>
      </c>
      <c r="Z651" s="28" t="str">
        <f aca="false">IF(AND(K651&gt;0,I651&gt;0,V651&gt;0,S651&gt;0),V651-S651,"")</f>
        <v/>
      </c>
      <c r="AA651" s="12" t="str">
        <f aca="false">IF(Z651&lt;&gt;"",Z651/S651,"")</f>
        <v/>
      </c>
      <c r="AB651" s="28" t="str">
        <f aca="false">IF(AND(K651&gt;0,J651&gt;0,V651&gt;0,U651&gt;0),V651-U651,"")</f>
        <v/>
      </c>
      <c r="AC651" s="12" t="str">
        <f aca="false">IF(AB651&lt;&gt;"",AB651/U651,"")</f>
        <v/>
      </c>
      <c r="AD651" s="27" t="n">
        <v>0</v>
      </c>
      <c r="AE651" s="27" t="n">
        <v>0</v>
      </c>
      <c r="AF651" s="27" t="n">
        <v>0</v>
      </c>
      <c r="AG651" s="28" t="n">
        <f aca="false">AD651+AE651+AF651</f>
        <v>0</v>
      </c>
      <c r="AH651" s="12" t="str">
        <f aca="false">IF(AG651&gt;0,AD651/AG651,"")</f>
        <v/>
      </c>
      <c r="AI651" s="27" t="n">
        <v>0</v>
      </c>
      <c r="AJ651" s="27" t="n">
        <v>0</v>
      </c>
      <c r="AK651" s="27" t="n">
        <v>0</v>
      </c>
      <c r="AL651" s="22" t="str">
        <f aca="false">IF(OR(AJ651&gt;0,AK651&gt;0),"Sí","No")</f>
        <v>No</v>
      </c>
      <c r="AM651" s="6"/>
      <c r="AN651" s="6"/>
      <c r="AO651" s="12" t="n">
        <f aca="false">IF(M651&gt;0,K651/M651,"")</f>
        <v>1</v>
      </c>
      <c r="AP651" s="22" t="str">
        <f aca="false">IF(M651&gt;=Resumen!$B$5,"Alto","Bajo")</f>
        <v>Bajo</v>
      </c>
      <c r="AQ651" s="22" t="str">
        <f aca="false">IF(AO651&gt;=Resumen!$B$28,"Alto","Bajo")</f>
        <v>Alto</v>
      </c>
      <c r="AR651" s="22" t="str">
        <f aca="false">AP651&amp;" Potencial / "&amp;AQ651&amp;" Share"</f>
        <v>Bajo Potencial / Alto Share</v>
      </c>
      <c r="AS651" s="22" t="str">
        <f aca="false">IF(Q651="Sí",IF(AO651&gt;=Resumen!$B$29,"Alto","Bajo"),"")</f>
        <v/>
      </c>
      <c r="AT651" s="22" t="str">
        <f aca="false">IF(AS651&lt;&gt;"",AP651&amp;" Potencial / "&amp;AS651&amp;" Share","")</f>
        <v/>
      </c>
      <c r="AU651" s="22" t="str">
        <f aca="false">IF(AH651="","Sin dato",IF(AH651-AO651&gt;Resumen!$B$6,"Sobre-exhibido",IF(AO651-AH651&gt;Resumen!$B$6,"Sub-exhibido","En línea")))</f>
        <v>Sin dato</v>
      </c>
      <c r="AV651" s="22" t="str">
        <f aca="false">IF(AT651="","",IF(AT651="Alto Potencial / Bajo Share",1,IF(AT651="Alto Potencial / Alto Share",2,IF(AT651="Bajo Potencial / Alto Share",3,4))))</f>
        <v/>
      </c>
      <c r="AW651" s="22" t="str">
        <f aca="false">IF(Q651="No","Sin competencia directa",IF(AV651=1,"1 - Foco Conquista (Alto Pot / Bajo Share)",IF(AV651=2,"2 - Foco Defensa (Alto Pot / Alto Share)",IF(AV651=3,"3 - Monitoreo (Bajo Pot / Alto Share)","4 - Baja Prioridad (Bajo Pot / Bajo Share)"))))</f>
        <v>Sin competencia directa</v>
      </c>
      <c r="AX651" s="12" t="str">
        <f aca="false">IF(OR(IFERROR(AND(W651&lt;&gt;"",Y651&lt;&gt;"",Y651-W651&gt;Resumen!$B$8),FALSE()),IFERROR(AND(X651&lt;&gt;"",Y651&lt;&gt;"",Y651-X651&gt;Resumen!$B$8),FALSE())),MAX(IF(IFERROR(AND(W651&lt;&gt;"",Y651&lt;&gt;"",Y651-W651&gt;Resumen!$B$8),FALSE()),Y651-W651,0),IF(IFERROR(AND(X651&lt;&gt;"",Y651&lt;&gt;"",Y651-X651&gt;Resumen!$B$8),FALSE()),Y651-X651,0)),"")</f>
        <v/>
      </c>
      <c r="AY651" s="22" t="str">
        <f aca="false">IF(OR(IFERROR(AND(W651&lt;&gt;"",Y651&lt;&gt;"",Y651-W651&gt;Resumen!$B$8),FALSE()),IFERROR(AND(X651&lt;&gt;"",Y651&lt;&gt;"",Y651-X651&gt;Resumen!$B$8),FALSE())),TRIM("Lays tiene mayor markup que "&amp;IF(IFERROR(AND(W651&lt;&gt;"",Y651&lt;&gt;"",Y651-W651&gt;Resumen!$B$8),FALSE()),"Quento ","")&amp;IF(IFERROR(AND(X651&lt;&gt;"",Y651&lt;&gt;"",Y651-X651&gt;Resumen!$B$8),FALSE()),"Julicroc ","")&amp;"en este PDV"),"")</f>
        <v/>
      </c>
      <c r="AZ651" s="22" t="str">
        <f aca="false">IF(COUNTIF('Plan Pehuamar - Lista'!$A$2:$A$167,A651)&gt;0,"Sí","No")</f>
        <v>No</v>
      </c>
      <c r="BA651" s="22" t="str">
        <f aca="false">IF(COUNTIF('Plan Combo 9+1'!$A$2:$A$226,A651)&gt;0,"Sí","No")</f>
        <v>No</v>
      </c>
      <c r="BB651" s="22" t="str">
        <f aca="false">IF(AH651="","No",IF(BA651="Sí",IF((AO651-AH651)&gt;Resumen!$B$6,"Sí","No"),IF((AO651-AH651)&gt;=Resumen!$B$132,"Sí","No")))</f>
        <v>No</v>
      </c>
      <c r="BC651" s="22" t="str">
        <f aca="false">IF(AND(N651="Sí",AL651="Sí",AI651=0),"Sí","No")</f>
        <v>No</v>
      </c>
      <c r="BD651" s="22" t="str">
        <f aca="false">IF(COUNTIF('Plan 9+1 (con Pehuamar)'!$A$2:$A$227,A651)&gt;0,"Sí","No")</f>
        <v>No</v>
      </c>
    </row>
    <row r="652" customFormat="false" ht="15" hidden="false" customHeight="true" outlineLevel="0" collapsed="false">
      <c r="A652" s="6" t="n">
        <v>400630</v>
      </c>
      <c r="B652" s="6" t="n">
        <v>4</v>
      </c>
      <c r="C652" s="6" t="n">
        <v>402</v>
      </c>
      <c r="D652" s="6" t="s">
        <v>254</v>
      </c>
      <c r="E652" s="6" t="s">
        <v>446</v>
      </c>
      <c r="F652" s="6" t="s">
        <v>210</v>
      </c>
      <c r="G652" s="6" t="s">
        <v>129</v>
      </c>
      <c r="H652" s="6" t="s">
        <v>197</v>
      </c>
      <c r="I652" s="27" t="n">
        <v>25</v>
      </c>
      <c r="J652" s="27" t="n">
        <v>0</v>
      </c>
      <c r="K652" s="27" t="n">
        <v>20</v>
      </c>
      <c r="L652" s="28" t="n">
        <f aca="false">I652+J652</f>
        <v>25</v>
      </c>
      <c r="M652" s="28" t="n">
        <f aca="false">L652+K652</f>
        <v>45</v>
      </c>
      <c r="N652" s="22" t="str">
        <f aca="false">IF(I652&gt;0,"Sí","No")</f>
        <v>Sí</v>
      </c>
      <c r="O652" s="22" t="str">
        <f aca="false">IF(J652&gt;0,"Sí","No")</f>
        <v>No</v>
      </c>
      <c r="P652" s="22" t="str">
        <f aca="false">IF(K652&gt;0,"Sí","No")</f>
        <v>Sí</v>
      </c>
      <c r="Q652" s="22" t="str">
        <f aca="false">IF(OR(I652&gt;0,J652&gt;0),"Sí","No")</f>
        <v>Sí</v>
      </c>
      <c r="R652" s="27" t="n">
        <v>1760</v>
      </c>
      <c r="S652" s="27" t="n">
        <v>2700</v>
      </c>
      <c r="T652" s="27"/>
      <c r="U652" s="27"/>
      <c r="V652" s="27" t="n">
        <v>3500</v>
      </c>
      <c r="W652" s="12" t="n">
        <f aca="false">IF(AND(I652&gt;0,R652&gt;0),(S652-R652)/R652,"")</f>
        <v>0.534090909090909</v>
      </c>
      <c r="X652" s="12" t="str">
        <f aca="false">IF(AND(J652&gt;0,T652&gt;0),(U652-T652)/T652,"")</f>
        <v/>
      </c>
      <c r="Y652" s="12" t="n">
        <f aca="false">IF(AND(K652&gt;0,V652&gt;0),(V652-Resumen!$B$7)/Resumen!$B$7,"")</f>
        <v>0.4</v>
      </c>
      <c r="Z652" s="28" t="n">
        <f aca="false">IF(AND(K652&gt;0,I652&gt;0,V652&gt;0,S652&gt;0),V652-S652,"")</f>
        <v>800</v>
      </c>
      <c r="AA652" s="12" t="n">
        <f aca="false">IF(Z652&lt;&gt;"",Z652/S652,"")</f>
        <v>0.296296296296296</v>
      </c>
      <c r="AB652" s="28" t="str">
        <f aca="false">IF(AND(K652&gt;0,J652&gt;0,V652&gt;0,U652&gt;0),V652-U652,"")</f>
        <v/>
      </c>
      <c r="AC652" s="12" t="str">
        <f aca="false">IF(AB652&lt;&gt;"",AB652/U652,"")</f>
        <v/>
      </c>
      <c r="AD652" s="27" t="n">
        <v>2</v>
      </c>
      <c r="AE652" s="27" t="n">
        <v>2</v>
      </c>
      <c r="AF652" s="27" t="n">
        <v>0</v>
      </c>
      <c r="AG652" s="28" t="n">
        <f aca="false">AD652+AE652+AF652</f>
        <v>4</v>
      </c>
      <c r="AH652" s="12" t="n">
        <f aca="false">IF(AG652&gt;0,AD652/AG652,"")</f>
        <v>0.5</v>
      </c>
      <c r="AI652" s="27" t="n">
        <v>0</v>
      </c>
      <c r="AJ652" s="27" t="n">
        <v>0</v>
      </c>
      <c r="AK652" s="27" t="n">
        <v>0</v>
      </c>
      <c r="AL652" s="22" t="str">
        <f aca="false">IF(OR(AJ652&gt;0,AK652&gt;0),"Sí","No")</f>
        <v>No</v>
      </c>
      <c r="AM652" s="6" t="s">
        <v>198</v>
      </c>
      <c r="AN652" s="6"/>
      <c r="AO652" s="12" t="n">
        <f aca="false">IF(M652&gt;0,K652/M652,"")</f>
        <v>0.444444444444444</v>
      </c>
      <c r="AP652" s="22" t="str">
        <f aca="false">IF(M652&gt;=Resumen!$B$5,"Alto","Bajo")</f>
        <v>Alto</v>
      </c>
      <c r="AQ652" s="22" t="str">
        <f aca="false">IF(AO652&gt;=Resumen!$B$28,"Alto","Bajo")</f>
        <v>Alto</v>
      </c>
      <c r="AR652" s="22" t="str">
        <f aca="false">AP652&amp;" Potencial / "&amp;AQ652&amp;" Share"</f>
        <v>Alto Potencial / Alto Share</v>
      </c>
      <c r="AS652" s="22" t="str">
        <f aca="false">IF(Q652="Sí",IF(AO652&gt;=Resumen!$B$29,"Alto","Bajo"),"")</f>
        <v>Bajo</v>
      </c>
      <c r="AT652" s="22" t="str">
        <f aca="false">IF(AS652&lt;&gt;"",AP652&amp;" Potencial / "&amp;AS652&amp;" Share","")</f>
        <v>Alto Potencial / Bajo Share</v>
      </c>
      <c r="AU652" s="22" t="str">
        <f aca="false">IF(AH652="","Sin dato",IF(AH652-AO652&gt;Resumen!$B$6,"Sobre-exhibido",IF(AO652-AH652&gt;Resumen!$B$6,"Sub-exhibido","En línea")))</f>
        <v>Sobre-exhibido</v>
      </c>
      <c r="AV652" s="22" t="n">
        <f aca="false">IF(AT652="","",IF(AT652="Alto Potencial / Bajo Share",1,IF(AT652="Alto Potencial / Alto Share",2,IF(AT652="Bajo Potencial / Alto Share",3,4))))</f>
        <v>1</v>
      </c>
      <c r="AW652" s="22" t="str">
        <f aca="false">IF(Q652="No","Sin competencia directa",IF(AV652=1,"1 - Foco Conquista (Alto Pot / Bajo Share)",IF(AV652=2,"2 - Foco Defensa (Alto Pot / Alto Share)",IF(AV652=3,"3 - Monitoreo (Bajo Pot / Alto Share)","4 - Baja Prioridad (Bajo Pot / Bajo Share)"))))</f>
        <v>1 - Foco Conquista (Alto Pot / Bajo Share)</v>
      </c>
      <c r="AX652" s="12" t="str">
        <f aca="false">IF(OR(IFERROR(AND(W652&lt;&gt;"",Y652&lt;&gt;"",Y652-W652&gt;Resumen!$B$8),FALSE()),IFERROR(AND(X652&lt;&gt;"",Y652&lt;&gt;"",Y652-X652&gt;Resumen!$B$8),FALSE())),MAX(IF(IFERROR(AND(W652&lt;&gt;"",Y652&lt;&gt;"",Y652-W652&gt;Resumen!$B$8),FALSE()),Y652-W652,0),IF(IFERROR(AND(X652&lt;&gt;"",Y652&lt;&gt;"",Y652-X652&gt;Resumen!$B$8),FALSE()),Y652-X652,0)),"")</f>
        <v/>
      </c>
      <c r="AY652" s="22" t="str">
        <f aca="false">IF(OR(IFERROR(AND(W652&lt;&gt;"",Y652&lt;&gt;"",Y652-W652&gt;Resumen!$B$8),FALSE()),IFERROR(AND(X652&lt;&gt;"",Y652&lt;&gt;"",Y652-X652&gt;Resumen!$B$8),FALSE())),TRIM("Lays tiene mayor markup que "&amp;IF(IFERROR(AND(W652&lt;&gt;"",Y652&lt;&gt;"",Y652-W652&gt;Resumen!$B$8),FALSE()),"Quento ","")&amp;IF(IFERROR(AND(X652&lt;&gt;"",Y652&lt;&gt;"",Y652-X652&gt;Resumen!$B$8),FALSE()),"Julicroc ","")&amp;"en este PDV"),"")</f>
        <v/>
      </c>
      <c r="AZ652" s="22" t="str">
        <f aca="false">IF(COUNTIF('Plan Pehuamar - Lista'!$A$2:$A$167,A652)&gt;0,"Sí","No")</f>
        <v>No</v>
      </c>
      <c r="BA652" s="22" t="str">
        <f aca="false">IF(COUNTIF('Plan Combo 9+1'!$A$2:$A$226,A652)&gt;0,"Sí","No")</f>
        <v>Sí</v>
      </c>
      <c r="BB652" s="22" t="str">
        <f aca="false">IF(AH652="","No",IF(BA652="Sí",IF((AO652-AH652)&gt;Resumen!$B$6,"Sí","No"),IF((AO652-AH652)&gt;=Resumen!$B$132,"Sí","No")))</f>
        <v>No</v>
      </c>
      <c r="BC652" s="22" t="str">
        <f aca="false">IF(AND(N652="Sí",AL652="Sí",AI652=0),"Sí","No")</f>
        <v>No</v>
      </c>
      <c r="BD652" s="22" t="str">
        <f aca="false">IF(COUNTIF('Plan 9+1 (con Pehuamar)'!$A$2:$A$227,A652)&gt;0,"Sí","No")</f>
        <v>Sí</v>
      </c>
    </row>
    <row r="653" customFormat="false" ht="15" hidden="false" customHeight="true" outlineLevel="0" collapsed="false">
      <c r="A653" s="6" t="n">
        <v>400737</v>
      </c>
      <c r="B653" s="6" t="n">
        <v>4</v>
      </c>
      <c r="C653" s="6" t="n">
        <v>402</v>
      </c>
      <c r="D653" s="6" t="s">
        <v>254</v>
      </c>
      <c r="E653" s="6" t="s">
        <v>854</v>
      </c>
      <c r="F653" s="6" t="s">
        <v>201</v>
      </c>
      <c r="G653" s="6" t="s">
        <v>129</v>
      </c>
      <c r="H653" s="6" t="s">
        <v>197</v>
      </c>
      <c r="I653" s="27" t="n">
        <v>10</v>
      </c>
      <c r="J653" s="27" t="n">
        <v>0</v>
      </c>
      <c r="K653" s="27" t="n">
        <v>15</v>
      </c>
      <c r="L653" s="28" t="n">
        <f aca="false">I653+J653</f>
        <v>10</v>
      </c>
      <c r="M653" s="28" t="n">
        <f aca="false">L653+K653</f>
        <v>25</v>
      </c>
      <c r="N653" s="22" t="str">
        <f aca="false">IF(I653&gt;0,"Sí","No")</f>
        <v>Sí</v>
      </c>
      <c r="O653" s="22" t="str">
        <f aca="false">IF(J653&gt;0,"Sí","No")</f>
        <v>No</v>
      </c>
      <c r="P653" s="22" t="str">
        <f aca="false">IF(K653&gt;0,"Sí","No")</f>
        <v>Sí</v>
      </c>
      <c r="Q653" s="22" t="str">
        <f aca="false">IF(OR(I653&gt;0,J653&gt;0),"Sí","No")</f>
        <v>Sí</v>
      </c>
      <c r="R653" s="27" t="n">
        <v>1700</v>
      </c>
      <c r="S653" s="27" t="n">
        <v>2500</v>
      </c>
      <c r="T653" s="27"/>
      <c r="U653" s="27"/>
      <c r="V653" s="27" t="n">
        <v>3500</v>
      </c>
      <c r="W653" s="12" t="n">
        <f aca="false">IF(AND(I653&gt;0,R653&gt;0),(S653-R653)/R653,"")</f>
        <v>0.470588235294118</v>
      </c>
      <c r="X653" s="12" t="str">
        <f aca="false">IF(AND(J653&gt;0,T653&gt;0),(U653-T653)/T653,"")</f>
        <v/>
      </c>
      <c r="Y653" s="12" t="n">
        <f aca="false">IF(AND(K653&gt;0,V653&gt;0),(V653-Resumen!$B$7)/Resumen!$B$7,"")</f>
        <v>0.4</v>
      </c>
      <c r="Z653" s="28" t="n">
        <f aca="false">IF(AND(K653&gt;0,I653&gt;0,V653&gt;0,S653&gt;0),V653-S653,"")</f>
        <v>1000</v>
      </c>
      <c r="AA653" s="12" t="n">
        <f aca="false">IF(Z653&lt;&gt;"",Z653/S653,"")</f>
        <v>0.4</v>
      </c>
      <c r="AB653" s="28" t="str">
        <f aca="false">IF(AND(K653&gt;0,J653&gt;0,V653&gt;0,U653&gt;0),V653-U653,"")</f>
        <v/>
      </c>
      <c r="AC653" s="12" t="str">
        <f aca="false">IF(AB653&lt;&gt;"",AB653/U653,"")</f>
        <v/>
      </c>
      <c r="AD653" s="27" t="n">
        <v>5</v>
      </c>
      <c r="AE653" s="27" t="n">
        <v>2</v>
      </c>
      <c r="AF653" s="27" t="n">
        <v>0</v>
      </c>
      <c r="AG653" s="28" t="n">
        <f aca="false">AD653+AE653+AF653</f>
        <v>7</v>
      </c>
      <c r="AH653" s="12" t="n">
        <f aca="false">IF(AG653&gt;0,AD653/AG653,"")</f>
        <v>0.714285714285714</v>
      </c>
      <c r="AI653" s="27" t="n">
        <v>1</v>
      </c>
      <c r="AJ653" s="27" t="n">
        <v>1</v>
      </c>
      <c r="AK653" s="27" t="n">
        <v>0</v>
      </c>
      <c r="AL653" s="22" t="str">
        <f aca="false">IF(OR(AJ653&gt;0,AK653&gt;0),"Sí","No")</f>
        <v>Sí</v>
      </c>
      <c r="AM653" s="6" t="s">
        <v>198</v>
      </c>
      <c r="AN653" s="6"/>
      <c r="AO653" s="12" t="n">
        <f aca="false">IF(M653&gt;0,K653/M653,"")</f>
        <v>0.6</v>
      </c>
      <c r="AP653" s="22" t="str">
        <f aca="false">IF(M653&gt;=Resumen!$B$5,"Alto","Bajo")</f>
        <v>Bajo</v>
      </c>
      <c r="AQ653" s="22" t="str">
        <f aca="false">IF(AO653&gt;=Resumen!$B$28,"Alto","Bajo")</f>
        <v>Alto</v>
      </c>
      <c r="AR653" s="22" t="str">
        <f aca="false">AP653&amp;" Potencial / "&amp;AQ653&amp;" Share"</f>
        <v>Bajo Potencial / Alto Share</v>
      </c>
      <c r="AS653" s="22" t="str">
        <f aca="false">IF(Q653="Sí",IF(AO653&gt;=Resumen!$B$29,"Alto","Bajo"),"")</f>
        <v>Alto</v>
      </c>
      <c r="AT653" s="22" t="str">
        <f aca="false">IF(AS653&lt;&gt;"",AP653&amp;" Potencial / "&amp;AS653&amp;" Share","")</f>
        <v>Bajo Potencial / Alto Share</v>
      </c>
      <c r="AU653" s="22" t="str">
        <f aca="false">IF(AH653="","Sin dato",IF(AH653-AO653&gt;Resumen!$B$6,"Sobre-exhibido",IF(AO653-AH653&gt;Resumen!$B$6,"Sub-exhibido","En línea")))</f>
        <v>Sobre-exhibido</v>
      </c>
      <c r="AV653" s="22" t="n">
        <f aca="false">IF(AT653="","",IF(AT653="Alto Potencial / Bajo Share",1,IF(AT653="Alto Potencial / Alto Share",2,IF(AT653="Bajo Potencial / Alto Share",3,4))))</f>
        <v>3</v>
      </c>
      <c r="AW653" s="22" t="str">
        <f aca="false">IF(Q653="No","Sin competencia directa",IF(AV653=1,"1 - Foco Conquista (Alto Pot / Bajo Share)",IF(AV653=2,"2 - Foco Defensa (Alto Pot / Alto Share)",IF(AV653=3,"3 - Monitoreo (Bajo Pot / Alto Share)","4 - Baja Prioridad (Bajo Pot / Bajo Share)"))))</f>
        <v>3 - Monitoreo (Bajo Pot / Alto Share)</v>
      </c>
      <c r="AX653" s="12" t="str">
        <f aca="false">IF(OR(IFERROR(AND(W653&lt;&gt;"",Y653&lt;&gt;"",Y653-W653&gt;Resumen!$B$8),FALSE()),IFERROR(AND(X653&lt;&gt;"",Y653&lt;&gt;"",Y653-X653&gt;Resumen!$B$8),FALSE())),MAX(IF(IFERROR(AND(W653&lt;&gt;"",Y653&lt;&gt;"",Y653-W653&gt;Resumen!$B$8),FALSE()),Y653-W653,0),IF(IFERROR(AND(X653&lt;&gt;"",Y653&lt;&gt;"",Y653-X653&gt;Resumen!$B$8),FALSE()),Y653-X653,0)),"")</f>
        <v/>
      </c>
      <c r="AY653" s="22" t="str">
        <f aca="false">IF(OR(IFERROR(AND(W653&lt;&gt;"",Y653&lt;&gt;"",Y653-W653&gt;Resumen!$B$8),FALSE()),IFERROR(AND(X653&lt;&gt;"",Y653&lt;&gt;"",Y653-X653&gt;Resumen!$B$8),FALSE())),TRIM("Lays tiene mayor markup que "&amp;IF(IFERROR(AND(W653&lt;&gt;"",Y653&lt;&gt;"",Y653-W653&gt;Resumen!$B$8),FALSE()),"Quento ","")&amp;IF(IFERROR(AND(X653&lt;&gt;"",Y653&lt;&gt;"",Y653-X653&gt;Resumen!$B$8),FALSE()),"Julicroc ","")&amp;"en este PDV"),"")</f>
        <v/>
      </c>
      <c r="AZ653" s="22" t="str">
        <f aca="false">IF(COUNTIF('Plan Pehuamar - Lista'!$A$2:$A$167,A653)&gt;0,"Sí","No")</f>
        <v>No</v>
      </c>
      <c r="BA653" s="22" t="str">
        <f aca="false">IF(COUNTIF('Plan Combo 9+1'!$A$2:$A$226,A653)&gt;0,"Sí","No")</f>
        <v>No</v>
      </c>
      <c r="BB653" s="22" t="str">
        <f aca="false">IF(AH653="","No",IF(BA653="Sí",IF((AO653-AH653)&gt;Resumen!$B$6,"Sí","No"),IF((AO653-AH653)&gt;=Resumen!$B$132,"Sí","No")))</f>
        <v>No</v>
      </c>
      <c r="BC653" s="22" t="str">
        <f aca="false">IF(AND(N653="Sí",AL653="Sí",AI653=0),"Sí","No")</f>
        <v>No</v>
      </c>
      <c r="BD653" s="22" t="str">
        <f aca="false">IF(COUNTIF('Plan 9+1 (con Pehuamar)'!$A$2:$A$227,A653)&gt;0,"Sí","No")</f>
        <v>No</v>
      </c>
    </row>
    <row r="654" customFormat="false" ht="15" hidden="false" customHeight="true" outlineLevel="0" collapsed="false">
      <c r="A654" s="6" t="n">
        <v>400772</v>
      </c>
      <c r="B654" s="6" t="n">
        <v>4</v>
      </c>
      <c r="C654" s="6" t="n">
        <v>402</v>
      </c>
      <c r="D654" s="6" t="s">
        <v>254</v>
      </c>
      <c r="E654" s="6" t="s">
        <v>855</v>
      </c>
      <c r="F654" s="6" t="s">
        <v>206</v>
      </c>
      <c r="G654" s="6" t="s">
        <v>129</v>
      </c>
      <c r="H654" s="6" t="s">
        <v>197</v>
      </c>
      <c r="I654" s="27" t="n">
        <v>25</v>
      </c>
      <c r="J654" s="27" t="n">
        <v>0</v>
      </c>
      <c r="K654" s="27" t="n">
        <v>35</v>
      </c>
      <c r="L654" s="28" t="n">
        <f aca="false">I654+J654</f>
        <v>25</v>
      </c>
      <c r="M654" s="28" t="n">
        <f aca="false">L654+K654</f>
        <v>60</v>
      </c>
      <c r="N654" s="22" t="str">
        <f aca="false">IF(I654&gt;0,"Sí","No")</f>
        <v>Sí</v>
      </c>
      <c r="O654" s="22" t="str">
        <f aca="false">IF(J654&gt;0,"Sí","No")</f>
        <v>No</v>
      </c>
      <c r="P654" s="22" t="str">
        <f aca="false">IF(K654&gt;0,"Sí","No")</f>
        <v>Sí</v>
      </c>
      <c r="Q654" s="22" t="str">
        <f aca="false">IF(OR(I654&gt;0,J654&gt;0),"Sí","No")</f>
        <v>Sí</v>
      </c>
      <c r="R654" s="27" t="n">
        <v>1765</v>
      </c>
      <c r="S654" s="27" t="n">
        <v>3000</v>
      </c>
      <c r="T654" s="27"/>
      <c r="U654" s="27"/>
      <c r="V654" s="27" t="n">
        <v>3700</v>
      </c>
      <c r="W654" s="12" t="n">
        <f aca="false">IF(AND(I654&gt;0,R654&gt;0),(S654-R654)/R654,"")</f>
        <v>0.69971671388102</v>
      </c>
      <c r="X654" s="12" t="str">
        <f aca="false">IF(AND(J654&gt;0,T654&gt;0),(U654-T654)/T654,"")</f>
        <v/>
      </c>
      <c r="Y654" s="12" t="n">
        <f aca="false">IF(AND(K654&gt;0,V654&gt;0),(V654-Resumen!$B$7)/Resumen!$B$7,"")</f>
        <v>0.48</v>
      </c>
      <c r="Z654" s="28" t="n">
        <f aca="false">IF(AND(K654&gt;0,I654&gt;0,V654&gt;0,S654&gt;0),V654-S654,"")</f>
        <v>700</v>
      </c>
      <c r="AA654" s="12" t="n">
        <f aca="false">IF(Z654&lt;&gt;"",Z654/S654,"")</f>
        <v>0.233333333333333</v>
      </c>
      <c r="AB654" s="28" t="str">
        <f aca="false">IF(AND(K654&gt;0,J654&gt;0,V654&gt;0,U654&gt;0),V654-U654,"")</f>
        <v/>
      </c>
      <c r="AC654" s="12" t="str">
        <f aca="false">IF(AB654&lt;&gt;"",AB654/U654,"")</f>
        <v/>
      </c>
      <c r="AD654" s="27" t="n">
        <v>8</v>
      </c>
      <c r="AE654" s="27" t="n">
        <v>5</v>
      </c>
      <c r="AF654" s="27" t="n">
        <v>2</v>
      </c>
      <c r="AG654" s="28" t="n">
        <f aca="false">AD654+AE654+AF654</f>
        <v>15</v>
      </c>
      <c r="AH654" s="12" t="n">
        <f aca="false">IF(AG654&gt;0,AD654/AG654,"")</f>
        <v>0.533333333333333</v>
      </c>
      <c r="AI654" s="27" t="n">
        <v>1</v>
      </c>
      <c r="AJ654" s="27" t="n">
        <v>1</v>
      </c>
      <c r="AK654" s="27" t="n">
        <v>1</v>
      </c>
      <c r="AL654" s="22" t="str">
        <f aca="false">IF(OR(AJ654&gt;0,AK654&gt;0),"Sí","No")</f>
        <v>Sí</v>
      </c>
      <c r="AM654" s="6" t="s">
        <v>198</v>
      </c>
      <c r="AN654" s="6"/>
      <c r="AO654" s="12" t="n">
        <f aca="false">IF(M654&gt;0,K654/M654,"")</f>
        <v>0.583333333333333</v>
      </c>
      <c r="AP654" s="22" t="str">
        <f aca="false">IF(M654&gt;=Resumen!$B$5,"Alto","Bajo")</f>
        <v>Alto</v>
      </c>
      <c r="AQ654" s="22" t="str">
        <f aca="false">IF(AO654&gt;=Resumen!$B$28,"Alto","Bajo")</f>
        <v>Alto</v>
      </c>
      <c r="AR654" s="22" t="str">
        <f aca="false">AP654&amp;" Potencial / "&amp;AQ654&amp;" Share"</f>
        <v>Alto Potencial / Alto Share</v>
      </c>
      <c r="AS654" s="22" t="str">
        <f aca="false">IF(Q654="Sí",IF(AO654&gt;=Resumen!$B$29,"Alto","Bajo"),"")</f>
        <v>Alto</v>
      </c>
      <c r="AT654" s="22" t="str">
        <f aca="false">IF(AS654&lt;&gt;"",AP654&amp;" Potencial / "&amp;AS654&amp;" Share","")</f>
        <v>Alto Potencial / Alto Share</v>
      </c>
      <c r="AU654" s="22" t="str">
        <f aca="false">IF(AH654="","Sin dato",IF(AH654-AO654&gt;Resumen!$B$6,"Sobre-exhibido",IF(AO654-AH654&gt;Resumen!$B$6,"Sub-exhibido","En línea")))</f>
        <v>En línea</v>
      </c>
      <c r="AV654" s="22" t="n">
        <f aca="false">IF(AT654="","",IF(AT654="Alto Potencial / Bajo Share",1,IF(AT654="Alto Potencial / Alto Share",2,IF(AT654="Bajo Potencial / Alto Share",3,4))))</f>
        <v>2</v>
      </c>
      <c r="AW654" s="22" t="str">
        <f aca="false">IF(Q654="No","Sin competencia directa",IF(AV654=1,"1 - Foco Conquista (Alto Pot / Bajo Share)",IF(AV654=2,"2 - Foco Defensa (Alto Pot / Alto Share)",IF(AV654=3,"3 - Monitoreo (Bajo Pot / Alto Share)","4 - Baja Prioridad (Bajo Pot / Bajo Share)"))))</f>
        <v>2 - Foco Defensa (Alto Pot / Alto Share)</v>
      </c>
      <c r="AX654" s="12" t="str">
        <f aca="false">IF(OR(IFERROR(AND(W654&lt;&gt;"",Y654&lt;&gt;"",Y654-W654&gt;Resumen!$B$8),FALSE()),IFERROR(AND(X654&lt;&gt;"",Y654&lt;&gt;"",Y654-X654&gt;Resumen!$B$8),FALSE())),MAX(IF(IFERROR(AND(W654&lt;&gt;"",Y654&lt;&gt;"",Y654-W654&gt;Resumen!$B$8),FALSE()),Y654-W654,0),IF(IFERROR(AND(X654&lt;&gt;"",Y654&lt;&gt;"",Y654-X654&gt;Resumen!$B$8),FALSE()),Y654-X654,0)),"")</f>
        <v/>
      </c>
      <c r="AY654" s="22" t="str">
        <f aca="false">IF(OR(IFERROR(AND(W654&lt;&gt;"",Y654&lt;&gt;"",Y654-W654&gt;Resumen!$B$8),FALSE()),IFERROR(AND(X654&lt;&gt;"",Y654&lt;&gt;"",Y654-X654&gt;Resumen!$B$8),FALSE())),TRIM("Lays tiene mayor markup que "&amp;IF(IFERROR(AND(W654&lt;&gt;"",Y654&lt;&gt;"",Y654-W654&gt;Resumen!$B$8),FALSE()),"Quento ","")&amp;IF(IFERROR(AND(X654&lt;&gt;"",Y654&lt;&gt;"",Y654-X654&gt;Resumen!$B$8),FALSE()),"Julicroc ","")&amp;"en este PDV"),"")</f>
        <v/>
      </c>
      <c r="AZ654" s="22" t="str">
        <f aca="false">IF(COUNTIF('Plan Pehuamar - Lista'!$A$2:$A$167,A654)&gt;0,"Sí","No")</f>
        <v>Sí</v>
      </c>
      <c r="BA654" s="22" t="str">
        <f aca="false">IF(COUNTIF('Plan Combo 9+1'!$A$2:$A$226,A654)&gt;0,"Sí","No")</f>
        <v>No</v>
      </c>
      <c r="BB654" s="22" t="str">
        <f aca="false">IF(AH654="","No",IF(BA654="Sí",IF((AO654-AH654)&gt;Resumen!$B$6,"Sí","No"),IF((AO654-AH654)&gt;=Resumen!$B$132,"Sí","No")))</f>
        <v>No</v>
      </c>
      <c r="BC654" s="22" t="str">
        <f aca="false">IF(AND(N654="Sí",AL654="Sí",AI654=0),"Sí","No")</f>
        <v>No</v>
      </c>
      <c r="BD654" s="22" t="str">
        <f aca="false">IF(COUNTIF('Plan 9+1 (con Pehuamar)'!$A$2:$A$227,A654)&gt;0,"Sí","No")</f>
        <v>No</v>
      </c>
    </row>
    <row r="655" customFormat="false" ht="15" hidden="false" customHeight="true" outlineLevel="0" collapsed="false">
      <c r="A655" s="6" t="n">
        <v>400774</v>
      </c>
      <c r="B655" s="6" t="n">
        <v>4</v>
      </c>
      <c r="C655" s="6" t="n">
        <v>402</v>
      </c>
      <c r="D655" s="6" t="s">
        <v>254</v>
      </c>
      <c r="E655" s="6" t="s">
        <v>856</v>
      </c>
      <c r="F655" s="6" t="s">
        <v>201</v>
      </c>
      <c r="G655" s="6" t="s">
        <v>129</v>
      </c>
      <c r="H655" s="6" t="s">
        <v>197</v>
      </c>
      <c r="I655" s="27" t="n">
        <v>10</v>
      </c>
      <c r="J655" s="27" t="n">
        <v>0</v>
      </c>
      <c r="K655" s="27" t="n">
        <v>15</v>
      </c>
      <c r="L655" s="28" t="n">
        <f aca="false">I655+J655</f>
        <v>10</v>
      </c>
      <c r="M655" s="28" t="n">
        <f aca="false">L655+K655</f>
        <v>25</v>
      </c>
      <c r="N655" s="22" t="str">
        <f aca="false">IF(I655&gt;0,"Sí","No")</f>
        <v>Sí</v>
      </c>
      <c r="O655" s="22" t="str">
        <f aca="false">IF(J655&gt;0,"Sí","No")</f>
        <v>No</v>
      </c>
      <c r="P655" s="22" t="str">
        <f aca="false">IF(K655&gt;0,"Sí","No")</f>
        <v>Sí</v>
      </c>
      <c r="Q655" s="22" t="str">
        <f aca="false">IF(OR(I655&gt;0,J655&gt;0),"Sí","No")</f>
        <v>Sí</v>
      </c>
      <c r="R655" s="27" t="n">
        <v>1700</v>
      </c>
      <c r="S655" s="27" t="n">
        <v>3000</v>
      </c>
      <c r="T655" s="27"/>
      <c r="U655" s="27"/>
      <c r="V655" s="27" t="n">
        <v>3500</v>
      </c>
      <c r="W655" s="12" t="n">
        <f aca="false">IF(AND(I655&gt;0,R655&gt;0),(S655-R655)/R655,"")</f>
        <v>0.764705882352941</v>
      </c>
      <c r="X655" s="12" t="str">
        <f aca="false">IF(AND(J655&gt;0,T655&gt;0),(U655-T655)/T655,"")</f>
        <v/>
      </c>
      <c r="Y655" s="12" t="n">
        <f aca="false">IF(AND(K655&gt;0,V655&gt;0),(V655-Resumen!$B$7)/Resumen!$B$7,"")</f>
        <v>0.4</v>
      </c>
      <c r="Z655" s="28" t="n">
        <f aca="false">IF(AND(K655&gt;0,I655&gt;0,V655&gt;0,S655&gt;0),V655-S655,"")</f>
        <v>500</v>
      </c>
      <c r="AA655" s="12" t="n">
        <f aca="false">IF(Z655&lt;&gt;"",Z655/S655,"")</f>
        <v>0.166666666666667</v>
      </c>
      <c r="AB655" s="28" t="str">
        <f aca="false">IF(AND(K655&gt;0,J655&gt;0,V655&gt;0,U655&gt;0),V655-U655,"")</f>
        <v/>
      </c>
      <c r="AC655" s="12" t="str">
        <f aca="false">IF(AB655&lt;&gt;"",AB655/U655,"")</f>
        <v/>
      </c>
      <c r="AD655" s="27" t="n">
        <v>5</v>
      </c>
      <c r="AE655" s="27" t="n">
        <v>4</v>
      </c>
      <c r="AF655" s="27" t="n">
        <v>0</v>
      </c>
      <c r="AG655" s="28" t="n">
        <f aca="false">AD655+AE655+AF655</f>
        <v>9</v>
      </c>
      <c r="AH655" s="12" t="n">
        <f aca="false">IF(AG655&gt;0,AD655/AG655,"")</f>
        <v>0.555555555555556</v>
      </c>
      <c r="AI655" s="27" t="n">
        <v>1</v>
      </c>
      <c r="AJ655" s="27" t="n">
        <v>1</v>
      </c>
      <c r="AK655" s="27" t="n">
        <v>0</v>
      </c>
      <c r="AL655" s="22" t="str">
        <f aca="false">IF(OR(AJ655&gt;0,AK655&gt;0),"Sí","No")</f>
        <v>Sí</v>
      </c>
      <c r="AM655" s="6" t="s">
        <v>198</v>
      </c>
      <c r="AN655" s="6"/>
      <c r="AO655" s="12" t="n">
        <f aca="false">IF(M655&gt;0,K655/M655,"")</f>
        <v>0.6</v>
      </c>
      <c r="AP655" s="22" t="str">
        <f aca="false">IF(M655&gt;=Resumen!$B$5,"Alto","Bajo")</f>
        <v>Bajo</v>
      </c>
      <c r="AQ655" s="22" t="str">
        <f aca="false">IF(AO655&gt;=Resumen!$B$28,"Alto","Bajo")</f>
        <v>Alto</v>
      </c>
      <c r="AR655" s="22" t="str">
        <f aca="false">AP655&amp;" Potencial / "&amp;AQ655&amp;" Share"</f>
        <v>Bajo Potencial / Alto Share</v>
      </c>
      <c r="AS655" s="22" t="str">
        <f aca="false">IF(Q655="Sí",IF(AO655&gt;=Resumen!$B$29,"Alto","Bajo"),"")</f>
        <v>Alto</v>
      </c>
      <c r="AT655" s="22" t="str">
        <f aca="false">IF(AS655&lt;&gt;"",AP655&amp;" Potencial / "&amp;AS655&amp;" Share","")</f>
        <v>Bajo Potencial / Alto Share</v>
      </c>
      <c r="AU655" s="22" t="str">
        <f aca="false">IF(AH655="","Sin dato",IF(AH655-AO655&gt;Resumen!$B$6,"Sobre-exhibido",IF(AO655-AH655&gt;Resumen!$B$6,"Sub-exhibido","En línea")))</f>
        <v>En línea</v>
      </c>
      <c r="AV655" s="22" t="n">
        <f aca="false">IF(AT655="","",IF(AT655="Alto Potencial / Bajo Share",1,IF(AT655="Alto Potencial / Alto Share",2,IF(AT655="Bajo Potencial / Alto Share",3,4))))</f>
        <v>3</v>
      </c>
      <c r="AW655" s="22" t="str">
        <f aca="false">IF(Q655="No","Sin competencia directa",IF(AV655=1,"1 - Foco Conquista (Alto Pot / Bajo Share)",IF(AV655=2,"2 - Foco Defensa (Alto Pot / Alto Share)",IF(AV655=3,"3 - Monitoreo (Bajo Pot / Alto Share)","4 - Baja Prioridad (Bajo Pot / Bajo Share)"))))</f>
        <v>3 - Monitoreo (Bajo Pot / Alto Share)</v>
      </c>
      <c r="AX655" s="12" t="str">
        <f aca="false">IF(OR(IFERROR(AND(W655&lt;&gt;"",Y655&lt;&gt;"",Y655-W655&gt;Resumen!$B$8),FALSE()),IFERROR(AND(X655&lt;&gt;"",Y655&lt;&gt;"",Y655-X655&gt;Resumen!$B$8),FALSE())),MAX(IF(IFERROR(AND(W655&lt;&gt;"",Y655&lt;&gt;"",Y655-W655&gt;Resumen!$B$8),FALSE()),Y655-W655,0),IF(IFERROR(AND(X655&lt;&gt;"",Y655&lt;&gt;"",Y655-X655&gt;Resumen!$B$8),FALSE()),Y655-X655,0)),"")</f>
        <v/>
      </c>
      <c r="AY655" s="22" t="str">
        <f aca="false">IF(OR(IFERROR(AND(W655&lt;&gt;"",Y655&lt;&gt;"",Y655-W655&gt;Resumen!$B$8),FALSE()),IFERROR(AND(X655&lt;&gt;"",Y655&lt;&gt;"",Y655-X655&gt;Resumen!$B$8),FALSE())),TRIM("Lays tiene mayor markup que "&amp;IF(IFERROR(AND(W655&lt;&gt;"",Y655&lt;&gt;"",Y655-W655&gt;Resumen!$B$8),FALSE()),"Quento ","")&amp;IF(IFERROR(AND(X655&lt;&gt;"",Y655&lt;&gt;"",Y655-X655&gt;Resumen!$B$8),FALSE()),"Julicroc ","")&amp;"en este PDV"),"")</f>
        <v/>
      </c>
      <c r="AZ655" s="22" t="str">
        <f aca="false">IF(COUNTIF('Plan Pehuamar - Lista'!$A$2:$A$167,A655)&gt;0,"Sí","No")</f>
        <v>No</v>
      </c>
      <c r="BA655" s="22" t="str">
        <f aca="false">IF(COUNTIF('Plan Combo 9+1'!$A$2:$A$226,A655)&gt;0,"Sí","No")</f>
        <v>No</v>
      </c>
      <c r="BB655" s="22" t="str">
        <f aca="false">IF(AH655="","No",IF(BA655="Sí",IF((AO655-AH655)&gt;Resumen!$B$6,"Sí","No"),IF((AO655-AH655)&gt;=Resumen!$B$132,"Sí","No")))</f>
        <v>No</v>
      </c>
      <c r="BC655" s="22" t="str">
        <f aca="false">IF(AND(N655="Sí",AL655="Sí",AI655=0),"Sí","No")</f>
        <v>No</v>
      </c>
      <c r="BD655" s="22" t="str">
        <f aca="false">IF(COUNTIF('Plan 9+1 (con Pehuamar)'!$A$2:$A$227,A655)&gt;0,"Sí","No")</f>
        <v>No</v>
      </c>
    </row>
    <row r="656" customFormat="false" ht="15" hidden="false" customHeight="true" outlineLevel="0" collapsed="false">
      <c r="A656" s="6" t="n">
        <v>400776</v>
      </c>
      <c r="B656" s="6" t="n">
        <v>4</v>
      </c>
      <c r="C656" s="6" t="n">
        <v>402</v>
      </c>
      <c r="D656" s="6" t="s">
        <v>254</v>
      </c>
      <c r="E656" s="6" t="s">
        <v>857</v>
      </c>
      <c r="F656" s="6" t="s">
        <v>206</v>
      </c>
      <c r="G656" s="6" t="s">
        <v>129</v>
      </c>
      <c r="H656" s="6" t="s">
        <v>197</v>
      </c>
      <c r="I656" s="27" t="n">
        <v>30</v>
      </c>
      <c r="J656" s="27" t="n">
        <v>20</v>
      </c>
      <c r="K656" s="27" t="n">
        <v>40</v>
      </c>
      <c r="L656" s="28" t="n">
        <f aca="false">I656+J656</f>
        <v>50</v>
      </c>
      <c r="M656" s="28" t="n">
        <f aca="false">L656+K656</f>
        <v>90</v>
      </c>
      <c r="N656" s="22" t="str">
        <f aca="false">IF(I656&gt;0,"Sí","No")</f>
        <v>Sí</v>
      </c>
      <c r="O656" s="22" t="str">
        <f aca="false">IF(J656&gt;0,"Sí","No")</f>
        <v>Sí</v>
      </c>
      <c r="P656" s="22" t="str">
        <f aca="false">IF(K656&gt;0,"Sí","No")</f>
        <v>Sí</v>
      </c>
      <c r="Q656" s="22" t="str">
        <f aca="false">IF(OR(I656&gt;0,J656&gt;0),"Sí","No")</f>
        <v>Sí</v>
      </c>
      <c r="R656" s="27" t="n">
        <v>1700</v>
      </c>
      <c r="S656" s="27" t="n">
        <v>2500</v>
      </c>
      <c r="T656" s="27" t="n">
        <v>1200</v>
      </c>
      <c r="U656" s="27" t="n">
        <v>2000</v>
      </c>
      <c r="V656" s="27" t="n">
        <v>3500</v>
      </c>
      <c r="W656" s="12" t="n">
        <f aca="false">IF(AND(I656&gt;0,R656&gt;0),(S656-R656)/R656,"")</f>
        <v>0.470588235294118</v>
      </c>
      <c r="X656" s="12" t="n">
        <f aca="false">IF(AND(J656&gt;0,T656&gt;0),(U656-T656)/T656,"")</f>
        <v>0.666666666666667</v>
      </c>
      <c r="Y656" s="12" t="n">
        <f aca="false">IF(AND(K656&gt;0,V656&gt;0),(V656-Resumen!$B$7)/Resumen!$B$7,"")</f>
        <v>0.4</v>
      </c>
      <c r="Z656" s="28" t="n">
        <f aca="false">IF(AND(K656&gt;0,I656&gt;0,V656&gt;0,S656&gt;0),V656-S656,"")</f>
        <v>1000</v>
      </c>
      <c r="AA656" s="12" t="n">
        <f aca="false">IF(Z656&lt;&gt;"",Z656/S656,"")</f>
        <v>0.4</v>
      </c>
      <c r="AB656" s="28" t="n">
        <f aca="false">IF(AND(K656&gt;0,J656&gt;0,V656&gt;0,U656&gt;0),V656-U656,"")</f>
        <v>1500</v>
      </c>
      <c r="AC656" s="12" t="n">
        <f aca="false">IF(AB656&lt;&gt;"",AB656/U656,"")</f>
        <v>0.75</v>
      </c>
      <c r="AD656" s="27" t="n">
        <v>5</v>
      </c>
      <c r="AE656" s="27" t="n">
        <v>4</v>
      </c>
      <c r="AF656" s="27" t="n">
        <v>1</v>
      </c>
      <c r="AG656" s="28" t="n">
        <f aca="false">AD656+AE656+AF656</f>
        <v>10</v>
      </c>
      <c r="AH656" s="12" t="n">
        <f aca="false">IF(AG656&gt;0,AD656/AG656,"")</f>
        <v>0.5</v>
      </c>
      <c r="AI656" s="27" t="n">
        <v>1</v>
      </c>
      <c r="AJ656" s="27" t="n">
        <v>1</v>
      </c>
      <c r="AK656" s="27" t="n">
        <v>0</v>
      </c>
      <c r="AL656" s="22" t="str">
        <f aca="false">IF(OR(AJ656&gt;0,AK656&gt;0),"Sí","No")</f>
        <v>Sí</v>
      </c>
      <c r="AM656" s="6" t="s">
        <v>198</v>
      </c>
      <c r="AN656" s="6" t="s">
        <v>198</v>
      </c>
      <c r="AO656" s="12" t="n">
        <f aca="false">IF(M656&gt;0,K656/M656,"")</f>
        <v>0.444444444444444</v>
      </c>
      <c r="AP656" s="22" t="str">
        <f aca="false">IF(M656&gt;=Resumen!$B$5,"Alto","Bajo")</f>
        <v>Alto</v>
      </c>
      <c r="AQ656" s="22" t="str">
        <f aca="false">IF(AO656&gt;=Resumen!$B$28,"Alto","Bajo")</f>
        <v>Alto</v>
      </c>
      <c r="AR656" s="22" t="str">
        <f aca="false">AP656&amp;" Potencial / "&amp;AQ656&amp;" Share"</f>
        <v>Alto Potencial / Alto Share</v>
      </c>
      <c r="AS656" s="22" t="str">
        <f aca="false">IF(Q656="Sí",IF(AO656&gt;=Resumen!$B$29,"Alto","Bajo"),"")</f>
        <v>Bajo</v>
      </c>
      <c r="AT656" s="22" t="str">
        <f aca="false">IF(AS656&lt;&gt;"",AP656&amp;" Potencial / "&amp;AS656&amp;" Share","")</f>
        <v>Alto Potencial / Bajo Share</v>
      </c>
      <c r="AU656" s="22" t="str">
        <f aca="false">IF(AH656="","Sin dato",IF(AH656-AO656&gt;Resumen!$B$6,"Sobre-exhibido",IF(AO656-AH656&gt;Resumen!$B$6,"Sub-exhibido","En línea")))</f>
        <v>Sobre-exhibido</v>
      </c>
      <c r="AV656" s="22" t="n">
        <f aca="false">IF(AT656="","",IF(AT656="Alto Potencial / Bajo Share",1,IF(AT656="Alto Potencial / Alto Share",2,IF(AT656="Bajo Potencial / Alto Share",3,4))))</f>
        <v>1</v>
      </c>
      <c r="AW656" s="22" t="str">
        <f aca="false">IF(Q656="No","Sin competencia directa",IF(AV656=1,"1 - Foco Conquista (Alto Pot / Bajo Share)",IF(AV656=2,"2 - Foco Defensa (Alto Pot / Alto Share)",IF(AV656=3,"3 - Monitoreo (Bajo Pot / Alto Share)","4 - Baja Prioridad (Bajo Pot / Bajo Share)"))))</f>
        <v>1 - Foco Conquista (Alto Pot / Bajo Share)</v>
      </c>
      <c r="AX656" s="12" t="str">
        <f aca="false">IF(OR(IFERROR(AND(W656&lt;&gt;"",Y656&lt;&gt;"",Y656-W656&gt;Resumen!$B$8),FALSE()),IFERROR(AND(X656&lt;&gt;"",Y656&lt;&gt;"",Y656-X656&gt;Resumen!$B$8),FALSE())),MAX(IF(IFERROR(AND(W656&lt;&gt;"",Y656&lt;&gt;"",Y656-W656&gt;Resumen!$B$8),FALSE()),Y656-W656,0),IF(IFERROR(AND(X656&lt;&gt;"",Y656&lt;&gt;"",Y656-X656&gt;Resumen!$B$8),FALSE()),Y656-X656,0)),"")</f>
        <v/>
      </c>
      <c r="AY656" s="22" t="str">
        <f aca="false">IF(OR(IFERROR(AND(W656&lt;&gt;"",Y656&lt;&gt;"",Y656-W656&gt;Resumen!$B$8),FALSE()),IFERROR(AND(X656&lt;&gt;"",Y656&lt;&gt;"",Y656-X656&gt;Resumen!$B$8),FALSE())),TRIM("Lays tiene mayor markup que "&amp;IF(IFERROR(AND(W656&lt;&gt;"",Y656&lt;&gt;"",Y656-W656&gt;Resumen!$B$8),FALSE()),"Quento ","")&amp;IF(IFERROR(AND(X656&lt;&gt;"",Y656&lt;&gt;"",Y656-X656&gt;Resumen!$B$8),FALSE()),"Julicroc ","")&amp;"en este PDV"),"")</f>
        <v/>
      </c>
      <c r="AZ656" s="22" t="str">
        <f aca="false">IF(COUNTIF('Plan Pehuamar - Lista'!$A$2:$A$167,A656)&gt;0,"Sí","No")</f>
        <v>Sí</v>
      </c>
      <c r="BA656" s="22" t="str">
        <f aca="false">IF(COUNTIF('Plan Combo 9+1'!$A$2:$A$226,A656)&gt;0,"Sí","No")</f>
        <v>No</v>
      </c>
      <c r="BB656" s="22" t="str">
        <f aca="false">IF(AH656="","No",IF(BA656="Sí",IF((AO656-AH656)&gt;Resumen!$B$6,"Sí","No"),IF((AO656-AH656)&gt;=Resumen!$B$132,"Sí","No")))</f>
        <v>No</v>
      </c>
      <c r="BC656" s="22" t="str">
        <f aca="false">IF(AND(N656="Sí",AL656="Sí",AI656=0),"Sí","No")</f>
        <v>No</v>
      </c>
      <c r="BD656" s="22" t="str">
        <f aca="false">IF(COUNTIF('Plan 9+1 (con Pehuamar)'!$A$2:$A$227,A656)&gt;0,"Sí","No")</f>
        <v>No</v>
      </c>
    </row>
    <row r="657" customFormat="false" ht="15" hidden="false" customHeight="true" outlineLevel="0" collapsed="false">
      <c r="A657" s="6" t="n">
        <v>400777</v>
      </c>
      <c r="B657" s="6" t="n">
        <v>4</v>
      </c>
      <c r="C657" s="6" t="n">
        <v>402</v>
      </c>
      <c r="D657" s="6" t="s">
        <v>254</v>
      </c>
      <c r="E657" s="6" t="s">
        <v>858</v>
      </c>
      <c r="F657" s="6" t="s">
        <v>196</v>
      </c>
      <c r="G657" s="6" t="s">
        <v>129</v>
      </c>
      <c r="H657" s="6" t="s">
        <v>197</v>
      </c>
      <c r="I657" s="27" t="n">
        <v>15</v>
      </c>
      <c r="J657" s="27" t="n">
        <v>0</v>
      </c>
      <c r="K657" s="27" t="n">
        <v>20</v>
      </c>
      <c r="L657" s="28" t="n">
        <f aca="false">I657+J657</f>
        <v>15</v>
      </c>
      <c r="M657" s="28" t="n">
        <f aca="false">L657+K657</f>
        <v>35</v>
      </c>
      <c r="N657" s="22" t="str">
        <f aca="false">IF(I657&gt;0,"Sí","No")</f>
        <v>Sí</v>
      </c>
      <c r="O657" s="22" t="str">
        <f aca="false">IF(J657&gt;0,"Sí","No")</f>
        <v>No</v>
      </c>
      <c r="P657" s="22" t="str">
        <f aca="false">IF(K657&gt;0,"Sí","No")</f>
        <v>Sí</v>
      </c>
      <c r="Q657" s="22" t="str">
        <f aca="false">IF(OR(I657&gt;0,J657&gt;0),"Sí","No")</f>
        <v>Sí</v>
      </c>
      <c r="R657" s="27" t="n">
        <v>1700</v>
      </c>
      <c r="S657" s="27" t="n">
        <v>2700</v>
      </c>
      <c r="T657" s="27"/>
      <c r="U657" s="27"/>
      <c r="V657" s="27" t="n">
        <v>3500</v>
      </c>
      <c r="W657" s="12" t="n">
        <f aca="false">IF(AND(I657&gt;0,R657&gt;0),(S657-R657)/R657,"")</f>
        <v>0.588235294117647</v>
      </c>
      <c r="X657" s="12" t="str">
        <f aca="false">IF(AND(J657&gt;0,T657&gt;0),(U657-T657)/T657,"")</f>
        <v/>
      </c>
      <c r="Y657" s="12" t="n">
        <f aca="false">IF(AND(K657&gt;0,V657&gt;0),(V657-Resumen!$B$7)/Resumen!$B$7,"")</f>
        <v>0.4</v>
      </c>
      <c r="Z657" s="28" t="n">
        <f aca="false">IF(AND(K657&gt;0,I657&gt;0,V657&gt;0,S657&gt;0),V657-S657,"")</f>
        <v>800</v>
      </c>
      <c r="AA657" s="12" t="n">
        <f aca="false">IF(Z657&lt;&gt;"",Z657/S657,"")</f>
        <v>0.296296296296296</v>
      </c>
      <c r="AB657" s="28" t="str">
        <f aca="false">IF(AND(K657&gt;0,J657&gt;0,V657&gt;0,U657&gt;0),V657-U657,"")</f>
        <v/>
      </c>
      <c r="AC657" s="12" t="str">
        <f aca="false">IF(AB657&lt;&gt;"",AB657/U657,"")</f>
        <v/>
      </c>
      <c r="AD657" s="27" t="n">
        <v>8</v>
      </c>
      <c r="AE657" s="27" t="n">
        <v>4</v>
      </c>
      <c r="AF657" s="27" t="n">
        <v>0</v>
      </c>
      <c r="AG657" s="28" t="n">
        <f aca="false">AD657+AE657+AF657</f>
        <v>12</v>
      </c>
      <c r="AH657" s="12" t="n">
        <f aca="false">IF(AG657&gt;0,AD657/AG657,"")</f>
        <v>0.666666666666667</v>
      </c>
      <c r="AI657" s="27" t="n">
        <v>1</v>
      </c>
      <c r="AJ657" s="27" t="n">
        <v>1</v>
      </c>
      <c r="AK657" s="27" t="n">
        <v>0</v>
      </c>
      <c r="AL657" s="22" t="str">
        <f aca="false">IF(OR(AJ657&gt;0,AK657&gt;0),"Sí","No")</f>
        <v>Sí</v>
      </c>
      <c r="AM657" s="6" t="s">
        <v>198</v>
      </c>
      <c r="AN657" s="6"/>
      <c r="AO657" s="12" t="n">
        <f aca="false">IF(M657&gt;0,K657/M657,"")</f>
        <v>0.571428571428571</v>
      </c>
      <c r="AP657" s="22" t="str">
        <f aca="false">IF(M657&gt;=Resumen!$B$5,"Alto","Bajo")</f>
        <v>Bajo</v>
      </c>
      <c r="AQ657" s="22" t="str">
        <f aca="false">IF(AO657&gt;=Resumen!$B$28,"Alto","Bajo")</f>
        <v>Alto</v>
      </c>
      <c r="AR657" s="22" t="str">
        <f aca="false">AP657&amp;" Potencial / "&amp;AQ657&amp;" Share"</f>
        <v>Bajo Potencial / Alto Share</v>
      </c>
      <c r="AS657" s="22" t="str">
        <f aca="false">IF(Q657="Sí",IF(AO657&gt;=Resumen!$B$29,"Alto","Bajo"),"")</f>
        <v>Alto</v>
      </c>
      <c r="AT657" s="22" t="str">
        <f aca="false">IF(AS657&lt;&gt;"",AP657&amp;" Potencial / "&amp;AS657&amp;" Share","")</f>
        <v>Bajo Potencial / Alto Share</v>
      </c>
      <c r="AU657" s="22" t="str">
        <f aca="false">IF(AH657="","Sin dato",IF(AH657-AO657&gt;Resumen!$B$6,"Sobre-exhibido",IF(AO657-AH657&gt;Resumen!$B$6,"Sub-exhibido","En línea")))</f>
        <v>Sobre-exhibido</v>
      </c>
      <c r="AV657" s="22" t="n">
        <f aca="false">IF(AT657="","",IF(AT657="Alto Potencial / Bajo Share",1,IF(AT657="Alto Potencial / Alto Share",2,IF(AT657="Bajo Potencial / Alto Share",3,4))))</f>
        <v>3</v>
      </c>
      <c r="AW657" s="22" t="str">
        <f aca="false">IF(Q657="No","Sin competencia directa",IF(AV657=1,"1 - Foco Conquista (Alto Pot / Bajo Share)",IF(AV657=2,"2 - Foco Defensa (Alto Pot / Alto Share)",IF(AV657=3,"3 - Monitoreo (Bajo Pot / Alto Share)","4 - Baja Prioridad (Bajo Pot / Bajo Share)"))))</f>
        <v>3 - Monitoreo (Bajo Pot / Alto Share)</v>
      </c>
      <c r="AX657" s="12" t="str">
        <f aca="false">IF(OR(IFERROR(AND(W657&lt;&gt;"",Y657&lt;&gt;"",Y657-W657&gt;Resumen!$B$8),FALSE()),IFERROR(AND(X657&lt;&gt;"",Y657&lt;&gt;"",Y657-X657&gt;Resumen!$B$8),FALSE())),MAX(IF(IFERROR(AND(W657&lt;&gt;"",Y657&lt;&gt;"",Y657-W657&gt;Resumen!$B$8),FALSE()),Y657-W657,0),IF(IFERROR(AND(X657&lt;&gt;"",Y657&lt;&gt;"",Y657-X657&gt;Resumen!$B$8),FALSE()),Y657-X657,0)),"")</f>
        <v/>
      </c>
      <c r="AY657" s="22" t="str">
        <f aca="false">IF(OR(IFERROR(AND(W657&lt;&gt;"",Y657&lt;&gt;"",Y657-W657&gt;Resumen!$B$8),FALSE()),IFERROR(AND(X657&lt;&gt;"",Y657&lt;&gt;"",Y657-X657&gt;Resumen!$B$8),FALSE())),TRIM("Lays tiene mayor markup que "&amp;IF(IFERROR(AND(W657&lt;&gt;"",Y657&lt;&gt;"",Y657-W657&gt;Resumen!$B$8),FALSE()),"Quento ","")&amp;IF(IFERROR(AND(X657&lt;&gt;"",Y657&lt;&gt;"",Y657-X657&gt;Resumen!$B$8),FALSE()),"Julicroc ","")&amp;"en este PDV"),"")</f>
        <v/>
      </c>
      <c r="AZ657" s="22" t="str">
        <f aca="false">IF(COUNTIF('Plan Pehuamar - Lista'!$A$2:$A$167,A657)&gt;0,"Sí","No")</f>
        <v>No</v>
      </c>
      <c r="BA657" s="22" t="str">
        <f aca="false">IF(COUNTIF('Plan Combo 9+1'!$A$2:$A$226,A657)&gt;0,"Sí","No")</f>
        <v>No</v>
      </c>
      <c r="BB657" s="22" t="str">
        <f aca="false">IF(AH657="","No",IF(BA657="Sí",IF((AO657-AH657)&gt;Resumen!$B$6,"Sí","No"),IF((AO657-AH657)&gt;=Resumen!$B$132,"Sí","No")))</f>
        <v>No</v>
      </c>
      <c r="BC657" s="22" t="str">
        <f aca="false">IF(AND(N657="Sí",AL657="Sí",AI657=0),"Sí","No")</f>
        <v>No</v>
      </c>
      <c r="BD657" s="22" t="str">
        <f aca="false">IF(COUNTIF('Plan 9+1 (con Pehuamar)'!$A$2:$A$227,A657)&gt;0,"Sí","No")</f>
        <v>No</v>
      </c>
    </row>
    <row r="658" customFormat="false" ht="15" hidden="false" customHeight="true" outlineLevel="0" collapsed="false">
      <c r="A658" s="6" t="n">
        <v>400779</v>
      </c>
      <c r="B658" s="6" t="n">
        <v>4</v>
      </c>
      <c r="C658" s="6" t="n">
        <v>402</v>
      </c>
      <c r="D658" s="6" t="s">
        <v>254</v>
      </c>
      <c r="E658" s="6" t="s">
        <v>859</v>
      </c>
      <c r="F658" s="6" t="s">
        <v>196</v>
      </c>
      <c r="G658" s="6" t="s">
        <v>129</v>
      </c>
      <c r="H658" s="6" t="s">
        <v>197</v>
      </c>
      <c r="I658" s="27" t="n">
        <v>30</v>
      </c>
      <c r="J658" s="27" t="n">
        <v>15</v>
      </c>
      <c r="K658" s="27" t="n">
        <v>40</v>
      </c>
      <c r="L658" s="28" t="n">
        <f aca="false">I658+J658</f>
        <v>45</v>
      </c>
      <c r="M658" s="28" t="n">
        <f aca="false">L658+K658</f>
        <v>85</v>
      </c>
      <c r="N658" s="22" t="str">
        <f aca="false">IF(I658&gt;0,"Sí","No")</f>
        <v>Sí</v>
      </c>
      <c r="O658" s="22" t="str">
        <f aca="false">IF(J658&gt;0,"Sí","No")</f>
        <v>Sí</v>
      </c>
      <c r="P658" s="22" t="str">
        <f aca="false">IF(K658&gt;0,"Sí","No")</f>
        <v>Sí</v>
      </c>
      <c r="Q658" s="22" t="str">
        <f aca="false">IF(OR(I658&gt;0,J658&gt;0),"Sí","No")</f>
        <v>Sí</v>
      </c>
      <c r="R658" s="27" t="n">
        <v>1760</v>
      </c>
      <c r="S658" s="27" t="n">
        <v>2700</v>
      </c>
      <c r="T658" s="27" t="n">
        <v>1200</v>
      </c>
      <c r="U658" s="27" t="n">
        <v>2000</v>
      </c>
      <c r="V658" s="27" t="n">
        <v>3700</v>
      </c>
      <c r="W658" s="12" t="n">
        <f aca="false">IF(AND(I658&gt;0,R658&gt;0),(S658-R658)/R658,"")</f>
        <v>0.534090909090909</v>
      </c>
      <c r="X658" s="12" t="n">
        <f aca="false">IF(AND(J658&gt;0,T658&gt;0),(U658-T658)/T658,"")</f>
        <v>0.666666666666667</v>
      </c>
      <c r="Y658" s="12" t="n">
        <f aca="false">IF(AND(K658&gt;0,V658&gt;0),(V658-Resumen!$B$7)/Resumen!$B$7,"")</f>
        <v>0.48</v>
      </c>
      <c r="Z658" s="28" t="n">
        <f aca="false">IF(AND(K658&gt;0,I658&gt;0,V658&gt;0,S658&gt;0),V658-S658,"")</f>
        <v>1000</v>
      </c>
      <c r="AA658" s="12" t="n">
        <f aca="false">IF(Z658&lt;&gt;"",Z658/S658,"")</f>
        <v>0.37037037037037</v>
      </c>
      <c r="AB658" s="28" t="n">
        <f aca="false">IF(AND(K658&gt;0,J658&gt;0,V658&gt;0,U658&gt;0),V658-U658,"")</f>
        <v>1700</v>
      </c>
      <c r="AC658" s="12" t="n">
        <f aca="false">IF(AB658&lt;&gt;"",AB658/U658,"")</f>
        <v>0.85</v>
      </c>
      <c r="AD658" s="27" t="n">
        <v>7</v>
      </c>
      <c r="AE658" s="27" t="n">
        <v>5</v>
      </c>
      <c r="AF658" s="27" t="n">
        <v>2</v>
      </c>
      <c r="AG658" s="28" t="n">
        <f aca="false">AD658+AE658+AF658</f>
        <v>14</v>
      </c>
      <c r="AH658" s="12" t="n">
        <f aca="false">IF(AG658&gt;0,AD658/AG658,"")</f>
        <v>0.5</v>
      </c>
      <c r="AI658" s="27" t="n">
        <v>1</v>
      </c>
      <c r="AJ658" s="27" t="n">
        <v>1</v>
      </c>
      <c r="AK658" s="27" t="n">
        <v>1</v>
      </c>
      <c r="AL658" s="22" t="str">
        <f aca="false">IF(OR(AJ658&gt;0,AK658&gt;0),"Sí","No")</f>
        <v>Sí</v>
      </c>
      <c r="AM658" s="6" t="s">
        <v>198</v>
      </c>
      <c r="AN658" s="6" t="s">
        <v>198</v>
      </c>
      <c r="AO658" s="12" t="n">
        <f aca="false">IF(M658&gt;0,K658/M658,"")</f>
        <v>0.470588235294118</v>
      </c>
      <c r="AP658" s="22" t="str">
        <f aca="false">IF(M658&gt;=Resumen!$B$5,"Alto","Bajo")</f>
        <v>Alto</v>
      </c>
      <c r="AQ658" s="22" t="str">
        <f aca="false">IF(AO658&gt;=Resumen!$B$28,"Alto","Bajo")</f>
        <v>Alto</v>
      </c>
      <c r="AR658" s="22" t="str">
        <f aca="false">AP658&amp;" Potencial / "&amp;AQ658&amp;" Share"</f>
        <v>Alto Potencial / Alto Share</v>
      </c>
      <c r="AS658" s="22" t="str">
        <f aca="false">IF(Q658="Sí",IF(AO658&gt;=Resumen!$B$29,"Alto","Bajo"),"")</f>
        <v>Bajo</v>
      </c>
      <c r="AT658" s="22" t="str">
        <f aca="false">IF(AS658&lt;&gt;"",AP658&amp;" Potencial / "&amp;AS658&amp;" Share","")</f>
        <v>Alto Potencial / Bajo Share</v>
      </c>
      <c r="AU658" s="22" t="str">
        <f aca="false">IF(AH658="","Sin dato",IF(AH658-AO658&gt;Resumen!$B$6,"Sobre-exhibido",IF(AO658-AH658&gt;Resumen!$B$6,"Sub-exhibido","En línea")))</f>
        <v>En línea</v>
      </c>
      <c r="AV658" s="22" t="n">
        <f aca="false">IF(AT658="","",IF(AT658="Alto Potencial / Bajo Share",1,IF(AT658="Alto Potencial / Alto Share",2,IF(AT658="Bajo Potencial / Alto Share",3,4))))</f>
        <v>1</v>
      </c>
      <c r="AW658" s="22" t="str">
        <f aca="false">IF(Q658="No","Sin competencia directa",IF(AV658=1,"1 - Foco Conquista (Alto Pot / Bajo Share)",IF(AV658=2,"2 - Foco Defensa (Alto Pot / Alto Share)",IF(AV658=3,"3 - Monitoreo (Bajo Pot / Alto Share)","4 - Baja Prioridad (Bajo Pot / Bajo Share)"))))</f>
        <v>1 - Foco Conquista (Alto Pot / Bajo Share)</v>
      </c>
      <c r="AX658" s="12" t="str">
        <f aca="false">IF(OR(IFERROR(AND(W658&lt;&gt;"",Y658&lt;&gt;"",Y658-W658&gt;Resumen!$B$8),FALSE()),IFERROR(AND(X658&lt;&gt;"",Y658&lt;&gt;"",Y658-X658&gt;Resumen!$B$8),FALSE())),MAX(IF(IFERROR(AND(W658&lt;&gt;"",Y658&lt;&gt;"",Y658-W658&gt;Resumen!$B$8),FALSE()),Y658-W658,0),IF(IFERROR(AND(X658&lt;&gt;"",Y658&lt;&gt;"",Y658-X658&gt;Resumen!$B$8),FALSE()),Y658-X658,0)),"")</f>
        <v/>
      </c>
      <c r="AY658" s="22" t="str">
        <f aca="false">IF(OR(IFERROR(AND(W658&lt;&gt;"",Y658&lt;&gt;"",Y658-W658&gt;Resumen!$B$8),FALSE()),IFERROR(AND(X658&lt;&gt;"",Y658&lt;&gt;"",Y658-X658&gt;Resumen!$B$8),FALSE())),TRIM("Lays tiene mayor markup que "&amp;IF(IFERROR(AND(W658&lt;&gt;"",Y658&lt;&gt;"",Y658-W658&gt;Resumen!$B$8),FALSE()),"Quento ","")&amp;IF(IFERROR(AND(X658&lt;&gt;"",Y658&lt;&gt;"",Y658-X658&gt;Resumen!$B$8),FALSE()),"Julicroc ","")&amp;"en este PDV"),"")</f>
        <v/>
      </c>
      <c r="AZ658" s="22" t="str">
        <f aca="false">IF(COUNTIF('Plan Pehuamar - Lista'!$A$2:$A$167,A658)&gt;0,"Sí","No")</f>
        <v>Sí</v>
      </c>
      <c r="BA658" s="22" t="str">
        <f aca="false">IF(COUNTIF('Plan Combo 9+1'!$A$2:$A$226,A658)&gt;0,"Sí","No")</f>
        <v>No</v>
      </c>
      <c r="BB658" s="22" t="str">
        <f aca="false">IF(AH658="","No",IF(BA658="Sí",IF((AO658-AH658)&gt;Resumen!$B$6,"Sí","No"),IF((AO658-AH658)&gt;=Resumen!$B$132,"Sí","No")))</f>
        <v>No</v>
      </c>
      <c r="BC658" s="22" t="str">
        <f aca="false">IF(AND(N658="Sí",AL658="Sí",AI658=0),"Sí","No")</f>
        <v>No</v>
      </c>
      <c r="BD658" s="22" t="str">
        <f aca="false">IF(COUNTIF('Plan 9+1 (con Pehuamar)'!$A$2:$A$227,A658)&gt;0,"Sí","No")</f>
        <v>No</v>
      </c>
    </row>
    <row r="659" customFormat="false" ht="15" hidden="false" customHeight="true" outlineLevel="0" collapsed="false">
      <c r="A659" s="6" t="n">
        <v>400784</v>
      </c>
      <c r="B659" s="6" t="n">
        <v>4</v>
      </c>
      <c r="C659" s="6" t="n">
        <v>402</v>
      </c>
      <c r="D659" s="6" t="s">
        <v>254</v>
      </c>
      <c r="E659" s="6" t="s">
        <v>860</v>
      </c>
      <c r="F659" s="6" t="s">
        <v>196</v>
      </c>
      <c r="G659" s="6" t="s">
        <v>129</v>
      </c>
      <c r="H659" s="6" t="s">
        <v>197</v>
      </c>
      <c r="I659" s="27" t="n">
        <v>20</v>
      </c>
      <c r="J659" s="27" t="n">
        <v>0</v>
      </c>
      <c r="K659" s="27" t="n">
        <v>25</v>
      </c>
      <c r="L659" s="28" t="n">
        <f aca="false">I659+J659</f>
        <v>20</v>
      </c>
      <c r="M659" s="28" t="n">
        <f aca="false">L659+K659</f>
        <v>45</v>
      </c>
      <c r="N659" s="22" t="str">
        <f aca="false">IF(I659&gt;0,"Sí","No")</f>
        <v>Sí</v>
      </c>
      <c r="O659" s="22" t="str">
        <f aca="false">IF(J659&gt;0,"Sí","No")</f>
        <v>No</v>
      </c>
      <c r="P659" s="22" t="str">
        <f aca="false">IF(K659&gt;0,"Sí","No")</f>
        <v>Sí</v>
      </c>
      <c r="Q659" s="22" t="str">
        <f aca="false">IF(OR(I659&gt;0,J659&gt;0),"Sí","No")</f>
        <v>Sí</v>
      </c>
      <c r="R659" s="27" t="n">
        <v>1700</v>
      </c>
      <c r="S659" s="27" t="n">
        <v>2500</v>
      </c>
      <c r="T659" s="27"/>
      <c r="U659" s="27"/>
      <c r="V659" s="27" t="n">
        <v>3500</v>
      </c>
      <c r="W659" s="12" t="n">
        <f aca="false">IF(AND(I659&gt;0,R659&gt;0),(S659-R659)/R659,"")</f>
        <v>0.470588235294118</v>
      </c>
      <c r="X659" s="12" t="str">
        <f aca="false">IF(AND(J659&gt;0,T659&gt;0),(U659-T659)/T659,"")</f>
        <v/>
      </c>
      <c r="Y659" s="12" t="n">
        <f aca="false">IF(AND(K659&gt;0,V659&gt;0),(V659-Resumen!$B$7)/Resumen!$B$7,"")</f>
        <v>0.4</v>
      </c>
      <c r="Z659" s="28" t="n">
        <f aca="false">IF(AND(K659&gt;0,I659&gt;0,V659&gt;0,S659&gt;0),V659-S659,"")</f>
        <v>1000</v>
      </c>
      <c r="AA659" s="12" t="n">
        <f aca="false">IF(Z659&lt;&gt;"",Z659/S659,"")</f>
        <v>0.4</v>
      </c>
      <c r="AB659" s="28" t="str">
        <f aca="false">IF(AND(K659&gt;0,J659&gt;0,V659&gt;0,U659&gt;0),V659-U659,"")</f>
        <v/>
      </c>
      <c r="AC659" s="12" t="str">
        <f aca="false">IF(AB659&lt;&gt;"",AB659/U659,"")</f>
        <v/>
      </c>
      <c r="AD659" s="27" t="n">
        <v>5</v>
      </c>
      <c r="AE659" s="27" t="n">
        <v>2</v>
      </c>
      <c r="AF659" s="27" t="n">
        <v>0</v>
      </c>
      <c r="AG659" s="28" t="n">
        <f aca="false">AD659+AE659+AF659</f>
        <v>7</v>
      </c>
      <c r="AH659" s="12" t="n">
        <f aca="false">IF(AG659&gt;0,AD659/AG659,"")</f>
        <v>0.714285714285714</v>
      </c>
      <c r="AI659" s="27" t="n">
        <v>1</v>
      </c>
      <c r="AJ659" s="27" t="n">
        <v>1</v>
      </c>
      <c r="AK659" s="27" t="n">
        <v>0</v>
      </c>
      <c r="AL659" s="22" t="str">
        <f aca="false">IF(OR(AJ659&gt;0,AK659&gt;0),"Sí","No")</f>
        <v>Sí</v>
      </c>
      <c r="AM659" s="6" t="s">
        <v>198</v>
      </c>
      <c r="AN659" s="6"/>
      <c r="AO659" s="12" t="n">
        <f aca="false">IF(M659&gt;0,K659/M659,"")</f>
        <v>0.555555555555556</v>
      </c>
      <c r="AP659" s="22" t="str">
        <f aca="false">IF(M659&gt;=Resumen!$B$5,"Alto","Bajo")</f>
        <v>Alto</v>
      </c>
      <c r="AQ659" s="22" t="str">
        <f aca="false">IF(AO659&gt;=Resumen!$B$28,"Alto","Bajo")</f>
        <v>Alto</v>
      </c>
      <c r="AR659" s="22" t="str">
        <f aca="false">AP659&amp;" Potencial / "&amp;AQ659&amp;" Share"</f>
        <v>Alto Potencial / Alto Share</v>
      </c>
      <c r="AS659" s="22" t="str">
        <f aca="false">IF(Q659="Sí",IF(AO659&gt;=Resumen!$B$29,"Alto","Bajo"),"")</f>
        <v>Alto</v>
      </c>
      <c r="AT659" s="22" t="str">
        <f aca="false">IF(AS659&lt;&gt;"",AP659&amp;" Potencial / "&amp;AS659&amp;" Share","")</f>
        <v>Alto Potencial / Alto Share</v>
      </c>
      <c r="AU659" s="22" t="str">
        <f aca="false">IF(AH659="","Sin dato",IF(AH659-AO659&gt;Resumen!$B$6,"Sobre-exhibido",IF(AO659-AH659&gt;Resumen!$B$6,"Sub-exhibido","En línea")))</f>
        <v>Sobre-exhibido</v>
      </c>
      <c r="AV659" s="22" t="n">
        <f aca="false">IF(AT659="","",IF(AT659="Alto Potencial / Bajo Share",1,IF(AT659="Alto Potencial / Alto Share",2,IF(AT659="Bajo Potencial / Alto Share",3,4))))</f>
        <v>2</v>
      </c>
      <c r="AW659" s="22" t="str">
        <f aca="false">IF(Q659="No","Sin competencia directa",IF(AV659=1,"1 - Foco Conquista (Alto Pot / Bajo Share)",IF(AV659=2,"2 - Foco Defensa (Alto Pot / Alto Share)",IF(AV659=3,"3 - Monitoreo (Bajo Pot / Alto Share)","4 - Baja Prioridad (Bajo Pot / Bajo Share)"))))</f>
        <v>2 - Foco Defensa (Alto Pot / Alto Share)</v>
      </c>
      <c r="AX659" s="12" t="str">
        <f aca="false">IF(OR(IFERROR(AND(W659&lt;&gt;"",Y659&lt;&gt;"",Y659-W659&gt;Resumen!$B$8),FALSE()),IFERROR(AND(X659&lt;&gt;"",Y659&lt;&gt;"",Y659-X659&gt;Resumen!$B$8),FALSE())),MAX(IF(IFERROR(AND(W659&lt;&gt;"",Y659&lt;&gt;"",Y659-W659&gt;Resumen!$B$8),FALSE()),Y659-W659,0),IF(IFERROR(AND(X659&lt;&gt;"",Y659&lt;&gt;"",Y659-X659&gt;Resumen!$B$8),FALSE()),Y659-X659,0)),"")</f>
        <v/>
      </c>
      <c r="AY659" s="22" t="str">
        <f aca="false">IF(OR(IFERROR(AND(W659&lt;&gt;"",Y659&lt;&gt;"",Y659-W659&gt;Resumen!$B$8),FALSE()),IFERROR(AND(X659&lt;&gt;"",Y659&lt;&gt;"",Y659-X659&gt;Resumen!$B$8),FALSE())),TRIM("Lays tiene mayor markup que "&amp;IF(IFERROR(AND(W659&lt;&gt;"",Y659&lt;&gt;"",Y659-W659&gt;Resumen!$B$8),FALSE()),"Quento ","")&amp;IF(IFERROR(AND(X659&lt;&gt;"",Y659&lt;&gt;"",Y659-X659&gt;Resumen!$B$8),FALSE()),"Julicroc ","")&amp;"en este PDV"),"")</f>
        <v/>
      </c>
      <c r="AZ659" s="22" t="str">
        <f aca="false">IF(COUNTIF('Plan Pehuamar - Lista'!$A$2:$A$167,A659)&gt;0,"Sí","No")</f>
        <v>No</v>
      </c>
      <c r="BA659" s="22" t="str">
        <f aca="false">IF(COUNTIF('Plan Combo 9+1'!$A$2:$A$226,A659)&gt;0,"Sí","No")</f>
        <v>No</v>
      </c>
      <c r="BB659" s="22" t="str">
        <f aca="false">IF(AH659="","No",IF(BA659="Sí",IF((AO659-AH659)&gt;Resumen!$B$6,"Sí","No"),IF((AO659-AH659)&gt;=Resumen!$B$132,"Sí","No")))</f>
        <v>No</v>
      </c>
      <c r="BC659" s="22" t="str">
        <f aca="false">IF(AND(N659="Sí",AL659="Sí",AI659=0),"Sí","No")</f>
        <v>No</v>
      </c>
      <c r="BD659" s="22" t="str">
        <f aca="false">IF(COUNTIF('Plan 9+1 (con Pehuamar)'!$A$2:$A$227,A659)&gt;0,"Sí","No")</f>
        <v>No</v>
      </c>
    </row>
    <row r="660" customFormat="false" ht="15" hidden="false" customHeight="true" outlineLevel="0" collapsed="false">
      <c r="A660" s="6" t="n">
        <v>400811</v>
      </c>
      <c r="B660" s="6" t="n">
        <v>4</v>
      </c>
      <c r="C660" s="6" t="n">
        <v>402</v>
      </c>
      <c r="D660" s="6" t="s">
        <v>254</v>
      </c>
      <c r="E660" s="6" t="s">
        <v>861</v>
      </c>
      <c r="F660" s="6" t="s">
        <v>511</v>
      </c>
      <c r="G660" s="6" t="s">
        <v>129</v>
      </c>
      <c r="H660" s="6" t="s">
        <v>197</v>
      </c>
      <c r="I660" s="27" t="n">
        <v>0</v>
      </c>
      <c r="J660" s="27" t="n">
        <v>0</v>
      </c>
      <c r="K660" s="27" t="n">
        <v>1.5</v>
      </c>
      <c r="L660" s="28" t="n">
        <f aca="false">I660+J660</f>
        <v>0</v>
      </c>
      <c r="M660" s="28" t="n">
        <f aca="false">L660+K660</f>
        <v>1.5</v>
      </c>
      <c r="N660" s="22" t="str">
        <f aca="false">IF(I660&gt;0,"Sí","No")</f>
        <v>No</v>
      </c>
      <c r="O660" s="22" t="str">
        <f aca="false">IF(J660&gt;0,"Sí","No")</f>
        <v>No</v>
      </c>
      <c r="P660" s="22" t="str">
        <f aca="false">IF(K660&gt;0,"Sí","No")</f>
        <v>Sí</v>
      </c>
      <c r="Q660" s="22" t="str">
        <f aca="false">IF(OR(I660&gt;0,J660&gt;0),"Sí","No")</f>
        <v>No</v>
      </c>
      <c r="R660" s="27"/>
      <c r="S660" s="27"/>
      <c r="T660" s="27"/>
      <c r="U660" s="27"/>
      <c r="V660" s="27"/>
      <c r="W660" s="12" t="str">
        <f aca="false">IF(AND(I660&gt;0,R660&gt;0),(S660-R660)/R660,"")</f>
        <v/>
      </c>
      <c r="X660" s="12" t="str">
        <f aca="false">IF(AND(J660&gt;0,T660&gt;0),(U660-T660)/T660,"")</f>
        <v/>
      </c>
      <c r="Y660" s="12" t="str">
        <f aca="false">IF(AND(K660&gt;0,V660&gt;0),(V660-Resumen!$B$7)/Resumen!$B$7,"")</f>
        <v/>
      </c>
      <c r="Z660" s="28" t="str">
        <f aca="false">IF(AND(K660&gt;0,I660&gt;0,V660&gt;0,S660&gt;0),V660-S660,"")</f>
        <v/>
      </c>
      <c r="AA660" s="12" t="str">
        <f aca="false">IF(Z660&lt;&gt;"",Z660/S660,"")</f>
        <v/>
      </c>
      <c r="AB660" s="28" t="str">
        <f aca="false">IF(AND(K660&gt;0,J660&gt;0,V660&gt;0,U660&gt;0),V660-U660,"")</f>
        <v/>
      </c>
      <c r="AC660" s="12" t="str">
        <f aca="false">IF(AB660&lt;&gt;"",AB660/U660,"")</f>
        <v/>
      </c>
      <c r="AD660" s="27" t="n">
        <v>0</v>
      </c>
      <c r="AE660" s="27" t="n">
        <v>0</v>
      </c>
      <c r="AF660" s="27" t="n">
        <v>0</v>
      </c>
      <c r="AG660" s="28" t="n">
        <f aca="false">AD660+AE660+AF660</f>
        <v>0</v>
      </c>
      <c r="AH660" s="12" t="str">
        <f aca="false">IF(AG660&gt;0,AD660/AG660,"")</f>
        <v/>
      </c>
      <c r="AI660" s="27" t="n">
        <v>0</v>
      </c>
      <c r="AJ660" s="27" t="n">
        <v>0</v>
      </c>
      <c r="AK660" s="27" t="n">
        <v>0</v>
      </c>
      <c r="AL660" s="22" t="str">
        <f aca="false">IF(OR(AJ660&gt;0,AK660&gt;0),"Sí","No")</f>
        <v>No</v>
      </c>
      <c r="AM660" s="6"/>
      <c r="AN660" s="6"/>
      <c r="AO660" s="12" t="n">
        <f aca="false">IF(M660&gt;0,K660/M660,"")</f>
        <v>1</v>
      </c>
      <c r="AP660" s="22" t="str">
        <f aca="false">IF(M660&gt;=Resumen!$B$5,"Alto","Bajo")</f>
        <v>Bajo</v>
      </c>
      <c r="AQ660" s="22" t="str">
        <f aca="false">IF(AO660&gt;=Resumen!$B$28,"Alto","Bajo")</f>
        <v>Alto</v>
      </c>
      <c r="AR660" s="22" t="str">
        <f aca="false">AP660&amp;" Potencial / "&amp;AQ660&amp;" Share"</f>
        <v>Bajo Potencial / Alto Share</v>
      </c>
      <c r="AS660" s="22" t="str">
        <f aca="false">IF(Q660="Sí",IF(AO660&gt;=Resumen!$B$29,"Alto","Bajo"),"")</f>
        <v/>
      </c>
      <c r="AT660" s="22" t="str">
        <f aca="false">IF(AS660&lt;&gt;"",AP660&amp;" Potencial / "&amp;AS660&amp;" Share","")</f>
        <v/>
      </c>
      <c r="AU660" s="22" t="str">
        <f aca="false">IF(AH660="","Sin dato",IF(AH660-AO660&gt;Resumen!$B$6,"Sobre-exhibido",IF(AO660-AH660&gt;Resumen!$B$6,"Sub-exhibido","En línea")))</f>
        <v>Sin dato</v>
      </c>
      <c r="AV660" s="22" t="str">
        <f aca="false">IF(AT660="","",IF(AT660="Alto Potencial / Bajo Share",1,IF(AT660="Alto Potencial / Alto Share",2,IF(AT660="Bajo Potencial / Alto Share",3,4))))</f>
        <v/>
      </c>
      <c r="AW660" s="22" t="str">
        <f aca="false">IF(Q660="No","Sin competencia directa",IF(AV660=1,"1 - Foco Conquista (Alto Pot / Bajo Share)",IF(AV660=2,"2 - Foco Defensa (Alto Pot / Alto Share)",IF(AV660=3,"3 - Monitoreo (Bajo Pot / Alto Share)","4 - Baja Prioridad (Bajo Pot / Bajo Share)"))))</f>
        <v>Sin competencia directa</v>
      </c>
      <c r="AX660" s="12" t="str">
        <f aca="false">IF(OR(IFERROR(AND(W660&lt;&gt;"",Y660&lt;&gt;"",Y660-W660&gt;Resumen!$B$8),FALSE()),IFERROR(AND(X660&lt;&gt;"",Y660&lt;&gt;"",Y660-X660&gt;Resumen!$B$8),FALSE())),MAX(IF(IFERROR(AND(W660&lt;&gt;"",Y660&lt;&gt;"",Y660-W660&gt;Resumen!$B$8),FALSE()),Y660-W660,0),IF(IFERROR(AND(X660&lt;&gt;"",Y660&lt;&gt;"",Y660-X660&gt;Resumen!$B$8),FALSE()),Y660-X660,0)),"")</f>
        <v/>
      </c>
      <c r="AY660" s="22" t="str">
        <f aca="false">IF(OR(IFERROR(AND(W660&lt;&gt;"",Y660&lt;&gt;"",Y660-W660&gt;Resumen!$B$8),FALSE()),IFERROR(AND(X660&lt;&gt;"",Y660&lt;&gt;"",Y660-X660&gt;Resumen!$B$8),FALSE())),TRIM("Lays tiene mayor markup que "&amp;IF(IFERROR(AND(W660&lt;&gt;"",Y660&lt;&gt;"",Y660-W660&gt;Resumen!$B$8),FALSE()),"Quento ","")&amp;IF(IFERROR(AND(X660&lt;&gt;"",Y660&lt;&gt;"",Y660-X660&gt;Resumen!$B$8),FALSE()),"Julicroc ","")&amp;"en este PDV"),"")</f>
        <v/>
      </c>
      <c r="AZ660" s="22" t="str">
        <f aca="false">IF(COUNTIF('Plan Pehuamar - Lista'!$A$2:$A$167,A660)&gt;0,"Sí","No")</f>
        <v>No</v>
      </c>
      <c r="BA660" s="22" t="str">
        <f aca="false">IF(COUNTIF('Plan Combo 9+1'!$A$2:$A$226,A660)&gt;0,"Sí","No")</f>
        <v>No</v>
      </c>
      <c r="BB660" s="22" t="str">
        <f aca="false">IF(AH660="","No",IF(BA660="Sí",IF((AO660-AH660)&gt;Resumen!$B$6,"Sí","No"),IF((AO660-AH660)&gt;=Resumen!$B$132,"Sí","No")))</f>
        <v>No</v>
      </c>
      <c r="BC660" s="22" t="str">
        <f aca="false">IF(AND(N660="Sí",AL660="Sí",AI660=0),"Sí","No")</f>
        <v>No</v>
      </c>
      <c r="BD660" s="22" t="str">
        <f aca="false">IF(COUNTIF('Plan 9+1 (con Pehuamar)'!$A$2:$A$227,A660)&gt;0,"Sí","No")</f>
        <v>No</v>
      </c>
    </row>
    <row r="661" customFormat="false" ht="15" hidden="false" customHeight="true" outlineLevel="0" collapsed="false">
      <c r="A661" s="6" t="n">
        <v>401524</v>
      </c>
      <c r="B661" s="6" t="n">
        <v>4</v>
      </c>
      <c r="C661" s="6" t="n">
        <v>402</v>
      </c>
      <c r="D661" s="6" t="s">
        <v>254</v>
      </c>
      <c r="E661" s="6" t="s">
        <v>862</v>
      </c>
      <c r="F661" s="6" t="s">
        <v>201</v>
      </c>
      <c r="G661" s="6" t="s">
        <v>129</v>
      </c>
      <c r="H661" s="6" t="s">
        <v>197</v>
      </c>
      <c r="I661" s="27" t="n">
        <v>15</v>
      </c>
      <c r="J661" s="27" t="n">
        <v>0</v>
      </c>
      <c r="K661" s="27" t="n">
        <v>20</v>
      </c>
      <c r="L661" s="28" t="n">
        <f aca="false">I661+J661</f>
        <v>15</v>
      </c>
      <c r="M661" s="28" t="n">
        <f aca="false">L661+K661</f>
        <v>35</v>
      </c>
      <c r="N661" s="22" t="str">
        <f aca="false">IF(I661&gt;0,"Sí","No")</f>
        <v>Sí</v>
      </c>
      <c r="O661" s="22" t="str">
        <f aca="false">IF(J661&gt;0,"Sí","No")</f>
        <v>No</v>
      </c>
      <c r="P661" s="22" t="str">
        <f aca="false">IF(K661&gt;0,"Sí","No")</f>
        <v>Sí</v>
      </c>
      <c r="Q661" s="22" t="str">
        <f aca="false">IF(OR(I661&gt;0,J661&gt;0),"Sí","No")</f>
        <v>Sí</v>
      </c>
      <c r="R661" s="27" t="n">
        <v>1700</v>
      </c>
      <c r="S661" s="27" t="n">
        <v>2500</v>
      </c>
      <c r="T661" s="27"/>
      <c r="U661" s="27"/>
      <c r="V661" s="27" t="n">
        <v>3500</v>
      </c>
      <c r="W661" s="12" t="n">
        <f aca="false">IF(AND(I661&gt;0,R661&gt;0),(S661-R661)/R661,"")</f>
        <v>0.470588235294118</v>
      </c>
      <c r="X661" s="12" t="str">
        <f aca="false">IF(AND(J661&gt;0,T661&gt;0),(U661-T661)/T661,"")</f>
        <v/>
      </c>
      <c r="Y661" s="12" t="n">
        <f aca="false">IF(AND(K661&gt;0,V661&gt;0),(V661-Resumen!$B$7)/Resumen!$B$7,"")</f>
        <v>0.4</v>
      </c>
      <c r="Z661" s="28" t="n">
        <f aca="false">IF(AND(K661&gt;0,I661&gt;0,V661&gt;0,S661&gt;0),V661-S661,"")</f>
        <v>1000</v>
      </c>
      <c r="AA661" s="12" t="n">
        <f aca="false">IF(Z661&lt;&gt;"",Z661/S661,"")</f>
        <v>0.4</v>
      </c>
      <c r="AB661" s="28" t="str">
        <f aca="false">IF(AND(K661&gt;0,J661&gt;0,V661&gt;0,U661&gt;0),V661-U661,"")</f>
        <v/>
      </c>
      <c r="AC661" s="12" t="str">
        <f aca="false">IF(AB661&lt;&gt;"",AB661/U661,"")</f>
        <v/>
      </c>
      <c r="AD661" s="27" t="n">
        <v>4</v>
      </c>
      <c r="AE661" s="27" t="n">
        <v>1</v>
      </c>
      <c r="AF661" s="27" t="n">
        <v>0</v>
      </c>
      <c r="AG661" s="28" t="n">
        <f aca="false">AD661+AE661+AF661</f>
        <v>5</v>
      </c>
      <c r="AH661" s="12" t="n">
        <f aca="false">IF(AG661&gt;0,AD661/AG661,"")</f>
        <v>0.8</v>
      </c>
      <c r="AI661" s="27" t="n">
        <v>1</v>
      </c>
      <c r="AJ661" s="27" t="n">
        <v>1</v>
      </c>
      <c r="AK661" s="27" t="n">
        <v>0</v>
      </c>
      <c r="AL661" s="22" t="str">
        <f aca="false">IF(OR(AJ661&gt;0,AK661&gt;0),"Sí","No")</f>
        <v>Sí</v>
      </c>
      <c r="AM661" s="6" t="s">
        <v>198</v>
      </c>
      <c r="AN661" s="6"/>
      <c r="AO661" s="12" t="n">
        <f aca="false">IF(M661&gt;0,K661/M661,"")</f>
        <v>0.571428571428571</v>
      </c>
      <c r="AP661" s="22" t="str">
        <f aca="false">IF(M661&gt;=Resumen!$B$5,"Alto","Bajo")</f>
        <v>Bajo</v>
      </c>
      <c r="AQ661" s="22" t="str">
        <f aca="false">IF(AO661&gt;=Resumen!$B$28,"Alto","Bajo")</f>
        <v>Alto</v>
      </c>
      <c r="AR661" s="22" t="str">
        <f aca="false">AP661&amp;" Potencial / "&amp;AQ661&amp;" Share"</f>
        <v>Bajo Potencial / Alto Share</v>
      </c>
      <c r="AS661" s="22" t="str">
        <f aca="false">IF(Q661="Sí",IF(AO661&gt;=Resumen!$B$29,"Alto","Bajo"),"")</f>
        <v>Alto</v>
      </c>
      <c r="AT661" s="22" t="str">
        <f aca="false">IF(AS661&lt;&gt;"",AP661&amp;" Potencial / "&amp;AS661&amp;" Share","")</f>
        <v>Bajo Potencial / Alto Share</v>
      </c>
      <c r="AU661" s="22" t="str">
        <f aca="false">IF(AH661="","Sin dato",IF(AH661-AO661&gt;Resumen!$B$6,"Sobre-exhibido",IF(AO661-AH661&gt;Resumen!$B$6,"Sub-exhibido","En línea")))</f>
        <v>Sobre-exhibido</v>
      </c>
      <c r="AV661" s="22" t="n">
        <f aca="false">IF(AT661="","",IF(AT661="Alto Potencial / Bajo Share",1,IF(AT661="Alto Potencial / Alto Share",2,IF(AT661="Bajo Potencial / Alto Share",3,4))))</f>
        <v>3</v>
      </c>
      <c r="AW661" s="22" t="str">
        <f aca="false">IF(Q661="No","Sin competencia directa",IF(AV661=1,"1 - Foco Conquista (Alto Pot / Bajo Share)",IF(AV661=2,"2 - Foco Defensa (Alto Pot / Alto Share)",IF(AV661=3,"3 - Monitoreo (Bajo Pot / Alto Share)","4 - Baja Prioridad (Bajo Pot / Bajo Share)"))))</f>
        <v>3 - Monitoreo (Bajo Pot / Alto Share)</v>
      </c>
      <c r="AX661" s="12" t="str">
        <f aca="false">IF(OR(IFERROR(AND(W661&lt;&gt;"",Y661&lt;&gt;"",Y661-W661&gt;Resumen!$B$8),FALSE()),IFERROR(AND(X661&lt;&gt;"",Y661&lt;&gt;"",Y661-X661&gt;Resumen!$B$8),FALSE())),MAX(IF(IFERROR(AND(W661&lt;&gt;"",Y661&lt;&gt;"",Y661-W661&gt;Resumen!$B$8),FALSE()),Y661-W661,0),IF(IFERROR(AND(X661&lt;&gt;"",Y661&lt;&gt;"",Y661-X661&gt;Resumen!$B$8),FALSE()),Y661-X661,0)),"")</f>
        <v/>
      </c>
      <c r="AY661" s="22" t="str">
        <f aca="false">IF(OR(IFERROR(AND(W661&lt;&gt;"",Y661&lt;&gt;"",Y661-W661&gt;Resumen!$B$8),FALSE()),IFERROR(AND(X661&lt;&gt;"",Y661&lt;&gt;"",Y661-X661&gt;Resumen!$B$8),FALSE())),TRIM("Lays tiene mayor markup que "&amp;IF(IFERROR(AND(W661&lt;&gt;"",Y661&lt;&gt;"",Y661-W661&gt;Resumen!$B$8),FALSE()),"Quento ","")&amp;IF(IFERROR(AND(X661&lt;&gt;"",Y661&lt;&gt;"",Y661-X661&gt;Resumen!$B$8),FALSE()),"Julicroc ","")&amp;"en este PDV"),"")</f>
        <v/>
      </c>
      <c r="AZ661" s="22" t="str">
        <f aca="false">IF(COUNTIF('Plan Pehuamar - Lista'!$A$2:$A$167,A661)&gt;0,"Sí","No")</f>
        <v>No</v>
      </c>
      <c r="BA661" s="22" t="str">
        <f aca="false">IF(COUNTIF('Plan Combo 9+1'!$A$2:$A$226,A661)&gt;0,"Sí","No")</f>
        <v>No</v>
      </c>
      <c r="BB661" s="22" t="str">
        <f aca="false">IF(AH661="","No",IF(BA661="Sí",IF((AO661-AH661)&gt;Resumen!$B$6,"Sí","No"),IF((AO661-AH661)&gt;=Resumen!$B$132,"Sí","No")))</f>
        <v>No</v>
      </c>
      <c r="BC661" s="22" t="str">
        <f aca="false">IF(AND(N661="Sí",AL661="Sí",AI661=0),"Sí","No")</f>
        <v>No</v>
      </c>
      <c r="BD661" s="22" t="str">
        <f aca="false">IF(COUNTIF('Plan 9+1 (con Pehuamar)'!$A$2:$A$227,A661)&gt;0,"Sí","No")</f>
        <v>No</v>
      </c>
    </row>
    <row r="662" customFormat="false" ht="15" hidden="false" customHeight="true" outlineLevel="0" collapsed="false">
      <c r="A662" s="6" t="n">
        <v>401592</v>
      </c>
      <c r="B662" s="6" t="n">
        <v>4</v>
      </c>
      <c r="C662" s="6" t="n">
        <v>402</v>
      </c>
      <c r="D662" s="6" t="s">
        <v>254</v>
      </c>
      <c r="E662" s="6" t="s">
        <v>863</v>
      </c>
      <c r="F662" s="6" t="s">
        <v>201</v>
      </c>
      <c r="G662" s="6" t="s">
        <v>129</v>
      </c>
      <c r="H662" s="6" t="s">
        <v>197</v>
      </c>
      <c r="I662" s="27" t="n">
        <v>20</v>
      </c>
      <c r="J662" s="27" t="n">
        <v>0</v>
      </c>
      <c r="K662" s="27" t="n">
        <v>30</v>
      </c>
      <c r="L662" s="28" t="n">
        <f aca="false">I662+J662</f>
        <v>20</v>
      </c>
      <c r="M662" s="28" t="n">
        <f aca="false">L662+K662</f>
        <v>50</v>
      </c>
      <c r="N662" s="22" t="str">
        <f aca="false">IF(I662&gt;0,"Sí","No")</f>
        <v>Sí</v>
      </c>
      <c r="O662" s="22" t="str">
        <f aca="false">IF(J662&gt;0,"Sí","No")</f>
        <v>No</v>
      </c>
      <c r="P662" s="22" t="str">
        <f aca="false">IF(K662&gt;0,"Sí","No")</f>
        <v>Sí</v>
      </c>
      <c r="Q662" s="22" t="str">
        <f aca="false">IF(OR(I662&gt;0,J662&gt;0),"Sí","No")</f>
        <v>Sí</v>
      </c>
      <c r="R662" s="27" t="n">
        <v>1700</v>
      </c>
      <c r="S662" s="27" t="n">
        <v>2700</v>
      </c>
      <c r="T662" s="27"/>
      <c r="U662" s="27"/>
      <c r="V662" s="27" t="n">
        <v>3700</v>
      </c>
      <c r="W662" s="12" t="n">
        <f aca="false">IF(AND(I662&gt;0,R662&gt;0),(S662-R662)/R662,"")</f>
        <v>0.588235294117647</v>
      </c>
      <c r="X662" s="12" t="str">
        <f aca="false">IF(AND(J662&gt;0,T662&gt;0),(U662-T662)/T662,"")</f>
        <v/>
      </c>
      <c r="Y662" s="12" t="n">
        <f aca="false">IF(AND(K662&gt;0,V662&gt;0),(V662-Resumen!$B$7)/Resumen!$B$7,"")</f>
        <v>0.48</v>
      </c>
      <c r="Z662" s="28" t="n">
        <f aca="false">IF(AND(K662&gt;0,I662&gt;0,V662&gt;0,S662&gt;0),V662-S662,"")</f>
        <v>1000</v>
      </c>
      <c r="AA662" s="12" t="n">
        <f aca="false">IF(Z662&lt;&gt;"",Z662/S662,"")</f>
        <v>0.37037037037037</v>
      </c>
      <c r="AB662" s="28" t="str">
        <f aca="false">IF(AND(K662&gt;0,J662&gt;0,V662&gt;0,U662&gt;0),V662-U662,"")</f>
        <v/>
      </c>
      <c r="AC662" s="12" t="str">
        <f aca="false">IF(AB662&lt;&gt;"",AB662/U662,"")</f>
        <v/>
      </c>
      <c r="AD662" s="27" t="n">
        <v>5</v>
      </c>
      <c r="AE662" s="27" t="n">
        <v>3</v>
      </c>
      <c r="AF662" s="27" t="n">
        <v>0</v>
      </c>
      <c r="AG662" s="28" t="n">
        <f aca="false">AD662+AE662+AF662</f>
        <v>8</v>
      </c>
      <c r="AH662" s="12" t="n">
        <f aca="false">IF(AG662&gt;0,AD662/AG662,"")</f>
        <v>0.625</v>
      </c>
      <c r="AI662" s="27" t="n">
        <v>1</v>
      </c>
      <c r="AJ662" s="27" t="n">
        <v>1</v>
      </c>
      <c r="AK662" s="27" t="n">
        <v>0</v>
      </c>
      <c r="AL662" s="22" t="str">
        <f aca="false">IF(OR(AJ662&gt;0,AK662&gt;0),"Sí","No")</f>
        <v>Sí</v>
      </c>
      <c r="AM662" s="6" t="s">
        <v>198</v>
      </c>
      <c r="AN662" s="6"/>
      <c r="AO662" s="12" t="n">
        <f aca="false">IF(M662&gt;0,K662/M662,"")</f>
        <v>0.6</v>
      </c>
      <c r="AP662" s="22" t="str">
        <f aca="false">IF(M662&gt;=Resumen!$B$5,"Alto","Bajo")</f>
        <v>Alto</v>
      </c>
      <c r="AQ662" s="22" t="str">
        <f aca="false">IF(AO662&gt;=Resumen!$B$28,"Alto","Bajo")</f>
        <v>Alto</v>
      </c>
      <c r="AR662" s="22" t="str">
        <f aca="false">AP662&amp;" Potencial / "&amp;AQ662&amp;" Share"</f>
        <v>Alto Potencial / Alto Share</v>
      </c>
      <c r="AS662" s="22" t="str">
        <f aca="false">IF(Q662="Sí",IF(AO662&gt;=Resumen!$B$29,"Alto","Bajo"),"")</f>
        <v>Alto</v>
      </c>
      <c r="AT662" s="22" t="str">
        <f aca="false">IF(AS662&lt;&gt;"",AP662&amp;" Potencial / "&amp;AS662&amp;" Share","")</f>
        <v>Alto Potencial / Alto Share</v>
      </c>
      <c r="AU662" s="22" t="str">
        <f aca="false">IF(AH662="","Sin dato",IF(AH662-AO662&gt;Resumen!$B$6,"Sobre-exhibido",IF(AO662-AH662&gt;Resumen!$B$6,"Sub-exhibido","En línea")))</f>
        <v>En línea</v>
      </c>
      <c r="AV662" s="22" t="n">
        <f aca="false">IF(AT662="","",IF(AT662="Alto Potencial / Bajo Share",1,IF(AT662="Alto Potencial / Alto Share",2,IF(AT662="Bajo Potencial / Alto Share",3,4))))</f>
        <v>2</v>
      </c>
      <c r="AW662" s="22" t="str">
        <f aca="false">IF(Q662="No","Sin competencia directa",IF(AV662=1,"1 - Foco Conquista (Alto Pot / Bajo Share)",IF(AV662=2,"2 - Foco Defensa (Alto Pot / Alto Share)",IF(AV662=3,"3 - Monitoreo (Bajo Pot / Alto Share)","4 - Baja Prioridad (Bajo Pot / Bajo Share)"))))</f>
        <v>2 - Foco Defensa (Alto Pot / Alto Share)</v>
      </c>
      <c r="AX662" s="12" t="str">
        <f aca="false">IF(OR(IFERROR(AND(W662&lt;&gt;"",Y662&lt;&gt;"",Y662-W662&gt;Resumen!$B$8),FALSE()),IFERROR(AND(X662&lt;&gt;"",Y662&lt;&gt;"",Y662-X662&gt;Resumen!$B$8),FALSE())),MAX(IF(IFERROR(AND(W662&lt;&gt;"",Y662&lt;&gt;"",Y662-W662&gt;Resumen!$B$8),FALSE()),Y662-W662,0),IF(IFERROR(AND(X662&lt;&gt;"",Y662&lt;&gt;"",Y662-X662&gt;Resumen!$B$8),FALSE()),Y662-X662,0)),"")</f>
        <v/>
      </c>
      <c r="AY662" s="22" t="str">
        <f aca="false">IF(OR(IFERROR(AND(W662&lt;&gt;"",Y662&lt;&gt;"",Y662-W662&gt;Resumen!$B$8),FALSE()),IFERROR(AND(X662&lt;&gt;"",Y662&lt;&gt;"",Y662-X662&gt;Resumen!$B$8),FALSE())),TRIM("Lays tiene mayor markup que "&amp;IF(IFERROR(AND(W662&lt;&gt;"",Y662&lt;&gt;"",Y662-W662&gt;Resumen!$B$8),FALSE()),"Quento ","")&amp;IF(IFERROR(AND(X662&lt;&gt;"",Y662&lt;&gt;"",Y662-X662&gt;Resumen!$B$8),FALSE()),"Julicroc ","")&amp;"en este PDV"),"")</f>
        <v/>
      </c>
      <c r="AZ662" s="22" t="str">
        <f aca="false">IF(COUNTIF('Plan Pehuamar - Lista'!$A$2:$A$167,A662)&gt;0,"Sí","No")</f>
        <v>No</v>
      </c>
      <c r="BA662" s="22" t="str">
        <f aca="false">IF(COUNTIF('Plan Combo 9+1'!$A$2:$A$226,A662)&gt;0,"Sí","No")</f>
        <v>No</v>
      </c>
      <c r="BB662" s="22" t="str">
        <f aca="false">IF(AH662="","No",IF(BA662="Sí",IF((AO662-AH662)&gt;Resumen!$B$6,"Sí","No"),IF((AO662-AH662)&gt;=Resumen!$B$132,"Sí","No")))</f>
        <v>No</v>
      </c>
      <c r="BC662" s="22" t="str">
        <f aca="false">IF(AND(N662="Sí",AL662="Sí",AI662=0),"Sí","No")</f>
        <v>No</v>
      </c>
      <c r="BD662" s="22" t="str">
        <f aca="false">IF(COUNTIF('Plan 9+1 (con Pehuamar)'!$A$2:$A$227,A662)&gt;0,"Sí","No")</f>
        <v>No</v>
      </c>
    </row>
    <row r="663" customFormat="false" ht="15" hidden="false" customHeight="true" outlineLevel="0" collapsed="false">
      <c r="A663" s="6" t="n">
        <v>401648</v>
      </c>
      <c r="B663" s="6" t="n">
        <v>4</v>
      </c>
      <c r="C663" s="6" t="n">
        <v>402</v>
      </c>
      <c r="D663" s="6" t="s">
        <v>254</v>
      </c>
      <c r="E663" s="6" t="s">
        <v>864</v>
      </c>
      <c r="F663" s="6" t="s">
        <v>196</v>
      </c>
      <c r="G663" s="6" t="s">
        <v>129</v>
      </c>
      <c r="H663" s="6" t="s">
        <v>197</v>
      </c>
      <c r="I663" s="27" t="n">
        <v>0</v>
      </c>
      <c r="J663" s="27" t="n">
        <v>0</v>
      </c>
      <c r="K663" s="27" t="n">
        <v>4.5</v>
      </c>
      <c r="L663" s="28" t="n">
        <f aca="false">I663+J663</f>
        <v>0</v>
      </c>
      <c r="M663" s="28" t="n">
        <f aca="false">L663+K663</f>
        <v>4.5</v>
      </c>
      <c r="N663" s="22" t="str">
        <f aca="false">IF(I663&gt;0,"Sí","No")</f>
        <v>No</v>
      </c>
      <c r="O663" s="22" t="str">
        <f aca="false">IF(J663&gt;0,"Sí","No")</f>
        <v>No</v>
      </c>
      <c r="P663" s="22" t="str">
        <f aca="false">IF(K663&gt;0,"Sí","No")</f>
        <v>Sí</v>
      </c>
      <c r="Q663" s="22" t="str">
        <f aca="false">IF(OR(I663&gt;0,J663&gt;0),"Sí","No")</f>
        <v>No</v>
      </c>
      <c r="R663" s="27"/>
      <c r="S663" s="27"/>
      <c r="T663" s="27"/>
      <c r="U663" s="27"/>
      <c r="V663" s="27"/>
      <c r="W663" s="12" t="str">
        <f aca="false">IF(AND(I663&gt;0,R663&gt;0),(S663-R663)/R663,"")</f>
        <v/>
      </c>
      <c r="X663" s="12" t="str">
        <f aca="false">IF(AND(J663&gt;0,T663&gt;0),(U663-T663)/T663,"")</f>
        <v/>
      </c>
      <c r="Y663" s="12" t="str">
        <f aca="false">IF(AND(K663&gt;0,V663&gt;0),(V663-Resumen!$B$7)/Resumen!$B$7,"")</f>
        <v/>
      </c>
      <c r="Z663" s="28" t="str">
        <f aca="false">IF(AND(K663&gt;0,I663&gt;0,V663&gt;0,S663&gt;0),V663-S663,"")</f>
        <v/>
      </c>
      <c r="AA663" s="12" t="str">
        <f aca="false">IF(Z663&lt;&gt;"",Z663/S663,"")</f>
        <v/>
      </c>
      <c r="AB663" s="28" t="str">
        <f aca="false">IF(AND(K663&gt;0,J663&gt;0,V663&gt;0,U663&gt;0),V663-U663,"")</f>
        <v/>
      </c>
      <c r="AC663" s="12" t="str">
        <f aca="false">IF(AB663&lt;&gt;"",AB663/U663,"")</f>
        <v/>
      </c>
      <c r="AD663" s="27" t="n">
        <v>0</v>
      </c>
      <c r="AE663" s="27" t="n">
        <v>0</v>
      </c>
      <c r="AF663" s="27" t="n">
        <v>0</v>
      </c>
      <c r="AG663" s="28" t="n">
        <f aca="false">AD663+AE663+AF663</f>
        <v>0</v>
      </c>
      <c r="AH663" s="12" t="str">
        <f aca="false">IF(AG663&gt;0,AD663/AG663,"")</f>
        <v/>
      </c>
      <c r="AI663" s="27" t="n">
        <v>0</v>
      </c>
      <c r="AJ663" s="27" t="n">
        <v>0</v>
      </c>
      <c r="AK663" s="27" t="n">
        <v>0</v>
      </c>
      <c r="AL663" s="22" t="str">
        <f aca="false">IF(OR(AJ663&gt;0,AK663&gt;0),"Sí","No")</f>
        <v>No</v>
      </c>
      <c r="AM663" s="6"/>
      <c r="AN663" s="6"/>
      <c r="AO663" s="12" t="n">
        <f aca="false">IF(M663&gt;0,K663/M663,"")</f>
        <v>1</v>
      </c>
      <c r="AP663" s="22" t="str">
        <f aca="false">IF(M663&gt;=Resumen!$B$5,"Alto","Bajo")</f>
        <v>Bajo</v>
      </c>
      <c r="AQ663" s="22" t="str">
        <f aca="false">IF(AO663&gt;=Resumen!$B$28,"Alto","Bajo")</f>
        <v>Alto</v>
      </c>
      <c r="AR663" s="22" t="str">
        <f aca="false">AP663&amp;" Potencial / "&amp;AQ663&amp;" Share"</f>
        <v>Bajo Potencial / Alto Share</v>
      </c>
      <c r="AS663" s="22" t="str">
        <f aca="false">IF(Q663="Sí",IF(AO663&gt;=Resumen!$B$29,"Alto","Bajo"),"")</f>
        <v/>
      </c>
      <c r="AT663" s="22" t="str">
        <f aca="false">IF(AS663&lt;&gt;"",AP663&amp;" Potencial / "&amp;AS663&amp;" Share","")</f>
        <v/>
      </c>
      <c r="AU663" s="22" t="str">
        <f aca="false">IF(AH663="","Sin dato",IF(AH663-AO663&gt;Resumen!$B$6,"Sobre-exhibido",IF(AO663-AH663&gt;Resumen!$B$6,"Sub-exhibido","En línea")))</f>
        <v>Sin dato</v>
      </c>
      <c r="AV663" s="22" t="str">
        <f aca="false">IF(AT663="","",IF(AT663="Alto Potencial / Bajo Share",1,IF(AT663="Alto Potencial / Alto Share",2,IF(AT663="Bajo Potencial / Alto Share",3,4))))</f>
        <v/>
      </c>
      <c r="AW663" s="22" t="str">
        <f aca="false">IF(Q663="No","Sin competencia directa",IF(AV663=1,"1 - Foco Conquista (Alto Pot / Bajo Share)",IF(AV663=2,"2 - Foco Defensa (Alto Pot / Alto Share)",IF(AV663=3,"3 - Monitoreo (Bajo Pot / Alto Share)","4 - Baja Prioridad (Bajo Pot / Bajo Share)"))))</f>
        <v>Sin competencia directa</v>
      </c>
      <c r="AX663" s="12" t="str">
        <f aca="false">IF(OR(IFERROR(AND(W663&lt;&gt;"",Y663&lt;&gt;"",Y663-W663&gt;Resumen!$B$8),FALSE()),IFERROR(AND(X663&lt;&gt;"",Y663&lt;&gt;"",Y663-X663&gt;Resumen!$B$8),FALSE())),MAX(IF(IFERROR(AND(W663&lt;&gt;"",Y663&lt;&gt;"",Y663-W663&gt;Resumen!$B$8),FALSE()),Y663-W663,0),IF(IFERROR(AND(X663&lt;&gt;"",Y663&lt;&gt;"",Y663-X663&gt;Resumen!$B$8),FALSE()),Y663-X663,0)),"")</f>
        <v/>
      </c>
      <c r="AY663" s="22" t="str">
        <f aca="false">IF(OR(IFERROR(AND(W663&lt;&gt;"",Y663&lt;&gt;"",Y663-W663&gt;Resumen!$B$8),FALSE()),IFERROR(AND(X663&lt;&gt;"",Y663&lt;&gt;"",Y663-X663&gt;Resumen!$B$8),FALSE())),TRIM("Lays tiene mayor markup que "&amp;IF(IFERROR(AND(W663&lt;&gt;"",Y663&lt;&gt;"",Y663-W663&gt;Resumen!$B$8),FALSE()),"Quento ","")&amp;IF(IFERROR(AND(X663&lt;&gt;"",Y663&lt;&gt;"",Y663-X663&gt;Resumen!$B$8),FALSE()),"Julicroc ","")&amp;"en este PDV"),"")</f>
        <v/>
      </c>
      <c r="AZ663" s="22" t="str">
        <f aca="false">IF(COUNTIF('Plan Pehuamar - Lista'!$A$2:$A$167,A663)&gt;0,"Sí","No")</f>
        <v>No</v>
      </c>
      <c r="BA663" s="22" t="str">
        <f aca="false">IF(COUNTIF('Plan Combo 9+1'!$A$2:$A$226,A663)&gt;0,"Sí","No")</f>
        <v>No</v>
      </c>
      <c r="BB663" s="22" t="str">
        <f aca="false">IF(AH663="","No",IF(BA663="Sí",IF((AO663-AH663)&gt;Resumen!$B$6,"Sí","No"),IF((AO663-AH663)&gt;=Resumen!$B$132,"Sí","No")))</f>
        <v>No</v>
      </c>
      <c r="BC663" s="22" t="str">
        <f aca="false">IF(AND(N663="Sí",AL663="Sí",AI663=0),"Sí","No")</f>
        <v>No</v>
      </c>
      <c r="BD663" s="22" t="str">
        <f aca="false">IF(COUNTIF('Plan 9+1 (con Pehuamar)'!$A$2:$A$227,A663)&gt;0,"Sí","No")</f>
        <v>No</v>
      </c>
    </row>
    <row r="664" customFormat="false" ht="15" hidden="false" customHeight="true" outlineLevel="0" collapsed="false">
      <c r="A664" s="6" t="n">
        <v>401653</v>
      </c>
      <c r="B664" s="6" t="n">
        <v>4</v>
      </c>
      <c r="C664" s="6" t="n">
        <v>402</v>
      </c>
      <c r="D664" s="6" t="s">
        <v>254</v>
      </c>
      <c r="E664" s="6" t="s">
        <v>865</v>
      </c>
      <c r="F664" s="6" t="s">
        <v>201</v>
      </c>
      <c r="G664" s="6" t="s">
        <v>129</v>
      </c>
      <c r="H664" s="6" t="s">
        <v>197</v>
      </c>
      <c r="I664" s="27" t="n">
        <v>30</v>
      </c>
      <c r="J664" s="27" t="n">
        <v>0</v>
      </c>
      <c r="K664" s="27" t="n">
        <v>40</v>
      </c>
      <c r="L664" s="28" t="n">
        <f aca="false">I664+J664</f>
        <v>30</v>
      </c>
      <c r="M664" s="28" t="n">
        <f aca="false">L664+K664</f>
        <v>70</v>
      </c>
      <c r="N664" s="22" t="str">
        <f aca="false">IF(I664&gt;0,"Sí","No")</f>
        <v>Sí</v>
      </c>
      <c r="O664" s="22" t="str">
        <f aca="false">IF(J664&gt;0,"Sí","No")</f>
        <v>No</v>
      </c>
      <c r="P664" s="22" t="str">
        <f aca="false">IF(K664&gt;0,"Sí","No")</f>
        <v>Sí</v>
      </c>
      <c r="Q664" s="22" t="str">
        <f aca="false">IF(OR(I664&gt;0,J664&gt;0),"Sí","No")</f>
        <v>Sí</v>
      </c>
      <c r="R664" s="27" t="n">
        <v>1700</v>
      </c>
      <c r="S664" s="27" t="n">
        <v>2500</v>
      </c>
      <c r="T664" s="27"/>
      <c r="U664" s="27"/>
      <c r="V664" s="27" t="n">
        <v>3500</v>
      </c>
      <c r="W664" s="12" t="n">
        <f aca="false">IF(AND(I664&gt;0,R664&gt;0),(S664-R664)/R664,"")</f>
        <v>0.470588235294118</v>
      </c>
      <c r="X664" s="12" t="str">
        <f aca="false">IF(AND(J664&gt;0,T664&gt;0),(U664-T664)/T664,"")</f>
        <v/>
      </c>
      <c r="Y664" s="12" t="n">
        <f aca="false">IF(AND(K664&gt;0,V664&gt;0),(V664-Resumen!$B$7)/Resumen!$B$7,"")</f>
        <v>0.4</v>
      </c>
      <c r="Z664" s="28" t="n">
        <f aca="false">IF(AND(K664&gt;0,I664&gt;0,V664&gt;0,S664&gt;0),V664-S664,"")</f>
        <v>1000</v>
      </c>
      <c r="AA664" s="12" t="n">
        <f aca="false">IF(Z664&lt;&gt;"",Z664/S664,"")</f>
        <v>0.4</v>
      </c>
      <c r="AB664" s="28" t="str">
        <f aca="false">IF(AND(K664&gt;0,J664&gt;0,V664&gt;0,U664&gt;0),V664-U664,"")</f>
        <v/>
      </c>
      <c r="AC664" s="12" t="str">
        <f aca="false">IF(AB664&lt;&gt;"",AB664/U664,"")</f>
        <v/>
      </c>
      <c r="AD664" s="27" t="n">
        <v>4</v>
      </c>
      <c r="AE664" s="27" t="n">
        <v>2</v>
      </c>
      <c r="AF664" s="27" t="n">
        <v>0</v>
      </c>
      <c r="AG664" s="28" t="n">
        <f aca="false">AD664+AE664+AF664</f>
        <v>6</v>
      </c>
      <c r="AH664" s="12" t="n">
        <f aca="false">IF(AG664&gt;0,AD664/AG664,"")</f>
        <v>0.666666666666667</v>
      </c>
      <c r="AI664" s="27" t="n">
        <v>1</v>
      </c>
      <c r="AJ664" s="27" t="n">
        <v>1</v>
      </c>
      <c r="AK664" s="27" t="n">
        <v>0</v>
      </c>
      <c r="AL664" s="22" t="str">
        <f aca="false">IF(OR(AJ664&gt;0,AK664&gt;0),"Sí","No")</f>
        <v>Sí</v>
      </c>
      <c r="AM664" s="6" t="s">
        <v>198</v>
      </c>
      <c r="AN664" s="6"/>
      <c r="AO664" s="12" t="n">
        <f aca="false">IF(M664&gt;0,K664/M664,"")</f>
        <v>0.571428571428571</v>
      </c>
      <c r="AP664" s="22" t="str">
        <f aca="false">IF(M664&gt;=Resumen!$B$5,"Alto","Bajo")</f>
        <v>Alto</v>
      </c>
      <c r="AQ664" s="22" t="str">
        <f aca="false">IF(AO664&gt;=Resumen!$B$28,"Alto","Bajo")</f>
        <v>Alto</v>
      </c>
      <c r="AR664" s="22" t="str">
        <f aca="false">AP664&amp;" Potencial / "&amp;AQ664&amp;" Share"</f>
        <v>Alto Potencial / Alto Share</v>
      </c>
      <c r="AS664" s="22" t="str">
        <f aca="false">IF(Q664="Sí",IF(AO664&gt;=Resumen!$B$29,"Alto","Bajo"),"")</f>
        <v>Alto</v>
      </c>
      <c r="AT664" s="22" t="str">
        <f aca="false">IF(AS664&lt;&gt;"",AP664&amp;" Potencial / "&amp;AS664&amp;" Share","")</f>
        <v>Alto Potencial / Alto Share</v>
      </c>
      <c r="AU664" s="22" t="str">
        <f aca="false">IF(AH664="","Sin dato",IF(AH664-AO664&gt;Resumen!$B$6,"Sobre-exhibido",IF(AO664-AH664&gt;Resumen!$B$6,"Sub-exhibido","En línea")))</f>
        <v>Sobre-exhibido</v>
      </c>
      <c r="AV664" s="22" t="n">
        <f aca="false">IF(AT664="","",IF(AT664="Alto Potencial / Bajo Share",1,IF(AT664="Alto Potencial / Alto Share",2,IF(AT664="Bajo Potencial / Alto Share",3,4))))</f>
        <v>2</v>
      </c>
      <c r="AW664" s="22" t="str">
        <f aca="false">IF(Q664="No","Sin competencia directa",IF(AV664=1,"1 - Foco Conquista (Alto Pot / Bajo Share)",IF(AV664=2,"2 - Foco Defensa (Alto Pot / Alto Share)",IF(AV664=3,"3 - Monitoreo (Bajo Pot / Alto Share)","4 - Baja Prioridad (Bajo Pot / Bajo Share)"))))</f>
        <v>2 - Foco Defensa (Alto Pot / Alto Share)</v>
      </c>
      <c r="AX664" s="12" t="str">
        <f aca="false">IF(OR(IFERROR(AND(W664&lt;&gt;"",Y664&lt;&gt;"",Y664-W664&gt;Resumen!$B$8),FALSE()),IFERROR(AND(X664&lt;&gt;"",Y664&lt;&gt;"",Y664-X664&gt;Resumen!$B$8),FALSE())),MAX(IF(IFERROR(AND(W664&lt;&gt;"",Y664&lt;&gt;"",Y664-W664&gt;Resumen!$B$8),FALSE()),Y664-W664,0),IF(IFERROR(AND(X664&lt;&gt;"",Y664&lt;&gt;"",Y664-X664&gt;Resumen!$B$8),FALSE()),Y664-X664,0)),"")</f>
        <v/>
      </c>
      <c r="AY664" s="22" t="str">
        <f aca="false">IF(OR(IFERROR(AND(W664&lt;&gt;"",Y664&lt;&gt;"",Y664-W664&gt;Resumen!$B$8),FALSE()),IFERROR(AND(X664&lt;&gt;"",Y664&lt;&gt;"",Y664-X664&gt;Resumen!$B$8),FALSE())),TRIM("Lays tiene mayor markup que "&amp;IF(IFERROR(AND(W664&lt;&gt;"",Y664&lt;&gt;"",Y664-W664&gt;Resumen!$B$8),FALSE()),"Quento ","")&amp;IF(IFERROR(AND(X664&lt;&gt;"",Y664&lt;&gt;"",Y664-X664&gt;Resumen!$B$8),FALSE()),"Julicroc ","")&amp;"en este PDV"),"")</f>
        <v/>
      </c>
      <c r="AZ664" s="22" t="str">
        <f aca="false">IF(COUNTIF('Plan Pehuamar - Lista'!$A$2:$A$167,A664)&gt;0,"Sí","No")</f>
        <v>No</v>
      </c>
      <c r="BA664" s="22" t="str">
        <f aca="false">IF(COUNTIF('Plan Combo 9+1'!$A$2:$A$226,A664)&gt;0,"Sí","No")</f>
        <v>No</v>
      </c>
      <c r="BB664" s="22" t="str">
        <f aca="false">IF(AH664="","No",IF(BA664="Sí",IF((AO664-AH664)&gt;Resumen!$B$6,"Sí","No"),IF((AO664-AH664)&gt;=Resumen!$B$132,"Sí","No")))</f>
        <v>No</v>
      </c>
      <c r="BC664" s="22" t="str">
        <f aca="false">IF(AND(N664="Sí",AL664="Sí",AI664=0),"Sí","No")</f>
        <v>No</v>
      </c>
      <c r="BD664" s="22" t="str">
        <f aca="false">IF(COUNTIF('Plan 9+1 (con Pehuamar)'!$A$2:$A$227,A664)&gt;0,"Sí","No")</f>
        <v>No</v>
      </c>
    </row>
    <row r="665" customFormat="false" ht="15" hidden="false" customHeight="true" outlineLevel="0" collapsed="false">
      <c r="A665" s="6" t="n">
        <v>401992</v>
      </c>
      <c r="B665" s="6" t="n">
        <v>4</v>
      </c>
      <c r="C665" s="6" t="n">
        <v>402</v>
      </c>
      <c r="D665" s="6" t="s">
        <v>254</v>
      </c>
      <c r="E665" s="6" t="s">
        <v>866</v>
      </c>
      <c r="F665" s="6" t="s">
        <v>201</v>
      </c>
      <c r="G665" s="6" t="s">
        <v>129</v>
      </c>
      <c r="H665" s="6" t="s">
        <v>197</v>
      </c>
      <c r="I665" s="27" t="n">
        <v>15</v>
      </c>
      <c r="J665" s="27" t="n">
        <v>0</v>
      </c>
      <c r="K665" s="27" t="n">
        <v>25</v>
      </c>
      <c r="L665" s="28" t="n">
        <f aca="false">I665+J665</f>
        <v>15</v>
      </c>
      <c r="M665" s="28" t="n">
        <f aca="false">L665+K665</f>
        <v>40</v>
      </c>
      <c r="N665" s="22" t="str">
        <f aca="false">IF(I665&gt;0,"Sí","No")</f>
        <v>Sí</v>
      </c>
      <c r="O665" s="22" t="str">
        <f aca="false">IF(J665&gt;0,"Sí","No")</f>
        <v>No</v>
      </c>
      <c r="P665" s="22" t="str">
        <f aca="false">IF(K665&gt;0,"Sí","No")</f>
        <v>Sí</v>
      </c>
      <c r="Q665" s="22" t="str">
        <f aca="false">IF(OR(I665&gt;0,J665&gt;0),"Sí","No")</f>
        <v>Sí</v>
      </c>
      <c r="R665" s="27" t="n">
        <v>1700</v>
      </c>
      <c r="S665" s="27" t="n">
        <v>2700</v>
      </c>
      <c r="T665" s="27"/>
      <c r="U665" s="27"/>
      <c r="V665" s="27" t="n">
        <v>3500</v>
      </c>
      <c r="W665" s="12" t="n">
        <f aca="false">IF(AND(I665&gt;0,R665&gt;0),(S665-R665)/R665,"")</f>
        <v>0.588235294117647</v>
      </c>
      <c r="X665" s="12" t="str">
        <f aca="false">IF(AND(J665&gt;0,T665&gt;0),(U665-T665)/T665,"")</f>
        <v/>
      </c>
      <c r="Y665" s="12" t="n">
        <f aca="false">IF(AND(K665&gt;0,V665&gt;0),(V665-Resumen!$B$7)/Resumen!$B$7,"")</f>
        <v>0.4</v>
      </c>
      <c r="Z665" s="28" t="n">
        <f aca="false">IF(AND(K665&gt;0,I665&gt;0,V665&gt;0,S665&gt;0),V665-S665,"")</f>
        <v>800</v>
      </c>
      <c r="AA665" s="12" t="n">
        <f aca="false">IF(Z665&lt;&gt;"",Z665/S665,"")</f>
        <v>0.296296296296296</v>
      </c>
      <c r="AB665" s="28" t="str">
        <f aca="false">IF(AND(K665&gt;0,J665&gt;0,V665&gt;0,U665&gt;0),V665-U665,"")</f>
        <v/>
      </c>
      <c r="AC665" s="12" t="str">
        <f aca="false">IF(AB665&lt;&gt;"",AB665/U665,"")</f>
        <v/>
      </c>
      <c r="AD665" s="27" t="n">
        <v>5</v>
      </c>
      <c r="AE665" s="27" t="n">
        <v>4</v>
      </c>
      <c r="AF665" s="27" t="n">
        <v>1</v>
      </c>
      <c r="AG665" s="28" t="n">
        <f aca="false">AD665+AE665+AF665</f>
        <v>10</v>
      </c>
      <c r="AH665" s="12" t="n">
        <f aca="false">IF(AG665&gt;0,AD665/AG665,"")</f>
        <v>0.5</v>
      </c>
      <c r="AI665" s="27" t="n">
        <v>1</v>
      </c>
      <c r="AJ665" s="27" t="n">
        <v>1</v>
      </c>
      <c r="AK665" s="27" t="n">
        <v>0</v>
      </c>
      <c r="AL665" s="22" t="str">
        <f aca="false">IF(OR(AJ665&gt;0,AK665&gt;0),"Sí","No")</f>
        <v>Sí</v>
      </c>
      <c r="AM665" s="6" t="s">
        <v>198</v>
      </c>
      <c r="AN665" s="6"/>
      <c r="AO665" s="12" t="n">
        <f aca="false">IF(M665&gt;0,K665/M665,"")</f>
        <v>0.625</v>
      </c>
      <c r="AP665" s="22" t="str">
        <f aca="false">IF(M665&gt;=Resumen!$B$5,"Alto","Bajo")</f>
        <v>Alto</v>
      </c>
      <c r="AQ665" s="22" t="str">
        <f aca="false">IF(AO665&gt;=Resumen!$B$28,"Alto","Bajo")</f>
        <v>Alto</v>
      </c>
      <c r="AR665" s="22" t="str">
        <f aca="false">AP665&amp;" Potencial / "&amp;AQ665&amp;" Share"</f>
        <v>Alto Potencial / Alto Share</v>
      </c>
      <c r="AS665" s="22" t="str">
        <f aca="false">IF(Q665="Sí",IF(AO665&gt;=Resumen!$B$29,"Alto","Bajo"),"")</f>
        <v>Alto</v>
      </c>
      <c r="AT665" s="22" t="str">
        <f aca="false">IF(AS665&lt;&gt;"",AP665&amp;" Potencial / "&amp;AS665&amp;" Share","")</f>
        <v>Alto Potencial / Alto Share</v>
      </c>
      <c r="AU665" s="22" t="str">
        <f aca="false">IF(AH665="","Sin dato",IF(AH665-AO665&gt;Resumen!$B$6,"Sobre-exhibido",IF(AO665-AH665&gt;Resumen!$B$6,"Sub-exhibido","En línea")))</f>
        <v>Sub-exhibido</v>
      </c>
      <c r="AV665" s="22" t="n">
        <f aca="false">IF(AT665="","",IF(AT665="Alto Potencial / Bajo Share",1,IF(AT665="Alto Potencial / Alto Share",2,IF(AT665="Bajo Potencial / Alto Share",3,4))))</f>
        <v>2</v>
      </c>
      <c r="AW665" s="22" t="str">
        <f aca="false">IF(Q665="No","Sin competencia directa",IF(AV665=1,"1 - Foco Conquista (Alto Pot / Bajo Share)",IF(AV665=2,"2 - Foco Defensa (Alto Pot / Alto Share)",IF(AV665=3,"3 - Monitoreo (Bajo Pot / Alto Share)","4 - Baja Prioridad (Bajo Pot / Bajo Share)"))))</f>
        <v>2 - Foco Defensa (Alto Pot / Alto Share)</v>
      </c>
      <c r="AX665" s="12" t="str">
        <f aca="false">IF(OR(IFERROR(AND(W665&lt;&gt;"",Y665&lt;&gt;"",Y665-W665&gt;Resumen!$B$8),FALSE()),IFERROR(AND(X665&lt;&gt;"",Y665&lt;&gt;"",Y665-X665&gt;Resumen!$B$8),FALSE())),MAX(IF(IFERROR(AND(W665&lt;&gt;"",Y665&lt;&gt;"",Y665-W665&gt;Resumen!$B$8),FALSE()),Y665-W665,0),IF(IFERROR(AND(X665&lt;&gt;"",Y665&lt;&gt;"",Y665-X665&gt;Resumen!$B$8),FALSE()),Y665-X665,0)),"")</f>
        <v/>
      </c>
      <c r="AY665" s="22" t="str">
        <f aca="false">IF(OR(IFERROR(AND(W665&lt;&gt;"",Y665&lt;&gt;"",Y665-W665&gt;Resumen!$B$8),FALSE()),IFERROR(AND(X665&lt;&gt;"",Y665&lt;&gt;"",Y665-X665&gt;Resumen!$B$8),FALSE())),TRIM("Lays tiene mayor markup que "&amp;IF(IFERROR(AND(W665&lt;&gt;"",Y665&lt;&gt;"",Y665-W665&gt;Resumen!$B$8),FALSE()),"Quento ","")&amp;IF(IFERROR(AND(X665&lt;&gt;"",Y665&lt;&gt;"",Y665-X665&gt;Resumen!$B$8),FALSE()),"Julicroc ","")&amp;"en este PDV"),"")</f>
        <v/>
      </c>
      <c r="AZ665" s="22" t="str">
        <f aca="false">IF(COUNTIF('Plan Pehuamar - Lista'!$A$2:$A$167,A665)&gt;0,"Sí","No")</f>
        <v>No</v>
      </c>
      <c r="BA665" s="22" t="str">
        <f aca="false">IF(COUNTIF('Plan Combo 9+1'!$A$2:$A$226,A665)&gt;0,"Sí","No")</f>
        <v>No</v>
      </c>
      <c r="BB665" s="22" t="str">
        <f aca="false">IF(AH665="","No",IF(BA665="Sí",IF((AO665-AH665)&gt;Resumen!$B$6,"Sí","No"),IF((AO665-AH665)&gt;=Resumen!$B$132,"Sí","No")))</f>
        <v>No</v>
      </c>
      <c r="BC665" s="22" t="str">
        <f aca="false">IF(AND(N665="Sí",AL665="Sí",AI665=0),"Sí","No")</f>
        <v>No</v>
      </c>
      <c r="BD665" s="22" t="str">
        <f aca="false">IF(COUNTIF('Plan 9+1 (con Pehuamar)'!$A$2:$A$227,A665)&gt;0,"Sí","No")</f>
        <v>No</v>
      </c>
    </row>
    <row r="666" customFormat="false" ht="15" hidden="false" customHeight="true" outlineLevel="0" collapsed="false">
      <c r="A666" s="6" t="n">
        <v>401993</v>
      </c>
      <c r="B666" s="6" t="n">
        <v>4</v>
      </c>
      <c r="C666" s="6" t="n">
        <v>402</v>
      </c>
      <c r="D666" s="6" t="s">
        <v>254</v>
      </c>
      <c r="E666" s="6" t="s">
        <v>867</v>
      </c>
      <c r="F666" s="6" t="s">
        <v>206</v>
      </c>
      <c r="G666" s="6" t="s">
        <v>129</v>
      </c>
      <c r="H666" s="6" t="s">
        <v>197</v>
      </c>
      <c r="I666" s="27" t="n">
        <v>0</v>
      </c>
      <c r="J666" s="27" t="n">
        <v>0</v>
      </c>
      <c r="K666" s="27" t="n">
        <v>1.2</v>
      </c>
      <c r="L666" s="28" t="n">
        <f aca="false">I666+J666</f>
        <v>0</v>
      </c>
      <c r="M666" s="28" t="n">
        <f aca="false">L666+K666</f>
        <v>1.2</v>
      </c>
      <c r="N666" s="22" t="str">
        <f aca="false">IF(I666&gt;0,"Sí","No")</f>
        <v>No</v>
      </c>
      <c r="O666" s="22" t="str">
        <f aca="false">IF(J666&gt;0,"Sí","No")</f>
        <v>No</v>
      </c>
      <c r="P666" s="22" t="str">
        <f aca="false">IF(K666&gt;0,"Sí","No")</f>
        <v>Sí</v>
      </c>
      <c r="Q666" s="22" t="str">
        <f aca="false">IF(OR(I666&gt;0,J666&gt;0),"Sí","No")</f>
        <v>No</v>
      </c>
      <c r="R666" s="27"/>
      <c r="S666" s="27"/>
      <c r="T666" s="27"/>
      <c r="U666" s="27"/>
      <c r="V666" s="27"/>
      <c r="W666" s="12" t="str">
        <f aca="false">IF(AND(I666&gt;0,R666&gt;0),(S666-R666)/R666,"")</f>
        <v/>
      </c>
      <c r="X666" s="12" t="str">
        <f aca="false">IF(AND(J666&gt;0,T666&gt;0),(U666-T666)/T666,"")</f>
        <v/>
      </c>
      <c r="Y666" s="12" t="str">
        <f aca="false">IF(AND(K666&gt;0,V666&gt;0),(V666-Resumen!$B$7)/Resumen!$B$7,"")</f>
        <v/>
      </c>
      <c r="Z666" s="28" t="str">
        <f aca="false">IF(AND(K666&gt;0,I666&gt;0,V666&gt;0,S666&gt;0),V666-S666,"")</f>
        <v/>
      </c>
      <c r="AA666" s="12" t="str">
        <f aca="false">IF(Z666&lt;&gt;"",Z666/S666,"")</f>
        <v/>
      </c>
      <c r="AB666" s="28" t="str">
        <f aca="false">IF(AND(K666&gt;0,J666&gt;0,V666&gt;0,U666&gt;0),V666-U666,"")</f>
        <v/>
      </c>
      <c r="AC666" s="12" t="str">
        <f aca="false">IF(AB666&lt;&gt;"",AB666/U666,"")</f>
        <v/>
      </c>
      <c r="AD666" s="27" t="n">
        <v>0</v>
      </c>
      <c r="AE666" s="27" t="n">
        <v>0</v>
      </c>
      <c r="AF666" s="27" t="n">
        <v>0</v>
      </c>
      <c r="AG666" s="28" t="n">
        <f aca="false">AD666+AE666+AF666</f>
        <v>0</v>
      </c>
      <c r="AH666" s="12" t="str">
        <f aca="false">IF(AG666&gt;0,AD666/AG666,"")</f>
        <v/>
      </c>
      <c r="AI666" s="27" t="n">
        <v>0</v>
      </c>
      <c r="AJ666" s="27" t="n">
        <v>0</v>
      </c>
      <c r="AK666" s="27" t="n">
        <v>0</v>
      </c>
      <c r="AL666" s="22" t="str">
        <f aca="false">IF(OR(AJ666&gt;0,AK666&gt;0),"Sí","No")</f>
        <v>No</v>
      </c>
      <c r="AM666" s="6"/>
      <c r="AN666" s="6"/>
      <c r="AO666" s="12" t="n">
        <f aca="false">IF(M666&gt;0,K666/M666,"")</f>
        <v>1</v>
      </c>
      <c r="AP666" s="22" t="str">
        <f aca="false">IF(M666&gt;=Resumen!$B$5,"Alto","Bajo")</f>
        <v>Bajo</v>
      </c>
      <c r="AQ666" s="22" t="str">
        <f aca="false">IF(AO666&gt;=Resumen!$B$28,"Alto","Bajo")</f>
        <v>Alto</v>
      </c>
      <c r="AR666" s="22" t="str">
        <f aca="false">AP666&amp;" Potencial / "&amp;AQ666&amp;" Share"</f>
        <v>Bajo Potencial / Alto Share</v>
      </c>
      <c r="AS666" s="22" t="str">
        <f aca="false">IF(Q666="Sí",IF(AO666&gt;=Resumen!$B$29,"Alto","Bajo"),"")</f>
        <v/>
      </c>
      <c r="AT666" s="22" t="str">
        <f aca="false">IF(AS666&lt;&gt;"",AP666&amp;" Potencial / "&amp;AS666&amp;" Share","")</f>
        <v/>
      </c>
      <c r="AU666" s="22" t="str">
        <f aca="false">IF(AH666="","Sin dato",IF(AH666-AO666&gt;Resumen!$B$6,"Sobre-exhibido",IF(AO666-AH666&gt;Resumen!$B$6,"Sub-exhibido","En línea")))</f>
        <v>Sin dato</v>
      </c>
      <c r="AV666" s="22" t="str">
        <f aca="false">IF(AT666="","",IF(AT666="Alto Potencial / Bajo Share",1,IF(AT666="Alto Potencial / Alto Share",2,IF(AT666="Bajo Potencial / Alto Share",3,4))))</f>
        <v/>
      </c>
      <c r="AW666" s="22" t="str">
        <f aca="false">IF(Q666="No","Sin competencia directa",IF(AV666=1,"1 - Foco Conquista (Alto Pot / Bajo Share)",IF(AV666=2,"2 - Foco Defensa (Alto Pot / Alto Share)",IF(AV666=3,"3 - Monitoreo (Bajo Pot / Alto Share)","4 - Baja Prioridad (Bajo Pot / Bajo Share)"))))</f>
        <v>Sin competencia directa</v>
      </c>
      <c r="AX666" s="12" t="str">
        <f aca="false">IF(OR(IFERROR(AND(W666&lt;&gt;"",Y666&lt;&gt;"",Y666-W666&gt;Resumen!$B$8),FALSE()),IFERROR(AND(X666&lt;&gt;"",Y666&lt;&gt;"",Y666-X666&gt;Resumen!$B$8),FALSE())),MAX(IF(IFERROR(AND(W666&lt;&gt;"",Y666&lt;&gt;"",Y666-W666&gt;Resumen!$B$8),FALSE()),Y666-W666,0),IF(IFERROR(AND(X666&lt;&gt;"",Y666&lt;&gt;"",Y666-X666&gt;Resumen!$B$8),FALSE()),Y666-X666,0)),"")</f>
        <v/>
      </c>
      <c r="AY666" s="22" t="str">
        <f aca="false">IF(OR(IFERROR(AND(W666&lt;&gt;"",Y666&lt;&gt;"",Y666-W666&gt;Resumen!$B$8),FALSE()),IFERROR(AND(X666&lt;&gt;"",Y666&lt;&gt;"",Y666-X666&gt;Resumen!$B$8),FALSE())),TRIM("Lays tiene mayor markup que "&amp;IF(IFERROR(AND(W666&lt;&gt;"",Y666&lt;&gt;"",Y666-W666&gt;Resumen!$B$8),FALSE()),"Quento ","")&amp;IF(IFERROR(AND(X666&lt;&gt;"",Y666&lt;&gt;"",Y666-X666&gt;Resumen!$B$8),FALSE()),"Julicroc ","")&amp;"en este PDV"),"")</f>
        <v/>
      </c>
      <c r="AZ666" s="22" t="str">
        <f aca="false">IF(COUNTIF('Plan Pehuamar - Lista'!$A$2:$A$167,A666)&gt;0,"Sí","No")</f>
        <v>No</v>
      </c>
      <c r="BA666" s="22" t="str">
        <f aca="false">IF(COUNTIF('Plan Combo 9+1'!$A$2:$A$226,A666)&gt;0,"Sí","No")</f>
        <v>No</v>
      </c>
      <c r="BB666" s="22" t="str">
        <f aca="false">IF(AH666="","No",IF(BA666="Sí",IF((AO666-AH666)&gt;Resumen!$B$6,"Sí","No"),IF((AO666-AH666)&gt;=Resumen!$B$132,"Sí","No")))</f>
        <v>No</v>
      </c>
      <c r="BC666" s="22" t="str">
        <f aca="false">IF(AND(N666="Sí",AL666="Sí",AI666=0),"Sí","No")</f>
        <v>No</v>
      </c>
      <c r="BD666" s="22" t="str">
        <f aca="false">IF(COUNTIF('Plan 9+1 (con Pehuamar)'!$A$2:$A$227,A666)&gt;0,"Sí","No")</f>
        <v>No</v>
      </c>
    </row>
    <row r="667" customFormat="false" ht="15" hidden="false" customHeight="true" outlineLevel="0" collapsed="false">
      <c r="A667" s="6" t="n">
        <v>403040</v>
      </c>
      <c r="B667" s="6" t="n">
        <v>4</v>
      </c>
      <c r="C667" s="6" t="n">
        <v>402</v>
      </c>
      <c r="D667" s="6" t="s">
        <v>254</v>
      </c>
      <c r="E667" s="6" t="s">
        <v>857</v>
      </c>
      <c r="F667" s="6" t="s">
        <v>206</v>
      </c>
      <c r="G667" s="6" t="s">
        <v>129</v>
      </c>
      <c r="H667" s="6" t="s">
        <v>197</v>
      </c>
      <c r="I667" s="27" t="n">
        <v>20</v>
      </c>
      <c r="J667" s="27" t="n">
        <v>20</v>
      </c>
      <c r="K667" s="27" t="n">
        <v>35</v>
      </c>
      <c r="L667" s="28" t="n">
        <f aca="false">I667+J667</f>
        <v>40</v>
      </c>
      <c r="M667" s="28" t="n">
        <f aca="false">L667+K667</f>
        <v>75</v>
      </c>
      <c r="N667" s="22" t="str">
        <f aca="false">IF(I667&gt;0,"Sí","No")</f>
        <v>Sí</v>
      </c>
      <c r="O667" s="22" t="str">
        <f aca="false">IF(J667&gt;0,"Sí","No")</f>
        <v>Sí</v>
      </c>
      <c r="P667" s="22" t="str">
        <f aca="false">IF(K667&gt;0,"Sí","No")</f>
        <v>Sí</v>
      </c>
      <c r="Q667" s="22" t="str">
        <f aca="false">IF(OR(I667&gt;0,J667&gt;0),"Sí","No")</f>
        <v>Sí</v>
      </c>
      <c r="R667" s="27" t="n">
        <v>1700</v>
      </c>
      <c r="S667" s="27" t="n">
        <v>2700</v>
      </c>
      <c r="T667" s="27" t="n">
        <v>1280</v>
      </c>
      <c r="U667" s="27" t="n">
        <v>2000</v>
      </c>
      <c r="V667" s="27" t="n">
        <v>3500</v>
      </c>
      <c r="W667" s="12" t="n">
        <f aca="false">IF(AND(I667&gt;0,R667&gt;0),(S667-R667)/R667,"")</f>
        <v>0.588235294117647</v>
      </c>
      <c r="X667" s="12" t="n">
        <f aca="false">IF(AND(J667&gt;0,T667&gt;0),(U667-T667)/T667,"")</f>
        <v>0.5625</v>
      </c>
      <c r="Y667" s="12" t="n">
        <f aca="false">IF(AND(K667&gt;0,V667&gt;0),(V667-Resumen!$B$7)/Resumen!$B$7,"")</f>
        <v>0.4</v>
      </c>
      <c r="Z667" s="28" t="n">
        <f aca="false">IF(AND(K667&gt;0,I667&gt;0,V667&gt;0,S667&gt;0),V667-S667,"")</f>
        <v>800</v>
      </c>
      <c r="AA667" s="12" t="n">
        <f aca="false">IF(Z667&lt;&gt;"",Z667/S667,"")</f>
        <v>0.296296296296296</v>
      </c>
      <c r="AB667" s="28" t="n">
        <f aca="false">IF(AND(K667&gt;0,J667&gt;0,V667&gt;0,U667&gt;0),V667-U667,"")</f>
        <v>1500</v>
      </c>
      <c r="AC667" s="12" t="n">
        <f aca="false">IF(AB667&lt;&gt;"",AB667/U667,"")</f>
        <v>0.75</v>
      </c>
      <c r="AD667" s="27" t="n">
        <v>8</v>
      </c>
      <c r="AE667" s="27" t="n">
        <v>5</v>
      </c>
      <c r="AF667" s="27" t="n">
        <v>0</v>
      </c>
      <c r="AG667" s="28" t="n">
        <f aca="false">AD667+AE667+AF667</f>
        <v>13</v>
      </c>
      <c r="AH667" s="12" t="n">
        <f aca="false">IF(AG667&gt;0,AD667/AG667,"")</f>
        <v>0.615384615384615</v>
      </c>
      <c r="AI667" s="27" t="n">
        <v>1</v>
      </c>
      <c r="AJ667" s="27" t="n">
        <v>1</v>
      </c>
      <c r="AK667" s="27" t="n">
        <v>0</v>
      </c>
      <c r="AL667" s="22" t="str">
        <f aca="false">IF(OR(AJ667&gt;0,AK667&gt;0),"Sí","No")</f>
        <v>Sí</v>
      </c>
      <c r="AM667" s="6" t="s">
        <v>198</v>
      </c>
      <c r="AN667" s="6" t="s">
        <v>198</v>
      </c>
      <c r="AO667" s="12" t="n">
        <f aca="false">IF(M667&gt;0,K667/M667,"")</f>
        <v>0.466666666666667</v>
      </c>
      <c r="AP667" s="22" t="str">
        <f aca="false">IF(M667&gt;=Resumen!$B$5,"Alto","Bajo")</f>
        <v>Alto</v>
      </c>
      <c r="AQ667" s="22" t="str">
        <f aca="false">IF(AO667&gt;=Resumen!$B$28,"Alto","Bajo")</f>
        <v>Alto</v>
      </c>
      <c r="AR667" s="22" t="str">
        <f aca="false">AP667&amp;" Potencial / "&amp;AQ667&amp;" Share"</f>
        <v>Alto Potencial / Alto Share</v>
      </c>
      <c r="AS667" s="22" t="str">
        <f aca="false">IF(Q667="Sí",IF(AO667&gt;=Resumen!$B$29,"Alto","Bajo"),"")</f>
        <v>Bajo</v>
      </c>
      <c r="AT667" s="22" t="str">
        <f aca="false">IF(AS667&lt;&gt;"",AP667&amp;" Potencial / "&amp;AS667&amp;" Share","")</f>
        <v>Alto Potencial / Bajo Share</v>
      </c>
      <c r="AU667" s="22" t="str">
        <f aca="false">IF(AH667="","Sin dato",IF(AH667-AO667&gt;Resumen!$B$6,"Sobre-exhibido",IF(AO667-AH667&gt;Resumen!$B$6,"Sub-exhibido","En línea")))</f>
        <v>Sobre-exhibido</v>
      </c>
      <c r="AV667" s="22" t="n">
        <f aca="false">IF(AT667="","",IF(AT667="Alto Potencial / Bajo Share",1,IF(AT667="Alto Potencial / Alto Share",2,IF(AT667="Bajo Potencial / Alto Share",3,4))))</f>
        <v>1</v>
      </c>
      <c r="AW667" s="22" t="str">
        <f aca="false">IF(Q667="No","Sin competencia directa",IF(AV667=1,"1 - Foco Conquista (Alto Pot / Bajo Share)",IF(AV667=2,"2 - Foco Defensa (Alto Pot / Alto Share)",IF(AV667=3,"3 - Monitoreo (Bajo Pot / Alto Share)","4 - Baja Prioridad (Bajo Pot / Bajo Share)"))))</f>
        <v>1 - Foco Conquista (Alto Pot / Bajo Share)</v>
      </c>
      <c r="AX667" s="12" t="str">
        <f aca="false">IF(OR(IFERROR(AND(W667&lt;&gt;"",Y667&lt;&gt;"",Y667-W667&gt;Resumen!$B$8),FALSE()),IFERROR(AND(X667&lt;&gt;"",Y667&lt;&gt;"",Y667-X667&gt;Resumen!$B$8),FALSE())),MAX(IF(IFERROR(AND(W667&lt;&gt;"",Y667&lt;&gt;"",Y667-W667&gt;Resumen!$B$8),FALSE()),Y667-W667,0),IF(IFERROR(AND(X667&lt;&gt;"",Y667&lt;&gt;"",Y667-X667&gt;Resumen!$B$8),FALSE()),Y667-X667,0)),"")</f>
        <v/>
      </c>
      <c r="AY667" s="22" t="str">
        <f aca="false">IF(OR(IFERROR(AND(W667&lt;&gt;"",Y667&lt;&gt;"",Y667-W667&gt;Resumen!$B$8),FALSE()),IFERROR(AND(X667&lt;&gt;"",Y667&lt;&gt;"",Y667-X667&gt;Resumen!$B$8),FALSE())),TRIM("Lays tiene mayor markup que "&amp;IF(IFERROR(AND(W667&lt;&gt;"",Y667&lt;&gt;"",Y667-W667&gt;Resumen!$B$8),FALSE()),"Quento ","")&amp;IF(IFERROR(AND(X667&lt;&gt;"",Y667&lt;&gt;"",Y667-X667&gt;Resumen!$B$8),FALSE()),"Julicroc ","")&amp;"en este PDV"),"")</f>
        <v/>
      </c>
      <c r="AZ667" s="22" t="str">
        <f aca="false">IF(COUNTIF('Plan Pehuamar - Lista'!$A$2:$A$167,A667)&gt;0,"Sí","No")</f>
        <v>Sí</v>
      </c>
      <c r="BA667" s="22" t="str">
        <f aca="false">IF(COUNTIF('Plan Combo 9+1'!$A$2:$A$226,A667)&gt;0,"Sí","No")</f>
        <v>No</v>
      </c>
      <c r="BB667" s="22" t="str">
        <f aca="false">IF(AH667="","No",IF(BA667="Sí",IF((AO667-AH667)&gt;Resumen!$B$6,"Sí","No"),IF((AO667-AH667)&gt;=Resumen!$B$132,"Sí","No")))</f>
        <v>No</v>
      </c>
      <c r="BC667" s="22" t="str">
        <f aca="false">IF(AND(N667="Sí",AL667="Sí",AI667=0),"Sí","No")</f>
        <v>No</v>
      </c>
      <c r="BD667" s="22" t="str">
        <f aca="false">IF(COUNTIF('Plan 9+1 (con Pehuamar)'!$A$2:$A$227,A667)&gt;0,"Sí","No")</f>
        <v>No</v>
      </c>
    </row>
    <row r="668" customFormat="false" ht="15" hidden="false" customHeight="true" outlineLevel="0" collapsed="false">
      <c r="A668" s="6" t="n">
        <v>403079</v>
      </c>
      <c r="B668" s="6" t="n">
        <v>4</v>
      </c>
      <c r="C668" s="6" t="n">
        <v>402</v>
      </c>
      <c r="D668" s="6" t="s">
        <v>254</v>
      </c>
      <c r="E668" s="6" t="s">
        <v>868</v>
      </c>
      <c r="F668" s="6" t="s">
        <v>273</v>
      </c>
      <c r="G668" s="6" t="s">
        <v>129</v>
      </c>
      <c r="H668" s="6" t="s">
        <v>197</v>
      </c>
      <c r="I668" s="27" t="n">
        <v>0</v>
      </c>
      <c r="J668" s="27" t="n">
        <v>0</v>
      </c>
      <c r="K668" s="27" t="n">
        <v>1.6</v>
      </c>
      <c r="L668" s="28" t="n">
        <f aca="false">I668+J668</f>
        <v>0</v>
      </c>
      <c r="M668" s="28" t="n">
        <f aca="false">L668+K668</f>
        <v>1.6</v>
      </c>
      <c r="N668" s="22" t="str">
        <f aca="false">IF(I668&gt;0,"Sí","No")</f>
        <v>No</v>
      </c>
      <c r="O668" s="22" t="str">
        <f aca="false">IF(J668&gt;0,"Sí","No")</f>
        <v>No</v>
      </c>
      <c r="P668" s="22" t="str">
        <f aca="false">IF(K668&gt;0,"Sí","No")</f>
        <v>Sí</v>
      </c>
      <c r="Q668" s="22" t="str">
        <f aca="false">IF(OR(I668&gt;0,J668&gt;0),"Sí","No")</f>
        <v>No</v>
      </c>
      <c r="R668" s="27"/>
      <c r="S668" s="27"/>
      <c r="T668" s="27"/>
      <c r="U668" s="27"/>
      <c r="V668" s="27"/>
      <c r="W668" s="12" t="str">
        <f aca="false">IF(AND(I668&gt;0,R668&gt;0),(S668-R668)/R668,"")</f>
        <v/>
      </c>
      <c r="X668" s="12" t="str">
        <f aca="false">IF(AND(J668&gt;0,T668&gt;0),(U668-T668)/T668,"")</f>
        <v/>
      </c>
      <c r="Y668" s="12" t="str">
        <f aca="false">IF(AND(K668&gt;0,V668&gt;0),(V668-Resumen!$B$7)/Resumen!$B$7,"")</f>
        <v/>
      </c>
      <c r="Z668" s="28" t="str">
        <f aca="false">IF(AND(K668&gt;0,I668&gt;0,V668&gt;0,S668&gt;0),V668-S668,"")</f>
        <v/>
      </c>
      <c r="AA668" s="12" t="str">
        <f aca="false">IF(Z668&lt;&gt;"",Z668/S668,"")</f>
        <v/>
      </c>
      <c r="AB668" s="28" t="str">
        <f aca="false">IF(AND(K668&gt;0,J668&gt;0,V668&gt;0,U668&gt;0),V668-U668,"")</f>
        <v/>
      </c>
      <c r="AC668" s="12" t="str">
        <f aca="false">IF(AB668&lt;&gt;"",AB668/U668,"")</f>
        <v/>
      </c>
      <c r="AD668" s="27" t="n">
        <v>0</v>
      </c>
      <c r="AE668" s="27" t="n">
        <v>0</v>
      </c>
      <c r="AF668" s="27" t="n">
        <v>0</v>
      </c>
      <c r="AG668" s="28" t="n">
        <f aca="false">AD668+AE668+AF668</f>
        <v>0</v>
      </c>
      <c r="AH668" s="12" t="str">
        <f aca="false">IF(AG668&gt;0,AD668/AG668,"")</f>
        <v/>
      </c>
      <c r="AI668" s="27" t="n">
        <v>0</v>
      </c>
      <c r="AJ668" s="27" t="n">
        <v>0</v>
      </c>
      <c r="AK668" s="27" t="n">
        <v>0</v>
      </c>
      <c r="AL668" s="22" t="str">
        <f aca="false">IF(OR(AJ668&gt;0,AK668&gt;0),"Sí","No")</f>
        <v>No</v>
      </c>
      <c r="AM668" s="6"/>
      <c r="AN668" s="6"/>
      <c r="AO668" s="12" t="n">
        <f aca="false">IF(M668&gt;0,K668/M668,"")</f>
        <v>1</v>
      </c>
      <c r="AP668" s="22" t="str">
        <f aca="false">IF(M668&gt;=Resumen!$B$5,"Alto","Bajo")</f>
        <v>Bajo</v>
      </c>
      <c r="AQ668" s="22" t="str">
        <f aca="false">IF(AO668&gt;=Resumen!$B$28,"Alto","Bajo")</f>
        <v>Alto</v>
      </c>
      <c r="AR668" s="22" t="str">
        <f aca="false">AP668&amp;" Potencial / "&amp;AQ668&amp;" Share"</f>
        <v>Bajo Potencial / Alto Share</v>
      </c>
      <c r="AS668" s="22" t="str">
        <f aca="false">IF(Q668="Sí",IF(AO668&gt;=Resumen!$B$29,"Alto","Bajo"),"")</f>
        <v/>
      </c>
      <c r="AT668" s="22" t="str">
        <f aca="false">IF(AS668&lt;&gt;"",AP668&amp;" Potencial / "&amp;AS668&amp;" Share","")</f>
        <v/>
      </c>
      <c r="AU668" s="22" t="str">
        <f aca="false">IF(AH668="","Sin dato",IF(AH668-AO668&gt;Resumen!$B$6,"Sobre-exhibido",IF(AO668-AH668&gt;Resumen!$B$6,"Sub-exhibido","En línea")))</f>
        <v>Sin dato</v>
      </c>
      <c r="AV668" s="22" t="str">
        <f aca="false">IF(AT668="","",IF(AT668="Alto Potencial / Bajo Share",1,IF(AT668="Alto Potencial / Alto Share",2,IF(AT668="Bajo Potencial / Alto Share",3,4))))</f>
        <v/>
      </c>
      <c r="AW668" s="22" t="str">
        <f aca="false">IF(Q668="No","Sin competencia directa",IF(AV668=1,"1 - Foco Conquista (Alto Pot / Bajo Share)",IF(AV668=2,"2 - Foco Defensa (Alto Pot / Alto Share)",IF(AV668=3,"3 - Monitoreo (Bajo Pot / Alto Share)","4 - Baja Prioridad (Bajo Pot / Bajo Share)"))))</f>
        <v>Sin competencia directa</v>
      </c>
      <c r="AX668" s="12" t="str">
        <f aca="false">IF(OR(IFERROR(AND(W668&lt;&gt;"",Y668&lt;&gt;"",Y668-W668&gt;Resumen!$B$8),FALSE()),IFERROR(AND(X668&lt;&gt;"",Y668&lt;&gt;"",Y668-X668&gt;Resumen!$B$8),FALSE())),MAX(IF(IFERROR(AND(W668&lt;&gt;"",Y668&lt;&gt;"",Y668-W668&gt;Resumen!$B$8),FALSE()),Y668-W668,0),IF(IFERROR(AND(X668&lt;&gt;"",Y668&lt;&gt;"",Y668-X668&gt;Resumen!$B$8),FALSE()),Y668-X668,0)),"")</f>
        <v/>
      </c>
      <c r="AY668" s="22" t="str">
        <f aca="false">IF(OR(IFERROR(AND(W668&lt;&gt;"",Y668&lt;&gt;"",Y668-W668&gt;Resumen!$B$8),FALSE()),IFERROR(AND(X668&lt;&gt;"",Y668&lt;&gt;"",Y668-X668&gt;Resumen!$B$8),FALSE())),TRIM("Lays tiene mayor markup que "&amp;IF(IFERROR(AND(W668&lt;&gt;"",Y668&lt;&gt;"",Y668-W668&gt;Resumen!$B$8),FALSE()),"Quento ","")&amp;IF(IFERROR(AND(X668&lt;&gt;"",Y668&lt;&gt;"",Y668-X668&gt;Resumen!$B$8),FALSE()),"Julicroc ","")&amp;"en este PDV"),"")</f>
        <v/>
      </c>
      <c r="AZ668" s="22" t="str">
        <f aca="false">IF(COUNTIF('Plan Pehuamar - Lista'!$A$2:$A$167,A668)&gt;0,"Sí","No")</f>
        <v>No</v>
      </c>
      <c r="BA668" s="22" t="str">
        <f aca="false">IF(COUNTIF('Plan Combo 9+1'!$A$2:$A$226,A668)&gt;0,"Sí","No")</f>
        <v>No</v>
      </c>
      <c r="BB668" s="22" t="str">
        <f aca="false">IF(AH668="","No",IF(BA668="Sí",IF((AO668-AH668)&gt;Resumen!$B$6,"Sí","No"),IF((AO668-AH668)&gt;=Resumen!$B$132,"Sí","No")))</f>
        <v>No</v>
      </c>
      <c r="BC668" s="22" t="str">
        <f aca="false">IF(AND(N668="Sí",AL668="Sí",AI668=0),"Sí","No")</f>
        <v>No</v>
      </c>
      <c r="BD668" s="22" t="str">
        <f aca="false">IF(COUNTIF('Plan 9+1 (con Pehuamar)'!$A$2:$A$227,A668)&gt;0,"Sí","No")</f>
        <v>No</v>
      </c>
    </row>
    <row r="669" customFormat="false" ht="15" hidden="false" customHeight="true" outlineLevel="0" collapsed="false">
      <c r="A669" s="6" t="n">
        <v>403173</v>
      </c>
      <c r="B669" s="6" t="n">
        <v>4</v>
      </c>
      <c r="C669" s="6" t="n">
        <v>402</v>
      </c>
      <c r="D669" s="6" t="s">
        <v>254</v>
      </c>
      <c r="E669" s="6" t="s">
        <v>869</v>
      </c>
      <c r="F669" s="6" t="s">
        <v>196</v>
      </c>
      <c r="G669" s="6" t="s">
        <v>129</v>
      </c>
      <c r="H669" s="6" t="s">
        <v>197</v>
      </c>
      <c r="I669" s="27" t="n">
        <v>0</v>
      </c>
      <c r="J669" s="27" t="n">
        <v>0</v>
      </c>
      <c r="K669" s="27" t="n">
        <v>4.9</v>
      </c>
      <c r="L669" s="28" t="n">
        <f aca="false">I669+J669</f>
        <v>0</v>
      </c>
      <c r="M669" s="28" t="n">
        <f aca="false">L669+K669</f>
        <v>4.9</v>
      </c>
      <c r="N669" s="22" t="str">
        <f aca="false">IF(I669&gt;0,"Sí","No")</f>
        <v>No</v>
      </c>
      <c r="O669" s="22" t="str">
        <f aca="false">IF(J669&gt;0,"Sí","No")</f>
        <v>No</v>
      </c>
      <c r="P669" s="22" t="str">
        <f aca="false">IF(K669&gt;0,"Sí","No")</f>
        <v>Sí</v>
      </c>
      <c r="Q669" s="22" t="str">
        <f aca="false">IF(OR(I669&gt;0,J669&gt;0),"Sí","No")</f>
        <v>No</v>
      </c>
      <c r="R669" s="27"/>
      <c r="S669" s="27"/>
      <c r="T669" s="27"/>
      <c r="U669" s="27"/>
      <c r="V669" s="27"/>
      <c r="W669" s="12" t="str">
        <f aca="false">IF(AND(I669&gt;0,R669&gt;0),(S669-R669)/R669,"")</f>
        <v/>
      </c>
      <c r="X669" s="12" t="str">
        <f aca="false">IF(AND(J669&gt;0,T669&gt;0),(U669-T669)/T669,"")</f>
        <v/>
      </c>
      <c r="Y669" s="12" t="str">
        <f aca="false">IF(AND(K669&gt;0,V669&gt;0),(V669-Resumen!$B$7)/Resumen!$B$7,"")</f>
        <v/>
      </c>
      <c r="Z669" s="28" t="str">
        <f aca="false">IF(AND(K669&gt;0,I669&gt;0,V669&gt;0,S669&gt;0),V669-S669,"")</f>
        <v/>
      </c>
      <c r="AA669" s="12" t="str">
        <f aca="false">IF(Z669&lt;&gt;"",Z669/S669,"")</f>
        <v/>
      </c>
      <c r="AB669" s="28" t="str">
        <f aca="false">IF(AND(K669&gt;0,J669&gt;0,V669&gt;0,U669&gt;0),V669-U669,"")</f>
        <v/>
      </c>
      <c r="AC669" s="12" t="str">
        <f aca="false">IF(AB669&lt;&gt;"",AB669/U669,"")</f>
        <v/>
      </c>
      <c r="AD669" s="27" t="n">
        <v>0</v>
      </c>
      <c r="AE669" s="27" t="n">
        <v>0</v>
      </c>
      <c r="AF669" s="27" t="n">
        <v>0</v>
      </c>
      <c r="AG669" s="28" t="n">
        <f aca="false">AD669+AE669+AF669</f>
        <v>0</v>
      </c>
      <c r="AH669" s="12" t="str">
        <f aca="false">IF(AG669&gt;0,AD669/AG669,"")</f>
        <v/>
      </c>
      <c r="AI669" s="27" t="n">
        <v>0</v>
      </c>
      <c r="AJ669" s="27" t="n">
        <v>0</v>
      </c>
      <c r="AK669" s="27" t="n">
        <v>0</v>
      </c>
      <c r="AL669" s="22" t="str">
        <f aca="false">IF(OR(AJ669&gt;0,AK669&gt;0),"Sí","No")</f>
        <v>No</v>
      </c>
      <c r="AM669" s="6"/>
      <c r="AN669" s="6"/>
      <c r="AO669" s="12" t="n">
        <f aca="false">IF(M669&gt;0,K669/M669,"")</f>
        <v>1</v>
      </c>
      <c r="AP669" s="22" t="str">
        <f aca="false">IF(M669&gt;=Resumen!$B$5,"Alto","Bajo")</f>
        <v>Bajo</v>
      </c>
      <c r="AQ669" s="22" t="str">
        <f aca="false">IF(AO669&gt;=Resumen!$B$28,"Alto","Bajo")</f>
        <v>Alto</v>
      </c>
      <c r="AR669" s="22" t="str">
        <f aca="false">AP669&amp;" Potencial / "&amp;AQ669&amp;" Share"</f>
        <v>Bajo Potencial / Alto Share</v>
      </c>
      <c r="AS669" s="22" t="str">
        <f aca="false">IF(Q669="Sí",IF(AO669&gt;=Resumen!$B$29,"Alto","Bajo"),"")</f>
        <v/>
      </c>
      <c r="AT669" s="22" t="str">
        <f aca="false">IF(AS669&lt;&gt;"",AP669&amp;" Potencial / "&amp;AS669&amp;" Share","")</f>
        <v/>
      </c>
      <c r="AU669" s="22" t="str">
        <f aca="false">IF(AH669="","Sin dato",IF(AH669-AO669&gt;Resumen!$B$6,"Sobre-exhibido",IF(AO669-AH669&gt;Resumen!$B$6,"Sub-exhibido","En línea")))</f>
        <v>Sin dato</v>
      </c>
      <c r="AV669" s="22" t="str">
        <f aca="false">IF(AT669="","",IF(AT669="Alto Potencial / Bajo Share",1,IF(AT669="Alto Potencial / Alto Share",2,IF(AT669="Bajo Potencial / Alto Share",3,4))))</f>
        <v/>
      </c>
      <c r="AW669" s="22" t="str">
        <f aca="false">IF(Q669="No","Sin competencia directa",IF(AV669=1,"1 - Foco Conquista (Alto Pot / Bajo Share)",IF(AV669=2,"2 - Foco Defensa (Alto Pot / Alto Share)",IF(AV669=3,"3 - Monitoreo (Bajo Pot / Alto Share)","4 - Baja Prioridad (Bajo Pot / Bajo Share)"))))</f>
        <v>Sin competencia directa</v>
      </c>
      <c r="AX669" s="12" t="str">
        <f aca="false">IF(OR(IFERROR(AND(W669&lt;&gt;"",Y669&lt;&gt;"",Y669-W669&gt;Resumen!$B$8),FALSE()),IFERROR(AND(X669&lt;&gt;"",Y669&lt;&gt;"",Y669-X669&gt;Resumen!$B$8),FALSE())),MAX(IF(IFERROR(AND(W669&lt;&gt;"",Y669&lt;&gt;"",Y669-W669&gt;Resumen!$B$8),FALSE()),Y669-W669,0),IF(IFERROR(AND(X669&lt;&gt;"",Y669&lt;&gt;"",Y669-X669&gt;Resumen!$B$8),FALSE()),Y669-X669,0)),"")</f>
        <v/>
      </c>
      <c r="AY669" s="22" t="str">
        <f aca="false">IF(OR(IFERROR(AND(W669&lt;&gt;"",Y669&lt;&gt;"",Y669-W669&gt;Resumen!$B$8),FALSE()),IFERROR(AND(X669&lt;&gt;"",Y669&lt;&gt;"",Y669-X669&gt;Resumen!$B$8),FALSE())),TRIM("Lays tiene mayor markup que "&amp;IF(IFERROR(AND(W669&lt;&gt;"",Y669&lt;&gt;"",Y669-W669&gt;Resumen!$B$8),FALSE()),"Quento ","")&amp;IF(IFERROR(AND(X669&lt;&gt;"",Y669&lt;&gt;"",Y669-X669&gt;Resumen!$B$8),FALSE()),"Julicroc ","")&amp;"en este PDV"),"")</f>
        <v/>
      </c>
      <c r="AZ669" s="22" t="str">
        <f aca="false">IF(COUNTIF('Plan Pehuamar - Lista'!$A$2:$A$167,A669)&gt;0,"Sí","No")</f>
        <v>No</v>
      </c>
      <c r="BA669" s="22" t="str">
        <f aca="false">IF(COUNTIF('Plan Combo 9+1'!$A$2:$A$226,A669)&gt;0,"Sí","No")</f>
        <v>No</v>
      </c>
      <c r="BB669" s="22" t="str">
        <f aca="false">IF(AH669="","No",IF(BA669="Sí",IF((AO669-AH669)&gt;Resumen!$B$6,"Sí","No"),IF((AO669-AH669)&gt;=Resumen!$B$132,"Sí","No")))</f>
        <v>No</v>
      </c>
      <c r="BC669" s="22" t="str">
        <f aca="false">IF(AND(N669="Sí",AL669="Sí",AI669=0),"Sí","No")</f>
        <v>No</v>
      </c>
      <c r="BD669" s="22" t="str">
        <f aca="false">IF(COUNTIF('Plan 9+1 (con Pehuamar)'!$A$2:$A$227,A669)&gt;0,"Sí","No")</f>
        <v>No</v>
      </c>
    </row>
    <row r="670" customFormat="false" ht="15" hidden="false" customHeight="true" outlineLevel="0" collapsed="false">
      <c r="A670" s="6" t="n">
        <v>403182</v>
      </c>
      <c r="B670" s="6" t="n">
        <v>4</v>
      </c>
      <c r="C670" s="6" t="n">
        <v>402</v>
      </c>
      <c r="D670" s="6" t="s">
        <v>254</v>
      </c>
      <c r="E670" s="6" t="s">
        <v>870</v>
      </c>
      <c r="F670" s="6" t="s">
        <v>871</v>
      </c>
      <c r="G670" s="6" t="s">
        <v>129</v>
      </c>
      <c r="H670" s="6" t="s">
        <v>197</v>
      </c>
      <c r="I670" s="27" t="n">
        <v>0</v>
      </c>
      <c r="J670" s="27" t="n">
        <v>0</v>
      </c>
      <c r="K670" s="27" t="n">
        <v>1.3</v>
      </c>
      <c r="L670" s="28" t="n">
        <f aca="false">I670+J670</f>
        <v>0</v>
      </c>
      <c r="M670" s="28" t="n">
        <f aca="false">L670+K670</f>
        <v>1.3</v>
      </c>
      <c r="N670" s="22" t="str">
        <f aca="false">IF(I670&gt;0,"Sí","No")</f>
        <v>No</v>
      </c>
      <c r="O670" s="22" t="str">
        <f aca="false">IF(J670&gt;0,"Sí","No")</f>
        <v>No</v>
      </c>
      <c r="P670" s="22" t="str">
        <f aca="false">IF(K670&gt;0,"Sí","No")</f>
        <v>Sí</v>
      </c>
      <c r="Q670" s="22" t="str">
        <f aca="false">IF(OR(I670&gt;0,J670&gt;0),"Sí","No")</f>
        <v>No</v>
      </c>
      <c r="R670" s="27"/>
      <c r="S670" s="27"/>
      <c r="T670" s="27"/>
      <c r="U670" s="27"/>
      <c r="V670" s="27"/>
      <c r="W670" s="12" t="str">
        <f aca="false">IF(AND(I670&gt;0,R670&gt;0),(S670-R670)/R670,"")</f>
        <v/>
      </c>
      <c r="X670" s="12" t="str">
        <f aca="false">IF(AND(J670&gt;0,T670&gt;0),(U670-T670)/T670,"")</f>
        <v/>
      </c>
      <c r="Y670" s="12" t="str">
        <f aca="false">IF(AND(K670&gt;0,V670&gt;0),(V670-Resumen!$B$7)/Resumen!$B$7,"")</f>
        <v/>
      </c>
      <c r="Z670" s="28" t="str">
        <f aca="false">IF(AND(K670&gt;0,I670&gt;0,V670&gt;0,S670&gt;0),V670-S670,"")</f>
        <v/>
      </c>
      <c r="AA670" s="12" t="str">
        <f aca="false">IF(Z670&lt;&gt;"",Z670/S670,"")</f>
        <v/>
      </c>
      <c r="AB670" s="28" t="str">
        <f aca="false">IF(AND(K670&gt;0,J670&gt;0,V670&gt;0,U670&gt;0),V670-U670,"")</f>
        <v/>
      </c>
      <c r="AC670" s="12" t="str">
        <f aca="false">IF(AB670&lt;&gt;"",AB670/U670,"")</f>
        <v/>
      </c>
      <c r="AD670" s="27" t="n">
        <v>0</v>
      </c>
      <c r="AE670" s="27" t="n">
        <v>0</v>
      </c>
      <c r="AF670" s="27" t="n">
        <v>0</v>
      </c>
      <c r="AG670" s="28" t="n">
        <f aca="false">AD670+AE670+AF670</f>
        <v>0</v>
      </c>
      <c r="AH670" s="12" t="str">
        <f aca="false">IF(AG670&gt;0,AD670/AG670,"")</f>
        <v/>
      </c>
      <c r="AI670" s="27" t="n">
        <v>0</v>
      </c>
      <c r="AJ670" s="27" t="n">
        <v>0</v>
      </c>
      <c r="AK670" s="27" t="n">
        <v>0</v>
      </c>
      <c r="AL670" s="22" t="str">
        <f aca="false">IF(OR(AJ670&gt;0,AK670&gt;0),"Sí","No")</f>
        <v>No</v>
      </c>
      <c r="AM670" s="6"/>
      <c r="AN670" s="6"/>
      <c r="AO670" s="12" t="n">
        <f aca="false">IF(M670&gt;0,K670/M670,"")</f>
        <v>1</v>
      </c>
      <c r="AP670" s="22" t="str">
        <f aca="false">IF(M670&gt;=Resumen!$B$5,"Alto","Bajo")</f>
        <v>Bajo</v>
      </c>
      <c r="AQ670" s="22" t="str">
        <f aca="false">IF(AO670&gt;=Resumen!$B$28,"Alto","Bajo")</f>
        <v>Alto</v>
      </c>
      <c r="AR670" s="22" t="str">
        <f aca="false">AP670&amp;" Potencial / "&amp;AQ670&amp;" Share"</f>
        <v>Bajo Potencial / Alto Share</v>
      </c>
      <c r="AS670" s="22" t="str">
        <f aca="false">IF(Q670="Sí",IF(AO670&gt;=Resumen!$B$29,"Alto","Bajo"),"")</f>
        <v/>
      </c>
      <c r="AT670" s="22" t="str">
        <f aca="false">IF(AS670&lt;&gt;"",AP670&amp;" Potencial / "&amp;AS670&amp;" Share","")</f>
        <v/>
      </c>
      <c r="AU670" s="22" t="str">
        <f aca="false">IF(AH670="","Sin dato",IF(AH670-AO670&gt;Resumen!$B$6,"Sobre-exhibido",IF(AO670-AH670&gt;Resumen!$B$6,"Sub-exhibido","En línea")))</f>
        <v>Sin dato</v>
      </c>
      <c r="AV670" s="22" t="str">
        <f aca="false">IF(AT670="","",IF(AT670="Alto Potencial / Bajo Share",1,IF(AT670="Alto Potencial / Alto Share",2,IF(AT670="Bajo Potencial / Alto Share",3,4))))</f>
        <v/>
      </c>
      <c r="AW670" s="22" t="str">
        <f aca="false">IF(Q670="No","Sin competencia directa",IF(AV670=1,"1 - Foco Conquista (Alto Pot / Bajo Share)",IF(AV670=2,"2 - Foco Defensa (Alto Pot / Alto Share)",IF(AV670=3,"3 - Monitoreo (Bajo Pot / Alto Share)","4 - Baja Prioridad (Bajo Pot / Bajo Share)"))))</f>
        <v>Sin competencia directa</v>
      </c>
      <c r="AX670" s="12" t="str">
        <f aca="false">IF(OR(IFERROR(AND(W670&lt;&gt;"",Y670&lt;&gt;"",Y670-W670&gt;Resumen!$B$8),FALSE()),IFERROR(AND(X670&lt;&gt;"",Y670&lt;&gt;"",Y670-X670&gt;Resumen!$B$8),FALSE())),MAX(IF(IFERROR(AND(W670&lt;&gt;"",Y670&lt;&gt;"",Y670-W670&gt;Resumen!$B$8),FALSE()),Y670-W670,0),IF(IFERROR(AND(X670&lt;&gt;"",Y670&lt;&gt;"",Y670-X670&gt;Resumen!$B$8),FALSE()),Y670-X670,0)),"")</f>
        <v/>
      </c>
      <c r="AY670" s="22" t="str">
        <f aca="false">IF(OR(IFERROR(AND(W670&lt;&gt;"",Y670&lt;&gt;"",Y670-W670&gt;Resumen!$B$8),FALSE()),IFERROR(AND(X670&lt;&gt;"",Y670&lt;&gt;"",Y670-X670&gt;Resumen!$B$8),FALSE())),TRIM("Lays tiene mayor markup que "&amp;IF(IFERROR(AND(W670&lt;&gt;"",Y670&lt;&gt;"",Y670-W670&gt;Resumen!$B$8),FALSE()),"Quento ","")&amp;IF(IFERROR(AND(X670&lt;&gt;"",Y670&lt;&gt;"",Y670-X670&gt;Resumen!$B$8),FALSE()),"Julicroc ","")&amp;"en este PDV"),"")</f>
        <v/>
      </c>
      <c r="AZ670" s="22" t="str">
        <f aca="false">IF(COUNTIF('Plan Pehuamar - Lista'!$A$2:$A$167,A670)&gt;0,"Sí","No")</f>
        <v>No</v>
      </c>
      <c r="BA670" s="22" t="str">
        <f aca="false">IF(COUNTIF('Plan Combo 9+1'!$A$2:$A$226,A670)&gt;0,"Sí","No")</f>
        <v>No</v>
      </c>
      <c r="BB670" s="22" t="str">
        <f aca="false">IF(AH670="","No",IF(BA670="Sí",IF((AO670-AH670)&gt;Resumen!$B$6,"Sí","No"),IF((AO670-AH670)&gt;=Resumen!$B$132,"Sí","No")))</f>
        <v>No</v>
      </c>
      <c r="BC670" s="22" t="str">
        <f aca="false">IF(AND(N670="Sí",AL670="Sí",AI670=0),"Sí","No")</f>
        <v>No</v>
      </c>
      <c r="BD670" s="22" t="str">
        <f aca="false">IF(COUNTIF('Plan 9+1 (con Pehuamar)'!$A$2:$A$227,A670)&gt;0,"Sí","No")</f>
        <v>No</v>
      </c>
    </row>
    <row r="671" customFormat="false" ht="15" hidden="false" customHeight="true" outlineLevel="0" collapsed="false">
      <c r="A671" s="6" t="n">
        <v>403389</v>
      </c>
      <c r="B671" s="6" t="n">
        <v>4</v>
      </c>
      <c r="C671" s="6" t="n">
        <v>402</v>
      </c>
      <c r="D671" s="6" t="s">
        <v>254</v>
      </c>
      <c r="E671" s="6" t="s">
        <v>872</v>
      </c>
      <c r="F671" s="6" t="s">
        <v>196</v>
      </c>
      <c r="G671" s="6" t="s">
        <v>129</v>
      </c>
      <c r="H671" s="6" t="s">
        <v>197</v>
      </c>
      <c r="I671" s="27" t="n">
        <v>15</v>
      </c>
      <c r="J671" s="27" t="n">
        <v>0</v>
      </c>
      <c r="K671" s="27" t="n">
        <v>15</v>
      </c>
      <c r="L671" s="28" t="n">
        <f aca="false">I671+J671</f>
        <v>15</v>
      </c>
      <c r="M671" s="28" t="n">
        <f aca="false">L671+K671</f>
        <v>30</v>
      </c>
      <c r="N671" s="22" t="str">
        <f aca="false">IF(I671&gt;0,"Sí","No")</f>
        <v>Sí</v>
      </c>
      <c r="O671" s="22" t="str">
        <f aca="false">IF(J671&gt;0,"Sí","No")</f>
        <v>No</v>
      </c>
      <c r="P671" s="22" t="str">
        <f aca="false">IF(K671&gt;0,"Sí","No")</f>
        <v>Sí</v>
      </c>
      <c r="Q671" s="22" t="str">
        <f aca="false">IF(OR(I671&gt;0,J671&gt;0),"Sí","No")</f>
        <v>Sí</v>
      </c>
      <c r="R671" s="27" t="n">
        <v>1700</v>
      </c>
      <c r="S671" s="27" t="n">
        <v>2700</v>
      </c>
      <c r="T671" s="27"/>
      <c r="U671" s="27"/>
      <c r="V671" s="27" t="n">
        <v>3500</v>
      </c>
      <c r="W671" s="12" t="n">
        <f aca="false">IF(AND(I671&gt;0,R671&gt;0),(S671-R671)/R671,"")</f>
        <v>0.588235294117647</v>
      </c>
      <c r="X671" s="12" t="str">
        <f aca="false">IF(AND(J671&gt;0,T671&gt;0),(U671-T671)/T671,"")</f>
        <v/>
      </c>
      <c r="Y671" s="12" t="n">
        <f aca="false">IF(AND(K671&gt;0,V671&gt;0),(V671-Resumen!$B$7)/Resumen!$B$7,"")</f>
        <v>0.4</v>
      </c>
      <c r="Z671" s="28" t="n">
        <f aca="false">IF(AND(K671&gt;0,I671&gt;0,V671&gt;0,S671&gt;0),V671-S671,"")</f>
        <v>800</v>
      </c>
      <c r="AA671" s="12" t="n">
        <f aca="false">IF(Z671&lt;&gt;"",Z671/S671,"")</f>
        <v>0.296296296296296</v>
      </c>
      <c r="AB671" s="28" t="str">
        <f aca="false">IF(AND(K671&gt;0,J671&gt;0,V671&gt;0,U671&gt;0),V671-U671,"")</f>
        <v/>
      </c>
      <c r="AC671" s="12" t="str">
        <f aca="false">IF(AB671&lt;&gt;"",AB671/U671,"")</f>
        <v/>
      </c>
      <c r="AD671" s="27" t="n">
        <v>4</v>
      </c>
      <c r="AE671" s="27" t="n">
        <v>2</v>
      </c>
      <c r="AF671" s="27" t="n">
        <v>0</v>
      </c>
      <c r="AG671" s="28" t="n">
        <f aca="false">AD671+AE671+AF671</f>
        <v>6</v>
      </c>
      <c r="AH671" s="12" t="n">
        <f aca="false">IF(AG671&gt;0,AD671/AG671,"")</f>
        <v>0.666666666666667</v>
      </c>
      <c r="AI671" s="27" t="n">
        <v>1</v>
      </c>
      <c r="AJ671" s="27" t="n">
        <v>1</v>
      </c>
      <c r="AK671" s="27" t="n">
        <v>0</v>
      </c>
      <c r="AL671" s="22" t="str">
        <f aca="false">IF(OR(AJ671&gt;0,AK671&gt;0),"Sí","No")</f>
        <v>Sí</v>
      </c>
      <c r="AM671" s="6" t="s">
        <v>198</v>
      </c>
      <c r="AN671" s="6"/>
      <c r="AO671" s="12" t="n">
        <f aca="false">IF(M671&gt;0,K671/M671,"")</f>
        <v>0.5</v>
      </c>
      <c r="AP671" s="22" t="str">
        <f aca="false">IF(M671&gt;=Resumen!$B$5,"Alto","Bajo")</f>
        <v>Bajo</v>
      </c>
      <c r="AQ671" s="22" t="str">
        <f aca="false">IF(AO671&gt;=Resumen!$B$28,"Alto","Bajo")</f>
        <v>Alto</v>
      </c>
      <c r="AR671" s="22" t="str">
        <f aca="false">AP671&amp;" Potencial / "&amp;AQ671&amp;" Share"</f>
        <v>Bajo Potencial / Alto Share</v>
      </c>
      <c r="AS671" s="22" t="str">
        <f aca="false">IF(Q671="Sí",IF(AO671&gt;=Resumen!$B$29,"Alto","Bajo"),"")</f>
        <v>Alto</v>
      </c>
      <c r="AT671" s="22" t="str">
        <f aca="false">IF(AS671&lt;&gt;"",AP671&amp;" Potencial / "&amp;AS671&amp;" Share","")</f>
        <v>Bajo Potencial / Alto Share</v>
      </c>
      <c r="AU671" s="22" t="str">
        <f aca="false">IF(AH671="","Sin dato",IF(AH671-AO671&gt;Resumen!$B$6,"Sobre-exhibido",IF(AO671-AH671&gt;Resumen!$B$6,"Sub-exhibido","En línea")))</f>
        <v>Sobre-exhibido</v>
      </c>
      <c r="AV671" s="22" t="n">
        <f aca="false">IF(AT671="","",IF(AT671="Alto Potencial / Bajo Share",1,IF(AT671="Alto Potencial / Alto Share",2,IF(AT671="Bajo Potencial / Alto Share",3,4))))</f>
        <v>3</v>
      </c>
      <c r="AW671" s="22" t="str">
        <f aca="false">IF(Q671="No","Sin competencia directa",IF(AV671=1,"1 - Foco Conquista (Alto Pot / Bajo Share)",IF(AV671=2,"2 - Foco Defensa (Alto Pot / Alto Share)",IF(AV671=3,"3 - Monitoreo (Bajo Pot / Alto Share)","4 - Baja Prioridad (Bajo Pot / Bajo Share)"))))</f>
        <v>3 - Monitoreo (Bajo Pot / Alto Share)</v>
      </c>
      <c r="AX671" s="12" t="str">
        <f aca="false">IF(OR(IFERROR(AND(W671&lt;&gt;"",Y671&lt;&gt;"",Y671-W671&gt;Resumen!$B$8),FALSE()),IFERROR(AND(X671&lt;&gt;"",Y671&lt;&gt;"",Y671-X671&gt;Resumen!$B$8),FALSE())),MAX(IF(IFERROR(AND(W671&lt;&gt;"",Y671&lt;&gt;"",Y671-W671&gt;Resumen!$B$8),FALSE()),Y671-W671,0),IF(IFERROR(AND(X671&lt;&gt;"",Y671&lt;&gt;"",Y671-X671&gt;Resumen!$B$8),FALSE()),Y671-X671,0)),"")</f>
        <v/>
      </c>
      <c r="AY671" s="22" t="str">
        <f aca="false">IF(OR(IFERROR(AND(W671&lt;&gt;"",Y671&lt;&gt;"",Y671-W671&gt;Resumen!$B$8),FALSE()),IFERROR(AND(X671&lt;&gt;"",Y671&lt;&gt;"",Y671-X671&gt;Resumen!$B$8),FALSE())),TRIM("Lays tiene mayor markup que "&amp;IF(IFERROR(AND(W671&lt;&gt;"",Y671&lt;&gt;"",Y671-W671&gt;Resumen!$B$8),FALSE()),"Quento ","")&amp;IF(IFERROR(AND(X671&lt;&gt;"",Y671&lt;&gt;"",Y671-X671&gt;Resumen!$B$8),FALSE()),"Julicroc ","")&amp;"en este PDV"),"")</f>
        <v/>
      </c>
      <c r="AZ671" s="22" t="str">
        <f aca="false">IF(COUNTIF('Plan Pehuamar - Lista'!$A$2:$A$167,A671)&gt;0,"Sí","No")</f>
        <v>No</v>
      </c>
      <c r="BA671" s="22" t="str">
        <f aca="false">IF(COUNTIF('Plan Combo 9+1'!$A$2:$A$226,A671)&gt;0,"Sí","No")</f>
        <v>No</v>
      </c>
      <c r="BB671" s="22" t="str">
        <f aca="false">IF(AH671="","No",IF(BA671="Sí",IF((AO671-AH671)&gt;Resumen!$B$6,"Sí","No"),IF((AO671-AH671)&gt;=Resumen!$B$132,"Sí","No")))</f>
        <v>No</v>
      </c>
      <c r="BC671" s="22" t="str">
        <f aca="false">IF(AND(N671="Sí",AL671="Sí",AI671=0),"Sí","No")</f>
        <v>No</v>
      </c>
      <c r="BD671" s="22" t="str">
        <f aca="false">IF(COUNTIF('Plan 9+1 (con Pehuamar)'!$A$2:$A$227,A671)&gt;0,"Sí","No")</f>
        <v>No</v>
      </c>
    </row>
    <row r="672" customFormat="false" ht="15" hidden="false" customHeight="true" outlineLevel="0" collapsed="false">
      <c r="A672" s="6" t="n">
        <v>403412</v>
      </c>
      <c r="B672" s="6" t="n">
        <v>4</v>
      </c>
      <c r="C672" s="6" t="n">
        <v>402</v>
      </c>
      <c r="D672" s="6" t="s">
        <v>254</v>
      </c>
      <c r="E672" s="6" t="s">
        <v>873</v>
      </c>
      <c r="F672" s="6" t="s">
        <v>273</v>
      </c>
      <c r="G672" s="6" t="s">
        <v>129</v>
      </c>
      <c r="H672" s="6" t="s">
        <v>197</v>
      </c>
      <c r="I672" s="27" t="n">
        <v>0</v>
      </c>
      <c r="J672" s="27" t="n">
        <v>0</v>
      </c>
      <c r="K672" s="27" t="n">
        <v>0.3</v>
      </c>
      <c r="L672" s="28" t="n">
        <f aca="false">I672+J672</f>
        <v>0</v>
      </c>
      <c r="M672" s="28" t="n">
        <f aca="false">L672+K672</f>
        <v>0.3</v>
      </c>
      <c r="N672" s="22" t="str">
        <f aca="false">IF(I672&gt;0,"Sí","No")</f>
        <v>No</v>
      </c>
      <c r="O672" s="22" t="str">
        <f aca="false">IF(J672&gt;0,"Sí","No")</f>
        <v>No</v>
      </c>
      <c r="P672" s="22" t="str">
        <f aca="false">IF(K672&gt;0,"Sí","No")</f>
        <v>Sí</v>
      </c>
      <c r="Q672" s="22" t="str">
        <f aca="false">IF(OR(I672&gt;0,J672&gt;0),"Sí","No")</f>
        <v>No</v>
      </c>
      <c r="R672" s="27"/>
      <c r="S672" s="27"/>
      <c r="T672" s="27"/>
      <c r="U672" s="27"/>
      <c r="V672" s="27"/>
      <c r="W672" s="12" t="str">
        <f aca="false">IF(AND(I672&gt;0,R672&gt;0),(S672-R672)/R672,"")</f>
        <v/>
      </c>
      <c r="X672" s="12" t="str">
        <f aca="false">IF(AND(J672&gt;0,T672&gt;0),(U672-T672)/T672,"")</f>
        <v/>
      </c>
      <c r="Y672" s="12" t="str">
        <f aca="false">IF(AND(K672&gt;0,V672&gt;0),(V672-Resumen!$B$7)/Resumen!$B$7,"")</f>
        <v/>
      </c>
      <c r="Z672" s="28" t="str">
        <f aca="false">IF(AND(K672&gt;0,I672&gt;0,V672&gt;0,S672&gt;0),V672-S672,"")</f>
        <v/>
      </c>
      <c r="AA672" s="12" t="str">
        <f aca="false">IF(Z672&lt;&gt;"",Z672/S672,"")</f>
        <v/>
      </c>
      <c r="AB672" s="28" t="str">
        <f aca="false">IF(AND(K672&gt;0,J672&gt;0,V672&gt;0,U672&gt;0),V672-U672,"")</f>
        <v/>
      </c>
      <c r="AC672" s="12" t="str">
        <f aca="false">IF(AB672&lt;&gt;"",AB672/U672,"")</f>
        <v/>
      </c>
      <c r="AD672" s="27" t="n">
        <v>0</v>
      </c>
      <c r="AE672" s="27" t="n">
        <v>0</v>
      </c>
      <c r="AF672" s="27" t="n">
        <v>0</v>
      </c>
      <c r="AG672" s="28" t="n">
        <f aca="false">AD672+AE672+AF672</f>
        <v>0</v>
      </c>
      <c r="AH672" s="12" t="str">
        <f aca="false">IF(AG672&gt;0,AD672/AG672,"")</f>
        <v/>
      </c>
      <c r="AI672" s="27" t="n">
        <v>0</v>
      </c>
      <c r="AJ672" s="27" t="n">
        <v>0</v>
      </c>
      <c r="AK672" s="27" t="n">
        <v>0</v>
      </c>
      <c r="AL672" s="22" t="str">
        <f aca="false">IF(OR(AJ672&gt;0,AK672&gt;0),"Sí","No")</f>
        <v>No</v>
      </c>
      <c r="AM672" s="6"/>
      <c r="AN672" s="6"/>
      <c r="AO672" s="12" t="n">
        <f aca="false">IF(M672&gt;0,K672/M672,"")</f>
        <v>1</v>
      </c>
      <c r="AP672" s="22" t="str">
        <f aca="false">IF(M672&gt;=Resumen!$B$5,"Alto","Bajo")</f>
        <v>Bajo</v>
      </c>
      <c r="AQ672" s="22" t="str">
        <f aca="false">IF(AO672&gt;=Resumen!$B$28,"Alto","Bajo")</f>
        <v>Alto</v>
      </c>
      <c r="AR672" s="22" t="str">
        <f aca="false">AP672&amp;" Potencial / "&amp;AQ672&amp;" Share"</f>
        <v>Bajo Potencial / Alto Share</v>
      </c>
      <c r="AS672" s="22" t="str">
        <f aca="false">IF(Q672="Sí",IF(AO672&gt;=Resumen!$B$29,"Alto","Bajo"),"")</f>
        <v/>
      </c>
      <c r="AT672" s="22" t="str">
        <f aca="false">IF(AS672&lt;&gt;"",AP672&amp;" Potencial / "&amp;AS672&amp;" Share","")</f>
        <v/>
      </c>
      <c r="AU672" s="22" t="str">
        <f aca="false">IF(AH672="","Sin dato",IF(AH672-AO672&gt;Resumen!$B$6,"Sobre-exhibido",IF(AO672-AH672&gt;Resumen!$B$6,"Sub-exhibido","En línea")))</f>
        <v>Sin dato</v>
      </c>
      <c r="AV672" s="22" t="str">
        <f aca="false">IF(AT672="","",IF(AT672="Alto Potencial / Bajo Share",1,IF(AT672="Alto Potencial / Alto Share",2,IF(AT672="Bajo Potencial / Alto Share",3,4))))</f>
        <v/>
      </c>
      <c r="AW672" s="22" t="str">
        <f aca="false">IF(Q672="No","Sin competencia directa",IF(AV672=1,"1 - Foco Conquista (Alto Pot / Bajo Share)",IF(AV672=2,"2 - Foco Defensa (Alto Pot / Alto Share)",IF(AV672=3,"3 - Monitoreo (Bajo Pot / Alto Share)","4 - Baja Prioridad (Bajo Pot / Bajo Share)"))))</f>
        <v>Sin competencia directa</v>
      </c>
      <c r="AX672" s="12" t="str">
        <f aca="false">IF(OR(IFERROR(AND(W672&lt;&gt;"",Y672&lt;&gt;"",Y672-W672&gt;Resumen!$B$8),FALSE()),IFERROR(AND(X672&lt;&gt;"",Y672&lt;&gt;"",Y672-X672&gt;Resumen!$B$8),FALSE())),MAX(IF(IFERROR(AND(W672&lt;&gt;"",Y672&lt;&gt;"",Y672-W672&gt;Resumen!$B$8),FALSE()),Y672-W672,0),IF(IFERROR(AND(X672&lt;&gt;"",Y672&lt;&gt;"",Y672-X672&gt;Resumen!$B$8),FALSE()),Y672-X672,0)),"")</f>
        <v/>
      </c>
      <c r="AY672" s="22" t="str">
        <f aca="false">IF(OR(IFERROR(AND(W672&lt;&gt;"",Y672&lt;&gt;"",Y672-W672&gt;Resumen!$B$8),FALSE()),IFERROR(AND(X672&lt;&gt;"",Y672&lt;&gt;"",Y672-X672&gt;Resumen!$B$8),FALSE())),TRIM("Lays tiene mayor markup que "&amp;IF(IFERROR(AND(W672&lt;&gt;"",Y672&lt;&gt;"",Y672-W672&gt;Resumen!$B$8),FALSE()),"Quento ","")&amp;IF(IFERROR(AND(X672&lt;&gt;"",Y672&lt;&gt;"",Y672-X672&gt;Resumen!$B$8),FALSE()),"Julicroc ","")&amp;"en este PDV"),"")</f>
        <v/>
      </c>
      <c r="AZ672" s="22" t="str">
        <f aca="false">IF(COUNTIF('Plan Pehuamar - Lista'!$A$2:$A$167,A672)&gt;0,"Sí","No")</f>
        <v>No</v>
      </c>
      <c r="BA672" s="22" t="str">
        <f aca="false">IF(COUNTIF('Plan Combo 9+1'!$A$2:$A$226,A672)&gt;0,"Sí","No")</f>
        <v>No</v>
      </c>
      <c r="BB672" s="22" t="str">
        <f aca="false">IF(AH672="","No",IF(BA672="Sí",IF((AO672-AH672)&gt;Resumen!$B$6,"Sí","No"),IF((AO672-AH672)&gt;=Resumen!$B$132,"Sí","No")))</f>
        <v>No</v>
      </c>
      <c r="BC672" s="22" t="str">
        <f aca="false">IF(AND(N672="Sí",AL672="Sí",AI672=0),"Sí","No")</f>
        <v>No</v>
      </c>
      <c r="BD672" s="22" t="str">
        <f aca="false">IF(COUNTIF('Plan 9+1 (con Pehuamar)'!$A$2:$A$227,A672)&gt;0,"Sí","No")</f>
        <v>No</v>
      </c>
    </row>
    <row r="673" customFormat="false" ht="15" hidden="false" customHeight="true" outlineLevel="0" collapsed="false">
      <c r="A673" s="6" t="n">
        <v>403456</v>
      </c>
      <c r="B673" s="6" t="n">
        <v>4</v>
      </c>
      <c r="C673" s="6" t="n">
        <v>402</v>
      </c>
      <c r="D673" s="6" t="s">
        <v>254</v>
      </c>
      <c r="E673" s="6" t="s">
        <v>874</v>
      </c>
      <c r="F673" s="6" t="s">
        <v>196</v>
      </c>
      <c r="G673" s="6" t="s">
        <v>129</v>
      </c>
      <c r="H673" s="6" t="s">
        <v>197</v>
      </c>
      <c r="I673" s="27" t="n">
        <v>0</v>
      </c>
      <c r="J673" s="27" t="n">
        <v>0</v>
      </c>
      <c r="K673" s="27" t="n">
        <v>3.1</v>
      </c>
      <c r="L673" s="28" t="n">
        <f aca="false">I673+J673</f>
        <v>0</v>
      </c>
      <c r="M673" s="28" t="n">
        <f aca="false">L673+K673</f>
        <v>3.1</v>
      </c>
      <c r="N673" s="22" t="str">
        <f aca="false">IF(I673&gt;0,"Sí","No")</f>
        <v>No</v>
      </c>
      <c r="O673" s="22" t="str">
        <f aca="false">IF(J673&gt;0,"Sí","No")</f>
        <v>No</v>
      </c>
      <c r="P673" s="22" t="str">
        <f aca="false">IF(K673&gt;0,"Sí","No")</f>
        <v>Sí</v>
      </c>
      <c r="Q673" s="22" t="str">
        <f aca="false">IF(OR(I673&gt;0,J673&gt;0),"Sí","No")</f>
        <v>No</v>
      </c>
      <c r="R673" s="27"/>
      <c r="S673" s="27"/>
      <c r="T673" s="27"/>
      <c r="U673" s="27"/>
      <c r="V673" s="27"/>
      <c r="W673" s="12" t="str">
        <f aca="false">IF(AND(I673&gt;0,R673&gt;0),(S673-R673)/R673,"")</f>
        <v/>
      </c>
      <c r="X673" s="12" t="str">
        <f aca="false">IF(AND(J673&gt;0,T673&gt;0),(U673-T673)/T673,"")</f>
        <v/>
      </c>
      <c r="Y673" s="12" t="str">
        <f aca="false">IF(AND(K673&gt;0,V673&gt;0),(V673-Resumen!$B$7)/Resumen!$B$7,"")</f>
        <v/>
      </c>
      <c r="Z673" s="28" t="str">
        <f aca="false">IF(AND(K673&gt;0,I673&gt;0,V673&gt;0,S673&gt;0),V673-S673,"")</f>
        <v/>
      </c>
      <c r="AA673" s="12" t="str">
        <f aca="false">IF(Z673&lt;&gt;"",Z673/S673,"")</f>
        <v/>
      </c>
      <c r="AB673" s="28" t="str">
        <f aca="false">IF(AND(K673&gt;0,J673&gt;0,V673&gt;0,U673&gt;0),V673-U673,"")</f>
        <v/>
      </c>
      <c r="AC673" s="12" t="str">
        <f aca="false">IF(AB673&lt;&gt;"",AB673/U673,"")</f>
        <v/>
      </c>
      <c r="AD673" s="27" t="n">
        <v>0</v>
      </c>
      <c r="AE673" s="27" t="n">
        <v>0</v>
      </c>
      <c r="AF673" s="27" t="n">
        <v>0</v>
      </c>
      <c r="AG673" s="28" t="n">
        <f aca="false">AD673+AE673+AF673</f>
        <v>0</v>
      </c>
      <c r="AH673" s="12" t="str">
        <f aca="false">IF(AG673&gt;0,AD673/AG673,"")</f>
        <v/>
      </c>
      <c r="AI673" s="27" t="n">
        <v>0</v>
      </c>
      <c r="AJ673" s="27" t="n">
        <v>0</v>
      </c>
      <c r="AK673" s="27" t="n">
        <v>0</v>
      </c>
      <c r="AL673" s="22" t="str">
        <f aca="false">IF(OR(AJ673&gt;0,AK673&gt;0),"Sí","No")</f>
        <v>No</v>
      </c>
      <c r="AM673" s="6"/>
      <c r="AN673" s="6"/>
      <c r="AO673" s="12" t="n">
        <f aca="false">IF(M673&gt;0,K673/M673,"")</f>
        <v>1</v>
      </c>
      <c r="AP673" s="22" t="str">
        <f aca="false">IF(M673&gt;=Resumen!$B$5,"Alto","Bajo")</f>
        <v>Bajo</v>
      </c>
      <c r="AQ673" s="22" t="str">
        <f aca="false">IF(AO673&gt;=Resumen!$B$28,"Alto","Bajo")</f>
        <v>Alto</v>
      </c>
      <c r="AR673" s="22" t="str">
        <f aca="false">AP673&amp;" Potencial / "&amp;AQ673&amp;" Share"</f>
        <v>Bajo Potencial / Alto Share</v>
      </c>
      <c r="AS673" s="22" t="str">
        <f aca="false">IF(Q673="Sí",IF(AO673&gt;=Resumen!$B$29,"Alto","Bajo"),"")</f>
        <v/>
      </c>
      <c r="AT673" s="22" t="str">
        <f aca="false">IF(AS673&lt;&gt;"",AP673&amp;" Potencial / "&amp;AS673&amp;" Share","")</f>
        <v/>
      </c>
      <c r="AU673" s="22" t="str">
        <f aca="false">IF(AH673="","Sin dato",IF(AH673-AO673&gt;Resumen!$B$6,"Sobre-exhibido",IF(AO673-AH673&gt;Resumen!$B$6,"Sub-exhibido","En línea")))</f>
        <v>Sin dato</v>
      </c>
      <c r="AV673" s="22" t="str">
        <f aca="false">IF(AT673="","",IF(AT673="Alto Potencial / Bajo Share",1,IF(AT673="Alto Potencial / Alto Share",2,IF(AT673="Bajo Potencial / Alto Share",3,4))))</f>
        <v/>
      </c>
      <c r="AW673" s="22" t="str">
        <f aca="false">IF(Q673="No","Sin competencia directa",IF(AV673=1,"1 - Foco Conquista (Alto Pot / Bajo Share)",IF(AV673=2,"2 - Foco Defensa (Alto Pot / Alto Share)",IF(AV673=3,"3 - Monitoreo (Bajo Pot / Alto Share)","4 - Baja Prioridad (Bajo Pot / Bajo Share)"))))</f>
        <v>Sin competencia directa</v>
      </c>
      <c r="AX673" s="12" t="str">
        <f aca="false">IF(OR(IFERROR(AND(W673&lt;&gt;"",Y673&lt;&gt;"",Y673-W673&gt;Resumen!$B$8),FALSE()),IFERROR(AND(X673&lt;&gt;"",Y673&lt;&gt;"",Y673-X673&gt;Resumen!$B$8),FALSE())),MAX(IF(IFERROR(AND(W673&lt;&gt;"",Y673&lt;&gt;"",Y673-W673&gt;Resumen!$B$8),FALSE()),Y673-W673,0),IF(IFERROR(AND(X673&lt;&gt;"",Y673&lt;&gt;"",Y673-X673&gt;Resumen!$B$8),FALSE()),Y673-X673,0)),"")</f>
        <v/>
      </c>
      <c r="AY673" s="22" t="str">
        <f aca="false">IF(OR(IFERROR(AND(W673&lt;&gt;"",Y673&lt;&gt;"",Y673-W673&gt;Resumen!$B$8),FALSE()),IFERROR(AND(X673&lt;&gt;"",Y673&lt;&gt;"",Y673-X673&gt;Resumen!$B$8),FALSE())),TRIM("Lays tiene mayor markup que "&amp;IF(IFERROR(AND(W673&lt;&gt;"",Y673&lt;&gt;"",Y673-W673&gt;Resumen!$B$8),FALSE()),"Quento ","")&amp;IF(IFERROR(AND(X673&lt;&gt;"",Y673&lt;&gt;"",Y673-X673&gt;Resumen!$B$8),FALSE()),"Julicroc ","")&amp;"en este PDV"),"")</f>
        <v/>
      </c>
      <c r="AZ673" s="22" t="str">
        <f aca="false">IF(COUNTIF('Plan Pehuamar - Lista'!$A$2:$A$167,A673)&gt;0,"Sí","No")</f>
        <v>No</v>
      </c>
      <c r="BA673" s="22" t="str">
        <f aca="false">IF(COUNTIF('Plan Combo 9+1'!$A$2:$A$226,A673)&gt;0,"Sí","No")</f>
        <v>No</v>
      </c>
      <c r="BB673" s="22" t="str">
        <f aca="false">IF(AH673="","No",IF(BA673="Sí",IF((AO673-AH673)&gt;Resumen!$B$6,"Sí","No"),IF((AO673-AH673)&gt;=Resumen!$B$132,"Sí","No")))</f>
        <v>No</v>
      </c>
      <c r="BC673" s="22" t="str">
        <f aca="false">IF(AND(N673="Sí",AL673="Sí",AI673=0),"Sí","No")</f>
        <v>No</v>
      </c>
      <c r="BD673" s="22" t="str">
        <f aca="false">IF(COUNTIF('Plan 9+1 (con Pehuamar)'!$A$2:$A$227,A673)&gt;0,"Sí","No")</f>
        <v>No</v>
      </c>
    </row>
    <row r="674" customFormat="false" ht="15" hidden="false" customHeight="true" outlineLevel="0" collapsed="false">
      <c r="A674" s="6" t="n">
        <v>403550</v>
      </c>
      <c r="B674" s="6" t="n">
        <v>4</v>
      </c>
      <c r="C674" s="6" t="n">
        <v>402</v>
      </c>
      <c r="D674" s="6" t="s">
        <v>254</v>
      </c>
      <c r="E674" s="6" t="s">
        <v>875</v>
      </c>
      <c r="F674" s="6" t="s">
        <v>196</v>
      </c>
      <c r="G674" s="6" t="s">
        <v>129</v>
      </c>
      <c r="H674" s="6" t="s">
        <v>197</v>
      </c>
      <c r="I674" s="27" t="n">
        <v>0</v>
      </c>
      <c r="J674" s="27" t="n">
        <v>0</v>
      </c>
      <c r="K674" s="27" t="n">
        <v>1.5</v>
      </c>
      <c r="L674" s="28" t="n">
        <f aca="false">I674+J674</f>
        <v>0</v>
      </c>
      <c r="M674" s="28" t="n">
        <f aca="false">L674+K674</f>
        <v>1.5</v>
      </c>
      <c r="N674" s="22" t="str">
        <f aca="false">IF(I674&gt;0,"Sí","No")</f>
        <v>No</v>
      </c>
      <c r="O674" s="22" t="str">
        <f aca="false">IF(J674&gt;0,"Sí","No")</f>
        <v>No</v>
      </c>
      <c r="P674" s="22" t="str">
        <f aca="false">IF(K674&gt;0,"Sí","No")</f>
        <v>Sí</v>
      </c>
      <c r="Q674" s="22" t="str">
        <f aca="false">IF(OR(I674&gt;0,J674&gt;0),"Sí","No")</f>
        <v>No</v>
      </c>
      <c r="R674" s="27"/>
      <c r="S674" s="27"/>
      <c r="T674" s="27"/>
      <c r="U674" s="27"/>
      <c r="V674" s="27"/>
      <c r="W674" s="12" t="str">
        <f aca="false">IF(AND(I674&gt;0,R674&gt;0),(S674-R674)/R674,"")</f>
        <v/>
      </c>
      <c r="X674" s="12" t="str">
        <f aca="false">IF(AND(J674&gt;0,T674&gt;0),(U674-T674)/T674,"")</f>
        <v/>
      </c>
      <c r="Y674" s="12" t="str">
        <f aca="false">IF(AND(K674&gt;0,V674&gt;0),(V674-Resumen!$B$7)/Resumen!$B$7,"")</f>
        <v/>
      </c>
      <c r="Z674" s="28" t="str">
        <f aca="false">IF(AND(K674&gt;0,I674&gt;0,V674&gt;0,S674&gt;0),V674-S674,"")</f>
        <v/>
      </c>
      <c r="AA674" s="12" t="str">
        <f aca="false">IF(Z674&lt;&gt;"",Z674/S674,"")</f>
        <v/>
      </c>
      <c r="AB674" s="28" t="str">
        <f aca="false">IF(AND(K674&gt;0,J674&gt;0,V674&gt;0,U674&gt;0),V674-U674,"")</f>
        <v/>
      </c>
      <c r="AC674" s="12" t="str">
        <f aca="false">IF(AB674&lt;&gt;"",AB674/U674,"")</f>
        <v/>
      </c>
      <c r="AD674" s="27" t="n">
        <v>0</v>
      </c>
      <c r="AE674" s="27" t="n">
        <v>0</v>
      </c>
      <c r="AF674" s="27" t="n">
        <v>0</v>
      </c>
      <c r="AG674" s="28" t="n">
        <f aca="false">AD674+AE674+AF674</f>
        <v>0</v>
      </c>
      <c r="AH674" s="12" t="str">
        <f aca="false">IF(AG674&gt;0,AD674/AG674,"")</f>
        <v/>
      </c>
      <c r="AI674" s="27" t="n">
        <v>0</v>
      </c>
      <c r="AJ674" s="27" t="n">
        <v>0</v>
      </c>
      <c r="AK674" s="27" t="n">
        <v>0</v>
      </c>
      <c r="AL674" s="22" t="str">
        <f aca="false">IF(OR(AJ674&gt;0,AK674&gt;0),"Sí","No")</f>
        <v>No</v>
      </c>
      <c r="AM674" s="6"/>
      <c r="AN674" s="6"/>
      <c r="AO674" s="12" t="n">
        <f aca="false">IF(M674&gt;0,K674/M674,"")</f>
        <v>1</v>
      </c>
      <c r="AP674" s="22" t="str">
        <f aca="false">IF(M674&gt;=Resumen!$B$5,"Alto","Bajo")</f>
        <v>Bajo</v>
      </c>
      <c r="AQ674" s="22" t="str">
        <f aca="false">IF(AO674&gt;=Resumen!$B$28,"Alto","Bajo")</f>
        <v>Alto</v>
      </c>
      <c r="AR674" s="22" t="str">
        <f aca="false">AP674&amp;" Potencial / "&amp;AQ674&amp;" Share"</f>
        <v>Bajo Potencial / Alto Share</v>
      </c>
      <c r="AS674" s="22" t="str">
        <f aca="false">IF(Q674="Sí",IF(AO674&gt;=Resumen!$B$29,"Alto","Bajo"),"")</f>
        <v/>
      </c>
      <c r="AT674" s="22" t="str">
        <f aca="false">IF(AS674&lt;&gt;"",AP674&amp;" Potencial / "&amp;AS674&amp;" Share","")</f>
        <v/>
      </c>
      <c r="AU674" s="22" t="str">
        <f aca="false">IF(AH674="","Sin dato",IF(AH674-AO674&gt;Resumen!$B$6,"Sobre-exhibido",IF(AO674-AH674&gt;Resumen!$B$6,"Sub-exhibido","En línea")))</f>
        <v>Sin dato</v>
      </c>
      <c r="AV674" s="22" t="str">
        <f aca="false">IF(AT674="","",IF(AT674="Alto Potencial / Bajo Share",1,IF(AT674="Alto Potencial / Alto Share",2,IF(AT674="Bajo Potencial / Alto Share",3,4))))</f>
        <v/>
      </c>
      <c r="AW674" s="22" t="str">
        <f aca="false">IF(Q674="No","Sin competencia directa",IF(AV674=1,"1 - Foco Conquista (Alto Pot / Bajo Share)",IF(AV674=2,"2 - Foco Defensa (Alto Pot / Alto Share)",IF(AV674=3,"3 - Monitoreo (Bajo Pot / Alto Share)","4 - Baja Prioridad (Bajo Pot / Bajo Share)"))))</f>
        <v>Sin competencia directa</v>
      </c>
      <c r="AX674" s="12" t="str">
        <f aca="false">IF(OR(IFERROR(AND(W674&lt;&gt;"",Y674&lt;&gt;"",Y674-W674&gt;Resumen!$B$8),FALSE()),IFERROR(AND(X674&lt;&gt;"",Y674&lt;&gt;"",Y674-X674&gt;Resumen!$B$8),FALSE())),MAX(IF(IFERROR(AND(W674&lt;&gt;"",Y674&lt;&gt;"",Y674-W674&gt;Resumen!$B$8),FALSE()),Y674-W674,0),IF(IFERROR(AND(X674&lt;&gt;"",Y674&lt;&gt;"",Y674-X674&gt;Resumen!$B$8),FALSE()),Y674-X674,0)),"")</f>
        <v/>
      </c>
      <c r="AY674" s="22" t="str">
        <f aca="false">IF(OR(IFERROR(AND(W674&lt;&gt;"",Y674&lt;&gt;"",Y674-W674&gt;Resumen!$B$8),FALSE()),IFERROR(AND(X674&lt;&gt;"",Y674&lt;&gt;"",Y674-X674&gt;Resumen!$B$8),FALSE())),TRIM("Lays tiene mayor markup que "&amp;IF(IFERROR(AND(W674&lt;&gt;"",Y674&lt;&gt;"",Y674-W674&gt;Resumen!$B$8),FALSE()),"Quento ","")&amp;IF(IFERROR(AND(X674&lt;&gt;"",Y674&lt;&gt;"",Y674-X674&gt;Resumen!$B$8),FALSE()),"Julicroc ","")&amp;"en este PDV"),"")</f>
        <v/>
      </c>
      <c r="AZ674" s="22" t="str">
        <f aca="false">IF(COUNTIF('Plan Pehuamar - Lista'!$A$2:$A$167,A674)&gt;0,"Sí","No")</f>
        <v>No</v>
      </c>
      <c r="BA674" s="22" t="str">
        <f aca="false">IF(COUNTIF('Plan Combo 9+1'!$A$2:$A$226,A674)&gt;0,"Sí","No")</f>
        <v>No</v>
      </c>
      <c r="BB674" s="22" t="str">
        <f aca="false">IF(AH674="","No",IF(BA674="Sí",IF((AO674-AH674)&gt;Resumen!$B$6,"Sí","No"),IF((AO674-AH674)&gt;=Resumen!$B$132,"Sí","No")))</f>
        <v>No</v>
      </c>
      <c r="BC674" s="22" t="str">
        <f aca="false">IF(AND(N674="Sí",AL674="Sí",AI674=0),"Sí","No")</f>
        <v>No</v>
      </c>
      <c r="BD674" s="22" t="str">
        <f aca="false">IF(COUNTIF('Plan 9+1 (con Pehuamar)'!$A$2:$A$227,A674)&gt;0,"Sí","No")</f>
        <v>No</v>
      </c>
    </row>
    <row r="675" customFormat="false" ht="15" hidden="false" customHeight="true" outlineLevel="0" collapsed="false">
      <c r="A675" s="6" t="n">
        <v>403824</v>
      </c>
      <c r="B675" s="6" t="n">
        <v>4</v>
      </c>
      <c r="C675" s="6" t="n">
        <v>402</v>
      </c>
      <c r="D675" s="6" t="s">
        <v>254</v>
      </c>
      <c r="E675" s="6" t="s">
        <v>876</v>
      </c>
      <c r="F675" s="6" t="s">
        <v>196</v>
      </c>
      <c r="G675" s="6" t="s">
        <v>129</v>
      </c>
      <c r="H675" s="6" t="s">
        <v>197</v>
      </c>
      <c r="I675" s="27" t="n">
        <v>0</v>
      </c>
      <c r="J675" s="27" t="n">
        <v>0</v>
      </c>
      <c r="K675" s="27" t="n">
        <v>0.4</v>
      </c>
      <c r="L675" s="28" t="n">
        <f aca="false">I675+J675</f>
        <v>0</v>
      </c>
      <c r="M675" s="28" t="n">
        <f aca="false">L675+K675</f>
        <v>0.4</v>
      </c>
      <c r="N675" s="22" t="str">
        <f aca="false">IF(I675&gt;0,"Sí","No")</f>
        <v>No</v>
      </c>
      <c r="O675" s="22" t="str">
        <f aca="false">IF(J675&gt;0,"Sí","No")</f>
        <v>No</v>
      </c>
      <c r="P675" s="22" t="str">
        <f aca="false">IF(K675&gt;0,"Sí","No")</f>
        <v>Sí</v>
      </c>
      <c r="Q675" s="22" t="str">
        <f aca="false">IF(OR(I675&gt;0,J675&gt;0),"Sí","No")</f>
        <v>No</v>
      </c>
      <c r="R675" s="27"/>
      <c r="S675" s="27"/>
      <c r="T675" s="27"/>
      <c r="U675" s="27"/>
      <c r="V675" s="27"/>
      <c r="W675" s="12" t="str">
        <f aca="false">IF(AND(I675&gt;0,R675&gt;0),(S675-R675)/R675,"")</f>
        <v/>
      </c>
      <c r="X675" s="12" t="str">
        <f aca="false">IF(AND(J675&gt;0,T675&gt;0),(U675-T675)/T675,"")</f>
        <v/>
      </c>
      <c r="Y675" s="12" t="str">
        <f aca="false">IF(AND(K675&gt;0,V675&gt;0),(V675-Resumen!$B$7)/Resumen!$B$7,"")</f>
        <v/>
      </c>
      <c r="Z675" s="28" t="str">
        <f aca="false">IF(AND(K675&gt;0,I675&gt;0,V675&gt;0,S675&gt;0),V675-S675,"")</f>
        <v/>
      </c>
      <c r="AA675" s="12" t="str">
        <f aca="false">IF(Z675&lt;&gt;"",Z675/S675,"")</f>
        <v/>
      </c>
      <c r="AB675" s="28" t="str">
        <f aca="false">IF(AND(K675&gt;0,J675&gt;0,V675&gt;0,U675&gt;0),V675-U675,"")</f>
        <v/>
      </c>
      <c r="AC675" s="12" t="str">
        <f aca="false">IF(AB675&lt;&gt;"",AB675/U675,"")</f>
        <v/>
      </c>
      <c r="AD675" s="27" t="n">
        <v>0</v>
      </c>
      <c r="AE675" s="27" t="n">
        <v>0</v>
      </c>
      <c r="AF675" s="27" t="n">
        <v>0</v>
      </c>
      <c r="AG675" s="28" t="n">
        <f aca="false">AD675+AE675+AF675</f>
        <v>0</v>
      </c>
      <c r="AH675" s="12" t="str">
        <f aca="false">IF(AG675&gt;0,AD675/AG675,"")</f>
        <v/>
      </c>
      <c r="AI675" s="27" t="n">
        <v>0</v>
      </c>
      <c r="AJ675" s="27" t="n">
        <v>0</v>
      </c>
      <c r="AK675" s="27" t="n">
        <v>0</v>
      </c>
      <c r="AL675" s="22" t="str">
        <f aca="false">IF(OR(AJ675&gt;0,AK675&gt;0),"Sí","No")</f>
        <v>No</v>
      </c>
      <c r="AM675" s="6"/>
      <c r="AN675" s="6"/>
      <c r="AO675" s="12" t="n">
        <f aca="false">IF(M675&gt;0,K675/M675,"")</f>
        <v>1</v>
      </c>
      <c r="AP675" s="22" t="str">
        <f aca="false">IF(M675&gt;=Resumen!$B$5,"Alto","Bajo")</f>
        <v>Bajo</v>
      </c>
      <c r="AQ675" s="22" t="str">
        <f aca="false">IF(AO675&gt;=Resumen!$B$28,"Alto","Bajo")</f>
        <v>Alto</v>
      </c>
      <c r="AR675" s="22" t="str">
        <f aca="false">AP675&amp;" Potencial / "&amp;AQ675&amp;" Share"</f>
        <v>Bajo Potencial / Alto Share</v>
      </c>
      <c r="AS675" s="22" t="str">
        <f aca="false">IF(Q675="Sí",IF(AO675&gt;=Resumen!$B$29,"Alto","Bajo"),"")</f>
        <v/>
      </c>
      <c r="AT675" s="22" t="str">
        <f aca="false">IF(AS675&lt;&gt;"",AP675&amp;" Potencial / "&amp;AS675&amp;" Share","")</f>
        <v/>
      </c>
      <c r="AU675" s="22" t="str">
        <f aca="false">IF(AH675="","Sin dato",IF(AH675-AO675&gt;Resumen!$B$6,"Sobre-exhibido",IF(AO675-AH675&gt;Resumen!$B$6,"Sub-exhibido","En línea")))</f>
        <v>Sin dato</v>
      </c>
      <c r="AV675" s="22" t="str">
        <f aca="false">IF(AT675="","",IF(AT675="Alto Potencial / Bajo Share",1,IF(AT675="Alto Potencial / Alto Share",2,IF(AT675="Bajo Potencial / Alto Share",3,4))))</f>
        <v/>
      </c>
      <c r="AW675" s="22" t="str">
        <f aca="false">IF(Q675="No","Sin competencia directa",IF(AV675=1,"1 - Foco Conquista (Alto Pot / Bajo Share)",IF(AV675=2,"2 - Foco Defensa (Alto Pot / Alto Share)",IF(AV675=3,"3 - Monitoreo (Bajo Pot / Alto Share)","4 - Baja Prioridad (Bajo Pot / Bajo Share)"))))</f>
        <v>Sin competencia directa</v>
      </c>
      <c r="AX675" s="12" t="str">
        <f aca="false">IF(OR(IFERROR(AND(W675&lt;&gt;"",Y675&lt;&gt;"",Y675-W675&gt;Resumen!$B$8),FALSE()),IFERROR(AND(X675&lt;&gt;"",Y675&lt;&gt;"",Y675-X675&gt;Resumen!$B$8),FALSE())),MAX(IF(IFERROR(AND(W675&lt;&gt;"",Y675&lt;&gt;"",Y675-W675&gt;Resumen!$B$8),FALSE()),Y675-W675,0),IF(IFERROR(AND(X675&lt;&gt;"",Y675&lt;&gt;"",Y675-X675&gt;Resumen!$B$8),FALSE()),Y675-X675,0)),"")</f>
        <v/>
      </c>
      <c r="AY675" s="22" t="str">
        <f aca="false">IF(OR(IFERROR(AND(W675&lt;&gt;"",Y675&lt;&gt;"",Y675-W675&gt;Resumen!$B$8),FALSE()),IFERROR(AND(X675&lt;&gt;"",Y675&lt;&gt;"",Y675-X675&gt;Resumen!$B$8),FALSE())),TRIM("Lays tiene mayor markup que "&amp;IF(IFERROR(AND(W675&lt;&gt;"",Y675&lt;&gt;"",Y675-W675&gt;Resumen!$B$8),FALSE()),"Quento ","")&amp;IF(IFERROR(AND(X675&lt;&gt;"",Y675&lt;&gt;"",Y675-X675&gt;Resumen!$B$8),FALSE()),"Julicroc ","")&amp;"en este PDV"),"")</f>
        <v/>
      </c>
      <c r="AZ675" s="22" t="str">
        <f aca="false">IF(COUNTIF('Plan Pehuamar - Lista'!$A$2:$A$167,A675)&gt;0,"Sí","No")</f>
        <v>No</v>
      </c>
      <c r="BA675" s="22" t="str">
        <f aca="false">IF(COUNTIF('Plan Combo 9+1'!$A$2:$A$226,A675)&gt;0,"Sí","No")</f>
        <v>No</v>
      </c>
      <c r="BB675" s="22" t="str">
        <f aca="false">IF(AH675="","No",IF(BA675="Sí",IF((AO675-AH675)&gt;Resumen!$B$6,"Sí","No"),IF((AO675-AH675)&gt;=Resumen!$B$132,"Sí","No")))</f>
        <v>No</v>
      </c>
      <c r="BC675" s="22" t="str">
        <f aca="false">IF(AND(N675="Sí",AL675="Sí",AI675=0),"Sí","No")</f>
        <v>No</v>
      </c>
      <c r="BD675" s="22" t="str">
        <f aca="false">IF(COUNTIF('Plan 9+1 (con Pehuamar)'!$A$2:$A$227,A675)&gt;0,"Sí","No")</f>
        <v>No</v>
      </c>
    </row>
    <row r="676" customFormat="false" ht="15" hidden="false" customHeight="true" outlineLevel="0" collapsed="false">
      <c r="A676" s="6" t="n">
        <v>403867</v>
      </c>
      <c r="B676" s="6" t="n">
        <v>4</v>
      </c>
      <c r="C676" s="6" t="n">
        <v>402</v>
      </c>
      <c r="D676" s="6" t="s">
        <v>254</v>
      </c>
      <c r="E676" s="6" t="s">
        <v>877</v>
      </c>
      <c r="F676" s="6" t="s">
        <v>196</v>
      </c>
      <c r="G676" s="6" t="s">
        <v>129</v>
      </c>
      <c r="H676" s="6" t="s">
        <v>197</v>
      </c>
      <c r="I676" s="27" t="n">
        <v>15</v>
      </c>
      <c r="J676" s="27" t="n">
        <v>10</v>
      </c>
      <c r="K676" s="27" t="n">
        <v>25</v>
      </c>
      <c r="L676" s="28" t="n">
        <f aca="false">I676+J676</f>
        <v>25</v>
      </c>
      <c r="M676" s="28" t="n">
        <f aca="false">L676+K676</f>
        <v>50</v>
      </c>
      <c r="N676" s="22" t="str">
        <f aca="false">IF(I676&gt;0,"Sí","No")</f>
        <v>Sí</v>
      </c>
      <c r="O676" s="22" t="str">
        <f aca="false">IF(J676&gt;0,"Sí","No")</f>
        <v>Sí</v>
      </c>
      <c r="P676" s="22" t="str">
        <f aca="false">IF(K676&gt;0,"Sí","No")</f>
        <v>Sí</v>
      </c>
      <c r="Q676" s="22" t="str">
        <f aca="false">IF(OR(I676&gt;0,J676&gt;0),"Sí","No")</f>
        <v>Sí</v>
      </c>
      <c r="R676" s="27" t="n">
        <v>1765</v>
      </c>
      <c r="S676" s="27" t="n">
        <v>2700</v>
      </c>
      <c r="T676" s="27" t="n">
        <v>1100</v>
      </c>
      <c r="U676" s="27" t="n">
        <v>1800</v>
      </c>
      <c r="V676" s="27" t="n">
        <v>3500</v>
      </c>
      <c r="W676" s="12" t="n">
        <f aca="false">IF(AND(I676&gt;0,R676&gt;0),(S676-R676)/R676,"")</f>
        <v>0.529745042492918</v>
      </c>
      <c r="X676" s="12" t="n">
        <f aca="false">IF(AND(J676&gt;0,T676&gt;0),(U676-T676)/T676,"")</f>
        <v>0.636363636363636</v>
      </c>
      <c r="Y676" s="12" t="n">
        <f aca="false">IF(AND(K676&gt;0,V676&gt;0),(V676-Resumen!$B$7)/Resumen!$B$7,"")</f>
        <v>0.4</v>
      </c>
      <c r="Z676" s="28" t="n">
        <f aca="false">IF(AND(K676&gt;0,I676&gt;0,V676&gt;0,S676&gt;0),V676-S676,"")</f>
        <v>800</v>
      </c>
      <c r="AA676" s="12" t="n">
        <f aca="false">IF(Z676&lt;&gt;"",Z676/S676,"")</f>
        <v>0.296296296296296</v>
      </c>
      <c r="AB676" s="28" t="n">
        <f aca="false">IF(AND(K676&gt;0,J676&gt;0,V676&gt;0,U676&gt;0),V676-U676,"")</f>
        <v>1700</v>
      </c>
      <c r="AC676" s="12" t="n">
        <f aca="false">IF(AB676&lt;&gt;"",AB676/U676,"")</f>
        <v>0.944444444444444</v>
      </c>
      <c r="AD676" s="27" t="n">
        <v>8</v>
      </c>
      <c r="AE676" s="27" t="n">
        <v>5</v>
      </c>
      <c r="AF676" s="27" t="n">
        <v>1</v>
      </c>
      <c r="AG676" s="28" t="n">
        <f aca="false">AD676+AE676+AF676</f>
        <v>14</v>
      </c>
      <c r="AH676" s="12" t="n">
        <f aca="false">IF(AG676&gt;0,AD676/AG676,"")</f>
        <v>0.571428571428571</v>
      </c>
      <c r="AI676" s="27" t="n">
        <v>1</v>
      </c>
      <c r="AJ676" s="27" t="n">
        <v>1</v>
      </c>
      <c r="AK676" s="27" t="n">
        <v>1</v>
      </c>
      <c r="AL676" s="22" t="str">
        <f aca="false">IF(OR(AJ676&gt;0,AK676&gt;0),"Sí","No")</f>
        <v>Sí</v>
      </c>
      <c r="AM676" s="6" t="s">
        <v>198</v>
      </c>
      <c r="AN676" s="6" t="s">
        <v>198</v>
      </c>
      <c r="AO676" s="12" t="n">
        <f aca="false">IF(M676&gt;0,K676/M676,"")</f>
        <v>0.5</v>
      </c>
      <c r="AP676" s="22" t="str">
        <f aca="false">IF(M676&gt;=Resumen!$B$5,"Alto","Bajo")</f>
        <v>Alto</v>
      </c>
      <c r="AQ676" s="22" t="str">
        <f aca="false">IF(AO676&gt;=Resumen!$B$28,"Alto","Bajo")</f>
        <v>Alto</v>
      </c>
      <c r="AR676" s="22" t="str">
        <f aca="false">AP676&amp;" Potencial / "&amp;AQ676&amp;" Share"</f>
        <v>Alto Potencial / Alto Share</v>
      </c>
      <c r="AS676" s="22" t="str">
        <f aca="false">IF(Q676="Sí",IF(AO676&gt;=Resumen!$B$29,"Alto","Bajo"),"")</f>
        <v>Alto</v>
      </c>
      <c r="AT676" s="22" t="str">
        <f aca="false">IF(AS676&lt;&gt;"",AP676&amp;" Potencial / "&amp;AS676&amp;" Share","")</f>
        <v>Alto Potencial / Alto Share</v>
      </c>
      <c r="AU676" s="22" t="str">
        <f aca="false">IF(AH676="","Sin dato",IF(AH676-AO676&gt;Resumen!$B$6,"Sobre-exhibido",IF(AO676-AH676&gt;Resumen!$B$6,"Sub-exhibido","En línea")))</f>
        <v>Sobre-exhibido</v>
      </c>
      <c r="AV676" s="22" t="n">
        <f aca="false">IF(AT676="","",IF(AT676="Alto Potencial / Bajo Share",1,IF(AT676="Alto Potencial / Alto Share",2,IF(AT676="Bajo Potencial / Alto Share",3,4))))</f>
        <v>2</v>
      </c>
      <c r="AW676" s="22" t="str">
        <f aca="false">IF(Q676="No","Sin competencia directa",IF(AV676=1,"1 - Foco Conquista (Alto Pot / Bajo Share)",IF(AV676=2,"2 - Foco Defensa (Alto Pot / Alto Share)",IF(AV676=3,"3 - Monitoreo (Bajo Pot / Alto Share)","4 - Baja Prioridad (Bajo Pot / Bajo Share)"))))</f>
        <v>2 - Foco Defensa (Alto Pot / Alto Share)</v>
      </c>
      <c r="AX676" s="12" t="str">
        <f aca="false">IF(OR(IFERROR(AND(W676&lt;&gt;"",Y676&lt;&gt;"",Y676-W676&gt;Resumen!$B$8),FALSE()),IFERROR(AND(X676&lt;&gt;"",Y676&lt;&gt;"",Y676-X676&gt;Resumen!$B$8),FALSE())),MAX(IF(IFERROR(AND(W676&lt;&gt;"",Y676&lt;&gt;"",Y676-W676&gt;Resumen!$B$8),FALSE()),Y676-W676,0),IF(IFERROR(AND(X676&lt;&gt;"",Y676&lt;&gt;"",Y676-X676&gt;Resumen!$B$8),FALSE()),Y676-X676,0)),"")</f>
        <v/>
      </c>
      <c r="AY676" s="22" t="str">
        <f aca="false">IF(OR(IFERROR(AND(W676&lt;&gt;"",Y676&lt;&gt;"",Y676-W676&gt;Resumen!$B$8),FALSE()),IFERROR(AND(X676&lt;&gt;"",Y676&lt;&gt;"",Y676-X676&gt;Resumen!$B$8),FALSE())),TRIM("Lays tiene mayor markup que "&amp;IF(IFERROR(AND(W676&lt;&gt;"",Y676&lt;&gt;"",Y676-W676&gt;Resumen!$B$8),FALSE()),"Quento ","")&amp;IF(IFERROR(AND(X676&lt;&gt;"",Y676&lt;&gt;"",Y676-X676&gt;Resumen!$B$8),FALSE()),"Julicroc ","")&amp;"en este PDV"),"")</f>
        <v/>
      </c>
      <c r="AZ676" s="22" t="str">
        <f aca="false">IF(COUNTIF('Plan Pehuamar - Lista'!$A$2:$A$167,A676)&gt;0,"Sí","No")</f>
        <v>Sí</v>
      </c>
      <c r="BA676" s="22" t="str">
        <f aca="false">IF(COUNTIF('Plan Combo 9+1'!$A$2:$A$226,A676)&gt;0,"Sí","No")</f>
        <v>No</v>
      </c>
      <c r="BB676" s="22" t="str">
        <f aca="false">IF(AH676="","No",IF(BA676="Sí",IF((AO676-AH676)&gt;Resumen!$B$6,"Sí","No"),IF((AO676-AH676)&gt;=Resumen!$B$132,"Sí","No")))</f>
        <v>No</v>
      </c>
      <c r="BC676" s="22" t="str">
        <f aca="false">IF(AND(N676="Sí",AL676="Sí",AI676=0),"Sí","No")</f>
        <v>No</v>
      </c>
      <c r="BD676" s="22" t="str">
        <f aca="false">IF(COUNTIF('Plan 9+1 (con Pehuamar)'!$A$2:$A$227,A676)&gt;0,"Sí","No")</f>
        <v>No</v>
      </c>
    </row>
    <row r="677" customFormat="false" ht="15" hidden="false" customHeight="true" outlineLevel="0" collapsed="false">
      <c r="A677" s="6" t="n">
        <v>403870</v>
      </c>
      <c r="B677" s="6" t="n">
        <v>4</v>
      </c>
      <c r="C677" s="6" t="n">
        <v>402</v>
      </c>
      <c r="D677" s="6" t="s">
        <v>254</v>
      </c>
      <c r="E677" s="6" t="s">
        <v>878</v>
      </c>
      <c r="F677" s="6" t="s">
        <v>196</v>
      </c>
      <c r="G677" s="6" t="s">
        <v>129</v>
      </c>
      <c r="H677" s="6" t="s">
        <v>197</v>
      </c>
      <c r="I677" s="27" t="n">
        <v>20</v>
      </c>
      <c r="J677" s="27" t="n">
        <v>15</v>
      </c>
      <c r="K677" s="27" t="n">
        <v>30</v>
      </c>
      <c r="L677" s="28" t="n">
        <f aca="false">I677+J677</f>
        <v>35</v>
      </c>
      <c r="M677" s="28" t="n">
        <f aca="false">L677+K677</f>
        <v>65</v>
      </c>
      <c r="N677" s="22" t="str">
        <f aca="false">IF(I677&gt;0,"Sí","No")</f>
        <v>Sí</v>
      </c>
      <c r="O677" s="22" t="str">
        <f aca="false">IF(J677&gt;0,"Sí","No")</f>
        <v>Sí</v>
      </c>
      <c r="P677" s="22" t="str">
        <f aca="false">IF(K677&gt;0,"Sí","No")</f>
        <v>Sí</v>
      </c>
      <c r="Q677" s="22" t="str">
        <f aca="false">IF(OR(I677&gt;0,J677&gt;0),"Sí","No")</f>
        <v>Sí</v>
      </c>
      <c r="R677" s="27" t="n">
        <v>1700</v>
      </c>
      <c r="S677" s="27" t="n">
        <v>2700</v>
      </c>
      <c r="T677" s="27" t="n">
        <v>1280</v>
      </c>
      <c r="U677" s="27" t="n">
        <v>2000</v>
      </c>
      <c r="V677" s="27" t="n">
        <v>3700</v>
      </c>
      <c r="W677" s="12" t="n">
        <f aca="false">IF(AND(I677&gt;0,R677&gt;0),(S677-R677)/R677,"")</f>
        <v>0.588235294117647</v>
      </c>
      <c r="X677" s="12" t="n">
        <f aca="false">IF(AND(J677&gt;0,T677&gt;0),(U677-T677)/T677,"")</f>
        <v>0.5625</v>
      </c>
      <c r="Y677" s="12" t="n">
        <f aca="false">IF(AND(K677&gt;0,V677&gt;0),(V677-Resumen!$B$7)/Resumen!$B$7,"")</f>
        <v>0.48</v>
      </c>
      <c r="Z677" s="28" t="n">
        <f aca="false">IF(AND(K677&gt;0,I677&gt;0,V677&gt;0,S677&gt;0),V677-S677,"")</f>
        <v>1000</v>
      </c>
      <c r="AA677" s="12" t="n">
        <f aca="false">IF(Z677&lt;&gt;"",Z677/S677,"")</f>
        <v>0.37037037037037</v>
      </c>
      <c r="AB677" s="28" t="n">
        <f aca="false">IF(AND(K677&gt;0,J677&gt;0,V677&gt;0,U677&gt;0),V677-U677,"")</f>
        <v>1700</v>
      </c>
      <c r="AC677" s="12" t="n">
        <f aca="false">IF(AB677&lt;&gt;"",AB677/U677,"")</f>
        <v>0.85</v>
      </c>
      <c r="AD677" s="27" t="n">
        <v>5</v>
      </c>
      <c r="AE677" s="27" t="n">
        <v>5</v>
      </c>
      <c r="AF677" s="27" t="n">
        <v>0</v>
      </c>
      <c r="AG677" s="28" t="n">
        <f aca="false">AD677+AE677+AF677</f>
        <v>10</v>
      </c>
      <c r="AH677" s="12" t="n">
        <f aca="false">IF(AG677&gt;0,AD677/AG677,"")</f>
        <v>0.5</v>
      </c>
      <c r="AI677" s="27" t="n">
        <v>1</v>
      </c>
      <c r="AJ677" s="27" t="n">
        <v>1</v>
      </c>
      <c r="AK677" s="27" t="n">
        <v>0</v>
      </c>
      <c r="AL677" s="22" t="str">
        <f aca="false">IF(OR(AJ677&gt;0,AK677&gt;0),"Sí","No")</f>
        <v>Sí</v>
      </c>
      <c r="AM677" s="6" t="s">
        <v>198</v>
      </c>
      <c r="AN677" s="6" t="s">
        <v>198</v>
      </c>
      <c r="AO677" s="12" t="n">
        <f aca="false">IF(M677&gt;0,K677/M677,"")</f>
        <v>0.461538461538462</v>
      </c>
      <c r="AP677" s="22" t="str">
        <f aca="false">IF(M677&gt;=Resumen!$B$5,"Alto","Bajo")</f>
        <v>Alto</v>
      </c>
      <c r="AQ677" s="22" t="str">
        <f aca="false">IF(AO677&gt;=Resumen!$B$28,"Alto","Bajo")</f>
        <v>Alto</v>
      </c>
      <c r="AR677" s="22" t="str">
        <f aca="false">AP677&amp;" Potencial / "&amp;AQ677&amp;" Share"</f>
        <v>Alto Potencial / Alto Share</v>
      </c>
      <c r="AS677" s="22" t="str">
        <f aca="false">IF(Q677="Sí",IF(AO677&gt;=Resumen!$B$29,"Alto","Bajo"),"")</f>
        <v>Bajo</v>
      </c>
      <c r="AT677" s="22" t="str">
        <f aca="false">IF(AS677&lt;&gt;"",AP677&amp;" Potencial / "&amp;AS677&amp;" Share","")</f>
        <v>Alto Potencial / Bajo Share</v>
      </c>
      <c r="AU677" s="22" t="str">
        <f aca="false">IF(AH677="","Sin dato",IF(AH677-AO677&gt;Resumen!$B$6,"Sobre-exhibido",IF(AO677-AH677&gt;Resumen!$B$6,"Sub-exhibido","En línea")))</f>
        <v>En línea</v>
      </c>
      <c r="AV677" s="22" t="n">
        <f aca="false">IF(AT677="","",IF(AT677="Alto Potencial / Bajo Share",1,IF(AT677="Alto Potencial / Alto Share",2,IF(AT677="Bajo Potencial / Alto Share",3,4))))</f>
        <v>1</v>
      </c>
      <c r="AW677" s="22" t="str">
        <f aca="false">IF(Q677="No","Sin competencia directa",IF(AV677=1,"1 - Foco Conquista (Alto Pot / Bajo Share)",IF(AV677=2,"2 - Foco Defensa (Alto Pot / Alto Share)",IF(AV677=3,"3 - Monitoreo (Bajo Pot / Alto Share)","4 - Baja Prioridad (Bajo Pot / Bajo Share)"))))</f>
        <v>1 - Foco Conquista (Alto Pot / Bajo Share)</v>
      </c>
      <c r="AX677" s="12" t="str">
        <f aca="false">IF(OR(IFERROR(AND(W677&lt;&gt;"",Y677&lt;&gt;"",Y677-W677&gt;Resumen!$B$8),FALSE()),IFERROR(AND(X677&lt;&gt;"",Y677&lt;&gt;"",Y677-X677&gt;Resumen!$B$8),FALSE())),MAX(IF(IFERROR(AND(W677&lt;&gt;"",Y677&lt;&gt;"",Y677-W677&gt;Resumen!$B$8),FALSE()),Y677-W677,0),IF(IFERROR(AND(X677&lt;&gt;"",Y677&lt;&gt;"",Y677-X677&gt;Resumen!$B$8),FALSE()),Y677-X677,0)),"")</f>
        <v/>
      </c>
      <c r="AY677" s="22" t="str">
        <f aca="false">IF(OR(IFERROR(AND(W677&lt;&gt;"",Y677&lt;&gt;"",Y677-W677&gt;Resumen!$B$8),FALSE()),IFERROR(AND(X677&lt;&gt;"",Y677&lt;&gt;"",Y677-X677&gt;Resumen!$B$8),FALSE())),TRIM("Lays tiene mayor markup que "&amp;IF(IFERROR(AND(W677&lt;&gt;"",Y677&lt;&gt;"",Y677-W677&gt;Resumen!$B$8),FALSE()),"Quento ","")&amp;IF(IFERROR(AND(X677&lt;&gt;"",Y677&lt;&gt;"",Y677-X677&gt;Resumen!$B$8),FALSE()),"Julicroc ","")&amp;"en este PDV"),"")</f>
        <v/>
      </c>
      <c r="AZ677" s="22" t="str">
        <f aca="false">IF(COUNTIF('Plan Pehuamar - Lista'!$A$2:$A$167,A677)&gt;0,"Sí","No")</f>
        <v>Sí</v>
      </c>
      <c r="BA677" s="22" t="str">
        <f aca="false">IF(COUNTIF('Plan Combo 9+1'!$A$2:$A$226,A677)&gt;0,"Sí","No")</f>
        <v>No</v>
      </c>
      <c r="BB677" s="22" t="str">
        <f aca="false">IF(AH677="","No",IF(BA677="Sí",IF((AO677-AH677)&gt;Resumen!$B$6,"Sí","No"),IF((AO677-AH677)&gt;=Resumen!$B$132,"Sí","No")))</f>
        <v>No</v>
      </c>
      <c r="BC677" s="22" t="str">
        <f aca="false">IF(AND(N677="Sí",AL677="Sí",AI677=0),"Sí","No")</f>
        <v>No</v>
      </c>
      <c r="BD677" s="22" t="str">
        <f aca="false">IF(COUNTIF('Plan 9+1 (con Pehuamar)'!$A$2:$A$227,A677)&gt;0,"Sí","No")</f>
        <v>No</v>
      </c>
    </row>
    <row r="678" customFormat="false" ht="15" hidden="false" customHeight="true" outlineLevel="0" collapsed="false">
      <c r="A678" s="6" t="n">
        <v>403919</v>
      </c>
      <c r="B678" s="6" t="n">
        <v>4</v>
      </c>
      <c r="C678" s="6" t="n">
        <v>402</v>
      </c>
      <c r="D678" s="6" t="s">
        <v>254</v>
      </c>
      <c r="E678" s="6" t="s">
        <v>879</v>
      </c>
      <c r="F678" s="6" t="s">
        <v>206</v>
      </c>
      <c r="G678" s="6" t="s">
        <v>129</v>
      </c>
      <c r="H678" s="6" t="s">
        <v>197</v>
      </c>
      <c r="I678" s="27" t="n">
        <v>15</v>
      </c>
      <c r="J678" s="27" t="n">
        <v>10</v>
      </c>
      <c r="K678" s="27" t="n">
        <v>20</v>
      </c>
      <c r="L678" s="28" t="n">
        <f aca="false">I678+J678</f>
        <v>25</v>
      </c>
      <c r="M678" s="28" t="n">
        <f aca="false">L678+K678</f>
        <v>45</v>
      </c>
      <c r="N678" s="22" t="str">
        <f aca="false">IF(I678&gt;0,"Sí","No")</f>
        <v>Sí</v>
      </c>
      <c r="O678" s="22" t="str">
        <f aca="false">IF(J678&gt;0,"Sí","No")</f>
        <v>Sí</v>
      </c>
      <c r="P678" s="22" t="str">
        <f aca="false">IF(K678&gt;0,"Sí","No")</f>
        <v>Sí</v>
      </c>
      <c r="Q678" s="22" t="str">
        <f aca="false">IF(OR(I678&gt;0,J678&gt;0),"Sí","No")</f>
        <v>Sí</v>
      </c>
      <c r="R678" s="27" t="n">
        <v>1700</v>
      </c>
      <c r="S678" s="27" t="n">
        <v>2700</v>
      </c>
      <c r="T678" s="27" t="n">
        <v>1280</v>
      </c>
      <c r="U678" s="27" t="n">
        <v>2000</v>
      </c>
      <c r="V678" s="27" t="n">
        <v>3500</v>
      </c>
      <c r="W678" s="12" t="n">
        <f aca="false">IF(AND(I678&gt;0,R678&gt;0),(S678-R678)/R678,"")</f>
        <v>0.588235294117647</v>
      </c>
      <c r="X678" s="12" t="n">
        <f aca="false">IF(AND(J678&gt;0,T678&gt;0),(U678-T678)/T678,"")</f>
        <v>0.5625</v>
      </c>
      <c r="Y678" s="12" t="n">
        <f aca="false">IF(AND(K678&gt;0,V678&gt;0),(V678-Resumen!$B$7)/Resumen!$B$7,"")</f>
        <v>0.4</v>
      </c>
      <c r="Z678" s="28" t="n">
        <f aca="false">IF(AND(K678&gt;0,I678&gt;0,V678&gt;0,S678&gt;0),V678-S678,"")</f>
        <v>800</v>
      </c>
      <c r="AA678" s="12" t="n">
        <f aca="false">IF(Z678&lt;&gt;"",Z678/S678,"")</f>
        <v>0.296296296296296</v>
      </c>
      <c r="AB678" s="28" t="n">
        <f aca="false">IF(AND(K678&gt;0,J678&gt;0,V678&gt;0,U678&gt;0),V678-U678,"")</f>
        <v>1500</v>
      </c>
      <c r="AC678" s="12" t="n">
        <f aca="false">IF(AB678&lt;&gt;"",AB678/U678,"")</f>
        <v>0.75</v>
      </c>
      <c r="AD678" s="27" t="n">
        <v>8</v>
      </c>
      <c r="AE678" s="27" t="n">
        <v>5</v>
      </c>
      <c r="AF678" s="27" t="n">
        <v>0</v>
      </c>
      <c r="AG678" s="28" t="n">
        <f aca="false">AD678+AE678+AF678</f>
        <v>13</v>
      </c>
      <c r="AH678" s="12" t="n">
        <f aca="false">IF(AG678&gt;0,AD678/AG678,"")</f>
        <v>0.615384615384615</v>
      </c>
      <c r="AI678" s="27" t="n">
        <v>1</v>
      </c>
      <c r="AJ678" s="27" t="n">
        <v>1</v>
      </c>
      <c r="AK678" s="27" t="n">
        <v>0</v>
      </c>
      <c r="AL678" s="22" t="str">
        <f aca="false">IF(OR(AJ678&gt;0,AK678&gt;0),"Sí","No")</f>
        <v>Sí</v>
      </c>
      <c r="AM678" s="6" t="s">
        <v>198</v>
      </c>
      <c r="AN678" s="6" t="s">
        <v>198</v>
      </c>
      <c r="AO678" s="12" t="n">
        <f aca="false">IF(M678&gt;0,K678/M678,"")</f>
        <v>0.444444444444444</v>
      </c>
      <c r="AP678" s="22" t="str">
        <f aca="false">IF(M678&gt;=Resumen!$B$5,"Alto","Bajo")</f>
        <v>Alto</v>
      </c>
      <c r="AQ678" s="22" t="str">
        <f aca="false">IF(AO678&gt;=Resumen!$B$28,"Alto","Bajo")</f>
        <v>Alto</v>
      </c>
      <c r="AR678" s="22" t="str">
        <f aca="false">AP678&amp;" Potencial / "&amp;AQ678&amp;" Share"</f>
        <v>Alto Potencial / Alto Share</v>
      </c>
      <c r="AS678" s="22" t="str">
        <f aca="false">IF(Q678="Sí",IF(AO678&gt;=Resumen!$B$29,"Alto","Bajo"),"")</f>
        <v>Bajo</v>
      </c>
      <c r="AT678" s="22" t="str">
        <f aca="false">IF(AS678&lt;&gt;"",AP678&amp;" Potencial / "&amp;AS678&amp;" Share","")</f>
        <v>Alto Potencial / Bajo Share</v>
      </c>
      <c r="AU678" s="22" t="str">
        <f aca="false">IF(AH678="","Sin dato",IF(AH678-AO678&gt;Resumen!$B$6,"Sobre-exhibido",IF(AO678-AH678&gt;Resumen!$B$6,"Sub-exhibido","En línea")))</f>
        <v>Sobre-exhibido</v>
      </c>
      <c r="AV678" s="22" t="n">
        <f aca="false">IF(AT678="","",IF(AT678="Alto Potencial / Bajo Share",1,IF(AT678="Alto Potencial / Alto Share",2,IF(AT678="Bajo Potencial / Alto Share",3,4))))</f>
        <v>1</v>
      </c>
      <c r="AW678" s="22" t="str">
        <f aca="false">IF(Q678="No","Sin competencia directa",IF(AV678=1,"1 - Foco Conquista (Alto Pot / Bajo Share)",IF(AV678=2,"2 - Foco Defensa (Alto Pot / Alto Share)",IF(AV678=3,"3 - Monitoreo (Bajo Pot / Alto Share)","4 - Baja Prioridad (Bajo Pot / Bajo Share)"))))</f>
        <v>1 - Foco Conquista (Alto Pot / Bajo Share)</v>
      </c>
      <c r="AX678" s="12" t="str">
        <f aca="false">IF(OR(IFERROR(AND(W678&lt;&gt;"",Y678&lt;&gt;"",Y678-W678&gt;Resumen!$B$8),FALSE()),IFERROR(AND(X678&lt;&gt;"",Y678&lt;&gt;"",Y678-X678&gt;Resumen!$B$8),FALSE())),MAX(IF(IFERROR(AND(W678&lt;&gt;"",Y678&lt;&gt;"",Y678-W678&gt;Resumen!$B$8),FALSE()),Y678-W678,0),IF(IFERROR(AND(X678&lt;&gt;"",Y678&lt;&gt;"",Y678-X678&gt;Resumen!$B$8),FALSE()),Y678-X678,0)),"")</f>
        <v/>
      </c>
      <c r="AY678" s="22" t="str">
        <f aca="false">IF(OR(IFERROR(AND(W678&lt;&gt;"",Y678&lt;&gt;"",Y678-W678&gt;Resumen!$B$8),FALSE()),IFERROR(AND(X678&lt;&gt;"",Y678&lt;&gt;"",Y678-X678&gt;Resumen!$B$8),FALSE())),TRIM("Lays tiene mayor markup que "&amp;IF(IFERROR(AND(W678&lt;&gt;"",Y678&lt;&gt;"",Y678-W678&gt;Resumen!$B$8),FALSE()),"Quento ","")&amp;IF(IFERROR(AND(X678&lt;&gt;"",Y678&lt;&gt;"",Y678-X678&gt;Resumen!$B$8),FALSE()),"Julicroc ","")&amp;"en este PDV"),"")</f>
        <v/>
      </c>
      <c r="AZ678" s="22" t="str">
        <f aca="false">IF(COUNTIF('Plan Pehuamar - Lista'!$A$2:$A$167,A678)&gt;0,"Sí","No")</f>
        <v>No</v>
      </c>
      <c r="BA678" s="22" t="str">
        <f aca="false">IF(COUNTIF('Plan Combo 9+1'!$A$2:$A$226,A678)&gt;0,"Sí","No")</f>
        <v>No</v>
      </c>
      <c r="BB678" s="22" t="str">
        <f aca="false">IF(AH678="","No",IF(BA678="Sí",IF((AO678-AH678)&gt;Resumen!$B$6,"Sí","No"),IF((AO678-AH678)&gt;=Resumen!$B$132,"Sí","No")))</f>
        <v>No</v>
      </c>
      <c r="BC678" s="22" t="str">
        <f aca="false">IF(AND(N678="Sí",AL678="Sí",AI678=0),"Sí","No")</f>
        <v>No</v>
      </c>
      <c r="BD678" s="22" t="str">
        <f aca="false">IF(COUNTIF('Plan 9+1 (con Pehuamar)'!$A$2:$A$227,A678)&gt;0,"Sí","No")</f>
        <v>No</v>
      </c>
    </row>
    <row r="679" customFormat="false" ht="15" hidden="false" customHeight="true" outlineLevel="0" collapsed="false">
      <c r="A679" s="6" t="n">
        <v>403922</v>
      </c>
      <c r="B679" s="6" t="n">
        <v>4</v>
      </c>
      <c r="C679" s="6" t="n">
        <v>402</v>
      </c>
      <c r="D679" s="6" t="s">
        <v>254</v>
      </c>
      <c r="E679" s="6" t="s">
        <v>880</v>
      </c>
      <c r="F679" s="6" t="s">
        <v>201</v>
      </c>
      <c r="G679" s="6" t="s">
        <v>129</v>
      </c>
      <c r="H679" s="6" t="s">
        <v>197</v>
      </c>
      <c r="I679" s="27" t="n">
        <v>0</v>
      </c>
      <c r="J679" s="27" t="n">
        <v>0</v>
      </c>
      <c r="K679" s="27" t="n">
        <v>0.6</v>
      </c>
      <c r="L679" s="28" t="n">
        <f aca="false">I679+J679</f>
        <v>0</v>
      </c>
      <c r="M679" s="28" t="n">
        <f aca="false">L679+K679</f>
        <v>0.6</v>
      </c>
      <c r="N679" s="22" t="str">
        <f aca="false">IF(I679&gt;0,"Sí","No")</f>
        <v>No</v>
      </c>
      <c r="O679" s="22" t="str">
        <f aca="false">IF(J679&gt;0,"Sí","No")</f>
        <v>No</v>
      </c>
      <c r="P679" s="22" t="str">
        <f aca="false">IF(K679&gt;0,"Sí","No")</f>
        <v>Sí</v>
      </c>
      <c r="Q679" s="22" t="str">
        <f aca="false">IF(OR(I679&gt;0,J679&gt;0),"Sí","No")</f>
        <v>No</v>
      </c>
      <c r="R679" s="27"/>
      <c r="S679" s="27"/>
      <c r="T679" s="27"/>
      <c r="U679" s="27"/>
      <c r="V679" s="27"/>
      <c r="W679" s="12" t="str">
        <f aca="false">IF(AND(I679&gt;0,R679&gt;0),(S679-R679)/R679,"")</f>
        <v/>
      </c>
      <c r="X679" s="12" t="str">
        <f aca="false">IF(AND(J679&gt;0,T679&gt;0),(U679-T679)/T679,"")</f>
        <v/>
      </c>
      <c r="Y679" s="12" t="str">
        <f aca="false">IF(AND(K679&gt;0,V679&gt;0),(V679-Resumen!$B$7)/Resumen!$B$7,"")</f>
        <v/>
      </c>
      <c r="Z679" s="28" t="str">
        <f aca="false">IF(AND(K679&gt;0,I679&gt;0,V679&gt;0,S679&gt;0),V679-S679,"")</f>
        <v/>
      </c>
      <c r="AA679" s="12" t="str">
        <f aca="false">IF(Z679&lt;&gt;"",Z679/S679,"")</f>
        <v/>
      </c>
      <c r="AB679" s="28" t="str">
        <f aca="false">IF(AND(K679&gt;0,J679&gt;0,V679&gt;0,U679&gt;0),V679-U679,"")</f>
        <v/>
      </c>
      <c r="AC679" s="12" t="str">
        <f aca="false">IF(AB679&lt;&gt;"",AB679/U679,"")</f>
        <v/>
      </c>
      <c r="AD679" s="27" t="n">
        <v>0</v>
      </c>
      <c r="AE679" s="27" t="n">
        <v>0</v>
      </c>
      <c r="AF679" s="27" t="n">
        <v>0</v>
      </c>
      <c r="AG679" s="28" t="n">
        <f aca="false">AD679+AE679+AF679</f>
        <v>0</v>
      </c>
      <c r="AH679" s="12" t="str">
        <f aca="false">IF(AG679&gt;0,AD679/AG679,"")</f>
        <v/>
      </c>
      <c r="AI679" s="27" t="n">
        <v>0</v>
      </c>
      <c r="AJ679" s="27" t="n">
        <v>0</v>
      </c>
      <c r="AK679" s="27" t="n">
        <v>0</v>
      </c>
      <c r="AL679" s="22" t="str">
        <f aca="false">IF(OR(AJ679&gt;0,AK679&gt;0),"Sí","No")</f>
        <v>No</v>
      </c>
      <c r="AM679" s="6"/>
      <c r="AN679" s="6"/>
      <c r="AO679" s="12" t="n">
        <f aca="false">IF(M679&gt;0,K679/M679,"")</f>
        <v>1</v>
      </c>
      <c r="AP679" s="22" t="str">
        <f aca="false">IF(M679&gt;=Resumen!$B$5,"Alto","Bajo")</f>
        <v>Bajo</v>
      </c>
      <c r="AQ679" s="22" t="str">
        <f aca="false">IF(AO679&gt;=Resumen!$B$28,"Alto","Bajo")</f>
        <v>Alto</v>
      </c>
      <c r="AR679" s="22" t="str">
        <f aca="false">AP679&amp;" Potencial / "&amp;AQ679&amp;" Share"</f>
        <v>Bajo Potencial / Alto Share</v>
      </c>
      <c r="AS679" s="22" t="str">
        <f aca="false">IF(Q679="Sí",IF(AO679&gt;=Resumen!$B$29,"Alto","Bajo"),"")</f>
        <v/>
      </c>
      <c r="AT679" s="22" t="str">
        <f aca="false">IF(AS679&lt;&gt;"",AP679&amp;" Potencial / "&amp;AS679&amp;" Share","")</f>
        <v/>
      </c>
      <c r="AU679" s="22" t="str">
        <f aca="false">IF(AH679="","Sin dato",IF(AH679-AO679&gt;Resumen!$B$6,"Sobre-exhibido",IF(AO679-AH679&gt;Resumen!$B$6,"Sub-exhibido","En línea")))</f>
        <v>Sin dato</v>
      </c>
      <c r="AV679" s="22" t="str">
        <f aca="false">IF(AT679="","",IF(AT679="Alto Potencial / Bajo Share",1,IF(AT679="Alto Potencial / Alto Share",2,IF(AT679="Bajo Potencial / Alto Share",3,4))))</f>
        <v/>
      </c>
      <c r="AW679" s="22" t="str">
        <f aca="false">IF(Q679="No","Sin competencia directa",IF(AV679=1,"1 - Foco Conquista (Alto Pot / Bajo Share)",IF(AV679=2,"2 - Foco Defensa (Alto Pot / Alto Share)",IF(AV679=3,"3 - Monitoreo (Bajo Pot / Alto Share)","4 - Baja Prioridad (Bajo Pot / Bajo Share)"))))</f>
        <v>Sin competencia directa</v>
      </c>
      <c r="AX679" s="12" t="str">
        <f aca="false">IF(OR(IFERROR(AND(W679&lt;&gt;"",Y679&lt;&gt;"",Y679-W679&gt;Resumen!$B$8),FALSE()),IFERROR(AND(X679&lt;&gt;"",Y679&lt;&gt;"",Y679-X679&gt;Resumen!$B$8),FALSE())),MAX(IF(IFERROR(AND(W679&lt;&gt;"",Y679&lt;&gt;"",Y679-W679&gt;Resumen!$B$8),FALSE()),Y679-W679,0),IF(IFERROR(AND(X679&lt;&gt;"",Y679&lt;&gt;"",Y679-X679&gt;Resumen!$B$8),FALSE()),Y679-X679,0)),"")</f>
        <v/>
      </c>
      <c r="AY679" s="22" t="str">
        <f aca="false">IF(OR(IFERROR(AND(W679&lt;&gt;"",Y679&lt;&gt;"",Y679-W679&gt;Resumen!$B$8),FALSE()),IFERROR(AND(X679&lt;&gt;"",Y679&lt;&gt;"",Y679-X679&gt;Resumen!$B$8),FALSE())),TRIM("Lays tiene mayor markup que "&amp;IF(IFERROR(AND(W679&lt;&gt;"",Y679&lt;&gt;"",Y679-W679&gt;Resumen!$B$8),FALSE()),"Quento ","")&amp;IF(IFERROR(AND(X679&lt;&gt;"",Y679&lt;&gt;"",Y679-X679&gt;Resumen!$B$8),FALSE()),"Julicroc ","")&amp;"en este PDV"),"")</f>
        <v/>
      </c>
      <c r="AZ679" s="22" t="str">
        <f aca="false">IF(COUNTIF('Plan Pehuamar - Lista'!$A$2:$A$167,A679)&gt;0,"Sí","No")</f>
        <v>No</v>
      </c>
      <c r="BA679" s="22" t="str">
        <f aca="false">IF(COUNTIF('Plan Combo 9+1'!$A$2:$A$226,A679)&gt;0,"Sí","No")</f>
        <v>No</v>
      </c>
      <c r="BB679" s="22" t="str">
        <f aca="false">IF(AH679="","No",IF(BA679="Sí",IF((AO679-AH679)&gt;Resumen!$B$6,"Sí","No"),IF((AO679-AH679)&gt;=Resumen!$B$132,"Sí","No")))</f>
        <v>No</v>
      </c>
      <c r="BC679" s="22" t="str">
        <f aca="false">IF(AND(N679="Sí",AL679="Sí",AI679=0),"Sí","No")</f>
        <v>No</v>
      </c>
      <c r="BD679" s="22" t="str">
        <f aca="false">IF(COUNTIF('Plan 9+1 (con Pehuamar)'!$A$2:$A$227,A679)&gt;0,"Sí","No")</f>
        <v>No</v>
      </c>
    </row>
    <row r="680" customFormat="false" ht="15" hidden="false" customHeight="true" outlineLevel="0" collapsed="false">
      <c r="A680" s="6" t="n">
        <v>403977</v>
      </c>
      <c r="B680" s="6" t="n">
        <v>4</v>
      </c>
      <c r="C680" s="6" t="n">
        <v>402</v>
      </c>
      <c r="D680" s="6" t="s">
        <v>254</v>
      </c>
      <c r="E680" s="6" t="s">
        <v>881</v>
      </c>
      <c r="F680" s="6" t="s">
        <v>201</v>
      </c>
      <c r="G680" s="6" t="s">
        <v>129</v>
      </c>
      <c r="H680" s="6" t="s">
        <v>197</v>
      </c>
      <c r="I680" s="27" t="n">
        <v>25</v>
      </c>
      <c r="J680" s="27" t="n">
        <v>15</v>
      </c>
      <c r="K680" s="27" t="n">
        <v>25</v>
      </c>
      <c r="L680" s="28" t="n">
        <f aca="false">I680+J680</f>
        <v>40</v>
      </c>
      <c r="M680" s="28" t="n">
        <f aca="false">L680+K680</f>
        <v>65</v>
      </c>
      <c r="N680" s="22" t="str">
        <f aca="false">IF(I680&gt;0,"Sí","No")</f>
        <v>Sí</v>
      </c>
      <c r="O680" s="22" t="str">
        <f aca="false">IF(J680&gt;0,"Sí","No")</f>
        <v>Sí</v>
      </c>
      <c r="P680" s="22" t="str">
        <f aca="false">IF(K680&gt;0,"Sí","No")</f>
        <v>Sí</v>
      </c>
      <c r="Q680" s="22" t="str">
        <f aca="false">IF(OR(I680&gt;0,J680&gt;0),"Sí","No")</f>
        <v>Sí</v>
      </c>
      <c r="R680" s="27" t="n">
        <v>1700</v>
      </c>
      <c r="S680" s="27" t="n">
        <v>2500</v>
      </c>
      <c r="T680" s="27" t="n">
        <v>1100</v>
      </c>
      <c r="U680" s="27" t="n">
        <v>1800</v>
      </c>
      <c r="V680" s="27" t="n">
        <v>3500</v>
      </c>
      <c r="W680" s="12" t="n">
        <f aca="false">IF(AND(I680&gt;0,R680&gt;0),(S680-R680)/R680,"")</f>
        <v>0.470588235294118</v>
      </c>
      <c r="X680" s="12" t="n">
        <f aca="false">IF(AND(J680&gt;0,T680&gt;0),(U680-T680)/T680,"")</f>
        <v>0.636363636363636</v>
      </c>
      <c r="Y680" s="12" t="n">
        <f aca="false">IF(AND(K680&gt;0,V680&gt;0),(V680-Resumen!$B$7)/Resumen!$B$7,"")</f>
        <v>0.4</v>
      </c>
      <c r="Z680" s="28" t="n">
        <f aca="false">IF(AND(K680&gt;0,I680&gt;0,V680&gt;0,S680&gt;0),V680-S680,"")</f>
        <v>1000</v>
      </c>
      <c r="AA680" s="12" t="n">
        <f aca="false">IF(Z680&lt;&gt;"",Z680/S680,"")</f>
        <v>0.4</v>
      </c>
      <c r="AB680" s="28" t="n">
        <f aca="false">IF(AND(K680&gt;0,J680&gt;0,V680&gt;0,U680&gt;0),V680-U680,"")</f>
        <v>1700</v>
      </c>
      <c r="AC680" s="12" t="n">
        <f aca="false">IF(AB680&lt;&gt;"",AB680/U680,"")</f>
        <v>0.944444444444444</v>
      </c>
      <c r="AD680" s="27" t="n">
        <v>5</v>
      </c>
      <c r="AE680" s="27" t="n">
        <v>4</v>
      </c>
      <c r="AF680" s="27" t="n">
        <v>3</v>
      </c>
      <c r="AG680" s="28" t="n">
        <f aca="false">AD680+AE680+AF680</f>
        <v>12</v>
      </c>
      <c r="AH680" s="12" t="n">
        <f aca="false">IF(AG680&gt;0,AD680/AG680,"")</f>
        <v>0.416666666666667</v>
      </c>
      <c r="AI680" s="27" t="n">
        <v>1</v>
      </c>
      <c r="AJ680" s="27" t="n">
        <v>1</v>
      </c>
      <c r="AK680" s="27" t="n">
        <v>1</v>
      </c>
      <c r="AL680" s="22" t="str">
        <f aca="false">IF(OR(AJ680&gt;0,AK680&gt;0),"Sí","No")</f>
        <v>Sí</v>
      </c>
      <c r="AM680" s="6" t="s">
        <v>198</v>
      </c>
      <c r="AN680" s="6" t="s">
        <v>198</v>
      </c>
      <c r="AO680" s="12" t="n">
        <f aca="false">IF(M680&gt;0,K680/M680,"")</f>
        <v>0.384615384615385</v>
      </c>
      <c r="AP680" s="22" t="str">
        <f aca="false">IF(M680&gt;=Resumen!$B$5,"Alto","Bajo")</f>
        <v>Alto</v>
      </c>
      <c r="AQ680" s="22" t="str">
        <f aca="false">IF(AO680&gt;=Resumen!$B$28,"Alto","Bajo")</f>
        <v>Bajo</v>
      </c>
      <c r="AR680" s="22" t="str">
        <f aca="false">AP680&amp;" Potencial / "&amp;AQ680&amp;" Share"</f>
        <v>Alto Potencial / Bajo Share</v>
      </c>
      <c r="AS680" s="22" t="str">
        <f aca="false">IF(Q680="Sí",IF(AO680&gt;=Resumen!$B$29,"Alto","Bajo"),"")</f>
        <v>Bajo</v>
      </c>
      <c r="AT680" s="22" t="str">
        <f aca="false">IF(AS680&lt;&gt;"",AP680&amp;" Potencial / "&amp;AS680&amp;" Share","")</f>
        <v>Alto Potencial / Bajo Share</v>
      </c>
      <c r="AU680" s="22" t="str">
        <f aca="false">IF(AH680="","Sin dato",IF(AH680-AO680&gt;Resumen!$B$6,"Sobre-exhibido",IF(AO680-AH680&gt;Resumen!$B$6,"Sub-exhibido","En línea")))</f>
        <v>En línea</v>
      </c>
      <c r="AV680" s="22" t="n">
        <f aca="false">IF(AT680="","",IF(AT680="Alto Potencial / Bajo Share",1,IF(AT680="Alto Potencial / Alto Share",2,IF(AT680="Bajo Potencial / Alto Share",3,4))))</f>
        <v>1</v>
      </c>
      <c r="AW680" s="22" t="str">
        <f aca="false">IF(Q680="No","Sin competencia directa",IF(AV680=1,"1 - Foco Conquista (Alto Pot / Bajo Share)",IF(AV680=2,"2 - Foco Defensa (Alto Pot / Alto Share)",IF(AV680=3,"3 - Monitoreo (Bajo Pot / Alto Share)","4 - Baja Prioridad (Bajo Pot / Bajo Share)"))))</f>
        <v>1 - Foco Conquista (Alto Pot / Bajo Share)</v>
      </c>
      <c r="AX680" s="12" t="str">
        <f aca="false">IF(OR(IFERROR(AND(W680&lt;&gt;"",Y680&lt;&gt;"",Y680-W680&gt;Resumen!$B$8),FALSE()),IFERROR(AND(X680&lt;&gt;"",Y680&lt;&gt;"",Y680-X680&gt;Resumen!$B$8),FALSE())),MAX(IF(IFERROR(AND(W680&lt;&gt;"",Y680&lt;&gt;"",Y680-W680&gt;Resumen!$B$8),FALSE()),Y680-W680,0),IF(IFERROR(AND(X680&lt;&gt;"",Y680&lt;&gt;"",Y680-X680&gt;Resumen!$B$8),FALSE()),Y680-X680,0)),"")</f>
        <v/>
      </c>
      <c r="AY680" s="22" t="str">
        <f aca="false">IF(OR(IFERROR(AND(W680&lt;&gt;"",Y680&lt;&gt;"",Y680-W680&gt;Resumen!$B$8),FALSE()),IFERROR(AND(X680&lt;&gt;"",Y680&lt;&gt;"",Y680-X680&gt;Resumen!$B$8),FALSE())),TRIM("Lays tiene mayor markup que "&amp;IF(IFERROR(AND(W680&lt;&gt;"",Y680&lt;&gt;"",Y680-W680&gt;Resumen!$B$8),FALSE()),"Quento ","")&amp;IF(IFERROR(AND(X680&lt;&gt;"",Y680&lt;&gt;"",Y680-X680&gt;Resumen!$B$8),FALSE()),"Julicroc ","")&amp;"en este PDV"),"")</f>
        <v/>
      </c>
      <c r="AZ680" s="22" t="str">
        <f aca="false">IF(COUNTIF('Plan Pehuamar - Lista'!$A$2:$A$167,A680)&gt;0,"Sí","No")</f>
        <v>No</v>
      </c>
      <c r="BA680" s="22" t="str">
        <f aca="false">IF(COUNTIF('Plan Combo 9+1'!$A$2:$A$226,A680)&gt;0,"Sí","No")</f>
        <v>No</v>
      </c>
      <c r="BB680" s="22" t="str">
        <f aca="false">IF(AH680="","No",IF(BA680="Sí",IF((AO680-AH680)&gt;Resumen!$B$6,"Sí","No"),IF((AO680-AH680)&gt;=Resumen!$B$132,"Sí","No")))</f>
        <v>No</v>
      </c>
      <c r="BC680" s="22" t="str">
        <f aca="false">IF(AND(N680="Sí",AL680="Sí",AI680=0),"Sí","No")</f>
        <v>No</v>
      </c>
      <c r="BD680" s="22" t="str">
        <f aca="false">IF(COUNTIF('Plan 9+1 (con Pehuamar)'!$A$2:$A$227,A680)&gt;0,"Sí","No")</f>
        <v>No</v>
      </c>
    </row>
    <row r="681" customFormat="false" ht="15" hidden="false" customHeight="true" outlineLevel="0" collapsed="false">
      <c r="A681" s="6" t="n">
        <v>403982</v>
      </c>
      <c r="B681" s="6" t="n">
        <v>4</v>
      </c>
      <c r="C681" s="6" t="n">
        <v>402</v>
      </c>
      <c r="D681" s="6" t="s">
        <v>254</v>
      </c>
      <c r="E681" s="6" t="s">
        <v>882</v>
      </c>
      <c r="F681" s="6" t="s">
        <v>196</v>
      </c>
      <c r="G681" s="6" t="s">
        <v>129</v>
      </c>
      <c r="H681" s="6" t="s">
        <v>197</v>
      </c>
      <c r="I681" s="27" t="n">
        <v>20</v>
      </c>
      <c r="J681" s="27" t="n">
        <v>15</v>
      </c>
      <c r="K681" s="27" t="n">
        <v>25</v>
      </c>
      <c r="L681" s="28" t="n">
        <f aca="false">I681+J681</f>
        <v>35</v>
      </c>
      <c r="M681" s="28" t="n">
        <f aca="false">L681+K681</f>
        <v>60</v>
      </c>
      <c r="N681" s="22" t="str">
        <f aca="false">IF(I681&gt;0,"Sí","No")</f>
        <v>Sí</v>
      </c>
      <c r="O681" s="22" t="str">
        <f aca="false">IF(J681&gt;0,"Sí","No")</f>
        <v>Sí</v>
      </c>
      <c r="P681" s="22" t="str">
        <f aca="false">IF(K681&gt;0,"Sí","No")</f>
        <v>Sí</v>
      </c>
      <c r="Q681" s="22" t="str">
        <f aca="false">IF(OR(I681&gt;0,J681&gt;0),"Sí","No")</f>
        <v>Sí</v>
      </c>
      <c r="R681" s="27" t="n">
        <v>1700</v>
      </c>
      <c r="S681" s="27" t="n">
        <v>2500</v>
      </c>
      <c r="T681" s="27" t="n">
        <v>1100</v>
      </c>
      <c r="U681" s="27" t="n">
        <v>1800</v>
      </c>
      <c r="V681" s="27" t="n">
        <v>3500</v>
      </c>
      <c r="W681" s="12" t="n">
        <f aca="false">IF(AND(I681&gt;0,R681&gt;0),(S681-R681)/R681,"")</f>
        <v>0.470588235294118</v>
      </c>
      <c r="X681" s="12" t="n">
        <f aca="false">IF(AND(J681&gt;0,T681&gt;0),(U681-T681)/T681,"")</f>
        <v>0.636363636363636</v>
      </c>
      <c r="Y681" s="12" t="n">
        <f aca="false">IF(AND(K681&gt;0,V681&gt;0),(V681-Resumen!$B$7)/Resumen!$B$7,"")</f>
        <v>0.4</v>
      </c>
      <c r="Z681" s="28" t="n">
        <f aca="false">IF(AND(K681&gt;0,I681&gt;0,V681&gt;0,S681&gt;0),V681-S681,"")</f>
        <v>1000</v>
      </c>
      <c r="AA681" s="12" t="n">
        <f aca="false">IF(Z681&lt;&gt;"",Z681/S681,"")</f>
        <v>0.4</v>
      </c>
      <c r="AB681" s="28" t="n">
        <f aca="false">IF(AND(K681&gt;0,J681&gt;0,V681&gt;0,U681&gt;0),V681-U681,"")</f>
        <v>1700</v>
      </c>
      <c r="AC681" s="12" t="n">
        <f aca="false">IF(AB681&lt;&gt;"",AB681/U681,"")</f>
        <v>0.944444444444444</v>
      </c>
      <c r="AD681" s="27" t="n">
        <v>4</v>
      </c>
      <c r="AE681" s="27" t="n">
        <v>4</v>
      </c>
      <c r="AF681" s="27" t="n">
        <v>1</v>
      </c>
      <c r="AG681" s="28" t="n">
        <f aca="false">AD681+AE681+AF681</f>
        <v>9</v>
      </c>
      <c r="AH681" s="12" t="n">
        <f aca="false">IF(AG681&gt;0,AD681/AG681,"")</f>
        <v>0.444444444444444</v>
      </c>
      <c r="AI681" s="27" t="n">
        <v>1</v>
      </c>
      <c r="AJ681" s="27" t="n">
        <v>1</v>
      </c>
      <c r="AK681" s="27" t="n">
        <v>0</v>
      </c>
      <c r="AL681" s="22" t="str">
        <f aca="false">IF(OR(AJ681&gt;0,AK681&gt;0),"Sí","No")</f>
        <v>Sí</v>
      </c>
      <c r="AM681" s="6" t="s">
        <v>198</v>
      </c>
      <c r="AN681" s="6" t="s">
        <v>198</v>
      </c>
      <c r="AO681" s="12" t="n">
        <f aca="false">IF(M681&gt;0,K681/M681,"")</f>
        <v>0.416666666666667</v>
      </c>
      <c r="AP681" s="22" t="str">
        <f aca="false">IF(M681&gt;=Resumen!$B$5,"Alto","Bajo")</f>
        <v>Alto</v>
      </c>
      <c r="AQ681" s="22" t="str">
        <f aca="false">IF(AO681&gt;=Resumen!$B$28,"Alto","Bajo")</f>
        <v>Alto</v>
      </c>
      <c r="AR681" s="22" t="str">
        <f aca="false">AP681&amp;" Potencial / "&amp;AQ681&amp;" Share"</f>
        <v>Alto Potencial / Alto Share</v>
      </c>
      <c r="AS681" s="22" t="str">
        <f aca="false">IF(Q681="Sí",IF(AO681&gt;=Resumen!$B$29,"Alto","Bajo"),"")</f>
        <v>Bajo</v>
      </c>
      <c r="AT681" s="22" t="str">
        <f aca="false">IF(AS681&lt;&gt;"",AP681&amp;" Potencial / "&amp;AS681&amp;" Share","")</f>
        <v>Alto Potencial / Bajo Share</v>
      </c>
      <c r="AU681" s="22" t="str">
        <f aca="false">IF(AH681="","Sin dato",IF(AH681-AO681&gt;Resumen!$B$6,"Sobre-exhibido",IF(AO681-AH681&gt;Resumen!$B$6,"Sub-exhibido","En línea")))</f>
        <v>En línea</v>
      </c>
      <c r="AV681" s="22" t="n">
        <f aca="false">IF(AT681="","",IF(AT681="Alto Potencial / Bajo Share",1,IF(AT681="Alto Potencial / Alto Share",2,IF(AT681="Bajo Potencial / Alto Share",3,4))))</f>
        <v>1</v>
      </c>
      <c r="AW681" s="22" t="str">
        <f aca="false">IF(Q681="No","Sin competencia directa",IF(AV681=1,"1 - Foco Conquista (Alto Pot / Bajo Share)",IF(AV681=2,"2 - Foco Defensa (Alto Pot / Alto Share)",IF(AV681=3,"3 - Monitoreo (Bajo Pot / Alto Share)","4 - Baja Prioridad (Bajo Pot / Bajo Share)"))))</f>
        <v>1 - Foco Conquista (Alto Pot / Bajo Share)</v>
      </c>
      <c r="AX681" s="12" t="str">
        <f aca="false">IF(OR(IFERROR(AND(W681&lt;&gt;"",Y681&lt;&gt;"",Y681-W681&gt;Resumen!$B$8),FALSE()),IFERROR(AND(X681&lt;&gt;"",Y681&lt;&gt;"",Y681-X681&gt;Resumen!$B$8),FALSE())),MAX(IF(IFERROR(AND(W681&lt;&gt;"",Y681&lt;&gt;"",Y681-W681&gt;Resumen!$B$8),FALSE()),Y681-W681,0),IF(IFERROR(AND(X681&lt;&gt;"",Y681&lt;&gt;"",Y681-X681&gt;Resumen!$B$8),FALSE()),Y681-X681,0)),"")</f>
        <v/>
      </c>
      <c r="AY681" s="22" t="str">
        <f aca="false">IF(OR(IFERROR(AND(W681&lt;&gt;"",Y681&lt;&gt;"",Y681-W681&gt;Resumen!$B$8),FALSE()),IFERROR(AND(X681&lt;&gt;"",Y681&lt;&gt;"",Y681-X681&gt;Resumen!$B$8),FALSE())),TRIM("Lays tiene mayor markup que "&amp;IF(IFERROR(AND(W681&lt;&gt;"",Y681&lt;&gt;"",Y681-W681&gt;Resumen!$B$8),FALSE()),"Quento ","")&amp;IF(IFERROR(AND(X681&lt;&gt;"",Y681&lt;&gt;"",Y681-X681&gt;Resumen!$B$8),FALSE()),"Julicroc ","")&amp;"en este PDV"),"")</f>
        <v/>
      </c>
      <c r="AZ681" s="22" t="str">
        <f aca="false">IF(COUNTIF('Plan Pehuamar - Lista'!$A$2:$A$167,A681)&gt;0,"Sí","No")</f>
        <v>No</v>
      </c>
      <c r="BA681" s="22" t="str">
        <f aca="false">IF(COUNTIF('Plan Combo 9+1'!$A$2:$A$226,A681)&gt;0,"Sí","No")</f>
        <v>No</v>
      </c>
      <c r="BB681" s="22" t="str">
        <f aca="false">IF(AH681="","No",IF(BA681="Sí",IF((AO681-AH681)&gt;Resumen!$B$6,"Sí","No"),IF((AO681-AH681)&gt;=Resumen!$B$132,"Sí","No")))</f>
        <v>No</v>
      </c>
      <c r="BC681" s="22" t="str">
        <f aca="false">IF(AND(N681="Sí",AL681="Sí",AI681=0),"Sí","No")</f>
        <v>No</v>
      </c>
      <c r="BD681" s="22" t="str">
        <f aca="false">IF(COUNTIF('Plan 9+1 (con Pehuamar)'!$A$2:$A$227,A681)&gt;0,"Sí","No")</f>
        <v>No</v>
      </c>
    </row>
    <row r="682" customFormat="false" ht="15" hidden="false" customHeight="true" outlineLevel="0" collapsed="false">
      <c r="A682" s="6" t="n">
        <v>403996</v>
      </c>
      <c r="B682" s="6" t="n">
        <v>4</v>
      </c>
      <c r="C682" s="6" t="n">
        <v>402</v>
      </c>
      <c r="D682" s="6" t="s">
        <v>254</v>
      </c>
      <c r="E682" s="6" t="s">
        <v>883</v>
      </c>
      <c r="F682" s="6" t="s">
        <v>196</v>
      </c>
      <c r="G682" s="6" t="s">
        <v>129</v>
      </c>
      <c r="H682" s="6" t="s">
        <v>197</v>
      </c>
      <c r="I682" s="27" t="n">
        <v>0</v>
      </c>
      <c r="J682" s="27" t="n">
        <v>0</v>
      </c>
      <c r="K682" s="27" t="n">
        <v>0.2</v>
      </c>
      <c r="L682" s="28" t="n">
        <f aca="false">I682+J682</f>
        <v>0</v>
      </c>
      <c r="M682" s="28" t="n">
        <f aca="false">L682+K682</f>
        <v>0.2</v>
      </c>
      <c r="N682" s="22" t="str">
        <f aca="false">IF(I682&gt;0,"Sí","No")</f>
        <v>No</v>
      </c>
      <c r="O682" s="22" t="str">
        <f aca="false">IF(J682&gt;0,"Sí","No")</f>
        <v>No</v>
      </c>
      <c r="P682" s="22" t="str">
        <f aca="false">IF(K682&gt;0,"Sí","No")</f>
        <v>Sí</v>
      </c>
      <c r="Q682" s="22" t="str">
        <f aca="false">IF(OR(I682&gt;0,J682&gt;0),"Sí","No")</f>
        <v>No</v>
      </c>
      <c r="R682" s="27"/>
      <c r="S682" s="27"/>
      <c r="T682" s="27"/>
      <c r="U682" s="27"/>
      <c r="V682" s="27"/>
      <c r="W682" s="12" t="str">
        <f aca="false">IF(AND(I682&gt;0,R682&gt;0),(S682-R682)/R682,"")</f>
        <v/>
      </c>
      <c r="X682" s="12" t="str">
        <f aca="false">IF(AND(J682&gt;0,T682&gt;0),(U682-T682)/T682,"")</f>
        <v/>
      </c>
      <c r="Y682" s="12" t="str">
        <f aca="false">IF(AND(K682&gt;0,V682&gt;0),(V682-Resumen!$B$7)/Resumen!$B$7,"")</f>
        <v/>
      </c>
      <c r="Z682" s="28" t="str">
        <f aca="false">IF(AND(K682&gt;0,I682&gt;0,V682&gt;0,S682&gt;0),V682-S682,"")</f>
        <v/>
      </c>
      <c r="AA682" s="12" t="str">
        <f aca="false">IF(Z682&lt;&gt;"",Z682/S682,"")</f>
        <v/>
      </c>
      <c r="AB682" s="28" t="str">
        <f aca="false">IF(AND(K682&gt;0,J682&gt;0,V682&gt;0,U682&gt;0),V682-U682,"")</f>
        <v/>
      </c>
      <c r="AC682" s="12" t="str">
        <f aca="false">IF(AB682&lt;&gt;"",AB682/U682,"")</f>
        <v/>
      </c>
      <c r="AD682" s="27" t="n">
        <v>0</v>
      </c>
      <c r="AE682" s="27" t="n">
        <v>0</v>
      </c>
      <c r="AF682" s="27" t="n">
        <v>0</v>
      </c>
      <c r="AG682" s="28" t="n">
        <f aca="false">AD682+AE682+AF682</f>
        <v>0</v>
      </c>
      <c r="AH682" s="12" t="str">
        <f aca="false">IF(AG682&gt;0,AD682/AG682,"")</f>
        <v/>
      </c>
      <c r="AI682" s="27" t="n">
        <v>0</v>
      </c>
      <c r="AJ682" s="27" t="n">
        <v>0</v>
      </c>
      <c r="AK682" s="27" t="n">
        <v>0</v>
      </c>
      <c r="AL682" s="22" t="str">
        <f aca="false">IF(OR(AJ682&gt;0,AK682&gt;0),"Sí","No")</f>
        <v>No</v>
      </c>
      <c r="AM682" s="6"/>
      <c r="AN682" s="6"/>
      <c r="AO682" s="12" t="n">
        <f aca="false">IF(M682&gt;0,K682/M682,"")</f>
        <v>1</v>
      </c>
      <c r="AP682" s="22" t="str">
        <f aca="false">IF(M682&gt;=Resumen!$B$5,"Alto","Bajo")</f>
        <v>Bajo</v>
      </c>
      <c r="AQ682" s="22" t="str">
        <f aca="false">IF(AO682&gt;=Resumen!$B$28,"Alto","Bajo")</f>
        <v>Alto</v>
      </c>
      <c r="AR682" s="22" t="str">
        <f aca="false">AP682&amp;" Potencial / "&amp;AQ682&amp;" Share"</f>
        <v>Bajo Potencial / Alto Share</v>
      </c>
      <c r="AS682" s="22" t="str">
        <f aca="false">IF(Q682="Sí",IF(AO682&gt;=Resumen!$B$29,"Alto","Bajo"),"")</f>
        <v/>
      </c>
      <c r="AT682" s="22" t="str">
        <f aca="false">IF(AS682&lt;&gt;"",AP682&amp;" Potencial / "&amp;AS682&amp;" Share","")</f>
        <v/>
      </c>
      <c r="AU682" s="22" t="str">
        <f aca="false">IF(AH682="","Sin dato",IF(AH682-AO682&gt;Resumen!$B$6,"Sobre-exhibido",IF(AO682-AH682&gt;Resumen!$B$6,"Sub-exhibido","En línea")))</f>
        <v>Sin dato</v>
      </c>
      <c r="AV682" s="22" t="str">
        <f aca="false">IF(AT682="","",IF(AT682="Alto Potencial / Bajo Share",1,IF(AT682="Alto Potencial / Alto Share",2,IF(AT682="Bajo Potencial / Alto Share",3,4))))</f>
        <v/>
      </c>
      <c r="AW682" s="22" t="str">
        <f aca="false">IF(Q682="No","Sin competencia directa",IF(AV682=1,"1 - Foco Conquista (Alto Pot / Bajo Share)",IF(AV682=2,"2 - Foco Defensa (Alto Pot / Alto Share)",IF(AV682=3,"3 - Monitoreo (Bajo Pot / Alto Share)","4 - Baja Prioridad (Bajo Pot / Bajo Share)"))))</f>
        <v>Sin competencia directa</v>
      </c>
      <c r="AX682" s="12" t="str">
        <f aca="false">IF(OR(IFERROR(AND(W682&lt;&gt;"",Y682&lt;&gt;"",Y682-W682&gt;Resumen!$B$8),FALSE()),IFERROR(AND(X682&lt;&gt;"",Y682&lt;&gt;"",Y682-X682&gt;Resumen!$B$8),FALSE())),MAX(IF(IFERROR(AND(W682&lt;&gt;"",Y682&lt;&gt;"",Y682-W682&gt;Resumen!$B$8),FALSE()),Y682-W682,0),IF(IFERROR(AND(X682&lt;&gt;"",Y682&lt;&gt;"",Y682-X682&gt;Resumen!$B$8),FALSE()),Y682-X682,0)),"")</f>
        <v/>
      </c>
      <c r="AY682" s="22" t="str">
        <f aca="false">IF(OR(IFERROR(AND(W682&lt;&gt;"",Y682&lt;&gt;"",Y682-W682&gt;Resumen!$B$8),FALSE()),IFERROR(AND(X682&lt;&gt;"",Y682&lt;&gt;"",Y682-X682&gt;Resumen!$B$8),FALSE())),TRIM("Lays tiene mayor markup que "&amp;IF(IFERROR(AND(W682&lt;&gt;"",Y682&lt;&gt;"",Y682-W682&gt;Resumen!$B$8),FALSE()),"Quento ","")&amp;IF(IFERROR(AND(X682&lt;&gt;"",Y682&lt;&gt;"",Y682-X682&gt;Resumen!$B$8),FALSE()),"Julicroc ","")&amp;"en este PDV"),"")</f>
        <v/>
      </c>
      <c r="AZ682" s="22" t="str">
        <f aca="false">IF(COUNTIF('Plan Pehuamar - Lista'!$A$2:$A$167,A682)&gt;0,"Sí","No")</f>
        <v>No</v>
      </c>
      <c r="BA682" s="22" t="str">
        <f aca="false">IF(COUNTIF('Plan Combo 9+1'!$A$2:$A$226,A682)&gt;0,"Sí","No")</f>
        <v>No</v>
      </c>
      <c r="BB682" s="22" t="str">
        <f aca="false">IF(AH682="","No",IF(BA682="Sí",IF((AO682-AH682)&gt;Resumen!$B$6,"Sí","No"),IF((AO682-AH682)&gt;=Resumen!$B$132,"Sí","No")))</f>
        <v>No</v>
      </c>
      <c r="BC682" s="22" t="str">
        <f aca="false">IF(AND(N682="Sí",AL682="Sí",AI682=0),"Sí","No")</f>
        <v>No</v>
      </c>
      <c r="BD682" s="22" t="str">
        <f aca="false">IF(COUNTIF('Plan 9+1 (con Pehuamar)'!$A$2:$A$227,A682)&gt;0,"Sí","No")</f>
        <v>No</v>
      </c>
    </row>
    <row r="683" customFormat="false" ht="15" hidden="false" customHeight="true" outlineLevel="0" collapsed="false">
      <c r="A683" s="6" t="n">
        <v>403997</v>
      </c>
      <c r="B683" s="6" t="n">
        <v>4</v>
      </c>
      <c r="C683" s="6" t="n">
        <v>402</v>
      </c>
      <c r="D683" s="6" t="s">
        <v>254</v>
      </c>
      <c r="E683" s="6" t="s">
        <v>884</v>
      </c>
      <c r="F683" s="6" t="s">
        <v>201</v>
      </c>
      <c r="G683" s="6" t="s">
        <v>129</v>
      </c>
      <c r="H683" s="6" t="s">
        <v>197</v>
      </c>
      <c r="I683" s="27" t="n">
        <v>0</v>
      </c>
      <c r="J683" s="27" t="n">
        <v>0</v>
      </c>
      <c r="K683" s="27" t="n">
        <v>0.5</v>
      </c>
      <c r="L683" s="28" t="n">
        <f aca="false">I683+J683</f>
        <v>0</v>
      </c>
      <c r="M683" s="28" t="n">
        <f aca="false">L683+K683</f>
        <v>0.5</v>
      </c>
      <c r="N683" s="22" t="str">
        <f aca="false">IF(I683&gt;0,"Sí","No")</f>
        <v>No</v>
      </c>
      <c r="O683" s="22" t="str">
        <f aca="false">IF(J683&gt;0,"Sí","No")</f>
        <v>No</v>
      </c>
      <c r="P683" s="22" t="str">
        <f aca="false">IF(K683&gt;0,"Sí","No")</f>
        <v>Sí</v>
      </c>
      <c r="Q683" s="22" t="str">
        <f aca="false">IF(OR(I683&gt;0,J683&gt;0),"Sí","No")</f>
        <v>No</v>
      </c>
      <c r="R683" s="27"/>
      <c r="S683" s="27"/>
      <c r="T683" s="27"/>
      <c r="U683" s="27"/>
      <c r="V683" s="27"/>
      <c r="W683" s="12" t="str">
        <f aca="false">IF(AND(I683&gt;0,R683&gt;0),(S683-R683)/R683,"")</f>
        <v/>
      </c>
      <c r="X683" s="12" t="str">
        <f aca="false">IF(AND(J683&gt;0,T683&gt;0),(U683-T683)/T683,"")</f>
        <v/>
      </c>
      <c r="Y683" s="12" t="str">
        <f aca="false">IF(AND(K683&gt;0,V683&gt;0),(V683-Resumen!$B$7)/Resumen!$B$7,"")</f>
        <v/>
      </c>
      <c r="Z683" s="28" t="str">
        <f aca="false">IF(AND(K683&gt;0,I683&gt;0,V683&gt;0,S683&gt;0),V683-S683,"")</f>
        <v/>
      </c>
      <c r="AA683" s="12" t="str">
        <f aca="false">IF(Z683&lt;&gt;"",Z683/S683,"")</f>
        <v/>
      </c>
      <c r="AB683" s="28" t="str">
        <f aca="false">IF(AND(K683&gt;0,J683&gt;0,V683&gt;0,U683&gt;0),V683-U683,"")</f>
        <v/>
      </c>
      <c r="AC683" s="12" t="str">
        <f aca="false">IF(AB683&lt;&gt;"",AB683/U683,"")</f>
        <v/>
      </c>
      <c r="AD683" s="27" t="n">
        <v>0</v>
      </c>
      <c r="AE683" s="27" t="n">
        <v>0</v>
      </c>
      <c r="AF683" s="27" t="n">
        <v>0</v>
      </c>
      <c r="AG683" s="28" t="n">
        <f aca="false">AD683+AE683+AF683</f>
        <v>0</v>
      </c>
      <c r="AH683" s="12" t="str">
        <f aca="false">IF(AG683&gt;0,AD683/AG683,"")</f>
        <v/>
      </c>
      <c r="AI683" s="27" t="n">
        <v>0</v>
      </c>
      <c r="AJ683" s="27" t="n">
        <v>0</v>
      </c>
      <c r="AK683" s="27" t="n">
        <v>0</v>
      </c>
      <c r="AL683" s="22" t="str">
        <f aca="false">IF(OR(AJ683&gt;0,AK683&gt;0),"Sí","No")</f>
        <v>No</v>
      </c>
      <c r="AM683" s="6"/>
      <c r="AN683" s="6"/>
      <c r="AO683" s="12" t="n">
        <f aca="false">IF(M683&gt;0,K683/M683,"")</f>
        <v>1</v>
      </c>
      <c r="AP683" s="22" t="str">
        <f aca="false">IF(M683&gt;=Resumen!$B$5,"Alto","Bajo")</f>
        <v>Bajo</v>
      </c>
      <c r="AQ683" s="22" t="str">
        <f aca="false">IF(AO683&gt;=Resumen!$B$28,"Alto","Bajo")</f>
        <v>Alto</v>
      </c>
      <c r="AR683" s="22" t="str">
        <f aca="false">AP683&amp;" Potencial / "&amp;AQ683&amp;" Share"</f>
        <v>Bajo Potencial / Alto Share</v>
      </c>
      <c r="AS683" s="22" t="str">
        <f aca="false">IF(Q683="Sí",IF(AO683&gt;=Resumen!$B$29,"Alto","Bajo"),"")</f>
        <v/>
      </c>
      <c r="AT683" s="22" t="str">
        <f aca="false">IF(AS683&lt;&gt;"",AP683&amp;" Potencial / "&amp;AS683&amp;" Share","")</f>
        <v/>
      </c>
      <c r="AU683" s="22" t="str">
        <f aca="false">IF(AH683="","Sin dato",IF(AH683-AO683&gt;Resumen!$B$6,"Sobre-exhibido",IF(AO683-AH683&gt;Resumen!$B$6,"Sub-exhibido","En línea")))</f>
        <v>Sin dato</v>
      </c>
      <c r="AV683" s="22" t="str">
        <f aca="false">IF(AT683="","",IF(AT683="Alto Potencial / Bajo Share",1,IF(AT683="Alto Potencial / Alto Share",2,IF(AT683="Bajo Potencial / Alto Share",3,4))))</f>
        <v/>
      </c>
      <c r="AW683" s="22" t="str">
        <f aca="false">IF(Q683="No","Sin competencia directa",IF(AV683=1,"1 - Foco Conquista (Alto Pot / Bajo Share)",IF(AV683=2,"2 - Foco Defensa (Alto Pot / Alto Share)",IF(AV683=3,"3 - Monitoreo (Bajo Pot / Alto Share)","4 - Baja Prioridad (Bajo Pot / Bajo Share)"))))</f>
        <v>Sin competencia directa</v>
      </c>
      <c r="AX683" s="12" t="str">
        <f aca="false">IF(OR(IFERROR(AND(W683&lt;&gt;"",Y683&lt;&gt;"",Y683-W683&gt;Resumen!$B$8),FALSE()),IFERROR(AND(X683&lt;&gt;"",Y683&lt;&gt;"",Y683-X683&gt;Resumen!$B$8),FALSE())),MAX(IF(IFERROR(AND(W683&lt;&gt;"",Y683&lt;&gt;"",Y683-W683&gt;Resumen!$B$8),FALSE()),Y683-W683,0),IF(IFERROR(AND(X683&lt;&gt;"",Y683&lt;&gt;"",Y683-X683&gt;Resumen!$B$8),FALSE()),Y683-X683,0)),"")</f>
        <v/>
      </c>
      <c r="AY683" s="22" t="str">
        <f aca="false">IF(OR(IFERROR(AND(W683&lt;&gt;"",Y683&lt;&gt;"",Y683-W683&gt;Resumen!$B$8),FALSE()),IFERROR(AND(X683&lt;&gt;"",Y683&lt;&gt;"",Y683-X683&gt;Resumen!$B$8),FALSE())),TRIM("Lays tiene mayor markup que "&amp;IF(IFERROR(AND(W683&lt;&gt;"",Y683&lt;&gt;"",Y683-W683&gt;Resumen!$B$8),FALSE()),"Quento ","")&amp;IF(IFERROR(AND(X683&lt;&gt;"",Y683&lt;&gt;"",Y683-X683&gt;Resumen!$B$8),FALSE()),"Julicroc ","")&amp;"en este PDV"),"")</f>
        <v/>
      </c>
      <c r="AZ683" s="22" t="str">
        <f aca="false">IF(COUNTIF('Plan Pehuamar - Lista'!$A$2:$A$167,A683)&gt;0,"Sí","No")</f>
        <v>No</v>
      </c>
      <c r="BA683" s="22" t="str">
        <f aca="false">IF(COUNTIF('Plan Combo 9+1'!$A$2:$A$226,A683)&gt;0,"Sí","No")</f>
        <v>No</v>
      </c>
      <c r="BB683" s="22" t="str">
        <f aca="false">IF(AH683="","No",IF(BA683="Sí",IF((AO683-AH683)&gt;Resumen!$B$6,"Sí","No"),IF((AO683-AH683)&gt;=Resumen!$B$132,"Sí","No")))</f>
        <v>No</v>
      </c>
      <c r="BC683" s="22" t="str">
        <f aca="false">IF(AND(N683="Sí",AL683="Sí",AI683=0),"Sí","No")</f>
        <v>No</v>
      </c>
      <c r="BD683" s="22" t="str">
        <f aca="false">IF(COUNTIF('Plan 9+1 (con Pehuamar)'!$A$2:$A$227,A683)&gt;0,"Sí","No")</f>
        <v>No</v>
      </c>
    </row>
    <row r="684" customFormat="false" ht="15" hidden="false" customHeight="true" outlineLevel="0" collapsed="false">
      <c r="A684" s="6" t="n">
        <v>404049</v>
      </c>
      <c r="B684" s="6" t="n">
        <v>4</v>
      </c>
      <c r="C684" s="6" t="n">
        <v>402</v>
      </c>
      <c r="D684" s="6" t="s">
        <v>254</v>
      </c>
      <c r="E684" s="6" t="s">
        <v>885</v>
      </c>
      <c r="F684" s="6" t="s">
        <v>196</v>
      </c>
      <c r="G684" s="6" t="s">
        <v>129</v>
      </c>
      <c r="H684" s="6" t="s">
        <v>197</v>
      </c>
      <c r="I684" s="27" t="n">
        <v>0</v>
      </c>
      <c r="J684" s="27" t="n">
        <v>0</v>
      </c>
      <c r="K684" s="27" t="n">
        <v>0.2</v>
      </c>
      <c r="L684" s="28" t="n">
        <f aca="false">I684+J684</f>
        <v>0</v>
      </c>
      <c r="M684" s="28" t="n">
        <f aca="false">L684+K684</f>
        <v>0.2</v>
      </c>
      <c r="N684" s="22" t="str">
        <f aca="false">IF(I684&gt;0,"Sí","No")</f>
        <v>No</v>
      </c>
      <c r="O684" s="22" t="str">
        <f aca="false">IF(J684&gt;0,"Sí","No")</f>
        <v>No</v>
      </c>
      <c r="P684" s="22" t="str">
        <f aca="false">IF(K684&gt;0,"Sí","No")</f>
        <v>Sí</v>
      </c>
      <c r="Q684" s="22" t="str">
        <f aca="false">IF(OR(I684&gt;0,J684&gt;0),"Sí","No")</f>
        <v>No</v>
      </c>
      <c r="R684" s="27"/>
      <c r="S684" s="27"/>
      <c r="T684" s="27"/>
      <c r="U684" s="27"/>
      <c r="V684" s="27"/>
      <c r="W684" s="12" t="str">
        <f aca="false">IF(AND(I684&gt;0,R684&gt;0),(S684-R684)/R684,"")</f>
        <v/>
      </c>
      <c r="X684" s="12" t="str">
        <f aca="false">IF(AND(J684&gt;0,T684&gt;0),(U684-T684)/T684,"")</f>
        <v/>
      </c>
      <c r="Y684" s="12" t="str">
        <f aca="false">IF(AND(K684&gt;0,V684&gt;0),(V684-Resumen!$B$7)/Resumen!$B$7,"")</f>
        <v/>
      </c>
      <c r="Z684" s="28" t="str">
        <f aca="false">IF(AND(K684&gt;0,I684&gt;0,V684&gt;0,S684&gt;0),V684-S684,"")</f>
        <v/>
      </c>
      <c r="AA684" s="12" t="str">
        <f aca="false">IF(Z684&lt;&gt;"",Z684/S684,"")</f>
        <v/>
      </c>
      <c r="AB684" s="28" t="str">
        <f aca="false">IF(AND(K684&gt;0,J684&gt;0,V684&gt;0,U684&gt;0),V684-U684,"")</f>
        <v/>
      </c>
      <c r="AC684" s="12" t="str">
        <f aca="false">IF(AB684&lt;&gt;"",AB684/U684,"")</f>
        <v/>
      </c>
      <c r="AD684" s="27" t="n">
        <v>0</v>
      </c>
      <c r="AE684" s="27" t="n">
        <v>0</v>
      </c>
      <c r="AF684" s="27" t="n">
        <v>0</v>
      </c>
      <c r="AG684" s="28" t="n">
        <f aca="false">AD684+AE684+AF684</f>
        <v>0</v>
      </c>
      <c r="AH684" s="12" t="str">
        <f aca="false">IF(AG684&gt;0,AD684/AG684,"")</f>
        <v/>
      </c>
      <c r="AI684" s="27" t="n">
        <v>0</v>
      </c>
      <c r="AJ684" s="27" t="n">
        <v>0</v>
      </c>
      <c r="AK684" s="27" t="n">
        <v>0</v>
      </c>
      <c r="AL684" s="22" t="str">
        <f aca="false">IF(OR(AJ684&gt;0,AK684&gt;0),"Sí","No")</f>
        <v>No</v>
      </c>
      <c r="AM684" s="6"/>
      <c r="AN684" s="6"/>
      <c r="AO684" s="12" t="n">
        <f aca="false">IF(M684&gt;0,K684/M684,"")</f>
        <v>1</v>
      </c>
      <c r="AP684" s="22" t="str">
        <f aca="false">IF(M684&gt;=Resumen!$B$5,"Alto","Bajo")</f>
        <v>Bajo</v>
      </c>
      <c r="AQ684" s="22" t="str">
        <f aca="false">IF(AO684&gt;=Resumen!$B$28,"Alto","Bajo")</f>
        <v>Alto</v>
      </c>
      <c r="AR684" s="22" t="str">
        <f aca="false">AP684&amp;" Potencial / "&amp;AQ684&amp;" Share"</f>
        <v>Bajo Potencial / Alto Share</v>
      </c>
      <c r="AS684" s="22" t="str">
        <f aca="false">IF(Q684="Sí",IF(AO684&gt;=Resumen!$B$29,"Alto","Bajo"),"")</f>
        <v/>
      </c>
      <c r="AT684" s="22" t="str">
        <f aca="false">IF(AS684&lt;&gt;"",AP684&amp;" Potencial / "&amp;AS684&amp;" Share","")</f>
        <v/>
      </c>
      <c r="AU684" s="22" t="str">
        <f aca="false">IF(AH684="","Sin dato",IF(AH684-AO684&gt;Resumen!$B$6,"Sobre-exhibido",IF(AO684-AH684&gt;Resumen!$B$6,"Sub-exhibido","En línea")))</f>
        <v>Sin dato</v>
      </c>
      <c r="AV684" s="22" t="str">
        <f aca="false">IF(AT684="","",IF(AT684="Alto Potencial / Bajo Share",1,IF(AT684="Alto Potencial / Alto Share",2,IF(AT684="Bajo Potencial / Alto Share",3,4))))</f>
        <v/>
      </c>
      <c r="AW684" s="22" t="str">
        <f aca="false">IF(Q684="No","Sin competencia directa",IF(AV684=1,"1 - Foco Conquista (Alto Pot / Bajo Share)",IF(AV684=2,"2 - Foco Defensa (Alto Pot / Alto Share)",IF(AV684=3,"3 - Monitoreo (Bajo Pot / Alto Share)","4 - Baja Prioridad (Bajo Pot / Bajo Share)"))))</f>
        <v>Sin competencia directa</v>
      </c>
      <c r="AX684" s="12" t="str">
        <f aca="false">IF(OR(IFERROR(AND(W684&lt;&gt;"",Y684&lt;&gt;"",Y684-W684&gt;Resumen!$B$8),FALSE()),IFERROR(AND(X684&lt;&gt;"",Y684&lt;&gt;"",Y684-X684&gt;Resumen!$B$8),FALSE())),MAX(IF(IFERROR(AND(W684&lt;&gt;"",Y684&lt;&gt;"",Y684-W684&gt;Resumen!$B$8),FALSE()),Y684-W684,0),IF(IFERROR(AND(X684&lt;&gt;"",Y684&lt;&gt;"",Y684-X684&gt;Resumen!$B$8),FALSE()),Y684-X684,0)),"")</f>
        <v/>
      </c>
      <c r="AY684" s="22" t="str">
        <f aca="false">IF(OR(IFERROR(AND(W684&lt;&gt;"",Y684&lt;&gt;"",Y684-W684&gt;Resumen!$B$8),FALSE()),IFERROR(AND(X684&lt;&gt;"",Y684&lt;&gt;"",Y684-X684&gt;Resumen!$B$8),FALSE())),TRIM("Lays tiene mayor markup que "&amp;IF(IFERROR(AND(W684&lt;&gt;"",Y684&lt;&gt;"",Y684-W684&gt;Resumen!$B$8),FALSE()),"Quento ","")&amp;IF(IFERROR(AND(X684&lt;&gt;"",Y684&lt;&gt;"",Y684-X684&gt;Resumen!$B$8),FALSE()),"Julicroc ","")&amp;"en este PDV"),"")</f>
        <v/>
      </c>
      <c r="AZ684" s="22" t="str">
        <f aca="false">IF(COUNTIF('Plan Pehuamar - Lista'!$A$2:$A$167,A684)&gt;0,"Sí","No")</f>
        <v>No</v>
      </c>
      <c r="BA684" s="22" t="str">
        <f aca="false">IF(COUNTIF('Plan Combo 9+1'!$A$2:$A$226,A684)&gt;0,"Sí","No")</f>
        <v>No</v>
      </c>
      <c r="BB684" s="22" t="str">
        <f aca="false">IF(AH684="","No",IF(BA684="Sí",IF((AO684-AH684)&gt;Resumen!$B$6,"Sí","No"),IF((AO684-AH684)&gt;=Resumen!$B$132,"Sí","No")))</f>
        <v>No</v>
      </c>
      <c r="BC684" s="22" t="str">
        <f aca="false">IF(AND(N684="Sí",AL684="Sí",AI684=0),"Sí","No")</f>
        <v>No</v>
      </c>
      <c r="BD684" s="22" t="str">
        <f aca="false">IF(COUNTIF('Plan 9+1 (con Pehuamar)'!$A$2:$A$227,A684)&gt;0,"Sí","No")</f>
        <v>No</v>
      </c>
    </row>
    <row r="685" customFormat="false" ht="15" hidden="false" customHeight="true" outlineLevel="0" collapsed="false">
      <c r="A685" s="6" t="n">
        <v>404064</v>
      </c>
      <c r="B685" s="6" t="n">
        <v>4</v>
      </c>
      <c r="C685" s="6" t="n">
        <v>402</v>
      </c>
      <c r="D685" s="6" t="s">
        <v>254</v>
      </c>
      <c r="E685" s="6" t="s">
        <v>886</v>
      </c>
      <c r="F685" s="6" t="s">
        <v>196</v>
      </c>
      <c r="G685" s="6" t="s">
        <v>129</v>
      </c>
      <c r="H685" s="6" t="s">
        <v>197</v>
      </c>
      <c r="I685" s="27" t="n">
        <v>0</v>
      </c>
      <c r="J685" s="27" t="n">
        <v>0</v>
      </c>
      <c r="K685" s="27" t="n">
        <v>1.1</v>
      </c>
      <c r="L685" s="28" t="n">
        <f aca="false">I685+J685</f>
        <v>0</v>
      </c>
      <c r="M685" s="28" t="n">
        <f aca="false">L685+K685</f>
        <v>1.1</v>
      </c>
      <c r="N685" s="22" t="str">
        <f aca="false">IF(I685&gt;0,"Sí","No")</f>
        <v>No</v>
      </c>
      <c r="O685" s="22" t="str">
        <f aca="false">IF(J685&gt;0,"Sí","No")</f>
        <v>No</v>
      </c>
      <c r="P685" s="22" t="str">
        <f aca="false">IF(K685&gt;0,"Sí","No")</f>
        <v>Sí</v>
      </c>
      <c r="Q685" s="22" t="str">
        <f aca="false">IF(OR(I685&gt;0,J685&gt;0),"Sí","No")</f>
        <v>No</v>
      </c>
      <c r="R685" s="27"/>
      <c r="S685" s="27"/>
      <c r="T685" s="27"/>
      <c r="U685" s="27"/>
      <c r="V685" s="27"/>
      <c r="W685" s="12" t="str">
        <f aca="false">IF(AND(I685&gt;0,R685&gt;0),(S685-R685)/R685,"")</f>
        <v/>
      </c>
      <c r="X685" s="12" t="str">
        <f aca="false">IF(AND(J685&gt;0,T685&gt;0),(U685-T685)/T685,"")</f>
        <v/>
      </c>
      <c r="Y685" s="12" t="str">
        <f aca="false">IF(AND(K685&gt;0,V685&gt;0),(V685-Resumen!$B$7)/Resumen!$B$7,"")</f>
        <v/>
      </c>
      <c r="Z685" s="28" t="str">
        <f aca="false">IF(AND(K685&gt;0,I685&gt;0,V685&gt;0,S685&gt;0),V685-S685,"")</f>
        <v/>
      </c>
      <c r="AA685" s="12" t="str">
        <f aca="false">IF(Z685&lt;&gt;"",Z685/S685,"")</f>
        <v/>
      </c>
      <c r="AB685" s="28" t="str">
        <f aca="false">IF(AND(K685&gt;0,J685&gt;0,V685&gt;0,U685&gt;0),V685-U685,"")</f>
        <v/>
      </c>
      <c r="AC685" s="12" t="str">
        <f aca="false">IF(AB685&lt;&gt;"",AB685/U685,"")</f>
        <v/>
      </c>
      <c r="AD685" s="27" t="n">
        <v>0</v>
      </c>
      <c r="AE685" s="27" t="n">
        <v>0</v>
      </c>
      <c r="AF685" s="27" t="n">
        <v>0</v>
      </c>
      <c r="AG685" s="28" t="n">
        <f aca="false">AD685+AE685+AF685</f>
        <v>0</v>
      </c>
      <c r="AH685" s="12" t="str">
        <f aca="false">IF(AG685&gt;0,AD685/AG685,"")</f>
        <v/>
      </c>
      <c r="AI685" s="27" t="n">
        <v>0</v>
      </c>
      <c r="AJ685" s="27" t="n">
        <v>0</v>
      </c>
      <c r="AK685" s="27" t="n">
        <v>0</v>
      </c>
      <c r="AL685" s="22" t="str">
        <f aca="false">IF(OR(AJ685&gt;0,AK685&gt;0),"Sí","No")</f>
        <v>No</v>
      </c>
      <c r="AM685" s="6"/>
      <c r="AN685" s="6"/>
      <c r="AO685" s="12" t="n">
        <f aca="false">IF(M685&gt;0,K685/M685,"")</f>
        <v>1</v>
      </c>
      <c r="AP685" s="22" t="str">
        <f aca="false">IF(M685&gt;=Resumen!$B$5,"Alto","Bajo")</f>
        <v>Bajo</v>
      </c>
      <c r="AQ685" s="22" t="str">
        <f aca="false">IF(AO685&gt;=Resumen!$B$28,"Alto","Bajo")</f>
        <v>Alto</v>
      </c>
      <c r="AR685" s="22" t="str">
        <f aca="false">AP685&amp;" Potencial / "&amp;AQ685&amp;" Share"</f>
        <v>Bajo Potencial / Alto Share</v>
      </c>
      <c r="AS685" s="22" t="str">
        <f aca="false">IF(Q685="Sí",IF(AO685&gt;=Resumen!$B$29,"Alto","Bajo"),"")</f>
        <v/>
      </c>
      <c r="AT685" s="22" t="str">
        <f aca="false">IF(AS685&lt;&gt;"",AP685&amp;" Potencial / "&amp;AS685&amp;" Share","")</f>
        <v/>
      </c>
      <c r="AU685" s="22" t="str">
        <f aca="false">IF(AH685="","Sin dato",IF(AH685-AO685&gt;Resumen!$B$6,"Sobre-exhibido",IF(AO685-AH685&gt;Resumen!$B$6,"Sub-exhibido","En línea")))</f>
        <v>Sin dato</v>
      </c>
      <c r="AV685" s="22" t="str">
        <f aca="false">IF(AT685="","",IF(AT685="Alto Potencial / Bajo Share",1,IF(AT685="Alto Potencial / Alto Share",2,IF(AT685="Bajo Potencial / Alto Share",3,4))))</f>
        <v/>
      </c>
      <c r="AW685" s="22" t="str">
        <f aca="false">IF(Q685="No","Sin competencia directa",IF(AV685=1,"1 - Foco Conquista (Alto Pot / Bajo Share)",IF(AV685=2,"2 - Foco Defensa (Alto Pot / Alto Share)",IF(AV685=3,"3 - Monitoreo (Bajo Pot / Alto Share)","4 - Baja Prioridad (Bajo Pot / Bajo Share)"))))</f>
        <v>Sin competencia directa</v>
      </c>
      <c r="AX685" s="12" t="str">
        <f aca="false">IF(OR(IFERROR(AND(W685&lt;&gt;"",Y685&lt;&gt;"",Y685-W685&gt;Resumen!$B$8),FALSE()),IFERROR(AND(X685&lt;&gt;"",Y685&lt;&gt;"",Y685-X685&gt;Resumen!$B$8),FALSE())),MAX(IF(IFERROR(AND(W685&lt;&gt;"",Y685&lt;&gt;"",Y685-W685&gt;Resumen!$B$8),FALSE()),Y685-W685,0),IF(IFERROR(AND(X685&lt;&gt;"",Y685&lt;&gt;"",Y685-X685&gt;Resumen!$B$8),FALSE()),Y685-X685,0)),"")</f>
        <v/>
      </c>
      <c r="AY685" s="22" t="str">
        <f aca="false">IF(OR(IFERROR(AND(W685&lt;&gt;"",Y685&lt;&gt;"",Y685-W685&gt;Resumen!$B$8),FALSE()),IFERROR(AND(X685&lt;&gt;"",Y685&lt;&gt;"",Y685-X685&gt;Resumen!$B$8),FALSE())),TRIM("Lays tiene mayor markup que "&amp;IF(IFERROR(AND(W685&lt;&gt;"",Y685&lt;&gt;"",Y685-W685&gt;Resumen!$B$8),FALSE()),"Quento ","")&amp;IF(IFERROR(AND(X685&lt;&gt;"",Y685&lt;&gt;"",Y685-X685&gt;Resumen!$B$8),FALSE()),"Julicroc ","")&amp;"en este PDV"),"")</f>
        <v/>
      </c>
      <c r="AZ685" s="22" t="str">
        <f aca="false">IF(COUNTIF('Plan Pehuamar - Lista'!$A$2:$A$167,A685)&gt;0,"Sí","No")</f>
        <v>No</v>
      </c>
      <c r="BA685" s="22" t="str">
        <f aca="false">IF(COUNTIF('Plan Combo 9+1'!$A$2:$A$226,A685)&gt;0,"Sí","No")</f>
        <v>No</v>
      </c>
      <c r="BB685" s="22" t="str">
        <f aca="false">IF(AH685="","No",IF(BA685="Sí",IF((AO685-AH685)&gt;Resumen!$B$6,"Sí","No"),IF((AO685-AH685)&gt;=Resumen!$B$132,"Sí","No")))</f>
        <v>No</v>
      </c>
      <c r="BC685" s="22" t="str">
        <f aca="false">IF(AND(N685="Sí",AL685="Sí",AI685=0),"Sí","No")</f>
        <v>No</v>
      </c>
      <c r="BD685" s="22" t="str">
        <f aca="false">IF(COUNTIF('Plan 9+1 (con Pehuamar)'!$A$2:$A$227,A685)&gt;0,"Sí","No")</f>
        <v>No</v>
      </c>
    </row>
    <row r="686" customFormat="false" ht="15" hidden="false" customHeight="true" outlineLevel="0" collapsed="false">
      <c r="A686" s="6" t="n">
        <v>404127</v>
      </c>
      <c r="B686" s="6" t="n">
        <v>4</v>
      </c>
      <c r="C686" s="6" t="n">
        <v>402</v>
      </c>
      <c r="D686" s="6" t="s">
        <v>254</v>
      </c>
      <c r="E686" s="6" t="s">
        <v>887</v>
      </c>
      <c r="F686" s="6" t="s">
        <v>196</v>
      </c>
      <c r="G686" s="6" t="s">
        <v>129</v>
      </c>
      <c r="H686" s="6" t="s">
        <v>197</v>
      </c>
      <c r="I686" s="27" t="n">
        <v>0</v>
      </c>
      <c r="J686" s="27" t="n">
        <v>0</v>
      </c>
      <c r="K686" s="27" t="n">
        <v>0.1</v>
      </c>
      <c r="L686" s="28" t="n">
        <f aca="false">I686+J686</f>
        <v>0</v>
      </c>
      <c r="M686" s="28" t="n">
        <f aca="false">L686+K686</f>
        <v>0.1</v>
      </c>
      <c r="N686" s="22" t="str">
        <f aca="false">IF(I686&gt;0,"Sí","No")</f>
        <v>No</v>
      </c>
      <c r="O686" s="22" t="str">
        <f aca="false">IF(J686&gt;0,"Sí","No")</f>
        <v>No</v>
      </c>
      <c r="P686" s="22" t="str">
        <f aca="false">IF(K686&gt;0,"Sí","No")</f>
        <v>Sí</v>
      </c>
      <c r="Q686" s="22" t="str">
        <f aca="false">IF(OR(I686&gt;0,J686&gt;0),"Sí","No")</f>
        <v>No</v>
      </c>
      <c r="R686" s="27"/>
      <c r="S686" s="27"/>
      <c r="T686" s="27"/>
      <c r="U686" s="27"/>
      <c r="V686" s="27"/>
      <c r="W686" s="12" t="str">
        <f aca="false">IF(AND(I686&gt;0,R686&gt;0),(S686-R686)/R686,"")</f>
        <v/>
      </c>
      <c r="X686" s="12" t="str">
        <f aca="false">IF(AND(J686&gt;0,T686&gt;0),(U686-T686)/T686,"")</f>
        <v/>
      </c>
      <c r="Y686" s="12" t="str">
        <f aca="false">IF(AND(K686&gt;0,V686&gt;0),(V686-Resumen!$B$7)/Resumen!$B$7,"")</f>
        <v/>
      </c>
      <c r="Z686" s="28" t="str">
        <f aca="false">IF(AND(K686&gt;0,I686&gt;0,V686&gt;0,S686&gt;0),V686-S686,"")</f>
        <v/>
      </c>
      <c r="AA686" s="12" t="str">
        <f aca="false">IF(Z686&lt;&gt;"",Z686/S686,"")</f>
        <v/>
      </c>
      <c r="AB686" s="28" t="str">
        <f aca="false">IF(AND(K686&gt;0,J686&gt;0,V686&gt;0,U686&gt;0),V686-U686,"")</f>
        <v/>
      </c>
      <c r="AC686" s="12" t="str">
        <f aca="false">IF(AB686&lt;&gt;"",AB686/U686,"")</f>
        <v/>
      </c>
      <c r="AD686" s="27" t="n">
        <v>0</v>
      </c>
      <c r="AE686" s="27" t="n">
        <v>0</v>
      </c>
      <c r="AF686" s="27" t="n">
        <v>0</v>
      </c>
      <c r="AG686" s="28" t="n">
        <f aca="false">AD686+AE686+AF686</f>
        <v>0</v>
      </c>
      <c r="AH686" s="12" t="str">
        <f aca="false">IF(AG686&gt;0,AD686/AG686,"")</f>
        <v/>
      </c>
      <c r="AI686" s="27" t="n">
        <v>0</v>
      </c>
      <c r="AJ686" s="27" t="n">
        <v>0</v>
      </c>
      <c r="AK686" s="27" t="n">
        <v>0</v>
      </c>
      <c r="AL686" s="22" t="str">
        <f aca="false">IF(OR(AJ686&gt;0,AK686&gt;0),"Sí","No")</f>
        <v>No</v>
      </c>
      <c r="AM686" s="6"/>
      <c r="AN686" s="6"/>
      <c r="AO686" s="12" t="n">
        <f aca="false">IF(M686&gt;0,K686/M686,"")</f>
        <v>1</v>
      </c>
      <c r="AP686" s="22" t="str">
        <f aca="false">IF(M686&gt;=Resumen!$B$5,"Alto","Bajo")</f>
        <v>Bajo</v>
      </c>
      <c r="AQ686" s="22" t="str">
        <f aca="false">IF(AO686&gt;=Resumen!$B$28,"Alto","Bajo")</f>
        <v>Alto</v>
      </c>
      <c r="AR686" s="22" t="str">
        <f aca="false">AP686&amp;" Potencial / "&amp;AQ686&amp;" Share"</f>
        <v>Bajo Potencial / Alto Share</v>
      </c>
      <c r="AS686" s="22" t="str">
        <f aca="false">IF(Q686="Sí",IF(AO686&gt;=Resumen!$B$29,"Alto","Bajo"),"")</f>
        <v/>
      </c>
      <c r="AT686" s="22" t="str">
        <f aca="false">IF(AS686&lt;&gt;"",AP686&amp;" Potencial / "&amp;AS686&amp;" Share","")</f>
        <v/>
      </c>
      <c r="AU686" s="22" t="str">
        <f aca="false">IF(AH686="","Sin dato",IF(AH686-AO686&gt;Resumen!$B$6,"Sobre-exhibido",IF(AO686-AH686&gt;Resumen!$B$6,"Sub-exhibido","En línea")))</f>
        <v>Sin dato</v>
      </c>
      <c r="AV686" s="22" t="str">
        <f aca="false">IF(AT686="","",IF(AT686="Alto Potencial / Bajo Share",1,IF(AT686="Alto Potencial / Alto Share",2,IF(AT686="Bajo Potencial / Alto Share",3,4))))</f>
        <v/>
      </c>
      <c r="AW686" s="22" t="str">
        <f aca="false">IF(Q686="No","Sin competencia directa",IF(AV686=1,"1 - Foco Conquista (Alto Pot / Bajo Share)",IF(AV686=2,"2 - Foco Defensa (Alto Pot / Alto Share)",IF(AV686=3,"3 - Monitoreo (Bajo Pot / Alto Share)","4 - Baja Prioridad (Bajo Pot / Bajo Share)"))))</f>
        <v>Sin competencia directa</v>
      </c>
      <c r="AX686" s="12" t="str">
        <f aca="false">IF(OR(IFERROR(AND(W686&lt;&gt;"",Y686&lt;&gt;"",Y686-W686&gt;Resumen!$B$8),FALSE()),IFERROR(AND(X686&lt;&gt;"",Y686&lt;&gt;"",Y686-X686&gt;Resumen!$B$8),FALSE())),MAX(IF(IFERROR(AND(W686&lt;&gt;"",Y686&lt;&gt;"",Y686-W686&gt;Resumen!$B$8),FALSE()),Y686-W686,0),IF(IFERROR(AND(X686&lt;&gt;"",Y686&lt;&gt;"",Y686-X686&gt;Resumen!$B$8),FALSE()),Y686-X686,0)),"")</f>
        <v/>
      </c>
      <c r="AY686" s="22" t="str">
        <f aca="false">IF(OR(IFERROR(AND(W686&lt;&gt;"",Y686&lt;&gt;"",Y686-W686&gt;Resumen!$B$8),FALSE()),IFERROR(AND(X686&lt;&gt;"",Y686&lt;&gt;"",Y686-X686&gt;Resumen!$B$8),FALSE())),TRIM("Lays tiene mayor markup que "&amp;IF(IFERROR(AND(W686&lt;&gt;"",Y686&lt;&gt;"",Y686-W686&gt;Resumen!$B$8),FALSE()),"Quento ","")&amp;IF(IFERROR(AND(X686&lt;&gt;"",Y686&lt;&gt;"",Y686-X686&gt;Resumen!$B$8),FALSE()),"Julicroc ","")&amp;"en este PDV"),"")</f>
        <v/>
      </c>
      <c r="AZ686" s="22" t="str">
        <f aca="false">IF(COUNTIF('Plan Pehuamar - Lista'!$A$2:$A$167,A686)&gt;0,"Sí","No")</f>
        <v>No</v>
      </c>
      <c r="BA686" s="22" t="str">
        <f aca="false">IF(COUNTIF('Plan Combo 9+1'!$A$2:$A$226,A686)&gt;0,"Sí","No")</f>
        <v>No</v>
      </c>
      <c r="BB686" s="22" t="str">
        <f aca="false">IF(AH686="","No",IF(BA686="Sí",IF((AO686-AH686)&gt;Resumen!$B$6,"Sí","No"),IF((AO686-AH686)&gt;=Resumen!$B$132,"Sí","No")))</f>
        <v>No</v>
      </c>
      <c r="BC686" s="22" t="str">
        <f aca="false">IF(AND(N686="Sí",AL686="Sí",AI686=0),"Sí","No")</f>
        <v>No</v>
      </c>
      <c r="BD686" s="22" t="str">
        <f aca="false">IF(COUNTIF('Plan 9+1 (con Pehuamar)'!$A$2:$A$227,A686)&gt;0,"Sí","No")</f>
        <v>No</v>
      </c>
    </row>
    <row r="687" customFormat="false" ht="15" hidden="false" customHeight="true" outlineLevel="0" collapsed="false">
      <c r="A687" s="6" t="n">
        <v>404128</v>
      </c>
      <c r="B687" s="6" t="n">
        <v>4</v>
      </c>
      <c r="C687" s="6" t="n">
        <v>402</v>
      </c>
      <c r="D687" s="6" t="s">
        <v>254</v>
      </c>
      <c r="E687" s="6" t="s">
        <v>888</v>
      </c>
      <c r="F687" s="6" t="s">
        <v>196</v>
      </c>
      <c r="G687" s="6" t="s">
        <v>129</v>
      </c>
      <c r="H687" s="6" t="s">
        <v>197</v>
      </c>
      <c r="I687" s="27" t="n">
        <v>0</v>
      </c>
      <c r="J687" s="27" t="n">
        <v>0</v>
      </c>
      <c r="K687" s="27" t="n">
        <v>0.5</v>
      </c>
      <c r="L687" s="28" t="n">
        <f aca="false">I687+J687</f>
        <v>0</v>
      </c>
      <c r="M687" s="28" t="n">
        <f aca="false">L687+K687</f>
        <v>0.5</v>
      </c>
      <c r="N687" s="22" t="str">
        <f aca="false">IF(I687&gt;0,"Sí","No")</f>
        <v>No</v>
      </c>
      <c r="O687" s="22" t="str">
        <f aca="false">IF(J687&gt;0,"Sí","No")</f>
        <v>No</v>
      </c>
      <c r="P687" s="22" t="str">
        <f aca="false">IF(K687&gt;0,"Sí","No")</f>
        <v>Sí</v>
      </c>
      <c r="Q687" s="22" t="str">
        <f aca="false">IF(OR(I687&gt;0,J687&gt;0),"Sí","No")</f>
        <v>No</v>
      </c>
      <c r="R687" s="27"/>
      <c r="S687" s="27"/>
      <c r="T687" s="27"/>
      <c r="U687" s="27"/>
      <c r="V687" s="27"/>
      <c r="W687" s="12" t="str">
        <f aca="false">IF(AND(I687&gt;0,R687&gt;0),(S687-R687)/R687,"")</f>
        <v/>
      </c>
      <c r="X687" s="12" t="str">
        <f aca="false">IF(AND(J687&gt;0,T687&gt;0),(U687-T687)/T687,"")</f>
        <v/>
      </c>
      <c r="Y687" s="12" t="str">
        <f aca="false">IF(AND(K687&gt;0,V687&gt;0),(V687-Resumen!$B$7)/Resumen!$B$7,"")</f>
        <v/>
      </c>
      <c r="Z687" s="28" t="str">
        <f aca="false">IF(AND(K687&gt;0,I687&gt;0,V687&gt;0,S687&gt;0),V687-S687,"")</f>
        <v/>
      </c>
      <c r="AA687" s="12" t="str">
        <f aca="false">IF(Z687&lt;&gt;"",Z687/S687,"")</f>
        <v/>
      </c>
      <c r="AB687" s="28" t="str">
        <f aca="false">IF(AND(K687&gt;0,J687&gt;0,V687&gt;0,U687&gt;0),V687-U687,"")</f>
        <v/>
      </c>
      <c r="AC687" s="12" t="str">
        <f aca="false">IF(AB687&lt;&gt;"",AB687/U687,"")</f>
        <v/>
      </c>
      <c r="AD687" s="27" t="n">
        <v>0</v>
      </c>
      <c r="AE687" s="27" t="n">
        <v>0</v>
      </c>
      <c r="AF687" s="27" t="n">
        <v>0</v>
      </c>
      <c r="AG687" s="28" t="n">
        <f aca="false">AD687+AE687+AF687</f>
        <v>0</v>
      </c>
      <c r="AH687" s="12" t="str">
        <f aca="false">IF(AG687&gt;0,AD687/AG687,"")</f>
        <v/>
      </c>
      <c r="AI687" s="27" t="n">
        <v>0</v>
      </c>
      <c r="AJ687" s="27" t="n">
        <v>0</v>
      </c>
      <c r="AK687" s="27" t="n">
        <v>0</v>
      </c>
      <c r="AL687" s="22" t="str">
        <f aca="false">IF(OR(AJ687&gt;0,AK687&gt;0),"Sí","No")</f>
        <v>No</v>
      </c>
      <c r="AM687" s="6"/>
      <c r="AN687" s="6"/>
      <c r="AO687" s="12" t="n">
        <f aca="false">IF(M687&gt;0,K687/M687,"")</f>
        <v>1</v>
      </c>
      <c r="AP687" s="22" t="str">
        <f aca="false">IF(M687&gt;=Resumen!$B$5,"Alto","Bajo")</f>
        <v>Bajo</v>
      </c>
      <c r="AQ687" s="22" t="str">
        <f aca="false">IF(AO687&gt;=Resumen!$B$28,"Alto","Bajo")</f>
        <v>Alto</v>
      </c>
      <c r="AR687" s="22" t="str">
        <f aca="false">AP687&amp;" Potencial / "&amp;AQ687&amp;" Share"</f>
        <v>Bajo Potencial / Alto Share</v>
      </c>
      <c r="AS687" s="22" t="str">
        <f aca="false">IF(Q687="Sí",IF(AO687&gt;=Resumen!$B$29,"Alto","Bajo"),"")</f>
        <v/>
      </c>
      <c r="AT687" s="22" t="str">
        <f aca="false">IF(AS687&lt;&gt;"",AP687&amp;" Potencial / "&amp;AS687&amp;" Share","")</f>
        <v/>
      </c>
      <c r="AU687" s="22" t="str">
        <f aca="false">IF(AH687="","Sin dato",IF(AH687-AO687&gt;Resumen!$B$6,"Sobre-exhibido",IF(AO687-AH687&gt;Resumen!$B$6,"Sub-exhibido","En línea")))</f>
        <v>Sin dato</v>
      </c>
      <c r="AV687" s="22" t="str">
        <f aca="false">IF(AT687="","",IF(AT687="Alto Potencial / Bajo Share",1,IF(AT687="Alto Potencial / Alto Share",2,IF(AT687="Bajo Potencial / Alto Share",3,4))))</f>
        <v/>
      </c>
      <c r="AW687" s="22" t="str">
        <f aca="false">IF(Q687="No","Sin competencia directa",IF(AV687=1,"1 - Foco Conquista (Alto Pot / Bajo Share)",IF(AV687=2,"2 - Foco Defensa (Alto Pot / Alto Share)",IF(AV687=3,"3 - Monitoreo (Bajo Pot / Alto Share)","4 - Baja Prioridad (Bajo Pot / Bajo Share)"))))</f>
        <v>Sin competencia directa</v>
      </c>
      <c r="AX687" s="12" t="str">
        <f aca="false">IF(OR(IFERROR(AND(W687&lt;&gt;"",Y687&lt;&gt;"",Y687-W687&gt;Resumen!$B$8),FALSE()),IFERROR(AND(X687&lt;&gt;"",Y687&lt;&gt;"",Y687-X687&gt;Resumen!$B$8),FALSE())),MAX(IF(IFERROR(AND(W687&lt;&gt;"",Y687&lt;&gt;"",Y687-W687&gt;Resumen!$B$8),FALSE()),Y687-W687,0),IF(IFERROR(AND(X687&lt;&gt;"",Y687&lt;&gt;"",Y687-X687&gt;Resumen!$B$8),FALSE()),Y687-X687,0)),"")</f>
        <v/>
      </c>
      <c r="AY687" s="22" t="str">
        <f aca="false">IF(OR(IFERROR(AND(W687&lt;&gt;"",Y687&lt;&gt;"",Y687-W687&gt;Resumen!$B$8),FALSE()),IFERROR(AND(X687&lt;&gt;"",Y687&lt;&gt;"",Y687-X687&gt;Resumen!$B$8),FALSE())),TRIM("Lays tiene mayor markup que "&amp;IF(IFERROR(AND(W687&lt;&gt;"",Y687&lt;&gt;"",Y687-W687&gt;Resumen!$B$8),FALSE()),"Quento ","")&amp;IF(IFERROR(AND(X687&lt;&gt;"",Y687&lt;&gt;"",Y687-X687&gt;Resumen!$B$8),FALSE()),"Julicroc ","")&amp;"en este PDV"),"")</f>
        <v/>
      </c>
      <c r="AZ687" s="22" t="str">
        <f aca="false">IF(COUNTIF('Plan Pehuamar - Lista'!$A$2:$A$167,A687)&gt;0,"Sí","No")</f>
        <v>No</v>
      </c>
      <c r="BA687" s="22" t="str">
        <f aca="false">IF(COUNTIF('Plan Combo 9+1'!$A$2:$A$226,A687)&gt;0,"Sí","No")</f>
        <v>No</v>
      </c>
      <c r="BB687" s="22" t="str">
        <f aca="false">IF(AH687="","No",IF(BA687="Sí",IF((AO687-AH687)&gt;Resumen!$B$6,"Sí","No"),IF((AO687-AH687)&gt;=Resumen!$B$132,"Sí","No")))</f>
        <v>No</v>
      </c>
      <c r="BC687" s="22" t="str">
        <f aca="false">IF(AND(N687="Sí",AL687="Sí",AI687=0),"Sí","No")</f>
        <v>No</v>
      </c>
      <c r="BD687" s="22" t="str">
        <f aca="false">IF(COUNTIF('Plan 9+1 (con Pehuamar)'!$A$2:$A$227,A687)&gt;0,"Sí","No")</f>
        <v>No</v>
      </c>
    </row>
    <row r="688" customFormat="false" ht="15" hidden="false" customHeight="true" outlineLevel="0" collapsed="false">
      <c r="A688" s="6" t="n">
        <v>404130</v>
      </c>
      <c r="B688" s="6" t="n">
        <v>4</v>
      </c>
      <c r="C688" s="6" t="n">
        <v>402</v>
      </c>
      <c r="D688" s="6" t="s">
        <v>254</v>
      </c>
      <c r="E688" s="6" t="s">
        <v>889</v>
      </c>
      <c r="F688" s="6" t="s">
        <v>196</v>
      </c>
      <c r="G688" s="6" t="s">
        <v>129</v>
      </c>
      <c r="H688" s="6" t="s">
        <v>197</v>
      </c>
      <c r="I688" s="27" t="n">
        <v>20</v>
      </c>
      <c r="J688" s="27" t="n">
        <v>0</v>
      </c>
      <c r="K688" s="27" t="n">
        <v>20</v>
      </c>
      <c r="L688" s="28" t="n">
        <f aca="false">I688+J688</f>
        <v>20</v>
      </c>
      <c r="M688" s="28" t="n">
        <f aca="false">L688+K688</f>
        <v>40</v>
      </c>
      <c r="N688" s="22" t="str">
        <f aca="false">IF(I688&gt;0,"Sí","No")</f>
        <v>Sí</v>
      </c>
      <c r="O688" s="22" t="str">
        <f aca="false">IF(J688&gt;0,"Sí","No")</f>
        <v>No</v>
      </c>
      <c r="P688" s="22" t="str">
        <f aca="false">IF(K688&gt;0,"Sí","No")</f>
        <v>Sí</v>
      </c>
      <c r="Q688" s="22" t="str">
        <f aca="false">IF(OR(I688&gt;0,J688&gt;0),"Sí","No")</f>
        <v>Sí</v>
      </c>
      <c r="R688" s="27" t="n">
        <v>1700</v>
      </c>
      <c r="S688" s="27" t="n">
        <v>2500</v>
      </c>
      <c r="T688" s="27"/>
      <c r="U688" s="27"/>
      <c r="V688" s="27" t="n">
        <v>3500</v>
      </c>
      <c r="W688" s="12" t="n">
        <f aca="false">IF(AND(I688&gt;0,R688&gt;0),(S688-R688)/R688,"")</f>
        <v>0.470588235294118</v>
      </c>
      <c r="X688" s="12" t="str">
        <f aca="false">IF(AND(J688&gt;0,T688&gt;0),(U688-T688)/T688,"")</f>
        <v/>
      </c>
      <c r="Y688" s="12" t="n">
        <f aca="false">IF(AND(K688&gt;0,V688&gt;0),(V688-Resumen!$B$7)/Resumen!$B$7,"")</f>
        <v>0.4</v>
      </c>
      <c r="Z688" s="28" t="n">
        <f aca="false">IF(AND(K688&gt;0,I688&gt;0,V688&gt;0,S688&gt;0),V688-S688,"")</f>
        <v>1000</v>
      </c>
      <c r="AA688" s="12" t="n">
        <f aca="false">IF(Z688&lt;&gt;"",Z688/S688,"")</f>
        <v>0.4</v>
      </c>
      <c r="AB688" s="28" t="str">
        <f aca="false">IF(AND(K688&gt;0,J688&gt;0,V688&gt;0,U688&gt;0),V688-U688,"")</f>
        <v/>
      </c>
      <c r="AC688" s="12" t="str">
        <f aca="false">IF(AB688&lt;&gt;"",AB688/U688,"")</f>
        <v/>
      </c>
      <c r="AD688" s="27" t="n">
        <v>4</v>
      </c>
      <c r="AE688" s="27" t="n">
        <v>4</v>
      </c>
      <c r="AF688" s="27" t="n">
        <v>0</v>
      </c>
      <c r="AG688" s="28" t="n">
        <f aca="false">AD688+AE688+AF688</f>
        <v>8</v>
      </c>
      <c r="AH688" s="12" t="n">
        <f aca="false">IF(AG688&gt;0,AD688/AG688,"")</f>
        <v>0.5</v>
      </c>
      <c r="AI688" s="27" t="n">
        <v>1</v>
      </c>
      <c r="AJ688" s="27" t="n">
        <v>1</v>
      </c>
      <c r="AK688" s="27" t="n">
        <v>0</v>
      </c>
      <c r="AL688" s="22" t="str">
        <f aca="false">IF(OR(AJ688&gt;0,AK688&gt;0),"Sí","No")</f>
        <v>Sí</v>
      </c>
      <c r="AM688" s="6" t="s">
        <v>198</v>
      </c>
      <c r="AN688" s="6"/>
      <c r="AO688" s="12" t="n">
        <f aca="false">IF(M688&gt;0,K688/M688,"")</f>
        <v>0.5</v>
      </c>
      <c r="AP688" s="22" t="str">
        <f aca="false">IF(M688&gt;=Resumen!$B$5,"Alto","Bajo")</f>
        <v>Alto</v>
      </c>
      <c r="AQ688" s="22" t="str">
        <f aca="false">IF(AO688&gt;=Resumen!$B$28,"Alto","Bajo")</f>
        <v>Alto</v>
      </c>
      <c r="AR688" s="22" t="str">
        <f aca="false">AP688&amp;" Potencial / "&amp;AQ688&amp;" Share"</f>
        <v>Alto Potencial / Alto Share</v>
      </c>
      <c r="AS688" s="22" t="str">
        <f aca="false">IF(Q688="Sí",IF(AO688&gt;=Resumen!$B$29,"Alto","Bajo"),"")</f>
        <v>Alto</v>
      </c>
      <c r="AT688" s="22" t="str">
        <f aca="false">IF(AS688&lt;&gt;"",AP688&amp;" Potencial / "&amp;AS688&amp;" Share","")</f>
        <v>Alto Potencial / Alto Share</v>
      </c>
      <c r="AU688" s="22" t="str">
        <f aca="false">IF(AH688="","Sin dato",IF(AH688-AO688&gt;Resumen!$B$6,"Sobre-exhibido",IF(AO688-AH688&gt;Resumen!$B$6,"Sub-exhibido","En línea")))</f>
        <v>En línea</v>
      </c>
      <c r="AV688" s="22" t="n">
        <f aca="false">IF(AT688="","",IF(AT688="Alto Potencial / Bajo Share",1,IF(AT688="Alto Potencial / Alto Share",2,IF(AT688="Bajo Potencial / Alto Share",3,4))))</f>
        <v>2</v>
      </c>
      <c r="AW688" s="22" t="str">
        <f aca="false">IF(Q688="No","Sin competencia directa",IF(AV688=1,"1 - Foco Conquista (Alto Pot / Bajo Share)",IF(AV688=2,"2 - Foco Defensa (Alto Pot / Alto Share)",IF(AV688=3,"3 - Monitoreo (Bajo Pot / Alto Share)","4 - Baja Prioridad (Bajo Pot / Bajo Share)"))))</f>
        <v>2 - Foco Defensa (Alto Pot / Alto Share)</v>
      </c>
      <c r="AX688" s="12" t="str">
        <f aca="false">IF(OR(IFERROR(AND(W688&lt;&gt;"",Y688&lt;&gt;"",Y688-W688&gt;Resumen!$B$8),FALSE()),IFERROR(AND(X688&lt;&gt;"",Y688&lt;&gt;"",Y688-X688&gt;Resumen!$B$8),FALSE())),MAX(IF(IFERROR(AND(W688&lt;&gt;"",Y688&lt;&gt;"",Y688-W688&gt;Resumen!$B$8),FALSE()),Y688-W688,0),IF(IFERROR(AND(X688&lt;&gt;"",Y688&lt;&gt;"",Y688-X688&gt;Resumen!$B$8),FALSE()),Y688-X688,0)),"")</f>
        <v/>
      </c>
      <c r="AY688" s="22" t="str">
        <f aca="false">IF(OR(IFERROR(AND(W688&lt;&gt;"",Y688&lt;&gt;"",Y688-W688&gt;Resumen!$B$8),FALSE()),IFERROR(AND(X688&lt;&gt;"",Y688&lt;&gt;"",Y688-X688&gt;Resumen!$B$8),FALSE())),TRIM("Lays tiene mayor markup que "&amp;IF(IFERROR(AND(W688&lt;&gt;"",Y688&lt;&gt;"",Y688-W688&gt;Resumen!$B$8),FALSE()),"Quento ","")&amp;IF(IFERROR(AND(X688&lt;&gt;"",Y688&lt;&gt;"",Y688-X688&gt;Resumen!$B$8),FALSE()),"Julicroc ","")&amp;"en este PDV"),"")</f>
        <v/>
      </c>
      <c r="AZ688" s="22" t="str">
        <f aca="false">IF(COUNTIF('Plan Pehuamar - Lista'!$A$2:$A$167,A688)&gt;0,"Sí","No")</f>
        <v>No</v>
      </c>
      <c r="BA688" s="22" t="str">
        <f aca="false">IF(COUNTIF('Plan Combo 9+1'!$A$2:$A$226,A688)&gt;0,"Sí","No")</f>
        <v>No</v>
      </c>
      <c r="BB688" s="22" t="str">
        <f aca="false">IF(AH688="","No",IF(BA688="Sí",IF((AO688-AH688)&gt;Resumen!$B$6,"Sí","No"),IF((AO688-AH688)&gt;=Resumen!$B$132,"Sí","No")))</f>
        <v>No</v>
      </c>
      <c r="BC688" s="22" t="str">
        <f aca="false">IF(AND(N688="Sí",AL688="Sí",AI688=0),"Sí","No")</f>
        <v>No</v>
      </c>
      <c r="BD688" s="22" t="str">
        <f aca="false">IF(COUNTIF('Plan 9+1 (con Pehuamar)'!$A$2:$A$227,A688)&gt;0,"Sí","No")</f>
        <v>No</v>
      </c>
    </row>
    <row r="689" customFormat="false" ht="15" hidden="false" customHeight="true" outlineLevel="0" collapsed="false">
      <c r="A689" s="6" t="n">
        <v>404131</v>
      </c>
      <c r="B689" s="6" t="n">
        <v>4</v>
      </c>
      <c r="C689" s="6" t="n">
        <v>402</v>
      </c>
      <c r="D689" s="6" t="s">
        <v>254</v>
      </c>
      <c r="E689" s="6" t="s">
        <v>890</v>
      </c>
      <c r="F689" s="6" t="s">
        <v>201</v>
      </c>
      <c r="G689" s="6" t="s">
        <v>129</v>
      </c>
      <c r="H689" s="6" t="s">
        <v>197</v>
      </c>
      <c r="I689" s="27" t="n">
        <v>20</v>
      </c>
      <c r="J689" s="27" t="n">
        <v>0</v>
      </c>
      <c r="K689" s="27" t="n">
        <v>20</v>
      </c>
      <c r="L689" s="28" t="n">
        <f aca="false">I689+J689</f>
        <v>20</v>
      </c>
      <c r="M689" s="28" t="n">
        <f aca="false">L689+K689</f>
        <v>40</v>
      </c>
      <c r="N689" s="22" t="str">
        <f aca="false">IF(I689&gt;0,"Sí","No")</f>
        <v>Sí</v>
      </c>
      <c r="O689" s="22" t="str">
        <f aca="false">IF(J689&gt;0,"Sí","No")</f>
        <v>No</v>
      </c>
      <c r="P689" s="22" t="str">
        <f aca="false">IF(K689&gt;0,"Sí","No")</f>
        <v>Sí</v>
      </c>
      <c r="Q689" s="22" t="str">
        <f aca="false">IF(OR(I689&gt;0,J689&gt;0),"Sí","No")</f>
        <v>Sí</v>
      </c>
      <c r="R689" s="27" t="n">
        <v>1700</v>
      </c>
      <c r="S689" s="27" t="n">
        <v>2500</v>
      </c>
      <c r="T689" s="27"/>
      <c r="U689" s="27"/>
      <c r="V689" s="27" t="n">
        <v>3500</v>
      </c>
      <c r="W689" s="12" t="n">
        <f aca="false">IF(AND(I689&gt;0,R689&gt;0),(S689-R689)/R689,"")</f>
        <v>0.470588235294118</v>
      </c>
      <c r="X689" s="12" t="str">
        <f aca="false">IF(AND(J689&gt;0,T689&gt;0),(U689-T689)/T689,"")</f>
        <v/>
      </c>
      <c r="Y689" s="12" t="n">
        <f aca="false">IF(AND(K689&gt;0,V689&gt;0),(V689-Resumen!$B$7)/Resumen!$B$7,"")</f>
        <v>0.4</v>
      </c>
      <c r="Z689" s="28" t="n">
        <f aca="false">IF(AND(K689&gt;0,I689&gt;0,V689&gt;0,S689&gt;0),V689-S689,"")</f>
        <v>1000</v>
      </c>
      <c r="AA689" s="12" t="n">
        <f aca="false">IF(Z689&lt;&gt;"",Z689/S689,"")</f>
        <v>0.4</v>
      </c>
      <c r="AB689" s="28" t="str">
        <f aca="false">IF(AND(K689&gt;0,J689&gt;0,V689&gt;0,U689&gt;0),V689-U689,"")</f>
        <v/>
      </c>
      <c r="AC689" s="12" t="str">
        <f aca="false">IF(AB689&lt;&gt;"",AB689/U689,"")</f>
        <v/>
      </c>
      <c r="AD689" s="27" t="n">
        <v>4</v>
      </c>
      <c r="AE689" s="27" t="n">
        <v>4</v>
      </c>
      <c r="AF689" s="27" t="n">
        <v>0</v>
      </c>
      <c r="AG689" s="28" t="n">
        <f aca="false">AD689+AE689+AF689</f>
        <v>8</v>
      </c>
      <c r="AH689" s="12" t="n">
        <f aca="false">IF(AG689&gt;0,AD689/AG689,"")</f>
        <v>0.5</v>
      </c>
      <c r="AI689" s="27" t="n">
        <v>1</v>
      </c>
      <c r="AJ689" s="27" t="n">
        <v>1</v>
      </c>
      <c r="AK689" s="27" t="n">
        <v>0</v>
      </c>
      <c r="AL689" s="22" t="str">
        <f aca="false">IF(OR(AJ689&gt;0,AK689&gt;0),"Sí","No")</f>
        <v>Sí</v>
      </c>
      <c r="AM689" s="6" t="s">
        <v>198</v>
      </c>
      <c r="AN689" s="6"/>
      <c r="AO689" s="12" t="n">
        <f aca="false">IF(M689&gt;0,K689/M689,"")</f>
        <v>0.5</v>
      </c>
      <c r="AP689" s="22" t="str">
        <f aca="false">IF(M689&gt;=Resumen!$B$5,"Alto","Bajo")</f>
        <v>Alto</v>
      </c>
      <c r="AQ689" s="22" t="str">
        <f aca="false">IF(AO689&gt;=Resumen!$B$28,"Alto","Bajo")</f>
        <v>Alto</v>
      </c>
      <c r="AR689" s="22" t="str">
        <f aca="false">AP689&amp;" Potencial / "&amp;AQ689&amp;" Share"</f>
        <v>Alto Potencial / Alto Share</v>
      </c>
      <c r="AS689" s="22" t="str">
        <f aca="false">IF(Q689="Sí",IF(AO689&gt;=Resumen!$B$29,"Alto","Bajo"),"")</f>
        <v>Alto</v>
      </c>
      <c r="AT689" s="22" t="str">
        <f aca="false">IF(AS689&lt;&gt;"",AP689&amp;" Potencial / "&amp;AS689&amp;" Share","")</f>
        <v>Alto Potencial / Alto Share</v>
      </c>
      <c r="AU689" s="22" t="str">
        <f aca="false">IF(AH689="","Sin dato",IF(AH689-AO689&gt;Resumen!$B$6,"Sobre-exhibido",IF(AO689-AH689&gt;Resumen!$B$6,"Sub-exhibido","En línea")))</f>
        <v>En línea</v>
      </c>
      <c r="AV689" s="22" t="n">
        <f aca="false">IF(AT689="","",IF(AT689="Alto Potencial / Bajo Share",1,IF(AT689="Alto Potencial / Alto Share",2,IF(AT689="Bajo Potencial / Alto Share",3,4))))</f>
        <v>2</v>
      </c>
      <c r="AW689" s="22" t="str">
        <f aca="false">IF(Q689="No","Sin competencia directa",IF(AV689=1,"1 - Foco Conquista (Alto Pot / Bajo Share)",IF(AV689=2,"2 - Foco Defensa (Alto Pot / Alto Share)",IF(AV689=3,"3 - Monitoreo (Bajo Pot / Alto Share)","4 - Baja Prioridad (Bajo Pot / Bajo Share)"))))</f>
        <v>2 - Foco Defensa (Alto Pot / Alto Share)</v>
      </c>
      <c r="AX689" s="12" t="str">
        <f aca="false">IF(OR(IFERROR(AND(W689&lt;&gt;"",Y689&lt;&gt;"",Y689-W689&gt;Resumen!$B$8),FALSE()),IFERROR(AND(X689&lt;&gt;"",Y689&lt;&gt;"",Y689-X689&gt;Resumen!$B$8),FALSE())),MAX(IF(IFERROR(AND(W689&lt;&gt;"",Y689&lt;&gt;"",Y689-W689&gt;Resumen!$B$8),FALSE()),Y689-W689,0),IF(IFERROR(AND(X689&lt;&gt;"",Y689&lt;&gt;"",Y689-X689&gt;Resumen!$B$8),FALSE()),Y689-X689,0)),"")</f>
        <v/>
      </c>
      <c r="AY689" s="22" t="str">
        <f aca="false">IF(OR(IFERROR(AND(W689&lt;&gt;"",Y689&lt;&gt;"",Y689-W689&gt;Resumen!$B$8),FALSE()),IFERROR(AND(X689&lt;&gt;"",Y689&lt;&gt;"",Y689-X689&gt;Resumen!$B$8),FALSE())),TRIM("Lays tiene mayor markup que "&amp;IF(IFERROR(AND(W689&lt;&gt;"",Y689&lt;&gt;"",Y689-W689&gt;Resumen!$B$8),FALSE()),"Quento ","")&amp;IF(IFERROR(AND(X689&lt;&gt;"",Y689&lt;&gt;"",Y689-X689&gt;Resumen!$B$8),FALSE()),"Julicroc ","")&amp;"en este PDV"),"")</f>
        <v/>
      </c>
      <c r="AZ689" s="22" t="str">
        <f aca="false">IF(COUNTIF('Plan Pehuamar - Lista'!$A$2:$A$167,A689)&gt;0,"Sí","No")</f>
        <v>No</v>
      </c>
      <c r="BA689" s="22" t="str">
        <f aca="false">IF(COUNTIF('Plan Combo 9+1'!$A$2:$A$226,A689)&gt;0,"Sí","No")</f>
        <v>No</v>
      </c>
      <c r="BB689" s="22" t="str">
        <f aca="false">IF(AH689="","No",IF(BA689="Sí",IF((AO689-AH689)&gt;Resumen!$B$6,"Sí","No"),IF((AO689-AH689)&gt;=Resumen!$B$132,"Sí","No")))</f>
        <v>No</v>
      </c>
      <c r="BC689" s="22" t="str">
        <f aca="false">IF(AND(N689="Sí",AL689="Sí",AI689=0),"Sí","No")</f>
        <v>No</v>
      </c>
      <c r="BD689" s="22" t="str">
        <f aca="false">IF(COUNTIF('Plan 9+1 (con Pehuamar)'!$A$2:$A$227,A689)&gt;0,"Sí","No")</f>
        <v>No</v>
      </c>
    </row>
    <row r="690" customFormat="false" ht="15" hidden="false" customHeight="true" outlineLevel="0" collapsed="false">
      <c r="A690" s="6" t="n">
        <v>404225</v>
      </c>
      <c r="B690" s="6" t="n">
        <v>4</v>
      </c>
      <c r="C690" s="6" t="n">
        <v>402</v>
      </c>
      <c r="D690" s="6" t="s">
        <v>254</v>
      </c>
      <c r="E690" s="6" t="s">
        <v>891</v>
      </c>
      <c r="F690" s="6" t="s">
        <v>201</v>
      </c>
      <c r="G690" s="6" t="s">
        <v>129</v>
      </c>
      <c r="H690" s="6" t="s">
        <v>197</v>
      </c>
      <c r="I690" s="27" t="n">
        <v>40</v>
      </c>
      <c r="J690" s="27" t="n">
        <v>30</v>
      </c>
      <c r="K690" s="27" t="n">
        <v>35</v>
      </c>
      <c r="L690" s="28" t="n">
        <f aca="false">I690+J690</f>
        <v>70</v>
      </c>
      <c r="M690" s="28" t="n">
        <f aca="false">L690+K690</f>
        <v>105</v>
      </c>
      <c r="N690" s="22" t="str">
        <f aca="false">IF(I690&gt;0,"Sí","No")</f>
        <v>Sí</v>
      </c>
      <c r="O690" s="22" t="str">
        <f aca="false">IF(J690&gt;0,"Sí","No")</f>
        <v>Sí</v>
      </c>
      <c r="P690" s="22" t="str">
        <f aca="false">IF(K690&gt;0,"Sí","No")</f>
        <v>Sí</v>
      </c>
      <c r="Q690" s="22" t="str">
        <f aca="false">IF(OR(I690&gt;0,J690&gt;0),"Sí","No")</f>
        <v>Sí</v>
      </c>
      <c r="R690" s="27" t="n">
        <v>2700</v>
      </c>
      <c r="S690" s="27" t="n">
        <v>2500</v>
      </c>
      <c r="T690" s="27" t="n">
        <v>1100</v>
      </c>
      <c r="U690" s="27" t="n">
        <v>2000</v>
      </c>
      <c r="V690" s="27" t="n">
        <v>3700</v>
      </c>
      <c r="W690" s="12" t="n">
        <f aca="false">IF(AND(I690&gt;0,R690&gt;0),(S690-R690)/R690,"")</f>
        <v>-0.0740740740740741</v>
      </c>
      <c r="X690" s="12" t="n">
        <f aca="false">IF(AND(J690&gt;0,T690&gt;0),(U690-T690)/T690,"")</f>
        <v>0.818181818181818</v>
      </c>
      <c r="Y690" s="12" t="n">
        <f aca="false">IF(AND(K690&gt;0,V690&gt;0),(V690-Resumen!$B$7)/Resumen!$B$7,"")</f>
        <v>0.48</v>
      </c>
      <c r="Z690" s="28" t="n">
        <f aca="false">IF(AND(K690&gt;0,I690&gt;0,V690&gt;0,S690&gt;0),V690-S690,"")</f>
        <v>1200</v>
      </c>
      <c r="AA690" s="12" t="n">
        <f aca="false">IF(Z690&lt;&gt;"",Z690/S690,"")</f>
        <v>0.48</v>
      </c>
      <c r="AB690" s="28" t="n">
        <f aca="false">IF(AND(K690&gt;0,J690&gt;0,V690&gt;0,U690&gt;0),V690-U690,"")</f>
        <v>1700</v>
      </c>
      <c r="AC690" s="12" t="n">
        <f aca="false">IF(AB690&lt;&gt;"",AB690/U690,"")</f>
        <v>0.85</v>
      </c>
      <c r="AD690" s="27" t="n">
        <v>5</v>
      </c>
      <c r="AE690" s="27" t="n">
        <v>5</v>
      </c>
      <c r="AF690" s="27" t="n">
        <v>4</v>
      </c>
      <c r="AG690" s="28" t="n">
        <f aca="false">AD690+AE690+AF690</f>
        <v>14</v>
      </c>
      <c r="AH690" s="12" t="n">
        <f aca="false">IF(AG690&gt;0,AD690/AG690,"")</f>
        <v>0.357142857142857</v>
      </c>
      <c r="AI690" s="27" t="n">
        <v>1</v>
      </c>
      <c r="AJ690" s="27" t="n">
        <v>1</v>
      </c>
      <c r="AK690" s="27" t="n">
        <v>1</v>
      </c>
      <c r="AL690" s="22" t="str">
        <f aca="false">IF(OR(AJ690&gt;0,AK690&gt;0),"Sí","No")</f>
        <v>Sí</v>
      </c>
      <c r="AM690" s="6" t="s">
        <v>198</v>
      </c>
      <c r="AN690" s="6" t="s">
        <v>198</v>
      </c>
      <c r="AO690" s="12" t="n">
        <f aca="false">IF(M690&gt;0,K690/M690,"")</f>
        <v>0.333333333333333</v>
      </c>
      <c r="AP690" s="22" t="str">
        <f aca="false">IF(M690&gt;=Resumen!$B$5,"Alto","Bajo")</f>
        <v>Alto</v>
      </c>
      <c r="AQ690" s="22" t="str">
        <f aca="false">IF(AO690&gt;=Resumen!$B$28,"Alto","Bajo")</f>
        <v>Bajo</v>
      </c>
      <c r="AR690" s="22" t="str">
        <f aca="false">AP690&amp;" Potencial / "&amp;AQ690&amp;" Share"</f>
        <v>Alto Potencial / Bajo Share</v>
      </c>
      <c r="AS690" s="22" t="str">
        <f aca="false">IF(Q690="Sí",IF(AO690&gt;=Resumen!$B$29,"Alto","Bajo"),"")</f>
        <v>Bajo</v>
      </c>
      <c r="AT690" s="22" t="str">
        <f aca="false">IF(AS690&lt;&gt;"",AP690&amp;" Potencial / "&amp;AS690&amp;" Share","")</f>
        <v>Alto Potencial / Bajo Share</v>
      </c>
      <c r="AU690" s="22" t="str">
        <f aca="false">IF(AH690="","Sin dato",IF(AH690-AO690&gt;Resumen!$B$6,"Sobre-exhibido",IF(AO690-AH690&gt;Resumen!$B$6,"Sub-exhibido","En línea")))</f>
        <v>En línea</v>
      </c>
      <c r="AV690" s="22" t="n">
        <f aca="false">IF(AT690="","",IF(AT690="Alto Potencial / Bajo Share",1,IF(AT690="Alto Potencial / Alto Share",2,IF(AT690="Bajo Potencial / Alto Share",3,4))))</f>
        <v>1</v>
      </c>
      <c r="AW690" s="22" t="str">
        <f aca="false">IF(Q690="No","Sin competencia directa",IF(AV690=1,"1 - Foco Conquista (Alto Pot / Bajo Share)",IF(AV690=2,"2 - Foco Defensa (Alto Pot / Alto Share)",IF(AV690=3,"3 - Monitoreo (Bajo Pot / Alto Share)","4 - Baja Prioridad (Bajo Pot / Bajo Share)"))))</f>
        <v>1 - Foco Conquista (Alto Pot / Bajo Share)</v>
      </c>
      <c r="AX690" s="12" t="n">
        <f aca="false">IF(OR(IFERROR(AND(W690&lt;&gt;"",Y690&lt;&gt;"",Y690-W690&gt;Resumen!$B$8),FALSE()),IFERROR(AND(X690&lt;&gt;"",Y690&lt;&gt;"",Y690-X690&gt;Resumen!$B$8),FALSE())),MAX(IF(IFERROR(AND(W690&lt;&gt;"",Y690&lt;&gt;"",Y690-W690&gt;Resumen!$B$8),FALSE()),Y690-W690,0),IF(IFERROR(AND(X690&lt;&gt;"",Y690&lt;&gt;"",Y690-X690&gt;Resumen!$B$8),FALSE()),Y690-X690,0)),"")</f>
        <v>0.554074074074074</v>
      </c>
      <c r="AY690" s="22" t="str">
        <f aca="false">IF(OR(IFERROR(AND(W690&lt;&gt;"",Y690&lt;&gt;"",Y690-W690&gt;Resumen!$B$8),FALSE()),IFERROR(AND(X690&lt;&gt;"",Y690&lt;&gt;"",Y690-X690&gt;Resumen!$B$8),FALSE())),TRIM("Lays tiene mayor markup que "&amp;IF(IFERROR(AND(W690&lt;&gt;"",Y690&lt;&gt;"",Y690-W690&gt;Resumen!$B$8),FALSE()),"Quento ","")&amp;IF(IFERROR(AND(X690&lt;&gt;"",Y690&lt;&gt;"",Y690-X690&gt;Resumen!$B$8),FALSE()),"Julicroc ","")&amp;"en este PDV"),"")</f>
        <v>Lays tiene mayor markup que Quento en este PDV</v>
      </c>
      <c r="AZ690" s="22" t="str">
        <f aca="false">IF(COUNTIF('Plan Pehuamar - Lista'!$A$2:$A$167,A690)&gt;0,"Sí","No")</f>
        <v>No</v>
      </c>
      <c r="BA690" s="22" t="str">
        <f aca="false">IF(COUNTIF('Plan Combo 9+1'!$A$2:$A$226,A690)&gt;0,"Sí","No")</f>
        <v>No</v>
      </c>
      <c r="BB690" s="22" t="str">
        <f aca="false">IF(AH690="","No",IF(BA690="Sí",IF((AO690-AH690)&gt;Resumen!$B$6,"Sí","No"),IF((AO690-AH690)&gt;=Resumen!$B$132,"Sí","No")))</f>
        <v>No</v>
      </c>
      <c r="BC690" s="22" t="str">
        <f aca="false">IF(AND(N690="Sí",AL690="Sí",AI690=0),"Sí","No")</f>
        <v>No</v>
      </c>
      <c r="BD690" s="22" t="str">
        <f aca="false">IF(COUNTIF('Plan 9+1 (con Pehuamar)'!$A$2:$A$227,A690)&gt;0,"Sí","No")</f>
        <v>No</v>
      </c>
    </row>
    <row r="691" customFormat="false" ht="15" hidden="false" customHeight="true" outlineLevel="0" collapsed="false">
      <c r="A691" s="6" t="n">
        <v>404267</v>
      </c>
      <c r="B691" s="6" t="n">
        <v>4</v>
      </c>
      <c r="C691" s="6" t="n">
        <v>402</v>
      </c>
      <c r="D691" s="6" t="s">
        <v>254</v>
      </c>
      <c r="E691" s="6" t="s">
        <v>892</v>
      </c>
      <c r="F691" s="6" t="s">
        <v>201</v>
      </c>
      <c r="G691" s="6" t="s">
        <v>129</v>
      </c>
      <c r="H691" s="6" t="s">
        <v>197</v>
      </c>
      <c r="I691" s="27" t="n">
        <v>0</v>
      </c>
      <c r="J691" s="27" t="n">
        <v>0</v>
      </c>
      <c r="K691" s="27" t="n">
        <v>0.3</v>
      </c>
      <c r="L691" s="28" t="n">
        <f aca="false">I691+J691</f>
        <v>0</v>
      </c>
      <c r="M691" s="28" t="n">
        <f aca="false">L691+K691</f>
        <v>0.3</v>
      </c>
      <c r="N691" s="22" t="str">
        <f aca="false">IF(I691&gt;0,"Sí","No")</f>
        <v>No</v>
      </c>
      <c r="O691" s="22" t="str">
        <f aca="false">IF(J691&gt;0,"Sí","No")</f>
        <v>No</v>
      </c>
      <c r="P691" s="22" t="str">
        <f aca="false">IF(K691&gt;0,"Sí","No")</f>
        <v>Sí</v>
      </c>
      <c r="Q691" s="22" t="str">
        <f aca="false">IF(OR(I691&gt;0,J691&gt;0),"Sí","No")</f>
        <v>No</v>
      </c>
      <c r="R691" s="27"/>
      <c r="S691" s="27"/>
      <c r="T691" s="27"/>
      <c r="U691" s="27"/>
      <c r="V691" s="27"/>
      <c r="W691" s="12" t="str">
        <f aca="false">IF(AND(I691&gt;0,R691&gt;0),(S691-R691)/R691,"")</f>
        <v/>
      </c>
      <c r="X691" s="12" t="str">
        <f aca="false">IF(AND(J691&gt;0,T691&gt;0),(U691-T691)/T691,"")</f>
        <v/>
      </c>
      <c r="Y691" s="12" t="str">
        <f aca="false">IF(AND(K691&gt;0,V691&gt;0),(V691-Resumen!$B$7)/Resumen!$B$7,"")</f>
        <v/>
      </c>
      <c r="Z691" s="28" t="str">
        <f aca="false">IF(AND(K691&gt;0,I691&gt;0,V691&gt;0,S691&gt;0),V691-S691,"")</f>
        <v/>
      </c>
      <c r="AA691" s="12" t="str">
        <f aca="false">IF(Z691&lt;&gt;"",Z691/S691,"")</f>
        <v/>
      </c>
      <c r="AB691" s="28" t="str">
        <f aca="false">IF(AND(K691&gt;0,J691&gt;0,V691&gt;0,U691&gt;0),V691-U691,"")</f>
        <v/>
      </c>
      <c r="AC691" s="12" t="str">
        <f aca="false">IF(AB691&lt;&gt;"",AB691/U691,"")</f>
        <v/>
      </c>
      <c r="AD691" s="27" t="n">
        <v>0</v>
      </c>
      <c r="AE691" s="27" t="n">
        <v>0</v>
      </c>
      <c r="AF691" s="27" t="n">
        <v>0</v>
      </c>
      <c r="AG691" s="28" t="n">
        <f aca="false">AD691+AE691+AF691</f>
        <v>0</v>
      </c>
      <c r="AH691" s="12" t="str">
        <f aca="false">IF(AG691&gt;0,AD691/AG691,"")</f>
        <v/>
      </c>
      <c r="AI691" s="27" t="n">
        <v>0</v>
      </c>
      <c r="AJ691" s="27" t="n">
        <v>0</v>
      </c>
      <c r="AK691" s="27" t="n">
        <v>0</v>
      </c>
      <c r="AL691" s="22" t="str">
        <f aca="false">IF(OR(AJ691&gt;0,AK691&gt;0),"Sí","No")</f>
        <v>No</v>
      </c>
      <c r="AM691" s="6"/>
      <c r="AN691" s="6"/>
      <c r="AO691" s="12" t="n">
        <f aca="false">IF(M691&gt;0,K691/M691,"")</f>
        <v>1</v>
      </c>
      <c r="AP691" s="22" t="str">
        <f aca="false">IF(M691&gt;=Resumen!$B$5,"Alto","Bajo")</f>
        <v>Bajo</v>
      </c>
      <c r="AQ691" s="22" t="str">
        <f aca="false">IF(AO691&gt;=Resumen!$B$28,"Alto","Bajo")</f>
        <v>Alto</v>
      </c>
      <c r="AR691" s="22" t="str">
        <f aca="false">AP691&amp;" Potencial / "&amp;AQ691&amp;" Share"</f>
        <v>Bajo Potencial / Alto Share</v>
      </c>
      <c r="AS691" s="22" t="str">
        <f aca="false">IF(Q691="Sí",IF(AO691&gt;=Resumen!$B$29,"Alto","Bajo"),"")</f>
        <v/>
      </c>
      <c r="AT691" s="22" t="str">
        <f aca="false">IF(AS691&lt;&gt;"",AP691&amp;" Potencial / "&amp;AS691&amp;" Share","")</f>
        <v/>
      </c>
      <c r="AU691" s="22" t="str">
        <f aca="false">IF(AH691="","Sin dato",IF(AH691-AO691&gt;Resumen!$B$6,"Sobre-exhibido",IF(AO691-AH691&gt;Resumen!$B$6,"Sub-exhibido","En línea")))</f>
        <v>Sin dato</v>
      </c>
      <c r="AV691" s="22" t="str">
        <f aca="false">IF(AT691="","",IF(AT691="Alto Potencial / Bajo Share",1,IF(AT691="Alto Potencial / Alto Share",2,IF(AT691="Bajo Potencial / Alto Share",3,4))))</f>
        <v/>
      </c>
      <c r="AW691" s="22" t="str">
        <f aca="false">IF(Q691="No","Sin competencia directa",IF(AV691=1,"1 - Foco Conquista (Alto Pot / Bajo Share)",IF(AV691=2,"2 - Foco Defensa (Alto Pot / Alto Share)",IF(AV691=3,"3 - Monitoreo (Bajo Pot / Alto Share)","4 - Baja Prioridad (Bajo Pot / Bajo Share)"))))</f>
        <v>Sin competencia directa</v>
      </c>
      <c r="AX691" s="12" t="str">
        <f aca="false">IF(OR(IFERROR(AND(W691&lt;&gt;"",Y691&lt;&gt;"",Y691-W691&gt;Resumen!$B$8),FALSE()),IFERROR(AND(X691&lt;&gt;"",Y691&lt;&gt;"",Y691-X691&gt;Resumen!$B$8),FALSE())),MAX(IF(IFERROR(AND(W691&lt;&gt;"",Y691&lt;&gt;"",Y691-W691&gt;Resumen!$B$8),FALSE()),Y691-W691,0),IF(IFERROR(AND(X691&lt;&gt;"",Y691&lt;&gt;"",Y691-X691&gt;Resumen!$B$8),FALSE()),Y691-X691,0)),"")</f>
        <v/>
      </c>
      <c r="AY691" s="22" t="str">
        <f aca="false">IF(OR(IFERROR(AND(W691&lt;&gt;"",Y691&lt;&gt;"",Y691-W691&gt;Resumen!$B$8),FALSE()),IFERROR(AND(X691&lt;&gt;"",Y691&lt;&gt;"",Y691-X691&gt;Resumen!$B$8),FALSE())),TRIM("Lays tiene mayor markup que "&amp;IF(IFERROR(AND(W691&lt;&gt;"",Y691&lt;&gt;"",Y691-W691&gt;Resumen!$B$8),FALSE()),"Quento ","")&amp;IF(IFERROR(AND(X691&lt;&gt;"",Y691&lt;&gt;"",Y691-X691&gt;Resumen!$B$8),FALSE()),"Julicroc ","")&amp;"en este PDV"),"")</f>
        <v/>
      </c>
      <c r="AZ691" s="22" t="str">
        <f aca="false">IF(COUNTIF('Plan Pehuamar - Lista'!$A$2:$A$167,A691)&gt;0,"Sí","No")</f>
        <v>No</v>
      </c>
      <c r="BA691" s="22" t="str">
        <f aca="false">IF(COUNTIF('Plan Combo 9+1'!$A$2:$A$226,A691)&gt;0,"Sí","No")</f>
        <v>No</v>
      </c>
      <c r="BB691" s="22" t="str">
        <f aca="false">IF(AH691="","No",IF(BA691="Sí",IF((AO691-AH691)&gt;Resumen!$B$6,"Sí","No"),IF((AO691-AH691)&gt;=Resumen!$B$132,"Sí","No")))</f>
        <v>No</v>
      </c>
      <c r="BC691" s="22" t="str">
        <f aca="false">IF(AND(N691="Sí",AL691="Sí",AI691=0),"Sí","No")</f>
        <v>No</v>
      </c>
      <c r="BD691" s="22" t="str">
        <f aca="false">IF(COUNTIF('Plan 9+1 (con Pehuamar)'!$A$2:$A$227,A691)&gt;0,"Sí","No")</f>
        <v>No</v>
      </c>
    </row>
    <row r="692" customFormat="false" ht="15" hidden="false" customHeight="true" outlineLevel="0" collapsed="false">
      <c r="A692" s="6" t="n">
        <v>404281</v>
      </c>
      <c r="B692" s="6" t="n">
        <v>4</v>
      </c>
      <c r="C692" s="6" t="n">
        <v>402</v>
      </c>
      <c r="D692" s="6" t="s">
        <v>254</v>
      </c>
      <c r="E692" s="6" t="s">
        <v>893</v>
      </c>
      <c r="F692" s="6" t="s">
        <v>201</v>
      </c>
      <c r="G692" s="6" t="s">
        <v>129</v>
      </c>
      <c r="H692" s="6" t="s">
        <v>197</v>
      </c>
      <c r="I692" s="27" t="n">
        <v>20</v>
      </c>
      <c r="J692" s="27" t="n">
        <v>20</v>
      </c>
      <c r="K692" s="27" t="n">
        <v>20</v>
      </c>
      <c r="L692" s="28" t="n">
        <f aca="false">I692+J692</f>
        <v>40</v>
      </c>
      <c r="M692" s="28" t="n">
        <f aca="false">L692+K692</f>
        <v>60</v>
      </c>
      <c r="N692" s="22" t="str">
        <f aca="false">IF(I692&gt;0,"Sí","No")</f>
        <v>Sí</v>
      </c>
      <c r="O692" s="22" t="str">
        <f aca="false">IF(J692&gt;0,"Sí","No")</f>
        <v>Sí</v>
      </c>
      <c r="P692" s="22" t="str">
        <f aca="false">IF(K692&gt;0,"Sí","No")</f>
        <v>Sí</v>
      </c>
      <c r="Q692" s="22" t="str">
        <f aca="false">IF(OR(I692&gt;0,J692&gt;0),"Sí","No")</f>
        <v>Sí</v>
      </c>
      <c r="R692" s="27" t="n">
        <v>1700</v>
      </c>
      <c r="S692" s="27" t="n">
        <v>2700</v>
      </c>
      <c r="T692" s="27" t="n">
        <v>1100</v>
      </c>
      <c r="U692" s="27" t="n">
        <v>1700</v>
      </c>
      <c r="V692" s="27" t="n">
        <v>3500</v>
      </c>
      <c r="W692" s="12" t="n">
        <f aca="false">IF(AND(I692&gt;0,R692&gt;0),(S692-R692)/R692,"")</f>
        <v>0.588235294117647</v>
      </c>
      <c r="X692" s="12" t="n">
        <f aca="false">IF(AND(J692&gt;0,T692&gt;0),(U692-T692)/T692,"")</f>
        <v>0.545454545454545</v>
      </c>
      <c r="Y692" s="12" t="n">
        <f aca="false">IF(AND(K692&gt;0,V692&gt;0),(V692-Resumen!$B$7)/Resumen!$B$7,"")</f>
        <v>0.4</v>
      </c>
      <c r="Z692" s="28" t="n">
        <f aca="false">IF(AND(K692&gt;0,I692&gt;0,V692&gt;0,S692&gt;0),V692-S692,"")</f>
        <v>800</v>
      </c>
      <c r="AA692" s="12" t="n">
        <f aca="false">IF(Z692&lt;&gt;"",Z692/S692,"")</f>
        <v>0.296296296296296</v>
      </c>
      <c r="AB692" s="28" t="n">
        <f aca="false">IF(AND(K692&gt;0,J692&gt;0,V692&gt;0,U692&gt;0),V692-U692,"")</f>
        <v>1800</v>
      </c>
      <c r="AC692" s="12" t="n">
        <f aca="false">IF(AB692&lt;&gt;"",AB692/U692,"")</f>
        <v>1.05882352941176</v>
      </c>
      <c r="AD692" s="27" t="n">
        <v>4</v>
      </c>
      <c r="AE692" s="27" t="n">
        <v>4</v>
      </c>
      <c r="AF692" s="27" t="n">
        <v>3</v>
      </c>
      <c r="AG692" s="28" t="n">
        <f aca="false">AD692+AE692+AF692</f>
        <v>11</v>
      </c>
      <c r="AH692" s="12" t="n">
        <f aca="false">IF(AG692&gt;0,AD692/AG692,"")</f>
        <v>0.363636363636364</v>
      </c>
      <c r="AI692" s="27" t="n">
        <v>1</v>
      </c>
      <c r="AJ692" s="27" t="n">
        <v>1</v>
      </c>
      <c r="AK692" s="27" t="n">
        <v>1</v>
      </c>
      <c r="AL692" s="22" t="str">
        <f aca="false">IF(OR(AJ692&gt;0,AK692&gt;0),"Sí","No")</f>
        <v>Sí</v>
      </c>
      <c r="AM692" s="6" t="s">
        <v>198</v>
      </c>
      <c r="AN692" s="6" t="s">
        <v>198</v>
      </c>
      <c r="AO692" s="12" t="n">
        <f aca="false">IF(M692&gt;0,K692/M692,"")</f>
        <v>0.333333333333333</v>
      </c>
      <c r="AP692" s="22" t="str">
        <f aca="false">IF(M692&gt;=Resumen!$B$5,"Alto","Bajo")</f>
        <v>Alto</v>
      </c>
      <c r="AQ692" s="22" t="str">
        <f aca="false">IF(AO692&gt;=Resumen!$B$28,"Alto","Bajo")</f>
        <v>Bajo</v>
      </c>
      <c r="AR692" s="22" t="str">
        <f aca="false">AP692&amp;" Potencial / "&amp;AQ692&amp;" Share"</f>
        <v>Alto Potencial / Bajo Share</v>
      </c>
      <c r="AS692" s="22" t="str">
        <f aca="false">IF(Q692="Sí",IF(AO692&gt;=Resumen!$B$29,"Alto","Bajo"),"")</f>
        <v>Bajo</v>
      </c>
      <c r="AT692" s="22" t="str">
        <f aca="false">IF(AS692&lt;&gt;"",AP692&amp;" Potencial / "&amp;AS692&amp;" Share","")</f>
        <v>Alto Potencial / Bajo Share</v>
      </c>
      <c r="AU692" s="22" t="str">
        <f aca="false">IF(AH692="","Sin dato",IF(AH692-AO692&gt;Resumen!$B$6,"Sobre-exhibido",IF(AO692-AH692&gt;Resumen!$B$6,"Sub-exhibido","En línea")))</f>
        <v>En línea</v>
      </c>
      <c r="AV692" s="22" t="n">
        <f aca="false">IF(AT692="","",IF(AT692="Alto Potencial / Bajo Share",1,IF(AT692="Alto Potencial / Alto Share",2,IF(AT692="Bajo Potencial / Alto Share",3,4))))</f>
        <v>1</v>
      </c>
      <c r="AW692" s="22" t="str">
        <f aca="false">IF(Q692="No","Sin competencia directa",IF(AV692=1,"1 - Foco Conquista (Alto Pot / Bajo Share)",IF(AV692=2,"2 - Foco Defensa (Alto Pot / Alto Share)",IF(AV692=3,"3 - Monitoreo (Bajo Pot / Alto Share)","4 - Baja Prioridad (Bajo Pot / Bajo Share)"))))</f>
        <v>1 - Foco Conquista (Alto Pot / Bajo Share)</v>
      </c>
      <c r="AX692" s="12" t="str">
        <f aca="false">IF(OR(IFERROR(AND(W692&lt;&gt;"",Y692&lt;&gt;"",Y692-W692&gt;Resumen!$B$8),FALSE()),IFERROR(AND(X692&lt;&gt;"",Y692&lt;&gt;"",Y692-X692&gt;Resumen!$B$8),FALSE())),MAX(IF(IFERROR(AND(W692&lt;&gt;"",Y692&lt;&gt;"",Y692-W692&gt;Resumen!$B$8),FALSE()),Y692-W692,0),IF(IFERROR(AND(X692&lt;&gt;"",Y692&lt;&gt;"",Y692-X692&gt;Resumen!$B$8),FALSE()),Y692-X692,0)),"")</f>
        <v/>
      </c>
      <c r="AY692" s="22" t="str">
        <f aca="false">IF(OR(IFERROR(AND(W692&lt;&gt;"",Y692&lt;&gt;"",Y692-W692&gt;Resumen!$B$8),FALSE()),IFERROR(AND(X692&lt;&gt;"",Y692&lt;&gt;"",Y692-X692&gt;Resumen!$B$8),FALSE())),TRIM("Lays tiene mayor markup que "&amp;IF(IFERROR(AND(W692&lt;&gt;"",Y692&lt;&gt;"",Y692-W692&gt;Resumen!$B$8),FALSE()),"Quento ","")&amp;IF(IFERROR(AND(X692&lt;&gt;"",Y692&lt;&gt;"",Y692-X692&gt;Resumen!$B$8),FALSE()),"Julicroc ","")&amp;"en este PDV"),"")</f>
        <v/>
      </c>
      <c r="AZ692" s="22" t="str">
        <f aca="false">IF(COUNTIF('Plan Pehuamar - Lista'!$A$2:$A$167,A692)&gt;0,"Sí","No")</f>
        <v>No</v>
      </c>
      <c r="BA692" s="22" t="str">
        <f aca="false">IF(COUNTIF('Plan Combo 9+1'!$A$2:$A$226,A692)&gt;0,"Sí","No")</f>
        <v>No</v>
      </c>
      <c r="BB692" s="22" t="str">
        <f aca="false">IF(AH692="","No",IF(BA692="Sí",IF((AO692-AH692)&gt;Resumen!$B$6,"Sí","No"),IF((AO692-AH692)&gt;=Resumen!$B$132,"Sí","No")))</f>
        <v>No</v>
      </c>
      <c r="BC692" s="22" t="str">
        <f aca="false">IF(AND(N692="Sí",AL692="Sí",AI692=0),"Sí","No")</f>
        <v>No</v>
      </c>
      <c r="BD692" s="22" t="str">
        <f aca="false">IF(COUNTIF('Plan 9+1 (con Pehuamar)'!$A$2:$A$227,A692)&gt;0,"Sí","No")</f>
        <v>No</v>
      </c>
    </row>
    <row r="693" customFormat="false" ht="15" hidden="false" customHeight="true" outlineLevel="0" collapsed="false">
      <c r="A693" s="6" t="n">
        <v>404331</v>
      </c>
      <c r="B693" s="6" t="n">
        <v>4</v>
      </c>
      <c r="C693" s="6" t="n">
        <v>402</v>
      </c>
      <c r="D693" s="6" t="s">
        <v>254</v>
      </c>
      <c r="E693" s="6" t="s">
        <v>894</v>
      </c>
      <c r="F693" s="6" t="s">
        <v>201</v>
      </c>
      <c r="G693" s="6" t="s">
        <v>129</v>
      </c>
      <c r="H693" s="6" t="s">
        <v>197</v>
      </c>
      <c r="I693" s="27" t="n">
        <v>0</v>
      </c>
      <c r="J693" s="27" t="n">
        <v>0</v>
      </c>
      <c r="K693" s="27" t="n">
        <v>0.8</v>
      </c>
      <c r="L693" s="28" t="n">
        <f aca="false">I693+J693</f>
        <v>0</v>
      </c>
      <c r="M693" s="28" t="n">
        <f aca="false">L693+K693</f>
        <v>0.8</v>
      </c>
      <c r="N693" s="22" t="str">
        <f aca="false">IF(I693&gt;0,"Sí","No")</f>
        <v>No</v>
      </c>
      <c r="O693" s="22" t="str">
        <f aca="false">IF(J693&gt;0,"Sí","No")</f>
        <v>No</v>
      </c>
      <c r="P693" s="22" t="str">
        <f aca="false">IF(K693&gt;0,"Sí","No")</f>
        <v>Sí</v>
      </c>
      <c r="Q693" s="22" t="str">
        <f aca="false">IF(OR(I693&gt;0,J693&gt;0),"Sí","No")</f>
        <v>No</v>
      </c>
      <c r="R693" s="27"/>
      <c r="S693" s="27"/>
      <c r="T693" s="27"/>
      <c r="U693" s="27"/>
      <c r="V693" s="27"/>
      <c r="W693" s="12" t="str">
        <f aca="false">IF(AND(I693&gt;0,R693&gt;0),(S693-R693)/R693,"")</f>
        <v/>
      </c>
      <c r="X693" s="12" t="str">
        <f aca="false">IF(AND(J693&gt;0,T693&gt;0),(U693-T693)/T693,"")</f>
        <v/>
      </c>
      <c r="Y693" s="12" t="str">
        <f aca="false">IF(AND(K693&gt;0,V693&gt;0),(V693-Resumen!$B$7)/Resumen!$B$7,"")</f>
        <v/>
      </c>
      <c r="Z693" s="28" t="str">
        <f aca="false">IF(AND(K693&gt;0,I693&gt;0,V693&gt;0,S693&gt;0),V693-S693,"")</f>
        <v/>
      </c>
      <c r="AA693" s="12" t="str">
        <f aca="false">IF(Z693&lt;&gt;"",Z693/S693,"")</f>
        <v/>
      </c>
      <c r="AB693" s="28" t="str">
        <f aca="false">IF(AND(K693&gt;0,J693&gt;0,V693&gt;0,U693&gt;0),V693-U693,"")</f>
        <v/>
      </c>
      <c r="AC693" s="12" t="str">
        <f aca="false">IF(AB693&lt;&gt;"",AB693/U693,"")</f>
        <v/>
      </c>
      <c r="AD693" s="27" t="n">
        <v>0</v>
      </c>
      <c r="AE693" s="27" t="n">
        <v>0</v>
      </c>
      <c r="AF693" s="27" t="n">
        <v>0</v>
      </c>
      <c r="AG693" s="28" t="n">
        <f aca="false">AD693+AE693+AF693</f>
        <v>0</v>
      </c>
      <c r="AH693" s="12" t="str">
        <f aca="false">IF(AG693&gt;0,AD693/AG693,"")</f>
        <v/>
      </c>
      <c r="AI693" s="27" t="n">
        <v>0</v>
      </c>
      <c r="AJ693" s="27" t="n">
        <v>0</v>
      </c>
      <c r="AK693" s="27" t="n">
        <v>0</v>
      </c>
      <c r="AL693" s="22" t="str">
        <f aca="false">IF(OR(AJ693&gt;0,AK693&gt;0),"Sí","No")</f>
        <v>No</v>
      </c>
      <c r="AM693" s="6"/>
      <c r="AN693" s="6"/>
      <c r="AO693" s="12" t="n">
        <f aca="false">IF(M693&gt;0,K693/M693,"")</f>
        <v>1</v>
      </c>
      <c r="AP693" s="22" t="str">
        <f aca="false">IF(M693&gt;=Resumen!$B$5,"Alto","Bajo")</f>
        <v>Bajo</v>
      </c>
      <c r="AQ693" s="22" t="str">
        <f aca="false">IF(AO693&gt;=Resumen!$B$28,"Alto","Bajo")</f>
        <v>Alto</v>
      </c>
      <c r="AR693" s="22" t="str">
        <f aca="false">AP693&amp;" Potencial / "&amp;AQ693&amp;" Share"</f>
        <v>Bajo Potencial / Alto Share</v>
      </c>
      <c r="AS693" s="22" t="str">
        <f aca="false">IF(Q693="Sí",IF(AO693&gt;=Resumen!$B$29,"Alto","Bajo"),"")</f>
        <v/>
      </c>
      <c r="AT693" s="22" t="str">
        <f aca="false">IF(AS693&lt;&gt;"",AP693&amp;" Potencial / "&amp;AS693&amp;" Share","")</f>
        <v/>
      </c>
      <c r="AU693" s="22" t="str">
        <f aca="false">IF(AH693="","Sin dato",IF(AH693-AO693&gt;Resumen!$B$6,"Sobre-exhibido",IF(AO693-AH693&gt;Resumen!$B$6,"Sub-exhibido","En línea")))</f>
        <v>Sin dato</v>
      </c>
      <c r="AV693" s="22" t="str">
        <f aca="false">IF(AT693="","",IF(AT693="Alto Potencial / Bajo Share",1,IF(AT693="Alto Potencial / Alto Share",2,IF(AT693="Bajo Potencial / Alto Share",3,4))))</f>
        <v/>
      </c>
      <c r="AW693" s="22" t="str">
        <f aca="false">IF(Q693="No","Sin competencia directa",IF(AV693=1,"1 - Foco Conquista (Alto Pot / Bajo Share)",IF(AV693=2,"2 - Foco Defensa (Alto Pot / Alto Share)",IF(AV693=3,"3 - Monitoreo (Bajo Pot / Alto Share)","4 - Baja Prioridad (Bajo Pot / Bajo Share)"))))</f>
        <v>Sin competencia directa</v>
      </c>
      <c r="AX693" s="12" t="str">
        <f aca="false">IF(OR(IFERROR(AND(W693&lt;&gt;"",Y693&lt;&gt;"",Y693-W693&gt;Resumen!$B$8),FALSE()),IFERROR(AND(X693&lt;&gt;"",Y693&lt;&gt;"",Y693-X693&gt;Resumen!$B$8),FALSE())),MAX(IF(IFERROR(AND(W693&lt;&gt;"",Y693&lt;&gt;"",Y693-W693&gt;Resumen!$B$8),FALSE()),Y693-W693,0),IF(IFERROR(AND(X693&lt;&gt;"",Y693&lt;&gt;"",Y693-X693&gt;Resumen!$B$8),FALSE()),Y693-X693,0)),"")</f>
        <v/>
      </c>
      <c r="AY693" s="22" t="str">
        <f aca="false">IF(OR(IFERROR(AND(W693&lt;&gt;"",Y693&lt;&gt;"",Y693-W693&gt;Resumen!$B$8),FALSE()),IFERROR(AND(X693&lt;&gt;"",Y693&lt;&gt;"",Y693-X693&gt;Resumen!$B$8),FALSE())),TRIM("Lays tiene mayor markup que "&amp;IF(IFERROR(AND(W693&lt;&gt;"",Y693&lt;&gt;"",Y693-W693&gt;Resumen!$B$8),FALSE()),"Quento ","")&amp;IF(IFERROR(AND(X693&lt;&gt;"",Y693&lt;&gt;"",Y693-X693&gt;Resumen!$B$8),FALSE()),"Julicroc ","")&amp;"en este PDV"),"")</f>
        <v/>
      </c>
      <c r="AZ693" s="22" t="str">
        <f aca="false">IF(COUNTIF('Plan Pehuamar - Lista'!$A$2:$A$167,A693)&gt;0,"Sí","No")</f>
        <v>No</v>
      </c>
      <c r="BA693" s="22" t="str">
        <f aca="false">IF(COUNTIF('Plan Combo 9+1'!$A$2:$A$226,A693)&gt;0,"Sí","No")</f>
        <v>No</v>
      </c>
      <c r="BB693" s="22" t="str">
        <f aca="false">IF(AH693="","No",IF(BA693="Sí",IF((AO693-AH693)&gt;Resumen!$B$6,"Sí","No"),IF((AO693-AH693)&gt;=Resumen!$B$132,"Sí","No")))</f>
        <v>No</v>
      </c>
      <c r="BC693" s="22" t="str">
        <f aca="false">IF(AND(N693="Sí",AL693="Sí",AI693=0),"Sí","No")</f>
        <v>No</v>
      </c>
      <c r="BD693" s="22" t="str">
        <f aca="false">IF(COUNTIF('Plan 9+1 (con Pehuamar)'!$A$2:$A$227,A693)&gt;0,"Sí","No")</f>
        <v>No</v>
      </c>
    </row>
    <row r="694" customFormat="false" ht="15" hidden="false" customHeight="true" outlineLevel="0" collapsed="false">
      <c r="A694" s="6" t="n">
        <v>404333</v>
      </c>
      <c r="B694" s="6" t="n">
        <v>4</v>
      </c>
      <c r="C694" s="6" t="n">
        <v>402</v>
      </c>
      <c r="D694" s="6" t="s">
        <v>254</v>
      </c>
      <c r="E694" s="6" t="s">
        <v>895</v>
      </c>
      <c r="F694" s="6" t="s">
        <v>201</v>
      </c>
      <c r="G694" s="6" t="s">
        <v>129</v>
      </c>
      <c r="H694" s="6" t="s">
        <v>197</v>
      </c>
      <c r="I694" s="27" t="n">
        <v>0</v>
      </c>
      <c r="J694" s="27" t="n">
        <v>0</v>
      </c>
      <c r="K694" s="27" t="n">
        <v>0.5</v>
      </c>
      <c r="L694" s="28" t="n">
        <f aca="false">I694+J694</f>
        <v>0</v>
      </c>
      <c r="M694" s="28" t="n">
        <f aca="false">L694+K694</f>
        <v>0.5</v>
      </c>
      <c r="N694" s="22" t="str">
        <f aca="false">IF(I694&gt;0,"Sí","No")</f>
        <v>No</v>
      </c>
      <c r="O694" s="22" t="str">
        <f aca="false">IF(J694&gt;0,"Sí","No")</f>
        <v>No</v>
      </c>
      <c r="P694" s="22" t="str">
        <f aca="false">IF(K694&gt;0,"Sí","No")</f>
        <v>Sí</v>
      </c>
      <c r="Q694" s="22" t="str">
        <f aca="false">IF(OR(I694&gt;0,J694&gt;0),"Sí","No")</f>
        <v>No</v>
      </c>
      <c r="R694" s="27"/>
      <c r="S694" s="27"/>
      <c r="T694" s="27"/>
      <c r="U694" s="27"/>
      <c r="V694" s="27"/>
      <c r="W694" s="12" t="str">
        <f aca="false">IF(AND(I694&gt;0,R694&gt;0),(S694-R694)/R694,"")</f>
        <v/>
      </c>
      <c r="X694" s="12" t="str">
        <f aca="false">IF(AND(J694&gt;0,T694&gt;0),(U694-T694)/T694,"")</f>
        <v/>
      </c>
      <c r="Y694" s="12" t="str">
        <f aca="false">IF(AND(K694&gt;0,V694&gt;0),(V694-Resumen!$B$7)/Resumen!$B$7,"")</f>
        <v/>
      </c>
      <c r="Z694" s="28" t="str">
        <f aca="false">IF(AND(K694&gt;0,I694&gt;0,V694&gt;0,S694&gt;0),V694-S694,"")</f>
        <v/>
      </c>
      <c r="AA694" s="12" t="str">
        <f aca="false">IF(Z694&lt;&gt;"",Z694/S694,"")</f>
        <v/>
      </c>
      <c r="AB694" s="28" t="str">
        <f aca="false">IF(AND(K694&gt;0,J694&gt;0,V694&gt;0,U694&gt;0),V694-U694,"")</f>
        <v/>
      </c>
      <c r="AC694" s="12" t="str">
        <f aca="false">IF(AB694&lt;&gt;"",AB694/U694,"")</f>
        <v/>
      </c>
      <c r="AD694" s="27" t="n">
        <v>0</v>
      </c>
      <c r="AE694" s="27" t="n">
        <v>0</v>
      </c>
      <c r="AF694" s="27" t="n">
        <v>0</v>
      </c>
      <c r="AG694" s="28" t="n">
        <f aca="false">AD694+AE694+AF694</f>
        <v>0</v>
      </c>
      <c r="AH694" s="12" t="str">
        <f aca="false">IF(AG694&gt;0,AD694/AG694,"")</f>
        <v/>
      </c>
      <c r="AI694" s="27" t="n">
        <v>0</v>
      </c>
      <c r="AJ694" s="27" t="n">
        <v>0</v>
      </c>
      <c r="AK694" s="27" t="n">
        <v>0</v>
      </c>
      <c r="AL694" s="22" t="str">
        <f aca="false">IF(OR(AJ694&gt;0,AK694&gt;0),"Sí","No")</f>
        <v>No</v>
      </c>
      <c r="AM694" s="6"/>
      <c r="AN694" s="6"/>
      <c r="AO694" s="12" t="n">
        <f aca="false">IF(M694&gt;0,K694/M694,"")</f>
        <v>1</v>
      </c>
      <c r="AP694" s="22" t="str">
        <f aca="false">IF(M694&gt;=Resumen!$B$5,"Alto","Bajo")</f>
        <v>Bajo</v>
      </c>
      <c r="AQ694" s="22" t="str">
        <f aca="false">IF(AO694&gt;=Resumen!$B$28,"Alto","Bajo")</f>
        <v>Alto</v>
      </c>
      <c r="AR694" s="22" t="str">
        <f aca="false">AP694&amp;" Potencial / "&amp;AQ694&amp;" Share"</f>
        <v>Bajo Potencial / Alto Share</v>
      </c>
      <c r="AS694" s="22" t="str">
        <f aca="false">IF(Q694="Sí",IF(AO694&gt;=Resumen!$B$29,"Alto","Bajo"),"")</f>
        <v/>
      </c>
      <c r="AT694" s="22" t="str">
        <f aca="false">IF(AS694&lt;&gt;"",AP694&amp;" Potencial / "&amp;AS694&amp;" Share","")</f>
        <v/>
      </c>
      <c r="AU694" s="22" t="str">
        <f aca="false">IF(AH694="","Sin dato",IF(AH694-AO694&gt;Resumen!$B$6,"Sobre-exhibido",IF(AO694-AH694&gt;Resumen!$B$6,"Sub-exhibido","En línea")))</f>
        <v>Sin dato</v>
      </c>
      <c r="AV694" s="22" t="str">
        <f aca="false">IF(AT694="","",IF(AT694="Alto Potencial / Bajo Share",1,IF(AT694="Alto Potencial / Alto Share",2,IF(AT694="Bajo Potencial / Alto Share",3,4))))</f>
        <v/>
      </c>
      <c r="AW694" s="22" t="str">
        <f aca="false">IF(Q694="No","Sin competencia directa",IF(AV694=1,"1 - Foco Conquista (Alto Pot / Bajo Share)",IF(AV694=2,"2 - Foco Defensa (Alto Pot / Alto Share)",IF(AV694=3,"3 - Monitoreo (Bajo Pot / Alto Share)","4 - Baja Prioridad (Bajo Pot / Bajo Share)"))))</f>
        <v>Sin competencia directa</v>
      </c>
      <c r="AX694" s="12" t="str">
        <f aca="false">IF(OR(IFERROR(AND(W694&lt;&gt;"",Y694&lt;&gt;"",Y694-W694&gt;Resumen!$B$8),FALSE()),IFERROR(AND(X694&lt;&gt;"",Y694&lt;&gt;"",Y694-X694&gt;Resumen!$B$8),FALSE())),MAX(IF(IFERROR(AND(W694&lt;&gt;"",Y694&lt;&gt;"",Y694-W694&gt;Resumen!$B$8),FALSE()),Y694-W694,0),IF(IFERROR(AND(X694&lt;&gt;"",Y694&lt;&gt;"",Y694-X694&gt;Resumen!$B$8),FALSE()),Y694-X694,0)),"")</f>
        <v/>
      </c>
      <c r="AY694" s="22" t="str">
        <f aca="false">IF(OR(IFERROR(AND(W694&lt;&gt;"",Y694&lt;&gt;"",Y694-W694&gt;Resumen!$B$8),FALSE()),IFERROR(AND(X694&lt;&gt;"",Y694&lt;&gt;"",Y694-X694&gt;Resumen!$B$8),FALSE())),TRIM("Lays tiene mayor markup que "&amp;IF(IFERROR(AND(W694&lt;&gt;"",Y694&lt;&gt;"",Y694-W694&gt;Resumen!$B$8),FALSE()),"Quento ","")&amp;IF(IFERROR(AND(X694&lt;&gt;"",Y694&lt;&gt;"",Y694-X694&gt;Resumen!$B$8),FALSE()),"Julicroc ","")&amp;"en este PDV"),"")</f>
        <v/>
      </c>
      <c r="AZ694" s="22" t="str">
        <f aca="false">IF(COUNTIF('Plan Pehuamar - Lista'!$A$2:$A$167,A694)&gt;0,"Sí","No")</f>
        <v>No</v>
      </c>
      <c r="BA694" s="22" t="str">
        <f aca="false">IF(COUNTIF('Plan Combo 9+1'!$A$2:$A$226,A694)&gt;0,"Sí","No")</f>
        <v>No</v>
      </c>
      <c r="BB694" s="22" t="str">
        <f aca="false">IF(AH694="","No",IF(BA694="Sí",IF((AO694-AH694)&gt;Resumen!$B$6,"Sí","No"),IF((AO694-AH694)&gt;=Resumen!$B$132,"Sí","No")))</f>
        <v>No</v>
      </c>
      <c r="BC694" s="22" t="str">
        <f aca="false">IF(AND(N694="Sí",AL694="Sí",AI694=0),"Sí","No")</f>
        <v>No</v>
      </c>
      <c r="BD694" s="22" t="str">
        <f aca="false">IF(COUNTIF('Plan 9+1 (con Pehuamar)'!$A$2:$A$227,A694)&gt;0,"Sí","No")</f>
        <v>No</v>
      </c>
    </row>
    <row r="695" customFormat="false" ht="15" hidden="false" customHeight="true" outlineLevel="0" collapsed="false">
      <c r="A695" s="6" t="n">
        <v>401289</v>
      </c>
      <c r="B695" s="6" t="n">
        <v>4</v>
      </c>
      <c r="C695" s="6" t="n">
        <v>403</v>
      </c>
      <c r="D695" s="6" t="s">
        <v>315</v>
      </c>
      <c r="E695" s="6" t="s">
        <v>896</v>
      </c>
      <c r="F695" s="6" t="s">
        <v>206</v>
      </c>
      <c r="G695" s="6" t="s">
        <v>129</v>
      </c>
      <c r="H695" s="6" t="s">
        <v>197</v>
      </c>
      <c r="I695" s="27" t="n">
        <v>20</v>
      </c>
      <c r="J695" s="27" t="n">
        <v>25</v>
      </c>
      <c r="K695" s="27" t="n">
        <v>15</v>
      </c>
      <c r="L695" s="28" t="n">
        <f aca="false">I695+J695</f>
        <v>45</v>
      </c>
      <c r="M695" s="28" t="n">
        <f aca="false">L695+K695</f>
        <v>60</v>
      </c>
      <c r="N695" s="22" t="str">
        <f aca="false">IF(I695&gt;0,"Sí","No")</f>
        <v>Sí</v>
      </c>
      <c r="O695" s="22" t="str">
        <f aca="false">IF(J695&gt;0,"Sí","No")</f>
        <v>Sí</v>
      </c>
      <c r="P695" s="22" t="str">
        <f aca="false">IF(K695&gt;0,"Sí","No")</f>
        <v>Sí</v>
      </c>
      <c r="Q695" s="22" t="str">
        <f aca="false">IF(OR(I695&gt;0,J695&gt;0),"Sí","No")</f>
        <v>Sí</v>
      </c>
      <c r="R695" s="27" t="n">
        <v>1800</v>
      </c>
      <c r="S695" s="27" t="n">
        <v>2500</v>
      </c>
      <c r="T695" s="27" t="n">
        <v>1400</v>
      </c>
      <c r="U695" s="27" t="n">
        <v>2000</v>
      </c>
      <c r="V695" s="27" t="n">
        <v>3500</v>
      </c>
      <c r="W695" s="12" t="n">
        <f aca="false">IF(AND(I695&gt;0,R695&gt;0),(S695-R695)/R695,"")</f>
        <v>0.388888888888889</v>
      </c>
      <c r="X695" s="12" t="n">
        <f aca="false">IF(AND(J695&gt;0,T695&gt;0),(U695-T695)/T695,"")</f>
        <v>0.428571428571429</v>
      </c>
      <c r="Y695" s="12" t="n">
        <f aca="false">IF(AND(K695&gt;0,V695&gt;0),(V695-Resumen!$B$7)/Resumen!$B$7,"")</f>
        <v>0.4</v>
      </c>
      <c r="Z695" s="28" t="n">
        <f aca="false">IF(AND(K695&gt;0,I695&gt;0,V695&gt;0,S695&gt;0),V695-S695,"")</f>
        <v>1000</v>
      </c>
      <c r="AA695" s="12" t="n">
        <f aca="false">IF(Z695&lt;&gt;"",Z695/S695,"")</f>
        <v>0.4</v>
      </c>
      <c r="AB695" s="28" t="n">
        <f aca="false">IF(AND(K695&gt;0,J695&gt;0,V695&gt;0,U695&gt;0),V695-U695,"")</f>
        <v>1500</v>
      </c>
      <c r="AC695" s="12" t="n">
        <f aca="false">IF(AB695&lt;&gt;"",AB695/U695,"")</f>
        <v>0.75</v>
      </c>
      <c r="AD695" s="27" t="n">
        <v>1</v>
      </c>
      <c r="AE695" s="27" t="n">
        <v>1</v>
      </c>
      <c r="AF695" s="27" t="n">
        <v>3</v>
      </c>
      <c r="AG695" s="28" t="n">
        <f aca="false">AD695+AE695+AF695</f>
        <v>5</v>
      </c>
      <c r="AH695" s="12" t="n">
        <f aca="false">IF(AG695&gt;0,AD695/AG695,"")</f>
        <v>0.2</v>
      </c>
      <c r="AI695" s="27" t="n">
        <v>1</v>
      </c>
      <c r="AJ695" s="27" t="n">
        <v>1</v>
      </c>
      <c r="AK695" s="27" t="n">
        <v>1</v>
      </c>
      <c r="AL695" s="22" t="str">
        <f aca="false">IF(OR(AJ695&gt;0,AK695&gt;0),"Sí","No")</f>
        <v>Sí</v>
      </c>
      <c r="AM695" s="6" t="s">
        <v>198</v>
      </c>
      <c r="AN695" s="6" t="s">
        <v>198</v>
      </c>
      <c r="AO695" s="12" t="n">
        <f aca="false">IF(M695&gt;0,K695/M695,"")</f>
        <v>0.25</v>
      </c>
      <c r="AP695" s="22" t="str">
        <f aca="false">IF(M695&gt;=Resumen!$B$5,"Alto","Bajo")</f>
        <v>Alto</v>
      </c>
      <c r="AQ695" s="22" t="str">
        <f aca="false">IF(AO695&gt;=Resumen!$B$28,"Alto","Bajo")</f>
        <v>Bajo</v>
      </c>
      <c r="AR695" s="22" t="str">
        <f aca="false">AP695&amp;" Potencial / "&amp;AQ695&amp;" Share"</f>
        <v>Alto Potencial / Bajo Share</v>
      </c>
      <c r="AS695" s="22" t="str">
        <f aca="false">IF(Q695="Sí",IF(AO695&gt;=Resumen!$B$29,"Alto","Bajo"),"")</f>
        <v>Bajo</v>
      </c>
      <c r="AT695" s="22" t="str">
        <f aca="false">IF(AS695&lt;&gt;"",AP695&amp;" Potencial / "&amp;AS695&amp;" Share","")</f>
        <v>Alto Potencial / Bajo Share</v>
      </c>
      <c r="AU695" s="22" t="str">
        <f aca="false">IF(AH695="","Sin dato",IF(AH695-AO695&gt;Resumen!$B$6,"Sobre-exhibido",IF(AO695-AH695&gt;Resumen!$B$6,"Sub-exhibido","En línea")))</f>
        <v>En línea</v>
      </c>
      <c r="AV695" s="22" t="n">
        <f aca="false">IF(AT695="","",IF(AT695="Alto Potencial / Bajo Share",1,IF(AT695="Alto Potencial / Alto Share",2,IF(AT695="Bajo Potencial / Alto Share",3,4))))</f>
        <v>1</v>
      </c>
      <c r="AW695" s="22" t="str">
        <f aca="false">IF(Q695="No","Sin competencia directa",IF(AV695=1,"1 - Foco Conquista (Alto Pot / Bajo Share)",IF(AV695=2,"2 - Foco Defensa (Alto Pot / Alto Share)",IF(AV695=3,"3 - Monitoreo (Bajo Pot / Alto Share)","4 - Baja Prioridad (Bajo Pot / Bajo Share)"))))</f>
        <v>1 - Foco Conquista (Alto Pot / Bajo Share)</v>
      </c>
      <c r="AX695" s="12" t="str">
        <f aca="false">IF(OR(IFERROR(AND(W695&lt;&gt;"",Y695&lt;&gt;"",Y695-W695&gt;Resumen!$B$8),FALSE()),IFERROR(AND(X695&lt;&gt;"",Y695&lt;&gt;"",Y695-X695&gt;Resumen!$B$8),FALSE())),MAX(IF(IFERROR(AND(W695&lt;&gt;"",Y695&lt;&gt;"",Y695-W695&gt;Resumen!$B$8),FALSE()),Y695-W695,0),IF(IFERROR(AND(X695&lt;&gt;"",Y695&lt;&gt;"",Y695-X695&gt;Resumen!$B$8),FALSE()),Y695-X695,0)),"")</f>
        <v/>
      </c>
      <c r="AY695" s="22" t="str">
        <f aca="false">IF(OR(IFERROR(AND(W695&lt;&gt;"",Y695&lt;&gt;"",Y695-W695&gt;Resumen!$B$8),FALSE()),IFERROR(AND(X695&lt;&gt;"",Y695&lt;&gt;"",Y695-X695&gt;Resumen!$B$8),FALSE())),TRIM("Lays tiene mayor markup que "&amp;IF(IFERROR(AND(W695&lt;&gt;"",Y695&lt;&gt;"",Y695-W695&gt;Resumen!$B$8),FALSE()),"Quento ","")&amp;IF(IFERROR(AND(X695&lt;&gt;"",Y695&lt;&gt;"",Y695-X695&gt;Resumen!$B$8),FALSE()),"Julicroc ","")&amp;"en este PDV"),"")</f>
        <v/>
      </c>
      <c r="AZ695" s="22" t="str">
        <f aca="false">IF(COUNTIF('Plan Pehuamar - Lista'!$A$2:$A$167,A695)&gt;0,"Sí","No")</f>
        <v>No</v>
      </c>
      <c r="BA695" s="22" t="str">
        <f aca="false">IF(COUNTIF('Plan Combo 9+1'!$A$2:$A$226,A695)&gt;0,"Sí","No")</f>
        <v>Sí</v>
      </c>
      <c r="BB695" s="22" t="str">
        <f aca="false">IF(AH695="","No",IF(BA695="Sí",IF((AO695-AH695)&gt;Resumen!$B$6,"Sí","No"),IF((AO695-AH695)&gt;=Resumen!$B$132,"Sí","No")))</f>
        <v>No</v>
      </c>
      <c r="BC695" s="22" t="str">
        <f aca="false">IF(AND(N695="Sí",AL695="Sí",AI695=0),"Sí","No")</f>
        <v>No</v>
      </c>
      <c r="BD695" s="22" t="str">
        <f aca="false">IF(COUNTIF('Plan 9+1 (con Pehuamar)'!$A$2:$A$227,A695)&gt;0,"Sí","No")</f>
        <v>Sí</v>
      </c>
    </row>
    <row r="696" customFormat="false" ht="15" hidden="false" customHeight="true" outlineLevel="0" collapsed="false">
      <c r="A696" s="6" t="n">
        <v>401298</v>
      </c>
      <c r="B696" s="6" t="n">
        <v>4</v>
      </c>
      <c r="C696" s="6" t="n">
        <v>403</v>
      </c>
      <c r="D696" s="6" t="s">
        <v>315</v>
      </c>
      <c r="E696" s="6" t="s">
        <v>897</v>
      </c>
      <c r="F696" s="6" t="s">
        <v>196</v>
      </c>
      <c r="G696" s="6" t="s">
        <v>129</v>
      </c>
      <c r="H696" s="6" t="s">
        <v>197</v>
      </c>
      <c r="I696" s="27" t="n">
        <v>0</v>
      </c>
      <c r="J696" s="27" t="n">
        <v>0</v>
      </c>
      <c r="K696" s="27" t="n">
        <v>0.8</v>
      </c>
      <c r="L696" s="28" t="n">
        <f aca="false">I696+J696</f>
        <v>0</v>
      </c>
      <c r="M696" s="28" t="n">
        <f aca="false">L696+K696</f>
        <v>0.8</v>
      </c>
      <c r="N696" s="22" t="str">
        <f aca="false">IF(I696&gt;0,"Sí","No")</f>
        <v>No</v>
      </c>
      <c r="O696" s="22" t="str">
        <f aca="false">IF(J696&gt;0,"Sí","No")</f>
        <v>No</v>
      </c>
      <c r="P696" s="22" t="str">
        <f aca="false">IF(K696&gt;0,"Sí","No")</f>
        <v>Sí</v>
      </c>
      <c r="Q696" s="22" t="str">
        <f aca="false">IF(OR(I696&gt;0,J696&gt;0),"Sí","No")</f>
        <v>No</v>
      </c>
      <c r="R696" s="27"/>
      <c r="S696" s="27"/>
      <c r="T696" s="27"/>
      <c r="U696" s="27"/>
      <c r="V696" s="27"/>
      <c r="W696" s="12" t="str">
        <f aca="false">IF(AND(I696&gt;0,R696&gt;0),(S696-R696)/R696,"")</f>
        <v/>
      </c>
      <c r="X696" s="12" t="str">
        <f aca="false">IF(AND(J696&gt;0,T696&gt;0),(U696-T696)/T696,"")</f>
        <v/>
      </c>
      <c r="Y696" s="12" t="str">
        <f aca="false">IF(AND(K696&gt;0,V696&gt;0),(V696-Resumen!$B$7)/Resumen!$B$7,"")</f>
        <v/>
      </c>
      <c r="Z696" s="28" t="str">
        <f aca="false">IF(AND(K696&gt;0,I696&gt;0,V696&gt;0,S696&gt;0),V696-S696,"")</f>
        <v/>
      </c>
      <c r="AA696" s="12" t="str">
        <f aca="false">IF(Z696&lt;&gt;"",Z696/S696,"")</f>
        <v/>
      </c>
      <c r="AB696" s="28" t="str">
        <f aca="false">IF(AND(K696&gt;0,J696&gt;0,V696&gt;0,U696&gt;0),V696-U696,"")</f>
        <v/>
      </c>
      <c r="AC696" s="12" t="str">
        <f aca="false">IF(AB696&lt;&gt;"",AB696/U696,"")</f>
        <v/>
      </c>
      <c r="AD696" s="27" t="n">
        <v>0</v>
      </c>
      <c r="AE696" s="27" t="n">
        <v>0</v>
      </c>
      <c r="AF696" s="27" t="n">
        <v>0</v>
      </c>
      <c r="AG696" s="28" t="n">
        <f aca="false">AD696+AE696+AF696</f>
        <v>0</v>
      </c>
      <c r="AH696" s="12" t="str">
        <f aca="false">IF(AG696&gt;0,AD696/AG696,"")</f>
        <v/>
      </c>
      <c r="AI696" s="27" t="n">
        <v>0</v>
      </c>
      <c r="AJ696" s="27" t="n">
        <v>0</v>
      </c>
      <c r="AK696" s="27" t="n">
        <v>0</v>
      </c>
      <c r="AL696" s="22" t="str">
        <f aca="false">IF(OR(AJ696&gt;0,AK696&gt;0),"Sí","No")</f>
        <v>No</v>
      </c>
      <c r="AM696" s="6"/>
      <c r="AN696" s="6"/>
      <c r="AO696" s="12" t="n">
        <f aca="false">IF(M696&gt;0,K696/M696,"")</f>
        <v>1</v>
      </c>
      <c r="AP696" s="22" t="str">
        <f aca="false">IF(M696&gt;=Resumen!$B$5,"Alto","Bajo")</f>
        <v>Bajo</v>
      </c>
      <c r="AQ696" s="22" t="str">
        <f aca="false">IF(AO696&gt;=Resumen!$B$28,"Alto","Bajo")</f>
        <v>Alto</v>
      </c>
      <c r="AR696" s="22" t="str">
        <f aca="false">AP696&amp;" Potencial / "&amp;AQ696&amp;" Share"</f>
        <v>Bajo Potencial / Alto Share</v>
      </c>
      <c r="AS696" s="22" t="str">
        <f aca="false">IF(Q696="Sí",IF(AO696&gt;=Resumen!$B$29,"Alto","Bajo"),"")</f>
        <v/>
      </c>
      <c r="AT696" s="22" t="str">
        <f aca="false">IF(AS696&lt;&gt;"",AP696&amp;" Potencial / "&amp;AS696&amp;" Share","")</f>
        <v/>
      </c>
      <c r="AU696" s="22" t="str">
        <f aca="false">IF(AH696="","Sin dato",IF(AH696-AO696&gt;Resumen!$B$6,"Sobre-exhibido",IF(AO696-AH696&gt;Resumen!$B$6,"Sub-exhibido","En línea")))</f>
        <v>Sin dato</v>
      </c>
      <c r="AV696" s="22" t="str">
        <f aca="false">IF(AT696="","",IF(AT696="Alto Potencial / Bajo Share",1,IF(AT696="Alto Potencial / Alto Share",2,IF(AT696="Bajo Potencial / Alto Share",3,4))))</f>
        <v/>
      </c>
      <c r="AW696" s="22" t="str">
        <f aca="false">IF(Q696="No","Sin competencia directa",IF(AV696=1,"1 - Foco Conquista (Alto Pot / Bajo Share)",IF(AV696=2,"2 - Foco Defensa (Alto Pot / Alto Share)",IF(AV696=3,"3 - Monitoreo (Bajo Pot / Alto Share)","4 - Baja Prioridad (Bajo Pot / Bajo Share)"))))</f>
        <v>Sin competencia directa</v>
      </c>
      <c r="AX696" s="12" t="str">
        <f aca="false">IF(OR(IFERROR(AND(W696&lt;&gt;"",Y696&lt;&gt;"",Y696-W696&gt;Resumen!$B$8),FALSE()),IFERROR(AND(X696&lt;&gt;"",Y696&lt;&gt;"",Y696-X696&gt;Resumen!$B$8),FALSE())),MAX(IF(IFERROR(AND(W696&lt;&gt;"",Y696&lt;&gt;"",Y696-W696&gt;Resumen!$B$8),FALSE()),Y696-W696,0),IF(IFERROR(AND(X696&lt;&gt;"",Y696&lt;&gt;"",Y696-X696&gt;Resumen!$B$8),FALSE()),Y696-X696,0)),"")</f>
        <v/>
      </c>
      <c r="AY696" s="22" t="str">
        <f aca="false">IF(OR(IFERROR(AND(W696&lt;&gt;"",Y696&lt;&gt;"",Y696-W696&gt;Resumen!$B$8),FALSE()),IFERROR(AND(X696&lt;&gt;"",Y696&lt;&gt;"",Y696-X696&gt;Resumen!$B$8),FALSE())),TRIM("Lays tiene mayor markup que "&amp;IF(IFERROR(AND(W696&lt;&gt;"",Y696&lt;&gt;"",Y696-W696&gt;Resumen!$B$8),FALSE()),"Quento ","")&amp;IF(IFERROR(AND(X696&lt;&gt;"",Y696&lt;&gt;"",Y696-X696&gt;Resumen!$B$8),FALSE()),"Julicroc ","")&amp;"en este PDV"),"")</f>
        <v/>
      </c>
      <c r="AZ696" s="22" t="str">
        <f aca="false">IF(COUNTIF('Plan Pehuamar - Lista'!$A$2:$A$167,A696)&gt;0,"Sí","No")</f>
        <v>No</v>
      </c>
      <c r="BA696" s="22" t="str">
        <f aca="false">IF(COUNTIF('Plan Combo 9+1'!$A$2:$A$226,A696)&gt;0,"Sí","No")</f>
        <v>No</v>
      </c>
      <c r="BB696" s="22" t="str">
        <f aca="false">IF(AH696="","No",IF(BA696="Sí",IF((AO696-AH696)&gt;Resumen!$B$6,"Sí","No"),IF((AO696-AH696)&gt;=Resumen!$B$132,"Sí","No")))</f>
        <v>No</v>
      </c>
      <c r="BC696" s="22" t="str">
        <f aca="false">IF(AND(N696="Sí",AL696="Sí",AI696=0),"Sí","No")</f>
        <v>No</v>
      </c>
      <c r="BD696" s="22" t="str">
        <f aca="false">IF(COUNTIF('Plan 9+1 (con Pehuamar)'!$A$2:$A$227,A696)&gt;0,"Sí","No")</f>
        <v>No</v>
      </c>
    </row>
    <row r="697" customFormat="false" ht="15" hidden="false" customHeight="true" outlineLevel="0" collapsed="false">
      <c r="A697" s="6" t="n">
        <v>401301</v>
      </c>
      <c r="B697" s="6" t="n">
        <v>4</v>
      </c>
      <c r="C697" s="6" t="n">
        <v>403</v>
      </c>
      <c r="D697" s="6" t="s">
        <v>315</v>
      </c>
      <c r="E697" s="6" t="s">
        <v>898</v>
      </c>
      <c r="F697" s="6" t="s">
        <v>196</v>
      </c>
      <c r="G697" s="6" t="s">
        <v>129</v>
      </c>
      <c r="H697" s="6" t="s">
        <v>197</v>
      </c>
      <c r="I697" s="27" t="n">
        <v>25</v>
      </c>
      <c r="J697" s="27" t="n">
        <v>25</v>
      </c>
      <c r="K697" s="27" t="n">
        <v>20</v>
      </c>
      <c r="L697" s="28" t="n">
        <f aca="false">I697+J697</f>
        <v>50</v>
      </c>
      <c r="M697" s="28" t="n">
        <f aca="false">L697+K697</f>
        <v>70</v>
      </c>
      <c r="N697" s="22" t="str">
        <f aca="false">IF(I697&gt;0,"Sí","No")</f>
        <v>Sí</v>
      </c>
      <c r="O697" s="22" t="str">
        <f aca="false">IF(J697&gt;0,"Sí","No")</f>
        <v>Sí</v>
      </c>
      <c r="P697" s="22" t="str">
        <f aca="false">IF(K697&gt;0,"Sí","No")</f>
        <v>Sí</v>
      </c>
      <c r="Q697" s="22" t="str">
        <f aca="false">IF(OR(I697&gt;0,J697&gt;0),"Sí","No")</f>
        <v>Sí</v>
      </c>
      <c r="R697" s="27" t="n">
        <v>1800</v>
      </c>
      <c r="S697" s="27" t="n">
        <v>2500</v>
      </c>
      <c r="T697" s="27" t="n">
        <v>1400</v>
      </c>
      <c r="U697" s="27" t="n">
        <v>1800</v>
      </c>
      <c r="V697" s="27" t="n">
        <v>3500</v>
      </c>
      <c r="W697" s="12" t="n">
        <f aca="false">IF(AND(I697&gt;0,R697&gt;0),(S697-R697)/R697,"")</f>
        <v>0.388888888888889</v>
      </c>
      <c r="X697" s="12" t="n">
        <f aca="false">IF(AND(J697&gt;0,T697&gt;0),(U697-T697)/T697,"")</f>
        <v>0.285714285714286</v>
      </c>
      <c r="Y697" s="12" t="n">
        <f aca="false">IF(AND(K697&gt;0,V697&gt;0),(V697-Resumen!$B$7)/Resumen!$B$7,"")</f>
        <v>0.4</v>
      </c>
      <c r="Z697" s="28" t="n">
        <f aca="false">IF(AND(K697&gt;0,I697&gt;0,V697&gt;0,S697&gt;0),V697-S697,"")</f>
        <v>1000</v>
      </c>
      <c r="AA697" s="12" t="n">
        <f aca="false">IF(Z697&lt;&gt;"",Z697/S697,"")</f>
        <v>0.4</v>
      </c>
      <c r="AB697" s="28" t="n">
        <f aca="false">IF(AND(K697&gt;0,J697&gt;0,V697&gt;0,U697&gt;0),V697-U697,"")</f>
        <v>1700</v>
      </c>
      <c r="AC697" s="12" t="n">
        <f aca="false">IF(AB697&lt;&gt;"",AB697/U697,"")</f>
        <v>0.944444444444444</v>
      </c>
      <c r="AD697" s="27" t="n">
        <v>4</v>
      </c>
      <c r="AE697" s="27" t="n">
        <v>2</v>
      </c>
      <c r="AF697" s="27" t="n">
        <v>2</v>
      </c>
      <c r="AG697" s="28" t="n">
        <f aca="false">AD697+AE697+AF697</f>
        <v>8</v>
      </c>
      <c r="AH697" s="12" t="n">
        <f aca="false">IF(AG697&gt;0,AD697/AG697,"")</f>
        <v>0.5</v>
      </c>
      <c r="AI697" s="27" t="n">
        <v>1</v>
      </c>
      <c r="AJ697" s="27" t="n">
        <v>1</v>
      </c>
      <c r="AK697" s="27" t="n">
        <v>0</v>
      </c>
      <c r="AL697" s="22" t="str">
        <f aca="false">IF(OR(AJ697&gt;0,AK697&gt;0),"Sí","No")</f>
        <v>Sí</v>
      </c>
      <c r="AM697" s="6" t="s">
        <v>198</v>
      </c>
      <c r="AN697" s="6" t="s">
        <v>198</v>
      </c>
      <c r="AO697" s="12" t="n">
        <f aca="false">IF(M697&gt;0,K697/M697,"")</f>
        <v>0.285714285714286</v>
      </c>
      <c r="AP697" s="22" t="str">
        <f aca="false">IF(M697&gt;=Resumen!$B$5,"Alto","Bajo")</f>
        <v>Alto</v>
      </c>
      <c r="AQ697" s="22" t="str">
        <f aca="false">IF(AO697&gt;=Resumen!$B$28,"Alto","Bajo")</f>
        <v>Bajo</v>
      </c>
      <c r="AR697" s="22" t="str">
        <f aca="false">AP697&amp;" Potencial / "&amp;AQ697&amp;" Share"</f>
        <v>Alto Potencial / Bajo Share</v>
      </c>
      <c r="AS697" s="22" t="str">
        <f aca="false">IF(Q697="Sí",IF(AO697&gt;=Resumen!$B$29,"Alto","Bajo"),"")</f>
        <v>Bajo</v>
      </c>
      <c r="AT697" s="22" t="str">
        <f aca="false">IF(AS697&lt;&gt;"",AP697&amp;" Potencial / "&amp;AS697&amp;" Share","")</f>
        <v>Alto Potencial / Bajo Share</v>
      </c>
      <c r="AU697" s="22" t="str">
        <f aca="false">IF(AH697="","Sin dato",IF(AH697-AO697&gt;Resumen!$B$6,"Sobre-exhibido",IF(AO697-AH697&gt;Resumen!$B$6,"Sub-exhibido","En línea")))</f>
        <v>Sobre-exhibido</v>
      </c>
      <c r="AV697" s="22" t="n">
        <f aca="false">IF(AT697="","",IF(AT697="Alto Potencial / Bajo Share",1,IF(AT697="Alto Potencial / Alto Share",2,IF(AT697="Bajo Potencial / Alto Share",3,4))))</f>
        <v>1</v>
      </c>
      <c r="AW697" s="22" t="str">
        <f aca="false">IF(Q697="No","Sin competencia directa",IF(AV697=1,"1 - Foco Conquista (Alto Pot / Bajo Share)",IF(AV697=2,"2 - Foco Defensa (Alto Pot / Alto Share)",IF(AV697=3,"3 - Monitoreo (Bajo Pot / Alto Share)","4 - Baja Prioridad (Bajo Pot / Bajo Share)"))))</f>
        <v>1 - Foco Conquista (Alto Pot / Bajo Share)</v>
      </c>
      <c r="AX697" s="12" t="n">
        <f aca="false">IF(OR(IFERROR(AND(W697&lt;&gt;"",Y697&lt;&gt;"",Y697-W697&gt;Resumen!$B$8),FALSE()),IFERROR(AND(X697&lt;&gt;"",Y697&lt;&gt;"",Y697-X697&gt;Resumen!$B$8),FALSE())),MAX(IF(IFERROR(AND(W697&lt;&gt;"",Y697&lt;&gt;"",Y697-W697&gt;Resumen!$B$8),FALSE()),Y697-W697,0),IF(IFERROR(AND(X697&lt;&gt;"",Y697&lt;&gt;"",Y697-X697&gt;Resumen!$B$8),FALSE()),Y697-X697,0)),"")</f>
        <v>0.114285714285714</v>
      </c>
      <c r="AY697" s="22" t="str">
        <f aca="false">IF(OR(IFERROR(AND(W697&lt;&gt;"",Y697&lt;&gt;"",Y697-W697&gt;Resumen!$B$8),FALSE()),IFERROR(AND(X697&lt;&gt;"",Y697&lt;&gt;"",Y697-X697&gt;Resumen!$B$8),FALSE())),TRIM("Lays tiene mayor markup que "&amp;IF(IFERROR(AND(W697&lt;&gt;"",Y697&lt;&gt;"",Y697-W697&gt;Resumen!$B$8),FALSE()),"Quento ","")&amp;IF(IFERROR(AND(X697&lt;&gt;"",Y697&lt;&gt;"",Y697-X697&gt;Resumen!$B$8),FALSE()),"Julicroc ","")&amp;"en este PDV"),"")</f>
        <v>Lays tiene mayor markup que Julicroc en este PDV</v>
      </c>
      <c r="AZ697" s="22" t="str">
        <f aca="false">IF(COUNTIF('Plan Pehuamar - Lista'!$A$2:$A$167,A697)&gt;0,"Sí","No")</f>
        <v>No</v>
      </c>
      <c r="BA697" s="22" t="str">
        <f aca="false">IF(COUNTIF('Plan Combo 9+1'!$A$2:$A$226,A697)&gt;0,"Sí","No")</f>
        <v>Sí</v>
      </c>
      <c r="BB697" s="22" t="str">
        <f aca="false">IF(AH697="","No",IF(BA697="Sí",IF((AO697-AH697)&gt;Resumen!$B$6,"Sí","No"),IF((AO697-AH697)&gt;=Resumen!$B$132,"Sí","No")))</f>
        <v>No</v>
      </c>
      <c r="BC697" s="22" t="str">
        <f aca="false">IF(AND(N697="Sí",AL697="Sí",AI697=0),"Sí","No")</f>
        <v>No</v>
      </c>
      <c r="BD697" s="22" t="str">
        <f aca="false">IF(COUNTIF('Plan 9+1 (con Pehuamar)'!$A$2:$A$227,A697)&gt;0,"Sí","No")</f>
        <v>Sí</v>
      </c>
    </row>
    <row r="698" customFormat="false" ht="15" hidden="false" customHeight="true" outlineLevel="0" collapsed="false">
      <c r="A698" s="6" t="n">
        <v>401313</v>
      </c>
      <c r="B698" s="6" t="n">
        <v>4</v>
      </c>
      <c r="C698" s="6" t="n">
        <v>403</v>
      </c>
      <c r="D698" s="6" t="s">
        <v>315</v>
      </c>
      <c r="E698" s="6" t="s">
        <v>899</v>
      </c>
      <c r="F698" s="6" t="s">
        <v>206</v>
      </c>
      <c r="G698" s="6" t="s">
        <v>129</v>
      </c>
      <c r="H698" s="6" t="s">
        <v>197</v>
      </c>
      <c r="I698" s="27" t="n">
        <v>25</v>
      </c>
      <c r="J698" s="27" t="n">
        <v>30</v>
      </c>
      <c r="K698" s="27" t="n">
        <v>25</v>
      </c>
      <c r="L698" s="28" t="n">
        <f aca="false">I698+J698</f>
        <v>55</v>
      </c>
      <c r="M698" s="28" t="n">
        <f aca="false">L698+K698</f>
        <v>80</v>
      </c>
      <c r="N698" s="22" t="str">
        <f aca="false">IF(I698&gt;0,"Sí","No")</f>
        <v>Sí</v>
      </c>
      <c r="O698" s="22" t="str">
        <f aca="false">IF(J698&gt;0,"Sí","No")</f>
        <v>Sí</v>
      </c>
      <c r="P698" s="22" t="str">
        <f aca="false">IF(K698&gt;0,"Sí","No")</f>
        <v>Sí</v>
      </c>
      <c r="Q698" s="22" t="str">
        <f aca="false">IF(OR(I698&gt;0,J698&gt;0),"Sí","No")</f>
        <v>Sí</v>
      </c>
      <c r="R698" s="27" t="n">
        <v>1800</v>
      </c>
      <c r="S698" s="27" t="n">
        <v>2500</v>
      </c>
      <c r="T698" s="27" t="n">
        <v>1400</v>
      </c>
      <c r="U698" s="27" t="n">
        <v>2200</v>
      </c>
      <c r="V698" s="27" t="n">
        <v>3500</v>
      </c>
      <c r="W698" s="12" t="n">
        <f aca="false">IF(AND(I698&gt;0,R698&gt;0),(S698-R698)/R698,"")</f>
        <v>0.388888888888889</v>
      </c>
      <c r="X698" s="12" t="n">
        <f aca="false">IF(AND(J698&gt;0,T698&gt;0),(U698-T698)/T698,"")</f>
        <v>0.571428571428571</v>
      </c>
      <c r="Y698" s="12" t="n">
        <f aca="false">IF(AND(K698&gt;0,V698&gt;0),(V698-Resumen!$B$7)/Resumen!$B$7,"")</f>
        <v>0.4</v>
      </c>
      <c r="Z698" s="28" t="n">
        <f aca="false">IF(AND(K698&gt;0,I698&gt;0,V698&gt;0,S698&gt;0),V698-S698,"")</f>
        <v>1000</v>
      </c>
      <c r="AA698" s="12" t="n">
        <f aca="false">IF(Z698&lt;&gt;"",Z698/S698,"")</f>
        <v>0.4</v>
      </c>
      <c r="AB698" s="28" t="n">
        <f aca="false">IF(AND(K698&gt;0,J698&gt;0,V698&gt;0,U698&gt;0),V698-U698,"")</f>
        <v>1300</v>
      </c>
      <c r="AC698" s="12" t="n">
        <f aca="false">IF(AB698&lt;&gt;"",AB698/U698,"")</f>
        <v>0.590909090909091</v>
      </c>
      <c r="AD698" s="27" t="n">
        <v>8</v>
      </c>
      <c r="AE698" s="27" t="n">
        <v>4</v>
      </c>
      <c r="AF698" s="27" t="n">
        <v>4</v>
      </c>
      <c r="AG698" s="28" t="n">
        <f aca="false">AD698+AE698+AF698</f>
        <v>16</v>
      </c>
      <c r="AH698" s="12" t="n">
        <f aca="false">IF(AG698&gt;0,AD698/AG698,"")</f>
        <v>0.5</v>
      </c>
      <c r="AI698" s="27" t="n">
        <v>1</v>
      </c>
      <c r="AJ698" s="27" t="n">
        <v>1</v>
      </c>
      <c r="AK698" s="27" t="n">
        <v>1</v>
      </c>
      <c r="AL698" s="22" t="str">
        <f aca="false">IF(OR(AJ698&gt;0,AK698&gt;0),"Sí","No")</f>
        <v>Sí</v>
      </c>
      <c r="AM698" s="6" t="s">
        <v>198</v>
      </c>
      <c r="AN698" s="6" t="s">
        <v>198</v>
      </c>
      <c r="AO698" s="12" t="n">
        <f aca="false">IF(M698&gt;0,K698/M698,"")</f>
        <v>0.3125</v>
      </c>
      <c r="AP698" s="22" t="str">
        <f aca="false">IF(M698&gt;=Resumen!$B$5,"Alto","Bajo")</f>
        <v>Alto</v>
      </c>
      <c r="AQ698" s="22" t="str">
        <f aca="false">IF(AO698&gt;=Resumen!$B$28,"Alto","Bajo")</f>
        <v>Bajo</v>
      </c>
      <c r="AR698" s="22" t="str">
        <f aca="false">AP698&amp;" Potencial / "&amp;AQ698&amp;" Share"</f>
        <v>Alto Potencial / Bajo Share</v>
      </c>
      <c r="AS698" s="22" t="str">
        <f aca="false">IF(Q698="Sí",IF(AO698&gt;=Resumen!$B$29,"Alto","Bajo"),"")</f>
        <v>Bajo</v>
      </c>
      <c r="AT698" s="22" t="str">
        <f aca="false">IF(AS698&lt;&gt;"",AP698&amp;" Potencial / "&amp;AS698&amp;" Share","")</f>
        <v>Alto Potencial / Bajo Share</v>
      </c>
      <c r="AU698" s="22" t="str">
        <f aca="false">IF(AH698="","Sin dato",IF(AH698-AO698&gt;Resumen!$B$6,"Sobre-exhibido",IF(AO698-AH698&gt;Resumen!$B$6,"Sub-exhibido","En línea")))</f>
        <v>Sobre-exhibido</v>
      </c>
      <c r="AV698" s="22" t="n">
        <f aca="false">IF(AT698="","",IF(AT698="Alto Potencial / Bajo Share",1,IF(AT698="Alto Potencial / Alto Share",2,IF(AT698="Bajo Potencial / Alto Share",3,4))))</f>
        <v>1</v>
      </c>
      <c r="AW698" s="22" t="str">
        <f aca="false">IF(Q698="No","Sin competencia directa",IF(AV698=1,"1 - Foco Conquista (Alto Pot / Bajo Share)",IF(AV698=2,"2 - Foco Defensa (Alto Pot / Alto Share)",IF(AV698=3,"3 - Monitoreo (Bajo Pot / Alto Share)","4 - Baja Prioridad (Bajo Pot / Bajo Share)"))))</f>
        <v>1 - Foco Conquista (Alto Pot / Bajo Share)</v>
      </c>
      <c r="AX698" s="12" t="str">
        <f aca="false">IF(OR(IFERROR(AND(W698&lt;&gt;"",Y698&lt;&gt;"",Y698-W698&gt;Resumen!$B$8),FALSE()),IFERROR(AND(X698&lt;&gt;"",Y698&lt;&gt;"",Y698-X698&gt;Resumen!$B$8),FALSE())),MAX(IF(IFERROR(AND(W698&lt;&gt;"",Y698&lt;&gt;"",Y698-W698&gt;Resumen!$B$8),FALSE()),Y698-W698,0),IF(IFERROR(AND(X698&lt;&gt;"",Y698&lt;&gt;"",Y698-X698&gt;Resumen!$B$8),FALSE()),Y698-X698,0)),"")</f>
        <v/>
      </c>
      <c r="AY698" s="22" t="str">
        <f aca="false">IF(OR(IFERROR(AND(W698&lt;&gt;"",Y698&lt;&gt;"",Y698-W698&gt;Resumen!$B$8),FALSE()),IFERROR(AND(X698&lt;&gt;"",Y698&lt;&gt;"",Y698-X698&gt;Resumen!$B$8),FALSE())),TRIM("Lays tiene mayor markup que "&amp;IF(IFERROR(AND(W698&lt;&gt;"",Y698&lt;&gt;"",Y698-W698&gt;Resumen!$B$8),FALSE()),"Quento ","")&amp;IF(IFERROR(AND(X698&lt;&gt;"",Y698&lt;&gt;"",Y698-X698&gt;Resumen!$B$8),FALSE()),"Julicroc ","")&amp;"en este PDV"),"")</f>
        <v/>
      </c>
      <c r="AZ698" s="22" t="str">
        <f aca="false">IF(COUNTIF('Plan Pehuamar - Lista'!$A$2:$A$167,A698)&gt;0,"Sí","No")</f>
        <v>No</v>
      </c>
      <c r="BA698" s="22" t="str">
        <f aca="false">IF(COUNTIF('Plan Combo 9+1'!$A$2:$A$226,A698)&gt;0,"Sí","No")</f>
        <v>No</v>
      </c>
      <c r="BB698" s="22" t="str">
        <f aca="false">IF(AH698="","No",IF(BA698="Sí",IF((AO698-AH698)&gt;Resumen!$B$6,"Sí","No"),IF((AO698-AH698)&gt;=Resumen!$B$132,"Sí","No")))</f>
        <v>No</v>
      </c>
      <c r="BC698" s="22" t="str">
        <f aca="false">IF(AND(N698="Sí",AL698="Sí",AI698=0),"Sí","No")</f>
        <v>No</v>
      </c>
      <c r="BD698" s="22" t="str">
        <f aca="false">IF(COUNTIF('Plan 9+1 (con Pehuamar)'!$A$2:$A$227,A698)&gt;0,"Sí","No")</f>
        <v>No</v>
      </c>
    </row>
    <row r="699" customFormat="false" ht="15" hidden="false" customHeight="true" outlineLevel="0" collapsed="false">
      <c r="A699" s="6" t="n">
        <v>401319</v>
      </c>
      <c r="B699" s="6" t="n">
        <v>4</v>
      </c>
      <c r="C699" s="6" t="n">
        <v>403</v>
      </c>
      <c r="D699" s="6" t="s">
        <v>315</v>
      </c>
      <c r="E699" s="6" t="s">
        <v>900</v>
      </c>
      <c r="F699" s="6" t="s">
        <v>273</v>
      </c>
      <c r="G699" s="6" t="s">
        <v>129</v>
      </c>
      <c r="H699" s="6" t="s">
        <v>197</v>
      </c>
      <c r="I699" s="27" t="n">
        <v>0</v>
      </c>
      <c r="J699" s="27" t="n">
        <v>0</v>
      </c>
      <c r="K699" s="27" t="n">
        <v>2.8</v>
      </c>
      <c r="L699" s="28" t="n">
        <f aca="false">I699+J699</f>
        <v>0</v>
      </c>
      <c r="M699" s="28" t="n">
        <f aca="false">L699+K699</f>
        <v>2.8</v>
      </c>
      <c r="N699" s="22" t="str">
        <f aca="false">IF(I699&gt;0,"Sí","No")</f>
        <v>No</v>
      </c>
      <c r="O699" s="22" t="str">
        <f aca="false">IF(J699&gt;0,"Sí","No")</f>
        <v>No</v>
      </c>
      <c r="P699" s="22" t="str">
        <f aca="false">IF(K699&gt;0,"Sí","No")</f>
        <v>Sí</v>
      </c>
      <c r="Q699" s="22" t="str">
        <f aca="false">IF(OR(I699&gt;0,J699&gt;0),"Sí","No")</f>
        <v>No</v>
      </c>
      <c r="R699" s="27"/>
      <c r="S699" s="27"/>
      <c r="T699" s="27"/>
      <c r="U699" s="27"/>
      <c r="V699" s="27"/>
      <c r="W699" s="12" t="str">
        <f aca="false">IF(AND(I699&gt;0,R699&gt;0),(S699-R699)/R699,"")</f>
        <v/>
      </c>
      <c r="X699" s="12" t="str">
        <f aca="false">IF(AND(J699&gt;0,T699&gt;0),(U699-T699)/T699,"")</f>
        <v/>
      </c>
      <c r="Y699" s="12" t="str">
        <f aca="false">IF(AND(K699&gt;0,V699&gt;0),(V699-Resumen!$B$7)/Resumen!$B$7,"")</f>
        <v/>
      </c>
      <c r="Z699" s="28" t="str">
        <f aca="false">IF(AND(K699&gt;0,I699&gt;0,V699&gt;0,S699&gt;0),V699-S699,"")</f>
        <v/>
      </c>
      <c r="AA699" s="12" t="str">
        <f aca="false">IF(Z699&lt;&gt;"",Z699/S699,"")</f>
        <v/>
      </c>
      <c r="AB699" s="28" t="str">
        <f aca="false">IF(AND(K699&gt;0,J699&gt;0,V699&gt;0,U699&gt;0),V699-U699,"")</f>
        <v/>
      </c>
      <c r="AC699" s="12" t="str">
        <f aca="false">IF(AB699&lt;&gt;"",AB699/U699,"")</f>
        <v/>
      </c>
      <c r="AD699" s="27" t="n">
        <v>0</v>
      </c>
      <c r="AE699" s="27" t="n">
        <v>0</v>
      </c>
      <c r="AF699" s="27" t="n">
        <v>0</v>
      </c>
      <c r="AG699" s="28" t="n">
        <f aca="false">AD699+AE699+AF699</f>
        <v>0</v>
      </c>
      <c r="AH699" s="12" t="str">
        <f aca="false">IF(AG699&gt;0,AD699/AG699,"")</f>
        <v/>
      </c>
      <c r="AI699" s="27" t="n">
        <v>0</v>
      </c>
      <c r="AJ699" s="27" t="n">
        <v>0</v>
      </c>
      <c r="AK699" s="27" t="n">
        <v>0</v>
      </c>
      <c r="AL699" s="22" t="str">
        <f aca="false">IF(OR(AJ699&gt;0,AK699&gt;0),"Sí","No")</f>
        <v>No</v>
      </c>
      <c r="AM699" s="6"/>
      <c r="AN699" s="6"/>
      <c r="AO699" s="12" t="n">
        <f aca="false">IF(M699&gt;0,K699/M699,"")</f>
        <v>1</v>
      </c>
      <c r="AP699" s="22" t="str">
        <f aca="false">IF(M699&gt;=Resumen!$B$5,"Alto","Bajo")</f>
        <v>Bajo</v>
      </c>
      <c r="AQ699" s="22" t="str">
        <f aca="false">IF(AO699&gt;=Resumen!$B$28,"Alto","Bajo")</f>
        <v>Alto</v>
      </c>
      <c r="AR699" s="22" t="str">
        <f aca="false">AP699&amp;" Potencial / "&amp;AQ699&amp;" Share"</f>
        <v>Bajo Potencial / Alto Share</v>
      </c>
      <c r="AS699" s="22" t="str">
        <f aca="false">IF(Q699="Sí",IF(AO699&gt;=Resumen!$B$29,"Alto","Bajo"),"")</f>
        <v/>
      </c>
      <c r="AT699" s="22" t="str">
        <f aca="false">IF(AS699&lt;&gt;"",AP699&amp;" Potencial / "&amp;AS699&amp;" Share","")</f>
        <v/>
      </c>
      <c r="AU699" s="22" t="str">
        <f aca="false">IF(AH699="","Sin dato",IF(AH699-AO699&gt;Resumen!$B$6,"Sobre-exhibido",IF(AO699-AH699&gt;Resumen!$B$6,"Sub-exhibido","En línea")))</f>
        <v>Sin dato</v>
      </c>
      <c r="AV699" s="22" t="str">
        <f aca="false">IF(AT699="","",IF(AT699="Alto Potencial / Bajo Share",1,IF(AT699="Alto Potencial / Alto Share",2,IF(AT699="Bajo Potencial / Alto Share",3,4))))</f>
        <v/>
      </c>
      <c r="AW699" s="22" t="str">
        <f aca="false">IF(Q699="No","Sin competencia directa",IF(AV699=1,"1 - Foco Conquista (Alto Pot / Bajo Share)",IF(AV699=2,"2 - Foco Defensa (Alto Pot / Alto Share)",IF(AV699=3,"3 - Monitoreo (Bajo Pot / Alto Share)","4 - Baja Prioridad (Bajo Pot / Bajo Share)"))))</f>
        <v>Sin competencia directa</v>
      </c>
      <c r="AX699" s="12" t="str">
        <f aca="false">IF(OR(IFERROR(AND(W699&lt;&gt;"",Y699&lt;&gt;"",Y699-W699&gt;Resumen!$B$8),FALSE()),IFERROR(AND(X699&lt;&gt;"",Y699&lt;&gt;"",Y699-X699&gt;Resumen!$B$8),FALSE())),MAX(IF(IFERROR(AND(W699&lt;&gt;"",Y699&lt;&gt;"",Y699-W699&gt;Resumen!$B$8),FALSE()),Y699-W699,0),IF(IFERROR(AND(X699&lt;&gt;"",Y699&lt;&gt;"",Y699-X699&gt;Resumen!$B$8),FALSE()),Y699-X699,0)),"")</f>
        <v/>
      </c>
      <c r="AY699" s="22" t="str">
        <f aca="false">IF(OR(IFERROR(AND(W699&lt;&gt;"",Y699&lt;&gt;"",Y699-W699&gt;Resumen!$B$8),FALSE()),IFERROR(AND(X699&lt;&gt;"",Y699&lt;&gt;"",Y699-X699&gt;Resumen!$B$8),FALSE())),TRIM("Lays tiene mayor markup que "&amp;IF(IFERROR(AND(W699&lt;&gt;"",Y699&lt;&gt;"",Y699-W699&gt;Resumen!$B$8),FALSE()),"Quento ","")&amp;IF(IFERROR(AND(X699&lt;&gt;"",Y699&lt;&gt;"",Y699-X699&gt;Resumen!$B$8),FALSE()),"Julicroc ","")&amp;"en este PDV"),"")</f>
        <v/>
      </c>
      <c r="AZ699" s="22" t="str">
        <f aca="false">IF(COUNTIF('Plan Pehuamar - Lista'!$A$2:$A$167,A699)&gt;0,"Sí","No")</f>
        <v>No</v>
      </c>
      <c r="BA699" s="22" t="str">
        <f aca="false">IF(COUNTIF('Plan Combo 9+1'!$A$2:$A$226,A699)&gt;0,"Sí","No")</f>
        <v>No</v>
      </c>
      <c r="BB699" s="22" t="str">
        <f aca="false">IF(AH699="","No",IF(BA699="Sí",IF((AO699-AH699)&gt;Resumen!$B$6,"Sí","No"),IF((AO699-AH699)&gt;=Resumen!$B$132,"Sí","No")))</f>
        <v>No</v>
      </c>
      <c r="BC699" s="22" t="str">
        <f aca="false">IF(AND(N699="Sí",AL699="Sí",AI699=0),"Sí","No")</f>
        <v>No</v>
      </c>
      <c r="BD699" s="22" t="str">
        <f aca="false">IF(COUNTIF('Plan 9+1 (con Pehuamar)'!$A$2:$A$227,A699)&gt;0,"Sí","No")</f>
        <v>No</v>
      </c>
    </row>
    <row r="700" customFormat="false" ht="15" hidden="false" customHeight="true" outlineLevel="0" collapsed="false">
      <c r="A700" s="6" t="n">
        <v>401326</v>
      </c>
      <c r="B700" s="6" t="n">
        <v>4</v>
      </c>
      <c r="C700" s="6" t="n">
        <v>403</v>
      </c>
      <c r="D700" s="6" t="s">
        <v>315</v>
      </c>
      <c r="E700" s="6" t="s">
        <v>901</v>
      </c>
      <c r="F700" s="6" t="s">
        <v>206</v>
      </c>
      <c r="G700" s="6" t="s">
        <v>129</v>
      </c>
      <c r="H700" s="6" t="s">
        <v>197</v>
      </c>
      <c r="I700" s="27" t="n">
        <v>25</v>
      </c>
      <c r="J700" s="27" t="n">
        <v>0</v>
      </c>
      <c r="K700" s="27" t="n">
        <v>25</v>
      </c>
      <c r="L700" s="28" t="n">
        <f aca="false">I700+J700</f>
        <v>25</v>
      </c>
      <c r="M700" s="28" t="n">
        <f aca="false">L700+K700</f>
        <v>50</v>
      </c>
      <c r="N700" s="22" t="str">
        <f aca="false">IF(I700&gt;0,"Sí","No")</f>
        <v>Sí</v>
      </c>
      <c r="O700" s="22" t="str">
        <f aca="false">IF(J700&gt;0,"Sí","No")</f>
        <v>No</v>
      </c>
      <c r="P700" s="22" t="str">
        <f aca="false">IF(K700&gt;0,"Sí","No")</f>
        <v>Sí</v>
      </c>
      <c r="Q700" s="22" t="str">
        <f aca="false">IF(OR(I700&gt;0,J700&gt;0),"Sí","No")</f>
        <v>Sí</v>
      </c>
      <c r="R700" s="27" t="n">
        <v>1800</v>
      </c>
      <c r="S700" s="27" t="n">
        <v>2700</v>
      </c>
      <c r="T700" s="27"/>
      <c r="U700" s="27"/>
      <c r="V700" s="27" t="n">
        <v>3500</v>
      </c>
      <c r="W700" s="12" t="n">
        <f aca="false">IF(AND(I700&gt;0,R700&gt;0),(S700-R700)/R700,"")</f>
        <v>0.5</v>
      </c>
      <c r="X700" s="12" t="str">
        <f aca="false">IF(AND(J700&gt;0,T700&gt;0),(U700-T700)/T700,"")</f>
        <v/>
      </c>
      <c r="Y700" s="12" t="n">
        <f aca="false">IF(AND(K700&gt;0,V700&gt;0),(V700-Resumen!$B$7)/Resumen!$B$7,"")</f>
        <v>0.4</v>
      </c>
      <c r="Z700" s="28" t="n">
        <f aca="false">IF(AND(K700&gt;0,I700&gt;0,V700&gt;0,S700&gt;0),V700-S700,"")</f>
        <v>800</v>
      </c>
      <c r="AA700" s="12" t="n">
        <f aca="false">IF(Z700&lt;&gt;"",Z700/S700,"")</f>
        <v>0.296296296296296</v>
      </c>
      <c r="AB700" s="28" t="str">
        <f aca="false">IF(AND(K700&gt;0,J700&gt;0,V700&gt;0,U700&gt;0),V700-U700,"")</f>
        <v/>
      </c>
      <c r="AC700" s="12" t="str">
        <f aca="false">IF(AB700&lt;&gt;"",AB700/U700,"")</f>
        <v/>
      </c>
      <c r="AD700" s="27" t="n">
        <v>7</v>
      </c>
      <c r="AE700" s="27" t="n">
        <v>4</v>
      </c>
      <c r="AF700" s="27" t="n">
        <v>0</v>
      </c>
      <c r="AG700" s="28" t="n">
        <f aca="false">AD700+AE700+AF700</f>
        <v>11</v>
      </c>
      <c r="AH700" s="12" t="n">
        <f aca="false">IF(AG700&gt;0,AD700/AG700,"")</f>
        <v>0.636363636363636</v>
      </c>
      <c r="AI700" s="27" t="n">
        <v>1</v>
      </c>
      <c r="AJ700" s="27" t="n">
        <v>1</v>
      </c>
      <c r="AK700" s="27" t="n">
        <v>0</v>
      </c>
      <c r="AL700" s="22" t="str">
        <f aca="false">IF(OR(AJ700&gt;0,AK700&gt;0),"Sí","No")</f>
        <v>Sí</v>
      </c>
      <c r="AM700" s="6" t="s">
        <v>198</v>
      </c>
      <c r="AN700" s="6"/>
      <c r="AO700" s="12" t="n">
        <f aca="false">IF(M700&gt;0,K700/M700,"")</f>
        <v>0.5</v>
      </c>
      <c r="AP700" s="22" t="str">
        <f aca="false">IF(M700&gt;=Resumen!$B$5,"Alto","Bajo")</f>
        <v>Alto</v>
      </c>
      <c r="AQ700" s="22" t="str">
        <f aca="false">IF(AO700&gt;=Resumen!$B$28,"Alto","Bajo")</f>
        <v>Alto</v>
      </c>
      <c r="AR700" s="22" t="str">
        <f aca="false">AP700&amp;" Potencial / "&amp;AQ700&amp;" Share"</f>
        <v>Alto Potencial / Alto Share</v>
      </c>
      <c r="AS700" s="22" t="str">
        <f aca="false">IF(Q700="Sí",IF(AO700&gt;=Resumen!$B$29,"Alto","Bajo"),"")</f>
        <v>Alto</v>
      </c>
      <c r="AT700" s="22" t="str">
        <f aca="false">IF(AS700&lt;&gt;"",AP700&amp;" Potencial / "&amp;AS700&amp;" Share","")</f>
        <v>Alto Potencial / Alto Share</v>
      </c>
      <c r="AU700" s="22" t="str">
        <f aca="false">IF(AH700="","Sin dato",IF(AH700-AO700&gt;Resumen!$B$6,"Sobre-exhibido",IF(AO700-AH700&gt;Resumen!$B$6,"Sub-exhibido","En línea")))</f>
        <v>Sobre-exhibido</v>
      </c>
      <c r="AV700" s="22" t="n">
        <f aca="false">IF(AT700="","",IF(AT700="Alto Potencial / Bajo Share",1,IF(AT700="Alto Potencial / Alto Share",2,IF(AT700="Bajo Potencial / Alto Share",3,4))))</f>
        <v>2</v>
      </c>
      <c r="AW700" s="22" t="str">
        <f aca="false">IF(Q700="No","Sin competencia directa",IF(AV700=1,"1 - Foco Conquista (Alto Pot / Bajo Share)",IF(AV700=2,"2 - Foco Defensa (Alto Pot / Alto Share)",IF(AV700=3,"3 - Monitoreo (Bajo Pot / Alto Share)","4 - Baja Prioridad (Bajo Pot / Bajo Share)"))))</f>
        <v>2 - Foco Defensa (Alto Pot / Alto Share)</v>
      </c>
      <c r="AX700" s="12" t="str">
        <f aca="false">IF(OR(IFERROR(AND(W700&lt;&gt;"",Y700&lt;&gt;"",Y700-W700&gt;Resumen!$B$8),FALSE()),IFERROR(AND(X700&lt;&gt;"",Y700&lt;&gt;"",Y700-X700&gt;Resumen!$B$8),FALSE())),MAX(IF(IFERROR(AND(W700&lt;&gt;"",Y700&lt;&gt;"",Y700-W700&gt;Resumen!$B$8),FALSE()),Y700-W700,0),IF(IFERROR(AND(X700&lt;&gt;"",Y700&lt;&gt;"",Y700-X700&gt;Resumen!$B$8),FALSE()),Y700-X700,0)),"")</f>
        <v/>
      </c>
      <c r="AY700" s="22" t="str">
        <f aca="false">IF(OR(IFERROR(AND(W700&lt;&gt;"",Y700&lt;&gt;"",Y700-W700&gt;Resumen!$B$8),FALSE()),IFERROR(AND(X700&lt;&gt;"",Y700&lt;&gt;"",Y700-X700&gt;Resumen!$B$8),FALSE())),TRIM("Lays tiene mayor markup que "&amp;IF(IFERROR(AND(W700&lt;&gt;"",Y700&lt;&gt;"",Y700-W700&gt;Resumen!$B$8),FALSE()),"Quento ","")&amp;IF(IFERROR(AND(X700&lt;&gt;"",Y700&lt;&gt;"",Y700-X700&gt;Resumen!$B$8),FALSE()),"Julicroc ","")&amp;"en este PDV"),"")</f>
        <v/>
      </c>
      <c r="AZ700" s="22" t="str">
        <f aca="false">IF(COUNTIF('Plan Pehuamar - Lista'!$A$2:$A$167,A700)&gt;0,"Sí","No")</f>
        <v>No</v>
      </c>
      <c r="BA700" s="22" t="str">
        <f aca="false">IF(COUNTIF('Plan Combo 9+1'!$A$2:$A$226,A700)&gt;0,"Sí","No")</f>
        <v>No</v>
      </c>
      <c r="BB700" s="22" t="str">
        <f aca="false">IF(AH700="","No",IF(BA700="Sí",IF((AO700-AH700)&gt;Resumen!$B$6,"Sí","No"),IF((AO700-AH700)&gt;=Resumen!$B$132,"Sí","No")))</f>
        <v>No</v>
      </c>
      <c r="BC700" s="22" t="str">
        <f aca="false">IF(AND(N700="Sí",AL700="Sí",AI700=0),"Sí","No")</f>
        <v>No</v>
      </c>
      <c r="BD700" s="22" t="str">
        <f aca="false">IF(COUNTIF('Plan 9+1 (con Pehuamar)'!$A$2:$A$227,A700)&gt;0,"Sí","No")</f>
        <v>No</v>
      </c>
    </row>
    <row r="701" customFormat="false" ht="15" hidden="false" customHeight="true" outlineLevel="0" collapsed="false">
      <c r="A701" s="6" t="n">
        <v>401341</v>
      </c>
      <c r="B701" s="6" t="n">
        <v>4</v>
      </c>
      <c r="C701" s="6" t="n">
        <v>403</v>
      </c>
      <c r="D701" s="6" t="s">
        <v>315</v>
      </c>
      <c r="E701" s="6" t="s">
        <v>902</v>
      </c>
      <c r="F701" s="6" t="s">
        <v>196</v>
      </c>
      <c r="G701" s="6" t="s">
        <v>129</v>
      </c>
      <c r="H701" s="6" t="s">
        <v>197</v>
      </c>
      <c r="I701" s="27" t="n">
        <v>15</v>
      </c>
      <c r="J701" s="27" t="n">
        <v>0</v>
      </c>
      <c r="K701" s="27" t="n">
        <v>10</v>
      </c>
      <c r="L701" s="28" t="n">
        <f aca="false">I701+J701</f>
        <v>15</v>
      </c>
      <c r="M701" s="28" t="n">
        <f aca="false">L701+K701</f>
        <v>25</v>
      </c>
      <c r="N701" s="22" t="str">
        <f aca="false">IF(I701&gt;0,"Sí","No")</f>
        <v>Sí</v>
      </c>
      <c r="O701" s="22" t="str">
        <f aca="false">IF(J701&gt;0,"Sí","No")</f>
        <v>No</v>
      </c>
      <c r="P701" s="22" t="str">
        <f aca="false">IF(K701&gt;0,"Sí","No")</f>
        <v>Sí</v>
      </c>
      <c r="Q701" s="22" t="str">
        <f aca="false">IF(OR(I701&gt;0,J701&gt;0),"Sí","No")</f>
        <v>Sí</v>
      </c>
      <c r="R701" s="27" t="n">
        <v>1800</v>
      </c>
      <c r="S701" s="27" t="n">
        <v>2500</v>
      </c>
      <c r="T701" s="27"/>
      <c r="U701" s="27"/>
      <c r="V701" s="27" t="n">
        <v>3500</v>
      </c>
      <c r="W701" s="12" t="n">
        <f aca="false">IF(AND(I701&gt;0,R701&gt;0),(S701-R701)/R701,"")</f>
        <v>0.388888888888889</v>
      </c>
      <c r="X701" s="12" t="str">
        <f aca="false">IF(AND(J701&gt;0,T701&gt;0),(U701-T701)/T701,"")</f>
        <v/>
      </c>
      <c r="Y701" s="12" t="n">
        <f aca="false">IF(AND(K701&gt;0,V701&gt;0),(V701-Resumen!$B$7)/Resumen!$B$7,"")</f>
        <v>0.4</v>
      </c>
      <c r="Z701" s="28" t="n">
        <f aca="false">IF(AND(K701&gt;0,I701&gt;0,V701&gt;0,S701&gt;0),V701-S701,"")</f>
        <v>1000</v>
      </c>
      <c r="AA701" s="12" t="n">
        <f aca="false">IF(Z701&lt;&gt;"",Z701/S701,"")</f>
        <v>0.4</v>
      </c>
      <c r="AB701" s="28" t="str">
        <f aca="false">IF(AND(K701&gt;0,J701&gt;0,V701&gt;0,U701&gt;0),V701-U701,"")</f>
        <v/>
      </c>
      <c r="AC701" s="12" t="str">
        <f aca="false">IF(AB701&lt;&gt;"",AB701/U701,"")</f>
        <v/>
      </c>
      <c r="AD701" s="27" t="n">
        <v>3</v>
      </c>
      <c r="AE701" s="27" t="n">
        <v>3</v>
      </c>
      <c r="AF701" s="27" t="n">
        <v>0</v>
      </c>
      <c r="AG701" s="28" t="n">
        <f aca="false">AD701+AE701+AF701</f>
        <v>6</v>
      </c>
      <c r="AH701" s="12" t="n">
        <f aca="false">IF(AG701&gt;0,AD701/AG701,"")</f>
        <v>0.5</v>
      </c>
      <c r="AI701" s="27" t="n">
        <v>1</v>
      </c>
      <c r="AJ701" s="27" t="n">
        <v>1</v>
      </c>
      <c r="AK701" s="27" t="n">
        <v>0</v>
      </c>
      <c r="AL701" s="22" t="str">
        <f aca="false">IF(OR(AJ701&gt;0,AK701&gt;0),"Sí","No")</f>
        <v>Sí</v>
      </c>
      <c r="AM701" s="6" t="s">
        <v>198</v>
      </c>
      <c r="AN701" s="6"/>
      <c r="AO701" s="12" t="n">
        <f aca="false">IF(M701&gt;0,K701/M701,"")</f>
        <v>0.4</v>
      </c>
      <c r="AP701" s="22" t="str">
        <f aca="false">IF(M701&gt;=Resumen!$B$5,"Alto","Bajo")</f>
        <v>Bajo</v>
      </c>
      <c r="AQ701" s="22" t="str">
        <f aca="false">IF(AO701&gt;=Resumen!$B$28,"Alto","Bajo")</f>
        <v>Alto</v>
      </c>
      <c r="AR701" s="22" t="str">
        <f aca="false">AP701&amp;" Potencial / "&amp;AQ701&amp;" Share"</f>
        <v>Bajo Potencial / Alto Share</v>
      </c>
      <c r="AS701" s="22" t="str">
        <f aca="false">IF(Q701="Sí",IF(AO701&gt;=Resumen!$B$29,"Alto","Bajo"),"")</f>
        <v>Bajo</v>
      </c>
      <c r="AT701" s="22" t="str">
        <f aca="false">IF(AS701&lt;&gt;"",AP701&amp;" Potencial / "&amp;AS701&amp;" Share","")</f>
        <v>Bajo Potencial / Bajo Share</v>
      </c>
      <c r="AU701" s="22" t="str">
        <f aca="false">IF(AH701="","Sin dato",IF(AH701-AO701&gt;Resumen!$B$6,"Sobre-exhibido",IF(AO701-AH701&gt;Resumen!$B$6,"Sub-exhibido","En línea")))</f>
        <v>Sobre-exhibido</v>
      </c>
      <c r="AV701" s="22" t="n">
        <f aca="false">IF(AT701="","",IF(AT701="Alto Potencial / Bajo Share",1,IF(AT701="Alto Potencial / Alto Share",2,IF(AT701="Bajo Potencial / Alto Share",3,4))))</f>
        <v>4</v>
      </c>
      <c r="AW701" s="22" t="str">
        <f aca="false">IF(Q701="No","Sin competencia directa",IF(AV701=1,"1 - Foco Conquista (Alto Pot / Bajo Share)",IF(AV701=2,"2 - Foco Defensa (Alto Pot / Alto Share)",IF(AV701=3,"3 - Monitoreo (Bajo Pot / Alto Share)","4 - Baja Prioridad (Bajo Pot / Bajo Share)"))))</f>
        <v>4 - Baja Prioridad (Bajo Pot / Bajo Share)</v>
      </c>
      <c r="AX701" s="12" t="str">
        <f aca="false">IF(OR(IFERROR(AND(W701&lt;&gt;"",Y701&lt;&gt;"",Y701-W701&gt;Resumen!$B$8),FALSE()),IFERROR(AND(X701&lt;&gt;"",Y701&lt;&gt;"",Y701-X701&gt;Resumen!$B$8),FALSE())),MAX(IF(IFERROR(AND(W701&lt;&gt;"",Y701&lt;&gt;"",Y701-W701&gt;Resumen!$B$8),FALSE()),Y701-W701,0),IF(IFERROR(AND(X701&lt;&gt;"",Y701&lt;&gt;"",Y701-X701&gt;Resumen!$B$8),FALSE()),Y701-X701,0)),"")</f>
        <v/>
      </c>
      <c r="AY701" s="22" t="str">
        <f aca="false">IF(OR(IFERROR(AND(W701&lt;&gt;"",Y701&lt;&gt;"",Y701-W701&gt;Resumen!$B$8),FALSE()),IFERROR(AND(X701&lt;&gt;"",Y701&lt;&gt;"",Y701-X701&gt;Resumen!$B$8),FALSE())),TRIM("Lays tiene mayor markup que "&amp;IF(IFERROR(AND(W701&lt;&gt;"",Y701&lt;&gt;"",Y701-W701&gt;Resumen!$B$8),FALSE()),"Quento ","")&amp;IF(IFERROR(AND(X701&lt;&gt;"",Y701&lt;&gt;"",Y701-X701&gt;Resumen!$B$8),FALSE()),"Julicroc ","")&amp;"en este PDV"),"")</f>
        <v/>
      </c>
      <c r="AZ701" s="22" t="str">
        <f aca="false">IF(COUNTIF('Plan Pehuamar - Lista'!$A$2:$A$167,A701)&gt;0,"Sí","No")</f>
        <v>No</v>
      </c>
      <c r="BA701" s="22" t="str">
        <f aca="false">IF(COUNTIF('Plan Combo 9+1'!$A$2:$A$226,A701)&gt;0,"Sí","No")</f>
        <v>No</v>
      </c>
      <c r="BB701" s="22" t="str">
        <f aca="false">IF(AH701="","No",IF(BA701="Sí",IF((AO701-AH701)&gt;Resumen!$B$6,"Sí","No"),IF((AO701-AH701)&gt;=Resumen!$B$132,"Sí","No")))</f>
        <v>No</v>
      </c>
      <c r="BC701" s="22" t="str">
        <f aca="false">IF(AND(N701="Sí",AL701="Sí",AI701=0),"Sí","No")</f>
        <v>No</v>
      </c>
      <c r="BD701" s="22" t="str">
        <f aca="false">IF(COUNTIF('Plan 9+1 (con Pehuamar)'!$A$2:$A$227,A701)&gt;0,"Sí","No")</f>
        <v>No</v>
      </c>
    </row>
    <row r="702" customFormat="false" ht="15" hidden="false" customHeight="true" outlineLevel="0" collapsed="false">
      <c r="A702" s="6" t="n">
        <v>401388</v>
      </c>
      <c r="B702" s="6" t="n">
        <v>4</v>
      </c>
      <c r="C702" s="6" t="n">
        <v>403</v>
      </c>
      <c r="D702" s="6" t="s">
        <v>315</v>
      </c>
      <c r="E702" s="6" t="s">
        <v>903</v>
      </c>
      <c r="F702" s="6" t="s">
        <v>196</v>
      </c>
      <c r="G702" s="6" t="s">
        <v>129</v>
      </c>
      <c r="H702" s="6" t="s">
        <v>197</v>
      </c>
      <c r="I702" s="27" t="n">
        <v>0</v>
      </c>
      <c r="J702" s="27" t="n">
        <v>0</v>
      </c>
      <c r="K702" s="27" t="n">
        <v>5.8</v>
      </c>
      <c r="L702" s="28" t="n">
        <f aca="false">I702+J702</f>
        <v>0</v>
      </c>
      <c r="M702" s="28" t="n">
        <f aca="false">L702+K702</f>
        <v>5.8</v>
      </c>
      <c r="N702" s="22" t="str">
        <f aca="false">IF(I702&gt;0,"Sí","No")</f>
        <v>No</v>
      </c>
      <c r="O702" s="22" t="str">
        <f aca="false">IF(J702&gt;0,"Sí","No")</f>
        <v>No</v>
      </c>
      <c r="P702" s="22" t="str">
        <f aca="false">IF(K702&gt;0,"Sí","No")</f>
        <v>Sí</v>
      </c>
      <c r="Q702" s="22" t="str">
        <f aca="false">IF(OR(I702&gt;0,J702&gt;0),"Sí","No")</f>
        <v>No</v>
      </c>
      <c r="R702" s="27"/>
      <c r="S702" s="27"/>
      <c r="T702" s="27"/>
      <c r="U702" s="27"/>
      <c r="V702" s="27"/>
      <c r="W702" s="12" t="str">
        <f aca="false">IF(AND(I702&gt;0,R702&gt;0),(S702-R702)/R702,"")</f>
        <v/>
      </c>
      <c r="X702" s="12" t="str">
        <f aca="false">IF(AND(J702&gt;0,T702&gt;0),(U702-T702)/T702,"")</f>
        <v/>
      </c>
      <c r="Y702" s="12" t="str">
        <f aca="false">IF(AND(K702&gt;0,V702&gt;0),(V702-Resumen!$B$7)/Resumen!$B$7,"")</f>
        <v/>
      </c>
      <c r="Z702" s="28" t="str">
        <f aca="false">IF(AND(K702&gt;0,I702&gt;0,V702&gt;0,S702&gt;0),V702-S702,"")</f>
        <v/>
      </c>
      <c r="AA702" s="12" t="str">
        <f aca="false">IF(Z702&lt;&gt;"",Z702/S702,"")</f>
        <v/>
      </c>
      <c r="AB702" s="28" t="str">
        <f aca="false">IF(AND(K702&gt;0,J702&gt;0,V702&gt;0,U702&gt;0),V702-U702,"")</f>
        <v/>
      </c>
      <c r="AC702" s="12" t="str">
        <f aca="false">IF(AB702&lt;&gt;"",AB702/U702,"")</f>
        <v/>
      </c>
      <c r="AD702" s="27" t="n">
        <v>0</v>
      </c>
      <c r="AE702" s="27" t="n">
        <v>0</v>
      </c>
      <c r="AF702" s="27" t="n">
        <v>0</v>
      </c>
      <c r="AG702" s="28" t="n">
        <f aca="false">AD702+AE702+AF702</f>
        <v>0</v>
      </c>
      <c r="AH702" s="12" t="str">
        <f aca="false">IF(AG702&gt;0,AD702/AG702,"")</f>
        <v/>
      </c>
      <c r="AI702" s="27" t="n">
        <v>0</v>
      </c>
      <c r="AJ702" s="27" t="n">
        <v>0</v>
      </c>
      <c r="AK702" s="27" t="n">
        <v>0</v>
      </c>
      <c r="AL702" s="22" t="str">
        <f aca="false">IF(OR(AJ702&gt;0,AK702&gt;0),"Sí","No")</f>
        <v>No</v>
      </c>
      <c r="AM702" s="6"/>
      <c r="AN702" s="6"/>
      <c r="AO702" s="12" t="n">
        <f aca="false">IF(M702&gt;0,K702/M702,"")</f>
        <v>1</v>
      </c>
      <c r="AP702" s="22" t="str">
        <f aca="false">IF(M702&gt;=Resumen!$B$5,"Alto","Bajo")</f>
        <v>Bajo</v>
      </c>
      <c r="AQ702" s="22" t="str">
        <f aca="false">IF(AO702&gt;=Resumen!$B$28,"Alto","Bajo")</f>
        <v>Alto</v>
      </c>
      <c r="AR702" s="22" t="str">
        <f aca="false">AP702&amp;" Potencial / "&amp;AQ702&amp;" Share"</f>
        <v>Bajo Potencial / Alto Share</v>
      </c>
      <c r="AS702" s="22" t="str">
        <f aca="false">IF(Q702="Sí",IF(AO702&gt;=Resumen!$B$29,"Alto","Bajo"),"")</f>
        <v/>
      </c>
      <c r="AT702" s="22" t="str">
        <f aca="false">IF(AS702&lt;&gt;"",AP702&amp;" Potencial / "&amp;AS702&amp;" Share","")</f>
        <v/>
      </c>
      <c r="AU702" s="22" t="str">
        <f aca="false">IF(AH702="","Sin dato",IF(AH702-AO702&gt;Resumen!$B$6,"Sobre-exhibido",IF(AO702-AH702&gt;Resumen!$B$6,"Sub-exhibido","En línea")))</f>
        <v>Sin dato</v>
      </c>
      <c r="AV702" s="22" t="str">
        <f aca="false">IF(AT702="","",IF(AT702="Alto Potencial / Bajo Share",1,IF(AT702="Alto Potencial / Alto Share",2,IF(AT702="Bajo Potencial / Alto Share",3,4))))</f>
        <v/>
      </c>
      <c r="AW702" s="22" t="str">
        <f aca="false">IF(Q702="No","Sin competencia directa",IF(AV702=1,"1 - Foco Conquista (Alto Pot / Bajo Share)",IF(AV702=2,"2 - Foco Defensa (Alto Pot / Alto Share)",IF(AV702=3,"3 - Monitoreo (Bajo Pot / Alto Share)","4 - Baja Prioridad (Bajo Pot / Bajo Share)"))))</f>
        <v>Sin competencia directa</v>
      </c>
      <c r="AX702" s="12" t="str">
        <f aca="false">IF(OR(IFERROR(AND(W702&lt;&gt;"",Y702&lt;&gt;"",Y702-W702&gt;Resumen!$B$8),FALSE()),IFERROR(AND(X702&lt;&gt;"",Y702&lt;&gt;"",Y702-X702&gt;Resumen!$B$8),FALSE())),MAX(IF(IFERROR(AND(W702&lt;&gt;"",Y702&lt;&gt;"",Y702-W702&gt;Resumen!$B$8),FALSE()),Y702-W702,0),IF(IFERROR(AND(X702&lt;&gt;"",Y702&lt;&gt;"",Y702-X702&gt;Resumen!$B$8),FALSE()),Y702-X702,0)),"")</f>
        <v/>
      </c>
      <c r="AY702" s="22" t="str">
        <f aca="false">IF(OR(IFERROR(AND(W702&lt;&gt;"",Y702&lt;&gt;"",Y702-W702&gt;Resumen!$B$8),FALSE()),IFERROR(AND(X702&lt;&gt;"",Y702&lt;&gt;"",Y702-X702&gt;Resumen!$B$8),FALSE())),TRIM("Lays tiene mayor markup que "&amp;IF(IFERROR(AND(W702&lt;&gt;"",Y702&lt;&gt;"",Y702-W702&gt;Resumen!$B$8),FALSE()),"Quento ","")&amp;IF(IFERROR(AND(X702&lt;&gt;"",Y702&lt;&gt;"",Y702-X702&gt;Resumen!$B$8),FALSE()),"Julicroc ","")&amp;"en este PDV"),"")</f>
        <v/>
      </c>
      <c r="AZ702" s="22" t="str">
        <f aca="false">IF(COUNTIF('Plan Pehuamar - Lista'!$A$2:$A$167,A702)&gt;0,"Sí","No")</f>
        <v>No</v>
      </c>
      <c r="BA702" s="22" t="str">
        <f aca="false">IF(COUNTIF('Plan Combo 9+1'!$A$2:$A$226,A702)&gt;0,"Sí","No")</f>
        <v>No</v>
      </c>
      <c r="BB702" s="22" t="str">
        <f aca="false">IF(AH702="","No",IF(BA702="Sí",IF((AO702-AH702)&gt;Resumen!$B$6,"Sí","No"),IF((AO702-AH702)&gt;=Resumen!$B$132,"Sí","No")))</f>
        <v>No</v>
      </c>
      <c r="BC702" s="22" t="str">
        <f aca="false">IF(AND(N702="Sí",AL702="Sí",AI702=0),"Sí","No")</f>
        <v>No</v>
      </c>
      <c r="BD702" s="22" t="str">
        <f aca="false">IF(COUNTIF('Plan 9+1 (con Pehuamar)'!$A$2:$A$227,A702)&gt;0,"Sí","No")</f>
        <v>No</v>
      </c>
    </row>
    <row r="703" customFormat="false" ht="15" hidden="false" customHeight="true" outlineLevel="0" collapsed="false">
      <c r="A703" s="6" t="n">
        <v>401394</v>
      </c>
      <c r="B703" s="6" t="n">
        <v>4</v>
      </c>
      <c r="C703" s="6" t="n">
        <v>403</v>
      </c>
      <c r="D703" s="6" t="s">
        <v>315</v>
      </c>
      <c r="E703" s="6" t="s">
        <v>904</v>
      </c>
      <c r="F703" s="6" t="s">
        <v>196</v>
      </c>
      <c r="G703" s="6" t="s">
        <v>129</v>
      </c>
      <c r="H703" s="6" t="s">
        <v>197</v>
      </c>
      <c r="I703" s="27" t="n">
        <v>0</v>
      </c>
      <c r="J703" s="27" t="n">
        <v>0</v>
      </c>
      <c r="K703" s="27" t="n">
        <v>4.1</v>
      </c>
      <c r="L703" s="28" t="n">
        <f aca="false">I703+J703</f>
        <v>0</v>
      </c>
      <c r="M703" s="28" t="n">
        <f aca="false">L703+K703</f>
        <v>4.1</v>
      </c>
      <c r="N703" s="22" t="str">
        <f aca="false">IF(I703&gt;0,"Sí","No")</f>
        <v>No</v>
      </c>
      <c r="O703" s="22" t="str">
        <f aca="false">IF(J703&gt;0,"Sí","No")</f>
        <v>No</v>
      </c>
      <c r="P703" s="22" t="str">
        <f aca="false">IF(K703&gt;0,"Sí","No")</f>
        <v>Sí</v>
      </c>
      <c r="Q703" s="22" t="str">
        <f aca="false">IF(OR(I703&gt;0,J703&gt;0),"Sí","No")</f>
        <v>No</v>
      </c>
      <c r="R703" s="27"/>
      <c r="S703" s="27"/>
      <c r="T703" s="27"/>
      <c r="U703" s="27"/>
      <c r="V703" s="27"/>
      <c r="W703" s="12" t="str">
        <f aca="false">IF(AND(I703&gt;0,R703&gt;0),(S703-R703)/R703,"")</f>
        <v/>
      </c>
      <c r="X703" s="12" t="str">
        <f aca="false">IF(AND(J703&gt;0,T703&gt;0),(U703-T703)/T703,"")</f>
        <v/>
      </c>
      <c r="Y703" s="12" t="str">
        <f aca="false">IF(AND(K703&gt;0,V703&gt;0),(V703-Resumen!$B$7)/Resumen!$B$7,"")</f>
        <v/>
      </c>
      <c r="Z703" s="28" t="str">
        <f aca="false">IF(AND(K703&gt;0,I703&gt;0,V703&gt;0,S703&gt;0),V703-S703,"")</f>
        <v/>
      </c>
      <c r="AA703" s="12" t="str">
        <f aca="false">IF(Z703&lt;&gt;"",Z703/S703,"")</f>
        <v/>
      </c>
      <c r="AB703" s="28" t="str">
        <f aca="false">IF(AND(K703&gt;0,J703&gt;0,V703&gt;0,U703&gt;0),V703-U703,"")</f>
        <v/>
      </c>
      <c r="AC703" s="12" t="str">
        <f aca="false">IF(AB703&lt;&gt;"",AB703/U703,"")</f>
        <v/>
      </c>
      <c r="AD703" s="27" t="n">
        <v>0</v>
      </c>
      <c r="AE703" s="27" t="n">
        <v>0</v>
      </c>
      <c r="AF703" s="27" t="n">
        <v>0</v>
      </c>
      <c r="AG703" s="28" t="n">
        <f aca="false">AD703+AE703+AF703</f>
        <v>0</v>
      </c>
      <c r="AH703" s="12" t="str">
        <f aca="false">IF(AG703&gt;0,AD703/AG703,"")</f>
        <v/>
      </c>
      <c r="AI703" s="27" t="n">
        <v>0</v>
      </c>
      <c r="AJ703" s="27" t="n">
        <v>0</v>
      </c>
      <c r="AK703" s="27" t="n">
        <v>0</v>
      </c>
      <c r="AL703" s="22" t="str">
        <f aca="false">IF(OR(AJ703&gt;0,AK703&gt;0),"Sí","No")</f>
        <v>No</v>
      </c>
      <c r="AM703" s="6"/>
      <c r="AN703" s="6"/>
      <c r="AO703" s="12" t="n">
        <f aca="false">IF(M703&gt;0,K703/M703,"")</f>
        <v>1</v>
      </c>
      <c r="AP703" s="22" t="str">
        <f aca="false">IF(M703&gt;=Resumen!$B$5,"Alto","Bajo")</f>
        <v>Bajo</v>
      </c>
      <c r="AQ703" s="22" t="str">
        <f aca="false">IF(AO703&gt;=Resumen!$B$28,"Alto","Bajo")</f>
        <v>Alto</v>
      </c>
      <c r="AR703" s="22" t="str">
        <f aca="false">AP703&amp;" Potencial / "&amp;AQ703&amp;" Share"</f>
        <v>Bajo Potencial / Alto Share</v>
      </c>
      <c r="AS703" s="22" t="str">
        <f aca="false">IF(Q703="Sí",IF(AO703&gt;=Resumen!$B$29,"Alto","Bajo"),"")</f>
        <v/>
      </c>
      <c r="AT703" s="22" t="str">
        <f aca="false">IF(AS703&lt;&gt;"",AP703&amp;" Potencial / "&amp;AS703&amp;" Share","")</f>
        <v/>
      </c>
      <c r="AU703" s="22" t="str">
        <f aca="false">IF(AH703="","Sin dato",IF(AH703-AO703&gt;Resumen!$B$6,"Sobre-exhibido",IF(AO703-AH703&gt;Resumen!$B$6,"Sub-exhibido","En línea")))</f>
        <v>Sin dato</v>
      </c>
      <c r="AV703" s="22" t="str">
        <f aca="false">IF(AT703="","",IF(AT703="Alto Potencial / Bajo Share",1,IF(AT703="Alto Potencial / Alto Share",2,IF(AT703="Bajo Potencial / Alto Share",3,4))))</f>
        <v/>
      </c>
      <c r="AW703" s="22" t="str">
        <f aca="false">IF(Q703="No","Sin competencia directa",IF(AV703=1,"1 - Foco Conquista (Alto Pot / Bajo Share)",IF(AV703=2,"2 - Foco Defensa (Alto Pot / Alto Share)",IF(AV703=3,"3 - Monitoreo (Bajo Pot / Alto Share)","4 - Baja Prioridad (Bajo Pot / Bajo Share)"))))</f>
        <v>Sin competencia directa</v>
      </c>
      <c r="AX703" s="12" t="str">
        <f aca="false">IF(OR(IFERROR(AND(W703&lt;&gt;"",Y703&lt;&gt;"",Y703-W703&gt;Resumen!$B$8),FALSE()),IFERROR(AND(X703&lt;&gt;"",Y703&lt;&gt;"",Y703-X703&gt;Resumen!$B$8),FALSE())),MAX(IF(IFERROR(AND(W703&lt;&gt;"",Y703&lt;&gt;"",Y703-W703&gt;Resumen!$B$8),FALSE()),Y703-W703,0),IF(IFERROR(AND(X703&lt;&gt;"",Y703&lt;&gt;"",Y703-X703&gt;Resumen!$B$8),FALSE()),Y703-X703,0)),"")</f>
        <v/>
      </c>
      <c r="AY703" s="22" t="str">
        <f aca="false">IF(OR(IFERROR(AND(W703&lt;&gt;"",Y703&lt;&gt;"",Y703-W703&gt;Resumen!$B$8),FALSE()),IFERROR(AND(X703&lt;&gt;"",Y703&lt;&gt;"",Y703-X703&gt;Resumen!$B$8),FALSE())),TRIM("Lays tiene mayor markup que "&amp;IF(IFERROR(AND(W703&lt;&gt;"",Y703&lt;&gt;"",Y703-W703&gt;Resumen!$B$8),FALSE()),"Quento ","")&amp;IF(IFERROR(AND(X703&lt;&gt;"",Y703&lt;&gt;"",Y703-X703&gt;Resumen!$B$8),FALSE()),"Julicroc ","")&amp;"en este PDV"),"")</f>
        <v/>
      </c>
      <c r="AZ703" s="22" t="str">
        <f aca="false">IF(COUNTIF('Plan Pehuamar - Lista'!$A$2:$A$167,A703)&gt;0,"Sí","No")</f>
        <v>No</v>
      </c>
      <c r="BA703" s="22" t="str">
        <f aca="false">IF(COUNTIF('Plan Combo 9+1'!$A$2:$A$226,A703)&gt;0,"Sí","No")</f>
        <v>No</v>
      </c>
      <c r="BB703" s="22" t="str">
        <f aca="false">IF(AH703="","No",IF(BA703="Sí",IF((AO703-AH703)&gt;Resumen!$B$6,"Sí","No"),IF((AO703-AH703)&gt;=Resumen!$B$132,"Sí","No")))</f>
        <v>No</v>
      </c>
      <c r="BC703" s="22" t="str">
        <f aca="false">IF(AND(N703="Sí",AL703="Sí",AI703=0),"Sí","No")</f>
        <v>No</v>
      </c>
      <c r="BD703" s="22" t="str">
        <f aca="false">IF(COUNTIF('Plan 9+1 (con Pehuamar)'!$A$2:$A$227,A703)&gt;0,"Sí","No")</f>
        <v>No</v>
      </c>
    </row>
    <row r="704" customFormat="false" ht="15" hidden="false" customHeight="true" outlineLevel="0" collapsed="false">
      <c r="A704" s="6" t="n">
        <v>401405</v>
      </c>
      <c r="B704" s="6" t="n">
        <v>4</v>
      </c>
      <c r="C704" s="6" t="n">
        <v>403</v>
      </c>
      <c r="D704" s="6" t="s">
        <v>315</v>
      </c>
      <c r="E704" s="6" t="s">
        <v>905</v>
      </c>
      <c r="F704" s="6" t="s">
        <v>196</v>
      </c>
      <c r="G704" s="6" t="s">
        <v>129</v>
      </c>
      <c r="H704" s="6" t="s">
        <v>197</v>
      </c>
      <c r="I704" s="27" t="n">
        <v>15</v>
      </c>
      <c r="J704" s="27" t="n">
        <v>0</v>
      </c>
      <c r="K704" s="27" t="n">
        <v>15</v>
      </c>
      <c r="L704" s="28" t="n">
        <f aca="false">I704+J704</f>
        <v>15</v>
      </c>
      <c r="M704" s="28" t="n">
        <f aca="false">L704+K704</f>
        <v>30</v>
      </c>
      <c r="N704" s="22" t="str">
        <f aca="false">IF(I704&gt;0,"Sí","No")</f>
        <v>Sí</v>
      </c>
      <c r="O704" s="22" t="str">
        <f aca="false">IF(J704&gt;0,"Sí","No")</f>
        <v>No</v>
      </c>
      <c r="P704" s="22" t="str">
        <f aca="false">IF(K704&gt;0,"Sí","No")</f>
        <v>Sí</v>
      </c>
      <c r="Q704" s="22" t="str">
        <f aca="false">IF(OR(I704&gt;0,J704&gt;0),"Sí","No")</f>
        <v>Sí</v>
      </c>
      <c r="R704" s="27" t="n">
        <v>1800</v>
      </c>
      <c r="S704" s="27" t="n">
        <v>2800</v>
      </c>
      <c r="T704" s="27"/>
      <c r="U704" s="27"/>
      <c r="V704" s="27" t="n">
        <v>3500</v>
      </c>
      <c r="W704" s="12" t="n">
        <f aca="false">IF(AND(I704&gt;0,R704&gt;0),(S704-R704)/R704,"")</f>
        <v>0.555555555555556</v>
      </c>
      <c r="X704" s="12" t="str">
        <f aca="false">IF(AND(J704&gt;0,T704&gt;0),(U704-T704)/T704,"")</f>
        <v/>
      </c>
      <c r="Y704" s="12" t="n">
        <f aca="false">IF(AND(K704&gt;0,V704&gt;0),(V704-Resumen!$B$7)/Resumen!$B$7,"")</f>
        <v>0.4</v>
      </c>
      <c r="Z704" s="28" t="n">
        <f aca="false">IF(AND(K704&gt;0,I704&gt;0,V704&gt;0,S704&gt;0),V704-S704,"")</f>
        <v>700</v>
      </c>
      <c r="AA704" s="12" t="n">
        <f aca="false">IF(Z704&lt;&gt;"",Z704/S704,"")</f>
        <v>0.25</v>
      </c>
      <c r="AB704" s="28" t="str">
        <f aca="false">IF(AND(K704&gt;0,J704&gt;0,V704&gt;0,U704&gt;0),V704-U704,"")</f>
        <v/>
      </c>
      <c r="AC704" s="12" t="str">
        <f aca="false">IF(AB704&lt;&gt;"",AB704/U704,"")</f>
        <v/>
      </c>
      <c r="AD704" s="27" t="n">
        <v>5</v>
      </c>
      <c r="AE704" s="27" t="n">
        <v>3</v>
      </c>
      <c r="AF704" s="27" t="n">
        <v>0</v>
      </c>
      <c r="AG704" s="28" t="n">
        <f aca="false">AD704+AE704+AF704</f>
        <v>8</v>
      </c>
      <c r="AH704" s="12" t="n">
        <f aca="false">IF(AG704&gt;0,AD704/AG704,"")</f>
        <v>0.625</v>
      </c>
      <c r="AI704" s="27" t="n">
        <v>1</v>
      </c>
      <c r="AJ704" s="27" t="n">
        <v>0</v>
      </c>
      <c r="AK704" s="27" t="n">
        <v>0</v>
      </c>
      <c r="AL704" s="22" t="str">
        <f aca="false">IF(OR(AJ704&gt;0,AK704&gt;0),"Sí","No")</f>
        <v>No</v>
      </c>
      <c r="AM704" s="6" t="s">
        <v>198</v>
      </c>
      <c r="AN704" s="6"/>
      <c r="AO704" s="12" t="n">
        <f aca="false">IF(M704&gt;0,K704/M704,"")</f>
        <v>0.5</v>
      </c>
      <c r="AP704" s="22" t="str">
        <f aca="false">IF(M704&gt;=Resumen!$B$5,"Alto","Bajo")</f>
        <v>Bajo</v>
      </c>
      <c r="AQ704" s="22" t="str">
        <f aca="false">IF(AO704&gt;=Resumen!$B$28,"Alto","Bajo")</f>
        <v>Alto</v>
      </c>
      <c r="AR704" s="22" t="str">
        <f aca="false">AP704&amp;" Potencial / "&amp;AQ704&amp;" Share"</f>
        <v>Bajo Potencial / Alto Share</v>
      </c>
      <c r="AS704" s="22" t="str">
        <f aca="false">IF(Q704="Sí",IF(AO704&gt;=Resumen!$B$29,"Alto","Bajo"),"")</f>
        <v>Alto</v>
      </c>
      <c r="AT704" s="22" t="str">
        <f aca="false">IF(AS704&lt;&gt;"",AP704&amp;" Potencial / "&amp;AS704&amp;" Share","")</f>
        <v>Bajo Potencial / Alto Share</v>
      </c>
      <c r="AU704" s="22" t="str">
        <f aca="false">IF(AH704="","Sin dato",IF(AH704-AO704&gt;Resumen!$B$6,"Sobre-exhibido",IF(AO704-AH704&gt;Resumen!$B$6,"Sub-exhibido","En línea")))</f>
        <v>Sobre-exhibido</v>
      </c>
      <c r="AV704" s="22" t="n">
        <f aca="false">IF(AT704="","",IF(AT704="Alto Potencial / Bajo Share",1,IF(AT704="Alto Potencial / Alto Share",2,IF(AT704="Bajo Potencial / Alto Share",3,4))))</f>
        <v>3</v>
      </c>
      <c r="AW704" s="22" t="str">
        <f aca="false">IF(Q704="No","Sin competencia directa",IF(AV704=1,"1 - Foco Conquista (Alto Pot / Bajo Share)",IF(AV704=2,"2 - Foco Defensa (Alto Pot / Alto Share)",IF(AV704=3,"3 - Monitoreo (Bajo Pot / Alto Share)","4 - Baja Prioridad (Bajo Pot / Bajo Share)"))))</f>
        <v>3 - Monitoreo (Bajo Pot / Alto Share)</v>
      </c>
      <c r="AX704" s="12" t="str">
        <f aca="false">IF(OR(IFERROR(AND(W704&lt;&gt;"",Y704&lt;&gt;"",Y704-W704&gt;Resumen!$B$8),FALSE()),IFERROR(AND(X704&lt;&gt;"",Y704&lt;&gt;"",Y704-X704&gt;Resumen!$B$8),FALSE())),MAX(IF(IFERROR(AND(W704&lt;&gt;"",Y704&lt;&gt;"",Y704-W704&gt;Resumen!$B$8),FALSE()),Y704-W704,0),IF(IFERROR(AND(X704&lt;&gt;"",Y704&lt;&gt;"",Y704-X704&gt;Resumen!$B$8),FALSE()),Y704-X704,0)),"")</f>
        <v/>
      </c>
      <c r="AY704" s="22" t="str">
        <f aca="false">IF(OR(IFERROR(AND(W704&lt;&gt;"",Y704&lt;&gt;"",Y704-W704&gt;Resumen!$B$8),FALSE()),IFERROR(AND(X704&lt;&gt;"",Y704&lt;&gt;"",Y704-X704&gt;Resumen!$B$8),FALSE())),TRIM("Lays tiene mayor markup que "&amp;IF(IFERROR(AND(W704&lt;&gt;"",Y704&lt;&gt;"",Y704-W704&gt;Resumen!$B$8),FALSE()),"Quento ","")&amp;IF(IFERROR(AND(X704&lt;&gt;"",Y704&lt;&gt;"",Y704-X704&gt;Resumen!$B$8),FALSE()),"Julicroc ","")&amp;"en este PDV"),"")</f>
        <v/>
      </c>
      <c r="AZ704" s="22" t="str">
        <f aca="false">IF(COUNTIF('Plan Pehuamar - Lista'!$A$2:$A$167,A704)&gt;0,"Sí","No")</f>
        <v>No</v>
      </c>
      <c r="BA704" s="22" t="str">
        <f aca="false">IF(COUNTIF('Plan Combo 9+1'!$A$2:$A$226,A704)&gt;0,"Sí","No")</f>
        <v>No</v>
      </c>
      <c r="BB704" s="22" t="str">
        <f aca="false">IF(AH704="","No",IF(BA704="Sí",IF((AO704-AH704)&gt;Resumen!$B$6,"Sí","No"),IF((AO704-AH704)&gt;=Resumen!$B$132,"Sí","No")))</f>
        <v>No</v>
      </c>
      <c r="BC704" s="22" t="str">
        <f aca="false">IF(AND(N704="Sí",AL704="Sí",AI704=0),"Sí","No")</f>
        <v>No</v>
      </c>
      <c r="BD704" s="22" t="str">
        <f aca="false">IF(COUNTIF('Plan 9+1 (con Pehuamar)'!$A$2:$A$227,A704)&gt;0,"Sí","No")</f>
        <v>No</v>
      </c>
    </row>
    <row r="705" customFormat="false" ht="15" hidden="false" customHeight="true" outlineLevel="0" collapsed="false">
      <c r="A705" s="6" t="n">
        <v>401415</v>
      </c>
      <c r="B705" s="6" t="n">
        <v>4</v>
      </c>
      <c r="C705" s="6" t="n">
        <v>403</v>
      </c>
      <c r="D705" s="6" t="s">
        <v>315</v>
      </c>
      <c r="E705" s="6" t="s">
        <v>906</v>
      </c>
      <c r="F705" s="6" t="s">
        <v>206</v>
      </c>
      <c r="G705" s="6" t="s">
        <v>129</v>
      </c>
      <c r="H705" s="6" t="s">
        <v>197</v>
      </c>
      <c r="I705" s="27" t="n">
        <v>25</v>
      </c>
      <c r="J705" s="27" t="n">
        <v>0</v>
      </c>
      <c r="K705" s="27" t="n">
        <v>25</v>
      </c>
      <c r="L705" s="28" t="n">
        <f aca="false">I705+J705</f>
        <v>25</v>
      </c>
      <c r="M705" s="28" t="n">
        <f aca="false">L705+K705</f>
        <v>50</v>
      </c>
      <c r="N705" s="22" t="str">
        <f aca="false">IF(I705&gt;0,"Sí","No")</f>
        <v>Sí</v>
      </c>
      <c r="O705" s="22" t="str">
        <f aca="false">IF(J705&gt;0,"Sí","No")</f>
        <v>No</v>
      </c>
      <c r="P705" s="22" t="str">
        <f aca="false">IF(K705&gt;0,"Sí","No")</f>
        <v>Sí</v>
      </c>
      <c r="Q705" s="22" t="str">
        <f aca="false">IF(OR(I705&gt;0,J705&gt;0),"Sí","No")</f>
        <v>Sí</v>
      </c>
      <c r="R705" s="27" t="n">
        <v>1800</v>
      </c>
      <c r="S705" s="27" t="n">
        <v>2700</v>
      </c>
      <c r="T705" s="27"/>
      <c r="U705" s="27"/>
      <c r="V705" s="27" t="n">
        <v>3700</v>
      </c>
      <c r="W705" s="12" t="n">
        <f aca="false">IF(AND(I705&gt;0,R705&gt;0),(S705-R705)/R705,"")</f>
        <v>0.5</v>
      </c>
      <c r="X705" s="12" t="str">
        <f aca="false">IF(AND(J705&gt;0,T705&gt;0),(U705-T705)/T705,"")</f>
        <v/>
      </c>
      <c r="Y705" s="12" t="n">
        <f aca="false">IF(AND(K705&gt;0,V705&gt;0),(V705-Resumen!$B$7)/Resumen!$B$7,"")</f>
        <v>0.48</v>
      </c>
      <c r="Z705" s="28" t="n">
        <f aca="false">IF(AND(K705&gt;0,I705&gt;0,V705&gt;0,S705&gt;0),V705-S705,"")</f>
        <v>1000</v>
      </c>
      <c r="AA705" s="12" t="n">
        <f aca="false">IF(Z705&lt;&gt;"",Z705/S705,"")</f>
        <v>0.37037037037037</v>
      </c>
      <c r="AB705" s="28" t="str">
        <f aca="false">IF(AND(K705&gt;0,J705&gt;0,V705&gt;0,U705&gt;0),V705-U705,"")</f>
        <v/>
      </c>
      <c r="AC705" s="12" t="str">
        <f aca="false">IF(AB705&lt;&gt;"",AB705/U705,"")</f>
        <v/>
      </c>
      <c r="AD705" s="27" t="n">
        <v>5</v>
      </c>
      <c r="AE705" s="27" t="n">
        <v>4</v>
      </c>
      <c r="AF705" s="27" t="n">
        <v>0</v>
      </c>
      <c r="AG705" s="28" t="n">
        <f aca="false">AD705+AE705+AF705</f>
        <v>9</v>
      </c>
      <c r="AH705" s="12" t="n">
        <f aca="false">IF(AG705&gt;0,AD705/AG705,"")</f>
        <v>0.555555555555556</v>
      </c>
      <c r="AI705" s="27" t="n">
        <v>1</v>
      </c>
      <c r="AJ705" s="27" t="n">
        <v>1</v>
      </c>
      <c r="AK705" s="27" t="n">
        <v>0</v>
      </c>
      <c r="AL705" s="22" t="str">
        <f aca="false">IF(OR(AJ705&gt;0,AK705&gt;0),"Sí","No")</f>
        <v>Sí</v>
      </c>
      <c r="AM705" s="6" t="s">
        <v>198</v>
      </c>
      <c r="AN705" s="6"/>
      <c r="AO705" s="12" t="n">
        <f aca="false">IF(M705&gt;0,K705/M705,"")</f>
        <v>0.5</v>
      </c>
      <c r="AP705" s="22" t="str">
        <f aca="false">IF(M705&gt;=Resumen!$B$5,"Alto","Bajo")</f>
        <v>Alto</v>
      </c>
      <c r="AQ705" s="22" t="str">
        <f aca="false">IF(AO705&gt;=Resumen!$B$28,"Alto","Bajo")</f>
        <v>Alto</v>
      </c>
      <c r="AR705" s="22" t="str">
        <f aca="false">AP705&amp;" Potencial / "&amp;AQ705&amp;" Share"</f>
        <v>Alto Potencial / Alto Share</v>
      </c>
      <c r="AS705" s="22" t="str">
        <f aca="false">IF(Q705="Sí",IF(AO705&gt;=Resumen!$B$29,"Alto","Bajo"),"")</f>
        <v>Alto</v>
      </c>
      <c r="AT705" s="22" t="str">
        <f aca="false">IF(AS705&lt;&gt;"",AP705&amp;" Potencial / "&amp;AS705&amp;" Share","")</f>
        <v>Alto Potencial / Alto Share</v>
      </c>
      <c r="AU705" s="22" t="str">
        <f aca="false">IF(AH705="","Sin dato",IF(AH705-AO705&gt;Resumen!$B$6,"Sobre-exhibido",IF(AO705-AH705&gt;Resumen!$B$6,"Sub-exhibido","En línea")))</f>
        <v>Sobre-exhibido</v>
      </c>
      <c r="AV705" s="22" t="n">
        <f aca="false">IF(AT705="","",IF(AT705="Alto Potencial / Bajo Share",1,IF(AT705="Alto Potencial / Alto Share",2,IF(AT705="Bajo Potencial / Alto Share",3,4))))</f>
        <v>2</v>
      </c>
      <c r="AW705" s="22" t="str">
        <f aca="false">IF(Q705="No","Sin competencia directa",IF(AV705=1,"1 - Foco Conquista (Alto Pot / Bajo Share)",IF(AV705=2,"2 - Foco Defensa (Alto Pot / Alto Share)",IF(AV705=3,"3 - Monitoreo (Bajo Pot / Alto Share)","4 - Baja Prioridad (Bajo Pot / Bajo Share)"))))</f>
        <v>2 - Foco Defensa (Alto Pot / Alto Share)</v>
      </c>
      <c r="AX705" s="12" t="str">
        <f aca="false">IF(OR(IFERROR(AND(W705&lt;&gt;"",Y705&lt;&gt;"",Y705-W705&gt;Resumen!$B$8),FALSE()),IFERROR(AND(X705&lt;&gt;"",Y705&lt;&gt;"",Y705-X705&gt;Resumen!$B$8),FALSE())),MAX(IF(IFERROR(AND(W705&lt;&gt;"",Y705&lt;&gt;"",Y705-W705&gt;Resumen!$B$8),FALSE()),Y705-W705,0),IF(IFERROR(AND(X705&lt;&gt;"",Y705&lt;&gt;"",Y705-X705&gt;Resumen!$B$8),FALSE()),Y705-X705,0)),"")</f>
        <v/>
      </c>
      <c r="AY705" s="22" t="str">
        <f aca="false">IF(OR(IFERROR(AND(W705&lt;&gt;"",Y705&lt;&gt;"",Y705-W705&gt;Resumen!$B$8),FALSE()),IFERROR(AND(X705&lt;&gt;"",Y705&lt;&gt;"",Y705-X705&gt;Resumen!$B$8),FALSE())),TRIM("Lays tiene mayor markup que "&amp;IF(IFERROR(AND(W705&lt;&gt;"",Y705&lt;&gt;"",Y705-W705&gt;Resumen!$B$8),FALSE()),"Quento ","")&amp;IF(IFERROR(AND(X705&lt;&gt;"",Y705&lt;&gt;"",Y705-X705&gt;Resumen!$B$8),FALSE()),"Julicroc ","")&amp;"en este PDV"),"")</f>
        <v/>
      </c>
      <c r="AZ705" s="22" t="str">
        <f aca="false">IF(COUNTIF('Plan Pehuamar - Lista'!$A$2:$A$167,A705)&gt;0,"Sí","No")</f>
        <v>No</v>
      </c>
      <c r="BA705" s="22" t="str">
        <f aca="false">IF(COUNTIF('Plan Combo 9+1'!$A$2:$A$226,A705)&gt;0,"Sí","No")</f>
        <v>No</v>
      </c>
      <c r="BB705" s="22" t="str">
        <f aca="false">IF(AH705="","No",IF(BA705="Sí",IF((AO705-AH705)&gt;Resumen!$B$6,"Sí","No"),IF((AO705-AH705)&gt;=Resumen!$B$132,"Sí","No")))</f>
        <v>No</v>
      </c>
      <c r="BC705" s="22" t="str">
        <f aca="false">IF(AND(N705="Sí",AL705="Sí",AI705=0),"Sí","No")</f>
        <v>No</v>
      </c>
      <c r="BD705" s="22" t="str">
        <f aca="false">IF(COUNTIF('Plan 9+1 (con Pehuamar)'!$A$2:$A$227,A705)&gt;0,"Sí","No")</f>
        <v>No</v>
      </c>
    </row>
    <row r="706" customFormat="false" ht="15" hidden="false" customHeight="true" outlineLevel="0" collapsed="false">
      <c r="A706" s="6" t="n">
        <v>401429</v>
      </c>
      <c r="B706" s="6" t="n">
        <v>4</v>
      </c>
      <c r="C706" s="6" t="n">
        <v>403</v>
      </c>
      <c r="D706" s="6" t="s">
        <v>315</v>
      </c>
      <c r="E706" s="6" t="s">
        <v>907</v>
      </c>
      <c r="F706" s="6" t="s">
        <v>196</v>
      </c>
      <c r="G706" s="6" t="s">
        <v>129</v>
      </c>
      <c r="H706" s="6" t="s">
        <v>197</v>
      </c>
      <c r="I706" s="27" t="n">
        <v>0</v>
      </c>
      <c r="J706" s="27" t="n">
        <v>0</v>
      </c>
      <c r="K706" s="27" t="n">
        <v>2.9</v>
      </c>
      <c r="L706" s="28" t="n">
        <f aca="false">I706+J706</f>
        <v>0</v>
      </c>
      <c r="M706" s="28" t="n">
        <f aca="false">L706+K706</f>
        <v>2.9</v>
      </c>
      <c r="N706" s="22" t="str">
        <f aca="false">IF(I706&gt;0,"Sí","No")</f>
        <v>No</v>
      </c>
      <c r="O706" s="22" t="str">
        <f aca="false">IF(J706&gt;0,"Sí","No")</f>
        <v>No</v>
      </c>
      <c r="P706" s="22" t="str">
        <f aca="false">IF(K706&gt;0,"Sí","No")</f>
        <v>Sí</v>
      </c>
      <c r="Q706" s="22" t="str">
        <f aca="false">IF(OR(I706&gt;0,J706&gt;0),"Sí","No")</f>
        <v>No</v>
      </c>
      <c r="R706" s="27"/>
      <c r="S706" s="27"/>
      <c r="T706" s="27"/>
      <c r="U706" s="27"/>
      <c r="V706" s="27"/>
      <c r="W706" s="12" t="str">
        <f aca="false">IF(AND(I706&gt;0,R706&gt;0),(S706-R706)/R706,"")</f>
        <v/>
      </c>
      <c r="X706" s="12" t="str">
        <f aca="false">IF(AND(J706&gt;0,T706&gt;0),(U706-T706)/T706,"")</f>
        <v/>
      </c>
      <c r="Y706" s="12" t="str">
        <f aca="false">IF(AND(K706&gt;0,V706&gt;0),(V706-Resumen!$B$7)/Resumen!$B$7,"")</f>
        <v/>
      </c>
      <c r="Z706" s="28" t="str">
        <f aca="false">IF(AND(K706&gt;0,I706&gt;0,V706&gt;0,S706&gt;0),V706-S706,"")</f>
        <v/>
      </c>
      <c r="AA706" s="12" t="str">
        <f aca="false">IF(Z706&lt;&gt;"",Z706/S706,"")</f>
        <v/>
      </c>
      <c r="AB706" s="28" t="str">
        <f aca="false">IF(AND(K706&gt;0,J706&gt;0,V706&gt;0,U706&gt;0),V706-U706,"")</f>
        <v/>
      </c>
      <c r="AC706" s="12" t="str">
        <f aca="false">IF(AB706&lt;&gt;"",AB706/U706,"")</f>
        <v/>
      </c>
      <c r="AD706" s="27" t="n">
        <v>0</v>
      </c>
      <c r="AE706" s="27" t="n">
        <v>0</v>
      </c>
      <c r="AF706" s="27" t="n">
        <v>0</v>
      </c>
      <c r="AG706" s="28" t="n">
        <f aca="false">AD706+AE706+AF706</f>
        <v>0</v>
      </c>
      <c r="AH706" s="12" t="str">
        <f aca="false">IF(AG706&gt;0,AD706/AG706,"")</f>
        <v/>
      </c>
      <c r="AI706" s="27" t="n">
        <v>0</v>
      </c>
      <c r="AJ706" s="27" t="n">
        <v>0</v>
      </c>
      <c r="AK706" s="27" t="n">
        <v>0</v>
      </c>
      <c r="AL706" s="22" t="str">
        <f aca="false">IF(OR(AJ706&gt;0,AK706&gt;0),"Sí","No")</f>
        <v>No</v>
      </c>
      <c r="AM706" s="6"/>
      <c r="AN706" s="6"/>
      <c r="AO706" s="12" t="n">
        <f aca="false">IF(M706&gt;0,K706/M706,"")</f>
        <v>1</v>
      </c>
      <c r="AP706" s="22" t="str">
        <f aca="false">IF(M706&gt;=Resumen!$B$5,"Alto","Bajo")</f>
        <v>Bajo</v>
      </c>
      <c r="AQ706" s="22" t="str">
        <f aca="false">IF(AO706&gt;=Resumen!$B$28,"Alto","Bajo")</f>
        <v>Alto</v>
      </c>
      <c r="AR706" s="22" t="str">
        <f aca="false">AP706&amp;" Potencial / "&amp;AQ706&amp;" Share"</f>
        <v>Bajo Potencial / Alto Share</v>
      </c>
      <c r="AS706" s="22" t="str">
        <f aca="false">IF(Q706="Sí",IF(AO706&gt;=Resumen!$B$29,"Alto","Bajo"),"")</f>
        <v/>
      </c>
      <c r="AT706" s="22" t="str">
        <f aca="false">IF(AS706&lt;&gt;"",AP706&amp;" Potencial / "&amp;AS706&amp;" Share","")</f>
        <v/>
      </c>
      <c r="AU706" s="22" t="str">
        <f aca="false">IF(AH706="","Sin dato",IF(AH706-AO706&gt;Resumen!$B$6,"Sobre-exhibido",IF(AO706-AH706&gt;Resumen!$B$6,"Sub-exhibido","En línea")))</f>
        <v>Sin dato</v>
      </c>
      <c r="AV706" s="22" t="str">
        <f aca="false">IF(AT706="","",IF(AT706="Alto Potencial / Bajo Share",1,IF(AT706="Alto Potencial / Alto Share",2,IF(AT706="Bajo Potencial / Alto Share",3,4))))</f>
        <v/>
      </c>
      <c r="AW706" s="22" t="str">
        <f aca="false">IF(Q706="No","Sin competencia directa",IF(AV706=1,"1 - Foco Conquista (Alto Pot / Bajo Share)",IF(AV706=2,"2 - Foco Defensa (Alto Pot / Alto Share)",IF(AV706=3,"3 - Monitoreo (Bajo Pot / Alto Share)","4 - Baja Prioridad (Bajo Pot / Bajo Share)"))))</f>
        <v>Sin competencia directa</v>
      </c>
      <c r="AX706" s="12" t="str">
        <f aca="false">IF(OR(IFERROR(AND(W706&lt;&gt;"",Y706&lt;&gt;"",Y706-W706&gt;Resumen!$B$8),FALSE()),IFERROR(AND(X706&lt;&gt;"",Y706&lt;&gt;"",Y706-X706&gt;Resumen!$B$8),FALSE())),MAX(IF(IFERROR(AND(W706&lt;&gt;"",Y706&lt;&gt;"",Y706-W706&gt;Resumen!$B$8),FALSE()),Y706-W706,0),IF(IFERROR(AND(X706&lt;&gt;"",Y706&lt;&gt;"",Y706-X706&gt;Resumen!$B$8),FALSE()),Y706-X706,0)),"")</f>
        <v/>
      </c>
      <c r="AY706" s="22" t="str">
        <f aca="false">IF(OR(IFERROR(AND(W706&lt;&gt;"",Y706&lt;&gt;"",Y706-W706&gt;Resumen!$B$8),FALSE()),IFERROR(AND(X706&lt;&gt;"",Y706&lt;&gt;"",Y706-X706&gt;Resumen!$B$8),FALSE())),TRIM("Lays tiene mayor markup que "&amp;IF(IFERROR(AND(W706&lt;&gt;"",Y706&lt;&gt;"",Y706-W706&gt;Resumen!$B$8),FALSE()),"Quento ","")&amp;IF(IFERROR(AND(X706&lt;&gt;"",Y706&lt;&gt;"",Y706-X706&gt;Resumen!$B$8),FALSE()),"Julicroc ","")&amp;"en este PDV"),"")</f>
        <v/>
      </c>
      <c r="AZ706" s="22" t="str">
        <f aca="false">IF(COUNTIF('Plan Pehuamar - Lista'!$A$2:$A$167,A706)&gt;0,"Sí","No")</f>
        <v>No</v>
      </c>
      <c r="BA706" s="22" t="str">
        <f aca="false">IF(COUNTIF('Plan Combo 9+1'!$A$2:$A$226,A706)&gt;0,"Sí","No")</f>
        <v>No</v>
      </c>
      <c r="BB706" s="22" t="str">
        <f aca="false">IF(AH706="","No",IF(BA706="Sí",IF((AO706-AH706)&gt;Resumen!$B$6,"Sí","No"),IF((AO706-AH706)&gt;=Resumen!$B$132,"Sí","No")))</f>
        <v>No</v>
      </c>
      <c r="BC706" s="22" t="str">
        <f aca="false">IF(AND(N706="Sí",AL706="Sí",AI706=0),"Sí","No")</f>
        <v>No</v>
      </c>
      <c r="BD706" s="22" t="str">
        <f aca="false">IF(COUNTIF('Plan 9+1 (con Pehuamar)'!$A$2:$A$227,A706)&gt;0,"Sí","No")</f>
        <v>No</v>
      </c>
    </row>
    <row r="707" customFormat="false" ht="15" hidden="false" customHeight="true" outlineLevel="0" collapsed="false">
      <c r="A707" s="6" t="n">
        <v>401432</v>
      </c>
      <c r="B707" s="6" t="n">
        <v>4</v>
      </c>
      <c r="C707" s="6" t="n">
        <v>403</v>
      </c>
      <c r="D707" s="6" t="s">
        <v>315</v>
      </c>
      <c r="E707" s="6" t="s">
        <v>908</v>
      </c>
      <c r="F707" s="6" t="s">
        <v>196</v>
      </c>
      <c r="G707" s="6" t="s">
        <v>129</v>
      </c>
      <c r="H707" s="6" t="s">
        <v>197</v>
      </c>
      <c r="I707" s="27" t="n">
        <v>15</v>
      </c>
      <c r="J707" s="27" t="n">
        <v>10</v>
      </c>
      <c r="K707" s="27" t="n">
        <v>15</v>
      </c>
      <c r="L707" s="28" t="n">
        <f aca="false">I707+J707</f>
        <v>25</v>
      </c>
      <c r="M707" s="28" t="n">
        <f aca="false">L707+K707</f>
        <v>40</v>
      </c>
      <c r="N707" s="22" t="str">
        <f aca="false">IF(I707&gt;0,"Sí","No")</f>
        <v>Sí</v>
      </c>
      <c r="O707" s="22" t="str">
        <f aca="false">IF(J707&gt;0,"Sí","No")</f>
        <v>Sí</v>
      </c>
      <c r="P707" s="22" t="str">
        <f aca="false">IF(K707&gt;0,"Sí","No")</f>
        <v>Sí</v>
      </c>
      <c r="Q707" s="22" t="str">
        <f aca="false">IF(OR(I707&gt;0,J707&gt;0),"Sí","No")</f>
        <v>Sí</v>
      </c>
      <c r="R707" s="27" t="n">
        <v>1800</v>
      </c>
      <c r="S707" s="27" t="n">
        <v>2800</v>
      </c>
      <c r="T707" s="27" t="n">
        <v>1280</v>
      </c>
      <c r="U707" s="27" t="n">
        <v>2000</v>
      </c>
      <c r="V707" s="27" t="n">
        <v>3500</v>
      </c>
      <c r="W707" s="12" t="n">
        <f aca="false">IF(AND(I707&gt;0,R707&gt;0),(S707-R707)/R707,"")</f>
        <v>0.555555555555556</v>
      </c>
      <c r="X707" s="12" t="n">
        <f aca="false">IF(AND(J707&gt;0,T707&gt;0),(U707-T707)/T707,"")</f>
        <v>0.5625</v>
      </c>
      <c r="Y707" s="12" t="n">
        <f aca="false">IF(AND(K707&gt;0,V707&gt;0),(V707-Resumen!$B$7)/Resumen!$B$7,"")</f>
        <v>0.4</v>
      </c>
      <c r="Z707" s="28" t="n">
        <f aca="false">IF(AND(K707&gt;0,I707&gt;0,V707&gt;0,S707&gt;0),V707-S707,"")</f>
        <v>700</v>
      </c>
      <c r="AA707" s="12" t="n">
        <f aca="false">IF(Z707&lt;&gt;"",Z707/S707,"")</f>
        <v>0.25</v>
      </c>
      <c r="AB707" s="28" t="n">
        <f aca="false">IF(AND(K707&gt;0,J707&gt;0,V707&gt;0,U707&gt;0),V707-U707,"")</f>
        <v>1500</v>
      </c>
      <c r="AC707" s="12" t="n">
        <f aca="false">IF(AB707&lt;&gt;"",AB707/U707,"")</f>
        <v>0.75</v>
      </c>
      <c r="AD707" s="27" t="n">
        <v>4</v>
      </c>
      <c r="AE707" s="27" t="n">
        <v>2</v>
      </c>
      <c r="AF707" s="27" t="n">
        <v>0</v>
      </c>
      <c r="AG707" s="28" t="n">
        <f aca="false">AD707+AE707+AF707</f>
        <v>6</v>
      </c>
      <c r="AH707" s="12" t="n">
        <f aca="false">IF(AG707&gt;0,AD707/AG707,"")</f>
        <v>0.666666666666667</v>
      </c>
      <c r="AI707" s="27" t="n">
        <v>1</v>
      </c>
      <c r="AJ707" s="27" t="n">
        <v>1</v>
      </c>
      <c r="AK707" s="27" t="n">
        <v>0</v>
      </c>
      <c r="AL707" s="22" t="str">
        <f aca="false">IF(OR(AJ707&gt;0,AK707&gt;0),"Sí","No")</f>
        <v>Sí</v>
      </c>
      <c r="AM707" s="6" t="s">
        <v>198</v>
      </c>
      <c r="AN707" s="6" t="s">
        <v>198</v>
      </c>
      <c r="AO707" s="12" t="n">
        <f aca="false">IF(M707&gt;0,K707/M707,"")</f>
        <v>0.375</v>
      </c>
      <c r="AP707" s="22" t="str">
        <f aca="false">IF(M707&gt;=Resumen!$B$5,"Alto","Bajo")</f>
        <v>Alto</v>
      </c>
      <c r="AQ707" s="22" t="str">
        <f aca="false">IF(AO707&gt;=Resumen!$B$28,"Alto","Bajo")</f>
        <v>Bajo</v>
      </c>
      <c r="AR707" s="22" t="str">
        <f aca="false">AP707&amp;" Potencial / "&amp;AQ707&amp;" Share"</f>
        <v>Alto Potencial / Bajo Share</v>
      </c>
      <c r="AS707" s="22" t="str">
        <f aca="false">IF(Q707="Sí",IF(AO707&gt;=Resumen!$B$29,"Alto","Bajo"),"")</f>
        <v>Bajo</v>
      </c>
      <c r="AT707" s="22" t="str">
        <f aca="false">IF(AS707&lt;&gt;"",AP707&amp;" Potencial / "&amp;AS707&amp;" Share","")</f>
        <v>Alto Potencial / Bajo Share</v>
      </c>
      <c r="AU707" s="22" t="str">
        <f aca="false">IF(AH707="","Sin dato",IF(AH707-AO707&gt;Resumen!$B$6,"Sobre-exhibido",IF(AO707-AH707&gt;Resumen!$B$6,"Sub-exhibido","En línea")))</f>
        <v>Sobre-exhibido</v>
      </c>
      <c r="AV707" s="22" t="n">
        <f aca="false">IF(AT707="","",IF(AT707="Alto Potencial / Bajo Share",1,IF(AT707="Alto Potencial / Alto Share",2,IF(AT707="Bajo Potencial / Alto Share",3,4))))</f>
        <v>1</v>
      </c>
      <c r="AW707" s="22" t="str">
        <f aca="false">IF(Q707="No","Sin competencia directa",IF(AV707=1,"1 - Foco Conquista (Alto Pot / Bajo Share)",IF(AV707=2,"2 - Foco Defensa (Alto Pot / Alto Share)",IF(AV707=3,"3 - Monitoreo (Bajo Pot / Alto Share)","4 - Baja Prioridad (Bajo Pot / Bajo Share)"))))</f>
        <v>1 - Foco Conquista (Alto Pot / Bajo Share)</v>
      </c>
      <c r="AX707" s="12" t="str">
        <f aca="false">IF(OR(IFERROR(AND(W707&lt;&gt;"",Y707&lt;&gt;"",Y707-W707&gt;Resumen!$B$8),FALSE()),IFERROR(AND(X707&lt;&gt;"",Y707&lt;&gt;"",Y707-X707&gt;Resumen!$B$8),FALSE())),MAX(IF(IFERROR(AND(W707&lt;&gt;"",Y707&lt;&gt;"",Y707-W707&gt;Resumen!$B$8),FALSE()),Y707-W707,0),IF(IFERROR(AND(X707&lt;&gt;"",Y707&lt;&gt;"",Y707-X707&gt;Resumen!$B$8),FALSE()),Y707-X707,0)),"")</f>
        <v/>
      </c>
      <c r="AY707" s="22" t="str">
        <f aca="false">IF(OR(IFERROR(AND(W707&lt;&gt;"",Y707&lt;&gt;"",Y707-W707&gt;Resumen!$B$8),FALSE()),IFERROR(AND(X707&lt;&gt;"",Y707&lt;&gt;"",Y707-X707&gt;Resumen!$B$8),FALSE())),TRIM("Lays tiene mayor markup que "&amp;IF(IFERROR(AND(W707&lt;&gt;"",Y707&lt;&gt;"",Y707-W707&gt;Resumen!$B$8),FALSE()),"Quento ","")&amp;IF(IFERROR(AND(X707&lt;&gt;"",Y707&lt;&gt;"",Y707-X707&gt;Resumen!$B$8),FALSE()),"Julicroc ","")&amp;"en este PDV"),"")</f>
        <v/>
      </c>
      <c r="AZ707" s="22" t="str">
        <f aca="false">IF(COUNTIF('Plan Pehuamar - Lista'!$A$2:$A$167,A707)&gt;0,"Sí","No")</f>
        <v>No</v>
      </c>
      <c r="BA707" s="22" t="str">
        <f aca="false">IF(COUNTIF('Plan Combo 9+1'!$A$2:$A$226,A707)&gt;0,"Sí","No")</f>
        <v>No</v>
      </c>
      <c r="BB707" s="22" t="str">
        <f aca="false">IF(AH707="","No",IF(BA707="Sí",IF((AO707-AH707)&gt;Resumen!$B$6,"Sí","No"),IF((AO707-AH707)&gt;=Resumen!$B$132,"Sí","No")))</f>
        <v>No</v>
      </c>
      <c r="BC707" s="22" t="str">
        <f aca="false">IF(AND(N707="Sí",AL707="Sí",AI707=0),"Sí","No")</f>
        <v>No</v>
      </c>
      <c r="BD707" s="22" t="str">
        <f aca="false">IF(COUNTIF('Plan 9+1 (con Pehuamar)'!$A$2:$A$227,A707)&gt;0,"Sí","No")</f>
        <v>No</v>
      </c>
    </row>
    <row r="708" customFormat="false" ht="15" hidden="false" customHeight="true" outlineLevel="0" collapsed="false">
      <c r="A708" s="6" t="n">
        <v>401449</v>
      </c>
      <c r="B708" s="6" t="n">
        <v>4</v>
      </c>
      <c r="C708" s="6" t="n">
        <v>403</v>
      </c>
      <c r="D708" s="6" t="s">
        <v>315</v>
      </c>
      <c r="E708" s="6" t="s">
        <v>909</v>
      </c>
      <c r="F708" s="6" t="s">
        <v>196</v>
      </c>
      <c r="G708" s="6" t="s">
        <v>129</v>
      </c>
      <c r="H708" s="6" t="s">
        <v>197</v>
      </c>
      <c r="I708" s="27" t="n">
        <v>25</v>
      </c>
      <c r="J708" s="27" t="n">
        <v>0</v>
      </c>
      <c r="K708" s="27" t="n">
        <v>25</v>
      </c>
      <c r="L708" s="28" t="n">
        <f aca="false">I708+J708</f>
        <v>25</v>
      </c>
      <c r="M708" s="28" t="n">
        <f aca="false">L708+K708</f>
        <v>50</v>
      </c>
      <c r="N708" s="22" t="str">
        <f aca="false">IF(I708&gt;0,"Sí","No")</f>
        <v>Sí</v>
      </c>
      <c r="O708" s="22" t="str">
        <f aca="false">IF(J708&gt;0,"Sí","No")</f>
        <v>No</v>
      </c>
      <c r="P708" s="22" t="str">
        <f aca="false">IF(K708&gt;0,"Sí","No")</f>
        <v>Sí</v>
      </c>
      <c r="Q708" s="22" t="str">
        <f aca="false">IF(OR(I708&gt;0,J708&gt;0),"Sí","No")</f>
        <v>Sí</v>
      </c>
      <c r="R708" s="27" t="n">
        <v>1800</v>
      </c>
      <c r="S708" s="27" t="n">
        <v>2800</v>
      </c>
      <c r="T708" s="27"/>
      <c r="U708" s="27"/>
      <c r="V708" s="27" t="n">
        <v>3500</v>
      </c>
      <c r="W708" s="12" t="n">
        <f aca="false">IF(AND(I708&gt;0,R708&gt;0),(S708-R708)/R708,"")</f>
        <v>0.555555555555556</v>
      </c>
      <c r="X708" s="12" t="str">
        <f aca="false">IF(AND(J708&gt;0,T708&gt;0),(U708-T708)/T708,"")</f>
        <v/>
      </c>
      <c r="Y708" s="12" t="n">
        <f aca="false">IF(AND(K708&gt;0,V708&gt;0),(V708-Resumen!$B$7)/Resumen!$B$7,"")</f>
        <v>0.4</v>
      </c>
      <c r="Z708" s="28" t="n">
        <f aca="false">IF(AND(K708&gt;0,I708&gt;0,V708&gt;0,S708&gt;0),V708-S708,"")</f>
        <v>700</v>
      </c>
      <c r="AA708" s="12" t="n">
        <f aca="false">IF(Z708&lt;&gt;"",Z708/S708,"")</f>
        <v>0.25</v>
      </c>
      <c r="AB708" s="28" t="str">
        <f aca="false">IF(AND(K708&gt;0,J708&gt;0,V708&gt;0,U708&gt;0),V708-U708,"")</f>
        <v/>
      </c>
      <c r="AC708" s="12" t="str">
        <f aca="false">IF(AB708&lt;&gt;"",AB708/U708,"")</f>
        <v/>
      </c>
      <c r="AD708" s="27" t="n">
        <v>5</v>
      </c>
      <c r="AE708" s="27" t="n">
        <v>3</v>
      </c>
      <c r="AF708" s="27" t="n">
        <v>0</v>
      </c>
      <c r="AG708" s="28" t="n">
        <f aca="false">AD708+AE708+AF708</f>
        <v>8</v>
      </c>
      <c r="AH708" s="12" t="n">
        <f aca="false">IF(AG708&gt;0,AD708/AG708,"")</f>
        <v>0.625</v>
      </c>
      <c r="AI708" s="27" t="n">
        <v>1</v>
      </c>
      <c r="AJ708" s="27" t="n">
        <v>1</v>
      </c>
      <c r="AK708" s="27" t="n">
        <v>0</v>
      </c>
      <c r="AL708" s="22" t="str">
        <f aca="false">IF(OR(AJ708&gt;0,AK708&gt;0),"Sí","No")</f>
        <v>Sí</v>
      </c>
      <c r="AM708" s="6" t="s">
        <v>198</v>
      </c>
      <c r="AN708" s="6"/>
      <c r="AO708" s="12" t="n">
        <f aca="false">IF(M708&gt;0,K708/M708,"")</f>
        <v>0.5</v>
      </c>
      <c r="AP708" s="22" t="str">
        <f aca="false">IF(M708&gt;=Resumen!$B$5,"Alto","Bajo")</f>
        <v>Alto</v>
      </c>
      <c r="AQ708" s="22" t="str">
        <f aca="false">IF(AO708&gt;=Resumen!$B$28,"Alto","Bajo")</f>
        <v>Alto</v>
      </c>
      <c r="AR708" s="22" t="str">
        <f aca="false">AP708&amp;" Potencial / "&amp;AQ708&amp;" Share"</f>
        <v>Alto Potencial / Alto Share</v>
      </c>
      <c r="AS708" s="22" t="str">
        <f aca="false">IF(Q708="Sí",IF(AO708&gt;=Resumen!$B$29,"Alto","Bajo"),"")</f>
        <v>Alto</v>
      </c>
      <c r="AT708" s="22" t="str">
        <f aca="false">IF(AS708&lt;&gt;"",AP708&amp;" Potencial / "&amp;AS708&amp;" Share","")</f>
        <v>Alto Potencial / Alto Share</v>
      </c>
      <c r="AU708" s="22" t="str">
        <f aca="false">IF(AH708="","Sin dato",IF(AH708-AO708&gt;Resumen!$B$6,"Sobre-exhibido",IF(AO708-AH708&gt;Resumen!$B$6,"Sub-exhibido","En línea")))</f>
        <v>Sobre-exhibido</v>
      </c>
      <c r="AV708" s="22" t="n">
        <f aca="false">IF(AT708="","",IF(AT708="Alto Potencial / Bajo Share",1,IF(AT708="Alto Potencial / Alto Share",2,IF(AT708="Bajo Potencial / Alto Share",3,4))))</f>
        <v>2</v>
      </c>
      <c r="AW708" s="22" t="str">
        <f aca="false">IF(Q708="No","Sin competencia directa",IF(AV708=1,"1 - Foco Conquista (Alto Pot / Bajo Share)",IF(AV708=2,"2 - Foco Defensa (Alto Pot / Alto Share)",IF(AV708=3,"3 - Monitoreo (Bajo Pot / Alto Share)","4 - Baja Prioridad (Bajo Pot / Bajo Share)"))))</f>
        <v>2 - Foco Defensa (Alto Pot / Alto Share)</v>
      </c>
      <c r="AX708" s="12" t="str">
        <f aca="false">IF(OR(IFERROR(AND(W708&lt;&gt;"",Y708&lt;&gt;"",Y708-W708&gt;Resumen!$B$8),FALSE()),IFERROR(AND(X708&lt;&gt;"",Y708&lt;&gt;"",Y708-X708&gt;Resumen!$B$8),FALSE())),MAX(IF(IFERROR(AND(W708&lt;&gt;"",Y708&lt;&gt;"",Y708-W708&gt;Resumen!$B$8),FALSE()),Y708-W708,0),IF(IFERROR(AND(X708&lt;&gt;"",Y708&lt;&gt;"",Y708-X708&gt;Resumen!$B$8),FALSE()),Y708-X708,0)),"")</f>
        <v/>
      </c>
      <c r="AY708" s="22" t="str">
        <f aca="false">IF(OR(IFERROR(AND(W708&lt;&gt;"",Y708&lt;&gt;"",Y708-W708&gt;Resumen!$B$8),FALSE()),IFERROR(AND(X708&lt;&gt;"",Y708&lt;&gt;"",Y708-X708&gt;Resumen!$B$8),FALSE())),TRIM("Lays tiene mayor markup que "&amp;IF(IFERROR(AND(W708&lt;&gt;"",Y708&lt;&gt;"",Y708-W708&gt;Resumen!$B$8),FALSE()),"Quento ","")&amp;IF(IFERROR(AND(X708&lt;&gt;"",Y708&lt;&gt;"",Y708-X708&gt;Resumen!$B$8),FALSE()),"Julicroc ","")&amp;"en este PDV"),"")</f>
        <v/>
      </c>
      <c r="AZ708" s="22" t="str">
        <f aca="false">IF(COUNTIF('Plan Pehuamar - Lista'!$A$2:$A$167,A708)&gt;0,"Sí","No")</f>
        <v>No</v>
      </c>
      <c r="BA708" s="22" t="str">
        <f aca="false">IF(COUNTIF('Plan Combo 9+1'!$A$2:$A$226,A708)&gt;0,"Sí","No")</f>
        <v>No</v>
      </c>
      <c r="BB708" s="22" t="str">
        <f aca="false">IF(AH708="","No",IF(BA708="Sí",IF((AO708-AH708)&gt;Resumen!$B$6,"Sí","No"),IF((AO708-AH708)&gt;=Resumen!$B$132,"Sí","No")))</f>
        <v>No</v>
      </c>
      <c r="BC708" s="22" t="str">
        <f aca="false">IF(AND(N708="Sí",AL708="Sí",AI708=0),"Sí","No")</f>
        <v>No</v>
      </c>
      <c r="BD708" s="22" t="str">
        <f aca="false">IF(COUNTIF('Plan 9+1 (con Pehuamar)'!$A$2:$A$227,A708)&gt;0,"Sí","No")</f>
        <v>No</v>
      </c>
    </row>
    <row r="709" customFormat="false" ht="15" hidden="false" customHeight="true" outlineLevel="0" collapsed="false">
      <c r="A709" s="6" t="n">
        <v>401451</v>
      </c>
      <c r="B709" s="6" t="n">
        <v>4</v>
      </c>
      <c r="C709" s="6" t="n">
        <v>403</v>
      </c>
      <c r="D709" s="6" t="s">
        <v>315</v>
      </c>
      <c r="E709" s="6" t="s">
        <v>910</v>
      </c>
      <c r="F709" s="6" t="s">
        <v>196</v>
      </c>
      <c r="G709" s="6" t="s">
        <v>129</v>
      </c>
      <c r="H709" s="6" t="s">
        <v>197</v>
      </c>
      <c r="I709" s="27" t="n">
        <v>25</v>
      </c>
      <c r="J709" s="27" t="n">
        <v>0</v>
      </c>
      <c r="K709" s="27" t="n">
        <v>30</v>
      </c>
      <c r="L709" s="28" t="n">
        <f aca="false">I709+J709</f>
        <v>25</v>
      </c>
      <c r="M709" s="28" t="n">
        <f aca="false">L709+K709</f>
        <v>55</v>
      </c>
      <c r="N709" s="22" t="str">
        <f aca="false">IF(I709&gt;0,"Sí","No")</f>
        <v>Sí</v>
      </c>
      <c r="O709" s="22" t="str">
        <f aca="false">IF(J709&gt;0,"Sí","No")</f>
        <v>No</v>
      </c>
      <c r="P709" s="22" t="str">
        <f aca="false">IF(K709&gt;0,"Sí","No")</f>
        <v>Sí</v>
      </c>
      <c r="Q709" s="22" t="str">
        <f aca="false">IF(OR(I709&gt;0,J709&gt;0),"Sí","No")</f>
        <v>Sí</v>
      </c>
      <c r="R709" s="27" t="n">
        <v>1800</v>
      </c>
      <c r="S709" s="27" t="n">
        <v>2700</v>
      </c>
      <c r="T709" s="27"/>
      <c r="U709" s="27"/>
      <c r="V709" s="27" t="n">
        <v>3500</v>
      </c>
      <c r="W709" s="12" t="n">
        <f aca="false">IF(AND(I709&gt;0,R709&gt;0),(S709-R709)/R709,"")</f>
        <v>0.5</v>
      </c>
      <c r="X709" s="12" t="str">
        <f aca="false">IF(AND(J709&gt;0,T709&gt;0),(U709-T709)/T709,"")</f>
        <v/>
      </c>
      <c r="Y709" s="12" t="n">
        <f aca="false">IF(AND(K709&gt;0,V709&gt;0),(V709-Resumen!$B$7)/Resumen!$B$7,"")</f>
        <v>0.4</v>
      </c>
      <c r="Z709" s="28" t="n">
        <f aca="false">IF(AND(K709&gt;0,I709&gt;0,V709&gt;0,S709&gt;0),V709-S709,"")</f>
        <v>800</v>
      </c>
      <c r="AA709" s="12" t="n">
        <f aca="false">IF(Z709&lt;&gt;"",Z709/S709,"")</f>
        <v>0.296296296296296</v>
      </c>
      <c r="AB709" s="28" t="str">
        <f aca="false">IF(AND(K709&gt;0,J709&gt;0,V709&gt;0,U709&gt;0),V709-U709,"")</f>
        <v/>
      </c>
      <c r="AC709" s="12" t="str">
        <f aca="false">IF(AB709&lt;&gt;"",AB709/U709,"")</f>
        <v/>
      </c>
      <c r="AD709" s="27" t="n">
        <v>5</v>
      </c>
      <c r="AE709" s="27" t="n">
        <v>4</v>
      </c>
      <c r="AF709" s="27" t="n">
        <v>0</v>
      </c>
      <c r="AG709" s="28" t="n">
        <f aca="false">AD709+AE709+AF709</f>
        <v>9</v>
      </c>
      <c r="AH709" s="12" t="n">
        <f aca="false">IF(AG709&gt;0,AD709/AG709,"")</f>
        <v>0.555555555555556</v>
      </c>
      <c r="AI709" s="27" t="n">
        <v>1</v>
      </c>
      <c r="AJ709" s="27" t="n">
        <v>1</v>
      </c>
      <c r="AK709" s="27" t="n">
        <v>0</v>
      </c>
      <c r="AL709" s="22" t="str">
        <f aca="false">IF(OR(AJ709&gt;0,AK709&gt;0),"Sí","No")</f>
        <v>Sí</v>
      </c>
      <c r="AM709" s="6" t="s">
        <v>198</v>
      </c>
      <c r="AN709" s="6"/>
      <c r="AO709" s="12" t="n">
        <f aca="false">IF(M709&gt;0,K709/M709,"")</f>
        <v>0.545454545454545</v>
      </c>
      <c r="AP709" s="22" t="str">
        <f aca="false">IF(M709&gt;=Resumen!$B$5,"Alto","Bajo")</f>
        <v>Alto</v>
      </c>
      <c r="AQ709" s="22" t="str">
        <f aca="false">IF(AO709&gt;=Resumen!$B$28,"Alto","Bajo")</f>
        <v>Alto</v>
      </c>
      <c r="AR709" s="22" t="str">
        <f aca="false">AP709&amp;" Potencial / "&amp;AQ709&amp;" Share"</f>
        <v>Alto Potencial / Alto Share</v>
      </c>
      <c r="AS709" s="22" t="str">
        <f aca="false">IF(Q709="Sí",IF(AO709&gt;=Resumen!$B$29,"Alto","Bajo"),"")</f>
        <v>Alto</v>
      </c>
      <c r="AT709" s="22" t="str">
        <f aca="false">IF(AS709&lt;&gt;"",AP709&amp;" Potencial / "&amp;AS709&amp;" Share","")</f>
        <v>Alto Potencial / Alto Share</v>
      </c>
      <c r="AU709" s="22" t="str">
        <f aca="false">IF(AH709="","Sin dato",IF(AH709-AO709&gt;Resumen!$B$6,"Sobre-exhibido",IF(AO709-AH709&gt;Resumen!$B$6,"Sub-exhibido","En línea")))</f>
        <v>En línea</v>
      </c>
      <c r="AV709" s="22" t="n">
        <f aca="false">IF(AT709="","",IF(AT709="Alto Potencial / Bajo Share",1,IF(AT709="Alto Potencial / Alto Share",2,IF(AT709="Bajo Potencial / Alto Share",3,4))))</f>
        <v>2</v>
      </c>
      <c r="AW709" s="22" t="str">
        <f aca="false">IF(Q709="No","Sin competencia directa",IF(AV709=1,"1 - Foco Conquista (Alto Pot / Bajo Share)",IF(AV709=2,"2 - Foco Defensa (Alto Pot / Alto Share)",IF(AV709=3,"3 - Monitoreo (Bajo Pot / Alto Share)","4 - Baja Prioridad (Bajo Pot / Bajo Share)"))))</f>
        <v>2 - Foco Defensa (Alto Pot / Alto Share)</v>
      </c>
      <c r="AX709" s="12" t="str">
        <f aca="false">IF(OR(IFERROR(AND(W709&lt;&gt;"",Y709&lt;&gt;"",Y709-W709&gt;Resumen!$B$8),FALSE()),IFERROR(AND(X709&lt;&gt;"",Y709&lt;&gt;"",Y709-X709&gt;Resumen!$B$8),FALSE())),MAX(IF(IFERROR(AND(W709&lt;&gt;"",Y709&lt;&gt;"",Y709-W709&gt;Resumen!$B$8),FALSE()),Y709-W709,0),IF(IFERROR(AND(X709&lt;&gt;"",Y709&lt;&gt;"",Y709-X709&gt;Resumen!$B$8),FALSE()),Y709-X709,0)),"")</f>
        <v/>
      </c>
      <c r="AY709" s="22" t="str">
        <f aca="false">IF(OR(IFERROR(AND(W709&lt;&gt;"",Y709&lt;&gt;"",Y709-W709&gt;Resumen!$B$8),FALSE()),IFERROR(AND(X709&lt;&gt;"",Y709&lt;&gt;"",Y709-X709&gt;Resumen!$B$8),FALSE())),TRIM("Lays tiene mayor markup que "&amp;IF(IFERROR(AND(W709&lt;&gt;"",Y709&lt;&gt;"",Y709-W709&gt;Resumen!$B$8),FALSE()),"Quento ","")&amp;IF(IFERROR(AND(X709&lt;&gt;"",Y709&lt;&gt;"",Y709-X709&gt;Resumen!$B$8),FALSE()),"Julicroc ","")&amp;"en este PDV"),"")</f>
        <v/>
      </c>
      <c r="AZ709" s="22" t="str">
        <f aca="false">IF(COUNTIF('Plan Pehuamar - Lista'!$A$2:$A$167,A709)&gt;0,"Sí","No")</f>
        <v>No</v>
      </c>
      <c r="BA709" s="22" t="str">
        <f aca="false">IF(COUNTIF('Plan Combo 9+1'!$A$2:$A$226,A709)&gt;0,"Sí","No")</f>
        <v>No</v>
      </c>
      <c r="BB709" s="22" t="str">
        <f aca="false">IF(AH709="","No",IF(BA709="Sí",IF((AO709-AH709)&gt;Resumen!$B$6,"Sí","No"),IF((AO709-AH709)&gt;=Resumen!$B$132,"Sí","No")))</f>
        <v>No</v>
      </c>
      <c r="BC709" s="22" t="str">
        <f aca="false">IF(AND(N709="Sí",AL709="Sí",AI709=0),"Sí","No")</f>
        <v>No</v>
      </c>
      <c r="BD709" s="22" t="str">
        <f aca="false">IF(COUNTIF('Plan 9+1 (con Pehuamar)'!$A$2:$A$227,A709)&gt;0,"Sí","No")</f>
        <v>No</v>
      </c>
    </row>
    <row r="710" customFormat="false" ht="15" hidden="false" customHeight="true" outlineLevel="0" collapsed="false">
      <c r="A710" s="6" t="n">
        <v>401473</v>
      </c>
      <c r="B710" s="6" t="n">
        <v>4</v>
      </c>
      <c r="C710" s="6" t="n">
        <v>403</v>
      </c>
      <c r="D710" s="6" t="s">
        <v>315</v>
      </c>
      <c r="E710" s="6" t="s">
        <v>911</v>
      </c>
      <c r="F710" s="6" t="s">
        <v>196</v>
      </c>
      <c r="G710" s="6" t="s">
        <v>129</v>
      </c>
      <c r="H710" s="6" t="s">
        <v>197</v>
      </c>
      <c r="I710" s="27" t="n">
        <v>0</v>
      </c>
      <c r="J710" s="27" t="n">
        <v>0</v>
      </c>
      <c r="K710" s="27" t="n">
        <v>1.1</v>
      </c>
      <c r="L710" s="28" t="n">
        <f aca="false">I710+J710</f>
        <v>0</v>
      </c>
      <c r="M710" s="28" t="n">
        <f aca="false">L710+K710</f>
        <v>1.1</v>
      </c>
      <c r="N710" s="22" t="str">
        <f aca="false">IF(I710&gt;0,"Sí","No")</f>
        <v>No</v>
      </c>
      <c r="O710" s="22" t="str">
        <f aca="false">IF(J710&gt;0,"Sí","No")</f>
        <v>No</v>
      </c>
      <c r="P710" s="22" t="str">
        <f aca="false">IF(K710&gt;0,"Sí","No")</f>
        <v>Sí</v>
      </c>
      <c r="Q710" s="22" t="str">
        <f aca="false">IF(OR(I710&gt;0,J710&gt;0),"Sí","No")</f>
        <v>No</v>
      </c>
      <c r="R710" s="27"/>
      <c r="S710" s="27"/>
      <c r="T710" s="27"/>
      <c r="U710" s="27"/>
      <c r="V710" s="27"/>
      <c r="W710" s="12" t="str">
        <f aca="false">IF(AND(I710&gt;0,R710&gt;0),(S710-R710)/R710,"")</f>
        <v/>
      </c>
      <c r="X710" s="12" t="str">
        <f aca="false">IF(AND(J710&gt;0,T710&gt;0),(U710-T710)/T710,"")</f>
        <v/>
      </c>
      <c r="Y710" s="12" t="str">
        <f aca="false">IF(AND(K710&gt;0,V710&gt;0),(V710-Resumen!$B$7)/Resumen!$B$7,"")</f>
        <v/>
      </c>
      <c r="Z710" s="28" t="str">
        <f aca="false">IF(AND(K710&gt;0,I710&gt;0,V710&gt;0,S710&gt;0),V710-S710,"")</f>
        <v/>
      </c>
      <c r="AA710" s="12" t="str">
        <f aca="false">IF(Z710&lt;&gt;"",Z710/S710,"")</f>
        <v/>
      </c>
      <c r="AB710" s="28" t="str">
        <f aca="false">IF(AND(K710&gt;0,J710&gt;0,V710&gt;0,U710&gt;0),V710-U710,"")</f>
        <v/>
      </c>
      <c r="AC710" s="12" t="str">
        <f aca="false">IF(AB710&lt;&gt;"",AB710/U710,"")</f>
        <v/>
      </c>
      <c r="AD710" s="27" t="n">
        <v>0</v>
      </c>
      <c r="AE710" s="27" t="n">
        <v>0</v>
      </c>
      <c r="AF710" s="27" t="n">
        <v>0</v>
      </c>
      <c r="AG710" s="28" t="n">
        <f aca="false">AD710+AE710+AF710</f>
        <v>0</v>
      </c>
      <c r="AH710" s="12" t="str">
        <f aca="false">IF(AG710&gt;0,AD710/AG710,"")</f>
        <v/>
      </c>
      <c r="AI710" s="27" t="n">
        <v>0</v>
      </c>
      <c r="AJ710" s="27" t="n">
        <v>0</v>
      </c>
      <c r="AK710" s="27" t="n">
        <v>0</v>
      </c>
      <c r="AL710" s="22" t="str">
        <f aca="false">IF(OR(AJ710&gt;0,AK710&gt;0),"Sí","No")</f>
        <v>No</v>
      </c>
      <c r="AM710" s="6"/>
      <c r="AN710" s="6"/>
      <c r="AO710" s="12" t="n">
        <f aca="false">IF(M710&gt;0,K710/M710,"")</f>
        <v>1</v>
      </c>
      <c r="AP710" s="22" t="str">
        <f aca="false">IF(M710&gt;=Resumen!$B$5,"Alto","Bajo")</f>
        <v>Bajo</v>
      </c>
      <c r="AQ710" s="22" t="str">
        <f aca="false">IF(AO710&gt;=Resumen!$B$28,"Alto","Bajo")</f>
        <v>Alto</v>
      </c>
      <c r="AR710" s="22" t="str">
        <f aca="false">AP710&amp;" Potencial / "&amp;AQ710&amp;" Share"</f>
        <v>Bajo Potencial / Alto Share</v>
      </c>
      <c r="AS710" s="22" t="str">
        <f aca="false">IF(Q710="Sí",IF(AO710&gt;=Resumen!$B$29,"Alto","Bajo"),"")</f>
        <v/>
      </c>
      <c r="AT710" s="22" t="str">
        <f aca="false">IF(AS710&lt;&gt;"",AP710&amp;" Potencial / "&amp;AS710&amp;" Share","")</f>
        <v/>
      </c>
      <c r="AU710" s="22" t="str">
        <f aca="false">IF(AH710="","Sin dato",IF(AH710-AO710&gt;Resumen!$B$6,"Sobre-exhibido",IF(AO710-AH710&gt;Resumen!$B$6,"Sub-exhibido","En línea")))</f>
        <v>Sin dato</v>
      </c>
      <c r="AV710" s="22" t="str">
        <f aca="false">IF(AT710="","",IF(AT710="Alto Potencial / Bajo Share",1,IF(AT710="Alto Potencial / Alto Share",2,IF(AT710="Bajo Potencial / Alto Share",3,4))))</f>
        <v/>
      </c>
      <c r="AW710" s="22" t="str">
        <f aca="false">IF(Q710="No","Sin competencia directa",IF(AV710=1,"1 - Foco Conquista (Alto Pot / Bajo Share)",IF(AV710=2,"2 - Foco Defensa (Alto Pot / Alto Share)",IF(AV710=3,"3 - Monitoreo (Bajo Pot / Alto Share)","4 - Baja Prioridad (Bajo Pot / Bajo Share)"))))</f>
        <v>Sin competencia directa</v>
      </c>
      <c r="AX710" s="12" t="str">
        <f aca="false">IF(OR(IFERROR(AND(W710&lt;&gt;"",Y710&lt;&gt;"",Y710-W710&gt;Resumen!$B$8),FALSE()),IFERROR(AND(X710&lt;&gt;"",Y710&lt;&gt;"",Y710-X710&gt;Resumen!$B$8),FALSE())),MAX(IF(IFERROR(AND(W710&lt;&gt;"",Y710&lt;&gt;"",Y710-W710&gt;Resumen!$B$8),FALSE()),Y710-W710,0),IF(IFERROR(AND(X710&lt;&gt;"",Y710&lt;&gt;"",Y710-X710&gt;Resumen!$B$8),FALSE()),Y710-X710,0)),"")</f>
        <v/>
      </c>
      <c r="AY710" s="22" t="str">
        <f aca="false">IF(OR(IFERROR(AND(W710&lt;&gt;"",Y710&lt;&gt;"",Y710-W710&gt;Resumen!$B$8),FALSE()),IFERROR(AND(X710&lt;&gt;"",Y710&lt;&gt;"",Y710-X710&gt;Resumen!$B$8),FALSE())),TRIM("Lays tiene mayor markup que "&amp;IF(IFERROR(AND(W710&lt;&gt;"",Y710&lt;&gt;"",Y710-W710&gt;Resumen!$B$8),FALSE()),"Quento ","")&amp;IF(IFERROR(AND(X710&lt;&gt;"",Y710&lt;&gt;"",Y710-X710&gt;Resumen!$B$8),FALSE()),"Julicroc ","")&amp;"en este PDV"),"")</f>
        <v/>
      </c>
      <c r="AZ710" s="22" t="str">
        <f aca="false">IF(COUNTIF('Plan Pehuamar - Lista'!$A$2:$A$167,A710)&gt;0,"Sí","No")</f>
        <v>No</v>
      </c>
      <c r="BA710" s="22" t="str">
        <f aca="false">IF(COUNTIF('Plan Combo 9+1'!$A$2:$A$226,A710)&gt;0,"Sí","No")</f>
        <v>No</v>
      </c>
      <c r="BB710" s="22" t="str">
        <f aca="false">IF(AH710="","No",IF(BA710="Sí",IF((AO710-AH710)&gt;Resumen!$B$6,"Sí","No"),IF((AO710-AH710)&gt;=Resumen!$B$132,"Sí","No")))</f>
        <v>No</v>
      </c>
      <c r="BC710" s="22" t="str">
        <f aca="false">IF(AND(N710="Sí",AL710="Sí",AI710=0),"Sí","No")</f>
        <v>No</v>
      </c>
      <c r="BD710" s="22" t="str">
        <f aca="false">IF(COUNTIF('Plan 9+1 (con Pehuamar)'!$A$2:$A$227,A710)&gt;0,"Sí","No")</f>
        <v>No</v>
      </c>
    </row>
    <row r="711" customFormat="false" ht="15" hidden="false" customHeight="true" outlineLevel="0" collapsed="false">
      <c r="A711" s="6" t="n">
        <v>401490</v>
      </c>
      <c r="B711" s="6" t="n">
        <v>4</v>
      </c>
      <c r="C711" s="6" t="n">
        <v>403</v>
      </c>
      <c r="D711" s="6" t="s">
        <v>315</v>
      </c>
      <c r="E711" s="6" t="s">
        <v>912</v>
      </c>
      <c r="F711" s="6" t="s">
        <v>196</v>
      </c>
      <c r="G711" s="6" t="s">
        <v>129</v>
      </c>
      <c r="H711" s="6" t="s">
        <v>197</v>
      </c>
      <c r="I711" s="27" t="n">
        <v>0</v>
      </c>
      <c r="J711" s="27" t="n">
        <v>0</v>
      </c>
      <c r="K711" s="27" t="n">
        <v>1.1</v>
      </c>
      <c r="L711" s="28" t="n">
        <f aca="false">I711+J711</f>
        <v>0</v>
      </c>
      <c r="M711" s="28" t="n">
        <f aca="false">L711+K711</f>
        <v>1.1</v>
      </c>
      <c r="N711" s="22" t="str">
        <f aca="false">IF(I711&gt;0,"Sí","No")</f>
        <v>No</v>
      </c>
      <c r="O711" s="22" t="str">
        <f aca="false">IF(J711&gt;0,"Sí","No")</f>
        <v>No</v>
      </c>
      <c r="P711" s="22" t="str">
        <f aca="false">IF(K711&gt;0,"Sí","No")</f>
        <v>Sí</v>
      </c>
      <c r="Q711" s="22" t="str">
        <f aca="false">IF(OR(I711&gt;0,J711&gt;0),"Sí","No")</f>
        <v>No</v>
      </c>
      <c r="R711" s="27"/>
      <c r="S711" s="27"/>
      <c r="T711" s="27"/>
      <c r="U711" s="27"/>
      <c r="V711" s="27"/>
      <c r="W711" s="12" t="str">
        <f aca="false">IF(AND(I711&gt;0,R711&gt;0),(S711-R711)/R711,"")</f>
        <v/>
      </c>
      <c r="X711" s="12" t="str">
        <f aca="false">IF(AND(J711&gt;0,T711&gt;0),(U711-T711)/T711,"")</f>
        <v/>
      </c>
      <c r="Y711" s="12" t="str">
        <f aca="false">IF(AND(K711&gt;0,V711&gt;0),(V711-Resumen!$B$7)/Resumen!$B$7,"")</f>
        <v/>
      </c>
      <c r="Z711" s="28" t="str">
        <f aca="false">IF(AND(K711&gt;0,I711&gt;0,V711&gt;0,S711&gt;0),V711-S711,"")</f>
        <v/>
      </c>
      <c r="AA711" s="12" t="str">
        <f aca="false">IF(Z711&lt;&gt;"",Z711/S711,"")</f>
        <v/>
      </c>
      <c r="AB711" s="28" t="str">
        <f aca="false">IF(AND(K711&gt;0,J711&gt;0,V711&gt;0,U711&gt;0),V711-U711,"")</f>
        <v/>
      </c>
      <c r="AC711" s="12" t="str">
        <f aca="false">IF(AB711&lt;&gt;"",AB711/U711,"")</f>
        <v/>
      </c>
      <c r="AD711" s="27" t="n">
        <v>0</v>
      </c>
      <c r="AE711" s="27" t="n">
        <v>0</v>
      </c>
      <c r="AF711" s="27" t="n">
        <v>0</v>
      </c>
      <c r="AG711" s="28" t="n">
        <f aca="false">AD711+AE711+AF711</f>
        <v>0</v>
      </c>
      <c r="AH711" s="12" t="str">
        <f aca="false">IF(AG711&gt;0,AD711/AG711,"")</f>
        <v/>
      </c>
      <c r="AI711" s="27" t="n">
        <v>0</v>
      </c>
      <c r="AJ711" s="27" t="n">
        <v>0</v>
      </c>
      <c r="AK711" s="27" t="n">
        <v>0</v>
      </c>
      <c r="AL711" s="22" t="str">
        <f aca="false">IF(OR(AJ711&gt;0,AK711&gt;0),"Sí","No")</f>
        <v>No</v>
      </c>
      <c r="AM711" s="6"/>
      <c r="AN711" s="6"/>
      <c r="AO711" s="12" t="n">
        <f aca="false">IF(M711&gt;0,K711/M711,"")</f>
        <v>1</v>
      </c>
      <c r="AP711" s="22" t="str">
        <f aca="false">IF(M711&gt;=Resumen!$B$5,"Alto","Bajo")</f>
        <v>Bajo</v>
      </c>
      <c r="AQ711" s="22" t="str">
        <f aca="false">IF(AO711&gt;=Resumen!$B$28,"Alto","Bajo")</f>
        <v>Alto</v>
      </c>
      <c r="AR711" s="22" t="str">
        <f aca="false">AP711&amp;" Potencial / "&amp;AQ711&amp;" Share"</f>
        <v>Bajo Potencial / Alto Share</v>
      </c>
      <c r="AS711" s="22" t="str">
        <f aca="false">IF(Q711="Sí",IF(AO711&gt;=Resumen!$B$29,"Alto","Bajo"),"")</f>
        <v/>
      </c>
      <c r="AT711" s="22" t="str">
        <f aca="false">IF(AS711&lt;&gt;"",AP711&amp;" Potencial / "&amp;AS711&amp;" Share","")</f>
        <v/>
      </c>
      <c r="AU711" s="22" t="str">
        <f aca="false">IF(AH711="","Sin dato",IF(AH711-AO711&gt;Resumen!$B$6,"Sobre-exhibido",IF(AO711-AH711&gt;Resumen!$B$6,"Sub-exhibido","En línea")))</f>
        <v>Sin dato</v>
      </c>
      <c r="AV711" s="22" t="str">
        <f aca="false">IF(AT711="","",IF(AT711="Alto Potencial / Bajo Share",1,IF(AT711="Alto Potencial / Alto Share",2,IF(AT711="Bajo Potencial / Alto Share",3,4))))</f>
        <v/>
      </c>
      <c r="AW711" s="22" t="str">
        <f aca="false">IF(Q711="No","Sin competencia directa",IF(AV711=1,"1 - Foco Conquista (Alto Pot / Bajo Share)",IF(AV711=2,"2 - Foco Defensa (Alto Pot / Alto Share)",IF(AV711=3,"3 - Monitoreo (Bajo Pot / Alto Share)","4 - Baja Prioridad (Bajo Pot / Bajo Share)"))))</f>
        <v>Sin competencia directa</v>
      </c>
      <c r="AX711" s="12" t="str">
        <f aca="false">IF(OR(IFERROR(AND(W711&lt;&gt;"",Y711&lt;&gt;"",Y711-W711&gt;Resumen!$B$8),FALSE()),IFERROR(AND(X711&lt;&gt;"",Y711&lt;&gt;"",Y711-X711&gt;Resumen!$B$8),FALSE())),MAX(IF(IFERROR(AND(W711&lt;&gt;"",Y711&lt;&gt;"",Y711-W711&gt;Resumen!$B$8),FALSE()),Y711-W711,0),IF(IFERROR(AND(X711&lt;&gt;"",Y711&lt;&gt;"",Y711-X711&gt;Resumen!$B$8),FALSE()),Y711-X711,0)),"")</f>
        <v/>
      </c>
      <c r="AY711" s="22" t="str">
        <f aca="false">IF(OR(IFERROR(AND(W711&lt;&gt;"",Y711&lt;&gt;"",Y711-W711&gt;Resumen!$B$8),FALSE()),IFERROR(AND(X711&lt;&gt;"",Y711&lt;&gt;"",Y711-X711&gt;Resumen!$B$8),FALSE())),TRIM("Lays tiene mayor markup que "&amp;IF(IFERROR(AND(W711&lt;&gt;"",Y711&lt;&gt;"",Y711-W711&gt;Resumen!$B$8),FALSE()),"Quento ","")&amp;IF(IFERROR(AND(X711&lt;&gt;"",Y711&lt;&gt;"",Y711-X711&gt;Resumen!$B$8),FALSE()),"Julicroc ","")&amp;"en este PDV"),"")</f>
        <v/>
      </c>
      <c r="AZ711" s="22" t="str">
        <f aca="false">IF(COUNTIF('Plan Pehuamar - Lista'!$A$2:$A$167,A711)&gt;0,"Sí","No")</f>
        <v>Sí</v>
      </c>
      <c r="BA711" s="22" t="str">
        <f aca="false">IF(COUNTIF('Plan Combo 9+1'!$A$2:$A$226,A711)&gt;0,"Sí","No")</f>
        <v>No</v>
      </c>
      <c r="BB711" s="22" t="str">
        <f aca="false">IF(AH711="","No",IF(BA711="Sí",IF((AO711-AH711)&gt;Resumen!$B$6,"Sí","No"),IF((AO711-AH711)&gt;=Resumen!$B$132,"Sí","No")))</f>
        <v>No</v>
      </c>
      <c r="BC711" s="22" t="str">
        <f aca="false">IF(AND(N711="Sí",AL711="Sí",AI711=0),"Sí","No")</f>
        <v>No</v>
      </c>
      <c r="BD711" s="22" t="str">
        <f aca="false">IF(COUNTIF('Plan 9+1 (con Pehuamar)'!$A$2:$A$227,A711)&gt;0,"Sí","No")</f>
        <v>No</v>
      </c>
    </row>
    <row r="712" customFormat="false" ht="15" hidden="false" customHeight="true" outlineLevel="0" collapsed="false">
      <c r="A712" s="6" t="n">
        <v>401496</v>
      </c>
      <c r="B712" s="6" t="n">
        <v>4</v>
      </c>
      <c r="C712" s="6" t="n">
        <v>403</v>
      </c>
      <c r="D712" s="6" t="s">
        <v>315</v>
      </c>
      <c r="E712" s="6" t="s">
        <v>913</v>
      </c>
      <c r="F712" s="6" t="s">
        <v>196</v>
      </c>
      <c r="G712" s="6" t="s">
        <v>129</v>
      </c>
      <c r="H712" s="6" t="s">
        <v>197</v>
      </c>
      <c r="I712" s="27" t="n">
        <v>30</v>
      </c>
      <c r="J712" s="27" t="n">
        <v>0</v>
      </c>
      <c r="K712" s="27" t="n">
        <v>30</v>
      </c>
      <c r="L712" s="28" t="n">
        <f aca="false">I712+J712</f>
        <v>30</v>
      </c>
      <c r="M712" s="28" t="n">
        <f aca="false">L712+K712</f>
        <v>60</v>
      </c>
      <c r="N712" s="22" t="str">
        <f aca="false">IF(I712&gt;0,"Sí","No")</f>
        <v>Sí</v>
      </c>
      <c r="O712" s="22" t="str">
        <f aca="false">IF(J712&gt;0,"Sí","No")</f>
        <v>No</v>
      </c>
      <c r="P712" s="22" t="str">
        <f aca="false">IF(K712&gt;0,"Sí","No")</f>
        <v>Sí</v>
      </c>
      <c r="Q712" s="22" t="str">
        <f aca="false">IF(OR(I712&gt;0,J712&gt;0),"Sí","No")</f>
        <v>Sí</v>
      </c>
      <c r="R712" s="27" t="n">
        <v>1800</v>
      </c>
      <c r="S712" s="27" t="n">
        <v>2700</v>
      </c>
      <c r="T712" s="27"/>
      <c r="U712" s="27"/>
      <c r="V712" s="27" t="n">
        <v>3700</v>
      </c>
      <c r="W712" s="12" t="n">
        <f aca="false">IF(AND(I712&gt;0,R712&gt;0),(S712-R712)/R712,"")</f>
        <v>0.5</v>
      </c>
      <c r="X712" s="12" t="str">
        <f aca="false">IF(AND(J712&gt;0,T712&gt;0),(U712-T712)/T712,"")</f>
        <v/>
      </c>
      <c r="Y712" s="12" t="n">
        <f aca="false">IF(AND(K712&gt;0,V712&gt;0),(V712-Resumen!$B$7)/Resumen!$B$7,"")</f>
        <v>0.48</v>
      </c>
      <c r="Z712" s="28" t="n">
        <f aca="false">IF(AND(K712&gt;0,I712&gt;0,V712&gt;0,S712&gt;0),V712-S712,"")</f>
        <v>1000</v>
      </c>
      <c r="AA712" s="12" t="n">
        <f aca="false">IF(Z712&lt;&gt;"",Z712/S712,"")</f>
        <v>0.37037037037037</v>
      </c>
      <c r="AB712" s="28" t="str">
        <f aca="false">IF(AND(K712&gt;0,J712&gt;0,V712&gt;0,U712&gt;0),V712-U712,"")</f>
        <v/>
      </c>
      <c r="AC712" s="12" t="str">
        <f aca="false">IF(AB712&lt;&gt;"",AB712/U712,"")</f>
        <v/>
      </c>
      <c r="AD712" s="27" t="n">
        <v>5</v>
      </c>
      <c r="AE712" s="27" t="n">
        <v>4</v>
      </c>
      <c r="AF712" s="27" t="n">
        <v>0</v>
      </c>
      <c r="AG712" s="28" t="n">
        <f aca="false">AD712+AE712+AF712</f>
        <v>9</v>
      </c>
      <c r="AH712" s="12" t="n">
        <f aca="false">IF(AG712&gt;0,AD712/AG712,"")</f>
        <v>0.555555555555556</v>
      </c>
      <c r="AI712" s="27" t="n">
        <v>1</v>
      </c>
      <c r="AJ712" s="27" t="n">
        <v>1</v>
      </c>
      <c r="AK712" s="27" t="n">
        <v>0</v>
      </c>
      <c r="AL712" s="22" t="str">
        <f aca="false">IF(OR(AJ712&gt;0,AK712&gt;0),"Sí","No")</f>
        <v>Sí</v>
      </c>
      <c r="AM712" s="6" t="s">
        <v>198</v>
      </c>
      <c r="AN712" s="6"/>
      <c r="AO712" s="12" t="n">
        <f aca="false">IF(M712&gt;0,K712/M712,"")</f>
        <v>0.5</v>
      </c>
      <c r="AP712" s="22" t="str">
        <f aca="false">IF(M712&gt;=Resumen!$B$5,"Alto","Bajo")</f>
        <v>Alto</v>
      </c>
      <c r="AQ712" s="22" t="str">
        <f aca="false">IF(AO712&gt;=Resumen!$B$28,"Alto","Bajo")</f>
        <v>Alto</v>
      </c>
      <c r="AR712" s="22" t="str">
        <f aca="false">AP712&amp;" Potencial / "&amp;AQ712&amp;" Share"</f>
        <v>Alto Potencial / Alto Share</v>
      </c>
      <c r="AS712" s="22" t="str">
        <f aca="false">IF(Q712="Sí",IF(AO712&gt;=Resumen!$B$29,"Alto","Bajo"),"")</f>
        <v>Alto</v>
      </c>
      <c r="AT712" s="22" t="str">
        <f aca="false">IF(AS712&lt;&gt;"",AP712&amp;" Potencial / "&amp;AS712&amp;" Share","")</f>
        <v>Alto Potencial / Alto Share</v>
      </c>
      <c r="AU712" s="22" t="str">
        <f aca="false">IF(AH712="","Sin dato",IF(AH712-AO712&gt;Resumen!$B$6,"Sobre-exhibido",IF(AO712-AH712&gt;Resumen!$B$6,"Sub-exhibido","En línea")))</f>
        <v>Sobre-exhibido</v>
      </c>
      <c r="AV712" s="22" t="n">
        <f aca="false">IF(AT712="","",IF(AT712="Alto Potencial / Bajo Share",1,IF(AT712="Alto Potencial / Alto Share",2,IF(AT712="Bajo Potencial / Alto Share",3,4))))</f>
        <v>2</v>
      </c>
      <c r="AW712" s="22" t="str">
        <f aca="false">IF(Q712="No","Sin competencia directa",IF(AV712=1,"1 - Foco Conquista (Alto Pot / Bajo Share)",IF(AV712=2,"2 - Foco Defensa (Alto Pot / Alto Share)",IF(AV712=3,"3 - Monitoreo (Bajo Pot / Alto Share)","4 - Baja Prioridad (Bajo Pot / Bajo Share)"))))</f>
        <v>2 - Foco Defensa (Alto Pot / Alto Share)</v>
      </c>
      <c r="AX712" s="12" t="str">
        <f aca="false">IF(OR(IFERROR(AND(W712&lt;&gt;"",Y712&lt;&gt;"",Y712-W712&gt;Resumen!$B$8),FALSE()),IFERROR(AND(X712&lt;&gt;"",Y712&lt;&gt;"",Y712-X712&gt;Resumen!$B$8),FALSE())),MAX(IF(IFERROR(AND(W712&lt;&gt;"",Y712&lt;&gt;"",Y712-W712&gt;Resumen!$B$8),FALSE()),Y712-W712,0),IF(IFERROR(AND(X712&lt;&gt;"",Y712&lt;&gt;"",Y712-X712&gt;Resumen!$B$8),FALSE()),Y712-X712,0)),"")</f>
        <v/>
      </c>
      <c r="AY712" s="22" t="str">
        <f aca="false">IF(OR(IFERROR(AND(W712&lt;&gt;"",Y712&lt;&gt;"",Y712-W712&gt;Resumen!$B$8),FALSE()),IFERROR(AND(X712&lt;&gt;"",Y712&lt;&gt;"",Y712-X712&gt;Resumen!$B$8),FALSE())),TRIM("Lays tiene mayor markup que "&amp;IF(IFERROR(AND(W712&lt;&gt;"",Y712&lt;&gt;"",Y712-W712&gt;Resumen!$B$8),FALSE()),"Quento ","")&amp;IF(IFERROR(AND(X712&lt;&gt;"",Y712&lt;&gt;"",Y712-X712&gt;Resumen!$B$8),FALSE()),"Julicroc ","")&amp;"en este PDV"),"")</f>
        <v/>
      </c>
      <c r="AZ712" s="22" t="str">
        <f aca="false">IF(COUNTIF('Plan Pehuamar - Lista'!$A$2:$A$167,A712)&gt;0,"Sí","No")</f>
        <v>No</v>
      </c>
      <c r="BA712" s="22" t="str">
        <f aca="false">IF(COUNTIF('Plan Combo 9+1'!$A$2:$A$226,A712)&gt;0,"Sí","No")</f>
        <v>No</v>
      </c>
      <c r="BB712" s="22" t="str">
        <f aca="false">IF(AH712="","No",IF(BA712="Sí",IF((AO712-AH712)&gt;Resumen!$B$6,"Sí","No"),IF((AO712-AH712)&gt;=Resumen!$B$132,"Sí","No")))</f>
        <v>No</v>
      </c>
      <c r="BC712" s="22" t="str">
        <f aca="false">IF(AND(N712="Sí",AL712="Sí",AI712=0),"Sí","No")</f>
        <v>No</v>
      </c>
      <c r="BD712" s="22" t="str">
        <f aca="false">IF(COUNTIF('Plan 9+1 (con Pehuamar)'!$A$2:$A$227,A712)&gt;0,"Sí","No")</f>
        <v>No</v>
      </c>
    </row>
    <row r="713" customFormat="false" ht="15" hidden="false" customHeight="true" outlineLevel="0" collapsed="false">
      <c r="A713" s="6" t="n">
        <v>401742</v>
      </c>
      <c r="B713" s="6" t="n">
        <v>4</v>
      </c>
      <c r="C713" s="6" t="n">
        <v>403</v>
      </c>
      <c r="D713" s="6" t="s">
        <v>315</v>
      </c>
      <c r="E713" s="6" t="s">
        <v>914</v>
      </c>
      <c r="F713" s="6" t="s">
        <v>196</v>
      </c>
      <c r="G713" s="6" t="s">
        <v>129</v>
      </c>
      <c r="H713" s="6" t="s">
        <v>197</v>
      </c>
      <c r="I713" s="27" t="n">
        <v>0</v>
      </c>
      <c r="J713" s="27" t="n">
        <v>0</v>
      </c>
      <c r="K713" s="27" t="n">
        <v>1.5</v>
      </c>
      <c r="L713" s="28" t="n">
        <f aca="false">I713+J713</f>
        <v>0</v>
      </c>
      <c r="M713" s="28" t="n">
        <f aca="false">L713+K713</f>
        <v>1.5</v>
      </c>
      <c r="N713" s="22" t="str">
        <f aca="false">IF(I713&gt;0,"Sí","No")</f>
        <v>No</v>
      </c>
      <c r="O713" s="22" t="str">
        <f aca="false">IF(J713&gt;0,"Sí","No")</f>
        <v>No</v>
      </c>
      <c r="P713" s="22" t="str">
        <f aca="false">IF(K713&gt;0,"Sí","No")</f>
        <v>Sí</v>
      </c>
      <c r="Q713" s="22" t="str">
        <f aca="false">IF(OR(I713&gt;0,J713&gt;0),"Sí","No")</f>
        <v>No</v>
      </c>
      <c r="R713" s="27"/>
      <c r="S713" s="27"/>
      <c r="T713" s="27"/>
      <c r="U713" s="27"/>
      <c r="V713" s="27"/>
      <c r="W713" s="12" t="str">
        <f aca="false">IF(AND(I713&gt;0,R713&gt;0),(S713-R713)/R713,"")</f>
        <v/>
      </c>
      <c r="X713" s="12" t="str">
        <f aca="false">IF(AND(J713&gt;0,T713&gt;0),(U713-T713)/T713,"")</f>
        <v/>
      </c>
      <c r="Y713" s="12" t="str">
        <f aca="false">IF(AND(K713&gt;0,V713&gt;0),(V713-Resumen!$B$7)/Resumen!$B$7,"")</f>
        <v/>
      </c>
      <c r="Z713" s="28" t="str">
        <f aca="false">IF(AND(K713&gt;0,I713&gt;0,V713&gt;0,S713&gt;0),V713-S713,"")</f>
        <v/>
      </c>
      <c r="AA713" s="12" t="str">
        <f aca="false">IF(Z713&lt;&gt;"",Z713/S713,"")</f>
        <v/>
      </c>
      <c r="AB713" s="28" t="str">
        <f aca="false">IF(AND(K713&gt;0,J713&gt;0,V713&gt;0,U713&gt;0),V713-U713,"")</f>
        <v/>
      </c>
      <c r="AC713" s="12" t="str">
        <f aca="false">IF(AB713&lt;&gt;"",AB713/U713,"")</f>
        <v/>
      </c>
      <c r="AD713" s="27" t="n">
        <v>0</v>
      </c>
      <c r="AE713" s="27" t="n">
        <v>0</v>
      </c>
      <c r="AF713" s="27" t="n">
        <v>0</v>
      </c>
      <c r="AG713" s="28" t="n">
        <f aca="false">AD713+AE713+AF713</f>
        <v>0</v>
      </c>
      <c r="AH713" s="12" t="str">
        <f aca="false">IF(AG713&gt;0,AD713/AG713,"")</f>
        <v/>
      </c>
      <c r="AI713" s="27" t="n">
        <v>0</v>
      </c>
      <c r="AJ713" s="27" t="n">
        <v>0</v>
      </c>
      <c r="AK713" s="27" t="n">
        <v>0</v>
      </c>
      <c r="AL713" s="22" t="str">
        <f aca="false">IF(OR(AJ713&gt;0,AK713&gt;0),"Sí","No")</f>
        <v>No</v>
      </c>
      <c r="AM713" s="6"/>
      <c r="AN713" s="6"/>
      <c r="AO713" s="12" t="n">
        <f aca="false">IF(M713&gt;0,K713/M713,"")</f>
        <v>1</v>
      </c>
      <c r="AP713" s="22" t="str">
        <f aca="false">IF(M713&gt;=Resumen!$B$5,"Alto","Bajo")</f>
        <v>Bajo</v>
      </c>
      <c r="AQ713" s="22" t="str">
        <f aca="false">IF(AO713&gt;=Resumen!$B$28,"Alto","Bajo")</f>
        <v>Alto</v>
      </c>
      <c r="AR713" s="22" t="str">
        <f aca="false">AP713&amp;" Potencial / "&amp;AQ713&amp;" Share"</f>
        <v>Bajo Potencial / Alto Share</v>
      </c>
      <c r="AS713" s="22" t="str">
        <f aca="false">IF(Q713="Sí",IF(AO713&gt;=Resumen!$B$29,"Alto","Bajo"),"")</f>
        <v/>
      </c>
      <c r="AT713" s="22" t="str">
        <f aca="false">IF(AS713&lt;&gt;"",AP713&amp;" Potencial / "&amp;AS713&amp;" Share","")</f>
        <v/>
      </c>
      <c r="AU713" s="22" t="str">
        <f aca="false">IF(AH713="","Sin dato",IF(AH713-AO713&gt;Resumen!$B$6,"Sobre-exhibido",IF(AO713-AH713&gt;Resumen!$B$6,"Sub-exhibido","En línea")))</f>
        <v>Sin dato</v>
      </c>
      <c r="AV713" s="22" t="str">
        <f aca="false">IF(AT713="","",IF(AT713="Alto Potencial / Bajo Share",1,IF(AT713="Alto Potencial / Alto Share",2,IF(AT713="Bajo Potencial / Alto Share",3,4))))</f>
        <v/>
      </c>
      <c r="AW713" s="22" t="str">
        <f aca="false">IF(Q713="No","Sin competencia directa",IF(AV713=1,"1 - Foco Conquista (Alto Pot / Bajo Share)",IF(AV713=2,"2 - Foco Defensa (Alto Pot / Alto Share)",IF(AV713=3,"3 - Monitoreo (Bajo Pot / Alto Share)","4 - Baja Prioridad (Bajo Pot / Bajo Share)"))))</f>
        <v>Sin competencia directa</v>
      </c>
      <c r="AX713" s="12" t="str">
        <f aca="false">IF(OR(IFERROR(AND(W713&lt;&gt;"",Y713&lt;&gt;"",Y713-W713&gt;Resumen!$B$8),FALSE()),IFERROR(AND(X713&lt;&gt;"",Y713&lt;&gt;"",Y713-X713&gt;Resumen!$B$8),FALSE())),MAX(IF(IFERROR(AND(W713&lt;&gt;"",Y713&lt;&gt;"",Y713-W713&gt;Resumen!$B$8),FALSE()),Y713-W713,0),IF(IFERROR(AND(X713&lt;&gt;"",Y713&lt;&gt;"",Y713-X713&gt;Resumen!$B$8),FALSE()),Y713-X713,0)),"")</f>
        <v/>
      </c>
      <c r="AY713" s="22" t="str">
        <f aca="false">IF(OR(IFERROR(AND(W713&lt;&gt;"",Y713&lt;&gt;"",Y713-W713&gt;Resumen!$B$8),FALSE()),IFERROR(AND(X713&lt;&gt;"",Y713&lt;&gt;"",Y713-X713&gt;Resumen!$B$8),FALSE())),TRIM("Lays tiene mayor markup que "&amp;IF(IFERROR(AND(W713&lt;&gt;"",Y713&lt;&gt;"",Y713-W713&gt;Resumen!$B$8),FALSE()),"Quento ","")&amp;IF(IFERROR(AND(X713&lt;&gt;"",Y713&lt;&gt;"",Y713-X713&gt;Resumen!$B$8),FALSE()),"Julicroc ","")&amp;"en este PDV"),"")</f>
        <v/>
      </c>
      <c r="AZ713" s="22" t="str">
        <f aca="false">IF(COUNTIF('Plan Pehuamar - Lista'!$A$2:$A$167,A713)&gt;0,"Sí","No")</f>
        <v>No</v>
      </c>
      <c r="BA713" s="22" t="str">
        <f aca="false">IF(COUNTIF('Plan Combo 9+1'!$A$2:$A$226,A713)&gt;0,"Sí","No")</f>
        <v>No</v>
      </c>
      <c r="BB713" s="22" t="str">
        <f aca="false">IF(AH713="","No",IF(BA713="Sí",IF((AO713-AH713)&gt;Resumen!$B$6,"Sí","No"),IF((AO713-AH713)&gt;=Resumen!$B$132,"Sí","No")))</f>
        <v>No</v>
      </c>
      <c r="BC713" s="22" t="str">
        <f aca="false">IF(AND(N713="Sí",AL713="Sí",AI713=0),"Sí","No")</f>
        <v>No</v>
      </c>
      <c r="BD713" s="22" t="str">
        <f aca="false">IF(COUNTIF('Plan 9+1 (con Pehuamar)'!$A$2:$A$227,A713)&gt;0,"Sí","No")</f>
        <v>No</v>
      </c>
    </row>
    <row r="714" customFormat="false" ht="15" hidden="false" customHeight="true" outlineLevel="0" collapsed="false">
      <c r="A714" s="6" t="n">
        <v>401765</v>
      </c>
      <c r="B714" s="6" t="n">
        <v>4</v>
      </c>
      <c r="C714" s="6" t="n">
        <v>403</v>
      </c>
      <c r="D714" s="6" t="s">
        <v>315</v>
      </c>
      <c r="E714" s="6" t="s">
        <v>915</v>
      </c>
      <c r="F714" s="6" t="s">
        <v>196</v>
      </c>
      <c r="G714" s="6" t="s">
        <v>129</v>
      </c>
      <c r="H714" s="6" t="s">
        <v>197</v>
      </c>
      <c r="I714" s="27" t="n">
        <v>20</v>
      </c>
      <c r="J714" s="27" t="n">
        <v>0</v>
      </c>
      <c r="K714" s="27" t="n">
        <v>20</v>
      </c>
      <c r="L714" s="28" t="n">
        <f aca="false">I714+J714</f>
        <v>20</v>
      </c>
      <c r="M714" s="28" t="n">
        <f aca="false">L714+K714</f>
        <v>40</v>
      </c>
      <c r="N714" s="22" t="str">
        <f aca="false">IF(I714&gt;0,"Sí","No")</f>
        <v>Sí</v>
      </c>
      <c r="O714" s="22" t="str">
        <f aca="false">IF(J714&gt;0,"Sí","No")</f>
        <v>No</v>
      </c>
      <c r="P714" s="22" t="str">
        <f aca="false">IF(K714&gt;0,"Sí","No")</f>
        <v>Sí</v>
      </c>
      <c r="Q714" s="22" t="str">
        <f aca="false">IF(OR(I714&gt;0,J714&gt;0),"Sí","No")</f>
        <v>Sí</v>
      </c>
      <c r="R714" s="27" t="n">
        <v>1800</v>
      </c>
      <c r="S714" s="27" t="n">
        <v>2700</v>
      </c>
      <c r="T714" s="27"/>
      <c r="U714" s="27"/>
      <c r="V714" s="27" t="n">
        <v>3700</v>
      </c>
      <c r="W714" s="12" t="n">
        <f aca="false">IF(AND(I714&gt;0,R714&gt;0),(S714-R714)/R714,"")</f>
        <v>0.5</v>
      </c>
      <c r="X714" s="12" t="str">
        <f aca="false">IF(AND(J714&gt;0,T714&gt;0),(U714-T714)/T714,"")</f>
        <v/>
      </c>
      <c r="Y714" s="12" t="n">
        <f aca="false">IF(AND(K714&gt;0,V714&gt;0),(V714-Resumen!$B$7)/Resumen!$B$7,"")</f>
        <v>0.48</v>
      </c>
      <c r="Z714" s="28" t="n">
        <f aca="false">IF(AND(K714&gt;0,I714&gt;0,V714&gt;0,S714&gt;0),V714-S714,"")</f>
        <v>1000</v>
      </c>
      <c r="AA714" s="12" t="n">
        <f aca="false">IF(Z714&lt;&gt;"",Z714/S714,"")</f>
        <v>0.37037037037037</v>
      </c>
      <c r="AB714" s="28" t="str">
        <f aca="false">IF(AND(K714&gt;0,J714&gt;0,V714&gt;0,U714&gt;0),V714-U714,"")</f>
        <v/>
      </c>
      <c r="AC714" s="12" t="str">
        <f aca="false">IF(AB714&lt;&gt;"",AB714/U714,"")</f>
        <v/>
      </c>
      <c r="AD714" s="27" t="n">
        <v>5</v>
      </c>
      <c r="AE714" s="27" t="n">
        <v>4</v>
      </c>
      <c r="AF714" s="27" t="n">
        <v>0</v>
      </c>
      <c r="AG714" s="28" t="n">
        <f aca="false">AD714+AE714+AF714</f>
        <v>9</v>
      </c>
      <c r="AH714" s="12" t="n">
        <f aca="false">IF(AG714&gt;0,AD714/AG714,"")</f>
        <v>0.555555555555556</v>
      </c>
      <c r="AI714" s="27" t="n">
        <v>1</v>
      </c>
      <c r="AJ714" s="27" t="n">
        <v>1</v>
      </c>
      <c r="AK714" s="27" t="n">
        <v>0</v>
      </c>
      <c r="AL714" s="22" t="str">
        <f aca="false">IF(OR(AJ714&gt;0,AK714&gt;0),"Sí","No")</f>
        <v>Sí</v>
      </c>
      <c r="AM714" s="6" t="s">
        <v>198</v>
      </c>
      <c r="AN714" s="6"/>
      <c r="AO714" s="12" t="n">
        <f aca="false">IF(M714&gt;0,K714/M714,"")</f>
        <v>0.5</v>
      </c>
      <c r="AP714" s="22" t="str">
        <f aca="false">IF(M714&gt;=Resumen!$B$5,"Alto","Bajo")</f>
        <v>Alto</v>
      </c>
      <c r="AQ714" s="22" t="str">
        <f aca="false">IF(AO714&gt;=Resumen!$B$28,"Alto","Bajo")</f>
        <v>Alto</v>
      </c>
      <c r="AR714" s="22" t="str">
        <f aca="false">AP714&amp;" Potencial / "&amp;AQ714&amp;" Share"</f>
        <v>Alto Potencial / Alto Share</v>
      </c>
      <c r="AS714" s="22" t="str">
        <f aca="false">IF(Q714="Sí",IF(AO714&gt;=Resumen!$B$29,"Alto","Bajo"),"")</f>
        <v>Alto</v>
      </c>
      <c r="AT714" s="22" t="str">
        <f aca="false">IF(AS714&lt;&gt;"",AP714&amp;" Potencial / "&amp;AS714&amp;" Share","")</f>
        <v>Alto Potencial / Alto Share</v>
      </c>
      <c r="AU714" s="22" t="str">
        <f aca="false">IF(AH714="","Sin dato",IF(AH714-AO714&gt;Resumen!$B$6,"Sobre-exhibido",IF(AO714-AH714&gt;Resumen!$B$6,"Sub-exhibido","En línea")))</f>
        <v>Sobre-exhibido</v>
      </c>
      <c r="AV714" s="22" t="n">
        <f aca="false">IF(AT714="","",IF(AT714="Alto Potencial / Bajo Share",1,IF(AT714="Alto Potencial / Alto Share",2,IF(AT714="Bajo Potencial / Alto Share",3,4))))</f>
        <v>2</v>
      </c>
      <c r="AW714" s="22" t="str">
        <f aca="false">IF(Q714="No","Sin competencia directa",IF(AV714=1,"1 - Foco Conquista (Alto Pot / Bajo Share)",IF(AV714=2,"2 - Foco Defensa (Alto Pot / Alto Share)",IF(AV714=3,"3 - Monitoreo (Bajo Pot / Alto Share)","4 - Baja Prioridad (Bajo Pot / Bajo Share)"))))</f>
        <v>2 - Foco Defensa (Alto Pot / Alto Share)</v>
      </c>
      <c r="AX714" s="12" t="str">
        <f aca="false">IF(OR(IFERROR(AND(W714&lt;&gt;"",Y714&lt;&gt;"",Y714-W714&gt;Resumen!$B$8),FALSE()),IFERROR(AND(X714&lt;&gt;"",Y714&lt;&gt;"",Y714-X714&gt;Resumen!$B$8),FALSE())),MAX(IF(IFERROR(AND(W714&lt;&gt;"",Y714&lt;&gt;"",Y714-W714&gt;Resumen!$B$8),FALSE()),Y714-W714,0),IF(IFERROR(AND(X714&lt;&gt;"",Y714&lt;&gt;"",Y714-X714&gt;Resumen!$B$8),FALSE()),Y714-X714,0)),"")</f>
        <v/>
      </c>
      <c r="AY714" s="22" t="str">
        <f aca="false">IF(OR(IFERROR(AND(W714&lt;&gt;"",Y714&lt;&gt;"",Y714-W714&gt;Resumen!$B$8),FALSE()),IFERROR(AND(X714&lt;&gt;"",Y714&lt;&gt;"",Y714-X714&gt;Resumen!$B$8),FALSE())),TRIM("Lays tiene mayor markup que "&amp;IF(IFERROR(AND(W714&lt;&gt;"",Y714&lt;&gt;"",Y714-W714&gt;Resumen!$B$8),FALSE()),"Quento ","")&amp;IF(IFERROR(AND(X714&lt;&gt;"",Y714&lt;&gt;"",Y714-X714&gt;Resumen!$B$8),FALSE()),"Julicroc ","")&amp;"en este PDV"),"")</f>
        <v/>
      </c>
      <c r="AZ714" s="22" t="str">
        <f aca="false">IF(COUNTIF('Plan Pehuamar - Lista'!$A$2:$A$167,A714)&gt;0,"Sí","No")</f>
        <v>No</v>
      </c>
      <c r="BA714" s="22" t="str">
        <f aca="false">IF(COUNTIF('Plan Combo 9+1'!$A$2:$A$226,A714)&gt;0,"Sí","No")</f>
        <v>No</v>
      </c>
      <c r="BB714" s="22" t="str">
        <f aca="false">IF(AH714="","No",IF(BA714="Sí",IF((AO714-AH714)&gt;Resumen!$B$6,"Sí","No"),IF((AO714-AH714)&gt;=Resumen!$B$132,"Sí","No")))</f>
        <v>No</v>
      </c>
      <c r="BC714" s="22" t="str">
        <f aca="false">IF(AND(N714="Sí",AL714="Sí",AI714=0),"Sí","No")</f>
        <v>No</v>
      </c>
      <c r="BD714" s="22" t="str">
        <f aca="false">IF(COUNTIF('Plan 9+1 (con Pehuamar)'!$A$2:$A$227,A714)&gt;0,"Sí","No")</f>
        <v>No</v>
      </c>
    </row>
    <row r="715" customFormat="false" ht="15" hidden="false" customHeight="true" outlineLevel="0" collapsed="false">
      <c r="A715" s="6" t="n">
        <v>401883</v>
      </c>
      <c r="B715" s="6" t="n">
        <v>4</v>
      </c>
      <c r="C715" s="6" t="n">
        <v>403</v>
      </c>
      <c r="D715" s="6" t="s">
        <v>315</v>
      </c>
      <c r="E715" s="6" t="s">
        <v>916</v>
      </c>
      <c r="F715" s="6" t="s">
        <v>196</v>
      </c>
      <c r="G715" s="6" t="s">
        <v>129</v>
      </c>
      <c r="H715" s="6" t="s">
        <v>197</v>
      </c>
      <c r="I715" s="27" t="n">
        <v>20</v>
      </c>
      <c r="J715" s="27" t="n">
        <v>0</v>
      </c>
      <c r="K715" s="27" t="n">
        <v>10</v>
      </c>
      <c r="L715" s="28" t="n">
        <f aca="false">I715+J715</f>
        <v>20</v>
      </c>
      <c r="M715" s="28" t="n">
        <f aca="false">L715+K715</f>
        <v>30</v>
      </c>
      <c r="N715" s="22" t="str">
        <f aca="false">IF(I715&gt;0,"Sí","No")</f>
        <v>Sí</v>
      </c>
      <c r="O715" s="22" t="str">
        <f aca="false">IF(J715&gt;0,"Sí","No")</f>
        <v>No</v>
      </c>
      <c r="P715" s="22" t="str">
        <f aca="false">IF(K715&gt;0,"Sí","No")</f>
        <v>Sí</v>
      </c>
      <c r="Q715" s="22" t="str">
        <f aca="false">IF(OR(I715&gt;0,J715&gt;0),"Sí","No")</f>
        <v>Sí</v>
      </c>
      <c r="R715" s="27" t="n">
        <v>1800</v>
      </c>
      <c r="S715" s="27" t="n">
        <v>2800</v>
      </c>
      <c r="T715" s="27"/>
      <c r="U715" s="27"/>
      <c r="V715" s="27" t="n">
        <v>3500</v>
      </c>
      <c r="W715" s="12" t="n">
        <f aca="false">IF(AND(I715&gt;0,R715&gt;0),(S715-R715)/R715,"")</f>
        <v>0.555555555555556</v>
      </c>
      <c r="X715" s="12" t="str">
        <f aca="false">IF(AND(J715&gt;0,T715&gt;0),(U715-T715)/T715,"")</f>
        <v/>
      </c>
      <c r="Y715" s="12" t="n">
        <f aca="false">IF(AND(K715&gt;0,V715&gt;0),(V715-Resumen!$B$7)/Resumen!$B$7,"")</f>
        <v>0.4</v>
      </c>
      <c r="Z715" s="28" t="n">
        <f aca="false">IF(AND(K715&gt;0,I715&gt;0,V715&gt;0,S715&gt;0),V715-S715,"")</f>
        <v>700</v>
      </c>
      <c r="AA715" s="12" t="n">
        <f aca="false">IF(Z715&lt;&gt;"",Z715/S715,"")</f>
        <v>0.25</v>
      </c>
      <c r="AB715" s="28" t="str">
        <f aca="false">IF(AND(K715&gt;0,J715&gt;0,V715&gt;0,U715&gt;0),V715-U715,"")</f>
        <v/>
      </c>
      <c r="AC715" s="12" t="str">
        <f aca="false">IF(AB715&lt;&gt;"",AB715/U715,"")</f>
        <v/>
      </c>
      <c r="AD715" s="27" t="n">
        <v>3</v>
      </c>
      <c r="AE715" s="27" t="n">
        <v>4</v>
      </c>
      <c r="AF715" s="27" t="n">
        <v>0</v>
      </c>
      <c r="AG715" s="28" t="n">
        <f aca="false">AD715+AE715+AF715</f>
        <v>7</v>
      </c>
      <c r="AH715" s="12" t="n">
        <f aca="false">IF(AG715&gt;0,AD715/AG715,"")</f>
        <v>0.428571428571429</v>
      </c>
      <c r="AI715" s="27" t="n">
        <v>1</v>
      </c>
      <c r="AJ715" s="27" t="n">
        <v>1</v>
      </c>
      <c r="AK715" s="27" t="n">
        <v>0</v>
      </c>
      <c r="AL715" s="22" t="str">
        <f aca="false">IF(OR(AJ715&gt;0,AK715&gt;0),"Sí","No")</f>
        <v>Sí</v>
      </c>
      <c r="AM715" s="6" t="s">
        <v>198</v>
      </c>
      <c r="AN715" s="6"/>
      <c r="AO715" s="12" t="n">
        <f aca="false">IF(M715&gt;0,K715/M715,"")</f>
        <v>0.333333333333333</v>
      </c>
      <c r="AP715" s="22" t="str">
        <f aca="false">IF(M715&gt;=Resumen!$B$5,"Alto","Bajo")</f>
        <v>Bajo</v>
      </c>
      <c r="AQ715" s="22" t="str">
        <f aca="false">IF(AO715&gt;=Resumen!$B$28,"Alto","Bajo")</f>
        <v>Bajo</v>
      </c>
      <c r="AR715" s="22" t="str">
        <f aca="false">AP715&amp;" Potencial / "&amp;AQ715&amp;" Share"</f>
        <v>Bajo Potencial / Bajo Share</v>
      </c>
      <c r="AS715" s="22" t="str">
        <f aca="false">IF(Q715="Sí",IF(AO715&gt;=Resumen!$B$29,"Alto","Bajo"),"")</f>
        <v>Bajo</v>
      </c>
      <c r="AT715" s="22" t="str">
        <f aca="false">IF(AS715&lt;&gt;"",AP715&amp;" Potencial / "&amp;AS715&amp;" Share","")</f>
        <v>Bajo Potencial / Bajo Share</v>
      </c>
      <c r="AU715" s="22" t="str">
        <f aca="false">IF(AH715="","Sin dato",IF(AH715-AO715&gt;Resumen!$B$6,"Sobre-exhibido",IF(AO715-AH715&gt;Resumen!$B$6,"Sub-exhibido","En línea")))</f>
        <v>Sobre-exhibido</v>
      </c>
      <c r="AV715" s="22" t="n">
        <f aca="false">IF(AT715="","",IF(AT715="Alto Potencial / Bajo Share",1,IF(AT715="Alto Potencial / Alto Share",2,IF(AT715="Bajo Potencial / Alto Share",3,4))))</f>
        <v>4</v>
      </c>
      <c r="AW715" s="22" t="str">
        <f aca="false">IF(Q715="No","Sin competencia directa",IF(AV715=1,"1 - Foco Conquista (Alto Pot / Bajo Share)",IF(AV715=2,"2 - Foco Defensa (Alto Pot / Alto Share)",IF(AV715=3,"3 - Monitoreo (Bajo Pot / Alto Share)","4 - Baja Prioridad (Bajo Pot / Bajo Share)"))))</f>
        <v>4 - Baja Prioridad (Bajo Pot / Bajo Share)</v>
      </c>
      <c r="AX715" s="12" t="str">
        <f aca="false">IF(OR(IFERROR(AND(W715&lt;&gt;"",Y715&lt;&gt;"",Y715-W715&gt;Resumen!$B$8),FALSE()),IFERROR(AND(X715&lt;&gt;"",Y715&lt;&gt;"",Y715-X715&gt;Resumen!$B$8),FALSE())),MAX(IF(IFERROR(AND(W715&lt;&gt;"",Y715&lt;&gt;"",Y715-W715&gt;Resumen!$B$8),FALSE()),Y715-W715,0),IF(IFERROR(AND(X715&lt;&gt;"",Y715&lt;&gt;"",Y715-X715&gt;Resumen!$B$8),FALSE()),Y715-X715,0)),"")</f>
        <v/>
      </c>
      <c r="AY715" s="22" t="str">
        <f aca="false">IF(OR(IFERROR(AND(W715&lt;&gt;"",Y715&lt;&gt;"",Y715-W715&gt;Resumen!$B$8),FALSE()),IFERROR(AND(X715&lt;&gt;"",Y715&lt;&gt;"",Y715-X715&gt;Resumen!$B$8),FALSE())),TRIM("Lays tiene mayor markup que "&amp;IF(IFERROR(AND(W715&lt;&gt;"",Y715&lt;&gt;"",Y715-W715&gt;Resumen!$B$8),FALSE()),"Quento ","")&amp;IF(IFERROR(AND(X715&lt;&gt;"",Y715&lt;&gt;"",Y715-X715&gt;Resumen!$B$8),FALSE()),"Julicroc ","")&amp;"en este PDV"),"")</f>
        <v/>
      </c>
      <c r="AZ715" s="22" t="str">
        <f aca="false">IF(COUNTIF('Plan Pehuamar - Lista'!$A$2:$A$167,A715)&gt;0,"Sí","No")</f>
        <v>No</v>
      </c>
      <c r="BA715" s="22" t="str">
        <f aca="false">IF(COUNTIF('Plan Combo 9+1'!$A$2:$A$226,A715)&gt;0,"Sí","No")</f>
        <v>No</v>
      </c>
      <c r="BB715" s="22" t="str">
        <f aca="false">IF(AH715="","No",IF(BA715="Sí",IF((AO715-AH715)&gt;Resumen!$B$6,"Sí","No"),IF((AO715-AH715)&gt;=Resumen!$B$132,"Sí","No")))</f>
        <v>No</v>
      </c>
      <c r="BC715" s="22" t="str">
        <f aca="false">IF(AND(N715="Sí",AL715="Sí",AI715=0),"Sí","No")</f>
        <v>No</v>
      </c>
      <c r="BD715" s="22" t="str">
        <f aca="false">IF(COUNTIF('Plan 9+1 (con Pehuamar)'!$A$2:$A$227,A715)&gt;0,"Sí","No")</f>
        <v>No</v>
      </c>
    </row>
    <row r="716" customFormat="false" ht="15" hidden="false" customHeight="true" outlineLevel="0" collapsed="false">
      <c r="A716" s="6" t="n">
        <v>401994</v>
      </c>
      <c r="B716" s="6" t="n">
        <v>4</v>
      </c>
      <c r="C716" s="6" t="n">
        <v>403</v>
      </c>
      <c r="D716" s="6" t="s">
        <v>315</v>
      </c>
      <c r="E716" s="6" t="s">
        <v>917</v>
      </c>
      <c r="F716" s="6" t="s">
        <v>196</v>
      </c>
      <c r="G716" s="6" t="s">
        <v>129</v>
      </c>
      <c r="H716" s="6" t="s">
        <v>197</v>
      </c>
      <c r="I716" s="27" t="n">
        <v>25</v>
      </c>
      <c r="J716" s="27" t="n">
        <v>0</v>
      </c>
      <c r="K716" s="27" t="n">
        <v>25</v>
      </c>
      <c r="L716" s="28" t="n">
        <f aca="false">I716+J716</f>
        <v>25</v>
      </c>
      <c r="M716" s="28" t="n">
        <f aca="false">L716+K716</f>
        <v>50</v>
      </c>
      <c r="N716" s="22" t="str">
        <f aca="false">IF(I716&gt;0,"Sí","No")</f>
        <v>Sí</v>
      </c>
      <c r="O716" s="22" t="str">
        <f aca="false">IF(J716&gt;0,"Sí","No")</f>
        <v>No</v>
      </c>
      <c r="P716" s="22" t="str">
        <f aca="false">IF(K716&gt;0,"Sí","No")</f>
        <v>Sí</v>
      </c>
      <c r="Q716" s="22" t="str">
        <f aca="false">IF(OR(I716&gt;0,J716&gt;0),"Sí","No")</f>
        <v>Sí</v>
      </c>
      <c r="R716" s="27" t="n">
        <v>1800</v>
      </c>
      <c r="S716" s="27" t="n">
        <v>2800</v>
      </c>
      <c r="T716" s="27"/>
      <c r="U716" s="27"/>
      <c r="V716" s="27" t="n">
        <v>3500</v>
      </c>
      <c r="W716" s="12" t="n">
        <f aca="false">IF(AND(I716&gt;0,R716&gt;0),(S716-R716)/R716,"")</f>
        <v>0.555555555555556</v>
      </c>
      <c r="X716" s="12" t="str">
        <f aca="false">IF(AND(J716&gt;0,T716&gt;0),(U716-T716)/T716,"")</f>
        <v/>
      </c>
      <c r="Y716" s="12" t="n">
        <f aca="false">IF(AND(K716&gt;0,V716&gt;0),(V716-Resumen!$B$7)/Resumen!$B$7,"")</f>
        <v>0.4</v>
      </c>
      <c r="Z716" s="28" t="n">
        <f aca="false">IF(AND(K716&gt;0,I716&gt;0,V716&gt;0,S716&gt;0),V716-S716,"")</f>
        <v>700</v>
      </c>
      <c r="AA716" s="12" t="n">
        <f aca="false">IF(Z716&lt;&gt;"",Z716/S716,"")</f>
        <v>0.25</v>
      </c>
      <c r="AB716" s="28" t="str">
        <f aca="false">IF(AND(K716&gt;0,J716&gt;0,V716&gt;0,U716&gt;0),V716-U716,"")</f>
        <v/>
      </c>
      <c r="AC716" s="12" t="str">
        <f aca="false">IF(AB716&lt;&gt;"",AB716/U716,"")</f>
        <v/>
      </c>
      <c r="AD716" s="27" t="n">
        <v>4</v>
      </c>
      <c r="AE716" s="27" t="n">
        <v>4</v>
      </c>
      <c r="AF716" s="27" t="n">
        <v>0</v>
      </c>
      <c r="AG716" s="28" t="n">
        <f aca="false">AD716+AE716+AF716</f>
        <v>8</v>
      </c>
      <c r="AH716" s="12" t="n">
        <f aca="false">IF(AG716&gt;0,AD716/AG716,"")</f>
        <v>0.5</v>
      </c>
      <c r="AI716" s="27" t="n">
        <v>1</v>
      </c>
      <c r="AJ716" s="27" t="n">
        <v>1</v>
      </c>
      <c r="AK716" s="27" t="n">
        <v>0</v>
      </c>
      <c r="AL716" s="22" t="str">
        <f aca="false">IF(OR(AJ716&gt;0,AK716&gt;0),"Sí","No")</f>
        <v>Sí</v>
      </c>
      <c r="AM716" s="6" t="s">
        <v>198</v>
      </c>
      <c r="AN716" s="6"/>
      <c r="AO716" s="12" t="n">
        <f aca="false">IF(M716&gt;0,K716/M716,"")</f>
        <v>0.5</v>
      </c>
      <c r="AP716" s="22" t="str">
        <f aca="false">IF(M716&gt;=Resumen!$B$5,"Alto","Bajo")</f>
        <v>Alto</v>
      </c>
      <c r="AQ716" s="22" t="str">
        <f aca="false">IF(AO716&gt;=Resumen!$B$28,"Alto","Bajo")</f>
        <v>Alto</v>
      </c>
      <c r="AR716" s="22" t="str">
        <f aca="false">AP716&amp;" Potencial / "&amp;AQ716&amp;" Share"</f>
        <v>Alto Potencial / Alto Share</v>
      </c>
      <c r="AS716" s="22" t="str">
        <f aca="false">IF(Q716="Sí",IF(AO716&gt;=Resumen!$B$29,"Alto","Bajo"),"")</f>
        <v>Alto</v>
      </c>
      <c r="AT716" s="22" t="str">
        <f aca="false">IF(AS716&lt;&gt;"",AP716&amp;" Potencial / "&amp;AS716&amp;" Share","")</f>
        <v>Alto Potencial / Alto Share</v>
      </c>
      <c r="AU716" s="22" t="str">
        <f aca="false">IF(AH716="","Sin dato",IF(AH716-AO716&gt;Resumen!$B$6,"Sobre-exhibido",IF(AO716-AH716&gt;Resumen!$B$6,"Sub-exhibido","En línea")))</f>
        <v>En línea</v>
      </c>
      <c r="AV716" s="22" t="n">
        <f aca="false">IF(AT716="","",IF(AT716="Alto Potencial / Bajo Share",1,IF(AT716="Alto Potencial / Alto Share",2,IF(AT716="Bajo Potencial / Alto Share",3,4))))</f>
        <v>2</v>
      </c>
      <c r="AW716" s="22" t="str">
        <f aca="false">IF(Q716="No","Sin competencia directa",IF(AV716=1,"1 - Foco Conquista (Alto Pot / Bajo Share)",IF(AV716=2,"2 - Foco Defensa (Alto Pot / Alto Share)",IF(AV716=3,"3 - Monitoreo (Bajo Pot / Alto Share)","4 - Baja Prioridad (Bajo Pot / Bajo Share)"))))</f>
        <v>2 - Foco Defensa (Alto Pot / Alto Share)</v>
      </c>
      <c r="AX716" s="12" t="str">
        <f aca="false">IF(OR(IFERROR(AND(W716&lt;&gt;"",Y716&lt;&gt;"",Y716-W716&gt;Resumen!$B$8),FALSE()),IFERROR(AND(X716&lt;&gt;"",Y716&lt;&gt;"",Y716-X716&gt;Resumen!$B$8),FALSE())),MAX(IF(IFERROR(AND(W716&lt;&gt;"",Y716&lt;&gt;"",Y716-W716&gt;Resumen!$B$8),FALSE()),Y716-W716,0),IF(IFERROR(AND(X716&lt;&gt;"",Y716&lt;&gt;"",Y716-X716&gt;Resumen!$B$8),FALSE()),Y716-X716,0)),"")</f>
        <v/>
      </c>
      <c r="AY716" s="22" t="str">
        <f aca="false">IF(OR(IFERROR(AND(W716&lt;&gt;"",Y716&lt;&gt;"",Y716-W716&gt;Resumen!$B$8),FALSE()),IFERROR(AND(X716&lt;&gt;"",Y716&lt;&gt;"",Y716-X716&gt;Resumen!$B$8),FALSE())),TRIM("Lays tiene mayor markup que "&amp;IF(IFERROR(AND(W716&lt;&gt;"",Y716&lt;&gt;"",Y716-W716&gt;Resumen!$B$8),FALSE()),"Quento ","")&amp;IF(IFERROR(AND(X716&lt;&gt;"",Y716&lt;&gt;"",Y716-X716&gt;Resumen!$B$8),FALSE()),"Julicroc ","")&amp;"en este PDV"),"")</f>
        <v/>
      </c>
      <c r="AZ716" s="22" t="str">
        <f aca="false">IF(COUNTIF('Plan Pehuamar - Lista'!$A$2:$A$167,A716)&gt;0,"Sí","No")</f>
        <v>No</v>
      </c>
      <c r="BA716" s="22" t="str">
        <f aca="false">IF(COUNTIF('Plan Combo 9+1'!$A$2:$A$226,A716)&gt;0,"Sí","No")</f>
        <v>No</v>
      </c>
      <c r="BB716" s="22" t="str">
        <f aca="false">IF(AH716="","No",IF(BA716="Sí",IF((AO716-AH716)&gt;Resumen!$B$6,"Sí","No"),IF((AO716-AH716)&gt;=Resumen!$B$132,"Sí","No")))</f>
        <v>No</v>
      </c>
      <c r="BC716" s="22" t="str">
        <f aca="false">IF(AND(N716="Sí",AL716="Sí",AI716=0),"Sí","No")</f>
        <v>No</v>
      </c>
      <c r="BD716" s="22" t="str">
        <f aca="false">IF(COUNTIF('Plan 9+1 (con Pehuamar)'!$A$2:$A$227,A716)&gt;0,"Sí","No")</f>
        <v>No</v>
      </c>
    </row>
    <row r="717" customFormat="false" ht="15" hidden="false" customHeight="true" outlineLevel="0" collapsed="false">
      <c r="A717" s="6" t="n">
        <v>403072</v>
      </c>
      <c r="B717" s="6" t="n">
        <v>4</v>
      </c>
      <c r="C717" s="6" t="n">
        <v>403</v>
      </c>
      <c r="D717" s="6" t="s">
        <v>315</v>
      </c>
      <c r="E717" s="6" t="s">
        <v>918</v>
      </c>
      <c r="F717" s="6" t="s">
        <v>196</v>
      </c>
      <c r="G717" s="6" t="s">
        <v>129</v>
      </c>
      <c r="H717" s="6" t="s">
        <v>197</v>
      </c>
      <c r="I717" s="27" t="n">
        <v>15</v>
      </c>
      <c r="J717" s="27" t="n">
        <v>10</v>
      </c>
      <c r="K717" s="27" t="n">
        <v>15</v>
      </c>
      <c r="L717" s="28" t="n">
        <f aca="false">I717+J717</f>
        <v>25</v>
      </c>
      <c r="M717" s="28" t="n">
        <f aca="false">L717+K717</f>
        <v>40</v>
      </c>
      <c r="N717" s="22" t="str">
        <f aca="false">IF(I717&gt;0,"Sí","No")</f>
        <v>Sí</v>
      </c>
      <c r="O717" s="22" t="str">
        <f aca="false">IF(J717&gt;0,"Sí","No")</f>
        <v>Sí</v>
      </c>
      <c r="P717" s="22" t="str">
        <f aca="false">IF(K717&gt;0,"Sí","No")</f>
        <v>Sí</v>
      </c>
      <c r="Q717" s="22" t="str">
        <f aca="false">IF(OR(I717&gt;0,J717&gt;0),"Sí","No")</f>
        <v>Sí</v>
      </c>
      <c r="R717" s="27" t="n">
        <v>1800</v>
      </c>
      <c r="S717" s="27" t="n">
        <v>2700</v>
      </c>
      <c r="T717" s="27" t="n">
        <v>1200</v>
      </c>
      <c r="U717" s="27" t="n">
        <v>2000</v>
      </c>
      <c r="V717" s="27" t="n">
        <v>3500</v>
      </c>
      <c r="W717" s="12" t="n">
        <f aca="false">IF(AND(I717&gt;0,R717&gt;0),(S717-R717)/R717,"")</f>
        <v>0.5</v>
      </c>
      <c r="X717" s="12" t="n">
        <f aca="false">IF(AND(J717&gt;0,T717&gt;0),(U717-T717)/T717,"")</f>
        <v>0.666666666666667</v>
      </c>
      <c r="Y717" s="12" t="n">
        <f aca="false">IF(AND(K717&gt;0,V717&gt;0),(V717-Resumen!$B$7)/Resumen!$B$7,"")</f>
        <v>0.4</v>
      </c>
      <c r="Z717" s="28" t="n">
        <f aca="false">IF(AND(K717&gt;0,I717&gt;0,V717&gt;0,S717&gt;0),V717-S717,"")</f>
        <v>800</v>
      </c>
      <c r="AA717" s="12" t="n">
        <f aca="false">IF(Z717&lt;&gt;"",Z717/S717,"")</f>
        <v>0.296296296296296</v>
      </c>
      <c r="AB717" s="28" t="n">
        <f aca="false">IF(AND(K717&gt;0,J717&gt;0,V717&gt;0,U717&gt;0),V717-U717,"")</f>
        <v>1500</v>
      </c>
      <c r="AC717" s="12" t="n">
        <f aca="false">IF(AB717&lt;&gt;"",AB717/U717,"")</f>
        <v>0.75</v>
      </c>
      <c r="AD717" s="27" t="n">
        <v>3</v>
      </c>
      <c r="AE717" s="27" t="n">
        <v>3</v>
      </c>
      <c r="AF717" s="27" t="n">
        <v>1</v>
      </c>
      <c r="AG717" s="28" t="n">
        <f aca="false">AD717+AE717+AF717</f>
        <v>7</v>
      </c>
      <c r="AH717" s="12" t="n">
        <f aca="false">IF(AG717&gt;0,AD717/AG717,"")</f>
        <v>0.428571428571429</v>
      </c>
      <c r="AI717" s="27" t="n">
        <v>1</v>
      </c>
      <c r="AJ717" s="27" t="n">
        <v>0</v>
      </c>
      <c r="AK717" s="27" t="n">
        <v>1</v>
      </c>
      <c r="AL717" s="22" t="str">
        <f aca="false">IF(OR(AJ717&gt;0,AK717&gt;0),"Sí","No")</f>
        <v>Sí</v>
      </c>
      <c r="AM717" s="6" t="s">
        <v>198</v>
      </c>
      <c r="AN717" s="6" t="s">
        <v>198</v>
      </c>
      <c r="AO717" s="12" t="n">
        <f aca="false">IF(M717&gt;0,K717/M717,"")</f>
        <v>0.375</v>
      </c>
      <c r="AP717" s="22" t="str">
        <f aca="false">IF(M717&gt;=Resumen!$B$5,"Alto","Bajo")</f>
        <v>Alto</v>
      </c>
      <c r="AQ717" s="22" t="str">
        <f aca="false">IF(AO717&gt;=Resumen!$B$28,"Alto","Bajo")</f>
        <v>Bajo</v>
      </c>
      <c r="AR717" s="22" t="str">
        <f aca="false">AP717&amp;" Potencial / "&amp;AQ717&amp;" Share"</f>
        <v>Alto Potencial / Bajo Share</v>
      </c>
      <c r="AS717" s="22" t="str">
        <f aca="false">IF(Q717="Sí",IF(AO717&gt;=Resumen!$B$29,"Alto","Bajo"),"")</f>
        <v>Bajo</v>
      </c>
      <c r="AT717" s="22" t="str">
        <f aca="false">IF(AS717&lt;&gt;"",AP717&amp;" Potencial / "&amp;AS717&amp;" Share","")</f>
        <v>Alto Potencial / Bajo Share</v>
      </c>
      <c r="AU717" s="22" t="str">
        <f aca="false">IF(AH717="","Sin dato",IF(AH717-AO717&gt;Resumen!$B$6,"Sobre-exhibido",IF(AO717-AH717&gt;Resumen!$B$6,"Sub-exhibido","En línea")))</f>
        <v>Sobre-exhibido</v>
      </c>
      <c r="AV717" s="22" t="n">
        <f aca="false">IF(AT717="","",IF(AT717="Alto Potencial / Bajo Share",1,IF(AT717="Alto Potencial / Alto Share",2,IF(AT717="Bajo Potencial / Alto Share",3,4))))</f>
        <v>1</v>
      </c>
      <c r="AW717" s="22" t="str">
        <f aca="false">IF(Q717="No","Sin competencia directa",IF(AV717=1,"1 - Foco Conquista (Alto Pot / Bajo Share)",IF(AV717=2,"2 - Foco Defensa (Alto Pot / Alto Share)",IF(AV717=3,"3 - Monitoreo (Bajo Pot / Alto Share)","4 - Baja Prioridad (Bajo Pot / Bajo Share)"))))</f>
        <v>1 - Foco Conquista (Alto Pot / Bajo Share)</v>
      </c>
      <c r="AX717" s="12" t="str">
        <f aca="false">IF(OR(IFERROR(AND(W717&lt;&gt;"",Y717&lt;&gt;"",Y717-W717&gt;Resumen!$B$8),FALSE()),IFERROR(AND(X717&lt;&gt;"",Y717&lt;&gt;"",Y717-X717&gt;Resumen!$B$8),FALSE())),MAX(IF(IFERROR(AND(W717&lt;&gt;"",Y717&lt;&gt;"",Y717-W717&gt;Resumen!$B$8),FALSE()),Y717-W717,0),IF(IFERROR(AND(X717&lt;&gt;"",Y717&lt;&gt;"",Y717-X717&gt;Resumen!$B$8),FALSE()),Y717-X717,0)),"")</f>
        <v/>
      </c>
      <c r="AY717" s="22" t="str">
        <f aca="false">IF(OR(IFERROR(AND(W717&lt;&gt;"",Y717&lt;&gt;"",Y717-W717&gt;Resumen!$B$8),FALSE()),IFERROR(AND(X717&lt;&gt;"",Y717&lt;&gt;"",Y717-X717&gt;Resumen!$B$8),FALSE())),TRIM("Lays tiene mayor markup que "&amp;IF(IFERROR(AND(W717&lt;&gt;"",Y717&lt;&gt;"",Y717-W717&gt;Resumen!$B$8),FALSE()),"Quento ","")&amp;IF(IFERROR(AND(X717&lt;&gt;"",Y717&lt;&gt;"",Y717-X717&gt;Resumen!$B$8),FALSE()),"Julicroc ","")&amp;"en este PDV"),"")</f>
        <v/>
      </c>
      <c r="AZ717" s="22" t="str">
        <f aca="false">IF(COUNTIF('Plan Pehuamar - Lista'!$A$2:$A$167,A717)&gt;0,"Sí","No")</f>
        <v>No</v>
      </c>
      <c r="BA717" s="22" t="str">
        <f aca="false">IF(COUNTIF('Plan Combo 9+1'!$A$2:$A$226,A717)&gt;0,"Sí","No")</f>
        <v>No</v>
      </c>
      <c r="BB717" s="22" t="str">
        <f aca="false">IF(AH717="","No",IF(BA717="Sí",IF((AO717-AH717)&gt;Resumen!$B$6,"Sí","No"),IF((AO717-AH717)&gt;=Resumen!$B$132,"Sí","No")))</f>
        <v>No</v>
      </c>
      <c r="BC717" s="22" t="str">
        <f aca="false">IF(AND(N717="Sí",AL717="Sí",AI717=0),"Sí","No")</f>
        <v>No</v>
      </c>
      <c r="BD717" s="22" t="str">
        <f aca="false">IF(COUNTIF('Plan 9+1 (con Pehuamar)'!$A$2:$A$227,A717)&gt;0,"Sí","No")</f>
        <v>No</v>
      </c>
    </row>
    <row r="718" customFormat="false" ht="15" hidden="false" customHeight="true" outlineLevel="0" collapsed="false">
      <c r="A718" s="6" t="n">
        <v>403391</v>
      </c>
      <c r="B718" s="6" t="n">
        <v>4</v>
      </c>
      <c r="C718" s="6" t="n">
        <v>403</v>
      </c>
      <c r="D718" s="6" t="s">
        <v>315</v>
      </c>
      <c r="E718" s="6" t="s">
        <v>919</v>
      </c>
      <c r="F718" s="6" t="s">
        <v>295</v>
      </c>
      <c r="G718" s="6" t="s">
        <v>129</v>
      </c>
      <c r="H718" s="6" t="s">
        <v>197</v>
      </c>
      <c r="I718" s="27" t="n">
        <v>15</v>
      </c>
      <c r="J718" s="27" t="n">
        <v>0</v>
      </c>
      <c r="K718" s="27" t="n">
        <v>20</v>
      </c>
      <c r="L718" s="28" t="n">
        <f aca="false">I718+J718</f>
        <v>15</v>
      </c>
      <c r="M718" s="28" t="n">
        <f aca="false">L718+K718</f>
        <v>35</v>
      </c>
      <c r="N718" s="22" t="str">
        <f aca="false">IF(I718&gt;0,"Sí","No")</f>
        <v>Sí</v>
      </c>
      <c r="O718" s="22" t="str">
        <f aca="false">IF(J718&gt;0,"Sí","No")</f>
        <v>No</v>
      </c>
      <c r="P718" s="22" t="str">
        <f aca="false">IF(K718&gt;0,"Sí","No")</f>
        <v>Sí</v>
      </c>
      <c r="Q718" s="22" t="str">
        <f aca="false">IF(OR(I718&gt;0,J718&gt;0),"Sí","No")</f>
        <v>Sí</v>
      </c>
      <c r="R718" s="27" t="n">
        <v>1700</v>
      </c>
      <c r="S718" s="27" t="n">
        <v>2700</v>
      </c>
      <c r="T718" s="27"/>
      <c r="U718" s="27"/>
      <c r="V718" s="27" t="n">
        <v>3500</v>
      </c>
      <c r="W718" s="12" t="n">
        <f aca="false">IF(AND(I718&gt;0,R718&gt;0),(S718-R718)/R718,"")</f>
        <v>0.588235294117647</v>
      </c>
      <c r="X718" s="12" t="str">
        <f aca="false">IF(AND(J718&gt;0,T718&gt;0),(U718-T718)/T718,"")</f>
        <v/>
      </c>
      <c r="Y718" s="12" t="n">
        <f aca="false">IF(AND(K718&gt;0,V718&gt;0),(V718-Resumen!$B$7)/Resumen!$B$7,"")</f>
        <v>0.4</v>
      </c>
      <c r="Z718" s="28" t="n">
        <f aca="false">IF(AND(K718&gt;0,I718&gt;0,V718&gt;0,S718&gt;0),V718-S718,"")</f>
        <v>800</v>
      </c>
      <c r="AA718" s="12" t="n">
        <f aca="false">IF(Z718&lt;&gt;"",Z718/S718,"")</f>
        <v>0.296296296296296</v>
      </c>
      <c r="AB718" s="28" t="str">
        <f aca="false">IF(AND(K718&gt;0,J718&gt;0,V718&gt;0,U718&gt;0),V718-U718,"")</f>
        <v/>
      </c>
      <c r="AC718" s="12" t="str">
        <f aca="false">IF(AB718&lt;&gt;"",AB718/U718,"")</f>
        <v/>
      </c>
      <c r="AD718" s="27" t="n">
        <v>4</v>
      </c>
      <c r="AE718" s="27" t="n">
        <v>4</v>
      </c>
      <c r="AF718" s="27" t="n">
        <v>0</v>
      </c>
      <c r="AG718" s="28" t="n">
        <f aca="false">AD718+AE718+AF718</f>
        <v>8</v>
      </c>
      <c r="AH718" s="12" t="n">
        <f aca="false">IF(AG718&gt;0,AD718/AG718,"")</f>
        <v>0.5</v>
      </c>
      <c r="AI718" s="27" t="n">
        <v>1</v>
      </c>
      <c r="AJ718" s="27" t="n">
        <v>1</v>
      </c>
      <c r="AK718" s="27" t="n">
        <v>0</v>
      </c>
      <c r="AL718" s="22" t="str">
        <f aca="false">IF(OR(AJ718&gt;0,AK718&gt;0),"Sí","No")</f>
        <v>Sí</v>
      </c>
      <c r="AM718" s="6" t="s">
        <v>198</v>
      </c>
      <c r="AN718" s="6"/>
      <c r="AO718" s="12" t="n">
        <f aca="false">IF(M718&gt;0,K718/M718,"")</f>
        <v>0.571428571428571</v>
      </c>
      <c r="AP718" s="22" t="str">
        <f aca="false">IF(M718&gt;=Resumen!$B$5,"Alto","Bajo")</f>
        <v>Bajo</v>
      </c>
      <c r="AQ718" s="22" t="str">
        <f aca="false">IF(AO718&gt;=Resumen!$B$28,"Alto","Bajo")</f>
        <v>Alto</v>
      </c>
      <c r="AR718" s="22" t="str">
        <f aca="false">AP718&amp;" Potencial / "&amp;AQ718&amp;" Share"</f>
        <v>Bajo Potencial / Alto Share</v>
      </c>
      <c r="AS718" s="22" t="str">
        <f aca="false">IF(Q718="Sí",IF(AO718&gt;=Resumen!$B$29,"Alto","Bajo"),"")</f>
        <v>Alto</v>
      </c>
      <c r="AT718" s="22" t="str">
        <f aca="false">IF(AS718&lt;&gt;"",AP718&amp;" Potencial / "&amp;AS718&amp;" Share","")</f>
        <v>Bajo Potencial / Alto Share</v>
      </c>
      <c r="AU718" s="22" t="str">
        <f aca="false">IF(AH718="","Sin dato",IF(AH718-AO718&gt;Resumen!$B$6,"Sobre-exhibido",IF(AO718-AH718&gt;Resumen!$B$6,"Sub-exhibido","En línea")))</f>
        <v>Sub-exhibido</v>
      </c>
      <c r="AV718" s="22" t="n">
        <f aca="false">IF(AT718="","",IF(AT718="Alto Potencial / Bajo Share",1,IF(AT718="Alto Potencial / Alto Share",2,IF(AT718="Bajo Potencial / Alto Share",3,4))))</f>
        <v>3</v>
      </c>
      <c r="AW718" s="22" t="str">
        <f aca="false">IF(Q718="No","Sin competencia directa",IF(AV718=1,"1 - Foco Conquista (Alto Pot / Bajo Share)",IF(AV718=2,"2 - Foco Defensa (Alto Pot / Alto Share)",IF(AV718=3,"3 - Monitoreo (Bajo Pot / Alto Share)","4 - Baja Prioridad (Bajo Pot / Bajo Share)"))))</f>
        <v>3 - Monitoreo (Bajo Pot / Alto Share)</v>
      </c>
      <c r="AX718" s="12" t="str">
        <f aca="false">IF(OR(IFERROR(AND(W718&lt;&gt;"",Y718&lt;&gt;"",Y718-W718&gt;Resumen!$B$8),FALSE()),IFERROR(AND(X718&lt;&gt;"",Y718&lt;&gt;"",Y718-X718&gt;Resumen!$B$8),FALSE())),MAX(IF(IFERROR(AND(W718&lt;&gt;"",Y718&lt;&gt;"",Y718-W718&gt;Resumen!$B$8),FALSE()),Y718-W718,0),IF(IFERROR(AND(X718&lt;&gt;"",Y718&lt;&gt;"",Y718-X718&gt;Resumen!$B$8),FALSE()),Y718-X718,0)),"")</f>
        <v/>
      </c>
      <c r="AY718" s="22" t="str">
        <f aca="false">IF(OR(IFERROR(AND(W718&lt;&gt;"",Y718&lt;&gt;"",Y718-W718&gt;Resumen!$B$8),FALSE()),IFERROR(AND(X718&lt;&gt;"",Y718&lt;&gt;"",Y718-X718&gt;Resumen!$B$8),FALSE())),TRIM("Lays tiene mayor markup que "&amp;IF(IFERROR(AND(W718&lt;&gt;"",Y718&lt;&gt;"",Y718-W718&gt;Resumen!$B$8),FALSE()),"Quento ","")&amp;IF(IFERROR(AND(X718&lt;&gt;"",Y718&lt;&gt;"",Y718-X718&gt;Resumen!$B$8),FALSE()),"Julicroc ","")&amp;"en este PDV"),"")</f>
        <v/>
      </c>
      <c r="AZ718" s="22" t="str">
        <f aca="false">IF(COUNTIF('Plan Pehuamar - Lista'!$A$2:$A$167,A718)&gt;0,"Sí","No")</f>
        <v>No</v>
      </c>
      <c r="BA718" s="22" t="str">
        <f aca="false">IF(COUNTIF('Plan Combo 9+1'!$A$2:$A$226,A718)&gt;0,"Sí","No")</f>
        <v>No</v>
      </c>
      <c r="BB718" s="22" t="str">
        <f aca="false">IF(AH718="","No",IF(BA718="Sí",IF((AO718-AH718)&gt;Resumen!$B$6,"Sí","No"),IF((AO718-AH718)&gt;=Resumen!$B$132,"Sí","No")))</f>
        <v>No</v>
      </c>
      <c r="BC718" s="22" t="str">
        <f aca="false">IF(AND(N718="Sí",AL718="Sí",AI718=0),"Sí","No")</f>
        <v>No</v>
      </c>
      <c r="BD718" s="22" t="str">
        <f aca="false">IF(COUNTIF('Plan 9+1 (con Pehuamar)'!$A$2:$A$227,A718)&gt;0,"Sí","No")</f>
        <v>No</v>
      </c>
    </row>
    <row r="719" customFormat="false" ht="15" hidden="false" customHeight="true" outlineLevel="0" collapsed="false">
      <c r="A719" s="6" t="n">
        <v>403538</v>
      </c>
      <c r="B719" s="6" t="n">
        <v>4</v>
      </c>
      <c r="C719" s="6" t="n">
        <v>403</v>
      </c>
      <c r="D719" s="6" t="s">
        <v>315</v>
      </c>
      <c r="E719" s="6" t="s">
        <v>920</v>
      </c>
      <c r="F719" s="6" t="s">
        <v>201</v>
      </c>
      <c r="G719" s="6" t="s">
        <v>129</v>
      </c>
      <c r="H719" s="6" t="s">
        <v>197</v>
      </c>
      <c r="I719" s="27" t="n">
        <v>15</v>
      </c>
      <c r="J719" s="27" t="n">
        <v>10</v>
      </c>
      <c r="K719" s="27" t="n">
        <v>15</v>
      </c>
      <c r="L719" s="28" t="n">
        <f aca="false">I719+J719</f>
        <v>25</v>
      </c>
      <c r="M719" s="28" t="n">
        <f aca="false">L719+K719</f>
        <v>40</v>
      </c>
      <c r="N719" s="22" t="str">
        <f aca="false">IF(I719&gt;0,"Sí","No")</f>
        <v>Sí</v>
      </c>
      <c r="O719" s="22" t="str">
        <f aca="false">IF(J719&gt;0,"Sí","No")</f>
        <v>Sí</v>
      </c>
      <c r="P719" s="22" t="str">
        <f aca="false">IF(K719&gt;0,"Sí","No")</f>
        <v>Sí</v>
      </c>
      <c r="Q719" s="22" t="str">
        <f aca="false">IF(OR(I719&gt;0,J719&gt;0),"Sí","No")</f>
        <v>Sí</v>
      </c>
      <c r="R719" s="27" t="n">
        <v>1800</v>
      </c>
      <c r="S719" s="27" t="n">
        <v>2800</v>
      </c>
      <c r="T719" s="27" t="n">
        <v>1200</v>
      </c>
      <c r="U719" s="27" t="n">
        <v>2000</v>
      </c>
      <c r="V719" s="27" t="n">
        <v>3500</v>
      </c>
      <c r="W719" s="12" t="n">
        <f aca="false">IF(AND(I719&gt;0,R719&gt;0),(S719-R719)/R719,"")</f>
        <v>0.555555555555556</v>
      </c>
      <c r="X719" s="12" t="n">
        <f aca="false">IF(AND(J719&gt;0,T719&gt;0),(U719-T719)/T719,"")</f>
        <v>0.666666666666667</v>
      </c>
      <c r="Y719" s="12" t="n">
        <f aca="false">IF(AND(K719&gt;0,V719&gt;0),(V719-Resumen!$B$7)/Resumen!$B$7,"")</f>
        <v>0.4</v>
      </c>
      <c r="Z719" s="28" t="n">
        <f aca="false">IF(AND(K719&gt;0,I719&gt;0,V719&gt;0,S719&gt;0),V719-S719,"")</f>
        <v>700</v>
      </c>
      <c r="AA719" s="12" t="n">
        <f aca="false">IF(Z719&lt;&gt;"",Z719/S719,"")</f>
        <v>0.25</v>
      </c>
      <c r="AB719" s="28" t="n">
        <f aca="false">IF(AND(K719&gt;0,J719&gt;0,V719&gt;0,U719&gt;0),V719-U719,"")</f>
        <v>1500</v>
      </c>
      <c r="AC719" s="12" t="n">
        <f aca="false">IF(AB719&lt;&gt;"",AB719/U719,"")</f>
        <v>0.75</v>
      </c>
      <c r="AD719" s="27" t="n">
        <v>3</v>
      </c>
      <c r="AE719" s="27" t="n">
        <v>3</v>
      </c>
      <c r="AF719" s="27" t="n">
        <v>2</v>
      </c>
      <c r="AG719" s="28" t="n">
        <f aca="false">AD719+AE719+AF719</f>
        <v>8</v>
      </c>
      <c r="AH719" s="12" t="n">
        <f aca="false">IF(AG719&gt;0,AD719/AG719,"")</f>
        <v>0.375</v>
      </c>
      <c r="AI719" s="27" t="n">
        <v>1</v>
      </c>
      <c r="AJ719" s="27" t="n">
        <v>1</v>
      </c>
      <c r="AK719" s="27" t="n">
        <v>0</v>
      </c>
      <c r="AL719" s="22" t="str">
        <f aca="false">IF(OR(AJ719&gt;0,AK719&gt;0),"Sí","No")</f>
        <v>Sí</v>
      </c>
      <c r="AM719" s="6" t="s">
        <v>198</v>
      </c>
      <c r="AN719" s="6" t="s">
        <v>198</v>
      </c>
      <c r="AO719" s="12" t="n">
        <f aca="false">IF(M719&gt;0,K719/M719,"")</f>
        <v>0.375</v>
      </c>
      <c r="AP719" s="22" t="str">
        <f aca="false">IF(M719&gt;=Resumen!$B$5,"Alto","Bajo")</f>
        <v>Alto</v>
      </c>
      <c r="AQ719" s="22" t="str">
        <f aca="false">IF(AO719&gt;=Resumen!$B$28,"Alto","Bajo")</f>
        <v>Bajo</v>
      </c>
      <c r="AR719" s="22" t="str">
        <f aca="false">AP719&amp;" Potencial / "&amp;AQ719&amp;" Share"</f>
        <v>Alto Potencial / Bajo Share</v>
      </c>
      <c r="AS719" s="22" t="str">
        <f aca="false">IF(Q719="Sí",IF(AO719&gt;=Resumen!$B$29,"Alto","Bajo"),"")</f>
        <v>Bajo</v>
      </c>
      <c r="AT719" s="22" t="str">
        <f aca="false">IF(AS719&lt;&gt;"",AP719&amp;" Potencial / "&amp;AS719&amp;" Share","")</f>
        <v>Alto Potencial / Bajo Share</v>
      </c>
      <c r="AU719" s="22" t="str">
        <f aca="false">IF(AH719="","Sin dato",IF(AH719-AO719&gt;Resumen!$B$6,"Sobre-exhibido",IF(AO719-AH719&gt;Resumen!$B$6,"Sub-exhibido","En línea")))</f>
        <v>En línea</v>
      </c>
      <c r="AV719" s="22" t="n">
        <f aca="false">IF(AT719="","",IF(AT719="Alto Potencial / Bajo Share",1,IF(AT719="Alto Potencial / Alto Share",2,IF(AT719="Bajo Potencial / Alto Share",3,4))))</f>
        <v>1</v>
      </c>
      <c r="AW719" s="22" t="str">
        <f aca="false">IF(Q719="No","Sin competencia directa",IF(AV719=1,"1 - Foco Conquista (Alto Pot / Bajo Share)",IF(AV719=2,"2 - Foco Defensa (Alto Pot / Alto Share)",IF(AV719=3,"3 - Monitoreo (Bajo Pot / Alto Share)","4 - Baja Prioridad (Bajo Pot / Bajo Share)"))))</f>
        <v>1 - Foco Conquista (Alto Pot / Bajo Share)</v>
      </c>
      <c r="AX719" s="12" t="str">
        <f aca="false">IF(OR(IFERROR(AND(W719&lt;&gt;"",Y719&lt;&gt;"",Y719-W719&gt;Resumen!$B$8),FALSE()),IFERROR(AND(X719&lt;&gt;"",Y719&lt;&gt;"",Y719-X719&gt;Resumen!$B$8),FALSE())),MAX(IF(IFERROR(AND(W719&lt;&gt;"",Y719&lt;&gt;"",Y719-W719&gt;Resumen!$B$8),FALSE()),Y719-W719,0),IF(IFERROR(AND(X719&lt;&gt;"",Y719&lt;&gt;"",Y719-X719&gt;Resumen!$B$8),FALSE()),Y719-X719,0)),"")</f>
        <v/>
      </c>
      <c r="AY719" s="22" t="str">
        <f aca="false">IF(OR(IFERROR(AND(W719&lt;&gt;"",Y719&lt;&gt;"",Y719-W719&gt;Resumen!$B$8),FALSE()),IFERROR(AND(X719&lt;&gt;"",Y719&lt;&gt;"",Y719-X719&gt;Resumen!$B$8),FALSE())),TRIM("Lays tiene mayor markup que "&amp;IF(IFERROR(AND(W719&lt;&gt;"",Y719&lt;&gt;"",Y719-W719&gt;Resumen!$B$8),FALSE()),"Quento ","")&amp;IF(IFERROR(AND(X719&lt;&gt;"",Y719&lt;&gt;"",Y719-X719&gt;Resumen!$B$8),FALSE()),"Julicroc ","")&amp;"en este PDV"),"")</f>
        <v/>
      </c>
      <c r="AZ719" s="22" t="str">
        <f aca="false">IF(COUNTIF('Plan Pehuamar - Lista'!$A$2:$A$167,A719)&gt;0,"Sí","No")</f>
        <v>No</v>
      </c>
      <c r="BA719" s="22" t="str">
        <f aca="false">IF(COUNTIF('Plan Combo 9+1'!$A$2:$A$226,A719)&gt;0,"Sí","No")</f>
        <v>No</v>
      </c>
      <c r="BB719" s="22" t="str">
        <f aca="false">IF(AH719="","No",IF(BA719="Sí",IF((AO719-AH719)&gt;Resumen!$B$6,"Sí","No"),IF((AO719-AH719)&gt;=Resumen!$B$132,"Sí","No")))</f>
        <v>No</v>
      </c>
      <c r="BC719" s="22" t="str">
        <f aca="false">IF(AND(N719="Sí",AL719="Sí",AI719=0),"Sí","No")</f>
        <v>No</v>
      </c>
      <c r="BD719" s="22" t="str">
        <f aca="false">IF(COUNTIF('Plan 9+1 (con Pehuamar)'!$A$2:$A$227,A719)&gt;0,"Sí","No")</f>
        <v>No</v>
      </c>
    </row>
    <row r="720" customFormat="false" ht="15" hidden="false" customHeight="true" outlineLevel="0" collapsed="false">
      <c r="A720" s="6" t="n">
        <v>403725</v>
      </c>
      <c r="B720" s="6" t="n">
        <v>4</v>
      </c>
      <c r="C720" s="6" t="n">
        <v>403</v>
      </c>
      <c r="D720" s="6" t="s">
        <v>315</v>
      </c>
      <c r="E720" s="6" t="s">
        <v>921</v>
      </c>
      <c r="F720" s="6" t="s">
        <v>196</v>
      </c>
      <c r="G720" s="6" t="s">
        <v>129</v>
      </c>
      <c r="H720" s="6" t="s">
        <v>197</v>
      </c>
      <c r="I720" s="27" t="n">
        <v>15</v>
      </c>
      <c r="J720" s="27" t="n">
        <v>0</v>
      </c>
      <c r="K720" s="27" t="n">
        <v>15</v>
      </c>
      <c r="L720" s="28" t="n">
        <f aca="false">I720+J720</f>
        <v>15</v>
      </c>
      <c r="M720" s="28" t="n">
        <f aca="false">L720+K720</f>
        <v>30</v>
      </c>
      <c r="N720" s="22" t="str">
        <f aca="false">IF(I720&gt;0,"Sí","No")</f>
        <v>Sí</v>
      </c>
      <c r="O720" s="22" t="str">
        <f aca="false">IF(J720&gt;0,"Sí","No")</f>
        <v>No</v>
      </c>
      <c r="P720" s="22" t="str">
        <f aca="false">IF(K720&gt;0,"Sí","No")</f>
        <v>Sí</v>
      </c>
      <c r="Q720" s="22" t="str">
        <f aca="false">IF(OR(I720&gt;0,J720&gt;0),"Sí","No")</f>
        <v>Sí</v>
      </c>
      <c r="R720" s="27" t="n">
        <v>1760</v>
      </c>
      <c r="S720" s="27" t="n">
        <v>2700</v>
      </c>
      <c r="T720" s="27"/>
      <c r="U720" s="27"/>
      <c r="V720" s="27" t="n">
        <v>3500</v>
      </c>
      <c r="W720" s="12" t="n">
        <f aca="false">IF(AND(I720&gt;0,R720&gt;0),(S720-R720)/R720,"")</f>
        <v>0.534090909090909</v>
      </c>
      <c r="X720" s="12" t="str">
        <f aca="false">IF(AND(J720&gt;0,T720&gt;0),(U720-T720)/T720,"")</f>
        <v/>
      </c>
      <c r="Y720" s="12" t="n">
        <f aca="false">IF(AND(K720&gt;0,V720&gt;0),(V720-Resumen!$B$7)/Resumen!$B$7,"")</f>
        <v>0.4</v>
      </c>
      <c r="Z720" s="28" t="n">
        <f aca="false">IF(AND(K720&gt;0,I720&gt;0,V720&gt;0,S720&gt;0),V720-S720,"")</f>
        <v>800</v>
      </c>
      <c r="AA720" s="12" t="n">
        <f aca="false">IF(Z720&lt;&gt;"",Z720/S720,"")</f>
        <v>0.296296296296296</v>
      </c>
      <c r="AB720" s="28" t="str">
        <f aca="false">IF(AND(K720&gt;0,J720&gt;0,V720&gt;0,U720&gt;0),V720-U720,"")</f>
        <v/>
      </c>
      <c r="AC720" s="12" t="str">
        <f aca="false">IF(AB720&lt;&gt;"",AB720/U720,"")</f>
        <v/>
      </c>
      <c r="AD720" s="27" t="n">
        <v>3</v>
      </c>
      <c r="AE720" s="27" t="n">
        <v>1</v>
      </c>
      <c r="AF720" s="27" t="n">
        <v>0</v>
      </c>
      <c r="AG720" s="28" t="n">
        <f aca="false">AD720+AE720+AF720</f>
        <v>4</v>
      </c>
      <c r="AH720" s="12" t="n">
        <f aca="false">IF(AG720&gt;0,AD720/AG720,"")</f>
        <v>0.75</v>
      </c>
      <c r="AI720" s="27" t="n">
        <v>1</v>
      </c>
      <c r="AJ720" s="27" t="n">
        <v>1</v>
      </c>
      <c r="AK720" s="27" t="n">
        <v>0</v>
      </c>
      <c r="AL720" s="22" t="str">
        <f aca="false">IF(OR(AJ720&gt;0,AK720&gt;0),"Sí","No")</f>
        <v>Sí</v>
      </c>
      <c r="AM720" s="6" t="s">
        <v>198</v>
      </c>
      <c r="AN720" s="6"/>
      <c r="AO720" s="12" t="n">
        <f aca="false">IF(M720&gt;0,K720/M720,"")</f>
        <v>0.5</v>
      </c>
      <c r="AP720" s="22" t="str">
        <f aca="false">IF(M720&gt;=Resumen!$B$5,"Alto","Bajo")</f>
        <v>Bajo</v>
      </c>
      <c r="AQ720" s="22" t="str">
        <f aca="false">IF(AO720&gt;=Resumen!$B$28,"Alto","Bajo")</f>
        <v>Alto</v>
      </c>
      <c r="AR720" s="22" t="str">
        <f aca="false">AP720&amp;" Potencial / "&amp;AQ720&amp;" Share"</f>
        <v>Bajo Potencial / Alto Share</v>
      </c>
      <c r="AS720" s="22" t="str">
        <f aca="false">IF(Q720="Sí",IF(AO720&gt;=Resumen!$B$29,"Alto","Bajo"),"")</f>
        <v>Alto</v>
      </c>
      <c r="AT720" s="22" t="str">
        <f aca="false">IF(AS720&lt;&gt;"",AP720&amp;" Potencial / "&amp;AS720&amp;" Share","")</f>
        <v>Bajo Potencial / Alto Share</v>
      </c>
      <c r="AU720" s="22" t="str">
        <f aca="false">IF(AH720="","Sin dato",IF(AH720-AO720&gt;Resumen!$B$6,"Sobre-exhibido",IF(AO720-AH720&gt;Resumen!$B$6,"Sub-exhibido","En línea")))</f>
        <v>Sobre-exhibido</v>
      </c>
      <c r="AV720" s="22" t="n">
        <f aca="false">IF(AT720="","",IF(AT720="Alto Potencial / Bajo Share",1,IF(AT720="Alto Potencial / Alto Share",2,IF(AT720="Bajo Potencial / Alto Share",3,4))))</f>
        <v>3</v>
      </c>
      <c r="AW720" s="22" t="str">
        <f aca="false">IF(Q720="No","Sin competencia directa",IF(AV720=1,"1 - Foco Conquista (Alto Pot / Bajo Share)",IF(AV720=2,"2 - Foco Defensa (Alto Pot / Alto Share)",IF(AV720=3,"3 - Monitoreo (Bajo Pot / Alto Share)","4 - Baja Prioridad (Bajo Pot / Bajo Share)"))))</f>
        <v>3 - Monitoreo (Bajo Pot / Alto Share)</v>
      </c>
      <c r="AX720" s="12" t="str">
        <f aca="false">IF(OR(IFERROR(AND(W720&lt;&gt;"",Y720&lt;&gt;"",Y720-W720&gt;Resumen!$B$8),FALSE()),IFERROR(AND(X720&lt;&gt;"",Y720&lt;&gt;"",Y720-X720&gt;Resumen!$B$8),FALSE())),MAX(IF(IFERROR(AND(W720&lt;&gt;"",Y720&lt;&gt;"",Y720-W720&gt;Resumen!$B$8),FALSE()),Y720-W720,0),IF(IFERROR(AND(X720&lt;&gt;"",Y720&lt;&gt;"",Y720-X720&gt;Resumen!$B$8),FALSE()),Y720-X720,0)),"")</f>
        <v/>
      </c>
      <c r="AY720" s="22" t="str">
        <f aca="false">IF(OR(IFERROR(AND(W720&lt;&gt;"",Y720&lt;&gt;"",Y720-W720&gt;Resumen!$B$8),FALSE()),IFERROR(AND(X720&lt;&gt;"",Y720&lt;&gt;"",Y720-X720&gt;Resumen!$B$8),FALSE())),TRIM("Lays tiene mayor markup que "&amp;IF(IFERROR(AND(W720&lt;&gt;"",Y720&lt;&gt;"",Y720-W720&gt;Resumen!$B$8),FALSE()),"Quento ","")&amp;IF(IFERROR(AND(X720&lt;&gt;"",Y720&lt;&gt;"",Y720-X720&gt;Resumen!$B$8),FALSE()),"Julicroc ","")&amp;"en este PDV"),"")</f>
        <v/>
      </c>
      <c r="AZ720" s="22" t="str">
        <f aca="false">IF(COUNTIF('Plan Pehuamar - Lista'!$A$2:$A$167,A720)&gt;0,"Sí","No")</f>
        <v>No</v>
      </c>
      <c r="BA720" s="22" t="str">
        <f aca="false">IF(COUNTIF('Plan Combo 9+1'!$A$2:$A$226,A720)&gt;0,"Sí","No")</f>
        <v>No</v>
      </c>
      <c r="BB720" s="22" t="str">
        <f aca="false">IF(AH720="","No",IF(BA720="Sí",IF((AO720-AH720)&gt;Resumen!$B$6,"Sí","No"),IF((AO720-AH720)&gt;=Resumen!$B$132,"Sí","No")))</f>
        <v>No</v>
      </c>
      <c r="BC720" s="22" t="str">
        <f aca="false">IF(AND(N720="Sí",AL720="Sí",AI720=0),"Sí","No")</f>
        <v>No</v>
      </c>
      <c r="BD720" s="22" t="str">
        <f aca="false">IF(COUNTIF('Plan 9+1 (con Pehuamar)'!$A$2:$A$227,A720)&gt;0,"Sí","No")</f>
        <v>No</v>
      </c>
    </row>
    <row r="721" customFormat="false" ht="15" hidden="false" customHeight="true" outlineLevel="0" collapsed="false">
      <c r="A721" s="6" t="n">
        <v>403731</v>
      </c>
      <c r="B721" s="6" t="n">
        <v>4</v>
      </c>
      <c r="C721" s="6" t="n">
        <v>403</v>
      </c>
      <c r="D721" s="6" t="s">
        <v>315</v>
      </c>
      <c r="E721" s="6" t="s">
        <v>922</v>
      </c>
      <c r="F721" s="6" t="s">
        <v>196</v>
      </c>
      <c r="G721" s="6" t="s">
        <v>129</v>
      </c>
      <c r="H721" s="6" t="s">
        <v>197</v>
      </c>
      <c r="I721" s="27" t="n">
        <v>15</v>
      </c>
      <c r="J721" s="27" t="n">
        <v>0</v>
      </c>
      <c r="K721" s="27" t="n">
        <v>10</v>
      </c>
      <c r="L721" s="28" t="n">
        <f aca="false">I721+J721</f>
        <v>15</v>
      </c>
      <c r="M721" s="28" t="n">
        <f aca="false">L721+K721</f>
        <v>25</v>
      </c>
      <c r="N721" s="22" t="str">
        <f aca="false">IF(I721&gt;0,"Sí","No")</f>
        <v>Sí</v>
      </c>
      <c r="O721" s="22" t="str">
        <f aca="false">IF(J721&gt;0,"Sí","No")</f>
        <v>No</v>
      </c>
      <c r="P721" s="22" t="str">
        <f aca="false">IF(K721&gt;0,"Sí","No")</f>
        <v>Sí</v>
      </c>
      <c r="Q721" s="22" t="str">
        <f aca="false">IF(OR(I721&gt;0,J721&gt;0),"Sí","No")</f>
        <v>Sí</v>
      </c>
      <c r="R721" s="27" t="n">
        <v>1700</v>
      </c>
      <c r="S721" s="27" t="n">
        <v>2700</v>
      </c>
      <c r="T721" s="27"/>
      <c r="U721" s="27"/>
      <c r="V721" s="27" t="n">
        <v>3500</v>
      </c>
      <c r="W721" s="12" t="n">
        <f aca="false">IF(AND(I721&gt;0,R721&gt;0),(S721-R721)/R721,"")</f>
        <v>0.588235294117647</v>
      </c>
      <c r="X721" s="12" t="str">
        <f aca="false">IF(AND(J721&gt;0,T721&gt;0),(U721-T721)/T721,"")</f>
        <v/>
      </c>
      <c r="Y721" s="12" t="n">
        <f aca="false">IF(AND(K721&gt;0,V721&gt;0),(V721-Resumen!$B$7)/Resumen!$B$7,"")</f>
        <v>0.4</v>
      </c>
      <c r="Z721" s="28" t="n">
        <f aca="false">IF(AND(K721&gt;0,I721&gt;0,V721&gt;0,S721&gt;0),V721-S721,"")</f>
        <v>800</v>
      </c>
      <c r="AA721" s="12" t="n">
        <f aca="false">IF(Z721&lt;&gt;"",Z721/S721,"")</f>
        <v>0.296296296296296</v>
      </c>
      <c r="AB721" s="28" t="str">
        <f aca="false">IF(AND(K721&gt;0,J721&gt;0,V721&gt;0,U721&gt;0),V721-U721,"")</f>
        <v/>
      </c>
      <c r="AC721" s="12" t="str">
        <f aca="false">IF(AB721&lt;&gt;"",AB721/U721,"")</f>
        <v/>
      </c>
      <c r="AD721" s="27" t="n">
        <v>3</v>
      </c>
      <c r="AE721" s="27" t="n">
        <v>3</v>
      </c>
      <c r="AF721" s="27" t="n">
        <v>0</v>
      </c>
      <c r="AG721" s="28" t="n">
        <f aca="false">AD721+AE721+AF721</f>
        <v>6</v>
      </c>
      <c r="AH721" s="12" t="n">
        <f aca="false">IF(AG721&gt;0,AD721/AG721,"")</f>
        <v>0.5</v>
      </c>
      <c r="AI721" s="27" t="n">
        <v>1</v>
      </c>
      <c r="AJ721" s="27" t="n">
        <v>1</v>
      </c>
      <c r="AK721" s="27" t="n">
        <v>0</v>
      </c>
      <c r="AL721" s="22" t="str">
        <f aca="false">IF(OR(AJ721&gt;0,AK721&gt;0),"Sí","No")</f>
        <v>Sí</v>
      </c>
      <c r="AM721" s="6" t="s">
        <v>198</v>
      </c>
      <c r="AN721" s="6"/>
      <c r="AO721" s="12" t="n">
        <f aca="false">IF(M721&gt;0,K721/M721,"")</f>
        <v>0.4</v>
      </c>
      <c r="AP721" s="22" t="str">
        <f aca="false">IF(M721&gt;=Resumen!$B$5,"Alto","Bajo")</f>
        <v>Bajo</v>
      </c>
      <c r="AQ721" s="22" t="str">
        <f aca="false">IF(AO721&gt;=Resumen!$B$28,"Alto","Bajo")</f>
        <v>Alto</v>
      </c>
      <c r="AR721" s="22" t="str">
        <f aca="false">AP721&amp;" Potencial / "&amp;AQ721&amp;" Share"</f>
        <v>Bajo Potencial / Alto Share</v>
      </c>
      <c r="AS721" s="22" t="str">
        <f aca="false">IF(Q721="Sí",IF(AO721&gt;=Resumen!$B$29,"Alto","Bajo"),"")</f>
        <v>Bajo</v>
      </c>
      <c r="AT721" s="22" t="str">
        <f aca="false">IF(AS721&lt;&gt;"",AP721&amp;" Potencial / "&amp;AS721&amp;" Share","")</f>
        <v>Bajo Potencial / Bajo Share</v>
      </c>
      <c r="AU721" s="22" t="str">
        <f aca="false">IF(AH721="","Sin dato",IF(AH721-AO721&gt;Resumen!$B$6,"Sobre-exhibido",IF(AO721-AH721&gt;Resumen!$B$6,"Sub-exhibido","En línea")))</f>
        <v>Sobre-exhibido</v>
      </c>
      <c r="AV721" s="22" t="n">
        <f aca="false">IF(AT721="","",IF(AT721="Alto Potencial / Bajo Share",1,IF(AT721="Alto Potencial / Alto Share",2,IF(AT721="Bajo Potencial / Alto Share",3,4))))</f>
        <v>4</v>
      </c>
      <c r="AW721" s="22" t="str">
        <f aca="false">IF(Q721="No","Sin competencia directa",IF(AV721=1,"1 - Foco Conquista (Alto Pot / Bajo Share)",IF(AV721=2,"2 - Foco Defensa (Alto Pot / Alto Share)",IF(AV721=3,"3 - Monitoreo (Bajo Pot / Alto Share)","4 - Baja Prioridad (Bajo Pot / Bajo Share)"))))</f>
        <v>4 - Baja Prioridad (Bajo Pot / Bajo Share)</v>
      </c>
      <c r="AX721" s="12" t="str">
        <f aca="false">IF(OR(IFERROR(AND(W721&lt;&gt;"",Y721&lt;&gt;"",Y721-W721&gt;Resumen!$B$8),FALSE()),IFERROR(AND(X721&lt;&gt;"",Y721&lt;&gt;"",Y721-X721&gt;Resumen!$B$8),FALSE())),MAX(IF(IFERROR(AND(W721&lt;&gt;"",Y721&lt;&gt;"",Y721-W721&gt;Resumen!$B$8),FALSE()),Y721-W721,0),IF(IFERROR(AND(X721&lt;&gt;"",Y721&lt;&gt;"",Y721-X721&gt;Resumen!$B$8),FALSE()),Y721-X721,0)),"")</f>
        <v/>
      </c>
      <c r="AY721" s="22" t="str">
        <f aca="false">IF(OR(IFERROR(AND(W721&lt;&gt;"",Y721&lt;&gt;"",Y721-W721&gt;Resumen!$B$8),FALSE()),IFERROR(AND(X721&lt;&gt;"",Y721&lt;&gt;"",Y721-X721&gt;Resumen!$B$8),FALSE())),TRIM("Lays tiene mayor markup que "&amp;IF(IFERROR(AND(W721&lt;&gt;"",Y721&lt;&gt;"",Y721-W721&gt;Resumen!$B$8),FALSE()),"Quento ","")&amp;IF(IFERROR(AND(X721&lt;&gt;"",Y721&lt;&gt;"",Y721-X721&gt;Resumen!$B$8),FALSE()),"Julicroc ","")&amp;"en este PDV"),"")</f>
        <v/>
      </c>
      <c r="AZ721" s="22" t="str">
        <f aca="false">IF(COUNTIF('Plan Pehuamar - Lista'!$A$2:$A$167,A721)&gt;0,"Sí","No")</f>
        <v>No</v>
      </c>
      <c r="BA721" s="22" t="str">
        <f aca="false">IF(COUNTIF('Plan Combo 9+1'!$A$2:$A$226,A721)&gt;0,"Sí","No")</f>
        <v>No</v>
      </c>
      <c r="BB721" s="22" t="str">
        <f aca="false">IF(AH721="","No",IF(BA721="Sí",IF((AO721-AH721)&gt;Resumen!$B$6,"Sí","No"),IF((AO721-AH721)&gt;=Resumen!$B$132,"Sí","No")))</f>
        <v>No</v>
      </c>
      <c r="BC721" s="22" t="str">
        <f aca="false">IF(AND(N721="Sí",AL721="Sí",AI721=0),"Sí","No")</f>
        <v>No</v>
      </c>
      <c r="BD721" s="22" t="str">
        <f aca="false">IF(COUNTIF('Plan 9+1 (con Pehuamar)'!$A$2:$A$227,A721)&gt;0,"Sí","No")</f>
        <v>No</v>
      </c>
    </row>
    <row r="722" customFormat="false" ht="15" hidden="false" customHeight="true" outlineLevel="0" collapsed="false">
      <c r="A722" s="6" t="n">
        <v>403876</v>
      </c>
      <c r="B722" s="6" t="n">
        <v>4</v>
      </c>
      <c r="C722" s="6" t="n">
        <v>403</v>
      </c>
      <c r="D722" s="6" t="s">
        <v>315</v>
      </c>
      <c r="E722" s="6" t="s">
        <v>923</v>
      </c>
      <c r="F722" s="6" t="s">
        <v>201</v>
      </c>
      <c r="G722" s="6" t="s">
        <v>129</v>
      </c>
      <c r="H722" s="6" t="s">
        <v>197</v>
      </c>
      <c r="I722" s="27" t="n">
        <v>0</v>
      </c>
      <c r="J722" s="27" t="n">
        <v>0</v>
      </c>
      <c r="K722" s="27" t="n">
        <v>0.3</v>
      </c>
      <c r="L722" s="28" t="n">
        <f aca="false">I722+J722</f>
        <v>0</v>
      </c>
      <c r="M722" s="28" t="n">
        <f aca="false">L722+K722</f>
        <v>0.3</v>
      </c>
      <c r="N722" s="22" t="str">
        <f aca="false">IF(I722&gt;0,"Sí","No")</f>
        <v>No</v>
      </c>
      <c r="O722" s="22" t="str">
        <f aca="false">IF(J722&gt;0,"Sí","No")</f>
        <v>No</v>
      </c>
      <c r="P722" s="22" t="str">
        <f aca="false">IF(K722&gt;0,"Sí","No")</f>
        <v>Sí</v>
      </c>
      <c r="Q722" s="22" t="str">
        <f aca="false">IF(OR(I722&gt;0,J722&gt;0),"Sí","No")</f>
        <v>No</v>
      </c>
      <c r="R722" s="27"/>
      <c r="S722" s="27"/>
      <c r="T722" s="27"/>
      <c r="U722" s="27"/>
      <c r="V722" s="27"/>
      <c r="W722" s="12" t="str">
        <f aca="false">IF(AND(I722&gt;0,R722&gt;0),(S722-R722)/R722,"")</f>
        <v/>
      </c>
      <c r="X722" s="12" t="str">
        <f aca="false">IF(AND(J722&gt;0,T722&gt;0),(U722-T722)/T722,"")</f>
        <v/>
      </c>
      <c r="Y722" s="12" t="str">
        <f aca="false">IF(AND(K722&gt;0,V722&gt;0),(V722-Resumen!$B$7)/Resumen!$B$7,"")</f>
        <v/>
      </c>
      <c r="Z722" s="28" t="str">
        <f aca="false">IF(AND(K722&gt;0,I722&gt;0,V722&gt;0,S722&gt;0),V722-S722,"")</f>
        <v/>
      </c>
      <c r="AA722" s="12" t="str">
        <f aca="false">IF(Z722&lt;&gt;"",Z722/S722,"")</f>
        <v/>
      </c>
      <c r="AB722" s="28" t="str">
        <f aca="false">IF(AND(K722&gt;0,J722&gt;0,V722&gt;0,U722&gt;0),V722-U722,"")</f>
        <v/>
      </c>
      <c r="AC722" s="12" t="str">
        <f aca="false">IF(AB722&lt;&gt;"",AB722/U722,"")</f>
        <v/>
      </c>
      <c r="AD722" s="27" t="n">
        <v>0</v>
      </c>
      <c r="AE722" s="27" t="n">
        <v>0</v>
      </c>
      <c r="AF722" s="27" t="n">
        <v>0</v>
      </c>
      <c r="AG722" s="28" t="n">
        <f aca="false">AD722+AE722+AF722</f>
        <v>0</v>
      </c>
      <c r="AH722" s="12" t="str">
        <f aca="false">IF(AG722&gt;0,AD722/AG722,"")</f>
        <v/>
      </c>
      <c r="AI722" s="27" t="n">
        <v>0</v>
      </c>
      <c r="AJ722" s="27" t="n">
        <v>0</v>
      </c>
      <c r="AK722" s="27" t="n">
        <v>0</v>
      </c>
      <c r="AL722" s="22" t="str">
        <f aca="false">IF(OR(AJ722&gt;0,AK722&gt;0),"Sí","No")</f>
        <v>No</v>
      </c>
      <c r="AM722" s="6"/>
      <c r="AN722" s="6"/>
      <c r="AO722" s="12" t="n">
        <f aca="false">IF(M722&gt;0,K722/M722,"")</f>
        <v>1</v>
      </c>
      <c r="AP722" s="22" t="str">
        <f aca="false">IF(M722&gt;=Resumen!$B$5,"Alto","Bajo")</f>
        <v>Bajo</v>
      </c>
      <c r="AQ722" s="22" t="str">
        <f aca="false">IF(AO722&gt;=Resumen!$B$28,"Alto","Bajo")</f>
        <v>Alto</v>
      </c>
      <c r="AR722" s="22" t="str">
        <f aca="false">AP722&amp;" Potencial / "&amp;AQ722&amp;" Share"</f>
        <v>Bajo Potencial / Alto Share</v>
      </c>
      <c r="AS722" s="22" t="str">
        <f aca="false">IF(Q722="Sí",IF(AO722&gt;=Resumen!$B$29,"Alto","Bajo"),"")</f>
        <v/>
      </c>
      <c r="AT722" s="22" t="str">
        <f aca="false">IF(AS722&lt;&gt;"",AP722&amp;" Potencial / "&amp;AS722&amp;" Share","")</f>
        <v/>
      </c>
      <c r="AU722" s="22" t="str">
        <f aca="false">IF(AH722="","Sin dato",IF(AH722-AO722&gt;Resumen!$B$6,"Sobre-exhibido",IF(AO722-AH722&gt;Resumen!$B$6,"Sub-exhibido","En línea")))</f>
        <v>Sin dato</v>
      </c>
      <c r="AV722" s="22" t="str">
        <f aca="false">IF(AT722="","",IF(AT722="Alto Potencial / Bajo Share",1,IF(AT722="Alto Potencial / Alto Share",2,IF(AT722="Bajo Potencial / Alto Share",3,4))))</f>
        <v/>
      </c>
      <c r="AW722" s="22" t="str">
        <f aca="false">IF(Q722="No","Sin competencia directa",IF(AV722=1,"1 - Foco Conquista (Alto Pot / Bajo Share)",IF(AV722=2,"2 - Foco Defensa (Alto Pot / Alto Share)",IF(AV722=3,"3 - Monitoreo (Bajo Pot / Alto Share)","4 - Baja Prioridad (Bajo Pot / Bajo Share)"))))</f>
        <v>Sin competencia directa</v>
      </c>
      <c r="AX722" s="12" t="str">
        <f aca="false">IF(OR(IFERROR(AND(W722&lt;&gt;"",Y722&lt;&gt;"",Y722-W722&gt;Resumen!$B$8),FALSE()),IFERROR(AND(X722&lt;&gt;"",Y722&lt;&gt;"",Y722-X722&gt;Resumen!$B$8),FALSE())),MAX(IF(IFERROR(AND(W722&lt;&gt;"",Y722&lt;&gt;"",Y722-W722&gt;Resumen!$B$8),FALSE()),Y722-W722,0),IF(IFERROR(AND(X722&lt;&gt;"",Y722&lt;&gt;"",Y722-X722&gt;Resumen!$B$8),FALSE()),Y722-X722,0)),"")</f>
        <v/>
      </c>
      <c r="AY722" s="22" t="str">
        <f aca="false">IF(OR(IFERROR(AND(W722&lt;&gt;"",Y722&lt;&gt;"",Y722-W722&gt;Resumen!$B$8),FALSE()),IFERROR(AND(X722&lt;&gt;"",Y722&lt;&gt;"",Y722-X722&gt;Resumen!$B$8),FALSE())),TRIM("Lays tiene mayor markup que "&amp;IF(IFERROR(AND(W722&lt;&gt;"",Y722&lt;&gt;"",Y722-W722&gt;Resumen!$B$8),FALSE()),"Quento ","")&amp;IF(IFERROR(AND(X722&lt;&gt;"",Y722&lt;&gt;"",Y722-X722&gt;Resumen!$B$8),FALSE()),"Julicroc ","")&amp;"en este PDV"),"")</f>
        <v/>
      </c>
      <c r="AZ722" s="22" t="str">
        <f aca="false">IF(COUNTIF('Plan Pehuamar - Lista'!$A$2:$A$167,A722)&gt;0,"Sí","No")</f>
        <v>No</v>
      </c>
      <c r="BA722" s="22" t="str">
        <f aca="false">IF(COUNTIF('Plan Combo 9+1'!$A$2:$A$226,A722)&gt;0,"Sí","No")</f>
        <v>No</v>
      </c>
      <c r="BB722" s="22" t="str">
        <f aca="false">IF(AH722="","No",IF(BA722="Sí",IF((AO722-AH722)&gt;Resumen!$B$6,"Sí","No"),IF((AO722-AH722)&gt;=Resumen!$B$132,"Sí","No")))</f>
        <v>No</v>
      </c>
      <c r="BC722" s="22" t="str">
        <f aca="false">IF(AND(N722="Sí",AL722="Sí",AI722=0),"Sí","No")</f>
        <v>No</v>
      </c>
      <c r="BD722" s="22" t="str">
        <f aca="false">IF(COUNTIF('Plan 9+1 (con Pehuamar)'!$A$2:$A$227,A722)&gt;0,"Sí","No")</f>
        <v>No</v>
      </c>
    </row>
    <row r="723" customFormat="false" ht="15" hidden="false" customHeight="true" outlineLevel="0" collapsed="false">
      <c r="A723" s="6" t="n">
        <v>403878</v>
      </c>
      <c r="B723" s="6" t="n">
        <v>4</v>
      </c>
      <c r="C723" s="6" t="n">
        <v>403</v>
      </c>
      <c r="D723" s="6" t="s">
        <v>315</v>
      </c>
      <c r="E723" s="6" t="s">
        <v>924</v>
      </c>
      <c r="F723" s="6" t="s">
        <v>201</v>
      </c>
      <c r="G723" s="6" t="s">
        <v>129</v>
      </c>
      <c r="H723" s="6" t="s">
        <v>197</v>
      </c>
      <c r="I723" s="27" t="n">
        <v>0</v>
      </c>
      <c r="J723" s="27" t="n">
        <v>0</v>
      </c>
      <c r="K723" s="27" t="n">
        <v>0.2</v>
      </c>
      <c r="L723" s="28" t="n">
        <f aca="false">I723+J723</f>
        <v>0</v>
      </c>
      <c r="M723" s="28" t="n">
        <f aca="false">L723+K723</f>
        <v>0.2</v>
      </c>
      <c r="N723" s="22" t="str">
        <f aca="false">IF(I723&gt;0,"Sí","No")</f>
        <v>No</v>
      </c>
      <c r="O723" s="22" t="str">
        <f aca="false">IF(J723&gt;0,"Sí","No")</f>
        <v>No</v>
      </c>
      <c r="P723" s="22" t="str">
        <f aca="false">IF(K723&gt;0,"Sí","No")</f>
        <v>Sí</v>
      </c>
      <c r="Q723" s="22" t="str">
        <f aca="false">IF(OR(I723&gt;0,J723&gt;0),"Sí","No")</f>
        <v>No</v>
      </c>
      <c r="R723" s="27"/>
      <c r="S723" s="27"/>
      <c r="T723" s="27"/>
      <c r="U723" s="27"/>
      <c r="V723" s="27"/>
      <c r="W723" s="12" t="str">
        <f aca="false">IF(AND(I723&gt;0,R723&gt;0),(S723-R723)/R723,"")</f>
        <v/>
      </c>
      <c r="X723" s="12" t="str">
        <f aca="false">IF(AND(J723&gt;0,T723&gt;0),(U723-T723)/T723,"")</f>
        <v/>
      </c>
      <c r="Y723" s="12" t="str">
        <f aca="false">IF(AND(K723&gt;0,V723&gt;0),(V723-Resumen!$B$7)/Resumen!$B$7,"")</f>
        <v/>
      </c>
      <c r="Z723" s="28" t="str">
        <f aca="false">IF(AND(K723&gt;0,I723&gt;0,V723&gt;0,S723&gt;0),V723-S723,"")</f>
        <v/>
      </c>
      <c r="AA723" s="12" t="str">
        <f aca="false">IF(Z723&lt;&gt;"",Z723/S723,"")</f>
        <v/>
      </c>
      <c r="AB723" s="28" t="str">
        <f aca="false">IF(AND(K723&gt;0,J723&gt;0,V723&gt;0,U723&gt;0),V723-U723,"")</f>
        <v/>
      </c>
      <c r="AC723" s="12" t="str">
        <f aca="false">IF(AB723&lt;&gt;"",AB723/U723,"")</f>
        <v/>
      </c>
      <c r="AD723" s="27" t="n">
        <v>0</v>
      </c>
      <c r="AE723" s="27" t="n">
        <v>0</v>
      </c>
      <c r="AF723" s="27" t="n">
        <v>0</v>
      </c>
      <c r="AG723" s="28" t="n">
        <f aca="false">AD723+AE723+AF723</f>
        <v>0</v>
      </c>
      <c r="AH723" s="12" t="str">
        <f aca="false">IF(AG723&gt;0,AD723/AG723,"")</f>
        <v/>
      </c>
      <c r="AI723" s="27" t="n">
        <v>0</v>
      </c>
      <c r="AJ723" s="27" t="n">
        <v>0</v>
      </c>
      <c r="AK723" s="27" t="n">
        <v>0</v>
      </c>
      <c r="AL723" s="22" t="str">
        <f aca="false">IF(OR(AJ723&gt;0,AK723&gt;0),"Sí","No")</f>
        <v>No</v>
      </c>
      <c r="AM723" s="6"/>
      <c r="AN723" s="6"/>
      <c r="AO723" s="12" t="n">
        <f aca="false">IF(M723&gt;0,K723/M723,"")</f>
        <v>1</v>
      </c>
      <c r="AP723" s="22" t="str">
        <f aca="false">IF(M723&gt;=Resumen!$B$5,"Alto","Bajo")</f>
        <v>Bajo</v>
      </c>
      <c r="AQ723" s="22" t="str">
        <f aca="false">IF(AO723&gt;=Resumen!$B$28,"Alto","Bajo")</f>
        <v>Alto</v>
      </c>
      <c r="AR723" s="22" t="str">
        <f aca="false">AP723&amp;" Potencial / "&amp;AQ723&amp;" Share"</f>
        <v>Bajo Potencial / Alto Share</v>
      </c>
      <c r="AS723" s="22" t="str">
        <f aca="false">IF(Q723="Sí",IF(AO723&gt;=Resumen!$B$29,"Alto","Bajo"),"")</f>
        <v/>
      </c>
      <c r="AT723" s="22" t="str">
        <f aca="false">IF(AS723&lt;&gt;"",AP723&amp;" Potencial / "&amp;AS723&amp;" Share","")</f>
        <v/>
      </c>
      <c r="AU723" s="22" t="str">
        <f aca="false">IF(AH723="","Sin dato",IF(AH723-AO723&gt;Resumen!$B$6,"Sobre-exhibido",IF(AO723-AH723&gt;Resumen!$B$6,"Sub-exhibido","En línea")))</f>
        <v>Sin dato</v>
      </c>
      <c r="AV723" s="22" t="str">
        <f aca="false">IF(AT723="","",IF(AT723="Alto Potencial / Bajo Share",1,IF(AT723="Alto Potencial / Alto Share",2,IF(AT723="Bajo Potencial / Alto Share",3,4))))</f>
        <v/>
      </c>
      <c r="AW723" s="22" t="str">
        <f aca="false">IF(Q723="No","Sin competencia directa",IF(AV723=1,"1 - Foco Conquista (Alto Pot / Bajo Share)",IF(AV723=2,"2 - Foco Defensa (Alto Pot / Alto Share)",IF(AV723=3,"3 - Monitoreo (Bajo Pot / Alto Share)","4 - Baja Prioridad (Bajo Pot / Bajo Share)"))))</f>
        <v>Sin competencia directa</v>
      </c>
      <c r="AX723" s="12" t="str">
        <f aca="false">IF(OR(IFERROR(AND(W723&lt;&gt;"",Y723&lt;&gt;"",Y723-W723&gt;Resumen!$B$8),FALSE()),IFERROR(AND(X723&lt;&gt;"",Y723&lt;&gt;"",Y723-X723&gt;Resumen!$B$8),FALSE())),MAX(IF(IFERROR(AND(W723&lt;&gt;"",Y723&lt;&gt;"",Y723-W723&gt;Resumen!$B$8),FALSE()),Y723-W723,0),IF(IFERROR(AND(X723&lt;&gt;"",Y723&lt;&gt;"",Y723-X723&gt;Resumen!$B$8),FALSE()),Y723-X723,0)),"")</f>
        <v/>
      </c>
      <c r="AY723" s="22" t="str">
        <f aca="false">IF(OR(IFERROR(AND(W723&lt;&gt;"",Y723&lt;&gt;"",Y723-W723&gt;Resumen!$B$8),FALSE()),IFERROR(AND(X723&lt;&gt;"",Y723&lt;&gt;"",Y723-X723&gt;Resumen!$B$8),FALSE())),TRIM("Lays tiene mayor markup que "&amp;IF(IFERROR(AND(W723&lt;&gt;"",Y723&lt;&gt;"",Y723-W723&gt;Resumen!$B$8),FALSE()),"Quento ","")&amp;IF(IFERROR(AND(X723&lt;&gt;"",Y723&lt;&gt;"",Y723-X723&gt;Resumen!$B$8),FALSE()),"Julicroc ","")&amp;"en este PDV"),"")</f>
        <v/>
      </c>
      <c r="AZ723" s="22" t="str">
        <f aca="false">IF(COUNTIF('Plan Pehuamar - Lista'!$A$2:$A$167,A723)&gt;0,"Sí","No")</f>
        <v>No</v>
      </c>
      <c r="BA723" s="22" t="str">
        <f aca="false">IF(COUNTIF('Plan Combo 9+1'!$A$2:$A$226,A723)&gt;0,"Sí","No")</f>
        <v>No</v>
      </c>
      <c r="BB723" s="22" t="str">
        <f aca="false">IF(AH723="","No",IF(BA723="Sí",IF((AO723-AH723)&gt;Resumen!$B$6,"Sí","No"),IF((AO723-AH723)&gt;=Resumen!$B$132,"Sí","No")))</f>
        <v>No</v>
      </c>
      <c r="BC723" s="22" t="str">
        <f aca="false">IF(AND(N723="Sí",AL723="Sí",AI723=0),"Sí","No")</f>
        <v>No</v>
      </c>
      <c r="BD723" s="22" t="str">
        <f aca="false">IF(COUNTIF('Plan 9+1 (con Pehuamar)'!$A$2:$A$227,A723)&gt;0,"Sí","No")</f>
        <v>No</v>
      </c>
    </row>
    <row r="724" customFormat="false" ht="15" hidden="false" customHeight="true" outlineLevel="0" collapsed="false">
      <c r="A724" s="6" t="n">
        <v>403928</v>
      </c>
      <c r="B724" s="6" t="n">
        <v>4</v>
      </c>
      <c r="C724" s="6" t="n">
        <v>403</v>
      </c>
      <c r="D724" s="6" t="s">
        <v>315</v>
      </c>
      <c r="E724" s="6" t="s">
        <v>925</v>
      </c>
      <c r="F724" s="6" t="s">
        <v>201</v>
      </c>
      <c r="G724" s="6" t="s">
        <v>129</v>
      </c>
      <c r="H724" s="6" t="s">
        <v>197</v>
      </c>
      <c r="I724" s="27" t="n">
        <v>0</v>
      </c>
      <c r="J724" s="27" t="n">
        <v>0</v>
      </c>
      <c r="K724" s="27" t="n">
        <v>0.7</v>
      </c>
      <c r="L724" s="28" t="n">
        <f aca="false">I724+J724</f>
        <v>0</v>
      </c>
      <c r="M724" s="28" t="n">
        <f aca="false">L724+K724</f>
        <v>0.7</v>
      </c>
      <c r="N724" s="22" t="str">
        <f aca="false">IF(I724&gt;0,"Sí","No")</f>
        <v>No</v>
      </c>
      <c r="O724" s="22" t="str">
        <f aca="false">IF(J724&gt;0,"Sí","No")</f>
        <v>No</v>
      </c>
      <c r="P724" s="22" t="str">
        <f aca="false">IF(K724&gt;0,"Sí","No")</f>
        <v>Sí</v>
      </c>
      <c r="Q724" s="22" t="str">
        <f aca="false">IF(OR(I724&gt;0,J724&gt;0),"Sí","No")</f>
        <v>No</v>
      </c>
      <c r="R724" s="27"/>
      <c r="S724" s="27"/>
      <c r="T724" s="27"/>
      <c r="U724" s="27"/>
      <c r="V724" s="27"/>
      <c r="W724" s="12" t="str">
        <f aca="false">IF(AND(I724&gt;0,R724&gt;0),(S724-R724)/R724,"")</f>
        <v/>
      </c>
      <c r="X724" s="12" t="str">
        <f aca="false">IF(AND(J724&gt;0,T724&gt;0),(U724-T724)/T724,"")</f>
        <v/>
      </c>
      <c r="Y724" s="12" t="str">
        <f aca="false">IF(AND(K724&gt;0,V724&gt;0),(V724-Resumen!$B$7)/Resumen!$B$7,"")</f>
        <v/>
      </c>
      <c r="Z724" s="28" t="str">
        <f aca="false">IF(AND(K724&gt;0,I724&gt;0,V724&gt;0,S724&gt;0),V724-S724,"")</f>
        <v/>
      </c>
      <c r="AA724" s="12" t="str">
        <f aca="false">IF(Z724&lt;&gt;"",Z724/S724,"")</f>
        <v/>
      </c>
      <c r="AB724" s="28" t="str">
        <f aca="false">IF(AND(K724&gt;0,J724&gt;0,V724&gt;0,U724&gt;0),V724-U724,"")</f>
        <v/>
      </c>
      <c r="AC724" s="12" t="str">
        <f aca="false">IF(AB724&lt;&gt;"",AB724/U724,"")</f>
        <v/>
      </c>
      <c r="AD724" s="27" t="n">
        <v>0</v>
      </c>
      <c r="AE724" s="27" t="n">
        <v>0</v>
      </c>
      <c r="AF724" s="27" t="n">
        <v>0</v>
      </c>
      <c r="AG724" s="28" t="n">
        <f aca="false">AD724+AE724+AF724</f>
        <v>0</v>
      </c>
      <c r="AH724" s="12" t="str">
        <f aca="false">IF(AG724&gt;0,AD724/AG724,"")</f>
        <v/>
      </c>
      <c r="AI724" s="27" t="n">
        <v>0</v>
      </c>
      <c r="AJ724" s="27" t="n">
        <v>0</v>
      </c>
      <c r="AK724" s="27" t="n">
        <v>0</v>
      </c>
      <c r="AL724" s="22" t="str">
        <f aca="false">IF(OR(AJ724&gt;0,AK724&gt;0),"Sí","No")</f>
        <v>No</v>
      </c>
      <c r="AM724" s="6"/>
      <c r="AN724" s="6"/>
      <c r="AO724" s="12" t="n">
        <f aca="false">IF(M724&gt;0,K724/M724,"")</f>
        <v>1</v>
      </c>
      <c r="AP724" s="22" t="str">
        <f aca="false">IF(M724&gt;=Resumen!$B$5,"Alto","Bajo")</f>
        <v>Bajo</v>
      </c>
      <c r="AQ724" s="22" t="str">
        <f aca="false">IF(AO724&gt;=Resumen!$B$28,"Alto","Bajo")</f>
        <v>Alto</v>
      </c>
      <c r="AR724" s="22" t="str">
        <f aca="false">AP724&amp;" Potencial / "&amp;AQ724&amp;" Share"</f>
        <v>Bajo Potencial / Alto Share</v>
      </c>
      <c r="AS724" s="22" t="str">
        <f aca="false">IF(Q724="Sí",IF(AO724&gt;=Resumen!$B$29,"Alto","Bajo"),"")</f>
        <v/>
      </c>
      <c r="AT724" s="22" t="str">
        <f aca="false">IF(AS724&lt;&gt;"",AP724&amp;" Potencial / "&amp;AS724&amp;" Share","")</f>
        <v/>
      </c>
      <c r="AU724" s="22" t="str">
        <f aca="false">IF(AH724="","Sin dato",IF(AH724-AO724&gt;Resumen!$B$6,"Sobre-exhibido",IF(AO724-AH724&gt;Resumen!$B$6,"Sub-exhibido","En línea")))</f>
        <v>Sin dato</v>
      </c>
      <c r="AV724" s="22" t="str">
        <f aca="false">IF(AT724="","",IF(AT724="Alto Potencial / Bajo Share",1,IF(AT724="Alto Potencial / Alto Share",2,IF(AT724="Bajo Potencial / Alto Share",3,4))))</f>
        <v/>
      </c>
      <c r="AW724" s="22" t="str">
        <f aca="false">IF(Q724="No","Sin competencia directa",IF(AV724=1,"1 - Foco Conquista (Alto Pot / Bajo Share)",IF(AV724=2,"2 - Foco Defensa (Alto Pot / Alto Share)",IF(AV724=3,"3 - Monitoreo (Bajo Pot / Alto Share)","4 - Baja Prioridad (Bajo Pot / Bajo Share)"))))</f>
        <v>Sin competencia directa</v>
      </c>
      <c r="AX724" s="12" t="str">
        <f aca="false">IF(OR(IFERROR(AND(W724&lt;&gt;"",Y724&lt;&gt;"",Y724-W724&gt;Resumen!$B$8),FALSE()),IFERROR(AND(X724&lt;&gt;"",Y724&lt;&gt;"",Y724-X724&gt;Resumen!$B$8),FALSE())),MAX(IF(IFERROR(AND(W724&lt;&gt;"",Y724&lt;&gt;"",Y724-W724&gt;Resumen!$B$8),FALSE()),Y724-W724,0),IF(IFERROR(AND(X724&lt;&gt;"",Y724&lt;&gt;"",Y724-X724&gt;Resumen!$B$8),FALSE()),Y724-X724,0)),"")</f>
        <v/>
      </c>
      <c r="AY724" s="22" t="str">
        <f aca="false">IF(OR(IFERROR(AND(W724&lt;&gt;"",Y724&lt;&gt;"",Y724-W724&gt;Resumen!$B$8),FALSE()),IFERROR(AND(X724&lt;&gt;"",Y724&lt;&gt;"",Y724-X724&gt;Resumen!$B$8),FALSE())),TRIM("Lays tiene mayor markup que "&amp;IF(IFERROR(AND(W724&lt;&gt;"",Y724&lt;&gt;"",Y724-W724&gt;Resumen!$B$8),FALSE()),"Quento ","")&amp;IF(IFERROR(AND(X724&lt;&gt;"",Y724&lt;&gt;"",Y724-X724&gt;Resumen!$B$8),FALSE()),"Julicroc ","")&amp;"en este PDV"),"")</f>
        <v/>
      </c>
      <c r="AZ724" s="22" t="str">
        <f aca="false">IF(COUNTIF('Plan Pehuamar - Lista'!$A$2:$A$167,A724)&gt;0,"Sí","No")</f>
        <v>No</v>
      </c>
      <c r="BA724" s="22" t="str">
        <f aca="false">IF(COUNTIF('Plan Combo 9+1'!$A$2:$A$226,A724)&gt;0,"Sí","No")</f>
        <v>No</v>
      </c>
      <c r="BB724" s="22" t="str">
        <f aca="false">IF(AH724="","No",IF(BA724="Sí",IF((AO724-AH724)&gt;Resumen!$B$6,"Sí","No"),IF((AO724-AH724)&gt;=Resumen!$B$132,"Sí","No")))</f>
        <v>No</v>
      </c>
      <c r="BC724" s="22" t="str">
        <f aca="false">IF(AND(N724="Sí",AL724="Sí",AI724=0),"Sí","No")</f>
        <v>No</v>
      </c>
      <c r="BD724" s="22" t="str">
        <f aca="false">IF(COUNTIF('Plan 9+1 (con Pehuamar)'!$A$2:$A$227,A724)&gt;0,"Sí","No")</f>
        <v>No</v>
      </c>
    </row>
    <row r="725" customFormat="false" ht="15" hidden="false" customHeight="true" outlineLevel="0" collapsed="false">
      <c r="A725" s="6" t="n">
        <v>403959</v>
      </c>
      <c r="B725" s="6" t="n">
        <v>4</v>
      </c>
      <c r="C725" s="6" t="n">
        <v>403</v>
      </c>
      <c r="D725" s="6" t="s">
        <v>315</v>
      </c>
      <c r="E725" s="6" t="s">
        <v>926</v>
      </c>
      <c r="F725" s="6" t="s">
        <v>201</v>
      </c>
      <c r="G725" s="6" t="s">
        <v>129</v>
      </c>
      <c r="H725" s="6" t="s">
        <v>197</v>
      </c>
      <c r="I725" s="27" t="n">
        <v>20</v>
      </c>
      <c r="J725" s="27" t="n">
        <v>0</v>
      </c>
      <c r="K725" s="27" t="n">
        <v>15</v>
      </c>
      <c r="L725" s="28" t="n">
        <f aca="false">I725+J725</f>
        <v>20</v>
      </c>
      <c r="M725" s="28" t="n">
        <f aca="false">L725+K725</f>
        <v>35</v>
      </c>
      <c r="N725" s="22" t="str">
        <f aca="false">IF(I725&gt;0,"Sí","No")</f>
        <v>Sí</v>
      </c>
      <c r="O725" s="22" t="str">
        <f aca="false">IF(J725&gt;0,"Sí","No")</f>
        <v>No</v>
      </c>
      <c r="P725" s="22" t="str">
        <f aca="false">IF(K725&gt;0,"Sí","No")</f>
        <v>Sí</v>
      </c>
      <c r="Q725" s="22" t="str">
        <f aca="false">IF(OR(I725&gt;0,J725&gt;0),"Sí","No")</f>
        <v>Sí</v>
      </c>
      <c r="R725" s="27" t="n">
        <v>1700</v>
      </c>
      <c r="S725" s="27" t="n">
        <v>2700</v>
      </c>
      <c r="T725" s="27"/>
      <c r="U725" s="27"/>
      <c r="V725" s="27" t="n">
        <v>3700</v>
      </c>
      <c r="W725" s="12" t="n">
        <f aca="false">IF(AND(I725&gt;0,R725&gt;0),(S725-R725)/R725,"")</f>
        <v>0.588235294117647</v>
      </c>
      <c r="X725" s="12" t="str">
        <f aca="false">IF(AND(J725&gt;0,T725&gt;0),(U725-T725)/T725,"")</f>
        <v/>
      </c>
      <c r="Y725" s="12" t="n">
        <f aca="false">IF(AND(K725&gt;0,V725&gt;0),(V725-Resumen!$B$7)/Resumen!$B$7,"")</f>
        <v>0.48</v>
      </c>
      <c r="Z725" s="28" t="n">
        <f aca="false">IF(AND(K725&gt;0,I725&gt;0,V725&gt;0,S725&gt;0),V725-S725,"")</f>
        <v>1000</v>
      </c>
      <c r="AA725" s="12" t="n">
        <f aca="false">IF(Z725&lt;&gt;"",Z725/S725,"")</f>
        <v>0.37037037037037</v>
      </c>
      <c r="AB725" s="28" t="str">
        <f aca="false">IF(AND(K725&gt;0,J725&gt;0,V725&gt;0,U725&gt;0),V725-U725,"")</f>
        <v/>
      </c>
      <c r="AC725" s="12" t="str">
        <f aca="false">IF(AB725&lt;&gt;"",AB725/U725,"")</f>
        <v/>
      </c>
      <c r="AD725" s="27" t="n">
        <v>2</v>
      </c>
      <c r="AE725" s="27" t="n">
        <v>3</v>
      </c>
      <c r="AF725" s="27" t="n">
        <v>0</v>
      </c>
      <c r="AG725" s="28" t="n">
        <f aca="false">AD725+AE725+AF725</f>
        <v>5</v>
      </c>
      <c r="AH725" s="12" t="n">
        <f aca="false">IF(AG725&gt;0,AD725/AG725,"")</f>
        <v>0.4</v>
      </c>
      <c r="AI725" s="27" t="n">
        <v>1</v>
      </c>
      <c r="AJ725" s="27" t="n">
        <v>1</v>
      </c>
      <c r="AK725" s="27" t="n">
        <v>0</v>
      </c>
      <c r="AL725" s="22" t="str">
        <f aca="false">IF(OR(AJ725&gt;0,AK725&gt;0),"Sí","No")</f>
        <v>Sí</v>
      </c>
      <c r="AM725" s="6" t="s">
        <v>198</v>
      </c>
      <c r="AN725" s="6"/>
      <c r="AO725" s="12" t="n">
        <f aca="false">IF(M725&gt;0,K725/M725,"")</f>
        <v>0.428571428571429</v>
      </c>
      <c r="AP725" s="22" t="str">
        <f aca="false">IF(M725&gt;=Resumen!$B$5,"Alto","Bajo")</f>
        <v>Bajo</v>
      </c>
      <c r="AQ725" s="22" t="str">
        <f aca="false">IF(AO725&gt;=Resumen!$B$28,"Alto","Bajo")</f>
        <v>Alto</v>
      </c>
      <c r="AR725" s="22" t="str">
        <f aca="false">AP725&amp;" Potencial / "&amp;AQ725&amp;" Share"</f>
        <v>Bajo Potencial / Alto Share</v>
      </c>
      <c r="AS725" s="22" t="str">
        <f aca="false">IF(Q725="Sí",IF(AO725&gt;=Resumen!$B$29,"Alto","Bajo"),"")</f>
        <v>Bajo</v>
      </c>
      <c r="AT725" s="22" t="str">
        <f aca="false">IF(AS725&lt;&gt;"",AP725&amp;" Potencial / "&amp;AS725&amp;" Share","")</f>
        <v>Bajo Potencial / Bajo Share</v>
      </c>
      <c r="AU725" s="22" t="str">
        <f aca="false">IF(AH725="","Sin dato",IF(AH725-AO725&gt;Resumen!$B$6,"Sobre-exhibido",IF(AO725-AH725&gt;Resumen!$B$6,"Sub-exhibido","En línea")))</f>
        <v>En línea</v>
      </c>
      <c r="AV725" s="22" t="n">
        <f aca="false">IF(AT725="","",IF(AT725="Alto Potencial / Bajo Share",1,IF(AT725="Alto Potencial / Alto Share",2,IF(AT725="Bajo Potencial / Alto Share",3,4))))</f>
        <v>4</v>
      </c>
      <c r="AW725" s="22" t="str">
        <f aca="false">IF(Q725="No","Sin competencia directa",IF(AV725=1,"1 - Foco Conquista (Alto Pot / Bajo Share)",IF(AV725=2,"2 - Foco Defensa (Alto Pot / Alto Share)",IF(AV725=3,"3 - Monitoreo (Bajo Pot / Alto Share)","4 - Baja Prioridad (Bajo Pot / Bajo Share)"))))</f>
        <v>4 - Baja Prioridad (Bajo Pot / Bajo Share)</v>
      </c>
      <c r="AX725" s="12" t="str">
        <f aca="false">IF(OR(IFERROR(AND(W725&lt;&gt;"",Y725&lt;&gt;"",Y725-W725&gt;Resumen!$B$8),FALSE()),IFERROR(AND(X725&lt;&gt;"",Y725&lt;&gt;"",Y725-X725&gt;Resumen!$B$8),FALSE())),MAX(IF(IFERROR(AND(W725&lt;&gt;"",Y725&lt;&gt;"",Y725-W725&gt;Resumen!$B$8),FALSE()),Y725-W725,0),IF(IFERROR(AND(X725&lt;&gt;"",Y725&lt;&gt;"",Y725-X725&gt;Resumen!$B$8),FALSE()),Y725-X725,0)),"")</f>
        <v/>
      </c>
      <c r="AY725" s="22" t="str">
        <f aca="false">IF(OR(IFERROR(AND(W725&lt;&gt;"",Y725&lt;&gt;"",Y725-W725&gt;Resumen!$B$8),FALSE()),IFERROR(AND(X725&lt;&gt;"",Y725&lt;&gt;"",Y725-X725&gt;Resumen!$B$8),FALSE())),TRIM("Lays tiene mayor markup que "&amp;IF(IFERROR(AND(W725&lt;&gt;"",Y725&lt;&gt;"",Y725-W725&gt;Resumen!$B$8),FALSE()),"Quento ","")&amp;IF(IFERROR(AND(X725&lt;&gt;"",Y725&lt;&gt;"",Y725-X725&gt;Resumen!$B$8),FALSE()),"Julicroc ","")&amp;"en este PDV"),"")</f>
        <v/>
      </c>
      <c r="AZ725" s="22" t="str">
        <f aca="false">IF(COUNTIF('Plan Pehuamar - Lista'!$A$2:$A$167,A725)&gt;0,"Sí","No")</f>
        <v>No</v>
      </c>
      <c r="BA725" s="22" t="str">
        <f aca="false">IF(COUNTIF('Plan Combo 9+1'!$A$2:$A$226,A725)&gt;0,"Sí","No")</f>
        <v>No</v>
      </c>
      <c r="BB725" s="22" t="str">
        <f aca="false">IF(AH725="","No",IF(BA725="Sí",IF((AO725-AH725)&gt;Resumen!$B$6,"Sí","No"),IF((AO725-AH725)&gt;=Resumen!$B$132,"Sí","No")))</f>
        <v>No</v>
      </c>
      <c r="BC725" s="22" t="str">
        <f aca="false">IF(AND(N725="Sí",AL725="Sí",AI725=0),"Sí","No")</f>
        <v>No</v>
      </c>
      <c r="BD725" s="22" t="str">
        <f aca="false">IF(COUNTIF('Plan 9+1 (con Pehuamar)'!$A$2:$A$227,A725)&gt;0,"Sí","No")</f>
        <v>No</v>
      </c>
    </row>
    <row r="726" customFormat="false" ht="15" hidden="false" customHeight="true" outlineLevel="0" collapsed="false">
      <c r="A726" s="6" t="n">
        <v>404113</v>
      </c>
      <c r="B726" s="6" t="n">
        <v>4</v>
      </c>
      <c r="C726" s="6" t="n">
        <v>403</v>
      </c>
      <c r="D726" s="6" t="s">
        <v>315</v>
      </c>
      <c r="E726" s="6" t="s">
        <v>927</v>
      </c>
      <c r="F726" s="6" t="s">
        <v>201</v>
      </c>
      <c r="G726" s="6" t="s">
        <v>129</v>
      </c>
      <c r="H726" s="6" t="s">
        <v>197</v>
      </c>
      <c r="I726" s="27" t="n">
        <v>20</v>
      </c>
      <c r="J726" s="27" t="n">
        <v>20</v>
      </c>
      <c r="K726" s="27" t="n">
        <v>15</v>
      </c>
      <c r="L726" s="28" t="n">
        <f aca="false">I726+J726</f>
        <v>40</v>
      </c>
      <c r="M726" s="28" t="n">
        <f aca="false">L726+K726</f>
        <v>55</v>
      </c>
      <c r="N726" s="22" t="str">
        <f aca="false">IF(I726&gt;0,"Sí","No")</f>
        <v>Sí</v>
      </c>
      <c r="O726" s="22" t="str">
        <f aca="false">IF(J726&gt;0,"Sí","No")</f>
        <v>Sí</v>
      </c>
      <c r="P726" s="22" t="str">
        <f aca="false">IF(K726&gt;0,"Sí","No")</f>
        <v>Sí</v>
      </c>
      <c r="Q726" s="22" t="str">
        <f aca="false">IF(OR(I726&gt;0,J726&gt;0),"Sí","No")</f>
        <v>Sí</v>
      </c>
      <c r="R726" s="27" t="n">
        <v>1700</v>
      </c>
      <c r="S726" s="27" t="n">
        <v>2700</v>
      </c>
      <c r="T726" s="27" t="n">
        <v>1100</v>
      </c>
      <c r="U726" s="27" t="n">
        <v>2000</v>
      </c>
      <c r="V726" s="27" t="n">
        <v>3500</v>
      </c>
      <c r="W726" s="12" t="n">
        <f aca="false">IF(AND(I726&gt;0,R726&gt;0),(S726-R726)/R726,"")</f>
        <v>0.588235294117647</v>
      </c>
      <c r="X726" s="12" t="n">
        <f aca="false">IF(AND(J726&gt;0,T726&gt;0),(U726-T726)/T726,"")</f>
        <v>0.818181818181818</v>
      </c>
      <c r="Y726" s="12" t="n">
        <f aca="false">IF(AND(K726&gt;0,V726&gt;0),(V726-Resumen!$B$7)/Resumen!$B$7,"")</f>
        <v>0.4</v>
      </c>
      <c r="Z726" s="28" t="n">
        <f aca="false">IF(AND(K726&gt;0,I726&gt;0,V726&gt;0,S726&gt;0),V726-S726,"")</f>
        <v>800</v>
      </c>
      <c r="AA726" s="12" t="n">
        <f aca="false">IF(Z726&lt;&gt;"",Z726/S726,"")</f>
        <v>0.296296296296296</v>
      </c>
      <c r="AB726" s="28" t="n">
        <f aca="false">IF(AND(K726&gt;0,J726&gt;0,V726&gt;0,U726&gt;0),V726-U726,"")</f>
        <v>1500</v>
      </c>
      <c r="AC726" s="12" t="n">
        <f aca="false">IF(AB726&lt;&gt;"",AB726/U726,"")</f>
        <v>0.75</v>
      </c>
      <c r="AD726" s="27" t="n">
        <v>4</v>
      </c>
      <c r="AE726" s="27" t="n">
        <v>4</v>
      </c>
      <c r="AF726" s="27" t="n">
        <v>3</v>
      </c>
      <c r="AG726" s="28" t="n">
        <f aca="false">AD726+AE726+AF726</f>
        <v>11</v>
      </c>
      <c r="AH726" s="12" t="n">
        <f aca="false">IF(AG726&gt;0,AD726/AG726,"")</f>
        <v>0.363636363636364</v>
      </c>
      <c r="AI726" s="27" t="n">
        <v>1</v>
      </c>
      <c r="AJ726" s="27" t="n">
        <v>1</v>
      </c>
      <c r="AK726" s="27" t="n">
        <v>1</v>
      </c>
      <c r="AL726" s="22" t="str">
        <f aca="false">IF(OR(AJ726&gt;0,AK726&gt;0),"Sí","No")</f>
        <v>Sí</v>
      </c>
      <c r="AM726" s="6" t="s">
        <v>198</v>
      </c>
      <c r="AN726" s="6" t="s">
        <v>198</v>
      </c>
      <c r="AO726" s="12" t="n">
        <f aca="false">IF(M726&gt;0,K726/M726,"")</f>
        <v>0.272727272727273</v>
      </c>
      <c r="AP726" s="22" t="str">
        <f aca="false">IF(M726&gt;=Resumen!$B$5,"Alto","Bajo")</f>
        <v>Alto</v>
      </c>
      <c r="AQ726" s="22" t="str">
        <f aca="false">IF(AO726&gt;=Resumen!$B$28,"Alto","Bajo")</f>
        <v>Bajo</v>
      </c>
      <c r="AR726" s="22" t="str">
        <f aca="false">AP726&amp;" Potencial / "&amp;AQ726&amp;" Share"</f>
        <v>Alto Potencial / Bajo Share</v>
      </c>
      <c r="AS726" s="22" t="str">
        <f aca="false">IF(Q726="Sí",IF(AO726&gt;=Resumen!$B$29,"Alto","Bajo"),"")</f>
        <v>Bajo</v>
      </c>
      <c r="AT726" s="22" t="str">
        <f aca="false">IF(AS726&lt;&gt;"",AP726&amp;" Potencial / "&amp;AS726&amp;" Share","")</f>
        <v>Alto Potencial / Bajo Share</v>
      </c>
      <c r="AU726" s="22" t="str">
        <f aca="false">IF(AH726="","Sin dato",IF(AH726-AO726&gt;Resumen!$B$6,"Sobre-exhibido",IF(AO726-AH726&gt;Resumen!$B$6,"Sub-exhibido","En línea")))</f>
        <v>Sobre-exhibido</v>
      </c>
      <c r="AV726" s="22" t="n">
        <f aca="false">IF(AT726="","",IF(AT726="Alto Potencial / Bajo Share",1,IF(AT726="Alto Potencial / Alto Share",2,IF(AT726="Bajo Potencial / Alto Share",3,4))))</f>
        <v>1</v>
      </c>
      <c r="AW726" s="22" t="str">
        <f aca="false">IF(Q726="No","Sin competencia directa",IF(AV726=1,"1 - Foco Conquista (Alto Pot / Bajo Share)",IF(AV726=2,"2 - Foco Defensa (Alto Pot / Alto Share)",IF(AV726=3,"3 - Monitoreo (Bajo Pot / Alto Share)","4 - Baja Prioridad (Bajo Pot / Bajo Share)"))))</f>
        <v>1 - Foco Conquista (Alto Pot / Bajo Share)</v>
      </c>
      <c r="AX726" s="12" t="str">
        <f aca="false">IF(OR(IFERROR(AND(W726&lt;&gt;"",Y726&lt;&gt;"",Y726-W726&gt;Resumen!$B$8),FALSE()),IFERROR(AND(X726&lt;&gt;"",Y726&lt;&gt;"",Y726-X726&gt;Resumen!$B$8),FALSE())),MAX(IF(IFERROR(AND(W726&lt;&gt;"",Y726&lt;&gt;"",Y726-W726&gt;Resumen!$B$8),FALSE()),Y726-W726,0),IF(IFERROR(AND(X726&lt;&gt;"",Y726&lt;&gt;"",Y726-X726&gt;Resumen!$B$8),FALSE()),Y726-X726,0)),"")</f>
        <v/>
      </c>
      <c r="AY726" s="22" t="str">
        <f aca="false">IF(OR(IFERROR(AND(W726&lt;&gt;"",Y726&lt;&gt;"",Y726-W726&gt;Resumen!$B$8),FALSE()),IFERROR(AND(X726&lt;&gt;"",Y726&lt;&gt;"",Y726-X726&gt;Resumen!$B$8),FALSE())),TRIM("Lays tiene mayor markup que "&amp;IF(IFERROR(AND(W726&lt;&gt;"",Y726&lt;&gt;"",Y726-W726&gt;Resumen!$B$8),FALSE()),"Quento ","")&amp;IF(IFERROR(AND(X726&lt;&gt;"",Y726&lt;&gt;"",Y726-X726&gt;Resumen!$B$8),FALSE()),"Julicroc ","")&amp;"en este PDV"),"")</f>
        <v/>
      </c>
      <c r="AZ726" s="22" t="str">
        <f aca="false">IF(COUNTIF('Plan Pehuamar - Lista'!$A$2:$A$167,A726)&gt;0,"Sí","No")</f>
        <v>No</v>
      </c>
      <c r="BA726" s="22" t="str">
        <f aca="false">IF(COUNTIF('Plan Combo 9+1'!$A$2:$A$226,A726)&gt;0,"Sí","No")</f>
        <v>Sí</v>
      </c>
      <c r="BB726" s="22" t="str">
        <f aca="false">IF(AH726="","No",IF(BA726="Sí",IF((AO726-AH726)&gt;Resumen!$B$6,"Sí","No"),IF((AO726-AH726)&gt;=Resumen!$B$132,"Sí","No")))</f>
        <v>No</v>
      </c>
      <c r="BC726" s="22" t="str">
        <f aca="false">IF(AND(N726="Sí",AL726="Sí",AI726=0),"Sí","No")</f>
        <v>No</v>
      </c>
      <c r="BD726" s="22" t="str">
        <f aca="false">IF(COUNTIF('Plan 9+1 (con Pehuamar)'!$A$2:$A$227,A726)&gt;0,"Sí","No")</f>
        <v>Sí</v>
      </c>
    </row>
    <row r="727" customFormat="false" ht="15" hidden="false" customHeight="true" outlineLevel="0" collapsed="false">
      <c r="A727" s="6" t="n">
        <v>404142</v>
      </c>
      <c r="B727" s="6" t="n">
        <v>4</v>
      </c>
      <c r="C727" s="6" t="n">
        <v>403</v>
      </c>
      <c r="D727" s="6" t="s">
        <v>315</v>
      </c>
      <c r="E727" s="6" t="s">
        <v>928</v>
      </c>
      <c r="F727" s="6" t="s">
        <v>196</v>
      </c>
      <c r="G727" s="6" t="s">
        <v>129</v>
      </c>
      <c r="H727" s="6" t="s">
        <v>197</v>
      </c>
      <c r="I727" s="27" t="n">
        <v>0</v>
      </c>
      <c r="J727" s="27" t="n">
        <v>0</v>
      </c>
      <c r="K727" s="27" t="n">
        <v>0.6</v>
      </c>
      <c r="L727" s="28" t="n">
        <f aca="false">I727+J727</f>
        <v>0</v>
      </c>
      <c r="M727" s="28" t="n">
        <f aca="false">L727+K727</f>
        <v>0.6</v>
      </c>
      <c r="N727" s="22" t="str">
        <f aca="false">IF(I727&gt;0,"Sí","No")</f>
        <v>No</v>
      </c>
      <c r="O727" s="22" t="str">
        <f aca="false">IF(J727&gt;0,"Sí","No")</f>
        <v>No</v>
      </c>
      <c r="P727" s="22" t="str">
        <f aca="false">IF(K727&gt;0,"Sí","No")</f>
        <v>Sí</v>
      </c>
      <c r="Q727" s="22" t="str">
        <f aca="false">IF(OR(I727&gt;0,J727&gt;0),"Sí","No")</f>
        <v>No</v>
      </c>
      <c r="R727" s="27"/>
      <c r="S727" s="27"/>
      <c r="T727" s="27"/>
      <c r="U727" s="27"/>
      <c r="V727" s="27"/>
      <c r="W727" s="12" t="str">
        <f aca="false">IF(AND(I727&gt;0,R727&gt;0),(S727-R727)/R727,"")</f>
        <v/>
      </c>
      <c r="X727" s="12" t="str">
        <f aca="false">IF(AND(J727&gt;0,T727&gt;0),(U727-T727)/T727,"")</f>
        <v/>
      </c>
      <c r="Y727" s="12" t="str">
        <f aca="false">IF(AND(K727&gt;0,V727&gt;0),(V727-Resumen!$B$7)/Resumen!$B$7,"")</f>
        <v/>
      </c>
      <c r="Z727" s="28" t="str">
        <f aca="false">IF(AND(K727&gt;0,I727&gt;0,V727&gt;0,S727&gt;0),V727-S727,"")</f>
        <v/>
      </c>
      <c r="AA727" s="12" t="str">
        <f aca="false">IF(Z727&lt;&gt;"",Z727/S727,"")</f>
        <v/>
      </c>
      <c r="AB727" s="28" t="str">
        <f aca="false">IF(AND(K727&gt;0,J727&gt;0,V727&gt;0,U727&gt;0),V727-U727,"")</f>
        <v/>
      </c>
      <c r="AC727" s="12" t="str">
        <f aca="false">IF(AB727&lt;&gt;"",AB727/U727,"")</f>
        <v/>
      </c>
      <c r="AD727" s="27" t="n">
        <v>0</v>
      </c>
      <c r="AE727" s="27" t="n">
        <v>0</v>
      </c>
      <c r="AF727" s="27" t="n">
        <v>0</v>
      </c>
      <c r="AG727" s="28" t="n">
        <f aca="false">AD727+AE727+AF727</f>
        <v>0</v>
      </c>
      <c r="AH727" s="12" t="str">
        <f aca="false">IF(AG727&gt;0,AD727/AG727,"")</f>
        <v/>
      </c>
      <c r="AI727" s="27" t="n">
        <v>0</v>
      </c>
      <c r="AJ727" s="27" t="n">
        <v>0</v>
      </c>
      <c r="AK727" s="27" t="n">
        <v>0</v>
      </c>
      <c r="AL727" s="22" t="str">
        <f aca="false">IF(OR(AJ727&gt;0,AK727&gt;0),"Sí","No")</f>
        <v>No</v>
      </c>
      <c r="AM727" s="6"/>
      <c r="AN727" s="6"/>
      <c r="AO727" s="12" t="n">
        <f aca="false">IF(M727&gt;0,K727/M727,"")</f>
        <v>1</v>
      </c>
      <c r="AP727" s="22" t="str">
        <f aca="false">IF(M727&gt;=Resumen!$B$5,"Alto","Bajo")</f>
        <v>Bajo</v>
      </c>
      <c r="AQ727" s="22" t="str">
        <f aca="false">IF(AO727&gt;=Resumen!$B$28,"Alto","Bajo")</f>
        <v>Alto</v>
      </c>
      <c r="AR727" s="22" t="str">
        <f aca="false">AP727&amp;" Potencial / "&amp;AQ727&amp;" Share"</f>
        <v>Bajo Potencial / Alto Share</v>
      </c>
      <c r="AS727" s="22" t="str">
        <f aca="false">IF(Q727="Sí",IF(AO727&gt;=Resumen!$B$29,"Alto","Bajo"),"")</f>
        <v/>
      </c>
      <c r="AT727" s="22" t="str">
        <f aca="false">IF(AS727&lt;&gt;"",AP727&amp;" Potencial / "&amp;AS727&amp;" Share","")</f>
        <v/>
      </c>
      <c r="AU727" s="22" t="str">
        <f aca="false">IF(AH727="","Sin dato",IF(AH727-AO727&gt;Resumen!$B$6,"Sobre-exhibido",IF(AO727-AH727&gt;Resumen!$B$6,"Sub-exhibido","En línea")))</f>
        <v>Sin dato</v>
      </c>
      <c r="AV727" s="22" t="str">
        <f aca="false">IF(AT727="","",IF(AT727="Alto Potencial / Bajo Share",1,IF(AT727="Alto Potencial / Alto Share",2,IF(AT727="Bajo Potencial / Alto Share",3,4))))</f>
        <v/>
      </c>
      <c r="AW727" s="22" t="str">
        <f aca="false">IF(Q727="No","Sin competencia directa",IF(AV727=1,"1 - Foco Conquista (Alto Pot / Bajo Share)",IF(AV727=2,"2 - Foco Defensa (Alto Pot / Alto Share)",IF(AV727=3,"3 - Monitoreo (Bajo Pot / Alto Share)","4 - Baja Prioridad (Bajo Pot / Bajo Share)"))))</f>
        <v>Sin competencia directa</v>
      </c>
      <c r="AX727" s="12" t="str">
        <f aca="false">IF(OR(IFERROR(AND(W727&lt;&gt;"",Y727&lt;&gt;"",Y727-W727&gt;Resumen!$B$8),FALSE()),IFERROR(AND(X727&lt;&gt;"",Y727&lt;&gt;"",Y727-X727&gt;Resumen!$B$8),FALSE())),MAX(IF(IFERROR(AND(W727&lt;&gt;"",Y727&lt;&gt;"",Y727-W727&gt;Resumen!$B$8),FALSE()),Y727-W727,0),IF(IFERROR(AND(X727&lt;&gt;"",Y727&lt;&gt;"",Y727-X727&gt;Resumen!$B$8),FALSE()),Y727-X727,0)),"")</f>
        <v/>
      </c>
      <c r="AY727" s="22" t="str">
        <f aca="false">IF(OR(IFERROR(AND(W727&lt;&gt;"",Y727&lt;&gt;"",Y727-W727&gt;Resumen!$B$8),FALSE()),IFERROR(AND(X727&lt;&gt;"",Y727&lt;&gt;"",Y727-X727&gt;Resumen!$B$8),FALSE())),TRIM("Lays tiene mayor markup que "&amp;IF(IFERROR(AND(W727&lt;&gt;"",Y727&lt;&gt;"",Y727-W727&gt;Resumen!$B$8),FALSE()),"Quento ","")&amp;IF(IFERROR(AND(X727&lt;&gt;"",Y727&lt;&gt;"",Y727-X727&gt;Resumen!$B$8),FALSE()),"Julicroc ","")&amp;"en este PDV"),"")</f>
        <v/>
      </c>
      <c r="AZ727" s="22" t="str">
        <f aca="false">IF(COUNTIF('Plan Pehuamar - Lista'!$A$2:$A$167,A727)&gt;0,"Sí","No")</f>
        <v>No</v>
      </c>
      <c r="BA727" s="22" t="str">
        <f aca="false">IF(COUNTIF('Plan Combo 9+1'!$A$2:$A$226,A727)&gt;0,"Sí","No")</f>
        <v>No</v>
      </c>
      <c r="BB727" s="22" t="str">
        <f aca="false">IF(AH727="","No",IF(BA727="Sí",IF((AO727-AH727)&gt;Resumen!$B$6,"Sí","No"),IF((AO727-AH727)&gt;=Resumen!$B$132,"Sí","No")))</f>
        <v>No</v>
      </c>
      <c r="BC727" s="22" t="str">
        <f aca="false">IF(AND(N727="Sí",AL727="Sí",AI727=0),"Sí","No")</f>
        <v>No</v>
      </c>
      <c r="BD727" s="22" t="str">
        <f aca="false">IF(COUNTIF('Plan 9+1 (con Pehuamar)'!$A$2:$A$227,A727)&gt;0,"Sí","No")</f>
        <v>No</v>
      </c>
    </row>
    <row r="728" customFormat="false" ht="15" hidden="false" customHeight="true" outlineLevel="0" collapsed="false">
      <c r="A728" s="6" t="n">
        <v>404204</v>
      </c>
      <c r="B728" s="6" t="n">
        <v>4</v>
      </c>
      <c r="C728" s="6" t="n">
        <v>403</v>
      </c>
      <c r="D728" s="6" t="s">
        <v>315</v>
      </c>
      <c r="E728" s="6" t="s">
        <v>929</v>
      </c>
      <c r="F728" s="6" t="s">
        <v>201</v>
      </c>
      <c r="G728" s="6" t="s">
        <v>129</v>
      </c>
      <c r="H728" s="6" t="s">
        <v>197</v>
      </c>
      <c r="I728" s="27" t="n">
        <v>0</v>
      </c>
      <c r="J728" s="27" t="n">
        <v>0</v>
      </c>
      <c r="K728" s="27" t="n">
        <v>0.2</v>
      </c>
      <c r="L728" s="28" t="n">
        <f aca="false">I728+J728</f>
        <v>0</v>
      </c>
      <c r="M728" s="28" t="n">
        <f aca="false">L728+K728</f>
        <v>0.2</v>
      </c>
      <c r="N728" s="22" t="str">
        <f aca="false">IF(I728&gt;0,"Sí","No")</f>
        <v>No</v>
      </c>
      <c r="O728" s="22" t="str">
        <f aca="false">IF(J728&gt;0,"Sí","No")</f>
        <v>No</v>
      </c>
      <c r="P728" s="22" t="str">
        <f aca="false">IF(K728&gt;0,"Sí","No")</f>
        <v>Sí</v>
      </c>
      <c r="Q728" s="22" t="str">
        <f aca="false">IF(OR(I728&gt;0,J728&gt;0),"Sí","No")</f>
        <v>No</v>
      </c>
      <c r="R728" s="27"/>
      <c r="S728" s="27"/>
      <c r="T728" s="27"/>
      <c r="U728" s="27"/>
      <c r="V728" s="27"/>
      <c r="W728" s="12" t="str">
        <f aca="false">IF(AND(I728&gt;0,R728&gt;0),(S728-R728)/R728,"")</f>
        <v/>
      </c>
      <c r="X728" s="12" t="str">
        <f aca="false">IF(AND(J728&gt;0,T728&gt;0),(U728-T728)/T728,"")</f>
        <v/>
      </c>
      <c r="Y728" s="12" t="str">
        <f aca="false">IF(AND(K728&gt;0,V728&gt;0),(V728-Resumen!$B$7)/Resumen!$B$7,"")</f>
        <v/>
      </c>
      <c r="Z728" s="28" t="str">
        <f aca="false">IF(AND(K728&gt;0,I728&gt;0,V728&gt;0,S728&gt;0),V728-S728,"")</f>
        <v/>
      </c>
      <c r="AA728" s="12" t="str">
        <f aca="false">IF(Z728&lt;&gt;"",Z728/S728,"")</f>
        <v/>
      </c>
      <c r="AB728" s="28" t="str">
        <f aca="false">IF(AND(K728&gt;0,J728&gt;0,V728&gt;0,U728&gt;0),V728-U728,"")</f>
        <v/>
      </c>
      <c r="AC728" s="12" t="str">
        <f aca="false">IF(AB728&lt;&gt;"",AB728/U728,"")</f>
        <v/>
      </c>
      <c r="AD728" s="27" t="n">
        <v>0</v>
      </c>
      <c r="AE728" s="27" t="n">
        <v>0</v>
      </c>
      <c r="AF728" s="27" t="n">
        <v>0</v>
      </c>
      <c r="AG728" s="28" t="n">
        <f aca="false">AD728+AE728+AF728</f>
        <v>0</v>
      </c>
      <c r="AH728" s="12" t="str">
        <f aca="false">IF(AG728&gt;0,AD728/AG728,"")</f>
        <v/>
      </c>
      <c r="AI728" s="27" t="n">
        <v>0</v>
      </c>
      <c r="AJ728" s="27" t="n">
        <v>0</v>
      </c>
      <c r="AK728" s="27" t="n">
        <v>0</v>
      </c>
      <c r="AL728" s="22" t="str">
        <f aca="false">IF(OR(AJ728&gt;0,AK728&gt;0),"Sí","No")</f>
        <v>No</v>
      </c>
      <c r="AM728" s="6"/>
      <c r="AN728" s="6"/>
      <c r="AO728" s="12" t="n">
        <f aca="false">IF(M728&gt;0,K728/M728,"")</f>
        <v>1</v>
      </c>
      <c r="AP728" s="22" t="str">
        <f aca="false">IF(M728&gt;=Resumen!$B$5,"Alto","Bajo")</f>
        <v>Bajo</v>
      </c>
      <c r="AQ728" s="22" t="str">
        <f aca="false">IF(AO728&gt;=Resumen!$B$28,"Alto","Bajo")</f>
        <v>Alto</v>
      </c>
      <c r="AR728" s="22" t="str">
        <f aca="false">AP728&amp;" Potencial / "&amp;AQ728&amp;" Share"</f>
        <v>Bajo Potencial / Alto Share</v>
      </c>
      <c r="AS728" s="22" t="str">
        <f aca="false">IF(Q728="Sí",IF(AO728&gt;=Resumen!$B$29,"Alto","Bajo"),"")</f>
        <v/>
      </c>
      <c r="AT728" s="22" t="str">
        <f aca="false">IF(AS728&lt;&gt;"",AP728&amp;" Potencial / "&amp;AS728&amp;" Share","")</f>
        <v/>
      </c>
      <c r="AU728" s="22" t="str">
        <f aca="false">IF(AH728="","Sin dato",IF(AH728-AO728&gt;Resumen!$B$6,"Sobre-exhibido",IF(AO728-AH728&gt;Resumen!$B$6,"Sub-exhibido","En línea")))</f>
        <v>Sin dato</v>
      </c>
      <c r="AV728" s="22" t="str">
        <f aca="false">IF(AT728="","",IF(AT728="Alto Potencial / Bajo Share",1,IF(AT728="Alto Potencial / Alto Share",2,IF(AT728="Bajo Potencial / Alto Share",3,4))))</f>
        <v/>
      </c>
      <c r="AW728" s="22" t="str">
        <f aca="false">IF(Q728="No","Sin competencia directa",IF(AV728=1,"1 - Foco Conquista (Alto Pot / Bajo Share)",IF(AV728=2,"2 - Foco Defensa (Alto Pot / Alto Share)",IF(AV728=3,"3 - Monitoreo (Bajo Pot / Alto Share)","4 - Baja Prioridad (Bajo Pot / Bajo Share)"))))</f>
        <v>Sin competencia directa</v>
      </c>
      <c r="AX728" s="12" t="str">
        <f aca="false">IF(OR(IFERROR(AND(W728&lt;&gt;"",Y728&lt;&gt;"",Y728-W728&gt;Resumen!$B$8),FALSE()),IFERROR(AND(X728&lt;&gt;"",Y728&lt;&gt;"",Y728-X728&gt;Resumen!$B$8),FALSE())),MAX(IF(IFERROR(AND(W728&lt;&gt;"",Y728&lt;&gt;"",Y728-W728&gt;Resumen!$B$8),FALSE()),Y728-W728,0),IF(IFERROR(AND(X728&lt;&gt;"",Y728&lt;&gt;"",Y728-X728&gt;Resumen!$B$8),FALSE()),Y728-X728,0)),"")</f>
        <v/>
      </c>
      <c r="AY728" s="22" t="str">
        <f aca="false">IF(OR(IFERROR(AND(W728&lt;&gt;"",Y728&lt;&gt;"",Y728-W728&gt;Resumen!$B$8),FALSE()),IFERROR(AND(X728&lt;&gt;"",Y728&lt;&gt;"",Y728-X728&gt;Resumen!$B$8),FALSE())),TRIM("Lays tiene mayor markup que "&amp;IF(IFERROR(AND(W728&lt;&gt;"",Y728&lt;&gt;"",Y728-W728&gt;Resumen!$B$8),FALSE()),"Quento ","")&amp;IF(IFERROR(AND(X728&lt;&gt;"",Y728&lt;&gt;"",Y728-X728&gt;Resumen!$B$8),FALSE()),"Julicroc ","")&amp;"en este PDV"),"")</f>
        <v/>
      </c>
      <c r="AZ728" s="22" t="str">
        <f aca="false">IF(COUNTIF('Plan Pehuamar - Lista'!$A$2:$A$167,A728)&gt;0,"Sí","No")</f>
        <v>No</v>
      </c>
      <c r="BA728" s="22" t="str">
        <f aca="false">IF(COUNTIF('Plan Combo 9+1'!$A$2:$A$226,A728)&gt;0,"Sí","No")</f>
        <v>No</v>
      </c>
      <c r="BB728" s="22" t="str">
        <f aca="false">IF(AH728="","No",IF(BA728="Sí",IF((AO728-AH728)&gt;Resumen!$B$6,"Sí","No"),IF((AO728-AH728)&gt;=Resumen!$B$132,"Sí","No")))</f>
        <v>No</v>
      </c>
      <c r="BC728" s="22" t="str">
        <f aca="false">IF(AND(N728="Sí",AL728="Sí",AI728=0),"Sí","No")</f>
        <v>No</v>
      </c>
      <c r="BD728" s="22" t="str">
        <f aca="false">IF(COUNTIF('Plan 9+1 (con Pehuamar)'!$A$2:$A$227,A728)&gt;0,"Sí","No")</f>
        <v>No</v>
      </c>
    </row>
    <row r="729" customFormat="false" ht="15" hidden="false" customHeight="true" outlineLevel="0" collapsed="false">
      <c r="A729" s="6" t="n">
        <v>404361</v>
      </c>
      <c r="B729" s="6" t="n">
        <v>4</v>
      </c>
      <c r="C729" s="6" t="n">
        <v>403</v>
      </c>
      <c r="D729" s="6" t="s">
        <v>315</v>
      </c>
      <c r="E729" s="6" t="s">
        <v>930</v>
      </c>
      <c r="F729" s="6" t="s">
        <v>201</v>
      </c>
      <c r="G729" s="6" t="s">
        <v>129</v>
      </c>
      <c r="H729" s="6" t="s">
        <v>197</v>
      </c>
      <c r="I729" s="27" t="n">
        <v>20</v>
      </c>
      <c r="J729" s="27" t="n">
        <v>20</v>
      </c>
      <c r="K729" s="27" t="n">
        <v>20</v>
      </c>
      <c r="L729" s="28" t="n">
        <f aca="false">I729+J729</f>
        <v>40</v>
      </c>
      <c r="M729" s="28" t="n">
        <f aca="false">L729+K729</f>
        <v>60</v>
      </c>
      <c r="N729" s="22" t="str">
        <f aca="false">IF(I729&gt;0,"Sí","No")</f>
        <v>Sí</v>
      </c>
      <c r="O729" s="22" t="str">
        <f aca="false">IF(J729&gt;0,"Sí","No")</f>
        <v>Sí</v>
      </c>
      <c r="P729" s="22" t="str">
        <f aca="false">IF(K729&gt;0,"Sí","No")</f>
        <v>Sí</v>
      </c>
      <c r="Q729" s="22" t="str">
        <f aca="false">IF(OR(I729&gt;0,J729&gt;0),"Sí","No")</f>
        <v>Sí</v>
      </c>
      <c r="R729" s="27" t="n">
        <v>1700</v>
      </c>
      <c r="S729" s="27" t="n">
        <v>2700</v>
      </c>
      <c r="T729" s="27" t="n">
        <v>1200</v>
      </c>
      <c r="U729" s="27" t="n">
        <v>2000</v>
      </c>
      <c r="V729" s="27" t="n">
        <v>3500</v>
      </c>
      <c r="W729" s="12" t="n">
        <f aca="false">IF(AND(I729&gt;0,R729&gt;0),(S729-R729)/R729,"")</f>
        <v>0.588235294117647</v>
      </c>
      <c r="X729" s="12" t="n">
        <f aca="false">IF(AND(J729&gt;0,T729&gt;0),(U729-T729)/T729,"")</f>
        <v>0.666666666666667</v>
      </c>
      <c r="Y729" s="12" t="n">
        <f aca="false">IF(AND(K729&gt;0,V729&gt;0),(V729-Resumen!$B$7)/Resumen!$B$7,"")</f>
        <v>0.4</v>
      </c>
      <c r="Z729" s="28" t="n">
        <f aca="false">IF(AND(K729&gt;0,I729&gt;0,V729&gt;0,S729&gt;0),V729-S729,"")</f>
        <v>800</v>
      </c>
      <c r="AA729" s="12" t="n">
        <f aca="false">IF(Z729&lt;&gt;"",Z729/S729,"")</f>
        <v>0.296296296296296</v>
      </c>
      <c r="AB729" s="28" t="n">
        <f aca="false">IF(AND(K729&gt;0,J729&gt;0,V729&gt;0,U729&gt;0),V729-U729,"")</f>
        <v>1500</v>
      </c>
      <c r="AC729" s="12" t="n">
        <f aca="false">IF(AB729&lt;&gt;"",AB729/U729,"")</f>
        <v>0.75</v>
      </c>
      <c r="AD729" s="27" t="n">
        <v>3</v>
      </c>
      <c r="AE729" s="27" t="n">
        <v>2</v>
      </c>
      <c r="AF729" s="27" t="n">
        <v>1</v>
      </c>
      <c r="AG729" s="28" t="n">
        <f aca="false">AD729+AE729+AF729</f>
        <v>6</v>
      </c>
      <c r="AH729" s="12" t="n">
        <f aca="false">IF(AG729&gt;0,AD729/AG729,"")</f>
        <v>0.5</v>
      </c>
      <c r="AI729" s="27" t="n">
        <v>1</v>
      </c>
      <c r="AJ729" s="27" t="n">
        <v>1</v>
      </c>
      <c r="AK729" s="27" t="n">
        <v>0</v>
      </c>
      <c r="AL729" s="22" t="str">
        <f aca="false">IF(OR(AJ729&gt;0,AK729&gt;0),"Sí","No")</f>
        <v>Sí</v>
      </c>
      <c r="AM729" s="6" t="s">
        <v>198</v>
      </c>
      <c r="AN729" s="6" t="s">
        <v>198</v>
      </c>
      <c r="AO729" s="12" t="n">
        <f aca="false">IF(M729&gt;0,K729/M729,"")</f>
        <v>0.333333333333333</v>
      </c>
      <c r="AP729" s="22" t="str">
        <f aca="false">IF(M729&gt;=Resumen!$B$5,"Alto","Bajo")</f>
        <v>Alto</v>
      </c>
      <c r="AQ729" s="22" t="str">
        <f aca="false">IF(AO729&gt;=Resumen!$B$28,"Alto","Bajo")</f>
        <v>Bajo</v>
      </c>
      <c r="AR729" s="22" t="str">
        <f aca="false">AP729&amp;" Potencial / "&amp;AQ729&amp;" Share"</f>
        <v>Alto Potencial / Bajo Share</v>
      </c>
      <c r="AS729" s="22" t="str">
        <f aca="false">IF(Q729="Sí",IF(AO729&gt;=Resumen!$B$29,"Alto","Bajo"),"")</f>
        <v>Bajo</v>
      </c>
      <c r="AT729" s="22" t="str">
        <f aca="false">IF(AS729&lt;&gt;"",AP729&amp;" Potencial / "&amp;AS729&amp;" Share","")</f>
        <v>Alto Potencial / Bajo Share</v>
      </c>
      <c r="AU729" s="22" t="str">
        <f aca="false">IF(AH729="","Sin dato",IF(AH729-AO729&gt;Resumen!$B$6,"Sobre-exhibido",IF(AO729-AH729&gt;Resumen!$B$6,"Sub-exhibido","En línea")))</f>
        <v>Sobre-exhibido</v>
      </c>
      <c r="AV729" s="22" t="n">
        <f aca="false">IF(AT729="","",IF(AT729="Alto Potencial / Bajo Share",1,IF(AT729="Alto Potencial / Alto Share",2,IF(AT729="Bajo Potencial / Alto Share",3,4))))</f>
        <v>1</v>
      </c>
      <c r="AW729" s="22" t="str">
        <f aca="false">IF(Q729="No","Sin competencia directa",IF(AV729=1,"1 - Foco Conquista (Alto Pot / Bajo Share)",IF(AV729=2,"2 - Foco Defensa (Alto Pot / Alto Share)",IF(AV729=3,"3 - Monitoreo (Bajo Pot / Alto Share)","4 - Baja Prioridad (Bajo Pot / Bajo Share)"))))</f>
        <v>1 - Foco Conquista (Alto Pot / Bajo Share)</v>
      </c>
      <c r="AX729" s="12" t="str">
        <f aca="false">IF(OR(IFERROR(AND(W729&lt;&gt;"",Y729&lt;&gt;"",Y729-W729&gt;Resumen!$B$8),FALSE()),IFERROR(AND(X729&lt;&gt;"",Y729&lt;&gt;"",Y729-X729&gt;Resumen!$B$8),FALSE())),MAX(IF(IFERROR(AND(W729&lt;&gt;"",Y729&lt;&gt;"",Y729-W729&gt;Resumen!$B$8),FALSE()),Y729-W729,0),IF(IFERROR(AND(X729&lt;&gt;"",Y729&lt;&gt;"",Y729-X729&gt;Resumen!$B$8),FALSE()),Y729-X729,0)),"")</f>
        <v/>
      </c>
      <c r="AY729" s="22" t="str">
        <f aca="false">IF(OR(IFERROR(AND(W729&lt;&gt;"",Y729&lt;&gt;"",Y729-W729&gt;Resumen!$B$8),FALSE()),IFERROR(AND(X729&lt;&gt;"",Y729&lt;&gt;"",Y729-X729&gt;Resumen!$B$8),FALSE())),TRIM("Lays tiene mayor markup que "&amp;IF(IFERROR(AND(W729&lt;&gt;"",Y729&lt;&gt;"",Y729-W729&gt;Resumen!$B$8),FALSE()),"Quento ","")&amp;IF(IFERROR(AND(X729&lt;&gt;"",Y729&lt;&gt;"",Y729-X729&gt;Resumen!$B$8),FALSE()),"Julicroc ","")&amp;"en este PDV"),"")</f>
        <v/>
      </c>
      <c r="AZ729" s="22" t="str">
        <f aca="false">IF(COUNTIF('Plan Pehuamar - Lista'!$A$2:$A$167,A729)&gt;0,"Sí","No")</f>
        <v>No</v>
      </c>
      <c r="BA729" s="22" t="str">
        <f aca="false">IF(COUNTIF('Plan Combo 9+1'!$A$2:$A$226,A729)&gt;0,"Sí","No")</f>
        <v>No</v>
      </c>
      <c r="BB729" s="22" t="str">
        <f aca="false">IF(AH729="","No",IF(BA729="Sí",IF((AO729-AH729)&gt;Resumen!$B$6,"Sí","No"),IF((AO729-AH729)&gt;=Resumen!$B$132,"Sí","No")))</f>
        <v>No</v>
      </c>
      <c r="BC729" s="22" t="str">
        <f aca="false">IF(AND(N729="Sí",AL729="Sí",AI729=0),"Sí","No")</f>
        <v>No</v>
      </c>
      <c r="BD729" s="22" t="str">
        <f aca="false">IF(COUNTIF('Plan 9+1 (con Pehuamar)'!$A$2:$A$227,A729)&gt;0,"Sí","No")</f>
        <v>No</v>
      </c>
    </row>
    <row r="730" customFormat="false" ht="15" hidden="false" customHeight="true" outlineLevel="0" collapsed="false">
      <c r="A730" s="6" t="n">
        <v>404370</v>
      </c>
      <c r="B730" s="6" t="n">
        <v>4</v>
      </c>
      <c r="C730" s="6" t="n">
        <v>403</v>
      </c>
      <c r="D730" s="6" t="s">
        <v>315</v>
      </c>
      <c r="E730" s="6" t="s">
        <v>931</v>
      </c>
      <c r="F730" s="6" t="s">
        <v>201</v>
      </c>
      <c r="G730" s="6" t="s">
        <v>129</v>
      </c>
      <c r="H730" s="6" t="s">
        <v>197</v>
      </c>
      <c r="I730" s="27" t="n">
        <v>20</v>
      </c>
      <c r="J730" s="27" t="n">
        <v>20</v>
      </c>
      <c r="K730" s="27" t="n">
        <v>15</v>
      </c>
      <c r="L730" s="28" t="n">
        <f aca="false">I730+J730</f>
        <v>40</v>
      </c>
      <c r="M730" s="28" t="n">
        <f aca="false">L730+K730</f>
        <v>55</v>
      </c>
      <c r="N730" s="22" t="str">
        <f aca="false">IF(I730&gt;0,"Sí","No")</f>
        <v>Sí</v>
      </c>
      <c r="O730" s="22" t="str">
        <f aca="false">IF(J730&gt;0,"Sí","No")</f>
        <v>Sí</v>
      </c>
      <c r="P730" s="22" t="str">
        <f aca="false">IF(K730&gt;0,"Sí","No")</f>
        <v>Sí</v>
      </c>
      <c r="Q730" s="22" t="str">
        <f aca="false">IF(OR(I730&gt;0,J730&gt;0),"Sí","No")</f>
        <v>Sí</v>
      </c>
      <c r="R730" s="27" t="n">
        <v>1700</v>
      </c>
      <c r="S730" s="27" t="n">
        <v>2700</v>
      </c>
      <c r="T730" s="27" t="n">
        <v>1100</v>
      </c>
      <c r="U730" s="27" t="n">
        <v>2000</v>
      </c>
      <c r="V730" s="27" t="n">
        <v>3700</v>
      </c>
      <c r="W730" s="12" t="n">
        <f aca="false">IF(AND(I730&gt;0,R730&gt;0),(S730-R730)/R730,"")</f>
        <v>0.588235294117647</v>
      </c>
      <c r="X730" s="12" t="n">
        <f aca="false">IF(AND(J730&gt;0,T730&gt;0),(U730-T730)/T730,"")</f>
        <v>0.818181818181818</v>
      </c>
      <c r="Y730" s="12" t="n">
        <f aca="false">IF(AND(K730&gt;0,V730&gt;0),(V730-Resumen!$B$7)/Resumen!$B$7,"")</f>
        <v>0.48</v>
      </c>
      <c r="Z730" s="28" t="n">
        <f aca="false">IF(AND(K730&gt;0,I730&gt;0,V730&gt;0,S730&gt;0),V730-S730,"")</f>
        <v>1000</v>
      </c>
      <c r="AA730" s="12" t="n">
        <f aca="false">IF(Z730&lt;&gt;"",Z730/S730,"")</f>
        <v>0.37037037037037</v>
      </c>
      <c r="AB730" s="28" t="n">
        <f aca="false">IF(AND(K730&gt;0,J730&gt;0,V730&gt;0,U730&gt;0),V730-U730,"")</f>
        <v>1700</v>
      </c>
      <c r="AC730" s="12" t="n">
        <f aca="false">IF(AB730&lt;&gt;"",AB730/U730,"")</f>
        <v>0.85</v>
      </c>
      <c r="AD730" s="27" t="n">
        <v>4</v>
      </c>
      <c r="AE730" s="27" t="n">
        <v>4</v>
      </c>
      <c r="AF730" s="27" t="n">
        <v>3</v>
      </c>
      <c r="AG730" s="28" t="n">
        <f aca="false">AD730+AE730+AF730</f>
        <v>11</v>
      </c>
      <c r="AH730" s="12" t="n">
        <f aca="false">IF(AG730&gt;0,AD730/AG730,"")</f>
        <v>0.363636363636364</v>
      </c>
      <c r="AI730" s="27" t="n">
        <v>1</v>
      </c>
      <c r="AJ730" s="27" t="n">
        <v>1</v>
      </c>
      <c r="AK730" s="27" t="n">
        <v>1</v>
      </c>
      <c r="AL730" s="22" t="str">
        <f aca="false">IF(OR(AJ730&gt;0,AK730&gt;0),"Sí","No")</f>
        <v>Sí</v>
      </c>
      <c r="AM730" s="6" t="s">
        <v>198</v>
      </c>
      <c r="AN730" s="6" t="s">
        <v>198</v>
      </c>
      <c r="AO730" s="12" t="n">
        <f aca="false">IF(M730&gt;0,K730/M730,"")</f>
        <v>0.272727272727273</v>
      </c>
      <c r="AP730" s="22" t="str">
        <f aca="false">IF(M730&gt;=Resumen!$B$5,"Alto","Bajo")</f>
        <v>Alto</v>
      </c>
      <c r="AQ730" s="22" t="str">
        <f aca="false">IF(AO730&gt;=Resumen!$B$28,"Alto","Bajo")</f>
        <v>Bajo</v>
      </c>
      <c r="AR730" s="22" t="str">
        <f aca="false">AP730&amp;" Potencial / "&amp;AQ730&amp;" Share"</f>
        <v>Alto Potencial / Bajo Share</v>
      </c>
      <c r="AS730" s="22" t="str">
        <f aca="false">IF(Q730="Sí",IF(AO730&gt;=Resumen!$B$29,"Alto","Bajo"),"")</f>
        <v>Bajo</v>
      </c>
      <c r="AT730" s="22" t="str">
        <f aca="false">IF(AS730&lt;&gt;"",AP730&amp;" Potencial / "&amp;AS730&amp;" Share","")</f>
        <v>Alto Potencial / Bajo Share</v>
      </c>
      <c r="AU730" s="22" t="str">
        <f aca="false">IF(AH730="","Sin dato",IF(AH730-AO730&gt;Resumen!$B$6,"Sobre-exhibido",IF(AO730-AH730&gt;Resumen!$B$6,"Sub-exhibido","En línea")))</f>
        <v>Sobre-exhibido</v>
      </c>
      <c r="AV730" s="22" t="n">
        <f aca="false">IF(AT730="","",IF(AT730="Alto Potencial / Bajo Share",1,IF(AT730="Alto Potencial / Alto Share",2,IF(AT730="Bajo Potencial / Alto Share",3,4))))</f>
        <v>1</v>
      </c>
      <c r="AW730" s="22" t="str">
        <f aca="false">IF(Q730="No","Sin competencia directa",IF(AV730=1,"1 - Foco Conquista (Alto Pot / Bajo Share)",IF(AV730=2,"2 - Foco Defensa (Alto Pot / Alto Share)",IF(AV730=3,"3 - Monitoreo (Bajo Pot / Alto Share)","4 - Baja Prioridad (Bajo Pot / Bajo Share)"))))</f>
        <v>1 - Foco Conquista (Alto Pot / Bajo Share)</v>
      </c>
      <c r="AX730" s="12" t="str">
        <f aca="false">IF(OR(IFERROR(AND(W730&lt;&gt;"",Y730&lt;&gt;"",Y730-W730&gt;Resumen!$B$8),FALSE()),IFERROR(AND(X730&lt;&gt;"",Y730&lt;&gt;"",Y730-X730&gt;Resumen!$B$8),FALSE())),MAX(IF(IFERROR(AND(W730&lt;&gt;"",Y730&lt;&gt;"",Y730-W730&gt;Resumen!$B$8),FALSE()),Y730-W730,0),IF(IFERROR(AND(X730&lt;&gt;"",Y730&lt;&gt;"",Y730-X730&gt;Resumen!$B$8),FALSE()),Y730-X730,0)),"")</f>
        <v/>
      </c>
      <c r="AY730" s="22" t="str">
        <f aca="false">IF(OR(IFERROR(AND(W730&lt;&gt;"",Y730&lt;&gt;"",Y730-W730&gt;Resumen!$B$8),FALSE()),IFERROR(AND(X730&lt;&gt;"",Y730&lt;&gt;"",Y730-X730&gt;Resumen!$B$8),FALSE())),TRIM("Lays tiene mayor markup que "&amp;IF(IFERROR(AND(W730&lt;&gt;"",Y730&lt;&gt;"",Y730-W730&gt;Resumen!$B$8),FALSE()),"Quento ","")&amp;IF(IFERROR(AND(X730&lt;&gt;"",Y730&lt;&gt;"",Y730-X730&gt;Resumen!$B$8),FALSE()),"Julicroc ","")&amp;"en este PDV"),"")</f>
        <v/>
      </c>
      <c r="AZ730" s="22" t="str">
        <f aca="false">IF(COUNTIF('Plan Pehuamar - Lista'!$A$2:$A$167,A730)&gt;0,"Sí","No")</f>
        <v>No</v>
      </c>
      <c r="BA730" s="22" t="str">
        <f aca="false">IF(COUNTIF('Plan Combo 9+1'!$A$2:$A$226,A730)&gt;0,"Sí","No")</f>
        <v>Sí</v>
      </c>
      <c r="BB730" s="22" t="str">
        <f aca="false">IF(AH730="","No",IF(BA730="Sí",IF((AO730-AH730)&gt;Resumen!$B$6,"Sí","No"),IF((AO730-AH730)&gt;=Resumen!$B$132,"Sí","No")))</f>
        <v>No</v>
      </c>
      <c r="BC730" s="22" t="str">
        <f aca="false">IF(AND(N730="Sí",AL730="Sí",AI730=0),"Sí","No")</f>
        <v>No</v>
      </c>
      <c r="BD730" s="22" t="str">
        <f aca="false">IF(COUNTIF('Plan 9+1 (con Pehuamar)'!$A$2:$A$227,A730)&gt;0,"Sí","No")</f>
        <v>Sí</v>
      </c>
    </row>
    <row r="731" customFormat="false" ht="15" hidden="false" customHeight="true" outlineLevel="0" collapsed="false">
      <c r="A731" s="6" t="n">
        <v>404378</v>
      </c>
      <c r="B731" s="6" t="n">
        <v>4</v>
      </c>
      <c r="C731" s="6" t="n">
        <v>403</v>
      </c>
      <c r="D731" s="6" t="s">
        <v>315</v>
      </c>
      <c r="E731" s="6" t="s">
        <v>932</v>
      </c>
      <c r="F731" s="6" t="s">
        <v>201</v>
      </c>
      <c r="G731" s="6" t="s">
        <v>129</v>
      </c>
      <c r="H731" s="6" t="s">
        <v>197</v>
      </c>
      <c r="I731" s="27" t="n">
        <v>15</v>
      </c>
      <c r="J731" s="27" t="n">
        <v>0</v>
      </c>
      <c r="K731" s="27" t="n">
        <v>25</v>
      </c>
      <c r="L731" s="28" t="n">
        <f aca="false">I731+J731</f>
        <v>15</v>
      </c>
      <c r="M731" s="28" t="n">
        <f aca="false">L731+K731</f>
        <v>40</v>
      </c>
      <c r="N731" s="22" t="str">
        <f aca="false">IF(I731&gt;0,"Sí","No")</f>
        <v>Sí</v>
      </c>
      <c r="O731" s="22" t="str">
        <f aca="false">IF(J731&gt;0,"Sí","No")</f>
        <v>No</v>
      </c>
      <c r="P731" s="22" t="str">
        <f aca="false">IF(K731&gt;0,"Sí","No")</f>
        <v>Sí</v>
      </c>
      <c r="Q731" s="22" t="str">
        <f aca="false">IF(OR(I731&gt;0,J731&gt;0),"Sí","No")</f>
        <v>Sí</v>
      </c>
      <c r="R731" s="27" t="n">
        <v>1800</v>
      </c>
      <c r="S731" s="27" t="n">
        <v>2800</v>
      </c>
      <c r="T731" s="27"/>
      <c r="U731" s="27"/>
      <c r="V731" s="27" t="n">
        <v>3500</v>
      </c>
      <c r="W731" s="12" t="n">
        <f aca="false">IF(AND(I731&gt;0,R731&gt;0),(S731-R731)/R731,"")</f>
        <v>0.555555555555556</v>
      </c>
      <c r="X731" s="12" t="str">
        <f aca="false">IF(AND(J731&gt;0,T731&gt;0),(U731-T731)/T731,"")</f>
        <v/>
      </c>
      <c r="Y731" s="12" t="n">
        <f aca="false">IF(AND(K731&gt;0,V731&gt;0),(V731-Resumen!$B$7)/Resumen!$B$7,"")</f>
        <v>0.4</v>
      </c>
      <c r="Z731" s="28" t="n">
        <f aca="false">IF(AND(K731&gt;0,I731&gt;0,V731&gt;0,S731&gt;0),V731-S731,"")</f>
        <v>700</v>
      </c>
      <c r="AA731" s="12" t="n">
        <f aca="false">IF(Z731&lt;&gt;"",Z731/S731,"")</f>
        <v>0.25</v>
      </c>
      <c r="AB731" s="28" t="str">
        <f aca="false">IF(AND(K731&gt;0,J731&gt;0,V731&gt;0,U731&gt;0),V731-U731,"")</f>
        <v/>
      </c>
      <c r="AC731" s="12" t="str">
        <f aca="false">IF(AB731&lt;&gt;"",AB731/U731,"")</f>
        <v/>
      </c>
      <c r="AD731" s="27" t="n">
        <v>4</v>
      </c>
      <c r="AE731" s="27" t="n">
        <v>3</v>
      </c>
      <c r="AF731" s="27" t="n">
        <v>0</v>
      </c>
      <c r="AG731" s="28" t="n">
        <f aca="false">AD731+AE731+AF731</f>
        <v>7</v>
      </c>
      <c r="AH731" s="12" t="n">
        <f aca="false">IF(AG731&gt;0,AD731/AG731,"")</f>
        <v>0.571428571428571</v>
      </c>
      <c r="AI731" s="27" t="n">
        <v>1</v>
      </c>
      <c r="AJ731" s="27" t="n">
        <v>0</v>
      </c>
      <c r="AK731" s="27" t="n">
        <v>0</v>
      </c>
      <c r="AL731" s="22" t="str">
        <f aca="false">IF(OR(AJ731&gt;0,AK731&gt;0),"Sí","No")</f>
        <v>No</v>
      </c>
      <c r="AM731" s="6" t="s">
        <v>198</v>
      </c>
      <c r="AN731" s="6"/>
      <c r="AO731" s="12" t="n">
        <f aca="false">IF(M731&gt;0,K731/M731,"")</f>
        <v>0.625</v>
      </c>
      <c r="AP731" s="22" t="str">
        <f aca="false">IF(M731&gt;=Resumen!$B$5,"Alto","Bajo")</f>
        <v>Alto</v>
      </c>
      <c r="AQ731" s="22" t="str">
        <f aca="false">IF(AO731&gt;=Resumen!$B$28,"Alto","Bajo")</f>
        <v>Alto</v>
      </c>
      <c r="AR731" s="22" t="str">
        <f aca="false">AP731&amp;" Potencial / "&amp;AQ731&amp;" Share"</f>
        <v>Alto Potencial / Alto Share</v>
      </c>
      <c r="AS731" s="22" t="str">
        <f aca="false">IF(Q731="Sí",IF(AO731&gt;=Resumen!$B$29,"Alto","Bajo"),"")</f>
        <v>Alto</v>
      </c>
      <c r="AT731" s="22" t="str">
        <f aca="false">IF(AS731&lt;&gt;"",AP731&amp;" Potencial / "&amp;AS731&amp;" Share","")</f>
        <v>Alto Potencial / Alto Share</v>
      </c>
      <c r="AU731" s="22" t="str">
        <f aca="false">IF(AH731="","Sin dato",IF(AH731-AO731&gt;Resumen!$B$6,"Sobre-exhibido",IF(AO731-AH731&gt;Resumen!$B$6,"Sub-exhibido","En línea")))</f>
        <v>Sub-exhibido</v>
      </c>
      <c r="AV731" s="22" t="n">
        <f aca="false">IF(AT731="","",IF(AT731="Alto Potencial / Bajo Share",1,IF(AT731="Alto Potencial / Alto Share",2,IF(AT731="Bajo Potencial / Alto Share",3,4))))</f>
        <v>2</v>
      </c>
      <c r="AW731" s="22" t="str">
        <f aca="false">IF(Q731="No","Sin competencia directa",IF(AV731=1,"1 - Foco Conquista (Alto Pot / Bajo Share)",IF(AV731=2,"2 - Foco Defensa (Alto Pot / Alto Share)",IF(AV731=3,"3 - Monitoreo (Bajo Pot / Alto Share)","4 - Baja Prioridad (Bajo Pot / Bajo Share)"))))</f>
        <v>2 - Foco Defensa (Alto Pot / Alto Share)</v>
      </c>
      <c r="AX731" s="12" t="str">
        <f aca="false">IF(OR(IFERROR(AND(W731&lt;&gt;"",Y731&lt;&gt;"",Y731-W731&gt;Resumen!$B$8),FALSE()),IFERROR(AND(X731&lt;&gt;"",Y731&lt;&gt;"",Y731-X731&gt;Resumen!$B$8),FALSE())),MAX(IF(IFERROR(AND(W731&lt;&gt;"",Y731&lt;&gt;"",Y731-W731&gt;Resumen!$B$8),FALSE()),Y731-W731,0),IF(IFERROR(AND(X731&lt;&gt;"",Y731&lt;&gt;"",Y731-X731&gt;Resumen!$B$8),FALSE()),Y731-X731,0)),"")</f>
        <v/>
      </c>
      <c r="AY731" s="22" t="str">
        <f aca="false">IF(OR(IFERROR(AND(W731&lt;&gt;"",Y731&lt;&gt;"",Y731-W731&gt;Resumen!$B$8),FALSE()),IFERROR(AND(X731&lt;&gt;"",Y731&lt;&gt;"",Y731-X731&gt;Resumen!$B$8),FALSE())),TRIM("Lays tiene mayor markup que "&amp;IF(IFERROR(AND(W731&lt;&gt;"",Y731&lt;&gt;"",Y731-W731&gt;Resumen!$B$8),FALSE()),"Quento ","")&amp;IF(IFERROR(AND(X731&lt;&gt;"",Y731&lt;&gt;"",Y731-X731&gt;Resumen!$B$8),FALSE()),"Julicroc ","")&amp;"en este PDV"),"")</f>
        <v/>
      </c>
      <c r="AZ731" s="22" t="str">
        <f aca="false">IF(COUNTIF('Plan Pehuamar - Lista'!$A$2:$A$167,A731)&gt;0,"Sí","No")</f>
        <v>No</v>
      </c>
      <c r="BA731" s="22" t="str">
        <f aca="false">IF(COUNTIF('Plan Combo 9+1'!$A$2:$A$226,A731)&gt;0,"Sí","No")</f>
        <v>No</v>
      </c>
      <c r="BB731" s="22" t="str">
        <f aca="false">IF(AH731="","No",IF(BA731="Sí",IF((AO731-AH731)&gt;Resumen!$B$6,"Sí","No"),IF((AO731-AH731)&gt;=Resumen!$B$132,"Sí","No")))</f>
        <v>No</v>
      </c>
      <c r="BC731" s="22" t="str">
        <f aca="false">IF(AND(N731="Sí",AL731="Sí",AI731=0),"Sí","No")</f>
        <v>No</v>
      </c>
      <c r="BD731" s="22" t="str">
        <f aca="false">IF(COUNTIF('Plan 9+1 (con Pehuamar)'!$A$2:$A$227,A731)&gt;0,"Sí","No")</f>
        <v>No</v>
      </c>
    </row>
    <row r="732" customFormat="false" ht="15" hidden="false" customHeight="true" outlineLevel="0" collapsed="false">
      <c r="A732" s="6" t="n">
        <v>401128</v>
      </c>
      <c r="B732" s="6" t="n">
        <v>4</v>
      </c>
      <c r="C732" s="6" t="n">
        <v>404</v>
      </c>
      <c r="D732" s="6" t="s">
        <v>359</v>
      </c>
      <c r="E732" s="6" t="s">
        <v>933</v>
      </c>
      <c r="F732" s="6" t="s">
        <v>466</v>
      </c>
      <c r="G732" s="6" t="s">
        <v>129</v>
      </c>
      <c r="H732" s="6" t="s">
        <v>197</v>
      </c>
      <c r="I732" s="27" t="n">
        <v>20</v>
      </c>
      <c r="J732" s="27" t="n">
        <v>0</v>
      </c>
      <c r="K732" s="27" t="n">
        <v>20</v>
      </c>
      <c r="L732" s="28" t="n">
        <f aca="false">I732+J732</f>
        <v>20</v>
      </c>
      <c r="M732" s="28" t="n">
        <f aca="false">L732+K732</f>
        <v>40</v>
      </c>
      <c r="N732" s="22" t="str">
        <f aca="false">IF(I732&gt;0,"Sí","No")</f>
        <v>Sí</v>
      </c>
      <c r="O732" s="22" t="str">
        <f aca="false">IF(J732&gt;0,"Sí","No")</f>
        <v>No</v>
      </c>
      <c r="P732" s="22" t="str">
        <f aca="false">IF(K732&gt;0,"Sí","No")</f>
        <v>Sí</v>
      </c>
      <c r="Q732" s="22" t="str">
        <f aca="false">IF(OR(I732&gt;0,J732&gt;0),"Sí","No")</f>
        <v>Sí</v>
      </c>
      <c r="R732" s="27" t="n">
        <v>1800</v>
      </c>
      <c r="S732" s="27" t="n">
        <v>2800</v>
      </c>
      <c r="T732" s="27"/>
      <c r="U732" s="27"/>
      <c r="V732" s="27" t="n">
        <v>3500</v>
      </c>
      <c r="W732" s="12" t="n">
        <f aca="false">IF(AND(I732&gt;0,R732&gt;0),(S732-R732)/R732,"")</f>
        <v>0.555555555555556</v>
      </c>
      <c r="X732" s="12" t="str">
        <f aca="false">IF(AND(J732&gt;0,T732&gt;0),(U732-T732)/T732,"")</f>
        <v/>
      </c>
      <c r="Y732" s="12" t="n">
        <f aca="false">IF(AND(K732&gt;0,V732&gt;0),(V732-Resumen!$B$7)/Resumen!$B$7,"")</f>
        <v>0.4</v>
      </c>
      <c r="Z732" s="28" t="n">
        <f aca="false">IF(AND(K732&gt;0,I732&gt;0,V732&gt;0,S732&gt;0),V732-S732,"")</f>
        <v>700</v>
      </c>
      <c r="AA732" s="12" t="n">
        <f aca="false">IF(Z732&lt;&gt;"",Z732/S732,"")</f>
        <v>0.25</v>
      </c>
      <c r="AB732" s="28" t="str">
        <f aca="false">IF(AND(K732&gt;0,J732&gt;0,V732&gt;0,U732&gt;0),V732-U732,"")</f>
        <v/>
      </c>
      <c r="AC732" s="12" t="str">
        <f aca="false">IF(AB732&lt;&gt;"",AB732/U732,"")</f>
        <v/>
      </c>
      <c r="AD732" s="27" t="n">
        <v>5</v>
      </c>
      <c r="AE732" s="27" t="n">
        <v>4</v>
      </c>
      <c r="AF732" s="27" t="n">
        <v>0</v>
      </c>
      <c r="AG732" s="28" t="n">
        <f aca="false">AD732+AE732+AF732</f>
        <v>9</v>
      </c>
      <c r="AH732" s="12" t="n">
        <f aca="false">IF(AG732&gt;0,AD732/AG732,"")</f>
        <v>0.555555555555556</v>
      </c>
      <c r="AI732" s="27" t="n">
        <v>1</v>
      </c>
      <c r="AJ732" s="27" t="n">
        <v>1</v>
      </c>
      <c r="AK732" s="27" t="n">
        <v>0</v>
      </c>
      <c r="AL732" s="22" t="str">
        <f aca="false">IF(OR(AJ732&gt;0,AK732&gt;0),"Sí","No")</f>
        <v>Sí</v>
      </c>
      <c r="AM732" s="6" t="s">
        <v>198</v>
      </c>
      <c r="AN732" s="6"/>
      <c r="AO732" s="12" t="n">
        <f aca="false">IF(M732&gt;0,K732/M732,"")</f>
        <v>0.5</v>
      </c>
      <c r="AP732" s="22" t="str">
        <f aca="false">IF(M732&gt;=Resumen!$B$5,"Alto","Bajo")</f>
        <v>Alto</v>
      </c>
      <c r="AQ732" s="22" t="str">
        <f aca="false">IF(AO732&gt;=Resumen!$B$28,"Alto","Bajo")</f>
        <v>Alto</v>
      </c>
      <c r="AR732" s="22" t="str">
        <f aca="false">AP732&amp;" Potencial / "&amp;AQ732&amp;" Share"</f>
        <v>Alto Potencial / Alto Share</v>
      </c>
      <c r="AS732" s="22" t="str">
        <f aca="false">IF(Q732="Sí",IF(AO732&gt;=Resumen!$B$29,"Alto","Bajo"),"")</f>
        <v>Alto</v>
      </c>
      <c r="AT732" s="22" t="str">
        <f aca="false">IF(AS732&lt;&gt;"",AP732&amp;" Potencial / "&amp;AS732&amp;" Share","")</f>
        <v>Alto Potencial / Alto Share</v>
      </c>
      <c r="AU732" s="22" t="str">
        <f aca="false">IF(AH732="","Sin dato",IF(AH732-AO732&gt;Resumen!$B$6,"Sobre-exhibido",IF(AO732-AH732&gt;Resumen!$B$6,"Sub-exhibido","En línea")))</f>
        <v>Sobre-exhibido</v>
      </c>
      <c r="AV732" s="22" t="n">
        <f aca="false">IF(AT732="","",IF(AT732="Alto Potencial / Bajo Share",1,IF(AT732="Alto Potencial / Alto Share",2,IF(AT732="Bajo Potencial / Alto Share",3,4))))</f>
        <v>2</v>
      </c>
      <c r="AW732" s="22" t="str">
        <f aca="false">IF(Q732="No","Sin competencia directa",IF(AV732=1,"1 - Foco Conquista (Alto Pot / Bajo Share)",IF(AV732=2,"2 - Foco Defensa (Alto Pot / Alto Share)",IF(AV732=3,"3 - Monitoreo (Bajo Pot / Alto Share)","4 - Baja Prioridad (Bajo Pot / Bajo Share)"))))</f>
        <v>2 - Foco Defensa (Alto Pot / Alto Share)</v>
      </c>
      <c r="AX732" s="12" t="str">
        <f aca="false">IF(OR(IFERROR(AND(W732&lt;&gt;"",Y732&lt;&gt;"",Y732-W732&gt;Resumen!$B$8),FALSE()),IFERROR(AND(X732&lt;&gt;"",Y732&lt;&gt;"",Y732-X732&gt;Resumen!$B$8),FALSE())),MAX(IF(IFERROR(AND(W732&lt;&gt;"",Y732&lt;&gt;"",Y732-W732&gt;Resumen!$B$8),FALSE()),Y732-W732,0),IF(IFERROR(AND(X732&lt;&gt;"",Y732&lt;&gt;"",Y732-X732&gt;Resumen!$B$8),FALSE()),Y732-X732,0)),"")</f>
        <v/>
      </c>
      <c r="AY732" s="22" t="str">
        <f aca="false">IF(OR(IFERROR(AND(W732&lt;&gt;"",Y732&lt;&gt;"",Y732-W732&gt;Resumen!$B$8),FALSE()),IFERROR(AND(X732&lt;&gt;"",Y732&lt;&gt;"",Y732-X732&gt;Resumen!$B$8),FALSE())),TRIM("Lays tiene mayor markup que "&amp;IF(IFERROR(AND(W732&lt;&gt;"",Y732&lt;&gt;"",Y732-W732&gt;Resumen!$B$8),FALSE()),"Quento ","")&amp;IF(IFERROR(AND(X732&lt;&gt;"",Y732&lt;&gt;"",Y732-X732&gt;Resumen!$B$8),FALSE()),"Julicroc ","")&amp;"en este PDV"),"")</f>
        <v/>
      </c>
      <c r="AZ732" s="22" t="str">
        <f aca="false">IF(COUNTIF('Plan Pehuamar - Lista'!$A$2:$A$167,A732)&gt;0,"Sí","No")</f>
        <v>No</v>
      </c>
      <c r="BA732" s="22" t="str">
        <f aca="false">IF(COUNTIF('Plan Combo 9+1'!$A$2:$A$226,A732)&gt;0,"Sí","No")</f>
        <v>No</v>
      </c>
      <c r="BB732" s="22" t="str">
        <f aca="false">IF(AH732="","No",IF(BA732="Sí",IF((AO732-AH732)&gt;Resumen!$B$6,"Sí","No"),IF((AO732-AH732)&gt;=Resumen!$B$132,"Sí","No")))</f>
        <v>No</v>
      </c>
      <c r="BC732" s="22" t="str">
        <f aca="false">IF(AND(N732="Sí",AL732="Sí",AI732=0),"Sí","No")</f>
        <v>No</v>
      </c>
      <c r="BD732" s="22" t="str">
        <f aca="false">IF(COUNTIF('Plan 9+1 (con Pehuamar)'!$A$2:$A$227,A732)&gt;0,"Sí","No")</f>
        <v>No</v>
      </c>
    </row>
    <row r="733" customFormat="false" ht="15" hidden="false" customHeight="true" outlineLevel="0" collapsed="false">
      <c r="A733" s="6" t="n">
        <v>401206</v>
      </c>
      <c r="B733" s="6" t="n">
        <v>4</v>
      </c>
      <c r="C733" s="6" t="n">
        <v>404</v>
      </c>
      <c r="D733" s="6" t="s">
        <v>359</v>
      </c>
      <c r="E733" s="6" t="s">
        <v>934</v>
      </c>
      <c r="F733" s="6" t="s">
        <v>196</v>
      </c>
      <c r="G733" s="6" t="s">
        <v>129</v>
      </c>
      <c r="H733" s="6" t="s">
        <v>197</v>
      </c>
      <c r="I733" s="27" t="n">
        <v>20</v>
      </c>
      <c r="J733" s="27" t="n">
        <v>0</v>
      </c>
      <c r="K733" s="27" t="n">
        <v>20</v>
      </c>
      <c r="L733" s="28" t="n">
        <f aca="false">I733+J733</f>
        <v>20</v>
      </c>
      <c r="M733" s="28" t="n">
        <f aca="false">L733+K733</f>
        <v>40</v>
      </c>
      <c r="N733" s="22" t="str">
        <f aca="false">IF(I733&gt;0,"Sí","No")</f>
        <v>Sí</v>
      </c>
      <c r="O733" s="22" t="str">
        <f aca="false">IF(J733&gt;0,"Sí","No")</f>
        <v>No</v>
      </c>
      <c r="P733" s="22" t="str">
        <f aca="false">IF(K733&gt;0,"Sí","No")</f>
        <v>Sí</v>
      </c>
      <c r="Q733" s="22" t="str">
        <f aca="false">IF(OR(I733&gt;0,J733&gt;0),"Sí","No")</f>
        <v>Sí</v>
      </c>
      <c r="R733" s="27" t="n">
        <v>1800</v>
      </c>
      <c r="S733" s="27" t="n">
        <v>2800</v>
      </c>
      <c r="T733" s="27"/>
      <c r="U733" s="27"/>
      <c r="V733" s="27" t="n">
        <v>3500</v>
      </c>
      <c r="W733" s="12" t="n">
        <f aca="false">IF(AND(I733&gt;0,R733&gt;0),(S733-R733)/R733,"")</f>
        <v>0.555555555555556</v>
      </c>
      <c r="X733" s="12" t="str">
        <f aca="false">IF(AND(J733&gt;0,T733&gt;0),(U733-T733)/T733,"")</f>
        <v/>
      </c>
      <c r="Y733" s="12" t="n">
        <f aca="false">IF(AND(K733&gt;0,V733&gt;0),(V733-Resumen!$B$7)/Resumen!$B$7,"")</f>
        <v>0.4</v>
      </c>
      <c r="Z733" s="28" t="n">
        <f aca="false">IF(AND(K733&gt;0,I733&gt;0,V733&gt;0,S733&gt;0),V733-S733,"")</f>
        <v>700</v>
      </c>
      <c r="AA733" s="12" t="n">
        <f aca="false">IF(Z733&lt;&gt;"",Z733/S733,"")</f>
        <v>0.25</v>
      </c>
      <c r="AB733" s="28" t="str">
        <f aca="false">IF(AND(K733&gt;0,J733&gt;0,V733&gt;0,U733&gt;0),V733-U733,"")</f>
        <v/>
      </c>
      <c r="AC733" s="12" t="str">
        <f aca="false">IF(AB733&lt;&gt;"",AB733/U733,"")</f>
        <v/>
      </c>
      <c r="AD733" s="27" t="n">
        <v>5</v>
      </c>
      <c r="AE733" s="27" t="n">
        <v>4</v>
      </c>
      <c r="AF733" s="27" t="n">
        <v>0</v>
      </c>
      <c r="AG733" s="28" t="n">
        <f aca="false">AD733+AE733+AF733</f>
        <v>9</v>
      </c>
      <c r="AH733" s="12" t="n">
        <f aca="false">IF(AG733&gt;0,AD733/AG733,"")</f>
        <v>0.555555555555556</v>
      </c>
      <c r="AI733" s="27" t="n">
        <v>1</v>
      </c>
      <c r="AJ733" s="27" t="n">
        <v>1</v>
      </c>
      <c r="AK733" s="27" t="n">
        <v>0</v>
      </c>
      <c r="AL733" s="22" t="str">
        <f aca="false">IF(OR(AJ733&gt;0,AK733&gt;0),"Sí","No")</f>
        <v>Sí</v>
      </c>
      <c r="AM733" s="6" t="s">
        <v>198</v>
      </c>
      <c r="AN733" s="6"/>
      <c r="AO733" s="12" t="n">
        <f aca="false">IF(M733&gt;0,K733/M733,"")</f>
        <v>0.5</v>
      </c>
      <c r="AP733" s="22" t="str">
        <f aca="false">IF(M733&gt;=Resumen!$B$5,"Alto","Bajo")</f>
        <v>Alto</v>
      </c>
      <c r="AQ733" s="22" t="str">
        <f aca="false">IF(AO733&gt;=Resumen!$B$28,"Alto","Bajo")</f>
        <v>Alto</v>
      </c>
      <c r="AR733" s="22" t="str">
        <f aca="false">AP733&amp;" Potencial / "&amp;AQ733&amp;" Share"</f>
        <v>Alto Potencial / Alto Share</v>
      </c>
      <c r="AS733" s="22" t="str">
        <f aca="false">IF(Q733="Sí",IF(AO733&gt;=Resumen!$B$29,"Alto","Bajo"),"")</f>
        <v>Alto</v>
      </c>
      <c r="AT733" s="22" t="str">
        <f aca="false">IF(AS733&lt;&gt;"",AP733&amp;" Potencial / "&amp;AS733&amp;" Share","")</f>
        <v>Alto Potencial / Alto Share</v>
      </c>
      <c r="AU733" s="22" t="str">
        <f aca="false">IF(AH733="","Sin dato",IF(AH733-AO733&gt;Resumen!$B$6,"Sobre-exhibido",IF(AO733-AH733&gt;Resumen!$B$6,"Sub-exhibido","En línea")))</f>
        <v>Sobre-exhibido</v>
      </c>
      <c r="AV733" s="22" t="n">
        <f aca="false">IF(AT733="","",IF(AT733="Alto Potencial / Bajo Share",1,IF(AT733="Alto Potencial / Alto Share",2,IF(AT733="Bajo Potencial / Alto Share",3,4))))</f>
        <v>2</v>
      </c>
      <c r="AW733" s="22" t="str">
        <f aca="false">IF(Q733="No","Sin competencia directa",IF(AV733=1,"1 - Foco Conquista (Alto Pot / Bajo Share)",IF(AV733=2,"2 - Foco Defensa (Alto Pot / Alto Share)",IF(AV733=3,"3 - Monitoreo (Bajo Pot / Alto Share)","4 - Baja Prioridad (Bajo Pot / Bajo Share)"))))</f>
        <v>2 - Foco Defensa (Alto Pot / Alto Share)</v>
      </c>
      <c r="AX733" s="12" t="str">
        <f aca="false">IF(OR(IFERROR(AND(W733&lt;&gt;"",Y733&lt;&gt;"",Y733-W733&gt;Resumen!$B$8),FALSE()),IFERROR(AND(X733&lt;&gt;"",Y733&lt;&gt;"",Y733-X733&gt;Resumen!$B$8),FALSE())),MAX(IF(IFERROR(AND(W733&lt;&gt;"",Y733&lt;&gt;"",Y733-W733&gt;Resumen!$B$8),FALSE()),Y733-W733,0),IF(IFERROR(AND(X733&lt;&gt;"",Y733&lt;&gt;"",Y733-X733&gt;Resumen!$B$8),FALSE()),Y733-X733,0)),"")</f>
        <v/>
      </c>
      <c r="AY733" s="22" t="str">
        <f aca="false">IF(OR(IFERROR(AND(W733&lt;&gt;"",Y733&lt;&gt;"",Y733-W733&gt;Resumen!$B$8),FALSE()),IFERROR(AND(X733&lt;&gt;"",Y733&lt;&gt;"",Y733-X733&gt;Resumen!$B$8),FALSE())),TRIM("Lays tiene mayor markup que "&amp;IF(IFERROR(AND(W733&lt;&gt;"",Y733&lt;&gt;"",Y733-W733&gt;Resumen!$B$8),FALSE()),"Quento ","")&amp;IF(IFERROR(AND(X733&lt;&gt;"",Y733&lt;&gt;"",Y733-X733&gt;Resumen!$B$8),FALSE()),"Julicroc ","")&amp;"en este PDV"),"")</f>
        <v/>
      </c>
      <c r="AZ733" s="22" t="str">
        <f aca="false">IF(COUNTIF('Plan Pehuamar - Lista'!$A$2:$A$167,A733)&gt;0,"Sí","No")</f>
        <v>No</v>
      </c>
      <c r="BA733" s="22" t="str">
        <f aca="false">IF(COUNTIF('Plan Combo 9+1'!$A$2:$A$226,A733)&gt;0,"Sí","No")</f>
        <v>No</v>
      </c>
      <c r="BB733" s="22" t="str">
        <f aca="false">IF(AH733="","No",IF(BA733="Sí",IF((AO733-AH733)&gt;Resumen!$B$6,"Sí","No"),IF((AO733-AH733)&gt;=Resumen!$B$132,"Sí","No")))</f>
        <v>No</v>
      </c>
      <c r="BC733" s="22" t="str">
        <f aca="false">IF(AND(N733="Sí",AL733="Sí",AI733=0),"Sí","No")</f>
        <v>No</v>
      </c>
      <c r="BD733" s="22" t="str">
        <f aca="false">IF(COUNTIF('Plan 9+1 (con Pehuamar)'!$A$2:$A$227,A733)&gt;0,"Sí","No")</f>
        <v>No</v>
      </c>
    </row>
    <row r="734" customFormat="false" ht="15" hidden="false" customHeight="true" outlineLevel="0" collapsed="false">
      <c r="A734" s="6" t="n">
        <v>401217</v>
      </c>
      <c r="B734" s="6" t="n">
        <v>4</v>
      </c>
      <c r="C734" s="6" t="n">
        <v>404</v>
      </c>
      <c r="D734" s="6" t="s">
        <v>359</v>
      </c>
      <c r="E734" s="6" t="s">
        <v>935</v>
      </c>
      <c r="F734" s="6" t="s">
        <v>196</v>
      </c>
      <c r="G734" s="6" t="s">
        <v>129</v>
      </c>
      <c r="H734" s="6" t="s">
        <v>197</v>
      </c>
      <c r="I734" s="27" t="n">
        <v>20</v>
      </c>
      <c r="J734" s="27" t="n">
        <v>0</v>
      </c>
      <c r="K734" s="27" t="n">
        <v>10</v>
      </c>
      <c r="L734" s="28" t="n">
        <f aca="false">I734+J734</f>
        <v>20</v>
      </c>
      <c r="M734" s="28" t="n">
        <f aca="false">L734+K734</f>
        <v>30</v>
      </c>
      <c r="N734" s="22" t="str">
        <f aca="false">IF(I734&gt;0,"Sí","No")</f>
        <v>Sí</v>
      </c>
      <c r="O734" s="22" t="str">
        <f aca="false">IF(J734&gt;0,"Sí","No")</f>
        <v>No</v>
      </c>
      <c r="P734" s="22" t="str">
        <f aca="false">IF(K734&gt;0,"Sí","No")</f>
        <v>Sí</v>
      </c>
      <c r="Q734" s="22" t="str">
        <f aca="false">IF(OR(I734&gt;0,J734&gt;0),"Sí","No")</f>
        <v>Sí</v>
      </c>
      <c r="R734" s="27" t="n">
        <v>1800</v>
      </c>
      <c r="S734" s="27" t="n">
        <v>2800</v>
      </c>
      <c r="T734" s="27"/>
      <c r="U734" s="27"/>
      <c r="V734" s="27" t="n">
        <v>3500</v>
      </c>
      <c r="W734" s="12" t="n">
        <f aca="false">IF(AND(I734&gt;0,R734&gt;0),(S734-R734)/R734,"")</f>
        <v>0.555555555555556</v>
      </c>
      <c r="X734" s="12" t="str">
        <f aca="false">IF(AND(J734&gt;0,T734&gt;0),(U734-T734)/T734,"")</f>
        <v/>
      </c>
      <c r="Y734" s="12" t="n">
        <f aca="false">IF(AND(K734&gt;0,V734&gt;0),(V734-Resumen!$B$7)/Resumen!$B$7,"")</f>
        <v>0.4</v>
      </c>
      <c r="Z734" s="28" t="n">
        <f aca="false">IF(AND(K734&gt;0,I734&gt;0,V734&gt;0,S734&gt;0),V734-S734,"")</f>
        <v>700</v>
      </c>
      <c r="AA734" s="12" t="n">
        <f aca="false">IF(Z734&lt;&gt;"",Z734/S734,"")</f>
        <v>0.25</v>
      </c>
      <c r="AB734" s="28" t="str">
        <f aca="false">IF(AND(K734&gt;0,J734&gt;0,V734&gt;0,U734&gt;0),V734-U734,"")</f>
        <v/>
      </c>
      <c r="AC734" s="12" t="str">
        <f aca="false">IF(AB734&lt;&gt;"",AB734/U734,"")</f>
        <v/>
      </c>
      <c r="AD734" s="27" t="n">
        <v>1</v>
      </c>
      <c r="AE734" s="27" t="n">
        <v>3</v>
      </c>
      <c r="AF734" s="27" t="n">
        <v>0</v>
      </c>
      <c r="AG734" s="28" t="n">
        <f aca="false">AD734+AE734+AF734</f>
        <v>4</v>
      </c>
      <c r="AH734" s="12" t="n">
        <f aca="false">IF(AG734&gt;0,AD734/AG734,"")</f>
        <v>0.25</v>
      </c>
      <c r="AI734" s="27" t="n">
        <v>1</v>
      </c>
      <c r="AJ734" s="27" t="n">
        <v>1</v>
      </c>
      <c r="AK734" s="27" t="n">
        <v>0</v>
      </c>
      <c r="AL734" s="22" t="str">
        <f aca="false">IF(OR(AJ734&gt;0,AK734&gt;0),"Sí","No")</f>
        <v>Sí</v>
      </c>
      <c r="AM734" s="6" t="s">
        <v>397</v>
      </c>
      <c r="AN734" s="6"/>
      <c r="AO734" s="12" t="n">
        <f aca="false">IF(M734&gt;0,K734/M734,"")</f>
        <v>0.333333333333333</v>
      </c>
      <c r="AP734" s="22" t="str">
        <f aca="false">IF(M734&gt;=Resumen!$B$5,"Alto","Bajo")</f>
        <v>Bajo</v>
      </c>
      <c r="AQ734" s="22" t="str">
        <f aca="false">IF(AO734&gt;=Resumen!$B$28,"Alto","Bajo")</f>
        <v>Bajo</v>
      </c>
      <c r="AR734" s="22" t="str">
        <f aca="false">AP734&amp;" Potencial / "&amp;AQ734&amp;" Share"</f>
        <v>Bajo Potencial / Bajo Share</v>
      </c>
      <c r="AS734" s="22" t="str">
        <f aca="false">IF(Q734="Sí",IF(AO734&gt;=Resumen!$B$29,"Alto","Bajo"),"")</f>
        <v>Bajo</v>
      </c>
      <c r="AT734" s="22" t="str">
        <f aca="false">IF(AS734&lt;&gt;"",AP734&amp;" Potencial / "&amp;AS734&amp;" Share","")</f>
        <v>Bajo Potencial / Bajo Share</v>
      </c>
      <c r="AU734" s="22" t="str">
        <f aca="false">IF(AH734="","Sin dato",IF(AH734-AO734&gt;Resumen!$B$6,"Sobre-exhibido",IF(AO734-AH734&gt;Resumen!$B$6,"Sub-exhibido","En línea")))</f>
        <v>Sub-exhibido</v>
      </c>
      <c r="AV734" s="22" t="n">
        <f aca="false">IF(AT734="","",IF(AT734="Alto Potencial / Bajo Share",1,IF(AT734="Alto Potencial / Alto Share",2,IF(AT734="Bajo Potencial / Alto Share",3,4))))</f>
        <v>4</v>
      </c>
      <c r="AW734" s="22" t="str">
        <f aca="false">IF(Q734="No","Sin competencia directa",IF(AV734=1,"1 - Foco Conquista (Alto Pot / Bajo Share)",IF(AV734=2,"2 - Foco Defensa (Alto Pot / Alto Share)",IF(AV734=3,"3 - Monitoreo (Bajo Pot / Alto Share)","4 - Baja Prioridad (Bajo Pot / Bajo Share)"))))</f>
        <v>4 - Baja Prioridad (Bajo Pot / Bajo Share)</v>
      </c>
      <c r="AX734" s="12" t="str">
        <f aca="false">IF(OR(IFERROR(AND(W734&lt;&gt;"",Y734&lt;&gt;"",Y734-W734&gt;Resumen!$B$8),FALSE()),IFERROR(AND(X734&lt;&gt;"",Y734&lt;&gt;"",Y734-X734&gt;Resumen!$B$8),FALSE())),MAX(IF(IFERROR(AND(W734&lt;&gt;"",Y734&lt;&gt;"",Y734-W734&gt;Resumen!$B$8),FALSE()),Y734-W734,0),IF(IFERROR(AND(X734&lt;&gt;"",Y734&lt;&gt;"",Y734-X734&gt;Resumen!$B$8),FALSE()),Y734-X734,0)),"")</f>
        <v/>
      </c>
      <c r="AY734" s="22" t="str">
        <f aca="false">IF(OR(IFERROR(AND(W734&lt;&gt;"",Y734&lt;&gt;"",Y734-W734&gt;Resumen!$B$8),FALSE()),IFERROR(AND(X734&lt;&gt;"",Y734&lt;&gt;"",Y734-X734&gt;Resumen!$B$8),FALSE())),TRIM("Lays tiene mayor markup que "&amp;IF(IFERROR(AND(W734&lt;&gt;"",Y734&lt;&gt;"",Y734-W734&gt;Resumen!$B$8),FALSE()),"Quento ","")&amp;IF(IFERROR(AND(X734&lt;&gt;"",Y734&lt;&gt;"",Y734-X734&gt;Resumen!$B$8),FALSE()),"Julicroc ","")&amp;"en este PDV"),"")</f>
        <v/>
      </c>
      <c r="AZ734" s="22" t="str">
        <f aca="false">IF(COUNTIF('Plan Pehuamar - Lista'!$A$2:$A$167,A734)&gt;0,"Sí","No")</f>
        <v>Sí</v>
      </c>
      <c r="BA734" s="22" t="str">
        <f aca="false">IF(COUNTIF('Plan Combo 9+1'!$A$2:$A$226,A734)&gt;0,"Sí","No")</f>
        <v>No</v>
      </c>
      <c r="BB734" s="22" t="str">
        <f aca="false">IF(AH734="","No",IF(BA734="Sí",IF((AO734-AH734)&gt;Resumen!$B$6,"Sí","No"),IF((AO734-AH734)&gt;=Resumen!$B$132,"Sí","No")))</f>
        <v>No</v>
      </c>
      <c r="BC734" s="22" t="str">
        <f aca="false">IF(AND(N734="Sí",AL734="Sí",AI734=0),"Sí","No")</f>
        <v>No</v>
      </c>
      <c r="BD734" s="22" t="str">
        <f aca="false">IF(COUNTIF('Plan 9+1 (con Pehuamar)'!$A$2:$A$227,A734)&gt;0,"Sí","No")</f>
        <v>No</v>
      </c>
    </row>
    <row r="735" customFormat="false" ht="15" hidden="false" customHeight="true" outlineLevel="0" collapsed="false">
      <c r="A735" s="6" t="n">
        <v>401226</v>
      </c>
      <c r="B735" s="6" t="n">
        <v>4</v>
      </c>
      <c r="C735" s="6" t="n">
        <v>404</v>
      </c>
      <c r="D735" s="6" t="s">
        <v>359</v>
      </c>
      <c r="E735" s="6" t="s">
        <v>936</v>
      </c>
      <c r="F735" s="6" t="s">
        <v>206</v>
      </c>
      <c r="G735" s="6" t="s">
        <v>129</v>
      </c>
      <c r="H735" s="6" t="s">
        <v>197</v>
      </c>
      <c r="I735" s="27" t="n">
        <v>0</v>
      </c>
      <c r="J735" s="27" t="n">
        <v>0</v>
      </c>
      <c r="K735" s="27" t="n">
        <v>2.2</v>
      </c>
      <c r="L735" s="28" t="n">
        <f aca="false">I735+J735</f>
        <v>0</v>
      </c>
      <c r="M735" s="28" t="n">
        <f aca="false">L735+K735</f>
        <v>2.2</v>
      </c>
      <c r="N735" s="22" t="str">
        <f aca="false">IF(I735&gt;0,"Sí","No")</f>
        <v>No</v>
      </c>
      <c r="O735" s="22" t="str">
        <f aca="false">IF(J735&gt;0,"Sí","No")</f>
        <v>No</v>
      </c>
      <c r="P735" s="22" t="str">
        <f aca="false">IF(K735&gt;0,"Sí","No")</f>
        <v>Sí</v>
      </c>
      <c r="Q735" s="22" t="str">
        <f aca="false">IF(OR(I735&gt;0,J735&gt;0),"Sí","No")</f>
        <v>No</v>
      </c>
      <c r="R735" s="27"/>
      <c r="S735" s="27"/>
      <c r="T735" s="27"/>
      <c r="U735" s="27"/>
      <c r="V735" s="27"/>
      <c r="W735" s="12" t="str">
        <f aca="false">IF(AND(I735&gt;0,R735&gt;0),(S735-R735)/R735,"")</f>
        <v/>
      </c>
      <c r="X735" s="12" t="str">
        <f aca="false">IF(AND(J735&gt;0,T735&gt;0),(U735-T735)/T735,"")</f>
        <v/>
      </c>
      <c r="Y735" s="12" t="str">
        <f aca="false">IF(AND(K735&gt;0,V735&gt;0),(V735-Resumen!$B$7)/Resumen!$B$7,"")</f>
        <v/>
      </c>
      <c r="Z735" s="28" t="str">
        <f aca="false">IF(AND(K735&gt;0,I735&gt;0,V735&gt;0,S735&gt;0),V735-S735,"")</f>
        <v/>
      </c>
      <c r="AA735" s="12" t="str">
        <f aca="false">IF(Z735&lt;&gt;"",Z735/S735,"")</f>
        <v/>
      </c>
      <c r="AB735" s="28" t="str">
        <f aca="false">IF(AND(K735&gt;0,J735&gt;0,V735&gt;0,U735&gt;0),V735-U735,"")</f>
        <v/>
      </c>
      <c r="AC735" s="12" t="str">
        <f aca="false">IF(AB735&lt;&gt;"",AB735/U735,"")</f>
        <v/>
      </c>
      <c r="AD735" s="27" t="n">
        <v>0</v>
      </c>
      <c r="AE735" s="27" t="n">
        <v>0</v>
      </c>
      <c r="AF735" s="27" t="n">
        <v>0</v>
      </c>
      <c r="AG735" s="28" t="n">
        <f aca="false">AD735+AE735+AF735</f>
        <v>0</v>
      </c>
      <c r="AH735" s="12" t="str">
        <f aca="false">IF(AG735&gt;0,AD735/AG735,"")</f>
        <v/>
      </c>
      <c r="AI735" s="27" t="n">
        <v>0</v>
      </c>
      <c r="AJ735" s="27" t="n">
        <v>0</v>
      </c>
      <c r="AK735" s="27" t="n">
        <v>0</v>
      </c>
      <c r="AL735" s="22" t="str">
        <f aca="false">IF(OR(AJ735&gt;0,AK735&gt;0),"Sí","No")</f>
        <v>No</v>
      </c>
      <c r="AM735" s="6"/>
      <c r="AN735" s="6"/>
      <c r="AO735" s="12" t="n">
        <f aca="false">IF(M735&gt;0,K735/M735,"")</f>
        <v>1</v>
      </c>
      <c r="AP735" s="22" t="str">
        <f aca="false">IF(M735&gt;=Resumen!$B$5,"Alto","Bajo")</f>
        <v>Bajo</v>
      </c>
      <c r="AQ735" s="22" t="str">
        <f aca="false">IF(AO735&gt;=Resumen!$B$28,"Alto","Bajo")</f>
        <v>Alto</v>
      </c>
      <c r="AR735" s="22" t="str">
        <f aca="false">AP735&amp;" Potencial / "&amp;AQ735&amp;" Share"</f>
        <v>Bajo Potencial / Alto Share</v>
      </c>
      <c r="AS735" s="22" t="str">
        <f aca="false">IF(Q735="Sí",IF(AO735&gt;=Resumen!$B$29,"Alto","Bajo"),"")</f>
        <v/>
      </c>
      <c r="AT735" s="22" t="str">
        <f aca="false">IF(AS735&lt;&gt;"",AP735&amp;" Potencial / "&amp;AS735&amp;" Share","")</f>
        <v/>
      </c>
      <c r="AU735" s="22" t="str">
        <f aca="false">IF(AH735="","Sin dato",IF(AH735-AO735&gt;Resumen!$B$6,"Sobre-exhibido",IF(AO735-AH735&gt;Resumen!$B$6,"Sub-exhibido","En línea")))</f>
        <v>Sin dato</v>
      </c>
      <c r="AV735" s="22" t="str">
        <f aca="false">IF(AT735="","",IF(AT735="Alto Potencial / Bajo Share",1,IF(AT735="Alto Potencial / Alto Share",2,IF(AT735="Bajo Potencial / Alto Share",3,4))))</f>
        <v/>
      </c>
      <c r="AW735" s="22" t="str">
        <f aca="false">IF(Q735="No","Sin competencia directa",IF(AV735=1,"1 - Foco Conquista (Alto Pot / Bajo Share)",IF(AV735=2,"2 - Foco Defensa (Alto Pot / Alto Share)",IF(AV735=3,"3 - Monitoreo (Bajo Pot / Alto Share)","4 - Baja Prioridad (Bajo Pot / Bajo Share)"))))</f>
        <v>Sin competencia directa</v>
      </c>
      <c r="AX735" s="12" t="str">
        <f aca="false">IF(OR(IFERROR(AND(W735&lt;&gt;"",Y735&lt;&gt;"",Y735-W735&gt;Resumen!$B$8),FALSE()),IFERROR(AND(X735&lt;&gt;"",Y735&lt;&gt;"",Y735-X735&gt;Resumen!$B$8),FALSE())),MAX(IF(IFERROR(AND(W735&lt;&gt;"",Y735&lt;&gt;"",Y735-W735&gt;Resumen!$B$8),FALSE()),Y735-W735,0),IF(IFERROR(AND(X735&lt;&gt;"",Y735&lt;&gt;"",Y735-X735&gt;Resumen!$B$8),FALSE()),Y735-X735,0)),"")</f>
        <v/>
      </c>
      <c r="AY735" s="22" t="str">
        <f aca="false">IF(OR(IFERROR(AND(W735&lt;&gt;"",Y735&lt;&gt;"",Y735-W735&gt;Resumen!$B$8),FALSE()),IFERROR(AND(X735&lt;&gt;"",Y735&lt;&gt;"",Y735-X735&gt;Resumen!$B$8),FALSE())),TRIM("Lays tiene mayor markup que "&amp;IF(IFERROR(AND(W735&lt;&gt;"",Y735&lt;&gt;"",Y735-W735&gt;Resumen!$B$8),FALSE()),"Quento ","")&amp;IF(IFERROR(AND(X735&lt;&gt;"",Y735&lt;&gt;"",Y735-X735&gt;Resumen!$B$8),FALSE()),"Julicroc ","")&amp;"en este PDV"),"")</f>
        <v/>
      </c>
      <c r="AZ735" s="22" t="str">
        <f aca="false">IF(COUNTIF('Plan Pehuamar - Lista'!$A$2:$A$167,A735)&gt;0,"Sí","No")</f>
        <v>Sí</v>
      </c>
      <c r="BA735" s="22" t="str">
        <f aca="false">IF(COUNTIF('Plan Combo 9+1'!$A$2:$A$226,A735)&gt;0,"Sí","No")</f>
        <v>No</v>
      </c>
      <c r="BB735" s="22" t="str">
        <f aca="false">IF(AH735="","No",IF(BA735="Sí",IF((AO735-AH735)&gt;Resumen!$B$6,"Sí","No"),IF((AO735-AH735)&gt;=Resumen!$B$132,"Sí","No")))</f>
        <v>No</v>
      </c>
      <c r="BC735" s="22" t="str">
        <f aca="false">IF(AND(N735="Sí",AL735="Sí",AI735=0),"Sí","No")</f>
        <v>No</v>
      </c>
      <c r="BD735" s="22" t="str">
        <f aca="false">IF(COUNTIF('Plan 9+1 (con Pehuamar)'!$A$2:$A$227,A735)&gt;0,"Sí","No")</f>
        <v>No</v>
      </c>
    </row>
    <row r="736" customFormat="false" ht="15" hidden="false" customHeight="true" outlineLevel="0" collapsed="false">
      <c r="A736" s="6" t="n">
        <v>401240</v>
      </c>
      <c r="B736" s="6" t="n">
        <v>4</v>
      </c>
      <c r="C736" s="6" t="n">
        <v>404</v>
      </c>
      <c r="D736" s="6" t="s">
        <v>359</v>
      </c>
      <c r="E736" s="6" t="s">
        <v>937</v>
      </c>
      <c r="F736" s="6" t="s">
        <v>466</v>
      </c>
      <c r="G736" s="6" t="s">
        <v>129</v>
      </c>
      <c r="H736" s="6" t="s">
        <v>197</v>
      </c>
      <c r="I736" s="27" t="n">
        <v>20</v>
      </c>
      <c r="J736" s="27" t="n">
        <v>0</v>
      </c>
      <c r="K736" s="27" t="n">
        <v>20</v>
      </c>
      <c r="L736" s="28" t="n">
        <f aca="false">I736+J736</f>
        <v>20</v>
      </c>
      <c r="M736" s="28" t="n">
        <f aca="false">L736+K736</f>
        <v>40</v>
      </c>
      <c r="N736" s="22" t="str">
        <f aca="false">IF(I736&gt;0,"Sí","No")</f>
        <v>Sí</v>
      </c>
      <c r="O736" s="22" t="str">
        <f aca="false">IF(J736&gt;0,"Sí","No")</f>
        <v>No</v>
      </c>
      <c r="P736" s="22" t="str">
        <f aca="false">IF(K736&gt;0,"Sí","No")</f>
        <v>Sí</v>
      </c>
      <c r="Q736" s="22" t="str">
        <f aca="false">IF(OR(I736&gt;0,J736&gt;0),"Sí","No")</f>
        <v>Sí</v>
      </c>
      <c r="R736" s="27" t="n">
        <v>1800</v>
      </c>
      <c r="S736" s="27" t="n">
        <v>2800</v>
      </c>
      <c r="T736" s="27"/>
      <c r="U736" s="27"/>
      <c r="V736" s="27" t="n">
        <v>3500</v>
      </c>
      <c r="W736" s="12" t="n">
        <f aca="false">IF(AND(I736&gt;0,R736&gt;0),(S736-R736)/R736,"")</f>
        <v>0.555555555555556</v>
      </c>
      <c r="X736" s="12" t="str">
        <f aca="false">IF(AND(J736&gt;0,T736&gt;0),(U736-T736)/T736,"")</f>
        <v/>
      </c>
      <c r="Y736" s="12" t="n">
        <f aca="false">IF(AND(K736&gt;0,V736&gt;0),(V736-Resumen!$B$7)/Resumen!$B$7,"")</f>
        <v>0.4</v>
      </c>
      <c r="Z736" s="28" t="n">
        <f aca="false">IF(AND(K736&gt;0,I736&gt;0,V736&gt;0,S736&gt;0),V736-S736,"")</f>
        <v>700</v>
      </c>
      <c r="AA736" s="12" t="n">
        <f aca="false">IF(Z736&lt;&gt;"",Z736/S736,"")</f>
        <v>0.25</v>
      </c>
      <c r="AB736" s="28" t="str">
        <f aca="false">IF(AND(K736&gt;0,J736&gt;0,V736&gt;0,U736&gt;0),V736-U736,"")</f>
        <v/>
      </c>
      <c r="AC736" s="12" t="str">
        <f aca="false">IF(AB736&lt;&gt;"",AB736/U736,"")</f>
        <v/>
      </c>
      <c r="AD736" s="27" t="n">
        <v>3</v>
      </c>
      <c r="AE736" s="27" t="n">
        <v>4</v>
      </c>
      <c r="AF736" s="27" t="n">
        <v>0</v>
      </c>
      <c r="AG736" s="28" t="n">
        <f aca="false">AD736+AE736+AF736</f>
        <v>7</v>
      </c>
      <c r="AH736" s="12" t="n">
        <f aca="false">IF(AG736&gt;0,AD736/AG736,"")</f>
        <v>0.428571428571429</v>
      </c>
      <c r="AI736" s="27" t="n">
        <v>1</v>
      </c>
      <c r="AJ736" s="27" t="n">
        <v>1</v>
      </c>
      <c r="AK736" s="27" t="n">
        <v>0</v>
      </c>
      <c r="AL736" s="22" t="str">
        <f aca="false">IF(OR(AJ736&gt;0,AK736&gt;0),"Sí","No")</f>
        <v>Sí</v>
      </c>
      <c r="AM736" s="6" t="s">
        <v>397</v>
      </c>
      <c r="AN736" s="6"/>
      <c r="AO736" s="12" t="n">
        <f aca="false">IF(M736&gt;0,K736/M736,"")</f>
        <v>0.5</v>
      </c>
      <c r="AP736" s="22" t="str">
        <f aca="false">IF(M736&gt;=Resumen!$B$5,"Alto","Bajo")</f>
        <v>Alto</v>
      </c>
      <c r="AQ736" s="22" t="str">
        <f aca="false">IF(AO736&gt;=Resumen!$B$28,"Alto","Bajo")</f>
        <v>Alto</v>
      </c>
      <c r="AR736" s="22" t="str">
        <f aca="false">AP736&amp;" Potencial / "&amp;AQ736&amp;" Share"</f>
        <v>Alto Potencial / Alto Share</v>
      </c>
      <c r="AS736" s="22" t="str">
        <f aca="false">IF(Q736="Sí",IF(AO736&gt;=Resumen!$B$29,"Alto","Bajo"),"")</f>
        <v>Alto</v>
      </c>
      <c r="AT736" s="22" t="str">
        <f aca="false">IF(AS736&lt;&gt;"",AP736&amp;" Potencial / "&amp;AS736&amp;" Share","")</f>
        <v>Alto Potencial / Alto Share</v>
      </c>
      <c r="AU736" s="22" t="str">
        <f aca="false">IF(AH736="","Sin dato",IF(AH736-AO736&gt;Resumen!$B$6,"Sobre-exhibido",IF(AO736-AH736&gt;Resumen!$B$6,"Sub-exhibido","En línea")))</f>
        <v>Sub-exhibido</v>
      </c>
      <c r="AV736" s="22" t="n">
        <f aca="false">IF(AT736="","",IF(AT736="Alto Potencial / Bajo Share",1,IF(AT736="Alto Potencial / Alto Share",2,IF(AT736="Bajo Potencial / Alto Share",3,4))))</f>
        <v>2</v>
      </c>
      <c r="AW736" s="22" t="str">
        <f aca="false">IF(Q736="No","Sin competencia directa",IF(AV736=1,"1 - Foco Conquista (Alto Pot / Bajo Share)",IF(AV736=2,"2 - Foco Defensa (Alto Pot / Alto Share)",IF(AV736=3,"3 - Monitoreo (Bajo Pot / Alto Share)","4 - Baja Prioridad (Bajo Pot / Bajo Share)"))))</f>
        <v>2 - Foco Defensa (Alto Pot / Alto Share)</v>
      </c>
      <c r="AX736" s="12" t="str">
        <f aca="false">IF(OR(IFERROR(AND(W736&lt;&gt;"",Y736&lt;&gt;"",Y736-W736&gt;Resumen!$B$8),FALSE()),IFERROR(AND(X736&lt;&gt;"",Y736&lt;&gt;"",Y736-X736&gt;Resumen!$B$8),FALSE())),MAX(IF(IFERROR(AND(W736&lt;&gt;"",Y736&lt;&gt;"",Y736-W736&gt;Resumen!$B$8),FALSE()),Y736-W736,0),IF(IFERROR(AND(X736&lt;&gt;"",Y736&lt;&gt;"",Y736-X736&gt;Resumen!$B$8),FALSE()),Y736-X736,0)),"")</f>
        <v/>
      </c>
      <c r="AY736" s="22" t="str">
        <f aca="false">IF(OR(IFERROR(AND(W736&lt;&gt;"",Y736&lt;&gt;"",Y736-W736&gt;Resumen!$B$8),FALSE()),IFERROR(AND(X736&lt;&gt;"",Y736&lt;&gt;"",Y736-X736&gt;Resumen!$B$8),FALSE())),TRIM("Lays tiene mayor markup que "&amp;IF(IFERROR(AND(W736&lt;&gt;"",Y736&lt;&gt;"",Y736-W736&gt;Resumen!$B$8),FALSE()),"Quento ","")&amp;IF(IFERROR(AND(X736&lt;&gt;"",Y736&lt;&gt;"",Y736-X736&gt;Resumen!$B$8),FALSE()),"Julicroc ","")&amp;"en este PDV"),"")</f>
        <v/>
      </c>
      <c r="AZ736" s="22" t="str">
        <f aca="false">IF(COUNTIF('Plan Pehuamar - Lista'!$A$2:$A$167,A736)&gt;0,"Sí","No")</f>
        <v>No</v>
      </c>
      <c r="BA736" s="22" t="str">
        <f aca="false">IF(COUNTIF('Plan Combo 9+1'!$A$2:$A$226,A736)&gt;0,"Sí","No")</f>
        <v>No</v>
      </c>
      <c r="BB736" s="22" t="str">
        <f aca="false">IF(AH736="","No",IF(BA736="Sí",IF((AO736-AH736)&gt;Resumen!$B$6,"Sí","No"),IF((AO736-AH736)&gt;=Resumen!$B$132,"Sí","No")))</f>
        <v>No</v>
      </c>
      <c r="BC736" s="22" t="str">
        <f aca="false">IF(AND(N736="Sí",AL736="Sí",AI736=0),"Sí","No")</f>
        <v>No</v>
      </c>
      <c r="BD736" s="22" t="str">
        <f aca="false">IF(COUNTIF('Plan 9+1 (con Pehuamar)'!$A$2:$A$227,A736)&gt;0,"Sí","No")</f>
        <v>No</v>
      </c>
    </row>
    <row r="737" customFormat="false" ht="15" hidden="false" customHeight="true" outlineLevel="0" collapsed="false">
      <c r="A737" s="6" t="n">
        <v>401585</v>
      </c>
      <c r="B737" s="6" t="n">
        <v>4</v>
      </c>
      <c r="C737" s="6" t="n">
        <v>404</v>
      </c>
      <c r="D737" s="6" t="s">
        <v>359</v>
      </c>
      <c r="E737" s="6" t="s">
        <v>938</v>
      </c>
      <c r="F737" s="6" t="s">
        <v>196</v>
      </c>
      <c r="G737" s="6" t="s">
        <v>129</v>
      </c>
      <c r="H737" s="6" t="s">
        <v>197</v>
      </c>
      <c r="I737" s="27" t="n">
        <v>0</v>
      </c>
      <c r="J737" s="27" t="n">
        <v>0</v>
      </c>
      <c r="K737" s="27" t="n">
        <v>1</v>
      </c>
      <c r="L737" s="28" t="n">
        <f aca="false">I737+J737</f>
        <v>0</v>
      </c>
      <c r="M737" s="28" t="n">
        <f aca="false">L737+K737</f>
        <v>1</v>
      </c>
      <c r="N737" s="22" t="str">
        <f aca="false">IF(I737&gt;0,"Sí","No")</f>
        <v>No</v>
      </c>
      <c r="O737" s="22" t="str">
        <f aca="false">IF(J737&gt;0,"Sí","No")</f>
        <v>No</v>
      </c>
      <c r="P737" s="22" t="str">
        <f aca="false">IF(K737&gt;0,"Sí","No")</f>
        <v>Sí</v>
      </c>
      <c r="Q737" s="22" t="str">
        <f aca="false">IF(OR(I737&gt;0,J737&gt;0),"Sí","No")</f>
        <v>No</v>
      </c>
      <c r="R737" s="27"/>
      <c r="S737" s="27"/>
      <c r="T737" s="27"/>
      <c r="U737" s="27"/>
      <c r="V737" s="27"/>
      <c r="W737" s="12" t="str">
        <f aca="false">IF(AND(I737&gt;0,R737&gt;0),(S737-R737)/R737,"")</f>
        <v/>
      </c>
      <c r="X737" s="12" t="str">
        <f aca="false">IF(AND(J737&gt;0,T737&gt;0),(U737-T737)/T737,"")</f>
        <v/>
      </c>
      <c r="Y737" s="12" t="str">
        <f aca="false">IF(AND(K737&gt;0,V737&gt;0),(V737-Resumen!$B$7)/Resumen!$B$7,"")</f>
        <v/>
      </c>
      <c r="Z737" s="28" t="str">
        <f aca="false">IF(AND(K737&gt;0,I737&gt;0,V737&gt;0,S737&gt;0),V737-S737,"")</f>
        <v/>
      </c>
      <c r="AA737" s="12" t="str">
        <f aca="false">IF(Z737&lt;&gt;"",Z737/S737,"")</f>
        <v/>
      </c>
      <c r="AB737" s="28" t="str">
        <f aca="false">IF(AND(K737&gt;0,J737&gt;0,V737&gt;0,U737&gt;0),V737-U737,"")</f>
        <v/>
      </c>
      <c r="AC737" s="12" t="str">
        <f aca="false">IF(AB737&lt;&gt;"",AB737/U737,"")</f>
        <v/>
      </c>
      <c r="AD737" s="27" t="n">
        <v>0</v>
      </c>
      <c r="AE737" s="27" t="n">
        <v>0</v>
      </c>
      <c r="AF737" s="27" t="n">
        <v>0</v>
      </c>
      <c r="AG737" s="28" t="n">
        <f aca="false">AD737+AE737+AF737</f>
        <v>0</v>
      </c>
      <c r="AH737" s="12" t="str">
        <f aca="false">IF(AG737&gt;0,AD737/AG737,"")</f>
        <v/>
      </c>
      <c r="AI737" s="27" t="n">
        <v>0</v>
      </c>
      <c r="AJ737" s="27" t="n">
        <v>0</v>
      </c>
      <c r="AK737" s="27" t="n">
        <v>0</v>
      </c>
      <c r="AL737" s="22" t="str">
        <f aca="false">IF(OR(AJ737&gt;0,AK737&gt;0),"Sí","No")</f>
        <v>No</v>
      </c>
      <c r="AM737" s="6"/>
      <c r="AN737" s="6"/>
      <c r="AO737" s="12" t="n">
        <f aca="false">IF(M737&gt;0,K737/M737,"")</f>
        <v>1</v>
      </c>
      <c r="AP737" s="22" t="str">
        <f aca="false">IF(M737&gt;=Resumen!$B$5,"Alto","Bajo")</f>
        <v>Bajo</v>
      </c>
      <c r="AQ737" s="22" t="str">
        <f aca="false">IF(AO737&gt;=Resumen!$B$28,"Alto","Bajo")</f>
        <v>Alto</v>
      </c>
      <c r="AR737" s="22" t="str">
        <f aca="false">AP737&amp;" Potencial / "&amp;AQ737&amp;" Share"</f>
        <v>Bajo Potencial / Alto Share</v>
      </c>
      <c r="AS737" s="22" t="str">
        <f aca="false">IF(Q737="Sí",IF(AO737&gt;=Resumen!$B$29,"Alto","Bajo"),"")</f>
        <v/>
      </c>
      <c r="AT737" s="22" t="str">
        <f aca="false">IF(AS737&lt;&gt;"",AP737&amp;" Potencial / "&amp;AS737&amp;" Share","")</f>
        <v/>
      </c>
      <c r="AU737" s="22" t="str">
        <f aca="false">IF(AH737="","Sin dato",IF(AH737-AO737&gt;Resumen!$B$6,"Sobre-exhibido",IF(AO737-AH737&gt;Resumen!$B$6,"Sub-exhibido","En línea")))</f>
        <v>Sin dato</v>
      </c>
      <c r="AV737" s="22" t="str">
        <f aca="false">IF(AT737="","",IF(AT737="Alto Potencial / Bajo Share",1,IF(AT737="Alto Potencial / Alto Share",2,IF(AT737="Bajo Potencial / Alto Share",3,4))))</f>
        <v/>
      </c>
      <c r="AW737" s="22" t="str">
        <f aca="false">IF(Q737="No","Sin competencia directa",IF(AV737=1,"1 - Foco Conquista (Alto Pot / Bajo Share)",IF(AV737=2,"2 - Foco Defensa (Alto Pot / Alto Share)",IF(AV737=3,"3 - Monitoreo (Bajo Pot / Alto Share)","4 - Baja Prioridad (Bajo Pot / Bajo Share)"))))</f>
        <v>Sin competencia directa</v>
      </c>
      <c r="AX737" s="12" t="str">
        <f aca="false">IF(OR(IFERROR(AND(W737&lt;&gt;"",Y737&lt;&gt;"",Y737-W737&gt;Resumen!$B$8),FALSE()),IFERROR(AND(X737&lt;&gt;"",Y737&lt;&gt;"",Y737-X737&gt;Resumen!$B$8),FALSE())),MAX(IF(IFERROR(AND(W737&lt;&gt;"",Y737&lt;&gt;"",Y737-W737&gt;Resumen!$B$8),FALSE()),Y737-W737,0),IF(IFERROR(AND(X737&lt;&gt;"",Y737&lt;&gt;"",Y737-X737&gt;Resumen!$B$8),FALSE()),Y737-X737,0)),"")</f>
        <v/>
      </c>
      <c r="AY737" s="22" t="str">
        <f aca="false">IF(OR(IFERROR(AND(W737&lt;&gt;"",Y737&lt;&gt;"",Y737-W737&gt;Resumen!$B$8),FALSE()),IFERROR(AND(X737&lt;&gt;"",Y737&lt;&gt;"",Y737-X737&gt;Resumen!$B$8),FALSE())),TRIM("Lays tiene mayor markup que "&amp;IF(IFERROR(AND(W737&lt;&gt;"",Y737&lt;&gt;"",Y737-W737&gt;Resumen!$B$8),FALSE()),"Quento ","")&amp;IF(IFERROR(AND(X737&lt;&gt;"",Y737&lt;&gt;"",Y737-X737&gt;Resumen!$B$8),FALSE()),"Julicroc ","")&amp;"en este PDV"),"")</f>
        <v/>
      </c>
      <c r="AZ737" s="22" t="str">
        <f aca="false">IF(COUNTIF('Plan Pehuamar - Lista'!$A$2:$A$167,A737)&gt;0,"Sí","No")</f>
        <v>No</v>
      </c>
      <c r="BA737" s="22" t="str">
        <f aca="false">IF(COUNTIF('Plan Combo 9+1'!$A$2:$A$226,A737)&gt;0,"Sí","No")</f>
        <v>No</v>
      </c>
      <c r="BB737" s="22" t="str">
        <f aca="false">IF(AH737="","No",IF(BA737="Sí",IF((AO737-AH737)&gt;Resumen!$B$6,"Sí","No"),IF((AO737-AH737)&gt;=Resumen!$B$132,"Sí","No")))</f>
        <v>No</v>
      </c>
      <c r="BC737" s="22" t="str">
        <f aca="false">IF(AND(N737="Sí",AL737="Sí",AI737=0),"Sí","No")</f>
        <v>No</v>
      </c>
      <c r="BD737" s="22" t="str">
        <f aca="false">IF(COUNTIF('Plan 9+1 (con Pehuamar)'!$A$2:$A$227,A737)&gt;0,"Sí","No")</f>
        <v>No</v>
      </c>
    </row>
    <row r="738" customFormat="false" ht="15" hidden="false" customHeight="true" outlineLevel="0" collapsed="false">
      <c r="A738" s="6" t="n">
        <v>401586</v>
      </c>
      <c r="B738" s="6" t="n">
        <v>4</v>
      </c>
      <c r="C738" s="6" t="n">
        <v>404</v>
      </c>
      <c r="D738" s="6" t="s">
        <v>359</v>
      </c>
      <c r="E738" s="6" t="s">
        <v>939</v>
      </c>
      <c r="F738" s="6" t="s">
        <v>196</v>
      </c>
      <c r="G738" s="6" t="s">
        <v>129</v>
      </c>
      <c r="H738" s="6" t="s">
        <v>197</v>
      </c>
      <c r="I738" s="27" t="n">
        <v>0</v>
      </c>
      <c r="J738" s="27" t="n">
        <v>0</v>
      </c>
      <c r="K738" s="27" t="n">
        <v>4</v>
      </c>
      <c r="L738" s="28" t="n">
        <f aca="false">I738+J738</f>
        <v>0</v>
      </c>
      <c r="M738" s="28" t="n">
        <f aca="false">L738+K738</f>
        <v>4</v>
      </c>
      <c r="N738" s="22" t="str">
        <f aca="false">IF(I738&gt;0,"Sí","No")</f>
        <v>No</v>
      </c>
      <c r="O738" s="22" t="str">
        <f aca="false">IF(J738&gt;0,"Sí","No")</f>
        <v>No</v>
      </c>
      <c r="P738" s="22" t="str">
        <f aca="false">IF(K738&gt;0,"Sí","No")</f>
        <v>Sí</v>
      </c>
      <c r="Q738" s="22" t="str">
        <f aca="false">IF(OR(I738&gt;0,J738&gt;0),"Sí","No")</f>
        <v>No</v>
      </c>
      <c r="R738" s="27"/>
      <c r="S738" s="27"/>
      <c r="T738" s="27"/>
      <c r="U738" s="27"/>
      <c r="V738" s="27"/>
      <c r="W738" s="12" t="str">
        <f aca="false">IF(AND(I738&gt;0,R738&gt;0),(S738-R738)/R738,"")</f>
        <v/>
      </c>
      <c r="X738" s="12" t="str">
        <f aca="false">IF(AND(J738&gt;0,T738&gt;0),(U738-T738)/T738,"")</f>
        <v/>
      </c>
      <c r="Y738" s="12" t="str">
        <f aca="false">IF(AND(K738&gt;0,V738&gt;0),(V738-Resumen!$B$7)/Resumen!$B$7,"")</f>
        <v/>
      </c>
      <c r="Z738" s="28" t="str">
        <f aca="false">IF(AND(K738&gt;0,I738&gt;0,V738&gt;0,S738&gt;0),V738-S738,"")</f>
        <v/>
      </c>
      <c r="AA738" s="12" t="str">
        <f aca="false">IF(Z738&lt;&gt;"",Z738/S738,"")</f>
        <v/>
      </c>
      <c r="AB738" s="28" t="str">
        <f aca="false">IF(AND(K738&gt;0,J738&gt;0,V738&gt;0,U738&gt;0),V738-U738,"")</f>
        <v/>
      </c>
      <c r="AC738" s="12" t="str">
        <f aca="false">IF(AB738&lt;&gt;"",AB738/U738,"")</f>
        <v/>
      </c>
      <c r="AD738" s="27" t="n">
        <v>0</v>
      </c>
      <c r="AE738" s="27" t="n">
        <v>0</v>
      </c>
      <c r="AF738" s="27" t="n">
        <v>0</v>
      </c>
      <c r="AG738" s="28" t="n">
        <f aca="false">AD738+AE738+AF738</f>
        <v>0</v>
      </c>
      <c r="AH738" s="12" t="str">
        <f aca="false">IF(AG738&gt;0,AD738/AG738,"")</f>
        <v/>
      </c>
      <c r="AI738" s="27" t="n">
        <v>0</v>
      </c>
      <c r="AJ738" s="27" t="n">
        <v>0</v>
      </c>
      <c r="AK738" s="27" t="n">
        <v>0</v>
      </c>
      <c r="AL738" s="22" t="str">
        <f aca="false">IF(OR(AJ738&gt;0,AK738&gt;0),"Sí","No")</f>
        <v>No</v>
      </c>
      <c r="AM738" s="6"/>
      <c r="AN738" s="6"/>
      <c r="AO738" s="12" t="n">
        <f aca="false">IF(M738&gt;0,K738/M738,"")</f>
        <v>1</v>
      </c>
      <c r="AP738" s="22" t="str">
        <f aca="false">IF(M738&gt;=Resumen!$B$5,"Alto","Bajo")</f>
        <v>Bajo</v>
      </c>
      <c r="AQ738" s="22" t="str">
        <f aca="false">IF(AO738&gt;=Resumen!$B$28,"Alto","Bajo")</f>
        <v>Alto</v>
      </c>
      <c r="AR738" s="22" t="str">
        <f aca="false">AP738&amp;" Potencial / "&amp;AQ738&amp;" Share"</f>
        <v>Bajo Potencial / Alto Share</v>
      </c>
      <c r="AS738" s="22" t="str">
        <f aca="false">IF(Q738="Sí",IF(AO738&gt;=Resumen!$B$29,"Alto","Bajo"),"")</f>
        <v/>
      </c>
      <c r="AT738" s="22" t="str">
        <f aca="false">IF(AS738&lt;&gt;"",AP738&amp;" Potencial / "&amp;AS738&amp;" Share","")</f>
        <v/>
      </c>
      <c r="AU738" s="22" t="str">
        <f aca="false">IF(AH738="","Sin dato",IF(AH738-AO738&gt;Resumen!$B$6,"Sobre-exhibido",IF(AO738-AH738&gt;Resumen!$B$6,"Sub-exhibido","En línea")))</f>
        <v>Sin dato</v>
      </c>
      <c r="AV738" s="22" t="str">
        <f aca="false">IF(AT738="","",IF(AT738="Alto Potencial / Bajo Share",1,IF(AT738="Alto Potencial / Alto Share",2,IF(AT738="Bajo Potencial / Alto Share",3,4))))</f>
        <v/>
      </c>
      <c r="AW738" s="22" t="str">
        <f aca="false">IF(Q738="No","Sin competencia directa",IF(AV738=1,"1 - Foco Conquista (Alto Pot / Bajo Share)",IF(AV738=2,"2 - Foco Defensa (Alto Pot / Alto Share)",IF(AV738=3,"3 - Monitoreo (Bajo Pot / Alto Share)","4 - Baja Prioridad (Bajo Pot / Bajo Share)"))))</f>
        <v>Sin competencia directa</v>
      </c>
      <c r="AX738" s="12" t="str">
        <f aca="false">IF(OR(IFERROR(AND(W738&lt;&gt;"",Y738&lt;&gt;"",Y738-W738&gt;Resumen!$B$8),FALSE()),IFERROR(AND(X738&lt;&gt;"",Y738&lt;&gt;"",Y738-X738&gt;Resumen!$B$8),FALSE())),MAX(IF(IFERROR(AND(W738&lt;&gt;"",Y738&lt;&gt;"",Y738-W738&gt;Resumen!$B$8),FALSE()),Y738-W738,0),IF(IFERROR(AND(X738&lt;&gt;"",Y738&lt;&gt;"",Y738-X738&gt;Resumen!$B$8),FALSE()),Y738-X738,0)),"")</f>
        <v/>
      </c>
      <c r="AY738" s="22" t="str">
        <f aca="false">IF(OR(IFERROR(AND(W738&lt;&gt;"",Y738&lt;&gt;"",Y738-W738&gt;Resumen!$B$8),FALSE()),IFERROR(AND(X738&lt;&gt;"",Y738&lt;&gt;"",Y738-X738&gt;Resumen!$B$8),FALSE())),TRIM("Lays tiene mayor markup que "&amp;IF(IFERROR(AND(W738&lt;&gt;"",Y738&lt;&gt;"",Y738-W738&gt;Resumen!$B$8),FALSE()),"Quento ","")&amp;IF(IFERROR(AND(X738&lt;&gt;"",Y738&lt;&gt;"",Y738-X738&gt;Resumen!$B$8),FALSE()),"Julicroc ","")&amp;"en este PDV"),"")</f>
        <v/>
      </c>
      <c r="AZ738" s="22" t="str">
        <f aca="false">IF(COUNTIF('Plan Pehuamar - Lista'!$A$2:$A$167,A738)&gt;0,"Sí","No")</f>
        <v>No</v>
      </c>
      <c r="BA738" s="22" t="str">
        <f aca="false">IF(COUNTIF('Plan Combo 9+1'!$A$2:$A$226,A738)&gt;0,"Sí","No")</f>
        <v>No</v>
      </c>
      <c r="BB738" s="22" t="str">
        <f aca="false">IF(AH738="","No",IF(BA738="Sí",IF((AO738-AH738)&gt;Resumen!$B$6,"Sí","No"),IF((AO738-AH738)&gt;=Resumen!$B$132,"Sí","No")))</f>
        <v>No</v>
      </c>
      <c r="BC738" s="22" t="str">
        <f aca="false">IF(AND(N738="Sí",AL738="Sí",AI738=0),"Sí","No")</f>
        <v>No</v>
      </c>
      <c r="BD738" s="22" t="str">
        <f aca="false">IF(COUNTIF('Plan 9+1 (con Pehuamar)'!$A$2:$A$227,A738)&gt;0,"Sí","No")</f>
        <v>No</v>
      </c>
    </row>
    <row r="739" customFormat="false" ht="15" hidden="false" customHeight="true" outlineLevel="0" collapsed="false">
      <c r="A739" s="6" t="n">
        <v>401603</v>
      </c>
      <c r="B739" s="6" t="n">
        <v>4</v>
      </c>
      <c r="C739" s="6" t="n">
        <v>404</v>
      </c>
      <c r="D739" s="6" t="s">
        <v>359</v>
      </c>
      <c r="E739" s="6" t="s">
        <v>940</v>
      </c>
      <c r="F739" s="6" t="s">
        <v>196</v>
      </c>
      <c r="G739" s="6" t="s">
        <v>129</v>
      </c>
      <c r="H739" s="6" t="s">
        <v>197</v>
      </c>
      <c r="I739" s="27" t="n">
        <v>0</v>
      </c>
      <c r="J739" s="27" t="n">
        <v>0</v>
      </c>
      <c r="K739" s="27" t="n">
        <v>5.6</v>
      </c>
      <c r="L739" s="28" t="n">
        <f aca="false">I739+J739</f>
        <v>0</v>
      </c>
      <c r="M739" s="28" t="n">
        <f aca="false">L739+K739</f>
        <v>5.6</v>
      </c>
      <c r="N739" s="22" t="str">
        <f aca="false">IF(I739&gt;0,"Sí","No")</f>
        <v>No</v>
      </c>
      <c r="O739" s="22" t="str">
        <f aca="false">IF(J739&gt;0,"Sí","No")</f>
        <v>No</v>
      </c>
      <c r="P739" s="22" t="str">
        <f aca="false">IF(K739&gt;0,"Sí","No")</f>
        <v>Sí</v>
      </c>
      <c r="Q739" s="22" t="str">
        <f aca="false">IF(OR(I739&gt;0,J739&gt;0),"Sí","No")</f>
        <v>No</v>
      </c>
      <c r="R739" s="27"/>
      <c r="S739" s="27"/>
      <c r="T739" s="27"/>
      <c r="U739" s="27"/>
      <c r="V739" s="27"/>
      <c r="W739" s="12" t="str">
        <f aca="false">IF(AND(I739&gt;0,R739&gt;0),(S739-R739)/R739,"")</f>
        <v/>
      </c>
      <c r="X739" s="12" t="str">
        <f aca="false">IF(AND(J739&gt;0,T739&gt;0),(U739-T739)/T739,"")</f>
        <v/>
      </c>
      <c r="Y739" s="12" t="str">
        <f aca="false">IF(AND(K739&gt;0,V739&gt;0),(V739-Resumen!$B$7)/Resumen!$B$7,"")</f>
        <v/>
      </c>
      <c r="Z739" s="28" t="str">
        <f aca="false">IF(AND(K739&gt;0,I739&gt;0,V739&gt;0,S739&gt;0),V739-S739,"")</f>
        <v/>
      </c>
      <c r="AA739" s="12" t="str">
        <f aca="false">IF(Z739&lt;&gt;"",Z739/S739,"")</f>
        <v/>
      </c>
      <c r="AB739" s="28" t="str">
        <f aca="false">IF(AND(K739&gt;0,J739&gt;0,V739&gt;0,U739&gt;0),V739-U739,"")</f>
        <v/>
      </c>
      <c r="AC739" s="12" t="str">
        <f aca="false">IF(AB739&lt;&gt;"",AB739/U739,"")</f>
        <v/>
      </c>
      <c r="AD739" s="27" t="n">
        <v>0</v>
      </c>
      <c r="AE739" s="27" t="n">
        <v>0</v>
      </c>
      <c r="AF739" s="27" t="n">
        <v>0</v>
      </c>
      <c r="AG739" s="28" t="n">
        <f aca="false">AD739+AE739+AF739</f>
        <v>0</v>
      </c>
      <c r="AH739" s="12" t="str">
        <f aca="false">IF(AG739&gt;0,AD739/AG739,"")</f>
        <v/>
      </c>
      <c r="AI739" s="27" t="n">
        <v>0</v>
      </c>
      <c r="AJ739" s="27" t="n">
        <v>0</v>
      </c>
      <c r="AK739" s="27" t="n">
        <v>0</v>
      </c>
      <c r="AL739" s="22" t="str">
        <f aca="false">IF(OR(AJ739&gt;0,AK739&gt;0),"Sí","No")</f>
        <v>No</v>
      </c>
      <c r="AM739" s="6"/>
      <c r="AN739" s="6"/>
      <c r="AO739" s="12" t="n">
        <f aca="false">IF(M739&gt;0,K739/M739,"")</f>
        <v>1</v>
      </c>
      <c r="AP739" s="22" t="str">
        <f aca="false">IF(M739&gt;=Resumen!$B$5,"Alto","Bajo")</f>
        <v>Bajo</v>
      </c>
      <c r="AQ739" s="22" t="str">
        <f aca="false">IF(AO739&gt;=Resumen!$B$28,"Alto","Bajo")</f>
        <v>Alto</v>
      </c>
      <c r="AR739" s="22" t="str">
        <f aca="false">AP739&amp;" Potencial / "&amp;AQ739&amp;" Share"</f>
        <v>Bajo Potencial / Alto Share</v>
      </c>
      <c r="AS739" s="22" t="str">
        <f aca="false">IF(Q739="Sí",IF(AO739&gt;=Resumen!$B$29,"Alto","Bajo"),"")</f>
        <v/>
      </c>
      <c r="AT739" s="22" t="str">
        <f aca="false">IF(AS739&lt;&gt;"",AP739&amp;" Potencial / "&amp;AS739&amp;" Share","")</f>
        <v/>
      </c>
      <c r="AU739" s="22" t="str">
        <f aca="false">IF(AH739="","Sin dato",IF(AH739-AO739&gt;Resumen!$B$6,"Sobre-exhibido",IF(AO739-AH739&gt;Resumen!$B$6,"Sub-exhibido","En línea")))</f>
        <v>Sin dato</v>
      </c>
      <c r="AV739" s="22" t="str">
        <f aca="false">IF(AT739="","",IF(AT739="Alto Potencial / Bajo Share",1,IF(AT739="Alto Potencial / Alto Share",2,IF(AT739="Bajo Potencial / Alto Share",3,4))))</f>
        <v/>
      </c>
      <c r="AW739" s="22" t="str">
        <f aca="false">IF(Q739="No","Sin competencia directa",IF(AV739=1,"1 - Foco Conquista (Alto Pot / Bajo Share)",IF(AV739=2,"2 - Foco Defensa (Alto Pot / Alto Share)",IF(AV739=3,"3 - Monitoreo (Bajo Pot / Alto Share)","4 - Baja Prioridad (Bajo Pot / Bajo Share)"))))</f>
        <v>Sin competencia directa</v>
      </c>
      <c r="AX739" s="12" t="str">
        <f aca="false">IF(OR(IFERROR(AND(W739&lt;&gt;"",Y739&lt;&gt;"",Y739-W739&gt;Resumen!$B$8),FALSE()),IFERROR(AND(X739&lt;&gt;"",Y739&lt;&gt;"",Y739-X739&gt;Resumen!$B$8),FALSE())),MAX(IF(IFERROR(AND(W739&lt;&gt;"",Y739&lt;&gt;"",Y739-W739&gt;Resumen!$B$8),FALSE()),Y739-W739,0),IF(IFERROR(AND(X739&lt;&gt;"",Y739&lt;&gt;"",Y739-X739&gt;Resumen!$B$8),FALSE()),Y739-X739,0)),"")</f>
        <v/>
      </c>
      <c r="AY739" s="22" t="str">
        <f aca="false">IF(OR(IFERROR(AND(W739&lt;&gt;"",Y739&lt;&gt;"",Y739-W739&gt;Resumen!$B$8),FALSE()),IFERROR(AND(X739&lt;&gt;"",Y739&lt;&gt;"",Y739-X739&gt;Resumen!$B$8),FALSE())),TRIM("Lays tiene mayor markup que "&amp;IF(IFERROR(AND(W739&lt;&gt;"",Y739&lt;&gt;"",Y739-W739&gt;Resumen!$B$8),FALSE()),"Quento ","")&amp;IF(IFERROR(AND(X739&lt;&gt;"",Y739&lt;&gt;"",Y739-X739&gt;Resumen!$B$8),FALSE()),"Julicroc ","")&amp;"en este PDV"),"")</f>
        <v/>
      </c>
      <c r="AZ739" s="22" t="str">
        <f aca="false">IF(COUNTIF('Plan Pehuamar - Lista'!$A$2:$A$167,A739)&gt;0,"Sí","No")</f>
        <v>No</v>
      </c>
      <c r="BA739" s="22" t="str">
        <f aca="false">IF(COUNTIF('Plan Combo 9+1'!$A$2:$A$226,A739)&gt;0,"Sí","No")</f>
        <v>No</v>
      </c>
      <c r="BB739" s="22" t="str">
        <f aca="false">IF(AH739="","No",IF(BA739="Sí",IF((AO739-AH739)&gt;Resumen!$B$6,"Sí","No"),IF((AO739-AH739)&gt;=Resumen!$B$132,"Sí","No")))</f>
        <v>No</v>
      </c>
      <c r="BC739" s="22" t="str">
        <f aca="false">IF(AND(N739="Sí",AL739="Sí",AI739=0),"Sí","No")</f>
        <v>No</v>
      </c>
      <c r="BD739" s="22" t="str">
        <f aca="false">IF(COUNTIF('Plan 9+1 (con Pehuamar)'!$A$2:$A$227,A739)&gt;0,"Sí","No")</f>
        <v>No</v>
      </c>
    </row>
    <row r="740" customFormat="false" ht="15" hidden="false" customHeight="true" outlineLevel="0" collapsed="false">
      <c r="A740" s="6" t="n">
        <v>401708</v>
      </c>
      <c r="B740" s="6" t="n">
        <v>4</v>
      </c>
      <c r="C740" s="6" t="n">
        <v>404</v>
      </c>
      <c r="D740" s="6" t="s">
        <v>359</v>
      </c>
      <c r="E740" s="6" t="s">
        <v>941</v>
      </c>
      <c r="F740" s="6" t="s">
        <v>196</v>
      </c>
      <c r="G740" s="6" t="s">
        <v>129</v>
      </c>
      <c r="H740" s="6" t="s">
        <v>197</v>
      </c>
      <c r="I740" s="27" t="n">
        <v>0</v>
      </c>
      <c r="J740" s="27" t="n">
        <v>0</v>
      </c>
      <c r="K740" s="27" t="n">
        <v>3.6</v>
      </c>
      <c r="L740" s="28" t="n">
        <f aca="false">I740+J740</f>
        <v>0</v>
      </c>
      <c r="M740" s="28" t="n">
        <f aca="false">L740+K740</f>
        <v>3.6</v>
      </c>
      <c r="N740" s="22" t="str">
        <f aca="false">IF(I740&gt;0,"Sí","No")</f>
        <v>No</v>
      </c>
      <c r="O740" s="22" t="str">
        <f aca="false">IF(J740&gt;0,"Sí","No")</f>
        <v>No</v>
      </c>
      <c r="P740" s="22" t="str">
        <f aca="false">IF(K740&gt;0,"Sí","No")</f>
        <v>Sí</v>
      </c>
      <c r="Q740" s="22" t="str">
        <f aca="false">IF(OR(I740&gt;0,J740&gt;0),"Sí","No")</f>
        <v>No</v>
      </c>
      <c r="R740" s="27"/>
      <c r="S740" s="27"/>
      <c r="T740" s="27"/>
      <c r="U740" s="27"/>
      <c r="V740" s="27"/>
      <c r="W740" s="12" t="str">
        <f aca="false">IF(AND(I740&gt;0,R740&gt;0),(S740-R740)/R740,"")</f>
        <v/>
      </c>
      <c r="X740" s="12" t="str">
        <f aca="false">IF(AND(J740&gt;0,T740&gt;0),(U740-T740)/T740,"")</f>
        <v/>
      </c>
      <c r="Y740" s="12" t="str">
        <f aca="false">IF(AND(K740&gt;0,V740&gt;0),(V740-Resumen!$B$7)/Resumen!$B$7,"")</f>
        <v/>
      </c>
      <c r="Z740" s="28" t="str">
        <f aca="false">IF(AND(K740&gt;0,I740&gt;0,V740&gt;0,S740&gt;0),V740-S740,"")</f>
        <v/>
      </c>
      <c r="AA740" s="12" t="str">
        <f aca="false">IF(Z740&lt;&gt;"",Z740/S740,"")</f>
        <v/>
      </c>
      <c r="AB740" s="28" t="str">
        <f aca="false">IF(AND(K740&gt;0,J740&gt;0,V740&gt;0,U740&gt;0),V740-U740,"")</f>
        <v/>
      </c>
      <c r="AC740" s="12" t="str">
        <f aca="false">IF(AB740&lt;&gt;"",AB740/U740,"")</f>
        <v/>
      </c>
      <c r="AD740" s="27" t="n">
        <v>0</v>
      </c>
      <c r="AE740" s="27" t="n">
        <v>0</v>
      </c>
      <c r="AF740" s="27" t="n">
        <v>0</v>
      </c>
      <c r="AG740" s="28" t="n">
        <f aca="false">AD740+AE740+AF740</f>
        <v>0</v>
      </c>
      <c r="AH740" s="12" t="str">
        <f aca="false">IF(AG740&gt;0,AD740/AG740,"")</f>
        <v/>
      </c>
      <c r="AI740" s="27" t="n">
        <v>0</v>
      </c>
      <c r="AJ740" s="27" t="n">
        <v>0</v>
      </c>
      <c r="AK740" s="27" t="n">
        <v>0</v>
      </c>
      <c r="AL740" s="22" t="str">
        <f aca="false">IF(OR(AJ740&gt;0,AK740&gt;0),"Sí","No")</f>
        <v>No</v>
      </c>
      <c r="AM740" s="6"/>
      <c r="AN740" s="6"/>
      <c r="AO740" s="12" t="n">
        <f aca="false">IF(M740&gt;0,K740/M740,"")</f>
        <v>1</v>
      </c>
      <c r="AP740" s="22" t="str">
        <f aca="false">IF(M740&gt;=Resumen!$B$5,"Alto","Bajo")</f>
        <v>Bajo</v>
      </c>
      <c r="AQ740" s="22" t="str">
        <f aca="false">IF(AO740&gt;=Resumen!$B$28,"Alto","Bajo")</f>
        <v>Alto</v>
      </c>
      <c r="AR740" s="22" t="str">
        <f aca="false">AP740&amp;" Potencial / "&amp;AQ740&amp;" Share"</f>
        <v>Bajo Potencial / Alto Share</v>
      </c>
      <c r="AS740" s="22" t="str">
        <f aca="false">IF(Q740="Sí",IF(AO740&gt;=Resumen!$B$29,"Alto","Bajo"),"")</f>
        <v/>
      </c>
      <c r="AT740" s="22" t="str">
        <f aca="false">IF(AS740&lt;&gt;"",AP740&amp;" Potencial / "&amp;AS740&amp;" Share","")</f>
        <v/>
      </c>
      <c r="AU740" s="22" t="str">
        <f aca="false">IF(AH740="","Sin dato",IF(AH740-AO740&gt;Resumen!$B$6,"Sobre-exhibido",IF(AO740-AH740&gt;Resumen!$B$6,"Sub-exhibido","En línea")))</f>
        <v>Sin dato</v>
      </c>
      <c r="AV740" s="22" t="str">
        <f aca="false">IF(AT740="","",IF(AT740="Alto Potencial / Bajo Share",1,IF(AT740="Alto Potencial / Alto Share",2,IF(AT740="Bajo Potencial / Alto Share",3,4))))</f>
        <v/>
      </c>
      <c r="AW740" s="22" t="str">
        <f aca="false">IF(Q740="No","Sin competencia directa",IF(AV740=1,"1 - Foco Conquista (Alto Pot / Bajo Share)",IF(AV740=2,"2 - Foco Defensa (Alto Pot / Alto Share)",IF(AV740=3,"3 - Monitoreo (Bajo Pot / Alto Share)","4 - Baja Prioridad (Bajo Pot / Bajo Share)"))))</f>
        <v>Sin competencia directa</v>
      </c>
      <c r="AX740" s="12" t="str">
        <f aca="false">IF(OR(IFERROR(AND(W740&lt;&gt;"",Y740&lt;&gt;"",Y740-W740&gt;Resumen!$B$8),FALSE()),IFERROR(AND(X740&lt;&gt;"",Y740&lt;&gt;"",Y740-X740&gt;Resumen!$B$8),FALSE())),MAX(IF(IFERROR(AND(W740&lt;&gt;"",Y740&lt;&gt;"",Y740-W740&gt;Resumen!$B$8),FALSE()),Y740-W740,0),IF(IFERROR(AND(X740&lt;&gt;"",Y740&lt;&gt;"",Y740-X740&gt;Resumen!$B$8),FALSE()),Y740-X740,0)),"")</f>
        <v/>
      </c>
      <c r="AY740" s="22" t="str">
        <f aca="false">IF(OR(IFERROR(AND(W740&lt;&gt;"",Y740&lt;&gt;"",Y740-W740&gt;Resumen!$B$8),FALSE()),IFERROR(AND(X740&lt;&gt;"",Y740&lt;&gt;"",Y740-X740&gt;Resumen!$B$8),FALSE())),TRIM("Lays tiene mayor markup que "&amp;IF(IFERROR(AND(W740&lt;&gt;"",Y740&lt;&gt;"",Y740-W740&gt;Resumen!$B$8),FALSE()),"Quento ","")&amp;IF(IFERROR(AND(X740&lt;&gt;"",Y740&lt;&gt;"",Y740-X740&gt;Resumen!$B$8),FALSE()),"Julicroc ","")&amp;"en este PDV"),"")</f>
        <v/>
      </c>
      <c r="AZ740" s="22" t="str">
        <f aca="false">IF(COUNTIF('Plan Pehuamar - Lista'!$A$2:$A$167,A740)&gt;0,"Sí","No")</f>
        <v>No</v>
      </c>
      <c r="BA740" s="22" t="str">
        <f aca="false">IF(COUNTIF('Plan Combo 9+1'!$A$2:$A$226,A740)&gt;0,"Sí","No")</f>
        <v>No</v>
      </c>
      <c r="BB740" s="22" t="str">
        <f aca="false">IF(AH740="","No",IF(BA740="Sí",IF((AO740-AH740)&gt;Resumen!$B$6,"Sí","No"),IF((AO740-AH740)&gt;=Resumen!$B$132,"Sí","No")))</f>
        <v>No</v>
      </c>
      <c r="BC740" s="22" t="str">
        <f aca="false">IF(AND(N740="Sí",AL740="Sí",AI740=0),"Sí","No")</f>
        <v>No</v>
      </c>
      <c r="BD740" s="22" t="str">
        <f aca="false">IF(COUNTIF('Plan 9+1 (con Pehuamar)'!$A$2:$A$227,A740)&gt;0,"Sí","No")</f>
        <v>No</v>
      </c>
    </row>
    <row r="741" customFormat="false" ht="15" hidden="false" customHeight="true" outlineLevel="0" collapsed="false">
      <c r="A741" s="6" t="n">
        <v>401716</v>
      </c>
      <c r="B741" s="6" t="n">
        <v>4</v>
      </c>
      <c r="C741" s="6" t="n">
        <v>404</v>
      </c>
      <c r="D741" s="6" t="s">
        <v>359</v>
      </c>
      <c r="E741" s="6" t="s">
        <v>942</v>
      </c>
      <c r="F741" s="6" t="s">
        <v>196</v>
      </c>
      <c r="G741" s="6" t="s">
        <v>129</v>
      </c>
      <c r="H741" s="6" t="s">
        <v>197</v>
      </c>
      <c r="I741" s="27" t="n">
        <v>15</v>
      </c>
      <c r="J741" s="27" t="n">
        <v>0</v>
      </c>
      <c r="K741" s="27" t="n">
        <v>15</v>
      </c>
      <c r="L741" s="28" t="n">
        <f aca="false">I741+J741</f>
        <v>15</v>
      </c>
      <c r="M741" s="28" t="n">
        <f aca="false">L741+K741</f>
        <v>30</v>
      </c>
      <c r="N741" s="22" t="str">
        <f aca="false">IF(I741&gt;0,"Sí","No")</f>
        <v>Sí</v>
      </c>
      <c r="O741" s="22" t="str">
        <f aca="false">IF(J741&gt;0,"Sí","No")</f>
        <v>No</v>
      </c>
      <c r="P741" s="22" t="str">
        <f aca="false">IF(K741&gt;0,"Sí","No")</f>
        <v>Sí</v>
      </c>
      <c r="Q741" s="22" t="str">
        <f aca="false">IF(OR(I741&gt;0,J741&gt;0),"Sí","No")</f>
        <v>Sí</v>
      </c>
      <c r="R741" s="27" t="n">
        <v>1800</v>
      </c>
      <c r="S741" s="27" t="n">
        <v>2800</v>
      </c>
      <c r="T741" s="27"/>
      <c r="U741" s="27"/>
      <c r="V741" s="27" t="n">
        <v>3500</v>
      </c>
      <c r="W741" s="12" t="n">
        <f aca="false">IF(AND(I741&gt;0,R741&gt;0),(S741-R741)/R741,"")</f>
        <v>0.555555555555556</v>
      </c>
      <c r="X741" s="12" t="str">
        <f aca="false">IF(AND(J741&gt;0,T741&gt;0),(U741-T741)/T741,"")</f>
        <v/>
      </c>
      <c r="Y741" s="12" t="n">
        <f aca="false">IF(AND(K741&gt;0,V741&gt;0),(V741-Resumen!$B$7)/Resumen!$B$7,"")</f>
        <v>0.4</v>
      </c>
      <c r="Z741" s="28" t="n">
        <f aca="false">IF(AND(K741&gt;0,I741&gt;0,V741&gt;0,S741&gt;0),V741-S741,"")</f>
        <v>700</v>
      </c>
      <c r="AA741" s="12" t="n">
        <f aca="false">IF(Z741&lt;&gt;"",Z741/S741,"")</f>
        <v>0.25</v>
      </c>
      <c r="AB741" s="28" t="str">
        <f aca="false">IF(AND(K741&gt;0,J741&gt;0,V741&gt;0,U741&gt;0),V741-U741,"")</f>
        <v/>
      </c>
      <c r="AC741" s="12" t="str">
        <f aca="false">IF(AB741&lt;&gt;"",AB741/U741,"")</f>
        <v/>
      </c>
      <c r="AD741" s="27" t="n">
        <v>4</v>
      </c>
      <c r="AE741" s="27" t="n">
        <v>4</v>
      </c>
      <c r="AF741" s="27" t="n">
        <v>0</v>
      </c>
      <c r="AG741" s="28" t="n">
        <f aca="false">AD741+AE741+AF741</f>
        <v>8</v>
      </c>
      <c r="AH741" s="12" t="n">
        <f aca="false">IF(AG741&gt;0,AD741/AG741,"")</f>
        <v>0.5</v>
      </c>
      <c r="AI741" s="27" t="n">
        <v>1</v>
      </c>
      <c r="AJ741" s="27" t="n">
        <v>1</v>
      </c>
      <c r="AK741" s="27" t="n">
        <v>0</v>
      </c>
      <c r="AL741" s="22" t="str">
        <f aca="false">IF(OR(AJ741&gt;0,AK741&gt;0),"Sí","No")</f>
        <v>Sí</v>
      </c>
      <c r="AM741" s="6" t="s">
        <v>397</v>
      </c>
      <c r="AN741" s="6"/>
      <c r="AO741" s="12" t="n">
        <f aca="false">IF(M741&gt;0,K741/M741,"")</f>
        <v>0.5</v>
      </c>
      <c r="AP741" s="22" t="str">
        <f aca="false">IF(M741&gt;=Resumen!$B$5,"Alto","Bajo")</f>
        <v>Bajo</v>
      </c>
      <c r="AQ741" s="22" t="str">
        <f aca="false">IF(AO741&gt;=Resumen!$B$28,"Alto","Bajo")</f>
        <v>Alto</v>
      </c>
      <c r="AR741" s="22" t="str">
        <f aca="false">AP741&amp;" Potencial / "&amp;AQ741&amp;" Share"</f>
        <v>Bajo Potencial / Alto Share</v>
      </c>
      <c r="AS741" s="22" t="str">
        <f aca="false">IF(Q741="Sí",IF(AO741&gt;=Resumen!$B$29,"Alto","Bajo"),"")</f>
        <v>Alto</v>
      </c>
      <c r="AT741" s="22" t="str">
        <f aca="false">IF(AS741&lt;&gt;"",AP741&amp;" Potencial / "&amp;AS741&amp;" Share","")</f>
        <v>Bajo Potencial / Alto Share</v>
      </c>
      <c r="AU741" s="22" t="str">
        <f aca="false">IF(AH741="","Sin dato",IF(AH741-AO741&gt;Resumen!$B$6,"Sobre-exhibido",IF(AO741-AH741&gt;Resumen!$B$6,"Sub-exhibido","En línea")))</f>
        <v>En línea</v>
      </c>
      <c r="AV741" s="22" t="n">
        <f aca="false">IF(AT741="","",IF(AT741="Alto Potencial / Bajo Share",1,IF(AT741="Alto Potencial / Alto Share",2,IF(AT741="Bajo Potencial / Alto Share",3,4))))</f>
        <v>3</v>
      </c>
      <c r="AW741" s="22" t="str">
        <f aca="false">IF(Q741="No","Sin competencia directa",IF(AV741=1,"1 - Foco Conquista (Alto Pot / Bajo Share)",IF(AV741=2,"2 - Foco Defensa (Alto Pot / Alto Share)",IF(AV741=3,"3 - Monitoreo (Bajo Pot / Alto Share)","4 - Baja Prioridad (Bajo Pot / Bajo Share)"))))</f>
        <v>3 - Monitoreo (Bajo Pot / Alto Share)</v>
      </c>
      <c r="AX741" s="12" t="str">
        <f aca="false">IF(OR(IFERROR(AND(W741&lt;&gt;"",Y741&lt;&gt;"",Y741-W741&gt;Resumen!$B$8),FALSE()),IFERROR(AND(X741&lt;&gt;"",Y741&lt;&gt;"",Y741-X741&gt;Resumen!$B$8),FALSE())),MAX(IF(IFERROR(AND(W741&lt;&gt;"",Y741&lt;&gt;"",Y741-W741&gt;Resumen!$B$8),FALSE()),Y741-W741,0),IF(IFERROR(AND(X741&lt;&gt;"",Y741&lt;&gt;"",Y741-X741&gt;Resumen!$B$8),FALSE()),Y741-X741,0)),"")</f>
        <v/>
      </c>
      <c r="AY741" s="22" t="str">
        <f aca="false">IF(OR(IFERROR(AND(W741&lt;&gt;"",Y741&lt;&gt;"",Y741-W741&gt;Resumen!$B$8),FALSE()),IFERROR(AND(X741&lt;&gt;"",Y741&lt;&gt;"",Y741-X741&gt;Resumen!$B$8),FALSE())),TRIM("Lays tiene mayor markup que "&amp;IF(IFERROR(AND(W741&lt;&gt;"",Y741&lt;&gt;"",Y741-W741&gt;Resumen!$B$8),FALSE()),"Quento ","")&amp;IF(IFERROR(AND(X741&lt;&gt;"",Y741&lt;&gt;"",Y741-X741&gt;Resumen!$B$8),FALSE()),"Julicroc ","")&amp;"en este PDV"),"")</f>
        <v/>
      </c>
      <c r="AZ741" s="22" t="str">
        <f aca="false">IF(COUNTIF('Plan Pehuamar - Lista'!$A$2:$A$167,A741)&gt;0,"Sí","No")</f>
        <v>No</v>
      </c>
      <c r="BA741" s="22" t="str">
        <f aca="false">IF(COUNTIF('Plan Combo 9+1'!$A$2:$A$226,A741)&gt;0,"Sí","No")</f>
        <v>No</v>
      </c>
      <c r="BB741" s="22" t="str">
        <f aca="false">IF(AH741="","No",IF(BA741="Sí",IF((AO741-AH741)&gt;Resumen!$B$6,"Sí","No"),IF((AO741-AH741)&gt;=Resumen!$B$132,"Sí","No")))</f>
        <v>No</v>
      </c>
      <c r="BC741" s="22" t="str">
        <f aca="false">IF(AND(N741="Sí",AL741="Sí",AI741=0),"Sí","No")</f>
        <v>No</v>
      </c>
      <c r="BD741" s="22" t="str">
        <f aca="false">IF(COUNTIF('Plan 9+1 (con Pehuamar)'!$A$2:$A$227,A741)&gt;0,"Sí","No")</f>
        <v>No</v>
      </c>
    </row>
    <row r="742" customFormat="false" ht="15" hidden="false" customHeight="true" outlineLevel="0" collapsed="false">
      <c r="A742" s="6" t="n">
        <v>401761</v>
      </c>
      <c r="B742" s="6" t="n">
        <v>4</v>
      </c>
      <c r="C742" s="6" t="n">
        <v>404</v>
      </c>
      <c r="D742" s="6" t="s">
        <v>359</v>
      </c>
      <c r="E742" s="6" t="s">
        <v>943</v>
      </c>
      <c r="F742" s="6" t="s">
        <v>201</v>
      </c>
      <c r="G742" s="6" t="s">
        <v>129</v>
      </c>
      <c r="H742" s="6" t="s">
        <v>197</v>
      </c>
      <c r="I742" s="27" t="n">
        <v>15</v>
      </c>
      <c r="J742" s="27" t="n">
        <v>0</v>
      </c>
      <c r="K742" s="27" t="n">
        <v>10</v>
      </c>
      <c r="L742" s="28" t="n">
        <f aca="false">I742+J742</f>
        <v>15</v>
      </c>
      <c r="M742" s="28" t="n">
        <f aca="false">L742+K742</f>
        <v>25</v>
      </c>
      <c r="N742" s="22" t="str">
        <f aca="false">IF(I742&gt;0,"Sí","No")</f>
        <v>Sí</v>
      </c>
      <c r="O742" s="22" t="str">
        <f aca="false">IF(J742&gt;0,"Sí","No")</f>
        <v>No</v>
      </c>
      <c r="P742" s="22" t="str">
        <f aca="false">IF(K742&gt;0,"Sí","No")</f>
        <v>Sí</v>
      </c>
      <c r="Q742" s="22" t="str">
        <f aca="false">IF(OR(I742&gt;0,J742&gt;0),"Sí","No")</f>
        <v>Sí</v>
      </c>
      <c r="R742" s="27" t="n">
        <v>1800</v>
      </c>
      <c r="S742" s="27" t="n">
        <v>2800</v>
      </c>
      <c r="T742" s="27"/>
      <c r="U742" s="27"/>
      <c r="V742" s="27" t="n">
        <v>3500</v>
      </c>
      <c r="W742" s="12" t="n">
        <f aca="false">IF(AND(I742&gt;0,R742&gt;0),(S742-R742)/R742,"")</f>
        <v>0.555555555555556</v>
      </c>
      <c r="X742" s="12" t="str">
        <f aca="false">IF(AND(J742&gt;0,T742&gt;0),(U742-T742)/T742,"")</f>
        <v/>
      </c>
      <c r="Y742" s="12" t="n">
        <f aca="false">IF(AND(K742&gt;0,V742&gt;0),(V742-Resumen!$B$7)/Resumen!$B$7,"")</f>
        <v>0.4</v>
      </c>
      <c r="Z742" s="28" t="n">
        <f aca="false">IF(AND(K742&gt;0,I742&gt;0,V742&gt;0,S742&gt;0),V742-S742,"")</f>
        <v>700</v>
      </c>
      <c r="AA742" s="12" t="n">
        <f aca="false">IF(Z742&lt;&gt;"",Z742/S742,"")</f>
        <v>0.25</v>
      </c>
      <c r="AB742" s="28" t="str">
        <f aca="false">IF(AND(K742&gt;0,J742&gt;0,V742&gt;0,U742&gt;0),V742-U742,"")</f>
        <v/>
      </c>
      <c r="AC742" s="12" t="str">
        <f aca="false">IF(AB742&lt;&gt;"",AB742/U742,"")</f>
        <v/>
      </c>
      <c r="AD742" s="27" t="n">
        <v>2</v>
      </c>
      <c r="AE742" s="27" t="n">
        <v>3</v>
      </c>
      <c r="AF742" s="27" t="n">
        <v>0</v>
      </c>
      <c r="AG742" s="28" t="n">
        <f aca="false">AD742+AE742+AF742</f>
        <v>5</v>
      </c>
      <c r="AH742" s="12" t="n">
        <f aca="false">IF(AG742&gt;0,AD742/AG742,"")</f>
        <v>0.4</v>
      </c>
      <c r="AI742" s="27" t="n">
        <v>1</v>
      </c>
      <c r="AJ742" s="27" t="n">
        <v>1</v>
      </c>
      <c r="AK742" s="27" t="n">
        <v>0</v>
      </c>
      <c r="AL742" s="22" t="str">
        <f aca="false">IF(OR(AJ742&gt;0,AK742&gt;0),"Sí","No")</f>
        <v>Sí</v>
      </c>
      <c r="AM742" s="6" t="s">
        <v>397</v>
      </c>
      <c r="AN742" s="6"/>
      <c r="AO742" s="12" t="n">
        <f aca="false">IF(M742&gt;0,K742/M742,"")</f>
        <v>0.4</v>
      </c>
      <c r="AP742" s="22" t="str">
        <f aca="false">IF(M742&gt;=Resumen!$B$5,"Alto","Bajo")</f>
        <v>Bajo</v>
      </c>
      <c r="AQ742" s="22" t="str">
        <f aca="false">IF(AO742&gt;=Resumen!$B$28,"Alto","Bajo")</f>
        <v>Alto</v>
      </c>
      <c r="AR742" s="22" t="str">
        <f aca="false">AP742&amp;" Potencial / "&amp;AQ742&amp;" Share"</f>
        <v>Bajo Potencial / Alto Share</v>
      </c>
      <c r="AS742" s="22" t="str">
        <f aca="false">IF(Q742="Sí",IF(AO742&gt;=Resumen!$B$29,"Alto","Bajo"),"")</f>
        <v>Bajo</v>
      </c>
      <c r="AT742" s="22" t="str">
        <f aca="false">IF(AS742&lt;&gt;"",AP742&amp;" Potencial / "&amp;AS742&amp;" Share","")</f>
        <v>Bajo Potencial / Bajo Share</v>
      </c>
      <c r="AU742" s="22" t="str">
        <f aca="false">IF(AH742="","Sin dato",IF(AH742-AO742&gt;Resumen!$B$6,"Sobre-exhibido",IF(AO742-AH742&gt;Resumen!$B$6,"Sub-exhibido","En línea")))</f>
        <v>En línea</v>
      </c>
      <c r="AV742" s="22" t="n">
        <f aca="false">IF(AT742="","",IF(AT742="Alto Potencial / Bajo Share",1,IF(AT742="Alto Potencial / Alto Share",2,IF(AT742="Bajo Potencial / Alto Share",3,4))))</f>
        <v>4</v>
      </c>
      <c r="AW742" s="22" t="str">
        <f aca="false">IF(Q742="No","Sin competencia directa",IF(AV742=1,"1 - Foco Conquista (Alto Pot / Bajo Share)",IF(AV742=2,"2 - Foco Defensa (Alto Pot / Alto Share)",IF(AV742=3,"3 - Monitoreo (Bajo Pot / Alto Share)","4 - Baja Prioridad (Bajo Pot / Bajo Share)"))))</f>
        <v>4 - Baja Prioridad (Bajo Pot / Bajo Share)</v>
      </c>
      <c r="AX742" s="12" t="str">
        <f aca="false">IF(OR(IFERROR(AND(W742&lt;&gt;"",Y742&lt;&gt;"",Y742-W742&gt;Resumen!$B$8),FALSE()),IFERROR(AND(X742&lt;&gt;"",Y742&lt;&gt;"",Y742-X742&gt;Resumen!$B$8),FALSE())),MAX(IF(IFERROR(AND(W742&lt;&gt;"",Y742&lt;&gt;"",Y742-W742&gt;Resumen!$B$8),FALSE()),Y742-W742,0),IF(IFERROR(AND(X742&lt;&gt;"",Y742&lt;&gt;"",Y742-X742&gt;Resumen!$B$8),FALSE()),Y742-X742,0)),"")</f>
        <v/>
      </c>
      <c r="AY742" s="22" t="str">
        <f aca="false">IF(OR(IFERROR(AND(W742&lt;&gt;"",Y742&lt;&gt;"",Y742-W742&gt;Resumen!$B$8),FALSE()),IFERROR(AND(X742&lt;&gt;"",Y742&lt;&gt;"",Y742-X742&gt;Resumen!$B$8),FALSE())),TRIM("Lays tiene mayor markup que "&amp;IF(IFERROR(AND(W742&lt;&gt;"",Y742&lt;&gt;"",Y742-W742&gt;Resumen!$B$8),FALSE()),"Quento ","")&amp;IF(IFERROR(AND(X742&lt;&gt;"",Y742&lt;&gt;"",Y742-X742&gt;Resumen!$B$8),FALSE()),"Julicroc ","")&amp;"en este PDV"),"")</f>
        <v/>
      </c>
      <c r="AZ742" s="22" t="str">
        <f aca="false">IF(COUNTIF('Plan Pehuamar - Lista'!$A$2:$A$167,A742)&gt;0,"Sí","No")</f>
        <v>No</v>
      </c>
      <c r="BA742" s="22" t="str">
        <f aca="false">IF(COUNTIF('Plan Combo 9+1'!$A$2:$A$226,A742)&gt;0,"Sí","No")</f>
        <v>No</v>
      </c>
      <c r="BB742" s="22" t="str">
        <f aca="false">IF(AH742="","No",IF(BA742="Sí",IF((AO742-AH742)&gt;Resumen!$B$6,"Sí","No"),IF((AO742-AH742)&gt;=Resumen!$B$132,"Sí","No")))</f>
        <v>No</v>
      </c>
      <c r="BC742" s="22" t="str">
        <f aca="false">IF(AND(N742="Sí",AL742="Sí",AI742=0),"Sí","No")</f>
        <v>No</v>
      </c>
      <c r="BD742" s="22" t="str">
        <f aca="false">IF(COUNTIF('Plan 9+1 (con Pehuamar)'!$A$2:$A$227,A742)&gt;0,"Sí","No")</f>
        <v>No</v>
      </c>
    </row>
    <row r="743" customFormat="false" ht="15" hidden="false" customHeight="true" outlineLevel="0" collapsed="false">
      <c r="A743" s="6" t="n">
        <v>401869</v>
      </c>
      <c r="B743" s="6" t="n">
        <v>4</v>
      </c>
      <c r="C743" s="6" t="n">
        <v>404</v>
      </c>
      <c r="D743" s="6" t="s">
        <v>359</v>
      </c>
      <c r="E743" s="6" t="s">
        <v>944</v>
      </c>
      <c r="F743" s="6" t="s">
        <v>196</v>
      </c>
      <c r="G743" s="6" t="s">
        <v>129</v>
      </c>
      <c r="H743" s="6" t="s">
        <v>197</v>
      </c>
      <c r="I743" s="27" t="n">
        <v>0</v>
      </c>
      <c r="J743" s="27" t="n">
        <v>0</v>
      </c>
      <c r="K743" s="27" t="n">
        <v>0.2</v>
      </c>
      <c r="L743" s="28" t="n">
        <f aca="false">I743+J743</f>
        <v>0</v>
      </c>
      <c r="M743" s="28" t="n">
        <f aca="false">L743+K743</f>
        <v>0.2</v>
      </c>
      <c r="N743" s="22" t="str">
        <f aca="false">IF(I743&gt;0,"Sí","No")</f>
        <v>No</v>
      </c>
      <c r="O743" s="22" t="str">
        <f aca="false">IF(J743&gt;0,"Sí","No")</f>
        <v>No</v>
      </c>
      <c r="P743" s="22" t="str">
        <f aca="false">IF(K743&gt;0,"Sí","No")</f>
        <v>Sí</v>
      </c>
      <c r="Q743" s="22" t="str">
        <f aca="false">IF(OR(I743&gt;0,J743&gt;0),"Sí","No")</f>
        <v>No</v>
      </c>
      <c r="R743" s="27"/>
      <c r="S743" s="27"/>
      <c r="T743" s="27"/>
      <c r="U743" s="27"/>
      <c r="V743" s="27"/>
      <c r="W743" s="12" t="str">
        <f aca="false">IF(AND(I743&gt;0,R743&gt;0),(S743-R743)/R743,"")</f>
        <v/>
      </c>
      <c r="X743" s="12" t="str">
        <f aca="false">IF(AND(J743&gt;0,T743&gt;0),(U743-T743)/T743,"")</f>
        <v/>
      </c>
      <c r="Y743" s="12" t="str">
        <f aca="false">IF(AND(K743&gt;0,V743&gt;0),(V743-Resumen!$B$7)/Resumen!$B$7,"")</f>
        <v/>
      </c>
      <c r="Z743" s="28" t="str">
        <f aca="false">IF(AND(K743&gt;0,I743&gt;0,V743&gt;0,S743&gt;0),V743-S743,"")</f>
        <v/>
      </c>
      <c r="AA743" s="12" t="str">
        <f aca="false">IF(Z743&lt;&gt;"",Z743/S743,"")</f>
        <v/>
      </c>
      <c r="AB743" s="28" t="str">
        <f aca="false">IF(AND(K743&gt;0,J743&gt;0,V743&gt;0,U743&gt;0),V743-U743,"")</f>
        <v/>
      </c>
      <c r="AC743" s="12" t="str">
        <f aca="false">IF(AB743&lt;&gt;"",AB743/U743,"")</f>
        <v/>
      </c>
      <c r="AD743" s="27" t="n">
        <v>0</v>
      </c>
      <c r="AE743" s="27" t="n">
        <v>0</v>
      </c>
      <c r="AF743" s="27" t="n">
        <v>0</v>
      </c>
      <c r="AG743" s="28" t="n">
        <f aca="false">AD743+AE743+AF743</f>
        <v>0</v>
      </c>
      <c r="AH743" s="12" t="str">
        <f aca="false">IF(AG743&gt;0,AD743/AG743,"")</f>
        <v/>
      </c>
      <c r="AI743" s="27" t="n">
        <v>0</v>
      </c>
      <c r="AJ743" s="27" t="n">
        <v>0</v>
      </c>
      <c r="AK743" s="27" t="n">
        <v>0</v>
      </c>
      <c r="AL743" s="22" t="str">
        <f aca="false">IF(OR(AJ743&gt;0,AK743&gt;0),"Sí","No")</f>
        <v>No</v>
      </c>
      <c r="AM743" s="6"/>
      <c r="AN743" s="6"/>
      <c r="AO743" s="12" t="n">
        <f aca="false">IF(M743&gt;0,K743/M743,"")</f>
        <v>1</v>
      </c>
      <c r="AP743" s="22" t="str">
        <f aca="false">IF(M743&gt;=Resumen!$B$5,"Alto","Bajo")</f>
        <v>Bajo</v>
      </c>
      <c r="AQ743" s="22" t="str">
        <f aca="false">IF(AO743&gt;=Resumen!$B$28,"Alto","Bajo")</f>
        <v>Alto</v>
      </c>
      <c r="AR743" s="22" t="str">
        <f aca="false">AP743&amp;" Potencial / "&amp;AQ743&amp;" Share"</f>
        <v>Bajo Potencial / Alto Share</v>
      </c>
      <c r="AS743" s="22" t="str">
        <f aca="false">IF(Q743="Sí",IF(AO743&gt;=Resumen!$B$29,"Alto","Bajo"),"")</f>
        <v/>
      </c>
      <c r="AT743" s="22" t="str">
        <f aca="false">IF(AS743&lt;&gt;"",AP743&amp;" Potencial / "&amp;AS743&amp;" Share","")</f>
        <v/>
      </c>
      <c r="AU743" s="22" t="str">
        <f aca="false">IF(AH743="","Sin dato",IF(AH743-AO743&gt;Resumen!$B$6,"Sobre-exhibido",IF(AO743-AH743&gt;Resumen!$B$6,"Sub-exhibido","En línea")))</f>
        <v>Sin dato</v>
      </c>
      <c r="AV743" s="22" t="str">
        <f aca="false">IF(AT743="","",IF(AT743="Alto Potencial / Bajo Share",1,IF(AT743="Alto Potencial / Alto Share",2,IF(AT743="Bajo Potencial / Alto Share",3,4))))</f>
        <v/>
      </c>
      <c r="AW743" s="22" t="str">
        <f aca="false">IF(Q743="No","Sin competencia directa",IF(AV743=1,"1 - Foco Conquista (Alto Pot / Bajo Share)",IF(AV743=2,"2 - Foco Defensa (Alto Pot / Alto Share)",IF(AV743=3,"3 - Monitoreo (Bajo Pot / Alto Share)","4 - Baja Prioridad (Bajo Pot / Bajo Share)"))))</f>
        <v>Sin competencia directa</v>
      </c>
      <c r="AX743" s="12" t="str">
        <f aca="false">IF(OR(IFERROR(AND(W743&lt;&gt;"",Y743&lt;&gt;"",Y743-W743&gt;Resumen!$B$8),FALSE()),IFERROR(AND(X743&lt;&gt;"",Y743&lt;&gt;"",Y743-X743&gt;Resumen!$B$8),FALSE())),MAX(IF(IFERROR(AND(W743&lt;&gt;"",Y743&lt;&gt;"",Y743-W743&gt;Resumen!$B$8),FALSE()),Y743-W743,0),IF(IFERROR(AND(X743&lt;&gt;"",Y743&lt;&gt;"",Y743-X743&gt;Resumen!$B$8),FALSE()),Y743-X743,0)),"")</f>
        <v/>
      </c>
      <c r="AY743" s="22" t="str">
        <f aca="false">IF(OR(IFERROR(AND(W743&lt;&gt;"",Y743&lt;&gt;"",Y743-W743&gt;Resumen!$B$8),FALSE()),IFERROR(AND(X743&lt;&gt;"",Y743&lt;&gt;"",Y743-X743&gt;Resumen!$B$8),FALSE())),TRIM("Lays tiene mayor markup que "&amp;IF(IFERROR(AND(W743&lt;&gt;"",Y743&lt;&gt;"",Y743-W743&gt;Resumen!$B$8),FALSE()),"Quento ","")&amp;IF(IFERROR(AND(X743&lt;&gt;"",Y743&lt;&gt;"",Y743-X743&gt;Resumen!$B$8),FALSE()),"Julicroc ","")&amp;"en este PDV"),"")</f>
        <v/>
      </c>
      <c r="AZ743" s="22" t="str">
        <f aca="false">IF(COUNTIF('Plan Pehuamar - Lista'!$A$2:$A$167,A743)&gt;0,"Sí","No")</f>
        <v>No</v>
      </c>
      <c r="BA743" s="22" t="str">
        <f aca="false">IF(COUNTIF('Plan Combo 9+1'!$A$2:$A$226,A743)&gt;0,"Sí","No")</f>
        <v>No</v>
      </c>
      <c r="BB743" s="22" t="str">
        <f aca="false">IF(AH743="","No",IF(BA743="Sí",IF((AO743-AH743)&gt;Resumen!$B$6,"Sí","No"),IF((AO743-AH743)&gt;=Resumen!$B$132,"Sí","No")))</f>
        <v>No</v>
      </c>
      <c r="BC743" s="22" t="str">
        <f aca="false">IF(AND(N743="Sí",AL743="Sí",AI743=0),"Sí","No")</f>
        <v>No</v>
      </c>
      <c r="BD743" s="22" t="str">
        <f aca="false">IF(COUNTIF('Plan 9+1 (con Pehuamar)'!$A$2:$A$227,A743)&gt;0,"Sí","No")</f>
        <v>No</v>
      </c>
    </row>
    <row r="744" customFormat="false" ht="15" hidden="false" customHeight="true" outlineLevel="0" collapsed="false">
      <c r="A744" s="6" t="n">
        <v>403063</v>
      </c>
      <c r="B744" s="6" t="n">
        <v>4</v>
      </c>
      <c r="C744" s="6" t="n">
        <v>404</v>
      </c>
      <c r="D744" s="6" t="s">
        <v>359</v>
      </c>
      <c r="E744" s="6" t="s">
        <v>945</v>
      </c>
      <c r="F744" s="6" t="s">
        <v>196</v>
      </c>
      <c r="G744" s="6" t="s">
        <v>129</v>
      </c>
      <c r="H744" s="6" t="s">
        <v>197</v>
      </c>
      <c r="I744" s="27" t="n">
        <v>20</v>
      </c>
      <c r="J744" s="27" t="n">
        <v>0</v>
      </c>
      <c r="K744" s="27" t="n">
        <v>15</v>
      </c>
      <c r="L744" s="28" t="n">
        <f aca="false">I744+J744</f>
        <v>20</v>
      </c>
      <c r="M744" s="28" t="n">
        <f aca="false">L744+K744</f>
        <v>35</v>
      </c>
      <c r="N744" s="22" t="str">
        <f aca="false">IF(I744&gt;0,"Sí","No")</f>
        <v>Sí</v>
      </c>
      <c r="O744" s="22" t="str">
        <f aca="false">IF(J744&gt;0,"Sí","No")</f>
        <v>No</v>
      </c>
      <c r="P744" s="22" t="str">
        <f aca="false">IF(K744&gt;0,"Sí","No")</f>
        <v>Sí</v>
      </c>
      <c r="Q744" s="22" t="str">
        <f aca="false">IF(OR(I744&gt;0,J744&gt;0),"Sí","No")</f>
        <v>Sí</v>
      </c>
      <c r="R744" s="27" t="n">
        <v>1800</v>
      </c>
      <c r="S744" s="27" t="n">
        <v>2800</v>
      </c>
      <c r="T744" s="27"/>
      <c r="U744" s="27"/>
      <c r="V744" s="27" t="n">
        <v>3500</v>
      </c>
      <c r="W744" s="12" t="n">
        <f aca="false">IF(AND(I744&gt;0,R744&gt;0),(S744-R744)/R744,"")</f>
        <v>0.555555555555556</v>
      </c>
      <c r="X744" s="12" t="str">
        <f aca="false">IF(AND(J744&gt;0,T744&gt;0),(U744-T744)/T744,"")</f>
        <v/>
      </c>
      <c r="Y744" s="12" t="n">
        <f aca="false">IF(AND(K744&gt;0,V744&gt;0),(V744-Resumen!$B$7)/Resumen!$B$7,"")</f>
        <v>0.4</v>
      </c>
      <c r="Z744" s="28" t="n">
        <f aca="false">IF(AND(K744&gt;0,I744&gt;0,V744&gt;0,S744&gt;0),V744-S744,"")</f>
        <v>700</v>
      </c>
      <c r="AA744" s="12" t="n">
        <f aca="false">IF(Z744&lt;&gt;"",Z744/S744,"")</f>
        <v>0.25</v>
      </c>
      <c r="AB744" s="28" t="str">
        <f aca="false">IF(AND(K744&gt;0,J744&gt;0,V744&gt;0,U744&gt;0),V744-U744,"")</f>
        <v/>
      </c>
      <c r="AC744" s="12" t="str">
        <f aca="false">IF(AB744&lt;&gt;"",AB744/U744,"")</f>
        <v/>
      </c>
      <c r="AD744" s="27" t="n">
        <v>2</v>
      </c>
      <c r="AE744" s="27" t="n">
        <v>3</v>
      </c>
      <c r="AF744" s="27" t="n">
        <v>0</v>
      </c>
      <c r="AG744" s="28" t="n">
        <f aca="false">AD744+AE744+AF744</f>
        <v>5</v>
      </c>
      <c r="AH744" s="12" t="n">
        <f aca="false">IF(AG744&gt;0,AD744/AG744,"")</f>
        <v>0.4</v>
      </c>
      <c r="AI744" s="27" t="n">
        <v>1</v>
      </c>
      <c r="AJ744" s="27" t="n">
        <v>1</v>
      </c>
      <c r="AK744" s="27" t="n">
        <v>0</v>
      </c>
      <c r="AL744" s="22" t="str">
        <f aca="false">IF(OR(AJ744&gt;0,AK744&gt;0),"Sí","No")</f>
        <v>Sí</v>
      </c>
      <c r="AM744" s="6" t="s">
        <v>198</v>
      </c>
      <c r="AN744" s="6"/>
      <c r="AO744" s="12" t="n">
        <f aca="false">IF(M744&gt;0,K744/M744,"")</f>
        <v>0.428571428571429</v>
      </c>
      <c r="AP744" s="22" t="str">
        <f aca="false">IF(M744&gt;=Resumen!$B$5,"Alto","Bajo")</f>
        <v>Bajo</v>
      </c>
      <c r="AQ744" s="22" t="str">
        <f aca="false">IF(AO744&gt;=Resumen!$B$28,"Alto","Bajo")</f>
        <v>Alto</v>
      </c>
      <c r="AR744" s="22" t="str">
        <f aca="false">AP744&amp;" Potencial / "&amp;AQ744&amp;" Share"</f>
        <v>Bajo Potencial / Alto Share</v>
      </c>
      <c r="AS744" s="22" t="str">
        <f aca="false">IF(Q744="Sí",IF(AO744&gt;=Resumen!$B$29,"Alto","Bajo"),"")</f>
        <v>Bajo</v>
      </c>
      <c r="AT744" s="22" t="str">
        <f aca="false">IF(AS744&lt;&gt;"",AP744&amp;" Potencial / "&amp;AS744&amp;" Share","")</f>
        <v>Bajo Potencial / Bajo Share</v>
      </c>
      <c r="AU744" s="22" t="str">
        <f aca="false">IF(AH744="","Sin dato",IF(AH744-AO744&gt;Resumen!$B$6,"Sobre-exhibido",IF(AO744-AH744&gt;Resumen!$B$6,"Sub-exhibido","En línea")))</f>
        <v>En línea</v>
      </c>
      <c r="AV744" s="22" t="n">
        <f aca="false">IF(AT744="","",IF(AT744="Alto Potencial / Bajo Share",1,IF(AT744="Alto Potencial / Alto Share",2,IF(AT744="Bajo Potencial / Alto Share",3,4))))</f>
        <v>4</v>
      </c>
      <c r="AW744" s="22" t="str">
        <f aca="false">IF(Q744="No","Sin competencia directa",IF(AV744=1,"1 - Foco Conquista (Alto Pot / Bajo Share)",IF(AV744=2,"2 - Foco Defensa (Alto Pot / Alto Share)",IF(AV744=3,"3 - Monitoreo (Bajo Pot / Alto Share)","4 - Baja Prioridad (Bajo Pot / Bajo Share)"))))</f>
        <v>4 - Baja Prioridad (Bajo Pot / Bajo Share)</v>
      </c>
      <c r="AX744" s="12" t="str">
        <f aca="false">IF(OR(IFERROR(AND(W744&lt;&gt;"",Y744&lt;&gt;"",Y744-W744&gt;Resumen!$B$8),FALSE()),IFERROR(AND(X744&lt;&gt;"",Y744&lt;&gt;"",Y744-X744&gt;Resumen!$B$8),FALSE())),MAX(IF(IFERROR(AND(W744&lt;&gt;"",Y744&lt;&gt;"",Y744-W744&gt;Resumen!$B$8),FALSE()),Y744-W744,0),IF(IFERROR(AND(X744&lt;&gt;"",Y744&lt;&gt;"",Y744-X744&gt;Resumen!$B$8),FALSE()),Y744-X744,0)),"")</f>
        <v/>
      </c>
      <c r="AY744" s="22" t="str">
        <f aca="false">IF(OR(IFERROR(AND(W744&lt;&gt;"",Y744&lt;&gt;"",Y744-W744&gt;Resumen!$B$8),FALSE()),IFERROR(AND(X744&lt;&gt;"",Y744&lt;&gt;"",Y744-X744&gt;Resumen!$B$8),FALSE())),TRIM("Lays tiene mayor markup que "&amp;IF(IFERROR(AND(W744&lt;&gt;"",Y744&lt;&gt;"",Y744-W744&gt;Resumen!$B$8),FALSE()),"Quento ","")&amp;IF(IFERROR(AND(X744&lt;&gt;"",Y744&lt;&gt;"",Y744-X744&gt;Resumen!$B$8),FALSE()),"Julicroc ","")&amp;"en este PDV"),"")</f>
        <v/>
      </c>
      <c r="AZ744" s="22" t="str">
        <f aca="false">IF(COUNTIF('Plan Pehuamar - Lista'!$A$2:$A$167,A744)&gt;0,"Sí","No")</f>
        <v>Sí</v>
      </c>
      <c r="BA744" s="22" t="str">
        <f aca="false">IF(COUNTIF('Plan Combo 9+1'!$A$2:$A$226,A744)&gt;0,"Sí","No")</f>
        <v>No</v>
      </c>
      <c r="BB744" s="22" t="str">
        <f aca="false">IF(AH744="","No",IF(BA744="Sí",IF((AO744-AH744)&gt;Resumen!$B$6,"Sí","No"),IF((AO744-AH744)&gt;=Resumen!$B$132,"Sí","No")))</f>
        <v>No</v>
      </c>
      <c r="BC744" s="22" t="str">
        <f aca="false">IF(AND(N744="Sí",AL744="Sí",AI744=0),"Sí","No")</f>
        <v>No</v>
      </c>
      <c r="BD744" s="22" t="str">
        <f aca="false">IF(COUNTIF('Plan 9+1 (con Pehuamar)'!$A$2:$A$227,A744)&gt;0,"Sí","No")</f>
        <v>No</v>
      </c>
    </row>
    <row r="745" customFormat="false" ht="15" hidden="false" customHeight="true" outlineLevel="0" collapsed="false">
      <c r="A745" s="6" t="n">
        <v>403087</v>
      </c>
      <c r="B745" s="6" t="n">
        <v>4</v>
      </c>
      <c r="C745" s="6" t="n">
        <v>404</v>
      </c>
      <c r="D745" s="6" t="s">
        <v>359</v>
      </c>
      <c r="E745" s="6" t="s">
        <v>946</v>
      </c>
      <c r="F745" s="6" t="s">
        <v>196</v>
      </c>
      <c r="G745" s="6" t="s">
        <v>129</v>
      </c>
      <c r="H745" s="6" t="s">
        <v>197</v>
      </c>
      <c r="I745" s="27" t="n">
        <v>0</v>
      </c>
      <c r="J745" s="27" t="n">
        <v>0</v>
      </c>
      <c r="K745" s="27" t="n">
        <v>0.8</v>
      </c>
      <c r="L745" s="28" t="n">
        <f aca="false">I745+J745</f>
        <v>0</v>
      </c>
      <c r="M745" s="28" t="n">
        <f aca="false">L745+K745</f>
        <v>0.8</v>
      </c>
      <c r="N745" s="22" t="str">
        <f aca="false">IF(I745&gt;0,"Sí","No")</f>
        <v>No</v>
      </c>
      <c r="O745" s="22" t="str">
        <f aca="false">IF(J745&gt;0,"Sí","No")</f>
        <v>No</v>
      </c>
      <c r="P745" s="22" t="str">
        <f aca="false">IF(K745&gt;0,"Sí","No")</f>
        <v>Sí</v>
      </c>
      <c r="Q745" s="22" t="str">
        <f aca="false">IF(OR(I745&gt;0,J745&gt;0),"Sí","No")</f>
        <v>No</v>
      </c>
      <c r="R745" s="27"/>
      <c r="S745" s="27"/>
      <c r="T745" s="27"/>
      <c r="U745" s="27"/>
      <c r="V745" s="27"/>
      <c r="W745" s="12" t="str">
        <f aca="false">IF(AND(I745&gt;0,R745&gt;0),(S745-R745)/R745,"")</f>
        <v/>
      </c>
      <c r="X745" s="12" t="str">
        <f aca="false">IF(AND(J745&gt;0,T745&gt;0),(U745-T745)/T745,"")</f>
        <v/>
      </c>
      <c r="Y745" s="12" t="str">
        <f aca="false">IF(AND(K745&gt;0,V745&gt;0),(V745-Resumen!$B$7)/Resumen!$B$7,"")</f>
        <v/>
      </c>
      <c r="Z745" s="28" t="str">
        <f aca="false">IF(AND(K745&gt;0,I745&gt;0,V745&gt;0,S745&gt;0),V745-S745,"")</f>
        <v/>
      </c>
      <c r="AA745" s="12" t="str">
        <f aca="false">IF(Z745&lt;&gt;"",Z745/S745,"")</f>
        <v/>
      </c>
      <c r="AB745" s="28" t="str">
        <f aca="false">IF(AND(K745&gt;0,J745&gt;0,V745&gt;0,U745&gt;0),V745-U745,"")</f>
        <v/>
      </c>
      <c r="AC745" s="12" t="str">
        <f aca="false">IF(AB745&lt;&gt;"",AB745/U745,"")</f>
        <v/>
      </c>
      <c r="AD745" s="27" t="n">
        <v>0</v>
      </c>
      <c r="AE745" s="27" t="n">
        <v>0</v>
      </c>
      <c r="AF745" s="27" t="n">
        <v>0</v>
      </c>
      <c r="AG745" s="28" t="n">
        <f aca="false">AD745+AE745+AF745</f>
        <v>0</v>
      </c>
      <c r="AH745" s="12" t="str">
        <f aca="false">IF(AG745&gt;0,AD745/AG745,"")</f>
        <v/>
      </c>
      <c r="AI745" s="27" t="n">
        <v>0</v>
      </c>
      <c r="AJ745" s="27" t="n">
        <v>0</v>
      </c>
      <c r="AK745" s="27" t="n">
        <v>0</v>
      </c>
      <c r="AL745" s="22" t="str">
        <f aca="false">IF(OR(AJ745&gt;0,AK745&gt;0),"Sí","No")</f>
        <v>No</v>
      </c>
      <c r="AM745" s="6"/>
      <c r="AN745" s="6"/>
      <c r="AO745" s="12" t="n">
        <f aca="false">IF(M745&gt;0,K745/M745,"")</f>
        <v>1</v>
      </c>
      <c r="AP745" s="22" t="str">
        <f aca="false">IF(M745&gt;=Resumen!$B$5,"Alto","Bajo")</f>
        <v>Bajo</v>
      </c>
      <c r="AQ745" s="22" t="str">
        <f aca="false">IF(AO745&gt;=Resumen!$B$28,"Alto","Bajo")</f>
        <v>Alto</v>
      </c>
      <c r="AR745" s="22" t="str">
        <f aca="false">AP745&amp;" Potencial / "&amp;AQ745&amp;" Share"</f>
        <v>Bajo Potencial / Alto Share</v>
      </c>
      <c r="AS745" s="22" t="str">
        <f aca="false">IF(Q745="Sí",IF(AO745&gt;=Resumen!$B$29,"Alto","Bajo"),"")</f>
        <v/>
      </c>
      <c r="AT745" s="22" t="str">
        <f aca="false">IF(AS745&lt;&gt;"",AP745&amp;" Potencial / "&amp;AS745&amp;" Share","")</f>
        <v/>
      </c>
      <c r="AU745" s="22" t="str">
        <f aca="false">IF(AH745="","Sin dato",IF(AH745-AO745&gt;Resumen!$B$6,"Sobre-exhibido",IF(AO745-AH745&gt;Resumen!$B$6,"Sub-exhibido","En línea")))</f>
        <v>Sin dato</v>
      </c>
      <c r="AV745" s="22" t="str">
        <f aca="false">IF(AT745="","",IF(AT745="Alto Potencial / Bajo Share",1,IF(AT745="Alto Potencial / Alto Share",2,IF(AT745="Bajo Potencial / Alto Share",3,4))))</f>
        <v/>
      </c>
      <c r="AW745" s="22" t="str">
        <f aca="false">IF(Q745="No","Sin competencia directa",IF(AV745=1,"1 - Foco Conquista (Alto Pot / Bajo Share)",IF(AV745=2,"2 - Foco Defensa (Alto Pot / Alto Share)",IF(AV745=3,"3 - Monitoreo (Bajo Pot / Alto Share)","4 - Baja Prioridad (Bajo Pot / Bajo Share)"))))</f>
        <v>Sin competencia directa</v>
      </c>
      <c r="AX745" s="12" t="str">
        <f aca="false">IF(OR(IFERROR(AND(W745&lt;&gt;"",Y745&lt;&gt;"",Y745-W745&gt;Resumen!$B$8),FALSE()),IFERROR(AND(X745&lt;&gt;"",Y745&lt;&gt;"",Y745-X745&gt;Resumen!$B$8),FALSE())),MAX(IF(IFERROR(AND(W745&lt;&gt;"",Y745&lt;&gt;"",Y745-W745&gt;Resumen!$B$8),FALSE()),Y745-W745,0),IF(IFERROR(AND(X745&lt;&gt;"",Y745&lt;&gt;"",Y745-X745&gt;Resumen!$B$8),FALSE()),Y745-X745,0)),"")</f>
        <v/>
      </c>
      <c r="AY745" s="22" t="str">
        <f aca="false">IF(OR(IFERROR(AND(W745&lt;&gt;"",Y745&lt;&gt;"",Y745-W745&gt;Resumen!$B$8),FALSE()),IFERROR(AND(X745&lt;&gt;"",Y745&lt;&gt;"",Y745-X745&gt;Resumen!$B$8),FALSE())),TRIM("Lays tiene mayor markup que "&amp;IF(IFERROR(AND(W745&lt;&gt;"",Y745&lt;&gt;"",Y745-W745&gt;Resumen!$B$8),FALSE()),"Quento ","")&amp;IF(IFERROR(AND(X745&lt;&gt;"",Y745&lt;&gt;"",Y745-X745&gt;Resumen!$B$8),FALSE()),"Julicroc ","")&amp;"en este PDV"),"")</f>
        <v/>
      </c>
      <c r="AZ745" s="22" t="str">
        <f aca="false">IF(COUNTIF('Plan Pehuamar - Lista'!$A$2:$A$167,A745)&gt;0,"Sí","No")</f>
        <v>No</v>
      </c>
      <c r="BA745" s="22" t="str">
        <f aca="false">IF(COUNTIF('Plan Combo 9+1'!$A$2:$A$226,A745)&gt;0,"Sí","No")</f>
        <v>No</v>
      </c>
      <c r="BB745" s="22" t="str">
        <f aca="false">IF(AH745="","No",IF(BA745="Sí",IF((AO745-AH745)&gt;Resumen!$B$6,"Sí","No"),IF((AO745-AH745)&gt;=Resumen!$B$132,"Sí","No")))</f>
        <v>No</v>
      </c>
      <c r="BC745" s="22" t="str">
        <f aca="false">IF(AND(N745="Sí",AL745="Sí",AI745=0),"Sí","No")</f>
        <v>No</v>
      </c>
      <c r="BD745" s="22" t="str">
        <f aca="false">IF(COUNTIF('Plan 9+1 (con Pehuamar)'!$A$2:$A$227,A745)&gt;0,"Sí","No")</f>
        <v>No</v>
      </c>
    </row>
    <row r="746" customFormat="false" ht="15" hidden="false" customHeight="true" outlineLevel="0" collapsed="false">
      <c r="A746" s="6" t="n">
        <v>403089</v>
      </c>
      <c r="B746" s="6" t="n">
        <v>4</v>
      </c>
      <c r="C746" s="6" t="n">
        <v>404</v>
      </c>
      <c r="D746" s="6" t="s">
        <v>359</v>
      </c>
      <c r="E746" s="6" t="s">
        <v>947</v>
      </c>
      <c r="F746" s="6" t="s">
        <v>196</v>
      </c>
      <c r="G746" s="6" t="s">
        <v>129</v>
      </c>
      <c r="H746" s="6" t="s">
        <v>197</v>
      </c>
      <c r="I746" s="27" t="n">
        <v>0</v>
      </c>
      <c r="J746" s="27" t="n">
        <v>0</v>
      </c>
      <c r="K746" s="27" t="n">
        <v>1.2</v>
      </c>
      <c r="L746" s="28" t="n">
        <f aca="false">I746+J746</f>
        <v>0</v>
      </c>
      <c r="M746" s="28" t="n">
        <f aca="false">L746+K746</f>
        <v>1.2</v>
      </c>
      <c r="N746" s="22" t="str">
        <f aca="false">IF(I746&gt;0,"Sí","No")</f>
        <v>No</v>
      </c>
      <c r="O746" s="22" t="str">
        <f aca="false">IF(J746&gt;0,"Sí","No")</f>
        <v>No</v>
      </c>
      <c r="P746" s="22" t="str">
        <f aca="false">IF(K746&gt;0,"Sí","No")</f>
        <v>Sí</v>
      </c>
      <c r="Q746" s="22" t="str">
        <f aca="false">IF(OR(I746&gt;0,J746&gt;0),"Sí","No")</f>
        <v>No</v>
      </c>
      <c r="R746" s="27"/>
      <c r="S746" s="27"/>
      <c r="T746" s="27"/>
      <c r="U746" s="27"/>
      <c r="V746" s="27"/>
      <c r="W746" s="12" t="str">
        <f aca="false">IF(AND(I746&gt;0,R746&gt;0),(S746-R746)/R746,"")</f>
        <v/>
      </c>
      <c r="X746" s="12" t="str">
        <f aca="false">IF(AND(J746&gt;0,T746&gt;0),(U746-T746)/T746,"")</f>
        <v/>
      </c>
      <c r="Y746" s="12" t="str">
        <f aca="false">IF(AND(K746&gt;0,V746&gt;0),(V746-Resumen!$B$7)/Resumen!$B$7,"")</f>
        <v/>
      </c>
      <c r="Z746" s="28" t="str">
        <f aca="false">IF(AND(K746&gt;0,I746&gt;0,V746&gt;0,S746&gt;0),V746-S746,"")</f>
        <v/>
      </c>
      <c r="AA746" s="12" t="str">
        <f aca="false">IF(Z746&lt;&gt;"",Z746/S746,"")</f>
        <v/>
      </c>
      <c r="AB746" s="28" t="str">
        <f aca="false">IF(AND(K746&gt;0,J746&gt;0,V746&gt;0,U746&gt;0),V746-U746,"")</f>
        <v/>
      </c>
      <c r="AC746" s="12" t="str">
        <f aca="false">IF(AB746&lt;&gt;"",AB746/U746,"")</f>
        <v/>
      </c>
      <c r="AD746" s="27" t="n">
        <v>0</v>
      </c>
      <c r="AE746" s="27" t="n">
        <v>0</v>
      </c>
      <c r="AF746" s="27" t="n">
        <v>0</v>
      </c>
      <c r="AG746" s="28" t="n">
        <f aca="false">AD746+AE746+AF746</f>
        <v>0</v>
      </c>
      <c r="AH746" s="12" t="str">
        <f aca="false">IF(AG746&gt;0,AD746/AG746,"")</f>
        <v/>
      </c>
      <c r="AI746" s="27" t="n">
        <v>0</v>
      </c>
      <c r="AJ746" s="27" t="n">
        <v>0</v>
      </c>
      <c r="AK746" s="27" t="n">
        <v>0</v>
      </c>
      <c r="AL746" s="22" t="str">
        <f aca="false">IF(OR(AJ746&gt;0,AK746&gt;0),"Sí","No")</f>
        <v>No</v>
      </c>
      <c r="AM746" s="6"/>
      <c r="AN746" s="6"/>
      <c r="AO746" s="12" t="n">
        <f aca="false">IF(M746&gt;0,K746/M746,"")</f>
        <v>1</v>
      </c>
      <c r="AP746" s="22" t="str">
        <f aca="false">IF(M746&gt;=Resumen!$B$5,"Alto","Bajo")</f>
        <v>Bajo</v>
      </c>
      <c r="AQ746" s="22" t="str">
        <f aca="false">IF(AO746&gt;=Resumen!$B$28,"Alto","Bajo")</f>
        <v>Alto</v>
      </c>
      <c r="AR746" s="22" t="str">
        <f aca="false">AP746&amp;" Potencial / "&amp;AQ746&amp;" Share"</f>
        <v>Bajo Potencial / Alto Share</v>
      </c>
      <c r="AS746" s="22" t="str">
        <f aca="false">IF(Q746="Sí",IF(AO746&gt;=Resumen!$B$29,"Alto","Bajo"),"")</f>
        <v/>
      </c>
      <c r="AT746" s="22" t="str">
        <f aca="false">IF(AS746&lt;&gt;"",AP746&amp;" Potencial / "&amp;AS746&amp;" Share","")</f>
        <v/>
      </c>
      <c r="AU746" s="22" t="str">
        <f aca="false">IF(AH746="","Sin dato",IF(AH746-AO746&gt;Resumen!$B$6,"Sobre-exhibido",IF(AO746-AH746&gt;Resumen!$B$6,"Sub-exhibido","En línea")))</f>
        <v>Sin dato</v>
      </c>
      <c r="AV746" s="22" t="str">
        <f aca="false">IF(AT746="","",IF(AT746="Alto Potencial / Bajo Share",1,IF(AT746="Alto Potencial / Alto Share",2,IF(AT746="Bajo Potencial / Alto Share",3,4))))</f>
        <v/>
      </c>
      <c r="AW746" s="22" t="str">
        <f aca="false">IF(Q746="No","Sin competencia directa",IF(AV746=1,"1 - Foco Conquista (Alto Pot / Bajo Share)",IF(AV746=2,"2 - Foco Defensa (Alto Pot / Alto Share)",IF(AV746=3,"3 - Monitoreo (Bajo Pot / Alto Share)","4 - Baja Prioridad (Bajo Pot / Bajo Share)"))))</f>
        <v>Sin competencia directa</v>
      </c>
      <c r="AX746" s="12" t="str">
        <f aca="false">IF(OR(IFERROR(AND(W746&lt;&gt;"",Y746&lt;&gt;"",Y746-W746&gt;Resumen!$B$8),FALSE()),IFERROR(AND(X746&lt;&gt;"",Y746&lt;&gt;"",Y746-X746&gt;Resumen!$B$8),FALSE())),MAX(IF(IFERROR(AND(W746&lt;&gt;"",Y746&lt;&gt;"",Y746-W746&gt;Resumen!$B$8),FALSE()),Y746-W746,0),IF(IFERROR(AND(X746&lt;&gt;"",Y746&lt;&gt;"",Y746-X746&gt;Resumen!$B$8),FALSE()),Y746-X746,0)),"")</f>
        <v/>
      </c>
      <c r="AY746" s="22" t="str">
        <f aca="false">IF(OR(IFERROR(AND(W746&lt;&gt;"",Y746&lt;&gt;"",Y746-W746&gt;Resumen!$B$8),FALSE()),IFERROR(AND(X746&lt;&gt;"",Y746&lt;&gt;"",Y746-X746&gt;Resumen!$B$8),FALSE())),TRIM("Lays tiene mayor markup que "&amp;IF(IFERROR(AND(W746&lt;&gt;"",Y746&lt;&gt;"",Y746-W746&gt;Resumen!$B$8),FALSE()),"Quento ","")&amp;IF(IFERROR(AND(X746&lt;&gt;"",Y746&lt;&gt;"",Y746-X746&gt;Resumen!$B$8),FALSE()),"Julicroc ","")&amp;"en este PDV"),"")</f>
        <v/>
      </c>
      <c r="AZ746" s="22" t="str">
        <f aca="false">IF(COUNTIF('Plan Pehuamar - Lista'!$A$2:$A$167,A746)&gt;0,"Sí","No")</f>
        <v>No</v>
      </c>
      <c r="BA746" s="22" t="str">
        <f aca="false">IF(COUNTIF('Plan Combo 9+1'!$A$2:$A$226,A746)&gt;0,"Sí","No")</f>
        <v>No</v>
      </c>
      <c r="BB746" s="22" t="str">
        <f aca="false">IF(AH746="","No",IF(BA746="Sí",IF((AO746-AH746)&gt;Resumen!$B$6,"Sí","No"),IF((AO746-AH746)&gt;=Resumen!$B$132,"Sí","No")))</f>
        <v>No</v>
      </c>
      <c r="BC746" s="22" t="str">
        <f aca="false">IF(AND(N746="Sí",AL746="Sí",AI746=0),"Sí","No")</f>
        <v>No</v>
      </c>
      <c r="BD746" s="22" t="str">
        <f aca="false">IF(COUNTIF('Plan 9+1 (con Pehuamar)'!$A$2:$A$227,A746)&gt;0,"Sí","No")</f>
        <v>No</v>
      </c>
    </row>
    <row r="747" customFormat="false" ht="15" hidden="false" customHeight="true" outlineLevel="0" collapsed="false">
      <c r="A747" s="6" t="n">
        <v>403096</v>
      </c>
      <c r="B747" s="6" t="n">
        <v>4</v>
      </c>
      <c r="C747" s="6" t="n">
        <v>404</v>
      </c>
      <c r="D747" s="6" t="s">
        <v>359</v>
      </c>
      <c r="E747" s="6" t="s">
        <v>948</v>
      </c>
      <c r="F747" s="6" t="s">
        <v>196</v>
      </c>
      <c r="G747" s="6" t="s">
        <v>129</v>
      </c>
      <c r="H747" s="6" t="s">
        <v>197</v>
      </c>
      <c r="I747" s="27" t="n">
        <v>0</v>
      </c>
      <c r="J747" s="27" t="n">
        <v>0</v>
      </c>
      <c r="K747" s="27" t="n">
        <v>1.8</v>
      </c>
      <c r="L747" s="28" t="n">
        <f aca="false">I747+J747</f>
        <v>0</v>
      </c>
      <c r="M747" s="28" t="n">
        <f aca="false">L747+K747</f>
        <v>1.8</v>
      </c>
      <c r="N747" s="22" t="str">
        <f aca="false">IF(I747&gt;0,"Sí","No")</f>
        <v>No</v>
      </c>
      <c r="O747" s="22" t="str">
        <f aca="false">IF(J747&gt;0,"Sí","No")</f>
        <v>No</v>
      </c>
      <c r="P747" s="22" t="str">
        <f aca="false">IF(K747&gt;0,"Sí","No")</f>
        <v>Sí</v>
      </c>
      <c r="Q747" s="22" t="str">
        <f aca="false">IF(OR(I747&gt;0,J747&gt;0),"Sí","No")</f>
        <v>No</v>
      </c>
      <c r="R747" s="27"/>
      <c r="S747" s="27"/>
      <c r="T747" s="27"/>
      <c r="U747" s="27"/>
      <c r="V747" s="27"/>
      <c r="W747" s="12" t="str">
        <f aca="false">IF(AND(I747&gt;0,R747&gt;0),(S747-R747)/R747,"")</f>
        <v/>
      </c>
      <c r="X747" s="12" t="str">
        <f aca="false">IF(AND(J747&gt;0,T747&gt;0),(U747-T747)/T747,"")</f>
        <v/>
      </c>
      <c r="Y747" s="12" t="str">
        <f aca="false">IF(AND(K747&gt;0,V747&gt;0),(V747-Resumen!$B$7)/Resumen!$B$7,"")</f>
        <v/>
      </c>
      <c r="Z747" s="28" t="str">
        <f aca="false">IF(AND(K747&gt;0,I747&gt;0,V747&gt;0,S747&gt;0),V747-S747,"")</f>
        <v/>
      </c>
      <c r="AA747" s="12" t="str">
        <f aca="false">IF(Z747&lt;&gt;"",Z747/S747,"")</f>
        <v/>
      </c>
      <c r="AB747" s="28" t="str">
        <f aca="false">IF(AND(K747&gt;0,J747&gt;0,V747&gt;0,U747&gt;0),V747-U747,"")</f>
        <v/>
      </c>
      <c r="AC747" s="12" t="str">
        <f aca="false">IF(AB747&lt;&gt;"",AB747/U747,"")</f>
        <v/>
      </c>
      <c r="AD747" s="27" t="n">
        <v>0</v>
      </c>
      <c r="AE747" s="27" t="n">
        <v>0</v>
      </c>
      <c r="AF747" s="27" t="n">
        <v>0</v>
      </c>
      <c r="AG747" s="28" t="n">
        <f aca="false">AD747+AE747+AF747</f>
        <v>0</v>
      </c>
      <c r="AH747" s="12" t="str">
        <f aca="false">IF(AG747&gt;0,AD747/AG747,"")</f>
        <v/>
      </c>
      <c r="AI747" s="27" t="n">
        <v>0</v>
      </c>
      <c r="AJ747" s="27" t="n">
        <v>0</v>
      </c>
      <c r="AK747" s="27" t="n">
        <v>0</v>
      </c>
      <c r="AL747" s="22" t="str">
        <f aca="false">IF(OR(AJ747&gt;0,AK747&gt;0),"Sí","No")</f>
        <v>No</v>
      </c>
      <c r="AM747" s="6"/>
      <c r="AN747" s="6"/>
      <c r="AO747" s="12" t="n">
        <f aca="false">IF(M747&gt;0,K747/M747,"")</f>
        <v>1</v>
      </c>
      <c r="AP747" s="22" t="str">
        <f aca="false">IF(M747&gt;=Resumen!$B$5,"Alto","Bajo")</f>
        <v>Bajo</v>
      </c>
      <c r="AQ747" s="22" t="str">
        <f aca="false">IF(AO747&gt;=Resumen!$B$28,"Alto","Bajo")</f>
        <v>Alto</v>
      </c>
      <c r="AR747" s="22" t="str">
        <f aca="false">AP747&amp;" Potencial / "&amp;AQ747&amp;" Share"</f>
        <v>Bajo Potencial / Alto Share</v>
      </c>
      <c r="AS747" s="22" t="str">
        <f aca="false">IF(Q747="Sí",IF(AO747&gt;=Resumen!$B$29,"Alto","Bajo"),"")</f>
        <v/>
      </c>
      <c r="AT747" s="22" t="str">
        <f aca="false">IF(AS747&lt;&gt;"",AP747&amp;" Potencial / "&amp;AS747&amp;" Share","")</f>
        <v/>
      </c>
      <c r="AU747" s="22" t="str">
        <f aca="false">IF(AH747="","Sin dato",IF(AH747-AO747&gt;Resumen!$B$6,"Sobre-exhibido",IF(AO747-AH747&gt;Resumen!$B$6,"Sub-exhibido","En línea")))</f>
        <v>Sin dato</v>
      </c>
      <c r="AV747" s="22" t="str">
        <f aca="false">IF(AT747="","",IF(AT747="Alto Potencial / Bajo Share",1,IF(AT747="Alto Potencial / Alto Share",2,IF(AT747="Bajo Potencial / Alto Share",3,4))))</f>
        <v/>
      </c>
      <c r="AW747" s="22" t="str">
        <f aca="false">IF(Q747="No","Sin competencia directa",IF(AV747=1,"1 - Foco Conquista (Alto Pot / Bajo Share)",IF(AV747=2,"2 - Foco Defensa (Alto Pot / Alto Share)",IF(AV747=3,"3 - Monitoreo (Bajo Pot / Alto Share)","4 - Baja Prioridad (Bajo Pot / Bajo Share)"))))</f>
        <v>Sin competencia directa</v>
      </c>
      <c r="AX747" s="12" t="str">
        <f aca="false">IF(OR(IFERROR(AND(W747&lt;&gt;"",Y747&lt;&gt;"",Y747-W747&gt;Resumen!$B$8),FALSE()),IFERROR(AND(X747&lt;&gt;"",Y747&lt;&gt;"",Y747-X747&gt;Resumen!$B$8),FALSE())),MAX(IF(IFERROR(AND(W747&lt;&gt;"",Y747&lt;&gt;"",Y747-W747&gt;Resumen!$B$8),FALSE()),Y747-W747,0),IF(IFERROR(AND(X747&lt;&gt;"",Y747&lt;&gt;"",Y747-X747&gt;Resumen!$B$8),FALSE()),Y747-X747,0)),"")</f>
        <v/>
      </c>
      <c r="AY747" s="22" t="str">
        <f aca="false">IF(OR(IFERROR(AND(W747&lt;&gt;"",Y747&lt;&gt;"",Y747-W747&gt;Resumen!$B$8),FALSE()),IFERROR(AND(X747&lt;&gt;"",Y747&lt;&gt;"",Y747-X747&gt;Resumen!$B$8),FALSE())),TRIM("Lays tiene mayor markup que "&amp;IF(IFERROR(AND(W747&lt;&gt;"",Y747&lt;&gt;"",Y747-W747&gt;Resumen!$B$8),FALSE()),"Quento ","")&amp;IF(IFERROR(AND(X747&lt;&gt;"",Y747&lt;&gt;"",Y747-X747&gt;Resumen!$B$8),FALSE()),"Julicroc ","")&amp;"en este PDV"),"")</f>
        <v/>
      </c>
      <c r="AZ747" s="22" t="str">
        <f aca="false">IF(COUNTIF('Plan Pehuamar - Lista'!$A$2:$A$167,A747)&gt;0,"Sí","No")</f>
        <v>No</v>
      </c>
      <c r="BA747" s="22" t="str">
        <f aca="false">IF(COUNTIF('Plan Combo 9+1'!$A$2:$A$226,A747)&gt;0,"Sí","No")</f>
        <v>No</v>
      </c>
      <c r="BB747" s="22" t="str">
        <f aca="false">IF(AH747="","No",IF(BA747="Sí",IF((AO747-AH747)&gt;Resumen!$B$6,"Sí","No"),IF((AO747-AH747)&gt;=Resumen!$B$132,"Sí","No")))</f>
        <v>No</v>
      </c>
      <c r="BC747" s="22" t="str">
        <f aca="false">IF(AND(N747="Sí",AL747="Sí",AI747=0),"Sí","No")</f>
        <v>No</v>
      </c>
      <c r="BD747" s="22" t="str">
        <f aca="false">IF(COUNTIF('Plan 9+1 (con Pehuamar)'!$A$2:$A$227,A747)&gt;0,"Sí","No")</f>
        <v>No</v>
      </c>
    </row>
    <row r="748" customFormat="false" ht="15" hidden="false" customHeight="true" outlineLevel="0" collapsed="false">
      <c r="A748" s="6" t="n">
        <v>403098</v>
      </c>
      <c r="B748" s="6" t="n">
        <v>4</v>
      </c>
      <c r="C748" s="6" t="n">
        <v>404</v>
      </c>
      <c r="D748" s="6" t="s">
        <v>359</v>
      </c>
      <c r="E748" s="6" t="s">
        <v>949</v>
      </c>
      <c r="F748" s="6" t="s">
        <v>196</v>
      </c>
      <c r="G748" s="6" t="s">
        <v>129</v>
      </c>
      <c r="H748" s="6" t="s">
        <v>197</v>
      </c>
      <c r="I748" s="27" t="n">
        <v>15</v>
      </c>
      <c r="J748" s="27" t="n">
        <v>0</v>
      </c>
      <c r="K748" s="27" t="n">
        <v>10</v>
      </c>
      <c r="L748" s="28" t="n">
        <f aca="false">I748+J748</f>
        <v>15</v>
      </c>
      <c r="M748" s="28" t="n">
        <f aca="false">L748+K748</f>
        <v>25</v>
      </c>
      <c r="N748" s="22" t="str">
        <f aca="false">IF(I748&gt;0,"Sí","No")</f>
        <v>Sí</v>
      </c>
      <c r="O748" s="22" t="str">
        <f aca="false">IF(J748&gt;0,"Sí","No")</f>
        <v>No</v>
      </c>
      <c r="P748" s="22" t="str">
        <f aca="false">IF(K748&gt;0,"Sí","No")</f>
        <v>Sí</v>
      </c>
      <c r="Q748" s="22" t="str">
        <f aca="false">IF(OR(I748&gt;0,J748&gt;0),"Sí","No")</f>
        <v>Sí</v>
      </c>
      <c r="R748" s="27" t="n">
        <v>1800</v>
      </c>
      <c r="S748" s="27" t="n">
        <v>2500</v>
      </c>
      <c r="T748" s="27"/>
      <c r="U748" s="27"/>
      <c r="V748" s="27" t="n">
        <v>3500</v>
      </c>
      <c r="W748" s="12" t="n">
        <f aca="false">IF(AND(I748&gt;0,R748&gt;0),(S748-R748)/R748,"")</f>
        <v>0.388888888888889</v>
      </c>
      <c r="X748" s="12" t="str">
        <f aca="false">IF(AND(J748&gt;0,T748&gt;0),(U748-T748)/T748,"")</f>
        <v/>
      </c>
      <c r="Y748" s="12" t="n">
        <f aca="false">IF(AND(K748&gt;0,V748&gt;0),(V748-Resumen!$B$7)/Resumen!$B$7,"")</f>
        <v>0.4</v>
      </c>
      <c r="Z748" s="28" t="n">
        <f aca="false">IF(AND(K748&gt;0,I748&gt;0,V748&gt;0,S748&gt;0),V748-S748,"")</f>
        <v>1000</v>
      </c>
      <c r="AA748" s="12" t="n">
        <f aca="false">IF(Z748&lt;&gt;"",Z748/S748,"")</f>
        <v>0.4</v>
      </c>
      <c r="AB748" s="28" t="str">
        <f aca="false">IF(AND(K748&gt;0,J748&gt;0,V748&gt;0,U748&gt;0),V748-U748,"")</f>
        <v/>
      </c>
      <c r="AC748" s="12" t="str">
        <f aca="false">IF(AB748&lt;&gt;"",AB748/U748,"")</f>
        <v/>
      </c>
      <c r="AD748" s="27" t="n">
        <v>4</v>
      </c>
      <c r="AE748" s="27" t="n">
        <v>2</v>
      </c>
      <c r="AF748" s="27" t="n">
        <v>0</v>
      </c>
      <c r="AG748" s="28" t="n">
        <f aca="false">AD748+AE748+AF748</f>
        <v>6</v>
      </c>
      <c r="AH748" s="12" t="n">
        <f aca="false">IF(AG748&gt;0,AD748/AG748,"")</f>
        <v>0.666666666666667</v>
      </c>
      <c r="AI748" s="27" t="n">
        <v>1</v>
      </c>
      <c r="AJ748" s="27" t="n">
        <v>0</v>
      </c>
      <c r="AK748" s="27" t="n">
        <v>0</v>
      </c>
      <c r="AL748" s="22" t="str">
        <f aca="false">IF(OR(AJ748&gt;0,AK748&gt;0),"Sí","No")</f>
        <v>No</v>
      </c>
      <c r="AM748" s="6" t="s">
        <v>198</v>
      </c>
      <c r="AN748" s="6"/>
      <c r="AO748" s="12" t="n">
        <f aca="false">IF(M748&gt;0,K748/M748,"")</f>
        <v>0.4</v>
      </c>
      <c r="AP748" s="22" t="str">
        <f aca="false">IF(M748&gt;=Resumen!$B$5,"Alto","Bajo")</f>
        <v>Bajo</v>
      </c>
      <c r="AQ748" s="22" t="str">
        <f aca="false">IF(AO748&gt;=Resumen!$B$28,"Alto","Bajo")</f>
        <v>Alto</v>
      </c>
      <c r="AR748" s="22" t="str">
        <f aca="false">AP748&amp;" Potencial / "&amp;AQ748&amp;" Share"</f>
        <v>Bajo Potencial / Alto Share</v>
      </c>
      <c r="AS748" s="22" t="str">
        <f aca="false">IF(Q748="Sí",IF(AO748&gt;=Resumen!$B$29,"Alto","Bajo"),"")</f>
        <v>Bajo</v>
      </c>
      <c r="AT748" s="22" t="str">
        <f aca="false">IF(AS748&lt;&gt;"",AP748&amp;" Potencial / "&amp;AS748&amp;" Share","")</f>
        <v>Bajo Potencial / Bajo Share</v>
      </c>
      <c r="AU748" s="22" t="str">
        <f aca="false">IF(AH748="","Sin dato",IF(AH748-AO748&gt;Resumen!$B$6,"Sobre-exhibido",IF(AO748-AH748&gt;Resumen!$B$6,"Sub-exhibido","En línea")))</f>
        <v>Sobre-exhibido</v>
      </c>
      <c r="AV748" s="22" t="n">
        <f aca="false">IF(AT748="","",IF(AT748="Alto Potencial / Bajo Share",1,IF(AT748="Alto Potencial / Alto Share",2,IF(AT748="Bajo Potencial / Alto Share",3,4))))</f>
        <v>4</v>
      </c>
      <c r="AW748" s="22" t="str">
        <f aca="false">IF(Q748="No","Sin competencia directa",IF(AV748=1,"1 - Foco Conquista (Alto Pot / Bajo Share)",IF(AV748=2,"2 - Foco Defensa (Alto Pot / Alto Share)",IF(AV748=3,"3 - Monitoreo (Bajo Pot / Alto Share)","4 - Baja Prioridad (Bajo Pot / Bajo Share)"))))</f>
        <v>4 - Baja Prioridad (Bajo Pot / Bajo Share)</v>
      </c>
      <c r="AX748" s="12" t="str">
        <f aca="false">IF(OR(IFERROR(AND(W748&lt;&gt;"",Y748&lt;&gt;"",Y748-W748&gt;Resumen!$B$8),FALSE()),IFERROR(AND(X748&lt;&gt;"",Y748&lt;&gt;"",Y748-X748&gt;Resumen!$B$8),FALSE())),MAX(IF(IFERROR(AND(W748&lt;&gt;"",Y748&lt;&gt;"",Y748-W748&gt;Resumen!$B$8),FALSE()),Y748-W748,0),IF(IFERROR(AND(X748&lt;&gt;"",Y748&lt;&gt;"",Y748-X748&gt;Resumen!$B$8),FALSE()),Y748-X748,0)),"")</f>
        <v/>
      </c>
      <c r="AY748" s="22" t="str">
        <f aca="false">IF(OR(IFERROR(AND(W748&lt;&gt;"",Y748&lt;&gt;"",Y748-W748&gt;Resumen!$B$8),FALSE()),IFERROR(AND(X748&lt;&gt;"",Y748&lt;&gt;"",Y748-X748&gt;Resumen!$B$8),FALSE())),TRIM("Lays tiene mayor markup que "&amp;IF(IFERROR(AND(W748&lt;&gt;"",Y748&lt;&gt;"",Y748-W748&gt;Resumen!$B$8),FALSE()),"Quento ","")&amp;IF(IFERROR(AND(X748&lt;&gt;"",Y748&lt;&gt;"",Y748-X748&gt;Resumen!$B$8),FALSE()),"Julicroc ","")&amp;"en este PDV"),"")</f>
        <v/>
      </c>
      <c r="AZ748" s="22" t="str">
        <f aca="false">IF(COUNTIF('Plan Pehuamar - Lista'!$A$2:$A$167,A748)&gt;0,"Sí","No")</f>
        <v>No</v>
      </c>
      <c r="BA748" s="22" t="str">
        <f aca="false">IF(COUNTIF('Plan Combo 9+1'!$A$2:$A$226,A748)&gt;0,"Sí","No")</f>
        <v>No</v>
      </c>
      <c r="BB748" s="22" t="str">
        <f aca="false">IF(AH748="","No",IF(BA748="Sí",IF((AO748-AH748)&gt;Resumen!$B$6,"Sí","No"),IF((AO748-AH748)&gt;=Resumen!$B$132,"Sí","No")))</f>
        <v>No</v>
      </c>
      <c r="BC748" s="22" t="str">
        <f aca="false">IF(AND(N748="Sí",AL748="Sí",AI748=0),"Sí","No")</f>
        <v>No</v>
      </c>
      <c r="BD748" s="22" t="str">
        <f aca="false">IF(COUNTIF('Plan 9+1 (con Pehuamar)'!$A$2:$A$227,A748)&gt;0,"Sí","No")</f>
        <v>No</v>
      </c>
    </row>
    <row r="749" customFormat="false" ht="15" hidden="false" customHeight="true" outlineLevel="0" collapsed="false">
      <c r="A749" s="6" t="n">
        <v>403166</v>
      </c>
      <c r="B749" s="6" t="n">
        <v>4</v>
      </c>
      <c r="C749" s="6" t="n">
        <v>404</v>
      </c>
      <c r="D749" s="6" t="s">
        <v>359</v>
      </c>
      <c r="E749" s="6" t="s">
        <v>950</v>
      </c>
      <c r="F749" s="6" t="s">
        <v>201</v>
      </c>
      <c r="G749" s="6" t="s">
        <v>129</v>
      </c>
      <c r="H749" s="6" t="s">
        <v>197</v>
      </c>
      <c r="I749" s="27" t="n">
        <v>15</v>
      </c>
      <c r="J749" s="27" t="n">
        <v>10</v>
      </c>
      <c r="K749" s="27" t="n">
        <v>20</v>
      </c>
      <c r="L749" s="28" t="n">
        <f aca="false">I749+J749</f>
        <v>25</v>
      </c>
      <c r="M749" s="28" t="n">
        <f aca="false">L749+K749</f>
        <v>45</v>
      </c>
      <c r="N749" s="22" t="str">
        <f aca="false">IF(I749&gt;0,"Sí","No")</f>
        <v>Sí</v>
      </c>
      <c r="O749" s="22" t="str">
        <f aca="false">IF(J749&gt;0,"Sí","No")</f>
        <v>Sí</v>
      </c>
      <c r="P749" s="22" t="str">
        <f aca="false">IF(K749&gt;0,"Sí","No")</f>
        <v>Sí</v>
      </c>
      <c r="Q749" s="22" t="str">
        <f aca="false">IF(OR(I749&gt;0,J749&gt;0),"Sí","No")</f>
        <v>Sí</v>
      </c>
      <c r="R749" s="27" t="n">
        <v>1860</v>
      </c>
      <c r="S749" s="27" t="n">
        <v>2800</v>
      </c>
      <c r="T749" s="27" t="n">
        <v>1100</v>
      </c>
      <c r="U749" s="27" t="n">
        <v>2000</v>
      </c>
      <c r="V749" s="27" t="n">
        <v>3700</v>
      </c>
      <c r="W749" s="12" t="n">
        <f aca="false">IF(AND(I749&gt;0,R749&gt;0),(S749-R749)/R749,"")</f>
        <v>0.505376344086022</v>
      </c>
      <c r="X749" s="12" t="n">
        <f aca="false">IF(AND(J749&gt;0,T749&gt;0),(U749-T749)/T749,"")</f>
        <v>0.818181818181818</v>
      </c>
      <c r="Y749" s="12" t="n">
        <f aca="false">IF(AND(K749&gt;0,V749&gt;0),(V749-Resumen!$B$7)/Resumen!$B$7,"")</f>
        <v>0.48</v>
      </c>
      <c r="Z749" s="28" t="n">
        <f aca="false">IF(AND(K749&gt;0,I749&gt;0,V749&gt;0,S749&gt;0),V749-S749,"")</f>
        <v>900</v>
      </c>
      <c r="AA749" s="12" t="n">
        <f aca="false">IF(Z749&lt;&gt;"",Z749/S749,"")</f>
        <v>0.321428571428571</v>
      </c>
      <c r="AB749" s="28" t="n">
        <f aca="false">IF(AND(K749&gt;0,J749&gt;0,V749&gt;0,U749&gt;0),V749-U749,"")</f>
        <v>1700</v>
      </c>
      <c r="AC749" s="12" t="n">
        <f aca="false">IF(AB749&lt;&gt;"",AB749/U749,"")</f>
        <v>0.85</v>
      </c>
      <c r="AD749" s="27" t="n">
        <v>4</v>
      </c>
      <c r="AE749" s="27" t="n">
        <v>2</v>
      </c>
      <c r="AF749" s="27" t="n">
        <v>1</v>
      </c>
      <c r="AG749" s="28" t="n">
        <f aca="false">AD749+AE749+AF749</f>
        <v>7</v>
      </c>
      <c r="AH749" s="12" t="n">
        <f aca="false">IF(AG749&gt;0,AD749/AG749,"")</f>
        <v>0.571428571428571</v>
      </c>
      <c r="AI749" s="27" t="n">
        <v>1</v>
      </c>
      <c r="AJ749" s="27" t="n">
        <v>1</v>
      </c>
      <c r="AK749" s="27" t="n">
        <v>0</v>
      </c>
      <c r="AL749" s="22" t="str">
        <f aca="false">IF(OR(AJ749&gt;0,AK749&gt;0),"Sí","No")</f>
        <v>Sí</v>
      </c>
      <c r="AM749" s="6" t="s">
        <v>198</v>
      </c>
      <c r="AN749" s="6" t="s">
        <v>198</v>
      </c>
      <c r="AO749" s="12" t="n">
        <f aca="false">IF(M749&gt;0,K749/M749,"")</f>
        <v>0.444444444444444</v>
      </c>
      <c r="AP749" s="22" t="str">
        <f aca="false">IF(M749&gt;=Resumen!$B$5,"Alto","Bajo")</f>
        <v>Alto</v>
      </c>
      <c r="AQ749" s="22" t="str">
        <f aca="false">IF(AO749&gt;=Resumen!$B$28,"Alto","Bajo")</f>
        <v>Alto</v>
      </c>
      <c r="AR749" s="22" t="str">
        <f aca="false">AP749&amp;" Potencial / "&amp;AQ749&amp;" Share"</f>
        <v>Alto Potencial / Alto Share</v>
      </c>
      <c r="AS749" s="22" t="str">
        <f aca="false">IF(Q749="Sí",IF(AO749&gt;=Resumen!$B$29,"Alto","Bajo"),"")</f>
        <v>Bajo</v>
      </c>
      <c r="AT749" s="22" t="str">
        <f aca="false">IF(AS749&lt;&gt;"",AP749&amp;" Potencial / "&amp;AS749&amp;" Share","")</f>
        <v>Alto Potencial / Bajo Share</v>
      </c>
      <c r="AU749" s="22" t="str">
        <f aca="false">IF(AH749="","Sin dato",IF(AH749-AO749&gt;Resumen!$B$6,"Sobre-exhibido",IF(AO749-AH749&gt;Resumen!$B$6,"Sub-exhibido","En línea")))</f>
        <v>Sobre-exhibido</v>
      </c>
      <c r="AV749" s="22" t="n">
        <f aca="false">IF(AT749="","",IF(AT749="Alto Potencial / Bajo Share",1,IF(AT749="Alto Potencial / Alto Share",2,IF(AT749="Bajo Potencial / Alto Share",3,4))))</f>
        <v>1</v>
      </c>
      <c r="AW749" s="22" t="str">
        <f aca="false">IF(Q749="No","Sin competencia directa",IF(AV749=1,"1 - Foco Conquista (Alto Pot / Bajo Share)",IF(AV749=2,"2 - Foco Defensa (Alto Pot / Alto Share)",IF(AV749=3,"3 - Monitoreo (Bajo Pot / Alto Share)","4 - Baja Prioridad (Bajo Pot / Bajo Share)"))))</f>
        <v>1 - Foco Conquista (Alto Pot / Bajo Share)</v>
      </c>
      <c r="AX749" s="12" t="str">
        <f aca="false">IF(OR(IFERROR(AND(W749&lt;&gt;"",Y749&lt;&gt;"",Y749-W749&gt;Resumen!$B$8),FALSE()),IFERROR(AND(X749&lt;&gt;"",Y749&lt;&gt;"",Y749-X749&gt;Resumen!$B$8),FALSE())),MAX(IF(IFERROR(AND(W749&lt;&gt;"",Y749&lt;&gt;"",Y749-W749&gt;Resumen!$B$8),FALSE()),Y749-W749,0),IF(IFERROR(AND(X749&lt;&gt;"",Y749&lt;&gt;"",Y749-X749&gt;Resumen!$B$8),FALSE()),Y749-X749,0)),"")</f>
        <v/>
      </c>
      <c r="AY749" s="22" t="str">
        <f aca="false">IF(OR(IFERROR(AND(W749&lt;&gt;"",Y749&lt;&gt;"",Y749-W749&gt;Resumen!$B$8),FALSE()),IFERROR(AND(X749&lt;&gt;"",Y749&lt;&gt;"",Y749-X749&gt;Resumen!$B$8),FALSE())),TRIM("Lays tiene mayor markup que "&amp;IF(IFERROR(AND(W749&lt;&gt;"",Y749&lt;&gt;"",Y749-W749&gt;Resumen!$B$8),FALSE()),"Quento ","")&amp;IF(IFERROR(AND(X749&lt;&gt;"",Y749&lt;&gt;"",Y749-X749&gt;Resumen!$B$8),FALSE()),"Julicroc ","")&amp;"en este PDV"),"")</f>
        <v/>
      </c>
      <c r="AZ749" s="22" t="str">
        <f aca="false">IF(COUNTIF('Plan Pehuamar - Lista'!$A$2:$A$167,A749)&gt;0,"Sí","No")</f>
        <v>No</v>
      </c>
      <c r="BA749" s="22" t="str">
        <f aca="false">IF(COUNTIF('Plan Combo 9+1'!$A$2:$A$226,A749)&gt;0,"Sí","No")</f>
        <v>No</v>
      </c>
      <c r="BB749" s="22" t="str">
        <f aca="false">IF(AH749="","No",IF(BA749="Sí",IF((AO749-AH749)&gt;Resumen!$B$6,"Sí","No"),IF((AO749-AH749)&gt;=Resumen!$B$132,"Sí","No")))</f>
        <v>No</v>
      </c>
      <c r="BC749" s="22" t="str">
        <f aca="false">IF(AND(N749="Sí",AL749="Sí",AI749=0),"Sí","No")</f>
        <v>No</v>
      </c>
      <c r="BD749" s="22" t="str">
        <f aca="false">IF(COUNTIF('Plan 9+1 (con Pehuamar)'!$A$2:$A$227,A749)&gt;0,"Sí","No")</f>
        <v>No</v>
      </c>
    </row>
    <row r="750" customFormat="false" ht="15" hidden="false" customHeight="true" outlineLevel="0" collapsed="false">
      <c r="A750" s="6" t="n">
        <v>403197</v>
      </c>
      <c r="B750" s="6" t="n">
        <v>4</v>
      </c>
      <c r="C750" s="6" t="n">
        <v>404</v>
      </c>
      <c r="D750" s="6" t="s">
        <v>359</v>
      </c>
      <c r="E750" s="6" t="s">
        <v>951</v>
      </c>
      <c r="F750" s="6" t="s">
        <v>206</v>
      </c>
      <c r="G750" s="6" t="s">
        <v>129</v>
      </c>
      <c r="H750" s="6" t="s">
        <v>197</v>
      </c>
      <c r="I750" s="27" t="n">
        <v>25</v>
      </c>
      <c r="J750" s="27" t="n">
        <v>15</v>
      </c>
      <c r="K750" s="27" t="n">
        <v>25</v>
      </c>
      <c r="L750" s="28" t="n">
        <f aca="false">I750+J750</f>
        <v>40</v>
      </c>
      <c r="M750" s="28" t="n">
        <f aca="false">L750+K750</f>
        <v>65</v>
      </c>
      <c r="N750" s="22" t="str">
        <f aca="false">IF(I750&gt;0,"Sí","No")</f>
        <v>Sí</v>
      </c>
      <c r="O750" s="22" t="str">
        <f aca="false">IF(J750&gt;0,"Sí","No")</f>
        <v>Sí</v>
      </c>
      <c r="P750" s="22" t="str">
        <f aca="false">IF(K750&gt;0,"Sí","No")</f>
        <v>Sí</v>
      </c>
      <c r="Q750" s="22" t="str">
        <f aca="false">IF(OR(I750&gt;0,J750&gt;0),"Sí","No")</f>
        <v>Sí</v>
      </c>
      <c r="R750" s="27" t="n">
        <v>1800</v>
      </c>
      <c r="S750" s="27" t="n">
        <v>2800</v>
      </c>
      <c r="T750" s="27" t="n">
        <v>1100</v>
      </c>
      <c r="U750" s="27" t="n">
        <v>2000</v>
      </c>
      <c r="V750" s="27" t="n">
        <v>3500</v>
      </c>
      <c r="W750" s="12" t="n">
        <f aca="false">IF(AND(I750&gt;0,R750&gt;0),(S750-R750)/R750,"")</f>
        <v>0.555555555555556</v>
      </c>
      <c r="X750" s="12" t="n">
        <f aca="false">IF(AND(J750&gt;0,T750&gt;0),(U750-T750)/T750,"")</f>
        <v>0.818181818181818</v>
      </c>
      <c r="Y750" s="12" t="n">
        <f aca="false">IF(AND(K750&gt;0,V750&gt;0),(V750-Resumen!$B$7)/Resumen!$B$7,"")</f>
        <v>0.4</v>
      </c>
      <c r="Z750" s="28" t="n">
        <f aca="false">IF(AND(K750&gt;0,I750&gt;0,V750&gt;0,S750&gt;0),V750-S750,"")</f>
        <v>700</v>
      </c>
      <c r="AA750" s="12" t="n">
        <f aca="false">IF(Z750&lt;&gt;"",Z750/S750,"")</f>
        <v>0.25</v>
      </c>
      <c r="AB750" s="28" t="n">
        <f aca="false">IF(AND(K750&gt;0,J750&gt;0,V750&gt;0,U750&gt;0),V750-U750,"")</f>
        <v>1500</v>
      </c>
      <c r="AC750" s="12" t="n">
        <f aca="false">IF(AB750&lt;&gt;"",AB750/U750,"")</f>
        <v>0.75</v>
      </c>
      <c r="AD750" s="27" t="n">
        <v>1</v>
      </c>
      <c r="AE750" s="27" t="n">
        <v>1</v>
      </c>
      <c r="AF750" s="27" t="n">
        <v>0</v>
      </c>
      <c r="AG750" s="28" t="n">
        <f aca="false">AD750+AE750+AF750</f>
        <v>2</v>
      </c>
      <c r="AH750" s="12" t="n">
        <f aca="false">IF(AG750&gt;0,AD750/AG750,"")</f>
        <v>0.5</v>
      </c>
      <c r="AI750" s="27" t="n">
        <v>1</v>
      </c>
      <c r="AJ750" s="27" t="n">
        <v>1</v>
      </c>
      <c r="AK750" s="27" t="n">
        <v>0</v>
      </c>
      <c r="AL750" s="22" t="str">
        <f aca="false">IF(OR(AJ750&gt;0,AK750&gt;0),"Sí","No")</f>
        <v>Sí</v>
      </c>
      <c r="AM750" s="6" t="s">
        <v>397</v>
      </c>
      <c r="AN750" s="6" t="s">
        <v>198</v>
      </c>
      <c r="AO750" s="12" t="n">
        <f aca="false">IF(M750&gt;0,K750/M750,"")</f>
        <v>0.384615384615385</v>
      </c>
      <c r="AP750" s="22" t="str">
        <f aca="false">IF(M750&gt;=Resumen!$B$5,"Alto","Bajo")</f>
        <v>Alto</v>
      </c>
      <c r="AQ750" s="22" t="str">
        <f aca="false">IF(AO750&gt;=Resumen!$B$28,"Alto","Bajo")</f>
        <v>Bajo</v>
      </c>
      <c r="AR750" s="22" t="str">
        <f aca="false">AP750&amp;" Potencial / "&amp;AQ750&amp;" Share"</f>
        <v>Alto Potencial / Bajo Share</v>
      </c>
      <c r="AS750" s="22" t="str">
        <f aca="false">IF(Q750="Sí",IF(AO750&gt;=Resumen!$B$29,"Alto","Bajo"),"")</f>
        <v>Bajo</v>
      </c>
      <c r="AT750" s="22" t="str">
        <f aca="false">IF(AS750&lt;&gt;"",AP750&amp;" Potencial / "&amp;AS750&amp;" Share","")</f>
        <v>Alto Potencial / Bajo Share</v>
      </c>
      <c r="AU750" s="22" t="str">
        <f aca="false">IF(AH750="","Sin dato",IF(AH750-AO750&gt;Resumen!$B$6,"Sobre-exhibido",IF(AO750-AH750&gt;Resumen!$B$6,"Sub-exhibido","En línea")))</f>
        <v>Sobre-exhibido</v>
      </c>
      <c r="AV750" s="22" t="n">
        <f aca="false">IF(AT750="","",IF(AT750="Alto Potencial / Bajo Share",1,IF(AT750="Alto Potencial / Alto Share",2,IF(AT750="Bajo Potencial / Alto Share",3,4))))</f>
        <v>1</v>
      </c>
      <c r="AW750" s="22" t="str">
        <f aca="false">IF(Q750="No","Sin competencia directa",IF(AV750=1,"1 - Foco Conquista (Alto Pot / Bajo Share)",IF(AV750=2,"2 - Foco Defensa (Alto Pot / Alto Share)",IF(AV750=3,"3 - Monitoreo (Bajo Pot / Alto Share)","4 - Baja Prioridad (Bajo Pot / Bajo Share)"))))</f>
        <v>1 - Foco Conquista (Alto Pot / Bajo Share)</v>
      </c>
      <c r="AX750" s="12" t="str">
        <f aca="false">IF(OR(IFERROR(AND(W750&lt;&gt;"",Y750&lt;&gt;"",Y750-W750&gt;Resumen!$B$8),FALSE()),IFERROR(AND(X750&lt;&gt;"",Y750&lt;&gt;"",Y750-X750&gt;Resumen!$B$8),FALSE())),MAX(IF(IFERROR(AND(W750&lt;&gt;"",Y750&lt;&gt;"",Y750-W750&gt;Resumen!$B$8),FALSE()),Y750-W750,0),IF(IFERROR(AND(X750&lt;&gt;"",Y750&lt;&gt;"",Y750-X750&gt;Resumen!$B$8),FALSE()),Y750-X750,0)),"")</f>
        <v/>
      </c>
      <c r="AY750" s="22" t="str">
        <f aca="false">IF(OR(IFERROR(AND(W750&lt;&gt;"",Y750&lt;&gt;"",Y750-W750&gt;Resumen!$B$8),FALSE()),IFERROR(AND(X750&lt;&gt;"",Y750&lt;&gt;"",Y750-X750&gt;Resumen!$B$8),FALSE())),TRIM("Lays tiene mayor markup que "&amp;IF(IFERROR(AND(W750&lt;&gt;"",Y750&lt;&gt;"",Y750-W750&gt;Resumen!$B$8),FALSE()),"Quento ","")&amp;IF(IFERROR(AND(X750&lt;&gt;"",Y750&lt;&gt;"",Y750-X750&gt;Resumen!$B$8),FALSE()),"Julicroc ","")&amp;"en este PDV"),"")</f>
        <v/>
      </c>
      <c r="AZ750" s="22" t="str">
        <f aca="false">IF(COUNTIF('Plan Pehuamar - Lista'!$A$2:$A$167,A750)&gt;0,"Sí","No")</f>
        <v>Sí</v>
      </c>
      <c r="BA750" s="22" t="str">
        <f aca="false">IF(COUNTIF('Plan Combo 9+1'!$A$2:$A$226,A750)&gt;0,"Sí","No")</f>
        <v>No</v>
      </c>
      <c r="BB750" s="22" t="str">
        <f aca="false">IF(AH750="","No",IF(BA750="Sí",IF((AO750-AH750)&gt;Resumen!$B$6,"Sí","No"),IF((AO750-AH750)&gt;=Resumen!$B$132,"Sí","No")))</f>
        <v>No</v>
      </c>
      <c r="BC750" s="22" t="str">
        <f aca="false">IF(AND(N750="Sí",AL750="Sí",AI750=0),"Sí","No")</f>
        <v>No</v>
      </c>
      <c r="BD750" s="22" t="str">
        <f aca="false">IF(COUNTIF('Plan 9+1 (con Pehuamar)'!$A$2:$A$227,A750)&gt;0,"Sí","No")</f>
        <v>No</v>
      </c>
    </row>
    <row r="751" customFormat="false" ht="15" hidden="false" customHeight="true" outlineLevel="0" collapsed="false">
      <c r="A751" s="6" t="n">
        <v>403289</v>
      </c>
      <c r="B751" s="6" t="n">
        <v>4</v>
      </c>
      <c r="C751" s="6" t="n">
        <v>404</v>
      </c>
      <c r="D751" s="6" t="s">
        <v>359</v>
      </c>
      <c r="E751" s="6" t="s">
        <v>952</v>
      </c>
      <c r="F751" s="6" t="s">
        <v>196</v>
      </c>
      <c r="G751" s="6" t="s">
        <v>129</v>
      </c>
      <c r="H751" s="6" t="s">
        <v>197</v>
      </c>
      <c r="I751" s="27" t="n">
        <v>15</v>
      </c>
      <c r="J751" s="27" t="n">
        <v>0</v>
      </c>
      <c r="K751" s="27" t="n">
        <v>15</v>
      </c>
      <c r="L751" s="28" t="n">
        <f aca="false">I751+J751</f>
        <v>15</v>
      </c>
      <c r="M751" s="28" t="n">
        <f aca="false">L751+K751</f>
        <v>30</v>
      </c>
      <c r="N751" s="22" t="str">
        <f aca="false">IF(I751&gt;0,"Sí","No")</f>
        <v>Sí</v>
      </c>
      <c r="O751" s="22" t="str">
        <f aca="false">IF(J751&gt;0,"Sí","No")</f>
        <v>No</v>
      </c>
      <c r="P751" s="22" t="str">
        <f aca="false">IF(K751&gt;0,"Sí","No")</f>
        <v>Sí</v>
      </c>
      <c r="Q751" s="22" t="str">
        <f aca="false">IF(OR(I751&gt;0,J751&gt;0),"Sí","No")</f>
        <v>Sí</v>
      </c>
      <c r="R751" s="27" t="n">
        <v>1800</v>
      </c>
      <c r="S751" s="27" t="n">
        <v>2800</v>
      </c>
      <c r="T751" s="27"/>
      <c r="U751" s="27"/>
      <c r="V751" s="27" t="n">
        <v>3500</v>
      </c>
      <c r="W751" s="12" t="n">
        <f aca="false">IF(AND(I751&gt;0,R751&gt;0),(S751-R751)/R751,"")</f>
        <v>0.555555555555556</v>
      </c>
      <c r="X751" s="12" t="str">
        <f aca="false">IF(AND(J751&gt;0,T751&gt;0),(U751-T751)/T751,"")</f>
        <v/>
      </c>
      <c r="Y751" s="12" t="n">
        <f aca="false">IF(AND(K751&gt;0,V751&gt;0),(V751-Resumen!$B$7)/Resumen!$B$7,"")</f>
        <v>0.4</v>
      </c>
      <c r="Z751" s="28" t="n">
        <f aca="false">IF(AND(K751&gt;0,I751&gt;0,V751&gt;0,S751&gt;0),V751-S751,"")</f>
        <v>700</v>
      </c>
      <c r="AA751" s="12" t="n">
        <f aca="false">IF(Z751&lt;&gt;"",Z751/S751,"")</f>
        <v>0.25</v>
      </c>
      <c r="AB751" s="28" t="str">
        <f aca="false">IF(AND(K751&gt;0,J751&gt;0,V751&gt;0,U751&gt;0),V751-U751,"")</f>
        <v/>
      </c>
      <c r="AC751" s="12" t="str">
        <f aca="false">IF(AB751&lt;&gt;"",AB751/U751,"")</f>
        <v/>
      </c>
      <c r="AD751" s="27" t="n">
        <v>4</v>
      </c>
      <c r="AE751" s="27" t="n">
        <v>4</v>
      </c>
      <c r="AF751" s="27" t="n">
        <v>0</v>
      </c>
      <c r="AG751" s="28" t="n">
        <f aca="false">AD751+AE751+AF751</f>
        <v>8</v>
      </c>
      <c r="AH751" s="12" t="n">
        <f aca="false">IF(AG751&gt;0,AD751/AG751,"")</f>
        <v>0.5</v>
      </c>
      <c r="AI751" s="27" t="n">
        <v>1</v>
      </c>
      <c r="AJ751" s="27" t="n">
        <v>1</v>
      </c>
      <c r="AK751" s="27" t="n">
        <v>0</v>
      </c>
      <c r="AL751" s="22" t="str">
        <f aca="false">IF(OR(AJ751&gt;0,AK751&gt;0),"Sí","No")</f>
        <v>Sí</v>
      </c>
      <c r="AM751" s="6" t="s">
        <v>198</v>
      </c>
      <c r="AN751" s="6"/>
      <c r="AO751" s="12" t="n">
        <f aca="false">IF(M751&gt;0,K751/M751,"")</f>
        <v>0.5</v>
      </c>
      <c r="AP751" s="22" t="str">
        <f aca="false">IF(M751&gt;=Resumen!$B$5,"Alto","Bajo")</f>
        <v>Bajo</v>
      </c>
      <c r="AQ751" s="22" t="str">
        <f aca="false">IF(AO751&gt;=Resumen!$B$28,"Alto","Bajo")</f>
        <v>Alto</v>
      </c>
      <c r="AR751" s="22" t="str">
        <f aca="false">AP751&amp;" Potencial / "&amp;AQ751&amp;" Share"</f>
        <v>Bajo Potencial / Alto Share</v>
      </c>
      <c r="AS751" s="22" t="str">
        <f aca="false">IF(Q751="Sí",IF(AO751&gt;=Resumen!$B$29,"Alto","Bajo"),"")</f>
        <v>Alto</v>
      </c>
      <c r="AT751" s="22" t="str">
        <f aca="false">IF(AS751&lt;&gt;"",AP751&amp;" Potencial / "&amp;AS751&amp;" Share","")</f>
        <v>Bajo Potencial / Alto Share</v>
      </c>
      <c r="AU751" s="22" t="str">
        <f aca="false">IF(AH751="","Sin dato",IF(AH751-AO751&gt;Resumen!$B$6,"Sobre-exhibido",IF(AO751-AH751&gt;Resumen!$B$6,"Sub-exhibido","En línea")))</f>
        <v>En línea</v>
      </c>
      <c r="AV751" s="22" t="n">
        <f aca="false">IF(AT751="","",IF(AT751="Alto Potencial / Bajo Share",1,IF(AT751="Alto Potencial / Alto Share",2,IF(AT751="Bajo Potencial / Alto Share",3,4))))</f>
        <v>3</v>
      </c>
      <c r="AW751" s="22" t="str">
        <f aca="false">IF(Q751="No","Sin competencia directa",IF(AV751=1,"1 - Foco Conquista (Alto Pot / Bajo Share)",IF(AV751=2,"2 - Foco Defensa (Alto Pot / Alto Share)",IF(AV751=3,"3 - Monitoreo (Bajo Pot / Alto Share)","4 - Baja Prioridad (Bajo Pot / Bajo Share)"))))</f>
        <v>3 - Monitoreo (Bajo Pot / Alto Share)</v>
      </c>
      <c r="AX751" s="12" t="str">
        <f aca="false">IF(OR(IFERROR(AND(W751&lt;&gt;"",Y751&lt;&gt;"",Y751-W751&gt;Resumen!$B$8),FALSE()),IFERROR(AND(X751&lt;&gt;"",Y751&lt;&gt;"",Y751-X751&gt;Resumen!$B$8),FALSE())),MAX(IF(IFERROR(AND(W751&lt;&gt;"",Y751&lt;&gt;"",Y751-W751&gt;Resumen!$B$8),FALSE()),Y751-W751,0),IF(IFERROR(AND(X751&lt;&gt;"",Y751&lt;&gt;"",Y751-X751&gt;Resumen!$B$8),FALSE()),Y751-X751,0)),"")</f>
        <v/>
      </c>
      <c r="AY751" s="22" t="str">
        <f aca="false">IF(OR(IFERROR(AND(W751&lt;&gt;"",Y751&lt;&gt;"",Y751-W751&gt;Resumen!$B$8),FALSE()),IFERROR(AND(X751&lt;&gt;"",Y751&lt;&gt;"",Y751-X751&gt;Resumen!$B$8),FALSE())),TRIM("Lays tiene mayor markup que "&amp;IF(IFERROR(AND(W751&lt;&gt;"",Y751&lt;&gt;"",Y751-W751&gt;Resumen!$B$8),FALSE()),"Quento ","")&amp;IF(IFERROR(AND(X751&lt;&gt;"",Y751&lt;&gt;"",Y751-X751&gt;Resumen!$B$8),FALSE()),"Julicroc ","")&amp;"en este PDV"),"")</f>
        <v/>
      </c>
      <c r="AZ751" s="22" t="str">
        <f aca="false">IF(COUNTIF('Plan Pehuamar - Lista'!$A$2:$A$167,A751)&gt;0,"Sí","No")</f>
        <v>No</v>
      </c>
      <c r="BA751" s="22" t="str">
        <f aca="false">IF(COUNTIF('Plan Combo 9+1'!$A$2:$A$226,A751)&gt;0,"Sí","No")</f>
        <v>No</v>
      </c>
      <c r="BB751" s="22" t="str">
        <f aca="false">IF(AH751="","No",IF(BA751="Sí",IF((AO751-AH751)&gt;Resumen!$B$6,"Sí","No"),IF((AO751-AH751)&gt;=Resumen!$B$132,"Sí","No")))</f>
        <v>No</v>
      </c>
      <c r="BC751" s="22" t="str">
        <f aca="false">IF(AND(N751="Sí",AL751="Sí",AI751=0),"Sí","No")</f>
        <v>No</v>
      </c>
      <c r="BD751" s="22" t="str">
        <f aca="false">IF(COUNTIF('Plan 9+1 (con Pehuamar)'!$A$2:$A$227,A751)&gt;0,"Sí","No")</f>
        <v>No</v>
      </c>
    </row>
    <row r="752" customFormat="false" ht="15" hidden="false" customHeight="true" outlineLevel="0" collapsed="false">
      <c r="A752" s="6" t="n">
        <v>403329</v>
      </c>
      <c r="B752" s="6" t="n">
        <v>4</v>
      </c>
      <c r="C752" s="6" t="n">
        <v>404</v>
      </c>
      <c r="D752" s="6" t="s">
        <v>359</v>
      </c>
      <c r="E752" s="6" t="s">
        <v>953</v>
      </c>
      <c r="F752" s="6" t="s">
        <v>196</v>
      </c>
      <c r="G752" s="6" t="s">
        <v>129</v>
      </c>
      <c r="H752" s="6" t="s">
        <v>197</v>
      </c>
      <c r="I752" s="27" t="n">
        <v>15</v>
      </c>
      <c r="J752" s="27" t="n">
        <v>0</v>
      </c>
      <c r="K752" s="27" t="n">
        <v>15</v>
      </c>
      <c r="L752" s="28" t="n">
        <f aca="false">I752+J752</f>
        <v>15</v>
      </c>
      <c r="M752" s="28" t="n">
        <f aca="false">L752+K752</f>
        <v>30</v>
      </c>
      <c r="N752" s="22" t="str">
        <f aca="false">IF(I752&gt;0,"Sí","No")</f>
        <v>Sí</v>
      </c>
      <c r="O752" s="22" t="str">
        <f aca="false">IF(J752&gt;0,"Sí","No")</f>
        <v>No</v>
      </c>
      <c r="P752" s="22" t="str">
        <f aca="false">IF(K752&gt;0,"Sí","No")</f>
        <v>Sí</v>
      </c>
      <c r="Q752" s="22" t="str">
        <f aca="false">IF(OR(I752&gt;0,J752&gt;0),"Sí","No")</f>
        <v>Sí</v>
      </c>
      <c r="R752" s="27" t="n">
        <v>1800</v>
      </c>
      <c r="S752" s="27" t="n">
        <v>2800</v>
      </c>
      <c r="T752" s="27"/>
      <c r="U752" s="27"/>
      <c r="V752" s="27" t="n">
        <v>3700</v>
      </c>
      <c r="W752" s="12" t="n">
        <f aca="false">IF(AND(I752&gt;0,R752&gt;0),(S752-R752)/R752,"")</f>
        <v>0.555555555555556</v>
      </c>
      <c r="X752" s="12" t="str">
        <f aca="false">IF(AND(J752&gt;0,T752&gt;0),(U752-T752)/T752,"")</f>
        <v/>
      </c>
      <c r="Y752" s="12" t="n">
        <f aca="false">IF(AND(K752&gt;0,V752&gt;0),(V752-Resumen!$B$7)/Resumen!$B$7,"")</f>
        <v>0.48</v>
      </c>
      <c r="Z752" s="28" t="n">
        <f aca="false">IF(AND(K752&gt;0,I752&gt;0,V752&gt;0,S752&gt;0),V752-S752,"")</f>
        <v>900</v>
      </c>
      <c r="AA752" s="12" t="n">
        <f aca="false">IF(Z752&lt;&gt;"",Z752/S752,"")</f>
        <v>0.321428571428571</v>
      </c>
      <c r="AB752" s="28" t="str">
        <f aca="false">IF(AND(K752&gt;0,J752&gt;0,V752&gt;0,U752&gt;0),V752-U752,"")</f>
        <v/>
      </c>
      <c r="AC752" s="12" t="str">
        <f aca="false">IF(AB752&lt;&gt;"",AB752/U752,"")</f>
        <v/>
      </c>
      <c r="AD752" s="27" t="n">
        <v>3</v>
      </c>
      <c r="AE752" s="27" t="n">
        <v>3</v>
      </c>
      <c r="AF752" s="27" t="n">
        <v>2</v>
      </c>
      <c r="AG752" s="28" t="n">
        <f aca="false">AD752+AE752+AF752</f>
        <v>8</v>
      </c>
      <c r="AH752" s="12" t="n">
        <f aca="false">IF(AG752&gt;0,AD752/AG752,"")</f>
        <v>0.375</v>
      </c>
      <c r="AI752" s="27" t="n">
        <v>1</v>
      </c>
      <c r="AJ752" s="27" t="n">
        <v>1</v>
      </c>
      <c r="AK752" s="27" t="n">
        <v>1</v>
      </c>
      <c r="AL752" s="22" t="str">
        <f aca="false">IF(OR(AJ752&gt;0,AK752&gt;0),"Sí","No")</f>
        <v>Sí</v>
      </c>
      <c r="AM752" s="6" t="s">
        <v>198</v>
      </c>
      <c r="AN752" s="6"/>
      <c r="AO752" s="12" t="n">
        <f aca="false">IF(M752&gt;0,K752/M752,"")</f>
        <v>0.5</v>
      </c>
      <c r="AP752" s="22" t="str">
        <f aca="false">IF(M752&gt;=Resumen!$B$5,"Alto","Bajo")</f>
        <v>Bajo</v>
      </c>
      <c r="AQ752" s="22" t="str">
        <f aca="false">IF(AO752&gt;=Resumen!$B$28,"Alto","Bajo")</f>
        <v>Alto</v>
      </c>
      <c r="AR752" s="22" t="str">
        <f aca="false">AP752&amp;" Potencial / "&amp;AQ752&amp;" Share"</f>
        <v>Bajo Potencial / Alto Share</v>
      </c>
      <c r="AS752" s="22" t="str">
        <f aca="false">IF(Q752="Sí",IF(AO752&gt;=Resumen!$B$29,"Alto","Bajo"),"")</f>
        <v>Alto</v>
      </c>
      <c r="AT752" s="22" t="str">
        <f aca="false">IF(AS752&lt;&gt;"",AP752&amp;" Potencial / "&amp;AS752&amp;" Share","")</f>
        <v>Bajo Potencial / Alto Share</v>
      </c>
      <c r="AU752" s="22" t="str">
        <f aca="false">IF(AH752="","Sin dato",IF(AH752-AO752&gt;Resumen!$B$6,"Sobre-exhibido",IF(AO752-AH752&gt;Resumen!$B$6,"Sub-exhibido","En línea")))</f>
        <v>Sub-exhibido</v>
      </c>
      <c r="AV752" s="22" t="n">
        <f aca="false">IF(AT752="","",IF(AT752="Alto Potencial / Bajo Share",1,IF(AT752="Alto Potencial / Alto Share",2,IF(AT752="Bajo Potencial / Alto Share",3,4))))</f>
        <v>3</v>
      </c>
      <c r="AW752" s="22" t="str">
        <f aca="false">IF(Q752="No","Sin competencia directa",IF(AV752=1,"1 - Foco Conquista (Alto Pot / Bajo Share)",IF(AV752=2,"2 - Foco Defensa (Alto Pot / Alto Share)",IF(AV752=3,"3 - Monitoreo (Bajo Pot / Alto Share)","4 - Baja Prioridad (Bajo Pot / Bajo Share)"))))</f>
        <v>3 - Monitoreo (Bajo Pot / Alto Share)</v>
      </c>
      <c r="AX752" s="12" t="str">
        <f aca="false">IF(OR(IFERROR(AND(W752&lt;&gt;"",Y752&lt;&gt;"",Y752-W752&gt;Resumen!$B$8),FALSE()),IFERROR(AND(X752&lt;&gt;"",Y752&lt;&gt;"",Y752-X752&gt;Resumen!$B$8),FALSE())),MAX(IF(IFERROR(AND(W752&lt;&gt;"",Y752&lt;&gt;"",Y752-W752&gt;Resumen!$B$8),FALSE()),Y752-W752,0),IF(IFERROR(AND(X752&lt;&gt;"",Y752&lt;&gt;"",Y752-X752&gt;Resumen!$B$8),FALSE()),Y752-X752,0)),"")</f>
        <v/>
      </c>
      <c r="AY752" s="22" t="str">
        <f aca="false">IF(OR(IFERROR(AND(W752&lt;&gt;"",Y752&lt;&gt;"",Y752-W752&gt;Resumen!$B$8),FALSE()),IFERROR(AND(X752&lt;&gt;"",Y752&lt;&gt;"",Y752-X752&gt;Resumen!$B$8),FALSE())),TRIM("Lays tiene mayor markup que "&amp;IF(IFERROR(AND(W752&lt;&gt;"",Y752&lt;&gt;"",Y752-W752&gt;Resumen!$B$8),FALSE()),"Quento ","")&amp;IF(IFERROR(AND(X752&lt;&gt;"",Y752&lt;&gt;"",Y752-X752&gt;Resumen!$B$8),FALSE()),"Julicroc ","")&amp;"en este PDV"),"")</f>
        <v/>
      </c>
      <c r="AZ752" s="22" t="str">
        <f aca="false">IF(COUNTIF('Plan Pehuamar - Lista'!$A$2:$A$167,A752)&gt;0,"Sí","No")</f>
        <v>No</v>
      </c>
      <c r="BA752" s="22" t="str">
        <f aca="false">IF(COUNTIF('Plan Combo 9+1'!$A$2:$A$226,A752)&gt;0,"Sí","No")</f>
        <v>No</v>
      </c>
      <c r="BB752" s="22" t="str">
        <f aca="false">IF(AH752="","No",IF(BA752="Sí",IF((AO752-AH752)&gt;Resumen!$B$6,"Sí","No"),IF((AO752-AH752)&gt;=Resumen!$B$132,"Sí","No")))</f>
        <v>No</v>
      </c>
      <c r="BC752" s="22" t="str">
        <f aca="false">IF(AND(N752="Sí",AL752="Sí",AI752=0),"Sí","No")</f>
        <v>No</v>
      </c>
      <c r="BD752" s="22" t="str">
        <f aca="false">IF(COUNTIF('Plan 9+1 (con Pehuamar)'!$A$2:$A$227,A752)&gt;0,"Sí","No")</f>
        <v>No</v>
      </c>
    </row>
    <row r="753" customFormat="false" ht="15" hidden="false" customHeight="true" outlineLevel="0" collapsed="false">
      <c r="A753" s="6" t="n">
        <v>403347</v>
      </c>
      <c r="B753" s="6" t="n">
        <v>4</v>
      </c>
      <c r="C753" s="6" t="n">
        <v>404</v>
      </c>
      <c r="D753" s="6" t="s">
        <v>359</v>
      </c>
      <c r="E753" s="6" t="s">
        <v>954</v>
      </c>
      <c r="F753" s="6" t="s">
        <v>206</v>
      </c>
      <c r="G753" s="6" t="s">
        <v>129</v>
      </c>
      <c r="H753" s="6" t="s">
        <v>197</v>
      </c>
      <c r="I753" s="27" t="n">
        <v>0</v>
      </c>
      <c r="J753" s="27" t="n">
        <v>0</v>
      </c>
      <c r="K753" s="27" t="n">
        <v>0.2</v>
      </c>
      <c r="L753" s="28" t="n">
        <f aca="false">I753+J753</f>
        <v>0</v>
      </c>
      <c r="M753" s="28" t="n">
        <f aca="false">L753+K753</f>
        <v>0.2</v>
      </c>
      <c r="N753" s="22" t="str">
        <f aca="false">IF(I753&gt;0,"Sí","No")</f>
        <v>No</v>
      </c>
      <c r="O753" s="22" t="str">
        <f aca="false">IF(J753&gt;0,"Sí","No")</f>
        <v>No</v>
      </c>
      <c r="P753" s="22" t="str">
        <f aca="false">IF(K753&gt;0,"Sí","No")</f>
        <v>Sí</v>
      </c>
      <c r="Q753" s="22" t="str">
        <f aca="false">IF(OR(I753&gt;0,J753&gt;0),"Sí","No")</f>
        <v>No</v>
      </c>
      <c r="R753" s="27"/>
      <c r="S753" s="27"/>
      <c r="T753" s="27"/>
      <c r="U753" s="27"/>
      <c r="V753" s="27"/>
      <c r="W753" s="12" t="str">
        <f aca="false">IF(AND(I753&gt;0,R753&gt;0),(S753-R753)/R753,"")</f>
        <v/>
      </c>
      <c r="X753" s="12" t="str">
        <f aca="false">IF(AND(J753&gt;0,T753&gt;0),(U753-T753)/T753,"")</f>
        <v/>
      </c>
      <c r="Y753" s="12" t="str">
        <f aca="false">IF(AND(K753&gt;0,V753&gt;0),(V753-Resumen!$B$7)/Resumen!$B$7,"")</f>
        <v/>
      </c>
      <c r="Z753" s="28" t="str">
        <f aca="false">IF(AND(K753&gt;0,I753&gt;0,V753&gt;0,S753&gt;0),V753-S753,"")</f>
        <v/>
      </c>
      <c r="AA753" s="12" t="str">
        <f aca="false">IF(Z753&lt;&gt;"",Z753/S753,"")</f>
        <v/>
      </c>
      <c r="AB753" s="28" t="str">
        <f aca="false">IF(AND(K753&gt;0,J753&gt;0,V753&gt;0,U753&gt;0),V753-U753,"")</f>
        <v/>
      </c>
      <c r="AC753" s="12" t="str">
        <f aca="false">IF(AB753&lt;&gt;"",AB753/U753,"")</f>
        <v/>
      </c>
      <c r="AD753" s="27" t="n">
        <v>0</v>
      </c>
      <c r="AE753" s="27" t="n">
        <v>0</v>
      </c>
      <c r="AF753" s="27" t="n">
        <v>0</v>
      </c>
      <c r="AG753" s="28" t="n">
        <f aca="false">AD753+AE753+AF753</f>
        <v>0</v>
      </c>
      <c r="AH753" s="12" t="str">
        <f aca="false">IF(AG753&gt;0,AD753/AG753,"")</f>
        <v/>
      </c>
      <c r="AI753" s="27" t="n">
        <v>0</v>
      </c>
      <c r="AJ753" s="27" t="n">
        <v>0</v>
      </c>
      <c r="AK753" s="27" t="n">
        <v>0</v>
      </c>
      <c r="AL753" s="22" t="str">
        <f aca="false">IF(OR(AJ753&gt;0,AK753&gt;0),"Sí","No")</f>
        <v>No</v>
      </c>
      <c r="AM753" s="6"/>
      <c r="AN753" s="6"/>
      <c r="AO753" s="12" t="n">
        <f aca="false">IF(M753&gt;0,K753/M753,"")</f>
        <v>1</v>
      </c>
      <c r="AP753" s="22" t="str">
        <f aca="false">IF(M753&gt;=Resumen!$B$5,"Alto","Bajo")</f>
        <v>Bajo</v>
      </c>
      <c r="AQ753" s="22" t="str">
        <f aca="false">IF(AO753&gt;=Resumen!$B$28,"Alto","Bajo")</f>
        <v>Alto</v>
      </c>
      <c r="AR753" s="22" t="str">
        <f aca="false">AP753&amp;" Potencial / "&amp;AQ753&amp;" Share"</f>
        <v>Bajo Potencial / Alto Share</v>
      </c>
      <c r="AS753" s="22" t="str">
        <f aca="false">IF(Q753="Sí",IF(AO753&gt;=Resumen!$B$29,"Alto","Bajo"),"")</f>
        <v/>
      </c>
      <c r="AT753" s="22" t="str">
        <f aca="false">IF(AS753&lt;&gt;"",AP753&amp;" Potencial / "&amp;AS753&amp;" Share","")</f>
        <v/>
      </c>
      <c r="AU753" s="22" t="str">
        <f aca="false">IF(AH753="","Sin dato",IF(AH753-AO753&gt;Resumen!$B$6,"Sobre-exhibido",IF(AO753-AH753&gt;Resumen!$B$6,"Sub-exhibido","En línea")))</f>
        <v>Sin dato</v>
      </c>
      <c r="AV753" s="22" t="str">
        <f aca="false">IF(AT753="","",IF(AT753="Alto Potencial / Bajo Share",1,IF(AT753="Alto Potencial / Alto Share",2,IF(AT753="Bajo Potencial / Alto Share",3,4))))</f>
        <v/>
      </c>
      <c r="AW753" s="22" t="str">
        <f aca="false">IF(Q753="No","Sin competencia directa",IF(AV753=1,"1 - Foco Conquista (Alto Pot / Bajo Share)",IF(AV753=2,"2 - Foco Defensa (Alto Pot / Alto Share)",IF(AV753=3,"3 - Monitoreo (Bajo Pot / Alto Share)","4 - Baja Prioridad (Bajo Pot / Bajo Share)"))))</f>
        <v>Sin competencia directa</v>
      </c>
      <c r="AX753" s="12" t="str">
        <f aca="false">IF(OR(IFERROR(AND(W753&lt;&gt;"",Y753&lt;&gt;"",Y753-W753&gt;Resumen!$B$8),FALSE()),IFERROR(AND(X753&lt;&gt;"",Y753&lt;&gt;"",Y753-X753&gt;Resumen!$B$8),FALSE())),MAX(IF(IFERROR(AND(W753&lt;&gt;"",Y753&lt;&gt;"",Y753-W753&gt;Resumen!$B$8),FALSE()),Y753-W753,0),IF(IFERROR(AND(X753&lt;&gt;"",Y753&lt;&gt;"",Y753-X753&gt;Resumen!$B$8),FALSE()),Y753-X753,0)),"")</f>
        <v/>
      </c>
      <c r="AY753" s="22" t="str">
        <f aca="false">IF(OR(IFERROR(AND(W753&lt;&gt;"",Y753&lt;&gt;"",Y753-W753&gt;Resumen!$B$8),FALSE()),IFERROR(AND(X753&lt;&gt;"",Y753&lt;&gt;"",Y753-X753&gt;Resumen!$B$8),FALSE())),TRIM("Lays tiene mayor markup que "&amp;IF(IFERROR(AND(W753&lt;&gt;"",Y753&lt;&gt;"",Y753-W753&gt;Resumen!$B$8),FALSE()),"Quento ","")&amp;IF(IFERROR(AND(X753&lt;&gt;"",Y753&lt;&gt;"",Y753-X753&gt;Resumen!$B$8),FALSE()),"Julicroc ","")&amp;"en este PDV"),"")</f>
        <v/>
      </c>
      <c r="AZ753" s="22" t="str">
        <f aca="false">IF(COUNTIF('Plan Pehuamar - Lista'!$A$2:$A$167,A753)&gt;0,"Sí","No")</f>
        <v>No</v>
      </c>
      <c r="BA753" s="22" t="str">
        <f aca="false">IF(COUNTIF('Plan Combo 9+1'!$A$2:$A$226,A753)&gt;0,"Sí","No")</f>
        <v>No</v>
      </c>
      <c r="BB753" s="22" t="str">
        <f aca="false">IF(AH753="","No",IF(BA753="Sí",IF((AO753-AH753)&gt;Resumen!$B$6,"Sí","No"),IF((AO753-AH753)&gt;=Resumen!$B$132,"Sí","No")))</f>
        <v>No</v>
      </c>
      <c r="BC753" s="22" t="str">
        <f aca="false">IF(AND(N753="Sí",AL753="Sí",AI753=0),"Sí","No")</f>
        <v>No</v>
      </c>
      <c r="BD753" s="22" t="str">
        <f aca="false">IF(COUNTIF('Plan 9+1 (con Pehuamar)'!$A$2:$A$227,A753)&gt;0,"Sí","No")</f>
        <v>No</v>
      </c>
    </row>
    <row r="754" customFormat="false" ht="15" hidden="false" customHeight="true" outlineLevel="0" collapsed="false">
      <c r="A754" s="6" t="n">
        <v>403382</v>
      </c>
      <c r="B754" s="6" t="n">
        <v>4</v>
      </c>
      <c r="C754" s="6" t="n">
        <v>404</v>
      </c>
      <c r="D754" s="6" t="s">
        <v>359</v>
      </c>
      <c r="E754" s="6" t="s">
        <v>955</v>
      </c>
      <c r="F754" s="6" t="s">
        <v>196</v>
      </c>
      <c r="G754" s="6" t="s">
        <v>129</v>
      </c>
      <c r="H754" s="6" t="s">
        <v>197</v>
      </c>
      <c r="I754" s="27" t="n">
        <v>0</v>
      </c>
      <c r="J754" s="27" t="n">
        <v>0</v>
      </c>
      <c r="K754" s="27" t="n">
        <v>0.2</v>
      </c>
      <c r="L754" s="28" t="n">
        <f aca="false">I754+J754</f>
        <v>0</v>
      </c>
      <c r="M754" s="28" t="n">
        <f aca="false">L754+K754</f>
        <v>0.2</v>
      </c>
      <c r="N754" s="22" t="str">
        <f aca="false">IF(I754&gt;0,"Sí","No")</f>
        <v>No</v>
      </c>
      <c r="O754" s="22" t="str">
        <f aca="false">IF(J754&gt;0,"Sí","No")</f>
        <v>No</v>
      </c>
      <c r="P754" s="22" t="str">
        <f aca="false">IF(K754&gt;0,"Sí","No")</f>
        <v>Sí</v>
      </c>
      <c r="Q754" s="22" t="str">
        <f aca="false">IF(OR(I754&gt;0,J754&gt;0),"Sí","No")</f>
        <v>No</v>
      </c>
      <c r="R754" s="27"/>
      <c r="S754" s="27"/>
      <c r="T754" s="27"/>
      <c r="U754" s="27"/>
      <c r="V754" s="27"/>
      <c r="W754" s="12" t="str">
        <f aca="false">IF(AND(I754&gt;0,R754&gt;0),(S754-R754)/R754,"")</f>
        <v/>
      </c>
      <c r="X754" s="12" t="str">
        <f aca="false">IF(AND(J754&gt;0,T754&gt;0),(U754-T754)/T754,"")</f>
        <v/>
      </c>
      <c r="Y754" s="12" t="str">
        <f aca="false">IF(AND(K754&gt;0,V754&gt;0),(V754-Resumen!$B$7)/Resumen!$B$7,"")</f>
        <v/>
      </c>
      <c r="Z754" s="28" t="str">
        <f aca="false">IF(AND(K754&gt;0,I754&gt;0,V754&gt;0,S754&gt;0),V754-S754,"")</f>
        <v/>
      </c>
      <c r="AA754" s="12" t="str">
        <f aca="false">IF(Z754&lt;&gt;"",Z754/S754,"")</f>
        <v/>
      </c>
      <c r="AB754" s="28" t="str">
        <f aca="false">IF(AND(K754&gt;0,J754&gt;0,V754&gt;0,U754&gt;0),V754-U754,"")</f>
        <v/>
      </c>
      <c r="AC754" s="12" t="str">
        <f aca="false">IF(AB754&lt;&gt;"",AB754/U754,"")</f>
        <v/>
      </c>
      <c r="AD754" s="27" t="n">
        <v>0</v>
      </c>
      <c r="AE754" s="27" t="n">
        <v>0</v>
      </c>
      <c r="AF754" s="27" t="n">
        <v>0</v>
      </c>
      <c r="AG754" s="28" t="n">
        <f aca="false">AD754+AE754+AF754</f>
        <v>0</v>
      </c>
      <c r="AH754" s="12" t="str">
        <f aca="false">IF(AG754&gt;0,AD754/AG754,"")</f>
        <v/>
      </c>
      <c r="AI754" s="27" t="n">
        <v>0</v>
      </c>
      <c r="AJ754" s="27" t="n">
        <v>0</v>
      </c>
      <c r="AK754" s="27" t="n">
        <v>0</v>
      </c>
      <c r="AL754" s="22" t="str">
        <f aca="false">IF(OR(AJ754&gt;0,AK754&gt;0),"Sí","No")</f>
        <v>No</v>
      </c>
      <c r="AM754" s="6"/>
      <c r="AN754" s="6"/>
      <c r="AO754" s="12" t="n">
        <f aca="false">IF(M754&gt;0,K754/M754,"")</f>
        <v>1</v>
      </c>
      <c r="AP754" s="22" t="str">
        <f aca="false">IF(M754&gt;=Resumen!$B$5,"Alto","Bajo")</f>
        <v>Bajo</v>
      </c>
      <c r="AQ754" s="22" t="str">
        <f aca="false">IF(AO754&gt;=Resumen!$B$28,"Alto","Bajo")</f>
        <v>Alto</v>
      </c>
      <c r="AR754" s="22" t="str">
        <f aca="false">AP754&amp;" Potencial / "&amp;AQ754&amp;" Share"</f>
        <v>Bajo Potencial / Alto Share</v>
      </c>
      <c r="AS754" s="22" t="str">
        <f aca="false">IF(Q754="Sí",IF(AO754&gt;=Resumen!$B$29,"Alto","Bajo"),"")</f>
        <v/>
      </c>
      <c r="AT754" s="22" t="str">
        <f aca="false">IF(AS754&lt;&gt;"",AP754&amp;" Potencial / "&amp;AS754&amp;" Share","")</f>
        <v/>
      </c>
      <c r="AU754" s="22" t="str">
        <f aca="false">IF(AH754="","Sin dato",IF(AH754-AO754&gt;Resumen!$B$6,"Sobre-exhibido",IF(AO754-AH754&gt;Resumen!$B$6,"Sub-exhibido","En línea")))</f>
        <v>Sin dato</v>
      </c>
      <c r="AV754" s="22" t="str">
        <f aca="false">IF(AT754="","",IF(AT754="Alto Potencial / Bajo Share",1,IF(AT754="Alto Potencial / Alto Share",2,IF(AT754="Bajo Potencial / Alto Share",3,4))))</f>
        <v/>
      </c>
      <c r="AW754" s="22" t="str">
        <f aca="false">IF(Q754="No","Sin competencia directa",IF(AV754=1,"1 - Foco Conquista (Alto Pot / Bajo Share)",IF(AV754=2,"2 - Foco Defensa (Alto Pot / Alto Share)",IF(AV754=3,"3 - Monitoreo (Bajo Pot / Alto Share)","4 - Baja Prioridad (Bajo Pot / Bajo Share)"))))</f>
        <v>Sin competencia directa</v>
      </c>
      <c r="AX754" s="12" t="str">
        <f aca="false">IF(OR(IFERROR(AND(W754&lt;&gt;"",Y754&lt;&gt;"",Y754-W754&gt;Resumen!$B$8),FALSE()),IFERROR(AND(X754&lt;&gt;"",Y754&lt;&gt;"",Y754-X754&gt;Resumen!$B$8),FALSE())),MAX(IF(IFERROR(AND(W754&lt;&gt;"",Y754&lt;&gt;"",Y754-W754&gt;Resumen!$B$8),FALSE()),Y754-W754,0),IF(IFERROR(AND(X754&lt;&gt;"",Y754&lt;&gt;"",Y754-X754&gt;Resumen!$B$8),FALSE()),Y754-X754,0)),"")</f>
        <v/>
      </c>
      <c r="AY754" s="22" t="str">
        <f aca="false">IF(OR(IFERROR(AND(W754&lt;&gt;"",Y754&lt;&gt;"",Y754-W754&gt;Resumen!$B$8),FALSE()),IFERROR(AND(X754&lt;&gt;"",Y754&lt;&gt;"",Y754-X754&gt;Resumen!$B$8),FALSE())),TRIM("Lays tiene mayor markup que "&amp;IF(IFERROR(AND(W754&lt;&gt;"",Y754&lt;&gt;"",Y754-W754&gt;Resumen!$B$8),FALSE()),"Quento ","")&amp;IF(IFERROR(AND(X754&lt;&gt;"",Y754&lt;&gt;"",Y754-X754&gt;Resumen!$B$8),FALSE()),"Julicroc ","")&amp;"en este PDV"),"")</f>
        <v/>
      </c>
      <c r="AZ754" s="22" t="str">
        <f aca="false">IF(COUNTIF('Plan Pehuamar - Lista'!$A$2:$A$167,A754)&gt;0,"Sí","No")</f>
        <v>No</v>
      </c>
      <c r="BA754" s="22" t="str">
        <f aca="false">IF(COUNTIF('Plan Combo 9+1'!$A$2:$A$226,A754)&gt;0,"Sí","No")</f>
        <v>No</v>
      </c>
      <c r="BB754" s="22" t="str">
        <f aca="false">IF(AH754="","No",IF(BA754="Sí",IF((AO754-AH754)&gt;Resumen!$B$6,"Sí","No"),IF((AO754-AH754)&gt;=Resumen!$B$132,"Sí","No")))</f>
        <v>No</v>
      </c>
      <c r="BC754" s="22" t="str">
        <f aca="false">IF(AND(N754="Sí",AL754="Sí",AI754=0),"Sí","No")</f>
        <v>No</v>
      </c>
      <c r="BD754" s="22" t="str">
        <f aca="false">IF(COUNTIF('Plan 9+1 (con Pehuamar)'!$A$2:$A$227,A754)&gt;0,"Sí","No")</f>
        <v>No</v>
      </c>
    </row>
    <row r="755" customFormat="false" ht="15" hidden="false" customHeight="true" outlineLevel="0" collapsed="false">
      <c r="A755" s="6" t="n">
        <v>403386</v>
      </c>
      <c r="B755" s="6" t="n">
        <v>4</v>
      </c>
      <c r="C755" s="6" t="n">
        <v>404</v>
      </c>
      <c r="D755" s="6" t="s">
        <v>359</v>
      </c>
      <c r="E755" s="6" t="s">
        <v>956</v>
      </c>
      <c r="F755" s="6" t="s">
        <v>196</v>
      </c>
      <c r="G755" s="6" t="s">
        <v>129</v>
      </c>
      <c r="H755" s="6" t="s">
        <v>197</v>
      </c>
      <c r="I755" s="27" t="n">
        <v>25</v>
      </c>
      <c r="J755" s="27" t="n">
        <v>25</v>
      </c>
      <c r="K755" s="27" t="n">
        <v>15</v>
      </c>
      <c r="L755" s="28" t="n">
        <f aca="false">I755+J755</f>
        <v>50</v>
      </c>
      <c r="M755" s="28" t="n">
        <f aca="false">L755+K755</f>
        <v>65</v>
      </c>
      <c r="N755" s="22" t="str">
        <f aca="false">IF(I755&gt;0,"Sí","No")</f>
        <v>Sí</v>
      </c>
      <c r="O755" s="22" t="str">
        <f aca="false">IF(J755&gt;0,"Sí","No")</f>
        <v>Sí</v>
      </c>
      <c r="P755" s="22" t="str">
        <f aca="false">IF(K755&gt;0,"Sí","No")</f>
        <v>Sí</v>
      </c>
      <c r="Q755" s="22" t="str">
        <f aca="false">IF(OR(I755&gt;0,J755&gt;0),"Sí","No")</f>
        <v>Sí</v>
      </c>
      <c r="R755" s="27" t="n">
        <v>1700</v>
      </c>
      <c r="S755" s="27" t="n">
        <v>2700</v>
      </c>
      <c r="T755" s="27" t="n">
        <v>1100</v>
      </c>
      <c r="U755" s="27" t="n">
        <v>1800</v>
      </c>
      <c r="V755" s="27" t="n">
        <v>3500</v>
      </c>
      <c r="W755" s="12" t="n">
        <f aca="false">IF(AND(I755&gt;0,R755&gt;0),(S755-R755)/R755,"")</f>
        <v>0.588235294117647</v>
      </c>
      <c r="X755" s="12" t="n">
        <f aca="false">IF(AND(J755&gt;0,T755&gt;0),(U755-T755)/T755,"")</f>
        <v>0.636363636363636</v>
      </c>
      <c r="Y755" s="12" t="n">
        <f aca="false">IF(AND(K755&gt;0,V755&gt;0),(V755-Resumen!$B$7)/Resumen!$B$7,"")</f>
        <v>0.4</v>
      </c>
      <c r="Z755" s="28" t="n">
        <f aca="false">IF(AND(K755&gt;0,I755&gt;0,V755&gt;0,S755&gt;0),V755-S755,"")</f>
        <v>800</v>
      </c>
      <c r="AA755" s="12" t="n">
        <f aca="false">IF(Z755&lt;&gt;"",Z755/S755,"")</f>
        <v>0.296296296296296</v>
      </c>
      <c r="AB755" s="28" t="n">
        <f aca="false">IF(AND(K755&gt;0,J755&gt;0,V755&gt;0,U755&gt;0),V755-U755,"")</f>
        <v>1700</v>
      </c>
      <c r="AC755" s="12" t="n">
        <f aca="false">IF(AB755&lt;&gt;"",AB755/U755,"")</f>
        <v>0.944444444444444</v>
      </c>
      <c r="AD755" s="27" t="n">
        <v>5</v>
      </c>
      <c r="AE755" s="27" t="n">
        <v>5</v>
      </c>
      <c r="AF755" s="27" t="n">
        <v>4</v>
      </c>
      <c r="AG755" s="28" t="n">
        <f aca="false">AD755+AE755+AF755</f>
        <v>14</v>
      </c>
      <c r="AH755" s="12" t="n">
        <f aca="false">IF(AG755&gt;0,AD755/AG755,"")</f>
        <v>0.357142857142857</v>
      </c>
      <c r="AI755" s="27" t="n">
        <v>1</v>
      </c>
      <c r="AJ755" s="27" t="n">
        <v>1</v>
      </c>
      <c r="AK755" s="27" t="n">
        <v>1</v>
      </c>
      <c r="AL755" s="22" t="str">
        <f aca="false">IF(OR(AJ755&gt;0,AK755&gt;0),"Sí","No")</f>
        <v>Sí</v>
      </c>
      <c r="AM755" s="6" t="s">
        <v>198</v>
      </c>
      <c r="AN755" s="6" t="s">
        <v>198</v>
      </c>
      <c r="AO755" s="12" t="n">
        <f aca="false">IF(M755&gt;0,K755/M755,"")</f>
        <v>0.230769230769231</v>
      </c>
      <c r="AP755" s="22" t="str">
        <f aca="false">IF(M755&gt;=Resumen!$B$5,"Alto","Bajo")</f>
        <v>Alto</v>
      </c>
      <c r="AQ755" s="22" t="str">
        <f aca="false">IF(AO755&gt;=Resumen!$B$28,"Alto","Bajo")</f>
        <v>Bajo</v>
      </c>
      <c r="AR755" s="22" t="str">
        <f aca="false">AP755&amp;" Potencial / "&amp;AQ755&amp;" Share"</f>
        <v>Alto Potencial / Bajo Share</v>
      </c>
      <c r="AS755" s="22" t="str">
        <f aca="false">IF(Q755="Sí",IF(AO755&gt;=Resumen!$B$29,"Alto","Bajo"),"")</f>
        <v>Bajo</v>
      </c>
      <c r="AT755" s="22" t="str">
        <f aca="false">IF(AS755&lt;&gt;"",AP755&amp;" Potencial / "&amp;AS755&amp;" Share","")</f>
        <v>Alto Potencial / Bajo Share</v>
      </c>
      <c r="AU755" s="22" t="str">
        <f aca="false">IF(AH755="","Sin dato",IF(AH755-AO755&gt;Resumen!$B$6,"Sobre-exhibido",IF(AO755-AH755&gt;Resumen!$B$6,"Sub-exhibido","En línea")))</f>
        <v>Sobre-exhibido</v>
      </c>
      <c r="AV755" s="22" t="n">
        <f aca="false">IF(AT755="","",IF(AT755="Alto Potencial / Bajo Share",1,IF(AT755="Alto Potencial / Alto Share",2,IF(AT755="Bajo Potencial / Alto Share",3,4))))</f>
        <v>1</v>
      </c>
      <c r="AW755" s="22" t="str">
        <f aca="false">IF(Q755="No","Sin competencia directa",IF(AV755=1,"1 - Foco Conquista (Alto Pot / Bajo Share)",IF(AV755=2,"2 - Foco Defensa (Alto Pot / Alto Share)",IF(AV755=3,"3 - Monitoreo (Bajo Pot / Alto Share)","4 - Baja Prioridad (Bajo Pot / Bajo Share)"))))</f>
        <v>1 - Foco Conquista (Alto Pot / Bajo Share)</v>
      </c>
      <c r="AX755" s="12" t="str">
        <f aca="false">IF(OR(IFERROR(AND(W755&lt;&gt;"",Y755&lt;&gt;"",Y755-W755&gt;Resumen!$B$8),FALSE()),IFERROR(AND(X755&lt;&gt;"",Y755&lt;&gt;"",Y755-X755&gt;Resumen!$B$8),FALSE())),MAX(IF(IFERROR(AND(W755&lt;&gt;"",Y755&lt;&gt;"",Y755-W755&gt;Resumen!$B$8),FALSE()),Y755-W755,0),IF(IFERROR(AND(X755&lt;&gt;"",Y755&lt;&gt;"",Y755-X755&gt;Resumen!$B$8),FALSE()),Y755-X755,0)),"")</f>
        <v/>
      </c>
      <c r="AY755" s="22" t="str">
        <f aca="false">IF(OR(IFERROR(AND(W755&lt;&gt;"",Y755&lt;&gt;"",Y755-W755&gt;Resumen!$B$8),FALSE()),IFERROR(AND(X755&lt;&gt;"",Y755&lt;&gt;"",Y755-X755&gt;Resumen!$B$8),FALSE())),TRIM("Lays tiene mayor markup que "&amp;IF(IFERROR(AND(W755&lt;&gt;"",Y755&lt;&gt;"",Y755-W755&gt;Resumen!$B$8),FALSE()),"Quento ","")&amp;IF(IFERROR(AND(X755&lt;&gt;"",Y755&lt;&gt;"",Y755-X755&gt;Resumen!$B$8),FALSE()),"Julicroc ","")&amp;"en este PDV"),"")</f>
        <v/>
      </c>
      <c r="AZ755" s="22" t="str">
        <f aca="false">IF(COUNTIF('Plan Pehuamar - Lista'!$A$2:$A$167,A755)&gt;0,"Sí","No")</f>
        <v>No</v>
      </c>
      <c r="BA755" s="22" t="str">
        <f aca="false">IF(COUNTIF('Plan Combo 9+1'!$A$2:$A$226,A755)&gt;0,"Sí","No")</f>
        <v>Sí</v>
      </c>
      <c r="BB755" s="22" t="str">
        <f aca="false">IF(AH755="","No",IF(BA755="Sí",IF((AO755-AH755)&gt;Resumen!$B$6,"Sí","No"),IF((AO755-AH755)&gt;=Resumen!$B$132,"Sí","No")))</f>
        <v>No</v>
      </c>
      <c r="BC755" s="22" t="str">
        <f aca="false">IF(AND(N755="Sí",AL755="Sí",AI755=0),"Sí","No")</f>
        <v>No</v>
      </c>
      <c r="BD755" s="22" t="str">
        <f aca="false">IF(COUNTIF('Plan 9+1 (con Pehuamar)'!$A$2:$A$227,A755)&gt;0,"Sí","No")</f>
        <v>Sí</v>
      </c>
    </row>
    <row r="756" customFormat="false" ht="15" hidden="false" customHeight="true" outlineLevel="0" collapsed="false">
      <c r="A756" s="6" t="n">
        <v>403404</v>
      </c>
      <c r="B756" s="6" t="n">
        <v>4</v>
      </c>
      <c r="C756" s="6" t="n">
        <v>404</v>
      </c>
      <c r="D756" s="6" t="s">
        <v>359</v>
      </c>
      <c r="E756" s="6" t="s">
        <v>957</v>
      </c>
      <c r="F756" s="6" t="s">
        <v>196</v>
      </c>
      <c r="G756" s="6" t="s">
        <v>129</v>
      </c>
      <c r="H756" s="6" t="s">
        <v>197</v>
      </c>
      <c r="I756" s="27" t="n">
        <v>25</v>
      </c>
      <c r="J756" s="27" t="n">
        <v>20</v>
      </c>
      <c r="K756" s="27" t="n">
        <v>25</v>
      </c>
      <c r="L756" s="28" t="n">
        <f aca="false">I756+J756</f>
        <v>45</v>
      </c>
      <c r="M756" s="28" t="n">
        <f aca="false">L756+K756</f>
        <v>70</v>
      </c>
      <c r="N756" s="22" t="str">
        <f aca="false">IF(I756&gt;0,"Sí","No")</f>
        <v>Sí</v>
      </c>
      <c r="O756" s="22" t="str">
        <f aca="false">IF(J756&gt;0,"Sí","No")</f>
        <v>Sí</v>
      </c>
      <c r="P756" s="22" t="str">
        <f aca="false">IF(K756&gt;0,"Sí","No")</f>
        <v>Sí</v>
      </c>
      <c r="Q756" s="22" t="str">
        <f aca="false">IF(OR(I756&gt;0,J756&gt;0),"Sí","No")</f>
        <v>Sí</v>
      </c>
      <c r="R756" s="27" t="n">
        <v>1700</v>
      </c>
      <c r="S756" s="27" t="n">
        <v>2500</v>
      </c>
      <c r="T756" s="27" t="n">
        <v>1100</v>
      </c>
      <c r="U756" s="27" t="n">
        <v>2000</v>
      </c>
      <c r="V756" s="27" t="n">
        <v>3700</v>
      </c>
      <c r="W756" s="12" t="n">
        <f aca="false">IF(AND(I756&gt;0,R756&gt;0),(S756-R756)/R756,"")</f>
        <v>0.470588235294118</v>
      </c>
      <c r="X756" s="12" t="n">
        <f aca="false">IF(AND(J756&gt;0,T756&gt;0),(U756-T756)/T756,"")</f>
        <v>0.818181818181818</v>
      </c>
      <c r="Y756" s="12" t="n">
        <f aca="false">IF(AND(K756&gt;0,V756&gt;0),(V756-Resumen!$B$7)/Resumen!$B$7,"")</f>
        <v>0.48</v>
      </c>
      <c r="Z756" s="28" t="n">
        <f aca="false">IF(AND(K756&gt;0,I756&gt;0,V756&gt;0,S756&gt;0),V756-S756,"")</f>
        <v>1200</v>
      </c>
      <c r="AA756" s="12" t="n">
        <f aca="false">IF(Z756&lt;&gt;"",Z756/S756,"")</f>
        <v>0.48</v>
      </c>
      <c r="AB756" s="28" t="n">
        <f aca="false">IF(AND(K756&gt;0,J756&gt;0,V756&gt;0,U756&gt;0),V756-U756,"")</f>
        <v>1700</v>
      </c>
      <c r="AC756" s="12" t="n">
        <f aca="false">IF(AB756&lt;&gt;"",AB756/U756,"")</f>
        <v>0.85</v>
      </c>
      <c r="AD756" s="27" t="n">
        <v>4</v>
      </c>
      <c r="AE756" s="27" t="n">
        <v>5</v>
      </c>
      <c r="AF756" s="27" t="n">
        <v>4</v>
      </c>
      <c r="AG756" s="28" t="n">
        <f aca="false">AD756+AE756+AF756</f>
        <v>13</v>
      </c>
      <c r="AH756" s="12" t="n">
        <f aca="false">IF(AG756&gt;0,AD756/AG756,"")</f>
        <v>0.307692307692308</v>
      </c>
      <c r="AI756" s="27" t="n">
        <v>1</v>
      </c>
      <c r="AJ756" s="27" t="n">
        <v>1</v>
      </c>
      <c r="AK756" s="27" t="n">
        <v>1</v>
      </c>
      <c r="AL756" s="22" t="str">
        <f aca="false">IF(OR(AJ756&gt;0,AK756&gt;0),"Sí","No")</f>
        <v>Sí</v>
      </c>
      <c r="AM756" s="6" t="s">
        <v>198</v>
      </c>
      <c r="AN756" s="6" t="s">
        <v>198</v>
      </c>
      <c r="AO756" s="12" t="n">
        <f aca="false">IF(M756&gt;0,K756/M756,"")</f>
        <v>0.357142857142857</v>
      </c>
      <c r="AP756" s="22" t="str">
        <f aca="false">IF(M756&gt;=Resumen!$B$5,"Alto","Bajo")</f>
        <v>Alto</v>
      </c>
      <c r="AQ756" s="22" t="str">
        <f aca="false">IF(AO756&gt;=Resumen!$B$28,"Alto","Bajo")</f>
        <v>Bajo</v>
      </c>
      <c r="AR756" s="22" t="str">
        <f aca="false">AP756&amp;" Potencial / "&amp;AQ756&amp;" Share"</f>
        <v>Alto Potencial / Bajo Share</v>
      </c>
      <c r="AS756" s="22" t="str">
        <f aca="false">IF(Q756="Sí",IF(AO756&gt;=Resumen!$B$29,"Alto","Bajo"),"")</f>
        <v>Bajo</v>
      </c>
      <c r="AT756" s="22" t="str">
        <f aca="false">IF(AS756&lt;&gt;"",AP756&amp;" Potencial / "&amp;AS756&amp;" Share","")</f>
        <v>Alto Potencial / Bajo Share</v>
      </c>
      <c r="AU756" s="22" t="str">
        <f aca="false">IF(AH756="","Sin dato",IF(AH756-AO756&gt;Resumen!$B$6,"Sobre-exhibido",IF(AO756-AH756&gt;Resumen!$B$6,"Sub-exhibido","En línea")))</f>
        <v>En línea</v>
      </c>
      <c r="AV756" s="22" t="n">
        <f aca="false">IF(AT756="","",IF(AT756="Alto Potencial / Bajo Share",1,IF(AT756="Alto Potencial / Alto Share",2,IF(AT756="Bajo Potencial / Alto Share",3,4))))</f>
        <v>1</v>
      </c>
      <c r="AW756" s="22" t="str">
        <f aca="false">IF(Q756="No","Sin competencia directa",IF(AV756=1,"1 - Foco Conquista (Alto Pot / Bajo Share)",IF(AV756=2,"2 - Foco Defensa (Alto Pot / Alto Share)",IF(AV756=3,"3 - Monitoreo (Bajo Pot / Alto Share)","4 - Baja Prioridad (Bajo Pot / Bajo Share)"))))</f>
        <v>1 - Foco Conquista (Alto Pot / Bajo Share)</v>
      </c>
      <c r="AX756" s="12" t="str">
        <f aca="false">IF(OR(IFERROR(AND(W756&lt;&gt;"",Y756&lt;&gt;"",Y756-W756&gt;Resumen!$B$8),FALSE()),IFERROR(AND(X756&lt;&gt;"",Y756&lt;&gt;"",Y756-X756&gt;Resumen!$B$8),FALSE())),MAX(IF(IFERROR(AND(W756&lt;&gt;"",Y756&lt;&gt;"",Y756-W756&gt;Resumen!$B$8),FALSE()),Y756-W756,0),IF(IFERROR(AND(X756&lt;&gt;"",Y756&lt;&gt;"",Y756-X756&gt;Resumen!$B$8),FALSE()),Y756-X756,0)),"")</f>
        <v/>
      </c>
      <c r="AY756" s="22" t="str">
        <f aca="false">IF(OR(IFERROR(AND(W756&lt;&gt;"",Y756&lt;&gt;"",Y756-W756&gt;Resumen!$B$8),FALSE()),IFERROR(AND(X756&lt;&gt;"",Y756&lt;&gt;"",Y756-X756&gt;Resumen!$B$8),FALSE())),TRIM("Lays tiene mayor markup que "&amp;IF(IFERROR(AND(W756&lt;&gt;"",Y756&lt;&gt;"",Y756-W756&gt;Resumen!$B$8),FALSE()),"Quento ","")&amp;IF(IFERROR(AND(X756&lt;&gt;"",Y756&lt;&gt;"",Y756-X756&gt;Resumen!$B$8),FALSE()),"Julicroc ","")&amp;"en este PDV"),"")</f>
        <v/>
      </c>
      <c r="AZ756" s="22" t="str">
        <f aca="false">IF(COUNTIF('Plan Pehuamar - Lista'!$A$2:$A$167,A756)&gt;0,"Sí","No")</f>
        <v>Sí</v>
      </c>
      <c r="BA756" s="22" t="str">
        <f aca="false">IF(COUNTIF('Plan Combo 9+1'!$A$2:$A$226,A756)&gt;0,"Sí","No")</f>
        <v>No</v>
      </c>
      <c r="BB756" s="22" t="str">
        <f aca="false">IF(AH756="","No",IF(BA756="Sí",IF((AO756-AH756)&gt;Resumen!$B$6,"Sí","No"),IF((AO756-AH756)&gt;=Resumen!$B$132,"Sí","No")))</f>
        <v>No</v>
      </c>
      <c r="BC756" s="22" t="str">
        <f aca="false">IF(AND(N756="Sí",AL756="Sí",AI756=0),"Sí","No")</f>
        <v>No</v>
      </c>
      <c r="BD756" s="22" t="str">
        <f aca="false">IF(COUNTIF('Plan 9+1 (con Pehuamar)'!$A$2:$A$227,A756)&gt;0,"Sí","No")</f>
        <v>No</v>
      </c>
    </row>
    <row r="757" customFormat="false" ht="15" hidden="false" customHeight="true" outlineLevel="0" collapsed="false">
      <c r="A757" s="6" t="n">
        <v>403543</v>
      </c>
      <c r="B757" s="6" t="n">
        <v>4</v>
      </c>
      <c r="C757" s="6" t="n">
        <v>404</v>
      </c>
      <c r="D757" s="6" t="s">
        <v>359</v>
      </c>
      <c r="E757" s="6" t="s">
        <v>958</v>
      </c>
      <c r="F757" s="6" t="s">
        <v>196</v>
      </c>
      <c r="G757" s="6" t="s">
        <v>129</v>
      </c>
      <c r="H757" s="6" t="s">
        <v>197</v>
      </c>
      <c r="I757" s="27" t="n">
        <v>20</v>
      </c>
      <c r="J757" s="27" t="n">
        <v>20</v>
      </c>
      <c r="K757" s="27" t="n">
        <v>15</v>
      </c>
      <c r="L757" s="28" t="n">
        <f aca="false">I757+J757</f>
        <v>40</v>
      </c>
      <c r="M757" s="28" t="n">
        <f aca="false">L757+K757</f>
        <v>55</v>
      </c>
      <c r="N757" s="22" t="str">
        <f aca="false">IF(I757&gt;0,"Sí","No")</f>
        <v>Sí</v>
      </c>
      <c r="O757" s="22" t="str">
        <f aca="false">IF(J757&gt;0,"Sí","No")</f>
        <v>Sí</v>
      </c>
      <c r="P757" s="22" t="str">
        <f aca="false">IF(K757&gt;0,"Sí","No")</f>
        <v>Sí</v>
      </c>
      <c r="Q757" s="22" t="str">
        <f aca="false">IF(OR(I757&gt;0,J757&gt;0),"Sí","No")</f>
        <v>Sí</v>
      </c>
      <c r="R757" s="27" t="n">
        <v>1700</v>
      </c>
      <c r="S757" s="27" t="n">
        <v>2700</v>
      </c>
      <c r="T757" s="27" t="n">
        <v>1100</v>
      </c>
      <c r="U757" s="27" t="n">
        <v>2000</v>
      </c>
      <c r="V757" s="27" t="n">
        <v>3500</v>
      </c>
      <c r="W757" s="12" t="n">
        <f aca="false">IF(AND(I757&gt;0,R757&gt;0),(S757-R757)/R757,"")</f>
        <v>0.588235294117647</v>
      </c>
      <c r="X757" s="12" t="n">
        <f aca="false">IF(AND(J757&gt;0,T757&gt;0),(U757-T757)/T757,"")</f>
        <v>0.818181818181818</v>
      </c>
      <c r="Y757" s="12" t="n">
        <f aca="false">IF(AND(K757&gt;0,V757&gt;0),(V757-Resumen!$B$7)/Resumen!$B$7,"")</f>
        <v>0.4</v>
      </c>
      <c r="Z757" s="28" t="n">
        <f aca="false">IF(AND(K757&gt;0,I757&gt;0,V757&gt;0,S757&gt;0),V757-S757,"")</f>
        <v>800</v>
      </c>
      <c r="AA757" s="12" t="n">
        <f aca="false">IF(Z757&lt;&gt;"",Z757/S757,"")</f>
        <v>0.296296296296296</v>
      </c>
      <c r="AB757" s="28" t="n">
        <f aca="false">IF(AND(K757&gt;0,J757&gt;0,V757&gt;0,U757&gt;0),V757-U757,"")</f>
        <v>1500</v>
      </c>
      <c r="AC757" s="12" t="n">
        <f aca="false">IF(AB757&lt;&gt;"",AB757/U757,"")</f>
        <v>0.75</v>
      </c>
      <c r="AD757" s="27" t="n">
        <v>3</v>
      </c>
      <c r="AE757" s="27" t="n">
        <v>4</v>
      </c>
      <c r="AF757" s="27" t="n">
        <v>3</v>
      </c>
      <c r="AG757" s="28" t="n">
        <f aca="false">AD757+AE757+AF757</f>
        <v>10</v>
      </c>
      <c r="AH757" s="12" t="n">
        <f aca="false">IF(AG757&gt;0,AD757/AG757,"")</f>
        <v>0.3</v>
      </c>
      <c r="AI757" s="27" t="n">
        <v>1</v>
      </c>
      <c r="AJ757" s="27" t="n">
        <v>1</v>
      </c>
      <c r="AK757" s="27" t="n">
        <v>1</v>
      </c>
      <c r="AL757" s="22" t="str">
        <f aca="false">IF(OR(AJ757&gt;0,AK757&gt;0),"Sí","No")</f>
        <v>Sí</v>
      </c>
      <c r="AM757" s="6" t="s">
        <v>198</v>
      </c>
      <c r="AN757" s="6" t="s">
        <v>198</v>
      </c>
      <c r="AO757" s="12" t="n">
        <f aca="false">IF(M757&gt;0,K757/M757,"")</f>
        <v>0.272727272727273</v>
      </c>
      <c r="AP757" s="22" t="str">
        <f aca="false">IF(M757&gt;=Resumen!$B$5,"Alto","Bajo")</f>
        <v>Alto</v>
      </c>
      <c r="AQ757" s="22" t="str">
        <f aca="false">IF(AO757&gt;=Resumen!$B$28,"Alto","Bajo")</f>
        <v>Bajo</v>
      </c>
      <c r="AR757" s="22" t="str">
        <f aca="false">AP757&amp;" Potencial / "&amp;AQ757&amp;" Share"</f>
        <v>Alto Potencial / Bajo Share</v>
      </c>
      <c r="AS757" s="22" t="str">
        <f aca="false">IF(Q757="Sí",IF(AO757&gt;=Resumen!$B$29,"Alto","Bajo"),"")</f>
        <v>Bajo</v>
      </c>
      <c r="AT757" s="22" t="str">
        <f aca="false">IF(AS757&lt;&gt;"",AP757&amp;" Potencial / "&amp;AS757&amp;" Share","")</f>
        <v>Alto Potencial / Bajo Share</v>
      </c>
      <c r="AU757" s="22" t="str">
        <f aca="false">IF(AH757="","Sin dato",IF(AH757-AO757&gt;Resumen!$B$6,"Sobre-exhibido",IF(AO757-AH757&gt;Resumen!$B$6,"Sub-exhibido","En línea")))</f>
        <v>En línea</v>
      </c>
      <c r="AV757" s="22" t="n">
        <f aca="false">IF(AT757="","",IF(AT757="Alto Potencial / Bajo Share",1,IF(AT757="Alto Potencial / Alto Share",2,IF(AT757="Bajo Potencial / Alto Share",3,4))))</f>
        <v>1</v>
      </c>
      <c r="AW757" s="22" t="str">
        <f aca="false">IF(Q757="No","Sin competencia directa",IF(AV757=1,"1 - Foco Conquista (Alto Pot / Bajo Share)",IF(AV757=2,"2 - Foco Defensa (Alto Pot / Alto Share)",IF(AV757=3,"3 - Monitoreo (Bajo Pot / Alto Share)","4 - Baja Prioridad (Bajo Pot / Bajo Share)"))))</f>
        <v>1 - Foco Conquista (Alto Pot / Bajo Share)</v>
      </c>
      <c r="AX757" s="12" t="str">
        <f aca="false">IF(OR(IFERROR(AND(W757&lt;&gt;"",Y757&lt;&gt;"",Y757-W757&gt;Resumen!$B$8),FALSE()),IFERROR(AND(X757&lt;&gt;"",Y757&lt;&gt;"",Y757-X757&gt;Resumen!$B$8),FALSE())),MAX(IF(IFERROR(AND(W757&lt;&gt;"",Y757&lt;&gt;"",Y757-W757&gt;Resumen!$B$8),FALSE()),Y757-W757,0),IF(IFERROR(AND(X757&lt;&gt;"",Y757&lt;&gt;"",Y757-X757&gt;Resumen!$B$8),FALSE()),Y757-X757,0)),"")</f>
        <v/>
      </c>
      <c r="AY757" s="22" t="str">
        <f aca="false">IF(OR(IFERROR(AND(W757&lt;&gt;"",Y757&lt;&gt;"",Y757-W757&gt;Resumen!$B$8),FALSE()),IFERROR(AND(X757&lt;&gt;"",Y757&lt;&gt;"",Y757-X757&gt;Resumen!$B$8),FALSE())),TRIM("Lays tiene mayor markup que "&amp;IF(IFERROR(AND(W757&lt;&gt;"",Y757&lt;&gt;"",Y757-W757&gt;Resumen!$B$8),FALSE()),"Quento ","")&amp;IF(IFERROR(AND(X757&lt;&gt;"",Y757&lt;&gt;"",Y757-X757&gt;Resumen!$B$8),FALSE()),"Julicroc ","")&amp;"en este PDV"),"")</f>
        <v/>
      </c>
      <c r="AZ757" s="22" t="str">
        <f aca="false">IF(COUNTIF('Plan Pehuamar - Lista'!$A$2:$A$167,A757)&gt;0,"Sí","No")</f>
        <v>No</v>
      </c>
      <c r="BA757" s="22" t="str">
        <f aca="false">IF(COUNTIF('Plan Combo 9+1'!$A$2:$A$226,A757)&gt;0,"Sí","No")</f>
        <v>Sí</v>
      </c>
      <c r="BB757" s="22" t="str">
        <f aca="false">IF(AH757="","No",IF(BA757="Sí",IF((AO757-AH757)&gt;Resumen!$B$6,"Sí","No"),IF((AO757-AH757)&gt;=Resumen!$B$132,"Sí","No")))</f>
        <v>No</v>
      </c>
      <c r="BC757" s="22" t="str">
        <f aca="false">IF(AND(N757="Sí",AL757="Sí",AI757=0),"Sí","No")</f>
        <v>No</v>
      </c>
      <c r="BD757" s="22" t="str">
        <f aca="false">IF(COUNTIF('Plan 9+1 (con Pehuamar)'!$A$2:$A$227,A757)&gt;0,"Sí","No")</f>
        <v>Sí</v>
      </c>
    </row>
    <row r="758" customFormat="false" ht="15" hidden="false" customHeight="true" outlineLevel="0" collapsed="false">
      <c r="A758" s="6" t="n">
        <v>403544</v>
      </c>
      <c r="B758" s="6" t="n">
        <v>4</v>
      </c>
      <c r="C758" s="6" t="n">
        <v>404</v>
      </c>
      <c r="D758" s="6" t="s">
        <v>359</v>
      </c>
      <c r="E758" s="6" t="s">
        <v>959</v>
      </c>
      <c r="F758" s="6" t="s">
        <v>201</v>
      </c>
      <c r="G758" s="6" t="s">
        <v>129</v>
      </c>
      <c r="H758" s="6" t="s">
        <v>197</v>
      </c>
      <c r="I758" s="27" t="n">
        <v>0</v>
      </c>
      <c r="J758" s="27" t="n">
        <v>0</v>
      </c>
      <c r="K758" s="27" t="n">
        <v>0.7</v>
      </c>
      <c r="L758" s="28" t="n">
        <f aca="false">I758+J758</f>
        <v>0</v>
      </c>
      <c r="M758" s="28" t="n">
        <f aca="false">L758+K758</f>
        <v>0.7</v>
      </c>
      <c r="N758" s="22" t="str">
        <f aca="false">IF(I758&gt;0,"Sí","No")</f>
        <v>No</v>
      </c>
      <c r="O758" s="22" t="str">
        <f aca="false">IF(J758&gt;0,"Sí","No")</f>
        <v>No</v>
      </c>
      <c r="P758" s="22" t="str">
        <f aca="false">IF(K758&gt;0,"Sí","No")</f>
        <v>Sí</v>
      </c>
      <c r="Q758" s="22" t="str">
        <f aca="false">IF(OR(I758&gt;0,J758&gt;0),"Sí","No")</f>
        <v>No</v>
      </c>
      <c r="R758" s="27"/>
      <c r="S758" s="27"/>
      <c r="T758" s="27"/>
      <c r="U758" s="27"/>
      <c r="V758" s="27"/>
      <c r="W758" s="12" t="str">
        <f aca="false">IF(AND(I758&gt;0,R758&gt;0),(S758-R758)/R758,"")</f>
        <v/>
      </c>
      <c r="X758" s="12" t="str">
        <f aca="false">IF(AND(J758&gt;0,T758&gt;0),(U758-T758)/T758,"")</f>
        <v/>
      </c>
      <c r="Y758" s="12" t="str">
        <f aca="false">IF(AND(K758&gt;0,V758&gt;0),(V758-Resumen!$B$7)/Resumen!$B$7,"")</f>
        <v/>
      </c>
      <c r="Z758" s="28" t="str">
        <f aca="false">IF(AND(K758&gt;0,I758&gt;0,V758&gt;0,S758&gt;0),V758-S758,"")</f>
        <v/>
      </c>
      <c r="AA758" s="12" t="str">
        <f aca="false">IF(Z758&lt;&gt;"",Z758/S758,"")</f>
        <v/>
      </c>
      <c r="AB758" s="28" t="str">
        <f aca="false">IF(AND(K758&gt;0,J758&gt;0,V758&gt;0,U758&gt;0),V758-U758,"")</f>
        <v/>
      </c>
      <c r="AC758" s="12" t="str">
        <f aca="false">IF(AB758&lt;&gt;"",AB758/U758,"")</f>
        <v/>
      </c>
      <c r="AD758" s="27" t="n">
        <v>0</v>
      </c>
      <c r="AE758" s="27" t="n">
        <v>0</v>
      </c>
      <c r="AF758" s="27" t="n">
        <v>0</v>
      </c>
      <c r="AG758" s="28" t="n">
        <f aca="false">AD758+AE758+AF758</f>
        <v>0</v>
      </c>
      <c r="AH758" s="12" t="str">
        <f aca="false">IF(AG758&gt;0,AD758/AG758,"")</f>
        <v/>
      </c>
      <c r="AI758" s="27" t="n">
        <v>0</v>
      </c>
      <c r="AJ758" s="27" t="n">
        <v>0</v>
      </c>
      <c r="AK758" s="27" t="n">
        <v>0</v>
      </c>
      <c r="AL758" s="22" t="str">
        <f aca="false">IF(OR(AJ758&gt;0,AK758&gt;0),"Sí","No")</f>
        <v>No</v>
      </c>
      <c r="AM758" s="6"/>
      <c r="AN758" s="6"/>
      <c r="AO758" s="12" t="n">
        <f aca="false">IF(M758&gt;0,K758/M758,"")</f>
        <v>1</v>
      </c>
      <c r="AP758" s="22" t="str">
        <f aca="false">IF(M758&gt;=Resumen!$B$5,"Alto","Bajo")</f>
        <v>Bajo</v>
      </c>
      <c r="AQ758" s="22" t="str">
        <f aca="false">IF(AO758&gt;=Resumen!$B$28,"Alto","Bajo")</f>
        <v>Alto</v>
      </c>
      <c r="AR758" s="22" t="str">
        <f aca="false">AP758&amp;" Potencial / "&amp;AQ758&amp;" Share"</f>
        <v>Bajo Potencial / Alto Share</v>
      </c>
      <c r="AS758" s="22" t="str">
        <f aca="false">IF(Q758="Sí",IF(AO758&gt;=Resumen!$B$29,"Alto","Bajo"),"")</f>
        <v/>
      </c>
      <c r="AT758" s="22" t="str">
        <f aca="false">IF(AS758&lt;&gt;"",AP758&amp;" Potencial / "&amp;AS758&amp;" Share","")</f>
        <v/>
      </c>
      <c r="AU758" s="22" t="str">
        <f aca="false">IF(AH758="","Sin dato",IF(AH758-AO758&gt;Resumen!$B$6,"Sobre-exhibido",IF(AO758-AH758&gt;Resumen!$B$6,"Sub-exhibido","En línea")))</f>
        <v>Sin dato</v>
      </c>
      <c r="AV758" s="22" t="str">
        <f aca="false">IF(AT758="","",IF(AT758="Alto Potencial / Bajo Share",1,IF(AT758="Alto Potencial / Alto Share",2,IF(AT758="Bajo Potencial / Alto Share",3,4))))</f>
        <v/>
      </c>
      <c r="AW758" s="22" t="str">
        <f aca="false">IF(Q758="No","Sin competencia directa",IF(AV758=1,"1 - Foco Conquista (Alto Pot / Bajo Share)",IF(AV758=2,"2 - Foco Defensa (Alto Pot / Alto Share)",IF(AV758=3,"3 - Monitoreo (Bajo Pot / Alto Share)","4 - Baja Prioridad (Bajo Pot / Bajo Share)"))))</f>
        <v>Sin competencia directa</v>
      </c>
      <c r="AX758" s="12" t="str">
        <f aca="false">IF(OR(IFERROR(AND(W758&lt;&gt;"",Y758&lt;&gt;"",Y758-W758&gt;Resumen!$B$8),FALSE()),IFERROR(AND(X758&lt;&gt;"",Y758&lt;&gt;"",Y758-X758&gt;Resumen!$B$8),FALSE())),MAX(IF(IFERROR(AND(W758&lt;&gt;"",Y758&lt;&gt;"",Y758-W758&gt;Resumen!$B$8),FALSE()),Y758-W758,0),IF(IFERROR(AND(X758&lt;&gt;"",Y758&lt;&gt;"",Y758-X758&gt;Resumen!$B$8),FALSE()),Y758-X758,0)),"")</f>
        <v/>
      </c>
      <c r="AY758" s="22" t="str">
        <f aca="false">IF(OR(IFERROR(AND(W758&lt;&gt;"",Y758&lt;&gt;"",Y758-W758&gt;Resumen!$B$8),FALSE()),IFERROR(AND(X758&lt;&gt;"",Y758&lt;&gt;"",Y758-X758&gt;Resumen!$B$8),FALSE())),TRIM("Lays tiene mayor markup que "&amp;IF(IFERROR(AND(W758&lt;&gt;"",Y758&lt;&gt;"",Y758-W758&gt;Resumen!$B$8),FALSE()),"Quento ","")&amp;IF(IFERROR(AND(X758&lt;&gt;"",Y758&lt;&gt;"",Y758-X758&gt;Resumen!$B$8),FALSE()),"Julicroc ","")&amp;"en este PDV"),"")</f>
        <v/>
      </c>
      <c r="AZ758" s="22" t="str">
        <f aca="false">IF(COUNTIF('Plan Pehuamar - Lista'!$A$2:$A$167,A758)&gt;0,"Sí","No")</f>
        <v>No</v>
      </c>
      <c r="BA758" s="22" t="str">
        <f aca="false">IF(COUNTIF('Plan Combo 9+1'!$A$2:$A$226,A758)&gt;0,"Sí","No")</f>
        <v>No</v>
      </c>
      <c r="BB758" s="22" t="str">
        <f aca="false">IF(AH758="","No",IF(BA758="Sí",IF((AO758-AH758)&gt;Resumen!$B$6,"Sí","No"),IF((AO758-AH758)&gt;=Resumen!$B$132,"Sí","No")))</f>
        <v>No</v>
      </c>
      <c r="BC758" s="22" t="str">
        <f aca="false">IF(AND(N758="Sí",AL758="Sí",AI758=0),"Sí","No")</f>
        <v>No</v>
      </c>
      <c r="BD758" s="22" t="str">
        <f aca="false">IF(COUNTIF('Plan 9+1 (con Pehuamar)'!$A$2:$A$227,A758)&gt;0,"Sí","No")</f>
        <v>No</v>
      </c>
    </row>
    <row r="759" customFormat="false" ht="15" hidden="false" customHeight="true" outlineLevel="0" collapsed="false">
      <c r="A759" s="6" t="n">
        <v>403745</v>
      </c>
      <c r="B759" s="6" t="n">
        <v>4</v>
      </c>
      <c r="C759" s="6" t="n">
        <v>404</v>
      </c>
      <c r="D759" s="6" t="s">
        <v>359</v>
      </c>
      <c r="E759" s="6" t="s">
        <v>960</v>
      </c>
      <c r="F759" s="6" t="s">
        <v>196</v>
      </c>
      <c r="G759" s="6" t="s">
        <v>129</v>
      </c>
      <c r="H759" s="6" t="s">
        <v>197</v>
      </c>
      <c r="I759" s="27" t="n">
        <v>0</v>
      </c>
      <c r="J759" s="27" t="n">
        <v>0</v>
      </c>
      <c r="K759" s="27" t="n">
        <v>0.1</v>
      </c>
      <c r="L759" s="28" t="n">
        <f aca="false">I759+J759</f>
        <v>0</v>
      </c>
      <c r="M759" s="28" t="n">
        <f aca="false">L759+K759</f>
        <v>0.1</v>
      </c>
      <c r="N759" s="22" t="str">
        <f aca="false">IF(I759&gt;0,"Sí","No")</f>
        <v>No</v>
      </c>
      <c r="O759" s="22" t="str">
        <f aca="false">IF(J759&gt;0,"Sí","No")</f>
        <v>No</v>
      </c>
      <c r="P759" s="22" t="str">
        <f aca="false">IF(K759&gt;0,"Sí","No")</f>
        <v>Sí</v>
      </c>
      <c r="Q759" s="22" t="str">
        <f aca="false">IF(OR(I759&gt;0,J759&gt;0),"Sí","No")</f>
        <v>No</v>
      </c>
      <c r="R759" s="27"/>
      <c r="S759" s="27"/>
      <c r="T759" s="27"/>
      <c r="U759" s="27"/>
      <c r="V759" s="27"/>
      <c r="W759" s="12" t="str">
        <f aca="false">IF(AND(I759&gt;0,R759&gt;0),(S759-R759)/R759,"")</f>
        <v/>
      </c>
      <c r="X759" s="12" t="str">
        <f aca="false">IF(AND(J759&gt;0,T759&gt;0),(U759-T759)/T759,"")</f>
        <v/>
      </c>
      <c r="Y759" s="12" t="str">
        <f aca="false">IF(AND(K759&gt;0,V759&gt;0),(V759-Resumen!$B$7)/Resumen!$B$7,"")</f>
        <v/>
      </c>
      <c r="Z759" s="28" t="str">
        <f aca="false">IF(AND(K759&gt;0,I759&gt;0,V759&gt;0,S759&gt;0),V759-S759,"")</f>
        <v/>
      </c>
      <c r="AA759" s="12" t="str">
        <f aca="false">IF(Z759&lt;&gt;"",Z759/S759,"")</f>
        <v/>
      </c>
      <c r="AB759" s="28" t="str">
        <f aca="false">IF(AND(K759&gt;0,J759&gt;0,V759&gt;0,U759&gt;0),V759-U759,"")</f>
        <v/>
      </c>
      <c r="AC759" s="12" t="str">
        <f aca="false">IF(AB759&lt;&gt;"",AB759/U759,"")</f>
        <v/>
      </c>
      <c r="AD759" s="27" t="n">
        <v>0</v>
      </c>
      <c r="AE759" s="27" t="n">
        <v>0</v>
      </c>
      <c r="AF759" s="27" t="n">
        <v>0</v>
      </c>
      <c r="AG759" s="28" t="n">
        <f aca="false">AD759+AE759+AF759</f>
        <v>0</v>
      </c>
      <c r="AH759" s="12" t="str">
        <f aca="false">IF(AG759&gt;0,AD759/AG759,"")</f>
        <v/>
      </c>
      <c r="AI759" s="27" t="n">
        <v>0</v>
      </c>
      <c r="AJ759" s="27" t="n">
        <v>0</v>
      </c>
      <c r="AK759" s="27" t="n">
        <v>0</v>
      </c>
      <c r="AL759" s="22" t="str">
        <f aca="false">IF(OR(AJ759&gt;0,AK759&gt;0),"Sí","No")</f>
        <v>No</v>
      </c>
      <c r="AM759" s="6"/>
      <c r="AN759" s="6"/>
      <c r="AO759" s="12" t="n">
        <f aca="false">IF(M759&gt;0,K759/M759,"")</f>
        <v>1</v>
      </c>
      <c r="AP759" s="22" t="str">
        <f aca="false">IF(M759&gt;=Resumen!$B$5,"Alto","Bajo")</f>
        <v>Bajo</v>
      </c>
      <c r="AQ759" s="22" t="str">
        <f aca="false">IF(AO759&gt;=Resumen!$B$28,"Alto","Bajo")</f>
        <v>Alto</v>
      </c>
      <c r="AR759" s="22" t="str">
        <f aca="false">AP759&amp;" Potencial / "&amp;AQ759&amp;" Share"</f>
        <v>Bajo Potencial / Alto Share</v>
      </c>
      <c r="AS759" s="22" t="str">
        <f aca="false">IF(Q759="Sí",IF(AO759&gt;=Resumen!$B$29,"Alto","Bajo"),"")</f>
        <v/>
      </c>
      <c r="AT759" s="22" t="str">
        <f aca="false">IF(AS759&lt;&gt;"",AP759&amp;" Potencial / "&amp;AS759&amp;" Share","")</f>
        <v/>
      </c>
      <c r="AU759" s="22" t="str">
        <f aca="false">IF(AH759="","Sin dato",IF(AH759-AO759&gt;Resumen!$B$6,"Sobre-exhibido",IF(AO759-AH759&gt;Resumen!$B$6,"Sub-exhibido","En línea")))</f>
        <v>Sin dato</v>
      </c>
      <c r="AV759" s="22" t="str">
        <f aca="false">IF(AT759="","",IF(AT759="Alto Potencial / Bajo Share",1,IF(AT759="Alto Potencial / Alto Share",2,IF(AT759="Bajo Potencial / Alto Share",3,4))))</f>
        <v/>
      </c>
      <c r="AW759" s="22" t="str">
        <f aca="false">IF(Q759="No","Sin competencia directa",IF(AV759=1,"1 - Foco Conquista (Alto Pot / Bajo Share)",IF(AV759=2,"2 - Foco Defensa (Alto Pot / Alto Share)",IF(AV759=3,"3 - Monitoreo (Bajo Pot / Alto Share)","4 - Baja Prioridad (Bajo Pot / Bajo Share)"))))</f>
        <v>Sin competencia directa</v>
      </c>
      <c r="AX759" s="12" t="str">
        <f aca="false">IF(OR(IFERROR(AND(W759&lt;&gt;"",Y759&lt;&gt;"",Y759-W759&gt;Resumen!$B$8),FALSE()),IFERROR(AND(X759&lt;&gt;"",Y759&lt;&gt;"",Y759-X759&gt;Resumen!$B$8),FALSE())),MAX(IF(IFERROR(AND(W759&lt;&gt;"",Y759&lt;&gt;"",Y759-W759&gt;Resumen!$B$8),FALSE()),Y759-W759,0),IF(IFERROR(AND(X759&lt;&gt;"",Y759&lt;&gt;"",Y759-X759&gt;Resumen!$B$8),FALSE()),Y759-X759,0)),"")</f>
        <v/>
      </c>
      <c r="AY759" s="22" t="str">
        <f aca="false">IF(OR(IFERROR(AND(W759&lt;&gt;"",Y759&lt;&gt;"",Y759-W759&gt;Resumen!$B$8),FALSE()),IFERROR(AND(X759&lt;&gt;"",Y759&lt;&gt;"",Y759-X759&gt;Resumen!$B$8),FALSE())),TRIM("Lays tiene mayor markup que "&amp;IF(IFERROR(AND(W759&lt;&gt;"",Y759&lt;&gt;"",Y759-W759&gt;Resumen!$B$8),FALSE()),"Quento ","")&amp;IF(IFERROR(AND(X759&lt;&gt;"",Y759&lt;&gt;"",Y759-X759&gt;Resumen!$B$8),FALSE()),"Julicroc ","")&amp;"en este PDV"),"")</f>
        <v/>
      </c>
      <c r="AZ759" s="22" t="str">
        <f aca="false">IF(COUNTIF('Plan Pehuamar - Lista'!$A$2:$A$167,A759)&gt;0,"Sí","No")</f>
        <v>No</v>
      </c>
      <c r="BA759" s="22" t="str">
        <f aca="false">IF(COUNTIF('Plan Combo 9+1'!$A$2:$A$226,A759)&gt;0,"Sí","No")</f>
        <v>No</v>
      </c>
      <c r="BB759" s="22" t="str">
        <f aca="false">IF(AH759="","No",IF(BA759="Sí",IF((AO759-AH759)&gt;Resumen!$B$6,"Sí","No"),IF((AO759-AH759)&gt;=Resumen!$B$132,"Sí","No")))</f>
        <v>No</v>
      </c>
      <c r="BC759" s="22" t="str">
        <f aca="false">IF(AND(N759="Sí",AL759="Sí",AI759=0),"Sí","No")</f>
        <v>No</v>
      </c>
      <c r="BD759" s="22" t="str">
        <f aca="false">IF(COUNTIF('Plan 9+1 (con Pehuamar)'!$A$2:$A$227,A759)&gt;0,"Sí","No")</f>
        <v>No</v>
      </c>
    </row>
    <row r="760" customFormat="false" ht="15" hidden="false" customHeight="true" outlineLevel="0" collapsed="false">
      <c r="A760" s="6" t="n">
        <v>403866</v>
      </c>
      <c r="B760" s="6" t="n">
        <v>4</v>
      </c>
      <c r="C760" s="6" t="n">
        <v>404</v>
      </c>
      <c r="D760" s="6" t="s">
        <v>359</v>
      </c>
      <c r="E760" s="6" t="s">
        <v>961</v>
      </c>
      <c r="F760" s="6" t="s">
        <v>201</v>
      </c>
      <c r="G760" s="6" t="s">
        <v>129</v>
      </c>
      <c r="H760" s="6" t="s">
        <v>197</v>
      </c>
      <c r="I760" s="27" t="n">
        <v>20</v>
      </c>
      <c r="J760" s="27" t="n">
        <v>20</v>
      </c>
      <c r="K760" s="27" t="n">
        <v>15</v>
      </c>
      <c r="L760" s="28" t="n">
        <f aca="false">I760+J760</f>
        <v>40</v>
      </c>
      <c r="M760" s="28" t="n">
        <f aca="false">L760+K760</f>
        <v>55</v>
      </c>
      <c r="N760" s="22" t="str">
        <f aca="false">IF(I760&gt;0,"Sí","No")</f>
        <v>Sí</v>
      </c>
      <c r="O760" s="22" t="str">
        <f aca="false">IF(J760&gt;0,"Sí","No")</f>
        <v>Sí</v>
      </c>
      <c r="P760" s="22" t="str">
        <f aca="false">IF(K760&gt;0,"Sí","No")</f>
        <v>Sí</v>
      </c>
      <c r="Q760" s="22" t="str">
        <f aca="false">IF(OR(I760&gt;0,J760&gt;0),"Sí","No")</f>
        <v>Sí</v>
      </c>
      <c r="R760" s="27" t="n">
        <v>1700</v>
      </c>
      <c r="S760" s="27" t="n">
        <v>2500</v>
      </c>
      <c r="T760" s="27" t="n">
        <v>1200</v>
      </c>
      <c r="U760" s="27" t="n">
        <v>2000</v>
      </c>
      <c r="V760" s="27" t="n">
        <v>3700</v>
      </c>
      <c r="W760" s="12" t="n">
        <f aca="false">IF(AND(I760&gt;0,R760&gt;0),(S760-R760)/R760,"")</f>
        <v>0.470588235294118</v>
      </c>
      <c r="X760" s="12" t="n">
        <f aca="false">IF(AND(J760&gt;0,T760&gt;0),(U760-T760)/T760,"")</f>
        <v>0.666666666666667</v>
      </c>
      <c r="Y760" s="12" t="n">
        <f aca="false">IF(AND(K760&gt;0,V760&gt;0),(V760-Resumen!$B$7)/Resumen!$B$7,"")</f>
        <v>0.48</v>
      </c>
      <c r="Z760" s="28" t="n">
        <f aca="false">IF(AND(K760&gt;0,I760&gt;0,V760&gt;0,S760&gt;0),V760-S760,"")</f>
        <v>1200</v>
      </c>
      <c r="AA760" s="12" t="n">
        <f aca="false">IF(Z760&lt;&gt;"",Z760/S760,"")</f>
        <v>0.48</v>
      </c>
      <c r="AB760" s="28" t="n">
        <f aca="false">IF(AND(K760&gt;0,J760&gt;0,V760&gt;0,U760&gt;0),V760-U760,"")</f>
        <v>1700</v>
      </c>
      <c r="AC760" s="12" t="n">
        <f aca="false">IF(AB760&lt;&gt;"",AB760/U760,"")</f>
        <v>0.85</v>
      </c>
      <c r="AD760" s="27" t="n">
        <v>4</v>
      </c>
      <c r="AE760" s="27" t="n">
        <v>4</v>
      </c>
      <c r="AF760" s="27" t="n">
        <v>3</v>
      </c>
      <c r="AG760" s="28" t="n">
        <f aca="false">AD760+AE760+AF760</f>
        <v>11</v>
      </c>
      <c r="AH760" s="12" t="n">
        <f aca="false">IF(AG760&gt;0,AD760/AG760,"")</f>
        <v>0.363636363636364</v>
      </c>
      <c r="AI760" s="27" t="n">
        <v>1</v>
      </c>
      <c r="AJ760" s="27" t="n">
        <v>1</v>
      </c>
      <c r="AK760" s="27" t="n">
        <v>1</v>
      </c>
      <c r="AL760" s="22" t="str">
        <f aca="false">IF(OR(AJ760&gt;0,AK760&gt;0),"Sí","No")</f>
        <v>Sí</v>
      </c>
      <c r="AM760" s="6" t="s">
        <v>198</v>
      </c>
      <c r="AN760" s="6" t="s">
        <v>198</v>
      </c>
      <c r="AO760" s="12" t="n">
        <f aca="false">IF(M760&gt;0,K760/M760,"")</f>
        <v>0.272727272727273</v>
      </c>
      <c r="AP760" s="22" t="str">
        <f aca="false">IF(M760&gt;=Resumen!$B$5,"Alto","Bajo")</f>
        <v>Alto</v>
      </c>
      <c r="AQ760" s="22" t="str">
        <f aca="false">IF(AO760&gt;=Resumen!$B$28,"Alto","Bajo")</f>
        <v>Bajo</v>
      </c>
      <c r="AR760" s="22" t="str">
        <f aca="false">AP760&amp;" Potencial / "&amp;AQ760&amp;" Share"</f>
        <v>Alto Potencial / Bajo Share</v>
      </c>
      <c r="AS760" s="22" t="str">
        <f aca="false">IF(Q760="Sí",IF(AO760&gt;=Resumen!$B$29,"Alto","Bajo"),"")</f>
        <v>Bajo</v>
      </c>
      <c r="AT760" s="22" t="str">
        <f aca="false">IF(AS760&lt;&gt;"",AP760&amp;" Potencial / "&amp;AS760&amp;" Share","")</f>
        <v>Alto Potencial / Bajo Share</v>
      </c>
      <c r="AU760" s="22" t="str">
        <f aca="false">IF(AH760="","Sin dato",IF(AH760-AO760&gt;Resumen!$B$6,"Sobre-exhibido",IF(AO760-AH760&gt;Resumen!$B$6,"Sub-exhibido","En línea")))</f>
        <v>Sobre-exhibido</v>
      </c>
      <c r="AV760" s="22" t="n">
        <f aca="false">IF(AT760="","",IF(AT760="Alto Potencial / Bajo Share",1,IF(AT760="Alto Potencial / Alto Share",2,IF(AT760="Bajo Potencial / Alto Share",3,4))))</f>
        <v>1</v>
      </c>
      <c r="AW760" s="22" t="str">
        <f aca="false">IF(Q760="No","Sin competencia directa",IF(AV760=1,"1 - Foco Conquista (Alto Pot / Bajo Share)",IF(AV760=2,"2 - Foco Defensa (Alto Pot / Alto Share)",IF(AV760=3,"3 - Monitoreo (Bajo Pot / Alto Share)","4 - Baja Prioridad (Bajo Pot / Bajo Share)"))))</f>
        <v>1 - Foco Conquista (Alto Pot / Bajo Share)</v>
      </c>
      <c r="AX760" s="12" t="str">
        <f aca="false">IF(OR(IFERROR(AND(W760&lt;&gt;"",Y760&lt;&gt;"",Y760-W760&gt;Resumen!$B$8),FALSE()),IFERROR(AND(X760&lt;&gt;"",Y760&lt;&gt;"",Y760-X760&gt;Resumen!$B$8),FALSE())),MAX(IF(IFERROR(AND(W760&lt;&gt;"",Y760&lt;&gt;"",Y760-W760&gt;Resumen!$B$8),FALSE()),Y760-W760,0),IF(IFERROR(AND(X760&lt;&gt;"",Y760&lt;&gt;"",Y760-X760&gt;Resumen!$B$8),FALSE()),Y760-X760,0)),"")</f>
        <v/>
      </c>
      <c r="AY760" s="22" t="str">
        <f aca="false">IF(OR(IFERROR(AND(W760&lt;&gt;"",Y760&lt;&gt;"",Y760-W760&gt;Resumen!$B$8),FALSE()),IFERROR(AND(X760&lt;&gt;"",Y760&lt;&gt;"",Y760-X760&gt;Resumen!$B$8),FALSE())),TRIM("Lays tiene mayor markup que "&amp;IF(IFERROR(AND(W760&lt;&gt;"",Y760&lt;&gt;"",Y760-W760&gt;Resumen!$B$8),FALSE()),"Quento ","")&amp;IF(IFERROR(AND(X760&lt;&gt;"",Y760&lt;&gt;"",Y760-X760&gt;Resumen!$B$8),FALSE()),"Julicroc ","")&amp;"en este PDV"),"")</f>
        <v/>
      </c>
      <c r="AZ760" s="22" t="str">
        <f aca="false">IF(COUNTIF('Plan Pehuamar - Lista'!$A$2:$A$167,A760)&gt;0,"Sí","No")</f>
        <v>No</v>
      </c>
      <c r="BA760" s="22" t="str">
        <f aca="false">IF(COUNTIF('Plan Combo 9+1'!$A$2:$A$226,A760)&gt;0,"Sí","No")</f>
        <v>Sí</v>
      </c>
      <c r="BB760" s="22" t="str">
        <f aca="false">IF(AH760="","No",IF(BA760="Sí",IF((AO760-AH760)&gt;Resumen!$B$6,"Sí","No"),IF((AO760-AH760)&gt;=Resumen!$B$132,"Sí","No")))</f>
        <v>No</v>
      </c>
      <c r="BC760" s="22" t="str">
        <f aca="false">IF(AND(N760="Sí",AL760="Sí",AI760=0),"Sí","No")</f>
        <v>No</v>
      </c>
      <c r="BD760" s="22" t="str">
        <f aca="false">IF(COUNTIF('Plan 9+1 (con Pehuamar)'!$A$2:$A$227,A760)&gt;0,"Sí","No")</f>
        <v>Sí</v>
      </c>
    </row>
    <row r="761" customFormat="false" ht="15" hidden="false" customHeight="true" outlineLevel="0" collapsed="false">
      <c r="A761" s="6" t="n">
        <v>403939</v>
      </c>
      <c r="B761" s="6" t="n">
        <v>4</v>
      </c>
      <c r="C761" s="6" t="n">
        <v>404</v>
      </c>
      <c r="D761" s="6" t="s">
        <v>359</v>
      </c>
      <c r="E761" s="6" t="s">
        <v>962</v>
      </c>
      <c r="F761" s="6" t="s">
        <v>196</v>
      </c>
      <c r="G761" s="6" t="s">
        <v>129</v>
      </c>
      <c r="H761" s="6" t="s">
        <v>197</v>
      </c>
      <c r="I761" s="27" t="n">
        <v>20</v>
      </c>
      <c r="J761" s="27" t="n">
        <v>0</v>
      </c>
      <c r="K761" s="27" t="n">
        <v>15</v>
      </c>
      <c r="L761" s="28" t="n">
        <f aca="false">I761+J761</f>
        <v>20</v>
      </c>
      <c r="M761" s="28" t="n">
        <f aca="false">L761+K761</f>
        <v>35</v>
      </c>
      <c r="N761" s="22" t="str">
        <f aca="false">IF(I761&gt;0,"Sí","No")</f>
        <v>Sí</v>
      </c>
      <c r="O761" s="22" t="str">
        <f aca="false">IF(J761&gt;0,"Sí","No")</f>
        <v>No</v>
      </c>
      <c r="P761" s="22" t="str">
        <f aca="false">IF(K761&gt;0,"Sí","No")</f>
        <v>Sí</v>
      </c>
      <c r="Q761" s="22" t="str">
        <f aca="false">IF(OR(I761&gt;0,J761&gt;0),"Sí","No")</f>
        <v>Sí</v>
      </c>
      <c r="R761" s="27" t="n">
        <v>1700</v>
      </c>
      <c r="S761" s="27" t="n">
        <v>2700</v>
      </c>
      <c r="T761" s="27"/>
      <c r="U761" s="27"/>
      <c r="V761" s="27" t="n">
        <v>3500</v>
      </c>
      <c r="W761" s="12" t="n">
        <f aca="false">IF(AND(I761&gt;0,R761&gt;0),(S761-R761)/R761,"")</f>
        <v>0.588235294117647</v>
      </c>
      <c r="X761" s="12" t="str">
        <f aca="false">IF(AND(J761&gt;0,T761&gt;0),(U761-T761)/T761,"")</f>
        <v/>
      </c>
      <c r="Y761" s="12" t="n">
        <f aca="false">IF(AND(K761&gt;0,V761&gt;0),(V761-Resumen!$B$7)/Resumen!$B$7,"")</f>
        <v>0.4</v>
      </c>
      <c r="Z761" s="28" t="n">
        <f aca="false">IF(AND(K761&gt;0,I761&gt;0,V761&gt;0,S761&gt;0),V761-S761,"")</f>
        <v>800</v>
      </c>
      <c r="AA761" s="12" t="n">
        <f aca="false">IF(Z761&lt;&gt;"",Z761/S761,"")</f>
        <v>0.296296296296296</v>
      </c>
      <c r="AB761" s="28" t="str">
        <f aca="false">IF(AND(K761&gt;0,J761&gt;0,V761&gt;0,U761&gt;0),V761-U761,"")</f>
        <v/>
      </c>
      <c r="AC761" s="12" t="str">
        <f aca="false">IF(AB761&lt;&gt;"",AB761/U761,"")</f>
        <v/>
      </c>
      <c r="AD761" s="27" t="n">
        <v>4</v>
      </c>
      <c r="AE761" s="27" t="n">
        <v>4</v>
      </c>
      <c r="AF761" s="27" t="n">
        <v>0</v>
      </c>
      <c r="AG761" s="28" t="n">
        <f aca="false">AD761+AE761+AF761</f>
        <v>8</v>
      </c>
      <c r="AH761" s="12" t="n">
        <f aca="false">IF(AG761&gt;0,AD761/AG761,"")</f>
        <v>0.5</v>
      </c>
      <c r="AI761" s="27" t="n">
        <v>1</v>
      </c>
      <c r="AJ761" s="27" t="n">
        <v>1</v>
      </c>
      <c r="AK761" s="27" t="n">
        <v>0</v>
      </c>
      <c r="AL761" s="22" t="str">
        <f aca="false">IF(OR(AJ761&gt;0,AK761&gt;0),"Sí","No")</f>
        <v>Sí</v>
      </c>
      <c r="AM761" s="6" t="s">
        <v>198</v>
      </c>
      <c r="AN761" s="6"/>
      <c r="AO761" s="12" t="n">
        <f aca="false">IF(M761&gt;0,K761/M761,"")</f>
        <v>0.428571428571429</v>
      </c>
      <c r="AP761" s="22" t="str">
        <f aca="false">IF(M761&gt;=Resumen!$B$5,"Alto","Bajo")</f>
        <v>Bajo</v>
      </c>
      <c r="AQ761" s="22" t="str">
        <f aca="false">IF(AO761&gt;=Resumen!$B$28,"Alto","Bajo")</f>
        <v>Alto</v>
      </c>
      <c r="AR761" s="22" t="str">
        <f aca="false">AP761&amp;" Potencial / "&amp;AQ761&amp;" Share"</f>
        <v>Bajo Potencial / Alto Share</v>
      </c>
      <c r="AS761" s="22" t="str">
        <f aca="false">IF(Q761="Sí",IF(AO761&gt;=Resumen!$B$29,"Alto","Bajo"),"")</f>
        <v>Bajo</v>
      </c>
      <c r="AT761" s="22" t="str">
        <f aca="false">IF(AS761&lt;&gt;"",AP761&amp;" Potencial / "&amp;AS761&amp;" Share","")</f>
        <v>Bajo Potencial / Bajo Share</v>
      </c>
      <c r="AU761" s="22" t="str">
        <f aca="false">IF(AH761="","Sin dato",IF(AH761-AO761&gt;Resumen!$B$6,"Sobre-exhibido",IF(AO761-AH761&gt;Resumen!$B$6,"Sub-exhibido","En línea")))</f>
        <v>Sobre-exhibido</v>
      </c>
      <c r="AV761" s="22" t="n">
        <f aca="false">IF(AT761="","",IF(AT761="Alto Potencial / Bajo Share",1,IF(AT761="Alto Potencial / Alto Share",2,IF(AT761="Bajo Potencial / Alto Share",3,4))))</f>
        <v>4</v>
      </c>
      <c r="AW761" s="22" t="str">
        <f aca="false">IF(Q761="No","Sin competencia directa",IF(AV761=1,"1 - Foco Conquista (Alto Pot / Bajo Share)",IF(AV761=2,"2 - Foco Defensa (Alto Pot / Alto Share)",IF(AV761=3,"3 - Monitoreo (Bajo Pot / Alto Share)","4 - Baja Prioridad (Bajo Pot / Bajo Share)"))))</f>
        <v>4 - Baja Prioridad (Bajo Pot / Bajo Share)</v>
      </c>
      <c r="AX761" s="12" t="str">
        <f aca="false">IF(OR(IFERROR(AND(W761&lt;&gt;"",Y761&lt;&gt;"",Y761-W761&gt;Resumen!$B$8),FALSE()),IFERROR(AND(X761&lt;&gt;"",Y761&lt;&gt;"",Y761-X761&gt;Resumen!$B$8),FALSE())),MAX(IF(IFERROR(AND(W761&lt;&gt;"",Y761&lt;&gt;"",Y761-W761&gt;Resumen!$B$8),FALSE()),Y761-W761,0),IF(IFERROR(AND(X761&lt;&gt;"",Y761&lt;&gt;"",Y761-X761&gt;Resumen!$B$8),FALSE()),Y761-X761,0)),"")</f>
        <v/>
      </c>
      <c r="AY761" s="22" t="str">
        <f aca="false">IF(OR(IFERROR(AND(W761&lt;&gt;"",Y761&lt;&gt;"",Y761-W761&gt;Resumen!$B$8),FALSE()),IFERROR(AND(X761&lt;&gt;"",Y761&lt;&gt;"",Y761-X761&gt;Resumen!$B$8),FALSE())),TRIM("Lays tiene mayor markup que "&amp;IF(IFERROR(AND(W761&lt;&gt;"",Y761&lt;&gt;"",Y761-W761&gt;Resumen!$B$8),FALSE()),"Quento ","")&amp;IF(IFERROR(AND(X761&lt;&gt;"",Y761&lt;&gt;"",Y761-X761&gt;Resumen!$B$8),FALSE()),"Julicroc ","")&amp;"en este PDV"),"")</f>
        <v/>
      </c>
      <c r="AZ761" s="22" t="str">
        <f aca="false">IF(COUNTIF('Plan Pehuamar - Lista'!$A$2:$A$167,A761)&gt;0,"Sí","No")</f>
        <v>No</v>
      </c>
      <c r="BA761" s="22" t="str">
        <f aca="false">IF(COUNTIF('Plan Combo 9+1'!$A$2:$A$226,A761)&gt;0,"Sí","No")</f>
        <v>No</v>
      </c>
      <c r="BB761" s="22" t="str">
        <f aca="false">IF(AH761="","No",IF(BA761="Sí",IF((AO761-AH761)&gt;Resumen!$B$6,"Sí","No"),IF((AO761-AH761)&gt;=Resumen!$B$132,"Sí","No")))</f>
        <v>No</v>
      </c>
      <c r="BC761" s="22" t="str">
        <f aca="false">IF(AND(N761="Sí",AL761="Sí",AI761=0),"Sí","No")</f>
        <v>No</v>
      </c>
      <c r="BD761" s="22" t="str">
        <f aca="false">IF(COUNTIF('Plan 9+1 (con Pehuamar)'!$A$2:$A$227,A761)&gt;0,"Sí","No")</f>
        <v>No</v>
      </c>
    </row>
    <row r="762" customFormat="false" ht="15" hidden="false" customHeight="true" outlineLevel="0" collapsed="false">
      <c r="A762" s="6" t="n">
        <v>404022</v>
      </c>
      <c r="B762" s="6" t="n">
        <v>4</v>
      </c>
      <c r="C762" s="6" t="n">
        <v>404</v>
      </c>
      <c r="D762" s="6" t="s">
        <v>359</v>
      </c>
      <c r="E762" s="6" t="s">
        <v>963</v>
      </c>
      <c r="F762" s="6" t="s">
        <v>196</v>
      </c>
      <c r="G762" s="6" t="s">
        <v>129</v>
      </c>
      <c r="H762" s="6" t="s">
        <v>197</v>
      </c>
      <c r="I762" s="27" t="n">
        <v>15</v>
      </c>
      <c r="J762" s="27" t="n">
        <v>0</v>
      </c>
      <c r="K762" s="27" t="n">
        <v>20</v>
      </c>
      <c r="L762" s="28" t="n">
        <f aca="false">I762+J762</f>
        <v>15</v>
      </c>
      <c r="M762" s="28" t="n">
        <f aca="false">L762+K762</f>
        <v>35</v>
      </c>
      <c r="N762" s="22" t="str">
        <f aca="false">IF(I762&gt;0,"Sí","No")</f>
        <v>Sí</v>
      </c>
      <c r="O762" s="22" t="str">
        <f aca="false">IF(J762&gt;0,"Sí","No")</f>
        <v>No</v>
      </c>
      <c r="P762" s="22" t="str">
        <f aca="false">IF(K762&gt;0,"Sí","No")</f>
        <v>Sí</v>
      </c>
      <c r="Q762" s="22" t="str">
        <f aca="false">IF(OR(I762&gt;0,J762&gt;0),"Sí","No")</f>
        <v>Sí</v>
      </c>
      <c r="R762" s="27" t="n">
        <v>1700</v>
      </c>
      <c r="S762" s="27" t="n">
        <v>2500</v>
      </c>
      <c r="T762" s="27"/>
      <c r="U762" s="27"/>
      <c r="V762" s="27" t="n">
        <v>3500</v>
      </c>
      <c r="W762" s="12" t="n">
        <f aca="false">IF(AND(I762&gt;0,R762&gt;0),(S762-R762)/R762,"")</f>
        <v>0.470588235294118</v>
      </c>
      <c r="X762" s="12" t="str">
        <f aca="false">IF(AND(J762&gt;0,T762&gt;0),(U762-T762)/T762,"")</f>
        <v/>
      </c>
      <c r="Y762" s="12" t="n">
        <f aca="false">IF(AND(K762&gt;0,V762&gt;0),(V762-Resumen!$B$7)/Resumen!$B$7,"")</f>
        <v>0.4</v>
      </c>
      <c r="Z762" s="28" t="n">
        <f aca="false">IF(AND(K762&gt;0,I762&gt;0,V762&gt;0,S762&gt;0),V762-S762,"")</f>
        <v>1000</v>
      </c>
      <c r="AA762" s="12" t="n">
        <f aca="false">IF(Z762&lt;&gt;"",Z762/S762,"")</f>
        <v>0.4</v>
      </c>
      <c r="AB762" s="28" t="str">
        <f aca="false">IF(AND(K762&gt;0,J762&gt;0,V762&gt;0,U762&gt;0),V762-U762,"")</f>
        <v/>
      </c>
      <c r="AC762" s="12" t="str">
        <f aca="false">IF(AB762&lt;&gt;"",AB762/U762,"")</f>
        <v/>
      </c>
      <c r="AD762" s="27" t="n">
        <v>3</v>
      </c>
      <c r="AE762" s="27" t="n">
        <v>3</v>
      </c>
      <c r="AF762" s="27" t="n">
        <v>0</v>
      </c>
      <c r="AG762" s="28" t="n">
        <f aca="false">AD762+AE762+AF762</f>
        <v>6</v>
      </c>
      <c r="AH762" s="12" t="n">
        <f aca="false">IF(AG762&gt;0,AD762/AG762,"")</f>
        <v>0.5</v>
      </c>
      <c r="AI762" s="27" t="n">
        <v>1</v>
      </c>
      <c r="AJ762" s="27" t="n">
        <v>1</v>
      </c>
      <c r="AK762" s="27" t="n">
        <v>0</v>
      </c>
      <c r="AL762" s="22" t="str">
        <f aca="false">IF(OR(AJ762&gt;0,AK762&gt;0),"Sí","No")</f>
        <v>Sí</v>
      </c>
      <c r="AM762" s="6" t="s">
        <v>198</v>
      </c>
      <c r="AN762" s="6"/>
      <c r="AO762" s="12" t="n">
        <f aca="false">IF(M762&gt;0,K762/M762,"")</f>
        <v>0.571428571428571</v>
      </c>
      <c r="AP762" s="22" t="str">
        <f aca="false">IF(M762&gt;=Resumen!$B$5,"Alto","Bajo")</f>
        <v>Bajo</v>
      </c>
      <c r="AQ762" s="22" t="str">
        <f aca="false">IF(AO762&gt;=Resumen!$B$28,"Alto","Bajo")</f>
        <v>Alto</v>
      </c>
      <c r="AR762" s="22" t="str">
        <f aca="false">AP762&amp;" Potencial / "&amp;AQ762&amp;" Share"</f>
        <v>Bajo Potencial / Alto Share</v>
      </c>
      <c r="AS762" s="22" t="str">
        <f aca="false">IF(Q762="Sí",IF(AO762&gt;=Resumen!$B$29,"Alto","Bajo"),"")</f>
        <v>Alto</v>
      </c>
      <c r="AT762" s="22" t="str">
        <f aca="false">IF(AS762&lt;&gt;"",AP762&amp;" Potencial / "&amp;AS762&amp;" Share","")</f>
        <v>Bajo Potencial / Alto Share</v>
      </c>
      <c r="AU762" s="22" t="str">
        <f aca="false">IF(AH762="","Sin dato",IF(AH762-AO762&gt;Resumen!$B$6,"Sobre-exhibido",IF(AO762-AH762&gt;Resumen!$B$6,"Sub-exhibido","En línea")))</f>
        <v>Sub-exhibido</v>
      </c>
      <c r="AV762" s="22" t="n">
        <f aca="false">IF(AT762="","",IF(AT762="Alto Potencial / Bajo Share",1,IF(AT762="Alto Potencial / Alto Share",2,IF(AT762="Bajo Potencial / Alto Share",3,4))))</f>
        <v>3</v>
      </c>
      <c r="AW762" s="22" t="str">
        <f aca="false">IF(Q762="No","Sin competencia directa",IF(AV762=1,"1 - Foco Conquista (Alto Pot / Bajo Share)",IF(AV762=2,"2 - Foco Defensa (Alto Pot / Alto Share)",IF(AV762=3,"3 - Monitoreo (Bajo Pot / Alto Share)","4 - Baja Prioridad (Bajo Pot / Bajo Share)"))))</f>
        <v>3 - Monitoreo (Bajo Pot / Alto Share)</v>
      </c>
      <c r="AX762" s="12" t="str">
        <f aca="false">IF(OR(IFERROR(AND(W762&lt;&gt;"",Y762&lt;&gt;"",Y762-W762&gt;Resumen!$B$8),FALSE()),IFERROR(AND(X762&lt;&gt;"",Y762&lt;&gt;"",Y762-X762&gt;Resumen!$B$8),FALSE())),MAX(IF(IFERROR(AND(W762&lt;&gt;"",Y762&lt;&gt;"",Y762-W762&gt;Resumen!$B$8),FALSE()),Y762-W762,0),IF(IFERROR(AND(X762&lt;&gt;"",Y762&lt;&gt;"",Y762-X762&gt;Resumen!$B$8),FALSE()),Y762-X762,0)),"")</f>
        <v/>
      </c>
      <c r="AY762" s="22" t="str">
        <f aca="false">IF(OR(IFERROR(AND(W762&lt;&gt;"",Y762&lt;&gt;"",Y762-W762&gt;Resumen!$B$8),FALSE()),IFERROR(AND(X762&lt;&gt;"",Y762&lt;&gt;"",Y762-X762&gt;Resumen!$B$8),FALSE())),TRIM("Lays tiene mayor markup que "&amp;IF(IFERROR(AND(W762&lt;&gt;"",Y762&lt;&gt;"",Y762-W762&gt;Resumen!$B$8),FALSE()),"Quento ","")&amp;IF(IFERROR(AND(X762&lt;&gt;"",Y762&lt;&gt;"",Y762-X762&gt;Resumen!$B$8),FALSE()),"Julicroc ","")&amp;"en este PDV"),"")</f>
        <v/>
      </c>
      <c r="AZ762" s="22" t="str">
        <f aca="false">IF(COUNTIF('Plan Pehuamar - Lista'!$A$2:$A$167,A762)&gt;0,"Sí","No")</f>
        <v>No</v>
      </c>
      <c r="BA762" s="22" t="str">
        <f aca="false">IF(COUNTIF('Plan Combo 9+1'!$A$2:$A$226,A762)&gt;0,"Sí","No")</f>
        <v>No</v>
      </c>
      <c r="BB762" s="22" t="str">
        <f aca="false">IF(AH762="","No",IF(BA762="Sí",IF((AO762-AH762)&gt;Resumen!$B$6,"Sí","No"),IF((AO762-AH762)&gt;=Resumen!$B$132,"Sí","No")))</f>
        <v>No</v>
      </c>
      <c r="BC762" s="22" t="str">
        <f aca="false">IF(AND(N762="Sí",AL762="Sí",AI762=0),"Sí","No")</f>
        <v>No</v>
      </c>
      <c r="BD762" s="22" t="str">
        <f aca="false">IF(COUNTIF('Plan 9+1 (con Pehuamar)'!$A$2:$A$227,A762)&gt;0,"Sí","No")</f>
        <v>No</v>
      </c>
    </row>
    <row r="763" customFormat="false" ht="15" hidden="false" customHeight="true" outlineLevel="0" collapsed="false">
      <c r="A763" s="6" t="n">
        <v>404086</v>
      </c>
      <c r="B763" s="6" t="n">
        <v>4</v>
      </c>
      <c r="C763" s="6" t="n">
        <v>404</v>
      </c>
      <c r="D763" s="6" t="s">
        <v>359</v>
      </c>
      <c r="E763" s="6" t="s">
        <v>964</v>
      </c>
      <c r="F763" s="6" t="s">
        <v>196</v>
      </c>
      <c r="G763" s="6" t="s">
        <v>129</v>
      </c>
      <c r="H763" s="6" t="s">
        <v>197</v>
      </c>
      <c r="I763" s="27" t="n">
        <v>0</v>
      </c>
      <c r="J763" s="27" t="n">
        <v>0</v>
      </c>
      <c r="K763" s="27" t="n">
        <v>0.3</v>
      </c>
      <c r="L763" s="28" t="n">
        <f aca="false">I763+J763</f>
        <v>0</v>
      </c>
      <c r="M763" s="28" t="n">
        <f aca="false">L763+K763</f>
        <v>0.3</v>
      </c>
      <c r="N763" s="22" t="str">
        <f aca="false">IF(I763&gt;0,"Sí","No")</f>
        <v>No</v>
      </c>
      <c r="O763" s="22" t="str">
        <f aca="false">IF(J763&gt;0,"Sí","No")</f>
        <v>No</v>
      </c>
      <c r="P763" s="22" t="str">
        <f aca="false">IF(K763&gt;0,"Sí","No")</f>
        <v>Sí</v>
      </c>
      <c r="Q763" s="22" t="str">
        <f aca="false">IF(OR(I763&gt;0,J763&gt;0),"Sí","No")</f>
        <v>No</v>
      </c>
      <c r="R763" s="27"/>
      <c r="S763" s="27"/>
      <c r="T763" s="27"/>
      <c r="U763" s="27"/>
      <c r="V763" s="27"/>
      <c r="W763" s="12" t="str">
        <f aca="false">IF(AND(I763&gt;0,R763&gt;0),(S763-R763)/R763,"")</f>
        <v/>
      </c>
      <c r="X763" s="12" t="str">
        <f aca="false">IF(AND(J763&gt;0,T763&gt;0),(U763-T763)/T763,"")</f>
        <v/>
      </c>
      <c r="Y763" s="12" t="str">
        <f aca="false">IF(AND(K763&gt;0,V763&gt;0),(V763-Resumen!$B$7)/Resumen!$B$7,"")</f>
        <v/>
      </c>
      <c r="Z763" s="28" t="str">
        <f aca="false">IF(AND(K763&gt;0,I763&gt;0,V763&gt;0,S763&gt;0),V763-S763,"")</f>
        <v/>
      </c>
      <c r="AA763" s="12" t="str">
        <f aca="false">IF(Z763&lt;&gt;"",Z763/S763,"")</f>
        <v/>
      </c>
      <c r="AB763" s="28" t="str">
        <f aca="false">IF(AND(K763&gt;0,J763&gt;0,V763&gt;0,U763&gt;0),V763-U763,"")</f>
        <v/>
      </c>
      <c r="AC763" s="12" t="str">
        <f aca="false">IF(AB763&lt;&gt;"",AB763/U763,"")</f>
        <v/>
      </c>
      <c r="AD763" s="27" t="n">
        <v>0</v>
      </c>
      <c r="AE763" s="27" t="n">
        <v>0</v>
      </c>
      <c r="AF763" s="27" t="n">
        <v>0</v>
      </c>
      <c r="AG763" s="28" t="n">
        <f aca="false">AD763+AE763+AF763</f>
        <v>0</v>
      </c>
      <c r="AH763" s="12" t="str">
        <f aca="false">IF(AG763&gt;0,AD763/AG763,"")</f>
        <v/>
      </c>
      <c r="AI763" s="27" t="n">
        <v>0</v>
      </c>
      <c r="AJ763" s="27" t="n">
        <v>0</v>
      </c>
      <c r="AK763" s="27" t="n">
        <v>0</v>
      </c>
      <c r="AL763" s="22" t="str">
        <f aca="false">IF(OR(AJ763&gt;0,AK763&gt;0),"Sí","No")</f>
        <v>No</v>
      </c>
      <c r="AM763" s="6"/>
      <c r="AN763" s="6"/>
      <c r="AO763" s="12" t="n">
        <f aca="false">IF(M763&gt;0,K763/M763,"")</f>
        <v>1</v>
      </c>
      <c r="AP763" s="22" t="str">
        <f aca="false">IF(M763&gt;=Resumen!$B$5,"Alto","Bajo")</f>
        <v>Bajo</v>
      </c>
      <c r="AQ763" s="22" t="str">
        <f aca="false">IF(AO763&gt;=Resumen!$B$28,"Alto","Bajo")</f>
        <v>Alto</v>
      </c>
      <c r="AR763" s="22" t="str">
        <f aca="false">AP763&amp;" Potencial / "&amp;AQ763&amp;" Share"</f>
        <v>Bajo Potencial / Alto Share</v>
      </c>
      <c r="AS763" s="22" t="str">
        <f aca="false">IF(Q763="Sí",IF(AO763&gt;=Resumen!$B$29,"Alto","Bajo"),"")</f>
        <v/>
      </c>
      <c r="AT763" s="22" t="str">
        <f aca="false">IF(AS763&lt;&gt;"",AP763&amp;" Potencial / "&amp;AS763&amp;" Share","")</f>
        <v/>
      </c>
      <c r="AU763" s="22" t="str">
        <f aca="false">IF(AH763="","Sin dato",IF(AH763-AO763&gt;Resumen!$B$6,"Sobre-exhibido",IF(AO763-AH763&gt;Resumen!$B$6,"Sub-exhibido","En línea")))</f>
        <v>Sin dato</v>
      </c>
      <c r="AV763" s="22" t="str">
        <f aca="false">IF(AT763="","",IF(AT763="Alto Potencial / Bajo Share",1,IF(AT763="Alto Potencial / Alto Share",2,IF(AT763="Bajo Potencial / Alto Share",3,4))))</f>
        <v/>
      </c>
      <c r="AW763" s="22" t="str">
        <f aca="false">IF(Q763="No","Sin competencia directa",IF(AV763=1,"1 - Foco Conquista (Alto Pot / Bajo Share)",IF(AV763=2,"2 - Foco Defensa (Alto Pot / Alto Share)",IF(AV763=3,"3 - Monitoreo (Bajo Pot / Alto Share)","4 - Baja Prioridad (Bajo Pot / Bajo Share)"))))</f>
        <v>Sin competencia directa</v>
      </c>
      <c r="AX763" s="12" t="str">
        <f aca="false">IF(OR(IFERROR(AND(W763&lt;&gt;"",Y763&lt;&gt;"",Y763-W763&gt;Resumen!$B$8),FALSE()),IFERROR(AND(X763&lt;&gt;"",Y763&lt;&gt;"",Y763-X763&gt;Resumen!$B$8),FALSE())),MAX(IF(IFERROR(AND(W763&lt;&gt;"",Y763&lt;&gt;"",Y763-W763&gt;Resumen!$B$8),FALSE()),Y763-W763,0),IF(IFERROR(AND(X763&lt;&gt;"",Y763&lt;&gt;"",Y763-X763&gt;Resumen!$B$8),FALSE()),Y763-X763,0)),"")</f>
        <v/>
      </c>
      <c r="AY763" s="22" t="str">
        <f aca="false">IF(OR(IFERROR(AND(W763&lt;&gt;"",Y763&lt;&gt;"",Y763-W763&gt;Resumen!$B$8),FALSE()),IFERROR(AND(X763&lt;&gt;"",Y763&lt;&gt;"",Y763-X763&gt;Resumen!$B$8),FALSE())),TRIM("Lays tiene mayor markup que "&amp;IF(IFERROR(AND(W763&lt;&gt;"",Y763&lt;&gt;"",Y763-W763&gt;Resumen!$B$8),FALSE()),"Quento ","")&amp;IF(IFERROR(AND(X763&lt;&gt;"",Y763&lt;&gt;"",Y763-X763&gt;Resumen!$B$8),FALSE()),"Julicroc ","")&amp;"en este PDV"),"")</f>
        <v/>
      </c>
      <c r="AZ763" s="22" t="str">
        <f aca="false">IF(COUNTIF('Plan Pehuamar - Lista'!$A$2:$A$167,A763)&gt;0,"Sí","No")</f>
        <v>No</v>
      </c>
      <c r="BA763" s="22" t="str">
        <f aca="false">IF(COUNTIF('Plan Combo 9+1'!$A$2:$A$226,A763)&gt;0,"Sí","No")</f>
        <v>No</v>
      </c>
      <c r="BB763" s="22" t="str">
        <f aca="false">IF(AH763="","No",IF(BA763="Sí",IF((AO763-AH763)&gt;Resumen!$B$6,"Sí","No"),IF((AO763-AH763)&gt;=Resumen!$B$132,"Sí","No")))</f>
        <v>No</v>
      </c>
      <c r="BC763" s="22" t="str">
        <f aca="false">IF(AND(N763="Sí",AL763="Sí",AI763=0),"Sí","No")</f>
        <v>No</v>
      </c>
      <c r="BD763" s="22" t="str">
        <f aca="false">IF(COUNTIF('Plan 9+1 (con Pehuamar)'!$A$2:$A$227,A763)&gt;0,"Sí","No")</f>
        <v>No</v>
      </c>
    </row>
    <row r="764" customFormat="false" ht="15" hidden="false" customHeight="true" outlineLevel="0" collapsed="false">
      <c r="A764" s="6" t="n">
        <v>404167</v>
      </c>
      <c r="B764" s="6" t="n">
        <v>4</v>
      </c>
      <c r="C764" s="6" t="n">
        <v>404</v>
      </c>
      <c r="D764" s="6" t="s">
        <v>359</v>
      </c>
      <c r="E764" s="6" t="s">
        <v>965</v>
      </c>
      <c r="F764" s="6" t="s">
        <v>201</v>
      </c>
      <c r="G764" s="6" t="s">
        <v>129</v>
      </c>
      <c r="H764" s="6" t="s">
        <v>197</v>
      </c>
      <c r="I764" s="27" t="n">
        <v>0</v>
      </c>
      <c r="J764" s="27" t="n">
        <v>0</v>
      </c>
      <c r="K764" s="27" t="n">
        <v>0.2</v>
      </c>
      <c r="L764" s="28" t="n">
        <f aca="false">I764+J764</f>
        <v>0</v>
      </c>
      <c r="M764" s="28" t="n">
        <f aca="false">L764+K764</f>
        <v>0.2</v>
      </c>
      <c r="N764" s="22" t="str">
        <f aca="false">IF(I764&gt;0,"Sí","No")</f>
        <v>No</v>
      </c>
      <c r="O764" s="22" t="str">
        <f aca="false">IF(J764&gt;0,"Sí","No")</f>
        <v>No</v>
      </c>
      <c r="P764" s="22" t="str">
        <f aca="false">IF(K764&gt;0,"Sí","No")</f>
        <v>Sí</v>
      </c>
      <c r="Q764" s="22" t="str">
        <f aca="false">IF(OR(I764&gt;0,J764&gt;0),"Sí","No")</f>
        <v>No</v>
      </c>
      <c r="R764" s="27"/>
      <c r="S764" s="27"/>
      <c r="T764" s="27"/>
      <c r="U764" s="27"/>
      <c r="V764" s="27"/>
      <c r="W764" s="12" t="str">
        <f aca="false">IF(AND(I764&gt;0,R764&gt;0),(S764-R764)/R764,"")</f>
        <v/>
      </c>
      <c r="X764" s="12" t="str">
        <f aca="false">IF(AND(J764&gt;0,T764&gt;0),(U764-T764)/T764,"")</f>
        <v/>
      </c>
      <c r="Y764" s="12" t="str">
        <f aca="false">IF(AND(K764&gt;0,V764&gt;0),(V764-Resumen!$B$7)/Resumen!$B$7,"")</f>
        <v/>
      </c>
      <c r="Z764" s="28" t="str">
        <f aca="false">IF(AND(K764&gt;0,I764&gt;0,V764&gt;0,S764&gt;0),V764-S764,"")</f>
        <v/>
      </c>
      <c r="AA764" s="12" t="str">
        <f aca="false">IF(Z764&lt;&gt;"",Z764/S764,"")</f>
        <v/>
      </c>
      <c r="AB764" s="28" t="str">
        <f aca="false">IF(AND(K764&gt;0,J764&gt;0,V764&gt;0,U764&gt;0),V764-U764,"")</f>
        <v/>
      </c>
      <c r="AC764" s="12" t="str">
        <f aca="false">IF(AB764&lt;&gt;"",AB764/U764,"")</f>
        <v/>
      </c>
      <c r="AD764" s="27" t="n">
        <v>0</v>
      </c>
      <c r="AE764" s="27" t="n">
        <v>0</v>
      </c>
      <c r="AF764" s="27" t="n">
        <v>0</v>
      </c>
      <c r="AG764" s="28" t="n">
        <f aca="false">AD764+AE764+AF764</f>
        <v>0</v>
      </c>
      <c r="AH764" s="12" t="str">
        <f aca="false">IF(AG764&gt;0,AD764/AG764,"")</f>
        <v/>
      </c>
      <c r="AI764" s="27" t="n">
        <v>0</v>
      </c>
      <c r="AJ764" s="27" t="n">
        <v>0</v>
      </c>
      <c r="AK764" s="27" t="n">
        <v>0</v>
      </c>
      <c r="AL764" s="22" t="str">
        <f aca="false">IF(OR(AJ764&gt;0,AK764&gt;0),"Sí","No")</f>
        <v>No</v>
      </c>
      <c r="AM764" s="6"/>
      <c r="AN764" s="6"/>
      <c r="AO764" s="12" t="n">
        <f aca="false">IF(M764&gt;0,K764/M764,"")</f>
        <v>1</v>
      </c>
      <c r="AP764" s="22" t="str">
        <f aca="false">IF(M764&gt;=Resumen!$B$5,"Alto","Bajo")</f>
        <v>Bajo</v>
      </c>
      <c r="AQ764" s="22" t="str">
        <f aca="false">IF(AO764&gt;=Resumen!$B$28,"Alto","Bajo")</f>
        <v>Alto</v>
      </c>
      <c r="AR764" s="22" t="str">
        <f aca="false">AP764&amp;" Potencial / "&amp;AQ764&amp;" Share"</f>
        <v>Bajo Potencial / Alto Share</v>
      </c>
      <c r="AS764" s="22" t="str">
        <f aca="false">IF(Q764="Sí",IF(AO764&gt;=Resumen!$B$29,"Alto","Bajo"),"")</f>
        <v/>
      </c>
      <c r="AT764" s="22" t="str">
        <f aca="false">IF(AS764&lt;&gt;"",AP764&amp;" Potencial / "&amp;AS764&amp;" Share","")</f>
        <v/>
      </c>
      <c r="AU764" s="22" t="str">
        <f aca="false">IF(AH764="","Sin dato",IF(AH764-AO764&gt;Resumen!$B$6,"Sobre-exhibido",IF(AO764-AH764&gt;Resumen!$B$6,"Sub-exhibido","En línea")))</f>
        <v>Sin dato</v>
      </c>
      <c r="AV764" s="22" t="str">
        <f aca="false">IF(AT764="","",IF(AT764="Alto Potencial / Bajo Share",1,IF(AT764="Alto Potencial / Alto Share",2,IF(AT764="Bajo Potencial / Alto Share",3,4))))</f>
        <v/>
      </c>
      <c r="AW764" s="22" t="str">
        <f aca="false">IF(Q764="No","Sin competencia directa",IF(AV764=1,"1 - Foco Conquista (Alto Pot / Bajo Share)",IF(AV764=2,"2 - Foco Defensa (Alto Pot / Alto Share)",IF(AV764=3,"3 - Monitoreo (Bajo Pot / Alto Share)","4 - Baja Prioridad (Bajo Pot / Bajo Share)"))))</f>
        <v>Sin competencia directa</v>
      </c>
      <c r="AX764" s="12" t="str">
        <f aca="false">IF(OR(IFERROR(AND(W764&lt;&gt;"",Y764&lt;&gt;"",Y764-W764&gt;Resumen!$B$8),FALSE()),IFERROR(AND(X764&lt;&gt;"",Y764&lt;&gt;"",Y764-X764&gt;Resumen!$B$8),FALSE())),MAX(IF(IFERROR(AND(W764&lt;&gt;"",Y764&lt;&gt;"",Y764-W764&gt;Resumen!$B$8),FALSE()),Y764-W764,0),IF(IFERROR(AND(X764&lt;&gt;"",Y764&lt;&gt;"",Y764-X764&gt;Resumen!$B$8),FALSE()),Y764-X764,0)),"")</f>
        <v/>
      </c>
      <c r="AY764" s="22" t="str">
        <f aca="false">IF(OR(IFERROR(AND(W764&lt;&gt;"",Y764&lt;&gt;"",Y764-W764&gt;Resumen!$B$8),FALSE()),IFERROR(AND(X764&lt;&gt;"",Y764&lt;&gt;"",Y764-X764&gt;Resumen!$B$8),FALSE())),TRIM("Lays tiene mayor markup que "&amp;IF(IFERROR(AND(W764&lt;&gt;"",Y764&lt;&gt;"",Y764-W764&gt;Resumen!$B$8),FALSE()),"Quento ","")&amp;IF(IFERROR(AND(X764&lt;&gt;"",Y764&lt;&gt;"",Y764-X764&gt;Resumen!$B$8),FALSE()),"Julicroc ","")&amp;"en este PDV"),"")</f>
        <v/>
      </c>
      <c r="AZ764" s="22" t="str">
        <f aca="false">IF(COUNTIF('Plan Pehuamar - Lista'!$A$2:$A$167,A764)&gt;0,"Sí","No")</f>
        <v>No</v>
      </c>
      <c r="BA764" s="22" t="str">
        <f aca="false">IF(COUNTIF('Plan Combo 9+1'!$A$2:$A$226,A764)&gt;0,"Sí","No")</f>
        <v>No</v>
      </c>
      <c r="BB764" s="22" t="str">
        <f aca="false">IF(AH764="","No",IF(BA764="Sí",IF((AO764-AH764)&gt;Resumen!$B$6,"Sí","No"),IF((AO764-AH764)&gt;=Resumen!$B$132,"Sí","No")))</f>
        <v>No</v>
      </c>
      <c r="BC764" s="22" t="str">
        <f aca="false">IF(AND(N764="Sí",AL764="Sí",AI764=0),"Sí","No")</f>
        <v>No</v>
      </c>
      <c r="BD764" s="22" t="str">
        <f aca="false">IF(COUNTIF('Plan 9+1 (con Pehuamar)'!$A$2:$A$227,A764)&gt;0,"Sí","No")</f>
        <v>No</v>
      </c>
    </row>
    <row r="765" customFormat="false" ht="15" hidden="false" customHeight="true" outlineLevel="0" collapsed="false">
      <c r="A765" s="6" t="n">
        <v>404212</v>
      </c>
      <c r="B765" s="6" t="n">
        <v>4</v>
      </c>
      <c r="C765" s="6" t="n">
        <v>404</v>
      </c>
      <c r="D765" s="6" t="s">
        <v>359</v>
      </c>
      <c r="E765" s="6" t="s">
        <v>549</v>
      </c>
      <c r="F765" s="6" t="s">
        <v>382</v>
      </c>
      <c r="G765" s="6" t="s">
        <v>129</v>
      </c>
      <c r="H765" s="6" t="s">
        <v>197</v>
      </c>
      <c r="I765" s="27" t="n">
        <v>25</v>
      </c>
      <c r="J765" s="27" t="n">
        <v>0</v>
      </c>
      <c r="K765" s="27" t="n">
        <v>25</v>
      </c>
      <c r="L765" s="28" t="n">
        <f aca="false">I765+J765</f>
        <v>25</v>
      </c>
      <c r="M765" s="28" t="n">
        <f aca="false">L765+K765</f>
        <v>50</v>
      </c>
      <c r="N765" s="22" t="str">
        <f aca="false">IF(I765&gt;0,"Sí","No")</f>
        <v>Sí</v>
      </c>
      <c r="O765" s="22" t="str">
        <f aca="false">IF(J765&gt;0,"Sí","No")</f>
        <v>No</v>
      </c>
      <c r="P765" s="22" t="str">
        <f aca="false">IF(K765&gt;0,"Sí","No")</f>
        <v>Sí</v>
      </c>
      <c r="Q765" s="22" t="str">
        <f aca="false">IF(OR(I765&gt;0,J765&gt;0),"Sí","No")</f>
        <v>Sí</v>
      </c>
      <c r="R765" s="27" t="n">
        <v>1700</v>
      </c>
      <c r="S765" s="27" t="n">
        <v>2700</v>
      </c>
      <c r="T765" s="27"/>
      <c r="U765" s="27"/>
      <c r="V765" s="27" t="n">
        <v>3500</v>
      </c>
      <c r="W765" s="12" t="n">
        <f aca="false">IF(AND(I765&gt;0,R765&gt;0),(S765-R765)/R765,"")</f>
        <v>0.588235294117647</v>
      </c>
      <c r="X765" s="12" t="str">
        <f aca="false">IF(AND(J765&gt;0,T765&gt;0),(U765-T765)/T765,"")</f>
        <v/>
      </c>
      <c r="Y765" s="12" t="n">
        <f aca="false">IF(AND(K765&gt;0,V765&gt;0),(V765-Resumen!$B$7)/Resumen!$B$7,"")</f>
        <v>0.4</v>
      </c>
      <c r="Z765" s="28" t="n">
        <f aca="false">IF(AND(K765&gt;0,I765&gt;0,V765&gt;0,S765&gt;0),V765-S765,"")</f>
        <v>800</v>
      </c>
      <c r="AA765" s="12" t="n">
        <f aca="false">IF(Z765&lt;&gt;"",Z765/S765,"")</f>
        <v>0.296296296296296</v>
      </c>
      <c r="AB765" s="28" t="str">
        <f aca="false">IF(AND(K765&gt;0,J765&gt;0,V765&gt;0,U765&gt;0),V765-U765,"")</f>
        <v/>
      </c>
      <c r="AC765" s="12" t="str">
        <f aca="false">IF(AB765&lt;&gt;"",AB765/U765,"")</f>
        <v/>
      </c>
      <c r="AD765" s="27" t="n">
        <v>5</v>
      </c>
      <c r="AE765" s="27" t="n">
        <v>4</v>
      </c>
      <c r="AF765" s="27" t="n">
        <v>0</v>
      </c>
      <c r="AG765" s="28" t="n">
        <f aca="false">AD765+AE765+AF765</f>
        <v>9</v>
      </c>
      <c r="AH765" s="12" t="n">
        <f aca="false">IF(AG765&gt;0,AD765/AG765,"")</f>
        <v>0.555555555555556</v>
      </c>
      <c r="AI765" s="27" t="n">
        <v>1</v>
      </c>
      <c r="AJ765" s="27" t="n">
        <v>1</v>
      </c>
      <c r="AK765" s="27" t="n">
        <v>0</v>
      </c>
      <c r="AL765" s="22" t="str">
        <f aca="false">IF(OR(AJ765&gt;0,AK765&gt;0),"Sí","No")</f>
        <v>Sí</v>
      </c>
      <c r="AM765" s="6" t="s">
        <v>198</v>
      </c>
      <c r="AN765" s="6"/>
      <c r="AO765" s="12" t="n">
        <f aca="false">IF(M765&gt;0,K765/M765,"")</f>
        <v>0.5</v>
      </c>
      <c r="AP765" s="22" t="str">
        <f aca="false">IF(M765&gt;=Resumen!$B$5,"Alto","Bajo")</f>
        <v>Alto</v>
      </c>
      <c r="AQ765" s="22" t="str">
        <f aca="false">IF(AO765&gt;=Resumen!$B$28,"Alto","Bajo")</f>
        <v>Alto</v>
      </c>
      <c r="AR765" s="22" t="str">
        <f aca="false">AP765&amp;" Potencial / "&amp;AQ765&amp;" Share"</f>
        <v>Alto Potencial / Alto Share</v>
      </c>
      <c r="AS765" s="22" t="str">
        <f aca="false">IF(Q765="Sí",IF(AO765&gt;=Resumen!$B$29,"Alto","Bajo"),"")</f>
        <v>Alto</v>
      </c>
      <c r="AT765" s="22" t="str">
        <f aca="false">IF(AS765&lt;&gt;"",AP765&amp;" Potencial / "&amp;AS765&amp;" Share","")</f>
        <v>Alto Potencial / Alto Share</v>
      </c>
      <c r="AU765" s="22" t="str">
        <f aca="false">IF(AH765="","Sin dato",IF(AH765-AO765&gt;Resumen!$B$6,"Sobre-exhibido",IF(AO765-AH765&gt;Resumen!$B$6,"Sub-exhibido","En línea")))</f>
        <v>Sobre-exhibido</v>
      </c>
      <c r="AV765" s="22" t="n">
        <f aca="false">IF(AT765="","",IF(AT765="Alto Potencial / Bajo Share",1,IF(AT765="Alto Potencial / Alto Share",2,IF(AT765="Bajo Potencial / Alto Share",3,4))))</f>
        <v>2</v>
      </c>
      <c r="AW765" s="22" t="str">
        <f aca="false">IF(Q765="No","Sin competencia directa",IF(AV765=1,"1 - Foco Conquista (Alto Pot / Bajo Share)",IF(AV765=2,"2 - Foco Defensa (Alto Pot / Alto Share)",IF(AV765=3,"3 - Monitoreo (Bajo Pot / Alto Share)","4 - Baja Prioridad (Bajo Pot / Bajo Share)"))))</f>
        <v>2 - Foco Defensa (Alto Pot / Alto Share)</v>
      </c>
      <c r="AX765" s="12" t="str">
        <f aca="false">IF(OR(IFERROR(AND(W765&lt;&gt;"",Y765&lt;&gt;"",Y765-W765&gt;Resumen!$B$8),FALSE()),IFERROR(AND(X765&lt;&gt;"",Y765&lt;&gt;"",Y765-X765&gt;Resumen!$B$8),FALSE())),MAX(IF(IFERROR(AND(W765&lt;&gt;"",Y765&lt;&gt;"",Y765-W765&gt;Resumen!$B$8),FALSE()),Y765-W765,0),IF(IFERROR(AND(X765&lt;&gt;"",Y765&lt;&gt;"",Y765-X765&gt;Resumen!$B$8),FALSE()),Y765-X765,0)),"")</f>
        <v/>
      </c>
      <c r="AY765" s="22" t="str">
        <f aca="false">IF(OR(IFERROR(AND(W765&lt;&gt;"",Y765&lt;&gt;"",Y765-W765&gt;Resumen!$B$8),FALSE()),IFERROR(AND(X765&lt;&gt;"",Y765&lt;&gt;"",Y765-X765&gt;Resumen!$B$8),FALSE())),TRIM("Lays tiene mayor markup que "&amp;IF(IFERROR(AND(W765&lt;&gt;"",Y765&lt;&gt;"",Y765-W765&gt;Resumen!$B$8),FALSE()),"Quento ","")&amp;IF(IFERROR(AND(X765&lt;&gt;"",Y765&lt;&gt;"",Y765-X765&gt;Resumen!$B$8),FALSE()),"Julicroc ","")&amp;"en este PDV"),"")</f>
        <v/>
      </c>
      <c r="AZ765" s="22" t="str">
        <f aca="false">IF(COUNTIF('Plan Pehuamar - Lista'!$A$2:$A$167,A765)&gt;0,"Sí","No")</f>
        <v>No</v>
      </c>
      <c r="BA765" s="22" t="str">
        <f aca="false">IF(COUNTIF('Plan Combo 9+1'!$A$2:$A$226,A765)&gt;0,"Sí","No")</f>
        <v>No</v>
      </c>
      <c r="BB765" s="22" t="str">
        <f aca="false">IF(AH765="","No",IF(BA765="Sí",IF((AO765-AH765)&gt;Resumen!$B$6,"Sí","No"),IF((AO765-AH765)&gt;=Resumen!$B$132,"Sí","No")))</f>
        <v>No</v>
      </c>
      <c r="BC765" s="22" t="str">
        <f aca="false">IF(AND(N765="Sí",AL765="Sí",AI765=0),"Sí","No")</f>
        <v>No</v>
      </c>
      <c r="BD765" s="22" t="str">
        <f aca="false">IF(COUNTIF('Plan 9+1 (con Pehuamar)'!$A$2:$A$227,A765)&gt;0,"Sí","No")</f>
        <v>No</v>
      </c>
    </row>
    <row r="766" customFormat="false" ht="15" hidden="false" customHeight="true" outlineLevel="0" collapsed="false">
      <c r="A766" s="6" t="n">
        <v>404218</v>
      </c>
      <c r="B766" s="6" t="n">
        <v>4</v>
      </c>
      <c r="C766" s="6" t="n">
        <v>404</v>
      </c>
      <c r="D766" s="6" t="s">
        <v>359</v>
      </c>
      <c r="E766" s="6" t="s">
        <v>966</v>
      </c>
      <c r="F766" s="6" t="s">
        <v>206</v>
      </c>
      <c r="G766" s="6" t="s">
        <v>129</v>
      </c>
      <c r="H766" s="6" t="s">
        <v>197</v>
      </c>
      <c r="I766" s="27" t="n">
        <v>15</v>
      </c>
      <c r="J766" s="27" t="n">
        <v>0</v>
      </c>
      <c r="K766" s="27" t="n">
        <v>30</v>
      </c>
      <c r="L766" s="28" t="n">
        <f aca="false">I766+J766</f>
        <v>15</v>
      </c>
      <c r="M766" s="28" t="n">
        <f aca="false">L766+K766</f>
        <v>45</v>
      </c>
      <c r="N766" s="22" t="str">
        <f aca="false">IF(I766&gt;0,"Sí","No")</f>
        <v>Sí</v>
      </c>
      <c r="O766" s="22" t="str">
        <f aca="false">IF(J766&gt;0,"Sí","No")</f>
        <v>No</v>
      </c>
      <c r="P766" s="22" t="str">
        <f aca="false">IF(K766&gt;0,"Sí","No")</f>
        <v>Sí</v>
      </c>
      <c r="Q766" s="22" t="str">
        <f aca="false">IF(OR(I766&gt;0,J766&gt;0),"Sí","No")</f>
        <v>Sí</v>
      </c>
      <c r="R766" s="27" t="n">
        <v>1700</v>
      </c>
      <c r="S766" s="27" t="n">
        <v>2700</v>
      </c>
      <c r="T766" s="27"/>
      <c r="U766" s="27"/>
      <c r="V766" s="27" t="n">
        <v>3500</v>
      </c>
      <c r="W766" s="12" t="n">
        <f aca="false">IF(AND(I766&gt;0,R766&gt;0),(S766-R766)/R766,"")</f>
        <v>0.588235294117647</v>
      </c>
      <c r="X766" s="12" t="str">
        <f aca="false">IF(AND(J766&gt;0,T766&gt;0),(U766-T766)/T766,"")</f>
        <v/>
      </c>
      <c r="Y766" s="12" t="n">
        <f aca="false">IF(AND(K766&gt;0,V766&gt;0),(V766-Resumen!$B$7)/Resumen!$B$7,"")</f>
        <v>0.4</v>
      </c>
      <c r="Z766" s="28" t="n">
        <f aca="false">IF(AND(K766&gt;0,I766&gt;0,V766&gt;0,S766&gt;0),V766-S766,"")</f>
        <v>800</v>
      </c>
      <c r="AA766" s="12" t="n">
        <f aca="false">IF(Z766&lt;&gt;"",Z766/S766,"")</f>
        <v>0.296296296296296</v>
      </c>
      <c r="AB766" s="28" t="str">
        <f aca="false">IF(AND(K766&gt;0,J766&gt;0,V766&gt;0,U766&gt;0),V766-U766,"")</f>
        <v/>
      </c>
      <c r="AC766" s="12" t="str">
        <f aca="false">IF(AB766&lt;&gt;"",AB766/U766,"")</f>
        <v/>
      </c>
      <c r="AD766" s="27" t="n">
        <v>4</v>
      </c>
      <c r="AE766" s="27" t="n">
        <v>4</v>
      </c>
      <c r="AF766" s="27" t="n">
        <v>0</v>
      </c>
      <c r="AG766" s="28" t="n">
        <f aca="false">AD766+AE766+AF766</f>
        <v>8</v>
      </c>
      <c r="AH766" s="12" t="n">
        <f aca="false">IF(AG766&gt;0,AD766/AG766,"")</f>
        <v>0.5</v>
      </c>
      <c r="AI766" s="27" t="n">
        <v>1</v>
      </c>
      <c r="AJ766" s="27" t="n">
        <v>1</v>
      </c>
      <c r="AK766" s="27" t="n">
        <v>0</v>
      </c>
      <c r="AL766" s="22" t="str">
        <f aca="false">IF(OR(AJ766&gt;0,AK766&gt;0),"Sí","No")</f>
        <v>Sí</v>
      </c>
      <c r="AM766" s="6" t="s">
        <v>198</v>
      </c>
      <c r="AN766" s="6"/>
      <c r="AO766" s="12" t="n">
        <f aca="false">IF(M766&gt;0,K766/M766,"")</f>
        <v>0.666666666666667</v>
      </c>
      <c r="AP766" s="22" t="str">
        <f aca="false">IF(M766&gt;=Resumen!$B$5,"Alto","Bajo")</f>
        <v>Alto</v>
      </c>
      <c r="AQ766" s="22" t="str">
        <f aca="false">IF(AO766&gt;=Resumen!$B$28,"Alto","Bajo")</f>
        <v>Alto</v>
      </c>
      <c r="AR766" s="22" t="str">
        <f aca="false">AP766&amp;" Potencial / "&amp;AQ766&amp;" Share"</f>
        <v>Alto Potencial / Alto Share</v>
      </c>
      <c r="AS766" s="22" t="str">
        <f aca="false">IF(Q766="Sí",IF(AO766&gt;=Resumen!$B$29,"Alto","Bajo"),"")</f>
        <v>Alto</v>
      </c>
      <c r="AT766" s="22" t="str">
        <f aca="false">IF(AS766&lt;&gt;"",AP766&amp;" Potencial / "&amp;AS766&amp;" Share","")</f>
        <v>Alto Potencial / Alto Share</v>
      </c>
      <c r="AU766" s="22" t="str">
        <f aca="false">IF(AH766="","Sin dato",IF(AH766-AO766&gt;Resumen!$B$6,"Sobre-exhibido",IF(AO766-AH766&gt;Resumen!$B$6,"Sub-exhibido","En línea")))</f>
        <v>Sub-exhibido</v>
      </c>
      <c r="AV766" s="22" t="n">
        <f aca="false">IF(AT766="","",IF(AT766="Alto Potencial / Bajo Share",1,IF(AT766="Alto Potencial / Alto Share",2,IF(AT766="Bajo Potencial / Alto Share",3,4))))</f>
        <v>2</v>
      </c>
      <c r="AW766" s="22" t="str">
        <f aca="false">IF(Q766="No","Sin competencia directa",IF(AV766=1,"1 - Foco Conquista (Alto Pot / Bajo Share)",IF(AV766=2,"2 - Foco Defensa (Alto Pot / Alto Share)",IF(AV766=3,"3 - Monitoreo (Bajo Pot / Alto Share)","4 - Baja Prioridad (Bajo Pot / Bajo Share)"))))</f>
        <v>2 - Foco Defensa (Alto Pot / Alto Share)</v>
      </c>
      <c r="AX766" s="12" t="str">
        <f aca="false">IF(OR(IFERROR(AND(W766&lt;&gt;"",Y766&lt;&gt;"",Y766-W766&gt;Resumen!$B$8),FALSE()),IFERROR(AND(X766&lt;&gt;"",Y766&lt;&gt;"",Y766-X766&gt;Resumen!$B$8),FALSE())),MAX(IF(IFERROR(AND(W766&lt;&gt;"",Y766&lt;&gt;"",Y766-W766&gt;Resumen!$B$8),FALSE()),Y766-W766,0),IF(IFERROR(AND(X766&lt;&gt;"",Y766&lt;&gt;"",Y766-X766&gt;Resumen!$B$8),FALSE()),Y766-X766,0)),"")</f>
        <v/>
      </c>
      <c r="AY766" s="22" t="str">
        <f aca="false">IF(OR(IFERROR(AND(W766&lt;&gt;"",Y766&lt;&gt;"",Y766-W766&gt;Resumen!$B$8),FALSE()),IFERROR(AND(X766&lt;&gt;"",Y766&lt;&gt;"",Y766-X766&gt;Resumen!$B$8),FALSE())),TRIM("Lays tiene mayor markup que "&amp;IF(IFERROR(AND(W766&lt;&gt;"",Y766&lt;&gt;"",Y766-W766&gt;Resumen!$B$8),FALSE()),"Quento ","")&amp;IF(IFERROR(AND(X766&lt;&gt;"",Y766&lt;&gt;"",Y766-X766&gt;Resumen!$B$8),FALSE()),"Julicroc ","")&amp;"en este PDV"),"")</f>
        <v/>
      </c>
      <c r="AZ766" s="22" t="str">
        <f aca="false">IF(COUNTIF('Plan Pehuamar - Lista'!$A$2:$A$167,A766)&gt;0,"Sí","No")</f>
        <v>No</v>
      </c>
      <c r="BA766" s="22" t="str">
        <f aca="false">IF(COUNTIF('Plan Combo 9+1'!$A$2:$A$226,A766)&gt;0,"Sí","No")</f>
        <v>No</v>
      </c>
      <c r="BB766" s="22" t="str">
        <f aca="false">IF(AH766="","No",IF(BA766="Sí",IF((AO766-AH766)&gt;Resumen!$B$6,"Sí","No"),IF((AO766-AH766)&gt;=Resumen!$B$132,"Sí","No")))</f>
        <v>Sí</v>
      </c>
      <c r="BC766" s="22" t="str">
        <f aca="false">IF(AND(N766="Sí",AL766="Sí",AI766=0),"Sí","No")</f>
        <v>No</v>
      </c>
      <c r="BD766" s="22" t="str">
        <f aca="false">IF(COUNTIF('Plan 9+1 (con Pehuamar)'!$A$2:$A$227,A766)&gt;0,"Sí","No")</f>
        <v>No</v>
      </c>
    </row>
    <row r="767" customFormat="false" ht="15" hidden="false" customHeight="true" outlineLevel="0" collapsed="false">
      <c r="A767" s="6" t="n">
        <v>404219</v>
      </c>
      <c r="B767" s="6" t="n">
        <v>4</v>
      </c>
      <c r="C767" s="6" t="n">
        <v>404</v>
      </c>
      <c r="D767" s="6" t="s">
        <v>359</v>
      </c>
      <c r="E767" s="6" t="s">
        <v>967</v>
      </c>
      <c r="F767" s="6" t="s">
        <v>196</v>
      </c>
      <c r="G767" s="6" t="s">
        <v>129</v>
      </c>
      <c r="H767" s="6" t="s">
        <v>197</v>
      </c>
      <c r="I767" s="27" t="n">
        <v>0</v>
      </c>
      <c r="J767" s="27" t="n">
        <v>0</v>
      </c>
      <c r="K767" s="27" t="n">
        <v>0.9</v>
      </c>
      <c r="L767" s="28" t="n">
        <f aca="false">I767+J767</f>
        <v>0</v>
      </c>
      <c r="M767" s="28" t="n">
        <f aca="false">L767+K767</f>
        <v>0.9</v>
      </c>
      <c r="N767" s="22" t="str">
        <f aca="false">IF(I767&gt;0,"Sí","No")</f>
        <v>No</v>
      </c>
      <c r="O767" s="22" t="str">
        <f aca="false">IF(J767&gt;0,"Sí","No")</f>
        <v>No</v>
      </c>
      <c r="P767" s="22" t="str">
        <f aca="false">IF(K767&gt;0,"Sí","No")</f>
        <v>Sí</v>
      </c>
      <c r="Q767" s="22" t="str">
        <f aca="false">IF(OR(I767&gt;0,J767&gt;0),"Sí","No")</f>
        <v>No</v>
      </c>
      <c r="R767" s="27"/>
      <c r="S767" s="27"/>
      <c r="T767" s="27"/>
      <c r="U767" s="27"/>
      <c r="V767" s="27"/>
      <c r="W767" s="12" t="str">
        <f aca="false">IF(AND(I767&gt;0,R767&gt;0),(S767-R767)/R767,"")</f>
        <v/>
      </c>
      <c r="X767" s="12" t="str">
        <f aca="false">IF(AND(J767&gt;0,T767&gt;0),(U767-T767)/T767,"")</f>
        <v/>
      </c>
      <c r="Y767" s="12" t="str">
        <f aca="false">IF(AND(K767&gt;0,V767&gt;0),(V767-Resumen!$B$7)/Resumen!$B$7,"")</f>
        <v/>
      </c>
      <c r="Z767" s="28" t="str">
        <f aca="false">IF(AND(K767&gt;0,I767&gt;0,V767&gt;0,S767&gt;0),V767-S767,"")</f>
        <v/>
      </c>
      <c r="AA767" s="12" t="str">
        <f aca="false">IF(Z767&lt;&gt;"",Z767/S767,"")</f>
        <v/>
      </c>
      <c r="AB767" s="28" t="str">
        <f aca="false">IF(AND(K767&gt;0,J767&gt;0,V767&gt;0,U767&gt;0),V767-U767,"")</f>
        <v/>
      </c>
      <c r="AC767" s="12" t="str">
        <f aca="false">IF(AB767&lt;&gt;"",AB767/U767,"")</f>
        <v/>
      </c>
      <c r="AD767" s="27" t="n">
        <v>0</v>
      </c>
      <c r="AE767" s="27" t="n">
        <v>0</v>
      </c>
      <c r="AF767" s="27" t="n">
        <v>0</v>
      </c>
      <c r="AG767" s="28" t="n">
        <f aca="false">AD767+AE767+AF767</f>
        <v>0</v>
      </c>
      <c r="AH767" s="12" t="str">
        <f aca="false">IF(AG767&gt;0,AD767/AG767,"")</f>
        <v/>
      </c>
      <c r="AI767" s="27" t="n">
        <v>0</v>
      </c>
      <c r="AJ767" s="27" t="n">
        <v>0</v>
      </c>
      <c r="AK767" s="27" t="n">
        <v>0</v>
      </c>
      <c r="AL767" s="22" t="str">
        <f aca="false">IF(OR(AJ767&gt;0,AK767&gt;0),"Sí","No")</f>
        <v>No</v>
      </c>
      <c r="AM767" s="6"/>
      <c r="AN767" s="6"/>
      <c r="AO767" s="12" t="n">
        <f aca="false">IF(M767&gt;0,K767/M767,"")</f>
        <v>1</v>
      </c>
      <c r="AP767" s="22" t="str">
        <f aca="false">IF(M767&gt;=Resumen!$B$5,"Alto","Bajo")</f>
        <v>Bajo</v>
      </c>
      <c r="AQ767" s="22" t="str">
        <f aca="false">IF(AO767&gt;=Resumen!$B$28,"Alto","Bajo")</f>
        <v>Alto</v>
      </c>
      <c r="AR767" s="22" t="str">
        <f aca="false">AP767&amp;" Potencial / "&amp;AQ767&amp;" Share"</f>
        <v>Bajo Potencial / Alto Share</v>
      </c>
      <c r="AS767" s="22" t="str">
        <f aca="false">IF(Q767="Sí",IF(AO767&gt;=Resumen!$B$29,"Alto","Bajo"),"")</f>
        <v/>
      </c>
      <c r="AT767" s="22" t="str">
        <f aca="false">IF(AS767&lt;&gt;"",AP767&amp;" Potencial / "&amp;AS767&amp;" Share","")</f>
        <v/>
      </c>
      <c r="AU767" s="22" t="str">
        <f aca="false">IF(AH767="","Sin dato",IF(AH767-AO767&gt;Resumen!$B$6,"Sobre-exhibido",IF(AO767-AH767&gt;Resumen!$B$6,"Sub-exhibido","En línea")))</f>
        <v>Sin dato</v>
      </c>
      <c r="AV767" s="22" t="str">
        <f aca="false">IF(AT767="","",IF(AT767="Alto Potencial / Bajo Share",1,IF(AT767="Alto Potencial / Alto Share",2,IF(AT767="Bajo Potencial / Alto Share",3,4))))</f>
        <v/>
      </c>
      <c r="AW767" s="22" t="str">
        <f aca="false">IF(Q767="No","Sin competencia directa",IF(AV767=1,"1 - Foco Conquista (Alto Pot / Bajo Share)",IF(AV767=2,"2 - Foco Defensa (Alto Pot / Alto Share)",IF(AV767=3,"3 - Monitoreo (Bajo Pot / Alto Share)","4 - Baja Prioridad (Bajo Pot / Bajo Share)"))))</f>
        <v>Sin competencia directa</v>
      </c>
      <c r="AX767" s="12" t="str">
        <f aca="false">IF(OR(IFERROR(AND(W767&lt;&gt;"",Y767&lt;&gt;"",Y767-W767&gt;Resumen!$B$8),FALSE()),IFERROR(AND(X767&lt;&gt;"",Y767&lt;&gt;"",Y767-X767&gt;Resumen!$B$8),FALSE())),MAX(IF(IFERROR(AND(W767&lt;&gt;"",Y767&lt;&gt;"",Y767-W767&gt;Resumen!$B$8),FALSE()),Y767-W767,0),IF(IFERROR(AND(X767&lt;&gt;"",Y767&lt;&gt;"",Y767-X767&gt;Resumen!$B$8),FALSE()),Y767-X767,0)),"")</f>
        <v/>
      </c>
      <c r="AY767" s="22" t="str">
        <f aca="false">IF(OR(IFERROR(AND(W767&lt;&gt;"",Y767&lt;&gt;"",Y767-W767&gt;Resumen!$B$8),FALSE()),IFERROR(AND(X767&lt;&gt;"",Y767&lt;&gt;"",Y767-X767&gt;Resumen!$B$8),FALSE())),TRIM("Lays tiene mayor markup que "&amp;IF(IFERROR(AND(W767&lt;&gt;"",Y767&lt;&gt;"",Y767-W767&gt;Resumen!$B$8),FALSE()),"Quento ","")&amp;IF(IFERROR(AND(X767&lt;&gt;"",Y767&lt;&gt;"",Y767-X767&gt;Resumen!$B$8),FALSE()),"Julicroc ","")&amp;"en este PDV"),"")</f>
        <v/>
      </c>
      <c r="AZ767" s="22" t="str">
        <f aca="false">IF(COUNTIF('Plan Pehuamar - Lista'!$A$2:$A$167,A767)&gt;0,"Sí","No")</f>
        <v>No</v>
      </c>
      <c r="BA767" s="22" t="str">
        <f aca="false">IF(COUNTIF('Plan Combo 9+1'!$A$2:$A$226,A767)&gt;0,"Sí","No")</f>
        <v>No</v>
      </c>
      <c r="BB767" s="22" t="str">
        <f aca="false">IF(AH767="","No",IF(BA767="Sí",IF((AO767-AH767)&gt;Resumen!$B$6,"Sí","No"),IF((AO767-AH767)&gt;=Resumen!$B$132,"Sí","No")))</f>
        <v>No</v>
      </c>
      <c r="BC767" s="22" t="str">
        <f aca="false">IF(AND(N767="Sí",AL767="Sí",AI767=0),"Sí","No")</f>
        <v>No</v>
      </c>
      <c r="BD767" s="22" t="str">
        <f aca="false">IF(COUNTIF('Plan 9+1 (con Pehuamar)'!$A$2:$A$227,A767)&gt;0,"Sí","No")</f>
        <v>No</v>
      </c>
    </row>
    <row r="768" customFormat="false" ht="15" hidden="false" customHeight="true" outlineLevel="0" collapsed="false">
      <c r="A768" s="6" t="n">
        <v>404340</v>
      </c>
      <c r="B768" s="6" t="n">
        <v>4</v>
      </c>
      <c r="C768" s="6" t="n">
        <v>404</v>
      </c>
      <c r="D768" s="6" t="s">
        <v>359</v>
      </c>
      <c r="E768" s="6" t="s">
        <v>968</v>
      </c>
      <c r="F768" s="6" t="s">
        <v>201</v>
      </c>
      <c r="G768" s="6" t="s">
        <v>129</v>
      </c>
      <c r="H768" s="6" t="s">
        <v>197</v>
      </c>
      <c r="I768" s="27" t="n">
        <v>0</v>
      </c>
      <c r="J768" s="27" t="n">
        <v>0</v>
      </c>
      <c r="K768" s="27" t="n">
        <v>1.4</v>
      </c>
      <c r="L768" s="28" t="n">
        <f aca="false">I768+J768</f>
        <v>0</v>
      </c>
      <c r="M768" s="28" t="n">
        <f aca="false">L768+K768</f>
        <v>1.4</v>
      </c>
      <c r="N768" s="22" t="str">
        <f aca="false">IF(I768&gt;0,"Sí","No")</f>
        <v>No</v>
      </c>
      <c r="O768" s="22" t="str">
        <f aca="false">IF(J768&gt;0,"Sí","No")</f>
        <v>No</v>
      </c>
      <c r="P768" s="22" t="str">
        <f aca="false">IF(K768&gt;0,"Sí","No")</f>
        <v>Sí</v>
      </c>
      <c r="Q768" s="22" t="str">
        <f aca="false">IF(OR(I768&gt;0,J768&gt;0),"Sí","No")</f>
        <v>No</v>
      </c>
      <c r="R768" s="27"/>
      <c r="S768" s="27"/>
      <c r="T768" s="27"/>
      <c r="U768" s="27"/>
      <c r="V768" s="27"/>
      <c r="W768" s="12" t="str">
        <f aca="false">IF(AND(I768&gt;0,R768&gt;0),(S768-R768)/R768,"")</f>
        <v/>
      </c>
      <c r="X768" s="12" t="str">
        <f aca="false">IF(AND(J768&gt;0,T768&gt;0),(U768-T768)/T768,"")</f>
        <v/>
      </c>
      <c r="Y768" s="12" t="str">
        <f aca="false">IF(AND(K768&gt;0,V768&gt;0),(V768-Resumen!$B$7)/Resumen!$B$7,"")</f>
        <v/>
      </c>
      <c r="Z768" s="28" t="str">
        <f aca="false">IF(AND(K768&gt;0,I768&gt;0,V768&gt;0,S768&gt;0),V768-S768,"")</f>
        <v/>
      </c>
      <c r="AA768" s="12" t="str">
        <f aca="false">IF(Z768&lt;&gt;"",Z768/S768,"")</f>
        <v/>
      </c>
      <c r="AB768" s="28" t="str">
        <f aca="false">IF(AND(K768&gt;0,J768&gt;0,V768&gt;0,U768&gt;0),V768-U768,"")</f>
        <v/>
      </c>
      <c r="AC768" s="12" t="str">
        <f aca="false">IF(AB768&lt;&gt;"",AB768/U768,"")</f>
        <v/>
      </c>
      <c r="AD768" s="27" t="n">
        <v>0</v>
      </c>
      <c r="AE768" s="27" t="n">
        <v>0</v>
      </c>
      <c r="AF768" s="27" t="n">
        <v>0</v>
      </c>
      <c r="AG768" s="28" t="n">
        <f aca="false">AD768+AE768+AF768</f>
        <v>0</v>
      </c>
      <c r="AH768" s="12" t="str">
        <f aca="false">IF(AG768&gt;0,AD768/AG768,"")</f>
        <v/>
      </c>
      <c r="AI768" s="27" t="n">
        <v>0</v>
      </c>
      <c r="AJ768" s="27" t="n">
        <v>0</v>
      </c>
      <c r="AK768" s="27" t="n">
        <v>0</v>
      </c>
      <c r="AL768" s="22" t="str">
        <f aca="false">IF(OR(AJ768&gt;0,AK768&gt;0),"Sí","No")</f>
        <v>No</v>
      </c>
      <c r="AM768" s="6"/>
      <c r="AN768" s="6"/>
      <c r="AO768" s="12" t="n">
        <f aca="false">IF(M768&gt;0,K768/M768,"")</f>
        <v>1</v>
      </c>
      <c r="AP768" s="22" t="str">
        <f aca="false">IF(M768&gt;=Resumen!$B$5,"Alto","Bajo")</f>
        <v>Bajo</v>
      </c>
      <c r="AQ768" s="22" t="str">
        <f aca="false">IF(AO768&gt;=Resumen!$B$28,"Alto","Bajo")</f>
        <v>Alto</v>
      </c>
      <c r="AR768" s="22" t="str">
        <f aca="false">AP768&amp;" Potencial / "&amp;AQ768&amp;" Share"</f>
        <v>Bajo Potencial / Alto Share</v>
      </c>
      <c r="AS768" s="22" t="str">
        <f aca="false">IF(Q768="Sí",IF(AO768&gt;=Resumen!$B$29,"Alto","Bajo"),"")</f>
        <v/>
      </c>
      <c r="AT768" s="22" t="str">
        <f aca="false">IF(AS768&lt;&gt;"",AP768&amp;" Potencial / "&amp;AS768&amp;" Share","")</f>
        <v/>
      </c>
      <c r="AU768" s="22" t="str">
        <f aca="false">IF(AH768="","Sin dato",IF(AH768-AO768&gt;Resumen!$B$6,"Sobre-exhibido",IF(AO768-AH768&gt;Resumen!$B$6,"Sub-exhibido","En línea")))</f>
        <v>Sin dato</v>
      </c>
      <c r="AV768" s="22" t="str">
        <f aca="false">IF(AT768="","",IF(AT768="Alto Potencial / Bajo Share",1,IF(AT768="Alto Potencial / Alto Share",2,IF(AT768="Bajo Potencial / Alto Share",3,4))))</f>
        <v/>
      </c>
      <c r="AW768" s="22" t="str">
        <f aca="false">IF(Q768="No","Sin competencia directa",IF(AV768=1,"1 - Foco Conquista (Alto Pot / Bajo Share)",IF(AV768=2,"2 - Foco Defensa (Alto Pot / Alto Share)",IF(AV768=3,"3 - Monitoreo (Bajo Pot / Alto Share)","4 - Baja Prioridad (Bajo Pot / Bajo Share)"))))</f>
        <v>Sin competencia directa</v>
      </c>
      <c r="AX768" s="12" t="str">
        <f aca="false">IF(OR(IFERROR(AND(W768&lt;&gt;"",Y768&lt;&gt;"",Y768-W768&gt;Resumen!$B$8),FALSE()),IFERROR(AND(X768&lt;&gt;"",Y768&lt;&gt;"",Y768-X768&gt;Resumen!$B$8),FALSE())),MAX(IF(IFERROR(AND(W768&lt;&gt;"",Y768&lt;&gt;"",Y768-W768&gt;Resumen!$B$8),FALSE()),Y768-W768,0),IF(IFERROR(AND(X768&lt;&gt;"",Y768&lt;&gt;"",Y768-X768&gt;Resumen!$B$8),FALSE()),Y768-X768,0)),"")</f>
        <v/>
      </c>
      <c r="AY768" s="22" t="str">
        <f aca="false">IF(OR(IFERROR(AND(W768&lt;&gt;"",Y768&lt;&gt;"",Y768-W768&gt;Resumen!$B$8),FALSE()),IFERROR(AND(X768&lt;&gt;"",Y768&lt;&gt;"",Y768-X768&gt;Resumen!$B$8),FALSE())),TRIM("Lays tiene mayor markup que "&amp;IF(IFERROR(AND(W768&lt;&gt;"",Y768&lt;&gt;"",Y768-W768&gt;Resumen!$B$8),FALSE()),"Quento ","")&amp;IF(IFERROR(AND(X768&lt;&gt;"",Y768&lt;&gt;"",Y768-X768&gt;Resumen!$B$8),FALSE()),"Julicroc ","")&amp;"en este PDV"),"")</f>
        <v/>
      </c>
      <c r="AZ768" s="22" t="str">
        <f aca="false">IF(COUNTIF('Plan Pehuamar - Lista'!$A$2:$A$167,A768)&gt;0,"Sí","No")</f>
        <v>No</v>
      </c>
      <c r="BA768" s="22" t="str">
        <f aca="false">IF(COUNTIF('Plan Combo 9+1'!$A$2:$A$226,A768)&gt;0,"Sí","No")</f>
        <v>No</v>
      </c>
      <c r="BB768" s="22" t="str">
        <f aca="false">IF(AH768="","No",IF(BA768="Sí",IF((AO768-AH768)&gt;Resumen!$B$6,"Sí","No"),IF((AO768-AH768)&gt;=Resumen!$B$132,"Sí","No")))</f>
        <v>No</v>
      </c>
      <c r="BC768" s="22" t="str">
        <f aca="false">IF(AND(N768="Sí",AL768="Sí",AI768=0),"Sí","No")</f>
        <v>No</v>
      </c>
      <c r="BD768" s="22" t="str">
        <f aca="false">IF(COUNTIF('Plan 9+1 (con Pehuamar)'!$A$2:$A$227,A768)&gt;0,"Sí","No")</f>
        <v>No</v>
      </c>
    </row>
    <row r="769" customFormat="false" ht="15" hidden="false" customHeight="true" outlineLevel="0" collapsed="false">
      <c r="A769" s="6" t="n">
        <v>404345</v>
      </c>
      <c r="B769" s="6" t="n">
        <v>4</v>
      </c>
      <c r="C769" s="6" t="n">
        <v>404</v>
      </c>
      <c r="D769" s="6" t="s">
        <v>359</v>
      </c>
      <c r="E769" s="6" t="s">
        <v>969</v>
      </c>
      <c r="F769" s="6" t="s">
        <v>201</v>
      </c>
      <c r="G769" s="6" t="s">
        <v>129</v>
      </c>
      <c r="H769" s="6" t="s">
        <v>197</v>
      </c>
      <c r="I769" s="27" t="n">
        <v>0</v>
      </c>
      <c r="J769" s="27" t="n">
        <v>0</v>
      </c>
      <c r="K769" s="27" t="n">
        <v>0.6</v>
      </c>
      <c r="L769" s="28" t="n">
        <f aca="false">I769+J769</f>
        <v>0</v>
      </c>
      <c r="M769" s="28" t="n">
        <f aca="false">L769+K769</f>
        <v>0.6</v>
      </c>
      <c r="N769" s="22" t="str">
        <f aca="false">IF(I769&gt;0,"Sí","No")</f>
        <v>No</v>
      </c>
      <c r="O769" s="22" t="str">
        <f aca="false">IF(J769&gt;0,"Sí","No")</f>
        <v>No</v>
      </c>
      <c r="P769" s="22" t="str">
        <f aca="false">IF(K769&gt;0,"Sí","No")</f>
        <v>Sí</v>
      </c>
      <c r="Q769" s="22" t="str">
        <f aca="false">IF(OR(I769&gt;0,J769&gt;0),"Sí","No")</f>
        <v>No</v>
      </c>
      <c r="R769" s="27"/>
      <c r="S769" s="27"/>
      <c r="T769" s="27"/>
      <c r="U769" s="27"/>
      <c r="V769" s="27"/>
      <c r="W769" s="12" t="str">
        <f aca="false">IF(AND(I769&gt;0,R769&gt;0),(S769-R769)/R769,"")</f>
        <v/>
      </c>
      <c r="X769" s="12" t="str">
        <f aca="false">IF(AND(J769&gt;0,T769&gt;0),(U769-T769)/T769,"")</f>
        <v/>
      </c>
      <c r="Y769" s="12" t="str">
        <f aca="false">IF(AND(K769&gt;0,V769&gt;0),(V769-Resumen!$B$7)/Resumen!$B$7,"")</f>
        <v/>
      </c>
      <c r="Z769" s="28" t="str">
        <f aca="false">IF(AND(K769&gt;0,I769&gt;0,V769&gt;0,S769&gt;0),V769-S769,"")</f>
        <v/>
      </c>
      <c r="AA769" s="12" t="str">
        <f aca="false">IF(Z769&lt;&gt;"",Z769/S769,"")</f>
        <v/>
      </c>
      <c r="AB769" s="28" t="str">
        <f aca="false">IF(AND(K769&gt;0,J769&gt;0,V769&gt;0,U769&gt;0),V769-U769,"")</f>
        <v/>
      </c>
      <c r="AC769" s="12" t="str">
        <f aca="false">IF(AB769&lt;&gt;"",AB769/U769,"")</f>
        <v/>
      </c>
      <c r="AD769" s="27" t="n">
        <v>0</v>
      </c>
      <c r="AE769" s="27" t="n">
        <v>0</v>
      </c>
      <c r="AF769" s="27" t="n">
        <v>0</v>
      </c>
      <c r="AG769" s="28" t="n">
        <f aca="false">AD769+AE769+AF769</f>
        <v>0</v>
      </c>
      <c r="AH769" s="12" t="str">
        <f aca="false">IF(AG769&gt;0,AD769/AG769,"")</f>
        <v/>
      </c>
      <c r="AI769" s="27" t="n">
        <v>0</v>
      </c>
      <c r="AJ769" s="27" t="n">
        <v>0</v>
      </c>
      <c r="AK769" s="27" t="n">
        <v>0</v>
      </c>
      <c r="AL769" s="22" t="str">
        <f aca="false">IF(OR(AJ769&gt;0,AK769&gt;0),"Sí","No")</f>
        <v>No</v>
      </c>
      <c r="AM769" s="6"/>
      <c r="AN769" s="6"/>
      <c r="AO769" s="12" t="n">
        <f aca="false">IF(M769&gt;0,K769/M769,"")</f>
        <v>1</v>
      </c>
      <c r="AP769" s="22" t="str">
        <f aca="false">IF(M769&gt;=Resumen!$B$5,"Alto","Bajo")</f>
        <v>Bajo</v>
      </c>
      <c r="AQ769" s="22" t="str">
        <f aca="false">IF(AO769&gt;=Resumen!$B$28,"Alto","Bajo")</f>
        <v>Alto</v>
      </c>
      <c r="AR769" s="22" t="str">
        <f aca="false">AP769&amp;" Potencial / "&amp;AQ769&amp;" Share"</f>
        <v>Bajo Potencial / Alto Share</v>
      </c>
      <c r="AS769" s="22" t="str">
        <f aca="false">IF(Q769="Sí",IF(AO769&gt;=Resumen!$B$29,"Alto","Bajo"),"")</f>
        <v/>
      </c>
      <c r="AT769" s="22" t="str">
        <f aca="false">IF(AS769&lt;&gt;"",AP769&amp;" Potencial / "&amp;AS769&amp;" Share","")</f>
        <v/>
      </c>
      <c r="AU769" s="22" t="str">
        <f aca="false">IF(AH769="","Sin dato",IF(AH769-AO769&gt;Resumen!$B$6,"Sobre-exhibido",IF(AO769-AH769&gt;Resumen!$B$6,"Sub-exhibido","En línea")))</f>
        <v>Sin dato</v>
      </c>
      <c r="AV769" s="22" t="str">
        <f aca="false">IF(AT769="","",IF(AT769="Alto Potencial / Bajo Share",1,IF(AT769="Alto Potencial / Alto Share",2,IF(AT769="Bajo Potencial / Alto Share",3,4))))</f>
        <v/>
      </c>
      <c r="AW769" s="22" t="str">
        <f aca="false">IF(Q769="No","Sin competencia directa",IF(AV769=1,"1 - Foco Conquista (Alto Pot / Bajo Share)",IF(AV769=2,"2 - Foco Defensa (Alto Pot / Alto Share)",IF(AV769=3,"3 - Monitoreo (Bajo Pot / Alto Share)","4 - Baja Prioridad (Bajo Pot / Bajo Share)"))))</f>
        <v>Sin competencia directa</v>
      </c>
      <c r="AX769" s="12" t="str">
        <f aca="false">IF(OR(IFERROR(AND(W769&lt;&gt;"",Y769&lt;&gt;"",Y769-W769&gt;Resumen!$B$8),FALSE()),IFERROR(AND(X769&lt;&gt;"",Y769&lt;&gt;"",Y769-X769&gt;Resumen!$B$8),FALSE())),MAX(IF(IFERROR(AND(W769&lt;&gt;"",Y769&lt;&gt;"",Y769-W769&gt;Resumen!$B$8),FALSE()),Y769-W769,0),IF(IFERROR(AND(X769&lt;&gt;"",Y769&lt;&gt;"",Y769-X769&gt;Resumen!$B$8),FALSE()),Y769-X769,0)),"")</f>
        <v/>
      </c>
      <c r="AY769" s="22" t="str">
        <f aca="false">IF(OR(IFERROR(AND(W769&lt;&gt;"",Y769&lt;&gt;"",Y769-W769&gt;Resumen!$B$8),FALSE()),IFERROR(AND(X769&lt;&gt;"",Y769&lt;&gt;"",Y769-X769&gt;Resumen!$B$8),FALSE())),TRIM("Lays tiene mayor markup que "&amp;IF(IFERROR(AND(W769&lt;&gt;"",Y769&lt;&gt;"",Y769-W769&gt;Resumen!$B$8),FALSE()),"Quento ","")&amp;IF(IFERROR(AND(X769&lt;&gt;"",Y769&lt;&gt;"",Y769-X769&gt;Resumen!$B$8),FALSE()),"Julicroc ","")&amp;"en este PDV"),"")</f>
        <v/>
      </c>
      <c r="AZ769" s="22" t="str">
        <f aca="false">IF(COUNTIF('Plan Pehuamar - Lista'!$A$2:$A$167,A769)&gt;0,"Sí","No")</f>
        <v>No</v>
      </c>
      <c r="BA769" s="22" t="str">
        <f aca="false">IF(COUNTIF('Plan Combo 9+1'!$A$2:$A$226,A769)&gt;0,"Sí","No")</f>
        <v>No</v>
      </c>
      <c r="BB769" s="22" t="str">
        <f aca="false">IF(AH769="","No",IF(BA769="Sí",IF((AO769-AH769)&gt;Resumen!$B$6,"Sí","No"),IF((AO769-AH769)&gt;=Resumen!$B$132,"Sí","No")))</f>
        <v>No</v>
      </c>
      <c r="BC769" s="22" t="str">
        <f aca="false">IF(AND(N769="Sí",AL769="Sí",AI769=0),"Sí","No")</f>
        <v>No</v>
      </c>
      <c r="BD769" s="22" t="str">
        <f aca="false">IF(COUNTIF('Plan 9+1 (con Pehuamar)'!$A$2:$A$227,A769)&gt;0,"Sí","No")</f>
        <v>No</v>
      </c>
    </row>
    <row r="770" customFormat="false" ht="15" hidden="false" customHeight="true" outlineLevel="0" collapsed="false">
      <c r="A770" s="6" t="n">
        <v>400136</v>
      </c>
      <c r="B770" s="6" t="n">
        <v>4</v>
      </c>
      <c r="C770" s="6" t="n">
        <v>405</v>
      </c>
      <c r="D770" s="6" t="s">
        <v>398</v>
      </c>
      <c r="E770" s="6" t="s">
        <v>446</v>
      </c>
      <c r="F770" s="6" t="s">
        <v>210</v>
      </c>
      <c r="G770" s="6" t="s">
        <v>129</v>
      </c>
      <c r="H770" s="6" t="s">
        <v>197</v>
      </c>
      <c r="I770" s="27" t="n">
        <v>0</v>
      </c>
      <c r="J770" s="27" t="n">
        <v>0</v>
      </c>
      <c r="K770" s="27" t="n">
        <v>2.6</v>
      </c>
      <c r="L770" s="28" t="n">
        <f aca="false">I770+J770</f>
        <v>0</v>
      </c>
      <c r="M770" s="28" t="n">
        <f aca="false">L770+K770</f>
        <v>2.6</v>
      </c>
      <c r="N770" s="22" t="str">
        <f aca="false">IF(I770&gt;0,"Sí","No")</f>
        <v>No</v>
      </c>
      <c r="O770" s="22" t="str">
        <f aca="false">IF(J770&gt;0,"Sí","No")</f>
        <v>No</v>
      </c>
      <c r="P770" s="22" t="str">
        <f aca="false">IF(K770&gt;0,"Sí","No")</f>
        <v>Sí</v>
      </c>
      <c r="Q770" s="22" t="str">
        <f aca="false">IF(OR(I770&gt;0,J770&gt;0),"Sí","No")</f>
        <v>No</v>
      </c>
      <c r="R770" s="27"/>
      <c r="S770" s="27"/>
      <c r="T770" s="27"/>
      <c r="U770" s="27"/>
      <c r="V770" s="27"/>
      <c r="W770" s="12" t="str">
        <f aca="false">IF(AND(I770&gt;0,R770&gt;0),(S770-R770)/R770,"")</f>
        <v/>
      </c>
      <c r="X770" s="12" t="str">
        <f aca="false">IF(AND(J770&gt;0,T770&gt;0),(U770-T770)/T770,"")</f>
        <v/>
      </c>
      <c r="Y770" s="12" t="str">
        <f aca="false">IF(AND(K770&gt;0,V770&gt;0),(V770-Resumen!$B$7)/Resumen!$B$7,"")</f>
        <v/>
      </c>
      <c r="Z770" s="28" t="str">
        <f aca="false">IF(AND(K770&gt;0,I770&gt;0,V770&gt;0,S770&gt;0),V770-S770,"")</f>
        <v/>
      </c>
      <c r="AA770" s="12" t="str">
        <f aca="false">IF(Z770&lt;&gt;"",Z770/S770,"")</f>
        <v/>
      </c>
      <c r="AB770" s="28" t="str">
        <f aca="false">IF(AND(K770&gt;0,J770&gt;0,V770&gt;0,U770&gt;0),V770-U770,"")</f>
        <v/>
      </c>
      <c r="AC770" s="12" t="str">
        <f aca="false">IF(AB770&lt;&gt;"",AB770/U770,"")</f>
        <v/>
      </c>
      <c r="AD770" s="27" t="n">
        <v>0</v>
      </c>
      <c r="AE770" s="27" t="n">
        <v>0</v>
      </c>
      <c r="AF770" s="27" t="n">
        <v>0</v>
      </c>
      <c r="AG770" s="28" t="n">
        <f aca="false">AD770+AE770+AF770</f>
        <v>0</v>
      </c>
      <c r="AH770" s="12" t="str">
        <f aca="false">IF(AG770&gt;0,AD770/AG770,"")</f>
        <v/>
      </c>
      <c r="AI770" s="27" t="n">
        <v>0</v>
      </c>
      <c r="AJ770" s="27" t="n">
        <v>0</v>
      </c>
      <c r="AK770" s="27" t="n">
        <v>0</v>
      </c>
      <c r="AL770" s="22" t="str">
        <f aca="false">IF(OR(AJ770&gt;0,AK770&gt;0),"Sí","No")</f>
        <v>No</v>
      </c>
      <c r="AM770" s="6"/>
      <c r="AN770" s="6"/>
      <c r="AO770" s="12" t="n">
        <f aca="false">IF(M770&gt;0,K770/M770,"")</f>
        <v>1</v>
      </c>
      <c r="AP770" s="22" t="str">
        <f aca="false">IF(M770&gt;=Resumen!$B$5,"Alto","Bajo")</f>
        <v>Bajo</v>
      </c>
      <c r="AQ770" s="22" t="str">
        <f aca="false">IF(AO770&gt;=Resumen!$B$28,"Alto","Bajo")</f>
        <v>Alto</v>
      </c>
      <c r="AR770" s="22" t="str">
        <f aca="false">AP770&amp;" Potencial / "&amp;AQ770&amp;" Share"</f>
        <v>Bajo Potencial / Alto Share</v>
      </c>
      <c r="AS770" s="22" t="str">
        <f aca="false">IF(Q770="Sí",IF(AO770&gt;=Resumen!$B$29,"Alto","Bajo"),"")</f>
        <v/>
      </c>
      <c r="AT770" s="22" t="str">
        <f aca="false">IF(AS770&lt;&gt;"",AP770&amp;" Potencial / "&amp;AS770&amp;" Share","")</f>
        <v/>
      </c>
      <c r="AU770" s="22" t="str">
        <f aca="false">IF(AH770="","Sin dato",IF(AH770-AO770&gt;Resumen!$B$6,"Sobre-exhibido",IF(AO770-AH770&gt;Resumen!$B$6,"Sub-exhibido","En línea")))</f>
        <v>Sin dato</v>
      </c>
      <c r="AV770" s="22" t="str">
        <f aca="false">IF(AT770="","",IF(AT770="Alto Potencial / Bajo Share",1,IF(AT770="Alto Potencial / Alto Share",2,IF(AT770="Bajo Potencial / Alto Share",3,4))))</f>
        <v/>
      </c>
      <c r="AW770" s="22" t="str">
        <f aca="false">IF(Q770="No","Sin competencia directa",IF(AV770=1,"1 - Foco Conquista (Alto Pot / Bajo Share)",IF(AV770=2,"2 - Foco Defensa (Alto Pot / Alto Share)",IF(AV770=3,"3 - Monitoreo (Bajo Pot / Alto Share)","4 - Baja Prioridad (Bajo Pot / Bajo Share)"))))</f>
        <v>Sin competencia directa</v>
      </c>
      <c r="AX770" s="12" t="str">
        <f aca="false">IF(OR(IFERROR(AND(W770&lt;&gt;"",Y770&lt;&gt;"",Y770-W770&gt;Resumen!$B$8),FALSE()),IFERROR(AND(X770&lt;&gt;"",Y770&lt;&gt;"",Y770-X770&gt;Resumen!$B$8),FALSE())),MAX(IF(IFERROR(AND(W770&lt;&gt;"",Y770&lt;&gt;"",Y770-W770&gt;Resumen!$B$8),FALSE()),Y770-W770,0),IF(IFERROR(AND(X770&lt;&gt;"",Y770&lt;&gt;"",Y770-X770&gt;Resumen!$B$8),FALSE()),Y770-X770,0)),"")</f>
        <v/>
      </c>
      <c r="AY770" s="22" t="str">
        <f aca="false">IF(OR(IFERROR(AND(W770&lt;&gt;"",Y770&lt;&gt;"",Y770-W770&gt;Resumen!$B$8),FALSE()),IFERROR(AND(X770&lt;&gt;"",Y770&lt;&gt;"",Y770-X770&gt;Resumen!$B$8),FALSE())),TRIM("Lays tiene mayor markup que "&amp;IF(IFERROR(AND(W770&lt;&gt;"",Y770&lt;&gt;"",Y770-W770&gt;Resumen!$B$8),FALSE()),"Quento ","")&amp;IF(IFERROR(AND(X770&lt;&gt;"",Y770&lt;&gt;"",Y770-X770&gt;Resumen!$B$8),FALSE()),"Julicroc ","")&amp;"en este PDV"),"")</f>
        <v/>
      </c>
      <c r="AZ770" s="22" t="str">
        <f aca="false">IF(COUNTIF('Plan Pehuamar - Lista'!$A$2:$A$167,A770)&gt;0,"Sí","No")</f>
        <v>No</v>
      </c>
      <c r="BA770" s="22" t="str">
        <f aca="false">IF(COUNTIF('Plan Combo 9+1'!$A$2:$A$226,A770)&gt;0,"Sí","No")</f>
        <v>No</v>
      </c>
      <c r="BB770" s="22" t="str">
        <f aca="false">IF(AH770="","No",IF(BA770="Sí",IF((AO770-AH770)&gt;Resumen!$B$6,"Sí","No"),IF((AO770-AH770)&gt;=Resumen!$B$132,"Sí","No")))</f>
        <v>No</v>
      </c>
      <c r="BC770" s="22" t="str">
        <f aca="false">IF(AND(N770="Sí",AL770="Sí",AI770=0),"Sí","No")</f>
        <v>No</v>
      </c>
      <c r="BD770" s="22" t="str">
        <f aca="false">IF(COUNTIF('Plan 9+1 (con Pehuamar)'!$A$2:$A$227,A770)&gt;0,"Sí","No")</f>
        <v>No</v>
      </c>
    </row>
    <row r="771" customFormat="false" ht="15" hidden="false" customHeight="true" outlineLevel="0" collapsed="false">
      <c r="A771" s="6" t="n">
        <v>400225</v>
      </c>
      <c r="B771" s="6" t="n">
        <v>4</v>
      </c>
      <c r="C771" s="6" t="n">
        <v>405</v>
      </c>
      <c r="D771" s="6" t="s">
        <v>398</v>
      </c>
      <c r="E771" s="6" t="s">
        <v>970</v>
      </c>
      <c r="F771" s="6" t="s">
        <v>196</v>
      </c>
      <c r="G771" s="6" t="s">
        <v>129</v>
      </c>
      <c r="H771" s="6" t="s">
        <v>197</v>
      </c>
      <c r="I771" s="27" t="n">
        <v>0</v>
      </c>
      <c r="J771" s="27" t="n">
        <v>0</v>
      </c>
      <c r="K771" s="27" t="n">
        <v>1.3</v>
      </c>
      <c r="L771" s="28" t="n">
        <f aca="false">I771+J771</f>
        <v>0</v>
      </c>
      <c r="M771" s="28" t="n">
        <f aca="false">L771+K771</f>
        <v>1.3</v>
      </c>
      <c r="N771" s="22" t="str">
        <f aca="false">IF(I771&gt;0,"Sí","No")</f>
        <v>No</v>
      </c>
      <c r="O771" s="22" t="str">
        <f aca="false">IF(J771&gt;0,"Sí","No")</f>
        <v>No</v>
      </c>
      <c r="P771" s="22" t="str">
        <f aca="false">IF(K771&gt;0,"Sí","No")</f>
        <v>Sí</v>
      </c>
      <c r="Q771" s="22" t="str">
        <f aca="false">IF(OR(I771&gt;0,J771&gt;0),"Sí","No")</f>
        <v>No</v>
      </c>
      <c r="R771" s="27"/>
      <c r="S771" s="27"/>
      <c r="T771" s="27"/>
      <c r="U771" s="27"/>
      <c r="V771" s="27"/>
      <c r="W771" s="12" t="str">
        <f aca="false">IF(AND(I771&gt;0,R771&gt;0),(S771-R771)/R771,"")</f>
        <v/>
      </c>
      <c r="X771" s="12" t="str">
        <f aca="false">IF(AND(J771&gt;0,T771&gt;0),(U771-T771)/T771,"")</f>
        <v/>
      </c>
      <c r="Y771" s="12" t="str">
        <f aca="false">IF(AND(K771&gt;0,V771&gt;0),(V771-Resumen!$B$7)/Resumen!$B$7,"")</f>
        <v/>
      </c>
      <c r="Z771" s="28" t="str">
        <f aca="false">IF(AND(K771&gt;0,I771&gt;0,V771&gt;0,S771&gt;0),V771-S771,"")</f>
        <v/>
      </c>
      <c r="AA771" s="12" t="str">
        <f aca="false">IF(Z771&lt;&gt;"",Z771/S771,"")</f>
        <v/>
      </c>
      <c r="AB771" s="28" t="str">
        <f aca="false">IF(AND(K771&gt;0,J771&gt;0,V771&gt;0,U771&gt;0),V771-U771,"")</f>
        <v/>
      </c>
      <c r="AC771" s="12" t="str">
        <f aca="false">IF(AB771&lt;&gt;"",AB771/U771,"")</f>
        <v/>
      </c>
      <c r="AD771" s="27" t="n">
        <v>0</v>
      </c>
      <c r="AE771" s="27" t="n">
        <v>0</v>
      </c>
      <c r="AF771" s="27" t="n">
        <v>0</v>
      </c>
      <c r="AG771" s="28" t="n">
        <f aca="false">AD771+AE771+AF771</f>
        <v>0</v>
      </c>
      <c r="AH771" s="12" t="str">
        <f aca="false">IF(AG771&gt;0,AD771/AG771,"")</f>
        <v/>
      </c>
      <c r="AI771" s="27" t="n">
        <v>0</v>
      </c>
      <c r="AJ771" s="27" t="n">
        <v>0</v>
      </c>
      <c r="AK771" s="27" t="n">
        <v>0</v>
      </c>
      <c r="AL771" s="22" t="str">
        <f aca="false">IF(OR(AJ771&gt;0,AK771&gt;0),"Sí","No")</f>
        <v>No</v>
      </c>
      <c r="AM771" s="6"/>
      <c r="AN771" s="6"/>
      <c r="AO771" s="12" t="n">
        <f aca="false">IF(M771&gt;0,K771/M771,"")</f>
        <v>1</v>
      </c>
      <c r="AP771" s="22" t="str">
        <f aca="false">IF(M771&gt;=Resumen!$B$5,"Alto","Bajo")</f>
        <v>Bajo</v>
      </c>
      <c r="AQ771" s="22" t="str">
        <f aca="false">IF(AO771&gt;=Resumen!$B$28,"Alto","Bajo")</f>
        <v>Alto</v>
      </c>
      <c r="AR771" s="22" t="str">
        <f aca="false">AP771&amp;" Potencial / "&amp;AQ771&amp;" Share"</f>
        <v>Bajo Potencial / Alto Share</v>
      </c>
      <c r="AS771" s="22" t="str">
        <f aca="false">IF(Q771="Sí",IF(AO771&gt;=Resumen!$B$29,"Alto","Bajo"),"")</f>
        <v/>
      </c>
      <c r="AT771" s="22" t="str">
        <f aca="false">IF(AS771&lt;&gt;"",AP771&amp;" Potencial / "&amp;AS771&amp;" Share","")</f>
        <v/>
      </c>
      <c r="AU771" s="22" t="str">
        <f aca="false">IF(AH771="","Sin dato",IF(AH771-AO771&gt;Resumen!$B$6,"Sobre-exhibido",IF(AO771-AH771&gt;Resumen!$B$6,"Sub-exhibido","En línea")))</f>
        <v>Sin dato</v>
      </c>
      <c r="AV771" s="22" t="str">
        <f aca="false">IF(AT771="","",IF(AT771="Alto Potencial / Bajo Share",1,IF(AT771="Alto Potencial / Alto Share",2,IF(AT771="Bajo Potencial / Alto Share",3,4))))</f>
        <v/>
      </c>
      <c r="AW771" s="22" t="str">
        <f aca="false">IF(Q771="No","Sin competencia directa",IF(AV771=1,"1 - Foco Conquista (Alto Pot / Bajo Share)",IF(AV771=2,"2 - Foco Defensa (Alto Pot / Alto Share)",IF(AV771=3,"3 - Monitoreo (Bajo Pot / Alto Share)","4 - Baja Prioridad (Bajo Pot / Bajo Share)"))))</f>
        <v>Sin competencia directa</v>
      </c>
      <c r="AX771" s="12" t="str">
        <f aca="false">IF(OR(IFERROR(AND(W771&lt;&gt;"",Y771&lt;&gt;"",Y771-W771&gt;Resumen!$B$8),FALSE()),IFERROR(AND(X771&lt;&gt;"",Y771&lt;&gt;"",Y771-X771&gt;Resumen!$B$8),FALSE())),MAX(IF(IFERROR(AND(W771&lt;&gt;"",Y771&lt;&gt;"",Y771-W771&gt;Resumen!$B$8),FALSE()),Y771-W771,0),IF(IFERROR(AND(X771&lt;&gt;"",Y771&lt;&gt;"",Y771-X771&gt;Resumen!$B$8),FALSE()),Y771-X771,0)),"")</f>
        <v/>
      </c>
      <c r="AY771" s="22" t="str">
        <f aca="false">IF(OR(IFERROR(AND(W771&lt;&gt;"",Y771&lt;&gt;"",Y771-W771&gt;Resumen!$B$8),FALSE()),IFERROR(AND(X771&lt;&gt;"",Y771&lt;&gt;"",Y771-X771&gt;Resumen!$B$8),FALSE())),TRIM("Lays tiene mayor markup que "&amp;IF(IFERROR(AND(W771&lt;&gt;"",Y771&lt;&gt;"",Y771-W771&gt;Resumen!$B$8),FALSE()),"Quento ","")&amp;IF(IFERROR(AND(X771&lt;&gt;"",Y771&lt;&gt;"",Y771-X771&gt;Resumen!$B$8),FALSE()),"Julicroc ","")&amp;"en este PDV"),"")</f>
        <v/>
      </c>
      <c r="AZ771" s="22" t="str">
        <f aca="false">IF(COUNTIF('Plan Pehuamar - Lista'!$A$2:$A$167,A771)&gt;0,"Sí","No")</f>
        <v>No</v>
      </c>
      <c r="BA771" s="22" t="str">
        <f aca="false">IF(COUNTIF('Plan Combo 9+1'!$A$2:$A$226,A771)&gt;0,"Sí","No")</f>
        <v>No</v>
      </c>
      <c r="BB771" s="22" t="str">
        <f aca="false">IF(AH771="","No",IF(BA771="Sí",IF((AO771-AH771)&gt;Resumen!$B$6,"Sí","No"),IF((AO771-AH771)&gt;=Resumen!$B$132,"Sí","No")))</f>
        <v>No</v>
      </c>
      <c r="BC771" s="22" t="str">
        <f aca="false">IF(AND(N771="Sí",AL771="Sí",AI771=0),"Sí","No")</f>
        <v>No</v>
      </c>
      <c r="BD771" s="22" t="str">
        <f aca="false">IF(COUNTIF('Plan 9+1 (con Pehuamar)'!$A$2:$A$227,A771)&gt;0,"Sí","No")</f>
        <v>No</v>
      </c>
    </row>
    <row r="772" customFormat="false" ht="15" hidden="false" customHeight="true" outlineLevel="0" collapsed="false">
      <c r="A772" s="6" t="n">
        <v>400226</v>
      </c>
      <c r="B772" s="6" t="n">
        <v>4</v>
      </c>
      <c r="C772" s="6" t="n">
        <v>405</v>
      </c>
      <c r="D772" s="6" t="s">
        <v>398</v>
      </c>
      <c r="E772" s="6" t="s">
        <v>971</v>
      </c>
      <c r="F772" s="6" t="s">
        <v>196</v>
      </c>
      <c r="G772" s="6" t="s">
        <v>129</v>
      </c>
      <c r="H772" s="6" t="s">
        <v>197</v>
      </c>
      <c r="I772" s="27" t="n">
        <v>20</v>
      </c>
      <c r="J772" s="27" t="n">
        <v>0</v>
      </c>
      <c r="K772" s="27" t="n">
        <v>20</v>
      </c>
      <c r="L772" s="28" t="n">
        <f aca="false">I772+J772</f>
        <v>20</v>
      </c>
      <c r="M772" s="28" t="n">
        <f aca="false">L772+K772</f>
        <v>40</v>
      </c>
      <c r="N772" s="22" t="str">
        <f aca="false">IF(I772&gt;0,"Sí","No")</f>
        <v>Sí</v>
      </c>
      <c r="O772" s="22" t="str">
        <f aca="false">IF(J772&gt;0,"Sí","No")</f>
        <v>No</v>
      </c>
      <c r="P772" s="22" t="str">
        <f aca="false">IF(K772&gt;0,"Sí","No")</f>
        <v>Sí</v>
      </c>
      <c r="Q772" s="22" t="str">
        <f aca="false">IF(OR(I772&gt;0,J772&gt;0),"Sí","No")</f>
        <v>Sí</v>
      </c>
      <c r="R772" s="27" t="n">
        <v>1800</v>
      </c>
      <c r="S772" s="27" t="n">
        <v>2800</v>
      </c>
      <c r="T772" s="27"/>
      <c r="U772" s="27"/>
      <c r="V772" s="27" t="n">
        <v>3500</v>
      </c>
      <c r="W772" s="12" t="n">
        <f aca="false">IF(AND(I772&gt;0,R772&gt;0),(S772-R772)/R772,"")</f>
        <v>0.555555555555556</v>
      </c>
      <c r="X772" s="12" t="str">
        <f aca="false">IF(AND(J772&gt;0,T772&gt;0),(U772-T772)/T772,"")</f>
        <v/>
      </c>
      <c r="Y772" s="12" t="n">
        <f aca="false">IF(AND(K772&gt;0,V772&gt;0),(V772-Resumen!$B$7)/Resumen!$B$7,"")</f>
        <v>0.4</v>
      </c>
      <c r="Z772" s="28" t="n">
        <f aca="false">IF(AND(K772&gt;0,I772&gt;0,V772&gt;0,S772&gt;0),V772-S772,"")</f>
        <v>700</v>
      </c>
      <c r="AA772" s="12" t="n">
        <f aca="false">IF(Z772&lt;&gt;"",Z772/S772,"")</f>
        <v>0.25</v>
      </c>
      <c r="AB772" s="28" t="str">
        <f aca="false">IF(AND(K772&gt;0,J772&gt;0,V772&gt;0,U772&gt;0),V772-U772,"")</f>
        <v/>
      </c>
      <c r="AC772" s="12" t="str">
        <f aca="false">IF(AB772&lt;&gt;"",AB772/U772,"")</f>
        <v/>
      </c>
      <c r="AD772" s="27" t="n">
        <v>8</v>
      </c>
      <c r="AE772" s="27" t="n">
        <v>4</v>
      </c>
      <c r="AF772" s="27" t="n">
        <v>0</v>
      </c>
      <c r="AG772" s="28" t="n">
        <f aca="false">AD772+AE772+AF772</f>
        <v>12</v>
      </c>
      <c r="AH772" s="12" t="n">
        <f aca="false">IF(AG772&gt;0,AD772/AG772,"")</f>
        <v>0.666666666666667</v>
      </c>
      <c r="AI772" s="27" t="n">
        <v>1</v>
      </c>
      <c r="AJ772" s="27" t="n">
        <v>1</v>
      </c>
      <c r="AK772" s="27" t="n">
        <v>0</v>
      </c>
      <c r="AL772" s="22" t="str">
        <f aca="false">IF(OR(AJ772&gt;0,AK772&gt;0),"Sí","No")</f>
        <v>Sí</v>
      </c>
      <c r="AM772" s="6" t="s">
        <v>198</v>
      </c>
      <c r="AN772" s="6"/>
      <c r="AO772" s="12" t="n">
        <f aca="false">IF(M772&gt;0,K772/M772,"")</f>
        <v>0.5</v>
      </c>
      <c r="AP772" s="22" t="str">
        <f aca="false">IF(M772&gt;=Resumen!$B$5,"Alto","Bajo")</f>
        <v>Alto</v>
      </c>
      <c r="AQ772" s="22" t="str">
        <f aca="false">IF(AO772&gt;=Resumen!$B$28,"Alto","Bajo")</f>
        <v>Alto</v>
      </c>
      <c r="AR772" s="22" t="str">
        <f aca="false">AP772&amp;" Potencial / "&amp;AQ772&amp;" Share"</f>
        <v>Alto Potencial / Alto Share</v>
      </c>
      <c r="AS772" s="22" t="str">
        <f aca="false">IF(Q772="Sí",IF(AO772&gt;=Resumen!$B$29,"Alto","Bajo"),"")</f>
        <v>Alto</v>
      </c>
      <c r="AT772" s="22" t="str">
        <f aca="false">IF(AS772&lt;&gt;"",AP772&amp;" Potencial / "&amp;AS772&amp;" Share","")</f>
        <v>Alto Potencial / Alto Share</v>
      </c>
      <c r="AU772" s="22" t="str">
        <f aca="false">IF(AH772="","Sin dato",IF(AH772-AO772&gt;Resumen!$B$6,"Sobre-exhibido",IF(AO772-AH772&gt;Resumen!$B$6,"Sub-exhibido","En línea")))</f>
        <v>Sobre-exhibido</v>
      </c>
      <c r="AV772" s="22" t="n">
        <f aca="false">IF(AT772="","",IF(AT772="Alto Potencial / Bajo Share",1,IF(AT772="Alto Potencial / Alto Share",2,IF(AT772="Bajo Potencial / Alto Share",3,4))))</f>
        <v>2</v>
      </c>
      <c r="AW772" s="22" t="str">
        <f aca="false">IF(Q772="No","Sin competencia directa",IF(AV772=1,"1 - Foco Conquista (Alto Pot / Bajo Share)",IF(AV772=2,"2 - Foco Defensa (Alto Pot / Alto Share)",IF(AV772=3,"3 - Monitoreo (Bajo Pot / Alto Share)","4 - Baja Prioridad (Bajo Pot / Bajo Share)"))))</f>
        <v>2 - Foco Defensa (Alto Pot / Alto Share)</v>
      </c>
      <c r="AX772" s="12" t="str">
        <f aca="false">IF(OR(IFERROR(AND(W772&lt;&gt;"",Y772&lt;&gt;"",Y772-W772&gt;Resumen!$B$8),FALSE()),IFERROR(AND(X772&lt;&gt;"",Y772&lt;&gt;"",Y772-X772&gt;Resumen!$B$8),FALSE())),MAX(IF(IFERROR(AND(W772&lt;&gt;"",Y772&lt;&gt;"",Y772-W772&gt;Resumen!$B$8),FALSE()),Y772-W772,0),IF(IFERROR(AND(X772&lt;&gt;"",Y772&lt;&gt;"",Y772-X772&gt;Resumen!$B$8),FALSE()),Y772-X772,0)),"")</f>
        <v/>
      </c>
      <c r="AY772" s="22" t="str">
        <f aca="false">IF(OR(IFERROR(AND(W772&lt;&gt;"",Y772&lt;&gt;"",Y772-W772&gt;Resumen!$B$8),FALSE()),IFERROR(AND(X772&lt;&gt;"",Y772&lt;&gt;"",Y772-X772&gt;Resumen!$B$8),FALSE())),TRIM("Lays tiene mayor markup que "&amp;IF(IFERROR(AND(W772&lt;&gt;"",Y772&lt;&gt;"",Y772-W772&gt;Resumen!$B$8),FALSE()),"Quento ","")&amp;IF(IFERROR(AND(X772&lt;&gt;"",Y772&lt;&gt;"",Y772-X772&gt;Resumen!$B$8),FALSE()),"Julicroc ","")&amp;"en este PDV"),"")</f>
        <v/>
      </c>
      <c r="AZ772" s="22" t="str">
        <f aca="false">IF(COUNTIF('Plan Pehuamar - Lista'!$A$2:$A$167,A772)&gt;0,"Sí","No")</f>
        <v>No</v>
      </c>
      <c r="BA772" s="22" t="str">
        <f aca="false">IF(COUNTIF('Plan Combo 9+1'!$A$2:$A$226,A772)&gt;0,"Sí","No")</f>
        <v>No</v>
      </c>
      <c r="BB772" s="22" t="str">
        <f aca="false">IF(AH772="","No",IF(BA772="Sí",IF((AO772-AH772)&gt;Resumen!$B$6,"Sí","No"),IF((AO772-AH772)&gt;=Resumen!$B$132,"Sí","No")))</f>
        <v>No</v>
      </c>
      <c r="BC772" s="22" t="str">
        <f aca="false">IF(AND(N772="Sí",AL772="Sí",AI772=0),"Sí","No")</f>
        <v>No</v>
      </c>
      <c r="BD772" s="22" t="str">
        <f aca="false">IF(COUNTIF('Plan 9+1 (con Pehuamar)'!$A$2:$A$227,A772)&gt;0,"Sí","No")</f>
        <v>No</v>
      </c>
    </row>
    <row r="773" customFormat="false" ht="15" hidden="false" customHeight="true" outlineLevel="0" collapsed="false">
      <c r="A773" s="6" t="n">
        <v>400230</v>
      </c>
      <c r="B773" s="6" t="n">
        <v>4</v>
      </c>
      <c r="C773" s="6" t="n">
        <v>405</v>
      </c>
      <c r="D773" s="6" t="s">
        <v>398</v>
      </c>
      <c r="E773" s="6" t="s">
        <v>972</v>
      </c>
      <c r="F773" s="6" t="s">
        <v>196</v>
      </c>
      <c r="G773" s="6" t="s">
        <v>129</v>
      </c>
      <c r="H773" s="6" t="s">
        <v>197</v>
      </c>
      <c r="I773" s="27" t="n">
        <v>0</v>
      </c>
      <c r="J773" s="27" t="n">
        <v>0</v>
      </c>
      <c r="K773" s="27" t="n">
        <v>5.5</v>
      </c>
      <c r="L773" s="28" t="n">
        <f aca="false">I773+J773</f>
        <v>0</v>
      </c>
      <c r="M773" s="28" t="n">
        <f aca="false">L773+K773</f>
        <v>5.5</v>
      </c>
      <c r="N773" s="22" t="str">
        <f aca="false">IF(I773&gt;0,"Sí","No")</f>
        <v>No</v>
      </c>
      <c r="O773" s="22" t="str">
        <f aca="false">IF(J773&gt;0,"Sí","No")</f>
        <v>No</v>
      </c>
      <c r="P773" s="22" t="str">
        <f aca="false">IF(K773&gt;0,"Sí","No")</f>
        <v>Sí</v>
      </c>
      <c r="Q773" s="22" t="str">
        <f aca="false">IF(OR(I773&gt;0,J773&gt;0),"Sí","No")</f>
        <v>No</v>
      </c>
      <c r="R773" s="27"/>
      <c r="S773" s="27"/>
      <c r="T773" s="27"/>
      <c r="U773" s="27"/>
      <c r="V773" s="27"/>
      <c r="W773" s="12" t="str">
        <f aca="false">IF(AND(I773&gt;0,R773&gt;0),(S773-R773)/R773,"")</f>
        <v/>
      </c>
      <c r="X773" s="12" t="str">
        <f aca="false">IF(AND(J773&gt;0,T773&gt;0),(U773-T773)/T773,"")</f>
        <v/>
      </c>
      <c r="Y773" s="12" t="str">
        <f aca="false">IF(AND(K773&gt;0,V773&gt;0),(V773-Resumen!$B$7)/Resumen!$B$7,"")</f>
        <v/>
      </c>
      <c r="Z773" s="28" t="str">
        <f aca="false">IF(AND(K773&gt;0,I773&gt;0,V773&gt;0,S773&gt;0),V773-S773,"")</f>
        <v/>
      </c>
      <c r="AA773" s="12" t="str">
        <f aca="false">IF(Z773&lt;&gt;"",Z773/S773,"")</f>
        <v/>
      </c>
      <c r="AB773" s="28" t="str">
        <f aca="false">IF(AND(K773&gt;0,J773&gt;0,V773&gt;0,U773&gt;0),V773-U773,"")</f>
        <v/>
      </c>
      <c r="AC773" s="12" t="str">
        <f aca="false">IF(AB773&lt;&gt;"",AB773/U773,"")</f>
        <v/>
      </c>
      <c r="AD773" s="27" t="n">
        <v>0</v>
      </c>
      <c r="AE773" s="27" t="n">
        <v>0</v>
      </c>
      <c r="AF773" s="27" t="n">
        <v>0</v>
      </c>
      <c r="AG773" s="28" t="n">
        <f aca="false">AD773+AE773+AF773</f>
        <v>0</v>
      </c>
      <c r="AH773" s="12" t="str">
        <f aca="false">IF(AG773&gt;0,AD773/AG773,"")</f>
        <v/>
      </c>
      <c r="AI773" s="27" t="n">
        <v>0</v>
      </c>
      <c r="AJ773" s="27" t="n">
        <v>0</v>
      </c>
      <c r="AK773" s="27" t="n">
        <v>0</v>
      </c>
      <c r="AL773" s="22" t="str">
        <f aca="false">IF(OR(AJ773&gt;0,AK773&gt;0),"Sí","No")</f>
        <v>No</v>
      </c>
      <c r="AM773" s="6"/>
      <c r="AN773" s="6"/>
      <c r="AO773" s="12" t="n">
        <f aca="false">IF(M773&gt;0,K773/M773,"")</f>
        <v>1</v>
      </c>
      <c r="AP773" s="22" t="str">
        <f aca="false">IF(M773&gt;=Resumen!$B$5,"Alto","Bajo")</f>
        <v>Bajo</v>
      </c>
      <c r="AQ773" s="22" t="str">
        <f aca="false">IF(AO773&gt;=Resumen!$B$28,"Alto","Bajo")</f>
        <v>Alto</v>
      </c>
      <c r="AR773" s="22" t="str">
        <f aca="false">AP773&amp;" Potencial / "&amp;AQ773&amp;" Share"</f>
        <v>Bajo Potencial / Alto Share</v>
      </c>
      <c r="AS773" s="22" t="str">
        <f aca="false">IF(Q773="Sí",IF(AO773&gt;=Resumen!$B$29,"Alto","Bajo"),"")</f>
        <v/>
      </c>
      <c r="AT773" s="22" t="str">
        <f aca="false">IF(AS773&lt;&gt;"",AP773&amp;" Potencial / "&amp;AS773&amp;" Share","")</f>
        <v/>
      </c>
      <c r="AU773" s="22" t="str">
        <f aca="false">IF(AH773="","Sin dato",IF(AH773-AO773&gt;Resumen!$B$6,"Sobre-exhibido",IF(AO773-AH773&gt;Resumen!$B$6,"Sub-exhibido","En línea")))</f>
        <v>Sin dato</v>
      </c>
      <c r="AV773" s="22" t="str">
        <f aca="false">IF(AT773="","",IF(AT773="Alto Potencial / Bajo Share",1,IF(AT773="Alto Potencial / Alto Share",2,IF(AT773="Bajo Potencial / Alto Share",3,4))))</f>
        <v/>
      </c>
      <c r="AW773" s="22" t="str">
        <f aca="false">IF(Q773="No","Sin competencia directa",IF(AV773=1,"1 - Foco Conquista (Alto Pot / Bajo Share)",IF(AV773=2,"2 - Foco Defensa (Alto Pot / Alto Share)",IF(AV773=3,"3 - Monitoreo (Bajo Pot / Alto Share)","4 - Baja Prioridad (Bajo Pot / Bajo Share)"))))</f>
        <v>Sin competencia directa</v>
      </c>
      <c r="AX773" s="12" t="str">
        <f aca="false">IF(OR(IFERROR(AND(W773&lt;&gt;"",Y773&lt;&gt;"",Y773-W773&gt;Resumen!$B$8),FALSE()),IFERROR(AND(X773&lt;&gt;"",Y773&lt;&gt;"",Y773-X773&gt;Resumen!$B$8),FALSE())),MAX(IF(IFERROR(AND(W773&lt;&gt;"",Y773&lt;&gt;"",Y773-W773&gt;Resumen!$B$8),FALSE()),Y773-W773,0),IF(IFERROR(AND(X773&lt;&gt;"",Y773&lt;&gt;"",Y773-X773&gt;Resumen!$B$8),FALSE()),Y773-X773,0)),"")</f>
        <v/>
      </c>
      <c r="AY773" s="22" t="str">
        <f aca="false">IF(OR(IFERROR(AND(W773&lt;&gt;"",Y773&lt;&gt;"",Y773-W773&gt;Resumen!$B$8),FALSE()),IFERROR(AND(X773&lt;&gt;"",Y773&lt;&gt;"",Y773-X773&gt;Resumen!$B$8),FALSE())),TRIM("Lays tiene mayor markup que "&amp;IF(IFERROR(AND(W773&lt;&gt;"",Y773&lt;&gt;"",Y773-W773&gt;Resumen!$B$8),FALSE()),"Quento ","")&amp;IF(IFERROR(AND(X773&lt;&gt;"",Y773&lt;&gt;"",Y773-X773&gt;Resumen!$B$8),FALSE()),"Julicroc ","")&amp;"en este PDV"),"")</f>
        <v/>
      </c>
      <c r="AZ773" s="22" t="str">
        <f aca="false">IF(COUNTIF('Plan Pehuamar - Lista'!$A$2:$A$167,A773)&gt;0,"Sí","No")</f>
        <v>No</v>
      </c>
      <c r="BA773" s="22" t="str">
        <f aca="false">IF(COUNTIF('Plan Combo 9+1'!$A$2:$A$226,A773)&gt;0,"Sí","No")</f>
        <v>No</v>
      </c>
      <c r="BB773" s="22" t="str">
        <f aca="false">IF(AH773="","No",IF(BA773="Sí",IF((AO773-AH773)&gt;Resumen!$B$6,"Sí","No"),IF((AO773-AH773)&gt;=Resumen!$B$132,"Sí","No")))</f>
        <v>No</v>
      </c>
      <c r="BC773" s="22" t="str">
        <f aca="false">IF(AND(N773="Sí",AL773="Sí",AI773=0),"Sí","No")</f>
        <v>No</v>
      </c>
      <c r="BD773" s="22" t="str">
        <f aca="false">IF(COUNTIF('Plan 9+1 (con Pehuamar)'!$A$2:$A$227,A773)&gt;0,"Sí","No")</f>
        <v>No</v>
      </c>
    </row>
    <row r="774" customFormat="false" ht="15" hidden="false" customHeight="true" outlineLevel="0" collapsed="false">
      <c r="A774" s="6" t="n">
        <v>400231</v>
      </c>
      <c r="B774" s="6" t="n">
        <v>4</v>
      </c>
      <c r="C774" s="6" t="n">
        <v>405</v>
      </c>
      <c r="D774" s="6" t="s">
        <v>398</v>
      </c>
      <c r="E774" s="6" t="s">
        <v>973</v>
      </c>
      <c r="F774" s="6" t="s">
        <v>196</v>
      </c>
      <c r="G774" s="6" t="s">
        <v>129</v>
      </c>
      <c r="H774" s="6" t="s">
        <v>197</v>
      </c>
      <c r="I774" s="27" t="n">
        <v>0</v>
      </c>
      <c r="J774" s="27" t="n">
        <v>0</v>
      </c>
      <c r="K774" s="27" t="n">
        <v>1.4</v>
      </c>
      <c r="L774" s="28" t="n">
        <f aca="false">I774+J774</f>
        <v>0</v>
      </c>
      <c r="M774" s="28" t="n">
        <f aca="false">L774+K774</f>
        <v>1.4</v>
      </c>
      <c r="N774" s="22" t="str">
        <f aca="false">IF(I774&gt;0,"Sí","No")</f>
        <v>No</v>
      </c>
      <c r="O774" s="22" t="str">
        <f aca="false">IF(J774&gt;0,"Sí","No")</f>
        <v>No</v>
      </c>
      <c r="P774" s="22" t="str">
        <f aca="false">IF(K774&gt;0,"Sí","No")</f>
        <v>Sí</v>
      </c>
      <c r="Q774" s="22" t="str">
        <f aca="false">IF(OR(I774&gt;0,J774&gt;0),"Sí","No")</f>
        <v>No</v>
      </c>
      <c r="R774" s="27"/>
      <c r="S774" s="27"/>
      <c r="T774" s="27"/>
      <c r="U774" s="27"/>
      <c r="V774" s="27"/>
      <c r="W774" s="12" t="str">
        <f aca="false">IF(AND(I774&gt;0,R774&gt;0),(S774-R774)/R774,"")</f>
        <v/>
      </c>
      <c r="X774" s="12" t="str">
        <f aca="false">IF(AND(J774&gt;0,T774&gt;0),(U774-T774)/T774,"")</f>
        <v/>
      </c>
      <c r="Y774" s="12" t="str">
        <f aca="false">IF(AND(K774&gt;0,V774&gt;0),(V774-Resumen!$B$7)/Resumen!$B$7,"")</f>
        <v/>
      </c>
      <c r="Z774" s="28" t="str">
        <f aca="false">IF(AND(K774&gt;0,I774&gt;0,V774&gt;0,S774&gt;0),V774-S774,"")</f>
        <v/>
      </c>
      <c r="AA774" s="12" t="str">
        <f aca="false">IF(Z774&lt;&gt;"",Z774/S774,"")</f>
        <v/>
      </c>
      <c r="AB774" s="28" t="str">
        <f aca="false">IF(AND(K774&gt;0,J774&gt;0,V774&gt;0,U774&gt;0),V774-U774,"")</f>
        <v/>
      </c>
      <c r="AC774" s="12" t="str">
        <f aca="false">IF(AB774&lt;&gt;"",AB774/U774,"")</f>
        <v/>
      </c>
      <c r="AD774" s="27" t="n">
        <v>0</v>
      </c>
      <c r="AE774" s="27" t="n">
        <v>0</v>
      </c>
      <c r="AF774" s="27" t="n">
        <v>0</v>
      </c>
      <c r="AG774" s="28" t="n">
        <f aca="false">AD774+AE774+AF774</f>
        <v>0</v>
      </c>
      <c r="AH774" s="12" t="str">
        <f aca="false">IF(AG774&gt;0,AD774/AG774,"")</f>
        <v/>
      </c>
      <c r="AI774" s="27" t="n">
        <v>0</v>
      </c>
      <c r="AJ774" s="27" t="n">
        <v>0</v>
      </c>
      <c r="AK774" s="27" t="n">
        <v>0</v>
      </c>
      <c r="AL774" s="22" t="str">
        <f aca="false">IF(OR(AJ774&gt;0,AK774&gt;0),"Sí","No")</f>
        <v>No</v>
      </c>
      <c r="AM774" s="6"/>
      <c r="AN774" s="6"/>
      <c r="AO774" s="12" t="n">
        <f aca="false">IF(M774&gt;0,K774/M774,"")</f>
        <v>1</v>
      </c>
      <c r="AP774" s="22" t="str">
        <f aca="false">IF(M774&gt;=Resumen!$B$5,"Alto","Bajo")</f>
        <v>Bajo</v>
      </c>
      <c r="AQ774" s="22" t="str">
        <f aca="false">IF(AO774&gt;=Resumen!$B$28,"Alto","Bajo")</f>
        <v>Alto</v>
      </c>
      <c r="AR774" s="22" t="str">
        <f aca="false">AP774&amp;" Potencial / "&amp;AQ774&amp;" Share"</f>
        <v>Bajo Potencial / Alto Share</v>
      </c>
      <c r="AS774" s="22" t="str">
        <f aca="false">IF(Q774="Sí",IF(AO774&gt;=Resumen!$B$29,"Alto","Bajo"),"")</f>
        <v/>
      </c>
      <c r="AT774" s="22" t="str">
        <f aca="false">IF(AS774&lt;&gt;"",AP774&amp;" Potencial / "&amp;AS774&amp;" Share","")</f>
        <v/>
      </c>
      <c r="AU774" s="22" t="str">
        <f aca="false">IF(AH774="","Sin dato",IF(AH774-AO774&gt;Resumen!$B$6,"Sobre-exhibido",IF(AO774-AH774&gt;Resumen!$B$6,"Sub-exhibido","En línea")))</f>
        <v>Sin dato</v>
      </c>
      <c r="AV774" s="22" t="str">
        <f aca="false">IF(AT774="","",IF(AT774="Alto Potencial / Bajo Share",1,IF(AT774="Alto Potencial / Alto Share",2,IF(AT774="Bajo Potencial / Alto Share",3,4))))</f>
        <v/>
      </c>
      <c r="AW774" s="22" t="str">
        <f aca="false">IF(Q774="No","Sin competencia directa",IF(AV774=1,"1 - Foco Conquista (Alto Pot / Bajo Share)",IF(AV774=2,"2 - Foco Defensa (Alto Pot / Alto Share)",IF(AV774=3,"3 - Monitoreo (Bajo Pot / Alto Share)","4 - Baja Prioridad (Bajo Pot / Bajo Share)"))))</f>
        <v>Sin competencia directa</v>
      </c>
      <c r="AX774" s="12" t="str">
        <f aca="false">IF(OR(IFERROR(AND(W774&lt;&gt;"",Y774&lt;&gt;"",Y774-W774&gt;Resumen!$B$8),FALSE()),IFERROR(AND(X774&lt;&gt;"",Y774&lt;&gt;"",Y774-X774&gt;Resumen!$B$8),FALSE())),MAX(IF(IFERROR(AND(W774&lt;&gt;"",Y774&lt;&gt;"",Y774-W774&gt;Resumen!$B$8),FALSE()),Y774-W774,0),IF(IFERROR(AND(X774&lt;&gt;"",Y774&lt;&gt;"",Y774-X774&gt;Resumen!$B$8),FALSE()),Y774-X774,0)),"")</f>
        <v/>
      </c>
      <c r="AY774" s="22" t="str">
        <f aca="false">IF(OR(IFERROR(AND(W774&lt;&gt;"",Y774&lt;&gt;"",Y774-W774&gt;Resumen!$B$8),FALSE()),IFERROR(AND(X774&lt;&gt;"",Y774&lt;&gt;"",Y774-X774&gt;Resumen!$B$8),FALSE())),TRIM("Lays tiene mayor markup que "&amp;IF(IFERROR(AND(W774&lt;&gt;"",Y774&lt;&gt;"",Y774-W774&gt;Resumen!$B$8),FALSE()),"Quento ","")&amp;IF(IFERROR(AND(X774&lt;&gt;"",Y774&lt;&gt;"",Y774-X774&gt;Resumen!$B$8),FALSE()),"Julicroc ","")&amp;"en este PDV"),"")</f>
        <v/>
      </c>
      <c r="AZ774" s="22" t="str">
        <f aca="false">IF(COUNTIF('Plan Pehuamar - Lista'!$A$2:$A$167,A774)&gt;0,"Sí","No")</f>
        <v>No</v>
      </c>
      <c r="BA774" s="22" t="str">
        <f aca="false">IF(COUNTIF('Plan Combo 9+1'!$A$2:$A$226,A774)&gt;0,"Sí","No")</f>
        <v>No</v>
      </c>
      <c r="BB774" s="22" t="str">
        <f aca="false">IF(AH774="","No",IF(BA774="Sí",IF((AO774-AH774)&gt;Resumen!$B$6,"Sí","No"),IF((AO774-AH774)&gt;=Resumen!$B$132,"Sí","No")))</f>
        <v>No</v>
      </c>
      <c r="BC774" s="22" t="str">
        <f aca="false">IF(AND(N774="Sí",AL774="Sí",AI774=0),"Sí","No")</f>
        <v>No</v>
      </c>
      <c r="BD774" s="22" t="str">
        <f aca="false">IF(COUNTIF('Plan 9+1 (con Pehuamar)'!$A$2:$A$227,A774)&gt;0,"Sí","No")</f>
        <v>No</v>
      </c>
    </row>
    <row r="775" customFormat="false" ht="15" hidden="false" customHeight="true" outlineLevel="0" collapsed="false">
      <c r="A775" s="6" t="n">
        <v>400233</v>
      </c>
      <c r="B775" s="6" t="n">
        <v>4</v>
      </c>
      <c r="C775" s="6" t="n">
        <v>405</v>
      </c>
      <c r="D775" s="6" t="s">
        <v>398</v>
      </c>
      <c r="E775" s="6" t="s">
        <v>974</v>
      </c>
      <c r="F775" s="6" t="s">
        <v>196</v>
      </c>
      <c r="G775" s="6" t="s">
        <v>129</v>
      </c>
      <c r="H775" s="6" t="s">
        <v>197</v>
      </c>
      <c r="I775" s="27" t="n">
        <v>25</v>
      </c>
      <c r="J775" s="27" t="n">
        <v>15</v>
      </c>
      <c r="K775" s="27" t="n">
        <v>25</v>
      </c>
      <c r="L775" s="28" t="n">
        <f aca="false">I775+J775</f>
        <v>40</v>
      </c>
      <c r="M775" s="28" t="n">
        <f aca="false">L775+K775</f>
        <v>65</v>
      </c>
      <c r="N775" s="22" t="str">
        <f aca="false">IF(I775&gt;0,"Sí","No")</f>
        <v>Sí</v>
      </c>
      <c r="O775" s="22" t="str">
        <f aca="false">IF(J775&gt;0,"Sí","No")</f>
        <v>Sí</v>
      </c>
      <c r="P775" s="22" t="str">
        <f aca="false">IF(K775&gt;0,"Sí","No")</f>
        <v>Sí</v>
      </c>
      <c r="Q775" s="22" t="str">
        <f aca="false">IF(OR(I775&gt;0,J775&gt;0),"Sí","No")</f>
        <v>Sí</v>
      </c>
      <c r="R775" s="27" t="n">
        <v>1800</v>
      </c>
      <c r="S775" s="27" t="n">
        <v>2800</v>
      </c>
      <c r="T775" s="27" t="n">
        <v>1100</v>
      </c>
      <c r="U775" s="27" t="n">
        <v>2000</v>
      </c>
      <c r="V775" s="27" t="n">
        <v>3500</v>
      </c>
      <c r="W775" s="12" t="n">
        <f aca="false">IF(AND(I775&gt;0,R775&gt;0),(S775-R775)/R775,"")</f>
        <v>0.555555555555556</v>
      </c>
      <c r="X775" s="12" t="n">
        <f aca="false">IF(AND(J775&gt;0,T775&gt;0),(U775-T775)/T775,"")</f>
        <v>0.818181818181818</v>
      </c>
      <c r="Y775" s="12" t="n">
        <f aca="false">IF(AND(K775&gt;0,V775&gt;0),(V775-Resumen!$B$7)/Resumen!$B$7,"")</f>
        <v>0.4</v>
      </c>
      <c r="Z775" s="28" t="n">
        <f aca="false">IF(AND(K775&gt;0,I775&gt;0,V775&gt;0,S775&gt;0),V775-S775,"")</f>
        <v>700</v>
      </c>
      <c r="AA775" s="12" t="n">
        <f aca="false">IF(Z775&lt;&gt;"",Z775/S775,"")</f>
        <v>0.25</v>
      </c>
      <c r="AB775" s="28" t="n">
        <f aca="false">IF(AND(K775&gt;0,J775&gt;0,V775&gt;0,U775&gt;0),V775-U775,"")</f>
        <v>1500</v>
      </c>
      <c r="AC775" s="12" t="n">
        <f aca="false">IF(AB775&lt;&gt;"",AB775/U775,"")</f>
        <v>0.75</v>
      </c>
      <c r="AD775" s="27" t="n">
        <v>5</v>
      </c>
      <c r="AE775" s="27" t="n">
        <v>3</v>
      </c>
      <c r="AF775" s="27" t="n">
        <v>2</v>
      </c>
      <c r="AG775" s="28" t="n">
        <f aca="false">AD775+AE775+AF775</f>
        <v>10</v>
      </c>
      <c r="AH775" s="12" t="n">
        <f aca="false">IF(AG775&gt;0,AD775/AG775,"")</f>
        <v>0.5</v>
      </c>
      <c r="AI775" s="27" t="n">
        <v>1</v>
      </c>
      <c r="AJ775" s="27" t="n">
        <v>1</v>
      </c>
      <c r="AK775" s="27" t="n">
        <v>0</v>
      </c>
      <c r="AL775" s="22" t="str">
        <f aca="false">IF(OR(AJ775&gt;0,AK775&gt;0),"Sí","No")</f>
        <v>Sí</v>
      </c>
      <c r="AM775" s="6" t="s">
        <v>198</v>
      </c>
      <c r="AN775" s="6" t="s">
        <v>198</v>
      </c>
      <c r="AO775" s="12" t="n">
        <f aca="false">IF(M775&gt;0,K775/M775,"")</f>
        <v>0.384615384615385</v>
      </c>
      <c r="AP775" s="22" t="str">
        <f aca="false">IF(M775&gt;=Resumen!$B$5,"Alto","Bajo")</f>
        <v>Alto</v>
      </c>
      <c r="AQ775" s="22" t="str">
        <f aca="false">IF(AO775&gt;=Resumen!$B$28,"Alto","Bajo")</f>
        <v>Bajo</v>
      </c>
      <c r="AR775" s="22" t="str">
        <f aca="false">AP775&amp;" Potencial / "&amp;AQ775&amp;" Share"</f>
        <v>Alto Potencial / Bajo Share</v>
      </c>
      <c r="AS775" s="22" t="str">
        <f aca="false">IF(Q775="Sí",IF(AO775&gt;=Resumen!$B$29,"Alto","Bajo"),"")</f>
        <v>Bajo</v>
      </c>
      <c r="AT775" s="22" t="str">
        <f aca="false">IF(AS775&lt;&gt;"",AP775&amp;" Potencial / "&amp;AS775&amp;" Share","")</f>
        <v>Alto Potencial / Bajo Share</v>
      </c>
      <c r="AU775" s="22" t="str">
        <f aca="false">IF(AH775="","Sin dato",IF(AH775-AO775&gt;Resumen!$B$6,"Sobre-exhibido",IF(AO775-AH775&gt;Resumen!$B$6,"Sub-exhibido","En línea")))</f>
        <v>Sobre-exhibido</v>
      </c>
      <c r="AV775" s="22" t="n">
        <f aca="false">IF(AT775="","",IF(AT775="Alto Potencial / Bajo Share",1,IF(AT775="Alto Potencial / Alto Share",2,IF(AT775="Bajo Potencial / Alto Share",3,4))))</f>
        <v>1</v>
      </c>
      <c r="AW775" s="22" t="str">
        <f aca="false">IF(Q775="No","Sin competencia directa",IF(AV775=1,"1 - Foco Conquista (Alto Pot / Bajo Share)",IF(AV775=2,"2 - Foco Defensa (Alto Pot / Alto Share)",IF(AV775=3,"3 - Monitoreo (Bajo Pot / Alto Share)","4 - Baja Prioridad (Bajo Pot / Bajo Share)"))))</f>
        <v>1 - Foco Conquista (Alto Pot / Bajo Share)</v>
      </c>
      <c r="AX775" s="12" t="str">
        <f aca="false">IF(OR(IFERROR(AND(W775&lt;&gt;"",Y775&lt;&gt;"",Y775-W775&gt;Resumen!$B$8),FALSE()),IFERROR(AND(X775&lt;&gt;"",Y775&lt;&gt;"",Y775-X775&gt;Resumen!$B$8),FALSE())),MAX(IF(IFERROR(AND(W775&lt;&gt;"",Y775&lt;&gt;"",Y775-W775&gt;Resumen!$B$8),FALSE()),Y775-W775,0),IF(IFERROR(AND(X775&lt;&gt;"",Y775&lt;&gt;"",Y775-X775&gt;Resumen!$B$8),FALSE()),Y775-X775,0)),"")</f>
        <v/>
      </c>
      <c r="AY775" s="22" t="str">
        <f aca="false">IF(OR(IFERROR(AND(W775&lt;&gt;"",Y775&lt;&gt;"",Y775-W775&gt;Resumen!$B$8),FALSE()),IFERROR(AND(X775&lt;&gt;"",Y775&lt;&gt;"",Y775-X775&gt;Resumen!$B$8),FALSE())),TRIM("Lays tiene mayor markup que "&amp;IF(IFERROR(AND(W775&lt;&gt;"",Y775&lt;&gt;"",Y775-W775&gt;Resumen!$B$8),FALSE()),"Quento ","")&amp;IF(IFERROR(AND(X775&lt;&gt;"",Y775&lt;&gt;"",Y775-X775&gt;Resumen!$B$8),FALSE()),"Julicroc ","")&amp;"en este PDV"),"")</f>
        <v/>
      </c>
      <c r="AZ775" s="22" t="str">
        <f aca="false">IF(COUNTIF('Plan Pehuamar - Lista'!$A$2:$A$167,A775)&gt;0,"Sí","No")</f>
        <v>No</v>
      </c>
      <c r="BA775" s="22" t="str">
        <f aca="false">IF(COUNTIF('Plan Combo 9+1'!$A$2:$A$226,A775)&gt;0,"Sí","No")</f>
        <v>No</v>
      </c>
      <c r="BB775" s="22" t="str">
        <f aca="false">IF(AH775="","No",IF(BA775="Sí",IF((AO775-AH775)&gt;Resumen!$B$6,"Sí","No"),IF((AO775-AH775)&gt;=Resumen!$B$132,"Sí","No")))</f>
        <v>No</v>
      </c>
      <c r="BC775" s="22" t="str">
        <f aca="false">IF(AND(N775="Sí",AL775="Sí",AI775=0),"Sí","No")</f>
        <v>No</v>
      </c>
      <c r="BD775" s="22" t="str">
        <f aca="false">IF(COUNTIF('Plan 9+1 (con Pehuamar)'!$A$2:$A$227,A775)&gt;0,"Sí","No")</f>
        <v>No</v>
      </c>
    </row>
    <row r="776" customFormat="false" ht="15" hidden="false" customHeight="true" outlineLevel="0" collapsed="false">
      <c r="A776" s="6" t="n">
        <v>400236</v>
      </c>
      <c r="B776" s="6" t="n">
        <v>4</v>
      </c>
      <c r="C776" s="6" t="n">
        <v>405</v>
      </c>
      <c r="D776" s="6" t="s">
        <v>398</v>
      </c>
      <c r="E776" s="6" t="s">
        <v>975</v>
      </c>
      <c r="F776" s="6" t="s">
        <v>196</v>
      </c>
      <c r="G776" s="6" t="s">
        <v>129</v>
      </c>
      <c r="H776" s="6" t="s">
        <v>197</v>
      </c>
      <c r="I776" s="27" t="n">
        <v>20</v>
      </c>
      <c r="J776" s="27" t="n">
        <v>10</v>
      </c>
      <c r="K776" s="27" t="n">
        <v>35</v>
      </c>
      <c r="L776" s="28" t="n">
        <f aca="false">I776+J776</f>
        <v>30</v>
      </c>
      <c r="M776" s="28" t="n">
        <f aca="false">L776+K776</f>
        <v>65</v>
      </c>
      <c r="N776" s="22" t="str">
        <f aca="false">IF(I776&gt;0,"Sí","No")</f>
        <v>Sí</v>
      </c>
      <c r="O776" s="22" t="str">
        <f aca="false">IF(J776&gt;0,"Sí","No")</f>
        <v>Sí</v>
      </c>
      <c r="P776" s="22" t="str">
        <f aca="false">IF(K776&gt;0,"Sí","No")</f>
        <v>Sí</v>
      </c>
      <c r="Q776" s="22" t="str">
        <f aca="false">IF(OR(I776&gt;0,J776&gt;0),"Sí","No")</f>
        <v>Sí</v>
      </c>
      <c r="R776" s="27" t="n">
        <v>1860</v>
      </c>
      <c r="S776" s="27" t="n">
        <v>2800</v>
      </c>
      <c r="T776" s="27" t="n">
        <v>1200</v>
      </c>
      <c r="U776" s="27" t="n">
        <v>2000</v>
      </c>
      <c r="V776" s="27" t="n">
        <v>3500</v>
      </c>
      <c r="W776" s="12" t="n">
        <f aca="false">IF(AND(I776&gt;0,R776&gt;0),(S776-R776)/R776,"")</f>
        <v>0.505376344086022</v>
      </c>
      <c r="X776" s="12" t="n">
        <f aca="false">IF(AND(J776&gt;0,T776&gt;0),(U776-T776)/T776,"")</f>
        <v>0.666666666666667</v>
      </c>
      <c r="Y776" s="12" t="n">
        <f aca="false">IF(AND(K776&gt;0,V776&gt;0),(V776-Resumen!$B$7)/Resumen!$B$7,"")</f>
        <v>0.4</v>
      </c>
      <c r="Z776" s="28" t="n">
        <f aca="false">IF(AND(K776&gt;0,I776&gt;0,V776&gt;0,S776&gt;0),V776-S776,"")</f>
        <v>700</v>
      </c>
      <c r="AA776" s="12" t="n">
        <f aca="false">IF(Z776&lt;&gt;"",Z776/S776,"")</f>
        <v>0.25</v>
      </c>
      <c r="AB776" s="28" t="n">
        <f aca="false">IF(AND(K776&gt;0,J776&gt;0,V776&gt;0,U776&gt;0),V776-U776,"")</f>
        <v>1500</v>
      </c>
      <c r="AC776" s="12" t="n">
        <f aca="false">IF(AB776&lt;&gt;"",AB776/U776,"")</f>
        <v>0.75</v>
      </c>
      <c r="AD776" s="27" t="n">
        <v>5</v>
      </c>
      <c r="AE776" s="27" t="n">
        <v>3</v>
      </c>
      <c r="AF776" s="27" t="n">
        <v>1</v>
      </c>
      <c r="AG776" s="28" t="n">
        <f aca="false">AD776+AE776+AF776</f>
        <v>9</v>
      </c>
      <c r="AH776" s="12" t="n">
        <f aca="false">IF(AG776&gt;0,AD776/AG776,"")</f>
        <v>0.555555555555556</v>
      </c>
      <c r="AI776" s="27" t="n">
        <v>1</v>
      </c>
      <c r="AJ776" s="27" t="n">
        <v>1</v>
      </c>
      <c r="AK776" s="27" t="n">
        <v>1</v>
      </c>
      <c r="AL776" s="22" t="str">
        <f aca="false">IF(OR(AJ776&gt;0,AK776&gt;0),"Sí","No")</f>
        <v>Sí</v>
      </c>
      <c r="AM776" s="6" t="s">
        <v>198</v>
      </c>
      <c r="AN776" s="6" t="s">
        <v>198</v>
      </c>
      <c r="AO776" s="12" t="n">
        <f aca="false">IF(M776&gt;0,K776/M776,"")</f>
        <v>0.538461538461538</v>
      </c>
      <c r="AP776" s="22" t="str">
        <f aca="false">IF(M776&gt;=Resumen!$B$5,"Alto","Bajo")</f>
        <v>Alto</v>
      </c>
      <c r="AQ776" s="22" t="str">
        <f aca="false">IF(AO776&gt;=Resumen!$B$28,"Alto","Bajo")</f>
        <v>Alto</v>
      </c>
      <c r="AR776" s="22" t="str">
        <f aca="false">AP776&amp;" Potencial / "&amp;AQ776&amp;" Share"</f>
        <v>Alto Potencial / Alto Share</v>
      </c>
      <c r="AS776" s="22" t="str">
        <f aca="false">IF(Q776="Sí",IF(AO776&gt;=Resumen!$B$29,"Alto","Bajo"),"")</f>
        <v>Alto</v>
      </c>
      <c r="AT776" s="22" t="str">
        <f aca="false">IF(AS776&lt;&gt;"",AP776&amp;" Potencial / "&amp;AS776&amp;" Share","")</f>
        <v>Alto Potencial / Alto Share</v>
      </c>
      <c r="AU776" s="22" t="str">
        <f aca="false">IF(AH776="","Sin dato",IF(AH776-AO776&gt;Resumen!$B$6,"Sobre-exhibido",IF(AO776-AH776&gt;Resumen!$B$6,"Sub-exhibido","En línea")))</f>
        <v>En línea</v>
      </c>
      <c r="AV776" s="22" t="n">
        <f aca="false">IF(AT776="","",IF(AT776="Alto Potencial / Bajo Share",1,IF(AT776="Alto Potencial / Alto Share",2,IF(AT776="Bajo Potencial / Alto Share",3,4))))</f>
        <v>2</v>
      </c>
      <c r="AW776" s="22" t="str">
        <f aca="false">IF(Q776="No","Sin competencia directa",IF(AV776=1,"1 - Foco Conquista (Alto Pot / Bajo Share)",IF(AV776=2,"2 - Foco Defensa (Alto Pot / Alto Share)",IF(AV776=3,"3 - Monitoreo (Bajo Pot / Alto Share)","4 - Baja Prioridad (Bajo Pot / Bajo Share)"))))</f>
        <v>2 - Foco Defensa (Alto Pot / Alto Share)</v>
      </c>
      <c r="AX776" s="12" t="str">
        <f aca="false">IF(OR(IFERROR(AND(W776&lt;&gt;"",Y776&lt;&gt;"",Y776-W776&gt;Resumen!$B$8),FALSE()),IFERROR(AND(X776&lt;&gt;"",Y776&lt;&gt;"",Y776-X776&gt;Resumen!$B$8),FALSE())),MAX(IF(IFERROR(AND(W776&lt;&gt;"",Y776&lt;&gt;"",Y776-W776&gt;Resumen!$B$8),FALSE()),Y776-W776,0),IF(IFERROR(AND(X776&lt;&gt;"",Y776&lt;&gt;"",Y776-X776&gt;Resumen!$B$8),FALSE()),Y776-X776,0)),"")</f>
        <v/>
      </c>
      <c r="AY776" s="22" t="str">
        <f aca="false">IF(OR(IFERROR(AND(W776&lt;&gt;"",Y776&lt;&gt;"",Y776-W776&gt;Resumen!$B$8),FALSE()),IFERROR(AND(X776&lt;&gt;"",Y776&lt;&gt;"",Y776-X776&gt;Resumen!$B$8),FALSE())),TRIM("Lays tiene mayor markup que "&amp;IF(IFERROR(AND(W776&lt;&gt;"",Y776&lt;&gt;"",Y776-W776&gt;Resumen!$B$8),FALSE()),"Quento ","")&amp;IF(IFERROR(AND(X776&lt;&gt;"",Y776&lt;&gt;"",Y776-X776&gt;Resumen!$B$8),FALSE()),"Julicroc ","")&amp;"en este PDV"),"")</f>
        <v/>
      </c>
      <c r="AZ776" s="22" t="str">
        <f aca="false">IF(COUNTIF('Plan Pehuamar - Lista'!$A$2:$A$167,A776)&gt;0,"Sí","No")</f>
        <v>No</v>
      </c>
      <c r="BA776" s="22" t="str">
        <f aca="false">IF(COUNTIF('Plan Combo 9+1'!$A$2:$A$226,A776)&gt;0,"Sí","No")</f>
        <v>No</v>
      </c>
      <c r="BB776" s="22" t="str">
        <f aca="false">IF(AH776="","No",IF(BA776="Sí",IF((AO776-AH776)&gt;Resumen!$B$6,"Sí","No"),IF((AO776-AH776)&gt;=Resumen!$B$132,"Sí","No")))</f>
        <v>No</v>
      </c>
      <c r="BC776" s="22" t="str">
        <f aca="false">IF(AND(N776="Sí",AL776="Sí",AI776=0),"Sí","No")</f>
        <v>No</v>
      </c>
      <c r="BD776" s="22" t="str">
        <f aca="false">IF(COUNTIF('Plan 9+1 (con Pehuamar)'!$A$2:$A$227,A776)&gt;0,"Sí","No")</f>
        <v>No</v>
      </c>
    </row>
    <row r="777" customFormat="false" ht="15" hidden="false" customHeight="true" outlineLevel="0" collapsed="false">
      <c r="A777" s="6" t="n">
        <v>400242</v>
      </c>
      <c r="B777" s="6" t="n">
        <v>4</v>
      </c>
      <c r="C777" s="6" t="n">
        <v>405</v>
      </c>
      <c r="D777" s="6" t="s">
        <v>398</v>
      </c>
      <c r="E777" s="6" t="s">
        <v>976</v>
      </c>
      <c r="F777" s="6" t="s">
        <v>201</v>
      </c>
      <c r="G777" s="6" t="s">
        <v>129</v>
      </c>
      <c r="H777" s="6" t="s">
        <v>197</v>
      </c>
      <c r="I777" s="27" t="n">
        <v>0</v>
      </c>
      <c r="J777" s="27" t="n">
        <v>0</v>
      </c>
      <c r="K777" s="27" t="n">
        <v>1.2</v>
      </c>
      <c r="L777" s="28" t="n">
        <f aca="false">I777+J777</f>
        <v>0</v>
      </c>
      <c r="M777" s="28" t="n">
        <f aca="false">L777+K777</f>
        <v>1.2</v>
      </c>
      <c r="N777" s="22" t="str">
        <f aca="false">IF(I777&gt;0,"Sí","No")</f>
        <v>No</v>
      </c>
      <c r="O777" s="22" t="str">
        <f aca="false">IF(J777&gt;0,"Sí","No")</f>
        <v>No</v>
      </c>
      <c r="P777" s="22" t="str">
        <f aca="false">IF(K777&gt;0,"Sí","No")</f>
        <v>Sí</v>
      </c>
      <c r="Q777" s="22" t="str">
        <f aca="false">IF(OR(I777&gt;0,J777&gt;0),"Sí","No")</f>
        <v>No</v>
      </c>
      <c r="R777" s="27"/>
      <c r="S777" s="27"/>
      <c r="T777" s="27"/>
      <c r="U777" s="27"/>
      <c r="V777" s="27"/>
      <c r="W777" s="12" t="str">
        <f aca="false">IF(AND(I777&gt;0,R777&gt;0),(S777-R777)/R777,"")</f>
        <v/>
      </c>
      <c r="X777" s="12" t="str">
        <f aca="false">IF(AND(J777&gt;0,T777&gt;0),(U777-T777)/T777,"")</f>
        <v/>
      </c>
      <c r="Y777" s="12" t="str">
        <f aca="false">IF(AND(K777&gt;0,V777&gt;0),(V777-Resumen!$B$7)/Resumen!$B$7,"")</f>
        <v/>
      </c>
      <c r="Z777" s="28" t="str">
        <f aca="false">IF(AND(K777&gt;0,I777&gt;0,V777&gt;0,S777&gt;0),V777-S777,"")</f>
        <v/>
      </c>
      <c r="AA777" s="12" t="str">
        <f aca="false">IF(Z777&lt;&gt;"",Z777/S777,"")</f>
        <v/>
      </c>
      <c r="AB777" s="28" t="str">
        <f aca="false">IF(AND(K777&gt;0,J777&gt;0,V777&gt;0,U777&gt;0),V777-U777,"")</f>
        <v/>
      </c>
      <c r="AC777" s="12" t="str">
        <f aca="false">IF(AB777&lt;&gt;"",AB777/U777,"")</f>
        <v/>
      </c>
      <c r="AD777" s="27" t="n">
        <v>0</v>
      </c>
      <c r="AE777" s="27" t="n">
        <v>0</v>
      </c>
      <c r="AF777" s="27" t="n">
        <v>0</v>
      </c>
      <c r="AG777" s="28" t="n">
        <f aca="false">AD777+AE777+AF777</f>
        <v>0</v>
      </c>
      <c r="AH777" s="12" t="str">
        <f aca="false">IF(AG777&gt;0,AD777/AG777,"")</f>
        <v/>
      </c>
      <c r="AI777" s="27" t="n">
        <v>0</v>
      </c>
      <c r="AJ777" s="27" t="n">
        <v>0</v>
      </c>
      <c r="AK777" s="27" t="n">
        <v>0</v>
      </c>
      <c r="AL777" s="22" t="str">
        <f aca="false">IF(OR(AJ777&gt;0,AK777&gt;0),"Sí","No")</f>
        <v>No</v>
      </c>
      <c r="AM777" s="6"/>
      <c r="AN777" s="6"/>
      <c r="AO777" s="12" t="n">
        <f aca="false">IF(M777&gt;0,K777/M777,"")</f>
        <v>1</v>
      </c>
      <c r="AP777" s="22" t="str">
        <f aca="false">IF(M777&gt;=Resumen!$B$5,"Alto","Bajo")</f>
        <v>Bajo</v>
      </c>
      <c r="AQ777" s="22" t="str">
        <f aca="false">IF(AO777&gt;=Resumen!$B$28,"Alto","Bajo")</f>
        <v>Alto</v>
      </c>
      <c r="AR777" s="22" t="str">
        <f aca="false">AP777&amp;" Potencial / "&amp;AQ777&amp;" Share"</f>
        <v>Bajo Potencial / Alto Share</v>
      </c>
      <c r="AS777" s="22" t="str">
        <f aca="false">IF(Q777="Sí",IF(AO777&gt;=Resumen!$B$29,"Alto","Bajo"),"")</f>
        <v/>
      </c>
      <c r="AT777" s="22" t="str">
        <f aca="false">IF(AS777&lt;&gt;"",AP777&amp;" Potencial / "&amp;AS777&amp;" Share","")</f>
        <v/>
      </c>
      <c r="AU777" s="22" t="str">
        <f aca="false">IF(AH777="","Sin dato",IF(AH777-AO777&gt;Resumen!$B$6,"Sobre-exhibido",IF(AO777-AH777&gt;Resumen!$B$6,"Sub-exhibido","En línea")))</f>
        <v>Sin dato</v>
      </c>
      <c r="AV777" s="22" t="str">
        <f aca="false">IF(AT777="","",IF(AT777="Alto Potencial / Bajo Share",1,IF(AT777="Alto Potencial / Alto Share",2,IF(AT777="Bajo Potencial / Alto Share",3,4))))</f>
        <v/>
      </c>
      <c r="AW777" s="22" t="str">
        <f aca="false">IF(Q777="No","Sin competencia directa",IF(AV777=1,"1 - Foco Conquista (Alto Pot / Bajo Share)",IF(AV777=2,"2 - Foco Defensa (Alto Pot / Alto Share)",IF(AV777=3,"3 - Monitoreo (Bajo Pot / Alto Share)","4 - Baja Prioridad (Bajo Pot / Bajo Share)"))))</f>
        <v>Sin competencia directa</v>
      </c>
      <c r="AX777" s="12" t="str">
        <f aca="false">IF(OR(IFERROR(AND(W777&lt;&gt;"",Y777&lt;&gt;"",Y777-W777&gt;Resumen!$B$8),FALSE()),IFERROR(AND(X777&lt;&gt;"",Y777&lt;&gt;"",Y777-X777&gt;Resumen!$B$8),FALSE())),MAX(IF(IFERROR(AND(W777&lt;&gt;"",Y777&lt;&gt;"",Y777-W777&gt;Resumen!$B$8),FALSE()),Y777-W777,0),IF(IFERROR(AND(X777&lt;&gt;"",Y777&lt;&gt;"",Y777-X777&gt;Resumen!$B$8),FALSE()),Y777-X777,0)),"")</f>
        <v/>
      </c>
      <c r="AY777" s="22" t="str">
        <f aca="false">IF(OR(IFERROR(AND(W777&lt;&gt;"",Y777&lt;&gt;"",Y777-W777&gt;Resumen!$B$8),FALSE()),IFERROR(AND(X777&lt;&gt;"",Y777&lt;&gt;"",Y777-X777&gt;Resumen!$B$8),FALSE())),TRIM("Lays tiene mayor markup que "&amp;IF(IFERROR(AND(W777&lt;&gt;"",Y777&lt;&gt;"",Y777-W777&gt;Resumen!$B$8),FALSE()),"Quento ","")&amp;IF(IFERROR(AND(X777&lt;&gt;"",Y777&lt;&gt;"",Y777-X777&gt;Resumen!$B$8),FALSE()),"Julicroc ","")&amp;"en este PDV"),"")</f>
        <v/>
      </c>
      <c r="AZ777" s="22" t="str">
        <f aca="false">IF(COUNTIF('Plan Pehuamar - Lista'!$A$2:$A$167,A777)&gt;0,"Sí","No")</f>
        <v>No</v>
      </c>
      <c r="BA777" s="22" t="str">
        <f aca="false">IF(COUNTIF('Plan Combo 9+1'!$A$2:$A$226,A777)&gt;0,"Sí","No")</f>
        <v>No</v>
      </c>
      <c r="BB777" s="22" t="str">
        <f aca="false">IF(AH777="","No",IF(BA777="Sí",IF((AO777-AH777)&gt;Resumen!$B$6,"Sí","No"),IF((AO777-AH777)&gt;=Resumen!$B$132,"Sí","No")))</f>
        <v>No</v>
      </c>
      <c r="BC777" s="22" t="str">
        <f aca="false">IF(AND(N777="Sí",AL777="Sí",AI777=0),"Sí","No")</f>
        <v>No</v>
      </c>
      <c r="BD777" s="22" t="str">
        <f aca="false">IF(COUNTIF('Plan 9+1 (con Pehuamar)'!$A$2:$A$227,A777)&gt;0,"Sí","No")</f>
        <v>No</v>
      </c>
    </row>
    <row r="778" customFormat="false" ht="15" hidden="false" customHeight="true" outlineLevel="0" collapsed="false">
      <c r="A778" s="6" t="n">
        <v>400250</v>
      </c>
      <c r="B778" s="6" t="n">
        <v>4</v>
      </c>
      <c r="C778" s="6" t="n">
        <v>405</v>
      </c>
      <c r="D778" s="6" t="s">
        <v>398</v>
      </c>
      <c r="E778" s="6" t="s">
        <v>977</v>
      </c>
      <c r="F778" s="6" t="s">
        <v>196</v>
      </c>
      <c r="G778" s="6" t="s">
        <v>129</v>
      </c>
      <c r="H778" s="6" t="s">
        <v>197</v>
      </c>
      <c r="I778" s="27" t="n">
        <v>0</v>
      </c>
      <c r="J778" s="27" t="n">
        <v>0</v>
      </c>
      <c r="K778" s="27" t="n">
        <v>2.4</v>
      </c>
      <c r="L778" s="28" t="n">
        <f aca="false">I778+J778</f>
        <v>0</v>
      </c>
      <c r="M778" s="28" t="n">
        <f aca="false">L778+K778</f>
        <v>2.4</v>
      </c>
      <c r="N778" s="22" t="str">
        <f aca="false">IF(I778&gt;0,"Sí","No")</f>
        <v>No</v>
      </c>
      <c r="O778" s="22" t="str">
        <f aca="false">IF(J778&gt;0,"Sí","No")</f>
        <v>No</v>
      </c>
      <c r="P778" s="22" t="str">
        <f aca="false">IF(K778&gt;0,"Sí","No")</f>
        <v>Sí</v>
      </c>
      <c r="Q778" s="22" t="str">
        <f aca="false">IF(OR(I778&gt;0,J778&gt;0),"Sí","No")</f>
        <v>No</v>
      </c>
      <c r="R778" s="27"/>
      <c r="S778" s="27"/>
      <c r="T778" s="27"/>
      <c r="U778" s="27"/>
      <c r="V778" s="27"/>
      <c r="W778" s="12" t="str">
        <f aca="false">IF(AND(I778&gt;0,R778&gt;0),(S778-R778)/R778,"")</f>
        <v/>
      </c>
      <c r="X778" s="12" t="str">
        <f aca="false">IF(AND(J778&gt;0,T778&gt;0),(U778-T778)/T778,"")</f>
        <v/>
      </c>
      <c r="Y778" s="12" t="str">
        <f aca="false">IF(AND(K778&gt;0,V778&gt;0),(V778-Resumen!$B$7)/Resumen!$B$7,"")</f>
        <v/>
      </c>
      <c r="Z778" s="28" t="str">
        <f aca="false">IF(AND(K778&gt;0,I778&gt;0,V778&gt;0,S778&gt;0),V778-S778,"")</f>
        <v/>
      </c>
      <c r="AA778" s="12" t="str">
        <f aca="false">IF(Z778&lt;&gt;"",Z778/S778,"")</f>
        <v/>
      </c>
      <c r="AB778" s="28" t="str">
        <f aca="false">IF(AND(K778&gt;0,J778&gt;0,V778&gt;0,U778&gt;0),V778-U778,"")</f>
        <v/>
      </c>
      <c r="AC778" s="12" t="str">
        <f aca="false">IF(AB778&lt;&gt;"",AB778/U778,"")</f>
        <v/>
      </c>
      <c r="AD778" s="27" t="n">
        <v>0</v>
      </c>
      <c r="AE778" s="27" t="n">
        <v>0</v>
      </c>
      <c r="AF778" s="27" t="n">
        <v>0</v>
      </c>
      <c r="AG778" s="28" t="n">
        <f aca="false">AD778+AE778+AF778</f>
        <v>0</v>
      </c>
      <c r="AH778" s="12" t="str">
        <f aca="false">IF(AG778&gt;0,AD778/AG778,"")</f>
        <v/>
      </c>
      <c r="AI778" s="27" t="n">
        <v>0</v>
      </c>
      <c r="AJ778" s="27" t="n">
        <v>0</v>
      </c>
      <c r="AK778" s="27" t="n">
        <v>0</v>
      </c>
      <c r="AL778" s="22" t="str">
        <f aca="false">IF(OR(AJ778&gt;0,AK778&gt;0),"Sí","No")</f>
        <v>No</v>
      </c>
      <c r="AM778" s="6"/>
      <c r="AN778" s="6"/>
      <c r="AO778" s="12" t="n">
        <f aca="false">IF(M778&gt;0,K778/M778,"")</f>
        <v>1</v>
      </c>
      <c r="AP778" s="22" t="str">
        <f aca="false">IF(M778&gt;=Resumen!$B$5,"Alto","Bajo")</f>
        <v>Bajo</v>
      </c>
      <c r="AQ778" s="22" t="str">
        <f aca="false">IF(AO778&gt;=Resumen!$B$28,"Alto","Bajo")</f>
        <v>Alto</v>
      </c>
      <c r="AR778" s="22" t="str">
        <f aca="false">AP778&amp;" Potencial / "&amp;AQ778&amp;" Share"</f>
        <v>Bajo Potencial / Alto Share</v>
      </c>
      <c r="AS778" s="22" t="str">
        <f aca="false">IF(Q778="Sí",IF(AO778&gt;=Resumen!$B$29,"Alto","Bajo"),"")</f>
        <v/>
      </c>
      <c r="AT778" s="22" t="str">
        <f aca="false">IF(AS778&lt;&gt;"",AP778&amp;" Potencial / "&amp;AS778&amp;" Share","")</f>
        <v/>
      </c>
      <c r="AU778" s="22" t="str">
        <f aca="false">IF(AH778="","Sin dato",IF(AH778-AO778&gt;Resumen!$B$6,"Sobre-exhibido",IF(AO778-AH778&gt;Resumen!$B$6,"Sub-exhibido","En línea")))</f>
        <v>Sin dato</v>
      </c>
      <c r="AV778" s="22" t="str">
        <f aca="false">IF(AT778="","",IF(AT778="Alto Potencial / Bajo Share",1,IF(AT778="Alto Potencial / Alto Share",2,IF(AT778="Bajo Potencial / Alto Share",3,4))))</f>
        <v/>
      </c>
      <c r="AW778" s="22" t="str">
        <f aca="false">IF(Q778="No","Sin competencia directa",IF(AV778=1,"1 - Foco Conquista (Alto Pot / Bajo Share)",IF(AV778=2,"2 - Foco Defensa (Alto Pot / Alto Share)",IF(AV778=3,"3 - Monitoreo (Bajo Pot / Alto Share)","4 - Baja Prioridad (Bajo Pot / Bajo Share)"))))</f>
        <v>Sin competencia directa</v>
      </c>
      <c r="AX778" s="12" t="str">
        <f aca="false">IF(OR(IFERROR(AND(W778&lt;&gt;"",Y778&lt;&gt;"",Y778-W778&gt;Resumen!$B$8),FALSE()),IFERROR(AND(X778&lt;&gt;"",Y778&lt;&gt;"",Y778-X778&gt;Resumen!$B$8),FALSE())),MAX(IF(IFERROR(AND(W778&lt;&gt;"",Y778&lt;&gt;"",Y778-W778&gt;Resumen!$B$8),FALSE()),Y778-W778,0),IF(IFERROR(AND(X778&lt;&gt;"",Y778&lt;&gt;"",Y778-X778&gt;Resumen!$B$8),FALSE()),Y778-X778,0)),"")</f>
        <v/>
      </c>
      <c r="AY778" s="22" t="str">
        <f aca="false">IF(OR(IFERROR(AND(W778&lt;&gt;"",Y778&lt;&gt;"",Y778-W778&gt;Resumen!$B$8),FALSE()),IFERROR(AND(X778&lt;&gt;"",Y778&lt;&gt;"",Y778-X778&gt;Resumen!$B$8),FALSE())),TRIM("Lays tiene mayor markup que "&amp;IF(IFERROR(AND(W778&lt;&gt;"",Y778&lt;&gt;"",Y778-W778&gt;Resumen!$B$8),FALSE()),"Quento ","")&amp;IF(IFERROR(AND(X778&lt;&gt;"",Y778&lt;&gt;"",Y778-X778&gt;Resumen!$B$8),FALSE()),"Julicroc ","")&amp;"en este PDV"),"")</f>
        <v/>
      </c>
      <c r="AZ778" s="22" t="str">
        <f aca="false">IF(COUNTIF('Plan Pehuamar - Lista'!$A$2:$A$167,A778)&gt;0,"Sí","No")</f>
        <v>No</v>
      </c>
      <c r="BA778" s="22" t="str">
        <f aca="false">IF(COUNTIF('Plan Combo 9+1'!$A$2:$A$226,A778)&gt;0,"Sí","No")</f>
        <v>No</v>
      </c>
      <c r="BB778" s="22" t="str">
        <f aca="false">IF(AH778="","No",IF(BA778="Sí",IF((AO778-AH778)&gt;Resumen!$B$6,"Sí","No"),IF((AO778-AH778)&gt;=Resumen!$B$132,"Sí","No")))</f>
        <v>No</v>
      </c>
      <c r="BC778" s="22" t="str">
        <f aca="false">IF(AND(N778="Sí",AL778="Sí",AI778=0),"Sí","No")</f>
        <v>No</v>
      </c>
      <c r="BD778" s="22" t="str">
        <f aca="false">IF(COUNTIF('Plan 9+1 (con Pehuamar)'!$A$2:$A$227,A778)&gt;0,"Sí","No")</f>
        <v>No</v>
      </c>
    </row>
    <row r="779" customFormat="false" ht="15" hidden="false" customHeight="true" outlineLevel="0" collapsed="false">
      <c r="A779" s="6" t="n">
        <v>400253</v>
      </c>
      <c r="B779" s="6" t="n">
        <v>4</v>
      </c>
      <c r="C779" s="6" t="n">
        <v>405</v>
      </c>
      <c r="D779" s="6" t="s">
        <v>398</v>
      </c>
      <c r="E779" s="6" t="s">
        <v>978</v>
      </c>
      <c r="F779" s="6" t="s">
        <v>196</v>
      </c>
      <c r="G779" s="6" t="s">
        <v>129</v>
      </c>
      <c r="H779" s="6" t="s">
        <v>197</v>
      </c>
      <c r="I779" s="27" t="n">
        <v>10</v>
      </c>
      <c r="J779" s="27" t="n">
        <v>10</v>
      </c>
      <c r="K779" s="27" t="n">
        <v>15</v>
      </c>
      <c r="L779" s="28" t="n">
        <f aca="false">I779+J779</f>
        <v>20</v>
      </c>
      <c r="M779" s="28" t="n">
        <f aca="false">L779+K779</f>
        <v>35</v>
      </c>
      <c r="N779" s="22" t="str">
        <f aca="false">IF(I779&gt;0,"Sí","No")</f>
        <v>Sí</v>
      </c>
      <c r="O779" s="22" t="str">
        <f aca="false">IF(J779&gt;0,"Sí","No")</f>
        <v>Sí</v>
      </c>
      <c r="P779" s="22" t="str">
        <f aca="false">IF(K779&gt;0,"Sí","No")</f>
        <v>Sí</v>
      </c>
      <c r="Q779" s="22" t="str">
        <f aca="false">IF(OR(I779&gt;0,J779&gt;0),"Sí","No")</f>
        <v>Sí</v>
      </c>
      <c r="R779" s="27" t="n">
        <v>1800</v>
      </c>
      <c r="S779" s="27" t="n">
        <v>3000</v>
      </c>
      <c r="T779" s="27" t="n">
        <v>1100</v>
      </c>
      <c r="U779" s="27" t="n">
        <v>2000</v>
      </c>
      <c r="V779" s="27" t="n">
        <v>3700</v>
      </c>
      <c r="W779" s="12" t="n">
        <f aca="false">IF(AND(I779&gt;0,R779&gt;0),(S779-R779)/R779,"")</f>
        <v>0.666666666666667</v>
      </c>
      <c r="X779" s="12" t="n">
        <f aca="false">IF(AND(J779&gt;0,T779&gt;0),(U779-T779)/T779,"")</f>
        <v>0.818181818181818</v>
      </c>
      <c r="Y779" s="12" t="n">
        <f aca="false">IF(AND(K779&gt;0,V779&gt;0),(V779-Resumen!$B$7)/Resumen!$B$7,"")</f>
        <v>0.48</v>
      </c>
      <c r="Z779" s="28" t="n">
        <f aca="false">IF(AND(K779&gt;0,I779&gt;0,V779&gt;0,S779&gt;0),V779-S779,"")</f>
        <v>700</v>
      </c>
      <c r="AA779" s="12" t="n">
        <f aca="false">IF(Z779&lt;&gt;"",Z779/S779,"")</f>
        <v>0.233333333333333</v>
      </c>
      <c r="AB779" s="28" t="n">
        <f aca="false">IF(AND(K779&gt;0,J779&gt;0,V779&gt;0,U779&gt;0),V779-U779,"")</f>
        <v>1700</v>
      </c>
      <c r="AC779" s="12" t="n">
        <f aca="false">IF(AB779&lt;&gt;"",AB779/U779,"")</f>
        <v>0.85</v>
      </c>
      <c r="AD779" s="27" t="n">
        <v>5</v>
      </c>
      <c r="AE779" s="27" t="n">
        <v>3</v>
      </c>
      <c r="AF779" s="27" t="n">
        <v>1</v>
      </c>
      <c r="AG779" s="28" t="n">
        <f aca="false">AD779+AE779+AF779</f>
        <v>9</v>
      </c>
      <c r="AH779" s="12" t="n">
        <f aca="false">IF(AG779&gt;0,AD779/AG779,"")</f>
        <v>0.555555555555556</v>
      </c>
      <c r="AI779" s="27" t="n">
        <v>1</v>
      </c>
      <c r="AJ779" s="27" t="n">
        <v>1</v>
      </c>
      <c r="AK779" s="27" t="n">
        <v>0</v>
      </c>
      <c r="AL779" s="22" t="str">
        <f aca="false">IF(OR(AJ779&gt;0,AK779&gt;0),"Sí","No")</f>
        <v>Sí</v>
      </c>
      <c r="AM779" s="6" t="s">
        <v>198</v>
      </c>
      <c r="AN779" s="6" t="s">
        <v>198</v>
      </c>
      <c r="AO779" s="12" t="n">
        <f aca="false">IF(M779&gt;0,K779/M779,"")</f>
        <v>0.428571428571429</v>
      </c>
      <c r="AP779" s="22" t="str">
        <f aca="false">IF(M779&gt;=Resumen!$B$5,"Alto","Bajo")</f>
        <v>Bajo</v>
      </c>
      <c r="AQ779" s="22" t="str">
        <f aca="false">IF(AO779&gt;=Resumen!$B$28,"Alto","Bajo")</f>
        <v>Alto</v>
      </c>
      <c r="AR779" s="22" t="str">
        <f aca="false">AP779&amp;" Potencial / "&amp;AQ779&amp;" Share"</f>
        <v>Bajo Potencial / Alto Share</v>
      </c>
      <c r="AS779" s="22" t="str">
        <f aca="false">IF(Q779="Sí",IF(AO779&gt;=Resumen!$B$29,"Alto","Bajo"),"")</f>
        <v>Bajo</v>
      </c>
      <c r="AT779" s="22" t="str">
        <f aca="false">IF(AS779&lt;&gt;"",AP779&amp;" Potencial / "&amp;AS779&amp;" Share","")</f>
        <v>Bajo Potencial / Bajo Share</v>
      </c>
      <c r="AU779" s="22" t="str">
        <f aca="false">IF(AH779="","Sin dato",IF(AH779-AO779&gt;Resumen!$B$6,"Sobre-exhibido",IF(AO779-AH779&gt;Resumen!$B$6,"Sub-exhibido","En línea")))</f>
        <v>Sobre-exhibido</v>
      </c>
      <c r="AV779" s="22" t="n">
        <f aca="false">IF(AT779="","",IF(AT779="Alto Potencial / Bajo Share",1,IF(AT779="Alto Potencial / Alto Share",2,IF(AT779="Bajo Potencial / Alto Share",3,4))))</f>
        <v>4</v>
      </c>
      <c r="AW779" s="22" t="str">
        <f aca="false">IF(Q779="No","Sin competencia directa",IF(AV779=1,"1 - Foco Conquista (Alto Pot / Bajo Share)",IF(AV779=2,"2 - Foco Defensa (Alto Pot / Alto Share)",IF(AV779=3,"3 - Monitoreo (Bajo Pot / Alto Share)","4 - Baja Prioridad (Bajo Pot / Bajo Share)"))))</f>
        <v>4 - Baja Prioridad (Bajo Pot / Bajo Share)</v>
      </c>
      <c r="AX779" s="12" t="str">
        <f aca="false">IF(OR(IFERROR(AND(W779&lt;&gt;"",Y779&lt;&gt;"",Y779-W779&gt;Resumen!$B$8),FALSE()),IFERROR(AND(X779&lt;&gt;"",Y779&lt;&gt;"",Y779-X779&gt;Resumen!$B$8),FALSE())),MAX(IF(IFERROR(AND(W779&lt;&gt;"",Y779&lt;&gt;"",Y779-W779&gt;Resumen!$B$8),FALSE()),Y779-W779,0),IF(IFERROR(AND(X779&lt;&gt;"",Y779&lt;&gt;"",Y779-X779&gt;Resumen!$B$8),FALSE()),Y779-X779,0)),"")</f>
        <v/>
      </c>
      <c r="AY779" s="22" t="str">
        <f aca="false">IF(OR(IFERROR(AND(W779&lt;&gt;"",Y779&lt;&gt;"",Y779-W779&gt;Resumen!$B$8),FALSE()),IFERROR(AND(X779&lt;&gt;"",Y779&lt;&gt;"",Y779-X779&gt;Resumen!$B$8),FALSE())),TRIM("Lays tiene mayor markup que "&amp;IF(IFERROR(AND(W779&lt;&gt;"",Y779&lt;&gt;"",Y779-W779&gt;Resumen!$B$8),FALSE()),"Quento ","")&amp;IF(IFERROR(AND(X779&lt;&gt;"",Y779&lt;&gt;"",Y779-X779&gt;Resumen!$B$8),FALSE()),"Julicroc ","")&amp;"en este PDV"),"")</f>
        <v/>
      </c>
      <c r="AZ779" s="22" t="str">
        <f aca="false">IF(COUNTIF('Plan Pehuamar - Lista'!$A$2:$A$167,A779)&gt;0,"Sí","No")</f>
        <v>No</v>
      </c>
      <c r="BA779" s="22" t="str">
        <f aca="false">IF(COUNTIF('Plan Combo 9+1'!$A$2:$A$226,A779)&gt;0,"Sí","No")</f>
        <v>No</v>
      </c>
      <c r="BB779" s="22" t="str">
        <f aca="false">IF(AH779="","No",IF(BA779="Sí",IF((AO779-AH779)&gt;Resumen!$B$6,"Sí","No"),IF((AO779-AH779)&gt;=Resumen!$B$132,"Sí","No")))</f>
        <v>No</v>
      </c>
      <c r="BC779" s="22" t="str">
        <f aca="false">IF(AND(N779="Sí",AL779="Sí",AI779=0),"Sí","No")</f>
        <v>No</v>
      </c>
      <c r="BD779" s="22" t="str">
        <f aca="false">IF(COUNTIF('Plan 9+1 (con Pehuamar)'!$A$2:$A$227,A779)&gt;0,"Sí","No")</f>
        <v>No</v>
      </c>
    </row>
    <row r="780" customFormat="false" ht="15" hidden="false" customHeight="true" outlineLevel="0" collapsed="false">
      <c r="A780" s="6" t="n">
        <v>400262</v>
      </c>
      <c r="B780" s="6" t="n">
        <v>4</v>
      </c>
      <c r="C780" s="6" t="n">
        <v>405</v>
      </c>
      <c r="D780" s="6" t="s">
        <v>398</v>
      </c>
      <c r="E780" s="6" t="s">
        <v>979</v>
      </c>
      <c r="F780" s="6" t="s">
        <v>206</v>
      </c>
      <c r="G780" s="6" t="s">
        <v>129</v>
      </c>
      <c r="H780" s="6" t="s">
        <v>197</v>
      </c>
      <c r="I780" s="27" t="n">
        <v>20</v>
      </c>
      <c r="J780" s="27" t="n">
        <v>15</v>
      </c>
      <c r="K780" s="27" t="n">
        <v>25</v>
      </c>
      <c r="L780" s="28" t="n">
        <f aca="false">I780+J780</f>
        <v>35</v>
      </c>
      <c r="M780" s="28" t="n">
        <f aca="false">L780+K780</f>
        <v>60</v>
      </c>
      <c r="N780" s="22" t="str">
        <f aca="false">IF(I780&gt;0,"Sí","No")</f>
        <v>Sí</v>
      </c>
      <c r="O780" s="22" t="str">
        <f aca="false">IF(J780&gt;0,"Sí","No")</f>
        <v>Sí</v>
      </c>
      <c r="P780" s="22" t="str">
        <f aca="false">IF(K780&gt;0,"Sí","No")</f>
        <v>Sí</v>
      </c>
      <c r="Q780" s="22" t="str">
        <f aca="false">IF(OR(I780&gt;0,J780&gt;0),"Sí","No")</f>
        <v>Sí</v>
      </c>
      <c r="R780" s="27" t="n">
        <v>1800</v>
      </c>
      <c r="S780" s="27" t="n">
        <v>2800</v>
      </c>
      <c r="T780" s="27" t="n">
        <v>1100</v>
      </c>
      <c r="U780" s="27" t="n">
        <v>2000</v>
      </c>
      <c r="V780" s="27" t="n">
        <v>3500</v>
      </c>
      <c r="W780" s="12" t="n">
        <f aca="false">IF(AND(I780&gt;0,R780&gt;0),(S780-R780)/R780,"")</f>
        <v>0.555555555555556</v>
      </c>
      <c r="X780" s="12" t="n">
        <f aca="false">IF(AND(J780&gt;0,T780&gt;0),(U780-T780)/T780,"")</f>
        <v>0.818181818181818</v>
      </c>
      <c r="Y780" s="12" t="n">
        <f aca="false">IF(AND(K780&gt;0,V780&gt;0),(V780-Resumen!$B$7)/Resumen!$B$7,"")</f>
        <v>0.4</v>
      </c>
      <c r="Z780" s="28" t="n">
        <f aca="false">IF(AND(K780&gt;0,I780&gt;0,V780&gt;0,S780&gt;0),V780-S780,"")</f>
        <v>700</v>
      </c>
      <c r="AA780" s="12" t="n">
        <f aca="false">IF(Z780&lt;&gt;"",Z780/S780,"")</f>
        <v>0.25</v>
      </c>
      <c r="AB780" s="28" t="n">
        <f aca="false">IF(AND(K780&gt;0,J780&gt;0,V780&gt;0,U780&gt;0),V780-U780,"")</f>
        <v>1500</v>
      </c>
      <c r="AC780" s="12" t="n">
        <f aca="false">IF(AB780&lt;&gt;"",AB780/U780,"")</f>
        <v>0.75</v>
      </c>
      <c r="AD780" s="27" t="n">
        <v>8</v>
      </c>
      <c r="AE780" s="27" t="n">
        <v>5</v>
      </c>
      <c r="AF780" s="27" t="n">
        <v>3</v>
      </c>
      <c r="AG780" s="28" t="n">
        <f aca="false">AD780+AE780+AF780</f>
        <v>16</v>
      </c>
      <c r="AH780" s="12" t="n">
        <f aca="false">IF(AG780&gt;0,AD780/AG780,"")</f>
        <v>0.5</v>
      </c>
      <c r="AI780" s="27" t="n">
        <v>1</v>
      </c>
      <c r="AJ780" s="27" t="n">
        <v>1</v>
      </c>
      <c r="AK780" s="27" t="n">
        <v>0</v>
      </c>
      <c r="AL780" s="22" t="str">
        <f aca="false">IF(OR(AJ780&gt;0,AK780&gt;0),"Sí","No")</f>
        <v>Sí</v>
      </c>
      <c r="AM780" s="6" t="s">
        <v>198</v>
      </c>
      <c r="AN780" s="6" t="s">
        <v>198</v>
      </c>
      <c r="AO780" s="12" t="n">
        <f aca="false">IF(M780&gt;0,K780/M780,"")</f>
        <v>0.416666666666667</v>
      </c>
      <c r="AP780" s="22" t="str">
        <f aca="false">IF(M780&gt;=Resumen!$B$5,"Alto","Bajo")</f>
        <v>Alto</v>
      </c>
      <c r="AQ780" s="22" t="str">
        <f aca="false">IF(AO780&gt;=Resumen!$B$28,"Alto","Bajo")</f>
        <v>Alto</v>
      </c>
      <c r="AR780" s="22" t="str">
        <f aca="false">AP780&amp;" Potencial / "&amp;AQ780&amp;" Share"</f>
        <v>Alto Potencial / Alto Share</v>
      </c>
      <c r="AS780" s="22" t="str">
        <f aca="false">IF(Q780="Sí",IF(AO780&gt;=Resumen!$B$29,"Alto","Bajo"),"")</f>
        <v>Bajo</v>
      </c>
      <c r="AT780" s="22" t="str">
        <f aca="false">IF(AS780&lt;&gt;"",AP780&amp;" Potencial / "&amp;AS780&amp;" Share","")</f>
        <v>Alto Potencial / Bajo Share</v>
      </c>
      <c r="AU780" s="22" t="str">
        <f aca="false">IF(AH780="","Sin dato",IF(AH780-AO780&gt;Resumen!$B$6,"Sobre-exhibido",IF(AO780-AH780&gt;Resumen!$B$6,"Sub-exhibido","En línea")))</f>
        <v>Sobre-exhibido</v>
      </c>
      <c r="AV780" s="22" t="n">
        <f aca="false">IF(AT780="","",IF(AT780="Alto Potencial / Bajo Share",1,IF(AT780="Alto Potencial / Alto Share",2,IF(AT780="Bajo Potencial / Alto Share",3,4))))</f>
        <v>1</v>
      </c>
      <c r="AW780" s="22" t="str">
        <f aca="false">IF(Q780="No","Sin competencia directa",IF(AV780=1,"1 - Foco Conquista (Alto Pot / Bajo Share)",IF(AV780=2,"2 - Foco Defensa (Alto Pot / Alto Share)",IF(AV780=3,"3 - Monitoreo (Bajo Pot / Alto Share)","4 - Baja Prioridad (Bajo Pot / Bajo Share)"))))</f>
        <v>1 - Foco Conquista (Alto Pot / Bajo Share)</v>
      </c>
      <c r="AX780" s="12" t="str">
        <f aca="false">IF(OR(IFERROR(AND(W780&lt;&gt;"",Y780&lt;&gt;"",Y780-W780&gt;Resumen!$B$8),FALSE()),IFERROR(AND(X780&lt;&gt;"",Y780&lt;&gt;"",Y780-X780&gt;Resumen!$B$8),FALSE())),MAX(IF(IFERROR(AND(W780&lt;&gt;"",Y780&lt;&gt;"",Y780-W780&gt;Resumen!$B$8),FALSE()),Y780-W780,0),IF(IFERROR(AND(X780&lt;&gt;"",Y780&lt;&gt;"",Y780-X780&gt;Resumen!$B$8),FALSE()),Y780-X780,0)),"")</f>
        <v/>
      </c>
      <c r="AY780" s="22" t="str">
        <f aca="false">IF(OR(IFERROR(AND(W780&lt;&gt;"",Y780&lt;&gt;"",Y780-W780&gt;Resumen!$B$8),FALSE()),IFERROR(AND(X780&lt;&gt;"",Y780&lt;&gt;"",Y780-X780&gt;Resumen!$B$8),FALSE())),TRIM("Lays tiene mayor markup que "&amp;IF(IFERROR(AND(W780&lt;&gt;"",Y780&lt;&gt;"",Y780-W780&gt;Resumen!$B$8),FALSE()),"Quento ","")&amp;IF(IFERROR(AND(X780&lt;&gt;"",Y780&lt;&gt;"",Y780-X780&gt;Resumen!$B$8),FALSE()),"Julicroc ","")&amp;"en este PDV"),"")</f>
        <v/>
      </c>
      <c r="AZ780" s="22" t="str">
        <f aca="false">IF(COUNTIF('Plan Pehuamar - Lista'!$A$2:$A$167,A780)&gt;0,"Sí","No")</f>
        <v>Sí</v>
      </c>
      <c r="BA780" s="22" t="str">
        <f aca="false">IF(COUNTIF('Plan Combo 9+1'!$A$2:$A$226,A780)&gt;0,"Sí","No")</f>
        <v>No</v>
      </c>
      <c r="BB780" s="22" t="str">
        <f aca="false">IF(AH780="","No",IF(BA780="Sí",IF((AO780-AH780)&gt;Resumen!$B$6,"Sí","No"),IF((AO780-AH780)&gt;=Resumen!$B$132,"Sí","No")))</f>
        <v>No</v>
      </c>
      <c r="BC780" s="22" t="str">
        <f aca="false">IF(AND(N780="Sí",AL780="Sí",AI780=0),"Sí","No")</f>
        <v>No</v>
      </c>
      <c r="BD780" s="22" t="str">
        <f aca="false">IF(COUNTIF('Plan 9+1 (con Pehuamar)'!$A$2:$A$227,A780)&gt;0,"Sí","No")</f>
        <v>No</v>
      </c>
    </row>
    <row r="781" customFormat="false" ht="15" hidden="false" customHeight="true" outlineLevel="0" collapsed="false">
      <c r="A781" s="6" t="n">
        <v>400270</v>
      </c>
      <c r="B781" s="6" t="n">
        <v>4</v>
      </c>
      <c r="C781" s="6" t="n">
        <v>405</v>
      </c>
      <c r="D781" s="6" t="s">
        <v>398</v>
      </c>
      <c r="E781" s="6" t="s">
        <v>980</v>
      </c>
      <c r="F781" s="6" t="s">
        <v>201</v>
      </c>
      <c r="G781" s="6" t="s">
        <v>129</v>
      </c>
      <c r="H781" s="6" t="s">
        <v>197</v>
      </c>
      <c r="I781" s="27" t="n">
        <v>15</v>
      </c>
      <c r="J781" s="27" t="n">
        <v>15</v>
      </c>
      <c r="K781" s="27" t="n">
        <v>10</v>
      </c>
      <c r="L781" s="28" t="n">
        <f aca="false">I781+J781</f>
        <v>30</v>
      </c>
      <c r="M781" s="28" t="n">
        <f aca="false">L781+K781</f>
        <v>40</v>
      </c>
      <c r="N781" s="22" t="str">
        <f aca="false">IF(I781&gt;0,"Sí","No")</f>
        <v>Sí</v>
      </c>
      <c r="O781" s="22" t="str">
        <f aca="false">IF(J781&gt;0,"Sí","No")</f>
        <v>Sí</v>
      </c>
      <c r="P781" s="22" t="str">
        <f aca="false">IF(K781&gt;0,"Sí","No")</f>
        <v>Sí</v>
      </c>
      <c r="Q781" s="22" t="str">
        <f aca="false">IF(OR(I781&gt;0,J781&gt;0),"Sí","No")</f>
        <v>Sí</v>
      </c>
      <c r="R781" s="27" t="n">
        <v>1860</v>
      </c>
      <c r="S781" s="27" t="n">
        <v>2800</v>
      </c>
      <c r="T781" s="27" t="n">
        <v>1200</v>
      </c>
      <c r="U781" s="27" t="n">
        <v>2200</v>
      </c>
      <c r="V781" s="27" t="n">
        <v>3500</v>
      </c>
      <c r="W781" s="12" t="n">
        <f aca="false">IF(AND(I781&gt;0,R781&gt;0),(S781-R781)/R781,"")</f>
        <v>0.505376344086022</v>
      </c>
      <c r="X781" s="12" t="n">
        <f aca="false">IF(AND(J781&gt;0,T781&gt;0),(U781-T781)/T781,"")</f>
        <v>0.833333333333333</v>
      </c>
      <c r="Y781" s="12" t="n">
        <f aca="false">IF(AND(K781&gt;0,V781&gt;0),(V781-Resumen!$B$7)/Resumen!$B$7,"")</f>
        <v>0.4</v>
      </c>
      <c r="Z781" s="28" t="n">
        <f aca="false">IF(AND(K781&gt;0,I781&gt;0,V781&gt;0,S781&gt;0),V781-S781,"")</f>
        <v>700</v>
      </c>
      <c r="AA781" s="12" t="n">
        <f aca="false">IF(Z781&lt;&gt;"",Z781/S781,"")</f>
        <v>0.25</v>
      </c>
      <c r="AB781" s="28" t="n">
        <f aca="false">IF(AND(K781&gt;0,J781&gt;0,V781&gt;0,U781&gt;0),V781-U781,"")</f>
        <v>1300</v>
      </c>
      <c r="AC781" s="12" t="n">
        <f aca="false">IF(AB781&lt;&gt;"",AB781/U781,"")</f>
        <v>0.590909090909091</v>
      </c>
      <c r="AD781" s="27" t="n">
        <v>4</v>
      </c>
      <c r="AE781" s="27" t="n">
        <v>4</v>
      </c>
      <c r="AF781" s="27" t="n">
        <v>2</v>
      </c>
      <c r="AG781" s="28" t="n">
        <f aca="false">AD781+AE781+AF781</f>
        <v>10</v>
      </c>
      <c r="AH781" s="12" t="n">
        <f aca="false">IF(AG781&gt;0,AD781/AG781,"")</f>
        <v>0.4</v>
      </c>
      <c r="AI781" s="27" t="n">
        <v>1</v>
      </c>
      <c r="AJ781" s="27" t="n">
        <v>2</v>
      </c>
      <c r="AK781" s="27" t="n">
        <v>2</v>
      </c>
      <c r="AL781" s="22" t="str">
        <f aca="false">IF(OR(AJ781&gt;0,AK781&gt;0),"Sí","No")</f>
        <v>Sí</v>
      </c>
      <c r="AM781" s="6" t="s">
        <v>198</v>
      </c>
      <c r="AN781" s="6" t="s">
        <v>198</v>
      </c>
      <c r="AO781" s="12" t="n">
        <f aca="false">IF(M781&gt;0,K781/M781,"")</f>
        <v>0.25</v>
      </c>
      <c r="AP781" s="22" t="str">
        <f aca="false">IF(M781&gt;=Resumen!$B$5,"Alto","Bajo")</f>
        <v>Alto</v>
      </c>
      <c r="AQ781" s="22" t="str">
        <f aca="false">IF(AO781&gt;=Resumen!$B$28,"Alto","Bajo")</f>
        <v>Bajo</v>
      </c>
      <c r="AR781" s="22" t="str">
        <f aca="false">AP781&amp;" Potencial / "&amp;AQ781&amp;" Share"</f>
        <v>Alto Potencial / Bajo Share</v>
      </c>
      <c r="AS781" s="22" t="str">
        <f aca="false">IF(Q781="Sí",IF(AO781&gt;=Resumen!$B$29,"Alto","Bajo"),"")</f>
        <v>Bajo</v>
      </c>
      <c r="AT781" s="22" t="str">
        <f aca="false">IF(AS781&lt;&gt;"",AP781&amp;" Potencial / "&amp;AS781&amp;" Share","")</f>
        <v>Alto Potencial / Bajo Share</v>
      </c>
      <c r="AU781" s="22" t="str">
        <f aca="false">IF(AH781="","Sin dato",IF(AH781-AO781&gt;Resumen!$B$6,"Sobre-exhibido",IF(AO781-AH781&gt;Resumen!$B$6,"Sub-exhibido","En línea")))</f>
        <v>Sobre-exhibido</v>
      </c>
      <c r="AV781" s="22" t="n">
        <f aca="false">IF(AT781="","",IF(AT781="Alto Potencial / Bajo Share",1,IF(AT781="Alto Potencial / Alto Share",2,IF(AT781="Bajo Potencial / Alto Share",3,4))))</f>
        <v>1</v>
      </c>
      <c r="AW781" s="22" t="str">
        <f aca="false">IF(Q781="No","Sin competencia directa",IF(AV781=1,"1 - Foco Conquista (Alto Pot / Bajo Share)",IF(AV781=2,"2 - Foco Defensa (Alto Pot / Alto Share)",IF(AV781=3,"3 - Monitoreo (Bajo Pot / Alto Share)","4 - Baja Prioridad (Bajo Pot / Bajo Share)"))))</f>
        <v>1 - Foco Conquista (Alto Pot / Bajo Share)</v>
      </c>
      <c r="AX781" s="12" t="str">
        <f aca="false">IF(OR(IFERROR(AND(W781&lt;&gt;"",Y781&lt;&gt;"",Y781-W781&gt;Resumen!$B$8),FALSE()),IFERROR(AND(X781&lt;&gt;"",Y781&lt;&gt;"",Y781-X781&gt;Resumen!$B$8),FALSE())),MAX(IF(IFERROR(AND(W781&lt;&gt;"",Y781&lt;&gt;"",Y781-W781&gt;Resumen!$B$8),FALSE()),Y781-W781,0),IF(IFERROR(AND(X781&lt;&gt;"",Y781&lt;&gt;"",Y781-X781&gt;Resumen!$B$8),FALSE()),Y781-X781,0)),"")</f>
        <v/>
      </c>
      <c r="AY781" s="22" t="str">
        <f aca="false">IF(OR(IFERROR(AND(W781&lt;&gt;"",Y781&lt;&gt;"",Y781-W781&gt;Resumen!$B$8),FALSE()),IFERROR(AND(X781&lt;&gt;"",Y781&lt;&gt;"",Y781-X781&gt;Resumen!$B$8),FALSE())),TRIM("Lays tiene mayor markup que "&amp;IF(IFERROR(AND(W781&lt;&gt;"",Y781&lt;&gt;"",Y781-W781&gt;Resumen!$B$8),FALSE()),"Quento ","")&amp;IF(IFERROR(AND(X781&lt;&gt;"",Y781&lt;&gt;"",Y781-X781&gt;Resumen!$B$8),FALSE()),"Julicroc ","")&amp;"en este PDV"),"")</f>
        <v/>
      </c>
      <c r="AZ781" s="22" t="str">
        <f aca="false">IF(COUNTIF('Plan Pehuamar - Lista'!$A$2:$A$167,A781)&gt;0,"Sí","No")</f>
        <v>No</v>
      </c>
      <c r="BA781" s="22" t="str">
        <f aca="false">IF(COUNTIF('Plan Combo 9+1'!$A$2:$A$226,A781)&gt;0,"Sí","No")</f>
        <v>Sí</v>
      </c>
      <c r="BB781" s="22" t="str">
        <f aca="false">IF(AH781="","No",IF(BA781="Sí",IF((AO781-AH781)&gt;Resumen!$B$6,"Sí","No"),IF((AO781-AH781)&gt;=Resumen!$B$132,"Sí","No")))</f>
        <v>No</v>
      </c>
      <c r="BC781" s="22" t="str">
        <f aca="false">IF(AND(N781="Sí",AL781="Sí",AI781=0),"Sí","No")</f>
        <v>No</v>
      </c>
      <c r="BD781" s="22" t="str">
        <f aca="false">IF(COUNTIF('Plan 9+1 (con Pehuamar)'!$A$2:$A$227,A781)&gt;0,"Sí","No")</f>
        <v>Sí</v>
      </c>
    </row>
    <row r="782" customFormat="false" ht="15" hidden="false" customHeight="true" outlineLevel="0" collapsed="false">
      <c r="A782" s="6" t="n">
        <v>400273</v>
      </c>
      <c r="B782" s="6" t="n">
        <v>4</v>
      </c>
      <c r="C782" s="6" t="n">
        <v>405</v>
      </c>
      <c r="D782" s="6" t="s">
        <v>398</v>
      </c>
      <c r="E782" s="6" t="s">
        <v>981</v>
      </c>
      <c r="F782" s="6" t="s">
        <v>196</v>
      </c>
      <c r="G782" s="6" t="s">
        <v>129</v>
      </c>
      <c r="H782" s="6" t="s">
        <v>197</v>
      </c>
      <c r="I782" s="27" t="n">
        <v>0</v>
      </c>
      <c r="J782" s="27" t="n">
        <v>0</v>
      </c>
      <c r="K782" s="27" t="n">
        <v>1.5</v>
      </c>
      <c r="L782" s="28" t="n">
        <f aca="false">I782+J782</f>
        <v>0</v>
      </c>
      <c r="M782" s="28" t="n">
        <f aca="false">L782+K782</f>
        <v>1.5</v>
      </c>
      <c r="N782" s="22" t="str">
        <f aca="false">IF(I782&gt;0,"Sí","No")</f>
        <v>No</v>
      </c>
      <c r="O782" s="22" t="str">
        <f aca="false">IF(J782&gt;0,"Sí","No")</f>
        <v>No</v>
      </c>
      <c r="P782" s="22" t="str">
        <f aca="false">IF(K782&gt;0,"Sí","No")</f>
        <v>Sí</v>
      </c>
      <c r="Q782" s="22" t="str">
        <f aca="false">IF(OR(I782&gt;0,J782&gt;0),"Sí","No")</f>
        <v>No</v>
      </c>
      <c r="R782" s="27"/>
      <c r="S782" s="27"/>
      <c r="T782" s="27"/>
      <c r="U782" s="27"/>
      <c r="V782" s="27"/>
      <c r="W782" s="12" t="str">
        <f aca="false">IF(AND(I782&gt;0,R782&gt;0),(S782-R782)/R782,"")</f>
        <v/>
      </c>
      <c r="X782" s="12" t="str">
        <f aca="false">IF(AND(J782&gt;0,T782&gt;0),(U782-T782)/T782,"")</f>
        <v/>
      </c>
      <c r="Y782" s="12" t="str">
        <f aca="false">IF(AND(K782&gt;0,V782&gt;0),(V782-Resumen!$B$7)/Resumen!$B$7,"")</f>
        <v/>
      </c>
      <c r="Z782" s="28" t="str">
        <f aca="false">IF(AND(K782&gt;0,I782&gt;0,V782&gt;0,S782&gt;0),V782-S782,"")</f>
        <v/>
      </c>
      <c r="AA782" s="12" t="str">
        <f aca="false">IF(Z782&lt;&gt;"",Z782/S782,"")</f>
        <v/>
      </c>
      <c r="AB782" s="28" t="str">
        <f aca="false">IF(AND(K782&gt;0,J782&gt;0,V782&gt;0,U782&gt;0),V782-U782,"")</f>
        <v/>
      </c>
      <c r="AC782" s="12" t="str">
        <f aca="false">IF(AB782&lt;&gt;"",AB782/U782,"")</f>
        <v/>
      </c>
      <c r="AD782" s="27" t="n">
        <v>0</v>
      </c>
      <c r="AE782" s="27" t="n">
        <v>0</v>
      </c>
      <c r="AF782" s="27" t="n">
        <v>0</v>
      </c>
      <c r="AG782" s="28" t="n">
        <f aca="false">AD782+AE782+AF782</f>
        <v>0</v>
      </c>
      <c r="AH782" s="12" t="str">
        <f aca="false">IF(AG782&gt;0,AD782/AG782,"")</f>
        <v/>
      </c>
      <c r="AI782" s="27" t="n">
        <v>0</v>
      </c>
      <c r="AJ782" s="27" t="n">
        <v>0</v>
      </c>
      <c r="AK782" s="27" t="n">
        <v>0</v>
      </c>
      <c r="AL782" s="22" t="str">
        <f aca="false">IF(OR(AJ782&gt;0,AK782&gt;0),"Sí","No")</f>
        <v>No</v>
      </c>
      <c r="AM782" s="6"/>
      <c r="AN782" s="6"/>
      <c r="AO782" s="12" t="n">
        <f aca="false">IF(M782&gt;0,K782/M782,"")</f>
        <v>1</v>
      </c>
      <c r="AP782" s="22" t="str">
        <f aca="false">IF(M782&gt;=Resumen!$B$5,"Alto","Bajo")</f>
        <v>Bajo</v>
      </c>
      <c r="AQ782" s="22" t="str">
        <f aca="false">IF(AO782&gt;=Resumen!$B$28,"Alto","Bajo")</f>
        <v>Alto</v>
      </c>
      <c r="AR782" s="22" t="str">
        <f aca="false">AP782&amp;" Potencial / "&amp;AQ782&amp;" Share"</f>
        <v>Bajo Potencial / Alto Share</v>
      </c>
      <c r="AS782" s="22" t="str">
        <f aca="false">IF(Q782="Sí",IF(AO782&gt;=Resumen!$B$29,"Alto","Bajo"),"")</f>
        <v/>
      </c>
      <c r="AT782" s="22" t="str">
        <f aca="false">IF(AS782&lt;&gt;"",AP782&amp;" Potencial / "&amp;AS782&amp;" Share","")</f>
        <v/>
      </c>
      <c r="AU782" s="22" t="str">
        <f aca="false">IF(AH782="","Sin dato",IF(AH782-AO782&gt;Resumen!$B$6,"Sobre-exhibido",IF(AO782-AH782&gt;Resumen!$B$6,"Sub-exhibido","En línea")))</f>
        <v>Sin dato</v>
      </c>
      <c r="AV782" s="22" t="str">
        <f aca="false">IF(AT782="","",IF(AT782="Alto Potencial / Bajo Share",1,IF(AT782="Alto Potencial / Alto Share",2,IF(AT782="Bajo Potencial / Alto Share",3,4))))</f>
        <v/>
      </c>
      <c r="AW782" s="22" t="str">
        <f aca="false">IF(Q782="No","Sin competencia directa",IF(AV782=1,"1 - Foco Conquista (Alto Pot / Bajo Share)",IF(AV782=2,"2 - Foco Defensa (Alto Pot / Alto Share)",IF(AV782=3,"3 - Monitoreo (Bajo Pot / Alto Share)","4 - Baja Prioridad (Bajo Pot / Bajo Share)"))))</f>
        <v>Sin competencia directa</v>
      </c>
      <c r="AX782" s="12" t="str">
        <f aca="false">IF(OR(IFERROR(AND(W782&lt;&gt;"",Y782&lt;&gt;"",Y782-W782&gt;Resumen!$B$8),FALSE()),IFERROR(AND(X782&lt;&gt;"",Y782&lt;&gt;"",Y782-X782&gt;Resumen!$B$8),FALSE())),MAX(IF(IFERROR(AND(W782&lt;&gt;"",Y782&lt;&gt;"",Y782-W782&gt;Resumen!$B$8),FALSE()),Y782-W782,0),IF(IFERROR(AND(X782&lt;&gt;"",Y782&lt;&gt;"",Y782-X782&gt;Resumen!$B$8),FALSE()),Y782-X782,0)),"")</f>
        <v/>
      </c>
      <c r="AY782" s="22" t="str">
        <f aca="false">IF(OR(IFERROR(AND(W782&lt;&gt;"",Y782&lt;&gt;"",Y782-W782&gt;Resumen!$B$8),FALSE()),IFERROR(AND(X782&lt;&gt;"",Y782&lt;&gt;"",Y782-X782&gt;Resumen!$B$8),FALSE())),TRIM("Lays tiene mayor markup que "&amp;IF(IFERROR(AND(W782&lt;&gt;"",Y782&lt;&gt;"",Y782-W782&gt;Resumen!$B$8),FALSE()),"Quento ","")&amp;IF(IFERROR(AND(X782&lt;&gt;"",Y782&lt;&gt;"",Y782-X782&gt;Resumen!$B$8),FALSE()),"Julicroc ","")&amp;"en este PDV"),"")</f>
        <v/>
      </c>
      <c r="AZ782" s="22" t="str">
        <f aca="false">IF(COUNTIF('Plan Pehuamar - Lista'!$A$2:$A$167,A782)&gt;0,"Sí","No")</f>
        <v>No</v>
      </c>
      <c r="BA782" s="22" t="str">
        <f aca="false">IF(COUNTIF('Plan Combo 9+1'!$A$2:$A$226,A782)&gt;0,"Sí","No")</f>
        <v>No</v>
      </c>
      <c r="BB782" s="22" t="str">
        <f aca="false">IF(AH782="","No",IF(BA782="Sí",IF((AO782-AH782)&gt;Resumen!$B$6,"Sí","No"),IF((AO782-AH782)&gt;=Resumen!$B$132,"Sí","No")))</f>
        <v>No</v>
      </c>
      <c r="BC782" s="22" t="str">
        <f aca="false">IF(AND(N782="Sí",AL782="Sí",AI782=0),"Sí","No")</f>
        <v>No</v>
      </c>
      <c r="BD782" s="22" t="str">
        <f aca="false">IF(COUNTIF('Plan 9+1 (con Pehuamar)'!$A$2:$A$227,A782)&gt;0,"Sí","No")</f>
        <v>No</v>
      </c>
    </row>
    <row r="783" customFormat="false" ht="15" hidden="false" customHeight="true" outlineLevel="0" collapsed="false">
      <c r="A783" s="6" t="n">
        <v>400279</v>
      </c>
      <c r="B783" s="6" t="n">
        <v>4</v>
      </c>
      <c r="C783" s="6" t="n">
        <v>405</v>
      </c>
      <c r="D783" s="6" t="s">
        <v>398</v>
      </c>
      <c r="E783" s="6" t="s">
        <v>982</v>
      </c>
      <c r="F783" s="6" t="s">
        <v>196</v>
      </c>
      <c r="G783" s="6" t="s">
        <v>129</v>
      </c>
      <c r="H783" s="6" t="s">
        <v>197</v>
      </c>
      <c r="I783" s="27" t="n">
        <v>25</v>
      </c>
      <c r="J783" s="27" t="n">
        <v>20</v>
      </c>
      <c r="K783" s="27" t="n">
        <v>25</v>
      </c>
      <c r="L783" s="28" t="n">
        <f aca="false">I783+J783</f>
        <v>45</v>
      </c>
      <c r="M783" s="28" t="n">
        <f aca="false">L783+K783</f>
        <v>70</v>
      </c>
      <c r="N783" s="22" t="str">
        <f aca="false">IF(I783&gt;0,"Sí","No")</f>
        <v>Sí</v>
      </c>
      <c r="O783" s="22" t="str">
        <f aca="false">IF(J783&gt;0,"Sí","No")</f>
        <v>Sí</v>
      </c>
      <c r="P783" s="22" t="str">
        <f aca="false">IF(K783&gt;0,"Sí","No")</f>
        <v>Sí</v>
      </c>
      <c r="Q783" s="22" t="str">
        <f aca="false">IF(OR(I783&gt;0,J783&gt;0),"Sí","No")</f>
        <v>Sí</v>
      </c>
      <c r="R783" s="27" t="n">
        <v>1800</v>
      </c>
      <c r="S783" s="27" t="n">
        <v>3200</v>
      </c>
      <c r="T783" s="27" t="n">
        <v>1200</v>
      </c>
      <c r="U783" s="27" t="n">
        <v>2200</v>
      </c>
      <c r="V783" s="27" t="n">
        <v>3700</v>
      </c>
      <c r="W783" s="12" t="n">
        <f aca="false">IF(AND(I783&gt;0,R783&gt;0),(S783-R783)/R783,"")</f>
        <v>0.777777777777778</v>
      </c>
      <c r="X783" s="12" t="n">
        <f aca="false">IF(AND(J783&gt;0,T783&gt;0),(U783-T783)/T783,"")</f>
        <v>0.833333333333333</v>
      </c>
      <c r="Y783" s="12" t="n">
        <f aca="false">IF(AND(K783&gt;0,V783&gt;0),(V783-Resumen!$B$7)/Resumen!$B$7,"")</f>
        <v>0.48</v>
      </c>
      <c r="Z783" s="28" t="n">
        <f aca="false">IF(AND(K783&gt;0,I783&gt;0,V783&gt;0,S783&gt;0),V783-S783,"")</f>
        <v>500</v>
      </c>
      <c r="AA783" s="12" t="n">
        <f aca="false">IF(Z783&lt;&gt;"",Z783/S783,"")</f>
        <v>0.15625</v>
      </c>
      <c r="AB783" s="28" t="n">
        <f aca="false">IF(AND(K783&gt;0,J783&gt;0,V783&gt;0,U783&gt;0),V783-U783,"")</f>
        <v>1500</v>
      </c>
      <c r="AC783" s="12" t="n">
        <f aca="false">IF(AB783&lt;&gt;"",AB783/U783,"")</f>
        <v>0.681818181818182</v>
      </c>
      <c r="AD783" s="27" t="n">
        <v>5</v>
      </c>
      <c r="AE783" s="27" t="n">
        <v>4</v>
      </c>
      <c r="AF783" s="27" t="n">
        <v>5</v>
      </c>
      <c r="AG783" s="28" t="n">
        <f aca="false">AD783+AE783+AF783</f>
        <v>14</v>
      </c>
      <c r="AH783" s="12" t="n">
        <f aca="false">IF(AG783&gt;0,AD783/AG783,"")</f>
        <v>0.357142857142857</v>
      </c>
      <c r="AI783" s="27" t="n">
        <v>1</v>
      </c>
      <c r="AJ783" s="27" t="n">
        <v>1</v>
      </c>
      <c r="AK783" s="27" t="n">
        <v>1</v>
      </c>
      <c r="AL783" s="22" t="str">
        <f aca="false">IF(OR(AJ783&gt;0,AK783&gt;0),"Sí","No")</f>
        <v>Sí</v>
      </c>
      <c r="AM783" s="6" t="s">
        <v>198</v>
      </c>
      <c r="AN783" s="6" t="s">
        <v>198</v>
      </c>
      <c r="AO783" s="12" t="n">
        <f aca="false">IF(M783&gt;0,K783/M783,"")</f>
        <v>0.357142857142857</v>
      </c>
      <c r="AP783" s="22" t="str">
        <f aca="false">IF(M783&gt;=Resumen!$B$5,"Alto","Bajo")</f>
        <v>Alto</v>
      </c>
      <c r="AQ783" s="22" t="str">
        <f aca="false">IF(AO783&gt;=Resumen!$B$28,"Alto","Bajo")</f>
        <v>Bajo</v>
      </c>
      <c r="AR783" s="22" t="str">
        <f aca="false">AP783&amp;" Potencial / "&amp;AQ783&amp;" Share"</f>
        <v>Alto Potencial / Bajo Share</v>
      </c>
      <c r="AS783" s="22" t="str">
        <f aca="false">IF(Q783="Sí",IF(AO783&gt;=Resumen!$B$29,"Alto","Bajo"),"")</f>
        <v>Bajo</v>
      </c>
      <c r="AT783" s="22" t="str">
        <f aca="false">IF(AS783&lt;&gt;"",AP783&amp;" Potencial / "&amp;AS783&amp;" Share","")</f>
        <v>Alto Potencial / Bajo Share</v>
      </c>
      <c r="AU783" s="22" t="str">
        <f aca="false">IF(AH783="","Sin dato",IF(AH783-AO783&gt;Resumen!$B$6,"Sobre-exhibido",IF(AO783-AH783&gt;Resumen!$B$6,"Sub-exhibido","En línea")))</f>
        <v>En línea</v>
      </c>
      <c r="AV783" s="22" t="n">
        <f aca="false">IF(AT783="","",IF(AT783="Alto Potencial / Bajo Share",1,IF(AT783="Alto Potencial / Alto Share",2,IF(AT783="Bajo Potencial / Alto Share",3,4))))</f>
        <v>1</v>
      </c>
      <c r="AW783" s="22" t="str">
        <f aca="false">IF(Q783="No","Sin competencia directa",IF(AV783=1,"1 - Foco Conquista (Alto Pot / Bajo Share)",IF(AV783=2,"2 - Foco Defensa (Alto Pot / Alto Share)",IF(AV783=3,"3 - Monitoreo (Bajo Pot / Alto Share)","4 - Baja Prioridad (Bajo Pot / Bajo Share)"))))</f>
        <v>1 - Foco Conquista (Alto Pot / Bajo Share)</v>
      </c>
      <c r="AX783" s="12" t="str">
        <f aca="false">IF(OR(IFERROR(AND(W783&lt;&gt;"",Y783&lt;&gt;"",Y783-W783&gt;Resumen!$B$8),FALSE()),IFERROR(AND(X783&lt;&gt;"",Y783&lt;&gt;"",Y783-X783&gt;Resumen!$B$8),FALSE())),MAX(IF(IFERROR(AND(W783&lt;&gt;"",Y783&lt;&gt;"",Y783-W783&gt;Resumen!$B$8),FALSE()),Y783-W783,0),IF(IFERROR(AND(X783&lt;&gt;"",Y783&lt;&gt;"",Y783-X783&gt;Resumen!$B$8),FALSE()),Y783-X783,0)),"")</f>
        <v/>
      </c>
      <c r="AY783" s="22" t="str">
        <f aca="false">IF(OR(IFERROR(AND(W783&lt;&gt;"",Y783&lt;&gt;"",Y783-W783&gt;Resumen!$B$8),FALSE()),IFERROR(AND(X783&lt;&gt;"",Y783&lt;&gt;"",Y783-X783&gt;Resumen!$B$8),FALSE())),TRIM("Lays tiene mayor markup que "&amp;IF(IFERROR(AND(W783&lt;&gt;"",Y783&lt;&gt;"",Y783-W783&gt;Resumen!$B$8),FALSE()),"Quento ","")&amp;IF(IFERROR(AND(X783&lt;&gt;"",Y783&lt;&gt;"",Y783-X783&gt;Resumen!$B$8),FALSE()),"Julicroc ","")&amp;"en este PDV"),"")</f>
        <v/>
      </c>
      <c r="AZ783" s="22" t="str">
        <f aca="false">IF(COUNTIF('Plan Pehuamar - Lista'!$A$2:$A$167,A783)&gt;0,"Sí","No")</f>
        <v>No</v>
      </c>
      <c r="BA783" s="22" t="str">
        <f aca="false">IF(COUNTIF('Plan Combo 9+1'!$A$2:$A$226,A783)&gt;0,"Sí","No")</f>
        <v>No</v>
      </c>
      <c r="BB783" s="22" t="str">
        <f aca="false">IF(AH783="","No",IF(BA783="Sí",IF((AO783-AH783)&gt;Resumen!$B$6,"Sí","No"),IF((AO783-AH783)&gt;=Resumen!$B$132,"Sí","No")))</f>
        <v>No</v>
      </c>
      <c r="BC783" s="22" t="str">
        <f aca="false">IF(AND(N783="Sí",AL783="Sí",AI783=0),"Sí","No")</f>
        <v>No</v>
      </c>
      <c r="BD783" s="22" t="str">
        <f aca="false">IF(COUNTIF('Plan 9+1 (con Pehuamar)'!$A$2:$A$227,A783)&gt;0,"Sí","No")</f>
        <v>No</v>
      </c>
    </row>
    <row r="784" customFormat="false" ht="15" hidden="false" customHeight="true" outlineLevel="0" collapsed="false">
      <c r="A784" s="6" t="n">
        <v>400282</v>
      </c>
      <c r="B784" s="6" t="n">
        <v>4</v>
      </c>
      <c r="C784" s="6" t="n">
        <v>405</v>
      </c>
      <c r="D784" s="6" t="s">
        <v>398</v>
      </c>
      <c r="E784" s="6" t="s">
        <v>983</v>
      </c>
      <c r="F784" s="6" t="s">
        <v>196</v>
      </c>
      <c r="G784" s="6" t="s">
        <v>129</v>
      </c>
      <c r="H784" s="6" t="s">
        <v>197</v>
      </c>
      <c r="I784" s="27" t="n">
        <v>25</v>
      </c>
      <c r="J784" s="27" t="n">
        <v>0</v>
      </c>
      <c r="K784" s="27" t="n">
        <v>25</v>
      </c>
      <c r="L784" s="28" t="n">
        <f aca="false">I784+J784</f>
        <v>25</v>
      </c>
      <c r="M784" s="28" t="n">
        <f aca="false">L784+K784</f>
        <v>50</v>
      </c>
      <c r="N784" s="22" t="str">
        <f aca="false">IF(I784&gt;0,"Sí","No")</f>
        <v>Sí</v>
      </c>
      <c r="O784" s="22" t="str">
        <f aca="false">IF(J784&gt;0,"Sí","No")</f>
        <v>No</v>
      </c>
      <c r="P784" s="22" t="str">
        <f aca="false">IF(K784&gt;0,"Sí","No")</f>
        <v>Sí</v>
      </c>
      <c r="Q784" s="22" t="str">
        <f aca="false">IF(OR(I784&gt;0,J784&gt;0),"Sí","No")</f>
        <v>Sí</v>
      </c>
      <c r="R784" s="27" t="n">
        <v>1800</v>
      </c>
      <c r="S784" s="27" t="n">
        <v>2800</v>
      </c>
      <c r="T784" s="27"/>
      <c r="U784" s="27"/>
      <c r="V784" s="27" t="n">
        <v>3500</v>
      </c>
      <c r="W784" s="12" t="n">
        <f aca="false">IF(AND(I784&gt;0,R784&gt;0),(S784-R784)/R784,"")</f>
        <v>0.555555555555556</v>
      </c>
      <c r="X784" s="12" t="str">
        <f aca="false">IF(AND(J784&gt;0,T784&gt;0),(U784-T784)/T784,"")</f>
        <v/>
      </c>
      <c r="Y784" s="12" t="n">
        <f aca="false">IF(AND(K784&gt;0,V784&gt;0),(V784-Resumen!$B$7)/Resumen!$B$7,"")</f>
        <v>0.4</v>
      </c>
      <c r="Z784" s="28" t="n">
        <f aca="false">IF(AND(K784&gt;0,I784&gt;0,V784&gt;0,S784&gt;0),V784-S784,"")</f>
        <v>700</v>
      </c>
      <c r="AA784" s="12" t="n">
        <f aca="false">IF(Z784&lt;&gt;"",Z784/S784,"")</f>
        <v>0.25</v>
      </c>
      <c r="AB784" s="28" t="str">
        <f aca="false">IF(AND(K784&gt;0,J784&gt;0,V784&gt;0,U784&gt;0),V784-U784,"")</f>
        <v/>
      </c>
      <c r="AC784" s="12" t="str">
        <f aca="false">IF(AB784&lt;&gt;"",AB784/U784,"")</f>
        <v/>
      </c>
      <c r="AD784" s="27" t="n">
        <v>5</v>
      </c>
      <c r="AE784" s="27" t="n">
        <v>2</v>
      </c>
      <c r="AF784" s="27" t="n">
        <v>0</v>
      </c>
      <c r="AG784" s="28" t="n">
        <f aca="false">AD784+AE784+AF784</f>
        <v>7</v>
      </c>
      <c r="AH784" s="12" t="n">
        <f aca="false">IF(AG784&gt;0,AD784/AG784,"")</f>
        <v>0.714285714285714</v>
      </c>
      <c r="AI784" s="27" t="n">
        <v>1</v>
      </c>
      <c r="AJ784" s="27" t="n">
        <v>0</v>
      </c>
      <c r="AK784" s="27" t="n">
        <v>0</v>
      </c>
      <c r="AL784" s="22" t="str">
        <f aca="false">IF(OR(AJ784&gt;0,AK784&gt;0),"Sí","No")</f>
        <v>No</v>
      </c>
      <c r="AM784" s="6" t="s">
        <v>198</v>
      </c>
      <c r="AN784" s="6"/>
      <c r="AO784" s="12" t="n">
        <f aca="false">IF(M784&gt;0,K784/M784,"")</f>
        <v>0.5</v>
      </c>
      <c r="AP784" s="22" t="str">
        <f aca="false">IF(M784&gt;=Resumen!$B$5,"Alto","Bajo")</f>
        <v>Alto</v>
      </c>
      <c r="AQ784" s="22" t="str">
        <f aca="false">IF(AO784&gt;=Resumen!$B$28,"Alto","Bajo")</f>
        <v>Alto</v>
      </c>
      <c r="AR784" s="22" t="str">
        <f aca="false">AP784&amp;" Potencial / "&amp;AQ784&amp;" Share"</f>
        <v>Alto Potencial / Alto Share</v>
      </c>
      <c r="AS784" s="22" t="str">
        <f aca="false">IF(Q784="Sí",IF(AO784&gt;=Resumen!$B$29,"Alto","Bajo"),"")</f>
        <v>Alto</v>
      </c>
      <c r="AT784" s="22" t="str">
        <f aca="false">IF(AS784&lt;&gt;"",AP784&amp;" Potencial / "&amp;AS784&amp;" Share","")</f>
        <v>Alto Potencial / Alto Share</v>
      </c>
      <c r="AU784" s="22" t="str">
        <f aca="false">IF(AH784="","Sin dato",IF(AH784-AO784&gt;Resumen!$B$6,"Sobre-exhibido",IF(AO784-AH784&gt;Resumen!$B$6,"Sub-exhibido","En línea")))</f>
        <v>Sobre-exhibido</v>
      </c>
      <c r="AV784" s="22" t="n">
        <f aca="false">IF(AT784="","",IF(AT784="Alto Potencial / Bajo Share",1,IF(AT784="Alto Potencial / Alto Share",2,IF(AT784="Bajo Potencial / Alto Share",3,4))))</f>
        <v>2</v>
      </c>
      <c r="AW784" s="22" t="str">
        <f aca="false">IF(Q784="No","Sin competencia directa",IF(AV784=1,"1 - Foco Conquista (Alto Pot / Bajo Share)",IF(AV784=2,"2 - Foco Defensa (Alto Pot / Alto Share)",IF(AV784=3,"3 - Monitoreo (Bajo Pot / Alto Share)","4 - Baja Prioridad (Bajo Pot / Bajo Share)"))))</f>
        <v>2 - Foco Defensa (Alto Pot / Alto Share)</v>
      </c>
      <c r="AX784" s="12" t="str">
        <f aca="false">IF(OR(IFERROR(AND(W784&lt;&gt;"",Y784&lt;&gt;"",Y784-W784&gt;Resumen!$B$8),FALSE()),IFERROR(AND(X784&lt;&gt;"",Y784&lt;&gt;"",Y784-X784&gt;Resumen!$B$8),FALSE())),MAX(IF(IFERROR(AND(W784&lt;&gt;"",Y784&lt;&gt;"",Y784-W784&gt;Resumen!$B$8),FALSE()),Y784-W784,0),IF(IFERROR(AND(X784&lt;&gt;"",Y784&lt;&gt;"",Y784-X784&gt;Resumen!$B$8),FALSE()),Y784-X784,0)),"")</f>
        <v/>
      </c>
      <c r="AY784" s="22" t="str">
        <f aca="false">IF(OR(IFERROR(AND(W784&lt;&gt;"",Y784&lt;&gt;"",Y784-W784&gt;Resumen!$B$8),FALSE()),IFERROR(AND(X784&lt;&gt;"",Y784&lt;&gt;"",Y784-X784&gt;Resumen!$B$8),FALSE())),TRIM("Lays tiene mayor markup que "&amp;IF(IFERROR(AND(W784&lt;&gt;"",Y784&lt;&gt;"",Y784-W784&gt;Resumen!$B$8),FALSE()),"Quento ","")&amp;IF(IFERROR(AND(X784&lt;&gt;"",Y784&lt;&gt;"",Y784-X784&gt;Resumen!$B$8),FALSE()),"Julicroc ","")&amp;"en este PDV"),"")</f>
        <v/>
      </c>
      <c r="AZ784" s="22" t="str">
        <f aca="false">IF(COUNTIF('Plan Pehuamar - Lista'!$A$2:$A$167,A784)&gt;0,"Sí","No")</f>
        <v>No</v>
      </c>
      <c r="BA784" s="22" t="str">
        <f aca="false">IF(COUNTIF('Plan Combo 9+1'!$A$2:$A$226,A784)&gt;0,"Sí","No")</f>
        <v>No</v>
      </c>
      <c r="BB784" s="22" t="str">
        <f aca="false">IF(AH784="","No",IF(BA784="Sí",IF((AO784-AH784)&gt;Resumen!$B$6,"Sí","No"),IF((AO784-AH784)&gt;=Resumen!$B$132,"Sí","No")))</f>
        <v>No</v>
      </c>
      <c r="BC784" s="22" t="str">
        <f aca="false">IF(AND(N784="Sí",AL784="Sí",AI784=0),"Sí","No")</f>
        <v>No</v>
      </c>
      <c r="BD784" s="22" t="str">
        <f aca="false">IF(COUNTIF('Plan 9+1 (con Pehuamar)'!$A$2:$A$227,A784)&gt;0,"Sí","No")</f>
        <v>No</v>
      </c>
    </row>
    <row r="785" customFormat="false" ht="15" hidden="false" customHeight="true" outlineLevel="0" collapsed="false">
      <c r="A785" s="6" t="n">
        <v>400290</v>
      </c>
      <c r="B785" s="6" t="n">
        <v>4</v>
      </c>
      <c r="C785" s="6" t="n">
        <v>405</v>
      </c>
      <c r="D785" s="6" t="s">
        <v>398</v>
      </c>
      <c r="E785" s="6" t="s">
        <v>984</v>
      </c>
      <c r="F785" s="6" t="s">
        <v>196</v>
      </c>
      <c r="G785" s="6" t="s">
        <v>129</v>
      </c>
      <c r="H785" s="6" t="s">
        <v>197</v>
      </c>
      <c r="I785" s="27" t="n">
        <v>0</v>
      </c>
      <c r="J785" s="27" t="n">
        <v>0</v>
      </c>
      <c r="K785" s="27" t="n">
        <v>0.3</v>
      </c>
      <c r="L785" s="28" t="n">
        <f aca="false">I785+J785</f>
        <v>0</v>
      </c>
      <c r="M785" s="28" t="n">
        <f aca="false">L785+K785</f>
        <v>0.3</v>
      </c>
      <c r="N785" s="22" t="str">
        <f aca="false">IF(I785&gt;0,"Sí","No")</f>
        <v>No</v>
      </c>
      <c r="O785" s="22" t="str">
        <f aca="false">IF(J785&gt;0,"Sí","No")</f>
        <v>No</v>
      </c>
      <c r="P785" s="22" t="str">
        <f aca="false">IF(K785&gt;0,"Sí","No")</f>
        <v>Sí</v>
      </c>
      <c r="Q785" s="22" t="str">
        <f aca="false">IF(OR(I785&gt;0,J785&gt;0),"Sí","No")</f>
        <v>No</v>
      </c>
      <c r="R785" s="27"/>
      <c r="S785" s="27"/>
      <c r="T785" s="27"/>
      <c r="U785" s="27"/>
      <c r="V785" s="27"/>
      <c r="W785" s="12" t="str">
        <f aca="false">IF(AND(I785&gt;0,R785&gt;0),(S785-R785)/R785,"")</f>
        <v/>
      </c>
      <c r="X785" s="12" t="str">
        <f aca="false">IF(AND(J785&gt;0,T785&gt;0),(U785-T785)/T785,"")</f>
        <v/>
      </c>
      <c r="Y785" s="12" t="str">
        <f aca="false">IF(AND(K785&gt;0,V785&gt;0),(V785-Resumen!$B$7)/Resumen!$B$7,"")</f>
        <v/>
      </c>
      <c r="Z785" s="28" t="str">
        <f aca="false">IF(AND(K785&gt;0,I785&gt;0,V785&gt;0,S785&gt;0),V785-S785,"")</f>
        <v/>
      </c>
      <c r="AA785" s="12" t="str">
        <f aca="false">IF(Z785&lt;&gt;"",Z785/S785,"")</f>
        <v/>
      </c>
      <c r="AB785" s="28" t="str">
        <f aca="false">IF(AND(K785&gt;0,J785&gt;0,V785&gt;0,U785&gt;0),V785-U785,"")</f>
        <v/>
      </c>
      <c r="AC785" s="12" t="str">
        <f aca="false">IF(AB785&lt;&gt;"",AB785/U785,"")</f>
        <v/>
      </c>
      <c r="AD785" s="27" t="n">
        <v>0</v>
      </c>
      <c r="AE785" s="27" t="n">
        <v>0</v>
      </c>
      <c r="AF785" s="27" t="n">
        <v>0</v>
      </c>
      <c r="AG785" s="28" t="n">
        <f aca="false">AD785+AE785+AF785</f>
        <v>0</v>
      </c>
      <c r="AH785" s="12" t="str">
        <f aca="false">IF(AG785&gt;0,AD785/AG785,"")</f>
        <v/>
      </c>
      <c r="AI785" s="27" t="n">
        <v>0</v>
      </c>
      <c r="AJ785" s="27" t="n">
        <v>0</v>
      </c>
      <c r="AK785" s="27" t="n">
        <v>0</v>
      </c>
      <c r="AL785" s="22" t="str">
        <f aca="false">IF(OR(AJ785&gt;0,AK785&gt;0),"Sí","No")</f>
        <v>No</v>
      </c>
      <c r="AM785" s="6"/>
      <c r="AN785" s="6"/>
      <c r="AO785" s="12" t="n">
        <f aca="false">IF(M785&gt;0,K785/M785,"")</f>
        <v>1</v>
      </c>
      <c r="AP785" s="22" t="str">
        <f aca="false">IF(M785&gt;=Resumen!$B$5,"Alto","Bajo")</f>
        <v>Bajo</v>
      </c>
      <c r="AQ785" s="22" t="str">
        <f aca="false">IF(AO785&gt;=Resumen!$B$28,"Alto","Bajo")</f>
        <v>Alto</v>
      </c>
      <c r="AR785" s="22" t="str">
        <f aca="false">AP785&amp;" Potencial / "&amp;AQ785&amp;" Share"</f>
        <v>Bajo Potencial / Alto Share</v>
      </c>
      <c r="AS785" s="22" t="str">
        <f aca="false">IF(Q785="Sí",IF(AO785&gt;=Resumen!$B$29,"Alto","Bajo"),"")</f>
        <v/>
      </c>
      <c r="AT785" s="22" t="str">
        <f aca="false">IF(AS785&lt;&gt;"",AP785&amp;" Potencial / "&amp;AS785&amp;" Share","")</f>
        <v/>
      </c>
      <c r="AU785" s="22" t="str">
        <f aca="false">IF(AH785="","Sin dato",IF(AH785-AO785&gt;Resumen!$B$6,"Sobre-exhibido",IF(AO785-AH785&gt;Resumen!$B$6,"Sub-exhibido","En línea")))</f>
        <v>Sin dato</v>
      </c>
      <c r="AV785" s="22" t="str">
        <f aca="false">IF(AT785="","",IF(AT785="Alto Potencial / Bajo Share",1,IF(AT785="Alto Potencial / Alto Share",2,IF(AT785="Bajo Potencial / Alto Share",3,4))))</f>
        <v/>
      </c>
      <c r="AW785" s="22" t="str">
        <f aca="false">IF(Q785="No","Sin competencia directa",IF(AV785=1,"1 - Foco Conquista (Alto Pot / Bajo Share)",IF(AV785=2,"2 - Foco Defensa (Alto Pot / Alto Share)",IF(AV785=3,"3 - Monitoreo (Bajo Pot / Alto Share)","4 - Baja Prioridad (Bajo Pot / Bajo Share)"))))</f>
        <v>Sin competencia directa</v>
      </c>
      <c r="AX785" s="12" t="str">
        <f aca="false">IF(OR(IFERROR(AND(W785&lt;&gt;"",Y785&lt;&gt;"",Y785-W785&gt;Resumen!$B$8),FALSE()),IFERROR(AND(X785&lt;&gt;"",Y785&lt;&gt;"",Y785-X785&gt;Resumen!$B$8),FALSE())),MAX(IF(IFERROR(AND(W785&lt;&gt;"",Y785&lt;&gt;"",Y785-W785&gt;Resumen!$B$8),FALSE()),Y785-W785,0),IF(IFERROR(AND(X785&lt;&gt;"",Y785&lt;&gt;"",Y785-X785&gt;Resumen!$B$8),FALSE()),Y785-X785,0)),"")</f>
        <v/>
      </c>
      <c r="AY785" s="22" t="str">
        <f aca="false">IF(OR(IFERROR(AND(W785&lt;&gt;"",Y785&lt;&gt;"",Y785-W785&gt;Resumen!$B$8),FALSE()),IFERROR(AND(X785&lt;&gt;"",Y785&lt;&gt;"",Y785-X785&gt;Resumen!$B$8),FALSE())),TRIM("Lays tiene mayor markup que "&amp;IF(IFERROR(AND(W785&lt;&gt;"",Y785&lt;&gt;"",Y785-W785&gt;Resumen!$B$8),FALSE()),"Quento ","")&amp;IF(IFERROR(AND(X785&lt;&gt;"",Y785&lt;&gt;"",Y785-X785&gt;Resumen!$B$8),FALSE()),"Julicroc ","")&amp;"en este PDV"),"")</f>
        <v/>
      </c>
      <c r="AZ785" s="22" t="str">
        <f aca="false">IF(COUNTIF('Plan Pehuamar - Lista'!$A$2:$A$167,A785)&gt;0,"Sí","No")</f>
        <v>No</v>
      </c>
      <c r="BA785" s="22" t="str">
        <f aca="false">IF(COUNTIF('Plan Combo 9+1'!$A$2:$A$226,A785)&gt;0,"Sí","No")</f>
        <v>No</v>
      </c>
      <c r="BB785" s="22" t="str">
        <f aca="false">IF(AH785="","No",IF(BA785="Sí",IF((AO785-AH785)&gt;Resumen!$B$6,"Sí","No"),IF((AO785-AH785)&gt;=Resumen!$B$132,"Sí","No")))</f>
        <v>No</v>
      </c>
      <c r="BC785" s="22" t="str">
        <f aca="false">IF(AND(N785="Sí",AL785="Sí",AI785=0),"Sí","No")</f>
        <v>No</v>
      </c>
      <c r="BD785" s="22" t="str">
        <f aca="false">IF(COUNTIF('Plan 9+1 (con Pehuamar)'!$A$2:$A$227,A785)&gt;0,"Sí","No")</f>
        <v>No</v>
      </c>
    </row>
    <row r="786" customFormat="false" ht="15" hidden="false" customHeight="true" outlineLevel="0" collapsed="false">
      <c r="A786" s="6" t="n">
        <v>400295</v>
      </c>
      <c r="B786" s="6" t="n">
        <v>4</v>
      </c>
      <c r="C786" s="6" t="n">
        <v>405</v>
      </c>
      <c r="D786" s="6" t="s">
        <v>398</v>
      </c>
      <c r="E786" s="6" t="s">
        <v>985</v>
      </c>
      <c r="F786" s="6" t="s">
        <v>196</v>
      </c>
      <c r="G786" s="6" t="s">
        <v>129</v>
      </c>
      <c r="H786" s="6" t="s">
        <v>197</v>
      </c>
      <c r="I786" s="27" t="n">
        <v>30</v>
      </c>
      <c r="J786" s="27" t="n">
        <v>0</v>
      </c>
      <c r="K786" s="27" t="n">
        <v>35</v>
      </c>
      <c r="L786" s="28" t="n">
        <f aca="false">I786+J786</f>
        <v>30</v>
      </c>
      <c r="M786" s="28" t="n">
        <f aca="false">L786+K786</f>
        <v>65</v>
      </c>
      <c r="N786" s="22" t="str">
        <f aca="false">IF(I786&gt;0,"Sí","No")</f>
        <v>Sí</v>
      </c>
      <c r="O786" s="22" t="str">
        <f aca="false">IF(J786&gt;0,"Sí","No")</f>
        <v>No</v>
      </c>
      <c r="P786" s="22" t="str">
        <f aca="false">IF(K786&gt;0,"Sí","No")</f>
        <v>Sí</v>
      </c>
      <c r="Q786" s="22" t="str">
        <f aca="false">IF(OR(I786&gt;0,J786&gt;0),"Sí","No")</f>
        <v>Sí</v>
      </c>
      <c r="R786" s="27" t="n">
        <v>1800</v>
      </c>
      <c r="S786" s="27" t="n">
        <v>3200</v>
      </c>
      <c r="T786" s="27"/>
      <c r="U786" s="27"/>
      <c r="V786" s="27" t="n">
        <v>3700</v>
      </c>
      <c r="W786" s="12" t="n">
        <f aca="false">IF(AND(I786&gt;0,R786&gt;0),(S786-R786)/R786,"")</f>
        <v>0.777777777777778</v>
      </c>
      <c r="X786" s="12" t="str">
        <f aca="false">IF(AND(J786&gt;0,T786&gt;0),(U786-T786)/T786,"")</f>
        <v/>
      </c>
      <c r="Y786" s="12" t="n">
        <f aca="false">IF(AND(K786&gt;0,V786&gt;0),(V786-Resumen!$B$7)/Resumen!$B$7,"")</f>
        <v>0.48</v>
      </c>
      <c r="Z786" s="28" t="n">
        <f aca="false">IF(AND(K786&gt;0,I786&gt;0,V786&gt;0,S786&gt;0),V786-S786,"")</f>
        <v>500</v>
      </c>
      <c r="AA786" s="12" t="n">
        <f aca="false">IF(Z786&lt;&gt;"",Z786/S786,"")</f>
        <v>0.15625</v>
      </c>
      <c r="AB786" s="28" t="str">
        <f aca="false">IF(AND(K786&gt;0,J786&gt;0,V786&gt;0,U786&gt;0),V786-U786,"")</f>
        <v/>
      </c>
      <c r="AC786" s="12" t="str">
        <f aca="false">IF(AB786&lt;&gt;"",AB786/U786,"")</f>
        <v/>
      </c>
      <c r="AD786" s="27" t="n">
        <v>5</v>
      </c>
      <c r="AE786" s="27" t="n">
        <v>4</v>
      </c>
      <c r="AF786" s="27" t="n">
        <v>0</v>
      </c>
      <c r="AG786" s="28" t="n">
        <f aca="false">AD786+AE786+AF786</f>
        <v>9</v>
      </c>
      <c r="AH786" s="12" t="n">
        <f aca="false">IF(AG786&gt;0,AD786/AG786,"")</f>
        <v>0.555555555555556</v>
      </c>
      <c r="AI786" s="27" t="n">
        <v>1</v>
      </c>
      <c r="AJ786" s="27" t="n">
        <v>1</v>
      </c>
      <c r="AK786" s="27" t="n">
        <v>0</v>
      </c>
      <c r="AL786" s="22" t="str">
        <f aca="false">IF(OR(AJ786&gt;0,AK786&gt;0),"Sí","No")</f>
        <v>Sí</v>
      </c>
      <c r="AM786" s="6" t="s">
        <v>198</v>
      </c>
      <c r="AN786" s="6"/>
      <c r="AO786" s="12" t="n">
        <f aca="false">IF(M786&gt;0,K786/M786,"")</f>
        <v>0.538461538461538</v>
      </c>
      <c r="AP786" s="22" t="str">
        <f aca="false">IF(M786&gt;=Resumen!$B$5,"Alto","Bajo")</f>
        <v>Alto</v>
      </c>
      <c r="AQ786" s="22" t="str">
        <f aca="false">IF(AO786&gt;=Resumen!$B$28,"Alto","Bajo")</f>
        <v>Alto</v>
      </c>
      <c r="AR786" s="22" t="str">
        <f aca="false">AP786&amp;" Potencial / "&amp;AQ786&amp;" Share"</f>
        <v>Alto Potencial / Alto Share</v>
      </c>
      <c r="AS786" s="22" t="str">
        <f aca="false">IF(Q786="Sí",IF(AO786&gt;=Resumen!$B$29,"Alto","Bajo"),"")</f>
        <v>Alto</v>
      </c>
      <c r="AT786" s="22" t="str">
        <f aca="false">IF(AS786&lt;&gt;"",AP786&amp;" Potencial / "&amp;AS786&amp;" Share","")</f>
        <v>Alto Potencial / Alto Share</v>
      </c>
      <c r="AU786" s="22" t="str">
        <f aca="false">IF(AH786="","Sin dato",IF(AH786-AO786&gt;Resumen!$B$6,"Sobre-exhibido",IF(AO786-AH786&gt;Resumen!$B$6,"Sub-exhibido","En línea")))</f>
        <v>En línea</v>
      </c>
      <c r="AV786" s="22" t="n">
        <f aca="false">IF(AT786="","",IF(AT786="Alto Potencial / Bajo Share",1,IF(AT786="Alto Potencial / Alto Share",2,IF(AT786="Bajo Potencial / Alto Share",3,4))))</f>
        <v>2</v>
      </c>
      <c r="AW786" s="22" t="str">
        <f aca="false">IF(Q786="No","Sin competencia directa",IF(AV786=1,"1 - Foco Conquista (Alto Pot / Bajo Share)",IF(AV786=2,"2 - Foco Defensa (Alto Pot / Alto Share)",IF(AV786=3,"3 - Monitoreo (Bajo Pot / Alto Share)","4 - Baja Prioridad (Bajo Pot / Bajo Share)"))))</f>
        <v>2 - Foco Defensa (Alto Pot / Alto Share)</v>
      </c>
      <c r="AX786" s="12" t="str">
        <f aca="false">IF(OR(IFERROR(AND(W786&lt;&gt;"",Y786&lt;&gt;"",Y786-W786&gt;Resumen!$B$8),FALSE()),IFERROR(AND(X786&lt;&gt;"",Y786&lt;&gt;"",Y786-X786&gt;Resumen!$B$8),FALSE())),MAX(IF(IFERROR(AND(W786&lt;&gt;"",Y786&lt;&gt;"",Y786-W786&gt;Resumen!$B$8),FALSE()),Y786-W786,0),IF(IFERROR(AND(X786&lt;&gt;"",Y786&lt;&gt;"",Y786-X786&gt;Resumen!$B$8),FALSE()),Y786-X786,0)),"")</f>
        <v/>
      </c>
      <c r="AY786" s="22" t="str">
        <f aca="false">IF(OR(IFERROR(AND(W786&lt;&gt;"",Y786&lt;&gt;"",Y786-W786&gt;Resumen!$B$8),FALSE()),IFERROR(AND(X786&lt;&gt;"",Y786&lt;&gt;"",Y786-X786&gt;Resumen!$B$8),FALSE())),TRIM("Lays tiene mayor markup que "&amp;IF(IFERROR(AND(W786&lt;&gt;"",Y786&lt;&gt;"",Y786-W786&gt;Resumen!$B$8),FALSE()),"Quento ","")&amp;IF(IFERROR(AND(X786&lt;&gt;"",Y786&lt;&gt;"",Y786-X786&gt;Resumen!$B$8),FALSE()),"Julicroc ","")&amp;"en este PDV"),"")</f>
        <v/>
      </c>
      <c r="AZ786" s="22" t="str">
        <f aca="false">IF(COUNTIF('Plan Pehuamar - Lista'!$A$2:$A$167,A786)&gt;0,"Sí","No")</f>
        <v>No</v>
      </c>
      <c r="BA786" s="22" t="str">
        <f aca="false">IF(COUNTIF('Plan Combo 9+1'!$A$2:$A$226,A786)&gt;0,"Sí","No")</f>
        <v>No</v>
      </c>
      <c r="BB786" s="22" t="str">
        <f aca="false">IF(AH786="","No",IF(BA786="Sí",IF((AO786-AH786)&gt;Resumen!$B$6,"Sí","No"),IF((AO786-AH786)&gt;=Resumen!$B$132,"Sí","No")))</f>
        <v>No</v>
      </c>
      <c r="BC786" s="22" t="str">
        <f aca="false">IF(AND(N786="Sí",AL786="Sí",AI786=0),"Sí","No")</f>
        <v>No</v>
      </c>
      <c r="BD786" s="22" t="str">
        <f aca="false">IF(COUNTIF('Plan 9+1 (con Pehuamar)'!$A$2:$A$227,A786)&gt;0,"Sí","No")</f>
        <v>No</v>
      </c>
    </row>
    <row r="787" customFormat="false" ht="15" hidden="false" customHeight="true" outlineLevel="0" collapsed="false">
      <c r="A787" s="6" t="n">
        <v>400302</v>
      </c>
      <c r="B787" s="6" t="n">
        <v>4</v>
      </c>
      <c r="C787" s="6" t="n">
        <v>405</v>
      </c>
      <c r="D787" s="6" t="s">
        <v>398</v>
      </c>
      <c r="E787" s="6" t="s">
        <v>986</v>
      </c>
      <c r="F787" s="6" t="s">
        <v>196</v>
      </c>
      <c r="G787" s="6" t="s">
        <v>129</v>
      </c>
      <c r="H787" s="6" t="s">
        <v>197</v>
      </c>
      <c r="I787" s="27" t="n">
        <v>0</v>
      </c>
      <c r="J787" s="27" t="n">
        <v>0</v>
      </c>
      <c r="K787" s="27" t="n">
        <v>0.9</v>
      </c>
      <c r="L787" s="28" t="n">
        <f aca="false">I787+J787</f>
        <v>0</v>
      </c>
      <c r="M787" s="28" t="n">
        <f aca="false">L787+K787</f>
        <v>0.9</v>
      </c>
      <c r="N787" s="22" t="str">
        <f aca="false">IF(I787&gt;0,"Sí","No")</f>
        <v>No</v>
      </c>
      <c r="O787" s="22" t="str">
        <f aca="false">IF(J787&gt;0,"Sí","No")</f>
        <v>No</v>
      </c>
      <c r="P787" s="22" t="str">
        <f aca="false">IF(K787&gt;0,"Sí","No")</f>
        <v>Sí</v>
      </c>
      <c r="Q787" s="22" t="str">
        <f aca="false">IF(OR(I787&gt;0,J787&gt;0),"Sí","No")</f>
        <v>No</v>
      </c>
      <c r="R787" s="27"/>
      <c r="S787" s="27"/>
      <c r="T787" s="27"/>
      <c r="U787" s="27"/>
      <c r="V787" s="27"/>
      <c r="W787" s="12" t="str">
        <f aca="false">IF(AND(I787&gt;0,R787&gt;0),(S787-R787)/R787,"")</f>
        <v/>
      </c>
      <c r="X787" s="12" t="str">
        <f aca="false">IF(AND(J787&gt;0,T787&gt;0),(U787-T787)/T787,"")</f>
        <v/>
      </c>
      <c r="Y787" s="12" t="str">
        <f aca="false">IF(AND(K787&gt;0,V787&gt;0),(V787-Resumen!$B$7)/Resumen!$B$7,"")</f>
        <v/>
      </c>
      <c r="Z787" s="28" t="str">
        <f aca="false">IF(AND(K787&gt;0,I787&gt;0,V787&gt;0,S787&gt;0),V787-S787,"")</f>
        <v/>
      </c>
      <c r="AA787" s="12" t="str">
        <f aca="false">IF(Z787&lt;&gt;"",Z787/S787,"")</f>
        <v/>
      </c>
      <c r="AB787" s="28" t="str">
        <f aca="false">IF(AND(K787&gt;0,J787&gt;0,V787&gt;0,U787&gt;0),V787-U787,"")</f>
        <v/>
      </c>
      <c r="AC787" s="12" t="str">
        <f aca="false">IF(AB787&lt;&gt;"",AB787/U787,"")</f>
        <v/>
      </c>
      <c r="AD787" s="27" t="n">
        <v>0</v>
      </c>
      <c r="AE787" s="27" t="n">
        <v>0</v>
      </c>
      <c r="AF787" s="27" t="n">
        <v>0</v>
      </c>
      <c r="AG787" s="28" t="n">
        <f aca="false">AD787+AE787+AF787</f>
        <v>0</v>
      </c>
      <c r="AH787" s="12" t="str">
        <f aca="false">IF(AG787&gt;0,AD787/AG787,"")</f>
        <v/>
      </c>
      <c r="AI787" s="27" t="n">
        <v>0</v>
      </c>
      <c r="AJ787" s="27" t="n">
        <v>0</v>
      </c>
      <c r="AK787" s="27" t="n">
        <v>0</v>
      </c>
      <c r="AL787" s="22" t="str">
        <f aca="false">IF(OR(AJ787&gt;0,AK787&gt;0),"Sí","No")</f>
        <v>No</v>
      </c>
      <c r="AM787" s="6"/>
      <c r="AN787" s="6"/>
      <c r="AO787" s="12" t="n">
        <f aca="false">IF(M787&gt;0,K787/M787,"")</f>
        <v>1</v>
      </c>
      <c r="AP787" s="22" t="str">
        <f aca="false">IF(M787&gt;=Resumen!$B$5,"Alto","Bajo")</f>
        <v>Bajo</v>
      </c>
      <c r="AQ787" s="22" t="str">
        <f aca="false">IF(AO787&gt;=Resumen!$B$28,"Alto","Bajo")</f>
        <v>Alto</v>
      </c>
      <c r="AR787" s="22" t="str">
        <f aca="false">AP787&amp;" Potencial / "&amp;AQ787&amp;" Share"</f>
        <v>Bajo Potencial / Alto Share</v>
      </c>
      <c r="AS787" s="22" t="str">
        <f aca="false">IF(Q787="Sí",IF(AO787&gt;=Resumen!$B$29,"Alto","Bajo"),"")</f>
        <v/>
      </c>
      <c r="AT787" s="22" t="str">
        <f aca="false">IF(AS787&lt;&gt;"",AP787&amp;" Potencial / "&amp;AS787&amp;" Share","")</f>
        <v/>
      </c>
      <c r="AU787" s="22" t="str">
        <f aca="false">IF(AH787="","Sin dato",IF(AH787-AO787&gt;Resumen!$B$6,"Sobre-exhibido",IF(AO787-AH787&gt;Resumen!$B$6,"Sub-exhibido","En línea")))</f>
        <v>Sin dato</v>
      </c>
      <c r="AV787" s="22" t="str">
        <f aca="false">IF(AT787="","",IF(AT787="Alto Potencial / Bajo Share",1,IF(AT787="Alto Potencial / Alto Share",2,IF(AT787="Bajo Potencial / Alto Share",3,4))))</f>
        <v/>
      </c>
      <c r="AW787" s="22" t="str">
        <f aca="false">IF(Q787="No","Sin competencia directa",IF(AV787=1,"1 - Foco Conquista (Alto Pot / Bajo Share)",IF(AV787=2,"2 - Foco Defensa (Alto Pot / Alto Share)",IF(AV787=3,"3 - Monitoreo (Bajo Pot / Alto Share)","4 - Baja Prioridad (Bajo Pot / Bajo Share)"))))</f>
        <v>Sin competencia directa</v>
      </c>
      <c r="AX787" s="12" t="str">
        <f aca="false">IF(OR(IFERROR(AND(W787&lt;&gt;"",Y787&lt;&gt;"",Y787-W787&gt;Resumen!$B$8),FALSE()),IFERROR(AND(X787&lt;&gt;"",Y787&lt;&gt;"",Y787-X787&gt;Resumen!$B$8),FALSE())),MAX(IF(IFERROR(AND(W787&lt;&gt;"",Y787&lt;&gt;"",Y787-W787&gt;Resumen!$B$8),FALSE()),Y787-W787,0),IF(IFERROR(AND(X787&lt;&gt;"",Y787&lt;&gt;"",Y787-X787&gt;Resumen!$B$8),FALSE()),Y787-X787,0)),"")</f>
        <v/>
      </c>
      <c r="AY787" s="22" t="str">
        <f aca="false">IF(OR(IFERROR(AND(W787&lt;&gt;"",Y787&lt;&gt;"",Y787-W787&gt;Resumen!$B$8),FALSE()),IFERROR(AND(X787&lt;&gt;"",Y787&lt;&gt;"",Y787-X787&gt;Resumen!$B$8),FALSE())),TRIM("Lays tiene mayor markup que "&amp;IF(IFERROR(AND(W787&lt;&gt;"",Y787&lt;&gt;"",Y787-W787&gt;Resumen!$B$8),FALSE()),"Quento ","")&amp;IF(IFERROR(AND(X787&lt;&gt;"",Y787&lt;&gt;"",Y787-X787&gt;Resumen!$B$8),FALSE()),"Julicroc ","")&amp;"en este PDV"),"")</f>
        <v/>
      </c>
      <c r="AZ787" s="22" t="str">
        <f aca="false">IF(COUNTIF('Plan Pehuamar - Lista'!$A$2:$A$167,A787)&gt;0,"Sí","No")</f>
        <v>No</v>
      </c>
      <c r="BA787" s="22" t="str">
        <f aca="false">IF(COUNTIF('Plan Combo 9+1'!$A$2:$A$226,A787)&gt;0,"Sí","No")</f>
        <v>No</v>
      </c>
      <c r="BB787" s="22" t="str">
        <f aca="false">IF(AH787="","No",IF(BA787="Sí",IF((AO787-AH787)&gt;Resumen!$B$6,"Sí","No"),IF((AO787-AH787)&gt;=Resumen!$B$132,"Sí","No")))</f>
        <v>No</v>
      </c>
      <c r="BC787" s="22" t="str">
        <f aca="false">IF(AND(N787="Sí",AL787="Sí",AI787=0),"Sí","No")</f>
        <v>No</v>
      </c>
      <c r="BD787" s="22" t="str">
        <f aca="false">IF(COUNTIF('Plan 9+1 (con Pehuamar)'!$A$2:$A$227,A787)&gt;0,"Sí","No")</f>
        <v>No</v>
      </c>
    </row>
    <row r="788" customFormat="false" ht="15" hidden="false" customHeight="true" outlineLevel="0" collapsed="false">
      <c r="A788" s="6" t="n">
        <v>400303</v>
      </c>
      <c r="B788" s="6" t="n">
        <v>4</v>
      </c>
      <c r="C788" s="6" t="n">
        <v>405</v>
      </c>
      <c r="D788" s="6" t="s">
        <v>398</v>
      </c>
      <c r="E788" s="6" t="s">
        <v>987</v>
      </c>
      <c r="F788" s="6" t="s">
        <v>201</v>
      </c>
      <c r="G788" s="6" t="s">
        <v>129</v>
      </c>
      <c r="H788" s="6" t="s">
        <v>197</v>
      </c>
      <c r="I788" s="27" t="n">
        <v>20</v>
      </c>
      <c r="J788" s="27" t="n">
        <v>15</v>
      </c>
      <c r="K788" s="27" t="n">
        <v>25</v>
      </c>
      <c r="L788" s="28" t="n">
        <f aca="false">I788+J788</f>
        <v>35</v>
      </c>
      <c r="M788" s="28" t="n">
        <f aca="false">L788+K788</f>
        <v>60</v>
      </c>
      <c r="N788" s="22" t="str">
        <f aca="false">IF(I788&gt;0,"Sí","No")</f>
        <v>Sí</v>
      </c>
      <c r="O788" s="22" t="str">
        <f aca="false">IF(J788&gt;0,"Sí","No")</f>
        <v>Sí</v>
      </c>
      <c r="P788" s="22" t="str">
        <f aca="false">IF(K788&gt;0,"Sí","No")</f>
        <v>Sí</v>
      </c>
      <c r="Q788" s="22" t="str">
        <f aca="false">IF(OR(I788&gt;0,J788&gt;0),"Sí","No")</f>
        <v>Sí</v>
      </c>
      <c r="R788" s="27" t="n">
        <v>1700</v>
      </c>
      <c r="S788" s="27" t="n">
        <v>2500</v>
      </c>
      <c r="T788" s="27" t="n">
        <v>1100</v>
      </c>
      <c r="U788" s="27" t="n">
        <v>1700</v>
      </c>
      <c r="V788" s="27" t="n">
        <v>3500</v>
      </c>
      <c r="W788" s="12" t="n">
        <f aca="false">IF(AND(I788&gt;0,R788&gt;0),(S788-R788)/R788,"")</f>
        <v>0.470588235294118</v>
      </c>
      <c r="X788" s="12" t="n">
        <f aca="false">IF(AND(J788&gt;0,T788&gt;0),(U788-T788)/T788,"")</f>
        <v>0.545454545454545</v>
      </c>
      <c r="Y788" s="12" t="n">
        <f aca="false">IF(AND(K788&gt;0,V788&gt;0),(V788-Resumen!$B$7)/Resumen!$B$7,"")</f>
        <v>0.4</v>
      </c>
      <c r="Z788" s="28" t="n">
        <f aca="false">IF(AND(K788&gt;0,I788&gt;0,V788&gt;0,S788&gt;0),V788-S788,"")</f>
        <v>1000</v>
      </c>
      <c r="AA788" s="12" t="n">
        <f aca="false">IF(Z788&lt;&gt;"",Z788/S788,"")</f>
        <v>0.4</v>
      </c>
      <c r="AB788" s="28" t="n">
        <f aca="false">IF(AND(K788&gt;0,J788&gt;0,V788&gt;0,U788&gt;0),V788-U788,"")</f>
        <v>1800</v>
      </c>
      <c r="AC788" s="12" t="n">
        <f aca="false">IF(AB788&lt;&gt;"",AB788/U788,"")</f>
        <v>1.05882352941176</v>
      </c>
      <c r="AD788" s="27" t="n">
        <v>4</v>
      </c>
      <c r="AE788" s="27" t="n">
        <v>4</v>
      </c>
      <c r="AF788" s="27" t="n">
        <v>2</v>
      </c>
      <c r="AG788" s="28" t="n">
        <f aca="false">AD788+AE788+AF788</f>
        <v>10</v>
      </c>
      <c r="AH788" s="12" t="n">
        <f aca="false">IF(AG788&gt;0,AD788/AG788,"")</f>
        <v>0.4</v>
      </c>
      <c r="AI788" s="27" t="n">
        <v>1</v>
      </c>
      <c r="AJ788" s="27" t="n">
        <v>1</v>
      </c>
      <c r="AK788" s="27" t="n">
        <v>1</v>
      </c>
      <c r="AL788" s="22" t="str">
        <f aca="false">IF(OR(AJ788&gt;0,AK788&gt;0),"Sí","No")</f>
        <v>Sí</v>
      </c>
      <c r="AM788" s="6" t="s">
        <v>198</v>
      </c>
      <c r="AN788" s="6" t="s">
        <v>198</v>
      </c>
      <c r="AO788" s="12" t="n">
        <f aca="false">IF(M788&gt;0,K788/M788,"")</f>
        <v>0.416666666666667</v>
      </c>
      <c r="AP788" s="22" t="str">
        <f aca="false">IF(M788&gt;=Resumen!$B$5,"Alto","Bajo")</f>
        <v>Alto</v>
      </c>
      <c r="AQ788" s="22" t="str">
        <f aca="false">IF(AO788&gt;=Resumen!$B$28,"Alto","Bajo")</f>
        <v>Alto</v>
      </c>
      <c r="AR788" s="22" t="str">
        <f aca="false">AP788&amp;" Potencial / "&amp;AQ788&amp;" Share"</f>
        <v>Alto Potencial / Alto Share</v>
      </c>
      <c r="AS788" s="22" t="str">
        <f aca="false">IF(Q788="Sí",IF(AO788&gt;=Resumen!$B$29,"Alto","Bajo"),"")</f>
        <v>Bajo</v>
      </c>
      <c r="AT788" s="22" t="str">
        <f aca="false">IF(AS788&lt;&gt;"",AP788&amp;" Potencial / "&amp;AS788&amp;" Share","")</f>
        <v>Alto Potencial / Bajo Share</v>
      </c>
      <c r="AU788" s="22" t="str">
        <f aca="false">IF(AH788="","Sin dato",IF(AH788-AO788&gt;Resumen!$B$6,"Sobre-exhibido",IF(AO788-AH788&gt;Resumen!$B$6,"Sub-exhibido","En línea")))</f>
        <v>En línea</v>
      </c>
      <c r="AV788" s="22" t="n">
        <f aca="false">IF(AT788="","",IF(AT788="Alto Potencial / Bajo Share",1,IF(AT788="Alto Potencial / Alto Share",2,IF(AT788="Bajo Potencial / Alto Share",3,4))))</f>
        <v>1</v>
      </c>
      <c r="AW788" s="22" t="str">
        <f aca="false">IF(Q788="No","Sin competencia directa",IF(AV788=1,"1 - Foco Conquista (Alto Pot / Bajo Share)",IF(AV788=2,"2 - Foco Defensa (Alto Pot / Alto Share)",IF(AV788=3,"3 - Monitoreo (Bajo Pot / Alto Share)","4 - Baja Prioridad (Bajo Pot / Bajo Share)"))))</f>
        <v>1 - Foco Conquista (Alto Pot / Bajo Share)</v>
      </c>
      <c r="AX788" s="12" t="str">
        <f aca="false">IF(OR(IFERROR(AND(W788&lt;&gt;"",Y788&lt;&gt;"",Y788-W788&gt;Resumen!$B$8),FALSE()),IFERROR(AND(X788&lt;&gt;"",Y788&lt;&gt;"",Y788-X788&gt;Resumen!$B$8),FALSE())),MAX(IF(IFERROR(AND(W788&lt;&gt;"",Y788&lt;&gt;"",Y788-W788&gt;Resumen!$B$8),FALSE()),Y788-W788,0),IF(IFERROR(AND(X788&lt;&gt;"",Y788&lt;&gt;"",Y788-X788&gt;Resumen!$B$8),FALSE()),Y788-X788,0)),"")</f>
        <v/>
      </c>
      <c r="AY788" s="22" t="str">
        <f aca="false">IF(OR(IFERROR(AND(W788&lt;&gt;"",Y788&lt;&gt;"",Y788-W788&gt;Resumen!$B$8),FALSE()),IFERROR(AND(X788&lt;&gt;"",Y788&lt;&gt;"",Y788-X788&gt;Resumen!$B$8),FALSE())),TRIM("Lays tiene mayor markup que "&amp;IF(IFERROR(AND(W788&lt;&gt;"",Y788&lt;&gt;"",Y788-W788&gt;Resumen!$B$8),FALSE()),"Quento ","")&amp;IF(IFERROR(AND(X788&lt;&gt;"",Y788&lt;&gt;"",Y788-X788&gt;Resumen!$B$8),FALSE()),"Julicroc ","")&amp;"en este PDV"),"")</f>
        <v/>
      </c>
      <c r="AZ788" s="22" t="str">
        <f aca="false">IF(COUNTIF('Plan Pehuamar - Lista'!$A$2:$A$167,A788)&gt;0,"Sí","No")</f>
        <v>No</v>
      </c>
      <c r="BA788" s="22" t="str">
        <f aca="false">IF(COUNTIF('Plan Combo 9+1'!$A$2:$A$226,A788)&gt;0,"Sí","No")</f>
        <v>No</v>
      </c>
      <c r="BB788" s="22" t="str">
        <f aca="false">IF(AH788="","No",IF(BA788="Sí",IF((AO788-AH788)&gt;Resumen!$B$6,"Sí","No"),IF((AO788-AH788)&gt;=Resumen!$B$132,"Sí","No")))</f>
        <v>No</v>
      </c>
      <c r="BC788" s="22" t="str">
        <f aca="false">IF(AND(N788="Sí",AL788="Sí",AI788=0),"Sí","No")</f>
        <v>No</v>
      </c>
      <c r="BD788" s="22" t="str">
        <f aca="false">IF(COUNTIF('Plan 9+1 (con Pehuamar)'!$A$2:$A$227,A788)&gt;0,"Sí","No")</f>
        <v>No</v>
      </c>
    </row>
    <row r="789" customFormat="false" ht="15" hidden="false" customHeight="true" outlineLevel="0" collapsed="false">
      <c r="A789" s="6" t="n">
        <v>400326</v>
      </c>
      <c r="B789" s="6" t="n">
        <v>4</v>
      </c>
      <c r="C789" s="6" t="n">
        <v>405</v>
      </c>
      <c r="D789" s="6" t="s">
        <v>398</v>
      </c>
      <c r="E789" s="6" t="s">
        <v>901</v>
      </c>
      <c r="F789" s="6" t="s">
        <v>206</v>
      </c>
      <c r="G789" s="6" t="s">
        <v>129</v>
      </c>
      <c r="H789" s="6" t="s">
        <v>197</v>
      </c>
      <c r="I789" s="27" t="n">
        <v>15</v>
      </c>
      <c r="J789" s="27" t="n">
        <v>15</v>
      </c>
      <c r="K789" s="27" t="n">
        <v>15</v>
      </c>
      <c r="L789" s="28" t="n">
        <f aca="false">I789+J789</f>
        <v>30</v>
      </c>
      <c r="M789" s="28" t="n">
        <f aca="false">L789+K789</f>
        <v>45</v>
      </c>
      <c r="N789" s="22" t="str">
        <f aca="false">IF(I789&gt;0,"Sí","No")</f>
        <v>Sí</v>
      </c>
      <c r="O789" s="22" t="str">
        <f aca="false">IF(J789&gt;0,"Sí","No")</f>
        <v>Sí</v>
      </c>
      <c r="P789" s="22" t="str">
        <f aca="false">IF(K789&gt;0,"Sí","No")</f>
        <v>Sí</v>
      </c>
      <c r="Q789" s="22" t="str">
        <f aca="false">IF(OR(I789&gt;0,J789&gt;0),"Sí","No")</f>
        <v>Sí</v>
      </c>
      <c r="R789" s="27" t="n">
        <v>1700</v>
      </c>
      <c r="S789" s="27" t="n">
        <v>2500</v>
      </c>
      <c r="T789" s="27" t="n">
        <v>1100</v>
      </c>
      <c r="U789" s="27" t="n">
        <v>1700</v>
      </c>
      <c r="V789" s="27" t="n">
        <v>3500</v>
      </c>
      <c r="W789" s="12" t="n">
        <f aca="false">IF(AND(I789&gt;0,R789&gt;0),(S789-R789)/R789,"")</f>
        <v>0.470588235294118</v>
      </c>
      <c r="X789" s="12" t="n">
        <f aca="false">IF(AND(J789&gt;0,T789&gt;0),(U789-T789)/T789,"")</f>
        <v>0.545454545454545</v>
      </c>
      <c r="Y789" s="12" t="n">
        <f aca="false">IF(AND(K789&gt;0,V789&gt;0),(V789-Resumen!$B$7)/Resumen!$B$7,"")</f>
        <v>0.4</v>
      </c>
      <c r="Z789" s="28" t="n">
        <f aca="false">IF(AND(K789&gt;0,I789&gt;0,V789&gt;0,S789&gt;0),V789-S789,"")</f>
        <v>1000</v>
      </c>
      <c r="AA789" s="12" t="n">
        <f aca="false">IF(Z789&lt;&gt;"",Z789/S789,"")</f>
        <v>0.4</v>
      </c>
      <c r="AB789" s="28" t="n">
        <f aca="false">IF(AND(K789&gt;0,J789&gt;0,V789&gt;0,U789&gt;0),V789-U789,"")</f>
        <v>1800</v>
      </c>
      <c r="AC789" s="12" t="n">
        <f aca="false">IF(AB789&lt;&gt;"",AB789/U789,"")</f>
        <v>1.05882352941176</v>
      </c>
      <c r="AD789" s="27" t="n">
        <v>3</v>
      </c>
      <c r="AE789" s="27" t="n">
        <v>3</v>
      </c>
      <c r="AF789" s="27" t="n">
        <v>2</v>
      </c>
      <c r="AG789" s="28" t="n">
        <f aca="false">AD789+AE789+AF789</f>
        <v>8</v>
      </c>
      <c r="AH789" s="12" t="n">
        <f aca="false">IF(AG789&gt;0,AD789/AG789,"")</f>
        <v>0.375</v>
      </c>
      <c r="AI789" s="27" t="n">
        <v>1</v>
      </c>
      <c r="AJ789" s="27" t="n">
        <v>1</v>
      </c>
      <c r="AK789" s="27" t="n">
        <v>1</v>
      </c>
      <c r="AL789" s="22" t="str">
        <f aca="false">IF(OR(AJ789&gt;0,AK789&gt;0),"Sí","No")</f>
        <v>Sí</v>
      </c>
      <c r="AM789" s="6" t="s">
        <v>198</v>
      </c>
      <c r="AN789" s="6" t="s">
        <v>198</v>
      </c>
      <c r="AO789" s="12" t="n">
        <f aca="false">IF(M789&gt;0,K789/M789,"")</f>
        <v>0.333333333333333</v>
      </c>
      <c r="AP789" s="22" t="str">
        <f aca="false">IF(M789&gt;=Resumen!$B$5,"Alto","Bajo")</f>
        <v>Alto</v>
      </c>
      <c r="AQ789" s="22" t="str">
        <f aca="false">IF(AO789&gt;=Resumen!$B$28,"Alto","Bajo")</f>
        <v>Bajo</v>
      </c>
      <c r="AR789" s="22" t="str">
        <f aca="false">AP789&amp;" Potencial / "&amp;AQ789&amp;" Share"</f>
        <v>Alto Potencial / Bajo Share</v>
      </c>
      <c r="AS789" s="22" t="str">
        <f aca="false">IF(Q789="Sí",IF(AO789&gt;=Resumen!$B$29,"Alto","Bajo"),"")</f>
        <v>Bajo</v>
      </c>
      <c r="AT789" s="22" t="str">
        <f aca="false">IF(AS789&lt;&gt;"",AP789&amp;" Potencial / "&amp;AS789&amp;" Share","")</f>
        <v>Alto Potencial / Bajo Share</v>
      </c>
      <c r="AU789" s="22" t="str">
        <f aca="false">IF(AH789="","Sin dato",IF(AH789-AO789&gt;Resumen!$B$6,"Sobre-exhibido",IF(AO789-AH789&gt;Resumen!$B$6,"Sub-exhibido","En línea")))</f>
        <v>En línea</v>
      </c>
      <c r="AV789" s="22" t="n">
        <f aca="false">IF(AT789="","",IF(AT789="Alto Potencial / Bajo Share",1,IF(AT789="Alto Potencial / Alto Share",2,IF(AT789="Bajo Potencial / Alto Share",3,4))))</f>
        <v>1</v>
      </c>
      <c r="AW789" s="22" t="str">
        <f aca="false">IF(Q789="No","Sin competencia directa",IF(AV789=1,"1 - Foco Conquista (Alto Pot / Bajo Share)",IF(AV789=2,"2 - Foco Defensa (Alto Pot / Alto Share)",IF(AV789=3,"3 - Monitoreo (Bajo Pot / Alto Share)","4 - Baja Prioridad (Bajo Pot / Bajo Share)"))))</f>
        <v>1 - Foco Conquista (Alto Pot / Bajo Share)</v>
      </c>
      <c r="AX789" s="12" t="str">
        <f aca="false">IF(OR(IFERROR(AND(W789&lt;&gt;"",Y789&lt;&gt;"",Y789-W789&gt;Resumen!$B$8),FALSE()),IFERROR(AND(X789&lt;&gt;"",Y789&lt;&gt;"",Y789-X789&gt;Resumen!$B$8),FALSE())),MAX(IF(IFERROR(AND(W789&lt;&gt;"",Y789&lt;&gt;"",Y789-W789&gt;Resumen!$B$8),FALSE()),Y789-W789,0),IF(IFERROR(AND(X789&lt;&gt;"",Y789&lt;&gt;"",Y789-X789&gt;Resumen!$B$8),FALSE()),Y789-X789,0)),"")</f>
        <v/>
      </c>
      <c r="AY789" s="22" t="str">
        <f aca="false">IF(OR(IFERROR(AND(W789&lt;&gt;"",Y789&lt;&gt;"",Y789-W789&gt;Resumen!$B$8),FALSE()),IFERROR(AND(X789&lt;&gt;"",Y789&lt;&gt;"",Y789-X789&gt;Resumen!$B$8),FALSE())),TRIM("Lays tiene mayor markup que "&amp;IF(IFERROR(AND(W789&lt;&gt;"",Y789&lt;&gt;"",Y789-W789&gt;Resumen!$B$8),FALSE()),"Quento ","")&amp;IF(IFERROR(AND(X789&lt;&gt;"",Y789&lt;&gt;"",Y789-X789&gt;Resumen!$B$8),FALSE()),"Julicroc ","")&amp;"en este PDV"),"")</f>
        <v/>
      </c>
      <c r="AZ789" s="22" t="str">
        <f aca="false">IF(COUNTIF('Plan Pehuamar - Lista'!$A$2:$A$167,A789)&gt;0,"Sí","No")</f>
        <v>Sí</v>
      </c>
      <c r="BA789" s="22" t="str">
        <f aca="false">IF(COUNTIF('Plan Combo 9+1'!$A$2:$A$226,A789)&gt;0,"Sí","No")</f>
        <v>No</v>
      </c>
      <c r="BB789" s="22" t="str">
        <f aca="false">IF(AH789="","No",IF(BA789="Sí",IF((AO789-AH789)&gt;Resumen!$B$6,"Sí","No"),IF((AO789-AH789)&gt;=Resumen!$B$132,"Sí","No")))</f>
        <v>No</v>
      </c>
      <c r="BC789" s="22" t="str">
        <f aca="false">IF(AND(N789="Sí",AL789="Sí",AI789=0),"Sí","No")</f>
        <v>No</v>
      </c>
      <c r="BD789" s="22" t="str">
        <f aca="false">IF(COUNTIF('Plan 9+1 (con Pehuamar)'!$A$2:$A$227,A789)&gt;0,"Sí","No")</f>
        <v>No</v>
      </c>
    </row>
    <row r="790" customFormat="false" ht="15" hidden="false" customHeight="true" outlineLevel="0" collapsed="false">
      <c r="A790" s="6" t="n">
        <v>401450</v>
      </c>
      <c r="B790" s="6" t="n">
        <v>4</v>
      </c>
      <c r="C790" s="6" t="n">
        <v>405</v>
      </c>
      <c r="D790" s="6" t="s">
        <v>398</v>
      </c>
      <c r="E790" s="6" t="s">
        <v>988</v>
      </c>
      <c r="F790" s="6" t="s">
        <v>291</v>
      </c>
      <c r="G790" s="6" t="s">
        <v>129</v>
      </c>
      <c r="H790" s="6" t="s">
        <v>197</v>
      </c>
      <c r="I790" s="27" t="n">
        <v>0</v>
      </c>
      <c r="J790" s="27" t="n">
        <v>0</v>
      </c>
      <c r="K790" s="27" t="n">
        <v>0.2</v>
      </c>
      <c r="L790" s="28" t="n">
        <f aca="false">I790+J790</f>
        <v>0</v>
      </c>
      <c r="M790" s="28" t="n">
        <f aca="false">L790+K790</f>
        <v>0.2</v>
      </c>
      <c r="N790" s="22" t="str">
        <f aca="false">IF(I790&gt;0,"Sí","No")</f>
        <v>No</v>
      </c>
      <c r="O790" s="22" t="str">
        <f aca="false">IF(J790&gt;0,"Sí","No")</f>
        <v>No</v>
      </c>
      <c r="P790" s="22" t="str">
        <f aca="false">IF(K790&gt;0,"Sí","No")</f>
        <v>Sí</v>
      </c>
      <c r="Q790" s="22" t="str">
        <f aca="false">IF(OR(I790&gt;0,J790&gt;0),"Sí","No")</f>
        <v>No</v>
      </c>
      <c r="R790" s="27"/>
      <c r="S790" s="27"/>
      <c r="T790" s="27"/>
      <c r="U790" s="27"/>
      <c r="V790" s="27"/>
      <c r="W790" s="12" t="str">
        <f aca="false">IF(AND(I790&gt;0,R790&gt;0),(S790-R790)/R790,"")</f>
        <v/>
      </c>
      <c r="X790" s="12" t="str">
        <f aca="false">IF(AND(J790&gt;0,T790&gt;0),(U790-T790)/T790,"")</f>
        <v/>
      </c>
      <c r="Y790" s="12" t="str">
        <f aca="false">IF(AND(K790&gt;0,V790&gt;0),(V790-Resumen!$B$7)/Resumen!$B$7,"")</f>
        <v/>
      </c>
      <c r="Z790" s="28" t="str">
        <f aca="false">IF(AND(K790&gt;0,I790&gt;0,V790&gt;0,S790&gt;0),V790-S790,"")</f>
        <v/>
      </c>
      <c r="AA790" s="12" t="str">
        <f aca="false">IF(Z790&lt;&gt;"",Z790/S790,"")</f>
        <v/>
      </c>
      <c r="AB790" s="28" t="str">
        <f aca="false">IF(AND(K790&gt;0,J790&gt;0,V790&gt;0,U790&gt;0),V790-U790,"")</f>
        <v/>
      </c>
      <c r="AC790" s="12" t="str">
        <f aca="false">IF(AB790&lt;&gt;"",AB790/U790,"")</f>
        <v/>
      </c>
      <c r="AD790" s="27" t="n">
        <v>0</v>
      </c>
      <c r="AE790" s="27" t="n">
        <v>0</v>
      </c>
      <c r="AF790" s="27" t="n">
        <v>0</v>
      </c>
      <c r="AG790" s="28" t="n">
        <f aca="false">AD790+AE790+AF790</f>
        <v>0</v>
      </c>
      <c r="AH790" s="12" t="str">
        <f aca="false">IF(AG790&gt;0,AD790/AG790,"")</f>
        <v/>
      </c>
      <c r="AI790" s="27" t="n">
        <v>0</v>
      </c>
      <c r="AJ790" s="27" t="n">
        <v>0</v>
      </c>
      <c r="AK790" s="27" t="n">
        <v>0</v>
      </c>
      <c r="AL790" s="22" t="str">
        <f aca="false">IF(OR(AJ790&gt;0,AK790&gt;0),"Sí","No")</f>
        <v>No</v>
      </c>
      <c r="AM790" s="6"/>
      <c r="AN790" s="6"/>
      <c r="AO790" s="12" t="n">
        <f aca="false">IF(M790&gt;0,K790/M790,"")</f>
        <v>1</v>
      </c>
      <c r="AP790" s="22" t="str">
        <f aca="false">IF(M790&gt;=Resumen!$B$5,"Alto","Bajo")</f>
        <v>Bajo</v>
      </c>
      <c r="AQ790" s="22" t="str">
        <f aca="false">IF(AO790&gt;=Resumen!$B$28,"Alto","Bajo")</f>
        <v>Alto</v>
      </c>
      <c r="AR790" s="22" t="str">
        <f aca="false">AP790&amp;" Potencial / "&amp;AQ790&amp;" Share"</f>
        <v>Bajo Potencial / Alto Share</v>
      </c>
      <c r="AS790" s="22" t="str">
        <f aca="false">IF(Q790="Sí",IF(AO790&gt;=Resumen!$B$29,"Alto","Bajo"),"")</f>
        <v/>
      </c>
      <c r="AT790" s="22" t="str">
        <f aca="false">IF(AS790&lt;&gt;"",AP790&amp;" Potencial / "&amp;AS790&amp;" Share","")</f>
        <v/>
      </c>
      <c r="AU790" s="22" t="str">
        <f aca="false">IF(AH790="","Sin dato",IF(AH790-AO790&gt;Resumen!$B$6,"Sobre-exhibido",IF(AO790-AH790&gt;Resumen!$B$6,"Sub-exhibido","En línea")))</f>
        <v>Sin dato</v>
      </c>
      <c r="AV790" s="22" t="str">
        <f aca="false">IF(AT790="","",IF(AT790="Alto Potencial / Bajo Share",1,IF(AT790="Alto Potencial / Alto Share",2,IF(AT790="Bajo Potencial / Alto Share",3,4))))</f>
        <v/>
      </c>
      <c r="AW790" s="22" t="str">
        <f aca="false">IF(Q790="No","Sin competencia directa",IF(AV790=1,"1 - Foco Conquista (Alto Pot / Bajo Share)",IF(AV790=2,"2 - Foco Defensa (Alto Pot / Alto Share)",IF(AV790=3,"3 - Monitoreo (Bajo Pot / Alto Share)","4 - Baja Prioridad (Bajo Pot / Bajo Share)"))))</f>
        <v>Sin competencia directa</v>
      </c>
      <c r="AX790" s="12" t="str">
        <f aca="false">IF(OR(IFERROR(AND(W790&lt;&gt;"",Y790&lt;&gt;"",Y790-W790&gt;Resumen!$B$8),FALSE()),IFERROR(AND(X790&lt;&gt;"",Y790&lt;&gt;"",Y790-X790&gt;Resumen!$B$8),FALSE())),MAX(IF(IFERROR(AND(W790&lt;&gt;"",Y790&lt;&gt;"",Y790-W790&gt;Resumen!$B$8),FALSE()),Y790-W790,0),IF(IFERROR(AND(X790&lt;&gt;"",Y790&lt;&gt;"",Y790-X790&gt;Resumen!$B$8),FALSE()),Y790-X790,0)),"")</f>
        <v/>
      </c>
      <c r="AY790" s="22" t="str">
        <f aca="false">IF(OR(IFERROR(AND(W790&lt;&gt;"",Y790&lt;&gt;"",Y790-W790&gt;Resumen!$B$8),FALSE()),IFERROR(AND(X790&lt;&gt;"",Y790&lt;&gt;"",Y790-X790&gt;Resumen!$B$8),FALSE())),TRIM("Lays tiene mayor markup que "&amp;IF(IFERROR(AND(W790&lt;&gt;"",Y790&lt;&gt;"",Y790-W790&gt;Resumen!$B$8),FALSE()),"Quento ","")&amp;IF(IFERROR(AND(X790&lt;&gt;"",Y790&lt;&gt;"",Y790-X790&gt;Resumen!$B$8),FALSE()),"Julicroc ","")&amp;"en este PDV"),"")</f>
        <v/>
      </c>
      <c r="AZ790" s="22" t="str">
        <f aca="false">IF(COUNTIF('Plan Pehuamar - Lista'!$A$2:$A$167,A790)&gt;0,"Sí","No")</f>
        <v>No</v>
      </c>
      <c r="BA790" s="22" t="str">
        <f aca="false">IF(COUNTIF('Plan Combo 9+1'!$A$2:$A$226,A790)&gt;0,"Sí","No")</f>
        <v>No</v>
      </c>
      <c r="BB790" s="22" t="str">
        <f aca="false">IF(AH790="","No",IF(BA790="Sí",IF((AO790-AH790)&gt;Resumen!$B$6,"Sí","No"),IF((AO790-AH790)&gt;=Resumen!$B$132,"Sí","No")))</f>
        <v>No</v>
      </c>
      <c r="BC790" s="22" t="str">
        <f aca="false">IF(AND(N790="Sí",AL790="Sí",AI790=0),"Sí","No")</f>
        <v>No</v>
      </c>
      <c r="BD790" s="22" t="str">
        <f aca="false">IF(COUNTIF('Plan 9+1 (con Pehuamar)'!$A$2:$A$227,A790)&gt;0,"Sí","No")</f>
        <v>No</v>
      </c>
    </row>
    <row r="791" customFormat="false" ht="15" hidden="false" customHeight="true" outlineLevel="0" collapsed="false">
      <c r="A791" s="6" t="n">
        <v>401809</v>
      </c>
      <c r="B791" s="6" t="n">
        <v>4</v>
      </c>
      <c r="C791" s="6" t="n">
        <v>405</v>
      </c>
      <c r="D791" s="6" t="s">
        <v>398</v>
      </c>
      <c r="E791" s="6" t="s">
        <v>989</v>
      </c>
      <c r="F791" s="6" t="s">
        <v>382</v>
      </c>
      <c r="G791" s="6" t="s">
        <v>129</v>
      </c>
      <c r="H791" s="6" t="s">
        <v>197</v>
      </c>
      <c r="I791" s="27" t="n">
        <v>35</v>
      </c>
      <c r="J791" s="27" t="n">
        <v>0</v>
      </c>
      <c r="K791" s="27" t="n">
        <v>50</v>
      </c>
      <c r="L791" s="28" t="n">
        <f aca="false">I791+J791</f>
        <v>35</v>
      </c>
      <c r="M791" s="28" t="n">
        <f aca="false">L791+K791</f>
        <v>85</v>
      </c>
      <c r="N791" s="22" t="str">
        <f aca="false">IF(I791&gt;0,"Sí","No")</f>
        <v>Sí</v>
      </c>
      <c r="O791" s="22" t="str">
        <f aca="false">IF(J791&gt;0,"Sí","No")</f>
        <v>No</v>
      </c>
      <c r="P791" s="22" t="str">
        <f aca="false">IF(K791&gt;0,"Sí","No")</f>
        <v>Sí</v>
      </c>
      <c r="Q791" s="22" t="str">
        <f aca="false">IF(OR(I791&gt;0,J791&gt;0),"Sí","No")</f>
        <v>Sí</v>
      </c>
      <c r="R791" s="27" t="n">
        <v>1700</v>
      </c>
      <c r="S791" s="27" t="n">
        <v>2500</v>
      </c>
      <c r="T791" s="27"/>
      <c r="U791" s="27"/>
      <c r="V791" s="27" t="n">
        <v>3500</v>
      </c>
      <c r="W791" s="12" t="n">
        <f aca="false">IF(AND(I791&gt;0,R791&gt;0),(S791-R791)/R791,"")</f>
        <v>0.470588235294118</v>
      </c>
      <c r="X791" s="12" t="str">
        <f aca="false">IF(AND(J791&gt;0,T791&gt;0),(U791-T791)/T791,"")</f>
        <v/>
      </c>
      <c r="Y791" s="12" t="n">
        <f aca="false">IF(AND(K791&gt;0,V791&gt;0),(V791-Resumen!$B$7)/Resumen!$B$7,"")</f>
        <v>0.4</v>
      </c>
      <c r="Z791" s="28" t="n">
        <f aca="false">IF(AND(K791&gt;0,I791&gt;0,V791&gt;0,S791&gt;0),V791-S791,"")</f>
        <v>1000</v>
      </c>
      <c r="AA791" s="12" t="n">
        <f aca="false">IF(Z791&lt;&gt;"",Z791/S791,"")</f>
        <v>0.4</v>
      </c>
      <c r="AB791" s="28" t="str">
        <f aca="false">IF(AND(K791&gt;0,J791&gt;0,V791&gt;0,U791&gt;0),V791-U791,"")</f>
        <v/>
      </c>
      <c r="AC791" s="12" t="str">
        <f aca="false">IF(AB791&lt;&gt;"",AB791/U791,"")</f>
        <v/>
      </c>
      <c r="AD791" s="27" t="n">
        <v>8</v>
      </c>
      <c r="AE791" s="27" t="n">
        <v>3</v>
      </c>
      <c r="AF791" s="27" t="n">
        <v>3</v>
      </c>
      <c r="AG791" s="28" t="n">
        <f aca="false">AD791+AE791+AF791</f>
        <v>14</v>
      </c>
      <c r="AH791" s="12" t="n">
        <f aca="false">IF(AG791&gt;0,AD791/AG791,"")</f>
        <v>0.571428571428571</v>
      </c>
      <c r="AI791" s="27" t="n">
        <v>1</v>
      </c>
      <c r="AJ791" s="27" t="n">
        <v>1</v>
      </c>
      <c r="AK791" s="27" t="n">
        <v>1</v>
      </c>
      <c r="AL791" s="22" t="str">
        <f aca="false">IF(OR(AJ791&gt;0,AK791&gt;0),"Sí","No")</f>
        <v>Sí</v>
      </c>
      <c r="AM791" s="6" t="s">
        <v>198</v>
      </c>
      <c r="AN791" s="6"/>
      <c r="AO791" s="12" t="n">
        <f aca="false">IF(M791&gt;0,K791/M791,"")</f>
        <v>0.588235294117647</v>
      </c>
      <c r="AP791" s="22" t="str">
        <f aca="false">IF(M791&gt;=Resumen!$B$5,"Alto","Bajo")</f>
        <v>Alto</v>
      </c>
      <c r="AQ791" s="22" t="str">
        <f aca="false">IF(AO791&gt;=Resumen!$B$28,"Alto","Bajo")</f>
        <v>Alto</v>
      </c>
      <c r="AR791" s="22" t="str">
        <f aca="false">AP791&amp;" Potencial / "&amp;AQ791&amp;" Share"</f>
        <v>Alto Potencial / Alto Share</v>
      </c>
      <c r="AS791" s="22" t="str">
        <f aca="false">IF(Q791="Sí",IF(AO791&gt;=Resumen!$B$29,"Alto","Bajo"),"")</f>
        <v>Alto</v>
      </c>
      <c r="AT791" s="22" t="str">
        <f aca="false">IF(AS791&lt;&gt;"",AP791&amp;" Potencial / "&amp;AS791&amp;" Share","")</f>
        <v>Alto Potencial / Alto Share</v>
      </c>
      <c r="AU791" s="22" t="str">
        <f aca="false">IF(AH791="","Sin dato",IF(AH791-AO791&gt;Resumen!$B$6,"Sobre-exhibido",IF(AO791-AH791&gt;Resumen!$B$6,"Sub-exhibido","En línea")))</f>
        <v>En línea</v>
      </c>
      <c r="AV791" s="22" t="n">
        <f aca="false">IF(AT791="","",IF(AT791="Alto Potencial / Bajo Share",1,IF(AT791="Alto Potencial / Alto Share",2,IF(AT791="Bajo Potencial / Alto Share",3,4))))</f>
        <v>2</v>
      </c>
      <c r="AW791" s="22" t="str">
        <f aca="false">IF(Q791="No","Sin competencia directa",IF(AV791=1,"1 - Foco Conquista (Alto Pot / Bajo Share)",IF(AV791=2,"2 - Foco Defensa (Alto Pot / Alto Share)",IF(AV791=3,"3 - Monitoreo (Bajo Pot / Alto Share)","4 - Baja Prioridad (Bajo Pot / Bajo Share)"))))</f>
        <v>2 - Foco Defensa (Alto Pot / Alto Share)</v>
      </c>
      <c r="AX791" s="12" t="str">
        <f aca="false">IF(OR(IFERROR(AND(W791&lt;&gt;"",Y791&lt;&gt;"",Y791-W791&gt;Resumen!$B$8),FALSE()),IFERROR(AND(X791&lt;&gt;"",Y791&lt;&gt;"",Y791-X791&gt;Resumen!$B$8),FALSE())),MAX(IF(IFERROR(AND(W791&lt;&gt;"",Y791&lt;&gt;"",Y791-W791&gt;Resumen!$B$8),FALSE()),Y791-W791,0),IF(IFERROR(AND(X791&lt;&gt;"",Y791&lt;&gt;"",Y791-X791&gt;Resumen!$B$8),FALSE()),Y791-X791,0)),"")</f>
        <v/>
      </c>
      <c r="AY791" s="22" t="str">
        <f aca="false">IF(OR(IFERROR(AND(W791&lt;&gt;"",Y791&lt;&gt;"",Y791-W791&gt;Resumen!$B$8),FALSE()),IFERROR(AND(X791&lt;&gt;"",Y791&lt;&gt;"",Y791-X791&gt;Resumen!$B$8),FALSE())),TRIM("Lays tiene mayor markup que "&amp;IF(IFERROR(AND(W791&lt;&gt;"",Y791&lt;&gt;"",Y791-W791&gt;Resumen!$B$8),FALSE()),"Quento ","")&amp;IF(IFERROR(AND(X791&lt;&gt;"",Y791&lt;&gt;"",Y791-X791&gt;Resumen!$B$8),FALSE()),"Julicroc ","")&amp;"en este PDV"),"")</f>
        <v/>
      </c>
      <c r="AZ791" s="22" t="str">
        <f aca="false">IF(COUNTIF('Plan Pehuamar - Lista'!$A$2:$A$167,A791)&gt;0,"Sí","No")</f>
        <v>No</v>
      </c>
      <c r="BA791" s="22" t="str">
        <f aca="false">IF(COUNTIF('Plan Combo 9+1'!$A$2:$A$226,A791)&gt;0,"Sí","No")</f>
        <v>No</v>
      </c>
      <c r="BB791" s="22" t="str">
        <f aca="false">IF(AH791="","No",IF(BA791="Sí",IF((AO791-AH791)&gt;Resumen!$B$6,"Sí","No"),IF((AO791-AH791)&gt;=Resumen!$B$132,"Sí","No")))</f>
        <v>No</v>
      </c>
      <c r="BC791" s="22" t="str">
        <f aca="false">IF(AND(N791="Sí",AL791="Sí",AI791=0),"Sí","No")</f>
        <v>No</v>
      </c>
      <c r="BD791" s="22" t="str">
        <f aca="false">IF(COUNTIF('Plan 9+1 (con Pehuamar)'!$A$2:$A$227,A791)&gt;0,"Sí","No")</f>
        <v>No</v>
      </c>
    </row>
    <row r="792" customFormat="false" ht="15" hidden="false" customHeight="true" outlineLevel="0" collapsed="false">
      <c r="A792" s="6" t="n">
        <v>401821</v>
      </c>
      <c r="B792" s="6" t="n">
        <v>4</v>
      </c>
      <c r="C792" s="6" t="n">
        <v>405</v>
      </c>
      <c r="D792" s="6" t="s">
        <v>398</v>
      </c>
      <c r="E792" s="6" t="s">
        <v>990</v>
      </c>
      <c r="F792" s="6" t="s">
        <v>196</v>
      </c>
      <c r="G792" s="6" t="s">
        <v>129</v>
      </c>
      <c r="H792" s="6" t="s">
        <v>197</v>
      </c>
      <c r="I792" s="27" t="n">
        <v>0</v>
      </c>
      <c r="J792" s="27" t="n">
        <v>0</v>
      </c>
      <c r="K792" s="27" t="n">
        <v>1.2</v>
      </c>
      <c r="L792" s="28" t="n">
        <f aca="false">I792+J792</f>
        <v>0</v>
      </c>
      <c r="M792" s="28" t="n">
        <f aca="false">L792+K792</f>
        <v>1.2</v>
      </c>
      <c r="N792" s="22" t="str">
        <f aca="false">IF(I792&gt;0,"Sí","No")</f>
        <v>No</v>
      </c>
      <c r="O792" s="22" t="str">
        <f aca="false">IF(J792&gt;0,"Sí","No")</f>
        <v>No</v>
      </c>
      <c r="P792" s="22" t="str">
        <f aca="false">IF(K792&gt;0,"Sí","No")</f>
        <v>Sí</v>
      </c>
      <c r="Q792" s="22" t="str">
        <f aca="false">IF(OR(I792&gt;0,J792&gt;0),"Sí","No")</f>
        <v>No</v>
      </c>
      <c r="R792" s="27"/>
      <c r="S792" s="27"/>
      <c r="T792" s="27"/>
      <c r="U792" s="27"/>
      <c r="V792" s="27"/>
      <c r="W792" s="12" t="str">
        <f aca="false">IF(AND(I792&gt;0,R792&gt;0),(S792-R792)/R792,"")</f>
        <v/>
      </c>
      <c r="X792" s="12" t="str">
        <f aca="false">IF(AND(J792&gt;0,T792&gt;0),(U792-T792)/T792,"")</f>
        <v/>
      </c>
      <c r="Y792" s="12" t="str">
        <f aca="false">IF(AND(K792&gt;0,V792&gt;0),(V792-Resumen!$B$7)/Resumen!$B$7,"")</f>
        <v/>
      </c>
      <c r="Z792" s="28" t="str">
        <f aca="false">IF(AND(K792&gt;0,I792&gt;0,V792&gt;0,S792&gt;0),V792-S792,"")</f>
        <v/>
      </c>
      <c r="AA792" s="12" t="str">
        <f aca="false">IF(Z792&lt;&gt;"",Z792/S792,"")</f>
        <v/>
      </c>
      <c r="AB792" s="28" t="str">
        <f aca="false">IF(AND(K792&gt;0,J792&gt;0,V792&gt;0,U792&gt;0),V792-U792,"")</f>
        <v/>
      </c>
      <c r="AC792" s="12" t="str">
        <f aca="false">IF(AB792&lt;&gt;"",AB792/U792,"")</f>
        <v/>
      </c>
      <c r="AD792" s="27" t="n">
        <v>0</v>
      </c>
      <c r="AE792" s="27" t="n">
        <v>0</v>
      </c>
      <c r="AF792" s="27" t="n">
        <v>0</v>
      </c>
      <c r="AG792" s="28" t="n">
        <f aca="false">AD792+AE792+AF792</f>
        <v>0</v>
      </c>
      <c r="AH792" s="12" t="str">
        <f aca="false">IF(AG792&gt;0,AD792/AG792,"")</f>
        <v/>
      </c>
      <c r="AI792" s="27" t="n">
        <v>0</v>
      </c>
      <c r="AJ792" s="27" t="n">
        <v>0</v>
      </c>
      <c r="AK792" s="27" t="n">
        <v>0</v>
      </c>
      <c r="AL792" s="22" t="str">
        <f aca="false">IF(OR(AJ792&gt;0,AK792&gt;0),"Sí","No")</f>
        <v>No</v>
      </c>
      <c r="AM792" s="6"/>
      <c r="AN792" s="6"/>
      <c r="AO792" s="12" t="n">
        <f aca="false">IF(M792&gt;0,K792/M792,"")</f>
        <v>1</v>
      </c>
      <c r="AP792" s="22" t="str">
        <f aca="false">IF(M792&gt;=Resumen!$B$5,"Alto","Bajo")</f>
        <v>Bajo</v>
      </c>
      <c r="AQ792" s="22" t="str">
        <f aca="false">IF(AO792&gt;=Resumen!$B$28,"Alto","Bajo")</f>
        <v>Alto</v>
      </c>
      <c r="AR792" s="22" t="str">
        <f aca="false">AP792&amp;" Potencial / "&amp;AQ792&amp;" Share"</f>
        <v>Bajo Potencial / Alto Share</v>
      </c>
      <c r="AS792" s="22" t="str">
        <f aca="false">IF(Q792="Sí",IF(AO792&gt;=Resumen!$B$29,"Alto","Bajo"),"")</f>
        <v/>
      </c>
      <c r="AT792" s="22" t="str">
        <f aca="false">IF(AS792&lt;&gt;"",AP792&amp;" Potencial / "&amp;AS792&amp;" Share","")</f>
        <v/>
      </c>
      <c r="AU792" s="22" t="str">
        <f aca="false">IF(AH792="","Sin dato",IF(AH792-AO792&gt;Resumen!$B$6,"Sobre-exhibido",IF(AO792-AH792&gt;Resumen!$B$6,"Sub-exhibido","En línea")))</f>
        <v>Sin dato</v>
      </c>
      <c r="AV792" s="22" t="str">
        <f aca="false">IF(AT792="","",IF(AT792="Alto Potencial / Bajo Share",1,IF(AT792="Alto Potencial / Alto Share",2,IF(AT792="Bajo Potencial / Alto Share",3,4))))</f>
        <v/>
      </c>
      <c r="AW792" s="22" t="str">
        <f aca="false">IF(Q792="No","Sin competencia directa",IF(AV792=1,"1 - Foco Conquista (Alto Pot / Bajo Share)",IF(AV792=2,"2 - Foco Defensa (Alto Pot / Alto Share)",IF(AV792=3,"3 - Monitoreo (Bajo Pot / Alto Share)","4 - Baja Prioridad (Bajo Pot / Bajo Share)"))))</f>
        <v>Sin competencia directa</v>
      </c>
      <c r="AX792" s="12" t="str">
        <f aca="false">IF(OR(IFERROR(AND(W792&lt;&gt;"",Y792&lt;&gt;"",Y792-W792&gt;Resumen!$B$8),FALSE()),IFERROR(AND(X792&lt;&gt;"",Y792&lt;&gt;"",Y792-X792&gt;Resumen!$B$8),FALSE())),MAX(IF(IFERROR(AND(W792&lt;&gt;"",Y792&lt;&gt;"",Y792-W792&gt;Resumen!$B$8),FALSE()),Y792-W792,0),IF(IFERROR(AND(X792&lt;&gt;"",Y792&lt;&gt;"",Y792-X792&gt;Resumen!$B$8),FALSE()),Y792-X792,0)),"")</f>
        <v/>
      </c>
      <c r="AY792" s="22" t="str">
        <f aca="false">IF(OR(IFERROR(AND(W792&lt;&gt;"",Y792&lt;&gt;"",Y792-W792&gt;Resumen!$B$8),FALSE()),IFERROR(AND(X792&lt;&gt;"",Y792&lt;&gt;"",Y792-X792&gt;Resumen!$B$8),FALSE())),TRIM("Lays tiene mayor markup que "&amp;IF(IFERROR(AND(W792&lt;&gt;"",Y792&lt;&gt;"",Y792-W792&gt;Resumen!$B$8),FALSE()),"Quento ","")&amp;IF(IFERROR(AND(X792&lt;&gt;"",Y792&lt;&gt;"",Y792-X792&gt;Resumen!$B$8),FALSE()),"Julicroc ","")&amp;"en este PDV"),"")</f>
        <v/>
      </c>
      <c r="AZ792" s="22" t="str">
        <f aca="false">IF(COUNTIF('Plan Pehuamar - Lista'!$A$2:$A$167,A792)&gt;0,"Sí","No")</f>
        <v>No</v>
      </c>
      <c r="BA792" s="22" t="str">
        <f aca="false">IF(COUNTIF('Plan Combo 9+1'!$A$2:$A$226,A792)&gt;0,"Sí","No")</f>
        <v>No</v>
      </c>
      <c r="BB792" s="22" t="str">
        <f aca="false">IF(AH792="","No",IF(BA792="Sí",IF((AO792-AH792)&gt;Resumen!$B$6,"Sí","No"),IF((AO792-AH792)&gt;=Resumen!$B$132,"Sí","No")))</f>
        <v>No</v>
      </c>
      <c r="BC792" s="22" t="str">
        <f aca="false">IF(AND(N792="Sí",AL792="Sí",AI792=0),"Sí","No")</f>
        <v>No</v>
      </c>
      <c r="BD792" s="22" t="str">
        <f aca="false">IF(COUNTIF('Plan 9+1 (con Pehuamar)'!$A$2:$A$227,A792)&gt;0,"Sí","No")</f>
        <v>No</v>
      </c>
    </row>
    <row r="793" customFormat="false" ht="15" hidden="false" customHeight="true" outlineLevel="0" collapsed="false">
      <c r="A793" s="6" t="n">
        <v>403022</v>
      </c>
      <c r="B793" s="6" t="n">
        <v>4</v>
      </c>
      <c r="C793" s="6" t="n">
        <v>405</v>
      </c>
      <c r="D793" s="6" t="s">
        <v>398</v>
      </c>
      <c r="E793" s="6" t="s">
        <v>991</v>
      </c>
      <c r="F793" s="6" t="s">
        <v>196</v>
      </c>
      <c r="G793" s="6" t="s">
        <v>129</v>
      </c>
      <c r="H793" s="6" t="s">
        <v>197</v>
      </c>
      <c r="I793" s="27" t="n">
        <v>0</v>
      </c>
      <c r="J793" s="27" t="n">
        <v>0</v>
      </c>
      <c r="K793" s="27" t="n">
        <v>0.3</v>
      </c>
      <c r="L793" s="28" t="n">
        <f aca="false">I793+J793</f>
        <v>0</v>
      </c>
      <c r="M793" s="28" t="n">
        <f aca="false">L793+K793</f>
        <v>0.3</v>
      </c>
      <c r="N793" s="22" t="str">
        <f aca="false">IF(I793&gt;0,"Sí","No")</f>
        <v>No</v>
      </c>
      <c r="O793" s="22" t="str">
        <f aca="false">IF(J793&gt;0,"Sí","No")</f>
        <v>No</v>
      </c>
      <c r="P793" s="22" t="str">
        <f aca="false">IF(K793&gt;0,"Sí","No")</f>
        <v>Sí</v>
      </c>
      <c r="Q793" s="22" t="str">
        <f aca="false">IF(OR(I793&gt;0,J793&gt;0),"Sí","No")</f>
        <v>No</v>
      </c>
      <c r="R793" s="27"/>
      <c r="S793" s="27"/>
      <c r="T793" s="27"/>
      <c r="U793" s="27"/>
      <c r="V793" s="27"/>
      <c r="W793" s="12" t="str">
        <f aca="false">IF(AND(I793&gt;0,R793&gt;0),(S793-R793)/R793,"")</f>
        <v/>
      </c>
      <c r="X793" s="12" t="str">
        <f aca="false">IF(AND(J793&gt;0,T793&gt;0),(U793-T793)/T793,"")</f>
        <v/>
      </c>
      <c r="Y793" s="12" t="str">
        <f aca="false">IF(AND(K793&gt;0,V793&gt;0),(V793-Resumen!$B$7)/Resumen!$B$7,"")</f>
        <v/>
      </c>
      <c r="Z793" s="28" t="str">
        <f aca="false">IF(AND(K793&gt;0,I793&gt;0,V793&gt;0,S793&gt;0),V793-S793,"")</f>
        <v/>
      </c>
      <c r="AA793" s="12" t="str">
        <f aca="false">IF(Z793&lt;&gt;"",Z793/S793,"")</f>
        <v/>
      </c>
      <c r="AB793" s="28" t="str">
        <f aca="false">IF(AND(K793&gt;0,J793&gt;0,V793&gt;0,U793&gt;0),V793-U793,"")</f>
        <v/>
      </c>
      <c r="AC793" s="12" t="str">
        <f aca="false">IF(AB793&lt;&gt;"",AB793/U793,"")</f>
        <v/>
      </c>
      <c r="AD793" s="27" t="n">
        <v>0</v>
      </c>
      <c r="AE793" s="27" t="n">
        <v>0</v>
      </c>
      <c r="AF793" s="27" t="n">
        <v>0</v>
      </c>
      <c r="AG793" s="28" t="n">
        <f aca="false">AD793+AE793+AF793</f>
        <v>0</v>
      </c>
      <c r="AH793" s="12" t="str">
        <f aca="false">IF(AG793&gt;0,AD793/AG793,"")</f>
        <v/>
      </c>
      <c r="AI793" s="27" t="n">
        <v>0</v>
      </c>
      <c r="AJ793" s="27" t="n">
        <v>0</v>
      </c>
      <c r="AK793" s="27" t="n">
        <v>0</v>
      </c>
      <c r="AL793" s="22" t="str">
        <f aca="false">IF(OR(AJ793&gt;0,AK793&gt;0),"Sí","No")</f>
        <v>No</v>
      </c>
      <c r="AM793" s="6"/>
      <c r="AN793" s="6"/>
      <c r="AO793" s="12" t="n">
        <f aca="false">IF(M793&gt;0,K793/M793,"")</f>
        <v>1</v>
      </c>
      <c r="AP793" s="22" t="str">
        <f aca="false">IF(M793&gt;=Resumen!$B$5,"Alto","Bajo")</f>
        <v>Bajo</v>
      </c>
      <c r="AQ793" s="22" t="str">
        <f aca="false">IF(AO793&gt;=Resumen!$B$28,"Alto","Bajo")</f>
        <v>Alto</v>
      </c>
      <c r="AR793" s="22" t="str">
        <f aca="false">AP793&amp;" Potencial / "&amp;AQ793&amp;" Share"</f>
        <v>Bajo Potencial / Alto Share</v>
      </c>
      <c r="AS793" s="22" t="str">
        <f aca="false">IF(Q793="Sí",IF(AO793&gt;=Resumen!$B$29,"Alto","Bajo"),"")</f>
        <v/>
      </c>
      <c r="AT793" s="22" t="str">
        <f aca="false">IF(AS793&lt;&gt;"",AP793&amp;" Potencial / "&amp;AS793&amp;" Share","")</f>
        <v/>
      </c>
      <c r="AU793" s="22" t="str">
        <f aca="false">IF(AH793="","Sin dato",IF(AH793-AO793&gt;Resumen!$B$6,"Sobre-exhibido",IF(AO793-AH793&gt;Resumen!$B$6,"Sub-exhibido","En línea")))</f>
        <v>Sin dato</v>
      </c>
      <c r="AV793" s="22" t="str">
        <f aca="false">IF(AT793="","",IF(AT793="Alto Potencial / Bajo Share",1,IF(AT793="Alto Potencial / Alto Share",2,IF(AT793="Bajo Potencial / Alto Share",3,4))))</f>
        <v/>
      </c>
      <c r="AW793" s="22" t="str">
        <f aca="false">IF(Q793="No","Sin competencia directa",IF(AV793=1,"1 - Foco Conquista (Alto Pot / Bajo Share)",IF(AV793=2,"2 - Foco Defensa (Alto Pot / Alto Share)",IF(AV793=3,"3 - Monitoreo (Bajo Pot / Alto Share)","4 - Baja Prioridad (Bajo Pot / Bajo Share)"))))</f>
        <v>Sin competencia directa</v>
      </c>
      <c r="AX793" s="12" t="str">
        <f aca="false">IF(OR(IFERROR(AND(W793&lt;&gt;"",Y793&lt;&gt;"",Y793-W793&gt;Resumen!$B$8),FALSE()),IFERROR(AND(X793&lt;&gt;"",Y793&lt;&gt;"",Y793-X793&gt;Resumen!$B$8),FALSE())),MAX(IF(IFERROR(AND(W793&lt;&gt;"",Y793&lt;&gt;"",Y793-W793&gt;Resumen!$B$8),FALSE()),Y793-W793,0),IF(IFERROR(AND(X793&lt;&gt;"",Y793&lt;&gt;"",Y793-X793&gt;Resumen!$B$8),FALSE()),Y793-X793,0)),"")</f>
        <v/>
      </c>
      <c r="AY793" s="22" t="str">
        <f aca="false">IF(OR(IFERROR(AND(W793&lt;&gt;"",Y793&lt;&gt;"",Y793-W793&gt;Resumen!$B$8),FALSE()),IFERROR(AND(X793&lt;&gt;"",Y793&lt;&gt;"",Y793-X793&gt;Resumen!$B$8),FALSE())),TRIM("Lays tiene mayor markup que "&amp;IF(IFERROR(AND(W793&lt;&gt;"",Y793&lt;&gt;"",Y793-W793&gt;Resumen!$B$8),FALSE()),"Quento ","")&amp;IF(IFERROR(AND(X793&lt;&gt;"",Y793&lt;&gt;"",Y793-X793&gt;Resumen!$B$8),FALSE()),"Julicroc ","")&amp;"en este PDV"),"")</f>
        <v/>
      </c>
      <c r="AZ793" s="22" t="str">
        <f aca="false">IF(COUNTIF('Plan Pehuamar - Lista'!$A$2:$A$167,A793)&gt;0,"Sí","No")</f>
        <v>No</v>
      </c>
      <c r="BA793" s="22" t="str">
        <f aca="false">IF(COUNTIF('Plan Combo 9+1'!$A$2:$A$226,A793)&gt;0,"Sí","No")</f>
        <v>No</v>
      </c>
      <c r="BB793" s="22" t="str">
        <f aca="false">IF(AH793="","No",IF(BA793="Sí",IF((AO793-AH793)&gt;Resumen!$B$6,"Sí","No"),IF((AO793-AH793)&gt;=Resumen!$B$132,"Sí","No")))</f>
        <v>No</v>
      </c>
      <c r="BC793" s="22" t="str">
        <f aca="false">IF(AND(N793="Sí",AL793="Sí",AI793=0),"Sí","No")</f>
        <v>No</v>
      </c>
      <c r="BD793" s="22" t="str">
        <f aca="false">IF(COUNTIF('Plan 9+1 (con Pehuamar)'!$A$2:$A$227,A793)&gt;0,"Sí","No")</f>
        <v>No</v>
      </c>
    </row>
    <row r="794" customFormat="false" ht="15" hidden="false" customHeight="true" outlineLevel="0" collapsed="false">
      <c r="A794" s="6" t="n">
        <v>403130</v>
      </c>
      <c r="B794" s="6" t="n">
        <v>4</v>
      </c>
      <c r="C794" s="6" t="n">
        <v>405</v>
      </c>
      <c r="D794" s="6" t="s">
        <v>398</v>
      </c>
      <c r="E794" s="6" t="s">
        <v>992</v>
      </c>
      <c r="F794" s="6" t="s">
        <v>196</v>
      </c>
      <c r="G794" s="6" t="s">
        <v>129</v>
      </c>
      <c r="H794" s="6" t="s">
        <v>197</v>
      </c>
      <c r="I794" s="27" t="n">
        <v>0</v>
      </c>
      <c r="J794" s="27" t="n">
        <v>0</v>
      </c>
      <c r="K794" s="27" t="n">
        <v>1.7</v>
      </c>
      <c r="L794" s="28" t="n">
        <f aca="false">I794+J794</f>
        <v>0</v>
      </c>
      <c r="M794" s="28" t="n">
        <f aca="false">L794+K794</f>
        <v>1.7</v>
      </c>
      <c r="N794" s="22" t="str">
        <f aca="false">IF(I794&gt;0,"Sí","No")</f>
        <v>No</v>
      </c>
      <c r="O794" s="22" t="str">
        <f aca="false">IF(J794&gt;0,"Sí","No")</f>
        <v>No</v>
      </c>
      <c r="P794" s="22" t="str">
        <f aca="false">IF(K794&gt;0,"Sí","No")</f>
        <v>Sí</v>
      </c>
      <c r="Q794" s="22" t="str">
        <f aca="false">IF(OR(I794&gt;0,J794&gt;0),"Sí","No")</f>
        <v>No</v>
      </c>
      <c r="R794" s="27"/>
      <c r="S794" s="27"/>
      <c r="T794" s="27"/>
      <c r="U794" s="27"/>
      <c r="V794" s="27"/>
      <c r="W794" s="12" t="str">
        <f aca="false">IF(AND(I794&gt;0,R794&gt;0),(S794-R794)/R794,"")</f>
        <v/>
      </c>
      <c r="X794" s="12" t="str">
        <f aca="false">IF(AND(J794&gt;0,T794&gt;0),(U794-T794)/T794,"")</f>
        <v/>
      </c>
      <c r="Y794" s="12" t="str">
        <f aca="false">IF(AND(K794&gt;0,V794&gt;0),(V794-Resumen!$B$7)/Resumen!$B$7,"")</f>
        <v/>
      </c>
      <c r="Z794" s="28" t="str">
        <f aca="false">IF(AND(K794&gt;0,I794&gt;0,V794&gt;0,S794&gt;0),V794-S794,"")</f>
        <v/>
      </c>
      <c r="AA794" s="12" t="str">
        <f aca="false">IF(Z794&lt;&gt;"",Z794/S794,"")</f>
        <v/>
      </c>
      <c r="AB794" s="28" t="str">
        <f aca="false">IF(AND(K794&gt;0,J794&gt;0,V794&gt;0,U794&gt;0),V794-U794,"")</f>
        <v/>
      </c>
      <c r="AC794" s="12" t="str">
        <f aca="false">IF(AB794&lt;&gt;"",AB794/U794,"")</f>
        <v/>
      </c>
      <c r="AD794" s="27" t="n">
        <v>0</v>
      </c>
      <c r="AE794" s="27" t="n">
        <v>0</v>
      </c>
      <c r="AF794" s="27" t="n">
        <v>0</v>
      </c>
      <c r="AG794" s="28" t="n">
        <f aca="false">AD794+AE794+AF794</f>
        <v>0</v>
      </c>
      <c r="AH794" s="12" t="str">
        <f aca="false">IF(AG794&gt;0,AD794/AG794,"")</f>
        <v/>
      </c>
      <c r="AI794" s="27" t="n">
        <v>0</v>
      </c>
      <c r="AJ794" s="27" t="n">
        <v>0</v>
      </c>
      <c r="AK794" s="27" t="n">
        <v>0</v>
      </c>
      <c r="AL794" s="22" t="str">
        <f aca="false">IF(OR(AJ794&gt;0,AK794&gt;0),"Sí","No")</f>
        <v>No</v>
      </c>
      <c r="AM794" s="6"/>
      <c r="AN794" s="6"/>
      <c r="AO794" s="12" t="n">
        <f aca="false">IF(M794&gt;0,K794/M794,"")</f>
        <v>1</v>
      </c>
      <c r="AP794" s="22" t="str">
        <f aca="false">IF(M794&gt;=Resumen!$B$5,"Alto","Bajo")</f>
        <v>Bajo</v>
      </c>
      <c r="AQ794" s="22" t="str">
        <f aca="false">IF(AO794&gt;=Resumen!$B$28,"Alto","Bajo")</f>
        <v>Alto</v>
      </c>
      <c r="AR794" s="22" t="str">
        <f aca="false">AP794&amp;" Potencial / "&amp;AQ794&amp;" Share"</f>
        <v>Bajo Potencial / Alto Share</v>
      </c>
      <c r="AS794" s="22" t="str">
        <f aca="false">IF(Q794="Sí",IF(AO794&gt;=Resumen!$B$29,"Alto","Bajo"),"")</f>
        <v/>
      </c>
      <c r="AT794" s="22" t="str">
        <f aca="false">IF(AS794&lt;&gt;"",AP794&amp;" Potencial / "&amp;AS794&amp;" Share","")</f>
        <v/>
      </c>
      <c r="AU794" s="22" t="str">
        <f aca="false">IF(AH794="","Sin dato",IF(AH794-AO794&gt;Resumen!$B$6,"Sobre-exhibido",IF(AO794-AH794&gt;Resumen!$B$6,"Sub-exhibido","En línea")))</f>
        <v>Sin dato</v>
      </c>
      <c r="AV794" s="22" t="str">
        <f aca="false">IF(AT794="","",IF(AT794="Alto Potencial / Bajo Share",1,IF(AT794="Alto Potencial / Alto Share",2,IF(AT794="Bajo Potencial / Alto Share",3,4))))</f>
        <v/>
      </c>
      <c r="AW794" s="22" t="str">
        <f aca="false">IF(Q794="No","Sin competencia directa",IF(AV794=1,"1 - Foco Conquista (Alto Pot / Bajo Share)",IF(AV794=2,"2 - Foco Defensa (Alto Pot / Alto Share)",IF(AV794=3,"3 - Monitoreo (Bajo Pot / Alto Share)","4 - Baja Prioridad (Bajo Pot / Bajo Share)"))))</f>
        <v>Sin competencia directa</v>
      </c>
      <c r="AX794" s="12" t="str">
        <f aca="false">IF(OR(IFERROR(AND(W794&lt;&gt;"",Y794&lt;&gt;"",Y794-W794&gt;Resumen!$B$8),FALSE()),IFERROR(AND(X794&lt;&gt;"",Y794&lt;&gt;"",Y794-X794&gt;Resumen!$B$8),FALSE())),MAX(IF(IFERROR(AND(W794&lt;&gt;"",Y794&lt;&gt;"",Y794-W794&gt;Resumen!$B$8),FALSE()),Y794-W794,0),IF(IFERROR(AND(X794&lt;&gt;"",Y794&lt;&gt;"",Y794-X794&gt;Resumen!$B$8),FALSE()),Y794-X794,0)),"")</f>
        <v/>
      </c>
      <c r="AY794" s="22" t="str">
        <f aca="false">IF(OR(IFERROR(AND(W794&lt;&gt;"",Y794&lt;&gt;"",Y794-W794&gt;Resumen!$B$8),FALSE()),IFERROR(AND(X794&lt;&gt;"",Y794&lt;&gt;"",Y794-X794&gt;Resumen!$B$8),FALSE())),TRIM("Lays tiene mayor markup que "&amp;IF(IFERROR(AND(W794&lt;&gt;"",Y794&lt;&gt;"",Y794-W794&gt;Resumen!$B$8),FALSE()),"Quento ","")&amp;IF(IFERROR(AND(X794&lt;&gt;"",Y794&lt;&gt;"",Y794-X794&gt;Resumen!$B$8),FALSE()),"Julicroc ","")&amp;"en este PDV"),"")</f>
        <v/>
      </c>
      <c r="AZ794" s="22" t="str">
        <f aca="false">IF(COUNTIF('Plan Pehuamar - Lista'!$A$2:$A$167,A794)&gt;0,"Sí","No")</f>
        <v>No</v>
      </c>
      <c r="BA794" s="22" t="str">
        <f aca="false">IF(COUNTIF('Plan Combo 9+1'!$A$2:$A$226,A794)&gt;0,"Sí","No")</f>
        <v>No</v>
      </c>
      <c r="BB794" s="22" t="str">
        <f aca="false">IF(AH794="","No",IF(BA794="Sí",IF((AO794-AH794)&gt;Resumen!$B$6,"Sí","No"),IF((AO794-AH794)&gt;=Resumen!$B$132,"Sí","No")))</f>
        <v>No</v>
      </c>
      <c r="BC794" s="22" t="str">
        <f aca="false">IF(AND(N794="Sí",AL794="Sí",AI794=0),"Sí","No")</f>
        <v>No</v>
      </c>
      <c r="BD794" s="22" t="str">
        <f aca="false">IF(COUNTIF('Plan 9+1 (con Pehuamar)'!$A$2:$A$227,A794)&gt;0,"Sí","No")</f>
        <v>No</v>
      </c>
    </row>
    <row r="795" customFormat="false" ht="15" hidden="false" customHeight="true" outlineLevel="0" collapsed="false">
      <c r="A795" s="6" t="n">
        <v>403140</v>
      </c>
      <c r="B795" s="6" t="n">
        <v>4</v>
      </c>
      <c r="C795" s="6" t="n">
        <v>405</v>
      </c>
      <c r="D795" s="6" t="s">
        <v>398</v>
      </c>
      <c r="E795" s="6" t="s">
        <v>993</v>
      </c>
      <c r="F795" s="6" t="s">
        <v>196</v>
      </c>
      <c r="G795" s="6" t="s">
        <v>129</v>
      </c>
      <c r="H795" s="6" t="s">
        <v>197</v>
      </c>
      <c r="I795" s="27" t="n">
        <v>20</v>
      </c>
      <c r="J795" s="27" t="n">
        <v>10</v>
      </c>
      <c r="K795" s="27" t="n">
        <v>20</v>
      </c>
      <c r="L795" s="28" t="n">
        <f aca="false">I795+J795</f>
        <v>30</v>
      </c>
      <c r="M795" s="28" t="n">
        <f aca="false">L795+K795</f>
        <v>50</v>
      </c>
      <c r="N795" s="22" t="str">
        <f aca="false">IF(I795&gt;0,"Sí","No")</f>
        <v>Sí</v>
      </c>
      <c r="O795" s="22" t="str">
        <f aca="false">IF(J795&gt;0,"Sí","No")</f>
        <v>Sí</v>
      </c>
      <c r="P795" s="22" t="str">
        <f aca="false">IF(K795&gt;0,"Sí","No")</f>
        <v>Sí</v>
      </c>
      <c r="Q795" s="22" t="str">
        <f aca="false">IF(OR(I795&gt;0,J795&gt;0),"Sí","No")</f>
        <v>Sí</v>
      </c>
      <c r="R795" s="27" t="n">
        <v>1700</v>
      </c>
      <c r="S795" s="27" t="n">
        <v>2700</v>
      </c>
      <c r="T795" s="27" t="n">
        <v>1100</v>
      </c>
      <c r="U795" s="27" t="n">
        <v>2700</v>
      </c>
      <c r="V795" s="27" t="n">
        <v>3500</v>
      </c>
      <c r="W795" s="12" t="n">
        <f aca="false">IF(AND(I795&gt;0,R795&gt;0),(S795-R795)/R795,"")</f>
        <v>0.588235294117647</v>
      </c>
      <c r="X795" s="12" t="n">
        <f aca="false">IF(AND(J795&gt;0,T795&gt;0),(U795-T795)/T795,"")</f>
        <v>1.45454545454545</v>
      </c>
      <c r="Y795" s="12" t="n">
        <f aca="false">IF(AND(K795&gt;0,V795&gt;0),(V795-Resumen!$B$7)/Resumen!$B$7,"")</f>
        <v>0.4</v>
      </c>
      <c r="Z795" s="28" t="n">
        <f aca="false">IF(AND(K795&gt;0,I795&gt;0,V795&gt;0,S795&gt;0),V795-S795,"")</f>
        <v>800</v>
      </c>
      <c r="AA795" s="12" t="n">
        <f aca="false">IF(Z795&lt;&gt;"",Z795/S795,"")</f>
        <v>0.296296296296296</v>
      </c>
      <c r="AB795" s="28" t="n">
        <f aca="false">IF(AND(K795&gt;0,J795&gt;0,V795&gt;0,U795&gt;0),V795-U795,"")</f>
        <v>800</v>
      </c>
      <c r="AC795" s="12" t="n">
        <f aca="false">IF(AB795&lt;&gt;"",AB795/U795,"")</f>
        <v>0.296296296296296</v>
      </c>
      <c r="AD795" s="27" t="n">
        <v>4</v>
      </c>
      <c r="AE795" s="27" t="n">
        <v>3</v>
      </c>
      <c r="AF795" s="27" t="n">
        <v>2</v>
      </c>
      <c r="AG795" s="28" t="n">
        <f aca="false">AD795+AE795+AF795</f>
        <v>9</v>
      </c>
      <c r="AH795" s="12" t="n">
        <f aca="false">IF(AG795&gt;0,AD795/AG795,"")</f>
        <v>0.444444444444444</v>
      </c>
      <c r="AI795" s="27" t="n">
        <v>1</v>
      </c>
      <c r="AJ795" s="27" t="n">
        <v>1</v>
      </c>
      <c r="AK795" s="27" t="n">
        <v>1</v>
      </c>
      <c r="AL795" s="22" t="str">
        <f aca="false">IF(OR(AJ795&gt;0,AK795&gt;0),"Sí","No")</f>
        <v>Sí</v>
      </c>
      <c r="AM795" s="6" t="s">
        <v>198</v>
      </c>
      <c r="AN795" s="6" t="s">
        <v>198</v>
      </c>
      <c r="AO795" s="12" t="n">
        <f aca="false">IF(M795&gt;0,K795/M795,"")</f>
        <v>0.4</v>
      </c>
      <c r="AP795" s="22" t="str">
        <f aca="false">IF(M795&gt;=Resumen!$B$5,"Alto","Bajo")</f>
        <v>Alto</v>
      </c>
      <c r="AQ795" s="22" t="str">
        <f aca="false">IF(AO795&gt;=Resumen!$B$28,"Alto","Bajo")</f>
        <v>Alto</v>
      </c>
      <c r="AR795" s="22" t="str">
        <f aca="false">AP795&amp;" Potencial / "&amp;AQ795&amp;" Share"</f>
        <v>Alto Potencial / Alto Share</v>
      </c>
      <c r="AS795" s="22" t="str">
        <f aca="false">IF(Q795="Sí",IF(AO795&gt;=Resumen!$B$29,"Alto","Bajo"),"")</f>
        <v>Bajo</v>
      </c>
      <c r="AT795" s="22" t="str">
        <f aca="false">IF(AS795&lt;&gt;"",AP795&amp;" Potencial / "&amp;AS795&amp;" Share","")</f>
        <v>Alto Potencial / Bajo Share</v>
      </c>
      <c r="AU795" s="22" t="str">
        <f aca="false">IF(AH795="","Sin dato",IF(AH795-AO795&gt;Resumen!$B$6,"Sobre-exhibido",IF(AO795-AH795&gt;Resumen!$B$6,"Sub-exhibido","En línea")))</f>
        <v>En línea</v>
      </c>
      <c r="AV795" s="22" t="n">
        <f aca="false">IF(AT795="","",IF(AT795="Alto Potencial / Bajo Share",1,IF(AT795="Alto Potencial / Alto Share",2,IF(AT795="Bajo Potencial / Alto Share",3,4))))</f>
        <v>1</v>
      </c>
      <c r="AW795" s="22" t="str">
        <f aca="false">IF(Q795="No","Sin competencia directa",IF(AV795=1,"1 - Foco Conquista (Alto Pot / Bajo Share)",IF(AV795=2,"2 - Foco Defensa (Alto Pot / Alto Share)",IF(AV795=3,"3 - Monitoreo (Bajo Pot / Alto Share)","4 - Baja Prioridad (Bajo Pot / Bajo Share)"))))</f>
        <v>1 - Foco Conquista (Alto Pot / Bajo Share)</v>
      </c>
      <c r="AX795" s="12" t="str">
        <f aca="false">IF(OR(IFERROR(AND(W795&lt;&gt;"",Y795&lt;&gt;"",Y795-W795&gt;Resumen!$B$8),FALSE()),IFERROR(AND(X795&lt;&gt;"",Y795&lt;&gt;"",Y795-X795&gt;Resumen!$B$8),FALSE())),MAX(IF(IFERROR(AND(W795&lt;&gt;"",Y795&lt;&gt;"",Y795-W795&gt;Resumen!$B$8),FALSE()),Y795-W795,0),IF(IFERROR(AND(X795&lt;&gt;"",Y795&lt;&gt;"",Y795-X795&gt;Resumen!$B$8),FALSE()),Y795-X795,0)),"")</f>
        <v/>
      </c>
      <c r="AY795" s="22" t="str">
        <f aca="false">IF(OR(IFERROR(AND(W795&lt;&gt;"",Y795&lt;&gt;"",Y795-W795&gt;Resumen!$B$8),FALSE()),IFERROR(AND(X795&lt;&gt;"",Y795&lt;&gt;"",Y795-X795&gt;Resumen!$B$8),FALSE())),TRIM("Lays tiene mayor markup que "&amp;IF(IFERROR(AND(W795&lt;&gt;"",Y795&lt;&gt;"",Y795-W795&gt;Resumen!$B$8),FALSE()),"Quento ","")&amp;IF(IFERROR(AND(X795&lt;&gt;"",Y795&lt;&gt;"",Y795-X795&gt;Resumen!$B$8),FALSE()),"Julicroc ","")&amp;"en este PDV"),"")</f>
        <v/>
      </c>
      <c r="AZ795" s="22" t="str">
        <f aca="false">IF(COUNTIF('Plan Pehuamar - Lista'!$A$2:$A$167,A795)&gt;0,"Sí","No")</f>
        <v>Sí</v>
      </c>
      <c r="BA795" s="22" t="str">
        <f aca="false">IF(COUNTIF('Plan Combo 9+1'!$A$2:$A$226,A795)&gt;0,"Sí","No")</f>
        <v>No</v>
      </c>
      <c r="BB795" s="22" t="str">
        <f aca="false">IF(AH795="","No",IF(BA795="Sí",IF((AO795-AH795)&gt;Resumen!$B$6,"Sí","No"),IF((AO795-AH795)&gt;=Resumen!$B$132,"Sí","No")))</f>
        <v>No</v>
      </c>
      <c r="BC795" s="22" t="str">
        <f aca="false">IF(AND(N795="Sí",AL795="Sí",AI795=0),"Sí","No")</f>
        <v>No</v>
      </c>
      <c r="BD795" s="22" t="str">
        <f aca="false">IF(COUNTIF('Plan 9+1 (con Pehuamar)'!$A$2:$A$227,A795)&gt;0,"Sí","No")</f>
        <v>No</v>
      </c>
    </row>
    <row r="796" customFormat="false" ht="15" hidden="false" customHeight="true" outlineLevel="0" collapsed="false">
      <c r="A796" s="6" t="n">
        <v>403207</v>
      </c>
      <c r="B796" s="6" t="n">
        <v>4</v>
      </c>
      <c r="C796" s="6" t="n">
        <v>405</v>
      </c>
      <c r="D796" s="6" t="s">
        <v>398</v>
      </c>
      <c r="E796" s="6" t="s">
        <v>994</v>
      </c>
      <c r="F796" s="6" t="s">
        <v>201</v>
      </c>
      <c r="G796" s="6" t="s">
        <v>129</v>
      </c>
      <c r="H796" s="6" t="s">
        <v>197</v>
      </c>
      <c r="I796" s="27" t="n">
        <v>0</v>
      </c>
      <c r="J796" s="27" t="n">
        <v>0</v>
      </c>
      <c r="K796" s="27" t="n">
        <v>0.2</v>
      </c>
      <c r="L796" s="28" t="n">
        <f aca="false">I796+J796</f>
        <v>0</v>
      </c>
      <c r="M796" s="28" t="n">
        <f aca="false">L796+K796</f>
        <v>0.2</v>
      </c>
      <c r="N796" s="22" t="str">
        <f aca="false">IF(I796&gt;0,"Sí","No")</f>
        <v>No</v>
      </c>
      <c r="O796" s="22" t="str">
        <f aca="false">IF(J796&gt;0,"Sí","No")</f>
        <v>No</v>
      </c>
      <c r="P796" s="22" t="str">
        <f aca="false">IF(K796&gt;0,"Sí","No")</f>
        <v>Sí</v>
      </c>
      <c r="Q796" s="22" t="str">
        <f aca="false">IF(OR(I796&gt;0,J796&gt;0),"Sí","No")</f>
        <v>No</v>
      </c>
      <c r="R796" s="27"/>
      <c r="S796" s="27"/>
      <c r="T796" s="27"/>
      <c r="U796" s="27"/>
      <c r="V796" s="27"/>
      <c r="W796" s="12" t="str">
        <f aca="false">IF(AND(I796&gt;0,R796&gt;0),(S796-R796)/R796,"")</f>
        <v/>
      </c>
      <c r="X796" s="12" t="str">
        <f aca="false">IF(AND(J796&gt;0,T796&gt;0),(U796-T796)/T796,"")</f>
        <v/>
      </c>
      <c r="Y796" s="12" t="str">
        <f aca="false">IF(AND(K796&gt;0,V796&gt;0),(V796-Resumen!$B$7)/Resumen!$B$7,"")</f>
        <v/>
      </c>
      <c r="Z796" s="28" t="str">
        <f aca="false">IF(AND(K796&gt;0,I796&gt;0,V796&gt;0,S796&gt;0),V796-S796,"")</f>
        <v/>
      </c>
      <c r="AA796" s="12" t="str">
        <f aca="false">IF(Z796&lt;&gt;"",Z796/S796,"")</f>
        <v/>
      </c>
      <c r="AB796" s="28" t="str">
        <f aca="false">IF(AND(K796&gt;0,J796&gt;0,V796&gt;0,U796&gt;0),V796-U796,"")</f>
        <v/>
      </c>
      <c r="AC796" s="12" t="str">
        <f aca="false">IF(AB796&lt;&gt;"",AB796/U796,"")</f>
        <v/>
      </c>
      <c r="AD796" s="27" t="n">
        <v>0</v>
      </c>
      <c r="AE796" s="27" t="n">
        <v>0</v>
      </c>
      <c r="AF796" s="27" t="n">
        <v>0</v>
      </c>
      <c r="AG796" s="28" t="n">
        <f aca="false">AD796+AE796+AF796</f>
        <v>0</v>
      </c>
      <c r="AH796" s="12" t="str">
        <f aca="false">IF(AG796&gt;0,AD796/AG796,"")</f>
        <v/>
      </c>
      <c r="AI796" s="27" t="n">
        <v>0</v>
      </c>
      <c r="AJ796" s="27" t="n">
        <v>0</v>
      </c>
      <c r="AK796" s="27" t="n">
        <v>0</v>
      </c>
      <c r="AL796" s="22" t="str">
        <f aca="false">IF(OR(AJ796&gt;0,AK796&gt;0),"Sí","No")</f>
        <v>No</v>
      </c>
      <c r="AM796" s="6"/>
      <c r="AN796" s="6"/>
      <c r="AO796" s="12" t="n">
        <f aca="false">IF(M796&gt;0,K796/M796,"")</f>
        <v>1</v>
      </c>
      <c r="AP796" s="22" t="str">
        <f aca="false">IF(M796&gt;=Resumen!$B$5,"Alto","Bajo")</f>
        <v>Bajo</v>
      </c>
      <c r="AQ796" s="22" t="str">
        <f aca="false">IF(AO796&gt;=Resumen!$B$28,"Alto","Bajo")</f>
        <v>Alto</v>
      </c>
      <c r="AR796" s="22" t="str">
        <f aca="false">AP796&amp;" Potencial / "&amp;AQ796&amp;" Share"</f>
        <v>Bajo Potencial / Alto Share</v>
      </c>
      <c r="AS796" s="22" t="str">
        <f aca="false">IF(Q796="Sí",IF(AO796&gt;=Resumen!$B$29,"Alto","Bajo"),"")</f>
        <v/>
      </c>
      <c r="AT796" s="22" t="str">
        <f aca="false">IF(AS796&lt;&gt;"",AP796&amp;" Potencial / "&amp;AS796&amp;" Share","")</f>
        <v/>
      </c>
      <c r="AU796" s="22" t="str">
        <f aca="false">IF(AH796="","Sin dato",IF(AH796-AO796&gt;Resumen!$B$6,"Sobre-exhibido",IF(AO796-AH796&gt;Resumen!$B$6,"Sub-exhibido","En línea")))</f>
        <v>Sin dato</v>
      </c>
      <c r="AV796" s="22" t="str">
        <f aca="false">IF(AT796="","",IF(AT796="Alto Potencial / Bajo Share",1,IF(AT796="Alto Potencial / Alto Share",2,IF(AT796="Bajo Potencial / Alto Share",3,4))))</f>
        <v/>
      </c>
      <c r="AW796" s="22" t="str">
        <f aca="false">IF(Q796="No","Sin competencia directa",IF(AV796=1,"1 - Foco Conquista (Alto Pot / Bajo Share)",IF(AV796=2,"2 - Foco Defensa (Alto Pot / Alto Share)",IF(AV796=3,"3 - Monitoreo (Bajo Pot / Alto Share)","4 - Baja Prioridad (Bajo Pot / Bajo Share)"))))</f>
        <v>Sin competencia directa</v>
      </c>
      <c r="AX796" s="12" t="str">
        <f aca="false">IF(OR(IFERROR(AND(W796&lt;&gt;"",Y796&lt;&gt;"",Y796-W796&gt;Resumen!$B$8),FALSE()),IFERROR(AND(X796&lt;&gt;"",Y796&lt;&gt;"",Y796-X796&gt;Resumen!$B$8),FALSE())),MAX(IF(IFERROR(AND(W796&lt;&gt;"",Y796&lt;&gt;"",Y796-W796&gt;Resumen!$B$8),FALSE()),Y796-W796,0),IF(IFERROR(AND(X796&lt;&gt;"",Y796&lt;&gt;"",Y796-X796&gt;Resumen!$B$8),FALSE()),Y796-X796,0)),"")</f>
        <v/>
      </c>
      <c r="AY796" s="22" t="str">
        <f aca="false">IF(OR(IFERROR(AND(W796&lt;&gt;"",Y796&lt;&gt;"",Y796-W796&gt;Resumen!$B$8),FALSE()),IFERROR(AND(X796&lt;&gt;"",Y796&lt;&gt;"",Y796-X796&gt;Resumen!$B$8),FALSE())),TRIM("Lays tiene mayor markup que "&amp;IF(IFERROR(AND(W796&lt;&gt;"",Y796&lt;&gt;"",Y796-W796&gt;Resumen!$B$8),FALSE()),"Quento ","")&amp;IF(IFERROR(AND(X796&lt;&gt;"",Y796&lt;&gt;"",Y796-X796&gt;Resumen!$B$8),FALSE()),"Julicroc ","")&amp;"en este PDV"),"")</f>
        <v/>
      </c>
      <c r="AZ796" s="22" t="str">
        <f aca="false">IF(COUNTIF('Plan Pehuamar - Lista'!$A$2:$A$167,A796)&gt;0,"Sí","No")</f>
        <v>No</v>
      </c>
      <c r="BA796" s="22" t="str">
        <f aca="false">IF(COUNTIF('Plan Combo 9+1'!$A$2:$A$226,A796)&gt;0,"Sí","No")</f>
        <v>No</v>
      </c>
      <c r="BB796" s="22" t="str">
        <f aca="false">IF(AH796="","No",IF(BA796="Sí",IF((AO796-AH796)&gt;Resumen!$B$6,"Sí","No"),IF((AO796-AH796)&gt;=Resumen!$B$132,"Sí","No")))</f>
        <v>No</v>
      </c>
      <c r="BC796" s="22" t="str">
        <f aca="false">IF(AND(N796="Sí",AL796="Sí",AI796=0),"Sí","No")</f>
        <v>No</v>
      </c>
      <c r="BD796" s="22" t="str">
        <f aca="false">IF(COUNTIF('Plan 9+1 (con Pehuamar)'!$A$2:$A$227,A796)&gt;0,"Sí","No")</f>
        <v>No</v>
      </c>
    </row>
    <row r="797" customFormat="false" ht="15" hidden="false" customHeight="true" outlineLevel="0" collapsed="false">
      <c r="A797" s="6" t="n">
        <v>403208</v>
      </c>
      <c r="B797" s="6" t="n">
        <v>4</v>
      </c>
      <c r="C797" s="6" t="n">
        <v>405</v>
      </c>
      <c r="D797" s="6" t="s">
        <v>398</v>
      </c>
      <c r="E797" s="6" t="s">
        <v>995</v>
      </c>
      <c r="F797" s="6" t="s">
        <v>196</v>
      </c>
      <c r="G797" s="6" t="s">
        <v>129</v>
      </c>
      <c r="H797" s="6" t="s">
        <v>197</v>
      </c>
      <c r="I797" s="27" t="n">
        <v>0</v>
      </c>
      <c r="J797" s="27" t="n">
        <v>0</v>
      </c>
      <c r="K797" s="27" t="n">
        <v>0.6</v>
      </c>
      <c r="L797" s="28" t="n">
        <f aca="false">I797+J797</f>
        <v>0</v>
      </c>
      <c r="M797" s="28" t="n">
        <f aca="false">L797+K797</f>
        <v>0.6</v>
      </c>
      <c r="N797" s="22" t="str">
        <f aca="false">IF(I797&gt;0,"Sí","No")</f>
        <v>No</v>
      </c>
      <c r="O797" s="22" t="str">
        <f aca="false">IF(J797&gt;0,"Sí","No")</f>
        <v>No</v>
      </c>
      <c r="P797" s="22" t="str">
        <f aca="false">IF(K797&gt;0,"Sí","No")</f>
        <v>Sí</v>
      </c>
      <c r="Q797" s="22" t="str">
        <f aca="false">IF(OR(I797&gt;0,J797&gt;0),"Sí","No")</f>
        <v>No</v>
      </c>
      <c r="R797" s="27"/>
      <c r="S797" s="27"/>
      <c r="T797" s="27"/>
      <c r="U797" s="27"/>
      <c r="V797" s="27"/>
      <c r="W797" s="12" t="str">
        <f aca="false">IF(AND(I797&gt;0,R797&gt;0),(S797-R797)/R797,"")</f>
        <v/>
      </c>
      <c r="X797" s="12" t="str">
        <f aca="false">IF(AND(J797&gt;0,T797&gt;0),(U797-T797)/T797,"")</f>
        <v/>
      </c>
      <c r="Y797" s="12" t="str">
        <f aca="false">IF(AND(K797&gt;0,V797&gt;0),(V797-Resumen!$B$7)/Resumen!$B$7,"")</f>
        <v/>
      </c>
      <c r="Z797" s="28" t="str">
        <f aca="false">IF(AND(K797&gt;0,I797&gt;0,V797&gt;0,S797&gt;0),V797-S797,"")</f>
        <v/>
      </c>
      <c r="AA797" s="12" t="str">
        <f aca="false">IF(Z797&lt;&gt;"",Z797/S797,"")</f>
        <v/>
      </c>
      <c r="AB797" s="28" t="str">
        <f aca="false">IF(AND(K797&gt;0,J797&gt;0,V797&gt;0,U797&gt;0),V797-U797,"")</f>
        <v/>
      </c>
      <c r="AC797" s="12" t="str">
        <f aca="false">IF(AB797&lt;&gt;"",AB797/U797,"")</f>
        <v/>
      </c>
      <c r="AD797" s="27" t="n">
        <v>0</v>
      </c>
      <c r="AE797" s="27" t="n">
        <v>0</v>
      </c>
      <c r="AF797" s="27" t="n">
        <v>0</v>
      </c>
      <c r="AG797" s="28" t="n">
        <f aca="false">AD797+AE797+AF797</f>
        <v>0</v>
      </c>
      <c r="AH797" s="12" t="str">
        <f aca="false">IF(AG797&gt;0,AD797/AG797,"")</f>
        <v/>
      </c>
      <c r="AI797" s="27" t="n">
        <v>0</v>
      </c>
      <c r="AJ797" s="27" t="n">
        <v>0</v>
      </c>
      <c r="AK797" s="27" t="n">
        <v>0</v>
      </c>
      <c r="AL797" s="22" t="str">
        <f aca="false">IF(OR(AJ797&gt;0,AK797&gt;0),"Sí","No")</f>
        <v>No</v>
      </c>
      <c r="AM797" s="6"/>
      <c r="AN797" s="6"/>
      <c r="AO797" s="12" t="n">
        <f aca="false">IF(M797&gt;0,K797/M797,"")</f>
        <v>1</v>
      </c>
      <c r="AP797" s="22" t="str">
        <f aca="false">IF(M797&gt;=Resumen!$B$5,"Alto","Bajo")</f>
        <v>Bajo</v>
      </c>
      <c r="AQ797" s="22" t="str">
        <f aca="false">IF(AO797&gt;=Resumen!$B$28,"Alto","Bajo")</f>
        <v>Alto</v>
      </c>
      <c r="AR797" s="22" t="str">
        <f aca="false">AP797&amp;" Potencial / "&amp;AQ797&amp;" Share"</f>
        <v>Bajo Potencial / Alto Share</v>
      </c>
      <c r="AS797" s="22" t="str">
        <f aca="false">IF(Q797="Sí",IF(AO797&gt;=Resumen!$B$29,"Alto","Bajo"),"")</f>
        <v/>
      </c>
      <c r="AT797" s="22" t="str">
        <f aca="false">IF(AS797&lt;&gt;"",AP797&amp;" Potencial / "&amp;AS797&amp;" Share","")</f>
        <v/>
      </c>
      <c r="AU797" s="22" t="str">
        <f aca="false">IF(AH797="","Sin dato",IF(AH797-AO797&gt;Resumen!$B$6,"Sobre-exhibido",IF(AO797-AH797&gt;Resumen!$B$6,"Sub-exhibido","En línea")))</f>
        <v>Sin dato</v>
      </c>
      <c r="AV797" s="22" t="str">
        <f aca="false">IF(AT797="","",IF(AT797="Alto Potencial / Bajo Share",1,IF(AT797="Alto Potencial / Alto Share",2,IF(AT797="Bajo Potencial / Alto Share",3,4))))</f>
        <v/>
      </c>
      <c r="AW797" s="22" t="str">
        <f aca="false">IF(Q797="No","Sin competencia directa",IF(AV797=1,"1 - Foco Conquista (Alto Pot / Bajo Share)",IF(AV797=2,"2 - Foco Defensa (Alto Pot / Alto Share)",IF(AV797=3,"3 - Monitoreo (Bajo Pot / Alto Share)","4 - Baja Prioridad (Bajo Pot / Bajo Share)"))))</f>
        <v>Sin competencia directa</v>
      </c>
      <c r="AX797" s="12" t="str">
        <f aca="false">IF(OR(IFERROR(AND(W797&lt;&gt;"",Y797&lt;&gt;"",Y797-W797&gt;Resumen!$B$8),FALSE()),IFERROR(AND(X797&lt;&gt;"",Y797&lt;&gt;"",Y797-X797&gt;Resumen!$B$8),FALSE())),MAX(IF(IFERROR(AND(W797&lt;&gt;"",Y797&lt;&gt;"",Y797-W797&gt;Resumen!$B$8),FALSE()),Y797-W797,0),IF(IFERROR(AND(X797&lt;&gt;"",Y797&lt;&gt;"",Y797-X797&gt;Resumen!$B$8),FALSE()),Y797-X797,0)),"")</f>
        <v/>
      </c>
      <c r="AY797" s="22" t="str">
        <f aca="false">IF(OR(IFERROR(AND(W797&lt;&gt;"",Y797&lt;&gt;"",Y797-W797&gt;Resumen!$B$8),FALSE()),IFERROR(AND(X797&lt;&gt;"",Y797&lt;&gt;"",Y797-X797&gt;Resumen!$B$8),FALSE())),TRIM("Lays tiene mayor markup que "&amp;IF(IFERROR(AND(W797&lt;&gt;"",Y797&lt;&gt;"",Y797-W797&gt;Resumen!$B$8),FALSE()),"Quento ","")&amp;IF(IFERROR(AND(X797&lt;&gt;"",Y797&lt;&gt;"",Y797-X797&gt;Resumen!$B$8),FALSE()),"Julicroc ","")&amp;"en este PDV"),"")</f>
        <v/>
      </c>
      <c r="AZ797" s="22" t="str">
        <f aca="false">IF(COUNTIF('Plan Pehuamar - Lista'!$A$2:$A$167,A797)&gt;0,"Sí","No")</f>
        <v>No</v>
      </c>
      <c r="BA797" s="22" t="str">
        <f aca="false">IF(COUNTIF('Plan Combo 9+1'!$A$2:$A$226,A797)&gt;0,"Sí","No")</f>
        <v>No</v>
      </c>
      <c r="BB797" s="22" t="str">
        <f aca="false">IF(AH797="","No",IF(BA797="Sí",IF((AO797-AH797)&gt;Resumen!$B$6,"Sí","No"),IF((AO797-AH797)&gt;=Resumen!$B$132,"Sí","No")))</f>
        <v>No</v>
      </c>
      <c r="BC797" s="22" t="str">
        <f aca="false">IF(AND(N797="Sí",AL797="Sí",AI797=0),"Sí","No")</f>
        <v>No</v>
      </c>
      <c r="BD797" s="22" t="str">
        <f aca="false">IF(COUNTIF('Plan 9+1 (con Pehuamar)'!$A$2:$A$227,A797)&gt;0,"Sí","No")</f>
        <v>No</v>
      </c>
    </row>
    <row r="798" customFormat="false" ht="15" hidden="false" customHeight="true" outlineLevel="0" collapsed="false">
      <c r="A798" s="6" t="n">
        <v>403224</v>
      </c>
      <c r="B798" s="6" t="n">
        <v>4</v>
      </c>
      <c r="C798" s="6" t="n">
        <v>405</v>
      </c>
      <c r="D798" s="6" t="s">
        <v>398</v>
      </c>
      <c r="E798" s="6" t="s">
        <v>996</v>
      </c>
      <c r="F798" s="6" t="s">
        <v>196</v>
      </c>
      <c r="G798" s="6" t="s">
        <v>129</v>
      </c>
      <c r="H798" s="6" t="s">
        <v>197</v>
      </c>
      <c r="I798" s="27" t="n">
        <v>20</v>
      </c>
      <c r="J798" s="27" t="n">
        <v>15</v>
      </c>
      <c r="K798" s="27" t="n">
        <v>15</v>
      </c>
      <c r="L798" s="28" t="n">
        <f aca="false">I798+J798</f>
        <v>35</v>
      </c>
      <c r="M798" s="28" t="n">
        <f aca="false">L798+K798</f>
        <v>50</v>
      </c>
      <c r="N798" s="22" t="str">
        <f aca="false">IF(I798&gt;0,"Sí","No")</f>
        <v>Sí</v>
      </c>
      <c r="O798" s="22" t="str">
        <f aca="false">IF(J798&gt;0,"Sí","No")</f>
        <v>Sí</v>
      </c>
      <c r="P798" s="22" t="str">
        <f aca="false">IF(K798&gt;0,"Sí","No")</f>
        <v>Sí</v>
      </c>
      <c r="Q798" s="22" t="str">
        <f aca="false">IF(OR(I798&gt;0,J798&gt;0),"Sí","No")</f>
        <v>Sí</v>
      </c>
      <c r="R798" s="27" t="n">
        <v>1700</v>
      </c>
      <c r="S798" s="27" t="n">
        <v>2700</v>
      </c>
      <c r="T798" s="27" t="n">
        <v>1280</v>
      </c>
      <c r="U798" s="27" t="n">
        <v>2000</v>
      </c>
      <c r="V798" s="27" t="n">
        <v>3500</v>
      </c>
      <c r="W798" s="12" t="n">
        <f aca="false">IF(AND(I798&gt;0,R798&gt;0),(S798-R798)/R798,"")</f>
        <v>0.588235294117647</v>
      </c>
      <c r="X798" s="12" t="n">
        <f aca="false">IF(AND(J798&gt;0,T798&gt;0),(U798-T798)/T798,"")</f>
        <v>0.5625</v>
      </c>
      <c r="Y798" s="12" t="n">
        <f aca="false">IF(AND(K798&gt;0,V798&gt;0),(V798-Resumen!$B$7)/Resumen!$B$7,"")</f>
        <v>0.4</v>
      </c>
      <c r="Z798" s="28" t="n">
        <f aca="false">IF(AND(K798&gt;0,I798&gt;0,V798&gt;0,S798&gt;0),V798-S798,"")</f>
        <v>800</v>
      </c>
      <c r="AA798" s="12" t="n">
        <f aca="false">IF(Z798&lt;&gt;"",Z798/S798,"")</f>
        <v>0.296296296296296</v>
      </c>
      <c r="AB798" s="28" t="n">
        <f aca="false">IF(AND(K798&gt;0,J798&gt;0,V798&gt;0,U798&gt;0),V798-U798,"")</f>
        <v>1500</v>
      </c>
      <c r="AC798" s="12" t="n">
        <f aca="false">IF(AB798&lt;&gt;"",AB798/U798,"")</f>
        <v>0.75</v>
      </c>
      <c r="AD798" s="27" t="n">
        <v>4</v>
      </c>
      <c r="AE798" s="27" t="n">
        <v>2</v>
      </c>
      <c r="AF798" s="27" t="n">
        <v>2</v>
      </c>
      <c r="AG798" s="28" t="n">
        <f aca="false">AD798+AE798+AF798</f>
        <v>8</v>
      </c>
      <c r="AH798" s="12" t="n">
        <f aca="false">IF(AG798&gt;0,AD798/AG798,"")</f>
        <v>0.5</v>
      </c>
      <c r="AI798" s="27" t="n">
        <v>1</v>
      </c>
      <c r="AJ798" s="27" t="n">
        <v>1</v>
      </c>
      <c r="AK798" s="27" t="n">
        <v>1</v>
      </c>
      <c r="AL798" s="22" t="str">
        <f aca="false">IF(OR(AJ798&gt;0,AK798&gt;0),"Sí","No")</f>
        <v>Sí</v>
      </c>
      <c r="AM798" s="6" t="s">
        <v>198</v>
      </c>
      <c r="AN798" s="6" t="s">
        <v>198</v>
      </c>
      <c r="AO798" s="12" t="n">
        <f aca="false">IF(M798&gt;0,K798/M798,"")</f>
        <v>0.3</v>
      </c>
      <c r="AP798" s="22" t="str">
        <f aca="false">IF(M798&gt;=Resumen!$B$5,"Alto","Bajo")</f>
        <v>Alto</v>
      </c>
      <c r="AQ798" s="22" t="str">
        <f aca="false">IF(AO798&gt;=Resumen!$B$28,"Alto","Bajo")</f>
        <v>Bajo</v>
      </c>
      <c r="AR798" s="22" t="str">
        <f aca="false">AP798&amp;" Potencial / "&amp;AQ798&amp;" Share"</f>
        <v>Alto Potencial / Bajo Share</v>
      </c>
      <c r="AS798" s="22" t="str">
        <f aca="false">IF(Q798="Sí",IF(AO798&gt;=Resumen!$B$29,"Alto","Bajo"),"")</f>
        <v>Bajo</v>
      </c>
      <c r="AT798" s="22" t="str">
        <f aca="false">IF(AS798&lt;&gt;"",AP798&amp;" Potencial / "&amp;AS798&amp;" Share","")</f>
        <v>Alto Potencial / Bajo Share</v>
      </c>
      <c r="AU798" s="22" t="str">
        <f aca="false">IF(AH798="","Sin dato",IF(AH798-AO798&gt;Resumen!$B$6,"Sobre-exhibido",IF(AO798-AH798&gt;Resumen!$B$6,"Sub-exhibido","En línea")))</f>
        <v>Sobre-exhibido</v>
      </c>
      <c r="AV798" s="22" t="n">
        <f aca="false">IF(AT798="","",IF(AT798="Alto Potencial / Bajo Share",1,IF(AT798="Alto Potencial / Alto Share",2,IF(AT798="Bajo Potencial / Alto Share",3,4))))</f>
        <v>1</v>
      </c>
      <c r="AW798" s="22" t="str">
        <f aca="false">IF(Q798="No","Sin competencia directa",IF(AV798=1,"1 - Foco Conquista (Alto Pot / Bajo Share)",IF(AV798=2,"2 - Foco Defensa (Alto Pot / Alto Share)",IF(AV798=3,"3 - Monitoreo (Bajo Pot / Alto Share)","4 - Baja Prioridad (Bajo Pot / Bajo Share)"))))</f>
        <v>1 - Foco Conquista (Alto Pot / Bajo Share)</v>
      </c>
      <c r="AX798" s="12" t="str">
        <f aca="false">IF(OR(IFERROR(AND(W798&lt;&gt;"",Y798&lt;&gt;"",Y798-W798&gt;Resumen!$B$8),FALSE()),IFERROR(AND(X798&lt;&gt;"",Y798&lt;&gt;"",Y798-X798&gt;Resumen!$B$8),FALSE())),MAX(IF(IFERROR(AND(W798&lt;&gt;"",Y798&lt;&gt;"",Y798-W798&gt;Resumen!$B$8),FALSE()),Y798-W798,0),IF(IFERROR(AND(X798&lt;&gt;"",Y798&lt;&gt;"",Y798-X798&gt;Resumen!$B$8),FALSE()),Y798-X798,0)),"")</f>
        <v/>
      </c>
      <c r="AY798" s="22" t="str">
        <f aca="false">IF(OR(IFERROR(AND(W798&lt;&gt;"",Y798&lt;&gt;"",Y798-W798&gt;Resumen!$B$8),FALSE()),IFERROR(AND(X798&lt;&gt;"",Y798&lt;&gt;"",Y798-X798&gt;Resumen!$B$8),FALSE())),TRIM("Lays tiene mayor markup que "&amp;IF(IFERROR(AND(W798&lt;&gt;"",Y798&lt;&gt;"",Y798-W798&gt;Resumen!$B$8),FALSE()),"Quento ","")&amp;IF(IFERROR(AND(X798&lt;&gt;"",Y798&lt;&gt;"",Y798-X798&gt;Resumen!$B$8),FALSE()),"Julicroc ","")&amp;"en este PDV"),"")</f>
        <v/>
      </c>
      <c r="AZ798" s="22" t="str">
        <f aca="false">IF(COUNTIF('Plan Pehuamar - Lista'!$A$2:$A$167,A798)&gt;0,"Sí","No")</f>
        <v>No</v>
      </c>
      <c r="BA798" s="22" t="str">
        <f aca="false">IF(COUNTIF('Plan Combo 9+1'!$A$2:$A$226,A798)&gt;0,"Sí","No")</f>
        <v>Sí</v>
      </c>
      <c r="BB798" s="22" t="str">
        <f aca="false">IF(AH798="","No",IF(BA798="Sí",IF((AO798-AH798)&gt;Resumen!$B$6,"Sí","No"),IF((AO798-AH798)&gt;=Resumen!$B$132,"Sí","No")))</f>
        <v>No</v>
      </c>
      <c r="BC798" s="22" t="str">
        <f aca="false">IF(AND(N798="Sí",AL798="Sí",AI798=0),"Sí","No")</f>
        <v>No</v>
      </c>
      <c r="BD798" s="22" t="str">
        <f aca="false">IF(COUNTIF('Plan 9+1 (con Pehuamar)'!$A$2:$A$227,A798)&gt;0,"Sí","No")</f>
        <v>Sí</v>
      </c>
    </row>
    <row r="799" customFormat="false" ht="15" hidden="false" customHeight="true" outlineLevel="0" collapsed="false">
      <c r="A799" s="6" t="n">
        <v>404078</v>
      </c>
      <c r="B799" s="6" t="n">
        <v>4</v>
      </c>
      <c r="C799" s="6" t="n">
        <v>405</v>
      </c>
      <c r="D799" s="6" t="s">
        <v>398</v>
      </c>
      <c r="E799" s="6" t="s">
        <v>997</v>
      </c>
      <c r="F799" s="6" t="s">
        <v>201</v>
      </c>
      <c r="G799" s="6" t="s">
        <v>129</v>
      </c>
      <c r="H799" s="6" t="s">
        <v>197</v>
      </c>
      <c r="I799" s="27" t="n">
        <v>20</v>
      </c>
      <c r="J799" s="27" t="n">
        <v>15</v>
      </c>
      <c r="K799" s="27" t="n">
        <v>15</v>
      </c>
      <c r="L799" s="28" t="n">
        <f aca="false">I799+J799</f>
        <v>35</v>
      </c>
      <c r="M799" s="28" t="n">
        <f aca="false">L799+K799</f>
        <v>50</v>
      </c>
      <c r="N799" s="22" t="str">
        <f aca="false">IF(I799&gt;0,"Sí","No")</f>
        <v>Sí</v>
      </c>
      <c r="O799" s="22" t="str">
        <f aca="false">IF(J799&gt;0,"Sí","No")</f>
        <v>Sí</v>
      </c>
      <c r="P799" s="22" t="str">
        <f aca="false">IF(K799&gt;0,"Sí","No")</f>
        <v>Sí</v>
      </c>
      <c r="Q799" s="22" t="str">
        <f aca="false">IF(OR(I799&gt;0,J799&gt;0),"Sí","No")</f>
        <v>Sí</v>
      </c>
      <c r="R799" s="27" t="n">
        <v>1700</v>
      </c>
      <c r="S799" s="27" t="n">
        <v>2500</v>
      </c>
      <c r="T799" s="27" t="n">
        <v>1100</v>
      </c>
      <c r="U799" s="27" t="n">
        <v>1700</v>
      </c>
      <c r="V799" s="27" t="n">
        <v>3500</v>
      </c>
      <c r="W799" s="12" t="n">
        <f aca="false">IF(AND(I799&gt;0,R799&gt;0),(S799-R799)/R799,"")</f>
        <v>0.470588235294118</v>
      </c>
      <c r="X799" s="12" t="n">
        <f aca="false">IF(AND(J799&gt;0,T799&gt;0),(U799-T799)/T799,"")</f>
        <v>0.545454545454545</v>
      </c>
      <c r="Y799" s="12" t="n">
        <f aca="false">IF(AND(K799&gt;0,V799&gt;0),(V799-Resumen!$B$7)/Resumen!$B$7,"")</f>
        <v>0.4</v>
      </c>
      <c r="Z799" s="28" t="n">
        <f aca="false">IF(AND(K799&gt;0,I799&gt;0,V799&gt;0,S799&gt;0),V799-S799,"")</f>
        <v>1000</v>
      </c>
      <c r="AA799" s="12" t="n">
        <f aca="false">IF(Z799&lt;&gt;"",Z799/S799,"")</f>
        <v>0.4</v>
      </c>
      <c r="AB799" s="28" t="n">
        <f aca="false">IF(AND(K799&gt;0,J799&gt;0,V799&gt;0,U799&gt;0),V799-U799,"")</f>
        <v>1800</v>
      </c>
      <c r="AC799" s="12" t="n">
        <f aca="false">IF(AB799&lt;&gt;"",AB799/U799,"")</f>
        <v>1.05882352941176</v>
      </c>
      <c r="AD799" s="27" t="n">
        <v>4</v>
      </c>
      <c r="AE799" s="27" t="n">
        <v>3</v>
      </c>
      <c r="AF799" s="27" t="n">
        <v>2</v>
      </c>
      <c r="AG799" s="28" t="n">
        <f aca="false">AD799+AE799+AF799</f>
        <v>9</v>
      </c>
      <c r="AH799" s="12" t="n">
        <f aca="false">IF(AG799&gt;0,AD799/AG799,"")</f>
        <v>0.444444444444444</v>
      </c>
      <c r="AI799" s="27" t="n">
        <v>1</v>
      </c>
      <c r="AJ799" s="27" t="n">
        <v>1</v>
      </c>
      <c r="AK799" s="27" t="n">
        <v>1</v>
      </c>
      <c r="AL799" s="22" t="str">
        <f aca="false">IF(OR(AJ799&gt;0,AK799&gt;0),"Sí","No")</f>
        <v>Sí</v>
      </c>
      <c r="AM799" s="6" t="s">
        <v>198</v>
      </c>
      <c r="AN799" s="6" t="s">
        <v>198</v>
      </c>
      <c r="AO799" s="12" t="n">
        <f aca="false">IF(M799&gt;0,K799/M799,"")</f>
        <v>0.3</v>
      </c>
      <c r="AP799" s="22" t="str">
        <f aca="false">IF(M799&gt;=Resumen!$B$5,"Alto","Bajo")</f>
        <v>Alto</v>
      </c>
      <c r="AQ799" s="22" t="str">
        <f aca="false">IF(AO799&gt;=Resumen!$B$28,"Alto","Bajo")</f>
        <v>Bajo</v>
      </c>
      <c r="AR799" s="22" t="str">
        <f aca="false">AP799&amp;" Potencial / "&amp;AQ799&amp;" Share"</f>
        <v>Alto Potencial / Bajo Share</v>
      </c>
      <c r="AS799" s="22" t="str">
        <f aca="false">IF(Q799="Sí",IF(AO799&gt;=Resumen!$B$29,"Alto","Bajo"),"")</f>
        <v>Bajo</v>
      </c>
      <c r="AT799" s="22" t="str">
        <f aca="false">IF(AS799&lt;&gt;"",AP799&amp;" Potencial / "&amp;AS799&amp;" Share","")</f>
        <v>Alto Potencial / Bajo Share</v>
      </c>
      <c r="AU799" s="22" t="str">
        <f aca="false">IF(AH799="","Sin dato",IF(AH799-AO799&gt;Resumen!$B$6,"Sobre-exhibido",IF(AO799-AH799&gt;Resumen!$B$6,"Sub-exhibido","En línea")))</f>
        <v>Sobre-exhibido</v>
      </c>
      <c r="AV799" s="22" t="n">
        <f aca="false">IF(AT799="","",IF(AT799="Alto Potencial / Bajo Share",1,IF(AT799="Alto Potencial / Alto Share",2,IF(AT799="Bajo Potencial / Alto Share",3,4))))</f>
        <v>1</v>
      </c>
      <c r="AW799" s="22" t="str">
        <f aca="false">IF(Q799="No","Sin competencia directa",IF(AV799=1,"1 - Foco Conquista (Alto Pot / Bajo Share)",IF(AV799=2,"2 - Foco Defensa (Alto Pot / Alto Share)",IF(AV799=3,"3 - Monitoreo (Bajo Pot / Alto Share)","4 - Baja Prioridad (Bajo Pot / Bajo Share)"))))</f>
        <v>1 - Foco Conquista (Alto Pot / Bajo Share)</v>
      </c>
      <c r="AX799" s="12" t="str">
        <f aca="false">IF(OR(IFERROR(AND(W799&lt;&gt;"",Y799&lt;&gt;"",Y799-W799&gt;Resumen!$B$8),FALSE()),IFERROR(AND(X799&lt;&gt;"",Y799&lt;&gt;"",Y799-X799&gt;Resumen!$B$8),FALSE())),MAX(IF(IFERROR(AND(W799&lt;&gt;"",Y799&lt;&gt;"",Y799-W799&gt;Resumen!$B$8),FALSE()),Y799-W799,0),IF(IFERROR(AND(X799&lt;&gt;"",Y799&lt;&gt;"",Y799-X799&gt;Resumen!$B$8),FALSE()),Y799-X799,0)),"")</f>
        <v/>
      </c>
      <c r="AY799" s="22" t="str">
        <f aca="false">IF(OR(IFERROR(AND(W799&lt;&gt;"",Y799&lt;&gt;"",Y799-W799&gt;Resumen!$B$8),FALSE()),IFERROR(AND(X799&lt;&gt;"",Y799&lt;&gt;"",Y799-X799&gt;Resumen!$B$8),FALSE())),TRIM("Lays tiene mayor markup que "&amp;IF(IFERROR(AND(W799&lt;&gt;"",Y799&lt;&gt;"",Y799-W799&gt;Resumen!$B$8),FALSE()),"Quento ","")&amp;IF(IFERROR(AND(X799&lt;&gt;"",Y799&lt;&gt;"",Y799-X799&gt;Resumen!$B$8),FALSE()),"Julicroc ","")&amp;"en este PDV"),"")</f>
        <v/>
      </c>
      <c r="AZ799" s="22" t="str">
        <f aca="false">IF(COUNTIF('Plan Pehuamar - Lista'!$A$2:$A$167,A799)&gt;0,"Sí","No")</f>
        <v>No</v>
      </c>
      <c r="BA799" s="22" t="str">
        <f aca="false">IF(COUNTIF('Plan Combo 9+1'!$A$2:$A$226,A799)&gt;0,"Sí","No")</f>
        <v>Sí</v>
      </c>
      <c r="BB799" s="22" t="str">
        <f aca="false">IF(AH799="","No",IF(BA799="Sí",IF((AO799-AH799)&gt;Resumen!$B$6,"Sí","No"),IF((AO799-AH799)&gt;=Resumen!$B$132,"Sí","No")))</f>
        <v>No</v>
      </c>
      <c r="BC799" s="22" t="str">
        <f aca="false">IF(AND(N799="Sí",AL799="Sí",AI799=0),"Sí","No")</f>
        <v>No</v>
      </c>
      <c r="BD799" s="22" t="str">
        <f aca="false">IF(COUNTIF('Plan 9+1 (con Pehuamar)'!$A$2:$A$227,A799)&gt;0,"Sí","No")</f>
        <v>Sí</v>
      </c>
    </row>
    <row r="800" customFormat="false" ht="15" hidden="false" customHeight="true" outlineLevel="0" collapsed="false">
      <c r="A800" s="6" t="n">
        <v>400953</v>
      </c>
      <c r="B800" s="6" t="n">
        <v>4</v>
      </c>
      <c r="C800" s="6" t="n">
        <v>406</v>
      </c>
      <c r="D800" s="6" t="s">
        <v>444</v>
      </c>
      <c r="E800" s="6" t="s">
        <v>998</v>
      </c>
      <c r="F800" s="6" t="s">
        <v>210</v>
      </c>
      <c r="G800" s="6" t="s">
        <v>129</v>
      </c>
      <c r="H800" s="6" t="s">
        <v>197</v>
      </c>
      <c r="I800" s="27" t="n">
        <v>0</v>
      </c>
      <c r="J800" s="27" t="n">
        <v>0</v>
      </c>
      <c r="K800" s="27" t="n">
        <v>1.1</v>
      </c>
      <c r="L800" s="28" t="n">
        <f aca="false">I800+J800</f>
        <v>0</v>
      </c>
      <c r="M800" s="28" t="n">
        <f aca="false">L800+K800</f>
        <v>1.1</v>
      </c>
      <c r="N800" s="22" t="str">
        <f aca="false">IF(I800&gt;0,"Sí","No")</f>
        <v>No</v>
      </c>
      <c r="O800" s="22" t="str">
        <f aca="false">IF(J800&gt;0,"Sí","No")</f>
        <v>No</v>
      </c>
      <c r="P800" s="22" t="str">
        <f aca="false">IF(K800&gt;0,"Sí","No")</f>
        <v>Sí</v>
      </c>
      <c r="Q800" s="22" t="str">
        <f aca="false">IF(OR(I800&gt;0,J800&gt;0),"Sí","No")</f>
        <v>No</v>
      </c>
      <c r="R800" s="27"/>
      <c r="S800" s="27"/>
      <c r="T800" s="27"/>
      <c r="U800" s="27"/>
      <c r="V800" s="27"/>
      <c r="W800" s="12" t="str">
        <f aca="false">IF(AND(I800&gt;0,R800&gt;0),(S800-R800)/R800,"")</f>
        <v/>
      </c>
      <c r="X800" s="12" t="str">
        <f aca="false">IF(AND(J800&gt;0,T800&gt;0),(U800-T800)/T800,"")</f>
        <v/>
      </c>
      <c r="Y800" s="12" t="str">
        <f aca="false">IF(AND(K800&gt;0,V800&gt;0),(V800-Resumen!$B$7)/Resumen!$B$7,"")</f>
        <v/>
      </c>
      <c r="Z800" s="28" t="str">
        <f aca="false">IF(AND(K800&gt;0,I800&gt;0,V800&gt;0,S800&gt;0),V800-S800,"")</f>
        <v/>
      </c>
      <c r="AA800" s="12" t="str">
        <f aca="false">IF(Z800&lt;&gt;"",Z800/S800,"")</f>
        <v/>
      </c>
      <c r="AB800" s="28" t="str">
        <f aca="false">IF(AND(K800&gt;0,J800&gt;0,V800&gt;0,U800&gt;0),V800-U800,"")</f>
        <v/>
      </c>
      <c r="AC800" s="12" t="str">
        <f aca="false">IF(AB800&lt;&gt;"",AB800/U800,"")</f>
        <v/>
      </c>
      <c r="AD800" s="27" t="n">
        <v>0</v>
      </c>
      <c r="AE800" s="27" t="n">
        <v>0</v>
      </c>
      <c r="AF800" s="27" t="n">
        <v>0</v>
      </c>
      <c r="AG800" s="28" t="n">
        <f aca="false">AD800+AE800+AF800</f>
        <v>0</v>
      </c>
      <c r="AH800" s="12" t="str">
        <f aca="false">IF(AG800&gt;0,AD800/AG800,"")</f>
        <v/>
      </c>
      <c r="AI800" s="27" t="n">
        <v>0</v>
      </c>
      <c r="AJ800" s="27" t="n">
        <v>0</v>
      </c>
      <c r="AK800" s="27" t="n">
        <v>0</v>
      </c>
      <c r="AL800" s="22" t="str">
        <f aca="false">IF(OR(AJ800&gt;0,AK800&gt;0),"Sí","No")</f>
        <v>No</v>
      </c>
      <c r="AM800" s="6"/>
      <c r="AN800" s="6"/>
      <c r="AO800" s="12" t="n">
        <f aca="false">IF(M800&gt;0,K800/M800,"")</f>
        <v>1</v>
      </c>
      <c r="AP800" s="22" t="str">
        <f aca="false">IF(M800&gt;=Resumen!$B$5,"Alto","Bajo")</f>
        <v>Bajo</v>
      </c>
      <c r="AQ800" s="22" t="str">
        <f aca="false">IF(AO800&gt;=Resumen!$B$28,"Alto","Bajo")</f>
        <v>Alto</v>
      </c>
      <c r="AR800" s="22" t="str">
        <f aca="false">AP800&amp;" Potencial / "&amp;AQ800&amp;" Share"</f>
        <v>Bajo Potencial / Alto Share</v>
      </c>
      <c r="AS800" s="22" t="str">
        <f aca="false">IF(Q800="Sí",IF(AO800&gt;=Resumen!$B$29,"Alto","Bajo"),"")</f>
        <v/>
      </c>
      <c r="AT800" s="22" t="str">
        <f aca="false">IF(AS800&lt;&gt;"",AP800&amp;" Potencial / "&amp;AS800&amp;" Share","")</f>
        <v/>
      </c>
      <c r="AU800" s="22" t="str">
        <f aca="false">IF(AH800="","Sin dato",IF(AH800-AO800&gt;Resumen!$B$6,"Sobre-exhibido",IF(AO800-AH800&gt;Resumen!$B$6,"Sub-exhibido","En línea")))</f>
        <v>Sin dato</v>
      </c>
      <c r="AV800" s="22" t="str">
        <f aca="false">IF(AT800="","",IF(AT800="Alto Potencial / Bajo Share",1,IF(AT800="Alto Potencial / Alto Share",2,IF(AT800="Bajo Potencial / Alto Share",3,4))))</f>
        <v/>
      </c>
      <c r="AW800" s="22" t="str">
        <f aca="false">IF(Q800="No","Sin competencia directa",IF(AV800=1,"1 - Foco Conquista (Alto Pot / Bajo Share)",IF(AV800=2,"2 - Foco Defensa (Alto Pot / Alto Share)",IF(AV800=3,"3 - Monitoreo (Bajo Pot / Alto Share)","4 - Baja Prioridad (Bajo Pot / Bajo Share)"))))</f>
        <v>Sin competencia directa</v>
      </c>
      <c r="AX800" s="12" t="str">
        <f aca="false">IF(OR(IFERROR(AND(W800&lt;&gt;"",Y800&lt;&gt;"",Y800-W800&gt;Resumen!$B$8),FALSE()),IFERROR(AND(X800&lt;&gt;"",Y800&lt;&gt;"",Y800-X800&gt;Resumen!$B$8),FALSE())),MAX(IF(IFERROR(AND(W800&lt;&gt;"",Y800&lt;&gt;"",Y800-W800&gt;Resumen!$B$8),FALSE()),Y800-W800,0),IF(IFERROR(AND(X800&lt;&gt;"",Y800&lt;&gt;"",Y800-X800&gt;Resumen!$B$8),FALSE()),Y800-X800,0)),"")</f>
        <v/>
      </c>
      <c r="AY800" s="22" t="str">
        <f aca="false">IF(OR(IFERROR(AND(W800&lt;&gt;"",Y800&lt;&gt;"",Y800-W800&gt;Resumen!$B$8),FALSE()),IFERROR(AND(X800&lt;&gt;"",Y800&lt;&gt;"",Y800-X800&gt;Resumen!$B$8),FALSE())),TRIM("Lays tiene mayor markup que "&amp;IF(IFERROR(AND(W800&lt;&gt;"",Y800&lt;&gt;"",Y800-W800&gt;Resumen!$B$8),FALSE()),"Quento ","")&amp;IF(IFERROR(AND(X800&lt;&gt;"",Y800&lt;&gt;"",Y800-X800&gt;Resumen!$B$8),FALSE()),"Julicroc ","")&amp;"en este PDV"),"")</f>
        <v/>
      </c>
      <c r="AZ800" s="22" t="str">
        <f aca="false">IF(COUNTIF('Plan Pehuamar - Lista'!$A$2:$A$167,A800)&gt;0,"Sí","No")</f>
        <v>No</v>
      </c>
      <c r="BA800" s="22" t="str">
        <f aca="false">IF(COUNTIF('Plan Combo 9+1'!$A$2:$A$226,A800)&gt;0,"Sí","No")</f>
        <v>No</v>
      </c>
      <c r="BB800" s="22" t="str">
        <f aca="false">IF(AH800="","No",IF(BA800="Sí",IF((AO800-AH800)&gt;Resumen!$B$6,"Sí","No"),IF((AO800-AH800)&gt;=Resumen!$B$132,"Sí","No")))</f>
        <v>No</v>
      </c>
      <c r="BC800" s="22" t="str">
        <f aca="false">IF(AND(N800="Sí",AL800="Sí",AI800=0),"Sí","No")</f>
        <v>No</v>
      </c>
      <c r="BD800" s="22" t="str">
        <f aca="false">IF(COUNTIF('Plan 9+1 (con Pehuamar)'!$A$2:$A$227,A800)&gt;0,"Sí","No")</f>
        <v>No</v>
      </c>
    </row>
    <row r="801" customFormat="false" ht="15" hidden="false" customHeight="true" outlineLevel="0" collapsed="false">
      <c r="A801" s="6" t="n">
        <v>401066</v>
      </c>
      <c r="B801" s="6" t="n">
        <v>4</v>
      </c>
      <c r="C801" s="6" t="n">
        <v>406</v>
      </c>
      <c r="D801" s="6" t="s">
        <v>444</v>
      </c>
      <c r="E801" s="6" t="s">
        <v>999</v>
      </c>
      <c r="F801" s="6" t="s">
        <v>466</v>
      </c>
      <c r="G801" s="6" t="s">
        <v>129</v>
      </c>
      <c r="H801" s="6" t="s">
        <v>197</v>
      </c>
      <c r="I801" s="27" t="n">
        <v>20</v>
      </c>
      <c r="J801" s="27" t="n">
        <v>0</v>
      </c>
      <c r="K801" s="27" t="n">
        <v>15</v>
      </c>
      <c r="L801" s="28" t="n">
        <f aca="false">I801+J801</f>
        <v>20</v>
      </c>
      <c r="M801" s="28" t="n">
        <f aca="false">L801+K801</f>
        <v>35</v>
      </c>
      <c r="N801" s="22" t="str">
        <f aca="false">IF(I801&gt;0,"Sí","No")</f>
        <v>Sí</v>
      </c>
      <c r="O801" s="22" t="str">
        <f aca="false">IF(J801&gt;0,"Sí","No")</f>
        <v>No</v>
      </c>
      <c r="P801" s="22" t="str">
        <f aca="false">IF(K801&gt;0,"Sí","No")</f>
        <v>Sí</v>
      </c>
      <c r="Q801" s="22" t="str">
        <f aca="false">IF(OR(I801&gt;0,J801&gt;0),"Sí","No")</f>
        <v>Sí</v>
      </c>
      <c r="R801" s="27" t="n">
        <v>1700</v>
      </c>
      <c r="S801" s="27" t="n">
        <v>2500</v>
      </c>
      <c r="T801" s="27"/>
      <c r="U801" s="27"/>
      <c r="V801" s="27" t="n">
        <v>3500</v>
      </c>
      <c r="W801" s="12" t="n">
        <f aca="false">IF(AND(I801&gt;0,R801&gt;0),(S801-R801)/R801,"")</f>
        <v>0.470588235294118</v>
      </c>
      <c r="X801" s="12" t="str">
        <f aca="false">IF(AND(J801&gt;0,T801&gt;0),(U801-T801)/T801,"")</f>
        <v/>
      </c>
      <c r="Y801" s="12" t="n">
        <f aca="false">IF(AND(K801&gt;0,V801&gt;0),(V801-Resumen!$B$7)/Resumen!$B$7,"")</f>
        <v>0.4</v>
      </c>
      <c r="Z801" s="28" t="n">
        <f aca="false">IF(AND(K801&gt;0,I801&gt;0,V801&gt;0,S801&gt;0),V801-S801,"")</f>
        <v>1000</v>
      </c>
      <c r="AA801" s="12" t="n">
        <f aca="false">IF(Z801&lt;&gt;"",Z801/S801,"")</f>
        <v>0.4</v>
      </c>
      <c r="AB801" s="28" t="str">
        <f aca="false">IF(AND(K801&gt;0,J801&gt;0,V801&gt;0,U801&gt;0),V801-U801,"")</f>
        <v/>
      </c>
      <c r="AC801" s="12" t="str">
        <f aca="false">IF(AB801&lt;&gt;"",AB801/U801,"")</f>
        <v/>
      </c>
      <c r="AD801" s="27" t="n">
        <v>5</v>
      </c>
      <c r="AE801" s="27" t="n">
        <v>4</v>
      </c>
      <c r="AF801" s="27" t="n">
        <v>0</v>
      </c>
      <c r="AG801" s="28" t="n">
        <f aca="false">AD801+AE801+AF801</f>
        <v>9</v>
      </c>
      <c r="AH801" s="12" t="n">
        <f aca="false">IF(AG801&gt;0,AD801/AG801,"")</f>
        <v>0.555555555555556</v>
      </c>
      <c r="AI801" s="27" t="n">
        <v>1</v>
      </c>
      <c r="AJ801" s="27" t="n">
        <v>0</v>
      </c>
      <c r="AK801" s="27" t="n">
        <v>0</v>
      </c>
      <c r="AL801" s="22" t="str">
        <f aca="false">IF(OR(AJ801&gt;0,AK801&gt;0),"Sí","No")</f>
        <v>No</v>
      </c>
      <c r="AM801" s="6" t="s">
        <v>198</v>
      </c>
      <c r="AN801" s="6"/>
      <c r="AO801" s="12" t="n">
        <f aca="false">IF(M801&gt;0,K801/M801,"")</f>
        <v>0.428571428571429</v>
      </c>
      <c r="AP801" s="22" t="str">
        <f aca="false">IF(M801&gt;=Resumen!$B$5,"Alto","Bajo")</f>
        <v>Bajo</v>
      </c>
      <c r="AQ801" s="22" t="str">
        <f aca="false">IF(AO801&gt;=Resumen!$B$28,"Alto","Bajo")</f>
        <v>Alto</v>
      </c>
      <c r="AR801" s="22" t="str">
        <f aca="false">AP801&amp;" Potencial / "&amp;AQ801&amp;" Share"</f>
        <v>Bajo Potencial / Alto Share</v>
      </c>
      <c r="AS801" s="22" t="str">
        <f aca="false">IF(Q801="Sí",IF(AO801&gt;=Resumen!$B$29,"Alto","Bajo"),"")</f>
        <v>Bajo</v>
      </c>
      <c r="AT801" s="22" t="str">
        <f aca="false">IF(AS801&lt;&gt;"",AP801&amp;" Potencial / "&amp;AS801&amp;" Share","")</f>
        <v>Bajo Potencial / Bajo Share</v>
      </c>
      <c r="AU801" s="22" t="str">
        <f aca="false">IF(AH801="","Sin dato",IF(AH801-AO801&gt;Resumen!$B$6,"Sobre-exhibido",IF(AO801-AH801&gt;Resumen!$B$6,"Sub-exhibido","En línea")))</f>
        <v>Sobre-exhibido</v>
      </c>
      <c r="AV801" s="22" t="n">
        <f aca="false">IF(AT801="","",IF(AT801="Alto Potencial / Bajo Share",1,IF(AT801="Alto Potencial / Alto Share",2,IF(AT801="Bajo Potencial / Alto Share",3,4))))</f>
        <v>4</v>
      </c>
      <c r="AW801" s="22" t="str">
        <f aca="false">IF(Q801="No","Sin competencia directa",IF(AV801=1,"1 - Foco Conquista (Alto Pot / Bajo Share)",IF(AV801=2,"2 - Foco Defensa (Alto Pot / Alto Share)",IF(AV801=3,"3 - Monitoreo (Bajo Pot / Alto Share)","4 - Baja Prioridad (Bajo Pot / Bajo Share)"))))</f>
        <v>4 - Baja Prioridad (Bajo Pot / Bajo Share)</v>
      </c>
      <c r="AX801" s="12" t="str">
        <f aca="false">IF(OR(IFERROR(AND(W801&lt;&gt;"",Y801&lt;&gt;"",Y801-W801&gt;Resumen!$B$8),FALSE()),IFERROR(AND(X801&lt;&gt;"",Y801&lt;&gt;"",Y801-X801&gt;Resumen!$B$8),FALSE())),MAX(IF(IFERROR(AND(W801&lt;&gt;"",Y801&lt;&gt;"",Y801-W801&gt;Resumen!$B$8),FALSE()),Y801-W801,0),IF(IFERROR(AND(X801&lt;&gt;"",Y801&lt;&gt;"",Y801-X801&gt;Resumen!$B$8),FALSE()),Y801-X801,0)),"")</f>
        <v/>
      </c>
      <c r="AY801" s="22" t="str">
        <f aca="false">IF(OR(IFERROR(AND(W801&lt;&gt;"",Y801&lt;&gt;"",Y801-W801&gt;Resumen!$B$8),FALSE()),IFERROR(AND(X801&lt;&gt;"",Y801&lt;&gt;"",Y801-X801&gt;Resumen!$B$8),FALSE())),TRIM("Lays tiene mayor markup que "&amp;IF(IFERROR(AND(W801&lt;&gt;"",Y801&lt;&gt;"",Y801-W801&gt;Resumen!$B$8),FALSE()),"Quento ","")&amp;IF(IFERROR(AND(X801&lt;&gt;"",Y801&lt;&gt;"",Y801-X801&gt;Resumen!$B$8),FALSE()),"Julicroc ","")&amp;"en este PDV"),"")</f>
        <v/>
      </c>
      <c r="AZ801" s="22" t="str">
        <f aca="false">IF(COUNTIF('Plan Pehuamar - Lista'!$A$2:$A$167,A801)&gt;0,"Sí","No")</f>
        <v>No</v>
      </c>
      <c r="BA801" s="22" t="str">
        <f aca="false">IF(COUNTIF('Plan Combo 9+1'!$A$2:$A$226,A801)&gt;0,"Sí","No")</f>
        <v>No</v>
      </c>
      <c r="BB801" s="22" t="str">
        <f aca="false">IF(AH801="","No",IF(BA801="Sí",IF((AO801-AH801)&gt;Resumen!$B$6,"Sí","No"),IF((AO801-AH801)&gt;=Resumen!$B$132,"Sí","No")))</f>
        <v>No</v>
      </c>
      <c r="BC801" s="22" t="str">
        <f aca="false">IF(AND(N801="Sí",AL801="Sí",AI801=0),"Sí","No")</f>
        <v>No</v>
      </c>
      <c r="BD801" s="22" t="str">
        <f aca="false">IF(COUNTIF('Plan 9+1 (con Pehuamar)'!$A$2:$A$227,A801)&gt;0,"Sí","No")</f>
        <v>No</v>
      </c>
    </row>
    <row r="802" customFormat="false" ht="15" hidden="false" customHeight="true" outlineLevel="0" collapsed="false">
      <c r="A802" s="6" t="n">
        <v>401072</v>
      </c>
      <c r="B802" s="6" t="n">
        <v>4</v>
      </c>
      <c r="C802" s="6" t="n">
        <v>406</v>
      </c>
      <c r="D802" s="6" t="s">
        <v>444</v>
      </c>
      <c r="E802" s="6" t="s">
        <v>1000</v>
      </c>
      <c r="F802" s="6" t="s">
        <v>206</v>
      </c>
      <c r="G802" s="6" t="s">
        <v>129</v>
      </c>
      <c r="H802" s="6" t="s">
        <v>197</v>
      </c>
      <c r="I802" s="27" t="n">
        <v>25</v>
      </c>
      <c r="J802" s="27" t="n">
        <v>25</v>
      </c>
      <c r="K802" s="27" t="n">
        <v>30</v>
      </c>
      <c r="L802" s="28" t="n">
        <f aca="false">I802+J802</f>
        <v>50</v>
      </c>
      <c r="M802" s="28" t="n">
        <f aca="false">L802+K802</f>
        <v>80</v>
      </c>
      <c r="N802" s="22" t="str">
        <f aca="false">IF(I802&gt;0,"Sí","No")</f>
        <v>Sí</v>
      </c>
      <c r="O802" s="22" t="str">
        <f aca="false">IF(J802&gt;0,"Sí","No")</f>
        <v>Sí</v>
      </c>
      <c r="P802" s="22" t="str">
        <f aca="false">IF(K802&gt;0,"Sí","No")</f>
        <v>Sí</v>
      </c>
      <c r="Q802" s="22" t="str">
        <f aca="false">IF(OR(I802&gt;0,J802&gt;0),"Sí","No")</f>
        <v>Sí</v>
      </c>
      <c r="R802" s="27" t="n">
        <v>1700</v>
      </c>
      <c r="S802" s="27" t="n">
        <v>2500</v>
      </c>
      <c r="T802" s="27" t="n">
        <v>1100</v>
      </c>
      <c r="U802" s="27" t="n">
        <v>1800</v>
      </c>
      <c r="V802" s="27" t="n">
        <v>3700</v>
      </c>
      <c r="W802" s="12" t="n">
        <f aca="false">IF(AND(I802&gt;0,R802&gt;0),(S802-R802)/R802,"")</f>
        <v>0.470588235294118</v>
      </c>
      <c r="X802" s="12" t="n">
        <f aca="false">IF(AND(J802&gt;0,T802&gt;0),(U802-T802)/T802,"")</f>
        <v>0.636363636363636</v>
      </c>
      <c r="Y802" s="12" t="n">
        <f aca="false">IF(AND(K802&gt;0,V802&gt;0),(V802-Resumen!$B$7)/Resumen!$B$7,"")</f>
        <v>0.48</v>
      </c>
      <c r="Z802" s="28" t="n">
        <f aca="false">IF(AND(K802&gt;0,I802&gt;0,V802&gt;0,S802&gt;0),V802-S802,"")</f>
        <v>1200</v>
      </c>
      <c r="AA802" s="12" t="n">
        <f aca="false">IF(Z802&lt;&gt;"",Z802/S802,"")</f>
        <v>0.48</v>
      </c>
      <c r="AB802" s="28" t="n">
        <f aca="false">IF(AND(K802&gt;0,J802&gt;0,V802&gt;0,U802&gt;0),V802-U802,"")</f>
        <v>1900</v>
      </c>
      <c r="AC802" s="12" t="n">
        <f aca="false">IF(AB802&lt;&gt;"",AB802/U802,"")</f>
        <v>1.05555555555556</v>
      </c>
      <c r="AD802" s="27" t="n">
        <v>8</v>
      </c>
      <c r="AE802" s="27" t="n">
        <v>5</v>
      </c>
      <c r="AF802" s="27" t="n">
        <v>4</v>
      </c>
      <c r="AG802" s="28" t="n">
        <f aca="false">AD802+AE802+AF802</f>
        <v>17</v>
      </c>
      <c r="AH802" s="12" t="n">
        <f aca="false">IF(AG802&gt;0,AD802/AG802,"")</f>
        <v>0.470588235294118</v>
      </c>
      <c r="AI802" s="27" t="n">
        <v>1</v>
      </c>
      <c r="AJ802" s="27" t="n">
        <v>1</v>
      </c>
      <c r="AK802" s="27" t="n">
        <v>1</v>
      </c>
      <c r="AL802" s="22" t="str">
        <f aca="false">IF(OR(AJ802&gt;0,AK802&gt;0),"Sí","No")</f>
        <v>Sí</v>
      </c>
      <c r="AM802" s="6" t="s">
        <v>198</v>
      </c>
      <c r="AN802" s="6" t="s">
        <v>198</v>
      </c>
      <c r="AO802" s="12" t="n">
        <f aca="false">IF(M802&gt;0,K802/M802,"")</f>
        <v>0.375</v>
      </c>
      <c r="AP802" s="22" t="str">
        <f aca="false">IF(M802&gt;=Resumen!$B$5,"Alto","Bajo")</f>
        <v>Alto</v>
      </c>
      <c r="AQ802" s="22" t="str">
        <f aca="false">IF(AO802&gt;=Resumen!$B$28,"Alto","Bajo")</f>
        <v>Bajo</v>
      </c>
      <c r="AR802" s="22" t="str">
        <f aca="false">AP802&amp;" Potencial / "&amp;AQ802&amp;" Share"</f>
        <v>Alto Potencial / Bajo Share</v>
      </c>
      <c r="AS802" s="22" t="str">
        <f aca="false">IF(Q802="Sí",IF(AO802&gt;=Resumen!$B$29,"Alto","Bajo"),"")</f>
        <v>Bajo</v>
      </c>
      <c r="AT802" s="22" t="str">
        <f aca="false">IF(AS802&lt;&gt;"",AP802&amp;" Potencial / "&amp;AS802&amp;" Share","")</f>
        <v>Alto Potencial / Bajo Share</v>
      </c>
      <c r="AU802" s="22" t="str">
        <f aca="false">IF(AH802="","Sin dato",IF(AH802-AO802&gt;Resumen!$B$6,"Sobre-exhibido",IF(AO802-AH802&gt;Resumen!$B$6,"Sub-exhibido","En línea")))</f>
        <v>Sobre-exhibido</v>
      </c>
      <c r="AV802" s="22" t="n">
        <f aca="false">IF(AT802="","",IF(AT802="Alto Potencial / Bajo Share",1,IF(AT802="Alto Potencial / Alto Share",2,IF(AT802="Bajo Potencial / Alto Share",3,4))))</f>
        <v>1</v>
      </c>
      <c r="AW802" s="22" t="str">
        <f aca="false">IF(Q802="No","Sin competencia directa",IF(AV802=1,"1 - Foco Conquista (Alto Pot / Bajo Share)",IF(AV802=2,"2 - Foco Defensa (Alto Pot / Alto Share)",IF(AV802=3,"3 - Monitoreo (Bajo Pot / Alto Share)","4 - Baja Prioridad (Bajo Pot / Bajo Share)"))))</f>
        <v>1 - Foco Conquista (Alto Pot / Bajo Share)</v>
      </c>
      <c r="AX802" s="12" t="str">
        <f aca="false">IF(OR(IFERROR(AND(W802&lt;&gt;"",Y802&lt;&gt;"",Y802-W802&gt;Resumen!$B$8),FALSE()),IFERROR(AND(X802&lt;&gt;"",Y802&lt;&gt;"",Y802-X802&gt;Resumen!$B$8),FALSE())),MAX(IF(IFERROR(AND(W802&lt;&gt;"",Y802&lt;&gt;"",Y802-W802&gt;Resumen!$B$8),FALSE()),Y802-W802,0),IF(IFERROR(AND(X802&lt;&gt;"",Y802&lt;&gt;"",Y802-X802&gt;Resumen!$B$8),FALSE()),Y802-X802,0)),"")</f>
        <v/>
      </c>
      <c r="AY802" s="22" t="str">
        <f aca="false">IF(OR(IFERROR(AND(W802&lt;&gt;"",Y802&lt;&gt;"",Y802-W802&gt;Resumen!$B$8),FALSE()),IFERROR(AND(X802&lt;&gt;"",Y802&lt;&gt;"",Y802-X802&gt;Resumen!$B$8),FALSE())),TRIM("Lays tiene mayor markup que "&amp;IF(IFERROR(AND(W802&lt;&gt;"",Y802&lt;&gt;"",Y802-W802&gt;Resumen!$B$8),FALSE()),"Quento ","")&amp;IF(IFERROR(AND(X802&lt;&gt;"",Y802&lt;&gt;"",Y802-X802&gt;Resumen!$B$8),FALSE()),"Julicroc ","")&amp;"en este PDV"),"")</f>
        <v/>
      </c>
      <c r="AZ802" s="22" t="str">
        <f aca="false">IF(COUNTIF('Plan Pehuamar - Lista'!$A$2:$A$167,A802)&gt;0,"Sí","No")</f>
        <v>Sí</v>
      </c>
      <c r="BA802" s="22" t="str">
        <f aca="false">IF(COUNTIF('Plan Combo 9+1'!$A$2:$A$226,A802)&gt;0,"Sí","No")</f>
        <v>No</v>
      </c>
      <c r="BB802" s="22" t="str">
        <f aca="false">IF(AH802="","No",IF(BA802="Sí",IF((AO802-AH802)&gt;Resumen!$B$6,"Sí","No"),IF((AO802-AH802)&gt;=Resumen!$B$132,"Sí","No")))</f>
        <v>No</v>
      </c>
      <c r="BC802" s="22" t="str">
        <f aca="false">IF(AND(N802="Sí",AL802="Sí",AI802=0),"Sí","No")</f>
        <v>No</v>
      </c>
      <c r="BD802" s="22" t="str">
        <f aca="false">IF(COUNTIF('Plan 9+1 (con Pehuamar)'!$A$2:$A$227,A802)&gt;0,"Sí","No")</f>
        <v>No</v>
      </c>
    </row>
    <row r="803" customFormat="false" ht="15" hidden="false" customHeight="true" outlineLevel="0" collapsed="false">
      <c r="A803" s="6" t="n">
        <v>401107</v>
      </c>
      <c r="B803" s="6" t="n">
        <v>4</v>
      </c>
      <c r="C803" s="6" t="n">
        <v>406</v>
      </c>
      <c r="D803" s="6" t="s">
        <v>444</v>
      </c>
      <c r="E803" s="6" t="s">
        <v>1001</v>
      </c>
      <c r="F803" s="6" t="s">
        <v>196</v>
      </c>
      <c r="G803" s="6" t="s">
        <v>129</v>
      </c>
      <c r="H803" s="6" t="s">
        <v>197</v>
      </c>
      <c r="I803" s="27" t="n">
        <v>15</v>
      </c>
      <c r="J803" s="27" t="n">
        <v>10</v>
      </c>
      <c r="K803" s="27" t="n">
        <v>20</v>
      </c>
      <c r="L803" s="28" t="n">
        <f aca="false">I803+J803</f>
        <v>25</v>
      </c>
      <c r="M803" s="28" t="n">
        <f aca="false">L803+K803</f>
        <v>45</v>
      </c>
      <c r="N803" s="22" t="str">
        <f aca="false">IF(I803&gt;0,"Sí","No")</f>
        <v>Sí</v>
      </c>
      <c r="O803" s="22" t="str">
        <f aca="false">IF(J803&gt;0,"Sí","No")</f>
        <v>Sí</v>
      </c>
      <c r="P803" s="22" t="str">
        <f aca="false">IF(K803&gt;0,"Sí","No")</f>
        <v>Sí</v>
      </c>
      <c r="Q803" s="22" t="str">
        <f aca="false">IF(OR(I803&gt;0,J803&gt;0),"Sí","No")</f>
        <v>Sí</v>
      </c>
      <c r="R803" s="27" t="n">
        <v>1700</v>
      </c>
      <c r="S803" s="27" t="n">
        <v>2500</v>
      </c>
      <c r="T803" s="27" t="n">
        <v>1100</v>
      </c>
      <c r="U803" s="27" t="n">
        <v>1800</v>
      </c>
      <c r="V803" s="27" t="n">
        <v>3500</v>
      </c>
      <c r="W803" s="12" t="n">
        <f aca="false">IF(AND(I803&gt;0,R803&gt;0),(S803-R803)/R803,"")</f>
        <v>0.470588235294118</v>
      </c>
      <c r="X803" s="12" t="n">
        <f aca="false">IF(AND(J803&gt;0,T803&gt;0),(U803-T803)/T803,"")</f>
        <v>0.636363636363636</v>
      </c>
      <c r="Y803" s="12" t="n">
        <f aca="false">IF(AND(K803&gt;0,V803&gt;0),(V803-Resumen!$B$7)/Resumen!$B$7,"")</f>
        <v>0.4</v>
      </c>
      <c r="Z803" s="28" t="n">
        <f aca="false">IF(AND(K803&gt;0,I803&gt;0,V803&gt;0,S803&gt;0),V803-S803,"")</f>
        <v>1000</v>
      </c>
      <c r="AA803" s="12" t="n">
        <f aca="false">IF(Z803&lt;&gt;"",Z803/S803,"")</f>
        <v>0.4</v>
      </c>
      <c r="AB803" s="28" t="n">
        <f aca="false">IF(AND(K803&gt;0,J803&gt;0,V803&gt;0,U803&gt;0),V803-U803,"")</f>
        <v>1700</v>
      </c>
      <c r="AC803" s="12" t="n">
        <f aca="false">IF(AB803&lt;&gt;"",AB803/U803,"")</f>
        <v>0.944444444444444</v>
      </c>
      <c r="AD803" s="27" t="n">
        <v>5</v>
      </c>
      <c r="AE803" s="27" t="n">
        <v>4</v>
      </c>
      <c r="AF803" s="27" t="n">
        <v>2</v>
      </c>
      <c r="AG803" s="28" t="n">
        <f aca="false">AD803+AE803+AF803</f>
        <v>11</v>
      </c>
      <c r="AH803" s="12" t="n">
        <f aca="false">IF(AG803&gt;0,AD803/AG803,"")</f>
        <v>0.454545454545455</v>
      </c>
      <c r="AI803" s="27" t="n">
        <v>1</v>
      </c>
      <c r="AJ803" s="27" t="n">
        <v>1</v>
      </c>
      <c r="AK803" s="27" t="n">
        <v>0</v>
      </c>
      <c r="AL803" s="22" t="str">
        <f aca="false">IF(OR(AJ803&gt;0,AK803&gt;0),"Sí","No")</f>
        <v>Sí</v>
      </c>
      <c r="AM803" s="6" t="s">
        <v>198</v>
      </c>
      <c r="AN803" s="6" t="s">
        <v>198</v>
      </c>
      <c r="AO803" s="12" t="n">
        <f aca="false">IF(M803&gt;0,K803/M803,"")</f>
        <v>0.444444444444444</v>
      </c>
      <c r="AP803" s="22" t="str">
        <f aca="false">IF(M803&gt;=Resumen!$B$5,"Alto","Bajo")</f>
        <v>Alto</v>
      </c>
      <c r="AQ803" s="22" t="str">
        <f aca="false">IF(AO803&gt;=Resumen!$B$28,"Alto","Bajo")</f>
        <v>Alto</v>
      </c>
      <c r="AR803" s="22" t="str">
        <f aca="false">AP803&amp;" Potencial / "&amp;AQ803&amp;" Share"</f>
        <v>Alto Potencial / Alto Share</v>
      </c>
      <c r="AS803" s="22" t="str">
        <f aca="false">IF(Q803="Sí",IF(AO803&gt;=Resumen!$B$29,"Alto","Bajo"),"")</f>
        <v>Bajo</v>
      </c>
      <c r="AT803" s="22" t="str">
        <f aca="false">IF(AS803&lt;&gt;"",AP803&amp;" Potencial / "&amp;AS803&amp;" Share","")</f>
        <v>Alto Potencial / Bajo Share</v>
      </c>
      <c r="AU803" s="22" t="str">
        <f aca="false">IF(AH803="","Sin dato",IF(AH803-AO803&gt;Resumen!$B$6,"Sobre-exhibido",IF(AO803-AH803&gt;Resumen!$B$6,"Sub-exhibido","En línea")))</f>
        <v>En línea</v>
      </c>
      <c r="AV803" s="22" t="n">
        <f aca="false">IF(AT803="","",IF(AT803="Alto Potencial / Bajo Share",1,IF(AT803="Alto Potencial / Alto Share",2,IF(AT803="Bajo Potencial / Alto Share",3,4))))</f>
        <v>1</v>
      </c>
      <c r="AW803" s="22" t="str">
        <f aca="false">IF(Q803="No","Sin competencia directa",IF(AV803=1,"1 - Foco Conquista (Alto Pot / Bajo Share)",IF(AV803=2,"2 - Foco Defensa (Alto Pot / Alto Share)",IF(AV803=3,"3 - Monitoreo (Bajo Pot / Alto Share)","4 - Baja Prioridad (Bajo Pot / Bajo Share)"))))</f>
        <v>1 - Foco Conquista (Alto Pot / Bajo Share)</v>
      </c>
      <c r="AX803" s="12" t="str">
        <f aca="false">IF(OR(IFERROR(AND(W803&lt;&gt;"",Y803&lt;&gt;"",Y803-W803&gt;Resumen!$B$8),FALSE()),IFERROR(AND(X803&lt;&gt;"",Y803&lt;&gt;"",Y803-X803&gt;Resumen!$B$8),FALSE())),MAX(IF(IFERROR(AND(W803&lt;&gt;"",Y803&lt;&gt;"",Y803-W803&gt;Resumen!$B$8),FALSE()),Y803-W803,0),IF(IFERROR(AND(X803&lt;&gt;"",Y803&lt;&gt;"",Y803-X803&gt;Resumen!$B$8),FALSE()),Y803-X803,0)),"")</f>
        <v/>
      </c>
      <c r="AY803" s="22" t="str">
        <f aca="false">IF(OR(IFERROR(AND(W803&lt;&gt;"",Y803&lt;&gt;"",Y803-W803&gt;Resumen!$B$8),FALSE()),IFERROR(AND(X803&lt;&gt;"",Y803&lt;&gt;"",Y803-X803&gt;Resumen!$B$8),FALSE())),TRIM("Lays tiene mayor markup que "&amp;IF(IFERROR(AND(W803&lt;&gt;"",Y803&lt;&gt;"",Y803-W803&gt;Resumen!$B$8),FALSE()),"Quento ","")&amp;IF(IFERROR(AND(X803&lt;&gt;"",Y803&lt;&gt;"",Y803-X803&gt;Resumen!$B$8),FALSE()),"Julicroc ","")&amp;"en este PDV"),"")</f>
        <v/>
      </c>
      <c r="AZ803" s="22" t="str">
        <f aca="false">IF(COUNTIF('Plan Pehuamar - Lista'!$A$2:$A$167,A803)&gt;0,"Sí","No")</f>
        <v>No</v>
      </c>
      <c r="BA803" s="22" t="str">
        <f aca="false">IF(COUNTIF('Plan Combo 9+1'!$A$2:$A$226,A803)&gt;0,"Sí","No")</f>
        <v>No</v>
      </c>
      <c r="BB803" s="22" t="str">
        <f aca="false">IF(AH803="","No",IF(BA803="Sí",IF((AO803-AH803)&gt;Resumen!$B$6,"Sí","No"),IF((AO803-AH803)&gt;=Resumen!$B$132,"Sí","No")))</f>
        <v>No</v>
      </c>
      <c r="BC803" s="22" t="str">
        <f aca="false">IF(AND(N803="Sí",AL803="Sí",AI803=0),"Sí","No")</f>
        <v>No</v>
      </c>
      <c r="BD803" s="22" t="str">
        <f aca="false">IF(COUNTIF('Plan 9+1 (con Pehuamar)'!$A$2:$A$227,A803)&gt;0,"Sí","No")</f>
        <v>No</v>
      </c>
    </row>
    <row r="804" customFormat="false" ht="15" hidden="false" customHeight="true" outlineLevel="0" collapsed="false">
      <c r="A804" s="6" t="n">
        <v>401130</v>
      </c>
      <c r="B804" s="6" t="n">
        <v>4</v>
      </c>
      <c r="C804" s="6" t="n">
        <v>406</v>
      </c>
      <c r="D804" s="6" t="s">
        <v>444</v>
      </c>
      <c r="E804" s="6" t="s">
        <v>1002</v>
      </c>
      <c r="F804" s="6" t="s">
        <v>196</v>
      </c>
      <c r="G804" s="6" t="s">
        <v>129</v>
      </c>
      <c r="H804" s="6" t="s">
        <v>197</v>
      </c>
      <c r="I804" s="27" t="n">
        <v>25</v>
      </c>
      <c r="J804" s="27" t="n">
        <v>0</v>
      </c>
      <c r="K804" s="27" t="n">
        <v>25</v>
      </c>
      <c r="L804" s="28" t="n">
        <f aca="false">I804+J804</f>
        <v>25</v>
      </c>
      <c r="M804" s="28" t="n">
        <f aca="false">L804+K804</f>
        <v>50</v>
      </c>
      <c r="N804" s="22" t="str">
        <f aca="false">IF(I804&gt;0,"Sí","No")</f>
        <v>Sí</v>
      </c>
      <c r="O804" s="22" t="str">
        <f aca="false">IF(J804&gt;0,"Sí","No")</f>
        <v>No</v>
      </c>
      <c r="P804" s="22" t="str">
        <f aca="false">IF(K804&gt;0,"Sí","No")</f>
        <v>Sí</v>
      </c>
      <c r="Q804" s="22" t="str">
        <f aca="false">IF(OR(I804&gt;0,J804&gt;0),"Sí","No")</f>
        <v>Sí</v>
      </c>
      <c r="R804" s="27" t="n">
        <v>1700</v>
      </c>
      <c r="S804" s="27" t="n">
        <v>2800</v>
      </c>
      <c r="T804" s="27"/>
      <c r="U804" s="27"/>
      <c r="V804" s="27" t="n">
        <v>3700</v>
      </c>
      <c r="W804" s="12" t="n">
        <f aca="false">IF(AND(I804&gt;0,R804&gt;0),(S804-R804)/R804,"")</f>
        <v>0.647058823529412</v>
      </c>
      <c r="X804" s="12" t="str">
        <f aca="false">IF(AND(J804&gt;0,T804&gt;0),(U804-T804)/T804,"")</f>
        <v/>
      </c>
      <c r="Y804" s="12" t="n">
        <f aca="false">IF(AND(K804&gt;0,V804&gt;0),(V804-Resumen!$B$7)/Resumen!$B$7,"")</f>
        <v>0.48</v>
      </c>
      <c r="Z804" s="28" t="n">
        <f aca="false">IF(AND(K804&gt;0,I804&gt;0,V804&gt;0,S804&gt;0),V804-S804,"")</f>
        <v>900</v>
      </c>
      <c r="AA804" s="12" t="n">
        <f aca="false">IF(Z804&lt;&gt;"",Z804/S804,"")</f>
        <v>0.321428571428571</v>
      </c>
      <c r="AB804" s="28" t="str">
        <f aca="false">IF(AND(K804&gt;0,J804&gt;0,V804&gt;0,U804&gt;0),V804-U804,"")</f>
        <v/>
      </c>
      <c r="AC804" s="12" t="str">
        <f aca="false">IF(AB804&lt;&gt;"",AB804/U804,"")</f>
        <v/>
      </c>
      <c r="AD804" s="27" t="n">
        <v>4</v>
      </c>
      <c r="AE804" s="27" t="n">
        <v>3</v>
      </c>
      <c r="AF804" s="27" t="n">
        <v>0</v>
      </c>
      <c r="AG804" s="28" t="n">
        <f aca="false">AD804+AE804+AF804</f>
        <v>7</v>
      </c>
      <c r="AH804" s="12" t="n">
        <f aca="false">IF(AG804&gt;0,AD804/AG804,"")</f>
        <v>0.571428571428571</v>
      </c>
      <c r="AI804" s="27" t="n">
        <v>1</v>
      </c>
      <c r="AJ804" s="27" t="n">
        <v>1</v>
      </c>
      <c r="AK804" s="27" t="n">
        <v>0</v>
      </c>
      <c r="AL804" s="22" t="str">
        <f aca="false">IF(OR(AJ804&gt;0,AK804&gt;0),"Sí","No")</f>
        <v>Sí</v>
      </c>
      <c r="AM804" s="6" t="s">
        <v>198</v>
      </c>
      <c r="AN804" s="6"/>
      <c r="AO804" s="12" t="n">
        <f aca="false">IF(M804&gt;0,K804/M804,"")</f>
        <v>0.5</v>
      </c>
      <c r="AP804" s="22" t="str">
        <f aca="false">IF(M804&gt;=Resumen!$B$5,"Alto","Bajo")</f>
        <v>Alto</v>
      </c>
      <c r="AQ804" s="22" t="str">
        <f aca="false">IF(AO804&gt;=Resumen!$B$28,"Alto","Bajo")</f>
        <v>Alto</v>
      </c>
      <c r="AR804" s="22" t="str">
        <f aca="false">AP804&amp;" Potencial / "&amp;AQ804&amp;" Share"</f>
        <v>Alto Potencial / Alto Share</v>
      </c>
      <c r="AS804" s="22" t="str">
        <f aca="false">IF(Q804="Sí",IF(AO804&gt;=Resumen!$B$29,"Alto","Bajo"),"")</f>
        <v>Alto</v>
      </c>
      <c r="AT804" s="22" t="str">
        <f aca="false">IF(AS804&lt;&gt;"",AP804&amp;" Potencial / "&amp;AS804&amp;" Share","")</f>
        <v>Alto Potencial / Alto Share</v>
      </c>
      <c r="AU804" s="22" t="str">
        <f aca="false">IF(AH804="","Sin dato",IF(AH804-AO804&gt;Resumen!$B$6,"Sobre-exhibido",IF(AO804-AH804&gt;Resumen!$B$6,"Sub-exhibido","En línea")))</f>
        <v>Sobre-exhibido</v>
      </c>
      <c r="AV804" s="22" t="n">
        <f aca="false">IF(AT804="","",IF(AT804="Alto Potencial / Bajo Share",1,IF(AT804="Alto Potencial / Alto Share",2,IF(AT804="Bajo Potencial / Alto Share",3,4))))</f>
        <v>2</v>
      </c>
      <c r="AW804" s="22" t="str">
        <f aca="false">IF(Q804="No","Sin competencia directa",IF(AV804=1,"1 - Foco Conquista (Alto Pot / Bajo Share)",IF(AV804=2,"2 - Foco Defensa (Alto Pot / Alto Share)",IF(AV804=3,"3 - Monitoreo (Bajo Pot / Alto Share)","4 - Baja Prioridad (Bajo Pot / Bajo Share)"))))</f>
        <v>2 - Foco Defensa (Alto Pot / Alto Share)</v>
      </c>
      <c r="AX804" s="12" t="str">
        <f aca="false">IF(OR(IFERROR(AND(W804&lt;&gt;"",Y804&lt;&gt;"",Y804-W804&gt;Resumen!$B$8),FALSE()),IFERROR(AND(X804&lt;&gt;"",Y804&lt;&gt;"",Y804-X804&gt;Resumen!$B$8),FALSE())),MAX(IF(IFERROR(AND(W804&lt;&gt;"",Y804&lt;&gt;"",Y804-W804&gt;Resumen!$B$8),FALSE()),Y804-W804,0),IF(IFERROR(AND(X804&lt;&gt;"",Y804&lt;&gt;"",Y804-X804&gt;Resumen!$B$8),FALSE()),Y804-X804,0)),"")</f>
        <v/>
      </c>
      <c r="AY804" s="22" t="str">
        <f aca="false">IF(OR(IFERROR(AND(W804&lt;&gt;"",Y804&lt;&gt;"",Y804-W804&gt;Resumen!$B$8),FALSE()),IFERROR(AND(X804&lt;&gt;"",Y804&lt;&gt;"",Y804-X804&gt;Resumen!$B$8),FALSE())),TRIM("Lays tiene mayor markup que "&amp;IF(IFERROR(AND(W804&lt;&gt;"",Y804&lt;&gt;"",Y804-W804&gt;Resumen!$B$8),FALSE()),"Quento ","")&amp;IF(IFERROR(AND(X804&lt;&gt;"",Y804&lt;&gt;"",Y804-X804&gt;Resumen!$B$8),FALSE()),"Julicroc ","")&amp;"en este PDV"),"")</f>
        <v/>
      </c>
      <c r="AZ804" s="22" t="str">
        <f aca="false">IF(COUNTIF('Plan Pehuamar - Lista'!$A$2:$A$167,A804)&gt;0,"Sí","No")</f>
        <v>No</v>
      </c>
      <c r="BA804" s="22" t="str">
        <f aca="false">IF(COUNTIF('Plan Combo 9+1'!$A$2:$A$226,A804)&gt;0,"Sí","No")</f>
        <v>No</v>
      </c>
      <c r="BB804" s="22" t="str">
        <f aca="false">IF(AH804="","No",IF(BA804="Sí",IF((AO804-AH804)&gt;Resumen!$B$6,"Sí","No"),IF((AO804-AH804)&gt;=Resumen!$B$132,"Sí","No")))</f>
        <v>No</v>
      </c>
      <c r="BC804" s="22" t="str">
        <f aca="false">IF(AND(N804="Sí",AL804="Sí",AI804=0),"Sí","No")</f>
        <v>No</v>
      </c>
      <c r="BD804" s="22" t="str">
        <f aca="false">IF(COUNTIF('Plan 9+1 (con Pehuamar)'!$A$2:$A$227,A804)&gt;0,"Sí","No")</f>
        <v>No</v>
      </c>
    </row>
    <row r="805" customFormat="false" ht="15" hidden="false" customHeight="true" outlineLevel="0" collapsed="false">
      <c r="A805" s="6" t="n">
        <v>401134</v>
      </c>
      <c r="B805" s="6" t="n">
        <v>4</v>
      </c>
      <c r="C805" s="6" t="n">
        <v>406</v>
      </c>
      <c r="D805" s="6" t="s">
        <v>444</v>
      </c>
      <c r="E805" s="6" t="s">
        <v>1003</v>
      </c>
      <c r="F805" s="6" t="s">
        <v>206</v>
      </c>
      <c r="G805" s="6" t="s">
        <v>129</v>
      </c>
      <c r="H805" s="6" t="s">
        <v>197</v>
      </c>
      <c r="I805" s="27" t="n">
        <v>30</v>
      </c>
      <c r="J805" s="27" t="n">
        <v>20</v>
      </c>
      <c r="K805" s="27" t="n">
        <v>25</v>
      </c>
      <c r="L805" s="28" t="n">
        <f aca="false">I805+J805</f>
        <v>50</v>
      </c>
      <c r="M805" s="28" t="n">
        <f aca="false">L805+K805</f>
        <v>75</v>
      </c>
      <c r="N805" s="22" t="str">
        <f aca="false">IF(I805&gt;0,"Sí","No")</f>
        <v>Sí</v>
      </c>
      <c r="O805" s="22" t="str">
        <f aca="false">IF(J805&gt;0,"Sí","No")</f>
        <v>Sí</v>
      </c>
      <c r="P805" s="22" t="str">
        <f aca="false">IF(K805&gt;0,"Sí","No")</f>
        <v>Sí</v>
      </c>
      <c r="Q805" s="22" t="str">
        <f aca="false">IF(OR(I805&gt;0,J805&gt;0),"Sí","No")</f>
        <v>Sí</v>
      </c>
      <c r="R805" s="27" t="n">
        <v>1700</v>
      </c>
      <c r="S805" s="27" t="n">
        <v>2500</v>
      </c>
      <c r="T805" s="27" t="n">
        <v>1100</v>
      </c>
      <c r="U805" s="27" t="n">
        <v>1800</v>
      </c>
      <c r="V805" s="27" t="n">
        <v>3500</v>
      </c>
      <c r="W805" s="12" t="n">
        <f aca="false">IF(AND(I805&gt;0,R805&gt;0),(S805-R805)/R805,"")</f>
        <v>0.470588235294118</v>
      </c>
      <c r="X805" s="12" t="n">
        <f aca="false">IF(AND(J805&gt;0,T805&gt;0),(U805-T805)/T805,"")</f>
        <v>0.636363636363636</v>
      </c>
      <c r="Y805" s="12" t="n">
        <f aca="false">IF(AND(K805&gt;0,V805&gt;0),(V805-Resumen!$B$7)/Resumen!$B$7,"")</f>
        <v>0.4</v>
      </c>
      <c r="Z805" s="28" t="n">
        <f aca="false">IF(AND(K805&gt;0,I805&gt;0,V805&gt;0,S805&gt;0),V805-S805,"")</f>
        <v>1000</v>
      </c>
      <c r="AA805" s="12" t="n">
        <f aca="false">IF(Z805&lt;&gt;"",Z805/S805,"")</f>
        <v>0.4</v>
      </c>
      <c r="AB805" s="28" t="n">
        <f aca="false">IF(AND(K805&gt;0,J805&gt;0,V805&gt;0,U805&gt;0),V805-U805,"")</f>
        <v>1700</v>
      </c>
      <c r="AC805" s="12" t="n">
        <f aca="false">IF(AB805&lt;&gt;"",AB805/U805,"")</f>
        <v>0.944444444444444</v>
      </c>
      <c r="AD805" s="27" t="n">
        <v>8</v>
      </c>
      <c r="AE805" s="27" t="n">
        <v>5</v>
      </c>
      <c r="AF805" s="27" t="n">
        <v>3</v>
      </c>
      <c r="AG805" s="28" t="n">
        <f aca="false">AD805+AE805+AF805</f>
        <v>16</v>
      </c>
      <c r="AH805" s="12" t="n">
        <f aca="false">IF(AG805&gt;0,AD805/AG805,"")</f>
        <v>0.5</v>
      </c>
      <c r="AI805" s="27" t="n">
        <v>1</v>
      </c>
      <c r="AJ805" s="27" t="n">
        <v>1</v>
      </c>
      <c r="AK805" s="27" t="n">
        <v>1</v>
      </c>
      <c r="AL805" s="22" t="str">
        <f aca="false">IF(OR(AJ805&gt;0,AK805&gt;0),"Sí","No")</f>
        <v>Sí</v>
      </c>
      <c r="AM805" s="6" t="s">
        <v>198</v>
      </c>
      <c r="AN805" s="6" t="s">
        <v>198</v>
      </c>
      <c r="AO805" s="12" t="n">
        <f aca="false">IF(M805&gt;0,K805/M805,"")</f>
        <v>0.333333333333333</v>
      </c>
      <c r="AP805" s="22" t="str">
        <f aca="false">IF(M805&gt;=Resumen!$B$5,"Alto","Bajo")</f>
        <v>Alto</v>
      </c>
      <c r="AQ805" s="22" t="str">
        <f aca="false">IF(AO805&gt;=Resumen!$B$28,"Alto","Bajo")</f>
        <v>Bajo</v>
      </c>
      <c r="AR805" s="22" t="str">
        <f aca="false">AP805&amp;" Potencial / "&amp;AQ805&amp;" Share"</f>
        <v>Alto Potencial / Bajo Share</v>
      </c>
      <c r="AS805" s="22" t="str">
        <f aca="false">IF(Q805="Sí",IF(AO805&gt;=Resumen!$B$29,"Alto","Bajo"),"")</f>
        <v>Bajo</v>
      </c>
      <c r="AT805" s="22" t="str">
        <f aca="false">IF(AS805&lt;&gt;"",AP805&amp;" Potencial / "&amp;AS805&amp;" Share","")</f>
        <v>Alto Potencial / Bajo Share</v>
      </c>
      <c r="AU805" s="22" t="str">
        <f aca="false">IF(AH805="","Sin dato",IF(AH805-AO805&gt;Resumen!$B$6,"Sobre-exhibido",IF(AO805-AH805&gt;Resumen!$B$6,"Sub-exhibido","En línea")))</f>
        <v>Sobre-exhibido</v>
      </c>
      <c r="AV805" s="22" t="n">
        <f aca="false">IF(AT805="","",IF(AT805="Alto Potencial / Bajo Share",1,IF(AT805="Alto Potencial / Alto Share",2,IF(AT805="Bajo Potencial / Alto Share",3,4))))</f>
        <v>1</v>
      </c>
      <c r="AW805" s="22" t="str">
        <f aca="false">IF(Q805="No","Sin competencia directa",IF(AV805=1,"1 - Foco Conquista (Alto Pot / Bajo Share)",IF(AV805=2,"2 - Foco Defensa (Alto Pot / Alto Share)",IF(AV805=3,"3 - Monitoreo (Bajo Pot / Alto Share)","4 - Baja Prioridad (Bajo Pot / Bajo Share)"))))</f>
        <v>1 - Foco Conquista (Alto Pot / Bajo Share)</v>
      </c>
      <c r="AX805" s="12" t="str">
        <f aca="false">IF(OR(IFERROR(AND(W805&lt;&gt;"",Y805&lt;&gt;"",Y805-W805&gt;Resumen!$B$8),FALSE()),IFERROR(AND(X805&lt;&gt;"",Y805&lt;&gt;"",Y805-X805&gt;Resumen!$B$8),FALSE())),MAX(IF(IFERROR(AND(W805&lt;&gt;"",Y805&lt;&gt;"",Y805-W805&gt;Resumen!$B$8),FALSE()),Y805-W805,0),IF(IFERROR(AND(X805&lt;&gt;"",Y805&lt;&gt;"",Y805-X805&gt;Resumen!$B$8),FALSE()),Y805-X805,0)),"")</f>
        <v/>
      </c>
      <c r="AY805" s="22" t="str">
        <f aca="false">IF(OR(IFERROR(AND(W805&lt;&gt;"",Y805&lt;&gt;"",Y805-W805&gt;Resumen!$B$8),FALSE()),IFERROR(AND(X805&lt;&gt;"",Y805&lt;&gt;"",Y805-X805&gt;Resumen!$B$8),FALSE())),TRIM("Lays tiene mayor markup que "&amp;IF(IFERROR(AND(W805&lt;&gt;"",Y805&lt;&gt;"",Y805-W805&gt;Resumen!$B$8),FALSE()),"Quento ","")&amp;IF(IFERROR(AND(X805&lt;&gt;"",Y805&lt;&gt;"",Y805-X805&gt;Resumen!$B$8),FALSE()),"Julicroc ","")&amp;"en este PDV"),"")</f>
        <v/>
      </c>
      <c r="AZ805" s="22" t="str">
        <f aca="false">IF(COUNTIF('Plan Pehuamar - Lista'!$A$2:$A$167,A805)&gt;0,"Sí","No")</f>
        <v>Sí</v>
      </c>
      <c r="BA805" s="22" t="str">
        <f aca="false">IF(COUNTIF('Plan Combo 9+1'!$A$2:$A$226,A805)&gt;0,"Sí","No")</f>
        <v>No</v>
      </c>
      <c r="BB805" s="22" t="str">
        <f aca="false">IF(AH805="","No",IF(BA805="Sí",IF((AO805-AH805)&gt;Resumen!$B$6,"Sí","No"),IF((AO805-AH805)&gt;=Resumen!$B$132,"Sí","No")))</f>
        <v>No</v>
      </c>
      <c r="BC805" s="22" t="str">
        <f aca="false">IF(AND(N805="Sí",AL805="Sí",AI805=0),"Sí","No")</f>
        <v>No</v>
      </c>
      <c r="BD805" s="22" t="str">
        <f aca="false">IF(COUNTIF('Plan 9+1 (con Pehuamar)'!$A$2:$A$227,A805)&gt;0,"Sí","No")</f>
        <v>Sí</v>
      </c>
    </row>
    <row r="806" customFormat="false" ht="15" hidden="false" customHeight="true" outlineLevel="0" collapsed="false">
      <c r="A806" s="6" t="n">
        <v>401191</v>
      </c>
      <c r="B806" s="6" t="n">
        <v>4</v>
      </c>
      <c r="C806" s="6" t="n">
        <v>406</v>
      </c>
      <c r="D806" s="6" t="s">
        <v>444</v>
      </c>
      <c r="E806" s="6" t="s">
        <v>1004</v>
      </c>
      <c r="F806" s="6" t="s">
        <v>196</v>
      </c>
      <c r="G806" s="6" t="s">
        <v>129</v>
      </c>
      <c r="H806" s="6" t="s">
        <v>197</v>
      </c>
      <c r="I806" s="27" t="n">
        <v>0</v>
      </c>
      <c r="J806" s="27" t="n">
        <v>0</v>
      </c>
      <c r="K806" s="27" t="n">
        <v>2.4</v>
      </c>
      <c r="L806" s="28" t="n">
        <f aca="false">I806+J806</f>
        <v>0</v>
      </c>
      <c r="M806" s="28" t="n">
        <f aca="false">L806+K806</f>
        <v>2.4</v>
      </c>
      <c r="N806" s="22" t="str">
        <f aca="false">IF(I806&gt;0,"Sí","No")</f>
        <v>No</v>
      </c>
      <c r="O806" s="22" t="str">
        <f aca="false">IF(J806&gt;0,"Sí","No")</f>
        <v>No</v>
      </c>
      <c r="P806" s="22" t="str">
        <f aca="false">IF(K806&gt;0,"Sí","No")</f>
        <v>Sí</v>
      </c>
      <c r="Q806" s="22" t="str">
        <f aca="false">IF(OR(I806&gt;0,J806&gt;0),"Sí","No")</f>
        <v>No</v>
      </c>
      <c r="R806" s="27"/>
      <c r="S806" s="27"/>
      <c r="T806" s="27"/>
      <c r="U806" s="27"/>
      <c r="V806" s="27"/>
      <c r="W806" s="12" t="str">
        <f aca="false">IF(AND(I806&gt;0,R806&gt;0),(S806-R806)/R806,"")</f>
        <v/>
      </c>
      <c r="X806" s="12" t="str">
        <f aca="false">IF(AND(J806&gt;0,T806&gt;0),(U806-T806)/T806,"")</f>
        <v/>
      </c>
      <c r="Y806" s="12" t="str">
        <f aca="false">IF(AND(K806&gt;0,V806&gt;0),(V806-Resumen!$B$7)/Resumen!$B$7,"")</f>
        <v/>
      </c>
      <c r="Z806" s="28" t="str">
        <f aca="false">IF(AND(K806&gt;0,I806&gt;0,V806&gt;0,S806&gt;0),V806-S806,"")</f>
        <v/>
      </c>
      <c r="AA806" s="12" t="str">
        <f aca="false">IF(Z806&lt;&gt;"",Z806/S806,"")</f>
        <v/>
      </c>
      <c r="AB806" s="28" t="str">
        <f aca="false">IF(AND(K806&gt;0,J806&gt;0,V806&gt;0,U806&gt;0),V806-U806,"")</f>
        <v/>
      </c>
      <c r="AC806" s="12" t="str">
        <f aca="false">IF(AB806&lt;&gt;"",AB806/U806,"")</f>
        <v/>
      </c>
      <c r="AD806" s="27" t="n">
        <v>0</v>
      </c>
      <c r="AE806" s="27" t="n">
        <v>0</v>
      </c>
      <c r="AF806" s="27" t="n">
        <v>0</v>
      </c>
      <c r="AG806" s="28" t="n">
        <f aca="false">AD806+AE806+AF806</f>
        <v>0</v>
      </c>
      <c r="AH806" s="12" t="str">
        <f aca="false">IF(AG806&gt;0,AD806/AG806,"")</f>
        <v/>
      </c>
      <c r="AI806" s="27" t="n">
        <v>0</v>
      </c>
      <c r="AJ806" s="27" t="n">
        <v>0</v>
      </c>
      <c r="AK806" s="27" t="n">
        <v>0</v>
      </c>
      <c r="AL806" s="22" t="str">
        <f aca="false">IF(OR(AJ806&gt;0,AK806&gt;0),"Sí","No")</f>
        <v>No</v>
      </c>
      <c r="AM806" s="6"/>
      <c r="AN806" s="6"/>
      <c r="AO806" s="12" t="n">
        <f aca="false">IF(M806&gt;0,K806/M806,"")</f>
        <v>1</v>
      </c>
      <c r="AP806" s="22" t="str">
        <f aca="false">IF(M806&gt;=Resumen!$B$5,"Alto","Bajo")</f>
        <v>Bajo</v>
      </c>
      <c r="AQ806" s="22" t="str">
        <f aca="false">IF(AO806&gt;=Resumen!$B$28,"Alto","Bajo")</f>
        <v>Alto</v>
      </c>
      <c r="AR806" s="22" t="str">
        <f aca="false">AP806&amp;" Potencial / "&amp;AQ806&amp;" Share"</f>
        <v>Bajo Potencial / Alto Share</v>
      </c>
      <c r="AS806" s="22" t="str">
        <f aca="false">IF(Q806="Sí",IF(AO806&gt;=Resumen!$B$29,"Alto","Bajo"),"")</f>
        <v/>
      </c>
      <c r="AT806" s="22" t="str">
        <f aca="false">IF(AS806&lt;&gt;"",AP806&amp;" Potencial / "&amp;AS806&amp;" Share","")</f>
        <v/>
      </c>
      <c r="AU806" s="22" t="str">
        <f aca="false">IF(AH806="","Sin dato",IF(AH806-AO806&gt;Resumen!$B$6,"Sobre-exhibido",IF(AO806-AH806&gt;Resumen!$B$6,"Sub-exhibido","En línea")))</f>
        <v>Sin dato</v>
      </c>
      <c r="AV806" s="22" t="str">
        <f aca="false">IF(AT806="","",IF(AT806="Alto Potencial / Bajo Share",1,IF(AT806="Alto Potencial / Alto Share",2,IF(AT806="Bajo Potencial / Alto Share",3,4))))</f>
        <v/>
      </c>
      <c r="AW806" s="22" t="str">
        <f aca="false">IF(Q806="No","Sin competencia directa",IF(AV806=1,"1 - Foco Conquista (Alto Pot / Bajo Share)",IF(AV806=2,"2 - Foco Defensa (Alto Pot / Alto Share)",IF(AV806=3,"3 - Monitoreo (Bajo Pot / Alto Share)","4 - Baja Prioridad (Bajo Pot / Bajo Share)"))))</f>
        <v>Sin competencia directa</v>
      </c>
      <c r="AX806" s="12" t="str">
        <f aca="false">IF(OR(IFERROR(AND(W806&lt;&gt;"",Y806&lt;&gt;"",Y806-W806&gt;Resumen!$B$8),FALSE()),IFERROR(AND(X806&lt;&gt;"",Y806&lt;&gt;"",Y806-X806&gt;Resumen!$B$8),FALSE())),MAX(IF(IFERROR(AND(W806&lt;&gt;"",Y806&lt;&gt;"",Y806-W806&gt;Resumen!$B$8),FALSE()),Y806-W806,0),IF(IFERROR(AND(X806&lt;&gt;"",Y806&lt;&gt;"",Y806-X806&gt;Resumen!$B$8),FALSE()),Y806-X806,0)),"")</f>
        <v/>
      </c>
      <c r="AY806" s="22" t="str">
        <f aca="false">IF(OR(IFERROR(AND(W806&lt;&gt;"",Y806&lt;&gt;"",Y806-W806&gt;Resumen!$B$8),FALSE()),IFERROR(AND(X806&lt;&gt;"",Y806&lt;&gt;"",Y806-X806&gt;Resumen!$B$8),FALSE())),TRIM("Lays tiene mayor markup que "&amp;IF(IFERROR(AND(W806&lt;&gt;"",Y806&lt;&gt;"",Y806-W806&gt;Resumen!$B$8),FALSE()),"Quento ","")&amp;IF(IFERROR(AND(X806&lt;&gt;"",Y806&lt;&gt;"",Y806-X806&gt;Resumen!$B$8),FALSE()),"Julicroc ","")&amp;"en este PDV"),"")</f>
        <v/>
      </c>
      <c r="AZ806" s="22" t="str">
        <f aca="false">IF(COUNTIF('Plan Pehuamar - Lista'!$A$2:$A$167,A806)&gt;0,"Sí","No")</f>
        <v>No</v>
      </c>
      <c r="BA806" s="22" t="str">
        <f aca="false">IF(COUNTIF('Plan Combo 9+1'!$A$2:$A$226,A806)&gt;0,"Sí","No")</f>
        <v>No</v>
      </c>
      <c r="BB806" s="22" t="str">
        <f aca="false">IF(AH806="","No",IF(BA806="Sí",IF((AO806-AH806)&gt;Resumen!$B$6,"Sí","No"),IF((AO806-AH806)&gt;=Resumen!$B$132,"Sí","No")))</f>
        <v>No</v>
      </c>
      <c r="BC806" s="22" t="str">
        <f aca="false">IF(AND(N806="Sí",AL806="Sí",AI806=0),"Sí","No")</f>
        <v>No</v>
      </c>
      <c r="BD806" s="22" t="str">
        <f aca="false">IF(COUNTIF('Plan 9+1 (con Pehuamar)'!$A$2:$A$227,A806)&gt;0,"Sí","No")</f>
        <v>No</v>
      </c>
    </row>
    <row r="807" customFormat="false" ht="15" hidden="false" customHeight="true" outlineLevel="0" collapsed="false">
      <c r="A807" s="6" t="n">
        <v>401257</v>
      </c>
      <c r="B807" s="6" t="n">
        <v>4</v>
      </c>
      <c r="C807" s="6" t="n">
        <v>406</v>
      </c>
      <c r="D807" s="6" t="s">
        <v>444</v>
      </c>
      <c r="E807" s="6" t="s">
        <v>1005</v>
      </c>
      <c r="F807" s="6" t="s">
        <v>196</v>
      </c>
      <c r="G807" s="6" t="s">
        <v>129</v>
      </c>
      <c r="H807" s="6" t="s">
        <v>197</v>
      </c>
      <c r="I807" s="27" t="n">
        <v>15</v>
      </c>
      <c r="J807" s="27" t="n">
        <v>0</v>
      </c>
      <c r="K807" s="27" t="n">
        <v>25</v>
      </c>
      <c r="L807" s="28" t="n">
        <f aca="false">I807+J807</f>
        <v>15</v>
      </c>
      <c r="M807" s="28" t="n">
        <f aca="false">L807+K807</f>
        <v>40</v>
      </c>
      <c r="N807" s="22" t="str">
        <f aca="false">IF(I807&gt;0,"Sí","No")</f>
        <v>Sí</v>
      </c>
      <c r="O807" s="22" t="str">
        <f aca="false">IF(J807&gt;0,"Sí","No")</f>
        <v>No</v>
      </c>
      <c r="P807" s="22" t="str">
        <f aca="false">IF(K807&gt;0,"Sí","No")</f>
        <v>Sí</v>
      </c>
      <c r="Q807" s="22" t="str">
        <f aca="false">IF(OR(I807&gt;0,J807&gt;0),"Sí","No")</f>
        <v>Sí</v>
      </c>
      <c r="R807" s="27" t="n">
        <v>1700</v>
      </c>
      <c r="S807" s="27" t="n">
        <v>2500</v>
      </c>
      <c r="T807" s="27"/>
      <c r="U807" s="27"/>
      <c r="V807" s="27" t="n">
        <v>3500</v>
      </c>
      <c r="W807" s="12" t="n">
        <f aca="false">IF(AND(I807&gt;0,R807&gt;0),(S807-R807)/R807,"")</f>
        <v>0.470588235294118</v>
      </c>
      <c r="X807" s="12" t="str">
        <f aca="false">IF(AND(J807&gt;0,T807&gt;0),(U807-T807)/T807,"")</f>
        <v/>
      </c>
      <c r="Y807" s="12" t="n">
        <f aca="false">IF(AND(K807&gt;0,V807&gt;0),(V807-Resumen!$B$7)/Resumen!$B$7,"")</f>
        <v>0.4</v>
      </c>
      <c r="Z807" s="28" t="n">
        <f aca="false">IF(AND(K807&gt;0,I807&gt;0,V807&gt;0,S807&gt;0),V807-S807,"")</f>
        <v>1000</v>
      </c>
      <c r="AA807" s="12" t="n">
        <f aca="false">IF(Z807&lt;&gt;"",Z807/S807,"")</f>
        <v>0.4</v>
      </c>
      <c r="AB807" s="28" t="str">
        <f aca="false">IF(AND(K807&gt;0,J807&gt;0,V807&gt;0,U807&gt;0),V807-U807,"")</f>
        <v/>
      </c>
      <c r="AC807" s="12" t="str">
        <f aca="false">IF(AB807&lt;&gt;"",AB807/U807,"")</f>
        <v/>
      </c>
      <c r="AD807" s="27" t="n">
        <v>5</v>
      </c>
      <c r="AE807" s="27" t="n">
        <v>3</v>
      </c>
      <c r="AF807" s="27" t="n">
        <v>0</v>
      </c>
      <c r="AG807" s="28" t="n">
        <f aca="false">AD807+AE807+AF807</f>
        <v>8</v>
      </c>
      <c r="AH807" s="12" t="n">
        <f aca="false">IF(AG807&gt;0,AD807/AG807,"")</f>
        <v>0.625</v>
      </c>
      <c r="AI807" s="27" t="n">
        <v>1</v>
      </c>
      <c r="AJ807" s="27" t="n">
        <v>1</v>
      </c>
      <c r="AK807" s="27" t="n">
        <v>0</v>
      </c>
      <c r="AL807" s="22" t="str">
        <f aca="false">IF(OR(AJ807&gt;0,AK807&gt;0),"Sí","No")</f>
        <v>Sí</v>
      </c>
      <c r="AM807" s="6" t="s">
        <v>198</v>
      </c>
      <c r="AN807" s="6"/>
      <c r="AO807" s="12" t="n">
        <f aca="false">IF(M807&gt;0,K807/M807,"")</f>
        <v>0.625</v>
      </c>
      <c r="AP807" s="22" t="str">
        <f aca="false">IF(M807&gt;=Resumen!$B$5,"Alto","Bajo")</f>
        <v>Alto</v>
      </c>
      <c r="AQ807" s="22" t="str">
        <f aca="false">IF(AO807&gt;=Resumen!$B$28,"Alto","Bajo")</f>
        <v>Alto</v>
      </c>
      <c r="AR807" s="22" t="str">
        <f aca="false">AP807&amp;" Potencial / "&amp;AQ807&amp;" Share"</f>
        <v>Alto Potencial / Alto Share</v>
      </c>
      <c r="AS807" s="22" t="str">
        <f aca="false">IF(Q807="Sí",IF(AO807&gt;=Resumen!$B$29,"Alto","Bajo"),"")</f>
        <v>Alto</v>
      </c>
      <c r="AT807" s="22" t="str">
        <f aca="false">IF(AS807&lt;&gt;"",AP807&amp;" Potencial / "&amp;AS807&amp;" Share","")</f>
        <v>Alto Potencial / Alto Share</v>
      </c>
      <c r="AU807" s="22" t="str">
        <f aca="false">IF(AH807="","Sin dato",IF(AH807-AO807&gt;Resumen!$B$6,"Sobre-exhibido",IF(AO807-AH807&gt;Resumen!$B$6,"Sub-exhibido","En línea")))</f>
        <v>En línea</v>
      </c>
      <c r="AV807" s="22" t="n">
        <f aca="false">IF(AT807="","",IF(AT807="Alto Potencial / Bajo Share",1,IF(AT807="Alto Potencial / Alto Share",2,IF(AT807="Bajo Potencial / Alto Share",3,4))))</f>
        <v>2</v>
      </c>
      <c r="AW807" s="22" t="str">
        <f aca="false">IF(Q807="No","Sin competencia directa",IF(AV807=1,"1 - Foco Conquista (Alto Pot / Bajo Share)",IF(AV807=2,"2 - Foco Defensa (Alto Pot / Alto Share)",IF(AV807=3,"3 - Monitoreo (Bajo Pot / Alto Share)","4 - Baja Prioridad (Bajo Pot / Bajo Share)"))))</f>
        <v>2 - Foco Defensa (Alto Pot / Alto Share)</v>
      </c>
      <c r="AX807" s="12" t="str">
        <f aca="false">IF(OR(IFERROR(AND(W807&lt;&gt;"",Y807&lt;&gt;"",Y807-W807&gt;Resumen!$B$8),FALSE()),IFERROR(AND(X807&lt;&gt;"",Y807&lt;&gt;"",Y807-X807&gt;Resumen!$B$8),FALSE())),MAX(IF(IFERROR(AND(W807&lt;&gt;"",Y807&lt;&gt;"",Y807-W807&gt;Resumen!$B$8),FALSE()),Y807-W807,0),IF(IFERROR(AND(X807&lt;&gt;"",Y807&lt;&gt;"",Y807-X807&gt;Resumen!$B$8),FALSE()),Y807-X807,0)),"")</f>
        <v/>
      </c>
      <c r="AY807" s="22" t="str">
        <f aca="false">IF(OR(IFERROR(AND(W807&lt;&gt;"",Y807&lt;&gt;"",Y807-W807&gt;Resumen!$B$8),FALSE()),IFERROR(AND(X807&lt;&gt;"",Y807&lt;&gt;"",Y807-X807&gt;Resumen!$B$8),FALSE())),TRIM("Lays tiene mayor markup que "&amp;IF(IFERROR(AND(W807&lt;&gt;"",Y807&lt;&gt;"",Y807-W807&gt;Resumen!$B$8),FALSE()),"Quento ","")&amp;IF(IFERROR(AND(X807&lt;&gt;"",Y807&lt;&gt;"",Y807-X807&gt;Resumen!$B$8),FALSE()),"Julicroc ","")&amp;"en este PDV"),"")</f>
        <v/>
      </c>
      <c r="AZ807" s="22" t="str">
        <f aca="false">IF(COUNTIF('Plan Pehuamar - Lista'!$A$2:$A$167,A807)&gt;0,"Sí","No")</f>
        <v>No</v>
      </c>
      <c r="BA807" s="22" t="str">
        <f aca="false">IF(COUNTIF('Plan Combo 9+1'!$A$2:$A$226,A807)&gt;0,"Sí","No")</f>
        <v>No</v>
      </c>
      <c r="BB807" s="22" t="str">
        <f aca="false">IF(AH807="","No",IF(BA807="Sí",IF((AO807-AH807)&gt;Resumen!$B$6,"Sí","No"),IF((AO807-AH807)&gt;=Resumen!$B$132,"Sí","No")))</f>
        <v>No</v>
      </c>
      <c r="BC807" s="22" t="str">
        <f aca="false">IF(AND(N807="Sí",AL807="Sí",AI807=0),"Sí","No")</f>
        <v>No</v>
      </c>
      <c r="BD807" s="22" t="str">
        <f aca="false">IF(COUNTIF('Plan 9+1 (con Pehuamar)'!$A$2:$A$227,A807)&gt;0,"Sí","No")</f>
        <v>No</v>
      </c>
    </row>
    <row r="808" customFormat="false" ht="15" hidden="false" customHeight="true" outlineLevel="0" collapsed="false">
      <c r="A808" s="6" t="n">
        <v>401717</v>
      </c>
      <c r="B808" s="6" t="n">
        <v>4</v>
      </c>
      <c r="C808" s="6" t="n">
        <v>406</v>
      </c>
      <c r="D808" s="6" t="s">
        <v>444</v>
      </c>
      <c r="E808" s="6" t="s">
        <v>1006</v>
      </c>
      <c r="F808" s="6" t="s">
        <v>196</v>
      </c>
      <c r="G808" s="6" t="s">
        <v>129</v>
      </c>
      <c r="H808" s="6" t="s">
        <v>197</v>
      </c>
      <c r="I808" s="27" t="n">
        <v>0</v>
      </c>
      <c r="J808" s="27" t="n">
        <v>0</v>
      </c>
      <c r="K808" s="27" t="n">
        <v>0.2</v>
      </c>
      <c r="L808" s="28" t="n">
        <f aca="false">I808+J808</f>
        <v>0</v>
      </c>
      <c r="M808" s="28" t="n">
        <f aca="false">L808+K808</f>
        <v>0.2</v>
      </c>
      <c r="N808" s="22" t="str">
        <f aca="false">IF(I808&gt;0,"Sí","No")</f>
        <v>No</v>
      </c>
      <c r="O808" s="22" t="str">
        <f aca="false">IF(J808&gt;0,"Sí","No")</f>
        <v>No</v>
      </c>
      <c r="P808" s="22" t="str">
        <f aca="false">IF(K808&gt;0,"Sí","No")</f>
        <v>Sí</v>
      </c>
      <c r="Q808" s="22" t="str">
        <f aca="false">IF(OR(I808&gt;0,J808&gt;0),"Sí","No")</f>
        <v>No</v>
      </c>
      <c r="R808" s="27"/>
      <c r="S808" s="27"/>
      <c r="T808" s="27"/>
      <c r="U808" s="27"/>
      <c r="V808" s="27"/>
      <c r="W808" s="12" t="str">
        <f aca="false">IF(AND(I808&gt;0,R808&gt;0),(S808-R808)/R808,"")</f>
        <v/>
      </c>
      <c r="X808" s="12" t="str">
        <f aca="false">IF(AND(J808&gt;0,T808&gt;0),(U808-T808)/T808,"")</f>
        <v/>
      </c>
      <c r="Y808" s="12" t="str">
        <f aca="false">IF(AND(K808&gt;0,V808&gt;0),(V808-Resumen!$B$7)/Resumen!$B$7,"")</f>
        <v/>
      </c>
      <c r="Z808" s="28" t="str">
        <f aca="false">IF(AND(K808&gt;0,I808&gt;0,V808&gt;0,S808&gt;0),V808-S808,"")</f>
        <v/>
      </c>
      <c r="AA808" s="12" t="str">
        <f aca="false">IF(Z808&lt;&gt;"",Z808/S808,"")</f>
        <v/>
      </c>
      <c r="AB808" s="28" t="str">
        <f aca="false">IF(AND(K808&gt;0,J808&gt;0,V808&gt;0,U808&gt;0),V808-U808,"")</f>
        <v/>
      </c>
      <c r="AC808" s="12" t="str">
        <f aca="false">IF(AB808&lt;&gt;"",AB808/U808,"")</f>
        <v/>
      </c>
      <c r="AD808" s="27" t="n">
        <v>0</v>
      </c>
      <c r="AE808" s="27" t="n">
        <v>0</v>
      </c>
      <c r="AF808" s="27" t="n">
        <v>0</v>
      </c>
      <c r="AG808" s="28" t="n">
        <f aca="false">AD808+AE808+AF808</f>
        <v>0</v>
      </c>
      <c r="AH808" s="12" t="str">
        <f aca="false">IF(AG808&gt;0,AD808/AG808,"")</f>
        <v/>
      </c>
      <c r="AI808" s="27" t="n">
        <v>0</v>
      </c>
      <c r="AJ808" s="27" t="n">
        <v>0</v>
      </c>
      <c r="AK808" s="27" t="n">
        <v>0</v>
      </c>
      <c r="AL808" s="22" t="str">
        <f aca="false">IF(OR(AJ808&gt;0,AK808&gt;0),"Sí","No")</f>
        <v>No</v>
      </c>
      <c r="AM808" s="6"/>
      <c r="AN808" s="6"/>
      <c r="AO808" s="12" t="n">
        <f aca="false">IF(M808&gt;0,K808/M808,"")</f>
        <v>1</v>
      </c>
      <c r="AP808" s="22" t="str">
        <f aca="false">IF(M808&gt;=Resumen!$B$5,"Alto","Bajo")</f>
        <v>Bajo</v>
      </c>
      <c r="AQ808" s="22" t="str">
        <f aca="false">IF(AO808&gt;=Resumen!$B$28,"Alto","Bajo")</f>
        <v>Alto</v>
      </c>
      <c r="AR808" s="22" t="str">
        <f aca="false">AP808&amp;" Potencial / "&amp;AQ808&amp;" Share"</f>
        <v>Bajo Potencial / Alto Share</v>
      </c>
      <c r="AS808" s="22" t="str">
        <f aca="false">IF(Q808="Sí",IF(AO808&gt;=Resumen!$B$29,"Alto","Bajo"),"")</f>
        <v/>
      </c>
      <c r="AT808" s="22" t="str">
        <f aca="false">IF(AS808&lt;&gt;"",AP808&amp;" Potencial / "&amp;AS808&amp;" Share","")</f>
        <v/>
      </c>
      <c r="AU808" s="22" t="str">
        <f aca="false">IF(AH808="","Sin dato",IF(AH808-AO808&gt;Resumen!$B$6,"Sobre-exhibido",IF(AO808-AH808&gt;Resumen!$B$6,"Sub-exhibido","En línea")))</f>
        <v>Sin dato</v>
      </c>
      <c r="AV808" s="22" t="str">
        <f aca="false">IF(AT808="","",IF(AT808="Alto Potencial / Bajo Share",1,IF(AT808="Alto Potencial / Alto Share",2,IF(AT808="Bajo Potencial / Alto Share",3,4))))</f>
        <v/>
      </c>
      <c r="AW808" s="22" t="str">
        <f aca="false">IF(Q808="No","Sin competencia directa",IF(AV808=1,"1 - Foco Conquista (Alto Pot / Bajo Share)",IF(AV808=2,"2 - Foco Defensa (Alto Pot / Alto Share)",IF(AV808=3,"3 - Monitoreo (Bajo Pot / Alto Share)","4 - Baja Prioridad (Bajo Pot / Bajo Share)"))))</f>
        <v>Sin competencia directa</v>
      </c>
      <c r="AX808" s="12" t="str">
        <f aca="false">IF(OR(IFERROR(AND(W808&lt;&gt;"",Y808&lt;&gt;"",Y808-W808&gt;Resumen!$B$8),FALSE()),IFERROR(AND(X808&lt;&gt;"",Y808&lt;&gt;"",Y808-X808&gt;Resumen!$B$8),FALSE())),MAX(IF(IFERROR(AND(W808&lt;&gt;"",Y808&lt;&gt;"",Y808-W808&gt;Resumen!$B$8),FALSE()),Y808-W808,0),IF(IFERROR(AND(X808&lt;&gt;"",Y808&lt;&gt;"",Y808-X808&gt;Resumen!$B$8),FALSE()),Y808-X808,0)),"")</f>
        <v/>
      </c>
      <c r="AY808" s="22" t="str">
        <f aca="false">IF(OR(IFERROR(AND(W808&lt;&gt;"",Y808&lt;&gt;"",Y808-W808&gt;Resumen!$B$8),FALSE()),IFERROR(AND(X808&lt;&gt;"",Y808&lt;&gt;"",Y808-X808&gt;Resumen!$B$8),FALSE())),TRIM("Lays tiene mayor markup que "&amp;IF(IFERROR(AND(W808&lt;&gt;"",Y808&lt;&gt;"",Y808-W808&gt;Resumen!$B$8),FALSE()),"Quento ","")&amp;IF(IFERROR(AND(X808&lt;&gt;"",Y808&lt;&gt;"",Y808-X808&gt;Resumen!$B$8),FALSE()),"Julicroc ","")&amp;"en este PDV"),"")</f>
        <v/>
      </c>
      <c r="AZ808" s="22" t="str">
        <f aca="false">IF(COUNTIF('Plan Pehuamar - Lista'!$A$2:$A$167,A808)&gt;0,"Sí","No")</f>
        <v>No</v>
      </c>
      <c r="BA808" s="22" t="str">
        <f aca="false">IF(COUNTIF('Plan Combo 9+1'!$A$2:$A$226,A808)&gt;0,"Sí","No")</f>
        <v>No</v>
      </c>
      <c r="BB808" s="22" t="str">
        <f aca="false">IF(AH808="","No",IF(BA808="Sí",IF((AO808-AH808)&gt;Resumen!$B$6,"Sí","No"),IF((AO808-AH808)&gt;=Resumen!$B$132,"Sí","No")))</f>
        <v>No</v>
      </c>
      <c r="BC808" s="22" t="str">
        <f aca="false">IF(AND(N808="Sí",AL808="Sí",AI808=0),"Sí","No")</f>
        <v>No</v>
      </c>
      <c r="BD808" s="22" t="str">
        <f aca="false">IF(COUNTIF('Plan 9+1 (con Pehuamar)'!$A$2:$A$227,A808)&gt;0,"Sí","No")</f>
        <v>No</v>
      </c>
    </row>
    <row r="809" customFormat="false" ht="15" hidden="false" customHeight="true" outlineLevel="0" collapsed="false">
      <c r="A809" s="6" t="n">
        <v>401814</v>
      </c>
      <c r="B809" s="6" t="n">
        <v>4</v>
      </c>
      <c r="C809" s="6" t="n">
        <v>406</v>
      </c>
      <c r="D809" s="6" t="s">
        <v>444</v>
      </c>
      <c r="E809" s="6" t="s">
        <v>1007</v>
      </c>
      <c r="F809" s="6" t="s">
        <v>273</v>
      </c>
      <c r="G809" s="6" t="s">
        <v>129</v>
      </c>
      <c r="H809" s="6" t="s">
        <v>197</v>
      </c>
      <c r="I809" s="27" t="n">
        <v>0</v>
      </c>
      <c r="J809" s="27" t="n">
        <v>0</v>
      </c>
      <c r="K809" s="27" t="n">
        <v>0.3</v>
      </c>
      <c r="L809" s="28" t="n">
        <f aca="false">I809+J809</f>
        <v>0</v>
      </c>
      <c r="M809" s="28" t="n">
        <f aca="false">L809+K809</f>
        <v>0.3</v>
      </c>
      <c r="N809" s="22" t="str">
        <f aca="false">IF(I809&gt;0,"Sí","No")</f>
        <v>No</v>
      </c>
      <c r="O809" s="22" t="str">
        <f aca="false">IF(J809&gt;0,"Sí","No")</f>
        <v>No</v>
      </c>
      <c r="P809" s="22" t="str">
        <f aca="false">IF(K809&gt;0,"Sí","No")</f>
        <v>Sí</v>
      </c>
      <c r="Q809" s="22" t="str">
        <f aca="false">IF(OR(I809&gt;0,J809&gt;0),"Sí","No")</f>
        <v>No</v>
      </c>
      <c r="R809" s="27"/>
      <c r="S809" s="27"/>
      <c r="T809" s="27"/>
      <c r="U809" s="27"/>
      <c r="V809" s="27"/>
      <c r="W809" s="12" t="str">
        <f aca="false">IF(AND(I809&gt;0,R809&gt;0),(S809-R809)/R809,"")</f>
        <v/>
      </c>
      <c r="X809" s="12" t="str">
        <f aca="false">IF(AND(J809&gt;0,T809&gt;0),(U809-T809)/T809,"")</f>
        <v/>
      </c>
      <c r="Y809" s="12" t="str">
        <f aca="false">IF(AND(K809&gt;0,V809&gt;0),(V809-Resumen!$B$7)/Resumen!$B$7,"")</f>
        <v/>
      </c>
      <c r="Z809" s="28" t="str">
        <f aca="false">IF(AND(K809&gt;0,I809&gt;0,V809&gt;0,S809&gt;0),V809-S809,"")</f>
        <v/>
      </c>
      <c r="AA809" s="12" t="str">
        <f aca="false">IF(Z809&lt;&gt;"",Z809/S809,"")</f>
        <v/>
      </c>
      <c r="AB809" s="28" t="str">
        <f aca="false">IF(AND(K809&gt;0,J809&gt;0,V809&gt;0,U809&gt;0),V809-U809,"")</f>
        <v/>
      </c>
      <c r="AC809" s="12" t="str">
        <f aca="false">IF(AB809&lt;&gt;"",AB809/U809,"")</f>
        <v/>
      </c>
      <c r="AD809" s="27" t="n">
        <v>0</v>
      </c>
      <c r="AE809" s="27" t="n">
        <v>0</v>
      </c>
      <c r="AF809" s="27" t="n">
        <v>0</v>
      </c>
      <c r="AG809" s="28" t="n">
        <f aca="false">AD809+AE809+AF809</f>
        <v>0</v>
      </c>
      <c r="AH809" s="12" t="str">
        <f aca="false">IF(AG809&gt;0,AD809/AG809,"")</f>
        <v/>
      </c>
      <c r="AI809" s="27" t="n">
        <v>0</v>
      </c>
      <c r="AJ809" s="27" t="n">
        <v>0</v>
      </c>
      <c r="AK809" s="27" t="n">
        <v>0</v>
      </c>
      <c r="AL809" s="22" t="str">
        <f aca="false">IF(OR(AJ809&gt;0,AK809&gt;0),"Sí","No")</f>
        <v>No</v>
      </c>
      <c r="AM809" s="6"/>
      <c r="AN809" s="6"/>
      <c r="AO809" s="12" t="n">
        <f aca="false">IF(M809&gt;0,K809/M809,"")</f>
        <v>1</v>
      </c>
      <c r="AP809" s="22" t="str">
        <f aca="false">IF(M809&gt;=Resumen!$B$5,"Alto","Bajo")</f>
        <v>Bajo</v>
      </c>
      <c r="AQ809" s="22" t="str">
        <f aca="false">IF(AO809&gt;=Resumen!$B$28,"Alto","Bajo")</f>
        <v>Alto</v>
      </c>
      <c r="AR809" s="22" t="str">
        <f aca="false">AP809&amp;" Potencial / "&amp;AQ809&amp;" Share"</f>
        <v>Bajo Potencial / Alto Share</v>
      </c>
      <c r="AS809" s="22" t="str">
        <f aca="false">IF(Q809="Sí",IF(AO809&gt;=Resumen!$B$29,"Alto","Bajo"),"")</f>
        <v/>
      </c>
      <c r="AT809" s="22" t="str">
        <f aca="false">IF(AS809&lt;&gt;"",AP809&amp;" Potencial / "&amp;AS809&amp;" Share","")</f>
        <v/>
      </c>
      <c r="AU809" s="22" t="str">
        <f aca="false">IF(AH809="","Sin dato",IF(AH809-AO809&gt;Resumen!$B$6,"Sobre-exhibido",IF(AO809-AH809&gt;Resumen!$B$6,"Sub-exhibido","En línea")))</f>
        <v>Sin dato</v>
      </c>
      <c r="AV809" s="22" t="str">
        <f aca="false">IF(AT809="","",IF(AT809="Alto Potencial / Bajo Share",1,IF(AT809="Alto Potencial / Alto Share",2,IF(AT809="Bajo Potencial / Alto Share",3,4))))</f>
        <v/>
      </c>
      <c r="AW809" s="22" t="str">
        <f aca="false">IF(Q809="No","Sin competencia directa",IF(AV809=1,"1 - Foco Conquista (Alto Pot / Bajo Share)",IF(AV809=2,"2 - Foco Defensa (Alto Pot / Alto Share)",IF(AV809=3,"3 - Monitoreo (Bajo Pot / Alto Share)","4 - Baja Prioridad (Bajo Pot / Bajo Share)"))))</f>
        <v>Sin competencia directa</v>
      </c>
      <c r="AX809" s="12" t="str">
        <f aca="false">IF(OR(IFERROR(AND(W809&lt;&gt;"",Y809&lt;&gt;"",Y809-W809&gt;Resumen!$B$8),FALSE()),IFERROR(AND(X809&lt;&gt;"",Y809&lt;&gt;"",Y809-X809&gt;Resumen!$B$8),FALSE())),MAX(IF(IFERROR(AND(W809&lt;&gt;"",Y809&lt;&gt;"",Y809-W809&gt;Resumen!$B$8),FALSE()),Y809-W809,0),IF(IFERROR(AND(X809&lt;&gt;"",Y809&lt;&gt;"",Y809-X809&gt;Resumen!$B$8),FALSE()),Y809-X809,0)),"")</f>
        <v/>
      </c>
      <c r="AY809" s="22" t="str">
        <f aca="false">IF(OR(IFERROR(AND(W809&lt;&gt;"",Y809&lt;&gt;"",Y809-W809&gt;Resumen!$B$8),FALSE()),IFERROR(AND(X809&lt;&gt;"",Y809&lt;&gt;"",Y809-X809&gt;Resumen!$B$8),FALSE())),TRIM("Lays tiene mayor markup que "&amp;IF(IFERROR(AND(W809&lt;&gt;"",Y809&lt;&gt;"",Y809-W809&gt;Resumen!$B$8),FALSE()),"Quento ","")&amp;IF(IFERROR(AND(X809&lt;&gt;"",Y809&lt;&gt;"",Y809-X809&gt;Resumen!$B$8),FALSE()),"Julicroc ","")&amp;"en este PDV"),"")</f>
        <v/>
      </c>
      <c r="AZ809" s="22" t="str">
        <f aca="false">IF(COUNTIF('Plan Pehuamar - Lista'!$A$2:$A$167,A809)&gt;0,"Sí","No")</f>
        <v>No</v>
      </c>
      <c r="BA809" s="22" t="str">
        <f aca="false">IF(COUNTIF('Plan Combo 9+1'!$A$2:$A$226,A809)&gt;0,"Sí","No")</f>
        <v>No</v>
      </c>
      <c r="BB809" s="22" t="str">
        <f aca="false">IF(AH809="","No",IF(BA809="Sí",IF((AO809-AH809)&gt;Resumen!$B$6,"Sí","No"),IF((AO809-AH809)&gt;=Resumen!$B$132,"Sí","No")))</f>
        <v>No</v>
      </c>
      <c r="BC809" s="22" t="str">
        <f aca="false">IF(AND(N809="Sí",AL809="Sí",AI809=0),"Sí","No")</f>
        <v>No</v>
      </c>
      <c r="BD809" s="22" t="str">
        <f aca="false">IF(COUNTIF('Plan 9+1 (con Pehuamar)'!$A$2:$A$227,A809)&gt;0,"Sí","No")</f>
        <v>No</v>
      </c>
    </row>
    <row r="810" customFormat="false" ht="15" hidden="false" customHeight="true" outlineLevel="0" collapsed="false">
      <c r="A810" s="6" t="n">
        <v>403221</v>
      </c>
      <c r="B810" s="6" t="n">
        <v>4</v>
      </c>
      <c r="C810" s="6" t="n">
        <v>406</v>
      </c>
      <c r="D810" s="6" t="s">
        <v>444</v>
      </c>
      <c r="E810" s="6" t="s">
        <v>1008</v>
      </c>
      <c r="F810" s="6" t="s">
        <v>196</v>
      </c>
      <c r="G810" s="6" t="s">
        <v>129</v>
      </c>
      <c r="H810" s="6" t="s">
        <v>197</v>
      </c>
      <c r="I810" s="27" t="n">
        <v>20</v>
      </c>
      <c r="J810" s="27" t="n">
        <v>15</v>
      </c>
      <c r="K810" s="27" t="n">
        <v>15</v>
      </c>
      <c r="L810" s="28" t="n">
        <f aca="false">I810+J810</f>
        <v>35</v>
      </c>
      <c r="M810" s="28" t="n">
        <f aca="false">L810+K810</f>
        <v>50</v>
      </c>
      <c r="N810" s="22" t="str">
        <f aca="false">IF(I810&gt;0,"Sí","No")</f>
        <v>Sí</v>
      </c>
      <c r="O810" s="22" t="str">
        <f aca="false">IF(J810&gt;0,"Sí","No")</f>
        <v>Sí</v>
      </c>
      <c r="P810" s="22" t="str">
        <f aca="false">IF(K810&gt;0,"Sí","No")</f>
        <v>Sí</v>
      </c>
      <c r="Q810" s="22" t="str">
        <f aca="false">IF(OR(I810&gt;0,J810&gt;0),"Sí","No")</f>
        <v>Sí</v>
      </c>
      <c r="R810" s="27" t="n">
        <v>1700</v>
      </c>
      <c r="S810" s="27" t="n">
        <v>2700</v>
      </c>
      <c r="T810" s="27" t="n">
        <v>1100</v>
      </c>
      <c r="U810" s="27" t="n">
        <v>2000</v>
      </c>
      <c r="V810" s="27" t="n">
        <v>3500</v>
      </c>
      <c r="W810" s="12" t="n">
        <f aca="false">IF(AND(I810&gt;0,R810&gt;0),(S810-R810)/R810,"")</f>
        <v>0.588235294117647</v>
      </c>
      <c r="X810" s="12" t="n">
        <f aca="false">IF(AND(J810&gt;0,T810&gt;0),(U810-T810)/T810,"")</f>
        <v>0.818181818181818</v>
      </c>
      <c r="Y810" s="12" t="n">
        <f aca="false">IF(AND(K810&gt;0,V810&gt;0),(V810-Resumen!$B$7)/Resumen!$B$7,"")</f>
        <v>0.4</v>
      </c>
      <c r="Z810" s="28" t="n">
        <f aca="false">IF(AND(K810&gt;0,I810&gt;0,V810&gt;0,S810&gt;0),V810-S810,"")</f>
        <v>800</v>
      </c>
      <c r="AA810" s="12" t="n">
        <f aca="false">IF(Z810&lt;&gt;"",Z810/S810,"")</f>
        <v>0.296296296296296</v>
      </c>
      <c r="AB810" s="28" t="n">
        <f aca="false">IF(AND(K810&gt;0,J810&gt;0,V810&gt;0,U810&gt;0),V810-U810,"")</f>
        <v>1500</v>
      </c>
      <c r="AC810" s="12" t="n">
        <f aca="false">IF(AB810&lt;&gt;"",AB810/U810,"")</f>
        <v>0.75</v>
      </c>
      <c r="AD810" s="27" t="n">
        <v>3</v>
      </c>
      <c r="AE810" s="27" t="n">
        <v>3</v>
      </c>
      <c r="AF810" s="27" t="n">
        <v>2</v>
      </c>
      <c r="AG810" s="28" t="n">
        <f aca="false">AD810+AE810+AF810</f>
        <v>8</v>
      </c>
      <c r="AH810" s="12" t="n">
        <f aca="false">IF(AG810&gt;0,AD810/AG810,"")</f>
        <v>0.375</v>
      </c>
      <c r="AI810" s="27" t="n">
        <v>1</v>
      </c>
      <c r="AJ810" s="27" t="n">
        <v>1</v>
      </c>
      <c r="AK810" s="27" t="n">
        <v>1</v>
      </c>
      <c r="AL810" s="22" t="str">
        <f aca="false">IF(OR(AJ810&gt;0,AK810&gt;0),"Sí","No")</f>
        <v>Sí</v>
      </c>
      <c r="AM810" s="6" t="s">
        <v>198</v>
      </c>
      <c r="AN810" s="6" t="s">
        <v>198</v>
      </c>
      <c r="AO810" s="12" t="n">
        <f aca="false">IF(M810&gt;0,K810/M810,"")</f>
        <v>0.3</v>
      </c>
      <c r="AP810" s="22" t="str">
        <f aca="false">IF(M810&gt;=Resumen!$B$5,"Alto","Bajo")</f>
        <v>Alto</v>
      </c>
      <c r="AQ810" s="22" t="str">
        <f aca="false">IF(AO810&gt;=Resumen!$B$28,"Alto","Bajo")</f>
        <v>Bajo</v>
      </c>
      <c r="AR810" s="22" t="str">
        <f aca="false">AP810&amp;" Potencial / "&amp;AQ810&amp;" Share"</f>
        <v>Alto Potencial / Bajo Share</v>
      </c>
      <c r="AS810" s="22" t="str">
        <f aca="false">IF(Q810="Sí",IF(AO810&gt;=Resumen!$B$29,"Alto","Bajo"),"")</f>
        <v>Bajo</v>
      </c>
      <c r="AT810" s="22" t="str">
        <f aca="false">IF(AS810&lt;&gt;"",AP810&amp;" Potencial / "&amp;AS810&amp;" Share","")</f>
        <v>Alto Potencial / Bajo Share</v>
      </c>
      <c r="AU810" s="22" t="str">
        <f aca="false">IF(AH810="","Sin dato",IF(AH810-AO810&gt;Resumen!$B$6,"Sobre-exhibido",IF(AO810-AH810&gt;Resumen!$B$6,"Sub-exhibido","En línea")))</f>
        <v>Sobre-exhibido</v>
      </c>
      <c r="AV810" s="22" t="n">
        <f aca="false">IF(AT810="","",IF(AT810="Alto Potencial / Bajo Share",1,IF(AT810="Alto Potencial / Alto Share",2,IF(AT810="Bajo Potencial / Alto Share",3,4))))</f>
        <v>1</v>
      </c>
      <c r="AW810" s="22" t="str">
        <f aca="false">IF(Q810="No","Sin competencia directa",IF(AV810=1,"1 - Foco Conquista (Alto Pot / Bajo Share)",IF(AV810=2,"2 - Foco Defensa (Alto Pot / Alto Share)",IF(AV810=3,"3 - Monitoreo (Bajo Pot / Alto Share)","4 - Baja Prioridad (Bajo Pot / Bajo Share)"))))</f>
        <v>1 - Foco Conquista (Alto Pot / Bajo Share)</v>
      </c>
      <c r="AX810" s="12" t="str">
        <f aca="false">IF(OR(IFERROR(AND(W810&lt;&gt;"",Y810&lt;&gt;"",Y810-W810&gt;Resumen!$B$8),FALSE()),IFERROR(AND(X810&lt;&gt;"",Y810&lt;&gt;"",Y810-X810&gt;Resumen!$B$8),FALSE())),MAX(IF(IFERROR(AND(W810&lt;&gt;"",Y810&lt;&gt;"",Y810-W810&gt;Resumen!$B$8),FALSE()),Y810-W810,0),IF(IFERROR(AND(X810&lt;&gt;"",Y810&lt;&gt;"",Y810-X810&gt;Resumen!$B$8),FALSE()),Y810-X810,0)),"")</f>
        <v/>
      </c>
      <c r="AY810" s="22" t="str">
        <f aca="false">IF(OR(IFERROR(AND(W810&lt;&gt;"",Y810&lt;&gt;"",Y810-W810&gt;Resumen!$B$8),FALSE()),IFERROR(AND(X810&lt;&gt;"",Y810&lt;&gt;"",Y810-X810&gt;Resumen!$B$8),FALSE())),TRIM("Lays tiene mayor markup que "&amp;IF(IFERROR(AND(W810&lt;&gt;"",Y810&lt;&gt;"",Y810-W810&gt;Resumen!$B$8),FALSE()),"Quento ","")&amp;IF(IFERROR(AND(X810&lt;&gt;"",Y810&lt;&gt;"",Y810-X810&gt;Resumen!$B$8),FALSE()),"Julicroc ","")&amp;"en este PDV"),"")</f>
        <v/>
      </c>
      <c r="AZ810" s="22" t="str">
        <f aca="false">IF(COUNTIF('Plan Pehuamar - Lista'!$A$2:$A$167,A810)&gt;0,"Sí","No")</f>
        <v>No</v>
      </c>
      <c r="BA810" s="22" t="str">
        <f aca="false">IF(COUNTIF('Plan Combo 9+1'!$A$2:$A$226,A810)&gt;0,"Sí","No")</f>
        <v>Sí</v>
      </c>
      <c r="BB810" s="22" t="str">
        <f aca="false">IF(AH810="","No",IF(BA810="Sí",IF((AO810-AH810)&gt;Resumen!$B$6,"Sí","No"),IF((AO810-AH810)&gt;=Resumen!$B$132,"Sí","No")))</f>
        <v>No</v>
      </c>
      <c r="BC810" s="22" t="str">
        <f aca="false">IF(AND(N810="Sí",AL810="Sí",AI810=0),"Sí","No")</f>
        <v>No</v>
      </c>
      <c r="BD810" s="22" t="str">
        <f aca="false">IF(COUNTIF('Plan 9+1 (con Pehuamar)'!$A$2:$A$227,A810)&gt;0,"Sí","No")</f>
        <v>Sí</v>
      </c>
    </row>
    <row r="811" customFormat="false" ht="15" hidden="false" customHeight="true" outlineLevel="0" collapsed="false">
      <c r="A811" s="6" t="n">
        <v>403237</v>
      </c>
      <c r="B811" s="6" t="n">
        <v>4</v>
      </c>
      <c r="C811" s="6" t="n">
        <v>406</v>
      </c>
      <c r="D811" s="6" t="s">
        <v>444</v>
      </c>
      <c r="E811" s="6" t="s">
        <v>1009</v>
      </c>
      <c r="F811" s="6" t="s">
        <v>196</v>
      </c>
      <c r="G811" s="6" t="s">
        <v>129</v>
      </c>
      <c r="H811" s="6" t="s">
        <v>197</v>
      </c>
      <c r="I811" s="27" t="n">
        <v>0</v>
      </c>
      <c r="J811" s="27" t="n">
        <v>0</v>
      </c>
      <c r="K811" s="27" t="n">
        <v>0.9</v>
      </c>
      <c r="L811" s="28" t="n">
        <f aca="false">I811+J811</f>
        <v>0</v>
      </c>
      <c r="M811" s="28" t="n">
        <f aca="false">L811+K811</f>
        <v>0.9</v>
      </c>
      <c r="N811" s="22" t="str">
        <f aca="false">IF(I811&gt;0,"Sí","No")</f>
        <v>No</v>
      </c>
      <c r="O811" s="22" t="str">
        <f aca="false">IF(J811&gt;0,"Sí","No")</f>
        <v>No</v>
      </c>
      <c r="P811" s="22" t="str">
        <f aca="false">IF(K811&gt;0,"Sí","No")</f>
        <v>Sí</v>
      </c>
      <c r="Q811" s="22" t="str">
        <f aca="false">IF(OR(I811&gt;0,J811&gt;0),"Sí","No")</f>
        <v>No</v>
      </c>
      <c r="R811" s="27"/>
      <c r="S811" s="27"/>
      <c r="T811" s="27"/>
      <c r="U811" s="27"/>
      <c r="V811" s="27"/>
      <c r="W811" s="12" t="str">
        <f aca="false">IF(AND(I811&gt;0,R811&gt;0),(S811-R811)/R811,"")</f>
        <v/>
      </c>
      <c r="X811" s="12" t="str">
        <f aca="false">IF(AND(J811&gt;0,T811&gt;0),(U811-T811)/T811,"")</f>
        <v/>
      </c>
      <c r="Y811" s="12" t="str">
        <f aca="false">IF(AND(K811&gt;0,V811&gt;0),(V811-Resumen!$B$7)/Resumen!$B$7,"")</f>
        <v/>
      </c>
      <c r="Z811" s="28" t="str">
        <f aca="false">IF(AND(K811&gt;0,I811&gt;0,V811&gt;0,S811&gt;0),V811-S811,"")</f>
        <v/>
      </c>
      <c r="AA811" s="12" t="str">
        <f aca="false">IF(Z811&lt;&gt;"",Z811/S811,"")</f>
        <v/>
      </c>
      <c r="AB811" s="28" t="str">
        <f aca="false">IF(AND(K811&gt;0,J811&gt;0,V811&gt;0,U811&gt;0),V811-U811,"")</f>
        <v/>
      </c>
      <c r="AC811" s="12" t="str">
        <f aca="false">IF(AB811&lt;&gt;"",AB811/U811,"")</f>
        <v/>
      </c>
      <c r="AD811" s="27" t="n">
        <v>0</v>
      </c>
      <c r="AE811" s="27" t="n">
        <v>0</v>
      </c>
      <c r="AF811" s="27" t="n">
        <v>0</v>
      </c>
      <c r="AG811" s="28" t="n">
        <f aca="false">AD811+AE811+AF811</f>
        <v>0</v>
      </c>
      <c r="AH811" s="12" t="str">
        <f aca="false">IF(AG811&gt;0,AD811/AG811,"")</f>
        <v/>
      </c>
      <c r="AI811" s="27" t="n">
        <v>0</v>
      </c>
      <c r="AJ811" s="27" t="n">
        <v>0</v>
      </c>
      <c r="AK811" s="27" t="n">
        <v>0</v>
      </c>
      <c r="AL811" s="22" t="str">
        <f aca="false">IF(OR(AJ811&gt;0,AK811&gt;0),"Sí","No")</f>
        <v>No</v>
      </c>
      <c r="AM811" s="6"/>
      <c r="AN811" s="6"/>
      <c r="AO811" s="12" t="n">
        <f aca="false">IF(M811&gt;0,K811/M811,"")</f>
        <v>1</v>
      </c>
      <c r="AP811" s="22" t="str">
        <f aca="false">IF(M811&gt;=Resumen!$B$5,"Alto","Bajo")</f>
        <v>Bajo</v>
      </c>
      <c r="AQ811" s="22" t="str">
        <f aca="false">IF(AO811&gt;=Resumen!$B$28,"Alto","Bajo")</f>
        <v>Alto</v>
      </c>
      <c r="AR811" s="22" t="str">
        <f aca="false">AP811&amp;" Potencial / "&amp;AQ811&amp;" Share"</f>
        <v>Bajo Potencial / Alto Share</v>
      </c>
      <c r="AS811" s="22" t="str">
        <f aca="false">IF(Q811="Sí",IF(AO811&gt;=Resumen!$B$29,"Alto","Bajo"),"")</f>
        <v/>
      </c>
      <c r="AT811" s="22" t="str">
        <f aca="false">IF(AS811&lt;&gt;"",AP811&amp;" Potencial / "&amp;AS811&amp;" Share","")</f>
        <v/>
      </c>
      <c r="AU811" s="22" t="str">
        <f aca="false">IF(AH811="","Sin dato",IF(AH811-AO811&gt;Resumen!$B$6,"Sobre-exhibido",IF(AO811-AH811&gt;Resumen!$B$6,"Sub-exhibido","En línea")))</f>
        <v>Sin dato</v>
      </c>
      <c r="AV811" s="22" t="str">
        <f aca="false">IF(AT811="","",IF(AT811="Alto Potencial / Bajo Share",1,IF(AT811="Alto Potencial / Alto Share",2,IF(AT811="Bajo Potencial / Alto Share",3,4))))</f>
        <v/>
      </c>
      <c r="AW811" s="22" t="str">
        <f aca="false">IF(Q811="No","Sin competencia directa",IF(AV811=1,"1 - Foco Conquista (Alto Pot / Bajo Share)",IF(AV811=2,"2 - Foco Defensa (Alto Pot / Alto Share)",IF(AV811=3,"3 - Monitoreo (Bajo Pot / Alto Share)","4 - Baja Prioridad (Bajo Pot / Bajo Share)"))))</f>
        <v>Sin competencia directa</v>
      </c>
      <c r="AX811" s="12" t="str">
        <f aca="false">IF(OR(IFERROR(AND(W811&lt;&gt;"",Y811&lt;&gt;"",Y811-W811&gt;Resumen!$B$8),FALSE()),IFERROR(AND(X811&lt;&gt;"",Y811&lt;&gt;"",Y811-X811&gt;Resumen!$B$8),FALSE())),MAX(IF(IFERROR(AND(W811&lt;&gt;"",Y811&lt;&gt;"",Y811-W811&gt;Resumen!$B$8),FALSE()),Y811-W811,0),IF(IFERROR(AND(X811&lt;&gt;"",Y811&lt;&gt;"",Y811-X811&gt;Resumen!$B$8),FALSE()),Y811-X811,0)),"")</f>
        <v/>
      </c>
      <c r="AY811" s="22" t="str">
        <f aca="false">IF(OR(IFERROR(AND(W811&lt;&gt;"",Y811&lt;&gt;"",Y811-W811&gt;Resumen!$B$8),FALSE()),IFERROR(AND(X811&lt;&gt;"",Y811&lt;&gt;"",Y811-X811&gt;Resumen!$B$8),FALSE())),TRIM("Lays tiene mayor markup que "&amp;IF(IFERROR(AND(W811&lt;&gt;"",Y811&lt;&gt;"",Y811-W811&gt;Resumen!$B$8),FALSE()),"Quento ","")&amp;IF(IFERROR(AND(X811&lt;&gt;"",Y811&lt;&gt;"",Y811-X811&gt;Resumen!$B$8),FALSE()),"Julicroc ","")&amp;"en este PDV"),"")</f>
        <v/>
      </c>
      <c r="AZ811" s="22" t="str">
        <f aca="false">IF(COUNTIF('Plan Pehuamar - Lista'!$A$2:$A$167,A811)&gt;0,"Sí","No")</f>
        <v>No</v>
      </c>
      <c r="BA811" s="22" t="str">
        <f aca="false">IF(COUNTIF('Plan Combo 9+1'!$A$2:$A$226,A811)&gt;0,"Sí","No")</f>
        <v>No</v>
      </c>
      <c r="BB811" s="22" t="str">
        <f aca="false">IF(AH811="","No",IF(BA811="Sí",IF((AO811-AH811)&gt;Resumen!$B$6,"Sí","No"),IF((AO811-AH811)&gt;=Resumen!$B$132,"Sí","No")))</f>
        <v>No</v>
      </c>
      <c r="BC811" s="22" t="str">
        <f aca="false">IF(AND(N811="Sí",AL811="Sí",AI811=0),"Sí","No")</f>
        <v>No</v>
      </c>
      <c r="BD811" s="22" t="str">
        <f aca="false">IF(COUNTIF('Plan 9+1 (con Pehuamar)'!$A$2:$A$227,A811)&gt;0,"Sí","No")</f>
        <v>No</v>
      </c>
    </row>
    <row r="812" customFormat="false" ht="15" hidden="false" customHeight="true" outlineLevel="0" collapsed="false">
      <c r="A812" s="6" t="n">
        <v>403271</v>
      </c>
      <c r="B812" s="6" t="n">
        <v>4</v>
      </c>
      <c r="C812" s="6" t="n">
        <v>406</v>
      </c>
      <c r="D812" s="6" t="s">
        <v>444</v>
      </c>
      <c r="E812" s="6" t="s">
        <v>1010</v>
      </c>
      <c r="F812" s="6" t="s">
        <v>196</v>
      </c>
      <c r="G812" s="6" t="s">
        <v>129</v>
      </c>
      <c r="H812" s="6" t="s">
        <v>197</v>
      </c>
      <c r="I812" s="27" t="n">
        <v>15</v>
      </c>
      <c r="J812" s="27" t="n">
        <v>0</v>
      </c>
      <c r="K812" s="27" t="n">
        <v>20</v>
      </c>
      <c r="L812" s="28" t="n">
        <f aca="false">I812+J812</f>
        <v>15</v>
      </c>
      <c r="M812" s="28" t="n">
        <f aca="false">L812+K812</f>
        <v>35</v>
      </c>
      <c r="N812" s="22" t="str">
        <f aca="false">IF(I812&gt;0,"Sí","No")</f>
        <v>Sí</v>
      </c>
      <c r="O812" s="22" t="str">
        <f aca="false">IF(J812&gt;0,"Sí","No")</f>
        <v>No</v>
      </c>
      <c r="P812" s="22" t="str">
        <f aca="false">IF(K812&gt;0,"Sí","No")</f>
        <v>Sí</v>
      </c>
      <c r="Q812" s="22" t="str">
        <f aca="false">IF(OR(I812&gt;0,J812&gt;0),"Sí","No")</f>
        <v>Sí</v>
      </c>
      <c r="R812" s="27" t="n">
        <v>1700</v>
      </c>
      <c r="S812" s="27" t="n">
        <v>2700</v>
      </c>
      <c r="T812" s="27"/>
      <c r="U812" s="27"/>
      <c r="V812" s="27" t="n">
        <v>3500</v>
      </c>
      <c r="W812" s="12" t="n">
        <f aca="false">IF(AND(I812&gt;0,R812&gt;0),(S812-R812)/R812,"")</f>
        <v>0.588235294117647</v>
      </c>
      <c r="X812" s="12" t="str">
        <f aca="false">IF(AND(J812&gt;0,T812&gt;0),(U812-T812)/T812,"")</f>
        <v/>
      </c>
      <c r="Y812" s="12" t="n">
        <f aca="false">IF(AND(K812&gt;0,V812&gt;0),(V812-Resumen!$B$7)/Resumen!$B$7,"")</f>
        <v>0.4</v>
      </c>
      <c r="Z812" s="28" t="n">
        <f aca="false">IF(AND(K812&gt;0,I812&gt;0,V812&gt;0,S812&gt;0),V812-S812,"")</f>
        <v>800</v>
      </c>
      <c r="AA812" s="12" t="n">
        <f aca="false">IF(Z812&lt;&gt;"",Z812/S812,"")</f>
        <v>0.296296296296296</v>
      </c>
      <c r="AB812" s="28" t="str">
        <f aca="false">IF(AND(K812&gt;0,J812&gt;0,V812&gt;0,U812&gt;0),V812-U812,"")</f>
        <v/>
      </c>
      <c r="AC812" s="12" t="str">
        <f aca="false">IF(AB812&lt;&gt;"",AB812/U812,"")</f>
        <v/>
      </c>
      <c r="AD812" s="27" t="n">
        <v>4</v>
      </c>
      <c r="AE812" s="27" t="n">
        <v>3</v>
      </c>
      <c r="AF812" s="27" t="n">
        <v>0</v>
      </c>
      <c r="AG812" s="28" t="n">
        <f aca="false">AD812+AE812+AF812</f>
        <v>7</v>
      </c>
      <c r="AH812" s="12" t="n">
        <f aca="false">IF(AG812&gt;0,AD812/AG812,"")</f>
        <v>0.571428571428571</v>
      </c>
      <c r="AI812" s="27" t="n">
        <v>1</v>
      </c>
      <c r="AJ812" s="27" t="n">
        <v>1</v>
      </c>
      <c r="AK812" s="27" t="n">
        <v>0</v>
      </c>
      <c r="AL812" s="22" t="str">
        <f aca="false">IF(OR(AJ812&gt;0,AK812&gt;0),"Sí","No")</f>
        <v>Sí</v>
      </c>
      <c r="AM812" s="6" t="s">
        <v>198</v>
      </c>
      <c r="AN812" s="6"/>
      <c r="AO812" s="12" t="n">
        <f aca="false">IF(M812&gt;0,K812/M812,"")</f>
        <v>0.571428571428571</v>
      </c>
      <c r="AP812" s="22" t="str">
        <f aca="false">IF(M812&gt;=Resumen!$B$5,"Alto","Bajo")</f>
        <v>Bajo</v>
      </c>
      <c r="AQ812" s="22" t="str">
        <f aca="false">IF(AO812&gt;=Resumen!$B$28,"Alto","Bajo")</f>
        <v>Alto</v>
      </c>
      <c r="AR812" s="22" t="str">
        <f aca="false">AP812&amp;" Potencial / "&amp;AQ812&amp;" Share"</f>
        <v>Bajo Potencial / Alto Share</v>
      </c>
      <c r="AS812" s="22" t="str">
        <f aca="false">IF(Q812="Sí",IF(AO812&gt;=Resumen!$B$29,"Alto","Bajo"),"")</f>
        <v>Alto</v>
      </c>
      <c r="AT812" s="22" t="str">
        <f aca="false">IF(AS812&lt;&gt;"",AP812&amp;" Potencial / "&amp;AS812&amp;" Share","")</f>
        <v>Bajo Potencial / Alto Share</v>
      </c>
      <c r="AU812" s="22" t="str">
        <f aca="false">IF(AH812="","Sin dato",IF(AH812-AO812&gt;Resumen!$B$6,"Sobre-exhibido",IF(AO812-AH812&gt;Resumen!$B$6,"Sub-exhibido","En línea")))</f>
        <v>En línea</v>
      </c>
      <c r="AV812" s="22" t="n">
        <f aca="false">IF(AT812="","",IF(AT812="Alto Potencial / Bajo Share",1,IF(AT812="Alto Potencial / Alto Share",2,IF(AT812="Bajo Potencial / Alto Share",3,4))))</f>
        <v>3</v>
      </c>
      <c r="AW812" s="22" t="str">
        <f aca="false">IF(Q812="No","Sin competencia directa",IF(AV812=1,"1 - Foco Conquista (Alto Pot / Bajo Share)",IF(AV812=2,"2 - Foco Defensa (Alto Pot / Alto Share)",IF(AV812=3,"3 - Monitoreo (Bajo Pot / Alto Share)","4 - Baja Prioridad (Bajo Pot / Bajo Share)"))))</f>
        <v>3 - Monitoreo (Bajo Pot / Alto Share)</v>
      </c>
      <c r="AX812" s="12" t="str">
        <f aca="false">IF(OR(IFERROR(AND(W812&lt;&gt;"",Y812&lt;&gt;"",Y812-W812&gt;Resumen!$B$8),FALSE()),IFERROR(AND(X812&lt;&gt;"",Y812&lt;&gt;"",Y812-X812&gt;Resumen!$B$8),FALSE())),MAX(IF(IFERROR(AND(W812&lt;&gt;"",Y812&lt;&gt;"",Y812-W812&gt;Resumen!$B$8),FALSE()),Y812-W812,0),IF(IFERROR(AND(X812&lt;&gt;"",Y812&lt;&gt;"",Y812-X812&gt;Resumen!$B$8),FALSE()),Y812-X812,0)),"")</f>
        <v/>
      </c>
      <c r="AY812" s="22" t="str">
        <f aca="false">IF(OR(IFERROR(AND(W812&lt;&gt;"",Y812&lt;&gt;"",Y812-W812&gt;Resumen!$B$8),FALSE()),IFERROR(AND(X812&lt;&gt;"",Y812&lt;&gt;"",Y812-X812&gt;Resumen!$B$8),FALSE())),TRIM("Lays tiene mayor markup que "&amp;IF(IFERROR(AND(W812&lt;&gt;"",Y812&lt;&gt;"",Y812-W812&gt;Resumen!$B$8),FALSE()),"Quento ","")&amp;IF(IFERROR(AND(X812&lt;&gt;"",Y812&lt;&gt;"",Y812-X812&gt;Resumen!$B$8),FALSE()),"Julicroc ","")&amp;"en este PDV"),"")</f>
        <v/>
      </c>
      <c r="AZ812" s="22" t="str">
        <f aca="false">IF(COUNTIF('Plan Pehuamar - Lista'!$A$2:$A$167,A812)&gt;0,"Sí","No")</f>
        <v>No</v>
      </c>
      <c r="BA812" s="22" t="str">
        <f aca="false">IF(COUNTIF('Plan Combo 9+1'!$A$2:$A$226,A812)&gt;0,"Sí","No")</f>
        <v>No</v>
      </c>
      <c r="BB812" s="22" t="str">
        <f aca="false">IF(AH812="","No",IF(BA812="Sí",IF((AO812-AH812)&gt;Resumen!$B$6,"Sí","No"),IF((AO812-AH812)&gt;=Resumen!$B$132,"Sí","No")))</f>
        <v>No</v>
      </c>
      <c r="BC812" s="22" t="str">
        <f aca="false">IF(AND(N812="Sí",AL812="Sí",AI812=0),"Sí","No")</f>
        <v>No</v>
      </c>
      <c r="BD812" s="22" t="str">
        <f aca="false">IF(COUNTIF('Plan 9+1 (con Pehuamar)'!$A$2:$A$227,A812)&gt;0,"Sí","No")</f>
        <v>No</v>
      </c>
    </row>
    <row r="813" customFormat="false" ht="15" hidden="false" customHeight="true" outlineLevel="0" collapsed="false">
      <c r="A813" s="6" t="n">
        <v>403274</v>
      </c>
      <c r="B813" s="6" t="n">
        <v>4</v>
      </c>
      <c r="C813" s="6" t="n">
        <v>406</v>
      </c>
      <c r="D813" s="6" t="s">
        <v>444</v>
      </c>
      <c r="E813" s="6" t="s">
        <v>1011</v>
      </c>
      <c r="F813" s="6" t="s">
        <v>273</v>
      </c>
      <c r="G813" s="6" t="s">
        <v>129</v>
      </c>
      <c r="H813" s="6" t="s">
        <v>197</v>
      </c>
      <c r="I813" s="27" t="n">
        <v>0</v>
      </c>
      <c r="J813" s="27" t="n">
        <v>0</v>
      </c>
      <c r="K813" s="27" t="n">
        <v>1.5</v>
      </c>
      <c r="L813" s="28" t="n">
        <f aca="false">I813+J813</f>
        <v>0</v>
      </c>
      <c r="M813" s="28" t="n">
        <f aca="false">L813+K813</f>
        <v>1.5</v>
      </c>
      <c r="N813" s="22" t="str">
        <f aca="false">IF(I813&gt;0,"Sí","No")</f>
        <v>No</v>
      </c>
      <c r="O813" s="22" t="str">
        <f aca="false">IF(J813&gt;0,"Sí","No")</f>
        <v>No</v>
      </c>
      <c r="P813" s="22" t="str">
        <f aca="false">IF(K813&gt;0,"Sí","No")</f>
        <v>Sí</v>
      </c>
      <c r="Q813" s="22" t="str">
        <f aca="false">IF(OR(I813&gt;0,J813&gt;0),"Sí","No")</f>
        <v>No</v>
      </c>
      <c r="R813" s="27"/>
      <c r="S813" s="27"/>
      <c r="T813" s="27"/>
      <c r="U813" s="27"/>
      <c r="V813" s="27"/>
      <c r="W813" s="12" t="str">
        <f aca="false">IF(AND(I813&gt;0,R813&gt;0),(S813-R813)/R813,"")</f>
        <v/>
      </c>
      <c r="X813" s="12" t="str">
        <f aca="false">IF(AND(J813&gt;0,T813&gt;0),(U813-T813)/T813,"")</f>
        <v/>
      </c>
      <c r="Y813" s="12" t="str">
        <f aca="false">IF(AND(K813&gt;0,V813&gt;0),(V813-Resumen!$B$7)/Resumen!$B$7,"")</f>
        <v/>
      </c>
      <c r="Z813" s="28" t="str">
        <f aca="false">IF(AND(K813&gt;0,I813&gt;0,V813&gt;0,S813&gt;0),V813-S813,"")</f>
        <v/>
      </c>
      <c r="AA813" s="12" t="str">
        <f aca="false">IF(Z813&lt;&gt;"",Z813/S813,"")</f>
        <v/>
      </c>
      <c r="AB813" s="28" t="str">
        <f aca="false">IF(AND(K813&gt;0,J813&gt;0,V813&gt;0,U813&gt;0),V813-U813,"")</f>
        <v/>
      </c>
      <c r="AC813" s="12" t="str">
        <f aca="false">IF(AB813&lt;&gt;"",AB813/U813,"")</f>
        <v/>
      </c>
      <c r="AD813" s="27" t="n">
        <v>0</v>
      </c>
      <c r="AE813" s="27" t="n">
        <v>0</v>
      </c>
      <c r="AF813" s="27" t="n">
        <v>0</v>
      </c>
      <c r="AG813" s="28" t="n">
        <f aca="false">AD813+AE813+AF813</f>
        <v>0</v>
      </c>
      <c r="AH813" s="12" t="str">
        <f aca="false">IF(AG813&gt;0,AD813/AG813,"")</f>
        <v/>
      </c>
      <c r="AI813" s="27" t="n">
        <v>0</v>
      </c>
      <c r="AJ813" s="27" t="n">
        <v>0</v>
      </c>
      <c r="AK813" s="27" t="n">
        <v>0</v>
      </c>
      <c r="AL813" s="22" t="str">
        <f aca="false">IF(OR(AJ813&gt;0,AK813&gt;0),"Sí","No")</f>
        <v>No</v>
      </c>
      <c r="AM813" s="6"/>
      <c r="AN813" s="6"/>
      <c r="AO813" s="12" t="n">
        <f aca="false">IF(M813&gt;0,K813/M813,"")</f>
        <v>1</v>
      </c>
      <c r="AP813" s="22" t="str">
        <f aca="false">IF(M813&gt;=Resumen!$B$5,"Alto","Bajo")</f>
        <v>Bajo</v>
      </c>
      <c r="AQ813" s="22" t="str">
        <f aca="false">IF(AO813&gt;=Resumen!$B$28,"Alto","Bajo")</f>
        <v>Alto</v>
      </c>
      <c r="AR813" s="22" t="str">
        <f aca="false">AP813&amp;" Potencial / "&amp;AQ813&amp;" Share"</f>
        <v>Bajo Potencial / Alto Share</v>
      </c>
      <c r="AS813" s="22" t="str">
        <f aca="false">IF(Q813="Sí",IF(AO813&gt;=Resumen!$B$29,"Alto","Bajo"),"")</f>
        <v/>
      </c>
      <c r="AT813" s="22" t="str">
        <f aca="false">IF(AS813&lt;&gt;"",AP813&amp;" Potencial / "&amp;AS813&amp;" Share","")</f>
        <v/>
      </c>
      <c r="AU813" s="22" t="str">
        <f aca="false">IF(AH813="","Sin dato",IF(AH813-AO813&gt;Resumen!$B$6,"Sobre-exhibido",IF(AO813-AH813&gt;Resumen!$B$6,"Sub-exhibido","En línea")))</f>
        <v>Sin dato</v>
      </c>
      <c r="AV813" s="22" t="str">
        <f aca="false">IF(AT813="","",IF(AT813="Alto Potencial / Bajo Share",1,IF(AT813="Alto Potencial / Alto Share",2,IF(AT813="Bajo Potencial / Alto Share",3,4))))</f>
        <v/>
      </c>
      <c r="AW813" s="22" t="str">
        <f aca="false">IF(Q813="No","Sin competencia directa",IF(AV813=1,"1 - Foco Conquista (Alto Pot / Bajo Share)",IF(AV813=2,"2 - Foco Defensa (Alto Pot / Alto Share)",IF(AV813=3,"3 - Monitoreo (Bajo Pot / Alto Share)","4 - Baja Prioridad (Bajo Pot / Bajo Share)"))))</f>
        <v>Sin competencia directa</v>
      </c>
      <c r="AX813" s="12" t="str">
        <f aca="false">IF(OR(IFERROR(AND(W813&lt;&gt;"",Y813&lt;&gt;"",Y813-W813&gt;Resumen!$B$8),FALSE()),IFERROR(AND(X813&lt;&gt;"",Y813&lt;&gt;"",Y813-X813&gt;Resumen!$B$8),FALSE())),MAX(IF(IFERROR(AND(W813&lt;&gt;"",Y813&lt;&gt;"",Y813-W813&gt;Resumen!$B$8),FALSE()),Y813-W813,0),IF(IFERROR(AND(X813&lt;&gt;"",Y813&lt;&gt;"",Y813-X813&gt;Resumen!$B$8),FALSE()),Y813-X813,0)),"")</f>
        <v/>
      </c>
      <c r="AY813" s="22" t="str">
        <f aca="false">IF(OR(IFERROR(AND(W813&lt;&gt;"",Y813&lt;&gt;"",Y813-W813&gt;Resumen!$B$8),FALSE()),IFERROR(AND(X813&lt;&gt;"",Y813&lt;&gt;"",Y813-X813&gt;Resumen!$B$8),FALSE())),TRIM("Lays tiene mayor markup que "&amp;IF(IFERROR(AND(W813&lt;&gt;"",Y813&lt;&gt;"",Y813-W813&gt;Resumen!$B$8),FALSE()),"Quento ","")&amp;IF(IFERROR(AND(X813&lt;&gt;"",Y813&lt;&gt;"",Y813-X813&gt;Resumen!$B$8),FALSE()),"Julicroc ","")&amp;"en este PDV"),"")</f>
        <v/>
      </c>
      <c r="AZ813" s="22" t="str">
        <f aca="false">IF(COUNTIF('Plan Pehuamar - Lista'!$A$2:$A$167,A813)&gt;0,"Sí","No")</f>
        <v>No</v>
      </c>
      <c r="BA813" s="22" t="str">
        <f aca="false">IF(COUNTIF('Plan Combo 9+1'!$A$2:$A$226,A813)&gt;0,"Sí","No")</f>
        <v>No</v>
      </c>
      <c r="BB813" s="22" t="str">
        <f aca="false">IF(AH813="","No",IF(BA813="Sí",IF((AO813-AH813)&gt;Resumen!$B$6,"Sí","No"),IF((AO813-AH813)&gt;=Resumen!$B$132,"Sí","No")))</f>
        <v>No</v>
      </c>
      <c r="BC813" s="22" t="str">
        <f aca="false">IF(AND(N813="Sí",AL813="Sí",AI813=0),"Sí","No")</f>
        <v>No</v>
      </c>
      <c r="BD813" s="22" t="str">
        <f aca="false">IF(COUNTIF('Plan 9+1 (con Pehuamar)'!$A$2:$A$227,A813)&gt;0,"Sí","No")</f>
        <v>No</v>
      </c>
    </row>
    <row r="814" customFormat="false" ht="15" hidden="false" customHeight="true" outlineLevel="0" collapsed="false">
      <c r="A814" s="6" t="n">
        <v>403320</v>
      </c>
      <c r="B814" s="6" t="n">
        <v>4</v>
      </c>
      <c r="C814" s="6" t="n">
        <v>406</v>
      </c>
      <c r="D814" s="6" t="s">
        <v>444</v>
      </c>
      <c r="E814" s="6" t="s">
        <v>1012</v>
      </c>
      <c r="F814" s="6" t="s">
        <v>273</v>
      </c>
      <c r="G814" s="6" t="s">
        <v>129</v>
      </c>
      <c r="H814" s="6" t="s">
        <v>197</v>
      </c>
      <c r="I814" s="27" t="n">
        <v>0</v>
      </c>
      <c r="J814" s="27" t="n">
        <v>0</v>
      </c>
      <c r="K814" s="27" t="n">
        <v>0.8</v>
      </c>
      <c r="L814" s="28" t="n">
        <f aca="false">I814+J814</f>
        <v>0</v>
      </c>
      <c r="M814" s="28" t="n">
        <f aca="false">L814+K814</f>
        <v>0.8</v>
      </c>
      <c r="N814" s="22" t="str">
        <f aca="false">IF(I814&gt;0,"Sí","No")</f>
        <v>No</v>
      </c>
      <c r="O814" s="22" t="str">
        <f aca="false">IF(J814&gt;0,"Sí","No")</f>
        <v>No</v>
      </c>
      <c r="P814" s="22" t="str">
        <f aca="false">IF(K814&gt;0,"Sí","No")</f>
        <v>Sí</v>
      </c>
      <c r="Q814" s="22" t="str">
        <f aca="false">IF(OR(I814&gt;0,J814&gt;0),"Sí","No")</f>
        <v>No</v>
      </c>
      <c r="R814" s="27"/>
      <c r="S814" s="27"/>
      <c r="T814" s="27"/>
      <c r="U814" s="27"/>
      <c r="V814" s="27"/>
      <c r="W814" s="12" t="str">
        <f aca="false">IF(AND(I814&gt;0,R814&gt;0),(S814-R814)/R814,"")</f>
        <v/>
      </c>
      <c r="X814" s="12" t="str">
        <f aca="false">IF(AND(J814&gt;0,T814&gt;0),(U814-T814)/T814,"")</f>
        <v/>
      </c>
      <c r="Y814" s="12" t="str">
        <f aca="false">IF(AND(K814&gt;0,V814&gt;0),(V814-Resumen!$B$7)/Resumen!$B$7,"")</f>
        <v/>
      </c>
      <c r="Z814" s="28" t="str">
        <f aca="false">IF(AND(K814&gt;0,I814&gt;0,V814&gt;0,S814&gt;0),V814-S814,"")</f>
        <v/>
      </c>
      <c r="AA814" s="12" t="str">
        <f aca="false">IF(Z814&lt;&gt;"",Z814/S814,"")</f>
        <v/>
      </c>
      <c r="AB814" s="28" t="str">
        <f aca="false">IF(AND(K814&gt;0,J814&gt;0,V814&gt;0,U814&gt;0),V814-U814,"")</f>
        <v/>
      </c>
      <c r="AC814" s="12" t="str">
        <f aca="false">IF(AB814&lt;&gt;"",AB814/U814,"")</f>
        <v/>
      </c>
      <c r="AD814" s="27" t="n">
        <v>0</v>
      </c>
      <c r="AE814" s="27" t="n">
        <v>0</v>
      </c>
      <c r="AF814" s="27" t="n">
        <v>0</v>
      </c>
      <c r="AG814" s="28" t="n">
        <f aca="false">AD814+AE814+AF814</f>
        <v>0</v>
      </c>
      <c r="AH814" s="12" t="str">
        <f aca="false">IF(AG814&gt;0,AD814/AG814,"")</f>
        <v/>
      </c>
      <c r="AI814" s="27" t="n">
        <v>0</v>
      </c>
      <c r="AJ814" s="27" t="n">
        <v>0</v>
      </c>
      <c r="AK814" s="27" t="n">
        <v>0</v>
      </c>
      <c r="AL814" s="22" t="str">
        <f aca="false">IF(OR(AJ814&gt;0,AK814&gt;0),"Sí","No")</f>
        <v>No</v>
      </c>
      <c r="AM814" s="6"/>
      <c r="AN814" s="6"/>
      <c r="AO814" s="12" t="n">
        <f aca="false">IF(M814&gt;0,K814/M814,"")</f>
        <v>1</v>
      </c>
      <c r="AP814" s="22" t="str">
        <f aca="false">IF(M814&gt;=Resumen!$B$5,"Alto","Bajo")</f>
        <v>Bajo</v>
      </c>
      <c r="AQ814" s="22" t="str">
        <f aca="false">IF(AO814&gt;=Resumen!$B$28,"Alto","Bajo")</f>
        <v>Alto</v>
      </c>
      <c r="AR814" s="22" t="str">
        <f aca="false">AP814&amp;" Potencial / "&amp;AQ814&amp;" Share"</f>
        <v>Bajo Potencial / Alto Share</v>
      </c>
      <c r="AS814" s="22" t="str">
        <f aca="false">IF(Q814="Sí",IF(AO814&gt;=Resumen!$B$29,"Alto","Bajo"),"")</f>
        <v/>
      </c>
      <c r="AT814" s="22" t="str">
        <f aca="false">IF(AS814&lt;&gt;"",AP814&amp;" Potencial / "&amp;AS814&amp;" Share","")</f>
        <v/>
      </c>
      <c r="AU814" s="22" t="str">
        <f aca="false">IF(AH814="","Sin dato",IF(AH814-AO814&gt;Resumen!$B$6,"Sobre-exhibido",IF(AO814-AH814&gt;Resumen!$B$6,"Sub-exhibido","En línea")))</f>
        <v>Sin dato</v>
      </c>
      <c r="AV814" s="22" t="str">
        <f aca="false">IF(AT814="","",IF(AT814="Alto Potencial / Bajo Share",1,IF(AT814="Alto Potencial / Alto Share",2,IF(AT814="Bajo Potencial / Alto Share",3,4))))</f>
        <v/>
      </c>
      <c r="AW814" s="22" t="str">
        <f aca="false">IF(Q814="No","Sin competencia directa",IF(AV814=1,"1 - Foco Conquista (Alto Pot / Bajo Share)",IF(AV814=2,"2 - Foco Defensa (Alto Pot / Alto Share)",IF(AV814=3,"3 - Monitoreo (Bajo Pot / Alto Share)","4 - Baja Prioridad (Bajo Pot / Bajo Share)"))))</f>
        <v>Sin competencia directa</v>
      </c>
      <c r="AX814" s="12" t="str">
        <f aca="false">IF(OR(IFERROR(AND(W814&lt;&gt;"",Y814&lt;&gt;"",Y814-W814&gt;Resumen!$B$8),FALSE()),IFERROR(AND(X814&lt;&gt;"",Y814&lt;&gt;"",Y814-X814&gt;Resumen!$B$8),FALSE())),MAX(IF(IFERROR(AND(W814&lt;&gt;"",Y814&lt;&gt;"",Y814-W814&gt;Resumen!$B$8),FALSE()),Y814-W814,0),IF(IFERROR(AND(X814&lt;&gt;"",Y814&lt;&gt;"",Y814-X814&gt;Resumen!$B$8),FALSE()),Y814-X814,0)),"")</f>
        <v/>
      </c>
      <c r="AY814" s="22" t="str">
        <f aca="false">IF(OR(IFERROR(AND(W814&lt;&gt;"",Y814&lt;&gt;"",Y814-W814&gt;Resumen!$B$8),FALSE()),IFERROR(AND(X814&lt;&gt;"",Y814&lt;&gt;"",Y814-X814&gt;Resumen!$B$8),FALSE())),TRIM("Lays tiene mayor markup que "&amp;IF(IFERROR(AND(W814&lt;&gt;"",Y814&lt;&gt;"",Y814-W814&gt;Resumen!$B$8),FALSE()),"Quento ","")&amp;IF(IFERROR(AND(X814&lt;&gt;"",Y814&lt;&gt;"",Y814-X814&gt;Resumen!$B$8),FALSE()),"Julicroc ","")&amp;"en este PDV"),"")</f>
        <v/>
      </c>
      <c r="AZ814" s="22" t="str">
        <f aca="false">IF(COUNTIF('Plan Pehuamar - Lista'!$A$2:$A$167,A814)&gt;0,"Sí","No")</f>
        <v>No</v>
      </c>
      <c r="BA814" s="22" t="str">
        <f aca="false">IF(COUNTIF('Plan Combo 9+1'!$A$2:$A$226,A814)&gt;0,"Sí","No")</f>
        <v>No</v>
      </c>
      <c r="BB814" s="22" t="str">
        <f aca="false">IF(AH814="","No",IF(BA814="Sí",IF((AO814-AH814)&gt;Resumen!$B$6,"Sí","No"),IF((AO814-AH814)&gt;=Resumen!$B$132,"Sí","No")))</f>
        <v>No</v>
      </c>
      <c r="BC814" s="22" t="str">
        <f aca="false">IF(AND(N814="Sí",AL814="Sí",AI814=0),"Sí","No")</f>
        <v>No</v>
      </c>
      <c r="BD814" s="22" t="str">
        <f aca="false">IF(COUNTIF('Plan 9+1 (con Pehuamar)'!$A$2:$A$227,A814)&gt;0,"Sí","No")</f>
        <v>No</v>
      </c>
    </row>
    <row r="815" customFormat="false" ht="15" hidden="false" customHeight="true" outlineLevel="0" collapsed="false">
      <c r="A815" s="6" t="n">
        <v>403362</v>
      </c>
      <c r="B815" s="6" t="n">
        <v>4</v>
      </c>
      <c r="C815" s="6" t="n">
        <v>406</v>
      </c>
      <c r="D815" s="6" t="s">
        <v>444</v>
      </c>
      <c r="E815" s="6" t="s">
        <v>1013</v>
      </c>
      <c r="F815" s="6" t="s">
        <v>196</v>
      </c>
      <c r="G815" s="6" t="s">
        <v>129</v>
      </c>
      <c r="H815" s="6" t="s">
        <v>197</v>
      </c>
      <c r="I815" s="27" t="n">
        <v>20</v>
      </c>
      <c r="J815" s="27" t="n">
        <v>0</v>
      </c>
      <c r="K815" s="27" t="n">
        <v>20</v>
      </c>
      <c r="L815" s="28" t="n">
        <f aca="false">I815+J815</f>
        <v>20</v>
      </c>
      <c r="M815" s="28" t="n">
        <f aca="false">L815+K815</f>
        <v>40</v>
      </c>
      <c r="N815" s="22" t="str">
        <f aca="false">IF(I815&gt;0,"Sí","No")</f>
        <v>Sí</v>
      </c>
      <c r="O815" s="22" t="str">
        <f aca="false">IF(J815&gt;0,"Sí","No")</f>
        <v>No</v>
      </c>
      <c r="P815" s="22" t="str">
        <f aca="false">IF(K815&gt;0,"Sí","No")</f>
        <v>Sí</v>
      </c>
      <c r="Q815" s="22" t="str">
        <f aca="false">IF(OR(I815&gt;0,J815&gt;0),"Sí","No")</f>
        <v>Sí</v>
      </c>
      <c r="R815" s="27" t="n">
        <v>1700</v>
      </c>
      <c r="S815" s="27" t="n">
        <v>2700</v>
      </c>
      <c r="T815" s="27"/>
      <c r="U815" s="27"/>
      <c r="V815" s="27" t="n">
        <v>3500</v>
      </c>
      <c r="W815" s="12" t="n">
        <f aca="false">IF(AND(I815&gt;0,R815&gt;0),(S815-R815)/R815,"")</f>
        <v>0.588235294117647</v>
      </c>
      <c r="X815" s="12" t="str">
        <f aca="false">IF(AND(J815&gt;0,T815&gt;0),(U815-T815)/T815,"")</f>
        <v/>
      </c>
      <c r="Y815" s="12" t="n">
        <f aca="false">IF(AND(K815&gt;0,V815&gt;0),(V815-Resumen!$B$7)/Resumen!$B$7,"")</f>
        <v>0.4</v>
      </c>
      <c r="Z815" s="28" t="n">
        <f aca="false">IF(AND(K815&gt;0,I815&gt;0,V815&gt;0,S815&gt;0),V815-S815,"")</f>
        <v>800</v>
      </c>
      <c r="AA815" s="12" t="n">
        <f aca="false">IF(Z815&lt;&gt;"",Z815/S815,"")</f>
        <v>0.296296296296296</v>
      </c>
      <c r="AB815" s="28" t="str">
        <f aca="false">IF(AND(K815&gt;0,J815&gt;0,V815&gt;0,U815&gt;0),V815-U815,"")</f>
        <v/>
      </c>
      <c r="AC815" s="12" t="str">
        <f aca="false">IF(AB815&lt;&gt;"",AB815/U815,"")</f>
        <v/>
      </c>
      <c r="AD815" s="27" t="n">
        <v>3</v>
      </c>
      <c r="AE815" s="27" t="n">
        <v>2</v>
      </c>
      <c r="AF815" s="27" t="n">
        <v>0</v>
      </c>
      <c r="AG815" s="28" t="n">
        <f aca="false">AD815+AE815+AF815</f>
        <v>5</v>
      </c>
      <c r="AH815" s="12" t="n">
        <f aca="false">IF(AG815&gt;0,AD815/AG815,"")</f>
        <v>0.6</v>
      </c>
      <c r="AI815" s="27" t="n">
        <v>1</v>
      </c>
      <c r="AJ815" s="27" t="n">
        <v>1</v>
      </c>
      <c r="AK815" s="27" t="n">
        <v>0</v>
      </c>
      <c r="AL815" s="22" t="str">
        <f aca="false">IF(OR(AJ815&gt;0,AK815&gt;0),"Sí","No")</f>
        <v>Sí</v>
      </c>
      <c r="AM815" s="6" t="s">
        <v>198</v>
      </c>
      <c r="AN815" s="6"/>
      <c r="AO815" s="12" t="n">
        <f aca="false">IF(M815&gt;0,K815/M815,"")</f>
        <v>0.5</v>
      </c>
      <c r="AP815" s="22" t="str">
        <f aca="false">IF(M815&gt;=Resumen!$B$5,"Alto","Bajo")</f>
        <v>Alto</v>
      </c>
      <c r="AQ815" s="22" t="str">
        <f aca="false">IF(AO815&gt;=Resumen!$B$28,"Alto","Bajo")</f>
        <v>Alto</v>
      </c>
      <c r="AR815" s="22" t="str">
        <f aca="false">AP815&amp;" Potencial / "&amp;AQ815&amp;" Share"</f>
        <v>Alto Potencial / Alto Share</v>
      </c>
      <c r="AS815" s="22" t="str">
        <f aca="false">IF(Q815="Sí",IF(AO815&gt;=Resumen!$B$29,"Alto","Bajo"),"")</f>
        <v>Alto</v>
      </c>
      <c r="AT815" s="22" t="str">
        <f aca="false">IF(AS815&lt;&gt;"",AP815&amp;" Potencial / "&amp;AS815&amp;" Share","")</f>
        <v>Alto Potencial / Alto Share</v>
      </c>
      <c r="AU815" s="22" t="str">
        <f aca="false">IF(AH815="","Sin dato",IF(AH815-AO815&gt;Resumen!$B$6,"Sobre-exhibido",IF(AO815-AH815&gt;Resumen!$B$6,"Sub-exhibido","En línea")))</f>
        <v>Sobre-exhibido</v>
      </c>
      <c r="AV815" s="22" t="n">
        <f aca="false">IF(AT815="","",IF(AT815="Alto Potencial / Bajo Share",1,IF(AT815="Alto Potencial / Alto Share",2,IF(AT815="Bajo Potencial / Alto Share",3,4))))</f>
        <v>2</v>
      </c>
      <c r="AW815" s="22" t="str">
        <f aca="false">IF(Q815="No","Sin competencia directa",IF(AV815=1,"1 - Foco Conquista (Alto Pot / Bajo Share)",IF(AV815=2,"2 - Foco Defensa (Alto Pot / Alto Share)",IF(AV815=3,"3 - Monitoreo (Bajo Pot / Alto Share)","4 - Baja Prioridad (Bajo Pot / Bajo Share)"))))</f>
        <v>2 - Foco Defensa (Alto Pot / Alto Share)</v>
      </c>
      <c r="AX815" s="12" t="str">
        <f aca="false">IF(OR(IFERROR(AND(W815&lt;&gt;"",Y815&lt;&gt;"",Y815-W815&gt;Resumen!$B$8),FALSE()),IFERROR(AND(X815&lt;&gt;"",Y815&lt;&gt;"",Y815-X815&gt;Resumen!$B$8),FALSE())),MAX(IF(IFERROR(AND(W815&lt;&gt;"",Y815&lt;&gt;"",Y815-W815&gt;Resumen!$B$8),FALSE()),Y815-W815,0),IF(IFERROR(AND(X815&lt;&gt;"",Y815&lt;&gt;"",Y815-X815&gt;Resumen!$B$8),FALSE()),Y815-X815,0)),"")</f>
        <v/>
      </c>
      <c r="AY815" s="22" t="str">
        <f aca="false">IF(OR(IFERROR(AND(W815&lt;&gt;"",Y815&lt;&gt;"",Y815-W815&gt;Resumen!$B$8),FALSE()),IFERROR(AND(X815&lt;&gt;"",Y815&lt;&gt;"",Y815-X815&gt;Resumen!$B$8),FALSE())),TRIM("Lays tiene mayor markup que "&amp;IF(IFERROR(AND(W815&lt;&gt;"",Y815&lt;&gt;"",Y815-W815&gt;Resumen!$B$8),FALSE()),"Quento ","")&amp;IF(IFERROR(AND(X815&lt;&gt;"",Y815&lt;&gt;"",Y815-X815&gt;Resumen!$B$8),FALSE()),"Julicroc ","")&amp;"en este PDV"),"")</f>
        <v/>
      </c>
      <c r="AZ815" s="22" t="str">
        <f aca="false">IF(COUNTIF('Plan Pehuamar - Lista'!$A$2:$A$167,A815)&gt;0,"Sí","No")</f>
        <v>No</v>
      </c>
      <c r="BA815" s="22" t="str">
        <f aca="false">IF(COUNTIF('Plan Combo 9+1'!$A$2:$A$226,A815)&gt;0,"Sí","No")</f>
        <v>No</v>
      </c>
      <c r="BB815" s="22" t="str">
        <f aca="false">IF(AH815="","No",IF(BA815="Sí",IF((AO815-AH815)&gt;Resumen!$B$6,"Sí","No"),IF((AO815-AH815)&gt;=Resumen!$B$132,"Sí","No")))</f>
        <v>No</v>
      </c>
      <c r="BC815" s="22" t="str">
        <f aca="false">IF(AND(N815="Sí",AL815="Sí",AI815=0),"Sí","No")</f>
        <v>No</v>
      </c>
      <c r="BD815" s="22" t="str">
        <f aca="false">IF(COUNTIF('Plan 9+1 (con Pehuamar)'!$A$2:$A$227,A815)&gt;0,"Sí","No")</f>
        <v>No</v>
      </c>
    </row>
    <row r="816" customFormat="false" ht="15" hidden="false" customHeight="true" outlineLevel="0" collapsed="false">
      <c r="A816" s="6" t="n">
        <v>403521</v>
      </c>
      <c r="B816" s="6" t="n">
        <v>4</v>
      </c>
      <c r="C816" s="6" t="n">
        <v>406</v>
      </c>
      <c r="D816" s="6" t="s">
        <v>444</v>
      </c>
      <c r="E816" s="6" t="s">
        <v>1014</v>
      </c>
      <c r="F816" s="6" t="s">
        <v>196</v>
      </c>
      <c r="G816" s="6" t="s">
        <v>129</v>
      </c>
      <c r="H816" s="6" t="s">
        <v>197</v>
      </c>
      <c r="I816" s="27" t="n">
        <v>20</v>
      </c>
      <c r="J816" s="27" t="n">
        <v>0</v>
      </c>
      <c r="K816" s="27" t="n">
        <v>15</v>
      </c>
      <c r="L816" s="28" t="n">
        <f aca="false">I816+J816</f>
        <v>20</v>
      </c>
      <c r="M816" s="28" t="n">
        <f aca="false">L816+K816</f>
        <v>35</v>
      </c>
      <c r="N816" s="22" t="str">
        <f aca="false">IF(I816&gt;0,"Sí","No")</f>
        <v>Sí</v>
      </c>
      <c r="O816" s="22" t="str">
        <f aca="false">IF(J816&gt;0,"Sí","No")</f>
        <v>No</v>
      </c>
      <c r="P816" s="22" t="str">
        <f aca="false">IF(K816&gt;0,"Sí","No")</f>
        <v>Sí</v>
      </c>
      <c r="Q816" s="22" t="str">
        <f aca="false">IF(OR(I816&gt;0,J816&gt;0),"Sí","No")</f>
        <v>Sí</v>
      </c>
      <c r="R816" s="27" t="n">
        <v>1700</v>
      </c>
      <c r="S816" s="27" t="n">
        <v>2700</v>
      </c>
      <c r="T816" s="27"/>
      <c r="U816" s="27"/>
      <c r="V816" s="27" t="n">
        <v>3500</v>
      </c>
      <c r="W816" s="12" t="n">
        <f aca="false">IF(AND(I816&gt;0,R816&gt;0),(S816-R816)/R816,"")</f>
        <v>0.588235294117647</v>
      </c>
      <c r="X816" s="12" t="str">
        <f aca="false">IF(AND(J816&gt;0,T816&gt;0),(U816-T816)/T816,"")</f>
        <v/>
      </c>
      <c r="Y816" s="12" t="n">
        <f aca="false">IF(AND(K816&gt;0,V816&gt;0),(V816-Resumen!$B$7)/Resumen!$B$7,"")</f>
        <v>0.4</v>
      </c>
      <c r="Z816" s="28" t="n">
        <f aca="false">IF(AND(K816&gt;0,I816&gt;0,V816&gt;0,S816&gt;0),V816-S816,"")</f>
        <v>800</v>
      </c>
      <c r="AA816" s="12" t="n">
        <f aca="false">IF(Z816&lt;&gt;"",Z816/S816,"")</f>
        <v>0.296296296296296</v>
      </c>
      <c r="AB816" s="28" t="str">
        <f aca="false">IF(AND(K816&gt;0,J816&gt;0,V816&gt;0,U816&gt;0),V816-U816,"")</f>
        <v/>
      </c>
      <c r="AC816" s="12" t="str">
        <f aca="false">IF(AB816&lt;&gt;"",AB816/U816,"")</f>
        <v/>
      </c>
      <c r="AD816" s="27" t="n">
        <v>4</v>
      </c>
      <c r="AE816" s="27" t="n">
        <v>4</v>
      </c>
      <c r="AF816" s="27" t="n">
        <v>0</v>
      </c>
      <c r="AG816" s="28" t="n">
        <f aca="false">AD816+AE816+AF816</f>
        <v>8</v>
      </c>
      <c r="AH816" s="12" t="n">
        <f aca="false">IF(AG816&gt;0,AD816/AG816,"")</f>
        <v>0.5</v>
      </c>
      <c r="AI816" s="27" t="n">
        <v>1</v>
      </c>
      <c r="AJ816" s="27" t="n">
        <v>1</v>
      </c>
      <c r="AK816" s="27" t="n">
        <v>0</v>
      </c>
      <c r="AL816" s="22" t="str">
        <f aca="false">IF(OR(AJ816&gt;0,AK816&gt;0),"Sí","No")</f>
        <v>Sí</v>
      </c>
      <c r="AM816" s="6" t="s">
        <v>198</v>
      </c>
      <c r="AN816" s="6"/>
      <c r="AO816" s="12" t="n">
        <f aca="false">IF(M816&gt;0,K816/M816,"")</f>
        <v>0.428571428571429</v>
      </c>
      <c r="AP816" s="22" t="str">
        <f aca="false">IF(M816&gt;=Resumen!$B$5,"Alto","Bajo")</f>
        <v>Bajo</v>
      </c>
      <c r="AQ816" s="22" t="str">
        <f aca="false">IF(AO816&gt;=Resumen!$B$28,"Alto","Bajo")</f>
        <v>Alto</v>
      </c>
      <c r="AR816" s="22" t="str">
        <f aca="false">AP816&amp;" Potencial / "&amp;AQ816&amp;" Share"</f>
        <v>Bajo Potencial / Alto Share</v>
      </c>
      <c r="AS816" s="22" t="str">
        <f aca="false">IF(Q816="Sí",IF(AO816&gt;=Resumen!$B$29,"Alto","Bajo"),"")</f>
        <v>Bajo</v>
      </c>
      <c r="AT816" s="22" t="str">
        <f aca="false">IF(AS816&lt;&gt;"",AP816&amp;" Potencial / "&amp;AS816&amp;" Share","")</f>
        <v>Bajo Potencial / Bajo Share</v>
      </c>
      <c r="AU816" s="22" t="str">
        <f aca="false">IF(AH816="","Sin dato",IF(AH816-AO816&gt;Resumen!$B$6,"Sobre-exhibido",IF(AO816-AH816&gt;Resumen!$B$6,"Sub-exhibido","En línea")))</f>
        <v>Sobre-exhibido</v>
      </c>
      <c r="AV816" s="22" t="n">
        <f aca="false">IF(AT816="","",IF(AT816="Alto Potencial / Bajo Share",1,IF(AT816="Alto Potencial / Alto Share",2,IF(AT816="Bajo Potencial / Alto Share",3,4))))</f>
        <v>4</v>
      </c>
      <c r="AW816" s="22" t="str">
        <f aca="false">IF(Q816="No","Sin competencia directa",IF(AV816=1,"1 - Foco Conquista (Alto Pot / Bajo Share)",IF(AV816=2,"2 - Foco Defensa (Alto Pot / Alto Share)",IF(AV816=3,"3 - Monitoreo (Bajo Pot / Alto Share)","4 - Baja Prioridad (Bajo Pot / Bajo Share)"))))</f>
        <v>4 - Baja Prioridad (Bajo Pot / Bajo Share)</v>
      </c>
      <c r="AX816" s="12" t="str">
        <f aca="false">IF(OR(IFERROR(AND(W816&lt;&gt;"",Y816&lt;&gt;"",Y816-W816&gt;Resumen!$B$8),FALSE()),IFERROR(AND(X816&lt;&gt;"",Y816&lt;&gt;"",Y816-X816&gt;Resumen!$B$8),FALSE())),MAX(IF(IFERROR(AND(W816&lt;&gt;"",Y816&lt;&gt;"",Y816-W816&gt;Resumen!$B$8),FALSE()),Y816-W816,0),IF(IFERROR(AND(X816&lt;&gt;"",Y816&lt;&gt;"",Y816-X816&gt;Resumen!$B$8),FALSE()),Y816-X816,0)),"")</f>
        <v/>
      </c>
      <c r="AY816" s="22" t="str">
        <f aca="false">IF(OR(IFERROR(AND(W816&lt;&gt;"",Y816&lt;&gt;"",Y816-W816&gt;Resumen!$B$8),FALSE()),IFERROR(AND(X816&lt;&gt;"",Y816&lt;&gt;"",Y816-X816&gt;Resumen!$B$8),FALSE())),TRIM("Lays tiene mayor markup que "&amp;IF(IFERROR(AND(W816&lt;&gt;"",Y816&lt;&gt;"",Y816-W816&gt;Resumen!$B$8),FALSE()),"Quento ","")&amp;IF(IFERROR(AND(X816&lt;&gt;"",Y816&lt;&gt;"",Y816-X816&gt;Resumen!$B$8),FALSE()),"Julicroc ","")&amp;"en este PDV"),"")</f>
        <v/>
      </c>
      <c r="AZ816" s="22" t="str">
        <f aca="false">IF(COUNTIF('Plan Pehuamar - Lista'!$A$2:$A$167,A816)&gt;0,"Sí","No")</f>
        <v>No</v>
      </c>
      <c r="BA816" s="22" t="str">
        <f aca="false">IF(COUNTIF('Plan Combo 9+1'!$A$2:$A$226,A816)&gt;0,"Sí","No")</f>
        <v>No</v>
      </c>
      <c r="BB816" s="22" t="str">
        <f aca="false">IF(AH816="","No",IF(BA816="Sí",IF((AO816-AH816)&gt;Resumen!$B$6,"Sí","No"),IF((AO816-AH816)&gt;=Resumen!$B$132,"Sí","No")))</f>
        <v>No</v>
      </c>
      <c r="BC816" s="22" t="str">
        <f aca="false">IF(AND(N816="Sí",AL816="Sí",AI816=0),"Sí","No")</f>
        <v>No</v>
      </c>
      <c r="BD816" s="22" t="str">
        <f aca="false">IF(COUNTIF('Plan 9+1 (con Pehuamar)'!$A$2:$A$227,A816)&gt;0,"Sí","No")</f>
        <v>No</v>
      </c>
    </row>
    <row r="817" customFormat="false" ht="15" hidden="false" customHeight="true" outlineLevel="0" collapsed="false">
      <c r="A817" s="6" t="n">
        <v>403991</v>
      </c>
      <c r="B817" s="6" t="n">
        <v>4</v>
      </c>
      <c r="C817" s="6" t="n">
        <v>406</v>
      </c>
      <c r="D817" s="6" t="s">
        <v>444</v>
      </c>
      <c r="E817" s="6" t="s">
        <v>1015</v>
      </c>
      <c r="F817" s="6" t="s">
        <v>206</v>
      </c>
      <c r="G817" s="6" t="s">
        <v>129</v>
      </c>
      <c r="H817" s="6" t="s">
        <v>197</v>
      </c>
      <c r="I817" s="27" t="n">
        <v>0</v>
      </c>
      <c r="J817" s="27" t="n">
        <v>0</v>
      </c>
      <c r="K817" s="27" t="n">
        <v>1.6</v>
      </c>
      <c r="L817" s="28" t="n">
        <f aca="false">I817+J817</f>
        <v>0</v>
      </c>
      <c r="M817" s="28" t="n">
        <f aca="false">L817+K817</f>
        <v>1.6</v>
      </c>
      <c r="N817" s="22" t="str">
        <f aca="false">IF(I817&gt;0,"Sí","No")</f>
        <v>No</v>
      </c>
      <c r="O817" s="22" t="str">
        <f aca="false">IF(J817&gt;0,"Sí","No")</f>
        <v>No</v>
      </c>
      <c r="P817" s="22" t="str">
        <f aca="false">IF(K817&gt;0,"Sí","No")</f>
        <v>Sí</v>
      </c>
      <c r="Q817" s="22" t="str">
        <f aca="false">IF(OR(I817&gt;0,J817&gt;0),"Sí","No")</f>
        <v>No</v>
      </c>
      <c r="R817" s="27"/>
      <c r="S817" s="27"/>
      <c r="T817" s="27"/>
      <c r="U817" s="27"/>
      <c r="V817" s="27"/>
      <c r="W817" s="12" t="str">
        <f aca="false">IF(AND(I817&gt;0,R817&gt;0),(S817-R817)/R817,"")</f>
        <v/>
      </c>
      <c r="X817" s="12" t="str">
        <f aca="false">IF(AND(J817&gt;0,T817&gt;0),(U817-T817)/T817,"")</f>
        <v/>
      </c>
      <c r="Y817" s="12" t="str">
        <f aca="false">IF(AND(K817&gt;0,V817&gt;0),(V817-Resumen!$B$7)/Resumen!$B$7,"")</f>
        <v/>
      </c>
      <c r="Z817" s="28" t="str">
        <f aca="false">IF(AND(K817&gt;0,I817&gt;0,V817&gt;0,S817&gt;0),V817-S817,"")</f>
        <v/>
      </c>
      <c r="AA817" s="12" t="str">
        <f aca="false">IF(Z817&lt;&gt;"",Z817/S817,"")</f>
        <v/>
      </c>
      <c r="AB817" s="28" t="str">
        <f aca="false">IF(AND(K817&gt;0,J817&gt;0,V817&gt;0,U817&gt;0),V817-U817,"")</f>
        <v/>
      </c>
      <c r="AC817" s="12" t="str">
        <f aca="false">IF(AB817&lt;&gt;"",AB817/U817,"")</f>
        <v/>
      </c>
      <c r="AD817" s="27" t="n">
        <v>0</v>
      </c>
      <c r="AE817" s="27" t="n">
        <v>0</v>
      </c>
      <c r="AF817" s="27" t="n">
        <v>0</v>
      </c>
      <c r="AG817" s="28" t="n">
        <f aca="false">AD817+AE817+AF817</f>
        <v>0</v>
      </c>
      <c r="AH817" s="12" t="str">
        <f aca="false">IF(AG817&gt;0,AD817/AG817,"")</f>
        <v/>
      </c>
      <c r="AI817" s="27" t="n">
        <v>0</v>
      </c>
      <c r="AJ817" s="27" t="n">
        <v>0</v>
      </c>
      <c r="AK817" s="27" t="n">
        <v>0</v>
      </c>
      <c r="AL817" s="22" t="str">
        <f aca="false">IF(OR(AJ817&gt;0,AK817&gt;0),"Sí","No")</f>
        <v>No</v>
      </c>
      <c r="AM817" s="6"/>
      <c r="AN817" s="6"/>
      <c r="AO817" s="12" t="n">
        <f aca="false">IF(M817&gt;0,K817/M817,"")</f>
        <v>1</v>
      </c>
      <c r="AP817" s="22" t="str">
        <f aca="false">IF(M817&gt;=Resumen!$B$5,"Alto","Bajo")</f>
        <v>Bajo</v>
      </c>
      <c r="AQ817" s="22" t="str">
        <f aca="false">IF(AO817&gt;=Resumen!$B$28,"Alto","Bajo")</f>
        <v>Alto</v>
      </c>
      <c r="AR817" s="22" t="str">
        <f aca="false">AP817&amp;" Potencial / "&amp;AQ817&amp;" Share"</f>
        <v>Bajo Potencial / Alto Share</v>
      </c>
      <c r="AS817" s="22" t="str">
        <f aca="false">IF(Q817="Sí",IF(AO817&gt;=Resumen!$B$29,"Alto","Bajo"),"")</f>
        <v/>
      </c>
      <c r="AT817" s="22" t="str">
        <f aca="false">IF(AS817&lt;&gt;"",AP817&amp;" Potencial / "&amp;AS817&amp;" Share","")</f>
        <v/>
      </c>
      <c r="AU817" s="22" t="str">
        <f aca="false">IF(AH817="","Sin dato",IF(AH817-AO817&gt;Resumen!$B$6,"Sobre-exhibido",IF(AO817-AH817&gt;Resumen!$B$6,"Sub-exhibido","En línea")))</f>
        <v>Sin dato</v>
      </c>
      <c r="AV817" s="22" t="str">
        <f aca="false">IF(AT817="","",IF(AT817="Alto Potencial / Bajo Share",1,IF(AT817="Alto Potencial / Alto Share",2,IF(AT817="Bajo Potencial / Alto Share",3,4))))</f>
        <v/>
      </c>
      <c r="AW817" s="22" t="str">
        <f aca="false">IF(Q817="No","Sin competencia directa",IF(AV817=1,"1 - Foco Conquista (Alto Pot / Bajo Share)",IF(AV817=2,"2 - Foco Defensa (Alto Pot / Alto Share)",IF(AV817=3,"3 - Monitoreo (Bajo Pot / Alto Share)","4 - Baja Prioridad (Bajo Pot / Bajo Share)"))))</f>
        <v>Sin competencia directa</v>
      </c>
      <c r="AX817" s="12" t="str">
        <f aca="false">IF(OR(IFERROR(AND(W817&lt;&gt;"",Y817&lt;&gt;"",Y817-W817&gt;Resumen!$B$8),FALSE()),IFERROR(AND(X817&lt;&gt;"",Y817&lt;&gt;"",Y817-X817&gt;Resumen!$B$8),FALSE())),MAX(IF(IFERROR(AND(W817&lt;&gt;"",Y817&lt;&gt;"",Y817-W817&gt;Resumen!$B$8),FALSE()),Y817-W817,0),IF(IFERROR(AND(X817&lt;&gt;"",Y817&lt;&gt;"",Y817-X817&gt;Resumen!$B$8),FALSE()),Y817-X817,0)),"")</f>
        <v/>
      </c>
      <c r="AY817" s="22" t="str">
        <f aca="false">IF(OR(IFERROR(AND(W817&lt;&gt;"",Y817&lt;&gt;"",Y817-W817&gt;Resumen!$B$8),FALSE()),IFERROR(AND(X817&lt;&gt;"",Y817&lt;&gt;"",Y817-X817&gt;Resumen!$B$8),FALSE())),TRIM("Lays tiene mayor markup que "&amp;IF(IFERROR(AND(W817&lt;&gt;"",Y817&lt;&gt;"",Y817-W817&gt;Resumen!$B$8),FALSE()),"Quento ","")&amp;IF(IFERROR(AND(X817&lt;&gt;"",Y817&lt;&gt;"",Y817-X817&gt;Resumen!$B$8),FALSE()),"Julicroc ","")&amp;"en este PDV"),"")</f>
        <v/>
      </c>
      <c r="AZ817" s="22" t="str">
        <f aca="false">IF(COUNTIF('Plan Pehuamar - Lista'!$A$2:$A$167,A817)&gt;0,"Sí","No")</f>
        <v>No</v>
      </c>
      <c r="BA817" s="22" t="str">
        <f aca="false">IF(COUNTIF('Plan Combo 9+1'!$A$2:$A$226,A817)&gt;0,"Sí","No")</f>
        <v>No</v>
      </c>
      <c r="BB817" s="22" t="str">
        <f aca="false">IF(AH817="","No",IF(BA817="Sí",IF((AO817-AH817)&gt;Resumen!$B$6,"Sí","No"),IF((AO817-AH817)&gt;=Resumen!$B$132,"Sí","No")))</f>
        <v>No</v>
      </c>
      <c r="BC817" s="22" t="str">
        <f aca="false">IF(AND(N817="Sí",AL817="Sí",AI817=0),"Sí","No")</f>
        <v>No</v>
      </c>
      <c r="BD817" s="22" t="str">
        <f aca="false">IF(COUNTIF('Plan 9+1 (con Pehuamar)'!$A$2:$A$227,A817)&gt;0,"Sí","No")</f>
        <v>No</v>
      </c>
    </row>
    <row r="818" customFormat="false" ht="15" hidden="false" customHeight="true" outlineLevel="0" collapsed="false">
      <c r="A818" s="6" t="n">
        <v>404075</v>
      </c>
      <c r="B818" s="6" t="n">
        <v>4</v>
      </c>
      <c r="C818" s="6" t="n">
        <v>406</v>
      </c>
      <c r="D818" s="6" t="s">
        <v>444</v>
      </c>
      <c r="E818" s="6" t="s">
        <v>1016</v>
      </c>
      <c r="F818" s="6" t="s">
        <v>196</v>
      </c>
      <c r="G818" s="6" t="s">
        <v>129</v>
      </c>
      <c r="H818" s="6" t="s">
        <v>197</v>
      </c>
      <c r="I818" s="27" t="n">
        <v>20</v>
      </c>
      <c r="J818" s="27" t="n">
        <v>20</v>
      </c>
      <c r="K818" s="27" t="n">
        <v>25</v>
      </c>
      <c r="L818" s="28" t="n">
        <f aca="false">I818+J818</f>
        <v>40</v>
      </c>
      <c r="M818" s="28" t="n">
        <f aca="false">L818+K818</f>
        <v>65</v>
      </c>
      <c r="N818" s="22" t="str">
        <f aca="false">IF(I818&gt;0,"Sí","No")</f>
        <v>Sí</v>
      </c>
      <c r="O818" s="22" t="str">
        <f aca="false">IF(J818&gt;0,"Sí","No")</f>
        <v>Sí</v>
      </c>
      <c r="P818" s="22" t="str">
        <f aca="false">IF(K818&gt;0,"Sí","No")</f>
        <v>Sí</v>
      </c>
      <c r="Q818" s="22" t="str">
        <f aca="false">IF(OR(I818&gt;0,J818&gt;0),"Sí","No")</f>
        <v>Sí</v>
      </c>
      <c r="R818" s="27" t="n">
        <v>1700</v>
      </c>
      <c r="S818" s="27" t="n">
        <v>2700</v>
      </c>
      <c r="T818" s="27" t="n">
        <v>1100</v>
      </c>
      <c r="U818" s="27" t="n">
        <v>2000</v>
      </c>
      <c r="V818" s="27" t="n">
        <v>3700</v>
      </c>
      <c r="W818" s="12" t="n">
        <f aca="false">IF(AND(I818&gt;0,R818&gt;0),(S818-R818)/R818,"")</f>
        <v>0.588235294117647</v>
      </c>
      <c r="X818" s="12" t="n">
        <f aca="false">IF(AND(J818&gt;0,T818&gt;0),(U818-T818)/T818,"")</f>
        <v>0.818181818181818</v>
      </c>
      <c r="Y818" s="12" t="n">
        <f aca="false">IF(AND(K818&gt;0,V818&gt;0),(V818-Resumen!$B$7)/Resumen!$B$7,"")</f>
        <v>0.48</v>
      </c>
      <c r="Z818" s="28" t="n">
        <f aca="false">IF(AND(K818&gt;0,I818&gt;0,V818&gt;0,S818&gt;0),V818-S818,"")</f>
        <v>1000</v>
      </c>
      <c r="AA818" s="12" t="n">
        <f aca="false">IF(Z818&lt;&gt;"",Z818/S818,"")</f>
        <v>0.37037037037037</v>
      </c>
      <c r="AB818" s="28" t="n">
        <f aca="false">IF(AND(K818&gt;0,J818&gt;0,V818&gt;0,U818&gt;0),V818-U818,"")</f>
        <v>1700</v>
      </c>
      <c r="AC818" s="12" t="n">
        <f aca="false">IF(AB818&lt;&gt;"",AB818/U818,"")</f>
        <v>0.85</v>
      </c>
      <c r="AD818" s="27" t="n">
        <v>4</v>
      </c>
      <c r="AE818" s="27" t="n">
        <v>4</v>
      </c>
      <c r="AF818" s="27" t="n">
        <v>2</v>
      </c>
      <c r="AG818" s="28" t="n">
        <f aca="false">AD818+AE818+AF818</f>
        <v>10</v>
      </c>
      <c r="AH818" s="12" t="n">
        <f aca="false">IF(AG818&gt;0,AD818/AG818,"")</f>
        <v>0.4</v>
      </c>
      <c r="AI818" s="27" t="n">
        <v>1</v>
      </c>
      <c r="AJ818" s="27" t="n">
        <v>1</v>
      </c>
      <c r="AK818" s="27" t="n">
        <v>1</v>
      </c>
      <c r="AL818" s="22" t="str">
        <f aca="false">IF(OR(AJ818&gt;0,AK818&gt;0),"Sí","No")</f>
        <v>Sí</v>
      </c>
      <c r="AM818" s="6" t="s">
        <v>198</v>
      </c>
      <c r="AN818" s="6" t="s">
        <v>198</v>
      </c>
      <c r="AO818" s="12" t="n">
        <f aca="false">IF(M818&gt;0,K818/M818,"")</f>
        <v>0.384615384615385</v>
      </c>
      <c r="AP818" s="22" t="str">
        <f aca="false">IF(M818&gt;=Resumen!$B$5,"Alto","Bajo")</f>
        <v>Alto</v>
      </c>
      <c r="AQ818" s="22" t="str">
        <f aca="false">IF(AO818&gt;=Resumen!$B$28,"Alto","Bajo")</f>
        <v>Bajo</v>
      </c>
      <c r="AR818" s="22" t="str">
        <f aca="false">AP818&amp;" Potencial / "&amp;AQ818&amp;" Share"</f>
        <v>Alto Potencial / Bajo Share</v>
      </c>
      <c r="AS818" s="22" t="str">
        <f aca="false">IF(Q818="Sí",IF(AO818&gt;=Resumen!$B$29,"Alto","Bajo"),"")</f>
        <v>Bajo</v>
      </c>
      <c r="AT818" s="22" t="str">
        <f aca="false">IF(AS818&lt;&gt;"",AP818&amp;" Potencial / "&amp;AS818&amp;" Share","")</f>
        <v>Alto Potencial / Bajo Share</v>
      </c>
      <c r="AU818" s="22" t="str">
        <f aca="false">IF(AH818="","Sin dato",IF(AH818-AO818&gt;Resumen!$B$6,"Sobre-exhibido",IF(AO818-AH818&gt;Resumen!$B$6,"Sub-exhibido","En línea")))</f>
        <v>En línea</v>
      </c>
      <c r="AV818" s="22" t="n">
        <f aca="false">IF(AT818="","",IF(AT818="Alto Potencial / Bajo Share",1,IF(AT818="Alto Potencial / Alto Share",2,IF(AT818="Bajo Potencial / Alto Share",3,4))))</f>
        <v>1</v>
      </c>
      <c r="AW818" s="22" t="str">
        <f aca="false">IF(Q818="No","Sin competencia directa",IF(AV818=1,"1 - Foco Conquista (Alto Pot / Bajo Share)",IF(AV818=2,"2 - Foco Defensa (Alto Pot / Alto Share)",IF(AV818=3,"3 - Monitoreo (Bajo Pot / Alto Share)","4 - Baja Prioridad (Bajo Pot / Bajo Share)"))))</f>
        <v>1 - Foco Conquista (Alto Pot / Bajo Share)</v>
      </c>
      <c r="AX818" s="12" t="str">
        <f aca="false">IF(OR(IFERROR(AND(W818&lt;&gt;"",Y818&lt;&gt;"",Y818-W818&gt;Resumen!$B$8),FALSE()),IFERROR(AND(X818&lt;&gt;"",Y818&lt;&gt;"",Y818-X818&gt;Resumen!$B$8),FALSE())),MAX(IF(IFERROR(AND(W818&lt;&gt;"",Y818&lt;&gt;"",Y818-W818&gt;Resumen!$B$8),FALSE()),Y818-W818,0),IF(IFERROR(AND(X818&lt;&gt;"",Y818&lt;&gt;"",Y818-X818&gt;Resumen!$B$8),FALSE()),Y818-X818,0)),"")</f>
        <v/>
      </c>
      <c r="AY818" s="22" t="str">
        <f aca="false">IF(OR(IFERROR(AND(W818&lt;&gt;"",Y818&lt;&gt;"",Y818-W818&gt;Resumen!$B$8),FALSE()),IFERROR(AND(X818&lt;&gt;"",Y818&lt;&gt;"",Y818-X818&gt;Resumen!$B$8),FALSE())),TRIM("Lays tiene mayor markup que "&amp;IF(IFERROR(AND(W818&lt;&gt;"",Y818&lt;&gt;"",Y818-W818&gt;Resumen!$B$8),FALSE()),"Quento ","")&amp;IF(IFERROR(AND(X818&lt;&gt;"",Y818&lt;&gt;"",Y818-X818&gt;Resumen!$B$8),FALSE()),"Julicroc ","")&amp;"en este PDV"),"")</f>
        <v/>
      </c>
      <c r="AZ818" s="22" t="str">
        <f aca="false">IF(COUNTIF('Plan Pehuamar - Lista'!$A$2:$A$167,A818)&gt;0,"Sí","No")</f>
        <v>No</v>
      </c>
      <c r="BA818" s="22" t="str">
        <f aca="false">IF(COUNTIF('Plan Combo 9+1'!$A$2:$A$226,A818)&gt;0,"Sí","No")</f>
        <v>No</v>
      </c>
      <c r="BB818" s="22" t="str">
        <f aca="false">IF(AH818="","No",IF(BA818="Sí",IF((AO818-AH818)&gt;Resumen!$B$6,"Sí","No"),IF((AO818-AH818)&gt;=Resumen!$B$132,"Sí","No")))</f>
        <v>No</v>
      </c>
      <c r="BC818" s="22" t="str">
        <f aca="false">IF(AND(N818="Sí",AL818="Sí",AI818=0),"Sí","No")</f>
        <v>No</v>
      </c>
      <c r="BD818" s="22" t="str">
        <f aca="false">IF(COUNTIF('Plan 9+1 (con Pehuamar)'!$A$2:$A$227,A818)&gt;0,"Sí","No")</f>
        <v>No</v>
      </c>
    </row>
    <row r="819" customFormat="false" ht="15" hidden="false" customHeight="true" outlineLevel="0" collapsed="false">
      <c r="A819" s="6" t="n">
        <v>404209</v>
      </c>
      <c r="B819" s="6" t="n">
        <v>4</v>
      </c>
      <c r="C819" s="6" t="n">
        <v>406</v>
      </c>
      <c r="D819" s="6" t="s">
        <v>444</v>
      </c>
      <c r="E819" s="6" t="s">
        <v>1017</v>
      </c>
      <c r="F819" s="6" t="s">
        <v>196</v>
      </c>
      <c r="G819" s="6" t="s">
        <v>129</v>
      </c>
      <c r="H819" s="6" t="s">
        <v>197</v>
      </c>
      <c r="I819" s="27" t="n">
        <v>0</v>
      </c>
      <c r="J819" s="27" t="n">
        <v>0</v>
      </c>
      <c r="K819" s="27" t="n">
        <v>0.5</v>
      </c>
      <c r="L819" s="28" t="n">
        <f aca="false">I819+J819</f>
        <v>0</v>
      </c>
      <c r="M819" s="28" t="n">
        <f aca="false">L819+K819</f>
        <v>0.5</v>
      </c>
      <c r="N819" s="22" t="str">
        <f aca="false">IF(I819&gt;0,"Sí","No")</f>
        <v>No</v>
      </c>
      <c r="O819" s="22" t="str">
        <f aca="false">IF(J819&gt;0,"Sí","No")</f>
        <v>No</v>
      </c>
      <c r="P819" s="22" t="str">
        <f aca="false">IF(K819&gt;0,"Sí","No")</f>
        <v>Sí</v>
      </c>
      <c r="Q819" s="22" t="str">
        <f aca="false">IF(OR(I819&gt;0,J819&gt;0),"Sí","No")</f>
        <v>No</v>
      </c>
      <c r="R819" s="27"/>
      <c r="S819" s="27"/>
      <c r="T819" s="27"/>
      <c r="U819" s="27"/>
      <c r="V819" s="27"/>
      <c r="W819" s="12" t="str">
        <f aca="false">IF(AND(I819&gt;0,R819&gt;0),(S819-R819)/R819,"")</f>
        <v/>
      </c>
      <c r="X819" s="12" t="str">
        <f aca="false">IF(AND(J819&gt;0,T819&gt;0),(U819-T819)/T819,"")</f>
        <v/>
      </c>
      <c r="Y819" s="12" t="str">
        <f aca="false">IF(AND(K819&gt;0,V819&gt;0),(V819-Resumen!$B$7)/Resumen!$B$7,"")</f>
        <v/>
      </c>
      <c r="Z819" s="28" t="str">
        <f aca="false">IF(AND(K819&gt;0,I819&gt;0,V819&gt;0,S819&gt;0),V819-S819,"")</f>
        <v/>
      </c>
      <c r="AA819" s="12" t="str">
        <f aca="false">IF(Z819&lt;&gt;"",Z819/S819,"")</f>
        <v/>
      </c>
      <c r="AB819" s="28" t="str">
        <f aca="false">IF(AND(K819&gt;0,J819&gt;0,V819&gt;0,U819&gt;0),V819-U819,"")</f>
        <v/>
      </c>
      <c r="AC819" s="12" t="str">
        <f aca="false">IF(AB819&lt;&gt;"",AB819/U819,"")</f>
        <v/>
      </c>
      <c r="AD819" s="27" t="n">
        <v>0</v>
      </c>
      <c r="AE819" s="27" t="n">
        <v>0</v>
      </c>
      <c r="AF819" s="27" t="n">
        <v>0</v>
      </c>
      <c r="AG819" s="28" t="n">
        <f aca="false">AD819+AE819+AF819</f>
        <v>0</v>
      </c>
      <c r="AH819" s="12" t="str">
        <f aca="false">IF(AG819&gt;0,AD819/AG819,"")</f>
        <v/>
      </c>
      <c r="AI819" s="27" t="n">
        <v>0</v>
      </c>
      <c r="AJ819" s="27" t="n">
        <v>0</v>
      </c>
      <c r="AK819" s="27" t="n">
        <v>0</v>
      </c>
      <c r="AL819" s="22" t="str">
        <f aca="false">IF(OR(AJ819&gt;0,AK819&gt;0),"Sí","No")</f>
        <v>No</v>
      </c>
      <c r="AM819" s="6"/>
      <c r="AN819" s="6"/>
      <c r="AO819" s="12" t="n">
        <f aca="false">IF(M819&gt;0,K819/M819,"")</f>
        <v>1</v>
      </c>
      <c r="AP819" s="22" t="str">
        <f aca="false">IF(M819&gt;=Resumen!$B$5,"Alto","Bajo")</f>
        <v>Bajo</v>
      </c>
      <c r="AQ819" s="22" t="str">
        <f aca="false">IF(AO819&gt;=Resumen!$B$28,"Alto","Bajo")</f>
        <v>Alto</v>
      </c>
      <c r="AR819" s="22" t="str">
        <f aca="false">AP819&amp;" Potencial / "&amp;AQ819&amp;" Share"</f>
        <v>Bajo Potencial / Alto Share</v>
      </c>
      <c r="AS819" s="22" t="str">
        <f aca="false">IF(Q819="Sí",IF(AO819&gt;=Resumen!$B$29,"Alto","Bajo"),"")</f>
        <v/>
      </c>
      <c r="AT819" s="22" t="str">
        <f aca="false">IF(AS819&lt;&gt;"",AP819&amp;" Potencial / "&amp;AS819&amp;" Share","")</f>
        <v/>
      </c>
      <c r="AU819" s="22" t="str">
        <f aca="false">IF(AH819="","Sin dato",IF(AH819-AO819&gt;Resumen!$B$6,"Sobre-exhibido",IF(AO819-AH819&gt;Resumen!$B$6,"Sub-exhibido","En línea")))</f>
        <v>Sin dato</v>
      </c>
      <c r="AV819" s="22" t="str">
        <f aca="false">IF(AT819="","",IF(AT819="Alto Potencial / Bajo Share",1,IF(AT819="Alto Potencial / Alto Share",2,IF(AT819="Bajo Potencial / Alto Share",3,4))))</f>
        <v/>
      </c>
      <c r="AW819" s="22" t="str">
        <f aca="false">IF(Q819="No","Sin competencia directa",IF(AV819=1,"1 - Foco Conquista (Alto Pot / Bajo Share)",IF(AV819=2,"2 - Foco Defensa (Alto Pot / Alto Share)",IF(AV819=3,"3 - Monitoreo (Bajo Pot / Alto Share)","4 - Baja Prioridad (Bajo Pot / Bajo Share)"))))</f>
        <v>Sin competencia directa</v>
      </c>
      <c r="AX819" s="12" t="str">
        <f aca="false">IF(OR(IFERROR(AND(W819&lt;&gt;"",Y819&lt;&gt;"",Y819-W819&gt;Resumen!$B$8),FALSE()),IFERROR(AND(X819&lt;&gt;"",Y819&lt;&gt;"",Y819-X819&gt;Resumen!$B$8),FALSE())),MAX(IF(IFERROR(AND(W819&lt;&gt;"",Y819&lt;&gt;"",Y819-W819&gt;Resumen!$B$8),FALSE()),Y819-W819,0),IF(IFERROR(AND(X819&lt;&gt;"",Y819&lt;&gt;"",Y819-X819&gt;Resumen!$B$8),FALSE()),Y819-X819,0)),"")</f>
        <v/>
      </c>
      <c r="AY819" s="22" t="str">
        <f aca="false">IF(OR(IFERROR(AND(W819&lt;&gt;"",Y819&lt;&gt;"",Y819-W819&gt;Resumen!$B$8),FALSE()),IFERROR(AND(X819&lt;&gt;"",Y819&lt;&gt;"",Y819-X819&gt;Resumen!$B$8),FALSE())),TRIM("Lays tiene mayor markup que "&amp;IF(IFERROR(AND(W819&lt;&gt;"",Y819&lt;&gt;"",Y819-W819&gt;Resumen!$B$8),FALSE()),"Quento ","")&amp;IF(IFERROR(AND(X819&lt;&gt;"",Y819&lt;&gt;"",Y819-X819&gt;Resumen!$B$8),FALSE()),"Julicroc ","")&amp;"en este PDV"),"")</f>
        <v/>
      </c>
      <c r="AZ819" s="22" t="str">
        <f aca="false">IF(COUNTIF('Plan Pehuamar - Lista'!$A$2:$A$167,A819)&gt;0,"Sí","No")</f>
        <v>No</v>
      </c>
      <c r="BA819" s="22" t="str">
        <f aca="false">IF(COUNTIF('Plan Combo 9+1'!$A$2:$A$226,A819)&gt;0,"Sí","No")</f>
        <v>No</v>
      </c>
      <c r="BB819" s="22" t="str">
        <f aca="false">IF(AH819="","No",IF(BA819="Sí",IF((AO819-AH819)&gt;Resumen!$B$6,"Sí","No"),IF((AO819-AH819)&gt;=Resumen!$B$132,"Sí","No")))</f>
        <v>No</v>
      </c>
      <c r="BC819" s="22" t="str">
        <f aca="false">IF(AND(N819="Sí",AL819="Sí",AI819=0),"Sí","No")</f>
        <v>No</v>
      </c>
      <c r="BD819" s="22" t="str">
        <f aca="false">IF(COUNTIF('Plan 9+1 (con Pehuamar)'!$A$2:$A$227,A819)&gt;0,"Sí","No")</f>
        <v>No</v>
      </c>
    </row>
    <row r="820" customFormat="false" ht="15" hidden="false" customHeight="true" outlineLevel="0" collapsed="false">
      <c r="A820" s="6" t="n">
        <v>400550</v>
      </c>
      <c r="B820" s="6" t="n">
        <v>5</v>
      </c>
      <c r="C820" s="6" t="n">
        <v>501</v>
      </c>
      <c r="D820" s="6" t="s">
        <v>194</v>
      </c>
      <c r="E820" s="6" t="s">
        <v>1018</v>
      </c>
      <c r="F820" s="6" t="s">
        <v>206</v>
      </c>
      <c r="G820" s="6" t="s">
        <v>129</v>
      </c>
      <c r="H820" s="6" t="s">
        <v>197</v>
      </c>
      <c r="I820" s="27" t="n">
        <v>0</v>
      </c>
      <c r="J820" s="27" t="n">
        <v>0</v>
      </c>
      <c r="K820" s="27" t="n">
        <v>3.9</v>
      </c>
      <c r="L820" s="28" t="n">
        <f aca="false">I820+J820</f>
        <v>0</v>
      </c>
      <c r="M820" s="28" t="n">
        <f aca="false">L820+K820</f>
        <v>3.9</v>
      </c>
      <c r="N820" s="22" t="str">
        <f aca="false">IF(I820&gt;0,"Sí","No")</f>
        <v>No</v>
      </c>
      <c r="O820" s="22" t="str">
        <f aca="false">IF(J820&gt;0,"Sí","No")</f>
        <v>No</v>
      </c>
      <c r="P820" s="22" t="str">
        <f aca="false">IF(K820&gt;0,"Sí","No")</f>
        <v>Sí</v>
      </c>
      <c r="Q820" s="22" t="str">
        <f aca="false">IF(OR(I820&gt;0,J820&gt;0),"Sí","No")</f>
        <v>No</v>
      </c>
      <c r="R820" s="27"/>
      <c r="S820" s="27"/>
      <c r="T820" s="27"/>
      <c r="U820" s="27"/>
      <c r="V820" s="27"/>
      <c r="W820" s="12" t="str">
        <f aca="false">IF(AND(I820&gt;0,R820&gt;0),(S820-R820)/R820,"")</f>
        <v/>
      </c>
      <c r="X820" s="12" t="str">
        <f aca="false">IF(AND(J820&gt;0,T820&gt;0),(U820-T820)/T820,"")</f>
        <v/>
      </c>
      <c r="Y820" s="12" t="str">
        <f aca="false">IF(AND(K820&gt;0,V820&gt;0),(V820-Resumen!$B$7)/Resumen!$B$7,"")</f>
        <v/>
      </c>
      <c r="Z820" s="28" t="str">
        <f aca="false">IF(AND(K820&gt;0,I820&gt;0,V820&gt;0,S820&gt;0),V820-S820,"")</f>
        <v/>
      </c>
      <c r="AA820" s="12" t="str">
        <f aca="false">IF(Z820&lt;&gt;"",Z820/S820,"")</f>
        <v/>
      </c>
      <c r="AB820" s="28" t="str">
        <f aca="false">IF(AND(K820&gt;0,J820&gt;0,V820&gt;0,U820&gt;0),V820-U820,"")</f>
        <v/>
      </c>
      <c r="AC820" s="12" t="str">
        <f aca="false">IF(AB820&lt;&gt;"",AB820/U820,"")</f>
        <v/>
      </c>
      <c r="AD820" s="27" t="n">
        <v>0</v>
      </c>
      <c r="AE820" s="27" t="n">
        <v>0</v>
      </c>
      <c r="AF820" s="27" t="n">
        <v>0</v>
      </c>
      <c r="AG820" s="28" t="n">
        <f aca="false">AD820+AE820+AF820</f>
        <v>0</v>
      </c>
      <c r="AH820" s="12" t="str">
        <f aca="false">IF(AG820&gt;0,AD820/AG820,"")</f>
        <v/>
      </c>
      <c r="AI820" s="27" t="n">
        <v>0</v>
      </c>
      <c r="AJ820" s="27" t="n">
        <v>0</v>
      </c>
      <c r="AK820" s="27" t="n">
        <v>0</v>
      </c>
      <c r="AL820" s="22" t="str">
        <f aca="false">IF(OR(AJ820&gt;0,AK820&gt;0),"Sí","No")</f>
        <v>No</v>
      </c>
      <c r="AM820" s="6"/>
      <c r="AN820" s="6"/>
      <c r="AO820" s="12" t="n">
        <f aca="false">IF(M820&gt;0,K820/M820,"")</f>
        <v>1</v>
      </c>
      <c r="AP820" s="22" t="str">
        <f aca="false">IF(M820&gt;=Resumen!$B$5,"Alto","Bajo")</f>
        <v>Bajo</v>
      </c>
      <c r="AQ820" s="22" t="str">
        <f aca="false">IF(AO820&gt;=Resumen!$B$28,"Alto","Bajo")</f>
        <v>Alto</v>
      </c>
      <c r="AR820" s="22" t="str">
        <f aca="false">AP820&amp;" Potencial / "&amp;AQ820&amp;" Share"</f>
        <v>Bajo Potencial / Alto Share</v>
      </c>
      <c r="AS820" s="22" t="str">
        <f aca="false">IF(Q820="Sí",IF(AO820&gt;=Resumen!$B$29,"Alto","Bajo"),"")</f>
        <v/>
      </c>
      <c r="AT820" s="22" t="str">
        <f aca="false">IF(AS820&lt;&gt;"",AP820&amp;" Potencial / "&amp;AS820&amp;" Share","")</f>
        <v/>
      </c>
      <c r="AU820" s="22" t="str">
        <f aca="false">IF(AH820="","Sin dato",IF(AH820-AO820&gt;Resumen!$B$6,"Sobre-exhibido",IF(AO820-AH820&gt;Resumen!$B$6,"Sub-exhibido","En línea")))</f>
        <v>Sin dato</v>
      </c>
      <c r="AV820" s="22" t="str">
        <f aca="false">IF(AT820="","",IF(AT820="Alto Potencial / Bajo Share",1,IF(AT820="Alto Potencial / Alto Share",2,IF(AT820="Bajo Potencial / Alto Share",3,4))))</f>
        <v/>
      </c>
      <c r="AW820" s="22" t="str">
        <f aca="false">IF(Q820="No","Sin competencia directa",IF(AV820=1,"1 - Foco Conquista (Alto Pot / Bajo Share)",IF(AV820=2,"2 - Foco Defensa (Alto Pot / Alto Share)",IF(AV820=3,"3 - Monitoreo (Bajo Pot / Alto Share)","4 - Baja Prioridad (Bajo Pot / Bajo Share)"))))</f>
        <v>Sin competencia directa</v>
      </c>
      <c r="AX820" s="12" t="str">
        <f aca="false">IF(OR(IFERROR(AND(W820&lt;&gt;"",Y820&lt;&gt;"",Y820-W820&gt;Resumen!$B$8),FALSE()),IFERROR(AND(X820&lt;&gt;"",Y820&lt;&gt;"",Y820-X820&gt;Resumen!$B$8),FALSE())),MAX(IF(IFERROR(AND(W820&lt;&gt;"",Y820&lt;&gt;"",Y820-W820&gt;Resumen!$B$8),FALSE()),Y820-W820,0),IF(IFERROR(AND(X820&lt;&gt;"",Y820&lt;&gt;"",Y820-X820&gt;Resumen!$B$8),FALSE()),Y820-X820,0)),"")</f>
        <v/>
      </c>
      <c r="AY820" s="22" t="str">
        <f aca="false">IF(OR(IFERROR(AND(W820&lt;&gt;"",Y820&lt;&gt;"",Y820-W820&gt;Resumen!$B$8),FALSE()),IFERROR(AND(X820&lt;&gt;"",Y820&lt;&gt;"",Y820-X820&gt;Resumen!$B$8),FALSE())),TRIM("Lays tiene mayor markup que "&amp;IF(IFERROR(AND(W820&lt;&gt;"",Y820&lt;&gt;"",Y820-W820&gt;Resumen!$B$8),FALSE()),"Quento ","")&amp;IF(IFERROR(AND(X820&lt;&gt;"",Y820&lt;&gt;"",Y820-X820&gt;Resumen!$B$8),FALSE()),"Julicroc ","")&amp;"en este PDV"),"")</f>
        <v/>
      </c>
      <c r="AZ820" s="22" t="str">
        <f aca="false">IF(COUNTIF('Plan Pehuamar - Lista'!$A$2:$A$167,A820)&gt;0,"Sí","No")</f>
        <v>No</v>
      </c>
      <c r="BA820" s="22" t="str">
        <f aca="false">IF(COUNTIF('Plan Combo 9+1'!$A$2:$A$226,A820)&gt;0,"Sí","No")</f>
        <v>No</v>
      </c>
      <c r="BB820" s="22" t="str">
        <f aca="false">IF(AH820="","No",IF(BA820="Sí",IF((AO820-AH820)&gt;Resumen!$B$6,"Sí","No"),IF((AO820-AH820)&gt;=Resumen!$B$132,"Sí","No")))</f>
        <v>No</v>
      </c>
      <c r="BC820" s="22" t="str">
        <f aca="false">IF(AND(N820="Sí",AL820="Sí",AI820=0),"Sí","No")</f>
        <v>No</v>
      </c>
      <c r="BD820" s="22" t="str">
        <f aca="false">IF(COUNTIF('Plan 9+1 (con Pehuamar)'!$A$2:$A$227,A820)&gt;0,"Sí","No")</f>
        <v>No</v>
      </c>
    </row>
    <row r="821" customFormat="false" ht="15" hidden="false" customHeight="true" outlineLevel="0" collapsed="false">
      <c r="A821" s="6" t="n">
        <v>400591</v>
      </c>
      <c r="B821" s="6" t="n">
        <v>5</v>
      </c>
      <c r="C821" s="6" t="n">
        <v>501</v>
      </c>
      <c r="D821" s="6" t="s">
        <v>194</v>
      </c>
      <c r="E821" s="6" t="s">
        <v>1019</v>
      </c>
      <c r="F821" s="6" t="s">
        <v>201</v>
      </c>
      <c r="G821" s="6" t="s">
        <v>129</v>
      </c>
      <c r="H821" s="6" t="s">
        <v>197</v>
      </c>
      <c r="I821" s="27" t="n">
        <v>0</v>
      </c>
      <c r="J821" s="27" t="n">
        <v>0</v>
      </c>
      <c r="K821" s="27" t="n">
        <v>2.4</v>
      </c>
      <c r="L821" s="28" t="n">
        <f aca="false">I821+J821</f>
        <v>0</v>
      </c>
      <c r="M821" s="28" t="n">
        <f aca="false">L821+K821</f>
        <v>2.4</v>
      </c>
      <c r="N821" s="22" t="str">
        <f aca="false">IF(I821&gt;0,"Sí","No")</f>
        <v>No</v>
      </c>
      <c r="O821" s="22" t="str">
        <f aca="false">IF(J821&gt;0,"Sí","No")</f>
        <v>No</v>
      </c>
      <c r="P821" s="22" t="str">
        <f aca="false">IF(K821&gt;0,"Sí","No")</f>
        <v>Sí</v>
      </c>
      <c r="Q821" s="22" t="str">
        <f aca="false">IF(OR(I821&gt;0,J821&gt;0),"Sí","No")</f>
        <v>No</v>
      </c>
      <c r="R821" s="27"/>
      <c r="S821" s="27"/>
      <c r="T821" s="27"/>
      <c r="U821" s="27"/>
      <c r="V821" s="27"/>
      <c r="W821" s="12" t="str">
        <f aca="false">IF(AND(I821&gt;0,R821&gt;0),(S821-R821)/R821,"")</f>
        <v/>
      </c>
      <c r="X821" s="12" t="str">
        <f aca="false">IF(AND(J821&gt;0,T821&gt;0),(U821-T821)/T821,"")</f>
        <v/>
      </c>
      <c r="Y821" s="12" t="str">
        <f aca="false">IF(AND(K821&gt;0,V821&gt;0),(V821-Resumen!$B$7)/Resumen!$B$7,"")</f>
        <v/>
      </c>
      <c r="Z821" s="28" t="str">
        <f aca="false">IF(AND(K821&gt;0,I821&gt;0,V821&gt;0,S821&gt;0),V821-S821,"")</f>
        <v/>
      </c>
      <c r="AA821" s="12" t="str">
        <f aca="false">IF(Z821&lt;&gt;"",Z821/S821,"")</f>
        <v/>
      </c>
      <c r="AB821" s="28" t="str">
        <f aca="false">IF(AND(K821&gt;0,J821&gt;0,V821&gt;0,U821&gt;0),V821-U821,"")</f>
        <v/>
      </c>
      <c r="AC821" s="12" t="str">
        <f aca="false">IF(AB821&lt;&gt;"",AB821/U821,"")</f>
        <v/>
      </c>
      <c r="AD821" s="27" t="n">
        <v>0</v>
      </c>
      <c r="AE821" s="27" t="n">
        <v>0</v>
      </c>
      <c r="AF821" s="27" t="n">
        <v>0</v>
      </c>
      <c r="AG821" s="28" t="n">
        <f aca="false">AD821+AE821+AF821</f>
        <v>0</v>
      </c>
      <c r="AH821" s="12" t="str">
        <f aca="false">IF(AG821&gt;0,AD821/AG821,"")</f>
        <v/>
      </c>
      <c r="AI821" s="27" t="n">
        <v>0</v>
      </c>
      <c r="AJ821" s="27" t="n">
        <v>0</v>
      </c>
      <c r="AK821" s="27" t="n">
        <v>0</v>
      </c>
      <c r="AL821" s="22" t="str">
        <f aca="false">IF(OR(AJ821&gt;0,AK821&gt;0),"Sí","No")</f>
        <v>No</v>
      </c>
      <c r="AM821" s="6"/>
      <c r="AN821" s="6"/>
      <c r="AO821" s="12" t="n">
        <f aca="false">IF(M821&gt;0,K821/M821,"")</f>
        <v>1</v>
      </c>
      <c r="AP821" s="22" t="str">
        <f aca="false">IF(M821&gt;=Resumen!$B$5,"Alto","Bajo")</f>
        <v>Bajo</v>
      </c>
      <c r="AQ821" s="22" t="str">
        <f aca="false">IF(AO821&gt;=Resumen!$B$28,"Alto","Bajo")</f>
        <v>Alto</v>
      </c>
      <c r="AR821" s="22" t="str">
        <f aca="false">AP821&amp;" Potencial / "&amp;AQ821&amp;" Share"</f>
        <v>Bajo Potencial / Alto Share</v>
      </c>
      <c r="AS821" s="22" t="str">
        <f aca="false">IF(Q821="Sí",IF(AO821&gt;=Resumen!$B$29,"Alto","Bajo"),"")</f>
        <v/>
      </c>
      <c r="AT821" s="22" t="str">
        <f aca="false">IF(AS821&lt;&gt;"",AP821&amp;" Potencial / "&amp;AS821&amp;" Share","")</f>
        <v/>
      </c>
      <c r="AU821" s="22" t="str">
        <f aca="false">IF(AH821="","Sin dato",IF(AH821-AO821&gt;Resumen!$B$6,"Sobre-exhibido",IF(AO821-AH821&gt;Resumen!$B$6,"Sub-exhibido","En línea")))</f>
        <v>Sin dato</v>
      </c>
      <c r="AV821" s="22" t="str">
        <f aca="false">IF(AT821="","",IF(AT821="Alto Potencial / Bajo Share",1,IF(AT821="Alto Potencial / Alto Share",2,IF(AT821="Bajo Potencial / Alto Share",3,4))))</f>
        <v/>
      </c>
      <c r="AW821" s="22" t="str">
        <f aca="false">IF(Q821="No","Sin competencia directa",IF(AV821=1,"1 - Foco Conquista (Alto Pot / Bajo Share)",IF(AV821=2,"2 - Foco Defensa (Alto Pot / Alto Share)",IF(AV821=3,"3 - Monitoreo (Bajo Pot / Alto Share)","4 - Baja Prioridad (Bajo Pot / Bajo Share)"))))</f>
        <v>Sin competencia directa</v>
      </c>
      <c r="AX821" s="12" t="str">
        <f aca="false">IF(OR(IFERROR(AND(W821&lt;&gt;"",Y821&lt;&gt;"",Y821-W821&gt;Resumen!$B$8),FALSE()),IFERROR(AND(X821&lt;&gt;"",Y821&lt;&gt;"",Y821-X821&gt;Resumen!$B$8),FALSE())),MAX(IF(IFERROR(AND(W821&lt;&gt;"",Y821&lt;&gt;"",Y821-W821&gt;Resumen!$B$8),FALSE()),Y821-W821,0),IF(IFERROR(AND(X821&lt;&gt;"",Y821&lt;&gt;"",Y821-X821&gt;Resumen!$B$8),FALSE()),Y821-X821,0)),"")</f>
        <v/>
      </c>
      <c r="AY821" s="22" t="str">
        <f aca="false">IF(OR(IFERROR(AND(W821&lt;&gt;"",Y821&lt;&gt;"",Y821-W821&gt;Resumen!$B$8),FALSE()),IFERROR(AND(X821&lt;&gt;"",Y821&lt;&gt;"",Y821-X821&gt;Resumen!$B$8),FALSE())),TRIM("Lays tiene mayor markup que "&amp;IF(IFERROR(AND(W821&lt;&gt;"",Y821&lt;&gt;"",Y821-W821&gt;Resumen!$B$8),FALSE()),"Quento ","")&amp;IF(IFERROR(AND(X821&lt;&gt;"",Y821&lt;&gt;"",Y821-X821&gt;Resumen!$B$8),FALSE()),"Julicroc ","")&amp;"en este PDV"),"")</f>
        <v/>
      </c>
      <c r="AZ821" s="22" t="str">
        <f aca="false">IF(COUNTIF('Plan Pehuamar - Lista'!$A$2:$A$167,A821)&gt;0,"Sí","No")</f>
        <v>No</v>
      </c>
      <c r="BA821" s="22" t="str">
        <f aca="false">IF(COUNTIF('Plan Combo 9+1'!$A$2:$A$226,A821)&gt;0,"Sí","No")</f>
        <v>No</v>
      </c>
      <c r="BB821" s="22" t="str">
        <f aca="false">IF(AH821="","No",IF(BA821="Sí",IF((AO821-AH821)&gt;Resumen!$B$6,"Sí","No"),IF((AO821-AH821)&gt;=Resumen!$B$132,"Sí","No")))</f>
        <v>No</v>
      </c>
      <c r="BC821" s="22" t="str">
        <f aca="false">IF(AND(N821="Sí",AL821="Sí",AI821=0),"Sí","No")</f>
        <v>No</v>
      </c>
      <c r="BD821" s="22" t="str">
        <f aca="false">IF(COUNTIF('Plan 9+1 (con Pehuamar)'!$A$2:$A$227,A821)&gt;0,"Sí","No")</f>
        <v>No</v>
      </c>
    </row>
    <row r="822" customFormat="false" ht="15" hidden="false" customHeight="true" outlineLevel="0" collapsed="false">
      <c r="A822" s="6" t="n">
        <v>400592</v>
      </c>
      <c r="B822" s="6" t="n">
        <v>5</v>
      </c>
      <c r="C822" s="6" t="n">
        <v>501</v>
      </c>
      <c r="D822" s="6" t="s">
        <v>194</v>
      </c>
      <c r="E822" s="6" t="s">
        <v>1020</v>
      </c>
      <c r="F822" s="6" t="s">
        <v>206</v>
      </c>
      <c r="G822" s="6" t="s">
        <v>129</v>
      </c>
      <c r="H822" s="6" t="s">
        <v>197</v>
      </c>
      <c r="I822" s="27" t="n">
        <v>60</v>
      </c>
      <c r="J822" s="27" t="n">
        <v>30</v>
      </c>
      <c r="K822" s="27" t="n">
        <v>40</v>
      </c>
      <c r="L822" s="28" t="n">
        <f aca="false">I822+J822</f>
        <v>90</v>
      </c>
      <c r="M822" s="28" t="n">
        <f aca="false">L822+K822</f>
        <v>130</v>
      </c>
      <c r="N822" s="22" t="str">
        <f aca="false">IF(I822&gt;0,"Sí","No")</f>
        <v>Sí</v>
      </c>
      <c r="O822" s="22" t="str">
        <f aca="false">IF(J822&gt;0,"Sí","No")</f>
        <v>Sí</v>
      </c>
      <c r="P822" s="22" t="str">
        <f aca="false">IF(K822&gt;0,"Sí","No")</f>
        <v>Sí</v>
      </c>
      <c r="Q822" s="22" t="str">
        <f aca="false">IF(OR(I822&gt;0,J822&gt;0),"Sí","No")</f>
        <v>Sí</v>
      </c>
      <c r="R822" s="27" t="n">
        <v>1800</v>
      </c>
      <c r="S822" s="27" t="n">
        <v>2800</v>
      </c>
      <c r="T822" s="27" t="n">
        <v>1400</v>
      </c>
      <c r="U822" s="27" t="n">
        <v>1900</v>
      </c>
      <c r="V822" s="27" t="n">
        <v>3500</v>
      </c>
      <c r="W822" s="12" t="n">
        <f aca="false">IF(AND(I822&gt;0,R822&gt;0),(S822-R822)/R822,"")</f>
        <v>0.555555555555556</v>
      </c>
      <c r="X822" s="12" t="n">
        <f aca="false">IF(AND(J822&gt;0,T822&gt;0),(U822-T822)/T822,"")</f>
        <v>0.357142857142857</v>
      </c>
      <c r="Y822" s="12" t="n">
        <f aca="false">IF(AND(K822&gt;0,V822&gt;0),(V822-Resumen!$B$7)/Resumen!$B$7,"")</f>
        <v>0.4</v>
      </c>
      <c r="Z822" s="28" t="n">
        <f aca="false">IF(AND(K822&gt;0,I822&gt;0,V822&gt;0,S822&gt;0),V822-S822,"")</f>
        <v>700</v>
      </c>
      <c r="AA822" s="12" t="n">
        <f aca="false">IF(Z822&lt;&gt;"",Z822/S822,"")</f>
        <v>0.25</v>
      </c>
      <c r="AB822" s="28" t="n">
        <f aca="false">IF(AND(K822&gt;0,J822&gt;0,V822&gt;0,U822&gt;0),V822-U822,"")</f>
        <v>1600</v>
      </c>
      <c r="AC822" s="12" t="n">
        <f aca="false">IF(AB822&lt;&gt;"",AB822/U822,"")</f>
        <v>0.842105263157895</v>
      </c>
      <c r="AD822" s="27" t="n">
        <v>20</v>
      </c>
      <c r="AE822" s="27" t="n">
        <v>3</v>
      </c>
      <c r="AF822" s="27" t="n">
        <v>15</v>
      </c>
      <c r="AG822" s="28" t="n">
        <f aca="false">AD822+AE822+AF822</f>
        <v>38</v>
      </c>
      <c r="AH822" s="12" t="n">
        <f aca="false">IF(AG822&gt;0,AD822/AG822,"")</f>
        <v>0.526315789473684</v>
      </c>
      <c r="AI822" s="27" t="n">
        <v>1</v>
      </c>
      <c r="AJ822" s="27" t="n">
        <v>1</v>
      </c>
      <c r="AK822" s="27" t="n">
        <v>1</v>
      </c>
      <c r="AL822" s="22" t="str">
        <f aca="false">IF(OR(AJ822&gt;0,AK822&gt;0),"Sí","No")</f>
        <v>Sí</v>
      </c>
      <c r="AM822" s="6" t="s">
        <v>397</v>
      </c>
      <c r="AN822" s="6" t="s">
        <v>198</v>
      </c>
      <c r="AO822" s="12" t="n">
        <f aca="false">IF(M822&gt;0,K822/M822,"")</f>
        <v>0.307692307692308</v>
      </c>
      <c r="AP822" s="22" t="str">
        <f aca="false">IF(M822&gt;=Resumen!$B$5,"Alto","Bajo")</f>
        <v>Alto</v>
      </c>
      <c r="AQ822" s="22" t="str">
        <f aca="false">IF(AO822&gt;=Resumen!$B$28,"Alto","Bajo")</f>
        <v>Bajo</v>
      </c>
      <c r="AR822" s="22" t="str">
        <f aca="false">AP822&amp;" Potencial / "&amp;AQ822&amp;" Share"</f>
        <v>Alto Potencial / Bajo Share</v>
      </c>
      <c r="AS822" s="22" t="str">
        <f aca="false">IF(Q822="Sí",IF(AO822&gt;=Resumen!$B$29,"Alto","Bajo"),"")</f>
        <v>Bajo</v>
      </c>
      <c r="AT822" s="22" t="str">
        <f aca="false">IF(AS822&lt;&gt;"",AP822&amp;" Potencial / "&amp;AS822&amp;" Share","")</f>
        <v>Alto Potencial / Bajo Share</v>
      </c>
      <c r="AU822" s="22" t="str">
        <f aca="false">IF(AH822="","Sin dato",IF(AH822-AO822&gt;Resumen!$B$6,"Sobre-exhibido",IF(AO822-AH822&gt;Resumen!$B$6,"Sub-exhibido","En línea")))</f>
        <v>Sobre-exhibido</v>
      </c>
      <c r="AV822" s="22" t="n">
        <f aca="false">IF(AT822="","",IF(AT822="Alto Potencial / Bajo Share",1,IF(AT822="Alto Potencial / Alto Share",2,IF(AT822="Bajo Potencial / Alto Share",3,4))))</f>
        <v>1</v>
      </c>
      <c r="AW822" s="22" t="str">
        <f aca="false">IF(Q822="No","Sin competencia directa",IF(AV822=1,"1 - Foco Conquista (Alto Pot / Bajo Share)",IF(AV822=2,"2 - Foco Defensa (Alto Pot / Alto Share)",IF(AV822=3,"3 - Monitoreo (Bajo Pot / Alto Share)","4 - Baja Prioridad (Bajo Pot / Bajo Share)"))))</f>
        <v>1 - Foco Conquista (Alto Pot / Bajo Share)</v>
      </c>
      <c r="AX822" s="12" t="n">
        <f aca="false">IF(OR(IFERROR(AND(W822&lt;&gt;"",Y822&lt;&gt;"",Y822-W822&gt;Resumen!$B$8),FALSE()),IFERROR(AND(X822&lt;&gt;"",Y822&lt;&gt;"",Y822-X822&gt;Resumen!$B$8),FALSE())),MAX(IF(IFERROR(AND(W822&lt;&gt;"",Y822&lt;&gt;"",Y822-W822&gt;Resumen!$B$8),FALSE()),Y822-W822,0),IF(IFERROR(AND(X822&lt;&gt;"",Y822&lt;&gt;"",Y822-X822&gt;Resumen!$B$8),FALSE()),Y822-X822,0)),"")</f>
        <v>0.0428571428571429</v>
      </c>
      <c r="AY822" s="22" t="str">
        <f aca="false">IF(OR(IFERROR(AND(W822&lt;&gt;"",Y822&lt;&gt;"",Y822-W822&gt;Resumen!$B$8),FALSE()),IFERROR(AND(X822&lt;&gt;"",Y822&lt;&gt;"",Y822-X822&gt;Resumen!$B$8),FALSE())),TRIM("Lays tiene mayor markup que "&amp;IF(IFERROR(AND(W822&lt;&gt;"",Y822&lt;&gt;"",Y822-W822&gt;Resumen!$B$8),FALSE()),"Quento ","")&amp;IF(IFERROR(AND(X822&lt;&gt;"",Y822&lt;&gt;"",Y822-X822&gt;Resumen!$B$8),FALSE()),"Julicroc ","")&amp;"en este PDV"),"")</f>
        <v>Lays tiene mayor markup que Julicroc en este PDV</v>
      </c>
      <c r="AZ822" s="22" t="str">
        <f aca="false">IF(COUNTIF('Plan Pehuamar - Lista'!$A$2:$A$167,A822)&gt;0,"Sí","No")</f>
        <v>No</v>
      </c>
      <c r="BA822" s="22" t="str">
        <f aca="false">IF(COUNTIF('Plan Combo 9+1'!$A$2:$A$226,A822)&gt;0,"Sí","No")</f>
        <v>Sí</v>
      </c>
      <c r="BB822" s="22" t="str">
        <f aca="false">IF(AH822="","No",IF(BA822="Sí",IF((AO822-AH822)&gt;Resumen!$B$6,"Sí","No"),IF((AO822-AH822)&gt;=Resumen!$B$132,"Sí","No")))</f>
        <v>No</v>
      </c>
      <c r="BC822" s="22" t="str">
        <f aca="false">IF(AND(N822="Sí",AL822="Sí",AI822=0),"Sí","No")</f>
        <v>No</v>
      </c>
      <c r="BD822" s="22" t="str">
        <f aca="false">IF(COUNTIF('Plan 9+1 (con Pehuamar)'!$A$2:$A$227,A822)&gt;0,"Sí","No")</f>
        <v>Sí</v>
      </c>
    </row>
    <row r="823" customFormat="false" ht="15" hidden="false" customHeight="true" outlineLevel="0" collapsed="false">
      <c r="A823" s="6" t="n">
        <v>400594</v>
      </c>
      <c r="B823" s="6" t="n">
        <v>5</v>
      </c>
      <c r="C823" s="6" t="n">
        <v>501</v>
      </c>
      <c r="D823" s="6" t="s">
        <v>194</v>
      </c>
      <c r="E823" s="6" t="s">
        <v>1021</v>
      </c>
      <c r="F823" s="6" t="s">
        <v>196</v>
      </c>
      <c r="G823" s="6" t="s">
        <v>129</v>
      </c>
      <c r="H823" s="6" t="s">
        <v>197</v>
      </c>
      <c r="I823" s="27" t="n">
        <v>10</v>
      </c>
      <c r="J823" s="27" t="n">
        <v>0</v>
      </c>
      <c r="K823" s="27" t="n">
        <v>10</v>
      </c>
      <c r="L823" s="28" t="n">
        <f aca="false">I823+J823</f>
        <v>10</v>
      </c>
      <c r="M823" s="28" t="n">
        <f aca="false">L823+K823</f>
        <v>20</v>
      </c>
      <c r="N823" s="22" t="str">
        <f aca="false">IF(I823&gt;0,"Sí","No")</f>
        <v>Sí</v>
      </c>
      <c r="O823" s="22" t="str">
        <f aca="false">IF(J823&gt;0,"Sí","No")</f>
        <v>No</v>
      </c>
      <c r="P823" s="22" t="str">
        <f aca="false">IF(K823&gt;0,"Sí","No")</f>
        <v>Sí</v>
      </c>
      <c r="Q823" s="22" t="str">
        <f aca="false">IF(OR(I823&gt;0,J823&gt;0),"Sí","No")</f>
        <v>Sí</v>
      </c>
      <c r="R823" s="27" t="n">
        <v>1600</v>
      </c>
      <c r="S823" s="27" t="n">
        <v>2800</v>
      </c>
      <c r="T823" s="27"/>
      <c r="U823" s="27"/>
      <c r="V823" s="27" t="n">
        <v>3500</v>
      </c>
      <c r="W823" s="12" t="n">
        <f aca="false">IF(AND(I823&gt;0,R823&gt;0),(S823-R823)/R823,"")</f>
        <v>0.75</v>
      </c>
      <c r="X823" s="12" t="str">
        <f aca="false">IF(AND(J823&gt;0,T823&gt;0),(U823-T823)/T823,"")</f>
        <v/>
      </c>
      <c r="Y823" s="12" t="n">
        <f aca="false">IF(AND(K823&gt;0,V823&gt;0),(V823-Resumen!$B$7)/Resumen!$B$7,"")</f>
        <v>0.4</v>
      </c>
      <c r="Z823" s="28" t="n">
        <f aca="false">IF(AND(K823&gt;0,I823&gt;0,V823&gt;0,S823&gt;0),V823-S823,"")</f>
        <v>700</v>
      </c>
      <c r="AA823" s="12" t="n">
        <f aca="false">IF(Z823&lt;&gt;"",Z823/S823,"")</f>
        <v>0.25</v>
      </c>
      <c r="AB823" s="28" t="str">
        <f aca="false">IF(AND(K823&gt;0,J823&gt;0,V823&gt;0,U823&gt;0),V823-U823,"")</f>
        <v/>
      </c>
      <c r="AC823" s="12" t="str">
        <f aca="false">IF(AB823&lt;&gt;"",AB823/U823,"")</f>
        <v/>
      </c>
      <c r="AD823" s="27" t="n">
        <v>5</v>
      </c>
      <c r="AE823" s="27" t="n">
        <v>6</v>
      </c>
      <c r="AF823" s="27" t="n">
        <v>0</v>
      </c>
      <c r="AG823" s="28" t="n">
        <f aca="false">AD823+AE823+AF823</f>
        <v>11</v>
      </c>
      <c r="AH823" s="12" t="n">
        <f aca="false">IF(AG823&gt;0,AD823/AG823,"")</f>
        <v>0.454545454545455</v>
      </c>
      <c r="AI823" s="27" t="n">
        <v>0</v>
      </c>
      <c r="AJ823" s="27" t="n">
        <v>0</v>
      </c>
      <c r="AK823" s="27" t="n">
        <v>0</v>
      </c>
      <c r="AL823" s="22" t="str">
        <f aca="false">IF(OR(AJ823&gt;0,AK823&gt;0),"Sí","No")</f>
        <v>No</v>
      </c>
      <c r="AM823" s="6" t="s">
        <v>198</v>
      </c>
      <c r="AN823" s="6"/>
      <c r="AO823" s="12" t="n">
        <f aca="false">IF(M823&gt;0,K823/M823,"")</f>
        <v>0.5</v>
      </c>
      <c r="AP823" s="22" t="str">
        <f aca="false">IF(M823&gt;=Resumen!$B$5,"Alto","Bajo")</f>
        <v>Bajo</v>
      </c>
      <c r="AQ823" s="22" t="str">
        <f aca="false">IF(AO823&gt;=Resumen!$B$28,"Alto","Bajo")</f>
        <v>Alto</v>
      </c>
      <c r="AR823" s="22" t="str">
        <f aca="false">AP823&amp;" Potencial / "&amp;AQ823&amp;" Share"</f>
        <v>Bajo Potencial / Alto Share</v>
      </c>
      <c r="AS823" s="22" t="str">
        <f aca="false">IF(Q823="Sí",IF(AO823&gt;=Resumen!$B$29,"Alto","Bajo"),"")</f>
        <v>Alto</v>
      </c>
      <c r="AT823" s="22" t="str">
        <f aca="false">IF(AS823&lt;&gt;"",AP823&amp;" Potencial / "&amp;AS823&amp;" Share","")</f>
        <v>Bajo Potencial / Alto Share</v>
      </c>
      <c r="AU823" s="22" t="str">
        <f aca="false">IF(AH823="","Sin dato",IF(AH823-AO823&gt;Resumen!$B$6,"Sobre-exhibido",IF(AO823-AH823&gt;Resumen!$B$6,"Sub-exhibido","En línea")))</f>
        <v>En línea</v>
      </c>
      <c r="AV823" s="22" t="n">
        <f aca="false">IF(AT823="","",IF(AT823="Alto Potencial / Bajo Share",1,IF(AT823="Alto Potencial / Alto Share",2,IF(AT823="Bajo Potencial / Alto Share",3,4))))</f>
        <v>3</v>
      </c>
      <c r="AW823" s="22" t="str">
        <f aca="false">IF(Q823="No","Sin competencia directa",IF(AV823=1,"1 - Foco Conquista (Alto Pot / Bajo Share)",IF(AV823=2,"2 - Foco Defensa (Alto Pot / Alto Share)",IF(AV823=3,"3 - Monitoreo (Bajo Pot / Alto Share)","4 - Baja Prioridad (Bajo Pot / Bajo Share)"))))</f>
        <v>3 - Monitoreo (Bajo Pot / Alto Share)</v>
      </c>
      <c r="AX823" s="12" t="str">
        <f aca="false">IF(OR(IFERROR(AND(W823&lt;&gt;"",Y823&lt;&gt;"",Y823-W823&gt;Resumen!$B$8),FALSE()),IFERROR(AND(X823&lt;&gt;"",Y823&lt;&gt;"",Y823-X823&gt;Resumen!$B$8),FALSE())),MAX(IF(IFERROR(AND(W823&lt;&gt;"",Y823&lt;&gt;"",Y823-W823&gt;Resumen!$B$8),FALSE()),Y823-W823,0),IF(IFERROR(AND(X823&lt;&gt;"",Y823&lt;&gt;"",Y823-X823&gt;Resumen!$B$8),FALSE()),Y823-X823,0)),"")</f>
        <v/>
      </c>
      <c r="AY823" s="22" t="str">
        <f aca="false">IF(OR(IFERROR(AND(W823&lt;&gt;"",Y823&lt;&gt;"",Y823-W823&gt;Resumen!$B$8),FALSE()),IFERROR(AND(X823&lt;&gt;"",Y823&lt;&gt;"",Y823-X823&gt;Resumen!$B$8),FALSE())),TRIM("Lays tiene mayor markup que "&amp;IF(IFERROR(AND(W823&lt;&gt;"",Y823&lt;&gt;"",Y823-W823&gt;Resumen!$B$8),FALSE()),"Quento ","")&amp;IF(IFERROR(AND(X823&lt;&gt;"",Y823&lt;&gt;"",Y823-X823&gt;Resumen!$B$8),FALSE()),"Julicroc ","")&amp;"en este PDV"),"")</f>
        <v/>
      </c>
      <c r="AZ823" s="22" t="str">
        <f aca="false">IF(COUNTIF('Plan Pehuamar - Lista'!$A$2:$A$167,A823)&gt;0,"Sí","No")</f>
        <v>No</v>
      </c>
      <c r="BA823" s="22" t="str">
        <f aca="false">IF(COUNTIF('Plan Combo 9+1'!$A$2:$A$226,A823)&gt;0,"Sí","No")</f>
        <v>No</v>
      </c>
      <c r="BB823" s="22" t="str">
        <f aca="false">IF(AH823="","No",IF(BA823="Sí",IF((AO823-AH823)&gt;Resumen!$B$6,"Sí","No"),IF((AO823-AH823)&gt;=Resumen!$B$132,"Sí","No")))</f>
        <v>No</v>
      </c>
      <c r="BC823" s="22" t="str">
        <f aca="false">IF(AND(N823="Sí",AL823="Sí",AI823=0),"Sí","No")</f>
        <v>No</v>
      </c>
      <c r="BD823" s="22" t="str">
        <f aca="false">IF(COUNTIF('Plan 9+1 (con Pehuamar)'!$A$2:$A$227,A823)&gt;0,"Sí","No")</f>
        <v>No</v>
      </c>
    </row>
    <row r="824" customFormat="false" ht="15" hidden="false" customHeight="true" outlineLevel="0" collapsed="false">
      <c r="A824" s="6" t="n">
        <v>400614</v>
      </c>
      <c r="B824" s="6" t="n">
        <v>5</v>
      </c>
      <c r="C824" s="6" t="n">
        <v>501</v>
      </c>
      <c r="D824" s="6" t="s">
        <v>194</v>
      </c>
      <c r="E824" s="6" t="s">
        <v>1022</v>
      </c>
      <c r="F824" s="6" t="s">
        <v>273</v>
      </c>
      <c r="G824" s="6" t="s">
        <v>129</v>
      </c>
      <c r="H824" s="6" t="s">
        <v>197</v>
      </c>
      <c r="I824" s="27" t="n">
        <v>0</v>
      </c>
      <c r="J824" s="27" t="n">
        <v>0</v>
      </c>
      <c r="K824" s="27" t="n">
        <v>0.1</v>
      </c>
      <c r="L824" s="28" t="n">
        <f aca="false">I824+J824</f>
        <v>0</v>
      </c>
      <c r="M824" s="28" t="n">
        <f aca="false">L824+K824</f>
        <v>0.1</v>
      </c>
      <c r="N824" s="22" t="str">
        <f aca="false">IF(I824&gt;0,"Sí","No")</f>
        <v>No</v>
      </c>
      <c r="O824" s="22" t="str">
        <f aca="false">IF(J824&gt;0,"Sí","No")</f>
        <v>No</v>
      </c>
      <c r="P824" s="22" t="str">
        <f aca="false">IF(K824&gt;0,"Sí","No")</f>
        <v>Sí</v>
      </c>
      <c r="Q824" s="22" t="str">
        <f aca="false">IF(OR(I824&gt;0,J824&gt;0),"Sí","No")</f>
        <v>No</v>
      </c>
      <c r="R824" s="27"/>
      <c r="S824" s="27"/>
      <c r="T824" s="27"/>
      <c r="U824" s="27"/>
      <c r="V824" s="27"/>
      <c r="W824" s="12" t="str">
        <f aca="false">IF(AND(I824&gt;0,R824&gt;0),(S824-R824)/R824,"")</f>
        <v/>
      </c>
      <c r="X824" s="12" t="str">
        <f aca="false">IF(AND(J824&gt;0,T824&gt;0),(U824-T824)/T824,"")</f>
        <v/>
      </c>
      <c r="Y824" s="12" t="str">
        <f aca="false">IF(AND(K824&gt;0,V824&gt;0),(V824-Resumen!$B$7)/Resumen!$B$7,"")</f>
        <v/>
      </c>
      <c r="Z824" s="28" t="str">
        <f aca="false">IF(AND(K824&gt;0,I824&gt;0,V824&gt;0,S824&gt;0),V824-S824,"")</f>
        <v/>
      </c>
      <c r="AA824" s="12" t="str">
        <f aca="false">IF(Z824&lt;&gt;"",Z824/S824,"")</f>
        <v/>
      </c>
      <c r="AB824" s="28" t="str">
        <f aca="false">IF(AND(K824&gt;0,J824&gt;0,V824&gt;0,U824&gt;0),V824-U824,"")</f>
        <v/>
      </c>
      <c r="AC824" s="12" t="str">
        <f aca="false">IF(AB824&lt;&gt;"",AB824/U824,"")</f>
        <v/>
      </c>
      <c r="AD824" s="27" t="n">
        <v>0</v>
      </c>
      <c r="AE824" s="27" t="n">
        <v>0</v>
      </c>
      <c r="AF824" s="27" t="n">
        <v>0</v>
      </c>
      <c r="AG824" s="28" t="n">
        <f aca="false">AD824+AE824+AF824</f>
        <v>0</v>
      </c>
      <c r="AH824" s="12" t="str">
        <f aca="false">IF(AG824&gt;0,AD824/AG824,"")</f>
        <v/>
      </c>
      <c r="AI824" s="27" t="n">
        <v>0</v>
      </c>
      <c r="AJ824" s="27" t="n">
        <v>0</v>
      </c>
      <c r="AK824" s="27" t="n">
        <v>0</v>
      </c>
      <c r="AL824" s="22" t="str">
        <f aca="false">IF(OR(AJ824&gt;0,AK824&gt;0),"Sí","No")</f>
        <v>No</v>
      </c>
      <c r="AM824" s="6"/>
      <c r="AN824" s="6"/>
      <c r="AO824" s="12" t="n">
        <f aca="false">IF(M824&gt;0,K824/M824,"")</f>
        <v>1</v>
      </c>
      <c r="AP824" s="22" t="str">
        <f aca="false">IF(M824&gt;=Resumen!$B$5,"Alto","Bajo")</f>
        <v>Bajo</v>
      </c>
      <c r="AQ824" s="22" t="str">
        <f aca="false">IF(AO824&gt;=Resumen!$B$28,"Alto","Bajo")</f>
        <v>Alto</v>
      </c>
      <c r="AR824" s="22" t="str">
        <f aca="false">AP824&amp;" Potencial / "&amp;AQ824&amp;" Share"</f>
        <v>Bajo Potencial / Alto Share</v>
      </c>
      <c r="AS824" s="22" t="str">
        <f aca="false">IF(Q824="Sí",IF(AO824&gt;=Resumen!$B$29,"Alto","Bajo"),"")</f>
        <v/>
      </c>
      <c r="AT824" s="22" t="str">
        <f aca="false">IF(AS824&lt;&gt;"",AP824&amp;" Potencial / "&amp;AS824&amp;" Share","")</f>
        <v/>
      </c>
      <c r="AU824" s="22" t="str">
        <f aca="false">IF(AH824="","Sin dato",IF(AH824-AO824&gt;Resumen!$B$6,"Sobre-exhibido",IF(AO824-AH824&gt;Resumen!$B$6,"Sub-exhibido","En línea")))</f>
        <v>Sin dato</v>
      </c>
      <c r="AV824" s="22" t="str">
        <f aca="false">IF(AT824="","",IF(AT824="Alto Potencial / Bajo Share",1,IF(AT824="Alto Potencial / Alto Share",2,IF(AT824="Bajo Potencial / Alto Share",3,4))))</f>
        <v/>
      </c>
      <c r="AW824" s="22" t="str">
        <f aca="false">IF(Q824="No","Sin competencia directa",IF(AV824=1,"1 - Foco Conquista (Alto Pot / Bajo Share)",IF(AV824=2,"2 - Foco Defensa (Alto Pot / Alto Share)",IF(AV824=3,"3 - Monitoreo (Bajo Pot / Alto Share)","4 - Baja Prioridad (Bajo Pot / Bajo Share)"))))</f>
        <v>Sin competencia directa</v>
      </c>
      <c r="AX824" s="12" t="str">
        <f aca="false">IF(OR(IFERROR(AND(W824&lt;&gt;"",Y824&lt;&gt;"",Y824-W824&gt;Resumen!$B$8),FALSE()),IFERROR(AND(X824&lt;&gt;"",Y824&lt;&gt;"",Y824-X824&gt;Resumen!$B$8),FALSE())),MAX(IF(IFERROR(AND(W824&lt;&gt;"",Y824&lt;&gt;"",Y824-W824&gt;Resumen!$B$8),FALSE()),Y824-W824,0),IF(IFERROR(AND(X824&lt;&gt;"",Y824&lt;&gt;"",Y824-X824&gt;Resumen!$B$8),FALSE()),Y824-X824,0)),"")</f>
        <v/>
      </c>
      <c r="AY824" s="22" t="str">
        <f aca="false">IF(OR(IFERROR(AND(W824&lt;&gt;"",Y824&lt;&gt;"",Y824-W824&gt;Resumen!$B$8),FALSE()),IFERROR(AND(X824&lt;&gt;"",Y824&lt;&gt;"",Y824-X824&gt;Resumen!$B$8),FALSE())),TRIM("Lays tiene mayor markup que "&amp;IF(IFERROR(AND(W824&lt;&gt;"",Y824&lt;&gt;"",Y824-W824&gt;Resumen!$B$8),FALSE()),"Quento ","")&amp;IF(IFERROR(AND(X824&lt;&gt;"",Y824&lt;&gt;"",Y824-X824&gt;Resumen!$B$8),FALSE()),"Julicroc ","")&amp;"en este PDV"),"")</f>
        <v/>
      </c>
      <c r="AZ824" s="22" t="str">
        <f aca="false">IF(COUNTIF('Plan Pehuamar - Lista'!$A$2:$A$167,A824)&gt;0,"Sí","No")</f>
        <v>No</v>
      </c>
      <c r="BA824" s="22" t="str">
        <f aca="false">IF(COUNTIF('Plan Combo 9+1'!$A$2:$A$226,A824)&gt;0,"Sí","No")</f>
        <v>No</v>
      </c>
      <c r="BB824" s="22" t="str">
        <f aca="false">IF(AH824="","No",IF(BA824="Sí",IF((AO824-AH824)&gt;Resumen!$B$6,"Sí","No"),IF((AO824-AH824)&gt;=Resumen!$B$132,"Sí","No")))</f>
        <v>No</v>
      </c>
      <c r="BC824" s="22" t="str">
        <f aca="false">IF(AND(N824="Sí",AL824="Sí",AI824=0),"Sí","No")</f>
        <v>No</v>
      </c>
      <c r="BD824" s="22" t="str">
        <f aca="false">IF(COUNTIF('Plan 9+1 (con Pehuamar)'!$A$2:$A$227,A824)&gt;0,"Sí","No")</f>
        <v>No</v>
      </c>
    </row>
    <row r="825" customFormat="false" ht="15" hidden="false" customHeight="true" outlineLevel="0" collapsed="false">
      <c r="A825" s="6" t="n">
        <v>400615</v>
      </c>
      <c r="B825" s="6" t="n">
        <v>5</v>
      </c>
      <c r="C825" s="6" t="n">
        <v>501</v>
      </c>
      <c r="D825" s="6" t="s">
        <v>194</v>
      </c>
      <c r="E825" s="6" t="s">
        <v>1023</v>
      </c>
      <c r="F825" s="6" t="s">
        <v>201</v>
      </c>
      <c r="G825" s="6" t="s">
        <v>129</v>
      </c>
      <c r="H825" s="6" t="s">
        <v>197</v>
      </c>
      <c r="I825" s="27" t="n">
        <v>0</v>
      </c>
      <c r="J825" s="27" t="n">
        <v>0</v>
      </c>
      <c r="K825" s="27" t="n">
        <v>0.5</v>
      </c>
      <c r="L825" s="28" t="n">
        <f aca="false">I825+J825</f>
        <v>0</v>
      </c>
      <c r="M825" s="28" t="n">
        <f aca="false">L825+K825</f>
        <v>0.5</v>
      </c>
      <c r="N825" s="22" t="str">
        <f aca="false">IF(I825&gt;0,"Sí","No")</f>
        <v>No</v>
      </c>
      <c r="O825" s="22" t="str">
        <f aca="false">IF(J825&gt;0,"Sí","No")</f>
        <v>No</v>
      </c>
      <c r="P825" s="22" t="str">
        <f aca="false">IF(K825&gt;0,"Sí","No")</f>
        <v>Sí</v>
      </c>
      <c r="Q825" s="22" t="str">
        <f aca="false">IF(OR(I825&gt;0,J825&gt;0),"Sí","No")</f>
        <v>No</v>
      </c>
      <c r="R825" s="27"/>
      <c r="S825" s="27"/>
      <c r="T825" s="27"/>
      <c r="U825" s="27"/>
      <c r="V825" s="27"/>
      <c r="W825" s="12" t="str">
        <f aca="false">IF(AND(I825&gt;0,R825&gt;0),(S825-R825)/R825,"")</f>
        <v/>
      </c>
      <c r="X825" s="12" t="str">
        <f aca="false">IF(AND(J825&gt;0,T825&gt;0),(U825-T825)/T825,"")</f>
        <v/>
      </c>
      <c r="Y825" s="12" t="str">
        <f aca="false">IF(AND(K825&gt;0,V825&gt;0),(V825-Resumen!$B$7)/Resumen!$B$7,"")</f>
        <v/>
      </c>
      <c r="Z825" s="28" t="str">
        <f aca="false">IF(AND(K825&gt;0,I825&gt;0,V825&gt;0,S825&gt;0),V825-S825,"")</f>
        <v/>
      </c>
      <c r="AA825" s="12" t="str">
        <f aca="false">IF(Z825&lt;&gt;"",Z825/S825,"")</f>
        <v/>
      </c>
      <c r="AB825" s="28" t="str">
        <f aca="false">IF(AND(K825&gt;0,J825&gt;0,V825&gt;0,U825&gt;0),V825-U825,"")</f>
        <v/>
      </c>
      <c r="AC825" s="12" t="str">
        <f aca="false">IF(AB825&lt;&gt;"",AB825/U825,"")</f>
        <v/>
      </c>
      <c r="AD825" s="27" t="n">
        <v>0</v>
      </c>
      <c r="AE825" s="27" t="n">
        <v>0</v>
      </c>
      <c r="AF825" s="27" t="n">
        <v>0</v>
      </c>
      <c r="AG825" s="28" t="n">
        <f aca="false">AD825+AE825+AF825</f>
        <v>0</v>
      </c>
      <c r="AH825" s="12" t="str">
        <f aca="false">IF(AG825&gt;0,AD825/AG825,"")</f>
        <v/>
      </c>
      <c r="AI825" s="27" t="n">
        <v>0</v>
      </c>
      <c r="AJ825" s="27" t="n">
        <v>0</v>
      </c>
      <c r="AK825" s="27" t="n">
        <v>0</v>
      </c>
      <c r="AL825" s="22" t="str">
        <f aca="false">IF(OR(AJ825&gt;0,AK825&gt;0),"Sí","No")</f>
        <v>No</v>
      </c>
      <c r="AM825" s="6"/>
      <c r="AN825" s="6"/>
      <c r="AO825" s="12" t="n">
        <f aca="false">IF(M825&gt;0,K825/M825,"")</f>
        <v>1</v>
      </c>
      <c r="AP825" s="22" t="str">
        <f aca="false">IF(M825&gt;=Resumen!$B$5,"Alto","Bajo")</f>
        <v>Bajo</v>
      </c>
      <c r="AQ825" s="22" t="str">
        <f aca="false">IF(AO825&gt;=Resumen!$B$28,"Alto","Bajo")</f>
        <v>Alto</v>
      </c>
      <c r="AR825" s="22" t="str">
        <f aca="false">AP825&amp;" Potencial / "&amp;AQ825&amp;" Share"</f>
        <v>Bajo Potencial / Alto Share</v>
      </c>
      <c r="AS825" s="22" t="str">
        <f aca="false">IF(Q825="Sí",IF(AO825&gt;=Resumen!$B$29,"Alto","Bajo"),"")</f>
        <v/>
      </c>
      <c r="AT825" s="22" t="str">
        <f aca="false">IF(AS825&lt;&gt;"",AP825&amp;" Potencial / "&amp;AS825&amp;" Share","")</f>
        <v/>
      </c>
      <c r="AU825" s="22" t="str">
        <f aca="false">IF(AH825="","Sin dato",IF(AH825-AO825&gt;Resumen!$B$6,"Sobre-exhibido",IF(AO825-AH825&gt;Resumen!$B$6,"Sub-exhibido","En línea")))</f>
        <v>Sin dato</v>
      </c>
      <c r="AV825" s="22" t="str">
        <f aca="false">IF(AT825="","",IF(AT825="Alto Potencial / Bajo Share",1,IF(AT825="Alto Potencial / Alto Share",2,IF(AT825="Bajo Potencial / Alto Share",3,4))))</f>
        <v/>
      </c>
      <c r="AW825" s="22" t="str">
        <f aca="false">IF(Q825="No","Sin competencia directa",IF(AV825=1,"1 - Foco Conquista (Alto Pot / Bajo Share)",IF(AV825=2,"2 - Foco Defensa (Alto Pot / Alto Share)",IF(AV825=3,"3 - Monitoreo (Bajo Pot / Alto Share)","4 - Baja Prioridad (Bajo Pot / Bajo Share)"))))</f>
        <v>Sin competencia directa</v>
      </c>
      <c r="AX825" s="12" t="str">
        <f aca="false">IF(OR(IFERROR(AND(W825&lt;&gt;"",Y825&lt;&gt;"",Y825-W825&gt;Resumen!$B$8),FALSE()),IFERROR(AND(X825&lt;&gt;"",Y825&lt;&gt;"",Y825-X825&gt;Resumen!$B$8),FALSE())),MAX(IF(IFERROR(AND(W825&lt;&gt;"",Y825&lt;&gt;"",Y825-W825&gt;Resumen!$B$8),FALSE()),Y825-W825,0),IF(IFERROR(AND(X825&lt;&gt;"",Y825&lt;&gt;"",Y825-X825&gt;Resumen!$B$8),FALSE()),Y825-X825,0)),"")</f>
        <v/>
      </c>
      <c r="AY825" s="22" t="str">
        <f aca="false">IF(OR(IFERROR(AND(W825&lt;&gt;"",Y825&lt;&gt;"",Y825-W825&gt;Resumen!$B$8),FALSE()),IFERROR(AND(X825&lt;&gt;"",Y825&lt;&gt;"",Y825-X825&gt;Resumen!$B$8),FALSE())),TRIM("Lays tiene mayor markup que "&amp;IF(IFERROR(AND(W825&lt;&gt;"",Y825&lt;&gt;"",Y825-W825&gt;Resumen!$B$8),FALSE()),"Quento ","")&amp;IF(IFERROR(AND(X825&lt;&gt;"",Y825&lt;&gt;"",Y825-X825&gt;Resumen!$B$8),FALSE()),"Julicroc ","")&amp;"en este PDV"),"")</f>
        <v/>
      </c>
      <c r="AZ825" s="22" t="str">
        <f aca="false">IF(COUNTIF('Plan Pehuamar - Lista'!$A$2:$A$167,A825)&gt;0,"Sí","No")</f>
        <v>No</v>
      </c>
      <c r="BA825" s="22" t="str">
        <f aca="false">IF(COUNTIF('Plan Combo 9+1'!$A$2:$A$226,A825)&gt;0,"Sí","No")</f>
        <v>No</v>
      </c>
      <c r="BB825" s="22" t="str">
        <f aca="false">IF(AH825="","No",IF(BA825="Sí",IF((AO825-AH825)&gt;Resumen!$B$6,"Sí","No"),IF((AO825-AH825)&gt;=Resumen!$B$132,"Sí","No")))</f>
        <v>No</v>
      </c>
      <c r="BC825" s="22" t="str">
        <f aca="false">IF(AND(N825="Sí",AL825="Sí",AI825=0),"Sí","No")</f>
        <v>No</v>
      </c>
      <c r="BD825" s="22" t="str">
        <f aca="false">IF(COUNTIF('Plan 9+1 (con Pehuamar)'!$A$2:$A$227,A825)&gt;0,"Sí","No")</f>
        <v>No</v>
      </c>
    </row>
    <row r="826" customFormat="false" ht="15" hidden="false" customHeight="true" outlineLevel="0" collapsed="false">
      <c r="A826" s="6" t="n">
        <v>400674</v>
      </c>
      <c r="B826" s="6" t="n">
        <v>5</v>
      </c>
      <c r="C826" s="6" t="n">
        <v>501</v>
      </c>
      <c r="D826" s="6" t="s">
        <v>194</v>
      </c>
      <c r="E826" s="6" t="s">
        <v>1024</v>
      </c>
      <c r="F826" s="6" t="s">
        <v>291</v>
      </c>
      <c r="G826" s="6" t="s">
        <v>129</v>
      </c>
      <c r="H826" s="6" t="s">
        <v>197</v>
      </c>
      <c r="I826" s="27" t="n">
        <v>25</v>
      </c>
      <c r="J826" s="27" t="n">
        <v>0</v>
      </c>
      <c r="K826" s="27" t="n">
        <v>15</v>
      </c>
      <c r="L826" s="28" t="n">
        <f aca="false">I826+J826</f>
        <v>25</v>
      </c>
      <c r="M826" s="28" t="n">
        <f aca="false">L826+K826</f>
        <v>40</v>
      </c>
      <c r="N826" s="22" t="str">
        <f aca="false">IF(I826&gt;0,"Sí","No")</f>
        <v>Sí</v>
      </c>
      <c r="O826" s="22" t="str">
        <f aca="false">IF(J826&gt;0,"Sí","No")</f>
        <v>No</v>
      </c>
      <c r="P826" s="22" t="str">
        <f aca="false">IF(K826&gt;0,"Sí","No")</f>
        <v>Sí</v>
      </c>
      <c r="Q826" s="22" t="str">
        <f aca="false">IF(OR(I826&gt;0,J826&gt;0),"Sí","No")</f>
        <v>Sí</v>
      </c>
      <c r="R826" s="27" t="n">
        <v>1500</v>
      </c>
      <c r="S826" s="27" t="n">
        <v>2400</v>
      </c>
      <c r="T826" s="27"/>
      <c r="U826" s="27"/>
      <c r="V826" s="27" t="n">
        <v>3500</v>
      </c>
      <c r="W826" s="12" t="n">
        <f aca="false">IF(AND(I826&gt;0,R826&gt;0),(S826-R826)/R826,"")</f>
        <v>0.6</v>
      </c>
      <c r="X826" s="12" t="str">
        <f aca="false">IF(AND(J826&gt;0,T826&gt;0),(U826-T826)/T826,"")</f>
        <v/>
      </c>
      <c r="Y826" s="12" t="n">
        <f aca="false">IF(AND(K826&gt;0,V826&gt;0),(V826-Resumen!$B$7)/Resumen!$B$7,"")</f>
        <v>0.4</v>
      </c>
      <c r="Z826" s="28" t="n">
        <f aca="false">IF(AND(K826&gt;0,I826&gt;0,V826&gt;0,S826&gt;0),V826-S826,"")</f>
        <v>1100</v>
      </c>
      <c r="AA826" s="12" t="n">
        <f aca="false">IF(Z826&lt;&gt;"",Z826/S826,"")</f>
        <v>0.458333333333333</v>
      </c>
      <c r="AB826" s="28" t="str">
        <f aca="false">IF(AND(K826&gt;0,J826&gt;0,V826&gt;0,U826&gt;0),V826-U826,"")</f>
        <v/>
      </c>
      <c r="AC826" s="12" t="str">
        <f aca="false">IF(AB826&lt;&gt;"",AB826/U826,"")</f>
        <v/>
      </c>
      <c r="AD826" s="27" t="n">
        <v>5</v>
      </c>
      <c r="AE826" s="27" t="n">
        <v>6</v>
      </c>
      <c r="AF826" s="27" t="n">
        <v>0</v>
      </c>
      <c r="AG826" s="28" t="n">
        <f aca="false">AD826+AE826+AF826</f>
        <v>11</v>
      </c>
      <c r="AH826" s="12" t="n">
        <f aca="false">IF(AG826&gt;0,AD826/AG826,"")</f>
        <v>0.454545454545455</v>
      </c>
      <c r="AI826" s="27" t="n">
        <v>0</v>
      </c>
      <c r="AJ826" s="27" t="n">
        <v>0</v>
      </c>
      <c r="AK826" s="27" t="n">
        <v>0</v>
      </c>
      <c r="AL826" s="22" t="str">
        <f aca="false">IF(OR(AJ826&gt;0,AK826&gt;0),"Sí","No")</f>
        <v>No</v>
      </c>
      <c r="AM826" s="6" t="s">
        <v>198</v>
      </c>
      <c r="AN826" s="6"/>
      <c r="AO826" s="12" t="n">
        <f aca="false">IF(M826&gt;0,K826/M826,"")</f>
        <v>0.375</v>
      </c>
      <c r="AP826" s="22" t="str">
        <f aca="false">IF(M826&gt;=Resumen!$B$5,"Alto","Bajo")</f>
        <v>Alto</v>
      </c>
      <c r="AQ826" s="22" t="str">
        <f aca="false">IF(AO826&gt;=Resumen!$B$28,"Alto","Bajo")</f>
        <v>Bajo</v>
      </c>
      <c r="AR826" s="22" t="str">
        <f aca="false">AP826&amp;" Potencial / "&amp;AQ826&amp;" Share"</f>
        <v>Alto Potencial / Bajo Share</v>
      </c>
      <c r="AS826" s="22" t="str">
        <f aca="false">IF(Q826="Sí",IF(AO826&gt;=Resumen!$B$29,"Alto","Bajo"),"")</f>
        <v>Bajo</v>
      </c>
      <c r="AT826" s="22" t="str">
        <f aca="false">IF(AS826&lt;&gt;"",AP826&amp;" Potencial / "&amp;AS826&amp;" Share","")</f>
        <v>Alto Potencial / Bajo Share</v>
      </c>
      <c r="AU826" s="22" t="str">
        <f aca="false">IF(AH826="","Sin dato",IF(AH826-AO826&gt;Resumen!$B$6,"Sobre-exhibido",IF(AO826-AH826&gt;Resumen!$B$6,"Sub-exhibido","En línea")))</f>
        <v>Sobre-exhibido</v>
      </c>
      <c r="AV826" s="22" t="n">
        <f aca="false">IF(AT826="","",IF(AT826="Alto Potencial / Bajo Share",1,IF(AT826="Alto Potencial / Alto Share",2,IF(AT826="Bajo Potencial / Alto Share",3,4))))</f>
        <v>1</v>
      </c>
      <c r="AW826" s="22" t="str">
        <f aca="false">IF(Q826="No","Sin competencia directa",IF(AV826=1,"1 - Foco Conquista (Alto Pot / Bajo Share)",IF(AV826=2,"2 - Foco Defensa (Alto Pot / Alto Share)",IF(AV826=3,"3 - Monitoreo (Bajo Pot / Alto Share)","4 - Baja Prioridad (Bajo Pot / Bajo Share)"))))</f>
        <v>1 - Foco Conquista (Alto Pot / Bajo Share)</v>
      </c>
      <c r="AX826" s="12" t="str">
        <f aca="false">IF(OR(IFERROR(AND(W826&lt;&gt;"",Y826&lt;&gt;"",Y826-W826&gt;Resumen!$B$8),FALSE()),IFERROR(AND(X826&lt;&gt;"",Y826&lt;&gt;"",Y826-X826&gt;Resumen!$B$8),FALSE())),MAX(IF(IFERROR(AND(W826&lt;&gt;"",Y826&lt;&gt;"",Y826-W826&gt;Resumen!$B$8),FALSE()),Y826-W826,0),IF(IFERROR(AND(X826&lt;&gt;"",Y826&lt;&gt;"",Y826-X826&gt;Resumen!$B$8),FALSE()),Y826-X826,0)),"")</f>
        <v/>
      </c>
      <c r="AY826" s="22" t="str">
        <f aca="false">IF(OR(IFERROR(AND(W826&lt;&gt;"",Y826&lt;&gt;"",Y826-W826&gt;Resumen!$B$8),FALSE()),IFERROR(AND(X826&lt;&gt;"",Y826&lt;&gt;"",Y826-X826&gt;Resumen!$B$8),FALSE())),TRIM("Lays tiene mayor markup que "&amp;IF(IFERROR(AND(W826&lt;&gt;"",Y826&lt;&gt;"",Y826-W826&gt;Resumen!$B$8),FALSE()),"Quento ","")&amp;IF(IFERROR(AND(X826&lt;&gt;"",Y826&lt;&gt;"",Y826-X826&gt;Resumen!$B$8),FALSE()),"Julicroc ","")&amp;"en este PDV"),"")</f>
        <v/>
      </c>
      <c r="AZ826" s="22" t="str">
        <f aca="false">IF(COUNTIF('Plan Pehuamar - Lista'!$A$2:$A$167,A826)&gt;0,"Sí","No")</f>
        <v>No</v>
      </c>
      <c r="BA826" s="22" t="str">
        <f aca="false">IF(COUNTIF('Plan Combo 9+1'!$A$2:$A$226,A826)&gt;0,"Sí","No")</f>
        <v>Sí</v>
      </c>
      <c r="BB826" s="22" t="str">
        <f aca="false">IF(AH826="","No",IF(BA826="Sí",IF((AO826-AH826)&gt;Resumen!$B$6,"Sí","No"),IF((AO826-AH826)&gt;=Resumen!$B$132,"Sí","No")))</f>
        <v>No</v>
      </c>
      <c r="BC826" s="22" t="str">
        <f aca="false">IF(AND(N826="Sí",AL826="Sí",AI826=0),"Sí","No")</f>
        <v>No</v>
      </c>
      <c r="BD826" s="22" t="str">
        <f aca="false">IF(COUNTIF('Plan 9+1 (con Pehuamar)'!$A$2:$A$227,A826)&gt;0,"Sí","No")</f>
        <v>Sí</v>
      </c>
    </row>
    <row r="827" customFormat="false" ht="15" hidden="false" customHeight="true" outlineLevel="0" collapsed="false">
      <c r="A827" s="6" t="n">
        <v>400739</v>
      </c>
      <c r="B827" s="6" t="n">
        <v>5</v>
      </c>
      <c r="C827" s="6" t="n">
        <v>501</v>
      </c>
      <c r="D827" s="6" t="s">
        <v>194</v>
      </c>
      <c r="E827" s="6" t="s">
        <v>1025</v>
      </c>
      <c r="F827" s="6" t="s">
        <v>382</v>
      </c>
      <c r="G827" s="6" t="s">
        <v>129</v>
      </c>
      <c r="H827" s="6" t="s">
        <v>197</v>
      </c>
      <c r="I827" s="27" t="n">
        <v>30</v>
      </c>
      <c r="J827" s="27" t="n">
        <v>0</v>
      </c>
      <c r="K827" s="27" t="n">
        <v>25</v>
      </c>
      <c r="L827" s="28" t="n">
        <f aca="false">I827+J827</f>
        <v>30</v>
      </c>
      <c r="M827" s="28" t="n">
        <f aca="false">L827+K827</f>
        <v>55</v>
      </c>
      <c r="N827" s="22" t="str">
        <f aca="false">IF(I827&gt;0,"Sí","No")</f>
        <v>Sí</v>
      </c>
      <c r="O827" s="22" t="str">
        <f aca="false">IF(J827&gt;0,"Sí","No")</f>
        <v>No</v>
      </c>
      <c r="P827" s="22" t="str">
        <f aca="false">IF(K827&gt;0,"Sí","No")</f>
        <v>Sí</v>
      </c>
      <c r="Q827" s="22" t="str">
        <f aca="false">IF(OR(I827&gt;0,J827&gt;0),"Sí","No")</f>
        <v>Sí</v>
      </c>
      <c r="R827" s="27" t="n">
        <v>1740</v>
      </c>
      <c r="S827" s="27" t="n">
        <v>2600</v>
      </c>
      <c r="T827" s="27"/>
      <c r="U827" s="27"/>
      <c r="V827" s="27" t="n">
        <v>3500</v>
      </c>
      <c r="W827" s="12" t="n">
        <f aca="false">IF(AND(I827&gt;0,R827&gt;0),(S827-R827)/R827,"")</f>
        <v>0.494252873563218</v>
      </c>
      <c r="X827" s="12" t="str">
        <f aca="false">IF(AND(J827&gt;0,T827&gt;0),(U827-T827)/T827,"")</f>
        <v/>
      </c>
      <c r="Y827" s="12" t="n">
        <f aca="false">IF(AND(K827&gt;0,V827&gt;0),(V827-Resumen!$B$7)/Resumen!$B$7,"")</f>
        <v>0.4</v>
      </c>
      <c r="Z827" s="28" t="n">
        <f aca="false">IF(AND(K827&gt;0,I827&gt;0,V827&gt;0,S827&gt;0),V827-S827,"")</f>
        <v>900</v>
      </c>
      <c r="AA827" s="12" t="n">
        <f aca="false">IF(Z827&lt;&gt;"",Z827/S827,"")</f>
        <v>0.346153846153846</v>
      </c>
      <c r="AB827" s="28" t="str">
        <f aca="false">IF(AND(K827&gt;0,J827&gt;0,V827&gt;0,U827&gt;0),V827-U827,"")</f>
        <v/>
      </c>
      <c r="AC827" s="12" t="str">
        <f aca="false">IF(AB827&lt;&gt;"",AB827/U827,"")</f>
        <v/>
      </c>
      <c r="AD827" s="27" t="n">
        <v>6</v>
      </c>
      <c r="AE827" s="27" t="n">
        <v>10</v>
      </c>
      <c r="AF827" s="27" t="n">
        <v>0</v>
      </c>
      <c r="AG827" s="28" t="n">
        <f aca="false">AD827+AE827+AF827</f>
        <v>16</v>
      </c>
      <c r="AH827" s="12" t="n">
        <f aca="false">IF(AG827&gt;0,AD827/AG827,"")</f>
        <v>0.375</v>
      </c>
      <c r="AI827" s="27" t="n">
        <v>0</v>
      </c>
      <c r="AJ827" s="27" t="n">
        <v>0</v>
      </c>
      <c r="AK827" s="27" t="n">
        <v>0</v>
      </c>
      <c r="AL827" s="22" t="str">
        <f aca="false">IF(OR(AJ827&gt;0,AK827&gt;0),"Sí","No")</f>
        <v>No</v>
      </c>
      <c r="AM827" s="6" t="s">
        <v>198</v>
      </c>
      <c r="AN827" s="6"/>
      <c r="AO827" s="12" t="n">
        <f aca="false">IF(M827&gt;0,K827/M827,"")</f>
        <v>0.454545454545455</v>
      </c>
      <c r="AP827" s="22" t="str">
        <f aca="false">IF(M827&gt;=Resumen!$B$5,"Alto","Bajo")</f>
        <v>Alto</v>
      </c>
      <c r="AQ827" s="22" t="str">
        <f aca="false">IF(AO827&gt;=Resumen!$B$28,"Alto","Bajo")</f>
        <v>Alto</v>
      </c>
      <c r="AR827" s="22" t="str">
        <f aca="false">AP827&amp;" Potencial / "&amp;AQ827&amp;" Share"</f>
        <v>Alto Potencial / Alto Share</v>
      </c>
      <c r="AS827" s="22" t="str">
        <f aca="false">IF(Q827="Sí",IF(AO827&gt;=Resumen!$B$29,"Alto","Bajo"),"")</f>
        <v>Bajo</v>
      </c>
      <c r="AT827" s="22" t="str">
        <f aca="false">IF(AS827&lt;&gt;"",AP827&amp;" Potencial / "&amp;AS827&amp;" Share","")</f>
        <v>Alto Potencial / Bajo Share</v>
      </c>
      <c r="AU827" s="22" t="str">
        <f aca="false">IF(AH827="","Sin dato",IF(AH827-AO827&gt;Resumen!$B$6,"Sobre-exhibido",IF(AO827-AH827&gt;Resumen!$B$6,"Sub-exhibido","En línea")))</f>
        <v>Sub-exhibido</v>
      </c>
      <c r="AV827" s="22" t="n">
        <f aca="false">IF(AT827="","",IF(AT827="Alto Potencial / Bajo Share",1,IF(AT827="Alto Potencial / Alto Share",2,IF(AT827="Bajo Potencial / Alto Share",3,4))))</f>
        <v>1</v>
      </c>
      <c r="AW827" s="22" t="str">
        <f aca="false">IF(Q827="No","Sin competencia directa",IF(AV827=1,"1 - Foco Conquista (Alto Pot / Bajo Share)",IF(AV827=2,"2 - Foco Defensa (Alto Pot / Alto Share)",IF(AV827=3,"3 - Monitoreo (Bajo Pot / Alto Share)","4 - Baja Prioridad (Bajo Pot / Bajo Share)"))))</f>
        <v>1 - Foco Conquista (Alto Pot / Bajo Share)</v>
      </c>
      <c r="AX827" s="12" t="str">
        <f aca="false">IF(OR(IFERROR(AND(W827&lt;&gt;"",Y827&lt;&gt;"",Y827-W827&gt;Resumen!$B$8),FALSE()),IFERROR(AND(X827&lt;&gt;"",Y827&lt;&gt;"",Y827-X827&gt;Resumen!$B$8),FALSE())),MAX(IF(IFERROR(AND(W827&lt;&gt;"",Y827&lt;&gt;"",Y827-W827&gt;Resumen!$B$8),FALSE()),Y827-W827,0),IF(IFERROR(AND(X827&lt;&gt;"",Y827&lt;&gt;"",Y827-X827&gt;Resumen!$B$8),FALSE()),Y827-X827,0)),"")</f>
        <v/>
      </c>
      <c r="AY827" s="22" t="str">
        <f aca="false">IF(OR(IFERROR(AND(W827&lt;&gt;"",Y827&lt;&gt;"",Y827-W827&gt;Resumen!$B$8),FALSE()),IFERROR(AND(X827&lt;&gt;"",Y827&lt;&gt;"",Y827-X827&gt;Resumen!$B$8),FALSE())),TRIM("Lays tiene mayor markup que "&amp;IF(IFERROR(AND(W827&lt;&gt;"",Y827&lt;&gt;"",Y827-W827&gt;Resumen!$B$8),FALSE()),"Quento ","")&amp;IF(IFERROR(AND(X827&lt;&gt;"",Y827&lt;&gt;"",Y827-X827&gt;Resumen!$B$8),FALSE()),"Julicroc ","")&amp;"en este PDV"),"")</f>
        <v/>
      </c>
      <c r="AZ827" s="22" t="str">
        <f aca="false">IF(COUNTIF('Plan Pehuamar - Lista'!$A$2:$A$167,A827)&gt;0,"Sí","No")</f>
        <v>No</v>
      </c>
      <c r="BA827" s="22" t="str">
        <f aca="false">IF(COUNTIF('Plan Combo 9+1'!$A$2:$A$226,A827)&gt;0,"Sí","No")</f>
        <v>Sí</v>
      </c>
      <c r="BB827" s="22" t="str">
        <f aca="false">IF(AH827="","No",IF(BA827="Sí",IF((AO827-AH827)&gt;Resumen!$B$6,"Sí","No"),IF((AO827-AH827)&gt;=Resumen!$B$132,"Sí","No")))</f>
        <v>Sí</v>
      </c>
      <c r="BC827" s="22" t="str">
        <f aca="false">IF(AND(N827="Sí",AL827="Sí",AI827=0),"Sí","No")</f>
        <v>No</v>
      </c>
      <c r="BD827" s="22" t="str">
        <f aca="false">IF(COUNTIF('Plan 9+1 (con Pehuamar)'!$A$2:$A$227,A827)&gt;0,"Sí","No")</f>
        <v>Sí</v>
      </c>
    </row>
    <row r="828" customFormat="false" ht="15" hidden="false" customHeight="true" outlineLevel="0" collapsed="false">
      <c r="A828" s="6" t="n">
        <v>400827</v>
      </c>
      <c r="B828" s="6" t="n">
        <v>5</v>
      </c>
      <c r="C828" s="6" t="n">
        <v>501</v>
      </c>
      <c r="D828" s="6" t="s">
        <v>194</v>
      </c>
      <c r="E828" s="6" t="s">
        <v>1026</v>
      </c>
      <c r="F828" s="6" t="s">
        <v>201</v>
      </c>
      <c r="G828" s="6" t="s">
        <v>129</v>
      </c>
      <c r="H828" s="6" t="s">
        <v>197</v>
      </c>
      <c r="I828" s="27" t="n">
        <v>0</v>
      </c>
      <c r="J828" s="27" t="n">
        <v>0</v>
      </c>
      <c r="K828" s="27" t="n">
        <v>0.5</v>
      </c>
      <c r="L828" s="28" t="n">
        <f aca="false">I828+J828</f>
        <v>0</v>
      </c>
      <c r="M828" s="28" t="n">
        <f aca="false">L828+K828</f>
        <v>0.5</v>
      </c>
      <c r="N828" s="22" t="str">
        <f aca="false">IF(I828&gt;0,"Sí","No")</f>
        <v>No</v>
      </c>
      <c r="O828" s="22" t="str">
        <f aca="false">IF(J828&gt;0,"Sí","No")</f>
        <v>No</v>
      </c>
      <c r="P828" s="22" t="str">
        <f aca="false">IF(K828&gt;0,"Sí","No")</f>
        <v>Sí</v>
      </c>
      <c r="Q828" s="22" t="str">
        <f aca="false">IF(OR(I828&gt;0,J828&gt;0),"Sí","No")</f>
        <v>No</v>
      </c>
      <c r="R828" s="27"/>
      <c r="S828" s="27"/>
      <c r="T828" s="27"/>
      <c r="U828" s="27"/>
      <c r="V828" s="27"/>
      <c r="W828" s="12" t="str">
        <f aca="false">IF(AND(I828&gt;0,R828&gt;0),(S828-R828)/R828,"")</f>
        <v/>
      </c>
      <c r="X828" s="12" t="str">
        <f aca="false">IF(AND(J828&gt;0,T828&gt;0),(U828-T828)/T828,"")</f>
        <v/>
      </c>
      <c r="Y828" s="12" t="str">
        <f aca="false">IF(AND(K828&gt;0,V828&gt;0),(V828-Resumen!$B$7)/Resumen!$B$7,"")</f>
        <v/>
      </c>
      <c r="Z828" s="28" t="str">
        <f aca="false">IF(AND(K828&gt;0,I828&gt;0,V828&gt;0,S828&gt;0),V828-S828,"")</f>
        <v/>
      </c>
      <c r="AA828" s="12" t="str">
        <f aca="false">IF(Z828&lt;&gt;"",Z828/S828,"")</f>
        <v/>
      </c>
      <c r="AB828" s="28" t="str">
        <f aca="false">IF(AND(K828&gt;0,J828&gt;0,V828&gt;0,U828&gt;0),V828-U828,"")</f>
        <v/>
      </c>
      <c r="AC828" s="12" t="str">
        <f aca="false">IF(AB828&lt;&gt;"",AB828/U828,"")</f>
        <v/>
      </c>
      <c r="AD828" s="27" t="n">
        <v>0</v>
      </c>
      <c r="AE828" s="27" t="n">
        <v>0</v>
      </c>
      <c r="AF828" s="27" t="n">
        <v>0</v>
      </c>
      <c r="AG828" s="28" t="n">
        <f aca="false">AD828+AE828+AF828</f>
        <v>0</v>
      </c>
      <c r="AH828" s="12" t="str">
        <f aca="false">IF(AG828&gt;0,AD828/AG828,"")</f>
        <v/>
      </c>
      <c r="AI828" s="27" t="n">
        <v>0</v>
      </c>
      <c r="AJ828" s="27" t="n">
        <v>0</v>
      </c>
      <c r="AK828" s="27" t="n">
        <v>0</v>
      </c>
      <c r="AL828" s="22" t="str">
        <f aca="false">IF(OR(AJ828&gt;0,AK828&gt;0),"Sí","No")</f>
        <v>No</v>
      </c>
      <c r="AM828" s="6"/>
      <c r="AN828" s="6"/>
      <c r="AO828" s="12" t="n">
        <f aca="false">IF(M828&gt;0,K828/M828,"")</f>
        <v>1</v>
      </c>
      <c r="AP828" s="22" t="str">
        <f aca="false">IF(M828&gt;=Resumen!$B$5,"Alto","Bajo")</f>
        <v>Bajo</v>
      </c>
      <c r="AQ828" s="22" t="str">
        <f aca="false">IF(AO828&gt;=Resumen!$B$28,"Alto","Bajo")</f>
        <v>Alto</v>
      </c>
      <c r="AR828" s="22" t="str">
        <f aca="false">AP828&amp;" Potencial / "&amp;AQ828&amp;" Share"</f>
        <v>Bajo Potencial / Alto Share</v>
      </c>
      <c r="AS828" s="22" t="str">
        <f aca="false">IF(Q828="Sí",IF(AO828&gt;=Resumen!$B$29,"Alto","Bajo"),"")</f>
        <v/>
      </c>
      <c r="AT828" s="22" t="str">
        <f aca="false">IF(AS828&lt;&gt;"",AP828&amp;" Potencial / "&amp;AS828&amp;" Share","")</f>
        <v/>
      </c>
      <c r="AU828" s="22" t="str">
        <f aca="false">IF(AH828="","Sin dato",IF(AH828-AO828&gt;Resumen!$B$6,"Sobre-exhibido",IF(AO828-AH828&gt;Resumen!$B$6,"Sub-exhibido","En línea")))</f>
        <v>Sin dato</v>
      </c>
      <c r="AV828" s="22" t="str">
        <f aca="false">IF(AT828="","",IF(AT828="Alto Potencial / Bajo Share",1,IF(AT828="Alto Potencial / Alto Share",2,IF(AT828="Bajo Potencial / Alto Share",3,4))))</f>
        <v/>
      </c>
      <c r="AW828" s="22" t="str">
        <f aca="false">IF(Q828="No","Sin competencia directa",IF(AV828=1,"1 - Foco Conquista (Alto Pot / Bajo Share)",IF(AV828=2,"2 - Foco Defensa (Alto Pot / Alto Share)",IF(AV828=3,"3 - Monitoreo (Bajo Pot / Alto Share)","4 - Baja Prioridad (Bajo Pot / Bajo Share)"))))</f>
        <v>Sin competencia directa</v>
      </c>
      <c r="AX828" s="12" t="str">
        <f aca="false">IF(OR(IFERROR(AND(W828&lt;&gt;"",Y828&lt;&gt;"",Y828-W828&gt;Resumen!$B$8),FALSE()),IFERROR(AND(X828&lt;&gt;"",Y828&lt;&gt;"",Y828-X828&gt;Resumen!$B$8),FALSE())),MAX(IF(IFERROR(AND(W828&lt;&gt;"",Y828&lt;&gt;"",Y828-W828&gt;Resumen!$B$8),FALSE()),Y828-W828,0),IF(IFERROR(AND(X828&lt;&gt;"",Y828&lt;&gt;"",Y828-X828&gt;Resumen!$B$8),FALSE()),Y828-X828,0)),"")</f>
        <v/>
      </c>
      <c r="AY828" s="22" t="str">
        <f aca="false">IF(OR(IFERROR(AND(W828&lt;&gt;"",Y828&lt;&gt;"",Y828-W828&gt;Resumen!$B$8),FALSE()),IFERROR(AND(X828&lt;&gt;"",Y828&lt;&gt;"",Y828-X828&gt;Resumen!$B$8),FALSE())),TRIM("Lays tiene mayor markup que "&amp;IF(IFERROR(AND(W828&lt;&gt;"",Y828&lt;&gt;"",Y828-W828&gt;Resumen!$B$8),FALSE()),"Quento ","")&amp;IF(IFERROR(AND(X828&lt;&gt;"",Y828&lt;&gt;"",Y828-X828&gt;Resumen!$B$8),FALSE()),"Julicroc ","")&amp;"en este PDV"),"")</f>
        <v/>
      </c>
      <c r="AZ828" s="22" t="str">
        <f aca="false">IF(COUNTIF('Plan Pehuamar - Lista'!$A$2:$A$167,A828)&gt;0,"Sí","No")</f>
        <v>No</v>
      </c>
      <c r="BA828" s="22" t="str">
        <f aca="false">IF(COUNTIF('Plan Combo 9+1'!$A$2:$A$226,A828)&gt;0,"Sí","No")</f>
        <v>No</v>
      </c>
      <c r="BB828" s="22" t="str">
        <f aca="false">IF(AH828="","No",IF(BA828="Sí",IF((AO828-AH828)&gt;Resumen!$B$6,"Sí","No"),IF((AO828-AH828)&gt;=Resumen!$B$132,"Sí","No")))</f>
        <v>No</v>
      </c>
      <c r="BC828" s="22" t="str">
        <f aca="false">IF(AND(N828="Sí",AL828="Sí",AI828=0),"Sí","No")</f>
        <v>No</v>
      </c>
      <c r="BD828" s="22" t="str">
        <f aca="false">IF(COUNTIF('Plan 9+1 (con Pehuamar)'!$A$2:$A$227,A828)&gt;0,"Sí","No")</f>
        <v>No</v>
      </c>
    </row>
    <row r="829" customFormat="false" ht="15" hidden="false" customHeight="true" outlineLevel="0" collapsed="false">
      <c r="A829" s="6" t="n">
        <v>400838</v>
      </c>
      <c r="B829" s="6" t="n">
        <v>5</v>
      </c>
      <c r="C829" s="6" t="n">
        <v>501</v>
      </c>
      <c r="D829" s="6" t="s">
        <v>194</v>
      </c>
      <c r="E829" s="6" t="s">
        <v>1027</v>
      </c>
      <c r="F829" s="6" t="s">
        <v>206</v>
      </c>
      <c r="G829" s="6" t="s">
        <v>129</v>
      </c>
      <c r="H829" s="6" t="s">
        <v>197</v>
      </c>
      <c r="I829" s="27" t="n">
        <v>70</v>
      </c>
      <c r="J829" s="27" t="n">
        <v>20</v>
      </c>
      <c r="K829" s="27" t="n">
        <v>50</v>
      </c>
      <c r="L829" s="28" t="n">
        <f aca="false">I829+J829</f>
        <v>90</v>
      </c>
      <c r="M829" s="28" t="n">
        <f aca="false">L829+K829</f>
        <v>140</v>
      </c>
      <c r="N829" s="22" t="str">
        <f aca="false">IF(I829&gt;0,"Sí","No")</f>
        <v>Sí</v>
      </c>
      <c r="O829" s="22" t="str">
        <f aca="false">IF(J829&gt;0,"Sí","No")</f>
        <v>Sí</v>
      </c>
      <c r="P829" s="22" t="str">
        <f aca="false">IF(K829&gt;0,"Sí","No")</f>
        <v>Sí</v>
      </c>
      <c r="Q829" s="22" t="str">
        <f aca="false">IF(OR(I829&gt;0,J829&gt;0),"Sí","No")</f>
        <v>Sí</v>
      </c>
      <c r="R829" s="27" t="n">
        <v>1800</v>
      </c>
      <c r="S829" s="27" t="n">
        <v>2200</v>
      </c>
      <c r="T829" s="27" t="n">
        <v>1200</v>
      </c>
      <c r="U829" s="27" t="n">
        <v>1500</v>
      </c>
      <c r="V829" s="27" t="n">
        <v>3500</v>
      </c>
      <c r="W829" s="12" t="n">
        <f aca="false">IF(AND(I829&gt;0,R829&gt;0),(S829-R829)/R829,"")</f>
        <v>0.222222222222222</v>
      </c>
      <c r="X829" s="12" t="n">
        <f aca="false">IF(AND(J829&gt;0,T829&gt;0),(U829-T829)/T829,"")</f>
        <v>0.25</v>
      </c>
      <c r="Y829" s="12" t="n">
        <f aca="false">IF(AND(K829&gt;0,V829&gt;0),(V829-Resumen!$B$7)/Resumen!$B$7,"")</f>
        <v>0.4</v>
      </c>
      <c r="Z829" s="28" t="n">
        <f aca="false">IF(AND(K829&gt;0,I829&gt;0,V829&gt;0,S829&gt;0),V829-S829,"")</f>
        <v>1300</v>
      </c>
      <c r="AA829" s="12" t="n">
        <f aca="false">IF(Z829&lt;&gt;"",Z829/S829,"")</f>
        <v>0.590909090909091</v>
      </c>
      <c r="AB829" s="28" t="n">
        <f aca="false">IF(AND(K829&gt;0,J829&gt;0,V829&gt;0,U829&gt;0),V829-U829,"")</f>
        <v>2000</v>
      </c>
      <c r="AC829" s="12" t="n">
        <f aca="false">IF(AB829&lt;&gt;"",AB829/U829,"")</f>
        <v>1.33333333333333</v>
      </c>
      <c r="AD829" s="27" t="n">
        <v>5</v>
      </c>
      <c r="AE829" s="27" t="n">
        <v>3</v>
      </c>
      <c r="AF829" s="27" t="n">
        <v>3</v>
      </c>
      <c r="AG829" s="28" t="n">
        <f aca="false">AD829+AE829+AF829</f>
        <v>11</v>
      </c>
      <c r="AH829" s="12" t="n">
        <f aca="false">IF(AG829&gt;0,AD829/AG829,"")</f>
        <v>0.454545454545455</v>
      </c>
      <c r="AI829" s="27" t="n">
        <v>1</v>
      </c>
      <c r="AJ829" s="27" t="n">
        <v>0</v>
      </c>
      <c r="AK829" s="27" t="n">
        <v>0</v>
      </c>
      <c r="AL829" s="22" t="str">
        <f aca="false">IF(OR(AJ829&gt;0,AK829&gt;0),"Sí","No")</f>
        <v>No</v>
      </c>
      <c r="AM829" s="6" t="s">
        <v>198</v>
      </c>
      <c r="AN829" s="6" t="s">
        <v>198</v>
      </c>
      <c r="AO829" s="12" t="n">
        <f aca="false">IF(M829&gt;0,K829/M829,"")</f>
        <v>0.357142857142857</v>
      </c>
      <c r="AP829" s="22" t="str">
        <f aca="false">IF(M829&gt;=Resumen!$B$5,"Alto","Bajo")</f>
        <v>Alto</v>
      </c>
      <c r="AQ829" s="22" t="str">
        <f aca="false">IF(AO829&gt;=Resumen!$B$28,"Alto","Bajo")</f>
        <v>Bajo</v>
      </c>
      <c r="AR829" s="22" t="str">
        <f aca="false">AP829&amp;" Potencial / "&amp;AQ829&amp;" Share"</f>
        <v>Alto Potencial / Bajo Share</v>
      </c>
      <c r="AS829" s="22" t="str">
        <f aca="false">IF(Q829="Sí",IF(AO829&gt;=Resumen!$B$29,"Alto","Bajo"),"")</f>
        <v>Bajo</v>
      </c>
      <c r="AT829" s="22" t="str">
        <f aca="false">IF(AS829&lt;&gt;"",AP829&amp;" Potencial / "&amp;AS829&amp;" Share","")</f>
        <v>Alto Potencial / Bajo Share</v>
      </c>
      <c r="AU829" s="22" t="str">
        <f aca="false">IF(AH829="","Sin dato",IF(AH829-AO829&gt;Resumen!$B$6,"Sobre-exhibido",IF(AO829-AH829&gt;Resumen!$B$6,"Sub-exhibido","En línea")))</f>
        <v>Sobre-exhibido</v>
      </c>
      <c r="AV829" s="22" t="n">
        <f aca="false">IF(AT829="","",IF(AT829="Alto Potencial / Bajo Share",1,IF(AT829="Alto Potencial / Alto Share",2,IF(AT829="Bajo Potencial / Alto Share",3,4))))</f>
        <v>1</v>
      </c>
      <c r="AW829" s="22" t="str">
        <f aca="false">IF(Q829="No","Sin competencia directa",IF(AV829=1,"1 - Foco Conquista (Alto Pot / Bajo Share)",IF(AV829=2,"2 - Foco Defensa (Alto Pot / Alto Share)",IF(AV829=3,"3 - Monitoreo (Bajo Pot / Alto Share)","4 - Baja Prioridad (Bajo Pot / Bajo Share)"))))</f>
        <v>1 - Foco Conquista (Alto Pot / Bajo Share)</v>
      </c>
      <c r="AX829" s="12" t="n">
        <f aca="false">IF(OR(IFERROR(AND(W829&lt;&gt;"",Y829&lt;&gt;"",Y829-W829&gt;Resumen!$B$8),FALSE()),IFERROR(AND(X829&lt;&gt;"",Y829&lt;&gt;"",Y829-X829&gt;Resumen!$B$8),FALSE())),MAX(IF(IFERROR(AND(W829&lt;&gt;"",Y829&lt;&gt;"",Y829-W829&gt;Resumen!$B$8),FALSE()),Y829-W829,0),IF(IFERROR(AND(X829&lt;&gt;"",Y829&lt;&gt;"",Y829-X829&gt;Resumen!$B$8),FALSE()),Y829-X829,0)),"")</f>
        <v>0.177777777777778</v>
      </c>
      <c r="AY829" s="22" t="str">
        <f aca="false">IF(OR(IFERROR(AND(W829&lt;&gt;"",Y829&lt;&gt;"",Y829-W829&gt;Resumen!$B$8),FALSE()),IFERROR(AND(X829&lt;&gt;"",Y829&lt;&gt;"",Y829-X829&gt;Resumen!$B$8),FALSE())),TRIM("Lays tiene mayor markup que "&amp;IF(IFERROR(AND(W829&lt;&gt;"",Y829&lt;&gt;"",Y829-W829&gt;Resumen!$B$8),FALSE()),"Quento ","")&amp;IF(IFERROR(AND(X829&lt;&gt;"",Y829&lt;&gt;"",Y829-X829&gt;Resumen!$B$8),FALSE()),"Julicroc ","")&amp;"en este PDV"),"")</f>
        <v>Lays tiene mayor markup que Quento Julicroc en este PDV</v>
      </c>
      <c r="AZ829" s="22" t="str">
        <f aca="false">IF(COUNTIF('Plan Pehuamar - Lista'!$A$2:$A$167,A829)&gt;0,"Sí","No")</f>
        <v>Sí</v>
      </c>
      <c r="BA829" s="22" t="str">
        <f aca="false">IF(COUNTIF('Plan Combo 9+1'!$A$2:$A$226,A829)&gt;0,"Sí","No")</f>
        <v>No</v>
      </c>
      <c r="BB829" s="22" t="str">
        <f aca="false">IF(AH829="","No",IF(BA829="Sí",IF((AO829-AH829)&gt;Resumen!$B$6,"Sí","No"),IF((AO829-AH829)&gt;=Resumen!$B$132,"Sí","No")))</f>
        <v>No</v>
      </c>
      <c r="BC829" s="22" t="str">
        <f aca="false">IF(AND(N829="Sí",AL829="Sí",AI829=0),"Sí","No")</f>
        <v>No</v>
      </c>
      <c r="BD829" s="22" t="str">
        <f aca="false">IF(COUNTIF('Plan 9+1 (con Pehuamar)'!$A$2:$A$227,A829)&gt;0,"Sí","No")</f>
        <v>Sí</v>
      </c>
    </row>
    <row r="830" customFormat="false" ht="15" hidden="false" customHeight="true" outlineLevel="0" collapsed="false">
      <c r="A830" s="6" t="n">
        <v>400839</v>
      </c>
      <c r="B830" s="6" t="n">
        <v>5</v>
      </c>
      <c r="C830" s="6" t="n">
        <v>501</v>
      </c>
      <c r="D830" s="6" t="s">
        <v>194</v>
      </c>
      <c r="E830" s="6" t="s">
        <v>1028</v>
      </c>
      <c r="F830" s="6" t="s">
        <v>273</v>
      </c>
      <c r="G830" s="6" t="s">
        <v>129</v>
      </c>
      <c r="H830" s="6" t="s">
        <v>197</v>
      </c>
      <c r="I830" s="27" t="n">
        <v>0</v>
      </c>
      <c r="J830" s="27" t="n">
        <v>0</v>
      </c>
      <c r="K830" s="27" t="n">
        <v>2.1</v>
      </c>
      <c r="L830" s="28" t="n">
        <f aca="false">I830+J830</f>
        <v>0</v>
      </c>
      <c r="M830" s="28" t="n">
        <f aca="false">L830+K830</f>
        <v>2.1</v>
      </c>
      <c r="N830" s="22" t="str">
        <f aca="false">IF(I830&gt;0,"Sí","No")</f>
        <v>No</v>
      </c>
      <c r="O830" s="22" t="str">
        <f aca="false">IF(J830&gt;0,"Sí","No")</f>
        <v>No</v>
      </c>
      <c r="P830" s="22" t="str">
        <f aca="false">IF(K830&gt;0,"Sí","No")</f>
        <v>Sí</v>
      </c>
      <c r="Q830" s="22" t="str">
        <f aca="false">IF(OR(I830&gt;0,J830&gt;0),"Sí","No")</f>
        <v>No</v>
      </c>
      <c r="R830" s="27"/>
      <c r="S830" s="27"/>
      <c r="T830" s="27"/>
      <c r="U830" s="27"/>
      <c r="V830" s="27"/>
      <c r="W830" s="12" t="str">
        <f aca="false">IF(AND(I830&gt;0,R830&gt;0),(S830-R830)/R830,"")</f>
        <v/>
      </c>
      <c r="X830" s="12" t="str">
        <f aca="false">IF(AND(J830&gt;0,T830&gt;0),(U830-T830)/T830,"")</f>
        <v/>
      </c>
      <c r="Y830" s="12" t="str">
        <f aca="false">IF(AND(K830&gt;0,V830&gt;0),(V830-Resumen!$B$7)/Resumen!$B$7,"")</f>
        <v/>
      </c>
      <c r="Z830" s="28" t="str">
        <f aca="false">IF(AND(K830&gt;0,I830&gt;0,V830&gt;0,S830&gt;0),V830-S830,"")</f>
        <v/>
      </c>
      <c r="AA830" s="12" t="str">
        <f aca="false">IF(Z830&lt;&gt;"",Z830/S830,"")</f>
        <v/>
      </c>
      <c r="AB830" s="28" t="str">
        <f aca="false">IF(AND(K830&gt;0,J830&gt;0,V830&gt;0,U830&gt;0),V830-U830,"")</f>
        <v/>
      </c>
      <c r="AC830" s="12" t="str">
        <f aca="false">IF(AB830&lt;&gt;"",AB830/U830,"")</f>
        <v/>
      </c>
      <c r="AD830" s="27" t="n">
        <v>0</v>
      </c>
      <c r="AE830" s="27" t="n">
        <v>0</v>
      </c>
      <c r="AF830" s="27" t="n">
        <v>0</v>
      </c>
      <c r="AG830" s="28" t="n">
        <f aca="false">AD830+AE830+AF830</f>
        <v>0</v>
      </c>
      <c r="AH830" s="12" t="str">
        <f aca="false">IF(AG830&gt;0,AD830/AG830,"")</f>
        <v/>
      </c>
      <c r="AI830" s="27" t="n">
        <v>0</v>
      </c>
      <c r="AJ830" s="27" t="n">
        <v>0</v>
      </c>
      <c r="AK830" s="27" t="n">
        <v>0</v>
      </c>
      <c r="AL830" s="22" t="str">
        <f aca="false">IF(OR(AJ830&gt;0,AK830&gt;0),"Sí","No")</f>
        <v>No</v>
      </c>
      <c r="AM830" s="6"/>
      <c r="AN830" s="6"/>
      <c r="AO830" s="12" t="n">
        <f aca="false">IF(M830&gt;0,K830/M830,"")</f>
        <v>1</v>
      </c>
      <c r="AP830" s="22" t="str">
        <f aca="false">IF(M830&gt;=Resumen!$B$5,"Alto","Bajo")</f>
        <v>Bajo</v>
      </c>
      <c r="AQ830" s="22" t="str">
        <f aca="false">IF(AO830&gt;=Resumen!$B$28,"Alto","Bajo")</f>
        <v>Alto</v>
      </c>
      <c r="AR830" s="22" t="str">
        <f aca="false">AP830&amp;" Potencial / "&amp;AQ830&amp;" Share"</f>
        <v>Bajo Potencial / Alto Share</v>
      </c>
      <c r="AS830" s="22" t="str">
        <f aca="false">IF(Q830="Sí",IF(AO830&gt;=Resumen!$B$29,"Alto","Bajo"),"")</f>
        <v/>
      </c>
      <c r="AT830" s="22" t="str">
        <f aca="false">IF(AS830&lt;&gt;"",AP830&amp;" Potencial / "&amp;AS830&amp;" Share","")</f>
        <v/>
      </c>
      <c r="AU830" s="22" t="str">
        <f aca="false">IF(AH830="","Sin dato",IF(AH830-AO830&gt;Resumen!$B$6,"Sobre-exhibido",IF(AO830-AH830&gt;Resumen!$B$6,"Sub-exhibido","En línea")))</f>
        <v>Sin dato</v>
      </c>
      <c r="AV830" s="22" t="str">
        <f aca="false">IF(AT830="","",IF(AT830="Alto Potencial / Bajo Share",1,IF(AT830="Alto Potencial / Alto Share",2,IF(AT830="Bajo Potencial / Alto Share",3,4))))</f>
        <v/>
      </c>
      <c r="AW830" s="22" t="str">
        <f aca="false">IF(Q830="No","Sin competencia directa",IF(AV830=1,"1 - Foco Conquista (Alto Pot / Bajo Share)",IF(AV830=2,"2 - Foco Defensa (Alto Pot / Alto Share)",IF(AV830=3,"3 - Monitoreo (Bajo Pot / Alto Share)","4 - Baja Prioridad (Bajo Pot / Bajo Share)"))))</f>
        <v>Sin competencia directa</v>
      </c>
      <c r="AX830" s="12" t="str">
        <f aca="false">IF(OR(IFERROR(AND(W830&lt;&gt;"",Y830&lt;&gt;"",Y830-W830&gt;Resumen!$B$8),FALSE()),IFERROR(AND(X830&lt;&gt;"",Y830&lt;&gt;"",Y830-X830&gt;Resumen!$B$8),FALSE())),MAX(IF(IFERROR(AND(W830&lt;&gt;"",Y830&lt;&gt;"",Y830-W830&gt;Resumen!$B$8),FALSE()),Y830-W830,0),IF(IFERROR(AND(X830&lt;&gt;"",Y830&lt;&gt;"",Y830-X830&gt;Resumen!$B$8),FALSE()),Y830-X830,0)),"")</f>
        <v/>
      </c>
      <c r="AY830" s="22" t="str">
        <f aca="false">IF(OR(IFERROR(AND(W830&lt;&gt;"",Y830&lt;&gt;"",Y830-W830&gt;Resumen!$B$8),FALSE()),IFERROR(AND(X830&lt;&gt;"",Y830&lt;&gt;"",Y830-X830&gt;Resumen!$B$8),FALSE())),TRIM("Lays tiene mayor markup que "&amp;IF(IFERROR(AND(W830&lt;&gt;"",Y830&lt;&gt;"",Y830-W830&gt;Resumen!$B$8),FALSE()),"Quento ","")&amp;IF(IFERROR(AND(X830&lt;&gt;"",Y830&lt;&gt;"",Y830-X830&gt;Resumen!$B$8),FALSE()),"Julicroc ","")&amp;"en este PDV"),"")</f>
        <v/>
      </c>
      <c r="AZ830" s="22" t="str">
        <f aca="false">IF(COUNTIF('Plan Pehuamar - Lista'!$A$2:$A$167,A830)&gt;0,"Sí","No")</f>
        <v>No</v>
      </c>
      <c r="BA830" s="22" t="str">
        <f aca="false">IF(COUNTIF('Plan Combo 9+1'!$A$2:$A$226,A830)&gt;0,"Sí","No")</f>
        <v>No</v>
      </c>
      <c r="BB830" s="22" t="str">
        <f aca="false">IF(AH830="","No",IF(BA830="Sí",IF((AO830-AH830)&gt;Resumen!$B$6,"Sí","No"),IF((AO830-AH830)&gt;=Resumen!$B$132,"Sí","No")))</f>
        <v>No</v>
      </c>
      <c r="BC830" s="22" t="str">
        <f aca="false">IF(AND(N830="Sí",AL830="Sí",AI830=0),"Sí","No")</f>
        <v>No</v>
      </c>
      <c r="BD830" s="22" t="str">
        <f aca="false">IF(COUNTIF('Plan 9+1 (con Pehuamar)'!$A$2:$A$227,A830)&gt;0,"Sí","No")</f>
        <v>No</v>
      </c>
    </row>
    <row r="831" customFormat="false" ht="15" hidden="false" customHeight="true" outlineLevel="0" collapsed="false">
      <c r="A831" s="6" t="n">
        <v>400842</v>
      </c>
      <c r="B831" s="6" t="n">
        <v>5</v>
      </c>
      <c r="C831" s="6" t="n">
        <v>501</v>
      </c>
      <c r="D831" s="6" t="s">
        <v>194</v>
      </c>
      <c r="E831" s="6" t="s">
        <v>1029</v>
      </c>
      <c r="F831" s="6" t="s">
        <v>295</v>
      </c>
      <c r="G831" s="6" t="s">
        <v>129</v>
      </c>
      <c r="H831" s="6" t="s">
        <v>197</v>
      </c>
      <c r="I831" s="27" t="n">
        <v>0</v>
      </c>
      <c r="J831" s="27" t="n">
        <v>0</v>
      </c>
      <c r="K831" s="27" t="n">
        <v>0.4</v>
      </c>
      <c r="L831" s="28" t="n">
        <f aca="false">I831+J831</f>
        <v>0</v>
      </c>
      <c r="M831" s="28" t="n">
        <f aca="false">L831+K831</f>
        <v>0.4</v>
      </c>
      <c r="N831" s="22" t="str">
        <f aca="false">IF(I831&gt;0,"Sí","No")</f>
        <v>No</v>
      </c>
      <c r="O831" s="22" t="str">
        <f aca="false">IF(J831&gt;0,"Sí","No")</f>
        <v>No</v>
      </c>
      <c r="P831" s="22" t="str">
        <f aca="false">IF(K831&gt;0,"Sí","No")</f>
        <v>Sí</v>
      </c>
      <c r="Q831" s="22" t="str">
        <f aca="false">IF(OR(I831&gt;0,J831&gt;0),"Sí","No")</f>
        <v>No</v>
      </c>
      <c r="R831" s="27"/>
      <c r="S831" s="27"/>
      <c r="T831" s="27"/>
      <c r="U831" s="27"/>
      <c r="V831" s="27"/>
      <c r="W831" s="12" t="str">
        <f aca="false">IF(AND(I831&gt;0,R831&gt;0),(S831-R831)/R831,"")</f>
        <v/>
      </c>
      <c r="X831" s="12" t="str">
        <f aca="false">IF(AND(J831&gt;0,T831&gt;0),(U831-T831)/T831,"")</f>
        <v/>
      </c>
      <c r="Y831" s="12" t="str">
        <f aca="false">IF(AND(K831&gt;0,V831&gt;0),(V831-Resumen!$B$7)/Resumen!$B$7,"")</f>
        <v/>
      </c>
      <c r="Z831" s="28" t="str">
        <f aca="false">IF(AND(K831&gt;0,I831&gt;0,V831&gt;0,S831&gt;0),V831-S831,"")</f>
        <v/>
      </c>
      <c r="AA831" s="12" t="str">
        <f aca="false">IF(Z831&lt;&gt;"",Z831/S831,"")</f>
        <v/>
      </c>
      <c r="AB831" s="28" t="str">
        <f aca="false">IF(AND(K831&gt;0,J831&gt;0,V831&gt;0,U831&gt;0),V831-U831,"")</f>
        <v/>
      </c>
      <c r="AC831" s="12" t="str">
        <f aca="false">IF(AB831&lt;&gt;"",AB831/U831,"")</f>
        <v/>
      </c>
      <c r="AD831" s="27" t="n">
        <v>0</v>
      </c>
      <c r="AE831" s="27" t="n">
        <v>0</v>
      </c>
      <c r="AF831" s="27" t="n">
        <v>0</v>
      </c>
      <c r="AG831" s="28" t="n">
        <f aca="false">AD831+AE831+AF831</f>
        <v>0</v>
      </c>
      <c r="AH831" s="12" t="str">
        <f aca="false">IF(AG831&gt;0,AD831/AG831,"")</f>
        <v/>
      </c>
      <c r="AI831" s="27" t="n">
        <v>0</v>
      </c>
      <c r="AJ831" s="27" t="n">
        <v>0</v>
      </c>
      <c r="AK831" s="27" t="n">
        <v>0</v>
      </c>
      <c r="AL831" s="22" t="str">
        <f aca="false">IF(OR(AJ831&gt;0,AK831&gt;0),"Sí","No")</f>
        <v>No</v>
      </c>
      <c r="AM831" s="6"/>
      <c r="AN831" s="6"/>
      <c r="AO831" s="12" t="n">
        <f aca="false">IF(M831&gt;0,K831/M831,"")</f>
        <v>1</v>
      </c>
      <c r="AP831" s="22" t="str">
        <f aca="false">IF(M831&gt;=Resumen!$B$5,"Alto","Bajo")</f>
        <v>Bajo</v>
      </c>
      <c r="AQ831" s="22" t="str">
        <f aca="false">IF(AO831&gt;=Resumen!$B$28,"Alto","Bajo")</f>
        <v>Alto</v>
      </c>
      <c r="AR831" s="22" t="str">
        <f aca="false">AP831&amp;" Potencial / "&amp;AQ831&amp;" Share"</f>
        <v>Bajo Potencial / Alto Share</v>
      </c>
      <c r="AS831" s="22" t="str">
        <f aca="false">IF(Q831="Sí",IF(AO831&gt;=Resumen!$B$29,"Alto","Bajo"),"")</f>
        <v/>
      </c>
      <c r="AT831" s="22" t="str">
        <f aca="false">IF(AS831&lt;&gt;"",AP831&amp;" Potencial / "&amp;AS831&amp;" Share","")</f>
        <v/>
      </c>
      <c r="AU831" s="22" t="str">
        <f aca="false">IF(AH831="","Sin dato",IF(AH831-AO831&gt;Resumen!$B$6,"Sobre-exhibido",IF(AO831-AH831&gt;Resumen!$B$6,"Sub-exhibido","En línea")))</f>
        <v>Sin dato</v>
      </c>
      <c r="AV831" s="22" t="str">
        <f aca="false">IF(AT831="","",IF(AT831="Alto Potencial / Bajo Share",1,IF(AT831="Alto Potencial / Alto Share",2,IF(AT831="Bajo Potencial / Alto Share",3,4))))</f>
        <v/>
      </c>
      <c r="AW831" s="22" t="str">
        <f aca="false">IF(Q831="No","Sin competencia directa",IF(AV831=1,"1 - Foco Conquista (Alto Pot / Bajo Share)",IF(AV831=2,"2 - Foco Defensa (Alto Pot / Alto Share)",IF(AV831=3,"3 - Monitoreo (Bajo Pot / Alto Share)","4 - Baja Prioridad (Bajo Pot / Bajo Share)"))))</f>
        <v>Sin competencia directa</v>
      </c>
      <c r="AX831" s="12" t="str">
        <f aca="false">IF(OR(IFERROR(AND(W831&lt;&gt;"",Y831&lt;&gt;"",Y831-W831&gt;Resumen!$B$8),FALSE()),IFERROR(AND(X831&lt;&gt;"",Y831&lt;&gt;"",Y831-X831&gt;Resumen!$B$8),FALSE())),MAX(IF(IFERROR(AND(W831&lt;&gt;"",Y831&lt;&gt;"",Y831-W831&gt;Resumen!$B$8),FALSE()),Y831-W831,0),IF(IFERROR(AND(X831&lt;&gt;"",Y831&lt;&gt;"",Y831-X831&gt;Resumen!$B$8),FALSE()),Y831-X831,0)),"")</f>
        <v/>
      </c>
      <c r="AY831" s="22" t="str">
        <f aca="false">IF(OR(IFERROR(AND(W831&lt;&gt;"",Y831&lt;&gt;"",Y831-W831&gt;Resumen!$B$8),FALSE()),IFERROR(AND(X831&lt;&gt;"",Y831&lt;&gt;"",Y831-X831&gt;Resumen!$B$8),FALSE())),TRIM("Lays tiene mayor markup que "&amp;IF(IFERROR(AND(W831&lt;&gt;"",Y831&lt;&gt;"",Y831-W831&gt;Resumen!$B$8),FALSE()),"Quento ","")&amp;IF(IFERROR(AND(X831&lt;&gt;"",Y831&lt;&gt;"",Y831-X831&gt;Resumen!$B$8),FALSE()),"Julicroc ","")&amp;"en este PDV"),"")</f>
        <v/>
      </c>
      <c r="AZ831" s="22" t="str">
        <f aca="false">IF(COUNTIF('Plan Pehuamar - Lista'!$A$2:$A$167,A831)&gt;0,"Sí","No")</f>
        <v>No</v>
      </c>
      <c r="BA831" s="22" t="str">
        <f aca="false">IF(COUNTIF('Plan Combo 9+1'!$A$2:$A$226,A831)&gt;0,"Sí","No")</f>
        <v>No</v>
      </c>
      <c r="BB831" s="22" t="str">
        <f aca="false">IF(AH831="","No",IF(BA831="Sí",IF((AO831-AH831)&gt;Resumen!$B$6,"Sí","No"),IF((AO831-AH831)&gt;=Resumen!$B$132,"Sí","No")))</f>
        <v>No</v>
      </c>
      <c r="BC831" s="22" t="str">
        <f aca="false">IF(AND(N831="Sí",AL831="Sí",AI831=0),"Sí","No")</f>
        <v>No</v>
      </c>
      <c r="BD831" s="22" t="str">
        <f aca="false">IF(COUNTIF('Plan 9+1 (con Pehuamar)'!$A$2:$A$227,A831)&gt;0,"Sí","No")</f>
        <v>No</v>
      </c>
    </row>
    <row r="832" customFormat="false" ht="15" hidden="false" customHeight="true" outlineLevel="0" collapsed="false">
      <c r="A832" s="6" t="n">
        <v>400848</v>
      </c>
      <c r="B832" s="6" t="n">
        <v>5</v>
      </c>
      <c r="C832" s="6" t="n">
        <v>501</v>
      </c>
      <c r="D832" s="6" t="s">
        <v>194</v>
      </c>
      <c r="E832" s="6" t="s">
        <v>1030</v>
      </c>
      <c r="F832" s="6" t="s">
        <v>511</v>
      </c>
      <c r="G832" s="6" t="s">
        <v>129</v>
      </c>
      <c r="H832" s="6" t="s">
        <v>197</v>
      </c>
      <c r="I832" s="27" t="n">
        <v>15</v>
      </c>
      <c r="J832" s="27" t="n">
        <v>0</v>
      </c>
      <c r="K832" s="27" t="n">
        <v>10</v>
      </c>
      <c r="L832" s="28" t="n">
        <f aca="false">I832+J832</f>
        <v>15</v>
      </c>
      <c r="M832" s="28" t="n">
        <f aca="false">L832+K832</f>
        <v>25</v>
      </c>
      <c r="N832" s="22" t="str">
        <f aca="false">IF(I832&gt;0,"Sí","No")</f>
        <v>Sí</v>
      </c>
      <c r="O832" s="22" t="str">
        <f aca="false">IF(J832&gt;0,"Sí","No")</f>
        <v>No</v>
      </c>
      <c r="P832" s="22" t="str">
        <f aca="false">IF(K832&gt;0,"Sí","No")</f>
        <v>Sí</v>
      </c>
      <c r="Q832" s="22" t="str">
        <f aca="false">IF(OR(I832&gt;0,J832&gt;0),"Sí","No")</f>
        <v>Sí</v>
      </c>
      <c r="R832" s="27" t="n">
        <v>1800</v>
      </c>
      <c r="S832" s="27" t="n">
        <v>3200</v>
      </c>
      <c r="T832" s="27"/>
      <c r="U832" s="27"/>
      <c r="V832" s="27" t="n">
        <v>3800</v>
      </c>
      <c r="W832" s="12" t="n">
        <f aca="false">IF(AND(I832&gt;0,R832&gt;0),(S832-R832)/R832,"")</f>
        <v>0.777777777777778</v>
      </c>
      <c r="X832" s="12" t="str">
        <f aca="false">IF(AND(J832&gt;0,T832&gt;0),(U832-T832)/T832,"")</f>
        <v/>
      </c>
      <c r="Y832" s="12" t="n">
        <f aca="false">IF(AND(K832&gt;0,V832&gt;0),(V832-Resumen!$B$7)/Resumen!$B$7,"")</f>
        <v>0.52</v>
      </c>
      <c r="Z832" s="28" t="n">
        <f aca="false">IF(AND(K832&gt;0,I832&gt;0,V832&gt;0,S832&gt;0),V832-S832,"")</f>
        <v>600</v>
      </c>
      <c r="AA832" s="12" t="n">
        <f aca="false">IF(Z832&lt;&gt;"",Z832/S832,"")</f>
        <v>0.1875</v>
      </c>
      <c r="AB832" s="28" t="str">
        <f aca="false">IF(AND(K832&gt;0,J832&gt;0,V832&gt;0,U832&gt;0),V832-U832,"")</f>
        <v/>
      </c>
      <c r="AC832" s="12" t="str">
        <f aca="false">IF(AB832&lt;&gt;"",AB832/U832,"")</f>
        <v/>
      </c>
      <c r="AD832" s="27" t="n">
        <v>6</v>
      </c>
      <c r="AE832" s="27" t="n">
        <v>10</v>
      </c>
      <c r="AF832" s="27" t="n">
        <v>0</v>
      </c>
      <c r="AG832" s="28" t="n">
        <f aca="false">AD832+AE832+AF832</f>
        <v>16</v>
      </c>
      <c r="AH832" s="12" t="n">
        <f aca="false">IF(AG832&gt;0,AD832/AG832,"")</f>
        <v>0.375</v>
      </c>
      <c r="AI832" s="27" t="n">
        <v>0</v>
      </c>
      <c r="AJ832" s="27" t="n">
        <v>0</v>
      </c>
      <c r="AK832" s="27" t="n">
        <v>0</v>
      </c>
      <c r="AL832" s="22" t="str">
        <f aca="false">IF(OR(AJ832&gt;0,AK832&gt;0),"Sí","No")</f>
        <v>No</v>
      </c>
      <c r="AM832" s="6" t="s">
        <v>397</v>
      </c>
      <c r="AN832" s="6"/>
      <c r="AO832" s="12" t="n">
        <f aca="false">IF(M832&gt;0,K832/M832,"")</f>
        <v>0.4</v>
      </c>
      <c r="AP832" s="22" t="str">
        <f aca="false">IF(M832&gt;=Resumen!$B$5,"Alto","Bajo")</f>
        <v>Bajo</v>
      </c>
      <c r="AQ832" s="22" t="str">
        <f aca="false">IF(AO832&gt;=Resumen!$B$28,"Alto","Bajo")</f>
        <v>Alto</v>
      </c>
      <c r="AR832" s="22" t="str">
        <f aca="false">AP832&amp;" Potencial / "&amp;AQ832&amp;" Share"</f>
        <v>Bajo Potencial / Alto Share</v>
      </c>
      <c r="AS832" s="22" t="str">
        <f aca="false">IF(Q832="Sí",IF(AO832&gt;=Resumen!$B$29,"Alto","Bajo"),"")</f>
        <v>Bajo</v>
      </c>
      <c r="AT832" s="22" t="str">
        <f aca="false">IF(AS832&lt;&gt;"",AP832&amp;" Potencial / "&amp;AS832&amp;" Share","")</f>
        <v>Bajo Potencial / Bajo Share</v>
      </c>
      <c r="AU832" s="22" t="str">
        <f aca="false">IF(AH832="","Sin dato",IF(AH832-AO832&gt;Resumen!$B$6,"Sobre-exhibido",IF(AO832-AH832&gt;Resumen!$B$6,"Sub-exhibido","En línea")))</f>
        <v>En línea</v>
      </c>
      <c r="AV832" s="22" t="n">
        <f aca="false">IF(AT832="","",IF(AT832="Alto Potencial / Bajo Share",1,IF(AT832="Alto Potencial / Alto Share",2,IF(AT832="Bajo Potencial / Alto Share",3,4))))</f>
        <v>4</v>
      </c>
      <c r="AW832" s="22" t="str">
        <f aca="false">IF(Q832="No","Sin competencia directa",IF(AV832=1,"1 - Foco Conquista (Alto Pot / Bajo Share)",IF(AV832=2,"2 - Foco Defensa (Alto Pot / Alto Share)",IF(AV832=3,"3 - Monitoreo (Bajo Pot / Alto Share)","4 - Baja Prioridad (Bajo Pot / Bajo Share)"))))</f>
        <v>4 - Baja Prioridad (Bajo Pot / Bajo Share)</v>
      </c>
      <c r="AX832" s="12" t="str">
        <f aca="false">IF(OR(IFERROR(AND(W832&lt;&gt;"",Y832&lt;&gt;"",Y832-W832&gt;Resumen!$B$8),FALSE()),IFERROR(AND(X832&lt;&gt;"",Y832&lt;&gt;"",Y832-X832&gt;Resumen!$B$8),FALSE())),MAX(IF(IFERROR(AND(W832&lt;&gt;"",Y832&lt;&gt;"",Y832-W832&gt;Resumen!$B$8),FALSE()),Y832-W832,0),IF(IFERROR(AND(X832&lt;&gt;"",Y832&lt;&gt;"",Y832-X832&gt;Resumen!$B$8),FALSE()),Y832-X832,0)),"")</f>
        <v/>
      </c>
      <c r="AY832" s="22" t="str">
        <f aca="false">IF(OR(IFERROR(AND(W832&lt;&gt;"",Y832&lt;&gt;"",Y832-W832&gt;Resumen!$B$8),FALSE()),IFERROR(AND(X832&lt;&gt;"",Y832&lt;&gt;"",Y832-X832&gt;Resumen!$B$8),FALSE())),TRIM("Lays tiene mayor markup que "&amp;IF(IFERROR(AND(W832&lt;&gt;"",Y832&lt;&gt;"",Y832-W832&gt;Resumen!$B$8),FALSE()),"Quento ","")&amp;IF(IFERROR(AND(X832&lt;&gt;"",Y832&lt;&gt;"",Y832-X832&gt;Resumen!$B$8),FALSE()),"Julicroc ","")&amp;"en este PDV"),"")</f>
        <v/>
      </c>
      <c r="AZ832" s="22" t="str">
        <f aca="false">IF(COUNTIF('Plan Pehuamar - Lista'!$A$2:$A$167,A832)&gt;0,"Sí","No")</f>
        <v>No</v>
      </c>
      <c r="BA832" s="22" t="str">
        <f aca="false">IF(COUNTIF('Plan Combo 9+1'!$A$2:$A$226,A832)&gt;0,"Sí","No")</f>
        <v>No</v>
      </c>
      <c r="BB832" s="22" t="str">
        <f aca="false">IF(AH832="","No",IF(BA832="Sí",IF((AO832-AH832)&gt;Resumen!$B$6,"Sí","No"),IF((AO832-AH832)&gt;=Resumen!$B$132,"Sí","No")))</f>
        <v>No</v>
      </c>
      <c r="BC832" s="22" t="str">
        <f aca="false">IF(AND(N832="Sí",AL832="Sí",AI832=0),"Sí","No")</f>
        <v>No</v>
      </c>
      <c r="BD832" s="22" t="str">
        <f aca="false">IF(COUNTIF('Plan 9+1 (con Pehuamar)'!$A$2:$A$227,A832)&gt;0,"Sí","No")</f>
        <v>No</v>
      </c>
    </row>
    <row r="833" customFormat="false" ht="15" hidden="false" customHeight="true" outlineLevel="0" collapsed="false">
      <c r="A833" s="6" t="n">
        <v>400867</v>
      </c>
      <c r="B833" s="6" t="n">
        <v>5</v>
      </c>
      <c r="C833" s="6" t="n">
        <v>501</v>
      </c>
      <c r="D833" s="6" t="s">
        <v>194</v>
      </c>
      <c r="E833" s="6" t="s">
        <v>1031</v>
      </c>
      <c r="F833" s="6" t="s">
        <v>291</v>
      </c>
      <c r="G833" s="6" t="s">
        <v>129</v>
      </c>
      <c r="H833" s="6" t="s">
        <v>197</v>
      </c>
      <c r="I833" s="27" t="n">
        <v>20</v>
      </c>
      <c r="J833" s="27" t="n">
        <v>0</v>
      </c>
      <c r="K833" s="27" t="n">
        <v>15</v>
      </c>
      <c r="L833" s="28" t="n">
        <f aca="false">I833+J833</f>
        <v>20</v>
      </c>
      <c r="M833" s="28" t="n">
        <f aca="false">L833+K833</f>
        <v>35</v>
      </c>
      <c r="N833" s="22" t="str">
        <f aca="false">IF(I833&gt;0,"Sí","No")</f>
        <v>Sí</v>
      </c>
      <c r="O833" s="22" t="str">
        <f aca="false">IF(J833&gt;0,"Sí","No")</f>
        <v>No</v>
      </c>
      <c r="P833" s="22" t="str">
        <f aca="false">IF(K833&gt;0,"Sí","No")</f>
        <v>Sí</v>
      </c>
      <c r="Q833" s="22" t="str">
        <f aca="false">IF(OR(I833&gt;0,J833&gt;0),"Sí","No")</f>
        <v>Sí</v>
      </c>
      <c r="R833" s="27" t="n">
        <v>1800</v>
      </c>
      <c r="S833" s="27" t="n">
        <v>2800</v>
      </c>
      <c r="T833" s="27"/>
      <c r="U833" s="27"/>
      <c r="V833" s="27" t="n">
        <v>3500</v>
      </c>
      <c r="W833" s="12" t="n">
        <f aca="false">IF(AND(I833&gt;0,R833&gt;0),(S833-R833)/R833,"")</f>
        <v>0.555555555555556</v>
      </c>
      <c r="X833" s="12" t="str">
        <f aca="false">IF(AND(J833&gt;0,T833&gt;0),(U833-T833)/T833,"")</f>
        <v/>
      </c>
      <c r="Y833" s="12" t="n">
        <f aca="false">IF(AND(K833&gt;0,V833&gt;0),(V833-Resumen!$B$7)/Resumen!$B$7,"")</f>
        <v>0.4</v>
      </c>
      <c r="Z833" s="28" t="n">
        <f aca="false">IF(AND(K833&gt;0,I833&gt;0,V833&gt;0,S833&gt;0),V833-S833,"")</f>
        <v>700</v>
      </c>
      <c r="AA833" s="12" t="n">
        <f aca="false">IF(Z833&lt;&gt;"",Z833/S833,"")</f>
        <v>0.25</v>
      </c>
      <c r="AB833" s="28" t="str">
        <f aca="false">IF(AND(K833&gt;0,J833&gt;0,V833&gt;0,U833&gt;0),V833-U833,"")</f>
        <v/>
      </c>
      <c r="AC833" s="12" t="str">
        <f aca="false">IF(AB833&lt;&gt;"",AB833/U833,"")</f>
        <v/>
      </c>
      <c r="AD833" s="27" t="n">
        <v>7</v>
      </c>
      <c r="AE833" s="27" t="n">
        <v>6</v>
      </c>
      <c r="AF833" s="27" t="n">
        <v>0</v>
      </c>
      <c r="AG833" s="28" t="n">
        <f aca="false">AD833+AE833+AF833</f>
        <v>13</v>
      </c>
      <c r="AH833" s="12" t="n">
        <f aca="false">IF(AG833&gt;0,AD833/AG833,"")</f>
        <v>0.538461538461538</v>
      </c>
      <c r="AI833" s="27" t="n">
        <v>0</v>
      </c>
      <c r="AJ833" s="27" t="n">
        <v>0</v>
      </c>
      <c r="AK833" s="27" t="n">
        <v>0</v>
      </c>
      <c r="AL833" s="22" t="str">
        <f aca="false">IF(OR(AJ833&gt;0,AK833&gt;0),"Sí","No")</f>
        <v>No</v>
      </c>
      <c r="AM833" s="6" t="s">
        <v>198</v>
      </c>
      <c r="AN833" s="6"/>
      <c r="AO833" s="12" t="n">
        <f aca="false">IF(M833&gt;0,K833/M833,"")</f>
        <v>0.428571428571429</v>
      </c>
      <c r="AP833" s="22" t="str">
        <f aca="false">IF(M833&gt;=Resumen!$B$5,"Alto","Bajo")</f>
        <v>Bajo</v>
      </c>
      <c r="AQ833" s="22" t="str">
        <f aca="false">IF(AO833&gt;=Resumen!$B$28,"Alto","Bajo")</f>
        <v>Alto</v>
      </c>
      <c r="AR833" s="22" t="str">
        <f aca="false">AP833&amp;" Potencial / "&amp;AQ833&amp;" Share"</f>
        <v>Bajo Potencial / Alto Share</v>
      </c>
      <c r="AS833" s="22" t="str">
        <f aca="false">IF(Q833="Sí",IF(AO833&gt;=Resumen!$B$29,"Alto","Bajo"),"")</f>
        <v>Bajo</v>
      </c>
      <c r="AT833" s="22" t="str">
        <f aca="false">IF(AS833&lt;&gt;"",AP833&amp;" Potencial / "&amp;AS833&amp;" Share","")</f>
        <v>Bajo Potencial / Bajo Share</v>
      </c>
      <c r="AU833" s="22" t="str">
        <f aca="false">IF(AH833="","Sin dato",IF(AH833-AO833&gt;Resumen!$B$6,"Sobre-exhibido",IF(AO833-AH833&gt;Resumen!$B$6,"Sub-exhibido","En línea")))</f>
        <v>Sobre-exhibido</v>
      </c>
      <c r="AV833" s="22" t="n">
        <f aca="false">IF(AT833="","",IF(AT833="Alto Potencial / Bajo Share",1,IF(AT833="Alto Potencial / Alto Share",2,IF(AT833="Bajo Potencial / Alto Share",3,4))))</f>
        <v>4</v>
      </c>
      <c r="AW833" s="22" t="str">
        <f aca="false">IF(Q833="No","Sin competencia directa",IF(AV833=1,"1 - Foco Conquista (Alto Pot / Bajo Share)",IF(AV833=2,"2 - Foco Defensa (Alto Pot / Alto Share)",IF(AV833=3,"3 - Monitoreo (Bajo Pot / Alto Share)","4 - Baja Prioridad (Bajo Pot / Bajo Share)"))))</f>
        <v>4 - Baja Prioridad (Bajo Pot / Bajo Share)</v>
      </c>
      <c r="AX833" s="12" t="str">
        <f aca="false">IF(OR(IFERROR(AND(W833&lt;&gt;"",Y833&lt;&gt;"",Y833-W833&gt;Resumen!$B$8),FALSE()),IFERROR(AND(X833&lt;&gt;"",Y833&lt;&gt;"",Y833-X833&gt;Resumen!$B$8),FALSE())),MAX(IF(IFERROR(AND(W833&lt;&gt;"",Y833&lt;&gt;"",Y833-W833&gt;Resumen!$B$8),FALSE()),Y833-W833,0),IF(IFERROR(AND(X833&lt;&gt;"",Y833&lt;&gt;"",Y833-X833&gt;Resumen!$B$8),FALSE()),Y833-X833,0)),"")</f>
        <v/>
      </c>
      <c r="AY833" s="22" t="str">
        <f aca="false">IF(OR(IFERROR(AND(W833&lt;&gt;"",Y833&lt;&gt;"",Y833-W833&gt;Resumen!$B$8),FALSE()),IFERROR(AND(X833&lt;&gt;"",Y833&lt;&gt;"",Y833-X833&gt;Resumen!$B$8),FALSE())),TRIM("Lays tiene mayor markup que "&amp;IF(IFERROR(AND(W833&lt;&gt;"",Y833&lt;&gt;"",Y833-W833&gt;Resumen!$B$8),FALSE()),"Quento ","")&amp;IF(IFERROR(AND(X833&lt;&gt;"",Y833&lt;&gt;"",Y833-X833&gt;Resumen!$B$8),FALSE()),"Julicroc ","")&amp;"en este PDV"),"")</f>
        <v/>
      </c>
      <c r="AZ833" s="22" t="str">
        <f aca="false">IF(COUNTIF('Plan Pehuamar - Lista'!$A$2:$A$167,A833)&gt;0,"Sí","No")</f>
        <v>No</v>
      </c>
      <c r="BA833" s="22" t="str">
        <f aca="false">IF(COUNTIF('Plan Combo 9+1'!$A$2:$A$226,A833)&gt;0,"Sí","No")</f>
        <v>No</v>
      </c>
      <c r="BB833" s="22" t="str">
        <f aca="false">IF(AH833="","No",IF(BA833="Sí",IF((AO833-AH833)&gt;Resumen!$B$6,"Sí","No"),IF((AO833-AH833)&gt;=Resumen!$B$132,"Sí","No")))</f>
        <v>No</v>
      </c>
      <c r="BC833" s="22" t="str">
        <f aca="false">IF(AND(N833="Sí",AL833="Sí",AI833=0),"Sí","No")</f>
        <v>No</v>
      </c>
      <c r="BD833" s="22" t="str">
        <f aca="false">IF(COUNTIF('Plan 9+1 (con Pehuamar)'!$A$2:$A$227,A833)&gt;0,"Sí","No")</f>
        <v>No</v>
      </c>
    </row>
    <row r="834" customFormat="false" ht="15" hidden="false" customHeight="true" outlineLevel="0" collapsed="false">
      <c r="A834" s="6" t="n">
        <v>400880</v>
      </c>
      <c r="B834" s="6" t="n">
        <v>5</v>
      </c>
      <c r="C834" s="6" t="n">
        <v>501</v>
      </c>
      <c r="D834" s="6" t="s">
        <v>194</v>
      </c>
      <c r="E834" s="6" t="s">
        <v>1032</v>
      </c>
      <c r="F834" s="6" t="s">
        <v>201</v>
      </c>
      <c r="G834" s="6" t="s">
        <v>129</v>
      </c>
      <c r="H834" s="6" t="s">
        <v>197</v>
      </c>
      <c r="I834" s="27" t="n">
        <v>0</v>
      </c>
      <c r="J834" s="27" t="n">
        <v>0</v>
      </c>
      <c r="K834" s="27" t="n">
        <v>1.1</v>
      </c>
      <c r="L834" s="28" t="n">
        <f aca="false">I834+J834</f>
        <v>0</v>
      </c>
      <c r="M834" s="28" t="n">
        <f aca="false">L834+K834</f>
        <v>1.1</v>
      </c>
      <c r="N834" s="22" t="str">
        <f aca="false">IF(I834&gt;0,"Sí","No")</f>
        <v>No</v>
      </c>
      <c r="O834" s="22" t="str">
        <f aca="false">IF(J834&gt;0,"Sí","No")</f>
        <v>No</v>
      </c>
      <c r="P834" s="22" t="str">
        <f aca="false">IF(K834&gt;0,"Sí","No")</f>
        <v>Sí</v>
      </c>
      <c r="Q834" s="22" t="str">
        <f aca="false">IF(OR(I834&gt;0,J834&gt;0),"Sí","No")</f>
        <v>No</v>
      </c>
      <c r="R834" s="27"/>
      <c r="S834" s="27"/>
      <c r="T834" s="27"/>
      <c r="U834" s="27"/>
      <c r="V834" s="27"/>
      <c r="W834" s="12" t="str">
        <f aca="false">IF(AND(I834&gt;0,R834&gt;0),(S834-R834)/R834,"")</f>
        <v/>
      </c>
      <c r="X834" s="12" t="str">
        <f aca="false">IF(AND(J834&gt;0,T834&gt;0),(U834-T834)/T834,"")</f>
        <v/>
      </c>
      <c r="Y834" s="12" t="str">
        <f aca="false">IF(AND(K834&gt;0,V834&gt;0),(V834-Resumen!$B$7)/Resumen!$B$7,"")</f>
        <v/>
      </c>
      <c r="Z834" s="28" t="str">
        <f aca="false">IF(AND(K834&gt;0,I834&gt;0,V834&gt;0,S834&gt;0),V834-S834,"")</f>
        <v/>
      </c>
      <c r="AA834" s="12" t="str">
        <f aca="false">IF(Z834&lt;&gt;"",Z834/S834,"")</f>
        <v/>
      </c>
      <c r="AB834" s="28" t="str">
        <f aca="false">IF(AND(K834&gt;0,J834&gt;0,V834&gt;0,U834&gt;0),V834-U834,"")</f>
        <v/>
      </c>
      <c r="AC834" s="12" t="str">
        <f aca="false">IF(AB834&lt;&gt;"",AB834/U834,"")</f>
        <v/>
      </c>
      <c r="AD834" s="27" t="n">
        <v>0</v>
      </c>
      <c r="AE834" s="27" t="n">
        <v>0</v>
      </c>
      <c r="AF834" s="27" t="n">
        <v>0</v>
      </c>
      <c r="AG834" s="28" t="n">
        <f aca="false">AD834+AE834+AF834</f>
        <v>0</v>
      </c>
      <c r="AH834" s="12" t="str">
        <f aca="false">IF(AG834&gt;0,AD834/AG834,"")</f>
        <v/>
      </c>
      <c r="AI834" s="27" t="n">
        <v>0</v>
      </c>
      <c r="AJ834" s="27" t="n">
        <v>0</v>
      </c>
      <c r="AK834" s="27" t="n">
        <v>0</v>
      </c>
      <c r="AL834" s="22" t="str">
        <f aca="false">IF(OR(AJ834&gt;0,AK834&gt;0),"Sí","No")</f>
        <v>No</v>
      </c>
      <c r="AM834" s="6"/>
      <c r="AN834" s="6"/>
      <c r="AO834" s="12" t="n">
        <f aca="false">IF(M834&gt;0,K834/M834,"")</f>
        <v>1</v>
      </c>
      <c r="AP834" s="22" t="str">
        <f aca="false">IF(M834&gt;=Resumen!$B$5,"Alto","Bajo")</f>
        <v>Bajo</v>
      </c>
      <c r="AQ834" s="22" t="str">
        <f aca="false">IF(AO834&gt;=Resumen!$B$28,"Alto","Bajo")</f>
        <v>Alto</v>
      </c>
      <c r="AR834" s="22" t="str">
        <f aca="false">AP834&amp;" Potencial / "&amp;AQ834&amp;" Share"</f>
        <v>Bajo Potencial / Alto Share</v>
      </c>
      <c r="AS834" s="22" t="str">
        <f aca="false">IF(Q834="Sí",IF(AO834&gt;=Resumen!$B$29,"Alto","Bajo"),"")</f>
        <v/>
      </c>
      <c r="AT834" s="22" t="str">
        <f aca="false">IF(AS834&lt;&gt;"",AP834&amp;" Potencial / "&amp;AS834&amp;" Share","")</f>
        <v/>
      </c>
      <c r="AU834" s="22" t="str">
        <f aca="false">IF(AH834="","Sin dato",IF(AH834-AO834&gt;Resumen!$B$6,"Sobre-exhibido",IF(AO834-AH834&gt;Resumen!$B$6,"Sub-exhibido","En línea")))</f>
        <v>Sin dato</v>
      </c>
      <c r="AV834" s="22" t="str">
        <f aca="false">IF(AT834="","",IF(AT834="Alto Potencial / Bajo Share",1,IF(AT834="Alto Potencial / Alto Share",2,IF(AT834="Bajo Potencial / Alto Share",3,4))))</f>
        <v/>
      </c>
      <c r="AW834" s="22" t="str">
        <f aca="false">IF(Q834="No","Sin competencia directa",IF(AV834=1,"1 - Foco Conquista (Alto Pot / Bajo Share)",IF(AV834=2,"2 - Foco Defensa (Alto Pot / Alto Share)",IF(AV834=3,"3 - Monitoreo (Bajo Pot / Alto Share)","4 - Baja Prioridad (Bajo Pot / Bajo Share)"))))</f>
        <v>Sin competencia directa</v>
      </c>
      <c r="AX834" s="12" t="str">
        <f aca="false">IF(OR(IFERROR(AND(W834&lt;&gt;"",Y834&lt;&gt;"",Y834-W834&gt;Resumen!$B$8),FALSE()),IFERROR(AND(X834&lt;&gt;"",Y834&lt;&gt;"",Y834-X834&gt;Resumen!$B$8),FALSE())),MAX(IF(IFERROR(AND(W834&lt;&gt;"",Y834&lt;&gt;"",Y834-W834&gt;Resumen!$B$8),FALSE()),Y834-W834,0),IF(IFERROR(AND(X834&lt;&gt;"",Y834&lt;&gt;"",Y834-X834&gt;Resumen!$B$8),FALSE()),Y834-X834,0)),"")</f>
        <v/>
      </c>
      <c r="AY834" s="22" t="str">
        <f aca="false">IF(OR(IFERROR(AND(W834&lt;&gt;"",Y834&lt;&gt;"",Y834-W834&gt;Resumen!$B$8),FALSE()),IFERROR(AND(X834&lt;&gt;"",Y834&lt;&gt;"",Y834-X834&gt;Resumen!$B$8),FALSE())),TRIM("Lays tiene mayor markup que "&amp;IF(IFERROR(AND(W834&lt;&gt;"",Y834&lt;&gt;"",Y834-W834&gt;Resumen!$B$8),FALSE()),"Quento ","")&amp;IF(IFERROR(AND(X834&lt;&gt;"",Y834&lt;&gt;"",Y834-X834&gt;Resumen!$B$8),FALSE()),"Julicroc ","")&amp;"en este PDV"),"")</f>
        <v/>
      </c>
      <c r="AZ834" s="22" t="str">
        <f aca="false">IF(COUNTIF('Plan Pehuamar - Lista'!$A$2:$A$167,A834)&gt;0,"Sí","No")</f>
        <v>No</v>
      </c>
      <c r="BA834" s="22" t="str">
        <f aca="false">IF(COUNTIF('Plan Combo 9+1'!$A$2:$A$226,A834)&gt;0,"Sí","No")</f>
        <v>No</v>
      </c>
      <c r="BB834" s="22" t="str">
        <f aca="false">IF(AH834="","No",IF(BA834="Sí",IF((AO834-AH834)&gt;Resumen!$B$6,"Sí","No"),IF((AO834-AH834)&gt;=Resumen!$B$132,"Sí","No")))</f>
        <v>No</v>
      </c>
      <c r="BC834" s="22" t="str">
        <f aca="false">IF(AND(N834="Sí",AL834="Sí",AI834=0),"Sí","No")</f>
        <v>No</v>
      </c>
      <c r="BD834" s="22" t="str">
        <f aca="false">IF(COUNTIF('Plan 9+1 (con Pehuamar)'!$A$2:$A$227,A834)&gt;0,"Sí","No")</f>
        <v>No</v>
      </c>
    </row>
    <row r="835" customFormat="false" ht="15" hidden="false" customHeight="true" outlineLevel="0" collapsed="false">
      <c r="A835" s="6" t="n">
        <v>400881</v>
      </c>
      <c r="B835" s="6" t="n">
        <v>5</v>
      </c>
      <c r="C835" s="6" t="n">
        <v>501</v>
      </c>
      <c r="D835" s="6" t="s">
        <v>194</v>
      </c>
      <c r="E835" s="6" t="s">
        <v>1033</v>
      </c>
      <c r="F835" s="6" t="s">
        <v>206</v>
      </c>
      <c r="G835" s="6" t="s">
        <v>129</v>
      </c>
      <c r="H835" s="6" t="s">
        <v>197</v>
      </c>
      <c r="I835" s="27" t="n">
        <v>35</v>
      </c>
      <c r="J835" s="27" t="n">
        <v>20</v>
      </c>
      <c r="K835" s="27" t="n">
        <v>50</v>
      </c>
      <c r="L835" s="28" t="n">
        <f aca="false">I835+J835</f>
        <v>55</v>
      </c>
      <c r="M835" s="28" t="n">
        <f aca="false">L835+K835</f>
        <v>105</v>
      </c>
      <c r="N835" s="22" t="str">
        <f aca="false">IF(I835&gt;0,"Sí","No")</f>
        <v>Sí</v>
      </c>
      <c r="O835" s="22" t="str">
        <f aca="false">IF(J835&gt;0,"Sí","No")</f>
        <v>Sí</v>
      </c>
      <c r="P835" s="22" t="str">
        <f aca="false">IF(K835&gt;0,"Sí","No")</f>
        <v>Sí</v>
      </c>
      <c r="Q835" s="22" t="str">
        <f aca="false">IF(OR(I835&gt;0,J835&gt;0),"Sí","No")</f>
        <v>Sí</v>
      </c>
      <c r="R835" s="27" t="n">
        <v>1750</v>
      </c>
      <c r="S835" s="27" t="n">
        <v>3100</v>
      </c>
      <c r="T835" s="27" t="n">
        <v>1300</v>
      </c>
      <c r="U835" s="27" t="n">
        <v>2200</v>
      </c>
      <c r="V835" s="27" t="n">
        <v>3800</v>
      </c>
      <c r="W835" s="12" t="n">
        <f aca="false">IF(AND(I835&gt;0,R835&gt;0),(S835-R835)/R835,"")</f>
        <v>0.771428571428572</v>
      </c>
      <c r="X835" s="12" t="n">
        <f aca="false">IF(AND(J835&gt;0,T835&gt;0),(U835-T835)/T835,"")</f>
        <v>0.692307692307692</v>
      </c>
      <c r="Y835" s="12" t="n">
        <f aca="false">IF(AND(K835&gt;0,V835&gt;0),(V835-Resumen!$B$7)/Resumen!$B$7,"")</f>
        <v>0.52</v>
      </c>
      <c r="Z835" s="28" t="n">
        <f aca="false">IF(AND(K835&gt;0,I835&gt;0,V835&gt;0,S835&gt;0),V835-S835,"")</f>
        <v>700</v>
      </c>
      <c r="AA835" s="12" t="n">
        <f aca="false">IF(Z835&lt;&gt;"",Z835/S835,"")</f>
        <v>0.225806451612903</v>
      </c>
      <c r="AB835" s="28" t="n">
        <f aca="false">IF(AND(K835&gt;0,J835&gt;0,V835&gt;0,U835&gt;0),V835-U835,"")</f>
        <v>1600</v>
      </c>
      <c r="AC835" s="12" t="n">
        <f aca="false">IF(AB835&lt;&gt;"",AB835/U835,"")</f>
        <v>0.727272727272727</v>
      </c>
      <c r="AD835" s="27" t="n">
        <v>20</v>
      </c>
      <c r="AE835" s="27" t="n">
        <v>12</v>
      </c>
      <c r="AF835" s="27" t="n">
        <v>8</v>
      </c>
      <c r="AG835" s="28" t="n">
        <f aca="false">AD835+AE835+AF835</f>
        <v>40</v>
      </c>
      <c r="AH835" s="12" t="n">
        <f aca="false">IF(AG835&gt;0,AD835/AG835,"")</f>
        <v>0.5</v>
      </c>
      <c r="AI835" s="27" t="n">
        <v>2</v>
      </c>
      <c r="AJ835" s="27" t="n">
        <v>0</v>
      </c>
      <c r="AK835" s="27" t="n">
        <v>0</v>
      </c>
      <c r="AL835" s="22" t="str">
        <f aca="false">IF(OR(AJ835&gt;0,AK835&gt;0),"Sí","No")</f>
        <v>No</v>
      </c>
      <c r="AM835" s="6" t="s">
        <v>198</v>
      </c>
      <c r="AN835" s="6" t="s">
        <v>198</v>
      </c>
      <c r="AO835" s="12" t="n">
        <f aca="false">IF(M835&gt;0,K835/M835,"")</f>
        <v>0.476190476190476</v>
      </c>
      <c r="AP835" s="22" t="str">
        <f aca="false">IF(M835&gt;=Resumen!$B$5,"Alto","Bajo")</f>
        <v>Alto</v>
      </c>
      <c r="AQ835" s="22" t="str">
        <f aca="false">IF(AO835&gt;=Resumen!$B$28,"Alto","Bajo")</f>
        <v>Alto</v>
      </c>
      <c r="AR835" s="22" t="str">
        <f aca="false">AP835&amp;" Potencial / "&amp;AQ835&amp;" Share"</f>
        <v>Alto Potencial / Alto Share</v>
      </c>
      <c r="AS835" s="22" t="str">
        <f aca="false">IF(Q835="Sí",IF(AO835&gt;=Resumen!$B$29,"Alto","Bajo"),"")</f>
        <v>Bajo</v>
      </c>
      <c r="AT835" s="22" t="str">
        <f aca="false">IF(AS835&lt;&gt;"",AP835&amp;" Potencial / "&amp;AS835&amp;" Share","")</f>
        <v>Alto Potencial / Bajo Share</v>
      </c>
      <c r="AU835" s="22" t="str">
        <f aca="false">IF(AH835="","Sin dato",IF(AH835-AO835&gt;Resumen!$B$6,"Sobre-exhibido",IF(AO835-AH835&gt;Resumen!$B$6,"Sub-exhibido","En línea")))</f>
        <v>En línea</v>
      </c>
      <c r="AV835" s="22" t="n">
        <f aca="false">IF(AT835="","",IF(AT835="Alto Potencial / Bajo Share",1,IF(AT835="Alto Potencial / Alto Share",2,IF(AT835="Bajo Potencial / Alto Share",3,4))))</f>
        <v>1</v>
      </c>
      <c r="AW835" s="22" t="str">
        <f aca="false">IF(Q835="No","Sin competencia directa",IF(AV835=1,"1 - Foco Conquista (Alto Pot / Bajo Share)",IF(AV835=2,"2 - Foco Defensa (Alto Pot / Alto Share)",IF(AV835=3,"3 - Monitoreo (Bajo Pot / Alto Share)","4 - Baja Prioridad (Bajo Pot / Bajo Share)"))))</f>
        <v>1 - Foco Conquista (Alto Pot / Bajo Share)</v>
      </c>
      <c r="AX835" s="12" t="str">
        <f aca="false">IF(OR(IFERROR(AND(W835&lt;&gt;"",Y835&lt;&gt;"",Y835-W835&gt;Resumen!$B$8),FALSE()),IFERROR(AND(X835&lt;&gt;"",Y835&lt;&gt;"",Y835-X835&gt;Resumen!$B$8),FALSE())),MAX(IF(IFERROR(AND(W835&lt;&gt;"",Y835&lt;&gt;"",Y835-W835&gt;Resumen!$B$8),FALSE()),Y835-W835,0),IF(IFERROR(AND(X835&lt;&gt;"",Y835&lt;&gt;"",Y835-X835&gt;Resumen!$B$8),FALSE()),Y835-X835,0)),"")</f>
        <v/>
      </c>
      <c r="AY835" s="22" t="str">
        <f aca="false">IF(OR(IFERROR(AND(W835&lt;&gt;"",Y835&lt;&gt;"",Y835-W835&gt;Resumen!$B$8),FALSE()),IFERROR(AND(X835&lt;&gt;"",Y835&lt;&gt;"",Y835-X835&gt;Resumen!$B$8),FALSE())),TRIM("Lays tiene mayor markup que "&amp;IF(IFERROR(AND(W835&lt;&gt;"",Y835&lt;&gt;"",Y835-W835&gt;Resumen!$B$8),FALSE()),"Quento ","")&amp;IF(IFERROR(AND(X835&lt;&gt;"",Y835&lt;&gt;"",Y835-X835&gt;Resumen!$B$8),FALSE()),"Julicroc ","")&amp;"en este PDV"),"")</f>
        <v/>
      </c>
      <c r="AZ835" s="22" t="str">
        <f aca="false">IF(COUNTIF('Plan Pehuamar - Lista'!$A$2:$A$167,A835)&gt;0,"Sí","No")</f>
        <v>No</v>
      </c>
      <c r="BA835" s="22" t="str">
        <f aca="false">IF(COUNTIF('Plan Combo 9+1'!$A$2:$A$226,A835)&gt;0,"Sí","No")</f>
        <v>No</v>
      </c>
      <c r="BB835" s="22" t="str">
        <f aca="false">IF(AH835="","No",IF(BA835="Sí",IF((AO835-AH835)&gt;Resumen!$B$6,"Sí","No"),IF((AO835-AH835)&gt;=Resumen!$B$132,"Sí","No")))</f>
        <v>No</v>
      </c>
      <c r="BC835" s="22" t="str">
        <f aca="false">IF(AND(N835="Sí",AL835="Sí",AI835=0),"Sí","No")</f>
        <v>No</v>
      </c>
      <c r="BD835" s="22" t="str">
        <f aca="false">IF(COUNTIF('Plan 9+1 (con Pehuamar)'!$A$2:$A$227,A835)&gt;0,"Sí","No")</f>
        <v>No</v>
      </c>
    </row>
    <row r="836" customFormat="false" ht="15" hidden="false" customHeight="true" outlineLevel="0" collapsed="false">
      <c r="A836" s="6" t="n">
        <v>400922</v>
      </c>
      <c r="B836" s="6" t="n">
        <v>5</v>
      </c>
      <c r="C836" s="6" t="n">
        <v>501</v>
      </c>
      <c r="D836" s="6" t="s">
        <v>194</v>
      </c>
      <c r="E836" s="6" t="s">
        <v>1034</v>
      </c>
      <c r="F836" s="6" t="s">
        <v>196</v>
      </c>
      <c r="G836" s="6" t="s">
        <v>129</v>
      </c>
      <c r="H836" s="6" t="s">
        <v>197</v>
      </c>
      <c r="I836" s="27" t="n">
        <v>0</v>
      </c>
      <c r="J836" s="27" t="n">
        <v>0</v>
      </c>
      <c r="K836" s="27" t="n">
        <v>0.5</v>
      </c>
      <c r="L836" s="28" t="n">
        <f aca="false">I836+J836</f>
        <v>0</v>
      </c>
      <c r="M836" s="28" t="n">
        <f aca="false">L836+K836</f>
        <v>0.5</v>
      </c>
      <c r="N836" s="22" t="str">
        <f aca="false">IF(I836&gt;0,"Sí","No")</f>
        <v>No</v>
      </c>
      <c r="O836" s="22" t="str">
        <f aca="false">IF(J836&gt;0,"Sí","No")</f>
        <v>No</v>
      </c>
      <c r="P836" s="22" t="str">
        <f aca="false">IF(K836&gt;0,"Sí","No")</f>
        <v>Sí</v>
      </c>
      <c r="Q836" s="22" t="str">
        <f aca="false">IF(OR(I836&gt;0,J836&gt;0),"Sí","No")</f>
        <v>No</v>
      </c>
      <c r="R836" s="27"/>
      <c r="S836" s="27"/>
      <c r="T836" s="27"/>
      <c r="U836" s="27"/>
      <c r="V836" s="27"/>
      <c r="W836" s="12" t="str">
        <f aca="false">IF(AND(I836&gt;0,R836&gt;0),(S836-R836)/R836,"")</f>
        <v/>
      </c>
      <c r="X836" s="12" t="str">
        <f aca="false">IF(AND(J836&gt;0,T836&gt;0),(U836-T836)/T836,"")</f>
        <v/>
      </c>
      <c r="Y836" s="12" t="str">
        <f aca="false">IF(AND(K836&gt;0,V836&gt;0),(V836-Resumen!$B$7)/Resumen!$B$7,"")</f>
        <v/>
      </c>
      <c r="Z836" s="28" t="str">
        <f aca="false">IF(AND(K836&gt;0,I836&gt;0,V836&gt;0,S836&gt;0),V836-S836,"")</f>
        <v/>
      </c>
      <c r="AA836" s="12" t="str">
        <f aca="false">IF(Z836&lt;&gt;"",Z836/S836,"")</f>
        <v/>
      </c>
      <c r="AB836" s="28" t="str">
        <f aca="false">IF(AND(K836&gt;0,J836&gt;0,V836&gt;0,U836&gt;0),V836-U836,"")</f>
        <v/>
      </c>
      <c r="AC836" s="12" t="str">
        <f aca="false">IF(AB836&lt;&gt;"",AB836/U836,"")</f>
        <v/>
      </c>
      <c r="AD836" s="27" t="n">
        <v>0</v>
      </c>
      <c r="AE836" s="27" t="n">
        <v>0</v>
      </c>
      <c r="AF836" s="27" t="n">
        <v>0</v>
      </c>
      <c r="AG836" s="28" t="n">
        <f aca="false">AD836+AE836+AF836</f>
        <v>0</v>
      </c>
      <c r="AH836" s="12" t="str">
        <f aca="false">IF(AG836&gt;0,AD836/AG836,"")</f>
        <v/>
      </c>
      <c r="AI836" s="27" t="n">
        <v>0</v>
      </c>
      <c r="AJ836" s="27" t="n">
        <v>0</v>
      </c>
      <c r="AK836" s="27" t="n">
        <v>0</v>
      </c>
      <c r="AL836" s="22" t="str">
        <f aca="false">IF(OR(AJ836&gt;0,AK836&gt;0),"Sí","No")</f>
        <v>No</v>
      </c>
      <c r="AM836" s="6"/>
      <c r="AN836" s="6"/>
      <c r="AO836" s="12" t="n">
        <f aca="false">IF(M836&gt;0,K836/M836,"")</f>
        <v>1</v>
      </c>
      <c r="AP836" s="22" t="str">
        <f aca="false">IF(M836&gt;=Resumen!$B$5,"Alto","Bajo")</f>
        <v>Bajo</v>
      </c>
      <c r="AQ836" s="22" t="str">
        <f aca="false">IF(AO836&gt;=Resumen!$B$28,"Alto","Bajo")</f>
        <v>Alto</v>
      </c>
      <c r="AR836" s="22" t="str">
        <f aca="false">AP836&amp;" Potencial / "&amp;AQ836&amp;" Share"</f>
        <v>Bajo Potencial / Alto Share</v>
      </c>
      <c r="AS836" s="22" t="str">
        <f aca="false">IF(Q836="Sí",IF(AO836&gt;=Resumen!$B$29,"Alto","Bajo"),"")</f>
        <v/>
      </c>
      <c r="AT836" s="22" t="str">
        <f aca="false">IF(AS836&lt;&gt;"",AP836&amp;" Potencial / "&amp;AS836&amp;" Share","")</f>
        <v/>
      </c>
      <c r="AU836" s="22" t="str">
        <f aca="false">IF(AH836="","Sin dato",IF(AH836-AO836&gt;Resumen!$B$6,"Sobre-exhibido",IF(AO836-AH836&gt;Resumen!$B$6,"Sub-exhibido","En línea")))</f>
        <v>Sin dato</v>
      </c>
      <c r="AV836" s="22" t="str">
        <f aca="false">IF(AT836="","",IF(AT836="Alto Potencial / Bajo Share",1,IF(AT836="Alto Potencial / Alto Share",2,IF(AT836="Bajo Potencial / Alto Share",3,4))))</f>
        <v/>
      </c>
      <c r="AW836" s="22" t="str">
        <f aca="false">IF(Q836="No","Sin competencia directa",IF(AV836=1,"1 - Foco Conquista (Alto Pot / Bajo Share)",IF(AV836=2,"2 - Foco Defensa (Alto Pot / Alto Share)",IF(AV836=3,"3 - Monitoreo (Bajo Pot / Alto Share)","4 - Baja Prioridad (Bajo Pot / Bajo Share)"))))</f>
        <v>Sin competencia directa</v>
      </c>
      <c r="AX836" s="12" t="str">
        <f aca="false">IF(OR(IFERROR(AND(W836&lt;&gt;"",Y836&lt;&gt;"",Y836-W836&gt;Resumen!$B$8),FALSE()),IFERROR(AND(X836&lt;&gt;"",Y836&lt;&gt;"",Y836-X836&gt;Resumen!$B$8),FALSE())),MAX(IF(IFERROR(AND(W836&lt;&gt;"",Y836&lt;&gt;"",Y836-W836&gt;Resumen!$B$8),FALSE()),Y836-W836,0),IF(IFERROR(AND(X836&lt;&gt;"",Y836&lt;&gt;"",Y836-X836&gt;Resumen!$B$8),FALSE()),Y836-X836,0)),"")</f>
        <v/>
      </c>
      <c r="AY836" s="22" t="str">
        <f aca="false">IF(OR(IFERROR(AND(W836&lt;&gt;"",Y836&lt;&gt;"",Y836-W836&gt;Resumen!$B$8),FALSE()),IFERROR(AND(X836&lt;&gt;"",Y836&lt;&gt;"",Y836-X836&gt;Resumen!$B$8),FALSE())),TRIM("Lays tiene mayor markup que "&amp;IF(IFERROR(AND(W836&lt;&gt;"",Y836&lt;&gt;"",Y836-W836&gt;Resumen!$B$8),FALSE()),"Quento ","")&amp;IF(IFERROR(AND(X836&lt;&gt;"",Y836&lt;&gt;"",Y836-X836&gt;Resumen!$B$8),FALSE()),"Julicroc ","")&amp;"en este PDV"),"")</f>
        <v/>
      </c>
      <c r="AZ836" s="22" t="str">
        <f aca="false">IF(COUNTIF('Plan Pehuamar - Lista'!$A$2:$A$167,A836)&gt;0,"Sí","No")</f>
        <v>No</v>
      </c>
      <c r="BA836" s="22" t="str">
        <f aca="false">IF(COUNTIF('Plan Combo 9+1'!$A$2:$A$226,A836)&gt;0,"Sí","No")</f>
        <v>No</v>
      </c>
      <c r="BB836" s="22" t="str">
        <f aca="false">IF(AH836="","No",IF(BA836="Sí",IF((AO836-AH836)&gt;Resumen!$B$6,"Sí","No"),IF((AO836-AH836)&gt;=Resumen!$B$132,"Sí","No")))</f>
        <v>No</v>
      </c>
      <c r="BC836" s="22" t="str">
        <f aca="false">IF(AND(N836="Sí",AL836="Sí",AI836=0),"Sí","No")</f>
        <v>No</v>
      </c>
      <c r="BD836" s="22" t="str">
        <f aca="false">IF(COUNTIF('Plan 9+1 (con Pehuamar)'!$A$2:$A$227,A836)&gt;0,"Sí","No")</f>
        <v>No</v>
      </c>
    </row>
    <row r="837" customFormat="false" ht="15" hidden="false" customHeight="true" outlineLevel="0" collapsed="false">
      <c r="A837" s="6" t="n">
        <v>400927</v>
      </c>
      <c r="B837" s="6" t="n">
        <v>5</v>
      </c>
      <c r="C837" s="6" t="n">
        <v>501</v>
      </c>
      <c r="D837" s="6" t="s">
        <v>194</v>
      </c>
      <c r="E837" s="6" t="s">
        <v>1035</v>
      </c>
      <c r="F837" s="6" t="s">
        <v>196</v>
      </c>
      <c r="G837" s="6" t="s">
        <v>129</v>
      </c>
      <c r="H837" s="6" t="s">
        <v>197</v>
      </c>
      <c r="I837" s="27" t="n">
        <v>0</v>
      </c>
      <c r="J837" s="27" t="n">
        <v>0</v>
      </c>
      <c r="K837" s="27" t="n">
        <v>0.3</v>
      </c>
      <c r="L837" s="28" t="n">
        <f aca="false">I837+J837</f>
        <v>0</v>
      </c>
      <c r="M837" s="28" t="n">
        <f aca="false">L837+K837</f>
        <v>0.3</v>
      </c>
      <c r="N837" s="22" t="str">
        <f aca="false">IF(I837&gt;0,"Sí","No")</f>
        <v>No</v>
      </c>
      <c r="O837" s="22" t="str">
        <f aca="false">IF(J837&gt;0,"Sí","No")</f>
        <v>No</v>
      </c>
      <c r="P837" s="22" t="str">
        <f aca="false">IF(K837&gt;0,"Sí","No")</f>
        <v>Sí</v>
      </c>
      <c r="Q837" s="22" t="str">
        <f aca="false">IF(OR(I837&gt;0,J837&gt;0),"Sí","No")</f>
        <v>No</v>
      </c>
      <c r="R837" s="27"/>
      <c r="S837" s="27"/>
      <c r="T837" s="27"/>
      <c r="U837" s="27"/>
      <c r="V837" s="27"/>
      <c r="W837" s="12" t="str">
        <f aca="false">IF(AND(I837&gt;0,R837&gt;0),(S837-R837)/R837,"")</f>
        <v/>
      </c>
      <c r="X837" s="12" t="str">
        <f aca="false">IF(AND(J837&gt;0,T837&gt;0),(U837-T837)/T837,"")</f>
        <v/>
      </c>
      <c r="Y837" s="12" t="str">
        <f aca="false">IF(AND(K837&gt;0,V837&gt;0),(V837-Resumen!$B$7)/Resumen!$B$7,"")</f>
        <v/>
      </c>
      <c r="Z837" s="28" t="str">
        <f aca="false">IF(AND(K837&gt;0,I837&gt;0,V837&gt;0,S837&gt;0),V837-S837,"")</f>
        <v/>
      </c>
      <c r="AA837" s="12" t="str">
        <f aca="false">IF(Z837&lt;&gt;"",Z837/S837,"")</f>
        <v/>
      </c>
      <c r="AB837" s="28" t="str">
        <f aca="false">IF(AND(K837&gt;0,J837&gt;0,V837&gt;0,U837&gt;0),V837-U837,"")</f>
        <v/>
      </c>
      <c r="AC837" s="12" t="str">
        <f aca="false">IF(AB837&lt;&gt;"",AB837/U837,"")</f>
        <v/>
      </c>
      <c r="AD837" s="27" t="n">
        <v>0</v>
      </c>
      <c r="AE837" s="27" t="n">
        <v>0</v>
      </c>
      <c r="AF837" s="27" t="n">
        <v>0</v>
      </c>
      <c r="AG837" s="28" t="n">
        <f aca="false">AD837+AE837+AF837</f>
        <v>0</v>
      </c>
      <c r="AH837" s="12" t="str">
        <f aca="false">IF(AG837&gt;0,AD837/AG837,"")</f>
        <v/>
      </c>
      <c r="AI837" s="27" t="n">
        <v>0</v>
      </c>
      <c r="AJ837" s="27" t="n">
        <v>0</v>
      </c>
      <c r="AK837" s="27" t="n">
        <v>0</v>
      </c>
      <c r="AL837" s="22" t="str">
        <f aca="false">IF(OR(AJ837&gt;0,AK837&gt;0),"Sí","No")</f>
        <v>No</v>
      </c>
      <c r="AM837" s="6"/>
      <c r="AN837" s="6"/>
      <c r="AO837" s="12" t="n">
        <f aca="false">IF(M837&gt;0,K837/M837,"")</f>
        <v>1</v>
      </c>
      <c r="AP837" s="22" t="str">
        <f aca="false">IF(M837&gt;=Resumen!$B$5,"Alto","Bajo")</f>
        <v>Bajo</v>
      </c>
      <c r="AQ837" s="22" t="str">
        <f aca="false">IF(AO837&gt;=Resumen!$B$28,"Alto","Bajo")</f>
        <v>Alto</v>
      </c>
      <c r="AR837" s="22" t="str">
        <f aca="false">AP837&amp;" Potencial / "&amp;AQ837&amp;" Share"</f>
        <v>Bajo Potencial / Alto Share</v>
      </c>
      <c r="AS837" s="22" t="str">
        <f aca="false">IF(Q837="Sí",IF(AO837&gt;=Resumen!$B$29,"Alto","Bajo"),"")</f>
        <v/>
      </c>
      <c r="AT837" s="22" t="str">
        <f aca="false">IF(AS837&lt;&gt;"",AP837&amp;" Potencial / "&amp;AS837&amp;" Share","")</f>
        <v/>
      </c>
      <c r="AU837" s="22" t="str">
        <f aca="false">IF(AH837="","Sin dato",IF(AH837-AO837&gt;Resumen!$B$6,"Sobre-exhibido",IF(AO837-AH837&gt;Resumen!$B$6,"Sub-exhibido","En línea")))</f>
        <v>Sin dato</v>
      </c>
      <c r="AV837" s="22" t="str">
        <f aca="false">IF(AT837="","",IF(AT837="Alto Potencial / Bajo Share",1,IF(AT837="Alto Potencial / Alto Share",2,IF(AT837="Bajo Potencial / Alto Share",3,4))))</f>
        <v/>
      </c>
      <c r="AW837" s="22" t="str">
        <f aca="false">IF(Q837="No","Sin competencia directa",IF(AV837=1,"1 - Foco Conquista (Alto Pot / Bajo Share)",IF(AV837=2,"2 - Foco Defensa (Alto Pot / Alto Share)",IF(AV837=3,"3 - Monitoreo (Bajo Pot / Alto Share)","4 - Baja Prioridad (Bajo Pot / Bajo Share)"))))</f>
        <v>Sin competencia directa</v>
      </c>
      <c r="AX837" s="12" t="str">
        <f aca="false">IF(OR(IFERROR(AND(W837&lt;&gt;"",Y837&lt;&gt;"",Y837-W837&gt;Resumen!$B$8),FALSE()),IFERROR(AND(X837&lt;&gt;"",Y837&lt;&gt;"",Y837-X837&gt;Resumen!$B$8),FALSE())),MAX(IF(IFERROR(AND(W837&lt;&gt;"",Y837&lt;&gt;"",Y837-W837&gt;Resumen!$B$8),FALSE()),Y837-W837,0),IF(IFERROR(AND(X837&lt;&gt;"",Y837&lt;&gt;"",Y837-X837&gt;Resumen!$B$8),FALSE()),Y837-X837,0)),"")</f>
        <v/>
      </c>
      <c r="AY837" s="22" t="str">
        <f aca="false">IF(OR(IFERROR(AND(W837&lt;&gt;"",Y837&lt;&gt;"",Y837-W837&gt;Resumen!$B$8),FALSE()),IFERROR(AND(X837&lt;&gt;"",Y837&lt;&gt;"",Y837-X837&gt;Resumen!$B$8),FALSE())),TRIM("Lays tiene mayor markup que "&amp;IF(IFERROR(AND(W837&lt;&gt;"",Y837&lt;&gt;"",Y837-W837&gt;Resumen!$B$8),FALSE()),"Quento ","")&amp;IF(IFERROR(AND(X837&lt;&gt;"",Y837&lt;&gt;"",Y837-X837&gt;Resumen!$B$8),FALSE()),"Julicroc ","")&amp;"en este PDV"),"")</f>
        <v/>
      </c>
      <c r="AZ837" s="22" t="str">
        <f aca="false">IF(COUNTIF('Plan Pehuamar - Lista'!$A$2:$A$167,A837)&gt;0,"Sí","No")</f>
        <v>No</v>
      </c>
      <c r="BA837" s="22" t="str">
        <f aca="false">IF(COUNTIF('Plan Combo 9+1'!$A$2:$A$226,A837)&gt;0,"Sí","No")</f>
        <v>No</v>
      </c>
      <c r="BB837" s="22" t="str">
        <f aca="false">IF(AH837="","No",IF(BA837="Sí",IF((AO837-AH837)&gt;Resumen!$B$6,"Sí","No"),IF((AO837-AH837)&gt;=Resumen!$B$132,"Sí","No")))</f>
        <v>No</v>
      </c>
      <c r="BC837" s="22" t="str">
        <f aca="false">IF(AND(N837="Sí",AL837="Sí",AI837=0),"Sí","No")</f>
        <v>No</v>
      </c>
      <c r="BD837" s="22" t="str">
        <f aca="false">IF(COUNTIF('Plan 9+1 (con Pehuamar)'!$A$2:$A$227,A837)&gt;0,"Sí","No")</f>
        <v>No</v>
      </c>
    </row>
    <row r="838" customFormat="false" ht="15" hidden="false" customHeight="true" outlineLevel="0" collapsed="false">
      <c r="A838" s="6" t="n">
        <v>400949</v>
      </c>
      <c r="B838" s="6" t="n">
        <v>5</v>
      </c>
      <c r="C838" s="6" t="n">
        <v>501</v>
      </c>
      <c r="D838" s="6" t="s">
        <v>194</v>
      </c>
      <c r="E838" s="6" t="s">
        <v>1036</v>
      </c>
      <c r="F838" s="6" t="s">
        <v>196</v>
      </c>
      <c r="G838" s="6" t="s">
        <v>129</v>
      </c>
      <c r="H838" s="6" t="s">
        <v>197</v>
      </c>
      <c r="I838" s="27" t="n">
        <v>0</v>
      </c>
      <c r="J838" s="27" t="n">
        <v>0</v>
      </c>
      <c r="K838" s="27" t="n">
        <v>0.6</v>
      </c>
      <c r="L838" s="28" t="n">
        <f aca="false">I838+J838</f>
        <v>0</v>
      </c>
      <c r="M838" s="28" t="n">
        <f aca="false">L838+K838</f>
        <v>0.6</v>
      </c>
      <c r="N838" s="22" t="str">
        <f aca="false">IF(I838&gt;0,"Sí","No")</f>
        <v>No</v>
      </c>
      <c r="O838" s="22" t="str">
        <f aca="false">IF(J838&gt;0,"Sí","No")</f>
        <v>No</v>
      </c>
      <c r="P838" s="22" t="str">
        <f aca="false">IF(K838&gt;0,"Sí","No")</f>
        <v>Sí</v>
      </c>
      <c r="Q838" s="22" t="str">
        <f aca="false">IF(OR(I838&gt;0,J838&gt;0),"Sí","No")</f>
        <v>No</v>
      </c>
      <c r="R838" s="27"/>
      <c r="S838" s="27"/>
      <c r="T838" s="27"/>
      <c r="U838" s="27"/>
      <c r="V838" s="27"/>
      <c r="W838" s="12" t="str">
        <f aca="false">IF(AND(I838&gt;0,R838&gt;0),(S838-R838)/R838,"")</f>
        <v/>
      </c>
      <c r="X838" s="12" t="str">
        <f aca="false">IF(AND(J838&gt;0,T838&gt;0),(U838-T838)/T838,"")</f>
        <v/>
      </c>
      <c r="Y838" s="12" t="str">
        <f aca="false">IF(AND(K838&gt;0,V838&gt;0),(V838-Resumen!$B$7)/Resumen!$B$7,"")</f>
        <v/>
      </c>
      <c r="Z838" s="28" t="str">
        <f aca="false">IF(AND(K838&gt;0,I838&gt;0,V838&gt;0,S838&gt;0),V838-S838,"")</f>
        <v/>
      </c>
      <c r="AA838" s="12" t="str">
        <f aca="false">IF(Z838&lt;&gt;"",Z838/S838,"")</f>
        <v/>
      </c>
      <c r="AB838" s="28" t="str">
        <f aca="false">IF(AND(K838&gt;0,J838&gt;0,V838&gt;0,U838&gt;0),V838-U838,"")</f>
        <v/>
      </c>
      <c r="AC838" s="12" t="str">
        <f aca="false">IF(AB838&lt;&gt;"",AB838/U838,"")</f>
        <v/>
      </c>
      <c r="AD838" s="27" t="n">
        <v>0</v>
      </c>
      <c r="AE838" s="27" t="n">
        <v>0</v>
      </c>
      <c r="AF838" s="27" t="n">
        <v>0</v>
      </c>
      <c r="AG838" s="28" t="n">
        <f aca="false">AD838+AE838+AF838</f>
        <v>0</v>
      </c>
      <c r="AH838" s="12" t="str">
        <f aca="false">IF(AG838&gt;0,AD838/AG838,"")</f>
        <v/>
      </c>
      <c r="AI838" s="27" t="n">
        <v>0</v>
      </c>
      <c r="AJ838" s="27" t="n">
        <v>0</v>
      </c>
      <c r="AK838" s="27" t="n">
        <v>0</v>
      </c>
      <c r="AL838" s="22" t="str">
        <f aca="false">IF(OR(AJ838&gt;0,AK838&gt;0),"Sí","No")</f>
        <v>No</v>
      </c>
      <c r="AM838" s="6"/>
      <c r="AN838" s="6"/>
      <c r="AO838" s="12" t="n">
        <f aca="false">IF(M838&gt;0,K838/M838,"")</f>
        <v>1</v>
      </c>
      <c r="AP838" s="22" t="str">
        <f aca="false">IF(M838&gt;=Resumen!$B$5,"Alto","Bajo")</f>
        <v>Bajo</v>
      </c>
      <c r="AQ838" s="22" t="str">
        <f aca="false">IF(AO838&gt;=Resumen!$B$28,"Alto","Bajo")</f>
        <v>Alto</v>
      </c>
      <c r="AR838" s="22" t="str">
        <f aca="false">AP838&amp;" Potencial / "&amp;AQ838&amp;" Share"</f>
        <v>Bajo Potencial / Alto Share</v>
      </c>
      <c r="AS838" s="22" t="str">
        <f aca="false">IF(Q838="Sí",IF(AO838&gt;=Resumen!$B$29,"Alto","Bajo"),"")</f>
        <v/>
      </c>
      <c r="AT838" s="22" t="str">
        <f aca="false">IF(AS838&lt;&gt;"",AP838&amp;" Potencial / "&amp;AS838&amp;" Share","")</f>
        <v/>
      </c>
      <c r="AU838" s="22" t="str">
        <f aca="false">IF(AH838="","Sin dato",IF(AH838-AO838&gt;Resumen!$B$6,"Sobre-exhibido",IF(AO838-AH838&gt;Resumen!$B$6,"Sub-exhibido","En línea")))</f>
        <v>Sin dato</v>
      </c>
      <c r="AV838" s="22" t="str">
        <f aca="false">IF(AT838="","",IF(AT838="Alto Potencial / Bajo Share",1,IF(AT838="Alto Potencial / Alto Share",2,IF(AT838="Bajo Potencial / Alto Share",3,4))))</f>
        <v/>
      </c>
      <c r="AW838" s="22" t="str">
        <f aca="false">IF(Q838="No","Sin competencia directa",IF(AV838=1,"1 - Foco Conquista (Alto Pot / Bajo Share)",IF(AV838=2,"2 - Foco Defensa (Alto Pot / Alto Share)",IF(AV838=3,"3 - Monitoreo (Bajo Pot / Alto Share)","4 - Baja Prioridad (Bajo Pot / Bajo Share)"))))</f>
        <v>Sin competencia directa</v>
      </c>
      <c r="AX838" s="12" t="str">
        <f aca="false">IF(OR(IFERROR(AND(W838&lt;&gt;"",Y838&lt;&gt;"",Y838-W838&gt;Resumen!$B$8),FALSE()),IFERROR(AND(X838&lt;&gt;"",Y838&lt;&gt;"",Y838-X838&gt;Resumen!$B$8),FALSE())),MAX(IF(IFERROR(AND(W838&lt;&gt;"",Y838&lt;&gt;"",Y838-W838&gt;Resumen!$B$8),FALSE()),Y838-W838,0),IF(IFERROR(AND(X838&lt;&gt;"",Y838&lt;&gt;"",Y838-X838&gt;Resumen!$B$8),FALSE()),Y838-X838,0)),"")</f>
        <v/>
      </c>
      <c r="AY838" s="22" t="str">
        <f aca="false">IF(OR(IFERROR(AND(W838&lt;&gt;"",Y838&lt;&gt;"",Y838-W838&gt;Resumen!$B$8),FALSE()),IFERROR(AND(X838&lt;&gt;"",Y838&lt;&gt;"",Y838-X838&gt;Resumen!$B$8),FALSE())),TRIM("Lays tiene mayor markup que "&amp;IF(IFERROR(AND(W838&lt;&gt;"",Y838&lt;&gt;"",Y838-W838&gt;Resumen!$B$8),FALSE()),"Quento ","")&amp;IF(IFERROR(AND(X838&lt;&gt;"",Y838&lt;&gt;"",Y838-X838&gt;Resumen!$B$8),FALSE()),"Julicroc ","")&amp;"en este PDV"),"")</f>
        <v/>
      </c>
      <c r="AZ838" s="22" t="str">
        <f aca="false">IF(COUNTIF('Plan Pehuamar - Lista'!$A$2:$A$167,A838)&gt;0,"Sí","No")</f>
        <v>No</v>
      </c>
      <c r="BA838" s="22" t="str">
        <f aca="false">IF(COUNTIF('Plan Combo 9+1'!$A$2:$A$226,A838)&gt;0,"Sí","No")</f>
        <v>No</v>
      </c>
      <c r="BB838" s="22" t="str">
        <f aca="false">IF(AH838="","No",IF(BA838="Sí",IF((AO838-AH838)&gt;Resumen!$B$6,"Sí","No"),IF((AO838-AH838)&gt;=Resumen!$B$132,"Sí","No")))</f>
        <v>No</v>
      </c>
      <c r="BC838" s="22" t="str">
        <f aca="false">IF(AND(N838="Sí",AL838="Sí",AI838=0),"Sí","No")</f>
        <v>No</v>
      </c>
      <c r="BD838" s="22" t="str">
        <f aca="false">IF(COUNTIF('Plan 9+1 (con Pehuamar)'!$A$2:$A$227,A838)&gt;0,"Sí","No")</f>
        <v>No</v>
      </c>
    </row>
    <row r="839" customFormat="false" ht="15" hidden="false" customHeight="true" outlineLevel="0" collapsed="false">
      <c r="A839" s="6" t="n">
        <v>400962</v>
      </c>
      <c r="B839" s="6" t="n">
        <v>5</v>
      </c>
      <c r="C839" s="6" t="n">
        <v>501</v>
      </c>
      <c r="D839" s="6" t="s">
        <v>194</v>
      </c>
      <c r="E839" s="6" t="s">
        <v>1037</v>
      </c>
      <c r="F839" s="6" t="s">
        <v>206</v>
      </c>
      <c r="G839" s="6" t="s">
        <v>129</v>
      </c>
      <c r="H839" s="6" t="s">
        <v>197</v>
      </c>
      <c r="I839" s="27" t="n">
        <v>0</v>
      </c>
      <c r="J839" s="27" t="n">
        <v>0</v>
      </c>
      <c r="K839" s="27" t="n">
        <v>0.8</v>
      </c>
      <c r="L839" s="28" t="n">
        <f aca="false">I839+J839</f>
        <v>0</v>
      </c>
      <c r="M839" s="28" t="n">
        <f aca="false">L839+K839</f>
        <v>0.8</v>
      </c>
      <c r="N839" s="22" t="str">
        <f aca="false">IF(I839&gt;0,"Sí","No")</f>
        <v>No</v>
      </c>
      <c r="O839" s="22" t="str">
        <f aca="false">IF(J839&gt;0,"Sí","No")</f>
        <v>No</v>
      </c>
      <c r="P839" s="22" t="str">
        <f aca="false">IF(K839&gt;0,"Sí","No")</f>
        <v>Sí</v>
      </c>
      <c r="Q839" s="22" t="str">
        <f aca="false">IF(OR(I839&gt;0,J839&gt;0),"Sí","No")</f>
        <v>No</v>
      </c>
      <c r="R839" s="27"/>
      <c r="S839" s="27"/>
      <c r="T839" s="27"/>
      <c r="U839" s="27"/>
      <c r="V839" s="27"/>
      <c r="W839" s="12" t="str">
        <f aca="false">IF(AND(I839&gt;0,R839&gt;0),(S839-R839)/R839,"")</f>
        <v/>
      </c>
      <c r="X839" s="12" t="str">
        <f aca="false">IF(AND(J839&gt;0,T839&gt;0),(U839-T839)/T839,"")</f>
        <v/>
      </c>
      <c r="Y839" s="12" t="str">
        <f aca="false">IF(AND(K839&gt;0,V839&gt;0),(V839-Resumen!$B$7)/Resumen!$B$7,"")</f>
        <v/>
      </c>
      <c r="Z839" s="28" t="str">
        <f aca="false">IF(AND(K839&gt;0,I839&gt;0,V839&gt;0,S839&gt;0),V839-S839,"")</f>
        <v/>
      </c>
      <c r="AA839" s="12" t="str">
        <f aca="false">IF(Z839&lt;&gt;"",Z839/S839,"")</f>
        <v/>
      </c>
      <c r="AB839" s="28" t="str">
        <f aca="false">IF(AND(K839&gt;0,J839&gt;0,V839&gt;0,U839&gt;0),V839-U839,"")</f>
        <v/>
      </c>
      <c r="AC839" s="12" t="str">
        <f aca="false">IF(AB839&lt;&gt;"",AB839/U839,"")</f>
        <v/>
      </c>
      <c r="AD839" s="27" t="n">
        <v>0</v>
      </c>
      <c r="AE839" s="27" t="n">
        <v>0</v>
      </c>
      <c r="AF839" s="27" t="n">
        <v>0</v>
      </c>
      <c r="AG839" s="28" t="n">
        <f aca="false">AD839+AE839+AF839</f>
        <v>0</v>
      </c>
      <c r="AH839" s="12" t="str">
        <f aca="false">IF(AG839&gt;0,AD839/AG839,"")</f>
        <v/>
      </c>
      <c r="AI839" s="27" t="n">
        <v>0</v>
      </c>
      <c r="AJ839" s="27" t="n">
        <v>0</v>
      </c>
      <c r="AK839" s="27" t="n">
        <v>0</v>
      </c>
      <c r="AL839" s="22" t="str">
        <f aca="false">IF(OR(AJ839&gt;0,AK839&gt;0),"Sí","No")</f>
        <v>No</v>
      </c>
      <c r="AM839" s="6"/>
      <c r="AN839" s="6"/>
      <c r="AO839" s="12" t="n">
        <f aca="false">IF(M839&gt;0,K839/M839,"")</f>
        <v>1</v>
      </c>
      <c r="AP839" s="22" t="str">
        <f aca="false">IF(M839&gt;=Resumen!$B$5,"Alto","Bajo")</f>
        <v>Bajo</v>
      </c>
      <c r="AQ839" s="22" t="str">
        <f aca="false">IF(AO839&gt;=Resumen!$B$28,"Alto","Bajo")</f>
        <v>Alto</v>
      </c>
      <c r="AR839" s="22" t="str">
        <f aca="false">AP839&amp;" Potencial / "&amp;AQ839&amp;" Share"</f>
        <v>Bajo Potencial / Alto Share</v>
      </c>
      <c r="AS839" s="22" t="str">
        <f aca="false">IF(Q839="Sí",IF(AO839&gt;=Resumen!$B$29,"Alto","Bajo"),"")</f>
        <v/>
      </c>
      <c r="AT839" s="22" t="str">
        <f aca="false">IF(AS839&lt;&gt;"",AP839&amp;" Potencial / "&amp;AS839&amp;" Share","")</f>
        <v/>
      </c>
      <c r="AU839" s="22" t="str">
        <f aca="false">IF(AH839="","Sin dato",IF(AH839-AO839&gt;Resumen!$B$6,"Sobre-exhibido",IF(AO839-AH839&gt;Resumen!$B$6,"Sub-exhibido","En línea")))</f>
        <v>Sin dato</v>
      </c>
      <c r="AV839" s="22" t="str">
        <f aca="false">IF(AT839="","",IF(AT839="Alto Potencial / Bajo Share",1,IF(AT839="Alto Potencial / Alto Share",2,IF(AT839="Bajo Potencial / Alto Share",3,4))))</f>
        <v/>
      </c>
      <c r="AW839" s="22" t="str">
        <f aca="false">IF(Q839="No","Sin competencia directa",IF(AV839=1,"1 - Foco Conquista (Alto Pot / Bajo Share)",IF(AV839=2,"2 - Foco Defensa (Alto Pot / Alto Share)",IF(AV839=3,"3 - Monitoreo (Bajo Pot / Alto Share)","4 - Baja Prioridad (Bajo Pot / Bajo Share)"))))</f>
        <v>Sin competencia directa</v>
      </c>
      <c r="AX839" s="12" t="str">
        <f aca="false">IF(OR(IFERROR(AND(W839&lt;&gt;"",Y839&lt;&gt;"",Y839-W839&gt;Resumen!$B$8),FALSE()),IFERROR(AND(X839&lt;&gt;"",Y839&lt;&gt;"",Y839-X839&gt;Resumen!$B$8),FALSE())),MAX(IF(IFERROR(AND(W839&lt;&gt;"",Y839&lt;&gt;"",Y839-W839&gt;Resumen!$B$8),FALSE()),Y839-W839,0),IF(IFERROR(AND(X839&lt;&gt;"",Y839&lt;&gt;"",Y839-X839&gt;Resumen!$B$8),FALSE()),Y839-X839,0)),"")</f>
        <v/>
      </c>
      <c r="AY839" s="22" t="str">
        <f aca="false">IF(OR(IFERROR(AND(W839&lt;&gt;"",Y839&lt;&gt;"",Y839-W839&gt;Resumen!$B$8),FALSE()),IFERROR(AND(X839&lt;&gt;"",Y839&lt;&gt;"",Y839-X839&gt;Resumen!$B$8),FALSE())),TRIM("Lays tiene mayor markup que "&amp;IF(IFERROR(AND(W839&lt;&gt;"",Y839&lt;&gt;"",Y839-W839&gt;Resumen!$B$8),FALSE()),"Quento ","")&amp;IF(IFERROR(AND(X839&lt;&gt;"",Y839&lt;&gt;"",Y839-X839&gt;Resumen!$B$8),FALSE()),"Julicroc ","")&amp;"en este PDV"),"")</f>
        <v/>
      </c>
      <c r="AZ839" s="22" t="str">
        <f aca="false">IF(COUNTIF('Plan Pehuamar - Lista'!$A$2:$A$167,A839)&gt;0,"Sí","No")</f>
        <v>No</v>
      </c>
      <c r="BA839" s="22" t="str">
        <f aca="false">IF(COUNTIF('Plan Combo 9+1'!$A$2:$A$226,A839)&gt;0,"Sí","No")</f>
        <v>No</v>
      </c>
      <c r="BB839" s="22" t="str">
        <f aca="false">IF(AH839="","No",IF(BA839="Sí",IF((AO839-AH839)&gt;Resumen!$B$6,"Sí","No"),IF((AO839-AH839)&gt;=Resumen!$B$132,"Sí","No")))</f>
        <v>No</v>
      </c>
      <c r="BC839" s="22" t="str">
        <f aca="false">IF(AND(N839="Sí",AL839="Sí",AI839=0),"Sí","No")</f>
        <v>No</v>
      </c>
      <c r="BD839" s="22" t="str">
        <f aca="false">IF(COUNTIF('Plan 9+1 (con Pehuamar)'!$A$2:$A$227,A839)&gt;0,"Sí","No")</f>
        <v>No</v>
      </c>
    </row>
    <row r="840" customFormat="false" ht="15" hidden="false" customHeight="true" outlineLevel="0" collapsed="false">
      <c r="A840" s="6" t="n">
        <v>400978</v>
      </c>
      <c r="B840" s="6" t="n">
        <v>5</v>
      </c>
      <c r="C840" s="6" t="n">
        <v>501</v>
      </c>
      <c r="D840" s="6" t="s">
        <v>194</v>
      </c>
      <c r="E840" s="6" t="s">
        <v>1038</v>
      </c>
      <c r="F840" s="6" t="s">
        <v>196</v>
      </c>
      <c r="G840" s="6" t="s">
        <v>129</v>
      </c>
      <c r="H840" s="6" t="s">
        <v>197</v>
      </c>
      <c r="I840" s="27" t="n">
        <v>20</v>
      </c>
      <c r="J840" s="27" t="n">
        <v>0</v>
      </c>
      <c r="K840" s="27" t="n">
        <v>15</v>
      </c>
      <c r="L840" s="28" t="n">
        <f aca="false">I840+J840</f>
        <v>20</v>
      </c>
      <c r="M840" s="28" t="n">
        <f aca="false">L840+K840</f>
        <v>35</v>
      </c>
      <c r="N840" s="22" t="str">
        <f aca="false">IF(I840&gt;0,"Sí","No")</f>
        <v>Sí</v>
      </c>
      <c r="O840" s="22" t="str">
        <f aca="false">IF(J840&gt;0,"Sí","No")</f>
        <v>No</v>
      </c>
      <c r="P840" s="22" t="str">
        <f aca="false">IF(K840&gt;0,"Sí","No")</f>
        <v>Sí</v>
      </c>
      <c r="Q840" s="22" t="str">
        <f aca="false">IF(OR(I840&gt;0,J840&gt;0),"Sí","No")</f>
        <v>Sí</v>
      </c>
      <c r="R840" s="27" t="n">
        <v>1800</v>
      </c>
      <c r="S840" s="27" t="n">
        <v>2800</v>
      </c>
      <c r="T840" s="27"/>
      <c r="U840" s="27"/>
      <c r="V840" s="27" t="n">
        <v>3500</v>
      </c>
      <c r="W840" s="12" t="n">
        <f aca="false">IF(AND(I840&gt;0,R840&gt;0),(S840-R840)/R840,"")</f>
        <v>0.555555555555556</v>
      </c>
      <c r="X840" s="12" t="str">
        <f aca="false">IF(AND(J840&gt;0,T840&gt;0),(U840-T840)/T840,"")</f>
        <v/>
      </c>
      <c r="Y840" s="12" t="n">
        <f aca="false">IF(AND(K840&gt;0,V840&gt;0),(V840-Resumen!$B$7)/Resumen!$B$7,"")</f>
        <v>0.4</v>
      </c>
      <c r="Z840" s="28" t="n">
        <f aca="false">IF(AND(K840&gt;0,I840&gt;0,V840&gt;0,S840&gt;0),V840-S840,"")</f>
        <v>700</v>
      </c>
      <c r="AA840" s="12" t="n">
        <f aca="false">IF(Z840&lt;&gt;"",Z840/S840,"")</f>
        <v>0.25</v>
      </c>
      <c r="AB840" s="28" t="str">
        <f aca="false">IF(AND(K840&gt;0,J840&gt;0,V840&gt;0,U840&gt;0),V840-U840,"")</f>
        <v/>
      </c>
      <c r="AC840" s="12" t="str">
        <f aca="false">IF(AB840&lt;&gt;"",AB840/U840,"")</f>
        <v/>
      </c>
      <c r="AD840" s="27" t="n">
        <v>5</v>
      </c>
      <c r="AE840" s="27" t="n">
        <v>10</v>
      </c>
      <c r="AF840" s="27" t="n">
        <v>0</v>
      </c>
      <c r="AG840" s="28" t="n">
        <f aca="false">AD840+AE840+AF840</f>
        <v>15</v>
      </c>
      <c r="AH840" s="12" t="n">
        <f aca="false">IF(AG840&gt;0,AD840/AG840,"")</f>
        <v>0.333333333333333</v>
      </c>
      <c r="AI840" s="27" t="n">
        <v>1</v>
      </c>
      <c r="AJ840" s="27" t="n">
        <v>1</v>
      </c>
      <c r="AK840" s="27" t="n">
        <v>0</v>
      </c>
      <c r="AL840" s="22" t="str">
        <f aca="false">IF(OR(AJ840&gt;0,AK840&gt;0),"Sí","No")</f>
        <v>Sí</v>
      </c>
      <c r="AM840" s="6" t="s">
        <v>198</v>
      </c>
      <c r="AN840" s="6"/>
      <c r="AO840" s="12" t="n">
        <f aca="false">IF(M840&gt;0,K840/M840,"")</f>
        <v>0.428571428571429</v>
      </c>
      <c r="AP840" s="22" t="str">
        <f aca="false">IF(M840&gt;=Resumen!$B$5,"Alto","Bajo")</f>
        <v>Bajo</v>
      </c>
      <c r="AQ840" s="22" t="str">
        <f aca="false">IF(AO840&gt;=Resumen!$B$28,"Alto","Bajo")</f>
        <v>Alto</v>
      </c>
      <c r="AR840" s="22" t="str">
        <f aca="false">AP840&amp;" Potencial / "&amp;AQ840&amp;" Share"</f>
        <v>Bajo Potencial / Alto Share</v>
      </c>
      <c r="AS840" s="22" t="str">
        <f aca="false">IF(Q840="Sí",IF(AO840&gt;=Resumen!$B$29,"Alto","Bajo"),"")</f>
        <v>Bajo</v>
      </c>
      <c r="AT840" s="22" t="str">
        <f aca="false">IF(AS840&lt;&gt;"",AP840&amp;" Potencial / "&amp;AS840&amp;" Share","")</f>
        <v>Bajo Potencial / Bajo Share</v>
      </c>
      <c r="AU840" s="22" t="str">
        <f aca="false">IF(AH840="","Sin dato",IF(AH840-AO840&gt;Resumen!$B$6,"Sobre-exhibido",IF(AO840-AH840&gt;Resumen!$B$6,"Sub-exhibido","En línea")))</f>
        <v>Sub-exhibido</v>
      </c>
      <c r="AV840" s="22" t="n">
        <f aca="false">IF(AT840="","",IF(AT840="Alto Potencial / Bajo Share",1,IF(AT840="Alto Potencial / Alto Share",2,IF(AT840="Bajo Potencial / Alto Share",3,4))))</f>
        <v>4</v>
      </c>
      <c r="AW840" s="22" t="str">
        <f aca="false">IF(Q840="No","Sin competencia directa",IF(AV840=1,"1 - Foco Conquista (Alto Pot / Bajo Share)",IF(AV840=2,"2 - Foco Defensa (Alto Pot / Alto Share)",IF(AV840=3,"3 - Monitoreo (Bajo Pot / Alto Share)","4 - Baja Prioridad (Bajo Pot / Bajo Share)"))))</f>
        <v>4 - Baja Prioridad (Bajo Pot / Bajo Share)</v>
      </c>
      <c r="AX840" s="12" t="str">
        <f aca="false">IF(OR(IFERROR(AND(W840&lt;&gt;"",Y840&lt;&gt;"",Y840-W840&gt;Resumen!$B$8),FALSE()),IFERROR(AND(X840&lt;&gt;"",Y840&lt;&gt;"",Y840-X840&gt;Resumen!$B$8),FALSE())),MAX(IF(IFERROR(AND(W840&lt;&gt;"",Y840&lt;&gt;"",Y840-W840&gt;Resumen!$B$8),FALSE()),Y840-W840,0),IF(IFERROR(AND(X840&lt;&gt;"",Y840&lt;&gt;"",Y840-X840&gt;Resumen!$B$8),FALSE()),Y840-X840,0)),"")</f>
        <v/>
      </c>
      <c r="AY840" s="22" t="str">
        <f aca="false">IF(OR(IFERROR(AND(W840&lt;&gt;"",Y840&lt;&gt;"",Y840-W840&gt;Resumen!$B$8),FALSE()),IFERROR(AND(X840&lt;&gt;"",Y840&lt;&gt;"",Y840-X840&gt;Resumen!$B$8),FALSE())),TRIM("Lays tiene mayor markup que "&amp;IF(IFERROR(AND(W840&lt;&gt;"",Y840&lt;&gt;"",Y840-W840&gt;Resumen!$B$8),FALSE()),"Quento ","")&amp;IF(IFERROR(AND(X840&lt;&gt;"",Y840&lt;&gt;"",Y840-X840&gt;Resumen!$B$8),FALSE()),"Julicroc ","")&amp;"en este PDV"),"")</f>
        <v/>
      </c>
      <c r="AZ840" s="22" t="str">
        <f aca="false">IF(COUNTIF('Plan Pehuamar - Lista'!$A$2:$A$167,A840)&gt;0,"Sí","No")</f>
        <v>No</v>
      </c>
      <c r="BA840" s="22" t="str">
        <f aca="false">IF(COUNTIF('Plan Combo 9+1'!$A$2:$A$226,A840)&gt;0,"Sí","No")</f>
        <v>No</v>
      </c>
      <c r="BB840" s="22" t="str">
        <f aca="false">IF(AH840="","No",IF(BA840="Sí",IF((AO840-AH840)&gt;Resumen!$B$6,"Sí","No"),IF((AO840-AH840)&gt;=Resumen!$B$132,"Sí","No")))</f>
        <v>No</v>
      </c>
      <c r="BC840" s="22" t="str">
        <f aca="false">IF(AND(N840="Sí",AL840="Sí",AI840=0),"Sí","No")</f>
        <v>No</v>
      </c>
      <c r="BD840" s="22" t="str">
        <f aca="false">IF(COUNTIF('Plan 9+1 (con Pehuamar)'!$A$2:$A$227,A840)&gt;0,"Sí","No")</f>
        <v>No</v>
      </c>
    </row>
    <row r="841" customFormat="false" ht="15" hidden="false" customHeight="true" outlineLevel="0" collapsed="false">
      <c r="A841" s="6" t="n">
        <v>400980</v>
      </c>
      <c r="B841" s="6" t="n">
        <v>5</v>
      </c>
      <c r="C841" s="6" t="n">
        <v>501</v>
      </c>
      <c r="D841" s="6" t="s">
        <v>194</v>
      </c>
      <c r="E841" s="6" t="s">
        <v>1039</v>
      </c>
      <c r="F841" s="6" t="s">
        <v>196</v>
      </c>
      <c r="G841" s="6" t="s">
        <v>129</v>
      </c>
      <c r="H841" s="6" t="s">
        <v>197</v>
      </c>
      <c r="I841" s="27" t="n">
        <v>20</v>
      </c>
      <c r="J841" s="27" t="n">
        <v>10</v>
      </c>
      <c r="K841" s="27" t="n">
        <v>15</v>
      </c>
      <c r="L841" s="28" t="n">
        <f aca="false">I841+J841</f>
        <v>30</v>
      </c>
      <c r="M841" s="28" t="n">
        <f aca="false">L841+K841</f>
        <v>45</v>
      </c>
      <c r="N841" s="22" t="str">
        <f aca="false">IF(I841&gt;0,"Sí","No")</f>
        <v>Sí</v>
      </c>
      <c r="O841" s="22" t="str">
        <f aca="false">IF(J841&gt;0,"Sí","No")</f>
        <v>Sí</v>
      </c>
      <c r="P841" s="22" t="str">
        <f aca="false">IF(K841&gt;0,"Sí","No")</f>
        <v>Sí</v>
      </c>
      <c r="Q841" s="22" t="str">
        <f aca="false">IF(OR(I841&gt;0,J841&gt;0),"Sí","No")</f>
        <v>Sí</v>
      </c>
      <c r="R841" s="27" t="n">
        <v>1600</v>
      </c>
      <c r="S841" s="27" t="n">
        <v>2800</v>
      </c>
      <c r="T841" s="27" t="n">
        <v>1400</v>
      </c>
      <c r="U841" s="27" t="n">
        <v>2000</v>
      </c>
      <c r="V841" s="27" t="n">
        <v>3500</v>
      </c>
      <c r="W841" s="12" t="n">
        <f aca="false">IF(AND(I841&gt;0,R841&gt;0),(S841-R841)/R841,"")</f>
        <v>0.75</v>
      </c>
      <c r="X841" s="12" t="n">
        <f aca="false">IF(AND(J841&gt;0,T841&gt;0),(U841-T841)/T841,"")</f>
        <v>0.428571428571429</v>
      </c>
      <c r="Y841" s="12" t="n">
        <f aca="false">IF(AND(K841&gt;0,V841&gt;0),(V841-Resumen!$B$7)/Resumen!$B$7,"")</f>
        <v>0.4</v>
      </c>
      <c r="Z841" s="28" t="n">
        <f aca="false">IF(AND(K841&gt;0,I841&gt;0,V841&gt;0,S841&gt;0),V841-S841,"")</f>
        <v>700</v>
      </c>
      <c r="AA841" s="12" t="n">
        <f aca="false">IF(Z841&lt;&gt;"",Z841/S841,"")</f>
        <v>0.25</v>
      </c>
      <c r="AB841" s="28" t="n">
        <f aca="false">IF(AND(K841&gt;0,J841&gt;0,V841&gt;0,U841&gt;0),V841-U841,"")</f>
        <v>1500</v>
      </c>
      <c r="AC841" s="12" t="n">
        <f aca="false">IF(AB841&lt;&gt;"",AB841/U841,"")</f>
        <v>0.75</v>
      </c>
      <c r="AD841" s="27" t="n">
        <v>7</v>
      </c>
      <c r="AE841" s="27" t="n">
        <v>10</v>
      </c>
      <c r="AF841" s="27" t="n">
        <v>6</v>
      </c>
      <c r="AG841" s="28" t="n">
        <f aca="false">AD841+AE841+AF841</f>
        <v>23</v>
      </c>
      <c r="AH841" s="12" t="n">
        <f aca="false">IF(AG841&gt;0,AD841/AG841,"")</f>
        <v>0.304347826086957</v>
      </c>
      <c r="AI841" s="27" t="n">
        <v>0</v>
      </c>
      <c r="AJ841" s="27" t="n">
        <v>0</v>
      </c>
      <c r="AK841" s="27" t="n">
        <v>0</v>
      </c>
      <c r="AL841" s="22" t="str">
        <f aca="false">IF(OR(AJ841&gt;0,AK841&gt;0),"Sí","No")</f>
        <v>No</v>
      </c>
      <c r="AM841" s="6" t="s">
        <v>198</v>
      </c>
      <c r="AN841" s="6" t="s">
        <v>198</v>
      </c>
      <c r="AO841" s="12" t="n">
        <f aca="false">IF(M841&gt;0,K841/M841,"")</f>
        <v>0.333333333333333</v>
      </c>
      <c r="AP841" s="22" t="str">
        <f aca="false">IF(M841&gt;=Resumen!$B$5,"Alto","Bajo")</f>
        <v>Alto</v>
      </c>
      <c r="AQ841" s="22" t="str">
        <f aca="false">IF(AO841&gt;=Resumen!$B$28,"Alto","Bajo")</f>
        <v>Bajo</v>
      </c>
      <c r="AR841" s="22" t="str">
        <f aca="false">AP841&amp;" Potencial / "&amp;AQ841&amp;" Share"</f>
        <v>Alto Potencial / Bajo Share</v>
      </c>
      <c r="AS841" s="22" t="str">
        <f aca="false">IF(Q841="Sí",IF(AO841&gt;=Resumen!$B$29,"Alto","Bajo"),"")</f>
        <v>Bajo</v>
      </c>
      <c r="AT841" s="22" t="str">
        <f aca="false">IF(AS841&lt;&gt;"",AP841&amp;" Potencial / "&amp;AS841&amp;" Share","")</f>
        <v>Alto Potencial / Bajo Share</v>
      </c>
      <c r="AU841" s="22" t="str">
        <f aca="false">IF(AH841="","Sin dato",IF(AH841-AO841&gt;Resumen!$B$6,"Sobre-exhibido",IF(AO841-AH841&gt;Resumen!$B$6,"Sub-exhibido","En línea")))</f>
        <v>En línea</v>
      </c>
      <c r="AV841" s="22" t="n">
        <f aca="false">IF(AT841="","",IF(AT841="Alto Potencial / Bajo Share",1,IF(AT841="Alto Potencial / Alto Share",2,IF(AT841="Bajo Potencial / Alto Share",3,4))))</f>
        <v>1</v>
      </c>
      <c r="AW841" s="22" t="str">
        <f aca="false">IF(Q841="No","Sin competencia directa",IF(AV841=1,"1 - Foco Conquista (Alto Pot / Bajo Share)",IF(AV841=2,"2 - Foco Defensa (Alto Pot / Alto Share)",IF(AV841=3,"3 - Monitoreo (Bajo Pot / Alto Share)","4 - Baja Prioridad (Bajo Pot / Bajo Share)"))))</f>
        <v>1 - Foco Conquista (Alto Pot / Bajo Share)</v>
      </c>
      <c r="AX841" s="12" t="str">
        <f aca="false">IF(OR(IFERROR(AND(W841&lt;&gt;"",Y841&lt;&gt;"",Y841-W841&gt;Resumen!$B$8),FALSE()),IFERROR(AND(X841&lt;&gt;"",Y841&lt;&gt;"",Y841-X841&gt;Resumen!$B$8),FALSE())),MAX(IF(IFERROR(AND(W841&lt;&gt;"",Y841&lt;&gt;"",Y841-W841&gt;Resumen!$B$8),FALSE()),Y841-W841,0),IF(IFERROR(AND(X841&lt;&gt;"",Y841&lt;&gt;"",Y841-X841&gt;Resumen!$B$8),FALSE()),Y841-X841,0)),"")</f>
        <v/>
      </c>
      <c r="AY841" s="22" t="str">
        <f aca="false">IF(OR(IFERROR(AND(W841&lt;&gt;"",Y841&lt;&gt;"",Y841-W841&gt;Resumen!$B$8),FALSE()),IFERROR(AND(X841&lt;&gt;"",Y841&lt;&gt;"",Y841-X841&gt;Resumen!$B$8),FALSE())),TRIM("Lays tiene mayor markup que "&amp;IF(IFERROR(AND(W841&lt;&gt;"",Y841&lt;&gt;"",Y841-W841&gt;Resumen!$B$8),FALSE()),"Quento ","")&amp;IF(IFERROR(AND(X841&lt;&gt;"",Y841&lt;&gt;"",Y841-X841&gt;Resumen!$B$8),FALSE()),"Julicroc ","")&amp;"en este PDV"),"")</f>
        <v/>
      </c>
      <c r="AZ841" s="22" t="str">
        <f aca="false">IF(COUNTIF('Plan Pehuamar - Lista'!$A$2:$A$167,A841)&gt;0,"Sí","No")</f>
        <v>No</v>
      </c>
      <c r="BA841" s="22" t="str">
        <f aca="false">IF(COUNTIF('Plan Combo 9+1'!$A$2:$A$226,A841)&gt;0,"Sí","No")</f>
        <v>Sí</v>
      </c>
      <c r="BB841" s="22" t="str">
        <f aca="false">IF(AH841="","No",IF(BA841="Sí",IF((AO841-AH841)&gt;Resumen!$B$6,"Sí","No"),IF((AO841-AH841)&gt;=Resumen!$B$132,"Sí","No")))</f>
        <v>No</v>
      </c>
      <c r="BC841" s="22" t="str">
        <f aca="false">IF(AND(N841="Sí",AL841="Sí",AI841=0),"Sí","No")</f>
        <v>No</v>
      </c>
      <c r="BD841" s="22" t="str">
        <f aca="false">IF(COUNTIF('Plan 9+1 (con Pehuamar)'!$A$2:$A$227,A841)&gt;0,"Sí","No")</f>
        <v>Sí</v>
      </c>
    </row>
    <row r="842" customFormat="false" ht="15" hidden="false" customHeight="true" outlineLevel="0" collapsed="false">
      <c r="A842" s="6" t="n">
        <v>400991</v>
      </c>
      <c r="B842" s="6" t="n">
        <v>5</v>
      </c>
      <c r="C842" s="6" t="n">
        <v>501</v>
      </c>
      <c r="D842" s="6" t="s">
        <v>194</v>
      </c>
      <c r="E842" s="6" t="s">
        <v>1040</v>
      </c>
      <c r="F842" s="6" t="s">
        <v>196</v>
      </c>
      <c r="G842" s="6" t="s">
        <v>129</v>
      </c>
      <c r="H842" s="6" t="s">
        <v>197</v>
      </c>
      <c r="I842" s="27" t="n">
        <v>20</v>
      </c>
      <c r="J842" s="27" t="n">
        <v>0</v>
      </c>
      <c r="K842" s="27" t="n">
        <v>35</v>
      </c>
      <c r="L842" s="28" t="n">
        <f aca="false">I842+J842</f>
        <v>20</v>
      </c>
      <c r="M842" s="28" t="n">
        <f aca="false">L842+K842</f>
        <v>55</v>
      </c>
      <c r="N842" s="22" t="str">
        <f aca="false">IF(I842&gt;0,"Sí","No")</f>
        <v>Sí</v>
      </c>
      <c r="O842" s="22" t="str">
        <f aca="false">IF(J842&gt;0,"Sí","No")</f>
        <v>No</v>
      </c>
      <c r="P842" s="22" t="str">
        <f aca="false">IF(K842&gt;0,"Sí","No")</f>
        <v>Sí</v>
      </c>
      <c r="Q842" s="22" t="str">
        <f aca="false">IF(OR(I842&gt;0,J842&gt;0),"Sí","No")</f>
        <v>Sí</v>
      </c>
      <c r="R842" s="27" t="n">
        <v>1750</v>
      </c>
      <c r="S842" s="27" t="n">
        <v>2900</v>
      </c>
      <c r="T842" s="27"/>
      <c r="U842" s="27"/>
      <c r="V842" s="27" t="n">
        <v>3600</v>
      </c>
      <c r="W842" s="12" t="n">
        <f aca="false">IF(AND(I842&gt;0,R842&gt;0),(S842-R842)/R842,"")</f>
        <v>0.657142857142857</v>
      </c>
      <c r="X842" s="12" t="str">
        <f aca="false">IF(AND(J842&gt;0,T842&gt;0),(U842-T842)/T842,"")</f>
        <v/>
      </c>
      <c r="Y842" s="12" t="n">
        <f aca="false">IF(AND(K842&gt;0,V842&gt;0),(V842-Resumen!$B$7)/Resumen!$B$7,"")</f>
        <v>0.44</v>
      </c>
      <c r="Z842" s="28" t="n">
        <f aca="false">IF(AND(K842&gt;0,I842&gt;0,V842&gt;0,S842&gt;0),V842-S842,"")</f>
        <v>700</v>
      </c>
      <c r="AA842" s="12" t="n">
        <f aca="false">IF(Z842&lt;&gt;"",Z842/S842,"")</f>
        <v>0.241379310344828</v>
      </c>
      <c r="AB842" s="28" t="str">
        <f aca="false">IF(AND(K842&gt;0,J842&gt;0,V842&gt;0,U842&gt;0),V842-U842,"")</f>
        <v/>
      </c>
      <c r="AC842" s="12" t="str">
        <f aca="false">IF(AB842&lt;&gt;"",AB842/U842,"")</f>
        <v/>
      </c>
      <c r="AD842" s="27" t="n">
        <v>14</v>
      </c>
      <c r="AE842" s="27" t="n">
        <v>10</v>
      </c>
      <c r="AF842" s="27" t="n">
        <v>0</v>
      </c>
      <c r="AG842" s="28" t="n">
        <f aca="false">AD842+AE842+AF842</f>
        <v>24</v>
      </c>
      <c r="AH842" s="12" t="n">
        <f aca="false">IF(AG842&gt;0,AD842/AG842,"")</f>
        <v>0.583333333333333</v>
      </c>
      <c r="AI842" s="27" t="n">
        <v>1</v>
      </c>
      <c r="AJ842" s="27" t="n">
        <v>1</v>
      </c>
      <c r="AK842" s="27" t="n">
        <v>0</v>
      </c>
      <c r="AL842" s="22" t="str">
        <f aca="false">IF(OR(AJ842&gt;0,AK842&gt;0),"Sí","No")</f>
        <v>Sí</v>
      </c>
      <c r="AM842" s="6" t="s">
        <v>198</v>
      </c>
      <c r="AN842" s="6"/>
      <c r="AO842" s="12" t="n">
        <f aca="false">IF(M842&gt;0,K842/M842,"")</f>
        <v>0.636363636363636</v>
      </c>
      <c r="AP842" s="22" t="str">
        <f aca="false">IF(M842&gt;=Resumen!$B$5,"Alto","Bajo")</f>
        <v>Alto</v>
      </c>
      <c r="AQ842" s="22" t="str">
        <f aca="false">IF(AO842&gt;=Resumen!$B$28,"Alto","Bajo")</f>
        <v>Alto</v>
      </c>
      <c r="AR842" s="22" t="str">
        <f aca="false">AP842&amp;" Potencial / "&amp;AQ842&amp;" Share"</f>
        <v>Alto Potencial / Alto Share</v>
      </c>
      <c r="AS842" s="22" t="str">
        <f aca="false">IF(Q842="Sí",IF(AO842&gt;=Resumen!$B$29,"Alto","Bajo"),"")</f>
        <v>Alto</v>
      </c>
      <c r="AT842" s="22" t="str">
        <f aca="false">IF(AS842&lt;&gt;"",AP842&amp;" Potencial / "&amp;AS842&amp;" Share","")</f>
        <v>Alto Potencial / Alto Share</v>
      </c>
      <c r="AU842" s="22" t="str">
        <f aca="false">IF(AH842="","Sin dato",IF(AH842-AO842&gt;Resumen!$B$6,"Sobre-exhibido",IF(AO842-AH842&gt;Resumen!$B$6,"Sub-exhibido","En línea")))</f>
        <v>Sub-exhibido</v>
      </c>
      <c r="AV842" s="22" t="n">
        <f aca="false">IF(AT842="","",IF(AT842="Alto Potencial / Bajo Share",1,IF(AT842="Alto Potencial / Alto Share",2,IF(AT842="Bajo Potencial / Alto Share",3,4))))</f>
        <v>2</v>
      </c>
      <c r="AW842" s="22" t="str">
        <f aca="false">IF(Q842="No","Sin competencia directa",IF(AV842=1,"1 - Foco Conquista (Alto Pot / Bajo Share)",IF(AV842=2,"2 - Foco Defensa (Alto Pot / Alto Share)",IF(AV842=3,"3 - Monitoreo (Bajo Pot / Alto Share)","4 - Baja Prioridad (Bajo Pot / Bajo Share)"))))</f>
        <v>2 - Foco Defensa (Alto Pot / Alto Share)</v>
      </c>
      <c r="AX842" s="12" t="str">
        <f aca="false">IF(OR(IFERROR(AND(W842&lt;&gt;"",Y842&lt;&gt;"",Y842-W842&gt;Resumen!$B$8),FALSE()),IFERROR(AND(X842&lt;&gt;"",Y842&lt;&gt;"",Y842-X842&gt;Resumen!$B$8),FALSE())),MAX(IF(IFERROR(AND(W842&lt;&gt;"",Y842&lt;&gt;"",Y842-W842&gt;Resumen!$B$8),FALSE()),Y842-W842,0),IF(IFERROR(AND(X842&lt;&gt;"",Y842&lt;&gt;"",Y842-X842&gt;Resumen!$B$8),FALSE()),Y842-X842,0)),"")</f>
        <v/>
      </c>
      <c r="AY842" s="22" t="str">
        <f aca="false">IF(OR(IFERROR(AND(W842&lt;&gt;"",Y842&lt;&gt;"",Y842-W842&gt;Resumen!$B$8),FALSE()),IFERROR(AND(X842&lt;&gt;"",Y842&lt;&gt;"",Y842-X842&gt;Resumen!$B$8),FALSE())),TRIM("Lays tiene mayor markup que "&amp;IF(IFERROR(AND(W842&lt;&gt;"",Y842&lt;&gt;"",Y842-W842&gt;Resumen!$B$8),FALSE()),"Quento ","")&amp;IF(IFERROR(AND(X842&lt;&gt;"",Y842&lt;&gt;"",Y842-X842&gt;Resumen!$B$8),FALSE()),"Julicroc ","")&amp;"en este PDV"),"")</f>
        <v/>
      </c>
      <c r="AZ842" s="22" t="str">
        <f aca="false">IF(COUNTIF('Plan Pehuamar - Lista'!$A$2:$A$167,A842)&gt;0,"Sí","No")</f>
        <v>No</v>
      </c>
      <c r="BA842" s="22" t="str">
        <f aca="false">IF(COUNTIF('Plan Combo 9+1'!$A$2:$A$226,A842)&gt;0,"Sí","No")</f>
        <v>No</v>
      </c>
      <c r="BB842" s="22" t="str">
        <f aca="false">IF(AH842="","No",IF(BA842="Sí",IF((AO842-AH842)&gt;Resumen!$B$6,"Sí","No"),IF((AO842-AH842)&gt;=Resumen!$B$132,"Sí","No")))</f>
        <v>No</v>
      </c>
      <c r="BC842" s="22" t="str">
        <f aca="false">IF(AND(N842="Sí",AL842="Sí",AI842=0),"Sí","No")</f>
        <v>No</v>
      </c>
      <c r="BD842" s="22" t="str">
        <f aca="false">IF(COUNTIF('Plan 9+1 (con Pehuamar)'!$A$2:$A$227,A842)&gt;0,"Sí","No")</f>
        <v>No</v>
      </c>
    </row>
    <row r="843" customFormat="false" ht="15" hidden="false" customHeight="true" outlineLevel="0" collapsed="false">
      <c r="A843" s="6" t="n">
        <v>401006</v>
      </c>
      <c r="B843" s="6" t="n">
        <v>5</v>
      </c>
      <c r="C843" s="6" t="n">
        <v>501</v>
      </c>
      <c r="D843" s="6" t="s">
        <v>194</v>
      </c>
      <c r="E843" s="6" t="s">
        <v>1041</v>
      </c>
      <c r="F843" s="6" t="s">
        <v>273</v>
      </c>
      <c r="G843" s="6" t="s">
        <v>129</v>
      </c>
      <c r="H843" s="6" t="s">
        <v>197</v>
      </c>
      <c r="I843" s="27" t="n">
        <v>0</v>
      </c>
      <c r="J843" s="27" t="n">
        <v>0</v>
      </c>
      <c r="K843" s="27" t="n">
        <v>0.1</v>
      </c>
      <c r="L843" s="28" t="n">
        <f aca="false">I843+J843</f>
        <v>0</v>
      </c>
      <c r="M843" s="28" t="n">
        <f aca="false">L843+K843</f>
        <v>0.1</v>
      </c>
      <c r="N843" s="22" t="str">
        <f aca="false">IF(I843&gt;0,"Sí","No")</f>
        <v>No</v>
      </c>
      <c r="O843" s="22" t="str">
        <f aca="false">IF(J843&gt;0,"Sí","No")</f>
        <v>No</v>
      </c>
      <c r="P843" s="22" t="str">
        <f aca="false">IF(K843&gt;0,"Sí","No")</f>
        <v>Sí</v>
      </c>
      <c r="Q843" s="22" t="str">
        <f aca="false">IF(OR(I843&gt;0,J843&gt;0),"Sí","No")</f>
        <v>No</v>
      </c>
      <c r="R843" s="27"/>
      <c r="S843" s="27"/>
      <c r="T843" s="27"/>
      <c r="U843" s="27"/>
      <c r="V843" s="27"/>
      <c r="W843" s="12" t="str">
        <f aca="false">IF(AND(I843&gt;0,R843&gt;0),(S843-R843)/R843,"")</f>
        <v/>
      </c>
      <c r="X843" s="12" t="str">
        <f aca="false">IF(AND(J843&gt;0,T843&gt;0),(U843-T843)/T843,"")</f>
        <v/>
      </c>
      <c r="Y843" s="12" t="str">
        <f aca="false">IF(AND(K843&gt;0,V843&gt;0),(V843-Resumen!$B$7)/Resumen!$B$7,"")</f>
        <v/>
      </c>
      <c r="Z843" s="28" t="str">
        <f aca="false">IF(AND(K843&gt;0,I843&gt;0,V843&gt;0,S843&gt;0),V843-S843,"")</f>
        <v/>
      </c>
      <c r="AA843" s="12" t="str">
        <f aca="false">IF(Z843&lt;&gt;"",Z843/S843,"")</f>
        <v/>
      </c>
      <c r="AB843" s="28" t="str">
        <f aca="false">IF(AND(K843&gt;0,J843&gt;0,V843&gt;0,U843&gt;0),V843-U843,"")</f>
        <v/>
      </c>
      <c r="AC843" s="12" t="str">
        <f aca="false">IF(AB843&lt;&gt;"",AB843/U843,"")</f>
        <v/>
      </c>
      <c r="AD843" s="27" t="n">
        <v>0</v>
      </c>
      <c r="AE843" s="27" t="n">
        <v>0</v>
      </c>
      <c r="AF843" s="27" t="n">
        <v>0</v>
      </c>
      <c r="AG843" s="28" t="n">
        <f aca="false">AD843+AE843+AF843</f>
        <v>0</v>
      </c>
      <c r="AH843" s="12" t="str">
        <f aca="false">IF(AG843&gt;0,AD843/AG843,"")</f>
        <v/>
      </c>
      <c r="AI843" s="27" t="n">
        <v>0</v>
      </c>
      <c r="AJ843" s="27" t="n">
        <v>0</v>
      </c>
      <c r="AK843" s="27" t="n">
        <v>0</v>
      </c>
      <c r="AL843" s="22" t="str">
        <f aca="false">IF(OR(AJ843&gt;0,AK843&gt;0),"Sí","No")</f>
        <v>No</v>
      </c>
      <c r="AM843" s="6"/>
      <c r="AN843" s="6"/>
      <c r="AO843" s="12" t="n">
        <f aca="false">IF(M843&gt;0,K843/M843,"")</f>
        <v>1</v>
      </c>
      <c r="AP843" s="22" t="str">
        <f aca="false">IF(M843&gt;=Resumen!$B$5,"Alto","Bajo")</f>
        <v>Bajo</v>
      </c>
      <c r="AQ843" s="22" t="str">
        <f aca="false">IF(AO843&gt;=Resumen!$B$28,"Alto","Bajo")</f>
        <v>Alto</v>
      </c>
      <c r="AR843" s="22" t="str">
        <f aca="false">AP843&amp;" Potencial / "&amp;AQ843&amp;" Share"</f>
        <v>Bajo Potencial / Alto Share</v>
      </c>
      <c r="AS843" s="22" t="str">
        <f aca="false">IF(Q843="Sí",IF(AO843&gt;=Resumen!$B$29,"Alto","Bajo"),"")</f>
        <v/>
      </c>
      <c r="AT843" s="22" t="str">
        <f aca="false">IF(AS843&lt;&gt;"",AP843&amp;" Potencial / "&amp;AS843&amp;" Share","")</f>
        <v/>
      </c>
      <c r="AU843" s="22" t="str">
        <f aca="false">IF(AH843="","Sin dato",IF(AH843-AO843&gt;Resumen!$B$6,"Sobre-exhibido",IF(AO843-AH843&gt;Resumen!$B$6,"Sub-exhibido","En línea")))</f>
        <v>Sin dato</v>
      </c>
      <c r="AV843" s="22" t="str">
        <f aca="false">IF(AT843="","",IF(AT843="Alto Potencial / Bajo Share",1,IF(AT843="Alto Potencial / Alto Share",2,IF(AT843="Bajo Potencial / Alto Share",3,4))))</f>
        <v/>
      </c>
      <c r="AW843" s="22" t="str">
        <f aca="false">IF(Q843="No","Sin competencia directa",IF(AV843=1,"1 - Foco Conquista (Alto Pot / Bajo Share)",IF(AV843=2,"2 - Foco Defensa (Alto Pot / Alto Share)",IF(AV843=3,"3 - Monitoreo (Bajo Pot / Alto Share)","4 - Baja Prioridad (Bajo Pot / Bajo Share)"))))</f>
        <v>Sin competencia directa</v>
      </c>
      <c r="AX843" s="12" t="str">
        <f aca="false">IF(OR(IFERROR(AND(W843&lt;&gt;"",Y843&lt;&gt;"",Y843-W843&gt;Resumen!$B$8),FALSE()),IFERROR(AND(X843&lt;&gt;"",Y843&lt;&gt;"",Y843-X843&gt;Resumen!$B$8),FALSE())),MAX(IF(IFERROR(AND(W843&lt;&gt;"",Y843&lt;&gt;"",Y843-W843&gt;Resumen!$B$8),FALSE()),Y843-W843,0),IF(IFERROR(AND(X843&lt;&gt;"",Y843&lt;&gt;"",Y843-X843&gt;Resumen!$B$8),FALSE()),Y843-X843,0)),"")</f>
        <v/>
      </c>
      <c r="AY843" s="22" t="str">
        <f aca="false">IF(OR(IFERROR(AND(W843&lt;&gt;"",Y843&lt;&gt;"",Y843-W843&gt;Resumen!$B$8),FALSE()),IFERROR(AND(X843&lt;&gt;"",Y843&lt;&gt;"",Y843-X843&gt;Resumen!$B$8),FALSE())),TRIM("Lays tiene mayor markup que "&amp;IF(IFERROR(AND(W843&lt;&gt;"",Y843&lt;&gt;"",Y843-W843&gt;Resumen!$B$8),FALSE()),"Quento ","")&amp;IF(IFERROR(AND(X843&lt;&gt;"",Y843&lt;&gt;"",Y843-X843&gt;Resumen!$B$8),FALSE()),"Julicroc ","")&amp;"en este PDV"),"")</f>
        <v/>
      </c>
      <c r="AZ843" s="22" t="str">
        <f aca="false">IF(COUNTIF('Plan Pehuamar - Lista'!$A$2:$A$167,A843)&gt;0,"Sí","No")</f>
        <v>No</v>
      </c>
      <c r="BA843" s="22" t="str">
        <f aca="false">IF(COUNTIF('Plan Combo 9+1'!$A$2:$A$226,A843)&gt;0,"Sí","No")</f>
        <v>No</v>
      </c>
      <c r="BB843" s="22" t="str">
        <f aca="false">IF(AH843="","No",IF(BA843="Sí",IF((AO843-AH843)&gt;Resumen!$B$6,"Sí","No"),IF((AO843-AH843)&gt;=Resumen!$B$132,"Sí","No")))</f>
        <v>No</v>
      </c>
      <c r="BC843" s="22" t="str">
        <f aca="false">IF(AND(N843="Sí",AL843="Sí",AI843=0),"Sí","No")</f>
        <v>No</v>
      </c>
      <c r="BD843" s="22" t="str">
        <f aca="false">IF(COUNTIF('Plan 9+1 (con Pehuamar)'!$A$2:$A$227,A843)&gt;0,"Sí","No")</f>
        <v>No</v>
      </c>
    </row>
    <row r="844" customFormat="false" ht="15" hidden="false" customHeight="true" outlineLevel="0" collapsed="false">
      <c r="A844" s="6" t="n">
        <v>401018</v>
      </c>
      <c r="B844" s="6" t="n">
        <v>5</v>
      </c>
      <c r="C844" s="6" t="n">
        <v>501</v>
      </c>
      <c r="D844" s="6" t="s">
        <v>194</v>
      </c>
      <c r="E844" s="6" t="s">
        <v>1042</v>
      </c>
      <c r="F844" s="6" t="s">
        <v>201</v>
      </c>
      <c r="G844" s="6" t="s">
        <v>129</v>
      </c>
      <c r="H844" s="6" t="s">
        <v>197</v>
      </c>
      <c r="I844" s="27" t="n">
        <v>15</v>
      </c>
      <c r="J844" s="27" t="n">
        <v>0</v>
      </c>
      <c r="K844" s="27" t="n">
        <v>10</v>
      </c>
      <c r="L844" s="28" t="n">
        <f aca="false">I844+J844</f>
        <v>15</v>
      </c>
      <c r="M844" s="28" t="n">
        <f aca="false">L844+K844</f>
        <v>25</v>
      </c>
      <c r="N844" s="22" t="str">
        <f aca="false">IF(I844&gt;0,"Sí","No")</f>
        <v>Sí</v>
      </c>
      <c r="O844" s="22" t="str">
        <f aca="false">IF(J844&gt;0,"Sí","No")</f>
        <v>No</v>
      </c>
      <c r="P844" s="22" t="str">
        <f aca="false">IF(K844&gt;0,"Sí","No")</f>
        <v>Sí</v>
      </c>
      <c r="Q844" s="22" t="str">
        <f aca="false">IF(OR(I844&gt;0,J844&gt;0),"Sí","No")</f>
        <v>Sí</v>
      </c>
      <c r="R844" s="27" t="n">
        <v>1800</v>
      </c>
      <c r="S844" s="27" t="n">
        <v>2800</v>
      </c>
      <c r="T844" s="27"/>
      <c r="U844" s="27"/>
      <c r="V844" s="27" t="n">
        <v>3800</v>
      </c>
      <c r="W844" s="12" t="n">
        <f aca="false">IF(AND(I844&gt;0,R844&gt;0),(S844-R844)/R844,"")</f>
        <v>0.555555555555556</v>
      </c>
      <c r="X844" s="12" t="str">
        <f aca="false">IF(AND(J844&gt;0,T844&gt;0),(U844-T844)/T844,"")</f>
        <v/>
      </c>
      <c r="Y844" s="12" t="n">
        <f aca="false">IF(AND(K844&gt;0,V844&gt;0),(V844-Resumen!$B$7)/Resumen!$B$7,"")</f>
        <v>0.52</v>
      </c>
      <c r="Z844" s="28" t="n">
        <f aca="false">IF(AND(K844&gt;0,I844&gt;0,V844&gt;0,S844&gt;0),V844-S844,"")</f>
        <v>1000</v>
      </c>
      <c r="AA844" s="12" t="n">
        <f aca="false">IF(Z844&lt;&gt;"",Z844/S844,"")</f>
        <v>0.357142857142857</v>
      </c>
      <c r="AB844" s="28" t="str">
        <f aca="false">IF(AND(K844&gt;0,J844&gt;0,V844&gt;0,U844&gt;0),V844-U844,"")</f>
        <v/>
      </c>
      <c r="AC844" s="12" t="str">
        <f aca="false">IF(AB844&lt;&gt;"",AB844/U844,"")</f>
        <v/>
      </c>
      <c r="AD844" s="27" t="n">
        <v>5</v>
      </c>
      <c r="AE844" s="27" t="n">
        <v>10</v>
      </c>
      <c r="AF844" s="27" t="n">
        <v>0</v>
      </c>
      <c r="AG844" s="28" t="n">
        <f aca="false">AD844+AE844+AF844</f>
        <v>15</v>
      </c>
      <c r="AH844" s="12" t="n">
        <f aca="false">IF(AG844&gt;0,AD844/AG844,"")</f>
        <v>0.333333333333333</v>
      </c>
      <c r="AI844" s="27" t="n">
        <v>0</v>
      </c>
      <c r="AJ844" s="27" t="n">
        <v>0</v>
      </c>
      <c r="AK844" s="27" t="n">
        <v>0</v>
      </c>
      <c r="AL844" s="22" t="str">
        <f aca="false">IF(OR(AJ844&gt;0,AK844&gt;0),"Sí","No")</f>
        <v>No</v>
      </c>
      <c r="AM844" s="6" t="s">
        <v>198</v>
      </c>
      <c r="AN844" s="6"/>
      <c r="AO844" s="12" t="n">
        <f aca="false">IF(M844&gt;0,K844/M844,"")</f>
        <v>0.4</v>
      </c>
      <c r="AP844" s="22" t="str">
        <f aca="false">IF(M844&gt;=Resumen!$B$5,"Alto","Bajo")</f>
        <v>Bajo</v>
      </c>
      <c r="AQ844" s="22" t="str">
        <f aca="false">IF(AO844&gt;=Resumen!$B$28,"Alto","Bajo")</f>
        <v>Alto</v>
      </c>
      <c r="AR844" s="22" t="str">
        <f aca="false">AP844&amp;" Potencial / "&amp;AQ844&amp;" Share"</f>
        <v>Bajo Potencial / Alto Share</v>
      </c>
      <c r="AS844" s="22" t="str">
        <f aca="false">IF(Q844="Sí",IF(AO844&gt;=Resumen!$B$29,"Alto","Bajo"),"")</f>
        <v>Bajo</v>
      </c>
      <c r="AT844" s="22" t="str">
        <f aca="false">IF(AS844&lt;&gt;"",AP844&amp;" Potencial / "&amp;AS844&amp;" Share","")</f>
        <v>Bajo Potencial / Bajo Share</v>
      </c>
      <c r="AU844" s="22" t="str">
        <f aca="false">IF(AH844="","Sin dato",IF(AH844-AO844&gt;Resumen!$B$6,"Sobre-exhibido",IF(AO844-AH844&gt;Resumen!$B$6,"Sub-exhibido","En línea")))</f>
        <v>Sub-exhibido</v>
      </c>
      <c r="AV844" s="22" t="n">
        <f aca="false">IF(AT844="","",IF(AT844="Alto Potencial / Bajo Share",1,IF(AT844="Alto Potencial / Alto Share",2,IF(AT844="Bajo Potencial / Alto Share",3,4))))</f>
        <v>4</v>
      </c>
      <c r="AW844" s="22" t="str">
        <f aca="false">IF(Q844="No","Sin competencia directa",IF(AV844=1,"1 - Foco Conquista (Alto Pot / Bajo Share)",IF(AV844=2,"2 - Foco Defensa (Alto Pot / Alto Share)",IF(AV844=3,"3 - Monitoreo (Bajo Pot / Alto Share)","4 - Baja Prioridad (Bajo Pot / Bajo Share)"))))</f>
        <v>4 - Baja Prioridad (Bajo Pot / Bajo Share)</v>
      </c>
      <c r="AX844" s="12" t="str">
        <f aca="false">IF(OR(IFERROR(AND(W844&lt;&gt;"",Y844&lt;&gt;"",Y844-W844&gt;Resumen!$B$8),FALSE()),IFERROR(AND(X844&lt;&gt;"",Y844&lt;&gt;"",Y844-X844&gt;Resumen!$B$8),FALSE())),MAX(IF(IFERROR(AND(W844&lt;&gt;"",Y844&lt;&gt;"",Y844-W844&gt;Resumen!$B$8),FALSE()),Y844-W844,0),IF(IFERROR(AND(X844&lt;&gt;"",Y844&lt;&gt;"",Y844-X844&gt;Resumen!$B$8),FALSE()),Y844-X844,0)),"")</f>
        <v/>
      </c>
      <c r="AY844" s="22" t="str">
        <f aca="false">IF(OR(IFERROR(AND(W844&lt;&gt;"",Y844&lt;&gt;"",Y844-W844&gt;Resumen!$B$8),FALSE()),IFERROR(AND(X844&lt;&gt;"",Y844&lt;&gt;"",Y844-X844&gt;Resumen!$B$8),FALSE())),TRIM("Lays tiene mayor markup que "&amp;IF(IFERROR(AND(W844&lt;&gt;"",Y844&lt;&gt;"",Y844-W844&gt;Resumen!$B$8),FALSE()),"Quento ","")&amp;IF(IFERROR(AND(X844&lt;&gt;"",Y844&lt;&gt;"",Y844-X844&gt;Resumen!$B$8),FALSE()),"Julicroc ","")&amp;"en este PDV"),"")</f>
        <v/>
      </c>
      <c r="AZ844" s="22" t="str">
        <f aca="false">IF(COUNTIF('Plan Pehuamar - Lista'!$A$2:$A$167,A844)&gt;0,"Sí","No")</f>
        <v>No</v>
      </c>
      <c r="BA844" s="22" t="str">
        <f aca="false">IF(COUNTIF('Plan Combo 9+1'!$A$2:$A$226,A844)&gt;0,"Sí","No")</f>
        <v>No</v>
      </c>
      <c r="BB844" s="22" t="str">
        <f aca="false">IF(AH844="","No",IF(BA844="Sí",IF((AO844-AH844)&gt;Resumen!$B$6,"Sí","No"),IF((AO844-AH844)&gt;=Resumen!$B$132,"Sí","No")))</f>
        <v>No</v>
      </c>
      <c r="BC844" s="22" t="str">
        <f aca="false">IF(AND(N844="Sí",AL844="Sí",AI844=0),"Sí","No")</f>
        <v>No</v>
      </c>
      <c r="BD844" s="22" t="str">
        <f aca="false">IF(COUNTIF('Plan 9+1 (con Pehuamar)'!$A$2:$A$227,A844)&gt;0,"Sí","No")</f>
        <v>No</v>
      </c>
    </row>
    <row r="845" customFormat="false" ht="15" hidden="false" customHeight="true" outlineLevel="0" collapsed="false">
      <c r="A845" s="6" t="n">
        <v>401026</v>
      </c>
      <c r="B845" s="6" t="n">
        <v>5</v>
      </c>
      <c r="C845" s="6" t="n">
        <v>501</v>
      </c>
      <c r="D845" s="6" t="s">
        <v>194</v>
      </c>
      <c r="E845" s="6" t="s">
        <v>1043</v>
      </c>
      <c r="F845" s="6" t="s">
        <v>196</v>
      </c>
      <c r="G845" s="6" t="s">
        <v>129</v>
      </c>
      <c r="H845" s="6" t="s">
        <v>197</v>
      </c>
      <c r="I845" s="27" t="n">
        <v>50</v>
      </c>
      <c r="J845" s="27" t="n">
        <v>25</v>
      </c>
      <c r="K845" s="27" t="n">
        <v>45</v>
      </c>
      <c r="L845" s="28" t="n">
        <f aca="false">I845+J845</f>
        <v>75</v>
      </c>
      <c r="M845" s="28" t="n">
        <f aca="false">L845+K845</f>
        <v>120</v>
      </c>
      <c r="N845" s="22" t="str">
        <f aca="false">IF(I845&gt;0,"Sí","No")</f>
        <v>Sí</v>
      </c>
      <c r="O845" s="22" t="str">
        <f aca="false">IF(J845&gt;0,"Sí","No")</f>
        <v>Sí</v>
      </c>
      <c r="P845" s="22" t="str">
        <f aca="false">IF(K845&gt;0,"Sí","No")</f>
        <v>Sí</v>
      </c>
      <c r="Q845" s="22" t="str">
        <f aca="false">IF(OR(I845&gt;0,J845&gt;0),"Sí","No")</f>
        <v>Sí</v>
      </c>
      <c r="R845" s="27" t="n">
        <v>1740</v>
      </c>
      <c r="S845" s="27" t="n">
        <v>3000</v>
      </c>
      <c r="T845" s="27" t="n">
        <v>1400</v>
      </c>
      <c r="U845" s="27" t="n">
        <v>2000</v>
      </c>
      <c r="V845" s="27" t="n">
        <v>3500</v>
      </c>
      <c r="W845" s="12" t="n">
        <f aca="false">IF(AND(I845&gt;0,R845&gt;0),(S845-R845)/R845,"")</f>
        <v>0.724137931034483</v>
      </c>
      <c r="X845" s="12" t="n">
        <f aca="false">IF(AND(J845&gt;0,T845&gt;0),(U845-T845)/T845,"")</f>
        <v>0.428571428571429</v>
      </c>
      <c r="Y845" s="12" t="n">
        <f aca="false">IF(AND(K845&gt;0,V845&gt;0),(V845-Resumen!$B$7)/Resumen!$B$7,"")</f>
        <v>0.4</v>
      </c>
      <c r="Z845" s="28" t="n">
        <f aca="false">IF(AND(K845&gt;0,I845&gt;0,V845&gt;0,S845&gt;0),V845-S845,"")</f>
        <v>500</v>
      </c>
      <c r="AA845" s="12" t="n">
        <f aca="false">IF(Z845&lt;&gt;"",Z845/S845,"")</f>
        <v>0.166666666666667</v>
      </c>
      <c r="AB845" s="28" t="n">
        <f aca="false">IF(AND(K845&gt;0,J845&gt;0,V845&gt;0,U845&gt;0),V845-U845,"")</f>
        <v>1500</v>
      </c>
      <c r="AC845" s="12" t="n">
        <f aca="false">IF(AB845&lt;&gt;"",AB845/U845,"")</f>
        <v>0.75</v>
      </c>
      <c r="AD845" s="27" t="n">
        <v>10</v>
      </c>
      <c r="AE845" s="27" t="n">
        <v>15</v>
      </c>
      <c r="AF845" s="27" t="n">
        <v>6</v>
      </c>
      <c r="AG845" s="28" t="n">
        <f aca="false">AD845+AE845+AF845</f>
        <v>31</v>
      </c>
      <c r="AH845" s="12" t="n">
        <f aca="false">IF(AG845&gt;0,AD845/AG845,"")</f>
        <v>0.32258064516129</v>
      </c>
      <c r="AI845" s="27" t="n">
        <v>0</v>
      </c>
      <c r="AJ845" s="27" t="n">
        <v>0</v>
      </c>
      <c r="AK845" s="27" t="n">
        <v>0</v>
      </c>
      <c r="AL845" s="22" t="str">
        <f aca="false">IF(OR(AJ845&gt;0,AK845&gt;0),"Sí","No")</f>
        <v>No</v>
      </c>
      <c r="AM845" s="6" t="s">
        <v>397</v>
      </c>
      <c r="AN845" s="6" t="s">
        <v>397</v>
      </c>
      <c r="AO845" s="12" t="n">
        <f aca="false">IF(M845&gt;0,K845/M845,"")</f>
        <v>0.375</v>
      </c>
      <c r="AP845" s="22" t="str">
        <f aca="false">IF(M845&gt;=Resumen!$B$5,"Alto","Bajo")</f>
        <v>Alto</v>
      </c>
      <c r="AQ845" s="22" t="str">
        <f aca="false">IF(AO845&gt;=Resumen!$B$28,"Alto","Bajo")</f>
        <v>Bajo</v>
      </c>
      <c r="AR845" s="22" t="str">
        <f aca="false">AP845&amp;" Potencial / "&amp;AQ845&amp;" Share"</f>
        <v>Alto Potencial / Bajo Share</v>
      </c>
      <c r="AS845" s="22" t="str">
        <f aca="false">IF(Q845="Sí",IF(AO845&gt;=Resumen!$B$29,"Alto","Bajo"),"")</f>
        <v>Bajo</v>
      </c>
      <c r="AT845" s="22" t="str">
        <f aca="false">IF(AS845&lt;&gt;"",AP845&amp;" Potencial / "&amp;AS845&amp;" Share","")</f>
        <v>Alto Potencial / Bajo Share</v>
      </c>
      <c r="AU845" s="22" t="str">
        <f aca="false">IF(AH845="","Sin dato",IF(AH845-AO845&gt;Resumen!$B$6,"Sobre-exhibido",IF(AO845-AH845&gt;Resumen!$B$6,"Sub-exhibido","En línea")))</f>
        <v>Sub-exhibido</v>
      </c>
      <c r="AV845" s="22" t="n">
        <f aca="false">IF(AT845="","",IF(AT845="Alto Potencial / Bajo Share",1,IF(AT845="Alto Potencial / Alto Share",2,IF(AT845="Bajo Potencial / Alto Share",3,4))))</f>
        <v>1</v>
      </c>
      <c r="AW845" s="22" t="str">
        <f aca="false">IF(Q845="No","Sin competencia directa",IF(AV845=1,"1 - Foco Conquista (Alto Pot / Bajo Share)",IF(AV845=2,"2 - Foco Defensa (Alto Pot / Alto Share)",IF(AV845=3,"3 - Monitoreo (Bajo Pot / Alto Share)","4 - Baja Prioridad (Bajo Pot / Bajo Share)"))))</f>
        <v>1 - Foco Conquista (Alto Pot / Bajo Share)</v>
      </c>
      <c r="AX845" s="12" t="str">
        <f aca="false">IF(OR(IFERROR(AND(W845&lt;&gt;"",Y845&lt;&gt;"",Y845-W845&gt;Resumen!$B$8),FALSE()),IFERROR(AND(X845&lt;&gt;"",Y845&lt;&gt;"",Y845-X845&gt;Resumen!$B$8),FALSE())),MAX(IF(IFERROR(AND(W845&lt;&gt;"",Y845&lt;&gt;"",Y845-W845&gt;Resumen!$B$8),FALSE()),Y845-W845,0),IF(IFERROR(AND(X845&lt;&gt;"",Y845&lt;&gt;"",Y845-X845&gt;Resumen!$B$8),FALSE()),Y845-X845,0)),"")</f>
        <v/>
      </c>
      <c r="AY845" s="22" t="str">
        <f aca="false">IF(OR(IFERROR(AND(W845&lt;&gt;"",Y845&lt;&gt;"",Y845-W845&gt;Resumen!$B$8),FALSE()),IFERROR(AND(X845&lt;&gt;"",Y845&lt;&gt;"",Y845-X845&gt;Resumen!$B$8),FALSE())),TRIM("Lays tiene mayor markup que "&amp;IF(IFERROR(AND(W845&lt;&gt;"",Y845&lt;&gt;"",Y845-W845&gt;Resumen!$B$8),FALSE()),"Quento ","")&amp;IF(IFERROR(AND(X845&lt;&gt;"",Y845&lt;&gt;"",Y845-X845&gt;Resumen!$B$8),FALSE()),"Julicroc ","")&amp;"en este PDV"),"")</f>
        <v/>
      </c>
      <c r="AZ845" s="22" t="str">
        <f aca="false">IF(COUNTIF('Plan Pehuamar - Lista'!$A$2:$A$167,A845)&gt;0,"Sí","No")</f>
        <v>Sí</v>
      </c>
      <c r="BA845" s="22" t="str">
        <f aca="false">IF(COUNTIF('Plan Combo 9+1'!$A$2:$A$226,A845)&gt;0,"Sí","No")</f>
        <v>No</v>
      </c>
      <c r="BB845" s="22" t="str">
        <f aca="false">IF(AH845="","No",IF(BA845="Sí",IF((AO845-AH845)&gt;Resumen!$B$6,"Sí","No"),IF((AO845-AH845)&gt;=Resumen!$B$132,"Sí","No")))</f>
        <v>No</v>
      </c>
      <c r="BC845" s="22" t="str">
        <f aca="false">IF(AND(N845="Sí",AL845="Sí",AI845=0),"Sí","No")</f>
        <v>No</v>
      </c>
      <c r="BD845" s="22" t="str">
        <f aca="false">IF(COUNTIF('Plan 9+1 (con Pehuamar)'!$A$2:$A$227,A845)&gt;0,"Sí","No")</f>
        <v>No</v>
      </c>
    </row>
    <row r="846" customFormat="false" ht="15" hidden="false" customHeight="true" outlineLevel="0" collapsed="false">
      <c r="A846" s="6" t="n">
        <v>401605</v>
      </c>
      <c r="B846" s="6" t="n">
        <v>5</v>
      </c>
      <c r="C846" s="6" t="n">
        <v>501</v>
      </c>
      <c r="D846" s="6" t="s">
        <v>194</v>
      </c>
      <c r="E846" s="6" t="s">
        <v>1044</v>
      </c>
      <c r="F846" s="6" t="s">
        <v>196</v>
      </c>
      <c r="G846" s="6" t="s">
        <v>129</v>
      </c>
      <c r="H846" s="6" t="s">
        <v>197</v>
      </c>
      <c r="I846" s="27" t="n">
        <v>20</v>
      </c>
      <c r="J846" s="27" t="n">
        <v>0</v>
      </c>
      <c r="K846" s="27" t="n">
        <v>15</v>
      </c>
      <c r="L846" s="28" t="n">
        <f aca="false">I846+J846</f>
        <v>20</v>
      </c>
      <c r="M846" s="28" t="n">
        <f aca="false">L846+K846</f>
        <v>35</v>
      </c>
      <c r="N846" s="22" t="str">
        <f aca="false">IF(I846&gt;0,"Sí","No")</f>
        <v>Sí</v>
      </c>
      <c r="O846" s="22" t="str">
        <f aca="false">IF(J846&gt;0,"Sí","No")</f>
        <v>No</v>
      </c>
      <c r="P846" s="22" t="str">
        <f aca="false">IF(K846&gt;0,"Sí","No")</f>
        <v>Sí</v>
      </c>
      <c r="Q846" s="22" t="str">
        <f aca="false">IF(OR(I846&gt;0,J846&gt;0),"Sí","No")</f>
        <v>Sí</v>
      </c>
      <c r="R846" s="27" t="n">
        <v>1750</v>
      </c>
      <c r="S846" s="27" t="n">
        <v>2800</v>
      </c>
      <c r="T846" s="27"/>
      <c r="U846" s="27"/>
      <c r="V846" s="27" t="n">
        <v>3500</v>
      </c>
      <c r="W846" s="12" t="n">
        <f aca="false">IF(AND(I846&gt;0,R846&gt;0),(S846-R846)/R846,"")</f>
        <v>0.6</v>
      </c>
      <c r="X846" s="12" t="str">
        <f aca="false">IF(AND(J846&gt;0,T846&gt;0),(U846-T846)/T846,"")</f>
        <v/>
      </c>
      <c r="Y846" s="12" t="n">
        <f aca="false">IF(AND(K846&gt;0,V846&gt;0),(V846-Resumen!$B$7)/Resumen!$B$7,"")</f>
        <v>0.4</v>
      </c>
      <c r="Z846" s="28" t="n">
        <f aca="false">IF(AND(K846&gt;0,I846&gt;0,V846&gt;0,S846&gt;0),V846-S846,"")</f>
        <v>700</v>
      </c>
      <c r="AA846" s="12" t="n">
        <f aca="false">IF(Z846&lt;&gt;"",Z846/S846,"")</f>
        <v>0.25</v>
      </c>
      <c r="AB846" s="28" t="str">
        <f aca="false">IF(AND(K846&gt;0,J846&gt;0,V846&gt;0,U846&gt;0),V846-U846,"")</f>
        <v/>
      </c>
      <c r="AC846" s="12" t="str">
        <f aca="false">IF(AB846&lt;&gt;"",AB846/U846,"")</f>
        <v/>
      </c>
      <c r="AD846" s="27" t="n">
        <v>5</v>
      </c>
      <c r="AE846" s="27" t="n">
        <v>10</v>
      </c>
      <c r="AF846" s="27" t="n">
        <v>0</v>
      </c>
      <c r="AG846" s="28" t="n">
        <f aca="false">AD846+AE846+AF846</f>
        <v>15</v>
      </c>
      <c r="AH846" s="12" t="n">
        <f aca="false">IF(AG846&gt;0,AD846/AG846,"")</f>
        <v>0.333333333333333</v>
      </c>
      <c r="AI846" s="27" t="n">
        <v>1</v>
      </c>
      <c r="AJ846" s="27" t="n">
        <v>0</v>
      </c>
      <c r="AK846" s="27" t="n">
        <v>0</v>
      </c>
      <c r="AL846" s="22" t="str">
        <f aca="false">IF(OR(AJ846&gt;0,AK846&gt;0),"Sí","No")</f>
        <v>No</v>
      </c>
      <c r="AM846" s="6" t="s">
        <v>198</v>
      </c>
      <c r="AN846" s="6"/>
      <c r="AO846" s="12" t="n">
        <f aca="false">IF(M846&gt;0,K846/M846,"")</f>
        <v>0.428571428571429</v>
      </c>
      <c r="AP846" s="22" t="str">
        <f aca="false">IF(M846&gt;=Resumen!$B$5,"Alto","Bajo")</f>
        <v>Bajo</v>
      </c>
      <c r="AQ846" s="22" t="str">
        <f aca="false">IF(AO846&gt;=Resumen!$B$28,"Alto","Bajo")</f>
        <v>Alto</v>
      </c>
      <c r="AR846" s="22" t="str">
        <f aca="false">AP846&amp;" Potencial / "&amp;AQ846&amp;" Share"</f>
        <v>Bajo Potencial / Alto Share</v>
      </c>
      <c r="AS846" s="22" t="str">
        <f aca="false">IF(Q846="Sí",IF(AO846&gt;=Resumen!$B$29,"Alto","Bajo"),"")</f>
        <v>Bajo</v>
      </c>
      <c r="AT846" s="22" t="str">
        <f aca="false">IF(AS846&lt;&gt;"",AP846&amp;" Potencial / "&amp;AS846&amp;" Share","")</f>
        <v>Bajo Potencial / Bajo Share</v>
      </c>
      <c r="AU846" s="22" t="str">
        <f aca="false">IF(AH846="","Sin dato",IF(AH846-AO846&gt;Resumen!$B$6,"Sobre-exhibido",IF(AO846-AH846&gt;Resumen!$B$6,"Sub-exhibido","En línea")))</f>
        <v>Sub-exhibido</v>
      </c>
      <c r="AV846" s="22" t="n">
        <f aca="false">IF(AT846="","",IF(AT846="Alto Potencial / Bajo Share",1,IF(AT846="Alto Potencial / Alto Share",2,IF(AT846="Bajo Potencial / Alto Share",3,4))))</f>
        <v>4</v>
      </c>
      <c r="AW846" s="22" t="str">
        <f aca="false">IF(Q846="No","Sin competencia directa",IF(AV846=1,"1 - Foco Conquista (Alto Pot / Bajo Share)",IF(AV846=2,"2 - Foco Defensa (Alto Pot / Alto Share)",IF(AV846=3,"3 - Monitoreo (Bajo Pot / Alto Share)","4 - Baja Prioridad (Bajo Pot / Bajo Share)"))))</f>
        <v>4 - Baja Prioridad (Bajo Pot / Bajo Share)</v>
      </c>
      <c r="AX846" s="12" t="str">
        <f aca="false">IF(OR(IFERROR(AND(W846&lt;&gt;"",Y846&lt;&gt;"",Y846-W846&gt;Resumen!$B$8),FALSE()),IFERROR(AND(X846&lt;&gt;"",Y846&lt;&gt;"",Y846-X846&gt;Resumen!$B$8),FALSE())),MAX(IF(IFERROR(AND(W846&lt;&gt;"",Y846&lt;&gt;"",Y846-W846&gt;Resumen!$B$8),FALSE()),Y846-W846,0),IF(IFERROR(AND(X846&lt;&gt;"",Y846&lt;&gt;"",Y846-X846&gt;Resumen!$B$8),FALSE()),Y846-X846,0)),"")</f>
        <v/>
      </c>
      <c r="AY846" s="22" t="str">
        <f aca="false">IF(OR(IFERROR(AND(W846&lt;&gt;"",Y846&lt;&gt;"",Y846-W846&gt;Resumen!$B$8),FALSE()),IFERROR(AND(X846&lt;&gt;"",Y846&lt;&gt;"",Y846-X846&gt;Resumen!$B$8),FALSE())),TRIM("Lays tiene mayor markup que "&amp;IF(IFERROR(AND(W846&lt;&gt;"",Y846&lt;&gt;"",Y846-W846&gt;Resumen!$B$8),FALSE()),"Quento ","")&amp;IF(IFERROR(AND(X846&lt;&gt;"",Y846&lt;&gt;"",Y846-X846&gt;Resumen!$B$8),FALSE()),"Julicroc ","")&amp;"en este PDV"),"")</f>
        <v/>
      </c>
      <c r="AZ846" s="22" t="str">
        <f aca="false">IF(COUNTIF('Plan Pehuamar - Lista'!$A$2:$A$167,A846)&gt;0,"Sí","No")</f>
        <v>No</v>
      </c>
      <c r="BA846" s="22" t="str">
        <f aca="false">IF(COUNTIF('Plan Combo 9+1'!$A$2:$A$226,A846)&gt;0,"Sí","No")</f>
        <v>No</v>
      </c>
      <c r="BB846" s="22" t="str">
        <f aca="false">IF(AH846="","No",IF(BA846="Sí",IF((AO846-AH846)&gt;Resumen!$B$6,"Sí","No"),IF((AO846-AH846)&gt;=Resumen!$B$132,"Sí","No")))</f>
        <v>No</v>
      </c>
      <c r="BC846" s="22" t="str">
        <f aca="false">IF(AND(N846="Sí",AL846="Sí",AI846=0),"Sí","No")</f>
        <v>No</v>
      </c>
      <c r="BD846" s="22" t="str">
        <f aca="false">IF(COUNTIF('Plan 9+1 (con Pehuamar)'!$A$2:$A$227,A846)&gt;0,"Sí","No")</f>
        <v>No</v>
      </c>
    </row>
    <row r="847" customFormat="false" ht="15" hidden="false" customHeight="true" outlineLevel="0" collapsed="false">
      <c r="A847" s="6" t="n">
        <v>401643</v>
      </c>
      <c r="B847" s="6" t="n">
        <v>5</v>
      </c>
      <c r="C847" s="6" t="n">
        <v>501</v>
      </c>
      <c r="D847" s="6" t="s">
        <v>194</v>
      </c>
      <c r="E847" s="6" t="s">
        <v>1045</v>
      </c>
      <c r="F847" s="6" t="s">
        <v>201</v>
      </c>
      <c r="G847" s="6" t="s">
        <v>129</v>
      </c>
      <c r="H847" s="6" t="s">
        <v>197</v>
      </c>
      <c r="I847" s="27" t="n">
        <v>0</v>
      </c>
      <c r="J847" s="27" t="n">
        <v>0</v>
      </c>
      <c r="K847" s="27" t="n">
        <v>0.3</v>
      </c>
      <c r="L847" s="28" t="n">
        <f aca="false">I847+J847</f>
        <v>0</v>
      </c>
      <c r="M847" s="28" t="n">
        <f aca="false">L847+K847</f>
        <v>0.3</v>
      </c>
      <c r="N847" s="22" t="str">
        <f aca="false">IF(I847&gt;0,"Sí","No")</f>
        <v>No</v>
      </c>
      <c r="O847" s="22" t="str">
        <f aca="false">IF(J847&gt;0,"Sí","No")</f>
        <v>No</v>
      </c>
      <c r="P847" s="22" t="str">
        <f aca="false">IF(K847&gt;0,"Sí","No")</f>
        <v>Sí</v>
      </c>
      <c r="Q847" s="22" t="str">
        <f aca="false">IF(OR(I847&gt;0,J847&gt;0),"Sí","No")</f>
        <v>No</v>
      </c>
      <c r="R847" s="27"/>
      <c r="S847" s="27"/>
      <c r="T847" s="27"/>
      <c r="U847" s="27"/>
      <c r="V847" s="27"/>
      <c r="W847" s="12" t="str">
        <f aca="false">IF(AND(I847&gt;0,R847&gt;0),(S847-R847)/R847,"")</f>
        <v/>
      </c>
      <c r="X847" s="12" t="str">
        <f aca="false">IF(AND(J847&gt;0,T847&gt;0),(U847-T847)/T847,"")</f>
        <v/>
      </c>
      <c r="Y847" s="12" t="str">
        <f aca="false">IF(AND(K847&gt;0,V847&gt;0),(V847-Resumen!$B$7)/Resumen!$B$7,"")</f>
        <v/>
      </c>
      <c r="Z847" s="28" t="str">
        <f aca="false">IF(AND(K847&gt;0,I847&gt;0,V847&gt;0,S847&gt;0),V847-S847,"")</f>
        <v/>
      </c>
      <c r="AA847" s="12" t="str">
        <f aca="false">IF(Z847&lt;&gt;"",Z847/S847,"")</f>
        <v/>
      </c>
      <c r="AB847" s="28" t="str">
        <f aca="false">IF(AND(K847&gt;0,J847&gt;0,V847&gt;0,U847&gt;0),V847-U847,"")</f>
        <v/>
      </c>
      <c r="AC847" s="12" t="str">
        <f aca="false">IF(AB847&lt;&gt;"",AB847/U847,"")</f>
        <v/>
      </c>
      <c r="AD847" s="27" t="n">
        <v>0</v>
      </c>
      <c r="AE847" s="27" t="n">
        <v>0</v>
      </c>
      <c r="AF847" s="27" t="n">
        <v>0</v>
      </c>
      <c r="AG847" s="28" t="n">
        <f aca="false">AD847+AE847+AF847</f>
        <v>0</v>
      </c>
      <c r="AH847" s="12" t="str">
        <f aca="false">IF(AG847&gt;0,AD847/AG847,"")</f>
        <v/>
      </c>
      <c r="AI847" s="27" t="n">
        <v>0</v>
      </c>
      <c r="AJ847" s="27" t="n">
        <v>0</v>
      </c>
      <c r="AK847" s="27" t="n">
        <v>0</v>
      </c>
      <c r="AL847" s="22" t="str">
        <f aca="false">IF(OR(AJ847&gt;0,AK847&gt;0),"Sí","No")</f>
        <v>No</v>
      </c>
      <c r="AM847" s="6"/>
      <c r="AN847" s="6"/>
      <c r="AO847" s="12" t="n">
        <f aca="false">IF(M847&gt;0,K847/M847,"")</f>
        <v>1</v>
      </c>
      <c r="AP847" s="22" t="str">
        <f aca="false">IF(M847&gt;=Resumen!$B$5,"Alto","Bajo")</f>
        <v>Bajo</v>
      </c>
      <c r="AQ847" s="22" t="str">
        <f aca="false">IF(AO847&gt;=Resumen!$B$28,"Alto","Bajo")</f>
        <v>Alto</v>
      </c>
      <c r="AR847" s="22" t="str">
        <f aca="false">AP847&amp;" Potencial / "&amp;AQ847&amp;" Share"</f>
        <v>Bajo Potencial / Alto Share</v>
      </c>
      <c r="AS847" s="22" t="str">
        <f aca="false">IF(Q847="Sí",IF(AO847&gt;=Resumen!$B$29,"Alto","Bajo"),"")</f>
        <v/>
      </c>
      <c r="AT847" s="22" t="str">
        <f aca="false">IF(AS847&lt;&gt;"",AP847&amp;" Potencial / "&amp;AS847&amp;" Share","")</f>
        <v/>
      </c>
      <c r="AU847" s="22" t="str">
        <f aca="false">IF(AH847="","Sin dato",IF(AH847-AO847&gt;Resumen!$B$6,"Sobre-exhibido",IF(AO847-AH847&gt;Resumen!$B$6,"Sub-exhibido","En línea")))</f>
        <v>Sin dato</v>
      </c>
      <c r="AV847" s="22" t="str">
        <f aca="false">IF(AT847="","",IF(AT847="Alto Potencial / Bajo Share",1,IF(AT847="Alto Potencial / Alto Share",2,IF(AT847="Bajo Potencial / Alto Share",3,4))))</f>
        <v/>
      </c>
      <c r="AW847" s="22" t="str">
        <f aca="false">IF(Q847="No","Sin competencia directa",IF(AV847=1,"1 - Foco Conquista (Alto Pot / Bajo Share)",IF(AV847=2,"2 - Foco Defensa (Alto Pot / Alto Share)",IF(AV847=3,"3 - Monitoreo (Bajo Pot / Alto Share)","4 - Baja Prioridad (Bajo Pot / Bajo Share)"))))</f>
        <v>Sin competencia directa</v>
      </c>
      <c r="AX847" s="12" t="str">
        <f aca="false">IF(OR(IFERROR(AND(W847&lt;&gt;"",Y847&lt;&gt;"",Y847-W847&gt;Resumen!$B$8),FALSE()),IFERROR(AND(X847&lt;&gt;"",Y847&lt;&gt;"",Y847-X847&gt;Resumen!$B$8),FALSE())),MAX(IF(IFERROR(AND(W847&lt;&gt;"",Y847&lt;&gt;"",Y847-W847&gt;Resumen!$B$8),FALSE()),Y847-W847,0),IF(IFERROR(AND(X847&lt;&gt;"",Y847&lt;&gt;"",Y847-X847&gt;Resumen!$B$8),FALSE()),Y847-X847,0)),"")</f>
        <v/>
      </c>
      <c r="AY847" s="22" t="str">
        <f aca="false">IF(OR(IFERROR(AND(W847&lt;&gt;"",Y847&lt;&gt;"",Y847-W847&gt;Resumen!$B$8),FALSE()),IFERROR(AND(X847&lt;&gt;"",Y847&lt;&gt;"",Y847-X847&gt;Resumen!$B$8),FALSE())),TRIM("Lays tiene mayor markup que "&amp;IF(IFERROR(AND(W847&lt;&gt;"",Y847&lt;&gt;"",Y847-W847&gt;Resumen!$B$8),FALSE()),"Quento ","")&amp;IF(IFERROR(AND(X847&lt;&gt;"",Y847&lt;&gt;"",Y847-X847&gt;Resumen!$B$8),FALSE()),"Julicroc ","")&amp;"en este PDV"),"")</f>
        <v/>
      </c>
      <c r="AZ847" s="22" t="str">
        <f aca="false">IF(COUNTIF('Plan Pehuamar - Lista'!$A$2:$A$167,A847)&gt;0,"Sí","No")</f>
        <v>No</v>
      </c>
      <c r="BA847" s="22" t="str">
        <f aca="false">IF(COUNTIF('Plan Combo 9+1'!$A$2:$A$226,A847)&gt;0,"Sí","No")</f>
        <v>No</v>
      </c>
      <c r="BB847" s="22" t="str">
        <f aca="false">IF(AH847="","No",IF(BA847="Sí",IF((AO847-AH847)&gt;Resumen!$B$6,"Sí","No"),IF((AO847-AH847)&gt;=Resumen!$B$132,"Sí","No")))</f>
        <v>No</v>
      </c>
      <c r="BC847" s="22" t="str">
        <f aca="false">IF(AND(N847="Sí",AL847="Sí",AI847=0),"Sí","No")</f>
        <v>No</v>
      </c>
      <c r="BD847" s="22" t="str">
        <f aca="false">IF(COUNTIF('Plan 9+1 (con Pehuamar)'!$A$2:$A$227,A847)&gt;0,"Sí","No")</f>
        <v>No</v>
      </c>
    </row>
    <row r="848" customFormat="false" ht="15" hidden="false" customHeight="true" outlineLevel="0" collapsed="false">
      <c r="A848" s="6" t="n">
        <v>401657</v>
      </c>
      <c r="B848" s="6" t="n">
        <v>5</v>
      </c>
      <c r="C848" s="6" t="n">
        <v>501</v>
      </c>
      <c r="D848" s="6" t="s">
        <v>194</v>
      </c>
      <c r="E848" s="6" t="s">
        <v>1046</v>
      </c>
      <c r="F848" s="6" t="s">
        <v>196</v>
      </c>
      <c r="G848" s="6" t="s">
        <v>129</v>
      </c>
      <c r="H848" s="6" t="s">
        <v>197</v>
      </c>
      <c r="I848" s="27" t="n">
        <v>0</v>
      </c>
      <c r="J848" s="27" t="n">
        <v>0</v>
      </c>
      <c r="K848" s="27" t="n">
        <v>2.1</v>
      </c>
      <c r="L848" s="28" t="n">
        <f aca="false">I848+J848</f>
        <v>0</v>
      </c>
      <c r="M848" s="28" t="n">
        <f aca="false">L848+K848</f>
        <v>2.1</v>
      </c>
      <c r="N848" s="22" t="str">
        <f aca="false">IF(I848&gt;0,"Sí","No")</f>
        <v>No</v>
      </c>
      <c r="O848" s="22" t="str">
        <f aca="false">IF(J848&gt;0,"Sí","No")</f>
        <v>No</v>
      </c>
      <c r="P848" s="22" t="str">
        <f aca="false">IF(K848&gt;0,"Sí","No")</f>
        <v>Sí</v>
      </c>
      <c r="Q848" s="22" t="str">
        <f aca="false">IF(OR(I848&gt;0,J848&gt;0),"Sí","No")</f>
        <v>No</v>
      </c>
      <c r="R848" s="27"/>
      <c r="S848" s="27"/>
      <c r="T848" s="27"/>
      <c r="U848" s="27"/>
      <c r="V848" s="27"/>
      <c r="W848" s="12" t="str">
        <f aca="false">IF(AND(I848&gt;0,R848&gt;0),(S848-R848)/R848,"")</f>
        <v/>
      </c>
      <c r="X848" s="12" t="str">
        <f aca="false">IF(AND(J848&gt;0,T848&gt;0),(U848-T848)/T848,"")</f>
        <v/>
      </c>
      <c r="Y848" s="12" t="str">
        <f aca="false">IF(AND(K848&gt;0,V848&gt;0),(V848-Resumen!$B$7)/Resumen!$B$7,"")</f>
        <v/>
      </c>
      <c r="Z848" s="28" t="str">
        <f aca="false">IF(AND(K848&gt;0,I848&gt;0,V848&gt;0,S848&gt;0),V848-S848,"")</f>
        <v/>
      </c>
      <c r="AA848" s="12" t="str">
        <f aca="false">IF(Z848&lt;&gt;"",Z848/S848,"")</f>
        <v/>
      </c>
      <c r="AB848" s="28" t="str">
        <f aca="false">IF(AND(K848&gt;0,J848&gt;0,V848&gt;0,U848&gt;0),V848-U848,"")</f>
        <v/>
      </c>
      <c r="AC848" s="12" t="str">
        <f aca="false">IF(AB848&lt;&gt;"",AB848/U848,"")</f>
        <v/>
      </c>
      <c r="AD848" s="27" t="n">
        <v>0</v>
      </c>
      <c r="AE848" s="27" t="n">
        <v>0</v>
      </c>
      <c r="AF848" s="27" t="n">
        <v>0</v>
      </c>
      <c r="AG848" s="28" t="n">
        <f aca="false">AD848+AE848+AF848</f>
        <v>0</v>
      </c>
      <c r="AH848" s="12" t="str">
        <f aca="false">IF(AG848&gt;0,AD848/AG848,"")</f>
        <v/>
      </c>
      <c r="AI848" s="27" t="n">
        <v>0</v>
      </c>
      <c r="AJ848" s="27" t="n">
        <v>0</v>
      </c>
      <c r="AK848" s="27" t="n">
        <v>0</v>
      </c>
      <c r="AL848" s="22" t="str">
        <f aca="false">IF(OR(AJ848&gt;0,AK848&gt;0),"Sí","No")</f>
        <v>No</v>
      </c>
      <c r="AM848" s="6"/>
      <c r="AN848" s="6"/>
      <c r="AO848" s="12" t="n">
        <f aca="false">IF(M848&gt;0,K848/M848,"")</f>
        <v>1</v>
      </c>
      <c r="AP848" s="22" t="str">
        <f aca="false">IF(M848&gt;=Resumen!$B$5,"Alto","Bajo")</f>
        <v>Bajo</v>
      </c>
      <c r="AQ848" s="22" t="str">
        <f aca="false">IF(AO848&gt;=Resumen!$B$28,"Alto","Bajo")</f>
        <v>Alto</v>
      </c>
      <c r="AR848" s="22" t="str">
        <f aca="false">AP848&amp;" Potencial / "&amp;AQ848&amp;" Share"</f>
        <v>Bajo Potencial / Alto Share</v>
      </c>
      <c r="AS848" s="22" t="str">
        <f aca="false">IF(Q848="Sí",IF(AO848&gt;=Resumen!$B$29,"Alto","Bajo"),"")</f>
        <v/>
      </c>
      <c r="AT848" s="22" t="str">
        <f aca="false">IF(AS848&lt;&gt;"",AP848&amp;" Potencial / "&amp;AS848&amp;" Share","")</f>
        <v/>
      </c>
      <c r="AU848" s="22" t="str">
        <f aca="false">IF(AH848="","Sin dato",IF(AH848-AO848&gt;Resumen!$B$6,"Sobre-exhibido",IF(AO848-AH848&gt;Resumen!$B$6,"Sub-exhibido","En línea")))</f>
        <v>Sin dato</v>
      </c>
      <c r="AV848" s="22" t="str">
        <f aca="false">IF(AT848="","",IF(AT848="Alto Potencial / Bajo Share",1,IF(AT848="Alto Potencial / Alto Share",2,IF(AT848="Bajo Potencial / Alto Share",3,4))))</f>
        <v/>
      </c>
      <c r="AW848" s="22" t="str">
        <f aca="false">IF(Q848="No","Sin competencia directa",IF(AV848=1,"1 - Foco Conquista (Alto Pot / Bajo Share)",IF(AV848=2,"2 - Foco Defensa (Alto Pot / Alto Share)",IF(AV848=3,"3 - Monitoreo (Bajo Pot / Alto Share)","4 - Baja Prioridad (Bajo Pot / Bajo Share)"))))</f>
        <v>Sin competencia directa</v>
      </c>
      <c r="AX848" s="12" t="str">
        <f aca="false">IF(OR(IFERROR(AND(W848&lt;&gt;"",Y848&lt;&gt;"",Y848-W848&gt;Resumen!$B$8),FALSE()),IFERROR(AND(X848&lt;&gt;"",Y848&lt;&gt;"",Y848-X848&gt;Resumen!$B$8),FALSE())),MAX(IF(IFERROR(AND(W848&lt;&gt;"",Y848&lt;&gt;"",Y848-W848&gt;Resumen!$B$8),FALSE()),Y848-W848,0),IF(IFERROR(AND(X848&lt;&gt;"",Y848&lt;&gt;"",Y848-X848&gt;Resumen!$B$8),FALSE()),Y848-X848,0)),"")</f>
        <v/>
      </c>
      <c r="AY848" s="22" t="str">
        <f aca="false">IF(OR(IFERROR(AND(W848&lt;&gt;"",Y848&lt;&gt;"",Y848-W848&gt;Resumen!$B$8),FALSE()),IFERROR(AND(X848&lt;&gt;"",Y848&lt;&gt;"",Y848-X848&gt;Resumen!$B$8),FALSE())),TRIM("Lays tiene mayor markup que "&amp;IF(IFERROR(AND(W848&lt;&gt;"",Y848&lt;&gt;"",Y848-W848&gt;Resumen!$B$8),FALSE()),"Quento ","")&amp;IF(IFERROR(AND(X848&lt;&gt;"",Y848&lt;&gt;"",Y848-X848&gt;Resumen!$B$8),FALSE()),"Julicroc ","")&amp;"en este PDV"),"")</f>
        <v/>
      </c>
      <c r="AZ848" s="22" t="str">
        <f aca="false">IF(COUNTIF('Plan Pehuamar - Lista'!$A$2:$A$167,A848)&gt;0,"Sí","No")</f>
        <v>No</v>
      </c>
      <c r="BA848" s="22" t="str">
        <f aca="false">IF(COUNTIF('Plan Combo 9+1'!$A$2:$A$226,A848)&gt;0,"Sí","No")</f>
        <v>No</v>
      </c>
      <c r="BB848" s="22" t="str">
        <f aca="false">IF(AH848="","No",IF(BA848="Sí",IF((AO848-AH848)&gt;Resumen!$B$6,"Sí","No"),IF((AO848-AH848)&gt;=Resumen!$B$132,"Sí","No")))</f>
        <v>No</v>
      </c>
      <c r="BC848" s="22" t="str">
        <f aca="false">IF(AND(N848="Sí",AL848="Sí",AI848=0),"Sí","No")</f>
        <v>No</v>
      </c>
      <c r="BD848" s="22" t="str">
        <f aca="false">IF(COUNTIF('Plan 9+1 (con Pehuamar)'!$A$2:$A$227,A848)&gt;0,"Sí","No")</f>
        <v>No</v>
      </c>
    </row>
    <row r="849" customFormat="false" ht="15" hidden="false" customHeight="true" outlineLevel="0" collapsed="false">
      <c r="A849" s="6" t="n">
        <v>401720</v>
      </c>
      <c r="B849" s="6" t="n">
        <v>5</v>
      </c>
      <c r="C849" s="6" t="n">
        <v>501</v>
      </c>
      <c r="D849" s="6" t="s">
        <v>194</v>
      </c>
      <c r="E849" s="6" t="s">
        <v>1047</v>
      </c>
      <c r="F849" s="6" t="s">
        <v>201</v>
      </c>
      <c r="G849" s="6" t="s">
        <v>129</v>
      </c>
      <c r="H849" s="6" t="s">
        <v>197</v>
      </c>
      <c r="I849" s="27" t="n">
        <v>0</v>
      </c>
      <c r="J849" s="27" t="n">
        <v>0</v>
      </c>
      <c r="K849" s="27" t="n">
        <v>3.8</v>
      </c>
      <c r="L849" s="28" t="n">
        <f aca="false">I849+J849</f>
        <v>0</v>
      </c>
      <c r="M849" s="28" t="n">
        <f aca="false">L849+K849</f>
        <v>3.8</v>
      </c>
      <c r="N849" s="22" t="str">
        <f aca="false">IF(I849&gt;0,"Sí","No")</f>
        <v>No</v>
      </c>
      <c r="O849" s="22" t="str">
        <f aca="false">IF(J849&gt;0,"Sí","No")</f>
        <v>No</v>
      </c>
      <c r="P849" s="22" t="str">
        <f aca="false">IF(K849&gt;0,"Sí","No")</f>
        <v>Sí</v>
      </c>
      <c r="Q849" s="22" t="str">
        <f aca="false">IF(OR(I849&gt;0,J849&gt;0),"Sí","No")</f>
        <v>No</v>
      </c>
      <c r="R849" s="27"/>
      <c r="S849" s="27"/>
      <c r="T849" s="27"/>
      <c r="U849" s="27"/>
      <c r="V849" s="27"/>
      <c r="W849" s="12" t="str">
        <f aca="false">IF(AND(I849&gt;0,R849&gt;0),(S849-R849)/R849,"")</f>
        <v/>
      </c>
      <c r="X849" s="12" t="str">
        <f aca="false">IF(AND(J849&gt;0,T849&gt;0),(U849-T849)/T849,"")</f>
        <v/>
      </c>
      <c r="Y849" s="12" t="str">
        <f aca="false">IF(AND(K849&gt;0,V849&gt;0),(V849-Resumen!$B$7)/Resumen!$B$7,"")</f>
        <v/>
      </c>
      <c r="Z849" s="28" t="str">
        <f aca="false">IF(AND(K849&gt;0,I849&gt;0,V849&gt;0,S849&gt;0),V849-S849,"")</f>
        <v/>
      </c>
      <c r="AA849" s="12" t="str">
        <f aca="false">IF(Z849&lt;&gt;"",Z849/S849,"")</f>
        <v/>
      </c>
      <c r="AB849" s="28" t="str">
        <f aca="false">IF(AND(K849&gt;0,J849&gt;0,V849&gt;0,U849&gt;0),V849-U849,"")</f>
        <v/>
      </c>
      <c r="AC849" s="12" t="str">
        <f aca="false">IF(AB849&lt;&gt;"",AB849/U849,"")</f>
        <v/>
      </c>
      <c r="AD849" s="27" t="n">
        <v>0</v>
      </c>
      <c r="AE849" s="27" t="n">
        <v>0</v>
      </c>
      <c r="AF849" s="27" t="n">
        <v>0</v>
      </c>
      <c r="AG849" s="28" t="n">
        <f aca="false">AD849+AE849+AF849</f>
        <v>0</v>
      </c>
      <c r="AH849" s="12" t="str">
        <f aca="false">IF(AG849&gt;0,AD849/AG849,"")</f>
        <v/>
      </c>
      <c r="AI849" s="27" t="n">
        <v>0</v>
      </c>
      <c r="AJ849" s="27" t="n">
        <v>0</v>
      </c>
      <c r="AK849" s="27" t="n">
        <v>0</v>
      </c>
      <c r="AL849" s="22" t="str">
        <f aca="false">IF(OR(AJ849&gt;0,AK849&gt;0),"Sí","No")</f>
        <v>No</v>
      </c>
      <c r="AM849" s="6"/>
      <c r="AN849" s="6"/>
      <c r="AO849" s="12" t="n">
        <f aca="false">IF(M849&gt;0,K849/M849,"")</f>
        <v>1</v>
      </c>
      <c r="AP849" s="22" t="str">
        <f aca="false">IF(M849&gt;=Resumen!$B$5,"Alto","Bajo")</f>
        <v>Bajo</v>
      </c>
      <c r="AQ849" s="22" t="str">
        <f aca="false">IF(AO849&gt;=Resumen!$B$28,"Alto","Bajo")</f>
        <v>Alto</v>
      </c>
      <c r="AR849" s="22" t="str">
        <f aca="false">AP849&amp;" Potencial / "&amp;AQ849&amp;" Share"</f>
        <v>Bajo Potencial / Alto Share</v>
      </c>
      <c r="AS849" s="22" t="str">
        <f aca="false">IF(Q849="Sí",IF(AO849&gt;=Resumen!$B$29,"Alto","Bajo"),"")</f>
        <v/>
      </c>
      <c r="AT849" s="22" t="str">
        <f aca="false">IF(AS849&lt;&gt;"",AP849&amp;" Potencial / "&amp;AS849&amp;" Share","")</f>
        <v/>
      </c>
      <c r="AU849" s="22" t="str">
        <f aca="false">IF(AH849="","Sin dato",IF(AH849-AO849&gt;Resumen!$B$6,"Sobre-exhibido",IF(AO849-AH849&gt;Resumen!$B$6,"Sub-exhibido","En línea")))</f>
        <v>Sin dato</v>
      </c>
      <c r="AV849" s="22" t="str">
        <f aca="false">IF(AT849="","",IF(AT849="Alto Potencial / Bajo Share",1,IF(AT849="Alto Potencial / Alto Share",2,IF(AT849="Bajo Potencial / Alto Share",3,4))))</f>
        <v/>
      </c>
      <c r="AW849" s="22" t="str">
        <f aca="false">IF(Q849="No","Sin competencia directa",IF(AV849=1,"1 - Foco Conquista (Alto Pot / Bajo Share)",IF(AV849=2,"2 - Foco Defensa (Alto Pot / Alto Share)",IF(AV849=3,"3 - Monitoreo (Bajo Pot / Alto Share)","4 - Baja Prioridad (Bajo Pot / Bajo Share)"))))</f>
        <v>Sin competencia directa</v>
      </c>
      <c r="AX849" s="12" t="str">
        <f aca="false">IF(OR(IFERROR(AND(W849&lt;&gt;"",Y849&lt;&gt;"",Y849-W849&gt;Resumen!$B$8),FALSE()),IFERROR(AND(X849&lt;&gt;"",Y849&lt;&gt;"",Y849-X849&gt;Resumen!$B$8),FALSE())),MAX(IF(IFERROR(AND(W849&lt;&gt;"",Y849&lt;&gt;"",Y849-W849&gt;Resumen!$B$8),FALSE()),Y849-W849,0),IF(IFERROR(AND(X849&lt;&gt;"",Y849&lt;&gt;"",Y849-X849&gt;Resumen!$B$8),FALSE()),Y849-X849,0)),"")</f>
        <v/>
      </c>
      <c r="AY849" s="22" t="str">
        <f aca="false">IF(OR(IFERROR(AND(W849&lt;&gt;"",Y849&lt;&gt;"",Y849-W849&gt;Resumen!$B$8),FALSE()),IFERROR(AND(X849&lt;&gt;"",Y849&lt;&gt;"",Y849-X849&gt;Resumen!$B$8),FALSE())),TRIM("Lays tiene mayor markup que "&amp;IF(IFERROR(AND(W849&lt;&gt;"",Y849&lt;&gt;"",Y849-W849&gt;Resumen!$B$8),FALSE()),"Quento ","")&amp;IF(IFERROR(AND(X849&lt;&gt;"",Y849&lt;&gt;"",Y849-X849&gt;Resumen!$B$8),FALSE()),"Julicroc ","")&amp;"en este PDV"),"")</f>
        <v/>
      </c>
      <c r="AZ849" s="22" t="str">
        <f aca="false">IF(COUNTIF('Plan Pehuamar - Lista'!$A$2:$A$167,A849)&gt;0,"Sí","No")</f>
        <v>No</v>
      </c>
      <c r="BA849" s="22" t="str">
        <f aca="false">IF(COUNTIF('Plan Combo 9+1'!$A$2:$A$226,A849)&gt;0,"Sí","No")</f>
        <v>No</v>
      </c>
      <c r="BB849" s="22" t="str">
        <f aca="false">IF(AH849="","No",IF(BA849="Sí",IF((AO849-AH849)&gt;Resumen!$B$6,"Sí","No"),IF((AO849-AH849)&gt;=Resumen!$B$132,"Sí","No")))</f>
        <v>No</v>
      </c>
      <c r="BC849" s="22" t="str">
        <f aca="false">IF(AND(N849="Sí",AL849="Sí",AI849=0),"Sí","No")</f>
        <v>No</v>
      </c>
      <c r="BD849" s="22" t="str">
        <f aca="false">IF(COUNTIF('Plan 9+1 (con Pehuamar)'!$A$2:$A$227,A849)&gt;0,"Sí","No")</f>
        <v>No</v>
      </c>
    </row>
    <row r="850" customFormat="false" ht="15" hidden="false" customHeight="true" outlineLevel="0" collapsed="false">
      <c r="A850" s="6" t="n">
        <v>403108</v>
      </c>
      <c r="B850" s="6" t="n">
        <v>5</v>
      </c>
      <c r="C850" s="6" t="n">
        <v>501</v>
      </c>
      <c r="D850" s="6" t="s">
        <v>194</v>
      </c>
      <c r="E850" s="6" t="s">
        <v>1048</v>
      </c>
      <c r="F850" s="6" t="s">
        <v>196</v>
      </c>
      <c r="G850" s="6" t="s">
        <v>129</v>
      </c>
      <c r="H850" s="6" t="s">
        <v>197</v>
      </c>
      <c r="I850" s="27" t="n">
        <v>20</v>
      </c>
      <c r="J850" s="27" t="n">
        <v>10</v>
      </c>
      <c r="K850" s="27" t="n">
        <v>15</v>
      </c>
      <c r="L850" s="28" t="n">
        <f aca="false">I850+J850</f>
        <v>30</v>
      </c>
      <c r="M850" s="28" t="n">
        <f aca="false">L850+K850</f>
        <v>45</v>
      </c>
      <c r="N850" s="22" t="str">
        <f aca="false">IF(I850&gt;0,"Sí","No")</f>
        <v>Sí</v>
      </c>
      <c r="O850" s="22" t="str">
        <f aca="false">IF(J850&gt;0,"Sí","No")</f>
        <v>Sí</v>
      </c>
      <c r="P850" s="22" t="str">
        <f aca="false">IF(K850&gt;0,"Sí","No")</f>
        <v>Sí</v>
      </c>
      <c r="Q850" s="22" t="str">
        <f aca="false">IF(OR(I850&gt;0,J850&gt;0),"Sí","No")</f>
        <v>Sí</v>
      </c>
      <c r="R850" s="27" t="n">
        <v>1700</v>
      </c>
      <c r="S850" s="27" t="n">
        <v>2800</v>
      </c>
      <c r="T850" s="27" t="n">
        <v>1500</v>
      </c>
      <c r="U850" s="27" t="n">
        <v>1900</v>
      </c>
      <c r="V850" s="27" t="n">
        <v>3500</v>
      </c>
      <c r="W850" s="12" t="n">
        <f aca="false">IF(AND(I850&gt;0,R850&gt;0),(S850-R850)/R850,"")</f>
        <v>0.647058823529412</v>
      </c>
      <c r="X850" s="12" t="n">
        <f aca="false">IF(AND(J850&gt;0,T850&gt;0),(U850-T850)/T850,"")</f>
        <v>0.266666666666667</v>
      </c>
      <c r="Y850" s="12" t="n">
        <f aca="false">IF(AND(K850&gt;0,V850&gt;0),(V850-Resumen!$B$7)/Resumen!$B$7,"")</f>
        <v>0.4</v>
      </c>
      <c r="Z850" s="28" t="n">
        <f aca="false">IF(AND(K850&gt;0,I850&gt;0,V850&gt;0,S850&gt;0),V850-S850,"")</f>
        <v>700</v>
      </c>
      <c r="AA850" s="12" t="n">
        <f aca="false">IF(Z850&lt;&gt;"",Z850/S850,"")</f>
        <v>0.25</v>
      </c>
      <c r="AB850" s="28" t="n">
        <f aca="false">IF(AND(K850&gt;0,J850&gt;0,V850&gt;0,U850&gt;0),V850-U850,"")</f>
        <v>1600</v>
      </c>
      <c r="AC850" s="12" t="n">
        <f aca="false">IF(AB850&lt;&gt;"",AB850/U850,"")</f>
        <v>0.842105263157895</v>
      </c>
      <c r="AD850" s="27" t="n">
        <v>3</v>
      </c>
      <c r="AE850" s="27" t="n">
        <v>5</v>
      </c>
      <c r="AF850" s="27" t="n">
        <v>4</v>
      </c>
      <c r="AG850" s="28" t="n">
        <f aca="false">AD850+AE850+AF850</f>
        <v>12</v>
      </c>
      <c r="AH850" s="12" t="n">
        <f aca="false">IF(AG850&gt;0,AD850/AG850,"")</f>
        <v>0.25</v>
      </c>
      <c r="AI850" s="27" t="n">
        <v>0</v>
      </c>
      <c r="AJ850" s="27" t="n">
        <v>0</v>
      </c>
      <c r="AK850" s="27" t="n">
        <v>0</v>
      </c>
      <c r="AL850" s="22" t="str">
        <f aca="false">IF(OR(AJ850&gt;0,AK850&gt;0),"Sí","No")</f>
        <v>No</v>
      </c>
      <c r="AM850" s="6" t="s">
        <v>397</v>
      </c>
      <c r="AN850" s="6" t="s">
        <v>198</v>
      </c>
      <c r="AO850" s="12" t="n">
        <f aca="false">IF(M850&gt;0,K850/M850,"")</f>
        <v>0.333333333333333</v>
      </c>
      <c r="AP850" s="22" t="str">
        <f aca="false">IF(M850&gt;=Resumen!$B$5,"Alto","Bajo")</f>
        <v>Alto</v>
      </c>
      <c r="AQ850" s="22" t="str">
        <f aca="false">IF(AO850&gt;=Resumen!$B$28,"Alto","Bajo")</f>
        <v>Bajo</v>
      </c>
      <c r="AR850" s="22" t="str">
        <f aca="false">AP850&amp;" Potencial / "&amp;AQ850&amp;" Share"</f>
        <v>Alto Potencial / Bajo Share</v>
      </c>
      <c r="AS850" s="22" t="str">
        <f aca="false">IF(Q850="Sí",IF(AO850&gt;=Resumen!$B$29,"Alto","Bajo"),"")</f>
        <v>Bajo</v>
      </c>
      <c r="AT850" s="22" t="str">
        <f aca="false">IF(AS850&lt;&gt;"",AP850&amp;" Potencial / "&amp;AS850&amp;" Share","")</f>
        <v>Alto Potencial / Bajo Share</v>
      </c>
      <c r="AU850" s="22" t="str">
        <f aca="false">IF(AH850="","Sin dato",IF(AH850-AO850&gt;Resumen!$B$6,"Sobre-exhibido",IF(AO850-AH850&gt;Resumen!$B$6,"Sub-exhibido","En línea")))</f>
        <v>Sub-exhibido</v>
      </c>
      <c r="AV850" s="22" t="n">
        <f aca="false">IF(AT850="","",IF(AT850="Alto Potencial / Bajo Share",1,IF(AT850="Alto Potencial / Alto Share",2,IF(AT850="Bajo Potencial / Alto Share",3,4))))</f>
        <v>1</v>
      </c>
      <c r="AW850" s="22" t="str">
        <f aca="false">IF(Q850="No","Sin competencia directa",IF(AV850=1,"1 - Foco Conquista (Alto Pot / Bajo Share)",IF(AV850=2,"2 - Foco Defensa (Alto Pot / Alto Share)",IF(AV850=3,"3 - Monitoreo (Bajo Pot / Alto Share)","4 - Baja Prioridad (Bajo Pot / Bajo Share)"))))</f>
        <v>1 - Foco Conquista (Alto Pot / Bajo Share)</v>
      </c>
      <c r="AX850" s="12" t="n">
        <f aca="false">IF(OR(IFERROR(AND(W850&lt;&gt;"",Y850&lt;&gt;"",Y850-W850&gt;Resumen!$B$8),FALSE()),IFERROR(AND(X850&lt;&gt;"",Y850&lt;&gt;"",Y850-X850&gt;Resumen!$B$8),FALSE())),MAX(IF(IFERROR(AND(W850&lt;&gt;"",Y850&lt;&gt;"",Y850-W850&gt;Resumen!$B$8),FALSE()),Y850-W850,0),IF(IFERROR(AND(X850&lt;&gt;"",Y850&lt;&gt;"",Y850-X850&gt;Resumen!$B$8),FALSE()),Y850-X850,0)),"")</f>
        <v>0.133333333333333</v>
      </c>
      <c r="AY850" s="22" t="str">
        <f aca="false">IF(OR(IFERROR(AND(W850&lt;&gt;"",Y850&lt;&gt;"",Y850-W850&gt;Resumen!$B$8),FALSE()),IFERROR(AND(X850&lt;&gt;"",Y850&lt;&gt;"",Y850-X850&gt;Resumen!$B$8),FALSE())),TRIM("Lays tiene mayor markup que "&amp;IF(IFERROR(AND(W850&lt;&gt;"",Y850&lt;&gt;"",Y850-W850&gt;Resumen!$B$8),FALSE()),"Quento ","")&amp;IF(IFERROR(AND(X850&lt;&gt;"",Y850&lt;&gt;"",Y850-X850&gt;Resumen!$B$8),FALSE()),"Julicroc ","")&amp;"en este PDV"),"")</f>
        <v>Lays tiene mayor markup que Julicroc en este PDV</v>
      </c>
      <c r="AZ850" s="22" t="str">
        <f aca="false">IF(COUNTIF('Plan Pehuamar - Lista'!$A$2:$A$167,A850)&gt;0,"Sí","No")</f>
        <v>No</v>
      </c>
      <c r="BA850" s="22" t="str">
        <f aca="false">IF(COUNTIF('Plan Combo 9+1'!$A$2:$A$226,A850)&gt;0,"Sí","No")</f>
        <v>Sí</v>
      </c>
      <c r="BB850" s="22" t="str">
        <f aca="false">IF(AH850="","No",IF(BA850="Sí",IF((AO850-AH850)&gt;Resumen!$B$6,"Sí","No"),IF((AO850-AH850)&gt;=Resumen!$B$132,"Sí","No")))</f>
        <v>Sí</v>
      </c>
      <c r="BC850" s="22" t="str">
        <f aca="false">IF(AND(N850="Sí",AL850="Sí",AI850=0),"Sí","No")</f>
        <v>No</v>
      </c>
      <c r="BD850" s="22" t="str">
        <f aca="false">IF(COUNTIF('Plan 9+1 (con Pehuamar)'!$A$2:$A$227,A850)&gt;0,"Sí","No")</f>
        <v>Sí</v>
      </c>
    </row>
    <row r="851" customFormat="false" ht="15" hidden="false" customHeight="true" outlineLevel="0" collapsed="false">
      <c r="A851" s="6" t="n">
        <v>403141</v>
      </c>
      <c r="B851" s="6" t="n">
        <v>5</v>
      </c>
      <c r="C851" s="6" t="n">
        <v>501</v>
      </c>
      <c r="D851" s="6" t="s">
        <v>194</v>
      </c>
      <c r="E851" s="6" t="s">
        <v>1049</v>
      </c>
      <c r="F851" s="6" t="s">
        <v>201</v>
      </c>
      <c r="G851" s="6" t="s">
        <v>129</v>
      </c>
      <c r="H851" s="6" t="s">
        <v>197</v>
      </c>
      <c r="I851" s="27" t="n">
        <v>0</v>
      </c>
      <c r="J851" s="27" t="n">
        <v>0</v>
      </c>
      <c r="K851" s="27" t="n">
        <v>0.9</v>
      </c>
      <c r="L851" s="28" t="n">
        <f aca="false">I851+J851</f>
        <v>0</v>
      </c>
      <c r="M851" s="28" t="n">
        <f aca="false">L851+K851</f>
        <v>0.9</v>
      </c>
      <c r="N851" s="22" t="str">
        <f aca="false">IF(I851&gt;0,"Sí","No")</f>
        <v>No</v>
      </c>
      <c r="O851" s="22" t="str">
        <f aca="false">IF(J851&gt;0,"Sí","No")</f>
        <v>No</v>
      </c>
      <c r="P851" s="22" t="str">
        <f aca="false">IF(K851&gt;0,"Sí","No")</f>
        <v>Sí</v>
      </c>
      <c r="Q851" s="22" t="str">
        <f aca="false">IF(OR(I851&gt;0,J851&gt;0),"Sí","No")</f>
        <v>No</v>
      </c>
      <c r="R851" s="27"/>
      <c r="S851" s="27"/>
      <c r="T851" s="27"/>
      <c r="U851" s="27"/>
      <c r="V851" s="27"/>
      <c r="W851" s="12" t="str">
        <f aca="false">IF(AND(I851&gt;0,R851&gt;0),(S851-R851)/R851,"")</f>
        <v/>
      </c>
      <c r="X851" s="12" t="str">
        <f aca="false">IF(AND(J851&gt;0,T851&gt;0),(U851-T851)/T851,"")</f>
        <v/>
      </c>
      <c r="Y851" s="12" t="str">
        <f aca="false">IF(AND(K851&gt;0,V851&gt;0),(V851-Resumen!$B$7)/Resumen!$B$7,"")</f>
        <v/>
      </c>
      <c r="Z851" s="28" t="str">
        <f aca="false">IF(AND(K851&gt;0,I851&gt;0,V851&gt;0,S851&gt;0),V851-S851,"")</f>
        <v/>
      </c>
      <c r="AA851" s="12" t="str">
        <f aca="false">IF(Z851&lt;&gt;"",Z851/S851,"")</f>
        <v/>
      </c>
      <c r="AB851" s="28" t="str">
        <f aca="false">IF(AND(K851&gt;0,J851&gt;0,V851&gt;0,U851&gt;0),V851-U851,"")</f>
        <v/>
      </c>
      <c r="AC851" s="12" t="str">
        <f aca="false">IF(AB851&lt;&gt;"",AB851/U851,"")</f>
        <v/>
      </c>
      <c r="AD851" s="27" t="n">
        <v>0</v>
      </c>
      <c r="AE851" s="27" t="n">
        <v>0</v>
      </c>
      <c r="AF851" s="27" t="n">
        <v>0</v>
      </c>
      <c r="AG851" s="28" t="n">
        <f aca="false">AD851+AE851+AF851</f>
        <v>0</v>
      </c>
      <c r="AH851" s="12" t="str">
        <f aca="false">IF(AG851&gt;0,AD851/AG851,"")</f>
        <v/>
      </c>
      <c r="AI851" s="27" t="n">
        <v>0</v>
      </c>
      <c r="AJ851" s="27" t="n">
        <v>0</v>
      </c>
      <c r="AK851" s="27" t="n">
        <v>0</v>
      </c>
      <c r="AL851" s="22" t="str">
        <f aca="false">IF(OR(AJ851&gt;0,AK851&gt;0),"Sí","No")</f>
        <v>No</v>
      </c>
      <c r="AM851" s="6"/>
      <c r="AN851" s="6"/>
      <c r="AO851" s="12" t="n">
        <f aca="false">IF(M851&gt;0,K851/M851,"")</f>
        <v>1</v>
      </c>
      <c r="AP851" s="22" t="str">
        <f aca="false">IF(M851&gt;=Resumen!$B$5,"Alto","Bajo")</f>
        <v>Bajo</v>
      </c>
      <c r="AQ851" s="22" t="str">
        <f aca="false">IF(AO851&gt;=Resumen!$B$28,"Alto","Bajo")</f>
        <v>Alto</v>
      </c>
      <c r="AR851" s="22" t="str">
        <f aca="false">AP851&amp;" Potencial / "&amp;AQ851&amp;" Share"</f>
        <v>Bajo Potencial / Alto Share</v>
      </c>
      <c r="AS851" s="22" t="str">
        <f aca="false">IF(Q851="Sí",IF(AO851&gt;=Resumen!$B$29,"Alto","Bajo"),"")</f>
        <v/>
      </c>
      <c r="AT851" s="22" t="str">
        <f aca="false">IF(AS851&lt;&gt;"",AP851&amp;" Potencial / "&amp;AS851&amp;" Share","")</f>
        <v/>
      </c>
      <c r="AU851" s="22" t="str">
        <f aca="false">IF(AH851="","Sin dato",IF(AH851-AO851&gt;Resumen!$B$6,"Sobre-exhibido",IF(AO851-AH851&gt;Resumen!$B$6,"Sub-exhibido","En línea")))</f>
        <v>Sin dato</v>
      </c>
      <c r="AV851" s="22" t="str">
        <f aca="false">IF(AT851="","",IF(AT851="Alto Potencial / Bajo Share",1,IF(AT851="Alto Potencial / Alto Share",2,IF(AT851="Bajo Potencial / Alto Share",3,4))))</f>
        <v/>
      </c>
      <c r="AW851" s="22" t="str">
        <f aca="false">IF(Q851="No","Sin competencia directa",IF(AV851=1,"1 - Foco Conquista (Alto Pot / Bajo Share)",IF(AV851=2,"2 - Foco Defensa (Alto Pot / Alto Share)",IF(AV851=3,"3 - Monitoreo (Bajo Pot / Alto Share)","4 - Baja Prioridad (Bajo Pot / Bajo Share)"))))</f>
        <v>Sin competencia directa</v>
      </c>
      <c r="AX851" s="12" t="str">
        <f aca="false">IF(OR(IFERROR(AND(W851&lt;&gt;"",Y851&lt;&gt;"",Y851-W851&gt;Resumen!$B$8),FALSE()),IFERROR(AND(X851&lt;&gt;"",Y851&lt;&gt;"",Y851-X851&gt;Resumen!$B$8),FALSE())),MAX(IF(IFERROR(AND(W851&lt;&gt;"",Y851&lt;&gt;"",Y851-W851&gt;Resumen!$B$8),FALSE()),Y851-W851,0),IF(IFERROR(AND(X851&lt;&gt;"",Y851&lt;&gt;"",Y851-X851&gt;Resumen!$B$8),FALSE()),Y851-X851,0)),"")</f>
        <v/>
      </c>
      <c r="AY851" s="22" t="str">
        <f aca="false">IF(OR(IFERROR(AND(W851&lt;&gt;"",Y851&lt;&gt;"",Y851-W851&gt;Resumen!$B$8),FALSE()),IFERROR(AND(X851&lt;&gt;"",Y851&lt;&gt;"",Y851-X851&gt;Resumen!$B$8),FALSE())),TRIM("Lays tiene mayor markup que "&amp;IF(IFERROR(AND(W851&lt;&gt;"",Y851&lt;&gt;"",Y851-W851&gt;Resumen!$B$8),FALSE()),"Quento ","")&amp;IF(IFERROR(AND(X851&lt;&gt;"",Y851&lt;&gt;"",Y851-X851&gt;Resumen!$B$8),FALSE()),"Julicroc ","")&amp;"en este PDV"),"")</f>
        <v/>
      </c>
      <c r="AZ851" s="22" t="str">
        <f aca="false">IF(COUNTIF('Plan Pehuamar - Lista'!$A$2:$A$167,A851)&gt;0,"Sí","No")</f>
        <v>No</v>
      </c>
      <c r="BA851" s="22" t="str">
        <f aca="false">IF(COUNTIF('Plan Combo 9+1'!$A$2:$A$226,A851)&gt;0,"Sí","No")</f>
        <v>No</v>
      </c>
      <c r="BB851" s="22" t="str">
        <f aca="false">IF(AH851="","No",IF(BA851="Sí",IF((AO851-AH851)&gt;Resumen!$B$6,"Sí","No"),IF((AO851-AH851)&gt;=Resumen!$B$132,"Sí","No")))</f>
        <v>No</v>
      </c>
      <c r="BC851" s="22" t="str">
        <f aca="false">IF(AND(N851="Sí",AL851="Sí",AI851=0),"Sí","No")</f>
        <v>No</v>
      </c>
      <c r="BD851" s="22" t="str">
        <f aca="false">IF(COUNTIF('Plan 9+1 (con Pehuamar)'!$A$2:$A$227,A851)&gt;0,"Sí","No")</f>
        <v>No</v>
      </c>
    </row>
    <row r="852" customFormat="false" ht="15" hidden="false" customHeight="true" outlineLevel="0" collapsed="false">
      <c r="A852" s="6" t="n">
        <v>403455</v>
      </c>
      <c r="B852" s="6" t="n">
        <v>5</v>
      </c>
      <c r="C852" s="6" t="n">
        <v>501</v>
      </c>
      <c r="D852" s="6" t="s">
        <v>194</v>
      </c>
      <c r="E852" s="6" t="s">
        <v>1050</v>
      </c>
      <c r="F852" s="6" t="s">
        <v>196</v>
      </c>
      <c r="G852" s="6" t="s">
        <v>129</v>
      </c>
      <c r="H852" s="6" t="s">
        <v>197</v>
      </c>
      <c r="I852" s="27" t="n">
        <v>45</v>
      </c>
      <c r="J852" s="27" t="n">
        <v>0</v>
      </c>
      <c r="K852" s="27" t="n">
        <v>30</v>
      </c>
      <c r="L852" s="28" t="n">
        <f aca="false">I852+J852</f>
        <v>45</v>
      </c>
      <c r="M852" s="28" t="n">
        <f aca="false">L852+K852</f>
        <v>75</v>
      </c>
      <c r="N852" s="22" t="str">
        <f aca="false">IF(I852&gt;0,"Sí","No")</f>
        <v>Sí</v>
      </c>
      <c r="O852" s="22" t="str">
        <f aca="false">IF(J852&gt;0,"Sí","No")</f>
        <v>No</v>
      </c>
      <c r="P852" s="22" t="str">
        <f aca="false">IF(K852&gt;0,"Sí","No")</f>
        <v>Sí</v>
      </c>
      <c r="Q852" s="22" t="str">
        <f aca="false">IF(OR(I852&gt;0,J852&gt;0),"Sí","No")</f>
        <v>Sí</v>
      </c>
      <c r="R852" s="27" t="n">
        <v>1700</v>
      </c>
      <c r="S852" s="27" t="n">
        <v>3000</v>
      </c>
      <c r="T852" s="27"/>
      <c r="U852" s="27"/>
      <c r="V852" s="27" t="n">
        <v>3800</v>
      </c>
      <c r="W852" s="12" t="n">
        <f aca="false">IF(AND(I852&gt;0,R852&gt;0),(S852-R852)/R852,"")</f>
        <v>0.764705882352941</v>
      </c>
      <c r="X852" s="12" t="str">
        <f aca="false">IF(AND(J852&gt;0,T852&gt;0),(U852-T852)/T852,"")</f>
        <v/>
      </c>
      <c r="Y852" s="12" t="n">
        <f aca="false">IF(AND(K852&gt;0,V852&gt;0),(V852-Resumen!$B$7)/Resumen!$B$7,"")</f>
        <v>0.52</v>
      </c>
      <c r="Z852" s="28" t="n">
        <f aca="false">IF(AND(K852&gt;0,I852&gt;0,V852&gt;0,S852&gt;0),V852-S852,"")</f>
        <v>800</v>
      </c>
      <c r="AA852" s="12" t="n">
        <f aca="false">IF(Z852&lt;&gt;"",Z852/S852,"")</f>
        <v>0.266666666666667</v>
      </c>
      <c r="AB852" s="28" t="str">
        <f aca="false">IF(AND(K852&gt;0,J852&gt;0,V852&gt;0,U852&gt;0),V852-U852,"")</f>
        <v/>
      </c>
      <c r="AC852" s="12" t="str">
        <f aca="false">IF(AB852&lt;&gt;"",AB852/U852,"")</f>
        <v/>
      </c>
      <c r="AD852" s="27" t="n">
        <v>10</v>
      </c>
      <c r="AE852" s="27" t="n">
        <v>8</v>
      </c>
      <c r="AF852" s="27" t="n">
        <v>0</v>
      </c>
      <c r="AG852" s="28" t="n">
        <f aca="false">AD852+AE852+AF852</f>
        <v>18</v>
      </c>
      <c r="AH852" s="12" t="n">
        <f aca="false">IF(AG852&gt;0,AD852/AG852,"")</f>
        <v>0.555555555555556</v>
      </c>
      <c r="AI852" s="27" t="n">
        <v>1</v>
      </c>
      <c r="AJ852" s="27" t="n">
        <v>1</v>
      </c>
      <c r="AK852" s="27" t="n">
        <v>0</v>
      </c>
      <c r="AL852" s="22" t="str">
        <f aca="false">IF(OR(AJ852&gt;0,AK852&gt;0),"Sí","No")</f>
        <v>Sí</v>
      </c>
      <c r="AM852" s="6" t="s">
        <v>198</v>
      </c>
      <c r="AN852" s="6"/>
      <c r="AO852" s="12" t="n">
        <f aca="false">IF(M852&gt;0,K852/M852,"")</f>
        <v>0.4</v>
      </c>
      <c r="AP852" s="22" t="str">
        <f aca="false">IF(M852&gt;=Resumen!$B$5,"Alto","Bajo")</f>
        <v>Alto</v>
      </c>
      <c r="AQ852" s="22" t="str">
        <f aca="false">IF(AO852&gt;=Resumen!$B$28,"Alto","Bajo")</f>
        <v>Alto</v>
      </c>
      <c r="AR852" s="22" t="str">
        <f aca="false">AP852&amp;" Potencial / "&amp;AQ852&amp;" Share"</f>
        <v>Alto Potencial / Alto Share</v>
      </c>
      <c r="AS852" s="22" t="str">
        <f aca="false">IF(Q852="Sí",IF(AO852&gt;=Resumen!$B$29,"Alto","Bajo"),"")</f>
        <v>Bajo</v>
      </c>
      <c r="AT852" s="22" t="str">
        <f aca="false">IF(AS852&lt;&gt;"",AP852&amp;" Potencial / "&amp;AS852&amp;" Share","")</f>
        <v>Alto Potencial / Bajo Share</v>
      </c>
      <c r="AU852" s="22" t="str">
        <f aca="false">IF(AH852="","Sin dato",IF(AH852-AO852&gt;Resumen!$B$6,"Sobre-exhibido",IF(AO852-AH852&gt;Resumen!$B$6,"Sub-exhibido","En línea")))</f>
        <v>Sobre-exhibido</v>
      </c>
      <c r="AV852" s="22" t="n">
        <f aca="false">IF(AT852="","",IF(AT852="Alto Potencial / Bajo Share",1,IF(AT852="Alto Potencial / Alto Share",2,IF(AT852="Bajo Potencial / Alto Share",3,4))))</f>
        <v>1</v>
      </c>
      <c r="AW852" s="22" t="str">
        <f aca="false">IF(Q852="No","Sin competencia directa",IF(AV852=1,"1 - Foco Conquista (Alto Pot / Bajo Share)",IF(AV852=2,"2 - Foco Defensa (Alto Pot / Alto Share)",IF(AV852=3,"3 - Monitoreo (Bajo Pot / Alto Share)","4 - Baja Prioridad (Bajo Pot / Bajo Share)"))))</f>
        <v>1 - Foco Conquista (Alto Pot / Bajo Share)</v>
      </c>
      <c r="AX852" s="12" t="str">
        <f aca="false">IF(OR(IFERROR(AND(W852&lt;&gt;"",Y852&lt;&gt;"",Y852-W852&gt;Resumen!$B$8),FALSE()),IFERROR(AND(X852&lt;&gt;"",Y852&lt;&gt;"",Y852-X852&gt;Resumen!$B$8),FALSE())),MAX(IF(IFERROR(AND(W852&lt;&gt;"",Y852&lt;&gt;"",Y852-W852&gt;Resumen!$B$8),FALSE()),Y852-W852,0),IF(IFERROR(AND(X852&lt;&gt;"",Y852&lt;&gt;"",Y852-X852&gt;Resumen!$B$8),FALSE()),Y852-X852,0)),"")</f>
        <v/>
      </c>
      <c r="AY852" s="22" t="str">
        <f aca="false">IF(OR(IFERROR(AND(W852&lt;&gt;"",Y852&lt;&gt;"",Y852-W852&gt;Resumen!$B$8),FALSE()),IFERROR(AND(X852&lt;&gt;"",Y852&lt;&gt;"",Y852-X852&gt;Resumen!$B$8),FALSE())),TRIM("Lays tiene mayor markup que "&amp;IF(IFERROR(AND(W852&lt;&gt;"",Y852&lt;&gt;"",Y852-W852&gt;Resumen!$B$8),FALSE()),"Quento ","")&amp;IF(IFERROR(AND(X852&lt;&gt;"",Y852&lt;&gt;"",Y852-X852&gt;Resumen!$B$8),FALSE()),"Julicroc ","")&amp;"en este PDV"),"")</f>
        <v/>
      </c>
      <c r="AZ852" s="22" t="str">
        <f aca="false">IF(COUNTIF('Plan Pehuamar - Lista'!$A$2:$A$167,A852)&gt;0,"Sí","No")</f>
        <v>No</v>
      </c>
      <c r="BA852" s="22" t="str">
        <f aca="false">IF(COUNTIF('Plan Combo 9+1'!$A$2:$A$226,A852)&gt;0,"Sí","No")</f>
        <v>Sí</v>
      </c>
      <c r="BB852" s="22" t="str">
        <f aca="false">IF(AH852="","No",IF(BA852="Sí",IF((AO852-AH852)&gt;Resumen!$B$6,"Sí","No"),IF((AO852-AH852)&gt;=Resumen!$B$132,"Sí","No")))</f>
        <v>No</v>
      </c>
      <c r="BC852" s="22" t="str">
        <f aca="false">IF(AND(N852="Sí",AL852="Sí",AI852=0),"Sí","No")</f>
        <v>No</v>
      </c>
      <c r="BD852" s="22" t="str">
        <f aca="false">IF(COUNTIF('Plan 9+1 (con Pehuamar)'!$A$2:$A$227,A852)&gt;0,"Sí","No")</f>
        <v>Sí</v>
      </c>
    </row>
    <row r="853" customFormat="false" ht="15" hidden="false" customHeight="true" outlineLevel="0" collapsed="false">
      <c r="A853" s="6" t="n">
        <v>403557</v>
      </c>
      <c r="B853" s="6" t="n">
        <v>5</v>
      </c>
      <c r="C853" s="6" t="n">
        <v>501</v>
      </c>
      <c r="D853" s="6" t="s">
        <v>194</v>
      </c>
      <c r="E853" s="6" t="s">
        <v>1051</v>
      </c>
      <c r="F853" s="6" t="s">
        <v>201</v>
      </c>
      <c r="G853" s="6" t="s">
        <v>129</v>
      </c>
      <c r="H853" s="6" t="s">
        <v>197</v>
      </c>
      <c r="I853" s="27" t="n">
        <v>30</v>
      </c>
      <c r="J853" s="27" t="n">
        <v>30</v>
      </c>
      <c r="K853" s="27" t="n">
        <v>40</v>
      </c>
      <c r="L853" s="28" t="n">
        <f aca="false">I853+J853</f>
        <v>60</v>
      </c>
      <c r="M853" s="28" t="n">
        <f aca="false">L853+K853</f>
        <v>100</v>
      </c>
      <c r="N853" s="22" t="str">
        <f aca="false">IF(I853&gt;0,"Sí","No")</f>
        <v>Sí</v>
      </c>
      <c r="O853" s="22" t="str">
        <f aca="false">IF(J853&gt;0,"Sí","No")</f>
        <v>Sí</v>
      </c>
      <c r="P853" s="22" t="str">
        <f aca="false">IF(K853&gt;0,"Sí","No")</f>
        <v>Sí</v>
      </c>
      <c r="Q853" s="22" t="str">
        <f aca="false">IF(OR(I853&gt;0,J853&gt;0),"Sí","No")</f>
        <v>Sí</v>
      </c>
      <c r="R853" s="27" t="n">
        <v>1750</v>
      </c>
      <c r="S853" s="27" t="n">
        <v>2900</v>
      </c>
      <c r="T853" s="27" t="n">
        <v>1360</v>
      </c>
      <c r="U853" s="27" t="n">
        <v>2000</v>
      </c>
      <c r="V853" s="27" t="n">
        <v>3500</v>
      </c>
      <c r="W853" s="12" t="n">
        <f aca="false">IF(AND(I853&gt;0,R853&gt;0),(S853-R853)/R853,"")</f>
        <v>0.657142857142857</v>
      </c>
      <c r="X853" s="12" t="n">
        <f aca="false">IF(AND(J853&gt;0,T853&gt;0),(U853-T853)/T853,"")</f>
        <v>0.470588235294118</v>
      </c>
      <c r="Y853" s="12" t="n">
        <f aca="false">IF(AND(K853&gt;0,V853&gt;0),(V853-Resumen!$B$7)/Resumen!$B$7,"")</f>
        <v>0.4</v>
      </c>
      <c r="Z853" s="28" t="n">
        <f aca="false">IF(AND(K853&gt;0,I853&gt;0,V853&gt;0,S853&gt;0),V853-S853,"")</f>
        <v>600</v>
      </c>
      <c r="AA853" s="12" t="n">
        <f aca="false">IF(Z853&lt;&gt;"",Z853/S853,"")</f>
        <v>0.206896551724138</v>
      </c>
      <c r="AB853" s="28" t="n">
        <f aca="false">IF(AND(K853&gt;0,J853&gt;0,V853&gt;0,U853&gt;0),V853-U853,"")</f>
        <v>1500</v>
      </c>
      <c r="AC853" s="12" t="n">
        <f aca="false">IF(AB853&lt;&gt;"",AB853/U853,"")</f>
        <v>0.75</v>
      </c>
      <c r="AD853" s="27" t="n">
        <v>16</v>
      </c>
      <c r="AE853" s="27" t="n">
        <v>12</v>
      </c>
      <c r="AF853" s="27" t="n">
        <v>10</v>
      </c>
      <c r="AG853" s="28" t="n">
        <f aca="false">AD853+AE853+AF853</f>
        <v>38</v>
      </c>
      <c r="AH853" s="12" t="n">
        <f aca="false">IF(AG853&gt;0,AD853/AG853,"")</f>
        <v>0.421052631578947</v>
      </c>
      <c r="AI853" s="27" t="n">
        <v>1</v>
      </c>
      <c r="AJ853" s="27" t="n">
        <v>0</v>
      </c>
      <c r="AK853" s="27" t="n">
        <v>0</v>
      </c>
      <c r="AL853" s="22" t="str">
        <f aca="false">IF(OR(AJ853&gt;0,AK853&gt;0),"Sí","No")</f>
        <v>No</v>
      </c>
      <c r="AM853" s="6" t="s">
        <v>198</v>
      </c>
      <c r="AN853" s="6" t="s">
        <v>198</v>
      </c>
      <c r="AO853" s="12" t="n">
        <f aca="false">IF(M853&gt;0,K853/M853,"")</f>
        <v>0.4</v>
      </c>
      <c r="AP853" s="22" t="str">
        <f aca="false">IF(M853&gt;=Resumen!$B$5,"Alto","Bajo")</f>
        <v>Alto</v>
      </c>
      <c r="AQ853" s="22" t="str">
        <f aca="false">IF(AO853&gt;=Resumen!$B$28,"Alto","Bajo")</f>
        <v>Alto</v>
      </c>
      <c r="AR853" s="22" t="str">
        <f aca="false">AP853&amp;" Potencial / "&amp;AQ853&amp;" Share"</f>
        <v>Alto Potencial / Alto Share</v>
      </c>
      <c r="AS853" s="22" t="str">
        <f aca="false">IF(Q853="Sí",IF(AO853&gt;=Resumen!$B$29,"Alto","Bajo"),"")</f>
        <v>Bajo</v>
      </c>
      <c r="AT853" s="22" t="str">
        <f aca="false">IF(AS853&lt;&gt;"",AP853&amp;" Potencial / "&amp;AS853&amp;" Share","")</f>
        <v>Alto Potencial / Bajo Share</v>
      </c>
      <c r="AU853" s="22" t="str">
        <f aca="false">IF(AH853="","Sin dato",IF(AH853-AO853&gt;Resumen!$B$6,"Sobre-exhibido",IF(AO853-AH853&gt;Resumen!$B$6,"Sub-exhibido","En línea")))</f>
        <v>En línea</v>
      </c>
      <c r="AV853" s="22" t="n">
        <f aca="false">IF(AT853="","",IF(AT853="Alto Potencial / Bajo Share",1,IF(AT853="Alto Potencial / Alto Share",2,IF(AT853="Bajo Potencial / Alto Share",3,4))))</f>
        <v>1</v>
      </c>
      <c r="AW853" s="22" t="str">
        <f aca="false">IF(Q853="No","Sin competencia directa",IF(AV853=1,"1 - Foco Conquista (Alto Pot / Bajo Share)",IF(AV853=2,"2 - Foco Defensa (Alto Pot / Alto Share)",IF(AV853=3,"3 - Monitoreo (Bajo Pot / Alto Share)","4 - Baja Prioridad (Bajo Pot / Bajo Share)"))))</f>
        <v>1 - Foco Conquista (Alto Pot / Bajo Share)</v>
      </c>
      <c r="AX853" s="12" t="str">
        <f aca="false">IF(OR(IFERROR(AND(W853&lt;&gt;"",Y853&lt;&gt;"",Y853-W853&gt;Resumen!$B$8),FALSE()),IFERROR(AND(X853&lt;&gt;"",Y853&lt;&gt;"",Y853-X853&gt;Resumen!$B$8),FALSE())),MAX(IF(IFERROR(AND(W853&lt;&gt;"",Y853&lt;&gt;"",Y853-W853&gt;Resumen!$B$8),FALSE()),Y853-W853,0),IF(IFERROR(AND(X853&lt;&gt;"",Y853&lt;&gt;"",Y853-X853&gt;Resumen!$B$8),FALSE()),Y853-X853,0)),"")</f>
        <v/>
      </c>
      <c r="AY853" s="22" t="str">
        <f aca="false">IF(OR(IFERROR(AND(W853&lt;&gt;"",Y853&lt;&gt;"",Y853-W853&gt;Resumen!$B$8),FALSE()),IFERROR(AND(X853&lt;&gt;"",Y853&lt;&gt;"",Y853-X853&gt;Resumen!$B$8),FALSE())),TRIM("Lays tiene mayor markup que "&amp;IF(IFERROR(AND(W853&lt;&gt;"",Y853&lt;&gt;"",Y853-W853&gt;Resumen!$B$8),FALSE()),"Quento ","")&amp;IF(IFERROR(AND(X853&lt;&gt;"",Y853&lt;&gt;"",Y853-X853&gt;Resumen!$B$8),FALSE()),"Julicroc ","")&amp;"en este PDV"),"")</f>
        <v/>
      </c>
      <c r="AZ853" s="22" t="str">
        <f aca="false">IF(COUNTIF('Plan Pehuamar - Lista'!$A$2:$A$167,A853)&gt;0,"Sí","No")</f>
        <v>No</v>
      </c>
      <c r="BA853" s="22" t="str">
        <f aca="false">IF(COUNTIF('Plan Combo 9+1'!$A$2:$A$226,A853)&gt;0,"Sí","No")</f>
        <v>No</v>
      </c>
      <c r="BB853" s="22" t="str">
        <f aca="false">IF(AH853="","No",IF(BA853="Sí",IF((AO853-AH853)&gt;Resumen!$B$6,"Sí","No"),IF((AO853-AH853)&gt;=Resumen!$B$132,"Sí","No")))</f>
        <v>No</v>
      </c>
      <c r="BC853" s="22" t="str">
        <f aca="false">IF(AND(N853="Sí",AL853="Sí",AI853=0),"Sí","No")</f>
        <v>No</v>
      </c>
      <c r="BD853" s="22" t="str">
        <f aca="false">IF(COUNTIF('Plan 9+1 (con Pehuamar)'!$A$2:$A$227,A853)&gt;0,"Sí","No")</f>
        <v>No</v>
      </c>
    </row>
    <row r="854" customFormat="false" ht="15" hidden="false" customHeight="true" outlineLevel="0" collapsed="false">
      <c r="A854" s="6" t="n">
        <v>403883</v>
      </c>
      <c r="B854" s="6" t="n">
        <v>5</v>
      </c>
      <c r="C854" s="6" t="n">
        <v>501</v>
      </c>
      <c r="D854" s="6" t="s">
        <v>194</v>
      </c>
      <c r="E854" s="6" t="s">
        <v>1052</v>
      </c>
      <c r="F854" s="6" t="s">
        <v>196</v>
      </c>
      <c r="G854" s="6" t="s">
        <v>129</v>
      </c>
      <c r="H854" s="6" t="s">
        <v>197</v>
      </c>
      <c r="I854" s="27" t="n">
        <v>36</v>
      </c>
      <c r="J854" s="27" t="n">
        <v>0</v>
      </c>
      <c r="K854" s="27" t="n">
        <v>25</v>
      </c>
      <c r="L854" s="28" t="n">
        <f aca="false">I854+J854</f>
        <v>36</v>
      </c>
      <c r="M854" s="28" t="n">
        <f aca="false">L854+K854</f>
        <v>61</v>
      </c>
      <c r="N854" s="22" t="str">
        <f aca="false">IF(I854&gt;0,"Sí","No")</f>
        <v>Sí</v>
      </c>
      <c r="O854" s="22" t="str">
        <f aca="false">IF(J854&gt;0,"Sí","No")</f>
        <v>No</v>
      </c>
      <c r="P854" s="22" t="str">
        <f aca="false">IF(K854&gt;0,"Sí","No")</f>
        <v>Sí</v>
      </c>
      <c r="Q854" s="22" t="str">
        <f aca="false">IF(OR(I854&gt;0,J854&gt;0),"Sí","No")</f>
        <v>Sí</v>
      </c>
      <c r="R854" s="27" t="n">
        <v>1300</v>
      </c>
      <c r="S854" s="27" t="n">
        <v>2800</v>
      </c>
      <c r="T854" s="27"/>
      <c r="U854" s="27"/>
      <c r="V854" s="27" t="n">
        <v>3500</v>
      </c>
      <c r="W854" s="12" t="n">
        <f aca="false">IF(AND(I854&gt;0,R854&gt;0),(S854-R854)/R854,"")</f>
        <v>1.15384615384615</v>
      </c>
      <c r="X854" s="12" t="str">
        <f aca="false">IF(AND(J854&gt;0,T854&gt;0),(U854-T854)/T854,"")</f>
        <v/>
      </c>
      <c r="Y854" s="12" t="n">
        <f aca="false">IF(AND(K854&gt;0,V854&gt;0),(V854-Resumen!$B$7)/Resumen!$B$7,"")</f>
        <v>0.4</v>
      </c>
      <c r="Z854" s="28" t="n">
        <f aca="false">IF(AND(K854&gt;0,I854&gt;0,V854&gt;0,S854&gt;0),V854-S854,"")</f>
        <v>700</v>
      </c>
      <c r="AA854" s="12" t="n">
        <f aca="false">IF(Z854&lt;&gt;"",Z854/S854,"")</f>
        <v>0.25</v>
      </c>
      <c r="AB854" s="28" t="str">
        <f aca="false">IF(AND(K854&gt;0,J854&gt;0,V854&gt;0,U854&gt;0),V854-U854,"")</f>
        <v/>
      </c>
      <c r="AC854" s="12" t="str">
        <f aca="false">IF(AB854&lt;&gt;"",AB854/U854,"")</f>
        <v/>
      </c>
      <c r="AD854" s="27" t="n">
        <v>10</v>
      </c>
      <c r="AE854" s="27" t="n">
        <v>13</v>
      </c>
      <c r="AF854" s="27" t="n">
        <v>0</v>
      </c>
      <c r="AG854" s="28" t="n">
        <f aca="false">AD854+AE854+AF854</f>
        <v>23</v>
      </c>
      <c r="AH854" s="12" t="n">
        <f aca="false">IF(AG854&gt;0,AD854/AG854,"")</f>
        <v>0.434782608695652</v>
      </c>
      <c r="AI854" s="27" t="n">
        <v>1</v>
      </c>
      <c r="AJ854" s="27" t="n">
        <v>1</v>
      </c>
      <c r="AK854" s="27" t="n">
        <v>1</v>
      </c>
      <c r="AL854" s="22" t="str">
        <f aca="false">IF(OR(AJ854&gt;0,AK854&gt;0),"Sí","No")</f>
        <v>Sí</v>
      </c>
      <c r="AM854" s="6" t="s">
        <v>198</v>
      </c>
      <c r="AN854" s="6"/>
      <c r="AO854" s="12" t="n">
        <f aca="false">IF(M854&gt;0,K854/M854,"")</f>
        <v>0.409836065573771</v>
      </c>
      <c r="AP854" s="22" t="str">
        <f aca="false">IF(M854&gt;=Resumen!$B$5,"Alto","Bajo")</f>
        <v>Alto</v>
      </c>
      <c r="AQ854" s="22" t="str">
        <f aca="false">IF(AO854&gt;=Resumen!$B$28,"Alto","Bajo")</f>
        <v>Alto</v>
      </c>
      <c r="AR854" s="22" t="str">
        <f aca="false">AP854&amp;" Potencial / "&amp;AQ854&amp;" Share"</f>
        <v>Alto Potencial / Alto Share</v>
      </c>
      <c r="AS854" s="22" t="str">
        <f aca="false">IF(Q854="Sí",IF(AO854&gt;=Resumen!$B$29,"Alto","Bajo"),"")</f>
        <v>Bajo</v>
      </c>
      <c r="AT854" s="22" t="str">
        <f aca="false">IF(AS854&lt;&gt;"",AP854&amp;" Potencial / "&amp;AS854&amp;" Share","")</f>
        <v>Alto Potencial / Bajo Share</v>
      </c>
      <c r="AU854" s="22" t="str">
        <f aca="false">IF(AH854="","Sin dato",IF(AH854-AO854&gt;Resumen!$B$6,"Sobre-exhibido",IF(AO854-AH854&gt;Resumen!$B$6,"Sub-exhibido","En línea")))</f>
        <v>En línea</v>
      </c>
      <c r="AV854" s="22" t="n">
        <f aca="false">IF(AT854="","",IF(AT854="Alto Potencial / Bajo Share",1,IF(AT854="Alto Potencial / Alto Share",2,IF(AT854="Bajo Potencial / Alto Share",3,4))))</f>
        <v>1</v>
      </c>
      <c r="AW854" s="22" t="str">
        <f aca="false">IF(Q854="No","Sin competencia directa",IF(AV854=1,"1 - Foco Conquista (Alto Pot / Bajo Share)",IF(AV854=2,"2 - Foco Defensa (Alto Pot / Alto Share)",IF(AV854=3,"3 - Monitoreo (Bajo Pot / Alto Share)","4 - Baja Prioridad (Bajo Pot / Bajo Share)"))))</f>
        <v>1 - Foco Conquista (Alto Pot / Bajo Share)</v>
      </c>
      <c r="AX854" s="12" t="str">
        <f aca="false">IF(OR(IFERROR(AND(W854&lt;&gt;"",Y854&lt;&gt;"",Y854-W854&gt;Resumen!$B$8),FALSE()),IFERROR(AND(X854&lt;&gt;"",Y854&lt;&gt;"",Y854-X854&gt;Resumen!$B$8),FALSE())),MAX(IF(IFERROR(AND(W854&lt;&gt;"",Y854&lt;&gt;"",Y854-W854&gt;Resumen!$B$8),FALSE()),Y854-W854,0),IF(IFERROR(AND(X854&lt;&gt;"",Y854&lt;&gt;"",Y854-X854&gt;Resumen!$B$8),FALSE()),Y854-X854,0)),"")</f>
        <v/>
      </c>
      <c r="AY854" s="22" t="str">
        <f aca="false">IF(OR(IFERROR(AND(W854&lt;&gt;"",Y854&lt;&gt;"",Y854-W854&gt;Resumen!$B$8),FALSE()),IFERROR(AND(X854&lt;&gt;"",Y854&lt;&gt;"",Y854-X854&gt;Resumen!$B$8),FALSE())),TRIM("Lays tiene mayor markup que "&amp;IF(IFERROR(AND(W854&lt;&gt;"",Y854&lt;&gt;"",Y854-W854&gt;Resumen!$B$8),FALSE()),"Quento ","")&amp;IF(IFERROR(AND(X854&lt;&gt;"",Y854&lt;&gt;"",Y854-X854&gt;Resumen!$B$8),FALSE()),"Julicroc ","")&amp;"en este PDV"),"")</f>
        <v/>
      </c>
      <c r="AZ854" s="22" t="str">
        <f aca="false">IF(COUNTIF('Plan Pehuamar - Lista'!$A$2:$A$167,A854)&gt;0,"Sí","No")</f>
        <v>Sí</v>
      </c>
      <c r="BA854" s="22" t="str">
        <f aca="false">IF(COUNTIF('Plan Combo 9+1'!$A$2:$A$226,A854)&gt;0,"Sí","No")</f>
        <v>No</v>
      </c>
      <c r="BB854" s="22" t="str">
        <f aca="false">IF(AH854="","No",IF(BA854="Sí",IF((AO854-AH854)&gt;Resumen!$B$6,"Sí","No"),IF((AO854-AH854)&gt;=Resumen!$B$132,"Sí","No")))</f>
        <v>No</v>
      </c>
      <c r="BC854" s="22" t="str">
        <f aca="false">IF(AND(N854="Sí",AL854="Sí",AI854=0),"Sí","No")</f>
        <v>No</v>
      </c>
      <c r="BD854" s="22" t="str">
        <f aca="false">IF(COUNTIF('Plan 9+1 (con Pehuamar)'!$A$2:$A$227,A854)&gt;0,"Sí","No")</f>
        <v>Sí</v>
      </c>
    </row>
    <row r="855" customFormat="false" ht="15" hidden="false" customHeight="true" outlineLevel="0" collapsed="false">
      <c r="A855" s="6" t="n">
        <v>403895</v>
      </c>
      <c r="B855" s="6" t="n">
        <v>5</v>
      </c>
      <c r="C855" s="6" t="n">
        <v>501</v>
      </c>
      <c r="D855" s="6" t="s">
        <v>194</v>
      </c>
      <c r="E855" s="6" t="s">
        <v>1053</v>
      </c>
      <c r="F855" s="6" t="s">
        <v>291</v>
      </c>
      <c r="G855" s="6" t="s">
        <v>129</v>
      </c>
      <c r="H855" s="6" t="s">
        <v>197</v>
      </c>
      <c r="I855" s="27" t="n">
        <v>40</v>
      </c>
      <c r="J855" s="27" t="n">
        <v>0</v>
      </c>
      <c r="K855" s="27" t="n">
        <v>20</v>
      </c>
      <c r="L855" s="28" t="n">
        <f aca="false">I855+J855</f>
        <v>40</v>
      </c>
      <c r="M855" s="28" t="n">
        <f aca="false">L855+K855</f>
        <v>60</v>
      </c>
      <c r="N855" s="22" t="str">
        <f aca="false">IF(I855&gt;0,"Sí","No")</f>
        <v>Sí</v>
      </c>
      <c r="O855" s="22" t="str">
        <f aca="false">IF(J855&gt;0,"Sí","No")</f>
        <v>No</v>
      </c>
      <c r="P855" s="22" t="str">
        <f aca="false">IF(K855&gt;0,"Sí","No")</f>
        <v>Sí</v>
      </c>
      <c r="Q855" s="22" t="str">
        <f aca="false">IF(OR(I855&gt;0,J855&gt;0),"Sí","No")</f>
        <v>Sí</v>
      </c>
      <c r="R855" s="27" t="n">
        <v>1700</v>
      </c>
      <c r="S855" s="27" t="n">
        <v>2800</v>
      </c>
      <c r="T855" s="27"/>
      <c r="U855" s="27"/>
      <c r="V855" s="27" t="n">
        <v>3500</v>
      </c>
      <c r="W855" s="12" t="n">
        <f aca="false">IF(AND(I855&gt;0,R855&gt;0),(S855-R855)/R855,"")</f>
        <v>0.647058823529412</v>
      </c>
      <c r="X855" s="12" t="str">
        <f aca="false">IF(AND(J855&gt;0,T855&gt;0),(U855-T855)/T855,"")</f>
        <v/>
      </c>
      <c r="Y855" s="12" t="n">
        <f aca="false">IF(AND(K855&gt;0,V855&gt;0),(V855-Resumen!$B$7)/Resumen!$B$7,"")</f>
        <v>0.4</v>
      </c>
      <c r="Z855" s="28" t="n">
        <f aca="false">IF(AND(K855&gt;0,I855&gt;0,V855&gt;0,S855&gt;0),V855-S855,"")</f>
        <v>700</v>
      </c>
      <c r="AA855" s="12" t="n">
        <f aca="false">IF(Z855&lt;&gt;"",Z855/S855,"")</f>
        <v>0.25</v>
      </c>
      <c r="AB855" s="28" t="str">
        <f aca="false">IF(AND(K855&gt;0,J855&gt;0,V855&gt;0,U855&gt;0),V855-U855,"")</f>
        <v/>
      </c>
      <c r="AC855" s="12" t="str">
        <f aca="false">IF(AB855&lt;&gt;"",AB855/U855,"")</f>
        <v/>
      </c>
      <c r="AD855" s="27" t="n">
        <v>8</v>
      </c>
      <c r="AE855" s="27" t="n">
        <v>15</v>
      </c>
      <c r="AF855" s="27" t="n">
        <v>0</v>
      </c>
      <c r="AG855" s="28" t="n">
        <f aca="false">AD855+AE855+AF855</f>
        <v>23</v>
      </c>
      <c r="AH855" s="12" t="n">
        <f aca="false">IF(AG855&gt;0,AD855/AG855,"")</f>
        <v>0.347826086956522</v>
      </c>
      <c r="AI855" s="27" t="n">
        <v>1</v>
      </c>
      <c r="AJ855" s="27" t="n">
        <v>0</v>
      </c>
      <c r="AK855" s="27" t="n">
        <v>0</v>
      </c>
      <c r="AL855" s="22" t="str">
        <f aca="false">IF(OR(AJ855&gt;0,AK855&gt;0),"Sí","No")</f>
        <v>No</v>
      </c>
      <c r="AM855" s="6" t="s">
        <v>397</v>
      </c>
      <c r="AN855" s="6"/>
      <c r="AO855" s="12" t="n">
        <f aca="false">IF(M855&gt;0,K855/M855,"")</f>
        <v>0.333333333333333</v>
      </c>
      <c r="AP855" s="22" t="str">
        <f aca="false">IF(M855&gt;=Resumen!$B$5,"Alto","Bajo")</f>
        <v>Alto</v>
      </c>
      <c r="AQ855" s="22" t="str">
        <f aca="false">IF(AO855&gt;=Resumen!$B$28,"Alto","Bajo")</f>
        <v>Bajo</v>
      </c>
      <c r="AR855" s="22" t="str">
        <f aca="false">AP855&amp;" Potencial / "&amp;AQ855&amp;" Share"</f>
        <v>Alto Potencial / Bajo Share</v>
      </c>
      <c r="AS855" s="22" t="str">
        <f aca="false">IF(Q855="Sí",IF(AO855&gt;=Resumen!$B$29,"Alto","Bajo"),"")</f>
        <v>Bajo</v>
      </c>
      <c r="AT855" s="22" t="str">
        <f aca="false">IF(AS855&lt;&gt;"",AP855&amp;" Potencial / "&amp;AS855&amp;" Share","")</f>
        <v>Alto Potencial / Bajo Share</v>
      </c>
      <c r="AU855" s="22" t="str">
        <f aca="false">IF(AH855="","Sin dato",IF(AH855-AO855&gt;Resumen!$B$6,"Sobre-exhibido",IF(AO855-AH855&gt;Resumen!$B$6,"Sub-exhibido","En línea")))</f>
        <v>En línea</v>
      </c>
      <c r="AV855" s="22" t="n">
        <f aca="false">IF(AT855="","",IF(AT855="Alto Potencial / Bajo Share",1,IF(AT855="Alto Potencial / Alto Share",2,IF(AT855="Bajo Potencial / Alto Share",3,4))))</f>
        <v>1</v>
      </c>
      <c r="AW855" s="22" t="str">
        <f aca="false">IF(Q855="No","Sin competencia directa",IF(AV855=1,"1 - Foco Conquista (Alto Pot / Bajo Share)",IF(AV855=2,"2 - Foco Defensa (Alto Pot / Alto Share)",IF(AV855=3,"3 - Monitoreo (Bajo Pot / Alto Share)","4 - Baja Prioridad (Bajo Pot / Bajo Share)"))))</f>
        <v>1 - Foco Conquista (Alto Pot / Bajo Share)</v>
      </c>
      <c r="AX855" s="12" t="str">
        <f aca="false">IF(OR(IFERROR(AND(W855&lt;&gt;"",Y855&lt;&gt;"",Y855-W855&gt;Resumen!$B$8),FALSE()),IFERROR(AND(X855&lt;&gt;"",Y855&lt;&gt;"",Y855-X855&gt;Resumen!$B$8),FALSE())),MAX(IF(IFERROR(AND(W855&lt;&gt;"",Y855&lt;&gt;"",Y855-W855&gt;Resumen!$B$8),FALSE()),Y855-W855,0),IF(IFERROR(AND(X855&lt;&gt;"",Y855&lt;&gt;"",Y855-X855&gt;Resumen!$B$8),FALSE()),Y855-X855,0)),"")</f>
        <v/>
      </c>
      <c r="AY855" s="22" t="str">
        <f aca="false">IF(OR(IFERROR(AND(W855&lt;&gt;"",Y855&lt;&gt;"",Y855-W855&gt;Resumen!$B$8),FALSE()),IFERROR(AND(X855&lt;&gt;"",Y855&lt;&gt;"",Y855-X855&gt;Resumen!$B$8),FALSE())),TRIM("Lays tiene mayor markup que "&amp;IF(IFERROR(AND(W855&lt;&gt;"",Y855&lt;&gt;"",Y855-W855&gt;Resumen!$B$8),FALSE()),"Quento ","")&amp;IF(IFERROR(AND(X855&lt;&gt;"",Y855&lt;&gt;"",Y855-X855&gt;Resumen!$B$8),FALSE()),"Julicroc ","")&amp;"en este PDV"),"")</f>
        <v/>
      </c>
      <c r="AZ855" s="22" t="str">
        <f aca="false">IF(COUNTIF('Plan Pehuamar - Lista'!$A$2:$A$167,A855)&gt;0,"Sí","No")</f>
        <v>No</v>
      </c>
      <c r="BA855" s="22" t="str">
        <f aca="false">IF(COUNTIF('Plan Combo 9+1'!$A$2:$A$226,A855)&gt;0,"Sí","No")</f>
        <v>Sí</v>
      </c>
      <c r="BB855" s="22" t="str">
        <f aca="false">IF(AH855="","No",IF(BA855="Sí",IF((AO855-AH855)&gt;Resumen!$B$6,"Sí","No"),IF((AO855-AH855)&gt;=Resumen!$B$132,"Sí","No")))</f>
        <v>No</v>
      </c>
      <c r="BC855" s="22" t="str">
        <f aca="false">IF(AND(N855="Sí",AL855="Sí",AI855=0),"Sí","No")</f>
        <v>No</v>
      </c>
      <c r="BD855" s="22" t="str">
        <f aca="false">IF(COUNTIF('Plan 9+1 (con Pehuamar)'!$A$2:$A$227,A855)&gt;0,"Sí","No")</f>
        <v>Sí</v>
      </c>
    </row>
    <row r="856" customFormat="false" ht="15" hidden="false" customHeight="true" outlineLevel="0" collapsed="false">
      <c r="A856" s="6" t="n">
        <v>403994</v>
      </c>
      <c r="B856" s="6" t="n">
        <v>5</v>
      </c>
      <c r="C856" s="6" t="n">
        <v>501</v>
      </c>
      <c r="D856" s="6" t="s">
        <v>194</v>
      </c>
      <c r="E856" s="6" t="s">
        <v>1054</v>
      </c>
      <c r="F856" s="6" t="s">
        <v>201</v>
      </c>
      <c r="G856" s="6" t="s">
        <v>129</v>
      </c>
      <c r="H856" s="6" t="s">
        <v>197</v>
      </c>
      <c r="I856" s="27" t="n">
        <v>10</v>
      </c>
      <c r="J856" s="27" t="n">
        <v>0</v>
      </c>
      <c r="K856" s="27" t="n">
        <v>20</v>
      </c>
      <c r="L856" s="28" t="n">
        <f aca="false">I856+J856</f>
        <v>10</v>
      </c>
      <c r="M856" s="28" t="n">
        <f aca="false">L856+K856</f>
        <v>30</v>
      </c>
      <c r="N856" s="22" t="str">
        <f aca="false">IF(I856&gt;0,"Sí","No")</f>
        <v>Sí</v>
      </c>
      <c r="O856" s="22" t="str">
        <f aca="false">IF(J856&gt;0,"Sí","No")</f>
        <v>No</v>
      </c>
      <c r="P856" s="22" t="str">
        <f aca="false">IF(K856&gt;0,"Sí","No")</f>
        <v>Sí</v>
      </c>
      <c r="Q856" s="22" t="str">
        <f aca="false">IF(OR(I856&gt;0,J856&gt;0),"Sí","No")</f>
        <v>Sí</v>
      </c>
      <c r="R856" s="27" t="n">
        <v>1800</v>
      </c>
      <c r="S856" s="27" t="n">
        <v>2800</v>
      </c>
      <c r="T856" s="27"/>
      <c r="U856" s="27"/>
      <c r="V856" s="27" t="n">
        <v>3500</v>
      </c>
      <c r="W856" s="12" t="n">
        <f aca="false">IF(AND(I856&gt;0,R856&gt;0),(S856-R856)/R856,"")</f>
        <v>0.555555555555556</v>
      </c>
      <c r="X856" s="12" t="str">
        <f aca="false">IF(AND(J856&gt;0,T856&gt;0),(U856-T856)/T856,"")</f>
        <v/>
      </c>
      <c r="Y856" s="12" t="n">
        <f aca="false">IF(AND(K856&gt;0,V856&gt;0),(V856-Resumen!$B$7)/Resumen!$B$7,"")</f>
        <v>0.4</v>
      </c>
      <c r="Z856" s="28" t="n">
        <f aca="false">IF(AND(K856&gt;0,I856&gt;0,V856&gt;0,S856&gt;0),V856-S856,"")</f>
        <v>700</v>
      </c>
      <c r="AA856" s="12" t="n">
        <f aca="false">IF(Z856&lt;&gt;"",Z856/S856,"")</f>
        <v>0.25</v>
      </c>
      <c r="AB856" s="28" t="str">
        <f aca="false">IF(AND(K856&gt;0,J856&gt;0,V856&gt;0,U856&gt;0),V856-U856,"")</f>
        <v/>
      </c>
      <c r="AC856" s="12" t="str">
        <f aca="false">IF(AB856&lt;&gt;"",AB856/U856,"")</f>
        <v/>
      </c>
      <c r="AD856" s="27" t="n">
        <v>8</v>
      </c>
      <c r="AE856" s="27" t="n">
        <v>10</v>
      </c>
      <c r="AF856" s="27" t="n">
        <v>0</v>
      </c>
      <c r="AG856" s="28" t="n">
        <f aca="false">AD856+AE856+AF856</f>
        <v>18</v>
      </c>
      <c r="AH856" s="12" t="n">
        <f aca="false">IF(AG856&gt;0,AD856/AG856,"")</f>
        <v>0.444444444444444</v>
      </c>
      <c r="AI856" s="27" t="n">
        <v>0</v>
      </c>
      <c r="AJ856" s="27" t="n">
        <v>0</v>
      </c>
      <c r="AK856" s="27" t="n">
        <v>0</v>
      </c>
      <c r="AL856" s="22" t="str">
        <f aca="false">IF(OR(AJ856&gt;0,AK856&gt;0),"Sí","No")</f>
        <v>No</v>
      </c>
      <c r="AM856" s="6" t="s">
        <v>198</v>
      </c>
      <c r="AN856" s="6"/>
      <c r="AO856" s="12" t="n">
        <f aca="false">IF(M856&gt;0,K856/M856,"")</f>
        <v>0.666666666666667</v>
      </c>
      <c r="AP856" s="22" t="str">
        <f aca="false">IF(M856&gt;=Resumen!$B$5,"Alto","Bajo")</f>
        <v>Bajo</v>
      </c>
      <c r="AQ856" s="22" t="str">
        <f aca="false">IF(AO856&gt;=Resumen!$B$28,"Alto","Bajo")</f>
        <v>Alto</v>
      </c>
      <c r="AR856" s="22" t="str">
        <f aca="false">AP856&amp;" Potencial / "&amp;AQ856&amp;" Share"</f>
        <v>Bajo Potencial / Alto Share</v>
      </c>
      <c r="AS856" s="22" t="str">
        <f aca="false">IF(Q856="Sí",IF(AO856&gt;=Resumen!$B$29,"Alto","Bajo"),"")</f>
        <v>Alto</v>
      </c>
      <c r="AT856" s="22" t="str">
        <f aca="false">IF(AS856&lt;&gt;"",AP856&amp;" Potencial / "&amp;AS856&amp;" Share","")</f>
        <v>Bajo Potencial / Alto Share</v>
      </c>
      <c r="AU856" s="22" t="str">
        <f aca="false">IF(AH856="","Sin dato",IF(AH856-AO856&gt;Resumen!$B$6,"Sobre-exhibido",IF(AO856-AH856&gt;Resumen!$B$6,"Sub-exhibido","En línea")))</f>
        <v>Sub-exhibido</v>
      </c>
      <c r="AV856" s="22" t="n">
        <f aca="false">IF(AT856="","",IF(AT856="Alto Potencial / Bajo Share",1,IF(AT856="Alto Potencial / Alto Share",2,IF(AT856="Bajo Potencial / Alto Share",3,4))))</f>
        <v>3</v>
      </c>
      <c r="AW856" s="22" t="str">
        <f aca="false">IF(Q856="No","Sin competencia directa",IF(AV856=1,"1 - Foco Conquista (Alto Pot / Bajo Share)",IF(AV856=2,"2 - Foco Defensa (Alto Pot / Alto Share)",IF(AV856=3,"3 - Monitoreo (Bajo Pot / Alto Share)","4 - Baja Prioridad (Bajo Pot / Bajo Share)"))))</f>
        <v>3 - Monitoreo (Bajo Pot / Alto Share)</v>
      </c>
      <c r="AX856" s="12" t="str">
        <f aca="false">IF(OR(IFERROR(AND(W856&lt;&gt;"",Y856&lt;&gt;"",Y856-W856&gt;Resumen!$B$8),FALSE()),IFERROR(AND(X856&lt;&gt;"",Y856&lt;&gt;"",Y856-X856&gt;Resumen!$B$8),FALSE())),MAX(IF(IFERROR(AND(W856&lt;&gt;"",Y856&lt;&gt;"",Y856-W856&gt;Resumen!$B$8),FALSE()),Y856-W856,0),IF(IFERROR(AND(X856&lt;&gt;"",Y856&lt;&gt;"",Y856-X856&gt;Resumen!$B$8),FALSE()),Y856-X856,0)),"")</f>
        <v/>
      </c>
      <c r="AY856" s="22" t="str">
        <f aca="false">IF(OR(IFERROR(AND(W856&lt;&gt;"",Y856&lt;&gt;"",Y856-W856&gt;Resumen!$B$8),FALSE()),IFERROR(AND(X856&lt;&gt;"",Y856&lt;&gt;"",Y856-X856&gt;Resumen!$B$8),FALSE())),TRIM("Lays tiene mayor markup que "&amp;IF(IFERROR(AND(W856&lt;&gt;"",Y856&lt;&gt;"",Y856-W856&gt;Resumen!$B$8),FALSE()),"Quento ","")&amp;IF(IFERROR(AND(X856&lt;&gt;"",Y856&lt;&gt;"",Y856-X856&gt;Resumen!$B$8),FALSE()),"Julicroc ","")&amp;"en este PDV"),"")</f>
        <v/>
      </c>
      <c r="AZ856" s="22" t="str">
        <f aca="false">IF(COUNTIF('Plan Pehuamar - Lista'!$A$2:$A$167,A856)&gt;0,"Sí","No")</f>
        <v>No</v>
      </c>
      <c r="BA856" s="22" t="str">
        <f aca="false">IF(COUNTIF('Plan Combo 9+1'!$A$2:$A$226,A856)&gt;0,"Sí","No")</f>
        <v>No</v>
      </c>
      <c r="BB856" s="22" t="str">
        <f aca="false">IF(AH856="","No",IF(BA856="Sí",IF((AO856-AH856)&gt;Resumen!$B$6,"Sí","No"),IF((AO856-AH856)&gt;=Resumen!$B$132,"Sí","No")))</f>
        <v>Sí</v>
      </c>
      <c r="BC856" s="22" t="str">
        <f aca="false">IF(AND(N856="Sí",AL856="Sí",AI856=0),"Sí","No")</f>
        <v>No</v>
      </c>
      <c r="BD856" s="22" t="str">
        <f aca="false">IF(COUNTIF('Plan 9+1 (con Pehuamar)'!$A$2:$A$227,A856)&gt;0,"Sí","No")</f>
        <v>No</v>
      </c>
    </row>
    <row r="857" customFormat="false" ht="15" hidden="false" customHeight="true" outlineLevel="0" collapsed="false">
      <c r="A857" s="6" t="n">
        <v>404021</v>
      </c>
      <c r="B857" s="6" t="n">
        <v>5</v>
      </c>
      <c r="C857" s="6" t="n">
        <v>501</v>
      </c>
      <c r="D857" s="6" t="s">
        <v>194</v>
      </c>
      <c r="E857" s="6" t="s">
        <v>1055</v>
      </c>
      <c r="F857" s="6" t="s">
        <v>201</v>
      </c>
      <c r="G857" s="6" t="s">
        <v>129</v>
      </c>
      <c r="H857" s="6" t="s">
        <v>197</v>
      </c>
      <c r="I857" s="27" t="n">
        <v>30</v>
      </c>
      <c r="J857" s="27" t="n">
        <v>15</v>
      </c>
      <c r="K857" s="27" t="n">
        <v>15</v>
      </c>
      <c r="L857" s="28" t="n">
        <f aca="false">I857+J857</f>
        <v>45</v>
      </c>
      <c r="M857" s="28" t="n">
        <f aca="false">L857+K857</f>
        <v>60</v>
      </c>
      <c r="N857" s="22" t="str">
        <f aca="false">IF(I857&gt;0,"Sí","No")</f>
        <v>Sí</v>
      </c>
      <c r="O857" s="22" t="str">
        <f aca="false">IF(J857&gt;0,"Sí","No")</f>
        <v>Sí</v>
      </c>
      <c r="P857" s="22" t="str">
        <f aca="false">IF(K857&gt;0,"Sí","No")</f>
        <v>Sí</v>
      </c>
      <c r="Q857" s="22" t="str">
        <f aca="false">IF(OR(I857&gt;0,J857&gt;0),"Sí","No")</f>
        <v>Sí</v>
      </c>
      <c r="R857" s="27" t="n">
        <v>1700</v>
      </c>
      <c r="S857" s="27" t="n">
        <v>2700</v>
      </c>
      <c r="T857" s="27" t="n">
        <v>1300</v>
      </c>
      <c r="U857" s="27" t="n">
        <v>2200</v>
      </c>
      <c r="V857" s="27" t="n">
        <v>3800</v>
      </c>
      <c r="W857" s="12" t="n">
        <f aca="false">IF(AND(I857&gt;0,R857&gt;0),(S857-R857)/R857,"")</f>
        <v>0.588235294117647</v>
      </c>
      <c r="X857" s="12" t="n">
        <f aca="false">IF(AND(J857&gt;0,T857&gt;0),(U857-T857)/T857,"")</f>
        <v>0.692307692307692</v>
      </c>
      <c r="Y857" s="12" t="n">
        <f aca="false">IF(AND(K857&gt;0,V857&gt;0),(V857-Resumen!$B$7)/Resumen!$B$7,"")</f>
        <v>0.52</v>
      </c>
      <c r="Z857" s="28" t="n">
        <f aca="false">IF(AND(K857&gt;0,I857&gt;0,V857&gt;0,S857&gt;0),V857-S857,"")</f>
        <v>1100</v>
      </c>
      <c r="AA857" s="12" t="n">
        <f aca="false">IF(Z857&lt;&gt;"",Z857/S857,"")</f>
        <v>0.407407407407407</v>
      </c>
      <c r="AB857" s="28" t="n">
        <f aca="false">IF(AND(K857&gt;0,J857&gt;0,V857&gt;0,U857&gt;0),V857-U857,"")</f>
        <v>1600</v>
      </c>
      <c r="AC857" s="12" t="n">
        <f aca="false">IF(AB857&lt;&gt;"",AB857/U857,"")</f>
        <v>0.727272727272727</v>
      </c>
      <c r="AD857" s="27" t="n">
        <v>10</v>
      </c>
      <c r="AE857" s="27" t="n">
        <v>3</v>
      </c>
      <c r="AF857" s="27" t="n">
        <v>15</v>
      </c>
      <c r="AG857" s="28" t="n">
        <f aca="false">AD857+AE857+AF857</f>
        <v>28</v>
      </c>
      <c r="AH857" s="12" t="n">
        <f aca="false">IF(AG857&gt;0,AD857/AG857,"")</f>
        <v>0.357142857142857</v>
      </c>
      <c r="AI857" s="27" t="n">
        <v>1</v>
      </c>
      <c r="AJ857" s="27" t="n">
        <v>1</v>
      </c>
      <c r="AK857" s="27" t="n">
        <v>0</v>
      </c>
      <c r="AL857" s="22" t="str">
        <f aca="false">IF(OR(AJ857&gt;0,AK857&gt;0),"Sí","No")</f>
        <v>Sí</v>
      </c>
      <c r="AM857" s="6" t="s">
        <v>397</v>
      </c>
      <c r="AN857" s="6" t="s">
        <v>397</v>
      </c>
      <c r="AO857" s="12" t="n">
        <f aca="false">IF(M857&gt;0,K857/M857,"")</f>
        <v>0.25</v>
      </c>
      <c r="AP857" s="22" t="str">
        <f aca="false">IF(M857&gt;=Resumen!$B$5,"Alto","Bajo")</f>
        <v>Alto</v>
      </c>
      <c r="AQ857" s="22" t="str">
        <f aca="false">IF(AO857&gt;=Resumen!$B$28,"Alto","Bajo")</f>
        <v>Bajo</v>
      </c>
      <c r="AR857" s="22" t="str">
        <f aca="false">AP857&amp;" Potencial / "&amp;AQ857&amp;" Share"</f>
        <v>Alto Potencial / Bajo Share</v>
      </c>
      <c r="AS857" s="22" t="str">
        <f aca="false">IF(Q857="Sí",IF(AO857&gt;=Resumen!$B$29,"Alto","Bajo"),"")</f>
        <v>Bajo</v>
      </c>
      <c r="AT857" s="22" t="str">
        <f aca="false">IF(AS857&lt;&gt;"",AP857&amp;" Potencial / "&amp;AS857&amp;" Share","")</f>
        <v>Alto Potencial / Bajo Share</v>
      </c>
      <c r="AU857" s="22" t="str">
        <f aca="false">IF(AH857="","Sin dato",IF(AH857-AO857&gt;Resumen!$B$6,"Sobre-exhibido",IF(AO857-AH857&gt;Resumen!$B$6,"Sub-exhibido","En línea")))</f>
        <v>Sobre-exhibido</v>
      </c>
      <c r="AV857" s="22" t="n">
        <f aca="false">IF(AT857="","",IF(AT857="Alto Potencial / Bajo Share",1,IF(AT857="Alto Potencial / Alto Share",2,IF(AT857="Bajo Potencial / Alto Share",3,4))))</f>
        <v>1</v>
      </c>
      <c r="AW857" s="22" t="str">
        <f aca="false">IF(Q857="No","Sin competencia directa",IF(AV857=1,"1 - Foco Conquista (Alto Pot / Bajo Share)",IF(AV857=2,"2 - Foco Defensa (Alto Pot / Alto Share)",IF(AV857=3,"3 - Monitoreo (Bajo Pot / Alto Share)","4 - Baja Prioridad (Bajo Pot / Bajo Share)"))))</f>
        <v>1 - Foco Conquista (Alto Pot / Bajo Share)</v>
      </c>
      <c r="AX857" s="12" t="str">
        <f aca="false">IF(OR(IFERROR(AND(W857&lt;&gt;"",Y857&lt;&gt;"",Y857-W857&gt;Resumen!$B$8),FALSE()),IFERROR(AND(X857&lt;&gt;"",Y857&lt;&gt;"",Y857-X857&gt;Resumen!$B$8),FALSE())),MAX(IF(IFERROR(AND(W857&lt;&gt;"",Y857&lt;&gt;"",Y857-W857&gt;Resumen!$B$8),FALSE()),Y857-W857,0),IF(IFERROR(AND(X857&lt;&gt;"",Y857&lt;&gt;"",Y857-X857&gt;Resumen!$B$8),FALSE()),Y857-X857,0)),"")</f>
        <v/>
      </c>
      <c r="AY857" s="22" t="str">
        <f aca="false">IF(OR(IFERROR(AND(W857&lt;&gt;"",Y857&lt;&gt;"",Y857-W857&gt;Resumen!$B$8),FALSE()),IFERROR(AND(X857&lt;&gt;"",Y857&lt;&gt;"",Y857-X857&gt;Resumen!$B$8),FALSE())),TRIM("Lays tiene mayor markup que "&amp;IF(IFERROR(AND(W857&lt;&gt;"",Y857&lt;&gt;"",Y857-W857&gt;Resumen!$B$8),FALSE()),"Quento ","")&amp;IF(IFERROR(AND(X857&lt;&gt;"",Y857&lt;&gt;"",Y857-X857&gt;Resumen!$B$8),FALSE()),"Julicroc ","")&amp;"en este PDV"),"")</f>
        <v/>
      </c>
      <c r="AZ857" s="22" t="str">
        <f aca="false">IF(COUNTIF('Plan Pehuamar - Lista'!$A$2:$A$167,A857)&gt;0,"Sí","No")</f>
        <v>No</v>
      </c>
      <c r="BA857" s="22" t="str">
        <f aca="false">IF(COUNTIF('Plan Combo 9+1'!$A$2:$A$226,A857)&gt;0,"Sí","No")</f>
        <v>Sí</v>
      </c>
      <c r="BB857" s="22" t="str">
        <f aca="false">IF(AH857="","No",IF(BA857="Sí",IF((AO857-AH857)&gt;Resumen!$B$6,"Sí","No"),IF((AO857-AH857)&gt;=Resumen!$B$132,"Sí","No")))</f>
        <v>No</v>
      </c>
      <c r="BC857" s="22" t="str">
        <f aca="false">IF(AND(N857="Sí",AL857="Sí",AI857=0),"Sí","No")</f>
        <v>No</v>
      </c>
      <c r="BD857" s="22" t="str">
        <f aca="false">IF(COUNTIF('Plan 9+1 (con Pehuamar)'!$A$2:$A$227,A857)&gt;0,"Sí","No")</f>
        <v>Sí</v>
      </c>
    </row>
    <row r="858" customFormat="false" ht="15" hidden="false" customHeight="true" outlineLevel="0" collapsed="false">
      <c r="A858" s="6" t="n">
        <v>404091</v>
      </c>
      <c r="B858" s="6" t="n">
        <v>5</v>
      </c>
      <c r="C858" s="6" t="n">
        <v>501</v>
      </c>
      <c r="D858" s="6" t="s">
        <v>194</v>
      </c>
      <c r="E858" s="6" t="s">
        <v>1056</v>
      </c>
      <c r="F858" s="6" t="s">
        <v>201</v>
      </c>
      <c r="G858" s="6" t="s">
        <v>129</v>
      </c>
      <c r="H858" s="6" t="s">
        <v>197</v>
      </c>
      <c r="I858" s="27" t="n">
        <v>0</v>
      </c>
      <c r="J858" s="27" t="n">
        <v>0</v>
      </c>
      <c r="K858" s="27" t="n">
        <v>1.8</v>
      </c>
      <c r="L858" s="28" t="n">
        <f aca="false">I858+J858</f>
        <v>0</v>
      </c>
      <c r="M858" s="28" t="n">
        <f aca="false">L858+K858</f>
        <v>1.8</v>
      </c>
      <c r="N858" s="22" t="str">
        <f aca="false">IF(I858&gt;0,"Sí","No")</f>
        <v>No</v>
      </c>
      <c r="O858" s="22" t="str">
        <f aca="false">IF(J858&gt;0,"Sí","No")</f>
        <v>No</v>
      </c>
      <c r="P858" s="22" t="str">
        <f aca="false">IF(K858&gt;0,"Sí","No")</f>
        <v>Sí</v>
      </c>
      <c r="Q858" s="22" t="str">
        <f aca="false">IF(OR(I858&gt;0,J858&gt;0),"Sí","No")</f>
        <v>No</v>
      </c>
      <c r="R858" s="27"/>
      <c r="S858" s="27"/>
      <c r="T858" s="27"/>
      <c r="U858" s="27"/>
      <c r="V858" s="27"/>
      <c r="W858" s="12" t="str">
        <f aca="false">IF(AND(I858&gt;0,R858&gt;0),(S858-R858)/R858,"")</f>
        <v/>
      </c>
      <c r="X858" s="12" t="str">
        <f aca="false">IF(AND(J858&gt;0,T858&gt;0),(U858-T858)/T858,"")</f>
        <v/>
      </c>
      <c r="Y858" s="12" t="str">
        <f aca="false">IF(AND(K858&gt;0,V858&gt;0),(V858-Resumen!$B$7)/Resumen!$B$7,"")</f>
        <v/>
      </c>
      <c r="Z858" s="28" t="str">
        <f aca="false">IF(AND(K858&gt;0,I858&gt;0,V858&gt;0,S858&gt;0),V858-S858,"")</f>
        <v/>
      </c>
      <c r="AA858" s="12" t="str">
        <f aca="false">IF(Z858&lt;&gt;"",Z858/S858,"")</f>
        <v/>
      </c>
      <c r="AB858" s="28" t="str">
        <f aca="false">IF(AND(K858&gt;0,J858&gt;0,V858&gt;0,U858&gt;0),V858-U858,"")</f>
        <v/>
      </c>
      <c r="AC858" s="12" t="str">
        <f aca="false">IF(AB858&lt;&gt;"",AB858/U858,"")</f>
        <v/>
      </c>
      <c r="AD858" s="27" t="n">
        <v>0</v>
      </c>
      <c r="AE858" s="27" t="n">
        <v>0</v>
      </c>
      <c r="AF858" s="27" t="n">
        <v>0</v>
      </c>
      <c r="AG858" s="28" t="n">
        <f aca="false">AD858+AE858+AF858</f>
        <v>0</v>
      </c>
      <c r="AH858" s="12" t="str">
        <f aca="false">IF(AG858&gt;0,AD858/AG858,"")</f>
        <v/>
      </c>
      <c r="AI858" s="27" t="n">
        <v>0</v>
      </c>
      <c r="AJ858" s="27" t="n">
        <v>0</v>
      </c>
      <c r="AK858" s="27" t="n">
        <v>0</v>
      </c>
      <c r="AL858" s="22" t="str">
        <f aca="false">IF(OR(AJ858&gt;0,AK858&gt;0),"Sí","No")</f>
        <v>No</v>
      </c>
      <c r="AM858" s="6"/>
      <c r="AN858" s="6"/>
      <c r="AO858" s="12" t="n">
        <f aca="false">IF(M858&gt;0,K858/M858,"")</f>
        <v>1</v>
      </c>
      <c r="AP858" s="22" t="str">
        <f aca="false">IF(M858&gt;=Resumen!$B$5,"Alto","Bajo")</f>
        <v>Bajo</v>
      </c>
      <c r="AQ858" s="22" t="str">
        <f aca="false">IF(AO858&gt;=Resumen!$B$28,"Alto","Bajo")</f>
        <v>Alto</v>
      </c>
      <c r="AR858" s="22" t="str">
        <f aca="false">AP858&amp;" Potencial / "&amp;AQ858&amp;" Share"</f>
        <v>Bajo Potencial / Alto Share</v>
      </c>
      <c r="AS858" s="22" t="str">
        <f aca="false">IF(Q858="Sí",IF(AO858&gt;=Resumen!$B$29,"Alto","Bajo"),"")</f>
        <v/>
      </c>
      <c r="AT858" s="22" t="str">
        <f aca="false">IF(AS858&lt;&gt;"",AP858&amp;" Potencial / "&amp;AS858&amp;" Share","")</f>
        <v/>
      </c>
      <c r="AU858" s="22" t="str">
        <f aca="false">IF(AH858="","Sin dato",IF(AH858-AO858&gt;Resumen!$B$6,"Sobre-exhibido",IF(AO858-AH858&gt;Resumen!$B$6,"Sub-exhibido","En línea")))</f>
        <v>Sin dato</v>
      </c>
      <c r="AV858" s="22" t="str">
        <f aca="false">IF(AT858="","",IF(AT858="Alto Potencial / Bajo Share",1,IF(AT858="Alto Potencial / Alto Share",2,IF(AT858="Bajo Potencial / Alto Share",3,4))))</f>
        <v/>
      </c>
      <c r="AW858" s="22" t="str">
        <f aca="false">IF(Q858="No","Sin competencia directa",IF(AV858=1,"1 - Foco Conquista (Alto Pot / Bajo Share)",IF(AV858=2,"2 - Foco Defensa (Alto Pot / Alto Share)",IF(AV858=3,"3 - Monitoreo (Bajo Pot / Alto Share)","4 - Baja Prioridad (Bajo Pot / Bajo Share)"))))</f>
        <v>Sin competencia directa</v>
      </c>
      <c r="AX858" s="12" t="str">
        <f aca="false">IF(OR(IFERROR(AND(W858&lt;&gt;"",Y858&lt;&gt;"",Y858-W858&gt;Resumen!$B$8),FALSE()),IFERROR(AND(X858&lt;&gt;"",Y858&lt;&gt;"",Y858-X858&gt;Resumen!$B$8),FALSE())),MAX(IF(IFERROR(AND(W858&lt;&gt;"",Y858&lt;&gt;"",Y858-W858&gt;Resumen!$B$8),FALSE()),Y858-W858,0),IF(IFERROR(AND(X858&lt;&gt;"",Y858&lt;&gt;"",Y858-X858&gt;Resumen!$B$8),FALSE()),Y858-X858,0)),"")</f>
        <v/>
      </c>
      <c r="AY858" s="22" t="str">
        <f aca="false">IF(OR(IFERROR(AND(W858&lt;&gt;"",Y858&lt;&gt;"",Y858-W858&gt;Resumen!$B$8),FALSE()),IFERROR(AND(X858&lt;&gt;"",Y858&lt;&gt;"",Y858-X858&gt;Resumen!$B$8),FALSE())),TRIM("Lays tiene mayor markup que "&amp;IF(IFERROR(AND(W858&lt;&gt;"",Y858&lt;&gt;"",Y858-W858&gt;Resumen!$B$8),FALSE()),"Quento ","")&amp;IF(IFERROR(AND(X858&lt;&gt;"",Y858&lt;&gt;"",Y858-X858&gt;Resumen!$B$8),FALSE()),"Julicroc ","")&amp;"en este PDV"),"")</f>
        <v/>
      </c>
      <c r="AZ858" s="22" t="str">
        <f aca="false">IF(COUNTIF('Plan Pehuamar - Lista'!$A$2:$A$167,A858)&gt;0,"Sí","No")</f>
        <v>No</v>
      </c>
      <c r="BA858" s="22" t="str">
        <f aca="false">IF(COUNTIF('Plan Combo 9+1'!$A$2:$A$226,A858)&gt;0,"Sí","No")</f>
        <v>No</v>
      </c>
      <c r="BB858" s="22" t="str">
        <f aca="false">IF(AH858="","No",IF(BA858="Sí",IF((AO858-AH858)&gt;Resumen!$B$6,"Sí","No"),IF((AO858-AH858)&gt;=Resumen!$B$132,"Sí","No")))</f>
        <v>No</v>
      </c>
      <c r="BC858" s="22" t="str">
        <f aca="false">IF(AND(N858="Sí",AL858="Sí",AI858=0),"Sí","No")</f>
        <v>No</v>
      </c>
      <c r="BD858" s="22" t="str">
        <f aca="false">IF(COUNTIF('Plan 9+1 (con Pehuamar)'!$A$2:$A$227,A858)&gt;0,"Sí","No")</f>
        <v>No</v>
      </c>
    </row>
    <row r="859" customFormat="false" ht="15" hidden="false" customHeight="true" outlineLevel="0" collapsed="false">
      <c r="A859" s="6" t="n">
        <v>404198</v>
      </c>
      <c r="B859" s="6" t="n">
        <v>5</v>
      </c>
      <c r="C859" s="6" t="n">
        <v>501</v>
      </c>
      <c r="D859" s="6" t="s">
        <v>194</v>
      </c>
      <c r="E859" s="6" t="s">
        <v>1057</v>
      </c>
      <c r="F859" s="6" t="s">
        <v>201</v>
      </c>
      <c r="G859" s="6" t="s">
        <v>129</v>
      </c>
      <c r="H859" s="6" t="s">
        <v>197</v>
      </c>
      <c r="I859" s="27" t="n">
        <v>0</v>
      </c>
      <c r="J859" s="27" t="n">
        <v>0</v>
      </c>
      <c r="K859" s="27" t="n">
        <v>0.6</v>
      </c>
      <c r="L859" s="28" t="n">
        <f aca="false">I859+J859</f>
        <v>0</v>
      </c>
      <c r="M859" s="28" t="n">
        <f aca="false">L859+K859</f>
        <v>0.6</v>
      </c>
      <c r="N859" s="22" t="str">
        <f aca="false">IF(I859&gt;0,"Sí","No")</f>
        <v>No</v>
      </c>
      <c r="O859" s="22" t="str">
        <f aca="false">IF(J859&gt;0,"Sí","No")</f>
        <v>No</v>
      </c>
      <c r="P859" s="22" t="str">
        <f aca="false">IF(K859&gt;0,"Sí","No")</f>
        <v>Sí</v>
      </c>
      <c r="Q859" s="22" t="str">
        <f aca="false">IF(OR(I859&gt;0,J859&gt;0),"Sí","No")</f>
        <v>No</v>
      </c>
      <c r="R859" s="27"/>
      <c r="S859" s="27"/>
      <c r="T859" s="27"/>
      <c r="U859" s="27"/>
      <c r="V859" s="27"/>
      <c r="W859" s="12" t="str">
        <f aca="false">IF(AND(I859&gt;0,R859&gt;0),(S859-R859)/R859,"")</f>
        <v/>
      </c>
      <c r="X859" s="12" t="str">
        <f aca="false">IF(AND(J859&gt;0,T859&gt;0),(U859-T859)/T859,"")</f>
        <v/>
      </c>
      <c r="Y859" s="12" t="str">
        <f aca="false">IF(AND(K859&gt;0,V859&gt;0),(V859-Resumen!$B$7)/Resumen!$B$7,"")</f>
        <v/>
      </c>
      <c r="Z859" s="28" t="str">
        <f aca="false">IF(AND(K859&gt;0,I859&gt;0,V859&gt;0,S859&gt;0),V859-S859,"")</f>
        <v/>
      </c>
      <c r="AA859" s="12" t="str">
        <f aca="false">IF(Z859&lt;&gt;"",Z859/S859,"")</f>
        <v/>
      </c>
      <c r="AB859" s="28" t="str">
        <f aca="false">IF(AND(K859&gt;0,J859&gt;0,V859&gt;0,U859&gt;0),V859-U859,"")</f>
        <v/>
      </c>
      <c r="AC859" s="12" t="str">
        <f aca="false">IF(AB859&lt;&gt;"",AB859/U859,"")</f>
        <v/>
      </c>
      <c r="AD859" s="27" t="n">
        <v>0</v>
      </c>
      <c r="AE859" s="27" t="n">
        <v>0</v>
      </c>
      <c r="AF859" s="27" t="n">
        <v>0</v>
      </c>
      <c r="AG859" s="28" t="n">
        <f aca="false">AD859+AE859+AF859</f>
        <v>0</v>
      </c>
      <c r="AH859" s="12" t="str">
        <f aca="false">IF(AG859&gt;0,AD859/AG859,"")</f>
        <v/>
      </c>
      <c r="AI859" s="27" t="n">
        <v>0</v>
      </c>
      <c r="AJ859" s="27" t="n">
        <v>0</v>
      </c>
      <c r="AK859" s="27" t="n">
        <v>0</v>
      </c>
      <c r="AL859" s="22" t="str">
        <f aca="false">IF(OR(AJ859&gt;0,AK859&gt;0),"Sí","No")</f>
        <v>No</v>
      </c>
      <c r="AM859" s="6"/>
      <c r="AN859" s="6"/>
      <c r="AO859" s="12" t="n">
        <f aca="false">IF(M859&gt;0,K859/M859,"")</f>
        <v>1</v>
      </c>
      <c r="AP859" s="22" t="str">
        <f aca="false">IF(M859&gt;=Resumen!$B$5,"Alto","Bajo")</f>
        <v>Bajo</v>
      </c>
      <c r="AQ859" s="22" t="str">
        <f aca="false">IF(AO859&gt;=Resumen!$B$28,"Alto","Bajo")</f>
        <v>Alto</v>
      </c>
      <c r="AR859" s="22" t="str">
        <f aca="false">AP859&amp;" Potencial / "&amp;AQ859&amp;" Share"</f>
        <v>Bajo Potencial / Alto Share</v>
      </c>
      <c r="AS859" s="22" t="str">
        <f aca="false">IF(Q859="Sí",IF(AO859&gt;=Resumen!$B$29,"Alto","Bajo"),"")</f>
        <v/>
      </c>
      <c r="AT859" s="22" t="str">
        <f aca="false">IF(AS859&lt;&gt;"",AP859&amp;" Potencial / "&amp;AS859&amp;" Share","")</f>
        <v/>
      </c>
      <c r="AU859" s="22" t="str">
        <f aca="false">IF(AH859="","Sin dato",IF(AH859-AO859&gt;Resumen!$B$6,"Sobre-exhibido",IF(AO859-AH859&gt;Resumen!$B$6,"Sub-exhibido","En línea")))</f>
        <v>Sin dato</v>
      </c>
      <c r="AV859" s="22" t="str">
        <f aca="false">IF(AT859="","",IF(AT859="Alto Potencial / Bajo Share",1,IF(AT859="Alto Potencial / Alto Share",2,IF(AT859="Bajo Potencial / Alto Share",3,4))))</f>
        <v/>
      </c>
      <c r="AW859" s="22" t="str">
        <f aca="false">IF(Q859="No","Sin competencia directa",IF(AV859=1,"1 - Foco Conquista (Alto Pot / Bajo Share)",IF(AV859=2,"2 - Foco Defensa (Alto Pot / Alto Share)",IF(AV859=3,"3 - Monitoreo (Bajo Pot / Alto Share)","4 - Baja Prioridad (Bajo Pot / Bajo Share)"))))</f>
        <v>Sin competencia directa</v>
      </c>
      <c r="AX859" s="12" t="str">
        <f aca="false">IF(OR(IFERROR(AND(W859&lt;&gt;"",Y859&lt;&gt;"",Y859-W859&gt;Resumen!$B$8),FALSE()),IFERROR(AND(X859&lt;&gt;"",Y859&lt;&gt;"",Y859-X859&gt;Resumen!$B$8),FALSE())),MAX(IF(IFERROR(AND(W859&lt;&gt;"",Y859&lt;&gt;"",Y859-W859&gt;Resumen!$B$8),FALSE()),Y859-W859,0),IF(IFERROR(AND(X859&lt;&gt;"",Y859&lt;&gt;"",Y859-X859&gt;Resumen!$B$8),FALSE()),Y859-X859,0)),"")</f>
        <v/>
      </c>
      <c r="AY859" s="22" t="str">
        <f aca="false">IF(OR(IFERROR(AND(W859&lt;&gt;"",Y859&lt;&gt;"",Y859-W859&gt;Resumen!$B$8),FALSE()),IFERROR(AND(X859&lt;&gt;"",Y859&lt;&gt;"",Y859-X859&gt;Resumen!$B$8),FALSE())),TRIM("Lays tiene mayor markup que "&amp;IF(IFERROR(AND(W859&lt;&gt;"",Y859&lt;&gt;"",Y859-W859&gt;Resumen!$B$8),FALSE()),"Quento ","")&amp;IF(IFERROR(AND(X859&lt;&gt;"",Y859&lt;&gt;"",Y859-X859&gt;Resumen!$B$8),FALSE()),"Julicroc ","")&amp;"en este PDV"),"")</f>
        <v/>
      </c>
      <c r="AZ859" s="22" t="str">
        <f aca="false">IF(COUNTIF('Plan Pehuamar - Lista'!$A$2:$A$167,A859)&gt;0,"Sí","No")</f>
        <v>No</v>
      </c>
      <c r="BA859" s="22" t="str">
        <f aca="false">IF(COUNTIF('Plan Combo 9+1'!$A$2:$A$226,A859)&gt;0,"Sí","No")</f>
        <v>No</v>
      </c>
      <c r="BB859" s="22" t="str">
        <f aca="false">IF(AH859="","No",IF(BA859="Sí",IF((AO859-AH859)&gt;Resumen!$B$6,"Sí","No"),IF((AO859-AH859)&gt;=Resumen!$B$132,"Sí","No")))</f>
        <v>No</v>
      </c>
      <c r="BC859" s="22" t="str">
        <f aca="false">IF(AND(N859="Sí",AL859="Sí",AI859=0),"Sí","No")</f>
        <v>No</v>
      </c>
      <c r="BD859" s="22" t="str">
        <f aca="false">IF(COUNTIF('Plan 9+1 (con Pehuamar)'!$A$2:$A$227,A859)&gt;0,"Sí","No")</f>
        <v>No</v>
      </c>
    </row>
    <row r="860" customFormat="false" ht="15" hidden="false" customHeight="true" outlineLevel="0" collapsed="false">
      <c r="A860" s="6" t="n">
        <v>404222</v>
      </c>
      <c r="B860" s="6" t="n">
        <v>5</v>
      </c>
      <c r="C860" s="6" t="n">
        <v>501</v>
      </c>
      <c r="D860" s="6" t="s">
        <v>194</v>
      </c>
      <c r="E860" s="6" t="s">
        <v>1058</v>
      </c>
      <c r="F860" s="6" t="s">
        <v>201</v>
      </c>
      <c r="G860" s="6" t="s">
        <v>129</v>
      </c>
      <c r="H860" s="6" t="s">
        <v>197</v>
      </c>
      <c r="I860" s="27" t="n">
        <v>45</v>
      </c>
      <c r="J860" s="27" t="n">
        <v>0</v>
      </c>
      <c r="K860" s="27" t="n">
        <v>25</v>
      </c>
      <c r="L860" s="28" t="n">
        <f aca="false">I860+J860</f>
        <v>45</v>
      </c>
      <c r="M860" s="28" t="n">
        <f aca="false">L860+K860</f>
        <v>70</v>
      </c>
      <c r="N860" s="22" t="str">
        <f aca="false">IF(I860&gt;0,"Sí","No")</f>
        <v>Sí</v>
      </c>
      <c r="O860" s="22" t="str">
        <f aca="false">IF(J860&gt;0,"Sí","No")</f>
        <v>No</v>
      </c>
      <c r="P860" s="22" t="str">
        <f aca="false">IF(K860&gt;0,"Sí","No")</f>
        <v>Sí</v>
      </c>
      <c r="Q860" s="22" t="str">
        <f aca="false">IF(OR(I860&gt;0,J860&gt;0),"Sí","No")</f>
        <v>Sí</v>
      </c>
      <c r="R860" s="27" t="n">
        <v>1740</v>
      </c>
      <c r="S860" s="27" t="n">
        <v>2900</v>
      </c>
      <c r="T860" s="27"/>
      <c r="U860" s="27"/>
      <c r="V860" s="27" t="n">
        <v>3700</v>
      </c>
      <c r="W860" s="12" t="n">
        <f aca="false">IF(AND(I860&gt;0,R860&gt;0),(S860-R860)/R860,"")</f>
        <v>0.666666666666667</v>
      </c>
      <c r="X860" s="12" t="str">
        <f aca="false">IF(AND(J860&gt;0,T860&gt;0),(U860-T860)/T860,"")</f>
        <v/>
      </c>
      <c r="Y860" s="12" t="n">
        <f aca="false">IF(AND(K860&gt;0,V860&gt;0),(V860-Resumen!$B$7)/Resumen!$B$7,"")</f>
        <v>0.48</v>
      </c>
      <c r="Z860" s="28" t="n">
        <f aca="false">IF(AND(K860&gt;0,I860&gt;0,V860&gt;0,S860&gt;0),V860-S860,"")</f>
        <v>800</v>
      </c>
      <c r="AA860" s="12" t="n">
        <f aca="false">IF(Z860&lt;&gt;"",Z860/S860,"")</f>
        <v>0.275862068965517</v>
      </c>
      <c r="AB860" s="28" t="str">
        <f aca="false">IF(AND(K860&gt;0,J860&gt;0,V860&gt;0,U860&gt;0),V860-U860,"")</f>
        <v/>
      </c>
      <c r="AC860" s="12" t="str">
        <f aca="false">IF(AB860&lt;&gt;"",AB860/U860,"")</f>
        <v/>
      </c>
      <c r="AD860" s="27" t="n">
        <v>8</v>
      </c>
      <c r="AE860" s="27" t="n">
        <v>15</v>
      </c>
      <c r="AF860" s="27" t="n">
        <v>0</v>
      </c>
      <c r="AG860" s="28" t="n">
        <f aca="false">AD860+AE860+AF860</f>
        <v>23</v>
      </c>
      <c r="AH860" s="12" t="n">
        <f aca="false">IF(AG860&gt;0,AD860/AG860,"")</f>
        <v>0.347826086956522</v>
      </c>
      <c r="AI860" s="27" t="n">
        <v>1</v>
      </c>
      <c r="AJ860" s="27" t="n">
        <v>0</v>
      </c>
      <c r="AK860" s="27" t="n">
        <v>0</v>
      </c>
      <c r="AL860" s="22" t="str">
        <f aca="false">IF(OR(AJ860&gt;0,AK860&gt;0),"Sí","No")</f>
        <v>No</v>
      </c>
      <c r="AM860" s="6" t="s">
        <v>198</v>
      </c>
      <c r="AN860" s="6"/>
      <c r="AO860" s="12" t="n">
        <f aca="false">IF(M860&gt;0,K860/M860,"")</f>
        <v>0.357142857142857</v>
      </c>
      <c r="AP860" s="22" t="str">
        <f aca="false">IF(M860&gt;=Resumen!$B$5,"Alto","Bajo")</f>
        <v>Alto</v>
      </c>
      <c r="AQ860" s="22" t="str">
        <f aca="false">IF(AO860&gt;=Resumen!$B$28,"Alto","Bajo")</f>
        <v>Bajo</v>
      </c>
      <c r="AR860" s="22" t="str">
        <f aca="false">AP860&amp;" Potencial / "&amp;AQ860&amp;" Share"</f>
        <v>Alto Potencial / Bajo Share</v>
      </c>
      <c r="AS860" s="22" t="str">
        <f aca="false">IF(Q860="Sí",IF(AO860&gt;=Resumen!$B$29,"Alto","Bajo"),"")</f>
        <v>Bajo</v>
      </c>
      <c r="AT860" s="22" t="str">
        <f aca="false">IF(AS860&lt;&gt;"",AP860&amp;" Potencial / "&amp;AS860&amp;" Share","")</f>
        <v>Alto Potencial / Bajo Share</v>
      </c>
      <c r="AU860" s="22" t="str">
        <f aca="false">IF(AH860="","Sin dato",IF(AH860-AO860&gt;Resumen!$B$6,"Sobre-exhibido",IF(AO860-AH860&gt;Resumen!$B$6,"Sub-exhibido","En línea")))</f>
        <v>En línea</v>
      </c>
      <c r="AV860" s="22" t="n">
        <f aca="false">IF(AT860="","",IF(AT860="Alto Potencial / Bajo Share",1,IF(AT860="Alto Potencial / Alto Share",2,IF(AT860="Bajo Potencial / Alto Share",3,4))))</f>
        <v>1</v>
      </c>
      <c r="AW860" s="22" t="str">
        <f aca="false">IF(Q860="No","Sin competencia directa",IF(AV860=1,"1 - Foco Conquista (Alto Pot / Bajo Share)",IF(AV860=2,"2 - Foco Defensa (Alto Pot / Alto Share)",IF(AV860=3,"3 - Monitoreo (Bajo Pot / Alto Share)","4 - Baja Prioridad (Bajo Pot / Bajo Share)"))))</f>
        <v>1 - Foco Conquista (Alto Pot / Bajo Share)</v>
      </c>
      <c r="AX860" s="12" t="str">
        <f aca="false">IF(OR(IFERROR(AND(W860&lt;&gt;"",Y860&lt;&gt;"",Y860-W860&gt;Resumen!$B$8),FALSE()),IFERROR(AND(X860&lt;&gt;"",Y860&lt;&gt;"",Y860-X860&gt;Resumen!$B$8),FALSE())),MAX(IF(IFERROR(AND(W860&lt;&gt;"",Y860&lt;&gt;"",Y860-W860&gt;Resumen!$B$8),FALSE()),Y860-W860,0),IF(IFERROR(AND(X860&lt;&gt;"",Y860&lt;&gt;"",Y860-X860&gt;Resumen!$B$8),FALSE()),Y860-X860,0)),"")</f>
        <v/>
      </c>
      <c r="AY860" s="22" t="str">
        <f aca="false">IF(OR(IFERROR(AND(W860&lt;&gt;"",Y860&lt;&gt;"",Y860-W860&gt;Resumen!$B$8),FALSE()),IFERROR(AND(X860&lt;&gt;"",Y860&lt;&gt;"",Y860-X860&gt;Resumen!$B$8),FALSE())),TRIM("Lays tiene mayor markup que "&amp;IF(IFERROR(AND(W860&lt;&gt;"",Y860&lt;&gt;"",Y860-W860&gt;Resumen!$B$8),FALSE()),"Quento ","")&amp;IF(IFERROR(AND(X860&lt;&gt;"",Y860&lt;&gt;"",Y860-X860&gt;Resumen!$B$8),FALSE()),"Julicroc ","")&amp;"en este PDV"),"")</f>
        <v/>
      </c>
      <c r="AZ860" s="22" t="str">
        <f aca="false">IF(COUNTIF('Plan Pehuamar - Lista'!$A$2:$A$167,A860)&gt;0,"Sí","No")</f>
        <v>No</v>
      </c>
      <c r="BA860" s="22" t="str">
        <f aca="false">IF(COUNTIF('Plan Combo 9+1'!$A$2:$A$226,A860)&gt;0,"Sí","No")</f>
        <v>Sí</v>
      </c>
      <c r="BB860" s="22" t="str">
        <f aca="false">IF(AH860="","No",IF(BA860="Sí",IF((AO860-AH860)&gt;Resumen!$B$6,"Sí","No"),IF((AO860-AH860)&gt;=Resumen!$B$132,"Sí","No")))</f>
        <v>No</v>
      </c>
      <c r="BC860" s="22" t="str">
        <f aca="false">IF(AND(N860="Sí",AL860="Sí",AI860=0),"Sí","No")</f>
        <v>No</v>
      </c>
      <c r="BD860" s="22" t="str">
        <f aca="false">IF(COUNTIF('Plan 9+1 (con Pehuamar)'!$A$2:$A$227,A860)&gt;0,"Sí","No")</f>
        <v>Sí</v>
      </c>
    </row>
    <row r="861" customFormat="false" ht="15" hidden="false" customHeight="true" outlineLevel="0" collapsed="false">
      <c r="A861" s="6" t="n">
        <v>404246</v>
      </c>
      <c r="B861" s="6" t="n">
        <v>5</v>
      </c>
      <c r="C861" s="6" t="n">
        <v>501</v>
      </c>
      <c r="D861" s="6" t="s">
        <v>194</v>
      </c>
      <c r="E861" s="6" t="s">
        <v>1059</v>
      </c>
      <c r="F861" s="6" t="s">
        <v>201</v>
      </c>
      <c r="G861" s="6" t="s">
        <v>129</v>
      </c>
      <c r="H861" s="6" t="s">
        <v>197</v>
      </c>
      <c r="I861" s="27" t="n">
        <v>0</v>
      </c>
      <c r="J861" s="27" t="n">
        <v>0</v>
      </c>
      <c r="K861" s="27" t="n">
        <v>1.1</v>
      </c>
      <c r="L861" s="28" t="n">
        <f aca="false">I861+J861</f>
        <v>0</v>
      </c>
      <c r="M861" s="28" t="n">
        <f aca="false">L861+K861</f>
        <v>1.1</v>
      </c>
      <c r="N861" s="22" t="str">
        <f aca="false">IF(I861&gt;0,"Sí","No")</f>
        <v>No</v>
      </c>
      <c r="O861" s="22" t="str">
        <f aca="false">IF(J861&gt;0,"Sí","No")</f>
        <v>No</v>
      </c>
      <c r="P861" s="22" t="str">
        <f aca="false">IF(K861&gt;0,"Sí","No")</f>
        <v>Sí</v>
      </c>
      <c r="Q861" s="22" t="str">
        <f aca="false">IF(OR(I861&gt;0,J861&gt;0),"Sí","No")</f>
        <v>No</v>
      </c>
      <c r="R861" s="27"/>
      <c r="S861" s="27"/>
      <c r="T861" s="27"/>
      <c r="U861" s="27"/>
      <c r="V861" s="27"/>
      <c r="W861" s="12" t="str">
        <f aca="false">IF(AND(I861&gt;0,R861&gt;0),(S861-R861)/R861,"")</f>
        <v/>
      </c>
      <c r="X861" s="12" t="str">
        <f aca="false">IF(AND(J861&gt;0,T861&gt;0),(U861-T861)/T861,"")</f>
        <v/>
      </c>
      <c r="Y861" s="12" t="str">
        <f aca="false">IF(AND(K861&gt;0,V861&gt;0),(V861-Resumen!$B$7)/Resumen!$B$7,"")</f>
        <v/>
      </c>
      <c r="Z861" s="28" t="str">
        <f aca="false">IF(AND(K861&gt;0,I861&gt;0,V861&gt;0,S861&gt;0),V861-S861,"")</f>
        <v/>
      </c>
      <c r="AA861" s="12" t="str">
        <f aca="false">IF(Z861&lt;&gt;"",Z861/S861,"")</f>
        <v/>
      </c>
      <c r="AB861" s="28" t="str">
        <f aca="false">IF(AND(K861&gt;0,J861&gt;0,V861&gt;0,U861&gt;0),V861-U861,"")</f>
        <v/>
      </c>
      <c r="AC861" s="12" t="str">
        <f aca="false">IF(AB861&lt;&gt;"",AB861/U861,"")</f>
        <v/>
      </c>
      <c r="AD861" s="27" t="n">
        <v>0</v>
      </c>
      <c r="AE861" s="27" t="n">
        <v>0</v>
      </c>
      <c r="AF861" s="27" t="n">
        <v>0</v>
      </c>
      <c r="AG861" s="28" t="n">
        <f aca="false">AD861+AE861+AF861</f>
        <v>0</v>
      </c>
      <c r="AH861" s="12" t="str">
        <f aca="false">IF(AG861&gt;0,AD861/AG861,"")</f>
        <v/>
      </c>
      <c r="AI861" s="27" t="n">
        <v>0</v>
      </c>
      <c r="AJ861" s="27" t="n">
        <v>0</v>
      </c>
      <c r="AK861" s="27" t="n">
        <v>0</v>
      </c>
      <c r="AL861" s="22" t="str">
        <f aca="false">IF(OR(AJ861&gt;0,AK861&gt;0),"Sí","No")</f>
        <v>No</v>
      </c>
      <c r="AM861" s="6"/>
      <c r="AN861" s="6"/>
      <c r="AO861" s="12" t="n">
        <f aca="false">IF(M861&gt;0,K861/M861,"")</f>
        <v>1</v>
      </c>
      <c r="AP861" s="22" t="str">
        <f aca="false">IF(M861&gt;=Resumen!$B$5,"Alto","Bajo")</f>
        <v>Bajo</v>
      </c>
      <c r="AQ861" s="22" t="str">
        <f aca="false">IF(AO861&gt;=Resumen!$B$28,"Alto","Bajo")</f>
        <v>Alto</v>
      </c>
      <c r="AR861" s="22" t="str">
        <f aca="false">AP861&amp;" Potencial / "&amp;AQ861&amp;" Share"</f>
        <v>Bajo Potencial / Alto Share</v>
      </c>
      <c r="AS861" s="22" t="str">
        <f aca="false">IF(Q861="Sí",IF(AO861&gt;=Resumen!$B$29,"Alto","Bajo"),"")</f>
        <v/>
      </c>
      <c r="AT861" s="22" t="str">
        <f aca="false">IF(AS861&lt;&gt;"",AP861&amp;" Potencial / "&amp;AS861&amp;" Share","")</f>
        <v/>
      </c>
      <c r="AU861" s="22" t="str">
        <f aca="false">IF(AH861="","Sin dato",IF(AH861-AO861&gt;Resumen!$B$6,"Sobre-exhibido",IF(AO861-AH861&gt;Resumen!$B$6,"Sub-exhibido","En línea")))</f>
        <v>Sin dato</v>
      </c>
      <c r="AV861" s="22" t="str">
        <f aca="false">IF(AT861="","",IF(AT861="Alto Potencial / Bajo Share",1,IF(AT861="Alto Potencial / Alto Share",2,IF(AT861="Bajo Potencial / Alto Share",3,4))))</f>
        <v/>
      </c>
      <c r="AW861" s="22" t="str">
        <f aca="false">IF(Q861="No","Sin competencia directa",IF(AV861=1,"1 - Foco Conquista (Alto Pot / Bajo Share)",IF(AV861=2,"2 - Foco Defensa (Alto Pot / Alto Share)",IF(AV861=3,"3 - Monitoreo (Bajo Pot / Alto Share)","4 - Baja Prioridad (Bajo Pot / Bajo Share)"))))</f>
        <v>Sin competencia directa</v>
      </c>
      <c r="AX861" s="12" t="str">
        <f aca="false">IF(OR(IFERROR(AND(W861&lt;&gt;"",Y861&lt;&gt;"",Y861-W861&gt;Resumen!$B$8),FALSE()),IFERROR(AND(X861&lt;&gt;"",Y861&lt;&gt;"",Y861-X861&gt;Resumen!$B$8),FALSE())),MAX(IF(IFERROR(AND(W861&lt;&gt;"",Y861&lt;&gt;"",Y861-W861&gt;Resumen!$B$8),FALSE()),Y861-W861,0),IF(IFERROR(AND(X861&lt;&gt;"",Y861&lt;&gt;"",Y861-X861&gt;Resumen!$B$8),FALSE()),Y861-X861,0)),"")</f>
        <v/>
      </c>
      <c r="AY861" s="22" t="str">
        <f aca="false">IF(OR(IFERROR(AND(W861&lt;&gt;"",Y861&lt;&gt;"",Y861-W861&gt;Resumen!$B$8),FALSE()),IFERROR(AND(X861&lt;&gt;"",Y861&lt;&gt;"",Y861-X861&gt;Resumen!$B$8),FALSE())),TRIM("Lays tiene mayor markup que "&amp;IF(IFERROR(AND(W861&lt;&gt;"",Y861&lt;&gt;"",Y861-W861&gt;Resumen!$B$8),FALSE()),"Quento ","")&amp;IF(IFERROR(AND(X861&lt;&gt;"",Y861&lt;&gt;"",Y861-X861&gt;Resumen!$B$8),FALSE()),"Julicroc ","")&amp;"en este PDV"),"")</f>
        <v/>
      </c>
      <c r="AZ861" s="22" t="str">
        <f aca="false">IF(COUNTIF('Plan Pehuamar - Lista'!$A$2:$A$167,A861)&gt;0,"Sí","No")</f>
        <v>No</v>
      </c>
      <c r="BA861" s="22" t="str">
        <f aca="false">IF(COUNTIF('Plan Combo 9+1'!$A$2:$A$226,A861)&gt;0,"Sí","No")</f>
        <v>No</v>
      </c>
      <c r="BB861" s="22" t="str">
        <f aca="false">IF(AH861="","No",IF(BA861="Sí",IF((AO861-AH861)&gt;Resumen!$B$6,"Sí","No"),IF((AO861-AH861)&gt;=Resumen!$B$132,"Sí","No")))</f>
        <v>No</v>
      </c>
      <c r="BC861" s="22" t="str">
        <f aca="false">IF(AND(N861="Sí",AL861="Sí",AI861=0),"Sí","No")</f>
        <v>No</v>
      </c>
      <c r="BD861" s="22" t="str">
        <f aca="false">IF(COUNTIF('Plan 9+1 (con Pehuamar)'!$A$2:$A$227,A861)&gt;0,"Sí","No")</f>
        <v>No</v>
      </c>
    </row>
    <row r="862" customFormat="false" ht="15" hidden="false" customHeight="true" outlineLevel="0" collapsed="false">
      <c r="A862" s="6" t="n">
        <v>404255</v>
      </c>
      <c r="B862" s="6" t="n">
        <v>5</v>
      </c>
      <c r="C862" s="6" t="n">
        <v>501</v>
      </c>
      <c r="D862" s="6" t="s">
        <v>194</v>
      </c>
      <c r="E862" s="6" t="s">
        <v>1060</v>
      </c>
      <c r="F862" s="6" t="s">
        <v>201</v>
      </c>
      <c r="G862" s="6" t="s">
        <v>129</v>
      </c>
      <c r="H862" s="6" t="s">
        <v>197</v>
      </c>
      <c r="I862" s="27" t="n">
        <v>25</v>
      </c>
      <c r="J862" s="27" t="n">
        <v>0</v>
      </c>
      <c r="K862" s="27" t="n">
        <v>30</v>
      </c>
      <c r="L862" s="28" t="n">
        <f aca="false">I862+J862</f>
        <v>25</v>
      </c>
      <c r="M862" s="28" t="n">
        <f aca="false">L862+K862</f>
        <v>55</v>
      </c>
      <c r="N862" s="22" t="str">
        <f aca="false">IF(I862&gt;0,"Sí","No")</f>
        <v>Sí</v>
      </c>
      <c r="O862" s="22" t="str">
        <f aca="false">IF(J862&gt;0,"Sí","No")</f>
        <v>No</v>
      </c>
      <c r="P862" s="22" t="str">
        <f aca="false">IF(K862&gt;0,"Sí","No")</f>
        <v>Sí</v>
      </c>
      <c r="Q862" s="22" t="str">
        <f aca="false">IF(OR(I862&gt;0,J862&gt;0),"Sí","No")</f>
        <v>Sí</v>
      </c>
      <c r="R862" s="27" t="n">
        <v>1800</v>
      </c>
      <c r="S862" s="27" t="n">
        <v>3000</v>
      </c>
      <c r="T862" s="27"/>
      <c r="U862" s="27"/>
      <c r="V862" s="27" t="n">
        <v>3600</v>
      </c>
      <c r="W862" s="12" t="n">
        <f aca="false">IF(AND(I862&gt;0,R862&gt;0),(S862-R862)/R862,"")</f>
        <v>0.666666666666667</v>
      </c>
      <c r="X862" s="12" t="str">
        <f aca="false">IF(AND(J862&gt;0,T862&gt;0),(U862-T862)/T862,"")</f>
        <v/>
      </c>
      <c r="Y862" s="12" t="n">
        <f aca="false">IF(AND(K862&gt;0,V862&gt;0),(V862-Resumen!$B$7)/Resumen!$B$7,"")</f>
        <v>0.44</v>
      </c>
      <c r="Z862" s="28" t="n">
        <f aca="false">IF(AND(K862&gt;0,I862&gt;0,V862&gt;0,S862&gt;0),V862-S862,"")</f>
        <v>600</v>
      </c>
      <c r="AA862" s="12" t="n">
        <f aca="false">IF(Z862&lt;&gt;"",Z862/S862,"")</f>
        <v>0.2</v>
      </c>
      <c r="AB862" s="28" t="str">
        <f aca="false">IF(AND(K862&gt;0,J862&gt;0,V862&gt;0,U862&gt;0),V862-U862,"")</f>
        <v/>
      </c>
      <c r="AC862" s="12" t="str">
        <f aca="false">IF(AB862&lt;&gt;"",AB862/U862,"")</f>
        <v/>
      </c>
      <c r="AD862" s="27" t="n">
        <v>12</v>
      </c>
      <c r="AE862" s="27" t="n">
        <v>20</v>
      </c>
      <c r="AF862" s="27" t="n">
        <v>0</v>
      </c>
      <c r="AG862" s="28" t="n">
        <f aca="false">AD862+AE862+AF862</f>
        <v>32</v>
      </c>
      <c r="AH862" s="12" t="n">
        <f aca="false">IF(AG862&gt;0,AD862/AG862,"")</f>
        <v>0.375</v>
      </c>
      <c r="AI862" s="27" t="n">
        <v>1</v>
      </c>
      <c r="AJ862" s="27" t="n">
        <v>0</v>
      </c>
      <c r="AK862" s="27" t="n">
        <v>0</v>
      </c>
      <c r="AL862" s="22" t="str">
        <f aca="false">IF(OR(AJ862&gt;0,AK862&gt;0),"Sí","No")</f>
        <v>No</v>
      </c>
      <c r="AM862" s="6" t="s">
        <v>198</v>
      </c>
      <c r="AN862" s="6"/>
      <c r="AO862" s="12" t="n">
        <f aca="false">IF(M862&gt;0,K862/M862,"")</f>
        <v>0.545454545454545</v>
      </c>
      <c r="AP862" s="22" t="str">
        <f aca="false">IF(M862&gt;=Resumen!$B$5,"Alto","Bajo")</f>
        <v>Alto</v>
      </c>
      <c r="AQ862" s="22" t="str">
        <f aca="false">IF(AO862&gt;=Resumen!$B$28,"Alto","Bajo")</f>
        <v>Alto</v>
      </c>
      <c r="AR862" s="22" t="str">
        <f aca="false">AP862&amp;" Potencial / "&amp;AQ862&amp;" Share"</f>
        <v>Alto Potencial / Alto Share</v>
      </c>
      <c r="AS862" s="22" t="str">
        <f aca="false">IF(Q862="Sí",IF(AO862&gt;=Resumen!$B$29,"Alto","Bajo"),"")</f>
        <v>Alto</v>
      </c>
      <c r="AT862" s="22" t="str">
        <f aca="false">IF(AS862&lt;&gt;"",AP862&amp;" Potencial / "&amp;AS862&amp;" Share","")</f>
        <v>Alto Potencial / Alto Share</v>
      </c>
      <c r="AU862" s="22" t="str">
        <f aca="false">IF(AH862="","Sin dato",IF(AH862-AO862&gt;Resumen!$B$6,"Sobre-exhibido",IF(AO862-AH862&gt;Resumen!$B$6,"Sub-exhibido","En línea")))</f>
        <v>Sub-exhibido</v>
      </c>
      <c r="AV862" s="22" t="n">
        <f aca="false">IF(AT862="","",IF(AT862="Alto Potencial / Bajo Share",1,IF(AT862="Alto Potencial / Alto Share",2,IF(AT862="Bajo Potencial / Alto Share",3,4))))</f>
        <v>2</v>
      </c>
      <c r="AW862" s="22" t="str">
        <f aca="false">IF(Q862="No","Sin competencia directa",IF(AV862=1,"1 - Foco Conquista (Alto Pot / Bajo Share)",IF(AV862=2,"2 - Foco Defensa (Alto Pot / Alto Share)",IF(AV862=3,"3 - Monitoreo (Bajo Pot / Alto Share)","4 - Baja Prioridad (Bajo Pot / Bajo Share)"))))</f>
        <v>2 - Foco Defensa (Alto Pot / Alto Share)</v>
      </c>
      <c r="AX862" s="12" t="str">
        <f aca="false">IF(OR(IFERROR(AND(W862&lt;&gt;"",Y862&lt;&gt;"",Y862-W862&gt;Resumen!$B$8),FALSE()),IFERROR(AND(X862&lt;&gt;"",Y862&lt;&gt;"",Y862-X862&gt;Resumen!$B$8),FALSE())),MAX(IF(IFERROR(AND(W862&lt;&gt;"",Y862&lt;&gt;"",Y862-W862&gt;Resumen!$B$8),FALSE()),Y862-W862,0),IF(IFERROR(AND(X862&lt;&gt;"",Y862&lt;&gt;"",Y862-X862&gt;Resumen!$B$8),FALSE()),Y862-X862,0)),"")</f>
        <v/>
      </c>
      <c r="AY862" s="22" t="str">
        <f aca="false">IF(OR(IFERROR(AND(W862&lt;&gt;"",Y862&lt;&gt;"",Y862-W862&gt;Resumen!$B$8),FALSE()),IFERROR(AND(X862&lt;&gt;"",Y862&lt;&gt;"",Y862-X862&gt;Resumen!$B$8),FALSE())),TRIM("Lays tiene mayor markup que "&amp;IF(IFERROR(AND(W862&lt;&gt;"",Y862&lt;&gt;"",Y862-W862&gt;Resumen!$B$8),FALSE()),"Quento ","")&amp;IF(IFERROR(AND(X862&lt;&gt;"",Y862&lt;&gt;"",Y862-X862&gt;Resumen!$B$8),FALSE()),"Julicroc ","")&amp;"en este PDV"),"")</f>
        <v/>
      </c>
      <c r="AZ862" s="22" t="str">
        <f aca="false">IF(COUNTIF('Plan Pehuamar - Lista'!$A$2:$A$167,A862)&gt;0,"Sí","No")</f>
        <v>No</v>
      </c>
      <c r="BA862" s="22" t="str">
        <f aca="false">IF(COUNTIF('Plan Combo 9+1'!$A$2:$A$226,A862)&gt;0,"Sí","No")</f>
        <v>No</v>
      </c>
      <c r="BB862" s="22" t="str">
        <f aca="false">IF(AH862="","No",IF(BA862="Sí",IF((AO862-AH862)&gt;Resumen!$B$6,"Sí","No"),IF((AO862-AH862)&gt;=Resumen!$B$132,"Sí","No")))</f>
        <v>Sí</v>
      </c>
      <c r="BC862" s="22" t="str">
        <f aca="false">IF(AND(N862="Sí",AL862="Sí",AI862=0),"Sí","No")</f>
        <v>No</v>
      </c>
      <c r="BD862" s="22" t="str">
        <f aca="false">IF(COUNTIF('Plan 9+1 (con Pehuamar)'!$A$2:$A$227,A862)&gt;0,"Sí","No")</f>
        <v>No</v>
      </c>
    </row>
    <row r="863" customFormat="false" ht="15" hidden="false" customHeight="true" outlineLevel="0" collapsed="false">
      <c r="A863" s="6" t="n">
        <v>404264</v>
      </c>
      <c r="B863" s="6" t="n">
        <v>5</v>
      </c>
      <c r="C863" s="6" t="n">
        <v>501</v>
      </c>
      <c r="D863" s="6" t="s">
        <v>194</v>
      </c>
      <c r="E863" s="6" t="s">
        <v>308</v>
      </c>
      <c r="F863" s="6" t="s">
        <v>201</v>
      </c>
      <c r="G863" s="6" t="s">
        <v>129</v>
      </c>
      <c r="H863" s="6" t="s">
        <v>197</v>
      </c>
      <c r="I863" s="27" t="n">
        <v>0</v>
      </c>
      <c r="J863" s="27" t="n">
        <v>0</v>
      </c>
      <c r="K863" s="27" t="n">
        <v>0.6</v>
      </c>
      <c r="L863" s="28" t="n">
        <f aca="false">I863+J863</f>
        <v>0</v>
      </c>
      <c r="M863" s="28" t="n">
        <f aca="false">L863+K863</f>
        <v>0.6</v>
      </c>
      <c r="N863" s="22" t="str">
        <f aca="false">IF(I863&gt;0,"Sí","No")</f>
        <v>No</v>
      </c>
      <c r="O863" s="22" t="str">
        <f aca="false">IF(J863&gt;0,"Sí","No")</f>
        <v>No</v>
      </c>
      <c r="P863" s="22" t="str">
        <f aca="false">IF(K863&gt;0,"Sí","No")</f>
        <v>Sí</v>
      </c>
      <c r="Q863" s="22" t="str">
        <f aca="false">IF(OR(I863&gt;0,J863&gt;0),"Sí","No")</f>
        <v>No</v>
      </c>
      <c r="R863" s="27"/>
      <c r="S863" s="27"/>
      <c r="T863" s="27"/>
      <c r="U863" s="27"/>
      <c r="V863" s="27"/>
      <c r="W863" s="12" t="str">
        <f aca="false">IF(AND(I863&gt;0,R863&gt;0),(S863-R863)/R863,"")</f>
        <v/>
      </c>
      <c r="X863" s="12" t="str">
        <f aca="false">IF(AND(J863&gt;0,T863&gt;0),(U863-T863)/T863,"")</f>
        <v/>
      </c>
      <c r="Y863" s="12" t="str">
        <f aca="false">IF(AND(K863&gt;0,V863&gt;0),(V863-Resumen!$B$7)/Resumen!$B$7,"")</f>
        <v/>
      </c>
      <c r="Z863" s="28" t="str">
        <f aca="false">IF(AND(K863&gt;0,I863&gt;0,V863&gt;0,S863&gt;0),V863-S863,"")</f>
        <v/>
      </c>
      <c r="AA863" s="12" t="str">
        <f aca="false">IF(Z863&lt;&gt;"",Z863/S863,"")</f>
        <v/>
      </c>
      <c r="AB863" s="28" t="str">
        <f aca="false">IF(AND(K863&gt;0,J863&gt;0,V863&gt;0,U863&gt;0),V863-U863,"")</f>
        <v/>
      </c>
      <c r="AC863" s="12" t="str">
        <f aca="false">IF(AB863&lt;&gt;"",AB863/U863,"")</f>
        <v/>
      </c>
      <c r="AD863" s="27" t="n">
        <v>0</v>
      </c>
      <c r="AE863" s="27" t="n">
        <v>0</v>
      </c>
      <c r="AF863" s="27" t="n">
        <v>0</v>
      </c>
      <c r="AG863" s="28" t="n">
        <f aca="false">AD863+AE863+AF863</f>
        <v>0</v>
      </c>
      <c r="AH863" s="12" t="str">
        <f aca="false">IF(AG863&gt;0,AD863/AG863,"")</f>
        <v/>
      </c>
      <c r="AI863" s="27" t="n">
        <v>0</v>
      </c>
      <c r="AJ863" s="27" t="n">
        <v>0</v>
      </c>
      <c r="AK863" s="27" t="n">
        <v>0</v>
      </c>
      <c r="AL863" s="22" t="str">
        <f aca="false">IF(OR(AJ863&gt;0,AK863&gt;0),"Sí","No")</f>
        <v>No</v>
      </c>
      <c r="AM863" s="6"/>
      <c r="AN863" s="6"/>
      <c r="AO863" s="12" t="n">
        <f aca="false">IF(M863&gt;0,K863/M863,"")</f>
        <v>1</v>
      </c>
      <c r="AP863" s="22" t="str">
        <f aca="false">IF(M863&gt;=Resumen!$B$5,"Alto","Bajo")</f>
        <v>Bajo</v>
      </c>
      <c r="AQ863" s="22" t="str">
        <f aca="false">IF(AO863&gt;=Resumen!$B$28,"Alto","Bajo")</f>
        <v>Alto</v>
      </c>
      <c r="AR863" s="22" t="str">
        <f aca="false">AP863&amp;" Potencial / "&amp;AQ863&amp;" Share"</f>
        <v>Bajo Potencial / Alto Share</v>
      </c>
      <c r="AS863" s="22" t="str">
        <f aca="false">IF(Q863="Sí",IF(AO863&gt;=Resumen!$B$29,"Alto","Bajo"),"")</f>
        <v/>
      </c>
      <c r="AT863" s="22" t="str">
        <f aca="false">IF(AS863&lt;&gt;"",AP863&amp;" Potencial / "&amp;AS863&amp;" Share","")</f>
        <v/>
      </c>
      <c r="AU863" s="22" t="str">
        <f aca="false">IF(AH863="","Sin dato",IF(AH863-AO863&gt;Resumen!$B$6,"Sobre-exhibido",IF(AO863-AH863&gt;Resumen!$B$6,"Sub-exhibido","En línea")))</f>
        <v>Sin dato</v>
      </c>
      <c r="AV863" s="22" t="str">
        <f aca="false">IF(AT863="","",IF(AT863="Alto Potencial / Bajo Share",1,IF(AT863="Alto Potencial / Alto Share",2,IF(AT863="Bajo Potencial / Alto Share",3,4))))</f>
        <v/>
      </c>
      <c r="AW863" s="22" t="str">
        <f aca="false">IF(Q863="No","Sin competencia directa",IF(AV863=1,"1 - Foco Conquista (Alto Pot / Bajo Share)",IF(AV863=2,"2 - Foco Defensa (Alto Pot / Alto Share)",IF(AV863=3,"3 - Monitoreo (Bajo Pot / Alto Share)","4 - Baja Prioridad (Bajo Pot / Bajo Share)"))))</f>
        <v>Sin competencia directa</v>
      </c>
      <c r="AX863" s="12" t="str">
        <f aca="false">IF(OR(IFERROR(AND(W863&lt;&gt;"",Y863&lt;&gt;"",Y863-W863&gt;Resumen!$B$8),FALSE()),IFERROR(AND(X863&lt;&gt;"",Y863&lt;&gt;"",Y863-X863&gt;Resumen!$B$8),FALSE())),MAX(IF(IFERROR(AND(W863&lt;&gt;"",Y863&lt;&gt;"",Y863-W863&gt;Resumen!$B$8),FALSE()),Y863-W863,0),IF(IFERROR(AND(X863&lt;&gt;"",Y863&lt;&gt;"",Y863-X863&gt;Resumen!$B$8),FALSE()),Y863-X863,0)),"")</f>
        <v/>
      </c>
      <c r="AY863" s="22" t="str">
        <f aca="false">IF(OR(IFERROR(AND(W863&lt;&gt;"",Y863&lt;&gt;"",Y863-W863&gt;Resumen!$B$8),FALSE()),IFERROR(AND(X863&lt;&gt;"",Y863&lt;&gt;"",Y863-X863&gt;Resumen!$B$8),FALSE())),TRIM("Lays tiene mayor markup que "&amp;IF(IFERROR(AND(W863&lt;&gt;"",Y863&lt;&gt;"",Y863-W863&gt;Resumen!$B$8),FALSE()),"Quento ","")&amp;IF(IFERROR(AND(X863&lt;&gt;"",Y863&lt;&gt;"",Y863-X863&gt;Resumen!$B$8),FALSE()),"Julicroc ","")&amp;"en este PDV"),"")</f>
        <v/>
      </c>
      <c r="AZ863" s="22" t="str">
        <f aca="false">IF(COUNTIF('Plan Pehuamar - Lista'!$A$2:$A$167,A863)&gt;0,"Sí","No")</f>
        <v>No</v>
      </c>
      <c r="BA863" s="22" t="str">
        <f aca="false">IF(COUNTIF('Plan Combo 9+1'!$A$2:$A$226,A863)&gt;0,"Sí","No")</f>
        <v>No</v>
      </c>
      <c r="BB863" s="22" t="str">
        <f aca="false">IF(AH863="","No",IF(BA863="Sí",IF((AO863-AH863)&gt;Resumen!$B$6,"Sí","No"),IF((AO863-AH863)&gt;=Resumen!$B$132,"Sí","No")))</f>
        <v>No</v>
      </c>
      <c r="BC863" s="22" t="str">
        <f aca="false">IF(AND(N863="Sí",AL863="Sí",AI863=0),"Sí","No")</f>
        <v>No</v>
      </c>
      <c r="BD863" s="22" t="str">
        <f aca="false">IF(COUNTIF('Plan 9+1 (con Pehuamar)'!$A$2:$A$227,A863)&gt;0,"Sí","No")</f>
        <v>No</v>
      </c>
    </row>
    <row r="864" customFormat="false" ht="15" hidden="false" customHeight="true" outlineLevel="0" collapsed="false">
      <c r="A864" s="6" t="n">
        <v>404274</v>
      </c>
      <c r="B864" s="6" t="n">
        <v>5</v>
      </c>
      <c r="C864" s="6" t="n">
        <v>501</v>
      </c>
      <c r="D864" s="6" t="s">
        <v>194</v>
      </c>
      <c r="E864" s="6" t="s">
        <v>1061</v>
      </c>
      <c r="F864" s="6" t="s">
        <v>201</v>
      </c>
      <c r="G864" s="6" t="s">
        <v>129</v>
      </c>
      <c r="H864" s="6" t="s">
        <v>197</v>
      </c>
      <c r="I864" s="27" t="n">
        <v>0</v>
      </c>
      <c r="J864" s="27" t="n">
        <v>0</v>
      </c>
      <c r="K864" s="27" t="n">
        <v>0.5</v>
      </c>
      <c r="L864" s="28" t="n">
        <f aca="false">I864+J864</f>
        <v>0</v>
      </c>
      <c r="M864" s="28" t="n">
        <f aca="false">L864+K864</f>
        <v>0.5</v>
      </c>
      <c r="N864" s="22" t="str">
        <f aca="false">IF(I864&gt;0,"Sí","No")</f>
        <v>No</v>
      </c>
      <c r="O864" s="22" t="str">
        <f aca="false">IF(J864&gt;0,"Sí","No")</f>
        <v>No</v>
      </c>
      <c r="P864" s="22" t="str">
        <f aca="false">IF(K864&gt;0,"Sí","No")</f>
        <v>Sí</v>
      </c>
      <c r="Q864" s="22" t="str">
        <f aca="false">IF(OR(I864&gt;0,J864&gt;0),"Sí","No")</f>
        <v>No</v>
      </c>
      <c r="R864" s="27"/>
      <c r="S864" s="27"/>
      <c r="T864" s="27"/>
      <c r="U864" s="27"/>
      <c r="V864" s="27"/>
      <c r="W864" s="12" t="str">
        <f aca="false">IF(AND(I864&gt;0,R864&gt;0),(S864-R864)/R864,"")</f>
        <v/>
      </c>
      <c r="X864" s="12" t="str">
        <f aca="false">IF(AND(J864&gt;0,T864&gt;0),(U864-T864)/T864,"")</f>
        <v/>
      </c>
      <c r="Y864" s="12" t="str">
        <f aca="false">IF(AND(K864&gt;0,V864&gt;0),(V864-Resumen!$B$7)/Resumen!$B$7,"")</f>
        <v/>
      </c>
      <c r="Z864" s="28" t="str">
        <f aca="false">IF(AND(K864&gt;0,I864&gt;0,V864&gt;0,S864&gt;0),V864-S864,"")</f>
        <v/>
      </c>
      <c r="AA864" s="12" t="str">
        <f aca="false">IF(Z864&lt;&gt;"",Z864/S864,"")</f>
        <v/>
      </c>
      <c r="AB864" s="28" t="str">
        <f aca="false">IF(AND(K864&gt;0,J864&gt;0,V864&gt;0,U864&gt;0),V864-U864,"")</f>
        <v/>
      </c>
      <c r="AC864" s="12" t="str">
        <f aca="false">IF(AB864&lt;&gt;"",AB864/U864,"")</f>
        <v/>
      </c>
      <c r="AD864" s="27" t="n">
        <v>0</v>
      </c>
      <c r="AE864" s="27" t="n">
        <v>0</v>
      </c>
      <c r="AF864" s="27" t="n">
        <v>0</v>
      </c>
      <c r="AG864" s="28" t="n">
        <f aca="false">AD864+AE864+AF864</f>
        <v>0</v>
      </c>
      <c r="AH864" s="12" t="str">
        <f aca="false">IF(AG864&gt;0,AD864/AG864,"")</f>
        <v/>
      </c>
      <c r="AI864" s="27" t="n">
        <v>0</v>
      </c>
      <c r="AJ864" s="27" t="n">
        <v>0</v>
      </c>
      <c r="AK864" s="27" t="n">
        <v>0</v>
      </c>
      <c r="AL864" s="22" t="str">
        <f aca="false">IF(OR(AJ864&gt;0,AK864&gt;0),"Sí","No")</f>
        <v>No</v>
      </c>
      <c r="AM864" s="6"/>
      <c r="AN864" s="6"/>
      <c r="AO864" s="12" t="n">
        <f aca="false">IF(M864&gt;0,K864/M864,"")</f>
        <v>1</v>
      </c>
      <c r="AP864" s="22" t="str">
        <f aca="false">IF(M864&gt;=Resumen!$B$5,"Alto","Bajo")</f>
        <v>Bajo</v>
      </c>
      <c r="AQ864" s="22" t="str">
        <f aca="false">IF(AO864&gt;=Resumen!$B$28,"Alto","Bajo")</f>
        <v>Alto</v>
      </c>
      <c r="AR864" s="22" t="str">
        <f aca="false">AP864&amp;" Potencial / "&amp;AQ864&amp;" Share"</f>
        <v>Bajo Potencial / Alto Share</v>
      </c>
      <c r="AS864" s="22" t="str">
        <f aca="false">IF(Q864="Sí",IF(AO864&gt;=Resumen!$B$29,"Alto","Bajo"),"")</f>
        <v/>
      </c>
      <c r="AT864" s="22" t="str">
        <f aca="false">IF(AS864&lt;&gt;"",AP864&amp;" Potencial / "&amp;AS864&amp;" Share","")</f>
        <v/>
      </c>
      <c r="AU864" s="22" t="str">
        <f aca="false">IF(AH864="","Sin dato",IF(AH864-AO864&gt;Resumen!$B$6,"Sobre-exhibido",IF(AO864-AH864&gt;Resumen!$B$6,"Sub-exhibido","En línea")))</f>
        <v>Sin dato</v>
      </c>
      <c r="AV864" s="22" t="str">
        <f aca="false">IF(AT864="","",IF(AT864="Alto Potencial / Bajo Share",1,IF(AT864="Alto Potencial / Alto Share",2,IF(AT864="Bajo Potencial / Alto Share",3,4))))</f>
        <v/>
      </c>
      <c r="AW864" s="22" t="str">
        <f aca="false">IF(Q864="No","Sin competencia directa",IF(AV864=1,"1 - Foco Conquista (Alto Pot / Bajo Share)",IF(AV864=2,"2 - Foco Defensa (Alto Pot / Alto Share)",IF(AV864=3,"3 - Monitoreo (Bajo Pot / Alto Share)","4 - Baja Prioridad (Bajo Pot / Bajo Share)"))))</f>
        <v>Sin competencia directa</v>
      </c>
      <c r="AX864" s="12" t="str">
        <f aca="false">IF(OR(IFERROR(AND(W864&lt;&gt;"",Y864&lt;&gt;"",Y864-W864&gt;Resumen!$B$8),FALSE()),IFERROR(AND(X864&lt;&gt;"",Y864&lt;&gt;"",Y864-X864&gt;Resumen!$B$8),FALSE())),MAX(IF(IFERROR(AND(W864&lt;&gt;"",Y864&lt;&gt;"",Y864-W864&gt;Resumen!$B$8),FALSE()),Y864-W864,0),IF(IFERROR(AND(X864&lt;&gt;"",Y864&lt;&gt;"",Y864-X864&gt;Resumen!$B$8),FALSE()),Y864-X864,0)),"")</f>
        <v/>
      </c>
      <c r="AY864" s="22" t="str">
        <f aca="false">IF(OR(IFERROR(AND(W864&lt;&gt;"",Y864&lt;&gt;"",Y864-W864&gt;Resumen!$B$8),FALSE()),IFERROR(AND(X864&lt;&gt;"",Y864&lt;&gt;"",Y864-X864&gt;Resumen!$B$8),FALSE())),TRIM("Lays tiene mayor markup que "&amp;IF(IFERROR(AND(W864&lt;&gt;"",Y864&lt;&gt;"",Y864-W864&gt;Resumen!$B$8),FALSE()),"Quento ","")&amp;IF(IFERROR(AND(X864&lt;&gt;"",Y864&lt;&gt;"",Y864-X864&gt;Resumen!$B$8),FALSE()),"Julicroc ","")&amp;"en este PDV"),"")</f>
        <v/>
      </c>
      <c r="AZ864" s="22" t="str">
        <f aca="false">IF(COUNTIF('Plan Pehuamar - Lista'!$A$2:$A$167,A864)&gt;0,"Sí","No")</f>
        <v>No</v>
      </c>
      <c r="BA864" s="22" t="str">
        <f aca="false">IF(COUNTIF('Plan Combo 9+1'!$A$2:$A$226,A864)&gt;0,"Sí","No")</f>
        <v>No</v>
      </c>
      <c r="BB864" s="22" t="str">
        <f aca="false">IF(AH864="","No",IF(BA864="Sí",IF((AO864-AH864)&gt;Resumen!$B$6,"Sí","No"),IF((AO864-AH864)&gt;=Resumen!$B$132,"Sí","No")))</f>
        <v>No</v>
      </c>
      <c r="BC864" s="22" t="str">
        <f aca="false">IF(AND(N864="Sí",AL864="Sí",AI864=0),"Sí","No")</f>
        <v>No</v>
      </c>
      <c r="BD864" s="22" t="str">
        <f aca="false">IF(COUNTIF('Plan 9+1 (con Pehuamar)'!$A$2:$A$227,A864)&gt;0,"Sí","No")</f>
        <v>No</v>
      </c>
    </row>
    <row r="865" customFormat="false" ht="15" hidden="false" customHeight="true" outlineLevel="0" collapsed="false">
      <c r="A865" s="6" t="n">
        <v>400341</v>
      </c>
      <c r="B865" s="6" t="n">
        <v>5</v>
      </c>
      <c r="C865" s="6" t="n">
        <v>502</v>
      </c>
      <c r="D865" s="6" t="s">
        <v>254</v>
      </c>
      <c r="E865" s="6" t="s">
        <v>1062</v>
      </c>
      <c r="F865" s="6" t="s">
        <v>206</v>
      </c>
      <c r="G865" s="6" t="s">
        <v>129</v>
      </c>
      <c r="H865" s="6" t="s">
        <v>197</v>
      </c>
      <c r="I865" s="27" t="n">
        <v>50</v>
      </c>
      <c r="J865" s="27" t="n">
        <v>20</v>
      </c>
      <c r="K865" s="27" t="n">
        <v>30</v>
      </c>
      <c r="L865" s="28" t="n">
        <f aca="false">I865+J865</f>
        <v>70</v>
      </c>
      <c r="M865" s="28" t="n">
        <f aca="false">L865+K865</f>
        <v>100</v>
      </c>
      <c r="N865" s="22" t="str">
        <f aca="false">IF(I865&gt;0,"Sí","No")</f>
        <v>Sí</v>
      </c>
      <c r="O865" s="22" t="str">
        <f aca="false">IF(J865&gt;0,"Sí","No")</f>
        <v>Sí</v>
      </c>
      <c r="P865" s="22" t="str">
        <f aca="false">IF(K865&gt;0,"Sí","No")</f>
        <v>Sí</v>
      </c>
      <c r="Q865" s="22" t="str">
        <f aca="false">IF(OR(I865&gt;0,J865&gt;0),"Sí","No")</f>
        <v>Sí</v>
      </c>
      <c r="R865" s="27" t="n">
        <v>1700</v>
      </c>
      <c r="S865" s="27" t="n">
        <v>2800</v>
      </c>
      <c r="T865" s="27" t="n">
        <v>1300</v>
      </c>
      <c r="U865" s="27" t="n">
        <v>1800</v>
      </c>
      <c r="V865" s="27" t="n">
        <v>3500</v>
      </c>
      <c r="W865" s="12" t="n">
        <f aca="false">IF(AND(I865&gt;0,R865&gt;0),(S865-R865)/R865,"")</f>
        <v>0.647058823529412</v>
      </c>
      <c r="X865" s="12" t="n">
        <f aca="false">IF(AND(J865&gt;0,T865&gt;0),(U865-T865)/T865,"")</f>
        <v>0.384615384615385</v>
      </c>
      <c r="Y865" s="12" t="n">
        <f aca="false">IF(AND(K865&gt;0,V865&gt;0),(V865-Resumen!$B$7)/Resumen!$B$7,"")</f>
        <v>0.4</v>
      </c>
      <c r="Z865" s="28" t="n">
        <f aca="false">IF(AND(K865&gt;0,I865&gt;0,V865&gt;0,S865&gt;0),V865-S865,"")</f>
        <v>700</v>
      </c>
      <c r="AA865" s="12" t="n">
        <f aca="false">IF(Z865&lt;&gt;"",Z865/S865,"")</f>
        <v>0.25</v>
      </c>
      <c r="AB865" s="28" t="n">
        <f aca="false">IF(AND(K865&gt;0,J865&gt;0,V865&gt;0,U865&gt;0),V865-U865,"")</f>
        <v>1700</v>
      </c>
      <c r="AC865" s="12" t="n">
        <f aca="false">IF(AB865&lt;&gt;"",AB865/U865,"")</f>
        <v>0.944444444444444</v>
      </c>
      <c r="AD865" s="27" t="n">
        <v>20</v>
      </c>
      <c r="AE865" s="27" t="n">
        <v>18</v>
      </c>
      <c r="AF865" s="27" t="n">
        <v>5</v>
      </c>
      <c r="AG865" s="28" t="n">
        <f aca="false">AD865+AE865+AF865</f>
        <v>43</v>
      </c>
      <c r="AH865" s="12" t="n">
        <f aca="false">IF(AG865&gt;0,AD865/AG865,"")</f>
        <v>0.465116279069767</v>
      </c>
      <c r="AI865" s="27" t="n">
        <v>0</v>
      </c>
      <c r="AJ865" s="27" t="n">
        <v>0</v>
      </c>
      <c r="AK865" s="27" t="n">
        <v>0</v>
      </c>
      <c r="AL865" s="22" t="str">
        <f aca="false">IF(OR(AJ865&gt;0,AK865&gt;0),"Sí","No")</f>
        <v>No</v>
      </c>
      <c r="AM865" s="6" t="s">
        <v>198</v>
      </c>
      <c r="AN865" s="6" t="s">
        <v>198</v>
      </c>
      <c r="AO865" s="12" t="n">
        <f aca="false">IF(M865&gt;0,K865/M865,"")</f>
        <v>0.3</v>
      </c>
      <c r="AP865" s="22" t="str">
        <f aca="false">IF(M865&gt;=Resumen!$B$5,"Alto","Bajo")</f>
        <v>Alto</v>
      </c>
      <c r="AQ865" s="22" t="str">
        <f aca="false">IF(AO865&gt;=Resumen!$B$28,"Alto","Bajo")</f>
        <v>Bajo</v>
      </c>
      <c r="AR865" s="22" t="str">
        <f aca="false">AP865&amp;" Potencial / "&amp;AQ865&amp;" Share"</f>
        <v>Alto Potencial / Bajo Share</v>
      </c>
      <c r="AS865" s="22" t="str">
        <f aca="false">IF(Q865="Sí",IF(AO865&gt;=Resumen!$B$29,"Alto","Bajo"),"")</f>
        <v>Bajo</v>
      </c>
      <c r="AT865" s="22" t="str">
        <f aca="false">IF(AS865&lt;&gt;"",AP865&amp;" Potencial / "&amp;AS865&amp;" Share","")</f>
        <v>Alto Potencial / Bajo Share</v>
      </c>
      <c r="AU865" s="22" t="str">
        <f aca="false">IF(AH865="","Sin dato",IF(AH865-AO865&gt;Resumen!$B$6,"Sobre-exhibido",IF(AO865-AH865&gt;Resumen!$B$6,"Sub-exhibido","En línea")))</f>
        <v>Sobre-exhibido</v>
      </c>
      <c r="AV865" s="22" t="n">
        <f aca="false">IF(AT865="","",IF(AT865="Alto Potencial / Bajo Share",1,IF(AT865="Alto Potencial / Alto Share",2,IF(AT865="Bajo Potencial / Alto Share",3,4))))</f>
        <v>1</v>
      </c>
      <c r="AW865" s="22" t="str">
        <f aca="false">IF(Q865="No","Sin competencia directa",IF(AV865=1,"1 - Foco Conquista (Alto Pot / Bajo Share)",IF(AV865=2,"2 - Foco Defensa (Alto Pot / Alto Share)",IF(AV865=3,"3 - Monitoreo (Bajo Pot / Alto Share)","4 - Baja Prioridad (Bajo Pot / Bajo Share)"))))</f>
        <v>1 - Foco Conquista (Alto Pot / Bajo Share)</v>
      </c>
      <c r="AX865" s="12" t="str">
        <f aca="false">IF(OR(IFERROR(AND(W865&lt;&gt;"",Y865&lt;&gt;"",Y865-W865&gt;Resumen!$B$8),FALSE()),IFERROR(AND(X865&lt;&gt;"",Y865&lt;&gt;"",Y865-X865&gt;Resumen!$B$8),FALSE())),MAX(IF(IFERROR(AND(W865&lt;&gt;"",Y865&lt;&gt;"",Y865-W865&gt;Resumen!$B$8),FALSE()),Y865-W865,0),IF(IFERROR(AND(X865&lt;&gt;"",Y865&lt;&gt;"",Y865-X865&gt;Resumen!$B$8),FALSE()),Y865-X865,0)),"")</f>
        <v/>
      </c>
      <c r="AY865" s="22" t="str">
        <f aca="false">IF(OR(IFERROR(AND(W865&lt;&gt;"",Y865&lt;&gt;"",Y865-W865&gt;Resumen!$B$8),FALSE()),IFERROR(AND(X865&lt;&gt;"",Y865&lt;&gt;"",Y865-X865&gt;Resumen!$B$8),FALSE())),TRIM("Lays tiene mayor markup que "&amp;IF(IFERROR(AND(W865&lt;&gt;"",Y865&lt;&gt;"",Y865-W865&gt;Resumen!$B$8),FALSE()),"Quento ","")&amp;IF(IFERROR(AND(X865&lt;&gt;"",Y865&lt;&gt;"",Y865-X865&gt;Resumen!$B$8),FALSE()),"Julicroc ","")&amp;"en este PDV"),"")</f>
        <v/>
      </c>
      <c r="AZ865" s="22" t="str">
        <f aca="false">IF(COUNTIF('Plan Pehuamar - Lista'!$A$2:$A$167,A865)&gt;0,"Sí","No")</f>
        <v>No</v>
      </c>
      <c r="BA865" s="22" t="str">
        <f aca="false">IF(COUNTIF('Plan Combo 9+1'!$A$2:$A$226,A865)&gt;0,"Sí","No")</f>
        <v>Sí</v>
      </c>
      <c r="BB865" s="22" t="str">
        <f aca="false">IF(AH865="","No",IF(BA865="Sí",IF((AO865-AH865)&gt;Resumen!$B$6,"Sí","No"),IF((AO865-AH865)&gt;=Resumen!$B$132,"Sí","No")))</f>
        <v>No</v>
      </c>
      <c r="BC865" s="22" t="str">
        <f aca="false">IF(AND(N865="Sí",AL865="Sí",AI865=0),"Sí","No")</f>
        <v>No</v>
      </c>
      <c r="BD865" s="22" t="str">
        <f aca="false">IF(COUNTIF('Plan 9+1 (con Pehuamar)'!$A$2:$A$227,A865)&gt;0,"Sí","No")</f>
        <v>Sí</v>
      </c>
    </row>
    <row r="866" customFormat="false" ht="15" hidden="false" customHeight="true" outlineLevel="0" collapsed="false">
      <c r="A866" s="6" t="n">
        <v>400363</v>
      </c>
      <c r="B866" s="6" t="n">
        <v>5</v>
      </c>
      <c r="C866" s="6" t="n">
        <v>502</v>
      </c>
      <c r="D866" s="6" t="s">
        <v>254</v>
      </c>
      <c r="E866" s="6" t="s">
        <v>1063</v>
      </c>
      <c r="F866" s="6" t="s">
        <v>196</v>
      </c>
      <c r="G866" s="6" t="s">
        <v>129</v>
      </c>
      <c r="H866" s="6" t="s">
        <v>197</v>
      </c>
      <c r="I866" s="27" t="n">
        <v>20</v>
      </c>
      <c r="J866" s="27" t="n">
        <v>10</v>
      </c>
      <c r="K866" s="27" t="n">
        <v>15</v>
      </c>
      <c r="L866" s="28" t="n">
        <f aca="false">I866+J866</f>
        <v>30</v>
      </c>
      <c r="M866" s="28" t="n">
        <f aca="false">L866+K866</f>
        <v>45</v>
      </c>
      <c r="N866" s="22" t="str">
        <f aca="false">IF(I866&gt;0,"Sí","No")</f>
        <v>Sí</v>
      </c>
      <c r="O866" s="22" t="str">
        <f aca="false">IF(J866&gt;0,"Sí","No")</f>
        <v>Sí</v>
      </c>
      <c r="P866" s="22" t="str">
        <f aca="false">IF(K866&gt;0,"Sí","No")</f>
        <v>Sí</v>
      </c>
      <c r="Q866" s="22" t="str">
        <f aca="false">IF(OR(I866&gt;0,J866&gt;0),"Sí","No")</f>
        <v>Sí</v>
      </c>
      <c r="R866" s="27" t="n">
        <v>1700</v>
      </c>
      <c r="S866" s="27" t="n">
        <v>2900</v>
      </c>
      <c r="T866" s="27" t="n">
        <v>1400</v>
      </c>
      <c r="U866" s="27" t="n">
        <v>2000</v>
      </c>
      <c r="V866" s="27" t="n">
        <v>3700</v>
      </c>
      <c r="W866" s="12" t="n">
        <f aca="false">IF(AND(I866&gt;0,R866&gt;0),(S866-R866)/R866,"")</f>
        <v>0.705882352941177</v>
      </c>
      <c r="X866" s="12" t="n">
        <f aca="false">IF(AND(J866&gt;0,T866&gt;0),(U866-T866)/T866,"")</f>
        <v>0.428571428571429</v>
      </c>
      <c r="Y866" s="12" t="n">
        <f aca="false">IF(AND(K866&gt;0,V866&gt;0),(V866-Resumen!$B$7)/Resumen!$B$7,"")</f>
        <v>0.48</v>
      </c>
      <c r="Z866" s="28" t="n">
        <f aca="false">IF(AND(K866&gt;0,I866&gt;0,V866&gt;0,S866&gt;0),V866-S866,"")</f>
        <v>800</v>
      </c>
      <c r="AA866" s="12" t="n">
        <f aca="false">IF(Z866&lt;&gt;"",Z866/S866,"")</f>
        <v>0.275862068965517</v>
      </c>
      <c r="AB866" s="28" t="n">
        <f aca="false">IF(AND(K866&gt;0,J866&gt;0,V866&gt;0,U866&gt;0),V866-U866,"")</f>
        <v>1700</v>
      </c>
      <c r="AC866" s="12" t="n">
        <f aca="false">IF(AB866&lt;&gt;"",AB866/U866,"")</f>
        <v>0.85</v>
      </c>
      <c r="AD866" s="27" t="n">
        <v>5</v>
      </c>
      <c r="AE866" s="27" t="n">
        <v>10</v>
      </c>
      <c r="AF866" s="27" t="n">
        <v>5</v>
      </c>
      <c r="AG866" s="28" t="n">
        <f aca="false">AD866+AE866+AF866</f>
        <v>20</v>
      </c>
      <c r="AH866" s="12" t="n">
        <f aca="false">IF(AG866&gt;0,AD866/AG866,"")</f>
        <v>0.25</v>
      </c>
      <c r="AI866" s="27" t="n">
        <v>0</v>
      </c>
      <c r="AJ866" s="27" t="n">
        <v>0</v>
      </c>
      <c r="AK866" s="27" t="n">
        <v>0</v>
      </c>
      <c r="AL866" s="22" t="str">
        <f aca="false">IF(OR(AJ866&gt;0,AK866&gt;0),"Sí","No")</f>
        <v>No</v>
      </c>
      <c r="AM866" s="6" t="s">
        <v>198</v>
      </c>
      <c r="AN866" s="6" t="s">
        <v>198</v>
      </c>
      <c r="AO866" s="12" t="n">
        <f aca="false">IF(M866&gt;0,K866/M866,"")</f>
        <v>0.333333333333333</v>
      </c>
      <c r="AP866" s="22" t="str">
        <f aca="false">IF(M866&gt;=Resumen!$B$5,"Alto","Bajo")</f>
        <v>Alto</v>
      </c>
      <c r="AQ866" s="22" t="str">
        <f aca="false">IF(AO866&gt;=Resumen!$B$28,"Alto","Bajo")</f>
        <v>Bajo</v>
      </c>
      <c r="AR866" s="22" t="str">
        <f aca="false">AP866&amp;" Potencial / "&amp;AQ866&amp;" Share"</f>
        <v>Alto Potencial / Bajo Share</v>
      </c>
      <c r="AS866" s="22" t="str">
        <f aca="false">IF(Q866="Sí",IF(AO866&gt;=Resumen!$B$29,"Alto","Bajo"),"")</f>
        <v>Bajo</v>
      </c>
      <c r="AT866" s="22" t="str">
        <f aca="false">IF(AS866&lt;&gt;"",AP866&amp;" Potencial / "&amp;AS866&amp;" Share","")</f>
        <v>Alto Potencial / Bajo Share</v>
      </c>
      <c r="AU866" s="22" t="str">
        <f aca="false">IF(AH866="","Sin dato",IF(AH866-AO866&gt;Resumen!$B$6,"Sobre-exhibido",IF(AO866-AH866&gt;Resumen!$B$6,"Sub-exhibido","En línea")))</f>
        <v>Sub-exhibido</v>
      </c>
      <c r="AV866" s="22" t="n">
        <f aca="false">IF(AT866="","",IF(AT866="Alto Potencial / Bajo Share",1,IF(AT866="Alto Potencial / Alto Share",2,IF(AT866="Bajo Potencial / Alto Share",3,4))))</f>
        <v>1</v>
      </c>
      <c r="AW866" s="22" t="str">
        <f aca="false">IF(Q866="No","Sin competencia directa",IF(AV866=1,"1 - Foco Conquista (Alto Pot / Bajo Share)",IF(AV866=2,"2 - Foco Defensa (Alto Pot / Alto Share)",IF(AV866=3,"3 - Monitoreo (Bajo Pot / Alto Share)","4 - Baja Prioridad (Bajo Pot / Bajo Share)"))))</f>
        <v>1 - Foco Conquista (Alto Pot / Bajo Share)</v>
      </c>
      <c r="AX866" s="12" t="n">
        <f aca="false">IF(OR(IFERROR(AND(W866&lt;&gt;"",Y866&lt;&gt;"",Y866-W866&gt;Resumen!$B$8),FALSE()),IFERROR(AND(X866&lt;&gt;"",Y866&lt;&gt;"",Y866-X866&gt;Resumen!$B$8),FALSE())),MAX(IF(IFERROR(AND(W866&lt;&gt;"",Y866&lt;&gt;"",Y866-W866&gt;Resumen!$B$8),FALSE()),Y866-W866,0),IF(IFERROR(AND(X866&lt;&gt;"",Y866&lt;&gt;"",Y866-X866&gt;Resumen!$B$8),FALSE()),Y866-X866,0)),"")</f>
        <v>0.0514285714285714</v>
      </c>
      <c r="AY866" s="22" t="str">
        <f aca="false">IF(OR(IFERROR(AND(W866&lt;&gt;"",Y866&lt;&gt;"",Y866-W866&gt;Resumen!$B$8),FALSE()),IFERROR(AND(X866&lt;&gt;"",Y866&lt;&gt;"",Y866-X866&gt;Resumen!$B$8),FALSE())),TRIM("Lays tiene mayor markup que "&amp;IF(IFERROR(AND(W866&lt;&gt;"",Y866&lt;&gt;"",Y866-W866&gt;Resumen!$B$8),FALSE()),"Quento ","")&amp;IF(IFERROR(AND(X866&lt;&gt;"",Y866&lt;&gt;"",Y866-X866&gt;Resumen!$B$8),FALSE()),"Julicroc ","")&amp;"en este PDV"),"")</f>
        <v>Lays tiene mayor markup que Julicroc en este PDV</v>
      </c>
      <c r="AZ866" s="22" t="str">
        <f aca="false">IF(COUNTIF('Plan Pehuamar - Lista'!$A$2:$A$167,A866)&gt;0,"Sí","No")</f>
        <v>No</v>
      </c>
      <c r="BA866" s="22" t="str">
        <f aca="false">IF(COUNTIF('Plan Combo 9+1'!$A$2:$A$226,A866)&gt;0,"Sí","No")</f>
        <v>Sí</v>
      </c>
      <c r="BB866" s="22" t="str">
        <f aca="false">IF(AH866="","No",IF(BA866="Sí",IF((AO866-AH866)&gt;Resumen!$B$6,"Sí","No"),IF((AO866-AH866)&gt;=Resumen!$B$132,"Sí","No")))</f>
        <v>Sí</v>
      </c>
      <c r="BC866" s="22" t="str">
        <f aca="false">IF(AND(N866="Sí",AL866="Sí",AI866=0),"Sí","No")</f>
        <v>No</v>
      </c>
      <c r="BD866" s="22" t="str">
        <f aca="false">IF(COUNTIF('Plan 9+1 (con Pehuamar)'!$A$2:$A$227,A866)&gt;0,"Sí","No")</f>
        <v>Sí</v>
      </c>
    </row>
    <row r="867" customFormat="false" ht="15" hidden="false" customHeight="true" outlineLevel="0" collapsed="false">
      <c r="A867" s="6" t="n">
        <v>400369</v>
      </c>
      <c r="B867" s="6" t="n">
        <v>5</v>
      </c>
      <c r="C867" s="6" t="n">
        <v>502</v>
      </c>
      <c r="D867" s="6" t="s">
        <v>254</v>
      </c>
      <c r="E867" s="6" t="s">
        <v>1064</v>
      </c>
      <c r="F867" s="6" t="s">
        <v>201</v>
      </c>
      <c r="G867" s="6" t="s">
        <v>129</v>
      </c>
      <c r="H867" s="6" t="s">
        <v>197</v>
      </c>
      <c r="I867" s="27" t="n">
        <v>0</v>
      </c>
      <c r="J867" s="27" t="n">
        <v>0</v>
      </c>
      <c r="K867" s="27" t="n">
        <v>0.2</v>
      </c>
      <c r="L867" s="28" t="n">
        <f aca="false">I867+J867</f>
        <v>0</v>
      </c>
      <c r="M867" s="28" t="n">
        <f aca="false">L867+K867</f>
        <v>0.2</v>
      </c>
      <c r="N867" s="22" t="str">
        <f aca="false">IF(I867&gt;0,"Sí","No")</f>
        <v>No</v>
      </c>
      <c r="O867" s="22" t="str">
        <f aca="false">IF(J867&gt;0,"Sí","No")</f>
        <v>No</v>
      </c>
      <c r="P867" s="22" t="str">
        <f aca="false">IF(K867&gt;0,"Sí","No")</f>
        <v>Sí</v>
      </c>
      <c r="Q867" s="22" t="str">
        <f aca="false">IF(OR(I867&gt;0,J867&gt;0),"Sí","No")</f>
        <v>No</v>
      </c>
      <c r="R867" s="27"/>
      <c r="S867" s="27"/>
      <c r="T867" s="27"/>
      <c r="U867" s="27"/>
      <c r="V867" s="27"/>
      <c r="W867" s="12" t="str">
        <f aca="false">IF(AND(I867&gt;0,R867&gt;0),(S867-R867)/R867,"")</f>
        <v/>
      </c>
      <c r="X867" s="12" t="str">
        <f aca="false">IF(AND(J867&gt;0,T867&gt;0),(U867-T867)/T867,"")</f>
        <v/>
      </c>
      <c r="Y867" s="12" t="str">
        <f aca="false">IF(AND(K867&gt;0,V867&gt;0),(V867-Resumen!$B$7)/Resumen!$B$7,"")</f>
        <v/>
      </c>
      <c r="Z867" s="28" t="str">
        <f aca="false">IF(AND(K867&gt;0,I867&gt;0,V867&gt;0,S867&gt;0),V867-S867,"")</f>
        <v/>
      </c>
      <c r="AA867" s="12" t="str">
        <f aca="false">IF(Z867&lt;&gt;"",Z867/S867,"")</f>
        <v/>
      </c>
      <c r="AB867" s="28" t="str">
        <f aca="false">IF(AND(K867&gt;0,J867&gt;0,V867&gt;0,U867&gt;0),V867-U867,"")</f>
        <v/>
      </c>
      <c r="AC867" s="12" t="str">
        <f aca="false">IF(AB867&lt;&gt;"",AB867/U867,"")</f>
        <v/>
      </c>
      <c r="AD867" s="27" t="n">
        <v>0</v>
      </c>
      <c r="AE867" s="27" t="n">
        <v>0</v>
      </c>
      <c r="AF867" s="27" t="n">
        <v>0</v>
      </c>
      <c r="AG867" s="28" t="n">
        <f aca="false">AD867+AE867+AF867</f>
        <v>0</v>
      </c>
      <c r="AH867" s="12" t="str">
        <f aca="false">IF(AG867&gt;0,AD867/AG867,"")</f>
        <v/>
      </c>
      <c r="AI867" s="27" t="n">
        <v>0</v>
      </c>
      <c r="AJ867" s="27" t="n">
        <v>0</v>
      </c>
      <c r="AK867" s="27" t="n">
        <v>0</v>
      </c>
      <c r="AL867" s="22" t="str">
        <f aca="false">IF(OR(AJ867&gt;0,AK867&gt;0),"Sí","No")</f>
        <v>No</v>
      </c>
      <c r="AM867" s="6"/>
      <c r="AN867" s="6"/>
      <c r="AO867" s="12" t="n">
        <f aca="false">IF(M867&gt;0,K867/M867,"")</f>
        <v>1</v>
      </c>
      <c r="AP867" s="22" t="str">
        <f aca="false">IF(M867&gt;=Resumen!$B$5,"Alto","Bajo")</f>
        <v>Bajo</v>
      </c>
      <c r="AQ867" s="22" t="str">
        <f aca="false">IF(AO867&gt;=Resumen!$B$28,"Alto","Bajo")</f>
        <v>Alto</v>
      </c>
      <c r="AR867" s="22" t="str">
        <f aca="false">AP867&amp;" Potencial / "&amp;AQ867&amp;" Share"</f>
        <v>Bajo Potencial / Alto Share</v>
      </c>
      <c r="AS867" s="22" t="str">
        <f aca="false">IF(Q867="Sí",IF(AO867&gt;=Resumen!$B$29,"Alto","Bajo"),"")</f>
        <v/>
      </c>
      <c r="AT867" s="22" t="str">
        <f aca="false">IF(AS867&lt;&gt;"",AP867&amp;" Potencial / "&amp;AS867&amp;" Share","")</f>
        <v/>
      </c>
      <c r="AU867" s="22" t="str">
        <f aca="false">IF(AH867="","Sin dato",IF(AH867-AO867&gt;Resumen!$B$6,"Sobre-exhibido",IF(AO867-AH867&gt;Resumen!$B$6,"Sub-exhibido","En línea")))</f>
        <v>Sin dato</v>
      </c>
      <c r="AV867" s="22" t="str">
        <f aca="false">IF(AT867="","",IF(AT867="Alto Potencial / Bajo Share",1,IF(AT867="Alto Potencial / Alto Share",2,IF(AT867="Bajo Potencial / Alto Share",3,4))))</f>
        <v/>
      </c>
      <c r="AW867" s="22" t="str">
        <f aca="false">IF(Q867="No","Sin competencia directa",IF(AV867=1,"1 - Foco Conquista (Alto Pot / Bajo Share)",IF(AV867=2,"2 - Foco Defensa (Alto Pot / Alto Share)",IF(AV867=3,"3 - Monitoreo (Bajo Pot / Alto Share)","4 - Baja Prioridad (Bajo Pot / Bajo Share)"))))</f>
        <v>Sin competencia directa</v>
      </c>
      <c r="AX867" s="12" t="str">
        <f aca="false">IF(OR(IFERROR(AND(W867&lt;&gt;"",Y867&lt;&gt;"",Y867-W867&gt;Resumen!$B$8),FALSE()),IFERROR(AND(X867&lt;&gt;"",Y867&lt;&gt;"",Y867-X867&gt;Resumen!$B$8),FALSE())),MAX(IF(IFERROR(AND(W867&lt;&gt;"",Y867&lt;&gt;"",Y867-W867&gt;Resumen!$B$8),FALSE()),Y867-W867,0),IF(IFERROR(AND(X867&lt;&gt;"",Y867&lt;&gt;"",Y867-X867&gt;Resumen!$B$8),FALSE()),Y867-X867,0)),"")</f>
        <v/>
      </c>
      <c r="AY867" s="22" t="str">
        <f aca="false">IF(OR(IFERROR(AND(W867&lt;&gt;"",Y867&lt;&gt;"",Y867-W867&gt;Resumen!$B$8),FALSE()),IFERROR(AND(X867&lt;&gt;"",Y867&lt;&gt;"",Y867-X867&gt;Resumen!$B$8),FALSE())),TRIM("Lays tiene mayor markup que "&amp;IF(IFERROR(AND(W867&lt;&gt;"",Y867&lt;&gt;"",Y867-W867&gt;Resumen!$B$8),FALSE()),"Quento ","")&amp;IF(IFERROR(AND(X867&lt;&gt;"",Y867&lt;&gt;"",Y867-X867&gt;Resumen!$B$8),FALSE()),"Julicroc ","")&amp;"en este PDV"),"")</f>
        <v/>
      </c>
      <c r="AZ867" s="22" t="str">
        <f aca="false">IF(COUNTIF('Plan Pehuamar - Lista'!$A$2:$A$167,A867)&gt;0,"Sí","No")</f>
        <v>No</v>
      </c>
      <c r="BA867" s="22" t="str">
        <f aca="false">IF(COUNTIF('Plan Combo 9+1'!$A$2:$A$226,A867)&gt;0,"Sí","No")</f>
        <v>No</v>
      </c>
      <c r="BB867" s="22" t="str">
        <f aca="false">IF(AH867="","No",IF(BA867="Sí",IF((AO867-AH867)&gt;Resumen!$B$6,"Sí","No"),IF((AO867-AH867)&gt;=Resumen!$B$132,"Sí","No")))</f>
        <v>No</v>
      </c>
      <c r="BC867" s="22" t="str">
        <f aca="false">IF(AND(N867="Sí",AL867="Sí",AI867=0),"Sí","No")</f>
        <v>No</v>
      </c>
      <c r="BD867" s="22" t="str">
        <f aca="false">IF(COUNTIF('Plan 9+1 (con Pehuamar)'!$A$2:$A$227,A867)&gt;0,"Sí","No")</f>
        <v>No</v>
      </c>
    </row>
    <row r="868" customFormat="false" ht="15" hidden="false" customHeight="true" outlineLevel="0" collapsed="false">
      <c r="A868" s="6" t="n">
        <v>400375</v>
      </c>
      <c r="B868" s="6" t="n">
        <v>5</v>
      </c>
      <c r="C868" s="6" t="n">
        <v>502</v>
      </c>
      <c r="D868" s="6" t="s">
        <v>254</v>
      </c>
      <c r="E868" s="6" t="s">
        <v>465</v>
      </c>
      <c r="F868" s="6" t="s">
        <v>466</v>
      </c>
      <c r="G868" s="6" t="s">
        <v>129</v>
      </c>
      <c r="H868" s="6" t="s">
        <v>197</v>
      </c>
      <c r="I868" s="27" t="n">
        <v>15</v>
      </c>
      <c r="J868" s="27" t="n">
        <v>0</v>
      </c>
      <c r="K868" s="27" t="n">
        <v>20</v>
      </c>
      <c r="L868" s="28" t="n">
        <f aca="false">I868+J868</f>
        <v>15</v>
      </c>
      <c r="M868" s="28" t="n">
        <f aca="false">L868+K868</f>
        <v>35</v>
      </c>
      <c r="N868" s="22" t="str">
        <f aca="false">IF(I868&gt;0,"Sí","No")</f>
        <v>Sí</v>
      </c>
      <c r="O868" s="22" t="str">
        <f aca="false">IF(J868&gt;0,"Sí","No")</f>
        <v>No</v>
      </c>
      <c r="P868" s="22" t="str">
        <f aca="false">IF(K868&gt;0,"Sí","No")</f>
        <v>Sí</v>
      </c>
      <c r="Q868" s="22" t="str">
        <f aca="false">IF(OR(I868&gt;0,J868&gt;0),"Sí","No")</f>
        <v>Sí</v>
      </c>
      <c r="R868" s="27" t="n">
        <v>1700</v>
      </c>
      <c r="S868" s="27" t="n">
        <v>2900</v>
      </c>
      <c r="T868" s="27"/>
      <c r="U868" s="27"/>
      <c r="V868" s="27" t="n">
        <v>3800</v>
      </c>
      <c r="W868" s="12" t="n">
        <f aca="false">IF(AND(I868&gt;0,R868&gt;0),(S868-R868)/R868,"")</f>
        <v>0.705882352941177</v>
      </c>
      <c r="X868" s="12" t="str">
        <f aca="false">IF(AND(J868&gt;0,T868&gt;0),(U868-T868)/T868,"")</f>
        <v/>
      </c>
      <c r="Y868" s="12" t="n">
        <f aca="false">IF(AND(K868&gt;0,V868&gt;0),(V868-Resumen!$B$7)/Resumen!$B$7,"")</f>
        <v>0.52</v>
      </c>
      <c r="Z868" s="28" t="n">
        <f aca="false">IF(AND(K868&gt;0,I868&gt;0,V868&gt;0,S868&gt;0),V868-S868,"")</f>
        <v>900</v>
      </c>
      <c r="AA868" s="12" t="n">
        <f aca="false">IF(Z868&lt;&gt;"",Z868/S868,"")</f>
        <v>0.310344827586207</v>
      </c>
      <c r="AB868" s="28" t="str">
        <f aca="false">IF(AND(K868&gt;0,J868&gt;0,V868&gt;0,U868&gt;0),V868-U868,"")</f>
        <v/>
      </c>
      <c r="AC868" s="12" t="str">
        <f aca="false">IF(AB868&lt;&gt;"",AB868/U868,"")</f>
        <v/>
      </c>
      <c r="AD868" s="27" t="n">
        <v>8</v>
      </c>
      <c r="AE868" s="27" t="n">
        <v>10</v>
      </c>
      <c r="AF868" s="27" t="n">
        <v>0</v>
      </c>
      <c r="AG868" s="28" t="n">
        <f aca="false">AD868+AE868+AF868</f>
        <v>18</v>
      </c>
      <c r="AH868" s="12" t="n">
        <f aca="false">IF(AG868&gt;0,AD868/AG868,"")</f>
        <v>0.444444444444444</v>
      </c>
      <c r="AI868" s="27" t="n">
        <v>0</v>
      </c>
      <c r="AJ868" s="27" t="n">
        <v>0</v>
      </c>
      <c r="AK868" s="27" t="n">
        <v>0</v>
      </c>
      <c r="AL868" s="22" t="str">
        <f aca="false">IF(OR(AJ868&gt;0,AK868&gt;0),"Sí","No")</f>
        <v>No</v>
      </c>
      <c r="AM868" s="6" t="s">
        <v>198</v>
      </c>
      <c r="AN868" s="6"/>
      <c r="AO868" s="12" t="n">
        <f aca="false">IF(M868&gt;0,K868/M868,"")</f>
        <v>0.571428571428571</v>
      </c>
      <c r="AP868" s="22" t="str">
        <f aca="false">IF(M868&gt;=Resumen!$B$5,"Alto","Bajo")</f>
        <v>Bajo</v>
      </c>
      <c r="AQ868" s="22" t="str">
        <f aca="false">IF(AO868&gt;=Resumen!$B$28,"Alto","Bajo")</f>
        <v>Alto</v>
      </c>
      <c r="AR868" s="22" t="str">
        <f aca="false">AP868&amp;" Potencial / "&amp;AQ868&amp;" Share"</f>
        <v>Bajo Potencial / Alto Share</v>
      </c>
      <c r="AS868" s="22" t="str">
        <f aca="false">IF(Q868="Sí",IF(AO868&gt;=Resumen!$B$29,"Alto","Bajo"),"")</f>
        <v>Alto</v>
      </c>
      <c r="AT868" s="22" t="str">
        <f aca="false">IF(AS868&lt;&gt;"",AP868&amp;" Potencial / "&amp;AS868&amp;" Share","")</f>
        <v>Bajo Potencial / Alto Share</v>
      </c>
      <c r="AU868" s="22" t="str">
        <f aca="false">IF(AH868="","Sin dato",IF(AH868-AO868&gt;Resumen!$B$6,"Sobre-exhibido",IF(AO868-AH868&gt;Resumen!$B$6,"Sub-exhibido","En línea")))</f>
        <v>Sub-exhibido</v>
      </c>
      <c r="AV868" s="22" t="n">
        <f aca="false">IF(AT868="","",IF(AT868="Alto Potencial / Bajo Share",1,IF(AT868="Alto Potencial / Alto Share",2,IF(AT868="Bajo Potencial / Alto Share",3,4))))</f>
        <v>3</v>
      </c>
      <c r="AW868" s="22" t="str">
        <f aca="false">IF(Q868="No","Sin competencia directa",IF(AV868=1,"1 - Foco Conquista (Alto Pot / Bajo Share)",IF(AV868=2,"2 - Foco Defensa (Alto Pot / Alto Share)",IF(AV868=3,"3 - Monitoreo (Bajo Pot / Alto Share)","4 - Baja Prioridad (Bajo Pot / Bajo Share)"))))</f>
        <v>3 - Monitoreo (Bajo Pot / Alto Share)</v>
      </c>
      <c r="AX868" s="12" t="str">
        <f aca="false">IF(OR(IFERROR(AND(W868&lt;&gt;"",Y868&lt;&gt;"",Y868-W868&gt;Resumen!$B$8),FALSE()),IFERROR(AND(X868&lt;&gt;"",Y868&lt;&gt;"",Y868-X868&gt;Resumen!$B$8),FALSE())),MAX(IF(IFERROR(AND(W868&lt;&gt;"",Y868&lt;&gt;"",Y868-W868&gt;Resumen!$B$8),FALSE()),Y868-W868,0),IF(IFERROR(AND(X868&lt;&gt;"",Y868&lt;&gt;"",Y868-X868&gt;Resumen!$B$8),FALSE()),Y868-X868,0)),"")</f>
        <v/>
      </c>
      <c r="AY868" s="22" t="str">
        <f aca="false">IF(OR(IFERROR(AND(W868&lt;&gt;"",Y868&lt;&gt;"",Y868-W868&gt;Resumen!$B$8),FALSE()),IFERROR(AND(X868&lt;&gt;"",Y868&lt;&gt;"",Y868-X868&gt;Resumen!$B$8),FALSE())),TRIM("Lays tiene mayor markup que "&amp;IF(IFERROR(AND(W868&lt;&gt;"",Y868&lt;&gt;"",Y868-W868&gt;Resumen!$B$8),FALSE()),"Quento ","")&amp;IF(IFERROR(AND(X868&lt;&gt;"",Y868&lt;&gt;"",Y868-X868&gt;Resumen!$B$8),FALSE()),"Julicroc ","")&amp;"en este PDV"),"")</f>
        <v/>
      </c>
      <c r="AZ868" s="22" t="str">
        <f aca="false">IF(COUNTIF('Plan Pehuamar - Lista'!$A$2:$A$167,A868)&gt;0,"Sí","No")</f>
        <v>No</v>
      </c>
      <c r="BA868" s="22" t="str">
        <f aca="false">IF(COUNTIF('Plan Combo 9+1'!$A$2:$A$226,A868)&gt;0,"Sí","No")</f>
        <v>No</v>
      </c>
      <c r="BB868" s="22" t="str">
        <f aca="false">IF(AH868="","No",IF(BA868="Sí",IF((AO868-AH868)&gt;Resumen!$B$6,"Sí","No"),IF((AO868-AH868)&gt;=Resumen!$B$132,"Sí","No")))</f>
        <v>No</v>
      </c>
      <c r="BC868" s="22" t="str">
        <f aca="false">IF(AND(N868="Sí",AL868="Sí",AI868=0),"Sí","No")</f>
        <v>No</v>
      </c>
      <c r="BD868" s="22" t="str">
        <f aca="false">IF(COUNTIF('Plan 9+1 (con Pehuamar)'!$A$2:$A$227,A868)&gt;0,"Sí","No")</f>
        <v>No</v>
      </c>
    </row>
    <row r="869" customFormat="false" ht="15" hidden="false" customHeight="true" outlineLevel="0" collapsed="false">
      <c r="A869" s="6" t="n">
        <v>400403</v>
      </c>
      <c r="B869" s="6" t="n">
        <v>5</v>
      </c>
      <c r="C869" s="6" t="n">
        <v>502</v>
      </c>
      <c r="D869" s="6" t="s">
        <v>254</v>
      </c>
      <c r="E869" s="6" t="s">
        <v>1065</v>
      </c>
      <c r="F869" s="6" t="s">
        <v>201</v>
      </c>
      <c r="G869" s="6" t="s">
        <v>129</v>
      </c>
      <c r="H869" s="6" t="s">
        <v>197</v>
      </c>
      <c r="I869" s="27" t="n">
        <v>30</v>
      </c>
      <c r="J869" s="27" t="n">
        <v>0</v>
      </c>
      <c r="K869" s="27" t="n">
        <v>20</v>
      </c>
      <c r="L869" s="28" t="n">
        <f aca="false">I869+J869</f>
        <v>30</v>
      </c>
      <c r="M869" s="28" t="n">
        <f aca="false">L869+K869</f>
        <v>50</v>
      </c>
      <c r="N869" s="22" t="str">
        <f aca="false">IF(I869&gt;0,"Sí","No")</f>
        <v>Sí</v>
      </c>
      <c r="O869" s="22" t="str">
        <f aca="false">IF(J869&gt;0,"Sí","No")</f>
        <v>No</v>
      </c>
      <c r="P869" s="22" t="str">
        <f aca="false">IF(K869&gt;0,"Sí","No")</f>
        <v>Sí</v>
      </c>
      <c r="Q869" s="22" t="str">
        <f aca="false">IF(OR(I869&gt;0,J869&gt;0),"Sí","No")</f>
        <v>Sí</v>
      </c>
      <c r="R869" s="27" t="n">
        <v>1750</v>
      </c>
      <c r="S869" s="27" t="n">
        <v>2800</v>
      </c>
      <c r="T869" s="27"/>
      <c r="U869" s="27"/>
      <c r="V869" s="27" t="n">
        <v>3500</v>
      </c>
      <c r="W869" s="12" t="n">
        <f aca="false">IF(AND(I869&gt;0,R869&gt;0),(S869-R869)/R869,"")</f>
        <v>0.6</v>
      </c>
      <c r="X869" s="12" t="str">
        <f aca="false">IF(AND(J869&gt;0,T869&gt;0),(U869-T869)/T869,"")</f>
        <v/>
      </c>
      <c r="Y869" s="12" t="n">
        <f aca="false">IF(AND(K869&gt;0,V869&gt;0),(V869-Resumen!$B$7)/Resumen!$B$7,"")</f>
        <v>0.4</v>
      </c>
      <c r="Z869" s="28" t="n">
        <f aca="false">IF(AND(K869&gt;0,I869&gt;0,V869&gt;0,S869&gt;0),V869-S869,"")</f>
        <v>700</v>
      </c>
      <c r="AA869" s="12" t="n">
        <f aca="false">IF(Z869&lt;&gt;"",Z869/S869,"")</f>
        <v>0.25</v>
      </c>
      <c r="AB869" s="28" t="str">
        <f aca="false">IF(AND(K869&gt;0,J869&gt;0,V869&gt;0,U869&gt;0),V869-U869,"")</f>
        <v/>
      </c>
      <c r="AC869" s="12" t="str">
        <f aca="false">IF(AB869&lt;&gt;"",AB869/U869,"")</f>
        <v/>
      </c>
      <c r="AD869" s="27" t="n">
        <v>15</v>
      </c>
      <c r="AE869" s="27" t="n">
        <v>20</v>
      </c>
      <c r="AF869" s="27" t="n">
        <v>0</v>
      </c>
      <c r="AG869" s="28" t="n">
        <f aca="false">AD869+AE869+AF869</f>
        <v>35</v>
      </c>
      <c r="AH869" s="12" t="n">
        <f aca="false">IF(AG869&gt;0,AD869/AG869,"")</f>
        <v>0.428571428571429</v>
      </c>
      <c r="AI869" s="27" t="n">
        <v>1</v>
      </c>
      <c r="AJ869" s="27" t="n">
        <v>0</v>
      </c>
      <c r="AK869" s="27" t="n">
        <v>0</v>
      </c>
      <c r="AL869" s="22" t="str">
        <f aca="false">IF(OR(AJ869&gt;0,AK869&gt;0),"Sí","No")</f>
        <v>No</v>
      </c>
      <c r="AM869" s="6" t="s">
        <v>397</v>
      </c>
      <c r="AN869" s="6"/>
      <c r="AO869" s="12" t="n">
        <f aca="false">IF(M869&gt;0,K869/M869,"")</f>
        <v>0.4</v>
      </c>
      <c r="AP869" s="22" t="str">
        <f aca="false">IF(M869&gt;=Resumen!$B$5,"Alto","Bajo")</f>
        <v>Alto</v>
      </c>
      <c r="AQ869" s="22" t="str">
        <f aca="false">IF(AO869&gt;=Resumen!$B$28,"Alto","Bajo")</f>
        <v>Alto</v>
      </c>
      <c r="AR869" s="22" t="str">
        <f aca="false">AP869&amp;" Potencial / "&amp;AQ869&amp;" Share"</f>
        <v>Alto Potencial / Alto Share</v>
      </c>
      <c r="AS869" s="22" t="str">
        <f aca="false">IF(Q869="Sí",IF(AO869&gt;=Resumen!$B$29,"Alto","Bajo"),"")</f>
        <v>Bajo</v>
      </c>
      <c r="AT869" s="22" t="str">
        <f aca="false">IF(AS869&lt;&gt;"",AP869&amp;" Potencial / "&amp;AS869&amp;" Share","")</f>
        <v>Alto Potencial / Bajo Share</v>
      </c>
      <c r="AU869" s="22" t="str">
        <f aca="false">IF(AH869="","Sin dato",IF(AH869-AO869&gt;Resumen!$B$6,"Sobre-exhibido",IF(AO869-AH869&gt;Resumen!$B$6,"Sub-exhibido","En línea")))</f>
        <v>En línea</v>
      </c>
      <c r="AV869" s="22" t="n">
        <f aca="false">IF(AT869="","",IF(AT869="Alto Potencial / Bajo Share",1,IF(AT869="Alto Potencial / Alto Share",2,IF(AT869="Bajo Potencial / Alto Share",3,4))))</f>
        <v>1</v>
      </c>
      <c r="AW869" s="22" t="str">
        <f aca="false">IF(Q869="No","Sin competencia directa",IF(AV869=1,"1 - Foco Conquista (Alto Pot / Bajo Share)",IF(AV869=2,"2 - Foco Defensa (Alto Pot / Alto Share)",IF(AV869=3,"3 - Monitoreo (Bajo Pot / Alto Share)","4 - Baja Prioridad (Bajo Pot / Bajo Share)"))))</f>
        <v>1 - Foco Conquista (Alto Pot / Bajo Share)</v>
      </c>
      <c r="AX869" s="12" t="str">
        <f aca="false">IF(OR(IFERROR(AND(W869&lt;&gt;"",Y869&lt;&gt;"",Y869-W869&gt;Resumen!$B$8),FALSE()),IFERROR(AND(X869&lt;&gt;"",Y869&lt;&gt;"",Y869-X869&gt;Resumen!$B$8),FALSE())),MAX(IF(IFERROR(AND(W869&lt;&gt;"",Y869&lt;&gt;"",Y869-W869&gt;Resumen!$B$8),FALSE()),Y869-W869,0),IF(IFERROR(AND(X869&lt;&gt;"",Y869&lt;&gt;"",Y869-X869&gt;Resumen!$B$8),FALSE()),Y869-X869,0)),"")</f>
        <v/>
      </c>
      <c r="AY869" s="22" t="str">
        <f aca="false">IF(OR(IFERROR(AND(W869&lt;&gt;"",Y869&lt;&gt;"",Y869-W869&gt;Resumen!$B$8),FALSE()),IFERROR(AND(X869&lt;&gt;"",Y869&lt;&gt;"",Y869-X869&gt;Resumen!$B$8),FALSE())),TRIM("Lays tiene mayor markup que "&amp;IF(IFERROR(AND(W869&lt;&gt;"",Y869&lt;&gt;"",Y869-W869&gt;Resumen!$B$8),FALSE()),"Quento ","")&amp;IF(IFERROR(AND(X869&lt;&gt;"",Y869&lt;&gt;"",Y869-X869&gt;Resumen!$B$8),FALSE()),"Julicroc ","")&amp;"en este PDV"),"")</f>
        <v/>
      </c>
      <c r="AZ869" s="22" t="str">
        <f aca="false">IF(COUNTIF('Plan Pehuamar - Lista'!$A$2:$A$167,A869)&gt;0,"Sí","No")</f>
        <v>No</v>
      </c>
      <c r="BA869" s="22" t="str">
        <f aca="false">IF(COUNTIF('Plan Combo 9+1'!$A$2:$A$226,A869)&gt;0,"Sí","No")</f>
        <v>Sí</v>
      </c>
      <c r="BB869" s="22" t="str">
        <f aca="false">IF(AH869="","No",IF(BA869="Sí",IF((AO869-AH869)&gt;Resumen!$B$6,"Sí","No"),IF((AO869-AH869)&gt;=Resumen!$B$132,"Sí","No")))</f>
        <v>No</v>
      </c>
      <c r="BC869" s="22" t="str">
        <f aca="false">IF(AND(N869="Sí",AL869="Sí",AI869=0),"Sí","No")</f>
        <v>No</v>
      </c>
      <c r="BD869" s="22" t="str">
        <f aca="false">IF(COUNTIF('Plan 9+1 (con Pehuamar)'!$A$2:$A$227,A869)&gt;0,"Sí","No")</f>
        <v>Sí</v>
      </c>
    </row>
    <row r="870" customFormat="false" ht="15" hidden="false" customHeight="true" outlineLevel="0" collapsed="false">
      <c r="A870" s="6" t="n">
        <v>400404</v>
      </c>
      <c r="B870" s="6" t="n">
        <v>5</v>
      </c>
      <c r="C870" s="6" t="n">
        <v>502</v>
      </c>
      <c r="D870" s="6" t="s">
        <v>254</v>
      </c>
      <c r="E870" s="6" t="s">
        <v>1066</v>
      </c>
      <c r="F870" s="6" t="s">
        <v>201</v>
      </c>
      <c r="G870" s="6" t="s">
        <v>129</v>
      </c>
      <c r="H870" s="6" t="s">
        <v>197</v>
      </c>
      <c r="I870" s="27" t="n">
        <v>0</v>
      </c>
      <c r="J870" s="27" t="n">
        <v>0</v>
      </c>
      <c r="K870" s="27" t="n">
        <v>4.8</v>
      </c>
      <c r="L870" s="28" t="n">
        <f aca="false">I870+J870</f>
        <v>0</v>
      </c>
      <c r="M870" s="28" t="n">
        <f aca="false">L870+K870</f>
        <v>4.8</v>
      </c>
      <c r="N870" s="22" t="str">
        <f aca="false">IF(I870&gt;0,"Sí","No")</f>
        <v>No</v>
      </c>
      <c r="O870" s="22" t="str">
        <f aca="false">IF(J870&gt;0,"Sí","No")</f>
        <v>No</v>
      </c>
      <c r="P870" s="22" t="str">
        <f aca="false">IF(K870&gt;0,"Sí","No")</f>
        <v>Sí</v>
      </c>
      <c r="Q870" s="22" t="str">
        <f aca="false">IF(OR(I870&gt;0,J870&gt;0),"Sí","No")</f>
        <v>No</v>
      </c>
      <c r="R870" s="27"/>
      <c r="S870" s="27"/>
      <c r="T870" s="27"/>
      <c r="U870" s="27"/>
      <c r="V870" s="27"/>
      <c r="W870" s="12" t="str">
        <f aca="false">IF(AND(I870&gt;0,R870&gt;0),(S870-R870)/R870,"")</f>
        <v/>
      </c>
      <c r="X870" s="12" t="str">
        <f aca="false">IF(AND(J870&gt;0,T870&gt;0),(U870-T870)/T870,"")</f>
        <v/>
      </c>
      <c r="Y870" s="12" t="str">
        <f aca="false">IF(AND(K870&gt;0,V870&gt;0),(V870-Resumen!$B$7)/Resumen!$B$7,"")</f>
        <v/>
      </c>
      <c r="Z870" s="28" t="str">
        <f aca="false">IF(AND(K870&gt;0,I870&gt;0,V870&gt;0,S870&gt;0),V870-S870,"")</f>
        <v/>
      </c>
      <c r="AA870" s="12" t="str">
        <f aca="false">IF(Z870&lt;&gt;"",Z870/S870,"")</f>
        <v/>
      </c>
      <c r="AB870" s="28" t="str">
        <f aca="false">IF(AND(K870&gt;0,J870&gt;0,V870&gt;0,U870&gt;0),V870-U870,"")</f>
        <v/>
      </c>
      <c r="AC870" s="12" t="str">
        <f aca="false">IF(AB870&lt;&gt;"",AB870/U870,"")</f>
        <v/>
      </c>
      <c r="AD870" s="27" t="n">
        <v>0</v>
      </c>
      <c r="AE870" s="27" t="n">
        <v>0</v>
      </c>
      <c r="AF870" s="27" t="n">
        <v>0</v>
      </c>
      <c r="AG870" s="28" t="n">
        <f aca="false">AD870+AE870+AF870</f>
        <v>0</v>
      </c>
      <c r="AH870" s="12" t="str">
        <f aca="false">IF(AG870&gt;0,AD870/AG870,"")</f>
        <v/>
      </c>
      <c r="AI870" s="27" t="n">
        <v>0</v>
      </c>
      <c r="AJ870" s="27" t="n">
        <v>0</v>
      </c>
      <c r="AK870" s="27" t="n">
        <v>0</v>
      </c>
      <c r="AL870" s="22" t="str">
        <f aca="false">IF(OR(AJ870&gt;0,AK870&gt;0),"Sí","No")</f>
        <v>No</v>
      </c>
      <c r="AM870" s="6"/>
      <c r="AN870" s="6"/>
      <c r="AO870" s="12" t="n">
        <f aca="false">IF(M870&gt;0,K870/M870,"")</f>
        <v>1</v>
      </c>
      <c r="AP870" s="22" t="str">
        <f aca="false">IF(M870&gt;=Resumen!$B$5,"Alto","Bajo")</f>
        <v>Bajo</v>
      </c>
      <c r="AQ870" s="22" t="str">
        <f aca="false">IF(AO870&gt;=Resumen!$B$28,"Alto","Bajo")</f>
        <v>Alto</v>
      </c>
      <c r="AR870" s="22" t="str">
        <f aca="false">AP870&amp;" Potencial / "&amp;AQ870&amp;" Share"</f>
        <v>Bajo Potencial / Alto Share</v>
      </c>
      <c r="AS870" s="22" t="str">
        <f aca="false">IF(Q870="Sí",IF(AO870&gt;=Resumen!$B$29,"Alto","Bajo"),"")</f>
        <v/>
      </c>
      <c r="AT870" s="22" t="str">
        <f aca="false">IF(AS870&lt;&gt;"",AP870&amp;" Potencial / "&amp;AS870&amp;" Share","")</f>
        <v/>
      </c>
      <c r="AU870" s="22" t="str">
        <f aca="false">IF(AH870="","Sin dato",IF(AH870-AO870&gt;Resumen!$B$6,"Sobre-exhibido",IF(AO870-AH870&gt;Resumen!$B$6,"Sub-exhibido","En línea")))</f>
        <v>Sin dato</v>
      </c>
      <c r="AV870" s="22" t="str">
        <f aca="false">IF(AT870="","",IF(AT870="Alto Potencial / Bajo Share",1,IF(AT870="Alto Potencial / Alto Share",2,IF(AT870="Bajo Potencial / Alto Share",3,4))))</f>
        <v/>
      </c>
      <c r="AW870" s="22" t="str">
        <f aca="false">IF(Q870="No","Sin competencia directa",IF(AV870=1,"1 - Foco Conquista (Alto Pot / Bajo Share)",IF(AV870=2,"2 - Foco Defensa (Alto Pot / Alto Share)",IF(AV870=3,"3 - Monitoreo (Bajo Pot / Alto Share)","4 - Baja Prioridad (Bajo Pot / Bajo Share)"))))</f>
        <v>Sin competencia directa</v>
      </c>
      <c r="AX870" s="12" t="str">
        <f aca="false">IF(OR(IFERROR(AND(W870&lt;&gt;"",Y870&lt;&gt;"",Y870-W870&gt;Resumen!$B$8),FALSE()),IFERROR(AND(X870&lt;&gt;"",Y870&lt;&gt;"",Y870-X870&gt;Resumen!$B$8),FALSE())),MAX(IF(IFERROR(AND(W870&lt;&gt;"",Y870&lt;&gt;"",Y870-W870&gt;Resumen!$B$8),FALSE()),Y870-W870,0),IF(IFERROR(AND(X870&lt;&gt;"",Y870&lt;&gt;"",Y870-X870&gt;Resumen!$B$8),FALSE()),Y870-X870,0)),"")</f>
        <v/>
      </c>
      <c r="AY870" s="22" t="str">
        <f aca="false">IF(OR(IFERROR(AND(W870&lt;&gt;"",Y870&lt;&gt;"",Y870-W870&gt;Resumen!$B$8),FALSE()),IFERROR(AND(X870&lt;&gt;"",Y870&lt;&gt;"",Y870-X870&gt;Resumen!$B$8),FALSE())),TRIM("Lays tiene mayor markup que "&amp;IF(IFERROR(AND(W870&lt;&gt;"",Y870&lt;&gt;"",Y870-W870&gt;Resumen!$B$8),FALSE()),"Quento ","")&amp;IF(IFERROR(AND(X870&lt;&gt;"",Y870&lt;&gt;"",Y870-X870&gt;Resumen!$B$8),FALSE()),"Julicroc ","")&amp;"en este PDV"),"")</f>
        <v/>
      </c>
      <c r="AZ870" s="22" t="str">
        <f aca="false">IF(COUNTIF('Plan Pehuamar - Lista'!$A$2:$A$167,A870)&gt;0,"Sí","No")</f>
        <v>No</v>
      </c>
      <c r="BA870" s="22" t="str">
        <f aca="false">IF(COUNTIF('Plan Combo 9+1'!$A$2:$A$226,A870)&gt;0,"Sí","No")</f>
        <v>No</v>
      </c>
      <c r="BB870" s="22" t="str">
        <f aca="false">IF(AH870="","No",IF(BA870="Sí",IF((AO870-AH870)&gt;Resumen!$B$6,"Sí","No"),IF((AO870-AH870)&gt;=Resumen!$B$132,"Sí","No")))</f>
        <v>No</v>
      </c>
      <c r="BC870" s="22" t="str">
        <f aca="false">IF(AND(N870="Sí",AL870="Sí",AI870=0),"Sí","No")</f>
        <v>No</v>
      </c>
      <c r="BD870" s="22" t="str">
        <f aca="false">IF(COUNTIF('Plan 9+1 (con Pehuamar)'!$A$2:$A$227,A870)&gt;0,"Sí","No")</f>
        <v>No</v>
      </c>
    </row>
    <row r="871" customFormat="false" ht="15" hidden="false" customHeight="true" outlineLevel="0" collapsed="false">
      <c r="A871" s="6" t="n">
        <v>400405</v>
      </c>
      <c r="B871" s="6" t="n">
        <v>5</v>
      </c>
      <c r="C871" s="6" t="n">
        <v>502</v>
      </c>
      <c r="D871" s="6" t="s">
        <v>254</v>
      </c>
      <c r="E871" s="6" t="s">
        <v>1067</v>
      </c>
      <c r="F871" s="6" t="s">
        <v>511</v>
      </c>
      <c r="G871" s="6" t="s">
        <v>129</v>
      </c>
      <c r="H871" s="6" t="s">
        <v>197</v>
      </c>
      <c r="I871" s="27" t="n">
        <v>15</v>
      </c>
      <c r="J871" s="27" t="n">
        <v>10</v>
      </c>
      <c r="K871" s="27" t="n">
        <v>20</v>
      </c>
      <c r="L871" s="28" t="n">
        <f aca="false">I871+J871</f>
        <v>25</v>
      </c>
      <c r="M871" s="28" t="n">
        <f aca="false">L871+K871</f>
        <v>45</v>
      </c>
      <c r="N871" s="22" t="str">
        <f aca="false">IF(I871&gt;0,"Sí","No")</f>
        <v>Sí</v>
      </c>
      <c r="O871" s="22" t="str">
        <f aca="false">IF(J871&gt;0,"Sí","No")</f>
        <v>Sí</v>
      </c>
      <c r="P871" s="22" t="str">
        <f aca="false">IF(K871&gt;0,"Sí","No")</f>
        <v>Sí</v>
      </c>
      <c r="Q871" s="22" t="str">
        <f aca="false">IF(OR(I871&gt;0,J871&gt;0),"Sí","No")</f>
        <v>Sí</v>
      </c>
      <c r="R871" s="27" t="n">
        <v>1700</v>
      </c>
      <c r="S871" s="27" t="n">
        <v>3200</v>
      </c>
      <c r="T871" s="27" t="n">
        <v>1300</v>
      </c>
      <c r="U871" s="27" t="n">
        <v>2200</v>
      </c>
      <c r="V871" s="27" t="n">
        <v>3800</v>
      </c>
      <c r="W871" s="12" t="n">
        <f aca="false">IF(AND(I871&gt;0,R871&gt;0),(S871-R871)/R871,"")</f>
        <v>0.882352941176471</v>
      </c>
      <c r="X871" s="12" t="n">
        <f aca="false">IF(AND(J871&gt;0,T871&gt;0),(U871-T871)/T871,"")</f>
        <v>0.692307692307692</v>
      </c>
      <c r="Y871" s="12" t="n">
        <f aca="false">IF(AND(K871&gt;0,V871&gt;0),(V871-Resumen!$B$7)/Resumen!$B$7,"")</f>
        <v>0.52</v>
      </c>
      <c r="Z871" s="28" t="n">
        <f aca="false">IF(AND(K871&gt;0,I871&gt;0,V871&gt;0,S871&gt;0),V871-S871,"")</f>
        <v>600</v>
      </c>
      <c r="AA871" s="12" t="n">
        <f aca="false">IF(Z871&lt;&gt;"",Z871/S871,"")</f>
        <v>0.1875</v>
      </c>
      <c r="AB871" s="28" t="n">
        <f aca="false">IF(AND(K871&gt;0,J871&gt;0,V871&gt;0,U871&gt;0),V871-U871,"")</f>
        <v>1600</v>
      </c>
      <c r="AC871" s="12" t="n">
        <f aca="false">IF(AB871&lt;&gt;"",AB871/U871,"")</f>
        <v>0.727272727272727</v>
      </c>
      <c r="AD871" s="27" t="n">
        <v>14</v>
      </c>
      <c r="AE871" s="27" t="n">
        <v>20</v>
      </c>
      <c r="AF871" s="27" t="n">
        <v>5</v>
      </c>
      <c r="AG871" s="28" t="n">
        <f aca="false">AD871+AE871+AF871</f>
        <v>39</v>
      </c>
      <c r="AH871" s="12" t="n">
        <f aca="false">IF(AG871&gt;0,AD871/AG871,"")</f>
        <v>0.358974358974359</v>
      </c>
      <c r="AI871" s="27" t="n">
        <v>0</v>
      </c>
      <c r="AJ871" s="27" t="n">
        <v>0</v>
      </c>
      <c r="AK871" s="27" t="n">
        <v>0</v>
      </c>
      <c r="AL871" s="22" t="str">
        <f aca="false">IF(OR(AJ871&gt;0,AK871&gt;0),"Sí","No")</f>
        <v>No</v>
      </c>
      <c r="AM871" s="6" t="s">
        <v>198</v>
      </c>
      <c r="AN871" s="6" t="s">
        <v>198</v>
      </c>
      <c r="AO871" s="12" t="n">
        <f aca="false">IF(M871&gt;0,K871/M871,"")</f>
        <v>0.444444444444444</v>
      </c>
      <c r="AP871" s="22" t="str">
        <f aca="false">IF(M871&gt;=Resumen!$B$5,"Alto","Bajo")</f>
        <v>Alto</v>
      </c>
      <c r="AQ871" s="22" t="str">
        <f aca="false">IF(AO871&gt;=Resumen!$B$28,"Alto","Bajo")</f>
        <v>Alto</v>
      </c>
      <c r="AR871" s="22" t="str">
        <f aca="false">AP871&amp;" Potencial / "&amp;AQ871&amp;" Share"</f>
        <v>Alto Potencial / Alto Share</v>
      </c>
      <c r="AS871" s="22" t="str">
        <f aca="false">IF(Q871="Sí",IF(AO871&gt;=Resumen!$B$29,"Alto","Bajo"),"")</f>
        <v>Bajo</v>
      </c>
      <c r="AT871" s="22" t="str">
        <f aca="false">IF(AS871&lt;&gt;"",AP871&amp;" Potencial / "&amp;AS871&amp;" Share","")</f>
        <v>Alto Potencial / Bajo Share</v>
      </c>
      <c r="AU871" s="22" t="str">
        <f aca="false">IF(AH871="","Sin dato",IF(AH871-AO871&gt;Resumen!$B$6,"Sobre-exhibido",IF(AO871-AH871&gt;Resumen!$B$6,"Sub-exhibido","En línea")))</f>
        <v>Sub-exhibido</v>
      </c>
      <c r="AV871" s="22" t="n">
        <f aca="false">IF(AT871="","",IF(AT871="Alto Potencial / Bajo Share",1,IF(AT871="Alto Potencial / Alto Share",2,IF(AT871="Bajo Potencial / Alto Share",3,4))))</f>
        <v>1</v>
      </c>
      <c r="AW871" s="22" t="str">
        <f aca="false">IF(Q871="No","Sin competencia directa",IF(AV871=1,"1 - Foco Conquista (Alto Pot / Bajo Share)",IF(AV871=2,"2 - Foco Defensa (Alto Pot / Alto Share)",IF(AV871=3,"3 - Monitoreo (Bajo Pot / Alto Share)","4 - Baja Prioridad (Bajo Pot / Bajo Share)"))))</f>
        <v>1 - Foco Conquista (Alto Pot / Bajo Share)</v>
      </c>
      <c r="AX871" s="12" t="str">
        <f aca="false">IF(OR(IFERROR(AND(W871&lt;&gt;"",Y871&lt;&gt;"",Y871-W871&gt;Resumen!$B$8),FALSE()),IFERROR(AND(X871&lt;&gt;"",Y871&lt;&gt;"",Y871-X871&gt;Resumen!$B$8),FALSE())),MAX(IF(IFERROR(AND(W871&lt;&gt;"",Y871&lt;&gt;"",Y871-W871&gt;Resumen!$B$8),FALSE()),Y871-W871,0),IF(IFERROR(AND(X871&lt;&gt;"",Y871&lt;&gt;"",Y871-X871&gt;Resumen!$B$8),FALSE()),Y871-X871,0)),"")</f>
        <v/>
      </c>
      <c r="AY871" s="22" t="str">
        <f aca="false">IF(OR(IFERROR(AND(W871&lt;&gt;"",Y871&lt;&gt;"",Y871-W871&gt;Resumen!$B$8),FALSE()),IFERROR(AND(X871&lt;&gt;"",Y871&lt;&gt;"",Y871-X871&gt;Resumen!$B$8),FALSE())),TRIM("Lays tiene mayor markup que "&amp;IF(IFERROR(AND(W871&lt;&gt;"",Y871&lt;&gt;"",Y871-W871&gt;Resumen!$B$8),FALSE()),"Quento ","")&amp;IF(IFERROR(AND(X871&lt;&gt;"",Y871&lt;&gt;"",Y871-X871&gt;Resumen!$B$8),FALSE()),"Julicroc ","")&amp;"en este PDV"),"")</f>
        <v/>
      </c>
      <c r="AZ871" s="22" t="str">
        <f aca="false">IF(COUNTIF('Plan Pehuamar - Lista'!$A$2:$A$167,A871)&gt;0,"Sí","No")</f>
        <v>No</v>
      </c>
      <c r="BA871" s="22" t="str">
        <f aca="false">IF(COUNTIF('Plan Combo 9+1'!$A$2:$A$226,A871)&gt;0,"Sí","No")</f>
        <v>No</v>
      </c>
      <c r="BB871" s="22" t="str">
        <f aca="false">IF(AH871="","No",IF(BA871="Sí",IF((AO871-AH871)&gt;Resumen!$B$6,"Sí","No"),IF((AO871-AH871)&gt;=Resumen!$B$132,"Sí","No")))</f>
        <v>No</v>
      </c>
      <c r="BC871" s="22" t="str">
        <f aca="false">IF(AND(N871="Sí",AL871="Sí",AI871=0),"Sí","No")</f>
        <v>No</v>
      </c>
      <c r="BD871" s="22" t="str">
        <f aca="false">IF(COUNTIF('Plan 9+1 (con Pehuamar)'!$A$2:$A$227,A871)&gt;0,"Sí","No")</f>
        <v>No</v>
      </c>
    </row>
    <row r="872" customFormat="false" ht="15" hidden="false" customHeight="true" outlineLevel="0" collapsed="false">
      <c r="A872" s="6" t="n">
        <v>400407</v>
      </c>
      <c r="B872" s="6" t="n">
        <v>5</v>
      </c>
      <c r="C872" s="6" t="n">
        <v>502</v>
      </c>
      <c r="D872" s="6" t="s">
        <v>254</v>
      </c>
      <c r="E872" s="6" t="s">
        <v>1068</v>
      </c>
      <c r="F872" s="6" t="s">
        <v>291</v>
      </c>
      <c r="G872" s="6" t="s">
        <v>129</v>
      </c>
      <c r="H872" s="6" t="s">
        <v>197</v>
      </c>
      <c r="I872" s="27" t="n">
        <v>20</v>
      </c>
      <c r="J872" s="27" t="n">
        <v>0</v>
      </c>
      <c r="K872" s="27" t="n">
        <v>35</v>
      </c>
      <c r="L872" s="28" t="n">
        <f aca="false">I872+J872</f>
        <v>20</v>
      </c>
      <c r="M872" s="28" t="n">
        <f aca="false">L872+K872</f>
        <v>55</v>
      </c>
      <c r="N872" s="22" t="str">
        <f aca="false">IF(I872&gt;0,"Sí","No")</f>
        <v>Sí</v>
      </c>
      <c r="O872" s="22" t="str">
        <f aca="false">IF(J872&gt;0,"Sí","No")</f>
        <v>No</v>
      </c>
      <c r="P872" s="22" t="str">
        <f aca="false">IF(K872&gt;0,"Sí","No")</f>
        <v>Sí</v>
      </c>
      <c r="Q872" s="22" t="str">
        <f aca="false">IF(OR(I872&gt;0,J872&gt;0),"Sí","No")</f>
        <v>Sí</v>
      </c>
      <c r="R872" s="27" t="n">
        <v>1740</v>
      </c>
      <c r="S872" s="27" t="n">
        <v>2900</v>
      </c>
      <c r="T872" s="27"/>
      <c r="U872" s="27"/>
      <c r="V872" s="27" t="n">
        <v>3500</v>
      </c>
      <c r="W872" s="12" t="n">
        <f aca="false">IF(AND(I872&gt;0,R872&gt;0),(S872-R872)/R872,"")</f>
        <v>0.666666666666667</v>
      </c>
      <c r="X872" s="12" t="str">
        <f aca="false">IF(AND(J872&gt;0,T872&gt;0),(U872-T872)/T872,"")</f>
        <v/>
      </c>
      <c r="Y872" s="12" t="n">
        <f aca="false">IF(AND(K872&gt;0,V872&gt;0),(V872-Resumen!$B$7)/Resumen!$B$7,"")</f>
        <v>0.4</v>
      </c>
      <c r="Z872" s="28" t="n">
        <f aca="false">IF(AND(K872&gt;0,I872&gt;0,V872&gt;0,S872&gt;0),V872-S872,"")</f>
        <v>600</v>
      </c>
      <c r="AA872" s="12" t="n">
        <f aca="false">IF(Z872&lt;&gt;"",Z872/S872,"")</f>
        <v>0.206896551724138</v>
      </c>
      <c r="AB872" s="28" t="str">
        <f aca="false">IF(AND(K872&gt;0,J872&gt;0,V872&gt;0,U872&gt;0),V872-U872,"")</f>
        <v/>
      </c>
      <c r="AC872" s="12" t="str">
        <f aca="false">IF(AB872&lt;&gt;"",AB872/U872,"")</f>
        <v/>
      </c>
      <c r="AD872" s="27" t="n">
        <v>20</v>
      </c>
      <c r="AE872" s="27" t="n">
        <v>10</v>
      </c>
      <c r="AF872" s="27" t="n">
        <v>0</v>
      </c>
      <c r="AG872" s="28" t="n">
        <f aca="false">AD872+AE872+AF872</f>
        <v>30</v>
      </c>
      <c r="AH872" s="12" t="n">
        <f aca="false">IF(AG872&gt;0,AD872/AG872,"")</f>
        <v>0.666666666666667</v>
      </c>
      <c r="AI872" s="27" t="n">
        <v>1</v>
      </c>
      <c r="AJ872" s="27" t="n">
        <v>0</v>
      </c>
      <c r="AK872" s="27" t="n">
        <v>0</v>
      </c>
      <c r="AL872" s="22" t="str">
        <f aca="false">IF(OR(AJ872&gt;0,AK872&gt;0),"Sí","No")</f>
        <v>No</v>
      </c>
      <c r="AM872" s="6" t="s">
        <v>198</v>
      </c>
      <c r="AN872" s="6"/>
      <c r="AO872" s="12" t="n">
        <f aca="false">IF(M872&gt;0,K872/M872,"")</f>
        <v>0.636363636363636</v>
      </c>
      <c r="AP872" s="22" t="str">
        <f aca="false">IF(M872&gt;=Resumen!$B$5,"Alto","Bajo")</f>
        <v>Alto</v>
      </c>
      <c r="AQ872" s="22" t="str">
        <f aca="false">IF(AO872&gt;=Resumen!$B$28,"Alto","Bajo")</f>
        <v>Alto</v>
      </c>
      <c r="AR872" s="22" t="str">
        <f aca="false">AP872&amp;" Potencial / "&amp;AQ872&amp;" Share"</f>
        <v>Alto Potencial / Alto Share</v>
      </c>
      <c r="AS872" s="22" t="str">
        <f aca="false">IF(Q872="Sí",IF(AO872&gt;=Resumen!$B$29,"Alto","Bajo"),"")</f>
        <v>Alto</v>
      </c>
      <c r="AT872" s="22" t="str">
        <f aca="false">IF(AS872&lt;&gt;"",AP872&amp;" Potencial / "&amp;AS872&amp;" Share","")</f>
        <v>Alto Potencial / Alto Share</v>
      </c>
      <c r="AU872" s="22" t="str">
        <f aca="false">IF(AH872="","Sin dato",IF(AH872-AO872&gt;Resumen!$B$6,"Sobre-exhibido",IF(AO872-AH872&gt;Resumen!$B$6,"Sub-exhibido","En línea")))</f>
        <v>En línea</v>
      </c>
      <c r="AV872" s="22" t="n">
        <f aca="false">IF(AT872="","",IF(AT872="Alto Potencial / Bajo Share",1,IF(AT872="Alto Potencial / Alto Share",2,IF(AT872="Bajo Potencial / Alto Share",3,4))))</f>
        <v>2</v>
      </c>
      <c r="AW872" s="22" t="str">
        <f aca="false">IF(Q872="No","Sin competencia directa",IF(AV872=1,"1 - Foco Conquista (Alto Pot / Bajo Share)",IF(AV872=2,"2 - Foco Defensa (Alto Pot / Alto Share)",IF(AV872=3,"3 - Monitoreo (Bajo Pot / Alto Share)","4 - Baja Prioridad (Bajo Pot / Bajo Share)"))))</f>
        <v>2 - Foco Defensa (Alto Pot / Alto Share)</v>
      </c>
      <c r="AX872" s="12" t="str">
        <f aca="false">IF(OR(IFERROR(AND(W872&lt;&gt;"",Y872&lt;&gt;"",Y872-W872&gt;Resumen!$B$8),FALSE()),IFERROR(AND(X872&lt;&gt;"",Y872&lt;&gt;"",Y872-X872&gt;Resumen!$B$8),FALSE())),MAX(IF(IFERROR(AND(W872&lt;&gt;"",Y872&lt;&gt;"",Y872-W872&gt;Resumen!$B$8),FALSE()),Y872-W872,0),IF(IFERROR(AND(X872&lt;&gt;"",Y872&lt;&gt;"",Y872-X872&gt;Resumen!$B$8),FALSE()),Y872-X872,0)),"")</f>
        <v/>
      </c>
      <c r="AY872" s="22" t="str">
        <f aca="false">IF(OR(IFERROR(AND(W872&lt;&gt;"",Y872&lt;&gt;"",Y872-W872&gt;Resumen!$B$8),FALSE()),IFERROR(AND(X872&lt;&gt;"",Y872&lt;&gt;"",Y872-X872&gt;Resumen!$B$8),FALSE())),TRIM("Lays tiene mayor markup que "&amp;IF(IFERROR(AND(W872&lt;&gt;"",Y872&lt;&gt;"",Y872-W872&gt;Resumen!$B$8),FALSE()),"Quento ","")&amp;IF(IFERROR(AND(X872&lt;&gt;"",Y872&lt;&gt;"",Y872-X872&gt;Resumen!$B$8),FALSE()),"Julicroc ","")&amp;"en este PDV"),"")</f>
        <v/>
      </c>
      <c r="AZ872" s="22" t="str">
        <f aca="false">IF(COUNTIF('Plan Pehuamar - Lista'!$A$2:$A$167,A872)&gt;0,"Sí","No")</f>
        <v>No</v>
      </c>
      <c r="BA872" s="22" t="str">
        <f aca="false">IF(COUNTIF('Plan Combo 9+1'!$A$2:$A$226,A872)&gt;0,"Sí","No")</f>
        <v>No</v>
      </c>
      <c r="BB872" s="22" t="str">
        <f aca="false">IF(AH872="","No",IF(BA872="Sí",IF((AO872-AH872)&gt;Resumen!$B$6,"Sí","No"),IF((AO872-AH872)&gt;=Resumen!$B$132,"Sí","No")))</f>
        <v>No</v>
      </c>
      <c r="BC872" s="22" t="str">
        <f aca="false">IF(AND(N872="Sí",AL872="Sí",AI872=0),"Sí","No")</f>
        <v>No</v>
      </c>
      <c r="BD872" s="22" t="str">
        <f aca="false">IF(COUNTIF('Plan 9+1 (con Pehuamar)'!$A$2:$A$227,A872)&gt;0,"Sí","No")</f>
        <v>No</v>
      </c>
    </row>
    <row r="873" customFormat="false" ht="15" hidden="false" customHeight="true" outlineLevel="0" collapsed="false">
      <c r="A873" s="6" t="n">
        <v>400409</v>
      </c>
      <c r="B873" s="6" t="n">
        <v>5</v>
      </c>
      <c r="C873" s="6" t="n">
        <v>502</v>
      </c>
      <c r="D873" s="6" t="s">
        <v>254</v>
      </c>
      <c r="E873" s="6" t="s">
        <v>1069</v>
      </c>
      <c r="F873" s="6" t="s">
        <v>201</v>
      </c>
      <c r="G873" s="6" t="s">
        <v>129</v>
      </c>
      <c r="H873" s="6" t="s">
        <v>197</v>
      </c>
      <c r="I873" s="27" t="n">
        <v>0</v>
      </c>
      <c r="J873" s="27" t="n">
        <v>0</v>
      </c>
      <c r="K873" s="27" t="n">
        <v>5.4</v>
      </c>
      <c r="L873" s="28" t="n">
        <f aca="false">I873+J873</f>
        <v>0</v>
      </c>
      <c r="M873" s="28" t="n">
        <f aca="false">L873+K873</f>
        <v>5.4</v>
      </c>
      <c r="N873" s="22" t="str">
        <f aca="false">IF(I873&gt;0,"Sí","No")</f>
        <v>No</v>
      </c>
      <c r="O873" s="22" t="str">
        <f aca="false">IF(J873&gt;0,"Sí","No")</f>
        <v>No</v>
      </c>
      <c r="P873" s="22" t="str">
        <f aca="false">IF(K873&gt;0,"Sí","No")</f>
        <v>Sí</v>
      </c>
      <c r="Q873" s="22" t="str">
        <f aca="false">IF(OR(I873&gt;0,J873&gt;0),"Sí","No")</f>
        <v>No</v>
      </c>
      <c r="R873" s="27"/>
      <c r="S873" s="27"/>
      <c r="T873" s="27"/>
      <c r="U873" s="27"/>
      <c r="V873" s="27"/>
      <c r="W873" s="12" t="str">
        <f aca="false">IF(AND(I873&gt;0,R873&gt;0),(S873-R873)/R873,"")</f>
        <v/>
      </c>
      <c r="X873" s="12" t="str">
        <f aca="false">IF(AND(J873&gt;0,T873&gt;0),(U873-T873)/T873,"")</f>
        <v/>
      </c>
      <c r="Y873" s="12" t="str">
        <f aca="false">IF(AND(K873&gt;0,V873&gt;0),(V873-Resumen!$B$7)/Resumen!$B$7,"")</f>
        <v/>
      </c>
      <c r="Z873" s="28" t="str">
        <f aca="false">IF(AND(K873&gt;0,I873&gt;0,V873&gt;0,S873&gt;0),V873-S873,"")</f>
        <v/>
      </c>
      <c r="AA873" s="12" t="str">
        <f aca="false">IF(Z873&lt;&gt;"",Z873/S873,"")</f>
        <v/>
      </c>
      <c r="AB873" s="28" t="str">
        <f aca="false">IF(AND(K873&gt;0,J873&gt;0,V873&gt;0,U873&gt;0),V873-U873,"")</f>
        <v/>
      </c>
      <c r="AC873" s="12" t="str">
        <f aca="false">IF(AB873&lt;&gt;"",AB873/U873,"")</f>
        <v/>
      </c>
      <c r="AD873" s="27" t="n">
        <v>0</v>
      </c>
      <c r="AE873" s="27" t="n">
        <v>0</v>
      </c>
      <c r="AF873" s="27" t="n">
        <v>0</v>
      </c>
      <c r="AG873" s="28" t="n">
        <f aca="false">AD873+AE873+AF873</f>
        <v>0</v>
      </c>
      <c r="AH873" s="12" t="str">
        <f aca="false">IF(AG873&gt;0,AD873/AG873,"")</f>
        <v/>
      </c>
      <c r="AI873" s="27" t="n">
        <v>0</v>
      </c>
      <c r="AJ873" s="27" t="n">
        <v>0</v>
      </c>
      <c r="AK873" s="27" t="n">
        <v>0</v>
      </c>
      <c r="AL873" s="22" t="str">
        <f aca="false">IF(OR(AJ873&gt;0,AK873&gt;0),"Sí","No")</f>
        <v>No</v>
      </c>
      <c r="AM873" s="6"/>
      <c r="AN873" s="6"/>
      <c r="AO873" s="12" t="n">
        <f aca="false">IF(M873&gt;0,K873/M873,"")</f>
        <v>1</v>
      </c>
      <c r="AP873" s="22" t="str">
        <f aca="false">IF(M873&gt;=Resumen!$B$5,"Alto","Bajo")</f>
        <v>Bajo</v>
      </c>
      <c r="AQ873" s="22" t="str">
        <f aca="false">IF(AO873&gt;=Resumen!$B$28,"Alto","Bajo")</f>
        <v>Alto</v>
      </c>
      <c r="AR873" s="22" t="str">
        <f aca="false">AP873&amp;" Potencial / "&amp;AQ873&amp;" Share"</f>
        <v>Bajo Potencial / Alto Share</v>
      </c>
      <c r="AS873" s="22" t="str">
        <f aca="false">IF(Q873="Sí",IF(AO873&gt;=Resumen!$B$29,"Alto","Bajo"),"")</f>
        <v/>
      </c>
      <c r="AT873" s="22" t="str">
        <f aca="false">IF(AS873&lt;&gt;"",AP873&amp;" Potencial / "&amp;AS873&amp;" Share","")</f>
        <v/>
      </c>
      <c r="AU873" s="22" t="str">
        <f aca="false">IF(AH873="","Sin dato",IF(AH873-AO873&gt;Resumen!$B$6,"Sobre-exhibido",IF(AO873-AH873&gt;Resumen!$B$6,"Sub-exhibido","En línea")))</f>
        <v>Sin dato</v>
      </c>
      <c r="AV873" s="22" t="str">
        <f aca="false">IF(AT873="","",IF(AT873="Alto Potencial / Bajo Share",1,IF(AT873="Alto Potencial / Alto Share",2,IF(AT873="Bajo Potencial / Alto Share",3,4))))</f>
        <v/>
      </c>
      <c r="AW873" s="22" t="str">
        <f aca="false">IF(Q873="No","Sin competencia directa",IF(AV873=1,"1 - Foco Conquista (Alto Pot / Bajo Share)",IF(AV873=2,"2 - Foco Defensa (Alto Pot / Alto Share)",IF(AV873=3,"3 - Monitoreo (Bajo Pot / Alto Share)","4 - Baja Prioridad (Bajo Pot / Bajo Share)"))))</f>
        <v>Sin competencia directa</v>
      </c>
      <c r="AX873" s="12" t="str">
        <f aca="false">IF(OR(IFERROR(AND(W873&lt;&gt;"",Y873&lt;&gt;"",Y873-W873&gt;Resumen!$B$8),FALSE()),IFERROR(AND(X873&lt;&gt;"",Y873&lt;&gt;"",Y873-X873&gt;Resumen!$B$8),FALSE())),MAX(IF(IFERROR(AND(W873&lt;&gt;"",Y873&lt;&gt;"",Y873-W873&gt;Resumen!$B$8),FALSE()),Y873-W873,0),IF(IFERROR(AND(X873&lt;&gt;"",Y873&lt;&gt;"",Y873-X873&gt;Resumen!$B$8),FALSE()),Y873-X873,0)),"")</f>
        <v/>
      </c>
      <c r="AY873" s="22" t="str">
        <f aca="false">IF(OR(IFERROR(AND(W873&lt;&gt;"",Y873&lt;&gt;"",Y873-W873&gt;Resumen!$B$8),FALSE()),IFERROR(AND(X873&lt;&gt;"",Y873&lt;&gt;"",Y873-X873&gt;Resumen!$B$8),FALSE())),TRIM("Lays tiene mayor markup que "&amp;IF(IFERROR(AND(W873&lt;&gt;"",Y873&lt;&gt;"",Y873-W873&gt;Resumen!$B$8),FALSE()),"Quento ","")&amp;IF(IFERROR(AND(X873&lt;&gt;"",Y873&lt;&gt;"",Y873-X873&gt;Resumen!$B$8),FALSE()),"Julicroc ","")&amp;"en este PDV"),"")</f>
        <v/>
      </c>
      <c r="AZ873" s="22" t="str">
        <f aca="false">IF(COUNTIF('Plan Pehuamar - Lista'!$A$2:$A$167,A873)&gt;0,"Sí","No")</f>
        <v>No</v>
      </c>
      <c r="BA873" s="22" t="str">
        <f aca="false">IF(COUNTIF('Plan Combo 9+1'!$A$2:$A$226,A873)&gt;0,"Sí","No")</f>
        <v>No</v>
      </c>
      <c r="BB873" s="22" t="str">
        <f aca="false">IF(AH873="","No",IF(BA873="Sí",IF((AO873-AH873)&gt;Resumen!$B$6,"Sí","No"),IF((AO873-AH873)&gt;=Resumen!$B$132,"Sí","No")))</f>
        <v>No</v>
      </c>
      <c r="BC873" s="22" t="str">
        <f aca="false">IF(AND(N873="Sí",AL873="Sí",AI873=0),"Sí","No")</f>
        <v>No</v>
      </c>
      <c r="BD873" s="22" t="str">
        <f aca="false">IF(COUNTIF('Plan 9+1 (con Pehuamar)'!$A$2:$A$227,A873)&gt;0,"Sí","No")</f>
        <v>No</v>
      </c>
    </row>
    <row r="874" customFormat="false" ht="15" hidden="false" customHeight="true" outlineLevel="0" collapsed="false">
      <c r="A874" s="6" t="n">
        <v>400414</v>
      </c>
      <c r="B874" s="6" t="n">
        <v>5</v>
      </c>
      <c r="C874" s="6" t="n">
        <v>502</v>
      </c>
      <c r="D874" s="6" t="s">
        <v>254</v>
      </c>
      <c r="E874" s="6" t="s">
        <v>1070</v>
      </c>
      <c r="F874" s="6" t="s">
        <v>558</v>
      </c>
      <c r="G874" s="6" t="s">
        <v>129</v>
      </c>
      <c r="H874" s="6" t="s">
        <v>197</v>
      </c>
      <c r="I874" s="27" t="n">
        <v>25</v>
      </c>
      <c r="J874" s="27" t="n">
        <v>15</v>
      </c>
      <c r="K874" s="27" t="n">
        <v>20</v>
      </c>
      <c r="L874" s="28" t="n">
        <f aca="false">I874+J874</f>
        <v>40</v>
      </c>
      <c r="M874" s="28" t="n">
        <f aca="false">L874+K874</f>
        <v>60</v>
      </c>
      <c r="N874" s="22" t="str">
        <f aca="false">IF(I874&gt;0,"Sí","No")</f>
        <v>Sí</v>
      </c>
      <c r="O874" s="22" t="str">
        <f aca="false">IF(J874&gt;0,"Sí","No")</f>
        <v>Sí</v>
      </c>
      <c r="P874" s="22" t="str">
        <f aca="false">IF(K874&gt;0,"Sí","No")</f>
        <v>Sí</v>
      </c>
      <c r="Q874" s="22" t="str">
        <f aca="false">IF(OR(I874&gt;0,J874&gt;0),"Sí","No")</f>
        <v>Sí</v>
      </c>
      <c r="R874" s="27" t="n">
        <v>1700</v>
      </c>
      <c r="S874" s="27" t="n">
        <v>3100</v>
      </c>
      <c r="T874" s="27" t="n">
        <v>1400</v>
      </c>
      <c r="U874" s="27" t="n">
        <v>2200</v>
      </c>
      <c r="V874" s="27" t="n">
        <v>3800</v>
      </c>
      <c r="W874" s="12" t="n">
        <f aca="false">IF(AND(I874&gt;0,R874&gt;0),(S874-R874)/R874,"")</f>
        <v>0.823529411764706</v>
      </c>
      <c r="X874" s="12" t="n">
        <f aca="false">IF(AND(J874&gt;0,T874&gt;0),(U874-T874)/T874,"")</f>
        <v>0.571428571428571</v>
      </c>
      <c r="Y874" s="12" t="n">
        <f aca="false">IF(AND(K874&gt;0,V874&gt;0),(V874-Resumen!$B$7)/Resumen!$B$7,"")</f>
        <v>0.52</v>
      </c>
      <c r="Z874" s="28" t="n">
        <f aca="false">IF(AND(K874&gt;0,I874&gt;0,V874&gt;0,S874&gt;0),V874-S874,"")</f>
        <v>700</v>
      </c>
      <c r="AA874" s="12" t="n">
        <f aca="false">IF(Z874&lt;&gt;"",Z874/S874,"")</f>
        <v>0.225806451612903</v>
      </c>
      <c r="AB874" s="28" t="n">
        <f aca="false">IF(AND(K874&gt;0,J874&gt;0,V874&gt;0,U874&gt;0),V874-U874,"")</f>
        <v>1600</v>
      </c>
      <c r="AC874" s="12" t="n">
        <f aca="false">IF(AB874&lt;&gt;"",AB874/U874,"")</f>
        <v>0.727272727272727</v>
      </c>
      <c r="AD874" s="27" t="n">
        <v>15</v>
      </c>
      <c r="AE874" s="27" t="n">
        <v>20</v>
      </c>
      <c r="AF874" s="27" t="n">
        <v>7</v>
      </c>
      <c r="AG874" s="28" t="n">
        <f aca="false">AD874+AE874+AF874</f>
        <v>42</v>
      </c>
      <c r="AH874" s="12" t="n">
        <f aca="false">IF(AG874&gt;0,AD874/AG874,"")</f>
        <v>0.357142857142857</v>
      </c>
      <c r="AI874" s="27" t="n">
        <v>0</v>
      </c>
      <c r="AJ874" s="27" t="n">
        <v>0</v>
      </c>
      <c r="AK874" s="27" t="n">
        <v>0</v>
      </c>
      <c r="AL874" s="22" t="str">
        <f aca="false">IF(OR(AJ874&gt;0,AK874&gt;0),"Sí","No")</f>
        <v>No</v>
      </c>
      <c r="AM874" s="6" t="s">
        <v>198</v>
      </c>
      <c r="AN874" s="6" t="s">
        <v>198</v>
      </c>
      <c r="AO874" s="12" t="n">
        <f aca="false">IF(M874&gt;0,K874/M874,"")</f>
        <v>0.333333333333333</v>
      </c>
      <c r="AP874" s="22" t="str">
        <f aca="false">IF(M874&gt;=Resumen!$B$5,"Alto","Bajo")</f>
        <v>Alto</v>
      </c>
      <c r="AQ874" s="22" t="str">
        <f aca="false">IF(AO874&gt;=Resumen!$B$28,"Alto","Bajo")</f>
        <v>Bajo</v>
      </c>
      <c r="AR874" s="22" t="str">
        <f aca="false">AP874&amp;" Potencial / "&amp;AQ874&amp;" Share"</f>
        <v>Alto Potencial / Bajo Share</v>
      </c>
      <c r="AS874" s="22" t="str">
        <f aca="false">IF(Q874="Sí",IF(AO874&gt;=Resumen!$B$29,"Alto","Bajo"),"")</f>
        <v>Bajo</v>
      </c>
      <c r="AT874" s="22" t="str">
        <f aca="false">IF(AS874&lt;&gt;"",AP874&amp;" Potencial / "&amp;AS874&amp;" Share","")</f>
        <v>Alto Potencial / Bajo Share</v>
      </c>
      <c r="AU874" s="22" t="str">
        <f aca="false">IF(AH874="","Sin dato",IF(AH874-AO874&gt;Resumen!$B$6,"Sobre-exhibido",IF(AO874-AH874&gt;Resumen!$B$6,"Sub-exhibido","En línea")))</f>
        <v>En línea</v>
      </c>
      <c r="AV874" s="22" t="n">
        <f aca="false">IF(AT874="","",IF(AT874="Alto Potencial / Bajo Share",1,IF(AT874="Alto Potencial / Alto Share",2,IF(AT874="Bajo Potencial / Alto Share",3,4))))</f>
        <v>1</v>
      </c>
      <c r="AW874" s="22" t="str">
        <f aca="false">IF(Q874="No","Sin competencia directa",IF(AV874=1,"1 - Foco Conquista (Alto Pot / Bajo Share)",IF(AV874=2,"2 - Foco Defensa (Alto Pot / Alto Share)",IF(AV874=3,"3 - Monitoreo (Bajo Pot / Alto Share)","4 - Baja Prioridad (Bajo Pot / Bajo Share)"))))</f>
        <v>1 - Foco Conquista (Alto Pot / Bajo Share)</v>
      </c>
      <c r="AX874" s="12" t="str">
        <f aca="false">IF(OR(IFERROR(AND(W874&lt;&gt;"",Y874&lt;&gt;"",Y874-W874&gt;Resumen!$B$8),FALSE()),IFERROR(AND(X874&lt;&gt;"",Y874&lt;&gt;"",Y874-X874&gt;Resumen!$B$8),FALSE())),MAX(IF(IFERROR(AND(W874&lt;&gt;"",Y874&lt;&gt;"",Y874-W874&gt;Resumen!$B$8),FALSE()),Y874-W874,0),IF(IFERROR(AND(X874&lt;&gt;"",Y874&lt;&gt;"",Y874-X874&gt;Resumen!$B$8),FALSE()),Y874-X874,0)),"")</f>
        <v/>
      </c>
      <c r="AY874" s="22" t="str">
        <f aca="false">IF(OR(IFERROR(AND(W874&lt;&gt;"",Y874&lt;&gt;"",Y874-W874&gt;Resumen!$B$8),FALSE()),IFERROR(AND(X874&lt;&gt;"",Y874&lt;&gt;"",Y874-X874&gt;Resumen!$B$8),FALSE())),TRIM("Lays tiene mayor markup que "&amp;IF(IFERROR(AND(W874&lt;&gt;"",Y874&lt;&gt;"",Y874-W874&gt;Resumen!$B$8),FALSE()),"Quento ","")&amp;IF(IFERROR(AND(X874&lt;&gt;"",Y874&lt;&gt;"",Y874-X874&gt;Resumen!$B$8),FALSE()),"Julicroc ","")&amp;"en este PDV"),"")</f>
        <v/>
      </c>
      <c r="AZ874" s="22" t="str">
        <f aca="false">IF(COUNTIF('Plan Pehuamar - Lista'!$A$2:$A$167,A874)&gt;0,"Sí","No")</f>
        <v>No</v>
      </c>
      <c r="BA874" s="22" t="str">
        <f aca="false">IF(COUNTIF('Plan Combo 9+1'!$A$2:$A$226,A874)&gt;0,"Sí","No")</f>
        <v>Sí</v>
      </c>
      <c r="BB874" s="22" t="str">
        <f aca="false">IF(AH874="","No",IF(BA874="Sí",IF((AO874-AH874)&gt;Resumen!$B$6,"Sí","No"),IF((AO874-AH874)&gt;=Resumen!$B$132,"Sí","No")))</f>
        <v>No</v>
      </c>
      <c r="BC874" s="22" t="str">
        <f aca="false">IF(AND(N874="Sí",AL874="Sí",AI874=0),"Sí","No")</f>
        <v>No</v>
      </c>
      <c r="BD874" s="22" t="str">
        <f aca="false">IF(COUNTIF('Plan 9+1 (con Pehuamar)'!$A$2:$A$227,A874)&gt;0,"Sí","No")</f>
        <v>Sí</v>
      </c>
    </row>
    <row r="875" customFormat="false" ht="15" hidden="false" customHeight="true" outlineLevel="0" collapsed="false">
      <c r="A875" s="6" t="n">
        <v>400433</v>
      </c>
      <c r="B875" s="6" t="n">
        <v>5</v>
      </c>
      <c r="C875" s="6" t="n">
        <v>502</v>
      </c>
      <c r="D875" s="6" t="s">
        <v>254</v>
      </c>
      <c r="E875" s="6" t="s">
        <v>1071</v>
      </c>
      <c r="F875" s="6" t="s">
        <v>206</v>
      </c>
      <c r="G875" s="6" t="s">
        <v>129</v>
      </c>
      <c r="H875" s="6" t="s">
        <v>197</v>
      </c>
      <c r="I875" s="27" t="n">
        <v>0</v>
      </c>
      <c r="J875" s="27" t="n">
        <v>0</v>
      </c>
      <c r="K875" s="27" t="n">
        <v>3.8</v>
      </c>
      <c r="L875" s="28" t="n">
        <f aca="false">I875+J875</f>
        <v>0</v>
      </c>
      <c r="M875" s="28" t="n">
        <f aca="false">L875+K875</f>
        <v>3.8</v>
      </c>
      <c r="N875" s="22" t="str">
        <f aca="false">IF(I875&gt;0,"Sí","No")</f>
        <v>No</v>
      </c>
      <c r="O875" s="22" t="str">
        <f aca="false">IF(J875&gt;0,"Sí","No")</f>
        <v>No</v>
      </c>
      <c r="P875" s="22" t="str">
        <f aca="false">IF(K875&gt;0,"Sí","No")</f>
        <v>Sí</v>
      </c>
      <c r="Q875" s="22" t="str">
        <f aca="false">IF(OR(I875&gt;0,J875&gt;0),"Sí","No")</f>
        <v>No</v>
      </c>
      <c r="R875" s="27"/>
      <c r="S875" s="27"/>
      <c r="T875" s="27"/>
      <c r="U875" s="27"/>
      <c r="V875" s="27"/>
      <c r="W875" s="12" t="str">
        <f aca="false">IF(AND(I875&gt;0,R875&gt;0),(S875-R875)/R875,"")</f>
        <v/>
      </c>
      <c r="X875" s="12" t="str">
        <f aca="false">IF(AND(J875&gt;0,T875&gt;0),(U875-T875)/T875,"")</f>
        <v/>
      </c>
      <c r="Y875" s="12" t="str">
        <f aca="false">IF(AND(K875&gt;0,V875&gt;0),(V875-Resumen!$B$7)/Resumen!$B$7,"")</f>
        <v/>
      </c>
      <c r="Z875" s="28" t="str">
        <f aca="false">IF(AND(K875&gt;0,I875&gt;0,V875&gt;0,S875&gt;0),V875-S875,"")</f>
        <v/>
      </c>
      <c r="AA875" s="12" t="str">
        <f aca="false">IF(Z875&lt;&gt;"",Z875/S875,"")</f>
        <v/>
      </c>
      <c r="AB875" s="28" t="str">
        <f aca="false">IF(AND(K875&gt;0,J875&gt;0,V875&gt;0,U875&gt;0),V875-U875,"")</f>
        <v/>
      </c>
      <c r="AC875" s="12" t="str">
        <f aca="false">IF(AB875&lt;&gt;"",AB875/U875,"")</f>
        <v/>
      </c>
      <c r="AD875" s="27" t="n">
        <v>0</v>
      </c>
      <c r="AE875" s="27" t="n">
        <v>0</v>
      </c>
      <c r="AF875" s="27" t="n">
        <v>0</v>
      </c>
      <c r="AG875" s="28" t="n">
        <f aca="false">AD875+AE875+AF875</f>
        <v>0</v>
      </c>
      <c r="AH875" s="12" t="str">
        <f aca="false">IF(AG875&gt;0,AD875/AG875,"")</f>
        <v/>
      </c>
      <c r="AI875" s="27" t="n">
        <v>0</v>
      </c>
      <c r="AJ875" s="27" t="n">
        <v>0</v>
      </c>
      <c r="AK875" s="27" t="n">
        <v>0</v>
      </c>
      <c r="AL875" s="22" t="str">
        <f aca="false">IF(OR(AJ875&gt;0,AK875&gt;0),"Sí","No")</f>
        <v>No</v>
      </c>
      <c r="AM875" s="6"/>
      <c r="AN875" s="6"/>
      <c r="AO875" s="12" t="n">
        <f aca="false">IF(M875&gt;0,K875/M875,"")</f>
        <v>1</v>
      </c>
      <c r="AP875" s="22" t="str">
        <f aca="false">IF(M875&gt;=Resumen!$B$5,"Alto","Bajo")</f>
        <v>Bajo</v>
      </c>
      <c r="AQ875" s="22" t="str">
        <f aca="false">IF(AO875&gt;=Resumen!$B$28,"Alto","Bajo")</f>
        <v>Alto</v>
      </c>
      <c r="AR875" s="22" t="str">
        <f aca="false">AP875&amp;" Potencial / "&amp;AQ875&amp;" Share"</f>
        <v>Bajo Potencial / Alto Share</v>
      </c>
      <c r="AS875" s="22" t="str">
        <f aca="false">IF(Q875="Sí",IF(AO875&gt;=Resumen!$B$29,"Alto","Bajo"),"")</f>
        <v/>
      </c>
      <c r="AT875" s="22" t="str">
        <f aca="false">IF(AS875&lt;&gt;"",AP875&amp;" Potencial / "&amp;AS875&amp;" Share","")</f>
        <v/>
      </c>
      <c r="AU875" s="22" t="str">
        <f aca="false">IF(AH875="","Sin dato",IF(AH875-AO875&gt;Resumen!$B$6,"Sobre-exhibido",IF(AO875-AH875&gt;Resumen!$B$6,"Sub-exhibido","En línea")))</f>
        <v>Sin dato</v>
      </c>
      <c r="AV875" s="22" t="str">
        <f aca="false">IF(AT875="","",IF(AT875="Alto Potencial / Bajo Share",1,IF(AT875="Alto Potencial / Alto Share",2,IF(AT875="Bajo Potencial / Alto Share",3,4))))</f>
        <v/>
      </c>
      <c r="AW875" s="22" t="str">
        <f aca="false">IF(Q875="No","Sin competencia directa",IF(AV875=1,"1 - Foco Conquista (Alto Pot / Bajo Share)",IF(AV875=2,"2 - Foco Defensa (Alto Pot / Alto Share)",IF(AV875=3,"3 - Monitoreo (Bajo Pot / Alto Share)","4 - Baja Prioridad (Bajo Pot / Bajo Share)"))))</f>
        <v>Sin competencia directa</v>
      </c>
      <c r="AX875" s="12" t="str">
        <f aca="false">IF(OR(IFERROR(AND(W875&lt;&gt;"",Y875&lt;&gt;"",Y875-W875&gt;Resumen!$B$8),FALSE()),IFERROR(AND(X875&lt;&gt;"",Y875&lt;&gt;"",Y875-X875&gt;Resumen!$B$8),FALSE())),MAX(IF(IFERROR(AND(W875&lt;&gt;"",Y875&lt;&gt;"",Y875-W875&gt;Resumen!$B$8),FALSE()),Y875-W875,0),IF(IFERROR(AND(X875&lt;&gt;"",Y875&lt;&gt;"",Y875-X875&gt;Resumen!$B$8),FALSE()),Y875-X875,0)),"")</f>
        <v/>
      </c>
      <c r="AY875" s="22" t="str">
        <f aca="false">IF(OR(IFERROR(AND(W875&lt;&gt;"",Y875&lt;&gt;"",Y875-W875&gt;Resumen!$B$8),FALSE()),IFERROR(AND(X875&lt;&gt;"",Y875&lt;&gt;"",Y875-X875&gt;Resumen!$B$8),FALSE())),TRIM("Lays tiene mayor markup que "&amp;IF(IFERROR(AND(W875&lt;&gt;"",Y875&lt;&gt;"",Y875-W875&gt;Resumen!$B$8),FALSE()),"Quento ","")&amp;IF(IFERROR(AND(X875&lt;&gt;"",Y875&lt;&gt;"",Y875-X875&gt;Resumen!$B$8),FALSE()),"Julicroc ","")&amp;"en este PDV"),"")</f>
        <v/>
      </c>
      <c r="AZ875" s="22" t="str">
        <f aca="false">IF(COUNTIF('Plan Pehuamar - Lista'!$A$2:$A$167,A875)&gt;0,"Sí","No")</f>
        <v>No</v>
      </c>
      <c r="BA875" s="22" t="str">
        <f aca="false">IF(COUNTIF('Plan Combo 9+1'!$A$2:$A$226,A875)&gt;0,"Sí","No")</f>
        <v>No</v>
      </c>
      <c r="BB875" s="22" t="str">
        <f aca="false">IF(AH875="","No",IF(BA875="Sí",IF((AO875-AH875)&gt;Resumen!$B$6,"Sí","No"),IF((AO875-AH875)&gt;=Resumen!$B$132,"Sí","No")))</f>
        <v>No</v>
      </c>
      <c r="BC875" s="22" t="str">
        <f aca="false">IF(AND(N875="Sí",AL875="Sí",AI875=0),"Sí","No")</f>
        <v>No</v>
      </c>
      <c r="BD875" s="22" t="str">
        <f aca="false">IF(COUNTIF('Plan 9+1 (con Pehuamar)'!$A$2:$A$227,A875)&gt;0,"Sí","No")</f>
        <v>No</v>
      </c>
    </row>
    <row r="876" customFormat="false" ht="15" hidden="false" customHeight="true" outlineLevel="0" collapsed="false">
      <c r="A876" s="6" t="n">
        <v>400494</v>
      </c>
      <c r="B876" s="6" t="n">
        <v>5</v>
      </c>
      <c r="C876" s="6" t="n">
        <v>502</v>
      </c>
      <c r="D876" s="6" t="s">
        <v>254</v>
      </c>
      <c r="E876" s="6" t="s">
        <v>1072</v>
      </c>
      <c r="F876" s="6" t="s">
        <v>201</v>
      </c>
      <c r="G876" s="6" t="s">
        <v>129</v>
      </c>
      <c r="H876" s="6" t="s">
        <v>197</v>
      </c>
      <c r="I876" s="27" t="n">
        <v>15</v>
      </c>
      <c r="J876" s="27" t="n">
        <v>0</v>
      </c>
      <c r="K876" s="27" t="n">
        <v>20</v>
      </c>
      <c r="L876" s="28" t="n">
        <f aca="false">I876+J876</f>
        <v>15</v>
      </c>
      <c r="M876" s="28" t="n">
        <f aca="false">L876+K876</f>
        <v>35</v>
      </c>
      <c r="N876" s="22" t="str">
        <f aca="false">IF(I876&gt;0,"Sí","No")</f>
        <v>Sí</v>
      </c>
      <c r="O876" s="22" t="str">
        <f aca="false">IF(J876&gt;0,"Sí","No")</f>
        <v>No</v>
      </c>
      <c r="P876" s="22" t="str">
        <f aca="false">IF(K876&gt;0,"Sí","No")</f>
        <v>Sí</v>
      </c>
      <c r="Q876" s="22" t="str">
        <f aca="false">IF(OR(I876&gt;0,J876&gt;0),"Sí","No")</f>
        <v>Sí</v>
      </c>
      <c r="R876" s="27" t="n">
        <v>1750</v>
      </c>
      <c r="S876" s="27" t="n">
        <v>2900</v>
      </c>
      <c r="T876" s="27"/>
      <c r="U876" s="27"/>
      <c r="V876" s="27" t="n">
        <v>3500</v>
      </c>
      <c r="W876" s="12" t="n">
        <f aca="false">IF(AND(I876&gt;0,R876&gt;0),(S876-R876)/R876,"")</f>
        <v>0.657142857142857</v>
      </c>
      <c r="X876" s="12" t="str">
        <f aca="false">IF(AND(J876&gt;0,T876&gt;0),(U876-T876)/T876,"")</f>
        <v/>
      </c>
      <c r="Y876" s="12" t="n">
        <f aca="false">IF(AND(K876&gt;0,V876&gt;0),(V876-Resumen!$B$7)/Resumen!$B$7,"")</f>
        <v>0.4</v>
      </c>
      <c r="Z876" s="28" t="n">
        <f aca="false">IF(AND(K876&gt;0,I876&gt;0,V876&gt;0,S876&gt;0),V876-S876,"")</f>
        <v>600</v>
      </c>
      <c r="AA876" s="12" t="n">
        <f aca="false">IF(Z876&lt;&gt;"",Z876/S876,"")</f>
        <v>0.206896551724138</v>
      </c>
      <c r="AB876" s="28" t="str">
        <f aca="false">IF(AND(K876&gt;0,J876&gt;0,V876&gt;0,U876&gt;0),V876-U876,"")</f>
        <v/>
      </c>
      <c r="AC876" s="12" t="str">
        <f aca="false">IF(AB876&lt;&gt;"",AB876/U876,"")</f>
        <v/>
      </c>
      <c r="AD876" s="27" t="n">
        <v>7</v>
      </c>
      <c r="AE876" s="27" t="n">
        <v>10</v>
      </c>
      <c r="AF876" s="27" t="n">
        <v>0</v>
      </c>
      <c r="AG876" s="28" t="n">
        <f aca="false">AD876+AE876+AF876</f>
        <v>17</v>
      </c>
      <c r="AH876" s="12" t="n">
        <f aca="false">IF(AG876&gt;0,AD876/AG876,"")</f>
        <v>0.411764705882353</v>
      </c>
      <c r="AI876" s="27" t="n">
        <v>0</v>
      </c>
      <c r="AJ876" s="27" t="n">
        <v>0</v>
      </c>
      <c r="AK876" s="27" t="n">
        <v>0</v>
      </c>
      <c r="AL876" s="22" t="str">
        <f aca="false">IF(OR(AJ876&gt;0,AK876&gt;0),"Sí","No")</f>
        <v>No</v>
      </c>
      <c r="AM876" s="6" t="s">
        <v>198</v>
      </c>
      <c r="AN876" s="6"/>
      <c r="AO876" s="12" t="n">
        <f aca="false">IF(M876&gt;0,K876/M876,"")</f>
        <v>0.571428571428571</v>
      </c>
      <c r="AP876" s="22" t="str">
        <f aca="false">IF(M876&gt;=Resumen!$B$5,"Alto","Bajo")</f>
        <v>Bajo</v>
      </c>
      <c r="AQ876" s="22" t="str">
        <f aca="false">IF(AO876&gt;=Resumen!$B$28,"Alto","Bajo")</f>
        <v>Alto</v>
      </c>
      <c r="AR876" s="22" t="str">
        <f aca="false">AP876&amp;" Potencial / "&amp;AQ876&amp;" Share"</f>
        <v>Bajo Potencial / Alto Share</v>
      </c>
      <c r="AS876" s="22" t="str">
        <f aca="false">IF(Q876="Sí",IF(AO876&gt;=Resumen!$B$29,"Alto","Bajo"),"")</f>
        <v>Alto</v>
      </c>
      <c r="AT876" s="22" t="str">
        <f aca="false">IF(AS876&lt;&gt;"",AP876&amp;" Potencial / "&amp;AS876&amp;" Share","")</f>
        <v>Bajo Potencial / Alto Share</v>
      </c>
      <c r="AU876" s="22" t="str">
        <f aca="false">IF(AH876="","Sin dato",IF(AH876-AO876&gt;Resumen!$B$6,"Sobre-exhibido",IF(AO876-AH876&gt;Resumen!$B$6,"Sub-exhibido","En línea")))</f>
        <v>Sub-exhibido</v>
      </c>
      <c r="AV876" s="22" t="n">
        <f aca="false">IF(AT876="","",IF(AT876="Alto Potencial / Bajo Share",1,IF(AT876="Alto Potencial / Alto Share",2,IF(AT876="Bajo Potencial / Alto Share",3,4))))</f>
        <v>3</v>
      </c>
      <c r="AW876" s="22" t="str">
        <f aca="false">IF(Q876="No","Sin competencia directa",IF(AV876=1,"1 - Foco Conquista (Alto Pot / Bajo Share)",IF(AV876=2,"2 - Foco Defensa (Alto Pot / Alto Share)",IF(AV876=3,"3 - Monitoreo (Bajo Pot / Alto Share)","4 - Baja Prioridad (Bajo Pot / Bajo Share)"))))</f>
        <v>3 - Monitoreo (Bajo Pot / Alto Share)</v>
      </c>
      <c r="AX876" s="12" t="str">
        <f aca="false">IF(OR(IFERROR(AND(W876&lt;&gt;"",Y876&lt;&gt;"",Y876-W876&gt;Resumen!$B$8),FALSE()),IFERROR(AND(X876&lt;&gt;"",Y876&lt;&gt;"",Y876-X876&gt;Resumen!$B$8),FALSE())),MAX(IF(IFERROR(AND(W876&lt;&gt;"",Y876&lt;&gt;"",Y876-W876&gt;Resumen!$B$8),FALSE()),Y876-W876,0),IF(IFERROR(AND(X876&lt;&gt;"",Y876&lt;&gt;"",Y876-X876&gt;Resumen!$B$8),FALSE()),Y876-X876,0)),"")</f>
        <v/>
      </c>
      <c r="AY876" s="22" t="str">
        <f aca="false">IF(OR(IFERROR(AND(W876&lt;&gt;"",Y876&lt;&gt;"",Y876-W876&gt;Resumen!$B$8),FALSE()),IFERROR(AND(X876&lt;&gt;"",Y876&lt;&gt;"",Y876-X876&gt;Resumen!$B$8),FALSE())),TRIM("Lays tiene mayor markup que "&amp;IF(IFERROR(AND(W876&lt;&gt;"",Y876&lt;&gt;"",Y876-W876&gt;Resumen!$B$8),FALSE()),"Quento ","")&amp;IF(IFERROR(AND(X876&lt;&gt;"",Y876&lt;&gt;"",Y876-X876&gt;Resumen!$B$8),FALSE()),"Julicroc ","")&amp;"en este PDV"),"")</f>
        <v/>
      </c>
      <c r="AZ876" s="22" t="str">
        <f aca="false">IF(COUNTIF('Plan Pehuamar - Lista'!$A$2:$A$167,A876)&gt;0,"Sí","No")</f>
        <v>No</v>
      </c>
      <c r="BA876" s="22" t="str">
        <f aca="false">IF(COUNTIF('Plan Combo 9+1'!$A$2:$A$226,A876)&gt;0,"Sí","No")</f>
        <v>No</v>
      </c>
      <c r="BB876" s="22" t="str">
        <f aca="false">IF(AH876="","No",IF(BA876="Sí",IF((AO876-AH876)&gt;Resumen!$B$6,"Sí","No"),IF((AO876-AH876)&gt;=Resumen!$B$132,"Sí","No")))</f>
        <v>Sí</v>
      </c>
      <c r="BC876" s="22" t="str">
        <f aca="false">IF(AND(N876="Sí",AL876="Sí",AI876=0),"Sí","No")</f>
        <v>No</v>
      </c>
      <c r="BD876" s="22" t="str">
        <f aca="false">IF(COUNTIF('Plan 9+1 (con Pehuamar)'!$A$2:$A$227,A876)&gt;0,"Sí","No")</f>
        <v>No</v>
      </c>
    </row>
    <row r="877" customFormat="false" ht="15" hidden="false" customHeight="true" outlineLevel="0" collapsed="false">
      <c r="A877" s="6" t="n">
        <v>400500</v>
      </c>
      <c r="B877" s="6" t="n">
        <v>5</v>
      </c>
      <c r="C877" s="6" t="n">
        <v>502</v>
      </c>
      <c r="D877" s="6" t="s">
        <v>254</v>
      </c>
      <c r="E877" s="6" t="s">
        <v>1073</v>
      </c>
      <c r="F877" s="6" t="s">
        <v>196</v>
      </c>
      <c r="G877" s="6" t="s">
        <v>129</v>
      </c>
      <c r="H877" s="6" t="s">
        <v>197</v>
      </c>
      <c r="I877" s="27" t="n">
        <v>0</v>
      </c>
      <c r="J877" s="27" t="n">
        <v>0</v>
      </c>
      <c r="K877" s="27" t="n">
        <v>5.1</v>
      </c>
      <c r="L877" s="28" t="n">
        <f aca="false">I877+J877</f>
        <v>0</v>
      </c>
      <c r="M877" s="28" t="n">
        <f aca="false">L877+K877</f>
        <v>5.1</v>
      </c>
      <c r="N877" s="22" t="str">
        <f aca="false">IF(I877&gt;0,"Sí","No")</f>
        <v>No</v>
      </c>
      <c r="O877" s="22" t="str">
        <f aca="false">IF(J877&gt;0,"Sí","No")</f>
        <v>No</v>
      </c>
      <c r="P877" s="22" t="str">
        <f aca="false">IF(K877&gt;0,"Sí","No")</f>
        <v>Sí</v>
      </c>
      <c r="Q877" s="22" t="str">
        <f aca="false">IF(OR(I877&gt;0,J877&gt;0),"Sí","No")</f>
        <v>No</v>
      </c>
      <c r="R877" s="27"/>
      <c r="S877" s="27"/>
      <c r="T877" s="27"/>
      <c r="U877" s="27"/>
      <c r="V877" s="27"/>
      <c r="W877" s="12" t="str">
        <f aca="false">IF(AND(I877&gt;0,R877&gt;0),(S877-R877)/R877,"")</f>
        <v/>
      </c>
      <c r="X877" s="12" t="str">
        <f aca="false">IF(AND(J877&gt;0,T877&gt;0),(U877-T877)/T877,"")</f>
        <v/>
      </c>
      <c r="Y877" s="12" t="str">
        <f aca="false">IF(AND(K877&gt;0,V877&gt;0),(V877-Resumen!$B$7)/Resumen!$B$7,"")</f>
        <v/>
      </c>
      <c r="Z877" s="28" t="str">
        <f aca="false">IF(AND(K877&gt;0,I877&gt;0,V877&gt;0,S877&gt;0),V877-S877,"")</f>
        <v/>
      </c>
      <c r="AA877" s="12" t="str">
        <f aca="false">IF(Z877&lt;&gt;"",Z877/S877,"")</f>
        <v/>
      </c>
      <c r="AB877" s="28" t="str">
        <f aca="false">IF(AND(K877&gt;0,J877&gt;0,V877&gt;0,U877&gt;0),V877-U877,"")</f>
        <v/>
      </c>
      <c r="AC877" s="12" t="str">
        <f aca="false">IF(AB877&lt;&gt;"",AB877/U877,"")</f>
        <v/>
      </c>
      <c r="AD877" s="27" t="n">
        <v>0</v>
      </c>
      <c r="AE877" s="27" t="n">
        <v>0</v>
      </c>
      <c r="AF877" s="27" t="n">
        <v>0</v>
      </c>
      <c r="AG877" s="28" t="n">
        <f aca="false">AD877+AE877+AF877</f>
        <v>0</v>
      </c>
      <c r="AH877" s="12" t="str">
        <f aca="false">IF(AG877&gt;0,AD877/AG877,"")</f>
        <v/>
      </c>
      <c r="AI877" s="27" t="n">
        <v>0</v>
      </c>
      <c r="AJ877" s="27" t="n">
        <v>0</v>
      </c>
      <c r="AK877" s="27" t="n">
        <v>0</v>
      </c>
      <c r="AL877" s="22" t="str">
        <f aca="false">IF(OR(AJ877&gt;0,AK877&gt;0),"Sí","No")</f>
        <v>No</v>
      </c>
      <c r="AM877" s="6"/>
      <c r="AN877" s="6"/>
      <c r="AO877" s="12" t="n">
        <f aca="false">IF(M877&gt;0,K877/M877,"")</f>
        <v>1</v>
      </c>
      <c r="AP877" s="22" t="str">
        <f aca="false">IF(M877&gt;=Resumen!$B$5,"Alto","Bajo")</f>
        <v>Bajo</v>
      </c>
      <c r="AQ877" s="22" t="str">
        <f aca="false">IF(AO877&gt;=Resumen!$B$28,"Alto","Bajo")</f>
        <v>Alto</v>
      </c>
      <c r="AR877" s="22" t="str">
        <f aca="false">AP877&amp;" Potencial / "&amp;AQ877&amp;" Share"</f>
        <v>Bajo Potencial / Alto Share</v>
      </c>
      <c r="AS877" s="22" t="str">
        <f aca="false">IF(Q877="Sí",IF(AO877&gt;=Resumen!$B$29,"Alto","Bajo"),"")</f>
        <v/>
      </c>
      <c r="AT877" s="22" t="str">
        <f aca="false">IF(AS877&lt;&gt;"",AP877&amp;" Potencial / "&amp;AS877&amp;" Share","")</f>
        <v/>
      </c>
      <c r="AU877" s="22" t="str">
        <f aca="false">IF(AH877="","Sin dato",IF(AH877-AO877&gt;Resumen!$B$6,"Sobre-exhibido",IF(AO877-AH877&gt;Resumen!$B$6,"Sub-exhibido","En línea")))</f>
        <v>Sin dato</v>
      </c>
      <c r="AV877" s="22" t="str">
        <f aca="false">IF(AT877="","",IF(AT877="Alto Potencial / Bajo Share",1,IF(AT877="Alto Potencial / Alto Share",2,IF(AT877="Bajo Potencial / Alto Share",3,4))))</f>
        <v/>
      </c>
      <c r="AW877" s="22" t="str">
        <f aca="false">IF(Q877="No","Sin competencia directa",IF(AV877=1,"1 - Foco Conquista (Alto Pot / Bajo Share)",IF(AV877=2,"2 - Foco Defensa (Alto Pot / Alto Share)",IF(AV877=3,"3 - Monitoreo (Bajo Pot / Alto Share)","4 - Baja Prioridad (Bajo Pot / Bajo Share)"))))</f>
        <v>Sin competencia directa</v>
      </c>
      <c r="AX877" s="12" t="str">
        <f aca="false">IF(OR(IFERROR(AND(W877&lt;&gt;"",Y877&lt;&gt;"",Y877-W877&gt;Resumen!$B$8),FALSE()),IFERROR(AND(X877&lt;&gt;"",Y877&lt;&gt;"",Y877-X877&gt;Resumen!$B$8),FALSE())),MAX(IF(IFERROR(AND(W877&lt;&gt;"",Y877&lt;&gt;"",Y877-W877&gt;Resumen!$B$8),FALSE()),Y877-W877,0),IF(IFERROR(AND(X877&lt;&gt;"",Y877&lt;&gt;"",Y877-X877&gt;Resumen!$B$8),FALSE()),Y877-X877,0)),"")</f>
        <v/>
      </c>
      <c r="AY877" s="22" t="str">
        <f aca="false">IF(OR(IFERROR(AND(W877&lt;&gt;"",Y877&lt;&gt;"",Y877-W877&gt;Resumen!$B$8),FALSE()),IFERROR(AND(X877&lt;&gt;"",Y877&lt;&gt;"",Y877-X877&gt;Resumen!$B$8),FALSE())),TRIM("Lays tiene mayor markup que "&amp;IF(IFERROR(AND(W877&lt;&gt;"",Y877&lt;&gt;"",Y877-W877&gt;Resumen!$B$8),FALSE()),"Quento ","")&amp;IF(IFERROR(AND(X877&lt;&gt;"",Y877&lt;&gt;"",Y877-X877&gt;Resumen!$B$8),FALSE()),"Julicroc ","")&amp;"en este PDV"),"")</f>
        <v/>
      </c>
      <c r="AZ877" s="22" t="str">
        <f aca="false">IF(COUNTIF('Plan Pehuamar - Lista'!$A$2:$A$167,A877)&gt;0,"Sí","No")</f>
        <v>No</v>
      </c>
      <c r="BA877" s="22" t="str">
        <f aca="false">IF(COUNTIF('Plan Combo 9+1'!$A$2:$A$226,A877)&gt;0,"Sí","No")</f>
        <v>No</v>
      </c>
      <c r="BB877" s="22" t="str">
        <f aca="false">IF(AH877="","No",IF(BA877="Sí",IF((AO877-AH877)&gt;Resumen!$B$6,"Sí","No"),IF((AO877-AH877)&gt;=Resumen!$B$132,"Sí","No")))</f>
        <v>No</v>
      </c>
      <c r="BC877" s="22" t="str">
        <f aca="false">IF(AND(N877="Sí",AL877="Sí",AI877=0),"Sí","No")</f>
        <v>No</v>
      </c>
      <c r="BD877" s="22" t="str">
        <f aca="false">IF(COUNTIF('Plan 9+1 (con Pehuamar)'!$A$2:$A$227,A877)&gt;0,"Sí","No")</f>
        <v>No</v>
      </c>
    </row>
    <row r="878" customFormat="false" ht="15" hidden="false" customHeight="true" outlineLevel="0" collapsed="false">
      <c r="A878" s="6" t="n">
        <v>400510</v>
      </c>
      <c r="B878" s="6" t="n">
        <v>5</v>
      </c>
      <c r="C878" s="6" t="n">
        <v>502</v>
      </c>
      <c r="D878" s="6" t="s">
        <v>254</v>
      </c>
      <c r="E878" s="6" t="s">
        <v>1074</v>
      </c>
      <c r="F878" s="6" t="s">
        <v>196</v>
      </c>
      <c r="G878" s="6" t="s">
        <v>129</v>
      </c>
      <c r="H878" s="6" t="s">
        <v>197</v>
      </c>
      <c r="I878" s="27" t="n">
        <v>0</v>
      </c>
      <c r="J878" s="27" t="n">
        <v>0</v>
      </c>
      <c r="K878" s="27" t="n">
        <v>4.7</v>
      </c>
      <c r="L878" s="28" t="n">
        <f aca="false">I878+J878</f>
        <v>0</v>
      </c>
      <c r="M878" s="28" t="n">
        <f aca="false">L878+K878</f>
        <v>4.7</v>
      </c>
      <c r="N878" s="22" t="str">
        <f aca="false">IF(I878&gt;0,"Sí","No")</f>
        <v>No</v>
      </c>
      <c r="O878" s="22" t="str">
        <f aca="false">IF(J878&gt;0,"Sí","No")</f>
        <v>No</v>
      </c>
      <c r="P878" s="22" t="str">
        <f aca="false">IF(K878&gt;0,"Sí","No")</f>
        <v>Sí</v>
      </c>
      <c r="Q878" s="22" t="str">
        <f aca="false">IF(OR(I878&gt;0,J878&gt;0),"Sí","No")</f>
        <v>No</v>
      </c>
      <c r="R878" s="27"/>
      <c r="S878" s="27"/>
      <c r="T878" s="27"/>
      <c r="U878" s="27"/>
      <c r="V878" s="27"/>
      <c r="W878" s="12" t="str">
        <f aca="false">IF(AND(I878&gt;0,R878&gt;0),(S878-R878)/R878,"")</f>
        <v/>
      </c>
      <c r="X878" s="12" t="str">
        <f aca="false">IF(AND(J878&gt;0,T878&gt;0),(U878-T878)/T878,"")</f>
        <v/>
      </c>
      <c r="Y878" s="12" t="str">
        <f aca="false">IF(AND(K878&gt;0,V878&gt;0),(V878-Resumen!$B$7)/Resumen!$B$7,"")</f>
        <v/>
      </c>
      <c r="Z878" s="28" t="str">
        <f aca="false">IF(AND(K878&gt;0,I878&gt;0,V878&gt;0,S878&gt;0),V878-S878,"")</f>
        <v/>
      </c>
      <c r="AA878" s="12" t="str">
        <f aca="false">IF(Z878&lt;&gt;"",Z878/S878,"")</f>
        <v/>
      </c>
      <c r="AB878" s="28" t="str">
        <f aca="false">IF(AND(K878&gt;0,J878&gt;0,V878&gt;0,U878&gt;0),V878-U878,"")</f>
        <v/>
      </c>
      <c r="AC878" s="12" t="str">
        <f aca="false">IF(AB878&lt;&gt;"",AB878/U878,"")</f>
        <v/>
      </c>
      <c r="AD878" s="27" t="n">
        <v>0</v>
      </c>
      <c r="AE878" s="27" t="n">
        <v>0</v>
      </c>
      <c r="AF878" s="27" t="n">
        <v>0</v>
      </c>
      <c r="AG878" s="28" t="n">
        <f aca="false">AD878+AE878+AF878</f>
        <v>0</v>
      </c>
      <c r="AH878" s="12" t="str">
        <f aca="false">IF(AG878&gt;0,AD878/AG878,"")</f>
        <v/>
      </c>
      <c r="AI878" s="27" t="n">
        <v>0</v>
      </c>
      <c r="AJ878" s="27" t="n">
        <v>0</v>
      </c>
      <c r="AK878" s="27" t="n">
        <v>0</v>
      </c>
      <c r="AL878" s="22" t="str">
        <f aca="false">IF(OR(AJ878&gt;0,AK878&gt;0),"Sí","No")</f>
        <v>No</v>
      </c>
      <c r="AM878" s="6"/>
      <c r="AN878" s="6"/>
      <c r="AO878" s="12" t="n">
        <f aca="false">IF(M878&gt;0,K878/M878,"")</f>
        <v>1</v>
      </c>
      <c r="AP878" s="22" t="str">
        <f aca="false">IF(M878&gt;=Resumen!$B$5,"Alto","Bajo")</f>
        <v>Bajo</v>
      </c>
      <c r="AQ878" s="22" t="str">
        <f aca="false">IF(AO878&gt;=Resumen!$B$28,"Alto","Bajo")</f>
        <v>Alto</v>
      </c>
      <c r="AR878" s="22" t="str">
        <f aca="false">AP878&amp;" Potencial / "&amp;AQ878&amp;" Share"</f>
        <v>Bajo Potencial / Alto Share</v>
      </c>
      <c r="AS878" s="22" t="str">
        <f aca="false">IF(Q878="Sí",IF(AO878&gt;=Resumen!$B$29,"Alto","Bajo"),"")</f>
        <v/>
      </c>
      <c r="AT878" s="22" t="str">
        <f aca="false">IF(AS878&lt;&gt;"",AP878&amp;" Potencial / "&amp;AS878&amp;" Share","")</f>
        <v/>
      </c>
      <c r="AU878" s="22" t="str">
        <f aca="false">IF(AH878="","Sin dato",IF(AH878-AO878&gt;Resumen!$B$6,"Sobre-exhibido",IF(AO878-AH878&gt;Resumen!$B$6,"Sub-exhibido","En línea")))</f>
        <v>Sin dato</v>
      </c>
      <c r="AV878" s="22" t="str">
        <f aca="false">IF(AT878="","",IF(AT878="Alto Potencial / Bajo Share",1,IF(AT878="Alto Potencial / Alto Share",2,IF(AT878="Bajo Potencial / Alto Share",3,4))))</f>
        <v/>
      </c>
      <c r="AW878" s="22" t="str">
        <f aca="false">IF(Q878="No","Sin competencia directa",IF(AV878=1,"1 - Foco Conquista (Alto Pot / Bajo Share)",IF(AV878=2,"2 - Foco Defensa (Alto Pot / Alto Share)",IF(AV878=3,"3 - Monitoreo (Bajo Pot / Alto Share)","4 - Baja Prioridad (Bajo Pot / Bajo Share)"))))</f>
        <v>Sin competencia directa</v>
      </c>
      <c r="AX878" s="12" t="str">
        <f aca="false">IF(OR(IFERROR(AND(W878&lt;&gt;"",Y878&lt;&gt;"",Y878-W878&gt;Resumen!$B$8),FALSE()),IFERROR(AND(X878&lt;&gt;"",Y878&lt;&gt;"",Y878-X878&gt;Resumen!$B$8),FALSE())),MAX(IF(IFERROR(AND(W878&lt;&gt;"",Y878&lt;&gt;"",Y878-W878&gt;Resumen!$B$8),FALSE()),Y878-W878,0),IF(IFERROR(AND(X878&lt;&gt;"",Y878&lt;&gt;"",Y878-X878&gt;Resumen!$B$8),FALSE()),Y878-X878,0)),"")</f>
        <v/>
      </c>
      <c r="AY878" s="22" t="str">
        <f aca="false">IF(OR(IFERROR(AND(W878&lt;&gt;"",Y878&lt;&gt;"",Y878-W878&gt;Resumen!$B$8),FALSE()),IFERROR(AND(X878&lt;&gt;"",Y878&lt;&gt;"",Y878-X878&gt;Resumen!$B$8),FALSE())),TRIM("Lays tiene mayor markup que "&amp;IF(IFERROR(AND(W878&lt;&gt;"",Y878&lt;&gt;"",Y878-W878&gt;Resumen!$B$8),FALSE()),"Quento ","")&amp;IF(IFERROR(AND(X878&lt;&gt;"",Y878&lt;&gt;"",Y878-X878&gt;Resumen!$B$8),FALSE()),"Julicroc ","")&amp;"en este PDV"),"")</f>
        <v/>
      </c>
      <c r="AZ878" s="22" t="str">
        <f aca="false">IF(COUNTIF('Plan Pehuamar - Lista'!$A$2:$A$167,A878)&gt;0,"Sí","No")</f>
        <v>No</v>
      </c>
      <c r="BA878" s="22" t="str">
        <f aca="false">IF(COUNTIF('Plan Combo 9+1'!$A$2:$A$226,A878)&gt;0,"Sí","No")</f>
        <v>No</v>
      </c>
      <c r="BB878" s="22" t="str">
        <f aca="false">IF(AH878="","No",IF(BA878="Sí",IF((AO878-AH878)&gt;Resumen!$B$6,"Sí","No"),IF((AO878-AH878)&gt;=Resumen!$B$132,"Sí","No")))</f>
        <v>No</v>
      </c>
      <c r="BC878" s="22" t="str">
        <f aca="false">IF(AND(N878="Sí",AL878="Sí",AI878=0),"Sí","No")</f>
        <v>No</v>
      </c>
      <c r="BD878" s="22" t="str">
        <f aca="false">IF(COUNTIF('Plan 9+1 (con Pehuamar)'!$A$2:$A$227,A878)&gt;0,"Sí","No")</f>
        <v>No</v>
      </c>
    </row>
    <row r="879" customFormat="false" ht="15" hidden="false" customHeight="true" outlineLevel="0" collapsed="false">
      <c r="A879" s="6" t="n">
        <v>400522</v>
      </c>
      <c r="B879" s="6" t="n">
        <v>5</v>
      </c>
      <c r="C879" s="6" t="n">
        <v>502</v>
      </c>
      <c r="D879" s="6" t="s">
        <v>254</v>
      </c>
      <c r="E879" s="6" t="s">
        <v>1075</v>
      </c>
      <c r="F879" s="6" t="s">
        <v>210</v>
      </c>
      <c r="G879" s="6" t="s">
        <v>129</v>
      </c>
      <c r="H879" s="6" t="s">
        <v>197</v>
      </c>
      <c r="I879" s="27" t="n">
        <v>0</v>
      </c>
      <c r="J879" s="27" t="n">
        <v>0</v>
      </c>
      <c r="K879" s="27" t="n">
        <v>2.1</v>
      </c>
      <c r="L879" s="28" t="n">
        <f aca="false">I879+J879</f>
        <v>0</v>
      </c>
      <c r="M879" s="28" t="n">
        <f aca="false">L879+K879</f>
        <v>2.1</v>
      </c>
      <c r="N879" s="22" t="str">
        <f aca="false">IF(I879&gt;0,"Sí","No")</f>
        <v>No</v>
      </c>
      <c r="O879" s="22" t="str">
        <f aca="false">IF(J879&gt;0,"Sí","No")</f>
        <v>No</v>
      </c>
      <c r="P879" s="22" t="str">
        <f aca="false">IF(K879&gt;0,"Sí","No")</f>
        <v>Sí</v>
      </c>
      <c r="Q879" s="22" t="str">
        <f aca="false">IF(OR(I879&gt;0,J879&gt;0),"Sí","No")</f>
        <v>No</v>
      </c>
      <c r="R879" s="27"/>
      <c r="S879" s="27"/>
      <c r="T879" s="27"/>
      <c r="U879" s="27"/>
      <c r="V879" s="27"/>
      <c r="W879" s="12" t="str">
        <f aca="false">IF(AND(I879&gt;0,R879&gt;0),(S879-R879)/R879,"")</f>
        <v/>
      </c>
      <c r="X879" s="12" t="str">
        <f aca="false">IF(AND(J879&gt;0,T879&gt;0),(U879-T879)/T879,"")</f>
        <v/>
      </c>
      <c r="Y879" s="12" t="str">
        <f aca="false">IF(AND(K879&gt;0,V879&gt;0),(V879-Resumen!$B$7)/Resumen!$B$7,"")</f>
        <v/>
      </c>
      <c r="Z879" s="28" t="str">
        <f aca="false">IF(AND(K879&gt;0,I879&gt;0,V879&gt;0,S879&gt;0),V879-S879,"")</f>
        <v/>
      </c>
      <c r="AA879" s="12" t="str">
        <f aca="false">IF(Z879&lt;&gt;"",Z879/S879,"")</f>
        <v/>
      </c>
      <c r="AB879" s="28" t="str">
        <f aca="false">IF(AND(K879&gt;0,J879&gt;0,V879&gt;0,U879&gt;0),V879-U879,"")</f>
        <v/>
      </c>
      <c r="AC879" s="12" t="str">
        <f aca="false">IF(AB879&lt;&gt;"",AB879/U879,"")</f>
        <v/>
      </c>
      <c r="AD879" s="27" t="n">
        <v>0</v>
      </c>
      <c r="AE879" s="27" t="n">
        <v>0</v>
      </c>
      <c r="AF879" s="27" t="n">
        <v>0</v>
      </c>
      <c r="AG879" s="28" t="n">
        <f aca="false">AD879+AE879+AF879</f>
        <v>0</v>
      </c>
      <c r="AH879" s="12" t="str">
        <f aca="false">IF(AG879&gt;0,AD879/AG879,"")</f>
        <v/>
      </c>
      <c r="AI879" s="27" t="n">
        <v>0</v>
      </c>
      <c r="AJ879" s="27" t="n">
        <v>0</v>
      </c>
      <c r="AK879" s="27" t="n">
        <v>0</v>
      </c>
      <c r="AL879" s="22" t="str">
        <f aca="false">IF(OR(AJ879&gt;0,AK879&gt;0),"Sí","No")</f>
        <v>No</v>
      </c>
      <c r="AM879" s="6"/>
      <c r="AN879" s="6"/>
      <c r="AO879" s="12" t="n">
        <f aca="false">IF(M879&gt;0,K879/M879,"")</f>
        <v>1</v>
      </c>
      <c r="AP879" s="22" t="str">
        <f aca="false">IF(M879&gt;=Resumen!$B$5,"Alto","Bajo")</f>
        <v>Bajo</v>
      </c>
      <c r="AQ879" s="22" t="str">
        <f aca="false">IF(AO879&gt;=Resumen!$B$28,"Alto","Bajo")</f>
        <v>Alto</v>
      </c>
      <c r="AR879" s="22" t="str">
        <f aca="false">AP879&amp;" Potencial / "&amp;AQ879&amp;" Share"</f>
        <v>Bajo Potencial / Alto Share</v>
      </c>
      <c r="AS879" s="22" t="str">
        <f aca="false">IF(Q879="Sí",IF(AO879&gt;=Resumen!$B$29,"Alto","Bajo"),"")</f>
        <v/>
      </c>
      <c r="AT879" s="22" t="str">
        <f aca="false">IF(AS879&lt;&gt;"",AP879&amp;" Potencial / "&amp;AS879&amp;" Share","")</f>
        <v/>
      </c>
      <c r="AU879" s="22" t="str">
        <f aca="false">IF(AH879="","Sin dato",IF(AH879-AO879&gt;Resumen!$B$6,"Sobre-exhibido",IF(AO879-AH879&gt;Resumen!$B$6,"Sub-exhibido","En línea")))</f>
        <v>Sin dato</v>
      </c>
      <c r="AV879" s="22" t="str">
        <f aca="false">IF(AT879="","",IF(AT879="Alto Potencial / Bajo Share",1,IF(AT879="Alto Potencial / Alto Share",2,IF(AT879="Bajo Potencial / Alto Share",3,4))))</f>
        <v/>
      </c>
      <c r="AW879" s="22" t="str">
        <f aca="false">IF(Q879="No","Sin competencia directa",IF(AV879=1,"1 - Foco Conquista (Alto Pot / Bajo Share)",IF(AV879=2,"2 - Foco Defensa (Alto Pot / Alto Share)",IF(AV879=3,"3 - Monitoreo (Bajo Pot / Alto Share)","4 - Baja Prioridad (Bajo Pot / Bajo Share)"))))</f>
        <v>Sin competencia directa</v>
      </c>
      <c r="AX879" s="12" t="str">
        <f aca="false">IF(OR(IFERROR(AND(W879&lt;&gt;"",Y879&lt;&gt;"",Y879-W879&gt;Resumen!$B$8),FALSE()),IFERROR(AND(X879&lt;&gt;"",Y879&lt;&gt;"",Y879-X879&gt;Resumen!$B$8),FALSE())),MAX(IF(IFERROR(AND(W879&lt;&gt;"",Y879&lt;&gt;"",Y879-W879&gt;Resumen!$B$8),FALSE()),Y879-W879,0),IF(IFERROR(AND(X879&lt;&gt;"",Y879&lt;&gt;"",Y879-X879&gt;Resumen!$B$8),FALSE()),Y879-X879,0)),"")</f>
        <v/>
      </c>
      <c r="AY879" s="22" t="str">
        <f aca="false">IF(OR(IFERROR(AND(W879&lt;&gt;"",Y879&lt;&gt;"",Y879-W879&gt;Resumen!$B$8),FALSE()),IFERROR(AND(X879&lt;&gt;"",Y879&lt;&gt;"",Y879-X879&gt;Resumen!$B$8),FALSE())),TRIM("Lays tiene mayor markup que "&amp;IF(IFERROR(AND(W879&lt;&gt;"",Y879&lt;&gt;"",Y879-W879&gt;Resumen!$B$8),FALSE()),"Quento ","")&amp;IF(IFERROR(AND(X879&lt;&gt;"",Y879&lt;&gt;"",Y879-X879&gt;Resumen!$B$8),FALSE()),"Julicroc ","")&amp;"en este PDV"),"")</f>
        <v/>
      </c>
      <c r="AZ879" s="22" t="str">
        <f aca="false">IF(COUNTIF('Plan Pehuamar - Lista'!$A$2:$A$167,A879)&gt;0,"Sí","No")</f>
        <v>No</v>
      </c>
      <c r="BA879" s="22" t="str">
        <f aca="false">IF(COUNTIF('Plan Combo 9+1'!$A$2:$A$226,A879)&gt;0,"Sí","No")</f>
        <v>No</v>
      </c>
      <c r="BB879" s="22" t="str">
        <f aca="false">IF(AH879="","No",IF(BA879="Sí",IF((AO879-AH879)&gt;Resumen!$B$6,"Sí","No"),IF((AO879-AH879)&gt;=Resumen!$B$132,"Sí","No")))</f>
        <v>No</v>
      </c>
      <c r="BC879" s="22" t="str">
        <f aca="false">IF(AND(N879="Sí",AL879="Sí",AI879=0),"Sí","No")</f>
        <v>No</v>
      </c>
      <c r="BD879" s="22" t="str">
        <f aca="false">IF(COUNTIF('Plan 9+1 (con Pehuamar)'!$A$2:$A$227,A879)&gt;0,"Sí","No")</f>
        <v>No</v>
      </c>
    </row>
    <row r="880" customFormat="false" ht="15" hidden="false" customHeight="true" outlineLevel="0" collapsed="false">
      <c r="A880" s="6" t="n">
        <v>400565</v>
      </c>
      <c r="B880" s="6" t="n">
        <v>5</v>
      </c>
      <c r="C880" s="6" t="n">
        <v>502</v>
      </c>
      <c r="D880" s="6" t="s">
        <v>254</v>
      </c>
      <c r="E880" s="6" t="s">
        <v>1076</v>
      </c>
      <c r="F880" s="6" t="s">
        <v>196</v>
      </c>
      <c r="G880" s="6" t="s">
        <v>129</v>
      </c>
      <c r="H880" s="6" t="s">
        <v>197</v>
      </c>
      <c r="I880" s="27" t="n">
        <v>30</v>
      </c>
      <c r="J880" s="27" t="n">
        <v>0</v>
      </c>
      <c r="K880" s="27" t="n">
        <v>20</v>
      </c>
      <c r="L880" s="28" t="n">
        <f aca="false">I880+J880</f>
        <v>30</v>
      </c>
      <c r="M880" s="28" t="n">
        <f aca="false">L880+K880</f>
        <v>50</v>
      </c>
      <c r="N880" s="22" t="str">
        <f aca="false">IF(I880&gt;0,"Sí","No")</f>
        <v>Sí</v>
      </c>
      <c r="O880" s="22" t="str">
        <f aca="false">IF(J880&gt;0,"Sí","No")</f>
        <v>No</v>
      </c>
      <c r="P880" s="22" t="str">
        <f aca="false">IF(K880&gt;0,"Sí","No")</f>
        <v>Sí</v>
      </c>
      <c r="Q880" s="22" t="str">
        <f aca="false">IF(OR(I880&gt;0,J880&gt;0),"Sí","No")</f>
        <v>Sí</v>
      </c>
      <c r="R880" s="27" t="n">
        <v>1400</v>
      </c>
      <c r="S880" s="27" t="n">
        <v>2800</v>
      </c>
      <c r="T880" s="27"/>
      <c r="U880" s="27"/>
      <c r="V880" s="27" t="n">
        <v>3500</v>
      </c>
      <c r="W880" s="12" t="n">
        <f aca="false">IF(AND(I880&gt;0,R880&gt;0),(S880-R880)/R880,"")</f>
        <v>1</v>
      </c>
      <c r="X880" s="12" t="str">
        <f aca="false">IF(AND(J880&gt;0,T880&gt;0),(U880-T880)/T880,"")</f>
        <v/>
      </c>
      <c r="Y880" s="12" t="n">
        <f aca="false">IF(AND(K880&gt;0,V880&gt;0),(V880-Resumen!$B$7)/Resumen!$B$7,"")</f>
        <v>0.4</v>
      </c>
      <c r="Z880" s="28" t="n">
        <f aca="false">IF(AND(K880&gt;0,I880&gt;0,V880&gt;0,S880&gt;0),V880-S880,"")</f>
        <v>700</v>
      </c>
      <c r="AA880" s="12" t="n">
        <f aca="false">IF(Z880&lt;&gt;"",Z880/S880,"")</f>
        <v>0.25</v>
      </c>
      <c r="AB880" s="28" t="str">
        <f aca="false">IF(AND(K880&gt;0,J880&gt;0,V880&gt;0,U880&gt;0),V880-U880,"")</f>
        <v/>
      </c>
      <c r="AC880" s="12" t="str">
        <f aca="false">IF(AB880&lt;&gt;"",AB880/U880,"")</f>
        <v/>
      </c>
      <c r="AD880" s="27" t="n">
        <v>10</v>
      </c>
      <c r="AE880" s="27" t="n">
        <v>15</v>
      </c>
      <c r="AF880" s="27" t="n">
        <v>0</v>
      </c>
      <c r="AG880" s="28" t="n">
        <f aca="false">AD880+AE880+AF880</f>
        <v>25</v>
      </c>
      <c r="AH880" s="12" t="n">
        <f aca="false">IF(AG880&gt;0,AD880/AG880,"")</f>
        <v>0.4</v>
      </c>
      <c r="AI880" s="27" t="n">
        <v>1</v>
      </c>
      <c r="AJ880" s="27" t="n">
        <v>0</v>
      </c>
      <c r="AK880" s="27" t="n">
        <v>0</v>
      </c>
      <c r="AL880" s="22" t="str">
        <f aca="false">IF(OR(AJ880&gt;0,AK880&gt;0),"Sí","No")</f>
        <v>No</v>
      </c>
      <c r="AM880" s="6" t="s">
        <v>198</v>
      </c>
      <c r="AN880" s="6"/>
      <c r="AO880" s="12" t="n">
        <f aca="false">IF(M880&gt;0,K880/M880,"")</f>
        <v>0.4</v>
      </c>
      <c r="AP880" s="22" t="str">
        <f aca="false">IF(M880&gt;=Resumen!$B$5,"Alto","Bajo")</f>
        <v>Alto</v>
      </c>
      <c r="AQ880" s="22" t="str">
        <f aca="false">IF(AO880&gt;=Resumen!$B$28,"Alto","Bajo")</f>
        <v>Alto</v>
      </c>
      <c r="AR880" s="22" t="str">
        <f aca="false">AP880&amp;" Potencial / "&amp;AQ880&amp;" Share"</f>
        <v>Alto Potencial / Alto Share</v>
      </c>
      <c r="AS880" s="22" t="str">
        <f aca="false">IF(Q880="Sí",IF(AO880&gt;=Resumen!$B$29,"Alto","Bajo"),"")</f>
        <v>Bajo</v>
      </c>
      <c r="AT880" s="22" t="str">
        <f aca="false">IF(AS880&lt;&gt;"",AP880&amp;" Potencial / "&amp;AS880&amp;" Share","")</f>
        <v>Alto Potencial / Bajo Share</v>
      </c>
      <c r="AU880" s="22" t="str">
        <f aca="false">IF(AH880="","Sin dato",IF(AH880-AO880&gt;Resumen!$B$6,"Sobre-exhibido",IF(AO880-AH880&gt;Resumen!$B$6,"Sub-exhibido","En línea")))</f>
        <v>En línea</v>
      </c>
      <c r="AV880" s="22" t="n">
        <f aca="false">IF(AT880="","",IF(AT880="Alto Potencial / Bajo Share",1,IF(AT880="Alto Potencial / Alto Share",2,IF(AT880="Bajo Potencial / Alto Share",3,4))))</f>
        <v>1</v>
      </c>
      <c r="AW880" s="22" t="str">
        <f aca="false">IF(Q880="No","Sin competencia directa",IF(AV880=1,"1 - Foco Conquista (Alto Pot / Bajo Share)",IF(AV880=2,"2 - Foco Defensa (Alto Pot / Alto Share)",IF(AV880=3,"3 - Monitoreo (Bajo Pot / Alto Share)","4 - Baja Prioridad (Bajo Pot / Bajo Share)"))))</f>
        <v>1 - Foco Conquista (Alto Pot / Bajo Share)</v>
      </c>
      <c r="AX880" s="12" t="str">
        <f aca="false">IF(OR(IFERROR(AND(W880&lt;&gt;"",Y880&lt;&gt;"",Y880-W880&gt;Resumen!$B$8),FALSE()),IFERROR(AND(X880&lt;&gt;"",Y880&lt;&gt;"",Y880-X880&gt;Resumen!$B$8),FALSE())),MAX(IF(IFERROR(AND(W880&lt;&gt;"",Y880&lt;&gt;"",Y880-W880&gt;Resumen!$B$8),FALSE()),Y880-W880,0),IF(IFERROR(AND(X880&lt;&gt;"",Y880&lt;&gt;"",Y880-X880&gt;Resumen!$B$8),FALSE()),Y880-X880,0)),"")</f>
        <v/>
      </c>
      <c r="AY880" s="22" t="str">
        <f aca="false">IF(OR(IFERROR(AND(W880&lt;&gt;"",Y880&lt;&gt;"",Y880-W880&gt;Resumen!$B$8),FALSE()),IFERROR(AND(X880&lt;&gt;"",Y880&lt;&gt;"",Y880-X880&gt;Resumen!$B$8),FALSE())),TRIM("Lays tiene mayor markup que "&amp;IF(IFERROR(AND(W880&lt;&gt;"",Y880&lt;&gt;"",Y880-W880&gt;Resumen!$B$8),FALSE()),"Quento ","")&amp;IF(IFERROR(AND(X880&lt;&gt;"",Y880&lt;&gt;"",Y880-X880&gt;Resumen!$B$8),FALSE()),"Julicroc ","")&amp;"en este PDV"),"")</f>
        <v/>
      </c>
      <c r="AZ880" s="22" t="str">
        <f aca="false">IF(COUNTIF('Plan Pehuamar - Lista'!$A$2:$A$167,A880)&gt;0,"Sí","No")</f>
        <v>No</v>
      </c>
      <c r="BA880" s="22" t="str">
        <f aca="false">IF(COUNTIF('Plan Combo 9+1'!$A$2:$A$226,A880)&gt;0,"Sí","No")</f>
        <v>Sí</v>
      </c>
      <c r="BB880" s="22" t="str">
        <f aca="false">IF(AH880="","No",IF(BA880="Sí",IF((AO880-AH880)&gt;Resumen!$B$6,"Sí","No"),IF((AO880-AH880)&gt;=Resumen!$B$132,"Sí","No")))</f>
        <v>No</v>
      </c>
      <c r="BC880" s="22" t="str">
        <f aca="false">IF(AND(N880="Sí",AL880="Sí",AI880=0),"Sí","No")</f>
        <v>No</v>
      </c>
      <c r="BD880" s="22" t="str">
        <f aca="false">IF(COUNTIF('Plan 9+1 (con Pehuamar)'!$A$2:$A$227,A880)&gt;0,"Sí","No")</f>
        <v>Sí</v>
      </c>
    </row>
    <row r="881" customFormat="false" ht="15" hidden="false" customHeight="true" outlineLevel="0" collapsed="false">
      <c r="A881" s="6" t="n">
        <v>400570</v>
      </c>
      <c r="B881" s="6" t="n">
        <v>5</v>
      </c>
      <c r="C881" s="6" t="n">
        <v>502</v>
      </c>
      <c r="D881" s="6" t="s">
        <v>254</v>
      </c>
      <c r="E881" s="6" t="s">
        <v>1077</v>
      </c>
      <c r="F881" s="6" t="s">
        <v>196</v>
      </c>
      <c r="G881" s="6" t="s">
        <v>129</v>
      </c>
      <c r="H881" s="6" t="s">
        <v>197</v>
      </c>
      <c r="I881" s="27" t="n">
        <v>0</v>
      </c>
      <c r="J881" s="27" t="n">
        <v>0</v>
      </c>
      <c r="K881" s="27" t="n">
        <v>2.1</v>
      </c>
      <c r="L881" s="28" t="n">
        <f aca="false">I881+J881</f>
        <v>0</v>
      </c>
      <c r="M881" s="28" t="n">
        <f aca="false">L881+K881</f>
        <v>2.1</v>
      </c>
      <c r="N881" s="22" t="str">
        <f aca="false">IF(I881&gt;0,"Sí","No")</f>
        <v>No</v>
      </c>
      <c r="O881" s="22" t="str">
        <f aca="false">IF(J881&gt;0,"Sí","No")</f>
        <v>No</v>
      </c>
      <c r="P881" s="22" t="str">
        <f aca="false">IF(K881&gt;0,"Sí","No")</f>
        <v>Sí</v>
      </c>
      <c r="Q881" s="22" t="str">
        <f aca="false">IF(OR(I881&gt;0,J881&gt;0),"Sí","No")</f>
        <v>No</v>
      </c>
      <c r="R881" s="27"/>
      <c r="S881" s="27"/>
      <c r="T881" s="27"/>
      <c r="U881" s="27"/>
      <c r="V881" s="27"/>
      <c r="W881" s="12" t="str">
        <f aca="false">IF(AND(I881&gt;0,R881&gt;0),(S881-R881)/R881,"")</f>
        <v/>
      </c>
      <c r="X881" s="12" t="str">
        <f aca="false">IF(AND(J881&gt;0,T881&gt;0),(U881-T881)/T881,"")</f>
        <v/>
      </c>
      <c r="Y881" s="12" t="str">
        <f aca="false">IF(AND(K881&gt;0,V881&gt;0),(V881-Resumen!$B$7)/Resumen!$B$7,"")</f>
        <v/>
      </c>
      <c r="Z881" s="28" t="str">
        <f aca="false">IF(AND(K881&gt;0,I881&gt;0,V881&gt;0,S881&gt;0),V881-S881,"")</f>
        <v/>
      </c>
      <c r="AA881" s="12" t="str">
        <f aca="false">IF(Z881&lt;&gt;"",Z881/S881,"")</f>
        <v/>
      </c>
      <c r="AB881" s="28" t="str">
        <f aca="false">IF(AND(K881&gt;0,J881&gt;0,V881&gt;0,U881&gt;0),V881-U881,"")</f>
        <v/>
      </c>
      <c r="AC881" s="12" t="str">
        <f aca="false">IF(AB881&lt;&gt;"",AB881/U881,"")</f>
        <v/>
      </c>
      <c r="AD881" s="27" t="n">
        <v>0</v>
      </c>
      <c r="AE881" s="27" t="n">
        <v>0</v>
      </c>
      <c r="AF881" s="27" t="n">
        <v>0</v>
      </c>
      <c r="AG881" s="28" t="n">
        <f aca="false">AD881+AE881+AF881</f>
        <v>0</v>
      </c>
      <c r="AH881" s="12" t="str">
        <f aca="false">IF(AG881&gt;0,AD881/AG881,"")</f>
        <v/>
      </c>
      <c r="AI881" s="27" t="n">
        <v>0</v>
      </c>
      <c r="AJ881" s="27" t="n">
        <v>0</v>
      </c>
      <c r="AK881" s="27" t="n">
        <v>0</v>
      </c>
      <c r="AL881" s="22" t="str">
        <f aca="false">IF(OR(AJ881&gt;0,AK881&gt;0),"Sí","No")</f>
        <v>No</v>
      </c>
      <c r="AM881" s="6"/>
      <c r="AN881" s="6"/>
      <c r="AO881" s="12" t="n">
        <f aca="false">IF(M881&gt;0,K881/M881,"")</f>
        <v>1</v>
      </c>
      <c r="AP881" s="22" t="str">
        <f aca="false">IF(M881&gt;=Resumen!$B$5,"Alto","Bajo")</f>
        <v>Bajo</v>
      </c>
      <c r="AQ881" s="22" t="str">
        <f aca="false">IF(AO881&gt;=Resumen!$B$28,"Alto","Bajo")</f>
        <v>Alto</v>
      </c>
      <c r="AR881" s="22" t="str">
        <f aca="false">AP881&amp;" Potencial / "&amp;AQ881&amp;" Share"</f>
        <v>Bajo Potencial / Alto Share</v>
      </c>
      <c r="AS881" s="22" t="str">
        <f aca="false">IF(Q881="Sí",IF(AO881&gt;=Resumen!$B$29,"Alto","Bajo"),"")</f>
        <v/>
      </c>
      <c r="AT881" s="22" t="str">
        <f aca="false">IF(AS881&lt;&gt;"",AP881&amp;" Potencial / "&amp;AS881&amp;" Share","")</f>
        <v/>
      </c>
      <c r="AU881" s="22" t="str">
        <f aca="false">IF(AH881="","Sin dato",IF(AH881-AO881&gt;Resumen!$B$6,"Sobre-exhibido",IF(AO881-AH881&gt;Resumen!$B$6,"Sub-exhibido","En línea")))</f>
        <v>Sin dato</v>
      </c>
      <c r="AV881" s="22" t="str">
        <f aca="false">IF(AT881="","",IF(AT881="Alto Potencial / Bajo Share",1,IF(AT881="Alto Potencial / Alto Share",2,IF(AT881="Bajo Potencial / Alto Share",3,4))))</f>
        <v/>
      </c>
      <c r="AW881" s="22" t="str">
        <f aca="false">IF(Q881="No","Sin competencia directa",IF(AV881=1,"1 - Foco Conquista (Alto Pot / Bajo Share)",IF(AV881=2,"2 - Foco Defensa (Alto Pot / Alto Share)",IF(AV881=3,"3 - Monitoreo (Bajo Pot / Alto Share)","4 - Baja Prioridad (Bajo Pot / Bajo Share)"))))</f>
        <v>Sin competencia directa</v>
      </c>
      <c r="AX881" s="12" t="str">
        <f aca="false">IF(OR(IFERROR(AND(W881&lt;&gt;"",Y881&lt;&gt;"",Y881-W881&gt;Resumen!$B$8),FALSE()),IFERROR(AND(X881&lt;&gt;"",Y881&lt;&gt;"",Y881-X881&gt;Resumen!$B$8),FALSE())),MAX(IF(IFERROR(AND(W881&lt;&gt;"",Y881&lt;&gt;"",Y881-W881&gt;Resumen!$B$8),FALSE()),Y881-W881,0),IF(IFERROR(AND(X881&lt;&gt;"",Y881&lt;&gt;"",Y881-X881&gt;Resumen!$B$8),FALSE()),Y881-X881,0)),"")</f>
        <v/>
      </c>
      <c r="AY881" s="22" t="str">
        <f aca="false">IF(OR(IFERROR(AND(W881&lt;&gt;"",Y881&lt;&gt;"",Y881-W881&gt;Resumen!$B$8),FALSE()),IFERROR(AND(X881&lt;&gt;"",Y881&lt;&gt;"",Y881-X881&gt;Resumen!$B$8),FALSE())),TRIM("Lays tiene mayor markup que "&amp;IF(IFERROR(AND(W881&lt;&gt;"",Y881&lt;&gt;"",Y881-W881&gt;Resumen!$B$8),FALSE()),"Quento ","")&amp;IF(IFERROR(AND(X881&lt;&gt;"",Y881&lt;&gt;"",Y881-X881&gt;Resumen!$B$8),FALSE()),"Julicroc ","")&amp;"en este PDV"),"")</f>
        <v/>
      </c>
      <c r="AZ881" s="22" t="str">
        <f aca="false">IF(COUNTIF('Plan Pehuamar - Lista'!$A$2:$A$167,A881)&gt;0,"Sí","No")</f>
        <v>No</v>
      </c>
      <c r="BA881" s="22" t="str">
        <f aca="false">IF(COUNTIF('Plan Combo 9+1'!$A$2:$A$226,A881)&gt;0,"Sí","No")</f>
        <v>No</v>
      </c>
      <c r="BB881" s="22" t="str">
        <f aca="false">IF(AH881="","No",IF(BA881="Sí",IF((AO881-AH881)&gt;Resumen!$B$6,"Sí","No"),IF((AO881-AH881)&gt;=Resumen!$B$132,"Sí","No")))</f>
        <v>No</v>
      </c>
      <c r="BC881" s="22" t="str">
        <f aca="false">IF(AND(N881="Sí",AL881="Sí",AI881=0),"Sí","No")</f>
        <v>No</v>
      </c>
      <c r="BD881" s="22" t="str">
        <f aca="false">IF(COUNTIF('Plan 9+1 (con Pehuamar)'!$A$2:$A$227,A881)&gt;0,"Sí","No")</f>
        <v>No</v>
      </c>
    </row>
    <row r="882" customFormat="false" ht="15" hidden="false" customHeight="true" outlineLevel="0" collapsed="false">
      <c r="A882" s="6" t="n">
        <v>400586</v>
      </c>
      <c r="B882" s="6" t="n">
        <v>5</v>
      </c>
      <c r="C882" s="6" t="n">
        <v>502</v>
      </c>
      <c r="D882" s="6" t="s">
        <v>254</v>
      </c>
      <c r="E882" s="6" t="s">
        <v>1078</v>
      </c>
      <c r="F882" s="6" t="s">
        <v>201</v>
      </c>
      <c r="G882" s="6" t="s">
        <v>129</v>
      </c>
      <c r="H882" s="6" t="s">
        <v>197</v>
      </c>
      <c r="I882" s="27" t="n">
        <v>20</v>
      </c>
      <c r="J882" s="27" t="n">
        <v>10</v>
      </c>
      <c r="K882" s="27" t="n">
        <v>15</v>
      </c>
      <c r="L882" s="28" t="n">
        <f aca="false">I882+J882</f>
        <v>30</v>
      </c>
      <c r="M882" s="28" t="n">
        <f aca="false">L882+K882</f>
        <v>45</v>
      </c>
      <c r="N882" s="22" t="str">
        <f aca="false">IF(I882&gt;0,"Sí","No")</f>
        <v>Sí</v>
      </c>
      <c r="O882" s="22" t="str">
        <f aca="false">IF(J882&gt;0,"Sí","No")</f>
        <v>Sí</v>
      </c>
      <c r="P882" s="22" t="str">
        <f aca="false">IF(K882&gt;0,"Sí","No")</f>
        <v>Sí</v>
      </c>
      <c r="Q882" s="22" t="str">
        <f aca="false">IF(OR(I882&gt;0,J882&gt;0),"Sí","No")</f>
        <v>Sí</v>
      </c>
      <c r="R882" s="27" t="n">
        <v>1800</v>
      </c>
      <c r="S882" s="27" t="n">
        <v>2900</v>
      </c>
      <c r="T882" s="27" t="n">
        <v>1450</v>
      </c>
      <c r="U882" s="27" t="n">
        <v>2300</v>
      </c>
      <c r="V882" s="27" t="n">
        <v>3600</v>
      </c>
      <c r="W882" s="12" t="n">
        <f aca="false">IF(AND(I882&gt;0,R882&gt;0),(S882-R882)/R882,"")</f>
        <v>0.611111111111111</v>
      </c>
      <c r="X882" s="12" t="n">
        <f aca="false">IF(AND(J882&gt;0,T882&gt;0),(U882-T882)/T882,"")</f>
        <v>0.586206896551724</v>
      </c>
      <c r="Y882" s="12" t="n">
        <f aca="false">IF(AND(K882&gt;0,V882&gt;0),(V882-Resumen!$B$7)/Resumen!$B$7,"")</f>
        <v>0.44</v>
      </c>
      <c r="Z882" s="28" t="n">
        <f aca="false">IF(AND(K882&gt;0,I882&gt;0,V882&gt;0,S882&gt;0),V882-S882,"")</f>
        <v>700</v>
      </c>
      <c r="AA882" s="12" t="n">
        <f aca="false">IF(Z882&lt;&gt;"",Z882/S882,"")</f>
        <v>0.241379310344828</v>
      </c>
      <c r="AB882" s="28" t="n">
        <f aca="false">IF(AND(K882&gt;0,J882&gt;0,V882&gt;0,U882&gt;0),V882-U882,"")</f>
        <v>1300</v>
      </c>
      <c r="AC882" s="12" t="n">
        <f aca="false">IF(AB882&lt;&gt;"",AB882/U882,"")</f>
        <v>0.565217391304348</v>
      </c>
      <c r="AD882" s="27" t="n">
        <v>8</v>
      </c>
      <c r="AE882" s="27" t="n">
        <v>10</v>
      </c>
      <c r="AF882" s="27" t="n">
        <v>6</v>
      </c>
      <c r="AG882" s="28" t="n">
        <f aca="false">AD882+AE882+AF882</f>
        <v>24</v>
      </c>
      <c r="AH882" s="12" t="n">
        <f aca="false">IF(AG882&gt;0,AD882/AG882,"")</f>
        <v>0.333333333333333</v>
      </c>
      <c r="AI882" s="27" t="n">
        <v>1</v>
      </c>
      <c r="AJ882" s="27" t="n">
        <v>0</v>
      </c>
      <c r="AK882" s="27" t="n">
        <v>0</v>
      </c>
      <c r="AL882" s="22" t="str">
        <f aca="false">IF(OR(AJ882&gt;0,AK882&gt;0),"Sí","No")</f>
        <v>No</v>
      </c>
      <c r="AM882" s="6" t="s">
        <v>198</v>
      </c>
      <c r="AN882" s="6" t="s">
        <v>198</v>
      </c>
      <c r="AO882" s="12" t="n">
        <f aca="false">IF(M882&gt;0,K882/M882,"")</f>
        <v>0.333333333333333</v>
      </c>
      <c r="AP882" s="22" t="str">
        <f aca="false">IF(M882&gt;=Resumen!$B$5,"Alto","Bajo")</f>
        <v>Alto</v>
      </c>
      <c r="AQ882" s="22" t="str">
        <f aca="false">IF(AO882&gt;=Resumen!$B$28,"Alto","Bajo")</f>
        <v>Bajo</v>
      </c>
      <c r="AR882" s="22" t="str">
        <f aca="false">AP882&amp;" Potencial / "&amp;AQ882&amp;" Share"</f>
        <v>Alto Potencial / Bajo Share</v>
      </c>
      <c r="AS882" s="22" t="str">
        <f aca="false">IF(Q882="Sí",IF(AO882&gt;=Resumen!$B$29,"Alto","Bajo"),"")</f>
        <v>Bajo</v>
      </c>
      <c r="AT882" s="22" t="str">
        <f aca="false">IF(AS882&lt;&gt;"",AP882&amp;" Potencial / "&amp;AS882&amp;" Share","")</f>
        <v>Alto Potencial / Bajo Share</v>
      </c>
      <c r="AU882" s="22" t="str">
        <f aca="false">IF(AH882="","Sin dato",IF(AH882-AO882&gt;Resumen!$B$6,"Sobre-exhibido",IF(AO882-AH882&gt;Resumen!$B$6,"Sub-exhibido","En línea")))</f>
        <v>En línea</v>
      </c>
      <c r="AV882" s="22" t="n">
        <f aca="false">IF(AT882="","",IF(AT882="Alto Potencial / Bajo Share",1,IF(AT882="Alto Potencial / Alto Share",2,IF(AT882="Bajo Potencial / Alto Share",3,4))))</f>
        <v>1</v>
      </c>
      <c r="AW882" s="22" t="str">
        <f aca="false">IF(Q882="No","Sin competencia directa",IF(AV882=1,"1 - Foco Conquista (Alto Pot / Bajo Share)",IF(AV882=2,"2 - Foco Defensa (Alto Pot / Alto Share)",IF(AV882=3,"3 - Monitoreo (Bajo Pot / Alto Share)","4 - Baja Prioridad (Bajo Pot / Bajo Share)"))))</f>
        <v>1 - Foco Conquista (Alto Pot / Bajo Share)</v>
      </c>
      <c r="AX882" s="12" t="str">
        <f aca="false">IF(OR(IFERROR(AND(W882&lt;&gt;"",Y882&lt;&gt;"",Y882-W882&gt;Resumen!$B$8),FALSE()),IFERROR(AND(X882&lt;&gt;"",Y882&lt;&gt;"",Y882-X882&gt;Resumen!$B$8),FALSE())),MAX(IF(IFERROR(AND(W882&lt;&gt;"",Y882&lt;&gt;"",Y882-W882&gt;Resumen!$B$8),FALSE()),Y882-W882,0),IF(IFERROR(AND(X882&lt;&gt;"",Y882&lt;&gt;"",Y882-X882&gt;Resumen!$B$8),FALSE()),Y882-X882,0)),"")</f>
        <v/>
      </c>
      <c r="AY882" s="22" t="str">
        <f aca="false">IF(OR(IFERROR(AND(W882&lt;&gt;"",Y882&lt;&gt;"",Y882-W882&gt;Resumen!$B$8),FALSE()),IFERROR(AND(X882&lt;&gt;"",Y882&lt;&gt;"",Y882-X882&gt;Resumen!$B$8),FALSE())),TRIM("Lays tiene mayor markup que "&amp;IF(IFERROR(AND(W882&lt;&gt;"",Y882&lt;&gt;"",Y882-W882&gt;Resumen!$B$8),FALSE()),"Quento ","")&amp;IF(IFERROR(AND(X882&lt;&gt;"",Y882&lt;&gt;"",Y882-X882&gt;Resumen!$B$8),FALSE()),"Julicroc ","")&amp;"en este PDV"),"")</f>
        <v/>
      </c>
      <c r="AZ882" s="22" t="str">
        <f aca="false">IF(COUNTIF('Plan Pehuamar - Lista'!$A$2:$A$167,A882)&gt;0,"Sí","No")</f>
        <v>No</v>
      </c>
      <c r="BA882" s="22" t="str">
        <f aca="false">IF(COUNTIF('Plan Combo 9+1'!$A$2:$A$226,A882)&gt;0,"Sí","No")</f>
        <v>Sí</v>
      </c>
      <c r="BB882" s="22" t="str">
        <f aca="false">IF(AH882="","No",IF(BA882="Sí",IF((AO882-AH882)&gt;Resumen!$B$6,"Sí","No"),IF((AO882-AH882)&gt;=Resumen!$B$132,"Sí","No")))</f>
        <v>No</v>
      </c>
      <c r="BC882" s="22" t="str">
        <f aca="false">IF(AND(N882="Sí",AL882="Sí",AI882=0),"Sí","No")</f>
        <v>No</v>
      </c>
      <c r="BD882" s="22" t="str">
        <f aca="false">IF(COUNTIF('Plan 9+1 (con Pehuamar)'!$A$2:$A$227,A882)&gt;0,"Sí","No")</f>
        <v>Sí</v>
      </c>
    </row>
    <row r="883" customFormat="false" ht="15" hidden="false" customHeight="true" outlineLevel="0" collapsed="false">
      <c r="A883" s="6" t="n">
        <v>400588</v>
      </c>
      <c r="B883" s="6" t="n">
        <v>5</v>
      </c>
      <c r="C883" s="6" t="n">
        <v>502</v>
      </c>
      <c r="D883" s="6" t="s">
        <v>254</v>
      </c>
      <c r="E883" s="6" t="s">
        <v>1079</v>
      </c>
      <c r="F883" s="6" t="s">
        <v>206</v>
      </c>
      <c r="G883" s="6" t="s">
        <v>129</v>
      </c>
      <c r="H883" s="6" t="s">
        <v>197</v>
      </c>
      <c r="I883" s="27" t="n">
        <v>0</v>
      </c>
      <c r="J883" s="27" t="n">
        <v>0</v>
      </c>
      <c r="K883" s="27" t="n">
        <v>4.7</v>
      </c>
      <c r="L883" s="28" t="n">
        <f aca="false">I883+J883</f>
        <v>0</v>
      </c>
      <c r="M883" s="28" t="n">
        <f aca="false">L883+K883</f>
        <v>4.7</v>
      </c>
      <c r="N883" s="22" t="str">
        <f aca="false">IF(I883&gt;0,"Sí","No")</f>
        <v>No</v>
      </c>
      <c r="O883" s="22" t="str">
        <f aca="false">IF(J883&gt;0,"Sí","No")</f>
        <v>No</v>
      </c>
      <c r="P883" s="22" t="str">
        <f aca="false">IF(K883&gt;0,"Sí","No")</f>
        <v>Sí</v>
      </c>
      <c r="Q883" s="22" t="str">
        <f aca="false">IF(OR(I883&gt;0,J883&gt;0),"Sí","No")</f>
        <v>No</v>
      </c>
      <c r="R883" s="27"/>
      <c r="S883" s="27"/>
      <c r="T883" s="27"/>
      <c r="U883" s="27"/>
      <c r="V883" s="27"/>
      <c r="W883" s="12" t="str">
        <f aca="false">IF(AND(I883&gt;0,R883&gt;0),(S883-R883)/R883,"")</f>
        <v/>
      </c>
      <c r="X883" s="12" t="str">
        <f aca="false">IF(AND(J883&gt;0,T883&gt;0),(U883-T883)/T883,"")</f>
        <v/>
      </c>
      <c r="Y883" s="12" t="str">
        <f aca="false">IF(AND(K883&gt;0,V883&gt;0),(V883-Resumen!$B$7)/Resumen!$B$7,"")</f>
        <v/>
      </c>
      <c r="Z883" s="28" t="str">
        <f aca="false">IF(AND(K883&gt;0,I883&gt;0,V883&gt;0,S883&gt;0),V883-S883,"")</f>
        <v/>
      </c>
      <c r="AA883" s="12" t="str">
        <f aca="false">IF(Z883&lt;&gt;"",Z883/S883,"")</f>
        <v/>
      </c>
      <c r="AB883" s="28" t="str">
        <f aca="false">IF(AND(K883&gt;0,J883&gt;0,V883&gt;0,U883&gt;0),V883-U883,"")</f>
        <v/>
      </c>
      <c r="AC883" s="12" t="str">
        <f aca="false">IF(AB883&lt;&gt;"",AB883/U883,"")</f>
        <v/>
      </c>
      <c r="AD883" s="27" t="n">
        <v>0</v>
      </c>
      <c r="AE883" s="27" t="n">
        <v>0</v>
      </c>
      <c r="AF883" s="27" t="n">
        <v>0</v>
      </c>
      <c r="AG883" s="28" t="n">
        <f aca="false">AD883+AE883+AF883</f>
        <v>0</v>
      </c>
      <c r="AH883" s="12" t="str">
        <f aca="false">IF(AG883&gt;0,AD883/AG883,"")</f>
        <v/>
      </c>
      <c r="AI883" s="27" t="n">
        <v>0</v>
      </c>
      <c r="AJ883" s="27" t="n">
        <v>0</v>
      </c>
      <c r="AK883" s="27" t="n">
        <v>0</v>
      </c>
      <c r="AL883" s="22" t="str">
        <f aca="false">IF(OR(AJ883&gt;0,AK883&gt;0),"Sí","No")</f>
        <v>No</v>
      </c>
      <c r="AM883" s="6"/>
      <c r="AN883" s="6"/>
      <c r="AO883" s="12" t="n">
        <f aca="false">IF(M883&gt;0,K883/M883,"")</f>
        <v>1</v>
      </c>
      <c r="AP883" s="22" t="str">
        <f aca="false">IF(M883&gt;=Resumen!$B$5,"Alto","Bajo")</f>
        <v>Bajo</v>
      </c>
      <c r="AQ883" s="22" t="str">
        <f aca="false">IF(AO883&gt;=Resumen!$B$28,"Alto","Bajo")</f>
        <v>Alto</v>
      </c>
      <c r="AR883" s="22" t="str">
        <f aca="false">AP883&amp;" Potencial / "&amp;AQ883&amp;" Share"</f>
        <v>Bajo Potencial / Alto Share</v>
      </c>
      <c r="AS883" s="22" t="str">
        <f aca="false">IF(Q883="Sí",IF(AO883&gt;=Resumen!$B$29,"Alto","Bajo"),"")</f>
        <v/>
      </c>
      <c r="AT883" s="22" t="str">
        <f aca="false">IF(AS883&lt;&gt;"",AP883&amp;" Potencial / "&amp;AS883&amp;" Share","")</f>
        <v/>
      </c>
      <c r="AU883" s="22" t="str">
        <f aca="false">IF(AH883="","Sin dato",IF(AH883-AO883&gt;Resumen!$B$6,"Sobre-exhibido",IF(AO883-AH883&gt;Resumen!$B$6,"Sub-exhibido","En línea")))</f>
        <v>Sin dato</v>
      </c>
      <c r="AV883" s="22" t="str">
        <f aca="false">IF(AT883="","",IF(AT883="Alto Potencial / Bajo Share",1,IF(AT883="Alto Potencial / Alto Share",2,IF(AT883="Bajo Potencial / Alto Share",3,4))))</f>
        <v/>
      </c>
      <c r="AW883" s="22" t="str">
        <f aca="false">IF(Q883="No","Sin competencia directa",IF(AV883=1,"1 - Foco Conquista (Alto Pot / Bajo Share)",IF(AV883=2,"2 - Foco Defensa (Alto Pot / Alto Share)",IF(AV883=3,"3 - Monitoreo (Bajo Pot / Alto Share)","4 - Baja Prioridad (Bajo Pot / Bajo Share)"))))</f>
        <v>Sin competencia directa</v>
      </c>
      <c r="AX883" s="12" t="str">
        <f aca="false">IF(OR(IFERROR(AND(W883&lt;&gt;"",Y883&lt;&gt;"",Y883-W883&gt;Resumen!$B$8),FALSE()),IFERROR(AND(X883&lt;&gt;"",Y883&lt;&gt;"",Y883-X883&gt;Resumen!$B$8),FALSE())),MAX(IF(IFERROR(AND(W883&lt;&gt;"",Y883&lt;&gt;"",Y883-W883&gt;Resumen!$B$8),FALSE()),Y883-W883,0),IF(IFERROR(AND(X883&lt;&gt;"",Y883&lt;&gt;"",Y883-X883&gt;Resumen!$B$8),FALSE()),Y883-X883,0)),"")</f>
        <v/>
      </c>
      <c r="AY883" s="22" t="str">
        <f aca="false">IF(OR(IFERROR(AND(W883&lt;&gt;"",Y883&lt;&gt;"",Y883-W883&gt;Resumen!$B$8),FALSE()),IFERROR(AND(X883&lt;&gt;"",Y883&lt;&gt;"",Y883-X883&gt;Resumen!$B$8),FALSE())),TRIM("Lays tiene mayor markup que "&amp;IF(IFERROR(AND(W883&lt;&gt;"",Y883&lt;&gt;"",Y883-W883&gt;Resumen!$B$8),FALSE()),"Quento ","")&amp;IF(IFERROR(AND(X883&lt;&gt;"",Y883&lt;&gt;"",Y883-X883&gt;Resumen!$B$8),FALSE()),"Julicroc ","")&amp;"en este PDV"),"")</f>
        <v/>
      </c>
      <c r="AZ883" s="22" t="str">
        <f aca="false">IF(COUNTIF('Plan Pehuamar - Lista'!$A$2:$A$167,A883)&gt;0,"Sí","No")</f>
        <v>No</v>
      </c>
      <c r="BA883" s="22" t="str">
        <f aca="false">IF(COUNTIF('Plan Combo 9+1'!$A$2:$A$226,A883)&gt;0,"Sí","No")</f>
        <v>No</v>
      </c>
      <c r="BB883" s="22" t="str">
        <f aca="false">IF(AH883="","No",IF(BA883="Sí",IF((AO883-AH883)&gt;Resumen!$B$6,"Sí","No"),IF((AO883-AH883)&gt;=Resumen!$B$132,"Sí","No")))</f>
        <v>No</v>
      </c>
      <c r="BC883" s="22" t="str">
        <f aca="false">IF(AND(N883="Sí",AL883="Sí",AI883=0),"Sí","No")</f>
        <v>No</v>
      </c>
      <c r="BD883" s="22" t="str">
        <f aca="false">IF(COUNTIF('Plan 9+1 (con Pehuamar)'!$A$2:$A$227,A883)&gt;0,"Sí","No")</f>
        <v>No</v>
      </c>
    </row>
    <row r="884" customFormat="false" ht="15" hidden="false" customHeight="true" outlineLevel="0" collapsed="false">
      <c r="A884" s="6" t="n">
        <v>400619</v>
      </c>
      <c r="B884" s="6" t="n">
        <v>5</v>
      </c>
      <c r="C884" s="6" t="n">
        <v>502</v>
      </c>
      <c r="D884" s="6" t="s">
        <v>254</v>
      </c>
      <c r="E884" s="6" t="s">
        <v>1080</v>
      </c>
      <c r="F884" s="6" t="s">
        <v>196</v>
      </c>
      <c r="G884" s="6" t="s">
        <v>129</v>
      </c>
      <c r="H884" s="6" t="s">
        <v>197</v>
      </c>
      <c r="I884" s="27" t="n">
        <v>0</v>
      </c>
      <c r="J884" s="27" t="n">
        <v>0</v>
      </c>
      <c r="K884" s="27" t="n">
        <v>2.1</v>
      </c>
      <c r="L884" s="28" t="n">
        <f aca="false">I884+J884</f>
        <v>0</v>
      </c>
      <c r="M884" s="28" t="n">
        <f aca="false">L884+K884</f>
        <v>2.1</v>
      </c>
      <c r="N884" s="22" t="str">
        <f aca="false">IF(I884&gt;0,"Sí","No")</f>
        <v>No</v>
      </c>
      <c r="O884" s="22" t="str">
        <f aca="false">IF(J884&gt;0,"Sí","No")</f>
        <v>No</v>
      </c>
      <c r="P884" s="22" t="str">
        <f aca="false">IF(K884&gt;0,"Sí","No")</f>
        <v>Sí</v>
      </c>
      <c r="Q884" s="22" t="str">
        <f aca="false">IF(OR(I884&gt;0,J884&gt;0),"Sí","No")</f>
        <v>No</v>
      </c>
      <c r="R884" s="27"/>
      <c r="S884" s="27"/>
      <c r="T884" s="27"/>
      <c r="U884" s="27"/>
      <c r="V884" s="27"/>
      <c r="W884" s="12" t="str">
        <f aca="false">IF(AND(I884&gt;0,R884&gt;0),(S884-R884)/R884,"")</f>
        <v/>
      </c>
      <c r="X884" s="12" t="str">
        <f aca="false">IF(AND(J884&gt;0,T884&gt;0),(U884-T884)/T884,"")</f>
        <v/>
      </c>
      <c r="Y884" s="12" t="str">
        <f aca="false">IF(AND(K884&gt;0,V884&gt;0),(V884-Resumen!$B$7)/Resumen!$B$7,"")</f>
        <v/>
      </c>
      <c r="Z884" s="28" t="str">
        <f aca="false">IF(AND(K884&gt;0,I884&gt;0,V884&gt;0,S884&gt;0),V884-S884,"")</f>
        <v/>
      </c>
      <c r="AA884" s="12" t="str">
        <f aca="false">IF(Z884&lt;&gt;"",Z884/S884,"")</f>
        <v/>
      </c>
      <c r="AB884" s="28" t="str">
        <f aca="false">IF(AND(K884&gt;0,J884&gt;0,V884&gt;0,U884&gt;0),V884-U884,"")</f>
        <v/>
      </c>
      <c r="AC884" s="12" t="str">
        <f aca="false">IF(AB884&lt;&gt;"",AB884/U884,"")</f>
        <v/>
      </c>
      <c r="AD884" s="27" t="n">
        <v>0</v>
      </c>
      <c r="AE884" s="27" t="n">
        <v>0</v>
      </c>
      <c r="AF884" s="27" t="n">
        <v>0</v>
      </c>
      <c r="AG884" s="28" t="n">
        <f aca="false">AD884+AE884+AF884</f>
        <v>0</v>
      </c>
      <c r="AH884" s="12" t="str">
        <f aca="false">IF(AG884&gt;0,AD884/AG884,"")</f>
        <v/>
      </c>
      <c r="AI884" s="27" t="n">
        <v>0</v>
      </c>
      <c r="AJ884" s="27" t="n">
        <v>0</v>
      </c>
      <c r="AK884" s="27" t="n">
        <v>0</v>
      </c>
      <c r="AL884" s="22" t="str">
        <f aca="false">IF(OR(AJ884&gt;0,AK884&gt;0),"Sí","No")</f>
        <v>No</v>
      </c>
      <c r="AM884" s="6"/>
      <c r="AN884" s="6"/>
      <c r="AO884" s="12" t="n">
        <f aca="false">IF(M884&gt;0,K884/M884,"")</f>
        <v>1</v>
      </c>
      <c r="AP884" s="22" t="str">
        <f aca="false">IF(M884&gt;=Resumen!$B$5,"Alto","Bajo")</f>
        <v>Bajo</v>
      </c>
      <c r="AQ884" s="22" t="str">
        <f aca="false">IF(AO884&gt;=Resumen!$B$28,"Alto","Bajo")</f>
        <v>Alto</v>
      </c>
      <c r="AR884" s="22" t="str">
        <f aca="false">AP884&amp;" Potencial / "&amp;AQ884&amp;" Share"</f>
        <v>Bajo Potencial / Alto Share</v>
      </c>
      <c r="AS884" s="22" t="str">
        <f aca="false">IF(Q884="Sí",IF(AO884&gt;=Resumen!$B$29,"Alto","Bajo"),"")</f>
        <v/>
      </c>
      <c r="AT884" s="22" t="str">
        <f aca="false">IF(AS884&lt;&gt;"",AP884&amp;" Potencial / "&amp;AS884&amp;" Share","")</f>
        <v/>
      </c>
      <c r="AU884" s="22" t="str">
        <f aca="false">IF(AH884="","Sin dato",IF(AH884-AO884&gt;Resumen!$B$6,"Sobre-exhibido",IF(AO884-AH884&gt;Resumen!$B$6,"Sub-exhibido","En línea")))</f>
        <v>Sin dato</v>
      </c>
      <c r="AV884" s="22" t="str">
        <f aca="false">IF(AT884="","",IF(AT884="Alto Potencial / Bajo Share",1,IF(AT884="Alto Potencial / Alto Share",2,IF(AT884="Bajo Potencial / Alto Share",3,4))))</f>
        <v/>
      </c>
      <c r="AW884" s="22" t="str">
        <f aca="false">IF(Q884="No","Sin competencia directa",IF(AV884=1,"1 - Foco Conquista (Alto Pot / Bajo Share)",IF(AV884=2,"2 - Foco Defensa (Alto Pot / Alto Share)",IF(AV884=3,"3 - Monitoreo (Bajo Pot / Alto Share)","4 - Baja Prioridad (Bajo Pot / Bajo Share)"))))</f>
        <v>Sin competencia directa</v>
      </c>
      <c r="AX884" s="12" t="str">
        <f aca="false">IF(OR(IFERROR(AND(W884&lt;&gt;"",Y884&lt;&gt;"",Y884-W884&gt;Resumen!$B$8),FALSE()),IFERROR(AND(X884&lt;&gt;"",Y884&lt;&gt;"",Y884-X884&gt;Resumen!$B$8),FALSE())),MAX(IF(IFERROR(AND(W884&lt;&gt;"",Y884&lt;&gt;"",Y884-W884&gt;Resumen!$B$8),FALSE()),Y884-W884,0),IF(IFERROR(AND(X884&lt;&gt;"",Y884&lt;&gt;"",Y884-X884&gt;Resumen!$B$8),FALSE()),Y884-X884,0)),"")</f>
        <v/>
      </c>
      <c r="AY884" s="22" t="str">
        <f aca="false">IF(OR(IFERROR(AND(W884&lt;&gt;"",Y884&lt;&gt;"",Y884-W884&gt;Resumen!$B$8),FALSE()),IFERROR(AND(X884&lt;&gt;"",Y884&lt;&gt;"",Y884-X884&gt;Resumen!$B$8),FALSE())),TRIM("Lays tiene mayor markup que "&amp;IF(IFERROR(AND(W884&lt;&gt;"",Y884&lt;&gt;"",Y884-W884&gt;Resumen!$B$8),FALSE()),"Quento ","")&amp;IF(IFERROR(AND(X884&lt;&gt;"",Y884&lt;&gt;"",Y884-X884&gt;Resumen!$B$8),FALSE()),"Julicroc ","")&amp;"en este PDV"),"")</f>
        <v/>
      </c>
      <c r="AZ884" s="22" t="str">
        <f aca="false">IF(COUNTIF('Plan Pehuamar - Lista'!$A$2:$A$167,A884)&gt;0,"Sí","No")</f>
        <v>No</v>
      </c>
      <c r="BA884" s="22" t="str">
        <f aca="false">IF(COUNTIF('Plan Combo 9+1'!$A$2:$A$226,A884)&gt;0,"Sí","No")</f>
        <v>No</v>
      </c>
      <c r="BB884" s="22" t="str">
        <f aca="false">IF(AH884="","No",IF(BA884="Sí",IF((AO884-AH884)&gt;Resumen!$B$6,"Sí","No"),IF((AO884-AH884)&gt;=Resumen!$B$132,"Sí","No")))</f>
        <v>No</v>
      </c>
      <c r="BC884" s="22" t="str">
        <f aca="false">IF(AND(N884="Sí",AL884="Sí",AI884=0),"Sí","No")</f>
        <v>No</v>
      </c>
      <c r="BD884" s="22" t="str">
        <f aca="false">IF(COUNTIF('Plan 9+1 (con Pehuamar)'!$A$2:$A$227,A884)&gt;0,"Sí","No")</f>
        <v>No</v>
      </c>
    </row>
    <row r="885" customFormat="false" ht="15" hidden="false" customHeight="true" outlineLevel="0" collapsed="false">
      <c r="A885" s="6" t="n">
        <v>400620</v>
      </c>
      <c r="B885" s="6" t="n">
        <v>5</v>
      </c>
      <c r="C885" s="6" t="n">
        <v>502</v>
      </c>
      <c r="D885" s="6" t="s">
        <v>254</v>
      </c>
      <c r="E885" s="6" t="s">
        <v>1081</v>
      </c>
      <c r="F885" s="6" t="s">
        <v>196</v>
      </c>
      <c r="G885" s="6" t="s">
        <v>129</v>
      </c>
      <c r="H885" s="6" t="s">
        <v>197</v>
      </c>
      <c r="I885" s="27" t="n">
        <v>0</v>
      </c>
      <c r="J885" s="27" t="n">
        <v>0</v>
      </c>
      <c r="K885" s="27" t="n">
        <v>1.6</v>
      </c>
      <c r="L885" s="28" t="n">
        <f aca="false">I885+J885</f>
        <v>0</v>
      </c>
      <c r="M885" s="28" t="n">
        <f aca="false">L885+K885</f>
        <v>1.6</v>
      </c>
      <c r="N885" s="22" t="str">
        <f aca="false">IF(I885&gt;0,"Sí","No")</f>
        <v>No</v>
      </c>
      <c r="O885" s="22" t="str">
        <f aca="false">IF(J885&gt;0,"Sí","No")</f>
        <v>No</v>
      </c>
      <c r="P885" s="22" t="str">
        <f aca="false">IF(K885&gt;0,"Sí","No")</f>
        <v>Sí</v>
      </c>
      <c r="Q885" s="22" t="str">
        <f aca="false">IF(OR(I885&gt;0,J885&gt;0),"Sí","No")</f>
        <v>No</v>
      </c>
      <c r="R885" s="27"/>
      <c r="S885" s="27"/>
      <c r="T885" s="27"/>
      <c r="U885" s="27"/>
      <c r="V885" s="27"/>
      <c r="W885" s="12" t="str">
        <f aca="false">IF(AND(I885&gt;0,R885&gt;0),(S885-R885)/R885,"")</f>
        <v/>
      </c>
      <c r="X885" s="12" t="str">
        <f aca="false">IF(AND(J885&gt;0,T885&gt;0),(U885-T885)/T885,"")</f>
        <v/>
      </c>
      <c r="Y885" s="12" t="str">
        <f aca="false">IF(AND(K885&gt;0,V885&gt;0),(V885-Resumen!$B$7)/Resumen!$B$7,"")</f>
        <v/>
      </c>
      <c r="Z885" s="28" t="str">
        <f aca="false">IF(AND(K885&gt;0,I885&gt;0,V885&gt;0,S885&gt;0),V885-S885,"")</f>
        <v/>
      </c>
      <c r="AA885" s="12" t="str">
        <f aca="false">IF(Z885&lt;&gt;"",Z885/S885,"")</f>
        <v/>
      </c>
      <c r="AB885" s="28" t="str">
        <f aca="false">IF(AND(K885&gt;0,J885&gt;0,V885&gt;0,U885&gt;0),V885-U885,"")</f>
        <v/>
      </c>
      <c r="AC885" s="12" t="str">
        <f aca="false">IF(AB885&lt;&gt;"",AB885/U885,"")</f>
        <v/>
      </c>
      <c r="AD885" s="27" t="n">
        <v>0</v>
      </c>
      <c r="AE885" s="27" t="n">
        <v>0</v>
      </c>
      <c r="AF885" s="27" t="n">
        <v>0</v>
      </c>
      <c r="AG885" s="28" t="n">
        <f aca="false">AD885+AE885+AF885</f>
        <v>0</v>
      </c>
      <c r="AH885" s="12" t="str">
        <f aca="false">IF(AG885&gt;0,AD885/AG885,"")</f>
        <v/>
      </c>
      <c r="AI885" s="27" t="n">
        <v>0</v>
      </c>
      <c r="AJ885" s="27" t="n">
        <v>0</v>
      </c>
      <c r="AK885" s="27" t="n">
        <v>0</v>
      </c>
      <c r="AL885" s="22" t="str">
        <f aca="false">IF(OR(AJ885&gt;0,AK885&gt;0),"Sí","No")</f>
        <v>No</v>
      </c>
      <c r="AM885" s="6"/>
      <c r="AN885" s="6"/>
      <c r="AO885" s="12" t="n">
        <f aca="false">IF(M885&gt;0,K885/M885,"")</f>
        <v>1</v>
      </c>
      <c r="AP885" s="22" t="str">
        <f aca="false">IF(M885&gt;=Resumen!$B$5,"Alto","Bajo")</f>
        <v>Bajo</v>
      </c>
      <c r="AQ885" s="22" t="str">
        <f aca="false">IF(AO885&gt;=Resumen!$B$28,"Alto","Bajo")</f>
        <v>Alto</v>
      </c>
      <c r="AR885" s="22" t="str">
        <f aca="false">AP885&amp;" Potencial / "&amp;AQ885&amp;" Share"</f>
        <v>Bajo Potencial / Alto Share</v>
      </c>
      <c r="AS885" s="22" t="str">
        <f aca="false">IF(Q885="Sí",IF(AO885&gt;=Resumen!$B$29,"Alto","Bajo"),"")</f>
        <v/>
      </c>
      <c r="AT885" s="22" t="str">
        <f aca="false">IF(AS885&lt;&gt;"",AP885&amp;" Potencial / "&amp;AS885&amp;" Share","")</f>
        <v/>
      </c>
      <c r="AU885" s="22" t="str">
        <f aca="false">IF(AH885="","Sin dato",IF(AH885-AO885&gt;Resumen!$B$6,"Sobre-exhibido",IF(AO885-AH885&gt;Resumen!$B$6,"Sub-exhibido","En línea")))</f>
        <v>Sin dato</v>
      </c>
      <c r="AV885" s="22" t="str">
        <f aca="false">IF(AT885="","",IF(AT885="Alto Potencial / Bajo Share",1,IF(AT885="Alto Potencial / Alto Share",2,IF(AT885="Bajo Potencial / Alto Share",3,4))))</f>
        <v/>
      </c>
      <c r="AW885" s="22" t="str">
        <f aca="false">IF(Q885="No","Sin competencia directa",IF(AV885=1,"1 - Foco Conquista (Alto Pot / Bajo Share)",IF(AV885=2,"2 - Foco Defensa (Alto Pot / Alto Share)",IF(AV885=3,"3 - Monitoreo (Bajo Pot / Alto Share)","4 - Baja Prioridad (Bajo Pot / Bajo Share)"))))</f>
        <v>Sin competencia directa</v>
      </c>
      <c r="AX885" s="12" t="str">
        <f aca="false">IF(OR(IFERROR(AND(W885&lt;&gt;"",Y885&lt;&gt;"",Y885-W885&gt;Resumen!$B$8),FALSE()),IFERROR(AND(X885&lt;&gt;"",Y885&lt;&gt;"",Y885-X885&gt;Resumen!$B$8),FALSE())),MAX(IF(IFERROR(AND(W885&lt;&gt;"",Y885&lt;&gt;"",Y885-W885&gt;Resumen!$B$8),FALSE()),Y885-W885,0),IF(IFERROR(AND(X885&lt;&gt;"",Y885&lt;&gt;"",Y885-X885&gt;Resumen!$B$8),FALSE()),Y885-X885,0)),"")</f>
        <v/>
      </c>
      <c r="AY885" s="22" t="str">
        <f aca="false">IF(OR(IFERROR(AND(W885&lt;&gt;"",Y885&lt;&gt;"",Y885-W885&gt;Resumen!$B$8),FALSE()),IFERROR(AND(X885&lt;&gt;"",Y885&lt;&gt;"",Y885-X885&gt;Resumen!$B$8),FALSE())),TRIM("Lays tiene mayor markup que "&amp;IF(IFERROR(AND(W885&lt;&gt;"",Y885&lt;&gt;"",Y885-W885&gt;Resumen!$B$8),FALSE()),"Quento ","")&amp;IF(IFERROR(AND(X885&lt;&gt;"",Y885&lt;&gt;"",Y885-X885&gt;Resumen!$B$8),FALSE()),"Julicroc ","")&amp;"en este PDV"),"")</f>
        <v/>
      </c>
      <c r="AZ885" s="22" t="str">
        <f aca="false">IF(COUNTIF('Plan Pehuamar - Lista'!$A$2:$A$167,A885)&gt;0,"Sí","No")</f>
        <v>No</v>
      </c>
      <c r="BA885" s="22" t="str">
        <f aca="false">IF(COUNTIF('Plan Combo 9+1'!$A$2:$A$226,A885)&gt;0,"Sí","No")</f>
        <v>No</v>
      </c>
      <c r="BB885" s="22" t="str">
        <f aca="false">IF(AH885="","No",IF(BA885="Sí",IF((AO885-AH885)&gt;Resumen!$B$6,"Sí","No"),IF((AO885-AH885)&gt;=Resumen!$B$132,"Sí","No")))</f>
        <v>No</v>
      </c>
      <c r="BC885" s="22" t="str">
        <f aca="false">IF(AND(N885="Sí",AL885="Sí",AI885=0),"Sí","No")</f>
        <v>No</v>
      </c>
      <c r="BD885" s="22" t="str">
        <f aca="false">IF(COUNTIF('Plan 9+1 (con Pehuamar)'!$A$2:$A$227,A885)&gt;0,"Sí","No")</f>
        <v>No</v>
      </c>
    </row>
    <row r="886" customFormat="false" ht="15" hidden="false" customHeight="true" outlineLevel="0" collapsed="false">
      <c r="A886" s="6" t="n">
        <v>400631</v>
      </c>
      <c r="B886" s="6" t="n">
        <v>5</v>
      </c>
      <c r="C886" s="6" t="n">
        <v>502</v>
      </c>
      <c r="D886" s="6" t="s">
        <v>254</v>
      </c>
      <c r="E886" s="6" t="s">
        <v>446</v>
      </c>
      <c r="F886" s="6" t="s">
        <v>210</v>
      </c>
      <c r="G886" s="6" t="s">
        <v>129</v>
      </c>
      <c r="H886" s="6" t="s">
        <v>197</v>
      </c>
      <c r="I886" s="27" t="n">
        <v>0</v>
      </c>
      <c r="J886" s="27" t="n">
        <v>0</v>
      </c>
      <c r="K886" s="27" t="n">
        <v>3</v>
      </c>
      <c r="L886" s="28" t="n">
        <f aca="false">I886+J886</f>
        <v>0</v>
      </c>
      <c r="M886" s="28" t="n">
        <f aca="false">L886+K886</f>
        <v>3</v>
      </c>
      <c r="N886" s="22" t="str">
        <f aca="false">IF(I886&gt;0,"Sí","No")</f>
        <v>No</v>
      </c>
      <c r="O886" s="22" t="str">
        <f aca="false">IF(J886&gt;0,"Sí","No")</f>
        <v>No</v>
      </c>
      <c r="P886" s="22" t="str">
        <f aca="false">IF(K886&gt;0,"Sí","No")</f>
        <v>Sí</v>
      </c>
      <c r="Q886" s="22" t="str">
        <f aca="false">IF(OR(I886&gt;0,J886&gt;0),"Sí","No")</f>
        <v>No</v>
      </c>
      <c r="R886" s="27"/>
      <c r="S886" s="27"/>
      <c r="T886" s="27"/>
      <c r="U886" s="27"/>
      <c r="V886" s="27"/>
      <c r="W886" s="12" t="str">
        <f aca="false">IF(AND(I886&gt;0,R886&gt;0),(S886-R886)/R886,"")</f>
        <v/>
      </c>
      <c r="X886" s="12" t="str">
        <f aca="false">IF(AND(J886&gt;0,T886&gt;0),(U886-T886)/T886,"")</f>
        <v/>
      </c>
      <c r="Y886" s="12" t="str">
        <f aca="false">IF(AND(K886&gt;0,V886&gt;0),(V886-Resumen!$B$7)/Resumen!$B$7,"")</f>
        <v/>
      </c>
      <c r="Z886" s="28" t="str">
        <f aca="false">IF(AND(K886&gt;0,I886&gt;0,V886&gt;0,S886&gt;0),V886-S886,"")</f>
        <v/>
      </c>
      <c r="AA886" s="12" t="str">
        <f aca="false">IF(Z886&lt;&gt;"",Z886/S886,"")</f>
        <v/>
      </c>
      <c r="AB886" s="28" t="str">
        <f aca="false">IF(AND(K886&gt;0,J886&gt;0,V886&gt;0,U886&gt;0),V886-U886,"")</f>
        <v/>
      </c>
      <c r="AC886" s="12" t="str">
        <f aca="false">IF(AB886&lt;&gt;"",AB886/U886,"")</f>
        <v/>
      </c>
      <c r="AD886" s="27" t="n">
        <v>0</v>
      </c>
      <c r="AE886" s="27" t="n">
        <v>0</v>
      </c>
      <c r="AF886" s="27" t="n">
        <v>0</v>
      </c>
      <c r="AG886" s="28" t="n">
        <f aca="false">AD886+AE886+AF886</f>
        <v>0</v>
      </c>
      <c r="AH886" s="12" t="str">
        <f aca="false">IF(AG886&gt;0,AD886/AG886,"")</f>
        <v/>
      </c>
      <c r="AI886" s="27" t="n">
        <v>0</v>
      </c>
      <c r="AJ886" s="27" t="n">
        <v>0</v>
      </c>
      <c r="AK886" s="27" t="n">
        <v>0</v>
      </c>
      <c r="AL886" s="22" t="str">
        <f aca="false">IF(OR(AJ886&gt;0,AK886&gt;0),"Sí","No")</f>
        <v>No</v>
      </c>
      <c r="AM886" s="6"/>
      <c r="AN886" s="6"/>
      <c r="AO886" s="12" t="n">
        <f aca="false">IF(M886&gt;0,K886/M886,"")</f>
        <v>1</v>
      </c>
      <c r="AP886" s="22" t="str">
        <f aca="false">IF(M886&gt;=Resumen!$B$5,"Alto","Bajo")</f>
        <v>Bajo</v>
      </c>
      <c r="AQ886" s="22" t="str">
        <f aca="false">IF(AO886&gt;=Resumen!$B$28,"Alto","Bajo")</f>
        <v>Alto</v>
      </c>
      <c r="AR886" s="22" t="str">
        <f aca="false">AP886&amp;" Potencial / "&amp;AQ886&amp;" Share"</f>
        <v>Bajo Potencial / Alto Share</v>
      </c>
      <c r="AS886" s="22" t="str">
        <f aca="false">IF(Q886="Sí",IF(AO886&gt;=Resumen!$B$29,"Alto","Bajo"),"")</f>
        <v/>
      </c>
      <c r="AT886" s="22" t="str">
        <f aca="false">IF(AS886&lt;&gt;"",AP886&amp;" Potencial / "&amp;AS886&amp;" Share","")</f>
        <v/>
      </c>
      <c r="AU886" s="22" t="str">
        <f aca="false">IF(AH886="","Sin dato",IF(AH886-AO886&gt;Resumen!$B$6,"Sobre-exhibido",IF(AO886-AH886&gt;Resumen!$B$6,"Sub-exhibido","En línea")))</f>
        <v>Sin dato</v>
      </c>
      <c r="AV886" s="22" t="str">
        <f aca="false">IF(AT886="","",IF(AT886="Alto Potencial / Bajo Share",1,IF(AT886="Alto Potencial / Alto Share",2,IF(AT886="Bajo Potencial / Alto Share",3,4))))</f>
        <v/>
      </c>
      <c r="AW886" s="22" t="str">
        <f aca="false">IF(Q886="No","Sin competencia directa",IF(AV886=1,"1 - Foco Conquista (Alto Pot / Bajo Share)",IF(AV886=2,"2 - Foco Defensa (Alto Pot / Alto Share)",IF(AV886=3,"3 - Monitoreo (Bajo Pot / Alto Share)","4 - Baja Prioridad (Bajo Pot / Bajo Share)"))))</f>
        <v>Sin competencia directa</v>
      </c>
      <c r="AX886" s="12" t="str">
        <f aca="false">IF(OR(IFERROR(AND(W886&lt;&gt;"",Y886&lt;&gt;"",Y886-W886&gt;Resumen!$B$8),FALSE()),IFERROR(AND(X886&lt;&gt;"",Y886&lt;&gt;"",Y886-X886&gt;Resumen!$B$8),FALSE())),MAX(IF(IFERROR(AND(W886&lt;&gt;"",Y886&lt;&gt;"",Y886-W886&gt;Resumen!$B$8),FALSE()),Y886-W886,0),IF(IFERROR(AND(X886&lt;&gt;"",Y886&lt;&gt;"",Y886-X886&gt;Resumen!$B$8),FALSE()),Y886-X886,0)),"")</f>
        <v/>
      </c>
      <c r="AY886" s="22" t="str">
        <f aca="false">IF(OR(IFERROR(AND(W886&lt;&gt;"",Y886&lt;&gt;"",Y886-W886&gt;Resumen!$B$8),FALSE()),IFERROR(AND(X886&lt;&gt;"",Y886&lt;&gt;"",Y886-X886&gt;Resumen!$B$8),FALSE())),TRIM("Lays tiene mayor markup que "&amp;IF(IFERROR(AND(W886&lt;&gt;"",Y886&lt;&gt;"",Y886-W886&gt;Resumen!$B$8),FALSE()),"Quento ","")&amp;IF(IFERROR(AND(X886&lt;&gt;"",Y886&lt;&gt;"",Y886-X886&gt;Resumen!$B$8),FALSE()),"Julicroc ","")&amp;"en este PDV"),"")</f>
        <v/>
      </c>
      <c r="AZ886" s="22" t="str">
        <f aca="false">IF(COUNTIF('Plan Pehuamar - Lista'!$A$2:$A$167,A886)&gt;0,"Sí","No")</f>
        <v>No</v>
      </c>
      <c r="BA886" s="22" t="str">
        <f aca="false">IF(COUNTIF('Plan Combo 9+1'!$A$2:$A$226,A886)&gt;0,"Sí","No")</f>
        <v>No</v>
      </c>
      <c r="BB886" s="22" t="str">
        <f aca="false">IF(AH886="","No",IF(BA886="Sí",IF((AO886-AH886)&gt;Resumen!$B$6,"Sí","No"),IF((AO886-AH886)&gt;=Resumen!$B$132,"Sí","No")))</f>
        <v>No</v>
      </c>
      <c r="BC886" s="22" t="str">
        <f aca="false">IF(AND(N886="Sí",AL886="Sí",AI886=0),"Sí","No")</f>
        <v>No</v>
      </c>
      <c r="BD886" s="22" t="str">
        <f aca="false">IF(COUNTIF('Plan 9+1 (con Pehuamar)'!$A$2:$A$227,A886)&gt;0,"Sí","No")</f>
        <v>No</v>
      </c>
    </row>
    <row r="887" customFormat="false" ht="15" hidden="false" customHeight="true" outlineLevel="0" collapsed="false">
      <c r="A887" s="6" t="n">
        <v>400641</v>
      </c>
      <c r="B887" s="6" t="n">
        <v>5</v>
      </c>
      <c r="C887" s="6" t="n">
        <v>502</v>
      </c>
      <c r="D887" s="6" t="s">
        <v>254</v>
      </c>
      <c r="E887" s="6" t="s">
        <v>1082</v>
      </c>
      <c r="F887" s="6" t="s">
        <v>196</v>
      </c>
      <c r="G887" s="6" t="s">
        <v>129</v>
      </c>
      <c r="H887" s="6" t="s">
        <v>197</v>
      </c>
      <c r="I887" s="27" t="n">
        <v>15</v>
      </c>
      <c r="J887" s="27" t="n">
        <v>10</v>
      </c>
      <c r="K887" s="27" t="n">
        <v>10</v>
      </c>
      <c r="L887" s="28" t="n">
        <f aca="false">I887+J887</f>
        <v>25</v>
      </c>
      <c r="M887" s="28" t="n">
        <f aca="false">L887+K887</f>
        <v>35</v>
      </c>
      <c r="N887" s="22" t="str">
        <f aca="false">IF(I887&gt;0,"Sí","No")</f>
        <v>Sí</v>
      </c>
      <c r="O887" s="22" t="str">
        <f aca="false">IF(J887&gt;0,"Sí","No")</f>
        <v>Sí</v>
      </c>
      <c r="P887" s="22" t="str">
        <f aca="false">IF(K887&gt;0,"Sí","No")</f>
        <v>Sí</v>
      </c>
      <c r="Q887" s="22" t="str">
        <f aca="false">IF(OR(I887&gt;0,J887&gt;0),"Sí","No")</f>
        <v>Sí</v>
      </c>
      <c r="R887" s="27" t="n">
        <v>1750</v>
      </c>
      <c r="S887" s="27" t="n">
        <v>2800</v>
      </c>
      <c r="T887" s="27" t="n">
        <v>1400</v>
      </c>
      <c r="U887" s="27" t="n">
        <v>2100</v>
      </c>
      <c r="V887" s="27" t="n">
        <v>3500</v>
      </c>
      <c r="W887" s="12" t="n">
        <f aca="false">IF(AND(I887&gt;0,R887&gt;0),(S887-R887)/R887,"")</f>
        <v>0.6</v>
      </c>
      <c r="X887" s="12" t="n">
        <f aca="false">IF(AND(J887&gt;0,T887&gt;0),(U887-T887)/T887,"")</f>
        <v>0.5</v>
      </c>
      <c r="Y887" s="12" t="n">
        <f aca="false">IF(AND(K887&gt;0,V887&gt;0),(V887-Resumen!$B$7)/Resumen!$B$7,"")</f>
        <v>0.4</v>
      </c>
      <c r="Z887" s="28" t="n">
        <f aca="false">IF(AND(K887&gt;0,I887&gt;0,V887&gt;0,S887&gt;0),V887-S887,"")</f>
        <v>700</v>
      </c>
      <c r="AA887" s="12" t="n">
        <f aca="false">IF(Z887&lt;&gt;"",Z887/S887,"")</f>
        <v>0.25</v>
      </c>
      <c r="AB887" s="28" t="n">
        <f aca="false">IF(AND(K887&gt;0,J887&gt;0,V887&gt;0,U887&gt;0),V887-U887,"")</f>
        <v>1400</v>
      </c>
      <c r="AC887" s="12" t="n">
        <f aca="false">IF(AB887&lt;&gt;"",AB887/U887,"")</f>
        <v>0.666666666666667</v>
      </c>
      <c r="AD887" s="27" t="n">
        <v>5</v>
      </c>
      <c r="AE887" s="27" t="n">
        <v>10</v>
      </c>
      <c r="AF887" s="27" t="n">
        <v>6</v>
      </c>
      <c r="AG887" s="28" t="n">
        <f aca="false">AD887+AE887+AF887</f>
        <v>21</v>
      </c>
      <c r="AH887" s="12" t="n">
        <f aca="false">IF(AG887&gt;0,AD887/AG887,"")</f>
        <v>0.238095238095238</v>
      </c>
      <c r="AI887" s="27" t="n">
        <v>0</v>
      </c>
      <c r="AJ887" s="27" t="n">
        <v>0</v>
      </c>
      <c r="AK887" s="27" t="n">
        <v>0</v>
      </c>
      <c r="AL887" s="22" t="str">
        <f aca="false">IF(OR(AJ887&gt;0,AK887&gt;0),"Sí","No")</f>
        <v>No</v>
      </c>
      <c r="AM887" s="6" t="s">
        <v>198</v>
      </c>
      <c r="AN887" s="6" t="s">
        <v>198</v>
      </c>
      <c r="AO887" s="12" t="n">
        <f aca="false">IF(M887&gt;0,K887/M887,"")</f>
        <v>0.285714285714286</v>
      </c>
      <c r="AP887" s="22" t="str">
        <f aca="false">IF(M887&gt;=Resumen!$B$5,"Alto","Bajo")</f>
        <v>Bajo</v>
      </c>
      <c r="AQ887" s="22" t="str">
        <f aca="false">IF(AO887&gt;=Resumen!$B$28,"Alto","Bajo")</f>
        <v>Bajo</v>
      </c>
      <c r="AR887" s="22" t="str">
        <f aca="false">AP887&amp;" Potencial / "&amp;AQ887&amp;" Share"</f>
        <v>Bajo Potencial / Bajo Share</v>
      </c>
      <c r="AS887" s="22" t="str">
        <f aca="false">IF(Q887="Sí",IF(AO887&gt;=Resumen!$B$29,"Alto","Bajo"),"")</f>
        <v>Bajo</v>
      </c>
      <c r="AT887" s="22" t="str">
        <f aca="false">IF(AS887&lt;&gt;"",AP887&amp;" Potencial / "&amp;AS887&amp;" Share","")</f>
        <v>Bajo Potencial / Bajo Share</v>
      </c>
      <c r="AU887" s="22" t="str">
        <f aca="false">IF(AH887="","Sin dato",IF(AH887-AO887&gt;Resumen!$B$6,"Sobre-exhibido",IF(AO887-AH887&gt;Resumen!$B$6,"Sub-exhibido","En línea")))</f>
        <v>En línea</v>
      </c>
      <c r="AV887" s="22" t="n">
        <f aca="false">IF(AT887="","",IF(AT887="Alto Potencial / Bajo Share",1,IF(AT887="Alto Potencial / Alto Share",2,IF(AT887="Bajo Potencial / Alto Share",3,4))))</f>
        <v>4</v>
      </c>
      <c r="AW887" s="22" t="str">
        <f aca="false">IF(Q887="No","Sin competencia directa",IF(AV887=1,"1 - Foco Conquista (Alto Pot / Bajo Share)",IF(AV887=2,"2 - Foco Defensa (Alto Pot / Alto Share)",IF(AV887=3,"3 - Monitoreo (Bajo Pot / Alto Share)","4 - Baja Prioridad (Bajo Pot / Bajo Share)"))))</f>
        <v>4 - Baja Prioridad (Bajo Pot / Bajo Share)</v>
      </c>
      <c r="AX887" s="12" t="str">
        <f aca="false">IF(OR(IFERROR(AND(W887&lt;&gt;"",Y887&lt;&gt;"",Y887-W887&gt;Resumen!$B$8),FALSE()),IFERROR(AND(X887&lt;&gt;"",Y887&lt;&gt;"",Y887-X887&gt;Resumen!$B$8),FALSE())),MAX(IF(IFERROR(AND(W887&lt;&gt;"",Y887&lt;&gt;"",Y887-W887&gt;Resumen!$B$8),FALSE()),Y887-W887,0),IF(IFERROR(AND(X887&lt;&gt;"",Y887&lt;&gt;"",Y887-X887&gt;Resumen!$B$8),FALSE()),Y887-X887,0)),"")</f>
        <v/>
      </c>
      <c r="AY887" s="22" t="str">
        <f aca="false">IF(OR(IFERROR(AND(W887&lt;&gt;"",Y887&lt;&gt;"",Y887-W887&gt;Resumen!$B$8),FALSE()),IFERROR(AND(X887&lt;&gt;"",Y887&lt;&gt;"",Y887-X887&gt;Resumen!$B$8),FALSE())),TRIM("Lays tiene mayor markup que "&amp;IF(IFERROR(AND(W887&lt;&gt;"",Y887&lt;&gt;"",Y887-W887&gt;Resumen!$B$8),FALSE()),"Quento ","")&amp;IF(IFERROR(AND(X887&lt;&gt;"",Y887&lt;&gt;"",Y887-X887&gt;Resumen!$B$8),FALSE()),"Julicroc ","")&amp;"en este PDV"),"")</f>
        <v/>
      </c>
      <c r="AZ887" s="22" t="str">
        <f aca="false">IF(COUNTIF('Plan Pehuamar - Lista'!$A$2:$A$167,A887)&gt;0,"Sí","No")</f>
        <v>No</v>
      </c>
      <c r="BA887" s="22" t="str">
        <f aca="false">IF(COUNTIF('Plan Combo 9+1'!$A$2:$A$226,A887)&gt;0,"Sí","No")</f>
        <v>No</v>
      </c>
      <c r="BB887" s="22" t="str">
        <f aca="false">IF(AH887="","No",IF(BA887="Sí",IF((AO887-AH887)&gt;Resumen!$B$6,"Sí","No"),IF((AO887-AH887)&gt;=Resumen!$B$132,"Sí","No")))</f>
        <v>No</v>
      </c>
      <c r="BC887" s="22" t="str">
        <f aca="false">IF(AND(N887="Sí",AL887="Sí",AI887=0),"Sí","No")</f>
        <v>No</v>
      </c>
      <c r="BD887" s="22" t="str">
        <f aca="false">IF(COUNTIF('Plan 9+1 (con Pehuamar)'!$A$2:$A$227,A887)&gt;0,"Sí","No")</f>
        <v>No</v>
      </c>
    </row>
    <row r="888" customFormat="false" ht="15" hidden="false" customHeight="true" outlineLevel="0" collapsed="false">
      <c r="A888" s="6" t="n">
        <v>400669</v>
      </c>
      <c r="B888" s="6" t="n">
        <v>5</v>
      </c>
      <c r="C888" s="6" t="n">
        <v>502</v>
      </c>
      <c r="D888" s="6" t="s">
        <v>254</v>
      </c>
      <c r="E888" s="6" t="s">
        <v>1083</v>
      </c>
      <c r="F888" s="6" t="s">
        <v>196</v>
      </c>
      <c r="G888" s="6" t="s">
        <v>129</v>
      </c>
      <c r="H888" s="6" t="s">
        <v>197</v>
      </c>
      <c r="I888" s="27" t="n">
        <v>0</v>
      </c>
      <c r="J888" s="27" t="n">
        <v>0</v>
      </c>
      <c r="K888" s="27" t="n">
        <v>0.7</v>
      </c>
      <c r="L888" s="28" t="n">
        <f aca="false">I888+J888</f>
        <v>0</v>
      </c>
      <c r="M888" s="28" t="n">
        <f aca="false">L888+K888</f>
        <v>0.7</v>
      </c>
      <c r="N888" s="22" t="str">
        <f aca="false">IF(I888&gt;0,"Sí","No")</f>
        <v>No</v>
      </c>
      <c r="O888" s="22" t="str">
        <f aca="false">IF(J888&gt;0,"Sí","No")</f>
        <v>No</v>
      </c>
      <c r="P888" s="22" t="str">
        <f aca="false">IF(K888&gt;0,"Sí","No")</f>
        <v>Sí</v>
      </c>
      <c r="Q888" s="22" t="str">
        <f aca="false">IF(OR(I888&gt;0,J888&gt;0),"Sí","No")</f>
        <v>No</v>
      </c>
      <c r="R888" s="27"/>
      <c r="S888" s="27"/>
      <c r="T888" s="27"/>
      <c r="U888" s="27"/>
      <c r="V888" s="27"/>
      <c r="W888" s="12" t="str">
        <f aca="false">IF(AND(I888&gt;0,R888&gt;0),(S888-R888)/R888,"")</f>
        <v/>
      </c>
      <c r="X888" s="12" t="str">
        <f aca="false">IF(AND(J888&gt;0,T888&gt;0),(U888-T888)/T888,"")</f>
        <v/>
      </c>
      <c r="Y888" s="12" t="str">
        <f aca="false">IF(AND(K888&gt;0,V888&gt;0),(V888-Resumen!$B$7)/Resumen!$B$7,"")</f>
        <v/>
      </c>
      <c r="Z888" s="28" t="str">
        <f aca="false">IF(AND(K888&gt;0,I888&gt;0,V888&gt;0,S888&gt;0),V888-S888,"")</f>
        <v/>
      </c>
      <c r="AA888" s="12" t="str">
        <f aca="false">IF(Z888&lt;&gt;"",Z888/S888,"")</f>
        <v/>
      </c>
      <c r="AB888" s="28" t="str">
        <f aca="false">IF(AND(K888&gt;0,J888&gt;0,V888&gt;0,U888&gt;0),V888-U888,"")</f>
        <v/>
      </c>
      <c r="AC888" s="12" t="str">
        <f aca="false">IF(AB888&lt;&gt;"",AB888/U888,"")</f>
        <v/>
      </c>
      <c r="AD888" s="27" t="n">
        <v>0</v>
      </c>
      <c r="AE888" s="27" t="n">
        <v>0</v>
      </c>
      <c r="AF888" s="27" t="n">
        <v>0</v>
      </c>
      <c r="AG888" s="28" t="n">
        <f aca="false">AD888+AE888+AF888</f>
        <v>0</v>
      </c>
      <c r="AH888" s="12" t="str">
        <f aca="false">IF(AG888&gt;0,AD888/AG888,"")</f>
        <v/>
      </c>
      <c r="AI888" s="27" t="n">
        <v>0</v>
      </c>
      <c r="AJ888" s="27" t="n">
        <v>0</v>
      </c>
      <c r="AK888" s="27" t="n">
        <v>0</v>
      </c>
      <c r="AL888" s="22" t="str">
        <f aca="false">IF(OR(AJ888&gt;0,AK888&gt;0),"Sí","No")</f>
        <v>No</v>
      </c>
      <c r="AM888" s="6"/>
      <c r="AN888" s="6"/>
      <c r="AO888" s="12" t="n">
        <f aca="false">IF(M888&gt;0,K888/M888,"")</f>
        <v>1</v>
      </c>
      <c r="AP888" s="22" t="str">
        <f aca="false">IF(M888&gt;=Resumen!$B$5,"Alto","Bajo")</f>
        <v>Bajo</v>
      </c>
      <c r="AQ888" s="22" t="str">
        <f aca="false">IF(AO888&gt;=Resumen!$B$28,"Alto","Bajo")</f>
        <v>Alto</v>
      </c>
      <c r="AR888" s="22" t="str">
        <f aca="false">AP888&amp;" Potencial / "&amp;AQ888&amp;" Share"</f>
        <v>Bajo Potencial / Alto Share</v>
      </c>
      <c r="AS888" s="22" t="str">
        <f aca="false">IF(Q888="Sí",IF(AO888&gt;=Resumen!$B$29,"Alto","Bajo"),"")</f>
        <v/>
      </c>
      <c r="AT888" s="22" t="str">
        <f aca="false">IF(AS888&lt;&gt;"",AP888&amp;" Potencial / "&amp;AS888&amp;" Share","")</f>
        <v/>
      </c>
      <c r="AU888" s="22" t="str">
        <f aca="false">IF(AH888="","Sin dato",IF(AH888-AO888&gt;Resumen!$B$6,"Sobre-exhibido",IF(AO888-AH888&gt;Resumen!$B$6,"Sub-exhibido","En línea")))</f>
        <v>Sin dato</v>
      </c>
      <c r="AV888" s="22" t="str">
        <f aca="false">IF(AT888="","",IF(AT888="Alto Potencial / Bajo Share",1,IF(AT888="Alto Potencial / Alto Share",2,IF(AT888="Bajo Potencial / Alto Share",3,4))))</f>
        <v/>
      </c>
      <c r="AW888" s="22" t="str">
        <f aca="false">IF(Q888="No","Sin competencia directa",IF(AV888=1,"1 - Foco Conquista (Alto Pot / Bajo Share)",IF(AV888=2,"2 - Foco Defensa (Alto Pot / Alto Share)",IF(AV888=3,"3 - Monitoreo (Bajo Pot / Alto Share)","4 - Baja Prioridad (Bajo Pot / Bajo Share)"))))</f>
        <v>Sin competencia directa</v>
      </c>
      <c r="AX888" s="12" t="str">
        <f aca="false">IF(OR(IFERROR(AND(W888&lt;&gt;"",Y888&lt;&gt;"",Y888-W888&gt;Resumen!$B$8),FALSE()),IFERROR(AND(X888&lt;&gt;"",Y888&lt;&gt;"",Y888-X888&gt;Resumen!$B$8),FALSE())),MAX(IF(IFERROR(AND(W888&lt;&gt;"",Y888&lt;&gt;"",Y888-W888&gt;Resumen!$B$8),FALSE()),Y888-W888,0),IF(IFERROR(AND(X888&lt;&gt;"",Y888&lt;&gt;"",Y888-X888&gt;Resumen!$B$8),FALSE()),Y888-X888,0)),"")</f>
        <v/>
      </c>
      <c r="AY888" s="22" t="str">
        <f aca="false">IF(OR(IFERROR(AND(W888&lt;&gt;"",Y888&lt;&gt;"",Y888-W888&gt;Resumen!$B$8),FALSE()),IFERROR(AND(X888&lt;&gt;"",Y888&lt;&gt;"",Y888-X888&gt;Resumen!$B$8),FALSE())),TRIM("Lays tiene mayor markup que "&amp;IF(IFERROR(AND(W888&lt;&gt;"",Y888&lt;&gt;"",Y888-W888&gt;Resumen!$B$8),FALSE()),"Quento ","")&amp;IF(IFERROR(AND(X888&lt;&gt;"",Y888&lt;&gt;"",Y888-X888&gt;Resumen!$B$8),FALSE()),"Julicroc ","")&amp;"en este PDV"),"")</f>
        <v/>
      </c>
      <c r="AZ888" s="22" t="str">
        <f aca="false">IF(COUNTIF('Plan Pehuamar - Lista'!$A$2:$A$167,A888)&gt;0,"Sí","No")</f>
        <v>No</v>
      </c>
      <c r="BA888" s="22" t="str">
        <f aca="false">IF(COUNTIF('Plan Combo 9+1'!$A$2:$A$226,A888)&gt;0,"Sí","No")</f>
        <v>No</v>
      </c>
      <c r="BB888" s="22" t="str">
        <f aca="false">IF(AH888="","No",IF(BA888="Sí",IF((AO888-AH888)&gt;Resumen!$B$6,"Sí","No"),IF((AO888-AH888)&gt;=Resumen!$B$132,"Sí","No")))</f>
        <v>No</v>
      </c>
      <c r="BC888" s="22" t="str">
        <f aca="false">IF(AND(N888="Sí",AL888="Sí",AI888=0),"Sí","No")</f>
        <v>No</v>
      </c>
      <c r="BD888" s="22" t="str">
        <f aca="false">IF(COUNTIF('Plan 9+1 (con Pehuamar)'!$A$2:$A$227,A888)&gt;0,"Sí","No")</f>
        <v>No</v>
      </c>
    </row>
    <row r="889" customFormat="false" ht="15" hidden="false" customHeight="true" outlineLevel="0" collapsed="false">
      <c r="A889" s="6" t="n">
        <v>400742</v>
      </c>
      <c r="B889" s="6" t="n">
        <v>5</v>
      </c>
      <c r="C889" s="6" t="n">
        <v>502</v>
      </c>
      <c r="D889" s="6" t="s">
        <v>254</v>
      </c>
      <c r="E889" s="6" t="s">
        <v>1084</v>
      </c>
      <c r="F889" s="6" t="s">
        <v>196</v>
      </c>
      <c r="G889" s="6" t="s">
        <v>129</v>
      </c>
      <c r="H889" s="6" t="s">
        <v>197</v>
      </c>
      <c r="I889" s="27" t="n">
        <v>0</v>
      </c>
      <c r="J889" s="27" t="n">
        <v>0</v>
      </c>
      <c r="K889" s="27" t="n">
        <v>3.1</v>
      </c>
      <c r="L889" s="28" t="n">
        <f aca="false">I889+J889</f>
        <v>0</v>
      </c>
      <c r="M889" s="28" t="n">
        <f aca="false">L889+K889</f>
        <v>3.1</v>
      </c>
      <c r="N889" s="22" t="str">
        <f aca="false">IF(I889&gt;0,"Sí","No")</f>
        <v>No</v>
      </c>
      <c r="O889" s="22" t="str">
        <f aca="false">IF(J889&gt;0,"Sí","No")</f>
        <v>No</v>
      </c>
      <c r="P889" s="22" t="str">
        <f aca="false">IF(K889&gt;0,"Sí","No")</f>
        <v>Sí</v>
      </c>
      <c r="Q889" s="22" t="str">
        <f aca="false">IF(OR(I889&gt;0,J889&gt;0),"Sí","No")</f>
        <v>No</v>
      </c>
      <c r="R889" s="27"/>
      <c r="S889" s="27"/>
      <c r="T889" s="27"/>
      <c r="U889" s="27"/>
      <c r="V889" s="27"/>
      <c r="W889" s="12" t="str">
        <f aca="false">IF(AND(I889&gt;0,R889&gt;0),(S889-R889)/R889,"")</f>
        <v/>
      </c>
      <c r="X889" s="12" t="str">
        <f aca="false">IF(AND(J889&gt;0,T889&gt;0),(U889-T889)/T889,"")</f>
        <v/>
      </c>
      <c r="Y889" s="12" t="str">
        <f aca="false">IF(AND(K889&gt;0,V889&gt;0),(V889-Resumen!$B$7)/Resumen!$B$7,"")</f>
        <v/>
      </c>
      <c r="Z889" s="28" t="str">
        <f aca="false">IF(AND(K889&gt;0,I889&gt;0,V889&gt;0,S889&gt;0),V889-S889,"")</f>
        <v/>
      </c>
      <c r="AA889" s="12" t="str">
        <f aca="false">IF(Z889&lt;&gt;"",Z889/S889,"")</f>
        <v/>
      </c>
      <c r="AB889" s="28" t="str">
        <f aca="false">IF(AND(K889&gt;0,J889&gt;0,V889&gt;0,U889&gt;0),V889-U889,"")</f>
        <v/>
      </c>
      <c r="AC889" s="12" t="str">
        <f aca="false">IF(AB889&lt;&gt;"",AB889/U889,"")</f>
        <v/>
      </c>
      <c r="AD889" s="27" t="n">
        <v>0</v>
      </c>
      <c r="AE889" s="27" t="n">
        <v>0</v>
      </c>
      <c r="AF889" s="27" t="n">
        <v>0</v>
      </c>
      <c r="AG889" s="28" t="n">
        <f aca="false">AD889+AE889+AF889</f>
        <v>0</v>
      </c>
      <c r="AH889" s="12" t="str">
        <f aca="false">IF(AG889&gt;0,AD889/AG889,"")</f>
        <v/>
      </c>
      <c r="AI889" s="27" t="n">
        <v>0</v>
      </c>
      <c r="AJ889" s="27" t="n">
        <v>0</v>
      </c>
      <c r="AK889" s="27" t="n">
        <v>0</v>
      </c>
      <c r="AL889" s="22" t="str">
        <f aca="false">IF(OR(AJ889&gt;0,AK889&gt;0),"Sí","No")</f>
        <v>No</v>
      </c>
      <c r="AM889" s="6"/>
      <c r="AN889" s="6"/>
      <c r="AO889" s="12" t="n">
        <f aca="false">IF(M889&gt;0,K889/M889,"")</f>
        <v>1</v>
      </c>
      <c r="AP889" s="22" t="str">
        <f aca="false">IF(M889&gt;=Resumen!$B$5,"Alto","Bajo")</f>
        <v>Bajo</v>
      </c>
      <c r="AQ889" s="22" t="str">
        <f aca="false">IF(AO889&gt;=Resumen!$B$28,"Alto","Bajo")</f>
        <v>Alto</v>
      </c>
      <c r="AR889" s="22" t="str">
        <f aca="false">AP889&amp;" Potencial / "&amp;AQ889&amp;" Share"</f>
        <v>Bajo Potencial / Alto Share</v>
      </c>
      <c r="AS889" s="22" t="str">
        <f aca="false">IF(Q889="Sí",IF(AO889&gt;=Resumen!$B$29,"Alto","Bajo"),"")</f>
        <v/>
      </c>
      <c r="AT889" s="22" t="str">
        <f aca="false">IF(AS889&lt;&gt;"",AP889&amp;" Potencial / "&amp;AS889&amp;" Share","")</f>
        <v/>
      </c>
      <c r="AU889" s="22" t="str">
        <f aca="false">IF(AH889="","Sin dato",IF(AH889-AO889&gt;Resumen!$B$6,"Sobre-exhibido",IF(AO889-AH889&gt;Resumen!$B$6,"Sub-exhibido","En línea")))</f>
        <v>Sin dato</v>
      </c>
      <c r="AV889" s="22" t="str">
        <f aca="false">IF(AT889="","",IF(AT889="Alto Potencial / Bajo Share",1,IF(AT889="Alto Potencial / Alto Share",2,IF(AT889="Bajo Potencial / Alto Share",3,4))))</f>
        <v/>
      </c>
      <c r="AW889" s="22" t="str">
        <f aca="false">IF(Q889="No","Sin competencia directa",IF(AV889=1,"1 - Foco Conquista (Alto Pot / Bajo Share)",IF(AV889=2,"2 - Foco Defensa (Alto Pot / Alto Share)",IF(AV889=3,"3 - Monitoreo (Bajo Pot / Alto Share)","4 - Baja Prioridad (Bajo Pot / Bajo Share)"))))</f>
        <v>Sin competencia directa</v>
      </c>
      <c r="AX889" s="12" t="str">
        <f aca="false">IF(OR(IFERROR(AND(W889&lt;&gt;"",Y889&lt;&gt;"",Y889-W889&gt;Resumen!$B$8),FALSE()),IFERROR(AND(X889&lt;&gt;"",Y889&lt;&gt;"",Y889-X889&gt;Resumen!$B$8),FALSE())),MAX(IF(IFERROR(AND(W889&lt;&gt;"",Y889&lt;&gt;"",Y889-W889&gt;Resumen!$B$8),FALSE()),Y889-W889,0),IF(IFERROR(AND(X889&lt;&gt;"",Y889&lt;&gt;"",Y889-X889&gt;Resumen!$B$8),FALSE()),Y889-X889,0)),"")</f>
        <v/>
      </c>
      <c r="AY889" s="22" t="str">
        <f aca="false">IF(OR(IFERROR(AND(W889&lt;&gt;"",Y889&lt;&gt;"",Y889-W889&gt;Resumen!$B$8),FALSE()),IFERROR(AND(X889&lt;&gt;"",Y889&lt;&gt;"",Y889-X889&gt;Resumen!$B$8),FALSE())),TRIM("Lays tiene mayor markup que "&amp;IF(IFERROR(AND(W889&lt;&gt;"",Y889&lt;&gt;"",Y889-W889&gt;Resumen!$B$8),FALSE()),"Quento ","")&amp;IF(IFERROR(AND(X889&lt;&gt;"",Y889&lt;&gt;"",Y889-X889&gt;Resumen!$B$8),FALSE()),"Julicroc ","")&amp;"en este PDV"),"")</f>
        <v/>
      </c>
      <c r="AZ889" s="22" t="str">
        <f aca="false">IF(COUNTIF('Plan Pehuamar - Lista'!$A$2:$A$167,A889)&gt;0,"Sí","No")</f>
        <v>No</v>
      </c>
      <c r="BA889" s="22" t="str">
        <f aca="false">IF(COUNTIF('Plan Combo 9+1'!$A$2:$A$226,A889)&gt;0,"Sí","No")</f>
        <v>No</v>
      </c>
      <c r="BB889" s="22" t="str">
        <f aca="false">IF(AH889="","No",IF(BA889="Sí",IF((AO889-AH889)&gt;Resumen!$B$6,"Sí","No"),IF((AO889-AH889)&gt;=Resumen!$B$132,"Sí","No")))</f>
        <v>No</v>
      </c>
      <c r="BC889" s="22" t="str">
        <f aca="false">IF(AND(N889="Sí",AL889="Sí",AI889=0),"Sí","No")</f>
        <v>No</v>
      </c>
      <c r="BD889" s="22" t="str">
        <f aca="false">IF(COUNTIF('Plan 9+1 (con Pehuamar)'!$A$2:$A$227,A889)&gt;0,"Sí","No")</f>
        <v>No</v>
      </c>
    </row>
    <row r="890" customFormat="false" ht="15" hidden="false" customHeight="true" outlineLevel="0" collapsed="false">
      <c r="A890" s="6" t="n">
        <v>400765</v>
      </c>
      <c r="B890" s="6" t="n">
        <v>5</v>
      </c>
      <c r="C890" s="6" t="n">
        <v>502</v>
      </c>
      <c r="D890" s="6" t="s">
        <v>254</v>
      </c>
      <c r="E890" s="6" t="s">
        <v>1085</v>
      </c>
      <c r="F890" s="6" t="s">
        <v>206</v>
      </c>
      <c r="G890" s="6" t="s">
        <v>129</v>
      </c>
      <c r="H890" s="6" t="s">
        <v>197</v>
      </c>
      <c r="I890" s="27" t="n">
        <v>35</v>
      </c>
      <c r="J890" s="27" t="n">
        <v>20</v>
      </c>
      <c r="K890" s="27" t="n">
        <v>30</v>
      </c>
      <c r="L890" s="28" t="n">
        <f aca="false">I890+J890</f>
        <v>55</v>
      </c>
      <c r="M890" s="28" t="n">
        <f aca="false">L890+K890</f>
        <v>85</v>
      </c>
      <c r="N890" s="22" t="str">
        <f aca="false">IF(I890&gt;0,"Sí","No")</f>
        <v>Sí</v>
      </c>
      <c r="O890" s="22" t="str">
        <f aca="false">IF(J890&gt;0,"Sí","No")</f>
        <v>Sí</v>
      </c>
      <c r="P890" s="22" t="str">
        <f aca="false">IF(K890&gt;0,"Sí","No")</f>
        <v>Sí</v>
      </c>
      <c r="Q890" s="22" t="str">
        <f aca="false">IF(OR(I890&gt;0,J890&gt;0),"Sí","No")</f>
        <v>Sí</v>
      </c>
      <c r="R890" s="27" t="n">
        <v>1750</v>
      </c>
      <c r="S890" s="27" t="n">
        <v>2900</v>
      </c>
      <c r="T890" s="27" t="n">
        <v>1400</v>
      </c>
      <c r="U890" s="27" t="n">
        <v>2000</v>
      </c>
      <c r="V890" s="27" t="n">
        <v>3500</v>
      </c>
      <c r="W890" s="12" t="n">
        <f aca="false">IF(AND(I890&gt;0,R890&gt;0),(S890-R890)/R890,"")</f>
        <v>0.657142857142857</v>
      </c>
      <c r="X890" s="12" t="n">
        <f aca="false">IF(AND(J890&gt;0,T890&gt;0),(U890-T890)/T890,"")</f>
        <v>0.428571428571429</v>
      </c>
      <c r="Y890" s="12" t="n">
        <f aca="false">IF(AND(K890&gt;0,V890&gt;0),(V890-Resumen!$B$7)/Resumen!$B$7,"")</f>
        <v>0.4</v>
      </c>
      <c r="Z890" s="28" t="n">
        <f aca="false">IF(AND(K890&gt;0,I890&gt;0,V890&gt;0,S890&gt;0),V890-S890,"")</f>
        <v>600</v>
      </c>
      <c r="AA890" s="12" t="n">
        <f aca="false">IF(Z890&lt;&gt;"",Z890/S890,"")</f>
        <v>0.206896551724138</v>
      </c>
      <c r="AB890" s="28" t="n">
        <f aca="false">IF(AND(K890&gt;0,J890&gt;0,V890&gt;0,U890&gt;0),V890-U890,"")</f>
        <v>1500</v>
      </c>
      <c r="AC890" s="12" t="n">
        <f aca="false">IF(AB890&lt;&gt;"",AB890/U890,"")</f>
        <v>0.75</v>
      </c>
      <c r="AD890" s="27" t="n">
        <v>15</v>
      </c>
      <c r="AE890" s="27" t="n">
        <v>20</v>
      </c>
      <c r="AF890" s="27" t="n">
        <v>6</v>
      </c>
      <c r="AG890" s="28" t="n">
        <f aca="false">AD890+AE890+AF890</f>
        <v>41</v>
      </c>
      <c r="AH890" s="12" t="n">
        <f aca="false">IF(AG890&gt;0,AD890/AG890,"")</f>
        <v>0.365853658536585</v>
      </c>
      <c r="AI890" s="27" t="n">
        <v>0</v>
      </c>
      <c r="AJ890" s="27" t="n">
        <v>0</v>
      </c>
      <c r="AK890" s="27" t="n">
        <v>0</v>
      </c>
      <c r="AL890" s="22" t="str">
        <f aca="false">IF(OR(AJ890&gt;0,AK890&gt;0),"Sí","No")</f>
        <v>No</v>
      </c>
      <c r="AM890" s="6" t="s">
        <v>198</v>
      </c>
      <c r="AN890" s="6" t="s">
        <v>198</v>
      </c>
      <c r="AO890" s="12" t="n">
        <f aca="false">IF(M890&gt;0,K890/M890,"")</f>
        <v>0.352941176470588</v>
      </c>
      <c r="AP890" s="22" t="str">
        <f aca="false">IF(M890&gt;=Resumen!$B$5,"Alto","Bajo")</f>
        <v>Alto</v>
      </c>
      <c r="AQ890" s="22" t="str">
        <f aca="false">IF(AO890&gt;=Resumen!$B$28,"Alto","Bajo")</f>
        <v>Bajo</v>
      </c>
      <c r="AR890" s="22" t="str">
        <f aca="false">AP890&amp;" Potencial / "&amp;AQ890&amp;" Share"</f>
        <v>Alto Potencial / Bajo Share</v>
      </c>
      <c r="AS890" s="22" t="str">
        <f aca="false">IF(Q890="Sí",IF(AO890&gt;=Resumen!$B$29,"Alto","Bajo"),"")</f>
        <v>Bajo</v>
      </c>
      <c r="AT890" s="22" t="str">
        <f aca="false">IF(AS890&lt;&gt;"",AP890&amp;" Potencial / "&amp;AS890&amp;" Share","")</f>
        <v>Alto Potencial / Bajo Share</v>
      </c>
      <c r="AU890" s="22" t="str">
        <f aca="false">IF(AH890="","Sin dato",IF(AH890-AO890&gt;Resumen!$B$6,"Sobre-exhibido",IF(AO890-AH890&gt;Resumen!$B$6,"Sub-exhibido","En línea")))</f>
        <v>En línea</v>
      </c>
      <c r="AV890" s="22" t="n">
        <f aca="false">IF(AT890="","",IF(AT890="Alto Potencial / Bajo Share",1,IF(AT890="Alto Potencial / Alto Share",2,IF(AT890="Bajo Potencial / Alto Share",3,4))))</f>
        <v>1</v>
      </c>
      <c r="AW890" s="22" t="str">
        <f aca="false">IF(Q890="No","Sin competencia directa",IF(AV890=1,"1 - Foco Conquista (Alto Pot / Bajo Share)",IF(AV890=2,"2 - Foco Defensa (Alto Pot / Alto Share)",IF(AV890=3,"3 - Monitoreo (Bajo Pot / Alto Share)","4 - Baja Prioridad (Bajo Pot / Bajo Share)"))))</f>
        <v>1 - Foco Conquista (Alto Pot / Bajo Share)</v>
      </c>
      <c r="AX890" s="12" t="str">
        <f aca="false">IF(OR(IFERROR(AND(W890&lt;&gt;"",Y890&lt;&gt;"",Y890-W890&gt;Resumen!$B$8),FALSE()),IFERROR(AND(X890&lt;&gt;"",Y890&lt;&gt;"",Y890-X890&gt;Resumen!$B$8),FALSE())),MAX(IF(IFERROR(AND(W890&lt;&gt;"",Y890&lt;&gt;"",Y890-W890&gt;Resumen!$B$8),FALSE()),Y890-W890,0),IF(IFERROR(AND(X890&lt;&gt;"",Y890&lt;&gt;"",Y890-X890&gt;Resumen!$B$8),FALSE()),Y890-X890,0)),"")</f>
        <v/>
      </c>
      <c r="AY890" s="22" t="str">
        <f aca="false">IF(OR(IFERROR(AND(W890&lt;&gt;"",Y890&lt;&gt;"",Y890-W890&gt;Resumen!$B$8),FALSE()),IFERROR(AND(X890&lt;&gt;"",Y890&lt;&gt;"",Y890-X890&gt;Resumen!$B$8),FALSE())),TRIM("Lays tiene mayor markup que "&amp;IF(IFERROR(AND(W890&lt;&gt;"",Y890&lt;&gt;"",Y890-W890&gt;Resumen!$B$8),FALSE()),"Quento ","")&amp;IF(IFERROR(AND(X890&lt;&gt;"",Y890&lt;&gt;"",Y890-X890&gt;Resumen!$B$8),FALSE()),"Julicroc ","")&amp;"en este PDV"),"")</f>
        <v/>
      </c>
      <c r="AZ890" s="22" t="str">
        <f aca="false">IF(COUNTIF('Plan Pehuamar - Lista'!$A$2:$A$167,A890)&gt;0,"Sí","No")</f>
        <v>No</v>
      </c>
      <c r="BA890" s="22" t="str">
        <f aca="false">IF(COUNTIF('Plan Combo 9+1'!$A$2:$A$226,A890)&gt;0,"Sí","No")</f>
        <v>No</v>
      </c>
      <c r="BB890" s="22" t="str">
        <f aca="false">IF(AH890="","No",IF(BA890="Sí",IF((AO890-AH890)&gt;Resumen!$B$6,"Sí","No"),IF((AO890-AH890)&gt;=Resumen!$B$132,"Sí","No")))</f>
        <v>No</v>
      </c>
      <c r="BC890" s="22" t="str">
        <f aca="false">IF(AND(N890="Sí",AL890="Sí",AI890=0),"Sí","No")</f>
        <v>No</v>
      </c>
      <c r="BD890" s="22" t="str">
        <f aca="false">IF(COUNTIF('Plan 9+1 (con Pehuamar)'!$A$2:$A$227,A890)&gt;0,"Sí","No")</f>
        <v>Sí</v>
      </c>
    </row>
    <row r="891" customFormat="false" ht="15" hidden="false" customHeight="true" outlineLevel="0" collapsed="false">
      <c r="A891" s="6" t="n">
        <v>401764</v>
      </c>
      <c r="B891" s="6" t="n">
        <v>5</v>
      </c>
      <c r="C891" s="6" t="n">
        <v>502</v>
      </c>
      <c r="D891" s="6" t="s">
        <v>254</v>
      </c>
      <c r="E891" s="6" t="s">
        <v>670</v>
      </c>
      <c r="F891" s="6" t="s">
        <v>201</v>
      </c>
      <c r="G891" s="6" t="s">
        <v>129</v>
      </c>
      <c r="H891" s="6" t="s">
        <v>197</v>
      </c>
      <c r="I891" s="27" t="n">
        <v>0</v>
      </c>
      <c r="J891" s="27" t="n">
        <v>0</v>
      </c>
      <c r="K891" s="27" t="n">
        <v>5.9</v>
      </c>
      <c r="L891" s="28" t="n">
        <f aca="false">I891+J891</f>
        <v>0</v>
      </c>
      <c r="M891" s="28" t="n">
        <f aca="false">L891+K891</f>
        <v>5.9</v>
      </c>
      <c r="N891" s="22" t="str">
        <f aca="false">IF(I891&gt;0,"Sí","No")</f>
        <v>No</v>
      </c>
      <c r="O891" s="22" t="str">
        <f aca="false">IF(J891&gt;0,"Sí","No")</f>
        <v>No</v>
      </c>
      <c r="P891" s="22" t="str">
        <f aca="false">IF(K891&gt;0,"Sí","No")</f>
        <v>Sí</v>
      </c>
      <c r="Q891" s="22" t="str">
        <f aca="false">IF(OR(I891&gt;0,J891&gt;0),"Sí","No")</f>
        <v>No</v>
      </c>
      <c r="R891" s="27"/>
      <c r="S891" s="27"/>
      <c r="T891" s="27"/>
      <c r="U891" s="27"/>
      <c r="V891" s="27"/>
      <c r="W891" s="12" t="str">
        <f aca="false">IF(AND(I891&gt;0,R891&gt;0),(S891-R891)/R891,"")</f>
        <v/>
      </c>
      <c r="X891" s="12" t="str">
        <f aca="false">IF(AND(J891&gt;0,T891&gt;0),(U891-T891)/T891,"")</f>
        <v/>
      </c>
      <c r="Y891" s="12" t="str">
        <f aca="false">IF(AND(K891&gt;0,V891&gt;0),(V891-Resumen!$B$7)/Resumen!$B$7,"")</f>
        <v/>
      </c>
      <c r="Z891" s="28" t="str">
        <f aca="false">IF(AND(K891&gt;0,I891&gt;0,V891&gt;0,S891&gt;0),V891-S891,"")</f>
        <v/>
      </c>
      <c r="AA891" s="12" t="str">
        <f aca="false">IF(Z891&lt;&gt;"",Z891/S891,"")</f>
        <v/>
      </c>
      <c r="AB891" s="28" t="str">
        <f aca="false">IF(AND(K891&gt;0,J891&gt;0,V891&gt;0,U891&gt;0),V891-U891,"")</f>
        <v/>
      </c>
      <c r="AC891" s="12" t="str">
        <f aca="false">IF(AB891&lt;&gt;"",AB891/U891,"")</f>
        <v/>
      </c>
      <c r="AD891" s="27" t="n">
        <v>0</v>
      </c>
      <c r="AE891" s="27" t="n">
        <v>0</v>
      </c>
      <c r="AF891" s="27" t="n">
        <v>0</v>
      </c>
      <c r="AG891" s="28" t="n">
        <f aca="false">AD891+AE891+AF891</f>
        <v>0</v>
      </c>
      <c r="AH891" s="12" t="str">
        <f aca="false">IF(AG891&gt;0,AD891/AG891,"")</f>
        <v/>
      </c>
      <c r="AI891" s="27" t="n">
        <v>0</v>
      </c>
      <c r="AJ891" s="27" t="n">
        <v>0</v>
      </c>
      <c r="AK891" s="27" t="n">
        <v>0</v>
      </c>
      <c r="AL891" s="22" t="str">
        <f aca="false">IF(OR(AJ891&gt;0,AK891&gt;0),"Sí","No")</f>
        <v>No</v>
      </c>
      <c r="AM891" s="6"/>
      <c r="AN891" s="6"/>
      <c r="AO891" s="12" t="n">
        <f aca="false">IF(M891&gt;0,K891/M891,"")</f>
        <v>1</v>
      </c>
      <c r="AP891" s="22" t="str">
        <f aca="false">IF(M891&gt;=Resumen!$B$5,"Alto","Bajo")</f>
        <v>Bajo</v>
      </c>
      <c r="AQ891" s="22" t="str">
        <f aca="false">IF(AO891&gt;=Resumen!$B$28,"Alto","Bajo")</f>
        <v>Alto</v>
      </c>
      <c r="AR891" s="22" t="str">
        <f aca="false">AP891&amp;" Potencial / "&amp;AQ891&amp;" Share"</f>
        <v>Bajo Potencial / Alto Share</v>
      </c>
      <c r="AS891" s="22" t="str">
        <f aca="false">IF(Q891="Sí",IF(AO891&gt;=Resumen!$B$29,"Alto","Bajo"),"")</f>
        <v/>
      </c>
      <c r="AT891" s="22" t="str">
        <f aca="false">IF(AS891&lt;&gt;"",AP891&amp;" Potencial / "&amp;AS891&amp;" Share","")</f>
        <v/>
      </c>
      <c r="AU891" s="22" t="str">
        <f aca="false">IF(AH891="","Sin dato",IF(AH891-AO891&gt;Resumen!$B$6,"Sobre-exhibido",IF(AO891-AH891&gt;Resumen!$B$6,"Sub-exhibido","En línea")))</f>
        <v>Sin dato</v>
      </c>
      <c r="AV891" s="22" t="str">
        <f aca="false">IF(AT891="","",IF(AT891="Alto Potencial / Bajo Share",1,IF(AT891="Alto Potencial / Alto Share",2,IF(AT891="Bajo Potencial / Alto Share",3,4))))</f>
        <v/>
      </c>
      <c r="AW891" s="22" t="str">
        <f aca="false">IF(Q891="No","Sin competencia directa",IF(AV891=1,"1 - Foco Conquista (Alto Pot / Bajo Share)",IF(AV891=2,"2 - Foco Defensa (Alto Pot / Alto Share)",IF(AV891=3,"3 - Monitoreo (Bajo Pot / Alto Share)","4 - Baja Prioridad (Bajo Pot / Bajo Share)"))))</f>
        <v>Sin competencia directa</v>
      </c>
      <c r="AX891" s="12" t="str">
        <f aca="false">IF(OR(IFERROR(AND(W891&lt;&gt;"",Y891&lt;&gt;"",Y891-W891&gt;Resumen!$B$8),FALSE()),IFERROR(AND(X891&lt;&gt;"",Y891&lt;&gt;"",Y891-X891&gt;Resumen!$B$8),FALSE())),MAX(IF(IFERROR(AND(W891&lt;&gt;"",Y891&lt;&gt;"",Y891-W891&gt;Resumen!$B$8),FALSE()),Y891-W891,0),IF(IFERROR(AND(X891&lt;&gt;"",Y891&lt;&gt;"",Y891-X891&gt;Resumen!$B$8),FALSE()),Y891-X891,0)),"")</f>
        <v/>
      </c>
      <c r="AY891" s="22" t="str">
        <f aca="false">IF(OR(IFERROR(AND(W891&lt;&gt;"",Y891&lt;&gt;"",Y891-W891&gt;Resumen!$B$8),FALSE()),IFERROR(AND(X891&lt;&gt;"",Y891&lt;&gt;"",Y891-X891&gt;Resumen!$B$8),FALSE())),TRIM("Lays tiene mayor markup que "&amp;IF(IFERROR(AND(W891&lt;&gt;"",Y891&lt;&gt;"",Y891-W891&gt;Resumen!$B$8),FALSE()),"Quento ","")&amp;IF(IFERROR(AND(X891&lt;&gt;"",Y891&lt;&gt;"",Y891-X891&gt;Resumen!$B$8),FALSE()),"Julicroc ","")&amp;"en este PDV"),"")</f>
        <v/>
      </c>
      <c r="AZ891" s="22" t="str">
        <f aca="false">IF(COUNTIF('Plan Pehuamar - Lista'!$A$2:$A$167,A891)&gt;0,"Sí","No")</f>
        <v>No</v>
      </c>
      <c r="BA891" s="22" t="str">
        <f aca="false">IF(COUNTIF('Plan Combo 9+1'!$A$2:$A$226,A891)&gt;0,"Sí","No")</f>
        <v>No</v>
      </c>
      <c r="BB891" s="22" t="str">
        <f aca="false">IF(AH891="","No",IF(BA891="Sí",IF((AO891-AH891)&gt;Resumen!$B$6,"Sí","No"),IF((AO891-AH891)&gt;=Resumen!$B$132,"Sí","No")))</f>
        <v>No</v>
      </c>
      <c r="BC891" s="22" t="str">
        <f aca="false">IF(AND(N891="Sí",AL891="Sí",AI891=0),"Sí","No")</f>
        <v>No</v>
      </c>
      <c r="BD891" s="22" t="str">
        <f aca="false">IF(COUNTIF('Plan 9+1 (con Pehuamar)'!$A$2:$A$227,A891)&gt;0,"Sí","No")</f>
        <v>No</v>
      </c>
    </row>
    <row r="892" customFormat="false" ht="15" hidden="false" customHeight="true" outlineLevel="0" collapsed="false">
      <c r="A892" s="6" t="n">
        <v>401770</v>
      </c>
      <c r="B892" s="6" t="n">
        <v>5</v>
      </c>
      <c r="C892" s="6" t="n">
        <v>502</v>
      </c>
      <c r="D892" s="6" t="s">
        <v>254</v>
      </c>
      <c r="E892" s="6" t="s">
        <v>1086</v>
      </c>
      <c r="F892" s="6" t="s">
        <v>201</v>
      </c>
      <c r="G892" s="6" t="s">
        <v>129</v>
      </c>
      <c r="H892" s="6" t="s">
        <v>197</v>
      </c>
      <c r="I892" s="27" t="n">
        <v>0</v>
      </c>
      <c r="J892" s="27" t="n">
        <v>0</v>
      </c>
      <c r="K892" s="27" t="n">
        <v>1.1</v>
      </c>
      <c r="L892" s="28" t="n">
        <f aca="false">I892+J892</f>
        <v>0</v>
      </c>
      <c r="M892" s="28" t="n">
        <f aca="false">L892+K892</f>
        <v>1.1</v>
      </c>
      <c r="N892" s="22" t="str">
        <f aca="false">IF(I892&gt;0,"Sí","No")</f>
        <v>No</v>
      </c>
      <c r="O892" s="22" t="str">
        <f aca="false">IF(J892&gt;0,"Sí","No")</f>
        <v>No</v>
      </c>
      <c r="P892" s="22" t="str">
        <f aca="false">IF(K892&gt;0,"Sí","No")</f>
        <v>Sí</v>
      </c>
      <c r="Q892" s="22" t="str">
        <f aca="false">IF(OR(I892&gt;0,J892&gt;0),"Sí","No")</f>
        <v>No</v>
      </c>
      <c r="R892" s="27"/>
      <c r="S892" s="27"/>
      <c r="T892" s="27"/>
      <c r="U892" s="27"/>
      <c r="V892" s="27"/>
      <c r="W892" s="12" t="str">
        <f aca="false">IF(AND(I892&gt;0,R892&gt;0),(S892-R892)/R892,"")</f>
        <v/>
      </c>
      <c r="X892" s="12" t="str">
        <f aca="false">IF(AND(J892&gt;0,T892&gt;0),(U892-T892)/T892,"")</f>
        <v/>
      </c>
      <c r="Y892" s="12" t="str">
        <f aca="false">IF(AND(K892&gt;0,V892&gt;0),(V892-Resumen!$B$7)/Resumen!$B$7,"")</f>
        <v/>
      </c>
      <c r="Z892" s="28" t="str">
        <f aca="false">IF(AND(K892&gt;0,I892&gt;0,V892&gt;0,S892&gt;0),V892-S892,"")</f>
        <v/>
      </c>
      <c r="AA892" s="12" t="str">
        <f aca="false">IF(Z892&lt;&gt;"",Z892/S892,"")</f>
        <v/>
      </c>
      <c r="AB892" s="28" t="str">
        <f aca="false">IF(AND(K892&gt;0,J892&gt;0,V892&gt;0,U892&gt;0),V892-U892,"")</f>
        <v/>
      </c>
      <c r="AC892" s="12" t="str">
        <f aca="false">IF(AB892&lt;&gt;"",AB892/U892,"")</f>
        <v/>
      </c>
      <c r="AD892" s="27" t="n">
        <v>0</v>
      </c>
      <c r="AE892" s="27" t="n">
        <v>0</v>
      </c>
      <c r="AF892" s="27" t="n">
        <v>0</v>
      </c>
      <c r="AG892" s="28" t="n">
        <f aca="false">AD892+AE892+AF892</f>
        <v>0</v>
      </c>
      <c r="AH892" s="12" t="str">
        <f aca="false">IF(AG892&gt;0,AD892/AG892,"")</f>
        <v/>
      </c>
      <c r="AI892" s="27" t="n">
        <v>0</v>
      </c>
      <c r="AJ892" s="27" t="n">
        <v>0</v>
      </c>
      <c r="AK892" s="27" t="n">
        <v>0</v>
      </c>
      <c r="AL892" s="22" t="str">
        <f aca="false">IF(OR(AJ892&gt;0,AK892&gt;0),"Sí","No")</f>
        <v>No</v>
      </c>
      <c r="AM892" s="6"/>
      <c r="AN892" s="6"/>
      <c r="AO892" s="12" t="n">
        <f aca="false">IF(M892&gt;0,K892/M892,"")</f>
        <v>1</v>
      </c>
      <c r="AP892" s="22" t="str">
        <f aca="false">IF(M892&gt;=Resumen!$B$5,"Alto","Bajo")</f>
        <v>Bajo</v>
      </c>
      <c r="AQ892" s="22" t="str">
        <f aca="false">IF(AO892&gt;=Resumen!$B$28,"Alto","Bajo")</f>
        <v>Alto</v>
      </c>
      <c r="AR892" s="22" t="str">
        <f aca="false">AP892&amp;" Potencial / "&amp;AQ892&amp;" Share"</f>
        <v>Bajo Potencial / Alto Share</v>
      </c>
      <c r="AS892" s="22" t="str">
        <f aca="false">IF(Q892="Sí",IF(AO892&gt;=Resumen!$B$29,"Alto","Bajo"),"")</f>
        <v/>
      </c>
      <c r="AT892" s="22" t="str">
        <f aca="false">IF(AS892&lt;&gt;"",AP892&amp;" Potencial / "&amp;AS892&amp;" Share","")</f>
        <v/>
      </c>
      <c r="AU892" s="22" t="str">
        <f aca="false">IF(AH892="","Sin dato",IF(AH892-AO892&gt;Resumen!$B$6,"Sobre-exhibido",IF(AO892-AH892&gt;Resumen!$B$6,"Sub-exhibido","En línea")))</f>
        <v>Sin dato</v>
      </c>
      <c r="AV892" s="22" t="str">
        <f aca="false">IF(AT892="","",IF(AT892="Alto Potencial / Bajo Share",1,IF(AT892="Alto Potencial / Alto Share",2,IF(AT892="Bajo Potencial / Alto Share",3,4))))</f>
        <v/>
      </c>
      <c r="AW892" s="22" t="str">
        <f aca="false">IF(Q892="No","Sin competencia directa",IF(AV892=1,"1 - Foco Conquista (Alto Pot / Bajo Share)",IF(AV892=2,"2 - Foco Defensa (Alto Pot / Alto Share)",IF(AV892=3,"3 - Monitoreo (Bajo Pot / Alto Share)","4 - Baja Prioridad (Bajo Pot / Bajo Share)"))))</f>
        <v>Sin competencia directa</v>
      </c>
      <c r="AX892" s="12" t="str">
        <f aca="false">IF(OR(IFERROR(AND(W892&lt;&gt;"",Y892&lt;&gt;"",Y892-W892&gt;Resumen!$B$8),FALSE()),IFERROR(AND(X892&lt;&gt;"",Y892&lt;&gt;"",Y892-X892&gt;Resumen!$B$8),FALSE())),MAX(IF(IFERROR(AND(W892&lt;&gt;"",Y892&lt;&gt;"",Y892-W892&gt;Resumen!$B$8),FALSE()),Y892-W892,0),IF(IFERROR(AND(X892&lt;&gt;"",Y892&lt;&gt;"",Y892-X892&gt;Resumen!$B$8),FALSE()),Y892-X892,0)),"")</f>
        <v/>
      </c>
      <c r="AY892" s="22" t="str">
        <f aca="false">IF(OR(IFERROR(AND(W892&lt;&gt;"",Y892&lt;&gt;"",Y892-W892&gt;Resumen!$B$8),FALSE()),IFERROR(AND(X892&lt;&gt;"",Y892&lt;&gt;"",Y892-X892&gt;Resumen!$B$8),FALSE())),TRIM("Lays tiene mayor markup que "&amp;IF(IFERROR(AND(W892&lt;&gt;"",Y892&lt;&gt;"",Y892-W892&gt;Resumen!$B$8),FALSE()),"Quento ","")&amp;IF(IFERROR(AND(X892&lt;&gt;"",Y892&lt;&gt;"",Y892-X892&gt;Resumen!$B$8),FALSE()),"Julicroc ","")&amp;"en este PDV"),"")</f>
        <v/>
      </c>
      <c r="AZ892" s="22" t="str">
        <f aca="false">IF(COUNTIF('Plan Pehuamar - Lista'!$A$2:$A$167,A892)&gt;0,"Sí","No")</f>
        <v>No</v>
      </c>
      <c r="BA892" s="22" t="str">
        <f aca="false">IF(COUNTIF('Plan Combo 9+1'!$A$2:$A$226,A892)&gt;0,"Sí","No")</f>
        <v>No</v>
      </c>
      <c r="BB892" s="22" t="str">
        <f aca="false">IF(AH892="","No",IF(BA892="Sí",IF((AO892-AH892)&gt;Resumen!$B$6,"Sí","No"),IF((AO892-AH892)&gt;=Resumen!$B$132,"Sí","No")))</f>
        <v>No</v>
      </c>
      <c r="BC892" s="22" t="str">
        <f aca="false">IF(AND(N892="Sí",AL892="Sí",AI892=0),"Sí","No")</f>
        <v>No</v>
      </c>
      <c r="BD892" s="22" t="str">
        <f aca="false">IF(COUNTIF('Plan 9+1 (con Pehuamar)'!$A$2:$A$227,A892)&gt;0,"Sí","No")</f>
        <v>No</v>
      </c>
    </row>
    <row r="893" customFormat="false" ht="15" hidden="false" customHeight="true" outlineLevel="0" collapsed="false">
      <c r="A893" s="6" t="n">
        <v>401990</v>
      </c>
      <c r="B893" s="6" t="n">
        <v>5</v>
      </c>
      <c r="C893" s="6" t="n">
        <v>502</v>
      </c>
      <c r="D893" s="6" t="s">
        <v>254</v>
      </c>
      <c r="E893" s="6" t="s">
        <v>1087</v>
      </c>
      <c r="F893" s="6" t="s">
        <v>213</v>
      </c>
      <c r="G893" s="6" t="s">
        <v>129</v>
      </c>
      <c r="H893" s="6" t="s">
        <v>197</v>
      </c>
      <c r="I893" s="27" t="n">
        <v>0</v>
      </c>
      <c r="J893" s="27" t="n">
        <v>0</v>
      </c>
      <c r="K893" s="27" t="n">
        <v>2.6</v>
      </c>
      <c r="L893" s="28" t="n">
        <f aca="false">I893+J893</f>
        <v>0</v>
      </c>
      <c r="M893" s="28" t="n">
        <f aca="false">L893+K893</f>
        <v>2.6</v>
      </c>
      <c r="N893" s="22" t="str">
        <f aca="false">IF(I893&gt;0,"Sí","No")</f>
        <v>No</v>
      </c>
      <c r="O893" s="22" t="str">
        <f aca="false">IF(J893&gt;0,"Sí","No")</f>
        <v>No</v>
      </c>
      <c r="P893" s="22" t="str">
        <f aca="false">IF(K893&gt;0,"Sí","No")</f>
        <v>Sí</v>
      </c>
      <c r="Q893" s="22" t="str">
        <f aca="false">IF(OR(I893&gt;0,J893&gt;0),"Sí","No")</f>
        <v>No</v>
      </c>
      <c r="R893" s="27"/>
      <c r="S893" s="27"/>
      <c r="T893" s="27"/>
      <c r="U893" s="27"/>
      <c r="V893" s="27"/>
      <c r="W893" s="12" t="str">
        <f aca="false">IF(AND(I893&gt;0,R893&gt;0),(S893-R893)/R893,"")</f>
        <v/>
      </c>
      <c r="X893" s="12" t="str">
        <f aca="false">IF(AND(J893&gt;0,T893&gt;0),(U893-T893)/T893,"")</f>
        <v/>
      </c>
      <c r="Y893" s="12" t="str">
        <f aca="false">IF(AND(K893&gt;0,V893&gt;0),(V893-Resumen!$B$7)/Resumen!$B$7,"")</f>
        <v/>
      </c>
      <c r="Z893" s="28" t="str">
        <f aca="false">IF(AND(K893&gt;0,I893&gt;0,V893&gt;0,S893&gt;0),V893-S893,"")</f>
        <v/>
      </c>
      <c r="AA893" s="12" t="str">
        <f aca="false">IF(Z893&lt;&gt;"",Z893/S893,"")</f>
        <v/>
      </c>
      <c r="AB893" s="28" t="str">
        <f aca="false">IF(AND(K893&gt;0,J893&gt;0,V893&gt;0,U893&gt;0),V893-U893,"")</f>
        <v/>
      </c>
      <c r="AC893" s="12" t="str">
        <f aca="false">IF(AB893&lt;&gt;"",AB893/U893,"")</f>
        <v/>
      </c>
      <c r="AD893" s="27" t="n">
        <v>0</v>
      </c>
      <c r="AE893" s="27" t="n">
        <v>0</v>
      </c>
      <c r="AF893" s="27" t="n">
        <v>0</v>
      </c>
      <c r="AG893" s="28" t="n">
        <f aca="false">AD893+AE893+AF893</f>
        <v>0</v>
      </c>
      <c r="AH893" s="12" t="str">
        <f aca="false">IF(AG893&gt;0,AD893/AG893,"")</f>
        <v/>
      </c>
      <c r="AI893" s="27" t="n">
        <v>0</v>
      </c>
      <c r="AJ893" s="27" t="n">
        <v>0</v>
      </c>
      <c r="AK893" s="27" t="n">
        <v>0</v>
      </c>
      <c r="AL893" s="22" t="str">
        <f aca="false">IF(OR(AJ893&gt;0,AK893&gt;0),"Sí","No")</f>
        <v>No</v>
      </c>
      <c r="AM893" s="6"/>
      <c r="AN893" s="6"/>
      <c r="AO893" s="12" t="n">
        <f aca="false">IF(M893&gt;0,K893/M893,"")</f>
        <v>1</v>
      </c>
      <c r="AP893" s="22" t="str">
        <f aca="false">IF(M893&gt;=Resumen!$B$5,"Alto","Bajo")</f>
        <v>Bajo</v>
      </c>
      <c r="AQ893" s="22" t="str">
        <f aca="false">IF(AO893&gt;=Resumen!$B$28,"Alto","Bajo")</f>
        <v>Alto</v>
      </c>
      <c r="AR893" s="22" t="str">
        <f aca="false">AP893&amp;" Potencial / "&amp;AQ893&amp;" Share"</f>
        <v>Bajo Potencial / Alto Share</v>
      </c>
      <c r="AS893" s="22" t="str">
        <f aca="false">IF(Q893="Sí",IF(AO893&gt;=Resumen!$B$29,"Alto","Bajo"),"")</f>
        <v/>
      </c>
      <c r="AT893" s="22" t="str">
        <f aca="false">IF(AS893&lt;&gt;"",AP893&amp;" Potencial / "&amp;AS893&amp;" Share","")</f>
        <v/>
      </c>
      <c r="AU893" s="22" t="str">
        <f aca="false">IF(AH893="","Sin dato",IF(AH893-AO893&gt;Resumen!$B$6,"Sobre-exhibido",IF(AO893-AH893&gt;Resumen!$B$6,"Sub-exhibido","En línea")))</f>
        <v>Sin dato</v>
      </c>
      <c r="AV893" s="22" t="str">
        <f aca="false">IF(AT893="","",IF(AT893="Alto Potencial / Bajo Share",1,IF(AT893="Alto Potencial / Alto Share",2,IF(AT893="Bajo Potencial / Alto Share",3,4))))</f>
        <v/>
      </c>
      <c r="AW893" s="22" t="str">
        <f aca="false">IF(Q893="No","Sin competencia directa",IF(AV893=1,"1 - Foco Conquista (Alto Pot / Bajo Share)",IF(AV893=2,"2 - Foco Defensa (Alto Pot / Alto Share)",IF(AV893=3,"3 - Monitoreo (Bajo Pot / Alto Share)","4 - Baja Prioridad (Bajo Pot / Bajo Share)"))))</f>
        <v>Sin competencia directa</v>
      </c>
      <c r="AX893" s="12" t="str">
        <f aca="false">IF(OR(IFERROR(AND(W893&lt;&gt;"",Y893&lt;&gt;"",Y893-W893&gt;Resumen!$B$8),FALSE()),IFERROR(AND(X893&lt;&gt;"",Y893&lt;&gt;"",Y893-X893&gt;Resumen!$B$8),FALSE())),MAX(IF(IFERROR(AND(W893&lt;&gt;"",Y893&lt;&gt;"",Y893-W893&gt;Resumen!$B$8),FALSE()),Y893-W893,0),IF(IFERROR(AND(X893&lt;&gt;"",Y893&lt;&gt;"",Y893-X893&gt;Resumen!$B$8),FALSE()),Y893-X893,0)),"")</f>
        <v/>
      </c>
      <c r="AY893" s="22" t="str">
        <f aca="false">IF(OR(IFERROR(AND(W893&lt;&gt;"",Y893&lt;&gt;"",Y893-W893&gt;Resumen!$B$8),FALSE()),IFERROR(AND(X893&lt;&gt;"",Y893&lt;&gt;"",Y893-X893&gt;Resumen!$B$8),FALSE())),TRIM("Lays tiene mayor markup que "&amp;IF(IFERROR(AND(W893&lt;&gt;"",Y893&lt;&gt;"",Y893-W893&gt;Resumen!$B$8),FALSE()),"Quento ","")&amp;IF(IFERROR(AND(X893&lt;&gt;"",Y893&lt;&gt;"",Y893-X893&gt;Resumen!$B$8),FALSE()),"Julicroc ","")&amp;"en este PDV"),"")</f>
        <v/>
      </c>
      <c r="AZ893" s="22" t="str">
        <f aca="false">IF(COUNTIF('Plan Pehuamar - Lista'!$A$2:$A$167,A893)&gt;0,"Sí","No")</f>
        <v>No</v>
      </c>
      <c r="BA893" s="22" t="str">
        <f aca="false">IF(COUNTIF('Plan Combo 9+1'!$A$2:$A$226,A893)&gt;0,"Sí","No")</f>
        <v>No</v>
      </c>
      <c r="BB893" s="22" t="str">
        <f aca="false">IF(AH893="","No",IF(BA893="Sí",IF((AO893-AH893)&gt;Resumen!$B$6,"Sí","No"),IF((AO893-AH893)&gt;=Resumen!$B$132,"Sí","No")))</f>
        <v>No</v>
      </c>
      <c r="BC893" s="22" t="str">
        <f aca="false">IF(AND(N893="Sí",AL893="Sí",AI893=0),"Sí","No")</f>
        <v>No</v>
      </c>
      <c r="BD893" s="22" t="str">
        <f aca="false">IF(COUNTIF('Plan 9+1 (con Pehuamar)'!$A$2:$A$227,A893)&gt;0,"Sí","No")</f>
        <v>No</v>
      </c>
    </row>
    <row r="894" customFormat="false" ht="15" hidden="false" customHeight="true" outlineLevel="0" collapsed="false">
      <c r="A894" s="6" t="n">
        <v>401997</v>
      </c>
      <c r="B894" s="6" t="n">
        <v>5</v>
      </c>
      <c r="C894" s="6" t="n">
        <v>502</v>
      </c>
      <c r="D894" s="6" t="s">
        <v>254</v>
      </c>
      <c r="E894" s="6" t="s">
        <v>1088</v>
      </c>
      <c r="F894" s="6" t="s">
        <v>201</v>
      </c>
      <c r="G894" s="6" t="s">
        <v>129</v>
      </c>
      <c r="H894" s="6" t="s">
        <v>197</v>
      </c>
      <c r="I894" s="27" t="n">
        <v>40</v>
      </c>
      <c r="J894" s="27" t="n">
        <v>20</v>
      </c>
      <c r="K894" s="27" t="n">
        <v>30</v>
      </c>
      <c r="L894" s="28" t="n">
        <f aca="false">I894+J894</f>
        <v>60</v>
      </c>
      <c r="M894" s="28" t="n">
        <f aca="false">L894+K894</f>
        <v>90</v>
      </c>
      <c r="N894" s="22" t="str">
        <f aca="false">IF(I894&gt;0,"Sí","No")</f>
        <v>Sí</v>
      </c>
      <c r="O894" s="22" t="str">
        <f aca="false">IF(J894&gt;0,"Sí","No")</f>
        <v>Sí</v>
      </c>
      <c r="P894" s="22" t="str">
        <f aca="false">IF(K894&gt;0,"Sí","No")</f>
        <v>Sí</v>
      </c>
      <c r="Q894" s="22" t="str">
        <f aca="false">IF(OR(I894&gt;0,J894&gt;0),"Sí","No")</f>
        <v>Sí</v>
      </c>
      <c r="R894" s="27" t="n">
        <v>1750</v>
      </c>
      <c r="S894" s="27" t="n">
        <v>2900</v>
      </c>
      <c r="T894" s="27" t="n">
        <v>1400</v>
      </c>
      <c r="U894" s="27" t="n">
        <v>2100</v>
      </c>
      <c r="V894" s="27" t="n">
        <v>3500</v>
      </c>
      <c r="W894" s="12" t="n">
        <f aca="false">IF(AND(I894&gt;0,R894&gt;0),(S894-R894)/R894,"")</f>
        <v>0.657142857142857</v>
      </c>
      <c r="X894" s="12" t="n">
        <f aca="false">IF(AND(J894&gt;0,T894&gt;0),(U894-T894)/T894,"")</f>
        <v>0.5</v>
      </c>
      <c r="Y894" s="12" t="n">
        <f aca="false">IF(AND(K894&gt;0,V894&gt;0),(V894-Resumen!$B$7)/Resumen!$B$7,"")</f>
        <v>0.4</v>
      </c>
      <c r="Z894" s="28" t="n">
        <f aca="false">IF(AND(K894&gt;0,I894&gt;0,V894&gt;0,S894&gt;0),V894-S894,"")</f>
        <v>600</v>
      </c>
      <c r="AA894" s="12" t="n">
        <f aca="false">IF(Z894&lt;&gt;"",Z894/S894,"")</f>
        <v>0.206896551724138</v>
      </c>
      <c r="AB894" s="28" t="n">
        <f aca="false">IF(AND(K894&gt;0,J894&gt;0,V894&gt;0,U894&gt;0),V894-U894,"")</f>
        <v>1400</v>
      </c>
      <c r="AC894" s="12" t="n">
        <f aca="false">IF(AB894&lt;&gt;"",AB894/U894,"")</f>
        <v>0.666666666666667</v>
      </c>
      <c r="AD894" s="27" t="n">
        <v>9</v>
      </c>
      <c r="AE894" s="27" t="n">
        <v>13</v>
      </c>
      <c r="AF894" s="27" t="n">
        <v>6</v>
      </c>
      <c r="AG894" s="28" t="n">
        <f aca="false">AD894+AE894+AF894</f>
        <v>28</v>
      </c>
      <c r="AH894" s="12" t="n">
        <f aca="false">IF(AG894&gt;0,AD894/AG894,"")</f>
        <v>0.321428571428571</v>
      </c>
      <c r="AI894" s="27" t="n">
        <v>0</v>
      </c>
      <c r="AJ894" s="27" t="n">
        <v>0</v>
      </c>
      <c r="AK894" s="27" t="n">
        <v>0</v>
      </c>
      <c r="AL894" s="22" t="str">
        <f aca="false">IF(OR(AJ894&gt;0,AK894&gt;0),"Sí","No")</f>
        <v>No</v>
      </c>
      <c r="AM894" s="6" t="s">
        <v>198</v>
      </c>
      <c r="AN894" s="6" t="s">
        <v>198</v>
      </c>
      <c r="AO894" s="12" t="n">
        <f aca="false">IF(M894&gt;0,K894/M894,"")</f>
        <v>0.333333333333333</v>
      </c>
      <c r="AP894" s="22" t="str">
        <f aca="false">IF(M894&gt;=Resumen!$B$5,"Alto","Bajo")</f>
        <v>Alto</v>
      </c>
      <c r="AQ894" s="22" t="str">
        <f aca="false">IF(AO894&gt;=Resumen!$B$28,"Alto","Bajo")</f>
        <v>Bajo</v>
      </c>
      <c r="AR894" s="22" t="str">
        <f aca="false">AP894&amp;" Potencial / "&amp;AQ894&amp;" Share"</f>
        <v>Alto Potencial / Bajo Share</v>
      </c>
      <c r="AS894" s="22" t="str">
        <f aca="false">IF(Q894="Sí",IF(AO894&gt;=Resumen!$B$29,"Alto","Bajo"),"")</f>
        <v>Bajo</v>
      </c>
      <c r="AT894" s="22" t="str">
        <f aca="false">IF(AS894&lt;&gt;"",AP894&amp;" Potencial / "&amp;AS894&amp;" Share","")</f>
        <v>Alto Potencial / Bajo Share</v>
      </c>
      <c r="AU894" s="22" t="str">
        <f aca="false">IF(AH894="","Sin dato",IF(AH894-AO894&gt;Resumen!$B$6,"Sobre-exhibido",IF(AO894-AH894&gt;Resumen!$B$6,"Sub-exhibido","En línea")))</f>
        <v>En línea</v>
      </c>
      <c r="AV894" s="22" t="n">
        <f aca="false">IF(AT894="","",IF(AT894="Alto Potencial / Bajo Share",1,IF(AT894="Alto Potencial / Alto Share",2,IF(AT894="Bajo Potencial / Alto Share",3,4))))</f>
        <v>1</v>
      </c>
      <c r="AW894" s="22" t="str">
        <f aca="false">IF(Q894="No","Sin competencia directa",IF(AV894=1,"1 - Foco Conquista (Alto Pot / Bajo Share)",IF(AV894=2,"2 - Foco Defensa (Alto Pot / Alto Share)",IF(AV894=3,"3 - Monitoreo (Bajo Pot / Alto Share)","4 - Baja Prioridad (Bajo Pot / Bajo Share)"))))</f>
        <v>1 - Foco Conquista (Alto Pot / Bajo Share)</v>
      </c>
      <c r="AX894" s="12" t="str">
        <f aca="false">IF(OR(IFERROR(AND(W894&lt;&gt;"",Y894&lt;&gt;"",Y894-W894&gt;Resumen!$B$8),FALSE()),IFERROR(AND(X894&lt;&gt;"",Y894&lt;&gt;"",Y894-X894&gt;Resumen!$B$8),FALSE())),MAX(IF(IFERROR(AND(W894&lt;&gt;"",Y894&lt;&gt;"",Y894-W894&gt;Resumen!$B$8),FALSE()),Y894-W894,0),IF(IFERROR(AND(X894&lt;&gt;"",Y894&lt;&gt;"",Y894-X894&gt;Resumen!$B$8),FALSE()),Y894-X894,0)),"")</f>
        <v/>
      </c>
      <c r="AY894" s="22" t="str">
        <f aca="false">IF(OR(IFERROR(AND(W894&lt;&gt;"",Y894&lt;&gt;"",Y894-W894&gt;Resumen!$B$8),FALSE()),IFERROR(AND(X894&lt;&gt;"",Y894&lt;&gt;"",Y894-X894&gt;Resumen!$B$8),FALSE())),TRIM("Lays tiene mayor markup que "&amp;IF(IFERROR(AND(W894&lt;&gt;"",Y894&lt;&gt;"",Y894-W894&gt;Resumen!$B$8),FALSE()),"Quento ","")&amp;IF(IFERROR(AND(X894&lt;&gt;"",Y894&lt;&gt;"",Y894-X894&gt;Resumen!$B$8),FALSE()),"Julicroc ","")&amp;"en este PDV"),"")</f>
        <v/>
      </c>
      <c r="AZ894" s="22" t="str">
        <f aca="false">IF(COUNTIF('Plan Pehuamar - Lista'!$A$2:$A$167,A894)&gt;0,"Sí","No")</f>
        <v>No</v>
      </c>
      <c r="BA894" s="22" t="str">
        <f aca="false">IF(COUNTIF('Plan Combo 9+1'!$A$2:$A$226,A894)&gt;0,"Sí","No")</f>
        <v>Sí</v>
      </c>
      <c r="BB894" s="22" t="str">
        <f aca="false">IF(AH894="","No",IF(BA894="Sí",IF((AO894-AH894)&gt;Resumen!$B$6,"Sí","No"),IF((AO894-AH894)&gt;=Resumen!$B$132,"Sí","No")))</f>
        <v>No</v>
      </c>
      <c r="BC894" s="22" t="str">
        <f aca="false">IF(AND(N894="Sí",AL894="Sí",AI894=0),"Sí","No")</f>
        <v>No</v>
      </c>
      <c r="BD894" s="22" t="str">
        <f aca="false">IF(COUNTIF('Plan 9+1 (con Pehuamar)'!$A$2:$A$227,A894)&gt;0,"Sí","No")</f>
        <v>Sí</v>
      </c>
    </row>
    <row r="895" customFormat="false" ht="15" hidden="false" customHeight="true" outlineLevel="0" collapsed="false">
      <c r="A895" s="6" t="n">
        <v>403097</v>
      </c>
      <c r="B895" s="6" t="n">
        <v>5</v>
      </c>
      <c r="C895" s="6" t="n">
        <v>502</v>
      </c>
      <c r="D895" s="6" t="s">
        <v>254</v>
      </c>
      <c r="E895" s="6" t="s">
        <v>1089</v>
      </c>
      <c r="F895" s="6" t="s">
        <v>291</v>
      </c>
      <c r="G895" s="6" t="s">
        <v>129</v>
      </c>
      <c r="H895" s="6" t="s">
        <v>197</v>
      </c>
      <c r="I895" s="27" t="n">
        <v>0</v>
      </c>
      <c r="J895" s="27" t="n">
        <v>0</v>
      </c>
      <c r="K895" s="27" t="n">
        <v>1.4</v>
      </c>
      <c r="L895" s="28" t="n">
        <f aca="false">I895+J895</f>
        <v>0</v>
      </c>
      <c r="M895" s="28" t="n">
        <f aca="false">L895+K895</f>
        <v>1.4</v>
      </c>
      <c r="N895" s="22" t="str">
        <f aca="false">IF(I895&gt;0,"Sí","No")</f>
        <v>No</v>
      </c>
      <c r="O895" s="22" t="str">
        <f aca="false">IF(J895&gt;0,"Sí","No")</f>
        <v>No</v>
      </c>
      <c r="P895" s="22" t="str">
        <f aca="false">IF(K895&gt;0,"Sí","No")</f>
        <v>Sí</v>
      </c>
      <c r="Q895" s="22" t="str">
        <f aca="false">IF(OR(I895&gt;0,J895&gt;0),"Sí","No")</f>
        <v>No</v>
      </c>
      <c r="R895" s="27"/>
      <c r="S895" s="27"/>
      <c r="T895" s="27"/>
      <c r="U895" s="27"/>
      <c r="V895" s="27"/>
      <c r="W895" s="12" t="str">
        <f aca="false">IF(AND(I895&gt;0,R895&gt;0),(S895-R895)/R895,"")</f>
        <v/>
      </c>
      <c r="X895" s="12" t="str">
        <f aca="false">IF(AND(J895&gt;0,T895&gt;0),(U895-T895)/T895,"")</f>
        <v/>
      </c>
      <c r="Y895" s="12" t="str">
        <f aca="false">IF(AND(K895&gt;0,V895&gt;0),(V895-Resumen!$B$7)/Resumen!$B$7,"")</f>
        <v/>
      </c>
      <c r="Z895" s="28" t="str">
        <f aca="false">IF(AND(K895&gt;0,I895&gt;0,V895&gt;0,S895&gt;0),V895-S895,"")</f>
        <v/>
      </c>
      <c r="AA895" s="12" t="str">
        <f aca="false">IF(Z895&lt;&gt;"",Z895/S895,"")</f>
        <v/>
      </c>
      <c r="AB895" s="28" t="str">
        <f aca="false">IF(AND(K895&gt;0,J895&gt;0,V895&gt;0,U895&gt;0),V895-U895,"")</f>
        <v/>
      </c>
      <c r="AC895" s="12" t="str">
        <f aca="false">IF(AB895&lt;&gt;"",AB895/U895,"")</f>
        <v/>
      </c>
      <c r="AD895" s="27" t="n">
        <v>0</v>
      </c>
      <c r="AE895" s="27" t="n">
        <v>0</v>
      </c>
      <c r="AF895" s="27" t="n">
        <v>0</v>
      </c>
      <c r="AG895" s="28" t="n">
        <f aca="false">AD895+AE895+AF895</f>
        <v>0</v>
      </c>
      <c r="AH895" s="12" t="str">
        <f aca="false">IF(AG895&gt;0,AD895/AG895,"")</f>
        <v/>
      </c>
      <c r="AI895" s="27" t="n">
        <v>0</v>
      </c>
      <c r="AJ895" s="27" t="n">
        <v>0</v>
      </c>
      <c r="AK895" s="27" t="n">
        <v>0</v>
      </c>
      <c r="AL895" s="22" t="str">
        <f aca="false">IF(OR(AJ895&gt;0,AK895&gt;0),"Sí","No")</f>
        <v>No</v>
      </c>
      <c r="AM895" s="6"/>
      <c r="AN895" s="6"/>
      <c r="AO895" s="12" t="n">
        <f aca="false">IF(M895&gt;0,K895/M895,"")</f>
        <v>1</v>
      </c>
      <c r="AP895" s="22" t="str">
        <f aca="false">IF(M895&gt;=Resumen!$B$5,"Alto","Bajo")</f>
        <v>Bajo</v>
      </c>
      <c r="AQ895" s="22" t="str">
        <f aca="false">IF(AO895&gt;=Resumen!$B$28,"Alto","Bajo")</f>
        <v>Alto</v>
      </c>
      <c r="AR895" s="22" t="str">
        <f aca="false">AP895&amp;" Potencial / "&amp;AQ895&amp;" Share"</f>
        <v>Bajo Potencial / Alto Share</v>
      </c>
      <c r="AS895" s="22" t="str">
        <f aca="false">IF(Q895="Sí",IF(AO895&gt;=Resumen!$B$29,"Alto","Bajo"),"")</f>
        <v/>
      </c>
      <c r="AT895" s="22" t="str">
        <f aca="false">IF(AS895&lt;&gt;"",AP895&amp;" Potencial / "&amp;AS895&amp;" Share","")</f>
        <v/>
      </c>
      <c r="AU895" s="22" t="str">
        <f aca="false">IF(AH895="","Sin dato",IF(AH895-AO895&gt;Resumen!$B$6,"Sobre-exhibido",IF(AO895-AH895&gt;Resumen!$B$6,"Sub-exhibido","En línea")))</f>
        <v>Sin dato</v>
      </c>
      <c r="AV895" s="22" t="str">
        <f aca="false">IF(AT895="","",IF(AT895="Alto Potencial / Bajo Share",1,IF(AT895="Alto Potencial / Alto Share",2,IF(AT895="Bajo Potencial / Alto Share",3,4))))</f>
        <v/>
      </c>
      <c r="AW895" s="22" t="str">
        <f aca="false">IF(Q895="No","Sin competencia directa",IF(AV895=1,"1 - Foco Conquista (Alto Pot / Bajo Share)",IF(AV895=2,"2 - Foco Defensa (Alto Pot / Alto Share)",IF(AV895=3,"3 - Monitoreo (Bajo Pot / Alto Share)","4 - Baja Prioridad (Bajo Pot / Bajo Share)"))))</f>
        <v>Sin competencia directa</v>
      </c>
      <c r="AX895" s="12" t="str">
        <f aca="false">IF(OR(IFERROR(AND(W895&lt;&gt;"",Y895&lt;&gt;"",Y895-W895&gt;Resumen!$B$8),FALSE()),IFERROR(AND(X895&lt;&gt;"",Y895&lt;&gt;"",Y895-X895&gt;Resumen!$B$8),FALSE())),MAX(IF(IFERROR(AND(W895&lt;&gt;"",Y895&lt;&gt;"",Y895-W895&gt;Resumen!$B$8),FALSE()),Y895-W895,0),IF(IFERROR(AND(X895&lt;&gt;"",Y895&lt;&gt;"",Y895-X895&gt;Resumen!$B$8),FALSE()),Y895-X895,0)),"")</f>
        <v/>
      </c>
      <c r="AY895" s="22" t="str">
        <f aca="false">IF(OR(IFERROR(AND(W895&lt;&gt;"",Y895&lt;&gt;"",Y895-W895&gt;Resumen!$B$8),FALSE()),IFERROR(AND(X895&lt;&gt;"",Y895&lt;&gt;"",Y895-X895&gt;Resumen!$B$8),FALSE())),TRIM("Lays tiene mayor markup que "&amp;IF(IFERROR(AND(W895&lt;&gt;"",Y895&lt;&gt;"",Y895-W895&gt;Resumen!$B$8),FALSE()),"Quento ","")&amp;IF(IFERROR(AND(X895&lt;&gt;"",Y895&lt;&gt;"",Y895-X895&gt;Resumen!$B$8),FALSE()),"Julicroc ","")&amp;"en este PDV"),"")</f>
        <v/>
      </c>
      <c r="AZ895" s="22" t="str">
        <f aca="false">IF(COUNTIF('Plan Pehuamar - Lista'!$A$2:$A$167,A895)&gt;0,"Sí","No")</f>
        <v>No</v>
      </c>
      <c r="BA895" s="22" t="str">
        <f aca="false">IF(COUNTIF('Plan Combo 9+1'!$A$2:$A$226,A895)&gt;0,"Sí","No")</f>
        <v>No</v>
      </c>
      <c r="BB895" s="22" t="str">
        <f aca="false">IF(AH895="","No",IF(BA895="Sí",IF((AO895-AH895)&gt;Resumen!$B$6,"Sí","No"),IF((AO895-AH895)&gt;=Resumen!$B$132,"Sí","No")))</f>
        <v>No</v>
      </c>
      <c r="BC895" s="22" t="str">
        <f aca="false">IF(AND(N895="Sí",AL895="Sí",AI895=0),"Sí","No")</f>
        <v>No</v>
      </c>
      <c r="BD895" s="22" t="str">
        <f aca="false">IF(COUNTIF('Plan 9+1 (con Pehuamar)'!$A$2:$A$227,A895)&gt;0,"Sí","No")</f>
        <v>No</v>
      </c>
    </row>
    <row r="896" customFormat="false" ht="15" hidden="false" customHeight="true" outlineLevel="0" collapsed="false">
      <c r="A896" s="6" t="n">
        <v>403107</v>
      </c>
      <c r="B896" s="6" t="n">
        <v>5</v>
      </c>
      <c r="C896" s="6" t="n">
        <v>502</v>
      </c>
      <c r="D896" s="6" t="s">
        <v>254</v>
      </c>
      <c r="E896" s="6" t="s">
        <v>1090</v>
      </c>
      <c r="F896" s="6" t="s">
        <v>201</v>
      </c>
      <c r="G896" s="6" t="s">
        <v>129</v>
      </c>
      <c r="H896" s="6" t="s">
        <v>197</v>
      </c>
      <c r="I896" s="27" t="n">
        <v>45</v>
      </c>
      <c r="J896" s="27" t="n">
        <v>0</v>
      </c>
      <c r="K896" s="27" t="n">
        <v>30</v>
      </c>
      <c r="L896" s="28" t="n">
        <f aca="false">I896+J896</f>
        <v>45</v>
      </c>
      <c r="M896" s="28" t="n">
        <f aca="false">L896+K896</f>
        <v>75</v>
      </c>
      <c r="N896" s="22" t="str">
        <f aca="false">IF(I896&gt;0,"Sí","No")</f>
        <v>Sí</v>
      </c>
      <c r="O896" s="22" t="str">
        <f aca="false">IF(J896&gt;0,"Sí","No")</f>
        <v>No</v>
      </c>
      <c r="P896" s="22" t="str">
        <f aca="false">IF(K896&gt;0,"Sí","No")</f>
        <v>Sí</v>
      </c>
      <c r="Q896" s="22" t="str">
        <f aca="false">IF(OR(I896&gt;0,J896&gt;0),"Sí","No")</f>
        <v>Sí</v>
      </c>
      <c r="R896" s="27" t="n">
        <v>1740</v>
      </c>
      <c r="S896" s="27" t="n">
        <v>2800</v>
      </c>
      <c r="T896" s="27"/>
      <c r="U896" s="27"/>
      <c r="V896" s="27" t="n">
        <v>3600</v>
      </c>
      <c r="W896" s="12" t="n">
        <f aca="false">IF(AND(I896&gt;0,R896&gt;0),(S896-R896)/R896,"")</f>
        <v>0.609195402298851</v>
      </c>
      <c r="X896" s="12" t="str">
        <f aca="false">IF(AND(J896&gt;0,T896&gt;0),(U896-T896)/T896,"")</f>
        <v/>
      </c>
      <c r="Y896" s="12" t="n">
        <f aca="false">IF(AND(K896&gt;0,V896&gt;0),(V896-Resumen!$B$7)/Resumen!$B$7,"")</f>
        <v>0.44</v>
      </c>
      <c r="Z896" s="28" t="n">
        <f aca="false">IF(AND(K896&gt;0,I896&gt;0,V896&gt;0,S896&gt;0),V896-S896,"")</f>
        <v>800</v>
      </c>
      <c r="AA896" s="12" t="n">
        <f aca="false">IF(Z896&lt;&gt;"",Z896/S896,"")</f>
        <v>0.285714285714286</v>
      </c>
      <c r="AB896" s="28" t="str">
        <f aca="false">IF(AND(K896&gt;0,J896&gt;0,V896&gt;0,U896&gt;0),V896-U896,"")</f>
        <v/>
      </c>
      <c r="AC896" s="12" t="str">
        <f aca="false">IF(AB896&lt;&gt;"",AB896/U896,"")</f>
        <v/>
      </c>
      <c r="AD896" s="27" t="n">
        <v>10</v>
      </c>
      <c r="AE896" s="27" t="n">
        <v>12</v>
      </c>
      <c r="AF896" s="27" t="n">
        <v>0</v>
      </c>
      <c r="AG896" s="28" t="n">
        <f aca="false">AD896+AE896+AF896</f>
        <v>22</v>
      </c>
      <c r="AH896" s="12" t="n">
        <f aca="false">IF(AG896&gt;0,AD896/AG896,"")</f>
        <v>0.454545454545455</v>
      </c>
      <c r="AI896" s="27" t="n">
        <v>1</v>
      </c>
      <c r="AJ896" s="27" t="n">
        <v>1</v>
      </c>
      <c r="AK896" s="27" t="n">
        <v>0</v>
      </c>
      <c r="AL896" s="22" t="str">
        <f aca="false">IF(OR(AJ896&gt;0,AK896&gt;0),"Sí","No")</f>
        <v>Sí</v>
      </c>
      <c r="AM896" s="6" t="s">
        <v>198</v>
      </c>
      <c r="AN896" s="6"/>
      <c r="AO896" s="12" t="n">
        <f aca="false">IF(M896&gt;0,K896/M896,"")</f>
        <v>0.4</v>
      </c>
      <c r="AP896" s="22" t="str">
        <f aca="false">IF(M896&gt;=Resumen!$B$5,"Alto","Bajo")</f>
        <v>Alto</v>
      </c>
      <c r="AQ896" s="22" t="str">
        <f aca="false">IF(AO896&gt;=Resumen!$B$28,"Alto","Bajo")</f>
        <v>Alto</v>
      </c>
      <c r="AR896" s="22" t="str">
        <f aca="false">AP896&amp;" Potencial / "&amp;AQ896&amp;" Share"</f>
        <v>Alto Potencial / Alto Share</v>
      </c>
      <c r="AS896" s="22" t="str">
        <f aca="false">IF(Q896="Sí",IF(AO896&gt;=Resumen!$B$29,"Alto","Bajo"),"")</f>
        <v>Bajo</v>
      </c>
      <c r="AT896" s="22" t="str">
        <f aca="false">IF(AS896&lt;&gt;"",AP896&amp;" Potencial / "&amp;AS896&amp;" Share","")</f>
        <v>Alto Potencial / Bajo Share</v>
      </c>
      <c r="AU896" s="22" t="str">
        <f aca="false">IF(AH896="","Sin dato",IF(AH896-AO896&gt;Resumen!$B$6,"Sobre-exhibido",IF(AO896-AH896&gt;Resumen!$B$6,"Sub-exhibido","En línea")))</f>
        <v>Sobre-exhibido</v>
      </c>
      <c r="AV896" s="22" t="n">
        <f aca="false">IF(AT896="","",IF(AT896="Alto Potencial / Bajo Share",1,IF(AT896="Alto Potencial / Alto Share",2,IF(AT896="Bajo Potencial / Alto Share",3,4))))</f>
        <v>1</v>
      </c>
      <c r="AW896" s="22" t="str">
        <f aca="false">IF(Q896="No","Sin competencia directa",IF(AV896=1,"1 - Foco Conquista (Alto Pot / Bajo Share)",IF(AV896=2,"2 - Foco Defensa (Alto Pot / Alto Share)",IF(AV896=3,"3 - Monitoreo (Bajo Pot / Alto Share)","4 - Baja Prioridad (Bajo Pot / Bajo Share)"))))</f>
        <v>1 - Foco Conquista (Alto Pot / Bajo Share)</v>
      </c>
      <c r="AX896" s="12" t="str">
        <f aca="false">IF(OR(IFERROR(AND(W896&lt;&gt;"",Y896&lt;&gt;"",Y896-W896&gt;Resumen!$B$8),FALSE()),IFERROR(AND(X896&lt;&gt;"",Y896&lt;&gt;"",Y896-X896&gt;Resumen!$B$8),FALSE())),MAX(IF(IFERROR(AND(W896&lt;&gt;"",Y896&lt;&gt;"",Y896-W896&gt;Resumen!$B$8),FALSE()),Y896-W896,0),IF(IFERROR(AND(X896&lt;&gt;"",Y896&lt;&gt;"",Y896-X896&gt;Resumen!$B$8),FALSE()),Y896-X896,0)),"")</f>
        <v/>
      </c>
      <c r="AY896" s="22" t="str">
        <f aca="false">IF(OR(IFERROR(AND(W896&lt;&gt;"",Y896&lt;&gt;"",Y896-W896&gt;Resumen!$B$8),FALSE()),IFERROR(AND(X896&lt;&gt;"",Y896&lt;&gt;"",Y896-X896&gt;Resumen!$B$8),FALSE())),TRIM("Lays tiene mayor markup que "&amp;IF(IFERROR(AND(W896&lt;&gt;"",Y896&lt;&gt;"",Y896-W896&gt;Resumen!$B$8),FALSE()),"Quento ","")&amp;IF(IFERROR(AND(X896&lt;&gt;"",Y896&lt;&gt;"",Y896-X896&gt;Resumen!$B$8),FALSE()),"Julicroc ","")&amp;"en este PDV"),"")</f>
        <v/>
      </c>
      <c r="AZ896" s="22" t="str">
        <f aca="false">IF(COUNTIF('Plan Pehuamar - Lista'!$A$2:$A$167,A896)&gt;0,"Sí","No")</f>
        <v>No</v>
      </c>
      <c r="BA896" s="22" t="str">
        <f aca="false">IF(COUNTIF('Plan Combo 9+1'!$A$2:$A$226,A896)&gt;0,"Sí","No")</f>
        <v>Sí</v>
      </c>
      <c r="BB896" s="22" t="str">
        <f aca="false">IF(AH896="","No",IF(BA896="Sí",IF((AO896-AH896)&gt;Resumen!$B$6,"Sí","No"),IF((AO896-AH896)&gt;=Resumen!$B$132,"Sí","No")))</f>
        <v>No</v>
      </c>
      <c r="BC896" s="22" t="str">
        <f aca="false">IF(AND(N896="Sí",AL896="Sí",AI896=0),"Sí","No")</f>
        <v>No</v>
      </c>
      <c r="BD896" s="22" t="str">
        <f aca="false">IF(COUNTIF('Plan 9+1 (con Pehuamar)'!$A$2:$A$227,A896)&gt;0,"Sí","No")</f>
        <v>Sí</v>
      </c>
    </row>
    <row r="897" customFormat="false" ht="15" hidden="false" customHeight="true" outlineLevel="0" collapsed="false">
      <c r="A897" s="6" t="n">
        <v>403301</v>
      </c>
      <c r="B897" s="6" t="n">
        <v>5</v>
      </c>
      <c r="C897" s="6" t="n">
        <v>502</v>
      </c>
      <c r="D897" s="6" t="s">
        <v>254</v>
      </c>
      <c r="E897" s="6" t="s">
        <v>1091</v>
      </c>
      <c r="F897" s="6" t="s">
        <v>201</v>
      </c>
      <c r="G897" s="6" t="s">
        <v>129</v>
      </c>
      <c r="H897" s="6" t="s">
        <v>197</v>
      </c>
      <c r="I897" s="27" t="n">
        <v>0</v>
      </c>
      <c r="J897" s="27" t="n">
        <v>0</v>
      </c>
      <c r="K897" s="27" t="n">
        <v>2.4</v>
      </c>
      <c r="L897" s="28" t="n">
        <f aca="false">I897+J897</f>
        <v>0</v>
      </c>
      <c r="M897" s="28" t="n">
        <f aca="false">L897+K897</f>
        <v>2.4</v>
      </c>
      <c r="N897" s="22" t="str">
        <f aca="false">IF(I897&gt;0,"Sí","No")</f>
        <v>No</v>
      </c>
      <c r="O897" s="22" t="str">
        <f aca="false">IF(J897&gt;0,"Sí","No")</f>
        <v>No</v>
      </c>
      <c r="P897" s="22" t="str">
        <f aca="false">IF(K897&gt;0,"Sí","No")</f>
        <v>Sí</v>
      </c>
      <c r="Q897" s="22" t="str">
        <f aca="false">IF(OR(I897&gt;0,J897&gt;0),"Sí","No")</f>
        <v>No</v>
      </c>
      <c r="R897" s="27"/>
      <c r="S897" s="27"/>
      <c r="T897" s="27"/>
      <c r="U897" s="27"/>
      <c r="V897" s="27"/>
      <c r="W897" s="12" t="str">
        <f aca="false">IF(AND(I897&gt;0,R897&gt;0),(S897-R897)/R897,"")</f>
        <v/>
      </c>
      <c r="X897" s="12" t="str">
        <f aca="false">IF(AND(J897&gt;0,T897&gt;0),(U897-T897)/T897,"")</f>
        <v/>
      </c>
      <c r="Y897" s="12" t="str">
        <f aca="false">IF(AND(K897&gt;0,V897&gt;0),(V897-Resumen!$B$7)/Resumen!$B$7,"")</f>
        <v/>
      </c>
      <c r="Z897" s="28" t="str">
        <f aca="false">IF(AND(K897&gt;0,I897&gt;0,V897&gt;0,S897&gt;0),V897-S897,"")</f>
        <v/>
      </c>
      <c r="AA897" s="12" t="str">
        <f aca="false">IF(Z897&lt;&gt;"",Z897/S897,"")</f>
        <v/>
      </c>
      <c r="AB897" s="28" t="str">
        <f aca="false">IF(AND(K897&gt;0,J897&gt;0,V897&gt;0,U897&gt;0),V897-U897,"")</f>
        <v/>
      </c>
      <c r="AC897" s="12" t="str">
        <f aca="false">IF(AB897&lt;&gt;"",AB897/U897,"")</f>
        <v/>
      </c>
      <c r="AD897" s="27" t="n">
        <v>0</v>
      </c>
      <c r="AE897" s="27" t="n">
        <v>0</v>
      </c>
      <c r="AF897" s="27" t="n">
        <v>0</v>
      </c>
      <c r="AG897" s="28" t="n">
        <f aca="false">AD897+AE897+AF897</f>
        <v>0</v>
      </c>
      <c r="AH897" s="12" t="str">
        <f aca="false">IF(AG897&gt;0,AD897/AG897,"")</f>
        <v/>
      </c>
      <c r="AI897" s="27" t="n">
        <v>0</v>
      </c>
      <c r="AJ897" s="27" t="n">
        <v>0</v>
      </c>
      <c r="AK897" s="27" t="n">
        <v>0</v>
      </c>
      <c r="AL897" s="22" t="str">
        <f aca="false">IF(OR(AJ897&gt;0,AK897&gt;0),"Sí","No")</f>
        <v>No</v>
      </c>
      <c r="AM897" s="6"/>
      <c r="AN897" s="6"/>
      <c r="AO897" s="12" t="n">
        <f aca="false">IF(M897&gt;0,K897/M897,"")</f>
        <v>1</v>
      </c>
      <c r="AP897" s="22" t="str">
        <f aca="false">IF(M897&gt;=Resumen!$B$5,"Alto","Bajo")</f>
        <v>Bajo</v>
      </c>
      <c r="AQ897" s="22" t="str">
        <f aca="false">IF(AO897&gt;=Resumen!$B$28,"Alto","Bajo")</f>
        <v>Alto</v>
      </c>
      <c r="AR897" s="22" t="str">
        <f aca="false">AP897&amp;" Potencial / "&amp;AQ897&amp;" Share"</f>
        <v>Bajo Potencial / Alto Share</v>
      </c>
      <c r="AS897" s="22" t="str">
        <f aca="false">IF(Q897="Sí",IF(AO897&gt;=Resumen!$B$29,"Alto","Bajo"),"")</f>
        <v/>
      </c>
      <c r="AT897" s="22" t="str">
        <f aca="false">IF(AS897&lt;&gt;"",AP897&amp;" Potencial / "&amp;AS897&amp;" Share","")</f>
        <v/>
      </c>
      <c r="AU897" s="22" t="str">
        <f aca="false">IF(AH897="","Sin dato",IF(AH897-AO897&gt;Resumen!$B$6,"Sobre-exhibido",IF(AO897-AH897&gt;Resumen!$B$6,"Sub-exhibido","En línea")))</f>
        <v>Sin dato</v>
      </c>
      <c r="AV897" s="22" t="str">
        <f aca="false">IF(AT897="","",IF(AT897="Alto Potencial / Bajo Share",1,IF(AT897="Alto Potencial / Alto Share",2,IF(AT897="Bajo Potencial / Alto Share",3,4))))</f>
        <v/>
      </c>
      <c r="AW897" s="22" t="str">
        <f aca="false">IF(Q897="No","Sin competencia directa",IF(AV897=1,"1 - Foco Conquista (Alto Pot / Bajo Share)",IF(AV897=2,"2 - Foco Defensa (Alto Pot / Alto Share)",IF(AV897=3,"3 - Monitoreo (Bajo Pot / Alto Share)","4 - Baja Prioridad (Bajo Pot / Bajo Share)"))))</f>
        <v>Sin competencia directa</v>
      </c>
      <c r="AX897" s="12" t="str">
        <f aca="false">IF(OR(IFERROR(AND(W897&lt;&gt;"",Y897&lt;&gt;"",Y897-W897&gt;Resumen!$B$8),FALSE()),IFERROR(AND(X897&lt;&gt;"",Y897&lt;&gt;"",Y897-X897&gt;Resumen!$B$8),FALSE())),MAX(IF(IFERROR(AND(W897&lt;&gt;"",Y897&lt;&gt;"",Y897-W897&gt;Resumen!$B$8),FALSE()),Y897-W897,0),IF(IFERROR(AND(X897&lt;&gt;"",Y897&lt;&gt;"",Y897-X897&gt;Resumen!$B$8),FALSE()),Y897-X897,0)),"")</f>
        <v/>
      </c>
      <c r="AY897" s="22" t="str">
        <f aca="false">IF(OR(IFERROR(AND(W897&lt;&gt;"",Y897&lt;&gt;"",Y897-W897&gt;Resumen!$B$8),FALSE()),IFERROR(AND(X897&lt;&gt;"",Y897&lt;&gt;"",Y897-X897&gt;Resumen!$B$8),FALSE())),TRIM("Lays tiene mayor markup que "&amp;IF(IFERROR(AND(W897&lt;&gt;"",Y897&lt;&gt;"",Y897-W897&gt;Resumen!$B$8),FALSE()),"Quento ","")&amp;IF(IFERROR(AND(X897&lt;&gt;"",Y897&lt;&gt;"",Y897-X897&gt;Resumen!$B$8),FALSE()),"Julicroc ","")&amp;"en este PDV"),"")</f>
        <v/>
      </c>
      <c r="AZ897" s="22" t="str">
        <f aca="false">IF(COUNTIF('Plan Pehuamar - Lista'!$A$2:$A$167,A897)&gt;0,"Sí","No")</f>
        <v>No</v>
      </c>
      <c r="BA897" s="22" t="str">
        <f aca="false">IF(COUNTIF('Plan Combo 9+1'!$A$2:$A$226,A897)&gt;0,"Sí","No")</f>
        <v>No</v>
      </c>
      <c r="BB897" s="22" t="str">
        <f aca="false">IF(AH897="","No",IF(BA897="Sí",IF((AO897-AH897)&gt;Resumen!$B$6,"Sí","No"),IF((AO897-AH897)&gt;=Resumen!$B$132,"Sí","No")))</f>
        <v>No</v>
      </c>
      <c r="BC897" s="22" t="str">
        <f aca="false">IF(AND(N897="Sí",AL897="Sí",AI897=0),"Sí","No")</f>
        <v>No</v>
      </c>
      <c r="BD897" s="22" t="str">
        <f aca="false">IF(COUNTIF('Plan 9+1 (con Pehuamar)'!$A$2:$A$227,A897)&gt;0,"Sí","No")</f>
        <v>No</v>
      </c>
    </row>
    <row r="898" customFormat="false" ht="15" hidden="false" customHeight="true" outlineLevel="0" collapsed="false">
      <c r="A898" s="6" t="n">
        <v>403316</v>
      </c>
      <c r="B898" s="6" t="n">
        <v>5</v>
      </c>
      <c r="C898" s="6" t="n">
        <v>502</v>
      </c>
      <c r="D898" s="6" t="s">
        <v>254</v>
      </c>
      <c r="E898" s="6" t="s">
        <v>1092</v>
      </c>
      <c r="F898" s="6" t="s">
        <v>196</v>
      </c>
      <c r="G898" s="6" t="s">
        <v>129</v>
      </c>
      <c r="H898" s="6" t="s">
        <v>197</v>
      </c>
      <c r="I898" s="27" t="n">
        <v>0</v>
      </c>
      <c r="J898" s="27" t="n">
        <v>0</v>
      </c>
      <c r="K898" s="27" t="n">
        <v>1.6</v>
      </c>
      <c r="L898" s="28" t="n">
        <f aca="false">I898+J898</f>
        <v>0</v>
      </c>
      <c r="M898" s="28" t="n">
        <f aca="false">L898+K898</f>
        <v>1.6</v>
      </c>
      <c r="N898" s="22" t="str">
        <f aca="false">IF(I898&gt;0,"Sí","No")</f>
        <v>No</v>
      </c>
      <c r="O898" s="22" t="str">
        <f aca="false">IF(J898&gt;0,"Sí","No")</f>
        <v>No</v>
      </c>
      <c r="P898" s="22" t="str">
        <f aca="false">IF(K898&gt;0,"Sí","No")</f>
        <v>Sí</v>
      </c>
      <c r="Q898" s="22" t="str">
        <f aca="false">IF(OR(I898&gt;0,J898&gt;0),"Sí","No")</f>
        <v>No</v>
      </c>
      <c r="R898" s="27"/>
      <c r="S898" s="27"/>
      <c r="T898" s="27"/>
      <c r="U898" s="27"/>
      <c r="V898" s="27"/>
      <c r="W898" s="12" t="str">
        <f aca="false">IF(AND(I898&gt;0,R898&gt;0),(S898-R898)/R898,"")</f>
        <v/>
      </c>
      <c r="X898" s="12" t="str">
        <f aca="false">IF(AND(J898&gt;0,T898&gt;0),(U898-T898)/T898,"")</f>
        <v/>
      </c>
      <c r="Y898" s="12" t="str">
        <f aca="false">IF(AND(K898&gt;0,V898&gt;0),(V898-Resumen!$B$7)/Resumen!$B$7,"")</f>
        <v/>
      </c>
      <c r="Z898" s="28" t="str">
        <f aca="false">IF(AND(K898&gt;0,I898&gt;0,V898&gt;0,S898&gt;0),V898-S898,"")</f>
        <v/>
      </c>
      <c r="AA898" s="12" t="str">
        <f aca="false">IF(Z898&lt;&gt;"",Z898/S898,"")</f>
        <v/>
      </c>
      <c r="AB898" s="28" t="str">
        <f aca="false">IF(AND(K898&gt;0,J898&gt;0,V898&gt;0,U898&gt;0),V898-U898,"")</f>
        <v/>
      </c>
      <c r="AC898" s="12" t="str">
        <f aca="false">IF(AB898&lt;&gt;"",AB898/U898,"")</f>
        <v/>
      </c>
      <c r="AD898" s="27" t="n">
        <v>0</v>
      </c>
      <c r="AE898" s="27" t="n">
        <v>0</v>
      </c>
      <c r="AF898" s="27" t="n">
        <v>0</v>
      </c>
      <c r="AG898" s="28" t="n">
        <f aca="false">AD898+AE898+AF898</f>
        <v>0</v>
      </c>
      <c r="AH898" s="12" t="str">
        <f aca="false">IF(AG898&gt;0,AD898/AG898,"")</f>
        <v/>
      </c>
      <c r="AI898" s="27" t="n">
        <v>0</v>
      </c>
      <c r="AJ898" s="27" t="n">
        <v>0</v>
      </c>
      <c r="AK898" s="27" t="n">
        <v>0</v>
      </c>
      <c r="AL898" s="22" t="str">
        <f aca="false">IF(OR(AJ898&gt;0,AK898&gt;0),"Sí","No")</f>
        <v>No</v>
      </c>
      <c r="AM898" s="6"/>
      <c r="AN898" s="6"/>
      <c r="AO898" s="12" t="n">
        <f aca="false">IF(M898&gt;0,K898/M898,"")</f>
        <v>1</v>
      </c>
      <c r="AP898" s="22" t="str">
        <f aca="false">IF(M898&gt;=Resumen!$B$5,"Alto","Bajo")</f>
        <v>Bajo</v>
      </c>
      <c r="AQ898" s="22" t="str">
        <f aca="false">IF(AO898&gt;=Resumen!$B$28,"Alto","Bajo")</f>
        <v>Alto</v>
      </c>
      <c r="AR898" s="22" t="str">
        <f aca="false">AP898&amp;" Potencial / "&amp;AQ898&amp;" Share"</f>
        <v>Bajo Potencial / Alto Share</v>
      </c>
      <c r="AS898" s="22" t="str">
        <f aca="false">IF(Q898="Sí",IF(AO898&gt;=Resumen!$B$29,"Alto","Bajo"),"")</f>
        <v/>
      </c>
      <c r="AT898" s="22" t="str">
        <f aca="false">IF(AS898&lt;&gt;"",AP898&amp;" Potencial / "&amp;AS898&amp;" Share","")</f>
        <v/>
      </c>
      <c r="AU898" s="22" t="str">
        <f aca="false">IF(AH898="","Sin dato",IF(AH898-AO898&gt;Resumen!$B$6,"Sobre-exhibido",IF(AO898-AH898&gt;Resumen!$B$6,"Sub-exhibido","En línea")))</f>
        <v>Sin dato</v>
      </c>
      <c r="AV898" s="22" t="str">
        <f aca="false">IF(AT898="","",IF(AT898="Alto Potencial / Bajo Share",1,IF(AT898="Alto Potencial / Alto Share",2,IF(AT898="Bajo Potencial / Alto Share",3,4))))</f>
        <v/>
      </c>
      <c r="AW898" s="22" t="str">
        <f aca="false">IF(Q898="No","Sin competencia directa",IF(AV898=1,"1 - Foco Conquista (Alto Pot / Bajo Share)",IF(AV898=2,"2 - Foco Defensa (Alto Pot / Alto Share)",IF(AV898=3,"3 - Monitoreo (Bajo Pot / Alto Share)","4 - Baja Prioridad (Bajo Pot / Bajo Share)"))))</f>
        <v>Sin competencia directa</v>
      </c>
      <c r="AX898" s="12" t="str">
        <f aca="false">IF(OR(IFERROR(AND(W898&lt;&gt;"",Y898&lt;&gt;"",Y898-W898&gt;Resumen!$B$8),FALSE()),IFERROR(AND(X898&lt;&gt;"",Y898&lt;&gt;"",Y898-X898&gt;Resumen!$B$8),FALSE())),MAX(IF(IFERROR(AND(W898&lt;&gt;"",Y898&lt;&gt;"",Y898-W898&gt;Resumen!$B$8),FALSE()),Y898-W898,0),IF(IFERROR(AND(X898&lt;&gt;"",Y898&lt;&gt;"",Y898-X898&gt;Resumen!$B$8),FALSE()),Y898-X898,0)),"")</f>
        <v/>
      </c>
      <c r="AY898" s="22" t="str">
        <f aca="false">IF(OR(IFERROR(AND(W898&lt;&gt;"",Y898&lt;&gt;"",Y898-W898&gt;Resumen!$B$8),FALSE()),IFERROR(AND(X898&lt;&gt;"",Y898&lt;&gt;"",Y898-X898&gt;Resumen!$B$8),FALSE())),TRIM("Lays tiene mayor markup que "&amp;IF(IFERROR(AND(W898&lt;&gt;"",Y898&lt;&gt;"",Y898-W898&gt;Resumen!$B$8),FALSE()),"Quento ","")&amp;IF(IFERROR(AND(X898&lt;&gt;"",Y898&lt;&gt;"",Y898-X898&gt;Resumen!$B$8),FALSE()),"Julicroc ","")&amp;"en este PDV"),"")</f>
        <v/>
      </c>
      <c r="AZ898" s="22" t="str">
        <f aca="false">IF(COUNTIF('Plan Pehuamar - Lista'!$A$2:$A$167,A898)&gt;0,"Sí","No")</f>
        <v>No</v>
      </c>
      <c r="BA898" s="22" t="str">
        <f aca="false">IF(COUNTIF('Plan Combo 9+1'!$A$2:$A$226,A898)&gt;0,"Sí","No")</f>
        <v>No</v>
      </c>
      <c r="BB898" s="22" t="str">
        <f aca="false">IF(AH898="","No",IF(BA898="Sí",IF((AO898-AH898)&gt;Resumen!$B$6,"Sí","No"),IF((AO898-AH898)&gt;=Resumen!$B$132,"Sí","No")))</f>
        <v>No</v>
      </c>
      <c r="BC898" s="22" t="str">
        <f aca="false">IF(AND(N898="Sí",AL898="Sí",AI898=0),"Sí","No")</f>
        <v>No</v>
      </c>
      <c r="BD898" s="22" t="str">
        <f aca="false">IF(COUNTIF('Plan 9+1 (con Pehuamar)'!$A$2:$A$227,A898)&gt;0,"Sí","No")</f>
        <v>No</v>
      </c>
    </row>
    <row r="899" customFormat="false" ht="15" hidden="false" customHeight="true" outlineLevel="0" collapsed="false">
      <c r="A899" s="6" t="n">
        <v>403509</v>
      </c>
      <c r="B899" s="6" t="n">
        <v>5</v>
      </c>
      <c r="C899" s="6" t="n">
        <v>502</v>
      </c>
      <c r="D899" s="6" t="s">
        <v>254</v>
      </c>
      <c r="E899" s="6" t="s">
        <v>1093</v>
      </c>
      <c r="F899" s="6" t="s">
        <v>196</v>
      </c>
      <c r="G899" s="6" t="s">
        <v>129</v>
      </c>
      <c r="H899" s="6" t="s">
        <v>197</v>
      </c>
      <c r="I899" s="27" t="n">
        <v>0</v>
      </c>
      <c r="J899" s="27" t="n">
        <v>0</v>
      </c>
      <c r="K899" s="27" t="n">
        <v>0.4</v>
      </c>
      <c r="L899" s="28" t="n">
        <f aca="false">I899+J899</f>
        <v>0</v>
      </c>
      <c r="M899" s="28" t="n">
        <f aca="false">L899+K899</f>
        <v>0.4</v>
      </c>
      <c r="N899" s="22" t="str">
        <f aca="false">IF(I899&gt;0,"Sí","No")</f>
        <v>No</v>
      </c>
      <c r="O899" s="22" t="str">
        <f aca="false">IF(J899&gt;0,"Sí","No")</f>
        <v>No</v>
      </c>
      <c r="P899" s="22" t="str">
        <f aca="false">IF(K899&gt;0,"Sí","No")</f>
        <v>Sí</v>
      </c>
      <c r="Q899" s="22" t="str">
        <f aca="false">IF(OR(I899&gt;0,J899&gt;0),"Sí","No")</f>
        <v>No</v>
      </c>
      <c r="R899" s="27"/>
      <c r="S899" s="27"/>
      <c r="T899" s="27"/>
      <c r="U899" s="27"/>
      <c r="V899" s="27"/>
      <c r="W899" s="12" t="str">
        <f aca="false">IF(AND(I899&gt;0,R899&gt;0),(S899-R899)/R899,"")</f>
        <v/>
      </c>
      <c r="X899" s="12" t="str">
        <f aca="false">IF(AND(J899&gt;0,T899&gt;0),(U899-T899)/T899,"")</f>
        <v/>
      </c>
      <c r="Y899" s="12" t="str">
        <f aca="false">IF(AND(K899&gt;0,V899&gt;0),(V899-Resumen!$B$7)/Resumen!$B$7,"")</f>
        <v/>
      </c>
      <c r="Z899" s="28" t="str">
        <f aca="false">IF(AND(K899&gt;0,I899&gt;0,V899&gt;0,S899&gt;0),V899-S899,"")</f>
        <v/>
      </c>
      <c r="AA899" s="12" t="str">
        <f aca="false">IF(Z899&lt;&gt;"",Z899/S899,"")</f>
        <v/>
      </c>
      <c r="AB899" s="28" t="str">
        <f aca="false">IF(AND(K899&gt;0,J899&gt;0,V899&gt;0,U899&gt;0),V899-U899,"")</f>
        <v/>
      </c>
      <c r="AC899" s="12" t="str">
        <f aca="false">IF(AB899&lt;&gt;"",AB899/U899,"")</f>
        <v/>
      </c>
      <c r="AD899" s="27" t="n">
        <v>0</v>
      </c>
      <c r="AE899" s="27" t="n">
        <v>0</v>
      </c>
      <c r="AF899" s="27" t="n">
        <v>0</v>
      </c>
      <c r="AG899" s="28" t="n">
        <f aca="false">AD899+AE899+AF899</f>
        <v>0</v>
      </c>
      <c r="AH899" s="12" t="str">
        <f aca="false">IF(AG899&gt;0,AD899/AG899,"")</f>
        <v/>
      </c>
      <c r="AI899" s="27" t="n">
        <v>0</v>
      </c>
      <c r="AJ899" s="27" t="n">
        <v>0</v>
      </c>
      <c r="AK899" s="27" t="n">
        <v>0</v>
      </c>
      <c r="AL899" s="22" t="str">
        <f aca="false">IF(OR(AJ899&gt;0,AK899&gt;0),"Sí","No")</f>
        <v>No</v>
      </c>
      <c r="AM899" s="6"/>
      <c r="AN899" s="6"/>
      <c r="AO899" s="12" t="n">
        <f aca="false">IF(M899&gt;0,K899/M899,"")</f>
        <v>1</v>
      </c>
      <c r="AP899" s="22" t="str">
        <f aca="false">IF(M899&gt;=Resumen!$B$5,"Alto","Bajo")</f>
        <v>Bajo</v>
      </c>
      <c r="AQ899" s="22" t="str">
        <f aca="false">IF(AO899&gt;=Resumen!$B$28,"Alto","Bajo")</f>
        <v>Alto</v>
      </c>
      <c r="AR899" s="22" t="str">
        <f aca="false">AP899&amp;" Potencial / "&amp;AQ899&amp;" Share"</f>
        <v>Bajo Potencial / Alto Share</v>
      </c>
      <c r="AS899" s="22" t="str">
        <f aca="false">IF(Q899="Sí",IF(AO899&gt;=Resumen!$B$29,"Alto","Bajo"),"")</f>
        <v/>
      </c>
      <c r="AT899" s="22" t="str">
        <f aca="false">IF(AS899&lt;&gt;"",AP899&amp;" Potencial / "&amp;AS899&amp;" Share","")</f>
        <v/>
      </c>
      <c r="AU899" s="22" t="str">
        <f aca="false">IF(AH899="","Sin dato",IF(AH899-AO899&gt;Resumen!$B$6,"Sobre-exhibido",IF(AO899-AH899&gt;Resumen!$B$6,"Sub-exhibido","En línea")))</f>
        <v>Sin dato</v>
      </c>
      <c r="AV899" s="22" t="str">
        <f aca="false">IF(AT899="","",IF(AT899="Alto Potencial / Bajo Share",1,IF(AT899="Alto Potencial / Alto Share",2,IF(AT899="Bajo Potencial / Alto Share",3,4))))</f>
        <v/>
      </c>
      <c r="AW899" s="22" t="str">
        <f aca="false">IF(Q899="No","Sin competencia directa",IF(AV899=1,"1 - Foco Conquista (Alto Pot / Bajo Share)",IF(AV899=2,"2 - Foco Defensa (Alto Pot / Alto Share)",IF(AV899=3,"3 - Monitoreo (Bajo Pot / Alto Share)","4 - Baja Prioridad (Bajo Pot / Bajo Share)"))))</f>
        <v>Sin competencia directa</v>
      </c>
      <c r="AX899" s="12" t="str">
        <f aca="false">IF(OR(IFERROR(AND(W899&lt;&gt;"",Y899&lt;&gt;"",Y899-W899&gt;Resumen!$B$8),FALSE()),IFERROR(AND(X899&lt;&gt;"",Y899&lt;&gt;"",Y899-X899&gt;Resumen!$B$8),FALSE())),MAX(IF(IFERROR(AND(W899&lt;&gt;"",Y899&lt;&gt;"",Y899-W899&gt;Resumen!$B$8),FALSE()),Y899-W899,0),IF(IFERROR(AND(X899&lt;&gt;"",Y899&lt;&gt;"",Y899-X899&gt;Resumen!$B$8),FALSE()),Y899-X899,0)),"")</f>
        <v/>
      </c>
      <c r="AY899" s="22" t="str">
        <f aca="false">IF(OR(IFERROR(AND(W899&lt;&gt;"",Y899&lt;&gt;"",Y899-W899&gt;Resumen!$B$8),FALSE()),IFERROR(AND(X899&lt;&gt;"",Y899&lt;&gt;"",Y899-X899&gt;Resumen!$B$8),FALSE())),TRIM("Lays tiene mayor markup que "&amp;IF(IFERROR(AND(W899&lt;&gt;"",Y899&lt;&gt;"",Y899-W899&gt;Resumen!$B$8),FALSE()),"Quento ","")&amp;IF(IFERROR(AND(X899&lt;&gt;"",Y899&lt;&gt;"",Y899-X899&gt;Resumen!$B$8),FALSE()),"Julicroc ","")&amp;"en este PDV"),"")</f>
        <v/>
      </c>
      <c r="AZ899" s="22" t="str">
        <f aca="false">IF(COUNTIF('Plan Pehuamar - Lista'!$A$2:$A$167,A899)&gt;0,"Sí","No")</f>
        <v>No</v>
      </c>
      <c r="BA899" s="22" t="str">
        <f aca="false">IF(COUNTIF('Plan Combo 9+1'!$A$2:$A$226,A899)&gt;0,"Sí","No")</f>
        <v>No</v>
      </c>
      <c r="BB899" s="22" t="str">
        <f aca="false">IF(AH899="","No",IF(BA899="Sí",IF((AO899-AH899)&gt;Resumen!$B$6,"Sí","No"),IF((AO899-AH899)&gt;=Resumen!$B$132,"Sí","No")))</f>
        <v>No</v>
      </c>
      <c r="BC899" s="22" t="str">
        <f aca="false">IF(AND(N899="Sí",AL899="Sí",AI899=0),"Sí","No")</f>
        <v>No</v>
      </c>
      <c r="BD899" s="22" t="str">
        <f aca="false">IF(COUNTIF('Plan 9+1 (con Pehuamar)'!$A$2:$A$227,A899)&gt;0,"Sí","No")</f>
        <v>No</v>
      </c>
    </row>
    <row r="900" customFormat="false" ht="15" hidden="false" customHeight="true" outlineLevel="0" collapsed="false">
      <c r="A900" s="6" t="n">
        <v>403512</v>
      </c>
      <c r="B900" s="6" t="n">
        <v>5</v>
      </c>
      <c r="C900" s="6" t="n">
        <v>502</v>
      </c>
      <c r="D900" s="6" t="s">
        <v>254</v>
      </c>
      <c r="E900" s="6" t="s">
        <v>1094</v>
      </c>
      <c r="F900" s="6" t="s">
        <v>206</v>
      </c>
      <c r="G900" s="6" t="s">
        <v>129</v>
      </c>
      <c r="H900" s="6" t="s">
        <v>197</v>
      </c>
      <c r="I900" s="27" t="n">
        <v>30</v>
      </c>
      <c r="J900" s="27" t="n">
        <v>40</v>
      </c>
      <c r="K900" s="27" t="n">
        <v>45</v>
      </c>
      <c r="L900" s="28" t="n">
        <f aca="false">I900+J900</f>
        <v>70</v>
      </c>
      <c r="M900" s="28" t="n">
        <f aca="false">L900+K900</f>
        <v>115</v>
      </c>
      <c r="N900" s="22" t="str">
        <f aca="false">IF(I900&gt;0,"Sí","No")</f>
        <v>Sí</v>
      </c>
      <c r="O900" s="22" t="str">
        <f aca="false">IF(J900&gt;0,"Sí","No")</f>
        <v>Sí</v>
      </c>
      <c r="P900" s="22" t="str">
        <f aca="false">IF(K900&gt;0,"Sí","No")</f>
        <v>Sí</v>
      </c>
      <c r="Q900" s="22" t="str">
        <f aca="false">IF(OR(I900&gt;0,J900&gt;0),"Sí","No")</f>
        <v>Sí</v>
      </c>
      <c r="R900" s="27" t="n">
        <v>1750</v>
      </c>
      <c r="S900" s="27" t="n">
        <v>2800</v>
      </c>
      <c r="T900" s="27" t="n">
        <v>1400</v>
      </c>
      <c r="U900" s="27" t="n">
        <v>2100</v>
      </c>
      <c r="V900" s="27" t="n">
        <v>3500</v>
      </c>
      <c r="W900" s="12" t="n">
        <f aca="false">IF(AND(I900&gt;0,R900&gt;0),(S900-R900)/R900,"")</f>
        <v>0.6</v>
      </c>
      <c r="X900" s="12" t="n">
        <f aca="false">IF(AND(J900&gt;0,T900&gt;0),(U900-T900)/T900,"")</f>
        <v>0.5</v>
      </c>
      <c r="Y900" s="12" t="n">
        <f aca="false">IF(AND(K900&gt;0,V900&gt;0),(V900-Resumen!$B$7)/Resumen!$B$7,"")</f>
        <v>0.4</v>
      </c>
      <c r="Z900" s="28" t="n">
        <f aca="false">IF(AND(K900&gt;0,I900&gt;0,V900&gt;0,S900&gt;0),V900-S900,"")</f>
        <v>700</v>
      </c>
      <c r="AA900" s="12" t="n">
        <f aca="false">IF(Z900&lt;&gt;"",Z900/S900,"")</f>
        <v>0.25</v>
      </c>
      <c r="AB900" s="28" t="n">
        <f aca="false">IF(AND(K900&gt;0,J900&gt;0,V900&gt;0,U900&gt;0),V900-U900,"")</f>
        <v>1400</v>
      </c>
      <c r="AC900" s="12" t="n">
        <f aca="false">IF(AB900&lt;&gt;"",AB900/U900,"")</f>
        <v>0.666666666666667</v>
      </c>
      <c r="AD900" s="27" t="n">
        <v>15</v>
      </c>
      <c r="AE900" s="27" t="n">
        <v>20</v>
      </c>
      <c r="AF900" s="27" t="n">
        <v>12</v>
      </c>
      <c r="AG900" s="28" t="n">
        <f aca="false">AD900+AE900+AF900</f>
        <v>47</v>
      </c>
      <c r="AH900" s="12" t="n">
        <f aca="false">IF(AG900&gt;0,AD900/AG900,"")</f>
        <v>0.319148936170213</v>
      </c>
      <c r="AI900" s="27" t="n">
        <v>2</v>
      </c>
      <c r="AJ900" s="27" t="n">
        <v>0</v>
      </c>
      <c r="AK900" s="27" t="n">
        <v>0</v>
      </c>
      <c r="AL900" s="22" t="str">
        <f aca="false">IF(OR(AJ900&gt;0,AK900&gt;0),"Sí","No")</f>
        <v>No</v>
      </c>
      <c r="AM900" s="6" t="s">
        <v>198</v>
      </c>
      <c r="AN900" s="6" t="s">
        <v>397</v>
      </c>
      <c r="AO900" s="12" t="n">
        <f aca="false">IF(M900&gt;0,K900/M900,"")</f>
        <v>0.391304347826087</v>
      </c>
      <c r="AP900" s="22" t="str">
        <f aca="false">IF(M900&gt;=Resumen!$B$5,"Alto","Bajo")</f>
        <v>Alto</v>
      </c>
      <c r="AQ900" s="22" t="str">
        <f aca="false">IF(AO900&gt;=Resumen!$B$28,"Alto","Bajo")</f>
        <v>Alto</v>
      </c>
      <c r="AR900" s="22" t="str">
        <f aca="false">AP900&amp;" Potencial / "&amp;AQ900&amp;" Share"</f>
        <v>Alto Potencial / Alto Share</v>
      </c>
      <c r="AS900" s="22" t="str">
        <f aca="false">IF(Q900="Sí",IF(AO900&gt;=Resumen!$B$29,"Alto","Bajo"),"")</f>
        <v>Bajo</v>
      </c>
      <c r="AT900" s="22" t="str">
        <f aca="false">IF(AS900&lt;&gt;"",AP900&amp;" Potencial / "&amp;AS900&amp;" Share","")</f>
        <v>Alto Potencial / Bajo Share</v>
      </c>
      <c r="AU900" s="22" t="str">
        <f aca="false">IF(AH900="","Sin dato",IF(AH900-AO900&gt;Resumen!$B$6,"Sobre-exhibido",IF(AO900-AH900&gt;Resumen!$B$6,"Sub-exhibido","En línea")))</f>
        <v>Sub-exhibido</v>
      </c>
      <c r="AV900" s="22" t="n">
        <f aca="false">IF(AT900="","",IF(AT900="Alto Potencial / Bajo Share",1,IF(AT900="Alto Potencial / Alto Share",2,IF(AT900="Bajo Potencial / Alto Share",3,4))))</f>
        <v>1</v>
      </c>
      <c r="AW900" s="22" t="str">
        <f aca="false">IF(Q900="No","Sin competencia directa",IF(AV900=1,"1 - Foco Conquista (Alto Pot / Bajo Share)",IF(AV900=2,"2 - Foco Defensa (Alto Pot / Alto Share)",IF(AV900=3,"3 - Monitoreo (Bajo Pot / Alto Share)","4 - Baja Prioridad (Bajo Pot / Bajo Share)"))))</f>
        <v>1 - Foco Conquista (Alto Pot / Bajo Share)</v>
      </c>
      <c r="AX900" s="12" t="str">
        <f aca="false">IF(OR(IFERROR(AND(W900&lt;&gt;"",Y900&lt;&gt;"",Y900-W900&gt;Resumen!$B$8),FALSE()),IFERROR(AND(X900&lt;&gt;"",Y900&lt;&gt;"",Y900-X900&gt;Resumen!$B$8),FALSE())),MAX(IF(IFERROR(AND(W900&lt;&gt;"",Y900&lt;&gt;"",Y900-W900&gt;Resumen!$B$8),FALSE()),Y900-W900,0),IF(IFERROR(AND(X900&lt;&gt;"",Y900&lt;&gt;"",Y900-X900&gt;Resumen!$B$8),FALSE()),Y900-X900,0)),"")</f>
        <v/>
      </c>
      <c r="AY900" s="22" t="str">
        <f aca="false">IF(OR(IFERROR(AND(W900&lt;&gt;"",Y900&lt;&gt;"",Y900-W900&gt;Resumen!$B$8),FALSE()),IFERROR(AND(X900&lt;&gt;"",Y900&lt;&gt;"",Y900-X900&gt;Resumen!$B$8),FALSE())),TRIM("Lays tiene mayor markup que "&amp;IF(IFERROR(AND(W900&lt;&gt;"",Y900&lt;&gt;"",Y900-W900&gt;Resumen!$B$8),FALSE()),"Quento ","")&amp;IF(IFERROR(AND(X900&lt;&gt;"",Y900&lt;&gt;"",Y900-X900&gt;Resumen!$B$8),FALSE()),"Julicroc ","")&amp;"en este PDV"),"")</f>
        <v/>
      </c>
      <c r="AZ900" s="22" t="str">
        <f aca="false">IF(COUNTIF('Plan Pehuamar - Lista'!$A$2:$A$167,A900)&gt;0,"Sí","No")</f>
        <v>Sí</v>
      </c>
      <c r="BA900" s="22" t="str">
        <f aca="false">IF(COUNTIF('Plan Combo 9+1'!$A$2:$A$226,A900)&gt;0,"Sí","No")</f>
        <v>No</v>
      </c>
      <c r="BB900" s="22" t="str">
        <f aca="false">IF(AH900="","No",IF(BA900="Sí",IF((AO900-AH900)&gt;Resumen!$B$6,"Sí","No"),IF((AO900-AH900)&gt;=Resumen!$B$132,"Sí","No")))</f>
        <v>No</v>
      </c>
      <c r="BC900" s="22" t="str">
        <f aca="false">IF(AND(N900="Sí",AL900="Sí",AI900=0),"Sí","No")</f>
        <v>No</v>
      </c>
      <c r="BD900" s="22" t="str">
        <f aca="false">IF(COUNTIF('Plan 9+1 (con Pehuamar)'!$A$2:$A$227,A900)&gt;0,"Sí","No")</f>
        <v>No</v>
      </c>
    </row>
    <row r="901" customFormat="false" ht="15" hidden="false" customHeight="true" outlineLevel="0" collapsed="false">
      <c r="A901" s="6" t="n">
        <v>403706</v>
      </c>
      <c r="B901" s="6" t="n">
        <v>5</v>
      </c>
      <c r="C901" s="6" t="n">
        <v>502</v>
      </c>
      <c r="D901" s="6" t="s">
        <v>254</v>
      </c>
      <c r="E901" s="6" t="s">
        <v>1095</v>
      </c>
      <c r="F901" s="6" t="s">
        <v>206</v>
      </c>
      <c r="G901" s="6" t="s">
        <v>129</v>
      </c>
      <c r="H901" s="6" t="s">
        <v>197</v>
      </c>
      <c r="I901" s="27" t="n">
        <v>0</v>
      </c>
      <c r="J901" s="27" t="n">
        <v>0</v>
      </c>
      <c r="K901" s="27" t="n">
        <v>3.1</v>
      </c>
      <c r="L901" s="28" t="n">
        <f aca="false">I901+J901</f>
        <v>0</v>
      </c>
      <c r="M901" s="28" t="n">
        <f aca="false">L901+K901</f>
        <v>3.1</v>
      </c>
      <c r="N901" s="22" t="str">
        <f aca="false">IF(I901&gt;0,"Sí","No")</f>
        <v>No</v>
      </c>
      <c r="O901" s="22" t="str">
        <f aca="false">IF(J901&gt;0,"Sí","No")</f>
        <v>No</v>
      </c>
      <c r="P901" s="22" t="str">
        <f aca="false">IF(K901&gt;0,"Sí","No")</f>
        <v>Sí</v>
      </c>
      <c r="Q901" s="22" t="str">
        <f aca="false">IF(OR(I901&gt;0,J901&gt;0),"Sí","No")</f>
        <v>No</v>
      </c>
      <c r="R901" s="27"/>
      <c r="S901" s="27"/>
      <c r="T901" s="27"/>
      <c r="U901" s="27"/>
      <c r="V901" s="27"/>
      <c r="W901" s="12" t="str">
        <f aca="false">IF(AND(I901&gt;0,R901&gt;0),(S901-R901)/R901,"")</f>
        <v/>
      </c>
      <c r="X901" s="12" t="str">
        <f aca="false">IF(AND(J901&gt;0,T901&gt;0),(U901-T901)/T901,"")</f>
        <v/>
      </c>
      <c r="Y901" s="12" t="str">
        <f aca="false">IF(AND(K901&gt;0,V901&gt;0),(V901-Resumen!$B$7)/Resumen!$B$7,"")</f>
        <v/>
      </c>
      <c r="Z901" s="28" t="str">
        <f aca="false">IF(AND(K901&gt;0,I901&gt;0,V901&gt;0,S901&gt;0),V901-S901,"")</f>
        <v/>
      </c>
      <c r="AA901" s="12" t="str">
        <f aca="false">IF(Z901&lt;&gt;"",Z901/S901,"")</f>
        <v/>
      </c>
      <c r="AB901" s="28" t="str">
        <f aca="false">IF(AND(K901&gt;0,J901&gt;0,V901&gt;0,U901&gt;0),V901-U901,"")</f>
        <v/>
      </c>
      <c r="AC901" s="12" t="str">
        <f aca="false">IF(AB901&lt;&gt;"",AB901/U901,"")</f>
        <v/>
      </c>
      <c r="AD901" s="27" t="n">
        <v>0</v>
      </c>
      <c r="AE901" s="27" t="n">
        <v>0</v>
      </c>
      <c r="AF901" s="27" t="n">
        <v>0</v>
      </c>
      <c r="AG901" s="28" t="n">
        <f aca="false">AD901+AE901+AF901</f>
        <v>0</v>
      </c>
      <c r="AH901" s="12" t="str">
        <f aca="false">IF(AG901&gt;0,AD901/AG901,"")</f>
        <v/>
      </c>
      <c r="AI901" s="27" t="n">
        <v>0</v>
      </c>
      <c r="AJ901" s="27" t="n">
        <v>0</v>
      </c>
      <c r="AK901" s="27" t="n">
        <v>0</v>
      </c>
      <c r="AL901" s="22" t="str">
        <f aca="false">IF(OR(AJ901&gt;0,AK901&gt;0),"Sí","No")</f>
        <v>No</v>
      </c>
      <c r="AM901" s="6"/>
      <c r="AN901" s="6"/>
      <c r="AO901" s="12" t="n">
        <f aca="false">IF(M901&gt;0,K901/M901,"")</f>
        <v>1</v>
      </c>
      <c r="AP901" s="22" t="str">
        <f aca="false">IF(M901&gt;=Resumen!$B$5,"Alto","Bajo")</f>
        <v>Bajo</v>
      </c>
      <c r="AQ901" s="22" t="str">
        <f aca="false">IF(AO901&gt;=Resumen!$B$28,"Alto","Bajo")</f>
        <v>Alto</v>
      </c>
      <c r="AR901" s="22" t="str">
        <f aca="false">AP901&amp;" Potencial / "&amp;AQ901&amp;" Share"</f>
        <v>Bajo Potencial / Alto Share</v>
      </c>
      <c r="AS901" s="22" t="str">
        <f aca="false">IF(Q901="Sí",IF(AO901&gt;=Resumen!$B$29,"Alto","Bajo"),"")</f>
        <v/>
      </c>
      <c r="AT901" s="22" t="str">
        <f aca="false">IF(AS901&lt;&gt;"",AP901&amp;" Potencial / "&amp;AS901&amp;" Share","")</f>
        <v/>
      </c>
      <c r="AU901" s="22" t="str">
        <f aca="false">IF(AH901="","Sin dato",IF(AH901-AO901&gt;Resumen!$B$6,"Sobre-exhibido",IF(AO901-AH901&gt;Resumen!$B$6,"Sub-exhibido","En línea")))</f>
        <v>Sin dato</v>
      </c>
      <c r="AV901" s="22" t="str">
        <f aca="false">IF(AT901="","",IF(AT901="Alto Potencial / Bajo Share",1,IF(AT901="Alto Potencial / Alto Share",2,IF(AT901="Bajo Potencial / Alto Share",3,4))))</f>
        <v/>
      </c>
      <c r="AW901" s="22" t="str">
        <f aca="false">IF(Q901="No","Sin competencia directa",IF(AV901=1,"1 - Foco Conquista (Alto Pot / Bajo Share)",IF(AV901=2,"2 - Foco Defensa (Alto Pot / Alto Share)",IF(AV901=3,"3 - Monitoreo (Bajo Pot / Alto Share)","4 - Baja Prioridad (Bajo Pot / Bajo Share)"))))</f>
        <v>Sin competencia directa</v>
      </c>
      <c r="AX901" s="12" t="str">
        <f aca="false">IF(OR(IFERROR(AND(W901&lt;&gt;"",Y901&lt;&gt;"",Y901-W901&gt;Resumen!$B$8),FALSE()),IFERROR(AND(X901&lt;&gt;"",Y901&lt;&gt;"",Y901-X901&gt;Resumen!$B$8),FALSE())),MAX(IF(IFERROR(AND(W901&lt;&gt;"",Y901&lt;&gt;"",Y901-W901&gt;Resumen!$B$8),FALSE()),Y901-W901,0),IF(IFERROR(AND(X901&lt;&gt;"",Y901&lt;&gt;"",Y901-X901&gt;Resumen!$B$8),FALSE()),Y901-X901,0)),"")</f>
        <v/>
      </c>
      <c r="AY901" s="22" t="str">
        <f aca="false">IF(OR(IFERROR(AND(W901&lt;&gt;"",Y901&lt;&gt;"",Y901-W901&gt;Resumen!$B$8),FALSE()),IFERROR(AND(X901&lt;&gt;"",Y901&lt;&gt;"",Y901-X901&gt;Resumen!$B$8),FALSE())),TRIM("Lays tiene mayor markup que "&amp;IF(IFERROR(AND(W901&lt;&gt;"",Y901&lt;&gt;"",Y901-W901&gt;Resumen!$B$8),FALSE()),"Quento ","")&amp;IF(IFERROR(AND(X901&lt;&gt;"",Y901&lt;&gt;"",Y901-X901&gt;Resumen!$B$8),FALSE()),"Julicroc ","")&amp;"en este PDV"),"")</f>
        <v/>
      </c>
      <c r="AZ901" s="22" t="str">
        <f aca="false">IF(COUNTIF('Plan Pehuamar - Lista'!$A$2:$A$167,A901)&gt;0,"Sí","No")</f>
        <v>No</v>
      </c>
      <c r="BA901" s="22" t="str">
        <f aca="false">IF(COUNTIF('Plan Combo 9+1'!$A$2:$A$226,A901)&gt;0,"Sí","No")</f>
        <v>No</v>
      </c>
      <c r="BB901" s="22" t="str">
        <f aca="false">IF(AH901="","No",IF(BA901="Sí",IF((AO901-AH901)&gt;Resumen!$B$6,"Sí","No"),IF((AO901-AH901)&gt;=Resumen!$B$132,"Sí","No")))</f>
        <v>No</v>
      </c>
      <c r="BC901" s="22" t="str">
        <f aca="false">IF(AND(N901="Sí",AL901="Sí",AI901=0),"Sí","No")</f>
        <v>No</v>
      </c>
      <c r="BD901" s="22" t="str">
        <f aca="false">IF(COUNTIF('Plan 9+1 (con Pehuamar)'!$A$2:$A$227,A901)&gt;0,"Sí","No")</f>
        <v>No</v>
      </c>
    </row>
    <row r="902" customFormat="false" ht="15" hidden="false" customHeight="true" outlineLevel="0" collapsed="false">
      <c r="A902" s="6" t="n">
        <v>403843</v>
      </c>
      <c r="B902" s="6" t="n">
        <v>5</v>
      </c>
      <c r="C902" s="6" t="n">
        <v>502</v>
      </c>
      <c r="D902" s="6" t="s">
        <v>254</v>
      </c>
      <c r="E902" s="6" t="s">
        <v>1096</v>
      </c>
      <c r="F902" s="6" t="s">
        <v>196</v>
      </c>
      <c r="G902" s="6" t="s">
        <v>129</v>
      </c>
      <c r="H902" s="6" t="s">
        <v>197</v>
      </c>
      <c r="I902" s="27" t="n">
        <v>0</v>
      </c>
      <c r="J902" s="27" t="n">
        <v>0</v>
      </c>
      <c r="K902" s="27" t="n">
        <v>1.5</v>
      </c>
      <c r="L902" s="28" t="n">
        <f aca="false">I902+J902</f>
        <v>0</v>
      </c>
      <c r="M902" s="28" t="n">
        <f aca="false">L902+K902</f>
        <v>1.5</v>
      </c>
      <c r="N902" s="22" t="str">
        <f aca="false">IF(I902&gt;0,"Sí","No")</f>
        <v>No</v>
      </c>
      <c r="O902" s="22" t="str">
        <f aca="false">IF(J902&gt;0,"Sí","No")</f>
        <v>No</v>
      </c>
      <c r="P902" s="22" t="str">
        <f aca="false">IF(K902&gt;0,"Sí","No")</f>
        <v>Sí</v>
      </c>
      <c r="Q902" s="22" t="str">
        <f aca="false">IF(OR(I902&gt;0,J902&gt;0),"Sí","No")</f>
        <v>No</v>
      </c>
      <c r="R902" s="27"/>
      <c r="S902" s="27"/>
      <c r="T902" s="27"/>
      <c r="U902" s="27"/>
      <c r="V902" s="27"/>
      <c r="W902" s="12" t="str">
        <f aca="false">IF(AND(I902&gt;0,R902&gt;0),(S902-R902)/R902,"")</f>
        <v/>
      </c>
      <c r="X902" s="12" t="str">
        <f aca="false">IF(AND(J902&gt;0,T902&gt;0),(U902-T902)/T902,"")</f>
        <v/>
      </c>
      <c r="Y902" s="12" t="str">
        <f aca="false">IF(AND(K902&gt;0,V902&gt;0),(V902-Resumen!$B$7)/Resumen!$B$7,"")</f>
        <v/>
      </c>
      <c r="Z902" s="28" t="str">
        <f aca="false">IF(AND(K902&gt;0,I902&gt;0,V902&gt;0,S902&gt;0),V902-S902,"")</f>
        <v/>
      </c>
      <c r="AA902" s="12" t="str">
        <f aca="false">IF(Z902&lt;&gt;"",Z902/S902,"")</f>
        <v/>
      </c>
      <c r="AB902" s="28" t="str">
        <f aca="false">IF(AND(K902&gt;0,J902&gt;0,V902&gt;0,U902&gt;0),V902-U902,"")</f>
        <v/>
      </c>
      <c r="AC902" s="12" t="str">
        <f aca="false">IF(AB902&lt;&gt;"",AB902/U902,"")</f>
        <v/>
      </c>
      <c r="AD902" s="27" t="n">
        <v>0</v>
      </c>
      <c r="AE902" s="27" t="n">
        <v>0</v>
      </c>
      <c r="AF902" s="27" t="n">
        <v>0</v>
      </c>
      <c r="AG902" s="28" t="n">
        <f aca="false">AD902+AE902+AF902</f>
        <v>0</v>
      </c>
      <c r="AH902" s="12" t="str">
        <f aca="false">IF(AG902&gt;0,AD902/AG902,"")</f>
        <v/>
      </c>
      <c r="AI902" s="27" t="n">
        <v>0</v>
      </c>
      <c r="AJ902" s="27" t="n">
        <v>0</v>
      </c>
      <c r="AK902" s="27" t="n">
        <v>0</v>
      </c>
      <c r="AL902" s="22" t="str">
        <f aca="false">IF(OR(AJ902&gt;0,AK902&gt;0),"Sí","No")</f>
        <v>No</v>
      </c>
      <c r="AM902" s="6"/>
      <c r="AN902" s="6"/>
      <c r="AO902" s="12" t="n">
        <f aca="false">IF(M902&gt;0,K902/M902,"")</f>
        <v>1</v>
      </c>
      <c r="AP902" s="22" t="str">
        <f aca="false">IF(M902&gt;=Resumen!$B$5,"Alto","Bajo")</f>
        <v>Bajo</v>
      </c>
      <c r="AQ902" s="22" t="str">
        <f aca="false">IF(AO902&gt;=Resumen!$B$28,"Alto","Bajo")</f>
        <v>Alto</v>
      </c>
      <c r="AR902" s="22" t="str">
        <f aca="false">AP902&amp;" Potencial / "&amp;AQ902&amp;" Share"</f>
        <v>Bajo Potencial / Alto Share</v>
      </c>
      <c r="AS902" s="22" t="str">
        <f aca="false">IF(Q902="Sí",IF(AO902&gt;=Resumen!$B$29,"Alto","Bajo"),"")</f>
        <v/>
      </c>
      <c r="AT902" s="22" t="str">
        <f aca="false">IF(AS902&lt;&gt;"",AP902&amp;" Potencial / "&amp;AS902&amp;" Share","")</f>
        <v/>
      </c>
      <c r="AU902" s="22" t="str">
        <f aca="false">IF(AH902="","Sin dato",IF(AH902-AO902&gt;Resumen!$B$6,"Sobre-exhibido",IF(AO902-AH902&gt;Resumen!$B$6,"Sub-exhibido","En línea")))</f>
        <v>Sin dato</v>
      </c>
      <c r="AV902" s="22" t="str">
        <f aca="false">IF(AT902="","",IF(AT902="Alto Potencial / Bajo Share",1,IF(AT902="Alto Potencial / Alto Share",2,IF(AT902="Bajo Potencial / Alto Share",3,4))))</f>
        <v/>
      </c>
      <c r="AW902" s="22" t="str">
        <f aca="false">IF(Q902="No","Sin competencia directa",IF(AV902=1,"1 - Foco Conquista (Alto Pot / Bajo Share)",IF(AV902=2,"2 - Foco Defensa (Alto Pot / Alto Share)",IF(AV902=3,"3 - Monitoreo (Bajo Pot / Alto Share)","4 - Baja Prioridad (Bajo Pot / Bajo Share)"))))</f>
        <v>Sin competencia directa</v>
      </c>
      <c r="AX902" s="12" t="str">
        <f aca="false">IF(OR(IFERROR(AND(W902&lt;&gt;"",Y902&lt;&gt;"",Y902-W902&gt;Resumen!$B$8),FALSE()),IFERROR(AND(X902&lt;&gt;"",Y902&lt;&gt;"",Y902-X902&gt;Resumen!$B$8),FALSE())),MAX(IF(IFERROR(AND(W902&lt;&gt;"",Y902&lt;&gt;"",Y902-W902&gt;Resumen!$B$8),FALSE()),Y902-W902,0),IF(IFERROR(AND(X902&lt;&gt;"",Y902&lt;&gt;"",Y902-X902&gt;Resumen!$B$8),FALSE()),Y902-X902,0)),"")</f>
        <v/>
      </c>
      <c r="AY902" s="22" t="str">
        <f aca="false">IF(OR(IFERROR(AND(W902&lt;&gt;"",Y902&lt;&gt;"",Y902-W902&gt;Resumen!$B$8),FALSE()),IFERROR(AND(X902&lt;&gt;"",Y902&lt;&gt;"",Y902-X902&gt;Resumen!$B$8),FALSE())),TRIM("Lays tiene mayor markup que "&amp;IF(IFERROR(AND(W902&lt;&gt;"",Y902&lt;&gt;"",Y902-W902&gt;Resumen!$B$8),FALSE()),"Quento ","")&amp;IF(IFERROR(AND(X902&lt;&gt;"",Y902&lt;&gt;"",Y902-X902&gt;Resumen!$B$8),FALSE()),"Julicroc ","")&amp;"en este PDV"),"")</f>
        <v/>
      </c>
      <c r="AZ902" s="22" t="str">
        <f aca="false">IF(COUNTIF('Plan Pehuamar - Lista'!$A$2:$A$167,A902)&gt;0,"Sí","No")</f>
        <v>No</v>
      </c>
      <c r="BA902" s="22" t="str">
        <f aca="false">IF(COUNTIF('Plan Combo 9+1'!$A$2:$A$226,A902)&gt;0,"Sí","No")</f>
        <v>No</v>
      </c>
      <c r="BB902" s="22" t="str">
        <f aca="false">IF(AH902="","No",IF(BA902="Sí",IF((AO902-AH902)&gt;Resumen!$B$6,"Sí","No"),IF((AO902-AH902)&gt;=Resumen!$B$132,"Sí","No")))</f>
        <v>No</v>
      </c>
      <c r="BC902" s="22" t="str">
        <f aca="false">IF(AND(N902="Sí",AL902="Sí",AI902=0),"Sí","No")</f>
        <v>No</v>
      </c>
      <c r="BD902" s="22" t="str">
        <f aca="false">IF(COUNTIF('Plan 9+1 (con Pehuamar)'!$A$2:$A$227,A902)&gt;0,"Sí","No")</f>
        <v>No</v>
      </c>
    </row>
    <row r="903" customFormat="false" ht="15" hidden="false" customHeight="true" outlineLevel="0" collapsed="false">
      <c r="A903" s="6" t="n">
        <v>403874</v>
      </c>
      <c r="B903" s="6" t="n">
        <v>5</v>
      </c>
      <c r="C903" s="6" t="n">
        <v>502</v>
      </c>
      <c r="D903" s="6" t="s">
        <v>254</v>
      </c>
      <c r="E903" s="6" t="s">
        <v>1097</v>
      </c>
      <c r="F903" s="6" t="s">
        <v>201</v>
      </c>
      <c r="G903" s="6" t="s">
        <v>129</v>
      </c>
      <c r="H903" s="6" t="s">
        <v>197</v>
      </c>
      <c r="I903" s="27" t="n">
        <v>0</v>
      </c>
      <c r="J903" s="27" t="n">
        <v>0</v>
      </c>
      <c r="K903" s="27" t="n">
        <v>1.8</v>
      </c>
      <c r="L903" s="28" t="n">
        <f aca="false">I903+J903</f>
        <v>0</v>
      </c>
      <c r="M903" s="28" t="n">
        <f aca="false">L903+K903</f>
        <v>1.8</v>
      </c>
      <c r="N903" s="22" t="str">
        <f aca="false">IF(I903&gt;0,"Sí","No")</f>
        <v>No</v>
      </c>
      <c r="O903" s="22" t="str">
        <f aca="false">IF(J903&gt;0,"Sí","No")</f>
        <v>No</v>
      </c>
      <c r="P903" s="22" t="str">
        <f aca="false">IF(K903&gt;0,"Sí","No")</f>
        <v>Sí</v>
      </c>
      <c r="Q903" s="22" t="str">
        <f aca="false">IF(OR(I903&gt;0,J903&gt;0),"Sí","No")</f>
        <v>No</v>
      </c>
      <c r="R903" s="27"/>
      <c r="S903" s="27"/>
      <c r="T903" s="27"/>
      <c r="U903" s="27"/>
      <c r="V903" s="27"/>
      <c r="W903" s="12" t="str">
        <f aca="false">IF(AND(I903&gt;0,R903&gt;0),(S903-R903)/R903,"")</f>
        <v/>
      </c>
      <c r="X903" s="12" t="str">
        <f aca="false">IF(AND(J903&gt;0,T903&gt;0),(U903-T903)/T903,"")</f>
        <v/>
      </c>
      <c r="Y903" s="12" t="str">
        <f aca="false">IF(AND(K903&gt;0,V903&gt;0),(V903-Resumen!$B$7)/Resumen!$B$7,"")</f>
        <v/>
      </c>
      <c r="Z903" s="28" t="str">
        <f aca="false">IF(AND(K903&gt;0,I903&gt;0,V903&gt;0,S903&gt;0),V903-S903,"")</f>
        <v/>
      </c>
      <c r="AA903" s="12" t="str">
        <f aca="false">IF(Z903&lt;&gt;"",Z903/S903,"")</f>
        <v/>
      </c>
      <c r="AB903" s="28" t="str">
        <f aca="false">IF(AND(K903&gt;0,J903&gt;0,V903&gt;0,U903&gt;0),V903-U903,"")</f>
        <v/>
      </c>
      <c r="AC903" s="12" t="str">
        <f aca="false">IF(AB903&lt;&gt;"",AB903/U903,"")</f>
        <v/>
      </c>
      <c r="AD903" s="27" t="n">
        <v>0</v>
      </c>
      <c r="AE903" s="27" t="n">
        <v>0</v>
      </c>
      <c r="AF903" s="27" t="n">
        <v>0</v>
      </c>
      <c r="AG903" s="28" t="n">
        <f aca="false">AD903+AE903+AF903</f>
        <v>0</v>
      </c>
      <c r="AH903" s="12" t="str">
        <f aca="false">IF(AG903&gt;0,AD903/AG903,"")</f>
        <v/>
      </c>
      <c r="AI903" s="27" t="n">
        <v>0</v>
      </c>
      <c r="AJ903" s="27" t="n">
        <v>0</v>
      </c>
      <c r="AK903" s="27" t="n">
        <v>0</v>
      </c>
      <c r="AL903" s="22" t="str">
        <f aca="false">IF(OR(AJ903&gt;0,AK903&gt;0),"Sí","No")</f>
        <v>No</v>
      </c>
      <c r="AM903" s="6"/>
      <c r="AN903" s="6"/>
      <c r="AO903" s="12" t="n">
        <f aca="false">IF(M903&gt;0,K903/M903,"")</f>
        <v>1</v>
      </c>
      <c r="AP903" s="22" t="str">
        <f aca="false">IF(M903&gt;=Resumen!$B$5,"Alto","Bajo")</f>
        <v>Bajo</v>
      </c>
      <c r="AQ903" s="22" t="str">
        <f aca="false">IF(AO903&gt;=Resumen!$B$28,"Alto","Bajo")</f>
        <v>Alto</v>
      </c>
      <c r="AR903" s="22" t="str">
        <f aca="false">AP903&amp;" Potencial / "&amp;AQ903&amp;" Share"</f>
        <v>Bajo Potencial / Alto Share</v>
      </c>
      <c r="AS903" s="22" t="str">
        <f aca="false">IF(Q903="Sí",IF(AO903&gt;=Resumen!$B$29,"Alto","Bajo"),"")</f>
        <v/>
      </c>
      <c r="AT903" s="22" t="str">
        <f aca="false">IF(AS903&lt;&gt;"",AP903&amp;" Potencial / "&amp;AS903&amp;" Share","")</f>
        <v/>
      </c>
      <c r="AU903" s="22" t="str">
        <f aca="false">IF(AH903="","Sin dato",IF(AH903-AO903&gt;Resumen!$B$6,"Sobre-exhibido",IF(AO903-AH903&gt;Resumen!$B$6,"Sub-exhibido","En línea")))</f>
        <v>Sin dato</v>
      </c>
      <c r="AV903" s="22" t="str">
        <f aca="false">IF(AT903="","",IF(AT903="Alto Potencial / Bajo Share",1,IF(AT903="Alto Potencial / Alto Share",2,IF(AT903="Bajo Potencial / Alto Share",3,4))))</f>
        <v/>
      </c>
      <c r="AW903" s="22" t="str">
        <f aca="false">IF(Q903="No","Sin competencia directa",IF(AV903=1,"1 - Foco Conquista (Alto Pot / Bajo Share)",IF(AV903=2,"2 - Foco Defensa (Alto Pot / Alto Share)",IF(AV903=3,"3 - Monitoreo (Bajo Pot / Alto Share)","4 - Baja Prioridad (Bajo Pot / Bajo Share)"))))</f>
        <v>Sin competencia directa</v>
      </c>
      <c r="AX903" s="12" t="str">
        <f aca="false">IF(OR(IFERROR(AND(W903&lt;&gt;"",Y903&lt;&gt;"",Y903-W903&gt;Resumen!$B$8),FALSE()),IFERROR(AND(X903&lt;&gt;"",Y903&lt;&gt;"",Y903-X903&gt;Resumen!$B$8),FALSE())),MAX(IF(IFERROR(AND(W903&lt;&gt;"",Y903&lt;&gt;"",Y903-W903&gt;Resumen!$B$8),FALSE()),Y903-W903,0),IF(IFERROR(AND(X903&lt;&gt;"",Y903&lt;&gt;"",Y903-X903&gt;Resumen!$B$8),FALSE()),Y903-X903,0)),"")</f>
        <v/>
      </c>
      <c r="AY903" s="22" t="str">
        <f aca="false">IF(OR(IFERROR(AND(W903&lt;&gt;"",Y903&lt;&gt;"",Y903-W903&gt;Resumen!$B$8),FALSE()),IFERROR(AND(X903&lt;&gt;"",Y903&lt;&gt;"",Y903-X903&gt;Resumen!$B$8),FALSE())),TRIM("Lays tiene mayor markup que "&amp;IF(IFERROR(AND(W903&lt;&gt;"",Y903&lt;&gt;"",Y903-W903&gt;Resumen!$B$8),FALSE()),"Quento ","")&amp;IF(IFERROR(AND(X903&lt;&gt;"",Y903&lt;&gt;"",Y903-X903&gt;Resumen!$B$8),FALSE()),"Julicroc ","")&amp;"en este PDV"),"")</f>
        <v/>
      </c>
      <c r="AZ903" s="22" t="str">
        <f aca="false">IF(COUNTIF('Plan Pehuamar - Lista'!$A$2:$A$167,A903)&gt;0,"Sí","No")</f>
        <v>No</v>
      </c>
      <c r="BA903" s="22" t="str">
        <f aca="false">IF(COUNTIF('Plan Combo 9+1'!$A$2:$A$226,A903)&gt;0,"Sí","No")</f>
        <v>No</v>
      </c>
      <c r="BB903" s="22" t="str">
        <f aca="false">IF(AH903="","No",IF(BA903="Sí",IF((AO903-AH903)&gt;Resumen!$B$6,"Sí","No"),IF((AO903-AH903)&gt;=Resumen!$B$132,"Sí","No")))</f>
        <v>No</v>
      </c>
      <c r="BC903" s="22" t="str">
        <f aca="false">IF(AND(N903="Sí",AL903="Sí",AI903=0),"Sí","No")</f>
        <v>No</v>
      </c>
      <c r="BD903" s="22" t="str">
        <f aca="false">IF(COUNTIF('Plan 9+1 (con Pehuamar)'!$A$2:$A$227,A903)&gt;0,"Sí","No")</f>
        <v>No</v>
      </c>
    </row>
    <row r="904" customFormat="false" ht="15" hidden="false" customHeight="true" outlineLevel="0" collapsed="false">
      <c r="A904" s="6" t="n">
        <v>403884</v>
      </c>
      <c r="B904" s="6" t="n">
        <v>5</v>
      </c>
      <c r="C904" s="6" t="n">
        <v>502</v>
      </c>
      <c r="D904" s="6" t="s">
        <v>254</v>
      </c>
      <c r="E904" s="6" t="s">
        <v>1098</v>
      </c>
      <c r="F904" s="6" t="s">
        <v>196</v>
      </c>
      <c r="G904" s="6" t="s">
        <v>129</v>
      </c>
      <c r="H904" s="6" t="s">
        <v>197</v>
      </c>
      <c r="I904" s="27" t="n">
        <v>0</v>
      </c>
      <c r="J904" s="27" t="n">
        <v>0</v>
      </c>
      <c r="K904" s="27" t="n">
        <v>5.5</v>
      </c>
      <c r="L904" s="28" t="n">
        <f aca="false">I904+J904</f>
        <v>0</v>
      </c>
      <c r="M904" s="28" t="n">
        <f aca="false">L904+K904</f>
        <v>5.5</v>
      </c>
      <c r="N904" s="22" t="str">
        <f aca="false">IF(I904&gt;0,"Sí","No")</f>
        <v>No</v>
      </c>
      <c r="O904" s="22" t="str">
        <f aca="false">IF(J904&gt;0,"Sí","No")</f>
        <v>No</v>
      </c>
      <c r="P904" s="22" t="str">
        <f aca="false">IF(K904&gt;0,"Sí","No")</f>
        <v>Sí</v>
      </c>
      <c r="Q904" s="22" t="str">
        <f aca="false">IF(OR(I904&gt;0,J904&gt;0),"Sí","No")</f>
        <v>No</v>
      </c>
      <c r="R904" s="27"/>
      <c r="S904" s="27"/>
      <c r="T904" s="27"/>
      <c r="U904" s="27"/>
      <c r="V904" s="27"/>
      <c r="W904" s="12" t="str">
        <f aca="false">IF(AND(I904&gt;0,R904&gt;0),(S904-R904)/R904,"")</f>
        <v/>
      </c>
      <c r="X904" s="12" t="str">
        <f aca="false">IF(AND(J904&gt;0,T904&gt;0),(U904-T904)/T904,"")</f>
        <v/>
      </c>
      <c r="Y904" s="12" t="str">
        <f aca="false">IF(AND(K904&gt;0,V904&gt;0),(V904-Resumen!$B$7)/Resumen!$B$7,"")</f>
        <v/>
      </c>
      <c r="Z904" s="28" t="str">
        <f aca="false">IF(AND(K904&gt;0,I904&gt;0,V904&gt;0,S904&gt;0),V904-S904,"")</f>
        <v/>
      </c>
      <c r="AA904" s="12" t="str">
        <f aca="false">IF(Z904&lt;&gt;"",Z904/S904,"")</f>
        <v/>
      </c>
      <c r="AB904" s="28" t="str">
        <f aca="false">IF(AND(K904&gt;0,J904&gt;0,V904&gt;0,U904&gt;0),V904-U904,"")</f>
        <v/>
      </c>
      <c r="AC904" s="12" t="str">
        <f aca="false">IF(AB904&lt;&gt;"",AB904/U904,"")</f>
        <v/>
      </c>
      <c r="AD904" s="27" t="n">
        <v>0</v>
      </c>
      <c r="AE904" s="27" t="n">
        <v>0</v>
      </c>
      <c r="AF904" s="27" t="n">
        <v>0</v>
      </c>
      <c r="AG904" s="28" t="n">
        <f aca="false">AD904+AE904+AF904</f>
        <v>0</v>
      </c>
      <c r="AH904" s="12" t="str">
        <f aca="false">IF(AG904&gt;0,AD904/AG904,"")</f>
        <v/>
      </c>
      <c r="AI904" s="27" t="n">
        <v>0</v>
      </c>
      <c r="AJ904" s="27" t="n">
        <v>0</v>
      </c>
      <c r="AK904" s="27" t="n">
        <v>0</v>
      </c>
      <c r="AL904" s="22" t="str">
        <f aca="false">IF(OR(AJ904&gt;0,AK904&gt;0),"Sí","No")</f>
        <v>No</v>
      </c>
      <c r="AM904" s="6"/>
      <c r="AN904" s="6"/>
      <c r="AO904" s="12" t="n">
        <f aca="false">IF(M904&gt;0,K904/M904,"")</f>
        <v>1</v>
      </c>
      <c r="AP904" s="22" t="str">
        <f aca="false">IF(M904&gt;=Resumen!$B$5,"Alto","Bajo")</f>
        <v>Bajo</v>
      </c>
      <c r="AQ904" s="22" t="str">
        <f aca="false">IF(AO904&gt;=Resumen!$B$28,"Alto","Bajo")</f>
        <v>Alto</v>
      </c>
      <c r="AR904" s="22" t="str">
        <f aca="false">AP904&amp;" Potencial / "&amp;AQ904&amp;" Share"</f>
        <v>Bajo Potencial / Alto Share</v>
      </c>
      <c r="AS904" s="22" t="str">
        <f aca="false">IF(Q904="Sí",IF(AO904&gt;=Resumen!$B$29,"Alto","Bajo"),"")</f>
        <v/>
      </c>
      <c r="AT904" s="22" t="str">
        <f aca="false">IF(AS904&lt;&gt;"",AP904&amp;" Potencial / "&amp;AS904&amp;" Share","")</f>
        <v/>
      </c>
      <c r="AU904" s="22" t="str">
        <f aca="false">IF(AH904="","Sin dato",IF(AH904-AO904&gt;Resumen!$B$6,"Sobre-exhibido",IF(AO904-AH904&gt;Resumen!$B$6,"Sub-exhibido","En línea")))</f>
        <v>Sin dato</v>
      </c>
      <c r="AV904" s="22" t="str">
        <f aca="false">IF(AT904="","",IF(AT904="Alto Potencial / Bajo Share",1,IF(AT904="Alto Potencial / Alto Share",2,IF(AT904="Bajo Potencial / Alto Share",3,4))))</f>
        <v/>
      </c>
      <c r="AW904" s="22" t="str">
        <f aca="false">IF(Q904="No","Sin competencia directa",IF(AV904=1,"1 - Foco Conquista (Alto Pot / Bajo Share)",IF(AV904=2,"2 - Foco Defensa (Alto Pot / Alto Share)",IF(AV904=3,"3 - Monitoreo (Bajo Pot / Alto Share)","4 - Baja Prioridad (Bajo Pot / Bajo Share)"))))</f>
        <v>Sin competencia directa</v>
      </c>
      <c r="AX904" s="12" t="str">
        <f aca="false">IF(OR(IFERROR(AND(W904&lt;&gt;"",Y904&lt;&gt;"",Y904-W904&gt;Resumen!$B$8),FALSE()),IFERROR(AND(X904&lt;&gt;"",Y904&lt;&gt;"",Y904-X904&gt;Resumen!$B$8),FALSE())),MAX(IF(IFERROR(AND(W904&lt;&gt;"",Y904&lt;&gt;"",Y904-W904&gt;Resumen!$B$8),FALSE()),Y904-W904,0),IF(IFERROR(AND(X904&lt;&gt;"",Y904&lt;&gt;"",Y904-X904&gt;Resumen!$B$8),FALSE()),Y904-X904,0)),"")</f>
        <v/>
      </c>
      <c r="AY904" s="22" t="str">
        <f aca="false">IF(OR(IFERROR(AND(W904&lt;&gt;"",Y904&lt;&gt;"",Y904-W904&gt;Resumen!$B$8),FALSE()),IFERROR(AND(X904&lt;&gt;"",Y904&lt;&gt;"",Y904-X904&gt;Resumen!$B$8),FALSE())),TRIM("Lays tiene mayor markup que "&amp;IF(IFERROR(AND(W904&lt;&gt;"",Y904&lt;&gt;"",Y904-W904&gt;Resumen!$B$8),FALSE()),"Quento ","")&amp;IF(IFERROR(AND(X904&lt;&gt;"",Y904&lt;&gt;"",Y904-X904&gt;Resumen!$B$8),FALSE()),"Julicroc ","")&amp;"en este PDV"),"")</f>
        <v/>
      </c>
      <c r="AZ904" s="22" t="str">
        <f aca="false">IF(COUNTIF('Plan Pehuamar - Lista'!$A$2:$A$167,A904)&gt;0,"Sí","No")</f>
        <v>No</v>
      </c>
      <c r="BA904" s="22" t="str">
        <f aca="false">IF(COUNTIF('Plan Combo 9+1'!$A$2:$A$226,A904)&gt;0,"Sí","No")</f>
        <v>No</v>
      </c>
      <c r="BB904" s="22" t="str">
        <f aca="false">IF(AH904="","No",IF(BA904="Sí",IF((AO904-AH904)&gt;Resumen!$B$6,"Sí","No"),IF((AO904-AH904)&gt;=Resumen!$B$132,"Sí","No")))</f>
        <v>No</v>
      </c>
      <c r="BC904" s="22" t="str">
        <f aca="false">IF(AND(N904="Sí",AL904="Sí",AI904=0),"Sí","No")</f>
        <v>No</v>
      </c>
      <c r="BD904" s="22" t="str">
        <f aca="false">IF(COUNTIF('Plan 9+1 (con Pehuamar)'!$A$2:$A$227,A904)&gt;0,"Sí","No")</f>
        <v>No</v>
      </c>
    </row>
    <row r="905" customFormat="false" ht="15" hidden="false" customHeight="true" outlineLevel="0" collapsed="false">
      <c r="A905" s="6" t="n">
        <v>403905</v>
      </c>
      <c r="B905" s="6" t="n">
        <v>5</v>
      </c>
      <c r="C905" s="6" t="n">
        <v>502</v>
      </c>
      <c r="D905" s="6" t="s">
        <v>254</v>
      </c>
      <c r="E905" s="6" t="s">
        <v>1099</v>
      </c>
      <c r="F905" s="6" t="s">
        <v>201</v>
      </c>
      <c r="G905" s="6" t="s">
        <v>129</v>
      </c>
      <c r="H905" s="6" t="s">
        <v>197</v>
      </c>
      <c r="I905" s="27" t="n">
        <v>0</v>
      </c>
      <c r="J905" s="27" t="n">
        <v>0</v>
      </c>
      <c r="K905" s="27" t="n">
        <v>1.5</v>
      </c>
      <c r="L905" s="28" t="n">
        <f aca="false">I905+J905</f>
        <v>0</v>
      </c>
      <c r="M905" s="28" t="n">
        <f aca="false">L905+K905</f>
        <v>1.5</v>
      </c>
      <c r="N905" s="22" t="str">
        <f aca="false">IF(I905&gt;0,"Sí","No")</f>
        <v>No</v>
      </c>
      <c r="O905" s="22" t="str">
        <f aca="false">IF(J905&gt;0,"Sí","No")</f>
        <v>No</v>
      </c>
      <c r="P905" s="22" t="str">
        <f aca="false">IF(K905&gt;0,"Sí","No")</f>
        <v>Sí</v>
      </c>
      <c r="Q905" s="22" t="str">
        <f aca="false">IF(OR(I905&gt;0,J905&gt;0),"Sí","No")</f>
        <v>No</v>
      </c>
      <c r="R905" s="27"/>
      <c r="S905" s="27"/>
      <c r="T905" s="27"/>
      <c r="U905" s="27"/>
      <c r="V905" s="27"/>
      <c r="W905" s="12" t="str">
        <f aca="false">IF(AND(I905&gt;0,R905&gt;0),(S905-R905)/R905,"")</f>
        <v/>
      </c>
      <c r="X905" s="12" t="str">
        <f aca="false">IF(AND(J905&gt;0,T905&gt;0),(U905-T905)/T905,"")</f>
        <v/>
      </c>
      <c r="Y905" s="12" t="str">
        <f aca="false">IF(AND(K905&gt;0,V905&gt;0),(V905-Resumen!$B$7)/Resumen!$B$7,"")</f>
        <v/>
      </c>
      <c r="Z905" s="28" t="str">
        <f aca="false">IF(AND(K905&gt;0,I905&gt;0,V905&gt;0,S905&gt;0),V905-S905,"")</f>
        <v/>
      </c>
      <c r="AA905" s="12" t="str">
        <f aca="false">IF(Z905&lt;&gt;"",Z905/S905,"")</f>
        <v/>
      </c>
      <c r="AB905" s="28" t="str">
        <f aca="false">IF(AND(K905&gt;0,J905&gt;0,V905&gt;0,U905&gt;0),V905-U905,"")</f>
        <v/>
      </c>
      <c r="AC905" s="12" t="str">
        <f aca="false">IF(AB905&lt;&gt;"",AB905/U905,"")</f>
        <v/>
      </c>
      <c r="AD905" s="27" t="n">
        <v>0</v>
      </c>
      <c r="AE905" s="27" t="n">
        <v>0</v>
      </c>
      <c r="AF905" s="27" t="n">
        <v>0</v>
      </c>
      <c r="AG905" s="28" t="n">
        <f aca="false">AD905+AE905+AF905</f>
        <v>0</v>
      </c>
      <c r="AH905" s="12" t="str">
        <f aca="false">IF(AG905&gt;0,AD905/AG905,"")</f>
        <v/>
      </c>
      <c r="AI905" s="27" t="n">
        <v>0</v>
      </c>
      <c r="AJ905" s="27" t="n">
        <v>0</v>
      </c>
      <c r="AK905" s="27" t="n">
        <v>0</v>
      </c>
      <c r="AL905" s="22" t="str">
        <f aca="false">IF(OR(AJ905&gt;0,AK905&gt;0),"Sí","No")</f>
        <v>No</v>
      </c>
      <c r="AM905" s="6"/>
      <c r="AN905" s="6"/>
      <c r="AO905" s="12" t="n">
        <f aca="false">IF(M905&gt;0,K905/M905,"")</f>
        <v>1</v>
      </c>
      <c r="AP905" s="22" t="str">
        <f aca="false">IF(M905&gt;=Resumen!$B$5,"Alto","Bajo")</f>
        <v>Bajo</v>
      </c>
      <c r="AQ905" s="22" t="str">
        <f aca="false">IF(AO905&gt;=Resumen!$B$28,"Alto","Bajo")</f>
        <v>Alto</v>
      </c>
      <c r="AR905" s="22" t="str">
        <f aca="false">AP905&amp;" Potencial / "&amp;AQ905&amp;" Share"</f>
        <v>Bajo Potencial / Alto Share</v>
      </c>
      <c r="AS905" s="22" t="str">
        <f aca="false">IF(Q905="Sí",IF(AO905&gt;=Resumen!$B$29,"Alto","Bajo"),"")</f>
        <v/>
      </c>
      <c r="AT905" s="22" t="str">
        <f aca="false">IF(AS905&lt;&gt;"",AP905&amp;" Potencial / "&amp;AS905&amp;" Share","")</f>
        <v/>
      </c>
      <c r="AU905" s="22" t="str">
        <f aca="false">IF(AH905="","Sin dato",IF(AH905-AO905&gt;Resumen!$B$6,"Sobre-exhibido",IF(AO905-AH905&gt;Resumen!$B$6,"Sub-exhibido","En línea")))</f>
        <v>Sin dato</v>
      </c>
      <c r="AV905" s="22" t="str">
        <f aca="false">IF(AT905="","",IF(AT905="Alto Potencial / Bajo Share",1,IF(AT905="Alto Potencial / Alto Share",2,IF(AT905="Bajo Potencial / Alto Share",3,4))))</f>
        <v/>
      </c>
      <c r="AW905" s="22" t="str">
        <f aca="false">IF(Q905="No","Sin competencia directa",IF(AV905=1,"1 - Foco Conquista (Alto Pot / Bajo Share)",IF(AV905=2,"2 - Foco Defensa (Alto Pot / Alto Share)",IF(AV905=3,"3 - Monitoreo (Bajo Pot / Alto Share)","4 - Baja Prioridad (Bajo Pot / Bajo Share)"))))</f>
        <v>Sin competencia directa</v>
      </c>
      <c r="AX905" s="12" t="str">
        <f aca="false">IF(OR(IFERROR(AND(W905&lt;&gt;"",Y905&lt;&gt;"",Y905-W905&gt;Resumen!$B$8),FALSE()),IFERROR(AND(X905&lt;&gt;"",Y905&lt;&gt;"",Y905-X905&gt;Resumen!$B$8),FALSE())),MAX(IF(IFERROR(AND(W905&lt;&gt;"",Y905&lt;&gt;"",Y905-W905&gt;Resumen!$B$8),FALSE()),Y905-W905,0),IF(IFERROR(AND(X905&lt;&gt;"",Y905&lt;&gt;"",Y905-X905&gt;Resumen!$B$8),FALSE()),Y905-X905,0)),"")</f>
        <v/>
      </c>
      <c r="AY905" s="22" t="str">
        <f aca="false">IF(OR(IFERROR(AND(W905&lt;&gt;"",Y905&lt;&gt;"",Y905-W905&gt;Resumen!$B$8),FALSE()),IFERROR(AND(X905&lt;&gt;"",Y905&lt;&gt;"",Y905-X905&gt;Resumen!$B$8),FALSE())),TRIM("Lays tiene mayor markup que "&amp;IF(IFERROR(AND(W905&lt;&gt;"",Y905&lt;&gt;"",Y905-W905&gt;Resumen!$B$8),FALSE()),"Quento ","")&amp;IF(IFERROR(AND(X905&lt;&gt;"",Y905&lt;&gt;"",Y905-X905&gt;Resumen!$B$8),FALSE()),"Julicroc ","")&amp;"en este PDV"),"")</f>
        <v/>
      </c>
      <c r="AZ905" s="22" t="str">
        <f aca="false">IF(COUNTIF('Plan Pehuamar - Lista'!$A$2:$A$167,A905)&gt;0,"Sí","No")</f>
        <v>No</v>
      </c>
      <c r="BA905" s="22" t="str">
        <f aca="false">IF(COUNTIF('Plan Combo 9+1'!$A$2:$A$226,A905)&gt;0,"Sí","No")</f>
        <v>No</v>
      </c>
      <c r="BB905" s="22" t="str">
        <f aca="false">IF(AH905="","No",IF(BA905="Sí",IF((AO905-AH905)&gt;Resumen!$B$6,"Sí","No"),IF((AO905-AH905)&gt;=Resumen!$B$132,"Sí","No")))</f>
        <v>No</v>
      </c>
      <c r="BC905" s="22" t="str">
        <f aca="false">IF(AND(N905="Sí",AL905="Sí",AI905=0),"Sí","No")</f>
        <v>No</v>
      </c>
      <c r="BD905" s="22" t="str">
        <f aca="false">IF(COUNTIF('Plan 9+1 (con Pehuamar)'!$A$2:$A$227,A905)&gt;0,"Sí","No")</f>
        <v>No</v>
      </c>
    </row>
    <row r="906" customFormat="false" ht="15" hidden="false" customHeight="true" outlineLevel="0" collapsed="false">
      <c r="A906" s="6" t="n">
        <v>403940</v>
      </c>
      <c r="B906" s="6" t="n">
        <v>5</v>
      </c>
      <c r="C906" s="6" t="n">
        <v>502</v>
      </c>
      <c r="D906" s="6" t="s">
        <v>254</v>
      </c>
      <c r="E906" s="6" t="s">
        <v>279</v>
      </c>
      <c r="F906" s="6" t="s">
        <v>201</v>
      </c>
      <c r="G906" s="6" t="s">
        <v>129</v>
      </c>
      <c r="H906" s="6" t="s">
        <v>197</v>
      </c>
      <c r="I906" s="27" t="n">
        <v>0</v>
      </c>
      <c r="J906" s="27" t="n">
        <v>0</v>
      </c>
      <c r="K906" s="27" t="n">
        <v>13.5</v>
      </c>
      <c r="L906" s="28" t="n">
        <f aca="false">I906+J906</f>
        <v>0</v>
      </c>
      <c r="M906" s="28" t="n">
        <f aca="false">L906+K906</f>
        <v>13.5</v>
      </c>
      <c r="N906" s="22" t="str">
        <f aca="false">IF(I906&gt;0,"Sí","No")</f>
        <v>No</v>
      </c>
      <c r="O906" s="22" t="str">
        <f aca="false">IF(J906&gt;0,"Sí","No")</f>
        <v>No</v>
      </c>
      <c r="P906" s="22" t="str">
        <f aca="false">IF(K906&gt;0,"Sí","No")</f>
        <v>Sí</v>
      </c>
      <c r="Q906" s="22" t="str">
        <f aca="false">IF(OR(I906&gt;0,J906&gt;0),"Sí","No")</f>
        <v>No</v>
      </c>
      <c r="R906" s="27"/>
      <c r="S906" s="27"/>
      <c r="T906" s="27"/>
      <c r="U906" s="27"/>
      <c r="V906" s="27"/>
      <c r="W906" s="12" t="str">
        <f aca="false">IF(AND(I906&gt;0,R906&gt;0),(S906-R906)/R906,"")</f>
        <v/>
      </c>
      <c r="X906" s="12" t="str">
        <f aca="false">IF(AND(J906&gt;0,T906&gt;0),(U906-T906)/T906,"")</f>
        <v/>
      </c>
      <c r="Y906" s="12" t="str">
        <f aca="false">IF(AND(K906&gt;0,V906&gt;0),(V906-Resumen!$B$7)/Resumen!$B$7,"")</f>
        <v/>
      </c>
      <c r="Z906" s="28" t="str">
        <f aca="false">IF(AND(K906&gt;0,I906&gt;0,V906&gt;0,S906&gt;0),V906-S906,"")</f>
        <v/>
      </c>
      <c r="AA906" s="12" t="str">
        <f aca="false">IF(Z906&lt;&gt;"",Z906/S906,"")</f>
        <v/>
      </c>
      <c r="AB906" s="28" t="str">
        <f aca="false">IF(AND(K906&gt;0,J906&gt;0,V906&gt;0,U906&gt;0),V906-U906,"")</f>
        <v/>
      </c>
      <c r="AC906" s="12" t="str">
        <f aca="false">IF(AB906&lt;&gt;"",AB906/U906,"")</f>
        <v/>
      </c>
      <c r="AD906" s="27" t="n">
        <v>0</v>
      </c>
      <c r="AE906" s="27" t="n">
        <v>0</v>
      </c>
      <c r="AF906" s="27" t="n">
        <v>0</v>
      </c>
      <c r="AG906" s="28" t="n">
        <f aca="false">AD906+AE906+AF906</f>
        <v>0</v>
      </c>
      <c r="AH906" s="12" t="str">
        <f aca="false">IF(AG906&gt;0,AD906/AG906,"")</f>
        <v/>
      </c>
      <c r="AI906" s="27" t="n">
        <v>0</v>
      </c>
      <c r="AJ906" s="27" t="n">
        <v>0</v>
      </c>
      <c r="AK906" s="27" t="n">
        <v>0</v>
      </c>
      <c r="AL906" s="22" t="str">
        <f aca="false">IF(OR(AJ906&gt;0,AK906&gt;0),"Sí","No")</f>
        <v>No</v>
      </c>
      <c r="AM906" s="6"/>
      <c r="AN906" s="6"/>
      <c r="AO906" s="12" t="n">
        <f aca="false">IF(M906&gt;0,K906/M906,"")</f>
        <v>1</v>
      </c>
      <c r="AP906" s="22" t="str">
        <f aca="false">IF(M906&gt;=Resumen!$B$5,"Alto","Bajo")</f>
        <v>Bajo</v>
      </c>
      <c r="AQ906" s="22" t="str">
        <f aca="false">IF(AO906&gt;=Resumen!$B$28,"Alto","Bajo")</f>
        <v>Alto</v>
      </c>
      <c r="AR906" s="22" t="str">
        <f aca="false">AP906&amp;" Potencial / "&amp;AQ906&amp;" Share"</f>
        <v>Bajo Potencial / Alto Share</v>
      </c>
      <c r="AS906" s="22" t="str">
        <f aca="false">IF(Q906="Sí",IF(AO906&gt;=Resumen!$B$29,"Alto","Bajo"),"")</f>
        <v/>
      </c>
      <c r="AT906" s="22" t="str">
        <f aca="false">IF(AS906&lt;&gt;"",AP906&amp;" Potencial / "&amp;AS906&amp;" Share","")</f>
        <v/>
      </c>
      <c r="AU906" s="22" t="str">
        <f aca="false">IF(AH906="","Sin dato",IF(AH906-AO906&gt;Resumen!$B$6,"Sobre-exhibido",IF(AO906-AH906&gt;Resumen!$B$6,"Sub-exhibido","En línea")))</f>
        <v>Sin dato</v>
      </c>
      <c r="AV906" s="22" t="str">
        <f aca="false">IF(AT906="","",IF(AT906="Alto Potencial / Bajo Share",1,IF(AT906="Alto Potencial / Alto Share",2,IF(AT906="Bajo Potencial / Alto Share",3,4))))</f>
        <v/>
      </c>
      <c r="AW906" s="22" t="str">
        <f aca="false">IF(Q906="No","Sin competencia directa",IF(AV906=1,"1 - Foco Conquista (Alto Pot / Bajo Share)",IF(AV906=2,"2 - Foco Defensa (Alto Pot / Alto Share)",IF(AV906=3,"3 - Monitoreo (Bajo Pot / Alto Share)","4 - Baja Prioridad (Bajo Pot / Bajo Share)"))))</f>
        <v>Sin competencia directa</v>
      </c>
      <c r="AX906" s="12" t="str">
        <f aca="false">IF(OR(IFERROR(AND(W906&lt;&gt;"",Y906&lt;&gt;"",Y906-W906&gt;Resumen!$B$8),FALSE()),IFERROR(AND(X906&lt;&gt;"",Y906&lt;&gt;"",Y906-X906&gt;Resumen!$B$8),FALSE())),MAX(IF(IFERROR(AND(W906&lt;&gt;"",Y906&lt;&gt;"",Y906-W906&gt;Resumen!$B$8),FALSE()),Y906-W906,0),IF(IFERROR(AND(X906&lt;&gt;"",Y906&lt;&gt;"",Y906-X906&gt;Resumen!$B$8),FALSE()),Y906-X906,0)),"")</f>
        <v/>
      </c>
      <c r="AY906" s="22" t="str">
        <f aca="false">IF(OR(IFERROR(AND(W906&lt;&gt;"",Y906&lt;&gt;"",Y906-W906&gt;Resumen!$B$8),FALSE()),IFERROR(AND(X906&lt;&gt;"",Y906&lt;&gt;"",Y906-X906&gt;Resumen!$B$8),FALSE())),TRIM("Lays tiene mayor markup que "&amp;IF(IFERROR(AND(W906&lt;&gt;"",Y906&lt;&gt;"",Y906-W906&gt;Resumen!$B$8),FALSE()),"Quento ","")&amp;IF(IFERROR(AND(X906&lt;&gt;"",Y906&lt;&gt;"",Y906-X906&gt;Resumen!$B$8),FALSE()),"Julicroc ","")&amp;"en este PDV"),"")</f>
        <v/>
      </c>
      <c r="AZ906" s="22" t="str">
        <f aca="false">IF(COUNTIF('Plan Pehuamar - Lista'!$A$2:$A$167,A906)&gt;0,"Sí","No")</f>
        <v>No</v>
      </c>
      <c r="BA906" s="22" t="str">
        <f aca="false">IF(COUNTIF('Plan Combo 9+1'!$A$2:$A$226,A906)&gt;0,"Sí","No")</f>
        <v>No</v>
      </c>
      <c r="BB906" s="22" t="str">
        <f aca="false">IF(AH906="","No",IF(BA906="Sí",IF((AO906-AH906)&gt;Resumen!$B$6,"Sí","No"),IF((AO906-AH906)&gt;=Resumen!$B$132,"Sí","No")))</f>
        <v>No</v>
      </c>
      <c r="BC906" s="22" t="str">
        <f aca="false">IF(AND(N906="Sí",AL906="Sí",AI906=0),"Sí","No")</f>
        <v>No</v>
      </c>
      <c r="BD906" s="22" t="str">
        <f aca="false">IF(COUNTIF('Plan 9+1 (con Pehuamar)'!$A$2:$A$227,A906)&gt;0,"Sí","No")</f>
        <v>No</v>
      </c>
    </row>
    <row r="907" customFormat="false" ht="15" hidden="false" customHeight="true" outlineLevel="0" collapsed="false">
      <c r="A907" s="6" t="n">
        <v>403974</v>
      </c>
      <c r="B907" s="6" t="n">
        <v>5</v>
      </c>
      <c r="C907" s="6" t="n">
        <v>502</v>
      </c>
      <c r="D907" s="6" t="s">
        <v>254</v>
      </c>
      <c r="E907" s="6" t="s">
        <v>1100</v>
      </c>
      <c r="F907" s="6" t="s">
        <v>201</v>
      </c>
      <c r="G907" s="6" t="s">
        <v>129</v>
      </c>
      <c r="H907" s="6" t="s">
        <v>197</v>
      </c>
      <c r="I907" s="27" t="n">
        <v>0</v>
      </c>
      <c r="J907" s="27" t="n">
        <v>0</v>
      </c>
      <c r="K907" s="27" t="n">
        <v>0.3</v>
      </c>
      <c r="L907" s="28" t="n">
        <f aca="false">I907+J907</f>
        <v>0</v>
      </c>
      <c r="M907" s="28" t="n">
        <f aca="false">L907+K907</f>
        <v>0.3</v>
      </c>
      <c r="N907" s="22" t="str">
        <f aca="false">IF(I907&gt;0,"Sí","No")</f>
        <v>No</v>
      </c>
      <c r="O907" s="22" t="str">
        <f aca="false">IF(J907&gt;0,"Sí","No")</f>
        <v>No</v>
      </c>
      <c r="P907" s="22" t="str">
        <f aca="false">IF(K907&gt;0,"Sí","No")</f>
        <v>Sí</v>
      </c>
      <c r="Q907" s="22" t="str">
        <f aca="false">IF(OR(I907&gt;0,J907&gt;0),"Sí","No")</f>
        <v>No</v>
      </c>
      <c r="R907" s="27"/>
      <c r="S907" s="27"/>
      <c r="T907" s="27"/>
      <c r="U907" s="27"/>
      <c r="V907" s="27"/>
      <c r="W907" s="12" t="str">
        <f aca="false">IF(AND(I907&gt;0,R907&gt;0),(S907-R907)/R907,"")</f>
        <v/>
      </c>
      <c r="X907" s="12" t="str">
        <f aca="false">IF(AND(J907&gt;0,T907&gt;0),(U907-T907)/T907,"")</f>
        <v/>
      </c>
      <c r="Y907" s="12" t="str">
        <f aca="false">IF(AND(K907&gt;0,V907&gt;0),(V907-Resumen!$B$7)/Resumen!$B$7,"")</f>
        <v/>
      </c>
      <c r="Z907" s="28" t="str">
        <f aca="false">IF(AND(K907&gt;0,I907&gt;0,V907&gt;0,S907&gt;0),V907-S907,"")</f>
        <v/>
      </c>
      <c r="AA907" s="12" t="str">
        <f aca="false">IF(Z907&lt;&gt;"",Z907/S907,"")</f>
        <v/>
      </c>
      <c r="AB907" s="28" t="str">
        <f aca="false">IF(AND(K907&gt;0,J907&gt;0,V907&gt;0,U907&gt;0),V907-U907,"")</f>
        <v/>
      </c>
      <c r="AC907" s="12" t="str">
        <f aca="false">IF(AB907&lt;&gt;"",AB907/U907,"")</f>
        <v/>
      </c>
      <c r="AD907" s="27" t="n">
        <v>0</v>
      </c>
      <c r="AE907" s="27" t="n">
        <v>0</v>
      </c>
      <c r="AF907" s="27" t="n">
        <v>0</v>
      </c>
      <c r="AG907" s="28" t="n">
        <f aca="false">AD907+AE907+AF907</f>
        <v>0</v>
      </c>
      <c r="AH907" s="12" t="str">
        <f aca="false">IF(AG907&gt;0,AD907/AG907,"")</f>
        <v/>
      </c>
      <c r="AI907" s="27" t="n">
        <v>0</v>
      </c>
      <c r="AJ907" s="27" t="n">
        <v>0</v>
      </c>
      <c r="AK907" s="27" t="n">
        <v>0</v>
      </c>
      <c r="AL907" s="22" t="str">
        <f aca="false">IF(OR(AJ907&gt;0,AK907&gt;0),"Sí","No")</f>
        <v>No</v>
      </c>
      <c r="AM907" s="6"/>
      <c r="AN907" s="6"/>
      <c r="AO907" s="12" t="n">
        <f aca="false">IF(M907&gt;0,K907/M907,"")</f>
        <v>1</v>
      </c>
      <c r="AP907" s="22" t="str">
        <f aca="false">IF(M907&gt;=Resumen!$B$5,"Alto","Bajo")</f>
        <v>Bajo</v>
      </c>
      <c r="AQ907" s="22" t="str">
        <f aca="false">IF(AO907&gt;=Resumen!$B$28,"Alto","Bajo")</f>
        <v>Alto</v>
      </c>
      <c r="AR907" s="22" t="str">
        <f aca="false">AP907&amp;" Potencial / "&amp;AQ907&amp;" Share"</f>
        <v>Bajo Potencial / Alto Share</v>
      </c>
      <c r="AS907" s="22" t="str">
        <f aca="false">IF(Q907="Sí",IF(AO907&gt;=Resumen!$B$29,"Alto","Bajo"),"")</f>
        <v/>
      </c>
      <c r="AT907" s="22" t="str">
        <f aca="false">IF(AS907&lt;&gt;"",AP907&amp;" Potencial / "&amp;AS907&amp;" Share","")</f>
        <v/>
      </c>
      <c r="AU907" s="22" t="str">
        <f aca="false">IF(AH907="","Sin dato",IF(AH907-AO907&gt;Resumen!$B$6,"Sobre-exhibido",IF(AO907-AH907&gt;Resumen!$B$6,"Sub-exhibido","En línea")))</f>
        <v>Sin dato</v>
      </c>
      <c r="AV907" s="22" t="str">
        <f aca="false">IF(AT907="","",IF(AT907="Alto Potencial / Bajo Share",1,IF(AT907="Alto Potencial / Alto Share",2,IF(AT907="Bajo Potencial / Alto Share",3,4))))</f>
        <v/>
      </c>
      <c r="AW907" s="22" t="str">
        <f aca="false">IF(Q907="No","Sin competencia directa",IF(AV907=1,"1 - Foco Conquista (Alto Pot / Bajo Share)",IF(AV907=2,"2 - Foco Defensa (Alto Pot / Alto Share)",IF(AV907=3,"3 - Monitoreo (Bajo Pot / Alto Share)","4 - Baja Prioridad (Bajo Pot / Bajo Share)"))))</f>
        <v>Sin competencia directa</v>
      </c>
      <c r="AX907" s="12" t="str">
        <f aca="false">IF(OR(IFERROR(AND(W907&lt;&gt;"",Y907&lt;&gt;"",Y907-W907&gt;Resumen!$B$8),FALSE()),IFERROR(AND(X907&lt;&gt;"",Y907&lt;&gt;"",Y907-X907&gt;Resumen!$B$8),FALSE())),MAX(IF(IFERROR(AND(W907&lt;&gt;"",Y907&lt;&gt;"",Y907-W907&gt;Resumen!$B$8),FALSE()),Y907-W907,0),IF(IFERROR(AND(X907&lt;&gt;"",Y907&lt;&gt;"",Y907-X907&gt;Resumen!$B$8),FALSE()),Y907-X907,0)),"")</f>
        <v/>
      </c>
      <c r="AY907" s="22" t="str">
        <f aca="false">IF(OR(IFERROR(AND(W907&lt;&gt;"",Y907&lt;&gt;"",Y907-W907&gt;Resumen!$B$8),FALSE()),IFERROR(AND(X907&lt;&gt;"",Y907&lt;&gt;"",Y907-X907&gt;Resumen!$B$8),FALSE())),TRIM("Lays tiene mayor markup que "&amp;IF(IFERROR(AND(W907&lt;&gt;"",Y907&lt;&gt;"",Y907-W907&gt;Resumen!$B$8),FALSE()),"Quento ","")&amp;IF(IFERROR(AND(X907&lt;&gt;"",Y907&lt;&gt;"",Y907-X907&gt;Resumen!$B$8),FALSE()),"Julicroc ","")&amp;"en este PDV"),"")</f>
        <v/>
      </c>
      <c r="AZ907" s="22" t="str">
        <f aca="false">IF(COUNTIF('Plan Pehuamar - Lista'!$A$2:$A$167,A907)&gt;0,"Sí","No")</f>
        <v>No</v>
      </c>
      <c r="BA907" s="22" t="str">
        <f aca="false">IF(COUNTIF('Plan Combo 9+1'!$A$2:$A$226,A907)&gt;0,"Sí","No")</f>
        <v>No</v>
      </c>
      <c r="BB907" s="22" t="str">
        <f aca="false">IF(AH907="","No",IF(BA907="Sí",IF((AO907-AH907)&gt;Resumen!$B$6,"Sí","No"),IF((AO907-AH907)&gt;=Resumen!$B$132,"Sí","No")))</f>
        <v>No</v>
      </c>
      <c r="BC907" s="22" t="str">
        <f aca="false">IF(AND(N907="Sí",AL907="Sí",AI907=0),"Sí","No")</f>
        <v>No</v>
      </c>
      <c r="BD907" s="22" t="str">
        <f aca="false">IF(COUNTIF('Plan 9+1 (con Pehuamar)'!$A$2:$A$227,A907)&gt;0,"Sí","No")</f>
        <v>No</v>
      </c>
    </row>
    <row r="908" customFormat="false" ht="15" hidden="false" customHeight="true" outlineLevel="0" collapsed="false">
      <c r="A908" s="6" t="n">
        <v>404026</v>
      </c>
      <c r="B908" s="6" t="n">
        <v>5</v>
      </c>
      <c r="C908" s="6" t="n">
        <v>502</v>
      </c>
      <c r="D908" s="6" t="s">
        <v>254</v>
      </c>
      <c r="E908" s="6" t="s">
        <v>1101</v>
      </c>
      <c r="F908" s="6" t="s">
        <v>201</v>
      </c>
      <c r="G908" s="6" t="s">
        <v>129</v>
      </c>
      <c r="H908" s="6" t="s">
        <v>197</v>
      </c>
      <c r="I908" s="27" t="n">
        <v>0</v>
      </c>
      <c r="J908" s="27" t="n">
        <v>0</v>
      </c>
      <c r="K908" s="27" t="n">
        <v>0.3</v>
      </c>
      <c r="L908" s="28" t="n">
        <f aca="false">I908+J908</f>
        <v>0</v>
      </c>
      <c r="M908" s="28" t="n">
        <f aca="false">L908+K908</f>
        <v>0.3</v>
      </c>
      <c r="N908" s="22" t="str">
        <f aca="false">IF(I908&gt;0,"Sí","No")</f>
        <v>No</v>
      </c>
      <c r="O908" s="22" t="str">
        <f aca="false">IF(J908&gt;0,"Sí","No")</f>
        <v>No</v>
      </c>
      <c r="P908" s="22" t="str">
        <f aca="false">IF(K908&gt;0,"Sí","No")</f>
        <v>Sí</v>
      </c>
      <c r="Q908" s="22" t="str">
        <f aca="false">IF(OR(I908&gt;0,J908&gt;0),"Sí","No")</f>
        <v>No</v>
      </c>
      <c r="R908" s="27"/>
      <c r="S908" s="27"/>
      <c r="T908" s="27"/>
      <c r="U908" s="27"/>
      <c r="V908" s="27"/>
      <c r="W908" s="12" t="str">
        <f aca="false">IF(AND(I908&gt;0,R908&gt;0),(S908-R908)/R908,"")</f>
        <v/>
      </c>
      <c r="X908" s="12" t="str">
        <f aca="false">IF(AND(J908&gt;0,T908&gt;0),(U908-T908)/T908,"")</f>
        <v/>
      </c>
      <c r="Y908" s="12" t="str">
        <f aca="false">IF(AND(K908&gt;0,V908&gt;0),(V908-Resumen!$B$7)/Resumen!$B$7,"")</f>
        <v/>
      </c>
      <c r="Z908" s="28" t="str">
        <f aca="false">IF(AND(K908&gt;0,I908&gt;0,V908&gt;0,S908&gt;0),V908-S908,"")</f>
        <v/>
      </c>
      <c r="AA908" s="12" t="str">
        <f aca="false">IF(Z908&lt;&gt;"",Z908/S908,"")</f>
        <v/>
      </c>
      <c r="AB908" s="28" t="str">
        <f aca="false">IF(AND(K908&gt;0,J908&gt;0,V908&gt;0,U908&gt;0),V908-U908,"")</f>
        <v/>
      </c>
      <c r="AC908" s="12" t="str">
        <f aca="false">IF(AB908&lt;&gt;"",AB908/U908,"")</f>
        <v/>
      </c>
      <c r="AD908" s="27" t="n">
        <v>0</v>
      </c>
      <c r="AE908" s="27" t="n">
        <v>0</v>
      </c>
      <c r="AF908" s="27" t="n">
        <v>0</v>
      </c>
      <c r="AG908" s="28" t="n">
        <f aca="false">AD908+AE908+AF908</f>
        <v>0</v>
      </c>
      <c r="AH908" s="12" t="str">
        <f aca="false">IF(AG908&gt;0,AD908/AG908,"")</f>
        <v/>
      </c>
      <c r="AI908" s="27" t="n">
        <v>0</v>
      </c>
      <c r="AJ908" s="27" t="n">
        <v>0</v>
      </c>
      <c r="AK908" s="27" t="n">
        <v>0</v>
      </c>
      <c r="AL908" s="22" t="str">
        <f aca="false">IF(OR(AJ908&gt;0,AK908&gt;0),"Sí","No")</f>
        <v>No</v>
      </c>
      <c r="AM908" s="6"/>
      <c r="AN908" s="6"/>
      <c r="AO908" s="12" t="n">
        <f aca="false">IF(M908&gt;0,K908/M908,"")</f>
        <v>1</v>
      </c>
      <c r="AP908" s="22" t="str">
        <f aca="false">IF(M908&gt;=Resumen!$B$5,"Alto","Bajo")</f>
        <v>Bajo</v>
      </c>
      <c r="AQ908" s="22" t="str">
        <f aca="false">IF(AO908&gt;=Resumen!$B$28,"Alto","Bajo")</f>
        <v>Alto</v>
      </c>
      <c r="AR908" s="22" t="str">
        <f aca="false">AP908&amp;" Potencial / "&amp;AQ908&amp;" Share"</f>
        <v>Bajo Potencial / Alto Share</v>
      </c>
      <c r="AS908" s="22" t="str">
        <f aca="false">IF(Q908="Sí",IF(AO908&gt;=Resumen!$B$29,"Alto","Bajo"),"")</f>
        <v/>
      </c>
      <c r="AT908" s="22" t="str">
        <f aca="false">IF(AS908&lt;&gt;"",AP908&amp;" Potencial / "&amp;AS908&amp;" Share","")</f>
        <v/>
      </c>
      <c r="AU908" s="22" t="str">
        <f aca="false">IF(AH908="","Sin dato",IF(AH908-AO908&gt;Resumen!$B$6,"Sobre-exhibido",IF(AO908-AH908&gt;Resumen!$B$6,"Sub-exhibido","En línea")))</f>
        <v>Sin dato</v>
      </c>
      <c r="AV908" s="22" t="str">
        <f aca="false">IF(AT908="","",IF(AT908="Alto Potencial / Bajo Share",1,IF(AT908="Alto Potencial / Alto Share",2,IF(AT908="Bajo Potencial / Alto Share",3,4))))</f>
        <v/>
      </c>
      <c r="AW908" s="22" t="str">
        <f aca="false">IF(Q908="No","Sin competencia directa",IF(AV908=1,"1 - Foco Conquista (Alto Pot / Bajo Share)",IF(AV908=2,"2 - Foco Defensa (Alto Pot / Alto Share)",IF(AV908=3,"3 - Monitoreo (Bajo Pot / Alto Share)","4 - Baja Prioridad (Bajo Pot / Bajo Share)"))))</f>
        <v>Sin competencia directa</v>
      </c>
      <c r="AX908" s="12" t="str">
        <f aca="false">IF(OR(IFERROR(AND(W908&lt;&gt;"",Y908&lt;&gt;"",Y908-W908&gt;Resumen!$B$8),FALSE()),IFERROR(AND(X908&lt;&gt;"",Y908&lt;&gt;"",Y908-X908&gt;Resumen!$B$8),FALSE())),MAX(IF(IFERROR(AND(W908&lt;&gt;"",Y908&lt;&gt;"",Y908-W908&gt;Resumen!$B$8),FALSE()),Y908-W908,0),IF(IFERROR(AND(X908&lt;&gt;"",Y908&lt;&gt;"",Y908-X908&gt;Resumen!$B$8),FALSE()),Y908-X908,0)),"")</f>
        <v/>
      </c>
      <c r="AY908" s="22" t="str">
        <f aca="false">IF(OR(IFERROR(AND(W908&lt;&gt;"",Y908&lt;&gt;"",Y908-W908&gt;Resumen!$B$8),FALSE()),IFERROR(AND(X908&lt;&gt;"",Y908&lt;&gt;"",Y908-X908&gt;Resumen!$B$8),FALSE())),TRIM("Lays tiene mayor markup que "&amp;IF(IFERROR(AND(W908&lt;&gt;"",Y908&lt;&gt;"",Y908-W908&gt;Resumen!$B$8),FALSE()),"Quento ","")&amp;IF(IFERROR(AND(X908&lt;&gt;"",Y908&lt;&gt;"",Y908-X908&gt;Resumen!$B$8),FALSE()),"Julicroc ","")&amp;"en este PDV"),"")</f>
        <v/>
      </c>
      <c r="AZ908" s="22" t="str">
        <f aca="false">IF(COUNTIF('Plan Pehuamar - Lista'!$A$2:$A$167,A908)&gt;0,"Sí","No")</f>
        <v>No</v>
      </c>
      <c r="BA908" s="22" t="str">
        <f aca="false">IF(COUNTIF('Plan Combo 9+1'!$A$2:$A$226,A908)&gt;0,"Sí","No")</f>
        <v>No</v>
      </c>
      <c r="BB908" s="22" t="str">
        <f aca="false">IF(AH908="","No",IF(BA908="Sí",IF((AO908-AH908)&gt;Resumen!$B$6,"Sí","No"),IF((AO908-AH908)&gt;=Resumen!$B$132,"Sí","No")))</f>
        <v>No</v>
      </c>
      <c r="BC908" s="22" t="str">
        <f aca="false">IF(AND(N908="Sí",AL908="Sí",AI908=0),"Sí","No")</f>
        <v>No</v>
      </c>
      <c r="BD908" s="22" t="str">
        <f aca="false">IF(COUNTIF('Plan 9+1 (con Pehuamar)'!$A$2:$A$227,A908)&gt;0,"Sí","No")</f>
        <v>No</v>
      </c>
    </row>
    <row r="909" customFormat="false" ht="15" hidden="false" customHeight="true" outlineLevel="0" collapsed="false">
      <c r="A909" s="6" t="n">
        <v>404048</v>
      </c>
      <c r="B909" s="6" t="n">
        <v>5</v>
      </c>
      <c r="C909" s="6" t="n">
        <v>502</v>
      </c>
      <c r="D909" s="6" t="s">
        <v>254</v>
      </c>
      <c r="E909" s="6" t="s">
        <v>1102</v>
      </c>
      <c r="F909" s="6" t="s">
        <v>201</v>
      </c>
      <c r="G909" s="6" t="s">
        <v>129</v>
      </c>
      <c r="H909" s="6" t="s">
        <v>197</v>
      </c>
      <c r="I909" s="27" t="n">
        <v>35</v>
      </c>
      <c r="J909" s="27" t="n">
        <v>0</v>
      </c>
      <c r="K909" s="27" t="n">
        <v>40</v>
      </c>
      <c r="L909" s="28" t="n">
        <f aca="false">I909+J909</f>
        <v>35</v>
      </c>
      <c r="M909" s="28" t="n">
        <f aca="false">L909+K909</f>
        <v>75</v>
      </c>
      <c r="N909" s="22" t="str">
        <f aca="false">IF(I909&gt;0,"Sí","No")</f>
        <v>Sí</v>
      </c>
      <c r="O909" s="22" t="str">
        <f aca="false">IF(J909&gt;0,"Sí","No")</f>
        <v>No</v>
      </c>
      <c r="P909" s="22" t="str">
        <f aca="false">IF(K909&gt;0,"Sí","No")</f>
        <v>Sí</v>
      </c>
      <c r="Q909" s="22" t="str">
        <f aca="false">IF(OR(I909&gt;0,J909&gt;0),"Sí","No")</f>
        <v>Sí</v>
      </c>
      <c r="R909" s="27" t="n">
        <v>1700</v>
      </c>
      <c r="S909" s="27" t="n">
        <v>2800</v>
      </c>
      <c r="T909" s="27"/>
      <c r="U909" s="27"/>
      <c r="V909" s="27" t="n">
        <v>3500</v>
      </c>
      <c r="W909" s="12" t="n">
        <f aca="false">IF(AND(I909&gt;0,R909&gt;0),(S909-R909)/R909,"")</f>
        <v>0.647058823529412</v>
      </c>
      <c r="X909" s="12" t="str">
        <f aca="false">IF(AND(J909&gt;0,T909&gt;0),(U909-T909)/T909,"")</f>
        <v/>
      </c>
      <c r="Y909" s="12" t="n">
        <f aca="false">IF(AND(K909&gt;0,V909&gt;0),(V909-Resumen!$B$7)/Resumen!$B$7,"")</f>
        <v>0.4</v>
      </c>
      <c r="Z909" s="28" t="n">
        <f aca="false">IF(AND(K909&gt;0,I909&gt;0,V909&gt;0,S909&gt;0),V909-S909,"")</f>
        <v>700</v>
      </c>
      <c r="AA909" s="12" t="n">
        <f aca="false">IF(Z909&lt;&gt;"",Z909/S909,"")</f>
        <v>0.25</v>
      </c>
      <c r="AB909" s="28" t="str">
        <f aca="false">IF(AND(K909&gt;0,J909&gt;0,V909&gt;0,U909&gt;0),V909-U909,"")</f>
        <v/>
      </c>
      <c r="AC909" s="12" t="str">
        <f aca="false">IF(AB909&lt;&gt;"",AB909/U909,"")</f>
        <v/>
      </c>
      <c r="AD909" s="27" t="n">
        <v>5</v>
      </c>
      <c r="AE909" s="27" t="n">
        <v>3</v>
      </c>
      <c r="AF909" s="27" t="n">
        <v>0</v>
      </c>
      <c r="AG909" s="28" t="n">
        <f aca="false">AD909+AE909+AF909</f>
        <v>8</v>
      </c>
      <c r="AH909" s="12" t="n">
        <f aca="false">IF(AG909&gt;0,AD909/AG909,"")</f>
        <v>0.625</v>
      </c>
      <c r="AI909" s="27" t="n">
        <v>1</v>
      </c>
      <c r="AJ909" s="27" t="n">
        <v>0</v>
      </c>
      <c r="AK909" s="27" t="n">
        <v>0</v>
      </c>
      <c r="AL909" s="22" t="str">
        <f aca="false">IF(OR(AJ909&gt;0,AK909&gt;0),"Sí","No")</f>
        <v>No</v>
      </c>
      <c r="AM909" s="6" t="s">
        <v>397</v>
      </c>
      <c r="AN909" s="6"/>
      <c r="AO909" s="12" t="n">
        <f aca="false">IF(M909&gt;0,K909/M909,"")</f>
        <v>0.533333333333333</v>
      </c>
      <c r="AP909" s="22" t="str">
        <f aca="false">IF(M909&gt;=Resumen!$B$5,"Alto","Bajo")</f>
        <v>Alto</v>
      </c>
      <c r="AQ909" s="22" t="str">
        <f aca="false">IF(AO909&gt;=Resumen!$B$28,"Alto","Bajo")</f>
        <v>Alto</v>
      </c>
      <c r="AR909" s="22" t="str">
        <f aca="false">AP909&amp;" Potencial / "&amp;AQ909&amp;" Share"</f>
        <v>Alto Potencial / Alto Share</v>
      </c>
      <c r="AS909" s="22" t="str">
        <f aca="false">IF(Q909="Sí",IF(AO909&gt;=Resumen!$B$29,"Alto","Bajo"),"")</f>
        <v>Alto</v>
      </c>
      <c r="AT909" s="22" t="str">
        <f aca="false">IF(AS909&lt;&gt;"",AP909&amp;" Potencial / "&amp;AS909&amp;" Share","")</f>
        <v>Alto Potencial / Alto Share</v>
      </c>
      <c r="AU909" s="22" t="str">
        <f aca="false">IF(AH909="","Sin dato",IF(AH909-AO909&gt;Resumen!$B$6,"Sobre-exhibido",IF(AO909-AH909&gt;Resumen!$B$6,"Sub-exhibido","En línea")))</f>
        <v>Sobre-exhibido</v>
      </c>
      <c r="AV909" s="22" t="n">
        <f aca="false">IF(AT909="","",IF(AT909="Alto Potencial / Bajo Share",1,IF(AT909="Alto Potencial / Alto Share",2,IF(AT909="Bajo Potencial / Alto Share",3,4))))</f>
        <v>2</v>
      </c>
      <c r="AW909" s="22" t="str">
        <f aca="false">IF(Q909="No","Sin competencia directa",IF(AV909=1,"1 - Foco Conquista (Alto Pot / Bajo Share)",IF(AV909=2,"2 - Foco Defensa (Alto Pot / Alto Share)",IF(AV909=3,"3 - Monitoreo (Bajo Pot / Alto Share)","4 - Baja Prioridad (Bajo Pot / Bajo Share)"))))</f>
        <v>2 - Foco Defensa (Alto Pot / Alto Share)</v>
      </c>
      <c r="AX909" s="12" t="str">
        <f aca="false">IF(OR(IFERROR(AND(W909&lt;&gt;"",Y909&lt;&gt;"",Y909-W909&gt;Resumen!$B$8),FALSE()),IFERROR(AND(X909&lt;&gt;"",Y909&lt;&gt;"",Y909-X909&gt;Resumen!$B$8),FALSE())),MAX(IF(IFERROR(AND(W909&lt;&gt;"",Y909&lt;&gt;"",Y909-W909&gt;Resumen!$B$8),FALSE()),Y909-W909,0),IF(IFERROR(AND(X909&lt;&gt;"",Y909&lt;&gt;"",Y909-X909&gt;Resumen!$B$8),FALSE()),Y909-X909,0)),"")</f>
        <v/>
      </c>
      <c r="AY909" s="22" t="str">
        <f aca="false">IF(OR(IFERROR(AND(W909&lt;&gt;"",Y909&lt;&gt;"",Y909-W909&gt;Resumen!$B$8),FALSE()),IFERROR(AND(X909&lt;&gt;"",Y909&lt;&gt;"",Y909-X909&gt;Resumen!$B$8),FALSE())),TRIM("Lays tiene mayor markup que "&amp;IF(IFERROR(AND(W909&lt;&gt;"",Y909&lt;&gt;"",Y909-W909&gt;Resumen!$B$8),FALSE()),"Quento ","")&amp;IF(IFERROR(AND(X909&lt;&gt;"",Y909&lt;&gt;"",Y909-X909&gt;Resumen!$B$8),FALSE()),"Julicroc ","")&amp;"en este PDV"),"")</f>
        <v/>
      </c>
      <c r="AZ909" s="22" t="str">
        <f aca="false">IF(COUNTIF('Plan Pehuamar - Lista'!$A$2:$A$167,A909)&gt;0,"Sí","No")</f>
        <v>No</v>
      </c>
      <c r="BA909" s="22" t="str">
        <f aca="false">IF(COUNTIF('Plan Combo 9+1'!$A$2:$A$226,A909)&gt;0,"Sí","No")</f>
        <v>No</v>
      </c>
      <c r="BB909" s="22" t="str">
        <f aca="false">IF(AH909="","No",IF(BA909="Sí",IF((AO909-AH909)&gt;Resumen!$B$6,"Sí","No"),IF((AO909-AH909)&gt;=Resumen!$B$132,"Sí","No")))</f>
        <v>No</v>
      </c>
      <c r="BC909" s="22" t="str">
        <f aca="false">IF(AND(N909="Sí",AL909="Sí",AI909=0),"Sí","No")</f>
        <v>No</v>
      </c>
      <c r="BD909" s="22" t="str">
        <f aca="false">IF(COUNTIF('Plan 9+1 (con Pehuamar)'!$A$2:$A$227,A909)&gt;0,"Sí","No")</f>
        <v>No</v>
      </c>
    </row>
    <row r="910" customFormat="false" ht="15" hidden="false" customHeight="true" outlineLevel="0" collapsed="false">
      <c r="A910" s="6" t="n">
        <v>404062</v>
      </c>
      <c r="B910" s="6" t="n">
        <v>5</v>
      </c>
      <c r="C910" s="6" t="n">
        <v>502</v>
      </c>
      <c r="D910" s="6" t="s">
        <v>254</v>
      </c>
      <c r="E910" s="6" t="s">
        <v>1103</v>
      </c>
      <c r="F910" s="6" t="s">
        <v>201</v>
      </c>
      <c r="G910" s="6" t="s">
        <v>129</v>
      </c>
      <c r="H910" s="6" t="s">
        <v>197</v>
      </c>
      <c r="I910" s="27" t="n">
        <v>0</v>
      </c>
      <c r="J910" s="27" t="n">
        <v>0</v>
      </c>
      <c r="K910" s="27" t="n">
        <v>3.2</v>
      </c>
      <c r="L910" s="28" t="n">
        <f aca="false">I910+J910</f>
        <v>0</v>
      </c>
      <c r="M910" s="28" t="n">
        <f aca="false">L910+K910</f>
        <v>3.2</v>
      </c>
      <c r="N910" s="22" t="str">
        <f aca="false">IF(I910&gt;0,"Sí","No")</f>
        <v>No</v>
      </c>
      <c r="O910" s="22" t="str">
        <f aca="false">IF(J910&gt;0,"Sí","No")</f>
        <v>No</v>
      </c>
      <c r="P910" s="22" t="str">
        <f aca="false">IF(K910&gt;0,"Sí","No")</f>
        <v>Sí</v>
      </c>
      <c r="Q910" s="22" t="str">
        <f aca="false">IF(OR(I910&gt;0,J910&gt;0),"Sí","No")</f>
        <v>No</v>
      </c>
      <c r="R910" s="27"/>
      <c r="S910" s="27"/>
      <c r="T910" s="27"/>
      <c r="U910" s="27"/>
      <c r="V910" s="27"/>
      <c r="W910" s="12" t="str">
        <f aca="false">IF(AND(I910&gt;0,R910&gt;0),(S910-R910)/R910,"")</f>
        <v/>
      </c>
      <c r="X910" s="12" t="str">
        <f aca="false">IF(AND(J910&gt;0,T910&gt;0),(U910-T910)/T910,"")</f>
        <v/>
      </c>
      <c r="Y910" s="12" t="str">
        <f aca="false">IF(AND(K910&gt;0,V910&gt;0),(V910-Resumen!$B$7)/Resumen!$B$7,"")</f>
        <v/>
      </c>
      <c r="Z910" s="28" t="str">
        <f aca="false">IF(AND(K910&gt;0,I910&gt;0,V910&gt;0,S910&gt;0),V910-S910,"")</f>
        <v/>
      </c>
      <c r="AA910" s="12" t="str">
        <f aca="false">IF(Z910&lt;&gt;"",Z910/S910,"")</f>
        <v/>
      </c>
      <c r="AB910" s="28" t="str">
        <f aca="false">IF(AND(K910&gt;0,J910&gt;0,V910&gt;0,U910&gt;0),V910-U910,"")</f>
        <v/>
      </c>
      <c r="AC910" s="12" t="str">
        <f aca="false">IF(AB910&lt;&gt;"",AB910/U910,"")</f>
        <v/>
      </c>
      <c r="AD910" s="27" t="n">
        <v>0</v>
      </c>
      <c r="AE910" s="27" t="n">
        <v>0</v>
      </c>
      <c r="AF910" s="27" t="n">
        <v>0</v>
      </c>
      <c r="AG910" s="28" t="n">
        <f aca="false">AD910+AE910+AF910</f>
        <v>0</v>
      </c>
      <c r="AH910" s="12" t="str">
        <f aca="false">IF(AG910&gt;0,AD910/AG910,"")</f>
        <v/>
      </c>
      <c r="AI910" s="27" t="n">
        <v>0</v>
      </c>
      <c r="AJ910" s="27" t="n">
        <v>0</v>
      </c>
      <c r="AK910" s="27" t="n">
        <v>0</v>
      </c>
      <c r="AL910" s="22" t="str">
        <f aca="false">IF(OR(AJ910&gt;0,AK910&gt;0),"Sí","No")</f>
        <v>No</v>
      </c>
      <c r="AM910" s="6"/>
      <c r="AN910" s="6"/>
      <c r="AO910" s="12" t="n">
        <f aca="false">IF(M910&gt;0,K910/M910,"")</f>
        <v>1</v>
      </c>
      <c r="AP910" s="22" t="str">
        <f aca="false">IF(M910&gt;=Resumen!$B$5,"Alto","Bajo")</f>
        <v>Bajo</v>
      </c>
      <c r="AQ910" s="22" t="str">
        <f aca="false">IF(AO910&gt;=Resumen!$B$28,"Alto","Bajo")</f>
        <v>Alto</v>
      </c>
      <c r="AR910" s="22" t="str">
        <f aca="false">AP910&amp;" Potencial / "&amp;AQ910&amp;" Share"</f>
        <v>Bajo Potencial / Alto Share</v>
      </c>
      <c r="AS910" s="22" t="str">
        <f aca="false">IF(Q910="Sí",IF(AO910&gt;=Resumen!$B$29,"Alto","Bajo"),"")</f>
        <v/>
      </c>
      <c r="AT910" s="22" t="str">
        <f aca="false">IF(AS910&lt;&gt;"",AP910&amp;" Potencial / "&amp;AS910&amp;" Share","")</f>
        <v/>
      </c>
      <c r="AU910" s="22" t="str">
        <f aca="false">IF(AH910="","Sin dato",IF(AH910-AO910&gt;Resumen!$B$6,"Sobre-exhibido",IF(AO910-AH910&gt;Resumen!$B$6,"Sub-exhibido","En línea")))</f>
        <v>Sin dato</v>
      </c>
      <c r="AV910" s="22" t="str">
        <f aca="false">IF(AT910="","",IF(AT910="Alto Potencial / Bajo Share",1,IF(AT910="Alto Potencial / Alto Share",2,IF(AT910="Bajo Potencial / Alto Share",3,4))))</f>
        <v/>
      </c>
      <c r="AW910" s="22" t="str">
        <f aca="false">IF(Q910="No","Sin competencia directa",IF(AV910=1,"1 - Foco Conquista (Alto Pot / Bajo Share)",IF(AV910=2,"2 - Foco Defensa (Alto Pot / Alto Share)",IF(AV910=3,"3 - Monitoreo (Bajo Pot / Alto Share)","4 - Baja Prioridad (Bajo Pot / Bajo Share)"))))</f>
        <v>Sin competencia directa</v>
      </c>
      <c r="AX910" s="12" t="str">
        <f aca="false">IF(OR(IFERROR(AND(W910&lt;&gt;"",Y910&lt;&gt;"",Y910-W910&gt;Resumen!$B$8),FALSE()),IFERROR(AND(X910&lt;&gt;"",Y910&lt;&gt;"",Y910-X910&gt;Resumen!$B$8),FALSE())),MAX(IF(IFERROR(AND(W910&lt;&gt;"",Y910&lt;&gt;"",Y910-W910&gt;Resumen!$B$8),FALSE()),Y910-W910,0),IF(IFERROR(AND(X910&lt;&gt;"",Y910&lt;&gt;"",Y910-X910&gt;Resumen!$B$8),FALSE()),Y910-X910,0)),"")</f>
        <v/>
      </c>
      <c r="AY910" s="22" t="str">
        <f aca="false">IF(OR(IFERROR(AND(W910&lt;&gt;"",Y910&lt;&gt;"",Y910-W910&gt;Resumen!$B$8),FALSE()),IFERROR(AND(X910&lt;&gt;"",Y910&lt;&gt;"",Y910-X910&gt;Resumen!$B$8),FALSE())),TRIM("Lays tiene mayor markup que "&amp;IF(IFERROR(AND(W910&lt;&gt;"",Y910&lt;&gt;"",Y910-W910&gt;Resumen!$B$8),FALSE()),"Quento ","")&amp;IF(IFERROR(AND(X910&lt;&gt;"",Y910&lt;&gt;"",Y910-X910&gt;Resumen!$B$8),FALSE()),"Julicroc ","")&amp;"en este PDV"),"")</f>
        <v/>
      </c>
      <c r="AZ910" s="22" t="str">
        <f aca="false">IF(COUNTIF('Plan Pehuamar - Lista'!$A$2:$A$167,A910)&gt;0,"Sí","No")</f>
        <v>No</v>
      </c>
      <c r="BA910" s="22" t="str">
        <f aca="false">IF(COUNTIF('Plan Combo 9+1'!$A$2:$A$226,A910)&gt;0,"Sí","No")</f>
        <v>No</v>
      </c>
      <c r="BB910" s="22" t="str">
        <f aca="false">IF(AH910="","No",IF(BA910="Sí",IF((AO910-AH910)&gt;Resumen!$B$6,"Sí","No"),IF((AO910-AH910)&gt;=Resumen!$B$132,"Sí","No")))</f>
        <v>No</v>
      </c>
      <c r="BC910" s="22" t="str">
        <f aca="false">IF(AND(N910="Sí",AL910="Sí",AI910=0),"Sí","No")</f>
        <v>No</v>
      </c>
      <c r="BD910" s="22" t="str">
        <f aca="false">IF(COUNTIF('Plan 9+1 (con Pehuamar)'!$A$2:$A$227,A910)&gt;0,"Sí","No")</f>
        <v>No</v>
      </c>
    </row>
    <row r="911" customFormat="false" ht="15" hidden="false" customHeight="true" outlineLevel="0" collapsed="false">
      <c r="A911" s="6" t="n">
        <v>404099</v>
      </c>
      <c r="B911" s="6" t="n">
        <v>5</v>
      </c>
      <c r="C911" s="6" t="n">
        <v>502</v>
      </c>
      <c r="D911" s="6" t="s">
        <v>254</v>
      </c>
      <c r="E911" s="6" t="s">
        <v>1104</v>
      </c>
      <c r="F911" s="6" t="s">
        <v>206</v>
      </c>
      <c r="G911" s="6" t="s">
        <v>129</v>
      </c>
      <c r="H911" s="6" t="s">
        <v>197</v>
      </c>
      <c r="I911" s="27" t="n">
        <v>0</v>
      </c>
      <c r="J911" s="27" t="n">
        <v>0</v>
      </c>
      <c r="K911" s="27" t="n">
        <v>1.6</v>
      </c>
      <c r="L911" s="28" t="n">
        <f aca="false">I911+J911</f>
        <v>0</v>
      </c>
      <c r="M911" s="28" t="n">
        <f aca="false">L911+K911</f>
        <v>1.6</v>
      </c>
      <c r="N911" s="22" t="str">
        <f aca="false">IF(I911&gt;0,"Sí","No")</f>
        <v>No</v>
      </c>
      <c r="O911" s="22" t="str">
        <f aca="false">IF(J911&gt;0,"Sí","No")</f>
        <v>No</v>
      </c>
      <c r="P911" s="22" t="str">
        <f aca="false">IF(K911&gt;0,"Sí","No")</f>
        <v>Sí</v>
      </c>
      <c r="Q911" s="22" t="str">
        <f aca="false">IF(OR(I911&gt;0,J911&gt;0),"Sí","No")</f>
        <v>No</v>
      </c>
      <c r="R911" s="27"/>
      <c r="S911" s="27"/>
      <c r="T911" s="27"/>
      <c r="U911" s="27"/>
      <c r="V911" s="27"/>
      <c r="W911" s="12" t="str">
        <f aca="false">IF(AND(I911&gt;0,R911&gt;0),(S911-R911)/R911,"")</f>
        <v/>
      </c>
      <c r="X911" s="12" t="str">
        <f aca="false">IF(AND(J911&gt;0,T911&gt;0),(U911-T911)/T911,"")</f>
        <v/>
      </c>
      <c r="Y911" s="12" t="str">
        <f aca="false">IF(AND(K911&gt;0,V911&gt;0),(V911-Resumen!$B$7)/Resumen!$B$7,"")</f>
        <v/>
      </c>
      <c r="Z911" s="28" t="str">
        <f aca="false">IF(AND(K911&gt;0,I911&gt;0,V911&gt;0,S911&gt;0),V911-S911,"")</f>
        <v/>
      </c>
      <c r="AA911" s="12" t="str">
        <f aca="false">IF(Z911&lt;&gt;"",Z911/S911,"")</f>
        <v/>
      </c>
      <c r="AB911" s="28" t="str">
        <f aca="false">IF(AND(K911&gt;0,J911&gt;0,V911&gt;0,U911&gt;0),V911-U911,"")</f>
        <v/>
      </c>
      <c r="AC911" s="12" t="str">
        <f aca="false">IF(AB911&lt;&gt;"",AB911/U911,"")</f>
        <v/>
      </c>
      <c r="AD911" s="27" t="n">
        <v>0</v>
      </c>
      <c r="AE911" s="27" t="n">
        <v>0</v>
      </c>
      <c r="AF911" s="27" t="n">
        <v>0</v>
      </c>
      <c r="AG911" s="28" t="n">
        <f aca="false">AD911+AE911+AF911</f>
        <v>0</v>
      </c>
      <c r="AH911" s="12" t="str">
        <f aca="false">IF(AG911&gt;0,AD911/AG911,"")</f>
        <v/>
      </c>
      <c r="AI911" s="27" t="n">
        <v>0</v>
      </c>
      <c r="AJ911" s="27" t="n">
        <v>0</v>
      </c>
      <c r="AK911" s="27" t="n">
        <v>0</v>
      </c>
      <c r="AL911" s="22" t="str">
        <f aca="false">IF(OR(AJ911&gt;0,AK911&gt;0),"Sí","No")</f>
        <v>No</v>
      </c>
      <c r="AM911" s="6"/>
      <c r="AN911" s="6"/>
      <c r="AO911" s="12" t="n">
        <f aca="false">IF(M911&gt;0,K911/M911,"")</f>
        <v>1</v>
      </c>
      <c r="AP911" s="22" t="str">
        <f aca="false">IF(M911&gt;=Resumen!$B$5,"Alto","Bajo")</f>
        <v>Bajo</v>
      </c>
      <c r="AQ911" s="22" t="str">
        <f aca="false">IF(AO911&gt;=Resumen!$B$28,"Alto","Bajo")</f>
        <v>Alto</v>
      </c>
      <c r="AR911" s="22" t="str">
        <f aca="false">AP911&amp;" Potencial / "&amp;AQ911&amp;" Share"</f>
        <v>Bajo Potencial / Alto Share</v>
      </c>
      <c r="AS911" s="22" t="str">
        <f aca="false">IF(Q911="Sí",IF(AO911&gt;=Resumen!$B$29,"Alto","Bajo"),"")</f>
        <v/>
      </c>
      <c r="AT911" s="22" t="str">
        <f aca="false">IF(AS911&lt;&gt;"",AP911&amp;" Potencial / "&amp;AS911&amp;" Share","")</f>
        <v/>
      </c>
      <c r="AU911" s="22" t="str">
        <f aca="false">IF(AH911="","Sin dato",IF(AH911-AO911&gt;Resumen!$B$6,"Sobre-exhibido",IF(AO911-AH911&gt;Resumen!$B$6,"Sub-exhibido","En línea")))</f>
        <v>Sin dato</v>
      </c>
      <c r="AV911" s="22" t="str">
        <f aca="false">IF(AT911="","",IF(AT911="Alto Potencial / Bajo Share",1,IF(AT911="Alto Potencial / Alto Share",2,IF(AT911="Bajo Potencial / Alto Share",3,4))))</f>
        <v/>
      </c>
      <c r="AW911" s="22" t="str">
        <f aca="false">IF(Q911="No","Sin competencia directa",IF(AV911=1,"1 - Foco Conquista (Alto Pot / Bajo Share)",IF(AV911=2,"2 - Foco Defensa (Alto Pot / Alto Share)",IF(AV911=3,"3 - Monitoreo (Bajo Pot / Alto Share)","4 - Baja Prioridad (Bajo Pot / Bajo Share)"))))</f>
        <v>Sin competencia directa</v>
      </c>
      <c r="AX911" s="12" t="str">
        <f aca="false">IF(OR(IFERROR(AND(W911&lt;&gt;"",Y911&lt;&gt;"",Y911-W911&gt;Resumen!$B$8),FALSE()),IFERROR(AND(X911&lt;&gt;"",Y911&lt;&gt;"",Y911-X911&gt;Resumen!$B$8),FALSE())),MAX(IF(IFERROR(AND(W911&lt;&gt;"",Y911&lt;&gt;"",Y911-W911&gt;Resumen!$B$8),FALSE()),Y911-W911,0),IF(IFERROR(AND(X911&lt;&gt;"",Y911&lt;&gt;"",Y911-X911&gt;Resumen!$B$8),FALSE()),Y911-X911,0)),"")</f>
        <v/>
      </c>
      <c r="AY911" s="22" t="str">
        <f aca="false">IF(OR(IFERROR(AND(W911&lt;&gt;"",Y911&lt;&gt;"",Y911-W911&gt;Resumen!$B$8),FALSE()),IFERROR(AND(X911&lt;&gt;"",Y911&lt;&gt;"",Y911-X911&gt;Resumen!$B$8),FALSE())),TRIM("Lays tiene mayor markup que "&amp;IF(IFERROR(AND(W911&lt;&gt;"",Y911&lt;&gt;"",Y911-W911&gt;Resumen!$B$8),FALSE()),"Quento ","")&amp;IF(IFERROR(AND(X911&lt;&gt;"",Y911&lt;&gt;"",Y911-X911&gt;Resumen!$B$8),FALSE()),"Julicroc ","")&amp;"en este PDV"),"")</f>
        <v/>
      </c>
      <c r="AZ911" s="22" t="str">
        <f aca="false">IF(COUNTIF('Plan Pehuamar - Lista'!$A$2:$A$167,A911)&gt;0,"Sí","No")</f>
        <v>No</v>
      </c>
      <c r="BA911" s="22" t="str">
        <f aca="false">IF(COUNTIF('Plan Combo 9+1'!$A$2:$A$226,A911)&gt;0,"Sí","No")</f>
        <v>No</v>
      </c>
      <c r="BB911" s="22" t="str">
        <f aca="false">IF(AH911="","No",IF(BA911="Sí",IF((AO911-AH911)&gt;Resumen!$B$6,"Sí","No"),IF((AO911-AH911)&gt;=Resumen!$B$132,"Sí","No")))</f>
        <v>No</v>
      </c>
      <c r="BC911" s="22" t="str">
        <f aca="false">IF(AND(N911="Sí",AL911="Sí",AI911=0),"Sí","No")</f>
        <v>No</v>
      </c>
      <c r="BD911" s="22" t="str">
        <f aca="false">IF(COUNTIF('Plan 9+1 (con Pehuamar)'!$A$2:$A$227,A911)&gt;0,"Sí","No")</f>
        <v>No</v>
      </c>
    </row>
    <row r="912" customFormat="false" ht="15" hidden="false" customHeight="true" outlineLevel="0" collapsed="false">
      <c r="A912" s="6" t="n">
        <v>404102</v>
      </c>
      <c r="B912" s="6" t="n">
        <v>5</v>
      </c>
      <c r="C912" s="6" t="n">
        <v>502</v>
      </c>
      <c r="D912" s="6" t="s">
        <v>254</v>
      </c>
      <c r="E912" s="6" t="s">
        <v>1105</v>
      </c>
      <c r="F912" s="6" t="s">
        <v>201</v>
      </c>
      <c r="G912" s="6" t="s">
        <v>129</v>
      </c>
      <c r="H912" s="6" t="s">
        <v>197</v>
      </c>
      <c r="I912" s="27" t="n">
        <v>0</v>
      </c>
      <c r="J912" s="27" t="n">
        <v>0</v>
      </c>
      <c r="K912" s="27" t="n">
        <v>7.2</v>
      </c>
      <c r="L912" s="28" t="n">
        <f aca="false">I912+J912</f>
        <v>0</v>
      </c>
      <c r="M912" s="28" t="n">
        <f aca="false">L912+K912</f>
        <v>7.2</v>
      </c>
      <c r="N912" s="22" t="str">
        <f aca="false">IF(I912&gt;0,"Sí","No")</f>
        <v>No</v>
      </c>
      <c r="O912" s="22" t="str">
        <f aca="false">IF(J912&gt;0,"Sí","No")</f>
        <v>No</v>
      </c>
      <c r="P912" s="22" t="str">
        <f aca="false">IF(K912&gt;0,"Sí","No")</f>
        <v>Sí</v>
      </c>
      <c r="Q912" s="22" t="str">
        <f aca="false">IF(OR(I912&gt;0,J912&gt;0),"Sí","No")</f>
        <v>No</v>
      </c>
      <c r="R912" s="27"/>
      <c r="S912" s="27"/>
      <c r="T912" s="27"/>
      <c r="U912" s="27"/>
      <c r="V912" s="27"/>
      <c r="W912" s="12" t="str">
        <f aca="false">IF(AND(I912&gt;0,R912&gt;0),(S912-R912)/R912,"")</f>
        <v/>
      </c>
      <c r="X912" s="12" t="str">
        <f aca="false">IF(AND(J912&gt;0,T912&gt;0),(U912-T912)/T912,"")</f>
        <v/>
      </c>
      <c r="Y912" s="12" t="str">
        <f aca="false">IF(AND(K912&gt;0,V912&gt;0),(V912-Resumen!$B$7)/Resumen!$B$7,"")</f>
        <v/>
      </c>
      <c r="Z912" s="28" t="str">
        <f aca="false">IF(AND(K912&gt;0,I912&gt;0,V912&gt;0,S912&gt;0),V912-S912,"")</f>
        <v/>
      </c>
      <c r="AA912" s="12" t="str">
        <f aca="false">IF(Z912&lt;&gt;"",Z912/S912,"")</f>
        <v/>
      </c>
      <c r="AB912" s="28" t="str">
        <f aca="false">IF(AND(K912&gt;0,J912&gt;0,V912&gt;0,U912&gt;0),V912-U912,"")</f>
        <v/>
      </c>
      <c r="AC912" s="12" t="str">
        <f aca="false">IF(AB912&lt;&gt;"",AB912/U912,"")</f>
        <v/>
      </c>
      <c r="AD912" s="27" t="n">
        <v>0</v>
      </c>
      <c r="AE912" s="27" t="n">
        <v>0</v>
      </c>
      <c r="AF912" s="27" t="n">
        <v>0</v>
      </c>
      <c r="AG912" s="28" t="n">
        <f aca="false">AD912+AE912+AF912</f>
        <v>0</v>
      </c>
      <c r="AH912" s="12" t="str">
        <f aca="false">IF(AG912&gt;0,AD912/AG912,"")</f>
        <v/>
      </c>
      <c r="AI912" s="27" t="n">
        <v>0</v>
      </c>
      <c r="AJ912" s="27" t="n">
        <v>0</v>
      </c>
      <c r="AK912" s="27" t="n">
        <v>0</v>
      </c>
      <c r="AL912" s="22" t="str">
        <f aca="false">IF(OR(AJ912&gt;0,AK912&gt;0),"Sí","No")</f>
        <v>No</v>
      </c>
      <c r="AM912" s="6"/>
      <c r="AN912" s="6"/>
      <c r="AO912" s="12" t="n">
        <f aca="false">IF(M912&gt;0,K912/M912,"")</f>
        <v>1</v>
      </c>
      <c r="AP912" s="22" t="str">
        <f aca="false">IF(M912&gt;=Resumen!$B$5,"Alto","Bajo")</f>
        <v>Bajo</v>
      </c>
      <c r="AQ912" s="22" t="str">
        <f aca="false">IF(AO912&gt;=Resumen!$B$28,"Alto","Bajo")</f>
        <v>Alto</v>
      </c>
      <c r="AR912" s="22" t="str">
        <f aca="false">AP912&amp;" Potencial / "&amp;AQ912&amp;" Share"</f>
        <v>Bajo Potencial / Alto Share</v>
      </c>
      <c r="AS912" s="22" t="str">
        <f aca="false">IF(Q912="Sí",IF(AO912&gt;=Resumen!$B$29,"Alto","Bajo"),"")</f>
        <v/>
      </c>
      <c r="AT912" s="22" t="str">
        <f aca="false">IF(AS912&lt;&gt;"",AP912&amp;" Potencial / "&amp;AS912&amp;" Share","")</f>
        <v/>
      </c>
      <c r="AU912" s="22" t="str">
        <f aca="false">IF(AH912="","Sin dato",IF(AH912-AO912&gt;Resumen!$B$6,"Sobre-exhibido",IF(AO912-AH912&gt;Resumen!$B$6,"Sub-exhibido","En línea")))</f>
        <v>Sin dato</v>
      </c>
      <c r="AV912" s="22" t="str">
        <f aca="false">IF(AT912="","",IF(AT912="Alto Potencial / Bajo Share",1,IF(AT912="Alto Potencial / Alto Share",2,IF(AT912="Bajo Potencial / Alto Share",3,4))))</f>
        <v/>
      </c>
      <c r="AW912" s="22" t="str">
        <f aca="false">IF(Q912="No","Sin competencia directa",IF(AV912=1,"1 - Foco Conquista (Alto Pot / Bajo Share)",IF(AV912=2,"2 - Foco Defensa (Alto Pot / Alto Share)",IF(AV912=3,"3 - Monitoreo (Bajo Pot / Alto Share)","4 - Baja Prioridad (Bajo Pot / Bajo Share)"))))</f>
        <v>Sin competencia directa</v>
      </c>
      <c r="AX912" s="12" t="str">
        <f aca="false">IF(OR(IFERROR(AND(W912&lt;&gt;"",Y912&lt;&gt;"",Y912-W912&gt;Resumen!$B$8),FALSE()),IFERROR(AND(X912&lt;&gt;"",Y912&lt;&gt;"",Y912-X912&gt;Resumen!$B$8),FALSE())),MAX(IF(IFERROR(AND(W912&lt;&gt;"",Y912&lt;&gt;"",Y912-W912&gt;Resumen!$B$8),FALSE()),Y912-W912,0),IF(IFERROR(AND(X912&lt;&gt;"",Y912&lt;&gt;"",Y912-X912&gt;Resumen!$B$8),FALSE()),Y912-X912,0)),"")</f>
        <v/>
      </c>
      <c r="AY912" s="22" t="str">
        <f aca="false">IF(OR(IFERROR(AND(W912&lt;&gt;"",Y912&lt;&gt;"",Y912-W912&gt;Resumen!$B$8),FALSE()),IFERROR(AND(X912&lt;&gt;"",Y912&lt;&gt;"",Y912-X912&gt;Resumen!$B$8),FALSE())),TRIM("Lays tiene mayor markup que "&amp;IF(IFERROR(AND(W912&lt;&gt;"",Y912&lt;&gt;"",Y912-W912&gt;Resumen!$B$8),FALSE()),"Quento ","")&amp;IF(IFERROR(AND(X912&lt;&gt;"",Y912&lt;&gt;"",Y912-X912&gt;Resumen!$B$8),FALSE()),"Julicroc ","")&amp;"en este PDV"),"")</f>
        <v/>
      </c>
      <c r="AZ912" s="22" t="str">
        <f aca="false">IF(COUNTIF('Plan Pehuamar - Lista'!$A$2:$A$167,A912)&gt;0,"Sí","No")</f>
        <v>No</v>
      </c>
      <c r="BA912" s="22" t="str">
        <f aca="false">IF(COUNTIF('Plan Combo 9+1'!$A$2:$A$226,A912)&gt;0,"Sí","No")</f>
        <v>No</v>
      </c>
      <c r="BB912" s="22" t="str">
        <f aca="false">IF(AH912="","No",IF(BA912="Sí",IF((AO912-AH912)&gt;Resumen!$B$6,"Sí","No"),IF((AO912-AH912)&gt;=Resumen!$B$132,"Sí","No")))</f>
        <v>No</v>
      </c>
      <c r="BC912" s="22" t="str">
        <f aca="false">IF(AND(N912="Sí",AL912="Sí",AI912=0),"Sí","No")</f>
        <v>No</v>
      </c>
      <c r="BD912" s="22" t="str">
        <f aca="false">IF(COUNTIF('Plan 9+1 (con Pehuamar)'!$A$2:$A$227,A912)&gt;0,"Sí","No")</f>
        <v>No</v>
      </c>
    </row>
    <row r="913" customFormat="false" ht="15" hidden="false" customHeight="true" outlineLevel="0" collapsed="false">
      <c r="A913" s="6" t="n">
        <v>404106</v>
      </c>
      <c r="B913" s="6" t="n">
        <v>5</v>
      </c>
      <c r="C913" s="6" t="n">
        <v>502</v>
      </c>
      <c r="D913" s="6" t="s">
        <v>254</v>
      </c>
      <c r="E913" s="6" t="s">
        <v>1055</v>
      </c>
      <c r="F913" s="6" t="s">
        <v>201</v>
      </c>
      <c r="G913" s="6" t="s">
        <v>129</v>
      </c>
      <c r="H913" s="6" t="s">
        <v>197</v>
      </c>
      <c r="I913" s="27" t="n">
        <v>0</v>
      </c>
      <c r="J913" s="27" t="n">
        <v>0</v>
      </c>
      <c r="K913" s="27" t="n">
        <v>4.5</v>
      </c>
      <c r="L913" s="28" t="n">
        <f aca="false">I913+J913</f>
        <v>0</v>
      </c>
      <c r="M913" s="28" t="n">
        <f aca="false">L913+K913</f>
        <v>4.5</v>
      </c>
      <c r="N913" s="22" t="str">
        <f aca="false">IF(I913&gt;0,"Sí","No")</f>
        <v>No</v>
      </c>
      <c r="O913" s="22" t="str">
        <f aca="false">IF(J913&gt;0,"Sí","No")</f>
        <v>No</v>
      </c>
      <c r="P913" s="22" t="str">
        <f aca="false">IF(K913&gt;0,"Sí","No")</f>
        <v>Sí</v>
      </c>
      <c r="Q913" s="22" t="str">
        <f aca="false">IF(OR(I913&gt;0,J913&gt;0),"Sí","No")</f>
        <v>No</v>
      </c>
      <c r="R913" s="27"/>
      <c r="S913" s="27"/>
      <c r="T913" s="27"/>
      <c r="U913" s="27"/>
      <c r="V913" s="27"/>
      <c r="W913" s="12" t="str">
        <f aca="false">IF(AND(I913&gt;0,R913&gt;0),(S913-R913)/R913,"")</f>
        <v/>
      </c>
      <c r="X913" s="12" t="str">
        <f aca="false">IF(AND(J913&gt;0,T913&gt;0),(U913-T913)/T913,"")</f>
        <v/>
      </c>
      <c r="Y913" s="12" t="str">
        <f aca="false">IF(AND(K913&gt;0,V913&gt;0),(V913-Resumen!$B$7)/Resumen!$B$7,"")</f>
        <v/>
      </c>
      <c r="Z913" s="28" t="str">
        <f aca="false">IF(AND(K913&gt;0,I913&gt;0,V913&gt;0,S913&gt;0),V913-S913,"")</f>
        <v/>
      </c>
      <c r="AA913" s="12" t="str">
        <f aca="false">IF(Z913&lt;&gt;"",Z913/S913,"")</f>
        <v/>
      </c>
      <c r="AB913" s="28" t="str">
        <f aca="false">IF(AND(K913&gt;0,J913&gt;0,V913&gt;0,U913&gt;0),V913-U913,"")</f>
        <v/>
      </c>
      <c r="AC913" s="12" t="str">
        <f aca="false">IF(AB913&lt;&gt;"",AB913/U913,"")</f>
        <v/>
      </c>
      <c r="AD913" s="27" t="n">
        <v>0</v>
      </c>
      <c r="AE913" s="27" t="n">
        <v>0</v>
      </c>
      <c r="AF913" s="27" t="n">
        <v>0</v>
      </c>
      <c r="AG913" s="28" t="n">
        <f aca="false">AD913+AE913+AF913</f>
        <v>0</v>
      </c>
      <c r="AH913" s="12" t="str">
        <f aca="false">IF(AG913&gt;0,AD913/AG913,"")</f>
        <v/>
      </c>
      <c r="AI913" s="27" t="n">
        <v>0</v>
      </c>
      <c r="AJ913" s="27" t="n">
        <v>0</v>
      </c>
      <c r="AK913" s="27" t="n">
        <v>0</v>
      </c>
      <c r="AL913" s="22" t="str">
        <f aca="false">IF(OR(AJ913&gt;0,AK913&gt;0),"Sí","No")</f>
        <v>No</v>
      </c>
      <c r="AM913" s="6"/>
      <c r="AN913" s="6"/>
      <c r="AO913" s="12" t="n">
        <f aca="false">IF(M913&gt;0,K913/M913,"")</f>
        <v>1</v>
      </c>
      <c r="AP913" s="22" t="str">
        <f aca="false">IF(M913&gt;=Resumen!$B$5,"Alto","Bajo")</f>
        <v>Bajo</v>
      </c>
      <c r="AQ913" s="22" t="str">
        <f aca="false">IF(AO913&gt;=Resumen!$B$28,"Alto","Bajo")</f>
        <v>Alto</v>
      </c>
      <c r="AR913" s="22" t="str">
        <f aca="false">AP913&amp;" Potencial / "&amp;AQ913&amp;" Share"</f>
        <v>Bajo Potencial / Alto Share</v>
      </c>
      <c r="AS913" s="22" t="str">
        <f aca="false">IF(Q913="Sí",IF(AO913&gt;=Resumen!$B$29,"Alto","Bajo"),"")</f>
        <v/>
      </c>
      <c r="AT913" s="22" t="str">
        <f aca="false">IF(AS913&lt;&gt;"",AP913&amp;" Potencial / "&amp;AS913&amp;" Share","")</f>
        <v/>
      </c>
      <c r="AU913" s="22" t="str">
        <f aca="false">IF(AH913="","Sin dato",IF(AH913-AO913&gt;Resumen!$B$6,"Sobre-exhibido",IF(AO913-AH913&gt;Resumen!$B$6,"Sub-exhibido","En línea")))</f>
        <v>Sin dato</v>
      </c>
      <c r="AV913" s="22" t="str">
        <f aca="false">IF(AT913="","",IF(AT913="Alto Potencial / Bajo Share",1,IF(AT913="Alto Potencial / Alto Share",2,IF(AT913="Bajo Potencial / Alto Share",3,4))))</f>
        <v/>
      </c>
      <c r="AW913" s="22" t="str">
        <f aca="false">IF(Q913="No","Sin competencia directa",IF(AV913=1,"1 - Foco Conquista (Alto Pot / Bajo Share)",IF(AV913=2,"2 - Foco Defensa (Alto Pot / Alto Share)",IF(AV913=3,"3 - Monitoreo (Bajo Pot / Alto Share)","4 - Baja Prioridad (Bajo Pot / Bajo Share)"))))</f>
        <v>Sin competencia directa</v>
      </c>
      <c r="AX913" s="12" t="str">
        <f aca="false">IF(OR(IFERROR(AND(W913&lt;&gt;"",Y913&lt;&gt;"",Y913-W913&gt;Resumen!$B$8),FALSE()),IFERROR(AND(X913&lt;&gt;"",Y913&lt;&gt;"",Y913-X913&gt;Resumen!$B$8),FALSE())),MAX(IF(IFERROR(AND(W913&lt;&gt;"",Y913&lt;&gt;"",Y913-W913&gt;Resumen!$B$8),FALSE()),Y913-W913,0),IF(IFERROR(AND(X913&lt;&gt;"",Y913&lt;&gt;"",Y913-X913&gt;Resumen!$B$8),FALSE()),Y913-X913,0)),"")</f>
        <v/>
      </c>
      <c r="AY913" s="22" t="str">
        <f aca="false">IF(OR(IFERROR(AND(W913&lt;&gt;"",Y913&lt;&gt;"",Y913-W913&gt;Resumen!$B$8),FALSE()),IFERROR(AND(X913&lt;&gt;"",Y913&lt;&gt;"",Y913-X913&gt;Resumen!$B$8),FALSE())),TRIM("Lays tiene mayor markup que "&amp;IF(IFERROR(AND(W913&lt;&gt;"",Y913&lt;&gt;"",Y913-W913&gt;Resumen!$B$8),FALSE()),"Quento ","")&amp;IF(IFERROR(AND(X913&lt;&gt;"",Y913&lt;&gt;"",Y913-X913&gt;Resumen!$B$8),FALSE()),"Julicroc ","")&amp;"en este PDV"),"")</f>
        <v/>
      </c>
      <c r="AZ913" s="22" t="str">
        <f aca="false">IF(COUNTIF('Plan Pehuamar - Lista'!$A$2:$A$167,A913)&gt;0,"Sí","No")</f>
        <v>No</v>
      </c>
      <c r="BA913" s="22" t="str">
        <f aca="false">IF(COUNTIF('Plan Combo 9+1'!$A$2:$A$226,A913)&gt;0,"Sí","No")</f>
        <v>No</v>
      </c>
      <c r="BB913" s="22" t="str">
        <f aca="false">IF(AH913="","No",IF(BA913="Sí",IF((AO913-AH913)&gt;Resumen!$B$6,"Sí","No"),IF((AO913-AH913)&gt;=Resumen!$B$132,"Sí","No")))</f>
        <v>No</v>
      </c>
      <c r="BC913" s="22" t="str">
        <f aca="false">IF(AND(N913="Sí",AL913="Sí",AI913=0),"Sí","No")</f>
        <v>No</v>
      </c>
      <c r="BD913" s="22" t="str">
        <f aca="false">IF(COUNTIF('Plan 9+1 (con Pehuamar)'!$A$2:$A$227,A913)&gt;0,"Sí","No")</f>
        <v>No</v>
      </c>
    </row>
    <row r="914" customFormat="false" ht="15" hidden="false" customHeight="true" outlineLevel="0" collapsed="false">
      <c r="A914" s="6" t="n">
        <v>404107</v>
      </c>
      <c r="B914" s="6" t="n">
        <v>5</v>
      </c>
      <c r="C914" s="6" t="n">
        <v>502</v>
      </c>
      <c r="D914" s="6" t="s">
        <v>254</v>
      </c>
      <c r="E914" s="6" t="s">
        <v>1106</v>
      </c>
      <c r="F914" s="6" t="s">
        <v>201</v>
      </c>
      <c r="G914" s="6" t="s">
        <v>129</v>
      </c>
      <c r="H914" s="6" t="s">
        <v>197</v>
      </c>
      <c r="I914" s="27" t="n">
        <v>0</v>
      </c>
      <c r="J914" s="27" t="n">
        <v>0</v>
      </c>
      <c r="K914" s="27" t="n">
        <v>1.1</v>
      </c>
      <c r="L914" s="28" t="n">
        <f aca="false">I914+J914</f>
        <v>0</v>
      </c>
      <c r="M914" s="28" t="n">
        <f aca="false">L914+K914</f>
        <v>1.1</v>
      </c>
      <c r="N914" s="22" t="str">
        <f aca="false">IF(I914&gt;0,"Sí","No")</f>
        <v>No</v>
      </c>
      <c r="O914" s="22" t="str">
        <f aca="false">IF(J914&gt;0,"Sí","No")</f>
        <v>No</v>
      </c>
      <c r="P914" s="22" t="str">
        <f aca="false">IF(K914&gt;0,"Sí","No")</f>
        <v>Sí</v>
      </c>
      <c r="Q914" s="22" t="str">
        <f aca="false">IF(OR(I914&gt;0,J914&gt;0),"Sí","No")</f>
        <v>No</v>
      </c>
      <c r="R914" s="27"/>
      <c r="S914" s="27"/>
      <c r="T914" s="27"/>
      <c r="U914" s="27"/>
      <c r="V914" s="27"/>
      <c r="W914" s="12" t="str">
        <f aca="false">IF(AND(I914&gt;0,R914&gt;0),(S914-R914)/R914,"")</f>
        <v/>
      </c>
      <c r="X914" s="12" t="str">
        <f aca="false">IF(AND(J914&gt;0,T914&gt;0),(U914-T914)/T914,"")</f>
        <v/>
      </c>
      <c r="Y914" s="12" t="str">
        <f aca="false">IF(AND(K914&gt;0,V914&gt;0),(V914-Resumen!$B$7)/Resumen!$B$7,"")</f>
        <v/>
      </c>
      <c r="Z914" s="28" t="str">
        <f aca="false">IF(AND(K914&gt;0,I914&gt;0,V914&gt;0,S914&gt;0),V914-S914,"")</f>
        <v/>
      </c>
      <c r="AA914" s="12" t="str">
        <f aca="false">IF(Z914&lt;&gt;"",Z914/S914,"")</f>
        <v/>
      </c>
      <c r="AB914" s="28" t="str">
        <f aca="false">IF(AND(K914&gt;0,J914&gt;0,V914&gt;0,U914&gt;0),V914-U914,"")</f>
        <v/>
      </c>
      <c r="AC914" s="12" t="str">
        <f aca="false">IF(AB914&lt;&gt;"",AB914/U914,"")</f>
        <v/>
      </c>
      <c r="AD914" s="27" t="n">
        <v>0</v>
      </c>
      <c r="AE914" s="27" t="n">
        <v>0</v>
      </c>
      <c r="AF914" s="27" t="n">
        <v>0</v>
      </c>
      <c r="AG914" s="28" t="n">
        <f aca="false">AD914+AE914+AF914</f>
        <v>0</v>
      </c>
      <c r="AH914" s="12" t="str">
        <f aca="false">IF(AG914&gt;0,AD914/AG914,"")</f>
        <v/>
      </c>
      <c r="AI914" s="27" t="n">
        <v>0</v>
      </c>
      <c r="AJ914" s="27" t="n">
        <v>0</v>
      </c>
      <c r="AK914" s="27" t="n">
        <v>0</v>
      </c>
      <c r="AL914" s="22" t="str">
        <f aca="false">IF(OR(AJ914&gt;0,AK914&gt;0),"Sí","No")</f>
        <v>No</v>
      </c>
      <c r="AM914" s="6"/>
      <c r="AN914" s="6"/>
      <c r="AO914" s="12" t="n">
        <f aca="false">IF(M914&gt;0,K914/M914,"")</f>
        <v>1</v>
      </c>
      <c r="AP914" s="22" t="str">
        <f aca="false">IF(M914&gt;=Resumen!$B$5,"Alto","Bajo")</f>
        <v>Bajo</v>
      </c>
      <c r="AQ914" s="22" t="str">
        <f aca="false">IF(AO914&gt;=Resumen!$B$28,"Alto","Bajo")</f>
        <v>Alto</v>
      </c>
      <c r="AR914" s="22" t="str">
        <f aca="false">AP914&amp;" Potencial / "&amp;AQ914&amp;" Share"</f>
        <v>Bajo Potencial / Alto Share</v>
      </c>
      <c r="AS914" s="22" t="str">
        <f aca="false">IF(Q914="Sí",IF(AO914&gt;=Resumen!$B$29,"Alto","Bajo"),"")</f>
        <v/>
      </c>
      <c r="AT914" s="22" t="str">
        <f aca="false">IF(AS914&lt;&gt;"",AP914&amp;" Potencial / "&amp;AS914&amp;" Share","")</f>
        <v/>
      </c>
      <c r="AU914" s="22" t="str">
        <f aca="false">IF(AH914="","Sin dato",IF(AH914-AO914&gt;Resumen!$B$6,"Sobre-exhibido",IF(AO914-AH914&gt;Resumen!$B$6,"Sub-exhibido","En línea")))</f>
        <v>Sin dato</v>
      </c>
      <c r="AV914" s="22" t="str">
        <f aca="false">IF(AT914="","",IF(AT914="Alto Potencial / Bajo Share",1,IF(AT914="Alto Potencial / Alto Share",2,IF(AT914="Bajo Potencial / Alto Share",3,4))))</f>
        <v/>
      </c>
      <c r="AW914" s="22" t="str">
        <f aca="false">IF(Q914="No","Sin competencia directa",IF(AV914=1,"1 - Foco Conquista (Alto Pot / Bajo Share)",IF(AV914=2,"2 - Foco Defensa (Alto Pot / Alto Share)",IF(AV914=3,"3 - Monitoreo (Bajo Pot / Alto Share)","4 - Baja Prioridad (Bajo Pot / Bajo Share)"))))</f>
        <v>Sin competencia directa</v>
      </c>
      <c r="AX914" s="12" t="str">
        <f aca="false">IF(OR(IFERROR(AND(W914&lt;&gt;"",Y914&lt;&gt;"",Y914-W914&gt;Resumen!$B$8),FALSE()),IFERROR(AND(X914&lt;&gt;"",Y914&lt;&gt;"",Y914-X914&gt;Resumen!$B$8),FALSE())),MAX(IF(IFERROR(AND(W914&lt;&gt;"",Y914&lt;&gt;"",Y914-W914&gt;Resumen!$B$8),FALSE()),Y914-W914,0),IF(IFERROR(AND(X914&lt;&gt;"",Y914&lt;&gt;"",Y914-X914&gt;Resumen!$B$8),FALSE()),Y914-X914,0)),"")</f>
        <v/>
      </c>
      <c r="AY914" s="22" t="str">
        <f aca="false">IF(OR(IFERROR(AND(W914&lt;&gt;"",Y914&lt;&gt;"",Y914-W914&gt;Resumen!$B$8),FALSE()),IFERROR(AND(X914&lt;&gt;"",Y914&lt;&gt;"",Y914-X914&gt;Resumen!$B$8),FALSE())),TRIM("Lays tiene mayor markup que "&amp;IF(IFERROR(AND(W914&lt;&gt;"",Y914&lt;&gt;"",Y914-W914&gt;Resumen!$B$8),FALSE()),"Quento ","")&amp;IF(IFERROR(AND(X914&lt;&gt;"",Y914&lt;&gt;"",Y914-X914&gt;Resumen!$B$8),FALSE()),"Julicroc ","")&amp;"en este PDV"),"")</f>
        <v/>
      </c>
      <c r="AZ914" s="22" t="str">
        <f aca="false">IF(COUNTIF('Plan Pehuamar - Lista'!$A$2:$A$167,A914)&gt;0,"Sí","No")</f>
        <v>No</v>
      </c>
      <c r="BA914" s="22" t="str">
        <f aca="false">IF(COUNTIF('Plan Combo 9+1'!$A$2:$A$226,A914)&gt;0,"Sí","No")</f>
        <v>No</v>
      </c>
      <c r="BB914" s="22" t="str">
        <f aca="false">IF(AH914="","No",IF(BA914="Sí",IF((AO914-AH914)&gt;Resumen!$B$6,"Sí","No"),IF((AO914-AH914)&gt;=Resumen!$B$132,"Sí","No")))</f>
        <v>No</v>
      </c>
      <c r="BC914" s="22" t="str">
        <f aca="false">IF(AND(N914="Sí",AL914="Sí",AI914=0),"Sí","No")</f>
        <v>No</v>
      </c>
      <c r="BD914" s="22" t="str">
        <f aca="false">IF(COUNTIF('Plan 9+1 (con Pehuamar)'!$A$2:$A$227,A914)&gt;0,"Sí","No")</f>
        <v>No</v>
      </c>
    </row>
    <row r="915" customFormat="false" ht="15" hidden="false" customHeight="true" outlineLevel="0" collapsed="false">
      <c r="A915" s="6" t="n">
        <v>404374</v>
      </c>
      <c r="B915" s="6" t="n">
        <v>5</v>
      </c>
      <c r="C915" s="6" t="n">
        <v>502</v>
      </c>
      <c r="D915" s="6" t="s">
        <v>254</v>
      </c>
      <c r="E915" s="6" t="s">
        <v>1107</v>
      </c>
      <c r="F915" s="6" t="s">
        <v>201</v>
      </c>
      <c r="G915" s="6" t="s">
        <v>129</v>
      </c>
      <c r="H915" s="6" t="s">
        <v>197</v>
      </c>
      <c r="I915" s="27" t="n">
        <v>0</v>
      </c>
      <c r="J915" s="27" t="n">
        <v>0</v>
      </c>
      <c r="K915" s="27" t="n">
        <v>21.5</v>
      </c>
      <c r="L915" s="28" t="n">
        <f aca="false">I915+J915</f>
        <v>0</v>
      </c>
      <c r="M915" s="28" t="n">
        <f aca="false">L915+K915</f>
        <v>21.5</v>
      </c>
      <c r="N915" s="22" t="str">
        <f aca="false">IF(I915&gt;0,"Sí","No")</f>
        <v>No</v>
      </c>
      <c r="O915" s="22" t="str">
        <f aca="false">IF(J915&gt;0,"Sí","No")</f>
        <v>No</v>
      </c>
      <c r="P915" s="22" t="str">
        <f aca="false">IF(K915&gt;0,"Sí","No")</f>
        <v>Sí</v>
      </c>
      <c r="Q915" s="22" t="str">
        <f aca="false">IF(OR(I915&gt;0,J915&gt;0),"Sí","No")</f>
        <v>No</v>
      </c>
      <c r="R915" s="27"/>
      <c r="S915" s="27"/>
      <c r="T915" s="27"/>
      <c r="U915" s="27"/>
      <c r="V915" s="27"/>
      <c r="W915" s="12" t="str">
        <f aca="false">IF(AND(I915&gt;0,R915&gt;0),(S915-R915)/R915,"")</f>
        <v/>
      </c>
      <c r="X915" s="12" t="str">
        <f aca="false">IF(AND(J915&gt;0,T915&gt;0),(U915-T915)/T915,"")</f>
        <v/>
      </c>
      <c r="Y915" s="12" t="str">
        <f aca="false">IF(AND(K915&gt;0,V915&gt;0),(V915-Resumen!$B$7)/Resumen!$B$7,"")</f>
        <v/>
      </c>
      <c r="Z915" s="28" t="str">
        <f aca="false">IF(AND(K915&gt;0,I915&gt;0,V915&gt;0,S915&gt;0),V915-S915,"")</f>
        <v/>
      </c>
      <c r="AA915" s="12" t="str">
        <f aca="false">IF(Z915&lt;&gt;"",Z915/S915,"")</f>
        <v/>
      </c>
      <c r="AB915" s="28" t="str">
        <f aca="false">IF(AND(K915&gt;0,J915&gt;0,V915&gt;0,U915&gt;0),V915-U915,"")</f>
        <v/>
      </c>
      <c r="AC915" s="12" t="str">
        <f aca="false">IF(AB915&lt;&gt;"",AB915/U915,"")</f>
        <v/>
      </c>
      <c r="AD915" s="27" t="n">
        <v>0</v>
      </c>
      <c r="AE915" s="27" t="n">
        <v>0</v>
      </c>
      <c r="AF915" s="27" t="n">
        <v>0</v>
      </c>
      <c r="AG915" s="28" t="n">
        <f aca="false">AD915+AE915+AF915</f>
        <v>0</v>
      </c>
      <c r="AH915" s="12" t="str">
        <f aca="false">IF(AG915&gt;0,AD915/AG915,"")</f>
        <v/>
      </c>
      <c r="AI915" s="27" t="n">
        <v>0</v>
      </c>
      <c r="AJ915" s="27" t="n">
        <v>0</v>
      </c>
      <c r="AK915" s="27" t="n">
        <v>0</v>
      </c>
      <c r="AL915" s="22" t="str">
        <f aca="false">IF(OR(AJ915&gt;0,AK915&gt;0),"Sí","No")</f>
        <v>No</v>
      </c>
      <c r="AM915" s="6"/>
      <c r="AN915" s="6"/>
      <c r="AO915" s="12" t="n">
        <f aca="false">IF(M915&gt;0,K915/M915,"")</f>
        <v>1</v>
      </c>
      <c r="AP915" s="22" t="str">
        <f aca="false">IF(M915&gt;=Resumen!$B$5,"Alto","Bajo")</f>
        <v>Bajo</v>
      </c>
      <c r="AQ915" s="22" t="str">
        <f aca="false">IF(AO915&gt;=Resumen!$B$28,"Alto","Bajo")</f>
        <v>Alto</v>
      </c>
      <c r="AR915" s="22" t="str">
        <f aca="false">AP915&amp;" Potencial / "&amp;AQ915&amp;" Share"</f>
        <v>Bajo Potencial / Alto Share</v>
      </c>
      <c r="AS915" s="22" t="str">
        <f aca="false">IF(Q915="Sí",IF(AO915&gt;=Resumen!$B$29,"Alto","Bajo"),"")</f>
        <v/>
      </c>
      <c r="AT915" s="22" t="str">
        <f aca="false">IF(AS915&lt;&gt;"",AP915&amp;" Potencial / "&amp;AS915&amp;" Share","")</f>
        <v/>
      </c>
      <c r="AU915" s="22" t="str">
        <f aca="false">IF(AH915="","Sin dato",IF(AH915-AO915&gt;Resumen!$B$6,"Sobre-exhibido",IF(AO915-AH915&gt;Resumen!$B$6,"Sub-exhibido","En línea")))</f>
        <v>Sin dato</v>
      </c>
      <c r="AV915" s="22" t="str">
        <f aca="false">IF(AT915="","",IF(AT915="Alto Potencial / Bajo Share",1,IF(AT915="Alto Potencial / Alto Share",2,IF(AT915="Bajo Potencial / Alto Share",3,4))))</f>
        <v/>
      </c>
      <c r="AW915" s="22" t="str">
        <f aca="false">IF(Q915="No","Sin competencia directa",IF(AV915=1,"1 - Foco Conquista (Alto Pot / Bajo Share)",IF(AV915=2,"2 - Foco Defensa (Alto Pot / Alto Share)",IF(AV915=3,"3 - Monitoreo (Bajo Pot / Alto Share)","4 - Baja Prioridad (Bajo Pot / Bajo Share)"))))</f>
        <v>Sin competencia directa</v>
      </c>
      <c r="AX915" s="12" t="str">
        <f aca="false">IF(OR(IFERROR(AND(W915&lt;&gt;"",Y915&lt;&gt;"",Y915-W915&gt;Resumen!$B$8),FALSE()),IFERROR(AND(X915&lt;&gt;"",Y915&lt;&gt;"",Y915-X915&gt;Resumen!$B$8),FALSE())),MAX(IF(IFERROR(AND(W915&lt;&gt;"",Y915&lt;&gt;"",Y915-W915&gt;Resumen!$B$8),FALSE()),Y915-W915,0),IF(IFERROR(AND(X915&lt;&gt;"",Y915&lt;&gt;"",Y915-X915&gt;Resumen!$B$8),FALSE()),Y915-X915,0)),"")</f>
        <v/>
      </c>
      <c r="AY915" s="22" t="str">
        <f aca="false">IF(OR(IFERROR(AND(W915&lt;&gt;"",Y915&lt;&gt;"",Y915-W915&gt;Resumen!$B$8),FALSE()),IFERROR(AND(X915&lt;&gt;"",Y915&lt;&gt;"",Y915-X915&gt;Resumen!$B$8),FALSE())),TRIM("Lays tiene mayor markup que "&amp;IF(IFERROR(AND(W915&lt;&gt;"",Y915&lt;&gt;"",Y915-W915&gt;Resumen!$B$8),FALSE()),"Quento ","")&amp;IF(IFERROR(AND(X915&lt;&gt;"",Y915&lt;&gt;"",Y915-X915&gt;Resumen!$B$8),FALSE()),"Julicroc ","")&amp;"en este PDV"),"")</f>
        <v/>
      </c>
      <c r="AZ915" s="22" t="str">
        <f aca="false">IF(COUNTIF('Plan Pehuamar - Lista'!$A$2:$A$167,A915)&gt;0,"Sí","No")</f>
        <v>No</v>
      </c>
      <c r="BA915" s="22" t="str">
        <f aca="false">IF(COUNTIF('Plan Combo 9+1'!$A$2:$A$226,A915)&gt;0,"Sí","No")</f>
        <v>No</v>
      </c>
      <c r="BB915" s="22" t="str">
        <f aca="false">IF(AH915="","No",IF(BA915="Sí",IF((AO915-AH915)&gt;Resumen!$B$6,"Sí","No"),IF((AO915-AH915)&gt;=Resumen!$B$132,"Sí","No")))</f>
        <v>No</v>
      </c>
      <c r="BC915" s="22" t="str">
        <f aca="false">IF(AND(N915="Sí",AL915="Sí",AI915=0),"Sí","No")</f>
        <v>No</v>
      </c>
      <c r="BD915" s="22" t="str">
        <f aca="false">IF(COUNTIF('Plan 9+1 (con Pehuamar)'!$A$2:$A$227,A915)&gt;0,"Sí","No")</f>
        <v>No</v>
      </c>
    </row>
    <row r="916" customFormat="false" ht="15" hidden="false" customHeight="true" outlineLevel="0" collapsed="false">
      <c r="A916" s="6" t="n">
        <v>404428</v>
      </c>
      <c r="B916" s="6" t="n">
        <v>5</v>
      </c>
      <c r="C916" s="6" t="n">
        <v>502</v>
      </c>
      <c r="D916" s="6" t="s">
        <v>254</v>
      </c>
      <c r="E916" s="6" t="s">
        <v>1108</v>
      </c>
      <c r="F916" s="6" t="s">
        <v>213</v>
      </c>
      <c r="G916" s="6" t="s">
        <v>129</v>
      </c>
      <c r="H916" s="6" t="s">
        <v>197</v>
      </c>
      <c r="I916" s="27" t="n">
        <v>30</v>
      </c>
      <c r="J916" s="27" t="n">
        <v>0</v>
      </c>
      <c r="K916" s="27" t="n">
        <v>20</v>
      </c>
      <c r="L916" s="28" t="n">
        <f aca="false">I916+J916</f>
        <v>30</v>
      </c>
      <c r="M916" s="28" t="n">
        <f aca="false">L916+K916</f>
        <v>50</v>
      </c>
      <c r="N916" s="22" t="str">
        <f aca="false">IF(I916&gt;0,"Sí","No")</f>
        <v>Sí</v>
      </c>
      <c r="O916" s="22" t="str">
        <f aca="false">IF(J916&gt;0,"Sí","No")</f>
        <v>No</v>
      </c>
      <c r="P916" s="22" t="str">
        <f aca="false">IF(K916&gt;0,"Sí","No")</f>
        <v>Sí</v>
      </c>
      <c r="Q916" s="22" t="str">
        <f aca="false">IF(OR(I916&gt;0,J916&gt;0),"Sí","No")</f>
        <v>Sí</v>
      </c>
      <c r="R916" s="27" t="n">
        <v>1700</v>
      </c>
      <c r="S916" s="27" t="n">
        <v>2500</v>
      </c>
      <c r="T916" s="27"/>
      <c r="U916" s="27"/>
      <c r="V916" s="27" t="n">
        <v>3500</v>
      </c>
      <c r="W916" s="12" t="n">
        <f aca="false">IF(AND(I916&gt;0,R916&gt;0),(S916-R916)/R916,"")</f>
        <v>0.470588235294118</v>
      </c>
      <c r="X916" s="12" t="str">
        <f aca="false">IF(AND(J916&gt;0,T916&gt;0),(U916-T916)/T916,"")</f>
        <v/>
      </c>
      <c r="Y916" s="12" t="n">
        <f aca="false">IF(AND(K916&gt;0,V916&gt;0),(V916-Resumen!$B$7)/Resumen!$B$7,"")</f>
        <v>0.4</v>
      </c>
      <c r="Z916" s="28" t="n">
        <f aca="false">IF(AND(K916&gt;0,I916&gt;0,V916&gt;0,S916&gt;0),V916-S916,"")</f>
        <v>1000</v>
      </c>
      <c r="AA916" s="12" t="n">
        <f aca="false">IF(Z916&lt;&gt;"",Z916/S916,"")</f>
        <v>0.4</v>
      </c>
      <c r="AB916" s="28" t="str">
        <f aca="false">IF(AND(K916&gt;0,J916&gt;0,V916&gt;0,U916&gt;0),V916-U916,"")</f>
        <v/>
      </c>
      <c r="AC916" s="12" t="str">
        <f aca="false">IF(AB916&lt;&gt;"",AB916/U916,"")</f>
        <v/>
      </c>
      <c r="AD916" s="27" t="n">
        <v>20</v>
      </c>
      <c r="AE916" s="27" t="n">
        <v>15</v>
      </c>
      <c r="AF916" s="27" t="n">
        <v>0</v>
      </c>
      <c r="AG916" s="28" t="n">
        <f aca="false">AD916+AE916+AF916</f>
        <v>35</v>
      </c>
      <c r="AH916" s="12" t="n">
        <f aca="false">IF(AG916&gt;0,AD916/AG916,"")</f>
        <v>0.571428571428571</v>
      </c>
      <c r="AI916" s="27" t="n">
        <v>1</v>
      </c>
      <c r="AJ916" s="27" t="n">
        <v>1</v>
      </c>
      <c r="AK916" s="27" t="n">
        <v>0</v>
      </c>
      <c r="AL916" s="22" t="str">
        <f aca="false">IF(OR(AJ916&gt;0,AK916&gt;0),"Sí","No")</f>
        <v>Sí</v>
      </c>
      <c r="AM916" s="6" t="s">
        <v>198</v>
      </c>
      <c r="AN916" s="6"/>
      <c r="AO916" s="12" t="n">
        <f aca="false">IF(M916&gt;0,K916/M916,"")</f>
        <v>0.4</v>
      </c>
      <c r="AP916" s="22" t="str">
        <f aca="false">IF(M916&gt;=Resumen!$B$5,"Alto","Bajo")</f>
        <v>Alto</v>
      </c>
      <c r="AQ916" s="22" t="str">
        <f aca="false">IF(AO916&gt;=Resumen!$B$28,"Alto","Bajo")</f>
        <v>Alto</v>
      </c>
      <c r="AR916" s="22" t="str">
        <f aca="false">AP916&amp;" Potencial / "&amp;AQ916&amp;" Share"</f>
        <v>Alto Potencial / Alto Share</v>
      </c>
      <c r="AS916" s="22" t="str">
        <f aca="false">IF(Q916="Sí",IF(AO916&gt;=Resumen!$B$29,"Alto","Bajo"),"")</f>
        <v>Bajo</v>
      </c>
      <c r="AT916" s="22" t="str">
        <f aca="false">IF(AS916&lt;&gt;"",AP916&amp;" Potencial / "&amp;AS916&amp;" Share","")</f>
        <v>Alto Potencial / Bajo Share</v>
      </c>
      <c r="AU916" s="22" t="str">
        <f aca="false">IF(AH916="","Sin dato",IF(AH916-AO916&gt;Resumen!$B$6,"Sobre-exhibido",IF(AO916-AH916&gt;Resumen!$B$6,"Sub-exhibido","En línea")))</f>
        <v>Sobre-exhibido</v>
      </c>
      <c r="AV916" s="22" t="n">
        <f aca="false">IF(AT916="","",IF(AT916="Alto Potencial / Bajo Share",1,IF(AT916="Alto Potencial / Alto Share",2,IF(AT916="Bajo Potencial / Alto Share",3,4))))</f>
        <v>1</v>
      </c>
      <c r="AW916" s="22" t="str">
        <f aca="false">IF(Q916="No","Sin competencia directa",IF(AV916=1,"1 - Foco Conquista (Alto Pot / Bajo Share)",IF(AV916=2,"2 - Foco Defensa (Alto Pot / Alto Share)",IF(AV916=3,"3 - Monitoreo (Bajo Pot / Alto Share)","4 - Baja Prioridad (Bajo Pot / Bajo Share)"))))</f>
        <v>1 - Foco Conquista (Alto Pot / Bajo Share)</v>
      </c>
      <c r="AX916" s="12" t="str">
        <f aca="false">IF(OR(IFERROR(AND(W916&lt;&gt;"",Y916&lt;&gt;"",Y916-W916&gt;Resumen!$B$8),FALSE()),IFERROR(AND(X916&lt;&gt;"",Y916&lt;&gt;"",Y916-X916&gt;Resumen!$B$8),FALSE())),MAX(IF(IFERROR(AND(W916&lt;&gt;"",Y916&lt;&gt;"",Y916-W916&gt;Resumen!$B$8),FALSE()),Y916-W916,0),IF(IFERROR(AND(X916&lt;&gt;"",Y916&lt;&gt;"",Y916-X916&gt;Resumen!$B$8),FALSE()),Y916-X916,0)),"")</f>
        <v/>
      </c>
      <c r="AY916" s="22" t="str">
        <f aca="false">IF(OR(IFERROR(AND(W916&lt;&gt;"",Y916&lt;&gt;"",Y916-W916&gt;Resumen!$B$8),FALSE()),IFERROR(AND(X916&lt;&gt;"",Y916&lt;&gt;"",Y916-X916&gt;Resumen!$B$8),FALSE())),TRIM("Lays tiene mayor markup que "&amp;IF(IFERROR(AND(W916&lt;&gt;"",Y916&lt;&gt;"",Y916-W916&gt;Resumen!$B$8),FALSE()),"Quento ","")&amp;IF(IFERROR(AND(X916&lt;&gt;"",Y916&lt;&gt;"",Y916-X916&gt;Resumen!$B$8),FALSE()),"Julicroc ","")&amp;"en este PDV"),"")</f>
        <v/>
      </c>
      <c r="AZ916" s="22" t="str">
        <f aca="false">IF(COUNTIF('Plan Pehuamar - Lista'!$A$2:$A$167,A916)&gt;0,"Sí","No")</f>
        <v>No</v>
      </c>
      <c r="BA916" s="22" t="str">
        <f aca="false">IF(COUNTIF('Plan Combo 9+1'!$A$2:$A$226,A916)&gt;0,"Sí","No")</f>
        <v>Sí</v>
      </c>
      <c r="BB916" s="22" t="str">
        <f aca="false">IF(AH916="","No",IF(BA916="Sí",IF((AO916-AH916)&gt;Resumen!$B$6,"Sí","No"),IF((AO916-AH916)&gt;=Resumen!$B$132,"Sí","No")))</f>
        <v>No</v>
      </c>
      <c r="BC916" s="22" t="str">
        <f aca="false">IF(AND(N916="Sí",AL916="Sí",AI916=0),"Sí","No")</f>
        <v>No</v>
      </c>
      <c r="BD916" s="22" t="str">
        <f aca="false">IF(COUNTIF('Plan 9+1 (con Pehuamar)'!$A$2:$A$227,A916)&gt;0,"Sí","No")</f>
        <v>Sí</v>
      </c>
    </row>
    <row r="917" customFormat="false" ht="15" hidden="false" customHeight="true" outlineLevel="0" collapsed="false">
      <c r="A917" s="6" t="n">
        <v>401263</v>
      </c>
      <c r="B917" s="6" t="n">
        <v>5</v>
      </c>
      <c r="C917" s="6" t="n">
        <v>503</v>
      </c>
      <c r="D917" s="6" t="s">
        <v>315</v>
      </c>
      <c r="E917" s="6" t="s">
        <v>360</v>
      </c>
      <c r="F917" s="6" t="s">
        <v>361</v>
      </c>
      <c r="G917" s="6" t="s">
        <v>129</v>
      </c>
      <c r="H917" s="6" t="s">
        <v>197</v>
      </c>
      <c r="I917" s="27" t="n">
        <v>0</v>
      </c>
      <c r="J917" s="27" t="n">
        <v>0</v>
      </c>
      <c r="K917" s="27" t="n">
        <v>5.1</v>
      </c>
      <c r="L917" s="28" t="n">
        <f aca="false">I917+J917</f>
        <v>0</v>
      </c>
      <c r="M917" s="28" t="n">
        <f aca="false">L917+K917</f>
        <v>5.1</v>
      </c>
      <c r="N917" s="22" t="str">
        <f aca="false">IF(I917&gt;0,"Sí","No")</f>
        <v>No</v>
      </c>
      <c r="O917" s="22" t="str">
        <f aca="false">IF(J917&gt;0,"Sí","No")</f>
        <v>No</v>
      </c>
      <c r="P917" s="22" t="str">
        <f aca="false">IF(K917&gt;0,"Sí","No")</f>
        <v>Sí</v>
      </c>
      <c r="Q917" s="22" t="str">
        <f aca="false">IF(OR(I917&gt;0,J917&gt;0),"Sí","No")</f>
        <v>No</v>
      </c>
      <c r="R917" s="27"/>
      <c r="S917" s="27"/>
      <c r="T917" s="27"/>
      <c r="U917" s="27"/>
      <c r="V917" s="27"/>
      <c r="W917" s="12" t="str">
        <f aca="false">IF(AND(I917&gt;0,R917&gt;0),(S917-R917)/R917,"")</f>
        <v/>
      </c>
      <c r="X917" s="12" t="str">
        <f aca="false">IF(AND(J917&gt;0,T917&gt;0),(U917-T917)/T917,"")</f>
        <v/>
      </c>
      <c r="Y917" s="12" t="str">
        <f aca="false">IF(AND(K917&gt;0,V917&gt;0),(V917-Resumen!$B$7)/Resumen!$B$7,"")</f>
        <v/>
      </c>
      <c r="Z917" s="28" t="str">
        <f aca="false">IF(AND(K917&gt;0,I917&gt;0,V917&gt;0,S917&gt;0),V917-S917,"")</f>
        <v/>
      </c>
      <c r="AA917" s="12" t="str">
        <f aca="false">IF(Z917&lt;&gt;"",Z917/S917,"")</f>
        <v/>
      </c>
      <c r="AB917" s="28" t="str">
        <f aca="false">IF(AND(K917&gt;0,J917&gt;0,V917&gt;0,U917&gt;0),V917-U917,"")</f>
        <v/>
      </c>
      <c r="AC917" s="12" t="str">
        <f aca="false">IF(AB917&lt;&gt;"",AB917/U917,"")</f>
        <v/>
      </c>
      <c r="AD917" s="27" t="n">
        <v>0</v>
      </c>
      <c r="AE917" s="27" t="n">
        <v>0</v>
      </c>
      <c r="AF917" s="27" t="n">
        <v>0</v>
      </c>
      <c r="AG917" s="28" t="n">
        <f aca="false">AD917+AE917+AF917</f>
        <v>0</v>
      </c>
      <c r="AH917" s="12" t="str">
        <f aca="false">IF(AG917&gt;0,AD917/AG917,"")</f>
        <v/>
      </c>
      <c r="AI917" s="27" t="n">
        <v>0</v>
      </c>
      <c r="AJ917" s="27" t="n">
        <v>0</v>
      </c>
      <c r="AK917" s="27" t="n">
        <v>0</v>
      </c>
      <c r="AL917" s="22" t="str">
        <f aca="false">IF(OR(AJ917&gt;0,AK917&gt;0),"Sí","No")</f>
        <v>No</v>
      </c>
      <c r="AM917" s="6"/>
      <c r="AN917" s="6"/>
      <c r="AO917" s="12" t="n">
        <f aca="false">IF(M917&gt;0,K917/M917,"")</f>
        <v>1</v>
      </c>
      <c r="AP917" s="22" t="str">
        <f aca="false">IF(M917&gt;=Resumen!$B$5,"Alto","Bajo")</f>
        <v>Bajo</v>
      </c>
      <c r="AQ917" s="22" t="str">
        <f aca="false">IF(AO917&gt;=Resumen!$B$28,"Alto","Bajo")</f>
        <v>Alto</v>
      </c>
      <c r="AR917" s="22" t="str">
        <f aca="false">AP917&amp;" Potencial / "&amp;AQ917&amp;" Share"</f>
        <v>Bajo Potencial / Alto Share</v>
      </c>
      <c r="AS917" s="22" t="str">
        <f aca="false">IF(Q917="Sí",IF(AO917&gt;=Resumen!$B$29,"Alto","Bajo"),"")</f>
        <v/>
      </c>
      <c r="AT917" s="22" t="str">
        <f aca="false">IF(AS917&lt;&gt;"",AP917&amp;" Potencial / "&amp;AS917&amp;" Share","")</f>
        <v/>
      </c>
      <c r="AU917" s="22" t="str">
        <f aca="false">IF(AH917="","Sin dato",IF(AH917-AO917&gt;Resumen!$B$6,"Sobre-exhibido",IF(AO917-AH917&gt;Resumen!$B$6,"Sub-exhibido","En línea")))</f>
        <v>Sin dato</v>
      </c>
      <c r="AV917" s="22" t="str">
        <f aca="false">IF(AT917="","",IF(AT917="Alto Potencial / Bajo Share",1,IF(AT917="Alto Potencial / Alto Share",2,IF(AT917="Bajo Potencial / Alto Share",3,4))))</f>
        <v/>
      </c>
      <c r="AW917" s="22" t="str">
        <f aca="false">IF(Q917="No","Sin competencia directa",IF(AV917=1,"1 - Foco Conquista (Alto Pot / Bajo Share)",IF(AV917=2,"2 - Foco Defensa (Alto Pot / Alto Share)",IF(AV917=3,"3 - Monitoreo (Bajo Pot / Alto Share)","4 - Baja Prioridad (Bajo Pot / Bajo Share)"))))</f>
        <v>Sin competencia directa</v>
      </c>
      <c r="AX917" s="12" t="str">
        <f aca="false">IF(OR(IFERROR(AND(W917&lt;&gt;"",Y917&lt;&gt;"",Y917-W917&gt;Resumen!$B$8),FALSE()),IFERROR(AND(X917&lt;&gt;"",Y917&lt;&gt;"",Y917-X917&gt;Resumen!$B$8),FALSE())),MAX(IF(IFERROR(AND(W917&lt;&gt;"",Y917&lt;&gt;"",Y917-W917&gt;Resumen!$B$8),FALSE()),Y917-W917,0),IF(IFERROR(AND(X917&lt;&gt;"",Y917&lt;&gt;"",Y917-X917&gt;Resumen!$B$8),FALSE()),Y917-X917,0)),"")</f>
        <v/>
      </c>
      <c r="AY917" s="22" t="str">
        <f aca="false">IF(OR(IFERROR(AND(W917&lt;&gt;"",Y917&lt;&gt;"",Y917-W917&gt;Resumen!$B$8),FALSE()),IFERROR(AND(X917&lt;&gt;"",Y917&lt;&gt;"",Y917-X917&gt;Resumen!$B$8),FALSE())),TRIM("Lays tiene mayor markup que "&amp;IF(IFERROR(AND(W917&lt;&gt;"",Y917&lt;&gt;"",Y917-W917&gt;Resumen!$B$8),FALSE()),"Quento ","")&amp;IF(IFERROR(AND(X917&lt;&gt;"",Y917&lt;&gt;"",Y917-X917&gt;Resumen!$B$8),FALSE()),"Julicroc ","")&amp;"en este PDV"),"")</f>
        <v/>
      </c>
      <c r="AZ917" s="22" t="str">
        <f aca="false">IF(COUNTIF('Plan Pehuamar - Lista'!$A$2:$A$167,A917)&gt;0,"Sí","No")</f>
        <v>No</v>
      </c>
      <c r="BA917" s="22" t="str">
        <f aca="false">IF(COUNTIF('Plan Combo 9+1'!$A$2:$A$226,A917)&gt;0,"Sí","No")</f>
        <v>No</v>
      </c>
      <c r="BB917" s="22" t="str">
        <f aca="false">IF(AH917="","No",IF(BA917="Sí",IF((AO917-AH917)&gt;Resumen!$B$6,"Sí","No"),IF((AO917-AH917)&gt;=Resumen!$B$132,"Sí","No")))</f>
        <v>No</v>
      </c>
      <c r="BC917" s="22" t="str">
        <f aca="false">IF(AND(N917="Sí",AL917="Sí",AI917=0),"Sí","No")</f>
        <v>No</v>
      </c>
      <c r="BD917" s="22" t="str">
        <f aca="false">IF(COUNTIF('Plan 9+1 (con Pehuamar)'!$A$2:$A$227,A917)&gt;0,"Sí","No")</f>
        <v>No</v>
      </c>
    </row>
    <row r="918" customFormat="false" ht="15" hidden="false" customHeight="true" outlineLevel="0" collapsed="false">
      <c r="A918" s="6" t="n">
        <v>401270</v>
      </c>
      <c r="B918" s="6" t="n">
        <v>5</v>
      </c>
      <c r="C918" s="6" t="n">
        <v>503</v>
      </c>
      <c r="D918" s="6" t="s">
        <v>315</v>
      </c>
      <c r="E918" s="6" t="s">
        <v>1109</v>
      </c>
      <c r="F918" s="6" t="s">
        <v>273</v>
      </c>
      <c r="G918" s="6" t="s">
        <v>129</v>
      </c>
      <c r="H918" s="6" t="s">
        <v>197</v>
      </c>
      <c r="I918" s="27" t="n">
        <v>0</v>
      </c>
      <c r="J918" s="27" t="n">
        <v>0</v>
      </c>
      <c r="K918" s="27" t="n">
        <v>1.6</v>
      </c>
      <c r="L918" s="28" t="n">
        <f aca="false">I918+J918</f>
        <v>0</v>
      </c>
      <c r="M918" s="28" t="n">
        <f aca="false">L918+K918</f>
        <v>1.6</v>
      </c>
      <c r="N918" s="22" t="str">
        <f aca="false">IF(I918&gt;0,"Sí","No")</f>
        <v>No</v>
      </c>
      <c r="O918" s="22" t="str">
        <f aca="false">IF(J918&gt;0,"Sí","No")</f>
        <v>No</v>
      </c>
      <c r="P918" s="22" t="str">
        <f aca="false">IF(K918&gt;0,"Sí","No")</f>
        <v>Sí</v>
      </c>
      <c r="Q918" s="22" t="str">
        <f aca="false">IF(OR(I918&gt;0,J918&gt;0),"Sí","No")</f>
        <v>No</v>
      </c>
      <c r="R918" s="27"/>
      <c r="S918" s="27"/>
      <c r="T918" s="27"/>
      <c r="U918" s="27"/>
      <c r="V918" s="27"/>
      <c r="W918" s="12" t="str">
        <f aca="false">IF(AND(I918&gt;0,R918&gt;0),(S918-R918)/R918,"")</f>
        <v/>
      </c>
      <c r="X918" s="12" t="str">
        <f aca="false">IF(AND(J918&gt;0,T918&gt;0),(U918-T918)/T918,"")</f>
        <v/>
      </c>
      <c r="Y918" s="12" t="str">
        <f aca="false">IF(AND(K918&gt;0,V918&gt;0),(V918-Resumen!$B$7)/Resumen!$B$7,"")</f>
        <v/>
      </c>
      <c r="Z918" s="28" t="str">
        <f aca="false">IF(AND(K918&gt;0,I918&gt;0,V918&gt;0,S918&gt;0),V918-S918,"")</f>
        <v/>
      </c>
      <c r="AA918" s="12" t="str">
        <f aca="false">IF(Z918&lt;&gt;"",Z918/S918,"")</f>
        <v/>
      </c>
      <c r="AB918" s="28" t="str">
        <f aca="false">IF(AND(K918&gt;0,J918&gt;0,V918&gt;0,U918&gt;0),V918-U918,"")</f>
        <v/>
      </c>
      <c r="AC918" s="12" t="str">
        <f aca="false">IF(AB918&lt;&gt;"",AB918/U918,"")</f>
        <v/>
      </c>
      <c r="AD918" s="27" t="n">
        <v>0</v>
      </c>
      <c r="AE918" s="27" t="n">
        <v>0</v>
      </c>
      <c r="AF918" s="27" t="n">
        <v>0</v>
      </c>
      <c r="AG918" s="28" t="n">
        <f aca="false">AD918+AE918+AF918</f>
        <v>0</v>
      </c>
      <c r="AH918" s="12" t="str">
        <f aca="false">IF(AG918&gt;0,AD918/AG918,"")</f>
        <v/>
      </c>
      <c r="AI918" s="27" t="n">
        <v>0</v>
      </c>
      <c r="AJ918" s="27" t="n">
        <v>0</v>
      </c>
      <c r="AK918" s="27" t="n">
        <v>0</v>
      </c>
      <c r="AL918" s="22" t="str">
        <f aca="false">IF(OR(AJ918&gt;0,AK918&gt;0),"Sí","No")</f>
        <v>No</v>
      </c>
      <c r="AM918" s="6"/>
      <c r="AN918" s="6"/>
      <c r="AO918" s="12" t="n">
        <f aca="false">IF(M918&gt;0,K918/M918,"")</f>
        <v>1</v>
      </c>
      <c r="AP918" s="22" t="str">
        <f aca="false">IF(M918&gt;=Resumen!$B$5,"Alto","Bajo")</f>
        <v>Bajo</v>
      </c>
      <c r="AQ918" s="22" t="str">
        <f aca="false">IF(AO918&gt;=Resumen!$B$28,"Alto","Bajo")</f>
        <v>Alto</v>
      </c>
      <c r="AR918" s="22" t="str">
        <f aca="false">AP918&amp;" Potencial / "&amp;AQ918&amp;" Share"</f>
        <v>Bajo Potencial / Alto Share</v>
      </c>
      <c r="AS918" s="22" t="str">
        <f aca="false">IF(Q918="Sí",IF(AO918&gt;=Resumen!$B$29,"Alto","Bajo"),"")</f>
        <v/>
      </c>
      <c r="AT918" s="22" t="str">
        <f aca="false">IF(AS918&lt;&gt;"",AP918&amp;" Potencial / "&amp;AS918&amp;" Share","")</f>
        <v/>
      </c>
      <c r="AU918" s="22" t="str">
        <f aca="false">IF(AH918="","Sin dato",IF(AH918-AO918&gt;Resumen!$B$6,"Sobre-exhibido",IF(AO918-AH918&gt;Resumen!$B$6,"Sub-exhibido","En línea")))</f>
        <v>Sin dato</v>
      </c>
      <c r="AV918" s="22" t="str">
        <f aca="false">IF(AT918="","",IF(AT918="Alto Potencial / Bajo Share",1,IF(AT918="Alto Potencial / Alto Share",2,IF(AT918="Bajo Potencial / Alto Share",3,4))))</f>
        <v/>
      </c>
      <c r="AW918" s="22" t="str">
        <f aca="false">IF(Q918="No","Sin competencia directa",IF(AV918=1,"1 - Foco Conquista (Alto Pot / Bajo Share)",IF(AV918=2,"2 - Foco Defensa (Alto Pot / Alto Share)",IF(AV918=3,"3 - Monitoreo (Bajo Pot / Alto Share)","4 - Baja Prioridad (Bajo Pot / Bajo Share)"))))</f>
        <v>Sin competencia directa</v>
      </c>
      <c r="AX918" s="12" t="str">
        <f aca="false">IF(OR(IFERROR(AND(W918&lt;&gt;"",Y918&lt;&gt;"",Y918-W918&gt;Resumen!$B$8),FALSE()),IFERROR(AND(X918&lt;&gt;"",Y918&lt;&gt;"",Y918-X918&gt;Resumen!$B$8),FALSE())),MAX(IF(IFERROR(AND(W918&lt;&gt;"",Y918&lt;&gt;"",Y918-W918&gt;Resumen!$B$8),FALSE()),Y918-W918,0),IF(IFERROR(AND(X918&lt;&gt;"",Y918&lt;&gt;"",Y918-X918&gt;Resumen!$B$8),FALSE()),Y918-X918,0)),"")</f>
        <v/>
      </c>
      <c r="AY918" s="22" t="str">
        <f aca="false">IF(OR(IFERROR(AND(W918&lt;&gt;"",Y918&lt;&gt;"",Y918-W918&gt;Resumen!$B$8),FALSE()),IFERROR(AND(X918&lt;&gt;"",Y918&lt;&gt;"",Y918-X918&gt;Resumen!$B$8),FALSE())),TRIM("Lays tiene mayor markup que "&amp;IF(IFERROR(AND(W918&lt;&gt;"",Y918&lt;&gt;"",Y918-W918&gt;Resumen!$B$8),FALSE()),"Quento ","")&amp;IF(IFERROR(AND(X918&lt;&gt;"",Y918&lt;&gt;"",Y918-X918&gt;Resumen!$B$8),FALSE()),"Julicroc ","")&amp;"en este PDV"),"")</f>
        <v/>
      </c>
      <c r="AZ918" s="22" t="str">
        <f aca="false">IF(COUNTIF('Plan Pehuamar - Lista'!$A$2:$A$167,A918)&gt;0,"Sí","No")</f>
        <v>No</v>
      </c>
      <c r="BA918" s="22" t="str">
        <f aca="false">IF(COUNTIF('Plan Combo 9+1'!$A$2:$A$226,A918)&gt;0,"Sí","No")</f>
        <v>No</v>
      </c>
      <c r="BB918" s="22" t="str">
        <f aca="false">IF(AH918="","No",IF(BA918="Sí",IF((AO918-AH918)&gt;Resumen!$B$6,"Sí","No"),IF((AO918-AH918)&gt;=Resumen!$B$132,"Sí","No")))</f>
        <v>No</v>
      </c>
      <c r="BC918" s="22" t="str">
        <f aca="false">IF(AND(N918="Sí",AL918="Sí",AI918=0),"Sí","No")</f>
        <v>No</v>
      </c>
      <c r="BD918" s="22" t="str">
        <f aca="false">IF(COUNTIF('Plan 9+1 (con Pehuamar)'!$A$2:$A$227,A918)&gt;0,"Sí","No")</f>
        <v>No</v>
      </c>
    </row>
    <row r="919" customFormat="false" ht="15" hidden="false" customHeight="true" outlineLevel="0" collapsed="false">
      <c r="A919" s="6" t="n">
        <v>401276</v>
      </c>
      <c r="B919" s="6" t="n">
        <v>5</v>
      </c>
      <c r="C919" s="6" t="n">
        <v>503</v>
      </c>
      <c r="D919" s="6" t="s">
        <v>315</v>
      </c>
      <c r="E919" s="6" t="s">
        <v>1110</v>
      </c>
      <c r="F919" s="6" t="s">
        <v>196</v>
      </c>
      <c r="G919" s="6" t="s">
        <v>129</v>
      </c>
      <c r="H919" s="6" t="s">
        <v>197</v>
      </c>
      <c r="I919" s="27" t="n">
        <v>15</v>
      </c>
      <c r="J919" s="27" t="n">
        <v>0</v>
      </c>
      <c r="K919" s="27" t="n">
        <v>20</v>
      </c>
      <c r="L919" s="28" t="n">
        <f aca="false">I919+J919</f>
        <v>15</v>
      </c>
      <c r="M919" s="28" t="n">
        <f aca="false">L919+K919</f>
        <v>35</v>
      </c>
      <c r="N919" s="22" t="str">
        <f aca="false">IF(I919&gt;0,"Sí","No")</f>
        <v>Sí</v>
      </c>
      <c r="O919" s="22" t="str">
        <f aca="false">IF(J919&gt;0,"Sí","No")</f>
        <v>No</v>
      </c>
      <c r="P919" s="22" t="str">
        <f aca="false">IF(K919&gt;0,"Sí","No")</f>
        <v>Sí</v>
      </c>
      <c r="Q919" s="22" t="str">
        <f aca="false">IF(OR(I919&gt;0,J919&gt;0),"Sí","No")</f>
        <v>Sí</v>
      </c>
      <c r="R919" s="27" t="n">
        <v>1700</v>
      </c>
      <c r="S919" s="27" t="n">
        <v>2900</v>
      </c>
      <c r="T919" s="27"/>
      <c r="U919" s="27"/>
      <c r="V919" s="27" t="n">
        <v>3500</v>
      </c>
      <c r="W919" s="12" t="n">
        <f aca="false">IF(AND(I919&gt;0,R919&gt;0),(S919-R919)/R919,"")</f>
        <v>0.705882352941177</v>
      </c>
      <c r="X919" s="12" t="str">
        <f aca="false">IF(AND(J919&gt;0,T919&gt;0),(U919-T919)/T919,"")</f>
        <v/>
      </c>
      <c r="Y919" s="12" t="n">
        <f aca="false">IF(AND(K919&gt;0,V919&gt;0),(V919-Resumen!$B$7)/Resumen!$B$7,"")</f>
        <v>0.4</v>
      </c>
      <c r="Z919" s="28" t="n">
        <f aca="false">IF(AND(K919&gt;0,I919&gt;0,V919&gt;0,S919&gt;0),V919-S919,"")</f>
        <v>600</v>
      </c>
      <c r="AA919" s="12" t="n">
        <f aca="false">IF(Z919&lt;&gt;"",Z919/S919,"")</f>
        <v>0.206896551724138</v>
      </c>
      <c r="AB919" s="28" t="str">
        <f aca="false">IF(AND(K919&gt;0,J919&gt;0,V919&gt;0,U919&gt;0),V919-U919,"")</f>
        <v/>
      </c>
      <c r="AC919" s="12" t="str">
        <f aca="false">IF(AB919&lt;&gt;"",AB919/U919,"")</f>
        <v/>
      </c>
      <c r="AD919" s="27" t="n">
        <v>15</v>
      </c>
      <c r="AE919" s="27" t="n">
        <v>10</v>
      </c>
      <c r="AF919" s="27" t="n">
        <v>0</v>
      </c>
      <c r="AG919" s="28" t="n">
        <f aca="false">AD919+AE919+AF919</f>
        <v>25</v>
      </c>
      <c r="AH919" s="12" t="n">
        <f aca="false">IF(AG919&gt;0,AD919/AG919,"")</f>
        <v>0.6</v>
      </c>
      <c r="AI919" s="27" t="n">
        <v>1</v>
      </c>
      <c r="AJ919" s="27" t="n">
        <v>0</v>
      </c>
      <c r="AK919" s="27" t="n">
        <v>0</v>
      </c>
      <c r="AL919" s="22" t="str">
        <f aca="false">IF(OR(AJ919&gt;0,AK919&gt;0),"Sí","No")</f>
        <v>No</v>
      </c>
      <c r="AM919" s="6" t="s">
        <v>198</v>
      </c>
      <c r="AN919" s="6"/>
      <c r="AO919" s="12" t="n">
        <f aca="false">IF(M919&gt;0,K919/M919,"")</f>
        <v>0.571428571428571</v>
      </c>
      <c r="AP919" s="22" t="str">
        <f aca="false">IF(M919&gt;=Resumen!$B$5,"Alto","Bajo")</f>
        <v>Bajo</v>
      </c>
      <c r="AQ919" s="22" t="str">
        <f aca="false">IF(AO919&gt;=Resumen!$B$28,"Alto","Bajo")</f>
        <v>Alto</v>
      </c>
      <c r="AR919" s="22" t="str">
        <f aca="false">AP919&amp;" Potencial / "&amp;AQ919&amp;" Share"</f>
        <v>Bajo Potencial / Alto Share</v>
      </c>
      <c r="AS919" s="22" t="str">
        <f aca="false">IF(Q919="Sí",IF(AO919&gt;=Resumen!$B$29,"Alto","Bajo"),"")</f>
        <v>Alto</v>
      </c>
      <c r="AT919" s="22" t="str">
        <f aca="false">IF(AS919&lt;&gt;"",AP919&amp;" Potencial / "&amp;AS919&amp;" Share","")</f>
        <v>Bajo Potencial / Alto Share</v>
      </c>
      <c r="AU919" s="22" t="str">
        <f aca="false">IF(AH919="","Sin dato",IF(AH919-AO919&gt;Resumen!$B$6,"Sobre-exhibido",IF(AO919-AH919&gt;Resumen!$B$6,"Sub-exhibido","En línea")))</f>
        <v>En línea</v>
      </c>
      <c r="AV919" s="22" t="n">
        <f aca="false">IF(AT919="","",IF(AT919="Alto Potencial / Bajo Share",1,IF(AT919="Alto Potencial / Alto Share",2,IF(AT919="Bajo Potencial / Alto Share",3,4))))</f>
        <v>3</v>
      </c>
      <c r="AW919" s="22" t="str">
        <f aca="false">IF(Q919="No","Sin competencia directa",IF(AV919=1,"1 - Foco Conquista (Alto Pot / Bajo Share)",IF(AV919=2,"2 - Foco Defensa (Alto Pot / Alto Share)",IF(AV919=3,"3 - Monitoreo (Bajo Pot / Alto Share)","4 - Baja Prioridad (Bajo Pot / Bajo Share)"))))</f>
        <v>3 - Monitoreo (Bajo Pot / Alto Share)</v>
      </c>
      <c r="AX919" s="12" t="str">
        <f aca="false">IF(OR(IFERROR(AND(W919&lt;&gt;"",Y919&lt;&gt;"",Y919-W919&gt;Resumen!$B$8),FALSE()),IFERROR(AND(X919&lt;&gt;"",Y919&lt;&gt;"",Y919-X919&gt;Resumen!$B$8),FALSE())),MAX(IF(IFERROR(AND(W919&lt;&gt;"",Y919&lt;&gt;"",Y919-W919&gt;Resumen!$B$8),FALSE()),Y919-W919,0),IF(IFERROR(AND(X919&lt;&gt;"",Y919&lt;&gt;"",Y919-X919&gt;Resumen!$B$8),FALSE()),Y919-X919,0)),"")</f>
        <v/>
      </c>
      <c r="AY919" s="22" t="str">
        <f aca="false">IF(OR(IFERROR(AND(W919&lt;&gt;"",Y919&lt;&gt;"",Y919-W919&gt;Resumen!$B$8),FALSE()),IFERROR(AND(X919&lt;&gt;"",Y919&lt;&gt;"",Y919-X919&gt;Resumen!$B$8),FALSE())),TRIM("Lays tiene mayor markup que "&amp;IF(IFERROR(AND(W919&lt;&gt;"",Y919&lt;&gt;"",Y919-W919&gt;Resumen!$B$8),FALSE()),"Quento ","")&amp;IF(IFERROR(AND(X919&lt;&gt;"",Y919&lt;&gt;"",Y919-X919&gt;Resumen!$B$8),FALSE()),"Julicroc ","")&amp;"en este PDV"),"")</f>
        <v/>
      </c>
      <c r="AZ919" s="22" t="str">
        <f aca="false">IF(COUNTIF('Plan Pehuamar - Lista'!$A$2:$A$167,A919)&gt;0,"Sí","No")</f>
        <v>No</v>
      </c>
      <c r="BA919" s="22" t="str">
        <f aca="false">IF(COUNTIF('Plan Combo 9+1'!$A$2:$A$226,A919)&gt;0,"Sí","No")</f>
        <v>No</v>
      </c>
      <c r="BB919" s="22" t="str">
        <f aca="false">IF(AH919="","No",IF(BA919="Sí",IF((AO919-AH919)&gt;Resumen!$B$6,"Sí","No"),IF((AO919-AH919)&gt;=Resumen!$B$132,"Sí","No")))</f>
        <v>No</v>
      </c>
      <c r="BC919" s="22" t="str">
        <f aca="false">IF(AND(N919="Sí",AL919="Sí",AI919=0),"Sí","No")</f>
        <v>No</v>
      </c>
      <c r="BD919" s="22" t="str">
        <f aca="false">IF(COUNTIF('Plan 9+1 (con Pehuamar)'!$A$2:$A$227,A919)&gt;0,"Sí","No")</f>
        <v>No</v>
      </c>
    </row>
    <row r="920" customFormat="false" ht="15" hidden="false" customHeight="true" outlineLevel="0" collapsed="false">
      <c r="A920" s="6" t="n">
        <v>401314</v>
      </c>
      <c r="B920" s="6" t="n">
        <v>5</v>
      </c>
      <c r="C920" s="6" t="n">
        <v>503</v>
      </c>
      <c r="D920" s="6" t="s">
        <v>315</v>
      </c>
      <c r="E920" s="6" t="s">
        <v>1111</v>
      </c>
      <c r="F920" s="6" t="s">
        <v>196</v>
      </c>
      <c r="G920" s="6" t="s">
        <v>129</v>
      </c>
      <c r="H920" s="6" t="s">
        <v>197</v>
      </c>
      <c r="I920" s="27" t="n">
        <v>20</v>
      </c>
      <c r="J920" s="27" t="n">
        <v>0</v>
      </c>
      <c r="K920" s="27" t="n">
        <v>35</v>
      </c>
      <c r="L920" s="28" t="n">
        <f aca="false">I920+J920</f>
        <v>20</v>
      </c>
      <c r="M920" s="28" t="n">
        <f aca="false">L920+K920</f>
        <v>55</v>
      </c>
      <c r="N920" s="22" t="str">
        <f aca="false">IF(I920&gt;0,"Sí","No")</f>
        <v>Sí</v>
      </c>
      <c r="O920" s="22" t="str">
        <f aca="false">IF(J920&gt;0,"Sí","No")</f>
        <v>No</v>
      </c>
      <c r="P920" s="22" t="str">
        <f aca="false">IF(K920&gt;0,"Sí","No")</f>
        <v>Sí</v>
      </c>
      <c r="Q920" s="22" t="str">
        <f aca="false">IF(OR(I920&gt;0,J920&gt;0),"Sí","No")</f>
        <v>Sí</v>
      </c>
      <c r="R920" s="27" t="n">
        <v>1800</v>
      </c>
      <c r="S920" s="27" t="n">
        <v>2900</v>
      </c>
      <c r="T920" s="27"/>
      <c r="U920" s="27"/>
      <c r="V920" s="27" t="n">
        <v>3700</v>
      </c>
      <c r="W920" s="12" t="n">
        <f aca="false">IF(AND(I920&gt;0,R920&gt;0),(S920-R920)/R920,"")</f>
        <v>0.611111111111111</v>
      </c>
      <c r="X920" s="12" t="str">
        <f aca="false">IF(AND(J920&gt;0,T920&gt;0),(U920-T920)/T920,"")</f>
        <v/>
      </c>
      <c r="Y920" s="12" t="n">
        <f aca="false">IF(AND(K920&gt;0,V920&gt;0),(V920-Resumen!$B$7)/Resumen!$B$7,"")</f>
        <v>0.48</v>
      </c>
      <c r="Z920" s="28" t="n">
        <f aca="false">IF(AND(K920&gt;0,I920&gt;0,V920&gt;0,S920&gt;0),V920-S920,"")</f>
        <v>800</v>
      </c>
      <c r="AA920" s="12" t="n">
        <f aca="false">IF(Z920&lt;&gt;"",Z920/S920,"")</f>
        <v>0.275862068965517</v>
      </c>
      <c r="AB920" s="28" t="str">
        <f aca="false">IF(AND(K920&gt;0,J920&gt;0,V920&gt;0,U920&gt;0),V920-U920,"")</f>
        <v/>
      </c>
      <c r="AC920" s="12" t="str">
        <f aca="false">IF(AB920&lt;&gt;"",AB920/U920,"")</f>
        <v/>
      </c>
      <c r="AD920" s="27" t="n">
        <v>5</v>
      </c>
      <c r="AE920" s="27" t="n">
        <v>20</v>
      </c>
      <c r="AF920" s="27" t="n">
        <v>0</v>
      </c>
      <c r="AG920" s="28" t="n">
        <f aca="false">AD920+AE920+AF920</f>
        <v>25</v>
      </c>
      <c r="AH920" s="12" t="n">
        <f aca="false">IF(AG920&gt;0,AD920/AG920,"")</f>
        <v>0.2</v>
      </c>
      <c r="AI920" s="27" t="n">
        <v>1</v>
      </c>
      <c r="AJ920" s="27" t="n">
        <v>1</v>
      </c>
      <c r="AK920" s="27" t="n">
        <v>0</v>
      </c>
      <c r="AL920" s="22" t="str">
        <f aca="false">IF(OR(AJ920&gt;0,AK920&gt;0),"Sí","No")</f>
        <v>Sí</v>
      </c>
      <c r="AM920" s="6" t="s">
        <v>198</v>
      </c>
      <c r="AN920" s="6"/>
      <c r="AO920" s="12" t="n">
        <f aca="false">IF(M920&gt;0,K920/M920,"")</f>
        <v>0.636363636363636</v>
      </c>
      <c r="AP920" s="22" t="str">
        <f aca="false">IF(M920&gt;=Resumen!$B$5,"Alto","Bajo")</f>
        <v>Alto</v>
      </c>
      <c r="AQ920" s="22" t="str">
        <f aca="false">IF(AO920&gt;=Resumen!$B$28,"Alto","Bajo")</f>
        <v>Alto</v>
      </c>
      <c r="AR920" s="22" t="str">
        <f aca="false">AP920&amp;" Potencial / "&amp;AQ920&amp;" Share"</f>
        <v>Alto Potencial / Alto Share</v>
      </c>
      <c r="AS920" s="22" t="str">
        <f aca="false">IF(Q920="Sí",IF(AO920&gt;=Resumen!$B$29,"Alto","Bajo"),"")</f>
        <v>Alto</v>
      </c>
      <c r="AT920" s="22" t="str">
        <f aca="false">IF(AS920&lt;&gt;"",AP920&amp;" Potencial / "&amp;AS920&amp;" Share","")</f>
        <v>Alto Potencial / Alto Share</v>
      </c>
      <c r="AU920" s="22" t="str">
        <f aca="false">IF(AH920="","Sin dato",IF(AH920-AO920&gt;Resumen!$B$6,"Sobre-exhibido",IF(AO920-AH920&gt;Resumen!$B$6,"Sub-exhibido","En línea")))</f>
        <v>Sub-exhibido</v>
      </c>
      <c r="AV920" s="22" t="n">
        <f aca="false">IF(AT920="","",IF(AT920="Alto Potencial / Bajo Share",1,IF(AT920="Alto Potencial / Alto Share",2,IF(AT920="Bajo Potencial / Alto Share",3,4))))</f>
        <v>2</v>
      </c>
      <c r="AW920" s="22" t="str">
        <f aca="false">IF(Q920="No","Sin competencia directa",IF(AV920=1,"1 - Foco Conquista (Alto Pot / Bajo Share)",IF(AV920=2,"2 - Foco Defensa (Alto Pot / Alto Share)",IF(AV920=3,"3 - Monitoreo (Bajo Pot / Alto Share)","4 - Baja Prioridad (Bajo Pot / Bajo Share)"))))</f>
        <v>2 - Foco Defensa (Alto Pot / Alto Share)</v>
      </c>
      <c r="AX920" s="12" t="str">
        <f aca="false">IF(OR(IFERROR(AND(W920&lt;&gt;"",Y920&lt;&gt;"",Y920-W920&gt;Resumen!$B$8),FALSE()),IFERROR(AND(X920&lt;&gt;"",Y920&lt;&gt;"",Y920-X920&gt;Resumen!$B$8),FALSE())),MAX(IF(IFERROR(AND(W920&lt;&gt;"",Y920&lt;&gt;"",Y920-W920&gt;Resumen!$B$8),FALSE()),Y920-W920,0),IF(IFERROR(AND(X920&lt;&gt;"",Y920&lt;&gt;"",Y920-X920&gt;Resumen!$B$8),FALSE()),Y920-X920,0)),"")</f>
        <v/>
      </c>
      <c r="AY920" s="22" t="str">
        <f aca="false">IF(OR(IFERROR(AND(W920&lt;&gt;"",Y920&lt;&gt;"",Y920-W920&gt;Resumen!$B$8),FALSE()),IFERROR(AND(X920&lt;&gt;"",Y920&lt;&gt;"",Y920-X920&gt;Resumen!$B$8),FALSE())),TRIM("Lays tiene mayor markup que "&amp;IF(IFERROR(AND(W920&lt;&gt;"",Y920&lt;&gt;"",Y920-W920&gt;Resumen!$B$8),FALSE()),"Quento ","")&amp;IF(IFERROR(AND(X920&lt;&gt;"",Y920&lt;&gt;"",Y920-X920&gt;Resumen!$B$8),FALSE()),"Julicroc ","")&amp;"en este PDV"),"")</f>
        <v/>
      </c>
      <c r="AZ920" s="22" t="str">
        <f aca="false">IF(COUNTIF('Plan Pehuamar - Lista'!$A$2:$A$167,A920)&gt;0,"Sí","No")</f>
        <v>No</v>
      </c>
      <c r="BA920" s="22" t="str">
        <f aca="false">IF(COUNTIF('Plan Combo 9+1'!$A$2:$A$226,A920)&gt;0,"Sí","No")</f>
        <v>No</v>
      </c>
      <c r="BB920" s="22" t="str">
        <f aca="false">IF(AH920="","No",IF(BA920="Sí",IF((AO920-AH920)&gt;Resumen!$B$6,"Sí","No"),IF((AO920-AH920)&gt;=Resumen!$B$132,"Sí","No")))</f>
        <v>Sí</v>
      </c>
      <c r="BC920" s="22" t="str">
        <f aca="false">IF(AND(N920="Sí",AL920="Sí",AI920=0),"Sí","No")</f>
        <v>No</v>
      </c>
      <c r="BD920" s="22" t="str">
        <f aca="false">IF(COUNTIF('Plan 9+1 (con Pehuamar)'!$A$2:$A$227,A920)&gt;0,"Sí","No")</f>
        <v>No</v>
      </c>
    </row>
    <row r="921" customFormat="false" ht="15" hidden="false" customHeight="true" outlineLevel="0" collapsed="false">
      <c r="A921" s="6" t="n">
        <v>401337</v>
      </c>
      <c r="B921" s="6" t="n">
        <v>5</v>
      </c>
      <c r="C921" s="6" t="n">
        <v>503</v>
      </c>
      <c r="D921" s="6" t="s">
        <v>315</v>
      </c>
      <c r="E921" s="6" t="s">
        <v>1112</v>
      </c>
      <c r="F921" s="6" t="s">
        <v>196</v>
      </c>
      <c r="G921" s="6" t="s">
        <v>129</v>
      </c>
      <c r="H921" s="6" t="s">
        <v>197</v>
      </c>
      <c r="I921" s="27" t="n">
        <v>0</v>
      </c>
      <c r="J921" s="27" t="n">
        <v>0</v>
      </c>
      <c r="K921" s="27" t="n">
        <v>0.2</v>
      </c>
      <c r="L921" s="28" t="n">
        <f aca="false">I921+J921</f>
        <v>0</v>
      </c>
      <c r="M921" s="28" t="n">
        <f aca="false">L921+K921</f>
        <v>0.2</v>
      </c>
      <c r="N921" s="22" t="str">
        <f aca="false">IF(I921&gt;0,"Sí","No")</f>
        <v>No</v>
      </c>
      <c r="O921" s="22" t="str">
        <f aca="false">IF(J921&gt;0,"Sí","No")</f>
        <v>No</v>
      </c>
      <c r="P921" s="22" t="str">
        <f aca="false">IF(K921&gt;0,"Sí","No")</f>
        <v>Sí</v>
      </c>
      <c r="Q921" s="22" t="str">
        <f aca="false">IF(OR(I921&gt;0,J921&gt;0),"Sí","No")</f>
        <v>No</v>
      </c>
      <c r="R921" s="27"/>
      <c r="S921" s="27"/>
      <c r="T921" s="27"/>
      <c r="U921" s="27"/>
      <c r="V921" s="27"/>
      <c r="W921" s="12" t="str">
        <f aca="false">IF(AND(I921&gt;0,R921&gt;0),(S921-R921)/R921,"")</f>
        <v/>
      </c>
      <c r="X921" s="12" t="str">
        <f aca="false">IF(AND(J921&gt;0,T921&gt;0),(U921-T921)/T921,"")</f>
        <v/>
      </c>
      <c r="Y921" s="12" t="str">
        <f aca="false">IF(AND(K921&gt;0,V921&gt;0),(V921-Resumen!$B$7)/Resumen!$B$7,"")</f>
        <v/>
      </c>
      <c r="Z921" s="28" t="str">
        <f aca="false">IF(AND(K921&gt;0,I921&gt;0,V921&gt;0,S921&gt;0),V921-S921,"")</f>
        <v/>
      </c>
      <c r="AA921" s="12" t="str">
        <f aca="false">IF(Z921&lt;&gt;"",Z921/S921,"")</f>
        <v/>
      </c>
      <c r="AB921" s="28" t="str">
        <f aca="false">IF(AND(K921&gt;0,J921&gt;0,V921&gt;0,U921&gt;0),V921-U921,"")</f>
        <v/>
      </c>
      <c r="AC921" s="12" t="str">
        <f aca="false">IF(AB921&lt;&gt;"",AB921/U921,"")</f>
        <v/>
      </c>
      <c r="AD921" s="27" t="n">
        <v>0</v>
      </c>
      <c r="AE921" s="27" t="n">
        <v>0</v>
      </c>
      <c r="AF921" s="27" t="n">
        <v>0</v>
      </c>
      <c r="AG921" s="28" t="n">
        <f aca="false">AD921+AE921+AF921</f>
        <v>0</v>
      </c>
      <c r="AH921" s="12" t="str">
        <f aca="false">IF(AG921&gt;0,AD921/AG921,"")</f>
        <v/>
      </c>
      <c r="AI921" s="27" t="n">
        <v>0</v>
      </c>
      <c r="AJ921" s="27" t="n">
        <v>0</v>
      </c>
      <c r="AK921" s="27" t="n">
        <v>0</v>
      </c>
      <c r="AL921" s="22" t="str">
        <f aca="false">IF(OR(AJ921&gt;0,AK921&gt;0),"Sí","No")</f>
        <v>No</v>
      </c>
      <c r="AM921" s="6"/>
      <c r="AN921" s="6"/>
      <c r="AO921" s="12" t="n">
        <f aca="false">IF(M921&gt;0,K921/M921,"")</f>
        <v>1</v>
      </c>
      <c r="AP921" s="22" t="str">
        <f aca="false">IF(M921&gt;=Resumen!$B$5,"Alto","Bajo")</f>
        <v>Bajo</v>
      </c>
      <c r="AQ921" s="22" t="str">
        <f aca="false">IF(AO921&gt;=Resumen!$B$28,"Alto","Bajo")</f>
        <v>Alto</v>
      </c>
      <c r="AR921" s="22" t="str">
        <f aca="false">AP921&amp;" Potencial / "&amp;AQ921&amp;" Share"</f>
        <v>Bajo Potencial / Alto Share</v>
      </c>
      <c r="AS921" s="22" t="str">
        <f aca="false">IF(Q921="Sí",IF(AO921&gt;=Resumen!$B$29,"Alto","Bajo"),"")</f>
        <v/>
      </c>
      <c r="AT921" s="22" t="str">
        <f aca="false">IF(AS921&lt;&gt;"",AP921&amp;" Potencial / "&amp;AS921&amp;" Share","")</f>
        <v/>
      </c>
      <c r="AU921" s="22" t="str">
        <f aca="false">IF(AH921="","Sin dato",IF(AH921-AO921&gt;Resumen!$B$6,"Sobre-exhibido",IF(AO921-AH921&gt;Resumen!$B$6,"Sub-exhibido","En línea")))</f>
        <v>Sin dato</v>
      </c>
      <c r="AV921" s="22" t="str">
        <f aca="false">IF(AT921="","",IF(AT921="Alto Potencial / Bajo Share",1,IF(AT921="Alto Potencial / Alto Share",2,IF(AT921="Bajo Potencial / Alto Share",3,4))))</f>
        <v/>
      </c>
      <c r="AW921" s="22" t="str">
        <f aca="false">IF(Q921="No","Sin competencia directa",IF(AV921=1,"1 - Foco Conquista (Alto Pot / Bajo Share)",IF(AV921=2,"2 - Foco Defensa (Alto Pot / Alto Share)",IF(AV921=3,"3 - Monitoreo (Bajo Pot / Alto Share)","4 - Baja Prioridad (Bajo Pot / Bajo Share)"))))</f>
        <v>Sin competencia directa</v>
      </c>
      <c r="AX921" s="12" t="str">
        <f aca="false">IF(OR(IFERROR(AND(W921&lt;&gt;"",Y921&lt;&gt;"",Y921-W921&gt;Resumen!$B$8),FALSE()),IFERROR(AND(X921&lt;&gt;"",Y921&lt;&gt;"",Y921-X921&gt;Resumen!$B$8),FALSE())),MAX(IF(IFERROR(AND(W921&lt;&gt;"",Y921&lt;&gt;"",Y921-W921&gt;Resumen!$B$8),FALSE()),Y921-W921,0),IF(IFERROR(AND(X921&lt;&gt;"",Y921&lt;&gt;"",Y921-X921&gt;Resumen!$B$8),FALSE()),Y921-X921,0)),"")</f>
        <v/>
      </c>
      <c r="AY921" s="22" t="str">
        <f aca="false">IF(OR(IFERROR(AND(W921&lt;&gt;"",Y921&lt;&gt;"",Y921-W921&gt;Resumen!$B$8),FALSE()),IFERROR(AND(X921&lt;&gt;"",Y921&lt;&gt;"",Y921-X921&gt;Resumen!$B$8),FALSE())),TRIM("Lays tiene mayor markup que "&amp;IF(IFERROR(AND(W921&lt;&gt;"",Y921&lt;&gt;"",Y921-W921&gt;Resumen!$B$8),FALSE()),"Quento ","")&amp;IF(IFERROR(AND(X921&lt;&gt;"",Y921&lt;&gt;"",Y921-X921&gt;Resumen!$B$8),FALSE()),"Julicroc ","")&amp;"en este PDV"),"")</f>
        <v/>
      </c>
      <c r="AZ921" s="22" t="str">
        <f aca="false">IF(COUNTIF('Plan Pehuamar - Lista'!$A$2:$A$167,A921)&gt;0,"Sí","No")</f>
        <v>No</v>
      </c>
      <c r="BA921" s="22" t="str">
        <f aca="false">IF(COUNTIF('Plan Combo 9+1'!$A$2:$A$226,A921)&gt;0,"Sí","No")</f>
        <v>No</v>
      </c>
      <c r="BB921" s="22" t="str">
        <f aca="false">IF(AH921="","No",IF(BA921="Sí",IF((AO921-AH921)&gt;Resumen!$B$6,"Sí","No"),IF((AO921-AH921)&gt;=Resumen!$B$132,"Sí","No")))</f>
        <v>No</v>
      </c>
      <c r="BC921" s="22" t="str">
        <f aca="false">IF(AND(N921="Sí",AL921="Sí",AI921=0),"Sí","No")</f>
        <v>No</v>
      </c>
      <c r="BD921" s="22" t="str">
        <f aca="false">IF(COUNTIF('Plan 9+1 (con Pehuamar)'!$A$2:$A$227,A921)&gt;0,"Sí","No")</f>
        <v>No</v>
      </c>
    </row>
    <row r="922" customFormat="false" ht="15" hidden="false" customHeight="true" outlineLevel="0" collapsed="false">
      <c r="A922" s="6" t="n">
        <v>401349</v>
      </c>
      <c r="B922" s="6" t="n">
        <v>5</v>
      </c>
      <c r="C922" s="6" t="n">
        <v>503</v>
      </c>
      <c r="D922" s="6" t="s">
        <v>315</v>
      </c>
      <c r="E922" s="6" t="s">
        <v>1113</v>
      </c>
      <c r="F922" s="6" t="s">
        <v>206</v>
      </c>
      <c r="G922" s="6" t="s">
        <v>129</v>
      </c>
      <c r="H922" s="6" t="s">
        <v>197</v>
      </c>
      <c r="I922" s="27" t="n">
        <v>20</v>
      </c>
      <c r="J922" s="27" t="n">
        <v>10</v>
      </c>
      <c r="K922" s="27" t="n">
        <v>15</v>
      </c>
      <c r="L922" s="28" t="n">
        <f aca="false">I922+J922</f>
        <v>30</v>
      </c>
      <c r="M922" s="28" t="n">
        <f aca="false">L922+K922</f>
        <v>45</v>
      </c>
      <c r="N922" s="22" t="str">
        <f aca="false">IF(I922&gt;0,"Sí","No")</f>
        <v>Sí</v>
      </c>
      <c r="O922" s="22" t="str">
        <f aca="false">IF(J922&gt;0,"Sí","No")</f>
        <v>Sí</v>
      </c>
      <c r="P922" s="22" t="str">
        <f aca="false">IF(K922&gt;0,"Sí","No")</f>
        <v>Sí</v>
      </c>
      <c r="Q922" s="22" t="str">
        <f aca="false">IF(OR(I922&gt;0,J922&gt;0),"Sí","No")</f>
        <v>Sí</v>
      </c>
      <c r="R922" s="27" t="n">
        <v>1800</v>
      </c>
      <c r="S922" s="27" t="n">
        <v>2900</v>
      </c>
      <c r="T922" s="27" t="n">
        <v>1300</v>
      </c>
      <c r="U922" s="27" t="n">
        <v>1900</v>
      </c>
      <c r="V922" s="27" t="n">
        <v>3600</v>
      </c>
      <c r="W922" s="12" t="n">
        <f aca="false">IF(AND(I922&gt;0,R922&gt;0),(S922-R922)/R922,"")</f>
        <v>0.611111111111111</v>
      </c>
      <c r="X922" s="12" t="n">
        <f aca="false">IF(AND(J922&gt;0,T922&gt;0),(U922-T922)/T922,"")</f>
        <v>0.461538461538462</v>
      </c>
      <c r="Y922" s="12" t="n">
        <f aca="false">IF(AND(K922&gt;0,V922&gt;0),(V922-Resumen!$B$7)/Resumen!$B$7,"")</f>
        <v>0.44</v>
      </c>
      <c r="Z922" s="28" t="n">
        <f aca="false">IF(AND(K922&gt;0,I922&gt;0,V922&gt;0,S922&gt;0),V922-S922,"")</f>
        <v>700</v>
      </c>
      <c r="AA922" s="12" t="n">
        <f aca="false">IF(Z922&lt;&gt;"",Z922/S922,"")</f>
        <v>0.241379310344828</v>
      </c>
      <c r="AB922" s="28" t="n">
        <f aca="false">IF(AND(K922&gt;0,J922&gt;0,V922&gt;0,U922&gt;0),V922-U922,"")</f>
        <v>1700</v>
      </c>
      <c r="AC922" s="12" t="n">
        <f aca="false">IF(AB922&lt;&gt;"",AB922/U922,"")</f>
        <v>0.894736842105263</v>
      </c>
      <c r="AD922" s="27" t="n">
        <v>10</v>
      </c>
      <c r="AE922" s="27" t="n">
        <v>15</v>
      </c>
      <c r="AF922" s="27" t="n">
        <v>6</v>
      </c>
      <c r="AG922" s="28" t="n">
        <f aca="false">AD922+AE922+AF922</f>
        <v>31</v>
      </c>
      <c r="AH922" s="12" t="n">
        <f aca="false">IF(AG922&gt;0,AD922/AG922,"")</f>
        <v>0.32258064516129</v>
      </c>
      <c r="AI922" s="27" t="n">
        <v>1</v>
      </c>
      <c r="AJ922" s="27" t="n">
        <v>0</v>
      </c>
      <c r="AK922" s="27" t="n">
        <v>0</v>
      </c>
      <c r="AL922" s="22" t="str">
        <f aca="false">IF(OR(AJ922&gt;0,AK922&gt;0),"Sí","No")</f>
        <v>No</v>
      </c>
      <c r="AM922" s="6" t="s">
        <v>198</v>
      </c>
      <c r="AN922" s="6" t="s">
        <v>198</v>
      </c>
      <c r="AO922" s="12" t="n">
        <f aca="false">IF(M922&gt;0,K922/M922,"")</f>
        <v>0.333333333333333</v>
      </c>
      <c r="AP922" s="22" t="str">
        <f aca="false">IF(M922&gt;=Resumen!$B$5,"Alto","Bajo")</f>
        <v>Alto</v>
      </c>
      <c r="AQ922" s="22" t="str">
        <f aca="false">IF(AO922&gt;=Resumen!$B$28,"Alto","Bajo")</f>
        <v>Bajo</v>
      </c>
      <c r="AR922" s="22" t="str">
        <f aca="false">AP922&amp;" Potencial / "&amp;AQ922&amp;" Share"</f>
        <v>Alto Potencial / Bajo Share</v>
      </c>
      <c r="AS922" s="22" t="str">
        <f aca="false">IF(Q922="Sí",IF(AO922&gt;=Resumen!$B$29,"Alto","Bajo"),"")</f>
        <v>Bajo</v>
      </c>
      <c r="AT922" s="22" t="str">
        <f aca="false">IF(AS922&lt;&gt;"",AP922&amp;" Potencial / "&amp;AS922&amp;" Share","")</f>
        <v>Alto Potencial / Bajo Share</v>
      </c>
      <c r="AU922" s="22" t="str">
        <f aca="false">IF(AH922="","Sin dato",IF(AH922-AO922&gt;Resumen!$B$6,"Sobre-exhibido",IF(AO922-AH922&gt;Resumen!$B$6,"Sub-exhibido","En línea")))</f>
        <v>En línea</v>
      </c>
      <c r="AV922" s="22" t="n">
        <f aca="false">IF(AT922="","",IF(AT922="Alto Potencial / Bajo Share",1,IF(AT922="Alto Potencial / Alto Share",2,IF(AT922="Bajo Potencial / Alto Share",3,4))))</f>
        <v>1</v>
      </c>
      <c r="AW922" s="22" t="str">
        <f aca="false">IF(Q922="No","Sin competencia directa",IF(AV922=1,"1 - Foco Conquista (Alto Pot / Bajo Share)",IF(AV922=2,"2 - Foco Defensa (Alto Pot / Alto Share)",IF(AV922=3,"3 - Monitoreo (Bajo Pot / Alto Share)","4 - Baja Prioridad (Bajo Pot / Bajo Share)"))))</f>
        <v>1 - Foco Conquista (Alto Pot / Bajo Share)</v>
      </c>
      <c r="AX922" s="12" t="str">
        <f aca="false">IF(OR(IFERROR(AND(W922&lt;&gt;"",Y922&lt;&gt;"",Y922-W922&gt;Resumen!$B$8),FALSE()),IFERROR(AND(X922&lt;&gt;"",Y922&lt;&gt;"",Y922-X922&gt;Resumen!$B$8),FALSE())),MAX(IF(IFERROR(AND(W922&lt;&gt;"",Y922&lt;&gt;"",Y922-W922&gt;Resumen!$B$8),FALSE()),Y922-W922,0),IF(IFERROR(AND(X922&lt;&gt;"",Y922&lt;&gt;"",Y922-X922&gt;Resumen!$B$8),FALSE()),Y922-X922,0)),"")</f>
        <v/>
      </c>
      <c r="AY922" s="22" t="str">
        <f aca="false">IF(OR(IFERROR(AND(W922&lt;&gt;"",Y922&lt;&gt;"",Y922-W922&gt;Resumen!$B$8),FALSE()),IFERROR(AND(X922&lt;&gt;"",Y922&lt;&gt;"",Y922-X922&gt;Resumen!$B$8),FALSE())),TRIM("Lays tiene mayor markup que "&amp;IF(IFERROR(AND(W922&lt;&gt;"",Y922&lt;&gt;"",Y922-W922&gt;Resumen!$B$8),FALSE()),"Quento ","")&amp;IF(IFERROR(AND(X922&lt;&gt;"",Y922&lt;&gt;"",Y922-X922&gt;Resumen!$B$8),FALSE()),"Julicroc ","")&amp;"en este PDV"),"")</f>
        <v/>
      </c>
      <c r="AZ922" s="22" t="str">
        <f aca="false">IF(COUNTIF('Plan Pehuamar - Lista'!$A$2:$A$167,A922)&gt;0,"Sí","No")</f>
        <v>No</v>
      </c>
      <c r="BA922" s="22" t="str">
        <f aca="false">IF(COUNTIF('Plan Combo 9+1'!$A$2:$A$226,A922)&gt;0,"Sí","No")</f>
        <v>Sí</v>
      </c>
      <c r="BB922" s="22" t="str">
        <f aca="false">IF(AH922="","No",IF(BA922="Sí",IF((AO922-AH922)&gt;Resumen!$B$6,"Sí","No"),IF((AO922-AH922)&gt;=Resumen!$B$132,"Sí","No")))</f>
        <v>No</v>
      </c>
      <c r="BC922" s="22" t="str">
        <f aca="false">IF(AND(N922="Sí",AL922="Sí",AI922=0),"Sí","No")</f>
        <v>No</v>
      </c>
      <c r="BD922" s="22" t="str">
        <f aca="false">IF(COUNTIF('Plan 9+1 (con Pehuamar)'!$A$2:$A$227,A922)&gt;0,"Sí","No")</f>
        <v>Sí</v>
      </c>
    </row>
    <row r="923" customFormat="false" ht="15" hidden="false" customHeight="true" outlineLevel="0" collapsed="false">
      <c r="A923" s="6" t="n">
        <v>401364</v>
      </c>
      <c r="B923" s="6" t="n">
        <v>5</v>
      </c>
      <c r="C923" s="6" t="n">
        <v>503</v>
      </c>
      <c r="D923" s="6" t="s">
        <v>315</v>
      </c>
      <c r="E923" s="6" t="s">
        <v>1114</v>
      </c>
      <c r="F923" s="6" t="s">
        <v>196</v>
      </c>
      <c r="G923" s="6" t="s">
        <v>129</v>
      </c>
      <c r="H923" s="6" t="s">
        <v>197</v>
      </c>
      <c r="I923" s="27" t="n">
        <v>20</v>
      </c>
      <c r="J923" s="27" t="n">
        <v>0</v>
      </c>
      <c r="K923" s="27" t="n">
        <v>30</v>
      </c>
      <c r="L923" s="28" t="n">
        <f aca="false">I923+J923</f>
        <v>20</v>
      </c>
      <c r="M923" s="28" t="n">
        <f aca="false">L923+K923</f>
        <v>50</v>
      </c>
      <c r="N923" s="22" t="str">
        <f aca="false">IF(I923&gt;0,"Sí","No")</f>
        <v>Sí</v>
      </c>
      <c r="O923" s="22" t="str">
        <f aca="false">IF(J923&gt;0,"Sí","No")</f>
        <v>No</v>
      </c>
      <c r="P923" s="22" t="str">
        <f aca="false">IF(K923&gt;0,"Sí","No")</f>
        <v>Sí</v>
      </c>
      <c r="Q923" s="22" t="str">
        <f aca="false">IF(OR(I923&gt;0,J923&gt;0),"Sí","No")</f>
        <v>Sí</v>
      </c>
      <c r="R923" s="27" t="n">
        <v>1750</v>
      </c>
      <c r="S923" s="27" t="n">
        <v>2900</v>
      </c>
      <c r="T923" s="27"/>
      <c r="U923" s="27"/>
      <c r="V923" s="27" t="n">
        <v>3500</v>
      </c>
      <c r="W923" s="12" t="n">
        <f aca="false">IF(AND(I923&gt;0,R923&gt;0),(S923-R923)/R923,"")</f>
        <v>0.657142857142857</v>
      </c>
      <c r="X923" s="12" t="str">
        <f aca="false">IF(AND(J923&gt;0,T923&gt;0),(U923-T923)/T923,"")</f>
        <v/>
      </c>
      <c r="Y923" s="12" t="n">
        <f aca="false">IF(AND(K923&gt;0,V923&gt;0),(V923-Resumen!$B$7)/Resumen!$B$7,"")</f>
        <v>0.4</v>
      </c>
      <c r="Z923" s="28" t="n">
        <f aca="false">IF(AND(K923&gt;0,I923&gt;0,V923&gt;0,S923&gt;0),V923-S923,"")</f>
        <v>600</v>
      </c>
      <c r="AA923" s="12" t="n">
        <f aca="false">IF(Z923&lt;&gt;"",Z923/S923,"")</f>
        <v>0.206896551724138</v>
      </c>
      <c r="AB923" s="28" t="str">
        <f aca="false">IF(AND(K923&gt;0,J923&gt;0,V923&gt;0,U923&gt;0),V923-U923,"")</f>
        <v/>
      </c>
      <c r="AC923" s="12" t="str">
        <f aca="false">IF(AB923&lt;&gt;"",AB923/U923,"")</f>
        <v/>
      </c>
      <c r="AD923" s="27" t="n">
        <v>8</v>
      </c>
      <c r="AE923" s="27" t="n">
        <v>15</v>
      </c>
      <c r="AF923" s="27" t="n">
        <v>0</v>
      </c>
      <c r="AG923" s="28" t="n">
        <f aca="false">AD923+AE923+AF923</f>
        <v>23</v>
      </c>
      <c r="AH923" s="12" t="n">
        <f aca="false">IF(AG923&gt;0,AD923/AG923,"")</f>
        <v>0.347826086956522</v>
      </c>
      <c r="AI923" s="27" t="n">
        <v>1</v>
      </c>
      <c r="AJ923" s="27" t="n">
        <v>1</v>
      </c>
      <c r="AK923" s="27" t="n">
        <v>0</v>
      </c>
      <c r="AL923" s="22" t="str">
        <f aca="false">IF(OR(AJ923&gt;0,AK923&gt;0),"Sí","No")</f>
        <v>Sí</v>
      </c>
      <c r="AM923" s="6" t="s">
        <v>397</v>
      </c>
      <c r="AN923" s="6"/>
      <c r="AO923" s="12" t="n">
        <f aca="false">IF(M923&gt;0,K923/M923,"")</f>
        <v>0.6</v>
      </c>
      <c r="AP923" s="22" t="str">
        <f aca="false">IF(M923&gt;=Resumen!$B$5,"Alto","Bajo")</f>
        <v>Alto</v>
      </c>
      <c r="AQ923" s="22" t="str">
        <f aca="false">IF(AO923&gt;=Resumen!$B$28,"Alto","Bajo")</f>
        <v>Alto</v>
      </c>
      <c r="AR923" s="22" t="str">
        <f aca="false">AP923&amp;" Potencial / "&amp;AQ923&amp;" Share"</f>
        <v>Alto Potencial / Alto Share</v>
      </c>
      <c r="AS923" s="22" t="str">
        <f aca="false">IF(Q923="Sí",IF(AO923&gt;=Resumen!$B$29,"Alto","Bajo"),"")</f>
        <v>Alto</v>
      </c>
      <c r="AT923" s="22" t="str">
        <f aca="false">IF(AS923&lt;&gt;"",AP923&amp;" Potencial / "&amp;AS923&amp;" Share","")</f>
        <v>Alto Potencial / Alto Share</v>
      </c>
      <c r="AU923" s="22" t="str">
        <f aca="false">IF(AH923="","Sin dato",IF(AH923-AO923&gt;Resumen!$B$6,"Sobre-exhibido",IF(AO923-AH923&gt;Resumen!$B$6,"Sub-exhibido","En línea")))</f>
        <v>Sub-exhibido</v>
      </c>
      <c r="AV923" s="22" t="n">
        <f aca="false">IF(AT923="","",IF(AT923="Alto Potencial / Bajo Share",1,IF(AT923="Alto Potencial / Alto Share",2,IF(AT923="Bajo Potencial / Alto Share",3,4))))</f>
        <v>2</v>
      </c>
      <c r="AW923" s="22" t="str">
        <f aca="false">IF(Q923="No","Sin competencia directa",IF(AV923=1,"1 - Foco Conquista (Alto Pot / Bajo Share)",IF(AV923=2,"2 - Foco Defensa (Alto Pot / Alto Share)",IF(AV923=3,"3 - Monitoreo (Bajo Pot / Alto Share)","4 - Baja Prioridad (Bajo Pot / Bajo Share)"))))</f>
        <v>2 - Foco Defensa (Alto Pot / Alto Share)</v>
      </c>
      <c r="AX923" s="12" t="str">
        <f aca="false">IF(OR(IFERROR(AND(W923&lt;&gt;"",Y923&lt;&gt;"",Y923-W923&gt;Resumen!$B$8),FALSE()),IFERROR(AND(X923&lt;&gt;"",Y923&lt;&gt;"",Y923-X923&gt;Resumen!$B$8),FALSE())),MAX(IF(IFERROR(AND(W923&lt;&gt;"",Y923&lt;&gt;"",Y923-W923&gt;Resumen!$B$8),FALSE()),Y923-W923,0),IF(IFERROR(AND(X923&lt;&gt;"",Y923&lt;&gt;"",Y923-X923&gt;Resumen!$B$8),FALSE()),Y923-X923,0)),"")</f>
        <v/>
      </c>
      <c r="AY923" s="22" t="str">
        <f aca="false">IF(OR(IFERROR(AND(W923&lt;&gt;"",Y923&lt;&gt;"",Y923-W923&gt;Resumen!$B$8),FALSE()),IFERROR(AND(X923&lt;&gt;"",Y923&lt;&gt;"",Y923-X923&gt;Resumen!$B$8),FALSE())),TRIM("Lays tiene mayor markup que "&amp;IF(IFERROR(AND(W923&lt;&gt;"",Y923&lt;&gt;"",Y923-W923&gt;Resumen!$B$8),FALSE()),"Quento ","")&amp;IF(IFERROR(AND(X923&lt;&gt;"",Y923&lt;&gt;"",Y923-X923&gt;Resumen!$B$8),FALSE()),"Julicroc ","")&amp;"en este PDV"),"")</f>
        <v/>
      </c>
      <c r="AZ923" s="22" t="str">
        <f aca="false">IF(COUNTIF('Plan Pehuamar - Lista'!$A$2:$A$167,A923)&gt;0,"Sí","No")</f>
        <v>No</v>
      </c>
      <c r="BA923" s="22" t="str">
        <f aca="false">IF(COUNTIF('Plan Combo 9+1'!$A$2:$A$226,A923)&gt;0,"Sí","No")</f>
        <v>No</v>
      </c>
      <c r="BB923" s="22" t="str">
        <f aca="false">IF(AH923="","No",IF(BA923="Sí",IF((AO923-AH923)&gt;Resumen!$B$6,"Sí","No"),IF((AO923-AH923)&gt;=Resumen!$B$132,"Sí","No")))</f>
        <v>Sí</v>
      </c>
      <c r="BC923" s="22" t="str">
        <f aca="false">IF(AND(N923="Sí",AL923="Sí",AI923=0),"Sí","No")</f>
        <v>No</v>
      </c>
      <c r="BD923" s="22" t="str">
        <f aca="false">IF(COUNTIF('Plan 9+1 (con Pehuamar)'!$A$2:$A$227,A923)&gt;0,"Sí","No")</f>
        <v>No</v>
      </c>
    </row>
    <row r="924" customFormat="false" ht="15" hidden="false" customHeight="true" outlineLevel="0" collapsed="false">
      <c r="A924" s="6" t="n">
        <v>401370</v>
      </c>
      <c r="B924" s="6" t="n">
        <v>5</v>
      </c>
      <c r="C924" s="6" t="n">
        <v>503</v>
      </c>
      <c r="D924" s="6" t="s">
        <v>315</v>
      </c>
      <c r="E924" s="6" t="s">
        <v>1115</v>
      </c>
      <c r="F924" s="6" t="s">
        <v>196</v>
      </c>
      <c r="G924" s="6" t="s">
        <v>129</v>
      </c>
      <c r="H924" s="6" t="s">
        <v>197</v>
      </c>
      <c r="I924" s="27" t="n">
        <v>0</v>
      </c>
      <c r="J924" s="27" t="n">
        <v>0</v>
      </c>
      <c r="K924" s="27" t="n">
        <v>0.8</v>
      </c>
      <c r="L924" s="28" t="n">
        <f aca="false">I924+J924</f>
        <v>0</v>
      </c>
      <c r="M924" s="28" t="n">
        <f aca="false">L924+K924</f>
        <v>0.8</v>
      </c>
      <c r="N924" s="22" t="str">
        <f aca="false">IF(I924&gt;0,"Sí","No")</f>
        <v>No</v>
      </c>
      <c r="O924" s="22" t="str">
        <f aca="false">IF(J924&gt;0,"Sí","No")</f>
        <v>No</v>
      </c>
      <c r="P924" s="22" t="str">
        <f aca="false">IF(K924&gt;0,"Sí","No")</f>
        <v>Sí</v>
      </c>
      <c r="Q924" s="22" t="str">
        <f aca="false">IF(OR(I924&gt;0,J924&gt;0),"Sí","No")</f>
        <v>No</v>
      </c>
      <c r="R924" s="27"/>
      <c r="S924" s="27"/>
      <c r="T924" s="27"/>
      <c r="U924" s="27"/>
      <c r="V924" s="27"/>
      <c r="W924" s="12" t="str">
        <f aca="false">IF(AND(I924&gt;0,R924&gt;0),(S924-R924)/R924,"")</f>
        <v/>
      </c>
      <c r="X924" s="12" t="str">
        <f aca="false">IF(AND(J924&gt;0,T924&gt;0),(U924-T924)/T924,"")</f>
        <v/>
      </c>
      <c r="Y924" s="12" t="str">
        <f aca="false">IF(AND(K924&gt;0,V924&gt;0),(V924-Resumen!$B$7)/Resumen!$B$7,"")</f>
        <v/>
      </c>
      <c r="Z924" s="28" t="str">
        <f aca="false">IF(AND(K924&gt;0,I924&gt;0,V924&gt;0,S924&gt;0),V924-S924,"")</f>
        <v/>
      </c>
      <c r="AA924" s="12" t="str">
        <f aca="false">IF(Z924&lt;&gt;"",Z924/S924,"")</f>
        <v/>
      </c>
      <c r="AB924" s="28" t="str">
        <f aca="false">IF(AND(K924&gt;0,J924&gt;0,V924&gt;0,U924&gt;0),V924-U924,"")</f>
        <v/>
      </c>
      <c r="AC924" s="12" t="str">
        <f aca="false">IF(AB924&lt;&gt;"",AB924/U924,"")</f>
        <v/>
      </c>
      <c r="AD924" s="27" t="n">
        <v>0</v>
      </c>
      <c r="AE924" s="27" t="n">
        <v>0</v>
      </c>
      <c r="AF924" s="27" t="n">
        <v>0</v>
      </c>
      <c r="AG924" s="28" t="n">
        <f aca="false">AD924+AE924+AF924</f>
        <v>0</v>
      </c>
      <c r="AH924" s="12" t="str">
        <f aca="false">IF(AG924&gt;0,AD924/AG924,"")</f>
        <v/>
      </c>
      <c r="AI924" s="27" t="n">
        <v>0</v>
      </c>
      <c r="AJ924" s="27" t="n">
        <v>0</v>
      </c>
      <c r="AK924" s="27" t="n">
        <v>0</v>
      </c>
      <c r="AL924" s="22" t="str">
        <f aca="false">IF(OR(AJ924&gt;0,AK924&gt;0),"Sí","No")</f>
        <v>No</v>
      </c>
      <c r="AM924" s="6"/>
      <c r="AN924" s="6"/>
      <c r="AO924" s="12" t="n">
        <f aca="false">IF(M924&gt;0,K924/M924,"")</f>
        <v>1</v>
      </c>
      <c r="AP924" s="22" t="str">
        <f aca="false">IF(M924&gt;=Resumen!$B$5,"Alto","Bajo")</f>
        <v>Bajo</v>
      </c>
      <c r="AQ924" s="22" t="str">
        <f aca="false">IF(AO924&gt;=Resumen!$B$28,"Alto","Bajo")</f>
        <v>Alto</v>
      </c>
      <c r="AR924" s="22" t="str">
        <f aca="false">AP924&amp;" Potencial / "&amp;AQ924&amp;" Share"</f>
        <v>Bajo Potencial / Alto Share</v>
      </c>
      <c r="AS924" s="22" t="str">
        <f aca="false">IF(Q924="Sí",IF(AO924&gt;=Resumen!$B$29,"Alto","Bajo"),"")</f>
        <v/>
      </c>
      <c r="AT924" s="22" t="str">
        <f aca="false">IF(AS924&lt;&gt;"",AP924&amp;" Potencial / "&amp;AS924&amp;" Share","")</f>
        <v/>
      </c>
      <c r="AU924" s="22" t="str">
        <f aca="false">IF(AH924="","Sin dato",IF(AH924-AO924&gt;Resumen!$B$6,"Sobre-exhibido",IF(AO924-AH924&gt;Resumen!$B$6,"Sub-exhibido","En línea")))</f>
        <v>Sin dato</v>
      </c>
      <c r="AV924" s="22" t="str">
        <f aca="false">IF(AT924="","",IF(AT924="Alto Potencial / Bajo Share",1,IF(AT924="Alto Potencial / Alto Share",2,IF(AT924="Bajo Potencial / Alto Share",3,4))))</f>
        <v/>
      </c>
      <c r="AW924" s="22" t="str">
        <f aca="false">IF(Q924="No","Sin competencia directa",IF(AV924=1,"1 - Foco Conquista (Alto Pot / Bajo Share)",IF(AV924=2,"2 - Foco Defensa (Alto Pot / Alto Share)",IF(AV924=3,"3 - Monitoreo (Bajo Pot / Alto Share)","4 - Baja Prioridad (Bajo Pot / Bajo Share)"))))</f>
        <v>Sin competencia directa</v>
      </c>
      <c r="AX924" s="12" t="str">
        <f aca="false">IF(OR(IFERROR(AND(W924&lt;&gt;"",Y924&lt;&gt;"",Y924-W924&gt;Resumen!$B$8),FALSE()),IFERROR(AND(X924&lt;&gt;"",Y924&lt;&gt;"",Y924-X924&gt;Resumen!$B$8),FALSE())),MAX(IF(IFERROR(AND(W924&lt;&gt;"",Y924&lt;&gt;"",Y924-W924&gt;Resumen!$B$8),FALSE()),Y924-W924,0),IF(IFERROR(AND(X924&lt;&gt;"",Y924&lt;&gt;"",Y924-X924&gt;Resumen!$B$8),FALSE()),Y924-X924,0)),"")</f>
        <v/>
      </c>
      <c r="AY924" s="22" t="str">
        <f aca="false">IF(OR(IFERROR(AND(W924&lt;&gt;"",Y924&lt;&gt;"",Y924-W924&gt;Resumen!$B$8),FALSE()),IFERROR(AND(X924&lt;&gt;"",Y924&lt;&gt;"",Y924-X924&gt;Resumen!$B$8),FALSE())),TRIM("Lays tiene mayor markup que "&amp;IF(IFERROR(AND(W924&lt;&gt;"",Y924&lt;&gt;"",Y924-W924&gt;Resumen!$B$8),FALSE()),"Quento ","")&amp;IF(IFERROR(AND(X924&lt;&gt;"",Y924&lt;&gt;"",Y924-X924&gt;Resumen!$B$8),FALSE()),"Julicroc ","")&amp;"en este PDV"),"")</f>
        <v/>
      </c>
      <c r="AZ924" s="22" t="str">
        <f aca="false">IF(COUNTIF('Plan Pehuamar - Lista'!$A$2:$A$167,A924)&gt;0,"Sí","No")</f>
        <v>No</v>
      </c>
      <c r="BA924" s="22" t="str">
        <f aca="false">IF(COUNTIF('Plan Combo 9+1'!$A$2:$A$226,A924)&gt;0,"Sí","No")</f>
        <v>No</v>
      </c>
      <c r="BB924" s="22" t="str">
        <f aca="false">IF(AH924="","No",IF(BA924="Sí",IF((AO924-AH924)&gt;Resumen!$B$6,"Sí","No"),IF((AO924-AH924)&gt;=Resumen!$B$132,"Sí","No")))</f>
        <v>No</v>
      </c>
      <c r="BC924" s="22" t="str">
        <f aca="false">IF(AND(N924="Sí",AL924="Sí",AI924=0),"Sí","No")</f>
        <v>No</v>
      </c>
      <c r="BD924" s="22" t="str">
        <f aca="false">IF(COUNTIF('Plan 9+1 (con Pehuamar)'!$A$2:$A$227,A924)&gt;0,"Sí","No")</f>
        <v>No</v>
      </c>
    </row>
    <row r="925" customFormat="false" ht="15" hidden="false" customHeight="true" outlineLevel="0" collapsed="false">
      <c r="A925" s="6" t="n">
        <v>401382</v>
      </c>
      <c r="B925" s="6" t="n">
        <v>5</v>
      </c>
      <c r="C925" s="6" t="n">
        <v>503</v>
      </c>
      <c r="D925" s="6" t="s">
        <v>315</v>
      </c>
      <c r="E925" s="6" t="s">
        <v>1116</v>
      </c>
      <c r="F925" s="6" t="s">
        <v>196</v>
      </c>
      <c r="G925" s="6" t="s">
        <v>129</v>
      </c>
      <c r="H925" s="6" t="s">
        <v>197</v>
      </c>
      <c r="I925" s="27" t="n">
        <v>0</v>
      </c>
      <c r="J925" s="27" t="n">
        <v>0</v>
      </c>
      <c r="K925" s="27" t="n">
        <v>0.1</v>
      </c>
      <c r="L925" s="28" t="n">
        <f aca="false">I925+J925</f>
        <v>0</v>
      </c>
      <c r="M925" s="28" t="n">
        <f aca="false">L925+K925</f>
        <v>0.1</v>
      </c>
      <c r="N925" s="22" t="str">
        <f aca="false">IF(I925&gt;0,"Sí","No")</f>
        <v>No</v>
      </c>
      <c r="O925" s="22" t="str">
        <f aca="false">IF(J925&gt;0,"Sí","No")</f>
        <v>No</v>
      </c>
      <c r="P925" s="22" t="str">
        <f aca="false">IF(K925&gt;0,"Sí","No")</f>
        <v>Sí</v>
      </c>
      <c r="Q925" s="22" t="str">
        <f aca="false">IF(OR(I925&gt;0,J925&gt;0),"Sí","No")</f>
        <v>No</v>
      </c>
      <c r="R925" s="27"/>
      <c r="S925" s="27"/>
      <c r="T925" s="27"/>
      <c r="U925" s="27"/>
      <c r="V925" s="27"/>
      <c r="W925" s="12" t="str">
        <f aca="false">IF(AND(I925&gt;0,R925&gt;0),(S925-R925)/R925,"")</f>
        <v/>
      </c>
      <c r="X925" s="12" t="str">
        <f aca="false">IF(AND(J925&gt;0,T925&gt;0),(U925-T925)/T925,"")</f>
        <v/>
      </c>
      <c r="Y925" s="12" t="str">
        <f aca="false">IF(AND(K925&gt;0,V925&gt;0),(V925-Resumen!$B$7)/Resumen!$B$7,"")</f>
        <v/>
      </c>
      <c r="Z925" s="28" t="str">
        <f aca="false">IF(AND(K925&gt;0,I925&gt;0,V925&gt;0,S925&gt;0),V925-S925,"")</f>
        <v/>
      </c>
      <c r="AA925" s="12" t="str">
        <f aca="false">IF(Z925&lt;&gt;"",Z925/S925,"")</f>
        <v/>
      </c>
      <c r="AB925" s="28" t="str">
        <f aca="false">IF(AND(K925&gt;0,J925&gt;0,V925&gt;0,U925&gt;0),V925-U925,"")</f>
        <v/>
      </c>
      <c r="AC925" s="12" t="str">
        <f aca="false">IF(AB925&lt;&gt;"",AB925/U925,"")</f>
        <v/>
      </c>
      <c r="AD925" s="27" t="n">
        <v>0</v>
      </c>
      <c r="AE925" s="27" t="n">
        <v>0</v>
      </c>
      <c r="AF925" s="27" t="n">
        <v>0</v>
      </c>
      <c r="AG925" s="28" t="n">
        <f aca="false">AD925+AE925+AF925</f>
        <v>0</v>
      </c>
      <c r="AH925" s="12" t="str">
        <f aca="false">IF(AG925&gt;0,AD925/AG925,"")</f>
        <v/>
      </c>
      <c r="AI925" s="27" t="n">
        <v>0</v>
      </c>
      <c r="AJ925" s="27" t="n">
        <v>0</v>
      </c>
      <c r="AK925" s="27" t="n">
        <v>0</v>
      </c>
      <c r="AL925" s="22" t="str">
        <f aca="false">IF(OR(AJ925&gt;0,AK925&gt;0),"Sí","No")</f>
        <v>No</v>
      </c>
      <c r="AM925" s="6"/>
      <c r="AN925" s="6"/>
      <c r="AO925" s="12" t="n">
        <f aca="false">IF(M925&gt;0,K925/M925,"")</f>
        <v>1</v>
      </c>
      <c r="AP925" s="22" t="str">
        <f aca="false">IF(M925&gt;=Resumen!$B$5,"Alto","Bajo")</f>
        <v>Bajo</v>
      </c>
      <c r="AQ925" s="22" t="str">
        <f aca="false">IF(AO925&gt;=Resumen!$B$28,"Alto","Bajo")</f>
        <v>Alto</v>
      </c>
      <c r="AR925" s="22" t="str">
        <f aca="false">AP925&amp;" Potencial / "&amp;AQ925&amp;" Share"</f>
        <v>Bajo Potencial / Alto Share</v>
      </c>
      <c r="AS925" s="22" t="str">
        <f aca="false">IF(Q925="Sí",IF(AO925&gt;=Resumen!$B$29,"Alto","Bajo"),"")</f>
        <v/>
      </c>
      <c r="AT925" s="22" t="str">
        <f aca="false">IF(AS925&lt;&gt;"",AP925&amp;" Potencial / "&amp;AS925&amp;" Share","")</f>
        <v/>
      </c>
      <c r="AU925" s="22" t="str">
        <f aca="false">IF(AH925="","Sin dato",IF(AH925-AO925&gt;Resumen!$B$6,"Sobre-exhibido",IF(AO925-AH925&gt;Resumen!$B$6,"Sub-exhibido","En línea")))</f>
        <v>Sin dato</v>
      </c>
      <c r="AV925" s="22" t="str">
        <f aca="false">IF(AT925="","",IF(AT925="Alto Potencial / Bajo Share",1,IF(AT925="Alto Potencial / Alto Share",2,IF(AT925="Bajo Potencial / Alto Share",3,4))))</f>
        <v/>
      </c>
      <c r="AW925" s="22" t="str">
        <f aca="false">IF(Q925="No","Sin competencia directa",IF(AV925=1,"1 - Foco Conquista (Alto Pot / Bajo Share)",IF(AV925=2,"2 - Foco Defensa (Alto Pot / Alto Share)",IF(AV925=3,"3 - Monitoreo (Bajo Pot / Alto Share)","4 - Baja Prioridad (Bajo Pot / Bajo Share)"))))</f>
        <v>Sin competencia directa</v>
      </c>
      <c r="AX925" s="12" t="str">
        <f aca="false">IF(OR(IFERROR(AND(W925&lt;&gt;"",Y925&lt;&gt;"",Y925-W925&gt;Resumen!$B$8),FALSE()),IFERROR(AND(X925&lt;&gt;"",Y925&lt;&gt;"",Y925-X925&gt;Resumen!$B$8),FALSE())),MAX(IF(IFERROR(AND(W925&lt;&gt;"",Y925&lt;&gt;"",Y925-W925&gt;Resumen!$B$8),FALSE()),Y925-W925,0),IF(IFERROR(AND(X925&lt;&gt;"",Y925&lt;&gt;"",Y925-X925&gt;Resumen!$B$8),FALSE()),Y925-X925,0)),"")</f>
        <v/>
      </c>
      <c r="AY925" s="22" t="str">
        <f aca="false">IF(OR(IFERROR(AND(W925&lt;&gt;"",Y925&lt;&gt;"",Y925-W925&gt;Resumen!$B$8),FALSE()),IFERROR(AND(X925&lt;&gt;"",Y925&lt;&gt;"",Y925-X925&gt;Resumen!$B$8),FALSE())),TRIM("Lays tiene mayor markup que "&amp;IF(IFERROR(AND(W925&lt;&gt;"",Y925&lt;&gt;"",Y925-W925&gt;Resumen!$B$8),FALSE()),"Quento ","")&amp;IF(IFERROR(AND(X925&lt;&gt;"",Y925&lt;&gt;"",Y925-X925&gt;Resumen!$B$8),FALSE()),"Julicroc ","")&amp;"en este PDV"),"")</f>
        <v/>
      </c>
      <c r="AZ925" s="22" t="str">
        <f aca="false">IF(COUNTIF('Plan Pehuamar - Lista'!$A$2:$A$167,A925)&gt;0,"Sí","No")</f>
        <v>No</v>
      </c>
      <c r="BA925" s="22" t="str">
        <f aca="false">IF(COUNTIF('Plan Combo 9+1'!$A$2:$A$226,A925)&gt;0,"Sí","No")</f>
        <v>No</v>
      </c>
      <c r="BB925" s="22" t="str">
        <f aca="false">IF(AH925="","No",IF(BA925="Sí",IF((AO925-AH925)&gt;Resumen!$B$6,"Sí","No"),IF((AO925-AH925)&gt;=Resumen!$B$132,"Sí","No")))</f>
        <v>No</v>
      </c>
      <c r="BC925" s="22" t="str">
        <f aca="false">IF(AND(N925="Sí",AL925="Sí",AI925=0),"Sí","No")</f>
        <v>No</v>
      </c>
      <c r="BD925" s="22" t="str">
        <f aca="false">IF(COUNTIF('Plan 9+1 (con Pehuamar)'!$A$2:$A$227,A925)&gt;0,"Sí","No")</f>
        <v>No</v>
      </c>
    </row>
    <row r="926" customFormat="false" ht="15" hidden="false" customHeight="true" outlineLevel="0" collapsed="false">
      <c r="A926" s="6" t="n">
        <v>401387</v>
      </c>
      <c r="B926" s="6" t="n">
        <v>5</v>
      </c>
      <c r="C926" s="6" t="n">
        <v>503</v>
      </c>
      <c r="D926" s="6" t="s">
        <v>315</v>
      </c>
      <c r="E926" s="6" t="s">
        <v>1117</v>
      </c>
      <c r="F926" s="6" t="s">
        <v>196</v>
      </c>
      <c r="G926" s="6" t="s">
        <v>129</v>
      </c>
      <c r="H926" s="6" t="s">
        <v>197</v>
      </c>
      <c r="I926" s="27" t="n">
        <v>20</v>
      </c>
      <c r="J926" s="27" t="n">
        <v>0</v>
      </c>
      <c r="K926" s="27" t="n">
        <v>15</v>
      </c>
      <c r="L926" s="28" t="n">
        <f aca="false">I926+J926</f>
        <v>20</v>
      </c>
      <c r="M926" s="28" t="n">
        <f aca="false">L926+K926</f>
        <v>35</v>
      </c>
      <c r="N926" s="22" t="str">
        <f aca="false">IF(I926&gt;0,"Sí","No")</f>
        <v>Sí</v>
      </c>
      <c r="O926" s="22" t="str">
        <f aca="false">IF(J926&gt;0,"Sí","No")</f>
        <v>No</v>
      </c>
      <c r="P926" s="22" t="str">
        <f aca="false">IF(K926&gt;0,"Sí","No")</f>
        <v>Sí</v>
      </c>
      <c r="Q926" s="22" t="str">
        <f aca="false">IF(OR(I926&gt;0,J926&gt;0),"Sí","No")</f>
        <v>Sí</v>
      </c>
      <c r="R926" s="27" t="n">
        <v>1700</v>
      </c>
      <c r="S926" s="27" t="n">
        <v>3100</v>
      </c>
      <c r="T926" s="27"/>
      <c r="U926" s="27"/>
      <c r="V926" s="27" t="n">
        <v>3900</v>
      </c>
      <c r="W926" s="12" t="n">
        <f aca="false">IF(AND(I926&gt;0,R926&gt;0),(S926-R926)/R926,"")</f>
        <v>0.823529411764706</v>
      </c>
      <c r="X926" s="12" t="str">
        <f aca="false">IF(AND(J926&gt;0,T926&gt;0),(U926-T926)/T926,"")</f>
        <v/>
      </c>
      <c r="Y926" s="12" t="n">
        <f aca="false">IF(AND(K926&gt;0,V926&gt;0),(V926-Resumen!$B$7)/Resumen!$B$7,"")</f>
        <v>0.56</v>
      </c>
      <c r="Z926" s="28" t="n">
        <f aca="false">IF(AND(K926&gt;0,I926&gt;0,V926&gt;0,S926&gt;0),V926-S926,"")</f>
        <v>800</v>
      </c>
      <c r="AA926" s="12" t="n">
        <f aca="false">IF(Z926&lt;&gt;"",Z926/S926,"")</f>
        <v>0.258064516129032</v>
      </c>
      <c r="AB926" s="28" t="str">
        <f aca="false">IF(AND(K926&gt;0,J926&gt;0,V926&gt;0,U926&gt;0),V926-U926,"")</f>
        <v/>
      </c>
      <c r="AC926" s="12" t="str">
        <f aca="false">IF(AB926&lt;&gt;"",AB926/U926,"")</f>
        <v/>
      </c>
      <c r="AD926" s="27" t="n">
        <v>5</v>
      </c>
      <c r="AE926" s="27" t="n">
        <v>8</v>
      </c>
      <c r="AF926" s="27" t="n">
        <v>0</v>
      </c>
      <c r="AG926" s="28" t="n">
        <f aca="false">AD926+AE926+AF926</f>
        <v>13</v>
      </c>
      <c r="AH926" s="12" t="n">
        <f aca="false">IF(AG926&gt;0,AD926/AG926,"")</f>
        <v>0.384615384615385</v>
      </c>
      <c r="AI926" s="27" t="n">
        <v>0</v>
      </c>
      <c r="AJ926" s="27" t="n">
        <v>0</v>
      </c>
      <c r="AK926" s="27" t="n">
        <v>0</v>
      </c>
      <c r="AL926" s="22" t="str">
        <f aca="false">IF(OR(AJ926&gt;0,AK926&gt;0),"Sí","No")</f>
        <v>No</v>
      </c>
      <c r="AM926" s="6" t="s">
        <v>198</v>
      </c>
      <c r="AN926" s="6"/>
      <c r="AO926" s="12" t="n">
        <f aca="false">IF(M926&gt;0,K926/M926,"")</f>
        <v>0.428571428571429</v>
      </c>
      <c r="AP926" s="22" t="str">
        <f aca="false">IF(M926&gt;=Resumen!$B$5,"Alto","Bajo")</f>
        <v>Bajo</v>
      </c>
      <c r="AQ926" s="22" t="str">
        <f aca="false">IF(AO926&gt;=Resumen!$B$28,"Alto","Bajo")</f>
        <v>Alto</v>
      </c>
      <c r="AR926" s="22" t="str">
        <f aca="false">AP926&amp;" Potencial / "&amp;AQ926&amp;" Share"</f>
        <v>Bajo Potencial / Alto Share</v>
      </c>
      <c r="AS926" s="22" t="str">
        <f aca="false">IF(Q926="Sí",IF(AO926&gt;=Resumen!$B$29,"Alto","Bajo"),"")</f>
        <v>Bajo</v>
      </c>
      <c r="AT926" s="22" t="str">
        <f aca="false">IF(AS926&lt;&gt;"",AP926&amp;" Potencial / "&amp;AS926&amp;" Share","")</f>
        <v>Bajo Potencial / Bajo Share</v>
      </c>
      <c r="AU926" s="22" t="str">
        <f aca="false">IF(AH926="","Sin dato",IF(AH926-AO926&gt;Resumen!$B$6,"Sobre-exhibido",IF(AO926-AH926&gt;Resumen!$B$6,"Sub-exhibido","En línea")))</f>
        <v>En línea</v>
      </c>
      <c r="AV926" s="22" t="n">
        <f aca="false">IF(AT926="","",IF(AT926="Alto Potencial / Bajo Share",1,IF(AT926="Alto Potencial / Alto Share",2,IF(AT926="Bajo Potencial / Alto Share",3,4))))</f>
        <v>4</v>
      </c>
      <c r="AW926" s="22" t="str">
        <f aca="false">IF(Q926="No","Sin competencia directa",IF(AV926=1,"1 - Foco Conquista (Alto Pot / Bajo Share)",IF(AV926=2,"2 - Foco Defensa (Alto Pot / Alto Share)",IF(AV926=3,"3 - Monitoreo (Bajo Pot / Alto Share)","4 - Baja Prioridad (Bajo Pot / Bajo Share)"))))</f>
        <v>4 - Baja Prioridad (Bajo Pot / Bajo Share)</v>
      </c>
      <c r="AX926" s="12" t="str">
        <f aca="false">IF(OR(IFERROR(AND(W926&lt;&gt;"",Y926&lt;&gt;"",Y926-W926&gt;Resumen!$B$8),FALSE()),IFERROR(AND(X926&lt;&gt;"",Y926&lt;&gt;"",Y926-X926&gt;Resumen!$B$8),FALSE())),MAX(IF(IFERROR(AND(W926&lt;&gt;"",Y926&lt;&gt;"",Y926-W926&gt;Resumen!$B$8),FALSE()),Y926-W926,0),IF(IFERROR(AND(X926&lt;&gt;"",Y926&lt;&gt;"",Y926-X926&gt;Resumen!$B$8),FALSE()),Y926-X926,0)),"")</f>
        <v/>
      </c>
      <c r="AY926" s="22" t="str">
        <f aca="false">IF(OR(IFERROR(AND(W926&lt;&gt;"",Y926&lt;&gt;"",Y926-W926&gt;Resumen!$B$8),FALSE()),IFERROR(AND(X926&lt;&gt;"",Y926&lt;&gt;"",Y926-X926&gt;Resumen!$B$8),FALSE())),TRIM("Lays tiene mayor markup que "&amp;IF(IFERROR(AND(W926&lt;&gt;"",Y926&lt;&gt;"",Y926-W926&gt;Resumen!$B$8),FALSE()),"Quento ","")&amp;IF(IFERROR(AND(X926&lt;&gt;"",Y926&lt;&gt;"",Y926-X926&gt;Resumen!$B$8),FALSE()),"Julicroc ","")&amp;"en este PDV"),"")</f>
        <v/>
      </c>
      <c r="AZ926" s="22" t="str">
        <f aca="false">IF(COUNTIF('Plan Pehuamar - Lista'!$A$2:$A$167,A926)&gt;0,"Sí","No")</f>
        <v>No</v>
      </c>
      <c r="BA926" s="22" t="str">
        <f aca="false">IF(COUNTIF('Plan Combo 9+1'!$A$2:$A$226,A926)&gt;0,"Sí","No")</f>
        <v>No</v>
      </c>
      <c r="BB926" s="22" t="str">
        <f aca="false">IF(AH926="","No",IF(BA926="Sí",IF((AO926-AH926)&gt;Resumen!$B$6,"Sí","No"),IF((AO926-AH926)&gt;=Resumen!$B$132,"Sí","No")))</f>
        <v>No</v>
      </c>
      <c r="BC926" s="22" t="str">
        <f aca="false">IF(AND(N926="Sí",AL926="Sí",AI926=0),"Sí","No")</f>
        <v>No</v>
      </c>
      <c r="BD926" s="22" t="str">
        <f aca="false">IF(COUNTIF('Plan 9+1 (con Pehuamar)'!$A$2:$A$227,A926)&gt;0,"Sí","No")</f>
        <v>No</v>
      </c>
    </row>
    <row r="927" customFormat="false" ht="15" hidden="false" customHeight="true" outlineLevel="0" collapsed="false">
      <c r="A927" s="6" t="n">
        <v>401402</v>
      </c>
      <c r="B927" s="6" t="n">
        <v>5</v>
      </c>
      <c r="C927" s="6" t="n">
        <v>503</v>
      </c>
      <c r="D927" s="6" t="s">
        <v>315</v>
      </c>
      <c r="E927" s="6" t="s">
        <v>1118</v>
      </c>
      <c r="F927" s="6" t="s">
        <v>196</v>
      </c>
      <c r="G927" s="6" t="s">
        <v>129</v>
      </c>
      <c r="H927" s="6" t="s">
        <v>197</v>
      </c>
      <c r="I927" s="27" t="n">
        <v>15</v>
      </c>
      <c r="J927" s="27" t="n">
        <v>0</v>
      </c>
      <c r="K927" s="27" t="n">
        <v>10</v>
      </c>
      <c r="L927" s="28" t="n">
        <f aca="false">I927+J927</f>
        <v>15</v>
      </c>
      <c r="M927" s="28" t="n">
        <f aca="false">L927+K927</f>
        <v>25</v>
      </c>
      <c r="N927" s="22" t="str">
        <f aca="false">IF(I927&gt;0,"Sí","No")</f>
        <v>Sí</v>
      </c>
      <c r="O927" s="22" t="str">
        <f aca="false">IF(J927&gt;0,"Sí","No")</f>
        <v>No</v>
      </c>
      <c r="P927" s="22" t="str">
        <f aca="false">IF(K927&gt;0,"Sí","No")</f>
        <v>Sí</v>
      </c>
      <c r="Q927" s="22" t="str">
        <f aca="false">IF(OR(I927&gt;0,J927&gt;0),"Sí","No")</f>
        <v>Sí</v>
      </c>
      <c r="R927" s="27" t="n">
        <v>1900</v>
      </c>
      <c r="S927" s="27" t="n">
        <v>2900</v>
      </c>
      <c r="T927" s="27"/>
      <c r="U927" s="27"/>
      <c r="V927" s="27" t="n">
        <v>3500</v>
      </c>
      <c r="W927" s="12" t="n">
        <f aca="false">IF(AND(I927&gt;0,R927&gt;0),(S927-R927)/R927,"")</f>
        <v>0.526315789473684</v>
      </c>
      <c r="X927" s="12" t="str">
        <f aca="false">IF(AND(J927&gt;0,T927&gt;0),(U927-T927)/T927,"")</f>
        <v/>
      </c>
      <c r="Y927" s="12" t="n">
        <f aca="false">IF(AND(K927&gt;0,V927&gt;0),(V927-Resumen!$B$7)/Resumen!$B$7,"")</f>
        <v>0.4</v>
      </c>
      <c r="Z927" s="28" t="n">
        <f aca="false">IF(AND(K927&gt;0,I927&gt;0,V927&gt;0,S927&gt;0),V927-S927,"")</f>
        <v>600</v>
      </c>
      <c r="AA927" s="12" t="n">
        <f aca="false">IF(Z927&lt;&gt;"",Z927/S927,"")</f>
        <v>0.206896551724138</v>
      </c>
      <c r="AB927" s="28" t="str">
        <f aca="false">IF(AND(K927&gt;0,J927&gt;0,V927&gt;0,U927&gt;0),V927-U927,"")</f>
        <v/>
      </c>
      <c r="AC927" s="12" t="str">
        <f aca="false">IF(AB927&lt;&gt;"",AB927/U927,"")</f>
        <v/>
      </c>
      <c r="AD927" s="27" t="n">
        <v>5</v>
      </c>
      <c r="AE927" s="27" t="n">
        <v>8</v>
      </c>
      <c r="AF927" s="27" t="n">
        <v>0</v>
      </c>
      <c r="AG927" s="28" t="n">
        <f aca="false">AD927+AE927+AF927</f>
        <v>13</v>
      </c>
      <c r="AH927" s="12" t="n">
        <f aca="false">IF(AG927&gt;0,AD927/AG927,"")</f>
        <v>0.384615384615385</v>
      </c>
      <c r="AI927" s="27" t="n">
        <v>0</v>
      </c>
      <c r="AJ927" s="27" t="n">
        <v>0</v>
      </c>
      <c r="AK927" s="27" t="n">
        <v>0</v>
      </c>
      <c r="AL927" s="22" t="str">
        <f aca="false">IF(OR(AJ927&gt;0,AK927&gt;0),"Sí","No")</f>
        <v>No</v>
      </c>
      <c r="AM927" s="6" t="s">
        <v>198</v>
      </c>
      <c r="AN927" s="6"/>
      <c r="AO927" s="12" t="n">
        <f aca="false">IF(M927&gt;0,K927/M927,"")</f>
        <v>0.4</v>
      </c>
      <c r="AP927" s="22" t="str">
        <f aca="false">IF(M927&gt;=Resumen!$B$5,"Alto","Bajo")</f>
        <v>Bajo</v>
      </c>
      <c r="AQ927" s="22" t="str">
        <f aca="false">IF(AO927&gt;=Resumen!$B$28,"Alto","Bajo")</f>
        <v>Alto</v>
      </c>
      <c r="AR927" s="22" t="str">
        <f aca="false">AP927&amp;" Potencial / "&amp;AQ927&amp;" Share"</f>
        <v>Bajo Potencial / Alto Share</v>
      </c>
      <c r="AS927" s="22" t="str">
        <f aca="false">IF(Q927="Sí",IF(AO927&gt;=Resumen!$B$29,"Alto","Bajo"),"")</f>
        <v>Bajo</v>
      </c>
      <c r="AT927" s="22" t="str">
        <f aca="false">IF(AS927&lt;&gt;"",AP927&amp;" Potencial / "&amp;AS927&amp;" Share","")</f>
        <v>Bajo Potencial / Bajo Share</v>
      </c>
      <c r="AU927" s="22" t="str">
        <f aca="false">IF(AH927="","Sin dato",IF(AH927-AO927&gt;Resumen!$B$6,"Sobre-exhibido",IF(AO927-AH927&gt;Resumen!$B$6,"Sub-exhibido","En línea")))</f>
        <v>En línea</v>
      </c>
      <c r="AV927" s="22" t="n">
        <f aca="false">IF(AT927="","",IF(AT927="Alto Potencial / Bajo Share",1,IF(AT927="Alto Potencial / Alto Share",2,IF(AT927="Bajo Potencial / Alto Share",3,4))))</f>
        <v>4</v>
      </c>
      <c r="AW927" s="22" t="str">
        <f aca="false">IF(Q927="No","Sin competencia directa",IF(AV927=1,"1 - Foco Conquista (Alto Pot / Bajo Share)",IF(AV927=2,"2 - Foco Defensa (Alto Pot / Alto Share)",IF(AV927=3,"3 - Monitoreo (Bajo Pot / Alto Share)","4 - Baja Prioridad (Bajo Pot / Bajo Share)"))))</f>
        <v>4 - Baja Prioridad (Bajo Pot / Bajo Share)</v>
      </c>
      <c r="AX927" s="12" t="str">
        <f aca="false">IF(OR(IFERROR(AND(W927&lt;&gt;"",Y927&lt;&gt;"",Y927-W927&gt;Resumen!$B$8),FALSE()),IFERROR(AND(X927&lt;&gt;"",Y927&lt;&gt;"",Y927-X927&gt;Resumen!$B$8),FALSE())),MAX(IF(IFERROR(AND(W927&lt;&gt;"",Y927&lt;&gt;"",Y927-W927&gt;Resumen!$B$8),FALSE()),Y927-W927,0),IF(IFERROR(AND(X927&lt;&gt;"",Y927&lt;&gt;"",Y927-X927&gt;Resumen!$B$8),FALSE()),Y927-X927,0)),"")</f>
        <v/>
      </c>
      <c r="AY927" s="22" t="str">
        <f aca="false">IF(OR(IFERROR(AND(W927&lt;&gt;"",Y927&lt;&gt;"",Y927-W927&gt;Resumen!$B$8),FALSE()),IFERROR(AND(X927&lt;&gt;"",Y927&lt;&gt;"",Y927-X927&gt;Resumen!$B$8),FALSE())),TRIM("Lays tiene mayor markup que "&amp;IF(IFERROR(AND(W927&lt;&gt;"",Y927&lt;&gt;"",Y927-W927&gt;Resumen!$B$8),FALSE()),"Quento ","")&amp;IF(IFERROR(AND(X927&lt;&gt;"",Y927&lt;&gt;"",Y927-X927&gt;Resumen!$B$8),FALSE()),"Julicroc ","")&amp;"en este PDV"),"")</f>
        <v/>
      </c>
      <c r="AZ927" s="22" t="str">
        <f aca="false">IF(COUNTIF('Plan Pehuamar - Lista'!$A$2:$A$167,A927)&gt;0,"Sí","No")</f>
        <v>No</v>
      </c>
      <c r="BA927" s="22" t="str">
        <f aca="false">IF(COUNTIF('Plan Combo 9+1'!$A$2:$A$226,A927)&gt;0,"Sí","No")</f>
        <v>No</v>
      </c>
      <c r="BB927" s="22" t="str">
        <f aca="false">IF(AH927="","No",IF(BA927="Sí",IF((AO927-AH927)&gt;Resumen!$B$6,"Sí","No"),IF((AO927-AH927)&gt;=Resumen!$B$132,"Sí","No")))</f>
        <v>No</v>
      </c>
      <c r="BC927" s="22" t="str">
        <f aca="false">IF(AND(N927="Sí",AL927="Sí",AI927=0),"Sí","No")</f>
        <v>No</v>
      </c>
      <c r="BD927" s="22" t="str">
        <f aca="false">IF(COUNTIF('Plan 9+1 (con Pehuamar)'!$A$2:$A$227,A927)&gt;0,"Sí","No")</f>
        <v>No</v>
      </c>
    </row>
    <row r="928" customFormat="false" ht="15" hidden="false" customHeight="true" outlineLevel="0" collapsed="false">
      <c r="A928" s="6" t="n">
        <v>401403</v>
      </c>
      <c r="B928" s="6" t="n">
        <v>5</v>
      </c>
      <c r="C928" s="6" t="n">
        <v>503</v>
      </c>
      <c r="D928" s="6" t="s">
        <v>315</v>
      </c>
      <c r="E928" s="6" t="s">
        <v>1119</v>
      </c>
      <c r="F928" s="6" t="s">
        <v>196</v>
      </c>
      <c r="G928" s="6" t="s">
        <v>129</v>
      </c>
      <c r="H928" s="6" t="s">
        <v>197</v>
      </c>
      <c r="I928" s="27" t="n">
        <v>0</v>
      </c>
      <c r="J928" s="27" t="n">
        <v>0</v>
      </c>
      <c r="K928" s="27" t="n">
        <v>0.6</v>
      </c>
      <c r="L928" s="28" t="n">
        <f aca="false">I928+J928</f>
        <v>0</v>
      </c>
      <c r="M928" s="28" t="n">
        <f aca="false">L928+K928</f>
        <v>0.6</v>
      </c>
      <c r="N928" s="22" t="str">
        <f aca="false">IF(I928&gt;0,"Sí","No")</f>
        <v>No</v>
      </c>
      <c r="O928" s="22" t="str">
        <f aca="false">IF(J928&gt;0,"Sí","No")</f>
        <v>No</v>
      </c>
      <c r="P928" s="22" t="str">
        <f aca="false">IF(K928&gt;0,"Sí","No")</f>
        <v>Sí</v>
      </c>
      <c r="Q928" s="22" t="str">
        <f aca="false">IF(OR(I928&gt;0,J928&gt;0),"Sí","No")</f>
        <v>No</v>
      </c>
      <c r="R928" s="27"/>
      <c r="S928" s="27"/>
      <c r="T928" s="27"/>
      <c r="U928" s="27"/>
      <c r="V928" s="27"/>
      <c r="W928" s="12" t="str">
        <f aca="false">IF(AND(I928&gt;0,R928&gt;0),(S928-R928)/R928,"")</f>
        <v/>
      </c>
      <c r="X928" s="12" t="str">
        <f aca="false">IF(AND(J928&gt;0,T928&gt;0),(U928-T928)/T928,"")</f>
        <v/>
      </c>
      <c r="Y928" s="12" t="str">
        <f aca="false">IF(AND(K928&gt;0,V928&gt;0),(V928-Resumen!$B$7)/Resumen!$B$7,"")</f>
        <v/>
      </c>
      <c r="Z928" s="28" t="str">
        <f aca="false">IF(AND(K928&gt;0,I928&gt;0,V928&gt;0,S928&gt;0),V928-S928,"")</f>
        <v/>
      </c>
      <c r="AA928" s="12" t="str">
        <f aca="false">IF(Z928&lt;&gt;"",Z928/S928,"")</f>
        <v/>
      </c>
      <c r="AB928" s="28" t="str">
        <f aca="false">IF(AND(K928&gt;0,J928&gt;0,V928&gt;0,U928&gt;0),V928-U928,"")</f>
        <v/>
      </c>
      <c r="AC928" s="12" t="str">
        <f aca="false">IF(AB928&lt;&gt;"",AB928/U928,"")</f>
        <v/>
      </c>
      <c r="AD928" s="27" t="n">
        <v>0</v>
      </c>
      <c r="AE928" s="27" t="n">
        <v>0</v>
      </c>
      <c r="AF928" s="27" t="n">
        <v>0</v>
      </c>
      <c r="AG928" s="28" t="n">
        <f aca="false">AD928+AE928+AF928</f>
        <v>0</v>
      </c>
      <c r="AH928" s="12" t="str">
        <f aca="false">IF(AG928&gt;0,AD928/AG928,"")</f>
        <v/>
      </c>
      <c r="AI928" s="27" t="n">
        <v>0</v>
      </c>
      <c r="AJ928" s="27" t="n">
        <v>0</v>
      </c>
      <c r="AK928" s="27" t="n">
        <v>0</v>
      </c>
      <c r="AL928" s="22" t="str">
        <f aca="false">IF(OR(AJ928&gt;0,AK928&gt;0),"Sí","No")</f>
        <v>No</v>
      </c>
      <c r="AM928" s="6"/>
      <c r="AN928" s="6"/>
      <c r="AO928" s="12" t="n">
        <f aca="false">IF(M928&gt;0,K928/M928,"")</f>
        <v>1</v>
      </c>
      <c r="AP928" s="22" t="str">
        <f aca="false">IF(M928&gt;=Resumen!$B$5,"Alto","Bajo")</f>
        <v>Bajo</v>
      </c>
      <c r="AQ928" s="22" t="str">
        <f aca="false">IF(AO928&gt;=Resumen!$B$28,"Alto","Bajo")</f>
        <v>Alto</v>
      </c>
      <c r="AR928" s="22" t="str">
        <f aca="false">AP928&amp;" Potencial / "&amp;AQ928&amp;" Share"</f>
        <v>Bajo Potencial / Alto Share</v>
      </c>
      <c r="AS928" s="22" t="str">
        <f aca="false">IF(Q928="Sí",IF(AO928&gt;=Resumen!$B$29,"Alto","Bajo"),"")</f>
        <v/>
      </c>
      <c r="AT928" s="22" t="str">
        <f aca="false">IF(AS928&lt;&gt;"",AP928&amp;" Potencial / "&amp;AS928&amp;" Share","")</f>
        <v/>
      </c>
      <c r="AU928" s="22" t="str">
        <f aca="false">IF(AH928="","Sin dato",IF(AH928-AO928&gt;Resumen!$B$6,"Sobre-exhibido",IF(AO928-AH928&gt;Resumen!$B$6,"Sub-exhibido","En línea")))</f>
        <v>Sin dato</v>
      </c>
      <c r="AV928" s="22" t="str">
        <f aca="false">IF(AT928="","",IF(AT928="Alto Potencial / Bajo Share",1,IF(AT928="Alto Potencial / Alto Share",2,IF(AT928="Bajo Potencial / Alto Share",3,4))))</f>
        <v/>
      </c>
      <c r="AW928" s="22" t="str">
        <f aca="false">IF(Q928="No","Sin competencia directa",IF(AV928=1,"1 - Foco Conquista (Alto Pot / Bajo Share)",IF(AV928=2,"2 - Foco Defensa (Alto Pot / Alto Share)",IF(AV928=3,"3 - Monitoreo (Bajo Pot / Alto Share)","4 - Baja Prioridad (Bajo Pot / Bajo Share)"))))</f>
        <v>Sin competencia directa</v>
      </c>
      <c r="AX928" s="12" t="str">
        <f aca="false">IF(OR(IFERROR(AND(W928&lt;&gt;"",Y928&lt;&gt;"",Y928-W928&gt;Resumen!$B$8),FALSE()),IFERROR(AND(X928&lt;&gt;"",Y928&lt;&gt;"",Y928-X928&gt;Resumen!$B$8),FALSE())),MAX(IF(IFERROR(AND(W928&lt;&gt;"",Y928&lt;&gt;"",Y928-W928&gt;Resumen!$B$8),FALSE()),Y928-W928,0),IF(IFERROR(AND(X928&lt;&gt;"",Y928&lt;&gt;"",Y928-X928&gt;Resumen!$B$8),FALSE()),Y928-X928,0)),"")</f>
        <v/>
      </c>
      <c r="AY928" s="22" t="str">
        <f aca="false">IF(OR(IFERROR(AND(W928&lt;&gt;"",Y928&lt;&gt;"",Y928-W928&gt;Resumen!$B$8),FALSE()),IFERROR(AND(X928&lt;&gt;"",Y928&lt;&gt;"",Y928-X928&gt;Resumen!$B$8),FALSE())),TRIM("Lays tiene mayor markup que "&amp;IF(IFERROR(AND(W928&lt;&gt;"",Y928&lt;&gt;"",Y928-W928&gt;Resumen!$B$8),FALSE()),"Quento ","")&amp;IF(IFERROR(AND(X928&lt;&gt;"",Y928&lt;&gt;"",Y928-X928&gt;Resumen!$B$8),FALSE()),"Julicroc ","")&amp;"en este PDV"),"")</f>
        <v/>
      </c>
      <c r="AZ928" s="22" t="str">
        <f aca="false">IF(COUNTIF('Plan Pehuamar - Lista'!$A$2:$A$167,A928)&gt;0,"Sí","No")</f>
        <v>No</v>
      </c>
      <c r="BA928" s="22" t="str">
        <f aca="false">IF(COUNTIF('Plan Combo 9+1'!$A$2:$A$226,A928)&gt;0,"Sí","No")</f>
        <v>No</v>
      </c>
      <c r="BB928" s="22" t="str">
        <f aca="false">IF(AH928="","No",IF(BA928="Sí",IF((AO928-AH928)&gt;Resumen!$B$6,"Sí","No"),IF((AO928-AH928)&gt;=Resumen!$B$132,"Sí","No")))</f>
        <v>No</v>
      </c>
      <c r="BC928" s="22" t="str">
        <f aca="false">IF(AND(N928="Sí",AL928="Sí",AI928=0),"Sí","No")</f>
        <v>No</v>
      </c>
      <c r="BD928" s="22" t="str">
        <f aca="false">IF(COUNTIF('Plan 9+1 (con Pehuamar)'!$A$2:$A$227,A928)&gt;0,"Sí","No")</f>
        <v>No</v>
      </c>
    </row>
    <row r="929" customFormat="false" ht="15" hidden="false" customHeight="true" outlineLevel="0" collapsed="false">
      <c r="A929" s="6" t="n">
        <v>401411</v>
      </c>
      <c r="B929" s="6" t="n">
        <v>5</v>
      </c>
      <c r="C929" s="6" t="n">
        <v>503</v>
      </c>
      <c r="D929" s="6" t="s">
        <v>315</v>
      </c>
      <c r="E929" s="6" t="s">
        <v>1120</v>
      </c>
      <c r="F929" s="6" t="s">
        <v>201</v>
      </c>
      <c r="G929" s="6" t="s">
        <v>129</v>
      </c>
      <c r="H929" s="6" t="s">
        <v>197</v>
      </c>
      <c r="I929" s="27" t="n">
        <v>0</v>
      </c>
      <c r="J929" s="27" t="n">
        <v>0</v>
      </c>
      <c r="K929" s="27" t="n">
        <v>0.4</v>
      </c>
      <c r="L929" s="28" t="n">
        <f aca="false">I929+J929</f>
        <v>0</v>
      </c>
      <c r="M929" s="28" t="n">
        <f aca="false">L929+K929</f>
        <v>0.4</v>
      </c>
      <c r="N929" s="22" t="str">
        <f aca="false">IF(I929&gt;0,"Sí","No")</f>
        <v>No</v>
      </c>
      <c r="O929" s="22" t="str">
        <f aca="false">IF(J929&gt;0,"Sí","No")</f>
        <v>No</v>
      </c>
      <c r="P929" s="22" t="str">
        <f aca="false">IF(K929&gt;0,"Sí","No")</f>
        <v>Sí</v>
      </c>
      <c r="Q929" s="22" t="str">
        <f aca="false">IF(OR(I929&gt;0,J929&gt;0),"Sí","No")</f>
        <v>No</v>
      </c>
      <c r="R929" s="27"/>
      <c r="S929" s="27"/>
      <c r="T929" s="27"/>
      <c r="U929" s="27"/>
      <c r="V929" s="27"/>
      <c r="W929" s="12" t="str">
        <f aca="false">IF(AND(I929&gt;0,R929&gt;0),(S929-R929)/R929,"")</f>
        <v/>
      </c>
      <c r="X929" s="12" t="str">
        <f aca="false">IF(AND(J929&gt;0,T929&gt;0),(U929-T929)/T929,"")</f>
        <v/>
      </c>
      <c r="Y929" s="12" t="str">
        <f aca="false">IF(AND(K929&gt;0,V929&gt;0),(V929-Resumen!$B$7)/Resumen!$B$7,"")</f>
        <v/>
      </c>
      <c r="Z929" s="28" t="str">
        <f aca="false">IF(AND(K929&gt;0,I929&gt;0,V929&gt;0,S929&gt;0),V929-S929,"")</f>
        <v/>
      </c>
      <c r="AA929" s="12" t="str">
        <f aca="false">IF(Z929&lt;&gt;"",Z929/S929,"")</f>
        <v/>
      </c>
      <c r="AB929" s="28" t="str">
        <f aca="false">IF(AND(K929&gt;0,J929&gt;0,V929&gt;0,U929&gt;0),V929-U929,"")</f>
        <v/>
      </c>
      <c r="AC929" s="12" t="str">
        <f aca="false">IF(AB929&lt;&gt;"",AB929/U929,"")</f>
        <v/>
      </c>
      <c r="AD929" s="27" t="n">
        <v>0</v>
      </c>
      <c r="AE929" s="27" t="n">
        <v>0</v>
      </c>
      <c r="AF929" s="27" t="n">
        <v>0</v>
      </c>
      <c r="AG929" s="28" t="n">
        <f aca="false">AD929+AE929+AF929</f>
        <v>0</v>
      </c>
      <c r="AH929" s="12" t="str">
        <f aca="false">IF(AG929&gt;0,AD929/AG929,"")</f>
        <v/>
      </c>
      <c r="AI929" s="27" t="n">
        <v>0</v>
      </c>
      <c r="AJ929" s="27" t="n">
        <v>0</v>
      </c>
      <c r="AK929" s="27" t="n">
        <v>0</v>
      </c>
      <c r="AL929" s="22" t="str">
        <f aca="false">IF(OR(AJ929&gt;0,AK929&gt;0),"Sí","No")</f>
        <v>No</v>
      </c>
      <c r="AM929" s="6"/>
      <c r="AN929" s="6"/>
      <c r="AO929" s="12" t="n">
        <f aca="false">IF(M929&gt;0,K929/M929,"")</f>
        <v>1</v>
      </c>
      <c r="AP929" s="22" t="str">
        <f aca="false">IF(M929&gt;=Resumen!$B$5,"Alto","Bajo")</f>
        <v>Bajo</v>
      </c>
      <c r="AQ929" s="22" t="str">
        <f aca="false">IF(AO929&gt;=Resumen!$B$28,"Alto","Bajo")</f>
        <v>Alto</v>
      </c>
      <c r="AR929" s="22" t="str">
        <f aca="false">AP929&amp;" Potencial / "&amp;AQ929&amp;" Share"</f>
        <v>Bajo Potencial / Alto Share</v>
      </c>
      <c r="AS929" s="22" t="str">
        <f aca="false">IF(Q929="Sí",IF(AO929&gt;=Resumen!$B$29,"Alto","Bajo"),"")</f>
        <v/>
      </c>
      <c r="AT929" s="22" t="str">
        <f aca="false">IF(AS929&lt;&gt;"",AP929&amp;" Potencial / "&amp;AS929&amp;" Share","")</f>
        <v/>
      </c>
      <c r="AU929" s="22" t="str">
        <f aca="false">IF(AH929="","Sin dato",IF(AH929-AO929&gt;Resumen!$B$6,"Sobre-exhibido",IF(AO929-AH929&gt;Resumen!$B$6,"Sub-exhibido","En línea")))</f>
        <v>Sin dato</v>
      </c>
      <c r="AV929" s="22" t="str">
        <f aca="false">IF(AT929="","",IF(AT929="Alto Potencial / Bajo Share",1,IF(AT929="Alto Potencial / Alto Share",2,IF(AT929="Bajo Potencial / Alto Share",3,4))))</f>
        <v/>
      </c>
      <c r="AW929" s="22" t="str">
        <f aca="false">IF(Q929="No","Sin competencia directa",IF(AV929=1,"1 - Foco Conquista (Alto Pot / Bajo Share)",IF(AV929=2,"2 - Foco Defensa (Alto Pot / Alto Share)",IF(AV929=3,"3 - Monitoreo (Bajo Pot / Alto Share)","4 - Baja Prioridad (Bajo Pot / Bajo Share)"))))</f>
        <v>Sin competencia directa</v>
      </c>
      <c r="AX929" s="12" t="str">
        <f aca="false">IF(OR(IFERROR(AND(W929&lt;&gt;"",Y929&lt;&gt;"",Y929-W929&gt;Resumen!$B$8),FALSE()),IFERROR(AND(X929&lt;&gt;"",Y929&lt;&gt;"",Y929-X929&gt;Resumen!$B$8),FALSE())),MAX(IF(IFERROR(AND(W929&lt;&gt;"",Y929&lt;&gt;"",Y929-W929&gt;Resumen!$B$8),FALSE()),Y929-W929,0),IF(IFERROR(AND(X929&lt;&gt;"",Y929&lt;&gt;"",Y929-X929&gt;Resumen!$B$8),FALSE()),Y929-X929,0)),"")</f>
        <v/>
      </c>
      <c r="AY929" s="22" t="str">
        <f aca="false">IF(OR(IFERROR(AND(W929&lt;&gt;"",Y929&lt;&gt;"",Y929-W929&gt;Resumen!$B$8),FALSE()),IFERROR(AND(X929&lt;&gt;"",Y929&lt;&gt;"",Y929-X929&gt;Resumen!$B$8),FALSE())),TRIM("Lays tiene mayor markup que "&amp;IF(IFERROR(AND(W929&lt;&gt;"",Y929&lt;&gt;"",Y929-W929&gt;Resumen!$B$8),FALSE()),"Quento ","")&amp;IF(IFERROR(AND(X929&lt;&gt;"",Y929&lt;&gt;"",Y929-X929&gt;Resumen!$B$8),FALSE()),"Julicroc ","")&amp;"en este PDV"),"")</f>
        <v/>
      </c>
      <c r="AZ929" s="22" t="str">
        <f aca="false">IF(COUNTIF('Plan Pehuamar - Lista'!$A$2:$A$167,A929)&gt;0,"Sí","No")</f>
        <v>No</v>
      </c>
      <c r="BA929" s="22" t="str">
        <f aca="false">IF(COUNTIF('Plan Combo 9+1'!$A$2:$A$226,A929)&gt;0,"Sí","No")</f>
        <v>No</v>
      </c>
      <c r="BB929" s="22" t="str">
        <f aca="false">IF(AH929="","No",IF(BA929="Sí",IF((AO929-AH929)&gt;Resumen!$B$6,"Sí","No"),IF((AO929-AH929)&gt;=Resumen!$B$132,"Sí","No")))</f>
        <v>No</v>
      </c>
      <c r="BC929" s="22" t="str">
        <f aca="false">IF(AND(N929="Sí",AL929="Sí",AI929=0),"Sí","No")</f>
        <v>No</v>
      </c>
      <c r="BD929" s="22" t="str">
        <f aca="false">IF(COUNTIF('Plan 9+1 (con Pehuamar)'!$A$2:$A$227,A929)&gt;0,"Sí","No")</f>
        <v>No</v>
      </c>
    </row>
    <row r="930" customFormat="false" ht="15" hidden="false" customHeight="true" outlineLevel="0" collapsed="false">
      <c r="A930" s="6" t="n">
        <v>401413</v>
      </c>
      <c r="B930" s="6" t="n">
        <v>5</v>
      </c>
      <c r="C930" s="6" t="n">
        <v>503</v>
      </c>
      <c r="D930" s="6" t="s">
        <v>315</v>
      </c>
      <c r="E930" s="6" t="s">
        <v>1121</v>
      </c>
      <c r="F930" s="6" t="s">
        <v>196</v>
      </c>
      <c r="G930" s="6" t="s">
        <v>129</v>
      </c>
      <c r="H930" s="6" t="s">
        <v>197</v>
      </c>
      <c r="I930" s="27" t="n">
        <v>25</v>
      </c>
      <c r="J930" s="27" t="n">
        <v>15</v>
      </c>
      <c r="K930" s="27" t="n">
        <v>30</v>
      </c>
      <c r="L930" s="28" t="n">
        <f aca="false">I930+J930</f>
        <v>40</v>
      </c>
      <c r="M930" s="28" t="n">
        <f aca="false">L930+K930</f>
        <v>70</v>
      </c>
      <c r="N930" s="22" t="str">
        <f aca="false">IF(I930&gt;0,"Sí","No")</f>
        <v>Sí</v>
      </c>
      <c r="O930" s="22" t="str">
        <f aca="false">IF(J930&gt;0,"Sí","No")</f>
        <v>Sí</v>
      </c>
      <c r="P930" s="22" t="str">
        <f aca="false">IF(K930&gt;0,"Sí","No")</f>
        <v>Sí</v>
      </c>
      <c r="Q930" s="22" t="str">
        <f aca="false">IF(OR(I930&gt;0,J930&gt;0),"Sí","No")</f>
        <v>Sí</v>
      </c>
      <c r="R930" s="27" t="n">
        <v>1900</v>
      </c>
      <c r="S930" s="27" t="n">
        <v>2900</v>
      </c>
      <c r="T930" s="27" t="n">
        <v>1400</v>
      </c>
      <c r="U930" s="27" t="n">
        <v>2100</v>
      </c>
      <c r="V930" s="27" t="n">
        <v>3800</v>
      </c>
      <c r="W930" s="12" t="n">
        <f aca="false">IF(AND(I930&gt;0,R930&gt;0),(S930-R930)/R930,"")</f>
        <v>0.526315789473684</v>
      </c>
      <c r="X930" s="12" t="n">
        <f aca="false">IF(AND(J930&gt;0,T930&gt;0),(U930-T930)/T930,"")</f>
        <v>0.5</v>
      </c>
      <c r="Y930" s="12" t="n">
        <f aca="false">IF(AND(K930&gt;0,V930&gt;0),(V930-Resumen!$B$7)/Resumen!$B$7,"")</f>
        <v>0.52</v>
      </c>
      <c r="Z930" s="28" t="n">
        <f aca="false">IF(AND(K930&gt;0,I930&gt;0,V930&gt;0,S930&gt;0),V930-S930,"")</f>
        <v>900</v>
      </c>
      <c r="AA930" s="12" t="n">
        <f aca="false">IF(Z930&lt;&gt;"",Z930/S930,"")</f>
        <v>0.310344827586207</v>
      </c>
      <c r="AB930" s="28" t="n">
        <f aca="false">IF(AND(K930&gt;0,J930&gt;0,V930&gt;0,U930&gt;0),V930-U930,"")</f>
        <v>1700</v>
      </c>
      <c r="AC930" s="12" t="n">
        <f aca="false">IF(AB930&lt;&gt;"",AB930/U930,"")</f>
        <v>0.80952380952381</v>
      </c>
      <c r="AD930" s="27" t="n">
        <v>12</v>
      </c>
      <c r="AE930" s="27" t="n">
        <v>15</v>
      </c>
      <c r="AF930" s="27" t="n">
        <v>8</v>
      </c>
      <c r="AG930" s="28" t="n">
        <f aca="false">AD930+AE930+AF930</f>
        <v>35</v>
      </c>
      <c r="AH930" s="12" t="n">
        <f aca="false">IF(AG930&gt;0,AD930/AG930,"")</f>
        <v>0.342857142857143</v>
      </c>
      <c r="AI930" s="27" t="n">
        <v>1</v>
      </c>
      <c r="AJ930" s="27" t="n">
        <v>1</v>
      </c>
      <c r="AK930" s="27" t="n">
        <v>0</v>
      </c>
      <c r="AL930" s="22" t="str">
        <f aca="false">IF(OR(AJ930&gt;0,AK930&gt;0),"Sí","No")</f>
        <v>Sí</v>
      </c>
      <c r="AM930" s="6" t="s">
        <v>198</v>
      </c>
      <c r="AN930" s="6" t="s">
        <v>198</v>
      </c>
      <c r="AO930" s="12" t="n">
        <f aca="false">IF(M930&gt;0,K930/M930,"")</f>
        <v>0.428571428571429</v>
      </c>
      <c r="AP930" s="22" t="str">
        <f aca="false">IF(M930&gt;=Resumen!$B$5,"Alto","Bajo")</f>
        <v>Alto</v>
      </c>
      <c r="AQ930" s="22" t="str">
        <f aca="false">IF(AO930&gt;=Resumen!$B$28,"Alto","Bajo")</f>
        <v>Alto</v>
      </c>
      <c r="AR930" s="22" t="str">
        <f aca="false">AP930&amp;" Potencial / "&amp;AQ930&amp;" Share"</f>
        <v>Alto Potencial / Alto Share</v>
      </c>
      <c r="AS930" s="22" t="str">
        <f aca="false">IF(Q930="Sí",IF(AO930&gt;=Resumen!$B$29,"Alto","Bajo"),"")</f>
        <v>Bajo</v>
      </c>
      <c r="AT930" s="22" t="str">
        <f aca="false">IF(AS930&lt;&gt;"",AP930&amp;" Potencial / "&amp;AS930&amp;" Share","")</f>
        <v>Alto Potencial / Bajo Share</v>
      </c>
      <c r="AU930" s="22" t="str">
        <f aca="false">IF(AH930="","Sin dato",IF(AH930-AO930&gt;Resumen!$B$6,"Sobre-exhibido",IF(AO930-AH930&gt;Resumen!$B$6,"Sub-exhibido","En línea")))</f>
        <v>Sub-exhibido</v>
      </c>
      <c r="AV930" s="22" t="n">
        <f aca="false">IF(AT930="","",IF(AT930="Alto Potencial / Bajo Share",1,IF(AT930="Alto Potencial / Alto Share",2,IF(AT930="Bajo Potencial / Alto Share",3,4))))</f>
        <v>1</v>
      </c>
      <c r="AW930" s="22" t="str">
        <f aca="false">IF(Q930="No","Sin competencia directa",IF(AV930=1,"1 - Foco Conquista (Alto Pot / Bajo Share)",IF(AV930=2,"2 - Foco Defensa (Alto Pot / Alto Share)",IF(AV930=3,"3 - Monitoreo (Bajo Pot / Alto Share)","4 - Baja Prioridad (Bajo Pot / Bajo Share)"))))</f>
        <v>1 - Foco Conquista (Alto Pot / Bajo Share)</v>
      </c>
      <c r="AX930" s="12" t="str">
        <f aca="false">IF(OR(IFERROR(AND(W930&lt;&gt;"",Y930&lt;&gt;"",Y930-W930&gt;Resumen!$B$8),FALSE()),IFERROR(AND(X930&lt;&gt;"",Y930&lt;&gt;"",Y930-X930&gt;Resumen!$B$8),FALSE())),MAX(IF(IFERROR(AND(W930&lt;&gt;"",Y930&lt;&gt;"",Y930-W930&gt;Resumen!$B$8),FALSE()),Y930-W930,0),IF(IFERROR(AND(X930&lt;&gt;"",Y930&lt;&gt;"",Y930-X930&gt;Resumen!$B$8),FALSE()),Y930-X930,0)),"")</f>
        <v/>
      </c>
      <c r="AY930" s="22" t="str">
        <f aca="false">IF(OR(IFERROR(AND(W930&lt;&gt;"",Y930&lt;&gt;"",Y930-W930&gt;Resumen!$B$8),FALSE()),IFERROR(AND(X930&lt;&gt;"",Y930&lt;&gt;"",Y930-X930&gt;Resumen!$B$8),FALSE())),TRIM("Lays tiene mayor markup que "&amp;IF(IFERROR(AND(W930&lt;&gt;"",Y930&lt;&gt;"",Y930-W930&gt;Resumen!$B$8),FALSE()),"Quento ","")&amp;IF(IFERROR(AND(X930&lt;&gt;"",Y930&lt;&gt;"",Y930-X930&gt;Resumen!$B$8),FALSE()),"Julicroc ","")&amp;"en este PDV"),"")</f>
        <v/>
      </c>
      <c r="AZ930" s="22" t="str">
        <f aca="false">IF(COUNTIF('Plan Pehuamar - Lista'!$A$2:$A$167,A930)&gt;0,"Sí","No")</f>
        <v>No</v>
      </c>
      <c r="BA930" s="22" t="str">
        <f aca="false">IF(COUNTIF('Plan Combo 9+1'!$A$2:$A$226,A930)&gt;0,"Sí","No")</f>
        <v>No</v>
      </c>
      <c r="BB930" s="22" t="str">
        <f aca="false">IF(AH930="","No",IF(BA930="Sí",IF((AO930-AH930)&gt;Resumen!$B$6,"Sí","No"),IF((AO930-AH930)&gt;=Resumen!$B$132,"Sí","No")))</f>
        <v>No</v>
      </c>
      <c r="BC930" s="22" t="str">
        <f aca="false">IF(AND(N930="Sí",AL930="Sí",AI930=0),"Sí","No")</f>
        <v>No</v>
      </c>
      <c r="BD930" s="22" t="str">
        <f aca="false">IF(COUNTIF('Plan 9+1 (con Pehuamar)'!$A$2:$A$227,A930)&gt;0,"Sí","No")</f>
        <v>No</v>
      </c>
    </row>
    <row r="931" customFormat="false" ht="15" hidden="false" customHeight="true" outlineLevel="0" collapsed="false">
      <c r="A931" s="6" t="n">
        <v>401417</v>
      </c>
      <c r="B931" s="6" t="n">
        <v>5</v>
      </c>
      <c r="C931" s="6" t="n">
        <v>503</v>
      </c>
      <c r="D931" s="6" t="s">
        <v>315</v>
      </c>
      <c r="E931" s="6" t="s">
        <v>1122</v>
      </c>
      <c r="F931" s="6" t="s">
        <v>466</v>
      </c>
      <c r="G931" s="6" t="s">
        <v>129</v>
      </c>
      <c r="H931" s="6" t="s">
        <v>197</v>
      </c>
      <c r="I931" s="27" t="n">
        <v>15</v>
      </c>
      <c r="J931" s="27" t="n">
        <v>10</v>
      </c>
      <c r="K931" s="27" t="n">
        <v>20</v>
      </c>
      <c r="L931" s="28" t="n">
        <f aca="false">I931+J931</f>
        <v>25</v>
      </c>
      <c r="M931" s="28" t="n">
        <f aca="false">L931+K931</f>
        <v>45</v>
      </c>
      <c r="N931" s="22" t="str">
        <f aca="false">IF(I931&gt;0,"Sí","No")</f>
        <v>Sí</v>
      </c>
      <c r="O931" s="22" t="str">
        <f aca="false">IF(J931&gt;0,"Sí","No")</f>
        <v>Sí</v>
      </c>
      <c r="P931" s="22" t="str">
        <f aca="false">IF(K931&gt;0,"Sí","No")</f>
        <v>Sí</v>
      </c>
      <c r="Q931" s="22" t="str">
        <f aca="false">IF(OR(I931&gt;0,J931&gt;0),"Sí","No")</f>
        <v>Sí</v>
      </c>
      <c r="R931" s="27" t="n">
        <v>1600</v>
      </c>
      <c r="S931" s="27" t="n">
        <v>2900</v>
      </c>
      <c r="T931" s="27" t="n">
        <v>1450</v>
      </c>
      <c r="U931" s="27" t="n">
        <v>2000</v>
      </c>
      <c r="V931" s="27" t="n">
        <v>3700</v>
      </c>
      <c r="W931" s="12" t="n">
        <f aca="false">IF(AND(I931&gt;0,R931&gt;0),(S931-R931)/R931,"")</f>
        <v>0.8125</v>
      </c>
      <c r="X931" s="12" t="n">
        <f aca="false">IF(AND(J931&gt;0,T931&gt;0),(U931-T931)/T931,"")</f>
        <v>0.379310344827586</v>
      </c>
      <c r="Y931" s="12" t="n">
        <f aca="false">IF(AND(K931&gt;0,V931&gt;0),(V931-Resumen!$B$7)/Resumen!$B$7,"")</f>
        <v>0.48</v>
      </c>
      <c r="Z931" s="28" t="n">
        <f aca="false">IF(AND(K931&gt;0,I931&gt;0,V931&gt;0,S931&gt;0),V931-S931,"")</f>
        <v>800</v>
      </c>
      <c r="AA931" s="12" t="n">
        <f aca="false">IF(Z931&lt;&gt;"",Z931/S931,"")</f>
        <v>0.275862068965517</v>
      </c>
      <c r="AB931" s="28" t="n">
        <f aca="false">IF(AND(K931&gt;0,J931&gt;0,V931&gt;0,U931&gt;0),V931-U931,"")</f>
        <v>1700</v>
      </c>
      <c r="AC931" s="12" t="n">
        <f aca="false">IF(AB931&lt;&gt;"",AB931/U931,"")</f>
        <v>0.85</v>
      </c>
      <c r="AD931" s="27" t="n">
        <v>15</v>
      </c>
      <c r="AE931" s="27" t="n">
        <v>10</v>
      </c>
      <c r="AF931" s="27" t="n">
        <v>5</v>
      </c>
      <c r="AG931" s="28" t="n">
        <f aca="false">AD931+AE931+AF931</f>
        <v>30</v>
      </c>
      <c r="AH931" s="12" t="n">
        <f aca="false">IF(AG931&gt;0,AD931/AG931,"")</f>
        <v>0.5</v>
      </c>
      <c r="AI931" s="27" t="n">
        <v>0</v>
      </c>
      <c r="AJ931" s="27" t="n">
        <v>0</v>
      </c>
      <c r="AK931" s="27" t="n">
        <v>0</v>
      </c>
      <c r="AL931" s="22" t="str">
        <f aca="false">IF(OR(AJ931&gt;0,AK931&gt;0),"Sí","No")</f>
        <v>No</v>
      </c>
      <c r="AM931" s="6" t="s">
        <v>198</v>
      </c>
      <c r="AN931" s="6" t="s">
        <v>198</v>
      </c>
      <c r="AO931" s="12" t="n">
        <f aca="false">IF(M931&gt;0,K931/M931,"")</f>
        <v>0.444444444444444</v>
      </c>
      <c r="AP931" s="22" t="str">
        <f aca="false">IF(M931&gt;=Resumen!$B$5,"Alto","Bajo")</f>
        <v>Alto</v>
      </c>
      <c r="AQ931" s="22" t="str">
        <f aca="false">IF(AO931&gt;=Resumen!$B$28,"Alto","Bajo")</f>
        <v>Alto</v>
      </c>
      <c r="AR931" s="22" t="str">
        <f aca="false">AP931&amp;" Potencial / "&amp;AQ931&amp;" Share"</f>
        <v>Alto Potencial / Alto Share</v>
      </c>
      <c r="AS931" s="22" t="str">
        <f aca="false">IF(Q931="Sí",IF(AO931&gt;=Resumen!$B$29,"Alto","Bajo"),"")</f>
        <v>Bajo</v>
      </c>
      <c r="AT931" s="22" t="str">
        <f aca="false">IF(AS931&lt;&gt;"",AP931&amp;" Potencial / "&amp;AS931&amp;" Share","")</f>
        <v>Alto Potencial / Bajo Share</v>
      </c>
      <c r="AU931" s="22" t="str">
        <f aca="false">IF(AH931="","Sin dato",IF(AH931-AO931&gt;Resumen!$B$6,"Sobre-exhibido",IF(AO931-AH931&gt;Resumen!$B$6,"Sub-exhibido","En línea")))</f>
        <v>Sobre-exhibido</v>
      </c>
      <c r="AV931" s="22" t="n">
        <f aca="false">IF(AT931="","",IF(AT931="Alto Potencial / Bajo Share",1,IF(AT931="Alto Potencial / Alto Share",2,IF(AT931="Bajo Potencial / Alto Share",3,4))))</f>
        <v>1</v>
      </c>
      <c r="AW931" s="22" t="str">
        <f aca="false">IF(Q931="No","Sin competencia directa",IF(AV931=1,"1 - Foco Conquista (Alto Pot / Bajo Share)",IF(AV931=2,"2 - Foco Defensa (Alto Pot / Alto Share)",IF(AV931=3,"3 - Monitoreo (Bajo Pot / Alto Share)","4 - Baja Prioridad (Bajo Pot / Bajo Share)"))))</f>
        <v>1 - Foco Conquista (Alto Pot / Bajo Share)</v>
      </c>
      <c r="AX931" s="12" t="n">
        <f aca="false">IF(OR(IFERROR(AND(W931&lt;&gt;"",Y931&lt;&gt;"",Y931-W931&gt;Resumen!$B$8),FALSE()),IFERROR(AND(X931&lt;&gt;"",Y931&lt;&gt;"",Y931-X931&gt;Resumen!$B$8),FALSE())),MAX(IF(IFERROR(AND(W931&lt;&gt;"",Y931&lt;&gt;"",Y931-W931&gt;Resumen!$B$8),FALSE()),Y931-W931,0),IF(IFERROR(AND(X931&lt;&gt;"",Y931&lt;&gt;"",Y931-X931&gt;Resumen!$B$8),FALSE()),Y931-X931,0)),"")</f>
        <v>0.100689655172414</v>
      </c>
      <c r="AY931" s="22" t="str">
        <f aca="false">IF(OR(IFERROR(AND(W931&lt;&gt;"",Y931&lt;&gt;"",Y931-W931&gt;Resumen!$B$8),FALSE()),IFERROR(AND(X931&lt;&gt;"",Y931&lt;&gt;"",Y931-X931&gt;Resumen!$B$8),FALSE())),TRIM("Lays tiene mayor markup que "&amp;IF(IFERROR(AND(W931&lt;&gt;"",Y931&lt;&gt;"",Y931-W931&gt;Resumen!$B$8),FALSE()),"Quento ","")&amp;IF(IFERROR(AND(X931&lt;&gt;"",Y931&lt;&gt;"",Y931-X931&gt;Resumen!$B$8),FALSE()),"Julicroc ","")&amp;"en este PDV"),"")</f>
        <v>Lays tiene mayor markup que Julicroc en este PDV</v>
      </c>
      <c r="AZ931" s="22" t="str">
        <f aca="false">IF(COUNTIF('Plan Pehuamar - Lista'!$A$2:$A$167,A931)&gt;0,"Sí","No")</f>
        <v>No</v>
      </c>
      <c r="BA931" s="22" t="str">
        <f aca="false">IF(COUNTIF('Plan Combo 9+1'!$A$2:$A$226,A931)&gt;0,"Sí","No")</f>
        <v>No</v>
      </c>
      <c r="BB931" s="22" t="str">
        <f aca="false">IF(AH931="","No",IF(BA931="Sí",IF((AO931-AH931)&gt;Resumen!$B$6,"Sí","No"),IF((AO931-AH931)&gt;=Resumen!$B$132,"Sí","No")))</f>
        <v>No</v>
      </c>
      <c r="BC931" s="22" t="str">
        <f aca="false">IF(AND(N931="Sí",AL931="Sí",AI931=0),"Sí","No")</f>
        <v>No</v>
      </c>
      <c r="BD931" s="22" t="str">
        <f aca="false">IF(COUNTIF('Plan 9+1 (con Pehuamar)'!$A$2:$A$227,A931)&gt;0,"Sí","No")</f>
        <v>No</v>
      </c>
    </row>
    <row r="932" customFormat="false" ht="15" hidden="false" customHeight="true" outlineLevel="0" collapsed="false">
      <c r="A932" s="6" t="n">
        <v>401431</v>
      </c>
      <c r="B932" s="6" t="n">
        <v>5</v>
      </c>
      <c r="C932" s="6" t="n">
        <v>503</v>
      </c>
      <c r="D932" s="6" t="s">
        <v>315</v>
      </c>
      <c r="E932" s="6" t="s">
        <v>1123</v>
      </c>
      <c r="F932" s="6" t="s">
        <v>382</v>
      </c>
      <c r="G932" s="6" t="s">
        <v>129</v>
      </c>
      <c r="H932" s="6" t="s">
        <v>197</v>
      </c>
      <c r="I932" s="27" t="n">
        <v>0</v>
      </c>
      <c r="J932" s="27" t="n">
        <v>0</v>
      </c>
      <c r="K932" s="27" t="n">
        <v>1.5</v>
      </c>
      <c r="L932" s="28" t="n">
        <f aca="false">I932+J932</f>
        <v>0</v>
      </c>
      <c r="M932" s="28" t="n">
        <f aca="false">L932+K932</f>
        <v>1.5</v>
      </c>
      <c r="N932" s="22" t="str">
        <f aca="false">IF(I932&gt;0,"Sí","No")</f>
        <v>No</v>
      </c>
      <c r="O932" s="22" t="str">
        <f aca="false">IF(J932&gt;0,"Sí","No")</f>
        <v>No</v>
      </c>
      <c r="P932" s="22" t="str">
        <f aca="false">IF(K932&gt;0,"Sí","No")</f>
        <v>Sí</v>
      </c>
      <c r="Q932" s="22" t="str">
        <f aca="false">IF(OR(I932&gt;0,J932&gt;0),"Sí","No")</f>
        <v>No</v>
      </c>
      <c r="R932" s="27"/>
      <c r="S932" s="27"/>
      <c r="T932" s="27"/>
      <c r="U932" s="27"/>
      <c r="V932" s="27"/>
      <c r="W932" s="12" t="str">
        <f aca="false">IF(AND(I932&gt;0,R932&gt;0),(S932-R932)/R932,"")</f>
        <v/>
      </c>
      <c r="X932" s="12" t="str">
        <f aca="false">IF(AND(J932&gt;0,T932&gt;0),(U932-T932)/T932,"")</f>
        <v/>
      </c>
      <c r="Y932" s="12" t="str">
        <f aca="false">IF(AND(K932&gt;0,V932&gt;0),(V932-Resumen!$B$7)/Resumen!$B$7,"")</f>
        <v/>
      </c>
      <c r="Z932" s="28" t="str">
        <f aca="false">IF(AND(K932&gt;0,I932&gt;0,V932&gt;0,S932&gt;0),V932-S932,"")</f>
        <v/>
      </c>
      <c r="AA932" s="12" t="str">
        <f aca="false">IF(Z932&lt;&gt;"",Z932/S932,"")</f>
        <v/>
      </c>
      <c r="AB932" s="28" t="str">
        <f aca="false">IF(AND(K932&gt;0,J932&gt;0,V932&gt;0,U932&gt;0),V932-U932,"")</f>
        <v/>
      </c>
      <c r="AC932" s="12" t="str">
        <f aca="false">IF(AB932&lt;&gt;"",AB932/U932,"")</f>
        <v/>
      </c>
      <c r="AD932" s="27" t="n">
        <v>0</v>
      </c>
      <c r="AE932" s="27" t="n">
        <v>0</v>
      </c>
      <c r="AF932" s="27" t="n">
        <v>0</v>
      </c>
      <c r="AG932" s="28" t="n">
        <f aca="false">AD932+AE932+AF932</f>
        <v>0</v>
      </c>
      <c r="AH932" s="12" t="str">
        <f aca="false">IF(AG932&gt;0,AD932/AG932,"")</f>
        <v/>
      </c>
      <c r="AI932" s="27" t="n">
        <v>0</v>
      </c>
      <c r="AJ932" s="27" t="n">
        <v>0</v>
      </c>
      <c r="AK932" s="27" t="n">
        <v>0</v>
      </c>
      <c r="AL932" s="22" t="str">
        <f aca="false">IF(OR(AJ932&gt;0,AK932&gt;0),"Sí","No")</f>
        <v>No</v>
      </c>
      <c r="AM932" s="6"/>
      <c r="AN932" s="6"/>
      <c r="AO932" s="12" t="n">
        <f aca="false">IF(M932&gt;0,K932/M932,"")</f>
        <v>1</v>
      </c>
      <c r="AP932" s="22" t="str">
        <f aca="false">IF(M932&gt;=Resumen!$B$5,"Alto","Bajo")</f>
        <v>Bajo</v>
      </c>
      <c r="AQ932" s="22" t="str">
        <f aca="false">IF(AO932&gt;=Resumen!$B$28,"Alto","Bajo")</f>
        <v>Alto</v>
      </c>
      <c r="AR932" s="22" t="str">
        <f aca="false">AP932&amp;" Potencial / "&amp;AQ932&amp;" Share"</f>
        <v>Bajo Potencial / Alto Share</v>
      </c>
      <c r="AS932" s="22" t="str">
        <f aca="false">IF(Q932="Sí",IF(AO932&gt;=Resumen!$B$29,"Alto","Bajo"),"")</f>
        <v/>
      </c>
      <c r="AT932" s="22" t="str">
        <f aca="false">IF(AS932&lt;&gt;"",AP932&amp;" Potencial / "&amp;AS932&amp;" Share","")</f>
        <v/>
      </c>
      <c r="AU932" s="22" t="str">
        <f aca="false">IF(AH932="","Sin dato",IF(AH932-AO932&gt;Resumen!$B$6,"Sobre-exhibido",IF(AO932-AH932&gt;Resumen!$B$6,"Sub-exhibido","En línea")))</f>
        <v>Sin dato</v>
      </c>
      <c r="AV932" s="22" t="str">
        <f aca="false">IF(AT932="","",IF(AT932="Alto Potencial / Bajo Share",1,IF(AT932="Alto Potencial / Alto Share",2,IF(AT932="Bajo Potencial / Alto Share",3,4))))</f>
        <v/>
      </c>
      <c r="AW932" s="22" t="str">
        <f aca="false">IF(Q932="No","Sin competencia directa",IF(AV932=1,"1 - Foco Conquista (Alto Pot / Bajo Share)",IF(AV932=2,"2 - Foco Defensa (Alto Pot / Alto Share)",IF(AV932=3,"3 - Monitoreo (Bajo Pot / Alto Share)","4 - Baja Prioridad (Bajo Pot / Bajo Share)"))))</f>
        <v>Sin competencia directa</v>
      </c>
      <c r="AX932" s="12" t="str">
        <f aca="false">IF(OR(IFERROR(AND(W932&lt;&gt;"",Y932&lt;&gt;"",Y932-W932&gt;Resumen!$B$8),FALSE()),IFERROR(AND(X932&lt;&gt;"",Y932&lt;&gt;"",Y932-X932&gt;Resumen!$B$8),FALSE())),MAX(IF(IFERROR(AND(W932&lt;&gt;"",Y932&lt;&gt;"",Y932-W932&gt;Resumen!$B$8),FALSE()),Y932-W932,0),IF(IFERROR(AND(X932&lt;&gt;"",Y932&lt;&gt;"",Y932-X932&gt;Resumen!$B$8),FALSE()),Y932-X932,0)),"")</f>
        <v/>
      </c>
      <c r="AY932" s="22" t="str">
        <f aca="false">IF(OR(IFERROR(AND(W932&lt;&gt;"",Y932&lt;&gt;"",Y932-W932&gt;Resumen!$B$8),FALSE()),IFERROR(AND(X932&lt;&gt;"",Y932&lt;&gt;"",Y932-X932&gt;Resumen!$B$8),FALSE())),TRIM("Lays tiene mayor markup que "&amp;IF(IFERROR(AND(W932&lt;&gt;"",Y932&lt;&gt;"",Y932-W932&gt;Resumen!$B$8),FALSE()),"Quento ","")&amp;IF(IFERROR(AND(X932&lt;&gt;"",Y932&lt;&gt;"",Y932-X932&gt;Resumen!$B$8),FALSE()),"Julicroc ","")&amp;"en este PDV"),"")</f>
        <v/>
      </c>
      <c r="AZ932" s="22" t="str">
        <f aca="false">IF(COUNTIF('Plan Pehuamar - Lista'!$A$2:$A$167,A932)&gt;0,"Sí","No")</f>
        <v>No</v>
      </c>
      <c r="BA932" s="22" t="str">
        <f aca="false">IF(COUNTIF('Plan Combo 9+1'!$A$2:$A$226,A932)&gt;0,"Sí","No")</f>
        <v>No</v>
      </c>
      <c r="BB932" s="22" t="str">
        <f aca="false">IF(AH932="","No",IF(BA932="Sí",IF((AO932-AH932)&gt;Resumen!$B$6,"Sí","No"),IF((AO932-AH932)&gt;=Resumen!$B$132,"Sí","No")))</f>
        <v>No</v>
      </c>
      <c r="BC932" s="22" t="str">
        <f aca="false">IF(AND(N932="Sí",AL932="Sí",AI932=0),"Sí","No")</f>
        <v>No</v>
      </c>
      <c r="BD932" s="22" t="str">
        <f aca="false">IF(COUNTIF('Plan 9+1 (con Pehuamar)'!$A$2:$A$227,A932)&gt;0,"Sí","No")</f>
        <v>No</v>
      </c>
    </row>
    <row r="933" customFormat="false" ht="15" hidden="false" customHeight="true" outlineLevel="0" collapsed="false">
      <c r="A933" s="6" t="n">
        <v>401437</v>
      </c>
      <c r="B933" s="6" t="n">
        <v>5</v>
      </c>
      <c r="C933" s="6" t="n">
        <v>503</v>
      </c>
      <c r="D933" s="6" t="s">
        <v>315</v>
      </c>
      <c r="E933" s="6" t="s">
        <v>1124</v>
      </c>
      <c r="F933" s="6" t="s">
        <v>196</v>
      </c>
      <c r="G933" s="6" t="s">
        <v>129</v>
      </c>
      <c r="H933" s="6" t="s">
        <v>197</v>
      </c>
      <c r="I933" s="27" t="n">
        <v>30</v>
      </c>
      <c r="J933" s="27" t="n">
        <v>0</v>
      </c>
      <c r="K933" s="27" t="n">
        <v>20</v>
      </c>
      <c r="L933" s="28" t="n">
        <f aca="false">I933+J933</f>
        <v>30</v>
      </c>
      <c r="M933" s="28" t="n">
        <f aca="false">L933+K933</f>
        <v>50</v>
      </c>
      <c r="N933" s="22" t="str">
        <f aca="false">IF(I933&gt;0,"Sí","No")</f>
        <v>Sí</v>
      </c>
      <c r="O933" s="22" t="str">
        <f aca="false">IF(J933&gt;0,"Sí","No")</f>
        <v>No</v>
      </c>
      <c r="P933" s="22" t="str">
        <f aca="false">IF(K933&gt;0,"Sí","No")</f>
        <v>Sí</v>
      </c>
      <c r="Q933" s="22" t="str">
        <f aca="false">IF(OR(I933&gt;0,J933&gt;0),"Sí","No")</f>
        <v>Sí</v>
      </c>
      <c r="R933" s="27" t="n">
        <v>1700</v>
      </c>
      <c r="S933" s="27" t="n">
        <v>2800</v>
      </c>
      <c r="T933" s="27"/>
      <c r="U933" s="27"/>
      <c r="V933" s="27" t="n">
        <v>3800</v>
      </c>
      <c r="W933" s="12" t="n">
        <f aca="false">IF(AND(I933&gt;0,R933&gt;0),(S933-R933)/R933,"")</f>
        <v>0.647058823529412</v>
      </c>
      <c r="X933" s="12" t="str">
        <f aca="false">IF(AND(J933&gt;0,T933&gt;0),(U933-T933)/T933,"")</f>
        <v/>
      </c>
      <c r="Y933" s="12" t="n">
        <f aca="false">IF(AND(K933&gt;0,V933&gt;0),(V933-Resumen!$B$7)/Resumen!$B$7,"")</f>
        <v>0.52</v>
      </c>
      <c r="Z933" s="28" t="n">
        <f aca="false">IF(AND(K933&gt;0,I933&gt;0,V933&gt;0,S933&gt;0),V933-S933,"")</f>
        <v>1000</v>
      </c>
      <c r="AA933" s="12" t="n">
        <f aca="false">IF(Z933&lt;&gt;"",Z933/S933,"")</f>
        <v>0.357142857142857</v>
      </c>
      <c r="AB933" s="28" t="str">
        <f aca="false">IF(AND(K933&gt;0,J933&gt;0,V933&gt;0,U933&gt;0),V933-U933,"")</f>
        <v/>
      </c>
      <c r="AC933" s="12" t="str">
        <f aca="false">IF(AB933&lt;&gt;"",AB933/U933,"")</f>
        <v/>
      </c>
      <c r="AD933" s="27" t="n">
        <v>10</v>
      </c>
      <c r="AE933" s="27" t="n">
        <v>15</v>
      </c>
      <c r="AF933" s="27" t="n">
        <v>0</v>
      </c>
      <c r="AG933" s="28" t="n">
        <f aca="false">AD933+AE933+AF933</f>
        <v>25</v>
      </c>
      <c r="AH933" s="12" t="n">
        <f aca="false">IF(AG933&gt;0,AD933/AG933,"")</f>
        <v>0.4</v>
      </c>
      <c r="AI933" s="27" t="n">
        <v>1</v>
      </c>
      <c r="AJ933" s="27" t="n">
        <v>1</v>
      </c>
      <c r="AK933" s="27" t="n">
        <v>0</v>
      </c>
      <c r="AL933" s="22" t="str">
        <f aca="false">IF(OR(AJ933&gt;0,AK933&gt;0),"Sí","No")</f>
        <v>Sí</v>
      </c>
      <c r="AM933" s="6" t="s">
        <v>198</v>
      </c>
      <c r="AN933" s="6"/>
      <c r="AO933" s="12" t="n">
        <f aca="false">IF(M933&gt;0,K933/M933,"")</f>
        <v>0.4</v>
      </c>
      <c r="AP933" s="22" t="str">
        <f aca="false">IF(M933&gt;=Resumen!$B$5,"Alto","Bajo")</f>
        <v>Alto</v>
      </c>
      <c r="AQ933" s="22" t="str">
        <f aca="false">IF(AO933&gt;=Resumen!$B$28,"Alto","Bajo")</f>
        <v>Alto</v>
      </c>
      <c r="AR933" s="22" t="str">
        <f aca="false">AP933&amp;" Potencial / "&amp;AQ933&amp;" Share"</f>
        <v>Alto Potencial / Alto Share</v>
      </c>
      <c r="AS933" s="22" t="str">
        <f aca="false">IF(Q933="Sí",IF(AO933&gt;=Resumen!$B$29,"Alto","Bajo"),"")</f>
        <v>Bajo</v>
      </c>
      <c r="AT933" s="22" t="str">
        <f aca="false">IF(AS933&lt;&gt;"",AP933&amp;" Potencial / "&amp;AS933&amp;" Share","")</f>
        <v>Alto Potencial / Bajo Share</v>
      </c>
      <c r="AU933" s="22" t="str">
        <f aca="false">IF(AH933="","Sin dato",IF(AH933-AO933&gt;Resumen!$B$6,"Sobre-exhibido",IF(AO933-AH933&gt;Resumen!$B$6,"Sub-exhibido","En línea")))</f>
        <v>En línea</v>
      </c>
      <c r="AV933" s="22" t="n">
        <f aca="false">IF(AT933="","",IF(AT933="Alto Potencial / Bajo Share",1,IF(AT933="Alto Potencial / Alto Share",2,IF(AT933="Bajo Potencial / Alto Share",3,4))))</f>
        <v>1</v>
      </c>
      <c r="AW933" s="22" t="str">
        <f aca="false">IF(Q933="No","Sin competencia directa",IF(AV933=1,"1 - Foco Conquista (Alto Pot / Bajo Share)",IF(AV933=2,"2 - Foco Defensa (Alto Pot / Alto Share)",IF(AV933=3,"3 - Monitoreo (Bajo Pot / Alto Share)","4 - Baja Prioridad (Bajo Pot / Bajo Share)"))))</f>
        <v>1 - Foco Conquista (Alto Pot / Bajo Share)</v>
      </c>
      <c r="AX933" s="12" t="str">
        <f aca="false">IF(OR(IFERROR(AND(W933&lt;&gt;"",Y933&lt;&gt;"",Y933-W933&gt;Resumen!$B$8),FALSE()),IFERROR(AND(X933&lt;&gt;"",Y933&lt;&gt;"",Y933-X933&gt;Resumen!$B$8),FALSE())),MAX(IF(IFERROR(AND(W933&lt;&gt;"",Y933&lt;&gt;"",Y933-W933&gt;Resumen!$B$8),FALSE()),Y933-W933,0),IF(IFERROR(AND(X933&lt;&gt;"",Y933&lt;&gt;"",Y933-X933&gt;Resumen!$B$8),FALSE()),Y933-X933,0)),"")</f>
        <v/>
      </c>
      <c r="AY933" s="22" t="str">
        <f aca="false">IF(OR(IFERROR(AND(W933&lt;&gt;"",Y933&lt;&gt;"",Y933-W933&gt;Resumen!$B$8),FALSE()),IFERROR(AND(X933&lt;&gt;"",Y933&lt;&gt;"",Y933-X933&gt;Resumen!$B$8),FALSE())),TRIM("Lays tiene mayor markup que "&amp;IF(IFERROR(AND(W933&lt;&gt;"",Y933&lt;&gt;"",Y933-W933&gt;Resumen!$B$8),FALSE()),"Quento ","")&amp;IF(IFERROR(AND(X933&lt;&gt;"",Y933&lt;&gt;"",Y933-X933&gt;Resumen!$B$8),FALSE()),"Julicroc ","")&amp;"en este PDV"),"")</f>
        <v/>
      </c>
      <c r="AZ933" s="22" t="str">
        <f aca="false">IF(COUNTIF('Plan Pehuamar - Lista'!$A$2:$A$167,A933)&gt;0,"Sí","No")</f>
        <v>No</v>
      </c>
      <c r="BA933" s="22" t="str">
        <f aca="false">IF(COUNTIF('Plan Combo 9+1'!$A$2:$A$226,A933)&gt;0,"Sí","No")</f>
        <v>Sí</v>
      </c>
      <c r="BB933" s="22" t="str">
        <f aca="false">IF(AH933="","No",IF(BA933="Sí",IF((AO933-AH933)&gt;Resumen!$B$6,"Sí","No"),IF((AO933-AH933)&gt;=Resumen!$B$132,"Sí","No")))</f>
        <v>No</v>
      </c>
      <c r="BC933" s="22" t="str">
        <f aca="false">IF(AND(N933="Sí",AL933="Sí",AI933=0),"Sí","No")</f>
        <v>No</v>
      </c>
      <c r="BD933" s="22" t="str">
        <f aca="false">IF(COUNTIF('Plan 9+1 (con Pehuamar)'!$A$2:$A$227,A933)&gt;0,"Sí","No")</f>
        <v>Sí</v>
      </c>
    </row>
    <row r="934" customFormat="false" ht="15" hidden="false" customHeight="true" outlineLevel="0" collapsed="false">
      <c r="A934" s="6" t="n">
        <v>401453</v>
      </c>
      <c r="B934" s="6" t="n">
        <v>5</v>
      </c>
      <c r="C934" s="6" t="n">
        <v>503</v>
      </c>
      <c r="D934" s="6" t="s">
        <v>315</v>
      </c>
      <c r="E934" s="6" t="s">
        <v>1125</v>
      </c>
      <c r="F934" s="6" t="s">
        <v>196</v>
      </c>
      <c r="G934" s="6" t="s">
        <v>129</v>
      </c>
      <c r="H934" s="6" t="s">
        <v>197</v>
      </c>
      <c r="I934" s="27" t="n">
        <v>0</v>
      </c>
      <c r="J934" s="27" t="n">
        <v>0</v>
      </c>
      <c r="K934" s="27" t="n">
        <v>3.1</v>
      </c>
      <c r="L934" s="28" t="n">
        <f aca="false">I934+J934</f>
        <v>0</v>
      </c>
      <c r="M934" s="28" t="n">
        <f aca="false">L934+K934</f>
        <v>3.1</v>
      </c>
      <c r="N934" s="22" t="str">
        <f aca="false">IF(I934&gt;0,"Sí","No")</f>
        <v>No</v>
      </c>
      <c r="O934" s="22" t="str">
        <f aca="false">IF(J934&gt;0,"Sí","No")</f>
        <v>No</v>
      </c>
      <c r="P934" s="22" t="str">
        <f aca="false">IF(K934&gt;0,"Sí","No")</f>
        <v>Sí</v>
      </c>
      <c r="Q934" s="22" t="str">
        <f aca="false">IF(OR(I934&gt;0,J934&gt;0),"Sí","No")</f>
        <v>No</v>
      </c>
      <c r="R934" s="27"/>
      <c r="S934" s="27"/>
      <c r="T934" s="27"/>
      <c r="U934" s="27"/>
      <c r="V934" s="27"/>
      <c r="W934" s="12" t="str">
        <f aca="false">IF(AND(I934&gt;0,R934&gt;0),(S934-R934)/R934,"")</f>
        <v/>
      </c>
      <c r="X934" s="12" t="str">
        <f aca="false">IF(AND(J934&gt;0,T934&gt;0),(U934-T934)/T934,"")</f>
        <v/>
      </c>
      <c r="Y934" s="12" t="str">
        <f aca="false">IF(AND(K934&gt;0,V934&gt;0),(V934-Resumen!$B$7)/Resumen!$B$7,"")</f>
        <v/>
      </c>
      <c r="Z934" s="28" t="str">
        <f aca="false">IF(AND(K934&gt;0,I934&gt;0,V934&gt;0,S934&gt;0),V934-S934,"")</f>
        <v/>
      </c>
      <c r="AA934" s="12" t="str">
        <f aca="false">IF(Z934&lt;&gt;"",Z934/S934,"")</f>
        <v/>
      </c>
      <c r="AB934" s="28" t="str">
        <f aca="false">IF(AND(K934&gt;0,J934&gt;0,V934&gt;0,U934&gt;0),V934-U934,"")</f>
        <v/>
      </c>
      <c r="AC934" s="12" t="str">
        <f aca="false">IF(AB934&lt;&gt;"",AB934/U934,"")</f>
        <v/>
      </c>
      <c r="AD934" s="27" t="n">
        <v>0</v>
      </c>
      <c r="AE934" s="27" t="n">
        <v>0</v>
      </c>
      <c r="AF934" s="27" t="n">
        <v>0</v>
      </c>
      <c r="AG934" s="28" t="n">
        <f aca="false">AD934+AE934+AF934</f>
        <v>0</v>
      </c>
      <c r="AH934" s="12" t="str">
        <f aca="false">IF(AG934&gt;0,AD934/AG934,"")</f>
        <v/>
      </c>
      <c r="AI934" s="27" t="n">
        <v>0</v>
      </c>
      <c r="AJ934" s="27" t="n">
        <v>0</v>
      </c>
      <c r="AK934" s="27" t="n">
        <v>0</v>
      </c>
      <c r="AL934" s="22" t="str">
        <f aca="false">IF(OR(AJ934&gt;0,AK934&gt;0),"Sí","No")</f>
        <v>No</v>
      </c>
      <c r="AM934" s="6"/>
      <c r="AN934" s="6"/>
      <c r="AO934" s="12" t="n">
        <f aca="false">IF(M934&gt;0,K934/M934,"")</f>
        <v>1</v>
      </c>
      <c r="AP934" s="22" t="str">
        <f aca="false">IF(M934&gt;=Resumen!$B$5,"Alto","Bajo")</f>
        <v>Bajo</v>
      </c>
      <c r="AQ934" s="22" t="str">
        <f aca="false">IF(AO934&gt;=Resumen!$B$28,"Alto","Bajo")</f>
        <v>Alto</v>
      </c>
      <c r="AR934" s="22" t="str">
        <f aca="false">AP934&amp;" Potencial / "&amp;AQ934&amp;" Share"</f>
        <v>Bajo Potencial / Alto Share</v>
      </c>
      <c r="AS934" s="22" t="str">
        <f aca="false">IF(Q934="Sí",IF(AO934&gt;=Resumen!$B$29,"Alto","Bajo"),"")</f>
        <v/>
      </c>
      <c r="AT934" s="22" t="str">
        <f aca="false">IF(AS934&lt;&gt;"",AP934&amp;" Potencial / "&amp;AS934&amp;" Share","")</f>
        <v/>
      </c>
      <c r="AU934" s="22" t="str">
        <f aca="false">IF(AH934="","Sin dato",IF(AH934-AO934&gt;Resumen!$B$6,"Sobre-exhibido",IF(AO934-AH934&gt;Resumen!$B$6,"Sub-exhibido","En línea")))</f>
        <v>Sin dato</v>
      </c>
      <c r="AV934" s="22" t="str">
        <f aca="false">IF(AT934="","",IF(AT934="Alto Potencial / Bajo Share",1,IF(AT934="Alto Potencial / Alto Share",2,IF(AT934="Bajo Potencial / Alto Share",3,4))))</f>
        <v/>
      </c>
      <c r="AW934" s="22" t="str">
        <f aca="false">IF(Q934="No","Sin competencia directa",IF(AV934=1,"1 - Foco Conquista (Alto Pot / Bajo Share)",IF(AV934=2,"2 - Foco Defensa (Alto Pot / Alto Share)",IF(AV934=3,"3 - Monitoreo (Bajo Pot / Alto Share)","4 - Baja Prioridad (Bajo Pot / Bajo Share)"))))</f>
        <v>Sin competencia directa</v>
      </c>
      <c r="AX934" s="12" t="str">
        <f aca="false">IF(OR(IFERROR(AND(W934&lt;&gt;"",Y934&lt;&gt;"",Y934-W934&gt;Resumen!$B$8),FALSE()),IFERROR(AND(X934&lt;&gt;"",Y934&lt;&gt;"",Y934-X934&gt;Resumen!$B$8),FALSE())),MAX(IF(IFERROR(AND(W934&lt;&gt;"",Y934&lt;&gt;"",Y934-W934&gt;Resumen!$B$8),FALSE()),Y934-W934,0),IF(IFERROR(AND(X934&lt;&gt;"",Y934&lt;&gt;"",Y934-X934&gt;Resumen!$B$8),FALSE()),Y934-X934,0)),"")</f>
        <v/>
      </c>
      <c r="AY934" s="22" t="str">
        <f aca="false">IF(OR(IFERROR(AND(W934&lt;&gt;"",Y934&lt;&gt;"",Y934-W934&gt;Resumen!$B$8),FALSE()),IFERROR(AND(X934&lt;&gt;"",Y934&lt;&gt;"",Y934-X934&gt;Resumen!$B$8),FALSE())),TRIM("Lays tiene mayor markup que "&amp;IF(IFERROR(AND(W934&lt;&gt;"",Y934&lt;&gt;"",Y934-W934&gt;Resumen!$B$8),FALSE()),"Quento ","")&amp;IF(IFERROR(AND(X934&lt;&gt;"",Y934&lt;&gt;"",Y934-X934&gt;Resumen!$B$8),FALSE()),"Julicroc ","")&amp;"en este PDV"),"")</f>
        <v/>
      </c>
      <c r="AZ934" s="22" t="str">
        <f aca="false">IF(COUNTIF('Plan Pehuamar - Lista'!$A$2:$A$167,A934)&gt;0,"Sí","No")</f>
        <v>No</v>
      </c>
      <c r="BA934" s="22" t="str">
        <f aca="false">IF(COUNTIF('Plan Combo 9+1'!$A$2:$A$226,A934)&gt;0,"Sí","No")</f>
        <v>No</v>
      </c>
      <c r="BB934" s="22" t="str">
        <f aca="false">IF(AH934="","No",IF(BA934="Sí",IF((AO934-AH934)&gt;Resumen!$B$6,"Sí","No"),IF((AO934-AH934)&gt;=Resumen!$B$132,"Sí","No")))</f>
        <v>No</v>
      </c>
      <c r="BC934" s="22" t="str">
        <f aca="false">IF(AND(N934="Sí",AL934="Sí",AI934=0),"Sí","No")</f>
        <v>No</v>
      </c>
      <c r="BD934" s="22" t="str">
        <f aca="false">IF(COUNTIF('Plan 9+1 (con Pehuamar)'!$A$2:$A$227,A934)&gt;0,"Sí","No")</f>
        <v>No</v>
      </c>
    </row>
    <row r="935" customFormat="false" ht="15" hidden="false" customHeight="true" outlineLevel="0" collapsed="false">
      <c r="A935" s="6" t="n">
        <v>401481</v>
      </c>
      <c r="B935" s="6" t="n">
        <v>5</v>
      </c>
      <c r="C935" s="6" t="n">
        <v>503</v>
      </c>
      <c r="D935" s="6" t="s">
        <v>315</v>
      </c>
      <c r="E935" s="6" t="s">
        <v>1126</v>
      </c>
      <c r="F935" s="6" t="s">
        <v>196</v>
      </c>
      <c r="G935" s="6" t="s">
        <v>129</v>
      </c>
      <c r="H935" s="6" t="s">
        <v>197</v>
      </c>
      <c r="I935" s="27" t="n">
        <v>50</v>
      </c>
      <c r="J935" s="27" t="n">
        <v>20</v>
      </c>
      <c r="K935" s="27" t="n">
        <v>45</v>
      </c>
      <c r="L935" s="28" t="n">
        <f aca="false">I935+J935</f>
        <v>70</v>
      </c>
      <c r="M935" s="28" t="n">
        <f aca="false">L935+K935</f>
        <v>115</v>
      </c>
      <c r="N935" s="22" t="str">
        <f aca="false">IF(I935&gt;0,"Sí","No")</f>
        <v>Sí</v>
      </c>
      <c r="O935" s="22" t="str">
        <f aca="false">IF(J935&gt;0,"Sí","No")</f>
        <v>Sí</v>
      </c>
      <c r="P935" s="22" t="str">
        <f aca="false">IF(K935&gt;0,"Sí","No")</f>
        <v>Sí</v>
      </c>
      <c r="Q935" s="22" t="str">
        <f aca="false">IF(OR(I935&gt;0,J935&gt;0),"Sí","No")</f>
        <v>Sí</v>
      </c>
      <c r="R935" s="27" t="n">
        <v>1740</v>
      </c>
      <c r="S935" s="27" t="n">
        <v>2800</v>
      </c>
      <c r="T935" s="27" t="n">
        <v>1450</v>
      </c>
      <c r="U935" s="27" t="n">
        <v>2000</v>
      </c>
      <c r="V935" s="27" t="n">
        <v>3500</v>
      </c>
      <c r="W935" s="12" t="n">
        <f aca="false">IF(AND(I935&gt;0,R935&gt;0),(S935-R935)/R935,"")</f>
        <v>0.609195402298851</v>
      </c>
      <c r="X935" s="12" t="n">
        <f aca="false">IF(AND(J935&gt;0,T935&gt;0),(U935-T935)/T935,"")</f>
        <v>0.379310344827586</v>
      </c>
      <c r="Y935" s="12" t="n">
        <f aca="false">IF(AND(K935&gt;0,V935&gt;0),(V935-Resumen!$B$7)/Resumen!$B$7,"")</f>
        <v>0.4</v>
      </c>
      <c r="Z935" s="28" t="n">
        <f aca="false">IF(AND(K935&gt;0,I935&gt;0,V935&gt;0,S935&gt;0),V935-S935,"")</f>
        <v>700</v>
      </c>
      <c r="AA935" s="12" t="n">
        <f aca="false">IF(Z935&lt;&gt;"",Z935/S935,"")</f>
        <v>0.25</v>
      </c>
      <c r="AB935" s="28" t="n">
        <f aca="false">IF(AND(K935&gt;0,J935&gt;0,V935&gt;0,U935&gt;0),V935-U935,"")</f>
        <v>1500</v>
      </c>
      <c r="AC935" s="12" t="n">
        <f aca="false">IF(AB935&lt;&gt;"",AB935/U935,"")</f>
        <v>0.75</v>
      </c>
      <c r="AD935" s="27" t="n">
        <v>17</v>
      </c>
      <c r="AE935" s="27" t="n">
        <v>20</v>
      </c>
      <c r="AF935" s="27" t="n">
        <v>8</v>
      </c>
      <c r="AG935" s="28" t="n">
        <f aca="false">AD935+AE935+AF935</f>
        <v>45</v>
      </c>
      <c r="AH935" s="12" t="n">
        <f aca="false">IF(AG935&gt;0,AD935/AG935,"")</f>
        <v>0.377777777777778</v>
      </c>
      <c r="AI935" s="27" t="n">
        <v>1</v>
      </c>
      <c r="AJ935" s="27" t="n">
        <v>1</v>
      </c>
      <c r="AK935" s="27" t="n">
        <v>0</v>
      </c>
      <c r="AL935" s="22" t="str">
        <f aca="false">IF(OR(AJ935&gt;0,AK935&gt;0),"Sí","No")</f>
        <v>Sí</v>
      </c>
      <c r="AM935" s="6" t="s">
        <v>198</v>
      </c>
      <c r="AN935" s="6" t="s">
        <v>198</v>
      </c>
      <c r="AO935" s="12" t="n">
        <f aca="false">IF(M935&gt;0,K935/M935,"")</f>
        <v>0.391304347826087</v>
      </c>
      <c r="AP935" s="22" t="str">
        <f aca="false">IF(M935&gt;=Resumen!$B$5,"Alto","Bajo")</f>
        <v>Alto</v>
      </c>
      <c r="AQ935" s="22" t="str">
        <f aca="false">IF(AO935&gt;=Resumen!$B$28,"Alto","Bajo")</f>
        <v>Alto</v>
      </c>
      <c r="AR935" s="22" t="str">
        <f aca="false">AP935&amp;" Potencial / "&amp;AQ935&amp;" Share"</f>
        <v>Alto Potencial / Alto Share</v>
      </c>
      <c r="AS935" s="22" t="str">
        <f aca="false">IF(Q935="Sí",IF(AO935&gt;=Resumen!$B$29,"Alto","Bajo"),"")</f>
        <v>Bajo</v>
      </c>
      <c r="AT935" s="22" t="str">
        <f aca="false">IF(AS935&lt;&gt;"",AP935&amp;" Potencial / "&amp;AS935&amp;" Share","")</f>
        <v>Alto Potencial / Bajo Share</v>
      </c>
      <c r="AU935" s="22" t="str">
        <f aca="false">IF(AH935="","Sin dato",IF(AH935-AO935&gt;Resumen!$B$6,"Sobre-exhibido",IF(AO935-AH935&gt;Resumen!$B$6,"Sub-exhibido","En línea")))</f>
        <v>En línea</v>
      </c>
      <c r="AV935" s="22" t="n">
        <f aca="false">IF(AT935="","",IF(AT935="Alto Potencial / Bajo Share",1,IF(AT935="Alto Potencial / Alto Share",2,IF(AT935="Bajo Potencial / Alto Share",3,4))))</f>
        <v>1</v>
      </c>
      <c r="AW935" s="22" t="str">
        <f aca="false">IF(Q935="No","Sin competencia directa",IF(AV935=1,"1 - Foco Conquista (Alto Pot / Bajo Share)",IF(AV935=2,"2 - Foco Defensa (Alto Pot / Alto Share)",IF(AV935=3,"3 - Monitoreo (Bajo Pot / Alto Share)","4 - Baja Prioridad (Bajo Pot / Bajo Share)"))))</f>
        <v>1 - Foco Conquista (Alto Pot / Bajo Share)</v>
      </c>
      <c r="AX935" s="12" t="str">
        <f aca="false">IF(OR(IFERROR(AND(W935&lt;&gt;"",Y935&lt;&gt;"",Y935-W935&gt;Resumen!$B$8),FALSE()),IFERROR(AND(X935&lt;&gt;"",Y935&lt;&gt;"",Y935-X935&gt;Resumen!$B$8),FALSE())),MAX(IF(IFERROR(AND(W935&lt;&gt;"",Y935&lt;&gt;"",Y935-W935&gt;Resumen!$B$8),FALSE()),Y935-W935,0),IF(IFERROR(AND(X935&lt;&gt;"",Y935&lt;&gt;"",Y935-X935&gt;Resumen!$B$8),FALSE()),Y935-X935,0)),"")</f>
        <v/>
      </c>
      <c r="AY935" s="22" t="str">
        <f aca="false">IF(OR(IFERROR(AND(W935&lt;&gt;"",Y935&lt;&gt;"",Y935-W935&gt;Resumen!$B$8),FALSE()),IFERROR(AND(X935&lt;&gt;"",Y935&lt;&gt;"",Y935-X935&gt;Resumen!$B$8),FALSE())),TRIM("Lays tiene mayor markup que "&amp;IF(IFERROR(AND(W935&lt;&gt;"",Y935&lt;&gt;"",Y935-W935&gt;Resumen!$B$8),FALSE()),"Quento ","")&amp;IF(IFERROR(AND(X935&lt;&gt;"",Y935&lt;&gt;"",Y935-X935&gt;Resumen!$B$8),FALSE()),"Julicroc ","")&amp;"en este PDV"),"")</f>
        <v/>
      </c>
      <c r="AZ935" s="22" t="str">
        <f aca="false">IF(COUNTIF('Plan Pehuamar - Lista'!$A$2:$A$167,A935)&gt;0,"Sí","No")</f>
        <v>Sí</v>
      </c>
      <c r="BA935" s="22" t="str">
        <f aca="false">IF(COUNTIF('Plan Combo 9+1'!$A$2:$A$226,A935)&gt;0,"Sí","No")</f>
        <v>No</v>
      </c>
      <c r="BB935" s="22" t="str">
        <f aca="false">IF(AH935="","No",IF(BA935="Sí",IF((AO935-AH935)&gt;Resumen!$B$6,"Sí","No"),IF((AO935-AH935)&gt;=Resumen!$B$132,"Sí","No")))</f>
        <v>No</v>
      </c>
      <c r="BC935" s="22" t="str">
        <f aca="false">IF(AND(N935="Sí",AL935="Sí",AI935=0),"Sí","No")</f>
        <v>No</v>
      </c>
      <c r="BD935" s="22" t="str">
        <f aca="false">IF(COUNTIF('Plan 9+1 (con Pehuamar)'!$A$2:$A$227,A935)&gt;0,"Sí","No")</f>
        <v>No</v>
      </c>
    </row>
    <row r="936" customFormat="false" ht="15" hidden="false" customHeight="true" outlineLevel="0" collapsed="false">
      <c r="A936" s="6" t="n">
        <v>401482</v>
      </c>
      <c r="B936" s="6" t="n">
        <v>5</v>
      </c>
      <c r="C936" s="6" t="n">
        <v>503</v>
      </c>
      <c r="D936" s="6" t="s">
        <v>315</v>
      </c>
      <c r="E936" s="6" t="s">
        <v>1127</v>
      </c>
      <c r="F936" s="6" t="s">
        <v>196</v>
      </c>
      <c r="G936" s="6" t="s">
        <v>129</v>
      </c>
      <c r="H936" s="6" t="s">
        <v>197</v>
      </c>
      <c r="I936" s="27" t="n">
        <v>0</v>
      </c>
      <c r="J936" s="27" t="n">
        <v>0</v>
      </c>
      <c r="K936" s="27" t="n">
        <v>1.2</v>
      </c>
      <c r="L936" s="28" t="n">
        <f aca="false">I936+J936</f>
        <v>0</v>
      </c>
      <c r="M936" s="28" t="n">
        <f aca="false">L936+K936</f>
        <v>1.2</v>
      </c>
      <c r="N936" s="22" t="str">
        <f aca="false">IF(I936&gt;0,"Sí","No")</f>
        <v>No</v>
      </c>
      <c r="O936" s="22" t="str">
        <f aca="false">IF(J936&gt;0,"Sí","No")</f>
        <v>No</v>
      </c>
      <c r="P936" s="22" t="str">
        <f aca="false">IF(K936&gt;0,"Sí","No")</f>
        <v>Sí</v>
      </c>
      <c r="Q936" s="22" t="str">
        <f aca="false">IF(OR(I936&gt;0,J936&gt;0),"Sí","No")</f>
        <v>No</v>
      </c>
      <c r="R936" s="27"/>
      <c r="S936" s="27"/>
      <c r="T936" s="27"/>
      <c r="U936" s="27"/>
      <c r="V936" s="27"/>
      <c r="W936" s="12" t="str">
        <f aca="false">IF(AND(I936&gt;0,R936&gt;0),(S936-R936)/R936,"")</f>
        <v/>
      </c>
      <c r="X936" s="12" t="str">
        <f aca="false">IF(AND(J936&gt;0,T936&gt;0),(U936-T936)/T936,"")</f>
        <v/>
      </c>
      <c r="Y936" s="12" t="str">
        <f aca="false">IF(AND(K936&gt;0,V936&gt;0),(V936-Resumen!$B$7)/Resumen!$B$7,"")</f>
        <v/>
      </c>
      <c r="Z936" s="28" t="str">
        <f aca="false">IF(AND(K936&gt;0,I936&gt;0,V936&gt;0,S936&gt;0),V936-S936,"")</f>
        <v/>
      </c>
      <c r="AA936" s="12" t="str">
        <f aca="false">IF(Z936&lt;&gt;"",Z936/S936,"")</f>
        <v/>
      </c>
      <c r="AB936" s="28" t="str">
        <f aca="false">IF(AND(K936&gt;0,J936&gt;0,V936&gt;0,U936&gt;0),V936-U936,"")</f>
        <v/>
      </c>
      <c r="AC936" s="12" t="str">
        <f aca="false">IF(AB936&lt;&gt;"",AB936/U936,"")</f>
        <v/>
      </c>
      <c r="AD936" s="27" t="n">
        <v>0</v>
      </c>
      <c r="AE936" s="27" t="n">
        <v>0</v>
      </c>
      <c r="AF936" s="27" t="n">
        <v>0</v>
      </c>
      <c r="AG936" s="28" t="n">
        <f aca="false">AD936+AE936+AF936</f>
        <v>0</v>
      </c>
      <c r="AH936" s="12" t="str">
        <f aca="false">IF(AG936&gt;0,AD936/AG936,"")</f>
        <v/>
      </c>
      <c r="AI936" s="27" t="n">
        <v>0</v>
      </c>
      <c r="AJ936" s="27" t="n">
        <v>0</v>
      </c>
      <c r="AK936" s="27" t="n">
        <v>0</v>
      </c>
      <c r="AL936" s="22" t="str">
        <f aca="false">IF(OR(AJ936&gt;0,AK936&gt;0),"Sí","No")</f>
        <v>No</v>
      </c>
      <c r="AM936" s="6"/>
      <c r="AN936" s="6"/>
      <c r="AO936" s="12" t="n">
        <f aca="false">IF(M936&gt;0,K936/M936,"")</f>
        <v>1</v>
      </c>
      <c r="AP936" s="22" t="str">
        <f aca="false">IF(M936&gt;=Resumen!$B$5,"Alto","Bajo")</f>
        <v>Bajo</v>
      </c>
      <c r="AQ936" s="22" t="str">
        <f aca="false">IF(AO936&gt;=Resumen!$B$28,"Alto","Bajo")</f>
        <v>Alto</v>
      </c>
      <c r="AR936" s="22" t="str">
        <f aca="false">AP936&amp;" Potencial / "&amp;AQ936&amp;" Share"</f>
        <v>Bajo Potencial / Alto Share</v>
      </c>
      <c r="AS936" s="22" t="str">
        <f aca="false">IF(Q936="Sí",IF(AO936&gt;=Resumen!$B$29,"Alto","Bajo"),"")</f>
        <v/>
      </c>
      <c r="AT936" s="22" t="str">
        <f aca="false">IF(AS936&lt;&gt;"",AP936&amp;" Potencial / "&amp;AS936&amp;" Share","")</f>
        <v/>
      </c>
      <c r="AU936" s="22" t="str">
        <f aca="false">IF(AH936="","Sin dato",IF(AH936-AO936&gt;Resumen!$B$6,"Sobre-exhibido",IF(AO936-AH936&gt;Resumen!$B$6,"Sub-exhibido","En línea")))</f>
        <v>Sin dato</v>
      </c>
      <c r="AV936" s="22" t="str">
        <f aca="false">IF(AT936="","",IF(AT936="Alto Potencial / Bajo Share",1,IF(AT936="Alto Potencial / Alto Share",2,IF(AT936="Bajo Potencial / Alto Share",3,4))))</f>
        <v/>
      </c>
      <c r="AW936" s="22" t="str">
        <f aca="false">IF(Q936="No","Sin competencia directa",IF(AV936=1,"1 - Foco Conquista (Alto Pot / Bajo Share)",IF(AV936=2,"2 - Foco Defensa (Alto Pot / Alto Share)",IF(AV936=3,"3 - Monitoreo (Bajo Pot / Alto Share)","4 - Baja Prioridad (Bajo Pot / Bajo Share)"))))</f>
        <v>Sin competencia directa</v>
      </c>
      <c r="AX936" s="12" t="str">
        <f aca="false">IF(OR(IFERROR(AND(W936&lt;&gt;"",Y936&lt;&gt;"",Y936-W936&gt;Resumen!$B$8),FALSE()),IFERROR(AND(X936&lt;&gt;"",Y936&lt;&gt;"",Y936-X936&gt;Resumen!$B$8),FALSE())),MAX(IF(IFERROR(AND(W936&lt;&gt;"",Y936&lt;&gt;"",Y936-W936&gt;Resumen!$B$8),FALSE()),Y936-W936,0),IF(IFERROR(AND(X936&lt;&gt;"",Y936&lt;&gt;"",Y936-X936&gt;Resumen!$B$8),FALSE()),Y936-X936,0)),"")</f>
        <v/>
      </c>
      <c r="AY936" s="22" t="str">
        <f aca="false">IF(OR(IFERROR(AND(W936&lt;&gt;"",Y936&lt;&gt;"",Y936-W936&gt;Resumen!$B$8),FALSE()),IFERROR(AND(X936&lt;&gt;"",Y936&lt;&gt;"",Y936-X936&gt;Resumen!$B$8),FALSE())),TRIM("Lays tiene mayor markup que "&amp;IF(IFERROR(AND(W936&lt;&gt;"",Y936&lt;&gt;"",Y936-W936&gt;Resumen!$B$8),FALSE()),"Quento ","")&amp;IF(IFERROR(AND(X936&lt;&gt;"",Y936&lt;&gt;"",Y936-X936&gt;Resumen!$B$8),FALSE()),"Julicroc ","")&amp;"en este PDV"),"")</f>
        <v/>
      </c>
      <c r="AZ936" s="22" t="str">
        <f aca="false">IF(COUNTIF('Plan Pehuamar - Lista'!$A$2:$A$167,A936)&gt;0,"Sí","No")</f>
        <v>No</v>
      </c>
      <c r="BA936" s="22" t="str">
        <f aca="false">IF(COUNTIF('Plan Combo 9+1'!$A$2:$A$226,A936)&gt;0,"Sí","No")</f>
        <v>No</v>
      </c>
      <c r="BB936" s="22" t="str">
        <f aca="false">IF(AH936="","No",IF(BA936="Sí",IF((AO936-AH936)&gt;Resumen!$B$6,"Sí","No"),IF((AO936-AH936)&gt;=Resumen!$B$132,"Sí","No")))</f>
        <v>No</v>
      </c>
      <c r="BC936" s="22" t="str">
        <f aca="false">IF(AND(N936="Sí",AL936="Sí",AI936=0),"Sí","No")</f>
        <v>No</v>
      </c>
      <c r="BD936" s="22" t="str">
        <f aca="false">IF(COUNTIF('Plan 9+1 (con Pehuamar)'!$A$2:$A$227,A936)&gt;0,"Sí","No")</f>
        <v>No</v>
      </c>
    </row>
    <row r="937" customFormat="false" ht="15" hidden="false" customHeight="true" outlineLevel="0" collapsed="false">
      <c r="A937" s="6" t="n">
        <v>401494</v>
      </c>
      <c r="B937" s="6" t="n">
        <v>5</v>
      </c>
      <c r="C937" s="6" t="n">
        <v>503</v>
      </c>
      <c r="D937" s="6" t="s">
        <v>315</v>
      </c>
      <c r="E937" s="6" t="s">
        <v>1128</v>
      </c>
      <c r="F937" s="6" t="s">
        <v>196</v>
      </c>
      <c r="G937" s="6" t="s">
        <v>129</v>
      </c>
      <c r="H937" s="6" t="s">
        <v>197</v>
      </c>
      <c r="I937" s="27" t="n">
        <v>0</v>
      </c>
      <c r="J937" s="27" t="n">
        <v>0</v>
      </c>
      <c r="K937" s="27" t="n">
        <v>1.2</v>
      </c>
      <c r="L937" s="28" t="n">
        <f aca="false">I937+J937</f>
        <v>0</v>
      </c>
      <c r="M937" s="28" t="n">
        <f aca="false">L937+K937</f>
        <v>1.2</v>
      </c>
      <c r="N937" s="22" t="str">
        <f aca="false">IF(I937&gt;0,"Sí","No")</f>
        <v>No</v>
      </c>
      <c r="O937" s="22" t="str">
        <f aca="false">IF(J937&gt;0,"Sí","No")</f>
        <v>No</v>
      </c>
      <c r="P937" s="22" t="str">
        <f aca="false">IF(K937&gt;0,"Sí","No")</f>
        <v>Sí</v>
      </c>
      <c r="Q937" s="22" t="str">
        <f aca="false">IF(OR(I937&gt;0,J937&gt;0),"Sí","No")</f>
        <v>No</v>
      </c>
      <c r="R937" s="27"/>
      <c r="S937" s="27"/>
      <c r="T937" s="27"/>
      <c r="U937" s="27"/>
      <c r="V937" s="27"/>
      <c r="W937" s="12" t="str">
        <f aca="false">IF(AND(I937&gt;0,R937&gt;0),(S937-R937)/R937,"")</f>
        <v/>
      </c>
      <c r="X937" s="12" t="str">
        <f aca="false">IF(AND(J937&gt;0,T937&gt;0),(U937-T937)/T937,"")</f>
        <v/>
      </c>
      <c r="Y937" s="12" t="str">
        <f aca="false">IF(AND(K937&gt;0,V937&gt;0),(V937-Resumen!$B$7)/Resumen!$B$7,"")</f>
        <v/>
      </c>
      <c r="Z937" s="28" t="str">
        <f aca="false">IF(AND(K937&gt;0,I937&gt;0,V937&gt;0,S937&gt;0),V937-S937,"")</f>
        <v/>
      </c>
      <c r="AA937" s="12" t="str">
        <f aca="false">IF(Z937&lt;&gt;"",Z937/S937,"")</f>
        <v/>
      </c>
      <c r="AB937" s="28" t="str">
        <f aca="false">IF(AND(K937&gt;0,J937&gt;0,V937&gt;0,U937&gt;0),V937-U937,"")</f>
        <v/>
      </c>
      <c r="AC937" s="12" t="str">
        <f aca="false">IF(AB937&lt;&gt;"",AB937/U937,"")</f>
        <v/>
      </c>
      <c r="AD937" s="27" t="n">
        <v>0</v>
      </c>
      <c r="AE937" s="27" t="n">
        <v>0</v>
      </c>
      <c r="AF937" s="27" t="n">
        <v>0</v>
      </c>
      <c r="AG937" s="28" t="n">
        <f aca="false">AD937+AE937+AF937</f>
        <v>0</v>
      </c>
      <c r="AH937" s="12" t="str">
        <f aca="false">IF(AG937&gt;0,AD937/AG937,"")</f>
        <v/>
      </c>
      <c r="AI937" s="27" t="n">
        <v>0</v>
      </c>
      <c r="AJ937" s="27" t="n">
        <v>0</v>
      </c>
      <c r="AK937" s="27" t="n">
        <v>0</v>
      </c>
      <c r="AL937" s="22" t="str">
        <f aca="false">IF(OR(AJ937&gt;0,AK937&gt;0),"Sí","No")</f>
        <v>No</v>
      </c>
      <c r="AM937" s="6"/>
      <c r="AN937" s="6"/>
      <c r="AO937" s="12" t="n">
        <f aca="false">IF(M937&gt;0,K937/M937,"")</f>
        <v>1</v>
      </c>
      <c r="AP937" s="22" t="str">
        <f aca="false">IF(M937&gt;=Resumen!$B$5,"Alto","Bajo")</f>
        <v>Bajo</v>
      </c>
      <c r="AQ937" s="22" t="str">
        <f aca="false">IF(AO937&gt;=Resumen!$B$28,"Alto","Bajo")</f>
        <v>Alto</v>
      </c>
      <c r="AR937" s="22" t="str">
        <f aca="false">AP937&amp;" Potencial / "&amp;AQ937&amp;" Share"</f>
        <v>Bajo Potencial / Alto Share</v>
      </c>
      <c r="AS937" s="22" t="str">
        <f aca="false">IF(Q937="Sí",IF(AO937&gt;=Resumen!$B$29,"Alto","Bajo"),"")</f>
        <v/>
      </c>
      <c r="AT937" s="22" t="str">
        <f aca="false">IF(AS937&lt;&gt;"",AP937&amp;" Potencial / "&amp;AS937&amp;" Share","")</f>
        <v/>
      </c>
      <c r="AU937" s="22" t="str">
        <f aca="false">IF(AH937="","Sin dato",IF(AH937-AO937&gt;Resumen!$B$6,"Sobre-exhibido",IF(AO937-AH937&gt;Resumen!$B$6,"Sub-exhibido","En línea")))</f>
        <v>Sin dato</v>
      </c>
      <c r="AV937" s="22" t="str">
        <f aca="false">IF(AT937="","",IF(AT937="Alto Potencial / Bajo Share",1,IF(AT937="Alto Potencial / Alto Share",2,IF(AT937="Bajo Potencial / Alto Share",3,4))))</f>
        <v/>
      </c>
      <c r="AW937" s="22" t="str">
        <f aca="false">IF(Q937="No","Sin competencia directa",IF(AV937=1,"1 - Foco Conquista (Alto Pot / Bajo Share)",IF(AV937=2,"2 - Foco Defensa (Alto Pot / Alto Share)",IF(AV937=3,"3 - Monitoreo (Bajo Pot / Alto Share)","4 - Baja Prioridad (Bajo Pot / Bajo Share)"))))</f>
        <v>Sin competencia directa</v>
      </c>
      <c r="AX937" s="12" t="str">
        <f aca="false">IF(OR(IFERROR(AND(W937&lt;&gt;"",Y937&lt;&gt;"",Y937-W937&gt;Resumen!$B$8),FALSE()),IFERROR(AND(X937&lt;&gt;"",Y937&lt;&gt;"",Y937-X937&gt;Resumen!$B$8),FALSE())),MAX(IF(IFERROR(AND(W937&lt;&gt;"",Y937&lt;&gt;"",Y937-W937&gt;Resumen!$B$8),FALSE()),Y937-W937,0),IF(IFERROR(AND(X937&lt;&gt;"",Y937&lt;&gt;"",Y937-X937&gt;Resumen!$B$8),FALSE()),Y937-X937,0)),"")</f>
        <v/>
      </c>
      <c r="AY937" s="22" t="str">
        <f aca="false">IF(OR(IFERROR(AND(W937&lt;&gt;"",Y937&lt;&gt;"",Y937-W937&gt;Resumen!$B$8),FALSE()),IFERROR(AND(X937&lt;&gt;"",Y937&lt;&gt;"",Y937-X937&gt;Resumen!$B$8),FALSE())),TRIM("Lays tiene mayor markup que "&amp;IF(IFERROR(AND(W937&lt;&gt;"",Y937&lt;&gt;"",Y937-W937&gt;Resumen!$B$8),FALSE()),"Quento ","")&amp;IF(IFERROR(AND(X937&lt;&gt;"",Y937&lt;&gt;"",Y937-X937&gt;Resumen!$B$8),FALSE()),"Julicroc ","")&amp;"en este PDV"),"")</f>
        <v/>
      </c>
      <c r="AZ937" s="22" t="str">
        <f aca="false">IF(COUNTIF('Plan Pehuamar - Lista'!$A$2:$A$167,A937)&gt;0,"Sí","No")</f>
        <v>No</v>
      </c>
      <c r="BA937" s="22" t="str">
        <f aca="false">IF(COUNTIF('Plan Combo 9+1'!$A$2:$A$226,A937)&gt;0,"Sí","No")</f>
        <v>No</v>
      </c>
      <c r="BB937" s="22" t="str">
        <f aca="false">IF(AH937="","No",IF(BA937="Sí",IF((AO937-AH937)&gt;Resumen!$B$6,"Sí","No"),IF((AO937-AH937)&gt;=Resumen!$B$132,"Sí","No")))</f>
        <v>No</v>
      </c>
      <c r="BC937" s="22" t="str">
        <f aca="false">IF(AND(N937="Sí",AL937="Sí",AI937=0),"Sí","No")</f>
        <v>No</v>
      </c>
      <c r="BD937" s="22" t="str">
        <f aca="false">IF(COUNTIF('Plan 9+1 (con Pehuamar)'!$A$2:$A$227,A937)&gt;0,"Sí","No")</f>
        <v>No</v>
      </c>
    </row>
    <row r="938" customFormat="false" ht="15" hidden="false" customHeight="true" outlineLevel="0" collapsed="false">
      <c r="A938" s="6" t="n">
        <v>401520</v>
      </c>
      <c r="B938" s="6" t="n">
        <v>5</v>
      </c>
      <c r="C938" s="6" t="n">
        <v>503</v>
      </c>
      <c r="D938" s="6" t="s">
        <v>315</v>
      </c>
      <c r="E938" s="6" t="s">
        <v>1129</v>
      </c>
      <c r="F938" s="6" t="s">
        <v>196</v>
      </c>
      <c r="G938" s="6" t="s">
        <v>129</v>
      </c>
      <c r="H938" s="6" t="s">
        <v>197</v>
      </c>
      <c r="I938" s="27" t="n">
        <v>20</v>
      </c>
      <c r="J938" s="27" t="n">
        <v>0</v>
      </c>
      <c r="K938" s="27" t="n">
        <v>15</v>
      </c>
      <c r="L938" s="28" t="n">
        <f aca="false">I938+J938</f>
        <v>20</v>
      </c>
      <c r="M938" s="28" t="n">
        <f aca="false">L938+K938</f>
        <v>35</v>
      </c>
      <c r="N938" s="22" t="str">
        <f aca="false">IF(I938&gt;0,"Sí","No")</f>
        <v>Sí</v>
      </c>
      <c r="O938" s="22" t="str">
        <f aca="false">IF(J938&gt;0,"Sí","No")</f>
        <v>No</v>
      </c>
      <c r="P938" s="22" t="str">
        <f aca="false">IF(K938&gt;0,"Sí","No")</f>
        <v>Sí</v>
      </c>
      <c r="Q938" s="22" t="str">
        <f aca="false">IF(OR(I938&gt;0,J938&gt;0),"Sí","No")</f>
        <v>Sí</v>
      </c>
      <c r="R938" s="27" t="n">
        <v>1800</v>
      </c>
      <c r="S938" s="27" t="n">
        <v>2900</v>
      </c>
      <c r="T938" s="27"/>
      <c r="U938" s="27"/>
      <c r="V938" s="27" t="n">
        <v>3500</v>
      </c>
      <c r="W938" s="12" t="n">
        <f aca="false">IF(AND(I938&gt;0,R938&gt;0),(S938-R938)/R938,"")</f>
        <v>0.611111111111111</v>
      </c>
      <c r="X938" s="12" t="str">
        <f aca="false">IF(AND(J938&gt;0,T938&gt;0),(U938-T938)/T938,"")</f>
        <v/>
      </c>
      <c r="Y938" s="12" t="n">
        <f aca="false">IF(AND(K938&gt;0,V938&gt;0),(V938-Resumen!$B$7)/Resumen!$B$7,"")</f>
        <v>0.4</v>
      </c>
      <c r="Z938" s="28" t="n">
        <f aca="false">IF(AND(K938&gt;0,I938&gt;0,V938&gt;0,S938&gt;0),V938-S938,"")</f>
        <v>600</v>
      </c>
      <c r="AA938" s="12" t="n">
        <f aca="false">IF(Z938&lt;&gt;"",Z938/S938,"")</f>
        <v>0.206896551724138</v>
      </c>
      <c r="AB938" s="28" t="str">
        <f aca="false">IF(AND(K938&gt;0,J938&gt;0,V938&gt;0,U938&gt;0),V938-U938,"")</f>
        <v/>
      </c>
      <c r="AC938" s="12" t="str">
        <f aca="false">IF(AB938&lt;&gt;"",AB938/U938,"")</f>
        <v/>
      </c>
      <c r="AD938" s="27" t="n">
        <v>7</v>
      </c>
      <c r="AE938" s="27" t="n">
        <v>10</v>
      </c>
      <c r="AF938" s="27" t="n">
        <v>0</v>
      </c>
      <c r="AG938" s="28" t="n">
        <f aca="false">AD938+AE938+AF938</f>
        <v>17</v>
      </c>
      <c r="AH938" s="12" t="n">
        <f aca="false">IF(AG938&gt;0,AD938/AG938,"")</f>
        <v>0.411764705882353</v>
      </c>
      <c r="AI938" s="27" t="n">
        <v>1</v>
      </c>
      <c r="AJ938" s="27" t="n">
        <v>1</v>
      </c>
      <c r="AK938" s="27" t="n">
        <v>0</v>
      </c>
      <c r="AL938" s="22" t="str">
        <f aca="false">IF(OR(AJ938&gt;0,AK938&gt;0),"Sí","No")</f>
        <v>Sí</v>
      </c>
      <c r="AM938" s="6" t="s">
        <v>198</v>
      </c>
      <c r="AN938" s="6"/>
      <c r="AO938" s="12" t="n">
        <f aca="false">IF(M938&gt;0,K938/M938,"")</f>
        <v>0.428571428571429</v>
      </c>
      <c r="AP938" s="22" t="str">
        <f aca="false">IF(M938&gt;=Resumen!$B$5,"Alto","Bajo")</f>
        <v>Bajo</v>
      </c>
      <c r="AQ938" s="22" t="str">
        <f aca="false">IF(AO938&gt;=Resumen!$B$28,"Alto","Bajo")</f>
        <v>Alto</v>
      </c>
      <c r="AR938" s="22" t="str">
        <f aca="false">AP938&amp;" Potencial / "&amp;AQ938&amp;" Share"</f>
        <v>Bajo Potencial / Alto Share</v>
      </c>
      <c r="AS938" s="22" t="str">
        <f aca="false">IF(Q938="Sí",IF(AO938&gt;=Resumen!$B$29,"Alto","Bajo"),"")</f>
        <v>Bajo</v>
      </c>
      <c r="AT938" s="22" t="str">
        <f aca="false">IF(AS938&lt;&gt;"",AP938&amp;" Potencial / "&amp;AS938&amp;" Share","")</f>
        <v>Bajo Potencial / Bajo Share</v>
      </c>
      <c r="AU938" s="22" t="str">
        <f aca="false">IF(AH938="","Sin dato",IF(AH938-AO938&gt;Resumen!$B$6,"Sobre-exhibido",IF(AO938-AH938&gt;Resumen!$B$6,"Sub-exhibido","En línea")))</f>
        <v>En línea</v>
      </c>
      <c r="AV938" s="22" t="n">
        <f aca="false">IF(AT938="","",IF(AT938="Alto Potencial / Bajo Share",1,IF(AT938="Alto Potencial / Alto Share",2,IF(AT938="Bajo Potencial / Alto Share",3,4))))</f>
        <v>4</v>
      </c>
      <c r="AW938" s="22" t="str">
        <f aca="false">IF(Q938="No","Sin competencia directa",IF(AV938=1,"1 - Foco Conquista (Alto Pot / Bajo Share)",IF(AV938=2,"2 - Foco Defensa (Alto Pot / Alto Share)",IF(AV938=3,"3 - Monitoreo (Bajo Pot / Alto Share)","4 - Baja Prioridad (Bajo Pot / Bajo Share)"))))</f>
        <v>4 - Baja Prioridad (Bajo Pot / Bajo Share)</v>
      </c>
      <c r="AX938" s="12" t="str">
        <f aca="false">IF(OR(IFERROR(AND(W938&lt;&gt;"",Y938&lt;&gt;"",Y938-W938&gt;Resumen!$B$8),FALSE()),IFERROR(AND(X938&lt;&gt;"",Y938&lt;&gt;"",Y938-X938&gt;Resumen!$B$8),FALSE())),MAX(IF(IFERROR(AND(W938&lt;&gt;"",Y938&lt;&gt;"",Y938-W938&gt;Resumen!$B$8),FALSE()),Y938-W938,0),IF(IFERROR(AND(X938&lt;&gt;"",Y938&lt;&gt;"",Y938-X938&gt;Resumen!$B$8),FALSE()),Y938-X938,0)),"")</f>
        <v/>
      </c>
      <c r="AY938" s="22" t="str">
        <f aca="false">IF(OR(IFERROR(AND(W938&lt;&gt;"",Y938&lt;&gt;"",Y938-W938&gt;Resumen!$B$8),FALSE()),IFERROR(AND(X938&lt;&gt;"",Y938&lt;&gt;"",Y938-X938&gt;Resumen!$B$8),FALSE())),TRIM("Lays tiene mayor markup que "&amp;IF(IFERROR(AND(W938&lt;&gt;"",Y938&lt;&gt;"",Y938-W938&gt;Resumen!$B$8),FALSE()),"Quento ","")&amp;IF(IFERROR(AND(X938&lt;&gt;"",Y938&lt;&gt;"",Y938-X938&gt;Resumen!$B$8),FALSE()),"Julicroc ","")&amp;"en este PDV"),"")</f>
        <v/>
      </c>
      <c r="AZ938" s="22" t="str">
        <f aca="false">IF(COUNTIF('Plan Pehuamar - Lista'!$A$2:$A$167,A938)&gt;0,"Sí","No")</f>
        <v>No</v>
      </c>
      <c r="BA938" s="22" t="str">
        <f aca="false">IF(COUNTIF('Plan Combo 9+1'!$A$2:$A$226,A938)&gt;0,"Sí","No")</f>
        <v>No</v>
      </c>
      <c r="BB938" s="22" t="str">
        <f aca="false">IF(AH938="","No",IF(BA938="Sí",IF((AO938-AH938)&gt;Resumen!$B$6,"Sí","No"),IF((AO938-AH938)&gt;=Resumen!$B$132,"Sí","No")))</f>
        <v>No</v>
      </c>
      <c r="BC938" s="22" t="str">
        <f aca="false">IF(AND(N938="Sí",AL938="Sí",AI938=0),"Sí","No")</f>
        <v>No</v>
      </c>
      <c r="BD938" s="22" t="str">
        <f aca="false">IF(COUNTIF('Plan 9+1 (con Pehuamar)'!$A$2:$A$227,A938)&gt;0,"Sí","No")</f>
        <v>No</v>
      </c>
    </row>
    <row r="939" customFormat="false" ht="15" hidden="false" customHeight="true" outlineLevel="0" collapsed="false">
      <c r="A939" s="6" t="n">
        <v>401570</v>
      </c>
      <c r="B939" s="6" t="n">
        <v>5</v>
      </c>
      <c r="C939" s="6" t="n">
        <v>503</v>
      </c>
      <c r="D939" s="6" t="s">
        <v>315</v>
      </c>
      <c r="E939" s="6" t="s">
        <v>1130</v>
      </c>
      <c r="F939" s="6" t="s">
        <v>196</v>
      </c>
      <c r="G939" s="6" t="s">
        <v>129</v>
      </c>
      <c r="H939" s="6" t="s">
        <v>197</v>
      </c>
      <c r="I939" s="27" t="n">
        <v>0</v>
      </c>
      <c r="J939" s="27" t="n">
        <v>0</v>
      </c>
      <c r="K939" s="27" t="n">
        <v>0.1</v>
      </c>
      <c r="L939" s="28" t="n">
        <f aca="false">I939+J939</f>
        <v>0</v>
      </c>
      <c r="M939" s="28" t="n">
        <f aca="false">L939+K939</f>
        <v>0.1</v>
      </c>
      <c r="N939" s="22" t="str">
        <f aca="false">IF(I939&gt;0,"Sí","No")</f>
        <v>No</v>
      </c>
      <c r="O939" s="22" t="str">
        <f aca="false">IF(J939&gt;0,"Sí","No")</f>
        <v>No</v>
      </c>
      <c r="P939" s="22" t="str">
        <f aca="false">IF(K939&gt;0,"Sí","No")</f>
        <v>Sí</v>
      </c>
      <c r="Q939" s="22" t="str">
        <f aca="false">IF(OR(I939&gt;0,J939&gt;0),"Sí","No")</f>
        <v>No</v>
      </c>
      <c r="R939" s="27"/>
      <c r="S939" s="27"/>
      <c r="T939" s="27"/>
      <c r="U939" s="27"/>
      <c r="V939" s="27"/>
      <c r="W939" s="12" t="str">
        <f aca="false">IF(AND(I939&gt;0,R939&gt;0),(S939-R939)/R939,"")</f>
        <v/>
      </c>
      <c r="X939" s="12" t="str">
        <f aca="false">IF(AND(J939&gt;0,T939&gt;0),(U939-T939)/T939,"")</f>
        <v/>
      </c>
      <c r="Y939" s="12" t="str">
        <f aca="false">IF(AND(K939&gt;0,V939&gt;0),(V939-Resumen!$B$7)/Resumen!$B$7,"")</f>
        <v/>
      </c>
      <c r="Z939" s="28" t="str">
        <f aca="false">IF(AND(K939&gt;0,I939&gt;0,V939&gt;0,S939&gt;0),V939-S939,"")</f>
        <v/>
      </c>
      <c r="AA939" s="12" t="str">
        <f aca="false">IF(Z939&lt;&gt;"",Z939/S939,"")</f>
        <v/>
      </c>
      <c r="AB939" s="28" t="str">
        <f aca="false">IF(AND(K939&gt;0,J939&gt;0,V939&gt;0,U939&gt;0),V939-U939,"")</f>
        <v/>
      </c>
      <c r="AC939" s="12" t="str">
        <f aca="false">IF(AB939&lt;&gt;"",AB939/U939,"")</f>
        <v/>
      </c>
      <c r="AD939" s="27" t="n">
        <v>0</v>
      </c>
      <c r="AE939" s="27" t="n">
        <v>0</v>
      </c>
      <c r="AF939" s="27" t="n">
        <v>0</v>
      </c>
      <c r="AG939" s="28" t="n">
        <f aca="false">AD939+AE939+AF939</f>
        <v>0</v>
      </c>
      <c r="AH939" s="12" t="str">
        <f aca="false">IF(AG939&gt;0,AD939/AG939,"")</f>
        <v/>
      </c>
      <c r="AI939" s="27" t="n">
        <v>0</v>
      </c>
      <c r="AJ939" s="27" t="n">
        <v>0</v>
      </c>
      <c r="AK939" s="27" t="n">
        <v>0</v>
      </c>
      <c r="AL939" s="22" t="str">
        <f aca="false">IF(OR(AJ939&gt;0,AK939&gt;0),"Sí","No")</f>
        <v>No</v>
      </c>
      <c r="AM939" s="6"/>
      <c r="AN939" s="6"/>
      <c r="AO939" s="12" t="n">
        <f aca="false">IF(M939&gt;0,K939/M939,"")</f>
        <v>1</v>
      </c>
      <c r="AP939" s="22" t="str">
        <f aca="false">IF(M939&gt;=Resumen!$B$5,"Alto","Bajo")</f>
        <v>Bajo</v>
      </c>
      <c r="AQ939" s="22" t="str">
        <f aca="false">IF(AO939&gt;=Resumen!$B$28,"Alto","Bajo")</f>
        <v>Alto</v>
      </c>
      <c r="AR939" s="22" t="str">
        <f aca="false">AP939&amp;" Potencial / "&amp;AQ939&amp;" Share"</f>
        <v>Bajo Potencial / Alto Share</v>
      </c>
      <c r="AS939" s="22" t="str">
        <f aca="false">IF(Q939="Sí",IF(AO939&gt;=Resumen!$B$29,"Alto","Bajo"),"")</f>
        <v/>
      </c>
      <c r="AT939" s="22" t="str">
        <f aca="false">IF(AS939&lt;&gt;"",AP939&amp;" Potencial / "&amp;AS939&amp;" Share","")</f>
        <v/>
      </c>
      <c r="AU939" s="22" t="str">
        <f aca="false">IF(AH939="","Sin dato",IF(AH939-AO939&gt;Resumen!$B$6,"Sobre-exhibido",IF(AO939-AH939&gt;Resumen!$B$6,"Sub-exhibido","En línea")))</f>
        <v>Sin dato</v>
      </c>
      <c r="AV939" s="22" t="str">
        <f aca="false">IF(AT939="","",IF(AT939="Alto Potencial / Bajo Share",1,IF(AT939="Alto Potencial / Alto Share",2,IF(AT939="Bajo Potencial / Alto Share",3,4))))</f>
        <v/>
      </c>
      <c r="AW939" s="22" t="str">
        <f aca="false">IF(Q939="No","Sin competencia directa",IF(AV939=1,"1 - Foco Conquista (Alto Pot / Bajo Share)",IF(AV939=2,"2 - Foco Defensa (Alto Pot / Alto Share)",IF(AV939=3,"3 - Monitoreo (Bajo Pot / Alto Share)","4 - Baja Prioridad (Bajo Pot / Bajo Share)"))))</f>
        <v>Sin competencia directa</v>
      </c>
      <c r="AX939" s="12" t="str">
        <f aca="false">IF(OR(IFERROR(AND(W939&lt;&gt;"",Y939&lt;&gt;"",Y939-W939&gt;Resumen!$B$8),FALSE()),IFERROR(AND(X939&lt;&gt;"",Y939&lt;&gt;"",Y939-X939&gt;Resumen!$B$8),FALSE())),MAX(IF(IFERROR(AND(W939&lt;&gt;"",Y939&lt;&gt;"",Y939-W939&gt;Resumen!$B$8),FALSE()),Y939-W939,0),IF(IFERROR(AND(X939&lt;&gt;"",Y939&lt;&gt;"",Y939-X939&gt;Resumen!$B$8),FALSE()),Y939-X939,0)),"")</f>
        <v/>
      </c>
      <c r="AY939" s="22" t="str">
        <f aca="false">IF(OR(IFERROR(AND(W939&lt;&gt;"",Y939&lt;&gt;"",Y939-W939&gt;Resumen!$B$8),FALSE()),IFERROR(AND(X939&lt;&gt;"",Y939&lt;&gt;"",Y939-X939&gt;Resumen!$B$8),FALSE())),TRIM("Lays tiene mayor markup que "&amp;IF(IFERROR(AND(W939&lt;&gt;"",Y939&lt;&gt;"",Y939-W939&gt;Resumen!$B$8),FALSE()),"Quento ","")&amp;IF(IFERROR(AND(X939&lt;&gt;"",Y939&lt;&gt;"",Y939-X939&gt;Resumen!$B$8),FALSE()),"Julicroc ","")&amp;"en este PDV"),"")</f>
        <v/>
      </c>
      <c r="AZ939" s="22" t="str">
        <f aca="false">IF(COUNTIF('Plan Pehuamar - Lista'!$A$2:$A$167,A939)&gt;0,"Sí","No")</f>
        <v>No</v>
      </c>
      <c r="BA939" s="22" t="str">
        <f aca="false">IF(COUNTIF('Plan Combo 9+1'!$A$2:$A$226,A939)&gt;0,"Sí","No")</f>
        <v>No</v>
      </c>
      <c r="BB939" s="22" t="str">
        <f aca="false">IF(AH939="","No",IF(BA939="Sí",IF((AO939-AH939)&gt;Resumen!$B$6,"Sí","No"),IF((AO939-AH939)&gt;=Resumen!$B$132,"Sí","No")))</f>
        <v>No</v>
      </c>
      <c r="BC939" s="22" t="str">
        <f aca="false">IF(AND(N939="Sí",AL939="Sí",AI939=0),"Sí","No")</f>
        <v>No</v>
      </c>
      <c r="BD939" s="22" t="str">
        <f aca="false">IF(COUNTIF('Plan 9+1 (con Pehuamar)'!$A$2:$A$227,A939)&gt;0,"Sí","No")</f>
        <v>No</v>
      </c>
    </row>
    <row r="940" customFormat="false" ht="15" hidden="false" customHeight="true" outlineLevel="0" collapsed="false">
      <c r="A940" s="6" t="n">
        <v>401582</v>
      </c>
      <c r="B940" s="6" t="n">
        <v>5</v>
      </c>
      <c r="C940" s="6" t="n">
        <v>503</v>
      </c>
      <c r="D940" s="6" t="s">
        <v>315</v>
      </c>
      <c r="E940" s="6" t="s">
        <v>1131</v>
      </c>
      <c r="F940" s="6" t="s">
        <v>196</v>
      </c>
      <c r="G940" s="6" t="s">
        <v>129</v>
      </c>
      <c r="H940" s="6" t="s">
        <v>197</v>
      </c>
      <c r="I940" s="27" t="n">
        <v>30</v>
      </c>
      <c r="J940" s="27" t="n">
        <v>20</v>
      </c>
      <c r="K940" s="27" t="n">
        <v>40</v>
      </c>
      <c r="L940" s="28" t="n">
        <f aca="false">I940+J940</f>
        <v>50</v>
      </c>
      <c r="M940" s="28" t="n">
        <f aca="false">L940+K940</f>
        <v>90</v>
      </c>
      <c r="N940" s="22" t="str">
        <f aca="false">IF(I940&gt;0,"Sí","No")</f>
        <v>Sí</v>
      </c>
      <c r="O940" s="22" t="str">
        <f aca="false">IF(J940&gt;0,"Sí","No")</f>
        <v>Sí</v>
      </c>
      <c r="P940" s="22" t="str">
        <f aca="false">IF(K940&gt;0,"Sí","No")</f>
        <v>Sí</v>
      </c>
      <c r="Q940" s="22" t="str">
        <f aca="false">IF(OR(I940&gt;0,J940&gt;0),"Sí","No")</f>
        <v>Sí</v>
      </c>
      <c r="R940" s="27" t="n">
        <v>1740</v>
      </c>
      <c r="S940" s="27" t="n">
        <v>2900</v>
      </c>
      <c r="T940" s="27" t="n">
        <v>1300</v>
      </c>
      <c r="U940" s="27" t="n">
        <v>2000</v>
      </c>
      <c r="V940" s="27" t="n">
        <v>3500</v>
      </c>
      <c r="W940" s="12" t="n">
        <f aca="false">IF(AND(I940&gt;0,R940&gt;0),(S940-R940)/R940,"")</f>
        <v>0.666666666666667</v>
      </c>
      <c r="X940" s="12" t="n">
        <f aca="false">IF(AND(J940&gt;0,T940&gt;0),(U940-T940)/T940,"")</f>
        <v>0.538461538461538</v>
      </c>
      <c r="Y940" s="12" t="n">
        <f aca="false">IF(AND(K940&gt;0,V940&gt;0),(V940-Resumen!$B$7)/Resumen!$B$7,"")</f>
        <v>0.4</v>
      </c>
      <c r="Z940" s="28" t="n">
        <f aca="false">IF(AND(K940&gt;0,I940&gt;0,V940&gt;0,S940&gt;0),V940-S940,"")</f>
        <v>600</v>
      </c>
      <c r="AA940" s="12" t="n">
        <f aca="false">IF(Z940&lt;&gt;"",Z940/S940,"")</f>
        <v>0.206896551724138</v>
      </c>
      <c r="AB940" s="28" t="n">
        <f aca="false">IF(AND(K940&gt;0,J940&gt;0,V940&gt;0,U940&gt;0),V940-U940,"")</f>
        <v>1500</v>
      </c>
      <c r="AC940" s="12" t="n">
        <f aca="false">IF(AB940&lt;&gt;"",AB940/U940,"")</f>
        <v>0.75</v>
      </c>
      <c r="AD940" s="27" t="n">
        <v>5</v>
      </c>
      <c r="AE940" s="27" t="n">
        <v>17</v>
      </c>
      <c r="AF940" s="27" t="n">
        <v>8</v>
      </c>
      <c r="AG940" s="28" t="n">
        <f aca="false">AD940+AE940+AF940</f>
        <v>30</v>
      </c>
      <c r="AH940" s="12" t="n">
        <f aca="false">IF(AG940&gt;0,AD940/AG940,"")</f>
        <v>0.166666666666667</v>
      </c>
      <c r="AI940" s="27" t="n">
        <v>1</v>
      </c>
      <c r="AJ940" s="27" t="n">
        <v>1</v>
      </c>
      <c r="AK940" s="27" t="n">
        <v>0</v>
      </c>
      <c r="AL940" s="22" t="str">
        <f aca="false">IF(OR(AJ940&gt;0,AK940&gt;0),"Sí","No")</f>
        <v>Sí</v>
      </c>
      <c r="AM940" s="6" t="s">
        <v>198</v>
      </c>
      <c r="AN940" s="6" t="s">
        <v>198</v>
      </c>
      <c r="AO940" s="12" t="n">
        <f aca="false">IF(M940&gt;0,K940/M940,"")</f>
        <v>0.444444444444444</v>
      </c>
      <c r="AP940" s="22" t="str">
        <f aca="false">IF(M940&gt;=Resumen!$B$5,"Alto","Bajo")</f>
        <v>Alto</v>
      </c>
      <c r="AQ940" s="22" t="str">
        <f aca="false">IF(AO940&gt;=Resumen!$B$28,"Alto","Bajo")</f>
        <v>Alto</v>
      </c>
      <c r="AR940" s="22" t="str">
        <f aca="false">AP940&amp;" Potencial / "&amp;AQ940&amp;" Share"</f>
        <v>Alto Potencial / Alto Share</v>
      </c>
      <c r="AS940" s="22" t="str">
        <f aca="false">IF(Q940="Sí",IF(AO940&gt;=Resumen!$B$29,"Alto","Bajo"),"")</f>
        <v>Bajo</v>
      </c>
      <c r="AT940" s="22" t="str">
        <f aca="false">IF(AS940&lt;&gt;"",AP940&amp;" Potencial / "&amp;AS940&amp;" Share","")</f>
        <v>Alto Potencial / Bajo Share</v>
      </c>
      <c r="AU940" s="22" t="str">
        <f aca="false">IF(AH940="","Sin dato",IF(AH940-AO940&gt;Resumen!$B$6,"Sobre-exhibido",IF(AO940-AH940&gt;Resumen!$B$6,"Sub-exhibido","En línea")))</f>
        <v>Sub-exhibido</v>
      </c>
      <c r="AV940" s="22" t="n">
        <f aca="false">IF(AT940="","",IF(AT940="Alto Potencial / Bajo Share",1,IF(AT940="Alto Potencial / Alto Share",2,IF(AT940="Bajo Potencial / Alto Share",3,4))))</f>
        <v>1</v>
      </c>
      <c r="AW940" s="22" t="str">
        <f aca="false">IF(Q940="No","Sin competencia directa",IF(AV940=1,"1 - Foco Conquista (Alto Pot / Bajo Share)",IF(AV940=2,"2 - Foco Defensa (Alto Pot / Alto Share)",IF(AV940=3,"3 - Monitoreo (Bajo Pot / Alto Share)","4 - Baja Prioridad (Bajo Pot / Bajo Share)"))))</f>
        <v>1 - Foco Conquista (Alto Pot / Bajo Share)</v>
      </c>
      <c r="AX940" s="12" t="str">
        <f aca="false">IF(OR(IFERROR(AND(W940&lt;&gt;"",Y940&lt;&gt;"",Y940-W940&gt;Resumen!$B$8),FALSE()),IFERROR(AND(X940&lt;&gt;"",Y940&lt;&gt;"",Y940-X940&gt;Resumen!$B$8),FALSE())),MAX(IF(IFERROR(AND(W940&lt;&gt;"",Y940&lt;&gt;"",Y940-W940&gt;Resumen!$B$8),FALSE()),Y940-W940,0),IF(IFERROR(AND(X940&lt;&gt;"",Y940&lt;&gt;"",Y940-X940&gt;Resumen!$B$8),FALSE()),Y940-X940,0)),"")</f>
        <v/>
      </c>
      <c r="AY940" s="22" t="str">
        <f aca="false">IF(OR(IFERROR(AND(W940&lt;&gt;"",Y940&lt;&gt;"",Y940-W940&gt;Resumen!$B$8),FALSE()),IFERROR(AND(X940&lt;&gt;"",Y940&lt;&gt;"",Y940-X940&gt;Resumen!$B$8),FALSE())),TRIM("Lays tiene mayor markup que "&amp;IF(IFERROR(AND(W940&lt;&gt;"",Y940&lt;&gt;"",Y940-W940&gt;Resumen!$B$8),FALSE()),"Quento ","")&amp;IF(IFERROR(AND(X940&lt;&gt;"",Y940&lt;&gt;"",Y940-X940&gt;Resumen!$B$8),FALSE()),"Julicroc ","")&amp;"en este PDV"),"")</f>
        <v/>
      </c>
      <c r="AZ940" s="22" t="str">
        <f aca="false">IF(COUNTIF('Plan Pehuamar - Lista'!$A$2:$A$167,A940)&gt;0,"Sí","No")</f>
        <v>Sí</v>
      </c>
      <c r="BA940" s="22" t="str">
        <f aca="false">IF(COUNTIF('Plan Combo 9+1'!$A$2:$A$226,A940)&gt;0,"Sí","No")</f>
        <v>No</v>
      </c>
      <c r="BB940" s="22" t="str">
        <f aca="false">IF(AH940="","No",IF(BA940="Sí",IF((AO940-AH940)&gt;Resumen!$B$6,"Sí","No"),IF((AO940-AH940)&gt;=Resumen!$B$132,"Sí","No")))</f>
        <v>Sí</v>
      </c>
      <c r="BC940" s="22" t="str">
        <f aca="false">IF(AND(N940="Sí",AL940="Sí",AI940=0),"Sí","No")</f>
        <v>No</v>
      </c>
      <c r="BD940" s="22" t="str">
        <f aca="false">IF(COUNTIF('Plan 9+1 (con Pehuamar)'!$A$2:$A$227,A940)&gt;0,"Sí","No")</f>
        <v>No</v>
      </c>
    </row>
    <row r="941" customFormat="false" ht="15" hidden="false" customHeight="true" outlineLevel="0" collapsed="false">
      <c r="A941" s="6" t="n">
        <v>401822</v>
      </c>
      <c r="B941" s="6" t="n">
        <v>5</v>
      </c>
      <c r="C941" s="6" t="n">
        <v>503</v>
      </c>
      <c r="D941" s="6" t="s">
        <v>315</v>
      </c>
      <c r="E941" s="6" t="s">
        <v>1132</v>
      </c>
      <c r="F941" s="6" t="s">
        <v>196</v>
      </c>
      <c r="G941" s="6" t="s">
        <v>129</v>
      </c>
      <c r="H941" s="6" t="s">
        <v>197</v>
      </c>
      <c r="I941" s="27" t="n">
        <v>0</v>
      </c>
      <c r="J941" s="27" t="n">
        <v>0</v>
      </c>
      <c r="K941" s="27" t="n">
        <v>0.8</v>
      </c>
      <c r="L941" s="28" t="n">
        <f aca="false">I941+J941</f>
        <v>0</v>
      </c>
      <c r="M941" s="28" t="n">
        <f aca="false">L941+K941</f>
        <v>0.8</v>
      </c>
      <c r="N941" s="22" t="str">
        <f aca="false">IF(I941&gt;0,"Sí","No")</f>
        <v>No</v>
      </c>
      <c r="O941" s="22" t="str">
        <f aca="false">IF(J941&gt;0,"Sí","No")</f>
        <v>No</v>
      </c>
      <c r="P941" s="22" t="str">
        <f aca="false">IF(K941&gt;0,"Sí","No")</f>
        <v>Sí</v>
      </c>
      <c r="Q941" s="22" t="str">
        <f aca="false">IF(OR(I941&gt;0,J941&gt;0),"Sí","No")</f>
        <v>No</v>
      </c>
      <c r="R941" s="27"/>
      <c r="S941" s="27"/>
      <c r="T941" s="27"/>
      <c r="U941" s="27"/>
      <c r="V941" s="27"/>
      <c r="W941" s="12" t="str">
        <f aca="false">IF(AND(I941&gt;0,R941&gt;0),(S941-R941)/R941,"")</f>
        <v/>
      </c>
      <c r="X941" s="12" t="str">
        <f aca="false">IF(AND(J941&gt;0,T941&gt;0),(U941-T941)/T941,"")</f>
        <v/>
      </c>
      <c r="Y941" s="12" t="str">
        <f aca="false">IF(AND(K941&gt;0,V941&gt;0),(V941-Resumen!$B$7)/Resumen!$B$7,"")</f>
        <v/>
      </c>
      <c r="Z941" s="28" t="str">
        <f aca="false">IF(AND(K941&gt;0,I941&gt;0,V941&gt;0,S941&gt;0),V941-S941,"")</f>
        <v/>
      </c>
      <c r="AA941" s="12" t="str">
        <f aca="false">IF(Z941&lt;&gt;"",Z941/S941,"")</f>
        <v/>
      </c>
      <c r="AB941" s="28" t="str">
        <f aca="false">IF(AND(K941&gt;0,J941&gt;0,V941&gt;0,U941&gt;0),V941-U941,"")</f>
        <v/>
      </c>
      <c r="AC941" s="12" t="str">
        <f aca="false">IF(AB941&lt;&gt;"",AB941/U941,"")</f>
        <v/>
      </c>
      <c r="AD941" s="27" t="n">
        <v>0</v>
      </c>
      <c r="AE941" s="27" t="n">
        <v>0</v>
      </c>
      <c r="AF941" s="27" t="n">
        <v>0</v>
      </c>
      <c r="AG941" s="28" t="n">
        <f aca="false">AD941+AE941+AF941</f>
        <v>0</v>
      </c>
      <c r="AH941" s="12" t="str">
        <f aca="false">IF(AG941&gt;0,AD941/AG941,"")</f>
        <v/>
      </c>
      <c r="AI941" s="27" t="n">
        <v>0</v>
      </c>
      <c r="AJ941" s="27" t="n">
        <v>0</v>
      </c>
      <c r="AK941" s="27" t="n">
        <v>0</v>
      </c>
      <c r="AL941" s="22" t="str">
        <f aca="false">IF(OR(AJ941&gt;0,AK941&gt;0),"Sí","No")</f>
        <v>No</v>
      </c>
      <c r="AM941" s="6"/>
      <c r="AN941" s="6"/>
      <c r="AO941" s="12" t="n">
        <f aca="false">IF(M941&gt;0,K941/M941,"")</f>
        <v>1</v>
      </c>
      <c r="AP941" s="22" t="str">
        <f aca="false">IF(M941&gt;=Resumen!$B$5,"Alto","Bajo")</f>
        <v>Bajo</v>
      </c>
      <c r="AQ941" s="22" t="str">
        <f aca="false">IF(AO941&gt;=Resumen!$B$28,"Alto","Bajo")</f>
        <v>Alto</v>
      </c>
      <c r="AR941" s="22" t="str">
        <f aca="false">AP941&amp;" Potencial / "&amp;AQ941&amp;" Share"</f>
        <v>Bajo Potencial / Alto Share</v>
      </c>
      <c r="AS941" s="22" t="str">
        <f aca="false">IF(Q941="Sí",IF(AO941&gt;=Resumen!$B$29,"Alto","Bajo"),"")</f>
        <v/>
      </c>
      <c r="AT941" s="22" t="str">
        <f aca="false">IF(AS941&lt;&gt;"",AP941&amp;" Potencial / "&amp;AS941&amp;" Share","")</f>
        <v/>
      </c>
      <c r="AU941" s="22" t="str">
        <f aca="false">IF(AH941="","Sin dato",IF(AH941-AO941&gt;Resumen!$B$6,"Sobre-exhibido",IF(AO941-AH941&gt;Resumen!$B$6,"Sub-exhibido","En línea")))</f>
        <v>Sin dato</v>
      </c>
      <c r="AV941" s="22" t="str">
        <f aca="false">IF(AT941="","",IF(AT941="Alto Potencial / Bajo Share",1,IF(AT941="Alto Potencial / Alto Share",2,IF(AT941="Bajo Potencial / Alto Share",3,4))))</f>
        <v/>
      </c>
      <c r="AW941" s="22" t="str">
        <f aca="false">IF(Q941="No","Sin competencia directa",IF(AV941=1,"1 - Foco Conquista (Alto Pot / Bajo Share)",IF(AV941=2,"2 - Foco Defensa (Alto Pot / Alto Share)",IF(AV941=3,"3 - Monitoreo (Bajo Pot / Alto Share)","4 - Baja Prioridad (Bajo Pot / Bajo Share)"))))</f>
        <v>Sin competencia directa</v>
      </c>
      <c r="AX941" s="12" t="str">
        <f aca="false">IF(OR(IFERROR(AND(W941&lt;&gt;"",Y941&lt;&gt;"",Y941-W941&gt;Resumen!$B$8),FALSE()),IFERROR(AND(X941&lt;&gt;"",Y941&lt;&gt;"",Y941-X941&gt;Resumen!$B$8),FALSE())),MAX(IF(IFERROR(AND(W941&lt;&gt;"",Y941&lt;&gt;"",Y941-W941&gt;Resumen!$B$8),FALSE()),Y941-W941,0),IF(IFERROR(AND(X941&lt;&gt;"",Y941&lt;&gt;"",Y941-X941&gt;Resumen!$B$8),FALSE()),Y941-X941,0)),"")</f>
        <v/>
      </c>
      <c r="AY941" s="22" t="str">
        <f aca="false">IF(OR(IFERROR(AND(W941&lt;&gt;"",Y941&lt;&gt;"",Y941-W941&gt;Resumen!$B$8),FALSE()),IFERROR(AND(X941&lt;&gt;"",Y941&lt;&gt;"",Y941-X941&gt;Resumen!$B$8),FALSE())),TRIM("Lays tiene mayor markup que "&amp;IF(IFERROR(AND(W941&lt;&gt;"",Y941&lt;&gt;"",Y941-W941&gt;Resumen!$B$8),FALSE()),"Quento ","")&amp;IF(IFERROR(AND(X941&lt;&gt;"",Y941&lt;&gt;"",Y941-X941&gt;Resumen!$B$8),FALSE()),"Julicroc ","")&amp;"en este PDV"),"")</f>
        <v/>
      </c>
      <c r="AZ941" s="22" t="str">
        <f aca="false">IF(COUNTIF('Plan Pehuamar - Lista'!$A$2:$A$167,A941)&gt;0,"Sí","No")</f>
        <v>No</v>
      </c>
      <c r="BA941" s="22" t="str">
        <f aca="false">IF(COUNTIF('Plan Combo 9+1'!$A$2:$A$226,A941)&gt;0,"Sí","No")</f>
        <v>No</v>
      </c>
      <c r="BB941" s="22" t="str">
        <f aca="false">IF(AH941="","No",IF(BA941="Sí",IF((AO941-AH941)&gt;Resumen!$B$6,"Sí","No"),IF((AO941-AH941)&gt;=Resumen!$B$132,"Sí","No")))</f>
        <v>No</v>
      </c>
      <c r="BC941" s="22" t="str">
        <f aca="false">IF(AND(N941="Sí",AL941="Sí",AI941=0),"Sí","No")</f>
        <v>No</v>
      </c>
      <c r="BD941" s="22" t="str">
        <f aca="false">IF(COUNTIF('Plan 9+1 (con Pehuamar)'!$A$2:$A$227,A941)&gt;0,"Sí","No")</f>
        <v>No</v>
      </c>
    </row>
    <row r="942" customFormat="false" ht="15" hidden="false" customHeight="true" outlineLevel="0" collapsed="false">
      <c r="A942" s="6" t="n">
        <v>403071</v>
      </c>
      <c r="B942" s="6" t="n">
        <v>5</v>
      </c>
      <c r="C942" s="6" t="n">
        <v>503</v>
      </c>
      <c r="D942" s="6" t="s">
        <v>315</v>
      </c>
      <c r="E942" s="6" t="s">
        <v>1133</v>
      </c>
      <c r="F942" s="6" t="s">
        <v>201</v>
      </c>
      <c r="G942" s="6" t="s">
        <v>129</v>
      </c>
      <c r="H942" s="6" t="s">
        <v>197</v>
      </c>
      <c r="I942" s="27" t="n">
        <v>0</v>
      </c>
      <c r="J942" s="27" t="n">
        <v>0</v>
      </c>
      <c r="K942" s="27" t="n">
        <v>1.9</v>
      </c>
      <c r="L942" s="28" t="n">
        <f aca="false">I942+J942</f>
        <v>0</v>
      </c>
      <c r="M942" s="28" t="n">
        <f aca="false">L942+K942</f>
        <v>1.9</v>
      </c>
      <c r="N942" s="22" t="str">
        <f aca="false">IF(I942&gt;0,"Sí","No")</f>
        <v>No</v>
      </c>
      <c r="O942" s="22" t="str">
        <f aca="false">IF(J942&gt;0,"Sí","No")</f>
        <v>No</v>
      </c>
      <c r="P942" s="22" t="str">
        <f aca="false">IF(K942&gt;0,"Sí","No")</f>
        <v>Sí</v>
      </c>
      <c r="Q942" s="22" t="str">
        <f aca="false">IF(OR(I942&gt;0,J942&gt;0),"Sí","No")</f>
        <v>No</v>
      </c>
      <c r="R942" s="27"/>
      <c r="S942" s="27"/>
      <c r="T942" s="27"/>
      <c r="U942" s="27"/>
      <c r="V942" s="27"/>
      <c r="W942" s="12" t="str">
        <f aca="false">IF(AND(I942&gt;0,R942&gt;0),(S942-R942)/R942,"")</f>
        <v/>
      </c>
      <c r="X942" s="12" t="str">
        <f aca="false">IF(AND(J942&gt;0,T942&gt;0),(U942-T942)/T942,"")</f>
        <v/>
      </c>
      <c r="Y942" s="12" t="str">
        <f aca="false">IF(AND(K942&gt;0,V942&gt;0),(V942-Resumen!$B$7)/Resumen!$B$7,"")</f>
        <v/>
      </c>
      <c r="Z942" s="28" t="str">
        <f aca="false">IF(AND(K942&gt;0,I942&gt;0,V942&gt;0,S942&gt;0),V942-S942,"")</f>
        <v/>
      </c>
      <c r="AA942" s="12" t="str">
        <f aca="false">IF(Z942&lt;&gt;"",Z942/S942,"")</f>
        <v/>
      </c>
      <c r="AB942" s="28" t="str">
        <f aca="false">IF(AND(K942&gt;0,J942&gt;0,V942&gt;0,U942&gt;0),V942-U942,"")</f>
        <v/>
      </c>
      <c r="AC942" s="12" t="str">
        <f aca="false">IF(AB942&lt;&gt;"",AB942/U942,"")</f>
        <v/>
      </c>
      <c r="AD942" s="27" t="n">
        <v>0</v>
      </c>
      <c r="AE942" s="27" t="n">
        <v>0</v>
      </c>
      <c r="AF942" s="27" t="n">
        <v>0</v>
      </c>
      <c r="AG942" s="28" t="n">
        <f aca="false">AD942+AE942+AF942</f>
        <v>0</v>
      </c>
      <c r="AH942" s="12" t="str">
        <f aca="false">IF(AG942&gt;0,AD942/AG942,"")</f>
        <v/>
      </c>
      <c r="AI942" s="27" t="n">
        <v>0</v>
      </c>
      <c r="AJ942" s="27" t="n">
        <v>0</v>
      </c>
      <c r="AK942" s="27" t="n">
        <v>0</v>
      </c>
      <c r="AL942" s="22" t="str">
        <f aca="false">IF(OR(AJ942&gt;0,AK942&gt;0),"Sí","No")</f>
        <v>No</v>
      </c>
      <c r="AM942" s="6"/>
      <c r="AN942" s="6"/>
      <c r="AO942" s="12" t="n">
        <f aca="false">IF(M942&gt;0,K942/M942,"")</f>
        <v>1</v>
      </c>
      <c r="AP942" s="22" t="str">
        <f aca="false">IF(M942&gt;=Resumen!$B$5,"Alto","Bajo")</f>
        <v>Bajo</v>
      </c>
      <c r="AQ942" s="22" t="str">
        <f aca="false">IF(AO942&gt;=Resumen!$B$28,"Alto","Bajo")</f>
        <v>Alto</v>
      </c>
      <c r="AR942" s="22" t="str">
        <f aca="false">AP942&amp;" Potencial / "&amp;AQ942&amp;" Share"</f>
        <v>Bajo Potencial / Alto Share</v>
      </c>
      <c r="AS942" s="22" t="str">
        <f aca="false">IF(Q942="Sí",IF(AO942&gt;=Resumen!$B$29,"Alto","Bajo"),"")</f>
        <v/>
      </c>
      <c r="AT942" s="22" t="str">
        <f aca="false">IF(AS942&lt;&gt;"",AP942&amp;" Potencial / "&amp;AS942&amp;" Share","")</f>
        <v/>
      </c>
      <c r="AU942" s="22" t="str">
        <f aca="false">IF(AH942="","Sin dato",IF(AH942-AO942&gt;Resumen!$B$6,"Sobre-exhibido",IF(AO942-AH942&gt;Resumen!$B$6,"Sub-exhibido","En línea")))</f>
        <v>Sin dato</v>
      </c>
      <c r="AV942" s="22" t="str">
        <f aca="false">IF(AT942="","",IF(AT942="Alto Potencial / Bajo Share",1,IF(AT942="Alto Potencial / Alto Share",2,IF(AT942="Bajo Potencial / Alto Share",3,4))))</f>
        <v/>
      </c>
      <c r="AW942" s="22" t="str">
        <f aca="false">IF(Q942="No","Sin competencia directa",IF(AV942=1,"1 - Foco Conquista (Alto Pot / Bajo Share)",IF(AV942=2,"2 - Foco Defensa (Alto Pot / Alto Share)",IF(AV942=3,"3 - Monitoreo (Bajo Pot / Alto Share)","4 - Baja Prioridad (Bajo Pot / Bajo Share)"))))</f>
        <v>Sin competencia directa</v>
      </c>
      <c r="AX942" s="12" t="str">
        <f aca="false">IF(OR(IFERROR(AND(W942&lt;&gt;"",Y942&lt;&gt;"",Y942-W942&gt;Resumen!$B$8),FALSE()),IFERROR(AND(X942&lt;&gt;"",Y942&lt;&gt;"",Y942-X942&gt;Resumen!$B$8),FALSE())),MAX(IF(IFERROR(AND(W942&lt;&gt;"",Y942&lt;&gt;"",Y942-W942&gt;Resumen!$B$8),FALSE()),Y942-W942,0),IF(IFERROR(AND(X942&lt;&gt;"",Y942&lt;&gt;"",Y942-X942&gt;Resumen!$B$8),FALSE()),Y942-X942,0)),"")</f>
        <v/>
      </c>
      <c r="AY942" s="22" t="str">
        <f aca="false">IF(OR(IFERROR(AND(W942&lt;&gt;"",Y942&lt;&gt;"",Y942-W942&gt;Resumen!$B$8),FALSE()),IFERROR(AND(X942&lt;&gt;"",Y942&lt;&gt;"",Y942-X942&gt;Resumen!$B$8),FALSE())),TRIM("Lays tiene mayor markup que "&amp;IF(IFERROR(AND(W942&lt;&gt;"",Y942&lt;&gt;"",Y942-W942&gt;Resumen!$B$8),FALSE()),"Quento ","")&amp;IF(IFERROR(AND(X942&lt;&gt;"",Y942&lt;&gt;"",Y942-X942&gt;Resumen!$B$8),FALSE()),"Julicroc ","")&amp;"en este PDV"),"")</f>
        <v/>
      </c>
      <c r="AZ942" s="22" t="str">
        <f aca="false">IF(COUNTIF('Plan Pehuamar - Lista'!$A$2:$A$167,A942)&gt;0,"Sí","No")</f>
        <v>No</v>
      </c>
      <c r="BA942" s="22" t="str">
        <f aca="false">IF(COUNTIF('Plan Combo 9+1'!$A$2:$A$226,A942)&gt;0,"Sí","No")</f>
        <v>No</v>
      </c>
      <c r="BB942" s="22" t="str">
        <f aca="false">IF(AH942="","No",IF(BA942="Sí",IF((AO942-AH942)&gt;Resumen!$B$6,"Sí","No"),IF((AO942-AH942)&gt;=Resumen!$B$132,"Sí","No")))</f>
        <v>No</v>
      </c>
      <c r="BC942" s="22" t="str">
        <f aca="false">IF(AND(N942="Sí",AL942="Sí",AI942=0),"Sí","No")</f>
        <v>No</v>
      </c>
      <c r="BD942" s="22" t="str">
        <f aca="false">IF(COUNTIF('Plan 9+1 (con Pehuamar)'!$A$2:$A$227,A942)&gt;0,"Sí","No")</f>
        <v>No</v>
      </c>
    </row>
    <row r="943" customFormat="false" ht="15" hidden="false" customHeight="true" outlineLevel="0" collapsed="false">
      <c r="A943" s="6" t="n">
        <v>403155</v>
      </c>
      <c r="B943" s="6" t="n">
        <v>5</v>
      </c>
      <c r="C943" s="6" t="n">
        <v>503</v>
      </c>
      <c r="D943" s="6" t="s">
        <v>315</v>
      </c>
      <c r="E943" s="6" t="s">
        <v>1134</v>
      </c>
      <c r="F943" s="6" t="s">
        <v>201</v>
      </c>
      <c r="G943" s="6" t="s">
        <v>129</v>
      </c>
      <c r="H943" s="6" t="s">
        <v>197</v>
      </c>
      <c r="I943" s="27" t="n">
        <v>0</v>
      </c>
      <c r="J943" s="27" t="n">
        <v>0</v>
      </c>
      <c r="K943" s="27" t="n">
        <v>2</v>
      </c>
      <c r="L943" s="28" t="n">
        <f aca="false">I943+J943</f>
        <v>0</v>
      </c>
      <c r="M943" s="28" t="n">
        <f aca="false">L943+K943</f>
        <v>2</v>
      </c>
      <c r="N943" s="22" t="str">
        <f aca="false">IF(I943&gt;0,"Sí","No")</f>
        <v>No</v>
      </c>
      <c r="O943" s="22" t="str">
        <f aca="false">IF(J943&gt;0,"Sí","No")</f>
        <v>No</v>
      </c>
      <c r="P943" s="22" t="str">
        <f aca="false">IF(K943&gt;0,"Sí","No")</f>
        <v>Sí</v>
      </c>
      <c r="Q943" s="22" t="str">
        <f aca="false">IF(OR(I943&gt;0,J943&gt;0),"Sí","No")</f>
        <v>No</v>
      </c>
      <c r="R943" s="27"/>
      <c r="S943" s="27"/>
      <c r="T943" s="27"/>
      <c r="U943" s="27"/>
      <c r="V943" s="27"/>
      <c r="W943" s="12" t="str">
        <f aca="false">IF(AND(I943&gt;0,R943&gt;0),(S943-R943)/R943,"")</f>
        <v/>
      </c>
      <c r="X943" s="12" t="str">
        <f aca="false">IF(AND(J943&gt;0,T943&gt;0),(U943-T943)/T943,"")</f>
        <v/>
      </c>
      <c r="Y943" s="12" t="str">
        <f aca="false">IF(AND(K943&gt;0,V943&gt;0),(V943-Resumen!$B$7)/Resumen!$B$7,"")</f>
        <v/>
      </c>
      <c r="Z943" s="28" t="str">
        <f aca="false">IF(AND(K943&gt;0,I943&gt;0,V943&gt;0,S943&gt;0),V943-S943,"")</f>
        <v/>
      </c>
      <c r="AA943" s="12" t="str">
        <f aca="false">IF(Z943&lt;&gt;"",Z943/S943,"")</f>
        <v/>
      </c>
      <c r="AB943" s="28" t="str">
        <f aca="false">IF(AND(K943&gt;0,J943&gt;0,V943&gt;0,U943&gt;0),V943-U943,"")</f>
        <v/>
      </c>
      <c r="AC943" s="12" t="str">
        <f aca="false">IF(AB943&lt;&gt;"",AB943/U943,"")</f>
        <v/>
      </c>
      <c r="AD943" s="27" t="n">
        <v>0</v>
      </c>
      <c r="AE943" s="27" t="n">
        <v>0</v>
      </c>
      <c r="AF943" s="27" t="n">
        <v>0</v>
      </c>
      <c r="AG943" s="28" t="n">
        <f aca="false">AD943+AE943+AF943</f>
        <v>0</v>
      </c>
      <c r="AH943" s="12" t="str">
        <f aca="false">IF(AG943&gt;0,AD943/AG943,"")</f>
        <v/>
      </c>
      <c r="AI943" s="27" t="n">
        <v>0</v>
      </c>
      <c r="AJ943" s="27" t="n">
        <v>0</v>
      </c>
      <c r="AK943" s="27" t="n">
        <v>0</v>
      </c>
      <c r="AL943" s="22" t="str">
        <f aca="false">IF(OR(AJ943&gt;0,AK943&gt;0),"Sí","No")</f>
        <v>No</v>
      </c>
      <c r="AM943" s="6"/>
      <c r="AN943" s="6"/>
      <c r="AO943" s="12" t="n">
        <f aca="false">IF(M943&gt;0,K943/M943,"")</f>
        <v>1</v>
      </c>
      <c r="AP943" s="22" t="str">
        <f aca="false">IF(M943&gt;=Resumen!$B$5,"Alto","Bajo")</f>
        <v>Bajo</v>
      </c>
      <c r="AQ943" s="22" t="str">
        <f aca="false">IF(AO943&gt;=Resumen!$B$28,"Alto","Bajo")</f>
        <v>Alto</v>
      </c>
      <c r="AR943" s="22" t="str">
        <f aca="false">AP943&amp;" Potencial / "&amp;AQ943&amp;" Share"</f>
        <v>Bajo Potencial / Alto Share</v>
      </c>
      <c r="AS943" s="22" t="str">
        <f aca="false">IF(Q943="Sí",IF(AO943&gt;=Resumen!$B$29,"Alto","Bajo"),"")</f>
        <v/>
      </c>
      <c r="AT943" s="22" t="str">
        <f aca="false">IF(AS943&lt;&gt;"",AP943&amp;" Potencial / "&amp;AS943&amp;" Share","")</f>
        <v/>
      </c>
      <c r="AU943" s="22" t="str">
        <f aca="false">IF(AH943="","Sin dato",IF(AH943-AO943&gt;Resumen!$B$6,"Sobre-exhibido",IF(AO943-AH943&gt;Resumen!$B$6,"Sub-exhibido","En línea")))</f>
        <v>Sin dato</v>
      </c>
      <c r="AV943" s="22" t="str">
        <f aca="false">IF(AT943="","",IF(AT943="Alto Potencial / Bajo Share",1,IF(AT943="Alto Potencial / Alto Share",2,IF(AT943="Bajo Potencial / Alto Share",3,4))))</f>
        <v/>
      </c>
      <c r="AW943" s="22" t="str">
        <f aca="false">IF(Q943="No","Sin competencia directa",IF(AV943=1,"1 - Foco Conquista (Alto Pot / Bajo Share)",IF(AV943=2,"2 - Foco Defensa (Alto Pot / Alto Share)",IF(AV943=3,"3 - Monitoreo (Bajo Pot / Alto Share)","4 - Baja Prioridad (Bajo Pot / Bajo Share)"))))</f>
        <v>Sin competencia directa</v>
      </c>
      <c r="AX943" s="12" t="str">
        <f aca="false">IF(OR(IFERROR(AND(W943&lt;&gt;"",Y943&lt;&gt;"",Y943-W943&gt;Resumen!$B$8),FALSE()),IFERROR(AND(X943&lt;&gt;"",Y943&lt;&gt;"",Y943-X943&gt;Resumen!$B$8),FALSE())),MAX(IF(IFERROR(AND(W943&lt;&gt;"",Y943&lt;&gt;"",Y943-W943&gt;Resumen!$B$8),FALSE()),Y943-W943,0),IF(IFERROR(AND(X943&lt;&gt;"",Y943&lt;&gt;"",Y943-X943&gt;Resumen!$B$8),FALSE()),Y943-X943,0)),"")</f>
        <v/>
      </c>
      <c r="AY943" s="22" t="str">
        <f aca="false">IF(OR(IFERROR(AND(W943&lt;&gt;"",Y943&lt;&gt;"",Y943-W943&gt;Resumen!$B$8),FALSE()),IFERROR(AND(X943&lt;&gt;"",Y943&lt;&gt;"",Y943-X943&gt;Resumen!$B$8),FALSE())),TRIM("Lays tiene mayor markup que "&amp;IF(IFERROR(AND(W943&lt;&gt;"",Y943&lt;&gt;"",Y943-W943&gt;Resumen!$B$8),FALSE()),"Quento ","")&amp;IF(IFERROR(AND(X943&lt;&gt;"",Y943&lt;&gt;"",Y943-X943&gt;Resumen!$B$8),FALSE()),"Julicroc ","")&amp;"en este PDV"),"")</f>
        <v/>
      </c>
      <c r="AZ943" s="22" t="str">
        <f aca="false">IF(COUNTIF('Plan Pehuamar - Lista'!$A$2:$A$167,A943)&gt;0,"Sí","No")</f>
        <v>No</v>
      </c>
      <c r="BA943" s="22" t="str">
        <f aca="false">IF(COUNTIF('Plan Combo 9+1'!$A$2:$A$226,A943)&gt;0,"Sí","No")</f>
        <v>No</v>
      </c>
      <c r="BB943" s="22" t="str">
        <f aca="false">IF(AH943="","No",IF(BA943="Sí",IF((AO943-AH943)&gt;Resumen!$B$6,"Sí","No"),IF((AO943-AH943)&gt;=Resumen!$B$132,"Sí","No")))</f>
        <v>No</v>
      </c>
      <c r="BC943" s="22" t="str">
        <f aca="false">IF(AND(N943="Sí",AL943="Sí",AI943=0),"Sí","No")</f>
        <v>No</v>
      </c>
      <c r="BD943" s="22" t="str">
        <f aca="false">IF(COUNTIF('Plan 9+1 (con Pehuamar)'!$A$2:$A$227,A943)&gt;0,"Sí","No")</f>
        <v>No</v>
      </c>
    </row>
    <row r="944" customFormat="false" ht="15" hidden="false" customHeight="true" outlineLevel="0" collapsed="false">
      <c r="A944" s="6" t="n">
        <v>403163</v>
      </c>
      <c r="B944" s="6" t="n">
        <v>5</v>
      </c>
      <c r="C944" s="6" t="n">
        <v>503</v>
      </c>
      <c r="D944" s="6" t="s">
        <v>315</v>
      </c>
      <c r="E944" s="6" t="s">
        <v>1135</v>
      </c>
      <c r="F944" s="6" t="s">
        <v>196</v>
      </c>
      <c r="G944" s="6" t="s">
        <v>129</v>
      </c>
      <c r="H944" s="6" t="s">
        <v>197</v>
      </c>
      <c r="I944" s="27" t="n">
        <v>0</v>
      </c>
      <c r="J944" s="27" t="n">
        <v>0</v>
      </c>
      <c r="K944" s="27" t="n">
        <v>1.1</v>
      </c>
      <c r="L944" s="28" t="n">
        <f aca="false">I944+J944</f>
        <v>0</v>
      </c>
      <c r="M944" s="28" t="n">
        <f aca="false">L944+K944</f>
        <v>1.1</v>
      </c>
      <c r="N944" s="22" t="str">
        <f aca="false">IF(I944&gt;0,"Sí","No")</f>
        <v>No</v>
      </c>
      <c r="O944" s="22" t="str">
        <f aca="false">IF(J944&gt;0,"Sí","No")</f>
        <v>No</v>
      </c>
      <c r="P944" s="22" t="str">
        <f aca="false">IF(K944&gt;0,"Sí","No")</f>
        <v>Sí</v>
      </c>
      <c r="Q944" s="22" t="str">
        <f aca="false">IF(OR(I944&gt;0,J944&gt;0),"Sí","No")</f>
        <v>No</v>
      </c>
      <c r="R944" s="27"/>
      <c r="S944" s="27"/>
      <c r="T944" s="27"/>
      <c r="U944" s="27"/>
      <c r="V944" s="27"/>
      <c r="W944" s="12" t="str">
        <f aca="false">IF(AND(I944&gt;0,R944&gt;0),(S944-R944)/R944,"")</f>
        <v/>
      </c>
      <c r="X944" s="12" t="str">
        <f aca="false">IF(AND(J944&gt;0,T944&gt;0),(U944-T944)/T944,"")</f>
        <v/>
      </c>
      <c r="Y944" s="12" t="str">
        <f aca="false">IF(AND(K944&gt;0,V944&gt;0),(V944-Resumen!$B$7)/Resumen!$B$7,"")</f>
        <v/>
      </c>
      <c r="Z944" s="28" t="str">
        <f aca="false">IF(AND(K944&gt;0,I944&gt;0,V944&gt;0,S944&gt;0),V944-S944,"")</f>
        <v/>
      </c>
      <c r="AA944" s="12" t="str">
        <f aca="false">IF(Z944&lt;&gt;"",Z944/S944,"")</f>
        <v/>
      </c>
      <c r="AB944" s="28" t="str">
        <f aca="false">IF(AND(K944&gt;0,J944&gt;0,V944&gt;0,U944&gt;0),V944-U944,"")</f>
        <v/>
      </c>
      <c r="AC944" s="12" t="str">
        <f aca="false">IF(AB944&lt;&gt;"",AB944/U944,"")</f>
        <v/>
      </c>
      <c r="AD944" s="27" t="n">
        <v>0</v>
      </c>
      <c r="AE944" s="27" t="n">
        <v>0</v>
      </c>
      <c r="AF944" s="27" t="n">
        <v>0</v>
      </c>
      <c r="AG944" s="28" t="n">
        <f aca="false">AD944+AE944+AF944</f>
        <v>0</v>
      </c>
      <c r="AH944" s="12" t="str">
        <f aca="false">IF(AG944&gt;0,AD944/AG944,"")</f>
        <v/>
      </c>
      <c r="AI944" s="27" t="n">
        <v>0</v>
      </c>
      <c r="AJ944" s="27" t="n">
        <v>0</v>
      </c>
      <c r="AK944" s="27" t="n">
        <v>0</v>
      </c>
      <c r="AL944" s="22" t="str">
        <f aca="false">IF(OR(AJ944&gt;0,AK944&gt;0),"Sí","No")</f>
        <v>No</v>
      </c>
      <c r="AM944" s="6"/>
      <c r="AN944" s="6"/>
      <c r="AO944" s="12" t="n">
        <f aca="false">IF(M944&gt;0,K944/M944,"")</f>
        <v>1</v>
      </c>
      <c r="AP944" s="22" t="str">
        <f aca="false">IF(M944&gt;=Resumen!$B$5,"Alto","Bajo")</f>
        <v>Bajo</v>
      </c>
      <c r="AQ944" s="22" t="str">
        <f aca="false">IF(AO944&gt;=Resumen!$B$28,"Alto","Bajo")</f>
        <v>Alto</v>
      </c>
      <c r="AR944" s="22" t="str">
        <f aca="false">AP944&amp;" Potencial / "&amp;AQ944&amp;" Share"</f>
        <v>Bajo Potencial / Alto Share</v>
      </c>
      <c r="AS944" s="22" t="str">
        <f aca="false">IF(Q944="Sí",IF(AO944&gt;=Resumen!$B$29,"Alto","Bajo"),"")</f>
        <v/>
      </c>
      <c r="AT944" s="22" t="str">
        <f aca="false">IF(AS944&lt;&gt;"",AP944&amp;" Potencial / "&amp;AS944&amp;" Share","")</f>
        <v/>
      </c>
      <c r="AU944" s="22" t="str">
        <f aca="false">IF(AH944="","Sin dato",IF(AH944-AO944&gt;Resumen!$B$6,"Sobre-exhibido",IF(AO944-AH944&gt;Resumen!$B$6,"Sub-exhibido","En línea")))</f>
        <v>Sin dato</v>
      </c>
      <c r="AV944" s="22" t="str">
        <f aca="false">IF(AT944="","",IF(AT944="Alto Potencial / Bajo Share",1,IF(AT944="Alto Potencial / Alto Share",2,IF(AT944="Bajo Potencial / Alto Share",3,4))))</f>
        <v/>
      </c>
      <c r="AW944" s="22" t="str">
        <f aca="false">IF(Q944="No","Sin competencia directa",IF(AV944=1,"1 - Foco Conquista (Alto Pot / Bajo Share)",IF(AV944=2,"2 - Foco Defensa (Alto Pot / Alto Share)",IF(AV944=3,"3 - Monitoreo (Bajo Pot / Alto Share)","4 - Baja Prioridad (Bajo Pot / Bajo Share)"))))</f>
        <v>Sin competencia directa</v>
      </c>
      <c r="AX944" s="12" t="str">
        <f aca="false">IF(OR(IFERROR(AND(W944&lt;&gt;"",Y944&lt;&gt;"",Y944-W944&gt;Resumen!$B$8),FALSE()),IFERROR(AND(X944&lt;&gt;"",Y944&lt;&gt;"",Y944-X944&gt;Resumen!$B$8),FALSE())),MAX(IF(IFERROR(AND(W944&lt;&gt;"",Y944&lt;&gt;"",Y944-W944&gt;Resumen!$B$8),FALSE()),Y944-W944,0),IF(IFERROR(AND(X944&lt;&gt;"",Y944&lt;&gt;"",Y944-X944&gt;Resumen!$B$8),FALSE()),Y944-X944,0)),"")</f>
        <v/>
      </c>
      <c r="AY944" s="22" t="str">
        <f aca="false">IF(OR(IFERROR(AND(W944&lt;&gt;"",Y944&lt;&gt;"",Y944-W944&gt;Resumen!$B$8),FALSE()),IFERROR(AND(X944&lt;&gt;"",Y944&lt;&gt;"",Y944-X944&gt;Resumen!$B$8),FALSE())),TRIM("Lays tiene mayor markup que "&amp;IF(IFERROR(AND(W944&lt;&gt;"",Y944&lt;&gt;"",Y944-W944&gt;Resumen!$B$8),FALSE()),"Quento ","")&amp;IF(IFERROR(AND(X944&lt;&gt;"",Y944&lt;&gt;"",Y944-X944&gt;Resumen!$B$8),FALSE()),"Julicroc ","")&amp;"en este PDV"),"")</f>
        <v/>
      </c>
      <c r="AZ944" s="22" t="str">
        <f aca="false">IF(COUNTIF('Plan Pehuamar - Lista'!$A$2:$A$167,A944)&gt;0,"Sí","No")</f>
        <v>No</v>
      </c>
      <c r="BA944" s="22" t="str">
        <f aca="false">IF(COUNTIF('Plan Combo 9+1'!$A$2:$A$226,A944)&gt;0,"Sí","No")</f>
        <v>No</v>
      </c>
      <c r="BB944" s="22" t="str">
        <f aca="false">IF(AH944="","No",IF(BA944="Sí",IF((AO944-AH944)&gt;Resumen!$B$6,"Sí","No"),IF((AO944-AH944)&gt;=Resumen!$B$132,"Sí","No")))</f>
        <v>No</v>
      </c>
      <c r="BC944" s="22" t="str">
        <f aca="false">IF(AND(N944="Sí",AL944="Sí",AI944=0),"Sí","No")</f>
        <v>No</v>
      </c>
      <c r="BD944" s="22" t="str">
        <f aca="false">IF(COUNTIF('Plan 9+1 (con Pehuamar)'!$A$2:$A$227,A944)&gt;0,"Sí","No")</f>
        <v>No</v>
      </c>
    </row>
    <row r="945" customFormat="false" ht="15" hidden="false" customHeight="true" outlineLevel="0" collapsed="false">
      <c r="A945" s="6" t="n">
        <v>403184</v>
      </c>
      <c r="B945" s="6" t="n">
        <v>5</v>
      </c>
      <c r="C945" s="6" t="n">
        <v>503</v>
      </c>
      <c r="D945" s="6" t="s">
        <v>315</v>
      </c>
      <c r="E945" s="6" t="s">
        <v>1136</v>
      </c>
      <c r="F945" s="6" t="s">
        <v>206</v>
      </c>
      <c r="G945" s="6" t="s">
        <v>129</v>
      </c>
      <c r="H945" s="6" t="s">
        <v>197</v>
      </c>
      <c r="I945" s="27" t="n">
        <v>40</v>
      </c>
      <c r="J945" s="27" t="n">
        <v>0</v>
      </c>
      <c r="K945" s="27" t="n">
        <v>50</v>
      </c>
      <c r="L945" s="28" t="n">
        <f aca="false">I945+J945</f>
        <v>40</v>
      </c>
      <c r="M945" s="28" t="n">
        <f aca="false">L945+K945</f>
        <v>90</v>
      </c>
      <c r="N945" s="22" t="str">
        <f aca="false">IF(I945&gt;0,"Sí","No")</f>
        <v>Sí</v>
      </c>
      <c r="O945" s="22" t="str">
        <f aca="false">IF(J945&gt;0,"Sí","No")</f>
        <v>No</v>
      </c>
      <c r="P945" s="22" t="str">
        <f aca="false">IF(K945&gt;0,"Sí","No")</f>
        <v>Sí</v>
      </c>
      <c r="Q945" s="22" t="str">
        <f aca="false">IF(OR(I945&gt;0,J945&gt;0),"Sí","No")</f>
        <v>Sí</v>
      </c>
      <c r="R945" s="27" t="n">
        <v>1700</v>
      </c>
      <c r="S945" s="27" t="n">
        <v>2900</v>
      </c>
      <c r="T945" s="27"/>
      <c r="U945" s="27"/>
      <c r="V945" s="27" t="n">
        <v>3500</v>
      </c>
      <c r="W945" s="12" t="n">
        <f aca="false">IF(AND(I945&gt;0,R945&gt;0),(S945-R945)/R945,"")</f>
        <v>0.705882352941177</v>
      </c>
      <c r="X945" s="12" t="str">
        <f aca="false">IF(AND(J945&gt;0,T945&gt;0),(U945-T945)/T945,"")</f>
        <v/>
      </c>
      <c r="Y945" s="12" t="n">
        <f aca="false">IF(AND(K945&gt;0,V945&gt;0),(V945-Resumen!$B$7)/Resumen!$B$7,"")</f>
        <v>0.4</v>
      </c>
      <c r="Z945" s="28" t="n">
        <f aca="false">IF(AND(K945&gt;0,I945&gt;0,V945&gt;0,S945&gt;0),V945-S945,"")</f>
        <v>600</v>
      </c>
      <c r="AA945" s="12" t="n">
        <f aca="false">IF(Z945&lt;&gt;"",Z945/S945,"")</f>
        <v>0.206896551724138</v>
      </c>
      <c r="AB945" s="28" t="str">
        <f aca="false">IF(AND(K945&gt;0,J945&gt;0,V945&gt;0,U945&gt;0),V945-U945,"")</f>
        <v/>
      </c>
      <c r="AC945" s="12" t="str">
        <f aca="false">IF(AB945&lt;&gt;"",AB945/U945,"")</f>
        <v/>
      </c>
      <c r="AD945" s="27" t="n">
        <v>20</v>
      </c>
      <c r="AE945" s="27" t="n">
        <v>18</v>
      </c>
      <c r="AF945" s="27" t="n">
        <v>0</v>
      </c>
      <c r="AG945" s="28" t="n">
        <f aca="false">AD945+AE945+AF945</f>
        <v>38</v>
      </c>
      <c r="AH945" s="12" t="n">
        <f aca="false">IF(AG945&gt;0,AD945/AG945,"")</f>
        <v>0.526315789473684</v>
      </c>
      <c r="AI945" s="27" t="n">
        <v>3</v>
      </c>
      <c r="AJ945" s="27" t="n">
        <v>1</v>
      </c>
      <c r="AK945" s="27" t="n">
        <v>0</v>
      </c>
      <c r="AL945" s="22" t="str">
        <f aca="false">IF(OR(AJ945&gt;0,AK945&gt;0),"Sí","No")</f>
        <v>Sí</v>
      </c>
      <c r="AM945" s="6" t="s">
        <v>198</v>
      </c>
      <c r="AN945" s="6"/>
      <c r="AO945" s="12" t="n">
        <f aca="false">IF(M945&gt;0,K945/M945,"")</f>
        <v>0.555555555555556</v>
      </c>
      <c r="AP945" s="22" t="str">
        <f aca="false">IF(M945&gt;=Resumen!$B$5,"Alto","Bajo")</f>
        <v>Alto</v>
      </c>
      <c r="AQ945" s="22" t="str">
        <f aca="false">IF(AO945&gt;=Resumen!$B$28,"Alto","Bajo")</f>
        <v>Alto</v>
      </c>
      <c r="AR945" s="22" t="str">
        <f aca="false">AP945&amp;" Potencial / "&amp;AQ945&amp;" Share"</f>
        <v>Alto Potencial / Alto Share</v>
      </c>
      <c r="AS945" s="22" t="str">
        <f aca="false">IF(Q945="Sí",IF(AO945&gt;=Resumen!$B$29,"Alto","Bajo"),"")</f>
        <v>Alto</v>
      </c>
      <c r="AT945" s="22" t="str">
        <f aca="false">IF(AS945&lt;&gt;"",AP945&amp;" Potencial / "&amp;AS945&amp;" Share","")</f>
        <v>Alto Potencial / Alto Share</v>
      </c>
      <c r="AU945" s="22" t="str">
        <f aca="false">IF(AH945="","Sin dato",IF(AH945-AO945&gt;Resumen!$B$6,"Sobre-exhibido",IF(AO945-AH945&gt;Resumen!$B$6,"Sub-exhibido","En línea")))</f>
        <v>En línea</v>
      </c>
      <c r="AV945" s="22" t="n">
        <f aca="false">IF(AT945="","",IF(AT945="Alto Potencial / Bajo Share",1,IF(AT945="Alto Potencial / Alto Share",2,IF(AT945="Bajo Potencial / Alto Share",3,4))))</f>
        <v>2</v>
      </c>
      <c r="AW945" s="22" t="str">
        <f aca="false">IF(Q945="No","Sin competencia directa",IF(AV945=1,"1 - Foco Conquista (Alto Pot / Bajo Share)",IF(AV945=2,"2 - Foco Defensa (Alto Pot / Alto Share)",IF(AV945=3,"3 - Monitoreo (Bajo Pot / Alto Share)","4 - Baja Prioridad (Bajo Pot / Bajo Share)"))))</f>
        <v>2 - Foco Defensa (Alto Pot / Alto Share)</v>
      </c>
      <c r="AX945" s="12" t="str">
        <f aca="false">IF(OR(IFERROR(AND(W945&lt;&gt;"",Y945&lt;&gt;"",Y945-W945&gt;Resumen!$B$8),FALSE()),IFERROR(AND(X945&lt;&gt;"",Y945&lt;&gt;"",Y945-X945&gt;Resumen!$B$8),FALSE())),MAX(IF(IFERROR(AND(W945&lt;&gt;"",Y945&lt;&gt;"",Y945-W945&gt;Resumen!$B$8),FALSE()),Y945-W945,0),IF(IFERROR(AND(X945&lt;&gt;"",Y945&lt;&gt;"",Y945-X945&gt;Resumen!$B$8),FALSE()),Y945-X945,0)),"")</f>
        <v/>
      </c>
      <c r="AY945" s="22" t="str">
        <f aca="false">IF(OR(IFERROR(AND(W945&lt;&gt;"",Y945&lt;&gt;"",Y945-W945&gt;Resumen!$B$8),FALSE()),IFERROR(AND(X945&lt;&gt;"",Y945&lt;&gt;"",Y945-X945&gt;Resumen!$B$8),FALSE())),TRIM("Lays tiene mayor markup que "&amp;IF(IFERROR(AND(W945&lt;&gt;"",Y945&lt;&gt;"",Y945-W945&gt;Resumen!$B$8),FALSE()),"Quento ","")&amp;IF(IFERROR(AND(X945&lt;&gt;"",Y945&lt;&gt;"",Y945-X945&gt;Resumen!$B$8),FALSE()),"Julicroc ","")&amp;"en este PDV"),"")</f>
        <v/>
      </c>
      <c r="AZ945" s="22" t="str">
        <f aca="false">IF(COUNTIF('Plan Pehuamar - Lista'!$A$2:$A$167,A945)&gt;0,"Sí","No")</f>
        <v>No</v>
      </c>
      <c r="BA945" s="22" t="str">
        <f aca="false">IF(COUNTIF('Plan Combo 9+1'!$A$2:$A$226,A945)&gt;0,"Sí","No")</f>
        <v>No</v>
      </c>
      <c r="BB945" s="22" t="str">
        <f aca="false">IF(AH945="","No",IF(BA945="Sí",IF((AO945-AH945)&gt;Resumen!$B$6,"Sí","No"),IF((AO945-AH945)&gt;=Resumen!$B$132,"Sí","No")))</f>
        <v>No</v>
      </c>
      <c r="BC945" s="22" t="str">
        <f aca="false">IF(AND(N945="Sí",AL945="Sí",AI945=0),"Sí","No")</f>
        <v>No</v>
      </c>
      <c r="BD945" s="22" t="str">
        <f aca="false">IF(COUNTIF('Plan 9+1 (con Pehuamar)'!$A$2:$A$227,A945)&gt;0,"Sí","No")</f>
        <v>No</v>
      </c>
    </row>
    <row r="946" customFormat="false" ht="15" hidden="false" customHeight="true" outlineLevel="0" collapsed="false">
      <c r="A946" s="6" t="n">
        <v>403275</v>
      </c>
      <c r="B946" s="6" t="n">
        <v>5</v>
      </c>
      <c r="C946" s="6" t="n">
        <v>503</v>
      </c>
      <c r="D946" s="6" t="s">
        <v>315</v>
      </c>
      <c r="E946" s="6" t="s">
        <v>1137</v>
      </c>
      <c r="F946" s="6" t="s">
        <v>196</v>
      </c>
      <c r="G946" s="6" t="s">
        <v>129</v>
      </c>
      <c r="H946" s="6" t="s">
        <v>197</v>
      </c>
      <c r="I946" s="27" t="n">
        <v>0</v>
      </c>
      <c r="J946" s="27" t="n">
        <v>0</v>
      </c>
      <c r="K946" s="27" t="n">
        <v>0.4</v>
      </c>
      <c r="L946" s="28" t="n">
        <f aca="false">I946+J946</f>
        <v>0</v>
      </c>
      <c r="M946" s="28" t="n">
        <f aca="false">L946+K946</f>
        <v>0.4</v>
      </c>
      <c r="N946" s="22" t="str">
        <f aca="false">IF(I946&gt;0,"Sí","No")</f>
        <v>No</v>
      </c>
      <c r="O946" s="22" t="str">
        <f aca="false">IF(J946&gt;0,"Sí","No")</f>
        <v>No</v>
      </c>
      <c r="P946" s="22" t="str">
        <f aca="false">IF(K946&gt;0,"Sí","No")</f>
        <v>Sí</v>
      </c>
      <c r="Q946" s="22" t="str">
        <f aca="false">IF(OR(I946&gt;0,J946&gt;0),"Sí","No")</f>
        <v>No</v>
      </c>
      <c r="R946" s="27"/>
      <c r="S946" s="27"/>
      <c r="T946" s="27"/>
      <c r="U946" s="27"/>
      <c r="V946" s="27"/>
      <c r="W946" s="12" t="str">
        <f aca="false">IF(AND(I946&gt;0,R946&gt;0),(S946-R946)/R946,"")</f>
        <v/>
      </c>
      <c r="X946" s="12" t="str">
        <f aca="false">IF(AND(J946&gt;0,T946&gt;0),(U946-T946)/T946,"")</f>
        <v/>
      </c>
      <c r="Y946" s="12" t="str">
        <f aca="false">IF(AND(K946&gt;0,V946&gt;0),(V946-Resumen!$B$7)/Resumen!$B$7,"")</f>
        <v/>
      </c>
      <c r="Z946" s="28" t="str">
        <f aca="false">IF(AND(K946&gt;0,I946&gt;0,V946&gt;0,S946&gt;0),V946-S946,"")</f>
        <v/>
      </c>
      <c r="AA946" s="12" t="str">
        <f aca="false">IF(Z946&lt;&gt;"",Z946/S946,"")</f>
        <v/>
      </c>
      <c r="AB946" s="28" t="str">
        <f aca="false">IF(AND(K946&gt;0,J946&gt;0,V946&gt;0,U946&gt;0),V946-U946,"")</f>
        <v/>
      </c>
      <c r="AC946" s="12" t="str">
        <f aca="false">IF(AB946&lt;&gt;"",AB946/U946,"")</f>
        <v/>
      </c>
      <c r="AD946" s="27" t="n">
        <v>0</v>
      </c>
      <c r="AE946" s="27" t="n">
        <v>0</v>
      </c>
      <c r="AF946" s="27" t="n">
        <v>0</v>
      </c>
      <c r="AG946" s="28" t="n">
        <f aca="false">AD946+AE946+AF946</f>
        <v>0</v>
      </c>
      <c r="AH946" s="12" t="str">
        <f aca="false">IF(AG946&gt;0,AD946/AG946,"")</f>
        <v/>
      </c>
      <c r="AI946" s="27" t="n">
        <v>0</v>
      </c>
      <c r="AJ946" s="27" t="n">
        <v>0</v>
      </c>
      <c r="AK946" s="27" t="n">
        <v>0</v>
      </c>
      <c r="AL946" s="22" t="str">
        <f aca="false">IF(OR(AJ946&gt;0,AK946&gt;0),"Sí","No")</f>
        <v>No</v>
      </c>
      <c r="AM946" s="6"/>
      <c r="AN946" s="6"/>
      <c r="AO946" s="12" t="n">
        <f aca="false">IF(M946&gt;0,K946/M946,"")</f>
        <v>1</v>
      </c>
      <c r="AP946" s="22" t="str">
        <f aca="false">IF(M946&gt;=Resumen!$B$5,"Alto","Bajo")</f>
        <v>Bajo</v>
      </c>
      <c r="AQ946" s="22" t="str">
        <f aca="false">IF(AO946&gt;=Resumen!$B$28,"Alto","Bajo")</f>
        <v>Alto</v>
      </c>
      <c r="AR946" s="22" t="str">
        <f aca="false">AP946&amp;" Potencial / "&amp;AQ946&amp;" Share"</f>
        <v>Bajo Potencial / Alto Share</v>
      </c>
      <c r="AS946" s="22" t="str">
        <f aca="false">IF(Q946="Sí",IF(AO946&gt;=Resumen!$B$29,"Alto","Bajo"),"")</f>
        <v/>
      </c>
      <c r="AT946" s="22" t="str">
        <f aca="false">IF(AS946&lt;&gt;"",AP946&amp;" Potencial / "&amp;AS946&amp;" Share","")</f>
        <v/>
      </c>
      <c r="AU946" s="22" t="str">
        <f aca="false">IF(AH946="","Sin dato",IF(AH946-AO946&gt;Resumen!$B$6,"Sobre-exhibido",IF(AO946-AH946&gt;Resumen!$B$6,"Sub-exhibido","En línea")))</f>
        <v>Sin dato</v>
      </c>
      <c r="AV946" s="22" t="str">
        <f aca="false">IF(AT946="","",IF(AT946="Alto Potencial / Bajo Share",1,IF(AT946="Alto Potencial / Alto Share",2,IF(AT946="Bajo Potencial / Alto Share",3,4))))</f>
        <v/>
      </c>
      <c r="AW946" s="22" t="str">
        <f aca="false">IF(Q946="No","Sin competencia directa",IF(AV946=1,"1 - Foco Conquista (Alto Pot / Bajo Share)",IF(AV946=2,"2 - Foco Defensa (Alto Pot / Alto Share)",IF(AV946=3,"3 - Monitoreo (Bajo Pot / Alto Share)","4 - Baja Prioridad (Bajo Pot / Bajo Share)"))))</f>
        <v>Sin competencia directa</v>
      </c>
      <c r="AX946" s="12" t="str">
        <f aca="false">IF(OR(IFERROR(AND(W946&lt;&gt;"",Y946&lt;&gt;"",Y946-W946&gt;Resumen!$B$8),FALSE()),IFERROR(AND(X946&lt;&gt;"",Y946&lt;&gt;"",Y946-X946&gt;Resumen!$B$8),FALSE())),MAX(IF(IFERROR(AND(W946&lt;&gt;"",Y946&lt;&gt;"",Y946-W946&gt;Resumen!$B$8),FALSE()),Y946-W946,0),IF(IFERROR(AND(X946&lt;&gt;"",Y946&lt;&gt;"",Y946-X946&gt;Resumen!$B$8),FALSE()),Y946-X946,0)),"")</f>
        <v/>
      </c>
      <c r="AY946" s="22" t="str">
        <f aca="false">IF(OR(IFERROR(AND(W946&lt;&gt;"",Y946&lt;&gt;"",Y946-W946&gt;Resumen!$B$8),FALSE()),IFERROR(AND(X946&lt;&gt;"",Y946&lt;&gt;"",Y946-X946&gt;Resumen!$B$8),FALSE())),TRIM("Lays tiene mayor markup que "&amp;IF(IFERROR(AND(W946&lt;&gt;"",Y946&lt;&gt;"",Y946-W946&gt;Resumen!$B$8),FALSE()),"Quento ","")&amp;IF(IFERROR(AND(X946&lt;&gt;"",Y946&lt;&gt;"",Y946-X946&gt;Resumen!$B$8),FALSE()),"Julicroc ","")&amp;"en este PDV"),"")</f>
        <v/>
      </c>
      <c r="AZ946" s="22" t="str">
        <f aca="false">IF(COUNTIF('Plan Pehuamar - Lista'!$A$2:$A$167,A946)&gt;0,"Sí","No")</f>
        <v>No</v>
      </c>
      <c r="BA946" s="22" t="str">
        <f aca="false">IF(COUNTIF('Plan Combo 9+1'!$A$2:$A$226,A946)&gt;0,"Sí","No")</f>
        <v>No</v>
      </c>
      <c r="BB946" s="22" t="str">
        <f aca="false">IF(AH946="","No",IF(BA946="Sí",IF((AO946-AH946)&gt;Resumen!$B$6,"Sí","No"),IF((AO946-AH946)&gt;=Resumen!$B$132,"Sí","No")))</f>
        <v>No</v>
      </c>
      <c r="BC946" s="22" t="str">
        <f aca="false">IF(AND(N946="Sí",AL946="Sí",AI946=0),"Sí","No")</f>
        <v>No</v>
      </c>
      <c r="BD946" s="22" t="str">
        <f aca="false">IF(COUNTIF('Plan 9+1 (con Pehuamar)'!$A$2:$A$227,A946)&gt;0,"Sí","No")</f>
        <v>No</v>
      </c>
    </row>
    <row r="947" customFormat="false" ht="15" hidden="false" customHeight="true" outlineLevel="0" collapsed="false">
      <c r="A947" s="6" t="n">
        <v>403360</v>
      </c>
      <c r="B947" s="6" t="n">
        <v>5</v>
      </c>
      <c r="C947" s="6" t="n">
        <v>503</v>
      </c>
      <c r="D947" s="6" t="s">
        <v>315</v>
      </c>
      <c r="E947" s="6" t="s">
        <v>1138</v>
      </c>
      <c r="F947" s="6" t="s">
        <v>196</v>
      </c>
      <c r="G947" s="6" t="s">
        <v>129</v>
      </c>
      <c r="H947" s="6" t="s">
        <v>197</v>
      </c>
      <c r="I947" s="27" t="n">
        <v>0</v>
      </c>
      <c r="J947" s="27" t="n">
        <v>0</v>
      </c>
      <c r="K947" s="27" t="n">
        <v>0.1</v>
      </c>
      <c r="L947" s="28" t="n">
        <f aca="false">I947+J947</f>
        <v>0</v>
      </c>
      <c r="M947" s="28" t="n">
        <f aca="false">L947+K947</f>
        <v>0.1</v>
      </c>
      <c r="N947" s="22" t="str">
        <f aca="false">IF(I947&gt;0,"Sí","No")</f>
        <v>No</v>
      </c>
      <c r="O947" s="22" t="str">
        <f aca="false">IF(J947&gt;0,"Sí","No")</f>
        <v>No</v>
      </c>
      <c r="P947" s="22" t="str">
        <f aca="false">IF(K947&gt;0,"Sí","No")</f>
        <v>Sí</v>
      </c>
      <c r="Q947" s="22" t="str">
        <f aca="false">IF(OR(I947&gt;0,J947&gt;0),"Sí","No")</f>
        <v>No</v>
      </c>
      <c r="R947" s="27"/>
      <c r="S947" s="27"/>
      <c r="T947" s="27"/>
      <c r="U947" s="27"/>
      <c r="V947" s="27"/>
      <c r="W947" s="12" t="str">
        <f aca="false">IF(AND(I947&gt;0,R947&gt;0),(S947-R947)/R947,"")</f>
        <v/>
      </c>
      <c r="X947" s="12" t="str">
        <f aca="false">IF(AND(J947&gt;0,T947&gt;0),(U947-T947)/T947,"")</f>
        <v/>
      </c>
      <c r="Y947" s="12" t="str">
        <f aca="false">IF(AND(K947&gt;0,V947&gt;0),(V947-Resumen!$B$7)/Resumen!$B$7,"")</f>
        <v/>
      </c>
      <c r="Z947" s="28" t="str">
        <f aca="false">IF(AND(K947&gt;0,I947&gt;0,V947&gt;0,S947&gt;0),V947-S947,"")</f>
        <v/>
      </c>
      <c r="AA947" s="12" t="str">
        <f aca="false">IF(Z947&lt;&gt;"",Z947/S947,"")</f>
        <v/>
      </c>
      <c r="AB947" s="28" t="str">
        <f aca="false">IF(AND(K947&gt;0,J947&gt;0,V947&gt;0,U947&gt;0),V947-U947,"")</f>
        <v/>
      </c>
      <c r="AC947" s="12" t="str">
        <f aca="false">IF(AB947&lt;&gt;"",AB947/U947,"")</f>
        <v/>
      </c>
      <c r="AD947" s="27" t="n">
        <v>0</v>
      </c>
      <c r="AE947" s="27" t="n">
        <v>0</v>
      </c>
      <c r="AF947" s="27" t="n">
        <v>0</v>
      </c>
      <c r="AG947" s="28" t="n">
        <f aca="false">AD947+AE947+AF947</f>
        <v>0</v>
      </c>
      <c r="AH947" s="12" t="str">
        <f aca="false">IF(AG947&gt;0,AD947/AG947,"")</f>
        <v/>
      </c>
      <c r="AI947" s="27" t="n">
        <v>0</v>
      </c>
      <c r="AJ947" s="27" t="n">
        <v>0</v>
      </c>
      <c r="AK947" s="27" t="n">
        <v>0</v>
      </c>
      <c r="AL947" s="22" t="str">
        <f aca="false">IF(OR(AJ947&gt;0,AK947&gt;0),"Sí","No")</f>
        <v>No</v>
      </c>
      <c r="AM947" s="6"/>
      <c r="AN947" s="6"/>
      <c r="AO947" s="12" t="n">
        <f aca="false">IF(M947&gt;0,K947/M947,"")</f>
        <v>1</v>
      </c>
      <c r="AP947" s="22" t="str">
        <f aca="false">IF(M947&gt;=Resumen!$B$5,"Alto","Bajo")</f>
        <v>Bajo</v>
      </c>
      <c r="AQ947" s="22" t="str">
        <f aca="false">IF(AO947&gt;=Resumen!$B$28,"Alto","Bajo")</f>
        <v>Alto</v>
      </c>
      <c r="AR947" s="22" t="str">
        <f aca="false">AP947&amp;" Potencial / "&amp;AQ947&amp;" Share"</f>
        <v>Bajo Potencial / Alto Share</v>
      </c>
      <c r="AS947" s="22" t="str">
        <f aca="false">IF(Q947="Sí",IF(AO947&gt;=Resumen!$B$29,"Alto","Bajo"),"")</f>
        <v/>
      </c>
      <c r="AT947" s="22" t="str">
        <f aca="false">IF(AS947&lt;&gt;"",AP947&amp;" Potencial / "&amp;AS947&amp;" Share","")</f>
        <v/>
      </c>
      <c r="AU947" s="22" t="str">
        <f aca="false">IF(AH947="","Sin dato",IF(AH947-AO947&gt;Resumen!$B$6,"Sobre-exhibido",IF(AO947-AH947&gt;Resumen!$B$6,"Sub-exhibido","En línea")))</f>
        <v>Sin dato</v>
      </c>
      <c r="AV947" s="22" t="str">
        <f aca="false">IF(AT947="","",IF(AT947="Alto Potencial / Bajo Share",1,IF(AT947="Alto Potencial / Alto Share",2,IF(AT947="Bajo Potencial / Alto Share",3,4))))</f>
        <v/>
      </c>
      <c r="AW947" s="22" t="str">
        <f aca="false">IF(Q947="No","Sin competencia directa",IF(AV947=1,"1 - Foco Conquista (Alto Pot / Bajo Share)",IF(AV947=2,"2 - Foco Defensa (Alto Pot / Alto Share)",IF(AV947=3,"3 - Monitoreo (Bajo Pot / Alto Share)","4 - Baja Prioridad (Bajo Pot / Bajo Share)"))))</f>
        <v>Sin competencia directa</v>
      </c>
      <c r="AX947" s="12" t="str">
        <f aca="false">IF(OR(IFERROR(AND(W947&lt;&gt;"",Y947&lt;&gt;"",Y947-W947&gt;Resumen!$B$8),FALSE()),IFERROR(AND(X947&lt;&gt;"",Y947&lt;&gt;"",Y947-X947&gt;Resumen!$B$8),FALSE())),MAX(IF(IFERROR(AND(W947&lt;&gt;"",Y947&lt;&gt;"",Y947-W947&gt;Resumen!$B$8),FALSE()),Y947-W947,0),IF(IFERROR(AND(X947&lt;&gt;"",Y947&lt;&gt;"",Y947-X947&gt;Resumen!$B$8),FALSE()),Y947-X947,0)),"")</f>
        <v/>
      </c>
      <c r="AY947" s="22" t="str">
        <f aca="false">IF(OR(IFERROR(AND(W947&lt;&gt;"",Y947&lt;&gt;"",Y947-W947&gt;Resumen!$B$8),FALSE()),IFERROR(AND(X947&lt;&gt;"",Y947&lt;&gt;"",Y947-X947&gt;Resumen!$B$8),FALSE())),TRIM("Lays tiene mayor markup que "&amp;IF(IFERROR(AND(W947&lt;&gt;"",Y947&lt;&gt;"",Y947-W947&gt;Resumen!$B$8),FALSE()),"Quento ","")&amp;IF(IFERROR(AND(X947&lt;&gt;"",Y947&lt;&gt;"",Y947-X947&gt;Resumen!$B$8),FALSE()),"Julicroc ","")&amp;"en este PDV"),"")</f>
        <v/>
      </c>
      <c r="AZ947" s="22" t="str">
        <f aca="false">IF(COUNTIF('Plan Pehuamar - Lista'!$A$2:$A$167,A947)&gt;0,"Sí","No")</f>
        <v>No</v>
      </c>
      <c r="BA947" s="22" t="str">
        <f aca="false">IF(COUNTIF('Plan Combo 9+1'!$A$2:$A$226,A947)&gt;0,"Sí","No")</f>
        <v>No</v>
      </c>
      <c r="BB947" s="22" t="str">
        <f aca="false">IF(AH947="","No",IF(BA947="Sí",IF((AO947-AH947)&gt;Resumen!$B$6,"Sí","No"),IF((AO947-AH947)&gt;=Resumen!$B$132,"Sí","No")))</f>
        <v>No</v>
      </c>
      <c r="BC947" s="22" t="str">
        <f aca="false">IF(AND(N947="Sí",AL947="Sí",AI947=0),"Sí","No")</f>
        <v>No</v>
      </c>
      <c r="BD947" s="22" t="str">
        <f aca="false">IF(COUNTIF('Plan 9+1 (con Pehuamar)'!$A$2:$A$227,A947)&gt;0,"Sí","No")</f>
        <v>No</v>
      </c>
    </row>
    <row r="948" customFormat="false" ht="15" hidden="false" customHeight="true" outlineLevel="0" collapsed="false">
      <c r="A948" s="6" t="n">
        <v>403445</v>
      </c>
      <c r="B948" s="6" t="n">
        <v>5</v>
      </c>
      <c r="C948" s="6" t="n">
        <v>503</v>
      </c>
      <c r="D948" s="6" t="s">
        <v>315</v>
      </c>
      <c r="E948" s="6" t="s">
        <v>1139</v>
      </c>
      <c r="F948" s="6" t="s">
        <v>206</v>
      </c>
      <c r="G948" s="6" t="s">
        <v>129</v>
      </c>
      <c r="H948" s="6" t="s">
        <v>197</v>
      </c>
      <c r="I948" s="27" t="n">
        <v>0</v>
      </c>
      <c r="J948" s="27" t="n">
        <v>0</v>
      </c>
      <c r="K948" s="27" t="n">
        <v>2.2</v>
      </c>
      <c r="L948" s="28" t="n">
        <f aca="false">I948+J948</f>
        <v>0</v>
      </c>
      <c r="M948" s="28" t="n">
        <f aca="false">L948+K948</f>
        <v>2.2</v>
      </c>
      <c r="N948" s="22" t="str">
        <f aca="false">IF(I948&gt;0,"Sí","No")</f>
        <v>No</v>
      </c>
      <c r="O948" s="22" t="str">
        <f aca="false">IF(J948&gt;0,"Sí","No")</f>
        <v>No</v>
      </c>
      <c r="P948" s="22" t="str">
        <f aca="false">IF(K948&gt;0,"Sí","No")</f>
        <v>Sí</v>
      </c>
      <c r="Q948" s="22" t="str">
        <f aca="false">IF(OR(I948&gt;0,J948&gt;0),"Sí","No")</f>
        <v>No</v>
      </c>
      <c r="R948" s="27"/>
      <c r="S948" s="27"/>
      <c r="T948" s="27"/>
      <c r="U948" s="27"/>
      <c r="V948" s="27"/>
      <c r="W948" s="12" t="str">
        <f aca="false">IF(AND(I948&gt;0,R948&gt;0),(S948-R948)/R948,"")</f>
        <v/>
      </c>
      <c r="X948" s="12" t="str">
        <f aca="false">IF(AND(J948&gt;0,T948&gt;0),(U948-T948)/T948,"")</f>
        <v/>
      </c>
      <c r="Y948" s="12" t="str">
        <f aca="false">IF(AND(K948&gt;0,V948&gt;0),(V948-Resumen!$B$7)/Resumen!$B$7,"")</f>
        <v/>
      </c>
      <c r="Z948" s="28" t="str">
        <f aca="false">IF(AND(K948&gt;0,I948&gt;0,V948&gt;0,S948&gt;0),V948-S948,"")</f>
        <v/>
      </c>
      <c r="AA948" s="12" t="str">
        <f aca="false">IF(Z948&lt;&gt;"",Z948/S948,"")</f>
        <v/>
      </c>
      <c r="AB948" s="28" t="str">
        <f aca="false">IF(AND(K948&gt;0,J948&gt;0,V948&gt;0,U948&gt;0),V948-U948,"")</f>
        <v/>
      </c>
      <c r="AC948" s="12" t="str">
        <f aca="false">IF(AB948&lt;&gt;"",AB948/U948,"")</f>
        <v/>
      </c>
      <c r="AD948" s="27" t="n">
        <v>0</v>
      </c>
      <c r="AE948" s="27" t="n">
        <v>0</v>
      </c>
      <c r="AF948" s="27" t="n">
        <v>0</v>
      </c>
      <c r="AG948" s="28" t="n">
        <f aca="false">AD948+AE948+AF948</f>
        <v>0</v>
      </c>
      <c r="AH948" s="12" t="str">
        <f aca="false">IF(AG948&gt;0,AD948/AG948,"")</f>
        <v/>
      </c>
      <c r="AI948" s="27" t="n">
        <v>0</v>
      </c>
      <c r="AJ948" s="27" t="n">
        <v>0</v>
      </c>
      <c r="AK948" s="27" t="n">
        <v>0</v>
      </c>
      <c r="AL948" s="22" t="str">
        <f aca="false">IF(OR(AJ948&gt;0,AK948&gt;0),"Sí","No")</f>
        <v>No</v>
      </c>
      <c r="AM948" s="6"/>
      <c r="AN948" s="6"/>
      <c r="AO948" s="12" t="n">
        <f aca="false">IF(M948&gt;0,K948/M948,"")</f>
        <v>1</v>
      </c>
      <c r="AP948" s="22" t="str">
        <f aca="false">IF(M948&gt;=Resumen!$B$5,"Alto","Bajo")</f>
        <v>Bajo</v>
      </c>
      <c r="AQ948" s="22" t="str">
        <f aca="false">IF(AO948&gt;=Resumen!$B$28,"Alto","Bajo")</f>
        <v>Alto</v>
      </c>
      <c r="AR948" s="22" t="str">
        <f aca="false">AP948&amp;" Potencial / "&amp;AQ948&amp;" Share"</f>
        <v>Bajo Potencial / Alto Share</v>
      </c>
      <c r="AS948" s="22" t="str">
        <f aca="false">IF(Q948="Sí",IF(AO948&gt;=Resumen!$B$29,"Alto","Bajo"),"")</f>
        <v/>
      </c>
      <c r="AT948" s="22" t="str">
        <f aca="false">IF(AS948&lt;&gt;"",AP948&amp;" Potencial / "&amp;AS948&amp;" Share","")</f>
        <v/>
      </c>
      <c r="AU948" s="22" t="str">
        <f aca="false">IF(AH948="","Sin dato",IF(AH948-AO948&gt;Resumen!$B$6,"Sobre-exhibido",IF(AO948-AH948&gt;Resumen!$B$6,"Sub-exhibido","En línea")))</f>
        <v>Sin dato</v>
      </c>
      <c r="AV948" s="22" t="str">
        <f aca="false">IF(AT948="","",IF(AT948="Alto Potencial / Bajo Share",1,IF(AT948="Alto Potencial / Alto Share",2,IF(AT948="Bajo Potencial / Alto Share",3,4))))</f>
        <v/>
      </c>
      <c r="AW948" s="22" t="str">
        <f aca="false">IF(Q948="No","Sin competencia directa",IF(AV948=1,"1 - Foco Conquista (Alto Pot / Bajo Share)",IF(AV948=2,"2 - Foco Defensa (Alto Pot / Alto Share)",IF(AV948=3,"3 - Monitoreo (Bajo Pot / Alto Share)","4 - Baja Prioridad (Bajo Pot / Bajo Share)"))))</f>
        <v>Sin competencia directa</v>
      </c>
      <c r="AX948" s="12" t="str">
        <f aca="false">IF(OR(IFERROR(AND(W948&lt;&gt;"",Y948&lt;&gt;"",Y948-W948&gt;Resumen!$B$8),FALSE()),IFERROR(AND(X948&lt;&gt;"",Y948&lt;&gt;"",Y948-X948&gt;Resumen!$B$8),FALSE())),MAX(IF(IFERROR(AND(W948&lt;&gt;"",Y948&lt;&gt;"",Y948-W948&gt;Resumen!$B$8),FALSE()),Y948-W948,0),IF(IFERROR(AND(X948&lt;&gt;"",Y948&lt;&gt;"",Y948-X948&gt;Resumen!$B$8),FALSE()),Y948-X948,0)),"")</f>
        <v/>
      </c>
      <c r="AY948" s="22" t="str">
        <f aca="false">IF(OR(IFERROR(AND(W948&lt;&gt;"",Y948&lt;&gt;"",Y948-W948&gt;Resumen!$B$8),FALSE()),IFERROR(AND(X948&lt;&gt;"",Y948&lt;&gt;"",Y948-X948&gt;Resumen!$B$8),FALSE())),TRIM("Lays tiene mayor markup que "&amp;IF(IFERROR(AND(W948&lt;&gt;"",Y948&lt;&gt;"",Y948-W948&gt;Resumen!$B$8),FALSE()),"Quento ","")&amp;IF(IFERROR(AND(X948&lt;&gt;"",Y948&lt;&gt;"",Y948-X948&gt;Resumen!$B$8),FALSE()),"Julicroc ","")&amp;"en este PDV"),"")</f>
        <v/>
      </c>
      <c r="AZ948" s="22" t="str">
        <f aca="false">IF(COUNTIF('Plan Pehuamar - Lista'!$A$2:$A$167,A948)&gt;0,"Sí","No")</f>
        <v>No</v>
      </c>
      <c r="BA948" s="22" t="str">
        <f aca="false">IF(COUNTIF('Plan Combo 9+1'!$A$2:$A$226,A948)&gt;0,"Sí","No")</f>
        <v>No</v>
      </c>
      <c r="BB948" s="22" t="str">
        <f aca="false">IF(AH948="","No",IF(BA948="Sí",IF((AO948-AH948)&gt;Resumen!$B$6,"Sí","No"),IF((AO948-AH948)&gt;=Resumen!$B$132,"Sí","No")))</f>
        <v>No</v>
      </c>
      <c r="BC948" s="22" t="str">
        <f aca="false">IF(AND(N948="Sí",AL948="Sí",AI948=0),"Sí","No")</f>
        <v>No</v>
      </c>
      <c r="BD948" s="22" t="str">
        <f aca="false">IF(COUNTIF('Plan 9+1 (con Pehuamar)'!$A$2:$A$227,A948)&gt;0,"Sí","No")</f>
        <v>No</v>
      </c>
    </row>
    <row r="949" customFormat="false" ht="15" hidden="false" customHeight="true" outlineLevel="0" collapsed="false">
      <c r="A949" s="6" t="n">
        <v>403466</v>
      </c>
      <c r="B949" s="6" t="n">
        <v>5</v>
      </c>
      <c r="C949" s="6" t="n">
        <v>503</v>
      </c>
      <c r="D949" s="6" t="s">
        <v>315</v>
      </c>
      <c r="E949" s="6" t="s">
        <v>1140</v>
      </c>
      <c r="F949" s="6" t="s">
        <v>196</v>
      </c>
      <c r="G949" s="6" t="s">
        <v>129</v>
      </c>
      <c r="H949" s="6" t="s">
        <v>197</v>
      </c>
      <c r="I949" s="27" t="n">
        <v>0</v>
      </c>
      <c r="J949" s="27" t="n">
        <v>0</v>
      </c>
      <c r="K949" s="27" t="n">
        <v>0.4</v>
      </c>
      <c r="L949" s="28" t="n">
        <f aca="false">I949+J949</f>
        <v>0</v>
      </c>
      <c r="M949" s="28" t="n">
        <f aca="false">L949+K949</f>
        <v>0.4</v>
      </c>
      <c r="N949" s="22" t="str">
        <f aca="false">IF(I949&gt;0,"Sí","No")</f>
        <v>No</v>
      </c>
      <c r="O949" s="22" t="str">
        <f aca="false">IF(J949&gt;0,"Sí","No")</f>
        <v>No</v>
      </c>
      <c r="P949" s="22" t="str">
        <f aca="false">IF(K949&gt;0,"Sí","No")</f>
        <v>Sí</v>
      </c>
      <c r="Q949" s="22" t="str">
        <f aca="false">IF(OR(I949&gt;0,J949&gt;0),"Sí","No")</f>
        <v>No</v>
      </c>
      <c r="R949" s="27"/>
      <c r="S949" s="27"/>
      <c r="T949" s="27"/>
      <c r="U949" s="27"/>
      <c r="V949" s="27"/>
      <c r="W949" s="12" t="str">
        <f aca="false">IF(AND(I949&gt;0,R949&gt;0),(S949-R949)/R949,"")</f>
        <v/>
      </c>
      <c r="X949" s="12" t="str">
        <f aca="false">IF(AND(J949&gt;0,T949&gt;0),(U949-T949)/T949,"")</f>
        <v/>
      </c>
      <c r="Y949" s="12" t="str">
        <f aca="false">IF(AND(K949&gt;0,V949&gt;0),(V949-Resumen!$B$7)/Resumen!$B$7,"")</f>
        <v/>
      </c>
      <c r="Z949" s="28" t="str">
        <f aca="false">IF(AND(K949&gt;0,I949&gt;0,V949&gt;0,S949&gt;0),V949-S949,"")</f>
        <v/>
      </c>
      <c r="AA949" s="12" t="str">
        <f aca="false">IF(Z949&lt;&gt;"",Z949/S949,"")</f>
        <v/>
      </c>
      <c r="AB949" s="28" t="str">
        <f aca="false">IF(AND(K949&gt;0,J949&gt;0,V949&gt;0,U949&gt;0),V949-U949,"")</f>
        <v/>
      </c>
      <c r="AC949" s="12" t="str">
        <f aca="false">IF(AB949&lt;&gt;"",AB949/U949,"")</f>
        <v/>
      </c>
      <c r="AD949" s="27" t="n">
        <v>0</v>
      </c>
      <c r="AE949" s="27" t="n">
        <v>0</v>
      </c>
      <c r="AF949" s="27" t="n">
        <v>0</v>
      </c>
      <c r="AG949" s="28" t="n">
        <f aca="false">AD949+AE949+AF949</f>
        <v>0</v>
      </c>
      <c r="AH949" s="12" t="str">
        <f aca="false">IF(AG949&gt;0,AD949/AG949,"")</f>
        <v/>
      </c>
      <c r="AI949" s="27" t="n">
        <v>0</v>
      </c>
      <c r="AJ949" s="27" t="n">
        <v>0</v>
      </c>
      <c r="AK949" s="27" t="n">
        <v>0</v>
      </c>
      <c r="AL949" s="22" t="str">
        <f aca="false">IF(OR(AJ949&gt;0,AK949&gt;0),"Sí","No")</f>
        <v>No</v>
      </c>
      <c r="AM949" s="6"/>
      <c r="AN949" s="6"/>
      <c r="AO949" s="12" t="n">
        <f aca="false">IF(M949&gt;0,K949/M949,"")</f>
        <v>1</v>
      </c>
      <c r="AP949" s="22" t="str">
        <f aca="false">IF(M949&gt;=Resumen!$B$5,"Alto","Bajo")</f>
        <v>Bajo</v>
      </c>
      <c r="AQ949" s="22" t="str">
        <f aca="false">IF(AO949&gt;=Resumen!$B$28,"Alto","Bajo")</f>
        <v>Alto</v>
      </c>
      <c r="AR949" s="22" t="str">
        <f aca="false">AP949&amp;" Potencial / "&amp;AQ949&amp;" Share"</f>
        <v>Bajo Potencial / Alto Share</v>
      </c>
      <c r="AS949" s="22" t="str">
        <f aca="false">IF(Q949="Sí",IF(AO949&gt;=Resumen!$B$29,"Alto","Bajo"),"")</f>
        <v/>
      </c>
      <c r="AT949" s="22" t="str">
        <f aca="false">IF(AS949&lt;&gt;"",AP949&amp;" Potencial / "&amp;AS949&amp;" Share","")</f>
        <v/>
      </c>
      <c r="AU949" s="22" t="str">
        <f aca="false">IF(AH949="","Sin dato",IF(AH949-AO949&gt;Resumen!$B$6,"Sobre-exhibido",IF(AO949-AH949&gt;Resumen!$B$6,"Sub-exhibido","En línea")))</f>
        <v>Sin dato</v>
      </c>
      <c r="AV949" s="22" t="str">
        <f aca="false">IF(AT949="","",IF(AT949="Alto Potencial / Bajo Share",1,IF(AT949="Alto Potencial / Alto Share",2,IF(AT949="Bajo Potencial / Alto Share",3,4))))</f>
        <v/>
      </c>
      <c r="AW949" s="22" t="str">
        <f aca="false">IF(Q949="No","Sin competencia directa",IF(AV949=1,"1 - Foco Conquista (Alto Pot / Bajo Share)",IF(AV949=2,"2 - Foco Defensa (Alto Pot / Alto Share)",IF(AV949=3,"3 - Monitoreo (Bajo Pot / Alto Share)","4 - Baja Prioridad (Bajo Pot / Bajo Share)"))))</f>
        <v>Sin competencia directa</v>
      </c>
      <c r="AX949" s="12" t="str">
        <f aca="false">IF(OR(IFERROR(AND(W949&lt;&gt;"",Y949&lt;&gt;"",Y949-W949&gt;Resumen!$B$8),FALSE()),IFERROR(AND(X949&lt;&gt;"",Y949&lt;&gt;"",Y949-X949&gt;Resumen!$B$8),FALSE())),MAX(IF(IFERROR(AND(W949&lt;&gt;"",Y949&lt;&gt;"",Y949-W949&gt;Resumen!$B$8),FALSE()),Y949-W949,0),IF(IFERROR(AND(X949&lt;&gt;"",Y949&lt;&gt;"",Y949-X949&gt;Resumen!$B$8),FALSE()),Y949-X949,0)),"")</f>
        <v/>
      </c>
      <c r="AY949" s="22" t="str">
        <f aca="false">IF(OR(IFERROR(AND(W949&lt;&gt;"",Y949&lt;&gt;"",Y949-W949&gt;Resumen!$B$8),FALSE()),IFERROR(AND(X949&lt;&gt;"",Y949&lt;&gt;"",Y949-X949&gt;Resumen!$B$8),FALSE())),TRIM("Lays tiene mayor markup que "&amp;IF(IFERROR(AND(W949&lt;&gt;"",Y949&lt;&gt;"",Y949-W949&gt;Resumen!$B$8),FALSE()),"Quento ","")&amp;IF(IFERROR(AND(X949&lt;&gt;"",Y949&lt;&gt;"",Y949-X949&gt;Resumen!$B$8),FALSE()),"Julicroc ","")&amp;"en este PDV"),"")</f>
        <v/>
      </c>
      <c r="AZ949" s="22" t="str">
        <f aca="false">IF(COUNTIF('Plan Pehuamar - Lista'!$A$2:$A$167,A949)&gt;0,"Sí","No")</f>
        <v>No</v>
      </c>
      <c r="BA949" s="22" t="str">
        <f aca="false">IF(COUNTIF('Plan Combo 9+1'!$A$2:$A$226,A949)&gt;0,"Sí","No")</f>
        <v>No</v>
      </c>
      <c r="BB949" s="22" t="str">
        <f aca="false">IF(AH949="","No",IF(BA949="Sí",IF((AO949-AH949)&gt;Resumen!$B$6,"Sí","No"),IF((AO949-AH949)&gt;=Resumen!$B$132,"Sí","No")))</f>
        <v>No</v>
      </c>
      <c r="BC949" s="22" t="str">
        <f aca="false">IF(AND(N949="Sí",AL949="Sí",AI949=0),"Sí","No")</f>
        <v>No</v>
      </c>
      <c r="BD949" s="22" t="str">
        <f aca="false">IF(COUNTIF('Plan 9+1 (con Pehuamar)'!$A$2:$A$227,A949)&gt;0,"Sí","No")</f>
        <v>No</v>
      </c>
    </row>
    <row r="950" customFormat="false" ht="15" hidden="false" customHeight="true" outlineLevel="0" collapsed="false">
      <c r="A950" s="6" t="n">
        <v>403495</v>
      </c>
      <c r="B950" s="6" t="n">
        <v>5</v>
      </c>
      <c r="C950" s="6" t="n">
        <v>503</v>
      </c>
      <c r="D950" s="6" t="s">
        <v>315</v>
      </c>
      <c r="E950" s="6" t="s">
        <v>1141</v>
      </c>
      <c r="F950" s="6" t="s">
        <v>196</v>
      </c>
      <c r="G950" s="6" t="s">
        <v>129</v>
      </c>
      <c r="H950" s="6" t="s">
        <v>197</v>
      </c>
      <c r="I950" s="27" t="n">
        <v>0</v>
      </c>
      <c r="J950" s="27" t="n">
        <v>0</v>
      </c>
      <c r="K950" s="27" t="n">
        <v>1.3</v>
      </c>
      <c r="L950" s="28" t="n">
        <f aca="false">I950+J950</f>
        <v>0</v>
      </c>
      <c r="M950" s="28" t="n">
        <f aca="false">L950+K950</f>
        <v>1.3</v>
      </c>
      <c r="N950" s="22" t="str">
        <f aca="false">IF(I950&gt;0,"Sí","No")</f>
        <v>No</v>
      </c>
      <c r="O950" s="22" t="str">
        <f aca="false">IF(J950&gt;0,"Sí","No")</f>
        <v>No</v>
      </c>
      <c r="P950" s="22" t="str">
        <f aca="false">IF(K950&gt;0,"Sí","No")</f>
        <v>Sí</v>
      </c>
      <c r="Q950" s="22" t="str">
        <f aca="false">IF(OR(I950&gt;0,J950&gt;0),"Sí","No")</f>
        <v>No</v>
      </c>
      <c r="R950" s="27"/>
      <c r="S950" s="27"/>
      <c r="T950" s="27"/>
      <c r="U950" s="27"/>
      <c r="V950" s="27"/>
      <c r="W950" s="12" t="str">
        <f aca="false">IF(AND(I950&gt;0,R950&gt;0),(S950-R950)/R950,"")</f>
        <v/>
      </c>
      <c r="X950" s="12" t="str">
        <f aca="false">IF(AND(J950&gt;0,T950&gt;0),(U950-T950)/T950,"")</f>
        <v/>
      </c>
      <c r="Y950" s="12" t="str">
        <f aca="false">IF(AND(K950&gt;0,V950&gt;0),(V950-Resumen!$B$7)/Resumen!$B$7,"")</f>
        <v/>
      </c>
      <c r="Z950" s="28" t="str">
        <f aca="false">IF(AND(K950&gt;0,I950&gt;0,V950&gt;0,S950&gt;0),V950-S950,"")</f>
        <v/>
      </c>
      <c r="AA950" s="12" t="str">
        <f aca="false">IF(Z950&lt;&gt;"",Z950/S950,"")</f>
        <v/>
      </c>
      <c r="AB950" s="28" t="str">
        <f aca="false">IF(AND(K950&gt;0,J950&gt;0,V950&gt;0,U950&gt;0),V950-U950,"")</f>
        <v/>
      </c>
      <c r="AC950" s="12" t="str">
        <f aca="false">IF(AB950&lt;&gt;"",AB950/U950,"")</f>
        <v/>
      </c>
      <c r="AD950" s="27" t="n">
        <v>0</v>
      </c>
      <c r="AE950" s="27" t="n">
        <v>0</v>
      </c>
      <c r="AF950" s="27" t="n">
        <v>0</v>
      </c>
      <c r="AG950" s="28" t="n">
        <f aca="false">AD950+AE950+AF950</f>
        <v>0</v>
      </c>
      <c r="AH950" s="12" t="str">
        <f aca="false">IF(AG950&gt;0,AD950/AG950,"")</f>
        <v/>
      </c>
      <c r="AI950" s="27" t="n">
        <v>0</v>
      </c>
      <c r="AJ950" s="27" t="n">
        <v>0</v>
      </c>
      <c r="AK950" s="27" t="n">
        <v>0</v>
      </c>
      <c r="AL950" s="22" t="str">
        <f aca="false">IF(OR(AJ950&gt;0,AK950&gt;0),"Sí","No")</f>
        <v>No</v>
      </c>
      <c r="AM950" s="6"/>
      <c r="AN950" s="6"/>
      <c r="AO950" s="12" t="n">
        <f aca="false">IF(M950&gt;0,K950/M950,"")</f>
        <v>1</v>
      </c>
      <c r="AP950" s="22" t="str">
        <f aca="false">IF(M950&gt;=Resumen!$B$5,"Alto","Bajo")</f>
        <v>Bajo</v>
      </c>
      <c r="AQ950" s="22" t="str">
        <f aca="false">IF(AO950&gt;=Resumen!$B$28,"Alto","Bajo")</f>
        <v>Alto</v>
      </c>
      <c r="AR950" s="22" t="str">
        <f aca="false">AP950&amp;" Potencial / "&amp;AQ950&amp;" Share"</f>
        <v>Bajo Potencial / Alto Share</v>
      </c>
      <c r="AS950" s="22" t="str">
        <f aca="false">IF(Q950="Sí",IF(AO950&gt;=Resumen!$B$29,"Alto","Bajo"),"")</f>
        <v/>
      </c>
      <c r="AT950" s="22" t="str">
        <f aca="false">IF(AS950&lt;&gt;"",AP950&amp;" Potencial / "&amp;AS950&amp;" Share","")</f>
        <v/>
      </c>
      <c r="AU950" s="22" t="str">
        <f aca="false">IF(AH950="","Sin dato",IF(AH950-AO950&gt;Resumen!$B$6,"Sobre-exhibido",IF(AO950-AH950&gt;Resumen!$B$6,"Sub-exhibido","En línea")))</f>
        <v>Sin dato</v>
      </c>
      <c r="AV950" s="22" t="str">
        <f aca="false">IF(AT950="","",IF(AT950="Alto Potencial / Bajo Share",1,IF(AT950="Alto Potencial / Alto Share",2,IF(AT950="Bajo Potencial / Alto Share",3,4))))</f>
        <v/>
      </c>
      <c r="AW950" s="22" t="str">
        <f aca="false">IF(Q950="No","Sin competencia directa",IF(AV950=1,"1 - Foco Conquista (Alto Pot / Bajo Share)",IF(AV950=2,"2 - Foco Defensa (Alto Pot / Alto Share)",IF(AV950=3,"3 - Monitoreo (Bajo Pot / Alto Share)","4 - Baja Prioridad (Bajo Pot / Bajo Share)"))))</f>
        <v>Sin competencia directa</v>
      </c>
      <c r="AX950" s="12" t="str">
        <f aca="false">IF(OR(IFERROR(AND(W950&lt;&gt;"",Y950&lt;&gt;"",Y950-W950&gt;Resumen!$B$8),FALSE()),IFERROR(AND(X950&lt;&gt;"",Y950&lt;&gt;"",Y950-X950&gt;Resumen!$B$8),FALSE())),MAX(IF(IFERROR(AND(W950&lt;&gt;"",Y950&lt;&gt;"",Y950-W950&gt;Resumen!$B$8),FALSE()),Y950-W950,0),IF(IFERROR(AND(X950&lt;&gt;"",Y950&lt;&gt;"",Y950-X950&gt;Resumen!$B$8),FALSE()),Y950-X950,0)),"")</f>
        <v/>
      </c>
      <c r="AY950" s="22" t="str">
        <f aca="false">IF(OR(IFERROR(AND(W950&lt;&gt;"",Y950&lt;&gt;"",Y950-W950&gt;Resumen!$B$8),FALSE()),IFERROR(AND(X950&lt;&gt;"",Y950&lt;&gt;"",Y950-X950&gt;Resumen!$B$8),FALSE())),TRIM("Lays tiene mayor markup que "&amp;IF(IFERROR(AND(W950&lt;&gt;"",Y950&lt;&gt;"",Y950-W950&gt;Resumen!$B$8),FALSE()),"Quento ","")&amp;IF(IFERROR(AND(X950&lt;&gt;"",Y950&lt;&gt;"",Y950-X950&gt;Resumen!$B$8),FALSE()),"Julicroc ","")&amp;"en este PDV"),"")</f>
        <v/>
      </c>
      <c r="AZ950" s="22" t="str">
        <f aca="false">IF(COUNTIF('Plan Pehuamar - Lista'!$A$2:$A$167,A950)&gt;0,"Sí","No")</f>
        <v>No</v>
      </c>
      <c r="BA950" s="22" t="str">
        <f aca="false">IF(COUNTIF('Plan Combo 9+1'!$A$2:$A$226,A950)&gt;0,"Sí","No")</f>
        <v>No</v>
      </c>
      <c r="BB950" s="22" t="str">
        <f aca="false">IF(AH950="","No",IF(BA950="Sí",IF((AO950-AH950)&gt;Resumen!$B$6,"Sí","No"),IF((AO950-AH950)&gt;=Resumen!$B$132,"Sí","No")))</f>
        <v>No</v>
      </c>
      <c r="BC950" s="22" t="str">
        <f aca="false">IF(AND(N950="Sí",AL950="Sí",AI950=0),"Sí","No")</f>
        <v>No</v>
      </c>
      <c r="BD950" s="22" t="str">
        <f aca="false">IF(COUNTIF('Plan 9+1 (con Pehuamar)'!$A$2:$A$227,A950)&gt;0,"Sí","No")</f>
        <v>No</v>
      </c>
    </row>
    <row r="951" customFormat="false" ht="15" hidden="false" customHeight="true" outlineLevel="0" collapsed="false">
      <c r="A951" s="6" t="n">
        <v>403899</v>
      </c>
      <c r="B951" s="6" t="n">
        <v>5</v>
      </c>
      <c r="C951" s="6" t="n">
        <v>503</v>
      </c>
      <c r="D951" s="6" t="s">
        <v>315</v>
      </c>
      <c r="E951" s="6" t="s">
        <v>1142</v>
      </c>
      <c r="F951" s="6" t="s">
        <v>201</v>
      </c>
      <c r="G951" s="6" t="s">
        <v>129</v>
      </c>
      <c r="H951" s="6" t="s">
        <v>197</v>
      </c>
      <c r="I951" s="27" t="n">
        <v>0</v>
      </c>
      <c r="J951" s="27" t="n">
        <v>0</v>
      </c>
      <c r="K951" s="27" t="n">
        <v>1.8</v>
      </c>
      <c r="L951" s="28" t="n">
        <f aca="false">I951+J951</f>
        <v>0</v>
      </c>
      <c r="M951" s="28" t="n">
        <f aca="false">L951+K951</f>
        <v>1.8</v>
      </c>
      <c r="N951" s="22" t="str">
        <f aca="false">IF(I951&gt;0,"Sí","No")</f>
        <v>No</v>
      </c>
      <c r="O951" s="22" t="str">
        <f aca="false">IF(J951&gt;0,"Sí","No")</f>
        <v>No</v>
      </c>
      <c r="P951" s="22" t="str">
        <f aca="false">IF(K951&gt;0,"Sí","No")</f>
        <v>Sí</v>
      </c>
      <c r="Q951" s="22" t="str">
        <f aca="false">IF(OR(I951&gt;0,J951&gt;0),"Sí","No")</f>
        <v>No</v>
      </c>
      <c r="R951" s="27"/>
      <c r="S951" s="27"/>
      <c r="T951" s="27"/>
      <c r="U951" s="27"/>
      <c r="V951" s="27"/>
      <c r="W951" s="12" t="str">
        <f aca="false">IF(AND(I951&gt;0,R951&gt;0),(S951-R951)/R951,"")</f>
        <v/>
      </c>
      <c r="X951" s="12" t="str">
        <f aca="false">IF(AND(J951&gt;0,T951&gt;0),(U951-T951)/T951,"")</f>
        <v/>
      </c>
      <c r="Y951" s="12" t="str">
        <f aca="false">IF(AND(K951&gt;0,V951&gt;0),(V951-Resumen!$B$7)/Resumen!$B$7,"")</f>
        <v/>
      </c>
      <c r="Z951" s="28" t="str">
        <f aca="false">IF(AND(K951&gt;0,I951&gt;0,V951&gt;0,S951&gt;0),V951-S951,"")</f>
        <v/>
      </c>
      <c r="AA951" s="12" t="str">
        <f aca="false">IF(Z951&lt;&gt;"",Z951/S951,"")</f>
        <v/>
      </c>
      <c r="AB951" s="28" t="str">
        <f aca="false">IF(AND(K951&gt;0,J951&gt;0,V951&gt;0,U951&gt;0),V951-U951,"")</f>
        <v/>
      </c>
      <c r="AC951" s="12" t="str">
        <f aca="false">IF(AB951&lt;&gt;"",AB951/U951,"")</f>
        <v/>
      </c>
      <c r="AD951" s="27" t="n">
        <v>0</v>
      </c>
      <c r="AE951" s="27" t="n">
        <v>0</v>
      </c>
      <c r="AF951" s="27" t="n">
        <v>0</v>
      </c>
      <c r="AG951" s="28" t="n">
        <f aca="false">AD951+AE951+AF951</f>
        <v>0</v>
      </c>
      <c r="AH951" s="12" t="str">
        <f aca="false">IF(AG951&gt;0,AD951/AG951,"")</f>
        <v/>
      </c>
      <c r="AI951" s="27" t="n">
        <v>0</v>
      </c>
      <c r="AJ951" s="27" t="n">
        <v>0</v>
      </c>
      <c r="AK951" s="27" t="n">
        <v>0</v>
      </c>
      <c r="AL951" s="22" t="str">
        <f aca="false">IF(OR(AJ951&gt;0,AK951&gt;0),"Sí","No")</f>
        <v>No</v>
      </c>
      <c r="AM951" s="6"/>
      <c r="AN951" s="6"/>
      <c r="AO951" s="12" t="n">
        <f aca="false">IF(M951&gt;0,K951/M951,"")</f>
        <v>1</v>
      </c>
      <c r="AP951" s="22" t="str">
        <f aca="false">IF(M951&gt;=Resumen!$B$5,"Alto","Bajo")</f>
        <v>Bajo</v>
      </c>
      <c r="AQ951" s="22" t="str">
        <f aca="false">IF(AO951&gt;=Resumen!$B$28,"Alto","Bajo")</f>
        <v>Alto</v>
      </c>
      <c r="AR951" s="22" t="str">
        <f aca="false">AP951&amp;" Potencial / "&amp;AQ951&amp;" Share"</f>
        <v>Bajo Potencial / Alto Share</v>
      </c>
      <c r="AS951" s="22" t="str">
        <f aca="false">IF(Q951="Sí",IF(AO951&gt;=Resumen!$B$29,"Alto","Bajo"),"")</f>
        <v/>
      </c>
      <c r="AT951" s="22" t="str">
        <f aca="false">IF(AS951&lt;&gt;"",AP951&amp;" Potencial / "&amp;AS951&amp;" Share","")</f>
        <v/>
      </c>
      <c r="AU951" s="22" t="str">
        <f aca="false">IF(AH951="","Sin dato",IF(AH951-AO951&gt;Resumen!$B$6,"Sobre-exhibido",IF(AO951-AH951&gt;Resumen!$B$6,"Sub-exhibido","En línea")))</f>
        <v>Sin dato</v>
      </c>
      <c r="AV951" s="22" t="str">
        <f aca="false">IF(AT951="","",IF(AT951="Alto Potencial / Bajo Share",1,IF(AT951="Alto Potencial / Alto Share",2,IF(AT951="Bajo Potencial / Alto Share",3,4))))</f>
        <v/>
      </c>
      <c r="AW951" s="22" t="str">
        <f aca="false">IF(Q951="No","Sin competencia directa",IF(AV951=1,"1 - Foco Conquista (Alto Pot / Bajo Share)",IF(AV951=2,"2 - Foco Defensa (Alto Pot / Alto Share)",IF(AV951=3,"3 - Monitoreo (Bajo Pot / Alto Share)","4 - Baja Prioridad (Bajo Pot / Bajo Share)"))))</f>
        <v>Sin competencia directa</v>
      </c>
      <c r="AX951" s="12" t="str">
        <f aca="false">IF(OR(IFERROR(AND(W951&lt;&gt;"",Y951&lt;&gt;"",Y951-W951&gt;Resumen!$B$8),FALSE()),IFERROR(AND(X951&lt;&gt;"",Y951&lt;&gt;"",Y951-X951&gt;Resumen!$B$8),FALSE())),MAX(IF(IFERROR(AND(W951&lt;&gt;"",Y951&lt;&gt;"",Y951-W951&gt;Resumen!$B$8),FALSE()),Y951-W951,0),IF(IFERROR(AND(X951&lt;&gt;"",Y951&lt;&gt;"",Y951-X951&gt;Resumen!$B$8),FALSE()),Y951-X951,0)),"")</f>
        <v/>
      </c>
      <c r="AY951" s="22" t="str">
        <f aca="false">IF(OR(IFERROR(AND(W951&lt;&gt;"",Y951&lt;&gt;"",Y951-W951&gt;Resumen!$B$8),FALSE()),IFERROR(AND(X951&lt;&gt;"",Y951&lt;&gt;"",Y951-X951&gt;Resumen!$B$8),FALSE())),TRIM("Lays tiene mayor markup que "&amp;IF(IFERROR(AND(W951&lt;&gt;"",Y951&lt;&gt;"",Y951-W951&gt;Resumen!$B$8),FALSE()),"Quento ","")&amp;IF(IFERROR(AND(X951&lt;&gt;"",Y951&lt;&gt;"",Y951-X951&gt;Resumen!$B$8),FALSE()),"Julicroc ","")&amp;"en este PDV"),"")</f>
        <v/>
      </c>
      <c r="AZ951" s="22" t="str">
        <f aca="false">IF(COUNTIF('Plan Pehuamar - Lista'!$A$2:$A$167,A951)&gt;0,"Sí","No")</f>
        <v>No</v>
      </c>
      <c r="BA951" s="22" t="str">
        <f aca="false">IF(COUNTIF('Plan Combo 9+1'!$A$2:$A$226,A951)&gt;0,"Sí","No")</f>
        <v>No</v>
      </c>
      <c r="BB951" s="22" t="str">
        <f aca="false">IF(AH951="","No",IF(BA951="Sí",IF((AO951-AH951)&gt;Resumen!$B$6,"Sí","No"),IF((AO951-AH951)&gt;=Resumen!$B$132,"Sí","No")))</f>
        <v>No</v>
      </c>
      <c r="BC951" s="22" t="str">
        <f aca="false">IF(AND(N951="Sí",AL951="Sí",AI951=0),"Sí","No")</f>
        <v>No</v>
      </c>
      <c r="BD951" s="22" t="str">
        <f aca="false">IF(COUNTIF('Plan 9+1 (con Pehuamar)'!$A$2:$A$227,A951)&gt;0,"Sí","No")</f>
        <v>No</v>
      </c>
    </row>
    <row r="952" customFormat="false" ht="15" hidden="false" customHeight="true" outlineLevel="0" collapsed="false">
      <c r="A952" s="6" t="n">
        <v>403983</v>
      </c>
      <c r="B952" s="6" t="n">
        <v>5</v>
      </c>
      <c r="C952" s="6" t="n">
        <v>503</v>
      </c>
      <c r="D952" s="6" t="s">
        <v>315</v>
      </c>
      <c r="E952" s="6" t="s">
        <v>1143</v>
      </c>
      <c r="F952" s="6" t="s">
        <v>201</v>
      </c>
      <c r="G952" s="6" t="s">
        <v>129</v>
      </c>
      <c r="H952" s="6" t="s">
        <v>197</v>
      </c>
      <c r="I952" s="27" t="n">
        <v>0</v>
      </c>
      <c r="J952" s="27" t="n">
        <v>0</v>
      </c>
      <c r="K952" s="27" t="n">
        <v>0.5</v>
      </c>
      <c r="L952" s="28" t="n">
        <f aca="false">I952+J952</f>
        <v>0</v>
      </c>
      <c r="M952" s="28" t="n">
        <f aca="false">L952+K952</f>
        <v>0.5</v>
      </c>
      <c r="N952" s="22" t="str">
        <f aca="false">IF(I952&gt;0,"Sí","No")</f>
        <v>No</v>
      </c>
      <c r="O952" s="22" t="str">
        <f aca="false">IF(J952&gt;0,"Sí","No")</f>
        <v>No</v>
      </c>
      <c r="P952" s="22" t="str">
        <f aca="false">IF(K952&gt;0,"Sí","No")</f>
        <v>Sí</v>
      </c>
      <c r="Q952" s="22" t="str">
        <f aca="false">IF(OR(I952&gt;0,J952&gt;0),"Sí","No")</f>
        <v>No</v>
      </c>
      <c r="R952" s="27"/>
      <c r="S952" s="27"/>
      <c r="T952" s="27"/>
      <c r="U952" s="27"/>
      <c r="V952" s="27"/>
      <c r="W952" s="12" t="str">
        <f aca="false">IF(AND(I952&gt;0,R952&gt;0),(S952-R952)/R952,"")</f>
        <v/>
      </c>
      <c r="X952" s="12" t="str">
        <f aca="false">IF(AND(J952&gt;0,T952&gt;0),(U952-T952)/T952,"")</f>
        <v/>
      </c>
      <c r="Y952" s="12" t="str">
        <f aca="false">IF(AND(K952&gt;0,V952&gt;0),(V952-Resumen!$B$7)/Resumen!$B$7,"")</f>
        <v/>
      </c>
      <c r="Z952" s="28" t="str">
        <f aca="false">IF(AND(K952&gt;0,I952&gt;0,V952&gt;0,S952&gt;0),V952-S952,"")</f>
        <v/>
      </c>
      <c r="AA952" s="12" t="str">
        <f aca="false">IF(Z952&lt;&gt;"",Z952/S952,"")</f>
        <v/>
      </c>
      <c r="AB952" s="28" t="str">
        <f aca="false">IF(AND(K952&gt;0,J952&gt;0,V952&gt;0,U952&gt;0),V952-U952,"")</f>
        <v/>
      </c>
      <c r="AC952" s="12" t="str">
        <f aca="false">IF(AB952&lt;&gt;"",AB952/U952,"")</f>
        <v/>
      </c>
      <c r="AD952" s="27" t="n">
        <v>0</v>
      </c>
      <c r="AE952" s="27" t="n">
        <v>0</v>
      </c>
      <c r="AF952" s="27" t="n">
        <v>0</v>
      </c>
      <c r="AG952" s="28" t="n">
        <f aca="false">AD952+AE952+AF952</f>
        <v>0</v>
      </c>
      <c r="AH952" s="12" t="str">
        <f aca="false">IF(AG952&gt;0,AD952/AG952,"")</f>
        <v/>
      </c>
      <c r="AI952" s="27" t="n">
        <v>0</v>
      </c>
      <c r="AJ952" s="27" t="n">
        <v>0</v>
      </c>
      <c r="AK952" s="27" t="n">
        <v>0</v>
      </c>
      <c r="AL952" s="22" t="str">
        <f aca="false">IF(OR(AJ952&gt;0,AK952&gt;0),"Sí","No")</f>
        <v>No</v>
      </c>
      <c r="AM952" s="6"/>
      <c r="AN952" s="6"/>
      <c r="AO952" s="12" t="n">
        <f aca="false">IF(M952&gt;0,K952/M952,"")</f>
        <v>1</v>
      </c>
      <c r="AP952" s="22" t="str">
        <f aca="false">IF(M952&gt;=Resumen!$B$5,"Alto","Bajo")</f>
        <v>Bajo</v>
      </c>
      <c r="AQ952" s="22" t="str">
        <f aca="false">IF(AO952&gt;=Resumen!$B$28,"Alto","Bajo")</f>
        <v>Alto</v>
      </c>
      <c r="AR952" s="22" t="str">
        <f aca="false">AP952&amp;" Potencial / "&amp;AQ952&amp;" Share"</f>
        <v>Bajo Potencial / Alto Share</v>
      </c>
      <c r="AS952" s="22" t="str">
        <f aca="false">IF(Q952="Sí",IF(AO952&gt;=Resumen!$B$29,"Alto","Bajo"),"")</f>
        <v/>
      </c>
      <c r="AT952" s="22" t="str">
        <f aca="false">IF(AS952&lt;&gt;"",AP952&amp;" Potencial / "&amp;AS952&amp;" Share","")</f>
        <v/>
      </c>
      <c r="AU952" s="22" t="str">
        <f aca="false">IF(AH952="","Sin dato",IF(AH952-AO952&gt;Resumen!$B$6,"Sobre-exhibido",IF(AO952-AH952&gt;Resumen!$B$6,"Sub-exhibido","En línea")))</f>
        <v>Sin dato</v>
      </c>
      <c r="AV952" s="22" t="str">
        <f aca="false">IF(AT952="","",IF(AT952="Alto Potencial / Bajo Share",1,IF(AT952="Alto Potencial / Alto Share",2,IF(AT952="Bajo Potencial / Alto Share",3,4))))</f>
        <v/>
      </c>
      <c r="AW952" s="22" t="str">
        <f aca="false">IF(Q952="No","Sin competencia directa",IF(AV952=1,"1 - Foco Conquista (Alto Pot / Bajo Share)",IF(AV952=2,"2 - Foco Defensa (Alto Pot / Alto Share)",IF(AV952=3,"3 - Monitoreo (Bajo Pot / Alto Share)","4 - Baja Prioridad (Bajo Pot / Bajo Share)"))))</f>
        <v>Sin competencia directa</v>
      </c>
      <c r="AX952" s="12" t="str">
        <f aca="false">IF(OR(IFERROR(AND(W952&lt;&gt;"",Y952&lt;&gt;"",Y952-W952&gt;Resumen!$B$8),FALSE()),IFERROR(AND(X952&lt;&gt;"",Y952&lt;&gt;"",Y952-X952&gt;Resumen!$B$8),FALSE())),MAX(IF(IFERROR(AND(W952&lt;&gt;"",Y952&lt;&gt;"",Y952-W952&gt;Resumen!$B$8),FALSE()),Y952-W952,0),IF(IFERROR(AND(X952&lt;&gt;"",Y952&lt;&gt;"",Y952-X952&gt;Resumen!$B$8),FALSE()),Y952-X952,0)),"")</f>
        <v/>
      </c>
      <c r="AY952" s="22" t="str">
        <f aca="false">IF(OR(IFERROR(AND(W952&lt;&gt;"",Y952&lt;&gt;"",Y952-W952&gt;Resumen!$B$8),FALSE()),IFERROR(AND(X952&lt;&gt;"",Y952&lt;&gt;"",Y952-X952&gt;Resumen!$B$8),FALSE())),TRIM("Lays tiene mayor markup que "&amp;IF(IFERROR(AND(W952&lt;&gt;"",Y952&lt;&gt;"",Y952-W952&gt;Resumen!$B$8),FALSE()),"Quento ","")&amp;IF(IFERROR(AND(X952&lt;&gt;"",Y952&lt;&gt;"",Y952-X952&gt;Resumen!$B$8),FALSE()),"Julicroc ","")&amp;"en este PDV"),"")</f>
        <v/>
      </c>
      <c r="AZ952" s="22" t="str">
        <f aca="false">IF(COUNTIF('Plan Pehuamar - Lista'!$A$2:$A$167,A952)&gt;0,"Sí","No")</f>
        <v>No</v>
      </c>
      <c r="BA952" s="22" t="str">
        <f aca="false">IF(COUNTIF('Plan Combo 9+1'!$A$2:$A$226,A952)&gt;0,"Sí","No")</f>
        <v>No</v>
      </c>
      <c r="BB952" s="22" t="str">
        <f aca="false">IF(AH952="","No",IF(BA952="Sí",IF((AO952-AH952)&gt;Resumen!$B$6,"Sí","No"),IF((AO952-AH952)&gt;=Resumen!$B$132,"Sí","No")))</f>
        <v>No</v>
      </c>
      <c r="BC952" s="22" t="str">
        <f aca="false">IF(AND(N952="Sí",AL952="Sí",AI952=0),"Sí","No")</f>
        <v>No</v>
      </c>
      <c r="BD952" s="22" t="str">
        <f aca="false">IF(COUNTIF('Plan 9+1 (con Pehuamar)'!$A$2:$A$227,A952)&gt;0,"Sí","No")</f>
        <v>No</v>
      </c>
    </row>
    <row r="953" customFormat="false" ht="15" hidden="false" customHeight="true" outlineLevel="0" collapsed="false">
      <c r="A953" s="6" t="n">
        <v>404110</v>
      </c>
      <c r="B953" s="6" t="n">
        <v>5</v>
      </c>
      <c r="C953" s="6" t="n">
        <v>503</v>
      </c>
      <c r="D953" s="6" t="s">
        <v>315</v>
      </c>
      <c r="E953" s="6" t="s">
        <v>1144</v>
      </c>
      <c r="F953" s="6" t="s">
        <v>196</v>
      </c>
      <c r="G953" s="6" t="s">
        <v>129</v>
      </c>
      <c r="H953" s="6" t="s">
        <v>197</v>
      </c>
      <c r="I953" s="27" t="n">
        <v>0</v>
      </c>
      <c r="J953" s="27" t="n">
        <v>0</v>
      </c>
      <c r="K953" s="27" t="n">
        <v>1</v>
      </c>
      <c r="L953" s="28" t="n">
        <f aca="false">I953+J953</f>
        <v>0</v>
      </c>
      <c r="M953" s="28" t="n">
        <f aca="false">L953+K953</f>
        <v>1</v>
      </c>
      <c r="N953" s="22" t="str">
        <f aca="false">IF(I953&gt;0,"Sí","No")</f>
        <v>No</v>
      </c>
      <c r="O953" s="22" t="str">
        <f aca="false">IF(J953&gt;0,"Sí","No")</f>
        <v>No</v>
      </c>
      <c r="P953" s="22" t="str">
        <f aca="false">IF(K953&gt;0,"Sí","No")</f>
        <v>Sí</v>
      </c>
      <c r="Q953" s="22" t="str">
        <f aca="false">IF(OR(I953&gt;0,J953&gt;0),"Sí","No")</f>
        <v>No</v>
      </c>
      <c r="R953" s="27"/>
      <c r="S953" s="27"/>
      <c r="T953" s="27"/>
      <c r="U953" s="27"/>
      <c r="V953" s="27"/>
      <c r="W953" s="12" t="str">
        <f aca="false">IF(AND(I953&gt;0,R953&gt;0),(S953-R953)/R953,"")</f>
        <v/>
      </c>
      <c r="X953" s="12" t="str">
        <f aca="false">IF(AND(J953&gt;0,T953&gt;0),(U953-T953)/T953,"")</f>
        <v/>
      </c>
      <c r="Y953" s="12" t="str">
        <f aca="false">IF(AND(K953&gt;0,V953&gt;0),(V953-Resumen!$B$7)/Resumen!$B$7,"")</f>
        <v/>
      </c>
      <c r="Z953" s="28" t="str">
        <f aca="false">IF(AND(K953&gt;0,I953&gt;0,V953&gt;0,S953&gt;0),V953-S953,"")</f>
        <v/>
      </c>
      <c r="AA953" s="12" t="str">
        <f aca="false">IF(Z953&lt;&gt;"",Z953/S953,"")</f>
        <v/>
      </c>
      <c r="AB953" s="28" t="str">
        <f aca="false">IF(AND(K953&gt;0,J953&gt;0,V953&gt;0,U953&gt;0),V953-U953,"")</f>
        <v/>
      </c>
      <c r="AC953" s="12" t="str">
        <f aca="false">IF(AB953&lt;&gt;"",AB953/U953,"")</f>
        <v/>
      </c>
      <c r="AD953" s="27" t="n">
        <v>0</v>
      </c>
      <c r="AE953" s="27" t="n">
        <v>0</v>
      </c>
      <c r="AF953" s="27" t="n">
        <v>0</v>
      </c>
      <c r="AG953" s="28" t="n">
        <f aca="false">AD953+AE953+AF953</f>
        <v>0</v>
      </c>
      <c r="AH953" s="12" t="str">
        <f aca="false">IF(AG953&gt;0,AD953/AG953,"")</f>
        <v/>
      </c>
      <c r="AI953" s="27" t="n">
        <v>0</v>
      </c>
      <c r="AJ953" s="27" t="n">
        <v>0</v>
      </c>
      <c r="AK953" s="27" t="n">
        <v>0</v>
      </c>
      <c r="AL953" s="22" t="str">
        <f aca="false">IF(OR(AJ953&gt;0,AK953&gt;0),"Sí","No")</f>
        <v>No</v>
      </c>
      <c r="AM953" s="6"/>
      <c r="AN953" s="6"/>
      <c r="AO953" s="12" t="n">
        <f aca="false">IF(M953&gt;0,K953/M953,"")</f>
        <v>1</v>
      </c>
      <c r="AP953" s="22" t="str">
        <f aca="false">IF(M953&gt;=Resumen!$B$5,"Alto","Bajo")</f>
        <v>Bajo</v>
      </c>
      <c r="AQ953" s="22" t="str">
        <f aca="false">IF(AO953&gt;=Resumen!$B$28,"Alto","Bajo")</f>
        <v>Alto</v>
      </c>
      <c r="AR953" s="22" t="str">
        <f aca="false">AP953&amp;" Potencial / "&amp;AQ953&amp;" Share"</f>
        <v>Bajo Potencial / Alto Share</v>
      </c>
      <c r="AS953" s="22" t="str">
        <f aca="false">IF(Q953="Sí",IF(AO953&gt;=Resumen!$B$29,"Alto","Bajo"),"")</f>
        <v/>
      </c>
      <c r="AT953" s="22" t="str">
        <f aca="false">IF(AS953&lt;&gt;"",AP953&amp;" Potencial / "&amp;AS953&amp;" Share","")</f>
        <v/>
      </c>
      <c r="AU953" s="22" t="str">
        <f aca="false">IF(AH953="","Sin dato",IF(AH953-AO953&gt;Resumen!$B$6,"Sobre-exhibido",IF(AO953-AH953&gt;Resumen!$B$6,"Sub-exhibido","En línea")))</f>
        <v>Sin dato</v>
      </c>
      <c r="AV953" s="22" t="str">
        <f aca="false">IF(AT953="","",IF(AT953="Alto Potencial / Bajo Share",1,IF(AT953="Alto Potencial / Alto Share",2,IF(AT953="Bajo Potencial / Alto Share",3,4))))</f>
        <v/>
      </c>
      <c r="AW953" s="22" t="str">
        <f aca="false">IF(Q953="No","Sin competencia directa",IF(AV953=1,"1 - Foco Conquista (Alto Pot / Bajo Share)",IF(AV953=2,"2 - Foco Defensa (Alto Pot / Alto Share)",IF(AV953=3,"3 - Monitoreo (Bajo Pot / Alto Share)","4 - Baja Prioridad (Bajo Pot / Bajo Share)"))))</f>
        <v>Sin competencia directa</v>
      </c>
      <c r="AX953" s="12" t="str">
        <f aca="false">IF(OR(IFERROR(AND(W953&lt;&gt;"",Y953&lt;&gt;"",Y953-W953&gt;Resumen!$B$8),FALSE()),IFERROR(AND(X953&lt;&gt;"",Y953&lt;&gt;"",Y953-X953&gt;Resumen!$B$8),FALSE())),MAX(IF(IFERROR(AND(W953&lt;&gt;"",Y953&lt;&gt;"",Y953-W953&gt;Resumen!$B$8),FALSE()),Y953-W953,0),IF(IFERROR(AND(X953&lt;&gt;"",Y953&lt;&gt;"",Y953-X953&gt;Resumen!$B$8),FALSE()),Y953-X953,0)),"")</f>
        <v/>
      </c>
      <c r="AY953" s="22" t="str">
        <f aca="false">IF(OR(IFERROR(AND(W953&lt;&gt;"",Y953&lt;&gt;"",Y953-W953&gt;Resumen!$B$8),FALSE()),IFERROR(AND(X953&lt;&gt;"",Y953&lt;&gt;"",Y953-X953&gt;Resumen!$B$8),FALSE())),TRIM("Lays tiene mayor markup que "&amp;IF(IFERROR(AND(W953&lt;&gt;"",Y953&lt;&gt;"",Y953-W953&gt;Resumen!$B$8),FALSE()),"Quento ","")&amp;IF(IFERROR(AND(X953&lt;&gt;"",Y953&lt;&gt;"",Y953-X953&gt;Resumen!$B$8),FALSE()),"Julicroc ","")&amp;"en este PDV"),"")</f>
        <v/>
      </c>
      <c r="AZ953" s="22" t="str">
        <f aca="false">IF(COUNTIF('Plan Pehuamar - Lista'!$A$2:$A$167,A953)&gt;0,"Sí","No")</f>
        <v>No</v>
      </c>
      <c r="BA953" s="22" t="str">
        <f aca="false">IF(COUNTIF('Plan Combo 9+1'!$A$2:$A$226,A953)&gt;0,"Sí","No")</f>
        <v>No</v>
      </c>
      <c r="BB953" s="22" t="str">
        <f aca="false">IF(AH953="","No",IF(BA953="Sí",IF((AO953-AH953)&gt;Resumen!$B$6,"Sí","No"),IF((AO953-AH953)&gt;=Resumen!$B$132,"Sí","No")))</f>
        <v>No</v>
      </c>
      <c r="BC953" s="22" t="str">
        <f aca="false">IF(AND(N953="Sí",AL953="Sí",AI953=0),"Sí","No")</f>
        <v>No</v>
      </c>
      <c r="BD953" s="22" t="str">
        <f aca="false">IF(COUNTIF('Plan 9+1 (con Pehuamar)'!$A$2:$A$227,A953)&gt;0,"Sí","No")</f>
        <v>No</v>
      </c>
    </row>
    <row r="954" customFormat="false" ht="15" hidden="false" customHeight="true" outlineLevel="0" collapsed="false">
      <c r="A954" s="6" t="n">
        <v>404164</v>
      </c>
      <c r="B954" s="6" t="n">
        <v>5</v>
      </c>
      <c r="C954" s="6" t="n">
        <v>503</v>
      </c>
      <c r="D954" s="6" t="s">
        <v>315</v>
      </c>
      <c r="E954" s="6" t="s">
        <v>1145</v>
      </c>
      <c r="F954" s="6" t="s">
        <v>201</v>
      </c>
      <c r="G954" s="6" t="s">
        <v>129</v>
      </c>
      <c r="H954" s="6" t="s">
        <v>197</v>
      </c>
      <c r="I954" s="27" t="n">
        <v>0</v>
      </c>
      <c r="J954" s="27" t="n">
        <v>0</v>
      </c>
      <c r="K954" s="27" t="n">
        <v>9.9</v>
      </c>
      <c r="L954" s="28" t="n">
        <f aca="false">I954+J954</f>
        <v>0</v>
      </c>
      <c r="M954" s="28" t="n">
        <f aca="false">L954+K954</f>
        <v>9.9</v>
      </c>
      <c r="N954" s="22" t="str">
        <f aca="false">IF(I954&gt;0,"Sí","No")</f>
        <v>No</v>
      </c>
      <c r="O954" s="22" t="str">
        <f aca="false">IF(J954&gt;0,"Sí","No")</f>
        <v>No</v>
      </c>
      <c r="P954" s="22" t="str">
        <f aca="false">IF(K954&gt;0,"Sí","No")</f>
        <v>Sí</v>
      </c>
      <c r="Q954" s="22" t="str">
        <f aca="false">IF(OR(I954&gt;0,J954&gt;0),"Sí","No")</f>
        <v>No</v>
      </c>
      <c r="R954" s="27"/>
      <c r="S954" s="27"/>
      <c r="T954" s="27"/>
      <c r="U954" s="27"/>
      <c r="V954" s="27"/>
      <c r="W954" s="12" t="str">
        <f aca="false">IF(AND(I954&gt;0,R954&gt;0),(S954-R954)/R954,"")</f>
        <v/>
      </c>
      <c r="X954" s="12" t="str">
        <f aca="false">IF(AND(J954&gt;0,T954&gt;0),(U954-T954)/T954,"")</f>
        <v/>
      </c>
      <c r="Y954" s="12" t="str">
        <f aca="false">IF(AND(K954&gt;0,V954&gt;0),(V954-Resumen!$B$7)/Resumen!$B$7,"")</f>
        <v/>
      </c>
      <c r="Z954" s="28" t="str">
        <f aca="false">IF(AND(K954&gt;0,I954&gt;0,V954&gt;0,S954&gt;0),V954-S954,"")</f>
        <v/>
      </c>
      <c r="AA954" s="12" t="str">
        <f aca="false">IF(Z954&lt;&gt;"",Z954/S954,"")</f>
        <v/>
      </c>
      <c r="AB954" s="28" t="str">
        <f aca="false">IF(AND(K954&gt;0,J954&gt;0,V954&gt;0,U954&gt;0),V954-U954,"")</f>
        <v/>
      </c>
      <c r="AC954" s="12" t="str">
        <f aca="false">IF(AB954&lt;&gt;"",AB954/U954,"")</f>
        <v/>
      </c>
      <c r="AD954" s="27" t="n">
        <v>0</v>
      </c>
      <c r="AE954" s="27" t="n">
        <v>0</v>
      </c>
      <c r="AF954" s="27" t="n">
        <v>0</v>
      </c>
      <c r="AG954" s="28" t="n">
        <f aca="false">AD954+AE954+AF954</f>
        <v>0</v>
      </c>
      <c r="AH954" s="12" t="str">
        <f aca="false">IF(AG954&gt;0,AD954/AG954,"")</f>
        <v/>
      </c>
      <c r="AI954" s="27" t="n">
        <v>0</v>
      </c>
      <c r="AJ954" s="27" t="n">
        <v>0</v>
      </c>
      <c r="AK954" s="27" t="n">
        <v>0</v>
      </c>
      <c r="AL954" s="22" t="str">
        <f aca="false">IF(OR(AJ954&gt;0,AK954&gt;0),"Sí","No")</f>
        <v>No</v>
      </c>
      <c r="AM954" s="6"/>
      <c r="AN954" s="6"/>
      <c r="AO954" s="12" t="n">
        <f aca="false">IF(M954&gt;0,K954/M954,"")</f>
        <v>1</v>
      </c>
      <c r="AP954" s="22" t="str">
        <f aca="false">IF(M954&gt;=Resumen!$B$5,"Alto","Bajo")</f>
        <v>Bajo</v>
      </c>
      <c r="AQ954" s="22" t="str">
        <f aca="false">IF(AO954&gt;=Resumen!$B$28,"Alto","Bajo")</f>
        <v>Alto</v>
      </c>
      <c r="AR954" s="22" t="str">
        <f aca="false">AP954&amp;" Potencial / "&amp;AQ954&amp;" Share"</f>
        <v>Bajo Potencial / Alto Share</v>
      </c>
      <c r="AS954" s="22" t="str">
        <f aca="false">IF(Q954="Sí",IF(AO954&gt;=Resumen!$B$29,"Alto","Bajo"),"")</f>
        <v/>
      </c>
      <c r="AT954" s="22" t="str">
        <f aca="false">IF(AS954&lt;&gt;"",AP954&amp;" Potencial / "&amp;AS954&amp;" Share","")</f>
        <v/>
      </c>
      <c r="AU954" s="22" t="str">
        <f aca="false">IF(AH954="","Sin dato",IF(AH954-AO954&gt;Resumen!$B$6,"Sobre-exhibido",IF(AO954-AH954&gt;Resumen!$B$6,"Sub-exhibido","En línea")))</f>
        <v>Sin dato</v>
      </c>
      <c r="AV954" s="22" t="str">
        <f aca="false">IF(AT954="","",IF(AT954="Alto Potencial / Bajo Share",1,IF(AT954="Alto Potencial / Alto Share",2,IF(AT954="Bajo Potencial / Alto Share",3,4))))</f>
        <v/>
      </c>
      <c r="AW954" s="22" t="str">
        <f aca="false">IF(Q954="No","Sin competencia directa",IF(AV954=1,"1 - Foco Conquista (Alto Pot / Bajo Share)",IF(AV954=2,"2 - Foco Defensa (Alto Pot / Alto Share)",IF(AV954=3,"3 - Monitoreo (Bajo Pot / Alto Share)","4 - Baja Prioridad (Bajo Pot / Bajo Share)"))))</f>
        <v>Sin competencia directa</v>
      </c>
      <c r="AX954" s="12" t="str">
        <f aca="false">IF(OR(IFERROR(AND(W954&lt;&gt;"",Y954&lt;&gt;"",Y954-W954&gt;Resumen!$B$8),FALSE()),IFERROR(AND(X954&lt;&gt;"",Y954&lt;&gt;"",Y954-X954&gt;Resumen!$B$8),FALSE())),MAX(IF(IFERROR(AND(W954&lt;&gt;"",Y954&lt;&gt;"",Y954-W954&gt;Resumen!$B$8),FALSE()),Y954-W954,0),IF(IFERROR(AND(X954&lt;&gt;"",Y954&lt;&gt;"",Y954-X954&gt;Resumen!$B$8),FALSE()),Y954-X954,0)),"")</f>
        <v/>
      </c>
      <c r="AY954" s="22" t="str">
        <f aca="false">IF(OR(IFERROR(AND(W954&lt;&gt;"",Y954&lt;&gt;"",Y954-W954&gt;Resumen!$B$8),FALSE()),IFERROR(AND(X954&lt;&gt;"",Y954&lt;&gt;"",Y954-X954&gt;Resumen!$B$8),FALSE())),TRIM("Lays tiene mayor markup que "&amp;IF(IFERROR(AND(W954&lt;&gt;"",Y954&lt;&gt;"",Y954-W954&gt;Resumen!$B$8),FALSE()),"Quento ","")&amp;IF(IFERROR(AND(X954&lt;&gt;"",Y954&lt;&gt;"",Y954-X954&gt;Resumen!$B$8),FALSE()),"Julicroc ","")&amp;"en este PDV"),"")</f>
        <v/>
      </c>
      <c r="AZ954" s="22" t="str">
        <f aca="false">IF(COUNTIF('Plan Pehuamar - Lista'!$A$2:$A$167,A954)&gt;0,"Sí","No")</f>
        <v>No</v>
      </c>
      <c r="BA954" s="22" t="str">
        <f aca="false">IF(COUNTIF('Plan Combo 9+1'!$A$2:$A$226,A954)&gt;0,"Sí","No")</f>
        <v>No</v>
      </c>
      <c r="BB954" s="22" t="str">
        <f aca="false">IF(AH954="","No",IF(BA954="Sí",IF((AO954-AH954)&gt;Resumen!$B$6,"Sí","No"),IF((AO954-AH954)&gt;=Resumen!$B$132,"Sí","No")))</f>
        <v>No</v>
      </c>
      <c r="BC954" s="22" t="str">
        <f aca="false">IF(AND(N954="Sí",AL954="Sí",AI954=0),"Sí","No")</f>
        <v>No</v>
      </c>
      <c r="BD954" s="22" t="str">
        <f aca="false">IF(COUNTIF('Plan 9+1 (con Pehuamar)'!$A$2:$A$227,A954)&gt;0,"Sí","No")</f>
        <v>No</v>
      </c>
    </row>
    <row r="955" customFormat="false" ht="15" hidden="false" customHeight="true" outlineLevel="0" collapsed="false">
      <c r="A955" s="6" t="n">
        <v>404314</v>
      </c>
      <c r="B955" s="6" t="n">
        <v>5</v>
      </c>
      <c r="C955" s="6" t="n">
        <v>503</v>
      </c>
      <c r="D955" s="6" t="s">
        <v>315</v>
      </c>
      <c r="E955" s="6" t="s">
        <v>1146</v>
      </c>
      <c r="F955" s="6" t="s">
        <v>201</v>
      </c>
      <c r="G955" s="6" t="s">
        <v>129</v>
      </c>
      <c r="H955" s="6" t="s">
        <v>197</v>
      </c>
      <c r="I955" s="27" t="n">
        <v>0</v>
      </c>
      <c r="J955" s="27" t="n">
        <v>0</v>
      </c>
      <c r="K955" s="27" t="n">
        <v>0.2</v>
      </c>
      <c r="L955" s="28" t="n">
        <f aca="false">I955+J955</f>
        <v>0</v>
      </c>
      <c r="M955" s="28" t="n">
        <f aca="false">L955+K955</f>
        <v>0.2</v>
      </c>
      <c r="N955" s="22" t="str">
        <f aca="false">IF(I955&gt;0,"Sí","No")</f>
        <v>No</v>
      </c>
      <c r="O955" s="22" t="str">
        <f aca="false">IF(J955&gt;0,"Sí","No")</f>
        <v>No</v>
      </c>
      <c r="P955" s="22" t="str">
        <f aca="false">IF(K955&gt;0,"Sí","No")</f>
        <v>Sí</v>
      </c>
      <c r="Q955" s="22" t="str">
        <f aca="false">IF(OR(I955&gt;0,J955&gt;0),"Sí","No")</f>
        <v>No</v>
      </c>
      <c r="R955" s="27"/>
      <c r="S955" s="27"/>
      <c r="T955" s="27"/>
      <c r="U955" s="27"/>
      <c r="V955" s="27"/>
      <c r="W955" s="12" t="str">
        <f aca="false">IF(AND(I955&gt;0,R955&gt;0),(S955-R955)/R955,"")</f>
        <v/>
      </c>
      <c r="X955" s="12" t="str">
        <f aca="false">IF(AND(J955&gt;0,T955&gt;0),(U955-T955)/T955,"")</f>
        <v/>
      </c>
      <c r="Y955" s="12" t="str">
        <f aca="false">IF(AND(K955&gt;0,V955&gt;0),(V955-Resumen!$B$7)/Resumen!$B$7,"")</f>
        <v/>
      </c>
      <c r="Z955" s="28" t="str">
        <f aca="false">IF(AND(K955&gt;0,I955&gt;0,V955&gt;0,S955&gt;0),V955-S955,"")</f>
        <v/>
      </c>
      <c r="AA955" s="12" t="str">
        <f aca="false">IF(Z955&lt;&gt;"",Z955/S955,"")</f>
        <v/>
      </c>
      <c r="AB955" s="28" t="str">
        <f aca="false">IF(AND(K955&gt;0,J955&gt;0,V955&gt;0,U955&gt;0),V955-U955,"")</f>
        <v/>
      </c>
      <c r="AC955" s="12" t="str">
        <f aca="false">IF(AB955&lt;&gt;"",AB955/U955,"")</f>
        <v/>
      </c>
      <c r="AD955" s="27" t="n">
        <v>0</v>
      </c>
      <c r="AE955" s="27" t="n">
        <v>0</v>
      </c>
      <c r="AF955" s="27" t="n">
        <v>0</v>
      </c>
      <c r="AG955" s="28" t="n">
        <f aca="false">AD955+AE955+AF955</f>
        <v>0</v>
      </c>
      <c r="AH955" s="12" t="str">
        <f aca="false">IF(AG955&gt;0,AD955/AG955,"")</f>
        <v/>
      </c>
      <c r="AI955" s="27" t="n">
        <v>0</v>
      </c>
      <c r="AJ955" s="27" t="n">
        <v>0</v>
      </c>
      <c r="AK955" s="27" t="n">
        <v>0</v>
      </c>
      <c r="AL955" s="22" t="str">
        <f aca="false">IF(OR(AJ955&gt;0,AK955&gt;0),"Sí","No")</f>
        <v>No</v>
      </c>
      <c r="AM955" s="6"/>
      <c r="AN955" s="6"/>
      <c r="AO955" s="12" t="n">
        <f aca="false">IF(M955&gt;0,K955/M955,"")</f>
        <v>1</v>
      </c>
      <c r="AP955" s="22" t="str">
        <f aca="false">IF(M955&gt;=Resumen!$B$5,"Alto","Bajo")</f>
        <v>Bajo</v>
      </c>
      <c r="AQ955" s="22" t="str">
        <f aca="false">IF(AO955&gt;=Resumen!$B$28,"Alto","Bajo")</f>
        <v>Alto</v>
      </c>
      <c r="AR955" s="22" t="str">
        <f aca="false">AP955&amp;" Potencial / "&amp;AQ955&amp;" Share"</f>
        <v>Bajo Potencial / Alto Share</v>
      </c>
      <c r="AS955" s="22" t="str">
        <f aca="false">IF(Q955="Sí",IF(AO955&gt;=Resumen!$B$29,"Alto","Bajo"),"")</f>
        <v/>
      </c>
      <c r="AT955" s="22" t="str">
        <f aca="false">IF(AS955&lt;&gt;"",AP955&amp;" Potencial / "&amp;AS955&amp;" Share","")</f>
        <v/>
      </c>
      <c r="AU955" s="22" t="str">
        <f aca="false">IF(AH955="","Sin dato",IF(AH955-AO955&gt;Resumen!$B$6,"Sobre-exhibido",IF(AO955-AH955&gt;Resumen!$B$6,"Sub-exhibido","En línea")))</f>
        <v>Sin dato</v>
      </c>
      <c r="AV955" s="22" t="str">
        <f aca="false">IF(AT955="","",IF(AT955="Alto Potencial / Bajo Share",1,IF(AT955="Alto Potencial / Alto Share",2,IF(AT955="Bajo Potencial / Alto Share",3,4))))</f>
        <v/>
      </c>
      <c r="AW955" s="22" t="str">
        <f aca="false">IF(Q955="No","Sin competencia directa",IF(AV955=1,"1 - Foco Conquista (Alto Pot / Bajo Share)",IF(AV955=2,"2 - Foco Defensa (Alto Pot / Alto Share)",IF(AV955=3,"3 - Monitoreo (Bajo Pot / Alto Share)","4 - Baja Prioridad (Bajo Pot / Bajo Share)"))))</f>
        <v>Sin competencia directa</v>
      </c>
      <c r="AX955" s="12" t="str">
        <f aca="false">IF(OR(IFERROR(AND(W955&lt;&gt;"",Y955&lt;&gt;"",Y955-W955&gt;Resumen!$B$8),FALSE()),IFERROR(AND(X955&lt;&gt;"",Y955&lt;&gt;"",Y955-X955&gt;Resumen!$B$8),FALSE())),MAX(IF(IFERROR(AND(W955&lt;&gt;"",Y955&lt;&gt;"",Y955-W955&gt;Resumen!$B$8),FALSE()),Y955-W955,0),IF(IFERROR(AND(X955&lt;&gt;"",Y955&lt;&gt;"",Y955-X955&gt;Resumen!$B$8),FALSE()),Y955-X955,0)),"")</f>
        <v/>
      </c>
      <c r="AY955" s="22" t="str">
        <f aca="false">IF(OR(IFERROR(AND(W955&lt;&gt;"",Y955&lt;&gt;"",Y955-W955&gt;Resumen!$B$8),FALSE()),IFERROR(AND(X955&lt;&gt;"",Y955&lt;&gt;"",Y955-X955&gt;Resumen!$B$8),FALSE())),TRIM("Lays tiene mayor markup que "&amp;IF(IFERROR(AND(W955&lt;&gt;"",Y955&lt;&gt;"",Y955-W955&gt;Resumen!$B$8),FALSE()),"Quento ","")&amp;IF(IFERROR(AND(X955&lt;&gt;"",Y955&lt;&gt;"",Y955-X955&gt;Resumen!$B$8),FALSE()),"Julicroc ","")&amp;"en este PDV"),"")</f>
        <v/>
      </c>
      <c r="AZ955" s="22" t="str">
        <f aca="false">IF(COUNTIF('Plan Pehuamar - Lista'!$A$2:$A$167,A955)&gt;0,"Sí","No")</f>
        <v>No</v>
      </c>
      <c r="BA955" s="22" t="str">
        <f aca="false">IF(COUNTIF('Plan Combo 9+1'!$A$2:$A$226,A955)&gt;0,"Sí","No")</f>
        <v>No</v>
      </c>
      <c r="BB955" s="22" t="str">
        <f aca="false">IF(AH955="","No",IF(BA955="Sí",IF((AO955-AH955)&gt;Resumen!$B$6,"Sí","No"),IF((AO955-AH955)&gt;=Resumen!$B$132,"Sí","No")))</f>
        <v>No</v>
      </c>
      <c r="BC955" s="22" t="str">
        <f aca="false">IF(AND(N955="Sí",AL955="Sí",AI955=0),"Sí","No")</f>
        <v>No</v>
      </c>
      <c r="BD955" s="22" t="str">
        <f aca="false">IF(COUNTIF('Plan 9+1 (con Pehuamar)'!$A$2:$A$227,A955)&gt;0,"Sí","No")</f>
        <v>No</v>
      </c>
    </row>
    <row r="956" customFormat="false" ht="15" hidden="false" customHeight="true" outlineLevel="0" collapsed="false">
      <c r="A956" s="6" t="n">
        <v>404320</v>
      </c>
      <c r="B956" s="6" t="n">
        <v>5</v>
      </c>
      <c r="C956" s="6" t="n">
        <v>503</v>
      </c>
      <c r="D956" s="6" t="s">
        <v>315</v>
      </c>
      <c r="E956" s="6" t="s">
        <v>1147</v>
      </c>
      <c r="F956" s="6" t="s">
        <v>201</v>
      </c>
      <c r="G956" s="6" t="s">
        <v>129</v>
      </c>
      <c r="H956" s="6" t="s">
        <v>197</v>
      </c>
      <c r="I956" s="27" t="n">
        <v>0</v>
      </c>
      <c r="J956" s="27" t="n">
        <v>0</v>
      </c>
      <c r="K956" s="27" t="n">
        <v>1.8</v>
      </c>
      <c r="L956" s="28" t="n">
        <f aca="false">I956+J956</f>
        <v>0</v>
      </c>
      <c r="M956" s="28" t="n">
        <f aca="false">L956+K956</f>
        <v>1.8</v>
      </c>
      <c r="N956" s="22" t="str">
        <f aca="false">IF(I956&gt;0,"Sí","No")</f>
        <v>No</v>
      </c>
      <c r="O956" s="22" t="str">
        <f aca="false">IF(J956&gt;0,"Sí","No")</f>
        <v>No</v>
      </c>
      <c r="P956" s="22" t="str">
        <f aca="false">IF(K956&gt;0,"Sí","No")</f>
        <v>Sí</v>
      </c>
      <c r="Q956" s="22" t="str">
        <f aca="false">IF(OR(I956&gt;0,J956&gt;0),"Sí","No")</f>
        <v>No</v>
      </c>
      <c r="R956" s="27"/>
      <c r="S956" s="27"/>
      <c r="T956" s="27"/>
      <c r="U956" s="27"/>
      <c r="V956" s="27"/>
      <c r="W956" s="12" t="str">
        <f aca="false">IF(AND(I956&gt;0,R956&gt;0),(S956-R956)/R956,"")</f>
        <v/>
      </c>
      <c r="X956" s="12" t="str">
        <f aca="false">IF(AND(J956&gt;0,T956&gt;0),(U956-T956)/T956,"")</f>
        <v/>
      </c>
      <c r="Y956" s="12" t="str">
        <f aca="false">IF(AND(K956&gt;0,V956&gt;0),(V956-Resumen!$B$7)/Resumen!$B$7,"")</f>
        <v/>
      </c>
      <c r="Z956" s="28" t="str">
        <f aca="false">IF(AND(K956&gt;0,I956&gt;0,V956&gt;0,S956&gt;0),V956-S956,"")</f>
        <v/>
      </c>
      <c r="AA956" s="12" t="str">
        <f aca="false">IF(Z956&lt;&gt;"",Z956/S956,"")</f>
        <v/>
      </c>
      <c r="AB956" s="28" t="str">
        <f aca="false">IF(AND(K956&gt;0,J956&gt;0,V956&gt;0,U956&gt;0),V956-U956,"")</f>
        <v/>
      </c>
      <c r="AC956" s="12" t="str">
        <f aca="false">IF(AB956&lt;&gt;"",AB956/U956,"")</f>
        <v/>
      </c>
      <c r="AD956" s="27" t="n">
        <v>0</v>
      </c>
      <c r="AE956" s="27" t="n">
        <v>0</v>
      </c>
      <c r="AF956" s="27" t="n">
        <v>0</v>
      </c>
      <c r="AG956" s="28" t="n">
        <f aca="false">AD956+AE956+AF956</f>
        <v>0</v>
      </c>
      <c r="AH956" s="12" t="str">
        <f aca="false">IF(AG956&gt;0,AD956/AG956,"")</f>
        <v/>
      </c>
      <c r="AI956" s="27" t="n">
        <v>0</v>
      </c>
      <c r="AJ956" s="27" t="n">
        <v>0</v>
      </c>
      <c r="AK956" s="27" t="n">
        <v>0</v>
      </c>
      <c r="AL956" s="22" t="str">
        <f aca="false">IF(OR(AJ956&gt;0,AK956&gt;0),"Sí","No")</f>
        <v>No</v>
      </c>
      <c r="AM956" s="6"/>
      <c r="AN956" s="6"/>
      <c r="AO956" s="12" t="n">
        <f aca="false">IF(M956&gt;0,K956/M956,"")</f>
        <v>1</v>
      </c>
      <c r="AP956" s="22" t="str">
        <f aca="false">IF(M956&gt;=Resumen!$B$5,"Alto","Bajo")</f>
        <v>Bajo</v>
      </c>
      <c r="AQ956" s="22" t="str">
        <f aca="false">IF(AO956&gt;=Resumen!$B$28,"Alto","Bajo")</f>
        <v>Alto</v>
      </c>
      <c r="AR956" s="22" t="str">
        <f aca="false">AP956&amp;" Potencial / "&amp;AQ956&amp;" Share"</f>
        <v>Bajo Potencial / Alto Share</v>
      </c>
      <c r="AS956" s="22" t="str">
        <f aca="false">IF(Q956="Sí",IF(AO956&gt;=Resumen!$B$29,"Alto","Bajo"),"")</f>
        <v/>
      </c>
      <c r="AT956" s="22" t="str">
        <f aca="false">IF(AS956&lt;&gt;"",AP956&amp;" Potencial / "&amp;AS956&amp;" Share","")</f>
        <v/>
      </c>
      <c r="AU956" s="22" t="str">
        <f aca="false">IF(AH956="","Sin dato",IF(AH956-AO956&gt;Resumen!$B$6,"Sobre-exhibido",IF(AO956-AH956&gt;Resumen!$B$6,"Sub-exhibido","En línea")))</f>
        <v>Sin dato</v>
      </c>
      <c r="AV956" s="22" t="str">
        <f aca="false">IF(AT956="","",IF(AT956="Alto Potencial / Bajo Share",1,IF(AT956="Alto Potencial / Alto Share",2,IF(AT956="Bajo Potencial / Alto Share",3,4))))</f>
        <v/>
      </c>
      <c r="AW956" s="22" t="str">
        <f aca="false">IF(Q956="No","Sin competencia directa",IF(AV956=1,"1 - Foco Conquista (Alto Pot / Bajo Share)",IF(AV956=2,"2 - Foco Defensa (Alto Pot / Alto Share)",IF(AV956=3,"3 - Monitoreo (Bajo Pot / Alto Share)","4 - Baja Prioridad (Bajo Pot / Bajo Share)"))))</f>
        <v>Sin competencia directa</v>
      </c>
      <c r="AX956" s="12" t="str">
        <f aca="false">IF(OR(IFERROR(AND(W956&lt;&gt;"",Y956&lt;&gt;"",Y956-W956&gt;Resumen!$B$8),FALSE()),IFERROR(AND(X956&lt;&gt;"",Y956&lt;&gt;"",Y956-X956&gt;Resumen!$B$8),FALSE())),MAX(IF(IFERROR(AND(W956&lt;&gt;"",Y956&lt;&gt;"",Y956-W956&gt;Resumen!$B$8),FALSE()),Y956-W956,0),IF(IFERROR(AND(X956&lt;&gt;"",Y956&lt;&gt;"",Y956-X956&gt;Resumen!$B$8),FALSE()),Y956-X956,0)),"")</f>
        <v/>
      </c>
      <c r="AY956" s="22" t="str">
        <f aca="false">IF(OR(IFERROR(AND(W956&lt;&gt;"",Y956&lt;&gt;"",Y956-W956&gt;Resumen!$B$8),FALSE()),IFERROR(AND(X956&lt;&gt;"",Y956&lt;&gt;"",Y956-X956&gt;Resumen!$B$8),FALSE())),TRIM("Lays tiene mayor markup que "&amp;IF(IFERROR(AND(W956&lt;&gt;"",Y956&lt;&gt;"",Y956-W956&gt;Resumen!$B$8),FALSE()),"Quento ","")&amp;IF(IFERROR(AND(X956&lt;&gt;"",Y956&lt;&gt;"",Y956-X956&gt;Resumen!$B$8),FALSE()),"Julicroc ","")&amp;"en este PDV"),"")</f>
        <v/>
      </c>
      <c r="AZ956" s="22" t="str">
        <f aca="false">IF(COUNTIF('Plan Pehuamar - Lista'!$A$2:$A$167,A956)&gt;0,"Sí","No")</f>
        <v>No</v>
      </c>
      <c r="BA956" s="22" t="str">
        <f aca="false">IF(COUNTIF('Plan Combo 9+1'!$A$2:$A$226,A956)&gt;0,"Sí","No")</f>
        <v>No</v>
      </c>
      <c r="BB956" s="22" t="str">
        <f aca="false">IF(AH956="","No",IF(BA956="Sí",IF((AO956-AH956)&gt;Resumen!$B$6,"Sí","No"),IF((AO956-AH956)&gt;=Resumen!$B$132,"Sí","No")))</f>
        <v>No</v>
      </c>
      <c r="BC956" s="22" t="str">
        <f aca="false">IF(AND(N956="Sí",AL956="Sí",AI956=0),"Sí","No")</f>
        <v>No</v>
      </c>
      <c r="BD956" s="22" t="str">
        <f aca="false">IF(COUNTIF('Plan 9+1 (con Pehuamar)'!$A$2:$A$227,A956)&gt;0,"Sí","No")</f>
        <v>No</v>
      </c>
    </row>
    <row r="957" customFormat="false" ht="15" hidden="false" customHeight="true" outlineLevel="0" collapsed="false">
      <c r="A957" s="6" t="n">
        <v>404408</v>
      </c>
      <c r="B957" s="6" t="n">
        <v>5</v>
      </c>
      <c r="C957" s="6" t="n">
        <v>503</v>
      </c>
      <c r="D957" s="6" t="s">
        <v>315</v>
      </c>
      <c r="E957" s="6" t="s">
        <v>1148</v>
      </c>
      <c r="F957" s="6" t="s">
        <v>201</v>
      </c>
      <c r="G957" s="6" t="s">
        <v>129</v>
      </c>
      <c r="H957" s="6" t="s">
        <v>197</v>
      </c>
      <c r="I957" s="27" t="n">
        <v>0</v>
      </c>
      <c r="J957" s="27" t="n">
        <v>0</v>
      </c>
      <c r="K957" s="27" t="n">
        <v>0.2</v>
      </c>
      <c r="L957" s="28" t="n">
        <f aca="false">I957+J957</f>
        <v>0</v>
      </c>
      <c r="M957" s="28" t="n">
        <f aca="false">L957+K957</f>
        <v>0.2</v>
      </c>
      <c r="N957" s="22" t="str">
        <f aca="false">IF(I957&gt;0,"Sí","No")</f>
        <v>No</v>
      </c>
      <c r="O957" s="22" t="str">
        <f aca="false">IF(J957&gt;0,"Sí","No")</f>
        <v>No</v>
      </c>
      <c r="P957" s="22" t="str">
        <f aca="false">IF(K957&gt;0,"Sí","No")</f>
        <v>Sí</v>
      </c>
      <c r="Q957" s="22" t="str">
        <f aca="false">IF(OR(I957&gt;0,J957&gt;0),"Sí","No")</f>
        <v>No</v>
      </c>
      <c r="R957" s="27"/>
      <c r="S957" s="27"/>
      <c r="T957" s="27"/>
      <c r="U957" s="27"/>
      <c r="V957" s="27"/>
      <c r="W957" s="12" t="str">
        <f aca="false">IF(AND(I957&gt;0,R957&gt;0),(S957-R957)/R957,"")</f>
        <v/>
      </c>
      <c r="X957" s="12" t="str">
        <f aca="false">IF(AND(J957&gt;0,T957&gt;0),(U957-T957)/T957,"")</f>
        <v/>
      </c>
      <c r="Y957" s="12" t="str">
        <f aca="false">IF(AND(K957&gt;0,V957&gt;0),(V957-Resumen!$B$7)/Resumen!$B$7,"")</f>
        <v/>
      </c>
      <c r="Z957" s="28" t="str">
        <f aca="false">IF(AND(K957&gt;0,I957&gt;0,V957&gt;0,S957&gt;0),V957-S957,"")</f>
        <v/>
      </c>
      <c r="AA957" s="12" t="str">
        <f aca="false">IF(Z957&lt;&gt;"",Z957/S957,"")</f>
        <v/>
      </c>
      <c r="AB957" s="28" t="str">
        <f aca="false">IF(AND(K957&gt;0,J957&gt;0,V957&gt;0,U957&gt;0),V957-U957,"")</f>
        <v/>
      </c>
      <c r="AC957" s="12" t="str">
        <f aca="false">IF(AB957&lt;&gt;"",AB957/U957,"")</f>
        <v/>
      </c>
      <c r="AD957" s="27" t="n">
        <v>0</v>
      </c>
      <c r="AE957" s="27" t="n">
        <v>0</v>
      </c>
      <c r="AF957" s="27" t="n">
        <v>0</v>
      </c>
      <c r="AG957" s="28" t="n">
        <f aca="false">AD957+AE957+AF957</f>
        <v>0</v>
      </c>
      <c r="AH957" s="12" t="str">
        <f aca="false">IF(AG957&gt;0,AD957/AG957,"")</f>
        <v/>
      </c>
      <c r="AI957" s="27" t="n">
        <v>0</v>
      </c>
      <c r="AJ957" s="27" t="n">
        <v>0</v>
      </c>
      <c r="AK957" s="27" t="n">
        <v>0</v>
      </c>
      <c r="AL957" s="22" t="str">
        <f aca="false">IF(OR(AJ957&gt;0,AK957&gt;0),"Sí","No")</f>
        <v>No</v>
      </c>
      <c r="AM957" s="6"/>
      <c r="AN957" s="6"/>
      <c r="AO957" s="12" t="n">
        <f aca="false">IF(M957&gt;0,K957/M957,"")</f>
        <v>1</v>
      </c>
      <c r="AP957" s="22" t="str">
        <f aca="false">IF(M957&gt;=Resumen!$B$5,"Alto","Bajo")</f>
        <v>Bajo</v>
      </c>
      <c r="AQ957" s="22" t="str">
        <f aca="false">IF(AO957&gt;=Resumen!$B$28,"Alto","Bajo")</f>
        <v>Alto</v>
      </c>
      <c r="AR957" s="22" t="str">
        <f aca="false">AP957&amp;" Potencial / "&amp;AQ957&amp;" Share"</f>
        <v>Bajo Potencial / Alto Share</v>
      </c>
      <c r="AS957" s="22" t="str">
        <f aca="false">IF(Q957="Sí",IF(AO957&gt;=Resumen!$B$29,"Alto","Bajo"),"")</f>
        <v/>
      </c>
      <c r="AT957" s="22" t="str">
        <f aca="false">IF(AS957&lt;&gt;"",AP957&amp;" Potencial / "&amp;AS957&amp;" Share","")</f>
        <v/>
      </c>
      <c r="AU957" s="22" t="str">
        <f aca="false">IF(AH957="","Sin dato",IF(AH957-AO957&gt;Resumen!$B$6,"Sobre-exhibido",IF(AO957-AH957&gt;Resumen!$B$6,"Sub-exhibido","En línea")))</f>
        <v>Sin dato</v>
      </c>
      <c r="AV957" s="22" t="str">
        <f aca="false">IF(AT957="","",IF(AT957="Alto Potencial / Bajo Share",1,IF(AT957="Alto Potencial / Alto Share",2,IF(AT957="Bajo Potencial / Alto Share",3,4))))</f>
        <v/>
      </c>
      <c r="AW957" s="22" t="str">
        <f aca="false">IF(Q957="No","Sin competencia directa",IF(AV957=1,"1 - Foco Conquista (Alto Pot / Bajo Share)",IF(AV957=2,"2 - Foco Defensa (Alto Pot / Alto Share)",IF(AV957=3,"3 - Monitoreo (Bajo Pot / Alto Share)","4 - Baja Prioridad (Bajo Pot / Bajo Share)"))))</f>
        <v>Sin competencia directa</v>
      </c>
      <c r="AX957" s="12" t="str">
        <f aca="false">IF(OR(IFERROR(AND(W957&lt;&gt;"",Y957&lt;&gt;"",Y957-W957&gt;Resumen!$B$8),FALSE()),IFERROR(AND(X957&lt;&gt;"",Y957&lt;&gt;"",Y957-X957&gt;Resumen!$B$8),FALSE())),MAX(IF(IFERROR(AND(W957&lt;&gt;"",Y957&lt;&gt;"",Y957-W957&gt;Resumen!$B$8),FALSE()),Y957-W957,0),IF(IFERROR(AND(X957&lt;&gt;"",Y957&lt;&gt;"",Y957-X957&gt;Resumen!$B$8),FALSE()),Y957-X957,0)),"")</f>
        <v/>
      </c>
      <c r="AY957" s="22" t="str">
        <f aca="false">IF(OR(IFERROR(AND(W957&lt;&gt;"",Y957&lt;&gt;"",Y957-W957&gt;Resumen!$B$8),FALSE()),IFERROR(AND(X957&lt;&gt;"",Y957&lt;&gt;"",Y957-X957&gt;Resumen!$B$8),FALSE())),TRIM("Lays tiene mayor markup que "&amp;IF(IFERROR(AND(W957&lt;&gt;"",Y957&lt;&gt;"",Y957-W957&gt;Resumen!$B$8),FALSE()),"Quento ","")&amp;IF(IFERROR(AND(X957&lt;&gt;"",Y957&lt;&gt;"",Y957-X957&gt;Resumen!$B$8),FALSE()),"Julicroc ","")&amp;"en este PDV"),"")</f>
        <v/>
      </c>
      <c r="AZ957" s="22" t="str">
        <f aca="false">IF(COUNTIF('Plan Pehuamar - Lista'!$A$2:$A$167,A957)&gt;0,"Sí","No")</f>
        <v>No</v>
      </c>
      <c r="BA957" s="22" t="str">
        <f aca="false">IF(COUNTIF('Plan Combo 9+1'!$A$2:$A$226,A957)&gt;0,"Sí","No")</f>
        <v>No</v>
      </c>
      <c r="BB957" s="22" t="str">
        <f aca="false">IF(AH957="","No",IF(BA957="Sí",IF((AO957-AH957)&gt;Resumen!$B$6,"Sí","No"),IF((AO957-AH957)&gt;=Resumen!$B$132,"Sí","No")))</f>
        <v>No</v>
      </c>
      <c r="BC957" s="22" t="str">
        <f aca="false">IF(AND(N957="Sí",AL957="Sí",AI957=0),"Sí","No")</f>
        <v>No</v>
      </c>
      <c r="BD957" s="22" t="str">
        <f aca="false">IF(COUNTIF('Plan 9+1 (con Pehuamar)'!$A$2:$A$227,A957)&gt;0,"Sí","No")</f>
        <v>No</v>
      </c>
    </row>
    <row r="958" customFormat="false" ht="15" hidden="false" customHeight="true" outlineLevel="0" collapsed="false">
      <c r="A958" s="6" t="n">
        <v>404435</v>
      </c>
      <c r="B958" s="6" t="n">
        <v>5</v>
      </c>
      <c r="C958" s="6" t="n">
        <v>503</v>
      </c>
      <c r="D958" s="6" t="s">
        <v>315</v>
      </c>
      <c r="E958" s="6" t="s">
        <v>1149</v>
      </c>
      <c r="F958" s="6" t="s">
        <v>206</v>
      </c>
      <c r="G958" s="6" t="s">
        <v>129</v>
      </c>
      <c r="H958" s="6" t="s">
        <v>197</v>
      </c>
      <c r="I958" s="27" t="n">
        <v>0</v>
      </c>
      <c r="J958" s="27" t="n">
        <v>0</v>
      </c>
      <c r="K958" s="27" t="n">
        <v>3.7</v>
      </c>
      <c r="L958" s="28" t="n">
        <f aca="false">I958+J958</f>
        <v>0</v>
      </c>
      <c r="M958" s="28" t="n">
        <f aca="false">L958+K958</f>
        <v>3.7</v>
      </c>
      <c r="N958" s="22" t="str">
        <f aca="false">IF(I958&gt;0,"Sí","No")</f>
        <v>No</v>
      </c>
      <c r="O958" s="22" t="str">
        <f aca="false">IF(J958&gt;0,"Sí","No")</f>
        <v>No</v>
      </c>
      <c r="P958" s="22" t="str">
        <f aca="false">IF(K958&gt;0,"Sí","No")</f>
        <v>Sí</v>
      </c>
      <c r="Q958" s="22" t="str">
        <f aca="false">IF(OR(I958&gt;0,J958&gt;0),"Sí","No")</f>
        <v>No</v>
      </c>
      <c r="R958" s="27"/>
      <c r="S958" s="27"/>
      <c r="T958" s="27"/>
      <c r="U958" s="27"/>
      <c r="V958" s="27"/>
      <c r="W958" s="12" t="str">
        <f aca="false">IF(AND(I958&gt;0,R958&gt;0),(S958-R958)/R958,"")</f>
        <v/>
      </c>
      <c r="X958" s="12" t="str">
        <f aca="false">IF(AND(J958&gt;0,T958&gt;0),(U958-T958)/T958,"")</f>
        <v/>
      </c>
      <c r="Y958" s="12" t="str">
        <f aca="false">IF(AND(K958&gt;0,V958&gt;0),(V958-Resumen!$B$7)/Resumen!$B$7,"")</f>
        <v/>
      </c>
      <c r="Z958" s="28" t="str">
        <f aca="false">IF(AND(K958&gt;0,I958&gt;0,V958&gt;0,S958&gt;0),V958-S958,"")</f>
        <v/>
      </c>
      <c r="AA958" s="12" t="str">
        <f aca="false">IF(Z958&lt;&gt;"",Z958/S958,"")</f>
        <v/>
      </c>
      <c r="AB958" s="28" t="str">
        <f aca="false">IF(AND(K958&gt;0,J958&gt;0,V958&gt;0,U958&gt;0),V958-U958,"")</f>
        <v/>
      </c>
      <c r="AC958" s="12" t="str">
        <f aca="false">IF(AB958&lt;&gt;"",AB958/U958,"")</f>
        <v/>
      </c>
      <c r="AD958" s="27" t="n">
        <v>0</v>
      </c>
      <c r="AE958" s="27" t="n">
        <v>0</v>
      </c>
      <c r="AF958" s="27" t="n">
        <v>0</v>
      </c>
      <c r="AG958" s="28" t="n">
        <f aca="false">AD958+AE958+AF958</f>
        <v>0</v>
      </c>
      <c r="AH958" s="12" t="str">
        <f aca="false">IF(AG958&gt;0,AD958/AG958,"")</f>
        <v/>
      </c>
      <c r="AI958" s="27" t="n">
        <v>0</v>
      </c>
      <c r="AJ958" s="27" t="n">
        <v>0</v>
      </c>
      <c r="AK958" s="27" t="n">
        <v>0</v>
      </c>
      <c r="AL958" s="22" t="str">
        <f aca="false">IF(OR(AJ958&gt;0,AK958&gt;0),"Sí","No")</f>
        <v>No</v>
      </c>
      <c r="AM958" s="6"/>
      <c r="AN958" s="6"/>
      <c r="AO958" s="12" t="n">
        <f aca="false">IF(M958&gt;0,K958/M958,"")</f>
        <v>1</v>
      </c>
      <c r="AP958" s="22" t="str">
        <f aca="false">IF(M958&gt;=Resumen!$B$5,"Alto","Bajo")</f>
        <v>Bajo</v>
      </c>
      <c r="AQ958" s="22" t="str">
        <f aca="false">IF(AO958&gt;=Resumen!$B$28,"Alto","Bajo")</f>
        <v>Alto</v>
      </c>
      <c r="AR958" s="22" t="str">
        <f aca="false">AP958&amp;" Potencial / "&amp;AQ958&amp;" Share"</f>
        <v>Bajo Potencial / Alto Share</v>
      </c>
      <c r="AS958" s="22" t="str">
        <f aca="false">IF(Q958="Sí",IF(AO958&gt;=Resumen!$B$29,"Alto","Bajo"),"")</f>
        <v/>
      </c>
      <c r="AT958" s="22" t="str">
        <f aca="false">IF(AS958&lt;&gt;"",AP958&amp;" Potencial / "&amp;AS958&amp;" Share","")</f>
        <v/>
      </c>
      <c r="AU958" s="22" t="str">
        <f aca="false">IF(AH958="","Sin dato",IF(AH958-AO958&gt;Resumen!$B$6,"Sobre-exhibido",IF(AO958-AH958&gt;Resumen!$B$6,"Sub-exhibido","En línea")))</f>
        <v>Sin dato</v>
      </c>
      <c r="AV958" s="22" t="str">
        <f aca="false">IF(AT958="","",IF(AT958="Alto Potencial / Bajo Share",1,IF(AT958="Alto Potencial / Alto Share",2,IF(AT958="Bajo Potencial / Alto Share",3,4))))</f>
        <v/>
      </c>
      <c r="AW958" s="22" t="str">
        <f aca="false">IF(Q958="No","Sin competencia directa",IF(AV958=1,"1 - Foco Conquista (Alto Pot / Bajo Share)",IF(AV958=2,"2 - Foco Defensa (Alto Pot / Alto Share)",IF(AV958=3,"3 - Monitoreo (Bajo Pot / Alto Share)","4 - Baja Prioridad (Bajo Pot / Bajo Share)"))))</f>
        <v>Sin competencia directa</v>
      </c>
      <c r="AX958" s="12" t="str">
        <f aca="false">IF(OR(IFERROR(AND(W958&lt;&gt;"",Y958&lt;&gt;"",Y958-W958&gt;Resumen!$B$8),FALSE()),IFERROR(AND(X958&lt;&gt;"",Y958&lt;&gt;"",Y958-X958&gt;Resumen!$B$8),FALSE())),MAX(IF(IFERROR(AND(W958&lt;&gt;"",Y958&lt;&gt;"",Y958-W958&gt;Resumen!$B$8),FALSE()),Y958-W958,0),IF(IFERROR(AND(X958&lt;&gt;"",Y958&lt;&gt;"",Y958-X958&gt;Resumen!$B$8),FALSE()),Y958-X958,0)),"")</f>
        <v/>
      </c>
      <c r="AY958" s="22" t="str">
        <f aca="false">IF(OR(IFERROR(AND(W958&lt;&gt;"",Y958&lt;&gt;"",Y958-W958&gt;Resumen!$B$8),FALSE()),IFERROR(AND(X958&lt;&gt;"",Y958&lt;&gt;"",Y958-X958&gt;Resumen!$B$8),FALSE())),TRIM("Lays tiene mayor markup que "&amp;IF(IFERROR(AND(W958&lt;&gt;"",Y958&lt;&gt;"",Y958-W958&gt;Resumen!$B$8),FALSE()),"Quento ","")&amp;IF(IFERROR(AND(X958&lt;&gt;"",Y958&lt;&gt;"",Y958-X958&gt;Resumen!$B$8),FALSE()),"Julicroc ","")&amp;"en este PDV"),"")</f>
        <v/>
      </c>
      <c r="AZ958" s="22" t="str">
        <f aca="false">IF(COUNTIF('Plan Pehuamar - Lista'!$A$2:$A$167,A958)&gt;0,"Sí","No")</f>
        <v>No</v>
      </c>
      <c r="BA958" s="22" t="str">
        <f aca="false">IF(COUNTIF('Plan Combo 9+1'!$A$2:$A$226,A958)&gt;0,"Sí","No")</f>
        <v>No</v>
      </c>
      <c r="BB958" s="22" t="str">
        <f aca="false">IF(AH958="","No",IF(BA958="Sí",IF((AO958-AH958)&gt;Resumen!$B$6,"Sí","No"),IF((AO958-AH958)&gt;=Resumen!$B$132,"Sí","No")))</f>
        <v>No</v>
      </c>
      <c r="BC958" s="22" t="str">
        <f aca="false">IF(AND(N958="Sí",AL958="Sí",AI958=0),"Sí","No")</f>
        <v>No</v>
      </c>
      <c r="BD958" s="22" t="str">
        <f aca="false">IF(COUNTIF('Plan 9+1 (con Pehuamar)'!$A$2:$A$227,A958)&gt;0,"Sí","No")</f>
        <v>No</v>
      </c>
    </row>
    <row r="959" customFormat="false" ht="15" hidden="false" customHeight="true" outlineLevel="0" collapsed="false">
      <c r="A959" s="6" t="n">
        <v>401041</v>
      </c>
      <c r="B959" s="6" t="n">
        <v>5</v>
      </c>
      <c r="C959" s="6" t="n">
        <v>504</v>
      </c>
      <c r="D959" s="6" t="s">
        <v>359</v>
      </c>
      <c r="E959" s="6" t="s">
        <v>1150</v>
      </c>
      <c r="F959" s="6" t="s">
        <v>196</v>
      </c>
      <c r="G959" s="6" t="s">
        <v>129</v>
      </c>
      <c r="H959" s="6" t="s">
        <v>197</v>
      </c>
      <c r="I959" s="27" t="n">
        <v>0</v>
      </c>
      <c r="J959" s="27" t="n">
        <v>0</v>
      </c>
      <c r="K959" s="27" t="n">
        <v>1.1</v>
      </c>
      <c r="L959" s="28" t="n">
        <f aca="false">I959+J959</f>
        <v>0</v>
      </c>
      <c r="M959" s="28" t="n">
        <f aca="false">L959+K959</f>
        <v>1.1</v>
      </c>
      <c r="N959" s="22" t="str">
        <f aca="false">IF(I959&gt;0,"Sí","No")</f>
        <v>No</v>
      </c>
      <c r="O959" s="22" t="str">
        <f aca="false">IF(J959&gt;0,"Sí","No")</f>
        <v>No</v>
      </c>
      <c r="P959" s="22" t="str">
        <f aca="false">IF(K959&gt;0,"Sí","No")</f>
        <v>Sí</v>
      </c>
      <c r="Q959" s="22" t="str">
        <f aca="false">IF(OR(I959&gt;0,J959&gt;0),"Sí","No")</f>
        <v>No</v>
      </c>
      <c r="R959" s="27"/>
      <c r="S959" s="27"/>
      <c r="T959" s="27"/>
      <c r="U959" s="27"/>
      <c r="V959" s="27"/>
      <c r="W959" s="12" t="str">
        <f aca="false">IF(AND(I959&gt;0,R959&gt;0),(S959-R959)/R959,"")</f>
        <v/>
      </c>
      <c r="X959" s="12" t="str">
        <f aca="false">IF(AND(J959&gt;0,T959&gt;0),(U959-T959)/T959,"")</f>
        <v/>
      </c>
      <c r="Y959" s="12" t="str">
        <f aca="false">IF(AND(K959&gt;0,V959&gt;0),(V959-Resumen!$B$7)/Resumen!$B$7,"")</f>
        <v/>
      </c>
      <c r="Z959" s="28" t="str">
        <f aca="false">IF(AND(K959&gt;0,I959&gt;0,V959&gt;0,S959&gt;0),V959-S959,"")</f>
        <v/>
      </c>
      <c r="AA959" s="12" t="str">
        <f aca="false">IF(Z959&lt;&gt;"",Z959/S959,"")</f>
        <v/>
      </c>
      <c r="AB959" s="28" t="str">
        <f aca="false">IF(AND(K959&gt;0,J959&gt;0,V959&gt;0,U959&gt;0),V959-U959,"")</f>
        <v/>
      </c>
      <c r="AC959" s="12" t="str">
        <f aca="false">IF(AB959&lt;&gt;"",AB959/U959,"")</f>
        <v/>
      </c>
      <c r="AD959" s="27" t="n">
        <v>0</v>
      </c>
      <c r="AE959" s="27" t="n">
        <v>0</v>
      </c>
      <c r="AF959" s="27" t="n">
        <v>0</v>
      </c>
      <c r="AG959" s="28" t="n">
        <f aca="false">AD959+AE959+AF959</f>
        <v>0</v>
      </c>
      <c r="AH959" s="12" t="str">
        <f aca="false">IF(AG959&gt;0,AD959/AG959,"")</f>
        <v/>
      </c>
      <c r="AI959" s="27" t="n">
        <v>0</v>
      </c>
      <c r="AJ959" s="27" t="n">
        <v>0</v>
      </c>
      <c r="AK959" s="27" t="n">
        <v>0</v>
      </c>
      <c r="AL959" s="22" t="str">
        <f aca="false">IF(OR(AJ959&gt;0,AK959&gt;0),"Sí","No")</f>
        <v>No</v>
      </c>
      <c r="AM959" s="6"/>
      <c r="AN959" s="6"/>
      <c r="AO959" s="12" t="n">
        <f aca="false">IF(M959&gt;0,K959/M959,"")</f>
        <v>1</v>
      </c>
      <c r="AP959" s="22" t="str">
        <f aca="false">IF(M959&gt;=Resumen!$B$5,"Alto","Bajo")</f>
        <v>Bajo</v>
      </c>
      <c r="AQ959" s="22" t="str">
        <f aca="false">IF(AO959&gt;=Resumen!$B$28,"Alto","Bajo")</f>
        <v>Alto</v>
      </c>
      <c r="AR959" s="22" t="str">
        <f aca="false">AP959&amp;" Potencial / "&amp;AQ959&amp;" Share"</f>
        <v>Bajo Potencial / Alto Share</v>
      </c>
      <c r="AS959" s="22" t="str">
        <f aca="false">IF(Q959="Sí",IF(AO959&gt;=Resumen!$B$29,"Alto","Bajo"),"")</f>
        <v/>
      </c>
      <c r="AT959" s="22" t="str">
        <f aca="false">IF(AS959&lt;&gt;"",AP959&amp;" Potencial / "&amp;AS959&amp;" Share","")</f>
        <v/>
      </c>
      <c r="AU959" s="22" t="str">
        <f aca="false">IF(AH959="","Sin dato",IF(AH959-AO959&gt;Resumen!$B$6,"Sobre-exhibido",IF(AO959-AH959&gt;Resumen!$B$6,"Sub-exhibido","En línea")))</f>
        <v>Sin dato</v>
      </c>
      <c r="AV959" s="22" t="str">
        <f aca="false">IF(AT959="","",IF(AT959="Alto Potencial / Bajo Share",1,IF(AT959="Alto Potencial / Alto Share",2,IF(AT959="Bajo Potencial / Alto Share",3,4))))</f>
        <v/>
      </c>
      <c r="AW959" s="22" t="str">
        <f aca="false">IF(Q959="No","Sin competencia directa",IF(AV959=1,"1 - Foco Conquista (Alto Pot / Bajo Share)",IF(AV959=2,"2 - Foco Defensa (Alto Pot / Alto Share)",IF(AV959=3,"3 - Monitoreo (Bajo Pot / Alto Share)","4 - Baja Prioridad (Bajo Pot / Bajo Share)"))))</f>
        <v>Sin competencia directa</v>
      </c>
      <c r="AX959" s="12" t="str">
        <f aca="false">IF(OR(IFERROR(AND(W959&lt;&gt;"",Y959&lt;&gt;"",Y959-W959&gt;Resumen!$B$8),FALSE()),IFERROR(AND(X959&lt;&gt;"",Y959&lt;&gt;"",Y959-X959&gt;Resumen!$B$8),FALSE())),MAX(IF(IFERROR(AND(W959&lt;&gt;"",Y959&lt;&gt;"",Y959-W959&gt;Resumen!$B$8),FALSE()),Y959-W959,0),IF(IFERROR(AND(X959&lt;&gt;"",Y959&lt;&gt;"",Y959-X959&gt;Resumen!$B$8),FALSE()),Y959-X959,0)),"")</f>
        <v/>
      </c>
      <c r="AY959" s="22" t="str">
        <f aca="false">IF(OR(IFERROR(AND(W959&lt;&gt;"",Y959&lt;&gt;"",Y959-W959&gt;Resumen!$B$8),FALSE()),IFERROR(AND(X959&lt;&gt;"",Y959&lt;&gt;"",Y959-X959&gt;Resumen!$B$8),FALSE())),TRIM("Lays tiene mayor markup que "&amp;IF(IFERROR(AND(W959&lt;&gt;"",Y959&lt;&gt;"",Y959-W959&gt;Resumen!$B$8),FALSE()),"Quento ","")&amp;IF(IFERROR(AND(X959&lt;&gt;"",Y959&lt;&gt;"",Y959-X959&gt;Resumen!$B$8),FALSE()),"Julicroc ","")&amp;"en este PDV"),"")</f>
        <v/>
      </c>
      <c r="AZ959" s="22" t="str">
        <f aca="false">IF(COUNTIF('Plan Pehuamar - Lista'!$A$2:$A$167,A959)&gt;0,"Sí","No")</f>
        <v>No</v>
      </c>
      <c r="BA959" s="22" t="str">
        <f aca="false">IF(COUNTIF('Plan Combo 9+1'!$A$2:$A$226,A959)&gt;0,"Sí","No")</f>
        <v>No</v>
      </c>
      <c r="BB959" s="22" t="str">
        <f aca="false">IF(AH959="","No",IF(BA959="Sí",IF((AO959-AH959)&gt;Resumen!$B$6,"Sí","No"),IF((AO959-AH959)&gt;=Resumen!$B$132,"Sí","No")))</f>
        <v>No</v>
      </c>
      <c r="BC959" s="22" t="str">
        <f aca="false">IF(AND(N959="Sí",AL959="Sí",AI959=0),"Sí","No")</f>
        <v>No</v>
      </c>
      <c r="BD959" s="22" t="str">
        <f aca="false">IF(COUNTIF('Plan 9+1 (con Pehuamar)'!$A$2:$A$227,A959)&gt;0,"Sí","No")</f>
        <v>No</v>
      </c>
    </row>
    <row r="960" customFormat="false" ht="15" hidden="false" customHeight="true" outlineLevel="0" collapsed="false">
      <c r="A960" s="6" t="n">
        <v>401051</v>
      </c>
      <c r="B960" s="6" t="n">
        <v>5</v>
      </c>
      <c r="C960" s="6" t="n">
        <v>504</v>
      </c>
      <c r="D960" s="6" t="s">
        <v>359</v>
      </c>
      <c r="E960" s="6" t="s">
        <v>1151</v>
      </c>
      <c r="F960" s="6" t="s">
        <v>196</v>
      </c>
      <c r="G960" s="6" t="s">
        <v>129</v>
      </c>
      <c r="H960" s="6" t="s">
        <v>197</v>
      </c>
      <c r="I960" s="27" t="n">
        <v>0</v>
      </c>
      <c r="J960" s="27" t="n">
        <v>0</v>
      </c>
      <c r="K960" s="27" t="n">
        <v>0.5</v>
      </c>
      <c r="L960" s="28" t="n">
        <f aca="false">I960+J960</f>
        <v>0</v>
      </c>
      <c r="M960" s="28" t="n">
        <f aca="false">L960+K960</f>
        <v>0.5</v>
      </c>
      <c r="N960" s="22" t="str">
        <f aca="false">IF(I960&gt;0,"Sí","No")</f>
        <v>No</v>
      </c>
      <c r="O960" s="22" t="str">
        <f aca="false">IF(J960&gt;0,"Sí","No")</f>
        <v>No</v>
      </c>
      <c r="P960" s="22" t="str">
        <f aca="false">IF(K960&gt;0,"Sí","No")</f>
        <v>Sí</v>
      </c>
      <c r="Q960" s="22" t="str">
        <f aca="false">IF(OR(I960&gt;0,J960&gt;0),"Sí","No")</f>
        <v>No</v>
      </c>
      <c r="R960" s="27"/>
      <c r="S960" s="27"/>
      <c r="T960" s="27"/>
      <c r="U960" s="27"/>
      <c r="V960" s="27"/>
      <c r="W960" s="12" t="str">
        <f aca="false">IF(AND(I960&gt;0,R960&gt;0),(S960-R960)/R960,"")</f>
        <v/>
      </c>
      <c r="X960" s="12" t="str">
        <f aca="false">IF(AND(J960&gt;0,T960&gt;0),(U960-T960)/T960,"")</f>
        <v/>
      </c>
      <c r="Y960" s="12" t="str">
        <f aca="false">IF(AND(K960&gt;0,V960&gt;0),(V960-Resumen!$B$7)/Resumen!$B$7,"")</f>
        <v/>
      </c>
      <c r="Z960" s="28" t="str">
        <f aca="false">IF(AND(K960&gt;0,I960&gt;0,V960&gt;0,S960&gt;0),V960-S960,"")</f>
        <v/>
      </c>
      <c r="AA960" s="12" t="str">
        <f aca="false">IF(Z960&lt;&gt;"",Z960/S960,"")</f>
        <v/>
      </c>
      <c r="AB960" s="28" t="str">
        <f aca="false">IF(AND(K960&gt;0,J960&gt;0,V960&gt;0,U960&gt;0),V960-U960,"")</f>
        <v/>
      </c>
      <c r="AC960" s="12" t="str">
        <f aca="false">IF(AB960&lt;&gt;"",AB960/U960,"")</f>
        <v/>
      </c>
      <c r="AD960" s="27" t="n">
        <v>0</v>
      </c>
      <c r="AE960" s="27" t="n">
        <v>0</v>
      </c>
      <c r="AF960" s="27" t="n">
        <v>0</v>
      </c>
      <c r="AG960" s="28" t="n">
        <f aca="false">AD960+AE960+AF960</f>
        <v>0</v>
      </c>
      <c r="AH960" s="12" t="str">
        <f aca="false">IF(AG960&gt;0,AD960/AG960,"")</f>
        <v/>
      </c>
      <c r="AI960" s="27" t="n">
        <v>0</v>
      </c>
      <c r="AJ960" s="27" t="n">
        <v>0</v>
      </c>
      <c r="AK960" s="27" t="n">
        <v>0</v>
      </c>
      <c r="AL960" s="22" t="str">
        <f aca="false">IF(OR(AJ960&gt;0,AK960&gt;0),"Sí","No")</f>
        <v>No</v>
      </c>
      <c r="AM960" s="6"/>
      <c r="AN960" s="6"/>
      <c r="AO960" s="12" t="n">
        <f aca="false">IF(M960&gt;0,K960/M960,"")</f>
        <v>1</v>
      </c>
      <c r="AP960" s="22" t="str">
        <f aca="false">IF(M960&gt;=Resumen!$B$5,"Alto","Bajo")</f>
        <v>Bajo</v>
      </c>
      <c r="AQ960" s="22" t="str">
        <f aca="false">IF(AO960&gt;=Resumen!$B$28,"Alto","Bajo")</f>
        <v>Alto</v>
      </c>
      <c r="AR960" s="22" t="str">
        <f aca="false">AP960&amp;" Potencial / "&amp;AQ960&amp;" Share"</f>
        <v>Bajo Potencial / Alto Share</v>
      </c>
      <c r="AS960" s="22" t="str">
        <f aca="false">IF(Q960="Sí",IF(AO960&gt;=Resumen!$B$29,"Alto","Bajo"),"")</f>
        <v/>
      </c>
      <c r="AT960" s="22" t="str">
        <f aca="false">IF(AS960&lt;&gt;"",AP960&amp;" Potencial / "&amp;AS960&amp;" Share","")</f>
        <v/>
      </c>
      <c r="AU960" s="22" t="str">
        <f aca="false">IF(AH960="","Sin dato",IF(AH960-AO960&gt;Resumen!$B$6,"Sobre-exhibido",IF(AO960-AH960&gt;Resumen!$B$6,"Sub-exhibido","En línea")))</f>
        <v>Sin dato</v>
      </c>
      <c r="AV960" s="22" t="str">
        <f aca="false">IF(AT960="","",IF(AT960="Alto Potencial / Bajo Share",1,IF(AT960="Alto Potencial / Alto Share",2,IF(AT960="Bajo Potencial / Alto Share",3,4))))</f>
        <v/>
      </c>
      <c r="AW960" s="22" t="str">
        <f aca="false">IF(Q960="No","Sin competencia directa",IF(AV960=1,"1 - Foco Conquista (Alto Pot / Bajo Share)",IF(AV960=2,"2 - Foco Defensa (Alto Pot / Alto Share)",IF(AV960=3,"3 - Monitoreo (Bajo Pot / Alto Share)","4 - Baja Prioridad (Bajo Pot / Bajo Share)"))))</f>
        <v>Sin competencia directa</v>
      </c>
      <c r="AX960" s="12" t="str">
        <f aca="false">IF(OR(IFERROR(AND(W960&lt;&gt;"",Y960&lt;&gt;"",Y960-W960&gt;Resumen!$B$8),FALSE()),IFERROR(AND(X960&lt;&gt;"",Y960&lt;&gt;"",Y960-X960&gt;Resumen!$B$8),FALSE())),MAX(IF(IFERROR(AND(W960&lt;&gt;"",Y960&lt;&gt;"",Y960-W960&gt;Resumen!$B$8),FALSE()),Y960-W960,0),IF(IFERROR(AND(X960&lt;&gt;"",Y960&lt;&gt;"",Y960-X960&gt;Resumen!$B$8),FALSE()),Y960-X960,0)),"")</f>
        <v/>
      </c>
      <c r="AY960" s="22" t="str">
        <f aca="false">IF(OR(IFERROR(AND(W960&lt;&gt;"",Y960&lt;&gt;"",Y960-W960&gt;Resumen!$B$8),FALSE()),IFERROR(AND(X960&lt;&gt;"",Y960&lt;&gt;"",Y960-X960&gt;Resumen!$B$8),FALSE())),TRIM("Lays tiene mayor markup que "&amp;IF(IFERROR(AND(W960&lt;&gt;"",Y960&lt;&gt;"",Y960-W960&gt;Resumen!$B$8),FALSE()),"Quento ","")&amp;IF(IFERROR(AND(X960&lt;&gt;"",Y960&lt;&gt;"",Y960-X960&gt;Resumen!$B$8),FALSE()),"Julicroc ","")&amp;"en este PDV"),"")</f>
        <v/>
      </c>
      <c r="AZ960" s="22" t="str">
        <f aca="false">IF(COUNTIF('Plan Pehuamar - Lista'!$A$2:$A$167,A960)&gt;0,"Sí","No")</f>
        <v>No</v>
      </c>
      <c r="BA960" s="22" t="str">
        <f aca="false">IF(COUNTIF('Plan Combo 9+1'!$A$2:$A$226,A960)&gt;0,"Sí","No")</f>
        <v>No</v>
      </c>
      <c r="BB960" s="22" t="str">
        <f aca="false">IF(AH960="","No",IF(BA960="Sí",IF((AO960-AH960)&gt;Resumen!$B$6,"Sí","No"),IF((AO960-AH960)&gt;=Resumen!$B$132,"Sí","No")))</f>
        <v>No</v>
      </c>
      <c r="BC960" s="22" t="str">
        <f aca="false">IF(AND(N960="Sí",AL960="Sí",AI960=0),"Sí","No")</f>
        <v>No</v>
      </c>
      <c r="BD960" s="22" t="str">
        <f aca="false">IF(COUNTIF('Plan 9+1 (con Pehuamar)'!$A$2:$A$227,A960)&gt;0,"Sí","No")</f>
        <v>No</v>
      </c>
    </row>
    <row r="961" customFormat="false" ht="15" hidden="false" customHeight="true" outlineLevel="0" collapsed="false">
      <c r="A961" s="6" t="n">
        <v>401054</v>
      </c>
      <c r="B961" s="6" t="n">
        <v>5</v>
      </c>
      <c r="C961" s="6" t="n">
        <v>504</v>
      </c>
      <c r="D961" s="6" t="s">
        <v>359</v>
      </c>
      <c r="E961" s="6" t="s">
        <v>1152</v>
      </c>
      <c r="F961" s="6" t="s">
        <v>206</v>
      </c>
      <c r="G961" s="6" t="s">
        <v>129</v>
      </c>
      <c r="H961" s="6" t="s">
        <v>197</v>
      </c>
      <c r="I961" s="27" t="n">
        <v>0</v>
      </c>
      <c r="J961" s="27" t="n">
        <v>0</v>
      </c>
      <c r="K961" s="27" t="n">
        <v>1.8</v>
      </c>
      <c r="L961" s="28" t="n">
        <f aca="false">I961+J961</f>
        <v>0</v>
      </c>
      <c r="M961" s="28" t="n">
        <f aca="false">L961+K961</f>
        <v>1.8</v>
      </c>
      <c r="N961" s="22" t="str">
        <f aca="false">IF(I961&gt;0,"Sí","No")</f>
        <v>No</v>
      </c>
      <c r="O961" s="22" t="str">
        <f aca="false">IF(J961&gt;0,"Sí","No")</f>
        <v>No</v>
      </c>
      <c r="P961" s="22" t="str">
        <f aca="false">IF(K961&gt;0,"Sí","No")</f>
        <v>Sí</v>
      </c>
      <c r="Q961" s="22" t="str">
        <f aca="false">IF(OR(I961&gt;0,J961&gt;0),"Sí","No")</f>
        <v>No</v>
      </c>
      <c r="R961" s="27"/>
      <c r="S961" s="27"/>
      <c r="T961" s="27"/>
      <c r="U961" s="27"/>
      <c r="V961" s="27"/>
      <c r="W961" s="12" t="str">
        <f aca="false">IF(AND(I961&gt;0,R961&gt;0),(S961-R961)/R961,"")</f>
        <v/>
      </c>
      <c r="X961" s="12" t="str">
        <f aca="false">IF(AND(J961&gt;0,T961&gt;0),(U961-T961)/T961,"")</f>
        <v/>
      </c>
      <c r="Y961" s="12" t="str">
        <f aca="false">IF(AND(K961&gt;0,V961&gt;0),(V961-Resumen!$B$7)/Resumen!$B$7,"")</f>
        <v/>
      </c>
      <c r="Z961" s="28" t="str">
        <f aca="false">IF(AND(K961&gt;0,I961&gt;0,V961&gt;0,S961&gt;0),V961-S961,"")</f>
        <v/>
      </c>
      <c r="AA961" s="12" t="str">
        <f aca="false">IF(Z961&lt;&gt;"",Z961/S961,"")</f>
        <v/>
      </c>
      <c r="AB961" s="28" t="str">
        <f aca="false">IF(AND(K961&gt;0,J961&gt;0,V961&gt;0,U961&gt;0),V961-U961,"")</f>
        <v/>
      </c>
      <c r="AC961" s="12" t="str">
        <f aca="false">IF(AB961&lt;&gt;"",AB961/U961,"")</f>
        <v/>
      </c>
      <c r="AD961" s="27" t="n">
        <v>0</v>
      </c>
      <c r="AE961" s="27" t="n">
        <v>0</v>
      </c>
      <c r="AF961" s="27" t="n">
        <v>0</v>
      </c>
      <c r="AG961" s="28" t="n">
        <f aca="false">AD961+AE961+AF961</f>
        <v>0</v>
      </c>
      <c r="AH961" s="12" t="str">
        <f aca="false">IF(AG961&gt;0,AD961/AG961,"")</f>
        <v/>
      </c>
      <c r="AI961" s="27" t="n">
        <v>0</v>
      </c>
      <c r="AJ961" s="27" t="n">
        <v>0</v>
      </c>
      <c r="AK961" s="27" t="n">
        <v>0</v>
      </c>
      <c r="AL961" s="22" t="str">
        <f aca="false">IF(OR(AJ961&gt;0,AK961&gt;0),"Sí","No")</f>
        <v>No</v>
      </c>
      <c r="AM961" s="6"/>
      <c r="AN961" s="6"/>
      <c r="AO961" s="12" t="n">
        <f aca="false">IF(M961&gt;0,K961/M961,"")</f>
        <v>1</v>
      </c>
      <c r="AP961" s="22" t="str">
        <f aca="false">IF(M961&gt;=Resumen!$B$5,"Alto","Bajo")</f>
        <v>Bajo</v>
      </c>
      <c r="AQ961" s="22" t="str">
        <f aca="false">IF(AO961&gt;=Resumen!$B$28,"Alto","Bajo")</f>
        <v>Alto</v>
      </c>
      <c r="AR961" s="22" t="str">
        <f aca="false">AP961&amp;" Potencial / "&amp;AQ961&amp;" Share"</f>
        <v>Bajo Potencial / Alto Share</v>
      </c>
      <c r="AS961" s="22" t="str">
        <f aca="false">IF(Q961="Sí",IF(AO961&gt;=Resumen!$B$29,"Alto","Bajo"),"")</f>
        <v/>
      </c>
      <c r="AT961" s="22" t="str">
        <f aca="false">IF(AS961&lt;&gt;"",AP961&amp;" Potencial / "&amp;AS961&amp;" Share","")</f>
        <v/>
      </c>
      <c r="AU961" s="22" t="str">
        <f aca="false">IF(AH961="","Sin dato",IF(AH961-AO961&gt;Resumen!$B$6,"Sobre-exhibido",IF(AO961-AH961&gt;Resumen!$B$6,"Sub-exhibido","En línea")))</f>
        <v>Sin dato</v>
      </c>
      <c r="AV961" s="22" t="str">
        <f aca="false">IF(AT961="","",IF(AT961="Alto Potencial / Bajo Share",1,IF(AT961="Alto Potencial / Alto Share",2,IF(AT961="Bajo Potencial / Alto Share",3,4))))</f>
        <v/>
      </c>
      <c r="AW961" s="22" t="str">
        <f aca="false">IF(Q961="No","Sin competencia directa",IF(AV961=1,"1 - Foco Conquista (Alto Pot / Bajo Share)",IF(AV961=2,"2 - Foco Defensa (Alto Pot / Alto Share)",IF(AV961=3,"3 - Monitoreo (Bajo Pot / Alto Share)","4 - Baja Prioridad (Bajo Pot / Bajo Share)"))))</f>
        <v>Sin competencia directa</v>
      </c>
      <c r="AX961" s="12" t="str">
        <f aca="false">IF(OR(IFERROR(AND(W961&lt;&gt;"",Y961&lt;&gt;"",Y961-W961&gt;Resumen!$B$8),FALSE()),IFERROR(AND(X961&lt;&gt;"",Y961&lt;&gt;"",Y961-X961&gt;Resumen!$B$8),FALSE())),MAX(IF(IFERROR(AND(W961&lt;&gt;"",Y961&lt;&gt;"",Y961-W961&gt;Resumen!$B$8),FALSE()),Y961-W961,0),IF(IFERROR(AND(X961&lt;&gt;"",Y961&lt;&gt;"",Y961-X961&gt;Resumen!$B$8),FALSE()),Y961-X961,0)),"")</f>
        <v/>
      </c>
      <c r="AY961" s="22" t="str">
        <f aca="false">IF(OR(IFERROR(AND(W961&lt;&gt;"",Y961&lt;&gt;"",Y961-W961&gt;Resumen!$B$8),FALSE()),IFERROR(AND(X961&lt;&gt;"",Y961&lt;&gt;"",Y961-X961&gt;Resumen!$B$8),FALSE())),TRIM("Lays tiene mayor markup que "&amp;IF(IFERROR(AND(W961&lt;&gt;"",Y961&lt;&gt;"",Y961-W961&gt;Resumen!$B$8),FALSE()),"Quento ","")&amp;IF(IFERROR(AND(X961&lt;&gt;"",Y961&lt;&gt;"",Y961-X961&gt;Resumen!$B$8),FALSE()),"Julicroc ","")&amp;"en este PDV"),"")</f>
        <v/>
      </c>
      <c r="AZ961" s="22" t="str">
        <f aca="false">IF(COUNTIF('Plan Pehuamar - Lista'!$A$2:$A$167,A961)&gt;0,"Sí","No")</f>
        <v>No</v>
      </c>
      <c r="BA961" s="22" t="str">
        <f aca="false">IF(COUNTIF('Plan Combo 9+1'!$A$2:$A$226,A961)&gt;0,"Sí","No")</f>
        <v>No</v>
      </c>
      <c r="BB961" s="22" t="str">
        <f aca="false">IF(AH961="","No",IF(BA961="Sí",IF((AO961-AH961)&gt;Resumen!$B$6,"Sí","No"),IF((AO961-AH961)&gt;=Resumen!$B$132,"Sí","No")))</f>
        <v>No</v>
      </c>
      <c r="BC961" s="22" t="str">
        <f aca="false">IF(AND(N961="Sí",AL961="Sí",AI961=0),"Sí","No")</f>
        <v>No</v>
      </c>
      <c r="BD961" s="22" t="str">
        <f aca="false">IF(COUNTIF('Plan 9+1 (con Pehuamar)'!$A$2:$A$227,A961)&gt;0,"Sí","No")</f>
        <v>No</v>
      </c>
    </row>
    <row r="962" customFormat="false" ht="15" hidden="false" customHeight="true" outlineLevel="0" collapsed="false">
      <c r="A962" s="6" t="n">
        <v>401055</v>
      </c>
      <c r="B962" s="6" t="n">
        <v>5</v>
      </c>
      <c r="C962" s="6" t="n">
        <v>504</v>
      </c>
      <c r="D962" s="6" t="s">
        <v>359</v>
      </c>
      <c r="E962" s="6" t="s">
        <v>1153</v>
      </c>
      <c r="F962" s="6" t="s">
        <v>206</v>
      </c>
      <c r="G962" s="6" t="s">
        <v>129</v>
      </c>
      <c r="H962" s="6" t="s">
        <v>197</v>
      </c>
      <c r="I962" s="27" t="n">
        <v>0</v>
      </c>
      <c r="J962" s="27" t="n">
        <v>0</v>
      </c>
      <c r="K962" s="27" t="n">
        <v>4.4</v>
      </c>
      <c r="L962" s="28" t="n">
        <f aca="false">I962+J962</f>
        <v>0</v>
      </c>
      <c r="M962" s="28" t="n">
        <f aca="false">L962+K962</f>
        <v>4.4</v>
      </c>
      <c r="N962" s="22" t="str">
        <f aca="false">IF(I962&gt;0,"Sí","No")</f>
        <v>No</v>
      </c>
      <c r="O962" s="22" t="str">
        <f aca="false">IF(J962&gt;0,"Sí","No")</f>
        <v>No</v>
      </c>
      <c r="P962" s="22" t="str">
        <f aca="false">IF(K962&gt;0,"Sí","No")</f>
        <v>Sí</v>
      </c>
      <c r="Q962" s="22" t="str">
        <f aca="false">IF(OR(I962&gt;0,J962&gt;0),"Sí","No")</f>
        <v>No</v>
      </c>
      <c r="R962" s="27"/>
      <c r="S962" s="27"/>
      <c r="T962" s="27"/>
      <c r="U962" s="27"/>
      <c r="V962" s="27"/>
      <c r="W962" s="12" t="str">
        <f aca="false">IF(AND(I962&gt;0,R962&gt;0),(S962-R962)/R962,"")</f>
        <v/>
      </c>
      <c r="X962" s="12" t="str">
        <f aca="false">IF(AND(J962&gt;0,T962&gt;0),(U962-T962)/T962,"")</f>
        <v/>
      </c>
      <c r="Y962" s="12" t="str">
        <f aca="false">IF(AND(K962&gt;0,V962&gt;0),(V962-Resumen!$B$7)/Resumen!$B$7,"")</f>
        <v/>
      </c>
      <c r="Z962" s="28" t="str">
        <f aca="false">IF(AND(K962&gt;0,I962&gt;0,V962&gt;0,S962&gt;0),V962-S962,"")</f>
        <v/>
      </c>
      <c r="AA962" s="12" t="str">
        <f aca="false">IF(Z962&lt;&gt;"",Z962/S962,"")</f>
        <v/>
      </c>
      <c r="AB962" s="28" t="str">
        <f aca="false">IF(AND(K962&gt;0,J962&gt;0,V962&gt;0,U962&gt;0),V962-U962,"")</f>
        <v/>
      </c>
      <c r="AC962" s="12" t="str">
        <f aca="false">IF(AB962&lt;&gt;"",AB962/U962,"")</f>
        <v/>
      </c>
      <c r="AD962" s="27" t="n">
        <v>0</v>
      </c>
      <c r="AE962" s="27" t="n">
        <v>0</v>
      </c>
      <c r="AF962" s="27" t="n">
        <v>0</v>
      </c>
      <c r="AG962" s="28" t="n">
        <f aca="false">AD962+AE962+AF962</f>
        <v>0</v>
      </c>
      <c r="AH962" s="12" t="str">
        <f aca="false">IF(AG962&gt;0,AD962/AG962,"")</f>
        <v/>
      </c>
      <c r="AI962" s="27" t="n">
        <v>0</v>
      </c>
      <c r="AJ962" s="27" t="n">
        <v>0</v>
      </c>
      <c r="AK962" s="27" t="n">
        <v>0</v>
      </c>
      <c r="AL962" s="22" t="str">
        <f aca="false">IF(OR(AJ962&gt;0,AK962&gt;0),"Sí","No")</f>
        <v>No</v>
      </c>
      <c r="AM962" s="6"/>
      <c r="AN962" s="6"/>
      <c r="AO962" s="12" t="n">
        <f aca="false">IF(M962&gt;0,K962/M962,"")</f>
        <v>1</v>
      </c>
      <c r="AP962" s="22" t="str">
        <f aca="false">IF(M962&gt;=Resumen!$B$5,"Alto","Bajo")</f>
        <v>Bajo</v>
      </c>
      <c r="AQ962" s="22" t="str">
        <f aca="false">IF(AO962&gt;=Resumen!$B$28,"Alto","Bajo")</f>
        <v>Alto</v>
      </c>
      <c r="AR962" s="22" t="str">
        <f aca="false">AP962&amp;" Potencial / "&amp;AQ962&amp;" Share"</f>
        <v>Bajo Potencial / Alto Share</v>
      </c>
      <c r="AS962" s="22" t="str">
        <f aca="false">IF(Q962="Sí",IF(AO962&gt;=Resumen!$B$29,"Alto","Bajo"),"")</f>
        <v/>
      </c>
      <c r="AT962" s="22" t="str">
        <f aca="false">IF(AS962&lt;&gt;"",AP962&amp;" Potencial / "&amp;AS962&amp;" Share","")</f>
        <v/>
      </c>
      <c r="AU962" s="22" t="str">
        <f aca="false">IF(AH962="","Sin dato",IF(AH962-AO962&gt;Resumen!$B$6,"Sobre-exhibido",IF(AO962-AH962&gt;Resumen!$B$6,"Sub-exhibido","En línea")))</f>
        <v>Sin dato</v>
      </c>
      <c r="AV962" s="22" t="str">
        <f aca="false">IF(AT962="","",IF(AT962="Alto Potencial / Bajo Share",1,IF(AT962="Alto Potencial / Alto Share",2,IF(AT962="Bajo Potencial / Alto Share",3,4))))</f>
        <v/>
      </c>
      <c r="AW962" s="22" t="str">
        <f aca="false">IF(Q962="No","Sin competencia directa",IF(AV962=1,"1 - Foco Conquista (Alto Pot / Bajo Share)",IF(AV962=2,"2 - Foco Defensa (Alto Pot / Alto Share)",IF(AV962=3,"3 - Monitoreo (Bajo Pot / Alto Share)","4 - Baja Prioridad (Bajo Pot / Bajo Share)"))))</f>
        <v>Sin competencia directa</v>
      </c>
      <c r="AX962" s="12" t="str">
        <f aca="false">IF(OR(IFERROR(AND(W962&lt;&gt;"",Y962&lt;&gt;"",Y962-W962&gt;Resumen!$B$8),FALSE()),IFERROR(AND(X962&lt;&gt;"",Y962&lt;&gt;"",Y962-X962&gt;Resumen!$B$8),FALSE())),MAX(IF(IFERROR(AND(W962&lt;&gt;"",Y962&lt;&gt;"",Y962-W962&gt;Resumen!$B$8),FALSE()),Y962-W962,0),IF(IFERROR(AND(X962&lt;&gt;"",Y962&lt;&gt;"",Y962-X962&gt;Resumen!$B$8),FALSE()),Y962-X962,0)),"")</f>
        <v/>
      </c>
      <c r="AY962" s="22" t="str">
        <f aca="false">IF(OR(IFERROR(AND(W962&lt;&gt;"",Y962&lt;&gt;"",Y962-W962&gt;Resumen!$B$8),FALSE()),IFERROR(AND(X962&lt;&gt;"",Y962&lt;&gt;"",Y962-X962&gt;Resumen!$B$8),FALSE())),TRIM("Lays tiene mayor markup que "&amp;IF(IFERROR(AND(W962&lt;&gt;"",Y962&lt;&gt;"",Y962-W962&gt;Resumen!$B$8),FALSE()),"Quento ","")&amp;IF(IFERROR(AND(X962&lt;&gt;"",Y962&lt;&gt;"",Y962-X962&gt;Resumen!$B$8),FALSE()),"Julicroc ","")&amp;"en este PDV"),"")</f>
        <v/>
      </c>
      <c r="AZ962" s="22" t="str">
        <f aca="false">IF(COUNTIF('Plan Pehuamar - Lista'!$A$2:$A$167,A962)&gt;0,"Sí","No")</f>
        <v>Sí</v>
      </c>
      <c r="BA962" s="22" t="str">
        <f aca="false">IF(COUNTIF('Plan Combo 9+1'!$A$2:$A$226,A962)&gt;0,"Sí","No")</f>
        <v>No</v>
      </c>
      <c r="BB962" s="22" t="str">
        <f aca="false">IF(AH962="","No",IF(BA962="Sí",IF((AO962-AH962)&gt;Resumen!$B$6,"Sí","No"),IF((AO962-AH962)&gt;=Resumen!$B$132,"Sí","No")))</f>
        <v>No</v>
      </c>
      <c r="BC962" s="22" t="str">
        <f aca="false">IF(AND(N962="Sí",AL962="Sí",AI962=0),"Sí","No")</f>
        <v>No</v>
      </c>
      <c r="BD962" s="22" t="str">
        <f aca="false">IF(COUNTIF('Plan 9+1 (con Pehuamar)'!$A$2:$A$227,A962)&gt;0,"Sí","No")</f>
        <v>No</v>
      </c>
    </row>
    <row r="963" customFormat="false" ht="15" hidden="false" customHeight="true" outlineLevel="0" collapsed="false">
      <c r="A963" s="6" t="n">
        <v>401056</v>
      </c>
      <c r="B963" s="6" t="n">
        <v>5</v>
      </c>
      <c r="C963" s="6" t="n">
        <v>504</v>
      </c>
      <c r="D963" s="6" t="s">
        <v>359</v>
      </c>
      <c r="E963" s="6" t="s">
        <v>1154</v>
      </c>
      <c r="F963" s="6" t="s">
        <v>466</v>
      </c>
      <c r="G963" s="6" t="s">
        <v>129</v>
      </c>
      <c r="H963" s="6" t="s">
        <v>197</v>
      </c>
      <c r="I963" s="27" t="n">
        <v>0</v>
      </c>
      <c r="J963" s="27" t="n">
        <v>0</v>
      </c>
      <c r="K963" s="27" t="n">
        <v>2.5</v>
      </c>
      <c r="L963" s="28" t="n">
        <f aca="false">I963+J963</f>
        <v>0</v>
      </c>
      <c r="M963" s="28" t="n">
        <f aca="false">L963+K963</f>
        <v>2.5</v>
      </c>
      <c r="N963" s="22" t="str">
        <f aca="false">IF(I963&gt;0,"Sí","No")</f>
        <v>No</v>
      </c>
      <c r="O963" s="22" t="str">
        <f aca="false">IF(J963&gt;0,"Sí","No")</f>
        <v>No</v>
      </c>
      <c r="P963" s="22" t="str">
        <f aca="false">IF(K963&gt;0,"Sí","No")</f>
        <v>Sí</v>
      </c>
      <c r="Q963" s="22" t="str">
        <f aca="false">IF(OR(I963&gt;0,J963&gt;0),"Sí","No")</f>
        <v>No</v>
      </c>
      <c r="R963" s="27"/>
      <c r="S963" s="27"/>
      <c r="T963" s="27"/>
      <c r="U963" s="27"/>
      <c r="V963" s="27"/>
      <c r="W963" s="12" t="str">
        <f aca="false">IF(AND(I963&gt;0,R963&gt;0),(S963-R963)/R963,"")</f>
        <v/>
      </c>
      <c r="X963" s="12" t="str">
        <f aca="false">IF(AND(J963&gt;0,T963&gt;0),(U963-T963)/T963,"")</f>
        <v/>
      </c>
      <c r="Y963" s="12" t="str">
        <f aca="false">IF(AND(K963&gt;0,V963&gt;0),(V963-Resumen!$B$7)/Resumen!$B$7,"")</f>
        <v/>
      </c>
      <c r="Z963" s="28" t="str">
        <f aca="false">IF(AND(K963&gt;0,I963&gt;0,V963&gt;0,S963&gt;0),V963-S963,"")</f>
        <v/>
      </c>
      <c r="AA963" s="12" t="str">
        <f aca="false">IF(Z963&lt;&gt;"",Z963/S963,"")</f>
        <v/>
      </c>
      <c r="AB963" s="28" t="str">
        <f aca="false">IF(AND(K963&gt;0,J963&gt;0,V963&gt;0,U963&gt;0),V963-U963,"")</f>
        <v/>
      </c>
      <c r="AC963" s="12" t="str">
        <f aca="false">IF(AB963&lt;&gt;"",AB963/U963,"")</f>
        <v/>
      </c>
      <c r="AD963" s="27" t="n">
        <v>0</v>
      </c>
      <c r="AE963" s="27" t="n">
        <v>0</v>
      </c>
      <c r="AF963" s="27" t="n">
        <v>0</v>
      </c>
      <c r="AG963" s="28" t="n">
        <f aca="false">AD963+AE963+AF963</f>
        <v>0</v>
      </c>
      <c r="AH963" s="12" t="str">
        <f aca="false">IF(AG963&gt;0,AD963/AG963,"")</f>
        <v/>
      </c>
      <c r="AI963" s="27" t="n">
        <v>0</v>
      </c>
      <c r="AJ963" s="27" t="n">
        <v>0</v>
      </c>
      <c r="AK963" s="27" t="n">
        <v>0</v>
      </c>
      <c r="AL963" s="22" t="str">
        <f aca="false">IF(OR(AJ963&gt;0,AK963&gt;0),"Sí","No")</f>
        <v>No</v>
      </c>
      <c r="AM963" s="6"/>
      <c r="AN963" s="6"/>
      <c r="AO963" s="12" t="n">
        <f aca="false">IF(M963&gt;0,K963/M963,"")</f>
        <v>1</v>
      </c>
      <c r="AP963" s="22" t="str">
        <f aca="false">IF(M963&gt;=Resumen!$B$5,"Alto","Bajo")</f>
        <v>Bajo</v>
      </c>
      <c r="AQ963" s="22" t="str">
        <f aca="false">IF(AO963&gt;=Resumen!$B$28,"Alto","Bajo")</f>
        <v>Alto</v>
      </c>
      <c r="AR963" s="22" t="str">
        <f aca="false">AP963&amp;" Potencial / "&amp;AQ963&amp;" Share"</f>
        <v>Bajo Potencial / Alto Share</v>
      </c>
      <c r="AS963" s="22" t="str">
        <f aca="false">IF(Q963="Sí",IF(AO963&gt;=Resumen!$B$29,"Alto","Bajo"),"")</f>
        <v/>
      </c>
      <c r="AT963" s="22" t="str">
        <f aca="false">IF(AS963&lt;&gt;"",AP963&amp;" Potencial / "&amp;AS963&amp;" Share","")</f>
        <v/>
      </c>
      <c r="AU963" s="22" t="str">
        <f aca="false">IF(AH963="","Sin dato",IF(AH963-AO963&gt;Resumen!$B$6,"Sobre-exhibido",IF(AO963-AH963&gt;Resumen!$B$6,"Sub-exhibido","En línea")))</f>
        <v>Sin dato</v>
      </c>
      <c r="AV963" s="22" t="str">
        <f aca="false">IF(AT963="","",IF(AT963="Alto Potencial / Bajo Share",1,IF(AT963="Alto Potencial / Alto Share",2,IF(AT963="Bajo Potencial / Alto Share",3,4))))</f>
        <v/>
      </c>
      <c r="AW963" s="22" t="str">
        <f aca="false">IF(Q963="No","Sin competencia directa",IF(AV963=1,"1 - Foco Conquista (Alto Pot / Bajo Share)",IF(AV963=2,"2 - Foco Defensa (Alto Pot / Alto Share)",IF(AV963=3,"3 - Monitoreo (Bajo Pot / Alto Share)","4 - Baja Prioridad (Bajo Pot / Bajo Share)"))))</f>
        <v>Sin competencia directa</v>
      </c>
      <c r="AX963" s="12" t="str">
        <f aca="false">IF(OR(IFERROR(AND(W963&lt;&gt;"",Y963&lt;&gt;"",Y963-W963&gt;Resumen!$B$8),FALSE()),IFERROR(AND(X963&lt;&gt;"",Y963&lt;&gt;"",Y963-X963&gt;Resumen!$B$8),FALSE())),MAX(IF(IFERROR(AND(W963&lt;&gt;"",Y963&lt;&gt;"",Y963-W963&gt;Resumen!$B$8),FALSE()),Y963-W963,0),IF(IFERROR(AND(X963&lt;&gt;"",Y963&lt;&gt;"",Y963-X963&gt;Resumen!$B$8),FALSE()),Y963-X963,0)),"")</f>
        <v/>
      </c>
      <c r="AY963" s="22" t="str">
        <f aca="false">IF(OR(IFERROR(AND(W963&lt;&gt;"",Y963&lt;&gt;"",Y963-W963&gt;Resumen!$B$8),FALSE()),IFERROR(AND(X963&lt;&gt;"",Y963&lt;&gt;"",Y963-X963&gt;Resumen!$B$8),FALSE())),TRIM("Lays tiene mayor markup que "&amp;IF(IFERROR(AND(W963&lt;&gt;"",Y963&lt;&gt;"",Y963-W963&gt;Resumen!$B$8),FALSE()),"Quento ","")&amp;IF(IFERROR(AND(X963&lt;&gt;"",Y963&lt;&gt;"",Y963-X963&gt;Resumen!$B$8),FALSE()),"Julicroc ","")&amp;"en este PDV"),"")</f>
        <v/>
      </c>
      <c r="AZ963" s="22" t="str">
        <f aca="false">IF(COUNTIF('Plan Pehuamar - Lista'!$A$2:$A$167,A963)&gt;0,"Sí","No")</f>
        <v>No</v>
      </c>
      <c r="BA963" s="22" t="str">
        <f aca="false">IF(COUNTIF('Plan Combo 9+1'!$A$2:$A$226,A963)&gt;0,"Sí","No")</f>
        <v>No</v>
      </c>
      <c r="BB963" s="22" t="str">
        <f aca="false">IF(AH963="","No",IF(BA963="Sí",IF((AO963-AH963)&gt;Resumen!$B$6,"Sí","No"),IF((AO963-AH963)&gt;=Resumen!$B$132,"Sí","No")))</f>
        <v>No</v>
      </c>
      <c r="BC963" s="22" t="str">
        <f aca="false">IF(AND(N963="Sí",AL963="Sí",AI963=0),"Sí","No")</f>
        <v>No</v>
      </c>
      <c r="BD963" s="22" t="str">
        <f aca="false">IF(COUNTIF('Plan 9+1 (con Pehuamar)'!$A$2:$A$227,A963)&gt;0,"Sí","No")</f>
        <v>No</v>
      </c>
    </row>
    <row r="964" customFormat="false" ht="15" hidden="false" customHeight="true" outlineLevel="0" collapsed="false">
      <c r="A964" s="6" t="n">
        <v>401070</v>
      </c>
      <c r="B964" s="6" t="n">
        <v>5</v>
      </c>
      <c r="C964" s="6" t="n">
        <v>504</v>
      </c>
      <c r="D964" s="6" t="s">
        <v>359</v>
      </c>
      <c r="E964" s="6" t="s">
        <v>1155</v>
      </c>
      <c r="F964" s="6" t="s">
        <v>201</v>
      </c>
      <c r="G964" s="6" t="s">
        <v>129</v>
      </c>
      <c r="H964" s="6" t="s">
        <v>197</v>
      </c>
      <c r="I964" s="27" t="n">
        <v>0</v>
      </c>
      <c r="J964" s="27" t="n">
        <v>0</v>
      </c>
      <c r="K964" s="27" t="n">
        <v>2.4</v>
      </c>
      <c r="L964" s="28" t="n">
        <f aca="false">I964+J964</f>
        <v>0</v>
      </c>
      <c r="M964" s="28" t="n">
        <f aca="false">L964+K964</f>
        <v>2.4</v>
      </c>
      <c r="N964" s="22" t="str">
        <f aca="false">IF(I964&gt;0,"Sí","No")</f>
        <v>No</v>
      </c>
      <c r="O964" s="22" t="str">
        <f aca="false">IF(J964&gt;0,"Sí","No")</f>
        <v>No</v>
      </c>
      <c r="P964" s="22" t="str">
        <f aca="false">IF(K964&gt;0,"Sí","No")</f>
        <v>Sí</v>
      </c>
      <c r="Q964" s="22" t="str">
        <f aca="false">IF(OR(I964&gt;0,J964&gt;0),"Sí","No")</f>
        <v>No</v>
      </c>
      <c r="R964" s="27"/>
      <c r="S964" s="27"/>
      <c r="T964" s="27"/>
      <c r="U964" s="27"/>
      <c r="V964" s="27"/>
      <c r="W964" s="12" t="str">
        <f aca="false">IF(AND(I964&gt;0,R964&gt;0),(S964-R964)/R964,"")</f>
        <v/>
      </c>
      <c r="X964" s="12" t="str">
        <f aca="false">IF(AND(J964&gt;0,T964&gt;0),(U964-T964)/T964,"")</f>
        <v/>
      </c>
      <c r="Y964" s="12" t="str">
        <f aca="false">IF(AND(K964&gt;0,V964&gt;0),(V964-Resumen!$B$7)/Resumen!$B$7,"")</f>
        <v/>
      </c>
      <c r="Z964" s="28" t="str">
        <f aca="false">IF(AND(K964&gt;0,I964&gt;0,V964&gt;0,S964&gt;0),V964-S964,"")</f>
        <v/>
      </c>
      <c r="AA964" s="12" t="str">
        <f aca="false">IF(Z964&lt;&gt;"",Z964/S964,"")</f>
        <v/>
      </c>
      <c r="AB964" s="28" t="str">
        <f aca="false">IF(AND(K964&gt;0,J964&gt;0,V964&gt;0,U964&gt;0),V964-U964,"")</f>
        <v/>
      </c>
      <c r="AC964" s="12" t="str">
        <f aca="false">IF(AB964&lt;&gt;"",AB964/U964,"")</f>
        <v/>
      </c>
      <c r="AD964" s="27" t="n">
        <v>0</v>
      </c>
      <c r="AE964" s="27" t="n">
        <v>0</v>
      </c>
      <c r="AF964" s="27" t="n">
        <v>0</v>
      </c>
      <c r="AG964" s="28" t="n">
        <f aca="false">AD964+AE964+AF964</f>
        <v>0</v>
      </c>
      <c r="AH964" s="12" t="str">
        <f aca="false">IF(AG964&gt;0,AD964/AG964,"")</f>
        <v/>
      </c>
      <c r="AI964" s="27" t="n">
        <v>0</v>
      </c>
      <c r="AJ964" s="27" t="n">
        <v>0</v>
      </c>
      <c r="AK964" s="27" t="n">
        <v>0</v>
      </c>
      <c r="AL964" s="22" t="str">
        <f aca="false">IF(OR(AJ964&gt;0,AK964&gt;0),"Sí","No")</f>
        <v>No</v>
      </c>
      <c r="AM964" s="6"/>
      <c r="AN964" s="6"/>
      <c r="AO964" s="12" t="n">
        <f aca="false">IF(M964&gt;0,K964/M964,"")</f>
        <v>1</v>
      </c>
      <c r="AP964" s="22" t="str">
        <f aca="false">IF(M964&gt;=Resumen!$B$5,"Alto","Bajo")</f>
        <v>Bajo</v>
      </c>
      <c r="AQ964" s="22" t="str">
        <f aca="false">IF(AO964&gt;=Resumen!$B$28,"Alto","Bajo")</f>
        <v>Alto</v>
      </c>
      <c r="AR964" s="22" t="str">
        <f aca="false">AP964&amp;" Potencial / "&amp;AQ964&amp;" Share"</f>
        <v>Bajo Potencial / Alto Share</v>
      </c>
      <c r="AS964" s="22" t="str">
        <f aca="false">IF(Q964="Sí",IF(AO964&gt;=Resumen!$B$29,"Alto","Bajo"),"")</f>
        <v/>
      </c>
      <c r="AT964" s="22" t="str">
        <f aca="false">IF(AS964&lt;&gt;"",AP964&amp;" Potencial / "&amp;AS964&amp;" Share","")</f>
        <v/>
      </c>
      <c r="AU964" s="22" t="str">
        <f aca="false">IF(AH964="","Sin dato",IF(AH964-AO964&gt;Resumen!$B$6,"Sobre-exhibido",IF(AO964-AH964&gt;Resumen!$B$6,"Sub-exhibido","En línea")))</f>
        <v>Sin dato</v>
      </c>
      <c r="AV964" s="22" t="str">
        <f aca="false">IF(AT964="","",IF(AT964="Alto Potencial / Bajo Share",1,IF(AT964="Alto Potencial / Alto Share",2,IF(AT964="Bajo Potencial / Alto Share",3,4))))</f>
        <v/>
      </c>
      <c r="AW964" s="22" t="str">
        <f aca="false">IF(Q964="No","Sin competencia directa",IF(AV964=1,"1 - Foco Conquista (Alto Pot / Bajo Share)",IF(AV964=2,"2 - Foco Defensa (Alto Pot / Alto Share)",IF(AV964=3,"3 - Monitoreo (Bajo Pot / Alto Share)","4 - Baja Prioridad (Bajo Pot / Bajo Share)"))))</f>
        <v>Sin competencia directa</v>
      </c>
      <c r="AX964" s="12" t="str">
        <f aca="false">IF(OR(IFERROR(AND(W964&lt;&gt;"",Y964&lt;&gt;"",Y964-W964&gt;Resumen!$B$8),FALSE()),IFERROR(AND(X964&lt;&gt;"",Y964&lt;&gt;"",Y964-X964&gt;Resumen!$B$8),FALSE())),MAX(IF(IFERROR(AND(W964&lt;&gt;"",Y964&lt;&gt;"",Y964-W964&gt;Resumen!$B$8),FALSE()),Y964-W964,0),IF(IFERROR(AND(X964&lt;&gt;"",Y964&lt;&gt;"",Y964-X964&gt;Resumen!$B$8),FALSE()),Y964-X964,0)),"")</f>
        <v/>
      </c>
      <c r="AY964" s="22" t="str">
        <f aca="false">IF(OR(IFERROR(AND(W964&lt;&gt;"",Y964&lt;&gt;"",Y964-W964&gt;Resumen!$B$8),FALSE()),IFERROR(AND(X964&lt;&gt;"",Y964&lt;&gt;"",Y964-X964&gt;Resumen!$B$8),FALSE())),TRIM("Lays tiene mayor markup que "&amp;IF(IFERROR(AND(W964&lt;&gt;"",Y964&lt;&gt;"",Y964-W964&gt;Resumen!$B$8),FALSE()),"Quento ","")&amp;IF(IFERROR(AND(X964&lt;&gt;"",Y964&lt;&gt;"",Y964-X964&gt;Resumen!$B$8),FALSE()),"Julicroc ","")&amp;"en este PDV"),"")</f>
        <v/>
      </c>
      <c r="AZ964" s="22" t="str">
        <f aca="false">IF(COUNTIF('Plan Pehuamar - Lista'!$A$2:$A$167,A964)&gt;0,"Sí","No")</f>
        <v>No</v>
      </c>
      <c r="BA964" s="22" t="str">
        <f aca="false">IF(COUNTIF('Plan Combo 9+1'!$A$2:$A$226,A964)&gt;0,"Sí","No")</f>
        <v>No</v>
      </c>
      <c r="BB964" s="22" t="str">
        <f aca="false">IF(AH964="","No",IF(BA964="Sí",IF((AO964-AH964)&gt;Resumen!$B$6,"Sí","No"),IF((AO964-AH964)&gt;=Resumen!$B$132,"Sí","No")))</f>
        <v>No</v>
      </c>
      <c r="BC964" s="22" t="str">
        <f aca="false">IF(AND(N964="Sí",AL964="Sí",AI964=0),"Sí","No")</f>
        <v>No</v>
      </c>
      <c r="BD964" s="22" t="str">
        <f aca="false">IF(COUNTIF('Plan 9+1 (con Pehuamar)'!$A$2:$A$227,A964)&gt;0,"Sí","No")</f>
        <v>No</v>
      </c>
    </row>
    <row r="965" customFormat="false" ht="15" hidden="false" customHeight="true" outlineLevel="0" collapsed="false">
      <c r="A965" s="6" t="n">
        <v>401076</v>
      </c>
      <c r="B965" s="6" t="n">
        <v>5</v>
      </c>
      <c r="C965" s="6" t="n">
        <v>504</v>
      </c>
      <c r="D965" s="6" t="s">
        <v>359</v>
      </c>
      <c r="E965" s="6" t="s">
        <v>1156</v>
      </c>
      <c r="F965" s="6" t="s">
        <v>201</v>
      </c>
      <c r="G965" s="6" t="s">
        <v>129</v>
      </c>
      <c r="H965" s="6" t="s">
        <v>197</v>
      </c>
      <c r="I965" s="27" t="n">
        <v>0</v>
      </c>
      <c r="J965" s="27" t="n">
        <v>0</v>
      </c>
      <c r="K965" s="27" t="n">
        <v>7.4</v>
      </c>
      <c r="L965" s="28" t="n">
        <f aca="false">I965+J965</f>
        <v>0</v>
      </c>
      <c r="M965" s="28" t="n">
        <f aca="false">L965+K965</f>
        <v>7.4</v>
      </c>
      <c r="N965" s="22" t="str">
        <f aca="false">IF(I965&gt;0,"Sí","No")</f>
        <v>No</v>
      </c>
      <c r="O965" s="22" t="str">
        <f aca="false">IF(J965&gt;0,"Sí","No")</f>
        <v>No</v>
      </c>
      <c r="P965" s="22" t="str">
        <f aca="false">IF(K965&gt;0,"Sí","No")</f>
        <v>Sí</v>
      </c>
      <c r="Q965" s="22" t="str">
        <f aca="false">IF(OR(I965&gt;0,J965&gt;0),"Sí","No")</f>
        <v>No</v>
      </c>
      <c r="R965" s="27"/>
      <c r="S965" s="27"/>
      <c r="T965" s="27"/>
      <c r="U965" s="27"/>
      <c r="V965" s="27"/>
      <c r="W965" s="12" t="str">
        <f aca="false">IF(AND(I965&gt;0,R965&gt;0),(S965-R965)/R965,"")</f>
        <v/>
      </c>
      <c r="X965" s="12" t="str">
        <f aca="false">IF(AND(J965&gt;0,T965&gt;0),(U965-T965)/T965,"")</f>
        <v/>
      </c>
      <c r="Y965" s="12" t="str">
        <f aca="false">IF(AND(K965&gt;0,V965&gt;0),(V965-Resumen!$B$7)/Resumen!$B$7,"")</f>
        <v/>
      </c>
      <c r="Z965" s="28" t="str">
        <f aca="false">IF(AND(K965&gt;0,I965&gt;0,V965&gt;0,S965&gt;0),V965-S965,"")</f>
        <v/>
      </c>
      <c r="AA965" s="12" t="str">
        <f aca="false">IF(Z965&lt;&gt;"",Z965/S965,"")</f>
        <v/>
      </c>
      <c r="AB965" s="28" t="str">
        <f aca="false">IF(AND(K965&gt;0,J965&gt;0,V965&gt;0,U965&gt;0),V965-U965,"")</f>
        <v/>
      </c>
      <c r="AC965" s="12" t="str">
        <f aca="false">IF(AB965&lt;&gt;"",AB965/U965,"")</f>
        <v/>
      </c>
      <c r="AD965" s="27" t="n">
        <v>0</v>
      </c>
      <c r="AE965" s="27" t="n">
        <v>0</v>
      </c>
      <c r="AF965" s="27" t="n">
        <v>0</v>
      </c>
      <c r="AG965" s="28" t="n">
        <f aca="false">AD965+AE965+AF965</f>
        <v>0</v>
      </c>
      <c r="AH965" s="12" t="str">
        <f aca="false">IF(AG965&gt;0,AD965/AG965,"")</f>
        <v/>
      </c>
      <c r="AI965" s="27" t="n">
        <v>0</v>
      </c>
      <c r="AJ965" s="27" t="n">
        <v>0</v>
      </c>
      <c r="AK965" s="27" t="n">
        <v>0</v>
      </c>
      <c r="AL965" s="22" t="str">
        <f aca="false">IF(OR(AJ965&gt;0,AK965&gt;0),"Sí","No")</f>
        <v>No</v>
      </c>
      <c r="AM965" s="6"/>
      <c r="AN965" s="6"/>
      <c r="AO965" s="12" t="n">
        <f aca="false">IF(M965&gt;0,K965/M965,"")</f>
        <v>1</v>
      </c>
      <c r="AP965" s="22" t="str">
        <f aca="false">IF(M965&gt;=Resumen!$B$5,"Alto","Bajo")</f>
        <v>Bajo</v>
      </c>
      <c r="AQ965" s="22" t="str">
        <f aca="false">IF(AO965&gt;=Resumen!$B$28,"Alto","Bajo")</f>
        <v>Alto</v>
      </c>
      <c r="AR965" s="22" t="str">
        <f aca="false">AP965&amp;" Potencial / "&amp;AQ965&amp;" Share"</f>
        <v>Bajo Potencial / Alto Share</v>
      </c>
      <c r="AS965" s="22" t="str">
        <f aca="false">IF(Q965="Sí",IF(AO965&gt;=Resumen!$B$29,"Alto","Bajo"),"")</f>
        <v/>
      </c>
      <c r="AT965" s="22" t="str">
        <f aca="false">IF(AS965&lt;&gt;"",AP965&amp;" Potencial / "&amp;AS965&amp;" Share","")</f>
        <v/>
      </c>
      <c r="AU965" s="22" t="str">
        <f aca="false">IF(AH965="","Sin dato",IF(AH965-AO965&gt;Resumen!$B$6,"Sobre-exhibido",IF(AO965-AH965&gt;Resumen!$B$6,"Sub-exhibido","En línea")))</f>
        <v>Sin dato</v>
      </c>
      <c r="AV965" s="22" t="str">
        <f aca="false">IF(AT965="","",IF(AT965="Alto Potencial / Bajo Share",1,IF(AT965="Alto Potencial / Alto Share",2,IF(AT965="Bajo Potencial / Alto Share",3,4))))</f>
        <v/>
      </c>
      <c r="AW965" s="22" t="str">
        <f aca="false">IF(Q965="No","Sin competencia directa",IF(AV965=1,"1 - Foco Conquista (Alto Pot / Bajo Share)",IF(AV965=2,"2 - Foco Defensa (Alto Pot / Alto Share)",IF(AV965=3,"3 - Monitoreo (Bajo Pot / Alto Share)","4 - Baja Prioridad (Bajo Pot / Bajo Share)"))))</f>
        <v>Sin competencia directa</v>
      </c>
      <c r="AX965" s="12" t="str">
        <f aca="false">IF(OR(IFERROR(AND(W965&lt;&gt;"",Y965&lt;&gt;"",Y965-W965&gt;Resumen!$B$8),FALSE()),IFERROR(AND(X965&lt;&gt;"",Y965&lt;&gt;"",Y965-X965&gt;Resumen!$B$8),FALSE())),MAX(IF(IFERROR(AND(W965&lt;&gt;"",Y965&lt;&gt;"",Y965-W965&gt;Resumen!$B$8),FALSE()),Y965-W965,0),IF(IFERROR(AND(X965&lt;&gt;"",Y965&lt;&gt;"",Y965-X965&gt;Resumen!$B$8),FALSE()),Y965-X965,0)),"")</f>
        <v/>
      </c>
      <c r="AY965" s="22" t="str">
        <f aca="false">IF(OR(IFERROR(AND(W965&lt;&gt;"",Y965&lt;&gt;"",Y965-W965&gt;Resumen!$B$8),FALSE()),IFERROR(AND(X965&lt;&gt;"",Y965&lt;&gt;"",Y965-X965&gt;Resumen!$B$8),FALSE())),TRIM("Lays tiene mayor markup que "&amp;IF(IFERROR(AND(W965&lt;&gt;"",Y965&lt;&gt;"",Y965-W965&gt;Resumen!$B$8),FALSE()),"Quento ","")&amp;IF(IFERROR(AND(X965&lt;&gt;"",Y965&lt;&gt;"",Y965-X965&gt;Resumen!$B$8),FALSE()),"Julicroc ","")&amp;"en este PDV"),"")</f>
        <v/>
      </c>
      <c r="AZ965" s="22" t="str">
        <f aca="false">IF(COUNTIF('Plan Pehuamar - Lista'!$A$2:$A$167,A965)&gt;0,"Sí","No")</f>
        <v>No</v>
      </c>
      <c r="BA965" s="22" t="str">
        <f aca="false">IF(COUNTIF('Plan Combo 9+1'!$A$2:$A$226,A965)&gt;0,"Sí","No")</f>
        <v>No</v>
      </c>
      <c r="BB965" s="22" t="str">
        <f aca="false">IF(AH965="","No",IF(BA965="Sí",IF((AO965-AH965)&gt;Resumen!$B$6,"Sí","No"),IF((AO965-AH965)&gt;=Resumen!$B$132,"Sí","No")))</f>
        <v>No</v>
      </c>
      <c r="BC965" s="22" t="str">
        <f aca="false">IF(AND(N965="Sí",AL965="Sí",AI965=0),"Sí","No")</f>
        <v>No</v>
      </c>
      <c r="BD965" s="22" t="str">
        <f aca="false">IF(COUNTIF('Plan 9+1 (con Pehuamar)'!$A$2:$A$227,A965)&gt;0,"Sí","No")</f>
        <v>No</v>
      </c>
    </row>
    <row r="966" customFormat="false" ht="15" hidden="false" customHeight="true" outlineLevel="0" collapsed="false">
      <c r="A966" s="6" t="n">
        <v>401104</v>
      </c>
      <c r="B966" s="6" t="n">
        <v>5</v>
      </c>
      <c r="C966" s="6" t="n">
        <v>504</v>
      </c>
      <c r="D966" s="6" t="s">
        <v>359</v>
      </c>
      <c r="E966" s="6" t="s">
        <v>1157</v>
      </c>
      <c r="F966" s="6" t="s">
        <v>196</v>
      </c>
      <c r="G966" s="6" t="s">
        <v>129</v>
      </c>
      <c r="H966" s="6" t="s">
        <v>197</v>
      </c>
      <c r="I966" s="27" t="n">
        <v>0</v>
      </c>
      <c r="J966" s="27" t="n">
        <v>0</v>
      </c>
      <c r="K966" s="27" t="n">
        <v>0.2</v>
      </c>
      <c r="L966" s="28" t="n">
        <f aca="false">I966+J966</f>
        <v>0</v>
      </c>
      <c r="M966" s="28" t="n">
        <f aca="false">L966+K966</f>
        <v>0.2</v>
      </c>
      <c r="N966" s="22" t="str">
        <f aca="false">IF(I966&gt;0,"Sí","No")</f>
        <v>No</v>
      </c>
      <c r="O966" s="22" t="str">
        <f aca="false">IF(J966&gt;0,"Sí","No")</f>
        <v>No</v>
      </c>
      <c r="P966" s="22" t="str">
        <f aca="false">IF(K966&gt;0,"Sí","No")</f>
        <v>Sí</v>
      </c>
      <c r="Q966" s="22" t="str">
        <f aca="false">IF(OR(I966&gt;0,J966&gt;0),"Sí","No")</f>
        <v>No</v>
      </c>
      <c r="R966" s="27"/>
      <c r="S966" s="27"/>
      <c r="T966" s="27"/>
      <c r="U966" s="27"/>
      <c r="V966" s="27"/>
      <c r="W966" s="12" t="str">
        <f aca="false">IF(AND(I966&gt;0,R966&gt;0),(S966-R966)/R966,"")</f>
        <v/>
      </c>
      <c r="X966" s="12" t="str">
        <f aca="false">IF(AND(J966&gt;0,T966&gt;0),(U966-T966)/T966,"")</f>
        <v/>
      </c>
      <c r="Y966" s="12" t="str">
        <f aca="false">IF(AND(K966&gt;0,V966&gt;0),(V966-Resumen!$B$7)/Resumen!$B$7,"")</f>
        <v/>
      </c>
      <c r="Z966" s="28" t="str">
        <f aca="false">IF(AND(K966&gt;0,I966&gt;0,V966&gt;0,S966&gt;0),V966-S966,"")</f>
        <v/>
      </c>
      <c r="AA966" s="12" t="str">
        <f aca="false">IF(Z966&lt;&gt;"",Z966/S966,"")</f>
        <v/>
      </c>
      <c r="AB966" s="28" t="str">
        <f aca="false">IF(AND(K966&gt;0,J966&gt;0,V966&gt;0,U966&gt;0),V966-U966,"")</f>
        <v/>
      </c>
      <c r="AC966" s="12" t="str">
        <f aca="false">IF(AB966&lt;&gt;"",AB966/U966,"")</f>
        <v/>
      </c>
      <c r="AD966" s="27" t="n">
        <v>0</v>
      </c>
      <c r="AE966" s="27" t="n">
        <v>0</v>
      </c>
      <c r="AF966" s="27" t="n">
        <v>0</v>
      </c>
      <c r="AG966" s="28" t="n">
        <f aca="false">AD966+AE966+AF966</f>
        <v>0</v>
      </c>
      <c r="AH966" s="12" t="str">
        <f aca="false">IF(AG966&gt;0,AD966/AG966,"")</f>
        <v/>
      </c>
      <c r="AI966" s="27" t="n">
        <v>0</v>
      </c>
      <c r="AJ966" s="27" t="n">
        <v>0</v>
      </c>
      <c r="AK966" s="27" t="n">
        <v>0</v>
      </c>
      <c r="AL966" s="22" t="str">
        <f aca="false">IF(OR(AJ966&gt;0,AK966&gt;0),"Sí","No")</f>
        <v>No</v>
      </c>
      <c r="AM966" s="6"/>
      <c r="AN966" s="6"/>
      <c r="AO966" s="12" t="n">
        <f aca="false">IF(M966&gt;0,K966/M966,"")</f>
        <v>1</v>
      </c>
      <c r="AP966" s="22" t="str">
        <f aca="false">IF(M966&gt;=Resumen!$B$5,"Alto","Bajo")</f>
        <v>Bajo</v>
      </c>
      <c r="AQ966" s="22" t="str">
        <f aca="false">IF(AO966&gt;=Resumen!$B$28,"Alto","Bajo")</f>
        <v>Alto</v>
      </c>
      <c r="AR966" s="22" t="str">
        <f aca="false">AP966&amp;" Potencial / "&amp;AQ966&amp;" Share"</f>
        <v>Bajo Potencial / Alto Share</v>
      </c>
      <c r="AS966" s="22" t="str">
        <f aca="false">IF(Q966="Sí",IF(AO966&gt;=Resumen!$B$29,"Alto","Bajo"),"")</f>
        <v/>
      </c>
      <c r="AT966" s="22" t="str">
        <f aca="false">IF(AS966&lt;&gt;"",AP966&amp;" Potencial / "&amp;AS966&amp;" Share","")</f>
        <v/>
      </c>
      <c r="AU966" s="22" t="str">
        <f aca="false">IF(AH966="","Sin dato",IF(AH966-AO966&gt;Resumen!$B$6,"Sobre-exhibido",IF(AO966-AH966&gt;Resumen!$B$6,"Sub-exhibido","En línea")))</f>
        <v>Sin dato</v>
      </c>
      <c r="AV966" s="22" t="str">
        <f aca="false">IF(AT966="","",IF(AT966="Alto Potencial / Bajo Share",1,IF(AT966="Alto Potencial / Alto Share",2,IF(AT966="Bajo Potencial / Alto Share",3,4))))</f>
        <v/>
      </c>
      <c r="AW966" s="22" t="str">
        <f aca="false">IF(Q966="No","Sin competencia directa",IF(AV966=1,"1 - Foco Conquista (Alto Pot / Bajo Share)",IF(AV966=2,"2 - Foco Defensa (Alto Pot / Alto Share)",IF(AV966=3,"3 - Monitoreo (Bajo Pot / Alto Share)","4 - Baja Prioridad (Bajo Pot / Bajo Share)"))))</f>
        <v>Sin competencia directa</v>
      </c>
      <c r="AX966" s="12" t="str">
        <f aca="false">IF(OR(IFERROR(AND(W966&lt;&gt;"",Y966&lt;&gt;"",Y966-W966&gt;Resumen!$B$8),FALSE()),IFERROR(AND(X966&lt;&gt;"",Y966&lt;&gt;"",Y966-X966&gt;Resumen!$B$8),FALSE())),MAX(IF(IFERROR(AND(W966&lt;&gt;"",Y966&lt;&gt;"",Y966-W966&gt;Resumen!$B$8),FALSE()),Y966-W966,0),IF(IFERROR(AND(X966&lt;&gt;"",Y966&lt;&gt;"",Y966-X966&gt;Resumen!$B$8),FALSE()),Y966-X966,0)),"")</f>
        <v/>
      </c>
      <c r="AY966" s="22" t="str">
        <f aca="false">IF(OR(IFERROR(AND(W966&lt;&gt;"",Y966&lt;&gt;"",Y966-W966&gt;Resumen!$B$8),FALSE()),IFERROR(AND(X966&lt;&gt;"",Y966&lt;&gt;"",Y966-X966&gt;Resumen!$B$8),FALSE())),TRIM("Lays tiene mayor markup que "&amp;IF(IFERROR(AND(W966&lt;&gt;"",Y966&lt;&gt;"",Y966-W966&gt;Resumen!$B$8),FALSE()),"Quento ","")&amp;IF(IFERROR(AND(X966&lt;&gt;"",Y966&lt;&gt;"",Y966-X966&gt;Resumen!$B$8),FALSE()),"Julicroc ","")&amp;"en este PDV"),"")</f>
        <v/>
      </c>
      <c r="AZ966" s="22" t="str">
        <f aca="false">IF(COUNTIF('Plan Pehuamar - Lista'!$A$2:$A$167,A966)&gt;0,"Sí","No")</f>
        <v>No</v>
      </c>
      <c r="BA966" s="22" t="str">
        <f aca="false">IF(COUNTIF('Plan Combo 9+1'!$A$2:$A$226,A966)&gt;0,"Sí","No")</f>
        <v>No</v>
      </c>
      <c r="BB966" s="22" t="str">
        <f aca="false">IF(AH966="","No",IF(BA966="Sí",IF((AO966-AH966)&gt;Resumen!$B$6,"Sí","No"),IF((AO966-AH966)&gt;=Resumen!$B$132,"Sí","No")))</f>
        <v>No</v>
      </c>
      <c r="BC966" s="22" t="str">
        <f aca="false">IF(AND(N966="Sí",AL966="Sí",AI966=0),"Sí","No")</f>
        <v>No</v>
      </c>
      <c r="BD966" s="22" t="str">
        <f aca="false">IF(COUNTIF('Plan 9+1 (con Pehuamar)'!$A$2:$A$227,A966)&gt;0,"Sí","No")</f>
        <v>No</v>
      </c>
    </row>
    <row r="967" customFormat="false" ht="15" hidden="false" customHeight="true" outlineLevel="0" collapsed="false">
      <c r="A967" s="6" t="n">
        <v>401114</v>
      </c>
      <c r="B967" s="6" t="n">
        <v>5</v>
      </c>
      <c r="C967" s="6" t="n">
        <v>504</v>
      </c>
      <c r="D967" s="6" t="s">
        <v>359</v>
      </c>
      <c r="E967" s="6" t="s">
        <v>1158</v>
      </c>
      <c r="F967" s="6" t="s">
        <v>196</v>
      </c>
      <c r="G967" s="6" t="s">
        <v>129</v>
      </c>
      <c r="H967" s="6" t="s">
        <v>197</v>
      </c>
      <c r="I967" s="27" t="n">
        <v>0</v>
      </c>
      <c r="J967" s="27" t="n">
        <v>0</v>
      </c>
      <c r="K967" s="27" t="n">
        <v>3.8</v>
      </c>
      <c r="L967" s="28" t="n">
        <f aca="false">I967+J967</f>
        <v>0</v>
      </c>
      <c r="M967" s="28" t="n">
        <f aca="false">L967+K967</f>
        <v>3.8</v>
      </c>
      <c r="N967" s="22" t="str">
        <f aca="false">IF(I967&gt;0,"Sí","No")</f>
        <v>No</v>
      </c>
      <c r="O967" s="22" t="str">
        <f aca="false">IF(J967&gt;0,"Sí","No")</f>
        <v>No</v>
      </c>
      <c r="P967" s="22" t="str">
        <f aca="false">IF(K967&gt;0,"Sí","No")</f>
        <v>Sí</v>
      </c>
      <c r="Q967" s="22" t="str">
        <f aca="false">IF(OR(I967&gt;0,J967&gt;0),"Sí","No")</f>
        <v>No</v>
      </c>
      <c r="R967" s="27"/>
      <c r="S967" s="27"/>
      <c r="T967" s="27"/>
      <c r="U967" s="27"/>
      <c r="V967" s="27"/>
      <c r="W967" s="12" t="str">
        <f aca="false">IF(AND(I967&gt;0,R967&gt;0),(S967-R967)/R967,"")</f>
        <v/>
      </c>
      <c r="X967" s="12" t="str">
        <f aca="false">IF(AND(J967&gt;0,T967&gt;0),(U967-T967)/T967,"")</f>
        <v/>
      </c>
      <c r="Y967" s="12" t="str">
        <f aca="false">IF(AND(K967&gt;0,V967&gt;0),(V967-Resumen!$B$7)/Resumen!$B$7,"")</f>
        <v/>
      </c>
      <c r="Z967" s="28" t="str">
        <f aca="false">IF(AND(K967&gt;0,I967&gt;0,V967&gt;0,S967&gt;0),V967-S967,"")</f>
        <v/>
      </c>
      <c r="AA967" s="12" t="str">
        <f aca="false">IF(Z967&lt;&gt;"",Z967/S967,"")</f>
        <v/>
      </c>
      <c r="AB967" s="28" t="str">
        <f aca="false">IF(AND(K967&gt;0,J967&gt;0,V967&gt;0,U967&gt;0),V967-U967,"")</f>
        <v/>
      </c>
      <c r="AC967" s="12" t="str">
        <f aca="false">IF(AB967&lt;&gt;"",AB967/U967,"")</f>
        <v/>
      </c>
      <c r="AD967" s="27" t="n">
        <v>0</v>
      </c>
      <c r="AE967" s="27" t="n">
        <v>0</v>
      </c>
      <c r="AF967" s="27" t="n">
        <v>0</v>
      </c>
      <c r="AG967" s="28" t="n">
        <f aca="false">AD967+AE967+AF967</f>
        <v>0</v>
      </c>
      <c r="AH967" s="12" t="str">
        <f aca="false">IF(AG967&gt;0,AD967/AG967,"")</f>
        <v/>
      </c>
      <c r="AI967" s="27" t="n">
        <v>0</v>
      </c>
      <c r="AJ967" s="27" t="n">
        <v>0</v>
      </c>
      <c r="AK967" s="27" t="n">
        <v>0</v>
      </c>
      <c r="AL967" s="22" t="str">
        <f aca="false">IF(OR(AJ967&gt;0,AK967&gt;0),"Sí","No")</f>
        <v>No</v>
      </c>
      <c r="AM967" s="6"/>
      <c r="AN967" s="6"/>
      <c r="AO967" s="12" t="n">
        <f aca="false">IF(M967&gt;0,K967/M967,"")</f>
        <v>1</v>
      </c>
      <c r="AP967" s="22" t="str">
        <f aca="false">IF(M967&gt;=Resumen!$B$5,"Alto","Bajo")</f>
        <v>Bajo</v>
      </c>
      <c r="AQ967" s="22" t="str">
        <f aca="false">IF(AO967&gt;=Resumen!$B$28,"Alto","Bajo")</f>
        <v>Alto</v>
      </c>
      <c r="AR967" s="22" t="str">
        <f aca="false">AP967&amp;" Potencial / "&amp;AQ967&amp;" Share"</f>
        <v>Bajo Potencial / Alto Share</v>
      </c>
      <c r="AS967" s="22" t="str">
        <f aca="false">IF(Q967="Sí",IF(AO967&gt;=Resumen!$B$29,"Alto","Bajo"),"")</f>
        <v/>
      </c>
      <c r="AT967" s="22" t="str">
        <f aca="false">IF(AS967&lt;&gt;"",AP967&amp;" Potencial / "&amp;AS967&amp;" Share","")</f>
        <v/>
      </c>
      <c r="AU967" s="22" t="str">
        <f aca="false">IF(AH967="","Sin dato",IF(AH967-AO967&gt;Resumen!$B$6,"Sobre-exhibido",IF(AO967-AH967&gt;Resumen!$B$6,"Sub-exhibido","En línea")))</f>
        <v>Sin dato</v>
      </c>
      <c r="AV967" s="22" t="str">
        <f aca="false">IF(AT967="","",IF(AT967="Alto Potencial / Bajo Share",1,IF(AT967="Alto Potencial / Alto Share",2,IF(AT967="Bajo Potencial / Alto Share",3,4))))</f>
        <v/>
      </c>
      <c r="AW967" s="22" t="str">
        <f aca="false">IF(Q967="No","Sin competencia directa",IF(AV967=1,"1 - Foco Conquista (Alto Pot / Bajo Share)",IF(AV967=2,"2 - Foco Defensa (Alto Pot / Alto Share)",IF(AV967=3,"3 - Monitoreo (Bajo Pot / Alto Share)","4 - Baja Prioridad (Bajo Pot / Bajo Share)"))))</f>
        <v>Sin competencia directa</v>
      </c>
      <c r="AX967" s="12" t="str">
        <f aca="false">IF(OR(IFERROR(AND(W967&lt;&gt;"",Y967&lt;&gt;"",Y967-W967&gt;Resumen!$B$8),FALSE()),IFERROR(AND(X967&lt;&gt;"",Y967&lt;&gt;"",Y967-X967&gt;Resumen!$B$8),FALSE())),MAX(IF(IFERROR(AND(W967&lt;&gt;"",Y967&lt;&gt;"",Y967-W967&gt;Resumen!$B$8),FALSE()),Y967-W967,0),IF(IFERROR(AND(X967&lt;&gt;"",Y967&lt;&gt;"",Y967-X967&gt;Resumen!$B$8),FALSE()),Y967-X967,0)),"")</f>
        <v/>
      </c>
      <c r="AY967" s="22" t="str">
        <f aca="false">IF(OR(IFERROR(AND(W967&lt;&gt;"",Y967&lt;&gt;"",Y967-W967&gt;Resumen!$B$8),FALSE()),IFERROR(AND(X967&lt;&gt;"",Y967&lt;&gt;"",Y967-X967&gt;Resumen!$B$8),FALSE())),TRIM("Lays tiene mayor markup que "&amp;IF(IFERROR(AND(W967&lt;&gt;"",Y967&lt;&gt;"",Y967-W967&gt;Resumen!$B$8),FALSE()),"Quento ","")&amp;IF(IFERROR(AND(X967&lt;&gt;"",Y967&lt;&gt;"",Y967-X967&gt;Resumen!$B$8),FALSE()),"Julicroc ","")&amp;"en este PDV"),"")</f>
        <v/>
      </c>
      <c r="AZ967" s="22" t="str">
        <f aca="false">IF(COUNTIF('Plan Pehuamar - Lista'!$A$2:$A$167,A967)&gt;0,"Sí","No")</f>
        <v>No</v>
      </c>
      <c r="BA967" s="22" t="str">
        <f aca="false">IF(COUNTIF('Plan Combo 9+1'!$A$2:$A$226,A967)&gt;0,"Sí","No")</f>
        <v>No</v>
      </c>
      <c r="BB967" s="22" t="str">
        <f aca="false">IF(AH967="","No",IF(BA967="Sí",IF((AO967-AH967)&gt;Resumen!$B$6,"Sí","No"),IF((AO967-AH967)&gt;=Resumen!$B$132,"Sí","No")))</f>
        <v>No</v>
      </c>
      <c r="BC967" s="22" t="str">
        <f aca="false">IF(AND(N967="Sí",AL967="Sí",AI967=0),"Sí","No")</f>
        <v>No</v>
      </c>
      <c r="BD967" s="22" t="str">
        <f aca="false">IF(COUNTIF('Plan 9+1 (con Pehuamar)'!$A$2:$A$227,A967)&gt;0,"Sí","No")</f>
        <v>No</v>
      </c>
    </row>
    <row r="968" customFormat="false" ht="15" hidden="false" customHeight="true" outlineLevel="0" collapsed="false">
      <c r="A968" s="6" t="n">
        <v>401126</v>
      </c>
      <c r="B968" s="6" t="n">
        <v>5</v>
      </c>
      <c r="C968" s="6" t="n">
        <v>504</v>
      </c>
      <c r="D968" s="6" t="s">
        <v>359</v>
      </c>
      <c r="E968" s="6" t="s">
        <v>1153</v>
      </c>
      <c r="F968" s="6" t="s">
        <v>206</v>
      </c>
      <c r="G968" s="6" t="s">
        <v>129</v>
      </c>
      <c r="H968" s="6" t="s">
        <v>197</v>
      </c>
      <c r="I968" s="27" t="n">
        <v>0</v>
      </c>
      <c r="J968" s="27" t="n">
        <v>0</v>
      </c>
      <c r="K968" s="27" t="n">
        <v>2.3</v>
      </c>
      <c r="L968" s="28" t="n">
        <f aca="false">I968+J968</f>
        <v>0</v>
      </c>
      <c r="M968" s="28" t="n">
        <f aca="false">L968+K968</f>
        <v>2.3</v>
      </c>
      <c r="N968" s="22" t="str">
        <f aca="false">IF(I968&gt;0,"Sí","No")</f>
        <v>No</v>
      </c>
      <c r="O968" s="22" t="str">
        <f aca="false">IF(J968&gt;0,"Sí","No")</f>
        <v>No</v>
      </c>
      <c r="P968" s="22" t="str">
        <f aca="false">IF(K968&gt;0,"Sí","No")</f>
        <v>Sí</v>
      </c>
      <c r="Q968" s="22" t="str">
        <f aca="false">IF(OR(I968&gt;0,J968&gt;0),"Sí","No")</f>
        <v>No</v>
      </c>
      <c r="R968" s="27"/>
      <c r="S968" s="27"/>
      <c r="T968" s="27"/>
      <c r="U968" s="27"/>
      <c r="V968" s="27"/>
      <c r="W968" s="12" t="str">
        <f aca="false">IF(AND(I968&gt;0,R968&gt;0),(S968-R968)/R968,"")</f>
        <v/>
      </c>
      <c r="X968" s="12" t="str">
        <f aca="false">IF(AND(J968&gt;0,T968&gt;0),(U968-T968)/T968,"")</f>
        <v/>
      </c>
      <c r="Y968" s="12" t="str">
        <f aca="false">IF(AND(K968&gt;0,V968&gt;0),(V968-Resumen!$B$7)/Resumen!$B$7,"")</f>
        <v/>
      </c>
      <c r="Z968" s="28" t="str">
        <f aca="false">IF(AND(K968&gt;0,I968&gt;0,V968&gt;0,S968&gt;0),V968-S968,"")</f>
        <v/>
      </c>
      <c r="AA968" s="12" t="str">
        <f aca="false">IF(Z968&lt;&gt;"",Z968/S968,"")</f>
        <v/>
      </c>
      <c r="AB968" s="28" t="str">
        <f aca="false">IF(AND(K968&gt;0,J968&gt;0,V968&gt;0,U968&gt;0),V968-U968,"")</f>
        <v/>
      </c>
      <c r="AC968" s="12" t="str">
        <f aca="false">IF(AB968&lt;&gt;"",AB968/U968,"")</f>
        <v/>
      </c>
      <c r="AD968" s="27" t="n">
        <v>0</v>
      </c>
      <c r="AE968" s="27" t="n">
        <v>0</v>
      </c>
      <c r="AF968" s="27" t="n">
        <v>0</v>
      </c>
      <c r="AG968" s="28" t="n">
        <f aca="false">AD968+AE968+AF968</f>
        <v>0</v>
      </c>
      <c r="AH968" s="12" t="str">
        <f aca="false">IF(AG968&gt;0,AD968/AG968,"")</f>
        <v/>
      </c>
      <c r="AI968" s="27" t="n">
        <v>0</v>
      </c>
      <c r="AJ968" s="27" t="n">
        <v>0</v>
      </c>
      <c r="AK968" s="27" t="n">
        <v>0</v>
      </c>
      <c r="AL968" s="22" t="str">
        <f aca="false">IF(OR(AJ968&gt;0,AK968&gt;0),"Sí","No")</f>
        <v>No</v>
      </c>
      <c r="AM968" s="6"/>
      <c r="AN968" s="6"/>
      <c r="AO968" s="12" t="n">
        <f aca="false">IF(M968&gt;0,K968/M968,"")</f>
        <v>1</v>
      </c>
      <c r="AP968" s="22" t="str">
        <f aca="false">IF(M968&gt;=Resumen!$B$5,"Alto","Bajo")</f>
        <v>Bajo</v>
      </c>
      <c r="AQ968" s="22" t="str">
        <f aca="false">IF(AO968&gt;=Resumen!$B$28,"Alto","Bajo")</f>
        <v>Alto</v>
      </c>
      <c r="AR968" s="22" t="str">
        <f aca="false">AP968&amp;" Potencial / "&amp;AQ968&amp;" Share"</f>
        <v>Bajo Potencial / Alto Share</v>
      </c>
      <c r="AS968" s="22" t="str">
        <f aca="false">IF(Q968="Sí",IF(AO968&gt;=Resumen!$B$29,"Alto","Bajo"),"")</f>
        <v/>
      </c>
      <c r="AT968" s="22" t="str">
        <f aca="false">IF(AS968&lt;&gt;"",AP968&amp;" Potencial / "&amp;AS968&amp;" Share","")</f>
        <v/>
      </c>
      <c r="AU968" s="22" t="str">
        <f aca="false">IF(AH968="","Sin dato",IF(AH968-AO968&gt;Resumen!$B$6,"Sobre-exhibido",IF(AO968-AH968&gt;Resumen!$B$6,"Sub-exhibido","En línea")))</f>
        <v>Sin dato</v>
      </c>
      <c r="AV968" s="22" t="str">
        <f aca="false">IF(AT968="","",IF(AT968="Alto Potencial / Bajo Share",1,IF(AT968="Alto Potencial / Alto Share",2,IF(AT968="Bajo Potencial / Alto Share",3,4))))</f>
        <v/>
      </c>
      <c r="AW968" s="22" t="str">
        <f aca="false">IF(Q968="No","Sin competencia directa",IF(AV968=1,"1 - Foco Conquista (Alto Pot / Bajo Share)",IF(AV968=2,"2 - Foco Defensa (Alto Pot / Alto Share)",IF(AV968=3,"3 - Monitoreo (Bajo Pot / Alto Share)","4 - Baja Prioridad (Bajo Pot / Bajo Share)"))))</f>
        <v>Sin competencia directa</v>
      </c>
      <c r="AX968" s="12" t="str">
        <f aca="false">IF(OR(IFERROR(AND(W968&lt;&gt;"",Y968&lt;&gt;"",Y968-W968&gt;Resumen!$B$8),FALSE()),IFERROR(AND(X968&lt;&gt;"",Y968&lt;&gt;"",Y968-X968&gt;Resumen!$B$8),FALSE())),MAX(IF(IFERROR(AND(W968&lt;&gt;"",Y968&lt;&gt;"",Y968-W968&gt;Resumen!$B$8),FALSE()),Y968-W968,0),IF(IFERROR(AND(X968&lt;&gt;"",Y968&lt;&gt;"",Y968-X968&gt;Resumen!$B$8),FALSE()),Y968-X968,0)),"")</f>
        <v/>
      </c>
      <c r="AY968" s="22" t="str">
        <f aca="false">IF(OR(IFERROR(AND(W968&lt;&gt;"",Y968&lt;&gt;"",Y968-W968&gt;Resumen!$B$8),FALSE()),IFERROR(AND(X968&lt;&gt;"",Y968&lt;&gt;"",Y968-X968&gt;Resumen!$B$8),FALSE())),TRIM("Lays tiene mayor markup que "&amp;IF(IFERROR(AND(W968&lt;&gt;"",Y968&lt;&gt;"",Y968-W968&gt;Resumen!$B$8),FALSE()),"Quento ","")&amp;IF(IFERROR(AND(X968&lt;&gt;"",Y968&lt;&gt;"",Y968-X968&gt;Resumen!$B$8),FALSE()),"Julicroc ","")&amp;"en este PDV"),"")</f>
        <v/>
      </c>
      <c r="AZ968" s="22" t="str">
        <f aca="false">IF(COUNTIF('Plan Pehuamar - Lista'!$A$2:$A$167,A968)&gt;0,"Sí","No")</f>
        <v>No</v>
      </c>
      <c r="BA968" s="22" t="str">
        <f aca="false">IF(COUNTIF('Plan Combo 9+1'!$A$2:$A$226,A968)&gt;0,"Sí","No")</f>
        <v>No</v>
      </c>
      <c r="BB968" s="22" t="str">
        <f aca="false">IF(AH968="","No",IF(BA968="Sí",IF((AO968-AH968)&gt;Resumen!$B$6,"Sí","No"),IF((AO968-AH968)&gt;=Resumen!$B$132,"Sí","No")))</f>
        <v>No</v>
      </c>
      <c r="BC968" s="22" t="str">
        <f aca="false">IF(AND(N968="Sí",AL968="Sí",AI968=0),"Sí","No")</f>
        <v>No</v>
      </c>
      <c r="BD968" s="22" t="str">
        <f aca="false">IF(COUNTIF('Plan 9+1 (con Pehuamar)'!$A$2:$A$227,A968)&gt;0,"Sí","No")</f>
        <v>No</v>
      </c>
    </row>
    <row r="969" customFormat="false" ht="15" hidden="false" customHeight="true" outlineLevel="0" collapsed="false">
      <c r="A969" s="6" t="n">
        <v>401132</v>
      </c>
      <c r="B969" s="6" t="n">
        <v>5</v>
      </c>
      <c r="C969" s="6" t="n">
        <v>504</v>
      </c>
      <c r="D969" s="6" t="s">
        <v>359</v>
      </c>
      <c r="E969" s="6" t="s">
        <v>1159</v>
      </c>
      <c r="F969" s="6" t="s">
        <v>206</v>
      </c>
      <c r="G969" s="6" t="s">
        <v>129</v>
      </c>
      <c r="H969" s="6" t="s">
        <v>197</v>
      </c>
      <c r="I969" s="27" t="n">
        <v>0</v>
      </c>
      <c r="J969" s="27" t="n">
        <v>0</v>
      </c>
      <c r="K969" s="27" t="n">
        <v>1.7</v>
      </c>
      <c r="L969" s="28" t="n">
        <f aca="false">I969+J969</f>
        <v>0</v>
      </c>
      <c r="M969" s="28" t="n">
        <f aca="false">L969+K969</f>
        <v>1.7</v>
      </c>
      <c r="N969" s="22" t="str">
        <f aca="false">IF(I969&gt;0,"Sí","No")</f>
        <v>No</v>
      </c>
      <c r="O969" s="22" t="str">
        <f aca="false">IF(J969&gt;0,"Sí","No")</f>
        <v>No</v>
      </c>
      <c r="P969" s="22" t="str">
        <f aca="false">IF(K969&gt;0,"Sí","No")</f>
        <v>Sí</v>
      </c>
      <c r="Q969" s="22" t="str">
        <f aca="false">IF(OR(I969&gt;0,J969&gt;0),"Sí","No")</f>
        <v>No</v>
      </c>
      <c r="R969" s="27"/>
      <c r="S969" s="27"/>
      <c r="T969" s="27"/>
      <c r="U969" s="27"/>
      <c r="V969" s="27"/>
      <c r="W969" s="12" t="str">
        <f aca="false">IF(AND(I969&gt;0,R969&gt;0),(S969-R969)/R969,"")</f>
        <v/>
      </c>
      <c r="X969" s="12" t="str">
        <f aca="false">IF(AND(J969&gt;0,T969&gt;0),(U969-T969)/T969,"")</f>
        <v/>
      </c>
      <c r="Y969" s="12" t="str">
        <f aca="false">IF(AND(K969&gt;0,V969&gt;0),(V969-Resumen!$B$7)/Resumen!$B$7,"")</f>
        <v/>
      </c>
      <c r="Z969" s="28" t="str">
        <f aca="false">IF(AND(K969&gt;0,I969&gt;0,V969&gt;0,S969&gt;0),V969-S969,"")</f>
        <v/>
      </c>
      <c r="AA969" s="12" t="str">
        <f aca="false">IF(Z969&lt;&gt;"",Z969/S969,"")</f>
        <v/>
      </c>
      <c r="AB969" s="28" t="str">
        <f aca="false">IF(AND(K969&gt;0,J969&gt;0,V969&gt;0,U969&gt;0),V969-U969,"")</f>
        <v/>
      </c>
      <c r="AC969" s="12" t="str">
        <f aca="false">IF(AB969&lt;&gt;"",AB969/U969,"")</f>
        <v/>
      </c>
      <c r="AD969" s="27" t="n">
        <v>0</v>
      </c>
      <c r="AE969" s="27" t="n">
        <v>0</v>
      </c>
      <c r="AF969" s="27" t="n">
        <v>0</v>
      </c>
      <c r="AG969" s="28" t="n">
        <f aca="false">AD969+AE969+AF969</f>
        <v>0</v>
      </c>
      <c r="AH969" s="12" t="str">
        <f aca="false">IF(AG969&gt;0,AD969/AG969,"")</f>
        <v/>
      </c>
      <c r="AI969" s="27" t="n">
        <v>0</v>
      </c>
      <c r="AJ969" s="27" t="n">
        <v>0</v>
      </c>
      <c r="AK969" s="27" t="n">
        <v>0</v>
      </c>
      <c r="AL969" s="22" t="str">
        <f aca="false">IF(OR(AJ969&gt;0,AK969&gt;0),"Sí","No")</f>
        <v>No</v>
      </c>
      <c r="AM969" s="6"/>
      <c r="AN969" s="6"/>
      <c r="AO969" s="12" t="n">
        <f aca="false">IF(M969&gt;0,K969/M969,"")</f>
        <v>1</v>
      </c>
      <c r="AP969" s="22" t="str">
        <f aca="false">IF(M969&gt;=Resumen!$B$5,"Alto","Bajo")</f>
        <v>Bajo</v>
      </c>
      <c r="AQ969" s="22" t="str">
        <f aca="false">IF(AO969&gt;=Resumen!$B$28,"Alto","Bajo")</f>
        <v>Alto</v>
      </c>
      <c r="AR969" s="22" t="str">
        <f aca="false">AP969&amp;" Potencial / "&amp;AQ969&amp;" Share"</f>
        <v>Bajo Potencial / Alto Share</v>
      </c>
      <c r="AS969" s="22" t="str">
        <f aca="false">IF(Q969="Sí",IF(AO969&gt;=Resumen!$B$29,"Alto","Bajo"),"")</f>
        <v/>
      </c>
      <c r="AT969" s="22" t="str">
        <f aca="false">IF(AS969&lt;&gt;"",AP969&amp;" Potencial / "&amp;AS969&amp;" Share","")</f>
        <v/>
      </c>
      <c r="AU969" s="22" t="str">
        <f aca="false">IF(AH969="","Sin dato",IF(AH969-AO969&gt;Resumen!$B$6,"Sobre-exhibido",IF(AO969-AH969&gt;Resumen!$B$6,"Sub-exhibido","En línea")))</f>
        <v>Sin dato</v>
      </c>
      <c r="AV969" s="22" t="str">
        <f aca="false">IF(AT969="","",IF(AT969="Alto Potencial / Bajo Share",1,IF(AT969="Alto Potencial / Alto Share",2,IF(AT969="Bajo Potencial / Alto Share",3,4))))</f>
        <v/>
      </c>
      <c r="AW969" s="22" t="str">
        <f aca="false">IF(Q969="No","Sin competencia directa",IF(AV969=1,"1 - Foco Conquista (Alto Pot / Bajo Share)",IF(AV969=2,"2 - Foco Defensa (Alto Pot / Alto Share)",IF(AV969=3,"3 - Monitoreo (Bajo Pot / Alto Share)","4 - Baja Prioridad (Bajo Pot / Bajo Share)"))))</f>
        <v>Sin competencia directa</v>
      </c>
      <c r="AX969" s="12" t="str">
        <f aca="false">IF(OR(IFERROR(AND(W969&lt;&gt;"",Y969&lt;&gt;"",Y969-W969&gt;Resumen!$B$8),FALSE()),IFERROR(AND(X969&lt;&gt;"",Y969&lt;&gt;"",Y969-X969&gt;Resumen!$B$8),FALSE())),MAX(IF(IFERROR(AND(W969&lt;&gt;"",Y969&lt;&gt;"",Y969-W969&gt;Resumen!$B$8),FALSE()),Y969-W969,0),IF(IFERROR(AND(X969&lt;&gt;"",Y969&lt;&gt;"",Y969-X969&gt;Resumen!$B$8),FALSE()),Y969-X969,0)),"")</f>
        <v/>
      </c>
      <c r="AY969" s="22" t="str">
        <f aca="false">IF(OR(IFERROR(AND(W969&lt;&gt;"",Y969&lt;&gt;"",Y969-W969&gt;Resumen!$B$8),FALSE()),IFERROR(AND(X969&lt;&gt;"",Y969&lt;&gt;"",Y969-X969&gt;Resumen!$B$8),FALSE())),TRIM("Lays tiene mayor markup que "&amp;IF(IFERROR(AND(W969&lt;&gt;"",Y969&lt;&gt;"",Y969-W969&gt;Resumen!$B$8),FALSE()),"Quento ","")&amp;IF(IFERROR(AND(X969&lt;&gt;"",Y969&lt;&gt;"",Y969-X969&gt;Resumen!$B$8),FALSE()),"Julicroc ","")&amp;"en este PDV"),"")</f>
        <v/>
      </c>
      <c r="AZ969" s="22" t="str">
        <f aca="false">IF(COUNTIF('Plan Pehuamar - Lista'!$A$2:$A$167,A969)&gt;0,"Sí","No")</f>
        <v>No</v>
      </c>
      <c r="BA969" s="22" t="str">
        <f aca="false">IF(COUNTIF('Plan Combo 9+1'!$A$2:$A$226,A969)&gt;0,"Sí","No")</f>
        <v>No</v>
      </c>
      <c r="BB969" s="22" t="str">
        <f aca="false">IF(AH969="","No",IF(BA969="Sí",IF((AO969-AH969)&gt;Resumen!$B$6,"Sí","No"),IF((AO969-AH969)&gt;=Resumen!$B$132,"Sí","No")))</f>
        <v>No</v>
      </c>
      <c r="BC969" s="22" t="str">
        <f aca="false">IF(AND(N969="Sí",AL969="Sí",AI969=0),"Sí","No")</f>
        <v>No</v>
      </c>
      <c r="BD969" s="22" t="str">
        <f aca="false">IF(COUNTIF('Plan 9+1 (con Pehuamar)'!$A$2:$A$227,A969)&gt;0,"Sí","No")</f>
        <v>No</v>
      </c>
    </row>
    <row r="970" customFormat="false" ht="15" hidden="false" customHeight="true" outlineLevel="0" collapsed="false">
      <c r="A970" s="6" t="n">
        <v>401137</v>
      </c>
      <c r="B970" s="6" t="n">
        <v>5</v>
      </c>
      <c r="C970" s="6" t="n">
        <v>504</v>
      </c>
      <c r="D970" s="6" t="s">
        <v>359</v>
      </c>
      <c r="E970" s="6" t="s">
        <v>1160</v>
      </c>
      <c r="F970" s="6" t="s">
        <v>206</v>
      </c>
      <c r="G970" s="6" t="s">
        <v>129</v>
      </c>
      <c r="H970" s="6" t="s">
        <v>197</v>
      </c>
      <c r="I970" s="27" t="n">
        <v>0</v>
      </c>
      <c r="J970" s="27" t="n">
        <v>0</v>
      </c>
      <c r="K970" s="27" t="n">
        <v>11.9</v>
      </c>
      <c r="L970" s="28" t="n">
        <f aca="false">I970+J970</f>
        <v>0</v>
      </c>
      <c r="M970" s="28" t="n">
        <f aca="false">L970+K970</f>
        <v>11.9</v>
      </c>
      <c r="N970" s="22" t="str">
        <f aca="false">IF(I970&gt;0,"Sí","No")</f>
        <v>No</v>
      </c>
      <c r="O970" s="22" t="str">
        <f aca="false">IF(J970&gt;0,"Sí","No")</f>
        <v>No</v>
      </c>
      <c r="P970" s="22" t="str">
        <f aca="false">IF(K970&gt;0,"Sí","No")</f>
        <v>Sí</v>
      </c>
      <c r="Q970" s="22" t="str">
        <f aca="false">IF(OR(I970&gt;0,J970&gt;0),"Sí","No")</f>
        <v>No</v>
      </c>
      <c r="R970" s="27"/>
      <c r="S970" s="27"/>
      <c r="T970" s="27"/>
      <c r="U970" s="27"/>
      <c r="V970" s="27"/>
      <c r="W970" s="12" t="str">
        <f aca="false">IF(AND(I970&gt;0,R970&gt;0),(S970-R970)/R970,"")</f>
        <v/>
      </c>
      <c r="X970" s="12" t="str">
        <f aca="false">IF(AND(J970&gt;0,T970&gt;0),(U970-T970)/T970,"")</f>
        <v/>
      </c>
      <c r="Y970" s="12" t="str">
        <f aca="false">IF(AND(K970&gt;0,V970&gt;0),(V970-Resumen!$B$7)/Resumen!$B$7,"")</f>
        <v/>
      </c>
      <c r="Z970" s="28" t="str">
        <f aca="false">IF(AND(K970&gt;0,I970&gt;0,V970&gt;0,S970&gt;0),V970-S970,"")</f>
        <v/>
      </c>
      <c r="AA970" s="12" t="str">
        <f aca="false">IF(Z970&lt;&gt;"",Z970/S970,"")</f>
        <v/>
      </c>
      <c r="AB970" s="28" t="str">
        <f aca="false">IF(AND(K970&gt;0,J970&gt;0,V970&gt;0,U970&gt;0),V970-U970,"")</f>
        <v/>
      </c>
      <c r="AC970" s="12" t="str">
        <f aca="false">IF(AB970&lt;&gt;"",AB970/U970,"")</f>
        <v/>
      </c>
      <c r="AD970" s="27" t="n">
        <v>0</v>
      </c>
      <c r="AE970" s="27" t="n">
        <v>0</v>
      </c>
      <c r="AF970" s="27" t="n">
        <v>0</v>
      </c>
      <c r="AG970" s="28" t="n">
        <f aca="false">AD970+AE970+AF970</f>
        <v>0</v>
      </c>
      <c r="AH970" s="12" t="str">
        <f aca="false">IF(AG970&gt;0,AD970/AG970,"")</f>
        <v/>
      </c>
      <c r="AI970" s="27" t="n">
        <v>0</v>
      </c>
      <c r="AJ970" s="27" t="n">
        <v>0</v>
      </c>
      <c r="AK970" s="27" t="n">
        <v>0</v>
      </c>
      <c r="AL970" s="22" t="str">
        <f aca="false">IF(OR(AJ970&gt;0,AK970&gt;0),"Sí","No")</f>
        <v>No</v>
      </c>
      <c r="AM970" s="6"/>
      <c r="AN970" s="6"/>
      <c r="AO970" s="12" t="n">
        <f aca="false">IF(M970&gt;0,K970/M970,"")</f>
        <v>1</v>
      </c>
      <c r="AP970" s="22" t="str">
        <f aca="false">IF(M970&gt;=Resumen!$B$5,"Alto","Bajo")</f>
        <v>Bajo</v>
      </c>
      <c r="AQ970" s="22" t="str">
        <f aca="false">IF(AO970&gt;=Resumen!$B$28,"Alto","Bajo")</f>
        <v>Alto</v>
      </c>
      <c r="AR970" s="22" t="str">
        <f aca="false">AP970&amp;" Potencial / "&amp;AQ970&amp;" Share"</f>
        <v>Bajo Potencial / Alto Share</v>
      </c>
      <c r="AS970" s="22" t="str">
        <f aca="false">IF(Q970="Sí",IF(AO970&gt;=Resumen!$B$29,"Alto","Bajo"),"")</f>
        <v/>
      </c>
      <c r="AT970" s="22" t="str">
        <f aca="false">IF(AS970&lt;&gt;"",AP970&amp;" Potencial / "&amp;AS970&amp;" Share","")</f>
        <v/>
      </c>
      <c r="AU970" s="22" t="str">
        <f aca="false">IF(AH970="","Sin dato",IF(AH970-AO970&gt;Resumen!$B$6,"Sobre-exhibido",IF(AO970-AH970&gt;Resumen!$B$6,"Sub-exhibido","En línea")))</f>
        <v>Sin dato</v>
      </c>
      <c r="AV970" s="22" t="str">
        <f aca="false">IF(AT970="","",IF(AT970="Alto Potencial / Bajo Share",1,IF(AT970="Alto Potencial / Alto Share",2,IF(AT970="Bajo Potencial / Alto Share",3,4))))</f>
        <v/>
      </c>
      <c r="AW970" s="22" t="str">
        <f aca="false">IF(Q970="No","Sin competencia directa",IF(AV970=1,"1 - Foco Conquista (Alto Pot / Bajo Share)",IF(AV970=2,"2 - Foco Defensa (Alto Pot / Alto Share)",IF(AV970=3,"3 - Monitoreo (Bajo Pot / Alto Share)","4 - Baja Prioridad (Bajo Pot / Bajo Share)"))))</f>
        <v>Sin competencia directa</v>
      </c>
      <c r="AX970" s="12" t="str">
        <f aca="false">IF(OR(IFERROR(AND(W970&lt;&gt;"",Y970&lt;&gt;"",Y970-W970&gt;Resumen!$B$8),FALSE()),IFERROR(AND(X970&lt;&gt;"",Y970&lt;&gt;"",Y970-X970&gt;Resumen!$B$8),FALSE())),MAX(IF(IFERROR(AND(W970&lt;&gt;"",Y970&lt;&gt;"",Y970-W970&gt;Resumen!$B$8),FALSE()),Y970-W970,0),IF(IFERROR(AND(X970&lt;&gt;"",Y970&lt;&gt;"",Y970-X970&gt;Resumen!$B$8),FALSE()),Y970-X970,0)),"")</f>
        <v/>
      </c>
      <c r="AY970" s="22" t="str">
        <f aca="false">IF(OR(IFERROR(AND(W970&lt;&gt;"",Y970&lt;&gt;"",Y970-W970&gt;Resumen!$B$8),FALSE()),IFERROR(AND(X970&lt;&gt;"",Y970&lt;&gt;"",Y970-X970&gt;Resumen!$B$8),FALSE())),TRIM("Lays tiene mayor markup que "&amp;IF(IFERROR(AND(W970&lt;&gt;"",Y970&lt;&gt;"",Y970-W970&gt;Resumen!$B$8),FALSE()),"Quento ","")&amp;IF(IFERROR(AND(X970&lt;&gt;"",Y970&lt;&gt;"",Y970-X970&gt;Resumen!$B$8),FALSE()),"Julicroc ","")&amp;"en este PDV"),"")</f>
        <v/>
      </c>
      <c r="AZ970" s="22" t="str">
        <f aca="false">IF(COUNTIF('Plan Pehuamar - Lista'!$A$2:$A$167,A970)&gt;0,"Sí","No")</f>
        <v>No</v>
      </c>
      <c r="BA970" s="22" t="str">
        <f aca="false">IF(COUNTIF('Plan Combo 9+1'!$A$2:$A$226,A970)&gt;0,"Sí","No")</f>
        <v>No</v>
      </c>
      <c r="BB970" s="22" t="str">
        <f aca="false">IF(AH970="","No",IF(BA970="Sí",IF((AO970-AH970)&gt;Resumen!$B$6,"Sí","No"),IF((AO970-AH970)&gt;=Resumen!$B$132,"Sí","No")))</f>
        <v>No</v>
      </c>
      <c r="BC970" s="22" t="str">
        <f aca="false">IF(AND(N970="Sí",AL970="Sí",AI970=0),"Sí","No")</f>
        <v>No</v>
      </c>
      <c r="BD970" s="22" t="str">
        <f aca="false">IF(COUNTIF('Plan 9+1 (con Pehuamar)'!$A$2:$A$227,A970)&gt;0,"Sí","No")</f>
        <v>No</v>
      </c>
    </row>
    <row r="971" customFormat="false" ht="15" hidden="false" customHeight="true" outlineLevel="0" collapsed="false">
      <c r="A971" s="6" t="n">
        <v>401142</v>
      </c>
      <c r="B971" s="6" t="n">
        <v>5</v>
      </c>
      <c r="C971" s="6" t="n">
        <v>504</v>
      </c>
      <c r="D971" s="6" t="s">
        <v>359</v>
      </c>
      <c r="E971" s="6" t="s">
        <v>1161</v>
      </c>
      <c r="F971" s="6" t="s">
        <v>196</v>
      </c>
      <c r="G971" s="6" t="s">
        <v>129</v>
      </c>
      <c r="H971" s="6" t="s">
        <v>197</v>
      </c>
      <c r="I971" s="27" t="n">
        <v>0</v>
      </c>
      <c r="J971" s="27" t="n">
        <v>0</v>
      </c>
      <c r="K971" s="27" t="n">
        <v>2.8</v>
      </c>
      <c r="L971" s="28" t="n">
        <f aca="false">I971+J971</f>
        <v>0</v>
      </c>
      <c r="M971" s="28" t="n">
        <f aca="false">L971+K971</f>
        <v>2.8</v>
      </c>
      <c r="N971" s="22" t="str">
        <f aca="false">IF(I971&gt;0,"Sí","No")</f>
        <v>No</v>
      </c>
      <c r="O971" s="22" t="str">
        <f aca="false">IF(J971&gt;0,"Sí","No")</f>
        <v>No</v>
      </c>
      <c r="P971" s="22" t="str">
        <f aca="false">IF(K971&gt;0,"Sí","No")</f>
        <v>Sí</v>
      </c>
      <c r="Q971" s="22" t="str">
        <f aca="false">IF(OR(I971&gt;0,J971&gt;0),"Sí","No")</f>
        <v>No</v>
      </c>
      <c r="R971" s="27"/>
      <c r="S971" s="27"/>
      <c r="T971" s="27"/>
      <c r="U971" s="27"/>
      <c r="V971" s="27"/>
      <c r="W971" s="12" t="str">
        <f aca="false">IF(AND(I971&gt;0,R971&gt;0),(S971-R971)/R971,"")</f>
        <v/>
      </c>
      <c r="X971" s="12" t="str">
        <f aca="false">IF(AND(J971&gt;0,T971&gt;0),(U971-T971)/T971,"")</f>
        <v/>
      </c>
      <c r="Y971" s="12" t="str">
        <f aca="false">IF(AND(K971&gt;0,V971&gt;0),(V971-Resumen!$B$7)/Resumen!$B$7,"")</f>
        <v/>
      </c>
      <c r="Z971" s="28" t="str">
        <f aca="false">IF(AND(K971&gt;0,I971&gt;0,V971&gt;0,S971&gt;0),V971-S971,"")</f>
        <v/>
      </c>
      <c r="AA971" s="12" t="str">
        <f aca="false">IF(Z971&lt;&gt;"",Z971/S971,"")</f>
        <v/>
      </c>
      <c r="AB971" s="28" t="str">
        <f aca="false">IF(AND(K971&gt;0,J971&gt;0,V971&gt;0,U971&gt;0),V971-U971,"")</f>
        <v/>
      </c>
      <c r="AC971" s="12" t="str">
        <f aca="false">IF(AB971&lt;&gt;"",AB971/U971,"")</f>
        <v/>
      </c>
      <c r="AD971" s="27" t="n">
        <v>0</v>
      </c>
      <c r="AE971" s="27" t="n">
        <v>0</v>
      </c>
      <c r="AF971" s="27" t="n">
        <v>0</v>
      </c>
      <c r="AG971" s="28" t="n">
        <f aca="false">AD971+AE971+AF971</f>
        <v>0</v>
      </c>
      <c r="AH971" s="12" t="str">
        <f aca="false">IF(AG971&gt;0,AD971/AG971,"")</f>
        <v/>
      </c>
      <c r="AI971" s="27" t="n">
        <v>0</v>
      </c>
      <c r="AJ971" s="27" t="n">
        <v>0</v>
      </c>
      <c r="AK971" s="27" t="n">
        <v>0</v>
      </c>
      <c r="AL971" s="22" t="str">
        <f aca="false">IF(OR(AJ971&gt;0,AK971&gt;0),"Sí","No")</f>
        <v>No</v>
      </c>
      <c r="AM971" s="6"/>
      <c r="AN971" s="6"/>
      <c r="AO971" s="12" t="n">
        <f aca="false">IF(M971&gt;0,K971/M971,"")</f>
        <v>1</v>
      </c>
      <c r="AP971" s="22" t="str">
        <f aca="false">IF(M971&gt;=Resumen!$B$5,"Alto","Bajo")</f>
        <v>Bajo</v>
      </c>
      <c r="AQ971" s="22" t="str">
        <f aca="false">IF(AO971&gt;=Resumen!$B$28,"Alto","Bajo")</f>
        <v>Alto</v>
      </c>
      <c r="AR971" s="22" t="str">
        <f aca="false">AP971&amp;" Potencial / "&amp;AQ971&amp;" Share"</f>
        <v>Bajo Potencial / Alto Share</v>
      </c>
      <c r="AS971" s="22" t="str">
        <f aca="false">IF(Q971="Sí",IF(AO971&gt;=Resumen!$B$29,"Alto","Bajo"),"")</f>
        <v/>
      </c>
      <c r="AT971" s="22" t="str">
        <f aca="false">IF(AS971&lt;&gt;"",AP971&amp;" Potencial / "&amp;AS971&amp;" Share","")</f>
        <v/>
      </c>
      <c r="AU971" s="22" t="str">
        <f aca="false">IF(AH971="","Sin dato",IF(AH971-AO971&gt;Resumen!$B$6,"Sobre-exhibido",IF(AO971-AH971&gt;Resumen!$B$6,"Sub-exhibido","En línea")))</f>
        <v>Sin dato</v>
      </c>
      <c r="AV971" s="22" t="str">
        <f aca="false">IF(AT971="","",IF(AT971="Alto Potencial / Bajo Share",1,IF(AT971="Alto Potencial / Alto Share",2,IF(AT971="Bajo Potencial / Alto Share",3,4))))</f>
        <v/>
      </c>
      <c r="AW971" s="22" t="str">
        <f aca="false">IF(Q971="No","Sin competencia directa",IF(AV971=1,"1 - Foco Conquista (Alto Pot / Bajo Share)",IF(AV971=2,"2 - Foco Defensa (Alto Pot / Alto Share)",IF(AV971=3,"3 - Monitoreo (Bajo Pot / Alto Share)","4 - Baja Prioridad (Bajo Pot / Bajo Share)"))))</f>
        <v>Sin competencia directa</v>
      </c>
      <c r="AX971" s="12" t="str">
        <f aca="false">IF(OR(IFERROR(AND(W971&lt;&gt;"",Y971&lt;&gt;"",Y971-W971&gt;Resumen!$B$8),FALSE()),IFERROR(AND(X971&lt;&gt;"",Y971&lt;&gt;"",Y971-X971&gt;Resumen!$B$8),FALSE())),MAX(IF(IFERROR(AND(W971&lt;&gt;"",Y971&lt;&gt;"",Y971-W971&gt;Resumen!$B$8),FALSE()),Y971-W971,0),IF(IFERROR(AND(X971&lt;&gt;"",Y971&lt;&gt;"",Y971-X971&gt;Resumen!$B$8),FALSE()),Y971-X971,0)),"")</f>
        <v/>
      </c>
      <c r="AY971" s="22" t="str">
        <f aca="false">IF(OR(IFERROR(AND(W971&lt;&gt;"",Y971&lt;&gt;"",Y971-W971&gt;Resumen!$B$8),FALSE()),IFERROR(AND(X971&lt;&gt;"",Y971&lt;&gt;"",Y971-X971&gt;Resumen!$B$8),FALSE())),TRIM("Lays tiene mayor markup que "&amp;IF(IFERROR(AND(W971&lt;&gt;"",Y971&lt;&gt;"",Y971-W971&gt;Resumen!$B$8),FALSE()),"Quento ","")&amp;IF(IFERROR(AND(X971&lt;&gt;"",Y971&lt;&gt;"",Y971-X971&gt;Resumen!$B$8),FALSE()),"Julicroc ","")&amp;"en este PDV"),"")</f>
        <v/>
      </c>
      <c r="AZ971" s="22" t="str">
        <f aca="false">IF(COUNTIF('Plan Pehuamar - Lista'!$A$2:$A$167,A971)&gt;0,"Sí","No")</f>
        <v>No</v>
      </c>
      <c r="BA971" s="22" t="str">
        <f aca="false">IF(COUNTIF('Plan Combo 9+1'!$A$2:$A$226,A971)&gt;0,"Sí","No")</f>
        <v>No</v>
      </c>
      <c r="BB971" s="22" t="str">
        <f aca="false">IF(AH971="","No",IF(BA971="Sí",IF((AO971-AH971)&gt;Resumen!$B$6,"Sí","No"),IF((AO971-AH971)&gt;=Resumen!$B$132,"Sí","No")))</f>
        <v>No</v>
      </c>
      <c r="BC971" s="22" t="str">
        <f aca="false">IF(AND(N971="Sí",AL971="Sí",AI971=0),"Sí","No")</f>
        <v>No</v>
      </c>
      <c r="BD971" s="22" t="str">
        <f aca="false">IF(COUNTIF('Plan 9+1 (con Pehuamar)'!$A$2:$A$227,A971)&gt;0,"Sí","No")</f>
        <v>No</v>
      </c>
    </row>
    <row r="972" customFormat="false" ht="15" hidden="false" customHeight="true" outlineLevel="0" collapsed="false">
      <c r="A972" s="6" t="n">
        <v>401252</v>
      </c>
      <c r="B972" s="6" t="n">
        <v>5</v>
      </c>
      <c r="C972" s="6" t="n">
        <v>504</v>
      </c>
      <c r="D972" s="6" t="s">
        <v>359</v>
      </c>
      <c r="E972" s="6" t="s">
        <v>1162</v>
      </c>
      <c r="F972" s="6" t="s">
        <v>558</v>
      </c>
      <c r="G972" s="6" t="s">
        <v>129</v>
      </c>
      <c r="H972" s="6" t="s">
        <v>197</v>
      </c>
      <c r="I972" s="27" t="n">
        <v>0</v>
      </c>
      <c r="J972" s="27" t="n">
        <v>0</v>
      </c>
      <c r="K972" s="27" t="n">
        <v>4.9</v>
      </c>
      <c r="L972" s="28" t="n">
        <f aca="false">I972+J972</f>
        <v>0</v>
      </c>
      <c r="M972" s="28" t="n">
        <f aca="false">L972+K972</f>
        <v>4.9</v>
      </c>
      <c r="N972" s="22" t="str">
        <f aca="false">IF(I972&gt;0,"Sí","No")</f>
        <v>No</v>
      </c>
      <c r="O972" s="22" t="str">
        <f aca="false">IF(J972&gt;0,"Sí","No")</f>
        <v>No</v>
      </c>
      <c r="P972" s="22" t="str">
        <f aca="false">IF(K972&gt;0,"Sí","No")</f>
        <v>Sí</v>
      </c>
      <c r="Q972" s="22" t="str">
        <f aca="false">IF(OR(I972&gt;0,J972&gt;0),"Sí","No")</f>
        <v>No</v>
      </c>
      <c r="R972" s="27"/>
      <c r="S972" s="27"/>
      <c r="T972" s="27"/>
      <c r="U972" s="27"/>
      <c r="V972" s="27"/>
      <c r="W972" s="12" t="str">
        <f aca="false">IF(AND(I972&gt;0,R972&gt;0),(S972-R972)/R972,"")</f>
        <v/>
      </c>
      <c r="X972" s="12" t="str">
        <f aca="false">IF(AND(J972&gt;0,T972&gt;0),(U972-T972)/T972,"")</f>
        <v/>
      </c>
      <c r="Y972" s="12" t="str">
        <f aca="false">IF(AND(K972&gt;0,V972&gt;0),(V972-Resumen!$B$7)/Resumen!$B$7,"")</f>
        <v/>
      </c>
      <c r="Z972" s="28" t="str">
        <f aca="false">IF(AND(K972&gt;0,I972&gt;0,V972&gt;0,S972&gt;0),V972-S972,"")</f>
        <v/>
      </c>
      <c r="AA972" s="12" t="str">
        <f aca="false">IF(Z972&lt;&gt;"",Z972/S972,"")</f>
        <v/>
      </c>
      <c r="AB972" s="28" t="str">
        <f aca="false">IF(AND(K972&gt;0,J972&gt;0,V972&gt;0,U972&gt;0),V972-U972,"")</f>
        <v/>
      </c>
      <c r="AC972" s="12" t="str">
        <f aca="false">IF(AB972&lt;&gt;"",AB972/U972,"")</f>
        <v/>
      </c>
      <c r="AD972" s="27" t="n">
        <v>0</v>
      </c>
      <c r="AE972" s="27" t="n">
        <v>0</v>
      </c>
      <c r="AF972" s="27" t="n">
        <v>0</v>
      </c>
      <c r="AG972" s="28" t="n">
        <f aca="false">AD972+AE972+AF972</f>
        <v>0</v>
      </c>
      <c r="AH972" s="12" t="str">
        <f aca="false">IF(AG972&gt;0,AD972/AG972,"")</f>
        <v/>
      </c>
      <c r="AI972" s="27" t="n">
        <v>0</v>
      </c>
      <c r="AJ972" s="27" t="n">
        <v>0</v>
      </c>
      <c r="AK972" s="27" t="n">
        <v>0</v>
      </c>
      <c r="AL972" s="22" t="str">
        <f aca="false">IF(OR(AJ972&gt;0,AK972&gt;0),"Sí","No")</f>
        <v>No</v>
      </c>
      <c r="AM972" s="6"/>
      <c r="AN972" s="6"/>
      <c r="AO972" s="12" t="n">
        <f aca="false">IF(M972&gt;0,K972/M972,"")</f>
        <v>1</v>
      </c>
      <c r="AP972" s="22" t="str">
        <f aca="false">IF(M972&gt;=Resumen!$B$5,"Alto","Bajo")</f>
        <v>Bajo</v>
      </c>
      <c r="AQ972" s="22" t="str">
        <f aca="false">IF(AO972&gt;=Resumen!$B$28,"Alto","Bajo")</f>
        <v>Alto</v>
      </c>
      <c r="AR972" s="22" t="str">
        <f aca="false">AP972&amp;" Potencial / "&amp;AQ972&amp;" Share"</f>
        <v>Bajo Potencial / Alto Share</v>
      </c>
      <c r="AS972" s="22" t="str">
        <f aca="false">IF(Q972="Sí",IF(AO972&gt;=Resumen!$B$29,"Alto","Bajo"),"")</f>
        <v/>
      </c>
      <c r="AT972" s="22" t="str">
        <f aca="false">IF(AS972&lt;&gt;"",AP972&amp;" Potencial / "&amp;AS972&amp;" Share","")</f>
        <v/>
      </c>
      <c r="AU972" s="22" t="str">
        <f aca="false">IF(AH972="","Sin dato",IF(AH972-AO972&gt;Resumen!$B$6,"Sobre-exhibido",IF(AO972-AH972&gt;Resumen!$B$6,"Sub-exhibido","En línea")))</f>
        <v>Sin dato</v>
      </c>
      <c r="AV972" s="22" t="str">
        <f aca="false">IF(AT972="","",IF(AT972="Alto Potencial / Bajo Share",1,IF(AT972="Alto Potencial / Alto Share",2,IF(AT972="Bajo Potencial / Alto Share",3,4))))</f>
        <v/>
      </c>
      <c r="AW972" s="22" t="str">
        <f aca="false">IF(Q972="No","Sin competencia directa",IF(AV972=1,"1 - Foco Conquista (Alto Pot / Bajo Share)",IF(AV972=2,"2 - Foco Defensa (Alto Pot / Alto Share)",IF(AV972=3,"3 - Monitoreo (Bajo Pot / Alto Share)","4 - Baja Prioridad (Bajo Pot / Bajo Share)"))))</f>
        <v>Sin competencia directa</v>
      </c>
      <c r="AX972" s="12" t="str">
        <f aca="false">IF(OR(IFERROR(AND(W972&lt;&gt;"",Y972&lt;&gt;"",Y972-W972&gt;Resumen!$B$8),FALSE()),IFERROR(AND(X972&lt;&gt;"",Y972&lt;&gt;"",Y972-X972&gt;Resumen!$B$8),FALSE())),MAX(IF(IFERROR(AND(W972&lt;&gt;"",Y972&lt;&gt;"",Y972-W972&gt;Resumen!$B$8),FALSE()),Y972-W972,0),IF(IFERROR(AND(X972&lt;&gt;"",Y972&lt;&gt;"",Y972-X972&gt;Resumen!$B$8),FALSE()),Y972-X972,0)),"")</f>
        <v/>
      </c>
      <c r="AY972" s="22" t="str">
        <f aca="false">IF(OR(IFERROR(AND(W972&lt;&gt;"",Y972&lt;&gt;"",Y972-W972&gt;Resumen!$B$8),FALSE()),IFERROR(AND(X972&lt;&gt;"",Y972&lt;&gt;"",Y972-X972&gt;Resumen!$B$8),FALSE())),TRIM("Lays tiene mayor markup que "&amp;IF(IFERROR(AND(W972&lt;&gt;"",Y972&lt;&gt;"",Y972-W972&gt;Resumen!$B$8),FALSE()),"Quento ","")&amp;IF(IFERROR(AND(X972&lt;&gt;"",Y972&lt;&gt;"",Y972-X972&gt;Resumen!$B$8),FALSE()),"Julicroc ","")&amp;"en este PDV"),"")</f>
        <v/>
      </c>
      <c r="AZ972" s="22" t="str">
        <f aca="false">IF(COUNTIF('Plan Pehuamar - Lista'!$A$2:$A$167,A972)&gt;0,"Sí","No")</f>
        <v>No</v>
      </c>
      <c r="BA972" s="22" t="str">
        <f aca="false">IF(COUNTIF('Plan Combo 9+1'!$A$2:$A$226,A972)&gt;0,"Sí","No")</f>
        <v>No</v>
      </c>
      <c r="BB972" s="22" t="str">
        <f aca="false">IF(AH972="","No",IF(BA972="Sí",IF((AO972-AH972)&gt;Resumen!$B$6,"Sí","No"),IF((AO972-AH972)&gt;=Resumen!$B$132,"Sí","No")))</f>
        <v>No</v>
      </c>
      <c r="BC972" s="22" t="str">
        <f aca="false">IF(AND(N972="Sí",AL972="Sí",AI972=0),"Sí","No")</f>
        <v>No</v>
      </c>
      <c r="BD972" s="22" t="str">
        <f aca="false">IF(COUNTIF('Plan 9+1 (con Pehuamar)'!$A$2:$A$227,A972)&gt;0,"Sí","No")</f>
        <v>No</v>
      </c>
    </row>
    <row r="973" customFormat="false" ht="15" hidden="false" customHeight="true" outlineLevel="0" collapsed="false">
      <c r="A973" s="6" t="n">
        <v>401679</v>
      </c>
      <c r="B973" s="6" t="n">
        <v>5</v>
      </c>
      <c r="C973" s="6" t="n">
        <v>504</v>
      </c>
      <c r="D973" s="6" t="s">
        <v>359</v>
      </c>
      <c r="E973" s="6" t="s">
        <v>1163</v>
      </c>
      <c r="F973" s="6" t="s">
        <v>196</v>
      </c>
      <c r="G973" s="6" t="s">
        <v>129</v>
      </c>
      <c r="H973" s="6" t="s">
        <v>197</v>
      </c>
      <c r="I973" s="27" t="n">
        <v>0</v>
      </c>
      <c r="J973" s="27" t="n">
        <v>0</v>
      </c>
      <c r="K973" s="27" t="n">
        <v>1.1</v>
      </c>
      <c r="L973" s="28" t="n">
        <f aca="false">I973+J973</f>
        <v>0</v>
      </c>
      <c r="M973" s="28" t="n">
        <f aca="false">L973+K973</f>
        <v>1.1</v>
      </c>
      <c r="N973" s="22" t="str">
        <f aca="false">IF(I973&gt;0,"Sí","No")</f>
        <v>No</v>
      </c>
      <c r="O973" s="22" t="str">
        <f aca="false">IF(J973&gt;0,"Sí","No")</f>
        <v>No</v>
      </c>
      <c r="P973" s="22" t="str">
        <f aca="false">IF(K973&gt;0,"Sí","No")</f>
        <v>Sí</v>
      </c>
      <c r="Q973" s="22" t="str">
        <f aca="false">IF(OR(I973&gt;0,J973&gt;0),"Sí","No")</f>
        <v>No</v>
      </c>
      <c r="R973" s="27"/>
      <c r="S973" s="27"/>
      <c r="T973" s="27"/>
      <c r="U973" s="27"/>
      <c r="V973" s="27"/>
      <c r="W973" s="12" t="str">
        <f aca="false">IF(AND(I973&gt;0,R973&gt;0),(S973-R973)/R973,"")</f>
        <v/>
      </c>
      <c r="X973" s="12" t="str">
        <f aca="false">IF(AND(J973&gt;0,T973&gt;0),(U973-T973)/T973,"")</f>
        <v/>
      </c>
      <c r="Y973" s="12" t="str">
        <f aca="false">IF(AND(K973&gt;0,V973&gt;0),(V973-Resumen!$B$7)/Resumen!$B$7,"")</f>
        <v/>
      </c>
      <c r="Z973" s="28" t="str">
        <f aca="false">IF(AND(K973&gt;0,I973&gt;0,V973&gt;0,S973&gt;0),V973-S973,"")</f>
        <v/>
      </c>
      <c r="AA973" s="12" t="str">
        <f aca="false">IF(Z973&lt;&gt;"",Z973/S973,"")</f>
        <v/>
      </c>
      <c r="AB973" s="28" t="str">
        <f aca="false">IF(AND(K973&gt;0,J973&gt;0,V973&gt;0,U973&gt;0),V973-U973,"")</f>
        <v/>
      </c>
      <c r="AC973" s="12" t="str">
        <f aca="false">IF(AB973&lt;&gt;"",AB973/U973,"")</f>
        <v/>
      </c>
      <c r="AD973" s="27" t="n">
        <v>0</v>
      </c>
      <c r="AE973" s="27" t="n">
        <v>0</v>
      </c>
      <c r="AF973" s="27" t="n">
        <v>0</v>
      </c>
      <c r="AG973" s="28" t="n">
        <f aca="false">AD973+AE973+AF973</f>
        <v>0</v>
      </c>
      <c r="AH973" s="12" t="str">
        <f aca="false">IF(AG973&gt;0,AD973/AG973,"")</f>
        <v/>
      </c>
      <c r="AI973" s="27" t="n">
        <v>0</v>
      </c>
      <c r="AJ973" s="27" t="n">
        <v>0</v>
      </c>
      <c r="AK973" s="27" t="n">
        <v>0</v>
      </c>
      <c r="AL973" s="22" t="str">
        <f aca="false">IF(OR(AJ973&gt;0,AK973&gt;0),"Sí","No")</f>
        <v>No</v>
      </c>
      <c r="AM973" s="6"/>
      <c r="AN973" s="6"/>
      <c r="AO973" s="12" t="n">
        <f aca="false">IF(M973&gt;0,K973/M973,"")</f>
        <v>1</v>
      </c>
      <c r="AP973" s="22" t="str">
        <f aca="false">IF(M973&gt;=Resumen!$B$5,"Alto","Bajo")</f>
        <v>Bajo</v>
      </c>
      <c r="AQ973" s="22" t="str">
        <f aca="false">IF(AO973&gt;=Resumen!$B$28,"Alto","Bajo")</f>
        <v>Alto</v>
      </c>
      <c r="AR973" s="22" t="str">
        <f aca="false">AP973&amp;" Potencial / "&amp;AQ973&amp;" Share"</f>
        <v>Bajo Potencial / Alto Share</v>
      </c>
      <c r="AS973" s="22" t="str">
        <f aca="false">IF(Q973="Sí",IF(AO973&gt;=Resumen!$B$29,"Alto","Bajo"),"")</f>
        <v/>
      </c>
      <c r="AT973" s="22" t="str">
        <f aca="false">IF(AS973&lt;&gt;"",AP973&amp;" Potencial / "&amp;AS973&amp;" Share","")</f>
        <v/>
      </c>
      <c r="AU973" s="22" t="str">
        <f aca="false">IF(AH973="","Sin dato",IF(AH973-AO973&gt;Resumen!$B$6,"Sobre-exhibido",IF(AO973-AH973&gt;Resumen!$B$6,"Sub-exhibido","En línea")))</f>
        <v>Sin dato</v>
      </c>
      <c r="AV973" s="22" t="str">
        <f aca="false">IF(AT973="","",IF(AT973="Alto Potencial / Bajo Share",1,IF(AT973="Alto Potencial / Alto Share",2,IF(AT973="Bajo Potencial / Alto Share",3,4))))</f>
        <v/>
      </c>
      <c r="AW973" s="22" t="str">
        <f aca="false">IF(Q973="No","Sin competencia directa",IF(AV973=1,"1 - Foco Conquista (Alto Pot / Bajo Share)",IF(AV973=2,"2 - Foco Defensa (Alto Pot / Alto Share)",IF(AV973=3,"3 - Monitoreo (Bajo Pot / Alto Share)","4 - Baja Prioridad (Bajo Pot / Bajo Share)"))))</f>
        <v>Sin competencia directa</v>
      </c>
      <c r="AX973" s="12" t="str">
        <f aca="false">IF(OR(IFERROR(AND(W973&lt;&gt;"",Y973&lt;&gt;"",Y973-W973&gt;Resumen!$B$8),FALSE()),IFERROR(AND(X973&lt;&gt;"",Y973&lt;&gt;"",Y973-X973&gt;Resumen!$B$8),FALSE())),MAX(IF(IFERROR(AND(W973&lt;&gt;"",Y973&lt;&gt;"",Y973-W973&gt;Resumen!$B$8),FALSE()),Y973-W973,0),IF(IFERROR(AND(X973&lt;&gt;"",Y973&lt;&gt;"",Y973-X973&gt;Resumen!$B$8),FALSE()),Y973-X973,0)),"")</f>
        <v/>
      </c>
      <c r="AY973" s="22" t="str">
        <f aca="false">IF(OR(IFERROR(AND(W973&lt;&gt;"",Y973&lt;&gt;"",Y973-W973&gt;Resumen!$B$8),FALSE()),IFERROR(AND(X973&lt;&gt;"",Y973&lt;&gt;"",Y973-X973&gt;Resumen!$B$8),FALSE())),TRIM("Lays tiene mayor markup que "&amp;IF(IFERROR(AND(W973&lt;&gt;"",Y973&lt;&gt;"",Y973-W973&gt;Resumen!$B$8),FALSE()),"Quento ","")&amp;IF(IFERROR(AND(X973&lt;&gt;"",Y973&lt;&gt;"",Y973-X973&gt;Resumen!$B$8),FALSE()),"Julicroc ","")&amp;"en este PDV"),"")</f>
        <v/>
      </c>
      <c r="AZ973" s="22" t="str">
        <f aca="false">IF(COUNTIF('Plan Pehuamar - Lista'!$A$2:$A$167,A973)&gt;0,"Sí","No")</f>
        <v>No</v>
      </c>
      <c r="BA973" s="22" t="str">
        <f aca="false">IF(COUNTIF('Plan Combo 9+1'!$A$2:$A$226,A973)&gt;0,"Sí","No")</f>
        <v>No</v>
      </c>
      <c r="BB973" s="22" t="str">
        <f aca="false">IF(AH973="","No",IF(BA973="Sí",IF((AO973-AH973)&gt;Resumen!$B$6,"Sí","No"),IF((AO973-AH973)&gt;=Resumen!$B$132,"Sí","No")))</f>
        <v>No</v>
      </c>
      <c r="BC973" s="22" t="str">
        <f aca="false">IF(AND(N973="Sí",AL973="Sí",AI973=0),"Sí","No")</f>
        <v>No</v>
      </c>
      <c r="BD973" s="22" t="str">
        <f aca="false">IF(COUNTIF('Plan 9+1 (con Pehuamar)'!$A$2:$A$227,A973)&gt;0,"Sí","No")</f>
        <v>No</v>
      </c>
    </row>
    <row r="974" customFormat="false" ht="15" hidden="false" customHeight="true" outlineLevel="0" collapsed="false">
      <c r="A974" s="6" t="n">
        <v>401722</v>
      </c>
      <c r="B974" s="6" t="n">
        <v>5</v>
      </c>
      <c r="C974" s="6" t="n">
        <v>504</v>
      </c>
      <c r="D974" s="6" t="s">
        <v>359</v>
      </c>
      <c r="E974" s="6" t="s">
        <v>1164</v>
      </c>
      <c r="F974" s="6" t="s">
        <v>196</v>
      </c>
      <c r="G974" s="6" t="s">
        <v>129</v>
      </c>
      <c r="H974" s="6" t="s">
        <v>197</v>
      </c>
      <c r="I974" s="27" t="n">
        <v>0</v>
      </c>
      <c r="J974" s="27" t="n">
        <v>0</v>
      </c>
      <c r="K974" s="27" t="n">
        <v>0.5</v>
      </c>
      <c r="L974" s="28" t="n">
        <f aca="false">I974+J974</f>
        <v>0</v>
      </c>
      <c r="M974" s="28" t="n">
        <f aca="false">L974+K974</f>
        <v>0.5</v>
      </c>
      <c r="N974" s="22" t="str">
        <f aca="false">IF(I974&gt;0,"Sí","No")</f>
        <v>No</v>
      </c>
      <c r="O974" s="22" t="str">
        <f aca="false">IF(J974&gt;0,"Sí","No")</f>
        <v>No</v>
      </c>
      <c r="P974" s="22" t="str">
        <f aca="false">IF(K974&gt;0,"Sí","No")</f>
        <v>Sí</v>
      </c>
      <c r="Q974" s="22" t="str">
        <f aca="false">IF(OR(I974&gt;0,J974&gt;0),"Sí","No")</f>
        <v>No</v>
      </c>
      <c r="R974" s="27"/>
      <c r="S974" s="27"/>
      <c r="T974" s="27"/>
      <c r="U974" s="27"/>
      <c r="V974" s="27"/>
      <c r="W974" s="12" t="str">
        <f aca="false">IF(AND(I974&gt;0,R974&gt;0),(S974-R974)/R974,"")</f>
        <v/>
      </c>
      <c r="X974" s="12" t="str">
        <f aca="false">IF(AND(J974&gt;0,T974&gt;0),(U974-T974)/T974,"")</f>
        <v/>
      </c>
      <c r="Y974" s="12" t="str">
        <f aca="false">IF(AND(K974&gt;0,V974&gt;0),(V974-Resumen!$B$7)/Resumen!$B$7,"")</f>
        <v/>
      </c>
      <c r="Z974" s="28" t="str">
        <f aca="false">IF(AND(K974&gt;0,I974&gt;0,V974&gt;0,S974&gt;0),V974-S974,"")</f>
        <v/>
      </c>
      <c r="AA974" s="12" t="str">
        <f aca="false">IF(Z974&lt;&gt;"",Z974/S974,"")</f>
        <v/>
      </c>
      <c r="AB974" s="28" t="str">
        <f aca="false">IF(AND(K974&gt;0,J974&gt;0,V974&gt;0,U974&gt;0),V974-U974,"")</f>
        <v/>
      </c>
      <c r="AC974" s="12" t="str">
        <f aca="false">IF(AB974&lt;&gt;"",AB974/U974,"")</f>
        <v/>
      </c>
      <c r="AD974" s="27" t="n">
        <v>0</v>
      </c>
      <c r="AE974" s="27" t="n">
        <v>0</v>
      </c>
      <c r="AF974" s="27" t="n">
        <v>0</v>
      </c>
      <c r="AG974" s="28" t="n">
        <f aca="false">AD974+AE974+AF974</f>
        <v>0</v>
      </c>
      <c r="AH974" s="12" t="str">
        <f aca="false">IF(AG974&gt;0,AD974/AG974,"")</f>
        <v/>
      </c>
      <c r="AI974" s="27" t="n">
        <v>0</v>
      </c>
      <c r="AJ974" s="27" t="n">
        <v>0</v>
      </c>
      <c r="AK974" s="27" t="n">
        <v>0</v>
      </c>
      <c r="AL974" s="22" t="str">
        <f aca="false">IF(OR(AJ974&gt;0,AK974&gt;0),"Sí","No")</f>
        <v>No</v>
      </c>
      <c r="AM974" s="6"/>
      <c r="AN974" s="6"/>
      <c r="AO974" s="12" t="n">
        <f aca="false">IF(M974&gt;0,K974/M974,"")</f>
        <v>1</v>
      </c>
      <c r="AP974" s="22" t="str">
        <f aca="false">IF(M974&gt;=Resumen!$B$5,"Alto","Bajo")</f>
        <v>Bajo</v>
      </c>
      <c r="AQ974" s="22" t="str">
        <f aca="false">IF(AO974&gt;=Resumen!$B$28,"Alto","Bajo")</f>
        <v>Alto</v>
      </c>
      <c r="AR974" s="22" t="str">
        <f aca="false">AP974&amp;" Potencial / "&amp;AQ974&amp;" Share"</f>
        <v>Bajo Potencial / Alto Share</v>
      </c>
      <c r="AS974" s="22" t="str">
        <f aca="false">IF(Q974="Sí",IF(AO974&gt;=Resumen!$B$29,"Alto","Bajo"),"")</f>
        <v/>
      </c>
      <c r="AT974" s="22" t="str">
        <f aca="false">IF(AS974&lt;&gt;"",AP974&amp;" Potencial / "&amp;AS974&amp;" Share","")</f>
        <v/>
      </c>
      <c r="AU974" s="22" t="str">
        <f aca="false">IF(AH974="","Sin dato",IF(AH974-AO974&gt;Resumen!$B$6,"Sobre-exhibido",IF(AO974-AH974&gt;Resumen!$B$6,"Sub-exhibido","En línea")))</f>
        <v>Sin dato</v>
      </c>
      <c r="AV974" s="22" t="str">
        <f aca="false">IF(AT974="","",IF(AT974="Alto Potencial / Bajo Share",1,IF(AT974="Alto Potencial / Alto Share",2,IF(AT974="Bajo Potencial / Alto Share",3,4))))</f>
        <v/>
      </c>
      <c r="AW974" s="22" t="str">
        <f aca="false">IF(Q974="No","Sin competencia directa",IF(AV974=1,"1 - Foco Conquista (Alto Pot / Bajo Share)",IF(AV974=2,"2 - Foco Defensa (Alto Pot / Alto Share)",IF(AV974=3,"3 - Monitoreo (Bajo Pot / Alto Share)","4 - Baja Prioridad (Bajo Pot / Bajo Share)"))))</f>
        <v>Sin competencia directa</v>
      </c>
      <c r="AX974" s="12" t="str">
        <f aca="false">IF(OR(IFERROR(AND(W974&lt;&gt;"",Y974&lt;&gt;"",Y974-W974&gt;Resumen!$B$8),FALSE()),IFERROR(AND(X974&lt;&gt;"",Y974&lt;&gt;"",Y974-X974&gt;Resumen!$B$8),FALSE())),MAX(IF(IFERROR(AND(W974&lt;&gt;"",Y974&lt;&gt;"",Y974-W974&gt;Resumen!$B$8),FALSE()),Y974-W974,0),IF(IFERROR(AND(X974&lt;&gt;"",Y974&lt;&gt;"",Y974-X974&gt;Resumen!$B$8),FALSE()),Y974-X974,0)),"")</f>
        <v/>
      </c>
      <c r="AY974" s="22" t="str">
        <f aca="false">IF(OR(IFERROR(AND(W974&lt;&gt;"",Y974&lt;&gt;"",Y974-W974&gt;Resumen!$B$8),FALSE()),IFERROR(AND(X974&lt;&gt;"",Y974&lt;&gt;"",Y974-X974&gt;Resumen!$B$8),FALSE())),TRIM("Lays tiene mayor markup que "&amp;IF(IFERROR(AND(W974&lt;&gt;"",Y974&lt;&gt;"",Y974-W974&gt;Resumen!$B$8),FALSE()),"Quento ","")&amp;IF(IFERROR(AND(X974&lt;&gt;"",Y974&lt;&gt;"",Y974-X974&gt;Resumen!$B$8),FALSE()),"Julicroc ","")&amp;"en este PDV"),"")</f>
        <v/>
      </c>
      <c r="AZ974" s="22" t="str">
        <f aca="false">IF(COUNTIF('Plan Pehuamar - Lista'!$A$2:$A$167,A974)&gt;0,"Sí","No")</f>
        <v>No</v>
      </c>
      <c r="BA974" s="22" t="str">
        <f aca="false">IF(COUNTIF('Plan Combo 9+1'!$A$2:$A$226,A974)&gt;0,"Sí","No")</f>
        <v>No</v>
      </c>
      <c r="BB974" s="22" t="str">
        <f aca="false">IF(AH974="","No",IF(BA974="Sí",IF((AO974-AH974)&gt;Resumen!$B$6,"Sí","No"),IF((AO974-AH974)&gt;=Resumen!$B$132,"Sí","No")))</f>
        <v>No</v>
      </c>
      <c r="BC974" s="22" t="str">
        <f aca="false">IF(AND(N974="Sí",AL974="Sí",AI974=0),"Sí","No")</f>
        <v>No</v>
      </c>
      <c r="BD974" s="22" t="str">
        <f aca="false">IF(COUNTIF('Plan 9+1 (con Pehuamar)'!$A$2:$A$227,A974)&gt;0,"Sí","No")</f>
        <v>No</v>
      </c>
    </row>
    <row r="975" customFormat="false" ht="15" hidden="false" customHeight="true" outlineLevel="0" collapsed="false">
      <c r="A975" s="6" t="n">
        <v>401750</v>
      </c>
      <c r="B975" s="6" t="n">
        <v>5</v>
      </c>
      <c r="C975" s="6" t="n">
        <v>504</v>
      </c>
      <c r="D975" s="6" t="s">
        <v>359</v>
      </c>
      <c r="E975" s="6" t="s">
        <v>1165</v>
      </c>
      <c r="F975" s="6" t="s">
        <v>196</v>
      </c>
      <c r="G975" s="6" t="s">
        <v>129</v>
      </c>
      <c r="H975" s="6" t="s">
        <v>197</v>
      </c>
      <c r="I975" s="27" t="n">
        <v>30</v>
      </c>
      <c r="J975" s="27" t="n">
        <v>0</v>
      </c>
      <c r="K975" s="27" t="n">
        <v>20</v>
      </c>
      <c r="L975" s="28" t="n">
        <f aca="false">I975+J975</f>
        <v>30</v>
      </c>
      <c r="M975" s="28" t="n">
        <f aca="false">L975+K975</f>
        <v>50</v>
      </c>
      <c r="N975" s="22" t="str">
        <f aca="false">IF(I975&gt;0,"Sí","No")</f>
        <v>Sí</v>
      </c>
      <c r="O975" s="22" t="str">
        <f aca="false">IF(J975&gt;0,"Sí","No")</f>
        <v>No</v>
      </c>
      <c r="P975" s="22" t="str">
        <f aca="false">IF(K975&gt;0,"Sí","No")</f>
        <v>Sí</v>
      </c>
      <c r="Q975" s="22" t="str">
        <f aca="false">IF(OR(I975&gt;0,J975&gt;0),"Sí","No")</f>
        <v>Sí</v>
      </c>
      <c r="R975" s="27" t="n">
        <v>1700</v>
      </c>
      <c r="S975" s="27" t="n">
        <v>2900</v>
      </c>
      <c r="T975" s="27"/>
      <c r="U975" s="27"/>
      <c r="V975" s="27" t="n">
        <v>3500</v>
      </c>
      <c r="W975" s="12" t="n">
        <f aca="false">IF(AND(I975&gt;0,R975&gt;0),(S975-R975)/R975,"")</f>
        <v>0.705882352941177</v>
      </c>
      <c r="X975" s="12" t="str">
        <f aca="false">IF(AND(J975&gt;0,T975&gt;0),(U975-T975)/T975,"")</f>
        <v/>
      </c>
      <c r="Y975" s="12" t="n">
        <f aca="false">IF(AND(K975&gt;0,V975&gt;0),(V975-Resumen!$B$7)/Resumen!$B$7,"")</f>
        <v>0.4</v>
      </c>
      <c r="Z975" s="28" t="n">
        <f aca="false">IF(AND(K975&gt;0,I975&gt;0,V975&gt;0,S975&gt;0),V975-S975,"")</f>
        <v>600</v>
      </c>
      <c r="AA975" s="12" t="n">
        <f aca="false">IF(Z975&lt;&gt;"",Z975/S975,"")</f>
        <v>0.206896551724138</v>
      </c>
      <c r="AB975" s="28" t="str">
        <f aca="false">IF(AND(K975&gt;0,J975&gt;0,V975&gt;0,U975&gt;0),V975-U975,"")</f>
        <v/>
      </c>
      <c r="AC975" s="12" t="str">
        <f aca="false">IF(AB975&lt;&gt;"",AB975/U975,"")</f>
        <v/>
      </c>
      <c r="AD975" s="27" t="n">
        <v>6</v>
      </c>
      <c r="AE975" s="27" t="n">
        <v>10</v>
      </c>
      <c r="AF975" s="27" t="n">
        <v>0</v>
      </c>
      <c r="AG975" s="28" t="n">
        <f aca="false">AD975+AE975+AF975</f>
        <v>16</v>
      </c>
      <c r="AH975" s="12" t="n">
        <f aca="false">IF(AG975&gt;0,AD975/AG975,"")</f>
        <v>0.375</v>
      </c>
      <c r="AI975" s="27" t="n">
        <v>1</v>
      </c>
      <c r="AJ975" s="27" t="n">
        <v>1</v>
      </c>
      <c r="AK975" s="27" t="n">
        <v>0</v>
      </c>
      <c r="AL975" s="22" t="str">
        <f aca="false">IF(OR(AJ975&gt;0,AK975&gt;0),"Sí","No")</f>
        <v>Sí</v>
      </c>
      <c r="AM975" s="6" t="s">
        <v>198</v>
      </c>
      <c r="AN975" s="6"/>
      <c r="AO975" s="12" t="n">
        <f aca="false">IF(M975&gt;0,K975/M975,"")</f>
        <v>0.4</v>
      </c>
      <c r="AP975" s="22" t="str">
        <f aca="false">IF(M975&gt;=Resumen!$B$5,"Alto","Bajo")</f>
        <v>Alto</v>
      </c>
      <c r="AQ975" s="22" t="str">
        <f aca="false">IF(AO975&gt;=Resumen!$B$28,"Alto","Bajo")</f>
        <v>Alto</v>
      </c>
      <c r="AR975" s="22" t="str">
        <f aca="false">AP975&amp;" Potencial / "&amp;AQ975&amp;" Share"</f>
        <v>Alto Potencial / Alto Share</v>
      </c>
      <c r="AS975" s="22" t="str">
        <f aca="false">IF(Q975="Sí",IF(AO975&gt;=Resumen!$B$29,"Alto","Bajo"),"")</f>
        <v>Bajo</v>
      </c>
      <c r="AT975" s="22" t="str">
        <f aca="false">IF(AS975&lt;&gt;"",AP975&amp;" Potencial / "&amp;AS975&amp;" Share","")</f>
        <v>Alto Potencial / Bajo Share</v>
      </c>
      <c r="AU975" s="22" t="str">
        <f aca="false">IF(AH975="","Sin dato",IF(AH975-AO975&gt;Resumen!$B$6,"Sobre-exhibido",IF(AO975-AH975&gt;Resumen!$B$6,"Sub-exhibido","En línea")))</f>
        <v>En línea</v>
      </c>
      <c r="AV975" s="22" t="n">
        <f aca="false">IF(AT975="","",IF(AT975="Alto Potencial / Bajo Share",1,IF(AT975="Alto Potencial / Alto Share",2,IF(AT975="Bajo Potencial / Alto Share",3,4))))</f>
        <v>1</v>
      </c>
      <c r="AW975" s="22" t="str">
        <f aca="false">IF(Q975="No","Sin competencia directa",IF(AV975=1,"1 - Foco Conquista (Alto Pot / Bajo Share)",IF(AV975=2,"2 - Foco Defensa (Alto Pot / Alto Share)",IF(AV975=3,"3 - Monitoreo (Bajo Pot / Alto Share)","4 - Baja Prioridad (Bajo Pot / Bajo Share)"))))</f>
        <v>1 - Foco Conquista (Alto Pot / Bajo Share)</v>
      </c>
      <c r="AX975" s="12" t="str">
        <f aca="false">IF(OR(IFERROR(AND(W975&lt;&gt;"",Y975&lt;&gt;"",Y975-W975&gt;Resumen!$B$8),FALSE()),IFERROR(AND(X975&lt;&gt;"",Y975&lt;&gt;"",Y975-X975&gt;Resumen!$B$8),FALSE())),MAX(IF(IFERROR(AND(W975&lt;&gt;"",Y975&lt;&gt;"",Y975-W975&gt;Resumen!$B$8),FALSE()),Y975-W975,0),IF(IFERROR(AND(X975&lt;&gt;"",Y975&lt;&gt;"",Y975-X975&gt;Resumen!$B$8),FALSE()),Y975-X975,0)),"")</f>
        <v/>
      </c>
      <c r="AY975" s="22" t="str">
        <f aca="false">IF(OR(IFERROR(AND(W975&lt;&gt;"",Y975&lt;&gt;"",Y975-W975&gt;Resumen!$B$8),FALSE()),IFERROR(AND(X975&lt;&gt;"",Y975&lt;&gt;"",Y975-X975&gt;Resumen!$B$8),FALSE())),TRIM("Lays tiene mayor markup que "&amp;IF(IFERROR(AND(W975&lt;&gt;"",Y975&lt;&gt;"",Y975-W975&gt;Resumen!$B$8),FALSE()),"Quento ","")&amp;IF(IFERROR(AND(X975&lt;&gt;"",Y975&lt;&gt;"",Y975-X975&gt;Resumen!$B$8),FALSE()),"Julicroc ","")&amp;"en este PDV"),"")</f>
        <v/>
      </c>
      <c r="AZ975" s="22" t="str">
        <f aca="false">IF(COUNTIF('Plan Pehuamar - Lista'!$A$2:$A$167,A975)&gt;0,"Sí","No")</f>
        <v>No</v>
      </c>
      <c r="BA975" s="22" t="str">
        <f aca="false">IF(COUNTIF('Plan Combo 9+1'!$A$2:$A$226,A975)&gt;0,"Sí","No")</f>
        <v>Sí</v>
      </c>
      <c r="BB975" s="22" t="str">
        <f aca="false">IF(AH975="","No",IF(BA975="Sí",IF((AO975-AH975)&gt;Resumen!$B$6,"Sí","No"),IF((AO975-AH975)&gt;=Resumen!$B$132,"Sí","No")))</f>
        <v>No</v>
      </c>
      <c r="BC975" s="22" t="str">
        <f aca="false">IF(AND(N975="Sí",AL975="Sí",AI975=0),"Sí","No")</f>
        <v>No</v>
      </c>
      <c r="BD975" s="22" t="str">
        <f aca="false">IF(COUNTIF('Plan 9+1 (con Pehuamar)'!$A$2:$A$227,A975)&gt;0,"Sí","No")</f>
        <v>Sí</v>
      </c>
    </row>
    <row r="976" customFormat="false" ht="15" hidden="false" customHeight="true" outlineLevel="0" collapsed="false">
      <c r="A976" s="6" t="n">
        <v>401768</v>
      </c>
      <c r="B976" s="6" t="n">
        <v>5</v>
      </c>
      <c r="C976" s="6" t="n">
        <v>504</v>
      </c>
      <c r="D976" s="6" t="s">
        <v>359</v>
      </c>
      <c r="E976" s="6" t="s">
        <v>1166</v>
      </c>
      <c r="F976" s="6" t="s">
        <v>196</v>
      </c>
      <c r="G976" s="6" t="s">
        <v>129</v>
      </c>
      <c r="H976" s="6" t="s">
        <v>197</v>
      </c>
      <c r="I976" s="27" t="n">
        <v>0</v>
      </c>
      <c r="J976" s="27" t="n">
        <v>0</v>
      </c>
      <c r="K976" s="27" t="n">
        <v>1.2</v>
      </c>
      <c r="L976" s="28" t="n">
        <f aca="false">I976+J976</f>
        <v>0</v>
      </c>
      <c r="M976" s="28" t="n">
        <f aca="false">L976+K976</f>
        <v>1.2</v>
      </c>
      <c r="N976" s="22" t="str">
        <f aca="false">IF(I976&gt;0,"Sí","No")</f>
        <v>No</v>
      </c>
      <c r="O976" s="22" t="str">
        <f aca="false">IF(J976&gt;0,"Sí","No")</f>
        <v>No</v>
      </c>
      <c r="P976" s="22" t="str">
        <f aca="false">IF(K976&gt;0,"Sí","No")</f>
        <v>Sí</v>
      </c>
      <c r="Q976" s="22" t="str">
        <f aca="false">IF(OR(I976&gt;0,J976&gt;0),"Sí","No")</f>
        <v>No</v>
      </c>
      <c r="R976" s="27"/>
      <c r="S976" s="27"/>
      <c r="T976" s="27"/>
      <c r="U976" s="27"/>
      <c r="V976" s="27"/>
      <c r="W976" s="12" t="str">
        <f aca="false">IF(AND(I976&gt;0,R976&gt;0),(S976-R976)/R976,"")</f>
        <v/>
      </c>
      <c r="X976" s="12" t="str">
        <f aca="false">IF(AND(J976&gt;0,T976&gt;0),(U976-T976)/T976,"")</f>
        <v/>
      </c>
      <c r="Y976" s="12" t="str">
        <f aca="false">IF(AND(K976&gt;0,V976&gt;0),(V976-Resumen!$B$7)/Resumen!$B$7,"")</f>
        <v/>
      </c>
      <c r="Z976" s="28" t="str">
        <f aca="false">IF(AND(K976&gt;0,I976&gt;0,V976&gt;0,S976&gt;0),V976-S976,"")</f>
        <v/>
      </c>
      <c r="AA976" s="12" t="str">
        <f aca="false">IF(Z976&lt;&gt;"",Z976/S976,"")</f>
        <v/>
      </c>
      <c r="AB976" s="28" t="str">
        <f aca="false">IF(AND(K976&gt;0,J976&gt;0,V976&gt;0,U976&gt;0),V976-U976,"")</f>
        <v/>
      </c>
      <c r="AC976" s="12" t="str">
        <f aca="false">IF(AB976&lt;&gt;"",AB976/U976,"")</f>
        <v/>
      </c>
      <c r="AD976" s="27" t="n">
        <v>0</v>
      </c>
      <c r="AE976" s="27" t="n">
        <v>0</v>
      </c>
      <c r="AF976" s="27" t="n">
        <v>0</v>
      </c>
      <c r="AG976" s="28" t="n">
        <f aca="false">AD976+AE976+AF976</f>
        <v>0</v>
      </c>
      <c r="AH976" s="12" t="str">
        <f aca="false">IF(AG976&gt;0,AD976/AG976,"")</f>
        <v/>
      </c>
      <c r="AI976" s="27" t="n">
        <v>0</v>
      </c>
      <c r="AJ976" s="27" t="n">
        <v>0</v>
      </c>
      <c r="AK976" s="27" t="n">
        <v>0</v>
      </c>
      <c r="AL976" s="22" t="str">
        <f aca="false">IF(OR(AJ976&gt;0,AK976&gt;0),"Sí","No")</f>
        <v>No</v>
      </c>
      <c r="AM976" s="6"/>
      <c r="AN976" s="6"/>
      <c r="AO976" s="12" t="n">
        <f aca="false">IF(M976&gt;0,K976/M976,"")</f>
        <v>1</v>
      </c>
      <c r="AP976" s="22" t="str">
        <f aca="false">IF(M976&gt;=Resumen!$B$5,"Alto","Bajo")</f>
        <v>Bajo</v>
      </c>
      <c r="AQ976" s="22" t="str">
        <f aca="false">IF(AO976&gt;=Resumen!$B$28,"Alto","Bajo")</f>
        <v>Alto</v>
      </c>
      <c r="AR976" s="22" t="str">
        <f aca="false">AP976&amp;" Potencial / "&amp;AQ976&amp;" Share"</f>
        <v>Bajo Potencial / Alto Share</v>
      </c>
      <c r="AS976" s="22" t="str">
        <f aca="false">IF(Q976="Sí",IF(AO976&gt;=Resumen!$B$29,"Alto","Bajo"),"")</f>
        <v/>
      </c>
      <c r="AT976" s="22" t="str">
        <f aca="false">IF(AS976&lt;&gt;"",AP976&amp;" Potencial / "&amp;AS976&amp;" Share","")</f>
        <v/>
      </c>
      <c r="AU976" s="22" t="str">
        <f aca="false">IF(AH976="","Sin dato",IF(AH976-AO976&gt;Resumen!$B$6,"Sobre-exhibido",IF(AO976-AH976&gt;Resumen!$B$6,"Sub-exhibido","En línea")))</f>
        <v>Sin dato</v>
      </c>
      <c r="AV976" s="22" t="str">
        <f aca="false">IF(AT976="","",IF(AT976="Alto Potencial / Bajo Share",1,IF(AT976="Alto Potencial / Alto Share",2,IF(AT976="Bajo Potencial / Alto Share",3,4))))</f>
        <v/>
      </c>
      <c r="AW976" s="22" t="str">
        <f aca="false">IF(Q976="No","Sin competencia directa",IF(AV976=1,"1 - Foco Conquista (Alto Pot / Bajo Share)",IF(AV976=2,"2 - Foco Defensa (Alto Pot / Alto Share)",IF(AV976=3,"3 - Monitoreo (Bajo Pot / Alto Share)","4 - Baja Prioridad (Bajo Pot / Bajo Share)"))))</f>
        <v>Sin competencia directa</v>
      </c>
      <c r="AX976" s="12" t="str">
        <f aca="false">IF(OR(IFERROR(AND(W976&lt;&gt;"",Y976&lt;&gt;"",Y976-W976&gt;Resumen!$B$8),FALSE()),IFERROR(AND(X976&lt;&gt;"",Y976&lt;&gt;"",Y976-X976&gt;Resumen!$B$8),FALSE())),MAX(IF(IFERROR(AND(W976&lt;&gt;"",Y976&lt;&gt;"",Y976-W976&gt;Resumen!$B$8),FALSE()),Y976-W976,0),IF(IFERROR(AND(X976&lt;&gt;"",Y976&lt;&gt;"",Y976-X976&gt;Resumen!$B$8),FALSE()),Y976-X976,0)),"")</f>
        <v/>
      </c>
      <c r="AY976" s="22" t="str">
        <f aca="false">IF(OR(IFERROR(AND(W976&lt;&gt;"",Y976&lt;&gt;"",Y976-W976&gt;Resumen!$B$8),FALSE()),IFERROR(AND(X976&lt;&gt;"",Y976&lt;&gt;"",Y976-X976&gt;Resumen!$B$8),FALSE())),TRIM("Lays tiene mayor markup que "&amp;IF(IFERROR(AND(W976&lt;&gt;"",Y976&lt;&gt;"",Y976-W976&gt;Resumen!$B$8),FALSE()),"Quento ","")&amp;IF(IFERROR(AND(X976&lt;&gt;"",Y976&lt;&gt;"",Y976-X976&gt;Resumen!$B$8),FALSE()),"Julicroc ","")&amp;"en este PDV"),"")</f>
        <v/>
      </c>
      <c r="AZ976" s="22" t="str">
        <f aca="false">IF(COUNTIF('Plan Pehuamar - Lista'!$A$2:$A$167,A976)&gt;0,"Sí","No")</f>
        <v>No</v>
      </c>
      <c r="BA976" s="22" t="str">
        <f aca="false">IF(COUNTIF('Plan Combo 9+1'!$A$2:$A$226,A976)&gt;0,"Sí","No")</f>
        <v>No</v>
      </c>
      <c r="BB976" s="22" t="str">
        <f aca="false">IF(AH976="","No",IF(BA976="Sí",IF((AO976-AH976)&gt;Resumen!$B$6,"Sí","No"),IF((AO976-AH976)&gt;=Resumen!$B$132,"Sí","No")))</f>
        <v>No</v>
      </c>
      <c r="BC976" s="22" t="str">
        <f aca="false">IF(AND(N976="Sí",AL976="Sí",AI976=0),"Sí","No")</f>
        <v>No</v>
      </c>
      <c r="BD976" s="22" t="str">
        <f aca="false">IF(COUNTIF('Plan 9+1 (con Pehuamar)'!$A$2:$A$227,A976)&gt;0,"Sí","No")</f>
        <v>No</v>
      </c>
    </row>
    <row r="977" customFormat="false" ht="15" hidden="false" customHeight="true" outlineLevel="0" collapsed="false">
      <c r="A977" s="6" t="n">
        <v>401868</v>
      </c>
      <c r="B977" s="6" t="n">
        <v>5</v>
      </c>
      <c r="C977" s="6" t="n">
        <v>504</v>
      </c>
      <c r="D977" s="6" t="s">
        <v>359</v>
      </c>
      <c r="E977" s="6" t="s">
        <v>1167</v>
      </c>
      <c r="F977" s="6" t="s">
        <v>196</v>
      </c>
      <c r="G977" s="6" t="s">
        <v>129</v>
      </c>
      <c r="H977" s="6" t="s">
        <v>197</v>
      </c>
      <c r="I977" s="27" t="n">
        <v>0</v>
      </c>
      <c r="J977" s="27" t="n">
        <v>0</v>
      </c>
      <c r="K977" s="27" t="n">
        <v>1.1</v>
      </c>
      <c r="L977" s="28" t="n">
        <f aca="false">I977+J977</f>
        <v>0</v>
      </c>
      <c r="M977" s="28" t="n">
        <f aca="false">L977+K977</f>
        <v>1.1</v>
      </c>
      <c r="N977" s="22" t="str">
        <f aca="false">IF(I977&gt;0,"Sí","No")</f>
        <v>No</v>
      </c>
      <c r="O977" s="22" t="str">
        <f aca="false">IF(J977&gt;0,"Sí","No")</f>
        <v>No</v>
      </c>
      <c r="P977" s="22" t="str">
        <f aca="false">IF(K977&gt;0,"Sí","No")</f>
        <v>Sí</v>
      </c>
      <c r="Q977" s="22" t="str">
        <f aca="false">IF(OR(I977&gt;0,J977&gt;0),"Sí","No")</f>
        <v>No</v>
      </c>
      <c r="R977" s="27"/>
      <c r="S977" s="27"/>
      <c r="T977" s="27"/>
      <c r="U977" s="27"/>
      <c r="V977" s="27"/>
      <c r="W977" s="12" t="str">
        <f aca="false">IF(AND(I977&gt;0,R977&gt;0),(S977-R977)/R977,"")</f>
        <v/>
      </c>
      <c r="X977" s="12" t="str">
        <f aca="false">IF(AND(J977&gt;0,T977&gt;0),(U977-T977)/T977,"")</f>
        <v/>
      </c>
      <c r="Y977" s="12" t="str">
        <f aca="false">IF(AND(K977&gt;0,V977&gt;0),(V977-Resumen!$B$7)/Resumen!$B$7,"")</f>
        <v/>
      </c>
      <c r="Z977" s="28" t="str">
        <f aca="false">IF(AND(K977&gt;0,I977&gt;0,V977&gt;0,S977&gt;0),V977-S977,"")</f>
        <v/>
      </c>
      <c r="AA977" s="12" t="str">
        <f aca="false">IF(Z977&lt;&gt;"",Z977/S977,"")</f>
        <v/>
      </c>
      <c r="AB977" s="28" t="str">
        <f aca="false">IF(AND(K977&gt;0,J977&gt;0,V977&gt;0,U977&gt;0),V977-U977,"")</f>
        <v/>
      </c>
      <c r="AC977" s="12" t="str">
        <f aca="false">IF(AB977&lt;&gt;"",AB977/U977,"")</f>
        <v/>
      </c>
      <c r="AD977" s="27" t="n">
        <v>0</v>
      </c>
      <c r="AE977" s="27" t="n">
        <v>0</v>
      </c>
      <c r="AF977" s="27" t="n">
        <v>0</v>
      </c>
      <c r="AG977" s="28" t="n">
        <f aca="false">AD977+AE977+AF977</f>
        <v>0</v>
      </c>
      <c r="AH977" s="12" t="str">
        <f aca="false">IF(AG977&gt;0,AD977/AG977,"")</f>
        <v/>
      </c>
      <c r="AI977" s="27" t="n">
        <v>0</v>
      </c>
      <c r="AJ977" s="27" t="n">
        <v>0</v>
      </c>
      <c r="AK977" s="27" t="n">
        <v>0</v>
      </c>
      <c r="AL977" s="22" t="str">
        <f aca="false">IF(OR(AJ977&gt;0,AK977&gt;0),"Sí","No")</f>
        <v>No</v>
      </c>
      <c r="AM977" s="6"/>
      <c r="AN977" s="6"/>
      <c r="AO977" s="12" t="n">
        <f aca="false">IF(M977&gt;0,K977/M977,"")</f>
        <v>1</v>
      </c>
      <c r="AP977" s="22" t="str">
        <f aca="false">IF(M977&gt;=Resumen!$B$5,"Alto","Bajo")</f>
        <v>Bajo</v>
      </c>
      <c r="AQ977" s="22" t="str">
        <f aca="false">IF(AO977&gt;=Resumen!$B$28,"Alto","Bajo")</f>
        <v>Alto</v>
      </c>
      <c r="AR977" s="22" t="str">
        <f aca="false">AP977&amp;" Potencial / "&amp;AQ977&amp;" Share"</f>
        <v>Bajo Potencial / Alto Share</v>
      </c>
      <c r="AS977" s="22" t="str">
        <f aca="false">IF(Q977="Sí",IF(AO977&gt;=Resumen!$B$29,"Alto","Bajo"),"")</f>
        <v/>
      </c>
      <c r="AT977" s="22" t="str">
        <f aca="false">IF(AS977&lt;&gt;"",AP977&amp;" Potencial / "&amp;AS977&amp;" Share","")</f>
        <v/>
      </c>
      <c r="AU977" s="22" t="str">
        <f aca="false">IF(AH977="","Sin dato",IF(AH977-AO977&gt;Resumen!$B$6,"Sobre-exhibido",IF(AO977-AH977&gt;Resumen!$B$6,"Sub-exhibido","En línea")))</f>
        <v>Sin dato</v>
      </c>
      <c r="AV977" s="22" t="str">
        <f aca="false">IF(AT977="","",IF(AT977="Alto Potencial / Bajo Share",1,IF(AT977="Alto Potencial / Alto Share",2,IF(AT977="Bajo Potencial / Alto Share",3,4))))</f>
        <v/>
      </c>
      <c r="AW977" s="22" t="str">
        <f aca="false">IF(Q977="No","Sin competencia directa",IF(AV977=1,"1 - Foco Conquista (Alto Pot / Bajo Share)",IF(AV977=2,"2 - Foco Defensa (Alto Pot / Alto Share)",IF(AV977=3,"3 - Monitoreo (Bajo Pot / Alto Share)","4 - Baja Prioridad (Bajo Pot / Bajo Share)"))))</f>
        <v>Sin competencia directa</v>
      </c>
      <c r="AX977" s="12" t="str">
        <f aca="false">IF(OR(IFERROR(AND(W977&lt;&gt;"",Y977&lt;&gt;"",Y977-W977&gt;Resumen!$B$8),FALSE()),IFERROR(AND(X977&lt;&gt;"",Y977&lt;&gt;"",Y977-X977&gt;Resumen!$B$8),FALSE())),MAX(IF(IFERROR(AND(W977&lt;&gt;"",Y977&lt;&gt;"",Y977-W977&gt;Resumen!$B$8),FALSE()),Y977-W977,0),IF(IFERROR(AND(X977&lt;&gt;"",Y977&lt;&gt;"",Y977-X977&gt;Resumen!$B$8),FALSE()),Y977-X977,0)),"")</f>
        <v/>
      </c>
      <c r="AY977" s="22" t="str">
        <f aca="false">IF(OR(IFERROR(AND(W977&lt;&gt;"",Y977&lt;&gt;"",Y977-W977&gt;Resumen!$B$8),FALSE()),IFERROR(AND(X977&lt;&gt;"",Y977&lt;&gt;"",Y977-X977&gt;Resumen!$B$8),FALSE())),TRIM("Lays tiene mayor markup que "&amp;IF(IFERROR(AND(W977&lt;&gt;"",Y977&lt;&gt;"",Y977-W977&gt;Resumen!$B$8),FALSE()),"Quento ","")&amp;IF(IFERROR(AND(X977&lt;&gt;"",Y977&lt;&gt;"",Y977-X977&gt;Resumen!$B$8),FALSE()),"Julicroc ","")&amp;"en este PDV"),"")</f>
        <v/>
      </c>
      <c r="AZ977" s="22" t="str">
        <f aca="false">IF(COUNTIF('Plan Pehuamar - Lista'!$A$2:$A$167,A977)&gt;0,"Sí","No")</f>
        <v>No</v>
      </c>
      <c r="BA977" s="22" t="str">
        <f aca="false">IF(COUNTIF('Plan Combo 9+1'!$A$2:$A$226,A977)&gt;0,"Sí","No")</f>
        <v>No</v>
      </c>
      <c r="BB977" s="22" t="str">
        <f aca="false">IF(AH977="","No",IF(BA977="Sí",IF((AO977-AH977)&gt;Resumen!$B$6,"Sí","No"),IF((AO977-AH977)&gt;=Resumen!$B$132,"Sí","No")))</f>
        <v>No</v>
      </c>
      <c r="BC977" s="22" t="str">
        <f aca="false">IF(AND(N977="Sí",AL977="Sí",AI977=0),"Sí","No")</f>
        <v>No</v>
      </c>
      <c r="BD977" s="22" t="str">
        <f aca="false">IF(COUNTIF('Plan 9+1 (con Pehuamar)'!$A$2:$A$227,A977)&gt;0,"Sí","No")</f>
        <v>No</v>
      </c>
    </row>
    <row r="978" customFormat="false" ht="15" hidden="false" customHeight="true" outlineLevel="0" collapsed="false">
      <c r="A978" s="6" t="n">
        <v>403151</v>
      </c>
      <c r="B978" s="6" t="n">
        <v>5</v>
      </c>
      <c r="C978" s="6" t="n">
        <v>504</v>
      </c>
      <c r="D978" s="6" t="s">
        <v>359</v>
      </c>
      <c r="E978" s="6" t="s">
        <v>1168</v>
      </c>
      <c r="F978" s="6" t="s">
        <v>196</v>
      </c>
      <c r="G978" s="6" t="s">
        <v>129</v>
      </c>
      <c r="H978" s="6" t="s">
        <v>197</v>
      </c>
      <c r="I978" s="27" t="n">
        <v>0</v>
      </c>
      <c r="J978" s="27" t="n">
        <v>0</v>
      </c>
      <c r="K978" s="27" t="n">
        <v>5.2</v>
      </c>
      <c r="L978" s="28" t="n">
        <f aca="false">I978+J978</f>
        <v>0</v>
      </c>
      <c r="M978" s="28" t="n">
        <f aca="false">L978+K978</f>
        <v>5.2</v>
      </c>
      <c r="N978" s="22" t="str">
        <f aca="false">IF(I978&gt;0,"Sí","No")</f>
        <v>No</v>
      </c>
      <c r="O978" s="22" t="str">
        <f aca="false">IF(J978&gt;0,"Sí","No")</f>
        <v>No</v>
      </c>
      <c r="P978" s="22" t="str">
        <f aca="false">IF(K978&gt;0,"Sí","No")</f>
        <v>Sí</v>
      </c>
      <c r="Q978" s="22" t="str">
        <f aca="false">IF(OR(I978&gt;0,J978&gt;0),"Sí","No")</f>
        <v>No</v>
      </c>
      <c r="R978" s="27"/>
      <c r="S978" s="27"/>
      <c r="T978" s="27"/>
      <c r="U978" s="27"/>
      <c r="V978" s="27"/>
      <c r="W978" s="12" t="str">
        <f aca="false">IF(AND(I978&gt;0,R978&gt;0),(S978-R978)/R978,"")</f>
        <v/>
      </c>
      <c r="X978" s="12" t="str">
        <f aca="false">IF(AND(J978&gt;0,T978&gt;0),(U978-T978)/T978,"")</f>
        <v/>
      </c>
      <c r="Y978" s="12" t="str">
        <f aca="false">IF(AND(K978&gt;0,V978&gt;0),(V978-Resumen!$B$7)/Resumen!$B$7,"")</f>
        <v/>
      </c>
      <c r="Z978" s="28" t="str">
        <f aca="false">IF(AND(K978&gt;0,I978&gt;0,V978&gt;0,S978&gt;0),V978-S978,"")</f>
        <v/>
      </c>
      <c r="AA978" s="12" t="str">
        <f aca="false">IF(Z978&lt;&gt;"",Z978/S978,"")</f>
        <v/>
      </c>
      <c r="AB978" s="28" t="str">
        <f aca="false">IF(AND(K978&gt;0,J978&gt;0,V978&gt;0,U978&gt;0),V978-U978,"")</f>
        <v/>
      </c>
      <c r="AC978" s="12" t="str">
        <f aca="false">IF(AB978&lt;&gt;"",AB978/U978,"")</f>
        <v/>
      </c>
      <c r="AD978" s="27" t="n">
        <v>0</v>
      </c>
      <c r="AE978" s="27" t="n">
        <v>0</v>
      </c>
      <c r="AF978" s="27" t="n">
        <v>0</v>
      </c>
      <c r="AG978" s="28" t="n">
        <f aca="false">AD978+AE978+AF978</f>
        <v>0</v>
      </c>
      <c r="AH978" s="12" t="str">
        <f aca="false">IF(AG978&gt;0,AD978/AG978,"")</f>
        <v/>
      </c>
      <c r="AI978" s="27" t="n">
        <v>0</v>
      </c>
      <c r="AJ978" s="27" t="n">
        <v>0</v>
      </c>
      <c r="AK978" s="27" t="n">
        <v>0</v>
      </c>
      <c r="AL978" s="22" t="str">
        <f aca="false">IF(OR(AJ978&gt;0,AK978&gt;0),"Sí","No")</f>
        <v>No</v>
      </c>
      <c r="AM978" s="6"/>
      <c r="AN978" s="6"/>
      <c r="AO978" s="12" t="n">
        <f aca="false">IF(M978&gt;0,K978/M978,"")</f>
        <v>1</v>
      </c>
      <c r="AP978" s="22" t="str">
        <f aca="false">IF(M978&gt;=Resumen!$B$5,"Alto","Bajo")</f>
        <v>Bajo</v>
      </c>
      <c r="AQ978" s="22" t="str">
        <f aca="false">IF(AO978&gt;=Resumen!$B$28,"Alto","Bajo")</f>
        <v>Alto</v>
      </c>
      <c r="AR978" s="22" t="str">
        <f aca="false">AP978&amp;" Potencial / "&amp;AQ978&amp;" Share"</f>
        <v>Bajo Potencial / Alto Share</v>
      </c>
      <c r="AS978" s="22" t="str">
        <f aca="false">IF(Q978="Sí",IF(AO978&gt;=Resumen!$B$29,"Alto","Bajo"),"")</f>
        <v/>
      </c>
      <c r="AT978" s="22" t="str">
        <f aca="false">IF(AS978&lt;&gt;"",AP978&amp;" Potencial / "&amp;AS978&amp;" Share","")</f>
        <v/>
      </c>
      <c r="AU978" s="22" t="str">
        <f aca="false">IF(AH978="","Sin dato",IF(AH978-AO978&gt;Resumen!$B$6,"Sobre-exhibido",IF(AO978-AH978&gt;Resumen!$B$6,"Sub-exhibido","En línea")))</f>
        <v>Sin dato</v>
      </c>
      <c r="AV978" s="22" t="str">
        <f aca="false">IF(AT978="","",IF(AT978="Alto Potencial / Bajo Share",1,IF(AT978="Alto Potencial / Alto Share",2,IF(AT978="Bajo Potencial / Alto Share",3,4))))</f>
        <v/>
      </c>
      <c r="AW978" s="22" t="str">
        <f aca="false">IF(Q978="No","Sin competencia directa",IF(AV978=1,"1 - Foco Conquista (Alto Pot / Bajo Share)",IF(AV978=2,"2 - Foco Defensa (Alto Pot / Alto Share)",IF(AV978=3,"3 - Monitoreo (Bajo Pot / Alto Share)","4 - Baja Prioridad (Bajo Pot / Bajo Share)"))))</f>
        <v>Sin competencia directa</v>
      </c>
      <c r="AX978" s="12" t="str">
        <f aca="false">IF(OR(IFERROR(AND(W978&lt;&gt;"",Y978&lt;&gt;"",Y978-W978&gt;Resumen!$B$8),FALSE()),IFERROR(AND(X978&lt;&gt;"",Y978&lt;&gt;"",Y978-X978&gt;Resumen!$B$8),FALSE())),MAX(IF(IFERROR(AND(W978&lt;&gt;"",Y978&lt;&gt;"",Y978-W978&gt;Resumen!$B$8),FALSE()),Y978-W978,0),IF(IFERROR(AND(X978&lt;&gt;"",Y978&lt;&gt;"",Y978-X978&gt;Resumen!$B$8),FALSE()),Y978-X978,0)),"")</f>
        <v/>
      </c>
      <c r="AY978" s="22" t="str">
        <f aca="false">IF(OR(IFERROR(AND(W978&lt;&gt;"",Y978&lt;&gt;"",Y978-W978&gt;Resumen!$B$8),FALSE()),IFERROR(AND(X978&lt;&gt;"",Y978&lt;&gt;"",Y978-X978&gt;Resumen!$B$8),FALSE())),TRIM("Lays tiene mayor markup que "&amp;IF(IFERROR(AND(W978&lt;&gt;"",Y978&lt;&gt;"",Y978-W978&gt;Resumen!$B$8),FALSE()),"Quento ","")&amp;IF(IFERROR(AND(X978&lt;&gt;"",Y978&lt;&gt;"",Y978-X978&gt;Resumen!$B$8),FALSE()),"Julicroc ","")&amp;"en este PDV"),"")</f>
        <v/>
      </c>
      <c r="AZ978" s="22" t="str">
        <f aca="false">IF(COUNTIF('Plan Pehuamar - Lista'!$A$2:$A$167,A978)&gt;0,"Sí","No")</f>
        <v>No</v>
      </c>
      <c r="BA978" s="22" t="str">
        <f aca="false">IF(COUNTIF('Plan Combo 9+1'!$A$2:$A$226,A978)&gt;0,"Sí","No")</f>
        <v>No</v>
      </c>
      <c r="BB978" s="22" t="str">
        <f aca="false">IF(AH978="","No",IF(BA978="Sí",IF((AO978-AH978)&gt;Resumen!$B$6,"Sí","No"),IF((AO978-AH978)&gt;=Resumen!$B$132,"Sí","No")))</f>
        <v>No</v>
      </c>
      <c r="BC978" s="22" t="str">
        <f aca="false">IF(AND(N978="Sí",AL978="Sí",AI978=0),"Sí","No")</f>
        <v>No</v>
      </c>
      <c r="BD978" s="22" t="str">
        <f aca="false">IF(COUNTIF('Plan 9+1 (con Pehuamar)'!$A$2:$A$227,A978)&gt;0,"Sí","No")</f>
        <v>No</v>
      </c>
    </row>
    <row r="979" customFormat="false" ht="15" hidden="false" customHeight="true" outlineLevel="0" collapsed="false">
      <c r="A979" s="6" t="n">
        <v>403395</v>
      </c>
      <c r="B979" s="6" t="n">
        <v>5</v>
      </c>
      <c r="C979" s="6" t="n">
        <v>504</v>
      </c>
      <c r="D979" s="6" t="s">
        <v>359</v>
      </c>
      <c r="E979" s="6" t="s">
        <v>1169</v>
      </c>
      <c r="F979" s="6" t="s">
        <v>196</v>
      </c>
      <c r="G979" s="6" t="s">
        <v>129</v>
      </c>
      <c r="H979" s="6" t="s">
        <v>197</v>
      </c>
      <c r="I979" s="27" t="n">
        <v>0</v>
      </c>
      <c r="J979" s="27" t="n">
        <v>0</v>
      </c>
      <c r="K979" s="27" t="n">
        <v>1.6</v>
      </c>
      <c r="L979" s="28" t="n">
        <f aca="false">I979+J979</f>
        <v>0</v>
      </c>
      <c r="M979" s="28" t="n">
        <f aca="false">L979+K979</f>
        <v>1.6</v>
      </c>
      <c r="N979" s="22" t="str">
        <f aca="false">IF(I979&gt;0,"Sí","No")</f>
        <v>No</v>
      </c>
      <c r="O979" s="22" t="str">
        <f aca="false">IF(J979&gt;0,"Sí","No")</f>
        <v>No</v>
      </c>
      <c r="P979" s="22" t="str">
        <f aca="false">IF(K979&gt;0,"Sí","No")</f>
        <v>Sí</v>
      </c>
      <c r="Q979" s="22" t="str">
        <f aca="false">IF(OR(I979&gt;0,J979&gt;0),"Sí","No")</f>
        <v>No</v>
      </c>
      <c r="R979" s="27"/>
      <c r="S979" s="27"/>
      <c r="T979" s="27"/>
      <c r="U979" s="27"/>
      <c r="V979" s="27"/>
      <c r="W979" s="12" t="str">
        <f aca="false">IF(AND(I979&gt;0,R979&gt;0),(S979-R979)/R979,"")</f>
        <v/>
      </c>
      <c r="X979" s="12" t="str">
        <f aca="false">IF(AND(J979&gt;0,T979&gt;0),(U979-T979)/T979,"")</f>
        <v/>
      </c>
      <c r="Y979" s="12" t="str">
        <f aca="false">IF(AND(K979&gt;0,V979&gt;0),(V979-Resumen!$B$7)/Resumen!$B$7,"")</f>
        <v/>
      </c>
      <c r="Z979" s="28" t="str">
        <f aca="false">IF(AND(K979&gt;0,I979&gt;0,V979&gt;0,S979&gt;0),V979-S979,"")</f>
        <v/>
      </c>
      <c r="AA979" s="12" t="str">
        <f aca="false">IF(Z979&lt;&gt;"",Z979/S979,"")</f>
        <v/>
      </c>
      <c r="AB979" s="28" t="str">
        <f aca="false">IF(AND(K979&gt;0,J979&gt;0,V979&gt;0,U979&gt;0),V979-U979,"")</f>
        <v/>
      </c>
      <c r="AC979" s="12" t="str">
        <f aca="false">IF(AB979&lt;&gt;"",AB979/U979,"")</f>
        <v/>
      </c>
      <c r="AD979" s="27" t="n">
        <v>0</v>
      </c>
      <c r="AE979" s="27" t="n">
        <v>0</v>
      </c>
      <c r="AF979" s="27" t="n">
        <v>0</v>
      </c>
      <c r="AG979" s="28" t="n">
        <f aca="false">AD979+AE979+AF979</f>
        <v>0</v>
      </c>
      <c r="AH979" s="12" t="str">
        <f aca="false">IF(AG979&gt;0,AD979/AG979,"")</f>
        <v/>
      </c>
      <c r="AI979" s="27" t="n">
        <v>0</v>
      </c>
      <c r="AJ979" s="27" t="n">
        <v>0</v>
      </c>
      <c r="AK979" s="27" t="n">
        <v>0</v>
      </c>
      <c r="AL979" s="22" t="str">
        <f aca="false">IF(OR(AJ979&gt;0,AK979&gt;0),"Sí","No")</f>
        <v>No</v>
      </c>
      <c r="AM979" s="6"/>
      <c r="AN979" s="6"/>
      <c r="AO979" s="12" t="n">
        <f aca="false">IF(M979&gt;0,K979/M979,"")</f>
        <v>1</v>
      </c>
      <c r="AP979" s="22" t="str">
        <f aca="false">IF(M979&gt;=Resumen!$B$5,"Alto","Bajo")</f>
        <v>Bajo</v>
      </c>
      <c r="AQ979" s="22" t="str">
        <f aca="false">IF(AO979&gt;=Resumen!$B$28,"Alto","Bajo")</f>
        <v>Alto</v>
      </c>
      <c r="AR979" s="22" t="str">
        <f aca="false">AP979&amp;" Potencial / "&amp;AQ979&amp;" Share"</f>
        <v>Bajo Potencial / Alto Share</v>
      </c>
      <c r="AS979" s="22" t="str">
        <f aca="false">IF(Q979="Sí",IF(AO979&gt;=Resumen!$B$29,"Alto","Bajo"),"")</f>
        <v/>
      </c>
      <c r="AT979" s="22" t="str">
        <f aca="false">IF(AS979&lt;&gt;"",AP979&amp;" Potencial / "&amp;AS979&amp;" Share","")</f>
        <v/>
      </c>
      <c r="AU979" s="22" t="str">
        <f aca="false">IF(AH979="","Sin dato",IF(AH979-AO979&gt;Resumen!$B$6,"Sobre-exhibido",IF(AO979-AH979&gt;Resumen!$B$6,"Sub-exhibido","En línea")))</f>
        <v>Sin dato</v>
      </c>
      <c r="AV979" s="22" t="str">
        <f aca="false">IF(AT979="","",IF(AT979="Alto Potencial / Bajo Share",1,IF(AT979="Alto Potencial / Alto Share",2,IF(AT979="Bajo Potencial / Alto Share",3,4))))</f>
        <v/>
      </c>
      <c r="AW979" s="22" t="str">
        <f aca="false">IF(Q979="No","Sin competencia directa",IF(AV979=1,"1 - Foco Conquista (Alto Pot / Bajo Share)",IF(AV979=2,"2 - Foco Defensa (Alto Pot / Alto Share)",IF(AV979=3,"3 - Monitoreo (Bajo Pot / Alto Share)","4 - Baja Prioridad (Bajo Pot / Bajo Share)"))))</f>
        <v>Sin competencia directa</v>
      </c>
      <c r="AX979" s="12" t="str">
        <f aca="false">IF(OR(IFERROR(AND(W979&lt;&gt;"",Y979&lt;&gt;"",Y979-W979&gt;Resumen!$B$8),FALSE()),IFERROR(AND(X979&lt;&gt;"",Y979&lt;&gt;"",Y979-X979&gt;Resumen!$B$8),FALSE())),MAX(IF(IFERROR(AND(W979&lt;&gt;"",Y979&lt;&gt;"",Y979-W979&gt;Resumen!$B$8),FALSE()),Y979-W979,0),IF(IFERROR(AND(X979&lt;&gt;"",Y979&lt;&gt;"",Y979-X979&gt;Resumen!$B$8),FALSE()),Y979-X979,0)),"")</f>
        <v/>
      </c>
      <c r="AY979" s="22" t="str">
        <f aca="false">IF(OR(IFERROR(AND(W979&lt;&gt;"",Y979&lt;&gt;"",Y979-W979&gt;Resumen!$B$8),FALSE()),IFERROR(AND(X979&lt;&gt;"",Y979&lt;&gt;"",Y979-X979&gt;Resumen!$B$8),FALSE())),TRIM("Lays tiene mayor markup que "&amp;IF(IFERROR(AND(W979&lt;&gt;"",Y979&lt;&gt;"",Y979-W979&gt;Resumen!$B$8),FALSE()),"Quento ","")&amp;IF(IFERROR(AND(X979&lt;&gt;"",Y979&lt;&gt;"",Y979-X979&gt;Resumen!$B$8),FALSE()),"Julicroc ","")&amp;"en este PDV"),"")</f>
        <v/>
      </c>
      <c r="AZ979" s="22" t="str">
        <f aca="false">IF(COUNTIF('Plan Pehuamar - Lista'!$A$2:$A$167,A979)&gt;0,"Sí","No")</f>
        <v>No</v>
      </c>
      <c r="BA979" s="22" t="str">
        <f aca="false">IF(COUNTIF('Plan Combo 9+1'!$A$2:$A$226,A979)&gt;0,"Sí","No")</f>
        <v>No</v>
      </c>
      <c r="BB979" s="22" t="str">
        <f aca="false">IF(AH979="","No",IF(BA979="Sí",IF((AO979-AH979)&gt;Resumen!$B$6,"Sí","No"),IF((AO979-AH979)&gt;=Resumen!$B$132,"Sí","No")))</f>
        <v>No</v>
      </c>
      <c r="BC979" s="22" t="str">
        <f aca="false">IF(AND(N979="Sí",AL979="Sí",AI979=0),"Sí","No")</f>
        <v>No</v>
      </c>
      <c r="BD979" s="22" t="str">
        <f aca="false">IF(COUNTIF('Plan 9+1 (con Pehuamar)'!$A$2:$A$227,A979)&gt;0,"Sí","No")</f>
        <v>No</v>
      </c>
    </row>
    <row r="980" customFormat="false" ht="15" hidden="false" customHeight="true" outlineLevel="0" collapsed="false">
      <c r="A980" s="6" t="n">
        <v>403497</v>
      </c>
      <c r="B980" s="6" t="n">
        <v>5</v>
      </c>
      <c r="C980" s="6" t="n">
        <v>504</v>
      </c>
      <c r="D980" s="6" t="s">
        <v>359</v>
      </c>
      <c r="E980" s="6" t="s">
        <v>1170</v>
      </c>
      <c r="F980" s="6" t="s">
        <v>196</v>
      </c>
      <c r="G980" s="6" t="s">
        <v>129</v>
      </c>
      <c r="H980" s="6" t="s">
        <v>197</v>
      </c>
      <c r="I980" s="27" t="n">
        <v>0</v>
      </c>
      <c r="J980" s="27" t="n">
        <v>0</v>
      </c>
      <c r="K980" s="27" t="n">
        <v>1.2</v>
      </c>
      <c r="L980" s="28" t="n">
        <f aca="false">I980+J980</f>
        <v>0</v>
      </c>
      <c r="M980" s="28" t="n">
        <f aca="false">L980+K980</f>
        <v>1.2</v>
      </c>
      <c r="N980" s="22" t="str">
        <f aca="false">IF(I980&gt;0,"Sí","No")</f>
        <v>No</v>
      </c>
      <c r="O980" s="22" t="str">
        <f aca="false">IF(J980&gt;0,"Sí","No")</f>
        <v>No</v>
      </c>
      <c r="P980" s="22" t="str">
        <f aca="false">IF(K980&gt;0,"Sí","No")</f>
        <v>Sí</v>
      </c>
      <c r="Q980" s="22" t="str">
        <f aca="false">IF(OR(I980&gt;0,J980&gt;0),"Sí","No")</f>
        <v>No</v>
      </c>
      <c r="R980" s="27"/>
      <c r="S980" s="27"/>
      <c r="T980" s="27"/>
      <c r="U980" s="27"/>
      <c r="V980" s="27"/>
      <c r="W980" s="12" t="str">
        <f aca="false">IF(AND(I980&gt;0,R980&gt;0),(S980-R980)/R980,"")</f>
        <v/>
      </c>
      <c r="X980" s="12" t="str">
        <f aca="false">IF(AND(J980&gt;0,T980&gt;0),(U980-T980)/T980,"")</f>
        <v/>
      </c>
      <c r="Y980" s="12" t="str">
        <f aca="false">IF(AND(K980&gt;0,V980&gt;0),(V980-Resumen!$B$7)/Resumen!$B$7,"")</f>
        <v/>
      </c>
      <c r="Z980" s="28" t="str">
        <f aca="false">IF(AND(K980&gt;0,I980&gt;0,V980&gt;0,S980&gt;0),V980-S980,"")</f>
        <v/>
      </c>
      <c r="AA980" s="12" t="str">
        <f aca="false">IF(Z980&lt;&gt;"",Z980/S980,"")</f>
        <v/>
      </c>
      <c r="AB980" s="28" t="str">
        <f aca="false">IF(AND(K980&gt;0,J980&gt;0,V980&gt;0,U980&gt;0),V980-U980,"")</f>
        <v/>
      </c>
      <c r="AC980" s="12" t="str">
        <f aca="false">IF(AB980&lt;&gt;"",AB980/U980,"")</f>
        <v/>
      </c>
      <c r="AD980" s="27" t="n">
        <v>0</v>
      </c>
      <c r="AE980" s="27" t="n">
        <v>0</v>
      </c>
      <c r="AF980" s="27" t="n">
        <v>0</v>
      </c>
      <c r="AG980" s="28" t="n">
        <f aca="false">AD980+AE980+AF980</f>
        <v>0</v>
      </c>
      <c r="AH980" s="12" t="str">
        <f aca="false">IF(AG980&gt;0,AD980/AG980,"")</f>
        <v/>
      </c>
      <c r="AI980" s="27" t="n">
        <v>0</v>
      </c>
      <c r="AJ980" s="27" t="n">
        <v>0</v>
      </c>
      <c r="AK980" s="27" t="n">
        <v>0</v>
      </c>
      <c r="AL980" s="22" t="str">
        <f aca="false">IF(OR(AJ980&gt;0,AK980&gt;0),"Sí","No")</f>
        <v>No</v>
      </c>
      <c r="AM980" s="6"/>
      <c r="AN980" s="6"/>
      <c r="AO980" s="12" t="n">
        <f aca="false">IF(M980&gt;0,K980/M980,"")</f>
        <v>1</v>
      </c>
      <c r="AP980" s="22" t="str">
        <f aca="false">IF(M980&gt;=Resumen!$B$5,"Alto","Bajo")</f>
        <v>Bajo</v>
      </c>
      <c r="AQ980" s="22" t="str">
        <f aca="false">IF(AO980&gt;=Resumen!$B$28,"Alto","Bajo")</f>
        <v>Alto</v>
      </c>
      <c r="AR980" s="22" t="str">
        <f aca="false">AP980&amp;" Potencial / "&amp;AQ980&amp;" Share"</f>
        <v>Bajo Potencial / Alto Share</v>
      </c>
      <c r="AS980" s="22" t="str">
        <f aca="false">IF(Q980="Sí",IF(AO980&gt;=Resumen!$B$29,"Alto","Bajo"),"")</f>
        <v/>
      </c>
      <c r="AT980" s="22" t="str">
        <f aca="false">IF(AS980&lt;&gt;"",AP980&amp;" Potencial / "&amp;AS980&amp;" Share","")</f>
        <v/>
      </c>
      <c r="AU980" s="22" t="str">
        <f aca="false">IF(AH980="","Sin dato",IF(AH980-AO980&gt;Resumen!$B$6,"Sobre-exhibido",IF(AO980-AH980&gt;Resumen!$B$6,"Sub-exhibido","En línea")))</f>
        <v>Sin dato</v>
      </c>
      <c r="AV980" s="22" t="str">
        <f aca="false">IF(AT980="","",IF(AT980="Alto Potencial / Bajo Share",1,IF(AT980="Alto Potencial / Alto Share",2,IF(AT980="Bajo Potencial / Alto Share",3,4))))</f>
        <v/>
      </c>
      <c r="AW980" s="22" t="str">
        <f aca="false">IF(Q980="No","Sin competencia directa",IF(AV980=1,"1 - Foco Conquista (Alto Pot / Bajo Share)",IF(AV980=2,"2 - Foco Defensa (Alto Pot / Alto Share)",IF(AV980=3,"3 - Monitoreo (Bajo Pot / Alto Share)","4 - Baja Prioridad (Bajo Pot / Bajo Share)"))))</f>
        <v>Sin competencia directa</v>
      </c>
      <c r="AX980" s="12" t="str">
        <f aca="false">IF(OR(IFERROR(AND(W980&lt;&gt;"",Y980&lt;&gt;"",Y980-W980&gt;Resumen!$B$8),FALSE()),IFERROR(AND(X980&lt;&gt;"",Y980&lt;&gt;"",Y980-X980&gt;Resumen!$B$8),FALSE())),MAX(IF(IFERROR(AND(W980&lt;&gt;"",Y980&lt;&gt;"",Y980-W980&gt;Resumen!$B$8),FALSE()),Y980-W980,0),IF(IFERROR(AND(X980&lt;&gt;"",Y980&lt;&gt;"",Y980-X980&gt;Resumen!$B$8),FALSE()),Y980-X980,0)),"")</f>
        <v/>
      </c>
      <c r="AY980" s="22" t="str">
        <f aca="false">IF(OR(IFERROR(AND(W980&lt;&gt;"",Y980&lt;&gt;"",Y980-W980&gt;Resumen!$B$8),FALSE()),IFERROR(AND(X980&lt;&gt;"",Y980&lt;&gt;"",Y980-X980&gt;Resumen!$B$8),FALSE())),TRIM("Lays tiene mayor markup que "&amp;IF(IFERROR(AND(W980&lt;&gt;"",Y980&lt;&gt;"",Y980-W980&gt;Resumen!$B$8),FALSE()),"Quento ","")&amp;IF(IFERROR(AND(X980&lt;&gt;"",Y980&lt;&gt;"",Y980-X980&gt;Resumen!$B$8),FALSE()),"Julicroc ","")&amp;"en este PDV"),"")</f>
        <v/>
      </c>
      <c r="AZ980" s="22" t="str">
        <f aca="false">IF(COUNTIF('Plan Pehuamar - Lista'!$A$2:$A$167,A980)&gt;0,"Sí","No")</f>
        <v>No</v>
      </c>
      <c r="BA980" s="22" t="str">
        <f aca="false">IF(COUNTIF('Plan Combo 9+1'!$A$2:$A$226,A980)&gt;0,"Sí","No")</f>
        <v>No</v>
      </c>
      <c r="BB980" s="22" t="str">
        <f aca="false">IF(AH980="","No",IF(BA980="Sí",IF((AO980-AH980)&gt;Resumen!$B$6,"Sí","No"),IF((AO980-AH980)&gt;=Resumen!$B$132,"Sí","No")))</f>
        <v>No</v>
      </c>
      <c r="BC980" s="22" t="str">
        <f aca="false">IF(AND(N980="Sí",AL980="Sí",AI980=0),"Sí","No")</f>
        <v>No</v>
      </c>
      <c r="BD980" s="22" t="str">
        <f aca="false">IF(COUNTIF('Plan 9+1 (con Pehuamar)'!$A$2:$A$227,A980)&gt;0,"Sí","No")</f>
        <v>No</v>
      </c>
    </row>
    <row r="981" customFormat="false" ht="15" hidden="false" customHeight="true" outlineLevel="0" collapsed="false">
      <c r="A981" s="6" t="n">
        <v>403504</v>
      </c>
      <c r="B981" s="6" t="n">
        <v>5</v>
      </c>
      <c r="C981" s="6" t="n">
        <v>504</v>
      </c>
      <c r="D981" s="6" t="s">
        <v>359</v>
      </c>
      <c r="E981" s="6" t="s">
        <v>1171</v>
      </c>
      <c r="F981" s="6" t="s">
        <v>196</v>
      </c>
      <c r="G981" s="6" t="s">
        <v>129</v>
      </c>
      <c r="H981" s="6" t="s">
        <v>197</v>
      </c>
      <c r="I981" s="27" t="n">
        <v>15</v>
      </c>
      <c r="J981" s="27" t="n">
        <v>0</v>
      </c>
      <c r="K981" s="27" t="n">
        <v>20</v>
      </c>
      <c r="L981" s="28" t="n">
        <f aca="false">I981+J981</f>
        <v>15</v>
      </c>
      <c r="M981" s="28" t="n">
        <f aca="false">L981+K981</f>
        <v>35</v>
      </c>
      <c r="N981" s="22" t="str">
        <f aca="false">IF(I981&gt;0,"Sí","No")</f>
        <v>Sí</v>
      </c>
      <c r="O981" s="22" t="str">
        <f aca="false">IF(J981&gt;0,"Sí","No")</f>
        <v>No</v>
      </c>
      <c r="P981" s="22" t="str">
        <f aca="false">IF(K981&gt;0,"Sí","No")</f>
        <v>Sí</v>
      </c>
      <c r="Q981" s="22" t="str">
        <f aca="false">IF(OR(I981&gt;0,J981&gt;0),"Sí","No")</f>
        <v>Sí</v>
      </c>
      <c r="R981" s="27" t="n">
        <v>1750</v>
      </c>
      <c r="S981" s="27" t="n">
        <v>2900</v>
      </c>
      <c r="T981" s="27"/>
      <c r="U981" s="27"/>
      <c r="V981" s="27" t="n">
        <v>3500</v>
      </c>
      <c r="W981" s="12" t="n">
        <f aca="false">IF(AND(I981&gt;0,R981&gt;0),(S981-R981)/R981,"")</f>
        <v>0.657142857142857</v>
      </c>
      <c r="X981" s="12" t="str">
        <f aca="false">IF(AND(J981&gt;0,T981&gt;0),(U981-T981)/T981,"")</f>
        <v/>
      </c>
      <c r="Y981" s="12" t="n">
        <f aca="false">IF(AND(K981&gt;0,V981&gt;0),(V981-Resumen!$B$7)/Resumen!$B$7,"")</f>
        <v>0.4</v>
      </c>
      <c r="Z981" s="28" t="n">
        <f aca="false">IF(AND(K981&gt;0,I981&gt;0,V981&gt;0,S981&gt;0),V981-S981,"")</f>
        <v>600</v>
      </c>
      <c r="AA981" s="12" t="n">
        <f aca="false">IF(Z981&lt;&gt;"",Z981/S981,"")</f>
        <v>0.206896551724138</v>
      </c>
      <c r="AB981" s="28" t="str">
        <f aca="false">IF(AND(K981&gt;0,J981&gt;0,V981&gt;0,U981&gt;0),V981-U981,"")</f>
        <v/>
      </c>
      <c r="AC981" s="12" t="str">
        <f aca="false">IF(AB981&lt;&gt;"",AB981/U981,"")</f>
        <v/>
      </c>
      <c r="AD981" s="27" t="n">
        <v>6</v>
      </c>
      <c r="AE981" s="27" t="n">
        <v>8</v>
      </c>
      <c r="AF981" s="27" t="n">
        <v>0</v>
      </c>
      <c r="AG981" s="28" t="n">
        <f aca="false">AD981+AE981+AF981</f>
        <v>14</v>
      </c>
      <c r="AH981" s="12" t="n">
        <f aca="false">IF(AG981&gt;0,AD981/AG981,"")</f>
        <v>0.428571428571429</v>
      </c>
      <c r="AI981" s="27" t="n">
        <v>0</v>
      </c>
      <c r="AJ981" s="27" t="n">
        <v>0</v>
      </c>
      <c r="AK981" s="27" t="n">
        <v>0</v>
      </c>
      <c r="AL981" s="22" t="str">
        <f aca="false">IF(OR(AJ981&gt;0,AK981&gt;0),"Sí","No")</f>
        <v>No</v>
      </c>
      <c r="AM981" s="6" t="s">
        <v>198</v>
      </c>
      <c r="AN981" s="6"/>
      <c r="AO981" s="12" t="n">
        <f aca="false">IF(M981&gt;0,K981/M981,"")</f>
        <v>0.571428571428571</v>
      </c>
      <c r="AP981" s="22" t="str">
        <f aca="false">IF(M981&gt;=Resumen!$B$5,"Alto","Bajo")</f>
        <v>Bajo</v>
      </c>
      <c r="AQ981" s="22" t="str">
        <f aca="false">IF(AO981&gt;=Resumen!$B$28,"Alto","Bajo")</f>
        <v>Alto</v>
      </c>
      <c r="AR981" s="22" t="str">
        <f aca="false">AP981&amp;" Potencial / "&amp;AQ981&amp;" Share"</f>
        <v>Bajo Potencial / Alto Share</v>
      </c>
      <c r="AS981" s="22" t="str">
        <f aca="false">IF(Q981="Sí",IF(AO981&gt;=Resumen!$B$29,"Alto","Bajo"),"")</f>
        <v>Alto</v>
      </c>
      <c r="AT981" s="22" t="str">
        <f aca="false">IF(AS981&lt;&gt;"",AP981&amp;" Potencial / "&amp;AS981&amp;" Share","")</f>
        <v>Bajo Potencial / Alto Share</v>
      </c>
      <c r="AU981" s="22" t="str">
        <f aca="false">IF(AH981="","Sin dato",IF(AH981-AO981&gt;Resumen!$B$6,"Sobre-exhibido",IF(AO981-AH981&gt;Resumen!$B$6,"Sub-exhibido","En línea")))</f>
        <v>Sub-exhibido</v>
      </c>
      <c r="AV981" s="22" t="n">
        <f aca="false">IF(AT981="","",IF(AT981="Alto Potencial / Bajo Share",1,IF(AT981="Alto Potencial / Alto Share",2,IF(AT981="Bajo Potencial / Alto Share",3,4))))</f>
        <v>3</v>
      </c>
      <c r="AW981" s="22" t="str">
        <f aca="false">IF(Q981="No","Sin competencia directa",IF(AV981=1,"1 - Foco Conquista (Alto Pot / Bajo Share)",IF(AV981=2,"2 - Foco Defensa (Alto Pot / Alto Share)",IF(AV981=3,"3 - Monitoreo (Bajo Pot / Alto Share)","4 - Baja Prioridad (Bajo Pot / Bajo Share)"))))</f>
        <v>3 - Monitoreo (Bajo Pot / Alto Share)</v>
      </c>
      <c r="AX981" s="12" t="str">
        <f aca="false">IF(OR(IFERROR(AND(W981&lt;&gt;"",Y981&lt;&gt;"",Y981-W981&gt;Resumen!$B$8),FALSE()),IFERROR(AND(X981&lt;&gt;"",Y981&lt;&gt;"",Y981-X981&gt;Resumen!$B$8),FALSE())),MAX(IF(IFERROR(AND(W981&lt;&gt;"",Y981&lt;&gt;"",Y981-W981&gt;Resumen!$B$8),FALSE()),Y981-W981,0),IF(IFERROR(AND(X981&lt;&gt;"",Y981&lt;&gt;"",Y981-X981&gt;Resumen!$B$8),FALSE()),Y981-X981,0)),"")</f>
        <v/>
      </c>
      <c r="AY981" s="22" t="str">
        <f aca="false">IF(OR(IFERROR(AND(W981&lt;&gt;"",Y981&lt;&gt;"",Y981-W981&gt;Resumen!$B$8),FALSE()),IFERROR(AND(X981&lt;&gt;"",Y981&lt;&gt;"",Y981-X981&gt;Resumen!$B$8),FALSE())),TRIM("Lays tiene mayor markup que "&amp;IF(IFERROR(AND(W981&lt;&gt;"",Y981&lt;&gt;"",Y981-W981&gt;Resumen!$B$8),FALSE()),"Quento ","")&amp;IF(IFERROR(AND(X981&lt;&gt;"",Y981&lt;&gt;"",Y981-X981&gt;Resumen!$B$8),FALSE()),"Julicroc ","")&amp;"en este PDV"),"")</f>
        <v/>
      </c>
      <c r="AZ981" s="22" t="str">
        <f aca="false">IF(COUNTIF('Plan Pehuamar - Lista'!$A$2:$A$167,A981)&gt;0,"Sí","No")</f>
        <v>No</v>
      </c>
      <c r="BA981" s="22" t="str">
        <f aca="false">IF(COUNTIF('Plan Combo 9+1'!$A$2:$A$226,A981)&gt;0,"Sí","No")</f>
        <v>No</v>
      </c>
      <c r="BB981" s="22" t="str">
        <f aca="false">IF(AH981="","No",IF(BA981="Sí",IF((AO981-AH981)&gt;Resumen!$B$6,"Sí","No"),IF((AO981-AH981)&gt;=Resumen!$B$132,"Sí","No")))</f>
        <v>No</v>
      </c>
      <c r="BC981" s="22" t="str">
        <f aca="false">IF(AND(N981="Sí",AL981="Sí",AI981=0),"Sí","No")</f>
        <v>No</v>
      </c>
      <c r="BD981" s="22" t="str">
        <f aca="false">IF(COUNTIF('Plan 9+1 (con Pehuamar)'!$A$2:$A$227,A981)&gt;0,"Sí","No")</f>
        <v>No</v>
      </c>
    </row>
    <row r="982" customFormat="false" ht="15" hidden="false" customHeight="true" outlineLevel="0" collapsed="false">
      <c r="A982" s="6" t="n">
        <v>403523</v>
      </c>
      <c r="B982" s="6" t="n">
        <v>5</v>
      </c>
      <c r="C982" s="6" t="n">
        <v>504</v>
      </c>
      <c r="D982" s="6" t="s">
        <v>359</v>
      </c>
      <c r="E982" s="6" t="s">
        <v>1172</v>
      </c>
      <c r="F982" s="6" t="s">
        <v>206</v>
      </c>
      <c r="G982" s="6" t="s">
        <v>129</v>
      </c>
      <c r="H982" s="6" t="s">
        <v>197</v>
      </c>
      <c r="I982" s="27" t="n">
        <v>0</v>
      </c>
      <c r="J982" s="27" t="n">
        <v>0</v>
      </c>
      <c r="K982" s="27" t="n">
        <v>0.4</v>
      </c>
      <c r="L982" s="28" t="n">
        <f aca="false">I982+J982</f>
        <v>0</v>
      </c>
      <c r="M982" s="28" t="n">
        <f aca="false">L982+K982</f>
        <v>0.4</v>
      </c>
      <c r="N982" s="22" t="str">
        <f aca="false">IF(I982&gt;0,"Sí","No")</f>
        <v>No</v>
      </c>
      <c r="O982" s="22" t="str">
        <f aca="false">IF(J982&gt;0,"Sí","No")</f>
        <v>No</v>
      </c>
      <c r="P982" s="22" t="str">
        <f aca="false">IF(K982&gt;0,"Sí","No")</f>
        <v>Sí</v>
      </c>
      <c r="Q982" s="22" t="str">
        <f aca="false">IF(OR(I982&gt;0,J982&gt;0),"Sí","No")</f>
        <v>No</v>
      </c>
      <c r="R982" s="27"/>
      <c r="S982" s="27"/>
      <c r="T982" s="27"/>
      <c r="U982" s="27"/>
      <c r="V982" s="27"/>
      <c r="W982" s="12" t="str">
        <f aca="false">IF(AND(I982&gt;0,R982&gt;0),(S982-R982)/R982,"")</f>
        <v/>
      </c>
      <c r="X982" s="12" t="str">
        <f aca="false">IF(AND(J982&gt;0,T982&gt;0),(U982-T982)/T982,"")</f>
        <v/>
      </c>
      <c r="Y982" s="12" t="str">
        <f aca="false">IF(AND(K982&gt;0,V982&gt;0),(V982-Resumen!$B$7)/Resumen!$B$7,"")</f>
        <v/>
      </c>
      <c r="Z982" s="28" t="str">
        <f aca="false">IF(AND(K982&gt;0,I982&gt;0,V982&gt;0,S982&gt;0),V982-S982,"")</f>
        <v/>
      </c>
      <c r="AA982" s="12" t="str">
        <f aca="false">IF(Z982&lt;&gt;"",Z982/S982,"")</f>
        <v/>
      </c>
      <c r="AB982" s="28" t="str">
        <f aca="false">IF(AND(K982&gt;0,J982&gt;0,V982&gt;0,U982&gt;0),V982-U982,"")</f>
        <v/>
      </c>
      <c r="AC982" s="12" t="str">
        <f aca="false">IF(AB982&lt;&gt;"",AB982/U982,"")</f>
        <v/>
      </c>
      <c r="AD982" s="27" t="n">
        <v>0</v>
      </c>
      <c r="AE982" s="27" t="n">
        <v>0</v>
      </c>
      <c r="AF982" s="27" t="n">
        <v>0</v>
      </c>
      <c r="AG982" s="28" t="n">
        <f aca="false">AD982+AE982+AF982</f>
        <v>0</v>
      </c>
      <c r="AH982" s="12" t="str">
        <f aca="false">IF(AG982&gt;0,AD982/AG982,"")</f>
        <v/>
      </c>
      <c r="AI982" s="27" t="n">
        <v>0</v>
      </c>
      <c r="AJ982" s="27" t="n">
        <v>0</v>
      </c>
      <c r="AK982" s="27" t="n">
        <v>0</v>
      </c>
      <c r="AL982" s="22" t="str">
        <f aca="false">IF(OR(AJ982&gt;0,AK982&gt;0),"Sí","No")</f>
        <v>No</v>
      </c>
      <c r="AM982" s="6"/>
      <c r="AN982" s="6"/>
      <c r="AO982" s="12" t="n">
        <f aca="false">IF(M982&gt;0,K982/M982,"")</f>
        <v>1</v>
      </c>
      <c r="AP982" s="22" t="str">
        <f aca="false">IF(M982&gt;=Resumen!$B$5,"Alto","Bajo")</f>
        <v>Bajo</v>
      </c>
      <c r="AQ982" s="22" t="str">
        <f aca="false">IF(AO982&gt;=Resumen!$B$28,"Alto","Bajo")</f>
        <v>Alto</v>
      </c>
      <c r="AR982" s="22" t="str">
        <f aca="false">AP982&amp;" Potencial / "&amp;AQ982&amp;" Share"</f>
        <v>Bajo Potencial / Alto Share</v>
      </c>
      <c r="AS982" s="22" t="str">
        <f aca="false">IF(Q982="Sí",IF(AO982&gt;=Resumen!$B$29,"Alto","Bajo"),"")</f>
        <v/>
      </c>
      <c r="AT982" s="22" t="str">
        <f aca="false">IF(AS982&lt;&gt;"",AP982&amp;" Potencial / "&amp;AS982&amp;" Share","")</f>
        <v/>
      </c>
      <c r="AU982" s="22" t="str">
        <f aca="false">IF(AH982="","Sin dato",IF(AH982-AO982&gt;Resumen!$B$6,"Sobre-exhibido",IF(AO982-AH982&gt;Resumen!$B$6,"Sub-exhibido","En línea")))</f>
        <v>Sin dato</v>
      </c>
      <c r="AV982" s="22" t="str">
        <f aca="false">IF(AT982="","",IF(AT982="Alto Potencial / Bajo Share",1,IF(AT982="Alto Potencial / Alto Share",2,IF(AT982="Bajo Potencial / Alto Share",3,4))))</f>
        <v/>
      </c>
      <c r="AW982" s="22" t="str">
        <f aca="false">IF(Q982="No","Sin competencia directa",IF(AV982=1,"1 - Foco Conquista (Alto Pot / Bajo Share)",IF(AV982=2,"2 - Foco Defensa (Alto Pot / Alto Share)",IF(AV982=3,"3 - Monitoreo (Bajo Pot / Alto Share)","4 - Baja Prioridad (Bajo Pot / Bajo Share)"))))</f>
        <v>Sin competencia directa</v>
      </c>
      <c r="AX982" s="12" t="str">
        <f aca="false">IF(OR(IFERROR(AND(W982&lt;&gt;"",Y982&lt;&gt;"",Y982-W982&gt;Resumen!$B$8),FALSE()),IFERROR(AND(X982&lt;&gt;"",Y982&lt;&gt;"",Y982-X982&gt;Resumen!$B$8),FALSE())),MAX(IF(IFERROR(AND(W982&lt;&gt;"",Y982&lt;&gt;"",Y982-W982&gt;Resumen!$B$8),FALSE()),Y982-W982,0),IF(IFERROR(AND(X982&lt;&gt;"",Y982&lt;&gt;"",Y982-X982&gt;Resumen!$B$8),FALSE()),Y982-X982,0)),"")</f>
        <v/>
      </c>
      <c r="AY982" s="22" t="str">
        <f aca="false">IF(OR(IFERROR(AND(W982&lt;&gt;"",Y982&lt;&gt;"",Y982-W982&gt;Resumen!$B$8),FALSE()),IFERROR(AND(X982&lt;&gt;"",Y982&lt;&gt;"",Y982-X982&gt;Resumen!$B$8),FALSE())),TRIM("Lays tiene mayor markup que "&amp;IF(IFERROR(AND(W982&lt;&gt;"",Y982&lt;&gt;"",Y982-W982&gt;Resumen!$B$8),FALSE()),"Quento ","")&amp;IF(IFERROR(AND(X982&lt;&gt;"",Y982&lt;&gt;"",Y982-X982&gt;Resumen!$B$8),FALSE()),"Julicroc ","")&amp;"en este PDV"),"")</f>
        <v/>
      </c>
      <c r="AZ982" s="22" t="str">
        <f aca="false">IF(COUNTIF('Plan Pehuamar - Lista'!$A$2:$A$167,A982)&gt;0,"Sí","No")</f>
        <v>No</v>
      </c>
      <c r="BA982" s="22" t="str">
        <f aca="false">IF(COUNTIF('Plan Combo 9+1'!$A$2:$A$226,A982)&gt;0,"Sí","No")</f>
        <v>No</v>
      </c>
      <c r="BB982" s="22" t="str">
        <f aca="false">IF(AH982="","No",IF(BA982="Sí",IF((AO982-AH982)&gt;Resumen!$B$6,"Sí","No"),IF((AO982-AH982)&gt;=Resumen!$B$132,"Sí","No")))</f>
        <v>No</v>
      </c>
      <c r="BC982" s="22" t="str">
        <f aca="false">IF(AND(N982="Sí",AL982="Sí",AI982=0),"Sí","No")</f>
        <v>No</v>
      </c>
      <c r="BD982" s="22" t="str">
        <f aca="false">IF(COUNTIF('Plan 9+1 (con Pehuamar)'!$A$2:$A$227,A982)&gt;0,"Sí","No")</f>
        <v>No</v>
      </c>
    </row>
    <row r="983" customFormat="false" ht="15" hidden="false" customHeight="true" outlineLevel="0" collapsed="false">
      <c r="A983" s="6" t="n">
        <v>403533</v>
      </c>
      <c r="B983" s="6" t="n">
        <v>5</v>
      </c>
      <c r="C983" s="6" t="n">
        <v>504</v>
      </c>
      <c r="D983" s="6" t="s">
        <v>359</v>
      </c>
      <c r="E983" s="6" t="s">
        <v>1173</v>
      </c>
      <c r="F983" s="6" t="s">
        <v>196</v>
      </c>
      <c r="G983" s="6" t="s">
        <v>129</v>
      </c>
      <c r="H983" s="6" t="s">
        <v>197</v>
      </c>
      <c r="I983" s="27" t="n">
        <v>0</v>
      </c>
      <c r="J983" s="27" t="n">
        <v>0</v>
      </c>
      <c r="K983" s="27" t="n">
        <v>2.9</v>
      </c>
      <c r="L983" s="28" t="n">
        <f aca="false">I983+J983</f>
        <v>0</v>
      </c>
      <c r="M983" s="28" t="n">
        <f aca="false">L983+K983</f>
        <v>2.9</v>
      </c>
      <c r="N983" s="22" t="str">
        <f aca="false">IF(I983&gt;0,"Sí","No")</f>
        <v>No</v>
      </c>
      <c r="O983" s="22" t="str">
        <f aca="false">IF(J983&gt;0,"Sí","No")</f>
        <v>No</v>
      </c>
      <c r="P983" s="22" t="str">
        <f aca="false">IF(K983&gt;0,"Sí","No")</f>
        <v>Sí</v>
      </c>
      <c r="Q983" s="22" t="str">
        <f aca="false">IF(OR(I983&gt;0,J983&gt;0),"Sí","No")</f>
        <v>No</v>
      </c>
      <c r="R983" s="27"/>
      <c r="S983" s="27"/>
      <c r="T983" s="27"/>
      <c r="U983" s="27"/>
      <c r="V983" s="27"/>
      <c r="W983" s="12" t="str">
        <f aca="false">IF(AND(I983&gt;0,R983&gt;0),(S983-R983)/R983,"")</f>
        <v/>
      </c>
      <c r="X983" s="12" t="str">
        <f aca="false">IF(AND(J983&gt;0,T983&gt;0),(U983-T983)/T983,"")</f>
        <v/>
      </c>
      <c r="Y983" s="12" t="str">
        <f aca="false">IF(AND(K983&gt;0,V983&gt;0),(V983-Resumen!$B$7)/Resumen!$B$7,"")</f>
        <v/>
      </c>
      <c r="Z983" s="28" t="str">
        <f aca="false">IF(AND(K983&gt;0,I983&gt;0,V983&gt;0,S983&gt;0),V983-S983,"")</f>
        <v/>
      </c>
      <c r="AA983" s="12" t="str">
        <f aca="false">IF(Z983&lt;&gt;"",Z983/S983,"")</f>
        <v/>
      </c>
      <c r="AB983" s="28" t="str">
        <f aca="false">IF(AND(K983&gt;0,J983&gt;0,V983&gt;0,U983&gt;0),V983-U983,"")</f>
        <v/>
      </c>
      <c r="AC983" s="12" t="str">
        <f aca="false">IF(AB983&lt;&gt;"",AB983/U983,"")</f>
        <v/>
      </c>
      <c r="AD983" s="27" t="n">
        <v>0</v>
      </c>
      <c r="AE983" s="27" t="n">
        <v>0</v>
      </c>
      <c r="AF983" s="27" t="n">
        <v>0</v>
      </c>
      <c r="AG983" s="28" t="n">
        <f aca="false">AD983+AE983+AF983</f>
        <v>0</v>
      </c>
      <c r="AH983" s="12" t="str">
        <f aca="false">IF(AG983&gt;0,AD983/AG983,"")</f>
        <v/>
      </c>
      <c r="AI983" s="27" t="n">
        <v>0</v>
      </c>
      <c r="AJ983" s="27" t="n">
        <v>0</v>
      </c>
      <c r="AK983" s="27" t="n">
        <v>0</v>
      </c>
      <c r="AL983" s="22" t="str">
        <f aca="false">IF(OR(AJ983&gt;0,AK983&gt;0),"Sí","No")</f>
        <v>No</v>
      </c>
      <c r="AM983" s="6"/>
      <c r="AN983" s="6"/>
      <c r="AO983" s="12" t="n">
        <f aca="false">IF(M983&gt;0,K983/M983,"")</f>
        <v>1</v>
      </c>
      <c r="AP983" s="22" t="str">
        <f aca="false">IF(M983&gt;=Resumen!$B$5,"Alto","Bajo")</f>
        <v>Bajo</v>
      </c>
      <c r="AQ983" s="22" t="str">
        <f aca="false">IF(AO983&gt;=Resumen!$B$28,"Alto","Bajo")</f>
        <v>Alto</v>
      </c>
      <c r="AR983" s="22" t="str">
        <f aca="false">AP983&amp;" Potencial / "&amp;AQ983&amp;" Share"</f>
        <v>Bajo Potencial / Alto Share</v>
      </c>
      <c r="AS983" s="22" t="str">
        <f aca="false">IF(Q983="Sí",IF(AO983&gt;=Resumen!$B$29,"Alto","Bajo"),"")</f>
        <v/>
      </c>
      <c r="AT983" s="22" t="str">
        <f aca="false">IF(AS983&lt;&gt;"",AP983&amp;" Potencial / "&amp;AS983&amp;" Share","")</f>
        <v/>
      </c>
      <c r="AU983" s="22" t="str">
        <f aca="false">IF(AH983="","Sin dato",IF(AH983-AO983&gt;Resumen!$B$6,"Sobre-exhibido",IF(AO983-AH983&gt;Resumen!$B$6,"Sub-exhibido","En línea")))</f>
        <v>Sin dato</v>
      </c>
      <c r="AV983" s="22" t="str">
        <f aca="false">IF(AT983="","",IF(AT983="Alto Potencial / Bajo Share",1,IF(AT983="Alto Potencial / Alto Share",2,IF(AT983="Bajo Potencial / Alto Share",3,4))))</f>
        <v/>
      </c>
      <c r="AW983" s="22" t="str">
        <f aca="false">IF(Q983="No","Sin competencia directa",IF(AV983=1,"1 - Foco Conquista (Alto Pot / Bajo Share)",IF(AV983=2,"2 - Foco Defensa (Alto Pot / Alto Share)",IF(AV983=3,"3 - Monitoreo (Bajo Pot / Alto Share)","4 - Baja Prioridad (Bajo Pot / Bajo Share)"))))</f>
        <v>Sin competencia directa</v>
      </c>
      <c r="AX983" s="12" t="str">
        <f aca="false">IF(OR(IFERROR(AND(W983&lt;&gt;"",Y983&lt;&gt;"",Y983-W983&gt;Resumen!$B$8),FALSE()),IFERROR(AND(X983&lt;&gt;"",Y983&lt;&gt;"",Y983-X983&gt;Resumen!$B$8),FALSE())),MAX(IF(IFERROR(AND(W983&lt;&gt;"",Y983&lt;&gt;"",Y983-W983&gt;Resumen!$B$8),FALSE()),Y983-W983,0),IF(IFERROR(AND(X983&lt;&gt;"",Y983&lt;&gt;"",Y983-X983&gt;Resumen!$B$8),FALSE()),Y983-X983,0)),"")</f>
        <v/>
      </c>
      <c r="AY983" s="22" t="str">
        <f aca="false">IF(OR(IFERROR(AND(W983&lt;&gt;"",Y983&lt;&gt;"",Y983-W983&gt;Resumen!$B$8),FALSE()),IFERROR(AND(X983&lt;&gt;"",Y983&lt;&gt;"",Y983-X983&gt;Resumen!$B$8),FALSE())),TRIM("Lays tiene mayor markup que "&amp;IF(IFERROR(AND(W983&lt;&gt;"",Y983&lt;&gt;"",Y983-W983&gt;Resumen!$B$8),FALSE()),"Quento ","")&amp;IF(IFERROR(AND(X983&lt;&gt;"",Y983&lt;&gt;"",Y983-X983&gt;Resumen!$B$8),FALSE()),"Julicroc ","")&amp;"en este PDV"),"")</f>
        <v/>
      </c>
      <c r="AZ983" s="22" t="str">
        <f aca="false">IF(COUNTIF('Plan Pehuamar - Lista'!$A$2:$A$167,A983)&gt;0,"Sí","No")</f>
        <v>No</v>
      </c>
      <c r="BA983" s="22" t="str">
        <f aca="false">IF(COUNTIF('Plan Combo 9+1'!$A$2:$A$226,A983)&gt;0,"Sí","No")</f>
        <v>No</v>
      </c>
      <c r="BB983" s="22" t="str">
        <f aca="false">IF(AH983="","No",IF(BA983="Sí",IF((AO983-AH983)&gt;Resumen!$B$6,"Sí","No"),IF((AO983-AH983)&gt;=Resumen!$B$132,"Sí","No")))</f>
        <v>No</v>
      </c>
      <c r="BC983" s="22" t="str">
        <f aca="false">IF(AND(N983="Sí",AL983="Sí",AI983=0),"Sí","No")</f>
        <v>No</v>
      </c>
      <c r="BD983" s="22" t="str">
        <f aca="false">IF(COUNTIF('Plan 9+1 (con Pehuamar)'!$A$2:$A$227,A983)&gt;0,"Sí","No")</f>
        <v>No</v>
      </c>
    </row>
    <row r="984" customFormat="false" ht="15" hidden="false" customHeight="true" outlineLevel="0" collapsed="false">
      <c r="A984" s="6" t="n">
        <v>403535</v>
      </c>
      <c r="B984" s="6" t="n">
        <v>5</v>
      </c>
      <c r="C984" s="6" t="n">
        <v>504</v>
      </c>
      <c r="D984" s="6" t="s">
        <v>359</v>
      </c>
      <c r="E984" s="6" t="s">
        <v>1174</v>
      </c>
      <c r="F984" s="6" t="s">
        <v>206</v>
      </c>
      <c r="G984" s="6" t="s">
        <v>129</v>
      </c>
      <c r="H984" s="6" t="s">
        <v>197</v>
      </c>
      <c r="I984" s="27" t="n">
        <v>0</v>
      </c>
      <c r="J984" s="27" t="n">
        <v>0</v>
      </c>
      <c r="K984" s="27" t="n">
        <v>8.3</v>
      </c>
      <c r="L984" s="28" t="n">
        <f aca="false">I984+J984</f>
        <v>0</v>
      </c>
      <c r="M984" s="28" t="n">
        <f aca="false">L984+K984</f>
        <v>8.3</v>
      </c>
      <c r="N984" s="22" t="str">
        <f aca="false">IF(I984&gt;0,"Sí","No")</f>
        <v>No</v>
      </c>
      <c r="O984" s="22" t="str">
        <f aca="false">IF(J984&gt;0,"Sí","No")</f>
        <v>No</v>
      </c>
      <c r="P984" s="22" t="str">
        <f aca="false">IF(K984&gt;0,"Sí","No")</f>
        <v>Sí</v>
      </c>
      <c r="Q984" s="22" t="str">
        <f aca="false">IF(OR(I984&gt;0,J984&gt;0),"Sí","No")</f>
        <v>No</v>
      </c>
      <c r="R984" s="27"/>
      <c r="S984" s="27"/>
      <c r="T984" s="27"/>
      <c r="U984" s="27"/>
      <c r="V984" s="27"/>
      <c r="W984" s="12" t="str">
        <f aca="false">IF(AND(I984&gt;0,R984&gt;0),(S984-R984)/R984,"")</f>
        <v/>
      </c>
      <c r="X984" s="12" t="str">
        <f aca="false">IF(AND(J984&gt;0,T984&gt;0),(U984-T984)/T984,"")</f>
        <v/>
      </c>
      <c r="Y984" s="12" t="str">
        <f aca="false">IF(AND(K984&gt;0,V984&gt;0),(V984-Resumen!$B$7)/Resumen!$B$7,"")</f>
        <v/>
      </c>
      <c r="Z984" s="28" t="str">
        <f aca="false">IF(AND(K984&gt;0,I984&gt;0,V984&gt;0,S984&gt;0),V984-S984,"")</f>
        <v/>
      </c>
      <c r="AA984" s="12" t="str">
        <f aca="false">IF(Z984&lt;&gt;"",Z984/S984,"")</f>
        <v/>
      </c>
      <c r="AB984" s="28" t="str">
        <f aca="false">IF(AND(K984&gt;0,J984&gt;0,V984&gt;0,U984&gt;0),V984-U984,"")</f>
        <v/>
      </c>
      <c r="AC984" s="12" t="str">
        <f aca="false">IF(AB984&lt;&gt;"",AB984/U984,"")</f>
        <v/>
      </c>
      <c r="AD984" s="27" t="n">
        <v>0</v>
      </c>
      <c r="AE984" s="27" t="n">
        <v>0</v>
      </c>
      <c r="AF984" s="27" t="n">
        <v>0</v>
      </c>
      <c r="AG984" s="28" t="n">
        <f aca="false">AD984+AE984+AF984</f>
        <v>0</v>
      </c>
      <c r="AH984" s="12" t="str">
        <f aca="false">IF(AG984&gt;0,AD984/AG984,"")</f>
        <v/>
      </c>
      <c r="AI984" s="27" t="n">
        <v>0</v>
      </c>
      <c r="AJ984" s="27" t="n">
        <v>0</v>
      </c>
      <c r="AK984" s="27" t="n">
        <v>0</v>
      </c>
      <c r="AL984" s="22" t="str">
        <f aca="false">IF(OR(AJ984&gt;0,AK984&gt;0),"Sí","No")</f>
        <v>No</v>
      </c>
      <c r="AM984" s="6"/>
      <c r="AN984" s="6"/>
      <c r="AO984" s="12" t="n">
        <f aca="false">IF(M984&gt;0,K984/M984,"")</f>
        <v>1</v>
      </c>
      <c r="AP984" s="22" t="str">
        <f aca="false">IF(M984&gt;=Resumen!$B$5,"Alto","Bajo")</f>
        <v>Bajo</v>
      </c>
      <c r="AQ984" s="22" t="str">
        <f aca="false">IF(AO984&gt;=Resumen!$B$28,"Alto","Bajo")</f>
        <v>Alto</v>
      </c>
      <c r="AR984" s="22" t="str">
        <f aca="false">AP984&amp;" Potencial / "&amp;AQ984&amp;" Share"</f>
        <v>Bajo Potencial / Alto Share</v>
      </c>
      <c r="AS984" s="22" t="str">
        <f aca="false">IF(Q984="Sí",IF(AO984&gt;=Resumen!$B$29,"Alto","Bajo"),"")</f>
        <v/>
      </c>
      <c r="AT984" s="22" t="str">
        <f aca="false">IF(AS984&lt;&gt;"",AP984&amp;" Potencial / "&amp;AS984&amp;" Share","")</f>
        <v/>
      </c>
      <c r="AU984" s="22" t="str">
        <f aca="false">IF(AH984="","Sin dato",IF(AH984-AO984&gt;Resumen!$B$6,"Sobre-exhibido",IF(AO984-AH984&gt;Resumen!$B$6,"Sub-exhibido","En línea")))</f>
        <v>Sin dato</v>
      </c>
      <c r="AV984" s="22" t="str">
        <f aca="false">IF(AT984="","",IF(AT984="Alto Potencial / Bajo Share",1,IF(AT984="Alto Potencial / Alto Share",2,IF(AT984="Bajo Potencial / Alto Share",3,4))))</f>
        <v/>
      </c>
      <c r="AW984" s="22" t="str">
        <f aca="false">IF(Q984="No","Sin competencia directa",IF(AV984=1,"1 - Foco Conquista (Alto Pot / Bajo Share)",IF(AV984=2,"2 - Foco Defensa (Alto Pot / Alto Share)",IF(AV984=3,"3 - Monitoreo (Bajo Pot / Alto Share)","4 - Baja Prioridad (Bajo Pot / Bajo Share)"))))</f>
        <v>Sin competencia directa</v>
      </c>
      <c r="AX984" s="12" t="str">
        <f aca="false">IF(OR(IFERROR(AND(W984&lt;&gt;"",Y984&lt;&gt;"",Y984-W984&gt;Resumen!$B$8),FALSE()),IFERROR(AND(X984&lt;&gt;"",Y984&lt;&gt;"",Y984-X984&gt;Resumen!$B$8),FALSE())),MAX(IF(IFERROR(AND(W984&lt;&gt;"",Y984&lt;&gt;"",Y984-W984&gt;Resumen!$B$8),FALSE()),Y984-W984,0),IF(IFERROR(AND(X984&lt;&gt;"",Y984&lt;&gt;"",Y984-X984&gt;Resumen!$B$8),FALSE()),Y984-X984,0)),"")</f>
        <v/>
      </c>
      <c r="AY984" s="22" t="str">
        <f aca="false">IF(OR(IFERROR(AND(W984&lt;&gt;"",Y984&lt;&gt;"",Y984-W984&gt;Resumen!$B$8),FALSE()),IFERROR(AND(X984&lt;&gt;"",Y984&lt;&gt;"",Y984-X984&gt;Resumen!$B$8),FALSE())),TRIM("Lays tiene mayor markup que "&amp;IF(IFERROR(AND(W984&lt;&gt;"",Y984&lt;&gt;"",Y984-W984&gt;Resumen!$B$8),FALSE()),"Quento ","")&amp;IF(IFERROR(AND(X984&lt;&gt;"",Y984&lt;&gt;"",Y984-X984&gt;Resumen!$B$8),FALSE()),"Julicroc ","")&amp;"en este PDV"),"")</f>
        <v/>
      </c>
      <c r="AZ984" s="22" t="str">
        <f aca="false">IF(COUNTIF('Plan Pehuamar - Lista'!$A$2:$A$167,A984)&gt;0,"Sí","No")</f>
        <v>No</v>
      </c>
      <c r="BA984" s="22" t="str">
        <f aca="false">IF(COUNTIF('Plan Combo 9+1'!$A$2:$A$226,A984)&gt;0,"Sí","No")</f>
        <v>No</v>
      </c>
      <c r="BB984" s="22" t="str">
        <f aca="false">IF(AH984="","No",IF(BA984="Sí",IF((AO984-AH984)&gt;Resumen!$B$6,"Sí","No"),IF((AO984-AH984)&gt;=Resumen!$B$132,"Sí","No")))</f>
        <v>No</v>
      </c>
      <c r="BC984" s="22" t="str">
        <f aca="false">IF(AND(N984="Sí",AL984="Sí",AI984=0),"Sí","No")</f>
        <v>No</v>
      </c>
      <c r="BD984" s="22" t="str">
        <f aca="false">IF(COUNTIF('Plan 9+1 (con Pehuamar)'!$A$2:$A$227,A984)&gt;0,"Sí","No")</f>
        <v>No</v>
      </c>
    </row>
    <row r="985" customFormat="false" ht="15" hidden="false" customHeight="true" outlineLevel="0" collapsed="false">
      <c r="A985" s="6" t="n">
        <v>403536</v>
      </c>
      <c r="B985" s="6" t="n">
        <v>5</v>
      </c>
      <c r="C985" s="6" t="n">
        <v>504</v>
      </c>
      <c r="D985" s="6" t="s">
        <v>359</v>
      </c>
      <c r="E985" s="6" t="s">
        <v>1175</v>
      </c>
      <c r="F985" s="6" t="s">
        <v>206</v>
      </c>
      <c r="G985" s="6" t="s">
        <v>129</v>
      </c>
      <c r="H985" s="6" t="s">
        <v>197</v>
      </c>
      <c r="I985" s="27" t="n">
        <v>0</v>
      </c>
      <c r="J985" s="27" t="n">
        <v>0</v>
      </c>
      <c r="K985" s="27" t="n">
        <v>1.9</v>
      </c>
      <c r="L985" s="28" t="n">
        <f aca="false">I985+J985</f>
        <v>0</v>
      </c>
      <c r="M985" s="28" t="n">
        <f aca="false">L985+K985</f>
        <v>1.9</v>
      </c>
      <c r="N985" s="22" t="str">
        <f aca="false">IF(I985&gt;0,"Sí","No")</f>
        <v>No</v>
      </c>
      <c r="O985" s="22" t="str">
        <f aca="false">IF(J985&gt;0,"Sí","No")</f>
        <v>No</v>
      </c>
      <c r="P985" s="22" t="str">
        <f aca="false">IF(K985&gt;0,"Sí","No")</f>
        <v>Sí</v>
      </c>
      <c r="Q985" s="22" t="str">
        <f aca="false">IF(OR(I985&gt;0,J985&gt;0),"Sí","No")</f>
        <v>No</v>
      </c>
      <c r="R985" s="27"/>
      <c r="S985" s="27"/>
      <c r="T985" s="27"/>
      <c r="U985" s="27"/>
      <c r="V985" s="27"/>
      <c r="W985" s="12" t="str">
        <f aca="false">IF(AND(I985&gt;0,R985&gt;0),(S985-R985)/R985,"")</f>
        <v/>
      </c>
      <c r="X985" s="12" t="str">
        <f aca="false">IF(AND(J985&gt;0,T985&gt;0),(U985-T985)/T985,"")</f>
        <v/>
      </c>
      <c r="Y985" s="12" t="str">
        <f aca="false">IF(AND(K985&gt;0,V985&gt;0),(V985-Resumen!$B$7)/Resumen!$B$7,"")</f>
        <v/>
      </c>
      <c r="Z985" s="28" t="str">
        <f aca="false">IF(AND(K985&gt;0,I985&gt;0,V985&gt;0,S985&gt;0),V985-S985,"")</f>
        <v/>
      </c>
      <c r="AA985" s="12" t="str">
        <f aca="false">IF(Z985&lt;&gt;"",Z985/S985,"")</f>
        <v/>
      </c>
      <c r="AB985" s="28" t="str">
        <f aca="false">IF(AND(K985&gt;0,J985&gt;0,V985&gt;0,U985&gt;0),V985-U985,"")</f>
        <v/>
      </c>
      <c r="AC985" s="12" t="str">
        <f aca="false">IF(AB985&lt;&gt;"",AB985/U985,"")</f>
        <v/>
      </c>
      <c r="AD985" s="27" t="n">
        <v>0</v>
      </c>
      <c r="AE985" s="27" t="n">
        <v>0</v>
      </c>
      <c r="AF985" s="27" t="n">
        <v>0</v>
      </c>
      <c r="AG985" s="28" t="n">
        <f aca="false">AD985+AE985+AF985</f>
        <v>0</v>
      </c>
      <c r="AH985" s="12" t="str">
        <f aca="false">IF(AG985&gt;0,AD985/AG985,"")</f>
        <v/>
      </c>
      <c r="AI985" s="27" t="n">
        <v>0</v>
      </c>
      <c r="AJ985" s="27" t="n">
        <v>0</v>
      </c>
      <c r="AK985" s="27" t="n">
        <v>0</v>
      </c>
      <c r="AL985" s="22" t="str">
        <f aca="false">IF(OR(AJ985&gt;0,AK985&gt;0),"Sí","No")</f>
        <v>No</v>
      </c>
      <c r="AM985" s="6"/>
      <c r="AN985" s="6"/>
      <c r="AO985" s="12" t="n">
        <f aca="false">IF(M985&gt;0,K985/M985,"")</f>
        <v>1</v>
      </c>
      <c r="AP985" s="22" t="str">
        <f aca="false">IF(M985&gt;=Resumen!$B$5,"Alto","Bajo")</f>
        <v>Bajo</v>
      </c>
      <c r="AQ985" s="22" t="str">
        <f aca="false">IF(AO985&gt;=Resumen!$B$28,"Alto","Bajo")</f>
        <v>Alto</v>
      </c>
      <c r="AR985" s="22" t="str">
        <f aca="false">AP985&amp;" Potencial / "&amp;AQ985&amp;" Share"</f>
        <v>Bajo Potencial / Alto Share</v>
      </c>
      <c r="AS985" s="22" t="str">
        <f aca="false">IF(Q985="Sí",IF(AO985&gt;=Resumen!$B$29,"Alto","Bajo"),"")</f>
        <v/>
      </c>
      <c r="AT985" s="22" t="str">
        <f aca="false">IF(AS985&lt;&gt;"",AP985&amp;" Potencial / "&amp;AS985&amp;" Share","")</f>
        <v/>
      </c>
      <c r="AU985" s="22" t="str">
        <f aca="false">IF(AH985="","Sin dato",IF(AH985-AO985&gt;Resumen!$B$6,"Sobre-exhibido",IF(AO985-AH985&gt;Resumen!$B$6,"Sub-exhibido","En línea")))</f>
        <v>Sin dato</v>
      </c>
      <c r="AV985" s="22" t="str">
        <f aca="false">IF(AT985="","",IF(AT985="Alto Potencial / Bajo Share",1,IF(AT985="Alto Potencial / Alto Share",2,IF(AT985="Bajo Potencial / Alto Share",3,4))))</f>
        <v/>
      </c>
      <c r="AW985" s="22" t="str">
        <f aca="false">IF(Q985="No","Sin competencia directa",IF(AV985=1,"1 - Foco Conquista (Alto Pot / Bajo Share)",IF(AV985=2,"2 - Foco Defensa (Alto Pot / Alto Share)",IF(AV985=3,"3 - Monitoreo (Bajo Pot / Alto Share)","4 - Baja Prioridad (Bajo Pot / Bajo Share)"))))</f>
        <v>Sin competencia directa</v>
      </c>
      <c r="AX985" s="12" t="str">
        <f aca="false">IF(OR(IFERROR(AND(W985&lt;&gt;"",Y985&lt;&gt;"",Y985-W985&gt;Resumen!$B$8),FALSE()),IFERROR(AND(X985&lt;&gt;"",Y985&lt;&gt;"",Y985-X985&gt;Resumen!$B$8),FALSE())),MAX(IF(IFERROR(AND(W985&lt;&gt;"",Y985&lt;&gt;"",Y985-W985&gt;Resumen!$B$8),FALSE()),Y985-W985,0),IF(IFERROR(AND(X985&lt;&gt;"",Y985&lt;&gt;"",Y985-X985&gt;Resumen!$B$8),FALSE()),Y985-X985,0)),"")</f>
        <v/>
      </c>
      <c r="AY985" s="22" t="str">
        <f aca="false">IF(OR(IFERROR(AND(W985&lt;&gt;"",Y985&lt;&gt;"",Y985-W985&gt;Resumen!$B$8),FALSE()),IFERROR(AND(X985&lt;&gt;"",Y985&lt;&gt;"",Y985-X985&gt;Resumen!$B$8),FALSE())),TRIM("Lays tiene mayor markup que "&amp;IF(IFERROR(AND(W985&lt;&gt;"",Y985&lt;&gt;"",Y985-W985&gt;Resumen!$B$8),FALSE()),"Quento ","")&amp;IF(IFERROR(AND(X985&lt;&gt;"",Y985&lt;&gt;"",Y985-X985&gt;Resumen!$B$8),FALSE()),"Julicroc ","")&amp;"en este PDV"),"")</f>
        <v/>
      </c>
      <c r="AZ985" s="22" t="str">
        <f aca="false">IF(COUNTIF('Plan Pehuamar - Lista'!$A$2:$A$167,A985)&gt;0,"Sí","No")</f>
        <v>No</v>
      </c>
      <c r="BA985" s="22" t="str">
        <f aca="false">IF(COUNTIF('Plan Combo 9+1'!$A$2:$A$226,A985)&gt;0,"Sí","No")</f>
        <v>No</v>
      </c>
      <c r="BB985" s="22" t="str">
        <f aca="false">IF(AH985="","No",IF(BA985="Sí",IF((AO985-AH985)&gt;Resumen!$B$6,"Sí","No"),IF((AO985-AH985)&gt;=Resumen!$B$132,"Sí","No")))</f>
        <v>No</v>
      </c>
      <c r="BC985" s="22" t="str">
        <f aca="false">IF(AND(N985="Sí",AL985="Sí",AI985=0),"Sí","No")</f>
        <v>No</v>
      </c>
      <c r="BD985" s="22" t="str">
        <f aca="false">IF(COUNTIF('Plan 9+1 (con Pehuamar)'!$A$2:$A$227,A985)&gt;0,"Sí","No")</f>
        <v>No</v>
      </c>
    </row>
    <row r="986" customFormat="false" ht="15" hidden="false" customHeight="true" outlineLevel="0" collapsed="false">
      <c r="A986" s="6" t="n">
        <v>403817</v>
      </c>
      <c r="B986" s="6" t="n">
        <v>5</v>
      </c>
      <c r="C986" s="6" t="n">
        <v>504</v>
      </c>
      <c r="D986" s="6" t="s">
        <v>359</v>
      </c>
      <c r="E986" s="6" t="s">
        <v>1176</v>
      </c>
      <c r="F986" s="6" t="s">
        <v>196</v>
      </c>
      <c r="G986" s="6" t="s">
        <v>129</v>
      </c>
      <c r="H986" s="6" t="s">
        <v>197</v>
      </c>
      <c r="I986" s="27" t="n">
        <v>0</v>
      </c>
      <c r="J986" s="27" t="n">
        <v>0</v>
      </c>
      <c r="K986" s="27" t="n">
        <v>0.9</v>
      </c>
      <c r="L986" s="28" t="n">
        <f aca="false">I986+J986</f>
        <v>0</v>
      </c>
      <c r="M986" s="28" t="n">
        <f aca="false">L986+K986</f>
        <v>0.9</v>
      </c>
      <c r="N986" s="22" t="str">
        <f aca="false">IF(I986&gt;0,"Sí","No")</f>
        <v>No</v>
      </c>
      <c r="O986" s="22" t="str">
        <f aca="false">IF(J986&gt;0,"Sí","No")</f>
        <v>No</v>
      </c>
      <c r="P986" s="22" t="str">
        <f aca="false">IF(K986&gt;0,"Sí","No")</f>
        <v>Sí</v>
      </c>
      <c r="Q986" s="22" t="str">
        <f aca="false">IF(OR(I986&gt;0,J986&gt;0),"Sí","No")</f>
        <v>No</v>
      </c>
      <c r="R986" s="27"/>
      <c r="S986" s="27"/>
      <c r="T986" s="27"/>
      <c r="U986" s="27"/>
      <c r="V986" s="27"/>
      <c r="W986" s="12" t="str">
        <f aca="false">IF(AND(I986&gt;0,R986&gt;0),(S986-R986)/R986,"")</f>
        <v/>
      </c>
      <c r="X986" s="12" t="str">
        <f aca="false">IF(AND(J986&gt;0,T986&gt;0),(U986-T986)/T986,"")</f>
        <v/>
      </c>
      <c r="Y986" s="12" t="str">
        <f aca="false">IF(AND(K986&gt;0,V986&gt;0),(V986-Resumen!$B$7)/Resumen!$B$7,"")</f>
        <v/>
      </c>
      <c r="Z986" s="28" t="str">
        <f aca="false">IF(AND(K986&gt;0,I986&gt;0,V986&gt;0,S986&gt;0),V986-S986,"")</f>
        <v/>
      </c>
      <c r="AA986" s="12" t="str">
        <f aca="false">IF(Z986&lt;&gt;"",Z986/S986,"")</f>
        <v/>
      </c>
      <c r="AB986" s="28" t="str">
        <f aca="false">IF(AND(K986&gt;0,J986&gt;0,V986&gt;0,U986&gt;0),V986-U986,"")</f>
        <v/>
      </c>
      <c r="AC986" s="12" t="str">
        <f aca="false">IF(AB986&lt;&gt;"",AB986/U986,"")</f>
        <v/>
      </c>
      <c r="AD986" s="27" t="n">
        <v>0</v>
      </c>
      <c r="AE986" s="27" t="n">
        <v>0</v>
      </c>
      <c r="AF986" s="27" t="n">
        <v>0</v>
      </c>
      <c r="AG986" s="28" t="n">
        <f aca="false">AD986+AE986+AF986</f>
        <v>0</v>
      </c>
      <c r="AH986" s="12" t="str">
        <f aca="false">IF(AG986&gt;0,AD986/AG986,"")</f>
        <v/>
      </c>
      <c r="AI986" s="27" t="n">
        <v>0</v>
      </c>
      <c r="AJ986" s="27" t="n">
        <v>0</v>
      </c>
      <c r="AK986" s="27" t="n">
        <v>0</v>
      </c>
      <c r="AL986" s="22" t="str">
        <f aca="false">IF(OR(AJ986&gt;0,AK986&gt;0),"Sí","No")</f>
        <v>No</v>
      </c>
      <c r="AM986" s="6"/>
      <c r="AN986" s="6"/>
      <c r="AO986" s="12" t="n">
        <f aca="false">IF(M986&gt;0,K986/M986,"")</f>
        <v>1</v>
      </c>
      <c r="AP986" s="22" t="str">
        <f aca="false">IF(M986&gt;=Resumen!$B$5,"Alto","Bajo")</f>
        <v>Bajo</v>
      </c>
      <c r="AQ986" s="22" t="str">
        <f aca="false">IF(AO986&gt;=Resumen!$B$28,"Alto","Bajo")</f>
        <v>Alto</v>
      </c>
      <c r="AR986" s="22" t="str">
        <f aca="false">AP986&amp;" Potencial / "&amp;AQ986&amp;" Share"</f>
        <v>Bajo Potencial / Alto Share</v>
      </c>
      <c r="AS986" s="22" t="str">
        <f aca="false">IF(Q986="Sí",IF(AO986&gt;=Resumen!$B$29,"Alto","Bajo"),"")</f>
        <v/>
      </c>
      <c r="AT986" s="22" t="str">
        <f aca="false">IF(AS986&lt;&gt;"",AP986&amp;" Potencial / "&amp;AS986&amp;" Share","")</f>
        <v/>
      </c>
      <c r="AU986" s="22" t="str">
        <f aca="false">IF(AH986="","Sin dato",IF(AH986-AO986&gt;Resumen!$B$6,"Sobre-exhibido",IF(AO986-AH986&gt;Resumen!$B$6,"Sub-exhibido","En línea")))</f>
        <v>Sin dato</v>
      </c>
      <c r="AV986" s="22" t="str">
        <f aca="false">IF(AT986="","",IF(AT986="Alto Potencial / Bajo Share",1,IF(AT986="Alto Potencial / Alto Share",2,IF(AT986="Bajo Potencial / Alto Share",3,4))))</f>
        <v/>
      </c>
      <c r="AW986" s="22" t="str">
        <f aca="false">IF(Q986="No","Sin competencia directa",IF(AV986=1,"1 - Foco Conquista (Alto Pot / Bajo Share)",IF(AV986=2,"2 - Foco Defensa (Alto Pot / Alto Share)",IF(AV986=3,"3 - Monitoreo (Bajo Pot / Alto Share)","4 - Baja Prioridad (Bajo Pot / Bajo Share)"))))</f>
        <v>Sin competencia directa</v>
      </c>
      <c r="AX986" s="12" t="str">
        <f aca="false">IF(OR(IFERROR(AND(W986&lt;&gt;"",Y986&lt;&gt;"",Y986-W986&gt;Resumen!$B$8),FALSE()),IFERROR(AND(X986&lt;&gt;"",Y986&lt;&gt;"",Y986-X986&gt;Resumen!$B$8),FALSE())),MAX(IF(IFERROR(AND(W986&lt;&gt;"",Y986&lt;&gt;"",Y986-W986&gt;Resumen!$B$8),FALSE()),Y986-W986,0),IF(IFERROR(AND(X986&lt;&gt;"",Y986&lt;&gt;"",Y986-X986&gt;Resumen!$B$8),FALSE()),Y986-X986,0)),"")</f>
        <v/>
      </c>
      <c r="AY986" s="22" t="str">
        <f aca="false">IF(OR(IFERROR(AND(W986&lt;&gt;"",Y986&lt;&gt;"",Y986-W986&gt;Resumen!$B$8),FALSE()),IFERROR(AND(X986&lt;&gt;"",Y986&lt;&gt;"",Y986-X986&gt;Resumen!$B$8),FALSE())),TRIM("Lays tiene mayor markup que "&amp;IF(IFERROR(AND(W986&lt;&gt;"",Y986&lt;&gt;"",Y986-W986&gt;Resumen!$B$8),FALSE()),"Quento ","")&amp;IF(IFERROR(AND(X986&lt;&gt;"",Y986&lt;&gt;"",Y986-X986&gt;Resumen!$B$8),FALSE()),"Julicroc ","")&amp;"en este PDV"),"")</f>
        <v/>
      </c>
      <c r="AZ986" s="22" t="str">
        <f aca="false">IF(COUNTIF('Plan Pehuamar - Lista'!$A$2:$A$167,A986)&gt;0,"Sí","No")</f>
        <v>No</v>
      </c>
      <c r="BA986" s="22" t="str">
        <f aca="false">IF(COUNTIF('Plan Combo 9+1'!$A$2:$A$226,A986)&gt;0,"Sí","No")</f>
        <v>No</v>
      </c>
      <c r="BB986" s="22" t="str">
        <f aca="false">IF(AH986="","No",IF(BA986="Sí",IF((AO986-AH986)&gt;Resumen!$B$6,"Sí","No"),IF((AO986-AH986)&gt;=Resumen!$B$132,"Sí","No")))</f>
        <v>No</v>
      </c>
      <c r="BC986" s="22" t="str">
        <f aca="false">IF(AND(N986="Sí",AL986="Sí",AI986=0),"Sí","No")</f>
        <v>No</v>
      </c>
      <c r="BD986" s="22" t="str">
        <f aca="false">IF(COUNTIF('Plan 9+1 (con Pehuamar)'!$A$2:$A$227,A986)&gt;0,"Sí","No")</f>
        <v>No</v>
      </c>
    </row>
    <row r="987" customFormat="false" ht="15" hidden="false" customHeight="true" outlineLevel="0" collapsed="false">
      <c r="A987" s="6" t="n">
        <v>403822</v>
      </c>
      <c r="B987" s="6" t="n">
        <v>5</v>
      </c>
      <c r="C987" s="6" t="n">
        <v>504</v>
      </c>
      <c r="D987" s="6" t="s">
        <v>359</v>
      </c>
      <c r="E987" s="6" t="s">
        <v>1177</v>
      </c>
      <c r="F987" s="6" t="s">
        <v>206</v>
      </c>
      <c r="G987" s="6" t="s">
        <v>129</v>
      </c>
      <c r="H987" s="6" t="s">
        <v>197</v>
      </c>
      <c r="I987" s="27" t="n">
        <v>0</v>
      </c>
      <c r="J987" s="27" t="n">
        <v>0</v>
      </c>
      <c r="K987" s="27" t="n">
        <v>1.8</v>
      </c>
      <c r="L987" s="28" t="n">
        <f aca="false">I987+J987</f>
        <v>0</v>
      </c>
      <c r="M987" s="28" t="n">
        <f aca="false">L987+K987</f>
        <v>1.8</v>
      </c>
      <c r="N987" s="22" t="str">
        <f aca="false">IF(I987&gt;0,"Sí","No")</f>
        <v>No</v>
      </c>
      <c r="O987" s="22" t="str">
        <f aca="false">IF(J987&gt;0,"Sí","No")</f>
        <v>No</v>
      </c>
      <c r="P987" s="22" t="str">
        <f aca="false">IF(K987&gt;0,"Sí","No")</f>
        <v>Sí</v>
      </c>
      <c r="Q987" s="22" t="str">
        <f aca="false">IF(OR(I987&gt;0,J987&gt;0),"Sí","No")</f>
        <v>No</v>
      </c>
      <c r="R987" s="27"/>
      <c r="S987" s="27"/>
      <c r="T987" s="27"/>
      <c r="U987" s="27"/>
      <c r="V987" s="27"/>
      <c r="W987" s="12" t="str">
        <f aca="false">IF(AND(I987&gt;0,R987&gt;0),(S987-R987)/R987,"")</f>
        <v/>
      </c>
      <c r="X987" s="12" t="str">
        <f aca="false">IF(AND(J987&gt;0,T987&gt;0),(U987-T987)/T987,"")</f>
        <v/>
      </c>
      <c r="Y987" s="12" t="str">
        <f aca="false">IF(AND(K987&gt;0,V987&gt;0),(V987-Resumen!$B$7)/Resumen!$B$7,"")</f>
        <v/>
      </c>
      <c r="Z987" s="28" t="str">
        <f aca="false">IF(AND(K987&gt;0,I987&gt;0,V987&gt;0,S987&gt;0),V987-S987,"")</f>
        <v/>
      </c>
      <c r="AA987" s="12" t="str">
        <f aca="false">IF(Z987&lt;&gt;"",Z987/S987,"")</f>
        <v/>
      </c>
      <c r="AB987" s="28" t="str">
        <f aca="false">IF(AND(K987&gt;0,J987&gt;0,V987&gt;0,U987&gt;0),V987-U987,"")</f>
        <v/>
      </c>
      <c r="AC987" s="12" t="str">
        <f aca="false">IF(AB987&lt;&gt;"",AB987/U987,"")</f>
        <v/>
      </c>
      <c r="AD987" s="27" t="n">
        <v>0</v>
      </c>
      <c r="AE987" s="27" t="n">
        <v>0</v>
      </c>
      <c r="AF987" s="27" t="n">
        <v>0</v>
      </c>
      <c r="AG987" s="28" t="n">
        <f aca="false">AD987+AE987+AF987</f>
        <v>0</v>
      </c>
      <c r="AH987" s="12" t="str">
        <f aca="false">IF(AG987&gt;0,AD987/AG987,"")</f>
        <v/>
      </c>
      <c r="AI987" s="27" t="n">
        <v>0</v>
      </c>
      <c r="AJ987" s="27" t="n">
        <v>0</v>
      </c>
      <c r="AK987" s="27" t="n">
        <v>0</v>
      </c>
      <c r="AL987" s="22" t="str">
        <f aca="false">IF(OR(AJ987&gt;0,AK987&gt;0),"Sí","No")</f>
        <v>No</v>
      </c>
      <c r="AM987" s="6"/>
      <c r="AN987" s="6"/>
      <c r="AO987" s="12" t="n">
        <f aca="false">IF(M987&gt;0,K987/M987,"")</f>
        <v>1</v>
      </c>
      <c r="AP987" s="22" t="str">
        <f aca="false">IF(M987&gt;=Resumen!$B$5,"Alto","Bajo")</f>
        <v>Bajo</v>
      </c>
      <c r="AQ987" s="22" t="str">
        <f aca="false">IF(AO987&gt;=Resumen!$B$28,"Alto","Bajo")</f>
        <v>Alto</v>
      </c>
      <c r="AR987" s="22" t="str">
        <f aca="false">AP987&amp;" Potencial / "&amp;AQ987&amp;" Share"</f>
        <v>Bajo Potencial / Alto Share</v>
      </c>
      <c r="AS987" s="22" t="str">
        <f aca="false">IF(Q987="Sí",IF(AO987&gt;=Resumen!$B$29,"Alto","Bajo"),"")</f>
        <v/>
      </c>
      <c r="AT987" s="22" t="str">
        <f aca="false">IF(AS987&lt;&gt;"",AP987&amp;" Potencial / "&amp;AS987&amp;" Share","")</f>
        <v/>
      </c>
      <c r="AU987" s="22" t="str">
        <f aca="false">IF(AH987="","Sin dato",IF(AH987-AO987&gt;Resumen!$B$6,"Sobre-exhibido",IF(AO987-AH987&gt;Resumen!$B$6,"Sub-exhibido","En línea")))</f>
        <v>Sin dato</v>
      </c>
      <c r="AV987" s="22" t="str">
        <f aca="false">IF(AT987="","",IF(AT987="Alto Potencial / Bajo Share",1,IF(AT987="Alto Potencial / Alto Share",2,IF(AT987="Bajo Potencial / Alto Share",3,4))))</f>
        <v/>
      </c>
      <c r="AW987" s="22" t="str">
        <f aca="false">IF(Q987="No","Sin competencia directa",IF(AV987=1,"1 - Foco Conquista (Alto Pot / Bajo Share)",IF(AV987=2,"2 - Foco Defensa (Alto Pot / Alto Share)",IF(AV987=3,"3 - Monitoreo (Bajo Pot / Alto Share)","4 - Baja Prioridad (Bajo Pot / Bajo Share)"))))</f>
        <v>Sin competencia directa</v>
      </c>
      <c r="AX987" s="12" t="str">
        <f aca="false">IF(OR(IFERROR(AND(W987&lt;&gt;"",Y987&lt;&gt;"",Y987-W987&gt;Resumen!$B$8),FALSE()),IFERROR(AND(X987&lt;&gt;"",Y987&lt;&gt;"",Y987-X987&gt;Resumen!$B$8),FALSE())),MAX(IF(IFERROR(AND(W987&lt;&gt;"",Y987&lt;&gt;"",Y987-W987&gt;Resumen!$B$8),FALSE()),Y987-W987,0),IF(IFERROR(AND(X987&lt;&gt;"",Y987&lt;&gt;"",Y987-X987&gt;Resumen!$B$8),FALSE()),Y987-X987,0)),"")</f>
        <v/>
      </c>
      <c r="AY987" s="22" t="str">
        <f aca="false">IF(OR(IFERROR(AND(W987&lt;&gt;"",Y987&lt;&gt;"",Y987-W987&gt;Resumen!$B$8),FALSE()),IFERROR(AND(X987&lt;&gt;"",Y987&lt;&gt;"",Y987-X987&gt;Resumen!$B$8),FALSE())),TRIM("Lays tiene mayor markup que "&amp;IF(IFERROR(AND(W987&lt;&gt;"",Y987&lt;&gt;"",Y987-W987&gt;Resumen!$B$8),FALSE()),"Quento ","")&amp;IF(IFERROR(AND(X987&lt;&gt;"",Y987&lt;&gt;"",Y987-X987&gt;Resumen!$B$8),FALSE()),"Julicroc ","")&amp;"en este PDV"),"")</f>
        <v/>
      </c>
      <c r="AZ987" s="22" t="str">
        <f aca="false">IF(COUNTIF('Plan Pehuamar - Lista'!$A$2:$A$167,A987)&gt;0,"Sí","No")</f>
        <v>No</v>
      </c>
      <c r="BA987" s="22" t="str">
        <f aca="false">IF(COUNTIF('Plan Combo 9+1'!$A$2:$A$226,A987)&gt;0,"Sí","No")</f>
        <v>No</v>
      </c>
      <c r="BB987" s="22" t="str">
        <f aca="false">IF(AH987="","No",IF(BA987="Sí",IF((AO987-AH987)&gt;Resumen!$B$6,"Sí","No"),IF((AO987-AH987)&gt;=Resumen!$B$132,"Sí","No")))</f>
        <v>No</v>
      </c>
      <c r="BC987" s="22" t="str">
        <f aca="false">IF(AND(N987="Sí",AL987="Sí",AI987=0),"Sí","No")</f>
        <v>No</v>
      </c>
      <c r="BD987" s="22" t="str">
        <f aca="false">IF(COUNTIF('Plan 9+1 (con Pehuamar)'!$A$2:$A$227,A987)&gt;0,"Sí","No")</f>
        <v>No</v>
      </c>
    </row>
    <row r="988" customFormat="false" ht="15" hidden="false" customHeight="true" outlineLevel="0" collapsed="false">
      <c r="A988" s="6" t="n">
        <v>403841</v>
      </c>
      <c r="B988" s="6" t="n">
        <v>5</v>
      </c>
      <c r="C988" s="6" t="n">
        <v>504</v>
      </c>
      <c r="D988" s="6" t="s">
        <v>359</v>
      </c>
      <c r="E988" s="6" t="s">
        <v>1178</v>
      </c>
      <c r="F988" s="6" t="s">
        <v>196</v>
      </c>
      <c r="G988" s="6" t="s">
        <v>129</v>
      </c>
      <c r="H988" s="6" t="s">
        <v>197</v>
      </c>
      <c r="I988" s="27" t="n">
        <v>0</v>
      </c>
      <c r="J988" s="27" t="n">
        <v>0</v>
      </c>
      <c r="K988" s="27" t="n">
        <v>8.9</v>
      </c>
      <c r="L988" s="28" t="n">
        <f aca="false">I988+J988</f>
        <v>0</v>
      </c>
      <c r="M988" s="28" t="n">
        <f aca="false">L988+K988</f>
        <v>8.9</v>
      </c>
      <c r="N988" s="22" t="str">
        <f aca="false">IF(I988&gt;0,"Sí","No")</f>
        <v>No</v>
      </c>
      <c r="O988" s="22" t="str">
        <f aca="false">IF(J988&gt;0,"Sí","No")</f>
        <v>No</v>
      </c>
      <c r="P988" s="22" t="str">
        <f aca="false">IF(K988&gt;0,"Sí","No")</f>
        <v>Sí</v>
      </c>
      <c r="Q988" s="22" t="str">
        <f aca="false">IF(OR(I988&gt;0,J988&gt;0),"Sí","No")</f>
        <v>No</v>
      </c>
      <c r="R988" s="27"/>
      <c r="S988" s="27"/>
      <c r="T988" s="27"/>
      <c r="U988" s="27"/>
      <c r="V988" s="27"/>
      <c r="W988" s="12" t="str">
        <f aca="false">IF(AND(I988&gt;0,R988&gt;0),(S988-R988)/R988,"")</f>
        <v/>
      </c>
      <c r="X988" s="12" t="str">
        <f aca="false">IF(AND(J988&gt;0,T988&gt;0),(U988-T988)/T988,"")</f>
        <v/>
      </c>
      <c r="Y988" s="12" t="str">
        <f aca="false">IF(AND(K988&gt;0,V988&gt;0),(V988-Resumen!$B$7)/Resumen!$B$7,"")</f>
        <v/>
      </c>
      <c r="Z988" s="28" t="str">
        <f aca="false">IF(AND(K988&gt;0,I988&gt;0,V988&gt;0,S988&gt;0),V988-S988,"")</f>
        <v/>
      </c>
      <c r="AA988" s="12" t="str">
        <f aca="false">IF(Z988&lt;&gt;"",Z988/S988,"")</f>
        <v/>
      </c>
      <c r="AB988" s="28" t="str">
        <f aca="false">IF(AND(K988&gt;0,J988&gt;0,V988&gt;0,U988&gt;0),V988-U988,"")</f>
        <v/>
      </c>
      <c r="AC988" s="12" t="str">
        <f aca="false">IF(AB988&lt;&gt;"",AB988/U988,"")</f>
        <v/>
      </c>
      <c r="AD988" s="27" t="n">
        <v>0</v>
      </c>
      <c r="AE988" s="27" t="n">
        <v>0</v>
      </c>
      <c r="AF988" s="27" t="n">
        <v>0</v>
      </c>
      <c r="AG988" s="28" t="n">
        <f aca="false">AD988+AE988+AF988</f>
        <v>0</v>
      </c>
      <c r="AH988" s="12" t="str">
        <f aca="false">IF(AG988&gt;0,AD988/AG988,"")</f>
        <v/>
      </c>
      <c r="AI988" s="27" t="n">
        <v>0</v>
      </c>
      <c r="AJ988" s="27" t="n">
        <v>0</v>
      </c>
      <c r="AK988" s="27" t="n">
        <v>0</v>
      </c>
      <c r="AL988" s="22" t="str">
        <f aca="false">IF(OR(AJ988&gt;0,AK988&gt;0),"Sí","No")</f>
        <v>No</v>
      </c>
      <c r="AM988" s="6"/>
      <c r="AN988" s="6"/>
      <c r="AO988" s="12" t="n">
        <f aca="false">IF(M988&gt;0,K988/M988,"")</f>
        <v>1</v>
      </c>
      <c r="AP988" s="22" t="str">
        <f aca="false">IF(M988&gt;=Resumen!$B$5,"Alto","Bajo")</f>
        <v>Bajo</v>
      </c>
      <c r="AQ988" s="22" t="str">
        <f aca="false">IF(AO988&gt;=Resumen!$B$28,"Alto","Bajo")</f>
        <v>Alto</v>
      </c>
      <c r="AR988" s="22" t="str">
        <f aca="false">AP988&amp;" Potencial / "&amp;AQ988&amp;" Share"</f>
        <v>Bajo Potencial / Alto Share</v>
      </c>
      <c r="AS988" s="22" t="str">
        <f aca="false">IF(Q988="Sí",IF(AO988&gt;=Resumen!$B$29,"Alto","Bajo"),"")</f>
        <v/>
      </c>
      <c r="AT988" s="22" t="str">
        <f aca="false">IF(AS988&lt;&gt;"",AP988&amp;" Potencial / "&amp;AS988&amp;" Share","")</f>
        <v/>
      </c>
      <c r="AU988" s="22" t="str">
        <f aca="false">IF(AH988="","Sin dato",IF(AH988-AO988&gt;Resumen!$B$6,"Sobre-exhibido",IF(AO988-AH988&gt;Resumen!$B$6,"Sub-exhibido","En línea")))</f>
        <v>Sin dato</v>
      </c>
      <c r="AV988" s="22" t="str">
        <f aca="false">IF(AT988="","",IF(AT988="Alto Potencial / Bajo Share",1,IF(AT988="Alto Potencial / Alto Share",2,IF(AT988="Bajo Potencial / Alto Share",3,4))))</f>
        <v/>
      </c>
      <c r="AW988" s="22" t="str">
        <f aca="false">IF(Q988="No","Sin competencia directa",IF(AV988=1,"1 - Foco Conquista (Alto Pot / Bajo Share)",IF(AV988=2,"2 - Foco Defensa (Alto Pot / Alto Share)",IF(AV988=3,"3 - Monitoreo (Bajo Pot / Alto Share)","4 - Baja Prioridad (Bajo Pot / Bajo Share)"))))</f>
        <v>Sin competencia directa</v>
      </c>
      <c r="AX988" s="12" t="str">
        <f aca="false">IF(OR(IFERROR(AND(W988&lt;&gt;"",Y988&lt;&gt;"",Y988-W988&gt;Resumen!$B$8),FALSE()),IFERROR(AND(X988&lt;&gt;"",Y988&lt;&gt;"",Y988-X988&gt;Resumen!$B$8),FALSE())),MAX(IF(IFERROR(AND(W988&lt;&gt;"",Y988&lt;&gt;"",Y988-W988&gt;Resumen!$B$8),FALSE()),Y988-W988,0),IF(IFERROR(AND(X988&lt;&gt;"",Y988&lt;&gt;"",Y988-X988&gt;Resumen!$B$8),FALSE()),Y988-X988,0)),"")</f>
        <v/>
      </c>
      <c r="AY988" s="22" t="str">
        <f aca="false">IF(OR(IFERROR(AND(W988&lt;&gt;"",Y988&lt;&gt;"",Y988-W988&gt;Resumen!$B$8),FALSE()),IFERROR(AND(X988&lt;&gt;"",Y988&lt;&gt;"",Y988-X988&gt;Resumen!$B$8),FALSE())),TRIM("Lays tiene mayor markup que "&amp;IF(IFERROR(AND(W988&lt;&gt;"",Y988&lt;&gt;"",Y988-W988&gt;Resumen!$B$8),FALSE()),"Quento ","")&amp;IF(IFERROR(AND(X988&lt;&gt;"",Y988&lt;&gt;"",Y988-X988&gt;Resumen!$B$8),FALSE()),"Julicroc ","")&amp;"en este PDV"),"")</f>
        <v/>
      </c>
      <c r="AZ988" s="22" t="str">
        <f aca="false">IF(COUNTIF('Plan Pehuamar - Lista'!$A$2:$A$167,A988)&gt;0,"Sí","No")</f>
        <v>No</v>
      </c>
      <c r="BA988" s="22" t="str">
        <f aca="false">IF(COUNTIF('Plan Combo 9+1'!$A$2:$A$226,A988)&gt;0,"Sí","No")</f>
        <v>No</v>
      </c>
      <c r="BB988" s="22" t="str">
        <f aca="false">IF(AH988="","No",IF(BA988="Sí",IF((AO988-AH988)&gt;Resumen!$B$6,"Sí","No"),IF((AO988-AH988)&gt;=Resumen!$B$132,"Sí","No")))</f>
        <v>No</v>
      </c>
      <c r="BC988" s="22" t="str">
        <f aca="false">IF(AND(N988="Sí",AL988="Sí",AI988=0),"Sí","No")</f>
        <v>No</v>
      </c>
      <c r="BD988" s="22" t="str">
        <f aca="false">IF(COUNTIF('Plan 9+1 (con Pehuamar)'!$A$2:$A$227,A988)&gt;0,"Sí","No")</f>
        <v>No</v>
      </c>
    </row>
    <row r="989" customFormat="false" ht="15" hidden="false" customHeight="true" outlineLevel="0" collapsed="false">
      <c r="A989" s="6" t="n">
        <v>403853</v>
      </c>
      <c r="B989" s="6" t="n">
        <v>5</v>
      </c>
      <c r="C989" s="6" t="n">
        <v>504</v>
      </c>
      <c r="D989" s="6" t="s">
        <v>359</v>
      </c>
      <c r="E989" s="6" t="s">
        <v>1179</v>
      </c>
      <c r="F989" s="6" t="s">
        <v>196</v>
      </c>
      <c r="G989" s="6" t="s">
        <v>129</v>
      </c>
      <c r="H989" s="6" t="s">
        <v>197</v>
      </c>
      <c r="I989" s="27" t="n">
        <v>45</v>
      </c>
      <c r="J989" s="27" t="n">
        <v>20</v>
      </c>
      <c r="K989" s="27" t="n">
        <v>30</v>
      </c>
      <c r="L989" s="28" t="n">
        <f aca="false">I989+J989</f>
        <v>65</v>
      </c>
      <c r="M989" s="28" t="n">
        <f aca="false">L989+K989</f>
        <v>95</v>
      </c>
      <c r="N989" s="22" t="str">
        <f aca="false">IF(I989&gt;0,"Sí","No")</f>
        <v>Sí</v>
      </c>
      <c r="O989" s="22" t="str">
        <f aca="false">IF(J989&gt;0,"Sí","No")</f>
        <v>Sí</v>
      </c>
      <c r="P989" s="22" t="str">
        <f aca="false">IF(K989&gt;0,"Sí","No")</f>
        <v>Sí</v>
      </c>
      <c r="Q989" s="22" t="str">
        <f aca="false">IF(OR(I989&gt;0,J989&gt;0),"Sí","No")</f>
        <v>Sí</v>
      </c>
      <c r="R989" s="27" t="n">
        <v>1800</v>
      </c>
      <c r="S989" s="27" t="n">
        <v>3000</v>
      </c>
      <c r="T989" s="27" t="n">
        <v>1400</v>
      </c>
      <c r="U989" s="27" t="n">
        <v>2100</v>
      </c>
      <c r="V989" s="27" t="n">
        <v>3500</v>
      </c>
      <c r="W989" s="12" t="n">
        <f aca="false">IF(AND(I989&gt;0,R989&gt;0),(S989-R989)/R989,"")</f>
        <v>0.666666666666667</v>
      </c>
      <c r="X989" s="12" t="n">
        <f aca="false">IF(AND(J989&gt;0,T989&gt;0),(U989-T989)/T989,"")</f>
        <v>0.5</v>
      </c>
      <c r="Y989" s="12" t="n">
        <f aca="false">IF(AND(K989&gt;0,V989&gt;0),(V989-Resumen!$B$7)/Resumen!$B$7,"")</f>
        <v>0.4</v>
      </c>
      <c r="Z989" s="28" t="n">
        <f aca="false">IF(AND(K989&gt;0,I989&gt;0,V989&gt;0,S989&gt;0),V989-S989,"")</f>
        <v>500</v>
      </c>
      <c r="AA989" s="12" t="n">
        <f aca="false">IF(Z989&lt;&gt;"",Z989/S989,"")</f>
        <v>0.166666666666667</v>
      </c>
      <c r="AB989" s="28" t="n">
        <f aca="false">IF(AND(K989&gt;0,J989&gt;0,V989&gt;0,U989&gt;0),V989-U989,"")</f>
        <v>1400</v>
      </c>
      <c r="AC989" s="12" t="n">
        <f aca="false">IF(AB989&lt;&gt;"",AB989/U989,"")</f>
        <v>0.666666666666667</v>
      </c>
      <c r="AD989" s="27" t="n">
        <v>8</v>
      </c>
      <c r="AE989" s="27" t="n">
        <v>10</v>
      </c>
      <c r="AF989" s="27" t="n">
        <v>6</v>
      </c>
      <c r="AG989" s="28" t="n">
        <f aca="false">AD989+AE989+AF989</f>
        <v>24</v>
      </c>
      <c r="AH989" s="12" t="n">
        <f aca="false">IF(AG989&gt;0,AD989/AG989,"")</f>
        <v>0.333333333333333</v>
      </c>
      <c r="AI989" s="27" t="n">
        <v>1</v>
      </c>
      <c r="AJ989" s="27" t="n">
        <v>0</v>
      </c>
      <c r="AK989" s="27" t="n">
        <v>0</v>
      </c>
      <c r="AL989" s="22" t="str">
        <f aca="false">IF(OR(AJ989&gt;0,AK989&gt;0),"Sí","No")</f>
        <v>No</v>
      </c>
      <c r="AM989" s="6" t="s">
        <v>397</v>
      </c>
      <c r="AN989" s="6" t="s">
        <v>397</v>
      </c>
      <c r="AO989" s="12" t="n">
        <f aca="false">IF(M989&gt;0,K989/M989,"")</f>
        <v>0.315789473684211</v>
      </c>
      <c r="AP989" s="22" t="str">
        <f aca="false">IF(M989&gt;=Resumen!$B$5,"Alto","Bajo")</f>
        <v>Alto</v>
      </c>
      <c r="AQ989" s="22" t="str">
        <f aca="false">IF(AO989&gt;=Resumen!$B$28,"Alto","Bajo")</f>
        <v>Bajo</v>
      </c>
      <c r="AR989" s="22" t="str">
        <f aca="false">AP989&amp;" Potencial / "&amp;AQ989&amp;" Share"</f>
        <v>Alto Potencial / Bajo Share</v>
      </c>
      <c r="AS989" s="22" t="str">
        <f aca="false">IF(Q989="Sí",IF(AO989&gt;=Resumen!$B$29,"Alto","Bajo"),"")</f>
        <v>Bajo</v>
      </c>
      <c r="AT989" s="22" t="str">
        <f aca="false">IF(AS989&lt;&gt;"",AP989&amp;" Potencial / "&amp;AS989&amp;" Share","")</f>
        <v>Alto Potencial / Bajo Share</v>
      </c>
      <c r="AU989" s="22" t="str">
        <f aca="false">IF(AH989="","Sin dato",IF(AH989-AO989&gt;Resumen!$B$6,"Sobre-exhibido",IF(AO989-AH989&gt;Resumen!$B$6,"Sub-exhibido","En línea")))</f>
        <v>En línea</v>
      </c>
      <c r="AV989" s="22" t="n">
        <f aca="false">IF(AT989="","",IF(AT989="Alto Potencial / Bajo Share",1,IF(AT989="Alto Potencial / Alto Share",2,IF(AT989="Bajo Potencial / Alto Share",3,4))))</f>
        <v>1</v>
      </c>
      <c r="AW989" s="22" t="str">
        <f aca="false">IF(Q989="No","Sin competencia directa",IF(AV989=1,"1 - Foco Conquista (Alto Pot / Bajo Share)",IF(AV989=2,"2 - Foco Defensa (Alto Pot / Alto Share)",IF(AV989=3,"3 - Monitoreo (Bajo Pot / Alto Share)","4 - Baja Prioridad (Bajo Pot / Bajo Share)"))))</f>
        <v>1 - Foco Conquista (Alto Pot / Bajo Share)</v>
      </c>
      <c r="AX989" s="12" t="str">
        <f aca="false">IF(OR(IFERROR(AND(W989&lt;&gt;"",Y989&lt;&gt;"",Y989-W989&gt;Resumen!$B$8),FALSE()),IFERROR(AND(X989&lt;&gt;"",Y989&lt;&gt;"",Y989-X989&gt;Resumen!$B$8),FALSE())),MAX(IF(IFERROR(AND(W989&lt;&gt;"",Y989&lt;&gt;"",Y989-W989&gt;Resumen!$B$8),FALSE()),Y989-W989,0),IF(IFERROR(AND(X989&lt;&gt;"",Y989&lt;&gt;"",Y989-X989&gt;Resumen!$B$8),FALSE()),Y989-X989,0)),"")</f>
        <v/>
      </c>
      <c r="AY989" s="22" t="str">
        <f aca="false">IF(OR(IFERROR(AND(W989&lt;&gt;"",Y989&lt;&gt;"",Y989-W989&gt;Resumen!$B$8),FALSE()),IFERROR(AND(X989&lt;&gt;"",Y989&lt;&gt;"",Y989-X989&gt;Resumen!$B$8),FALSE())),TRIM("Lays tiene mayor markup que "&amp;IF(IFERROR(AND(W989&lt;&gt;"",Y989&lt;&gt;"",Y989-W989&gt;Resumen!$B$8),FALSE()),"Quento ","")&amp;IF(IFERROR(AND(X989&lt;&gt;"",Y989&lt;&gt;"",Y989-X989&gt;Resumen!$B$8),FALSE()),"Julicroc ","")&amp;"en este PDV"),"")</f>
        <v/>
      </c>
      <c r="AZ989" s="22" t="str">
        <f aca="false">IF(COUNTIF('Plan Pehuamar - Lista'!$A$2:$A$167,A989)&gt;0,"Sí","No")</f>
        <v>No</v>
      </c>
      <c r="BA989" s="22" t="str">
        <f aca="false">IF(COUNTIF('Plan Combo 9+1'!$A$2:$A$226,A989)&gt;0,"Sí","No")</f>
        <v>Sí</v>
      </c>
      <c r="BB989" s="22" t="str">
        <f aca="false">IF(AH989="","No",IF(BA989="Sí",IF((AO989-AH989)&gt;Resumen!$B$6,"Sí","No"),IF((AO989-AH989)&gt;=Resumen!$B$132,"Sí","No")))</f>
        <v>No</v>
      </c>
      <c r="BC989" s="22" t="str">
        <f aca="false">IF(AND(N989="Sí",AL989="Sí",AI989=0),"Sí","No")</f>
        <v>No</v>
      </c>
      <c r="BD989" s="22" t="str">
        <f aca="false">IF(COUNTIF('Plan 9+1 (con Pehuamar)'!$A$2:$A$227,A989)&gt;0,"Sí","No")</f>
        <v>Sí</v>
      </c>
    </row>
    <row r="990" customFormat="false" ht="15" hidden="false" customHeight="true" outlineLevel="0" collapsed="false">
      <c r="A990" s="6" t="n">
        <v>403854</v>
      </c>
      <c r="B990" s="6" t="n">
        <v>5</v>
      </c>
      <c r="C990" s="6" t="n">
        <v>504</v>
      </c>
      <c r="D990" s="6" t="s">
        <v>359</v>
      </c>
      <c r="E990" s="6" t="s">
        <v>1180</v>
      </c>
      <c r="F990" s="6" t="s">
        <v>196</v>
      </c>
      <c r="G990" s="6" t="s">
        <v>129</v>
      </c>
      <c r="H990" s="6" t="s">
        <v>197</v>
      </c>
      <c r="I990" s="27" t="n">
        <v>0</v>
      </c>
      <c r="J990" s="27" t="n">
        <v>0</v>
      </c>
      <c r="K990" s="27" t="n">
        <v>1.5</v>
      </c>
      <c r="L990" s="28" t="n">
        <f aca="false">I990+J990</f>
        <v>0</v>
      </c>
      <c r="M990" s="28" t="n">
        <f aca="false">L990+K990</f>
        <v>1.5</v>
      </c>
      <c r="N990" s="22" t="str">
        <f aca="false">IF(I990&gt;0,"Sí","No")</f>
        <v>No</v>
      </c>
      <c r="O990" s="22" t="str">
        <f aca="false">IF(J990&gt;0,"Sí","No")</f>
        <v>No</v>
      </c>
      <c r="P990" s="22" t="str">
        <f aca="false">IF(K990&gt;0,"Sí","No")</f>
        <v>Sí</v>
      </c>
      <c r="Q990" s="22" t="str">
        <f aca="false">IF(OR(I990&gt;0,J990&gt;0),"Sí","No")</f>
        <v>No</v>
      </c>
      <c r="R990" s="27"/>
      <c r="S990" s="27"/>
      <c r="T990" s="27"/>
      <c r="U990" s="27"/>
      <c r="V990" s="27"/>
      <c r="W990" s="12" t="str">
        <f aca="false">IF(AND(I990&gt;0,R990&gt;0),(S990-R990)/R990,"")</f>
        <v/>
      </c>
      <c r="X990" s="12" t="str">
        <f aca="false">IF(AND(J990&gt;0,T990&gt;0),(U990-T990)/T990,"")</f>
        <v/>
      </c>
      <c r="Y990" s="12" t="str">
        <f aca="false">IF(AND(K990&gt;0,V990&gt;0),(V990-Resumen!$B$7)/Resumen!$B$7,"")</f>
        <v/>
      </c>
      <c r="Z990" s="28" t="str">
        <f aca="false">IF(AND(K990&gt;0,I990&gt;0,V990&gt;0,S990&gt;0),V990-S990,"")</f>
        <v/>
      </c>
      <c r="AA990" s="12" t="str">
        <f aca="false">IF(Z990&lt;&gt;"",Z990/S990,"")</f>
        <v/>
      </c>
      <c r="AB990" s="28" t="str">
        <f aca="false">IF(AND(K990&gt;0,J990&gt;0,V990&gt;0,U990&gt;0),V990-U990,"")</f>
        <v/>
      </c>
      <c r="AC990" s="12" t="str">
        <f aca="false">IF(AB990&lt;&gt;"",AB990/U990,"")</f>
        <v/>
      </c>
      <c r="AD990" s="27" t="n">
        <v>0</v>
      </c>
      <c r="AE990" s="27" t="n">
        <v>0</v>
      </c>
      <c r="AF990" s="27" t="n">
        <v>0</v>
      </c>
      <c r="AG990" s="28" t="n">
        <f aca="false">AD990+AE990+AF990</f>
        <v>0</v>
      </c>
      <c r="AH990" s="12" t="str">
        <f aca="false">IF(AG990&gt;0,AD990/AG990,"")</f>
        <v/>
      </c>
      <c r="AI990" s="27" t="n">
        <v>0</v>
      </c>
      <c r="AJ990" s="27" t="n">
        <v>0</v>
      </c>
      <c r="AK990" s="27" t="n">
        <v>0</v>
      </c>
      <c r="AL990" s="22" t="str">
        <f aca="false">IF(OR(AJ990&gt;0,AK990&gt;0),"Sí","No")</f>
        <v>No</v>
      </c>
      <c r="AM990" s="6"/>
      <c r="AN990" s="6"/>
      <c r="AO990" s="12" t="n">
        <f aca="false">IF(M990&gt;0,K990/M990,"")</f>
        <v>1</v>
      </c>
      <c r="AP990" s="22" t="str">
        <f aca="false">IF(M990&gt;=Resumen!$B$5,"Alto","Bajo")</f>
        <v>Bajo</v>
      </c>
      <c r="AQ990" s="22" t="str">
        <f aca="false">IF(AO990&gt;=Resumen!$B$28,"Alto","Bajo")</f>
        <v>Alto</v>
      </c>
      <c r="AR990" s="22" t="str">
        <f aca="false">AP990&amp;" Potencial / "&amp;AQ990&amp;" Share"</f>
        <v>Bajo Potencial / Alto Share</v>
      </c>
      <c r="AS990" s="22" t="str">
        <f aca="false">IF(Q990="Sí",IF(AO990&gt;=Resumen!$B$29,"Alto","Bajo"),"")</f>
        <v/>
      </c>
      <c r="AT990" s="22" t="str">
        <f aca="false">IF(AS990&lt;&gt;"",AP990&amp;" Potencial / "&amp;AS990&amp;" Share","")</f>
        <v/>
      </c>
      <c r="AU990" s="22" t="str">
        <f aca="false">IF(AH990="","Sin dato",IF(AH990-AO990&gt;Resumen!$B$6,"Sobre-exhibido",IF(AO990-AH990&gt;Resumen!$B$6,"Sub-exhibido","En línea")))</f>
        <v>Sin dato</v>
      </c>
      <c r="AV990" s="22" t="str">
        <f aca="false">IF(AT990="","",IF(AT990="Alto Potencial / Bajo Share",1,IF(AT990="Alto Potencial / Alto Share",2,IF(AT990="Bajo Potencial / Alto Share",3,4))))</f>
        <v/>
      </c>
      <c r="AW990" s="22" t="str">
        <f aca="false">IF(Q990="No","Sin competencia directa",IF(AV990=1,"1 - Foco Conquista (Alto Pot / Bajo Share)",IF(AV990=2,"2 - Foco Defensa (Alto Pot / Alto Share)",IF(AV990=3,"3 - Monitoreo (Bajo Pot / Alto Share)","4 - Baja Prioridad (Bajo Pot / Bajo Share)"))))</f>
        <v>Sin competencia directa</v>
      </c>
      <c r="AX990" s="12" t="str">
        <f aca="false">IF(OR(IFERROR(AND(W990&lt;&gt;"",Y990&lt;&gt;"",Y990-W990&gt;Resumen!$B$8),FALSE()),IFERROR(AND(X990&lt;&gt;"",Y990&lt;&gt;"",Y990-X990&gt;Resumen!$B$8),FALSE())),MAX(IF(IFERROR(AND(W990&lt;&gt;"",Y990&lt;&gt;"",Y990-W990&gt;Resumen!$B$8),FALSE()),Y990-W990,0),IF(IFERROR(AND(X990&lt;&gt;"",Y990&lt;&gt;"",Y990-X990&gt;Resumen!$B$8),FALSE()),Y990-X990,0)),"")</f>
        <v/>
      </c>
      <c r="AY990" s="22" t="str">
        <f aca="false">IF(OR(IFERROR(AND(W990&lt;&gt;"",Y990&lt;&gt;"",Y990-W990&gt;Resumen!$B$8),FALSE()),IFERROR(AND(X990&lt;&gt;"",Y990&lt;&gt;"",Y990-X990&gt;Resumen!$B$8),FALSE())),TRIM("Lays tiene mayor markup que "&amp;IF(IFERROR(AND(W990&lt;&gt;"",Y990&lt;&gt;"",Y990-W990&gt;Resumen!$B$8),FALSE()),"Quento ","")&amp;IF(IFERROR(AND(X990&lt;&gt;"",Y990&lt;&gt;"",Y990-X990&gt;Resumen!$B$8),FALSE()),"Julicroc ","")&amp;"en este PDV"),"")</f>
        <v/>
      </c>
      <c r="AZ990" s="22" t="str">
        <f aca="false">IF(COUNTIF('Plan Pehuamar - Lista'!$A$2:$A$167,A990)&gt;0,"Sí","No")</f>
        <v>No</v>
      </c>
      <c r="BA990" s="22" t="str">
        <f aca="false">IF(COUNTIF('Plan Combo 9+1'!$A$2:$A$226,A990)&gt;0,"Sí","No")</f>
        <v>No</v>
      </c>
      <c r="BB990" s="22" t="str">
        <f aca="false">IF(AH990="","No",IF(BA990="Sí",IF((AO990-AH990)&gt;Resumen!$B$6,"Sí","No"),IF((AO990-AH990)&gt;=Resumen!$B$132,"Sí","No")))</f>
        <v>No</v>
      </c>
      <c r="BC990" s="22" t="str">
        <f aca="false">IF(AND(N990="Sí",AL990="Sí",AI990=0),"Sí","No")</f>
        <v>No</v>
      </c>
      <c r="BD990" s="22" t="str">
        <f aca="false">IF(COUNTIF('Plan 9+1 (con Pehuamar)'!$A$2:$A$227,A990)&gt;0,"Sí","No")</f>
        <v>No</v>
      </c>
    </row>
    <row r="991" customFormat="false" ht="15" hidden="false" customHeight="true" outlineLevel="0" collapsed="false">
      <c r="A991" s="6" t="n">
        <v>403964</v>
      </c>
      <c r="B991" s="6" t="n">
        <v>5</v>
      </c>
      <c r="C991" s="6" t="n">
        <v>504</v>
      </c>
      <c r="D991" s="6" t="s">
        <v>359</v>
      </c>
      <c r="E991" s="6" t="s">
        <v>1181</v>
      </c>
      <c r="F991" s="6" t="s">
        <v>201</v>
      </c>
      <c r="G991" s="6" t="s">
        <v>129</v>
      </c>
      <c r="H991" s="6" t="s">
        <v>197</v>
      </c>
      <c r="I991" s="27" t="n">
        <v>0</v>
      </c>
      <c r="J991" s="27" t="n">
        <v>0</v>
      </c>
      <c r="K991" s="27" t="n">
        <v>4.5</v>
      </c>
      <c r="L991" s="28" t="n">
        <f aca="false">I991+J991</f>
        <v>0</v>
      </c>
      <c r="M991" s="28" t="n">
        <f aca="false">L991+K991</f>
        <v>4.5</v>
      </c>
      <c r="N991" s="22" t="str">
        <f aca="false">IF(I991&gt;0,"Sí","No")</f>
        <v>No</v>
      </c>
      <c r="O991" s="22" t="str">
        <f aca="false">IF(J991&gt;0,"Sí","No")</f>
        <v>No</v>
      </c>
      <c r="P991" s="22" t="str">
        <f aca="false">IF(K991&gt;0,"Sí","No")</f>
        <v>Sí</v>
      </c>
      <c r="Q991" s="22" t="str">
        <f aca="false">IF(OR(I991&gt;0,J991&gt;0),"Sí","No")</f>
        <v>No</v>
      </c>
      <c r="R991" s="27"/>
      <c r="S991" s="27"/>
      <c r="T991" s="27"/>
      <c r="U991" s="27"/>
      <c r="V991" s="27"/>
      <c r="W991" s="12" t="str">
        <f aca="false">IF(AND(I991&gt;0,R991&gt;0),(S991-R991)/R991,"")</f>
        <v/>
      </c>
      <c r="X991" s="12" t="str">
        <f aca="false">IF(AND(J991&gt;0,T991&gt;0),(U991-T991)/T991,"")</f>
        <v/>
      </c>
      <c r="Y991" s="12" t="str">
        <f aca="false">IF(AND(K991&gt;0,V991&gt;0),(V991-Resumen!$B$7)/Resumen!$B$7,"")</f>
        <v/>
      </c>
      <c r="Z991" s="28" t="str">
        <f aca="false">IF(AND(K991&gt;0,I991&gt;0,V991&gt;0,S991&gt;0),V991-S991,"")</f>
        <v/>
      </c>
      <c r="AA991" s="12" t="str">
        <f aca="false">IF(Z991&lt;&gt;"",Z991/S991,"")</f>
        <v/>
      </c>
      <c r="AB991" s="28" t="str">
        <f aca="false">IF(AND(K991&gt;0,J991&gt;0,V991&gt;0,U991&gt;0),V991-U991,"")</f>
        <v/>
      </c>
      <c r="AC991" s="12" t="str">
        <f aca="false">IF(AB991&lt;&gt;"",AB991/U991,"")</f>
        <v/>
      </c>
      <c r="AD991" s="27" t="n">
        <v>0</v>
      </c>
      <c r="AE991" s="27" t="n">
        <v>0</v>
      </c>
      <c r="AF991" s="27" t="n">
        <v>0</v>
      </c>
      <c r="AG991" s="28" t="n">
        <f aca="false">AD991+AE991+AF991</f>
        <v>0</v>
      </c>
      <c r="AH991" s="12" t="str">
        <f aca="false">IF(AG991&gt;0,AD991/AG991,"")</f>
        <v/>
      </c>
      <c r="AI991" s="27" t="n">
        <v>0</v>
      </c>
      <c r="AJ991" s="27" t="n">
        <v>0</v>
      </c>
      <c r="AK991" s="27" t="n">
        <v>0</v>
      </c>
      <c r="AL991" s="22" t="str">
        <f aca="false">IF(OR(AJ991&gt;0,AK991&gt;0),"Sí","No")</f>
        <v>No</v>
      </c>
      <c r="AM991" s="6"/>
      <c r="AN991" s="6"/>
      <c r="AO991" s="12" t="n">
        <f aca="false">IF(M991&gt;0,K991/M991,"")</f>
        <v>1</v>
      </c>
      <c r="AP991" s="22" t="str">
        <f aca="false">IF(M991&gt;=Resumen!$B$5,"Alto","Bajo")</f>
        <v>Bajo</v>
      </c>
      <c r="AQ991" s="22" t="str">
        <f aca="false">IF(AO991&gt;=Resumen!$B$28,"Alto","Bajo")</f>
        <v>Alto</v>
      </c>
      <c r="AR991" s="22" t="str">
        <f aca="false">AP991&amp;" Potencial / "&amp;AQ991&amp;" Share"</f>
        <v>Bajo Potencial / Alto Share</v>
      </c>
      <c r="AS991" s="22" t="str">
        <f aca="false">IF(Q991="Sí",IF(AO991&gt;=Resumen!$B$29,"Alto","Bajo"),"")</f>
        <v/>
      </c>
      <c r="AT991" s="22" t="str">
        <f aca="false">IF(AS991&lt;&gt;"",AP991&amp;" Potencial / "&amp;AS991&amp;" Share","")</f>
        <v/>
      </c>
      <c r="AU991" s="22" t="str">
        <f aca="false">IF(AH991="","Sin dato",IF(AH991-AO991&gt;Resumen!$B$6,"Sobre-exhibido",IF(AO991-AH991&gt;Resumen!$B$6,"Sub-exhibido","En línea")))</f>
        <v>Sin dato</v>
      </c>
      <c r="AV991" s="22" t="str">
        <f aca="false">IF(AT991="","",IF(AT991="Alto Potencial / Bajo Share",1,IF(AT991="Alto Potencial / Alto Share",2,IF(AT991="Bajo Potencial / Alto Share",3,4))))</f>
        <v/>
      </c>
      <c r="AW991" s="22" t="str">
        <f aca="false">IF(Q991="No","Sin competencia directa",IF(AV991=1,"1 - Foco Conquista (Alto Pot / Bajo Share)",IF(AV991=2,"2 - Foco Defensa (Alto Pot / Alto Share)",IF(AV991=3,"3 - Monitoreo (Bajo Pot / Alto Share)","4 - Baja Prioridad (Bajo Pot / Bajo Share)"))))</f>
        <v>Sin competencia directa</v>
      </c>
      <c r="AX991" s="12" t="str">
        <f aca="false">IF(OR(IFERROR(AND(W991&lt;&gt;"",Y991&lt;&gt;"",Y991-W991&gt;Resumen!$B$8),FALSE()),IFERROR(AND(X991&lt;&gt;"",Y991&lt;&gt;"",Y991-X991&gt;Resumen!$B$8),FALSE())),MAX(IF(IFERROR(AND(W991&lt;&gt;"",Y991&lt;&gt;"",Y991-W991&gt;Resumen!$B$8),FALSE()),Y991-W991,0),IF(IFERROR(AND(X991&lt;&gt;"",Y991&lt;&gt;"",Y991-X991&gt;Resumen!$B$8),FALSE()),Y991-X991,0)),"")</f>
        <v/>
      </c>
      <c r="AY991" s="22" t="str">
        <f aca="false">IF(OR(IFERROR(AND(W991&lt;&gt;"",Y991&lt;&gt;"",Y991-W991&gt;Resumen!$B$8),FALSE()),IFERROR(AND(X991&lt;&gt;"",Y991&lt;&gt;"",Y991-X991&gt;Resumen!$B$8),FALSE())),TRIM("Lays tiene mayor markup que "&amp;IF(IFERROR(AND(W991&lt;&gt;"",Y991&lt;&gt;"",Y991-W991&gt;Resumen!$B$8),FALSE()),"Quento ","")&amp;IF(IFERROR(AND(X991&lt;&gt;"",Y991&lt;&gt;"",Y991-X991&gt;Resumen!$B$8),FALSE()),"Julicroc ","")&amp;"en este PDV"),"")</f>
        <v/>
      </c>
      <c r="AZ991" s="22" t="str">
        <f aca="false">IF(COUNTIF('Plan Pehuamar - Lista'!$A$2:$A$167,A991)&gt;0,"Sí","No")</f>
        <v>No</v>
      </c>
      <c r="BA991" s="22" t="str">
        <f aca="false">IF(COUNTIF('Plan Combo 9+1'!$A$2:$A$226,A991)&gt;0,"Sí","No")</f>
        <v>No</v>
      </c>
      <c r="BB991" s="22" t="str">
        <f aca="false">IF(AH991="","No",IF(BA991="Sí",IF((AO991-AH991)&gt;Resumen!$B$6,"Sí","No"),IF((AO991-AH991)&gt;=Resumen!$B$132,"Sí","No")))</f>
        <v>No</v>
      </c>
      <c r="BC991" s="22" t="str">
        <f aca="false">IF(AND(N991="Sí",AL991="Sí",AI991=0),"Sí","No")</f>
        <v>No</v>
      </c>
      <c r="BD991" s="22" t="str">
        <f aca="false">IF(COUNTIF('Plan 9+1 (con Pehuamar)'!$A$2:$A$227,A991)&gt;0,"Sí","No")</f>
        <v>No</v>
      </c>
    </row>
    <row r="992" customFormat="false" ht="15" hidden="false" customHeight="true" outlineLevel="0" collapsed="false">
      <c r="A992" s="6" t="n">
        <v>404034</v>
      </c>
      <c r="B992" s="6" t="n">
        <v>5</v>
      </c>
      <c r="C992" s="6" t="n">
        <v>504</v>
      </c>
      <c r="D992" s="6" t="s">
        <v>359</v>
      </c>
      <c r="E992" s="6" t="s">
        <v>1182</v>
      </c>
      <c r="F992" s="6" t="s">
        <v>201</v>
      </c>
      <c r="G992" s="6" t="s">
        <v>129</v>
      </c>
      <c r="H992" s="6" t="s">
        <v>197</v>
      </c>
      <c r="I992" s="27" t="n">
        <v>0</v>
      </c>
      <c r="J992" s="27" t="n">
        <v>0</v>
      </c>
      <c r="K992" s="27" t="n">
        <v>1.5</v>
      </c>
      <c r="L992" s="28" t="n">
        <f aca="false">I992+J992</f>
        <v>0</v>
      </c>
      <c r="M992" s="28" t="n">
        <f aca="false">L992+K992</f>
        <v>1.5</v>
      </c>
      <c r="N992" s="22" t="str">
        <f aca="false">IF(I992&gt;0,"Sí","No")</f>
        <v>No</v>
      </c>
      <c r="O992" s="22" t="str">
        <f aca="false">IF(J992&gt;0,"Sí","No")</f>
        <v>No</v>
      </c>
      <c r="P992" s="22" t="str">
        <f aca="false">IF(K992&gt;0,"Sí","No")</f>
        <v>Sí</v>
      </c>
      <c r="Q992" s="22" t="str">
        <f aca="false">IF(OR(I992&gt;0,J992&gt;0),"Sí","No")</f>
        <v>No</v>
      </c>
      <c r="R992" s="27"/>
      <c r="S992" s="27"/>
      <c r="T992" s="27"/>
      <c r="U992" s="27"/>
      <c r="V992" s="27"/>
      <c r="W992" s="12" t="str">
        <f aca="false">IF(AND(I992&gt;0,R992&gt;0),(S992-R992)/R992,"")</f>
        <v/>
      </c>
      <c r="X992" s="12" t="str">
        <f aca="false">IF(AND(J992&gt;0,T992&gt;0),(U992-T992)/T992,"")</f>
        <v/>
      </c>
      <c r="Y992" s="12" t="str">
        <f aca="false">IF(AND(K992&gt;0,V992&gt;0),(V992-Resumen!$B$7)/Resumen!$B$7,"")</f>
        <v/>
      </c>
      <c r="Z992" s="28" t="str">
        <f aca="false">IF(AND(K992&gt;0,I992&gt;0,V992&gt;0,S992&gt;0),V992-S992,"")</f>
        <v/>
      </c>
      <c r="AA992" s="12" t="str">
        <f aca="false">IF(Z992&lt;&gt;"",Z992/S992,"")</f>
        <v/>
      </c>
      <c r="AB992" s="28" t="str">
        <f aca="false">IF(AND(K992&gt;0,J992&gt;0,V992&gt;0,U992&gt;0),V992-U992,"")</f>
        <v/>
      </c>
      <c r="AC992" s="12" t="str">
        <f aca="false">IF(AB992&lt;&gt;"",AB992/U992,"")</f>
        <v/>
      </c>
      <c r="AD992" s="27" t="n">
        <v>0</v>
      </c>
      <c r="AE992" s="27" t="n">
        <v>0</v>
      </c>
      <c r="AF992" s="27" t="n">
        <v>0</v>
      </c>
      <c r="AG992" s="28" t="n">
        <f aca="false">AD992+AE992+AF992</f>
        <v>0</v>
      </c>
      <c r="AH992" s="12" t="str">
        <f aca="false">IF(AG992&gt;0,AD992/AG992,"")</f>
        <v/>
      </c>
      <c r="AI992" s="27" t="n">
        <v>0</v>
      </c>
      <c r="AJ992" s="27" t="n">
        <v>0</v>
      </c>
      <c r="AK992" s="27" t="n">
        <v>0</v>
      </c>
      <c r="AL992" s="22" t="str">
        <f aca="false">IF(OR(AJ992&gt;0,AK992&gt;0),"Sí","No")</f>
        <v>No</v>
      </c>
      <c r="AM992" s="6"/>
      <c r="AN992" s="6"/>
      <c r="AO992" s="12" t="n">
        <f aca="false">IF(M992&gt;0,K992/M992,"")</f>
        <v>1</v>
      </c>
      <c r="AP992" s="22" t="str">
        <f aca="false">IF(M992&gt;=Resumen!$B$5,"Alto","Bajo")</f>
        <v>Bajo</v>
      </c>
      <c r="AQ992" s="22" t="str">
        <f aca="false">IF(AO992&gt;=Resumen!$B$28,"Alto","Bajo")</f>
        <v>Alto</v>
      </c>
      <c r="AR992" s="22" t="str">
        <f aca="false">AP992&amp;" Potencial / "&amp;AQ992&amp;" Share"</f>
        <v>Bajo Potencial / Alto Share</v>
      </c>
      <c r="AS992" s="22" t="str">
        <f aca="false">IF(Q992="Sí",IF(AO992&gt;=Resumen!$B$29,"Alto","Bajo"),"")</f>
        <v/>
      </c>
      <c r="AT992" s="22" t="str">
        <f aca="false">IF(AS992&lt;&gt;"",AP992&amp;" Potencial / "&amp;AS992&amp;" Share","")</f>
        <v/>
      </c>
      <c r="AU992" s="22" t="str">
        <f aca="false">IF(AH992="","Sin dato",IF(AH992-AO992&gt;Resumen!$B$6,"Sobre-exhibido",IF(AO992-AH992&gt;Resumen!$B$6,"Sub-exhibido","En línea")))</f>
        <v>Sin dato</v>
      </c>
      <c r="AV992" s="22" t="str">
        <f aca="false">IF(AT992="","",IF(AT992="Alto Potencial / Bajo Share",1,IF(AT992="Alto Potencial / Alto Share",2,IF(AT992="Bajo Potencial / Alto Share",3,4))))</f>
        <v/>
      </c>
      <c r="AW992" s="22" t="str">
        <f aca="false">IF(Q992="No","Sin competencia directa",IF(AV992=1,"1 - Foco Conquista (Alto Pot / Bajo Share)",IF(AV992=2,"2 - Foco Defensa (Alto Pot / Alto Share)",IF(AV992=3,"3 - Monitoreo (Bajo Pot / Alto Share)","4 - Baja Prioridad (Bajo Pot / Bajo Share)"))))</f>
        <v>Sin competencia directa</v>
      </c>
      <c r="AX992" s="12" t="str">
        <f aca="false">IF(OR(IFERROR(AND(W992&lt;&gt;"",Y992&lt;&gt;"",Y992-W992&gt;Resumen!$B$8),FALSE()),IFERROR(AND(X992&lt;&gt;"",Y992&lt;&gt;"",Y992-X992&gt;Resumen!$B$8),FALSE())),MAX(IF(IFERROR(AND(W992&lt;&gt;"",Y992&lt;&gt;"",Y992-W992&gt;Resumen!$B$8),FALSE()),Y992-W992,0),IF(IFERROR(AND(X992&lt;&gt;"",Y992&lt;&gt;"",Y992-X992&gt;Resumen!$B$8),FALSE()),Y992-X992,0)),"")</f>
        <v/>
      </c>
      <c r="AY992" s="22" t="str">
        <f aca="false">IF(OR(IFERROR(AND(W992&lt;&gt;"",Y992&lt;&gt;"",Y992-W992&gt;Resumen!$B$8),FALSE()),IFERROR(AND(X992&lt;&gt;"",Y992&lt;&gt;"",Y992-X992&gt;Resumen!$B$8),FALSE())),TRIM("Lays tiene mayor markup que "&amp;IF(IFERROR(AND(W992&lt;&gt;"",Y992&lt;&gt;"",Y992-W992&gt;Resumen!$B$8),FALSE()),"Quento ","")&amp;IF(IFERROR(AND(X992&lt;&gt;"",Y992&lt;&gt;"",Y992-X992&gt;Resumen!$B$8),FALSE()),"Julicroc ","")&amp;"en este PDV"),"")</f>
        <v/>
      </c>
      <c r="AZ992" s="22" t="str">
        <f aca="false">IF(COUNTIF('Plan Pehuamar - Lista'!$A$2:$A$167,A992)&gt;0,"Sí","No")</f>
        <v>No</v>
      </c>
      <c r="BA992" s="22" t="str">
        <f aca="false">IF(COUNTIF('Plan Combo 9+1'!$A$2:$A$226,A992)&gt;0,"Sí","No")</f>
        <v>No</v>
      </c>
      <c r="BB992" s="22" t="str">
        <f aca="false">IF(AH992="","No",IF(BA992="Sí",IF((AO992-AH992)&gt;Resumen!$B$6,"Sí","No"),IF((AO992-AH992)&gt;=Resumen!$B$132,"Sí","No")))</f>
        <v>No</v>
      </c>
      <c r="BC992" s="22" t="str">
        <f aca="false">IF(AND(N992="Sí",AL992="Sí",AI992=0),"Sí","No")</f>
        <v>No</v>
      </c>
      <c r="BD992" s="22" t="str">
        <f aca="false">IF(COUNTIF('Plan 9+1 (con Pehuamar)'!$A$2:$A$227,A992)&gt;0,"Sí","No")</f>
        <v>No</v>
      </c>
    </row>
    <row r="993" customFormat="false" ht="15" hidden="false" customHeight="true" outlineLevel="0" collapsed="false">
      <c r="A993" s="6" t="n">
        <v>404095</v>
      </c>
      <c r="B993" s="6" t="n">
        <v>5</v>
      </c>
      <c r="C993" s="6" t="n">
        <v>504</v>
      </c>
      <c r="D993" s="6" t="s">
        <v>359</v>
      </c>
      <c r="E993" s="6" t="s">
        <v>1183</v>
      </c>
      <c r="F993" s="6" t="s">
        <v>196</v>
      </c>
      <c r="G993" s="6" t="s">
        <v>129</v>
      </c>
      <c r="H993" s="6" t="s">
        <v>197</v>
      </c>
      <c r="I993" s="27" t="n">
        <v>0</v>
      </c>
      <c r="J993" s="27" t="n">
        <v>0</v>
      </c>
      <c r="K993" s="27" t="n">
        <v>0.4</v>
      </c>
      <c r="L993" s="28" t="n">
        <f aca="false">I993+J993</f>
        <v>0</v>
      </c>
      <c r="M993" s="28" t="n">
        <f aca="false">L993+K993</f>
        <v>0.4</v>
      </c>
      <c r="N993" s="22" t="str">
        <f aca="false">IF(I993&gt;0,"Sí","No")</f>
        <v>No</v>
      </c>
      <c r="O993" s="22" t="str">
        <f aca="false">IF(J993&gt;0,"Sí","No")</f>
        <v>No</v>
      </c>
      <c r="P993" s="22" t="str">
        <f aca="false">IF(K993&gt;0,"Sí","No")</f>
        <v>Sí</v>
      </c>
      <c r="Q993" s="22" t="str">
        <f aca="false">IF(OR(I993&gt;0,J993&gt;0),"Sí","No")</f>
        <v>No</v>
      </c>
      <c r="R993" s="27"/>
      <c r="S993" s="27"/>
      <c r="T993" s="27"/>
      <c r="U993" s="27"/>
      <c r="V993" s="27"/>
      <c r="W993" s="12" t="str">
        <f aca="false">IF(AND(I993&gt;0,R993&gt;0),(S993-R993)/R993,"")</f>
        <v/>
      </c>
      <c r="X993" s="12" t="str">
        <f aca="false">IF(AND(J993&gt;0,T993&gt;0),(U993-T993)/T993,"")</f>
        <v/>
      </c>
      <c r="Y993" s="12" t="str">
        <f aca="false">IF(AND(K993&gt;0,V993&gt;0),(V993-Resumen!$B$7)/Resumen!$B$7,"")</f>
        <v/>
      </c>
      <c r="Z993" s="28" t="str">
        <f aca="false">IF(AND(K993&gt;0,I993&gt;0,V993&gt;0,S993&gt;0),V993-S993,"")</f>
        <v/>
      </c>
      <c r="AA993" s="12" t="str">
        <f aca="false">IF(Z993&lt;&gt;"",Z993/S993,"")</f>
        <v/>
      </c>
      <c r="AB993" s="28" t="str">
        <f aca="false">IF(AND(K993&gt;0,J993&gt;0,V993&gt;0,U993&gt;0),V993-U993,"")</f>
        <v/>
      </c>
      <c r="AC993" s="12" t="str">
        <f aca="false">IF(AB993&lt;&gt;"",AB993/U993,"")</f>
        <v/>
      </c>
      <c r="AD993" s="27" t="n">
        <v>0</v>
      </c>
      <c r="AE993" s="27" t="n">
        <v>0</v>
      </c>
      <c r="AF993" s="27" t="n">
        <v>0</v>
      </c>
      <c r="AG993" s="28" t="n">
        <f aca="false">AD993+AE993+AF993</f>
        <v>0</v>
      </c>
      <c r="AH993" s="12" t="str">
        <f aca="false">IF(AG993&gt;0,AD993/AG993,"")</f>
        <v/>
      </c>
      <c r="AI993" s="27" t="n">
        <v>0</v>
      </c>
      <c r="AJ993" s="27" t="n">
        <v>0</v>
      </c>
      <c r="AK993" s="27" t="n">
        <v>0</v>
      </c>
      <c r="AL993" s="22" t="str">
        <f aca="false">IF(OR(AJ993&gt;0,AK993&gt;0),"Sí","No")</f>
        <v>No</v>
      </c>
      <c r="AM993" s="6"/>
      <c r="AN993" s="6"/>
      <c r="AO993" s="12" t="n">
        <f aca="false">IF(M993&gt;0,K993/M993,"")</f>
        <v>1</v>
      </c>
      <c r="AP993" s="22" t="str">
        <f aca="false">IF(M993&gt;=Resumen!$B$5,"Alto","Bajo")</f>
        <v>Bajo</v>
      </c>
      <c r="AQ993" s="22" t="str">
        <f aca="false">IF(AO993&gt;=Resumen!$B$28,"Alto","Bajo")</f>
        <v>Alto</v>
      </c>
      <c r="AR993" s="22" t="str">
        <f aca="false">AP993&amp;" Potencial / "&amp;AQ993&amp;" Share"</f>
        <v>Bajo Potencial / Alto Share</v>
      </c>
      <c r="AS993" s="22" t="str">
        <f aca="false">IF(Q993="Sí",IF(AO993&gt;=Resumen!$B$29,"Alto","Bajo"),"")</f>
        <v/>
      </c>
      <c r="AT993" s="22" t="str">
        <f aca="false">IF(AS993&lt;&gt;"",AP993&amp;" Potencial / "&amp;AS993&amp;" Share","")</f>
        <v/>
      </c>
      <c r="AU993" s="22" t="str">
        <f aca="false">IF(AH993="","Sin dato",IF(AH993-AO993&gt;Resumen!$B$6,"Sobre-exhibido",IF(AO993-AH993&gt;Resumen!$B$6,"Sub-exhibido","En línea")))</f>
        <v>Sin dato</v>
      </c>
      <c r="AV993" s="22" t="str">
        <f aca="false">IF(AT993="","",IF(AT993="Alto Potencial / Bajo Share",1,IF(AT993="Alto Potencial / Alto Share",2,IF(AT993="Bajo Potencial / Alto Share",3,4))))</f>
        <v/>
      </c>
      <c r="AW993" s="22" t="str">
        <f aca="false">IF(Q993="No","Sin competencia directa",IF(AV993=1,"1 - Foco Conquista (Alto Pot / Bajo Share)",IF(AV993=2,"2 - Foco Defensa (Alto Pot / Alto Share)",IF(AV993=3,"3 - Monitoreo (Bajo Pot / Alto Share)","4 - Baja Prioridad (Bajo Pot / Bajo Share)"))))</f>
        <v>Sin competencia directa</v>
      </c>
      <c r="AX993" s="12" t="str">
        <f aca="false">IF(OR(IFERROR(AND(W993&lt;&gt;"",Y993&lt;&gt;"",Y993-W993&gt;Resumen!$B$8),FALSE()),IFERROR(AND(X993&lt;&gt;"",Y993&lt;&gt;"",Y993-X993&gt;Resumen!$B$8),FALSE())),MAX(IF(IFERROR(AND(W993&lt;&gt;"",Y993&lt;&gt;"",Y993-W993&gt;Resumen!$B$8),FALSE()),Y993-W993,0),IF(IFERROR(AND(X993&lt;&gt;"",Y993&lt;&gt;"",Y993-X993&gt;Resumen!$B$8),FALSE()),Y993-X993,0)),"")</f>
        <v/>
      </c>
      <c r="AY993" s="22" t="str">
        <f aca="false">IF(OR(IFERROR(AND(W993&lt;&gt;"",Y993&lt;&gt;"",Y993-W993&gt;Resumen!$B$8),FALSE()),IFERROR(AND(X993&lt;&gt;"",Y993&lt;&gt;"",Y993-X993&gt;Resumen!$B$8),FALSE())),TRIM("Lays tiene mayor markup que "&amp;IF(IFERROR(AND(W993&lt;&gt;"",Y993&lt;&gt;"",Y993-W993&gt;Resumen!$B$8),FALSE()),"Quento ","")&amp;IF(IFERROR(AND(X993&lt;&gt;"",Y993&lt;&gt;"",Y993-X993&gt;Resumen!$B$8),FALSE()),"Julicroc ","")&amp;"en este PDV"),"")</f>
        <v/>
      </c>
      <c r="AZ993" s="22" t="str">
        <f aca="false">IF(COUNTIF('Plan Pehuamar - Lista'!$A$2:$A$167,A993)&gt;0,"Sí","No")</f>
        <v>No</v>
      </c>
      <c r="BA993" s="22" t="str">
        <f aca="false">IF(COUNTIF('Plan Combo 9+1'!$A$2:$A$226,A993)&gt;0,"Sí","No")</f>
        <v>No</v>
      </c>
      <c r="BB993" s="22" t="str">
        <f aca="false">IF(AH993="","No",IF(BA993="Sí",IF((AO993-AH993)&gt;Resumen!$B$6,"Sí","No"),IF((AO993-AH993)&gt;=Resumen!$B$132,"Sí","No")))</f>
        <v>No</v>
      </c>
      <c r="BC993" s="22" t="str">
        <f aca="false">IF(AND(N993="Sí",AL993="Sí",AI993=0),"Sí","No")</f>
        <v>No</v>
      </c>
      <c r="BD993" s="22" t="str">
        <f aca="false">IF(COUNTIF('Plan 9+1 (con Pehuamar)'!$A$2:$A$227,A993)&gt;0,"Sí","No")</f>
        <v>No</v>
      </c>
    </row>
    <row r="994" customFormat="false" ht="15" hidden="false" customHeight="true" outlineLevel="0" collapsed="false">
      <c r="A994" s="6" t="n">
        <v>404114</v>
      </c>
      <c r="B994" s="6" t="n">
        <v>5</v>
      </c>
      <c r="C994" s="6" t="n">
        <v>504</v>
      </c>
      <c r="D994" s="6" t="s">
        <v>359</v>
      </c>
      <c r="E994" s="6" t="s">
        <v>1184</v>
      </c>
      <c r="F994" s="6" t="s">
        <v>196</v>
      </c>
      <c r="G994" s="6" t="s">
        <v>129</v>
      </c>
      <c r="H994" s="6" t="s">
        <v>197</v>
      </c>
      <c r="I994" s="27" t="n">
        <v>0</v>
      </c>
      <c r="J994" s="27" t="n">
        <v>0</v>
      </c>
      <c r="K994" s="27" t="n">
        <v>3.1</v>
      </c>
      <c r="L994" s="28" t="n">
        <f aca="false">I994+J994</f>
        <v>0</v>
      </c>
      <c r="M994" s="28" t="n">
        <f aca="false">L994+K994</f>
        <v>3.1</v>
      </c>
      <c r="N994" s="22" t="str">
        <f aca="false">IF(I994&gt;0,"Sí","No")</f>
        <v>No</v>
      </c>
      <c r="O994" s="22" t="str">
        <f aca="false">IF(J994&gt;0,"Sí","No")</f>
        <v>No</v>
      </c>
      <c r="P994" s="22" t="str">
        <f aca="false">IF(K994&gt;0,"Sí","No")</f>
        <v>Sí</v>
      </c>
      <c r="Q994" s="22" t="str">
        <f aca="false">IF(OR(I994&gt;0,J994&gt;0),"Sí","No")</f>
        <v>No</v>
      </c>
      <c r="R994" s="27"/>
      <c r="S994" s="27"/>
      <c r="T994" s="27"/>
      <c r="U994" s="27"/>
      <c r="V994" s="27"/>
      <c r="W994" s="12" t="str">
        <f aca="false">IF(AND(I994&gt;0,R994&gt;0),(S994-R994)/R994,"")</f>
        <v/>
      </c>
      <c r="X994" s="12" t="str">
        <f aca="false">IF(AND(J994&gt;0,T994&gt;0),(U994-T994)/T994,"")</f>
        <v/>
      </c>
      <c r="Y994" s="12" t="str">
        <f aca="false">IF(AND(K994&gt;0,V994&gt;0),(V994-Resumen!$B$7)/Resumen!$B$7,"")</f>
        <v/>
      </c>
      <c r="Z994" s="28" t="str">
        <f aca="false">IF(AND(K994&gt;0,I994&gt;0,V994&gt;0,S994&gt;0),V994-S994,"")</f>
        <v/>
      </c>
      <c r="AA994" s="12" t="str">
        <f aca="false">IF(Z994&lt;&gt;"",Z994/S994,"")</f>
        <v/>
      </c>
      <c r="AB994" s="28" t="str">
        <f aca="false">IF(AND(K994&gt;0,J994&gt;0,V994&gt;0,U994&gt;0),V994-U994,"")</f>
        <v/>
      </c>
      <c r="AC994" s="12" t="str">
        <f aca="false">IF(AB994&lt;&gt;"",AB994/U994,"")</f>
        <v/>
      </c>
      <c r="AD994" s="27" t="n">
        <v>0</v>
      </c>
      <c r="AE994" s="27" t="n">
        <v>0</v>
      </c>
      <c r="AF994" s="27" t="n">
        <v>0</v>
      </c>
      <c r="AG994" s="28" t="n">
        <f aca="false">AD994+AE994+AF994</f>
        <v>0</v>
      </c>
      <c r="AH994" s="12" t="str">
        <f aca="false">IF(AG994&gt;0,AD994/AG994,"")</f>
        <v/>
      </c>
      <c r="AI994" s="27" t="n">
        <v>0</v>
      </c>
      <c r="AJ994" s="27" t="n">
        <v>0</v>
      </c>
      <c r="AK994" s="27" t="n">
        <v>0</v>
      </c>
      <c r="AL994" s="22" t="str">
        <f aca="false">IF(OR(AJ994&gt;0,AK994&gt;0),"Sí","No")</f>
        <v>No</v>
      </c>
      <c r="AM994" s="6"/>
      <c r="AN994" s="6"/>
      <c r="AO994" s="12" t="n">
        <f aca="false">IF(M994&gt;0,K994/M994,"")</f>
        <v>1</v>
      </c>
      <c r="AP994" s="22" t="str">
        <f aca="false">IF(M994&gt;=Resumen!$B$5,"Alto","Bajo")</f>
        <v>Bajo</v>
      </c>
      <c r="AQ994" s="22" t="str">
        <f aca="false">IF(AO994&gt;=Resumen!$B$28,"Alto","Bajo")</f>
        <v>Alto</v>
      </c>
      <c r="AR994" s="22" t="str">
        <f aca="false">AP994&amp;" Potencial / "&amp;AQ994&amp;" Share"</f>
        <v>Bajo Potencial / Alto Share</v>
      </c>
      <c r="AS994" s="22" t="str">
        <f aca="false">IF(Q994="Sí",IF(AO994&gt;=Resumen!$B$29,"Alto","Bajo"),"")</f>
        <v/>
      </c>
      <c r="AT994" s="22" t="str">
        <f aca="false">IF(AS994&lt;&gt;"",AP994&amp;" Potencial / "&amp;AS994&amp;" Share","")</f>
        <v/>
      </c>
      <c r="AU994" s="22" t="str">
        <f aca="false">IF(AH994="","Sin dato",IF(AH994-AO994&gt;Resumen!$B$6,"Sobre-exhibido",IF(AO994-AH994&gt;Resumen!$B$6,"Sub-exhibido","En línea")))</f>
        <v>Sin dato</v>
      </c>
      <c r="AV994" s="22" t="str">
        <f aca="false">IF(AT994="","",IF(AT994="Alto Potencial / Bajo Share",1,IF(AT994="Alto Potencial / Alto Share",2,IF(AT994="Bajo Potencial / Alto Share",3,4))))</f>
        <v/>
      </c>
      <c r="AW994" s="22" t="str">
        <f aca="false">IF(Q994="No","Sin competencia directa",IF(AV994=1,"1 - Foco Conquista (Alto Pot / Bajo Share)",IF(AV994=2,"2 - Foco Defensa (Alto Pot / Alto Share)",IF(AV994=3,"3 - Monitoreo (Bajo Pot / Alto Share)","4 - Baja Prioridad (Bajo Pot / Bajo Share)"))))</f>
        <v>Sin competencia directa</v>
      </c>
      <c r="AX994" s="12" t="str">
        <f aca="false">IF(OR(IFERROR(AND(W994&lt;&gt;"",Y994&lt;&gt;"",Y994-W994&gt;Resumen!$B$8),FALSE()),IFERROR(AND(X994&lt;&gt;"",Y994&lt;&gt;"",Y994-X994&gt;Resumen!$B$8),FALSE())),MAX(IF(IFERROR(AND(W994&lt;&gt;"",Y994&lt;&gt;"",Y994-W994&gt;Resumen!$B$8),FALSE()),Y994-W994,0),IF(IFERROR(AND(X994&lt;&gt;"",Y994&lt;&gt;"",Y994-X994&gt;Resumen!$B$8),FALSE()),Y994-X994,0)),"")</f>
        <v/>
      </c>
      <c r="AY994" s="22" t="str">
        <f aca="false">IF(OR(IFERROR(AND(W994&lt;&gt;"",Y994&lt;&gt;"",Y994-W994&gt;Resumen!$B$8),FALSE()),IFERROR(AND(X994&lt;&gt;"",Y994&lt;&gt;"",Y994-X994&gt;Resumen!$B$8),FALSE())),TRIM("Lays tiene mayor markup que "&amp;IF(IFERROR(AND(W994&lt;&gt;"",Y994&lt;&gt;"",Y994-W994&gt;Resumen!$B$8),FALSE()),"Quento ","")&amp;IF(IFERROR(AND(X994&lt;&gt;"",Y994&lt;&gt;"",Y994-X994&gt;Resumen!$B$8),FALSE()),"Julicroc ","")&amp;"en este PDV"),"")</f>
        <v/>
      </c>
      <c r="AZ994" s="22" t="str">
        <f aca="false">IF(COUNTIF('Plan Pehuamar - Lista'!$A$2:$A$167,A994)&gt;0,"Sí","No")</f>
        <v>No</v>
      </c>
      <c r="BA994" s="22" t="str">
        <f aca="false">IF(COUNTIF('Plan Combo 9+1'!$A$2:$A$226,A994)&gt;0,"Sí","No")</f>
        <v>No</v>
      </c>
      <c r="BB994" s="22" t="str">
        <f aca="false">IF(AH994="","No",IF(BA994="Sí",IF((AO994-AH994)&gt;Resumen!$B$6,"Sí","No"),IF((AO994-AH994)&gt;=Resumen!$B$132,"Sí","No")))</f>
        <v>No</v>
      </c>
      <c r="BC994" s="22" t="str">
        <f aca="false">IF(AND(N994="Sí",AL994="Sí",AI994=0),"Sí","No")</f>
        <v>No</v>
      </c>
      <c r="BD994" s="22" t="str">
        <f aca="false">IF(COUNTIF('Plan 9+1 (con Pehuamar)'!$A$2:$A$227,A994)&gt;0,"Sí","No")</f>
        <v>No</v>
      </c>
    </row>
    <row r="995" customFormat="false" ht="15" hidden="false" customHeight="true" outlineLevel="0" collapsed="false">
      <c r="A995" s="6" t="n">
        <v>404175</v>
      </c>
      <c r="B995" s="6" t="n">
        <v>5</v>
      </c>
      <c r="C995" s="6" t="n">
        <v>504</v>
      </c>
      <c r="D995" s="6" t="s">
        <v>359</v>
      </c>
      <c r="E995" s="6" t="s">
        <v>549</v>
      </c>
      <c r="F995" s="6" t="s">
        <v>206</v>
      </c>
      <c r="G995" s="6" t="s">
        <v>129</v>
      </c>
      <c r="H995" s="6" t="s">
        <v>197</v>
      </c>
      <c r="I995" s="27" t="n">
        <v>50</v>
      </c>
      <c r="J995" s="27" t="n">
        <v>30</v>
      </c>
      <c r="K995" s="27" t="n">
        <v>40</v>
      </c>
      <c r="L995" s="28" t="n">
        <f aca="false">I995+J995</f>
        <v>80</v>
      </c>
      <c r="M995" s="28" t="n">
        <f aca="false">L995+K995</f>
        <v>120</v>
      </c>
      <c r="N995" s="22" t="str">
        <f aca="false">IF(I995&gt;0,"Sí","No")</f>
        <v>Sí</v>
      </c>
      <c r="O995" s="22" t="str">
        <f aca="false">IF(J995&gt;0,"Sí","No")</f>
        <v>Sí</v>
      </c>
      <c r="P995" s="22" t="str">
        <f aca="false">IF(K995&gt;0,"Sí","No")</f>
        <v>Sí</v>
      </c>
      <c r="Q995" s="22" t="str">
        <f aca="false">IF(OR(I995&gt;0,J995&gt;0),"Sí","No")</f>
        <v>Sí</v>
      </c>
      <c r="R995" s="27" t="n">
        <v>1750</v>
      </c>
      <c r="S995" s="27" t="n">
        <v>2800</v>
      </c>
      <c r="T995" s="27" t="n">
        <v>1360</v>
      </c>
      <c r="U995" s="27" t="n">
        <v>2000</v>
      </c>
      <c r="V995" s="27" t="n">
        <v>3500</v>
      </c>
      <c r="W995" s="12" t="n">
        <f aca="false">IF(AND(I995&gt;0,R995&gt;0),(S995-R995)/R995,"")</f>
        <v>0.6</v>
      </c>
      <c r="X995" s="12" t="n">
        <f aca="false">IF(AND(J995&gt;0,T995&gt;0),(U995-T995)/T995,"")</f>
        <v>0.470588235294118</v>
      </c>
      <c r="Y995" s="12" t="n">
        <f aca="false">IF(AND(K995&gt;0,V995&gt;0),(V995-Resumen!$B$7)/Resumen!$B$7,"")</f>
        <v>0.4</v>
      </c>
      <c r="Z995" s="28" t="n">
        <f aca="false">IF(AND(K995&gt;0,I995&gt;0,V995&gt;0,S995&gt;0),V995-S995,"")</f>
        <v>700</v>
      </c>
      <c r="AA995" s="12" t="n">
        <f aca="false">IF(Z995&lt;&gt;"",Z995/S995,"")</f>
        <v>0.25</v>
      </c>
      <c r="AB995" s="28" t="n">
        <f aca="false">IF(AND(K995&gt;0,J995&gt;0,V995&gt;0,U995&gt;0),V995-U995,"")</f>
        <v>1500</v>
      </c>
      <c r="AC995" s="12" t="n">
        <f aca="false">IF(AB995&lt;&gt;"",AB995/U995,"")</f>
        <v>0.75</v>
      </c>
      <c r="AD995" s="27" t="n">
        <v>5</v>
      </c>
      <c r="AE995" s="27" t="n">
        <v>3</v>
      </c>
      <c r="AF995" s="27" t="n">
        <v>15</v>
      </c>
      <c r="AG995" s="28" t="n">
        <f aca="false">AD995+AE995+AF995</f>
        <v>23</v>
      </c>
      <c r="AH995" s="12" t="n">
        <f aca="false">IF(AG995&gt;0,AD995/AG995,"")</f>
        <v>0.217391304347826</v>
      </c>
      <c r="AI995" s="27" t="n">
        <v>1</v>
      </c>
      <c r="AJ995" s="27" t="n">
        <v>1</v>
      </c>
      <c r="AK995" s="27" t="n">
        <v>0</v>
      </c>
      <c r="AL995" s="22" t="str">
        <f aca="false">IF(OR(AJ995&gt;0,AK995&gt;0),"Sí","No")</f>
        <v>Sí</v>
      </c>
      <c r="AM995" s="6" t="s">
        <v>397</v>
      </c>
      <c r="AN995" s="6" t="s">
        <v>397</v>
      </c>
      <c r="AO995" s="12" t="n">
        <f aca="false">IF(M995&gt;0,K995/M995,"")</f>
        <v>0.333333333333333</v>
      </c>
      <c r="AP995" s="22" t="str">
        <f aca="false">IF(M995&gt;=Resumen!$B$5,"Alto","Bajo")</f>
        <v>Alto</v>
      </c>
      <c r="AQ995" s="22" t="str">
        <f aca="false">IF(AO995&gt;=Resumen!$B$28,"Alto","Bajo")</f>
        <v>Bajo</v>
      </c>
      <c r="AR995" s="22" t="str">
        <f aca="false">AP995&amp;" Potencial / "&amp;AQ995&amp;" Share"</f>
        <v>Alto Potencial / Bajo Share</v>
      </c>
      <c r="AS995" s="22" t="str">
        <f aca="false">IF(Q995="Sí",IF(AO995&gt;=Resumen!$B$29,"Alto","Bajo"),"")</f>
        <v>Bajo</v>
      </c>
      <c r="AT995" s="22" t="str">
        <f aca="false">IF(AS995&lt;&gt;"",AP995&amp;" Potencial / "&amp;AS995&amp;" Share","")</f>
        <v>Alto Potencial / Bajo Share</v>
      </c>
      <c r="AU995" s="22" t="str">
        <f aca="false">IF(AH995="","Sin dato",IF(AH995-AO995&gt;Resumen!$B$6,"Sobre-exhibido",IF(AO995-AH995&gt;Resumen!$B$6,"Sub-exhibido","En línea")))</f>
        <v>Sub-exhibido</v>
      </c>
      <c r="AV995" s="22" t="n">
        <f aca="false">IF(AT995="","",IF(AT995="Alto Potencial / Bajo Share",1,IF(AT995="Alto Potencial / Alto Share",2,IF(AT995="Bajo Potencial / Alto Share",3,4))))</f>
        <v>1</v>
      </c>
      <c r="AW995" s="22" t="str">
        <f aca="false">IF(Q995="No","Sin competencia directa",IF(AV995=1,"1 - Foco Conquista (Alto Pot / Bajo Share)",IF(AV995=2,"2 - Foco Defensa (Alto Pot / Alto Share)",IF(AV995=3,"3 - Monitoreo (Bajo Pot / Alto Share)","4 - Baja Prioridad (Bajo Pot / Bajo Share)"))))</f>
        <v>1 - Foco Conquista (Alto Pot / Bajo Share)</v>
      </c>
      <c r="AX995" s="12" t="str">
        <f aca="false">IF(OR(IFERROR(AND(W995&lt;&gt;"",Y995&lt;&gt;"",Y995-W995&gt;Resumen!$B$8),FALSE()),IFERROR(AND(X995&lt;&gt;"",Y995&lt;&gt;"",Y995-X995&gt;Resumen!$B$8),FALSE())),MAX(IF(IFERROR(AND(W995&lt;&gt;"",Y995&lt;&gt;"",Y995-W995&gt;Resumen!$B$8),FALSE()),Y995-W995,0),IF(IFERROR(AND(X995&lt;&gt;"",Y995&lt;&gt;"",Y995-X995&gt;Resumen!$B$8),FALSE()),Y995-X995,0)),"")</f>
        <v/>
      </c>
      <c r="AY995" s="22" t="str">
        <f aca="false">IF(OR(IFERROR(AND(W995&lt;&gt;"",Y995&lt;&gt;"",Y995-W995&gt;Resumen!$B$8),FALSE()),IFERROR(AND(X995&lt;&gt;"",Y995&lt;&gt;"",Y995-X995&gt;Resumen!$B$8),FALSE())),TRIM("Lays tiene mayor markup que "&amp;IF(IFERROR(AND(W995&lt;&gt;"",Y995&lt;&gt;"",Y995-W995&gt;Resumen!$B$8),FALSE()),"Quento ","")&amp;IF(IFERROR(AND(X995&lt;&gt;"",Y995&lt;&gt;"",Y995-X995&gt;Resumen!$B$8),FALSE()),"Julicroc ","")&amp;"en este PDV"),"")</f>
        <v/>
      </c>
      <c r="AZ995" s="22" t="str">
        <f aca="false">IF(COUNTIF('Plan Pehuamar - Lista'!$A$2:$A$167,A995)&gt;0,"Sí","No")</f>
        <v>No</v>
      </c>
      <c r="BA995" s="22" t="str">
        <f aca="false">IF(COUNTIF('Plan Combo 9+1'!$A$2:$A$226,A995)&gt;0,"Sí","No")</f>
        <v>Sí</v>
      </c>
      <c r="BB995" s="22" t="str">
        <f aca="false">IF(AH995="","No",IF(BA995="Sí",IF((AO995-AH995)&gt;Resumen!$B$6,"Sí","No"),IF((AO995-AH995)&gt;=Resumen!$B$132,"Sí","No")))</f>
        <v>Sí</v>
      </c>
      <c r="BC995" s="22" t="str">
        <f aca="false">IF(AND(N995="Sí",AL995="Sí",AI995=0),"Sí","No")</f>
        <v>No</v>
      </c>
      <c r="BD995" s="22" t="str">
        <f aca="false">IF(COUNTIF('Plan 9+1 (con Pehuamar)'!$A$2:$A$227,A995)&gt;0,"Sí","No")</f>
        <v>Sí</v>
      </c>
    </row>
    <row r="996" customFormat="false" ht="15" hidden="false" customHeight="true" outlineLevel="0" collapsed="false">
      <c r="A996" s="6" t="n">
        <v>404188</v>
      </c>
      <c r="B996" s="6" t="n">
        <v>5</v>
      </c>
      <c r="C996" s="6" t="n">
        <v>504</v>
      </c>
      <c r="D996" s="6" t="s">
        <v>359</v>
      </c>
      <c r="E996" s="6" t="s">
        <v>1185</v>
      </c>
      <c r="F996" s="6" t="s">
        <v>201</v>
      </c>
      <c r="G996" s="6" t="s">
        <v>129</v>
      </c>
      <c r="H996" s="6" t="s">
        <v>197</v>
      </c>
      <c r="I996" s="27" t="n">
        <v>0</v>
      </c>
      <c r="J996" s="27" t="n">
        <v>0</v>
      </c>
      <c r="K996" s="27" t="n">
        <v>0.2</v>
      </c>
      <c r="L996" s="28" t="n">
        <f aca="false">I996+J996</f>
        <v>0</v>
      </c>
      <c r="M996" s="28" t="n">
        <f aca="false">L996+K996</f>
        <v>0.2</v>
      </c>
      <c r="N996" s="22" t="str">
        <f aca="false">IF(I996&gt;0,"Sí","No")</f>
        <v>No</v>
      </c>
      <c r="O996" s="22" t="str">
        <f aca="false">IF(J996&gt;0,"Sí","No")</f>
        <v>No</v>
      </c>
      <c r="P996" s="22" t="str">
        <f aca="false">IF(K996&gt;0,"Sí","No")</f>
        <v>Sí</v>
      </c>
      <c r="Q996" s="22" t="str">
        <f aca="false">IF(OR(I996&gt;0,J996&gt;0),"Sí","No")</f>
        <v>No</v>
      </c>
      <c r="R996" s="27"/>
      <c r="S996" s="27"/>
      <c r="T996" s="27"/>
      <c r="U996" s="27"/>
      <c r="V996" s="27"/>
      <c r="W996" s="12" t="str">
        <f aca="false">IF(AND(I996&gt;0,R996&gt;0),(S996-R996)/R996,"")</f>
        <v/>
      </c>
      <c r="X996" s="12" t="str">
        <f aca="false">IF(AND(J996&gt;0,T996&gt;0),(U996-T996)/T996,"")</f>
        <v/>
      </c>
      <c r="Y996" s="12" t="str">
        <f aca="false">IF(AND(K996&gt;0,V996&gt;0),(V996-Resumen!$B$7)/Resumen!$B$7,"")</f>
        <v/>
      </c>
      <c r="Z996" s="28" t="str">
        <f aca="false">IF(AND(K996&gt;0,I996&gt;0,V996&gt;0,S996&gt;0),V996-S996,"")</f>
        <v/>
      </c>
      <c r="AA996" s="12" t="str">
        <f aca="false">IF(Z996&lt;&gt;"",Z996/S996,"")</f>
        <v/>
      </c>
      <c r="AB996" s="28" t="str">
        <f aca="false">IF(AND(K996&gt;0,J996&gt;0,V996&gt;0,U996&gt;0),V996-U996,"")</f>
        <v/>
      </c>
      <c r="AC996" s="12" t="str">
        <f aca="false">IF(AB996&lt;&gt;"",AB996/U996,"")</f>
        <v/>
      </c>
      <c r="AD996" s="27" t="n">
        <v>0</v>
      </c>
      <c r="AE996" s="27" t="n">
        <v>0</v>
      </c>
      <c r="AF996" s="27" t="n">
        <v>0</v>
      </c>
      <c r="AG996" s="28" t="n">
        <f aca="false">AD996+AE996+AF996</f>
        <v>0</v>
      </c>
      <c r="AH996" s="12" t="str">
        <f aca="false">IF(AG996&gt;0,AD996/AG996,"")</f>
        <v/>
      </c>
      <c r="AI996" s="27" t="n">
        <v>0</v>
      </c>
      <c r="AJ996" s="27" t="n">
        <v>0</v>
      </c>
      <c r="AK996" s="27" t="n">
        <v>0</v>
      </c>
      <c r="AL996" s="22" t="str">
        <f aca="false">IF(OR(AJ996&gt;0,AK996&gt;0),"Sí","No")</f>
        <v>No</v>
      </c>
      <c r="AM996" s="6"/>
      <c r="AN996" s="6"/>
      <c r="AO996" s="12" t="n">
        <f aca="false">IF(M996&gt;0,K996/M996,"")</f>
        <v>1</v>
      </c>
      <c r="AP996" s="22" t="str">
        <f aca="false">IF(M996&gt;=Resumen!$B$5,"Alto","Bajo")</f>
        <v>Bajo</v>
      </c>
      <c r="AQ996" s="22" t="str">
        <f aca="false">IF(AO996&gt;=Resumen!$B$28,"Alto","Bajo")</f>
        <v>Alto</v>
      </c>
      <c r="AR996" s="22" t="str">
        <f aca="false">AP996&amp;" Potencial / "&amp;AQ996&amp;" Share"</f>
        <v>Bajo Potencial / Alto Share</v>
      </c>
      <c r="AS996" s="22" t="str">
        <f aca="false">IF(Q996="Sí",IF(AO996&gt;=Resumen!$B$29,"Alto","Bajo"),"")</f>
        <v/>
      </c>
      <c r="AT996" s="22" t="str">
        <f aca="false">IF(AS996&lt;&gt;"",AP996&amp;" Potencial / "&amp;AS996&amp;" Share","")</f>
        <v/>
      </c>
      <c r="AU996" s="22" t="str">
        <f aca="false">IF(AH996="","Sin dato",IF(AH996-AO996&gt;Resumen!$B$6,"Sobre-exhibido",IF(AO996-AH996&gt;Resumen!$B$6,"Sub-exhibido","En línea")))</f>
        <v>Sin dato</v>
      </c>
      <c r="AV996" s="22" t="str">
        <f aca="false">IF(AT996="","",IF(AT996="Alto Potencial / Bajo Share",1,IF(AT996="Alto Potencial / Alto Share",2,IF(AT996="Bajo Potencial / Alto Share",3,4))))</f>
        <v/>
      </c>
      <c r="AW996" s="22" t="str">
        <f aca="false">IF(Q996="No","Sin competencia directa",IF(AV996=1,"1 - Foco Conquista (Alto Pot / Bajo Share)",IF(AV996=2,"2 - Foco Defensa (Alto Pot / Alto Share)",IF(AV996=3,"3 - Monitoreo (Bajo Pot / Alto Share)","4 - Baja Prioridad (Bajo Pot / Bajo Share)"))))</f>
        <v>Sin competencia directa</v>
      </c>
      <c r="AX996" s="12" t="str">
        <f aca="false">IF(OR(IFERROR(AND(W996&lt;&gt;"",Y996&lt;&gt;"",Y996-W996&gt;Resumen!$B$8),FALSE()),IFERROR(AND(X996&lt;&gt;"",Y996&lt;&gt;"",Y996-X996&gt;Resumen!$B$8),FALSE())),MAX(IF(IFERROR(AND(W996&lt;&gt;"",Y996&lt;&gt;"",Y996-W996&gt;Resumen!$B$8),FALSE()),Y996-W996,0),IF(IFERROR(AND(X996&lt;&gt;"",Y996&lt;&gt;"",Y996-X996&gt;Resumen!$B$8),FALSE()),Y996-X996,0)),"")</f>
        <v/>
      </c>
      <c r="AY996" s="22" t="str">
        <f aca="false">IF(OR(IFERROR(AND(W996&lt;&gt;"",Y996&lt;&gt;"",Y996-W996&gt;Resumen!$B$8),FALSE()),IFERROR(AND(X996&lt;&gt;"",Y996&lt;&gt;"",Y996-X996&gt;Resumen!$B$8),FALSE())),TRIM("Lays tiene mayor markup que "&amp;IF(IFERROR(AND(W996&lt;&gt;"",Y996&lt;&gt;"",Y996-W996&gt;Resumen!$B$8),FALSE()),"Quento ","")&amp;IF(IFERROR(AND(X996&lt;&gt;"",Y996&lt;&gt;"",Y996-X996&gt;Resumen!$B$8),FALSE()),"Julicroc ","")&amp;"en este PDV"),"")</f>
        <v/>
      </c>
      <c r="AZ996" s="22" t="str">
        <f aca="false">IF(COUNTIF('Plan Pehuamar - Lista'!$A$2:$A$167,A996)&gt;0,"Sí","No")</f>
        <v>No</v>
      </c>
      <c r="BA996" s="22" t="str">
        <f aca="false">IF(COUNTIF('Plan Combo 9+1'!$A$2:$A$226,A996)&gt;0,"Sí","No")</f>
        <v>No</v>
      </c>
      <c r="BB996" s="22" t="str">
        <f aca="false">IF(AH996="","No",IF(BA996="Sí",IF((AO996-AH996)&gt;Resumen!$B$6,"Sí","No"),IF((AO996-AH996)&gt;=Resumen!$B$132,"Sí","No")))</f>
        <v>No</v>
      </c>
      <c r="BC996" s="22" t="str">
        <f aca="false">IF(AND(N996="Sí",AL996="Sí",AI996=0),"Sí","No")</f>
        <v>No</v>
      </c>
      <c r="BD996" s="22" t="str">
        <f aca="false">IF(COUNTIF('Plan 9+1 (con Pehuamar)'!$A$2:$A$227,A996)&gt;0,"Sí","No")</f>
        <v>No</v>
      </c>
    </row>
    <row r="997" customFormat="false" ht="15" hidden="false" customHeight="true" outlineLevel="0" collapsed="false">
      <c r="A997" s="6" t="n">
        <v>404196</v>
      </c>
      <c r="B997" s="6" t="n">
        <v>5</v>
      </c>
      <c r="C997" s="6" t="n">
        <v>504</v>
      </c>
      <c r="D997" s="6" t="s">
        <v>359</v>
      </c>
      <c r="E997" s="6" t="s">
        <v>1186</v>
      </c>
      <c r="F997" s="6" t="s">
        <v>201</v>
      </c>
      <c r="G997" s="6" t="s">
        <v>129</v>
      </c>
      <c r="H997" s="6" t="s">
        <v>197</v>
      </c>
      <c r="I997" s="27" t="n">
        <v>0</v>
      </c>
      <c r="J997" s="27" t="n">
        <v>0</v>
      </c>
      <c r="K997" s="27" t="n">
        <v>0.3</v>
      </c>
      <c r="L997" s="28" t="n">
        <f aca="false">I997+J997</f>
        <v>0</v>
      </c>
      <c r="M997" s="28" t="n">
        <f aca="false">L997+K997</f>
        <v>0.3</v>
      </c>
      <c r="N997" s="22" t="str">
        <f aca="false">IF(I997&gt;0,"Sí","No")</f>
        <v>No</v>
      </c>
      <c r="O997" s="22" t="str">
        <f aca="false">IF(J997&gt;0,"Sí","No")</f>
        <v>No</v>
      </c>
      <c r="P997" s="22" t="str">
        <f aca="false">IF(K997&gt;0,"Sí","No")</f>
        <v>Sí</v>
      </c>
      <c r="Q997" s="22" t="str">
        <f aca="false">IF(OR(I997&gt;0,J997&gt;0),"Sí","No")</f>
        <v>No</v>
      </c>
      <c r="R997" s="27"/>
      <c r="S997" s="27"/>
      <c r="T997" s="27"/>
      <c r="U997" s="27"/>
      <c r="V997" s="27"/>
      <c r="W997" s="12" t="str">
        <f aca="false">IF(AND(I997&gt;0,R997&gt;0),(S997-R997)/R997,"")</f>
        <v/>
      </c>
      <c r="X997" s="12" t="str">
        <f aca="false">IF(AND(J997&gt;0,T997&gt;0),(U997-T997)/T997,"")</f>
        <v/>
      </c>
      <c r="Y997" s="12" t="str">
        <f aca="false">IF(AND(K997&gt;0,V997&gt;0),(V997-Resumen!$B$7)/Resumen!$B$7,"")</f>
        <v/>
      </c>
      <c r="Z997" s="28" t="str">
        <f aca="false">IF(AND(K997&gt;0,I997&gt;0,V997&gt;0,S997&gt;0),V997-S997,"")</f>
        <v/>
      </c>
      <c r="AA997" s="12" t="str">
        <f aca="false">IF(Z997&lt;&gt;"",Z997/S997,"")</f>
        <v/>
      </c>
      <c r="AB997" s="28" t="str">
        <f aca="false">IF(AND(K997&gt;0,J997&gt;0,V997&gt;0,U997&gt;0),V997-U997,"")</f>
        <v/>
      </c>
      <c r="AC997" s="12" t="str">
        <f aca="false">IF(AB997&lt;&gt;"",AB997/U997,"")</f>
        <v/>
      </c>
      <c r="AD997" s="27" t="n">
        <v>0</v>
      </c>
      <c r="AE997" s="27" t="n">
        <v>0</v>
      </c>
      <c r="AF997" s="27" t="n">
        <v>0</v>
      </c>
      <c r="AG997" s="28" t="n">
        <f aca="false">AD997+AE997+AF997</f>
        <v>0</v>
      </c>
      <c r="AH997" s="12" t="str">
        <f aca="false">IF(AG997&gt;0,AD997/AG997,"")</f>
        <v/>
      </c>
      <c r="AI997" s="27" t="n">
        <v>0</v>
      </c>
      <c r="AJ997" s="27" t="n">
        <v>0</v>
      </c>
      <c r="AK997" s="27" t="n">
        <v>0</v>
      </c>
      <c r="AL997" s="22" t="str">
        <f aca="false">IF(OR(AJ997&gt;0,AK997&gt;0),"Sí","No")</f>
        <v>No</v>
      </c>
      <c r="AM997" s="6"/>
      <c r="AN997" s="6"/>
      <c r="AO997" s="12" t="n">
        <f aca="false">IF(M997&gt;0,K997/M997,"")</f>
        <v>1</v>
      </c>
      <c r="AP997" s="22" t="str">
        <f aca="false">IF(M997&gt;=Resumen!$B$5,"Alto","Bajo")</f>
        <v>Bajo</v>
      </c>
      <c r="AQ997" s="22" t="str">
        <f aca="false">IF(AO997&gt;=Resumen!$B$28,"Alto","Bajo")</f>
        <v>Alto</v>
      </c>
      <c r="AR997" s="22" t="str">
        <f aca="false">AP997&amp;" Potencial / "&amp;AQ997&amp;" Share"</f>
        <v>Bajo Potencial / Alto Share</v>
      </c>
      <c r="AS997" s="22" t="str">
        <f aca="false">IF(Q997="Sí",IF(AO997&gt;=Resumen!$B$29,"Alto","Bajo"),"")</f>
        <v/>
      </c>
      <c r="AT997" s="22" t="str">
        <f aca="false">IF(AS997&lt;&gt;"",AP997&amp;" Potencial / "&amp;AS997&amp;" Share","")</f>
        <v/>
      </c>
      <c r="AU997" s="22" t="str">
        <f aca="false">IF(AH997="","Sin dato",IF(AH997-AO997&gt;Resumen!$B$6,"Sobre-exhibido",IF(AO997-AH997&gt;Resumen!$B$6,"Sub-exhibido","En línea")))</f>
        <v>Sin dato</v>
      </c>
      <c r="AV997" s="22" t="str">
        <f aca="false">IF(AT997="","",IF(AT997="Alto Potencial / Bajo Share",1,IF(AT997="Alto Potencial / Alto Share",2,IF(AT997="Bajo Potencial / Alto Share",3,4))))</f>
        <v/>
      </c>
      <c r="AW997" s="22" t="str">
        <f aca="false">IF(Q997="No","Sin competencia directa",IF(AV997=1,"1 - Foco Conquista (Alto Pot / Bajo Share)",IF(AV997=2,"2 - Foco Defensa (Alto Pot / Alto Share)",IF(AV997=3,"3 - Monitoreo (Bajo Pot / Alto Share)","4 - Baja Prioridad (Bajo Pot / Bajo Share)"))))</f>
        <v>Sin competencia directa</v>
      </c>
      <c r="AX997" s="12" t="str">
        <f aca="false">IF(OR(IFERROR(AND(W997&lt;&gt;"",Y997&lt;&gt;"",Y997-W997&gt;Resumen!$B$8),FALSE()),IFERROR(AND(X997&lt;&gt;"",Y997&lt;&gt;"",Y997-X997&gt;Resumen!$B$8),FALSE())),MAX(IF(IFERROR(AND(W997&lt;&gt;"",Y997&lt;&gt;"",Y997-W997&gt;Resumen!$B$8),FALSE()),Y997-W997,0),IF(IFERROR(AND(X997&lt;&gt;"",Y997&lt;&gt;"",Y997-X997&gt;Resumen!$B$8),FALSE()),Y997-X997,0)),"")</f>
        <v/>
      </c>
      <c r="AY997" s="22" t="str">
        <f aca="false">IF(OR(IFERROR(AND(W997&lt;&gt;"",Y997&lt;&gt;"",Y997-W997&gt;Resumen!$B$8),FALSE()),IFERROR(AND(X997&lt;&gt;"",Y997&lt;&gt;"",Y997-X997&gt;Resumen!$B$8),FALSE())),TRIM("Lays tiene mayor markup que "&amp;IF(IFERROR(AND(W997&lt;&gt;"",Y997&lt;&gt;"",Y997-W997&gt;Resumen!$B$8),FALSE()),"Quento ","")&amp;IF(IFERROR(AND(X997&lt;&gt;"",Y997&lt;&gt;"",Y997-X997&gt;Resumen!$B$8),FALSE()),"Julicroc ","")&amp;"en este PDV"),"")</f>
        <v/>
      </c>
      <c r="AZ997" s="22" t="str">
        <f aca="false">IF(COUNTIF('Plan Pehuamar - Lista'!$A$2:$A$167,A997)&gt;0,"Sí","No")</f>
        <v>No</v>
      </c>
      <c r="BA997" s="22" t="str">
        <f aca="false">IF(COUNTIF('Plan Combo 9+1'!$A$2:$A$226,A997)&gt;0,"Sí","No")</f>
        <v>No</v>
      </c>
      <c r="BB997" s="22" t="str">
        <f aca="false">IF(AH997="","No",IF(BA997="Sí",IF((AO997-AH997)&gt;Resumen!$B$6,"Sí","No"),IF((AO997-AH997)&gt;=Resumen!$B$132,"Sí","No")))</f>
        <v>No</v>
      </c>
      <c r="BC997" s="22" t="str">
        <f aca="false">IF(AND(N997="Sí",AL997="Sí",AI997=0),"Sí","No")</f>
        <v>No</v>
      </c>
      <c r="BD997" s="22" t="str">
        <f aca="false">IF(COUNTIF('Plan 9+1 (con Pehuamar)'!$A$2:$A$227,A997)&gt;0,"Sí","No")</f>
        <v>No</v>
      </c>
    </row>
    <row r="998" customFormat="false" ht="15" hidden="false" customHeight="true" outlineLevel="0" collapsed="false">
      <c r="A998" s="6" t="n">
        <v>404343</v>
      </c>
      <c r="B998" s="6" t="n">
        <v>5</v>
      </c>
      <c r="C998" s="6" t="n">
        <v>504</v>
      </c>
      <c r="D998" s="6" t="s">
        <v>359</v>
      </c>
      <c r="E998" s="6" t="s">
        <v>1187</v>
      </c>
      <c r="F998" s="6" t="s">
        <v>201</v>
      </c>
      <c r="G998" s="6" t="s">
        <v>129</v>
      </c>
      <c r="H998" s="6" t="s">
        <v>197</v>
      </c>
      <c r="I998" s="27" t="n">
        <v>0</v>
      </c>
      <c r="J998" s="27" t="n">
        <v>0</v>
      </c>
      <c r="K998" s="27" t="n">
        <v>0.3</v>
      </c>
      <c r="L998" s="28" t="n">
        <f aca="false">I998+J998</f>
        <v>0</v>
      </c>
      <c r="M998" s="28" t="n">
        <f aca="false">L998+K998</f>
        <v>0.3</v>
      </c>
      <c r="N998" s="22" t="str">
        <f aca="false">IF(I998&gt;0,"Sí","No")</f>
        <v>No</v>
      </c>
      <c r="O998" s="22" t="str">
        <f aca="false">IF(J998&gt;0,"Sí","No")</f>
        <v>No</v>
      </c>
      <c r="P998" s="22" t="str">
        <f aca="false">IF(K998&gt;0,"Sí","No")</f>
        <v>Sí</v>
      </c>
      <c r="Q998" s="22" t="str">
        <f aca="false">IF(OR(I998&gt;0,J998&gt;0),"Sí","No")</f>
        <v>No</v>
      </c>
      <c r="R998" s="27"/>
      <c r="S998" s="27"/>
      <c r="T998" s="27"/>
      <c r="U998" s="27"/>
      <c r="V998" s="27"/>
      <c r="W998" s="12" t="str">
        <f aca="false">IF(AND(I998&gt;0,R998&gt;0),(S998-R998)/R998,"")</f>
        <v/>
      </c>
      <c r="X998" s="12" t="str">
        <f aca="false">IF(AND(J998&gt;0,T998&gt;0),(U998-T998)/T998,"")</f>
        <v/>
      </c>
      <c r="Y998" s="12" t="str">
        <f aca="false">IF(AND(K998&gt;0,V998&gt;0),(V998-Resumen!$B$7)/Resumen!$B$7,"")</f>
        <v/>
      </c>
      <c r="Z998" s="28" t="str">
        <f aca="false">IF(AND(K998&gt;0,I998&gt;0,V998&gt;0,S998&gt;0),V998-S998,"")</f>
        <v/>
      </c>
      <c r="AA998" s="12" t="str">
        <f aca="false">IF(Z998&lt;&gt;"",Z998/S998,"")</f>
        <v/>
      </c>
      <c r="AB998" s="28" t="str">
        <f aca="false">IF(AND(K998&gt;0,J998&gt;0,V998&gt;0,U998&gt;0),V998-U998,"")</f>
        <v/>
      </c>
      <c r="AC998" s="12" t="str">
        <f aca="false">IF(AB998&lt;&gt;"",AB998/U998,"")</f>
        <v/>
      </c>
      <c r="AD998" s="27" t="n">
        <v>0</v>
      </c>
      <c r="AE998" s="27" t="n">
        <v>0</v>
      </c>
      <c r="AF998" s="27" t="n">
        <v>0</v>
      </c>
      <c r="AG998" s="28" t="n">
        <f aca="false">AD998+AE998+AF998</f>
        <v>0</v>
      </c>
      <c r="AH998" s="12" t="str">
        <f aca="false">IF(AG998&gt;0,AD998/AG998,"")</f>
        <v/>
      </c>
      <c r="AI998" s="27" t="n">
        <v>0</v>
      </c>
      <c r="AJ998" s="27" t="n">
        <v>0</v>
      </c>
      <c r="AK998" s="27" t="n">
        <v>0</v>
      </c>
      <c r="AL998" s="22" t="str">
        <f aca="false">IF(OR(AJ998&gt;0,AK998&gt;0),"Sí","No")</f>
        <v>No</v>
      </c>
      <c r="AM998" s="6"/>
      <c r="AN998" s="6"/>
      <c r="AO998" s="12" t="n">
        <f aca="false">IF(M998&gt;0,K998/M998,"")</f>
        <v>1</v>
      </c>
      <c r="AP998" s="22" t="str">
        <f aca="false">IF(M998&gt;=Resumen!$B$5,"Alto","Bajo")</f>
        <v>Bajo</v>
      </c>
      <c r="AQ998" s="22" t="str">
        <f aca="false">IF(AO998&gt;=Resumen!$B$28,"Alto","Bajo")</f>
        <v>Alto</v>
      </c>
      <c r="AR998" s="22" t="str">
        <f aca="false">AP998&amp;" Potencial / "&amp;AQ998&amp;" Share"</f>
        <v>Bajo Potencial / Alto Share</v>
      </c>
      <c r="AS998" s="22" t="str">
        <f aca="false">IF(Q998="Sí",IF(AO998&gt;=Resumen!$B$29,"Alto","Bajo"),"")</f>
        <v/>
      </c>
      <c r="AT998" s="22" t="str">
        <f aca="false">IF(AS998&lt;&gt;"",AP998&amp;" Potencial / "&amp;AS998&amp;" Share","")</f>
        <v/>
      </c>
      <c r="AU998" s="22" t="str">
        <f aca="false">IF(AH998="","Sin dato",IF(AH998-AO998&gt;Resumen!$B$6,"Sobre-exhibido",IF(AO998-AH998&gt;Resumen!$B$6,"Sub-exhibido","En línea")))</f>
        <v>Sin dato</v>
      </c>
      <c r="AV998" s="22" t="str">
        <f aca="false">IF(AT998="","",IF(AT998="Alto Potencial / Bajo Share",1,IF(AT998="Alto Potencial / Alto Share",2,IF(AT998="Bajo Potencial / Alto Share",3,4))))</f>
        <v/>
      </c>
      <c r="AW998" s="22" t="str">
        <f aca="false">IF(Q998="No","Sin competencia directa",IF(AV998=1,"1 - Foco Conquista (Alto Pot / Bajo Share)",IF(AV998=2,"2 - Foco Defensa (Alto Pot / Alto Share)",IF(AV998=3,"3 - Monitoreo (Bajo Pot / Alto Share)","4 - Baja Prioridad (Bajo Pot / Bajo Share)"))))</f>
        <v>Sin competencia directa</v>
      </c>
      <c r="AX998" s="12" t="str">
        <f aca="false">IF(OR(IFERROR(AND(W998&lt;&gt;"",Y998&lt;&gt;"",Y998-W998&gt;Resumen!$B$8),FALSE()),IFERROR(AND(X998&lt;&gt;"",Y998&lt;&gt;"",Y998-X998&gt;Resumen!$B$8),FALSE())),MAX(IF(IFERROR(AND(W998&lt;&gt;"",Y998&lt;&gt;"",Y998-W998&gt;Resumen!$B$8),FALSE()),Y998-W998,0),IF(IFERROR(AND(X998&lt;&gt;"",Y998&lt;&gt;"",Y998-X998&gt;Resumen!$B$8),FALSE()),Y998-X998,0)),"")</f>
        <v/>
      </c>
      <c r="AY998" s="22" t="str">
        <f aca="false">IF(OR(IFERROR(AND(W998&lt;&gt;"",Y998&lt;&gt;"",Y998-W998&gt;Resumen!$B$8),FALSE()),IFERROR(AND(X998&lt;&gt;"",Y998&lt;&gt;"",Y998-X998&gt;Resumen!$B$8),FALSE())),TRIM("Lays tiene mayor markup que "&amp;IF(IFERROR(AND(W998&lt;&gt;"",Y998&lt;&gt;"",Y998-W998&gt;Resumen!$B$8),FALSE()),"Quento ","")&amp;IF(IFERROR(AND(X998&lt;&gt;"",Y998&lt;&gt;"",Y998-X998&gt;Resumen!$B$8),FALSE()),"Julicroc ","")&amp;"en este PDV"),"")</f>
        <v/>
      </c>
      <c r="AZ998" s="22" t="str">
        <f aca="false">IF(COUNTIF('Plan Pehuamar - Lista'!$A$2:$A$167,A998)&gt;0,"Sí","No")</f>
        <v>No</v>
      </c>
      <c r="BA998" s="22" t="str">
        <f aca="false">IF(COUNTIF('Plan Combo 9+1'!$A$2:$A$226,A998)&gt;0,"Sí","No")</f>
        <v>No</v>
      </c>
      <c r="BB998" s="22" t="str">
        <f aca="false">IF(AH998="","No",IF(BA998="Sí",IF((AO998-AH998)&gt;Resumen!$B$6,"Sí","No"),IF((AO998-AH998)&gt;=Resumen!$B$132,"Sí","No")))</f>
        <v>No</v>
      </c>
      <c r="BC998" s="22" t="str">
        <f aca="false">IF(AND(N998="Sí",AL998="Sí",AI998=0),"Sí","No")</f>
        <v>No</v>
      </c>
      <c r="BD998" s="22" t="str">
        <f aca="false">IF(COUNTIF('Plan 9+1 (con Pehuamar)'!$A$2:$A$227,A998)&gt;0,"Sí","No")</f>
        <v>No</v>
      </c>
    </row>
    <row r="999" customFormat="false" ht="15" hidden="false" customHeight="true" outlineLevel="0" collapsed="false">
      <c r="A999" s="6" t="n">
        <v>404431</v>
      </c>
      <c r="B999" s="6" t="n">
        <v>5</v>
      </c>
      <c r="C999" s="6" t="n">
        <v>504</v>
      </c>
      <c r="D999" s="6" t="s">
        <v>359</v>
      </c>
      <c r="E999" s="6" t="s">
        <v>1188</v>
      </c>
      <c r="F999" s="6" t="s">
        <v>201</v>
      </c>
      <c r="G999" s="6" t="s">
        <v>129</v>
      </c>
      <c r="H999" s="6" t="s">
        <v>197</v>
      </c>
      <c r="I999" s="27" t="n">
        <v>0</v>
      </c>
      <c r="J999" s="27" t="n">
        <v>0</v>
      </c>
      <c r="K999" s="27" t="n">
        <v>3.2</v>
      </c>
      <c r="L999" s="28" t="n">
        <f aca="false">I999+J999</f>
        <v>0</v>
      </c>
      <c r="M999" s="28" t="n">
        <f aca="false">L999+K999</f>
        <v>3.2</v>
      </c>
      <c r="N999" s="22" t="str">
        <f aca="false">IF(I999&gt;0,"Sí","No")</f>
        <v>No</v>
      </c>
      <c r="O999" s="22" t="str">
        <f aca="false">IF(J999&gt;0,"Sí","No")</f>
        <v>No</v>
      </c>
      <c r="P999" s="22" t="str">
        <f aca="false">IF(K999&gt;0,"Sí","No")</f>
        <v>Sí</v>
      </c>
      <c r="Q999" s="22" t="str">
        <f aca="false">IF(OR(I999&gt;0,J999&gt;0),"Sí","No")</f>
        <v>No</v>
      </c>
      <c r="R999" s="27"/>
      <c r="S999" s="27"/>
      <c r="T999" s="27"/>
      <c r="U999" s="27"/>
      <c r="V999" s="27"/>
      <c r="W999" s="12" t="str">
        <f aca="false">IF(AND(I999&gt;0,R999&gt;0),(S999-R999)/R999,"")</f>
        <v/>
      </c>
      <c r="X999" s="12" t="str">
        <f aca="false">IF(AND(J999&gt;0,T999&gt;0),(U999-T999)/T999,"")</f>
        <v/>
      </c>
      <c r="Y999" s="12" t="str">
        <f aca="false">IF(AND(K999&gt;0,V999&gt;0),(V999-Resumen!$B$7)/Resumen!$B$7,"")</f>
        <v/>
      </c>
      <c r="Z999" s="28" t="str">
        <f aca="false">IF(AND(K999&gt;0,I999&gt;0,V999&gt;0,S999&gt;0),V999-S999,"")</f>
        <v/>
      </c>
      <c r="AA999" s="12" t="str">
        <f aca="false">IF(Z999&lt;&gt;"",Z999/S999,"")</f>
        <v/>
      </c>
      <c r="AB999" s="28" t="str">
        <f aca="false">IF(AND(K999&gt;0,J999&gt;0,V999&gt;0,U999&gt;0),V999-U999,"")</f>
        <v/>
      </c>
      <c r="AC999" s="12" t="str">
        <f aca="false">IF(AB999&lt;&gt;"",AB999/U999,"")</f>
        <v/>
      </c>
      <c r="AD999" s="27" t="n">
        <v>0</v>
      </c>
      <c r="AE999" s="27" t="n">
        <v>0</v>
      </c>
      <c r="AF999" s="27" t="n">
        <v>0</v>
      </c>
      <c r="AG999" s="28" t="n">
        <f aca="false">AD999+AE999+AF999</f>
        <v>0</v>
      </c>
      <c r="AH999" s="12" t="str">
        <f aca="false">IF(AG999&gt;0,AD999/AG999,"")</f>
        <v/>
      </c>
      <c r="AI999" s="27" t="n">
        <v>0</v>
      </c>
      <c r="AJ999" s="27" t="n">
        <v>0</v>
      </c>
      <c r="AK999" s="27" t="n">
        <v>0</v>
      </c>
      <c r="AL999" s="22" t="str">
        <f aca="false">IF(OR(AJ999&gt;0,AK999&gt;0),"Sí","No")</f>
        <v>No</v>
      </c>
      <c r="AM999" s="6"/>
      <c r="AN999" s="6"/>
      <c r="AO999" s="12" t="n">
        <f aca="false">IF(M999&gt;0,K999/M999,"")</f>
        <v>1</v>
      </c>
      <c r="AP999" s="22" t="str">
        <f aca="false">IF(M999&gt;=Resumen!$B$5,"Alto","Bajo")</f>
        <v>Bajo</v>
      </c>
      <c r="AQ999" s="22" t="str">
        <f aca="false">IF(AO999&gt;=Resumen!$B$28,"Alto","Bajo")</f>
        <v>Alto</v>
      </c>
      <c r="AR999" s="22" t="str">
        <f aca="false">AP999&amp;" Potencial / "&amp;AQ999&amp;" Share"</f>
        <v>Bajo Potencial / Alto Share</v>
      </c>
      <c r="AS999" s="22" t="str">
        <f aca="false">IF(Q999="Sí",IF(AO999&gt;=Resumen!$B$29,"Alto","Bajo"),"")</f>
        <v/>
      </c>
      <c r="AT999" s="22" t="str">
        <f aca="false">IF(AS999&lt;&gt;"",AP999&amp;" Potencial / "&amp;AS999&amp;" Share","")</f>
        <v/>
      </c>
      <c r="AU999" s="22" t="str">
        <f aca="false">IF(AH999="","Sin dato",IF(AH999-AO999&gt;Resumen!$B$6,"Sobre-exhibido",IF(AO999-AH999&gt;Resumen!$B$6,"Sub-exhibido","En línea")))</f>
        <v>Sin dato</v>
      </c>
      <c r="AV999" s="22" t="str">
        <f aca="false">IF(AT999="","",IF(AT999="Alto Potencial / Bajo Share",1,IF(AT999="Alto Potencial / Alto Share",2,IF(AT999="Bajo Potencial / Alto Share",3,4))))</f>
        <v/>
      </c>
      <c r="AW999" s="22" t="str">
        <f aca="false">IF(Q999="No","Sin competencia directa",IF(AV999=1,"1 - Foco Conquista (Alto Pot / Bajo Share)",IF(AV999=2,"2 - Foco Defensa (Alto Pot / Alto Share)",IF(AV999=3,"3 - Monitoreo (Bajo Pot / Alto Share)","4 - Baja Prioridad (Bajo Pot / Bajo Share)"))))</f>
        <v>Sin competencia directa</v>
      </c>
      <c r="AX999" s="12" t="str">
        <f aca="false">IF(OR(IFERROR(AND(W999&lt;&gt;"",Y999&lt;&gt;"",Y999-W999&gt;Resumen!$B$8),FALSE()),IFERROR(AND(X999&lt;&gt;"",Y999&lt;&gt;"",Y999-X999&gt;Resumen!$B$8),FALSE())),MAX(IF(IFERROR(AND(W999&lt;&gt;"",Y999&lt;&gt;"",Y999-W999&gt;Resumen!$B$8),FALSE()),Y999-W999,0),IF(IFERROR(AND(X999&lt;&gt;"",Y999&lt;&gt;"",Y999-X999&gt;Resumen!$B$8),FALSE()),Y999-X999,0)),"")</f>
        <v/>
      </c>
      <c r="AY999" s="22" t="str">
        <f aca="false">IF(OR(IFERROR(AND(W999&lt;&gt;"",Y999&lt;&gt;"",Y999-W999&gt;Resumen!$B$8),FALSE()),IFERROR(AND(X999&lt;&gt;"",Y999&lt;&gt;"",Y999-X999&gt;Resumen!$B$8),FALSE())),TRIM("Lays tiene mayor markup que "&amp;IF(IFERROR(AND(W999&lt;&gt;"",Y999&lt;&gt;"",Y999-W999&gt;Resumen!$B$8),FALSE()),"Quento ","")&amp;IF(IFERROR(AND(X999&lt;&gt;"",Y999&lt;&gt;"",Y999-X999&gt;Resumen!$B$8),FALSE()),"Julicroc ","")&amp;"en este PDV"),"")</f>
        <v/>
      </c>
      <c r="AZ999" s="22" t="str">
        <f aca="false">IF(COUNTIF('Plan Pehuamar - Lista'!$A$2:$A$167,A999)&gt;0,"Sí","No")</f>
        <v>No</v>
      </c>
      <c r="BA999" s="22" t="str">
        <f aca="false">IF(COUNTIF('Plan Combo 9+1'!$A$2:$A$226,A999)&gt;0,"Sí","No")</f>
        <v>No</v>
      </c>
      <c r="BB999" s="22" t="str">
        <f aca="false">IF(AH999="","No",IF(BA999="Sí",IF((AO999-AH999)&gt;Resumen!$B$6,"Sí","No"),IF((AO999-AH999)&gt;=Resumen!$B$132,"Sí","No")))</f>
        <v>No</v>
      </c>
      <c r="BC999" s="22" t="str">
        <f aca="false">IF(AND(N999="Sí",AL999="Sí",AI999=0),"Sí","No")</f>
        <v>No</v>
      </c>
      <c r="BD999" s="22" t="str">
        <f aca="false">IF(COUNTIF('Plan 9+1 (con Pehuamar)'!$A$2:$A$227,A999)&gt;0,"Sí","No")</f>
        <v>No</v>
      </c>
    </row>
    <row r="1000" customFormat="false" ht="15" hidden="false" customHeight="true" outlineLevel="0" collapsed="false">
      <c r="A1000" s="6" t="n">
        <v>404440</v>
      </c>
      <c r="B1000" s="6" t="n">
        <v>5</v>
      </c>
      <c r="C1000" s="6" t="n">
        <v>504</v>
      </c>
      <c r="D1000" s="6" t="s">
        <v>359</v>
      </c>
      <c r="E1000" s="6" t="s">
        <v>1189</v>
      </c>
      <c r="F1000" s="6" t="s">
        <v>206</v>
      </c>
      <c r="G1000" s="6" t="s">
        <v>129</v>
      </c>
      <c r="H1000" s="6" t="s">
        <v>197</v>
      </c>
      <c r="I1000" s="27" t="n">
        <v>0</v>
      </c>
      <c r="J1000" s="27" t="n">
        <v>0</v>
      </c>
      <c r="K1000" s="27" t="n">
        <v>1.1</v>
      </c>
      <c r="L1000" s="28" t="n">
        <f aca="false">I1000+J1000</f>
        <v>0</v>
      </c>
      <c r="M1000" s="28" t="n">
        <f aca="false">L1000+K1000</f>
        <v>1.1</v>
      </c>
      <c r="N1000" s="22" t="str">
        <f aca="false">IF(I1000&gt;0,"Sí","No")</f>
        <v>No</v>
      </c>
      <c r="O1000" s="22" t="str">
        <f aca="false">IF(J1000&gt;0,"Sí","No")</f>
        <v>No</v>
      </c>
      <c r="P1000" s="22" t="str">
        <f aca="false">IF(K1000&gt;0,"Sí","No")</f>
        <v>Sí</v>
      </c>
      <c r="Q1000" s="22" t="str">
        <f aca="false">IF(OR(I1000&gt;0,J1000&gt;0),"Sí","No")</f>
        <v>No</v>
      </c>
      <c r="R1000" s="27"/>
      <c r="S1000" s="27"/>
      <c r="T1000" s="27"/>
      <c r="U1000" s="27"/>
      <c r="V1000" s="27"/>
      <c r="W1000" s="12" t="str">
        <f aca="false">IF(AND(I1000&gt;0,R1000&gt;0),(S1000-R1000)/R1000,"")</f>
        <v/>
      </c>
      <c r="X1000" s="12" t="str">
        <f aca="false">IF(AND(J1000&gt;0,T1000&gt;0),(U1000-T1000)/T1000,"")</f>
        <v/>
      </c>
      <c r="Y1000" s="12" t="str">
        <f aca="false">IF(AND(K1000&gt;0,V1000&gt;0),(V1000-Resumen!$B$7)/Resumen!$B$7,"")</f>
        <v/>
      </c>
      <c r="Z1000" s="28" t="str">
        <f aca="false">IF(AND(K1000&gt;0,I1000&gt;0,V1000&gt;0,S1000&gt;0),V1000-S1000,"")</f>
        <v/>
      </c>
      <c r="AA1000" s="12" t="str">
        <f aca="false">IF(Z1000&lt;&gt;"",Z1000/S1000,"")</f>
        <v/>
      </c>
      <c r="AB1000" s="28" t="str">
        <f aca="false">IF(AND(K1000&gt;0,J1000&gt;0,V1000&gt;0,U1000&gt;0),V1000-U1000,"")</f>
        <v/>
      </c>
      <c r="AC1000" s="12" t="str">
        <f aca="false">IF(AB1000&lt;&gt;"",AB1000/U1000,"")</f>
        <v/>
      </c>
      <c r="AD1000" s="27" t="n">
        <v>0</v>
      </c>
      <c r="AE1000" s="27" t="n">
        <v>0</v>
      </c>
      <c r="AF1000" s="27" t="n">
        <v>0</v>
      </c>
      <c r="AG1000" s="28" t="n">
        <f aca="false">AD1000+AE1000+AF1000</f>
        <v>0</v>
      </c>
      <c r="AH1000" s="12" t="str">
        <f aca="false">IF(AG1000&gt;0,AD1000/AG1000,"")</f>
        <v/>
      </c>
      <c r="AI1000" s="27" t="n">
        <v>0</v>
      </c>
      <c r="AJ1000" s="27" t="n">
        <v>0</v>
      </c>
      <c r="AK1000" s="27" t="n">
        <v>0</v>
      </c>
      <c r="AL1000" s="22" t="str">
        <f aca="false">IF(OR(AJ1000&gt;0,AK1000&gt;0),"Sí","No")</f>
        <v>No</v>
      </c>
      <c r="AM1000" s="6"/>
      <c r="AN1000" s="6"/>
      <c r="AO1000" s="12" t="n">
        <f aca="false">IF(M1000&gt;0,K1000/M1000,"")</f>
        <v>1</v>
      </c>
      <c r="AP1000" s="22" t="str">
        <f aca="false">IF(M1000&gt;=Resumen!$B$5,"Alto","Bajo")</f>
        <v>Bajo</v>
      </c>
      <c r="AQ1000" s="22" t="str">
        <f aca="false">IF(AO1000&gt;=Resumen!$B$28,"Alto","Bajo")</f>
        <v>Alto</v>
      </c>
      <c r="AR1000" s="22" t="str">
        <f aca="false">AP1000&amp;" Potencial / "&amp;AQ1000&amp;" Share"</f>
        <v>Bajo Potencial / Alto Share</v>
      </c>
      <c r="AS1000" s="22" t="str">
        <f aca="false">IF(Q1000="Sí",IF(AO1000&gt;=Resumen!$B$29,"Alto","Bajo"),"")</f>
        <v/>
      </c>
      <c r="AT1000" s="22" t="str">
        <f aca="false">IF(AS1000&lt;&gt;"",AP1000&amp;" Potencial / "&amp;AS1000&amp;" Share","")</f>
        <v/>
      </c>
      <c r="AU1000" s="22" t="str">
        <f aca="false">IF(AH1000="","Sin dato",IF(AH1000-AO1000&gt;Resumen!$B$6,"Sobre-exhibido",IF(AO1000-AH1000&gt;Resumen!$B$6,"Sub-exhibido","En línea")))</f>
        <v>Sin dato</v>
      </c>
      <c r="AV1000" s="22" t="str">
        <f aca="false">IF(AT1000="","",IF(AT1000="Alto Potencial / Bajo Share",1,IF(AT1000="Alto Potencial / Alto Share",2,IF(AT1000="Bajo Potencial / Alto Share",3,4))))</f>
        <v/>
      </c>
      <c r="AW1000" s="22" t="str">
        <f aca="false">IF(Q1000="No","Sin competencia directa",IF(AV1000=1,"1 - Foco Conquista (Alto Pot / Bajo Share)",IF(AV1000=2,"2 - Foco Defensa (Alto Pot / Alto Share)",IF(AV1000=3,"3 - Monitoreo (Bajo Pot / Alto Share)","4 - Baja Prioridad (Bajo Pot / Bajo Share)"))))</f>
        <v>Sin competencia directa</v>
      </c>
      <c r="AX1000" s="12" t="str">
        <f aca="false">IF(OR(IFERROR(AND(W1000&lt;&gt;"",Y1000&lt;&gt;"",Y1000-W1000&gt;Resumen!$B$8),FALSE()),IFERROR(AND(X1000&lt;&gt;"",Y1000&lt;&gt;"",Y1000-X1000&gt;Resumen!$B$8),FALSE())),MAX(IF(IFERROR(AND(W1000&lt;&gt;"",Y1000&lt;&gt;"",Y1000-W1000&gt;Resumen!$B$8),FALSE()),Y1000-W1000,0),IF(IFERROR(AND(X1000&lt;&gt;"",Y1000&lt;&gt;"",Y1000-X1000&gt;Resumen!$B$8),FALSE()),Y1000-X1000,0)),"")</f>
        <v/>
      </c>
      <c r="AY1000" s="22" t="str">
        <f aca="false">IF(OR(IFERROR(AND(W1000&lt;&gt;"",Y1000&lt;&gt;"",Y1000-W1000&gt;Resumen!$B$8),FALSE()),IFERROR(AND(X1000&lt;&gt;"",Y1000&lt;&gt;"",Y1000-X1000&gt;Resumen!$B$8),FALSE())),TRIM("Lays tiene mayor markup que "&amp;IF(IFERROR(AND(W1000&lt;&gt;"",Y1000&lt;&gt;"",Y1000-W1000&gt;Resumen!$B$8),FALSE()),"Quento ","")&amp;IF(IFERROR(AND(X1000&lt;&gt;"",Y1000&lt;&gt;"",Y1000-X1000&gt;Resumen!$B$8),FALSE()),"Julicroc ","")&amp;"en este PDV"),"")</f>
        <v/>
      </c>
      <c r="AZ1000" s="22" t="str">
        <f aca="false">IF(COUNTIF('Plan Pehuamar - Lista'!$A$2:$A$167,A1000)&gt;0,"Sí","No")</f>
        <v>No</v>
      </c>
      <c r="BA1000" s="22" t="str">
        <f aca="false">IF(COUNTIF('Plan Combo 9+1'!$A$2:$A$226,A1000)&gt;0,"Sí","No")</f>
        <v>No</v>
      </c>
      <c r="BB1000" s="22" t="str">
        <f aca="false">IF(AH1000="","No",IF(BA1000="Sí",IF((AO1000-AH1000)&gt;Resumen!$B$6,"Sí","No"),IF((AO1000-AH1000)&gt;=Resumen!$B$132,"Sí","No")))</f>
        <v>No</v>
      </c>
      <c r="BC1000" s="22" t="str">
        <f aca="false">IF(AND(N1000="Sí",AL1000="Sí",AI1000=0),"Sí","No")</f>
        <v>No</v>
      </c>
      <c r="BD1000" s="22" t="str">
        <f aca="false">IF(COUNTIF('Plan 9+1 (con Pehuamar)'!$A$2:$A$227,A1000)&gt;0,"Sí","No")</f>
        <v>No</v>
      </c>
    </row>
    <row r="1001" customFormat="false" ht="15" hidden="false" customHeight="true" outlineLevel="0" collapsed="false">
      <c r="A1001" s="6" t="n">
        <v>409004</v>
      </c>
      <c r="B1001" s="6" t="n">
        <v>5</v>
      </c>
      <c r="C1001" s="6" t="n">
        <v>504</v>
      </c>
      <c r="D1001" s="6" t="s">
        <v>359</v>
      </c>
      <c r="E1001" s="6" t="s">
        <v>1190</v>
      </c>
      <c r="F1001" s="6" t="s">
        <v>206</v>
      </c>
      <c r="G1001" s="6" t="s">
        <v>129</v>
      </c>
      <c r="H1001" s="6" t="s">
        <v>197</v>
      </c>
      <c r="I1001" s="27" t="n">
        <v>0</v>
      </c>
      <c r="J1001" s="27" t="n">
        <v>0</v>
      </c>
      <c r="K1001" s="27" t="n">
        <v>2.6</v>
      </c>
      <c r="L1001" s="28" t="n">
        <f aca="false">I1001+J1001</f>
        <v>0</v>
      </c>
      <c r="M1001" s="28" t="n">
        <f aca="false">L1001+K1001</f>
        <v>2.6</v>
      </c>
      <c r="N1001" s="22" t="str">
        <f aca="false">IF(I1001&gt;0,"Sí","No")</f>
        <v>No</v>
      </c>
      <c r="O1001" s="22" t="str">
        <f aca="false">IF(J1001&gt;0,"Sí","No")</f>
        <v>No</v>
      </c>
      <c r="P1001" s="22" t="str">
        <f aca="false">IF(K1001&gt;0,"Sí","No")</f>
        <v>Sí</v>
      </c>
      <c r="Q1001" s="22" t="str">
        <f aca="false">IF(OR(I1001&gt;0,J1001&gt;0),"Sí","No")</f>
        <v>No</v>
      </c>
      <c r="R1001" s="27"/>
      <c r="S1001" s="27"/>
      <c r="T1001" s="27"/>
      <c r="U1001" s="27"/>
      <c r="V1001" s="27"/>
      <c r="W1001" s="12" t="str">
        <f aca="false">IF(AND(I1001&gt;0,R1001&gt;0),(S1001-R1001)/R1001,"")</f>
        <v/>
      </c>
      <c r="X1001" s="12" t="str">
        <f aca="false">IF(AND(J1001&gt;0,T1001&gt;0),(U1001-T1001)/T1001,"")</f>
        <v/>
      </c>
      <c r="Y1001" s="12" t="str">
        <f aca="false">IF(AND(K1001&gt;0,V1001&gt;0),(V1001-Resumen!$B$7)/Resumen!$B$7,"")</f>
        <v/>
      </c>
      <c r="Z1001" s="28" t="str">
        <f aca="false">IF(AND(K1001&gt;0,I1001&gt;0,V1001&gt;0,S1001&gt;0),V1001-S1001,"")</f>
        <v/>
      </c>
      <c r="AA1001" s="12" t="str">
        <f aca="false">IF(Z1001&lt;&gt;"",Z1001/S1001,"")</f>
        <v/>
      </c>
      <c r="AB1001" s="28" t="str">
        <f aca="false">IF(AND(K1001&gt;0,J1001&gt;0,V1001&gt;0,U1001&gt;0),V1001-U1001,"")</f>
        <v/>
      </c>
      <c r="AC1001" s="12" t="str">
        <f aca="false">IF(AB1001&lt;&gt;"",AB1001/U1001,"")</f>
        <v/>
      </c>
      <c r="AD1001" s="27" t="n">
        <v>0</v>
      </c>
      <c r="AE1001" s="27" t="n">
        <v>0</v>
      </c>
      <c r="AF1001" s="27" t="n">
        <v>0</v>
      </c>
      <c r="AG1001" s="28" t="n">
        <f aca="false">AD1001+AE1001+AF1001</f>
        <v>0</v>
      </c>
      <c r="AH1001" s="12" t="str">
        <f aca="false">IF(AG1001&gt;0,AD1001/AG1001,"")</f>
        <v/>
      </c>
      <c r="AI1001" s="27" t="n">
        <v>0</v>
      </c>
      <c r="AJ1001" s="27" t="n">
        <v>0</v>
      </c>
      <c r="AK1001" s="27" t="n">
        <v>0</v>
      </c>
      <c r="AL1001" s="22" t="str">
        <f aca="false">IF(OR(AJ1001&gt;0,AK1001&gt;0),"Sí","No")</f>
        <v>No</v>
      </c>
      <c r="AM1001" s="6"/>
      <c r="AN1001" s="6"/>
      <c r="AO1001" s="12" t="n">
        <f aca="false">IF(M1001&gt;0,K1001/M1001,"")</f>
        <v>1</v>
      </c>
      <c r="AP1001" s="22" t="str">
        <f aca="false">IF(M1001&gt;=Resumen!$B$5,"Alto","Bajo")</f>
        <v>Bajo</v>
      </c>
      <c r="AQ1001" s="22" t="str">
        <f aca="false">IF(AO1001&gt;=Resumen!$B$28,"Alto","Bajo")</f>
        <v>Alto</v>
      </c>
      <c r="AR1001" s="22" t="str">
        <f aca="false">AP1001&amp;" Potencial / "&amp;AQ1001&amp;" Share"</f>
        <v>Bajo Potencial / Alto Share</v>
      </c>
      <c r="AS1001" s="22" t="str">
        <f aca="false">IF(Q1001="Sí",IF(AO1001&gt;=Resumen!$B$29,"Alto","Bajo"),"")</f>
        <v/>
      </c>
      <c r="AT1001" s="22" t="str">
        <f aca="false">IF(AS1001&lt;&gt;"",AP1001&amp;" Potencial / "&amp;AS1001&amp;" Share","")</f>
        <v/>
      </c>
      <c r="AU1001" s="22" t="str">
        <f aca="false">IF(AH1001="","Sin dato",IF(AH1001-AO1001&gt;Resumen!$B$6,"Sobre-exhibido",IF(AO1001-AH1001&gt;Resumen!$B$6,"Sub-exhibido","En línea")))</f>
        <v>Sin dato</v>
      </c>
      <c r="AV1001" s="22" t="str">
        <f aca="false">IF(AT1001="","",IF(AT1001="Alto Potencial / Bajo Share",1,IF(AT1001="Alto Potencial / Alto Share",2,IF(AT1001="Bajo Potencial / Alto Share",3,4))))</f>
        <v/>
      </c>
      <c r="AW1001" s="22" t="str">
        <f aca="false">IF(Q1001="No","Sin competencia directa",IF(AV1001=1,"1 - Foco Conquista (Alto Pot / Bajo Share)",IF(AV1001=2,"2 - Foco Defensa (Alto Pot / Alto Share)",IF(AV1001=3,"3 - Monitoreo (Bajo Pot / Alto Share)","4 - Baja Prioridad (Bajo Pot / Bajo Share)"))))</f>
        <v>Sin competencia directa</v>
      </c>
      <c r="AX1001" s="12" t="str">
        <f aca="false">IF(OR(IFERROR(AND(W1001&lt;&gt;"",Y1001&lt;&gt;"",Y1001-W1001&gt;Resumen!$B$8),FALSE()),IFERROR(AND(X1001&lt;&gt;"",Y1001&lt;&gt;"",Y1001-X1001&gt;Resumen!$B$8),FALSE())),MAX(IF(IFERROR(AND(W1001&lt;&gt;"",Y1001&lt;&gt;"",Y1001-W1001&gt;Resumen!$B$8),FALSE()),Y1001-W1001,0),IF(IFERROR(AND(X1001&lt;&gt;"",Y1001&lt;&gt;"",Y1001-X1001&gt;Resumen!$B$8),FALSE()),Y1001-X1001,0)),"")</f>
        <v/>
      </c>
      <c r="AY1001" s="22" t="str">
        <f aca="false">IF(OR(IFERROR(AND(W1001&lt;&gt;"",Y1001&lt;&gt;"",Y1001-W1001&gt;Resumen!$B$8),FALSE()),IFERROR(AND(X1001&lt;&gt;"",Y1001&lt;&gt;"",Y1001-X1001&gt;Resumen!$B$8),FALSE())),TRIM("Lays tiene mayor markup que "&amp;IF(IFERROR(AND(W1001&lt;&gt;"",Y1001&lt;&gt;"",Y1001-W1001&gt;Resumen!$B$8),FALSE()),"Quento ","")&amp;IF(IFERROR(AND(X1001&lt;&gt;"",Y1001&lt;&gt;"",Y1001-X1001&gt;Resumen!$B$8),FALSE()),"Julicroc ","")&amp;"en este PDV"),"")</f>
        <v/>
      </c>
      <c r="AZ1001" s="22" t="str">
        <f aca="false">IF(COUNTIF('Plan Pehuamar - Lista'!$A$2:$A$167,A1001)&gt;0,"Sí","No")</f>
        <v>No</v>
      </c>
      <c r="BA1001" s="22" t="str">
        <f aca="false">IF(COUNTIF('Plan Combo 9+1'!$A$2:$A$226,A1001)&gt;0,"Sí","No")</f>
        <v>No</v>
      </c>
      <c r="BB1001" s="22" t="str">
        <f aca="false">IF(AH1001="","No",IF(BA1001="Sí",IF((AO1001-AH1001)&gt;Resumen!$B$6,"Sí","No"),IF((AO1001-AH1001)&gt;=Resumen!$B$132,"Sí","No")))</f>
        <v>No</v>
      </c>
      <c r="BC1001" s="22" t="str">
        <f aca="false">IF(AND(N1001="Sí",AL1001="Sí",AI1001=0),"Sí","No")</f>
        <v>No</v>
      </c>
      <c r="BD1001" s="22" t="str">
        <f aca="false">IF(COUNTIF('Plan 9+1 (con Pehuamar)'!$A$2:$A$227,A1001)&gt;0,"Sí","No")</f>
        <v>No</v>
      </c>
    </row>
    <row r="1002" customFormat="false" ht="15" hidden="false" customHeight="true" outlineLevel="0" collapsed="false">
      <c r="A1002" s="6" t="n">
        <v>409005</v>
      </c>
      <c r="B1002" s="6" t="n">
        <v>5</v>
      </c>
      <c r="C1002" s="6" t="n">
        <v>504</v>
      </c>
      <c r="D1002" s="6" t="s">
        <v>359</v>
      </c>
      <c r="E1002" s="6" t="s">
        <v>1191</v>
      </c>
      <c r="F1002" s="6" t="s">
        <v>206</v>
      </c>
      <c r="G1002" s="6" t="s">
        <v>129</v>
      </c>
      <c r="H1002" s="6" t="s">
        <v>197</v>
      </c>
      <c r="I1002" s="27" t="n">
        <v>0</v>
      </c>
      <c r="J1002" s="27" t="n">
        <v>0</v>
      </c>
      <c r="K1002" s="27" t="n">
        <v>4</v>
      </c>
      <c r="L1002" s="28" t="n">
        <f aca="false">I1002+J1002</f>
        <v>0</v>
      </c>
      <c r="M1002" s="28" t="n">
        <f aca="false">L1002+K1002</f>
        <v>4</v>
      </c>
      <c r="N1002" s="22" t="str">
        <f aca="false">IF(I1002&gt;0,"Sí","No")</f>
        <v>No</v>
      </c>
      <c r="O1002" s="22" t="str">
        <f aca="false">IF(J1002&gt;0,"Sí","No")</f>
        <v>No</v>
      </c>
      <c r="P1002" s="22" t="str">
        <f aca="false">IF(K1002&gt;0,"Sí","No")</f>
        <v>Sí</v>
      </c>
      <c r="Q1002" s="22" t="str">
        <f aca="false">IF(OR(I1002&gt;0,J1002&gt;0),"Sí","No")</f>
        <v>No</v>
      </c>
      <c r="R1002" s="27"/>
      <c r="S1002" s="27"/>
      <c r="T1002" s="27"/>
      <c r="U1002" s="27"/>
      <c r="V1002" s="27"/>
      <c r="W1002" s="12" t="str">
        <f aca="false">IF(AND(I1002&gt;0,R1002&gt;0),(S1002-R1002)/R1002,"")</f>
        <v/>
      </c>
      <c r="X1002" s="12" t="str">
        <f aca="false">IF(AND(J1002&gt;0,T1002&gt;0),(U1002-T1002)/T1002,"")</f>
        <v/>
      </c>
      <c r="Y1002" s="12" t="str">
        <f aca="false">IF(AND(K1002&gt;0,V1002&gt;0),(V1002-Resumen!$B$7)/Resumen!$B$7,"")</f>
        <v/>
      </c>
      <c r="Z1002" s="28" t="str">
        <f aca="false">IF(AND(K1002&gt;0,I1002&gt;0,V1002&gt;0,S1002&gt;0),V1002-S1002,"")</f>
        <v/>
      </c>
      <c r="AA1002" s="12" t="str">
        <f aca="false">IF(Z1002&lt;&gt;"",Z1002/S1002,"")</f>
        <v/>
      </c>
      <c r="AB1002" s="28" t="str">
        <f aca="false">IF(AND(K1002&gt;0,J1002&gt;0,V1002&gt;0,U1002&gt;0),V1002-U1002,"")</f>
        <v/>
      </c>
      <c r="AC1002" s="12" t="str">
        <f aca="false">IF(AB1002&lt;&gt;"",AB1002/U1002,"")</f>
        <v/>
      </c>
      <c r="AD1002" s="27" t="n">
        <v>0</v>
      </c>
      <c r="AE1002" s="27" t="n">
        <v>0</v>
      </c>
      <c r="AF1002" s="27" t="n">
        <v>0</v>
      </c>
      <c r="AG1002" s="28" t="n">
        <f aca="false">AD1002+AE1002+AF1002</f>
        <v>0</v>
      </c>
      <c r="AH1002" s="12" t="str">
        <f aca="false">IF(AG1002&gt;0,AD1002/AG1002,"")</f>
        <v/>
      </c>
      <c r="AI1002" s="27" t="n">
        <v>0</v>
      </c>
      <c r="AJ1002" s="27" t="n">
        <v>0</v>
      </c>
      <c r="AK1002" s="27" t="n">
        <v>0</v>
      </c>
      <c r="AL1002" s="22" t="str">
        <f aca="false">IF(OR(AJ1002&gt;0,AK1002&gt;0),"Sí","No")</f>
        <v>No</v>
      </c>
      <c r="AM1002" s="6"/>
      <c r="AN1002" s="6"/>
      <c r="AO1002" s="12" t="n">
        <f aca="false">IF(M1002&gt;0,K1002/M1002,"")</f>
        <v>1</v>
      </c>
      <c r="AP1002" s="22" t="str">
        <f aca="false">IF(M1002&gt;=Resumen!$B$5,"Alto","Bajo")</f>
        <v>Bajo</v>
      </c>
      <c r="AQ1002" s="22" t="str">
        <f aca="false">IF(AO1002&gt;=Resumen!$B$28,"Alto","Bajo")</f>
        <v>Alto</v>
      </c>
      <c r="AR1002" s="22" t="str">
        <f aca="false">AP1002&amp;" Potencial / "&amp;AQ1002&amp;" Share"</f>
        <v>Bajo Potencial / Alto Share</v>
      </c>
      <c r="AS1002" s="22" t="str">
        <f aca="false">IF(Q1002="Sí",IF(AO1002&gt;=Resumen!$B$29,"Alto","Bajo"),"")</f>
        <v/>
      </c>
      <c r="AT1002" s="22" t="str">
        <f aca="false">IF(AS1002&lt;&gt;"",AP1002&amp;" Potencial / "&amp;AS1002&amp;" Share","")</f>
        <v/>
      </c>
      <c r="AU1002" s="22" t="str">
        <f aca="false">IF(AH1002="","Sin dato",IF(AH1002-AO1002&gt;Resumen!$B$6,"Sobre-exhibido",IF(AO1002-AH1002&gt;Resumen!$B$6,"Sub-exhibido","En línea")))</f>
        <v>Sin dato</v>
      </c>
      <c r="AV1002" s="22" t="str">
        <f aca="false">IF(AT1002="","",IF(AT1002="Alto Potencial / Bajo Share",1,IF(AT1002="Alto Potencial / Alto Share",2,IF(AT1002="Bajo Potencial / Alto Share",3,4))))</f>
        <v/>
      </c>
      <c r="AW1002" s="22" t="str">
        <f aca="false">IF(Q1002="No","Sin competencia directa",IF(AV1002=1,"1 - Foco Conquista (Alto Pot / Bajo Share)",IF(AV1002=2,"2 - Foco Defensa (Alto Pot / Alto Share)",IF(AV1002=3,"3 - Monitoreo (Bajo Pot / Alto Share)","4 - Baja Prioridad (Bajo Pot / Bajo Share)"))))</f>
        <v>Sin competencia directa</v>
      </c>
      <c r="AX1002" s="12" t="str">
        <f aca="false">IF(OR(IFERROR(AND(W1002&lt;&gt;"",Y1002&lt;&gt;"",Y1002-W1002&gt;Resumen!$B$8),FALSE()),IFERROR(AND(X1002&lt;&gt;"",Y1002&lt;&gt;"",Y1002-X1002&gt;Resumen!$B$8),FALSE())),MAX(IF(IFERROR(AND(W1002&lt;&gt;"",Y1002&lt;&gt;"",Y1002-W1002&gt;Resumen!$B$8),FALSE()),Y1002-W1002,0),IF(IFERROR(AND(X1002&lt;&gt;"",Y1002&lt;&gt;"",Y1002-X1002&gt;Resumen!$B$8),FALSE()),Y1002-X1002,0)),"")</f>
        <v/>
      </c>
      <c r="AY1002" s="22" t="str">
        <f aca="false">IF(OR(IFERROR(AND(W1002&lt;&gt;"",Y1002&lt;&gt;"",Y1002-W1002&gt;Resumen!$B$8),FALSE()),IFERROR(AND(X1002&lt;&gt;"",Y1002&lt;&gt;"",Y1002-X1002&gt;Resumen!$B$8),FALSE())),TRIM("Lays tiene mayor markup que "&amp;IF(IFERROR(AND(W1002&lt;&gt;"",Y1002&lt;&gt;"",Y1002-W1002&gt;Resumen!$B$8),FALSE()),"Quento ","")&amp;IF(IFERROR(AND(X1002&lt;&gt;"",Y1002&lt;&gt;"",Y1002-X1002&gt;Resumen!$B$8),FALSE()),"Julicroc ","")&amp;"en este PDV"),"")</f>
        <v/>
      </c>
      <c r="AZ1002" s="22" t="str">
        <f aca="false">IF(COUNTIF('Plan Pehuamar - Lista'!$A$2:$A$167,A1002)&gt;0,"Sí","No")</f>
        <v>No</v>
      </c>
      <c r="BA1002" s="22" t="str">
        <f aca="false">IF(COUNTIF('Plan Combo 9+1'!$A$2:$A$226,A1002)&gt;0,"Sí","No")</f>
        <v>No</v>
      </c>
      <c r="BB1002" s="22" t="str">
        <f aca="false">IF(AH1002="","No",IF(BA1002="Sí",IF((AO1002-AH1002)&gt;Resumen!$B$6,"Sí","No"),IF((AO1002-AH1002)&gt;=Resumen!$B$132,"Sí","No")))</f>
        <v>No</v>
      </c>
      <c r="BC1002" s="22" t="str">
        <f aca="false">IF(AND(N1002="Sí",AL1002="Sí",AI1002=0),"Sí","No")</f>
        <v>No</v>
      </c>
      <c r="BD1002" s="22" t="str">
        <f aca="false">IF(COUNTIF('Plan 9+1 (con Pehuamar)'!$A$2:$A$227,A1002)&gt;0,"Sí","No")</f>
        <v>No</v>
      </c>
    </row>
    <row r="1003" customFormat="false" ht="15" hidden="false" customHeight="true" outlineLevel="0" collapsed="false">
      <c r="A1003" s="6" t="n">
        <v>409006</v>
      </c>
      <c r="B1003" s="6" t="n">
        <v>5</v>
      </c>
      <c r="C1003" s="6" t="n">
        <v>504</v>
      </c>
      <c r="D1003" s="6" t="s">
        <v>359</v>
      </c>
      <c r="E1003" s="6" t="s">
        <v>1192</v>
      </c>
      <c r="F1003" s="6" t="s">
        <v>196</v>
      </c>
      <c r="G1003" s="6" t="s">
        <v>129</v>
      </c>
      <c r="H1003" s="6" t="s">
        <v>197</v>
      </c>
      <c r="I1003" s="27" t="n">
        <v>0</v>
      </c>
      <c r="J1003" s="27" t="n">
        <v>0</v>
      </c>
      <c r="K1003" s="27" t="n">
        <v>0.2</v>
      </c>
      <c r="L1003" s="28" t="n">
        <f aca="false">I1003+J1003</f>
        <v>0</v>
      </c>
      <c r="M1003" s="28" t="n">
        <f aca="false">L1003+K1003</f>
        <v>0.2</v>
      </c>
      <c r="N1003" s="22" t="str">
        <f aca="false">IF(I1003&gt;0,"Sí","No")</f>
        <v>No</v>
      </c>
      <c r="O1003" s="22" t="str">
        <f aca="false">IF(J1003&gt;0,"Sí","No")</f>
        <v>No</v>
      </c>
      <c r="P1003" s="22" t="str">
        <f aca="false">IF(K1003&gt;0,"Sí","No")</f>
        <v>Sí</v>
      </c>
      <c r="Q1003" s="22" t="str">
        <f aca="false">IF(OR(I1003&gt;0,J1003&gt;0),"Sí","No")</f>
        <v>No</v>
      </c>
      <c r="R1003" s="27"/>
      <c r="S1003" s="27"/>
      <c r="T1003" s="27"/>
      <c r="U1003" s="27"/>
      <c r="V1003" s="27"/>
      <c r="W1003" s="12" t="str">
        <f aca="false">IF(AND(I1003&gt;0,R1003&gt;0),(S1003-R1003)/R1003,"")</f>
        <v/>
      </c>
      <c r="X1003" s="12" t="str">
        <f aca="false">IF(AND(J1003&gt;0,T1003&gt;0),(U1003-T1003)/T1003,"")</f>
        <v/>
      </c>
      <c r="Y1003" s="12" t="str">
        <f aca="false">IF(AND(K1003&gt;0,V1003&gt;0),(V1003-Resumen!$B$7)/Resumen!$B$7,"")</f>
        <v/>
      </c>
      <c r="Z1003" s="28" t="str">
        <f aca="false">IF(AND(K1003&gt;0,I1003&gt;0,V1003&gt;0,S1003&gt;0),V1003-S1003,"")</f>
        <v/>
      </c>
      <c r="AA1003" s="12" t="str">
        <f aca="false">IF(Z1003&lt;&gt;"",Z1003/S1003,"")</f>
        <v/>
      </c>
      <c r="AB1003" s="28" t="str">
        <f aca="false">IF(AND(K1003&gt;0,J1003&gt;0,V1003&gt;0,U1003&gt;0),V1003-U1003,"")</f>
        <v/>
      </c>
      <c r="AC1003" s="12" t="str">
        <f aca="false">IF(AB1003&lt;&gt;"",AB1003/U1003,"")</f>
        <v/>
      </c>
      <c r="AD1003" s="27" t="n">
        <v>0</v>
      </c>
      <c r="AE1003" s="27" t="n">
        <v>0</v>
      </c>
      <c r="AF1003" s="27" t="n">
        <v>0</v>
      </c>
      <c r="AG1003" s="28" t="n">
        <f aca="false">AD1003+AE1003+AF1003</f>
        <v>0</v>
      </c>
      <c r="AH1003" s="12" t="str">
        <f aca="false">IF(AG1003&gt;0,AD1003/AG1003,"")</f>
        <v/>
      </c>
      <c r="AI1003" s="27" t="n">
        <v>0</v>
      </c>
      <c r="AJ1003" s="27" t="n">
        <v>0</v>
      </c>
      <c r="AK1003" s="27" t="n">
        <v>0</v>
      </c>
      <c r="AL1003" s="22" t="str">
        <f aca="false">IF(OR(AJ1003&gt;0,AK1003&gt;0),"Sí","No")</f>
        <v>No</v>
      </c>
      <c r="AM1003" s="6"/>
      <c r="AN1003" s="6"/>
      <c r="AO1003" s="12" t="n">
        <f aca="false">IF(M1003&gt;0,K1003/M1003,"")</f>
        <v>1</v>
      </c>
      <c r="AP1003" s="22" t="str">
        <f aca="false">IF(M1003&gt;=Resumen!$B$5,"Alto","Bajo")</f>
        <v>Bajo</v>
      </c>
      <c r="AQ1003" s="22" t="str">
        <f aca="false">IF(AO1003&gt;=Resumen!$B$28,"Alto","Bajo")</f>
        <v>Alto</v>
      </c>
      <c r="AR1003" s="22" t="str">
        <f aca="false">AP1003&amp;" Potencial / "&amp;AQ1003&amp;" Share"</f>
        <v>Bajo Potencial / Alto Share</v>
      </c>
      <c r="AS1003" s="22" t="str">
        <f aca="false">IF(Q1003="Sí",IF(AO1003&gt;=Resumen!$B$29,"Alto","Bajo"),"")</f>
        <v/>
      </c>
      <c r="AT1003" s="22" t="str">
        <f aca="false">IF(AS1003&lt;&gt;"",AP1003&amp;" Potencial / "&amp;AS1003&amp;" Share","")</f>
        <v/>
      </c>
      <c r="AU1003" s="22" t="str">
        <f aca="false">IF(AH1003="","Sin dato",IF(AH1003-AO1003&gt;Resumen!$B$6,"Sobre-exhibido",IF(AO1003-AH1003&gt;Resumen!$B$6,"Sub-exhibido","En línea")))</f>
        <v>Sin dato</v>
      </c>
      <c r="AV1003" s="22" t="str">
        <f aca="false">IF(AT1003="","",IF(AT1003="Alto Potencial / Bajo Share",1,IF(AT1003="Alto Potencial / Alto Share",2,IF(AT1003="Bajo Potencial / Alto Share",3,4))))</f>
        <v/>
      </c>
      <c r="AW1003" s="22" t="str">
        <f aca="false">IF(Q1003="No","Sin competencia directa",IF(AV1003=1,"1 - Foco Conquista (Alto Pot / Bajo Share)",IF(AV1003=2,"2 - Foco Defensa (Alto Pot / Alto Share)",IF(AV1003=3,"3 - Monitoreo (Bajo Pot / Alto Share)","4 - Baja Prioridad (Bajo Pot / Bajo Share)"))))</f>
        <v>Sin competencia directa</v>
      </c>
      <c r="AX1003" s="12" t="str">
        <f aca="false">IF(OR(IFERROR(AND(W1003&lt;&gt;"",Y1003&lt;&gt;"",Y1003-W1003&gt;Resumen!$B$8),FALSE()),IFERROR(AND(X1003&lt;&gt;"",Y1003&lt;&gt;"",Y1003-X1003&gt;Resumen!$B$8),FALSE())),MAX(IF(IFERROR(AND(W1003&lt;&gt;"",Y1003&lt;&gt;"",Y1003-W1003&gt;Resumen!$B$8),FALSE()),Y1003-W1003,0),IF(IFERROR(AND(X1003&lt;&gt;"",Y1003&lt;&gt;"",Y1003-X1003&gt;Resumen!$B$8),FALSE()),Y1003-X1003,0)),"")</f>
        <v/>
      </c>
      <c r="AY1003" s="22" t="str">
        <f aca="false">IF(OR(IFERROR(AND(W1003&lt;&gt;"",Y1003&lt;&gt;"",Y1003-W1003&gt;Resumen!$B$8),FALSE()),IFERROR(AND(X1003&lt;&gt;"",Y1003&lt;&gt;"",Y1003-X1003&gt;Resumen!$B$8),FALSE())),TRIM("Lays tiene mayor markup que "&amp;IF(IFERROR(AND(W1003&lt;&gt;"",Y1003&lt;&gt;"",Y1003-W1003&gt;Resumen!$B$8),FALSE()),"Quento ","")&amp;IF(IFERROR(AND(X1003&lt;&gt;"",Y1003&lt;&gt;"",Y1003-X1003&gt;Resumen!$B$8),FALSE()),"Julicroc ","")&amp;"en este PDV"),"")</f>
        <v/>
      </c>
      <c r="AZ1003" s="22" t="str">
        <f aca="false">IF(COUNTIF('Plan Pehuamar - Lista'!$A$2:$A$167,A1003)&gt;0,"Sí","No")</f>
        <v>No</v>
      </c>
      <c r="BA1003" s="22" t="str">
        <f aca="false">IF(COUNTIF('Plan Combo 9+1'!$A$2:$A$226,A1003)&gt;0,"Sí","No")</f>
        <v>No</v>
      </c>
      <c r="BB1003" s="22" t="str">
        <f aca="false">IF(AH1003="","No",IF(BA1003="Sí",IF((AO1003-AH1003)&gt;Resumen!$B$6,"Sí","No"),IF((AO1003-AH1003)&gt;=Resumen!$B$132,"Sí","No")))</f>
        <v>No</v>
      </c>
      <c r="BC1003" s="22" t="str">
        <f aca="false">IF(AND(N1003="Sí",AL1003="Sí",AI1003=0),"Sí","No")</f>
        <v>No</v>
      </c>
      <c r="BD1003" s="22" t="str">
        <f aca="false">IF(COUNTIF('Plan 9+1 (con Pehuamar)'!$A$2:$A$227,A1003)&gt;0,"Sí","No")</f>
        <v>No</v>
      </c>
    </row>
    <row r="1004" customFormat="false" ht="15" hidden="false" customHeight="true" outlineLevel="0" collapsed="false">
      <c r="A1004" s="6" t="n">
        <v>409007</v>
      </c>
      <c r="B1004" s="6" t="n">
        <v>5</v>
      </c>
      <c r="C1004" s="6" t="n">
        <v>504</v>
      </c>
      <c r="D1004" s="6" t="s">
        <v>359</v>
      </c>
      <c r="E1004" s="6" t="s">
        <v>1193</v>
      </c>
      <c r="F1004" s="6" t="s">
        <v>206</v>
      </c>
      <c r="G1004" s="6" t="s">
        <v>129</v>
      </c>
      <c r="H1004" s="6" t="s">
        <v>197</v>
      </c>
      <c r="I1004" s="27" t="n">
        <v>0</v>
      </c>
      <c r="J1004" s="27" t="n">
        <v>0</v>
      </c>
      <c r="K1004" s="27" t="n">
        <v>6.1</v>
      </c>
      <c r="L1004" s="28" t="n">
        <f aca="false">I1004+J1004</f>
        <v>0</v>
      </c>
      <c r="M1004" s="28" t="n">
        <f aca="false">L1004+K1004</f>
        <v>6.1</v>
      </c>
      <c r="N1004" s="22" t="str">
        <f aca="false">IF(I1004&gt;0,"Sí","No")</f>
        <v>No</v>
      </c>
      <c r="O1004" s="22" t="str">
        <f aca="false">IF(J1004&gt;0,"Sí","No")</f>
        <v>No</v>
      </c>
      <c r="P1004" s="22" t="str">
        <f aca="false">IF(K1004&gt;0,"Sí","No")</f>
        <v>Sí</v>
      </c>
      <c r="Q1004" s="22" t="str">
        <f aca="false">IF(OR(I1004&gt;0,J1004&gt;0),"Sí","No")</f>
        <v>No</v>
      </c>
      <c r="R1004" s="27"/>
      <c r="S1004" s="27"/>
      <c r="T1004" s="27"/>
      <c r="U1004" s="27"/>
      <c r="V1004" s="27"/>
      <c r="W1004" s="12" t="str">
        <f aca="false">IF(AND(I1004&gt;0,R1004&gt;0),(S1004-R1004)/R1004,"")</f>
        <v/>
      </c>
      <c r="X1004" s="12" t="str">
        <f aca="false">IF(AND(J1004&gt;0,T1004&gt;0),(U1004-T1004)/T1004,"")</f>
        <v/>
      </c>
      <c r="Y1004" s="12" t="str">
        <f aca="false">IF(AND(K1004&gt;0,V1004&gt;0),(V1004-Resumen!$B$7)/Resumen!$B$7,"")</f>
        <v/>
      </c>
      <c r="Z1004" s="28" t="str">
        <f aca="false">IF(AND(K1004&gt;0,I1004&gt;0,V1004&gt;0,S1004&gt;0),V1004-S1004,"")</f>
        <v/>
      </c>
      <c r="AA1004" s="12" t="str">
        <f aca="false">IF(Z1004&lt;&gt;"",Z1004/S1004,"")</f>
        <v/>
      </c>
      <c r="AB1004" s="28" t="str">
        <f aca="false">IF(AND(K1004&gt;0,J1004&gt;0,V1004&gt;0,U1004&gt;0),V1004-U1004,"")</f>
        <v/>
      </c>
      <c r="AC1004" s="12" t="str">
        <f aca="false">IF(AB1004&lt;&gt;"",AB1004/U1004,"")</f>
        <v/>
      </c>
      <c r="AD1004" s="27" t="n">
        <v>0</v>
      </c>
      <c r="AE1004" s="27" t="n">
        <v>0</v>
      </c>
      <c r="AF1004" s="27" t="n">
        <v>0</v>
      </c>
      <c r="AG1004" s="28" t="n">
        <f aca="false">AD1004+AE1004+AF1004</f>
        <v>0</v>
      </c>
      <c r="AH1004" s="12" t="str">
        <f aca="false">IF(AG1004&gt;0,AD1004/AG1004,"")</f>
        <v/>
      </c>
      <c r="AI1004" s="27" t="n">
        <v>0</v>
      </c>
      <c r="AJ1004" s="27" t="n">
        <v>0</v>
      </c>
      <c r="AK1004" s="27" t="n">
        <v>0</v>
      </c>
      <c r="AL1004" s="22" t="str">
        <f aca="false">IF(OR(AJ1004&gt;0,AK1004&gt;0),"Sí","No")</f>
        <v>No</v>
      </c>
      <c r="AM1004" s="6"/>
      <c r="AN1004" s="6"/>
      <c r="AO1004" s="12" t="n">
        <f aca="false">IF(M1004&gt;0,K1004/M1004,"")</f>
        <v>1</v>
      </c>
      <c r="AP1004" s="22" t="str">
        <f aca="false">IF(M1004&gt;=Resumen!$B$5,"Alto","Bajo")</f>
        <v>Bajo</v>
      </c>
      <c r="AQ1004" s="22" t="str">
        <f aca="false">IF(AO1004&gt;=Resumen!$B$28,"Alto","Bajo")</f>
        <v>Alto</v>
      </c>
      <c r="AR1004" s="22" t="str">
        <f aca="false">AP1004&amp;" Potencial / "&amp;AQ1004&amp;" Share"</f>
        <v>Bajo Potencial / Alto Share</v>
      </c>
      <c r="AS1004" s="22" t="str">
        <f aca="false">IF(Q1004="Sí",IF(AO1004&gt;=Resumen!$B$29,"Alto","Bajo"),"")</f>
        <v/>
      </c>
      <c r="AT1004" s="22" t="str">
        <f aca="false">IF(AS1004&lt;&gt;"",AP1004&amp;" Potencial / "&amp;AS1004&amp;" Share","")</f>
        <v/>
      </c>
      <c r="AU1004" s="22" t="str">
        <f aca="false">IF(AH1004="","Sin dato",IF(AH1004-AO1004&gt;Resumen!$B$6,"Sobre-exhibido",IF(AO1004-AH1004&gt;Resumen!$B$6,"Sub-exhibido","En línea")))</f>
        <v>Sin dato</v>
      </c>
      <c r="AV1004" s="22" t="str">
        <f aca="false">IF(AT1004="","",IF(AT1004="Alto Potencial / Bajo Share",1,IF(AT1004="Alto Potencial / Alto Share",2,IF(AT1004="Bajo Potencial / Alto Share",3,4))))</f>
        <v/>
      </c>
      <c r="AW1004" s="22" t="str">
        <f aca="false">IF(Q1004="No","Sin competencia directa",IF(AV1004=1,"1 - Foco Conquista (Alto Pot / Bajo Share)",IF(AV1004=2,"2 - Foco Defensa (Alto Pot / Alto Share)",IF(AV1004=3,"3 - Monitoreo (Bajo Pot / Alto Share)","4 - Baja Prioridad (Bajo Pot / Bajo Share)"))))</f>
        <v>Sin competencia directa</v>
      </c>
      <c r="AX1004" s="12" t="str">
        <f aca="false">IF(OR(IFERROR(AND(W1004&lt;&gt;"",Y1004&lt;&gt;"",Y1004-W1004&gt;Resumen!$B$8),FALSE()),IFERROR(AND(X1004&lt;&gt;"",Y1004&lt;&gt;"",Y1004-X1004&gt;Resumen!$B$8),FALSE())),MAX(IF(IFERROR(AND(W1004&lt;&gt;"",Y1004&lt;&gt;"",Y1004-W1004&gt;Resumen!$B$8),FALSE()),Y1004-W1004,0),IF(IFERROR(AND(X1004&lt;&gt;"",Y1004&lt;&gt;"",Y1004-X1004&gt;Resumen!$B$8),FALSE()),Y1004-X1004,0)),"")</f>
        <v/>
      </c>
      <c r="AY1004" s="22" t="str">
        <f aca="false">IF(OR(IFERROR(AND(W1004&lt;&gt;"",Y1004&lt;&gt;"",Y1004-W1004&gt;Resumen!$B$8),FALSE()),IFERROR(AND(X1004&lt;&gt;"",Y1004&lt;&gt;"",Y1004-X1004&gt;Resumen!$B$8),FALSE())),TRIM("Lays tiene mayor markup que "&amp;IF(IFERROR(AND(W1004&lt;&gt;"",Y1004&lt;&gt;"",Y1004-W1004&gt;Resumen!$B$8),FALSE()),"Quento ","")&amp;IF(IFERROR(AND(X1004&lt;&gt;"",Y1004&lt;&gt;"",Y1004-X1004&gt;Resumen!$B$8),FALSE()),"Julicroc ","")&amp;"en este PDV"),"")</f>
        <v/>
      </c>
      <c r="AZ1004" s="22" t="str">
        <f aca="false">IF(COUNTIF('Plan Pehuamar - Lista'!$A$2:$A$167,A1004)&gt;0,"Sí","No")</f>
        <v>No</v>
      </c>
      <c r="BA1004" s="22" t="str">
        <f aca="false">IF(COUNTIF('Plan Combo 9+1'!$A$2:$A$226,A1004)&gt;0,"Sí","No")</f>
        <v>No</v>
      </c>
      <c r="BB1004" s="22" t="str">
        <f aca="false">IF(AH1004="","No",IF(BA1004="Sí",IF((AO1004-AH1004)&gt;Resumen!$B$6,"Sí","No"),IF((AO1004-AH1004)&gt;=Resumen!$B$132,"Sí","No")))</f>
        <v>No</v>
      </c>
      <c r="BC1004" s="22" t="str">
        <f aca="false">IF(AND(N1004="Sí",AL1004="Sí",AI1004=0),"Sí","No")</f>
        <v>No</v>
      </c>
      <c r="BD1004" s="22" t="str">
        <f aca="false">IF(COUNTIF('Plan 9+1 (con Pehuamar)'!$A$2:$A$227,A1004)&gt;0,"Sí","No")</f>
        <v>No</v>
      </c>
    </row>
    <row r="1005" customFormat="false" ht="15" hidden="false" customHeight="true" outlineLevel="0" collapsed="false">
      <c r="A1005" s="6" t="n">
        <v>409008</v>
      </c>
      <c r="B1005" s="6" t="n">
        <v>5</v>
      </c>
      <c r="C1005" s="6" t="n">
        <v>504</v>
      </c>
      <c r="D1005" s="6" t="s">
        <v>359</v>
      </c>
      <c r="E1005" s="6" t="s">
        <v>1194</v>
      </c>
      <c r="F1005" s="6" t="s">
        <v>206</v>
      </c>
      <c r="G1005" s="6" t="s">
        <v>129</v>
      </c>
      <c r="H1005" s="6" t="s">
        <v>197</v>
      </c>
      <c r="I1005" s="27" t="n">
        <v>0</v>
      </c>
      <c r="J1005" s="27" t="n">
        <v>0</v>
      </c>
      <c r="K1005" s="27" t="n">
        <v>5.9</v>
      </c>
      <c r="L1005" s="28" t="n">
        <f aca="false">I1005+J1005</f>
        <v>0</v>
      </c>
      <c r="M1005" s="28" t="n">
        <f aca="false">L1005+K1005</f>
        <v>5.9</v>
      </c>
      <c r="N1005" s="22" t="str">
        <f aca="false">IF(I1005&gt;0,"Sí","No")</f>
        <v>No</v>
      </c>
      <c r="O1005" s="22" t="str">
        <f aca="false">IF(J1005&gt;0,"Sí","No")</f>
        <v>No</v>
      </c>
      <c r="P1005" s="22" t="str">
        <f aca="false">IF(K1005&gt;0,"Sí","No")</f>
        <v>Sí</v>
      </c>
      <c r="Q1005" s="22" t="str">
        <f aca="false">IF(OR(I1005&gt;0,J1005&gt;0),"Sí","No")</f>
        <v>No</v>
      </c>
      <c r="R1005" s="27"/>
      <c r="S1005" s="27"/>
      <c r="T1005" s="27"/>
      <c r="U1005" s="27"/>
      <c r="V1005" s="27"/>
      <c r="W1005" s="12" t="str">
        <f aca="false">IF(AND(I1005&gt;0,R1005&gt;0),(S1005-R1005)/R1005,"")</f>
        <v/>
      </c>
      <c r="X1005" s="12" t="str">
        <f aca="false">IF(AND(J1005&gt;0,T1005&gt;0),(U1005-T1005)/T1005,"")</f>
        <v/>
      </c>
      <c r="Y1005" s="12" t="str">
        <f aca="false">IF(AND(K1005&gt;0,V1005&gt;0),(V1005-Resumen!$B$7)/Resumen!$B$7,"")</f>
        <v/>
      </c>
      <c r="Z1005" s="28" t="str">
        <f aca="false">IF(AND(K1005&gt;0,I1005&gt;0,V1005&gt;0,S1005&gt;0),V1005-S1005,"")</f>
        <v/>
      </c>
      <c r="AA1005" s="12" t="str">
        <f aca="false">IF(Z1005&lt;&gt;"",Z1005/S1005,"")</f>
        <v/>
      </c>
      <c r="AB1005" s="28" t="str">
        <f aca="false">IF(AND(K1005&gt;0,J1005&gt;0,V1005&gt;0,U1005&gt;0),V1005-U1005,"")</f>
        <v/>
      </c>
      <c r="AC1005" s="12" t="str">
        <f aca="false">IF(AB1005&lt;&gt;"",AB1005/U1005,"")</f>
        <v/>
      </c>
      <c r="AD1005" s="27" t="n">
        <v>0</v>
      </c>
      <c r="AE1005" s="27" t="n">
        <v>0</v>
      </c>
      <c r="AF1005" s="27" t="n">
        <v>0</v>
      </c>
      <c r="AG1005" s="28" t="n">
        <f aca="false">AD1005+AE1005+AF1005</f>
        <v>0</v>
      </c>
      <c r="AH1005" s="12" t="str">
        <f aca="false">IF(AG1005&gt;0,AD1005/AG1005,"")</f>
        <v/>
      </c>
      <c r="AI1005" s="27" t="n">
        <v>0</v>
      </c>
      <c r="AJ1005" s="27" t="n">
        <v>0</v>
      </c>
      <c r="AK1005" s="27" t="n">
        <v>0</v>
      </c>
      <c r="AL1005" s="22" t="str">
        <f aca="false">IF(OR(AJ1005&gt;0,AK1005&gt;0),"Sí","No")</f>
        <v>No</v>
      </c>
      <c r="AM1005" s="6"/>
      <c r="AN1005" s="6"/>
      <c r="AO1005" s="12" t="n">
        <f aca="false">IF(M1005&gt;0,K1005/M1005,"")</f>
        <v>1</v>
      </c>
      <c r="AP1005" s="22" t="str">
        <f aca="false">IF(M1005&gt;=Resumen!$B$5,"Alto","Bajo")</f>
        <v>Bajo</v>
      </c>
      <c r="AQ1005" s="22" t="str">
        <f aca="false">IF(AO1005&gt;=Resumen!$B$28,"Alto","Bajo")</f>
        <v>Alto</v>
      </c>
      <c r="AR1005" s="22" t="str">
        <f aca="false">AP1005&amp;" Potencial / "&amp;AQ1005&amp;" Share"</f>
        <v>Bajo Potencial / Alto Share</v>
      </c>
      <c r="AS1005" s="22" t="str">
        <f aca="false">IF(Q1005="Sí",IF(AO1005&gt;=Resumen!$B$29,"Alto","Bajo"),"")</f>
        <v/>
      </c>
      <c r="AT1005" s="22" t="str">
        <f aca="false">IF(AS1005&lt;&gt;"",AP1005&amp;" Potencial / "&amp;AS1005&amp;" Share","")</f>
        <v/>
      </c>
      <c r="AU1005" s="22" t="str">
        <f aca="false">IF(AH1005="","Sin dato",IF(AH1005-AO1005&gt;Resumen!$B$6,"Sobre-exhibido",IF(AO1005-AH1005&gt;Resumen!$B$6,"Sub-exhibido","En línea")))</f>
        <v>Sin dato</v>
      </c>
      <c r="AV1005" s="22" t="str">
        <f aca="false">IF(AT1005="","",IF(AT1005="Alto Potencial / Bajo Share",1,IF(AT1005="Alto Potencial / Alto Share",2,IF(AT1005="Bajo Potencial / Alto Share",3,4))))</f>
        <v/>
      </c>
      <c r="AW1005" s="22" t="str">
        <f aca="false">IF(Q1005="No","Sin competencia directa",IF(AV1005=1,"1 - Foco Conquista (Alto Pot / Bajo Share)",IF(AV1005=2,"2 - Foco Defensa (Alto Pot / Alto Share)",IF(AV1005=3,"3 - Monitoreo (Bajo Pot / Alto Share)","4 - Baja Prioridad (Bajo Pot / Bajo Share)"))))</f>
        <v>Sin competencia directa</v>
      </c>
      <c r="AX1005" s="12" t="str">
        <f aca="false">IF(OR(IFERROR(AND(W1005&lt;&gt;"",Y1005&lt;&gt;"",Y1005-W1005&gt;Resumen!$B$8),FALSE()),IFERROR(AND(X1005&lt;&gt;"",Y1005&lt;&gt;"",Y1005-X1005&gt;Resumen!$B$8),FALSE())),MAX(IF(IFERROR(AND(W1005&lt;&gt;"",Y1005&lt;&gt;"",Y1005-W1005&gt;Resumen!$B$8),FALSE()),Y1005-W1005,0),IF(IFERROR(AND(X1005&lt;&gt;"",Y1005&lt;&gt;"",Y1005-X1005&gt;Resumen!$B$8),FALSE()),Y1005-X1005,0)),"")</f>
        <v/>
      </c>
      <c r="AY1005" s="22" t="str">
        <f aca="false">IF(OR(IFERROR(AND(W1005&lt;&gt;"",Y1005&lt;&gt;"",Y1005-W1005&gt;Resumen!$B$8),FALSE()),IFERROR(AND(X1005&lt;&gt;"",Y1005&lt;&gt;"",Y1005-X1005&gt;Resumen!$B$8),FALSE())),TRIM("Lays tiene mayor markup que "&amp;IF(IFERROR(AND(W1005&lt;&gt;"",Y1005&lt;&gt;"",Y1005-W1005&gt;Resumen!$B$8),FALSE()),"Quento ","")&amp;IF(IFERROR(AND(X1005&lt;&gt;"",Y1005&lt;&gt;"",Y1005-X1005&gt;Resumen!$B$8),FALSE()),"Julicroc ","")&amp;"en este PDV"),"")</f>
        <v/>
      </c>
      <c r="AZ1005" s="22" t="str">
        <f aca="false">IF(COUNTIF('Plan Pehuamar - Lista'!$A$2:$A$167,A1005)&gt;0,"Sí","No")</f>
        <v>No</v>
      </c>
      <c r="BA1005" s="22" t="str">
        <f aca="false">IF(COUNTIF('Plan Combo 9+1'!$A$2:$A$226,A1005)&gt;0,"Sí","No")</f>
        <v>No</v>
      </c>
      <c r="BB1005" s="22" t="str">
        <f aca="false">IF(AH1005="","No",IF(BA1005="Sí",IF((AO1005-AH1005)&gt;Resumen!$B$6,"Sí","No"),IF((AO1005-AH1005)&gt;=Resumen!$B$132,"Sí","No")))</f>
        <v>No</v>
      </c>
      <c r="BC1005" s="22" t="str">
        <f aca="false">IF(AND(N1005="Sí",AL1005="Sí",AI1005=0),"Sí","No")</f>
        <v>No</v>
      </c>
      <c r="BD1005" s="22" t="str">
        <f aca="false">IF(COUNTIF('Plan 9+1 (con Pehuamar)'!$A$2:$A$227,A1005)&gt;0,"Sí","No")</f>
        <v>No</v>
      </c>
    </row>
    <row r="1006" customFormat="false" ht="15" hidden="false" customHeight="true" outlineLevel="0" collapsed="false">
      <c r="A1006" s="6" t="n">
        <v>409009</v>
      </c>
      <c r="B1006" s="6" t="n">
        <v>5</v>
      </c>
      <c r="C1006" s="6" t="n">
        <v>504</v>
      </c>
      <c r="D1006" s="6" t="s">
        <v>359</v>
      </c>
      <c r="E1006" s="6" t="s">
        <v>1195</v>
      </c>
      <c r="F1006" s="6" t="s">
        <v>206</v>
      </c>
      <c r="G1006" s="6" t="s">
        <v>129</v>
      </c>
      <c r="H1006" s="6" t="s">
        <v>197</v>
      </c>
      <c r="I1006" s="27" t="n">
        <v>0</v>
      </c>
      <c r="J1006" s="27" t="n">
        <v>0</v>
      </c>
      <c r="K1006" s="27" t="n">
        <v>10.5</v>
      </c>
      <c r="L1006" s="28" t="n">
        <f aca="false">I1006+J1006</f>
        <v>0</v>
      </c>
      <c r="M1006" s="28" t="n">
        <f aca="false">L1006+K1006</f>
        <v>10.5</v>
      </c>
      <c r="N1006" s="22" t="str">
        <f aca="false">IF(I1006&gt;0,"Sí","No")</f>
        <v>No</v>
      </c>
      <c r="O1006" s="22" t="str">
        <f aca="false">IF(J1006&gt;0,"Sí","No")</f>
        <v>No</v>
      </c>
      <c r="P1006" s="22" t="str">
        <f aca="false">IF(K1006&gt;0,"Sí","No")</f>
        <v>Sí</v>
      </c>
      <c r="Q1006" s="22" t="str">
        <f aca="false">IF(OR(I1006&gt;0,J1006&gt;0),"Sí","No")</f>
        <v>No</v>
      </c>
      <c r="R1006" s="27"/>
      <c r="S1006" s="27"/>
      <c r="T1006" s="27"/>
      <c r="U1006" s="27"/>
      <c r="V1006" s="27"/>
      <c r="W1006" s="12" t="str">
        <f aca="false">IF(AND(I1006&gt;0,R1006&gt;0),(S1006-R1006)/R1006,"")</f>
        <v/>
      </c>
      <c r="X1006" s="12" t="str">
        <f aca="false">IF(AND(J1006&gt;0,T1006&gt;0),(U1006-T1006)/T1006,"")</f>
        <v/>
      </c>
      <c r="Y1006" s="12" t="str">
        <f aca="false">IF(AND(K1006&gt;0,V1006&gt;0),(V1006-Resumen!$B$7)/Resumen!$B$7,"")</f>
        <v/>
      </c>
      <c r="Z1006" s="28" t="str">
        <f aca="false">IF(AND(K1006&gt;0,I1006&gt;0,V1006&gt;0,S1006&gt;0),V1006-S1006,"")</f>
        <v/>
      </c>
      <c r="AA1006" s="12" t="str">
        <f aca="false">IF(Z1006&lt;&gt;"",Z1006/S1006,"")</f>
        <v/>
      </c>
      <c r="AB1006" s="28" t="str">
        <f aca="false">IF(AND(K1006&gt;0,J1006&gt;0,V1006&gt;0,U1006&gt;0),V1006-U1006,"")</f>
        <v/>
      </c>
      <c r="AC1006" s="12" t="str">
        <f aca="false">IF(AB1006&lt;&gt;"",AB1006/U1006,"")</f>
        <v/>
      </c>
      <c r="AD1006" s="27" t="n">
        <v>0</v>
      </c>
      <c r="AE1006" s="27" t="n">
        <v>0</v>
      </c>
      <c r="AF1006" s="27" t="n">
        <v>0</v>
      </c>
      <c r="AG1006" s="28" t="n">
        <f aca="false">AD1006+AE1006+AF1006</f>
        <v>0</v>
      </c>
      <c r="AH1006" s="12" t="str">
        <f aca="false">IF(AG1006&gt;0,AD1006/AG1006,"")</f>
        <v/>
      </c>
      <c r="AI1006" s="27" t="n">
        <v>0</v>
      </c>
      <c r="AJ1006" s="27" t="n">
        <v>0</v>
      </c>
      <c r="AK1006" s="27" t="n">
        <v>0</v>
      </c>
      <c r="AL1006" s="22" t="str">
        <f aca="false">IF(OR(AJ1006&gt;0,AK1006&gt;0),"Sí","No")</f>
        <v>No</v>
      </c>
      <c r="AM1006" s="6"/>
      <c r="AN1006" s="6"/>
      <c r="AO1006" s="12" t="n">
        <f aca="false">IF(M1006&gt;0,K1006/M1006,"")</f>
        <v>1</v>
      </c>
      <c r="AP1006" s="22" t="str">
        <f aca="false">IF(M1006&gt;=Resumen!$B$5,"Alto","Bajo")</f>
        <v>Bajo</v>
      </c>
      <c r="AQ1006" s="22" t="str">
        <f aca="false">IF(AO1006&gt;=Resumen!$B$28,"Alto","Bajo")</f>
        <v>Alto</v>
      </c>
      <c r="AR1006" s="22" t="str">
        <f aca="false">AP1006&amp;" Potencial / "&amp;AQ1006&amp;" Share"</f>
        <v>Bajo Potencial / Alto Share</v>
      </c>
      <c r="AS1006" s="22" t="str">
        <f aca="false">IF(Q1006="Sí",IF(AO1006&gt;=Resumen!$B$29,"Alto","Bajo"),"")</f>
        <v/>
      </c>
      <c r="AT1006" s="22" t="str">
        <f aca="false">IF(AS1006&lt;&gt;"",AP1006&amp;" Potencial / "&amp;AS1006&amp;" Share","")</f>
        <v/>
      </c>
      <c r="AU1006" s="22" t="str">
        <f aca="false">IF(AH1006="","Sin dato",IF(AH1006-AO1006&gt;Resumen!$B$6,"Sobre-exhibido",IF(AO1006-AH1006&gt;Resumen!$B$6,"Sub-exhibido","En línea")))</f>
        <v>Sin dato</v>
      </c>
      <c r="AV1006" s="22" t="str">
        <f aca="false">IF(AT1006="","",IF(AT1006="Alto Potencial / Bajo Share",1,IF(AT1006="Alto Potencial / Alto Share",2,IF(AT1006="Bajo Potencial / Alto Share",3,4))))</f>
        <v/>
      </c>
      <c r="AW1006" s="22" t="str">
        <f aca="false">IF(Q1006="No","Sin competencia directa",IF(AV1006=1,"1 - Foco Conquista (Alto Pot / Bajo Share)",IF(AV1006=2,"2 - Foco Defensa (Alto Pot / Alto Share)",IF(AV1006=3,"3 - Monitoreo (Bajo Pot / Alto Share)","4 - Baja Prioridad (Bajo Pot / Bajo Share)"))))</f>
        <v>Sin competencia directa</v>
      </c>
      <c r="AX1006" s="12" t="str">
        <f aca="false">IF(OR(IFERROR(AND(W1006&lt;&gt;"",Y1006&lt;&gt;"",Y1006-W1006&gt;Resumen!$B$8),FALSE()),IFERROR(AND(X1006&lt;&gt;"",Y1006&lt;&gt;"",Y1006-X1006&gt;Resumen!$B$8),FALSE())),MAX(IF(IFERROR(AND(W1006&lt;&gt;"",Y1006&lt;&gt;"",Y1006-W1006&gt;Resumen!$B$8),FALSE()),Y1006-W1006,0),IF(IFERROR(AND(X1006&lt;&gt;"",Y1006&lt;&gt;"",Y1006-X1006&gt;Resumen!$B$8),FALSE()),Y1006-X1006,0)),"")</f>
        <v/>
      </c>
      <c r="AY1006" s="22" t="str">
        <f aca="false">IF(OR(IFERROR(AND(W1006&lt;&gt;"",Y1006&lt;&gt;"",Y1006-W1006&gt;Resumen!$B$8),FALSE()),IFERROR(AND(X1006&lt;&gt;"",Y1006&lt;&gt;"",Y1006-X1006&gt;Resumen!$B$8),FALSE())),TRIM("Lays tiene mayor markup que "&amp;IF(IFERROR(AND(W1006&lt;&gt;"",Y1006&lt;&gt;"",Y1006-W1006&gt;Resumen!$B$8),FALSE()),"Quento ","")&amp;IF(IFERROR(AND(X1006&lt;&gt;"",Y1006&lt;&gt;"",Y1006-X1006&gt;Resumen!$B$8),FALSE()),"Julicroc ","")&amp;"en este PDV"),"")</f>
        <v/>
      </c>
      <c r="AZ1006" s="22" t="str">
        <f aca="false">IF(COUNTIF('Plan Pehuamar - Lista'!$A$2:$A$167,A1006)&gt;0,"Sí","No")</f>
        <v>No</v>
      </c>
      <c r="BA1006" s="22" t="str">
        <f aca="false">IF(COUNTIF('Plan Combo 9+1'!$A$2:$A$226,A1006)&gt;0,"Sí","No")</f>
        <v>No</v>
      </c>
      <c r="BB1006" s="22" t="str">
        <f aca="false">IF(AH1006="","No",IF(BA1006="Sí",IF((AO1006-AH1006)&gt;Resumen!$B$6,"Sí","No"),IF((AO1006-AH1006)&gt;=Resumen!$B$132,"Sí","No")))</f>
        <v>No</v>
      </c>
      <c r="BC1006" s="22" t="str">
        <f aca="false">IF(AND(N1006="Sí",AL1006="Sí",AI1006=0),"Sí","No")</f>
        <v>No</v>
      </c>
      <c r="BD1006" s="22" t="str">
        <f aca="false">IF(COUNTIF('Plan 9+1 (con Pehuamar)'!$A$2:$A$227,A1006)&gt;0,"Sí","No")</f>
        <v>No</v>
      </c>
    </row>
    <row r="1007" customFormat="false" ht="15" hidden="false" customHeight="true" outlineLevel="0" collapsed="false">
      <c r="A1007" s="6" t="n">
        <v>409010</v>
      </c>
      <c r="B1007" s="6" t="n">
        <v>5</v>
      </c>
      <c r="C1007" s="6" t="n">
        <v>504</v>
      </c>
      <c r="D1007" s="6" t="s">
        <v>359</v>
      </c>
      <c r="E1007" s="6" t="s">
        <v>1196</v>
      </c>
      <c r="F1007" s="6" t="s">
        <v>206</v>
      </c>
      <c r="G1007" s="6" t="s">
        <v>129</v>
      </c>
      <c r="H1007" s="6" t="s">
        <v>197</v>
      </c>
      <c r="I1007" s="27" t="n">
        <v>0</v>
      </c>
      <c r="J1007" s="27" t="n">
        <v>0</v>
      </c>
      <c r="K1007" s="27" t="n">
        <v>0.9</v>
      </c>
      <c r="L1007" s="28" t="n">
        <f aca="false">I1007+J1007</f>
        <v>0</v>
      </c>
      <c r="M1007" s="28" t="n">
        <f aca="false">L1007+K1007</f>
        <v>0.9</v>
      </c>
      <c r="N1007" s="22" t="str">
        <f aca="false">IF(I1007&gt;0,"Sí","No")</f>
        <v>No</v>
      </c>
      <c r="O1007" s="22" t="str">
        <f aca="false">IF(J1007&gt;0,"Sí","No")</f>
        <v>No</v>
      </c>
      <c r="P1007" s="22" t="str">
        <f aca="false">IF(K1007&gt;0,"Sí","No")</f>
        <v>Sí</v>
      </c>
      <c r="Q1007" s="22" t="str">
        <f aca="false">IF(OR(I1007&gt;0,J1007&gt;0),"Sí","No")</f>
        <v>No</v>
      </c>
      <c r="R1007" s="27"/>
      <c r="S1007" s="27"/>
      <c r="T1007" s="27"/>
      <c r="U1007" s="27"/>
      <c r="V1007" s="27"/>
      <c r="W1007" s="12" t="str">
        <f aca="false">IF(AND(I1007&gt;0,R1007&gt;0),(S1007-R1007)/R1007,"")</f>
        <v/>
      </c>
      <c r="X1007" s="12" t="str">
        <f aca="false">IF(AND(J1007&gt;0,T1007&gt;0),(U1007-T1007)/T1007,"")</f>
        <v/>
      </c>
      <c r="Y1007" s="12" t="str">
        <f aca="false">IF(AND(K1007&gt;0,V1007&gt;0),(V1007-Resumen!$B$7)/Resumen!$B$7,"")</f>
        <v/>
      </c>
      <c r="Z1007" s="28" t="str">
        <f aca="false">IF(AND(K1007&gt;0,I1007&gt;0,V1007&gt;0,S1007&gt;0),V1007-S1007,"")</f>
        <v/>
      </c>
      <c r="AA1007" s="12" t="str">
        <f aca="false">IF(Z1007&lt;&gt;"",Z1007/S1007,"")</f>
        <v/>
      </c>
      <c r="AB1007" s="28" t="str">
        <f aca="false">IF(AND(K1007&gt;0,J1007&gt;0,V1007&gt;0,U1007&gt;0),V1007-U1007,"")</f>
        <v/>
      </c>
      <c r="AC1007" s="12" t="str">
        <f aca="false">IF(AB1007&lt;&gt;"",AB1007/U1007,"")</f>
        <v/>
      </c>
      <c r="AD1007" s="27" t="n">
        <v>0</v>
      </c>
      <c r="AE1007" s="27" t="n">
        <v>0</v>
      </c>
      <c r="AF1007" s="27" t="n">
        <v>0</v>
      </c>
      <c r="AG1007" s="28" t="n">
        <f aca="false">AD1007+AE1007+AF1007</f>
        <v>0</v>
      </c>
      <c r="AH1007" s="12" t="str">
        <f aca="false">IF(AG1007&gt;0,AD1007/AG1007,"")</f>
        <v/>
      </c>
      <c r="AI1007" s="27" t="n">
        <v>0</v>
      </c>
      <c r="AJ1007" s="27" t="n">
        <v>0</v>
      </c>
      <c r="AK1007" s="27" t="n">
        <v>0</v>
      </c>
      <c r="AL1007" s="22" t="str">
        <f aca="false">IF(OR(AJ1007&gt;0,AK1007&gt;0),"Sí","No")</f>
        <v>No</v>
      </c>
      <c r="AM1007" s="6"/>
      <c r="AN1007" s="6"/>
      <c r="AO1007" s="12" t="n">
        <f aca="false">IF(M1007&gt;0,K1007/M1007,"")</f>
        <v>1</v>
      </c>
      <c r="AP1007" s="22" t="str">
        <f aca="false">IF(M1007&gt;=Resumen!$B$5,"Alto","Bajo")</f>
        <v>Bajo</v>
      </c>
      <c r="AQ1007" s="22" t="str">
        <f aca="false">IF(AO1007&gt;=Resumen!$B$28,"Alto","Bajo")</f>
        <v>Alto</v>
      </c>
      <c r="AR1007" s="22" t="str">
        <f aca="false">AP1007&amp;" Potencial / "&amp;AQ1007&amp;" Share"</f>
        <v>Bajo Potencial / Alto Share</v>
      </c>
      <c r="AS1007" s="22" t="str">
        <f aca="false">IF(Q1007="Sí",IF(AO1007&gt;=Resumen!$B$29,"Alto","Bajo"),"")</f>
        <v/>
      </c>
      <c r="AT1007" s="22" t="str">
        <f aca="false">IF(AS1007&lt;&gt;"",AP1007&amp;" Potencial / "&amp;AS1007&amp;" Share","")</f>
        <v/>
      </c>
      <c r="AU1007" s="22" t="str">
        <f aca="false">IF(AH1007="","Sin dato",IF(AH1007-AO1007&gt;Resumen!$B$6,"Sobre-exhibido",IF(AO1007-AH1007&gt;Resumen!$B$6,"Sub-exhibido","En línea")))</f>
        <v>Sin dato</v>
      </c>
      <c r="AV1007" s="22" t="str">
        <f aca="false">IF(AT1007="","",IF(AT1007="Alto Potencial / Bajo Share",1,IF(AT1007="Alto Potencial / Alto Share",2,IF(AT1007="Bajo Potencial / Alto Share",3,4))))</f>
        <v/>
      </c>
      <c r="AW1007" s="22" t="str">
        <f aca="false">IF(Q1007="No","Sin competencia directa",IF(AV1007=1,"1 - Foco Conquista (Alto Pot / Bajo Share)",IF(AV1007=2,"2 - Foco Defensa (Alto Pot / Alto Share)",IF(AV1007=3,"3 - Monitoreo (Bajo Pot / Alto Share)","4 - Baja Prioridad (Bajo Pot / Bajo Share)"))))</f>
        <v>Sin competencia directa</v>
      </c>
      <c r="AX1007" s="12" t="str">
        <f aca="false">IF(OR(IFERROR(AND(W1007&lt;&gt;"",Y1007&lt;&gt;"",Y1007-W1007&gt;Resumen!$B$8),FALSE()),IFERROR(AND(X1007&lt;&gt;"",Y1007&lt;&gt;"",Y1007-X1007&gt;Resumen!$B$8),FALSE())),MAX(IF(IFERROR(AND(W1007&lt;&gt;"",Y1007&lt;&gt;"",Y1007-W1007&gt;Resumen!$B$8),FALSE()),Y1007-W1007,0),IF(IFERROR(AND(X1007&lt;&gt;"",Y1007&lt;&gt;"",Y1007-X1007&gt;Resumen!$B$8),FALSE()),Y1007-X1007,0)),"")</f>
        <v/>
      </c>
      <c r="AY1007" s="22" t="str">
        <f aca="false">IF(OR(IFERROR(AND(W1007&lt;&gt;"",Y1007&lt;&gt;"",Y1007-W1007&gt;Resumen!$B$8),FALSE()),IFERROR(AND(X1007&lt;&gt;"",Y1007&lt;&gt;"",Y1007-X1007&gt;Resumen!$B$8),FALSE())),TRIM("Lays tiene mayor markup que "&amp;IF(IFERROR(AND(W1007&lt;&gt;"",Y1007&lt;&gt;"",Y1007-W1007&gt;Resumen!$B$8),FALSE()),"Quento ","")&amp;IF(IFERROR(AND(X1007&lt;&gt;"",Y1007&lt;&gt;"",Y1007-X1007&gt;Resumen!$B$8),FALSE()),"Julicroc ","")&amp;"en este PDV"),"")</f>
        <v/>
      </c>
      <c r="AZ1007" s="22" t="str">
        <f aca="false">IF(COUNTIF('Plan Pehuamar - Lista'!$A$2:$A$167,A1007)&gt;0,"Sí","No")</f>
        <v>No</v>
      </c>
      <c r="BA1007" s="22" t="str">
        <f aca="false">IF(COUNTIF('Plan Combo 9+1'!$A$2:$A$226,A1007)&gt;0,"Sí","No")</f>
        <v>No</v>
      </c>
      <c r="BB1007" s="22" t="str">
        <f aca="false">IF(AH1007="","No",IF(BA1007="Sí",IF((AO1007-AH1007)&gt;Resumen!$B$6,"Sí","No"),IF((AO1007-AH1007)&gt;=Resumen!$B$132,"Sí","No")))</f>
        <v>No</v>
      </c>
      <c r="BC1007" s="22" t="str">
        <f aca="false">IF(AND(N1007="Sí",AL1007="Sí",AI1007=0),"Sí","No")</f>
        <v>No</v>
      </c>
      <c r="BD1007" s="22" t="str">
        <f aca="false">IF(COUNTIF('Plan 9+1 (con Pehuamar)'!$A$2:$A$227,A1007)&gt;0,"Sí","No")</f>
        <v>No</v>
      </c>
    </row>
    <row r="1008" customFormat="false" ht="15" hidden="false" customHeight="true" outlineLevel="0" collapsed="false">
      <c r="A1008" s="6" t="n">
        <v>409011</v>
      </c>
      <c r="B1008" s="6" t="n">
        <v>5</v>
      </c>
      <c r="C1008" s="6" t="n">
        <v>504</v>
      </c>
      <c r="D1008" s="6" t="s">
        <v>359</v>
      </c>
      <c r="E1008" s="6" t="s">
        <v>1197</v>
      </c>
      <c r="F1008" s="6" t="s">
        <v>206</v>
      </c>
      <c r="G1008" s="6" t="s">
        <v>129</v>
      </c>
      <c r="H1008" s="6" t="s">
        <v>197</v>
      </c>
      <c r="I1008" s="27" t="n">
        <v>0</v>
      </c>
      <c r="J1008" s="27" t="n">
        <v>0</v>
      </c>
      <c r="K1008" s="27" t="n">
        <v>0.5</v>
      </c>
      <c r="L1008" s="28" t="n">
        <f aca="false">I1008+J1008</f>
        <v>0</v>
      </c>
      <c r="M1008" s="28" t="n">
        <f aca="false">L1008+K1008</f>
        <v>0.5</v>
      </c>
      <c r="N1008" s="22" t="str">
        <f aca="false">IF(I1008&gt;0,"Sí","No")</f>
        <v>No</v>
      </c>
      <c r="O1008" s="22" t="str">
        <f aca="false">IF(J1008&gt;0,"Sí","No")</f>
        <v>No</v>
      </c>
      <c r="P1008" s="22" t="str">
        <f aca="false">IF(K1008&gt;0,"Sí","No")</f>
        <v>Sí</v>
      </c>
      <c r="Q1008" s="22" t="str">
        <f aca="false">IF(OR(I1008&gt;0,J1008&gt;0),"Sí","No")</f>
        <v>No</v>
      </c>
      <c r="R1008" s="27"/>
      <c r="S1008" s="27"/>
      <c r="T1008" s="27"/>
      <c r="U1008" s="27"/>
      <c r="V1008" s="27"/>
      <c r="W1008" s="12" t="str">
        <f aca="false">IF(AND(I1008&gt;0,R1008&gt;0),(S1008-R1008)/R1008,"")</f>
        <v/>
      </c>
      <c r="X1008" s="12" t="str">
        <f aca="false">IF(AND(J1008&gt;0,T1008&gt;0),(U1008-T1008)/T1008,"")</f>
        <v/>
      </c>
      <c r="Y1008" s="12" t="str">
        <f aca="false">IF(AND(K1008&gt;0,V1008&gt;0),(V1008-Resumen!$B$7)/Resumen!$B$7,"")</f>
        <v/>
      </c>
      <c r="Z1008" s="28" t="str">
        <f aca="false">IF(AND(K1008&gt;0,I1008&gt;0,V1008&gt;0,S1008&gt;0),V1008-S1008,"")</f>
        <v/>
      </c>
      <c r="AA1008" s="12" t="str">
        <f aca="false">IF(Z1008&lt;&gt;"",Z1008/S1008,"")</f>
        <v/>
      </c>
      <c r="AB1008" s="28" t="str">
        <f aca="false">IF(AND(K1008&gt;0,J1008&gt;0,V1008&gt;0,U1008&gt;0),V1008-U1008,"")</f>
        <v/>
      </c>
      <c r="AC1008" s="12" t="str">
        <f aca="false">IF(AB1008&lt;&gt;"",AB1008/U1008,"")</f>
        <v/>
      </c>
      <c r="AD1008" s="27" t="n">
        <v>0</v>
      </c>
      <c r="AE1008" s="27" t="n">
        <v>0</v>
      </c>
      <c r="AF1008" s="27" t="n">
        <v>0</v>
      </c>
      <c r="AG1008" s="28" t="n">
        <f aca="false">AD1008+AE1008+AF1008</f>
        <v>0</v>
      </c>
      <c r="AH1008" s="12" t="str">
        <f aca="false">IF(AG1008&gt;0,AD1008/AG1008,"")</f>
        <v/>
      </c>
      <c r="AI1008" s="27" t="n">
        <v>0</v>
      </c>
      <c r="AJ1008" s="27" t="n">
        <v>0</v>
      </c>
      <c r="AK1008" s="27" t="n">
        <v>0</v>
      </c>
      <c r="AL1008" s="22" t="str">
        <f aca="false">IF(OR(AJ1008&gt;0,AK1008&gt;0),"Sí","No")</f>
        <v>No</v>
      </c>
      <c r="AM1008" s="6"/>
      <c r="AN1008" s="6"/>
      <c r="AO1008" s="12" t="n">
        <f aca="false">IF(M1008&gt;0,K1008/M1008,"")</f>
        <v>1</v>
      </c>
      <c r="AP1008" s="22" t="str">
        <f aca="false">IF(M1008&gt;=Resumen!$B$5,"Alto","Bajo")</f>
        <v>Bajo</v>
      </c>
      <c r="AQ1008" s="22" t="str">
        <f aca="false">IF(AO1008&gt;=Resumen!$B$28,"Alto","Bajo")</f>
        <v>Alto</v>
      </c>
      <c r="AR1008" s="22" t="str">
        <f aca="false">AP1008&amp;" Potencial / "&amp;AQ1008&amp;" Share"</f>
        <v>Bajo Potencial / Alto Share</v>
      </c>
      <c r="AS1008" s="22" t="str">
        <f aca="false">IF(Q1008="Sí",IF(AO1008&gt;=Resumen!$B$29,"Alto","Bajo"),"")</f>
        <v/>
      </c>
      <c r="AT1008" s="22" t="str">
        <f aca="false">IF(AS1008&lt;&gt;"",AP1008&amp;" Potencial / "&amp;AS1008&amp;" Share","")</f>
        <v/>
      </c>
      <c r="AU1008" s="22" t="str">
        <f aca="false">IF(AH1008="","Sin dato",IF(AH1008-AO1008&gt;Resumen!$B$6,"Sobre-exhibido",IF(AO1008-AH1008&gt;Resumen!$B$6,"Sub-exhibido","En línea")))</f>
        <v>Sin dato</v>
      </c>
      <c r="AV1008" s="22" t="str">
        <f aca="false">IF(AT1008="","",IF(AT1008="Alto Potencial / Bajo Share",1,IF(AT1008="Alto Potencial / Alto Share",2,IF(AT1008="Bajo Potencial / Alto Share",3,4))))</f>
        <v/>
      </c>
      <c r="AW1008" s="22" t="str">
        <f aca="false">IF(Q1008="No","Sin competencia directa",IF(AV1008=1,"1 - Foco Conquista (Alto Pot / Bajo Share)",IF(AV1008=2,"2 - Foco Defensa (Alto Pot / Alto Share)",IF(AV1008=3,"3 - Monitoreo (Bajo Pot / Alto Share)","4 - Baja Prioridad (Bajo Pot / Bajo Share)"))))</f>
        <v>Sin competencia directa</v>
      </c>
      <c r="AX1008" s="12" t="str">
        <f aca="false">IF(OR(IFERROR(AND(W1008&lt;&gt;"",Y1008&lt;&gt;"",Y1008-W1008&gt;Resumen!$B$8),FALSE()),IFERROR(AND(X1008&lt;&gt;"",Y1008&lt;&gt;"",Y1008-X1008&gt;Resumen!$B$8),FALSE())),MAX(IF(IFERROR(AND(W1008&lt;&gt;"",Y1008&lt;&gt;"",Y1008-W1008&gt;Resumen!$B$8),FALSE()),Y1008-W1008,0),IF(IFERROR(AND(X1008&lt;&gt;"",Y1008&lt;&gt;"",Y1008-X1008&gt;Resumen!$B$8),FALSE()),Y1008-X1008,0)),"")</f>
        <v/>
      </c>
      <c r="AY1008" s="22" t="str">
        <f aca="false">IF(OR(IFERROR(AND(W1008&lt;&gt;"",Y1008&lt;&gt;"",Y1008-W1008&gt;Resumen!$B$8),FALSE()),IFERROR(AND(X1008&lt;&gt;"",Y1008&lt;&gt;"",Y1008-X1008&gt;Resumen!$B$8),FALSE())),TRIM("Lays tiene mayor markup que "&amp;IF(IFERROR(AND(W1008&lt;&gt;"",Y1008&lt;&gt;"",Y1008-W1008&gt;Resumen!$B$8),FALSE()),"Quento ","")&amp;IF(IFERROR(AND(X1008&lt;&gt;"",Y1008&lt;&gt;"",Y1008-X1008&gt;Resumen!$B$8),FALSE()),"Julicroc ","")&amp;"en este PDV"),"")</f>
        <v/>
      </c>
      <c r="AZ1008" s="22" t="str">
        <f aca="false">IF(COUNTIF('Plan Pehuamar - Lista'!$A$2:$A$167,A1008)&gt;0,"Sí","No")</f>
        <v>No</v>
      </c>
      <c r="BA1008" s="22" t="str">
        <f aca="false">IF(COUNTIF('Plan Combo 9+1'!$A$2:$A$226,A1008)&gt;0,"Sí","No")</f>
        <v>No</v>
      </c>
      <c r="BB1008" s="22" t="str">
        <f aca="false">IF(AH1008="","No",IF(BA1008="Sí",IF((AO1008-AH1008)&gt;Resumen!$B$6,"Sí","No"),IF((AO1008-AH1008)&gt;=Resumen!$B$132,"Sí","No")))</f>
        <v>No</v>
      </c>
      <c r="BC1008" s="22" t="str">
        <f aca="false">IF(AND(N1008="Sí",AL1008="Sí",AI1008=0),"Sí","No")</f>
        <v>No</v>
      </c>
      <c r="BD1008" s="22" t="str">
        <f aca="false">IF(COUNTIF('Plan 9+1 (con Pehuamar)'!$A$2:$A$227,A1008)&gt;0,"Sí","No")</f>
        <v>No</v>
      </c>
    </row>
    <row r="1009" customFormat="false" ht="15" hidden="false" customHeight="true" outlineLevel="0" collapsed="false">
      <c r="A1009" s="6" t="n">
        <v>409012</v>
      </c>
      <c r="B1009" s="6" t="n">
        <v>5</v>
      </c>
      <c r="C1009" s="6" t="n">
        <v>504</v>
      </c>
      <c r="D1009" s="6" t="s">
        <v>359</v>
      </c>
      <c r="E1009" s="6" t="s">
        <v>1198</v>
      </c>
      <c r="F1009" s="6" t="s">
        <v>201</v>
      </c>
      <c r="G1009" s="6" t="s">
        <v>129</v>
      </c>
      <c r="H1009" s="6" t="s">
        <v>197</v>
      </c>
      <c r="I1009" s="27" t="n">
        <v>0</v>
      </c>
      <c r="J1009" s="27" t="n">
        <v>0</v>
      </c>
      <c r="K1009" s="27" t="n">
        <v>0.4</v>
      </c>
      <c r="L1009" s="28" t="n">
        <f aca="false">I1009+J1009</f>
        <v>0</v>
      </c>
      <c r="M1009" s="28" t="n">
        <f aca="false">L1009+K1009</f>
        <v>0.4</v>
      </c>
      <c r="N1009" s="22" t="str">
        <f aca="false">IF(I1009&gt;0,"Sí","No")</f>
        <v>No</v>
      </c>
      <c r="O1009" s="22" t="str">
        <f aca="false">IF(J1009&gt;0,"Sí","No")</f>
        <v>No</v>
      </c>
      <c r="P1009" s="22" t="str">
        <f aca="false">IF(K1009&gt;0,"Sí","No")</f>
        <v>Sí</v>
      </c>
      <c r="Q1009" s="22" t="str">
        <f aca="false">IF(OR(I1009&gt;0,J1009&gt;0),"Sí","No")</f>
        <v>No</v>
      </c>
      <c r="R1009" s="27"/>
      <c r="S1009" s="27"/>
      <c r="T1009" s="27"/>
      <c r="U1009" s="27"/>
      <c r="V1009" s="27"/>
      <c r="W1009" s="12" t="str">
        <f aca="false">IF(AND(I1009&gt;0,R1009&gt;0),(S1009-R1009)/R1009,"")</f>
        <v/>
      </c>
      <c r="X1009" s="12" t="str">
        <f aca="false">IF(AND(J1009&gt;0,T1009&gt;0),(U1009-T1009)/T1009,"")</f>
        <v/>
      </c>
      <c r="Y1009" s="12" t="str">
        <f aca="false">IF(AND(K1009&gt;0,V1009&gt;0),(V1009-Resumen!$B$7)/Resumen!$B$7,"")</f>
        <v/>
      </c>
      <c r="Z1009" s="28" t="str">
        <f aca="false">IF(AND(K1009&gt;0,I1009&gt;0,V1009&gt;0,S1009&gt;0),V1009-S1009,"")</f>
        <v/>
      </c>
      <c r="AA1009" s="12" t="str">
        <f aca="false">IF(Z1009&lt;&gt;"",Z1009/S1009,"")</f>
        <v/>
      </c>
      <c r="AB1009" s="28" t="str">
        <f aca="false">IF(AND(K1009&gt;0,J1009&gt;0,V1009&gt;0,U1009&gt;0),V1009-U1009,"")</f>
        <v/>
      </c>
      <c r="AC1009" s="12" t="str">
        <f aca="false">IF(AB1009&lt;&gt;"",AB1009/U1009,"")</f>
        <v/>
      </c>
      <c r="AD1009" s="27" t="n">
        <v>0</v>
      </c>
      <c r="AE1009" s="27" t="n">
        <v>0</v>
      </c>
      <c r="AF1009" s="27" t="n">
        <v>0</v>
      </c>
      <c r="AG1009" s="28" t="n">
        <f aca="false">AD1009+AE1009+AF1009</f>
        <v>0</v>
      </c>
      <c r="AH1009" s="12" t="str">
        <f aca="false">IF(AG1009&gt;0,AD1009/AG1009,"")</f>
        <v/>
      </c>
      <c r="AI1009" s="27" t="n">
        <v>0</v>
      </c>
      <c r="AJ1009" s="27" t="n">
        <v>0</v>
      </c>
      <c r="AK1009" s="27" t="n">
        <v>0</v>
      </c>
      <c r="AL1009" s="22" t="str">
        <f aca="false">IF(OR(AJ1009&gt;0,AK1009&gt;0),"Sí","No")</f>
        <v>No</v>
      </c>
      <c r="AM1009" s="6"/>
      <c r="AN1009" s="6"/>
      <c r="AO1009" s="12" t="n">
        <f aca="false">IF(M1009&gt;0,K1009/M1009,"")</f>
        <v>1</v>
      </c>
      <c r="AP1009" s="22" t="str">
        <f aca="false">IF(M1009&gt;=Resumen!$B$5,"Alto","Bajo")</f>
        <v>Bajo</v>
      </c>
      <c r="AQ1009" s="22" t="str">
        <f aca="false">IF(AO1009&gt;=Resumen!$B$28,"Alto","Bajo")</f>
        <v>Alto</v>
      </c>
      <c r="AR1009" s="22" t="str">
        <f aca="false">AP1009&amp;" Potencial / "&amp;AQ1009&amp;" Share"</f>
        <v>Bajo Potencial / Alto Share</v>
      </c>
      <c r="AS1009" s="22" t="str">
        <f aca="false">IF(Q1009="Sí",IF(AO1009&gt;=Resumen!$B$29,"Alto","Bajo"),"")</f>
        <v/>
      </c>
      <c r="AT1009" s="22" t="str">
        <f aca="false">IF(AS1009&lt;&gt;"",AP1009&amp;" Potencial / "&amp;AS1009&amp;" Share","")</f>
        <v/>
      </c>
      <c r="AU1009" s="22" t="str">
        <f aca="false">IF(AH1009="","Sin dato",IF(AH1009-AO1009&gt;Resumen!$B$6,"Sobre-exhibido",IF(AO1009-AH1009&gt;Resumen!$B$6,"Sub-exhibido","En línea")))</f>
        <v>Sin dato</v>
      </c>
      <c r="AV1009" s="22" t="str">
        <f aca="false">IF(AT1009="","",IF(AT1009="Alto Potencial / Bajo Share",1,IF(AT1009="Alto Potencial / Alto Share",2,IF(AT1009="Bajo Potencial / Alto Share",3,4))))</f>
        <v/>
      </c>
      <c r="AW1009" s="22" t="str">
        <f aca="false">IF(Q1009="No","Sin competencia directa",IF(AV1009=1,"1 - Foco Conquista (Alto Pot / Bajo Share)",IF(AV1009=2,"2 - Foco Defensa (Alto Pot / Alto Share)",IF(AV1009=3,"3 - Monitoreo (Bajo Pot / Alto Share)","4 - Baja Prioridad (Bajo Pot / Bajo Share)"))))</f>
        <v>Sin competencia directa</v>
      </c>
      <c r="AX1009" s="12" t="str">
        <f aca="false">IF(OR(IFERROR(AND(W1009&lt;&gt;"",Y1009&lt;&gt;"",Y1009-W1009&gt;Resumen!$B$8),FALSE()),IFERROR(AND(X1009&lt;&gt;"",Y1009&lt;&gt;"",Y1009-X1009&gt;Resumen!$B$8),FALSE())),MAX(IF(IFERROR(AND(W1009&lt;&gt;"",Y1009&lt;&gt;"",Y1009-W1009&gt;Resumen!$B$8),FALSE()),Y1009-W1009,0),IF(IFERROR(AND(X1009&lt;&gt;"",Y1009&lt;&gt;"",Y1009-X1009&gt;Resumen!$B$8),FALSE()),Y1009-X1009,0)),"")</f>
        <v/>
      </c>
      <c r="AY1009" s="22" t="str">
        <f aca="false">IF(OR(IFERROR(AND(W1009&lt;&gt;"",Y1009&lt;&gt;"",Y1009-W1009&gt;Resumen!$B$8),FALSE()),IFERROR(AND(X1009&lt;&gt;"",Y1009&lt;&gt;"",Y1009-X1009&gt;Resumen!$B$8),FALSE())),TRIM("Lays tiene mayor markup que "&amp;IF(IFERROR(AND(W1009&lt;&gt;"",Y1009&lt;&gt;"",Y1009-W1009&gt;Resumen!$B$8),FALSE()),"Quento ","")&amp;IF(IFERROR(AND(X1009&lt;&gt;"",Y1009&lt;&gt;"",Y1009-X1009&gt;Resumen!$B$8),FALSE()),"Julicroc ","")&amp;"en este PDV"),"")</f>
        <v/>
      </c>
      <c r="AZ1009" s="22" t="str">
        <f aca="false">IF(COUNTIF('Plan Pehuamar - Lista'!$A$2:$A$167,A1009)&gt;0,"Sí","No")</f>
        <v>No</v>
      </c>
      <c r="BA1009" s="22" t="str">
        <f aca="false">IF(COUNTIF('Plan Combo 9+1'!$A$2:$A$226,A1009)&gt;0,"Sí","No")</f>
        <v>No</v>
      </c>
      <c r="BB1009" s="22" t="str">
        <f aca="false">IF(AH1009="","No",IF(BA1009="Sí",IF((AO1009-AH1009)&gt;Resumen!$B$6,"Sí","No"),IF((AO1009-AH1009)&gt;=Resumen!$B$132,"Sí","No")))</f>
        <v>No</v>
      </c>
      <c r="BC1009" s="22" t="str">
        <f aca="false">IF(AND(N1009="Sí",AL1009="Sí",AI1009=0),"Sí","No")</f>
        <v>No</v>
      </c>
      <c r="BD1009" s="22" t="str">
        <f aca="false">IF(COUNTIF('Plan 9+1 (con Pehuamar)'!$A$2:$A$227,A1009)&gt;0,"Sí","No")</f>
        <v>No</v>
      </c>
    </row>
    <row r="1010" customFormat="false" ht="15" hidden="false" customHeight="true" outlineLevel="0" collapsed="false">
      <c r="A1010" s="6" t="n">
        <v>409014</v>
      </c>
      <c r="B1010" s="6" t="n">
        <v>5</v>
      </c>
      <c r="C1010" s="6" t="n">
        <v>504</v>
      </c>
      <c r="D1010" s="6" t="s">
        <v>359</v>
      </c>
      <c r="E1010" s="6" t="s">
        <v>1199</v>
      </c>
      <c r="F1010" s="6" t="s">
        <v>196</v>
      </c>
      <c r="G1010" s="6" t="s">
        <v>129</v>
      </c>
      <c r="H1010" s="6" t="s">
        <v>197</v>
      </c>
      <c r="I1010" s="27" t="n">
        <v>0</v>
      </c>
      <c r="J1010" s="27" t="n">
        <v>0</v>
      </c>
      <c r="K1010" s="27" t="n">
        <v>1.5</v>
      </c>
      <c r="L1010" s="28" t="n">
        <f aca="false">I1010+J1010</f>
        <v>0</v>
      </c>
      <c r="M1010" s="28" t="n">
        <f aca="false">L1010+K1010</f>
        <v>1.5</v>
      </c>
      <c r="N1010" s="22" t="str">
        <f aca="false">IF(I1010&gt;0,"Sí","No")</f>
        <v>No</v>
      </c>
      <c r="O1010" s="22" t="str">
        <f aca="false">IF(J1010&gt;0,"Sí","No")</f>
        <v>No</v>
      </c>
      <c r="P1010" s="22" t="str">
        <f aca="false">IF(K1010&gt;0,"Sí","No")</f>
        <v>Sí</v>
      </c>
      <c r="Q1010" s="22" t="str">
        <f aca="false">IF(OR(I1010&gt;0,J1010&gt;0),"Sí","No")</f>
        <v>No</v>
      </c>
      <c r="R1010" s="27"/>
      <c r="S1010" s="27"/>
      <c r="T1010" s="27"/>
      <c r="U1010" s="27"/>
      <c r="V1010" s="27"/>
      <c r="W1010" s="12" t="str">
        <f aca="false">IF(AND(I1010&gt;0,R1010&gt;0),(S1010-R1010)/R1010,"")</f>
        <v/>
      </c>
      <c r="X1010" s="12" t="str">
        <f aca="false">IF(AND(J1010&gt;0,T1010&gt;0),(U1010-T1010)/T1010,"")</f>
        <v/>
      </c>
      <c r="Y1010" s="12" t="str">
        <f aca="false">IF(AND(K1010&gt;0,V1010&gt;0),(V1010-Resumen!$B$7)/Resumen!$B$7,"")</f>
        <v/>
      </c>
      <c r="Z1010" s="28" t="str">
        <f aca="false">IF(AND(K1010&gt;0,I1010&gt;0,V1010&gt;0,S1010&gt;0),V1010-S1010,"")</f>
        <v/>
      </c>
      <c r="AA1010" s="12" t="str">
        <f aca="false">IF(Z1010&lt;&gt;"",Z1010/S1010,"")</f>
        <v/>
      </c>
      <c r="AB1010" s="28" t="str">
        <f aca="false">IF(AND(K1010&gt;0,J1010&gt;0,V1010&gt;0,U1010&gt;0),V1010-U1010,"")</f>
        <v/>
      </c>
      <c r="AC1010" s="12" t="str">
        <f aca="false">IF(AB1010&lt;&gt;"",AB1010/U1010,"")</f>
        <v/>
      </c>
      <c r="AD1010" s="27" t="n">
        <v>0</v>
      </c>
      <c r="AE1010" s="27" t="n">
        <v>0</v>
      </c>
      <c r="AF1010" s="27" t="n">
        <v>0</v>
      </c>
      <c r="AG1010" s="28" t="n">
        <f aca="false">AD1010+AE1010+AF1010</f>
        <v>0</v>
      </c>
      <c r="AH1010" s="12" t="str">
        <f aca="false">IF(AG1010&gt;0,AD1010/AG1010,"")</f>
        <v/>
      </c>
      <c r="AI1010" s="27" t="n">
        <v>0</v>
      </c>
      <c r="AJ1010" s="27" t="n">
        <v>0</v>
      </c>
      <c r="AK1010" s="27" t="n">
        <v>0</v>
      </c>
      <c r="AL1010" s="22" t="str">
        <f aca="false">IF(OR(AJ1010&gt;0,AK1010&gt;0),"Sí","No")</f>
        <v>No</v>
      </c>
      <c r="AM1010" s="6"/>
      <c r="AN1010" s="6"/>
      <c r="AO1010" s="12" t="n">
        <f aca="false">IF(M1010&gt;0,K1010/M1010,"")</f>
        <v>1</v>
      </c>
      <c r="AP1010" s="22" t="str">
        <f aca="false">IF(M1010&gt;=Resumen!$B$5,"Alto","Bajo")</f>
        <v>Bajo</v>
      </c>
      <c r="AQ1010" s="22" t="str">
        <f aca="false">IF(AO1010&gt;=Resumen!$B$28,"Alto","Bajo")</f>
        <v>Alto</v>
      </c>
      <c r="AR1010" s="22" t="str">
        <f aca="false">AP1010&amp;" Potencial / "&amp;AQ1010&amp;" Share"</f>
        <v>Bajo Potencial / Alto Share</v>
      </c>
      <c r="AS1010" s="22" t="str">
        <f aca="false">IF(Q1010="Sí",IF(AO1010&gt;=Resumen!$B$29,"Alto","Bajo"),"")</f>
        <v/>
      </c>
      <c r="AT1010" s="22" t="str">
        <f aca="false">IF(AS1010&lt;&gt;"",AP1010&amp;" Potencial / "&amp;AS1010&amp;" Share","")</f>
        <v/>
      </c>
      <c r="AU1010" s="22" t="str">
        <f aca="false">IF(AH1010="","Sin dato",IF(AH1010-AO1010&gt;Resumen!$B$6,"Sobre-exhibido",IF(AO1010-AH1010&gt;Resumen!$B$6,"Sub-exhibido","En línea")))</f>
        <v>Sin dato</v>
      </c>
      <c r="AV1010" s="22" t="str">
        <f aca="false">IF(AT1010="","",IF(AT1010="Alto Potencial / Bajo Share",1,IF(AT1010="Alto Potencial / Alto Share",2,IF(AT1010="Bajo Potencial / Alto Share",3,4))))</f>
        <v/>
      </c>
      <c r="AW1010" s="22" t="str">
        <f aca="false">IF(Q1010="No","Sin competencia directa",IF(AV1010=1,"1 - Foco Conquista (Alto Pot / Bajo Share)",IF(AV1010=2,"2 - Foco Defensa (Alto Pot / Alto Share)",IF(AV1010=3,"3 - Monitoreo (Bajo Pot / Alto Share)","4 - Baja Prioridad (Bajo Pot / Bajo Share)"))))</f>
        <v>Sin competencia directa</v>
      </c>
      <c r="AX1010" s="12" t="str">
        <f aca="false">IF(OR(IFERROR(AND(W1010&lt;&gt;"",Y1010&lt;&gt;"",Y1010-W1010&gt;Resumen!$B$8),FALSE()),IFERROR(AND(X1010&lt;&gt;"",Y1010&lt;&gt;"",Y1010-X1010&gt;Resumen!$B$8),FALSE())),MAX(IF(IFERROR(AND(W1010&lt;&gt;"",Y1010&lt;&gt;"",Y1010-W1010&gt;Resumen!$B$8),FALSE()),Y1010-W1010,0),IF(IFERROR(AND(X1010&lt;&gt;"",Y1010&lt;&gt;"",Y1010-X1010&gt;Resumen!$B$8),FALSE()),Y1010-X1010,0)),"")</f>
        <v/>
      </c>
      <c r="AY1010" s="22" t="str">
        <f aca="false">IF(OR(IFERROR(AND(W1010&lt;&gt;"",Y1010&lt;&gt;"",Y1010-W1010&gt;Resumen!$B$8),FALSE()),IFERROR(AND(X1010&lt;&gt;"",Y1010&lt;&gt;"",Y1010-X1010&gt;Resumen!$B$8),FALSE())),TRIM("Lays tiene mayor markup que "&amp;IF(IFERROR(AND(W1010&lt;&gt;"",Y1010&lt;&gt;"",Y1010-W1010&gt;Resumen!$B$8),FALSE()),"Quento ","")&amp;IF(IFERROR(AND(X1010&lt;&gt;"",Y1010&lt;&gt;"",Y1010-X1010&gt;Resumen!$B$8),FALSE()),"Julicroc ","")&amp;"en este PDV"),"")</f>
        <v/>
      </c>
      <c r="AZ1010" s="22" t="str">
        <f aca="false">IF(COUNTIF('Plan Pehuamar - Lista'!$A$2:$A$167,A1010)&gt;0,"Sí","No")</f>
        <v>No</v>
      </c>
      <c r="BA1010" s="22" t="str">
        <f aca="false">IF(COUNTIF('Plan Combo 9+1'!$A$2:$A$226,A1010)&gt;0,"Sí","No")</f>
        <v>No</v>
      </c>
      <c r="BB1010" s="22" t="str">
        <f aca="false">IF(AH1010="","No",IF(BA1010="Sí",IF((AO1010-AH1010)&gt;Resumen!$B$6,"Sí","No"),IF((AO1010-AH1010)&gt;=Resumen!$B$132,"Sí","No")))</f>
        <v>No</v>
      </c>
      <c r="BC1010" s="22" t="str">
        <f aca="false">IF(AND(N1010="Sí",AL1010="Sí",AI1010=0),"Sí","No")</f>
        <v>No</v>
      </c>
      <c r="BD1010" s="22" t="str">
        <f aca="false">IF(COUNTIF('Plan 9+1 (con Pehuamar)'!$A$2:$A$227,A1010)&gt;0,"Sí","No")</f>
        <v>No</v>
      </c>
    </row>
    <row r="1011" customFormat="false" ht="15" hidden="false" customHeight="true" outlineLevel="0" collapsed="false">
      <c r="A1011" s="6" t="n">
        <v>409015</v>
      </c>
      <c r="B1011" s="6" t="n">
        <v>5</v>
      </c>
      <c r="C1011" s="6" t="n">
        <v>504</v>
      </c>
      <c r="D1011" s="6" t="s">
        <v>359</v>
      </c>
      <c r="E1011" s="6" t="s">
        <v>1200</v>
      </c>
      <c r="F1011" s="6" t="s">
        <v>196</v>
      </c>
      <c r="G1011" s="6" t="s">
        <v>129</v>
      </c>
      <c r="H1011" s="6" t="s">
        <v>197</v>
      </c>
      <c r="I1011" s="27" t="n">
        <v>0</v>
      </c>
      <c r="J1011" s="27" t="n">
        <v>0</v>
      </c>
      <c r="K1011" s="27" t="n">
        <v>3.3</v>
      </c>
      <c r="L1011" s="28" t="n">
        <f aca="false">I1011+J1011</f>
        <v>0</v>
      </c>
      <c r="M1011" s="28" t="n">
        <f aca="false">L1011+K1011</f>
        <v>3.3</v>
      </c>
      <c r="N1011" s="22" t="str">
        <f aca="false">IF(I1011&gt;0,"Sí","No")</f>
        <v>No</v>
      </c>
      <c r="O1011" s="22" t="str">
        <f aca="false">IF(J1011&gt;0,"Sí","No")</f>
        <v>No</v>
      </c>
      <c r="P1011" s="22" t="str">
        <f aca="false">IF(K1011&gt;0,"Sí","No")</f>
        <v>Sí</v>
      </c>
      <c r="Q1011" s="22" t="str">
        <f aca="false">IF(OR(I1011&gt;0,J1011&gt;0),"Sí","No")</f>
        <v>No</v>
      </c>
      <c r="R1011" s="27"/>
      <c r="S1011" s="27"/>
      <c r="T1011" s="27"/>
      <c r="U1011" s="27"/>
      <c r="V1011" s="27"/>
      <c r="W1011" s="12" t="str">
        <f aca="false">IF(AND(I1011&gt;0,R1011&gt;0),(S1011-R1011)/R1011,"")</f>
        <v/>
      </c>
      <c r="X1011" s="12" t="str">
        <f aca="false">IF(AND(J1011&gt;0,T1011&gt;0),(U1011-T1011)/T1011,"")</f>
        <v/>
      </c>
      <c r="Y1011" s="12" t="str">
        <f aca="false">IF(AND(K1011&gt;0,V1011&gt;0),(V1011-Resumen!$B$7)/Resumen!$B$7,"")</f>
        <v/>
      </c>
      <c r="Z1011" s="28" t="str">
        <f aca="false">IF(AND(K1011&gt;0,I1011&gt;0,V1011&gt;0,S1011&gt;0),V1011-S1011,"")</f>
        <v/>
      </c>
      <c r="AA1011" s="12" t="str">
        <f aca="false">IF(Z1011&lt;&gt;"",Z1011/S1011,"")</f>
        <v/>
      </c>
      <c r="AB1011" s="28" t="str">
        <f aca="false">IF(AND(K1011&gt;0,J1011&gt;0,V1011&gt;0,U1011&gt;0),V1011-U1011,"")</f>
        <v/>
      </c>
      <c r="AC1011" s="12" t="str">
        <f aca="false">IF(AB1011&lt;&gt;"",AB1011/U1011,"")</f>
        <v/>
      </c>
      <c r="AD1011" s="27" t="n">
        <v>0</v>
      </c>
      <c r="AE1011" s="27" t="n">
        <v>0</v>
      </c>
      <c r="AF1011" s="27" t="n">
        <v>0</v>
      </c>
      <c r="AG1011" s="28" t="n">
        <f aca="false">AD1011+AE1011+AF1011</f>
        <v>0</v>
      </c>
      <c r="AH1011" s="12" t="str">
        <f aca="false">IF(AG1011&gt;0,AD1011/AG1011,"")</f>
        <v/>
      </c>
      <c r="AI1011" s="27" t="n">
        <v>0</v>
      </c>
      <c r="AJ1011" s="27" t="n">
        <v>0</v>
      </c>
      <c r="AK1011" s="27" t="n">
        <v>0</v>
      </c>
      <c r="AL1011" s="22" t="str">
        <f aca="false">IF(OR(AJ1011&gt;0,AK1011&gt;0),"Sí","No")</f>
        <v>No</v>
      </c>
      <c r="AM1011" s="6"/>
      <c r="AN1011" s="6"/>
      <c r="AO1011" s="12" t="n">
        <f aca="false">IF(M1011&gt;0,K1011/M1011,"")</f>
        <v>1</v>
      </c>
      <c r="AP1011" s="22" t="str">
        <f aca="false">IF(M1011&gt;=Resumen!$B$5,"Alto","Bajo")</f>
        <v>Bajo</v>
      </c>
      <c r="AQ1011" s="22" t="str">
        <f aca="false">IF(AO1011&gt;=Resumen!$B$28,"Alto","Bajo")</f>
        <v>Alto</v>
      </c>
      <c r="AR1011" s="22" t="str">
        <f aca="false">AP1011&amp;" Potencial / "&amp;AQ1011&amp;" Share"</f>
        <v>Bajo Potencial / Alto Share</v>
      </c>
      <c r="AS1011" s="22" t="str">
        <f aca="false">IF(Q1011="Sí",IF(AO1011&gt;=Resumen!$B$29,"Alto","Bajo"),"")</f>
        <v/>
      </c>
      <c r="AT1011" s="22" t="str">
        <f aca="false">IF(AS1011&lt;&gt;"",AP1011&amp;" Potencial / "&amp;AS1011&amp;" Share","")</f>
        <v/>
      </c>
      <c r="AU1011" s="22" t="str">
        <f aca="false">IF(AH1011="","Sin dato",IF(AH1011-AO1011&gt;Resumen!$B$6,"Sobre-exhibido",IF(AO1011-AH1011&gt;Resumen!$B$6,"Sub-exhibido","En línea")))</f>
        <v>Sin dato</v>
      </c>
      <c r="AV1011" s="22" t="str">
        <f aca="false">IF(AT1011="","",IF(AT1011="Alto Potencial / Bajo Share",1,IF(AT1011="Alto Potencial / Alto Share",2,IF(AT1011="Bajo Potencial / Alto Share",3,4))))</f>
        <v/>
      </c>
      <c r="AW1011" s="22" t="str">
        <f aca="false">IF(Q1011="No","Sin competencia directa",IF(AV1011=1,"1 - Foco Conquista (Alto Pot / Bajo Share)",IF(AV1011=2,"2 - Foco Defensa (Alto Pot / Alto Share)",IF(AV1011=3,"3 - Monitoreo (Bajo Pot / Alto Share)","4 - Baja Prioridad (Bajo Pot / Bajo Share)"))))</f>
        <v>Sin competencia directa</v>
      </c>
      <c r="AX1011" s="12" t="str">
        <f aca="false">IF(OR(IFERROR(AND(W1011&lt;&gt;"",Y1011&lt;&gt;"",Y1011-W1011&gt;Resumen!$B$8),FALSE()),IFERROR(AND(X1011&lt;&gt;"",Y1011&lt;&gt;"",Y1011-X1011&gt;Resumen!$B$8),FALSE())),MAX(IF(IFERROR(AND(W1011&lt;&gt;"",Y1011&lt;&gt;"",Y1011-W1011&gt;Resumen!$B$8),FALSE()),Y1011-W1011,0),IF(IFERROR(AND(X1011&lt;&gt;"",Y1011&lt;&gt;"",Y1011-X1011&gt;Resumen!$B$8),FALSE()),Y1011-X1011,0)),"")</f>
        <v/>
      </c>
      <c r="AY1011" s="22" t="str">
        <f aca="false">IF(OR(IFERROR(AND(W1011&lt;&gt;"",Y1011&lt;&gt;"",Y1011-W1011&gt;Resumen!$B$8),FALSE()),IFERROR(AND(X1011&lt;&gt;"",Y1011&lt;&gt;"",Y1011-X1011&gt;Resumen!$B$8),FALSE())),TRIM("Lays tiene mayor markup que "&amp;IF(IFERROR(AND(W1011&lt;&gt;"",Y1011&lt;&gt;"",Y1011-W1011&gt;Resumen!$B$8),FALSE()),"Quento ","")&amp;IF(IFERROR(AND(X1011&lt;&gt;"",Y1011&lt;&gt;"",Y1011-X1011&gt;Resumen!$B$8),FALSE()),"Julicroc ","")&amp;"en este PDV"),"")</f>
        <v/>
      </c>
      <c r="AZ1011" s="22" t="str">
        <f aca="false">IF(COUNTIF('Plan Pehuamar - Lista'!$A$2:$A$167,A1011)&gt;0,"Sí","No")</f>
        <v>No</v>
      </c>
      <c r="BA1011" s="22" t="str">
        <f aca="false">IF(COUNTIF('Plan Combo 9+1'!$A$2:$A$226,A1011)&gt;0,"Sí","No")</f>
        <v>No</v>
      </c>
      <c r="BB1011" s="22" t="str">
        <f aca="false">IF(AH1011="","No",IF(BA1011="Sí",IF((AO1011-AH1011)&gt;Resumen!$B$6,"Sí","No"),IF((AO1011-AH1011)&gt;=Resumen!$B$132,"Sí","No")))</f>
        <v>No</v>
      </c>
      <c r="BC1011" s="22" t="str">
        <f aca="false">IF(AND(N1011="Sí",AL1011="Sí",AI1011=0),"Sí","No")</f>
        <v>No</v>
      </c>
      <c r="BD1011" s="22" t="str">
        <f aca="false">IF(COUNTIF('Plan 9+1 (con Pehuamar)'!$A$2:$A$227,A1011)&gt;0,"Sí","No")</f>
        <v>No</v>
      </c>
    </row>
    <row r="1012" customFormat="false" ht="15" hidden="false" customHeight="true" outlineLevel="0" collapsed="false">
      <c r="A1012" s="6" t="n">
        <v>409018</v>
      </c>
      <c r="B1012" s="6" t="n">
        <v>5</v>
      </c>
      <c r="C1012" s="6" t="n">
        <v>504</v>
      </c>
      <c r="D1012" s="6" t="s">
        <v>359</v>
      </c>
      <c r="E1012" s="6" t="s">
        <v>1201</v>
      </c>
      <c r="F1012" s="6" t="s">
        <v>201</v>
      </c>
      <c r="G1012" s="6" t="s">
        <v>129</v>
      </c>
      <c r="H1012" s="6" t="s">
        <v>197</v>
      </c>
      <c r="I1012" s="27" t="n">
        <v>0</v>
      </c>
      <c r="J1012" s="27" t="n">
        <v>0</v>
      </c>
      <c r="K1012" s="27" t="n">
        <v>6</v>
      </c>
      <c r="L1012" s="28" t="n">
        <f aca="false">I1012+J1012</f>
        <v>0</v>
      </c>
      <c r="M1012" s="28" t="n">
        <f aca="false">L1012+K1012</f>
        <v>6</v>
      </c>
      <c r="N1012" s="22" t="str">
        <f aca="false">IF(I1012&gt;0,"Sí","No")</f>
        <v>No</v>
      </c>
      <c r="O1012" s="22" t="str">
        <f aca="false">IF(J1012&gt;0,"Sí","No")</f>
        <v>No</v>
      </c>
      <c r="P1012" s="22" t="str">
        <f aca="false">IF(K1012&gt;0,"Sí","No")</f>
        <v>Sí</v>
      </c>
      <c r="Q1012" s="22" t="str">
        <f aca="false">IF(OR(I1012&gt;0,J1012&gt;0),"Sí","No")</f>
        <v>No</v>
      </c>
      <c r="R1012" s="27"/>
      <c r="S1012" s="27"/>
      <c r="T1012" s="27"/>
      <c r="U1012" s="27"/>
      <c r="V1012" s="27"/>
      <c r="W1012" s="12" t="str">
        <f aca="false">IF(AND(I1012&gt;0,R1012&gt;0),(S1012-R1012)/R1012,"")</f>
        <v/>
      </c>
      <c r="X1012" s="12" t="str">
        <f aca="false">IF(AND(J1012&gt;0,T1012&gt;0),(U1012-T1012)/T1012,"")</f>
        <v/>
      </c>
      <c r="Y1012" s="12" t="str">
        <f aca="false">IF(AND(K1012&gt;0,V1012&gt;0),(V1012-Resumen!$B$7)/Resumen!$B$7,"")</f>
        <v/>
      </c>
      <c r="Z1012" s="28" t="str">
        <f aca="false">IF(AND(K1012&gt;0,I1012&gt;0,V1012&gt;0,S1012&gt;0),V1012-S1012,"")</f>
        <v/>
      </c>
      <c r="AA1012" s="12" t="str">
        <f aca="false">IF(Z1012&lt;&gt;"",Z1012/S1012,"")</f>
        <v/>
      </c>
      <c r="AB1012" s="28" t="str">
        <f aca="false">IF(AND(K1012&gt;0,J1012&gt;0,V1012&gt;0,U1012&gt;0),V1012-U1012,"")</f>
        <v/>
      </c>
      <c r="AC1012" s="12" t="str">
        <f aca="false">IF(AB1012&lt;&gt;"",AB1012/U1012,"")</f>
        <v/>
      </c>
      <c r="AD1012" s="27" t="n">
        <v>0</v>
      </c>
      <c r="AE1012" s="27" t="n">
        <v>0</v>
      </c>
      <c r="AF1012" s="27" t="n">
        <v>0</v>
      </c>
      <c r="AG1012" s="28" t="n">
        <f aca="false">AD1012+AE1012+AF1012</f>
        <v>0</v>
      </c>
      <c r="AH1012" s="12" t="str">
        <f aca="false">IF(AG1012&gt;0,AD1012/AG1012,"")</f>
        <v/>
      </c>
      <c r="AI1012" s="27" t="n">
        <v>0</v>
      </c>
      <c r="AJ1012" s="27" t="n">
        <v>0</v>
      </c>
      <c r="AK1012" s="27" t="n">
        <v>0</v>
      </c>
      <c r="AL1012" s="22" t="str">
        <f aca="false">IF(OR(AJ1012&gt;0,AK1012&gt;0),"Sí","No")</f>
        <v>No</v>
      </c>
      <c r="AM1012" s="6"/>
      <c r="AN1012" s="6"/>
      <c r="AO1012" s="12" t="n">
        <f aca="false">IF(M1012&gt;0,K1012/M1012,"")</f>
        <v>1</v>
      </c>
      <c r="AP1012" s="22" t="str">
        <f aca="false">IF(M1012&gt;=Resumen!$B$5,"Alto","Bajo")</f>
        <v>Bajo</v>
      </c>
      <c r="AQ1012" s="22" t="str">
        <f aca="false">IF(AO1012&gt;=Resumen!$B$28,"Alto","Bajo")</f>
        <v>Alto</v>
      </c>
      <c r="AR1012" s="22" t="str">
        <f aca="false">AP1012&amp;" Potencial / "&amp;AQ1012&amp;" Share"</f>
        <v>Bajo Potencial / Alto Share</v>
      </c>
      <c r="AS1012" s="22" t="str">
        <f aca="false">IF(Q1012="Sí",IF(AO1012&gt;=Resumen!$B$29,"Alto","Bajo"),"")</f>
        <v/>
      </c>
      <c r="AT1012" s="22" t="str">
        <f aca="false">IF(AS1012&lt;&gt;"",AP1012&amp;" Potencial / "&amp;AS1012&amp;" Share","")</f>
        <v/>
      </c>
      <c r="AU1012" s="22" t="str">
        <f aca="false">IF(AH1012="","Sin dato",IF(AH1012-AO1012&gt;Resumen!$B$6,"Sobre-exhibido",IF(AO1012-AH1012&gt;Resumen!$B$6,"Sub-exhibido","En línea")))</f>
        <v>Sin dato</v>
      </c>
      <c r="AV1012" s="22" t="str">
        <f aca="false">IF(AT1012="","",IF(AT1012="Alto Potencial / Bajo Share",1,IF(AT1012="Alto Potencial / Alto Share",2,IF(AT1012="Bajo Potencial / Alto Share",3,4))))</f>
        <v/>
      </c>
      <c r="AW1012" s="22" t="str">
        <f aca="false">IF(Q1012="No","Sin competencia directa",IF(AV1012=1,"1 - Foco Conquista (Alto Pot / Bajo Share)",IF(AV1012=2,"2 - Foco Defensa (Alto Pot / Alto Share)",IF(AV1012=3,"3 - Monitoreo (Bajo Pot / Alto Share)","4 - Baja Prioridad (Bajo Pot / Bajo Share)"))))</f>
        <v>Sin competencia directa</v>
      </c>
      <c r="AX1012" s="12" t="str">
        <f aca="false">IF(OR(IFERROR(AND(W1012&lt;&gt;"",Y1012&lt;&gt;"",Y1012-W1012&gt;Resumen!$B$8),FALSE()),IFERROR(AND(X1012&lt;&gt;"",Y1012&lt;&gt;"",Y1012-X1012&gt;Resumen!$B$8),FALSE())),MAX(IF(IFERROR(AND(W1012&lt;&gt;"",Y1012&lt;&gt;"",Y1012-W1012&gt;Resumen!$B$8),FALSE()),Y1012-W1012,0),IF(IFERROR(AND(X1012&lt;&gt;"",Y1012&lt;&gt;"",Y1012-X1012&gt;Resumen!$B$8),FALSE()),Y1012-X1012,0)),"")</f>
        <v/>
      </c>
      <c r="AY1012" s="22" t="str">
        <f aca="false">IF(OR(IFERROR(AND(W1012&lt;&gt;"",Y1012&lt;&gt;"",Y1012-W1012&gt;Resumen!$B$8),FALSE()),IFERROR(AND(X1012&lt;&gt;"",Y1012&lt;&gt;"",Y1012-X1012&gt;Resumen!$B$8),FALSE())),TRIM("Lays tiene mayor markup que "&amp;IF(IFERROR(AND(W1012&lt;&gt;"",Y1012&lt;&gt;"",Y1012-W1012&gt;Resumen!$B$8),FALSE()),"Quento ","")&amp;IF(IFERROR(AND(X1012&lt;&gt;"",Y1012&lt;&gt;"",Y1012-X1012&gt;Resumen!$B$8),FALSE()),"Julicroc ","")&amp;"en este PDV"),"")</f>
        <v/>
      </c>
      <c r="AZ1012" s="22" t="str">
        <f aca="false">IF(COUNTIF('Plan Pehuamar - Lista'!$A$2:$A$167,A1012)&gt;0,"Sí","No")</f>
        <v>No</v>
      </c>
      <c r="BA1012" s="22" t="str">
        <f aca="false">IF(COUNTIF('Plan Combo 9+1'!$A$2:$A$226,A1012)&gt;0,"Sí","No")</f>
        <v>No</v>
      </c>
      <c r="BB1012" s="22" t="str">
        <f aca="false">IF(AH1012="","No",IF(BA1012="Sí",IF((AO1012-AH1012)&gt;Resumen!$B$6,"Sí","No"),IF((AO1012-AH1012)&gt;=Resumen!$B$132,"Sí","No")))</f>
        <v>No</v>
      </c>
      <c r="BC1012" s="22" t="str">
        <f aca="false">IF(AND(N1012="Sí",AL1012="Sí",AI1012=0),"Sí","No")</f>
        <v>No</v>
      </c>
      <c r="BD1012" s="22" t="str">
        <f aca="false">IF(COUNTIF('Plan 9+1 (con Pehuamar)'!$A$2:$A$227,A1012)&gt;0,"Sí","No")</f>
        <v>No</v>
      </c>
    </row>
    <row r="1013" customFormat="false" ht="15" hidden="false" customHeight="true" outlineLevel="0" collapsed="false">
      <c r="A1013" s="6" t="n">
        <v>409019</v>
      </c>
      <c r="B1013" s="6" t="n">
        <v>5</v>
      </c>
      <c r="C1013" s="6" t="n">
        <v>504</v>
      </c>
      <c r="D1013" s="6" t="s">
        <v>359</v>
      </c>
      <c r="E1013" s="6" t="s">
        <v>1202</v>
      </c>
      <c r="F1013" s="6" t="s">
        <v>196</v>
      </c>
      <c r="G1013" s="6" t="s">
        <v>129</v>
      </c>
      <c r="H1013" s="6" t="s">
        <v>197</v>
      </c>
      <c r="I1013" s="27" t="n">
        <v>0</v>
      </c>
      <c r="J1013" s="27" t="n">
        <v>0</v>
      </c>
      <c r="K1013" s="27" t="n">
        <v>0.2</v>
      </c>
      <c r="L1013" s="28" t="n">
        <f aca="false">I1013+J1013</f>
        <v>0</v>
      </c>
      <c r="M1013" s="28" t="n">
        <f aca="false">L1013+K1013</f>
        <v>0.2</v>
      </c>
      <c r="N1013" s="22" t="str">
        <f aca="false">IF(I1013&gt;0,"Sí","No")</f>
        <v>No</v>
      </c>
      <c r="O1013" s="22" t="str">
        <f aca="false">IF(J1013&gt;0,"Sí","No")</f>
        <v>No</v>
      </c>
      <c r="P1013" s="22" t="str">
        <f aca="false">IF(K1013&gt;0,"Sí","No")</f>
        <v>Sí</v>
      </c>
      <c r="Q1013" s="22" t="str">
        <f aca="false">IF(OR(I1013&gt;0,J1013&gt;0),"Sí","No")</f>
        <v>No</v>
      </c>
      <c r="R1013" s="27"/>
      <c r="S1013" s="27"/>
      <c r="T1013" s="27"/>
      <c r="U1013" s="27"/>
      <c r="V1013" s="27"/>
      <c r="W1013" s="12" t="str">
        <f aca="false">IF(AND(I1013&gt;0,R1013&gt;0),(S1013-R1013)/R1013,"")</f>
        <v/>
      </c>
      <c r="X1013" s="12" t="str">
        <f aca="false">IF(AND(J1013&gt;0,T1013&gt;0),(U1013-T1013)/T1013,"")</f>
        <v/>
      </c>
      <c r="Y1013" s="12" t="str">
        <f aca="false">IF(AND(K1013&gt;0,V1013&gt;0),(V1013-Resumen!$B$7)/Resumen!$B$7,"")</f>
        <v/>
      </c>
      <c r="Z1013" s="28" t="str">
        <f aca="false">IF(AND(K1013&gt;0,I1013&gt;0,V1013&gt;0,S1013&gt;0),V1013-S1013,"")</f>
        <v/>
      </c>
      <c r="AA1013" s="12" t="str">
        <f aca="false">IF(Z1013&lt;&gt;"",Z1013/S1013,"")</f>
        <v/>
      </c>
      <c r="AB1013" s="28" t="str">
        <f aca="false">IF(AND(K1013&gt;0,J1013&gt;0,V1013&gt;0,U1013&gt;0),V1013-U1013,"")</f>
        <v/>
      </c>
      <c r="AC1013" s="12" t="str">
        <f aca="false">IF(AB1013&lt;&gt;"",AB1013/U1013,"")</f>
        <v/>
      </c>
      <c r="AD1013" s="27" t="n">
        <v>0</v>
      </c>
      <c r="AE1013" s="27" t="n">
        <v>0</v>
      </c>
      <c r="AF1013" s="27" t="n">
        <v>0</v>
      </c>
      <c r="AG1013" s="28" t="n">
        <f aca="false">AD1013+AE1013+AF1013</f>
        <v>0</v>
      </c>
      <c r="AH1013" s="12" t="str">
        <f aca="false">IF(AG1013&gt;0,AD1013/AG1013,"")</f>
        <v/>
      </c>
      <c r="AI1013" s="27" t="n">
        <v>0</v>
      </c>
      <c r="AJ1013" s="27" t="n">
        <v>0</v>
      </c>
      <c r="AK1013" s="27" t="n">
        <v>0</v>
      </c>
      <c r="AL1013" s="22" t="str">
        <f aca="false">IF(OR(AJ1013&gt;0,AK1013&gt;0),"Sí","No")</f>
        <v>No</v>
      </c>
      <c r="AM1013" s="6"/>
      <c r="AN1013" s="6"/>
      <c r="AO1013" s="12" t="n">
        <f aca="false">IF(M1013&gt;0,K1013/M1013,"")</f>
        <v>1</v>
      </c>
      <c r="AP1013" s="22" t="str">
        <f aca="false">IF(M1013&gt;=Resumen!$B$5,"Alto","Bajo")</f>
        <v>Bajo</v>
      </c>
      <c r="AQ1013" s="22" t="str">
        <f aca="false">IF(AO1013&gt;=Resumen!$B$28,"Alto","Bajo")</f>
        <v>Alto</v>
      </c>
      <c r="AR1013" s="22" t="str">
        <f aca="false">AP1013&amp;" Potencial / "&amp;AQ1013&amp;" Share"</f>
        <v>Bajo Potencial / Alto Share</v>
      </c>
      <c r="AS1013" s="22" t="str">
        <f aca="false">IF(Q1013="Sí",IF(AO1013&gt;=Resumen!$B$29,"Alto","Bajo"),"")</f>
        <v/>
      </c>
      <c r="AT1013" s="22" t="str">
        <f aca="false">IF(AS1013&lt;&gt;"",AP1013&amp;" Potencial / "&amp;AS1013&amp;" Share","")</f>
        <v/>
      </c>
      <c r="AU1013" s="22" t="str">
        <f aca="false">IF(AH1013="","Sin dato",IF(AH1013-AO1013&gt;Resumen!$B$6,"Sobre-exhibido",IF(AO1013-AH1013&gt;Resumen!$B$6,"Sub-exhibido","En línea")))</f>
        <v>Sin dato</v>
      </c>
      <c r="AV1013" s="22" t="str">
        <f aca="false">IF(AT1013="","",IF(AT1013="Alto Potencial / Bajo Share",1,IF(AT1013="Alto Potencial / Alto Share",2,IF(AT1013="Bajo Potencial / Alto Share",3,4))))</f>
        <v/>
      </c>
      <c r="AW1013" s="22" t="str">
        <f aca="false">IF(Q1013="No","Sin competencia directa",IF(AV1013=1,"1 - Foco Conquista (Alto Pot / Bajo Share)",IF(AV1013=2,"2 - Foco Defensa (Alto Pot / Alto Share)",IF(AV1013=3,"3 - Monitoreo (Bajo Pot / Alto Share)","4 - Baja Prioridad (Bajo Pot / Bajo Share)"))))</f>
        <v>Sin competencia directa</v>
      </c>
      <c r="AX1013" s="12" t="str">
        <f aca="false">IF(OR(IFERROR(AND(W1013&lt;&gt;"",Y1013&lt;&gt;"",Y1013-W1013&gt;Resumen!$B$8),FALSE()),IFERROR(AND(X1013&lt;&gt;"",Y1013&lt;&gt;"",Y1013-X1013&gt;Resumen!$B$8),FALSE())),MAX(IF(IFERROR(AND(W1013&lt;&gt;"",Y1013&lt;&gt;"",Y1013-W1013&gt;Resumen!$B$8),FALSE()),Y1013-W1013,0),IF(IFERROR(AND(X1013&lt;&gt;"",Y1013&lt;&gt;"",Y1013-X1013&gt;Resumen!$B$8),FALSE()),Y1013-X1013,0)),"")</f>
        <v/>
      </c>
      <c r="AY1013" s="22" t="str">
        <f aca="false">IF(OR(IFERROR(AND(W1013&lt;&gt;"",Y1013&lt;&gt;"",Y1013-W1013&gt;Resumen!$B$8),FALSE()),IFERROR(AND(X1013&lt;&gt;"",Y1013&lt;&gt;"",Y1013-X1013&gt;Resumen!$B$8),FALSE())),TRIM("Lays tiene mayor markup que "&amp;IF(IFERROR(AND(W1013&lt;&gt;"",Y1013&lt;&gt;"",Y1013-W1013&gt;Resumen!$B$8),FALSE()),"Quento ","")&amp;IF(IFERROR(AND(X1013&lt;&gt;"",Y1013&lt;&gt;"",Y1013-X1013&gt;Resumen!$B$8),FALSE()),"Julicroc ","")&amp;"en este PDV"),"")</f>
        <v/>
      </c>
      <c r="AZ1013" s="22" t="str">
        <f aca="false">IF(COUNTIF('Plan Pehuamar - Lista'!$A$2:$A$167,A1013)&gt;0,"Sí","No")</f>
        <v>No</v>
      </c>
      <c r="BA1013" s="22" t="str">
        <f aca="false">IF(COUNTIF('Plan Combo 9+1'!$A$2:$A$226,A1013)&gt;0,"Sí","No")</f>
        <v>No</v>
      </c>
      <c r="BB1013" s="22" t="str">
        <f aca="false">IF(AH1013="","No",IF(BA1013="Sí",IF((AO1013-AH1013)&gt;Resumen!$B$6,"Sí","No"),IF((AO1013-AH1013)&gt;=Resumen!$B$132,"Sí","No")))</f>
        <v>No</v>
      </c>
      <c r="BC1013" s="22" t="str">
        <f aca="false">IF(AND(N1013="Sí",AL1013="Sí",AI1013=0),"Sí","No")</f>
        <v>No</v>
      </c>
      <c r="BD1013" s="22" t="str">
        <f aca="false">IF(COUNTIF('Plan 9+1 (con Pehuamar)'!$A$2:$A$227,A1013)&gt;0,"Sí","No")</f>
        <v>No</v>
      </c>
    </row>
    <row r="1014" customFormat="false" ht="15" hidden="false" customHeight="true" outlineLevel="0" collapsed="false">
      <c r="A1014" s="6" t="n">
        <v>409020</v>
      </c>
      <c r="B1014" s="6" t="n">
        <v>5</v>
      </c>
      <c r="C1014" s="6" t="n">
        <v>504</v>
      </c>
      <c r="D1014" s="6" t="s">
        <v>359</v>
      </c>
      <c r="E1014" s="6" t="s">
        <v>1203</v>
      </c>
      <c r="F1014" s="6" t="s">
        <v>206</v>
      </c>
      <c r="G1014" s="6" t="s">
        <v>129</v>
      </c>
      <c r="H1014" s="6" t="s">
        <v>197</v>
      </c>
      <c r="I1014" s="27" t="n">
        <v>45</v>
      </c>
      <c r="J1014" s="27" t="n">
        <v>60</v>
      </c>
      <c r="K1014" s="27" t="n">
        <v>50</v>
      </c>
      <c r="L1014" s="28" t="n">
        <f aca="false">I1014+J1014</f>
        <v>105</v>
      </c>
      <c r="M1014" s="28" t="n">
        <f aca="false">L1014+K1014</f>
        <v>155</v>
      </c>
      <c r="N1014" s="22" t="str">
        <f aca="false">IF(I1014&gt;0,"Sí","No")</f>
        <v>Sí</v>
      </c>
      <c r="O1014" s="22" t="str">
        <f aca="false">IF(J1014&gt;0,"Sí","No")</f>
        <v>Sí</v>
      </c>
      <c r="P1014" s="22" t="str">
        <f aca="false">IF(K1014&gt;0,"Sí","No")</f>
        <v>Sí</v>
      </c>
      <c r="Q1014" s="22" t="str">
        <f aca="false">IF(OR(I1014&gt;0,J1014&gt;0),"Sí","No")</f>
        <v>Sí</v>
      </c>
      <c r="R1014" s="27" t="n">
        <v>1740</v>
      </c>
      <c r="S1014" s="27" t="n">
        <v>2800</v>
      </c>
      <c r="T1014" s="27" t="n">
        <v>1360</v>
      </c>
      <c r="U1014" s="27" t="n">
        <v>2000</v>
      </c>
      <c r="V1014" s="27" t="n">
        <v>3500</v>
      </c>
      <c r="W1014" s="12" t="n">
        <f aca="false">IF(AND(I1014&gt;0,R1014&gt;0),(S1014-R1014)/R1014,"")</f>
        <v>0.609195402298851</v>
      </c>
      <c r="X1014" s="12" t="n">
        <f aca="false">IF(AND(J1014&gt;0,T1014&gt;0),(U1014-T1014)/T1014,"")</f>
        <v>0.470588235294118</v>
      </c>
      <c r="Y1014" s="12" t="n">
        <f aca="false">IF(AND(K1014&gt;0,V1014&gt;0),(V1014-Resumen!$B$7)/Resumen!$B$7,"")</f>
        <v>0.4</v>
      </c>
      <c r="Z1014" s="28" t="n">
        <f aca="false">IF(AND(K1014&gt;0,I1014&gt;0,V1014&gt;0,S1014&gt;0),V1014-S1014,"")</f>
        <v>700</v>
      </c>
      <c r="AA1014" s="12" t="n">
        <f aca="false">IF(Z1014&lt;&gt;"",Z1014/S1014,"")</f>
        <v>0.25</v>
      </c>
      <c r="AB1014" s="28" t="n">
        <f aca="false">IF(AND(K1014&gt;0,J1014&gt;0,V1014&gt;0,U1014&gt;0),V1014-U1014,"")</f>
        <v>1500</v>
      </c>
      <c r="AC1014" s="12" t="n">
        <f aca="false">IF(AB1014&lt;&gt;"",AB1014/U1014,"")</f>
        <v>0.75</v>
      </c>
      <c r="AD1014" s="27" t="n">
        <v>15</v>
      </c>
      <c r="AE1014" s="27" t="n">
        <v>17</v>
      </c>
      <c r="AF1014" s="27" t="n">
        <v>12</v>
      </c>
      <c r="AG1014" s="28" t="n">
        <f aca="false">AD1014+AE1014+AF1014</f>
        <v>44</v>
      </c>
      <c r="AH1014" s="12" t="n">
        <f aca="false">IF(AG1014&gt;0,AD1014/AG1014,"")</f>
        <v>0.340909090909091</v>
      </c>
      <c r="AI1014" s="27" t="n">
        <v>1</v>
      </c>
      <c r="AJ1014" s="27" t="n">
        <v>1</v>
      </c>
      <c r="AK1014" s="27" t="n">
        <v>0</v>
      </c>
      <c r="AL1014" s="22" t="str">
        <f aca="false">IF(OR(AJ1014&gt;0,AK1014&gt;0),"Sí","No")</f>
        <v>Sí</v>
      </c>
      <c r="AM1014" s="6" t="s">
        <v>397</v>
      </c>
      <c r="AN1014" s="6" t="s">
        <v>397</v>
      </c>
      <c r="AO1014" s="12" t="n">
        <f aca="false">IF(M1014&gt;0,K1014/M1014,"")</f>
        <v>0.32258064516129</v>
      </c>
      <c r="AP1014" s="22" t="str">
        <f aca="false">IF(M1014&gt;=Resumen!$B$5,"Alto","Bajo")</f>
        <v>Alto</v>
      </c>
      <c r="AQ1014" s="22" t="str">
        <f aca="false">IF(AO1014&gt;=Resumen!$B$28,"Alto","Bajo")</f>
        <v>Bajo</v>
      </c>
      <c r="AR1014" s="22" t="str">
        <f aca="false">AP1014&amp;" Potencial / "&amp;AQ1014&amp;" Share"</f>
        <v>Alto Potencial / Bajo Share</v>
      </c>
      <c r="AS1014" s="22" t="str">
        <f aca="false">IF(Q1014="Sí",IF(AO1014&gt;=Resumen!$B$29,"Alto","Bajo"),"")</f>
        <v>Bajo</v>
      </c>
      <c r="AT1014" s="22" t="str">
        <f aca="false">IF(AS1014&lt;&gt;"",AP1014&amp;" Potencial / "&amp;AS1014&amp;" Share","")</f>
        <v>Alto Potencial / Bajo Share</v>
      </c>
      <c r="AU1014" s="22" t="str">
        <f aca="false">IF(AH1014="","Sin dato",IF(AH1014-AO1014&gt;Resumen!$B$6,"Sobre-exhibido",IF(AO1014-AH1014&gt;Resumen!$B$6,"Sub-exhibido","En línea")))</f>
        <v>En línea</v>
      </c>
      <c r="AV1014" s="22" t="n">
        <f aca="false">IF(AT1014="","",IF(AT1014="Alto Potencial / Bajo Share",1,IF(AT1014="Alto Potencial / Alto Share",2,IF(AT1014="Bajo Potencial / Alto Share",3,4))))</f>
        <v>1</v>
      </c>
      <c r="AW1014" s="22" t="str">
        <f aca="false">IF(Q1014="No","Sin competencia directa",IF(AV1014=1,"1 - Foco Conquista (Alto Pot / Bajo Share)",IF(AV1014=2,"2 - Foco Defensa (Alto Pot / Alto Share)",IF(AV1014=3,"3 - Monitoreo (Bajo Pot / Alto Share)","4 - Baja Prioridad (Bajo Pot / Bajo Share)"))))</f>
        <v>1 - Foco Conquista (Alto Pot / Bajo Share)</v>
      </c>
      <c r="AX1014" s="12" t="str">
        <f aca="false">IF(OR(IFERROR(AND(W1014&lt;&gt;"",Y1014&lt;&gt;"",Y1014-W1014&gt;Resumen!$B$8),FALSE()),IFERROR(AND(X1014&lt;&gt;"",Y1014&lt;&gt;"",Y1014-X1014&gt;Resumen!$B$8),FALSE())),MAX(IF(IFERROR(AND(W1014&lt;&gt;"",Y1014&lt;&gt;"",Y1014-W1014&gt;Resumen!$B$8),FALSE()),Y1014-W1014,0),IF(IFERROR(AND(X1014&lt;&gt;"",Y1014&lt;&gt;"",Y1014-X1014&gt;Resumen!$B$8),FALSE()),Y1014-X1014,0)),"")</f>
        <v/>
      </c>
      <c r="AY1014" s="22" t="str">
        <f aca="false">IF(OR(IFERROR(AND(W1014&lt;&gt;"",Y1014&lt;&gt;"",Y1014-W1014&gt;Resumen!$B$8),FALSE()),IFERROR(AND(X1014&lt;&gt;"",Y1014&lt;&gt;"",Y1014-X1014&gt;Resumen!$B$8),FALSE())),TRIM("Lays tiene mayor markup que "&amp;IF(IFERROR(AND(W1014&lt;&gt;"",Y1014&lt;&gt;"",Y1014-W1014&gt;Resumen!$B$8),FALSE()),"Quento ","")&amp;IF(IFERROR(AND(X1014&lt;&gt;"",Y1014&lt;&gt;"",Y1014-X1014&gt;Resumen!$B$8),FALSE()),"Julicroc ","")&amp;"en este PDV"),"")</f>
        <v/>
      </c>
      <c r="AZ1014" s="22" t="str">
        <f aca="false">IF(COUNTIF('Plan Pehuamar - Lista'!$A$2:$A$167,A1014)&gt;0,"Sí","No")</f>
        <v>No</v>
      </c>
      <c r="BA1014" s="22" t="str">
        <f aca="false">IF(COUNTIF('Plan Combo 9+1'!$A$2:$A$226,A1014)&gt;0,"Sí","No")</f>
        <v>No</v>
      </c>
      <c r="BB1014" s="22" t="str">
        <f aca="false">IF(AH1014="","No",IF(BA1014="Sí",IF((AO1014-AH1014)&gt;Resumen!$B$6,"Sí","No"),IF((AO1014-AH1014)&gt;=Resumen!$B$132,"Sí","No")))</f>
        <v>No</v>
      </c>
      <c r="BC1014" s="22" t="str">
        <f aca="false">IF(AND(N1014="Sí",AL1014="Sí",AI1014=0),"Sí","No")</f>
        <v>No</v>
      </c>
      <c r="BD1014" s="22" t="str">
        <f aca="false">IF(COUNTIF('Plan 9+1 (con Pehuamar)'!$A$2:$A$227,A1014)&gt;0,"Sí","No")</f>
        <v>No</v>
      </c>
    </row>
    <row r="1015" customFormat="false" ht="15" hidden="false" customHeight="true" outlineLevel="0" collapsed="false">
      <c r="A1015" s="6" t="n">
        <v>409021</v>
      </c>
      <c r="B1015" s="6" t="n">
        <v>5</v>
      </c>
      <c r="C1015" s="6" t="n">
        <v>504</v>
      </c>
      <c r="D1015" s="6" t="s">
        <v>359</v>
      </c>
      <c r="E1015" s="6" t="s">
        <v>1204</v>
      </c>
      <c r="F1015" s="6" t="s">
        <v>196</v>
      </c>
      <c r="G1015" s="6" t="s">
        <v>129</v>
      </c>
      <c r="H1015" s="6" t="s">
        <v>197</v>
      </c>
      <c r="I1015" s="27" t="n">
        <v>0</v>
      </c>
      <c r="J1015" s="27" t="n">
        <v>0</v>
      </c>
      <c r="K1015" s="27" t="n">
        <v>1.5</v>
      </c>
      <c r="L1015" s="28" t="n">
        <f aca="false">I1015+J1015</f>
        <v>0</v>
      </c>
      <c r="M1015" s="28" t="n">
        <f aca="false">L1015+K1015</f>
        <v>1.5</v>
      </c>
      <c r="N1015" s="22" t="str">
        <f aca="false">IF(I1015&gt;0,"Sí","No")</f>
        <v>No</v>
      </c>
      <c r="O1015" s="22" t="str">
        <f aca="false">IF(J1015&gt;0,"Sí","No")</f>
        <v>No</v>
      </c>
      <c r="P1015" s="22" t="str">
        <f aca="false">IF(K1015&gt;0,"Sí","No")</f>
        <v>Sí</v>
      </c>
      <c r="Q1015" s="22" t="str">
        <f aca="false">IF(OR(I1015&gt;0,J1015&gt;0),"Sí","No")</f>
        <v>No</v>
      </c>
      <c r="R1015" s="27"/>
      <c r="S1015" s="27"/>
      <c r="T1015" s="27"/>
      <c r="U1015" s="27"/>
      <c r="V1015" s="27"/>
      <c r="W1015" s="12" t="str">
        <f aca="false">IF(AND(I1015&gt;0,R1015&gt;0),(S1015-R1015)/R1015,"")</f>
        <v/>
      </c>
      <c r="X1015" s="12" t="str">
        <f aca="false">IF(AND(J1015&gt;0,T1015&gt;0),(U1015-T1015)/T1015,"")</f>
        <v/>
      </c>
      <c r="Y1015" s="12" t="str">
        <f aca="false">IF(AND(K1015&gt;0,V1015&gt;0),(V1015-Resumen!$B$7)/Resumen!$B$7,"")</f>
        <v/>
      </c>
      <c r="Z1015" s="28" t="str">
        <f aca="false">IF(AND(K1015&gt;0,I1015&gt;0,V1015&gt;0,S1015&gt;0),V1015-S1015,"")</f>
        <v/>
      </c>
      <c r="AA1015" s="12" t="str">
        <f aca="false">IF(Z1015&lt;&gt;"",Z1015/S1015,"")</f>
        <v/>
      </c>
      <c r="AB1015" s="28" t="str">
        <f aca="false">IF(AND(K1015&gt;0,J1015&gt;0,V1015&gt;0,U1015&gt;0),V1015-U1015,"")</f>
        <v/>
      </c>
      <c r="AC1015" s="12" t="str">
        <f aca="false">IF(AB1015&lt;&gt;"",AB1015/U1015,"")</f>
        <v/>
      </c>
      <c r="AD1015" s="27" t="n">
        <v>0</v>
      </c>
      <c r="AE1015" s="27" t="n">
        <v>0</v>
      </c>
      <c r="AF1015" s="27" t="n">
        <v>0</v>
      </c>
      <c r="AG1015" s="28" t="n">
        <f aca="false">AD1015+AE1015+AF1015</f>
        <v>0</v>
      </c>
      <c r="AH1015" s="12" t="str">
        <f aca="false">IF(AG1015&gt;0,AD1015/AG1015,"")</f>
        <v/>
      </c>
      <c r="AI1015" s="27" t="n">
        <v>0</v>
      </c>
      <c r="AJ1015" s="27" t="n">
        <v>0</v>
      </c>
      <c r="AK1015" s="27" t="n">
        <v>0</v>
      </c>
      <c r="AL1015" s="22" t="str">
        <f aca="false">IF(OR(AJ1015&gt;0,AK1015&gt;0),"Sí","No")</f>
        <v>No</v>
      </c>
      <c r="AM1015" s="6"/>
      <c r="AN1015" s="6"/>
      <c r="AO1015" s="12" t="n">
        <f aca="false">IF(M1015&gt;0,K1015/M1015,"")</f>
        <v>1</v>
      </c>
      <c r="AP1015" s="22" t="str">
        <f aca="false">IF(M1015&gt;=Resumen!$B$5,"Alto","Bajo")</f>
        <v>Bajo</v>
      </c>
      <c r="AQ1015" s="22" t="str">
        <f aca="false">IF(AO1015&gt;=Resumen!$B$28,"Alto","Bajo")</f>
        <v>Alto</v>
      </c>
      <c r="AR1015" s="22" t="str">
        <f aca="false">AP1015&amp;" Potencial / "&amp;AQ1015&amp;" Share"</f>
        <v>Bajo Potencial / Alto Share</v>
      </c>
      <c r="AS1015" s="22" t="str">
        <f aca="false">IF(Q1015="Sí",IF(AO1015&gt;=Resumen!$B$29,"Alto","Bajo"),"")</f>
        <v/>
      </c>
      <c r="AT1015" s="22" t="str">
        <f aca="false">IF(AS1015&lt;&gt;"",AP1015&amp;" Potencial / "&amp;AS1015&amp;" Share","")</f>
        <v/>
      </c>
      <c r="AU1015" s="22" t="str">
        <f aca="false">IF(AH1015="","Sin dato",IF(AH1015-AO1015&gt;Resumen!$B$6,"Sobre-exhibido",IF(AO1015-AH1015&gt;Resumen!$B$6,"Sub-exhibido","En línea")))</f>
        <v>Sin dato</v>
      </c>
      <c r="AV1015" s="22" t="str">
        <f aca="false">IF(AT1015="","",IF(AT1015="Alto Potencial / Bajo Share",1,IF(AT1015="Alto Potencial / Alto Share",2,IF(AT1015="Bajo Potencial / Alto Share",3,4))))</f>
        <v/>
      </c>
      <c r="AW1015" s="22" t="str">
        <f aca="false">IF(Q1015="No","Sin competencia directa",IF(AV1015=1,"1 - Foco Conquista (Alto Pot / Bajo Share)",IF(AV1015=2,"2 - Foco Defensa (Alto Pot / Alto Share)",IF(AV1015=3,"3 - Monitoreo (Bajo Pot / Alto Share)","4 - Baja Prioridad (Bajo Pot / Bajo Share)"))))</f>
        <v>Sin competencia directa</v>
      </c>
      <c r="AX1015" s="12" t="str">
        <f aca="false">IF(OR(IFERROR(AND(W1015&lt;&gt;"",Y1015&lt;&gt;"",Y1015-W1015&gt;Resumen!$B$8),FALSE()),IFERROR(AND(X1015&lt;&gt;"",Y1015&lt;&gt;"",Y1015-X1015&gt;Resumen!$B$8),FALSE())),MAX(IF(IFERROR(AND(W1015&lt;&gt;"",Y1015&lt;&gt;"",Y1015-W1015&gt;Resumen!$B$8),FALSE()),Y1015-W1015,0),IF(IFERROR(AND(X1015&lt;&gt;"",Y1015&lt;&gt;"",Y1015-X1015&gt;Resumen!$B$8),FALSE()),Y1015-X1015,0)),"")</f>
        <v/>
      </c>
      <c r="AY1015" s="22" t="str">
        <f aca="false">IF(OR(IFERROR(AND(W1015&lt;&gt;"",Y1015&lt;&gt;"",Y1015-W1015&gt;Resumen!$B$8),FALSE()),IFERROR(AND(X1015&lt;&gt;"",Y1015&lt;&gt;"",Y1015-X1015&gt;Resumen!$B$8),FALSE())),TRIM("Lays tiene mayor markup que "&amp;IF(IFERROR(AND(W1015&lt;&gt;"",Y1015&lt;&gt;"",Y1015-W1015&gt;Resumen!$B$8),FALSE()),"Quento ","")&amp;IF(IFERROR(AND(X1015&lt;&gt;"",Y1015&lt;&gt;"",Y1015-X1015&gt;Resumen!$B$8),FALSE()),"Julicroc ","")&amp;"en este PDV"),"")</f>
        <v/>
      </c>
      <c r="AZ1015" s="22" t="str">
        <f aca="false">IF(COUNTIF('Plan Pehuamar - Lista'!$A$2:$A$167,A1015)&gt;0,"Sí","No")</f>
        <v>No</v>
      </c>
      <c r="BA1015" s="22" t="str">
        <f aca="false">IF(COUNTIF('Plan Combo 9+1'!$A$2:$A$226,A1015)&gt;0,"Sí","No")</f>
        <v>No</v>
      </c>
      <c r="BB1015" s="22" t="str">
        <f aca="false">IF(AH1015="","No",IF(BA1015="Sí",IF((AO1015-AH1015)&gt;Resumen!$B$6,"Sí","No"),IF((AO1015-AH1015)&gt;=Resumen!$B$132,"Sí","No")))</f>
        <v>No</v>
      </c>
      <c r="BC1015" s="22" t="str">
        <f aca="false">IF(AND(N1015="Sí",AL1015="Sí",AI1015=0),"Sí","No")</f>
        <v>No</v>
      </c>
      <c r="BD1015" s="22" t="str">
        <f aca="false">IF(COUNTIF('Plan 9+1 (con Pehuamar)'!$A$2:$A$227,A1015)&gt;0,"Sí","No")</f>
        <v>No</v>
      </c>
    </row>
    <row r="1016" customFormat="false" ht="15" hidden="false" customHeight="true" outlineLevel="0" collapsed="false">
      <c r="A1016" s="6" t="n">
        <v>409022</v>
      </c>
      <c r="B1016" s="6" t="n">
        <v>5</v>
      </c>
      <c r="C1016" s="6" t="n">
        <v>504</v>
      </c>
      <c r="D1016" s="6" t="s">
        <v>359</v>
      </c>
      <c r="E1016" s="6" t="s">
        <v>1205</v>
      </c>
      <c r="F1016" s="6" t="s">
        <v>201</v>
      </c>
      <c r="G1016" s="6" t="s">
        <v>129</v>
      </c>
      <c r="H1016" s="6" t="s">
        <v>197</v>
      </c>
      <c r="I1016" s="27" t="n">
        <v>0</v>
      </c>
      <c r="J1016" s="27" t="n">
        <v>0</v>
      </c>
      <c r="K1016" s="27" t="n">
        <v>0.8</v>
      </c>
      <c r="L1016" s="28" t="n">
        <f aca="false">I1016+J1016</f>
        <v>0</v>
      </c>
      <c r="M1016" s="28" t="n">
        <f aca="false">L1016+K1016</f>
        <v>0.8</v>
      </c>
      <c r="N1016" s="22" t="str">
        <f aca="false">IF(I1016&gt;0,"Sí","No")</f>
        <v>No</v>
      </c>
      <c r="O1016" s="22" t="str">
        <f aca="false">IF(J1016&gt;0,"Sí","No")</f>
        <v>No</v>
      </c>
      <c r="P1016" s="22" t="str">
        <f aca="false">IF(K1016&gt;0,"Sí","No")</f>
        <v>Sí</v>
      </c>
      <c r="Q1016" s="22" t="str">
        <f aca="false">IF(OR(I1016&gt;0,J1016&gt;0),"Sí","No")</f>
        <v>No</v>
      </c>
      <c r="R1016" s="27"/>
      <c r="S1016" s="27"/>
      <c r="T1016" s="27"/>
      <c r="U1016" s="27"/>
      <c r="V1016" s="27"/>
      <c r="W1016" s="12" t="str">
        <f aca="false">IF(AND(I1016&gt;0,R1016&gt;0),(S1016-R1016)/R1016,"")</f>
        <v/>
      </c>
      <c r="X1016" s="12" t="str">
        <f aca="false">IF(AND(J1016&gt;0,T1016&gt;0),(U1016-T1016)/T1016,"")</f>
        <v/>
      </c>
      <c r="Y1016" s="12" t="str">
        <f aca="false">IF(AND(K1016&gt;0,V1016&gt;0),(V1016-Resumen!$B$7)/Resumen!$B$7,"")</f>
        <v/>
      </c>
      <c r="Z1016" s="28" t="str">
        <f aca="false">IF(AND(K1016&gt;0,I1016&gt;0,V1016&gt;0,S1016&gt;0),V1016-S1016,"")</f>
        <v/>
      </c>
      <c r="AA1016" s="12" t="str">
        <f aca="false">IF(Z1016&lt;&gt;"",Z1016/S1016,"")</f>
        <v/>
      </c>
      <c r="AB1016" s="28" t="str">
        <f aca="false">IF(AND(K1016&gt;0,J1016&gt;0,V1016&gt;0,U1016&gt;0),V1016-U1016,"")</f>
        <v/>
      </c>
      <c r="AC1016" s="12" t="str">
        <f aca="false">IF(AB1016&lt;&gt;"",AB1016/U1016,"")</f>
        <v/>
      </c>
      <c r="AD1016" s="27" t="n">
        <v>0</v>
      </c>
      <c r="AE1016" s="27" t="n">
        <v>0</v>
      </c>
      <c r="AF1016" s="27" t="n">
        <v>0</v>
      </c>
      <c r="AG1016" s="28" t="n">
        <f aca="false">AD1016+AE1016+AF1016</f>
        <v>0</v>
      </c>
      <c r="AH1016" s="12" t="str">
        <f aca="false">IF(AG1016&gt;0,AD1016/AG1016,"")</f>
        <v/>
      </c>
      <c r="AI1016" s="27" t="n">
        <v>0</v>
      </c>
      <c r="AJ1016" s="27" t="n">
        <v>0</v>
      </c>
      <c r="AK1016" s="27" t="n">
        <v>0</v>
      </c>
      <c r="AL1016" s="22" t="str">
        <f aca="false">IF(OR(AJ1016&gt;0,AK1016&gt;0),"Sí","No")</f>
        <v>No</v>
      </c>
      <c r="AM1016" s="6"/>
      <c r="AN1016" s="6"/>
      <c r="AO1016" s="12" t="n">
        <f aca="false">IF(M1016&gt;0,K1016/M1016,"")</f>
        <v>1</v>
      </c>
      <c r="AP1016" s="22" t="str">
        <f aca="false">IF(M1016&gt;=Resumen!$B$5,"Alto","Bajo")</f>
        <v>Bajo</v>
      </c>
      <c r="AQ1016" s="22" t="str">
        <f aca="false">IF(AO1016&gt;=Resumen!$B$28,"Alto","Bajo")</f>
        <v>Alto</v>
      </c>
      <c r="AR1016" s="22" t="str">
        <f aca="false">AP1016&amp;" Potencial / "&amp;AQ1016&amp;" Share"</f>
        <v>Bajo Potencial / Alto Share</v>
      </c>
      <c r="AS1016" s="22" t="str">
        <f aca="false">IF(Q1016="Sí",IF(AO1016&gt;=Resumen!$B$29,"Alto","Bajo"),"")</f>
        <v/>
      </c>
      <c r="AT1016" s="22" t="str">
        <f aca="false">IF(AS1016&lt;&gt;"",AP1016&amp;" Potencial / "&amp;AS1016&amp;" Share","")</f>
        <v/>
      </c>
      <c r="AU1016" s="22" t="str">
        <f aca="false">IF(AH1016="","Sin dato",IF(AH1016-AO1016&gt;Resumen!$B$6,"Sobre-exhibido",IF(AO1016-AH1016&gt;Resumen!$B$6,"Sub-exhibido","En línea")))</f>
        <v>Sin dato</v>
      </c>
      <c r="AV1016" s="22" t="str">
        <f aca="false">IF(AT1016="","",IF(AT1016="Alto Potencial / Bajo Share",1,IF(AT1016="Alto Potencial / Alto Share",2,IF(AT1016="Bajo Potencial / Alto Share",3,4))))</f>
        <v/>
      </c>
      <c r="AW1016" s="22" t="str">
        <f aca="false">IF(Q1016="No","Sin competencia directa",IF(AV1016=1,"1 - Foco Conquista (Alto Pot / Bajo Share)",IF(AV1016=2,"2 - Foco Defensa (Alto Pot / Alto Share)",IF(AV1016=3,"3 - Monitoreo (Bajo Pot / Alto Share)","4 - Baja Prioridad (Bajo Pot / Bajo Share)"))))</f>
        <v>Sin competencia directa</v>
      </c>
      <c r="AX1016" s="12" t="str">
        <f aca="false">IF(OR(IFERROR(AND(W1016&lt;&gt;"",Y1016&lt;&gt;"",Y1016-W1016&gt;Resumen!$B$8),FALSE()),IFERROR(AND(X1016&lt;&gt;"",Y1016&lt;&gt;"",Y1016-X1016&gt;Resumen!$B$8),FALSE())),MAX(IF(IFERROR(AND(W1016&lt;&gt;"",Y1016&lt;&gt;"",Y1016-W1016&gt;Resumen!$B$8),FALSE()),Y1016-W1016,0),IF(IFERROR(AND(X1016&lt;&gt;"",Y1016&lt;&gt;"",Y1016-X1016&gt;Resumen!$B$8),FALSE()),Y1016-X1016,0)),"")</f>
        <v/>
      </c>
      <c r="AY1016" s="22" t="str">
        <f aca="false">IF(OR(IFERROR(AND(W1016&lt;&gt;"",Y1016&lt;&gt;"",Y1016-W1016&gt;Resumen!$B$8),FALSE()),IFERROR(AND(X1016&lt;&gt;"",Y1016&lt;&gt;"",Y1016-X1016&gt;Resumen!$B$8),FALSE())),TRIM("Lays tiene mayor markup que "&amp;IF(IFERROR(AND(W1016&lt;&gt;"",Y1016&lt;&gt;"",Y1016-W1016&gt;Resumen!$B$8),FALSE()),"Quento ","")&amp;IF(IFERROR(AND(X1016&lt;&gt;"",Y1016&lt;&gt;"",Y1016-X1016&gt;Resumen!$B$8),FALSE()),"Julicroc ","")&amp;"en este PDV"),"")</f>
        <v/>
      </c>
      <c r="AZ1016" s="22" t="str">
        <f aca="false">IF(COUNTIF('Plan Pehuamar - Lista'!$A$2:$A$167,A1016)&gt;0,"Sí","No")</f>
        <v>No</v>
      </c>
      <c r="BA1016" s="22" t="str">
        <f aca="false">IF(COUNTIF('Plan Combo 9+1'!$A$2:$A$226,A1016)&gt;0,"Sí","No")</f>
        <v>No</v>
      </c>
      <c r="BB1016" s="22" t="str">
        <f aca="false">IF(AH1016="","No",IF(BA1016="Sí",IF((AO1016-AH1016)&gt;Resumen!$B$6,"Sí","No"),IF((AO1016-AH1016)&gt;=Resumen!$B$132,"Sí","No")))</f>
        <v>No</v>
      </c>
      <c r="BC1016" s="22" t="str">
        <f aca="false">IF(AND(N1016="Sí",AL1016="Sí",AI1016=0),"Sí","No")</f>
        <v>No</v>
      </c>
      <c r="BD1016" s="22" t="str">
        <f aca="false">IF(COUNTIF('Plan 9+1 (con Pehuamar)'!$A$2:$A$227,A1016)&gt;0,"Sí","No")</f>
        <v>No</v>
      </c>
    </row>
    <row r="1017" customFormat="false" ht="15" hidden="false" customHeight="true" outlineLevel="0" collapsed="false">
      <c r="A1017" s="6" t="n">
        <v>409025</v>
      </c>
      <c r="B1017" s="6" t="n">
        <v>5</v>
      </c>
      <c r="C1017" s="6" t="n">
        <v>504</v>
      </c>
      <c r="D1017" s="6" t="s">
        <v>359</v>
      </c>
      <c r="E1017" s="6" t="s">
        <v>1199</v>
      </c>
      <c r="F1017" s="6" t="s">
        <v>201</v>
      </c>
      <c r="G1017" s="6" t="s">
        <v>129</v>
      </c>
      <c r="H1017" s="6" t="s">
        <v>197</v>
      </c>
      <c r="I1017" s="27" t="n">
        <v>0</v>
      </c>
      <c r="J1017" s="27" t="n">
        <v>0</v>
      </c>
      <c r="K1017" s="27" t="n">
        <v>0.8</v>
      </c>
      <c r="L1017" s="28" t="n">
        <f aca="false">I1017+J1017</f>
        <v>0</v>
      </c>
      <c r="M1017" s="28" t="n">
        <f aca="false">L1017+K1017</f>
        <v>0.8</v>
      </c>
      <c r="N1017" s="22" t="str">
        <f aca="false">IF(I1017&gt;0,"Sí","No")</f>
        <v>No</v>
      </c>
      <c r="O1017" s="22" t="str">
        <f aca="false">IF(J1017&gt;0,"Sí","No")</f>
        <v>No</v>
      </c>
      <c r="P1017" s="22" t="str">
        <f aca="false">IF(K1017&gt;0,"Sí","No")</f>
        <v>Sí</v>
      </c>
      <c r="Q1017" s="22" t="str">
        <f aca="false">IF(OR(I1017&gt;0,J1017&gt;0),"Sí","No")</f>
        <v>No</v>
      </c>
      <c r="R1017" s="27"/>
      <c r="S1017" s="27"/>
      <c r="T1017" s="27"/>
      <c r="U1017" s="27"/>
      <c r="V1017" s="27"/>
      <c r="W1017" s="12" t="str">
        <f aca="false">IF(AND(I1017&gt;0,R1017&gt;0),(S1017-R1017)/R1017,"")</f>
        <v/>
      </c>
      <c r="X1017" s="12" t="str">
        <f aca="false">IF(AND(J1017&gt;0,T1017&gt;0),(U1017-T1017)/T1017,"")</f>
        <v/>
      </c>
      <c r="Y1017" s="12" t="str">
        <f aca="false">IF(AND(K1017&gt;0,V1017&gt;0),(V1017-Resumen!$B$7)/Resumen!$B$7,"")</f>
        <v/>
      </c>
      <c r="Z1017" s="28" t="str">
        <f aca="false">IF(AND(K1017&gt;0,I1017&gt;0,V1017&gt;0,S1017&gt;0),V1017-S1017,"")</f>
        <v/>
      </c>
      <c r="AA1017" s="12" t="str">
        <f aca="false">IF(Z1017&lt;&gt;"",Z1017/S1017,"")</f>
        <v/>
      </c>
      <c r="AB1017" s="28" t="str">
        <f aca="false">IF(AND(K1017&gt;0,J1017&gt;0,V1017&gt;0,U1017&gt;0),V1017-U1017,"")</f>
        <v/>
      </c>
      <c r="AC1017" s="12" t="str">
        <f aca="false">IF(AB1017&lt;&gt;"",AB1017/U1017,"")</f>
        <v/>
      </c>
      <c r="AD1017" s="27" t="n">
        <v>0</v>
      </c>
      <c r="AE1017" s="27" t="n">
        <v>0</v>
      </c>
      <c r="AF1017" s="27" t="n">
        <v>0</v>
      </c>
      <c r="AG1017" s="28" t="n">
        <f aca="false">AD1017+AE1017+AF1017</f>
        <v>0</v>
      </c>
      <c r="AH1017" s="12" t="str">
        <f aca="false">IF(AG1017&gt;0,AD1017/AG1017,"")</f>
        <v/>
      </c>
      <c r="AI1017" s="27" t="n">
        <v>0</v>
      </c>
      <c r="AJ1017" s="27" t="n">
        <v>0</v>
      </c>
      <c r="AK1017" s="27" t="n">
        <v>0</v>
      </c>
      <c r="AL1017" s="22" t="str">
        <f aca="false">IF(OR(AJ1017&gt;0,AK1017&gt;0),"Sí","No")</f>
        <v>No</v>
      </c>
      <c r="AM1017" s="6"/>
      <c r="AN1017" s="6"/>
      <c r="AO1017" s="12" t="n">
        <f aca="false">IF(M1017&gt;0,K1017/M1017,"")</f>
        <v>1</v>
      </c>
      <c r="AP1017" s="22" t="str">
        <f aca="false">IF(M1017&gt;=Resumen!$B$5,"Alto","Bajo")</f>
        <v>Bajo</v>
      </c>
      <c r="AQ1017" s="22" t="str">
        <f aca="false">IF(AO1017&gt;=Resumen!$B$28,"Alto","Bajo")</f>
        <v>Alto</v>
      </c>
      <c r="AR1017" s="22" t="str">
        <f aca="false">AP1017&amp;" Potencial / "&amp;AQ1017&amp;" Share"</f>
        <v>Bajo Potencial / Alto Share</v>
      </c>
      <c r="AS1017" s="22" t="str">
        <f aca="false">IF(Q1017="Sí",IF(AO1017&gt;=Resumen!$B$29,"Alto","Bajo"),"")</f>
        <v/>
      </c>
      <c r="AT1017" s="22" t="str">
        <f aca="false">IF(AS1017&lt;&gt;"",AP1017&amp;" Potencial / "&amp;AS1017&amp;" Share","")</f>
        <v/>
      </c>
      <c r="AU1017" s="22" t="str">
        <f aca="false">IF(AH1017="","Sin dato",IF(AH1017-AO1017&gt;Resumen!$B$6,"Sobre-exhibido",IF(AO1017-AH1017&gt;Resumen!$B$6,"Sub-exhibido","En línea")))</f>
        <v>Sin dato</v>
      </c>
      <c r="AV1017" s="22" t="str">
        <f aca="false">IF(AT1017="","",IF(AT1017="Alto Potencial / Bajo Share",1,IF(AT1017="Alto Potencial / Alto Share",2,IF(AT1017="Bajo Potencial / Alto Share",3,4))))</f>
        <v/>
      </c>
      <c r="AW1017" s="22" t="str">
        <f aca="false">IF(Q1017="No","Sin competencia directa",IF(AV1017=1,"1 - Foco Conquista (Alto Pot / Bajo Share)",IF(AV1017=2,"2 - Foco Defensa (Alto Pot / Alto Share)",IF(AV1017=3,"3 - Monitoreo (Bajo Pot / Alto Share)","4 - Baja Prioridad (Bajo Pot / Bajo Share)"))))</f>
        <v>Sin competencia directa</v>
      </c>
      <c r="AX1017" s="12" t="str">
        <f aca="false">IF(OR(IFERROR(AND(W1017&lt;&gt;"",Y1017&lt;&gt;"",Y1017-W1017&gt;Resumen!$B$8),FALSE()),IFERROR(AND(X1017&lt;&gt;"",Y1017&lt;&gt;"",Y1017-X1017&gt;Resumen!$B$8),FALSE())),MAX(IF(IFERROR(AND(W1017&lt;&gt;"",Y1017&lt;&gt;"",Y1017-W1017&gt;Resumen!$B$8),FALSE()),Y1017-W1017,0),IF(IFERROR(AND(X1017&lt;&gt;"",Y1017&lt;&gt;"",Y1017-X1017&gt;Resumen!$B$8),FALSE()),Y1017-X1017,0)),"")</f>
        <v/>
      </c>
      <c r="AY1017" s="22" t="str">
        <f aca="false">IF(OR(IFERROR(AND(W1017&lt;&gt;"",Y1017&lt;&gt;"",Y1017-W1017&gt;Resumen!$B$8),FALSE()),IFERROR(AND(X1017&lt;&gt;"",Y1017&lt;&gt;"",Y1017-X1017&gt;Resumen!$B$8),FALSE())),TRIM("Lays tiene mayor markup que "&amp;IF(IFERROR(AND(W1017&lt;&gt;"",Y1017&lt;&gt;"",Y1017-W1017&gt;Resumen!$B$8),FALSE()),"Quento ","")&amp;IF(IFERROR(AND(X1017&lt;&gt;"",Y1017&lt;&gt;"",Y1017-X1017&gt;Resumen!$B$8),FALSE()),"Julicroc ","")&amp;"en este PDV"),"")</f>
        <v/>
      </c>
      <c r="AZ1017" s="22" t="str">
        <f aca="false">IF(COUNTIF('Plan Pehuamar - Lista'!$A$2:$A$167,A1017)&gt;0,"Sí","No")</f>
        <v>No</v>
      </c>
      <c r="BA1017" s="22" t="str">
        <f aca="false">IF(COUNTIF('Plan Combo 9+1'!$A$2:$A$226,A1017)&gt;0,"Sí","No")</f>
        <v>No</v>
      </c>
      <c r="BB1017" s="22" t="str">
        <f aca="false">IF(AH1017="","No",IF(BA1017="Sí",IF((AO1017-AH1017)&gt;Resumen!$B$6,"Sí","No"),IF((AO1017-AH1017)&gt;=Resumen!$B$132,"Sí","No")))</f>
        <v>No</v>
      </c>
      <c r="BC1017" s="22" t="str">
        <f aca="false">IF(AND(N1017="Sí",AL1017="Sí",AI1017=0),"Sí","No")</f>
        <v>No</v>
      </c>
      <c r="BD1017" s="22" t="str">
        <f aca="false">IF(COUNTIF('Plan 9+1 (con Pehuamar)'!$A$2:$A$227,A1017)&gt;0,"Sí","No")</f>
        <v>No</v>
      </c>
    </row>
    <row r="1018" customFormat="false" ht="15" hidden="false" customHeight="true" outlineLevel="0" collapsed="false">
      <c r="A1018" s="6" t="n">
        <v>409031</v>
      </c>
      <c r="B1018" s="6" t="n">
        <v>5</v>
      </c>
      <c r="C1018" s="6" t="n">
        <v>504</v>
      </c>
      <c r="D1018" s="6" t="s">
        <v>359</v>
      </c>
      <c r="E1018" s="6" t="s">
        <v>1206</v>
      </c>
      <c r="F1018" s="6" t="s">
        <v>206</v>
      </c>
      <c r="G1018" s="6" t="s">
        <v>129</v>
      </c>
      <c r="H1018" s="6" t="s">
        <v>197</v>
      </c>
      <c r="I1018" s="27" t="n">
        <v>0</v>
      </c>
      <c r="J1018" s="27" t="n">
        <v>0</v>
      </c>
      <c r="K1018" s="27" t="n">
        <v>0.4</v>
      </c>
      <c r="L1018" s="28" t="n">
        <f aca="false">I1018+J1018</f>
        <v>0</v>
      </c>
      <c r="M1018" s="28" t="n">
        <f aca="false">L1018+K1018</f>
        <v>0.4</v>
      </c>
      <c r="N1018" s="22" t="str">
        <f aca="false">IF(I1018&gt;0,"Sí","No")</f>
        <v>No</v>
      </c>
      <c r="O1018" s="22" t="str">
        <f aca="false">IF(J1018&gt;0,"Sí","No")</f>
        <v>No</v>
      </c>
      <c r="P1018" s="22" t="str">
        <f aca="false">IF(K1018&gt;0,"Sí","No")</f>
        <v>Sí</v>
      </c>
      <c r="Q1018" s="22" t="str">
        <f aca="false">IF(OR(I1018&gt;0,J1018&gt;0),"Sí","No")</f>
        <v>No</v>
      </c>
      <c r="R1018" s="27"/>
      <c r="S1018" s="27"/>
      <c r="T1018" s="27"/>
      <c r="U1018" s="27"/>
      <c r="V1018" s="27"/>
      <c r="W1018" s="12" t="str">
        <f aca="false">IF(AND(I1018&gt;0,R1018&gt;0),(S1018-R1018)/R1018,"")</f>
        <v/>
      </c>
      <c r="X1018" s="12" t="str">
        <f aca="false">IF(AND(J1018&gt;0,T1018&gt;0),(U1018-T1018)/T1018,"")</f>
        <v/>
      </c>
      <c r="Y1018" s="12" t="str">
        <f aca="false">IF(AND(K1018&gt;0,V1018&gt;0),(V1018-Resumen!$B$7)/Resumen!$B$7,"")</f>
        <v/>
      </c>
      <c r="Z1018" s="28" t="str">
        <f aca="false">IF(AND(K1018&gt;0,I1018&gt;0,V1018&gt;0,S1018&gt;0),V1018-S1018,"")</f>
        <v/>
      </c>
      <c r="AA1018" s="12" t="str">
        <f aca="false">IF(Z1018&lt;&gt;"",Z1018/S1018,"")</f>
        <v/>
      </c>
      <c r="AB1018" s="28" t="str">
        <f aca="false">IF(AND(K1018&gt;0,J1018&gt;0,V1018&gt;0,U1018&gt;0),V1018-U1018,"")</f>
        <v/>
      </c>
      <c r="AC1018" s="12" t="str">
        <f aca="false">IF(AB1018&lt;&gt;"",AB1018/U1018,"")</f>
        <v/>
      </c>
      <c r="AD1018" s="27" t="n">
        <v>0</v>
      </c>
      <c r="AE1018" s="27" t="n">
        <v>0</v>
      </c>
      <c r="AF1018" s="27" t="n">
        <v>0</v>
      </c>
      <c r="AG1018" s="28" t="n">
        <f aca="false">AD1018+AE1018+AF1018</f>
        <v>0</v>
      </c>
      <c r="AH1018" s="12" t="str">
        <f aca="false">IF(AG1018&gt;0,AD1018/AG1018,"")</f>
        <v/>
      </c>
      <c r="AI1018" s="27" t="n">
        <v>0</v>
      </c>
      <c r="AJ1018" s="27" t="n">
        <v>0</v>
      </c>
      <c r="AK1018" s="27" t="n">
        <v>0</v>
      </c>
      <c r="AL1018" s="22" t="str">
        <f aca="false">IF(OR(AJ1018&gt;0,AK1018&gt;0),"Sí","No")</f>
        <v>No</v>
      </c>
      <c r="AM1018" s="6"/>
      <c r="AN1018" s="6"/>
      <c r="AO1018" s="12" t="n">
        <f aca="false">IF(M1018&gt;0,K1018/M1018,"")</f>
        <v>1</v>
      </c>
      <c r="AP1018" s="22" t="str">
        <f aca="false">IF(M1018&gt;=Resumen!$B$5,"Alto","Bajo")</f>
        <v>Bajo</v>
      </c>
      <c r="AQ1018" s="22" t="str">
        <f aca="false">IF(AO1018&gt;=Resumen!$B$28,"Alto","Bajo")</f>
        <v>Alto</v>
      </c>
      <c r="AR1018" s="22" t="str">
        <f aca="false">AP1018&amp;" Potencial / "&amp;AQ1018&amp;" Share"</f>
        <v>Bajo Potencial / Alto Share</v>
      </c>
      <c r="AS1018" s="22" t="str">
        <f aca="false">IF(Q1018="Sí",IF(AO1018&gt;=Resumen!$B$29,"Alto","Bajo"),"")</f>
        <v/>
      </c>
      <c r="AT1018" s="22" t="str">
        <f aca="false">IF(AS1018&lt;&gt;"",AP1018&amp;" Potencial / "&amp;AS1018&amp;" Share","")</f>
        <v/>
      </c>
      <c r="AU1018" s="22" t="str">
        <f aca="false">IF(AH1018="","Sin dato",IF(AH1018-AO1018&gt;Resumen!$B$6,"Sobre-exhibido",IF(AO1018-AH1018&gt;Resumen!$B$6,"Sub-exhibido","En línea")))</f>
        <v>Sin dato</v>
      </c>
      <c r="AV1018" s="22" t="str">
        <f aca="false">IF(AT1018="","",IF(AT1018="Alto Potencial / Bajo Share",1,IF(AT1018="Alto Potencial / Alto Share",2,IF(AT1018="Bajo Potencial / Alto Share",3,4))))</f>
        <v/>
      </c>
      <c r="AW1018" s="22" t="str">
        <f aca="false">IF(Q1018="No","Sin competencia directa",IF(AV1018=1,"1 - Foco Conquista (Alto Pot / Bajo Share)",IF(AV1018=2,"2 - Foco Defensa (Alto Pot / Alto Share)",IF(AV1018=3,"3 - Monitoreo (Bajo Pot / Alto Share)","4 - Baja Prioridad (Bajo Pot / Bajo Share)"))))</f>
        <v>Sin competencia directa</v>
      </c>
      <c r="AX1018" s="12" t="str">
        <f aca="false">IF(OR(IFERROR(AND(W1018&lt;&gt;"",Y1018&lt;&gt;"",Y1018-W1018&gt;Resumen!$B$8),FALSE()),IFERROR(AND(X1018&lt;&gt;"",Y1018&lt;&gt;"",Y1018-X1018&gt;Resumen!$B$8),FALSE())),MAX(IF(IFERROR(AND(W1018&lt;&gt;"",Y1018&lt;&gt;"",Y1018-W1018&gt;Resumen!$B$8),FALSE()),Y1018-W1018,0),IF(IFERROR(AND(X1018&lt;&gt;"",Y1018&lt;&gt;"",Y1018-X1018&gt;Resumen!$B$8),FALSE()),Y1018-X1018,0)),"")</f>
        <v/>
      </c>
      <c r="AY1018" s="22" t="str">
        <f aca="false">IF(OR(IFERROR(AND(W1018&lt;&gt;"",Y1018&lt;&gt;"",Y1018-W1018&gt;Resumen!$B$8),FALSE()),IFERROR(AND(X1018&lt;&gt;"",Y1018&lt;&gt;"",Y1018-X1018&gt;Resumen!$B$8),FALSE())),TRIM("Lays tiene mayor markup que "&amp;IF(IFERROR(AND(W1018&lt;&gt;"",Y1018&lt;&gt;"",Y1018-W1018&gt;Resumen!$B$8),FALSE()),"Quento ","")&amp;IF(IFERROR(AND(X1018&lt;&gt;"",Y1018&lt;&gt;"",Y1018-X1018&gt;Resumen!$B$8),FALSE()),"Julicroc ","")&amp;"en este PDV"),"")</f>
        <v/>
      </c>
      <c r="AZ1018" s="22" t="str">
        <f aca="false">IF(COUNTIF('Plan Pehuamar - Lista'!$A$2:$A$167,A1018)&gt;0,"Sí","No")</f>
        <v>No</v>
      </c>
      <c r="BA1018" s="22" t="str">
        <f aca="false">IF(COUNTIF('Plan Combo 9+1'!$A$2:$A$226,A1018)&gt;0,"Sí","No")</f>
        <v>No</v>
      </c>
      <c r="BB1018" s="22" t="str">
        <f aca="false">IF(AH1018="","No",IF(BA1018="Sí",IF((AO1018-AH1018)&gt;Resumen!$B$6,"Sí","No"),IF((AO1018-AH1018)&gt;=Resumen!$B$132,"Sí","No")))</f>
        <v>No</v>
      </c>
      <c r="BC1018" s="22" t="str">
        <f aca="false">IF(AND(N1018="Sí",AL1018="Sí",AI1018=0),"Sí","No")</f>
        <v>No</v>
      </c>
      <c r="BD1018" s="22" t="str">
        <f aca="false">IF(COUNTIF('Plan 9+1 (con Pehuamar)'!$A$2:$A$227,A1018)&gt;0,"Sí","No")</f>
        <v>No</v>
      </c>
    </row>
    <row r="1019" customFormat="false" ht="15" hidden="false" customHeight="true" outlineLevel="0" collapsed="false">
      <c r="A1019" s="6" t="n">
        <v>409033</v>
      </c>
      <c r="B1019" s="6" t="n">
        <v>5</v>
      </c>
      <c r="C1019" s="6" t="n">
        <v>504</v>
      </c>
      <c r="D1019" s="6" t="s">
        <v>359</v>
      </c>
      <c r="E1019" s="6" t="s">
        <v>1207</v>
      </c>
      <c r="F1019" s="6" t="s">
        <v>201</v>
      </c>
      <c r="G1019" s="6" t="s">
        <v>129</v>
      </c>
      <c r="H1019" s="6" t="s">
        <v>197</v>
      </c>
      <c r="I1019" s="27" t="n">
        <v>20</v>
      </c>
      <c r="J1019" s="27" t="n">
        <v>10</v>
      </c>
      <c r="K1019" s="27" t="n">
        <v>35</v>
      </c>
      <c r="L1019" s="28" t="n">
        <f aca="false">I1019+J1019</f>
        <v>30</v>
      </c>
      <c r="M1019" s="28" t="n">
        <f aca="false">L1019+K1019</f>
        <v>65</v>
      </c>
      <c r="N1019" s="22" t="str">
        <f aca="false">IF(I1019&gt;0,"Sí","No")</f>
        <v>Sí</v>
      </c>
      <c r="O1019" s="22" t="str">
        <f aca="false">IF(J1019&gt;0,"Sí","No")</f>
        <v>Sí</v>
      </c>
      <c r="P1019" s="22" t="str">
        <f aca="false">IF(K1019&gt;0,"Sí","No")</f>
        <v>Sí</v>
      </c>
      <c r="Q1019" s="22" t="str">
        <f aca="false">IF(OR(I1019&gt;0,J1019&gt;0),"Sí","No")</f>
        <v>Sí</v>
      </c>
      <c r="R1019" s="27" t="n">
        <v>1800</v>
      </c>
      <c r="S1019" s="27" t="n">
        <v>3000</v>
      </c>
      <c r="T1019" s="27" t="n">
        <v>1400</v>
      </c>
      <c r="U1019" s="27" t="n">
        <v>2100</v>
      </c>
      <c r="V1019" s="27" t="n">
        <v>3600</v>
      </c>
      <c r="W1019" s="12" t="n">
        <f aca="false">IF(AND(I1019&gt;0,R1019&gt;0),(S1019-R1019)/R1019,"")</f>
        <v>0.666666666666667</v>
      </c>
      <c r="X1019" s="12" t="n">
        <f aca="false">IF(AND(J1019&gt;0,T1019&gt;0),(U1019-T1019)/T1019,"")</f>
        <v>0.5</v>
      </c>
      <c r="Y1019" s="12" t="n">
        <f aca="false">IF(AND(K1019&gt;0,V1019&gt;0),(V1019-Resumen!$B$7)/Resumen!$B$7,"")</f>
        <v>0.44</v>
      </c>
      <c r="Z1019" s="28" t="n">
        <f aca="false">IF(AND(K1019&gt;0,I1019&gt;0,V1019&gt;0,S1019&gt;0),V1019-S1019,"")</f>
        <v>600</v>
      </c>
      <c r="AA1019" s="12" t="n">
        <f aca="false">IF(Z1019&lt;&gt;"",Z1019/S1019,"")</f>
        <v>0.2</v>
      </c>
      <c r="AB1019" s="28" t="n">
        <f aca="false">IF(AND(K1019&gt;0,J1019&gt;0,V1019&gt;0,U1019&gt;0),V1019-U1019,"")</f>
        <v>1500</v>
      </c>
      <c r="AC1019" s="12" t="n">
        <f aca="false">IF(AB1019&lt;&gt;"",AB1019/U1019,"")</f>
        <v>0.714285714285714</v>
      </c>
      <c r="AD1019" s="27" t="n">
        <v>16</v>
      </c>
      <c r="AE1019" s="27" t="n">
        <v>10</v>
      </c>
      <c r="AF1019" s="27" t="n">
        <v>6</v>
      </c>
      <c r="AG1019" s="28" t="n">
        <f aca="false">AD1019+AE1019+AF1019</f>
        <v>32</v>
      </c>
      <c r="AH1019" s="12" t="n">
        <f aca="false">IF(AG1019&gt;0,AD1019/AG1019,"")</f>
        <v>0.5</v>
      </c>
      <c r="AI1019" s="27" t="n">
        <v>1</v>
      </c>
      <c r="AJ1019" s="27" t="n">
        <v>0</v>
      </c>
      <c r="AK1019" s="27" t="n">
        <v>0</v>
      </c>
      <c r="AL1019" s="22" t="str">
        <f aca="false">IF(OR(AJ1019&gt;0,AK1019&gt;0),"Sí","No")</f>
        <v>No</v>
      </c>
      <c r="AM1019" s="6" t="s">
        <v>198</v>
      </c>
      <c r="AN1019" s="6" t="s">
        <v>397</v>
      </c>
      <c r="AO1019" s="12" t="n">
        <f aca="false">IF(M1019&gt;0,K1019/M1019,"")</f>
        <v>0.538461538461538</v>
      </c>
      <c r="AP1019" s="22" t="str">
        <f aca="false">IF(M1019&gt;=Resumen!$B$5,"Alto","Bajo")</f>
        <v>Alto</v>
      </c>
      <c r="AQ1019" s="22" t="str">
        <f aca="false">IF(AO1019&gt;=Resumen!$B$28,"Alto","Bajo")</f>
        <v>Alto</v>
      </c>
      <c r="AR1019" s="22" t="str">
        <f aca="false">AP1019&amp;" Potencial / "&amp;AQ1019&amp;" Share"</f>
        <v>Alto Potencial / Alto Share</v>
      </c>
      <c r="AS1019" s="22" t="str">
        <f aca="false">IF(Q1019="Sí",IF(AO1019&gt;=Resumen!$B$29,"Alto","Bajo"),"")</f>
        <v>Alto</v>
      </c>
      <c r="AT1019" s="22" t="str">
        <f aca="false">IF(AS1019&lt;&gt;"",AP1019&amp;" Potencial / "&amp;AS1019&amp;" Share","")</f>
        <v>Alto Potencial / Alto Share</v>
      </c>
      <c r="AU1019" s="22" t="str">
        <f aca="false">IF(AH1019="","Sin dato",IF(AH1019-AO1019&gt;Resumen!$B$6,"Sobre-exhibido",IF(AO1019-AH1019&gt;Resumen!$B$6,"Sub-exhibido","En línea")))</f>
        <v>En línea</v>
      </c>
      <c r="AV1019" s="22" t="n">
        <f aca="false">IF(AT1019="","",IF(AT1019="Alto Potencial / Bajo Share",1,IF(AT1019="Alto Potencial / Alto Share",2,IF(AT1019="Bajo Potencial / Alto Share",3,4))))</f>
        <v>2</v>
      </c>
      <c r="AW1019" s="22" t="str">
        <f aca="false">IF(Q1019="No","Sin competencia directa",IF(AV1019=1,"1 - Foco Conquista (Alto Pot / Bajo Share)",IF(AV1019=2,"2 - Foco Defensa (Alto Pot / Alto Share)",IF(AV1019=3,"3 - Monitoreo (Bajo Pot / Alto Share)","4 - Baja Prioridad (Bajo Pot / Bajo Share)"))))</f>
        <v>2 - Foco Defensa (Alto Pot / Alto Share)</v>
      </c>
      <c r="AX1019" s="12" t="str">
        <f aca="false">IF(OR(IFERROR(AND(W1019&lt;&gt;"",Y1019&lt;&gt;"",Y1019-W1019&gt;Resumen!$B$8),FALSE()),IFERROR(AND(X1019&lt;&gt;"",Y1019&lt;&gt;"",Y1019-X1019&gt;Resumen!$B$8),FALSE())),MAX(IF(IFERROR(AND(W1019&lt;&gt;"",Y1019&lt;&gt;"",Y1019-W1019&gt;Resumen!$B$8),FALSE()),Y1019-W1019,0),IF(IFERROR(AND(X1019&lt;&gt;"",Y1019&lt;&gt;"",Y1019-X1019&gt;Resumen!$B$8),FALSE()),Y1019-X1019,0)),"")</f>
        <v/>
      </c>
      <c r="AY1019" s="22" t="str">
        <f aca="false">IF(OR(IFERROR(AND(W1019&lt;&gt;"",Y1019&lt;&gt;"",Y1019-W1019&gt;Resumen!$B$8),FALSE()),IFERROR(AND(X1019&lt;&gt;"",Y1019&lt;&gt;"",Y1019-X1019&gt;Resumen!$B$8),FALSE())),TRIM("Lays tiene mayor markup que "&amp;IF(IFERROR(AND(W1019&lt;&gt;"",Y1019&lt;&gt;"",Y1019-W1019&gt;Resumen!$B$8),FALSE()),"Quento ","")&amp;IF(IFERROR(AND(X1019&lt;&gt;"",Y1019&lt;&gt;"",Y1019-X1019&gt;Resumen!$B$8),FALSE()),"Julicroc ","")&amp;"en este PDV"),"")</f>
        <v/>
      </c>
      <c r="AZ1019" s="22" t="str">
        <f aca="false">IF(COUNTIF('Plan Pehuamar - Lista'!$A$2:$A$167,A1019)&gt;0,"Sí","No")</f>
        <v>No</v>
      </c>
      <c r="BA1019" s="22" t="str">
        <f aca="false">IF(COUNTIF('Plan Combo 9+1'!$A$2:$A$226,A1019)&gt;0,"Sí","No")</f>
        <v>No</v>
      </c>
      <c r="BB1019" s="22" t="str">
        <f aca="false">IF(AH1019="","No",IF(BA1019="Sí",IF((AO1019-AH1019)&gt;Resumen!$B$6,"Sí","No"),IF((AO1019-AH1019)&gt;=Resumen!$B$132,"Sí","No")))</f>
        <v>No</v>
      </c>
      <c r="BC1019" s="22" t="str">
        <f aca="false">IF(AND(N1019="Sí",AL1019="Sí",AI1019=0),"Sí","No")</f>
        <v>No</v>
      </c>
      <c r="BD1019" s="22" t="str">
        <f aca="false">IF(COUNTIF('Plan 9+1 (con Pehuamar)'!$A$2:$A$227,A1019)&gt;0,"Sí","No")</f>
        <v>No</v>
      </c>
    </row>
    <row r="1020" customFormat="false" ht="15" hidden="false" customHeight="true" outlineLevel="0" collapsed="false">
      <c r="A1020" s="6" t="n">
        <v>409034</v>
      </c>
      <c r="B1020" s="6" t="n">
        <v>5</v>
      </c>
      <c r="C1020" s="6" t="n">
        <v>504</v>
      </c>
      <c r="D1020" s="6" t="s">
        <v>359</v>
      </c>
      <c r="E1020" s="6" t="s">
        <v>1208</v>
      </c>
      <c r="F1020" s="6" t="s">
        <v>201</v>
      </c>
      <c r="G1020" s="6" t="s">
        <v>129</v>
      </c>
      <c r="H1020" s="6" t="s">
        <v>197</v>
      </c>
      <c r="I1020" s="27" t="n">
        <v>0</v>
      </c>
      <c r="J1020" s="27" t="n">
        <v>0</v>
      </c>
      <c r="K1020" s="27" t="n">
        <v>1.8</v>
      </c>
      <c r="L1020" s="28" t="n">
        <f aca="false">I1020+J1020</f>
        <v>0</v>
      </c>
      <c r="M1020" s="28" t="n">
        <f aca="false">L1020+K1020</f>
        <v>1.8</v>
      </c>
      <c r="N1020" s="22" t="str">
        <f aca="false">IF(I1020&gt;0,"Sí","No")</f>
        <v>No</v>
      </c>
      <c r="O1020" s="22" t="str">
        <f aca="false">IF(J1020&gt;0,"Sí","No")</f>
        <v>No</v>
      </c>
      <c r="P1020" s="22" t="str">
        <f aca="false">IF(K1020&gt;0,"Sí","No")</f>
        <v>Sí</v>
      </c>
      <c r="Q1020" s="22" t="str">
        <f aca="false">IF(OR(I1020&gt;0,J1020&gt;0),"Sí","No")</f>
        <v>No</v>
      </c>
      <c r="R1020" s="27"/>
      <c r="S1020" s="27"/>
      <c r="T1020" s="27"/>
      <c r="U1020" s="27"/>
      <c r="V1020" s="27"/>
      <c r="W1020" s="12" t="str">
        <f aca="false">IF(AND(I1020&gt;0,R1020&gt;0),(S1020-R1020)/R1020,"")</f>
        <v/>
      </c>
      <c r="X1020" s="12" t="str">
        <f aca="false">IF(AND(J1020&gt;0,T1020&gt;0),(U1020-T1020)/T1020,"")</f>
        <v/>
      </c>
      <c r="Y1020" s="12" t="str">
        <f aca="false">IF(AND(K1020&gt;0,V1020&gt;0),(V1020-Resumen!$B$7)/Resumen!$B$7,"")</f>
        <v/>
      </c>
      <c r="Z1020" s="28" t="str">
        <f aca="false">IF(AND(K1020&gt;0,I1020&gt;0,V1020&gt;0,S1020&gt;0),V1020-S1020,"")</f>
        <v/>
      </c>
      <c r="AA1020" s="12" t="str">
        <f aca="false">IF(Z1020&lt;&gt;"",Z1020/S1020,"")</f>
        <v/>
      </c>
      <c r="AB1020" s="28" t="str">
        <f aca="false">IF(AND(K1020&gt;0,J1020&gt;0,V1020&gt;0,U1020&gt;0),V1020-U1020,"")</f>
        <v/>
      </c>
      <c r="AC1020" s="12" t="str">
        <f aca="false">IF(AB1020&lt;&gt;"",AB1020/U1020,"")</f>
        <v/>
      </c>
      <c r="AD1020" s="27" t="n">
        <v>0</v>
      </c>
      <c r="AE1020" s="27" t="n">
        <v>0</v>
      </c>
      <c r="AF1020" s="27" t="n">
        <v>0</v>
      </c>
      <c r="AG1020" s="28" t="n">
        <f aca="false">AD1020+AE1020+AF1020</f>
        <v>0</v>
      </c>
      <c r="AH1020" s="12" t="str">
        <f aca="false">IF(AG1020&gt;0,AD1020/AG1020,"")</f>
        <v/>
      </c>
      <c r="AI1020" s="27" t="n">
        <v>0</v>
      </c>
      <c r="AJ1020" s="27" t="n">
        <v>0</v>
      </c>
      <c r="AK1020" s="27" t="n">
        <v>0</v>
      </c>
      <c r="AL1020" s="22" t="str">
        <f aca="false">IF(OR(AJ1020&gt;0,AK1020&gt;0),"Sí","No")</f>
        <v>No</v>
      </c>
      <c r="AM1020" s="6"/>
      <c r="AN1020" s="6"/>
      <c r="AO1020" s="12" t="n">
        <f aca="false">IF(M1020&gt;0,K1020/M1020,"")</f>
        <v>1</v>
      </c>
      <c r="AP1020" s="22" t="str">
        <f aca="false">IF(M1020&gt;=Resumen!$B$5,"Alto","Bajo")</f>
        <v>Bajo</v>
      </c>
      <c r="AQ1020" s="22" t="str">
        <f aca="false">IF(AO1020&gt;=Resumen!$B$28,"Alto","Bajo")</f>
        <v>Alto</v>
      </c>
      <c r="AR1020" s="22" t="str">
        <f aca="false">AP1020&amp;" Potencial / "&amp;AQ1020&amp;" Share"</f>
        <v>Bajo Potencial / Alto Share</v>
      </c>
      <c r="AS1020" s="22" t="str">
        <f aca="false">IF(Q1020="Sí",IF(AO1020&gt;=Resumen!$B$29,"Alto","Bajo"),"")</f>
        <v/>
      </c>
      <c r="AT1020" s="22" t="str">
        <f aca="false">IF(AS1020&lt;&gt;"",AP1020&amp;" Potencial / "&amp;AS1020&amp;" Share","")</f>
        <v/>
      </c>
      <c r="AU1020" s="22" t="str">
        <f aca="false">IF(AH1020="","Sin dato",IF(AH1020-AO1020&gt;Resumen!$B$6,"Sobre-exhibido",IF(AO1020-AH1020&gt;Resumen!$B$6,"Sub-exhibido","En línea")))</f>
        <v>Sin dato</v>
      </c>
      <c r="AV1020" s="22" t="str">
        <f aca="false">IF(AT1020="","",IF(AT1020="Alto Potencial / Bajo Share",1,IF(AT1020="Alto Potencial / Alto Share",2,IF(AT1020="Bajo Potencial / Alto Share",3,4))))</f>
        <v/>
      </c>
      <c r="AW1020" s="22" t="str">
        <f aca="false">IF(Q1020="No","Sin competencia directa",IF(AV1020=1,"1 - Foco Conquista (Alto Pot / Bajo Share)",IF(AV1020=2,"2 - Foco Defensa (Alto Pot / Alto Share)",IF(AV1020=3,"3 - Monitoreo (Bajo Pot / Alto Share)","4 - Baja Prioridad (Bajo Pot / Bajo Share)"))))</f>
        <v>Sin competencia directa</v>
      </c>
      <c r="AX1020" s="12" t="str">
        <f aca="false">IF(OR(IFERROR(AND(W1020&lt;&gt;"",Y1020&lt;&gt;"",Y1020-W1020&gt;Resumen!$B$8),FALSE()),IFERROR(AND(X1020&lt;&gt;"",Y1020&lt;&gt;"",Y1020-X1020&gt;Resumen!$B$8),FALSE())),MAX(IF(IFERROR(AND(W1020&lt;&gt;"",Y1020&lt;&gt;"",Y1020-W1020&gt;Resumen!$B$8),FALSE()),Y1020-W1020,0),IF(IFERROR(AND(X1020&lt;&gt;"",Y1020&lt;&gt;"",Y1020-X1020&gt;Resumen!$B$8),FALSE()),Y1020-X1020,0)),"")</f>
        <v/>
      </c>
      <c r="AY1020" s="22" t="str">
        <f aca="false">IF(OR(IFERROR(AND(W1020&lt;&gt;"",Y1020&lt;&gt;"",Y1020-W1020&gt;Resumen!$B$8),FALSE()),IFERROR(AND(X1020&lt;&gt;"",Y1020&lt;&gt;"",Y1020-X1020&gt;Resumen!$B$8),FALSE())),TRIM("Lays tiene mayor markup que "&amp;IF(IFERROR(AND(W1020&lt;&gt;"",Y1020&lt;&gt;"",Y1020-W1020&gt;Resumen!$B$8),FALSE()),"Quento ","")&amp;IF(IFERROR(AND(X1020&lt;&gt;"",Y1020&lt;&gt;"",Y1020-X1020&gt;Resumen!$B$8),FALSE()),"Julicroc ","")&amp;"en este PDV"),"")</f>
        <v/>
      </c>
      <c r="AZ1020" s="22" t="str">
        <f aca="false">IF(COUNTIF('Plan Pehuamar - Lista'!$A$2:$A$167,A1020)&gt;0,"Sí","No")</f>
        <v>No</v>
      </c>
      <c r="BA1020" s="22" t="str">
        <f aca="false">IF(COUNTIF('Plan Combo 9+1'!$A$2:$A$226,A1020)&gt;0,"Sí","No")</f>
        <v>No</v>
      </c>
      <c r="BB1020" s="22" t="str">
        <f aca="false">IF(AH1020="","No",IF(BA1020="Sí",IF((AO1020-AH1020)&gt;Resumen!$B$6,"Sí","No"),IF((AO1020-AH1020)&gt;=Resumen!$B$132,"Sí","No")))</f>
        <v>No</v>
      </c>
      <c r="BC1020" s="22" t="str">
        <f aca="false">IF(AND(N1020="Sí",AL1020="Sí",AI1020=0),"Sí","No")</f>
        <v>No</v>
      </c>
      <c r="BD1020" s="22" t="str">
        <f aca="false">IF(COUNTIF('Plan 9+1 (con Pehuamar)'!$A$2:$A$227,A1020)&gt;0,"Sí","No")</f>
        <v>No</v>
      </c>
    </row>
    <row r="1021" customFormat="false" ht="15" hidden="false" customHeight="true" outlineLevel="0" collapsed="false">
      <c r="A1021" s="6" t="n">
        <v>409036</v>
      </c>
      <c r="B1021" s="6" t="n">
        <v>5</v>
      </c>
      <c r="C1021" s="6" t="n">
        <v>504</v>
      </c>
      <c r="D1021" s="6" t="s">
        <v>359</v>
      </c>
      <c r="E1021" s="6" t="s">
        <v>1209</v>
      </c>
      <c r="F1021" s="6" t="s">
        <v>201</v>
      </c>
      <c r="G1021" s="6" t="s">
        <v>129</v>
      </c>
      <c r="H1021" s="6" t="s">
        <v>197</v>
      </c>
      <c r="I1021" s="27" t="n">
        <v>0</v>
      </c>
      <c r="J1021" s="27" t="n">
        <v>0</v>
      </c>
      <c r="K1021" s="27" t="n">
        <v>0.8</v>
      </c>
      <c r="L1021" s="28" t="n">
        <f aca="false">I1021+J1021</f>
        <v>0</v>
      </c>
      <c r="M1021" s="28" t="n">
        <f aca="false">L1021+K1021</f>
        <v>0.8</v>
      </c>
      <c r="N1021" s="22" t="str">
        <f aca="false">IF(I1021&gt;0,"Sí","No")</f>
        <v>No</v>
      </c>
      <c r="O1021" s="22" t="str">
        <f aca="false">IF(J1021&gt;0,"Sí","No")</f>
        <v>No</v>
      </c>
      <c r="P1021" s="22" t="str">
        <f aca="false">IF(K1021&gt;0,"Sí","No")</f>
        <v>Sí</v>
      </c>
      <c r="Q1021" s="22" t="str">
        <f aca="false">IF(OR(I1021&gt;0,J1021&gt;0),"Sí","No")</f>
        <v>No</v>
      </c>
      <c r="R1021" s="27"/>
      <c r="S1021" s="27"/>
      <c r="T1021" s="27"/>
      <c r="U1021" s="27"/>
      <c r="V1021" s="27"/>
      <c r="W1021" s="12" t="str">
        <f aca="false">IF(AND(I1021&gt;0,R1021&gt;0),(S1021-R1021)/R1021,"")</f>
        <v/>
      </c>
      <c r="X1021" s="12" t="str">
        <f aca="false">IF(AND(J1021&gt;0,T1021&gt;0),(U1021-T1021)/T1021,"")</f>
        <v/>
      </c>
      <c r="Y1021" s="12" t="str">
        <f aca="false">IF(AND(K1021&gt;0,V1021&gt;0),(V1021-Resumen!$B$7)/Resumen!$B$7,"")</f>
        <v/>
      </c>
      <c r="Z1021" s="28" t="str">
        <f aca="false">IF(AND(K1021&gt;0,I1021&gt;0,V1021&gt;0,S1021&gt;0),V1021-S1021,"")</f>
        <v/>
      </c>
      <c r="AA1021" s="12" t="str">
        <f aca="false">IF(Z1021&lt;&gt;"",Z1021/S1021,"")</f>
        <v/>
      </c>
      <c r="AB1021" s="28" t="str">
        <f aca="false">IF(AND(K1021&gt;0,J1021&gt;0,V1021&gt;0,U1021&gt;0),V1021-U1021,"")</f>
        <v/>
      </c>
      <c r="AC1021" s="12" t="str">
        <f aca="false">IF(AB1021&lt;&gt;"",AB1021/U1021,"")</f>
        <v/>
      </c>
      <c r="AD1021" s="27" t="n">
        <v>0</v>
      </c>
      <c r="AE1021" s="27" t="n">
        <v>0</v>
      </c>
      <c r="AF1021" s="27" t="n">
        <v>0</v>
      </c>
      <c r="AG1021" s="28" t="n">
        <f aca="false">AD1021+AE1021+AF1021</f>
        <v>0</v>
      </c>
      <c r="AH1021" s="12" t="str">
        <f aca="false">IF(AG1021&gt;0,AD1021/AG1021,"")</f>
        <v/>
      </c>
      <c r="AI1021" s="27" t="n">
        <v>0</v>
      </c>
      <c r="AJ1021" s="27" t="n">
        <v>0</v>
      </c>
      <c r="AK1021" s="27" t="n">
        <v>0</v>
      </c>
      <c r="AL1021" s="22" t="str">
        <f aca="false">IF(OR(AJ1021&gt;0,AK1021&gt;0),"Sí","No")</f>
        <v>No</v>
      </c>
      <c r="AM1021" s="6"/>
      <c r="AN1021" s="6"/>
      <c r="AO1021" s="12" t="n">
        <f aca="false">IF(M1021&gt;0,K1021/M1021,"")</f>
        <v>1</v>
      </c>
      <c r="AP1021" s="22" t="str">
        <f aca="false">IF(M1021&gt;=Resumen!$B$5,"Alto","Bajo")</f>
        <v>Bajo</v>
      </c>
      <c r="AQ1021" s="22" t="str">
        <f aca="false">IF(AO1021&gt;=Resumen!$B$28,"Alto","Bajo")</f>
        <v>Alto</v>
      </c>
      <c r="AR1021" s="22" t="str">
        <f aca="false">AP1021&amp;" Potencial / "&amp;AQ1021&amp;" Share"</f>
        <v>Bajo Potencial / Alto Share</v>
      </c>
      <c r="AS1021" s="22" t="str">
        <f aca="false">IF(Q1021="Sí",IF(AO1021&gt;=Resumen!$B$29,"Alto","Bajo"),"")</f>
        <v/>
      </c>
      <c r="AT1021" s="22" t="str">
        <f aca="false">IF(AS1021&lt;&gt;"",AP1021&amp;" Potencial / "&amp;AS1021&amp;" Share","")</f>
        <v/>
      </c>
      <c r="AU1021" s="22" t="str">
        <f aca="false">IF(AH1021="","Sin dato",IF(AH1021-AO1021&gt;Resumen!$B$6,"Sobre-exhibido",IF(AO1021-AH1021&gt;Resumen!$B$6,"Sub-exhibido","En línea")))</f>
        <v>Sin dato</v>
      </c>
      <c r="AV1021" s="22" t="str">
        <f aca="false">IF(AT1021="","",IF(AT1021="Alto Potencial / Bajo Share",1,IF(AT1021="Alto Potencial / Alto Share",2,IF(AT1021="Bajo Potencial / Alto Share",3,4))))</f>
        <v/>
      </c>
      <c r="AW1021" s="22" t="str">
        <f aca="false">IF(Q1021="No","Sin competencia directa",IF(AV1021=1,"1 - Foco Conquista (Alto Pot / Bajo Share)",IF(AV1021=2,"2 - Foco Defensa (Alto Pot / Alto Share)",IF(AV1021=3,"3 - Monitoreo (Bajo Pot / Alto Share)","4 - Baja Prioridad (Bajo Pot / Bajo Share)"))))</f>
        <v>Sin competencia directa</v>
      </c>
      <c r="AX1021" s="12" t="str">
        <f aca="false">IF(OR(IFERROR(AND(W1021&lt;&gt;"",Y1021&lt;&gt;"",Y1021-W1021&gt;Resumen!$B$8),FALSE()),IFERROR(AND(X1021&lt;&gt;"",Y1021&lt;&gt;"",Y1021-X1021&gt;Resumen!$B$8),FALSE())),MAX(IF(IFERROR(AND(W1021&lt;&gt;"",Y1021&lt;&gt;"",Y1021-W1021&gt;Resumen!$B$8),FALSE()),Y1021-W1021,0),IF(IFERROR(AND(X1021&lt;&gt;"",Y1021&lt;&gt;"",Y1021-X1021&gt;Resumen!$B$8),FALSE()),Y1021-X1021,0)),"")</f>
        <v/>
      </c>
      <c r="AY1021" s="22" t="str">
        <f aca="false">IF(OR(IFERROR(AND(W1021&lt;&gt;"",Y1021&lt;&gt;"",Y1021-W1021&gt;Resumen!$B$8),FALSE()),IFERROR(AND(X1021&lt;&gt;"",Y1021&lt;&gt;"",Y1021-X1021&gt;Resumen!$B$8),FALSE())),TRIM("Lays tiene mayor markup que "&amp;IF(IFERROR(AND(W1021&lt;&gt;"",Y1021&lt;&gt;"",Y1021-W1021&gt;Resumen!$B$8),FALSE()),"Quento ","")&amp;IF(IFERROR(AND(X1021&lt;&gt;"",Y1021&lt;&gt;"",Y1021-X1021&gt;Resumen!$B$8),FALSE()),"Julicroc ","")&amp;"en este PDV"),"")</f>
        <v/>
      </c>
      <c r="AZ1021" s="22" t="str">
        <f aca="false">IF(COUNTIF('Plan Pehuamar - Lista'!$A$2:$A$167,A1021)&gt;0,"Sí","No")</f>
        <v>No</v>
      </c>
      <c r="BA1021" s="22" t="str">
        <f aca="false">IF(COUNTIF('Plan Combo 9+1'!$A$2:$A$226,A1021)&gt;0,"Sí","No")</f>
        <v>No</v>
      </c>
      <c r="BB1021" s="22" t="str">
        <f aca="false">IF(AH1021="","No",IF(BA1021="Sí",IF((AO1021-AH1021)&gt;Resumen!$B$6,"Sí","No"),IF((AO1021-AH1021)&gt;=Resumen!$B$132,"Sí","No")))</f>
        <v>No</v>
      </c>
      <c r="BC1021" s="22" t="str">
        <f aca="false">IF(AND(N1021="Sí",AL1021="Sí",AI1021=0),"Sí","No")</f>
        <v>No</v>
      </c>
      <c r="BD1021" s="22" t="str">
        <f aca="false">IF(COUNTIF('Plan 9+1 (con Pehuamar)'!$A$2:$A$227,A1021)&gt;0,"Sí","No")</f>
        <v>No</v>
      </c>
    </row>
    <row r="1022" customFormat="false" ht="15" hidden="false" customHeight="true" outlineLevel="0" collapsed="false">
      <c r="A1022" s="6" t="n">
        <v>409038</v>
      </c>
      <c r="B1022" s="6" t="n">
        <v>5</v>
      </c>
      <c r="C1022" s="6" t="n">
        <v>504</v>
      </c>
      <c r="D1022" s="6" t="s">
        <v>359</v>
      </c>
      <c r="E1022" s="6" t="s">
        <v>1210</v>
      </c>
      <c r="F1022" s="6" t="s">
        <v>196</v>
      </c>
      <c r="G1022" s="6" t="s">
        <v>129</v>
      </c>
      <c r="H1022" s="6" t="s">
        <v>197</v>
      </c>
      <c r="I1022" s="27" t="n">
        <v>0</v>
      </c>
      <c r="J1022" s="27" t="n">
        <v>0</v>
      </c>
      <c r="K1022" s="27" t="n">
        <v>1.1</v>
      </c>
      <c r="L1022" s="28" t="n">
        <f aca="false">I1022+J1022</f>
        <v>0</v>
      </c>
      <c r="M1022" s="28" t="n">
        <f aca="false">L1022+K1022</f>
        <v>1.1</v>
      </c>
      <c r="N1022" s="22" t="str">
        <f aca="false">IF(I1022&gt;0,"Sí","No")</f>
        <v>No</v>
      </c>
      <c r="O1022" s="22" t="str">
        <f aca="false">IF(J1022&gt;0,"Sí","No")</f>
        <v>No</v>
      </c>
      <c r="P1022" s="22" t="str">
        <f aca="false">IF(K1022&gt;0,"Sí","No")</f>
        <v>Sí</v>
      </c>
      <c r="Q1022" s="22" t="str">
        <f aca="false">IF(OR(I1022&gt;0,J1022&gt;0),"Sí","No")</f>
        <v>No</v>
      </c>
      <c r="R1022" s="27"/>
      <c r="S1022" s="27"/>
      <c r="T1022" s="27"/>
      <c r="U1022" s="27"/>
      <c r="V1022" s="27"/>
      <c r="W1022" s="12" t="str">
        <f aca="false">IF(AND(I1022&gt;0,R1022&gt;0),(S1022-R1022)/R1022,"")</f>
        <v/>
      </c>
      <c r="X1022" s="12" t="str">
        <f aca="false">IF(AND(J1022&gt;0,T1022&gt;0),(U1022-T1022)/T1022,"")</f>
        <v/>
      </c>
      <c r="Y1022" s="12" t="str">
        <f aca="false">IF(AND(K1022&gt;0,V1022&gt;0),(V1022-Resumen!$B$7)/Resumen!$B$7,"")</f>
        <v/>
      </c>
      <c r="Z1022" s="28" t="str">
        <f aca="false">IF(AND(K1022&gt;0,I1022&gt;0,V1022&gt;0,S1022&gt;0),V1022-S1022,"")</f>
        <v/>
      </c>
      <c r="AA1022" s="12" t="str">
        <f aca="false">IF(Z1022&lt;&gt;"",Z1022/S1022,"")</f>
        <v/>
      </c>
      <c r="AB1022" s="28" t="str">
        <f aca="false">IF(AND(K1022&gt;0,J1022&gt;0,V1022&gt;0,U1022&gt;0),V1022-U1022,"")</f>
        <v/>
      </c>
      <c r="AC1022" s="12" t="str">
        <f aca="false">IF(AB1022&lt;&gt;"",AB1022/U1022,"")</f>
        <v/>
      </c>
      <c r="AD1022" s="27" t="n">
        <v>0</v>
      </c>
      <c r="AE1022" s="27" t="n">
        <v>0</v>
      </c>
      <c r="AF1022" s="27" t="n">
        <v>0</v>
      </c>
      <c r="AG1022" s="28" t="n">
        <f aca="false">AD1022+AE1022+AF1022</f>
        <v>0</v>
      </c>
      <c r="AH1022" s="12" t="str">
        <f aca="false">IF(AG1022&gt;0,AD1022/AG1022,"")</f>
        <v/>
      </c>
      <c r="AI1022" s="27" t="n">
        <v>0</v>
      </c>
      <c r="AJ1022" s="27" t="n">
        <v>0</v>
      </c>
      <c r="AK1022" s="27" t="n">
        <v>0</v>
      </c>
      <c r="AL1022" s="22" t="str">
        <f aca="false">IF(OR(AJ1022&gt;0,AK1022&gt;0),"Sí","No")</f>
        <v>No</v>
      </c>
      <c r="AM1022" s="6"/>
      <c r="AN1022" s="6"/>
      <c r="AO1022" s="12" t="n">
        <f aca="false">IF(M1022&gt;0,K1022/M1022,"")</f>
        <v>1</v>
      </c>
      <c r="AP1022" s="22" t="str">
        <f aca="false">IF(M1022&gt;=Resumen!$B$5,"Alto","Bajo")</f>
        <v>Bajo</v>
      </c>
      <c r="AQ1022" s="22" t="str">
        <f aca="false">IF(AO1022&gt;=Resumen!$B$28,"Alto","Bajo")</f>
        <v>Alto</v>
      </c>
      <c r="AR1022" s="22" t="str">
        <f aca="false">AP1022&amp;" Potencial / "&amp;AQ1022&amp;" Share"</f>
        <v>Bajo Potencial / Alto Share</v>
      </c>
      <c r="AS1022" s="22" t="str">
        <f aca="false">IF(Q1022="Sí",IF(AO1022&gt;=Resumen!$B$29,"Alto","Bajo"),"")</f>
        <v/>
      </c>
      <c r="AT1022" s="22" t="str">
        <f aca="false">IF(AS1022&lt;&gt;"",AP1022&amp;" Potencial / "&amp;AS1022&amp;" Share","")</f>
        <v/>
      </c>
      <c r="AU1022" s="22" t="str">
        <f aca="false">IF(AH1022="","Sin dato",IF(AH1022-AO1022&gt;Resumen!$B$6,"Sobre-exhibido",IF(AO1022-AH1022&gt;Resumen!$B$6,"Sub-exhibido","En línea")))</f>
        <v>Sin dato</v>
      </c>
      <c r="AV1022" s="22" t="str">
        <f aca="false">IF(AT1022="","",IF(AT1022="Alto Potencial / Bajo Share",1,IF(AT1022="Alto Potencial / Alto Share",2,IF(AT1022="Bajo Potencial / Alto Share",3,4))))</f>
        <v/>
      </c>
      <c r="AW1022" s="22" t="str">
        <f aca="false">IF(Q1022="No","Sin competencia directa",IF(AV1022=1,"1 - Foco Conquista (Alto Pot / Bajo Share)",IF(AV1022=2,"2 - Foco Defensa (Alto Pot / Alto Share)",IF(AV1022=3,"3 - Monitoreo (Bajo Pot / Alto Share)","4 - Baja Prioridad (Bajo Pot / Bajo Share)"))))</f>
        <v>Sin competencia directa</v>
      </c>
      <c r="AX1022" s="12" t="str">
        <f aca="false">IF(OR(IFERROR(AND(W1022&lt;&gt;"",Y1022&lt;&gt;"",Y1022-W1022&gt;Resumen!$B$8),FALSE()),IFERROR(AND(X1022&lt;&gt;"",Y1022&lt;&gt;"",Y1022-X1022&gt;Resumen!$B$8),FALSE())),MAX(IF(IFERROR(AND(W1022&lt;&gt;"",Y1022&lt;&gt;"",Y1022-W1022&gt;Resumen!$B$8),FALSE()),Y1022-W1022,0),IF(IFERROR(AND(X1022&lt;&gt;"",Y1022&lt;&gt;"",Y1022-X1022&gt;Resumen!$B$8),FALSE()),Y1022-X1022,0)),"")</f>
        <v/>
      </c>
      <c r="AY1022" s="22" t="str">
        <f aca="false">IF(OR(IFERROR(AND(W1022&lt;&gt;"",Y1022&lt;&gt;"",Y1022-W1022&gt;Resumen!$B$8),FALSE()),IFERROR(AND(X1022&lt;&gt;"",Y1022&lt;&gt;"",Y1022-X1022&gt;Resumen!$B$8),FALSE())),TRIM("Lays tiene mayor markup que "&amp;IF(IFERROR(AND(W1022&lt;&gt;"",Y1022&lt;&gt;"",Y1022-W1022&gt;Resumen!$B$8),FALSE()),"Quento ","")&amp;IF(IFERROR(AND(X1022&lt;&gt;"",Y1022&lt;&gt;"",Y1022-X1022&gt;Resumen!$B$8),FALSE()),"Julicroc ","")&amp;"en este PDV"),"")</f>
        <v/>
      </c>
      <c r="AZ1022" s="22" t="str">
        <f aca="false">IF(COUNTIF('Plan Pehuamar - Lista'!$A$2:$A$167,A1022)&gt;0,"Sí","No")</f>
        <v>No</v>
      </c>
      <c r="BA1022" s="22" t="str">
        <f aca="false">IF(COUNTIF('Plan Combo 9+1'!$A$2:$A$226,A1022)&gt;0,"Sí","No")</f>
        <v>No</v>
      </c>
      <c r="BB1022" s="22" t="str">
        <f aca="false">IF(AH1022="","No",IF(BA1022="Sí",IF((AO1022-AH1022)&gt;Resumen!$B$6,"Sí","No"),IF((AO1022-AH1022)&gt;=Resumen!$B$132,"Sí","No")))</f>
        <v>No</v>
      </c>
      <c r="BC1022" s="22" t="str">
        <f aca="false">IF(AND(N1022="Sí",AL1022="Sí",AI1022=0),"Sí","No")</f>
        <v>No</v>
      </c>
      <c r="BD1022" s="22" t="str">
        <f aca="false">IF(COUNTIF('Plan 9+1 (con Pehuamar)'!$A$2:$A$227,A1022)&gt;0,"Sí","No")</f>
        <v>No</v>
      </c>
    </row>
    <row r="1023" customFormat="false" ht="15" hidden="false" customHeight="true" outlineLevel="0" collapsed="false">
      <c r="A1023" s="6" t="n">
        <v>409039</v>
      </c>
      <c r="B1023" s="6" t="n">
        <v>5</v>
      </c>
      <c r="C1023" s="6" t="n">
        <v>504</v>
      </c>
      <c r="D1023" s="6" t="s">
        <v>359</v>
      </c>
      <c r="E1023" s="6" t="s">
        <v>1211</v>
      </c>
      <c r="F1023" s="6" t="s">
        <v>196</v>
      </c>
      <c r="G1023" s="6" t="s">
        <v>129</v>
      </c>
      <c r="H1023" s="6" t="s">
        <v>197</v>
      </c>
      <c r="I1023" s="27" t="n">
        <v>0</v>
      </c>
      <c r="J1023" s="27" t="n">
        <v>0</v>
      </c>
      <c r="K1023" s="27" t="n">
        <v>1</v>
      </c>
      <c r="L1023" s="28" t="n">
        <f aca="false">I1023+J1023</f>
        <v>0</v>
      </c>
      <c r="M1023" s="28" t="n">
        <f aca="false">L1023+K1023</f>
        <v>1</v>
      </c>
      <c r="N1023" s="22" t="str">
        <f aca="false">IF(I1023&gt;0,"Sí","No")</f>
        <v>No</v>
      </c>
      <c r="O1023" s="22" t="str">
        <f aca="false">IF(J1023&gt;0,"Sí","No")</f>
        <v>No</v>
      </c>
      <c r="P1023" s="22" t="str">
        <f aca="false">IF(K1023&gt;0,"Sí","No")</f>
        <v>Sí</v>
      </c>
      <c r="Q1023" s="22" t="str">
        <f aca="false">IF(OR(I1023&gt;0,J1023&gt;0),"Sí","No")</f>
        <v>No</v>
      </c>
      <c r="R1023" s="27"/>
      <c r="S1023" s="27"/>
      <c r="T1023" s="27"/>
      <c r="U1023" s="27"/>
      <c r="V1023" s="27"/>
      <c r="W1023" s="12" t="str">
        <f aca="false">IF(AND(I1023&gt;0,R1023&gt;0),(S1023-R1023)/R1023,"")</f>
        <v/>
      </c>
      <c r="X1023" s="12" t="str">
        <f aca="false">IF(AND(J1023&gt;0,T1023&gt;0),(U1023-T1023)/T1023,"")</f>
        <v/>
      </c>
      <c r="Y1023" s="12" t="str">
        <f aca="false">IF(AND(K1023&gt;0,V1023&gt;0),(V1023-Resumen!$B$7)/Resumen!$B$7,"")</f>
        <v/>
      </c>
      <c r="Z1023" s="28" t="str">
        <f aca="false">IF(AND(K1023&gt;0,I1023&gt;0,V1023&gt;0,S1023&gt;0),V1023-S1023,"")</f>
        <v/>
      </c>
      <c r="AA1023" s="12" t="str">
        <f aca="false">IF(Z1023&lt;&gt;"",Z1023/S1023,"")</f>
        <v/>
      </c>
      <c r="AB1023" s="28" t="str">
        <f aca="false">IF(AND(K1023&gt;0,J1023&gt;0,V1023&gt;0,U1023&gt;0),V1023-U1023,"")</f>
        <v/>
      </c>
      <c r="AC1023" s="12" t="str">
        <f aca="false">IF(AB1023&lt;&gt;"",AB1023/U1023,"")</f>
        <v/>
      </c>
      <c r="AD1023" s="27" t="n">
        <v>0</v>
      </c>
      <c r="AE1023" s="27" t="n">
        <v>0</v>
      </c>
      <c r="AF1023" s="27" t="n">
        <v>0</v>
      </c>
      <c r="AG1023" s="28" t="n">
        <f aca="false">AD1023+AE1023+AF1023</f>
        <v>0</v>
      </c>
      <c r="AH1023" s="12" t="str">
        <f aca="false">IF(AG1023&gt;0,AD1023/AG1023,"")</f>
        <v/>
      </c>
      <c r="AI1023" s="27" t="n">
        <v>0</v>
      </c>
      <c r="AJ1023" s="27" t="n">
        <v>0</v>
      </c>
      <c r="AK1023" s="27" t="n">
        <v>0</v>
      </c>
      <c r="AL1023" s="22" t="str">
        <f aca="false">IF(OR(AJ1023&gt;0,AK1023&gt;0),"Sí","No")</f>
        <v>No</v>
      </c>
      <c r="AM1023" s="6"/>
      <c r="AN1023" s="6"/>
      <c r="AO1023" s="12" t="n">
        <f aca="false">IF(M1023&gt;0,K1023/M1023,"")</f>
        <v>1</v>
      </c>
      <c r="AP1023" s="22" t="str">
        <f aca="false">IF(M1023&gt;=Resumen!$B$5,"Alto","Bajo")</f>
        <v>Bajo</v>
      </c>
      <c r="AQ1023" s="22" t="str">
        <f aca="false">IF(AO1023&gt;=Resumen!$B$28,"Alto","Bajo")</f>
        <v>Alto</v>
      </c>
      <c r="AR1023" s="22" t="str">
        <f aca="false">AP1023&amp;" Potencial / "&amp;AQ1023&amp;" Share"</f>
        <v>Bajo Potencial / Alto Share</v>
      </c>
      <c r="AS1023" s="22" t="str">
        <f aca="false">IF(Q1023="Sí",IF(AO1023&gt;=Resumen!$B$29,"Alto","Bajo"),"")</f>
        <v/>
      </c>
      <c r="AT1023" s="22" t="str">
        <f aca="false">IF(AS1023&lt;&gt;"",AP1023&amp;" Potencial / "&amp;AS1023&amp;" Share","")</f>
        <v/>
      </c>
      <c r="AU1023" s="22" t="str">
        <f aca="false">IF(AH1023="","Sin dato",IF(AH1023-AO1023&gt;Resumen!$B$6,"Sobre-exhibido",IF(AO1023-AH1023&gt;Resumen!$B$6,"Sub-exhibido","En línea")))</f>
        <v>Sin dato</v>
      </c>
      <c r="AV1023" s="22" t="str">
        <f aca="false">IF(AT1023="","",IF(AT1023="Alto Potencial / Bajo Share",1,IF(AT1023="Alto Potencial / Alto Share",2,IF(AT1023="Bajo Potencial / Alto Share",3,4))))</f>
        <v/>
      </c>
      <c r="AW1023" s="22" t="str">
        <f aca="false">IF(Q1023="No","Sin competencia directa",IF(AV1023=1,"1 - Foco Conquista (Alto Pot / Bajo Share)",IF(AV1023=2,"2 - Foco Defensa (Alto Pot / Alto Share)",IF(AV1023=3,"3 - Monitoreo (Bajo Pot / Alto Share)","4 - Baja Prioridad (Bajo Pot / Bajo Share)"))))</f>
        <v>Sin competencia directa</v>
      </c>
      <c r="AX1023" s="12" t="str">
        <f aca="false">IF(OR(IFERROR(AND(W1023&lt;&gt;"",Y1023&lt;&gt;"",Y1023-W1023&gt;Resumen!$B$8),FALSE()),IFERROR(AND(X1023&lt;&gt;"",Y1023&lt;&gt;"",Y1023-X1023&gt;Resumen!$B$8),FALSE())),MAX(IF(IFERROR(AND(W1023&lt;&gt;"",Y1023&lt;&gt;"",Y1023-W1023&gt;Resumen!$B$8),FALSE()),Y1023-W1023,0),IF(IFERROR(AND(X1023&lt;&gt;"",Y1023&lt;&gt;"",Y1023-X1023&gt;Resumen!$B$8),FALSE()),Y1023-X1023,0)),"")</f>
        <v/>
      </c>
      <c r="AY1023" s="22" t="str">
        <f aca="false">IF(OR(IFERROR(AND(W1023&lt;&gt;"",Y1023&lt;&gt;"",Y1023-W1023&gt;Resumen!$B$8),FALSE()),IFERROR(AND(X1023&lt;&gt;"",Y1023&lt;&gt;"",Y1023-X1023&gt;Resumen!$B$8),FALSE())),TRIM("Lays tiene mayor markup que "&amp;IF(IFERROR(AND(W1023&lt;&gt;"",Y1023&lt;&gt;"",Y1023-W1023&gt;Resumen!$B$8),FALSE()),"Quento ","")&amp;IF(IFERROR(AND(X1023&lt;&gt;"",Y1023&lt;&gt;"",Y1023-X1023&gt;Resumen!$B$8),FALSE()),"Julicroc ","")&amp;"en este PDV"),"")</f>
        <v/>
      </c>
      <c r="AZ1023" s="22" t="str">
        <f aca="false">IF(COUNTIF('Plan Pehuamar - Lista'!$A$2:$A$167,A1023)&gt;0,"Sí","No")</f>
        <v>No</v>
      </c>
      <c r="BA1023" s="22" t="str">
        <f aca="false">IF(COUNTIF('Plan Combo 9+1'!$A$2:$A$226,A1023)&gt;0,"Sí","No")</f>
        <v>No</v>
      </c>
      <c r="BB1023" s="22" t="str">
        <f aca="false">IF(AH1023="","No",IF(BA1023="Sí",IF((AO1023-AH1023)&gt;Resumen!$B$6,"Sí","No"),IF((AO1023-AH1023)&gt;=Resumen!$B$132,"Sí","No")))</f>
        <v>No</v>
      </c>
      <c r="BC1023" s="22" t="str">
        <f aca="false">IF(AND(N1023="Sí",AL1023="Sí",AI1023=0),"Sí","No")</f>
        <v>No</v>
      </c>
      <c r="BD1023" s="22" t="str">
        <f aca="false">IF(COUNTIF('Plan 9+1 (con Pehuamar)'!$A$2:$A$227,A1023)&gt;0,"Sí","No")</f>
        <v>No</v>
      </c>
    </row>
    <row r="1024" customFormat="false" ht="15" hidden="false" customHeight="true" outlineLevel="0" collapsed="false">
      <c r="A1024" s="6" t="n">
        <v>409040</v>
      </c>
      <c r="B1024" s="6" t="n">
        <v>5</v>
      </c>
      <c r="C1024" s="6" t="n">
        <v>504</v>
      </c>
      <c r="D1024" s="6" t="s">
        <v>359</v>
      </c>
      <c r="E1024" s="6" t="s">
        <v>1212</v>
      </c>
      <c r="F1024" s="6" t="s">
        <v>201</v>
      </c>
      <c r="G1024" s="6" t="s">
        <v>129</v>
      </c>
      <c r="H1024" s="6" t="s">
        <v>197</v>
      </c>
      <c r="I1024" s="27" t="n">
        <v>0</v>
      </c>
      <c r="J1024" s="27" t="n">
        <v>0</v>
      </c>
      <c r="K1024" s="27" t="n">
        <v>0.9</v>
      </c>
      <c r="L1024" s="28" t="n">
        <f aca="false">I1024+J1024</f>
        <v>0</v>
      </c>
      <c r="M1024" s="28" t="n">
        <f aca="false">L1024+K1024</f>
        <v>0.9</v>
      </c>
      <c r="N1024" s="22" t="str">
        <f aca="false">IF(I1024&gt;0,"Sí","No")</f>
        <v>No</v>
      </c>
      <c r="O1024" s="22" t="str">
        <f aca="false">IF(J1024&gt;0,"Sí","No")</f>
        <v>No</v>
      </c>
      <c r="P1024" s="22" t="str">
        <f aca="false">IF(K1024&gt;0,"Sí","No")</f>
        <v>Sí</v>
      </c>
      <c r="Q1024" s="22" t="str">
        <f aca="false">IF(OR(I1024&gt;0,J1024&gt;0),"Sí","No")</f>
        <v>No</v>
      </c>
      <c r="R1024" s="27"/>
      <c r="S1024" s="27"/>
      <c r="T1024" s="27"/>
      <c r="U1024" s="27"/>
      <c r="V1024" s="27"/>
      <c r="W1024" s="12" t="str">
        <f aca="false">IF(AND(I1024&gt;0,R1024&gt;0),(S1024-R1024)/R1024,"")</f>
        <v/>
      </c>
      <c r="X1024" s="12" t="str">
        <f aca="false">IF(AND(J1024&gt;0,T1024&gt;0),(U1024-T1024)/T1024,"")</f>
        <v/>
      </c>
      <c r="Y1024" s="12" t="str">
        <f aca="false">IF(AND(K1024&gt;0,V1024&gt;0),(V1024-Resumen!$B$7)/Resumen!$B$7,"")</f>
        <v/>
      </c>
      <c r="Z1024" s="28" t="str">
        <f aca="false">IF(AND(K1024&gt;0,I1024&gt;0,V1024&gt;0,S1024&gt;0),V1024-S1024,"")</f>
        <v/>
      </c>
      <c r="AA1024" s="12" t="str">
        <f aca="false">IF(Z1024&lt;&gt;"",Z1024/S1024,"")</f>
        <v/>
      </c>
      <c r="AB1024" s="28" t="str">
        <f aca="false">IF(AND(K1024&gt;0,J1024&gt;0,V1024&gt;0,U1024&gt;0),V1024-U1024,"")</f>
        <v/>
      </c>
      <c r="AC1024" s="12" t="str">
        <f aca="false">IF(AB1024&lt;&gt;"",AB1024/U1024,"")</f>
        <v/>
      </c>
      <c r="AD1024" s="27" t="n">
        <v>0</v>
      </c>
      <c r="AE1024" s="27" t="n">
        <v>0</v>
      </c>
      <c r="AF1024" s="27" t="n">
        <v>0</v>
      </c>
      <c r="AG1024" s="28" t="n">
        <f aca="false">AD1024+AE1024+AF1024</f>
        <v>0</v>
      </c>
      <c r="AH1024" s="12" t="str">
        <f aca="false">IF(AG1024&gt;0,AD1024/AG1024,"")</f>
        <v/>
      </c>
      <c r="AI1024" s="27" t="n">
        <v>0</v>
      </c>
      <c r="AJ1024" s="27" t="n">
        <v>0</v>
      </c>
      <c r="AK1024" s="27" t="n">
        <v>0</v>
      </c>
      <c r="AL1024" s="22" t="str">
        <f aca="false">IF(OR(AJ1024&gt;0,AK1024&gt;0),"Sí","No")</f>
        <v>No</v>
      </c>
      <c r="AM1024" s="6"/>
      <c r="AN1024" s="6"/>
      <c r="AO1024" s="12" t="n">
        <f aca="false">IF(M1024&gt;0,K1024/M1024,"")</f>
        <v>1</v>
      </c>
      <c r="AP1024" s="22" t="str">
        <f aca="false">IF(M1024&gt;=Resumen!$B$5,"Alto","Bajo")</f>
        <v>Bajo</v>
      </c>
      <c r="AQ1024" s="22" t="str">
        <f aca="false">IF(AO1024&gt;=Resumen!$B$28,"Alto","Bajo")</f>
        <v>Alto</v>
      </c>
      <c r="AR1024" s="22" t="str">
        <f aca="false">AP1024&amp;" Potencial / "&amp;AQ1024&amp;" Share"</f>
        <v>Bajo Potencial / Alto Share</v>
      </c>
      <c r="AS1024" s="22" t="str">
        <f aca="false">IF(Q1024="Sí",IF(AO1024&gt;=Resumen!$B$29,"Alto","Bajo"),"")</f>
        <v/>
      </c>
      <c r="AT1024" s="22" t="str">
        <f aca="false">IF(AS1024&lt;&gt;"",AP1024&amp;" Potencial / "&amp;AS1024&amp;" Share","")</f>
        <v/>
      </c>
      <c r="AU1024" s="22" t="str">
        <f aca="false">IF(AH1024="","Sin dato",IF(AH1024-AO1024&gt;Resumen!$B$6,"Sobre-exhibido",IF(AO1024-AH1024&gt;Resumen!$B$6,"Sub-exhibido","En línea")))</f>
        <v>Sin dato</v>
      </c>
      <c r="AV1024" s="22" t="str">
        <f aca="false">IF(AT1024="","",IF(AT1024="Alto Potencial / Bajo Share",1,IF(AT1024="Alto Potencial / Alto Share",2,IF(AT1024="Bajo Potencial / Alto Share",3,4))))</f>
        <v/>
      </c>
      <c r="AW1024" s="22" t="str">
        <f aca="false">IF(Q1024="No","Sin competencia directa",IF(AV1024=1,"1 - Foco Conquista (Alto Pot / Bajo Share)",IF(AV1024=2,"2 - Foco Defensa (Alto Pot / Alto Share)",IF(AV1024=3,"3 - Monitoreo (Bajo Pot / Alto Share)","4 - Baja Prioridad (Bajo Pot / Bajo Share)"))))</f>
        <v>Sin competencia directa</v>
      </c>
      <c r="AX1024" s="12" t="str">
        <f aca="false">IF(OR(IFERROR(AND(W1024&lt;&gt;"",Y1024&lt;&gt;"",Y1024-W1024&gt;Resumen!$B$8),FALSE()),IFERROR(AND(X1024&lt;&gt;"",Y1024&lt;&gt;"",Y1024-X1024&gt;Resumen!$B$8),FALSE())),MAX(IF(IFERROR(AND(W1024&lt;&gt;"",Y1024&lt;&gt;"",Y1024-W1024&gt;Resumen!$B$8),FALSE()),Y1024-W1024,0),IF(IFERROR(AND(X1024&lt;&gt;"",Y1024&lt;&gt;"",Y1024-X1024&gt;Resumen!$B$8),FALSE()),Y1024-X1024,0)),"")</f>
        <v/>
      </c>
      <c r="AY1024" s="22" t="str">
        <f aca="false">IF(OR(IFERROR(AND(W1024&lt;&gt;"",Y1024&lt;&gt;"",Y1024-W1024&gt;Resumen!$B$8),FALSE()),IFERROR(AND(X1024&lt;&gt;"",Y1024&lt;&gt;"",Y1024-X1024&gt;Resumen!$B$8),FALSE())),TRIM("Lays tiene mayor markup que "&amp;IF(IFERROR(AND(W1024&lt;&gt;"",Y1024&lt;&gt;"",Y1024-W1024&gt;Resumen!$B$8),FALSE()),"Quento ","")&amp;IF(IFERROR(AND(X1024&lt;&gt;"",Y1024&lt;&gt;"",Y1024-X1024&gt;Resumen!$B$8),FALSE()),"Julicroc ","")&amp;"en este PDV"),"")</f>
        <v/>
      </c>
      <c r="AZ1024" s="22" t="str">
        <f aca="false">IF(COUNTIF('Plan Pehuamar - Lista'!$A$2:$A$167,A1024)&gt;0,"Sí","No")</f>
        <v>No</v>
      </c>
      <c r="BA1024" s="22" t="str">
        <f aca="false">IF(COUNTIF('Plan Combo 9+1'!$A$2:$A$226,A1024)&gt;0,"Sí","No")</f>
        <v>No</v>
      </c>
      <c r="BB1024" s="22" t="str">
        <f aca="false">IF(AH1024="","No",IF(BA1024="Sí",IF((AO1024-AH1024)&gt;Resumen!$B$6,"Sí","No"),IF((AO1024-AH1024)&gt;=Resumen!$B$132,"Sí","No")))</f>
        <v>No</v>
      </c>
      <c r="BC1024" s="22" t="str">
        <f aca="false">IF(AND(N1024="Sí",AL1024="Sí",AI1024=0),"Sí","No")</f>
        <v>No</v>
      </c>
      <c r="BD1024" s="22" t="str">
        <f aca="false">IF(COUNTIF('Plan 9+1 (con Pehuamar)'!$A$2:$A$227,A1024)&gt;0,"Sí","No")</f>
        <v>No</v>
      </c>
    </row>
    <row r="1025" customFormat="false" ht="15" hidden="false" customHeight="true" outlineLevel="0" collapsed="false">
      <c r="A1025" s="6" t="n">
        <v>400343</v>
      </c>
      <c r="B1025" s="6" t="n">
        <v>5</v>
      </c>
      <c r="C1025" s="6" t="n">
        <v>505</v>
      </c>
      <c r="D1025" s="6" t="s">
        <v>398</v>
      </c>
      <c r="E1025" s="6" t="s">
        <v>1213</v>
      </c>
      <c r="F1025" s="6" t="s">
        <v>196</v>
      </c>
      <c r="G1025" s="6" t="s">
        <v>129</v>
      </c>
      <c r="H1025" s="6" t="s">
        <v>197</v>
      </c>
      <c r="I1025" s="27" t="n">
        <v>20</v>
      </c>
      <c r="J1025" s="27" t="n">
        <v>0</v>
      </c>
      <c r="K1025" s="27" t="n">
        <v>35</v>
      </c>
      <c r="L1025" s="28" t="n">
        <f aca="false">I1025+J1025</f>
        <v>20</v>
      </c>
      <c r="M1025" s="28" t="n">
        <f aca="false">L1025+K1025</f>
        <v>55</v>
      </c>
      <c r="N1025" s="22" t="str">
        <f aca="false">IF(I1025&gt;0,"Sí","No")</f>
        <v>Sí</v>
      </c>
      <c r="O1025" s="22" t="str">
        <f aca="false">IF(J1025&gt;0,"Sí","No")</f>
        <v>No</v>
      </c>
      <c r="P1025" s="22" t="str">
        <f aca="false">IF(K1025&gt;0,"Sí","No")</f>
        <v>Sí</v>
      </c>
      <c r="Q1025" s="22" t="str">
        <f aca="false">IF(OR(I1025&gt;0,J1025&gt;0),"Sí","No")</f>
        <v>Sí</v>
      </c>
      <c r="R1025" s="27" t="n">
        <v>1700</v>
      </c>
      <c r="S1025" s="27" t="n">
        <v>2800</v>
      </c>
      <c r="T1025" s="27"/>
      <c r="U1025" s="27"/>
      <c r="V1025" s="27" t="n">
        <v>3700</v>
      </c>
      <c r="W1025" s="12" t="n">
        <f aca="false">IF(AND(I1025&gt;0,R1025&gt;0),(S1025-R1025)/R1025,"")</f>
        <v>0.647058823529412</v>
      </c>
      <c r="X1025" s="12" t="str">
        <f aca="false">IF(AND(J1025&gt;0,T1025&gt;0),(U1025-T1025)/T1025,"")</f>
        <v/>
      </c>
      <c r="Y1025" s="12" t="n">
        <f aca="false">IF(AND(K1025&gt;0,V1025&gt;0),(V1025-Resumen!$B$7)/Resumen!$B$7,"")</f>
        <v>0.48</v>
      </c>
      <c r="Z1025" s="28" t="n">
        <f aca="false">IF(AND(K1025&gt;0,I1025&gt;0,V1025&gt;0,S1025&gt;0),V1025-S1025,"")</f>
        <v>900</v>
      </c>
      <c r="AA1025" s="12" t="n">
        <f aca="false">IF(Z1025&lt;&gt;"",Z1025/S1025,"")</f>
        <v>0.321428571428571</v>
      </c>
      <c r="AB1025" s="28" t="str">
        <f aca="false">IF(AND(K1025&gt;0,J1025&gt;0,V1025&gt;0,U1025&gt;0),V1025-U1025,"")</f>
        <v/>
      </c>
      <c r="AC1025" s="12" t="str">
        <f aca="false">IF(AB1025&lt;&gt;"",AB1025/U1025,"")</f>
        <v/>
      </c>
      <c r="AD1025" s="27" t="n">
        <v>20</v>
      </c>
      <c r="AE1025" s="27" t="n">
        <v>10</v>
      </c>
      <c r="AF1025" s="27" t="n">
        <v>0</v>
      </c>
      <c r="AG1025" s="28" t="n">
        <f aca="false">AD1025+AE1025+AF1025</f>
        <v>30</v>
      </c>
      <c r="AH1025" s="12" t="n">
        <f aca="false">IF(AG1025&gt;0,AD1025/AG1025,"")</f>
        <v>0.666666666666667</v>
      </c>
      <c r="AI1025" s="27" t="n">
        <v>1</v>
      </c>
      <c r="AJ1025" s="27" t="n">
        <v>0</v>
      </c>
      <c r="AK1025" s="27" t="n">
        <v>0</v>
      </c>
      <c r="AL1025" s="22" t="str">
        <f aca="false">IF(OR(AJ1025&gt;0,AK1025&gt;0),"Sí","No")</f>
        <v>No</v>
      </c>
      <c r="AM1025" s="6" t="s">
        <v>198</v>
      </c>
      <c r="AN1025" s="6"/>
      <c r="AO1025" s="12" t="n">
        <f aca="false">IF(M1025&gt;0,K1025/M1025,"")</f>
        <v>0.636363636363636</v>
      </c>
      <c r="AP1025" s="22" t="str">
        <f aca="false">IF(M1025&gt;=Resumen!$B$5,"Alto","Bajo")</f>
        <v>Alto</v>
      </c>
      <c r="AQ1025" s="22" t="str">
        <f aca="false">IF(AO1025&gt;=Resumen!$B$28,"Alto","Bajo")</f>
        <v>Alto</v>
      </c>
      <c r="AR1025" s="22" t="str">
        <f aca="false">AP1025&amp;" Potencial / "&amp;AQ1025&amp;" Share"</f>
        <v>Alto Potencial / Alto Share</v>
      </c>
      <c r="AS1025" s="22" t="str">
        <f aca="false">IF(Q1025="Sí",IF(AO1025&gt;=Resumen!$B$29,"Alto","Bajo"),"")</f>
        <v>Alto</v>
      </c>
      <c r="AT1025" s="22" t="str">
        <f aca="false">IF(AS1025&lt;&gt;"",AP1025&amp;" Potencial / "&amp;AS1025&amp;" Share","")</f>
        <v>Alto Potencial / Alto Share</v>
      </c>
      <c r="AU1025" s="22" t="str">
        <f aca="false">IF(AH1025="","Sin dato",IF(AH1025-AO1025&gt;Resumen!$B$6,"Sobre-exhibido",IF(AO1025-AH1025&gt;Resumen!$B$6,"Sub-exhibido","En línea")))</f>
        <v>En línea</v>
      </c>
      <c r="AV1025" s="22" t="n">
        <f aca="false">IF(AT1025="","",IF(AT1025="Alto Potencial / Bajo Share",1,IF(AT1025="Alto Potencial / Alto Share",2,IF(AT1025="Bajo Potencial / Alto Share",3,4))))</f>
        <v>2</v>
      </c>
      <c r="AW1025" s="22" t="str">
        <f aca="false">IF(Q1025="No","Sin competencia directa",IF(AV1025=1,"1 - Foco Conquista (Alto Pot / Bajo Share)",IF(AV1025=2,"2 - Foco Defensa (Alto Pot / Alto Share)",IF(AV1025=3,"3 - Monitoreo (Bajo Pot / Alto Share)","4 - Baja Prioridad (Bajo Pot / Bajo Share)"))))</f>
        <v>2 - Foco Defensa (Alto Pot / Alto Share)</v>
      </c>
      <c r="AX1025" s="12" t="str">
        <f aca="false">IF(OR(IFERROR(AND(W1025&lt;&gt;"",Y1025&lt;&gt;"",Y1025-W1025&gt;Resumen!$B$8),FALSE()),IFERROR(AND(X1025&lt;&gt;"",Y1025&lt;&gt;"",Y1025-X1025&gt;Resumen!$B$8),FALSE())),MAX(IF(IFERROR(AND(W1025&lt;&gt;"",Y1025&lt;&gt;"",Y1025-W1025&gt;Resumen!$B$8),FALSE()),Y1025-W1025,0),IF(IFERROR(AND(X1025&lt;&gt;"",Y1025&lt;&gt;"",Y1025-X1025&gt;Resumen!$B$8),FALSE()),Y1025-X1025,0)),"")</f>
        <v/>
      </c>
      <c r="AY1025" s="22" t="str">
        <f aca="false">IF(OR(IFERROR(AND(W1025&lt;&gt;"",Y1025&lt;&gt;"",Y1025-W1025&gt;Resumen!$B$8),FALSE()),IFERROR(AND(X1025&lt;&gt;"",Y1025&lt;&gt;"",Y1025-X1025&gt;Resumen!$B$8),FALSE())),TRIM("Lays tiene mayor markup que "&amp;IF(IFERROR(AND(W1025&lt;&gt;"",Y1025&lt;&gt;"",Y1025-W1025&gt;Resumen!$B$8),FALSE()),"Quento ","")&amp;IF(IFERROR(AND(X1025&lt;&gt;"",Y1025&lt;&gt;"",Y1025-X1025&gt;Resumen!$B$8),FALSE()),"Julicroc ","")&amp;"en este PDV"),"")</f>
        <v/>
      </c>
      <c r="AZ1025" s="22" t="str">
        <f aca="false">IF(COUNTIF('Plan Pehuamar - Lista'!$A$2:$A$167,A1025)&gt;0,"Sí","No")</f>
        <v>No</v>
      </c>
      <c r="BA1025" s="22" t="str">
        <f aca="false">IF(COUNTIF('Plan Combo 9+1'!$A$2:$A$226,A1025)&gt;0,"Sí","No")</f>
        <v>No</v>
      </c>
      <c r="BB1025" s="22" t="str">
        <f aca="false">IF(AH1025="","No",IF(BA1025="Sí",IF((AO1025-AH1025)&gt;Resumen!$B$6,"Sí","No"),IF((AO1025-AH1025)&gt;=Resumen!$B$132,"Sí","No")))</f>
        <v>No</v>
      </c>
      <c r="BC1025" s="22" t="str">
        <f aca="false">IF(AND(N1025="Sí",AL1025="Sí",AI1025=0),"Sí","No")</f>
        <v>No</v>
      </c>
      <c r="BD1025" s="22" t="str">
        <f aca="false">IF(COUNTIF('Plan 9+1 (con Pehuamar)'!$A$2:$A$227,A1025)&gt;0,"Sí","No")</f>
        <v>No</v>
      </c>
    </row>
    <row r="1026" customFormat="false" ht="15" hidden="false" customHeight="true" outlineLevel="0" collapsed="false">
      <c r="A1026" s="6" t="n">
        <v>400349</v>
      </c>
      <c r="B1026" s="6" t="n">
        <v>5</v>
      </c>
      <c r="C1026" s="6" t="n">
        <v>505</v>
      </c>
      <c r="D1026" s="6" t="s">
        <v>398</v>
      </c>
      <c r="E1026" s="6" t="s">
        <v>1214</v>
      </c>
      <c r="F1026" s="6" t="s">
        <v>196</v>
      </c>
      <c r="G1026" s="6" t="s">
        <v>129</v>
      </c>
      <c r="H1026" s="6" t="s">
        <v>197</v>
      </c>
      <c r="I1026" s="27" t="n">
        <v>35</v>
      </c>
      <c r="J1026" s="27" t="n">
        <v>0</v>
      </c>
      <c r="K1026" s="27" t="n">
        <v>20</v>
      </c>
      <c r="L1026" s="28" t="n">
        <f aca="false">I1026+J1026</f>
        <v>35</v>
      </c>
      <c r="M1026" s="28" t="n">
        <f aca="false">L1026+K1026</f>
        <v>55</v>
      </c>
      <c r="N1026" s="22" t="str">
        <f aca="false">IF(I1026&gt;0,"Sí","No")</f>
        <v>Sí</v>
      </c>
      <c r="O1026" s="22" t="str">
        <f aca="false">IF(J1026&gt;0,"Sí","No")</f>
        <v>No</v>
      </c>
      <c r="P1026" s="22" t="str">
        <f aca="false">IF(K1026&gt;0,"Sí","No")</f>
        <v>Sí</v>
      </c>
      <c r="Q1026" s="22" t="str">
        <f aca="false">IF(OR(I1026&gt;0,J1026&gt;0),"Sí","No")</f>
        <v>Sí</v>
      </c>
      <c r="R1026" s="27" t="n">
        <v>1750</v>
      </c>
      <c r="S1026" s="27" t="n">
        <v>2900</v>
      </c>
      <c r="T1026" s="27"/>
      <c r="U1026" s="27"/>
      <c r="V1026" s="27" t="n">
        <v>3800</v>
      </c>
      <c r="W1026" s="12" t="n">
        <f aca="false">IF(AND(I1026&gt;0,R1026&gt;0),(S1026-R1026)/R1026,"")</f>
        <v>0.657142857142857</v>
      </c>
      <c r="X1026" s="12" t="str">
        <f aca="false">IF(AND(J1026&gt;0,T1026&gt;0),(U1026-T1026)/T1026,"")</f>
        <v/>
      </c>
      <c r="Y1026" s="12" t="n">
        <f aca="false">IF(AND(K1026&gt;0,V1026&gt;0),(V1026-Resumen!$B$7)/Resumen!$B$7,"")</f>
        <v>0.52</v>
      </c>
      <c r="Z1026" s="28" t="n">
        <f aca="false">IF(AND(K1026&gt;0,I1026&gt;0,V1026&gt;0,S1026&gt;0),V1026-S1026,"")</f>
        <v>900</v>
      </c>
      <c r="AA1026" s="12" t="n">
        <f aca="false">IF(Z1026&lt;&gt;"",Z1026/S1026,"")</f>
        <v>0.310344827586207</v>
      </c>
      <c r="AB1026" s="28" t="str">
        <f aca="false">IF(AND(K1026&gt;0,J1026&gt;0,V1026&gt;0,U1026&gt;0),V1026-U1026,"")</f>
        <v/>
      </c>
      <c r="AC1026" s="12" t="str">
        <f aca="false">IF(AB1026&lt;&gt;"",AB1026/U1026,"")</f>
        <v/>
      </c>
      <c r="AD1026" s="27" t="n">
        <v>15</v>
      </c>
      <c r="AE1026" s="27" t="n">
        <v>3</v>
      </c>
      <c r="AF1026" s="27" t="n">
        <v>0</v>
      </c>
      <c r="AG1026" s="28" t="n">
        <f aca="false">AD1026+AE1026+AF1026</f>
        <v>18</v>
      </c>
      <c r="AH1026" s="12" t="n">
        <f aca="false">IF(AG1026&gt;0,AD1026/AG1026,"")</f>
        <v>0.833333333333333</v>
      </c>
      <c r="AI1026" s="27" t="n">
        <v>1</v>
      </c>
      <c r="AJ1026" s="27" t="n">
        <v>1</v>
      </c>
      <c r="AK1026" s="27" t="n">
        <v>0</v>
      </c>
      <c r="AL1026" s="22" t="str">
        <f aca="false">IF(OR(AJ1026&gt;0,AK1026&gt;0),"Sí","No")</f>
        <v>Sí</v>
      </c>
      <c r="AM1026" s="6" t="s">
        <v>397</v>
      </c>
      <c r="AN1026" s="6"/>
      <c r="AO1026" s="12" t="n">
        <f aca="false">IF(M1026&gt;0,K1026/M1026,"")</f>
        <v>0.363636363636364</v>
      </c>
      <c r="AP1026" s="22" t="str">
        <f aca="false">IF(M1026&gt;=Resumen!$B$5,"Alto","Bajo")</f>
        <v>Alto</v>
      </c>
      <c r="AQ1026" s="22" t="str">
        <f aca="false">IF(AO1026&gt;=Resumen!$B$28,"Alto","Bajo")</f>
        <v>Bajo</v>
      </c>
      <c r="AR1026" s="22" t="str">
        <f aca="false">AP1026&amp;" Potencial / "&amp;AQ1026&amp;" Share"</f>
        <v>Alto Potencial / Bajo Share</v>
      </c>
      <c r="AS1026" s="22" t="str">
        <f aca="false">IF(Q1026="Sí",IF(AO1026&gt;=Resumen!$B$29,"Alto","Bajo"),"")</f>
        <v>Bajo</v>
      </c>
      <c r="AT1026" s="22" t="str">
        <f aca="false">IF(AS1026&lt;&gt;"",AP1026&amp;" Potencial / "&amp;AS1026&amp;" Share","")</f>
        <v>Alto Potencial / Bajo Share</v>
      </c>
      <c r="AU1026" s="22" t="str">
        <f aca="false">IF(AH1026="","Sin dato",IF(AH1026-AO1026&gt;Resumen!$B$6,"Sobre-exhibido",IF(AO1026-AH1026&gt;Resumen!$B$6,"Sub-exhibido","En línea")))</f>
        <v>Sobre-exhibido</v>
      </c>
      <c r="AV1026" s="22" t="n">
        <f aca="false">IF(AT1026="","",IF(AT1026="Alto Potencial / Bajo Share",1,IF(AT1026="Alto Potencial / Alto Share",2,IF(AT1026="Bajo Potencial / Alto Share",3,4))))</f>
        <v>1</v>
      </c>
      <c r="AW1026" s="22" t="str">
        <f aca="false">IF(Q1026="No","Sin competencia directa",IF(AV1026=1,"1 - Foco Conquista (Alto Pot / Bajo Share)",IF(AV1026=2,"2 - Foco Defensa (Alto Pot / Alto Share)",IF(AV1026=3,"3 - Monitoreo (Bajo Pot / Alto Share)","4 - Baja Prioridad (Bajo Pot / Bajo Share)"))))</f>
        <v>1 - Foco Conquista (Alto Pot / Bajo Share)</v>
      </c>
      <c r="AX1026" s="12" t="str">
        <f aca="false">IF(OR(IFERROR(AND(W1026&lt;&gt;"",Y1026&lt;&gt;"",Y1026-W1026&gt;Resumen!$B$8),FALSE()),IFERROR(AND(X1026&lt;&gt;"",Y1026&lt;&gt;"",Y1026-X1026&gt;Resumen!$B$8),FALSE())),MAX(IF(IFERROR(AND(W1026&lt;&gt;"",Y1026&lt;&gt;"",Y1026-W1026&gt;Resumen!$B$8),FALSE()),Y1026-W1026,0),IF(IFERROR(AND(X1026&lt;&gt;"",Y1026&lt;&gt;"",Y1026-X1026&gt;Resumen!$B$8),FALSE()),Y1026-X1026,0)),"")</f>
        <v/>
      </c>
      <c r="AY1026" s="22" t="str">
        <f aca="false">IF(OR(IFERROR(AND(W1026&lt;&gt;"",Y1026&lt;&gt;"",Y1026-W1026&gt;Resumen!$B$8),FALSE()),IFERROR(AND(X1026&lt;&gt;"",Y1026&lt;&gt;"",Y1026-X1026&gt;Resumen!$B$8),FALSE())),TRIM("Lays tiene mayor markup que "&amp;IF(IFERROR(AND(W1026&lt;&gt;"",Y1026&lt;&gt;"",Y1026-W1026&gt;Resumen!$B$8),FALSE()),"Quento ","")&amp;IF(IFERROR(AND(X1026&lt;&gt;"",Y1026&lt;&gt;"",Y1026-X1026&gt;Resumen!$B$8),FALSE()),"Julicroc ","")&amp;"en este PDV"),"")</f>
        <v/>
      </c>
      <c r="AZ1026" s="22" t="str">
        <f aca="false">IF(COUNTIF('Plan Pehuamar - Lista'!$A$2:$A$167,A1026)&gt;0,"Sí","No")</f>
        <v>No</v>
      </c>
      <c r="BA1026" s="22" t="str">
        <f aca="false">IF(COUNTIF('Plan Combo 9+1'!$A$2:$A$226,A1026)&gt;0,"Sí","No")</f>
        <v>Sí</v>
      </c>
      <c r="BB1026" s="22" t="str">
        <f aca="false">IF(AH1026="","No",IF(BA1026="Sí",IF((AO1026-AH1026)&gt;Resumen!$B$6,"Sí","No"),IF((AO1026-AH1026)&gt;=Resumen!$B$132,"Sí","No")))</f>
        <v>No</v>
      </c>
      <c r="BC1026" s="22" t="str">
        <f aca="false">IF(AND(N1026="Sí",AL1026="Sí",AI1026=0),"Sí","No")</f>
        <v>No</v>
      </c>
      <c r="BD1026" s="22" t="str">
        <f aca="false">IF(COUNTIF('Plan 9+1 (con Pehuamar)'!$A$2:$A$227,A1026)&gt;0,"Sí","No")</f>
        <v>Sí</v>
      </c>
    </row>
    <row r="1027" customFormat="false" ht="15" hidden="false" customHeight="true" outlineLevel="0" collapsed="false">
      <c r="A1027" s="6" t="n">
        <v>400368</v>
      </c>
      <c r="B1027" s="6" t="n">
        <v>5</v>
      </c>
      <c r="C1027" s="6" t="n">
        <v>505</v>
      </c>
      <c r="D1027" s="6" t="s">
        <v>398</v>
      </c>
      <c r="E1027" s="6" t="s">
        <v>1215</v>
      </c>
      <c r="F1027" s="6" t="s">
        <v>196</v>
      </c>
      <c r="G1027" s="6" t="s">
        <v>129</v>
      </c>
      <c r="H1027" s="6" t="s">
        <v>197</v>
      </c>
      <c r="I1027" s="27" t="n">
        <v>0</v>
      </c>
      <c r="J1027" s="27" t="n">
        <v>0</v>
      </c>
      <c r="K1027" s="27" t="n">
        <v>0.1</v>
      </c>
      <c r="L1027" s="28" t="n">
        <f aca="false">I1027+J1027</f>
        <v>0</v>
      </c>
      <c r="M1027" s="28" t="n">
        <f aca="false">L1027+K1027</f>
        <v>0.1</v>
      </c>
      <c r="N1027" s="22" t="str">
        <f aca="false">IF(I1027&gt;0,"Sí","No")</f>
        <v>No</v>
      </c>
      <c r="O1027" s="22" t="str">
        <f aca="false">IF(J1027&gt;0,"Sí","No")</f>
        <v>No</v>
      </c>
      <c r="P1027" s="22" t="str">
        <f aca="false">IF(K1027&gt;0,"Sí","No")</f>
        <v>Sí</v>
      </c>
      <c r="Q1027" s="22" t="str">
        <f aca="false">IF(OR(I1027&gt;0,J1027&gt;0),"Sí","No")</f>
        <v>No</v>
      </c>
      <c r="R1027" s="27"/>
      <c r="S1027" s="27"/>
      <c r="T1027" s="27"/>
      <c r="U1027" s="27"/>
      <c r="V1027" s="27"/>
      <c r="W1027" s="12" t="str">
        <f aca="false">IF(AND(I1027&gt;0,R1027&gt;0),(S1027-R1027)/R1027,"")</f>
        <v/>
      </c>
      <c r="X1027" s="12" t="str">
        <f aca="false">IF(AND(J1027&gt;0,T1027&gt;0),(U1027-T1027)/T1027,"")</f>
        <v/>
      </c>
      <c r="Y1027" s="12" t="str">
        <f aca="false">IF(AND(K1027&gt;0,V1027&gt;0),(V1027-Resumen!$B$7)/Resumen!$B$7,"")</f>
        <v/>
      </c>
      <c r="Z1027" s="28" t="str">
        <f aca="false">IF(AND(K1027&gt;0,I1027&gt;0,V1027&gt;0,S1027&gt;0),V1027-S1027,"")</f>
        <v/>
      </c>
      <c r="AA1027" s="12" t="str">
        <f aca="false">IF(Z1027&lt;&gt;"",Z1027/S1027,"")</f>
        <v/>
      </c>
      <c r="AB1027" s="28" t="str">
        <f aca="false">IF(AND(K1027&gt;0,J1027&gt;0,V1027&gt;0,U1027&gt;0),V1027-U1027,"")</f>
        <v/>
      </c>
      <c r="AC1027" s="12" t="str">
        <f aca="false">IF(AB1027&lt;&gt;"",AB1027/U1027,"")</f>
        <v/>
      </c>
      <c r="AD1027" s="27" t="n">
        <v>0</v>
      </c>
      <c r="AE1027" s="27" t="n">
        <v>0</v>
      </c>
      <c r="AF1027" s="27" t="n">
        <v>0</v>
      </c>
      <c r="AG1027" s="28" t="n">
        <f aca="false">AD1027+AE1027+AF1027</f>
        <v>0</v>
      </c>
      <c r="AH1027" s="12" t="str">
        <f aca="false">IF(AG1027&gt;0,AD1027/AG1027,"")</f>
        <v/>
      </c>
      <c r="AI1027" s="27" t="n">
        <v>0</v>
      </c>
      <c r="AJ1027" s="27" t="n">
        <v>0</v>
      </c>
      <c r="AK1027" s="27" t="n">
        <v>0</v>
      </c>
      <c r="AL1027" s="22" t="str">
        <f aca="false">IF(OR(AJ1027&gt;0,AK1027&gt;0),"Sí","No")</f>
        <v>No</v>
      </c>
      <c r="AM1027" s="6"/>
      <c r="AN1027" s="6"/>
      <c r="AO1027" s="12" t="n">
        <f aca="false">IF(M1027&gt;0,K1027/M1027,"")</f>
        <v>1</v>
      </c>
      <c r="AP1027" s="22" t="str">
        <f aca="false">IF(M1027&gt;=Resumen!$B$5,"Alto","Bajo")</f>
        <v>Bajo</v>
      </c>
      <c r="AQ1027" s="22" t="str">
        <f aca="false">IF(AO1027&gt;=Resumen!$B$28,"Alto","Bajo")</f>
        <v>Alto</v>
      </c>
      <c r="AR1027" s="22" t="str">
        <f aca="false">AP1027&amp;" Potencial / "&amp;AQ1027&amp;" Share"</f>
        <v>Bajo Potencial / Alto Share</v>
      </c>
      <c r="AS1027" s="22" t="str">
        <f aca="false">IF(Q1027="Sí",IF(AO1027&gt;=Resumen!$B$29,"Alto","Bajo"),"")</f>
        <v/>
      </c>
      <c r="AT1027" s="22" t="str">
        <f aca="false">IF(AS1027&lt;&gt;"",AP1027&amp;" Potencial / "&amp;AS1027&amp;" Share","")</f>
        <v/>
      </c>
      <c r="AU1027" s="22" t="str">
        <f aca="false">IF(AH1027="","Sin dato",IF(AH1027-AO1027&gt;Resumen!$B$6,"Sobre-exhibido",IF(AO1027-AH1027&gt;Resumen!$B$6,"Sub-exhibido","En línea")))</f>
        <v>Sin dato</v>
      </c>
      <c r="AV1027" s="22" t="str">
        <f aca="false">IF(AT1027="","",IF(AT1027="Alto Potencial / Bajo Share",1,IF(AT1027="Alto Potencial / Alto Share",2,IF(AT1027="Bajo Potencial / Alto Share",3,4))))</f>
        <v/>
      </c>
      <c r="AW1027" s="22" t="str">
        <f aca="false">IF(Q1027="No","Sin competencia directa",IF(AV1027=1,"1 - Foco Conquista (Alto Pot / Bajo Share)",IF(AV1027=2,"2 - Foco Defensa (Alto Pot / Alto Share)",IF(AV1027=3,"3 - Monitoreo (Bajo Pot / Alto Share)","4 - Baja Prioridad (Bajo Pot / Bajo Share)"))))</f>
        <v>Sin competencia directa</v>
      </c>
      <c r="AX1027" s="12" t="str">
        <f aca="false">IF(OR(IFERROR(AND(W1027&lt;&gt;"",Y1027&lt;&gt;"",Y1027-W1027&gt;Resumen!$B$8),FALSE()),IFERROR(AND(X1027&lt;&gt;"",Y1027&lt;&gt;"",Y1027-X1027&gt;Resumen!$B$8),FALSE())),MAX(IF(IFERROR(AND(W1027&lt;&gt;"",Y1027&lt;&gt;"",Y1027-W1027&gt;Resumen!$B$8),FALSE()),Y1027-W1027,0),IF(IFERROR(AND(X1027&lt;&gt;"",Y1027&lt;&gt;"",Y1027-X1027&gt;Resumen!$B$8),FALSE()),Y1027-X1027,0)),"")</f>
        <v/>
      </c>
      <c r="AY1027" s="22" t="str">
        <f aca="false">IF(OR(IFERROR(AND(W1027&lt;&gt;"",Y1027&lt;&gt;"",Y1027-W1027&gt;Resumen!$B$8),FALSE()),IFERROR(AND(X1027&lt;&gt;"",Y1027&lt;&gt;"",Y1027-X1027&gt;Resumen!$B$8),FALSE())),TRIM("Lays tiene mayor markup que "&amp;IF(IFERROR(AND(W1027&lt;&gt;"",Y1027&lt;&gt;"",Y1027-W1027&gt;Resumen!$B$8),FALSE()),"Quento ","")&amp;IF(IFERROR(AND(X1027&lt;&gt;"",Y1027&lt;&gt;"",Y1027-X1027&gt;Resumen!$B$8),FALSE()),"Julicroc ","")&amp;"en este PDV"),"")</f>
        <v/>
      </c>
      <c r="AZ1027" s="22" t="str">
        <f aca="false">IF(COUNTIF('Plan Pehuamar - Lista'!$A$2:$A$167,A1027)&gt;0,"Sí","No")</f>
        <v>No</v>
      </c>
      <c r="BA1027" s="22" t="str">
        <f aca="false">IF(COUNTIF('Plan Combo 9+1'!$A$2:$A$226,A1027)&gt;0,"Sí","No")</f>
        <v>No</v>
      </c>
      <c r="BB1027" s="22" t="str">
        <f aca="false">IF(AH1027="","No",IF(BA1027="Sí",IF((AO1027-AH1027)&gt;Resumen!$B$6,"Sí","No"),IF((AO1027-AH1027)&gt;=Resumen!$B$132,"Sí","No")))</f>
        <v>No</v>
      </c>
      <c r="BC1027" s="22" t="str">
        <f aca="false">IF(AND(N1027="Sí",AL1027="Sí",AI1027=0),"Sí","No")</f>
        <v>No</v>
      </c>
      <c r="BD1027" s="22" t="str">
        <f aca="false">IF(COUNTIF('Plan 9+1 (con Pehuamar)'!$A$2:$A$227,A1027)&gt;0,"Sí","No")</f>
        <v>No</v>
      </c>
    </row>
    <row r="1028" customFormat="false" ht="15" hidden="false" customHeight="true" outlineLevel="0" collapsed="false">
      <c r="A1028" s="6" t="n">
        <v>400386</v>
      </c>
      <c r="B1028" s="6" t="n">
        <v>5</v>
      </c>
      <c r="C1028" s="6" t="n">
        <v>505</v>
      </c>
      <c r="D1028" s="6" t="s">
        <v>398</v>
      </c>
      <c r="E1028" s="6" t="s">
        <v>446</v>
      </c>
      <c r="F1028" s="6" t="s">
        <v>210</v>
      </c>
      <c r="G1028" s="6" t="s">
        <v>129</v>
      </c>
      <c r="H1028" s="6" t="s">
        <v>197</v>
      </c>
      <c r="I1028" s="27" t="n">
        <v>0</v>
      </c>
      <c r="J1028" s="27" t="n">
        <v>0</v>
      </c>
      <c r="K1028" s="27" t="n">
        <v>4.1</v>
      </c>
      <c r="L1028" s="28" t="n">
        <f aca="false">I1028+J1028</f>
        <v>0</v>
      </c>
      <c r="M1028" s="28" t="n">
        <f aca="false">L1028+K1028</f>
        <v>4.1</v>
      </c>
      <c r="N1028" s="22" t="str">
        <f aca="false">IF(I1028&gt;0,"Sí","No")</f>
        <v>No</v>
      </c>
      <c r="O1028" s="22" t="str">
        <f aca="false">IF(J1028&gt;0,"Sí","No")</f>
        <v>No</v>
      </c>
      <c r="P1028" s="22" t="str">
        <f aca="false">IF(K1028&gt;0,"Sí","No")</f>
        <v>Sí</v>
      </c>
      <c r="Q1028" s="22" t="str">
        <f aca="false">IF(OR(I1028&gt;0,J1028&gt;0),"Sí","No")</f>
        <v>No</v>
      </c>
      <c r="R1028" s="27"/>
      <c r="S1028" s="27"/>
      <c r="T1028" s="27"/>
      <c r="U1028" s="27"/>
      <c r="V1028" s="27"/>
      <c r="W1028" s="12" t="str">
        <f aca="false">IF(AND(I1028&gt;0,R1028&gt;0),(S1028-R1028)/R1028,"")</f>
        <v/>
      </c>
      <c r="X1028" s="12" t="str">
        <f aca="false">IF(AND(J1028&gt;0,T1028&gt;0),(U1028-T1028)/T1028,"")</f>
        <v/>
      </c>
      <c r="Y1028" s="12" t="str">
        <f aca="false">IF(AND(K1028&gt;0,V1028&gt;0),(V1028-Resumen!$B$7)/Resumen!$B$7,"")</f>
        <v/>
      </c>
      <c r="Z1028" s="28" t="str">
        <f aca="false">IF(AND(K1028&gt;0,I1028&gt;0,V1028&gt;0,S1028&gt;0),V1028-S1028,"")</f>
        <v/>
      </c>
      <c r="AA1028" s="12" t="str">
        <f aca="false">IF(Z1028&lt;&gt;"",Z1028/S1028,"")</f>
        <v/>
      </c>
      <c r="AB1028" s="28" t="str">
        <f aca="false">IF(AND(K1028&gt;0,J1028&gt;0,V1028&gt;0,U1028&gt;0),V1028-U1028,"")</f>
        <v/>
      </c>
      <c r="AC1028" s="12" t="str">
        <f aca="false">IF(AB1028&lt;&gt;"",AB1028/U1028,"")</f>
        <v/>
      </c>
      <c r="AD1028" s="27" t="n">
        <v>0</v>
      </c>
      <c r="AE1028" s="27" t="n">
        <v>0</v>
      </c>
      <c r="AF1028" s="27" t="n">
        <v>0</v>
      </c>
      <c r="AG1028" s="28" t="n">
        <f aca="false">AD1028+AE1028+AF1028</f>
        <v>0</v>
      </c>
      <c r="AH1028" s="12" t="str">
        <f aca="false">IF(AG1028&gt;0,AD1028/AG1028,"")</f>
        <v/>
      </c>
      <c r="AI1028" s="27" t="n">
        <v>0</v>
      </c>
      <c r="AJ1028" s="27" t="n">
        <v>0</v>
      </c>
      <c r="AK1028" s="27" t="n">
        <v>0</v>
      </c>
      <c r="AL1028" s="22" t="str">
        <f aca="false">IF(OR(AJ1028&gt;0,AK1028&gt;0),"Sí","No")</f>
        <v>No</v>
      </c>
      <c r="AM1028" s="6"/>
      <c r="AN1028" s="6"/>
      <c r="AO1028" s="12" t="n">
        <f aca="false">IF(M1028&gt;0,K1028/M1028,"")</f>
        <v>1</v>
      </c>
      <c r="AP1028" s="22" t="str">
        <f aca="false">IF(M1028&gt;=Resumen!$B$5,"Alto","Bajo")</f>
        <v>Bajo</v>
      </c>
      <c r="AQ1028" s="22" t="str">
        <f aca="false">IF(AO1028&gt;=Resumen!$B$28,"Alto","Bajo")</f>
        <v>Alto</v>
      </c>
      <c r="AR1028" s="22" t="str">
        <f aca="false">AP1028&amp;" Potencial / "&amp;AQ1028&amp;" Share"</f>
        <v>Bajo Potencial / Alto Share</v>
      </c>
      <c r="AS1028" s="22" t="str">
        <f aca="false">IF(Q1028="Sí",IF(AO1028&gt;=Resumen!$B$29,"Alto","Bajo"),"")</f>
        <v/>
      </c>
      <c r="AT1028" s="22" t="str">
        <f aca="false">IF(AS1028&lt;&gt;"",AP1028&amp;" Potencial / "&amp;AS1028&amp;" Share","")</f>
        <v/>
      </c>
      <c r="AU1028" s="22" t="str">
        <f aca="false">IF(AH1028="","Sin dato",IF(AH1028-AO1028&gt;Resumen!$B$6,"Sobre-exhibido",IF(AO1028-AH1028&gt;Resumen!$B$6,"Sub-exhibido","En línea")))</f>
        <v>Sin dato</v>
      </c>
      <c r="AV1028" s="22" t="str">
        <f aca="false">IF(AT1028="","",IF(AT1028="Alto Potencial / Bajo Share",1,IF(AT1028="Alto Potencial / Alto Share",2,IF(AT1028="Bajo Potencial / Alto Share",3,4))))</f>
        <v/>
      </c>
      <c r="AW1028" s="22" t="str">
        <f aca="false">IF(Q1028="No","Sin competencia directa",IF(AV1028=1,"1 - Foco Conquista (Alto Pot / Bajo Share)",IF(AV1028=2,"2 - Foco Defensa (Alto Pot / Alto Share)",IF(AV1028=3,"3 - Monitoreo (Bajo Pot / Alto Share)","4 - Baja Prioridad (Bajo Pot / Bajo Share)"))))</f>
        <v>Sin competencia directa</v>
      </c>
      <c r="AX1028" s="12" t="str">
        <f aca="false">IF(OR(IFERROR(AND(W1028&lt;&gt;"",Y1028&lt;&gt;"",Y1028-W1028&gt;Resumen!$B$8),FALSE()),IFERROR(AND(X1028&lt;&gt;"",Y1028&lt;&gt;"",Y1028-X1028&gt;Resumen!$B$8),FALSE())),MAX(IF(IFERROR(AND(W1028&lt;&gt;"",Y1028&lt;&gt;"",Y1028-W1028&gt;Resumen!$B$8),FALSE()),Y1028-W1028,0),IF(IFERROR(AND(X1028&lt;&gt;"",Y1028&lt;&gt;"",Y1028-X1028&gt;Resumen!$B$8),FALSE()),Y1028-X1028,0)),"")</f>
        <v/>
      </c>
      <c r="AY1028" s="22" t="str">
        <f aca="false">IF(OR(IFERROR(AND(W1028&lt;&gt;"",Y1028&lt;&gt;"",Y1028-W1028&gt;Resumen!$B$8),FALSE()),IFERROR(AND(X1028&lt;&gt;"",Y1028&lt;&gt;"",Y1028-X1028&gt;Resumen!$B$8),FALSE())),TRIM("Lays tiene mayor markup que "&amp;IF(IFERROR(AND(W1028&lt;&gt;"",Y1028&lt;&gt;"",Y1028-W1028&gt;Resumen!$B$8),FALSE()),"Quento ","")&amp;IF(IFERROR(AND(X1028&lt;&gt;"",Y1028&lt;&gt;"",Y1028-X1028&gt;Resumen!$B$8),FALSE()),"Julicroc ","")&amp;"en este PDV"),"")</f>
        <v/>
      </c>
      <c r="AZ1028" s="22" t="str">
        <f aca="false">IF(COUNTIF('Plan Pehuamar - Lista'!$A$2:$A$167,A1028)&gt;0,"Sí","No")</f>
        <v>No</v>
      </c>
      <c r="BA1028" s="22" t="str">
        <f aca="false">IF(COUNTIF('Plan Combo 9+1'!$A$2:$A$226,A1028)&gt;0,"Sí","No")</f>
        <v>No</v>
      </c>
      <c r="BB1028" s="22" t="str">
        <f aca="false">IF(AH1028="","No",IF(BA1028="Sí",IF((AO1028-AH1028)&gt;Resumen!$B$6,"Sí","No"),IF((AO1028-AH1028)&gt;=Resumen!$B$132,"Sí","No")))</f>
        <v>No</v>
      </c>
      <c r="BC1028" s="22" t="str">
        <f aca="false">IF(AND(N1028="Sí",AL1028="Sí",AI1028=0),"Sí","No")</f>
        <v>No</v>
      </c>
      <c r="BD1028" s="22" t="str">
        <f aca="false">IF(COUNTIF('Plan 9+1 (con Pehuamar)'!$A$2:$A$227,A1028)&gt;0,"Sí","No")</f>
        <v>No</v>
      </c>
    </row>
    <row r="1029" customFormat="false" ht="15" hidden="false" customHeight="true" outlineLevel="0" collapsed="false">
      <c r="A1029" s="6" t="n">
        <v>400389</v>
      </c>
      <c r="B1029" s="6" t="n">
        <v>5</v>
      </c>
      <c r="C1029" s="6" t="n">
        <v>505</v>
      </c>
      <c r="D1029" s="6" t="s">
        <v>398</v>
      </c>
      <c r="E1029" s="6" t="s">
        <v>446</v>
      </c>
      <c r="F1029" s="6" t="s">
        <v>210</v>
      </c>
      <c r="G1029" s="6" t="s">
        <v>129</v>
      </c>
      <c r="H1029" s="6" t="s">
        <v>197</v>
      </c>
      <c r="I1029" s="27" t="n">
        <v>0</v>
      </c>
      <c r="J1029" s="27" t="n">
        <v>0</v>
      </c>
      <c r="K1029" s="27" t="n">
        <v>0.5</v>
      </c>
      <c r="L1029" s="28" t="n">
        <f aca="false">I1029+J1029</f>
        <v>0</v>
      </c>
      <c r="M1029" s="28" t="n">
        <f aca="false">L1029+K1029</f>
        <v>0.5</v>
      </c>
      <c r="N1029" s="22" t="str">
        <f aca="false">IF(I1029&gt;0,"Sí","No")</f>
        <v>No</v>
      </c>
      <c r="O1029" s="22" t="str">
        <f aca="false">IF(J1029&gt;0,"Sí","No")</f>
        <v>No</v>
      </c>
      <c r="P1029" s="22" t="str">
        <f aca="false">IF(K1029&gt;0,"Sí","No")</f>
        <v>Sí</v>
      </c>
      <c r="Q1029" s="22" t="str">
        <f aca="false">IF(OR(I1029&gt;0,J1029&gt;0),"Sí","No")</f>
        <v>No</v>
      </c>
      <c r="R1029" s="27"/>
      <c r="S1029" s="27"/>
      <c r="T1029" s="27"/>
      <c r="U1029" s="27"/>
      <c r="V1029" s="27"/>
      <c r="W1029" s="12" t="str">
        <f aca="false">IF(AND(I1029&gt;0,R1029&gt;0),(S1029-R1029)/R1029,"")</f>
        <v/>
      </c>
      <c r="X1029" s="12" t="str">
        <f aca="false">IF(AND(J1029&gt;0,T1029&gt;0),(U1029-T1029)/T1029,"")</f>
        <v/>
      </c>
      <c r="Y1029" s="12" t="str">
        <f aca="false">IF(AND(K1029&gt;0,V1029&gt;0),(V1029-Resumen!$B$7)/Resumen!$B$7,"")</f>
        <v/>
      </c>
      <c r="Z1029" s="28" t="str">
        <f aca="false">IF(AND(K1029&gt;0,I1029&gt;0,V1029&gt;0,S1029&gt;0),V1029-S1029,"")</f>
        <v/>
      </c>
      <c r="AA1029" s="12" t="str">
        <f aca="false">IF(Z1029&lt;&gt;"",Z1029/S1029,"")</f>
        <v/>
      </c>
      <c r="AB1029" s="28" t="str">
        <f aca="false">IF(AND(K1029&gt;0,J1029&gt;0,V1029&gt;0,U1029&gt;0),V1029-U1029,"")</f>
        <v/>
      </c>
      <c r="AC1029" s="12" t="str">
        <f aca="false">IF(AB1029&lt;&gt;"",AB1029/U1029,"")</f>
        <v/>
      </c>
      <c r="AD1029" s="27" t="n">
        <v>0</v>
      </c>
      <c r="AE1029" s="27" t="n">
        <v>0</v>
      </c>
      <c r="AF1029" s="27" t="n">
        <v>0</v>
      </c>
      <c r="AG1029" s="28" t="n">
        <f aca="false">AD1029+AE1029+AF1029</f>
        <v>0</v>
      </c>
      <c r="AH1029" s="12" t="str">
        <f aca="false">IF(AG1029&gt;0,AD1029/AG1029,"")</f>
        <v/>
      </c>
      <c r="AI1029" s="27" t="n">
        <v>0</v>
      </c>
      <c r="AJ1029" s="27" t="n">
        <v>0</v>
      </c>
      <c r="AK1029" s="27" t="n">
        <v>0</v>
      </c>
      <c r="AL1029" s="22" t="str">
        <f aca="false">IF(OR(AJ1029&gt;0,AK1029&gt;0),"Sí","No")</f>
        <v>No</v>
      </c>
      <c r="AM1029" s="6"/>
      <c r="AN1029" s="6"/>
      <c r="AO1029" s="12" t="n">
        <f aca="false">IF(M1029&gt;0,K1029/M1029,"")</f>
        <v>1</v>
      </c>
      <c r="AP1029" s="22" t="str">
        <f aca="false">IF(M1029&gt;=Resumen!$B$5,"Alto","Bajo")</f>
        <v>Bajo</v>
      </c>
      <c r="AQ1029" s="22" t="str">
        <f aca="false">IF(AO1029&gt;=Resumen!$B$28,"Alto","Bajo")</f>
        <v>Alto</v>
      </c>
      <c r="AR1029" s="22" t="str">
        <f aca="false">AP1029&amp;" Potencial / "&amp;AQ1029&amp;" Share"</f>
        <v>Bajo Potencial / Alto Share</v>
      </c>
      <c r="AS1029" s="22" t="str">
        <f aca="false">IF(Q1029="Sí",IF(AO1029&gt;=Resumen!$B$29,"Alto","Bajo"),"")</f>
        <v/>
      </c>
      <c r="AT1029" s="22" t="str">
        <f aca="false">IF(AS1029&lt;&gt;"",AP1029&amp;" Potencial / "&amp;AS1029&amp;" Share","")</f>
        <v/>
      </c>
      <c r="AU1029" s="22" t="str">
        <f aca="false">IF(AH1029="","Sin dato",IF(AH1029-AO1029&gt;Resumen!$B$6,"Sobre-exhibido",IF(AO1029-AH1029&gt;Resumen!$B$6,"Sub-exhibido","En línea")))</f>
        <v>Sin dato</v>
      </c>
      <c r="AV1029" s="22" t="str">
        <f aca="false">IF(AT1029="","",IF(AT1029="Alto Potencial / Bajo Share",1,IF(AT1029="Alto Potencial / Alto Share",2,IF(AT1029="Bajo Potencial / Alto Share",3,4))))</f>
        <v/>
      </c>
      <c r="AW1029" s="22" t="str">
        <f aca="false">IF(Q1029="No","Sin competencia directa",IF(AV1029=1,"1 - Foco Conquista (Alto Pot / Bajo Share)",IF(AV1029=2,"2 - Foco Defensa (Alto Pot / Alto Share)",IF(AV1029=3,"3 - Monitoreo (Bajo Pot / Alto Share)","4 - Baja Prioridad (Bajo Pot / Bajo Share)"))))</f>
        <v>Sin competencia directa</v>
      </c>
      <c r="AX1029" s="12" t="str">
        <f aca="false">IF(OR(IFERROR(AND(W1029&lt;&gt;"",Y1029&lt;&gt;"",Y1029-W1029&gt;Resumen!$B$8),FALSE()),IFERROR(AND(X1029&lt;&gt;"",Y1029&lt;&gt;"",Y1029-X1029&gt;Resumen!$B$8),FALSE())),MAX(IF(IFERROR(AND(W1029&lt;&gt;"",Y1029&lt;&gt;"",Y1029-W1029&gt;Resumen!$B$8),FALSE()),Y1029-W1029,0),IF(IFERROR(AND(X1029&lt;&gt;"",Y1029&lt;&gt;"",Y1029-X1029&gt;Resumen!$B$8),FALSE()),Y1029-X1029,0)),"")</f>
        <v/>
      </c>
      <c r="AY1029" s="22" t="str">
        <f aca="false">IF(OR(IFERROR(AND(W1029&lt;&gt;"",Y1029&lt;&gt;"",Y1029-W1029&gt;Resumen!$B$8),FALSE()),IFERROR(AND(X1029&lt;&gt;"",Y1029&lt;&gt;"",Y1029-X1029&gt;Resumen!$B$8),FALSE())),TRIM("Lays tiene mayor markup que "&amp;IF(IFERROR(AND(W1029&lt;&gt;"",Y1029&lt;&gt;"",Y1029-W1029&gt;Resumen!$B$8),FALSE()),"Quento ","")&amp;IF(IFERROR(AND(X1029&lt;&gt;"",Y1029&lt;&gt;"",Y1029-X1029&gt;Resumen!$B$8),FALSE()),"Julicroc ","")&amp;"en este PDV"),"")</f>
        <v/>
      </c>
      <c r="AZ1029" s="22" t="str">
        <f aca="false">IF(COUNTIF('Plan Pehuamar - Lista'!$A$2:$A$167,A1029)&gt;0,"Sí","No")</f>
        <v>No</v>
      </c>
      <c r="BA1029" s="22" t="str">
        <f aca="false">IF(COUNTIF('Plan Combo 9+1'!$A$2:$A$226,A1029)&gt;0,"Sí","No")</f>
        <v>No</v>
      </c>
      <c r="BB1029" s="22" t="str">
        <f aca="false">IF(AH1029="","No",IF(BA1029="Sí",IF((AO1029-AH1029)&gt;Resumen!$B$6,"Sí","No"),IF((AO1029-AH1029)&gt;=Resumen!$B$132,"Sí","No")))</f>
        <v>No</v>
      </c>
      <c r="BC1029" s="22" t="str">
        <f aca="false">IF(AND(N1029="Sí",AL1029="Sí",AI1029=0),"Sí","No")</f>
        <v>No</v>
      </c>
      <c r="BD1029" s="22" t="str">
        <f aca="false">IF(COUNTIF('Plan 9+1 (con Pehuamar)'!$A$2:$A$227,A1029)&gt;0,"Sí","No")</f>
        <v>No</v>
      </c>
    </row>
    <row r="1030" customFormat="false" ht="15" hidden="false" customHeight="true" outlineLevel="0" collapsed="false">
      <c r="A1030" s="6" t="n">
        <v>400390</v>
      </c>
      <c r="B1030" s="6" t="n">
        <v>5</v>
      </c>
      <c r="C1030" s="6" t="n">
        <v>505</v>
      </c>
      <c r="D1030" s="6" t="s">
        <v>398</v>
      </c>
      <c r="E1030" s="6" t="s">
        <v>446</v>
      </c>
      <c r="F1030" s="6" t="s">
        <v>210</v>
      </c>
      <c r="G1030" s="6" t="s">
        <v>129</v>
      </c>
      <c r="H1030" s="6" t="s">
        <v>197</v>
      </c>
      <c r="I1030" s="27" t="n">
        <v>0</v>
      </c>
      <c r="J1030" s="27" t="n">
        <v>0</v>
      </c>
      <c r="K1030" s="27" t="n">
        <v>2.6</v>
      </c>
      <c r="L1030" s="28" t="n">
        <f aca="false">I1030+J1030</f>
        <v>0</v>
      </c>
      <c r="M1030" s="28" t="n">
        <f aca="false">L1030+K1030</f>
        <v>2.6</v>
      </c>
      <c r="N1030" s="22" t="str">
        <f aca="false">IF(I1030&gt;0,"Sí","No")</f>
        <v>No</v>
      </c>
      <c r="O1030" s="22" t="str">
        <f aca="false">IF(J1030&gt;0,"Sí","No")</f>
        <v>No</v>
      </c>
      <c r="P1030" s="22" t="str">
        <f aca="false">IF(K1030&gt;0,"Sí","No")</f>
        <v>Sí</v>
      </c>
      <c r="Q1030" s="22" t="str">
        <f aca="false">IF(OR(I1030&gt;0,J1030&gt;0),"Sí","No")</f>
        <v>No</v>
      </c>
      <c r="R1030" s="27"/>
      <c r="S1030" s="27"/>
      <c r="T1030" s="27"/>
      <c r="U1030" s="27"/>
      <c r="V1030" s="27"/>
      <c r="W1030" s="12" t="str">
        <f aca="false">IF(AND(I1030&gt;0,R1030&gt;0),(S1030-R1030)/R1030,"")</f>
        <v/>
      </c>
      <c r="X1030" s="12" t="str">
        <f aca="false">IF(AND(J1030&gt;0,T1030&gt;0),(U1030-T1030)/T1030,"")</f>
        <v/>
      </c>
      <c r="Y1030" s="12" t="str">
        <f aca="false">IF(AND(K1030&gt;0,V1030&gt;0),(V1030-Resumen!$B$7)/Resumen!$B$7,"")</f>
        <v/>
      </c>
      <c r="Z1030" s="28" t="str">
        <f aca="false">IF(AND(K1030&gt;0,I1030&gt;0,V1030&gt;0,S1030&gt;0),V1030-S1030,"")</f>
        <v/>
      </c>
      <c r="AA1030" s="12" t="str">
        <f aca="false">IF(Z1030&lt;&gt;"",Z1030/S1030,"")</f>
        <v/>
      </c>
      <c r="AB1030" s="28" t="str">
        <f aca="false">IF(AND(K1030&gt;0,J1030&gt;0,V1030&gt;0,U1030&gt;0),V1030-U1030,"")</f>
        <v/>
      </c>
      <c r="AC1030" s="12" t="str">
        <f aca="false">IF(AB1030&lt;&gt;"",AB1030/U1030,"")</f>
        <v/>
      </c>
      <c r="AD1030" s="27" t="n">
        <v>0</v>
      </c>
      <c r="AE1030" s="27" t="n">
        <v>0</v>
      </c>
      <c r="AF1030" s="27" t="n">
        <v>0</v>
      </c>
      <c r="AG1030" s="28" t="n">
        <f aca="false">AD1030+AE1030+AF1030</f>
        <v>0</v>
      </c>
      <c r="AH1030" s="12" t="str">
        <f aca="false">IF(AG1030&gt;0,AD1030/AG1030,"")</f>
        <v/>
      </c>
      <c r="AI1030" s="27" t="n">
        <v>0</v>
      </c>
      <c r="AJ1030" s="27" t="n">
        <v>0</v>
      </c>
      <c r="AK1030" s="27" t="n">
        <v>0</v>
      </c>
      <c r="AL1030" s="22" t="str">
        <f aca="false">IF(OR(AJ1030&gt;0,AK1030&gt;0),"Sí","No")</f>
        <v>No</v>
      </c>
      <c r="AM1030" s="6"/>
      <c r="AN1030" s="6"/>
      <c r="AO1030" s="12" t="n">
        <f aca="false">IF(M1030&gt;0,K1030/M1030,"")</f>
        <v>1</v>
      </c>
      <c r="AP1030" s="22" t="str">
        <f aca="false">IF(M1030&gt;=Resumen!$B$5,"Alto","Bajo")</f>
        <v>Bajo</v>
      </c>
      <c r="AQ1030" s="22" t="str">
        <f aca="false">IF(AO1030&gt;=Resumen!$B$28,"Alto","Bajo")</f>
        <v>Alto</v>
      </c>
      <c r="AR1030" s="22" t="str">
        <f aca="false">AP1030&amp;" Potencial / "&amp;AQ1030&amp;" Share"</f>
        <v>Bajo Potencial / Alto Share</v>
      </c>
      <c r="AS1030" s="22" t="str">
        <f aca="false">IF(Q1030="Sí",IF(AO1030&gt;=Resumen!$B$29,"Alto","Bajo"),"")</f>
        <v/>
      </c>
      <c r="AT1030" s="22" t="str">
        <f aca="false">IF(AS1030&lt;&gt;"",AP1030&amp;" Potencial / "&amp;AS1030&amp;" Share","")</f>
        <v/>
      </c>
      <c r="AU1030" s="22" t="str">
        <f aca="false">IF(AH1030="","Sin dato",IF(AH1030-AO1030&gt;Resumen!$B$6,"Sobre-exhibido",IF(AO1030-AH1030&gt;Resumen!$B$6,"Sub-exhibido","En línea")))</f>
        <v>Sin dato</v>
      </c>
      <c r="AV1030" s="22" t="str">
        <f aca="false">IF(AT1030="","",IF(AT1030="Alto Potencial / Bajo Share",1,IF(AT1030="Alto Potencial / Alto Share",2,IF(AT1030="Bajo Potencial / Alto Share",3,4))))</f>
        <v/>
      </c>
      <c r="AW1030" s="22" t="str">
        <f aca="false">IF(Q1030="No","Sin competencia directa",IF(AV1030=1,"1 - Foco Conquista (Alto Pot / Bajo Share)",IF(AV1030=2,"2 - Foco Defensa (Alto Pot / Alto Share)",IF(AV1030=3,"3 - Monitoreo (Bajo Pot / Alto Share)","4 - Baja Prioridad (Bajo Pot / Bajo Share)"))))</f>
        <v>Sin competencia directa</v>
      </c>
      <c r="AX1030" s="12" t="str">
        <f aca="false">IF(OR(IFERROR(AND(W1030&lt;&gt;"",Y1030&lt;&gt;"",Y1030-W1030&gt;Resumen!$B$8),FALSE()),IFERROR(AND(X1030&lt;&gt;"",Y1030&lt;&gt;"",Y1030-X1030&gt;Resumen!$B$8),FALSE())),MAX(IF(IFERROR(AND(W1030&lt;&gt;"",Y1030&lt;&gt;"",Y1030-W1030&gt;Resumen!$B$8),FALSE()),Y1030-W1030,0),IF(IFERROR(AND(X1030&lt;&gt;"",Y1030&lt;&gt;"",Y1030-X1030&gt;Resumen!$B$8),FALSE()),Y1030-X1030,0)),"")</f>
        <v/>
      </c>
      <c r="AY1030" s="22" t="str">
        <f aca="false">IF(OR(IFERROR(AND(W1030&lt;&gt;"",Y1030&lt;&gt;"",Y1030-W1030&gt;Resumen!$B$8),FALSE()),IFERROR(AND(X1030&lt;&gt;"",Y1030&lt;&gt;"",Y1030-X1030&gt;Resumen!$B$8),FALSE())),TRIM("Lays tiene mayor markup que "&amp;IF(IFERROR(AND(W1030&lt;&gt;"",Y1030&lt;&gt;"",Y1030-W1030&gt;Resumen!$B$8),FALSE()),"Quento ","")&amp;IF(IFERROR(AND(X1030&lt;&gt;"",Y1030&lt;&gt;"",Y1030-X1030&gt;Resumen!$B$8),FALSE()),"Julicroc ","")&amp;"en este PDV"),"")</f>
        <v/>
      </c>
      <c r="AZ1030" s="22" t="str">
        <f aca="false">IF(COUNTIF('Plan Pehuamar - Lista'!$A$2:$A$167,A1030)&gt;0,"Sí","No")</f>
        <v>No</v>
      </c>
      <c r="BA1030" s="22" t="str">
        <f aca="false">IF(COUNTIF('Plan Combo 9+1'!$A$2:$A$226,A1030)&gt;0,"Sí","No")</f>
        <v>No</v>
      </c>
      <c r="BB1030" s="22" t="str">
        <f aca="false">IF(AH1030="","No",IF(BA1030="Sí",IF((AO1030-AH1030)&gt;Resumen!$B$6,"Sí","No"),IF((AO1030-AH1030)&gt;=Resumen!$B$132,"Sí","No")))</f>
        <v>No</v>
      </c>
      <c r="BC1030" s="22" t="str">
        <f aca="false">IF(AND(N1030="Sí",AL1030="Sí",AI1030=0),"Sí","No")</f>
        <v>No</v>
      </c>
      <c r="BD1030" s="22" t="str">
        <f aca="false">IF(COUNTIF('Plan 9+1 (con Pehuamar)'!$A$2:$A$227,A1030)&gt;0,"Sí","No")</f>
        <v>No</v>
      </c>
    </row>
    <row r="1031" customFormat="false" ht="15" hidden="false" customHeight="true" outlineLevel="0" collapsed="false">
      <c r="A1031" s="6" t="n">
        <v>400435</v>
      </c>
      <c r="B1031" s="6" t="n">
        <v>5</v>
      </c>
      <c r="C1031" s="6" t="n">
        <v>505</v>
      </c>
      <c r="D1031" s="6" t="s">
        <v>398</v>
      </c>
      <c r="E1031" s="6" t="s">
        <v>1216</v>
      </c>
      <c r="F1031" s="6" t="s">
        <v>201</v>
      </c>
      <c r="G1031" s="6" t="s">
        <v>129</v>
      </c>
      <c r="H1031" s="6" t="s">
        <v>197</v>
      </c>
      <c r="I1031" s="27" t="n">
        <v>0</v>
      </c>
      <c r="J1031" s="27" t="n">
        <v>0</v>
      </c>
      <c r="K1031" s="27" t="n">
        <v>3.8</v>
      </c>
      <c r="L1031" s="28" t="n">
        <f aca="false">I1031+J1031</f>
        <v>0</v>
      </c>
      <c r="M1031" s="28" t="n">
        <f aca="false">L1031+K1031</f>
        <v>3.8</v>
      </c>
      <c r="N1031" s="22" t="str">
        <f aca="false">IF(I1031&gt;0,"Sí","No")</f>
        <v>No</v>
      </c>
      <c r="O1031" s="22" t="str">
        <f aca="false">IF(J1031&gt;0,"Sí","No")</f>
        <v>No</v>
      </c>
      <c r="P1031" s="22" t="str">
        <f aca="false">IF(K1031&gt;0,"Sí","No")</f>
        <v>Sí</v>
      </c>
      <c r="Q1031" s="22" t="str">
        <f aca="false">IF(OR(I1031&gt;0,J1031&gt;0),"Sí","No")</f>
        <v>No</v>
      </c>
      <c r="R1031" s="27"/>
      <c r="S1031" s="27"/>
      <c r="T1031" s="27"/>
      <c r="U1031" s="27"/>
      <c r="V1031" s="27"/>
      <c r="W1031" s="12" t="str">
        <f aca="false">IF(AND(I1031&gt;0,R1031&gt;0),(S1031-R1031)/R1031,"")</f>
        <v/>
      </c>
      <c r="X1031" s="12" t="str">
        <f aca="false">IF(AND(J1031&gt;0,T1031&gt;0),(U1031-T1031)/T1031,"")</f>
        <v/>
      </c>
      <c r="Y1031" s="12" t="str">
        <f aca="false">IF(AND(K1031&gt;0,V1031&gt;0),(V1031-Resumen!$B$7)/Resumen!$B$7,"")</f>
        <v/>
      </c>
      <c r="Z1031" s="28" t="str">
        <f aca="false">IF(AND(K1031&gt;0,I1031&gt;0,V1031&gt;0,S1031&gt;0),V1031-S1031,"")</f>
        <v/>
      </c>
      <c r="AA1031" s="12" t="str">
        <f aca="false">IF(Z1031&lt;&gt;"",Z1031/S1031,"")</f>
        <v/>
      </c>
      <c r="AB1031" s="28" t="str">
        <f aca="false">IF(AND(K1031&gt;0,J1031&gt;0,V1031&gt;0,U1031&gt;0),V1031-U1031,"")</f>
        <v/>
      </c>
      <c r="AC1031" s="12" t="str">
        <f aca="false">IF(AB1031&lt;&gt;"",AB1031/U1031,"")</f>
        <v/>
      </c>
      <c r="AD1031" s="27" t="n">
        <v>0</v>
      </c>
      <c r="AE1031" s="27" t="n">
        <v>0</v>
      </c>
      <c r="AF1031" s="27" t="n">
        <v>0</v>
      </c>
      <c r="AG1031" s="28" t="n">
        <f aca="false">AD1031+AE1031+AF1031</f>
        <v>0</v>
      </c>
      <c r="AH1031" s="12" t="str">
        <f aca="false">IF(AG1031&gt;0,AD1031/AG1031,"")</f>
        <v/>
      </c>
      <c r="AI1031" s="27" t="n">
        <v>0</v>
      </c>
      <c r="AJ1031" s="27" t="n">
        <v>0</v>
      </c>
      <c r="AK1031" s="27" t="n">
        <v>0</v>
      </c>
      <c r="AL1031" s="22" t="str">
        <f aca="false">IF(OR(AJ1031&gt;0,AK1031&gt;0),"Sí","No")</f>
        <v>No</v>
      </c>
      <c r="AM1031" s="6"/>
      <c r="AN1031" s="6"/>
      <c r="AO1031" s="12" t="n">
        <f aca="false">IF(M1031&gt;0,K1031/M1031,"")</f>
        <v>1</v>
      </c>
      <c r="AP1031" s="22" t="str">
        <f aca="false">IF(M1031&gt;=Resumen!$B$5,"Alto","Bajo")</f>
        <v>Bajo</v>
      </c>
      <c r="AQ1031" s="22" t="str">
        <f aca="false">IF(AO1031&gt;=Resumen!$B$28,"Alto","Bajo")</f>
        <v>Alto</v>
      </c>
      <c r="AR1031" s="22" t="str">
        <f aca="false">AP1031&amp;" Potencial / "&amp;AQ1031&amp;" Share"</f>
        <v>Bajo Potencial / Alto Share</v>
      </c>
      <c r="AS1031" s="22" t="str">
        <f aca="false">IF(Q1031="Sí",IF(AO1031&gt;=Resumen!$B$29,"Alto","Bajo"),"")</f>
        <v/>
      </c>
      <c r="AT1031" s="22" t="str">
        <f aca="false">IF(AS1031&lt;&gt;"",AP1031&amp;" Potencial / "&amp;AS1031&amp;" Share","")</f>
        <v/>
      </c>
      <c r="AU1031" s="22" t="str">
        <f aca="false">IF(AH1031="","Sin dato",IF(AH1031-AO1031&gt;Resumen!$B$6,"Sobre-exhibido",IF(AO1031-AH1031&gt;Resumen!$B$6,"Sub-exhibido","En línea")))</f>
        <v>Sin dato</v>
      </c>
      <c r="AV1031" s="22" t="str">
        <f aca="false">IF(AT1031="","",IF(AT1031="Alto Potencial / Bajo Share",1,IF(AT1031="Alto Potencial / Alto Share",2,IF(AT1031="Bajo Potencial / Alto Share",3,4))))</f>
        <v/>
      </c>
      <c r="AW1031" s="22" t="str">
        <f aca="false">IF(Q1031="No","Sin competencia directa",IF(AV1031=1,"1 - Foco Conquista (Alto Pot / Bajo Share)",IF(AV1031=2,"2 - Foco Defensa (Alto Pot / Alto Share)",IF(AV1031=3,"3 - Monitoreo (Bajo Pot / Alto Share)","4 - Baja Prioridad (Bajo Pot / Bajo Share)"))))</f>
        <v>Sin competencia directa</v>
      </c>
      <c r="AX1031" s="12" t="str">
        <f aca="false">IF(OR(IFERROR(AND(W1031&lt;&gt;"",Y1031&lt;&gt;"",Y1031-W1031&gt;Resumen!$B$8),FALSE()),IFERROR(AND(X1031&lt;&gt;"",Y1031&lt;&gt;"",Y1031-X1031&gt;Resumen!$B$8),FALSE())),MAX(IF(IFERROR(AND(W1031&lt;&gt;"",Y1031&lt;&gt;"",Y1031-W1031&gt;Resumen!$B$8),FALSE()),Y1031-W1031,0),IF(IFERROR(AND(X1031&lt;&gt;"",Y1031&lt;&gt;"",Y1031-X1031&gt;Resumen!$B$8),FALSE()),Y1031-X1031,0)),"")</f>
        <v/>
      </c>
      <c r="AY1031" s="22" t="str">
        <f aca="false">IF(OR(IFERROR(AND(W1031&lt;&gt;"",Y1031&lt;&gt;"",Y1031-W1031&gt;Resumen!$B$8),FALSE()),IFERROR(AND(X1031&lt;&gt;"",Y1031&lt;&gt;"",Y1031-X1031&gt;Resumen!$B$8),FALSE())),TRIM("Lays tiene mayor markup que "&amp;IF(IFERROR(AND(W1031&lt;&gt;"",Y1031&lt;&gt;"",Y1031-W1031&gt;Resumen!$B$8),FALSE()),"Quento ","")&amp;IF(IFERROR(AND(X1031&lt;&gt;"",Y1031&lt;&gt;"",Y1031-X1031&gt;Resumen!$B$8),FALSE()),"Julicroc ","")&amp;"en este PDV"),"")</f>
        <v/>
      </c>
      <c r="AZ1031" s="22" t="str">
        <f aca="false">IF(COUNTIF('Plan Pehuamar - Lista'!$A$2:$A$167,A1031)&gt;0,"Sí","No")</f>
        <v>No</v>
      </c>
      <c r="BA1031" s="22" t="str">
        <f aca="false">IF(COUNTIF('Plan Combo 9+1'!$A$2:$A$226,A1031)&gt;0,"Sí","No")</f>
        <v>No</v>
      </c>
      <c r="BB1031" s="22" t="str">
        <f aca="false">IF(AH1031="","No",IF(BA1031="Sí",IF((AO1031-AH1031)&gt;Resumen!$B$6,"Sí","No"),IF((AO1031-AH1031)&gt;=Resumen!$B$132,"Sí","No")))</f>
        <v>No</v>
      </c>
      <c r="BC1031" s="22" t="str">
        <f aca="false">IF(AND(N1031="Sí",AL1031="Sí",AI1031=0),"Sí","No")</f>
        <v>No</v>
      </c>
      <c r="BD1031" s="22" t="str">
        <f aca="false">IF(COUNTIF('Plan 9+1 (con Pehuamar)'!$A$2:$A$227,A1031)&gt;0,"Sí","No")</f>
        <v>No</v>
      </c>
    </row>
    <row r="1032" customFormat="false" ht="15" hidden="false" customHeight="true" outlineLevel="0" collapsed="false">
      <c r="A1032" s="6" t="n">
        <v>400453</v>
      </c>
      <c r="B1032" s="6" t="n">
        <v>5</v>
      </c>
      <c r="C1032" s="6" t="n">
        <v>505</v>
      </c>
      <c r="D1032" s="6" t="s">
        <v>398</v>
      </c>
      <c r="E1032" s="6" t="s">
        <v>1217</v>
      </c>
      <c r="F1032" s="6" t="s">
        <v>196</v>
      </c>
      <c r="G1032" s="6" t="s">
        <v>129</v>
      </c>
      <c r="H1032" s="6" t="s">
        <v>197</v>
      </c>
      <c r="I1032" s="27" t="n">
        <v>20</v>
      </c>
      <c r="J1032" s="27" t="n">
        <v>0</v>
      </c>
      <c r="K1032" s="27" t="n">
        <v>15</v>
      </c>
      <c r="L1032" s="28" t="n">
        <f aca="false">I1032+J1032</f>
        <v>20</v>
      </c>
      <c r="M1032" s="28" t="n">
        <f aca="false">L1032+K1032</f>
        <v>35</v>
      </c>
      <c r="N1032" s="22" t="str">
        <f aca="false">IF(I1032&gt;0,"Sí","No")</f>
        <v>Sí</v>
      </c>
      <c r="O1032" s="22" t="str">
        <f aca="false">IF(J1032&gt;0,"Sí","No")</f>
        <v>No</v>
      </c>
      <c r="P1032" s="22" t="str">
        <f aca="false">IF(K1032&gt;0,"Sí","No")</f>
        <v>Sí</v>
      </c>
      <c r="Q1032" s="22" t="str">
        <f aca="false">IF(OR(I1032&gt;0,J1032&gt;0),"Sí","No")</f>
        <v>Sí</v>
      </c>
      <c r="R1032" s="27" t="n">
        <v>1700</v>
      </c>
      <c r="S1032" s="27" t="n">
        <v>3000</v>
      </c>
      <c r="T1032" s="27"/>
      <c r="U1032" s="27"/>
      <c r="V1032" s="27" t="n">
        <v>3500</v>
      </c>
      <c r="W1032" s="12" t="n">
        <f aca="false">IF(AND(I1032&gt;0,R1032&gt;0),(S1032-R1032)/R1032,"")</f>
        <v>0.764705882352941</v>
      </c>
      <c r="X1032" s="12" t="str">
        <f aca="false">IF(AND(J1032&gt;0,T1032&gt;0),(U1032-T1032)/T1032,"")</f>
        <v/>
      </c>
      <c r="Y1032" s="12" t="n">
        <f aca="false">IF(AND(K1032&gt;0,V1032&gt;0),(V1032-Resumen!$B$7)/Resumen!$B$7,"")</f>
        <v>0.4</v>
      </c>
      <c r="Z1032" s="28" t="n">
        <f aca="false">IF(AND(K1032&gt;0,I1032&gt;0,V1032&gt;0,S1032&gt;0),V1032-S1032,"")</f>
        <v>500</v>
      </c>
      <c r="AA1032" s="12" t="n">
        <f aca="false">IF(Z1032&lt;&gt;"",Z1032/S1032,"")</f>
        <v>0.166666666666667</v>
      </c>
      <c r="AB1032" s="28" t="str">
        <f aca="false">IF(AND(K1032&gt;0,J1032&gt;0,V1032&gt;0,U1032&gt;0),V1032-U1032,"")</f>
        <v/>
      </c>
      <c r="AC1032" s="12" t="str">
        <f aca="false">IF(AB1032&lt;&gt;"",AB1032/U1032,"")</f>
        <v/>
      </c>
      <c r="AD1032" s="27" t="n">
        <v>8</v>
      </c>
      <c r="AE1032" s="27" t="n">
        <v>15</v>
      </c>
      <c r="AF1032" s="27" t="n">
        <v>0</v>
      </c>
      <c r="AG1032" s="28" t="n">
        <f aca="false">AD1032+AE1032+AF1032</f>
        <v>23</v>
      </c>
      <c r="AH1032" s="12" t="n">
        <f aca="false">IF(AG1032&gt;0,AD1032/AG1032,"")</f>
        <v>0.347826086956522</v>
      </c>
      <c r="AI1032" s="27" t="n">
        <v>1</v>
      </c>
      <c r="AJ1032" s="27" t="n">
        <v>1</v>
      </c>
      <c r="AK1032" s="27" t="n">
        <v>0</v>
      </c>
      <c r="AL1032" s="22" t="str">
        <f aca="false">IF(OR(AJ1032&gt;0,AK1032&gt;0),"Sí","No")</f>
        <v>Sí</v>
      </c>
      <c r="AM1032" s="6" t="s">
        <v>198</v>
      </c>
      <c r="AN1032" s="6"/>
      <c r="AO1032" s="12" t="n">
        <f aca="false">IF(M1032&gt;0,K1032/M1032,"")</f>
        <v>0.428571428571429</v>
      </c>
      <c r="AP1032" s="22" t="str">
        <f aca="false">IF(M1032&gt;=Resumen!$B$5,"Alto","Bajo")</f>
        <v>Bajo</v>
      </c>
      <c r="AQ1032" s="22" t="str">
        <f aca="false">IF(AO1032&gt;=Resumen!$B$28,"Alto","Bajo")</f>
        <v>Alto</v>
      </c>
      <c r="AR1032" s="22" t="str">
        <f aca="false">AP1032&amp;" Potencial / "&amp;AQ1032&amp;" Share"</f>
        <v>Bajo Potencial / Alto Share</v>
      </c>
      <c r="AS1032" s="22" t="str">
        <f aca="false">IF(Q1032="Sí",IF(AO1032&gt;=Resumen!$B$29,"Alto","Bajo"),"")</f>
        <v>Bajo</v>
      </c>
      <c r="AT1032" s="22" t="str">
        <f aca="false">IF(AS1032&lt;&gt;"",AP1032&amp;" Potencial / "&amp;AS1032&amp;" Share","")</f>
        <v>Bajo Potencial / Bajo Share</v>
      </c>
      <c r="AU1032" s="22" t="str">
        <f aca="false">IF(AH1032="","Sin dato",IF(AH1032-AO1032&gt;Resumen!$B$6,"Sobre-exhibido",IF(AO1032-AH1032&gt;Resumen!$B$6,"Sub-exhibido","En línea")))</f>
        <v>Sub-exhibido</v>
      </c>
      <c r="AV1032" s="22" t="n">
        <f aca="false">IF(AT1032="","",IF(AT1032="Alto Potencial / Bajo Share",1,IF(AT1032="Alto Potencial / Alto Share",2,IF(AT1032="Bajo Potencial / Alto Share",3,4))))</f>
        <v>4</v>
      </c>
      <c r="AW1032" s="22" t="str">
        <f aca="false">IF(Q1032="No","Sin competencia directa",IF(AV1032=1,"1 - Foco Conquista (Alto Pot / Bajo Share)",IF(AV1032=2,"2 - Foco Defensa (Alto Pot / Alto Share)",IF(AV1032=3,"3 - Monitoreo (Bajo Pot / Alto Share)","4 - Baja Prioridad (Bajo Pot / Bajo Share)"))))</f>
        <v>4 - Baja Prioridad (Bajo Pot / Bajo Share)</v>
      </c>
      <c r="AX1032" s="12" t="str">
        <f aca="false">IF(OR(IFERROR(AND(W1032&lt;&gt;"",Y1032&lt;&gt;"",Y1032-W1032&gt;Resumen!$B$8),FALSE()),IFERROR(AND(X1032&lt;&gt;"",Y1032&lt;&gt;"",Y1032-X1032&gt;Resumen!$B$8),FALSE())),MAX(IF(IFERROR(AND(W1032&lt;&gt;"",Y1032&lt;&gt;"",Y1032-W1032&gt;Resumen!$B$8),FALSE()),Y1032-W1032,0),IF(IFERROR(AND(X1032&lt;&gt;"",Y1032&lt;&gt;"",Y1032-X1032&gt;Resumen!$B$8),FALSE()),Y1032-X1032,0)),"")</f>
        <v/>
      </c>
      <c r="AY1032" s="22" t="str">
        <f aca="false">IF(OR(IFERROR(AND(W1032&lt;&gt;"",Y1032&lt;&gt;"",Y1032-W1032&gt;Resumen!$B$8),FALSE()),IFERROR(AND(X1032&lt;&gt;"",Y1032&lt;&gt;"",Y1032-X1032&gt;Resumen!$B$8),FALSE())),TRIM("Lays tiene mayor markup que "&amp;IF(IFERROR(AND(W1032&lt;&gt;"",Y1032&lt;&gt;"",Y1032-W1032&gt;Resumen!$B$8),FALSE()),"Quento ","")&amp;IF(IFERROR(AND(X1032&lt;&gt;"",Y1032&lt;&gt;"",Y1032-X1032&gt;Resumen!$B$8),FALSE()),"Julicroc ","")&amp;"en este PDV"),"")</f>
        <v/>
      </c>
      <c r="AZ1032" s="22" t="str">
        <f aca="false">IF(COUNTIF('Plan Pehuamar - Lista'!$A$2:$A$167,A1032)&gt;0,"Sí","No")</f>
        <v>No</v>
      </c>
      <c r="BA1032" s="22" t="str">
        <f aca="false">IF(COUNTIF('Plan Combo 9+1'!$A$2:$A$226,A1032)&gt;0,"Sí","No")</f>
        <v>No</v>
      </c>
      <c r="BB1032" s="22" t="str">
        <f aca="false">IF(AH1032="","No",IF(BA1032="Sí",IF((AO1032-AH1032)&gt;Resumen!$B$6,"Sí","No"),IF((AO1032-AH1032)&gt;=Resumen!$B$132,"Sí","No")))</f>
        <v>No</v>
      </c>
      <c r="BC1032" s="22" t="str">
        <f aca="false">IF(AND(N1032="Sí",AL1032="Sí",AI1032=0),"Sí","No")</f>
        <v>No</v>
      </c>
      <c r="BD1032" s="22" t="str">
        <f aca="false">IF(COUNTIF('Plan 9+1 (con Pehuamar)'!$A$2:$A$227,A1032)&gt;0,"Sí","No")</f>
        <v>No</v>
      </c>
    </row>
    <row r="1033" customFormat="false" ht="15" hidden="false" customHeight="true" outlineLevel="0" collapsed="false">
      <c r="A1033" s="6" t="n">
        <v>400469</v>
      </c>
      <c r="B1033" s="6" t="n">
        <v>5</v>
      </c>
      <c r="C1033" s="6" t="n">
        <v>505</v>
      </c>
      <c r="D1033" s="6" t="s">
        <v>398</v>
      </c>
      <c r="E1033" s="6" t="s">
        <v>1218</v>
      </c>
      <c r="F1033" s="6" t="s">
        <v>201</v>
      </c>
      <c r="G1033" s="6" t="s">
        <v>129</v>
      </c>
      <c r="H1033" s="6" t="s">
        <v>197</v>
      </c>
      <c r="I1033" s="27" t="n">
        <v>0</v>
      </c>
      <c r="J1033" s="27" t="n">
        <v>0</v>
      </c>
      <c r="K1033" s="27" t="n">
        <v>1.1</v>
      </c>
      <c r="L1033" s="28" t="n">
        <f aca="false">I1033+J1033</f>
        <v>0</v>
      </c>
      <c r="M1033" s="28" t="n">
        <f aca="false">L1033+K1033</f>
        <v>1.1</v>
      </c>
      <c r="N1033" s="22" t="str">
        <f aca="false">IF(I1033&gt;0,"Sí","No")</f>
        <v>No</v>
      </c>
      <c r="O1033" s="22" t="str">
        <f aca="false">IF(J1033&gt;0,"Sí","No")</f>
        <v>No</v>
      </c>
      <c r="P1033" s="22" t="str">
        <f aca="false">IF(K1033&gt;0,"Sí","No")</f>
        <v>Sí</v>
      </c>
      <c r="Q1033" s="22" t="str">
        <f aca="false">IF(OR(I1033&gt;0,J1033&gt;0),"Sí","No")</f>
        <v>No</v>
      </c>
      <c r="R1033" s="27"/>
      <c r="S1033" s="27"/>
      <c r="T1033" s="27"/>
      <c r="U1033" s="27"/>
      <c r="V1033" s="27"/>
      <c r="W1033" s="12" t="str">
        <f aca="false">IF(AND(I1033&gt;0,R1033&gt;0),(S1033-R1033)/R1033,"")</f>
        <v/>
      </c>
      <c r="X1033" s="12" t="str">
        <f aca="false">IF(AND(J1033&gt;0,T1033&gt;0),(U1033-T1033)/T1033,"")</f>
        <v/>
      </c>
      <c r="Y1033" s="12" t="str">
        <f aca="false">IF(AND(K1033&gt;0,V1033&gt;0),(V1033-Resumen!$B$7)/Resumen!$B$7,"")</f>
        <v/>
      </c>
      <c r="Z1033" s="28" t="str">
        <f aca="false">IF(AND(K1033&gt;0,I1033&gt;0,V1033&gt;0,S1033&gt;0),V1033-S1033,"")</f>
        <v/>
      </c>
      <c r="AA1033" s="12" t="str">
        <f aca="false">IF(Z1033&lt;&gt;"",Z1033/S1033,"")</f>
        <v/>
      </c>
      <c r="AB1033" s="28" t="str">
        <f aca="false">IF(AND(K1033&gt;0,J1033&gt;0,V1033&gt;0,U1033&gt;0),V1033-U1033,"")</f>
        <v/>
      </c>
      <c r="AC1033" s="12" t="str">
        <f aca="false">IF(AB1033&lt;&gt;"",AB1033/U1033,"")</f>
        <v/>
      </c>
      <c r="AD1033" s="27" t="n">
        <v>0</v>
      </c>
      <c r="AE1033" s="27" t="n">
        <v>0</v>
      </c>
      <c r="AF1033" s="27" t="n">
        <v>0</v>
      </c>
      <c r="AG1033" s="28" t="n">
        <f aca="false">AD1033+AE1033+AF1033</f>
        <v>0</v>
      </c>
      <c r="AH1033" s="12" t="str">
        <f aca="false">IF(AG1033&gt;0,AD1033/AG1033,"")</f>
        <v/>
      </c>
      <c r="AI1033" s="27" t="n">
        <v>0</v>
      </c>
      <c r="AJ1033" s="27" t="n">
        <v>0</v>
      </c>
      <c r="AK1033" s="27" t="n">
        <v>0</v>
      </c>
      <c r="AL1033" s="22" t="str">
        <f aca="false">IF(OR(AJ1033&gt;0,AK1033&gt;0),"Sí","No")</f>
        <v>No</v>
      </c>
      <c r="AM1033" s="6"/>
      <c r="AN1033" s="6"/>
      <c r="AO1033" s="12" t="n">
        <f aca="false">IF(M1033&gt;0,K1033/M1033,"")</f>
        <v>1</v>
      </c>
      <c r="AP1033" s="22" t="str">
        <f aca="false">IF(M1033&gt;=Resumen!$B$5,"Alto","Bajo")</f>
        <v>Bajo</v>
      </c>
      <c r="AQ1033" s="22" t="str">
        <f aca="false">IF(AO1033&gt;=Resumen!$B$28,"Alto","Bajo")</f>
        <v>Alto</v>
      </c>
      <c r="AR1033" s="22" t="str">
        <f aca="false">AP1033&amp;" Potencial / "&amp;AQ1033&amp;" Share"</f>
        <v>Bajo Potencial / Alto Share</v>
      </c>
      <c r="AS1033" s="22" t="str">
        <f aca="false">IF(Q1033="Sí",IF(AO1033&gt;=Resumen!$B$29,"Alto","Bajo"),"")</f>
        <v/>
      </c>
      <c r="AT1033" s="22" t="str">
        <f aca="false">IF(AS1033&lt;&gt;"",AP1033&amp;" Potencial / "&amp;AS1033&amp;" Share","")</f>
        <v/>
      </c>
      <c r="AU1033" s="22" t="str">
        <f aca="false">IF(AH1033="","Sin dato",IF(AH1033-AO1033&gt;Resumen!$B$6,"Sobre-exhibido",IF(AO1033-AH1033&gt;Resumen!$B$6,"Sub-exhibido","En línea")))</f>
        <v>Sin dato</v>
      </c>
      <c r="AV1033" s="22" t="str">
        <f aca="false">IF(AT1033="","",IF(AT1033="Alto Potencial / Bajo Share",1,IF(AT1033="Alto Potencial / Alto Share",2,IF(AT1033="Bajo Potencial / Alto Share",3,4))))</f>
        <v/>
      </c>
      <c r="AW1033" s="22" t="str">
        <f aca="false">IF(Q1033="No","Sin competencia directa",IF(AV1033=1,"1 - Foco Conquista (Alto Pot / Bajo Share)",IF(AV1033=2,"2 - Foco Defensa (Alto Pot / Alto Share)",IF(AV1033=3,"3 - Monitoreo (Bajo Pot / Alto Share)","4 - Baja Prioridad (Bajo Pot / Bajo Share)"))))</f>
        <v>Sin competencia directa</v>
      </c>
      <c r="AX1033" s="12" t="str">
        <f aca="false">IF(OR(IFERROR(AND(W1033&lt;&gt;"",Y1033&lt;&gt;"",Y1033-W1033&gt;Resumen!$B$8),FALSE()),IFERROR(AND(X1033&lt;&gt;"",Y1033&lt;&gt;"",Y1033-X1033&gt;Resumen!$B$8),FALSE())),MAX(IF(IFERROR(AND(W1033&lt;&gt;"",Y1033&lt;&gt;"",Y1033-W1033&gt;Resumen!$B$8),FALSE()),Y1033-W1033,0),IF(IFERROR(AND(X1033&lt;&gt;"",Y1033&lt;&gt;"",Y1033-X1033&gt;Resumen!$B$8),FALSE()),Y1033-X1033,0)),"")</f>
        <v/>
      </c>
      <c r="AY1033" s="22" t="str">
        <f aca="false">IF(OR(IFERROR(AND(W1033&lt;&gt;"",Y1033&lt;&gt;"",Y1033-W1033&gt;Resumen!$B$8),FALSE()),IFERROR(AND(X1033&lt;&gt;"",Y1033&lt;&gt;"",Y1033-X1033&gt;Resumen!$B$8),FALSE())),TRIM("Lays tiene mayor markup que "&amp;IF(IFERROR(AND(W1033&lt;&gt;"",Y1033&lt;&gt;"",Y1033-W1033&gt;Resumen!$B$8),FALSE()),"Quento ","")&amp;IF(IFERROR(AND(X1033&lt;&gt;"",Y1033&lt;&gt;"",Y1033-X1033&gt;Resumen!$B$8),FALSE()),"Julicroc ","")&amp;"en este PDV"),"")</f>
        <v/>
      </c>
      <c r="AZ1033" s="22" t="str">
        <f aca="false">IF(COUNTIF('Plan Pehuamar - Lista'!$A$2:$A$167,A1033)&gt;0,"Sí","No")</f>
        <v>No</v>
      </c>
      <c r="BA1033" s="22" t="str">
        <f aca="false">IF(COUNTIF('Plan Combo 9+1'!$A$2:$A$226,A1033)&gt;0,"Sí","No")</f>
        <v>No</v>
      </c>
      <c r="BB1033" s="22" t="str">
        <f aca="false">IF(AH1033="","No",IF(BA1033="Sí",IF((AO1033-AH1033)&gt;Resumen!$B$6,"Sí","No"),IF((AO1033-AH1033)&gt;=Resumen!$B$132,"Sí","No")))</f>
        <v>No</v>
      </c>
      <c r="BC1033" s="22" t="str">
        <f aca="false">IF(AND(N1033="Sí",AL1033="Sí",AI1033=0),"Sí","No")</f>
        <v>No</v>
      </c>
      <c r="BD1033" s="22" t="str">
        <f aca="false">IF(COUNTIF('Plan 9+1 (con Pehuamar)'!$A$2:$A$227,A1033)&gt;0,"Sí","No")</f>
        <v>No</v>
      </c>
    </row>
    <row r="1034" customFormat="false" ht="15" hidden="false" customHeight="true" outlineLevel="0" collapsed="false">
      <c r="A1034" s="6" t="n">
        <v>400502</v>
      </c>
      <c r="B1034" s="6" t="n">
        <v>5</v>
      </c>
      <c r="C1034" s="6" t="n">
        <v>505</v>
      </c>
      <c r="D1034" s="6" t="s">
        <v>398</v>
      </c>
      <c r="E1034" s="6" t="s">
        <v>1219</v>
      </c>
      <c r="F1034" s="6" t="s">
        <v>196</v>
      </c>
      <c r="G1034" s="6" t="s">
        <v>129</v>
      </c>
      <c r="H1034" s="6" t="s">
        <v>197</v>
      </c>
      <c r="I1034" s="27" t="n">
        <v>0</v>
      </c>
      <c r="J1034" s="27" t="n">
        <v>0</v>
      </c>
      <c r="K1034" s="27" t="n">
        <v>3.6</v>
      </c>
      <c r="L1034" s="28" t="n">
        <f aca="false">I1034+J1034</f>
        <v>0</v>
      </c>
      <c r="M1034" s="28" t="n">
        <f aca="false">L1034+K1034</f>
        <v>3.6</v>
      </c>
      <c r="N1034" s="22" t="str">
        <f aca="false">IF(I1034&gt;0,"Sí","No")</f>
        <v>No</v>
      </c>
      <c r="O1034" s="22" t="str">
        <f aca="false">IF(J1034&gt;0,"Sí","No")</f>
        <v>No</v>
      </c>
      <c r="P1034" s="22" t="str">
        <f aca="false">IF(K1034&gt;0,"Sí","No")</f>
        <v>Sí</v>
      </c>
      <c r="Q1034" s="22" t="str">
        <f aca="false">IF(OR(I1034&gt;0,J1034&gt;0),"Sí","No")</f>
        <v>No</v>
      </c>
      <c r="R1034" s="27"/>
      <c r="S1034" s="27"/>
      <c r="T1034" s="27"/>
      <c r="U1034" s="27"/>
      <c r="V1034" s="27"/>
      <c r="W1034" s="12" t="str">
        <f aca="false">IF(AND(I1034&gt;0,R1034&gt;0),(S1034-R1034)/R1034,"")</f>
        <v/>
      </c>
      <c r="X1034" s="12" t="str">
        <f aca="false">IF(AND(J1034&gt;0,T1034&gt;0),(U1034-T1034)/T1034,"")</f>
        <v/>
      </c>
      <c r="Y1034" s="12" t="str">
        <f aca="false">IF(AND(K1034&gt;0,V1034&gt;0),(V1034-Resumen!$B$7)/Resumen!$B$7,"")</f>
        <v/>
      </c>
      <c r="Z1034" s="28" t="str">
        <f aca="false">IF(AND(K1034&gt;0,I1034&gt;0,V1034&gt;0,S1034&gt;0),V1034-S1034,"")</f>
        <v/>
      </c>
      <c r="AA1034" s="12" t="str">
        <f aca="false">IF(Z1034&lt;&gt;"",Z1034/S1034,"")</f>
        <v/>
      </c>
      <c r="AB1034" s="28" t="str">
        <f aca="false">IF(AND(K1034&gt;0,J1034&gt;0,V1034&gt;0,U1034&gt;0),V1034-U1034,"")</f>
        <v/>
      </c>
      <c r="AC1034" s="12" t="str">
        <f aca="false">IF(AB1034&lt;&gt;"",AB1034/U1034,"")</f>
        <v/>
      </c>
      <c r="AD1034" s="27" t="n">
        <v>0</v>
      </c>
      <c r="AE1034" s="27" t="n">
        <v>0</v>
      </c>
      <c r="AF1034" s="27" t="n">
        <v>0</v>
      </c>
      <c r="AG1034" s="28" t="n">
        <f aca="false">AD1034+AE1034+AF1034</f>
        <v>0</v>
      </c>
      <c r="AH1034" s="12" t="str">
        <f aca="false">IF(AG1034&gt;0,AD1034/AG1034,"")</f>
        <v/>
      </c>
      <c r="AI1034" s="27" t="n">
        <v>0</v>
      </c>
      <c r="AJ1034" s="27" t="n">
        <v>0</v>
      </c>
      <c r="AK1034" s="27" t="n">
        <v>0</v>
      </c>
      <c r="AL1034" s="22" t="str">
        <f aca="false">IF(OR(AJ1034&gt;0,AK1034&gt;0),"Sí","No")</f>
        <v>No</v>
      </c>
      <c r="AM1034" s="6"/>
      <c r="AN1034" s="6"/>
      <c r="AO1034" s="12" t="n">
        <f aca="false">IF(M1034&gt;0,K1034/M1034,"")</f>
        <v>1</v>
      </c>
      <c r="AP1034" s="22" t="str">
        <f aca="false">IF(M1034&gt;=Resumen!$B$5,"Alto","Bajo")</f>
        <v>Bajo</v>
      </c>
      <c r="AQ1034" s="22" t="str">
        <f aca="false">IF(AO1034&gt;=Resumen!$B$28,"Alto","Bajo")</f>
        <v>Alto</v>
      </c>
      <c r="AR1034" s="22" t="str">
        <f aca="false">AP1034&amp;" Potencial / "&amp;AQ1034&amp;" Share"</f>
        <v>Bajo Potencial / Alto Share</v>
      </c>
      <c r="AS1034" s="22" t="str">
        <f aca="false">IF(Q1034="Sí",IF(AO1034&gt;=Resumen!$B$29,"Alto","Bajo"),"")</f>
        <v/>
      </c>
      <c r="AT1034" s="22" t="str">
        <f aca="false">IF(AS1034&lt;&gt;"",AP1034&amp;" Potencial / "&amp;AS1034&amp;" Share","")</f>
        <v/>
      </c>
      <c r="AU1034" s="22" t="str">
        <f aca="false">IF(AH1034="","Sin dato",IF(AH1034-AO1034&gt;Resumen!$B$6,"Sobre-exhibido",IF(AO1034-AH1034&gt;Resumen!$B$6,"Sub-exhibido","En línea")))</f>
        <v>Sin dato</v>
      </c>
      <c r="AV1034" s="22" t="str">
        <f aca="false">IF(AT1034="","",IF(AT1034="Alto Potencial / Bajo Share",1,IF(AT1034="Alto Potencial / Alto Share",2,IF(AT1034="Bajo Potencial / Alto Share",3,4))))</f>
        <v/>
      </c>
      <c r="AW1034" s="22" t="str">
        <f aca="false">IF(Q1034="No","Sin competencia directa",IF(AV1034=1,"1 - Foco Conquista (Alto Pot / Bajo Share)",IF(AV1034=2,"2 - Foco Defensa (Alto Pot / Alto Share)",IF(AV1034=3,"3 - Monitoreo (Bajo Pot / Alto Share)","4 - Baja Prioridad (Bajo Pot / Bajo Share)"))))</f>
        <v>Sin competencia directa</v>
      </c>
      <c r="AX1034" s="12" t="str">
        <f aca="false">IF(OR(IFERROR(AND(W1034&lt;&gt;"",Y1034&lt;&gt;"",Y1034-W1034&gt;Resumen!$B$8),FALSE()),IFERROR(AND(X1034&lt;&gt;"",Y1034&lt;&gt;"",Y1034-X1034&gt;Resumen!$B$8),FALSE())),MAX(IF(IFERROR(AND(W1034&lt;&gt;"",Y1034&lt;&gt;"",Y1034-W1034&gt;Resumen!$B$8),FALSE()),Y1034-W1034,0),IF(IFERROR(AND(X1034&lt;&gt;"",Y1034&lt;&gt;"",Y1034-X1034&gt;Resumen!$B$8),FALSE()),Y1034-X1034,0)),"")</f>
        <v/>
      </c>
      <c r="AY1034" s="22" t="str">
        <f aca="false">IF(OR(IFERROR(AND(W1034&lt;&gt;"",Y1034&lt;&gt;"",Y1034-W1034&gt;Resumen!$B$8),FALSE()),IFERROR(AND(X1034&lt;&gt;"",Y1034&lt;&gt;"",Y1034-X1034&gt;Resumen!$B$8),FALSE())),TRIM("Lays tiene mayor markup que "&amp;IF(IFERROR(AND(W1034&lt;&gt;"",Y1034&lt;&gt;"",Y1034-W1034&gt;Resumen!$B$8),FALSE()),"Quento ","")&amp;IF(IFERROR(AND(X1034&lt;&gt;"",Y1034&lt;&gt;"",Y1034-X1034&gt;Resumen!$B$8),FALSE()),"Julicroc ","")&amp;"en este PDV"),"")</f>
        <v/>
      </c>
      <c r="AZ1034" s="22" t="str">
        <f aca="false">IF(COUNTIF('Plan Pehuamar - Lista'!$A$2:$A$167,A1034)&gt;0,"Sí","No")</f>
        <v>No</v>
      </c>
      <c r="BA1034" s="22" t="str">
        <f aca="false">IF(COUNTIF('Plan Combo 9+1'!$A$2:$A$226,A1034)&gt;0,"Sí","No")</f>
        <v>No</v>
      </c>
      <c r="BB1034" s="22" t="str">
        <f aca="false">IF(AH1034="","No",IF(BA1034="Sí",IF((AO1034-AH1034)&gt;Resumen!$B$6,"Sí","No"),IF((AO1034-AH1034)&gt;=Resumen!$B$132,"Sí","No")))</f>
        <v>No</v>
      </c>
      <c r="BC1034" s="22" t="str">
        <f aca="false">IF(AND(N1034="Sí",AL1034="Sí",AI1034=0),"Sí","No")</f>
        <v>No</v>
      </c>
      <c r="BD1034" s="22" t="str">
        <f aca="false">IF(COUNTIF('Plan 9+1 (con Pehuamar)'!$A$2:$A$227,A1034)&gt;0,"Sí","No")</f>
        <v>No</v>
      </c>
    </row>
    <row r="1035" customFormat="false" ht="15" hidden="false" customHeight="true" outlineLevel="0" collapsed="false">
      <c r="A1035" s="6" t="n">
        <v>400506</v>
      </c>
      <c r="B1035" s="6" t="n">
        <v>5</v>
      </c>
      <c r="C1035" s="6" t="n">
        <v>505</v>
      </c>
      <c r="D1035" s="6" t="s">
        <v>398</v>
      </c>
      <c r="E1035" s="6" t="s">
        <v>1220</v>
      </c>
      <c r="F1035" s="6" t="s">
        <v>206</v>
      </c>
      <c r="G1035" s="6" t="s">
        <v>129</v>
      </c>
      <c r="H1035" s="6" t="s">
        <v>197</v>
      </c>
      <c r="I1035" s="27" t="n">
        <v>35</v>
      </c>
      <c r="J1035" s="27" t="n">
        <v>20</v>
      </c>
      <c r="K1035" s="27" t="n">
        <v>30</v>
      </c>
      <c r="L1035" s="28" t="n">
        <f aca="false">I1035+J1035</f>
        <v>55</v>
      </c>
      <c r="M1035" s="28" t="n">
        <f aca="false">L1035+K1035</f>
        <v>85</v>
      </c>
      <c r="N1035" s="22" t="str">
        <f aca="false">IF(I1035&gt;0,"Sí","No")</f>
        <v>Sí</v>
      </c>
      <c r="O1035" s="22" t="str">
        <f aca="false">IF(J1035&gt;0,"Sí","No")</f>
        <v>Sí</v>
      </c>
      <c r="P1035" s="22" t="str">
        <f aca="false">IF(K1035&gt;0,"Sí","No")</f>
        <v>Sí</v>
      </c>
      <c r="Q1035" s="22" t="str">
        <f aca="false">IF(OR(I1035&gt;0,J1035&gt;0),"Sí","No")</f>
        <v>Sí</v>
      </c>
      <c r="R1035" s="27" t="n">
        <v>1750</v>
      </c>
      <c r="S1035" s="27" t="n">
        <v>2900</v>
      </c>
      <c r="T1035" s="27" t="n">
        <v>1300</v>
      </c>
      <c r="U1035" s="27" t="n">
        <v>2000</v>
      </c>
      <c r="V1035" s="27" t="n">
        <v>3600</v>
      </c>
      <c r="W1035" s="12" t="n">
        <f aca="false">IF(AND(I1035&gt;0,R1035&gt;0),(S1035-R1035)/R1035,"")</f>
        <v>0.657142857142857</v>
      </c>
      <c r="X1035" s="12" t="n">
        <f aca="false">IF(AND(J1035&gt;0,T1035&gt;0),(U1035-T1035)/T1035,"")</f>
        <v>0.538461538461538</v>
      </c>
      <c r="Y1035" s="12" t="n">
        <f aca="false">IF(AND(K1035&gt;0,V1035&gt;0),(V1035-Resumen!$B$7)/Resumen!$B$7,"")</f>
        <v>0.44</v>
      </c>
      <c r="Z1035" s="28" t="n">
        <f aca="false">IF(AND(K1035&gt;0,I1035&gt;0,V1035&gt;0,S1035&gt;0),V1035-S1035,"")</f>
        <v>700</v>
      </c>
      <c r="AA1035" s="12" t="n">
        <f aca="false">IF(Z1035&lt;&gt;"",Z1035/S1035,"")</f>
        <v>0.241379310344828</v>
      </c>
      <c r="AB1035" s="28" t="n">
        <f aca="false">IF(AND(K1035&gt;0,J1035&gt;0,V1035&gt;0,U1035&gt;0),V1035-U1035,"")</f>
        <v>1600</v>
      </c>
      <c r="AC1035" s="12" t="n">
        <f aca="false">IF(AB1035&lt;&gt;"",AB1035/U1035,"")</f>
        <v>0.8</v>
      </c>
      <c r="AD1035" s="27" t="n">
        <v>15</v>
      </c>
      <c r="AE1035" s="27" t="n">
        <v>16</v>
      </c>
      <c r="AF1035" s="27" t="n">
        <v>10</v>
      </c>
      <c r="AG1035" s="28" t="n">
        <f aca="false">AD1035+AE1035+AF1035</f>
        <v>41</v>
      </c>
      <c r="AH1035" s="12" t="n">
        <f aca="false">IF(AG1035&gt;0,AD1035/AG1035,"")</f>
        <v>0.365853658536585</v>
      </c>
      <c r="AI1035" s="27" t="n">
        <v>0</v>
      </c>
      <c r="AJ1035" s="27" t="n">
        <v>0</v>
      </c>
      <c r="AK1035" s="27" t="n">
        <v>0</v>
      </c>
      <c r="AL1035" s="22" t="str">
        <f aca="false">IF(OR(AJ1035&gt;0,AK1035&gt;0),"Sí","No")</f>
        <v>No</v>
      </c>
      <c r="AM1035" s="6" t="s">
        <v>397</v>
      </c>
      <c r="AN1035" s="6" t="s">
        <v>198</v>
      </c>
      <c r="AO1035" s="12" t="n">
        <f aca="false">IF(M1035&gt;0,K1035/M1035,"")</f>
        <v>0.352941176470588</v>
      </c>
      <c r="AP1035" s="22" t="str">
        <f aca="false">IF(M1035&gt;=Resumen!$B$5,"Alto","Bajo")</f>
        <v>Alto</v>
      </c>
      <c r="AQ1035" s="22" t="str">
        <f aca="false">IF(AO1035&gt;=Resumen!$B$28,"Alto","Bajo")</f>
        <v>Bajo</v>
      </c>
      <c r="AR1035" s="22" t="str">
        <f aca="false">AP1035&amp;" Potencial / "&amp;AQ1035&amp;" Share"</f>
        <v>Alto Potencial / Bajo Share</v>
      </c>
      <c r="AS1035" s="22" t="str">
        <f aca="false">IF(Q1035="Sí",IF(AO1035&gt;=Resumen!$B$29,"Alto","Bajo"),"")</f>
        <v>Bajo</v>
      </c>
      <c r="AT1035" s="22" t="str">
        <f aca="false">IF(AS1035&lt;&gt;"",AP1035&amp;" Potencial / "&amp;AS1035&amp;" Share","")</f>
        <v>Alto Potencial / Bajo Share</v>
      </c>
      <c r="AU1035" s="22" t="str">
        <f aca="false">IF(AH1035="","Sin dato",IF(AH1035-AO1035&gt;Resumen!$B$6,"Sobre-exhibido",IF(AO1035-AH1035&gt;Resumen!$B$6,"Sub-exhibido","En línea")))</f>
        <v>En línea</v>
      </c>
      <c r="AV1035" s="22" t="n">
        <f aca="false">IF(AT1035="","",IF(AT1035="Alto Potencial / Bajo Share",1,IF(AT1035="Alto Potencial / Alto Share",2,IF(AT1035="Bajo Potencial / Alto Share",3,4))))</f>
        <v>1</v>
      </c>
      <c r="AW1035" s="22" t="str">
        <f aca="false">IF(Q1035="No","Sin competencia directa",IF(AV1035=1,"1 - Foco Conquista (Alto Pot / Bajo Share)",IF(AV1035=2,"2 - Foco Defensa (Alto Pot / Alto Share)",IF(AV1035=3,"3 - Monitoreo (Bajo Pot / Alto Share)","4 - Baja Prioridad (Bajo Pot / Bajo Share)"))))</f>
        <v>1 - Foco Conquista (Alto Pot / Bajo Share)</v>
      </c>
      <c r="AX1035" s="12" t="str">
        <f aca="false">IF(OR(IFERROR(AND(W1035&lt;&gt;"",Y1035&lt;&gt;"",Y1035-W1035&gt;Resumen!$B$8),FALSE()),IFERROR(AND(X1035&lt;&gt;"",Y1035&lt;&gt;"",Y1035-X1035&gt;Resumen!$B$8),FALSE())),MAX(IF(IFERROR(AND(W1035&lt;&gt;"",Y1035&lt;&gt;"",Y1035-W1035&gt;Resumen!$B$8),FALSE()),Y1035-W1035,0),IF(IFERROR(AND(X1035&lt;&gt;"",Y1035&lt;&gt;"",Y1035-X1035&gt;Resumen!$B$8),FALSE()),Y1035-X1035,0)),"")</f>
        <v/>
      </c>
      <c r="AY1035" s="22" t="str">
        <f aca="false">IF(OR(IFERROR(AND(W1035&lt;&gt;"",Y1035&lt;&gt;"",Y1035-W1035&gt;Resumen!$B$8),FALSE()),IFERROR(AND(X1035&lt;&gt;"",Y1035&lt;&gt;"",Y1035-X1035&gt;Resumen!$B$8),FALSE())),TRIM("Lays tiene mayor markup que "&amp;IF(IFERROR(AND(W1035&lt;&gt;"",Y1035&lt;&gt;"",Y1035-W1035&gt;Resumen!$B$8),FALSE()),"Quento ","")&amp;IF(IFERROR(AND(X1035&lt;&gt;"",Y1035&lt;&gt;"",Y1035-X1035&gt;Resumen!$B$8),FALSE()),"Julicroc ","")&amp;"en este PDV"),"")</f>
        <v/>
      </c>
      <c r="AZ1035" s="22" t="str">
        <f aca="false">IF(COUNTIF('Plan Pehuamar - Lista'!$A$2:$A$167,A1035)&gt;0,"Sí","No")</f>
        <v>No</v>
      </c>
      <c r="BA1035" s="22" t="str">
        <f aca="false">IF(COUNTIF('Plan Combo 9+1'!$A$2:$A$226,A1035)&gt;0,"Sí","No")</f>
        <v>No</v>
      </c>
      <c r="BB1035" s="22" t="str">
        <f aca="false">IF(AH1035="","No",IF(BA1035="Sí",IF((AO1035-AH1035)&gt;Resumen!$B$6,"Sí","No"),IF((AO1035-AH1035)&gt;=Resumen!$B$132,"Sí","No")))</f>
        <v>No</v>
      </c>
      <c r="BC1035" s="22" t="str">
        <f aca="false">IF(AND(N1035="Sí",AL1035="Sí",AI1035=0),"Sí","No")</f>
        <v>No</v>
      </c>
      <c r="BD1035" s="22" t="str">
        <f aca="false">IF(COUNTIF('Plan 9+1 (con Pehuamar)'!$A$2:$A$227,A1035)&gt;0,"Sí","No")</f>
        <v>Sí</v>
      </c>
    </row>
    <row r="1036" customFormat="false" ht="15" hidden="false" customHeight="true" outlineLevel="0" collapsed="false">
      <c r="A1036" s="6" t="n">
        <v>400513</v>
      </c>
      <c r="B1036" s="6" t="n">
        <v>5</v>
      </c>
      <c r="C1036" s="6" t="n">
        <v>505</v>
      </c>
      <c r="D1036" s="6" t="s">
        <v>398</v>
      </c>
      <c r="E1036" s="6" t="s">
        <v>1221</v>
      </c>
      <c r="F1036" s="6" t="s">
        <v>206</v>
      </c>
      <c r="G1036" s="6" t="s">
        <v>129</v>
      </c>
      <c r="H1036" s="6" t="s">
        <v>197</v>
      </c>
      <c r="I1036" s="27" t="n">
        <v>0</v>
      </c>
      <c r="J1036" s="27" t="n">
        <v>0</v>
      </c>
      <c r="K1036" s="27" t="n">
        <v>2.1</v>
      </c>
      <c r="L1036" s="28" t="n">
        <f aca="false">I1036+J1036</f>
        <v>0</v>
      </c>
      <c r="M1036" s="28" t="n">
        <f aca="false">L1036+K1036</f>
        <v>2.1</v>
      </c>
      <c r="N1036" s="22" t="str">
        <f aca="false">IF(I1036&gt;0,"Sí","No")</f>
        <v>No</v>
      </c>
      <c r="O1036" s="22" t="str">
        <f aca="false">IF(J1036&gt;0,"Sí","No")</f>
        <v>No</v>
      </c>
      <c r="P1036" s="22" t="str">
        <f aca="false">IF(K1036&gt;0,"Sí","No")</f>
        <v>Sí</v>
      </c>
      <c r="Q1036" s="22" t="str">
        <f aca="false">IF(OR(I1036&gt;0,J1036&gt;0),"Sí","No")</f>
        <v>No</v>
      </c>
      <c r="R1036" s="27"/>
      <c r="S1036" s="27"/>
      <c r="T1036" s="27"/>
      <c r="U1036" s="27"/>
      <c r="V1036" s="27"/>
      <c r="W1036" s="12" t="str">
        <f aca="false">IF(AND(I1036&gt;0,R1036&gt;0),(S1036-R1036)/R1036,"")</f>
        <v/>
      </c>
      <c r="X1036" s="12" t="str">
        <f aca="false">IF(AND(J1036&gt;0,T1036&gt;0),(U1036-T1036)/T1036,"")</f>
        <v/>
      </c>
      <c r="Y1036" s="12" t="str">
        <f aca="false">IF(AND(K1036&gt;0,V1036&gt;0),(V1036-Resumen!$B$7)/Resumen!$B$7,"")</f>
        <v/>
      </c>
      <c r="Z1036" s="28" t="str">
        <f aca="false">IF(AND(K1036&gt;0,I1036&gt;0,V1036&gt;0,S1036&gt;0),V1036-S1036,"")</f>
        <v/>
      </c>
      <c r="AA1036" s="12" t="str">
        <f aca="false">IF(Z1036&lt;&gt;"",Z1036/S1036,"")</f>
        <v/>
      </c>
      <c r="AB1036" s="28" t="str">
        <f aca="false">IF(AND(K1036&gt;0,J1036&gt;0,V1036&gt;0,U1036&gt;0),V1036-U1036,"")</f>
        <v/>
      </c>
      <c r="AC1036" s="12" t="str">
        <f aca="false">IF(AB1036&lt;&gt;"",AB1036/U1036,"")</f>
        <v/>
      </c>
      <c r="AD1036" s="27" t="n">
        <v>0</v>
      </c>
      <c r="AE1036" s="27" t="n">
        <v>0</v>
      </c>
      <c r="AF1036" s="27" t="n">
        <v>0</v>
      </c>
      <c r="AG1036" s="28" t="n">
        <f aca="false">AD1036+AE1036+AF1036</f>
        <v>0</v>
      </c>
      <c r="AH1036" s="12" t="str">
        <f aca="false">IF(AG1036&gt;0,AD1036/AG1036,"")</f>
        <v/>
      </c>
      <c r="AI1036" s="27" t="n">
        <v>0</v>
      </c>
      <c r="AJ1036" s="27" t="n">
        <v>0</v>
      </c>
      <c r="AK1036" s="27" t="n">
        <v>0</v>
      </c>
      <c r="AL1036" s="22" t="str">
        <f aca="false">IF(OR(AJ1036&gt;0,AK1036&gt;0),"Sí","No")</f>
        <v>No</v>
      </c>
      <c r="AM1036" s="6"/>
      <c r="AN1036" s="6"/>
      <c r="AO1036" s="12" t="n">
        <f aca="false">IF(M1036&gt;0,K1036/M1036,"")</f>
        <v>1</v>
      </c>
      <c r="AP1036" s="22" t="str">
        <f aca="false">IF(M1036&gt;=Resumen!$B$5,"Alto","Bajo")</f>
        <v>Bajo</v>
      </c>
      <c r="AQ1036" s="22" t="str">
        <f aca="false">IF(AO1036&gt;=Resumen!$B$28,"Alto","Bajo")</f>
        <v>Alto</v>
      </c>
      <c r="AR1036" s="22" t="str">
        <f aca="false">AP1036&amp;" Potencial / "&amp;AQ1036&amp;" Share"</f>
        <v>Bajo Potencial / Alto Share</v>
      </c>
      <c r="AS1036" s="22" t="str">
        <f aca="false">IF(Q1036="Sí",IF(AO1036&gt;=Resumen!$B$29,"Alto","Bajo"),"")</f>
        <v/>
      </c>
      <c r="AT1036" s="22" t="str">
        <f aca="false">IF(AS1036&lt;&gt;"",AP1036&amp;" Potencial / "&amp;AS1036&amp;" Share","")</f>
        <v/>
      </c>
      <c r="AU1036" s="22" t="str">
        <f aca="false">IF(AH1036="","Sin dato",IF(AH1036-AO1036&gt;Resumen!$B$6,"Sobre-exhibido",IF(AO1036-AH1036&gt;Resumen!$B$6,"Sub-exhibido","En línea")))</f>
        <v>Sin dato</v>
      </c>
      <c r="AV1036" s="22" t="str">
        <f aca="false">IF(AT1036="","",IF(AT1036="Alto Potencial / Bajo Share",1,IF(AT1036="Alto Potencial / Alto Share",2,IF(AT1036="Bajo Potencial / Alto Share",3,4))))</f>
        <v/>
      </c>
      <c r="AW1036" s="22" t="str">
        <f aca="false">IF(Q1036="No","Sin competencia directa",IF(AV1036=1,"1 - Foco Conquista (Alto Pot / Bajo Share)",IF(AV1036=2,"2 - Foco Defensa (Alto Pot / Alto Share)",IF(AV1036=3,"3 - Monitoreo (Bajo Pot / Alto Share)","4 - Baja Prioridad (Bajo Pot / Bajo Share)"))))</f>
        <v>Sin competencia directa</v>
      </c>
      <c r="AX1036" s="12" t="str">
        <f aca="false">IF(OR(IFERROR(AND(W1036&lt;&gt;"",Y1036&lt;&gt;"",Y1036-W1036&gt;Resumen!$B$8),FALSE()),IFERROR(AND(X1036&lt;&gt;"",Y1036&lt;&gt;"",Y1036-X1036&gt;Resumen!$B$8),FALSE())),MAX(IF(IFERROR(AND(W1036&lt;&gt;"",Y1036&lt;&gt;"",Y1036-W1036&gt;Resumen!$B$8),FALSE()),Y1036-W1036,0),IF(IFERROR(AND(X1036&lt;&gt;"",Y1036&lt;&gt;"",Y1036-X1036&gt;Resumen!$B$8),FALSE()),Y1036-X1036,0)),"")</f>
        <v/>
      </c>
      <c r="AY1036" s="22" t="str">
        <f aca="false">IF(OR(IFERROR(AND(W1036&lt;&gt;"",Y1036&lt;&gt;"",Y1036-W1036&gt;Resumen!$B$8),FALSE()),IFERROR(AND(X1036&lt;&gt;"",Y1036&lt;&gt;"",Y1036-X1036&gt;Resumen!$B$8),FALSE())),TRIM("Lays tiene mayor markup que "&amp;IF(IFERROR(AND(W1036&lt;&gt;"",Y1036&lt;&gt;"",Y1036-W1036&gt;Resumen!$B$8),FALSE()),"Quento ","")&amp;IF(IFERROR(AND(X1036&lt;&gt;"",Y1036&lt;&gt;"",Y1036-X1036&gt;Resumen!$B$8),FALSE()),"Julicroc ","")&amp;"en este PDV"),"")</f>
        <v/>
      </c>
      <c r="AZ1036" s="22" t="str">
        <f aca="false">IF(COUNTIF('Plan Pehuamar - Lista'!$A$2:$A$167,A1036)&gt;0,"Sí","No")</f>
        <v>No</v>
      </c>
      <c r="BA1036" s="22" t="str">
        <f aca="false">IF(COUNTIF('Plan Combo 9+1'!$A$2:$A$226,A1036)&gt;0,"Sí","No")</f>
        <v>No</v>
      </c>
      <c r="BB1036" s="22" t="str">
        <f aca="false">IF(AH1036="","No",IF(BA1036="Sí",IF((AO1036-AH1036)&gt;Resumen!$B$6,"Sí","No"),IF((AO1036-AH1036)&gt;=Resumen!$B$132,"Sí","No")))</f>
        <v>No</v>
      </c>
      <c r="BC1036" s="22" t="str">
        <f aca="false">IF(AND(N1036="Sí",AL1036="Sí",AI1036=0),"Sí","No")</f>
        <v>No</v>
      </c>
      <c r="BD1036" s="22" t="str">
        <f aca="false">IF(COUNTIF('Plan 9+1 (con Pehuamar)'!$A$2:$A$227,A1036)&gt;0,"Sí","No")</f>
        <v>No</v>
      </c>
    </row>
    <row r="1037" customFormat="false" ht="15" hidden="false" customHeight="true" outlineLevel="0" collapsed="false">
      <c r="A1037" s="6" t="n">
        <v>400535</v>
      </c>
      <c r="B1037" s="6" t="n">
        <v>5</v>
      </c>
      <c r="C1037" s="6" t="n">
        <v>505</v>
      </c>
      <c r="D1037" s="6" t="s">
        <v>398</v>
      </c>
      <c r="E1037" s="6" t="s">
        <v>1222</v>
      </c>
      <c r="F1037" s="6" t="s">
        <v>201</v>
      </c>
      <c r="G1037" s="6" t="s">
        <v>129</v>
      </c>
      <c r="H1037" s="6" t="s">
        <v>197</v>
      </c>
      <c r="I1037" s="27" t="n">
        <v>0</v>
      </c>
      <c r="J1037" s="27" t="n">
        <v>0</v>
      </c>
      <c r="K1037" s="27" t="n">
        <v>1.6</v>
      </c>
      <c r="L1037" s="28" t="n">
        <f aca="false">I1037+J1037</f>
        <v>0</v>
      </c>
      <c r="M1037" s="28" t="n">
        <f aca="false">L1037+K1037</f>
        <v>1.6</v>
      </c>
      <c r="N1037" s="22" t="str">
        <f aca="false">IF(I1037&gt;0,"Sí","No")</f>
        <v>No</v>
      </c>
      <c r="O1037" s="22" t="str">
        <f aca="false">IF(J1037&gt;0,"Sí","No")</f>
        <v>No</v>
      </c>
      <c r="P1037" s="22" t="str">
        <f aca="false">IF(K1037&gt;0,"Sí","No")</f>
        <v>Sí</v>
      </c>
      <c r="Q1037" s="22" t="str">
        <f aca="false">IF(OR(I1037&gt;0,J1037&gt;0),"Sí","No")</f>
        <v>No</v>
      </c>
      <c r="R1037" s="27"/>
      <c r="S1037" s="27"/>
      <c r="T1037" s="27"/>
      <c r="U1037" s="27"/>
      <c r="V1037" s="27"/>
      <c r="W1037" s="12" t="str">
        <f aca="false">IF(AND(I1037&gt;0,R1037&gt;0),(S1037-R1037)/R1037,"")</f>
        <v/>
      </c>
      <c r="X1037" s="12" t="str">
        <f aca="false">IF(AND(J1037&gt;0,T1037&gt;0),(U1037-T1037)/T1037,"")</f>
        <v/>
      </c>
      <c r="Y1037" s="12" t="str">
        <f aca="false">IF(AND(K1037&gt;0,V1037&gt;0),(V1037-Resumen!$B$7)/Resumen!$B$7,"")</f>
        <v/>
      </c>
      <c r="Z1037" s="28" t="str">
        <f aca="false">IF(AND(K1037&gt;0,I1037&gt;0,V1037&gt;0,S1037&gt;0),V1037-S1037,"")</f>
        <v/>
      </c>
      <c r="AA1037" s="12" t="str">
        <f aca="false">IF(Z1037&lt;&gt;"",Z1037/S1037,"")</f>
        <v/>
      </c>
      <c r="AB1037" s="28" t="str">
        <f aca="false">IF(AND(K1037&gt;0,J1037&gt;0,V1037&gt;0,U1037&gt;0),V1037-U1037,"")</f>
        <v/>
      </c>
      <c r="AC1037" s="12" t="str">
        <f aca="false">IF(AB1037&lt;&gt;"",AB1037/U1037,"")</f>
        <v/>
      </c>
      <c r="AD1037" s="27" t="n">
        <v>0</v>
      </c>
      <c r="AE1037" s="27" t="n">
        <v>0</v>
      </c>
      <c r="AF1037" s="27" t="n">
        <v>0</v>
      </c>
      <c r="AG1037" s="28" t="n">
        <f aca="false">AD1037+AE1037+AF1037</f>
        <v>0</v>
      </c>
      <c r="AH1037" s="12" t="str">
        <f aca="false">IF(AG1037&gt;0,AD1037/AG1037,"")</f>
        <v/>
      </c>
      <c r="AI1037" s="27" t="n">
        <v>0</v>
      </c>
      <c r="AJ1037" s="27" t="n">
        <v>0</v>
      </c>
      <c r="AK1037" s="27" t="n">
        <v>0</v>
      </c>
      <c r="AL1037" s="22" t="str">
        <f aca="false">IF(OR(AJ1037&gt;0,AK1037&gt;0),"Sí","No")</f>
        <v>No</v>
      </c>
      <c r="AM1037" s="6"/>
      <c r="AN1037" s="6"/>
      <c r="AO1037" s="12" t="n">
        <f aca="false">IF(M1037&gt;0,K1037/M1037,"")</f>
        <v>1</v>
      </c>
      <c r="AP1037" s="22" t="str">
        <f aca="false">IF(M1037&gt;=Resumen!$B$5,"Alto","Bajo")</f>
        <v>Bajo</v>
      </c>
      <c r="AQ1037" s="22" t="str">
        <f aca="false">IF(AO1037&gt;=Resumen!$B$28,"Alto","Bajo")</f>
        <v>Alto</v>
      </c>
      <c r="AR1037" s="22" t="str">
        <f aca="false">AP1037&amp;" Potencial / "&amp;AQ1037&amp;" Share"</f>
        <v>Bajo Potencial / Alto Share</v>
      </c>
      <c r="AS1037" s="22" t="str">
        <f aca="false">IF(Q1037="Sí",IF(AO1037&gt;=Resumen!$B$29,"Alto","Bajo"),"")</f>
        <v/>
      </c>
      <c r="AT1037" s="22" t="str">
        <f aca="false">IF(AS1037&lt;&gt;"",AP1037&amp;" Potencial / "&amp;AS1037&amp;" Share","")</f>
        <v/>
      </c>
      <c r="AU1037" s="22" t="str">
        <f aca="false">IF(AH1037="","Sin dato",IF(AH1037-AO1037&gt;Resumen!$B$6,"Sobre-exhibido",IF(AO1037-AH1037&gt;Resumen!$B$6,"Sub-exhibido","En línea")))</f>
        <v>Sin dato</v>
      </c>
      <c r="AV1037" s="22" t="str">
        <f aca="false">IF(AT1037="","",IF(AT1037="Alto Potencial / Bajo Share",1,IF(AT1037="Alto Potencial / Alto Share",2,IF(AT1037="Bajo Potencial / Alto Share",3,4))))</f>
        <v/>
      </c>
      <c r="AW1037" s="22" t="str">
        <f aca="false">IF(Q1037="No","Sin competencia directa",IF(AV1037=1,"1 - Foco Conquista (Alto Pot / Bajo Share)",IF(AV1037=2,"2 - Foco Defensa (Alto Pot / Alto Share)",IF(AV1037=3,"3 - Monitoreo (Bajo Pot / Alto Share)","4 - Baja Prioridad (Bajo Pot / Bajo Share)"))))</f>
        <v>Sin competencia directa</v>
      </c>
      <c r="AX1037" s="12" t="str">
        <f aca="false">IF(OR(IFERROR(AND(W1037&lt;&gt;"",Y1037&lt;&gt;"",Y1037-W1037&gt;Resumen!$B$8),FALSE()),IFERROR(AND(X1037&lt;&gt;"",Y1037&lt;&gt;"",Y1037-X1037&gt;Resumen!$B$8),FALSE())),MAX(IF(IFERROR(AND(W1037&lt;&gt;"",Y1037&lt;&gt;"",Y1037-W1037&gt;Resumen!$B$8),FALSE()),Y1037-W1037,0),IF(IFERROR(AND(X1037&lt;&gt;"",Y1037&lt;&gt;"",Y1037-X1037&gt;Resumen!$B$8),FALSE()),Y1037-X1037,0)),"")</f>
        <v/>
      </c>
      <c r="AY1037" s="22" t="str">
        <f aca="false">IF(OR(IFERROR(AND(W1037&lt;&gt;"",Y1037&lt;&gt;"",Y1037-W1037&gt;Resumen!$B$8),FALSE()),IFERROR(AND(X1037&lt;&gt;"",Y1037&lt;&gt;"",Y1037-X1037&gt;Resumen!$B$8),FALSE())),TRIM("Lays tiene mayor markup que "&amp;IF(IFERROR(AND(W1037&lt;&gt;"",Y1037&lt;&gt;"",Y1037-W1037&gt;Resumen!$B$8),FALSE()),"Quento ","")&amp;IF(IFERROR(AND(X1037&lt;&gt;"",Y1037&lt;&gt;"",Y1037-X1037&gt;Resumen!$B$8),FALSE()),"Julicroc ","")&amp;"en este PDV"),"")</f>
        <v/>
      </c>
      <c r="AZ1037" s="22" t="str">
        <f aca="false">IF(COUNTIF('Plan Pehuamar - Lista'!$A$2:$A$167,A1037)&gt;0,"Sí","No")</f>
        <v>No</v>
      </c>
      <c r="BA1037" s="22" t="str">
        <f aca="false">IF(COUNTIF('Plan Combo 9+1'!$A$2:$A$226,A1037)&gt;0,"Sí","No")</f>
        <v>No</v>
      </c>
      <c r="BB1037" s="22" t="str">
        <f aca="false">IF(AH1037="","No",IF(BA1037="Sí",IF((AO1037-AH1037)&gt;Resumen!$B$6,"Sí","No"),IF((AO1037-AH1037)&gt;=Resumen!$B$132,"Sí","No")))</f>
        <v>No</v>
      </c>
      <c r="BC1037" s="22" t="str">
        <f aca="false">IF(AND(N1037="Sí",AL1037="Sí",AI1037=0),"Sí","No")</f>
        <v>No</v>
      </c>
      <c r="BD1037" s="22" t="str">
        <f aca="false">IF(COUNTIF('Plan 9+1 (con Pehuamar)'!$A$2:$A$227,A1037)&gt;0,"Sí","No")</f>
        <v>No</v>
      </c>
    </row>
    <row r="1038" customFormat="false" ht="15" hidden="false" customHeight="true" outlineLevel="0" collapsed="false">
      <c r="A1038" s="6" t="n">
        <v>400563</v>
      </c>
      <c r="B1038" s="6" t="n">
        <v>5</v>
      </c>
      <c r="C1038" s="6" t="n">
        <v>505</v>
      </c>
      <c r="D1038" s="6" t="s">
        <v>398</v>
      </c>
      <c r="E1038" s="6" t="s">
        <v>1223</v>
      </c>
      <c r="F1038" s="6" t="s">
        <v>196</v>
      </c>
      <c r="G1038" s="6" t="s">
        <v>129</v>
      </c>
      <c r="H1038" s="6" t="s">
        <v>197</v>
      </c>
      <c r="I1038" s="27" t="n">
        <v>0</v>
      </c>
      <c r="J1038" s="27" t="n">
        <v>0</v>
      </c>
      <c r="K1038" s="27" t="n">
        <v>0.4</v>
      </c>
      <c r="L1038" s="28" t="n">
        <f aca="false">I1038+J1038</f>
        <v>0</v>
      </c>
      <c r="M1038" s="28" t="n">
        <f aca="false">L1038+K1038</f>
        <v>0.4</v>
      </c>
      <c r="N1038" s="22" t="str">
        <f aca="false">IF(I1038&gt;0,"Sí","No")</f>
        <v>No</v>
      </c>
      <c r="O1038" s="22" t="str">
        <f aca="false">IF(J1038&gt;0,"Sí","No")</f>
        <v>No</v>
      </c>
      <c r="P1038" s="22" t="str">
        <f aca="false">IF(K1038&gt;0,"Sí","No")</f>
        <v>Sí</v>
      </c>
      <c r="Q1038" s="22" t="str">
        <f aca="false">IF(OR(I1038&gt;0,J1038&gt;0),"Sí","No")</f>
        <v>No</v>
      </c>
      <c r="R1038" s="27"/>
      <c r="S1038" s="27"/>
      <c r="T1038" s="27"/>
      <c r="U1038" s="27"/>
      <c r="V1038" s="27"/>
      <c r="W1038" s="12" t="str">
        <f aca="false">IF(AND(I1038&gt;0,R1038&gt;0),(S1038-R1038)/R1038,"")</f>
        <v/>
      </c>
      <c r="X1038" s="12" t="str">
        <f aca="false">IF(AND(J1038&gt;0,T1038&gt;0),(U1038-T1038)/T1038,"")</f>
        <v/>
      </c>
      <c r="Y1038" s="12" t="str">
        <f aca="false">IF(AND(K1038&gt;0,V1038&gt;0),(V1038-Resumen!$B$7)/Resumen!$B$7,"")</f>
        <v/>
      </c>
      <c r="Z1038" s="28" t="str">
        <f aca="false">IF(AND(K1038&gt;0,I1038&gt;0,V1038&gt;0,S1038&gt;0),V1038-S1038,"")</f>
        <v/>
      </c>
      <c r="AA1038" s="12" t="str">
        <f aca="false">IF(Z1038&lt;&gt;"",Z1038/S1038,"")</f>
        <v/>
      </c>
      <c r="AB1038" s="28" t="str">
        <f aca="false">IF(AND(K1038&gt;0,J1038&gt;0,V1038&gt;0,U1038&gt;0),V1038-U1038,"")</f>
        <v/>
      </c>
      <c r="AC1038" s="12" t="str">
        <f aca="false">IF(AB1038&lt;&gt;"",AB1038/U1038,"")</f>
        <v/>
      </c>
      <c r="AD1038" s="27" t="n">
        <v>0</v>
      </c>
      <c r="AE1038" s="27" t="n">
        <v>0</v>
      </c>
      <c r="AF1038" s="27" t="n">
        <v>0</v>
      </c>
      <c r="AG1038" s="28" t="n">
        <f aca="false">AD1038+AE1038+AF1038</f>
        <v>0</v>
      </c>
      <c r="AH1038" s="12" t="str">
        <f aca="false">IF(AG1038&gt;0,AD1038/AG1038,"")</f>
        <v/>
      </c>
      <c r="AI1038" s="27" t="n">
        <v>0</v>
      </c>
      <c r="AJ1038" s="27" t="n">
        <v>0</v>
      </c>
      <c r="AK1038" s="27" t="n">
        <v>0</v>
      </c>
      <c r="AL1038" s="22" t="str">
        <f aca="false">IF(OR(AJ1038&gt;0,AK1038&gt;0),"Sí","No")</f>
        <v>No</v>
      </c>
      <c r="AM1038" s="6"/>
      <c r="AN1038" s="6"/>
      <c r="AO1038" s="12" t="n">
        <f aca="false">IF(M1038&gt;0,K1038/M1038,"")</f>
        <v>1</v>
      </c>
      <c r="AP1038" s="22" t="str">
        <f aca="false">IF(M1038&gt;=Resumen!$B$5,"Alto","Bajo")</f>
        <v>Bajo</v>
      </c>
      <c r="AQ1038" s="22" t="str">
        <f aca="false">IF(AO1038&gt;=Resumen!$B$28,"Alto","Bajo")</f>
        <v>Alto</v>
      </c>
      <c r="AR1038" s="22" t="str">
        <f aca="false">AP1038&amp;" Potencial / "&amp;AQ1038&amp;" Share"</f>
        <v>Bajo Potencial / Alto Share</v>
      </c>
      <c r="AS1038" s="22" t="str">
        <f aca="false">IF(Q1038="Sí",IF(AO1038&gt;=Resumen!$B$29,"Alto","Bajo"),"")</f>
        <v/>
      </c>
      <c r="AT1038" s="22" t="str">
        <f aca="false">IF(AS1038&lt;&gt;"",AP1038&amp;" Potencial / "&amp;AS1038&amp;" Share","")</f>
        <v/>
      </c>
      <c r="AU1038" s="22" t="str">
        <f aca="false">IF(AH1038="","Sin dato",IF(AH1038-AO1038&gt;Resumen!$B$6,"Sobre-exhibido",IF(AO1038-AH1038&gt;Resumen!$B$6,"Sub-exhibido","En línea")))</f>
        <v>Sin dato</v>
      </c>
      <c r="AV1038" s="22" t="str">
        <f aca="false">IF(AT1038="","",IF(AT1038="Alto Potencial / Bajo Share",1,IF(AT1038="Alto Potencial / Alto Share",2,IF(AT1038="Bajo Potencial / Alto Share",3,4))))</f>
        <v/>
      </c>
      <c r="AW1038" s="22" t="str">
        <f aca="false">IF(Q1038="No","Sin competencia directa",IF(AV1038=1,"1 - Foco Conquista (Alto Pot / Bajo Share)",IF(AV1038=2,"2 - Foco Defensa (Alto Pot / Alto Share)",IF(AV1038=3,"3 - Monitoreo (Bajo Pot / Alto Share)","4 - Baja Prioridad (Bajo Pot / Bajo Share)"))))</f>
        <v>Sin competencia directa</v>
      </c>
      <c r="AX1038" s="12" t="str">
        <f aca="false">IF(OR(IFERROR(AND(W1038&lt;&gt;"",Y1038&lt;&gt;"",Y1038-W1038&gt;Resumen!$B$8),FALSE()),IFERROR(AND(X1038&lt;&gt;"",Y1038&lt;&gt;"",Y1038-X1038&gt;Resumen!$B$8),FALSE())),MAX(IF(IFERROR(AND(W1038&lt;&gt;"",Y1038&lt;&gt;"",Y1038-W1038&gt;Resumen!$B$8),FALSE()),Y1038-W1038,0),IF(IFERROR(AND(X1038&lt;&gt;"",Y1038&lt;&gt;"",Y1038-X1038&gt;Resumen!$B$8),FALSE()),Y1038-X1038,0)),"")</f>
        <v/>
      </c>
      <c r="AY1038" s="22" t="str">
        <f aca="false">IF(OR(IFERROR(AND(W1038&lt;&gt;"",Y1038&lt;&gt;"",Y1038-W1038&gt;Resumen!$B$8),FALSE()),IFERROR(AND(X1038&lt;&gt;"",Y1038&lt;&gt;"",Y1038-X1038&gt;Resumen!$B$8),FALSE())),TRIM("Lays tiene mayor markup que "&amp;IF(IFERROR(AND(W1038&lt;&gt;"",Y1038&lt;&gt;"",Y1038-W1038&gt;Resumen!$B$8),FALSE()),"Quento ","")&amp;IF(IFERROR(AND(X1038&lt;&gt;"",Y1038&lt;&gt;"",Y1038-X1038&gt;Resumen!$B$8),FALSE()),"Julicroc ","")&amp;"en este PDV"),"")</f>
        <v/>
      </c>
      <c r="AZ1038" s="22" t="str">
        <f aca="false">IF(COUNTIF('Plan Pehuamar - Lista'!$A$2:$A$167,A1038)&gt;0,"Sí","No")</f>
        <v>No</v>
      </c>
      <c r="BA1038" s="22" t="str">
        <f aca="false">IF(COUNTIF('Plan Combo 9+1'!$A$2:$A$226,A1038)&gt;0,"Sí","No")</f>
        <v>No</v>
      </c>
      <c r="BB1038" s="22" t="str">
        <f aca="false">IF(AH1038="","No",IF(BA1038="Sí",IF((AO1038-AH1038)&gt;Resumen!$B$6,"Sí","No"),IF((AO1038-AH1038)&gt;=Resumen!$B$132,"Sí","No")))</f>
        <v>No</v>
      </c>
      <c r="BC1038" s="22" t="str">
        <f aca="false">IF(AND(N1038="Sí",AL1038="Sí",AI1038=0),"Sí","No")</f>
        <v>No</v>
      </c>
      <c r="BD1038" s="22" t="str">
        <f aca="false">IF(COUNTIF('Plan 9+1 (con Pehuamar)'!$A$2:$A$227,A1038)&gt;0,"Sí","No")</f>
        <v>No</v>
      </c>
    </row>
    <row r="1039" customFormat="false" ht="15" hidden="false" customHeight="true" outlineLevel="0" collapsed="false">
      <c r="A1039" s="6" t="n">
        <v>401540</v>
      </c>
      <c r="B1039" s="6" t="n">
        <v>5</v>
      </c>
      <c r="C1039" s="6" t="n">
        <v>505</v>
      </c>
      <c r="D1039" s="6" t="s">
        <v>398</v>
      </c>
      <c r="E1039" s="6" t="s">
        <v>1224</v>
      </c>
      <c r="F1039" s="6" t="s">
        <v>201</v>
      </c>
      <c r="G1039" s="6" t="s">
        <v>129</v>
      </c>
      <c r="H1039" s="6" t="s">
        <v>197</v>
      </c>
      <c r="I1039" s="27" t="n">
        <v>60</v>
      </c>
      <c r="J1039" s="27" t="n">
        <v>0</v>
      </c>
      <c r="K1039" s="27" t="n">
        <v>40</v>
      </c>
      <c r="L1039" s="28" t="n">
        <f aca="false">I1039+J1039</f>
        <v>60</v>
      </c>
      <c r="M1039" s="28" t="n">
        <f aca="false">L1039+K1039</f>
        <v>100</v>
      </c>
      <c r="N1039" s="22" t="str">
        <f aca="false">IF(I1039&gt;0,"Sí","No")</f>
        <v>Sí</v>
      </c>
      <c r="O1039" s="22" t="str">
        <f aca="false">IF(J1039&gt;0,"Sí","No")</f>
        <v>No</v>
      </c>
      <c r="P1039" s="22" t="str">
        <f aca="false">IF(K1039&gt;0,"Sí","No")</f>
        <v>Sí</v>
      </c>
      <c r="Q1039" s="22" t="str">
        <f aca="false">IF(OR(I1039&gt;0,J1039&gt;0),"Sí","No")</f>
        <v>Sí</v>
      </c>
      <c r="R1039" s="27" t="n">
        <v>1760</v>
      </c>
      <c r="S1039" s="27" t="n">
        <v>2900</v>
      </c>
      <c r="T1039" s="27"/>
      <c r="U1039" s="27"/>
      <c r="V1039" s="27" t="n">
        <v>3500</v>
      </c>
      <c r="W1039" s="12" t="n">
        <f aca="false">IF(AND(I1039&gt;0,R1039&gt;0),(S1039-R1039)/R1039,"")</f>
        <v>0.647727272727273</v>
      </c>
      <c r="X1039" s="12" t="str">
        <f aca="false">IF(AND(J1039&gt;0,T1039&gt;0),(U1039-T1039)/T1039,"")</f>
        <v/>
      </c>
      <c r="Y1039" s="12" t="n">
        <f aca="false">IF(AND(K1039&gt;0,V1039&gt;0),(V1039-Resumen!$B$7)/Resumen!$B$7,"")</f>
        <v>0.4</v>
      </c>
      <c r="Z1039" s="28" t="n">
        <f aca="false">IF(AND(K1039&gt;0,I1039&gt;0,V1039&gt;0,S1039&gt;0),V1039-S1039,"")</f>
        <v>600</v>
      </c>
      <c r="AA1039" s="12" t="n">
        <f aca="false">IF(Z1039&lt;&gt;"",Z1039/S1039,"")</f>
        <v>0.206896551724138</v>
      </c>
      <c r="AB1039" s="28" t="str">
        <f aca="false">IF(AND(K1039&gt;0,J1039&gt;0,V1039&gt;0,U1039&gt;0),V1039-U1039,"")</f>
        <v/>
      </c>
      <c r="AC1039" s="12" t="str">
        <f aca="false">IF(AB1039&lt;&gt;"",AB1039/U1039,"")</f>
        <v/>
      </c>
      <c r="AD1039" s="27" t="n">
        <v>18</v>
      </c>
      <c r="AE1039" s="27" t="n">
        <v>20</v>
      </c>
      <c r="AF1039" s="27" t="n">
        <v>0</v>
      </c>
      <c r="AG1039" s="28" t="n">
        <f aca="false">AD1039+AE1039+AF1039</f>
        <v>38</v>
      </c>
      <c r="AH1039" s="12" t="n">
        <f aca="false">IF(AG1039&gt;0,AD1039/AG1039,"")</f>
        <v>0.473684210526316</v>
      </c>
      <c r="AI1039" s="27" t="n">
        <v>1</v>
      </c>
      <c r="AJ1039" s="27" t="n">
        <v>1</v>
      </c>
      <c r="AK1039" s="27" t="n">
        <v>0</v>
      </c>
      <c r="AL1039" s="22" t="str">
        <f aca="false">IF(OR(AJ1039&gt;0,AK1039&gt;0),"Sí","No")</f>
        <v>Sí</v>
      </c>
      <c r="AM1039" s="6" t="s">
        <v>397</v>
      </c>
      <c r="AN1039" s="6"/>
      <c r="AO1039" s="12" t="n">
        <f aca="false">IF(M1039&gt;0,K1039/M1039,"")</f>
        <v>0.4</v>
      </c>
      <c r="AP1039" s="22" t="str">
        <f aca="false">IF(M1039&gt;=Resumen!$B$5,"Alto","Bajo")</f>
        <v>Alto</v>
      </c>
      <c r="AQ1039" s="22" t="str">
        <f aca="false">IF(AO1039&gt;=Resumen!$B$28,"Alto","Bajo")</f>
        <v>Alto</v>
      </c>
      <c r="AR1039" s="22" t="str">
        <f aca="false">AP1039&amp;" Potencial / "&amp;AQ1039&amp;" Share"</f>
        <v>Alto Potencial / Alto Share</v>
      </c>
      <c r="AS1039" s="22" t="str">
        <f aca="false">IF(Q1039="Sí",IF(AO1039&gt;=Resumen!$B$29,"Alto","Bajo"),"")</f>
        <v>Bajo</v>
      </c>
      <c r="AT1039" s="22" t="str">
        <f aca="false">IF(AS1039&lt;&gt;"",AP1039&amp;" Potencial / "&amp;AS1039&amp;" Share","")</f>
        <v>Alto Potencial / Bajo Share</v>
      </c>
      <c r="AU1039" s="22" t="str">
        <f aca="false">IF(AH1039="","Sin dato",IF(AH1039-AO1039&gt;Resumen!$B$6,"Sobre-exhibido",IF(AO1039-AH1039&gt;Resumen!$B$6,"Sub-exhibido","En línea")))</f>
        <v>Sobre-exhibido</v>
      </c>
      <c r="AV1039" s="22" t="n">
        <f aca="false">IF(AT1039="","",IF(AT1039="Alto Potencial / Bajo Share",1,IF(AT1039="Alto Potencial / Alto Share",2,IF(AT1039="Bajo Potencial / Alto Share",3,4))))</f>
        <v>1</v>
      </c>
      <c r="AW1039" s="22" t="str">
        <f aca="false">IF(Q1039="No","Sin competencia directa",IF(AV1039=1,"1 - Foco Conquista (Alto Pot / Bajo Share)",IF(AV1039=2,"2 - Foco Defensa (Alto Pot / Alto Share)",IF(AV1039=3,"3 - Monitoreo (Bajo Pot / Alto Share)","4 - Baja Prioridad (Bajo Pot / Bajo Share)"))))</f>
        <v>1 - Foco Conquista (Alto Pot / Bajo Share)</v>
      </c>
      <c r="AX1039" s="12" t="str">
        <f aca="false">IF(OR(IFERROR(AND(W1039&lt;&gt;"",Y1039&lt;&gt;"",Y1039-W1039&gt;Resumen!$B$8),FALSE()),IFERROR(AND(X1039&lt;&gt;"",Y1039&lt;&gt;"",Y1039-X1039&gt;Resumen!$B$8),FALSE())),MAX(IF(IFERROR(AND(W1039&lt;&gt;"",Y1039&lt;&gt;"",Y1039-W1039&gt;Resumen!$B$8),FALSE()),Y1039-W1039,0),IF(IFERROR(AND(X1039&lt;&gt;"",Y1039&lt;&gt;"",Y1039-X1039&gt;Resumen!$B$8),FALSE()),Y1039-X1039,0)),"")</f>
        <v/>
      </c>
      <c r="AY1039" s="22" t="str">
        <f aca="false">IF(OR(IFERROR(AND(W1039&lt;&gt;"",Y1039&lt;&gt;"",Y1039-W1039&gt;Resumen!$B$8),FALSE()),IFERROR(AND(X1039&lt;&gt;"",Y1039&lt;&gt;"",Y1039-X1039&gt;Resumen!$B$8),FALSE())),TRIM("Lays tiene mayor markup que "&amp;IF(IFERROR(AND(W1039&lt;&gt;"",Y1039&lt;&gt;"",Y1039-W1039&gt;Resumen!$B$8),FALSE()),"Quento ","")&amp;IF(IFERROR(AND(X1039&lt;&gt;"",Y1039&lt;&gt;"",Y1039-X1039&gt;Resumen!$B$8),FALSE()),"Julicroc ","")&amp;"en este PDV"),"")</f>
        <v/>
      </c>
      <c r="AZ1039" s="22" t="str">
        <f aca="false">IF(COUNTIF('Plan Pehuamar - Lista'!$A$2:$A$167,A1039)&gt;0,"Sí","No")</f>
        <v>No</v>
      </c>
      <c r="BA1039" s="22" t="str">
        <f aca="false">IF(COUNTIF('Plan Combo 9+1'!$A$2:$A$226,A1039)&gt;0,"Sí","No")</f>
        <v>Sí</v>
      </c>
      <c r="BB1039" s="22" t="str">
        <f aca="false">IF(AH1039="","No",IF(BA1039="Sí",IF((AO1039-AH1039)&gt;Resumen!$B$6,"Sí","No"),IF((AO1039-AH1039)&gt;=Resumen!$B$132,"Sí","No")))</f>
        <v>No</v>
      </c>
      <c r="BC1039" s="22" t="str">
        <f aca="false">IF(AND(N1039="Sí",AL1039="Sí",AI1039=0),"Sí","No")</f>
        <v>No</v>
      </c>
      <c r="BD1039" s="22" t="str">
        <f aca="false">IF(COUNTIF('Plan 9+1 (con Pehuamar)'!$A$2:$A$227,A1039)&gt;0,"Sí","No")</f>
        <v>Sí</v>
      </c>
    </row>
    <row r="1040" customFormat="false" ht="15" hidden="false" customHeight="true" outlineLevel="0" collapsed="false">
      <c r="A1040" s="6" t="n">
        <v>401551</v>
      </c>
      <c r="B1040" s="6" t="n">
        <v>5</v>
      </c>
      <c r="C1040" s="6" t="n">
        <v>505</v>
      </c>
      <c r="D1040" s="6" t="s">
        <v>398</v>
      </c>
      <c r="E1040" s="6" t="s">
        <v>1225</v>
      </c>
      <c r="F1040" s="6" t="s">
        <v>196</v>
      </c>
      <c r="G1040" s="6" t="s">
        <v>129</v>
      </c>
      <c r="H1040" s="6" t="s">
        <v>197</v>
      </c>
      <c r="I1040" s="27" t="n">
        <v>0</v>
      </c>
      <c r="J1040" s="27" t="n">
        <v>0</v>
      </c>
      <c r="K1040" s="27" t="n">
        <v>0.7</v>
      </c>
      <c r="L1040" s="28" t="n">
        <f aca="false">I1040+J1040</f>
        <v>0</v>
      </c>
      <c r="M1040" s="28" t="n">
        <f aca="false">L1040+K1040</f>
        <v>0.7</v>
      </c>
      <c r="N1040" s="22" t="str">
        <f aca="false">IF(I1040&gt;0,"Sí","No")</f>
        <v>No</v>
      </c>
      <c r="O1040" s="22" t="str">
        <f aca="false">IF(J1040&gt;0,"Sí","No")</f>
        <v>No</v>
      </c>
      <c r="P1040" s="22" t="str">
        <f aca="false">IF(K1040&gt;0,"Sí","No")</f>
        <v>Sí</v>
      </c>
      <c r="Q1040" s="22" t="str">
        <f aca="false">IF(OR(I1040&gt;0,J1040&gt;0),"Sí","No")</f>
        <v>No</v>
      </c>
      <c r="R1040" s="27"/>
      <c r="S1040" s="27"/>
      <c r="T1040" s="27"/>
      <c r="U1040" s="27"/>
      <c r="V1040" s="27"/>
      <c r="W1040" s="12" t="str">
        <f aca="false">IF(AND(I1040&gt;0,R1040&gt;0),(S1040-R1040)/R1040,"")</f>
        <v/>
      </c>
      <c r="X1040" s="12" t="str">
        <f aca="false">IF(AND(J1040&gt;0,T1040&gt;0),(U1040-T1040)/T1040,"")</f>
        <v/>
      </c>
      <c r="Y1040" s="12" t="str">
        <f aca="false">IF(AND(K1040&gt;0,V1040&gt;0),(V1040-Resumen!$B$7)/Resumen!$B$7,"")</f>
        <v/>
      </c>
      <c r="Z1040" s="28" t="str">
        <f aca="false">IF(AND(K1040&gt;0,I1040&gt;0,V1040&gt;0,S1040&gt;0),V1040-S1040,"")</f>
        <v/>
      </c>
      <c r="AA1040" s="12" t="str">
        <f aca="false">IF(Z1040&lt;&gt;"",Z1040/S1040,"")</f>
        <v/>
      </c>
      <c r="AB1040" s="28" t="str">
        <f aca="false">IF(AND(K1040&gt;0,J1040&gt;0,V1040&gt;0,U1040&gt;0),V1040-U1040,"")</f>
        <v/>
      </c>
      <c r="AC1040" s="12" t="str">
        <f aca="false">IF(AB1040&lt;&gt;"",AB1040/U1040,"")</f>
        <v/>
      </c>
      <c r="AD1040" s="27" t="n">
        <v>0</v>
      </c>
      <c r="AE1040" s="27" t="n">
        <v>0</v>
      </c>
      <c r="AF1040" s="27" t="n">
        <v>0</v>
      </c>
      <c r="AG1040" s="28" t="n">
        <f aca="false">AD1040+AE1040+AF1040</f>
        <v>0</v>
      </c>
      <c r="AH1040" s="12" t="str">
        <f aca="false">IF(AG1040&gt;0,AD1040/AG1040,"")</f>
        <v/>
      </c>
      <c r="AI1040" s="27" t="n">
        <v>0</v>
      </c>
      <c r="AJ1040" s="27" t="n">
        <v>0</v>
      </c>
      <c r="AK1040" s="27" t="n">
        <v>0</v>
      </c>
      <c r="AL1040" s="22" t="str">
        <f aca="false">IF(OR(AJ1040&gt;0,AK1040&gt;0),"Sí","No")</f>
        <v>No</v>
      </c>
      <c r="AM1040" s="6"/>
      <c r="AN1040" s="6"/>
      <c r="AO1040" s="12" t="n">
        <f aca="false">IF(M1040&gt;0,K1040/M1040,"")</f>
        <v>1</v>
      </c>
      <c r="AP1040" s="22" t="str">
        <f aca="false">IF(M1040&gt;=Resumen!$B$5,"Alto","Bajo")</f>
        <v>Bajo</v>
      </c>
      <c r="AQ1040" s="22" t="str">
        <f aca="false">IF(AO1040&gt;=Resumen!$B$28,"Alto","Bajo")</f>
        <v>Alto</v>
      </c>
      <c r="AR1040" s="22" t="str">
        <f aca="false">AP1040&amp;" Potencial / "&amp;AQ1040&amp;" Share"</f>
        <v>Bajo Potencial / Alto Share</v>
      </c>
      <c r="AS1040" s="22" t="str">
        <f aca="false">IF(Q1040="Sí",IF(AO1040&gt;=Resumen!$B$29,"Alto","Bajo"),"")</f>
        <v/>
      </c>
      <c r="AT1040" s="22" t="str">
        <f aca="false">IF(AS1040&lt;&gt;"",AP1040&amp;" Potencial / "&amp;AS1040&amp;" Share","")</f>
        <v/>
      </c>
      <c r="AU1040" s="22" t="str">
        <f aca="false">IF(AH1040="","Sin dato",IF(AH1040-AO1040&gt;Resumen!$B$6,"Sobre-exhibido",IF(AO1040-AH1040&gt;Resumen!$B$6,"Sub-exhibido","En línea")))</f>
        <v>Sin dato</v>
      </c>
      <c r="AV1040" s="22" t="str">
        <f aca="false">IF(AT1040="","",IF(AT1040="Alto Potencial / Bajo Share",1,IF(AT1040="Alto Potencial / Alto Share",2,IF(AT1040="Bajo Potencial / Alto Share",3,4))))</f>
        <v/>
      </c>
      <c r="AW1040" s="22" t="str">
        <f aca="false">IF(Q1040="No","Sin competencia directa",IF(AV1040=1,"1 - Foco Conquista (Alto Pot / Bajo Share)",IF(AV1040=2,"2 - Foco Defensa (Alto Pot / Alto Share)",IF(AV1040=3,"3 - Monitoreo (Bajo Pot / Alto Share)","4 - Baja Prioridad (Bajo Pot / Bajo Share)"))))</f>
        <v>Sin competencia directa</v>
      </c>
      <c r="AX1040" s="12" t="str">
        <f aca="false">IF(OR(IFERROR(AND(W1040&lt;&gt;"",Y1040&lt;&gt;"",Y1040-W1040&gt;Resumen!$B$8),FALSE()),IFERROR(AND(X1040&lt;&gt;"",Y1040&lt;&gt;"",Y1040-X1040&gt;Resumen!$B$8),FALSE())),MAX(IF(IFERROR(AND(W1040&lt;&gt;"",Y1040&lt;&gt;"",Y1040-W1040&gt;Resumen!$B$8),FALSE()),Y1040-W1040,0),IF(IFERROR(AND(X1040&lt;&gt;"",Y1040&lt;&gt;"",Y1040-X1040&gt;Resumen!$B$8),FALSE()),Y1040-X1040,0)),"")</f>
        <v/>
      </c>
      <c r="AY1040" s="22" t="str">
        <f aca="false">IF(OR(IFERROR(AND(W1040&lt;&gt;"",Y1040&lt;&gt;"",Y1040-W1040&gt;Resumen!$B$8),FALSE()),IFERROR(AND(X1040&lt;&gt;"",Y1040&lt;&gt;"",Y1040-X1040&gt;Resumen!$B$8),FALSE())),TRIM("Lays tiene mayor markup que "&amp;IF(IFERROR(AND(W1040&lt;&gt;"",Y1040&lt;&gt;"",Y1040-W1040&gt;Resumen!$B$8),FALSE()),"Quento ","")&amp;IF(IFERROR(AND(X1040&lt;&gt;"",Y1040&lt;&gt;"",Y1040-X1040&gt;Resumen!$B$8),FALSE()),"Julicroc ","")&amp;"en este PDV"),"")</f>
        <v/>
      </c>
      <c r="AZ1040" s="22" t="str">
        <f aca="false">IF(COUNTIF('Plan Pehuamar - Lista'!$A$2:$A$167,A1040)&gt;0,"Sí","No")</f>
        <v>No</v>
      </c>
      <c r="BA1040" s="22" t="str">
        <f aca="false">IF(COUNTIF('Plan Combo 9+1'!$A$2:$A$226,A1040)&gt;0,"Sí","No")</f>
        <v>No</v>
      </c>
      <c r="BB1040" s="22" t="str">
        <f aca="false">IF(AH1040="","No",IF(BA1040="Sí",IF((AO1040-AH1040)&gt;Resumen!$B$6,"Sí","No"),IF((AO1040-AH1040)&gt;=Resumen!$B$132,"Sí","No")))</f>
        <v>No</v>
      </c>
      <c r="BC1040" s="22" t="str">
        <f aca="false">IF(AND(N1040="Sí",AL1040="Sí",AI1040=0),"Sí","No")</f>
        <v>No</v>
      </c>
      <c r="BD1040" s="22" t="str">
        <f aca="false">IF(COUNTIF('Plan 9+1 (con Pehuamar)'!$A$2:$A$227,A1040)&gt;0,"Sí","No")</f>
        <v>No</v>
      </c>
    </row>
    <row r="1041" customFormat="false" ht="15" hidden="false" customHeight="true" outlineLevel="0" collapsed="false">
      <c r="A1041" s="6" t="n">
        <v>401579</v>
      </c>
      <c r="B1041" s="6" t="n">
        <v>5</v>
      </c>
      <c r="C1041" s="6" t="n">
        <v>505</v>
      </c>
      <c r="D1041" s="6" t="s">
        <v>398</v>
      </c>
      <c r="E1041" s="6" t="s">
        <v>1226</v>
      </c>
      <c r="F1041" s="6" t="s">
        <v>196</v>
      </c>
      <c r="G1041" s="6" t="s">
        <v>129</v>
      </c>
      <c r="H1041" s="6" t="s">
        <v>197</v>
      </c>
      <c r="I1041" s="27" t="n">
        <v>25</v>
      </c>
      <c r="J1041" s="27" t="n">
        <v>10</v>
      </c>
      <c r="K1041" s="27" t="n">
        <v>20</v>
      </c>
      <c r="L1041" s="28" t="n">
        <f aca="false">I1041+J1041</f>
        <v>35</v>
      </c>
      <c r="M1041" s="28" t="n">
        <f aca="false">L1041+K1041</f>
        <v>55</v>
      </c>
      <c r="N1041" s="22" t="str">
        <f aca="false">IF(I1041&gt;0,"Sí","No")</f>
        <v>Sí</v>
      </c>
      <c r="O1041" s="22" t="str">
        <f aca="false">IF(J1041&gt;0,"Sí","No")</f>
        <v>Sí</v>
      </c>
      <c r="P1041" s="22" t="str">
        <f aca="false">IF(K1041&gt;0,"Sí","No")</f>
        <v>Sí</v>
      </c>
      <c r="Q1041" s="22" t="str">
        <f aca="false">IF(OR(I1041&gt;0,J1041&gt;0),"Sí","No")</f>
        <v>Sí</v>
      </c>
      <c r="R1041" s="27" t="n">
        <v>1760</v>
      </c>
      <c r="S1041" s="27" t="n">
        <v>2800</v>
      </c>
      <c r="T1041" s="27" t="n">
        <v>1400</v>
      </c>
      <c r="U1041" s="27" t="n">
        <v>2000</v>
      </c>
      <c r="V1041" s="27" t="n">
        <v>3700</v>
      </c>
      <c r="W1041" s="12" t="n">
        <f aca="false">IF(AND(I1041&gt;0,R1041&gt;0),(S1041-R1041)/R1041,"")</f>
        <v>0.590909090909091</v>
      </c>
      <c r="X1041" s="12" t="n">
        <f aca="false">IF(AND(J1041&gt;0,T1041&gt;0),(U1041-T1041)/T1041,"")</f>
        <v>0.428571428571429</v>
      </c>
      <c r="Y1041" s="12" t="n">
        <f aca="false">IF(AND(K1041&gt;0,V1041&gt;0),(V1041-Resumen!$B$7)/Resumen!$B$7,"")</f>
        <v>0.48</v>
      </c>
      <c r="Z1041" s="28" t="n">
        <f aca="false">IF(AND(K1041&gt;0,I1041&gt;0,V1041&gt;0,S1041&gt;0),V1041-S1041,"")</f>
        <v>900</v>
      </c>
      <c r="AA1041" s="12" t="n">
        <f aca="false">IF(Z1041&lt;&gt;"",Z1041/S1041,"")</f>
        <v>0.321428571428571</v>
      </c>
      <c r="AB1041" s="28" t="n">
        <f aca="false">IF(AND(K1041&gt;0,J1041&gt;0,V1041&gt;0,U1041&gt;0),V1041-U1041,"")</f>
        <v>1700</v>
      </c>
      <c r="AC1041" s="12" t="n">
        <f aca="false">IF(AB1041&lt;&gt;"",AB1041/U1041,"")</f>
        <v>0.85</v>
      </c>
      <c r="AD1041" s="27" t="n">
        <v>6</v>
      </c>
      <c r="AE1041" s="27" t="n">
        <v>10</v>
      </c>
      <c r="AF1041" s="27" t="n">
        <v>5</v>
      </c>
      <c r="AG1041" s="28" t="n">
        <f aca="false">AD1041+AE1041+AF1041</f>
        <v>21</v>
      </c>
      <c r="AH1041" s="12" t="n">
        <f aca="false">IF(AG1041&gt;0,AD1041/AG1041,"")</f>
        <v>0.285714285714286</v>
      </c>
      <c r="AI1041" s="27" t="n">
        <v>0</v>
      </c>
      <c r="AJ1041" s="27" t="n">
        <v>1</v>
      </c>
      <c r="AK1041" s="27" t="n">
        <v>0</v>
      </c>
      <c r="AL1041" s="22" t="str">
        <f aca="false">IF(OR(AJ1041&gt;0,AK1041&gt;0),"Sí","No")</f>
        <v>Sí</v>
      </c>
      <c r="AM1041" s="6" t="s">
        <v>198</v>
      </c>
      <c r="AN1041" s="6" t="s">
        <v>397</v>
      </c>
      <c r="AO1041" s="12" t="n">
        <f aca="false">IF(M1041&gt;0,K1041/M1041,"")</f>
        <v>0.363636363636364</v>
      </c>
      <c r="AP1041" s="22" t="str">
        <f aca="false">IF(M1041&gt;=Resumen!$B$5,"Alto","Bajo")</f>
        <v>Alto</v>
      </c>
      <c r="AQ1041" s="22" t="str">
        <f aca="false">IF(AO1041&gt;=Resumen!$B$28,"Alto","Bajo")</f>
        <v>Bajo</v>
      </c>
      <c r="AR1041" s="22" t="str">
        <f aca="false">AP1041&amp;" Potencial / "&amp;AQ1041&amp;" Share"</f>
        <v>Alto Potencial / Bajo Share</v>
      </c>
      <c r="AS1041" s="22" t="str">
        <f aca="false">IF(Q1041="Sí",IF(AO1041&gt;=Resumen!$B$29,"Alto","Bajo"),"")</f>
        <v>Bajo</v>
      </c>
      <c r="AT1041" s="22" t="str">
        <f aca="false">IF(AS1041&lt;&gt;"",AP1041&amp;" Potencial / "&amp;AS1041&amp;" Share","")</f>
        <v>Alto Potencial / Bajo Share</v>
      </c>
      <c r="AU1041" s="22" t="str">
        <f aca="false">IF(AH1041="","Sin dato",IF(AH1041-AO1041&gt;Resumen!$B$6,"Sobre-exhibido",IF(AO1041-AH1041&gt;Resumen!$B$6,"Sub-exhibido","En línea")))</f>
        <v>Sub-exhibido</v>
      </c>
      <c r="AV1041" s="22" t="n">
        <f aca="false">IF(AT1041="","",IF(AT1041="Alto Potencial / Bajo Share",1,IF(AT1041="Alto Potencial / Alto Share",2,IF(AT1041="Bajo Potencial / Alto Share",3,4))))</f>
        <v>1</v>
      </c>
      <c r="AW1041" s="22" t="str">
        <f aca="false">IF(Q1041="No","Sin competencia directa",IF(AV1041=1,"1 - Foco Conquista (Alto Pot / Bajo Share)",IF(AV1041=2,"2 - Foco Defensa (Alto Pot / Alto Share)",IF(AV1041=3,"3 - Monitoreo (Bajo Pot / Alto Share)","4 - Baja Prioridad (Bajo Pot / Bajo Share)"))))</f>
        <v>1 - Foco Conquista (Alto Pot / Bajo Share)</v>
      </c>
      <c r="AX1041" s="12" t="n">
        <f aca="false">IF(OR(IFERROR(AND(W1041&lt;&gt;"",Y1041&lt;&gt;"",Y1041-W1041&gt;Resumen!$B$8),FALSE()),IFERROR(AND(X1041&lt;&gt;"",Y1041&lt;&gt;"",Y1041-X1041&gt;Resumen!$B$8),FALSE())),MAX(IF(IFERROR(AND(W1041&lt;&gt;"",Y1041&lt;&gt;"",Y1041-W1041&gt;Resumen!$B$8),FALSE()),Y1041-W1041,0),IF(IFERROR(AND(X1041&lt;&gt;"",Y1041&lt;&gt;"",Y1041-X1041&gt;Resumen!$B$8),FALSE()),Y1041-X1041,0)),"")</f>
        <v>0.0514285714285714</v>
      </c>
      <c r="AY1041" s="22" t="str">
        <f aca="false">IF(OR(IFERROR(AND(W1041&lt;&gt;"",Y1041&lt;&gt;"",Y1041-W1041&gt;Resumen!$B$8),FALSE()),IFERROR(AND(X1041&lt;&gt;"",Y1041&lt;&gt;"",Y1041-X1041&gt;Resumen!$B$8),FALSE())),TRIM("Lays tiene mayor markup que "&amp;IF(IFERROR(AND(W1041&lt;&gt;"",Y1041&lt;&gt;"",Y1041-W1041&gt;Resumen!$B$8),FALSE()),"Quento ","")&amp;IF(IFERROR(AND(X1041&lt;&gt;"",Y1041&lt;&gt;"",Y1041-X1041&gt;Resumen!$B$8),FALSE()),"Julicroc ","")&amp;"en este PDV"),"")</f>
        <v>Lays tiene mayor markup que Julicroc en este PDV</v>
      </c>
      <c r="AZ1041" s="22" t="str">
        <f aca="false">IF(COUNTIF('Plan Pehuamar - Lista'!$A$2:$A$167,A1041)&gt;0,"Sí","No")</f>
        <v>No</v>
      </c>
      <c r="BA1041" s="22" t="str">
        <f aca="false">IF(COUNTIF('Plan Combo 9+1'!$A$2:$A$226,A1041)&gt;0,"Sí","No")</f>
        <v>Sí</v>
      </c>
      <c r="BB1041" s="22" t="str">
        <f aca="false">IF(AH1041="","No",IF(BA1041="Sí",IF((AO1041-AH1041)&gt;Resumen!$B$6,"Sí","No"),IF((AO1041-AH1041)&gt;=Resumen!$B$132,"Sí","No")))</f>
        <v>Sí</v>
      </c>
      <c r="BC1041" s="22" t="str">
        <f aca="false">IF(AND(N1041="Sí",AL1041="Sí",AI1041=0),"Sí","No")</f>
        <v>Sí</v>
      </c>
      <c r="BD1041" s="22" t="str">
        <f aca="false">IF(COUNTIF('Plan 9+1 (con Pehuamar)'!$A$2:$A$227,A1041)&gt;0,"Sí","No")</f>
        <v>Sí</v>
      </c>
    </row>
    <row r="1042" customFormat="false" ht="15" hidden="false" customHeight="true" outlineLevel="0" collapsed="false">
      <c r="A1042" s="6" t="n">
        <v>401729</v>
      </c>
      <c r="B1042" s="6" t="n">
        <v>5</v>
      </c>
      <c r="C1042" s="6" t="n">
        <v>505</v>
      </c>
      <c r="D1042" s="6" t="s">
        <v>398</v>
      </c>
      <c r="E1042" s="6" t="s">
        <v>1227</v>
      </c>
      <c r="F1042" s="6" t="s">
        <v>201</v>
      </c>
      <c r="G1042" s="6" t="s">
        <v>129</v>
      </c>
      <c r="H1042" s="6" t="s">
        <v>197</v>
      </c>
      <c r="I1042" s="27" t="n">
        <v>40</v>
      </c>
      <c r="J1042" s="27" t="n">
        <v>0</v>
      </c>
      <c r="K1042" s="27" t="n">
        <v>35</v>
      </c>
      <c r="L1042" s="28" t="n">
        <f aca="false">I1042+J1042</f>
        <v>40</v>
      </c>
      <c r="M1042" s="28" t="n">
        <f aca="false">L1042+K1042</f>
        <v>75</v>
      </c>
      <c r="N1042" s="22" t="str">
        <f aca="false">IF(I1042&gt;0,"Sí","No")</f>
        <v>Sí</v>
      </c>
      <c r="O1042" s="22" t="str">
        <f aca="false">IF(J1042&gt;0,"Sí","No")</f>
        <v>No</v>
      </c>
      <c r="P1042" s="22" t="str">
        <f aca="false">IF(K1042&gt;0,"Sí","No")</f>
        <v>Sí</v>
      </c>
      <c r="Q1042" s="22" t="str">
        <f aca="false">IF(OR(I1042&gt;0,J1042&gt;0),"Sí","No")</f>
        <v>Sí</v>
      </c>
      <c r="R1042" s="27" t="n">
        <v>1700</v>
      </c>
      <c r="S1042" s="27" t="n">
        <v>3000</v>
      </c>
      <c r="T1042" s="27"/>
      <c r="U1042" s="27"/>
      <c r="V1042" s="27" t="n">
        <v>3500</v>
      </c>
      <c r="W1042" s="12" t="n">
        <f aca="false">IF(AND(I1042&gt;0,R1042&gt;0),(S1042-R1042)/R1042,"")</f>
        <v>0.764705882352941</v>
      </c>
      <c r="X1042" s="12" t="str">
        <f aca="false">IF(AND(J1042&gt;0,T1042&gt;0),(U1042-T1042)/T1042,"")</f>
        <v/>
      </c>
      <c r="Y1042" s="12" t="n">
        <f aca="false">IF(AND(K1042&gt;0,V1042&gt;0),(V1042-Resumen!$B$7)/Resumen!$B$7,"")</f>
        <v>0.4</v>
      </c>
      <c r="Z1042" s="28" t="n">
        <f aca="false">IF(AND(K1042&gt;0,I1042&gt;0,V1042&gt;0,S1042&gt;0),V1042-S1042,"")</f>
        <v>500</v>
      </c>
      <c r="AA1042" s="12" t="n">
        <f aca="false">IF(Z1042&lt;&gt;"",Z1042/S1042,"")</f>
        <v>0.166666666666667</v>
      </c>
      <c r="AB1042" s="28" t="str">
        <f aca="false">IF(AND(K1042&gt;0,J1042&gt;0,V1042&gt;0,U1042&gt;0),V1042-U1042,"")</f>
        <v/>
      </c>
      <c r="AC1042" s="12" t="str">
        <f aca="false">IF(AB1042&lt;&gt;"",AB1042/U1042,"")</f>
        <v/>
      </c>
      <c r="AD1042" s="27" t="n">
        <v>20</v>
      </c>
      <c r="AE1042" s="27" t="n">
        <v>15</v>
      </c>
      <c r="AF1042" s="27" t="n">
        <v>0</v>
      </c>
      <c r="AG1042" s="28" t="n">
        <f aca="false">AD1042+AE1042+AF1042</f>
        <v>35</v>
      </c>
      <c r="AH1042" s="12" t="n">
        <f aca="false">IF(AG1042&gt;0,AD1042/AG1042,"")</f>
        <v>0.571428571428571</v>
      </c>
      <c r="AI1042" s="27" t="n">
        <v>1</v>
      </c>
      <c r="AJ1042" s="27" t="n">
        <v>1</v>
      </c>
      <c r="AK1042" s="27" t="n">
        <v>0</v>
      </c>
      <c r="AL1042" s="22" t="str">
        <f aca="false">IF(OR(AJ1042&gt;0,AK1042&gt;0),"Sí","No")</f>
        <v>Sí</v>
      </c>
      <c r="AM1042" s="6" t="s">
        <v>397</v>
      </c>
      <c r="AN1042" s="6"/>
      <c r="AO1042" s="12" t="n">
        <f aca="false">IF(M1042&gt;0,K1042/M1042,"")</f>
        <v>0.466666666666667</v>
      </c>
      <c r="AP1042" s="22" t="str">
        <f aca="false">IF(M1042&gt;=Resumen!$B$5,"Alto","Bajo")</f>
        <v>Alto</v>
      </c>
      <c r="AQ1042" s="22" t="str">
        <f aca="false">IF(AO1042&gt;=Resumen!$B$28,"Alto","Bajo")</f>
        <v>Alto</v>
      </c>
      <c r="AR1042" s="22" t="str">
        <f aca="false">AP1042&amp;" Potencial / "&amp;AQ1042&amp;" Share"</f>
        <v>Alto Potencial / Alto Share</v>
      </c>
      <c r="AS1042" s="22" t="str">
        <f aca="false">IF(Q1042="Sí",IF(AO1042&gt;=Resumen!$B$29,"Alto","Bajo"),"")</f>
        <v>Bajo</v>
      </c>
      <c r="AT1042" s="22" t="str">
        <f aca="false">IF(AS1042&lt;&gt;"",AP1042&amp;" Potencial / "&amp;AS1042&amp;" Share","")</f>
        <v>Alto Potencial / Bajo Share</v>
      </c>
      <c r="AU1042" s="22" t="str">
        <f aca="false">IF(AH1042="","Sin dato",IF(AH1042-AO1042&gt;Resumen!$B$6,"Sobre-exhibido",IF(AO1042-AH1042&gt;Resumen!$B$6,"Sub-exhibido","En línea")))</f>
        <v>Sobre-exhibido</v>
      </c>
      <c r="AV1042" s="22" t="n">
        <f aca="false">IF(AT1042="","",IF(AT1042="Alto Potencial / Bajo Share",1,IF(AT1042="Alto Potencial / Alto Share",2,IF(AT1042="Bajo Potencial / Alto Share",3,4))))</f>
        <v>1</v>
      </c>
      <c r="AW1042" s="22" t="str">
        <f aca="false">IF(Q1042="No","Sin competencia directa",IF(AV1042=1,"1 - Foco Conquista (Alto Pot / Bajo Share)",IF(AV1042=2,"2 - Foco Defensa (Alto Pot / Alto Share)",IF(AV1042=3,"3 - Monitoreo (Bajo Pot / Alto Share)","4 - Baja Prioridad (Bajo Pot / Bajo Share)"))))</f>
        <v>1 - Foco Conquista (Alto Pot / Bajo Share)</v>
      </c>
      <c r="AX1042" s="12" t="str">
        <f aca="false">IF(OR(IFERROR(AND(W1042&lt;&gt;"",Y1042&lt;&gt;"",Y1042-W1042&gt;Resumen!$B$8),FALSE()),IFERROR(AND(X1042&lt;&gt;"",Y1042&lt;&gt;"",Y1042-X1042&gt;Resumen!$B$8),FALSE())),MAX(IF(IFERROR(AND(W1042&lt;&gt;"",Y1042&lt;&gt;"",Y1042-W1042&gt;Resumen!$B$8),FALSE()),Y1042-W1042,0),IF(IFERROR(AND(X1042&lt;&gt;"",Y1042&lt;&gt;"",Y1042-X1042&gt;Resumen!$B$8),FALSE()),Y1042-X1042,0)),"")</f>
        <v/>
      </c>
      <c r="AY1042" s="22" t="str">
        <f aca="false">IF(OR(IFERROR(AND(W1042&lt;&gt;"",Y1042&lt;&gt;"",Y1042-W1042&gt;Resumen!$B$8),FALSE()),IFERROR(AND(X1042&lt;&gt;"",Y1042&lt;&gt;"",Y1042-X1042&gt;Resumen!$B$8),FALSE())),TRIM("Lays tiene mayor markup que "&amp;IF(IFERROR(AND(W1042&lt;&gt;"",Y1042&lt;&gt;"",Y1042-W1042&gt;Resumen!$B$8),FALSE()),"Quento ","")&amp;IF(IFERROR(AND(X1042&lt;&gt;"",Y1042&lt;&gt;"",Y1042-X1042&gt;Resumen!$B$8),FALSE()),"Julicroc ","")&amp;"en este PDV"),"")</f>
        <v/>
      </c>
      <c r="AZ1042" s="22" t="str">
        <f aca="false">IF(COUNTIF('Plan Pehuamar - Lista'!$A$2:$A$167,A1042)&gt;0,"Sí","No")</f>
        <v>No</v>
      </c>
      <c r="BA1042" s="22" t="str">
        <f aca="false">IF(COUNTIF('Plan Combo 9+1'!$A$2:$A$226,A1042)&gt;0,"Sí","No")</f>
        <v>No</v>
      </c>
      <c r="BB1042" s="22" t="str">
        <f aca="false">IF(AH1042="","No",IF(BA1042="Sí",IF((AO1042-AH1042)&gt;Resumen!$B$6,"Sí","No"),IF((AO1042-AH1042)&gt;=Resumen!$B$132,"Sí","No")))</f>
        <v>No</v>
      </c>
      <c r="BC1042" s="22" t="str">
        <f aca="false">IF(AND(N1042="Sí",AL1042="Sí",AI1042=0),"Sí","No")</f>
        <v>No</v>
      </c>
      <c r="BD1042" s="22" t="str">
        <f aca="false">IF(COUNTIF('Plan 9+1 (con Pehuamar)'!$A$2:$A$227,A1042)&gt;0,"Sí","No")</f>
        <v>No</v>
      </c>
    </row>
    <row r="1043" customFormat="false" ht="15" hidden="false" customHeight="true" outlineLevel="0" collapsed="false">
      <c r="A1043" s="6" t="n">
        <v>403553</v>
      </c>
      <c r="B1043" s="6" t="n">
        <v>5</v>
      </c>
      <c r="C1043" s="6" t="n">
        <v>505</v>
      </c>
      <c r="D1043" s="6" t="s">
        <v>398</v>
      </c>
      <c r="E1043" s="6" t="s">
        <v>543</v>
      </c>
      <c r="F1043" s="6" t="s">
        <v>201</v>
      </c>
      <c r="G1043" s="6" t="s">
        <v>129</v>
      </c>
      <c r="H1043" s="6" t="s">
        <v>197</v>
      </c>
      <c r="I1043" s="27" t="n">
        <v>45</v>
      </c>
      <c r="J1043" s="27" t="n">
        <v>20</v>
      </c>
      <c r="K1043" s="27" t="n">
        <v>35</v>
      </c>
      <c r="L1043" s="28" t="n">
        <f aca="false">I1043+J1043</f>
        <v>65</v>
      </c>
      <c r="M1043" s="28" t="n">
        <f aca="false">L1043+K1043</f>
        <v>100</v>
      </c>
      <c r="N1043" s="22" t="str">
        <f aca="false">IF(I1043&gt;0,"Sí","No")</f>
        <v>Sí</v>
      </c>
      <c r="O1043" s="22" t="str">
        <f aca="false">IF(J1043&gt;0,"Sí","No")</f>
        <v>Sí</v>
      </c>
      <c r="P1043" s="22" t="str">
        <f aca="false">IF(K1043&gt;0,"Sí","No")</f>
        <v>Sí</v>
      </c>
      <c r="Q1043" s="22" t="str">
        <f aca="false">IF(OR(I1043&gt;0,J1043&gt;0),"Sí","No")</f>
        <v>Sí</v>
      </c>
      <c r="R1043" s="27" t="n">
        <v>1700</v>
      </c>
      <c r="S1043" s="27" t="n">
        <v>2900</v>
      </c>
      <c r="T1043" s="27" t="n">
        <v>1400</v>
      </c>
      <c r="U1043" s="27" t="n">
        <v>2100</v>
      </c>
      <c r="V1043" s="27" t="n">
        <v>3500</v>
      </c>
      <c r="W1043" s="12" t="n">
        <f aca="false">IF(AND(I1043&gt;0,R1043&gt;0),(S1043-R1043)/R1043,"")</f>
        <v>0.705882352941177</v>
      </c>
      <c r="X1043" s="12" t="n">
        <f aca="false">IF(AND(J1043&gt;0,T1043&gt;0),(U1043-T1043)/T1043,"")</f>
        <v>0.5</v>
      </c>
      <c r="Y1043" s="12" t="n">
        <f aca="false">IF(AND(K1043&gt;0,V1043&gt;0),(V1043-Resumen!$B$7)/Resumen!$B$7,"")</f>
        <v>0.4</v>
      </c>
      <c r="Z1043" s="28" t="n">
        <f aca="false">IF(AND(K1043&gt;0,I1043&gt;0,V1043&gt;0,S1043&gt;0),V1043-S1043,"")</f>
        <v>600</v>
      </c>
      <c r="AA1043" s="12" t="n">
        <f aca="false">IF(Z1043&lt;&gt;"",Z1043/S1043,"")</f>
        <v>0.206896551724138</v>
      </c>
      <c r="AB1043" s="28" t="n">
        <f aca="false">IF(AND(K1043&gt;0,J1043&gt;0,V1043&gt;0,U1043&gt;0),V1043-U1043,"")</f>
        <v>1400</v>
      </c>
      <c r="AC1043" s="12" t="n">
        <f aca="false">IF(AB1043&lt;&gt;"",AB1043/U1043,"")</f>
        <v>0.666666666666667</v>
      </c>
      <c r="AD1043" s="27" t="n">
        <v>15</v>
      </c>
      <c r="AE1043" s="27" t="n">
        <v>2</v>
      </c>
      <c r="AF1043" s="27" t="n">
        <v>18</v>
      </c>
      <c r="AG1043" s="28" t="n">
        <f aca="false">AD1043+AE1043+AF1043</f>
        <v>35</v>
      </c>
      <c r="AH1043" s="12" t="n">
        <f aca="false">IF(AG1043&gt;0,AD1043/AG1043,"")</f>
        <v>0.428571428571429</v>
      </c>
      <c r="AI1043" s="27" t="n">
        <v>1</v>
      </c>
      <c r="AJ1043" s="27" t="n">
        <v>1</v>
      </c>
      <c r="AK1043" s="27" t="n">
        <v>0</v>
      </c>
      <c r="AL1043" s="22" t="str">
        <f aca="false">IF(OR(AJ1043&gt;0,AK1043&gt;0),"Sí","No")</f>
        <v>Sí</v>
      </c>
      <c r="AM1043" s="6" t="s">
        <v>397</v>
      </c>
      <c r="AN1043" s="6" t="s">
        <v>198</v>
      </c>
      <c r="AO1043" s="12" t="n">
        <f aca="false">IF(M1043&gt;0,K1043/M1043,"")</f>
        <v>0.35</v>
      </c>
      <c r="AP1043" s="22" t="str">
        <f aca="false">IF(M1043&gt;=Resumen!$B$5,"Alto","Bajo")</f>
        <v>Alto</v>
      </c>
      <c r="AQ1043" s="22" t="str">
        <f aca="false">IF(AO1043&gt;=Resumen!$B$28,"Alto","Bajo")</f>
        <v>Bajo</v>
      </c>
      <c r="AR1043" s="22" t="str">
        <f aca="false">AP1043&amp;" Potencial / "&amp;AQ1043&amp;" Share"</f>
        <v>Alto Potencial / Bajo Share</v>
      </c>
      <c r="AS1043" s="22" t="str">
        <f aca="false">IF(Q1043="Sí",IF(AO1043&gt;=Resumen!$B$29,"Alto","Bajo"),"")</f>
        <v>Bajo</v>
      </c>
      <c r="AT1043" s="22" t="str">
        <f aca="false">IF(AS1043&lt;&gt;"",AP1043&amp;" Potencial / "&amp;AS1043&amp;" Share","")</f>
        <v>Alto Potencial / Bajo Share</v>
      </c>
      <c r="AU1043" s="22" t="str">
        <f aca="false">IF(AH1043="","Sin dato",IF(AH1043-AO1043&gt;Resumen!$B$6,"Sobre-exhibido",IF(AO1043-AH1043&gt;Resumen!$B$6,"Sub-exhibido","En línea")))</f>
        <v>Sobre-exhibido</v>
      </c>
      <c r="AV1043" s="22" t="n">
        <f aca="false">IF(AT1043="","",IF(AT1043="Alto Potencial / Bajo Share",1,IF(AT1043="Alto Potencial / Alto Share",2,IF(AT1043="Bajo Potencial / Alto Share",3,4))))</f>
        <v>1</v>
      </c>
      <c r="AW1043" s="22" t="str">
        <f aca="false">IF(Q1043="No","Sin competencia directa",IF(AV1043=1,"1 - Foco Conquista (Alto Pot / Bajo Share)",IF(AV1043=2,"2 - Foco Defensa (Alto Pot / Alto Share)",IF(AV1043=3,"3 - Monitoreo (Bajo Pot / Alto Share)","4 - Baja Prioridad (Bajo Pot / Bajo Share)"))))</f>
        <v>1 - Foco Conquista (Alto Pot / Bajo Share)</v>
      </c>
      <c r="AX1043" s="12" t="str">
        <f aca="false">IF(OR(IFERROR(AND(W1043&lt;&gt;"",Y1043&lt;&gt;"",Y1043-W1043&gt;Resumen!$B$8),FALSE()),IFERROR(AND(X1043&lt;&gt;"",Y1043&lt;&gt;"",Y1043-X1043&gt;Resumen!$B$8),FALSE())),MAX(IF(IFERROR(AND(W1043&lt;&gt;"",Y1043&lt;&gt;"",Y1043-W1043&gt;Resumen!$B$8),FALSE()),Y1043-W1043,0),IF(IFERROR(AND(X1043&lt;&gt;"",Y1043&lt;&gt;"",Y1043-X1043&gt;Resumen!$B$8),FALSE()),Y1043-X1043,0)),"")</f>
        <v/>
      </c>
      <c r="AY1043" s="22" t="str">
        <f aca="false">IF(OR(IFERROR(AND(W1043&lt;&gt;"",Y1043&lt;&gt;"",Y1043-W1043&gt;Resumen!$B$8),FALSE()),IFERROR(AND(X1043&lt;&gt;"",Y1043&lt;&gt;"",Y1043-X1043&gt;Resumen!$B$8),FALSE())),TRIM("Lays tiene mayor markup que "&amp;IF(IFERROR(AND(W1043&lt;&gt;"",Y1043&lt;&gt;"",Y1043-W1043&gt;Resumen!$B$8),FALSE()),"Quento ","")&amp;IF(IFERROR(AND(X1043&lt;&gt;"",Y1043&lt;&gt;"",Y1043-X1043&gt;Resumen!$B$8),FALSE()),"Julicroc ","")&amp;"en este PDV"),"")</f>
        <v/>
      </c>
      <c r="AZ1043" s="22" t="str">
        <f aca="false">IF(COUNTIF('Plan Pehuamar - Lista'!$A$2:$A$167,A1043)&gt;0,"Sí","No")</f>
        <v>No</v>
      </c>
      <c r="BA1043" s="22" t="str">
        <f aca="false">IF(COUNTIF('Plan Combo 9+1'!$A$2:$A$226,A1043)&gt;0,"Sí","No")</f>
        <v>Sí</v>
      </c>
      <c r="BB1043" s="22" t="str">
        <f aca="false">IF(AH1043="","No",IF(BA1043="Sí",IF((AO1043-AH1043)&gt;Resumen!$B$6,"Sí","No"),IF((AO1043-AH1043)&gt;=Resumen!$B$132,"Sí","No")))</f>
        <v>No</v>
      </c>
      <c r="BC1043" s="22" t="str">
        <f aca="false">IF(AND(N1043="Sí",AL1043="Sí",AI1043=0),"Sí","No")</f>
        <v>No</v>
      </c>
      <c r="BD1043" s="22" t="str">
        <f aca="false">IF(COUNTIF('Plan 9+1 (con Pehuamar)'!$A$2:$A$227,A1043)&gt;0,"Sí","No")</f>
        <v>Sí</v>
      </c>
    </row>
    <row r="1044" customFormat="false" ht="15" hidden="false" customHeight="true" outlineLevel="0" collapsed="false">
      <c r="A1044" s="6" t="n">
        <v>403705</v>
      </c>
      <c r="B1044" s="6" t="n">
        <v>5</v>
      </c>
      <c r="C1044" s="6" t="n">
        <v>505</v>
      </c>
      <c r="D1044" s="6" t="s">
        <v>398</v>
      </c>
      <c r="E1044" s="6" t="s">
        <v>1228</v>
      </c>
      <c r="F1044" s="6" t="s">
        <v>273</v>
      </c>
      <c r="G1044" s="6" t="s">
        <v>129</v>
      </c>
      <c r="H1044" s="6" t="s">
        <v>197</v>
      </c>
      <c r="I1044" s="27" t="n">
        <v>0</v>
      </c>
      <c r="J1044" s="27" t="n">
        <v>0</v>
      </c>
      <c r="K1044" s="27" t="n">
        <v>0.4</v>
      </c>
      <c r="L1044" s="28" t="n">
        <f aca="false">I1044+J1044</f>
        <v>0</v>
      </c>
      <c r="M1044" s="28" t="n">
        <f aca="false">L1044+K1044</f>
        <v>0.4</v>
      </c>
      <c r="N1044" s="22" t="str">
        <f aca="false">IF(I1044&gt;0,"Sí","No")</f>
        <v>No</v>
      </c>
      <c r="O1044" s="22" t="str">
        <f aca="false">IF(J1044&gt;0,"Sí","No")</f>
        <v>No</v>
      </c>
      <c r="P1044" s="22" t="str">
        <f aca="false">IF(K1044&gt;0,"Sí","No")</f>
        <v>Sí</v>
      </c>
      <c r="Q1044" s="22" t="str">
        <f aca="false">IF(OR(I1044&gt;0,J1044&gt;0),"Sí","No")</f>
        <v>No</v>
      </c>
      <c r="R1044" s="27"/>
      <c r="S1044" s="27"/>
      <c r="T1044" s="27"/>
      <c r="U1044" s="27"/>
      <c r="V1044" s="27"/>
      <c r="W1044" s="12" t="str">
        <f aca="false">IF(AND(I1044&gt;0,R1044&gt;0),(S1044-R1044)/R1044,"")</f>
        <v/>
      </c>
      <c r="X1044" s="12" t="str">
        <f aca="false">IF(AND(J1044&gt;0,T1044&gt;0),(U1044-T1044)/T1044,"")</f>
        <v/>
      </c>
      <c r="Y1044" s="12" t="str">
        <f aca="false">IF(AND(K1044&gt;0,V1044&gt;0),(V1044-Resumen!$B$7)/Resumen!$B$7,"")</f>
        <v/>
      </c>
      <c r="Z1044" s="28" t="str">
        <f aca="false">IF(AND(K1044&gt;0,I1044&gt;0,V1044&gt;0,S1044&gt;0),V1044-S1044,"")</f>
        <v/>
      </c>
      <c r="AA1044" s="12" t="str">
        <f aca="false">IF(Z1044&lt;&gt;"",Z1044/S1044,"")</f>
        <v/>
      </c>
      <c r="AB1044" s="28" t="str">
        <f aca="false">IF(AND(K1044&gt;0,J1044&gt;0,V1044&gt;0,U1044&gt;0),V1044-U1044,"")</f>
        <v/>
      </c>
      <c r="AC1044" s="12" t="str">
        <f aca="false">IF(AB1044&lt;&gt;"",AB1044/U1044,"")</f>
        <v/>
      </c>
      <c r="AD1044" s="27" t="n">
        <v>0</v>
      </c>
      <c r="AE1044" s="27" t="n">
        <v>0</v>
      </c>
      <c r="AF1044" s="27" t="n">
        <v>0</v>
      </c>
      <c r="AG1044" s="28" t="n">
        <f aca="false">AD1044+AE1044+AF1044</f>
        <v>0</v>
      </c>
      <c r="AH1044" s="12" t="str">
        <f aca="false">IF(AG1044&gt;0,AD1044/AG1044,"")</f>
        <v/>
      </c>
      <c r="AI1044" s="27" t="n">
        <v>0</v>
      </c>
      <c r="AJ1044" s="27" t="n">
        <v>0</v>
      </c>
      <c r="AK1044" s="27" t="n">
        <v>0</v>
      </c>
      <c r="AL1044" s="22" t="str">
        <f aca="false">IF(OR(AJ1044&gt;0,AK1044&gt;0),"Sí","No")</f>
        <v>No</v>
      </c>
      <c r="AM1044" s="6"/>
      <c r="AN1044" s="6"/>
      <c r="AO1044" s="12" t="n">
        <f aca="false">IF(M1044&gt;0,K1044/M1044,"")</f>
        <v>1</v>
      </c>
      <c r="AP1044" s="22" t="str">
        <f aca="false">IF(M1044&gt;=Resumen!$B$5,"Alto","Bajo")</f>
        <v>Bajo</v>
      </c>
      <c r="AQ1044" s="22" t="str">
        <f aca="false">IF(AO1044&gt;=Resumen!$B$28,"Alto","Bajo")</f>
        <v>Alto</v>
      </c>
      <c r="AR1044" s="22" t="str">
        <f aca="false">AP1044&amp;" Potencial / "&amp;AQ1044&amp;" Share"</f>
        <v>Bajo Potencial / Alto Share</v>
      </c>
      <c r="AS1044" s="22" t="str">
        <f aca="false">IF(Q1044="Sí",IF(AO1044&gt;=Resumen!$B$29,"Alto","Bajo"),"")</f>
        <v/>
      </c>
      <c r="AT1044" s="22" t="str">
        <f aca="false">IF(AS1044&lt;&gt;"",AP1044&amp;" Potencial / "&amp;AS1044&amp;" Share","")</f>
        <v/>
      </c>
      <c r="AU1044" s="22" t="str">
        <f aca="false">IF(AH1044="","Sin dato",IF(AH1044-AO1044&gt;Resumen!$B$6,"Sobre-exhibido",IF(AO1044-AH1044&gt;Resumen!$B$6,"Sub-exhibido","En línea")))</f>
        <v>Sin dato</v>
      </c>
      <c r="AV1044" s="22" t="str">
        <f aca="false">IF(AT1044="","",IF(AT1044="Alto Potencial / Bajo Share",1,IF(AT1044="Alto Potencial / Alto Share",2,IF(AT1044="Bajo Potencial / Alto Share",3,4))))</f>
        <v/>
      </c>
      <c r="AW1044" s="22" t="str">
        <f aca="false">IF(Q1044="No","Sin competencia directa",IF(AV1044=1,"1 - Foco Conquista (Alto Pot / Bajo Share)",IF(AV1044=2,"2 - Foco Defensa (Alto Pot / Alto Share)",IF(AV1044=3,"3 - Monitoreo (Bajo Pot / Alto Share)","4 - Baja Prioridad (Bajo Pot / Bajo Share)"))))</f>
        <v>Sin competencia directa</v>
      </c>
      <c r="AX1044" s="12" t="str">
        <f aca="false">IF(OR(IFERROR(AND(W1044&lt;&gt;"",Y1044&lt;&gt;"",Y1044-W1044&gt;Resumen!$B$8),FALSE()),IFERROR(AND(X1044&lt;&gt;"",Y1044&lt;&gt;"",Y1044-X1044&gt;Resumen!$B$8),FALSE())),MAX(IF(IFERROR(AND(W1044&lt;&gt;"",Y1044&lt;&gt;"",Y1044-W1044&gt;Resumen!$B$8),FALSE()),Y1044-W1044,0),IF(IFERROR(AND(X1044&lt;&gt;"",Y1044&lt;&gt;"",Y1044-X1044&gt;Resumen!$B$8),FALSE()),Y1044-X1044,0)),"")</f>
        <v/>
      </c>
      <c r="AY1044" s="22" t="str">
        <f aca="false">IF(OR(IFERROR(AND(W1044&lt;&gt;"",Y1044&lt;&gt;"",Y1044-W1044&gt;Resumen!$B$8),FALSE()),IFERROR(AND(X1044&lt;&gt;"",Y1044&lt;&gt;"",Y1044-X1044&gt;Resumen!$B$8),FALSE())),TRIM("Lays tiene mayor markup que "&amp;IF(IFERROR(AND(W1044&lt;&gt;"",Y1044&lt;&gt;"",Y1044-W1044&gt;Resumen!$B$8),FALSE()),"Quento ","")&amp;IF(IFERROR(AND(X1044&lt;&gt;"",Y1044&lt;&gt;"",Y1044-X1044&gt;Resumen!$B$8),FALSE()),"Julicroc ","")&amp;"en este PDV"),"")</f>
        <v/>
      </c>
      <c r="AZ1044" s="22" t="str">
        <f aca="false">IF(COUNTIF('Plan Pehuamar - Lista'!$A$2:$A$167,A1044)&gt;0,"Sí","No")</f>
        <v>No</v>
      </c>
      <c r="BA1044" s="22" t="str">
        <f aca="false">IF(COUNTIF('Plan Combo 9+1'!$A$2:$A$226,A1044)&gt;0,"Sí","No")</f>
        <v>No</v>
      </c>
      <c r="BB1044" s="22" t="str">
        <f aca="false">IF(AH1044="","No",IF(BA1044="Sí",IF((AO1044-AH1044)&gt;Resumen!$B$6,"Sí","No"),IF((AO1044-AH1044)&gt;=Resumen!$B$132,"Sí","No")))</f>
        <v>No</v>
      </c>
      <c r="BC1044" s="22" t="str">
        <f aca="false">IF(AND(N1044="Sí",AL1044="Sí",AI1044=0),"Sí","No")</f>
        <v>No</v>
      </c>
      <c r="BD1044" s="22" t="str">
        <f aca="false">IF(COUNTIF('Plan 9+1 (con Pehuamar)'!$A$2:$A$227,A1044)&gt;0,"Sí","No")</f>
        <v>No</v>
      </c>
    </row>
    <row r="1045" customFormat="false" ht="15" hidden="false" customHeight="true" outlineLevel="0" collapsed="false">
      <c r="A1045" s="6" t="n">
        <v>403838</v>
      </c>
      <c r="B1045" s="6" t="n">
        <v>5</v>
      </c>
      <c r="C1045" s="6" t="n">
        <v>505</v>
      </c>
      <c r="D1045" s="6" t="s">
        <v>398</v>
      </c>
      <c r="E1045" s="6" t="s">
        <v>1229</v>
      </c>
      <c r="F1045" s="6" t="s">
        <v>206</v>
      </c>
      <c r="G1045" s="6" t="s">
        <v>129</v>
      </c>
      <c r="H1045" s="6" t="s">
        <v>197</v>
      </c>
      <c r="I1045" s="27" t="n">
        <v>30</v>
      </c>
      <c r="J1045" s="27" t="n">
        <v>20</v>
      </c>
      <c r="K1045" s="27" t="n">
        <v>15</v>
      </c>
      <c r="L1045" s="28" t="n">
        <f aca="false">I1045+J1045</f>
        <v>50</v>
      </c>
      <c r="M1045" s="28" t="n">
        <f aca="false">L1045+K1045</f>
        <v>65</v>
      </c>
      <c r="N1045" s="22" t="str">
        <f aca="false">IF(I1045&gt;0,"Sí","No")</f>
        <v>Sí</v>
      </c>
      <c r="O1045" s="22" t="str">
        <f aca="false">IF(J1045&gt;0,"Sí","No")</f>
        <v>Sí</v>
      </c>
      <c r="P1045" s="22" t="str">
        <f aca="false">IF(K1045&gt;0,"Sí","No")</f>
        <v>Sí</v>
      </c>
      <c r="Q1045" s="22" t="str">
        <f aca="false">IF(OR(I1045&gt;0,J1045&gt;0),"Sí","No")</f>
        <v>Sí</v>
      </c>
      <c r="R1045" s="27" t="n">
        <v>1700</v>
      </c>
      <c r="S1045" s="27" t="n">
        <v>2900</v>
      </c>
      <c r="T1045" s="27" t="n">
        <v>1360</v>
      </c>
      <c r="U1045" s="27" t="n">
        <v>2100</v>
      </c>
      <c r="V1045" s="27" t="n">
        <v>3500</v>
      </c>
      <c r="W1045" s="12" t="n">
        <f aca="false">IF(AND(I1045&gt;0,R1045&gt;0),(S1045-R1045)/R1045,"")</f>
        <v>0.705882352941177</v>
      </c>
      <c r="X1045" s="12" t="n">
        <f aca="false">IF(AND(J1045&gt;0,T1045&gt;0),(U1045-T1045)/T1045,"")</f>
        <v>0.544117647058824</v>
      </c>
      <c r="Y1045" s="12" t="n">
        <f aca="false">IF(AND(K1045&gt;0,V1045&gt;0),(V1045-Resumen!$B$7)/Resumen!$B$7,"")</f>
        <v>0.4</v>
      </c>
      <c r="Z1045" s="28" t="n">
        <f aca="false">IF(AND(K1045&gt;0,I1045&gt;0,V1045&gt;0,S1045&gt;0),V1045-S1045,"")</f>
        <v>600</v>
      </c>
      <c r="AA1045" s="12" t="n">
        <f aca="false">IF(Z1045&lt;&gt;"",Z1045/S1045,"")</f>
        <v>0.206896551724138</v>
      </c>
      <c r="AB1045" s="28" t="n">
        <f aca="false">IF(AND(K1045&gt;0,J1045&gt;0,V1045&gt;0,U1045&gt;0),V1045-U1045,"")</f>
        <v>1400</v>
      </c>
      <c r="AC1045" s="12" t="n">
        <f aca="false">IF(AB1045&lt;&gt;"",AB1045/U1045,"")</f>
        <v>0.666666666666667</v>
      </c>
      <c r="AD1045" s="27" t="n">
        <v>8</v>
      </c>
      <c r="AE1045" s="27" t="n">
        <v>16</v>
      </c>
      <c r="AF1045" s="27" t="n">
        <v>7</v>
      </c>
      <c r="AG1045" s="28" t="n">
        <f aca="false">AD1045+AE1045+AF1045</f>
        <v>31</v>
      </c>
      <c r="AH1045" s="12" t="n">
        <f aca="false">IF(AG1045&gt;0,AD1045/AG1045,"")</f>
        <v>0.258064516129032</v>
      </c>
      <c r="AI1045" s="27" t="n">
        <v>1</v>
      </c>
      <c r="AJ1045" s="27" t="n">
        <v>1</v>
      </c>
      <c r="AK1045" s="27" t="n">
        <v>0</v>
      </c>
      <c r="AL1045" s="22" t="str">
        <f aca="false">IF(OR(AJ1045&gt;0,AK1045&gt;0),"Sí","No")</f>
        <v>Sí</v>
      </c>
      <c r="AM1045" s="6" t="s">
        <v>397</v>
      </c>
      <c r="AN1045" s="6" t="s">
        <v>397</v>
      </c>
      <c r="AO1045" s="12" t="n">
        <f aca="false">IF(M1045&gt;0,K1045/M1045,"")</f>
        <v>0.230769230769231</v>
      </c>
      <c r="AP1045" s="22" t="str">
        <f aca="false">IF(M1045&gt;=Resumen!$B$5,"Alto","Bajo")</f>
        <v>Alto</v>
      </c>
      <c r="AQ1045" s="22" t="str">
        <f aca="false">IF(AO1045&gt;=Resumen!$B$28,"Alto","Bajo")</f>
        <v>Bajo</v>
      </c>
      <c r="AR1045" s="22" t="str">
        <f aca="false">AP1045&amp;" Potencial / "&amp;AQ1045&amp;" Share"</f>
        <v>Alto Potencial / Bajo Share</v>
      </c>
      <c r="AS1045" s="22" t="str">
        <f aca="false">IF(Q1045="Sí",IF(AO1045&gt;=Resumen!$B$29,"Alto","Bajo"),"")</f>
        <v>Bajo</v>
      </c>
      <c r="AT1045" s="22" t="str">
        <f aca="false">IF(AS1045&lt;&gt;"",AP1045&amp;" Potencial / "&amp;AS1045&amp;" Share","")</f>
        <v>Alto Potencial / Bajo Share</v>
      </c>
      <c r="AU1045" s="22" t="str">
        <f aca="false">IF(AH1045="","Sin dato",IF(AH1045-AO1045&gt;Resumen!$B$6,"Sobre-exhibido",IF(AO1045-AH1045&gt;Resumen!$B$6,"Sub-exhibido","En línea")))</f>
        <v>En línea</v>
      </c>
      <c r="AV1045" s="22" t="n">
        <f aca="false">IF(AT1045="","",IF(AT1045="Alto Potencial / Bajo Share",1,IF(AT1045="Alto Potencial / Alto Share",2,IF(AT1045="Bajo Potencial / Alto Share",3,4))))</f>
        <v>1</v>
      </c>
      <c r="AW1045" s="22" t="str">
        <f aca="false">IF(Q1045="No","Sin competencia directa",IF(AV1045=1,"1 - Foco Conquista (Alto Pot / Bajo Share)",IF(AV1045=2,"2 - Foco Defensa (Alto Pot / Alto Share)",IF(AV1045=3,"3 - Monitoreo (Bajo Pot / Alto Share)","4 - Baja Prioridad (Bajo Pot / Bajo Share)"))))</f>
        <v>1 - Foco Conquista (Alto Pot / Bajo Share)</v>
      </c>
      <c r="AX1045" s="12" t="str">
        <f aca="false">IF(OR(IFERROR(AND(W1045&lt;&gt;"",Y1045&lt;&gt;"",Y1045-W1045&gt;Resumen!$B$8),FALSE()),IFERROR(AND(X1045&lt;&gt;"",Y1045&lt;&gt;"",Y1045-X1045&gt;Resumen!$B$8),FALSE())),MAX(IF(IFERROR(AND(W1045&lt;&gt;"",Y1045&lt;&gt;"",Y1045-W1045&gt;Resumen!$B$8),FALSE()),Y1045-W1045,0),IF(IFERROR(AND(X1045&lt;&gt;"",Y1045&lt;&gt;"",Y1045-X1045&gt;Resumen!$B$8),FALSE()),Y1045-X1045,0)),"")</f>
        <v/>
      </c>
      <c r="AY1045" s="22" t="str">
        <f aca="false">IF(OR(IFERROR(AND(W1045&lt;&gt;"",Y1045&lt;&gt;"",Y1045-W1045&gt;Resumen!$B$8),FALSE()),IFERROR(AND(X1045&lt;&gt;"",Y1045&lt;&gt;"",Y1045-X1045&gt;Resumen!$B$8),FALSE())),TRIM("Lays tiene mayor markup que "&amp;IF(IFERROR(AND(W1045&lt;&gt;"",Y1045&lt;&gt;"",Y1045-W1045&gt;Resumen!$B$8),FALSE()),"Quento ","")&amp;IF(IFERROR(AND(X1045&lt;&gt;"",Y1045&lt;&gt;"",Y1045-X1045&gt;Resumen!$B$8),FALSE()),"Julicroc ","")&amp;"en este PDV"),"")</f>
        <v/>
      </c>
      <c r="AZ1045" s="22" t="str">
        <f aca="false">IF(COUNTIF('Plan Pehuamar - Lista'!$A$2:$A$167,A1045)&gt;0,"Sí","No")</f>
        <v>No</v>
      </c>
      <c r="BA1045" s="22" t="str">
        <f aca="false">IF(COUNTIF('Plan Combo 9+1'!$A$2:$A$226,A1045)&gt;0,"Sí","No")</f>
        <v>Sí</v>
      </c>
      <c r="BB1045" s="22" t="str">
        <f aca="false">IF(AH1045="","No",IF(BA1045="Sí",IF((AO1045-AH1045)&gt;Resumen!$B$6,"Sí","No"),IF((AO1045-AH1045)&gt;=Resumen!$B$132,"Sí","No")))</f>
        <v>No</v>
      </c>
      <c r="BC1045" s="22" t="str">
        <f aca="false">IF(AND(N1045="Sí",AL1045="Sí",AI1045=0),"Sí","No")</f>
        <v>No</v>
      </c>
      <c r="BD1045" s="22" t="str">
        <f aca="false">IF(COUNTIF('Plan 9+1 (con Pehuamar)'!$A$2:$A$227,A1045)&gt;0,"Sí","No")</f>
        <v>Sí</v>
      </c>
    </row>
    <row r="1046" customFormat="false" ht="15" hidden="false" customHeight="true" outlineLevel="0" collapsed="false">
      <c r="A1046" s="6" t="n">
        <v>403840</v>
      </c>
      <c r="B1046" s="6" t="n">
        <v>5</v>
      </c>
      <c r="C1046" s="6" t="n">
        <v>505</v>
      </c>
      <c r="D1046" s="6" t="s">
        <v>398</v>
      </c>
      <c r="E1046" s="6" t="s">
        <v>1230</v>
      </c>
      <c r="F1046" s="6" t="s">
        <v>201</v>
      </c>
      <c r="G1046" s="6" t="s">
        <v>129</v>
      </c>
      <c r="H1046" s="6" t="s">
        <v>197</v>
      </c>
      <c r="I1046" s="27" t="n">
        <v>45</v>
      </c>
      <c r="J1046" s="27" t="n">
        <v>0</v>
      </c>
      <c r="K1046" s="27" t="n">
        <v>40</v>
      </c>
      <c r="L1046" s="28" t="n">
        <f aca="false">I1046+J1046</f>
        <v>45</v>
      </c>
      <c r="M1046" s="28" t="n">
        <f aca="false">L1046+K1046</f>
        <v>85</v>
      </c>
      <c r="N1046" s="22" t="str">
        <f aca="false">IF(I1046&gt;0,"Sí","No")</f>
        <v>Sí</v>
      </c>
      <c r="O1046" s="22" t="str">
        <f aca="false">IF(J1046&gt;0,"Sí","No")</f>
        <v>No</v>
      </c>
      <c r="P1046" s="22" t="str">
        <f aca="false">IF(K1046&gt;0,"Sí","No")</f>
        <v>Sí</v>
      </c>
      <c r="Q1046" s="22" t="str">
        <f aca="false">IF(OR(I1046&gt;0,J1046&gt;0),"Sí","No")</f>
        <v>Sí</v>
      </c>
      <c r="R1046" s="27" t="n">
        <v>1700</v>
      </c>
      <c r="S1046" s="27" t="n">
        <v>2800</v>
      </c>
      <c r="T1046" s="27"/>
      <c r="U1046" s="27"/>
      <c r="V1046" s="27" t="n">
        <v>3500</v>
      </c>
      <c r="W1046" s="12" t="n">
        <f aca="false">IF(AND(I1046&gt;0,R1046&gt;0),(S1046-R1046)/R1046,"")</f>
        <v>0.647058823529412</v>
      </c>
      <c r="X1046" s="12" t="str">
        <f aca="false">IF(AND(J1046&gt;0,T1046&gt;0),(U1046-T1046)/T1046,"")</f>
        <v/>
      </c>
      <c r="Y1046" s="12" t="n">
        <f aca="false">IF(AND(K1046&gt;0,V1046&gt;0),(V1046-Resumen!$B$7)/Resumen!$B$7,"")</f>
        <v>0.4</v>
      </c>
      <c r="Z1046" s="28" t="n">
        <f aca="false">IF(AND(K1046&gt;0,I1046&gt;0,V1046&gt;0,S1046&gt;0),V1046-S1046,"")</f>
        <v>700</v>
      </c>
      <c r="AA1046" s="12" t="n">
        <f aca="false">IF(Z1046&lt;&gt;"",Z1046/S1046,"")</f>
        <v>0.25</v>
      </c>
      <c r="AB1046" s="28" t="str">
        <f aca="false">IF(AND(K1046&gt;0,J1046&gt;0,V1046&gt;0,U1046&gt;0),V1046-U1046,"")</f>
        <v/>
      </c>
      <c r="AC1046" s="12" t="str">
        <f aca="false">IF(AB1046&lt;&gt;"",AB1046/U1046,"")</f>
        <v/>
      </c>
      <c r="AD1046" s="27" t="n">
        <v>8</v>
      </c>
      <c r="AE1046" s="27" t="n">
        <v>6</v>
      </c>
      <c r="AF1046" s="27" t="n">
        <v>0</v>
      </c>
      <c r="AG1046" s="28" t="n">
        <f aca="false">AD1046+AE1046+AF1046</f>
        <v>14</v>
      </c>
      <c r="AH1046" s="12" t="n">
        <f aca="false">IF(AG1046&gt;0,AD1046/AG1046,"")</f>
        <v>0.571428571428571</v>
      </c>
      <c r="AI1046" s="27" t="n">
        <v>1</v>
      </c>
      <c r="AJ1046" s="27" t="n">
        <v>1</v>
      </c>
      <c r="AK1046" s="27" t="n">
        <v>0</v>
      </c>
      <c r="AL1046" s="22" t="str">
        <f aca="false">IF(OR(AJ1046&gt;0,AK1046&gt;0),"Sí","No")</f>
        <v>Sí</v>
      </c>
      <c r="AM1046" s="6" t="s">
        <v>198</v>
      </c>
      <c r="AN1046" s="6"/>
      <c r="AO1046" s="12" t="n">
        <f aca="false">IF(M1046&gt;0,K1046/M1046,"")</f>
        <v>0.470588235294118</v>
      </c>
      <c r="AP1046" s="22" t="str">
        <f aca="false">IF(M1046&gt;=Resumen!$B$5,"Alto","Bajo")</f>
        <v>Alto</v>
      </c>
      <c r="AQ1046" s="22" t="str">
        <f aca="false">IF(AO1046&gt;=Resumen!$B$28,"Alto","Bajo")</f>
        <v>Alto</v>
      </c>
      <c r="AR1046" s="22" t="str">
        <f aca="false">AP1046&amp;" Potencial / "&amp;AQ1046&amp;" Share"</f>
        <v>Alto Potencial / Alto Share</v>
      </c>
      <c r="AS1046" s="22" t="str">
        <f aca="false">IF(Q1046="Sí",IF(AO1046&gt;=Resumen!$B$29,"Alto","Bajo"),"")</f>
        <v>Bajo</v>
      </c>
      <c r="AT1046" s="22" t="str">
        <f aca="false">IF(AS1046&lt;&gt;"",AP1046&amp;" Potencial / "&amp;AS1046&amp;" Share","")</f>
        <v>Alto Potencial / Bajo Share</v>
      </c>
      <c r="AU1046" s="22" t="str">
        <f aca="false">IF(AH1046="","Sin dato",IF(AH1046-AO1046&gt;Resumen!$B$6,"Sobre-exhibido",IF(AO1046-AH1046&gt;Resumen!$B$6,"Sub-exhibido","En línea")))</f>
        <v>Sobre-exhibido</v>
      </c>
      <c r="AV1046" s="22" t="n">
        <f aca="false">IF(AT1046="","",IF(AT1046="Alto Potencial / Bajo Share",1,IF(AT1046="Alto Potencial / Alto Share",2,IF(AT1046="Bajo Potencial / Alto Share",3,4))))</f>
        <v>1</v>
      </c>
      <c r="AW1046" s="22" t="str">
        <f aca="false">IF(Q1046="No","Sin competencia directa",IF(AV1046=1,"1 - Foco Conquista (Alto Pot / Bajo Share)",IF(AV1046=2,"2 - Foco Defensa (Alto Pot / Alto Share)",IF(AV1046=3,"3 - Monitoreo (Bajo Pot / Alto Share)","4 - Baja Prioridad (Bajo Pot / Bajo Share)"))))</f>
        <v>1 - Foco Conquista (Alto Pot / Bajo Share)</v>
      </c>
      <c r="AX1046" s="12" t="str">
        <f aca="false">IF(OR(IFERROR(AND(W1046&lt;&gt;"",Y1046&lt;&gt;"",Y1046-W1046&gt;Resumen!$B$8),FALSE()),IFERROR(AND(X1046&lt;&gt;"",Y1046&lt;&gt;"",Y1046-X1046&gt;Resumen!$B$8),FALSE())),MAX(IF(IFERROR(AND(W1046&lt;&gt;"",Y1046&lt;&gt;"",Y1046-W1046&gt;Resumen!$B$8),FALSE()),Y1046-W1046,0),IF(IFERROR(AND(X1046&lt;&gt;"",Y1046&lt;&gt;"",Y1046-X1046&gt;Resumen!$B$8),FALSE()),Y1046-X1046,0)),"")</f>
        <v/>
      </c>
      <c r="AY1046" s="22" t="str">
        <f aca="false">IF(OR(IFERROR(AND(W1046&lt;&gt;"",Y1046&lt;&gt;"",Y1046-W1046&gt;Resumen!$B$8),FALSE()),IFERROR(AND(X1046&lt;&gt;"",Y1046&lt;&gt;"",Y1046-X1046&gt;Resumen!$B$8),FALSE())),TRIM("Lays tiene mayor markup que "&amp;IF(IFERROR(AND(W1046&lt;&gt;"",Y1046&lt;&gt;"",Y1046-W1046&gt;Resumen!$B$8),FALSE()),"Quento ","")&amp;IF(IFERROR(AND(X1046&lt;&gt;"",Y1046&lt;&gt;"",Y1046-X1046&gt;Resumen!$B$8),FALSE()),"Julicroc ","")&amp;"en este PDV"),"")</f>
        <v/>
      </c>
      <c r="AZ1046" s="22" t="str">
        <f aca="false">IF(COUNTIF('Plan Pehuamar - Lista'!$A$2:$A$167,A1046)&gt;0,"Sí","No")</f>
        <v>No</v>
      </c>
      <c r="BA1046" s="22" t="str">
        <f aca="false">IF(COUNTIF('Plan Combo 9+1'!$A$2:$A$226,A1046)&gt;0,"Sí","No")</f>
        <v>No</v>
      </c>
      <c r="BB1046" s="22" t="str">
        <f aca="false">IF(AH1046="","No",IF(BA1046="Sí",IF((AO1046-AH1046)&gt;Resumen!$B$6,"Sí","No"),IF((AO1046-AH1046)&gt;=Resumen!$B$132,"Sí","No")))</f>
        <v>No</v>
      </c>
      <c r="BC1046" s="22" t="str">
        <f aca="false">IF(AND(N1046="Sí",AL1046="Sí",AI1046=0),"Sí","No")</f>
        <v>No</v>
      </c>
      <c r="BD1046" s="22" t="str">
        <f aca="false">IF(COUNTIF('Plan 9+1 (con Pehuamar)'!$A$2:$A$227,A1046)&gt;0,"Sí","No")</f>
        <v>No</v>
      </c>
    </row>
    <row r="1047" customFormat="false" ht="15" hidden="false" customHeight="true" outlineLevel="0" collapsed="false">
      <c r="A1047" s="6" t="n">
        <v>403872</v>
      </c>
      <c r="B1047" s="6" t="n">
        <v>5</v>
      </c>
      <c r="C1047" s="6" t="n">
        <v>505</v>
      </c>
      <c r="D1047" s="6" t="s">
        <v>398</v>
      </c>
      <c r="E1047" s="6" t="s">
        <v>1231</v>
      </c>
      <c r="F1047" s="6" t="s">
        <v>201</v>
      </c>
      <c r="G1047" s="6" t="s">
        <v>129</v>
      </c>
      <c r="H1047" s="6" t="s">
        <v>197</v>
      </c>
      <c r="I1047" s="27" t="n">
        <v>0</v>
      </c>
      <c r="J1047" s="27" t="n">
        <v>0</v>
      </c>
      <c r="K1047" s="27" t="n">
        <v>2.7</v>
      </c>
      <c r="L1047" s="28" t="n">
        <f aca="false">I1047+J1047</f>
        <v>0</v>
      </c>
      <c r="M1047" s="28" t="n">
        <f aca="false">L1047+K1047</f>
        <v>2.7</v>
      </c>
      <c r="N1047" s="22" t="str">
        <f aca="false">IF(I1047&gt;0,"Sí","No")</f>
        <v>No</v>
      </c>
      <c r="O1047" s="22" t="str">
        <f aca="false">IF(J1047&gt;0,"Sí","No")</f>
        <v>No</v>
      </c>
      <c r="P1047" s="22" t="str">
        <f aca="false">IF(K1047&gt;0,"Sí","No")</f>
        <v>Sí</v>
      </c>
      <c r="Q1047" s="22" t="str">
        <f aca="false">IF(OR(I1047&gt;0,J1047&gt;0),"Sí","No")</f>
        <v>No</v>
      </c>
      <c r="R1047" s="27"/>
      <c r="S1047" s="27"/>
      <c r="T1047" s="27"/>
      <c r="U1047" s="27"/>
      <c r="V1047" s="27"/>
      <c r="W1047" s="12" t="str">
        <f aca="false">IF(AND(I1047&gt;0,R1047&gt;0),(S1047-R1047)/R1047,"")</f>
        <v/>
      </c>
      <c r="X1047" s="12" t="str">
        <f aca="false">IF(AND(J1047&gt;0,T1047&gt;0),(U1047-T1047)/T1047,"")</f>
        <v/>
      </c>
      <c r="Y1047" s="12" t="str">
        <f aca="false">IF(AND(K1047&gt;0,V1047&gt;0),(V1047-Resumen!$B$7)/Resumen!$B$7,"")</f>
        <v/>
      </c>
      <c r="Z1047" s="28" t="str">
        <f aca="false">IF(AND(K1047&gt;0,I1047&gt;0,V1047&gt;0,S1047&gt;0),V1047-S1047,"")</f>
        <v/>
      </c>
      <c r="AA1047" s="12" t="str">
        <f aca="false">IF(Z1047&lt;&gt;"",Z1047/S1047,"")</f>
        <v/>
      </c>
      <c r="AB1047" s="28" t="str">
        <f aca="false">IF(AND(K1047&gt;0,J1047&gt;0,V1047&gt;0,U1047&gt;0),V1047-U1047,"")</f>
        <v/>
      </c>
      <c r="AC1047" s="12" t="str">
        <f aca="false">IF(AB1047&lt;&gt;"",AB1047/U1047,"")</f>
        <v/>
      </c>
      <c r="AD1047" s="27" t="n">
        <v>0</v>
      </c>
      <c r="AE1047" s="27" t="n">
        <v>0</v>
      </c>
      <c r="AF1047" s="27" t="n">
        <v>0</v>
      </c>
      <c r="AG1047" s="28" t="n">
        <f aca="false">AD1047+AE1047+AF1047</f>
        <v>0</v>
      </c>
      <c r="AH1047" s="12" t="str">
        <f aca="false">IF(AG1047&gt;0,AD1047/AG1047,"")</f>
        <v/>
      </c>
      <c r="AI1047" s="27" t="n">
        <v>0</v>
      </c>
      <c r="AJ1047" s="27" t="n">
        <v>0</v>
      </c>
      <c r="AK1047" s="27" t="n">
        <v>0</v>
      </c>
      <c r="AL1047" s="22" t="str">
        <f aca="false">IF(OR(AJ1047&gt;0,AK1047&gt;0),"Sí","No")</f>
        <v>No</v>
      </c>
      <c r="AM1047" s="6"/>
      <c r="AN1047" s="6"/>
      <c r="AO1047" s="12" t="n">
        <f aca="false">IF(M1047&gt;0,K1047/M1047,"")</f>
        <v>1</v>
      </c>
      <c r="AP1047" s="22" t="str">
        <f aca="false">IF(M1047&gt;=Resumen!$B$5,"Alto","Bajo")</f>
        <v>Bajo</v>
      </c>
      <c r="AQ1047" s="22" t="str">
        <f aca="false">IF(AO1047&gt;=Resumen!$B$28,"Alto","Bajo")</f>
        <v>Alto</v>
      </c>
      <c r="AR1047" s="22" t="str">
        <f aca="false">AP1047&amp;" Potencial / "&amp;AQ1047&amp;" Share"</f>
        <v>Bajo Potencial / Alto Share</v>
      </c>
      <c r="AS1047" s="22" t="str">
        <f aca="false">IF(Q1047="Sí",IF(AO1047&gt;=Resumen!$B$29,"Alto","Bajo"),"")</f>
        <v/>
      </c>
      <c r="AT1047" s="22" t="str">
        <f aca="false">IF(AS1047&lt;&gt;"",AP1047&amp;" Potencial / "&amp;AS1047&amp;" Share","")</f>
        <v/>
      </c>
      <c r="AU1047" s="22" t="str">
        <f aca="false">IF(AH1047="","Sin dato",IF(AH1047-AO1047&gt;Resumen!$B$6,"Sobre-exhibido",IF(AO1047-AH1047&gt;Resumen!$B$6,"Sub-exhibido","En línea")))</f>
        <v>Sin dato</v>
      </c>
      <c r="AV1047" s="22" t="str">
        <f aca="false">IF(AT1047="","",IF(AT1047="Alto Potencial / Bajo Share",1,IF(AT1047="Alto Potencial / Alto Share",2,IF(AT1047="Bajo Potencial / Alto Share",3,4))))</f>
        <v/>
      </c>
      <c r="AW1047" s="22" t="str">
        <f aca="false">IF(Q1047="No","Sin competencia directa",IF(AV1047=1,"1 - Foco Conquista (Alto Pot / Bajo Share)",IF(AV1047=2,"2 - Foco Defensa (Alto Pot / Alto Share)",IF(AV1047=3,"3 - Monitoreo (Bajo Pot / Alto Share)","4 - Baja Prioridad (Bajo Pot / Bajo Share)"))))</f>
        <v>Sin competencia directa</v>
      </c>
      <c r="AX1047" s="12" t="str">
        <f aca="false">IF(OR(IFERROR(AND(W1047&lt;&gt;"",Y1047&lt;&gt;"",Y1047-W1047&gt;Resumen!$B$8),FALSE()),IFERROR(AND(X1047&lt;&gt;"",Y1047&lt;&gt;"",Y1047-X1047&gt;Resumen!$B$8),FALSE())),MAX(IF(IFERROR(AND(W1047&lt;&gt;"",Y1047&lt;&gt;"",Y1047-W1047&gt;Resumen!$B$8),FALSE()),Y1047-W1047,0),IF(IFERROR(AND(X1047&lt;&gt;"",Y1047&lt;&gt;"",Y1047-X1047&gt;Resumen!$B$8),FALSE()),Y1047-X1047,0)),"")</f>
        <v/>
      </c>
      <c r="AY1047" s="22" t="str">
        <f aca="false">IF(OR(IFERROR(AND(W1047&lt;&gt;"",Y1047&lt;&gt;"",Y1047-W1047&gt;Resumen!$B$8),FALSE()),IFERROR(AND(X1047&lt;&gt;"",Y1047&lt;&gt;"",Y1047-X1047&gt;Resumen!$B$8),FALSE())),TRIM("Lays tiene mayor markup que "&amp;IF(IFERROR(AND(W1047&lt;&gt;"",Y1047&lt;&gt;"",Y1047-W1047&gt;Resumen!$B$8),FALSE()),"Quento ","")&amp;IF(IFERROR(AND(X1047&lt;&gt;"",Y1047&lt;&gt;"",Y1047-X1047&gt;Resumen!$B$8),FALSE()),"Julicroc ","")&amp;"en este PDV"),"")</f>
        <v/>
      </c>
      <c r="AZ1047" s="22" t="str">
        <f aca="false">IF(COUNTIF('Plan Pehuamar - Lista'!$A$2:$A$167,A1047)&gt;0,"Sí","No")</f>
        <v>No</v>
      </c>
      <c r="BA1047" s="22" t="str">
        <f aca="false">IF(COUNTIF('Plan Combo 9+1'!$A$2:$A$226,A1047)&gt;0,"Sí","No")</f>
        <v>No</v>
      </c>
      <c r="BB1047" s="22" t="str">
        <f aca="false">IF(AH1047="","No",IF(BA1047="Sí",IF((AO1047-AH1047)&gt;Resumen!$B$6,"Sí","No"),IF((AO1047-AH1047)&gt;=Resumen!$B$132,"Sí","No")))</f>
        <v>No</v>
      </c>
      <c r="BC1047" s="22" t="str">
        <f aca="false">IF(AND(N1047="Sí",AL1047="Sí",AI1047=0),"Sí","No")</f>
        <v>No</v>
      </c>
      <c r="BD1047" s="22" t="str">
        <f aca="false">IF(COUNTIF('Plan 9+1 (con Pehuamar)'!$A$2:$A$227,A1047)&gt;0,"Sí","No")</f>
        <v>No</v>
      </c>
    </row>
    <row r="1048" customFormat="false" ht="15" hidden="false" customHeight="true" outlineLevel="0" collapsed="false">
      <c r="A1048" s="6" t="n">
        <v>403896</v>
      </c>
      <c r="B1048" s="6" t="n">
        <v>5</v>
      </c>
      <c r="C1048" s="6" t="n">
        <v>505</v>
      </c>
      <c r="D1048" s="6" t="s">
        <v>398</v>
      </c>
      <c r="E1048" s="6" t="s">
        <v>1232</v>
      </c>
      <c r="F1048" s="6" t="s">
        <v>196</v>
      </c>
      <c r="G1048" s="6" t="s">
        <v>129</v>
      </c>
      <c r="H1048" s="6" t="s">
        <v>197</v>
      </c>
      <c r="I1048" s="27" t="n">
        <v>0</v>
      </c>
      <c r="J1048" s="27" t="n">
        <v>0</v>
      </c>
      <c r="K1048" s="27" t="n">
        <v>1.6</v>
      </c>
      <c r="L1048" s="28" t="n">
        <f aca="false">I1048+J1048</f>
        <v>0</v>
      </c>
      <c r="M1048" s="28" t="n">
        <f aca="false">L1048+K1048</f>
        <v>1.6</v>
      </c>
      <c r="N1048" s="22" t="str">
        <f aca="false">IF(I1048&gt;0,"Sí","No")</f>
        <v>No</v>
      </c>
      <c r="O1048" s="22" t="str">
        <f aca="false">IF(J1048&gt;0,"Sí","No")</f>
        <v>No</v>
      </c>
      <c r="P1048" s="22" t="str">
        <f aca="false">IF(K1048&gt;0,"Sí","No")</f>
        <v>Sí</v>
      </c>
      <c r="Q1048" s="22" t="str">
        <f aca="false">IF(OR(I1048&gt;0,J1048&gt;0),"Sí","No")</f>
        <v>No</v>
      </c>
      <c r="R1048" s="27"/>
      <c r="S1048" s="27"/>
      <c r="T1048" s="27"/>
      <c r="U1048" s="27"/>
      <c r="V1048" s="27"/>
      <c r="W1048" s="12" t="str">
        <f aca="false">IF(AND(I1048&gt;0,R1048&gt;0),(S1048-R1048)/R1048,"")</f>
        <v/>
      </c>
      <c r="X1048" s="12" t="str">
        <f aca="false">IF(AND(J1048&gt;0,T1048&gt;0),(U1048-T1048)/T1048,"")</f>
        <v/>
      </c>
      <c r="Y1048" s="12" t="str">
        <f aca="false">IF(AND(K1048&gt;0,V1048&gt;0),(V1048-Resumen!$B$7)/Resumen!$B$7,"")</f>
        <v/>
      </c>
      <c r="Z1048" s="28" t="str">
        <f aca="false">IF(AND(K1048&gt;0,I1048&gt;0,V1048&gt;0,S1048&gt;0),V1048-S1048,"")</f>
        <v/>
      </c>
      <c r="AA1048" s="12" t="str">
        <f aca="false">IF(Z1048&lt;&gt;"",Z1048/S1048,"")</f>
        <v/>
      </c>
      <c r="AB1048" s="28" t="str">
        <f aca="false">IF(AND(K1048&gt;0,J1048&gt;0,V1048&gt;0,U1048&gt;0),V1048-U1048,"")</f>
        <v/>
      </c>
      <c r="AC1048" s="12" t="str">
        <f aca="false">IF(AB1048&lt;&gt;"",AB1048/U1048,"")</f>
        <v/>
      </c>
      <c r="AD1048" s="27" t="n">
        <v>0</v>
      </c>
      <c r="AE1048" s="27" t="n">
        <v>0</v>
      </c>
      <c r="AF1048" s="27" t="n">
        <v>0</v>
      </c>
      <c r="AG1048" s="28" t="n">
        <f aca="false">AD1048+AE1048+AF1048</f>
        <v>0</v>
      </c>
      <c r="AH1048" s="12" t="str">
        <f aca="false">IF(AG1048&gt;0,AD1048/AG1048,"")</f>
        <v/>
      </c>
      <c r="AI1048" s="27" t="n">
        <v>0</v>
      </c>
      <c r="AJ1048" s="27" t="n">
        <v>0</v>
      </c>
      <c r="AK1048" s="27" t="n">
        <v>0</v>
      </c>
      <c r="AL1048" s="22" t="str">
        <f aca="false">IF(OR(AJ1048&gt;0,AK1048&gt;0),"Sí","No")</f>
        <v>No</v>
      </c>
      <c r="AM1048" s="6"/>
      <c r="AN1048" s="6"/>
      <c r="AO1048" s="12" t="n">
        <f aca="false">IF(M1048&gt;0,K1048/M1048,"")</f>
        <v>1</v>
      </c>
      <c r="AP1048" s="22" t="str">
        <f aca="false">IF(M1048&gt;=Resumen!$B$5,"Alto","Bajo")</f>
        <v>Bajo</v>
      </c>
      <c r="AQ1048" s="22" t="str">
        <f aca="false">IF(AO1048&gt;=Resumen!$B$28,"Alto","Bajo")</f>
        <v>Alto</v>
      </c>
      <c r="AR1048" s="22" t="str">
        <f aca="false">AP1048&amp;" Potencial / "&amp;AQ1048&amp;" Share"</f>
        <v>Bajo Potencial / Alto Share</v>
      </c>
      <c r="AS1048" s="22" t="str">
        <f aca="false">IF(Q1048="Sí",IF(AO1048&gt;=Resumen!$B$29,"Alto","Bajo"),"")</f>
        <v/>
      </c>
      <c r="AT1048" s="22" t="str">
        <f aca="false">IF(AS1048&lt;&gt;"",AP1048&amp;" Potencial / "&amp;AS1048&amp;" Share","")</f>
        <v/>
      </c>
      <c r="AU1048" s="22" t="str">
        <f aca="false">IF(AH1048="","Sin dato",IF(AH1048-AO1048&gt;Resumen!$B$6,"Sobre-exhibido",IF(AO1048-AH1048&gt;Resumen!$B$6,"Sub-exhibido","En línea")))</f>
        <v>Sin dato</v>
      </c>
      <c r="AV1048" s="22" t="str">
        <f aca="false">IF(AT1048="","",IF(AT1048="Alto Potencial / Bajo Share",1,IF(AT1048="Alto Potencial / Alto Share",2,IF(AT1048="Bajo Potencial / Alto Share",3,4))))</f>
        <v/>
      </c>
      <c r="AW1048" s="22" t="str">
        <f aca="false">IF(Q1048="No","Sin competencia directa",IF(AV1048=1,"1 - Foco Conquista (Alto Pot / Bajo Share)",IF(AV1048=2,"2 - Foco Defensa (Alto Pot / Alto Share)",IF(AV1048=3,"3 - Monitoreo (Bajo Pot / Alto Share)","4 - Baja Prioridad (Bajo Pot / Bajo Share)"))))</f>
        <v>Sin competencia directa</v>
      </c>
      <c r="AX1048" s="12" t="str">
        <f aca="false">IF(OR(IFERROR(AND(W1048&lt;&gt;"",Y1048&lt;&gt;"",Y1048-W1048&gt;Resumen!$B$8),FALSE()),IFERROR(AND(X1048&lt;&gt;"",Y1048&lt;&gt;"",Y1048-X1048&gt;Resumen!$B$8),FALSE())),MAX(IF(IFERROR(AND(W1048&lt;&gt;"",Y1048&lt;&gt;"",Y1048-W1048&gt;Resumen!$B$8),FALSE()),Y1048-W1048,0),IF(IFERROR(AND(X1048&lt;&gt;"",Y1048&lt;&gt;"",Y1048-X1048&gt;Resumen!$B$8),FALSE()),Y1048-X1048,0)),"")</f>
        <v/>
      </c>
      <c r="AY1048" s="22" t="str">
        <f aca="false">IF(OR(IFERROR(AND(W1048&lt;&gt;"",Y1048&lt;&gt;"",Y1048-W1048&gt;Resumen!$B$8),FALSE()),IFERROR(AND(X1048&lt;&gt;"",Y1048&lt;&gt;"",Y1048-X1048&gt;Resumen!$B$8),FALSE())),TRIM("Lays tiene mayor markup que "&amp;IF(IFERROR(AND(W1048&lt;&gt;"",Y1048&lt;&gt;"",Y1048-W1048&gt;Resumen!$B$8),FALSE()),"Quento ","")&amp;IF(IFERROR(AND(X1048&lt;&gt;"",Y1048&lt;&gt;"",Y1048-X1048&gt;Resumen!$B$8),FALSE()),"Julicroc ","")&amp;"en este PDV"),"")</f>
        <v/>
      </c>
      <c r="AZ1048" s="22" t="str">
        <f aca="false">IF(COUNTIF('Plan Pehuamar - Lista'!$A$2:$A$167,A1048)&gt;0,"Sí","No")</f>
        <v>No</v>
      </c>
      <c r="BA1048" s="22" t="str">
        <f aca="false">IF(COUNTIF('Plan Combo 9+1'!$A$2:$A$226,A1048)&gt;0,"Sí","No")</f>
        <v>No</v>
      </c>
      <c r="BB1048" s="22" t="str">
        <f aca="false">IF(AH1048="","No",IF(BA1048="Sí",IF((AO1048-AH1048)&gt;Resumen!$B$6,"Sí","No"),IF((AO1048-AH1048)&gt;=Resumen!$B$132,"Sí","No")))</f>
        <v>No</v>
      </c>
      <c r="BC1048" s="22" t="str">
        <f aca="false">IF(AND(N1048="Sí",AL1048="Sí",AI1048=0),"Sí","No")</f>
        <v>No</v>
      </c>
      <c r="BD1048" s="22" t="str">
        <f aca="false">IF(COUNTIF('Plan 9+1 (con Pehuamar)'!$A$2:$A$227,A1048)&gt;0,"Sí","No")</f>
        <v>No</v>
      </c>
    </row>
    <row r="1049" customFormat="false" ht="15" hidden="false" customHeight="true" outlineLevel="0" collapsed="false">
      <c r="A1049" s="6" t="n">
        <v>403970</v>
      </c>
      <c r="B1049" s="6" t="n">
        <v>5</v>
      </c>
      <c r="C1049" s="6" t="n">
        <v>505</v>
      </c>
      <c r="D1049" s="6" t="s">
        <v>398</v>
      </c>
      <c r="E1049" s="6" t="s">
        <v>308</v>
      </c>
      <c r="F1049" s="6" t="s">
        <v>196</v>
      </c>
      <c r="G1049" s="6" t="s">
        <v>129</v>
      </c>
      <c r="H1049" s="6" t="s">
        <v>197</v>
      </c>
      <c r="I1049" s="27" t="n">
        <v>0</v>
      </c>
      <c r="J1049" s="27" t="n">
        <v>0</v>
      </c>
      <c r="K1049" s="27" t="n">
        <v>2.6</v>
      </c>
      <c r="L1049" s="28" t="n">
        <f aca="false">I1049+J1049</f>
        <v>0</v>
      </c>
      <c r="M1049" s="28" t="n">
        <f aca="false">L1049+K1049</f>
        <v>2.6</v>
      </c>
      <c r="N1049" s="22" t="str">
        <f aca="false">IF(I1049&gt;0,"Sí","No")</f>
        <v>No</v>
      </c>
      <c r="O1049" s="22" t="str">
        <f aca="false">IF(J1049&gt;0,"Sí","No")</f>
        <v>No</v>
      </c>
      <c r="P1049" s="22" t="str">
        <f aca="false">IF(K1049&gt;0,"Sí","No")</f>
        <v>Sí</v>
      </c>
      <c r="Q1049" s="22" t="str">
        <f aca="false">IF(OR(I1049&gt;0,J1049&gt;0),"Sí","No")</f>
        <v>No</v>
      </c>
      <c r="R1049" s="27"/>
      <c r="S1049" s="27"/>
      <c r="T1049" s="27"/>
      <c r="U1049" s="27"/>
      <c r="V1049" s="27"/>
      <c r="W1049" s="12" t="str">
        <f aca="false">IF(AND(I1049&gt;0,R1049&gt;0),(S1049-R1049)/R1049,"")</f>
        <v/>
      </c>
      <c r="X1049" s="12" t="str">
        <f aca="false">IF(AND(J1049&gt;0,T1049&gt;0),(U1049-T1049)/T1049,"")</f>
        <v/>
      </c>
      <c r="Y1049" s="12" t="str">
        <f aca="false">IF(AND(K1049&gt;0,V1049&gt;0),(V1049-Resumen!$B$7)/Resumen!$B$7,"")</f>
        <v/>
      </c>
      <c r="Z1049" s="28" t="str">
        <f aca="false">IF(AND(K1049&gt;0,I1049&gt;0,V1049&gt;0,S1049&gt;0),V1049-S1049,"")</f>
        <v/>
      </c>
      <c r="AA1049" s="12" t="str">
        <f aca="false">IF(Z1049&lt;&gt;"",Z1049/S1049,"")</f>
        <v/>
      </c>
      <c r="AB1049" s="28" t="str">
        <f aca="false">IF(AND(K1049&gt;0,J1049&gt;0,V1049&gt;0,U1049&gt;0),V1049-U1049,"")</f>
        <v/>
      </c>
      <c r="AC1049" s="12" t="str">
        <f aca="false">IF(AB1049&lt;&gt;"",AB1049/U1049,"")</f>
        <v/>
      </c>
      <c r="AD1049" s="27" t="n">
        <v>0</v>
      </c>
      <c r="AE1049" s="27" t="n">
        <v>0</v>
      </c>
      <c r="AF1049" s="27" t="n">
        <v>0</v>
      </c>
      <c r="AG1049" s="28" t="n">
        <f aca="false">AD1049+AE1049+AF1049</f>
        <v>0</v>
      </c>
      <c r="AH1049" s="12" t="str">
        <f aca="false">IF(AG1049&gt;0,AD1049/AG1049,"")</f>
        <v/>
      </c>
      <c r="AI1049" s="27" t="n">
        <v>0</v>
      </c>
      <c r="AJ1049" s="27" t="n">
        <v>0</v>
      </c>
      <c r="AK1049" s="27" t="n">
        <v>0</v>
      </c>
      <c r="AL1049" s="22" t="str">
        <f aca="false">IF(OR(AJ1049&gt;0,AK1049&gt;0),"Sí","No")</f>
        <v>No</v>
      </c>
      <c r="AM1049" s="6"/>
      <c r="AN1049" s="6"/>
      <c r="AO1049" s="12" t="n">
        <f aca="false">IF(M1049&gt;0,K1049/M1049,"")</f>
        <v>1</v>
      </c>
      <c r="AP1049" s="22" t="str">
        <f aca="false">IF(M1049&gt;=Resumen!$B$5,"Alto","Bajo")</f>
        <v>Bajo</v>
      </c>
      <c r="AQ1049" s="22" t="str">
        <f aca="false">IF(AO1049&gt;=Resumen!$B$28,"Alto","Bajo")</f>
        <v>Alto</v>
      </c>
      <c r="AR1049" s="22" t="str">
        <f aca="false">AP1049&amp;" Potencial / "&amp;AQ1049&amp;" Share"</f>
        <v>Bajo Potencial / Alto Share</v>
      </c>
      <c r="AS1049" s="22" t="str">
        <f aca="false">IF(Q1049="Sí",IF(AO1049&gt;=Resumen!$B$29,"Alto","Bajo"),"")</f>
        <v/>
      </c>
      <c r="AT1049" s="22" t="str">
        <f aca="false">IF(AS1049&lt;&gt;"",AP1049&amp;" Potencial / "&amp;AS1049&amp;" Share","")</f>
        <v/>
      </c>
      <c r="AU1049" s="22" t="str">
        <f aca="false">IF(AH1049="","Sin dato",IF(AH1049-AO1049&gt;Resumen!$B$6,"Sobre-exhibido",IF(AO1049-AH1049&gt;Resumen!$B$6,"Sub-exhibido","En línea")))</f>
        <v>Sin dato</v>
      </c>
      <c r="AV1049" s="22" t="str">
        <f aca="false">IF(AT1049="","",IF(AT1049="Alto Potencial / Bajo Share",1,IF(AT1049="Alto Potencial / Alto Share",2,IF(AT1049="Bajo Potencial / Alto Share",3,4))))</f>
        <v/>
      </c>
      <c r="AW1049" s="22" t="str">
        <f aca="false">IF(Q1049="No","Sin competencia directa",IF(AV1049=1,"1 - Foco Conquista (Alto Pot / Bajo Share)",IF(AV1049=2,"2 - Foco Defensa (Alto Pot / Alto Share)",IF(AV1049=3,"3 - Monitoreo (Bajo Pot / Alto Share)","4 - Baja Prioridad (Bajo Pot / Bajo Share)"))))</f>
        <v>Sin competencia directa</v>
      </c>
      <c r="AX1049" s="12" t="str">
        <f aca="false">IF(OR(IFERROR(AND(W1049&lt;&gt;"",Y1049&lt;&gt;"",Y1049-W1049&gt;Resumen!$B$8),FALSE()),IFERROR(AND(X1049&lt;&gt;"",Y1049&lt;&gt;"",Y1049-X1049&gt;Resumen!$B$8),FALSE())),MAX(IF(IFERROR(AND(W1049&lt;&gt;"",Y1049&lt;&gt;"",Y1049-W1049&gt;Resumen!$B$8),FALSE()),Y1049-W1049,0),IF(IFERROR(AND(X1049&lt;&gt;"",Y1049&lt;&gt;"",Y1049-X1049&gt;Resumen!$B$8),FALSE()),Y1049-X1049,0)),"")</f>
        <v/>
      </c>
      <c r="AY1049" s="22" t="str">
        <f aca="false">IF(OR(IFERROR(AND(W1049&lt;&gt;"",Y1049&lt;&gt;"",Y1049-W1049&gt;Resumen!$B$8),FALSE()),IFERROR(AND(X1049&lt;&gt;"",Y1049&lt;&gt;"",Y1049-X1049&gt;Resumen!$B$8),FALSE())),TRIM("Lays tiene mayor markup que "&amp;IF(IFERROR(AND(W1049&lt;&gt;"",Y1049&lt;&gt;"",Y1049-W1049&gt;Resumen!$B$8),FALSE()),"Quento ","")&amp;IF(IFERROR(AND(X1049&lt;&gt;"",Y1049&lt;&gt;"",Y1049-X1049&gt;Resumen!$B$8),FALSE()),"Julicroc ","")&amp;"en este PDV"),"")</f>
        <v/>
      </c>
      <c r="AZ1049" s="22" t="str">
        <f aca="false">IF(COUNTIF('Plan Pehuamar - Lista'!$A$2:$A$167,A1049)&gt;0,"Sí","No")</f>
        <v>No</v>
      </c>
      <c r="BA1049" s="22" t="str">
        <f aca="false">IF(COUNTIF('Plan Combo 9+1'!$A$2:$A$226,A1049)&gt;0,"Sí","No")</f>
        <v>No</v>
      </c>
      <c r="BB1049" s="22" t="str">
        <f aca="false">IF(AH1049="","No",IF(BA1049="Sí",IF((AO1049-AH1049)&gt;Resumen!$B$6,"Sí","No"),IF((AO1049-AH1049)&gt;=Resumen!$B$132,"Sí","No")))</f>
        <v>No</v>
      </c>
      <c r="BC1049" s="22" t="str">
        <f aca="false">IF(AND(N1049="Sí",AL1049="Sí",AI1049=0),"Sí","No")</f>
        <v>No</v>
      </c>
      <c r="BD1049" s="22" t="str">
        <f aca="false">IF(COUNTIF('Plan 9+1 (con Pehuamar)'!$A$2:$A$227,A1049)&gt;0,"Sí","No")</f>
        <v>No</v>
      </c>
    </row>
    <row r="1050" customFormat="false" ht="15" hidden="false" customHeight="true" outlineLevel="0" collapsed="false">
      <c r="A1050" s="6" t="n">
        <v>404007</v>
      </c>
      <c r="B1050" s="6" t="n">
        <v>5</v>
      </c>
      <c r="C1050" s="6" t="n">
        <v>505</v>
      </c>
      <c r="D1050" s="6" t="s">
        <v>398</v>
      </c>
      <c r="E1050" s="6" t="s">
        <v>1233</v>
      </c>
      <c r="F1050" s="6" t="s">
        <v>196</v>
      </c>
      <c r="G1050" s="6" t="s">
        <v>129</v>
      </c>
      <c r="H1050" s="6" t="s">
        <v>197</v>
      </c>
      <c r="I1050" s="27" t="n">
        <v>0</v>
      </c>
      <c r="J1050" s="27" t="n">
        <v>0</v>
      </c>
      <c r="K1050" s="27" t="n">
        <v>3.5</v>
      </c>
      <c r="L1050" s="28" t="n">
        <f aca="false">I1050+J1050</f>
        <v>0</v>
      </c>
      <c r="M1050" s="28" t="n">
        <f aca="false">L1050+K1050</f>
        <v>3.5</v>
      </c>
      <c r="N1050" s="22" t="str">
        <f aca="false">IF(I1050&gt;0,"Sí","No")</f>
        <v>No</v>
      </c>
      <c r="O1050" s="22" t="str">
        <f aca="false">IF(J1050&gt;0,"Sí","No")</f>
        <v>No</v>
      </c>
      <c r="P1050" s="22" t="str">
        <f aca="false">IF(K1050&gt;0,"Sí","No")</f>
        <v>Sí</v>
      </c>
      <c r="Q1050" s="22" t="str">
        <f aca="false">IF(OR(I1050&gt;0,J1050&gt;0),"Sí","No")</f>
        <v>No</v>
      </c>
      <c r="R1050" s="27"/>
      <c r="S1050" s="27"/>
      <c r="T1050" s="27"/>
      <c r="U1050" s="27"/>
      <c r="V1050" s="27"/>
      <c r="W1050" s="12" t="str">
        <f aca="false">IF(AND(I1050&gt;0,R1050&gt;0),(S1050-R1050)/R1050,"")</f>
        <v/>
      </c>
      <c r="X1050" s="12" t="str">
        <f aca="false">IF(AND(J1050&gt;0,T1050&gt;0),(U1050-T1050)/T1050,"")</f>
        <v/>
      </c>
      <c r="Y1050" s="12" t="str">
        <f aca="false">IF(AND(K1050&gt;0,V1050&gt;0),(V1050-Resumen!$B$7)/Resumen!$B$7,"")</f>
        <v/>
      </c>
      <c r="Z1050" s="28" t="str">
        <f aca="false">IF(AND(K1050&gt;0,I1050&gt;0,V1050&gt;0,S1050&gt;0),V1050-S1050,"")</f>
        <v/>
      </c>
      <c r="AA1050" s="12" t="str">
        <f aca="false">IF(Z1050&lt;&gt;"",Z1050/S1050,"")</f>
        <v/>
      </c>
      <c r="AB1050" s="28" t="str">
        <f aca="false">IF(AND(K1050&gt;0,J1050&gt;0,V1050&gt;0,U1050&gt;0),V1050-U1050,"")</f>
        <v/>
      </c>
      <c r="AC1050" s="12" t="str">
        <f aca="false">IF(AB1050&lt;&gt;"",AB1050/U1050,"")</f>
        <v/>
      </c>
      <c r="AD1050" s="27" t="n">
        <v>0</v>
      </c>
      <c r="AE1050" s="27" t="n">
        <v>0</v>
      </c>
      <c r="AF1050" s="27" t="n">
        <v>0</v>
      </c>
      <c r="AG1050" s="28" t="n">
        <f aca="false">AD1050+AE1050+AF1050</f>
        <v>0</v>
      </c>
      <c r="AH1050" s="12" t="str">
        <f aca="false">IF(AG1050&gt;0,AD1050/AG1050,"")</f>
        <v/>
      </c>
      <c r="AI1050" s="27" t="n">
        <v>0</v>
      </c>
      <c r="AJ1050" s="27" t="n">
        <v>0</v>
      </c>
      <c r="AK1050" s="27" t="n">
        <v>0</v>
      </c>
      <c r="AL1050" s="22" t="str">
        <f aca="false">IF(OR(AJ1050&gt;0,AK1050&gt;0),"Sí","No")</f>
        <v>No</v>
      </c>
      <c r="AM1050" s="6"/>
      <c r="AN1050" s="6"/>
      <c r="AO1050" s="12" t="n">
        <f aca="false">IF(M1050&gt;0,K1050/M1050,"")</f>
        <v>1</v>
      </c>
      <c r="AP1050" s="22" t="str">
        <f aca="false">IF(M1050&gt;=Resumen!$B$5,"Alto","Bajo")</f>
        <v>Bajo</v>
      </c>
      <c r="AQ1050" s="22" t="str">
        <f aca="false">IF(AO1050&gt;=Resumen!$B$28,"Alto","Bajo")</f>
        <v>Alto</v>
      </c>
      <c r="AR1050" s="22" t="str">
        <f aca="false">AP1050&amp;" Potencial / "&amp;AQ1050&amp;" Share"</f>
        <v>Bajo Potencial / Alto Share</v>
      </c>
      <c r="AS1050" s="22" t="str">
        <f aca="false">IF(Q1050="Sí",IF(AO1050&gt;=Resumen!$B$29,"Alto","Bajo"),"")</f>
        <v/>
      </c>
      <c r="AT1050" s="22" t="str">
        <f aca="false">IF(AS1050&lt;&gt;"",AP1050&amp;" Potencial / "&amp;AS1050&amp;" Share","")</f>
        <v/>
      </c>
      <c r="AU1050" s="22" t="str">
        <f aca="false">IF(AH1050="","Sin dato",IF(AH1050-AO1050&gt;Resumen!$B$6,"Sobre-exhibido",IF(AO1050-AH1050&gt;Resumen!$B$6,"Sub-exhibido","En línea")))</f>
        <v>Sin dato</v>
      </c>
      <c r="AV1050" s="22" t="str">
        <f aca="false">IF(AT1050="","",IF(AT1050="Alto Potencial / Bajo Share",1,IF(AT1050="Alto Potencial / Alto Share",2,IF(AT1050="Bajo Potencial / Alto Share",3,4))))</f>
        <v/>
      </c>
      <c r="AW1050" s="22" t="str">
        <f aca="false">IF(Q1050="No","Sin competencia directa",IF(AV1050=1,"1 - Foco Conquista (Alto Pot / Bajo Share)",IF(AV1050=2,"2 - Foco Defensa (Alto Pot / Alto Share)",IF(AV1050=3,"3 - Monitoreo (Bajo Pot / Alto Share)","4 - Baja Prioridad (Bajo Pot / Bajo Share)"))))</f>
        <v>Sin competencia directa</v>
      </c>
      <c r="AX1050" s="12" t="str">
        <f aca="false">IF(OR(IFERROR(AND(W1050&lt;&gt;"",Y1050&lt;&gt;"",Y1050-W1050&gt;Resumen!$B$8),FALSE()),IFERROR(AND(X1050&lt;&gt;"",Y1050&lt;&gt;"",Y1050-X1050&gt;Resumen!$B$8),FALSE())),MAX(IF(IFERROR(AND(W1050&lt;&gt;"",Y1050&lt;&gt;"",Y1050-W1050&gt;Resumen!$B$8),FALSE()),Y1050-W1050,0),IF(IFERROR(AND(X1050&lt;&gt;"",Y1050&lt;&gt;"",Y1050-X1050&gt;Resumen!$B$8),FALSE()),Y1050-X1050,0)),"")</f>
        <v/>
      </c>
      <c r="AY1050" s="22" t="str">
        <f aca="false">IF(OR(IFERROR(AND(W1050&lt;&gt;"",Y1050&lt;&gt;"",Y1050-W1050&gt;Resumen!$B$8),FALSE()),IFERROR(AND(X1050&lt;&gt;"",Y1050&lt;&gt;"",Y1050-X1050&gt;Resumen!$B$8),FALSE())),TRIM("Lays tiene mayor markup que "&amp;IF(IFERROR(AND(W1050&lt;&gt;"",Y1050&lt;&gt;"",Y1050-W1050&gt;Resumen!$B$8),FALSE()),"Quento ","")&amp;IF(IFERROR(AND(X1050&lt;&gt;"",Y1050&lt;&gt;"",Y1050-X1050&gt;Resumen!$B$8),FALSE()),"Julicroc ","")&amp;"en este PDV"),"")</f>
        <v/>
      </c>
      <c r="AZ1050" s="22" t="str">
        <f aca="false">IF(COUNTIF('Plan Pehuamar - Lista'!$A$2:$A$167,A1050)&gt;0,"Sí","No")</f>
        <v>No</v>
      </c>
      <c r="BA1050" s="22" t="str">
        <f aca="false">IF(COUNTIF('Plan Combo 9+1'!$A$2:$A$226,A1050)&gt;0,"Sí","No")</f>
        <v>No</v>
      </c>
      <c r="BB1050" s="22" t="str">
        <f aca="false">IF(AH1050="","No",IF(BA1050="Sí",IF((AO1050-AH1050)&gt;Resumen!$B$6,"Sí","No"),IF((AO1050-AH1050)&gt;=Resumen!$B$132,"Sí","No")))</f>
        <v>No</v>
      </c>
      <c r="BC1050" s="22" t="str">
        <f aca="false">IF(AND(N1050="Sí",AL1050="Sí",AI1050=0),"Sí","No")</f>
        <v>No</v>
      </c>
      <c r="BD1050" s="22" t="str">
        <f aca="false">IF(COUNTIF('Plan 9+1 (con Pehuamar)'!$A$2:$A$227,A1050)&gt;0,"Sí","No")</f>
        <v>No</v>
      </c>
    </row>
    <row r="1051" customFormat="false" ht="15" hidden="false" customHeight="true" outlineLevel="0" collapsed="false">
      <c r="A1051" s="6" t="n">
        <v>404063</v>
      </c>
      <c r="B1051" s="6" t="n">
        <v>5</v>
      </c>
      <c r="C1051" s="6" t="n">
        <v>505</v>
      </c>
      <c r="D1051" s="6" t="s">
        <v>398</v>
      </c>
      <c r="E1051" s="6" t="s">
        <v>1234</v>
      </c>
      <c r="F1051" s="6" t="s">
        <v>201</v>
      </c>
      <c r="G1051" s="6" t="s">
        <v>129</v>
      </c>
      <c r="H1051" s="6" t="s">
        <v>197</v>
      </c>
      <c r="I1051" s="27" t="n">
        <v>25</v>
      </c>
      <c r="J1051" s="27" t="n">
        <v>0</v>
      </c>
      <c r="K1051" s="27" t="n">
        <v>45</v>
      </c>
      <c r="L1051" s="28" t="n">
        <f aca="false">I1051+J1051</f>
        <v>25</v>
      </c>
      <c r="M1051" s="28" t="n">
        <f aca="false">L1051+K1051</f>
        <v>70</v>
      </c>
      <c r="N1051" s="22" t="str">
        <f aca="false">IF(I1051&gt;0,"Sí","No")</f>
        <v>Sí</v>
      </c>
      <c r="O1051" s="22" t="str">
        <f aca="false">IF(J1051&gt;0,"Sí","No")</f>
        <v>No</v>
      </c>
      <c r="P1051" s="22" t="str">
        <f aca="false">IF(K1051&gt;0,"Sí","No")</f>
        <v>Sí</v>
      </c>
      <c r="Q1051" s="22" t="str">
        <f aca="false">IF(OR(I1051&gt;0,J1051&gt;0),"Sí","No")</f>
        <v>Sí</v>
      </c>
      <c r="R1051" s="27" t="n">
        <v>1700</v>
      </c>
      <c r="S1051" s="27" t="n">
        <v>2800</v>
      </c>
      <c r="T1051" s="27"/>
      <c r="U1051" s="27"/>
      <c r="V1051" s="27" t="n">
        <v>3500</v>
      </c>
      <c r="W1051" s="12" t="n">
        <f aca="false">IF(AND(I1051&gt;0,R1051&gt;0),(S1051-R1051)/R1051,"")</f>
        <v>0.647058823529412</v>
      </c>
      <c r="X1051" s="12" t="str">
        <f aca="false">IF(AND(J1051&gt;0,T1051&gt;0),(U1051-T1051)/T1051,"")</f>
        <v/>
      </c>
      <c r="Y1051" s="12" t="n">
        <f aca="false">IF(AND(K1051&gt;0,V1051&gt;0),(V1051-Resumen!$B$7)/Resumen!$B$7,"")</f>
        <v>0.4</v>
      </c>
      <c r="Z1051" s="28" t="n">
        <f aca="false">IF(AND(K1051&gt;0,I1051&gt;0,V1051&gt;0,S1051&gt;0),V1051-S1051,"")</f>
        <v>700</v>
      </c>
      <c r="AA1051" s="12" t="n">
        <f aca="false">IF(Z1051&lt;&gt;"",Z1051/S1051,"")</f>
        <v>0.25</v>
      </c>
      <c r="AB1051" s="28" t="str">
        <f aca="false">IF(AND(K1051&gt;0,J1051&gt;0,V1051&gt;0,U1051&gt;0),V1051-U1051,"")</f>
        <v/>
      </c>
      <c r="AC1051" s="12" t="str">
        <f aca="false">IF(AB1051&lt;&gt;"",AB1051/U1051,"")</f>
        <v/>
      </c>
      <c r="AD1051" s="27" t="n">
        <v>15</v>
      </c>
      <c r="AE1051" s="27" t="n">
        <v>19</v>
      </c>
      <c r="AF1051" s="27" t="n">
        <v>0</v>
      </c>
      <c r="AG1051" s="28" t="n">
        <f aca="false">AD1051+AE1051+AF1051</f>
        <v>34</v>
      </c>
      <c r="AH1051" s="12" t="n">
        <f aca="false">IF(AG1051&gt;0,AD1051/AG1051,"")</f>
        <v>0.441176470588235</v>
      </c>
      <c r="AI1051" s="27" t="n">
        <v>1</v>
      </c>
      <c r="AJ1051" s="27" t="n">
        <v>1</v>
      </c>
      <c r="AK1051" s="27" t="n">
        <v>0</v>
      </c>
      <c r="AL1051" s="22" t="str">
        <f aca="false">IF(OR(AJ1051&gt;0,AK1051&gt;0),"Sí","No")</f>
        <v>Sí</v>
      </c>
      <c r="AM1051" s="6" t="s">
        <v>397</v>
      </c>
      <c r="AN1051" s="6"/>
      <c r="AO1051" s="12" t="n">
        <f aca="false">IF(M1051&gt;0,K1051/M1051,"")</f>
        <v>0.642857142857143</v>
      </c>
      <c r="AP1051" s="22" t="str">
        <f aca="false">IF(M1051&gt;=Resumen!$B$5,"Alto","Bajo")</f>
        <v>Alto</v>
      </c>
      <c r="AQ1051" s="22" t="str">
        <f aca="false">IF(AO1051&gt;=Resumen!$B$28,"Alto","Bajo")</f>
        <v>Alto</v>
      </c>
      <c r="AR1051" s="22" t="str">
        <f aca="false">AP1051&amp;" Potencial / "&amp;AQ1051&amp;" Share"</f>
        <v>Alto Potencial / Alto Share</v>
      </c>
      <c r="AS1051" s="22" t="str">
        <f aca="false">IF(Q1051="Sí",IF(AO1051&gt;=Resumen!$B$29,"Alto","Bajo"),"")</f>
        <v>Alto</v>
      </c>
      <c r="AT1051" s="22" t="str">
        <f aca="false">IF(AS1051&lt;&gt;"",AP1051&amp;" Potencial / "&amp;AS1051&amp;" Share","")</f>
        <v>Alto Potencial / Alto Share</v>
      </c>
      <c r="AU1051" s="22" t="str">
        <f aca="false">IF(AH1051="","Sin dato",IF(AH1051-AO1051&gt;Resumen!$B$6,"Sobre-exhibido",IF(AO1051-AH1051&gt;Resumen!$B$6,"Sub-exhibido","En línea")))</f>
        <v>Sub-exhibido</v>
      </c>
      <c r="AV1051" s="22" t="n">
        <f aca="false">IF(AT1051="","",IF(AT1051="Alto Potencial / Bajo Share",1,IF(AT1051="Alto Potencial / Alto Share",2,IF(AT1051="Bajo Potencial / Alto Share",3,4))))</f>
        <v>2</v>
      </c>
      <c r="AW1051" s="22" t="str">
        <f aca="false">IF(Q1051="No","Sin competencia directa",IF(AV1051=1,"1 - Foco Conquista (Alto Pot / Bajo Share)",IF(AV1051=2,"2 - Foco Defensa (Alto Pot / Alto Share)",IF(AV1051=3,"3 - Monitoreo (Bajo Pot / Alto Share)","4 - Baja Prioridad (Bajo Pot / Bajo Share)"))))</f>
        <v>2 - Foco Defensa (Alto Pot / Alto Share)</v>
      </c>
      <c r="AX1051" s="12" t="str">
        <f aca="false">IF(OR(IFERROR(AND(W1051&lt;&gt;"",Y1051&lt;&gt;"",Y1051-W1051&gt;Resumen!$B$8),FALSE()),IFERROR(AND(X1051&lt;&gt;"",Y1051&lt;&gt;"",Y1051-X1051&gt;Resumen!$B$8),FALSE())),MAX(IF(IFERROR(AND(W1051&lt;&gt;"",Y1051&lt;&gt;"",Y1051-W1051&gt;Resumen!$B$8),FALSE()),Y1051-W1051,0),IF(IFERROR(AND(X1051&lt;&gt;"",Y1051&lt;&gt;"",Y1051-X1051&gt;Resumen!$B$8),FALSE()),Y1051-X1051,0)),"")</f>
        <v/>
      </c>
      <c r="AY1051" s="22" t="str">
        <f aca="false">IF(OR(IFERROR(AND(W1051&lt;&gt;"",Y1051&lt;&gt;"",Y1051-W1051&gt;Resumen!$B$8),FALSE()),IFERROR(AND(X1051&lt;&gt;"",Y1051&lt;&gt;"",Y1051-X1051&gt;Resumen!$B$8),FALSE())),TRIM("Lays tiene mayor markup que "&amp;IF(IFERROR(AND(W1051&lt;&gt;"",Y1051&lt;&gt;"",Y1051-W1051&gt;Resumen!$B$8),FALSE()),"Quento ","")&amp;IF(IFERROR(AND(X1051&lt;&gt;"",Y1051&lt;&gt;"",Y1051-X1051&gt;Resumen!$B$8),FALSE()),"Julicroc ","")&amp;"en este PDV"),"")</f>
        <v/>
      </c>
      <c r="AZ1051" s="22" t="str">
        <f aca="false">IF(COUNTIF('Plan Pehuamar - Lista'!$A$2:$A$167,A1051)&gt;0,"Sí","No")</f>
        <v>No</v>
      </c>
      <c r="BA1051" s="22" t="str">
        <f aca="false">IF(COUNTIF('Plan Combo 9+1'!$A$2:$A$226,A1051)&gt;0,"Sí","No")</f>
        <v>No</v>
      </c>
      <c r="BB1051" s="22" t="str">
        <f aca="false">IF(AH1051="","No",IF(BA1051="Sí",IF((AO1051-AH1051)&gt;Resumen!$B$6,"Sí","No"),IF((AO1051-AH1051)&gt;=Resumen!$B$132,"Sí","No")))</f>
        <v>Sí</v>
      </c>
      <c r="BC1051" s="22" t="str">
        <f aca="false">IF(AND(N1051="Sí",AL1051="Sí",AI1051=0),"Sí","No")</f>
        <v>No</v>
      </c>
      <c r="BD1051" s="22" t="str">
        <f aca="false">IF(COUNTIF('Plan 9+1 (con Pehuamar)'!$A$2:$A$227,A1051)&gt;0,"Sí","No")</f>
        <v>No</v>
      </c>
    </row>
    <row r="1052" customFormat="false" ht="15" hidden="false" customHeight="true" outlineLevel="0" collapsed="false">
      <c r="A1052" s="6" t="n">
        <v>404126</v>
      </c>
      <c r="B1052" s="6" t="n">
        <v>5</v>
      </c>
      <c r="C1052" s="6" t="n">
        <v>505</v>
      </c>
      <c r="D1052" s="6" t="s">
        <v>398</v>
      </c>
      <c r="E1052" s="6" t="s">
        <v>1235</v>
      </c>
      <c r="F1052" s="6" t="s">
        <v>201</v>
      </c>
      <c r="G1052" s="6" t="s">
        <v>129</v>
      </c>
      <c r="H1052" s="6" t="s">
        <v>197</v>
      </c>
      <c r="I1052" s="27" t="n">
        <v>0</v>
      </c>
      <c r="J1052" s="27" t="n">
        <v>0</v>
      </c>
      <c r="K1052" s="27" t="n">
        <v>8.6</v>
      </c>
      <c r="L1052" s="28" t="n">
        <f aca="false">I1052+J1052</f>
        <v>0</v>
      </c>
      <c r="M1052" s="28" t="n">
        <f aca="false">L1052+K1052</f>
        <v>8.6</v>
      </c>
      <c r="N1052" s="22" t="str">
        <f aca="false">IF(I1052&gt;0,"Sí","No")</f>
        <v>No</v>
      </c>
      <c r="O1052" s="22" t="str">
        <f aca="false">IF(J1052&gt;0,"Sí","No")</f>
        <v>No</v>
      </c>
      <c r="P1052" s="22" t="str">
        <f aca="false">IF(K1052&gt;0,"Sí","No")</f>
        <v>Sí</v>
      </c>
      <c r="Q1052" s="22" t="str">
        <f aca="false">IF(OR(I1052&gt;0,J1052&gt;0),"Sí","No")</f>
        <v>No</v>
      </c>
      <c r="R1052" s="27"/>
      <c r="S1052" s="27"/>
      <c r="T1052" s="27"/>
      <c r="U1052" s="27"/>
      <c r="V1052" s="27"/>
      <c r="W1052" s="12" t="str">
        <f aca="false">IF(AND(I1052&gt;0,R1052&gt;0),(S1052-R1052)/R1052,"")</f>
        <v/>
      </c>
      <c r="X1052" s="12" t="str">
        <f aca="false">IF(AND(J1052&gt;0,T1052&gt;0),(U1052-T1052)/T1052,"")</f>
        <v/>
      </c>
      <c r="Y1052" s="12" t="str">
        <f aca="false">IF(AND(K1052&gt;0,V1052&gt;0),(V1052-Resumen!$B$7)/Resumen!$B$7,"")</f>
        <v/>
      </c>
      <c r="Z1052" s="28" t="str">
        <f aca="false">IF(AND(K1052&gt;0,I1052&gt;0,V1052&gt;0,S1052&gt;0),V1052-S1052,"")</f>
        <v/>
      </c>
      <c r="AA1052" s="12" t="str">
        <f aca="false">IF(Z1052&lt;&gt;"",Z1052/S1052,"")</f>
        <v/>
      </c>
      <c r="AB1052" s="28" t="str">
        <f aca="false">IF(AND(K1052&gt;0,J1052&gt;0,V1052&gt;0,U1052&gt;0),V1052-U1052,"")</f>
        <v/>
      </c>
      <c r="AC1052" s="12" t="str">
        <f aca="false">IF(AB1052&lt;&gt;"",AB1052/U1052,"")</f>
        <v/>
      </c>
      <c r="AD1052" s="27" t="n">
        <v>0</v>
      </c>
      <c r="AE1052" s="27" t="n">
        <v>0</v>
      </c>
      <c r="AF1052" s="27" t="n">
        <v>0</v>
      </c>
      <c r="AG1052" s="28" t="n">
        <f aca="false">AD1052+AE1052+AF1052</f>
        <v>0</v>
      </c>
      <c r="AH1052" s="12" t="str">
        <f aca="false">IF(AG1052&gt;0,AD1052/AG1052,"")</f>
        <v/>
      </c>
      <c r="AI1052" s="27" t="n">
        <v>0</v>
      </c>
      <c r="AJ1052" s="27" t="n">
        <v>0</v>
      </c>
      <c r="AK1052" s="27" t="n">
        <v>0</v>
      </c>
      <c r="AL1052" s="22" t="str">
        <f aca="false">IF(OR(AJ1052&gt;0,AK1052&gt;0),"Sí","No")</f>
        <v>No</v>
      </c>
      <c r="AM1052" s="6"/>
      <c r="AN1052" s="6"/>
      <c r="AO1052" s="12" t="n">
        <f aca="false">IF(M1052&gt;0,K1052/M1052,"")</f>
        <v>1</v>
      </c>
      <c r="AP1052" s="22" t="str">
        <f aca="false">IF(M1052&gt;=Resumen!$B$5,"Alto","Bajo")</f>
        <v>Bajo</v>
      </c>
      <c r="AQ1052" s="22" t="str">
        <f aca="false">IF(AO1052&gt;=Resumen!$B$28,"Alto","Bajo")</f>
        <v>Alto</v>
      </c>
      <c r="AR1052" s="22" t="str">
        <f aca="false">AP1052&amp;" Potencial / "&amp;AQ1052&amp;" Share"</f>
        <v>Bajo Potencial / Alto Share</v>
      </c>
      <c r="AS1052" s="22" t="str">
        <f aca="false">IF(Q1052="Sí",IF(AO1052&gt;=Resumen!$B$29,"Alto","Bajo"),"")</f>
        <v/>
      </c>
      <c r="AT1052" s="22" t="str">
        <f aca="false">IF(AS1052&lt;&gt;"",AP1052&amp;" Potencial / "&amp;AS1052&amp;" Share","")</f>
        <v/>
      </c>
      <c r="AU1052" s="22" t="str">
        <f aca="false">IF(AH1052="","Sin dato",IF(AH1052-AO1052&gt;Resumen!$B$6,"Sobre-exhibido",IF(AO1052-AH1052&gt;Resumen!$B$6,"Sub-exhibido","En línea")))</f>
        <v>Sin dato</v>
      </c>
      <c r="AV1052" s="22" t="str">
        <f aca="false">IF(AT1052="","",IF(AT1052="Alto Potencial / Bajo Share",1,IF(AT1052="Alto Potencial / Alto Share",2,IF(AT1052="Bajo Potencial / Alto Share",3,4))))</f>
        <v/>
      </c>
      <c r="AW1052" s="22" t="str">
        <f aca="false">IF(Q1052="No","Sin competencia directa",IF(AV1052=1,"1 - Foco Conquista (Alto Pot / Bajo Share)",IF(AV1052=2,"2 - Foco Defensa (Alto Pot / Alto Share)",IF(AV1052=3,"3 - Monitoreo (Bajo Pot / Alto Share)","4 - Baja Prioridad (Bajo Pot / Bajo Share)"))))</f>
        <v>Sin competencia directa</v>
      </c>
      <c r="AX1052" s="12" t="str">
        <f aca="false">IF(OR(IFERROR(AND(W1052&lt;&gt;"",Y1052&lt;&gt;"",Y1052-W1052&gt;Resumen!$B$8),FALSE()),IFERROR(AND(X1052&lt;&gt;"",Y1052&lt;&gt;"",Y1052-X1052&gt;Resumen!$B$8),FALSE())),MAX(IF(IFERROR(AND(W1052&lt;&gt;"",Y1052&lt;&gt;"",Y1052-W1052&gt;Resumen!$B$8),FALSE()),Y1052-W1052,0),IF(IFERROR(AND(X1052&lt;&gt;"",Y1052&lt;&gt;"",Y1052-X1052&gt;Resumen!$B$8),FALSE()),Y1052-X1052,0)),"")</f>
        <v/>
      </c>
      <c r="AY1052" s="22" t="str">
        <f aca="false">IF(OR(IFERROR(AND(W1052&lt;&gt;"",Y1052&lt;&gt;"",Y1052-W1052&gt;Resumen!$B$8),FALSE()),IFERROR(AND(X1052&lt;&gt;"",Y1052&lt;&gt;"",Y1052-X1052&gt;Resumen!$B$8),FALSE())),TRIM("Lays tiene mayor markup que "&amp;IF(IFERROR(AND(W1052&lt;&gt;"",Y1052&lt;&gt;"",Y1052-W1052&gt;Resumen!$B$8),FALSE()),"Quento ","")&amp;IF(IFERROR(AND(X1052&lt;&gt;"",Y1052&lt;&gt;"",Y1052-X1052&gt;Resumen!$B$8),FALSE()),"Julicroc ","")&amp;"en este PDV"),"")</f>
        <v/>
      </c>
      <c r="AZ1052" s="22" t="str">
        <f aca="false">IF(COUNTIF('Plan Pehuamar - Lista'!$A$2:$A$167,A1052)&gt;0,"Sí","No")</f>
        <v>No</v>
      </c>
      <c r="BA1052" s="22" t="str">
        <f aca="false">IF(COUNTIF('Plan Combo 9+1'!$A$2:$A$226,A1052)&gt;0,"Sí","No")</f>
        <v>No</v>
      </c>
      <c r="BB1052" s="22" t="str">
        <f aca="false">IF(AH1052="","No",IF(BA1052="Sí",IF((AO1052-AH1052)&gt;Resumen!$B$6,"Sí","No"),IF((AO1052-AH1052)&gt;=Resumen!$B$132,"Sí","No")))</f>
        <v>No</v>
      </c>
      <c r="BC1052" s="22" t="str">
        <f aca="false">IF(AND(N1052="Sí",AL1052="Sí",AI1052=0),"Sí","No")</f>
        <v>No</v>
      </c>
      <c r="BD1052" s="22" t="str">
        <f aca="false">IF(COUNTIF('Plan 9+1 (con Pehuamar)'!$A$2:$A$227,A1052)&gt;0,"Sí","No")</f>
        <v>No</v>
      </c>
    </row>
    <row r="1053" customFormat="false" ht="15" hidden="false" customHeight="true" outlineLevel="0" collapsed="false">
      <c r="A1053" s="6" t="n">
        <v>404149</v>
      </c>
      <c r="B1053" s="6" t="n">
        <v>5</v>
      </c>
      <c r="C1053" s="6" t="n">
        <v>505</v>
      </c>
      <c r="D1053" s="6" t="s">
        <v>398</v>
      </c>
      <c r="E1053" s="6" t="s">
        <v>1236</v>
      </c>
      <c r="F1053" s="6" t="s">
        <v>201</v>
      </c>
      <c r="G1053" s="6" t="s">
        <v>129</v>
      </c>
      <c r="H1053" s="6" t="s">
        <v>197</v>
      </c>
      <c r="I1053" s="27" t="n">
        <v>0</v>
      </c>
      <c r="J1053" s="27" t="n">
        <v>0</v>
      </c>
      <c r="K1053" s="27" t="n">
        <v>0.2</v>
      </c>
      <c r="L1053" s="28" t="n">
        <f aca="false">I1053+J1053</f>
        <v>0</v>
      </c>
      <c r="M1053" s="28" t="n">
        <f aca="false">L1053+K1053</f>
        <v>0.2</v>
      </c>
      <c r="N1053" s="22" t="str">
        <f aca="false">IF(I1053&gt;0,"Sí","No")</f>
        <v>No</v>
      </c>
      <c r="O1053" s="22" t="str">
        <f aca="false">IF(J1053&gt;0,"Sí","No")</f>
        <v>No</v>
      </c>
      <c r="P1053" s="22" t="str">
        <f aca="false">IF(K1053&gt;0,"Sí","No")</f>
        <v>Sí</v>
      </c>
      <c r="Q1053" s="22" t="str">
        <f aca="false">IF(OR(I1053&gt;0,J1053&gt;0),"Sí","No")</f>
        <v>No</v>
      </c>
      <c r="R1053" s="27"/>
      <c r="S1053" s="27"/>
      <c r="T1053" s="27"/>
      <c r="U1053" s="27"/>
      <c r="V1053" s="27"/>
      <c r="W1053" s="12" t="str">
        <f aca="false">IF(AND(I1053&gt;0,R1053&gt;0),(S1053-R1053)/R1053,"")</f>
        <v/>
      </c>
      <c r="X1053" s="12" t="str">
        <f aca="false">IF(AND(J1053&gt;0,T1053&gt;0),(U1053-T1053)/T1053,"")</f>
        <v/>
      </c>
      <c r="Y1053" s="12" t="str">
        <f aca="false">IF(AND(K1053&gt;0,V1053&gt;0),(V1053-Resumen!$B$7)/Resumen!$B$7,"")</f>
        <v/>
      </c>
      <c r="Z1053" s="28" t="str">
        <f aca="false">IF(AND(K1053&gt;0,I1053&gt;0,V1053&gt;0,S1053&gt;0),V1053-S1053,"")</f>
        <v/>
      </c>
      <c r="AA1053" s="12" t="str">
        <f aca="false">IF(Z1053&lt;&gt;"",Z1053/S1053,"")</f>
        <v/>
      </c>
      <c r="AB1053" s="28" t="str">
        <f aca="false">IF(AND(K1053&gt;0,J1053&gt;0,V1053&gt;0,U1053&gt;0),V1053-U1053,"")</f>
        <v/>
      </c>
      <c r="AC1053" s="12" t="str">
        <f aca="false">IF(AB1053&lt;&gt;"",AB1053/U1053,"")</f>
        <v/>
      </c>
      <c r="AD1053" s="27" t="n">
        <v>0</v>
      </c>
      <c r="AE1053" s="27" t="n">
        <v>0</v>
      </c>
      <c r="AF1053" s="27" t="n">
        <v>0</v>
      </c>
      <c r="AG1053" s="28" t="n">
        <f aca="false">AD1053+AE1053+AF1053</f>
        <v>0</v>
      </c>
      <c r="AH1053" s="12" t="str">
        <f aca="false">IF(AG1053&gt;0,AD1053/AG1053,"")</f>
        <v/>
      </c>
      <c r="AI1053" s="27" t="n">
        <v>0</v>
      </c>
      <c r="AJ1053" s="27" t="n">
        <v>0</v>
      </c>
      <c r="AK1053" s="27" t="n">
        <v>0</v>
      </c>
      <c r="AL1053" s="22" t="str">
        <f aca="false">IF(OR(AJ1053&gt;0,AK1053&gt;0),"Sí","No")</f>
        <v>No</v>
      </c>
      <c r="AM1053" s="6"/>
      <c r="AN1053" s="6"/>
      <c r="AO1053" s="12" t="n">
        <f aca="false">IF(M1053&gt;0,K1053/M1053,"")</f>
        <v>1</v>
      </c>
      <c r="AP1053" s="22" t="str">
        <f aca="false">IF(M1053&gt;=Resumen!$B$5,"Alto","Bajo")</f>
        <v>Bajo</v>
      </c>
      <c r="AQ1053" s="22" t="str">
        <f aca="false">IF(AO1053&gt;=Resumen!$B$28,"Alto","Bajo")</f>
        <v>Alto</v>
      </c>
      <c r="AR1053" s="22" t="str">
        <f aca="false">AP1053&amp;" Potencial / "&amp;AQ1053&amp;" Share"</f>
        <v>Bajo Potencial / Alto Share</v>
      </c>
      <c r="AS1053" s="22" t="str">
        <f aca="false">IF(Q1053="Sí",IF(AO1053&gt;=Resumen!$B$29,"Alto","Bajo"),"")</f>
        <v/>
      </c>
      <c r="AT1053" s="22" t="str">
        <f aca="false">IF(AS1053&lt;&gt;"",AP1053&amp;" Potencial / "&amp;AS1053&amp;" Share","")</f>
        <v/>
      </c>
      <c r="AU1053" s="22" t="str">
        <f aca="false">IF(AH1053="","Sin dato",IF(AH1053-AO1053&gt;Resumen!$B$6,"Sobre-exhibido",IF(AO1053-AH1053&gt;Resumen!$B$6,"Sub-exhibido","En línea")))</f>
        <v>Sin dato</v>
      </c>
      <c r="AV1053" s="22" t="str">
        <f aca="false">IF(AT1053="","",IF(AT1053="Alto Potencial / Bajo Share",1,IF(AT1053="Alto Potencial / Alto Share",2,IF(AT1053="Bajo Potencial / Alto Share",3,4))))</f>
        <v/>
      </c>
      <c r="AW1053" s="22" t="str">
        <f aca="false">IF(Q1053="No","Sin competencia directa",IF(AV1053=1,"1 - Foco Conquista (Alto Pot / Bajo Share)",IF(AV1053=2,"2 - Foco Defensa (Alto Pot / Alto Share)",IF(AV1053=3,"3 - Monitoreo (Bajo Pot / Alto Share)","4 - Baja Prioridad (Bajo Pot / Bajo Share)"))))</f>
        <v>Sin competencia directa</v>
      </c>
      <c r="AX1053" s="12" t="str">
        <f aca="false">IF(OR(IFERROR(AND(W1053&lt;&gt;"",Y1053&lt;&gt;"",Y1053-W1053&gt;Resumen!$B$8),FALSE()),IFERROR(AND(X1053&lt;&gt;"",Y1053&lt;&gt;"",Y1053-X1053&gt;Resumen!$B$8),FALSE())),MAX(IF(IFERROR(AND(W1053&lt;&gt;"",Y1053&lt;&gt;"",Y1053-W1053&gt;Resumen!$B$8),FALSE()),Y1053-W1053,0),IF(IFERROR(AND(X1053&lt;&gt;"",Y1053&lt;&gt;"",Y1053-X1053&gt;Resumen!$B$8),FALSE()),Y1053-X1053,0)),"")</f>
        <v/>
      </c>
      <c r="AY1053" s="22" t="str">
        <f aca="false">IF(OR(IFERROR(AND(W1053&lt;&gt;"",Y1053&lt;&gt;"",Y1053-W1053&gt;Resumen!$B$8),FALSE()),IFERROR(AND(X1053&lt;&gt;"",Y1053&lt;&gt;"",Y1053-X1053&gt;Resumen!$B$8),FALSE())),TRIM("Lays tiene mayor markup que "&amp;IF(IFERROR(AND(W1053&lt;&gt;"",Y1053&lt;&gt;"",Y1053-W1053&gt;Resumen!$B$8),FALSE()),"Quento ","")&amp;IF(IFERROR(AND(X1053&lt;&gt;"",Y1053&lt;&gt;"",Y1053-X1053&gt;Resumen!$B$8),FALSE()),"Julicroc ","")&amp;"en este PDV"),"")</f>
        <v/>
      </c>
      <c r="AZ1053" s="22" t="str">
        <f aca="false">IF(COUNTIF('Plan Pehuamar - Lista'!$A$2:$A$167,A1053)&gt;0,"Sí","No")</f>
        <v>No</v>
      </c>
      <c r="BA1053" s="22" t="str">
        <f aca="false">IF(COUNTIF('Plan Combo 9+1'!$A$2:$A$226,A1053)&gt;0,"Sí","No")</f>
        <v>No</v>
      </c>
      <c r="BB1053" s="22" t="str">
        <f aca="false">IF(AH1053="","No",IF(BA1053="Sí",IF((AO1053-AH1053)&gt;Resumen!$B$6,"Sí","No"),IF((AO1053-AH1053)&gt;=Resumen!$B$132,"Sí","No")))</f>
        <v>No</v>
      </c>
      <c r="BC1053" s="22" t="str">
        <f aca="false">IF(AND(N1053="Sí",AL1053="Sí",AI1053=0),"Sí","No")</f>
        <v>No</v>
      </c>
      <c r="BD1053" s="22" t="str">
        <f aca="false">IF(COUNTIF('Plan 9+1 (con Pehuamar)'!$A$2:$A$227,A1053)&gt;0,"Sí","No")</f>
        <v>No</v>
      </c>
    </row>
    <row r="1054" customFormat="false" ht="15" hidden="false" customHeight="true" outlineLevel="0" collapsed="false">
      <c r="A1054" s="6" t="n">
        <v>404355</v>
      </c>
      <c r="B1054" s="6" t="n">
        <v>5</v>
      </c>
      <c r="C1054" s="6" t="n">
        <v>505</v>
      </c>
      <c r="D1054" s="6" t="s">
        <v>398</v>
      </c>
      <c r="E1054" s="6" t="s">
        <v>1237</v>
      </c>
      <c r="F1054" s="6" t="s">
        <v>201</v>
      </c>
      <c r="G1054" s="6" t="s">
        <v>129</v>
      </c>
      <c r="H1054" s="6" t="s">
        <v>197</v>
      </c>
      <c r="I1054" s="27" t="n">
        <v>0</v>
      </c>
      <c r="J1054" s="27" t="n">
        <v>0</v>
      </c>
      <c r="K1054" s="27" t="n">
        <v>3.6</v>
      </c>
      <c r="L1054" s="28" t="n">
        <f aca="false">I1054+J1054</f>
        <v>0</v>
      </c>
      <c r="M1054" s="28" t="n">
        <f aca="false">L1054+K1054</f>
        <v>3.6</v>
      </c>
      <c r="N1054" s="22" t="str">
        <f aca="false">IF(I1054&gt;0,"Sí","No")</f>
        <v>No</v>
      </c>
      <c r="O1054" s="22" t="str">
        <f aca="false">IF(J1054&gt;0,"Sí","No")</f>
        <v>No</v>
      </c>
      <c r="P1054" s="22" t="str">
        <f aca="false">IF(K1054&gt;0,"Sí","No")</f>
        <v>Sí</v>
      </c>
      <c r="Q1054" s="22" t="str">
        <f aca="false">IF(OR(I1054&gt;0,J1054&gt;0),"Sí","No")</f>
        <v>No</v>
      </c>
      <c r="R1054" s="27"/>
      <c r="S1054" s="27"/>
      <c r="T1054" s="27"/>
      <c r="U1054" s="27"/>
      <c r="V1054" s="27"/>
      <c r="W1054" s="12" t="str">
        <f aca="false">IF(AND(I1054&gt;0,R1054&gt;0),(S1054-R1054)/R1054,"")</f>
        <v/>
      </c>
      <c r="X1054" s="12" t="str">
        <f aca="false">IF(AND(J1054&gt;0,T1054&gt;0),(U1054-T1054)/T1054,"")</f>
        <v/>
      </c>
      <c r="Y1054" s="12" t="str">
        <f aca="false">IF(AND(K1054&gt;0,V1054&gt;0),(V1054-Resumen!$B$7)/Resumen!$B$7,"")</f>
        <v/>
      </c>
      <c r="Z1054" s="28" t="str">
        <f aca="false">IF(AND(K1054&gt;0,I1054&gt;0,V1054&gt;0,S1054&gt;0),V1054-S1054,"")</f>
        <v/>
      </c>
      <c r="AA1054" s="12" t="str">
        <f aca="false">IF(Z1054&lt;&gt;"",Z1054/S1054,"")</f>
        <v/>
      </c>
      <c r="AB1054" s="28" t="str">
        <f aca="false">IF(AND(K1054&gt;0,J1054&gt;0,V1054&gt;0,U1054&gt;0),V1054-U1054,"")</f>
        <v/>
      </c>
      <c r="AC1054" s="12" t="str">
        <f aca="false">IF(AB1054&lt;&gt;"",AB1054/U1054,"")</f>
        <v/>
      </c>
      <c r="AD1054" s="27" t="n">
        <v>0</v>
      </c>
      <c r="AE1054" s="27" t="n">
        <v>0</v>
      </c>
      <c r="AF1054" s="27" t="n">
        <v>0</v>
      </c>
      <c r="AG1054" s="28" t="n">
        <f aca="false">AD1054+AE1054+AF1054</f>
        <v>0</v>
      </c>
      <c r="AH1054" s="12" t="str">
        <f aca="false">IF(AG1054&gt;0,AD1054/AG1054,"")</f>
        <v/>
      </c>
      <c r="AI1054" s="27" t="n">
        <v>0</v>
      </c>
      <c r="AJ1054" s="27" t="n">
        <v>0</v>
      </c>
      <c r="AK1054" s="27" t="n">
        <v>0</v>
      </c>
      <c r="AL1054" s="22" t="str">
        <f aca="false">IF(OR(AJ1054&gt;0,AK1054&gt;0),"Sí","No")</f>
        <v>No</v>
      </c>
      <c r="AM1054" s="6"/>
      <c r="AN1054" s="6"/>
      <c r="AO1054" s="12" t="n">
        <f aca="false">IF(M1054&gt;0,K1054/M1054,"")</f>
        <v>1</v>
      </c>
      <c r="AP1054" s="22" t="str">
        <f aca="false">IF(M1054&gt;=Resumen!$B$5,"Alto","Bajo")</f>
        <v>Bajo</v>
      </c>
      <c r="AQ1054" s="22" t="str">
        <f aca="false">IF(AO1054&gt;=Resumen!$B$28,"Alto","Bajo")</f>
        <v>Alto</v>
      </c>
      <c r="AR1054" s="22" t="str">
        <f aca="false">AP1054&amp;" Potencial / "&amp;AQ1054&amp;" Share"</f>
        <v>Bajo Potencial / Alto Share</v>
      </c>
      <c r="AS1054" s="22" t="str">
        <f aca="false">IF(Q1054="Sí",IF(AO1054&gt;=Resumen!$B$29,"Alto","Bajo"),"")</f>
        <v/>
      </c>
      <c r="AT1054" s="22" t="str">
        <f aca="false">IF(AS1054&lt;&gt;"",AP1054&amp;" Potencial / "&amp;AS1054&amp;" Share","")</f>
        <v/>
      </c>
      <c r="AU1054" s="22" t="str">
        <f aca="false">IF(AH1054="","Sin dato",IF(AH1054-AO1054&gt;Resumen!$B$6,"Sobre-exhibido",IF(AO1054-AH1054&gt;Resumen!$B$6,"Sub-exhibido","En línea")))</f>
        <v>Sin dato</v>
      </c>
      <c r="AV1054" s="22" t="str">
        <f aca="false">IF(AT1054="","",IF(AT1054="Alto Potencial / Bajo Share",1,IF(AT1054="Alto Potencial / Alto Share",2,IF(AT1054="Bajo Potencial / Alto Share",3,4))))</f>
        <v/>
      </c>
      <c r="AW1054" s="22" t="str">
        <f aca="false">IF(Q1054="No","Sin competencia directa",IF(AV1054=1,"1 - Foco Conquista (Alto Pot / Bajo Share)",IF(AV1054=2,"2 - Foco Defensa (Alto Pot / Alto Share)",IF(AV1054=3,"3 - Monitoreo (Bajo Pot / Alto Share)","4 - Baja Prioridad (Bajo Pot / Bajo Share)"))))</f>
        <v>Sin competencia directa</v>
      </c>
      <c r="AX1054" s="12" t="str">
        <f aca="false">IF(OR(IFERROR(AND(W1054&lt;&gt;"",Y1054&lt;&gt;"",Y1054-W1054&gt;Resumen!$B$8),FALSE()),IFERROR(AND(X1054&lt;&gt;"",Y1054&lt;&gt;"",Y1054-X1054&gt;Resumen!$B$8),FALSE())),MAX(IF(IFERROR(AND(W1054&lt;&gt;"",Y1054&lt;&gt;"",Y1054-W1054&gt;Resumen!$B$8),FALSE()),Y1054-W1054,0),IF(IFERROR(AND(X1054&lt;&gt;"",Y1054&lt;&gt;"",Y1054-X1054&gt;Resumen!$B$8),FALSE()),Y1054-X1054,0)),"")</f>
        <v/>
      </c>
      <c r="AY1054" s="22" t="str">
        <f aca="false">IF(OR(IFERROR(AND(W1054&lt;&gt;"",Y1054&lt;&gt;"",Y1054-W1054&gt;Resumen!$B$8),FALSE()),IFERROR(AND(X1054&lt;&gt;"",Y1054&lt;&gt;"",Y1054-X1054&gt;Resumen!$B$8),FALSE())),TRIM("Lays tiene mayor markup que "&amp;IF(IFERROR(AND(W1054&lt;&gt;"",Y1054&lt;&gt;"",Y1054-W1054&gt;Resumen!$B$8),FALSE()),"Quento ","")&amp;IF(IFERROR(AND(X1054&lt;&gt;"",Y1054&lt;&gt;"",Y1054-X1054&gt;Resumen!$B$8),FALSE()),"Julicroc ","")&amp;"en este PDV"),"")</f>
        <v/>
      </c>
      <c r="AZ1054" s="22" t="str">
        <f aca="false">IF(COUNTIF('Plan Pehuamar - Lista'!$A$2:$A$167,A1054)&gt;0,"Sí","No")</f>
        <v>No</v>
      </c>
      <c r="BA1054" s="22" t="str">
        <f aca="false">IF(COUNTIF('Plan Combo 9+1'!$A$2:$A$226,A1054)&gt;0,"Sí","No")</f>
        <v>No</v>
      </c>
      <c r="BB1054" s="22" t="str">
        <f aca="false">IF(AH1054="","No",IF(BA1054="Sí",IF((AO1054-AH1054)&gt;Resumen!$B$6,"Sí","No"),IF((AO1054-AH1054)&gt;=Resumen!$B$132,"Sí","No")))</f>
        <v>No</v>
      </c>
      <c r="BC1054" s="22" t="str">
        <f aca="false">IF(AND(N1054="Sí",AL1054="Sí",AI1054=0),"Sí","No")</f>
        <v>No</v>
      </c>
      <c r="BD1054" s="22" t="str">
        <f aca="false">IF(COUNTIF('Plan 9+1 (con Pehuamar)'!$A$2:$A$227,A1054)&gt;0,"Sí","No")</f>
        <v>No</v>
      </c>
    </row>
    <row r="1055" customFormat="false" ht="15" hidden="false" customHeight="true" outlineLevel="0" collapsed="false">
      <c r="A1055" s="6" t="n">
        <v>404406</v>
      </c>
      <c r="B1055" s="6" t="n">
        <v>5</v>
      </c>
      <c r="C1055" s="6" t="n">
        <v>505</v>
      </c>
      <c r="D1055" s="6" t="s">
        <v>398</v>
      </c>
      <c r="E1055" s="6" t="s">
        <v>1238</v>
      </c>
      <c r="F1055" s="6" t="s">
        <v>201</v>
      </c>
      <c r="G1055" s="6" t="s">
        <v>129</v>
      </c>
      <c r="H1055" s="6" t="s">
        <v>197</v>
      </c>
      <c r="I1055" s="27" t="n">
        <v>0</v>
      </c>
      <c r="J1055" s="27" t="n">
        <v>0</v>
      </c>
      <c r="K1055" s="27" t="n">
        <v>6.6</v>
      </c>
      <c r="L1055" s="28" t="n">
        <f aca="false">I1055+J1055</f>
        <v>0</v>
      </c>
      <c r="M1055" s="28" t="n">
        <f aca="false">L1055+K1055</f>
        <v>6.6</v>
      </c>
      <c r="N1055" s="22" t="str">
        <f aca="false">IF(I1055&gt;0,"Sí","No")</f>
        <v>No</v>
      </c>
      <c r="O1055" s="22" t="str">
        <f aca="false">IF(J1055&gt;0,"Sí","No")</f>
        <v>No</v>
      </c>
      <c r="P1055" s="22" t="str">
        <f aca="false">IF(K1055&gt;0,"Sí","No")</f>
        <v>Sí</v>
      </c>
      <c r="Q1055" s="22" t="str">
        <f aca="false">IF(OR(I1055&gt;0,J1055&gt;0),"Sí","No")</f>
        <v>No</v>
      </c>
      <c r="R1055" s="27"/>
      <c r="S1055" s="27"/>
      <c r="T1055" s="27"/>
      <c r="U1055" s="27"/>
      <c r="V1055" s="27"/>
      <c r="W1055" s="12" t="str">
        <f aca="false">IF(AND(I1055&gt;0,R1055&gt;0),(S1055-R1055)/R1055,"")</f>
        <v/>
      </c>
      <c r="X1055" s="12" t="str">
        <f aca="false">IF(AND(J1055&gt;0,T1055&gt;0),(U1055-T1055)/T1055,"")</f>
        <v/>
      </c>
      <c r="Y1055" s="12" t="str">
        <f aca="false">IF(AND(K1055&gt;0,V1055&gt;0),(V1055-Resumen!$B$7)/Resumen!$B$7,"")</f>
        <v/>
      </c>
      <c r="Z1055" s="28" t="str">
        <f aca="false">IF(AND(K1055&gt;0,I1055&gt;0,V1055&gt;0,S1055&gt;0),V1055-S1055,"")</f>
        <v/>
      </c>
      <c r="AA1055" s="12" t="str">
        <f aca="false">IF(Z1055&lt;&gt;"",Z1055/S1055,"")</f>
        <v/>
      </c>
      <c r="AB1055" s="28" t="str">
        <f aca="false">IF(AND(K1055&gt;0,J1055&gt;0,V1055&gt;0,U1055&gt;0),V1055-U1055,"")</f>
        <v/>
      </c>
      <c r="AC1055" s="12" t="str">
        <f aca="false">IF(AB1055&lt;&gt;"",AB1055/U1055,"")</f>
        <v/>
      </c>
      <c r="AD1055" s="27" t="n">
        <v>0</v>
      </c>
      <c r="AE1055" s="27" t="n">
        <v>0</v>
      </c>
      <c r="AF1055" s="27" t="n">
        <v>0</v>
      </c>
      <c r="AG1055" s="28" t="n">
        <f aca="false">AD1055+AE1055+AF1055</f>
        <v>0</v>
      </c>
      <c r="AH1055" s="12" t="str">
        <f aca="false">IF(AG1055&gt;0,AD1055/AG1055,"")</f>
        <v/>
      </c>
      <c r="AI1055" s="27" t="n">
        <v>0</v>
      </c>
      <c r="AJ1055" s="27" t="n">
        <v>0</v>
      </c>
      <c r="AK1055" s="27" t="n">
        <v>0</v>
      </c>
      <c r="AL1055" s="22" t="str">
        <f aca="false">IF(OR(AJ1055&gt;0,AK1055&gt;0),"Sí","No")</f>
        <v>No</v>
      </c>
      <c r="AM1055" s="6"/>
      <c r="AN1055" s="6"/>
      <c r="AO1055" s="12" t="n">
        <f aca="false">IF(M1055&gt;0,K1055/M1055,"")</f>
        <v>1</v>
      </c>
      <c r="AP1055" s="22" t="str">
        <f aca="false">IF(M1055&gt;=Resumen!$B$5,"Alto","Bajo")</f>
        <v>Bajo</v>
      </c>
      <c r="AQ1055" s="22" t="str">
        <f aca="false">IF(AO1055&gt;=Resumen!$B$28,"Alto","Bajo")</f>
        <v>Alto</v>
      </c>
      <c r="AR1055" s="22" t="str">
        <f aca="false">AP1055&amp;" Potencial / "&amp;AQ1055&amp;" Share"</f>
        <v>Bajo Potencial / Alto Share</v>
      </c>
      <c r="AS1055" s="22" t="str">
        <f aca="false">IF(Q1055="Sí",IF(AO1055&gt;=Resumen!$B$29,"Alto","Bajo"),"")</f>
        <v/>
      </c>
      <c r="AT1055" s="22" t="str">
        <f aca="false">IF(AS1055&lt;&gt;"",AP1055&amp;" Potencial / "&amp;AS1055&amp;" Share","")</f>
        <v/>
      </c>
      <c r="AU1055" s="22" t="str">
        <f aca="false">IF(AH1055="","Sin dato",IF(AH1055-AO1055&gt;Resumen!$B$6,"Sobre-exhibido",IF(AO1055-AH1055&gt;Resumen!$B$6,"Sub-exhibido","En línea")))</f>
        <v>Sin dato</v>
      </c>
      <c r="AV1055" s="22" t="str">
        <f aca="false">IF(AT1055="","",IF(AT1055="Alto Potencial / Bajo Share",1,IF(AT1055="Alto Potencial / Alto Share",2,IF(AT1055="Bajo Potencial / Alto Share",3,4))))</f>
        <v/>
      </c>
      <c r="AW1055" s="22" t="str">
        <f aca="false">IF(Q1055="No","Sin competencia directa",IF(AV1055=1,"1 - Foco Conquista (Alto Pot / Bajo Share)",IF(AV1055=2,"2 - Foco Defensa (Alto Pot / Alto Share)",IF(AV1055=3,"3 - Monitoreo (Bajo Pot / Alto Share)","4 - Baja Prioridad (Bajo Pot / Bajo Share)"))))</f>
        <v>Sin competencia directa</v>
      </c>
      <c r="AX1055" s="12" t="str">
        <f aca="false">IF(OR(IFERROR(AND(W1055&lt;&gt;"",Y1055&lt;&gt;"",Y1055-W1055&gt;Resumen!$B$8),FALSE()),IFERROR(AND(X1055&lt;&gt;"",Y1055&lt;&gt;"",Y1055-X1055&gt;Resumen!$B$8),FALSE())),MAX(IF(IFERROR(AND(W1055&lt;&gt;"",Y1055&lt;&gt;"",Y1055-W1055&gt;Resumen!$B$8),FALSE()),Y1055-W1055,0),IF(IFERROR(AND(X1055&lt;&gt;"",Y1055&lt;&gt;"",Y1055-X1055&gt;Resumen!$B$8),FALSE()),Y1055-X1055,0)),"")</f>
        <v/>
      </c>
      <c r="AY1055" s="22" t="str">
        <f aca="false">IF(OR(IFERROR(AND(W1055&lt;&gt;"",Y1055&lt;&gt;"",Y1055-W1055&gt;Resumen!$B$8),FALSE()),IFERROR(AND(X1055&lt;&gt;"",Y1055&lt;&gt;"",Y1055-X1055&gt;Resumen!$B$8),FALSE())),TRIM("Lays tiene mayor markup que "&amp;IF(IFERROR(AND(W1055&lt;&gt;"",Y1055&lt;&gt;"",Y1055-W1055&gt;Resumen!$B$8),FALSE()),"Quento ","")&amp;IF(IFERROR(AND(X1055&lt;&gt;"",Y1055&lt;&gt;"",Y1055-X1055&gt;Resumen!$B$8),FALSE()),"Julicroc ","")&amp;"en este PDV"),"")</f>
        <v/>
      </c>
      <c r="AZ1055" s="22" t="str">
        <f aca="false">IF(COUNTIF('Plan Pehuamar - Lista'!$A$2:$A$167,A1055)&gt;0,"Sí","No")</f>
        <v>No</v>
      </c>
      <c r="BA1055" s="22" t="str">
        <f aca="false">IF(COUNTIF('Plan Combo 9+1'!$A$2:$A$226,A1055)&gt;0,"Sí","No")</f>
        <v>No</v>
      </c>
      <c r="BB1055" s="22" t="str">
        <f aca="false">IF(AH1055="","No",IF(BA1055="Sí",IF((AO1055-AH1055)&gt;Resumen!$B$6,"Sí","No"),IF((AO1055-AH1055)&gt;=Resumen!$B$132,"Sí","No")))</f>
        <v>No</v>
      </c>
      <c r="BC1055" s="22" t="str">
        <f aca="false">IF(AND(N1055="Sí",AL1055="Sí",AI1055=0),"Sí","No")</f>
        <v>No</v>
      </c>
      <c r="BD1055" s="22" t="str">
        <f aca="false">IF(COUNTIF('Plan 9+1 (con Pehuamar)'!$A$2:$A$227,A1055)&gt;0,"Sí","No")</f>
        <v>No</v>
      </c>
    </row>
    <row r="1056" customFormat="false" ht="15" hidden="false" customHeight="true" outlineLevel="0" collapsed="false">
      <c r="A1056" s="6" t="n">
        <v>404422</v>
      </c>
      <c r="B1056" s="6" t="n">
        <v>5</v>
      </c>
      <c r="C1056" s="6" t="n">
        <v>505</v>
      </c>
      <c r="D1056" s="6" t="s">
        <v>398</v>
      </c>
      <c r="E1056" s="6" t="s">
        <v>1239</v>
      </c>
      <c r="F1056" s="6" t="s">
        <v>206</v>
      </c>
      <c r="G1056" s="6" t="s">
        <v>129</v>
      </c>
      <c r="H1056" s="6" t="s">
        <v>197</v>
      </c>
      <c r="I1056" s="27" t="n">
        <v>0</v>
      </c>
      <c r="J1056" s="27" t="n">
        <v>0</v>
      </c>
      <c r="K1056" s="27" t="n">
        <v>5.2</v>
      </c>
      <c r="L1056" s="28" t="n">
        <f aca="false">I1056+J1056</f>
        <v>0</v>
      </c>
      <c r="M1056" s="28" t="n">
        <f aca="false">L1056+K1056</f>
        <v>5.2</v>
      </c>
      <c r="N1056" s="22" t="str">
        <f aca="false">IF(I1056&gt;0,"Sí","No")</f>
        <v>No</v>
      </c>
      <c r="O1056" s="22" t="str">
        <f aca="false">IF(J1056&gt;0,"Sí","No")</f>
        <v>No</v>
      </c>
      <c r="P1056" s="22" t="str">
        <f aca="false">IF(K1056&gt;0,"Sí","No")</f>
        <v>Sí</v>
      </c>
      <c r="Q1056" s="22" t="str">
        <f aca="false">IF(OR(I1056&gt;0,J1056&gt;0),"Sí","No")</f>
        <v>No</v>
      </c>
      <c r="R1056" s="27"/>
      <c r="S1056" s="27"/>
      <c r="T1056" s="27"/>
      <c r="U1056" s="27"/>
      <c r="V1056" s="27"/>
      <c r="W1056" s="12" t="str">
        <f aca="false">IF(AND(I1056&gt;0,R1056&gt;0),(S1056-R1056)/R1056,"")</f>
        <v/>
      </c>
      <c r="X1056" s="12" t="str">
        <f aca="false">IF(AND(J1056&gt;0,T1056&gt;0),(U1056-T1056)/T1056,"")</f>
        <v/>
      </c>
      <c r="Y1056" s="12" t="str">
        <f aca="false">IF(AND(K1056&gt;0,V1056&gt;0),(V1056-Resumen!$B$7)/Resumen!$B$7,"")</f>
        <v/>
      </c>
      <c r="Z1056" s="28" t="str">
        <f aca="false">IF(AND(K1056&gt;0,I1056&gt;0,V1056&gt;0,S1056&gt;0),V1056-S1056,"")</f>
        <v/>
      </c>
      <c r="AA1056" s="12" t="str">
        <f aca="false">IF(Z1056&lt;&gt;"",Z1056/S1056,"")</f>
        <v/>
      </c>
      <c r="AB1056" s="28" t="str">
        <f aca="false">IF(AND(K1056&gt;0,J1056&gt;0,V1056&gt;0,U1056&gt;0),V1056-U1056,"")</f>
        <v/>
      </c>
      <c r="AC1056" s="12" t="str">
        <f aca="false">IF(AB1056&lt;&gt;"",AB1056/U1056,"")</f>
        <v/>
      </c>
      <c r="AD1056" s="27" t="n">
        <v>0</v>
      </c>
      <c r="AE1056" s="27" t="n">
        <v>0</v>
      </c>
      <c r="AF1056" s="27" t="n">
        <v>0</v>
      </c>
      <c r="AG1056" s="28" t="n">
        <f aca="false">AD1056+AE1056+AF1056</f>
        <v>0</v>
      </c>
      <c r="AH1056" s="12" t="str">
        <f aca="false">IF(AG1056&gt;0,AD1056/AG1056,"")</f>
        <v/>
      </c>
      <c r="AI1056" s="27" t="n">
        <v>0</v>
      </c>
      <c r="AJ1056" s="27" t="n">
        <v>0</v>
      </c>
      <c r="AK1056" s="27" t="n">
        <v>0</v>
      </c>
      <c r="AL1056" s="22" t="str">
        <f aca="false">IF(OR(AJ1056&gt;0,AK1056&gt;0),"Sí","No")</f>
        <v>No</v>
      </c>
      <c r="AM1056" s="6"/>
      <c r="AN1056" s="6"/>
      <c r="AO1056" s="12" t="n">
        <f aca="false">IF(M1056&gt;0,K1056/M1056,"")</f>
        <v>1</v>
      </c>
      <c r="AP1056" s="22" t="str">
        <f aca="false">IF(M1056&gt;=Resumen!$B$5,"Alto","Bajo")</f>
        <v>Bajo</v>
      </c>
      <c r="AQ1056" s="22" t="str">
        <f aca="false">IF(AO1056&gt;=Resumen!$B$28,"Alto","Bajo")</f>
        <v>Alto</v>
      </c>
      <c r="AR1056" s="22" t="str">
        <f aca="false">AP1056&amp;" Potencial / "&amp;AQ1056&amp;" Share"</f>
        <v>Bajo Potencial / Alto Share</v>
      </c>
      <c r="AS1056" s="22" t="str">
        <f aca="false">IF(Q1056="Sí",IF(AO1056&gt;=Resumen!$B$29,"Alto","Bajo"),"")</f>
        <v/>
      </c>
      <c r="AT1056" s="22" t="str">
        <f aca="false">IF(AS1056&lt;&gt;"",AP1056&amp;" Potencial / "&amp;AS1056&amp;" Share","")</f>
        <v/>
      </c>
      <c r="AU1056" s="22" t="str">
        <f aca="false">IF(AH1056="","Sin dato",IF(AH1056-AO1056&gt;Resumen!$B$6,"Sobre-exhibido",IF(AO1056-AH1056&gt;Resumen!$B$6,"Sub-exhibido","En línea")))</f>
        <v>Sin dato</v>
      </c>
      <c r="AV1056" s="22" t="str">
        <f aca="false">IF(AT1056="","",IF(AT1056="Alto Potencial / Bajo Share",1,IF(AT1056="Alto Potencial / Alto Share",2,IF(AT1056="Bajo Potencial / Alto Share",3,4))))</f>
        <v/>
      </c>
      <c r="AW1056" s="22" t="str">
        <f aca="false">IF(Q1056="No","Sin competencia directa",IF(AV1056=1,"1 - Foco Conquista (Alto Pot / Bajo Share)",IF(AV1056=2,"2 - Foco Defensa (Alto Pot / Alto Share)",IF(AV1056=3,"3 - Monitoreo (Bajo Pot / Alto Share)","4 - Baja Prioridad (Bajo Pot / Bajo Share)"))))</f>
        <v>Sin competencia directa</v>
      </c>
      <c r="AX1056" s="12" t="str">
        <f aca="false">IF(OR(IFERROR(AND(W1056&lt;&gt;"",Y1056&lt;&gt;"",Y1056-W1056&gt;Resumen!$B$8),FALSE()),IFERROR(AND(X1056&lt;&gt;"",Y1056&lt;&gt;"",Y1056-X1056&gt;Resumen!$B$8),FALSE())),MAX(IF(IFERROR(AND(W1056&lt;&gt;"",Y1056&lt;&gt;"",Y1056-W1056&gt;Resumen!$B$8),FALSE()),Y1056-W1056,0),IF(IFERROR(AND(X1056&lt;&gt;"",Y1056&lt;&gt;"",Y1056-X1056&gt;Resumen!$B$8),FALSE()),Y1056-X1056,0)),"")</f>
        <v/>
      </c>
      <c r="AY1056" s="22" t="str">
        <f aca="false">IF(OR(IFERROR(AND(W1056&lt;&gt;"",Y1056&lt;&gt;"",Y1056-W1056&gt;Resumen!$B$8),FALSE()),IFERROR(AND(X1056&lt;&gt;"",Y1056&lt;&gt;"",Y1056-X1056&gt;Resumen!$B$8),FALSE())),TRIM("Lays tiene mayor markup que "&amp;IF(IFERROR(AND(W1056&lt;&gt;"",Y1056&lt;&gt;"",Y1056-W1056&gt;Resumen!$B$8),FALSE()),"Quento ","")&amp;IF(IFERROR(AND(X1056&lt;&gt;"",Y1056&lt;&gt;"",Y1056-X1056&gt;Resumen!$B$8),FALSE()),"Julicroc ","")&amp;"en este PDV"),"")</f>
        <v/>
      </c>
      <c r="AZ1056" s="22" t="str">
        <f aca="false">IF(COUNTIF('Plan Pehuamar - Lista'!$A$2:$A$167,A1056)&gt;0,"Sí","No")</f>
        <v>No</v>
      </c>
      <c r="BA1056" s="22" t="str">
        <f aca="false">IF(COUNTIF('Plan Combo 9+1'!$A$2:$A$226,A1056)&gt;0,"Sí","No")</f>
        <v>No</v>
      </c>
      <c r="BB1056" s="22" t="str">
        <f aca="false">IF(AH1056="","No",IF(BA1056="Sí",IF((AO1056-AH1056)&gt;Resumen!$B$6,"Sí","No"),IF((AO1056-AH1056)&gt;=Resumen!$B$132,"Sí","No")))</f>
        <v>No</v>
      </c>
      <c r="BC1056" s="22" t="str">
        <f aca="false">IF(AND(N1056="Sí",AL1056="Sí",AI1056=0),"Sí","No")</f>
        <v>No</v>
      </c>
      <c r="BD1056" s="22" t="str">
        <f aca="false">IF(COUNTIF('Plan 9+1 (con Pehuamar)'!$A$2:$A$227,A1056)&gt;0,"Sí","No")</f>
        <v>No</v>
      </c>
    </row>
    <row r="1057" customFormat="false" ht="15" hidden="false" customHeight="true" outlineLevel="0" collapsed="false">
      <c r="A1057" s="6" t="n">
        <v>404426</v>
      </c>
      <c r="B1057" s="6" t="n">
        <v>5</v>
      </c>
      <c r="C1057" s="6" t="n">
        <v>505</v>
      </c>
      <c r="D1057" s="6" t="s">
        <v>398</v>
      </c>
      <c r="E1057" s="6" t="s">
        <v>1240</v>
      </c>
      <c r="F1057" s="6" t="s">
        <v>313</v>
      </c>
      <c r="G1057" s="6" t="s">
        <v>129</v>
      </c>
      <c r="H1057" s="6" t="s">
        <v>197</v>
      </c>
      <c r="I1057" s="27" t="n">
        <v>0</v>
      </c>
      <c r="J1057" s="27" t="n">
        <v>0</v>
      </c>
      <c r="K1057" s="27" t="n">
        <v>0.3</v>
      </c>
      <c r="L1057" s="28" t="n">
        <f aca="false">I1057+J1057</f>
        <v>0</v>
      </c>
      <c r="M1057" s="28" t="n">
        <f aca="false">L1057+K1057</f>
        <v>0.3</v>
      </c>
      <c r="N1057" s="22" t="str">
        <f aca="false">IF(I1057&gt;0,"Sí","No")</f>
        <v>No</v>
      </c>
      <c r="O1057" s="22" t="str">
        <f aca="false">IF(J1057&gt;0,"Sí","No")</f>
        <v>No</v>
      </c>
      <c r="P1057" s="22" t="str">
        <f aca="false">IF(K1057&gt;0,"Sí","No")</f>
        <v>Sí</v>
      </c>
      <c r="Q1057" s="22" t="str">
        <f aca="false">IF(OR(I1057&gt;0,J1057&gt;0),"Sí","No")</f>
        <v>No</v>
      </c>
      <c r="R1057" s="27"/>
      <c r="S1057" s="27"/>
      <c r="T1057" s="27"/>
      <c r="U1057" s="27"/>
      <c r="V1057" s="27"/>
      <c r="W1057" s="12" t="str">
        <f aca="false">IF(AND(I1057&gt;0,R1057&gt;0),(S1057-R1057)/R1057,"")</f>
        <v/>
      </c>
      <c r="X1057" s="12" t="str">
        <f aca="false">IF(AND(J1057&gt;0,T1057&gt;0),(U1057-T1057)/T1057,"")</f>
        <v/>
      </c>
      <c r="Y1057" s="12" t="str">
        <f aca="false">IF(AND(K1057&gt;0,V1057&gt;0),(V1057-Resumen!$B$7)/Resumen!$B$7,"")</f>
        <v/>
      </c>
      <c r="Z1057" s="28" t="str">
        <f aca="false">IF(AND(K1057&gt;0,I1057&gt;0,V1057&gt;0,S1057&gt;0),V1057-S1057,"")</f>
        <v/>
      </c>
      <c r="AA1057" s="12" t="str">
        <f aca="false">IF(Z1057&lt;&gt;"",Z1057/S1057,"")</f>
        <v/>
      </c>
      <c r="AB1057" s="28" t="str">
        <f aca="false">IF(AND(K1057&gt;0,J1057&gt;0,V1057&gt;0,U1057&gt;0),V1057-U1057,"")</f>
        <v/>
      </c>
      <c r="AC1057" s="12" t="str">
        <f aca="false">IF(AB1057&lt;&gt;"",AB1057/U1057,"")</f>
        <v/>
      </c>
      <c r="AD1057" s="27" t="n">
        <v>0</v>
      </c>
      <c r="AE1057" s="27" t="n">
        <v>0</v>
      </c>
      <c r="AF1057" s="27" t="n">
        <v>0</v>
      </c>
      <c r="AG1057" s="28" t="n">
        <f aca="false">AD1057+AE1057+AF1057</f>
        <v>0</v>
      </c>
      <c r="AH1057" s="12" t="str">
        <f aca="false">IF(AG1057&gt;0,AD1057/AG1057,"")</f>
        <v/>
      </c>
      <c r="AI1057" s="27" t="n">
        <v>0</v>
      </c>
      <c r="AJ1057" s="27" t="n">
        <v>0</v>
      </c>
      <c r="AK1057" s="27" t="n">
        <v>0</v>
      </c>
      <c r="AL1057" s="22" t="str">
        <f aca="false">IF(OR(AJ1057&gt;0,AK1057&gt;0),"Sí","No")</f>
        <v>No</v>
      </c>
      <c r="AM1057" s="6"/>
      <c r="AN1057" s="6"/>
      <c r="AO1057" s="12" t="n">
        <f aca="false">IF(M1057&gt;0,K1057/M1057,"")</f>
        <v>1</v>
      </c>
      <c r="AP1057" s="22" t="str">
        <f aca="false">IF(M1057&gt;=Resumen!$B$5,"Alto","Bajo")</f>
        <v>Bajo</v>
      </c>
      <c r="AQ1057" s="22" t="str">
        <f aca="false">IF(AO1057&gt;=Resumen!$B$28,"Alto","Bajo")</f>
        <v>Alto</v>
      </c>
      <c r="AR1057" s="22" t="str">
        <f aca="false">AP1057&amp;" Potencial / "&amp;AQ1057&amp;" Share"</f>
        <v>Bajo Potencial / Alto Share</v>
      </c>
      <c r="AS1057" s="22" t="str">
        <f aca="false">IF(Q1057="Sí",IF(AO1057&gt;=Resumen!$B$29,"Alto","Bajo"),"")</f>
        <v/>
      </c>
      <c r="AT1057" s="22" t="str">
        <f aca="false">IF(AS1057&lt;&gt;"",AP1057&amp;" Potencial / "&amp;AS1057&amp;" Share","")</f>
        <v/>
      </c>
      <c r="AU1057" s="22" t="str">
        <f aca="false">IF(AH1057="","Sin dato",IF(AH1057-AO1057&gt;Resumen!$B$6,"Sobre-exhibido",IF(AO1057-AH1057&gt;Resumen!$B$6,"Sub-exhibido","En línea")))</f>
        <v>Sin dato</v>
      </c>
      <c r="AV1057" s="22" t="str">
        <f aca="false">IF(AT1057="","",IF(AT1057="Alto Potencial / Bajo Share",1,IF(AT1057="Alto Potencial / Alto Share",2,IF(AT1057="Bajo Potencial / Alto Share",3,4))))</f>
        <v/>
      </c>
      <c r="AW1057" s="22" t="str">
        <f aca="false">IF(Q1057="No","Sin competencia directa",IF(AV1057=1,"1 - Foco Conquista (Alto Pot / Bajo Share)",IF(AV1057=2,"2 - Foco Defensa (Alto Pot / Alto Share)",IF(AV1057=3,"3 - Monitoreo (Bajo Pot / Alto Share)","4 - Baja Prioridad (Bajo Pot / Bajo Share)"))))</f>
        <v>Sin competencia directa</v>
      </c>
      <c r="AX1057" s="12" t="str">
        <f aca="false">IF(OR(IFERROR(AND(W1057&lt;&gt;"",Y1057&lt;&gt;"",Y1057-W1057&gt;Resumen!$B$8),FALSE()),IFERROR(AND(X1057&lt;&gt;"",Y1057&lt;&gt;"",Y1057-X1057&gt;Resumen!$B$8),FALSE())),MAX(IF(IFERROR(AND(W1057&lt;&gt;"",Y1057&lt;&gt;"",Y1057-W1057&gt;Resumen!$B$8),FALSE()),Y1057-W1057,0),IF(IFERROR(AND(X1057&lt;&gt;"",Y1057&lt;&gt;"",Y1057-X1057&gt;Resumen!$B$8),FALSE()),Y1057-X1057,0)),"")</f>
        <v/>
      </c>
      <c r="AY1057" s="22" t="str">
        <f aca="false">IF(OR(IFERROR(AND(W1057&lt;&gt;"",Y1057&lt;&gt;"",Y1057-W1057&gt;Resumen!$B$8),FALSE()),IFERROR(AND(X1057&lt;&gt;"",Y1057&lt;&gt;"",Y1057-X1057&gt;Resumen!$B$8),FALSE())),TRIM("Lays tiene mayor markup que "&amp;IF(IFERROR(AND(W1057&lt;&gt;"",Y1057&lt;&gt;"",Y1057-W1057&gt;Resumen!$B$8),FALSE()),"Quento ","")&amp;IF(IFERROR(AND(X1057&lt;&gt;"",Y1057&lt;&gt;"",Y1057-X1057&gt;Resumen!$B$8),FALSE()),"Julicroc ","")&amp;"en este PDV"),"")</f>
        <v/>
      </c>
      <c r="AZ1057" s="22" t="str">
        <f aca="false">IF(COUNTIF('Plan Pehuamar - Lista'!$A$2:$A$167,A1057)&gt;0,"Sí","No")</f>
        <v>No</v>
      </c>
      <c r="BA1057" s="22" t="str">
        <f aca="false">IF(COUNTIF('Plan Combo 9+1'!$A$2:$A$226,A1057)&gt;0,"Sí","No")</f>
        <v>No</v>
      </c>
      <c r="BB1057" s="22" t="str">
        <f aca="false">IF(AH1057="","No",IF(BA1057="Sí",IF((AO1057-AH1057)&gt;Resumen!$B$6,"Sí","No"),IF((AO1057-AH1057)&gt;=Resumen!$B$132,"Sí","No")))</f>
        <v>No</v>
      </c>
      <c r="BC1057" s="22" t="str">
        <f aca="false">IF(AND(N1057="Sí",AL1057="Sí",AI1057=0),"Sí","No")</f>
        <v>No</v>
      </c>
      <c r="BD1057" s="22" t="str">
        <f aca="false">IF(COUNTIF('Plan 9+1 (con Pehuamar)'!$A$2:$A$227,A1057)&gt;0,"Sí","No")</f>
        <v>No</v>
      </c>
    </row>
    <row r="1058" customFormat="false" ht="15" hidden="false" customHeight="true" outlineLevel="0" collapsed="false">
      <c r="A1058" s="6" t="n">
        <v>500032</v>
      </c>
      <c r="B1058" s="6" t="n">
        <v>5</v>
      </c>
      <c r="C1058" s="6" t="n">
        <v>505</v>
      </c>
      <c r="D1058" s="6" t="s">
        <v>398</v>
      </c>
      <c r="E1058" s="6" t="s">
        <v>1241</v>
      </c>
      <c r="F1058" s="6" t="s">
        <v>201</v>
      </c>
      <c r="G1058" s="6" t="s">
        <v>129</v>
      </c>
      <c r="H1058" s="6" t="s">
        <v>197</v>
      </c>
      <c r="I1058" s="27" t="n">
        <v>0</v>
      </c>
      <c r="J1058" s="27" t="n">
        <v>0</v>
      </c>
      <c r="K1058" s="27" t="n">
        <v>0.9</v>
      </c>
      <c r="L1058" s="28" t="n">
        <f aca="false">I1058+J1058</f>
        <v>0</v>
      </c>
      <c r="M1058" s="28" t="n">
        <f aca="false">L1058+K1058</f>
        <v>0.9</v>
      </c>
      <c r="N1058" s="22" t="str">
        <f aca="false">IF(I1058&gt;0,"Sí","No")</f>
        <v>No</v>
      </c>
      <c r="O1058" s="22" t="str">
        <f aca="false">IF(J1058&gt;0,"Sí","No")</f>
        <v>No</v>
      </c>
      <c r="P1058" s="22" t="str">
        <f aca="false">IF(K1058&gt;0,"Sí","No")</f>
        <v>Sí</v>
      </c>
      <c r="Q1058" s="22" t="str">
        <f aca="false">IF(OR(I1058&gt;0,J1058&gt;0),"Sí","No")</f>
        <v>No</v>
      </c>
      <c r="R1058" s="27"/>
      <c r="S1058" s="27"/>
      <c r="T1058" s="27"/>
      <c r="U1058" s="27"/>
      <c r="V1058" s="27"/>
      <c r="W1058" s="12" t="str">
        <f aca="false">IF(AND(I1058&gt;0,R1058&gt;0),(S1058-R1058)/R1058,"")</f>
        <v/>
      </c>
      <c r="X1058" s="12" t="str">
        <f aca="false">IF(AND(J1058&gt;0,T1058&gt;0),(U1058-T1058)/T1058,"")</f>
        <v/>
      </c>
      <c r="Y1058" s="12" t="str">
        <f aca="false">IF(AND(K1058&gt;0,V1058&gt;0),(V1058-Resumen!$B$7)/Resumen!$B$7,"")</f>
        <v/>
      </c>
      <c r="Z1058" s="28" t="str">
        <f aca="false">IF(AND(K1058&gt;0,I1058&gt;0,V1058&gt;0,S1058&gt;0),V1058-S1058,"")</f>
        <v/>
      </c>
      <c r="AA1058" s="12" t="str">
        <f aca="false">IF(Z1058&lt;&gt;"",Z1058/S1058,"")</f>
        <v/>
      </c>
      <c r="AB1058" s="28" t="str">
        <f aca="false">IF(AND(K1058&gt;0,J1058&gt;0,V1058&gt;0,U1058&gt;0),V1058-U1058,"")</f>
        <v/>
      </c>
      <c r="AC1058" s="12" t="str">
        <f aca="false">IF(AB1058&lt;&gt;"",AB1058/U1058,"")</f>
        <v/>
      </c>
      <c r="AD1058" s="27" t="n">
        <v>0</v>
      </c>
      <c r="AE1058" s="27" t="n">
        <v>0</v>
      </c>
      <c r="AF1058" s="27" t="n">
        <v>0</v>
      </c>
      <c r="AG1058" s="28" t="n">
        <f aca="false">AD1058+AE1058+AF1058</f>
        <v>0</v>
      </c>
      <c r="AH1058" s="12" t="str">
        <f aca="false">IF(AG1058&gt;0,AD1058/AG1058,"")</f>
        <v/>
      </c>
      <c r="AI1058" s="27" t="n">
        <v>0</v>
      </c>
      <c r="AJ1058" s="27" t="n">
        <v>0</v>
      </c>
      <c r="AK1058" s="27" t="n">
        <v>0</v>
      </c>
      <c r="AL1058" s="22" t="str">
        <f aca="false">IF(OR(AJ1058&gt;0,AK1058&gt;0),"Sí","No")</f>
        <v>No</v>
      </c>
      <c r="AM1058" s="6"/>
      <c r="AN1058" s="6"/>
      <c r="AO1058" s="12" t="n">
        <f aca="false">IF(M1058&gt;0,K1058/M1058,"")</f>
        <v>1</v>
      </c>
      <c r="AP1058" s="22" t="str">
        <f aca="false">IF(M1058&gt;=Resumen!$B$5,"Alto","Bajo")</f>
        <v>Bajo</v>
      </c>
      <c r="AQ1058" s="22" t="str">
        <f aca="false">IF(AO1058&gt;=Resumen!$B$28,"Alto","Bajo")</f>
        <v>Alto</v>
      </c>
      <c r="AR1058" s="22" t="str">
        <f aca="false">AP1058&amp;" Potencial / "&amp;AQ1058&amp;" Share"</f>
        <v>Bajo Potencial / Alto Share</v>
      </c>
      <c r="AS1058" s="22" t="str">
        <f aca="false">IF(Q1058="Sí",IF(AO1058&gt;=Resumen!$B$29,"Alto","Bajo"),"")</f>
        <v/>
      </c>
      <c r="AT1058" s="22" t="str">
        <f aca="false">IF(AS1058&lt;&gt;"",AP1058&amp;" Potencial / "&amp;AS1058&amp;" Share","")</f>
        <v/>
      </c>
      <c r="AU1058" s="22" t="str">
        <f aca="false">IF(AH1058="","Sin dato",IF(AH1058-AO1058&gt;Resumen!$B$6,"Sobre-exhibido",IF(AO1058-AH1058&gt;Resumen!$B$6,"Sub-exhibido","En línea")))</f>
        <v>Sin dato</v>
      </c>
      <c r="AV1058" s="22" t="str">
        <f aca="false">IF(AT1058="","",IF(AT1058="Alto Potencial / Bajo Share",1,IF(AT1058="Alto Potencial / Alto Share",2,IF(AT1058="Bajo Potencial / Alto Share",3,4))))</f>
        <v/>
      </c>
      <c r="AW1058" s="22" t="str">
        <f aca="false">IF(Q1058="No","Sin competencia directa",IF(AV1058=1,"1 - Foco Conquista (Alto Pot / Bajo Share)",IF(AV1058=2,"2 - Foco Defensa (Alto Pot / Alto Share)",IF(AV1058=3,"3 - Monitoreo (Bajo Pot / Alto Share)","4 - Baja Prioridad (Bajo Pot / Bajo Share)"))))</f>
        <v>Sin competencia directa</v>
      </c>
      <c r="AX1058" s="12" t="str">
        <f aca="false">IF(OR(IFERROR(AND(W1058&lt;&gt;"",Y1058&lt;&gt;"",Y1058-W1058&gt;Resumen!$B$8),FALSE()),IFERROR(AND(X1058&lt;&gt;"",Y1058&lt;&gt;"",Y1058-X1058&gt;Resumen!$B$8),FALSE())),MAX(IF(IFERROR(AND(W1058&lt;&gt;"",Y1058&lt;&gt;"",Y1058-W1058&gt;Resumen!$B$8),FALSE()),Y1058-W1058,0),IF(IFERROR(AND(X1058&lt;&gt;"",Y1058&lt;&gt;"",Y1058-X1058&gt;Resumen!$B$8),FALSE()),Y1058-X1058,0)),"")</f>
        <v/>
      </c>
      <c r="AY1058" s="22" t="str">
        <f aca="false">IF(OR(IFERROR(AND(W1058&lt;&gt;"",Y1058&lt;&gt;"",Y1058-W1058&gt;Resumen!$B$8),FALSE()),IFERROR(AND(X1058&lt;&gt;"",Y1058&lt;&gt;"",Y1058-X1058&gt;Resumen!$B$8),FALSE())),TRIM("Lays tiene mayor markup que "&amp;IF(IFERROR(AND(W1058&lt;&gt;"",Y1058&lt;&gt;"",Y1058-W1058&gt;Resumen!$B$8),FALSE()),"Quento ","")&amp;IF(IFERROR(AND(X1058&lt;&gt;"",Y1058&lt;&gt;"",Y1058-X1058&gt;Resumen!$B$8),FALSE()),"Julicroc ","")&amp;"en este PDV"),"")</f>
        <v/>
      </c>
      <c r="AZ1058" s="22" t="str">
        <f aca="false">IF(COUNTIF('Plan Pehuamar - Lista'!$A$2:$A$167,A1058)&gt;0,"Sí","No")</f>
        <v>No</v>
      </c>
      <c r="BA1058" s="22" t="str">
        <f aca="false">IF(COUNTIF('Plan Combo 9+1'!$A$2:$A$226,A1058)&gt;0,"Sí","No")</f>
        <v>No</v>
      </c>
      <c r="BB1058" s="22" t="str">
        <f aca="false">IF(AH1058="","No",IF(BA1058="Sí",IF((AO1058-AH1058)&gt;Resumen!$B$6,"Sí","No"),IF((AO1058-AH1058)&gt;=Resumen!$B$132,"Sí","No")))</f>
        <v>No</v>
      </c>
      <c r="BC1058" s="22" t="str">
        <f aca="false">IF(AND(N1058="Sí",AL1058="Sí",AI1058=0),"Sí","No")</f>
        <v>No</v>
      </c>
      <c r="BD1058" s="22" t="str">
        <f aca="false">IF(COUNTIF('Plan 9+1 (con Pehuamar)'!$A$2:$A$227,A1058)&gt;0,"Sí","No")</f>
        <v>No</v>
      </c>
    </row>
    <row r="1059" customFormat="false" ht="15" hidden="false" customHeight="true" outlineLevel="0" collapsed="false">
      <c r="A1059" s="6" t="n">
        <v>500049</v>
      </c>
      <c r="B1059" s="6" t="n">
        <v>5</v>
      </c>
      <c r="C1059" s="6" t="n">
        <v>505</v>
      </c>
      <c r="D1059" s="6" t="s">
        <v>398</v>
      </c>
      <c r="E1059" s="6" t="s">
        <v>1242</v>
      </c>
      <c r="F1059" s="6" t="s">
        <v>206</v>
      </c>
      <c r="G1059" s="6" t="s">
        <v>129</v>
      </c>
      <c r="H1059" s="6" t="s">
        <v>197</v>
      </c>
      <c r="I1059" s="27" t="n">
        <v>0</v>
      </c>
      <c r="J1059" s="27" t="n">
        <v>0</v>
      </c>
      <c r="K1059" s="27" t="n">
        <v>3.5</v>
      </c>
      <c r="L1059" s="28" t="n">
        <f aca="false">I1059+J1059</f>
        <v>0</v>
      </c>
      <c r="M1059" s="28" t="n">
        <f aca="false">L1059+K1059</f>
        <v>3.5</v>
      </c>
      <c r="N1059" s="22" t="str">
        <f aca="false">IF(I1059&gt;0,"Sí","No")</f>
        <v>No</v>
      </c>
      <c r="O1059" s="22" t="str">
        <f aca="false">IF(J1059&gt;0,"Sí","No")</f>
        <v>No</v>
      </c>
      <c r="P1059" s="22" t="str">
        <f aca="false">IF(K1059&gt;0,"Sí","No")</f>
        <v>Sí</v>
      </c>
      <c r="Q1059" s="22" t="str">
        <f aca="false">IF(OR(I1059&gt;0,J1059&gt;0),"Sí","No")</f>
        <v>No</v>
      </c>
      <c r="R1059" s="27"/>
      <c r="S1059" s="27"/>
      <c r="T1059" s="27"/>
      <c r="U1059" s="27"/>
      <c r="V1059" s="27"/>
      <c r="W1059" s="12" t="str">
        <f aca="false">IF(AND(I1059&gt;0,R1059&gt;0),(S1059-R1059)/R1059,"")</f>
        <v/>
      </c>
      <c r="X1059" s="12" t="str">
        <f aca="false">IF(AND(J1059&gt;0,T1059&gt;0),(U1059-T1059)/T1059,"")</f>
        <v/>
      </c>
      <c r="Y1059" s="12" t="str">
        <f aca="false">IF(AND(K1059&gt;0,V1059&gt;0),(V1059-Resumen!$B$7)/Resumen!$B$7,"")</f>
        <v/>
      </c>
      <c r="Z1059" s="28" t="str">
        <f aca="false">IF(AND(K1059&gt;0,I1059&gt;0,V1059&gt;0,S1059&gt;0),V1059-S1059,"")</f>
        <v/>
      </c>
      <c r="AA1059" s="12" t="str">
        <f aca="false">IF(Z1059&lt;&gt;"",Z1059/S1059,"")</f>
        <v/>
      </c>
      <c r="AB1059" s="28" t="str">
        <f aca="false">IF(AND(K1059&gt;0,J1059&gt;0,V1059&gt;0,U1059&gt;0),V1059-U1059,"")</f>
        <v/>
      </c>
      <c r="AC1059" s="12" t="str">
        <f aca="false">IF(AB1059&lt;&gt;"",AB1059/U1059,"")</f>
        <v/>
      </c>
      <c r="AD1059" s="27" t="n">
        <v>0</v>
      </c>
      <c r="AE1059" s="27" t="n">
        <v>0</v>
      </c>
      <c r="AF1059" s="27" t="n">
        <v>0</v>
      </c>
      <c r="AG1059" s="28" t="n">
        <f aca="false">AD1059+AE1059+AF1059</f>
        <v>0</v>
      </c>
      <c r="AH1059" s="12" t="str">
        <f aca="false">IF(AG1059&gt;0,AD1059/AG1059,"")</f>
        <v/>
      </c>
      <c r="AI1059" s="27" t="n">
        <v>0</v>
      </c>
      <c r="AJ1059" s="27" t="n">
        <v>0</v>
      </c>
      <c r="AK1059" s="27" t="n">
        <v>0</v>
      </c>
      <c r="AL1059" s="22" t="str">
        <f aca="false">IF(OR(AJ1059&gt;0,AK1059&gt;0),"Sí","No")</f>
        <v>No</v>
      </c>
      <c r="AM1059" s="6"/>
      <c r="AN1059" s="6"/>
      <c r="AO1059" s="12" t="n">
        <f aca="false">IF(M1059&gt;0,K1059/M1059,"")</f>
        <v>1</v>
      </c>
      <c r="AP1059" s="22" t="str">
        <f aca="false">IF(M1059&gt;=Resumen!$B$5,"Alto","Bajo")</f>
        <v>Bajo</v>
      </c>
      <c r="AQ1059" s="22" t="str">
        <f aca="false">IF(AO1059&gt;=Resumen!$B$28,"Alto","Bajo")</f>
        <v>Alto</v>
      </c>
      <c r="AR1059" s="22" t="str">
        <f aca="false">AP1059&amp;" Potencial / "&amp;AQ1059&amp;" Share"</f>
        <v>Bajo Potencial / Alto Share</v>
      </c>
      <c r="AS1059" s="22" t="str">
        <f aca="false">IF(Q1059="Sí",IF(AO1059&gt;=Resumen!$B$29,"Alto","Bajo"),"")</f>
        <v/>
      </c>
      <c r="AT1059" s="22" t="str">
        <f aca="false">IF(AS1059&lt;&gt;"",AP1059&amp;" Potencial / "&amp;AS1059&amp;" Share","")</f>
        <v/>
      </c>
      <c r="AU1059" s="22" t="str">
        <f aca="false">IF(AH1059="","Sin dato",IF(AH1059-AO1059&gt;Resumen!$B$6,"Sobre-exhibido",IF(AO1059-AH1059&gt;Resumen!$B$6,"Sub-exhibido","En línea")))</f>
        <v>Sin dato</v>
      </c>
      <c r="AV1059" s="22" t="str">
        <f aca="false">IF(AT1059="","",IF(AT1059="Alto Potencial / Bajo Share",1,IF(AT1059="Alto Potencial / Alto Share",2,IF(AT1059="Bajo Potencial / Alto Share",3,4))))</f>
        <v/>
      </c>
      <c r="AW1059" s="22" t="str">
        <f aca="false">IF(Q1059="No","Sin competencia directa",IF(AV1059=1,"1 - Foco Conquista (Alto Pot / Bajo Share)",IF(AV1059=2,"2 - Foco Defensa (Alto Pot / Alto Share)",IF(AV1059=3,"3 - Monitoreo (Bajo Pot / Alto Share)","4 - Baja Prioridad (Bajo Pot / Bajo Share)"))))</f>
        <v>Sin competencia directa</v>
      </c>
      <c r="AX1059" s="12" t="str">
        <f aca="false">IF(OR(IFERROR(AND(W1059&lt;&gt;"",Y1059&lt;&gt;"",Y1059-W1059&gt;Resumen!$B$8),FALSE()),IFERROR(AND(X1059&lt;&gt;"",Y1059&lt;&gt;"",Y1059-X1059&gt;Resumen!$B$8),FALSE())),MAX(IF(IFERROR(AND(W1059&lt;&gt;"",Y1059&lt;&gt;"",Y1059-W1059&gt;Resumen!$B$8),FALSE()),Y1059-W1059,0),IF(IFERROR(AND(X1059&lt;&gt;"",Y1059&lt;&gt;"",Y1059-X1059&gt;Resumen!$B$8),FALSE()),Y1059-X1059,0)),"")</f>
        <v/>
      </c>
      <c r="AY1059" s="22" t="str">
        <f aca="false">IF(OR(IFERROR(AND(W1059&lt;&gt;"",Y1059&lt;&gt;"",Y1059-W1059&gt;Resumen!$B$8),FALSE()),IFERROR(AND(X1059&lt;&gt;"",Y1059&lt;&gt;"",Y1059-X1059&gt;Resumen!$B$8),FALSE())),TRIM("Lays tiene mayor markup que "&amp;IF(IFERROR(AND(W1059&lt;&gt;"",Y1059&lt;&gt;"",Y1059-W1059&gt;Resumen!$B$8),FALSE()),"Quento ","")&amp;IF(IFERROR(AND(X1059&lt;&gt;"",Y1059&lt;&gt;"",Y1059-X1059&gt;Resumen!$B$8),FALSE()),"Julicroc ","")&amp;"en este PDV"),"")</f>
        <v/>
      </c>
      <c r="AZ1059" s="22" t="str">
        <f aca="false">IF(COUNTIF('Plan Pehuamar - Lista'!$A$2:$A$167,A1059)&gt;0,"Sí","No")</f>
        <v>No</v>
      </c>
      <c r="BA1059" s="22" t="str">
        <f aca="false">IF(COUNTIF('Plan Combo 9+1'!$A$2:$A$226,A1059)&gt;0,"Sí","No")</f>
        <v>No</v>
      </c>
      <c r="BB1059" s="22" t="str">
        <f aca="false">IF(AH1059="","No",IF(BA1059="Sí",IF((AO1059-AH1059)&gt;Resumen!$B$6,"Sí","No"),IF((AO1059-AH1059)&gt;=Resumen!$B$132,"Sí","No")))</f>
        <v>No</v>
      </c>
      <c r="BC1059" s="22" t="str">
        <f aca="false">IF(AND(N1059="Sí",AL1059="Sí",AI1059=0),"Sí","No")</f>
        <v>No</v>
      </c>
      <c r="BD1059" s="22" t="str">
        <f aca="false">IF(COUNTIF('Plan 9+1 (con Pehuamar)'!$A$2:$A$227,A1059)&gt;0,"Sí","No")</f>
        <v>No</v>
      </c>
    </row>
    <row r="1060" customFormat="false" ht="15" hidden="false" customHeight="true" outlineLevel="0" collapsed="false">
      <c r="A1060" s="6" t="n">
        <v>500053</v>
      </c>
      <c r="B1060" s="6" t="n">
        <v>5</v>
      </c>
      <c r="C1060" s="6" t="n">
        <v>505</v>
      </c>
      <c r="D1060" s="6" t="s">
        <v>398</v>
      </c>
      <c r="E1060" s="6" t="s">
        <v>1243</v>
      </c>
      <c r="F1060" s="6" t="s">
        <v>201</v>
      </c>
      <c r="G1060" s="6" t="s">
        <v>129</v>
      </c>
      <c r="H1060" s="6" t="s">
        <v>197</v>
      </c>
      <c r="I1060" s="27" t="n">
        <v>0</v>
      </c>
      <c r="J1060" s="27" t="n">
        <v>0</v>
      </c>
      <c r="K1060" s="27" t="n">
        <v>5.2</v>
      </c>
      <c r="L1060" s="28" t="n">
        <f aca="false">I1060+J1060</f>
        <v>0</v>
      </c>
      <c r="M1060" s="28" t="n">
        <f aca="false">L1060+K1060</f>
        <v>5.2</v>
      </c>
      <c r="N1060" s="22" t="str">
        <f aca="false">IF(I1060&gt;0,"Sí","No")</f>
        <v>No</v>
      </c>
      <c r="O1060" s="22" t="str">
        <f aca="false">IF(J1060&gt;0,"Sí","No")</f>
        <v>No</v>
      </c>
      <c r="P1060" s="22" t="str">
        <f aca="false">IF(K1060&gt;0,"Sí","No")</f>
        <v>Sí</v>
      </c>
      <c r="Q1060" s="22" t="str">
        <f aca="false">IF(OR(I1060&gt;0,J1060&gt;0),"Sí","No")</f>
        <v>No</v>
      </c>
      <c r="R1060" s="27"/>
      <c r="S1060" s="27"/>
      <c r="T1060" s="27"/>
      <c r="U1060" s="27"/>
      <c r="V1060" s="27"/>
      <c r="W1060" s="12" t="str">
        <f aca="false">IF(AND(I1060&gt;0,R1060&gt;0),(S1060-R1060)/R1060,"")</f>
        <v/>
      </c>
      <c r="X1060" s="12" t="str">
        <f aca="false">IF(AND(J1060&gt;0,T1060&gt;0),(U1060-T1060)/T1060,"")</f>
        <v/>
      </c>
      <c r="Y1060" s="12" t="str">
        <f aca="false">IF(AND(K1060&gt;0,V1060&gt;0),(V1060-Resumen!$B$7)/Resumen!$B$7,"")</f>
        <v/>
      </c>
      <c r="Z1060" s="28" t="str">
        <f aca="false">IF(AND(K1060&gt;0,I1060&gt;0,V1060&gt;0,S1060&gt;0),V1060-S1060,"")</f>
        <v/>
      </c>
      <c r="AA1060" s="12" t="str">
        <f aca="false">IF(Z1060&lt;&gt;"",Z1060/S1060,"")</f>
        <v/>
      </c>
      <c r="AB1060" s="28" t="str">
        <f aca="false">IF(AND(K1060&gt;0,J1060&gt;0,V1060&gt;0,U1060&gt;0),V1060-U1060,"")</f>
        <v/>
      </c>
      <c r="AC1060" s="12" t="str">
        <f aca="false">IF(AB1060&lt;&gt;"",AB1060/U1060,"")</f>
        <v/>
      </c>
      <c r="AD1060" s="27" t="n">
        <v>0</v>
      </c>
      <c r="AE1060" s="27" t="n">
        <v>0</v>
      </c>
      <c r="AF1060" s="27" t="n">
        <v>0</v>
      </c>
      <c r="AG1060" s="28" t="n">
        <f aca="false">AD1060+AE1060+AF1060</f>
        <v>0</v>
      </c>
      <c r="AH1060" s="12" t="str">
        <f aca="false">IF(AG1060&gt;0,AD1060/AG1060,"")</f>
        <v/>
      </c>
      <c r="AI1060" s="27" t="n">
        <v>0</v>
      </c>
      <c r="AJ1060" s="27" t="n">
        <v>0</v>
      </c>
      <c r="AK1060" s="27" t="n">
        <v>0</v>
      </c>
      <c r="AL1060" s="22" t="str">
        <f aca="false">IF(OR(AJ1060&gt;0,AK1060&gt;0),"Sí","No")</f>
        <v>No</v>
      </c>
      <c r="AM1060" s="6"/>
      <c r="AN1060" s="6"/>
      <c r="AO1060" s="12" t="n">
        <f aca="false">IF(M1060&gt;0,K1060/M1060,"")</f>
        <v>1</v>
      </c>
      <c r="AP1060" s="22" t="str">
        <f aca="false">IF(M1060&gt;=Resumen!$B$5,"Alto","Bajo")</f>
        <v>Bajo</v>
      </c>
      <c r="AQ1060" s="22" t="str">
        <f aca="false">IF(AO1060&gt;=Resumen!$B$28,"Alto","Bajo")</f>
        <v>Alto</v>
      </c>
      <c r="AR1060" s="22" t="str">
        <f aca="false">AP1060&amp;" Potencial / "&amp;AQ1060&amp;" Share"</f>
        <v>Bajo Potencial / Alto Share</v>
      </c>
      <c r="AS1060" s="22" t="str">
        <f aca="false">IF(Q1060="Sí",IF(AO1060&gt;=Resumen!$B$29,"Alto","Bajo"),"")</f>
        <v/>
      </c>
      <c r="AT1060" s="22" t="str">
        <f aca="false">IF(AS1060&lt;&gt;"",AP1060&amp;" Potencial / "&amp;AS1060&amp;" Share","")</f>
        <v/>
      </c>
      <c r="AU1060" s="22" t="str">
        <f aca="false">IF(AH1060="","Sin dato",IF(AH1060-AO1060&gt;Resumen!$B$6,"Sobre-exhibido",IF(AO1060-AH1060&gt;Resumen!$B$6,"Sub-exhibido","En línea")))</f>
        <v>Sin dato</v>
      </c>
      <c r="AV1060" s="22" t="str">
        <f aca="false">IF(AT1060="","",IF(AT1060="Alto Potencial / Bajo Share",1,IF(AT1060="Alto Potencial / Alto Share",2,IF(AT1060="Bajo Potencial / Alto Share",3,4))))</f>
        <v/>
      </c>
      <c r="AW1060" s="22" t="str">
        <f aca="false">IF(Q1060="No","Sin competencia directa",IF(AV1060=1,"1 - Foco Conquista (Alto Pot / Bajo Share)",IF(AV1060=2,"2 - Foco Defensa (Alto Pot / Alto Share)",IF(AV1060=3,"3 - Monitoreo (Bajo Pot / Alto Share)","4 - Baja Prioridad (Bajo Pot / Bajo Share)"))))</f>
        <v>Sin competencia directa</v>
      </c>
      <c r="AX1060" s="12" t="str">
        <f aca="false">IF(OR(IFERROR(AND(W1060&lt;&gt;"",Y1060&lt;&gt;"",Y1060-W1060&gt;Resumen!$B$8),FALSE()),IFERROR(AND(X1060&lt;&gt;"",Y1060&lt;&gt;"",Y1060-X1060&gt;Resumen!$B$8),FALSE())),MAX(IF(IFERROR(AND(W1060&lt;&gt;"",Y1060&lt;&gt;"",Y1060-W1060&gt;Resumen!$B$8),FALSE()),Y1060-W1060,0),IF(IFERROR(AND(X1060&lt;&gt;"",Y1060&lt;&gt;"",Y1060-X1060&gt;Resumen!$B$8),FALSE()),Y1060-X1060,0)),"")</f>
        <v/>
      </c>
      <c r="AY1060" s="22" t="str">
        <f aca="false">IF(OR(IFERROR(AND(W1060&lt;&gt;"",Y1060&lt;&gt;"",Y1060-W1060&gt;Resumen!$B$8),FALSE()),IFERROR(AND(X1060&lt;&gt;"",Y1060&lt;&gt;"",Y1060-X1060&gt;Resumen!$B$8),FALSE())),TRIM("Lays tiene mayor markup que "&amp;IF(IFERROR(AND(W1060&lt;&gt;"",Y1060&lt;&gt;"",Y1060-W1060&gt;Resumen!$B$8),FALSE()),"Quento ","")&amp;IF(IFERROR(AND(X1060&lt;&gt;"",Y1060&lt;&gt;"",Y1060-X1060&gt;Resumen!$B$8),FALSE()),"Julicroc ","")&amp;"en este PDV"),"")</f>
        <v/>
      </c>
      <c r="AZ1060" s="22" t="str">
        <f aca="false">IF(COUNTIF('Plan Pehuamar - Lista'!$A$2:$A$167,A1060)&gt;0,"Sí","No")</f>
        <v>No</v>
      </c>
      <c r="BA1060" s="22" t="str">
        <f aca="false">IF(COUNTIF('Plan Combo 9+1'!$A$2:$A$226,A1060)&gt;0,"Sí","No")</f>
        <v>No</v>
      </c>
      <c r="BB1060" s="22" t="str">
        <f aca="false">IF(AH1060="","No",IF(BA1060="Sí",IF((AO1060-AH1060)&gt;Resumen!$B$6,"Sí","No"),IF((AO1060-AH1060)&gt;=Resumen!$B$132,"Sí","No")))</f>
        <v>No</v>
      </c>
      <c r="BC1060" s="22" t="str">
        <f aca="false">IF(AND(N1060="Sí",AL1060="Sí",AI1060=0),"Sí","No")</f>
        <v>No</v>
      </c>
      <c r="BD1060" s="22" t="str">
        <f aca="false">IF(COUNTIF('Plan 9+1 (con Pehuamar)'!$A$2:$A$227,A1060)&gt;0,"Sí","No")</f>
        <v>No</v>
      </c>
    </row>
    <row r="1061" customFormat="false" ht="15" hidden="false" customHeight="true" outlineLevel="0" collapsed="false">
      <c r="A1061" s="6" t="n">
        <v>500058</v>
      </c>
      <c r="B1061" s="6" t="n">
        <v>5</v>
      </c>
      <c r="C1061" s="6" t="n">
        <v>505</v>
      </c>
      <c r="D1061" s="6" t="s">
        <v>398</v>
      </c>
      <c r="E1061" s="6" t="s">
        <v>1244</v>
      </c>
      <c r="F1061" s="6" t="s">
        <v>196</v>
      </c>
      <c r="G1061" s="6" t="s">
        <v>129</v>
      </c>
      <c r="H1061" s="6" t="s">
        <v>197</v>
      </c>
      <c r="I1061" s="27" t="n">
        <v>0</v>
      </c>
      <c r="J1061" s="27" t="n">
        <v>0</v>
      </c>
      <c r="K1061" s="27" t="n">
        <v>2.1</v>
      </c>
      <c r="L1061" s="28" t="n">
        <f aca="false">I1061+J1061</f>
        <v>0</v>
      </c>
      <c r="M1061" s="28" t="n">
        <f aca="false">L1061+K1061</f>
        <v>2.1</v>
      </c>
      <c r="N1061" s="22" t="str">
        <f aca="false">IF(I1061&gt;0,"Sí","No")</f>
        <v>No</v>
      </c>
      <c r="O1061" s="22" t="str">
        <f aca="false">IF(J1061&gt;0,"Sí","No")</f>
        <v>No</v>
      </c>
      <c r="P1061" s="22" t="str">
        <f aca="false">IF(K1061&gt;0,"Sí","No")</f>
        <v>Sí</v>
      </c>
      <c r="Q1061" s="22" t="str">
        <f aca="false">IF(OR(I1061&gt;0,J1061&gt;0),"Sí","No")</f>
        <v>No</v>
      </c>
      <c r="R1061" s="27"/>
      <c r="S1061" s="27"/>
      <c r="T1061" s="27"/>
      <c r="U1061" s="27"/>
      <c r="V1061" s="27"/>
      <c r="W1061" s="12" t="str">
        <f aca="false">IF(AND(I1061&gt;0,R1061&gt;0),(S1061-R1061)/R1061,"")</f>
        <v/>
      </c>
      <c r="X1061" s="12" t="str">
        <f aca="false">IF(AND(J1061&gt;0,T1061&gt;0),(U1061-T1061)/T1061,"")</f>
        <v/>
      </c>
      <c r="Y1061" s="12" t="str">
        <f aca="false">IF(AND(K1061&gt;0,V1061&gt;0),(V1061-Resumen!$B$7)/Resumen!$B$7,"")</f>
        <v/>
      </c>
      <c r="Z1061" s="28" t="str">
        <f aca="false">IF(AND(K1061&gt;0,I1061&gt;0,V1061&gt;0,S1061&gt;0),V1061-S1061,"")</f>
        <v/>
      </c>
      <c r="AA1061" s="12" t="str">
        <f aca="false">IF(Z1061&lt;&gt;"",Z1061/S1061,"")</f>
        <v/>
      </c>
      <c r="AB1061" s="28" t="str">
        <f aca="false">IF(AND(K1061&gt;0,J1061&gt;0,V1061&gt;0,U1061&gt;0),V1061-U1061,"")</f>
        <v/>
      </c>
      <c r="AC1061" s="12" t="str">
        <f aca="false">IF(AB1061&lt;&gt;"",AB1061/U1061,"")</f>
        <v/>
      </c>
      <c r="AD1061" s="27" t="n">
        <v>0</v>
      </c>
      <c r="AE1061" s="27" t="n">
        <v>0</v>
      </c>
      <c r="AF1061" s="27" t="n">
        <v>0</v>
      </c>
      <c r="AG1061" s="28" t="n">
        <f aca="false">AD1061+AE1061+AF1061</f>
        <v>0</v>
      </c>
      <c r="AH1061" s="12" t="str">
        <f aca="false">IF(AG1061&gt;0,AD1061/AG1061,"")</f>
        <v/>
      </c>
      <c r="AI1061" s="27" t="n">
        <v>0</v>
      </c>
      <c r="AJ1061" s="27" t="n">
        <v>0</v>
      </c>
      <c r="AK1061" s="27" t="n">
        <v>0</v>
      </c>
      <c r="AL1061" s="22" t="str">
        <f aca="false">IF(OR(AJ1061&gt;0,AK1061&gt;0),"Sí","No")</f>
        <v>No</v>
      </c>
      <c r="AM1061" s="6"/>
      <c r="AN1061" s="6"/>
      <c r="AO1061" s="12" t="n">
        <f aca="false">IF(M1061&gt;0,K1061/M1061,"")</f>
        <v>1</v>
      </c>
      <c r="AP1061" s="22" t="str">
        <f aca="false">IF(M1061&gt;=Resumen!$B$5,"Alto","Bajo")</f>
        <v>Bajo</v>
      </c>
      <c r="AQ1061" s="22" t="str">
        <f aca="false">IF(AO1061&gt;=Resumen!$B$28,"Alto","Bajo")</f>
        <v>Alto</v>
      </c>
      <c r="AR1061" s="22" t="str">
        <f aca="false">AP1061&amp;" Potencial / "&amp;AQ1061&amp;" Share"</f>
        <v>Bajo Potencial / Alto Share</v>
      </c>
      <c r="AS1061" s="22" t="str">
        <f aca="false">IF(Q1061="Sí",IF(AO1061&gt;=Resumen!$B$29,"Alto","Bajo"),"")</f>
        <v/>
      </c>
      <c r="AT1061" s="22" t="str">
        <f aca="false">IF(AS1061&lt;&gt;"",AP1061&amp;" Potencial / "&amp;AS1061&amp;" Share","")</f>
        <v/>
      </c>
      <c r="AU1061" s="22" t="str">
        <f aca="false">IF(AH1061="","Sin dato",IF(AH1061-AO1061&gt;Resumen!$B$6,"Sobre-exhibido",IF(AO1061-AH1061&gt;Resumen!$B$6,"Sub-exhibido","En línea")))</f>
        <v>Sin dato</v>
      </c>
      <c r="AV1061" s="22" t="str">
        <f aca="false">IF(AT1061="","",IF(AT1061="Alto Potencial / Bajo Share",1,IF(AT1061="Alto Potencial / Alto Share",2,IF(AT1061="Bajo Potencial / Alto Share",3,4))))</f>
        <v/>
      </c>
      <c r="AW1061" s="22" t="str">
        <f aca="false">IF(Q1061="No","Sin competencia directa",IF(AV1061=1,"1 - Foco Conquista (Alto Pot / Bajo Share)",IF(AV1061=2,"2 - Foco Defensa (Alto Pot / Alto Share)",IF(AV1061=3,"3 - Monitoreo (Bajo Pot / Alto Share)","4 - Baja Prioridad (Bajo Pot / Bajo Share)"))))</f>
        <v>Sin competencia directa</v>
      </c>
      <c r="AX1061" s="12" t="str">
        <f aca="false">IF(OR(IFERROR(AND(W1061&lt;&gt;"",Y1061&lt;&gt;"",Y1061-W1061&gt;Resumen!$B$8),FALSE()),IFERROR(AND(X1061&lt;&gt;"",Y1061&lt;&gt;"",Y1061-X1061&gt;Resumen!$B$8),FALSE())),MAX(IF(IFERROR(AND(W1061&lt;&gt;"",Y1061&lt;&gt;"",Y1061-W1061&gt;Resumen!$B$8),FALSE()),Y1061-W1061,0),IF(IFERROR(AND(X1061&lt;&gt;"",Y1061&lt;&gt;"",Y1061-X1061&gt;Resumen!$B$8),FALSE()),Y1061-X1061,0)),"")</f>
        <v/>
      </c>
      <c r="AY1061" s="22" t="str">
        <f aca="false">IF(OR(IFERROR(AND(W1061&lt;&gt;"",Y1061&lt;&gt;"",Y1061-W1061&gt;Resumen!$B$8),FALSE()),IFERROR(AND(X1061&lt;&gt;"",Y1061&lt;&gt;"",Y1061-X1061&gt;Resumen!$B$8),FALSE())),TRIM("Lays tiene mayor markup que "&amp;IF(IFERROR(AND(W1061&lt;&gt;"",Y1061&lt;&gt;"",Y1061-W1061&gt;Resumen!$B$8),FALSE()),"Quento ","")&amp;IF(IFERROR(AND(X1061&lt;&gt;"",Y1061&lt;&gt;"",Y1061-X1061&gt;Resumen!$B$8),FALSE()),"Julicroc ","")&amp;"en este PDV"),"")</f>
        <v/>
      </c>
      <c r="AZ1061" s="22" t="str">
        <f aca="false">IF(COUNTIF('Plan Pehuamar - Lista'!$A$2:$A$167,A1061)&gt;0,"Sí","No")</f>
        <v>No</v>
      </c>
      <c r="BA1061" s="22" t="str">
        <f aca="false">IF(COUNTIF('Plan Combo 9+1'!$A$2:$A$226,A1061)&gt;0,"Sí","No")</f>
        <v>No</v>
      </c>
      <c r="BB1061" s="22" t="str">
        <f aca="false">IF(AH1061="","No",IF(BA1061="Sí",IF((AO1061-AH1061)&gt;Resumen!$B$6,"Sí","No"),IF((AO1061-AH1061)&gt;=Resumen!$B$132,"Sí","No")))</f>
        <v>No</v>
      </c>
      <c r="BC1061" s="22" t="str">
        <f aca="false">IF(AND(N1061="Sí",AL1061="Sí",AI1061=0),"Sí","No")</f>
        <v>No</v>
      </c>
      <c r="BD1061" s="22" t="str">
        <f aca="false">IF(COUNTIF('Plan 9+1 (con Pehuamar)'!$A$2:$A$227,A1061)&gt;0,"Sí","No")</f>
        <v>No</v>
      </c>
    </row>
    <row r="1062" customFormat="false" ht="15" hidden="false" customHeight="true" outlineLevel="0" collapsed="false">
      <c r="A1062" s="6" t="n">
        <v>500063</v>
      </c>
      <c r="B1062" s="6" t="n">
        <v>5</v>
      </c>
      <c r="C1062" s="6" t="n">
        <v>505</v>
      </c>
      <c r="D1062" s="6" t="s">
        <v>398</v>
      </c>
      <c r="E1062" s="6" t="s">
        <v>1245</v>
      </c>
      <c r="F1062" s="6" t="s">
        <v>206</v>
      </c>
      <c r="G1062" s="6" t="s">
        <v>129</v>
      </c>
      <c r="H1062" s="6" t="s">
        <v>197</v>
      </c>
      <c r="I1062" s="27" t="n">
        <v>0</v>
      </c>
      <c r="J1062" s="27" t="n">
        <v>0</v>
      </c>
      <c r="K1062" s="27" t="n">
        <v>4.4</v>
      </c>
      <c r="L1062" s="28" t="n">
        <f aca="false">I1062+J1062</f>
        <v>0</v>
      </c>
      <c r="M1062" s="28" t="n">
        <f aca="false">L1062+K1062</f>
        <v>4.4</v>
      </c>
      <c r="N1062" s="22" t="str">
        <f aca="false">IF(I1062&gt;0,"Sí","No")</f>
        <v>No</v>
      </c>
      <c r="O1062" s="22" t="str">
        <f aca="false">IF(J1062&gt;0,"Sí","No")</f>
        <v>No</v>
      </c>
      <c r="P1062" s="22" t="str">
        <f aca="false">IF(K1062&gt;0,"Sí","No")</f>
        <v>Sí</v>
      </c>
      <c r="Q1062" s="22" t="str">
        <f aca="false">IF(OR(I1062&gt;0,J1062&gt;0),"Sí","No")</f>
        <v>No</v>
      </c>
      <c r="R1062" s="27"/>
      <c r="S1062" s="27"/>
      <c r="T1062" s="27"/>
      <c r="U1062" s="27"/>
      <c r="V1062" s="27"/>
      <c r="W1062" s="12" t="str">
        <f aca="false">IF(AND(I1062&gt;0,R1062&gt;0),(S1062-R1062)/R1062,"")</f>
        <v/>
      </c>
      <c r="X1062" s="12" t="str">
        <f aca="false">IF(AND(J1062&gt;0,T1062&gt;0),(U1062-T1062)/T1062,"")</f>
        <v/>
      </c>
      <c r="Y1062" s="12" t="str">
        <f aca="false">IF(AND(K1062&gt;0,V1062&gt;0),(V1062-Resumen!$B$7)/Resumen!$B$7,"")</f>
        <v/>
      </c>
      <c r="Z1062" s="28" t="str">
        <f aca="false">IF(AND(K1062&gt;0,I1062&gt;0,V1062&gt;0,S1062&gt;0),V1062-S1062,"")</f>
        <v/>
      </c>
      <c r="AA1062" s="12" t="str">
        <f aca="false">IF(Z1062&lt;&gt;"",Z1062/S1062,"")</f>
        <v/>
      </c>
      <c r="AB1062" s="28" t="str">
        <f aca="false">IF(AND(K1062&gt;0,J1062&gt;0,V1062&gt;0,U1062&gt;0),V1062-U1062,"")</f>
        <v/>
      </c>
      <c r="AC1062" s="12" t="str">
        <f aca="false">IF(AB1062&lt;&gt;"",AB1062/U1062,"")</f>
        <v/>
      </c>
      <c r="AD1062" s="27" t="n">
        <v>0</v>
      </c>
      <c r="AE1062" s="27" t="n">
        <v>0</v>
      </c>
      <c r="AF1062" s="27" t="n">
        <v>0</v>
      </c>
      <c r="AG1062" s="28" t="n">
        <f aca="false">AD1062+AE1062+AF1062</f>
        <v>0</v>
      </c>
      <c r="AH1062" s="12" t="str">
        <f aca="false">IF(AG1062&gt;0,AD1062/AG1062,"")</f>
        <v/>
      </c>
      <c r="AI1062" s="27" t="n">
        <v>0</v>
      </c>
      <c r="AJ1062" s="27" t="n">
        <v>0</v>
      </c>
      <c r="AK1062" s="27" t="n">
        <v>0</v>
      </c>
      <c r="AL1062" s="22" t="str">
        <f aca="false">IF(OR(AJ1062&gt;0,AK1062&gt;0),"Sí","No")</f>
        <v>No</v>
      </c>
      <c r="AM1062" s="6"/>
      <c r="AN1062" s="6"/>
      <c r="AO1062" s="12" t="n">
        <f aca="false">IF(M1062&gt;0,K1062/M1062,"")</f>
        <v>1</v>
      </c>
      <c r="AP1062" s="22" t="str">
        <f aca="false">IF(M1062&gt;=Resumen!$B$5,"Alto","Bajo")</f>
        <v>Bajo</v>
      </c>
      <c r="AQ1062" s="22" t="str">
        <f aca="false">IF(AO1062&gt;=Resumen!$B$28,"Alto","Bajo")</f>
        <v>Alto</v>
      </c>
      <c r="AR1062" s="22" t="str">
        <f aca="false">AP1062&amp;" Potencial / "&amp;AQ1062&amp;" Share"</f>
        <v>Bajo Potencial / Alto Share</v>
      </c>
      <c r="AS1062" s="22" t="str">
        <f aca="false">IF(Q1062="Sí",IF(AO1062&gt;=Resumen!$B$29,"Alto","Bajo"),"")</f>
        <v/>
      </c>
      <c r="AT1062" s="22" t="str">
        <f aca="false">IF(AS1062&lt;&gt;"",AP1062&amp;" Potencial / "&amp;AS1062&amp;" Share","")</f>
        <v/>
      </c>
      <c r="AU1062" s="22" t="str">
        <f aca="false">IF(AH1062="","Sin dato",IF(AH1062-AO1062&gt;Resumen!$B$6,"Sobre-exhibido",IF(AO1062-AH1062&gt;Resumen!$B$6,"Sub-exhibido","En línea")))</f>
        <v>Sin dato</v>
      </c>
      <c r="AV1062" s="22" t="str">
        <f aca="false">IF(AT1062="","",IF(AT1062="Alto Potencial / Bajo Share",1,IF(AT1062="Alto Potencial / Alto Share",2,IF(AT1062="Bajo Potencial / Alto Share",3,4))))</f>
        <v/>
      </c>
      <c r="AW1062" s="22" t="str">
        <f aca="false">IF(Q1062="No","Sin competencia directa",IF(AV1062=1,"1 - Foco Conquista (Alto Pot / Bajo Share)",IF(AV1062=2,"2 - Foco Defensa (Alto Pot / Alto Share)",IF(AV1062=3,"3 - Monitoreo (Bajo Pot / Alto Share)","4 - Baja Prioridad (Bajo Pot / Bajo Share)"))))</f>
        <v>Sin competencia directa</v>
      </c>
      <c r="AX1062" s="12" t="str">
        <f aca="false">IF(OR(IFERROR(AND(W1062&lt;&gt;"",Y1062&lt;&gt;"",Y1062-W1062&gt;Resumen!$B$8),FALSE()),IFERROR(AND(X1062&lt;&gt;"",Y1062&lt;&gt;"",Y1062-X1062&gt;Resumen!$B$8),FALSE())),MAX(IF(IFERROR(AND(W1062&lt;&gt;"",Y1062&lt;&gt;"",Y1062-W1062&gt;Resumen!$B$8),FALSE()),Y1062-W1062,0),IF(IFERROR(AND(X1062&lt;&gt;"",Y1062&lt;&gt;"",Y1062-X1062&gt;Resumen!$B$8),FALSE()),Y1062-X1062,0)),"")</f>
        <v/>
      </c>
      <c r="AY1062" s="22" t="str">
        <f aca="false">IF(OR(IFERROR(AND(W1062&lt;&gt;"",Y1062&lt;&gt;"",Y1062-W1062&gt;Resumen!$B$8),FALSE()),IFERROR(AND(X1062&lt;&gt;"",Y1062&lt;&gt;"",Y1062-X1062&gt;Resumen!$B$8),FALSE())),TRIM("Lays tiene mayor markup que "&amp;IF(IFERROR(AND(W1062&lt;&gt;"",Y1062&lt;&gt;"",Y1062-W1062&gt;Resumen!$B$8),FALSE()),"Quento ","")&amp;IF(IFERROR(AND(X1062&lt;&gt;"",Y1062&lt;&gt;"",Y1062-X1062&gt;Resumen!$B$8),FALSE()),"Julicroc ","")&amp;"en este PDV"),"")</f>
        <v/>
      </c>
      <c r="AZ1062" s="22" t="str">
        <f aca="false">IF(COUNTIF('Plan Pehuamar - Lista'!$A$2:$A$167,A1062)&gt;0,"Sí","No")</f>
        <v>No</v>
      </c>
      <c r="BA1062" s="22" t="str">
        <f aca="false">IF(COUNTIF('Plan Combo 9+1'!$A$2:$A$226,A1062)&gt;0,"Sí","No")</f>
        <v>No</v>
      </c>
      <c r="BB1062" s="22" t="str">
        <f aca="false">IF(AH1062="","No",IF(BA1062="Sí",IF((AO1062-AH1062)&gt;Resumen!$B$6,"Sí","No"),IF((AO1062-AH1062)&gt;=Resumen!$B$132,"Sí","No")))</f>
        <v>No</v>
      </c>
      <c r="BC1062" s="22" t="str">
        <f aca="false">IF(AND(N1062="Sí",AL1062="Sí",AI1062=0),"Sí","No")</f>
        <v>No</v>
      </c>
      <c r="BD1062" s="22" t="str">
        <f aca="false">IF(COUNTIF('Plan 9+1 (con Pehuamar)'!$A$2:$A$227,A1062)&gt;0,"Sí","No")</f>
        <v>No</v>
      </c>
    </row>
    <row r="1063" customFormat="false" ht="15" hidden="false" customHeight="true" outlineLevel="0" collapsed="false">
      <c r="A1063" s="6" t="n">
        <v>500066</v>
      </c>
      <c r="B1063" s="6" t="n">
        <v>5</v>
      </c>
      <c r="C1063" s="6" t="n">
        <v>505</v>
      </c>
      <c r="D1063" s="6" t="s">
        <v>398</v>
      </c>
      <c r="E1063" s="6" t="s">
        <v>1246</v>
      </c>
      <c r="F1063" s="6" t="s">
        <v>201</v>
      </c>
      <c r="G1063" s="6" t="s">
        <v>129</v>
      </c>
      <c r="H1063" s="6" t="s">
        <v>197</v>
      </c>
      <c r="I1063" s="27" t="n">
        <v>0</v>
      </c>
      <c r="J1063" s="27" t="n">
        <v>0</v>
      </c>
      <c r="K1063" s="27" t="n">
        <v>0.6</v>
      </c>
      <c r="L1063" s="28" t="n">
        <f aca="false">I1063+J1063</f>
        <v>0</v>
      </c>
      <c r="M1063" s="28" t="n">
        <f aca="false">L1063+K1063</f>
        <v>0.6</v>
      </c>
      <c r="N1063" s="22" t="str">
        <f aca="false">IF(I1063&gt;0,"Sí","No")</f>
        <v>No</v>
      </c>
      <c r="O1063" s="22" t="str">
        <f aca="false">IF(J1063&gt;0,"Sí","No")</f>
        <v>No</v>
      </c>
      <c r="P1063" s="22" t="str">
        <f aca="false">IF(K1063&gt;0,"Sí","No")</f>
        <v>Sí</v>
      </c>
      <c r="Q1063" s="22" t="str">
        <f aca="false">IF(OR(I1063&gt;0,J1063&gt;0),"Sí","No")</f>
        <v>No</v>
      </c>
      <c r="R1063" s="27"/>
      <c r="S1063" s="27"/>
      <c r="T1063" s="27"/>
      <c r="U1063" s="27"/>
      <c r="V1063" s="27"/>
      <c r="W1063" s="12" t="str">
        <f aca="false">IF(AND(I1063&gt;0,R1063&gt;0),(S1063-R1063)/R1063,"")</f>
        <v/>
      </c>
      <c r="X1063" s="12" t="str">
        <f aca="false">IF(AND(J1063&gt;0,T1063&gt;0),(U1063-T1063)/T1063,"")</f>
        <v/>
      </c>
      <c r="Y1063" s="12" t="str">
        <f aca="false">IF(AND(K1063&gt;0,V1063&gt;0),(V1063-Resumen!$B$7)/Resumen!$B$7,"")</f>
        <v/>
      </c>
      <c r="Z1063" s="28" t="str">
        <f aca="false">IF(AND(K1063&gt;0,I1063&gt;0,V1063&gt;0,S1063&gt;0),V1063-S1063,"")</f>
        <v/>
      </c>
      <c r="AA1063" s="12" t="str">
        <f aca="false">IF(Z1063&lt;&gt;"",Z1063/S1063,"")</f>
        <v/>
      </c>
      <c r="AB1063" s="28" t="str">
        <f aca="false">IF(AND(K1063&gt;0,J1063&gt;0,V1063&gt;0,U1063&gt;0),V1063-U1063,"")</f>
        <v/>
      </c>
      <c r="AC1063" s="12" t="str">
        <f aca="false">IF(AB1063&lt;&gt;"",AB1063/U1063,"")</f>
        <v/>
      </c>
      <c r="AD1063" s="27" t="n">
        <v>0</v>
      </c>
      <c r="AE1063" s="27" t="n">
        <v>0</v>
      </c>
      <c r="AF1063" s="27" t="n">
        <v>0</v>
      </c>
      <c r="AG1063" s="28" t="n">
        <f aca="false">AD1063+AE1063+AF1063</f>
        <v>0</v>
      </c>
      <c r="AH1063" s="12" t="str">
        <f aca="false">IF(AG1063&gt;0,AD1063/AG1063,"")</f>
        <v/>
      </c>
      <c r="AI1063" s="27" t="n">
        <v>0</v>
      </c>
      <c r="AJ1063" s="27" t="n">
        <v>0</v>
      </c>
      <c r="AK1063" s="27" t="n">
        <v>0</v>
      </c>
      <c r="AL1063" s="22" t="str">
        <f aca="false">IF(OR(AJ1063&gt;0,AK1063&gt;0),"Sí","No")</f>
        <v>No</v>
      </c>
      <c r="AM1063" s="6"/>
      <c r="AN1063" s="6"/>
      <c r="AO1063" s="12" t="n">
        <f aca="false">IF(M1063&gt;0,K1063/M1063,"")</f>
        <v>1</v>
      </c>
      <c r="AP1063" s="22" t="str">
        <f aca="false">IF(M1063&gt;=Resumen!$B$5,"Alto","Bajo")</f>
        <v>Bajo</v>
      </c>
      <c r="AQ1063" s="22" t="str">
        <f aca="false">IF(AO1063&gt;=Resumen!$B$28,"Alto","Bajo")</f>
        <v>Alto</v>
      </c>
      <c r="AR1063" s="22" t="str">
        <f aca="false">AP1063&amp;" Potencial / "&amp;AQ1063&amp;" Share"</f>
        <v>Bajo Potencial / Alto Share</v>
      </c>
      <c r="AS1063" s="22" t="str">
        <f aca="false">IF(Q1063="Sí",IF(AO1063&gt;=Resumen!$B$29,"Alto","Bajo"),"")</f>
        <v/>
      </c>
      <c r="AT1063" s="22" t="str">
        <f aca="false">IF(AS1063&lt;&gt;"",AP1063&amp;" Potencial / "&amp;AS1063&amp;" Share","")</f>
        <v/>
      </c>
      <c r="AU1063" s="22" t="str">
        <f aca="false">IF(AH1063="","Sin dato",IF(AH1063-AO1063&gt;Resumen!$B$6,"Sobre-exhibido",IF(AO1063-AH1063&gt;Resumen!$B$6,"Sub-exhibido","En línea")))</f>
        <v>Sin dato</v>
      </c>
      <c r="AV1063" s="22" t="str">
        <f aca="false">IF(AT1063="","",IF(AT1063="Alto Potencial / Bajo Share",1,IF(AT1063="Alto Potencial / Alto Share",2,IF(AT1063="Bajo Potencial / Alto Share",3,4))))</f>
        <v/>
      </c>
      <c r="AW1063" s="22" t="str">
        <f aca="false">IF(Q1063="No","Sin competencia directa",IF(AV1063=1,"1 - Foco Conquista (Alto Pot / Bajo Share)",IF(AV1063=2,"2 - Foco Defensa (Alto Pot / Alto Share)",IF(AV1063=3,"3 - Monitoreo (Bajo Pot / Alto Share)","4 - Baja Prioridad (Bajo Pot / Bajo Share)"))))</f>
        <v>Sin competencia directa</v>
      </c>
      <c r="AX1063" s="12" t="str">
        <f aca="false">IF(OR(IFERROR(AND(W1063&lt;&gt;"",Y1063&lt;&gt;"",Y1063-W1063&gt;Resumen!$B$8),FALSE()),IFERROR(AND(X1063&lt;&gt;"",Y1063&lt;&gt;"",Y1063-X1063&gt;Resumen!$B$8),FALSE())),MAX(IF(IFERROR(AND(W1063&lt;&gt;"",Y1063&lt;&gt;"",Y1063-W1063&gt;Resumen!$B$8),FALSE()),Y1063-W1063,0),IF(IFERROR(AND(X1063&lt;&gt;"",Y1063&lt;&gt;"",Y1063-X1063&gt;Resumen!$B$8),FALSE()),Y1063-X1063,0)),"")</f>
        <v/>
      </c>
      <c r="AY1063" s="22" t="str">
        <f aca="false">IF(OR(IFERROR(AND(W1063&lt;&gt;"",Y1063&lt;&gt;"",Y1063-W1063&gt;Resumen!$B$8),FALSE()),IFERROR(AND(X1063&lt;&gt;"",Y1063&lt;&gt;"",Y1063-X1063&gt;Resumen!$B$8),FALSE())),TRIM("Lays tiene mayor markup que "&amp;IF(IFERROR(AND(W1063&lt;&gt;"",Y1063&lt;&gt;"",Y1063-W1063&gt;Resumen!$B$8),FALSE()),"Quento ","")&amp;IF(IFERROR(AND(X1063&lt;&gt;"",Y1063&lt;&gt;"",Y1063-X1063&gt;Resumen!$B$8),FALSE()),"Julicroc ","")&amp;"en este PDV"),"")</f>
        <v/>
      </c>
      <c r="AZ1063" s="22" t="str">
        <f aca="false">IF(COUNTIF('Plan Pehuamar - Lista'!$A$2:$A$167,A1063)&gt;0,"Sí","No")</f>
        <v>No</v>
      </c>
      <c r="BA1063" s="22" t="str">
        <f aca="false">IF(COUNTIF('Plan Combo 9+1'!$A$2:$A$226,A1063)&gt;0,"Sí","No")</f>
        <v>No</v>
      </c>
      <c r="BB1063" s="22" t="str">
        <f aca="false">IF(AH1063="","No",IF(BA1063="Sí",IF((AO1063-AH1063)&gt;Resumen!$B$6,"Sí","No"),IF((AO1063-AH1063)&gt;=Resumen!$B$132,"Sí","No")))</f>
        <v>No</v>
      </c>
      <c r="BC1063" s="22" t="str">
        <f aca="false">IF(AND(N1063="Sí",AL1063="Sí",AI1063=0),"Sí","No")</f>
        <v>No</v>
      </c>
      <c r="BD1063" s="22" t="str">
        <f aca="false">IF(COUNTIF('Plan 9+1 (con Pehuamar)'!$A$2:$A$227,A1063)&gt;0,"Sí","No")</f>
        <v>No</v>
      </c>
    </row>
    <row r="1064" customFormat="false" ht="15" hidden="false" customHeight="true" outlineLevel="0" collapsed="false">
      <c r="A1064" s="6" t="n">
        <v>500077</v>
      </c>
      <c r="B1064" s="6" t="n">
        <v>5</v>
      </c>
      <c r="C1064" s="6" t="n">
        <v>505</v>
      </c>
      <c r="D1064" s="6" t="s">
        <v>398</v>
      </c>
      <c r="E1064" s="6" t="s">
        <v>1247</v>
      </c>
      <c r="F1064" s="6" t="s">
        <v>201</v>
      </c>
      <c r="G1064" s="6" t="s">
        <v>129</v>
      </c>
      <c r="H1064" s="6" t="s">
        <v>197</v>
      </c>
      <c r="I1064" s="27" t="n">
        <v>0</v>
      </c>
      <c r="J1064" s="27" t="n">
        <v>0</v>
      </c>
      <c r="K1064" s="27" t="n">
        <v>4.2</v>
      </c>
      <c r="L1064" s="28" t="n">
        <f aca="false">I1064+J1064</f>
        <v>0</v>
      </c>
      <c r="M1064" s="28" t="n">
        <f aca="false">L1064+K1064</f>
        <v>4.2</v>
      </c>
      <c r="N1064" s="22" t="str">
        <f aca="false">IF(I1064&gt;0,"Sí","No")</f>
        <v>No</v>
      </c>
      <c r="O1064" s="22" t="str">
        <f aca="false">IF(J1064&gt;0,"Sí","No")</f>
        <v>No</v>
      </c>
      <c r="P1064" s="22" t="str">
        <f aca="false">IF(K1064&gt;0,"Sí","No")</f>
        <v>Sí</v>
      </c>
      <c r="Q1064" s="22" t="str">
        <f aca="false">IF(OR(I1064&gt;0,J1064&gt;0),"Sí","No")</f>
        <v>No</v>
      </c>
      <c r="R1064" s="27"/>
      <c r="S1064" s="27"/>
      <c r="T1064" s="27"/>
      <c r="U1064" s="27"/>
      <c r="V1064" s="27"/>
      <c r="W1064" s="12" t="str">
        <f aca="false">IF(AND(I1064&gt;0,R1064&gt;0),(S1064-R1064)/R1064,"")</f>
        <v/>
      </c>
      <c r="X1064" s="12" t="str">
        <f aca="false">IF(AND(J1064&gt;0,T1064&gt;0),(U1064-T1064)/T1064,"")</f>
        <v/>
      </c>
      <c r="Y1064" s="12" t="str">
        <f aca="false">IF(AND(K1064&gt;0,V1064&gt;0),(V1064-Resumen!$B$7)/Resumen!$B$7,"")</f>
        <v/>
      </c>
      <c r="Z1064" s="28" t="str">
        <f aca="false">IF(AND(K1064&gt;0,I1064&gt;0,V1064&gt;0,S1064&gt;0),V1064-S1064,"")</f>
        <v/>
      </c>
      <c r="AA1064" s="12" t="str">
        <f aca="false">IF(Z1064&lt;&gt;"",Z1064/S1064,"")</f>
        <v/>
      </c>
      <c r="AB1064" s="28" t="str">
        <f aca="false">IF(AND(K1064&gt;0,J1064&gt;0,V1064&gt;0,U1064&gt;0),V1064-U1064,"")</f>
        <v/>
      </c>
      <c r="AC1064" s="12" t="str">
        <f aca="false">IF(AB1064&lt;&gt;"",AB1064/U1064,"")</f>
        <v/>
      </c>
      <c r="AD1064" s="27" t="n">
        <v>0</v>
      </c>
      <c r="AE1064" s="27" t="n">
        <v>0</v>
      </c>
      <c r="AF1064" s="27" t="n">
        <v>0</v>
      </c>
      <c r="AG1064" s="28" t="n">
        <f aca="false">AD1064+AE1064+AF1064</f>
        <v>0</v>
      </c>
      <c r="AH1064" s="12" t="str">
        <f aca="false">IF(AG1064&gt;0,AD1064/AG1064,"")</f>
        <v/>
      </c>
      <c r="AI1064" s="27" t="n">
        <v>0</v>
      </c>
      <c r="AJ1064" s="27" t="n">
        <v>0</v>
      </c>
      <c r="AK1064" s="27" t="n">
        <v>0</v>
      </c>
      <c r="AL1064" s="22" t="str">
        <f aca="false">IF(OR(AJ1064&gt;0,AK1064&gt;0),"Sí","No")</f>
        <v>No</v>
      </c>
      <c r="AM1064" s="6"/>
      <c r="AN1064" s="6"/>
      <c r="AO1064" s="12" t="n">
        <f aca="false">IF(M1064&gt;0,K1064/M1064,"")</f>
        <v>1</v>
      </c>
      <c r="AP1064" s="22" t="str">
        <f aca="false">IF(M1064&gt;=Resumen!$B$5,"Alto","Bajo")</f>
        <v>Bajo</v>
      </c>
      <c r="AQ1064" s="22" t="str">
        <f aca="false">IF(AO1064&gt;=Resumen!$B$28,"Alto","Bajo")</f>
        <v>Alto</v>
      </c>
      <c r="AR1064" s="22" t="str">
        <f aca="false">AP1064&amp;" Potencial / "&amp;AQ1064&amp;" Share"</f>
        <v>Bajo Potencial / Alto Share</v>
      </c>
      <c r="AS1064" s="22" t="str">
        <f aca="false">IF(Q1064="Sí",IF(AO1064&gt;=Resumen!$B$29,"Alto","Bajo"),"")</f>
        <v/>
      </c>
      <c r="AT1064" s="22" t="str">
        <f aca="false">IF(AS1064&lt;&gt;"",AP1064&amp;" Potencial / "&amp;AS1064&amp;" Share","")</f>
        <v/>
      </c>
      <c r="AU1064" s="22" t="str">
        <f aca="false">IF(AH1064="","Sin dato",IF(AH1064-AO1064&gt;Resumen!$B$6,"Sobre-exhibido",IF(AO1064-AH1064&gt;Resumen!$B$6,"Sub-exhibido","En línea")))</f>
        <v>Sin dato</v>
      </c>
      <c r="AV1064" s="22" t="str">
        <f aca="false">IF(AT1064="","",IF(AT1064="Alto Potencial / Bajo Share",1,IF(AT1064="Alto Potencial / Alto Share",2,IF(AT1064="Bajo Potencial / Alto Share",3,4))))</f>
        <v/>
      </c>
      <c r="AW1064" s="22" t="str">
        <f aca="false">IF(Q1064="No","Sin competencia directa",IF(AV1064=1,"1 - Foco Conquista (Alto Pot / Bajo Share)",IF(AV1064=2,"2 - Foco Defensa (Alto Pot / Alto Share)",IF(AV1064=3,"3 - Monitoreo (Bajo Pot / Alto Share)","4 - Baja Prioridad (Bajo Pot / Bajo Share)"))))</f>
        <v>Sin competencia directa</v>
      </c>
      <c r="AX1064" s="12" t="str">
        <f aca="false">IF(OR(IFERROR(AND(W1064&lt;&gt;"",Y1064&lt;&gt;"",Y1064-W1064&gt;Resumen!$B$8),FALSE()),IFERROR(AND(X1064&lt;&gt;"",Y1064&lt;&gt;"",Y1064-X1064&gt;Resumen!$B$8),FALSE())),MAX(IF(IFERROR(AND(W1064&lt;&gt;"",Y1064&lt;&gt;"",Y1064-W1064&gt;Resumen!$B$8),FALSE()),Y1064-W1064,0),IF(IFERROR(AND(X1064&lt;&gt;"",Y1064&lt;&gt;"",Y1064-X1064&gt;Resumen!$B$8),FALSE()),Y1064-X1064,0)),"")</f>
        <v/>
      </c>
      <c r="AY1064" s="22" t="str">
        <f aca="false">IF(OR(IFERROR(AND(W1064&lt;&gt;"",Y1064&lt;&gt;"",Y1064-W1064&gt;Resumen!$B$8),FALSE()),IFERROR(AND(X1064&lt;&gt;"",Y1064&lt;&gt;"",Y1064-X1064&gt;Resumen!$B$8),FALSE())),TRIM("Lays tiene mayor markup que "&amp;IF(IFERROR(AND(W1064&lt;&gt;"",Y1064&lt;&gt;"",Y1064-W1064&gt;Resumen!$B$8),FALSE()),"Quento ","")&amp;IF(IFERROR(AND(X1064&lt;&gt;"",Y1064&lt;&gt;"",Y1064-X1064&gt;Resumen!$B$8),FALSE()),"Julicroc ","")&amp;"en este PDV"),"")</f>
        <v/>
      </c>
      <c r="AZ1064" s="22" t="str">
        <f aca="false">IF(COUNTIF('Plan Pehuamar - Lista'!$A$2:$A$167,A1064)&gt;0,"Sí","No")</f>
        <v>No</v>
      </c>
      <c r="BA1064" s="22" t="str">
        <f aca="false">IF(COUNTIF('Plan Combo 9+1'!$A$2:$A$226,A1064)&gt;0,"Sí","No")</f>
        <v>No</v>
      </c>
      <c r="BB1064" s="22" t="str">
        <f aca="false">IF(AH1064="","No",IF(BA1064="Sí",IF((AO1064-AH1064)&gt;Resumen!$B$6,"Sí","No"),IF((AO1064-AH1064)&gt;=Resumen!$B$132,"Sí","No")))</f>
        <v>No</v>
      </c>
      <c r="BC1064" s="22" t="str">
        <f aca="false">IF(AND(N1064="Sí",AL1064="Sí",AI1064=0),"Sí","No")</f>
        <v>No</v>
      </c>
      <c r="BD1064" s="22" t="str">
        <f aca="false">IF(COUNTIF('Plan 9+1 (con Pehuamar)'!$A$2:$A$227,A1064)&gt;0,"Sí","No")</f>
        <v>No</v>
      </c>
    </row>
    <row r="1065" customFormat="false" ht="15" hidden="false" customHeight="true" outlineLevel="0" collapsed="false">
      <c r="A1065" s="6" t="n">
        <v>400833</v>
      </c>
      <c r="B1065" s="6" t="n">
        <v>5</v>
      </c>
      <c r="C1065" s="6" t="n">
        <v>506</v>
      </c>
      <c r="D1065" s="6" t="s">
        <v>444</v>
      </c>
      <c r="E1065" s="6" t="s">
        <v>1248</v>
      </c>
      <c r="F1065" s="6" t="s">
        <v>206</v>
      </c>
      <c r="G1065" s="6" t="s">
        <v>129</v>
      </c>
      <c r="H1065" s="6" t="s">
        <v>197</v>
      </c>
      <c r="I1065" s="27" t="n">
        <v>45</v>
      </c>
      <c r="J1065" s="27" t="n">
        <v>0</v>
      </c>
      <c r="K1065" s="27" t="n">
        <v>30</v>
      </c>
      <c r="L1065" s="28" t="n">
        <f aca="false">I1065+J1065</f>
        <v>45</v>
      </c>
      <c r="M1065" s="28" t="n">
        <f aca="false">L1065+K1065</f>
        <v>75</v>
      </c>
      <c r="N1065" s="22" t="str">
        <f aca="false">IF(I1065&gt;0,"Sí","No")</f>
        <v>Sí</v>
      </c>
      <c r="O1065" s="22" t="str">
        <f aca="false">IF(J1065&gt;0,"Sí","No")</f>
        <v>No</v>
      </c>
      <c r="P1065" s="22" t="str">
        <f aca="false">IF(K1065&gt;0,"Sí","No")</f>
        <v>Sí</v>
      </c>
      <c r="Q1065" s="22" t="str">
        <f aca="false">IF(OR(I1065&gt;0,J1065&gt;0),"Sí","No")</f>
        <v>Sí</v>
      </c>
      <c r="R1065" s="27" t="n">
        <v>1740</v>
      </c>
      <c r="S1065" s="27" t="n">
        <v>2900</v>
      </c>
      <c r="T1065" s="27"/>
      <c r="U1065" s="27"/>
      <c r="V1065" s="27" t="n">
        <v>3500</v>
      </c>
      <c r="W1065" s="12" t="n">
        <f aca="false">IF(AND(I1065&gt;0,R1065&gt;0),(S1065-R1065)/R1065,"")</f>
        <v>0.666666666666667</v>
      </c>
      <c r="X1065" s="12" t="str">
        <f aca="false">IF(AND(J1065&gt;0,T1065&gt;0),(U1065-T1065)/T1065,"")</f>
        <v/>
      </c>
      <c r="Y1065" s="12" t="n">
        <f aca="false">IF(AND(K1065&gt;0,V1065&gt;0),(V1065-Resumen!$B$7)/Resumen!$B$7,"")</f>
        <v>0.4</v>
      </c>
      <c r="Z1065" s="28" t="n">
        <f aca="false">IF(AND(K1065&gt;0,I1065&gt;0,V1065&gt;0,S1065&gt;0),V1065-S1065,"")</f>
        <v>600</v>
      </c>
      <c r="AA1065" s="12" t="n">
        <f aca="false">IF(Z1065&lt;&gt;"",Z1065/S1065,"")</f>
        <v>0.206896551724138</v>
      </c>
      <c r="AB1065" s="28" t="str">
        <f aca="false">IF(AND(K1065&gt;0,J1065&gt;0,V1065&gt;0,U1065&gt;0),V1065-U1065,"")</f>
        <v/>
      </c>
      <c r="AC1065" s="12" t="str">
        <f aca="false">IF(AB1065&lt;&gt;"",AB1065/U1065,"")</f>
        <v/>
      </c>
      <c r="AD1065" s="27" t="n">
        <v>14</v>
      </c>
      <c r="AE1065" s="27" t="n">
        <v>18</v>
      </c>
      <c r="AF1065" s="27" t="n">
        <v>0</v>
      </c>
      <c r="AG1065" s="28" t="n">
        <f aca="false">AD1065+AE1065+AF1065</f>
        <v>32</v>
      </c>
      <c r="AH1065" s="12" t="n">
        <f aca="false">IF(AG1065&gt;0,AD1065/AG1065,"")</f>
        <v>0.4375</v>
      </c>
      <c r="AI1065" s="27" t="n">
        <v>1</v>
      </c>
      <c r="AJ1065" s="27" t="n">
        <v>1</v>
      </c>
      <c r="AK1065" s="27" t="n">
        <v>0</v>
      </c>
      <c r="AL1065" s="22" t="str">
        <f aca="false">IF(OR(AJ1065&gt;0,AK1065&gt;0),"Sí","No")</f>
        <v>Sí</v>
      </c>
      <c r="AM1065" s="6" t="s">
        <v>198</v>
      </c>
      <c r="AN1065" s="6"/>
      <c r="AO1065" s="12" t="n">
        <f aca="false">IF(M1065&gt;0,K1065/M1065,"")</f>
        <v>0.4</v>
      </c>
      <c r="AP1065" s="22" t="str">
        <f aca="false">IF(M1065&gt;=Resumen!$B$5,"Alto","Bajo")</f>
        <v>Alto</v>
      </c>
      <c r="AQ1065" s="22" t="str">
        <f aca="false">IF(AO1065&gt;=Resumen!$B$28,"Alto","Bajo")</f>
        <v>Alto</v>
      </c>
      <c r="AR1065" s="22" t="str">
        <f aca="false">AP1065&amp;" Potencial / "&amp;AQ1065&amp;" Share"</f>
        <v>Alto Potencial / Alto Share</v>
      </c>
      <c r="AS1065" s="22" t="str">
        <f aca="false">IF(Q1065="Sí",IF(AO1065&gt;=Resumen!$B$29,"Alto","Bajo"),"")</f>
        <v>Bajo</v>
      </c>
      <c r="AT1065" s="22" t="str">
        <f aca="false">IF(AS1065&lt;&gt;"",AP1065&amp;" Potencial / "&amp;AS1065&amp;" Share","")</f>
        <v>Alto Potencial / Bajo Share</v>
      </c>
      <c r="AU1065" s="22" t="str">
        <f aca="false">IF(AH1065="","Sin dato",IF(AH1065-AO1065&gt;Resumen!$B$6,"Sobre-exhibido",IF(AO1065-AH1065&gt;Resumen!$B$6,"Sub-exhibido","En línea")))</f>
        <v>En línea</v>
      </c>
      <c r="AV1065" s="22" t="n">
        <f aca="false">IF(AT1065="","",IF(AT1065="Alto Potencial / Bajo Share",1,IF(AT1065="Alto Potencial / Alto Share",2,IF(AT1065="Bajo Potencial / Alto Share",3,4))))</f>
        <v>1</v>
      </c>
      <c r="AW1065" s="22" t="str">
        <f aca="false">IF(Q1065="No","Sin competencia directa",IF(AV1065=1,"1 - Foco Conquista (Alto Pot / Bajo Share)",IF(AV1065=2,"2 - Foco Defensa (Alto Pot / Alto Share)",IF(AV1065=3,"3 - Monitoreo (Bajo Pot / Alto Share)","4 - Baja Prioridad (Bajo Pot / Bajo Share)"))))</f>
        <v>1 - Foco Conquista (Alto Pot / Bajo Share)</v>
      </c>
      <c r="AX1065" s="12" t="str">
        <f aca="false">IF(OR(IFERROR(AND(W1065&lt;&gt;"",Y1065&lt;&gt;"",Y1065-W1065&gt;Resumen!$B$8),FALSE()),IFERROR(AND(X1065&lt;&gt;"",Y1065&lt;&gt;"",Y1065-X1065&gt;Resumen!$B$8),FALSE())),MAX(IF(IFERROR(AND(W1065&lt;&gt;"",Y1065&lt;&gt;"",Y1065-W1065&gt;Resumen!$B$8),FALSE()),Y1065-W1065,0),IF(IFERROR(AND(X1065&lt;&gt;"",Y1065&lt;&gt;"",Y1065-X1065&gt;Resumen!$B$8),FALSE()),Y1065-X1065,0)),"")</f>
        <v/>
      </c>
      <c r="AY1065" s="22" t="str">
        <f aca="false">IF(OR(IFERROR(AND(W1065&lt;&gt;"",Y1065&lt;&gt;"",Y1065-W1065&gt;Resumen!$B$8),FALSE()),IFERROR(AND(X1065&lt;&gt;"",Y1065&lt;&gt;"",Y1065-X1065&gt;Resumen!$B$8),FALSE())),TRIM("Lays tiene mayor markup que "&amp;IF(IFERROR(AND(W1065&lt;&gt;"",Y1065&lt;&gt;"",Y1065-W1065&gt;Resumen!$B$8),FALSE()),"Quento ","")&amp;IF(IFERROR(AND(X1065&lt;&gt;"",Y1065&lt;&gt;"",Y1065-X1065&gt;Resumen!$B$8),FALSE()),"Julicroc ","")&amp;"en este PDV"),"")</f>
        <v/>
      </c>
      <c r="AZ1065" s="22" t="str">
        <f aca="false">IF(COUNTIF('Plan Pehuamar - Lista'!$A$2:$A$167,A1065)&gt;0,"Sí","No")</f>
        <v>No</v>
      </c>
      <c r="BA1065" s="22" t="str">
        <f aca="false">IF(COUNTIF('Plan Combo 9+1'!$A$2:$A$226,A1065)&gt;0,"Sí","No")</f>
        <v>Sí</v>
      </c>
      <c r="BB1065" s="22" t="str">
        <f aca="false">IF(AH1065="","No",IF(BA1065="Sí",IF((AO1065-AH1065)&gt;Resumen!$B$6,"Sí","No"),IF((AO1065-AH1065)&gt;=Resumen!$B$132,"Sí","No")))</f>
        <v>No</v>
      </c>
      <c r="BC1065" s="22" t="str">
        <f aca="false">IF(AND(N1065="Sí",AL1065="Sí",AI1065=0),"Sí","No")</f>
        <v>No</v>
      </c>
      <c r="BD1065" s="22" t="str">
        <f aca="false">IF(COUNTIF('Plan 9+1 (con Pehuamar)'!$A$2:$A$227,A1065)&gt;0,"Sí","No")</f>
        <v>Sí</v>
      </c>
    </row>
    <row r="1066" customFormat="false" ht="15" hidden="false" customHeight="true" outlineLevel="0" collapsed="false">
      <c r="A1066" s="6" t="n">
        <v>400844</v>
      </c>
      <c r="B1066" s="6" t="n">
        <v>5</v>
      </c>
      <c r="C1066" s="6" t="n">
        <v>506</v>
      </c>
      <c r="D1066" s="6" t="s">
        <v>444</v>
      </c>
      <c r="E1066" s="6" t="s">
        <v>1249</v>
      </c>
      <c r="F1066" s="6" t="s">
        <v>196</v>
      </c>
      <c r="G1066" s="6" t="s">
        <v>129</v>
      </c>
      <c r="H1066" s="6" t="s">
        <v>197</v>
      </c>
      <c r="I1066" s="27" t="n">
        <v>0</v>
      </c>
      <c r="J1066" s="27" t="n">
        <v>0</v>
      </c>
      <c r="K1066" s="27" t="n">
        <v>2.2</v>
      </c>
      <c r="L1066" s="28" t="n">
        <f aca="false">I1066+J1066</f>
        <v>0</v>
      </c>
      <c r="M1066" s="28" t="n">
        <f aca="false">L1066+K1066</f>
        <v>2.2</v>
      </c>
      <c r="N1066" s="22" t="str">
        <f aca="false">IF(I1066&gt;0,"Sí","No")</f>
        <v>No</v>
      </c>
      <c r="O1066" s="22" t="str">
        <f aca="false">IF(J1066&gt;0,"Sí","No")</f>
        <v>No</v>
      </c>
      <c r="P1066" s="22" t="str">
        <f aca="false">IF(K1066&gt;0,"Sí","No")</f>
        <v>Sí</v>
      </c>
      <c r="Q1066" s="22" t="str">
        <f aca="false">IF(OR(I1066&gt;0,J1066&gt;0),"Sí","No")</f>
        <v>No</v>
      </c>
      <c r="R1066" s="27"/>
      <c r="S1066" s="27"/>
      <c r="T1066" s="27"/>
      <c r="U1066" s="27"/>
      <c r="V1066" s="27"/>
      <c r="W1066" s="12" t="str">
        <f aca="false">IF(AND(I1066&gt;0,R1066&gt;0),(S1066-R1066)/R1066,"")</f>
        <v/>
      </c>
      <c r="X1066" s="12" t="str">
        <f aca="false">IF(AND(J1066&gt;0,T1066&gt;0),(U1066-T1066)/T1066,"")</f>
        <v/>
      </c>
      <c r="Y1066" s="12" t="str">
        <f aca="false">IF(AND(K1066&gt;0,V1066&gt;0),(V1066-Resumen!$B$7)/Resumen!$B$7,"")</f>
        <v/>
      </c>
      <c r="Z1066" s="28" t="str">
        <f aca="false">IF(AND(K1066&gt;0,I1066&gt;0,V1066&gt;0,S1066&gt;0),V1066-S1066,"")</f>
        <v/>
      </c>
      <c r="AA1066" s="12" t="str">
        <f aca="false">IF(Z1066&lt;&gt;"",Z1066/S1066,"")</f>
        <v/>
      </c>
      <c r="AB1066" s="28" t="str">
        <f aca="false">IF(AND(K1066&gt;0,J1066&gt;0,V1066&gt;0,U1066&gt;0),V1066-U1066,"")</f>
        <v/>
      </c>
      <c r="AC1066" s="12" t="str">
        <f aca="false">IF(AB1066&lt;&gt;"",AB1066/U1066,"")</f>
        <v/>
      </c>
      <c r="AD1066" s="27" t="n">
        <v>0</v>
      </c>
      <c r="AE1066" s="27" t="n">
        <v>0</v>
      </c>
      <c r="AF1066" s="27" t="n">
        <v>0</v>
      </c>
      <c r="AG1066" s="28" t="n">
        <f aca="false">AD1066+AE1066+AF1066</f>
        <v>0</v>
      </c>
      <c r="AH1066" s="12" t="str">
        <f aca="false">IF(AG1066&gt;0,AD1066/AG1066,"")</f>
        <v/>
      </c>
      <c r="AI1066" s="27" t="n">
        <v>0</v>
      </c>
      <c r="AJ1066" s="27" t="n">
        <v>0</v>
      </c>
      <c r="AK1066" s="27" t="n">
        <v>0</v>
      </c>
      <c r="AL1066" s="22" t="str">
        <f aca="false">IF(OR(AJ1066&gt;0,AK1066&gt;0),"Sí","No")</f>
        <v>No</v>
      </c>
      <c r="AM1066" s="6"/>
      <c r="AN1066" s="6"/>
      <c r="AO1066" s="12" t="n">
        <f aca="false">IF(M1066&gt;0,K1066/M1066,"")</f>
        <v>1</v>
      </c>
      <c r="AP1066" s="22" t="str">
        <f aca="false">IF(M1066&gt;=Resumen!$B$5,"Alto","Bajo")</f>
        <v>Bajo</v>
      </c>
      <c r="AQ1066" s="22" t="str">
        <f aca="false">IF(AO1066&gt;=Resumen!$B$28,"Alto","Bajo")</f>
        <v>Alto</v>
      </c>
      <c r="AR1066" s="22" t="str">
        <f aca="false">AP1066&amp;" Potencial / "&amp;AQ1066&amp;" Share"</f>
        <v>Bajo Potencial / Alto Share</v>
      </c>
      <c r="AS1066" s="22" t="str">
        <f aca="false">IF(Q1066="Sí",IF(AO1066&gt;=Resumen!$B$29,"Alto","Bajo"),"")</f>
        <v/>
      </c>
      <c r="AT1066" s="22" t="str">
        <f aca="false">IF(AS1066&lt;&gt;"",AP1066&amp;" Potencial / "&amp;AS1066&amp;" Share","")</f>
        <v/>
      </c>
      <c r="AU1066" s="22" t="str">
        <f aca="false">IF(AH1066="","Sin dato",IF(AH1066-AO1066&gt;Resumen!$B$6,"Sobre-exhibido",IF(AO1066-AH1066&gt;Resumen!$B$6,"Sub-exhibido","En línea")))</f>
        <v>Sin dato</v>
      </c>
      <c r="AV1066" s="22" t="str">
        <f aca="false">IF(AT1066="","",IF(AT1066="Alto Potencial / Bajo Share",1,IF(AT1066="Alto Potencial / Alto Share",2,IF(AT1066="Bajo Potencial / Alto Share",3,4))))</f>
        <v/>
      </c>
      <c r="AW1066" s="22" t="str">
        <f aca="false">IF(Q1066="No","Sin competencia directa",IF(AV1066=1,"1 - Foco Conquista (Alto Pot / Bajo Share)",IF(AV1066=2,"2 - Foco Defensa (Alto Pot / Alto Share)",IF(AV1066=3,"3 - Monitoreo (Bajo Pot / Alto Share)","4 - Baja Prioridad (Bajo Pot / Bajo Share)"))))</f>
        <v>Sin competencia directa</v>
      </c>
      <c r="AX1066" s="12" t="str">
        <f aca="false">IF(OR(IFERROR(AND(W1066&lt;&gt;"",Y1066&lt;&gt;"",Y1066-W1066&gt;Resumen!$B$8),FALSE()),IFERROR(AND(X1066&lt;&gt;"",Y1066&lt;&gt;"",Y1066-X1066&gt;Resumen!$B$8),FALSE())),MAX(IF(IFERROR(AND(W1066&lt;&gt;"",Y1066&lt;&gt;"",Y1066-W1066&gt;Resumen!$B$8),FALSE()),Y1066-W1066,0),IF(IFERROR(AND(X1066&lt;&gt;"",Y1066&lt;&gt;"",Y1066-X1066&gt;Resumen!$B$8),FALSE()),Y1066-X1066,0)),"")</f>
        <v/>
      </c>
      <c r="AY1066" s="22" t="str">
        <f aca="false">IF(OR(IFERROR(AND(W1066&lt;&gt;"",Y1066&lt;&gt;"",Y1066-W1066&gt;Resumen!$B$8),FALSE()),IFERROR(AND(X1066&lt;&gt;"",Y1066&lt;&gt;"",Y1066-X1066&gt;Resumen!$B$8),FALSE())),TRIM("Lays tiene mayor markup que "&amp;IF(IFERROR(AND(W1066&lt;&gt;"",Y1066&lt;&gt;"",Y1066-W1066&gt;Resumen!$B$8),FALSE()),"Quento ","")&amp;IF(IFERROR(AND(X1066&lt;&gt;"",Y1066&lt;&gt;"",Y1066-X1066&gt;Resumen!$B$8),FALSE()),"Julicroc ","")&amp;"en este PDV"),"")</f>
        <v/>
      </c>
      <c r="AZ1066" s="22" t="str">
        <f aca="false">IF(COUNTIF('Plan Pehuamar - Lista'!$A$2:$A$167,A1066)&gt;0,"Sí","No")</f>
        <v>No</v>
      </c>
      <c r="BA1066" s="22" t="str">
        <f aca="false">IF(COUNTIF('Plan Combo 9+1'!$A$2:$A$226,A1066)&gt;0,"Sí","No")</f>
        <v>No</v>
      </c>
      <c r="BB1066" s="22" t="str">
        <f aca="false">IF(AH1066="","No",IF(BA1066="Sí",IF((AO1066-AH1066)&gt;Resumen!$B$6,"Sí","No"),IF((AO1066-AH1066)&gt;=Resumen!$B$132,"Sí","No")))</f>
        <v>No</v>
      </c>
      <c r="BC1066" s="22" t="str">
        <f aca="false">IF(AND(N1066="Sí",AL1066="Sí",AI1066=0),"Sí","No")</f>
        <v>No</v>
      </c>
      <c r="BD1066" s="22" t="str">
        <f aca="false">IF(COUNTIF('Plan 9+1 (con Pehuamar)'!$A$2:$A$227,A1066)&gt;0,"Sí","No")</f>
        <v>No</v>
      </c>
    </row>
    <row r="1067" customFormat="false" ht="15" hidden="false" customHeight="true" outlineLevel="0" collapsed="false">
      <c r="A1067" s="6" t="n">
        <v>400852</v>
      </c>
      <c r="B1067" s="6" t="n">
        <v>5</v>
      </c>
      <c r="C1067" s="6" t="n">
        <v>506</v>
      </c>
      <c r="D1067" s="6" t="s">
        <v>444</v>
      </c>
      <c r="E1067" s="6" t="s">
        <v>1250</v>
      </c>
      <c r="F1067" s="6" t="s">
        <v>201</v>
      </c>
      <c r="G1067" s="6" t="s">
        <v>129</v>
      </c>
      <c r="H1067" s="6" t="s">
        <v>197</v>
      </c>
      <c r="I1067" s="27" t="n">
        <v>0</v>
      </c>
      <c r="J1067" s="27" t="n">
        <v>0</v>
      </c>
      <c r="K1067" s="27" t="n">
        <v>0.5</v>
      </c>
      <c r="L1067" s="28" t="n">
        <f aca="false">I1067+J1067</f>
        <v>0</v>
      </c>
      <c r="M1067" s="28" t="n">
        <f aca="false">L1067+K1067</f>
        <v>0.5</v>
      </c>
      <c r="N1067" s="22" t="str">
        <f aca="false">IF(I1067&gt;0,"Sí","No")</f>
        <v>No</v>
      </c>
      <c r="O1067" s="22" t="str">
        <f aca="false">IF(J1067&gt;0,"Sí","No")</f>
        <v>No</v>
      </c>
      <c r="P1067" s="22" t="str">
        <f aca="false">IF(K1067&gt;0,"Sí","No")</f>
        <v>Sí</v>
      </c>
      <c r="Q1067" s="22" t="str">
        <f aca="false">IF(OR(I1067&gt;0,J1067&gt;0),"Sí","No")</f>
        <v>No</v>
      </c>
      <c r="R1067" s="27"/>
      <c r="S1067" s="27"/>
      <c r="T1067" s="27"/>
      <c r="U1067" s="27"/>
      <c r="V1067" s="27"/>
      <c r="W1067" s="12" t="str">
        <f aca="false">IF(AND(I1067&gt;0,R1067&gt;0),(S1067-R1067)/R1067,"")</f>
        <v/>
      </c>
      <c r="X1067" s="12" t="str">
        <f aca="false">IF(AND(J1067&gt;0,T1067&gt;0),(U1067-T1067)/T1067,"")</f>
        <v/>
      </c>
      <c r="Y1067" s="12" t="str">
        <f aca="false">IF(AND(K1067&gt;0,V1067&gt;0),(V1067-Resumen!$B$7)/Resumen!$B$7,"")</f>
        <v/>
      </c>
      <c r="Z1067" s="28" t="str">
        <f aca="false">IF(AND(K1067&gt;0,I1067&gt;0,V1067&gt;0,S1067&gt;0),V1067-S1067,"")</f>
        <v/>
      </c>
      <c r="AA1067" s="12" t="str">
        <f aca="false">IF(Z1067&lt;&gt;"",Z1067/S1067,"")</f>
        <v/>
      </c>
      <c r="AB1067" s="28" t="str">
        <f aca="false">IF(AND(K1067&gt;0,J1067&gt;0,V1067&gt;0,U1067&gt;0),V1067-U1067,"")</f>
        <v/>
      </c>
      <c r="AC1067" s="12" t="str">
        <f aca="false">IF(AB1067&lt;&gt;"",AB1067/U1067,"")</f>
        <v/>
      </c>
      <c r="AD1067" s="27" t="n">
        <v>0</v>
      </c>
      <c r="AE1067" s="27" t="n">
        <v>0</v>
      </c>
      <c r="AF1067" s="27" t="n">
        <v>0</v>
      </c>
      <c r="AG1067" s="28" t="n">
        <f aca="false">AD1067+AE1067+AF1067</f>
        <v>0</v>
      </c>
      <c r="AH1067" s="12" t="str">
        <f aca="false">IF(AG1067&gt;0,AD1067/AG1067,"")</f>
        <v/>
      </c>
      <c r="AI1067" s="27" t="n">
        <v>0</v>
      </c>
      <c r="AJ1067" s="27" t="n">
        <v>0</v>
      </c>
      <c r="AK1067" s="27" t="n">
        <v>0</v>
      </c>
      <c r="AL1067" s="22" t="str">
        <f aca="false">IF(OR(AJ1067&gt;0,AK1067&gt;0),"Sí","No")</f>
        <v>No</v>
      </c>
      <c r="AM1067" s="6"/>
      <c r="AN1067" s="6"/>
      <c r="AO1067" s="12" t="n">
        <f aca="false">IF(M1067&gt;0,K1067/M1067,"")</f>
        <v>1</v>
      </c>
      <c r="AP1067" s="22" t="str">
        <f aca="false">IF(M1067&gt;=Resumen!$B$5,"Alto","Bajo")</f>
        <v>Bajo</v>
      </c>
      <c r="AQ1067" s="22" t="str">
        <f aca="false">IF(AO1067&gt;=Resumen!$B$28,"Alto","Bajo")</f>
        <v>Alto</v>
      </c>
      <c r="AR1067" s="22" t="str">
        <f aca="false">AP1067&amp;" Potencial / "&amp;AQ1067&amp;" Share"</f>
        <v>Bajo Potencial / Alto Share</v>
      </c>
      <c r="AS1067" s="22" t="str">
        <f aca="false">IF(Q1067="Sí",IF(AO1067&gt;=Resumen!$B$29,"Alto","Bajo"),"")</f>
        <v/>
      </c>
      <c r="AT1067" s="22" t="str">
        <f aca="false">IF(AS1067&lt;&gt;"",AP1067&amp;" Potencial / "&amp;AS1067&amp;" Share","")</f>
        <v/>
      </c>
      <c r="AU1067" s="22" t="str">
        <f aca="false">IF(AH1067="","Sin dato",IF(AH1067-AO1067&gt;Resumen!$B$6,"Sobre-exhibido",IF(AO1067-AH1067&gt;Resumen!$B$6,"Sub-exhibido","En línea")))</f>
        <v>Sin dato</v>
      </c>
      <c r="AV1067" s="22" t="str">
        <f aca="false">IF(AT1067="","",IF(AT1067="Alto Potencial / Bajo Share",1,IF(AT1067="Alto Potencial / Alto Share",2,IF(AT1067="Bajo Potencial / Alto Share",3,4))))</f>
        <v/>
      </c>
      <c r="AW1067" s="22" t="str">
        <f aca="false">IF(Q1067="No","Sin competencia directa",IF(AV1067=1,"1 - Foco Conquista (Alto Pot / Bajo Share)",IF(AV1067=2,"2 - Foco Defensa (Alto Pot / Alto Share)",IF(AV1067=3,"3 - Monitoreo (Bajo Pot / Alto Share)","4 - Baja Prioridad (Bajo Pot / Bajo Share)"))))</f>
        <v>Sin competencia directa</v>
      </c>
      <c r="AX1067" s="12" t="str">
        <f aca="false">IF(OR(IFERROR(AND(W1067&lt;&gt;"",Y1067&lt;&gt;"",Y1067-W1067&gt;Resumen!$B$8),FALSE()),IFERROR(AND(X1067&lt;&gt;"",Y1067&lt;&gt;"",Y1067-X1067&gt;Resumen!$B$8),FALSE())),MAX(IF(IFERROR(AND(W1067&lt;&gt;"",Y1067&lt;&gt;"",Y1067-W1067&gt;Resumen!$B$8),FALSE()),Y1067-W1067,0),IF(IFERROR(AND(X1067&lt;&gt;"",Y1067&lt;&gt;"",Y1067-X1067&gt;Resumen!$B$8),FALSE()),Y1067-X1067,0)),"")</f>
        <v/>
      </c>
      <c r="AY1067" s="22" t="str">
        <f aca="false">IF(OR(IFERROR(AND(W1067&lt;&gt;"",Y1067&lt;&gt;"",Y1067-W1067&gt;Resumen!$B$8),FALSE()),IFERROR(AND(X1067&lt;&gt;"",Y1067&lt;&gt;"",Y1067-X1067&gt;Resumen!$B$8),FALSE())),TRIM("Lays tiene mayor markup que "&amp;IF(IFERROR(AND(W1067&lt;&gt;"",Y1067&lt;&gt;"",Y1067-W1067&gt;Resumen!$B$8),FALSE()),"Quento ","")&amp;IF(IFERROR(AND(X1067&lt;&gt;"",Y1067&lt;&gt;"",Y1067-X1067&gt;Resumen!$B$8),FALSE()),"Julicroc ","")&amp;"en este PDV"),"")</f>
        <v/>
      </c>
      <c r="AZ1067" s="22" t="str">
        <f aca="false">IF(COUNTIF('Plan Pehuamar - Lista'!$A$2:$A$167,A1067)&gt;0,"Sí","No")</f>
        <v>No</v>
      </c>
      <c r="BA1067" s="22" t="str">
        <f aca="false">IF(COUNTIF('Plan Combo 9+1'!$A$2:$A$226,A1067)&gt;0,"Sí","No")</f>
        <v>No</v>
      </c>
      <c r="BB1067" s="22" t="str">
        <f aca="false">IF(AH1067="","No",IF(BA1067="Sí",IF((AO1067-AH1067)&gt;Resumen!$B$6,"Sí","No"),IF((AO1067-AH1067)&gt;=Resumen!$B$132,"Sí","No")))</f>
        <v>No</v>
      </c>
      <c r="BC1067" s="22" t="str">
        <f aca="false">IF(AND(N1067="Sí",AL1067="Sí",AI1067=0),"Sí","No")</f>
        <v>No</v>
      </c>
      <c r="BD1067" s="22" t="str">
        <f aca="false">IF(COUNTIF('Plan 9+1 (con Pehuamar)'!$A$2:$A$227,A1067)&gt;0,"Sí","No")</f>
        <v>No</v>
      </c>
    </row>
    <row r="1068" customFormat="false" ht="15" hidden="false" customHeight="true" outlineLevel="0" collapsed="false">
      <c r="A1068" s="6" t="n">
        <v>400857</v>
      </c>
      <c r="B1068" s="6" t="n">
        <v>5</v>
      </c>
      <c r="C1068" s="6" t="n">
        <v>506</v>
      </c>
      <c r="D1068" s="6" t="s">
        <v>444</v>
      </c>
      <c r="E1068" s="6" t="s">
        <v>792</v>
      </c>
      <c r="F1068" s="6" t="s">
        <v>291</v>
      </c>
      <c r="G1068" s="6" t="s">
        <v>129</v>
      </c>
      <c r="H1068" s="6" t="s">
        <v>197</v>
      </c>
      <c r="I1068" s="27" t="n">
        <v>20</v>
      </c>
      <c r="J1068" s="27" t="n">
        <v>10</v>
      </c>
      <c r="K1068" s="27" t="n">
        <v>15</v>
      </c>
      <c r="L1068" s="28" t="n">
        <f aca="false">I1068+J1068</f>
        <v>30</v>
      </c>
      <c r="M1068" s="28" t="n">
        <f aca="false">L1068+K1068</f>
        <v>45</v>
      </c>
      <c r="N1068" s="22" t="str">
        <f aca="false">IF(I1068&gt;0,"Sí","No")</f>
        <v>Sí</v>
      </c>
      <c r="O1068" s="22" t="str">
        <f aca="false">IF(J1068&gt;0,"Sí","No")</f>
        <v>Sí</v>
      </c>
      <c r="P1068" s="22" t="str">
        <f aca="false">IF(K1068&gt;0,"Sí","No")</f>
        <v>Sí</v>
      </c>
      <c r="Q1068" s="22" t="str">
        <f aca="false">IF(OR(I1068&gt;0,J1068&gt;0),"Sí","No")</f>
        <v>Sí</v>
      </c>
      <c r="R1068" s="27" t="n">
        <v>1800</v>
      </c>
      <c r="S1068" s="27" t="n">
        <v>3000</v>
      </c>
      <c r="T1068" s="27" t="n">
        <v>1400</v>
      </c>
      <c r="U1068" s="27" t="n">
        <v>2100</v>
      </c>
      <c r="V1068" s="27" t="n">
        <v>3600</v>
      </c>
      <c r="W1068" s="12" t="n">
        <f aca="false">IF(AND(I1068&gt;0,R1068&gt;0),(S1068-R1068)/R1068,"")</f>
        <v>0.666666666666667</v>
      </c>
      <c r="X1068" s="12" t="n">
        <f aca="false">IF(AND(J1068&gt;0,T1068&gt;0),(U1068-T1068)/T1068,"")</f>
        <v>0.5</v>
      </c>
      <c r="Y1068" s="12" t="n">
        <f aca="false">IF(AND(K1068&gt;0,V1068&gt;0),(V1068-Resumen!$B$7)/Resumen!$B$7,"")</f>
        <v>0.44</v>
      </c>
      <c r="Z1068" s="28" t="n">
        <f aca="false">IF(AND(K1068&gt;0,I1068&gt;0,V1068&gt;0,S1068&gt;0),V1068-S1068,"")</f>
        <v>600</v>
      </c>
      <c r="AA1068" s="12" t="n">
        <f aca="false">IF(Z1068&lt;&gt;"",Z1068/S1068,"")</f>
        <v>0.2</v>
      </c>
      <c r="AB1068" s="28" t="n">
        <f aca="false">IF(AND(K1068&gt;0,J1068&gt;0,V1068&gt;0,U1068&gt;0),V1068-U1068,"")</f>
        <v>1500</v>
      </c>
      <c r="AC1068" s="12" t="n">
        <f aca="false">IF(AB1068&lt;&gt;"",AB1068/U1068,"")</f>
        <v>0.714285714285714</v>
      </c>
      <c r="AD1068" s="27" t="n">
        <v>11</v>
      </c>
      <c r="AE1068" s="27" t="n">
        <v>15</v>
      </c>
      <c r="AF1068" s="27" t="n">
        <v>6</v>
      </c>
      <c r="AG1068" s="28" t="n">
        <f aca="false">AD1068+AE1068+AF1068</f>
        <v>32</v>
      </c>
      <c r="AH1068" s="12" t="n">
        <f aca="false">IF(AG1068&gt;0,AD1068/AG1068,"")</f>
        <v>0.34375</v>
      </c>
      <c r="AI1068" s="27" t="n">
        <v>1</v>
      </c>
      <c r="AJ1068" s="27" t="n">
        <v>1</v>
      </c>
      <c r="AK1068" s="27" t="n">
        <v>1</v>
      </c>
      <c r="AL1068" s="22" t="str">
        <f aca="false">IF(OR(AJ1068&gt;0,AK1068&gt;0),"Sí","No")</f>
        <v>Sí</v>
      </c>
      <c r="AM1068" s="6" t="s">
        <v>198</v>
      </c>
      <c r="AN1068" s="6" t="s">
        <v>397</v>
      </c>
      <c r="AO1068" s="12" t="n">
        <f aca="false">IF(M1068&gt;0,K1068/M1068,"")</f>
        <v>0.333333333333333</v>
      </c>
      <c r="AP1068" s="22" t="str">
        <f aca="false">IF(M1068&gt;=Resumen!$B$5,"Alto","Bajo")</f>
        <v>Alto</v>
      </c>
      <c r="AQ1068" s="22" t="str">
        <f aca="false">IF(AO1068&gt;=Resumen!$B$28,"Alto","Bajo")</f>
        <v>Bajo</v>
      </c>
      <c r="AR1068" s="22" t="str">
        <f aca="false">AP1068&amp;" Potencial / "&amp;AQ1068&amp;" Share"</f>
        <v>Alto Potencial / Bajo Share</v>
      </c>
      <c r="AS1068" s="22" t="str">
        <f aca="false">IF(Q1068="Sí",IF(AO1068&gt;=Resumen!$B$29,"Alto","Bajo"),"")</f>
        <v>Bajo</v>
      </c>
      <c r="AT1068" s="22" t="str">
        <f aca="false">IF(AS1068&lt;&gt;"",AP1068&amp;" Potencial / "&amp;AS1068&amp;" Share","")</f>
        <v>Alto Potencial / Bajo Share</v>
      </c>
      <c r="AU1068" s="22" t="str">
        <f aca="false">IF(AH1068="","Sin dato",IF(AH1068-AO1068&gt;Resumen!$B$6,"Sobre-exhibido",IF(AO1068-AH1068&gt;Resumen!$B$6,"Sub-exhibido","En línea")))</f>
        <v>En línea</v>
      </c>
      <c r="AV1068" s="22" t="n">
        <f aca="false">IF(AT1068="","",IF(AT1068="Alto Potencial / Bajo Share",1,IF(AT1068="Alto Potencial / Alto Share",2,IF(AT1068="Bajo Potencial / Alto Share",3,4))))</f>
        <v>1</v>
      </c>
      <c r="AW1068" s="22" t="str">
        <f aca="false">IF(Q1068="No","Sin competencia directa",IF(AV1068=1,"1 - Foco Conquista (Alto Pot / Bajo Share)",IF(AV1068=2,"2 - Foco Defensa (Alto Pot / Alto Share)",IF(AV1068=3,"3 - Monitoreo (Bajo Pot / Alto Share)","4 - Baja Prioridad (Bajo Pot / Bajo Share)"))))</f>
        <v>1 - Foco Conquista (Alto Pot / Bajo Share)</v>
      </c>
      <c r="AX1068" s="12" t="str">
        <f aca="false">IF(OR(IFERROR(AND(W1068&lt;&gt;"",Y1068&lt;&gt;"",Y1068-W1068&gt;Resumen!$B$8),FALSE()),IFERROR(AND(X1068&lt;&gt;"",Y1068&lt;&gt;"",Y1068-X1068&gt;Resumen!$B$8),FALSE())),MAX(IF(IFERROR(AND(W1068&lt;&gt;"",Y1068&lt;&gt;"",Y1068-W1068&gt;Resumen!$B$8),FALSE()),Y1068-W1068,0),IF(IFERROR(AND(X1068&lt;&gt;"",Y1068&lt;&gt;"",Y1068-X1068&gt;Resumen!$B$8),FALSE()),Y1068-X1068,0)),"")</f>
        <v/>
      </c>
      <c r="AY1068" s="22" t="str">
        <f aca="false">IF(OR(IFERROR(AND(W1068&lt;&gt;"",Y1068&lt;&gt;"",Y1068-W1068&gt;Resumen!$B$8),FALSE()),IFERROR(AND(X1068&lt;&gt;"",Y1068&lt;&gt;"",Y1068-X1068&gt;Resumen!$B$8),FALSE())),TRIM("Lays tiene mayor markup que "&amp;IF(IFERROR(AND(W1068&lt;&gt;"",Y1068&lt;&gt;"",Y1068-W1068&gt;Resumen!$B$8),FALSE()),"Quento ","")&amp;IF(IFERROR(AND(X1068&lt;&gt;"",Y1068&lt;&gt;"",Y1068-X1068&gt;Resumen!$B$8),FALSE()),"Julicroc ","")&amp;"en este PDV"),"")</f>
        <v/>
      </c>
      <c r="AZ1068" s="22" t="str">
        <f aca="false">IF(COUNTIF('Plan Pehuamar - Lista'!$A$2:$A$167,A1068)&gt;0,"Sí","No")</f>
        <v>No</v>
      </c>
      <c r="BA1068" s="22" t="str">
        <f aca="false">IF(COUNTIF('Plan Combo 9+1'!$A$2:$A$226,A1068)&gt;0,"Sí","No")</f>
        <v>Sí</v>
      </c>
      <c r="BB1068" s="22" t="str">
        <f aca="false">IF(AH1068="","No",IF(BA1068="Sí",IF((AO1068-AH1068)&gt;Resumen!$B$6,"Sí","No"),IF((AO1068-AH1068)&gt;=Resumen!$B$132,"Sí","No")))</f>
        <v>No</v>
      </c>
      <c r="BC1068" s="22" t="str">
        <f aca="false">IF(AND(N1068="Sí",AL1068="Sí",AI1068=0),"Sí","No")</f>
        <v>No</v>
      </c>
      <c r="BD1068" s="22" t="str">
        <f aca="false">IF(COUNTIF('Plan 9+1 (con Pehuamar)'!$A$2:$A$227,A1068)&gt;0,"Sí","No")</f>
        <v>Sí</v>
      </c>
    </row>
    <row r="1069" customFormat="false" ht="15" hidden="false" customHeight="true" outlineLevel="0" collapsed="false">
      <c r="A1069" s="6" t="n">
        <v>400860</v>
      </c>
      <c r="B1069" s="6" t="n">
        <v>5</v>
      </c>
      <c r="C1069" s="6" t="n">
        <v>506</v>
      </c>
      <c r="D1069" s="6" t="s">
        <v>444</v>
      </c>
      <c r="E1069" s="6" t="s">
        <v>1251</v>
      </c>
      <c r="F1069" s="6" t="s">
        <v>206</v>
      </c>
      <c r="G1069" s="6" t="s">
        <v>129</v>
      </c>
      <c r="H1069" s="6" t="s">
        <v>197</v>
      </c>
      <c r="I1069" s="27" t="n">
        <v>0</v>
      </c>
      <c r="J1069" s="27" t="n">
        <v>0</v>
      </c>
      <c r="K1069" s="27" t="n">
        <v>0.5</v>
      </c>
      <c r="L1069" s="28" t="n">
        <f aca="false">I1069+J1069</f>
        <v>0</v>
      </c>
      <c r="M1069" s="28" t="n">
        <f aca="false">L1069+K1069</f>
        <v>0.5</v>
      </c>
      <c r="N1069" s="22" t="str">
        <f aca="false">IF(I1069&gt;0,"Sí","No")</f>
        <v>No</v>
      </c>
      <c r="O1069" s="22" t="str">
        <f aca="false">IF(J1069&gt;0,"Sí","No")</f>
        <v>No</v>
      </c>
      <c r="P1069" s="22" t="str">
        <f aca="false">IF(K1069&gt;0,"Sí","No")</f>
        <v>Sí</v>
      </c>
      <c r="Q1069" s="22" t="str">
        <f aca="false">IF(OR(I1069&gt;0,J1069&gt;0),"Sí","No")</f>
        <v>No</v>
      </c>
      <c r="R1069" s="27"/>
      <c r="S1069" s="27"/>
      <c r="T1069" s="27"/>
      <c r="U1069" s="27"/>
      <c r="V1069" s="27"/>
      <c r="W1069" s="12" t="str">
        <f aca="false">IF(AND(I1069&gt;0,R1069&gt;0),(S1069-R1069)/R1069,"")</f>
        <v/>
      </c>
      <c r="X1069" s="12" t="str">
        <f aca="false">IF(AND(J1069&gt;0,T1069&gt;0),(U1069-T1069)/T1069,"")</f>
        <v/>
      </c>
      <c r="Y1069" s="12" t="str">
        <f aca="false">IF(AND(K1069&gt;0,V1069&gt;0),(V1069-Resumen!$B$7)/Resumen!$B$7,"")</f>
        <v/>
      </c>
      <c r="Z1069" s="28" t="str">
        <f aca="false">IF(AND(K1069&gt;0,I1069&gt;0,V1069&gt;0,S1069&gt;0),V1069-S1069,"")</f>
        <v/>
      </c>
      <c r="AA1069" s="12" t="str">
        <f aca="false">IF(Z1069&lt;&gt;"",Z1069/S1069,"")</f>
        <v/>
      </c>
      <c r="AB1069" s="28" t="str">
        <f aca="false">IF(AND(K1069&gt;0,J1069&gt;0,V1069&gt;0,U1069&gt;0),V1069-U1069,"")</f>
        <v/>
      </c>
      <c r="AC1069" s="12" t="str">
        <f aca="false">IF(AB1069&lt;&gt;"",AB1069/U1069,"")</f>
        <v/>
      </c>
      <c r="AD1069" s="27" t="n">
        <v>0</v>
      </c>
      <c r="AE1069" s="27" t="n">
        <v>0</v>
      </c>
      <c r="AF1069" s="27" t="n">
        <v>0</v>
      </c>
      <c r="AG1069" s="28" t="n">
        <f aca="false">AD1069+AE1069+AF1069</f>
        <v>0</v>
      </c>
      <c r="AH1069" s="12" t="str">
        <f aca="false">IF(AG1069&gt;0,AD1069/AG1069,"")</f>
        <v/>
      </c>
      <c r="AI1069" s="27" t="n">
        <v>0</v>
      </c>
      <c r="AJ1069" s="27" t="n">
        <v>0</v>
      </c>
      <c r="AK1069" s="27" t="n">
        <v>0</v>
      </c>
      <c r="AL1069" s="22" t="str">
        <f aca="false">IF(OR(AJ1069&gt;0,AK1069&gt;0),"Sí","No")</f>
        <v>No</v>
      </c>
      <c r="AM1069" s="6"/>
      <c r="AN1069" s="6"/>
      <c r="AO1069" s="12" t="n">
        <f aca="false">IF(M1069&gt;0,K1069/M1069,"")</f>
        <v>1</v>
      </c>
      <c r="AP1069" s="22" t="str">
        <f aca="false">IF(M1069&gt;=Resumen!$B$5,"Alto","Bajo")</f>
        <v>Bajo</v>
      </c>
      <c r="AQ1069" s="22" t="str">
        <f aca="false">IF(AO1069&gt;=Resumen!$B$28,"Alto","Bajo")</f>
        <v>Alto</v>
      </c>
      <c r="AR1069" s="22" t="str">
        <f aca="false">AP1069&amp;" Potencial / "&amp;AQ1069&amp;" Share"</f>
        <v>Bajo Potencial / Alto Share</v>
      </c>
      <c r="AS1069" s="22" t="str">
        <f aca="false">IF(Q1069="Sí",IF(AO1069&gt;=Resumen!$B$29,"Alto","Bajo"),"")</f>
        <v/>
      </c>
      <c r="AT1069" s="22" t="str">
        <f aca="false">IF(AS1069&lt;&gt;"",AP1069&amp;" Potencial / "&amp;AS1069&amp;" Share","")</f>
        <v/>
      </c>
      <c r="AU1069" s="22" t="str">
        <f aca="false">IF(AH1069="","Sin dato",IF(AH1069-AO1069&gt;Resumen!$B$6,"Sobre-exhibido",IF(AO1069-AH1069&gt;Resumen!$B$6,"Sub-exhibido","En línea")))</f>
        <v>Sin dato</v>
      </c>
      <c r="AV1069" s="22" t="str">
        <f aca="false">IF(AT1069="","",IF(AT1069="Alto Potencial / Bajo Share",1,IF(AT1069="Alto Potencial / Alto Share",2,IF(AT1069="Bajo Potencial / Alto Share",3,4))))</f>
        <v/>
      </c>
      <c r="AW1069" s="22" t="str">
        <f aca="false">IF(Q1069="No","Sin competencia directa",IF(AV1069=1,"1 - Foco Conquista (Alto Pot / Bajo Share)",IF(AV1069=2,"2 - Foco Defensa (Alto Pot / Alto Share)",IF(AV1069=3,"3 - Monitoreo (Bajo Pot / Alto Share)","4 - Baja Prioridad (Bajo Pot / Bajo Share)"))))</f>
        <v>Sin competencia directa</v>
      </c>
      <c r="AX1069" s="12" t="str">
        <f aca="false">IF(OR(IFERROR(AND(W1069&lt;&gt;"",Y1069&lt;&gt;"",Y1069-W1069&gt;Resumen!$B$8),FALSE()),IFERROR(AND(X1069&lt;&gt;"",Y1069&lt;&gt;"",Y1069-X1069&gt;Resumen!$B$8),FALSE())),MAX(IF(IFERROR(AND(W1069&lt;&gt;"",Y1069&lt;&gt;"",Y1069-W1069&gt;Resumen!$B$8),FALSE()),Y1069-W1069,0),IF(IFERROR(AND(X1069&lt;&gt;"",Y1069&lt;&gt;"",Y1069-X1069&gt;Resumen!$B$8),FALSE()),Y1069-X1069,0)),"")</f>
        <v/>
      </c>
      <c r="AY1069" s="22" t="str">
        <f aca="false">IF(OR(IFERROR(AND(W1069&lt;&gt;"",Y1069&lt;&gt;"",Y1069-W1069&gt;Resumen!$B$8),FALSE()),IFERROR(AND(X1069&lt;&gt;"",Y1069&lt;&gt;"",Y1069-X1069&gt;Resumen!$B$8),FALSE())),TRIM("Lays tiene mayor markup que "&amp;IF(IFERROR(AND(W1069&lt;&gt;"",Y1069&lt;&gt;"",Y1069-W1069&gt;Resumen!$B$8),FALSE()),"Quento ","")&amp;IF(IFERROR(AND(X1069&lt;&gt;"",Y1069&lt;&gt;"",Y1069-X1069&gt;Resumen!$B$8),FALSE()),"Julicroc ","")&amp;"en este PDV"),"")</f>
        <v/>
      </c>
      <c r="AZ1069" s="22" t="str">
        <f aca="false">IF(COUNTIF('Plan Pehuamar - Lista'!$A$2:$A$167,A1069)&gt;0,"Sí","No")</f>
        <v>No</v>
      </c>
      <c r="BA1069" s="22" t="str">
        <f aca="false">IF(COUNTIF('Plan Combo 9+1'!$A$2:$A$226,A1069)&gt;0,"Sí","No")</f>
        <v>No</v>
      </c>
      <c r="BB1069" s="22" t="str">
        <f aca="false">IF(AH1069="","No",IF(BA1069="Sí",IF((AO1069-AH1069)&gt;Resumen!$B$6,"Sí","No"),IF((AO1069-AH1069)&gt;=Resumen!$B$132,"Sí","No")))</f>
        <v>No</v>
      </c>
      <c r="BC1069" s="22" t="str">
        <f aca="false">IF(AND(N1069="Sí",AL1069="Sí",AI1069=0),"Sí","No")</f>
        <v>No</v>
      </c>
      <c r="BD1069" s="22" t="str">
        <f aca="false">IF(COUNTIF('Plan 9+1 (con Pehuamar)'!$A$2:$A$227,A1069)&gt;0,"Sí","No")</f>
        <v>No</v>
      </c>
    </row>
    <row r="1070" customFormat="false" ht="15" hidden="false" customHeight="true" outlineLevel="0" collapsed="false">
      <c r="A1070" s="6" t="n">
        <v>400882</v>
      </c>
      <c r="B1070" s="6" t="n">
        <v>5</v>
      </c>
      <c r="C1070" s="6" t="n">
        <v>506</v>
      </c>
      <c r="D1070" s="6" t="s">
        <v>444</v>
      </c>
      <c r="E1070" s="6" t="s">
        <v>1252</v>
      </c>
      <c r="F1070" s="6" t="s">
        <v>201</v>
      </c>
      <c r="G1070" s="6" t="s">
        <v>129</v>
      </c>
      <c r="H1070" s="6" t="s">
        <v>197</v>
      </c>
      <c r="I1070" s="27" t="n">
        <v>0</v>
      </c>
      <c r="J1070" s="27" t="n">
        <v>0</v>
      </c>
      <c r="K1070" s="27" t="n">
        <v>3.1</v>
      </c>
      <c r="L1070" s="28" t="n">
        <f aca="false">I1070+J1070</f>
        <v>0</v>
      </c>
      <c r="M1070" s="28" t="n">
        <f aca="false">L1070+K1070</f>
        <v>3.1</v>
      </c>
      <c r="N1070" s="22" t="str">
        <f aca="false">IF(I1070&gt;0,"Sí","No")</f>
        <v>No</v>
      </c>
      <c r="O1070" s="22" t="str">
        <f aca="false">IF(J1070&gt;0,"Sí","No")</f>
        <v>No</v>
      </c>
      <c r="P1070" s="22" t="str">
        <f aca="false">IF(K1070&gt;0,"Sí","No")</f>
        <v>Sí</v>
      </c>
      <c r="Q1070" s="22" t="str">
        <f aca="false">IF(OR(I1070&gt;0,J1070&gt;0),"Sí","No")</f>
        <v>No</v>
      </c>
      <c r="R1070" s="27"/>
      <c r="S1070" s="27"/>
      <c r="T1070" s="27"/>
      <c r="U1070" s="27"/>
      <c r="V1070" s="27"/>
      <c r="W1070" s="12" t="str">
        <f aca="false">IF(AND(I1070&gt;0,R1070&gt;0),(S1070-R1070)/R1070,"")</f>
        <v/>
      </c>
      <c r="X1070" s="12" t="str">
        <f aca="false">IF(AND(J1070&gt;0,T1070&gt;0),(U1070-T1070)/T1070,"")</f>
        <v/>
      </c>
      <c r="Y1070" s="12" t="str">
        <f aca="false">IF(AND(K1070&gt;0,V1070&gt;0),(V1070-Resumen!$B$7)/Resumen!$B$7,"")</f>
        <v/>
      </c>
      <c r="Z1070" s="28" t="str">
        <f aca="false">IF(AND(K1070&gt;0,I1070&gt;0,V1070&gt;0,S1070&gt;0),V1070-S1070,"")</f>
        <v/>
      </c>
      <c r="AA1070" s="12" t="str">
        <f aca="false">IF(Z1070&lt;&gt;"",Z1070/S1070,"")</f>
        <v/>
      </c>
      <c r="AB1070" s="28" t="str">
        <f aca="false">IF(AND(K1070&gt;0,J1070&gt;0,V1070&gt;0,U1070&gt;0),V1070-U1070,"")</f>
        <v/>
      </c>
      <c r="AC1070" s="12" t="str">
        <f aca="false">IF(AB1070&lt;&gt;"",AB1070/U1070,"")</f>
        <v/>
      </c>
      <c r="AD1070" s="27" t="n">
        <v>0</v>
      </c>
      <c r="AE1070" s="27" t="n">
        <v>0</v>
      </c>
      <c r="AF1070" s="27" t="n">
        <v>0</v>
      </c>
      <c r="AG1070" s="28" t="n">
        <f aca="false">AD1070+AE1070+AF1070</f>
        <v>0</v>
      </c>
      <c r="AH1070" s="12" t="str">
        <f aca="false">IF(AG1070&gt;0,AD1070/AG1070,"")</f>
        <v/>
      </c>
      <c r="AI1070" s="27" t="n">
        <v>0</v>
      </c>
      <c r="AJ1070" s="27" t="n">
        <v>0</v>
      </c>
      <c r="AK1070" s="27" t="n">
        <v>0</v>
      </c>
      <c r="AL1070" s="22" t="str">
        <f aca="false">IF(OR(AJ1070&gt;0,AK1070&gt;0),"Sí","No")</f>
        <v>No</v>
      </c>
      <c r="AM1070" s="6"/>
      <c r="AN1070" s="6"/>
      <c r="AO1070" s="12" t="n">
        <f aca="false">IF(M1070&gt;0,K1070/M1070,"")</f>
        <v>1</v>
      </c>
      <c r="AP1070" s="22" t="str">
        <f aca="false">IF(M1070&gt;=Resumen!$B$5,"Alto","Bajo")</f>
        <v>Bajo</v>
      </c>
      <c r="AQ1070" s="22" t="str">
        <f aca="false">IF(AO1070&gt;=Resumen!$B$28,"Alto","Bajo")</f>
        <v>Alto</v>
      </c>
      <c r="AR1070" s="22" t="str">
        <f aca="false">AP1070&amp;" Potencial / "&amp;AQ1070&amp;" Share"</f>
        <v>Bajo Potencial / Alto Share</v>
      </c>
      <c r="AS1070" s="22" t="str">
        <f aca="false">IF(Q1070="Sí",IF(AO1070&gt;=Resumen!$B$29,"Alto","Bajo"),"")</f>
        <v/>
      </c>
      <c r="AT1070" s="22" t="str">
        <f aca="false">IF(AS1070&lt;&gt;"",AP1070&amp;" Potencial / "&amp;AS1070&amp;" Share","")</f>
        <v/>
      </c>
      <c r="AU1070" s="22" t="str">
        <f aca="false">IF(AH1070="","Sin dato",IF(AH1070-AO1070&gt;Resumen!$B$6,"Sobre-exhibido",IF(AO1070-AH1070&gt;Resumen!$B$6,"Sub-exhibido","En línea")))</f>
        <v>Sin dato</v>
      </c>
      <c r="AV1070" s="22" t="str">
        <f aca="false">IF(AT1070="","",IF(AT1070="Alto Potencial / Bajo Share",1,IF(AT1070="Alto Potencial / Alto Share",2,IF(AT1070="Bajo Potencial / Alto Share",3,4))))</f>
        <v/>
      </c>
      <c r="AW1070" s="22" t="str">
        <f aca="false">IF(Q1070="No","Sin competencia directa",IF(AV1070=1,"1 - Foco Conquista (Alto Pot / Bajo Share)",IF(AV1070=2,"2 - Foco Defensa (Alto Pot / Alto Share)",IF(AV1070=3,"3 - Monitoreo (Bajo Pot / Alto Share)","4 - Baja Prioridad (Bajo Pot / Bajo Share)"))))</f>
        <v>Sin competencia directa</v>
      </c>
      <c r="AX1070" s="12" t="str">
        <f aca="false">IF(OR(IFERROR(AND(W1070&lt;&gt;"",Y1070&lt;&gt;"",Y1070-W1070&gt;Resumen!$B$8),FALSE()),IFERROR(AND(X1070&lt;&gt;"",Y1070&lt;&gt;"",Y1070-X1070&gt;Resumen!$B$8),FALSE())),MAX(IF(IFERROR(AND(W1070&lt;&gt;"",Y1070&lt;&gt;"",Y1070-W1070&gt;Resumen!$B$8),FALSE()),Y1070-W1070,0),IF(IFERROR(AND(X1070&lt;&gt;"",Y1070&lt;&gt;"",Y1070-X1070&gt;Resumen!$B$8),FALSE()),Y1070-X1070,0)),"")</f>
        <v/>
      </c>
      <c r="AY1070" s="22" t="str">
        <f aca="false">IF(OR(IFERROR(AND(W1070&lt;&gt;"",Y1070&lt;&gt;"",Y1070-W1070&gt;Resumen!$B$8),FALSE()),IFERROR(AND(X1070&lt;&gt;"",Y1070&lt;&gt;"",Y1070-X1070&gt;Resumen!$B$8),FALSE())),TRIM("Lays tiene mayor markup que "&amp;IF(IFERROR(AND(W1070&lt;&gt;"",Y1070&lt;&gt;"",Y1070-W1070&gt;Resumen!$B$8),FALSE()),"Quento ","")&amp;IF(IFERROR(AND(X1070&lt;&gt;"",Y1070&lt;&gt;"",Y1070-X1070&gt;Resumen!$B$8),FALSE()),"Julicroc ","")&amp;"en este PDV"),"")</f>
        <v/>
      </c>
      <c r="AZ1070" s="22" t="str">
        <f aca="false">IF(COUNTIF('Plan Pehuamar - Lista'!$A$2:$A$167,A1070)&gt;0,"Sí","No")</f>
        <v>No</v>
      </c>
      <c r="BA1070" s="22" t="str">
        <f aca="false">IF(COUNTIF('Plan Combo 9+1'!$A$2:$A$226,A1070)&gt;0,"Sí","No")</f>
        <v>No</v>
      </c>
      <c r="BB1070" s="22" t="str">
        <f aca="false">IF(AH1070="","No",IF(BA1070="Sí",IF((AO1070-AH1070)&gt;Resumen!$B$6,"Sí","No"),IF((AO1070-AH1070)&gt;=Resumen!$B$132,"Sí","No")))</f>
        <v>No</v>
      </c>
      <c r="BC1070" s="22" t="str">
        <f aca="false">IF(AND(N1070="Sí",AL1070="Sí",AI1070=0),"Sí","No")</f>
        <v>No</v>
      </c>
      <c r="BD1070" s="22" t="str">
        <f aca="false">IF(COUNTIF('Plan 9+1 (con Pehuamar)'!$A$2:$A$227,A1070)&gt;0,"Sí","No")</f>
        <v>No</v>
      </c>
    </row>
    <row r="1071" customFormat="false" ht="15" hidden="false" customHeight="true" outlineLevel="0" collapsed="false">
      <c r="A1071" s="6" t="n">
        <v>400916</v>
      </c>
      <c r="B1071" s="6" t="n">
        <v>5</v>
      </c>
      <c r="C1071" s="6" t="n">
        <v>506</v>
      </c>
      <c r="D1071" s="6" t="s">
        <v>444</v>
      </c>
      <c r="E1071" s="6" t="s">
        <v>1253</v>
      </c>
      <c r="F1071" s="6" t="s">
        <v>196</v>
      </c>
      <c r="G1071" s="6" t="s">
        <v>129</v>
      </c>
      <c r="H1071" s="6" t="s">
        <v>197</v>
      </c>
      <c r="I1071" s="27" t="n">
        <v>0</v>
      </c>
      <c r="J1071" s="27" t="n">
        <v>0</v>
      </c>
      <c r="K1071" s="27" t="n">
        <v>1.2</v>
      </c>
      <c r="L1071" s="28" t="n">
        <f aca="false">I1071+J1071</f>
        <v>0</v>
      </c>
      <c r="M1071" s="28" t="n">
        <f aca="false">L1071+K1071</f>
        <v>1.2</v>
      </c>
      <c r="N1071" s="22" t="str">
        <f aca="false">IF(I1071&gt;0,"Sí","No")</f>
        <v>No</v>
      </c>
      <c r="O1071" s="22" t="str">
        <f aca="false">IF(J1071&gt;0,"Sí","No")</f>
        <v>No</v>
      </c>
      <c r="P1071" s="22" t="str">
        <f aca="false">IF(K1071&gt;0,"Sí","No")</f>
        <v>Sí</v>
      </c>
      <c r="Q1071" s="22" t="str">
        <f aca="false">IF(OR(I1071&gt;0,J1071&gt;0),"Sí","No")</f>
        <v>No</v>
      </c>
      <c r="R1071" s="27"/>
      <c r="S1071" s="27"/>
      <c r="T1071" s="27"/>
      <c r="U1071" s="27"/>
      <c r="V1071" s="27"/>
      <c r="W1071" s="12" t="str">
        <f aca="false">IF(AND(I1071&gt;0,R1071&gt;0),(S1071-R1071)/R1071,"")</f>
        <v/>
      </c>
      <c r="X1071" s="12" t="str">
        <f aca="false">IF(AND(J1071&gt;0,T1071&gt;0),(U1071-T1071)/T1071,"")</f>
        <v/>
      </c>
      <c r="Y1071" s="12" t="str">
        <f aca="false">IF(AND(K1071&gt;0,V1071&gt;0),(V1071-Resumen!$B$7)/Resumen!$B$7,"")</f>
        <v/>
      </c>
      <c r="Z1071" s="28" t="str">
        <f aca="false">IF(AND(K1071&gt;0,I1071&gt;0,V1071&gt;0,S1071&gt;0),V1071-S1071,"")</f>
        <v/>
      </c>
      <c r="AA1071" s="12" t="str">
        <f aca="false">IF(Z1071&lt;&gt;"",Z1071/S1071,"")</f>
        <v/>
      </c>
      <c r="AB1071" s="28" t="str">
        <f aca="false">IF(AND(K1071&gt;0,J1071&gt;0,V1071&gt;0,U1071&gt;0),V1071-U1071,"")</f>
        <v/>
      </c>
      <c r="AC1071" s="12" t="str">
        <f aca="false">IF(AB1071&lt;&gt;"",AB1071/U1071,"")</f>
        <v/>
      </c>
      <c r="AD1071" s="27" t="n">
        <v>0</v>
      </c>
      <c r="AE1071" s="27" t="n">
        <v>0</v>
      </c>
      <c r="AF1071" s="27" t="n">
        <v>0</v>
      </c>
      <c r="AG1071" s="28" t="n">
        <f aca="false">AD1071+AE1071+AF1071</f>
        <v>0</v>
      </c>
      <c r="AH1071" s="12" t="str">
        <f aca="false">IF(AG1071&gt;0,AD1071/AG1071,"")</f>
        <v/>
      </c>
      <c r="AI1071" s="27" t="n">
        <v>0</v>
      </c>
      <c r="AJ1071" s="27" t="n">
        <v>0</v>
      </c>
      <c r="AK1071" s="27" t="n">
        <v>0</v>
      </c>
      <c r="AL1071" s="22" t="str">
        <f aca="false">IF(OR(AJ1071&gt;0,AK1071&gt;0),"Sí","No")</f>
        <v>No</v>
      </c>
      <c r="AM1071" s="6"/>
      <c r="AN1071" s="6"/>
      <c r="AO1071" s="12" t="n">
        <f aca="false">IF(M1071&gt;0,K1071/M1071,"")</f>
        <v>1</v>
      </c>
      <c r="AP1071" s="22" t="str">
        <f aca="false">IF(M1071&gt;=Resumen!$B$5,"Alto","Bajo")</f>
        <v>Bajo</v>
      </c>
      <c r="AQ1071" s="22" t="str">
        <f aca="false">IF(AO1071&gt;=Resumen!$B$28,"Alto","Bajo")</f>
        <v>Alto</v>
      </c>
      <c r="AR1071" s="22" t="str">
        <f aca="false">AP1071&amp;" Potencial / "&amp;AQ1071&amp;" Share"</f>
        <v>Bajo Potencial / Alto Share</v>
      </c>
      <c r="AS1071" s="22" t="str">
        <f aca="false">IF(Q1071="Sí",IF(AO1071&gt;=Resumen!$B$29,"Alto","Bajo"),"")</f>
        <v/>
      </c>
      <c r="AT1071" s="22" t="str">
        <f aca="false">IF(AS1071&lt;&gt;"",AP1071&amp;" Potencial / "&amp;AS1071&amp;" Share","")</f>
        <v/>
      </c>
      <c r="AU1071" s="22" t="str">
        <f aca="false">IF(AH1071="","Sin dato",IF(AH1071-AO1071&gt;Resumen!$B$6,"Sobre-exhibido",IF(AO1071-AH1071&gt;Resumen!$B$6,"Sub-exhibido","En línea")))</f>
        <v>Sin dato</v>
      </c>
      <c r="AV1071" s="22" t="str">
        <f aca="false">IF(AT1071="","",IF(AT1071="Alto Potencial / Bajo Share",1,IF(AT1071="Alto Potencial / Alto Share",2,IF(AT1071="Bajo Potencial / Alto Share",3,4))))</f>
        <v/>
      </c>
      <c r="AW1071" s="22" t="str">
        <f aca="false">IF(Q1071="No","Sin competencia directa",IF(AV1071=1,"1 - Foco Conquista (Alto Pot / Bajo Share)",IF(AV1071=2,"2 - Foco Defensa (Alto Pot / Alto Share)",IF(AV1071=3,"3 - Monitoreo (Bajo Pot / Alto Share)","4 - Baja Prioridad (Bajo Pot / Bajo Share)"))))</f>
        <v>Sin competencia directa</v>
      </c>
      <c r="AX1071" s="12" t="str">
        <f aca="false">IF(OR(IFERROR(AND(W1071&lt;&gt;"",Y1071&lt;&gt;"",Y1071-W1071&gt;Resumen!$B$8),FALSE()),IFERROR(AND(X1071&lt;&gt;"",Y1071&lt;&gt;"",Y1071-X1071&gt;Resumen!$B$8),FALSE())),MAX(IF(IFERROR(AND(W1071&lt;&gt;"",Y1071&lt;&gt;"",Y1071-W1071&gt;Resumen!$B$8),FALSE()),Y1071-W1071,0),IF(IFERROR(AND(X1071&lt;&gt;"",Y1071&lt;&gt;"",Y1071-X1071&gt;Resumen!$B$8),FALSE()),Y1071-X1071,0)),"")</f>
        <v/>
      </c>
      <c r="AY1071" s="22" t="str">
        <f aca="false">IF(OR(IFERROR(AND(W1071&lt;&gt;"",Y1071&lt;&gt;"",Y1071-W1071&gt;Resumen!$B$8),FALSE()),IFERROR(AND(X1071&lt;&gt;"",Y1071&lt;&gt;"",Y1071-X1071&gt;Resumen!$B$8),FALSE())),TRIM("Lays tiene mayor markup que "&amp;IF(IFERROR(AND(W1071&lt;&gt;"",Y1071&lt;&gt;"",Y1071-W1071&gt;Resumen!$B$8),FALSE()),"Quento ","")&amp;IF(IFERROR(AND(X1071&lt;&gt;"",Y1071&lt;&gt;"",Y1071-X1071&gt;Resumen!$B$8),FALSE()),"Julicroc ","")&amp;"en este PDV"),"")</f>
        <v/>
      </c>
      <c r="AZ1071" s="22" t="str">
        <f aca="false">IF(COUNTIF('Plan Pehuamar - Lista'!$A$2:$A$167,A1071)&gt;0,"Sí","No")</f>
        <v>No</v>
      </c>
      <c r="BA1071" s="22" t="str">
        <f aca="false">IF(COUNTIF('Plan Combo 9+1'!$A$2:$A$226,A1071)&gt;0,"Sí","No")</f>
        <v>No</v>
      </c>
      <c r="BB1071" s="22" t="str">
        <f aca="false">IF(AH1071="","No",IF(BA1071="Sí",IF((AO1071-AH1071)&gt;Resumen!$B$6,"Sí","No"),IF((AO1071-AH1071)&gt;=Resumen!$B$132,"Sí","No")))</f>
        <v>No</v>
      </c>
      <c r="BC1071" s="22" t="str">
        <f aca="false">IF(AND(N1071="Sí",AL1071="Sí",AI1071=0),"Sí","No")</f>
        <v>No</v>
      </c>
      <c r="BD1071" s="22" t="str">
        <f aca="false">IF(COUNTIF('Plan 9+1 (con Pehuamar)'!$A$2:$A$227,A1071)&gt;0,"Sí","No")</f>
        <v>No</v>
      </c>
    </row>
    <row r="1072" customFormat="false" ht="15" hidden="false" customHeight="true" outlineLevel="0" collapsed="false">
      <c r="A1072" s="6" t="n">
        <v>400918</v>
      </c>
      <c r="B1072" s="6" t="n">
        <v>5</v>
      </c>
      <c r="C1072" s="6" t="n">
        <v>506</v>
      </c>
      <c r="D1072" s="6" t="s">
        <v>444</v>
      </c>
      <c r="E1072" s="6" t="s">
        <v>1254</v>
      </c>
      <c r="F1072" s="6" t="s">
        <v>201</v>
      </c>
      <c r="G1072" s="6" t="s">
        <v>129</v>
      </c>
      <c r="H1072" s="6" t="s">
        <v>197</v>
      </c>
      <c r="I1072" s="27" t="n">
        <v>0</v>
      </c>
      <c r="J1072" s="27" t="n">
        <v>0</v>
      </c>
      <c r="K1072" s="27" t="n">
        <v>0.2</v>
      </c>
      <c r="L1072" s="28" t="n">
        <f aca="false">I1072+J1072</f>
        <v>0</v>
      </c>
      <c r="M1072" s="28" t="n">
        <f aca="false">L1072+K1072</f>
        <v>0.2</v>
      </c>
      <c r="N1072" s="22" t="str">
        <f aca="false">IF(I1072&gt;0,"Sí","No")</f>
        <v>No</v>
      </c>
      <c r="O1072" s="22" t="str">
        <f aca="false">IF(J1072&gt;0,"Sí","No")</f>
        <v>No</v>
      </c>
      <c r="P1072" s="22" t="str">
        <f aca="false">IF(K1072&gt;0,"Sí","No")</f>
        <v>Sí</v>
      </c>
      <c r="Q1072" s="22" t="str">
        <f aca="false">IF(OR(I1072&gt;0,J1072&gt;0),"Sí","No")</f>
        <v>No</v>
      </c>
      <c r="R1072" s="27"/>
      <c r="S1072" s="27"/>
      <c r="T1072" s="27"/>
      <c r="U1072" s="27"/>
      <c r="V1072" s="27"/>
      <c r="W1072" s="12" t="str">
        <f aca="false">IF(AND(I1072&gt;0,R1072&gt;0),(S1072-R1072)/R1072,"")</f>
        <v/>
      </c>
      <c r="X1072" s="12" t="str">
        <f aca="false">IF(AND(J1072&gt;0,T1072&gt;0),(U1072-T1072)/T1072,"")</f>
        <v/>
      </c>
      <c r="Y1072" s="12" t="str">
        <f aca="false">IF(AND(K1072&gt;0,V1072&gt;0),(V1072-Resumen!$B$7)/Resumen!$B$7,"")</f>
        <v/>
      </c>
      <c r="Z1072" s="28" t="str">
        <f aca="false">IF(AND(K1072&gt;0,I1072&gt;0,V1072&gt;0,S1072&gt;0),V1072-S1072,"")</f>
        <v/>
      </c>
      <c r="AA1072" s="12" t="str">
        <f aca="false">IF(Z1072&lt;&gt;"",Z1072/S1072,"")</f>
        <v/>
      </c>
      <c r="AB1072" s="28" t="str">
        <f aca="false">IF(AND(K1072&gt;0,J1072&gt;0,V1072&gt;0,U1072&gt;0),V1072-U1072,"")</f>
        <v/>
      </c>
      <c r="AC1072" s="12" t="str">
        <f aca="false">IF(AB1072&lt;&gt;"",AB1072/U1072,"")</f>
        <v/>
      </c>
      <c r="AD1072" s="27" t="n">
        <v>0</v>
      </c>
      <c r="AE1072" s="27" t="n">
        <v>0</v>
      </c>
      <c r="AF1072" s="27" t="n">
        <v>0</v>
      </c>
      <c r="AG1072" s="28" t="n">
        <f aca="false">AD1072+AE1072+AF1072</f>
        <v>0</v>
      </c>
      <c r="AH1072" s="12" t="str">
        <f aca="false">IF(AG1072&gt;0,AD1072/AG1072,"")</f>
        <v/>
      </c>
      <c r="AI1072" s="27" t="n">
        <v>0</v>
      </c>
      <c r="AJ1072" s="27" t="n">
        <v>0</v>
      </c>
      <c r="AK1072" s="27" t="n">
        <v>0</v>
      </c>
      <c r="AL1072" s="22" t="str">
        <f aca="false">IF(OR(AJ1072&gt;0,AK1072&gt;0),"Sí","No")</f>
        <v>No</v>
      </c>
      <c r="AM1072" s="6"/>
      <c r="AN1072" s="6"/>
      <c r="AO1072" s="12" t="n">
        <f aca="false">IF(M1072&gt;0,K1072/M1072,"")</f>
        <v>1</v>
      </c>
      <c r="AP1072" s="22" t="str">
        <f aca="false">IF(M1072&gt;=Resumen!$B$5,"Alto","Bajo")</f>
        <v>Bajo</v>
      </c>
      <c r="AQ1072" s="22" t="str">
        <f aca="false">IF(AO1072&gt;=Resumen!$B$28,"Alto","Bajo")</f>
        <v>Alto</v>
      </c>
      <c r="AR1072" s="22" t="str">
        <f aca="false">AP1072&amp;" Potencial / "&amp;AQ1072&amp;" Share"</f>
        <v>Bajo Potencial / Alto Share</v>
      </c>
      <c r="AS1072" s="22" t="str">
        <f aca="false">IF(Q1072="Sí",IF(AO1072&gt;=Resumen!$B$29,"Alto","Bajo"),"")</f>
        <v/>
      </c>
      <c r="AT1072" s="22" t="str">
        <f aca="false">IF(AS1072&lt;&gt;"",AP1072&amp;" Potencial / "&amp;AS1072&amp;" Share","")</f>
        <v/>
      </c>
      <c r="AU1072" s="22" t="str">
        <f aca="false">IF(AH1072="","Sin dato",IF(AH1072-AO1072&gt;Resumen!$B$6,"Sobre-exhibido",IF(AO1072-AH1072&gt;Resumen!$B$6,"Sub-exhibido","En línea")))</f>
        <v>Sin dato</v>
      </c>
      <c r="AV1072" s="22" t="str">
        <f aca="false">IF(AT1072="","",IF(AT1072="Alto Potencial / Bajo Share",1,IF(AT1072="Alto Potencial / Alto Share",2,IF(AT1072="Bajo Potencial / Alto Share",3,4))))</f>
        <v/>
      </c>
      <c r="AW1072" s="22" t="str">
        <f aca="false">IF(Q1072="No","Sin competencia directa",IF(AV1072=1,"1 - Foco Conquista (Alto Pot / Bajo Share)",IF(AV1072=2,"2 - Foco Defensa (Alto Pot / Alto Share)",IF(AV1072=3,"3 - Monitoreo (Bajo Pot / Alto Share)","4 - Baja Prioridad (Bajo Pot / Bajo Share)"))))</f>
        <v>Sin competencia directa</v>
      </c>
      <c r="AX1072" s="12" t="str">
        <f aca="false">IF(OR(IFERROR(AND(W1072&lt;&gt;"",Y1072&lt;&gt;"",Y1072-W1072&gt;Resumen!$B$8),FALSE()),IFERROR(AND(X1072&lt;&gt;"",Y1072&lt;&gt;"",Y1072-X1072&gt;Resumen!$B$8),FALSE())),MAX(IF(IFERROR(AND(W1072&lt;&gt;"",Y1072&lt;&gt;"",Y1072-W1072&gt;Resumen!$B$8),FALSE()),Y1072-W1072,0),IF(IFERROR(AND(X1072&lt;&gt;"",Y1072&lt;&gt;"",Y1072-X1072&gt;Resumen!$B$8),FALSE()),Y1072-X1072,0)),"")</f>
        <v/>
      </c>
      <c r="AY1072" s="22" t="str">
        <f aca="false">IF(OR(IFERROR(AND(W1072&lt;&gt;"",Y1072&lt;&gt;"",Y1072-W1072&gt;Resumen!$B$8),FALSE()),IFERROR(AND(X1072&lt;&gt;"",Y1072&lt;&gt;"",Y1072-X1072&gt;Resumen!$B$8),FALSE())),TRIM("Lays tiene mayor markup que "&amp;IF(IFERROR(AND(W1072&lt;&gt;"",Y1072&lt;&gt;"",Y1072-W1072&gt;Resumen!$B$8),FALSE()),"Quento ","")&amp;IF(IFERROR(AND(X1072&lt;&gt;"",Y1072&lt;&gt;"",Y1072-X1072&gt;Resumen!$B$8),FALSE()),"Julicroc ","")&amp;"en este PDV"),"")</f>
        <v/>
      </c>
      <c r="AZ1072" s="22" t="str">
        <f aca="false">IF(COUNTIF('Plan Pehuamar - Lista'!$A$2:$A$167,A1072)&gt;0,"Sí","No")</f>
        <v>No</v>
      </c>
      <c r="BA1072" s="22" t="str">
        <f aca="false">IF(COUNTIF('Plan Combo 9+1'!$A$2:$A$226,A1072)&gt;0,"Sí","No")</f>
        <v>No</v>
      </c>
      <c r="BB1072" s="22" t="str">
        <f aca="false">IF(AH1072="","No",IF(BA1072="Sí",IF((AO1072-AH1072)&gt;Resumen!$B$6,"Sí","No"),IF((AO1072-AH1072)&gt;=Resumen!$B$132,"Sí","No")))</f>
        <v>No</v>
      </c>
      <c r="BC1072" s="22" t="str">
        <f aca="false">IF(AND(N1072="Sí",AL1072="Sí",AI1072=0),"Sí","No")</f>
        <v>No</v>
      </c>
      <c r="BD1072" s="22" t="str">
        <f aca="false">IF(COUNTIF('Plan 9+1 (con Pehuamar)'!$A$2:$A$227,A1072)&gt;0,"Sí","No")</f>
        <v>No</v>
      </c>
    </row>
    <row r="1073" customFormat="false" ht="15" hidden="false" customHeight="true" outlineLevel="0" collapsed="false">
      <c r="A1073" s="6" t="n">
        <v>400937</v>
      </c>
      <c r="B1073" s="6" t="n">
        <v>5</v>
      </c>
      <c r="C1073" s="6" t="n">
        <v>506</v>
      </c>
      <c r="D1073" s="6" t="s">
        <v>444</v>
      </c>
      <c r="E1073" s="6" t="s">
        <v>1255</v>
      </c>
      <c r="F1073" s="6" t="s">
        <v>201</v>
      </c>
      <c r="G1073" s="6" t="s">
        <v>129</v>
      </c>
      <c r="H1073" s="6" t="s">
        <v>197</v>
      </c>
      <c r="I1073" s="27" t="n">
        <v>25</v>
      </c>
      <c r="J1073" s="27" t="n">
        <v>20</v>
      </c>
      <c r="K1073" s="27" t="n">
        <v>30</v>
      </c>
      <c r="L1073" s="28" t="n">
        <f aca="false">I1073+J1073</f>
        <v>45</v>
      </c>
      <c r="M1073" s="28" t="n">
        <f aca="false">L1073+K1073</f>
        <v>75</v>
      </c>
      <c r="N1073" s="22" t="str">
        <f aca="false">IF(I1073&gt;0,"Sí","No")</f>
        <v>Sí</v>
      </c>
      <c r="O1073" s="22" t="str">
        <f aca="false">IF(J1073&gt;0,"Sí","No")</f>
        <v>Sí</v>
      </c>
      <c r="P1073" s="22" t="str">
        <f aca="false">IF(K1073&gt;0,"Sí","No")</f>
        <v>Sí</v>
      </c>
      <c r="Q1073" s="22" t="str">
        <f aca="false">IF(OR(I1073&gt;0,J1073&gt;0),"Sí","No")</f>
        <v>Sí</v>
      </c>
      <c r="R1073" s="27" t="n">
        <v>1700</v>
      </c>
      <c r="S1073" s="27" t="n">
        <v>2800</v>
      </c>
      <c r="T1073" s="27" t="n">
        <v>1300</v>
      </c>
      <c r="U1073" s="27" t="n">
        <v>2000</v>
      </c>
      <c r="V1073" s="27" t="n">
        <v>3500</v>
      </c>
      <c r="W1073" s="12" t="n">
        <f aca="false">IF(AND(I1073&gt;0,R1073&gt;0),(S1073-R1073)/R1073,"")</f>
        <v>0.647058823529412</v>
      </c>
      <c r="X1073" s="12" t="n">
        <f aca="false">IF(AND(J1073&gt;0,T1073&gt;0),(U1073-T1073)/T1073,"")</f>
        <v>0.538461538461538</v>
      </c>
      <c r="Y1073" s="12" t="n">
        <f aca="false">IF(AND(K1073&gt;0,V1073&gt;0),(V1073-Resumen!$B$7)/Resumen!$B$7,"")</f>
        <v>0.4</v>
      </c>
      <c r="Z1073" s="28" t="n">
        <f aca="false">IF(AND(K1073&gt;0,I1073&gt;0,V1073&gt;0,S1073&gt;0),V1073-S1073,"")</f>
        <v>700</v>
      </c>
      <c r="AA1073" s="12" t="n">
        <f aca="false">IF(Z1073&lt;&gt;"",Z1073/S1073,"")</f>
        <v>0.25</v>
      </c>
      <c r="AB1073" s="28" t="n">
        <f aca="false">IF(AND(K1073&gt;0,J1073&gt;0,V1073&gt;0,U1073&gt;0),V1073-U1073,"")</f>
        <v>1500</v>
      </c>
      <c r="AC1073" s="12" t="n">
        <f aca="false">IF(AB1073&lt;&gt;"",AB1073/U1073,"")</f>
        <v>0.75</v>
      </c>
      <c r="AD1073" s="27" t="n">
        <v>13</v>
      </c>
      <c r="AE1073" s="27" t="n">
        <v>17</v>
      </c>
      <c r="AF1073" s="27" t="n">
        <v>10</v>
      </c>
      <c r="AG1073" s="28" t="n">
        <f aca="false">AD1073+AE1073+AF1073</f>
        <v>40</v>
      </c>
      <c r="AH1073" s="12" t="n">
        <f aca="false">IF(AG1073&gt;0,AD1073/AG1073,"")</f>
        <v>0.325</v>
      </c>
      <c r="AI1073" s="27" t="n">
        <v>0</v>
      </c>
      <c r="AJ1073" s="27" t="n">
        <v>0</v>
      </c>
      <c r="AK1073" s="27" t="n">
        <v>0</v>
      </c>
      <c r="AL1073" s="22" t="str">
        <f aca="false">IF(OR(AJ1073&gt;0,AK1073&gt;0),"Sí","No")</f>
        <v>No</v>
      </c>
      <c r="AM1073" s="6" t="s">
        <v>397</v>
      </c>
      <c r="AN1073" s="6" t="s">
        <v>198</v>
      </c>
      <c r="AO1073" s="12" t="n">
        <f aca="false">IF(M1073&gt;0,K1073/M1073,"")</f>
        <v>0.4</v>
      </c>
      <c r="AP1073" s="22" t="str">
        <f aca="false">IF(M1073&gt;=Resumen!$B$5,"Alto","Bajo")</f>
        <v>Alto</v>
      </c>
      <c r="AQ1073" s="22" t="str">
        <f aca="false">IF(AO1073&gt;=Resumen!$B$28,"Alto","Bajo")</f>
        <v>Alto</v>
      </c>
      <c r="AR1073" s="22" t="str">
        <f aca="false">AP1073&amp;" Potencial / "&amp;AQ1073&amp;" Share"</f>
        <v>Alto Potencial / Alto Share</v>
      </c>
      <c r="AS1073" s="22" t="str">
        <f aca="false">IF(Q1073="Sí",IF(AO1073&gt;=Resumen!$B$29,"Alto","Bajo"),"")</f>
        <v>Bajo</v>
      </c>
      <c r="AT1073" s="22" t="str">
        <f aca="false">IF(AS1073&lt;&gt;"",AP1073&amp;" Potencial / "&amp;AS1073&amp;" Share","")</f>
        <v>Alto Potencial / Bajo Share</v>
      </c>
      <c r="AU1073" s="22" t="str">
        <f aca="false">IF(AH1073="","Sin dato",IF(AH1073-AO1073&gt;Resumen!$B$6,"Sobre-exhibido",IF(AO1073-AH1073&gt;Resumen!$B$6,"Sub-exhibido","En línea")))</f>
        <v>Sub-exhibido</v>
      </c>
      <c r="AV1073" s="22" t="n">
        <f aca="false">IF(AT1073="","",IF(AT1073="Alto Potencial / Bajo Share",1,IF(AT1073="Alto Potencial / Alto Share",2,IF(AT1073="Bajo Potencial / Alto Share",3,4))))</f>
        <v>1</v>
      </c>
      <c r="AW1073" s="22" t="str">
        <f aca="false">IF(Q1073="No","Sin competencia directa",IF(AV1073=1,"1 - Foco Conquista (Alto Pot / Bajo Share)",IF(AV1073=2,"2 - Foco Defensa (Alto Pot / Alto Share)",IF(AV1073=3,"3 - Monitoreo (Bajo Pot / Alto Share)","4 - Baja Prioridad (Bajo Pot / Bajo Share)"))))</f>
        <v>1 - Foco Conquista (Alto Pot / Bajo Share)</v>
      </c>
      <c r="AX1073" s="12" t="str">
        <f aca="false">IF(OR(IFERROR(AND(W1073&lt;&gt;"",Y1073&lt;&gt;"",Y1073-W1073&gt;Resumen!$B$8),FALSE()),IFERROR(AND(X1073&lt;&gt;"",Y1073&lt;&gt;"",Y1073-X1073&gt;Resumen!$B$8),FALSE())),MAX(IF(IFERROR(AND(W1073&lt;&gt;"",Y1073&lt;&gt;"",Y1073-W1073&gt;Resumen!$B$8),FALSE()),Y1073-W1073,0),IF(IFERROR(AND(X1073&lt;&gt;"",Y1073&lt;&gt;"",Y1073-X1073&gt;Resumen!$B$8),FALSE()),Y1073-X1073,0)),"")</f>
        <v/>
      </c>
      <c r="AY1073" s="22" t="str">
        <f aca="false">IF(OR(IFERROR(AND(W1073&lt;&gt;"",Y1073&lt;&gt;"",Y1073-W1073&gt;Resumen!$B$8),FALSE()),IFERROR(AND(X1073&lt;&gt;"",Y1073&lt;&gt;"",Y1073-X1073&gt;Resumen!$B$8),FALSE())),TRIM("Lays tiene mayor markup que "&amp;IF(IFERROR(AND(W1073&lt;&gt;"",Y1073&lt;&gt;"",Y1073-W1073&gt;Resumen!$B$8),FALSE()),"Quento ","")&amp;IF(IFERROR(AND(X1073&lt;&gt;"",Y1073&lt;&gt;"",Y1073-X1073&gt;Resumen!$B$8),FALSE()),"Julicroc ","")&amp;"en este PDV"),"")</f>
        <v/>
      </c>
      <c r="AZ1073" s="22" t="str">
        <f aca="false">IF(COUNTIF('Plan Pehuamar - Lista'!$A$2:$A$167,A1073)&gt;0,"Sí","No")</f>
        <v>No</v>
      </c>
      <c r="BA1073" s="22" t="str">
        <f aca="false">IF(COUNTIF('Plan Combo 9+1'!$A$2:$A$226,A1073)&gt;0,"Sí","No")</f>
        <v>No</v>
      </c>
      <c r="BB1073" s="22" t="str">
        <f aca="false">IF(AH1073="","No",IF(BA1073="Sí",IF((AO1073-AH1073)&gt;Resumen!$B$6,"Sí","No"),IF((AO1073-AH1073)&gt;=Resumen!$B$132,"Sí","No")))</f>
        <v>No</v>
      </c>
      <c r="BC1073" s="22" t="str">
        <f aca="false">IF(AND(N1073="Sí",AL1073="Sí",AI1073=0),"Sí","No")</f>
        <v>No</v>
      </c>
      <c r="BD1073" s="22" t="str">
        <f aca="false">IF(COUNTIF('Plan 9+1 (con Pehuamar)'!$A$2:$A$227,A1073)&gt;0,"Sí","No")</f>
        <v>No</v>
      </c>
    </row>
    <row r="1074" customFormat="false" ht="15" hidden="false" customHeight="true" outlineLevel="0" collapsed="false">
      <c r="A1074" s="6" t="n">
        <v>400944</v>
      </c>
      <c r="B1074" s="6" t="n">
        <v>5</v>
      </c>
      <c r="C1074" s="6" t="n">
        <v>506</v>
      </c>
      <c r="D1074" s="6" t="s">
        <v>444</v>
      </c>
      <c r="E1074" s="6" t="s">
        <v>1256</v>
      </c>
      <c r="F1074" s="6" t="s">
        <v>196</v>
      </c>
      <c r="G1074" s="6" t="s">
        <v>129</v>
      </c>
      <c r="H1074" s="6" t="s">
        <v>197</v>
      </c>
      <c r="I1074" s="27" t="n">
        <v>0</v>
      </c>
      <c r="J1074" s="27" t="n">
        <v>0</v>
      </c>
      <c r="K1074" s="27" t="n">
        <v>0.1</v>
      </c>
      <c r="L1074" s="28" t="n">
        <f aca="false">I1074+J1074</f>
        <v>0</v>
      </c>
      <c r="M1074" s="28" t="n">
        <f aca="false">L1074+K1074</f>
        <v>0.1</v>
      </c>
      <c r="N1074" s="22" t="str">
        <f aca="false">IF(I1074&gt;0,"Sí","No")</f>
        <v>No</v>
      </c>
      <c r="O1074" s="22" t="str">
        <f aca="false">IF(J1074&gt;0,"Sí","No")</f>
        <v>No</v>
      </c>
      <c r="P1074" s="22" t="str">
        <f aca="false">IF(K1074&gt;0,"Sí","No")</f>
        <v>Sí</v>
      </c>
      <c r="Q1074" s="22" t="str">
        <f aca="false">IF(OR(I1074&gt;0,J1074&gt;0),"Sí","No")</f>
        <v>No</v>
      </c>
      <c r="R1074" s="27"/>
      <c r="S1074" s="27"/>
      <c r="T1074" s="27"/>
      <c r="U1074" s="27"/>
      <c r="V1074" s="27"/>
      <c r="W1074" s="12" t="str">
        <f aca="false">IF(AND(I1074&gt;0,R1074&gt;0),(S1074-R1074)/R1074,"")</f>
        <v/>
      </c>
      <c r="X1074" s="12" t="str">
        <f aca="false">IF(AND(J1074&gt;0,T1074&gt;0),(U1074-T1074)/T1074,"")</f>
        <v/>
      </c>
      <c r="Y1074" s="12" t="str">
        <f aca="false">IF(AND(K1074&gt;0,V1074&gt;0),(V1074-Resumen!$B$7)/Resumen!$B$7,"")</f>
        <v/>
      </c>
      <c r="Z1074" s="28" t="str">
        <f aca="false">IF(AND(K1074&gt;0,I1074&gt;0,V1074&gt;0,S1074&gt;0),V1074-S1074,"")</f>
        <v/>
      </c>
      <c r="AA1074" s="12" t="str">
        <f aca="false">IF(Z1074&lt;&gt;"",Z1074/S1074,"")</f>
        <v/>
      </c>
      <c r="AB1074" s="28" t="str">
        <f aca="false">IF(AND(K1074&gt;0,J1074&gt;0,V1074&gt;0,U1074&gt;0),V1074-U1074,"")</f>
        <v/>
      </c>
      <c r="AC1074" s="12" t="str">
        <f aca="false">IF(AB1074&lt;&gt;"",AB1074/U1074,"")</f>
        <v/>
      </c>
      <c r="AD1074" s="27" t="n">
        <v>0</v>
      </c>
      <c r="AE1074" s="27" t="n">
        <v>0</v>
      </c>
      <c r="AF1074" s="27" t="n">
        <v>0</v>
      </c>
      <c r="AG1074" s="28" t="n">
        <f aca="false">AD1074+AE1074+AF1074</f>
        <v>0</v>
      </c>
      <c r="AH1074" s="12" t="str">
        <f aca="false">IF(AG1074&gt;0,AD1074/AG1074,"")</f>
        <v/>
      </c>
      <c r="AI1074" s="27" t="n">
        <v>0</v>
      </c>
      <c r="AJ1074" s="27" t="n">
        <v>0</v>
      </c>
      <c r="AK1074" s="27" t="n">
        <v>0</v>
      </c>
      <c r="AL1074" s="22" t="str">
        <f aca="false">IF(OR(AJ1074&gt;0,AK1074&gt;0),"Sí","No")</f>
        <v>No</v>
      </c>
      <c r="AM1074" s="6"/>
      <c r="AN1074" s="6"/>
      <c r="AO1074" s="12" t="n">
        <f aca="false">IF(M1074&gt;0,K1074/M1074,"")</f>
        <v>1</v>
      </c>
      <c r="AP1074" s="22" t="str">
        <f aca="false">IF(M1074&gt;=Resumen!$B$5,"Alto","Bajo")</f>
        <v>Bajo</v>
      </c>
      <c r="AQ1074" s="22" t="str">
        <f aca="false">IF(AO1074&gt;=Resumen!$B$28,"Alto","Bajo")</f>
        <v>Alto</v>
      </c>
      <c r="AR1074" s="22" t="str">
        <f aca="false">AP1074&amp;" Potencial / "&amp;AQ1074&amp;" Share"</f>
        <v>Bajo Potencial / Alto Share</v>
      </c>
      <c r="AS1074" s="22" t="str">
        <f aca="false">IF(Q1074="Sí",IF(AO1074&gt;=Resumen!$B$29,"Alto","Bajo"),"")</f>
        <v/>
      </c>
      <c r="AT1074" s="22" t="str">
        <f aca="false">IF(AS1074&lt;&gt;"",AP1074&amp;" Potencial / "&amp;AS1074&amp;" Share","")</f>
        <v/>
      </c>
      <c r="AU1074" s="22" t="str">
        <f aca="false">IF(AH1074="","Sin dato",IF(AH1074-AO1074&gt;Resumen!$B$6,"Sobre-exhibido",IF(AO1074-AH1074&gt;Resumen!$B$6,"Sub-exhibido","En línea")))</f>
        <v>Sin dato</v>
      </c>
      <c r="AV1074" s="22" t="str">
        <f aca="false">IF(AT1074="","",IF(AT1074="Alto Potencial / Bajo Share",1,IF(AT1074="Alto Potencial / Alto Share",2,IF(AT1074="Bajo Potencial / Alto Share",3,4))))</f>
        <v/>
      </c>
      <c r="AW1074" s="22" t="str">
        <f aca="false">IF(Q1074="No","Sin competencia directa",IF(AV1074=1,"1 - Foco Conquista (Alto Pot / Bajo Share)",IF(AV1074=2,"2 - Foco Defensa (Alto Pot / Alto Share)",IF(AV1074=3,"3 - Monitoreo (Bajo Pot / Alto Share)","4 - Baja Prioridad (Bajo Pot / Bajo Share)"))))</f>
        <v>Sin competencia directa</v>
      </c>
      <c r="AX1074" s="12" t="str">
        <f aca="false">IF(OR(IFERROR(AND(W1074&lt;&gt;"",Y1074&lt;&gt;"",Y1074-W1074&gt;Resumen!$B$8),FALSE()),IFERROR(AND(X1074&lt;&gt;"",Y1074&lt;&gt;"",Y1074-X1074&gt;Resumen!$B$8),FALSE())),MAX(IF(IFERROR(AND(W1074&lt;&gt;"",Y1074&lt;&gt;"",Y1074-W1074&gt;Resumen!$B$8),FALSE()),Y1074-W1074,0),IF(IFERROR(AND(X1074&lt;&gt;"",Y1074&lt;&gt;"",Y1074-X1074&gt;Resumen!$B$8),FALSE()),Y1074-X1074,0)),"")</f>
        <v/>
      </c>
      <c r="AY1074" s="22" t="str">
        <f aca="false">IF(OR(IFERROR(AND(W1074&lt;&gt;"",Y1074&lt;&gt;"",Y1074-W1074&gt;Resumen!$B$8),FALSE()),IFERROR(AND(X1074&lt;&gt;"",Y1074&lt;&gt;"",Y1074-X1074&gt;Resumen!$B$8),FALSE())),TRIM("Lays tiene mayor markup que "&amp;IF(IFERROR(AND(W1074&lt;&gt;"",Y1074&lt;&gt;"",Y1074-W1074&gt;Resumen!$B$8),FALSE()),"Quento ","")&amp;IF(IFERROR(AND(X1074&lt;&gt;"",Y1074&lt;&gt;"",Y1074-X1074&gt;Resumen!$B$8),FALSE()),"Julicroc ","")&amp;"en este PDV"),"")</f>
        <v/>
      </c>
      <c r="AZ1074" s="22" t="str">
        <f aca="false">IF(COUNTIF('Plan Pehuamar - Lista'!$A$2:$A$167,A1074)&gt;0,"Sí","No")</f>
        <v>No</v>
      </c>
      <c r="BA1074" s="22" t="str">
        <f aca="false">IF(COUNTIF('Plan Combo 9+1'!$A$2:$A$226,A1074)&gt;0,"Sí","No")</f>
        <v>No</v>
      </c>
      <c r="BB1074" s="22" t="str">
        <f aca="false">IF(AH1074="","No",IF(BA1074="Sí",IF((AO1074-AH1074)&gt;Resumen!$B$6,"Sí","No"),IF((AO1074-AH1074)&gt;=Resumen!$B$132,"Sí","No")))</f>
        <v>No</v>
      </c>
      <c r="BC1074" s="22" t="str">
        <f aca="false">IF(AND(N1074="Sí",AL1074="Sí",AI1074=0),"Sí","No")</f>
        <v>No</v>
      </c>
      <c r="BD1074" s="22" t="str">
        <f aca="false">IF(COUNTIF('Plan 9+1 (con Pehuamar)'!$A$2:$A$227,A1074)&gt;0,"Sí","No")</f>
        <v>No</v>
      </c>
    </row>
    <row r="1075" customFormat="false" ht="15" hidden="false" customHeight="true" outlineLevel="0" collapsed="false">
      <c r="A1075" s="6" t="n">
        <v>400957</v>
      </c>
      <c r="B1075" s="6" t="n">
        <v>5</v>
      </c>
      <c r="C1075" s="6" t="n">
        <v>506</v>
      </c>
      <c r="D1075" s="6" t="s">
        <v>444</v>
      </c>
      <c r="E1075" s="6" t="s">
        <v>1257</v>
      </c>
      <c r="F1075" s="6" t="s">
        <v>196</v>
      </c>
      <c r="G1075" s="6" t="s">
        <v>129</v>
      </c>
      <c r="H1075" s="6" t="s">
        <v>197</v>
      </c>
      <c r="I1075" s="27" t="n">
        <v>0</v>
      </c>
      <c r="J1075" s="27" t="n">
        <v>0</v>
      </c>
      <c r="K1075" s="27" t="n">
        <v>0.4</v>
      </c>
      <c r="L1075" s="28" t="n">
        <f aca="false">I1075+J1075</f>
        <v>0</v>
      </c>
      <c r="M1075" s="28" t="n">
        <f aca="false">L1075+K1075</f>
        <v>0.4</v>
      </c>
      <c r="N1075" s="22" t="str">
        <f aca="false">IF(I1075&gt;0,"Sí","No")</f>
        <v>No</v>
      </c>
      <c r="O1075" s="22" t="str">
        <f aca="false">IF(J1075&gt;0,"Sí","No")</f>
        <v>No</v>
      </c>
      <c r="P1075" s="22" t="str">
        <f aca="false">IF(K1075&gt;0,"Sí","No")</f>
        <v>Sí</v>
      </c>
      <c r="Q1075" s="22" t="str">
        <f aca="false">IF(OR(I1075&gt;0,J1075&gt;0),"Sí","No")</f>
        <v>No</v>
      </c>
      <c r="R1075" s="27"/>
      <c r="S1075" s="27"/>
      <c r="T1075" s="27"/>
      <c r="U1075" s="27"/>
      <c r="V1075" s="27"/>
      <c r="W1075" s="12" t="str">
        <f aca="false">IF(AND(I1075&gt;0,R1075&gt;0),(S1075-R1075)/R1075,"")</f>
        <v/>
      </c>
      <c r="X1075" s="12" t="str">
        <f aca="false">IF(AND(J1075&gt;0,T1075&gt;0),(U1075-T1075)/T1075,"")</f>
        <v/>
      </c>
      <c r="Y1075" s="12" t="str">
        <f aca="false">IF(AND(K1075&gt;0,V1075&gt;0),(V1075-Resumen!$B$7)/Resumen!$B$7,"")</f>
        <v/>
      </c>
      <c r="Z1075" s="28" t="str">
        <f aca="false">IF(AND(K1075&gt;0,I1075&gt;0,V1075&gt;0,S1075&gt;0),V1075-S1075,"")</f>
        <v/>
      </c>
      <c r="AA1075" s="12" t="str">
        <f aca="false">IF(Z1075&lt;&gt;"",Z1075/S1075,"")</f>
        <v/>
      </c>
      <c r="AB1075" s="28" t="str">
        <f aca="false">IF(AND(K1075&gt;0,J1075&gt;0,V1075&gt;0,U1075&gt;0),V1075-U1075,"")</f>
        <v/>
      </c>
      <c r="AC1075" s="12" t="str">
        <f aca="false">IF(AB1075&lt;&gt;"",AB1075/U1075,"")</f>
        <v/>
      </c>
      <c r="AD1075" s="27" t="n">
        <v>0</v>
      </c>
      <c r="AE1075" s="27" t="n">
        <v>0</v>
      </c>
      <c r="AF1075" s="27" t="n">
        <v>0</v>
      </c>
      <c r="AG1075" s="28" t="n">
        <f aca="false">AD1075+AE1075+AF1075</f>
        <v>0</v>
      </c>
      <c r="AH1075" s="12" t="str">
        <f aca="false">IF(AG1075&gt;0,AD1075/AG1075,"")</f>
        <v/>
      </c>
      <c r="AI1075" s="27" t="n">
        <v>0</v>
      </c>
      <c r="AJ1075" s="27" t="n">
        <v>0</v>
      </c>
      <c r="AK1075" s="27" t="n">
        <v>0</v>
      </c>
      <c r="AL1075" s="22" t="str">
        <f aca="false">IF(OR(AJ1075&gt;0,AK1075&gt;0),"Sí","No")</f>
        <v>No</v>
      </c>
      <c r="AM1075" s="6"/>
      <c r="AN1075" s="6"/>
      <c r="AO1075" s="12" t="n">
        <f aca="false">IF(M1075&gt;0,K1075/M1075,"")</f>
        <v>1</v>
      </c>
      <c r="AP1075" s="22" t="str">
        <f aca="false">IF(M1075&gt;=Resumen!$B$5,"Alto","Bajo")</f>
        <v>Bajo</v>
      </c>
      <c r="AQ1075" s="22" t="str">
        <f aca="false">IF(AO1075&gt;=Resumen!$B$28,"Alto","Bajo")</f>
        <v>Alto</v>
      </c>
      <c r="AR1075" s="22" t="str">
        <f aca="false">AP1075&amp;" Potencial / "&amp;AQ1075&amp;" Share"</f>
        <v>Bajo Potencial / Alto Share</v>
      </c>
      <c r="AS1075" s="22" t="str">
        <f aca="false">IF(Q1075="Sí",IF(AO1075&gt;=Resumen!$B$29,"Alto","Bajo"),"")</f>
        <v/>
      </c>
      <c r="AT1075" s="22" t="str">
        <f aca="false">IF(AS1075&lt;&gt;"",AP1075&amp;" Potencial / "&amp;AS1075&amp;" Share","")</f>
        <v/>
      </c>
      <c r="AU1075" s="22" t="str">
        <f aca="false">IF(AH1075="","Sin dato",IF(AH1075-AO1075&gt;Resumen!$B$6,"Sobre-exhibido",IF(AO1075-AH1075&gt;Resumen!$B$6,"Sub-exhibido","En línea")))</f>
        <v>Sin dato</v>
      </c>
      <c r="AV1075" s="22" t="str">
        <f aca="false">IF(AT1075="","",IF(AT1075="Alto Potencial / Bajo Share",1,IF(AT1075="Alto Potencial / Alto Share",2,IF(AT1075="Bajo Potencial / Alto Share",3,4))))</f>
        <v/>
      </c>
      <c r="AW1075" s="22" t="str">
        <f aca="false">IF(Q1075="No","Sin competencia directa",IF(AV1075=1,"1 - Foco Conquista (Alto Pot / Bajo Share)",IF(AV1075=2,"2 - Foco Defensa (Alto Pot / Alto Share)",IF(AV1075=3,"3 - Monitoreo (Bajo Pot / Alto Share)","4 - Baja Prioridad (Bajo Pot / Bajo Share)"))))</f>
        <v>Sin competencia directa</v>
      </c>
      <c r="AX1075" s="12" t="str">
        <f aca="false">IF(OR(IFERROR(AND(W1075&lt;&gt;"",Y1075&lt;&gt;"",Y1075-W1075&gt;Resumen!$B$8),FALSE()),IFERROR(AND(X1075&lt;&gt;"",Y1075&lt;&gt;"",Y1075-X1075&gt;Resumen!$B$8),FALSE())),MAX(IF(IFERROR(AND(W1075&lt;&gt;"",Y1075&lt;&gt;"",Y1075-W1075&gt;Resumen!$B$8),FALSE()),Y1075-W1075,0),IF(IFERROR(AND(X1075&lt;&gt;"",Y1075&lt;&gt;"",Y1075-X1075&gt;Resumen!$B$8),FALSE()),Y1075-X1075,0)),"")</f>
        <v/>
      </c>
      <c r="AY1075" s="22" t="str">
        <f aca="false">IF(OR(IFERROR(AND(W1075&lt;&gt;"",Y1075&lt;&gt;"",Y1075-W1075&gt;Resumen!$B$8),FALSE()),IFERROR(AND(X1075&lt;&gt;"",Y1075&lt;&gt;"",Y1075-X1075&gt;Resumen!$B$8),FALSE())),TRIM("Lays tiene mayor markup que "&amp;IF(IFERROR(AND(W1075&lt;&gt;"",Y1075&lt;&gt;"",Y1075-W1075&gt;Resumen!$B$8),FALSE()),"Quento ","")&amp;IF(IFERROR(AND(X1075&lt;&gt;"",Y1075&lt;&gt;"",Y1075-X1075&gt;Resumen!$B$8),FALSE()),"Julicroc ","")&amp;"en este PDV"),"")</f>
        <v/>
      </c>
      <c r="AZ1075" s="22" t="str">
        <f aca="false">IF(COUNTIF('Plan Pehuamar - Lista'!$A$2:$A$167,A1075)&gt;0,"Sí","No")</f>
        <v>No</v>
      </c>
      <c r="BA1075" s="22" t="str">
        <f aca="false">IF(COUNTIF('Plan Combo 9+1'!$A$2:$A$226,A1075)&gt;0,"Sí","No")</f>
        <v>No</v>
      </c>
      <c r="BB1075" s="22" t="str">
        <f aca="false">IF(AH1075="","No",IF(BA1075="Sí",IF((AO1075-AH1075)&gt;Resumen!$B$6,"Sí","No"),IF((AO1075-AH1075)&gt;=Resumen!$B$132,"Sí","No")))</f>
        <v>No</v>
      </c>
      <c r="BC1075" s="22" t="str">
        <f aca="false">IF(AND(N1075="Sí",AL1075="Sí",AI1075=0),"Sí","No")</f>
        <v>No</v>
      </c>
      <c r="BD1075" s="22" t="str">
        <f aca="false">IF(COUNTIF('Plan 9+1 (con Pehuamar)'!$A$2:$A$227,A1075)&gt;0,"Sí","No")</f>
        <v>No</v>
      </c>
    </row>
    <row r="1076" customFormat="false" ht="15" hidden="false" customHeight="true" outlineLevel="0" collapsed="false">
      <c r="A1076" s="6" t="n">
        <v>400970</v>
      </c>
      <c r="B1076" s="6" t="n">
        <v>5</v>
      </c>
      <c r="C1076" s="6" t="n">
        <v>506</v>
      </c>
      <c r="D1076" s="6" t="s">
        <v>444</v>
      </c>
      <c r="E1076" s="6" t="s">
        <v>1258</v>
      </c>
      <c r="F1076" s="6" t="s">
        <v>196</v>
      </c>
      <c r="G1076" s="6" t="s">
        <v>129</v>
      </c>
      <c r="H1076" s="6" t="s">
        <v>197</v>
      </c>
      <c r="I1076" s="27" t="n">
        <v>45</v>
      </c>
      <c r="J1076" s="27" t="n">
        <v>0</v>
      </c>
      <c r="K1076" s="27" t="n">
        <v>30</v>
      </c>
      <c r="L1076" s="28" t="n">
        <f aca="false">I1076+J1076</f>
        <v>45</v>
      </c>
      <c r="M1076" s="28" t="n">
        <f aca="false">L1076+K1076</f>
        <v>75</v>
      </c>
      <c r="N1076" s="22" t="str">
        <f aca="false">IF(I1076&gt;0,"Sí","No")</f>
        <v>Sí</v>
      </c>
      <c r="O1076" s="22" t="str">
        <f aca="false">IF(J1076&gt;0,"Sí","No")</f>
        <v>No</v>
      </c>
      <c r="P1076" s="22" t="str">
        <f aca="false">IF(K1076&gt;0,"Sí","No")</f>
        <v>Sí</v>
      </c>
      <c r="Q1076" s="22" t="str">
        <f aca="false">IF(OR(I1076&gt;0,J1076&gt;0),"Sí","No")</f>
        <v>Sí</v>
      </c>
      <c r="R1076" s="27" t="n">
        <v>1750</v>
      </c>
      <c r="S1076" s="27" t="n">
        <v>2900</v>
      </c>
      <c r="T1076" s="27"/>
      <c r="U1076" s="27"/>
      <c r="V1076" s="27" t="n">
        <v>3500</v>
      </c>
      <c r="W1076" s="12" t="n">
        <f aca="false">IF(AND(I1076&gt;0,R1076&gt;0),(S1076-R1076)/R1076,"")</f>
        <v>0.657142857142857</v>
      </c>
      <c r="X1076" s="12" t="str">
        <f aca="false">IF(AND(J1076&gt;0,T1076&gt;0),(U1076-T1076)/T1076,"")</f>
        <v/>
      </c>
      <c r="Y1076" s="12" t="n">
        <f aca="false">IF(AND(K1076&gt;0,V1076&gt;0),(V1076-Resumen!$B$7)/Resumen!$B$7,"")</f>
        <v>0.4</v>
      </c>
      <c r="Z1076" s="28" t="n">
        <f aca="false">IF(AND(K1076&gt;0,I1076&gt;0,V1076&gt;0,S1076&gt;0),V1076-S1076,"")</f>
        <v>600</v>
      </c>
      <c r="AA1076" s="12" t="n">
        <f aca="false">IF(Z1076&lt;&gt;"",Z1076/S1076,"")</f>
        <v>0.206896551724138</v>
      </c>
      <c r="AB1076" s="28" t="str">
        <f aca="false">IF(AND(K1076&gt;0,J1076&gt;0,V1076&gt;0,U1076&gt;0),V1076-U1076,"")</f>
        <v/>
      </c>
      <c r="AC1076" s="12" t="str">
        <f aca="false">IF(AB1076&lt;&gt;"",AB1076/U1076,"")</f>
        <v/>
      </c>
      <c r="AD1076" s="27" t="n">
        <v>15</v>
      </c>
      <c r="AE1076" s="27" t="n">
        <v>20</v>
      </c>
      <c r="AF1076" s="27" t="n">
        <v>0</v>
      </c>
      <c r="AG1076" s="28" t="n">
        <f aca="false">AD1076+AE1076+AF1076</f>
        <v>35</v>
      </c>
      <c r="AH1076" s="12" t="n">
        <f aca="false">IF(AG1076&gt;0,AD1076/AG1076,"")</f>
        <v>0.428571428571429</v>
      </c>
      <c r="AI1076" s="27" t="n">
        <v>1</v>
      </c>
      <c r="AJ1076" s="27" t="n">
        <v>1</v>
      </c>
      <c r="AK1076" s="27" t="n">
        <v>0</v>
      </c>
      <c r="AL1076" s="22" t="str">
        <f aca="false">IF(OR(AJ1076&gt;0,AK1076&gt;0),"Sí","No")</f>
        <v>Sí</v>
      </c>
      <c r="AM1076" s="6" t="s">
        <v>397</v>
      </c>
      <c r="AN1076" s="6"/>
      <c r="AO1076" s="12" t="n">
        <f aca="false">IF(M1076&gt;0,K1076/M1076,"")</f>
        <v>0.4</v>
      </c>
      <c r="AP1076" s="22" t="str">
        <f aca="false">IF(M1076&gt;=Resumen!$B$5,"Alto","Bajo")</f>
        <v>Alto</v>
      </c>
      <c r="AQ1076" s="22" t="str">
        <f aca="false">IF(AO1076&gt;=Resumen!$B$28,"Alto","Bajo")</f>
        <v>Alto</v>
      </c>
      <c r="AR1076" s="22" t="str">
        <f aca="false">AP1076&amp;" Potencial / "&amp;AQ1076&amp;" Share"</f>
        <v>Alto Potencial / Alto Share</v>
      </c>
      <c r="AS1076" s="22" t="str">
        <f aca="false">IF(Q1076="Sí",IF(AO1076&gt;=Resumen!$B$29,"Alto","Bajo"),"")</f>
        <v>Bajo</v>
      </c>
      <c r="AT1076" s="22" t="str">
        <f aca="false">IF(AS1076&lt;&gt;"",AP1076&amp;" Potencial / "&amp;AS1076&amp;" Share","")</f>
        <v>Alto Potencial / Bajo Share</v>
      </c>
      <c r="AU1076" s="22" t="str">
        <f aca="false">IF(AH1076="","Sin dato",IF(AH1076-AO1076&gt;Resumen!$B$6,"Sobre-exhibido",IF(AO1076-AH1076&gt;Resumen!$B$6,"Sub-exhibido","En línea")))</f>
        <v>En línea</v>
      </c>
      <c r="AV1076" s="22" t="n">
        <f aca="false">IF(AT1076="","",IF(AT1076="Alto Potencial / Bajo Share",1,IF(AT1076="Alto Potencial / Alto Share",2,IF(AT1076="Bajo Potencial / Alto Share",3,4))))</f>
        <v>1</v>
      </c>
      <c r="AW1076" s="22" t="str">
        <f aca="false">IF(Q1076="No","Sin competencia directa",IF(AV1076=1,"1 - Foco Conquista (Alto Pot / Bajo Share)",IF(AV1076=2,"2 - Foco Defensa (Alto Pot / Alto Share)",IF(AV1076=3,"3 - Monitoreo (Bajo Pot / Alto Share)","4 - Baja Prioridad (Bajo Pot / Bajo Share)"))))</f>
        <v>1 - Foco Conquista (Alto Pot / Bajo Share)</v>
      </c>
      <c r="AX1076" s="12" t="str">
        <f aca="false">IF(OR(IFERROR(AND(W1076&lt;&gt;"",Y1076&lt;&gt;"",Y1076-W1076&gt;Resumen!$B$8),FALSE()),IFERROR(AND(X1076&lt;&gt;"",Y1076&lt;&gt;"",Y1076-X1076&gt;Resumen!$B$8),FALSE())),MAX(IF(IFERROR(AND(W1076&lt;&gt;"",Y1076&lt;&gt;"",Y1076-W1076&gt;Resumen!$B$8),FALSE()),Y1076-W1076,0),IF(IFERROR(AND(X1076&lt;&gt;"",Y1076&lt;&gt;"",Y1076-X1076&gt;Resumen!$B$8),FALSE()),Y1076-X1076,0)),"")</f>
        <v/>
      </c>
      <c r="AY1076" s="22" t="str">
        <f aca="false">IF(OR(IFERROR(AND(W1076&lt;&gt;"",Y1076&lt;&gt;"",Y1076-W1076&gt;Resumen!$B$8),FALSE()),IFERROR(AND(X1076&lt;&gt;"",Y1076&lt;&gt;"",Y1076-X1076&gt;Resumen!$B$8),FALSE())),TRIM("Lays tiene mayor markup que "&amp;IF(IFERROR(AND(W1076&lt;&gt;"",Y1076&lt;&gt;"",Y1076-W1076&gt;Resumen!$B$8),FALSE()),"Quento ","")&amp;IF(IFERROR(AND(X1076&lt;&gt;"",Y1076&lt;&gt;"",Y1076-X1076&gt;Resumen!$B$8),FALSE()),"Julicroc ","")&amp;"en este PDV"),"")</f>
        <v/>
      </c>
      <c r="AZ1076" s="22" t="str">
        <f aca="false">IF(COUNTIF('Plan Pehuamar - Lista'!$A$2:$A$167,A1076)&gt;0,"Sí","No")</f>
        <v>No</v>
      </c>
      <c r="BA1076" s="22" t="str">
        <f aca="false">IF(COUNTIF('Plan Combo 9+1'!$A$2:$A$226,A1076)&gt;0,"Sí","No")</f>
        <v>Sí</v>
      </c>
      <c r="BB1076" s="22" t="str">
        <f aca="false">IF(AH1076="","No",IF(BA1076="Sí",IF((AO1076-AH1076)&gt;Resumen!$B$6,"Sí","No"),IF((AO1076-AH1076)&gt;=Resumen!$B$132,"Sí","No")))</f>
        <v>No</v>
      </c>
      <c r="BC1076" s="22" t="str">
        <f aca="false">IF(AND(N1076="Sí",AL1076="Sí",AI1076=0),"Sí","No")</f>
        <v>No</v>
      </c>
      <c r="BD1076" s="22" t="str">
        <f aca="false">IF(COUNTIF('Plan 9+1 (con Pehuamar)'!$A$2:$A$227,A1076)&gt;0,"Sí","No")</f>
        <v>Sí</v>
      </c>
    </row>
    <row r="1077" customFormat="false" ht="15" hidden="false" customHeight="true" outlineLevel="0" collapsed="false">
      <c r="A1077" s="6" t="n">
        <v>401029</v>
      </c>
      <c r="B1077" s="6" t="n">
        <v>5</v>
      </c>
      <c r="C1077" s="6" t="n">
        <v>506</v>
      </c>
      <c r="D1077" s="6" t="s">
        <v>444</v>
      </c>
      <c r="E1077" s="6" t="s">
        <v>1259</v>
      </c>
      <c r="F1077" s="6" t="s">
        <v>196</v>
      </c>
      <c r="G1077" s="6" t="s">
        <v>129</v>
      </c>
      <c r="H1077" s="6" t="s">
        <v>197</v>
      </c>
      <c r="I1077" s="27" t="n">
        <v>25</v>
      </c>
      <c r="J1077" s="27" t="n">
        <v>0</v>
      </c>
      <c r="K1077" s="27" t="n">
        <v>15</v>
      </c>
      <c r="L1077" s="28" t="n">
        <f aca="false">I1077+J1077</f>
        <v>25</v>
      </c>
      <c r="M1077" s="28" t="n">
        <f aca="false">L1077+K1077</f>
        <v>40</v>
      </c>
      <c r="N1077" s="22" t="str">
        <f aca="false">IF(I1077&gt;0,"Sí","No")</f>
        <v>Sí</v>
      </c>
      <c r="O1077" s="22" t="str">
        <f aca="false">IF(J1077&gt;0,"Sí","No")</f>
        <v>No</v>
      </c>
      <c r="P1077" s="22" t="str">
        <f aca="false">IF(K1077&gt;0,"Sí","No")</f>
        <v>Sí</v>
      </c>
      <c r="Q1077" s="22" t="str">
        <f aca="false">IF(OR(I1077&gt;0,J1077&gt;0),"Sí","No")</f>
        <v>Sí</v>
      </c>
      <c r="R1077" s="27" t="n">
        <v>1700</v>
      </c>
      <c r="S1077" s="27" t="n">
        <v>2800</v>
      </c>
      <c r="T1077" s="27"/>
      <c r="U1077" s="27"/>
      <c r="V1077" s="27" t="n">
        <v>3800</v>
      </c>
      <c r="W1077" s="12" t="n">
        <f aca="false">IF(AND(I1077&gt;0,R1077&gt;0),(S1077-R1077)/R1077,"")</f>
        <v>0.647058823529412</v>
      </c>
      <c r="X1077" s="12" t="str">
        <f aca="false">IF(AND(J1077&gt;0,T1077&gt;0),(U1077-T1077)/T1077,"")</f>
        <v/>
      </c>
      <c r="Y1077" s="12" t="n">
        <f aca="false">IF(AND(K1077&gt;0,V1077&gt;0),(V1077-Resumen!$B$7)/Resumen!$B$7,"")</f>
        <v>0.52</v>
      </c>
      <c r="Z1077" s="28" t="n">
        <f aca="false">IF(AND(K1077&gt;0,I1077&gt;0,V1077&gt;0,S1077&gt;0),V1077-S1077,"")</f>
        <v>1000</v>
      </c>
      <c r="AA1077" s="12" t="n">
        <f aca="false">IF(Z1077&lt;&gt;"",Z1077/S1077,"")</f>
        <v>0.357142857142857</v>
      </c>
      <c r="AB1077" s="28" t="str">
        <f aca="false">IF(AND(K1077&gt;0,J1077&gt;0,V1077&gt;0,U1077&gt;0),V1077-U1077,"")</f>
        <v/>
      </c>
      <c r="AC1077" s="12" t="str">
        <f aca="false">IF(AB1077&lt;&gt;"",AB1077/U1077,"")</f>
        <v/>
      </c>
      <c r="AD1077" s="27" t="n">
        <v>6</v>
      </c>
      <c r="AE1077" s="27" t="n">
        <v>10</v>
      </c>
      <c r="AF1077" s="27" t="n">
        <v>0</v>
      </c>
      <c r="AG1077" s="28" t="n">
        <f aca="false">AD1077+AE1077+AF1077</f>
        <v>16</v>
      </c>
      <c r="AH1077" s="12" t="n">
        <f aca="false">IF(AG1077&gt;0,AD1077/AG1077,"")</f>
        <v>0.375</v>
      </c>
      <c r="AI1077" s="27" t="n">
        <v>1</v>
      </c>
      <c r="AJ1077" s="27" t="n">
        <v>1</v>
      </c>
      <c r="AK1077" s="27" t="n">
        <v>0</v>
      </c>
      <c r="AL1077" s="22" t="str">
        <f aca="false">IF(OR(AJ1077&gt;0,AK1077&gt;0),"Sí","No")</f>
        <v>Sí</v>
      </c>
      <c r="AM1077" s="6" t="s">
        <v>198</v>
      </c>
      <c r="AN1077" s="6"/>
      <c r="AO1077" s="12" t="n">
        <f aca="false">IF(M1077&gt;0,K1077/M1077,"")</f>
        <v>0.375</v>
      </c>
      <c r="AP1077" s="22" t="str">
        <f aca="false">IF(M1077&gt;=Resumen!$B$5,"Alto","Bajo")</f>
        <v>Alto</v>
      </c>
      <c r="AQ1077" s="22" t="str">
        <f aca="false">IF(AO1077&gt;=Resumen!$B$28,"Alto","Bajo")</f>
        <v>Bajo</v>
      </c>
      <c r="AR1077" s="22" t="str">
        <f aca="false">AP1077&amp;" Potencial / "&amp;AQ1077&amp;" Share"</f>
        <v>Alto Potencial / Bajo Share</v>
      </c>
      <c r="AS1077" s="22" t="str">
        <f aca="false">IF(Q1077="Sí",IF(AO1077&gt;=Resumen!$B$29,"Alto","Bajo"),"")</f>
        <v>Bajo</v>
      </c>
      <c r="AT1077" s="22" t="str">
        <f aca="false">IF(AS1077&lt;&gt;"",AP1077&amp;" Potencial / "&amp;AS1077&amp;" Share","")</f>
        <v>Alto Potencial / Bajo Share</v>
      </c>
      <c r="AU1077" s="22" t="str">
        <f aca="false">IF(AH1077="","Sin dato",IF(AH1077-AO1077&gt;Resumen!$B$6,"Sobre-exhibido",IF(AO1077-AH1077&gt;Resumen!$B$6,"Sub-exhibido","En línea")))</f>
        <v>En línea</v>
      </c>
      <c r="AV1077" s="22" t="n">
        <f aca="false">IF(AT1077="","",IF(AT1077="Alto Potencial / Bajo Share",1,IF(AT1077="Alto Potencial / Alto Share",2,IF(AT1077="Bajo Potencial / Alto Share",3,4))))</f>
        <v>1</v>
      </c>
      <c r="AW1077" s="22" t="str">
        <f aca="false">IF(Q1077="No","Sin competencia directa",IF(AV1077=1,"1 - Foco Conquista (Alto Pot / Bajo Share)",IF(AV1077=2,"2 - Foco Defensa (Alto Pot / Alto Share)",IF(AV1077=3,"3 - Monitoreo (Bajo Pot / Alto Share)","4 - Baja Prioridad (Bajo Pot / Bajo Share)"))))</f>
        <v>1 - Foco Conquista (Alto Pot / Bajo Share)</v>
      </c>
      <c r="AX1077" s="12" t="str">
        <f aca="false">IF(OR(IFERROR(AND(W1077&lt;&gt;"",Y1077&lt;&gt;"",Y1077-W1077&gt;Resumen!$B$8),FALSE()),IFERROR(AND(X1077&lt;&gt;"",Y1077&lt;&gt;"",Y1077-X1077&gt;Resumen!$B$8),FALSE())),MAX(IF(IFERROR(AND(W1077&lt;&gt;"",Y1077&lt;&gt;"",Y1077-W1077&gt;Resumen!$B$8),FALSE()),Y1077-W1077,0),IF(IFERROR(AND(X1077&lt;&gt;"",Y1077&lt;&gt;"",Y1077-X1077&gt;Resumen!$B$8),FALSE()),Y1077-X1077,0)),"")</f>
        <v/>
      </c>
      <c r="AY1077" s="22" t="str">
        <f aca="false">IF(OR(IFERROR(AND(W1077&lt;&gt;"",Y1077&lt;&gt;"",Y1077-W1077&gt;Resumen!$B$8),FALSE()),IFERROR(AND(X1077&lt;&gt;"",Y1077&lt;&gt;"",Y1077-X1077&gt;Resumen!$B$8),FALSE())),TRIM("Lays tiene mayor markup que "&amp;IF(IFERROR(AND(W1077&lt;&gt;"",Y1077&lt;&gt;"",Y1077-W1077&gt;Resumen!$B$8),FALSE()),"Quento ","")&amp;IF(IFERROR(AND(X1077&lt;&gt;"",Y1077&lt;&gt;"",Y1077-X1077&gt;Resumen!$B$8),FALSE()),"Julicroc ","")&amp;"en este PDV"),"")</f>
        <v/>
      </c>
      <c r="AZ1077" s="22" t="str">
        <f aca="false">IF(COUNTIF('Plan Pehuamar - Lista'!$A$2:$A$167,A1077)&gt;0,"Sí","No")</f>
        <v>No</v>
      </c>
      <c r="BA1077" s="22" t="str">
        <f aca="false">IF(COUNTIF('Plan Combo 9+1'!$A$2:$A$226,A1077)&gt;0,"Sí","No")</f>
        <v>Sí</v>
      </c>
      <c r="BB1077" s="22" t="str">
        <f aca="false">IF(AH1077="","No",IF(BA1077="Sí",IF((AO1077-AH1077)&gt;Resumen!$B$6,"Sí","No"),IF((AO1077-AH1077)&gt;=Resumen!$B$132,"Sí","No")))</f>
        <v>No</v>
      </c>
      <c r="BC1077" s="22" t="str">
        <f aca="false">IF(AND(N1077="Sí",AL1077="Sí",AI1077=0),"Sí","No")</f>
        <v>No</v>
      </c>
      <c r="BD1077" s="22" t="str">
        <f aca="false">IF(COUNTIF('Plan 9+1 (con Pehuamar)'!$A$2:$A$227,A1077)&gt;0,"Sí","No")</f>
        <v>Sí</v>
      </c>
    </row>
    <row r="1078" customFormat="false" ht="15" hidden="false" customHeight="true" outlineLevel="0" collapsed="false">
      <c r="A1078" s="6" t="n">
        <v>403048</v>
      </c>
      <c r="B1078" s="6" t="n">
        <v>5</v>
      </c>
      <c r="C1078" s="6" t="n">
        <v>506</v>
      </c>
      <c r="D1078" s="6" t="s">
        <v>444</v>
      </c>
      <c r="E1078" s="6" t="s">
        <v>1260</v>
      </c>
      <c r="F1078" s="6" t="s">
        <v>196</v>
      </c>
      <c r="G1078" s="6" t="s">
        <v>129</v>
      </c>
      <c r="H1078" s="6" t="s">
        <v>197</v>
      </c>
      <c r="I1078" s="27" t="n">
        <v>0</v>
      </c>
      <c r="J1078" s="27" t="n">
        <v>0</v>
      </c>
      <c r="K1078" s="27" t="n">
        <v>0.4</v>
      </c>
      <c r="L1078" s="28" t="n">
        <f aca="false">I1078+J1078</f>
        <v>0</v>
      </c>
      <c r="M1078" s="28" t="n">
        <f aca="false">L1078+K1078</f>
        <v>0.4</v>
      </c>
      <c r="N1078" s="22" t="str">
        <f aca="false">IF(I1078&gt;0,"Sí","No")</f>
        <v>No</v>
      </c>
      <c r="O1078" s="22" t="str">
        <f aca="false">IF(J1078&gt;0,"Sí","No")</f>
        <v>No</v>
      </c>
      <c r="P1078" s="22" t="str">
        <f aca="false">IF(K1078&gt;0,"Sí","No")</f>
        <v>Sí</v>
      </c>
      <c r="Q1078" s="22" t="str">
        <f aca="false">IF(OR(I1078&gt;0,J1078&gt;0),"Sí","No")</f>
        <v>No</v>
      </c>
      <c r="R1078" s="27"/>
      <c r="S1078" s="27"/>
      <c r="T1078" s="27"/>
      <c r="U1078" s="27"/>
      <c r="V1078" s="27"/>
      <c r="W1078" s="12" t="str">
        <f aca="false">IF(AND(I1078&gt;0,R1078&gt;0),(S1078-R1078)/R1078,"")</f>
        <v/>
      </c>
      <c r="X1078" s="12" t="str">
        <f aca="false">IF(AND(J1078&gt;0,T1078&gt;0),(U1078-T1078)/T1078,"")</f>
        <v/>
      </c>
      <c r="Y1078" s="12" t="str">
        <f aca="false">IF(AND(K1078&gt;0,V1078&gt;0),(V1078-Resumen!$B$7)/Resumen!$B$7,"")</f>
        <v/>
      </c>
      <c r="Z1078" s="28" t="str">
        <f aca="false">IF(AND(K1078&gt;0,I1078&gt;0,V1078&gt;0,S1078&gt;0),V1078-S1078,"")</f>
        <v/>
      </c>
      <c r="AA1078" s="12" t="str">
        <f aca="false">IF(Z1078&lt;&gt;"",Z1078/S1078,"")</f>
        <v/>
      </c>
      <c r="AB1078" s="28" t="str">
        <f aca="false">IF(AND(K1078&gt;0,J1078&gt;0,V1078&gt;0,U1078&gt;0),V1078-U1078,"")</f>
        <v/>
      </c>
      <c r="AC1078" s="12" t="str">
        <f aca="false">IF(AB1078&lt;&gt;"",AB1078/U1078,"")</f>
        <v/>
      </c>
      <c r="AD1078" s="27" t="n">
        <v>0</v>
      </c>
      <c r="AE1078" s="27" t="n">
        <v>0</v>
      </c>
      <c r="AF1078" s="27" t="n">
        <v>0</v>
      </c>
      <c r="AG1078" s="28" t="n">
        <f aca="false">AD1078+AE1078+AF1078</f>
        <v>0</v>
      </c>
      <c r="AH1078" s="12" t="str">
        <f aca="false">IF(AG1078&gt;0,AD1078/AG1078,"")</f>
        <v/>
      </c>
      <c r="AI1078" s="27" t="n">
        <v>0</v>
      </c>
      <c r="AJ1078" s="27" t="n">
        <v>0</v>
      </c>
      <c r="AK1078" s="27" t="n">
        <v>0</v>
      </c>
      <c r="AL1078" s="22" t="str">
        <f aca="false">IF(OR(AJ1078&gt;0,AK1078&gt;0),"Sí","No")</f>
        <v>No</v>
      </c>
      <c r="AM1078" s="6"/>
      <c r="AN1078" s="6"/>
      <c r="AO1078" s="12" t="n">
        <f aca="false">IF(M1078&gt;0,K1078/M1078,"")</f>
        <v>1</v>
      </c>
      <c r="AP1078" s="22" t="str">
        <f aca="false">IF(M1078&gt;=Resumen!$B$5,"Alto","Bajo")</f>
        <v>Bajo</v>
      </c>
      <c r="AQ1078" s="22" t="str">
        <f aca="false">IF(AO1078&gt;=Resumen!$B$28,"Alto","Bajo")</f>
        <v>Alto</v>
      </c>
      <c r="AR1078" s="22" t="str">
        <f aca="false">AP1078&amp;" Potencial / "&amp;AQ1078&amp;" Share"</f>
        <v>Bajo Potencial / Alto Share</v>
      </c>
      <c r="AS1078" s="22" t="str">
        <f aca="false">IF(Q1078="Sí",IF(AO1078&gt;=Resumen!$B$29,"Alto","Bajo"),"")</f>
        <v/>
      </c>
      <c r="AT1078" s="22" t="str">
        <f aca="false">IF(AS1078&lt;&gt;"",AP1078&amp;" Potencial / "&amp;AS1078&amp;" Share","")</f>
        <v/>
      </c>
      <c r="AU1078" s="22" t="str">
        <f aca="false">IF(AH1078="","Sin dato",IF(AH1078-AO1078&gt;Resumen!$B$6,"Sobre-exhibido",IF(AO1078-AH1078&gt;Resumen!$B$6,"Sub-exhibido","En línea")))</f>
        <v>Sin dato</v>
      </c>
      <c r="AV1078" s="22" t="str">
        <f aca="false">IF(AT1078="","",IF(AT1078="Alto Potencial / Bajo Share",1,IF(AT1078="Alto Potencial / Alto Share",2,IF(AT1078="Bajo Potencial / Alto Share",3,4))))</f>
        <v/>
      </c>
      <c r="AW1078" s="22" t="str">
        <f aca="false">IF(Q1078="No","Sin competencia directa",IF(AV1078=1,"1 - Foco Conquista (Alto Pot / Bajo Share)",IF(AV1078=2,"2 - Foco Defensa (Alto Pot / Alto Share)",IF(AV1078=3,"3 - Monitoreo (Bajo Pot / Alto Share)","4 - Baja Prioridad (Bajo Pot / Bajo Share)"))))</f>
        <v>Sin competencia directa</v>
      </c>
      <c r="AX1078" s="12" t="str">
        <f aca="false">IF(OR(IFERROR(AND(W1078&lt;&gt;"",Y1078&lt;&gt;"",Y1078-W1078&gt;Resumen!$B$8),FALSE()),IFERROR(AND(X1078&lt;&gt;"",Y1078&lt;&gt;"",Y1078-X1078&gt;Resumen!$B$8),FALSE())),MAX(IF(IFERROR(AND(W1078&lt;&gt;"",Y1078&lt;&gt;"",Y1078-W1078&gt;Resumen!$B$8),FALSE()),Y1078-W1078,0),IF(IFERROR(AND(X1078&lt;&gt;"",Y1078&lt;&gt;"",Y1078-X1078&gt;Resumen!$B$8),FALSE()),Y1078-X1078,0)),"")</f>
        <v/>
      </c>
      <c r="AY1078" s="22" t="str">
        <f aca="false">IF(OR(IFERROR(AND(W1078&lt;&gt;"",Y1078&lt;&gt;"",Y1078-W1078&gt;Resumen!$B$8),FALSE()),IFERROR(AND(X1078&lt;&gt;"",Y1078&lt;&gt;"",Y1078-X1078&gt;Resumen!$B$8),FALSE())),TRIM("Lays tiene mayor markup que "&amp;IF(IFERROR(AND(W1078&lt;&gt;"",Y1078&lt;&gt;"",Y1078-W1078&gt;Resumen!$B$8),FALSE()),"Quento ","")&amp;IF(IFERROR(AND(X1078&lt;&gt;"",Y1078&lt;&gt;"",Y1078-X1078&gt;Resumen!$B$8),FALSE()),"Julicroc ","")&amp;"en este PDV"),"")</f>
        <v/>
      </c>
      <c r="AZ1078" s="22" t="str">
        <f aca="false">IF(COUNTIF('Plan Pehuamar - Lista'!$A$2:$A$167,A1078)&gt;0,"Sí","No")</f>
        <v>No</v>
      </c>
      <c r="BA1078" s="22" t="str">
        <f aca="false">IF(COUNTIF('Plan Combo 9+1'!$A$2:$A$226,A1078)&gt;0,"Sí","No")</f>
        <v>No</v>
      </c>
      <c r="BB1078" s="22" t="str">
        <f aca="false">IF(AH1078="","No",IF(BA1078="Sí",IF((AO1078-AH1078)&gt;Resumen!$B$6,"Sí","No"),IF((AO1078-AH1078)&gt;=Resumen!$B$132,"Sí","No")))</f>
        <v>No</v>
      </c>
      <c r="BC1078" s="22" t="str">
        <f aca="false">IF(AND(N1078="Sí",AL1078="Sí",AI1078=0),"Sí","No")</f>
        <v>No</v>
      </c>
      <c r="BD1078" s="22" t="str">
        <f aca="false">IF(COUNTIF('Plan 9+1 (con Pehuamar)'!$A$2:$A$227,A1078)&gt;0,"Sí","No")</f>
        <v>No</v>
      </c>
    </row>
    <row r="1079" customFormat="false" ht="15" hidden="false" customHeight="true" outlineLevel="0" collapsed="false">
      <c r="A1079" s="6" t="n">
        <v>403344</v>
      </c>
      <c r="B1079" s="6" t="n">
        <v>5</v>
      </c>
      <c r="C1079" s="6" t="n">
        <v>506</v>
      </c>
      <c r="D1079" s="6" t="s">
        <v>444</v>
      </c>
      <c r="E1079" s="6" t="s">
        <v>360</v>
      </c>
      <c r="F1079" s="6" t="s">
        <v>361</v>
      </c>
      <c r="G1079" s="6" t="s">
        <v>129</v>
      </c>
      <c r="H1079" s="6" t="s">
        <v>197</v>
      </c>
      <c r="I1079" s="27" t="n">
        <v>0</v>
      </c>
      <c r="J1079" s="27" t="n">
        <v>0</v>
      </c>
      <c r="K1079" s="27" t="n">
        <v>3.1</v>
      </c>
      <c r="L1079" s="28" t="n">
        <f aca="false">I1079+J1079</f>
        <v>0</v>
      </c>
      <c r="M1079" s="28" t="n">
        <f aca="false">L1079+K1079</f>
        <v>3.1</v>
      </c>
      <c r="N1079" s="22" t="str">
        <f aca="false">IF(I1079&gt;0,"Sí","No")</f>
        <v>No</v>
      </c>
      <c r="O1079" s="22" t="str">
        <f aca="false">IF(J1079&gt;0,"Sí","No")</f>
        <v>No</v>
      </c>
      <c r="P1079" s="22" t="str">
        <f aca="false">IF(K1079&gt;0,"Sí","No")</f>
        <v>Sí</v>
      </c>
      <c r="Q1079" s="22" t="str">
        <f aca="false">IF(OR(I1079&gt;0,J1079&gt;0),"Sí","No")</f>
        <v>No</v>
      </c>
      <c r="R1079" s="27"/>
      <c r="S1079" s="27"/>
      <c r="T1079" s="27"/>
      <c r="U1079" s="27"/>
      <c r="V1079" s="27"/>
      <c r="W1079" s="12" t="str">
        <f aca="false">IF(AND(I1079&gt;0,R1079&gt;0),(S1079-R1079)/R1079,"")</f>
        <v/>
      </c>
      <c r="X1079" s="12" t="str">
        <f aca="false">IF(AND(J1079&gt;0,T1079&gt;0),(U1079-T1079)/T1079,"")</f>
        <v/>
      </c>
      <c r="Y1079" s="12" t="str">
        <f aca="false">IF(AND(K1079&gt;0,V1079&gt;0),(V1079-Resumen!$B$7)/Resumen!$B$7,"")</f>
        <v/>
      </c>
      <c r="Z1079" s="28" t="str">
        <f aca="false">IF(AND(K1079&gt;0,I1079&gt;0,V1079&gt;0,S1079&gt;0),V1079-S1079,"")</f>
        <v/>
      </c>
      <c r="AA1079" s="12" t="str">
        <f aca="false">IF(Z1079&lt;&gt;"",Z1079/S1079,"")</f>
        <v/>
      </c>
      <c r="AB1079" s="28" t="str">
        <f aca="false">IF(AND(K1079&gt;0,J1079&gt;0,V1079&gt;0,U1079&gt;0),V1079-U1079,"")</f>
        <v/>
      </c>
      <c r="AC1079" s="12" t="str">
        <f aca="false">IF(AB1079&lt;&gt;"",AB1079/U1079,"")</f>
        <v/>
      </c>
      <c r="AD1079" s="27" t="n">
        <v>0</v>
      </c>
      <c r="AE1079" s="27" t="n">
        <v>0</v>
      </c>
      <c r="AF1079" s="27" t="n">
        <v>0</v>
      </c>
      <c r="AG1079" s="28" t="n">
        <f aca="false">AD1079+AE1079+AF1079</f>
        <v>0</v>
      </c>
      <c r="AH1079" s="12" t="str">
        <f aca="false">IF(AG1079&gt;0,AD1079/AG1079,"")</f>
        <v/>
      </c>
      <c r="AI1079" s="27" t="n">
        <v>0</v>
      </c>
      <c r="AJ1079" s="27" t="n">
        <v>0</v>
      </c>
      <c r="AK1079" s="27" t="n">
        <v>0</v>
      </c>
      <c r="AL1079" s="22" t="str">
        <f aca="false">IF(OR(AJ1079&gt;0,AK1079&gt;0),"Sí","No")</f>
        <v>No</v>
      </c>
      <c r="AM1079" s="6"/>
      <c r="AN1079" s="6"/>
      <c r="AO1079" s="12" t="n">
        <f aca="false">IF(M1079&gt;0,K1079/M1079,"")</f>
        <v>1</v>
      </c>
      <c r="AP1079" s="22" t="str">
        <f aca="false">IF(M1079&gt;=Resumen!$B$5,"Alto","Bajo")</f>
        <v>Bajo</v>
      </c>
      <c r="AQ1079" s="22" t="str">
        <f aca="false">IF(AO1079&gt;=Resumen!$B$28,"Alto","Bajo")</f>
        <v>Alto</v>
      </c>
      <c r="AR1079" s="22" t="str">
        <f aca="false">AP1079&amp;" Potencial / "&amp;AQ1079&amp;" Share"</f>
        <v>Bajo Potencial / Alto Share</v>
      </c>
      <c r="AS1079" s="22" t="str">
        <f aca="false">IF(Q1079="Sí",IF(AO1079&gt;=Resumen!$B$29,"Alto","Bajo"),"")</f>
        <v/>
      </c>
      <c r="AT1079" s="22" t="str">
        <f aca="false">IF(AS1079&lt;&gt;"",AP1079&amp;" Potencial / "&amp;AS1079&amp;" Share","")</f>
        <v/>
      </c>
      <c r="AU1079" s="22" t="str">
        <f aca="false">IF(AH1079="","Sin dato",IF(AH1079-AO1079&gt;Resumen!$B$6,"Sobre-exhibido",IF(AO1079-AH1079&gt;Resumen!$B$6,"Sub-exhibido","En línea")))</f>
        <v>Sin dato</v>
      </c>
      <c r="AV1079" s="22" t="str">
        <f aca="false">IF(AT1079="","",IF(AT1079="Alto Potencial / Bajo Share",1,IF(AT1079="Alto Potencial / Alto Share",2,IF(AT1079="Bajo Potencial / Alto Share",3,4))))</f>
        <v/>
      </c>
      <c r="AW1079" s="22" t="str">
        <f aca="false">IF(Q1079="No","Sin competencia directa",IF(AV1079=1,"1 - Foco Conquista (Alto Pot / Bajo Share)",IF(AV1079=2,"2 - Foco Defensa (Alto Pot / Alto Share)",IF(AV1079=3,"3 - Monitoreo (Bajo Pot / Alto Share)","4 - Baja Prioridad (Bajo Pot / Bajo Share)"))))</f>
        <v>Sin competencia directa</v>
      </c>
      <c r="AX1079" s="12" t="str">
        <f aca="false">IF(OR(IFERROR(AND(W1079&lt;&gt;"",Y1079&lt;&gt;"",Y1079-W1079&gt;Resumen!$B$8),FALSE()),IFERROR(AND(X1079&lt;&gt;"",Y1079&lt;&gt;"",Y1079-X1079&gt;Resumen!$B$8),FALSE())),MAX(IF(IFERROR(AND(W1079&lt;&gt;"",Y1079&lt;&gt;"",Y1079-W1079&gt;Resumen!$B$8),FALSE()),Y1079-W1079,0),IF(IFERROR(AND(X1079&lt;&gt;"",Y1079&lt;&gt;"",Y1079-X1079&gt;Resumen!$B$8),FALSE()),Y1079-X1079,0)),"")</f>
        <v/>
      </c>
      <c r="AY1079" s="22" t="str">
        <f aca="false">IF(OR(IFERROR(AND(W1079&lt;&gt;"",Y1079&lt;&gt;"",Y1079-W1079&gt;Resumen!$B$8),FALSE()),IFERROR(AND(X1079&lt;&gt;"",Y1079&lt;&gt;"",Y1079-X1079&gt;Resumen!$B$8),FALSE())),TRIM("Lays tiene mayor markup que "&amp;IF(IFERROR(AND(W1079&lt;&gt;"",Y1079&lt;&gt;"",Y1079-W1079&gt;Resumen!$B$8),FALSE()),"Quento ","")&amp;IF(IFERROR(AND(X1079&lt;&gt;"",Y1079&lt;&gt;"",Y1079-X1079&gt;Resumen!$B$8),FALSE()),"Julicroc ","")&amp;"en este PDV"),"")</f>
        <v/>
      </c>
      <c r="AZ1079" s="22" t="str">
        <f aca="false">IF(COUNTIF('Plan Pehuamar - Lista'!$A$2:$A$167,A1079)&gt;0,"Sí","No")</f>
        <v>No</v>
      </c>
      <c r="BA1079" s="22" t="str">
        <f aca="false">IF(COUNTIF('Plan Combo 9+1'!$A$2:$A$226,A1079)&gt;0,"Sí","No")</f>
        <v>No</v>
      </c>
      <c r="BB1079" s="22" t="str">
        <f aca="false">IF(AH1079="","No",IF(BA1079="Sí",IF((AO1079-AH1079)&gt;Resumen!$B$6,"Sí","No"),IF((AO1079-AH1079)&gt;=Resumen!$B$132,"Sí","No")))</f>
        <v>No</v>
      </c>
      <c r="BC1079" s="22" t="str">
        <f aca="false">IF(AND(N1079="Sí",AL1079="Sí",AI1079=0),"Sí","No")</f>
        <v>No</v>
      </c>
      <c r="BD1079" s="22" t="str">
        <f aca="false">IF(COUNTIF('Plan 9+1 (con Pehuamar)'!$A$2:$A$227,A1079)&gt;0,"Sí","No")</f>
        <v>No</v>
      </c>
    </row>
    <row r="1080" customFormat="false" ht="15" hidden="false" customHeight="true" outlineLevel="0" collapsed="false">
      <c r="A1080" s="6" t="n">
        <v>403755</v>
      </c>
      <c r="B1080" s="6" t="n">
        <v>5</v>
      </c>
      <c r="C1080" s="6" t="n">
        <v>506</v>
      </c>
      <c r="D1080" s="6" t="s">
        <v>444</v>
      </c>
      <c r="E1080" s="6" t="s">
        <v>1261</v>
      </c>
      <c r="F1080" s="6" t="s">
        <v>196</v>
      </c>
      <c r="G1080" s="6" t="s">
        <v>129</v>
      </c>
      <c r="H1080" s="6" t="s">
        <v>197</v>
      </c>
      <c r="I1080" s="27" t="n">
        <v>0</v>
      </c>
      <c r="J1080" s="27" t="n">
        <v>0</v>
      </c>
      <c r="K1080" s="27" t="n">
        <v>0.7</v>
      </c>
      <c r="L1080" s="28" t="n">
        <f aca="false">I1080+J1080</f>
        <v>0</v>
      </c>
      <c r="M1080" s="28" t="n">
        <f aca="false">L1080+K1080</f>
        <v>0.7</v>
      </c>
      <c r="N1080" s="22" t="str">
        <f aca="false">IF(I1080&gt;0,"Sí","No")</f>
        <v>No</v>
      </c>
      <c r="O1080" s="22" t="str">
        <f aca="false">IF(J1080&gt;0,"Sí","No")</f>
        <v>No</v>
      </c>
      <c r="P1080" s="22" t="str">
        <f aca="false">IF(K1080&gt;0,"Sí","No")</f>
        <v>Sí</v>
      </c>
      <c r="Q1080" s="22" t="str">
        <f aca="false">IF(OR(I1080&gt;0,J1080&gt;0),"Sí","No")</f>
        <v>No</v>
      </c>
      <c r="R1080" s="27"/>
      <c r="S1080" s="27"/>
      <c r="T1080" s="27"/>
      <c r="U1080" s="27"/>
      <c r="V1080" s="27"/>
      <c r="W1080" s="12" t="str">
        <f aca="false">IF(AND(I1080&gt;0,R1080&gt;0),(S1080-R1080)/R1080,"")</f>
        <v/>
      </c>
      <c r="X1080" s="12" t="str">
        <f aca="false">IF(AND(J1080&gt;0,T1080&gt;0),(U1080-T1080)/T1080,"")</f>
        <v/>
      </c>
      <c r="Y1080" s="12" t="str">
        <f aca="false">IF(AND(K1080&gt;0,V1080&gt;0),(V1080-Resumen!$B$7)/Resumen!$B$7,"")</f>
        <v/>
      </c>
      <c r="Z1080" s="28" t="str">
        <f aca="false">IF(AND(K1080&gt;0,I1080&gt;0,V1080&gt;0,S1080&gt;0),V1080-S1080,"")</f>
        <v/>
      </c>
      <c r="AA1080" s="12" t="str">
        <f aca="false">IF(Z1080&lt;&gt;"",Z1080/S1080,"")</f>
        <v/>
      </c>
      <c r="AB1080" s="28" t="str">
        <f aca="false">IF(AND(K1080&gt;0,J1080&gt;0,V1080&gt;0,U1080&gt;0),V1080-U1080,"")</f>
        <v/>
      </c>
      <c r="AC1080" s="12" t="str">
        <f aca="false">IF(AB1080&lt;&gt;"",AB1080/U1080,"")</f>
        <v/>
      </c>
      <c r="AD1080" s="27" t="n">
        <v>0</v>
      </c>
      <c r="AE1080" s="27" t="n">
        <v>0</v>
      </c>
      <c r="AF1080" s="27" t="n">
        <v>0</v>
      </c>
      <c r="AG1080" s="28" t="n">
        <f aca="false">AD1080+AE1080+AF1080</f>
        <v>0</v>
      </c>
      <c r="AH1080" s="12" t="str">
        <f aca="false">IF(AG1080&gt;0,AD1080/AG1080,"")</f>
        <v/>
      </c>
      <c r="AI1080" s="27" t="n">
        <v>0</v>
      </c>
      <c r="AJ1080" s="27" t="n">
        <v>0</v>
      </c>
      <c r="AK1080" s="27" t="n">
        <v>0</v>
      </c>
      <c r="AL1080" s="22" t="str">
        <f aca="false">IF(OR(AJ1080&gt;0,AK1080&gt;0),"Sí","No")</f>
        <v>No</v>
      </c>
      <c r="AM1080" s="6"/>
      <c r="AN1080" s="6"/>
      <c r="AO1080" s="12" t="n">
        <f aca="false">IF(M1080&gt;0,K1080/M1080,"")</f>
        <v>1</v>
      </c>
      <c r="AP1080" s="22" t="str">
        <f aca="false">IF(M1080&gt;=Resumen!$B$5,"Alto","Bajo")</f>
        <v>Bajo</v>
      </c>
      <c r="AQ1080" s="22" t="str">
        <f aca="false">IF(AO1080&gt;=Resumen!$B$28,"Alto","Bajo")</f>
        <v>Alto</v>
      </c>
      <c r="AR1080" s="22" t="str">
        <f aca="false">AP1080&amp;" Potencial / "&amp;AQ1080&amp;" Share"</f>
        <v>Bajo Potencial / Alto Share</v>
      </c>
      <c r="AS1080" s="22" t="str">
        <f aca="false">IF(Q1080="Sí",IF(AO1080&gt;=Resumen!$B$29,"Alto","Bajo"),"")</f>
        <v/>
      </c>
      <c r="AT1080" s="22" t="str">
        <f aca="false">IF(AS1080&lt;&gt;"",AP1080&amp;" Potencial / "&amp;AS1080&amp;" Share","")</f>
        <v/>
      </c>
      <c r="AU1080" s="22" t="str">
        <f aca="false">IF(AH1080="","Sin dato",IF(AH1080-AO1080&gt;Resumen!$B$6,"Sobre-exhibido",IF(AO1080-AH1080&gt;Resumen!$B$6,"Sub-exhibido","En línea")))</f>
        <v>Sin dato</v>
      </c>
      <c r="AV1080" s="22" t="str">
        <f aca="false">IF(AT1080="","",IF(AT1080="Alto Potencial / Bajo Share",1,IF(AT1080="Alto Potencial / Alto Share",2,IF(AT1080="Bajo Potencial / Alto Share",3,4))))</f>
        <v/>
      </c>
      <c r="AW1080" s="22" t="str">
        <f aca="false">IF(Q1080="No","Sin competencia directa",IF(AV1080=1,"1 - Foco Conquista (Alto Pot / Bajo Share)",IF(AV1080=2,"2 - Foco Defensa (Alto Pot / Alto Share)",IF(AV1080=3,"3 - Monitoreo (Bajo Pot / Alto Share)","4 - Baja Prioridad (Bajo Pot / Bajo Share)"))))</f>
        <v>Sin competencia directa</v>
      </c>
      <c r="AX1080" s="12" t="str">
        <f aca="false">IF(OR(IFERROR(AND(W1080&lt;&gt;"",Y1080&lt;&gt;"",Y1080-W1080&gt;Resumen!$B$8),FALSE()),IFERROR(AND(X1080&lt;&gt;"",Y1080&lt;&gt;"",Y1080-X1080&gt;Resumen!$B$8),FALSE())),MAX(IF(IFERROR(AND(W1080&lt;&gt;"",Y1080&lt;&gt;"",Y1080-W1080&gt;Resumen!$B$8),FALSE()),Y1080-W1080,0),IF(IFERROR(AND(X1080&lt;&gt;"",Y1080&lt;&gt;"",Y1080-X1080&gt;Resumen!$B$8),FALSE()),Y1080-X1080,0)),"")</f>
        <v/>
      </c>
      <c r="AY1080" s="22" t="str">
        <f aca="false">IF(OR(IFERROR(AND(W1080&lt;&gt;"",Y1080&lt;&gt;"",Y1080-W1080&gt;Resumen!$B$8),FALSE()),IFERROR(AND(X1080&lt;&gt;"",Y1080&lt;&gt;"",Y1080-X1080&gt;Resumen!$B$8),FALSE())),TRIM("Lays tiene mayor markup que "&amp;IF(IFERROR(AND(W1080&lt;&gt;"",Y1080&lt;&gt;"",Y1080-W1080&gt;Resumen!$B$8),FALSE()),"Quento ","")&amp;IF(IFERROR(AND(X1080&lt;&gt;"",Y1080&lt;&gt;"",Y1080-X1080&gt;Resumen!$B$8),FALSE()),"Julicroc ","")&amp;"en este PDV"),"")</f>
        <v/>
      </c>
      <c r="AZ1080" s="22" t="str">
        <f aca="false">IF(COUNTIF('Plan Pehuamar - Lista'!$A$2:$A$167,A1080)&gt;0,"Sí","No")</f>
        <v>No</v>
      </c>
      <c r="BA1080" s="22" t="str">
        <f aca="false">IF(COUNTIF('Plan Combo 9+1'!$A$2:$A$226,A1080)&gt;0,"Sí","No")</f>
        <v>No</v>
      </c>
      <c r="BB1080" s="22" t="str">
        <f aca="false">IF(AH1080="","No",IF(BA1080="Sí",IF((AO1080-AH1080)&gt;Resumen!$B$6,"Sí","No"),IF((AO1080-AH1080)&gt;=Resumen!$B$132,"Sí","No")))</f>
        <v>No</v>
      </c>
      <c r="BC1080" s="22" t="str">
        <f aca="false">IF(AND(N1080="Sí",AL1080="Sí",AI1080=0),"Sí","No")</f>
        <v>No</v>
      </c>
      <c r="BD1080" s="22" t="str">
        <f aca="false">IF(COUNTIF('Plan 9+1 (con Pehuamar)'!$A$2:$A$227,A1080)&gt;0,"Sí","No")</f>
        <v>No</v>
      </c>
    </row>
    <row r="1081" customFormat="false" ht="15" hidden="false" customHeight="true" outlineLevel="0" collapsed="false">
      <c r="A1081" s="6" t="n">
        <v>404020</v>
      </c>
      <c r="B1081" s="6" t="n">
        <v>5</v>
      </c>
      <c r="C1081" s="6" t="n">
        <v>506</v>
      </c>
      <c r="D1081" s="6" t="s">
        <v>444</v>
      </c>
      <c r="E1081" s="6" t="s">
        <v>1262</v>
      </c>
      <c r="F1081" s="6" t="s">
        <v>201</v>
      </c>
      <c r="G1081" s="6" t="s">
        <v>129</v>
      </c>
      <c r="H1081" s="6" t="s">
        <v>197</v>
      </c>
      <c r="I1081" s="27" t="n">
        <v>35</v>
      </c>
      <c r="J1081" s="27" t="n">
        <v>25</v>
      </c>
      <c r="K1081" s="27" t="n">
        <v>30</v>
      </c>
      <c r="L1081" s="28" t="n">
        <f aca="false">I1081+J1081</f>
        <v>60</v>
      </c>
      <c r="M1081" s="28" t="n">
        <f aca="false">L1081+K1081</f>
        <v>90</v>
      </c>
      <c r="N1081" s="22" t="str">
        <f aca="false">IF(I1081&gt;0,"Sí","No")</f>
        <v>Sí</v>
      </c>
      <c r="O1081" s="22" t="str">
        <f aca="false">IF(J1081&gt;0,"Sí","No")</f>
        <v>Sí</v>
      </c>
      <c r="P1081" s="22" t="str">
        <f aca="false">IF(K1081&gt;0,"Sí","No")</f>
        <v>Sí</v>
      </c>
      <c r="Q1081" s="22" t="str">
        <f aca="false">IF(OR(I1081&gt;0,J1081&gt;0),"Sí","No")</f>
        <v>Sí</v>
      </c>
      <c r="R1081" s="27" t="n">
        <v>1740</v>
      </c>
      <c r="S1081" s="27" t="n">
        <v>3000</v>
      </c>
      <c r="T1081" s="27" t="n">
        <v>1400</v>
      </c>
      <c r="U1081" s="27" t="n">
        <v>2200</v>
      </c>
      <c r="V1081" s="27" t="n">
        <v>3800</v>
      </c>
      <c r="W1081" s="12" t="n">
        <f aca="false">IF(AND(I1081&gt;0,R1081&gt;0),(S1081-R1081)/R1081,"")</f>
        <v>0.724137931034483</v>
      </c>
      <c r="X1081" s="12" t="n">
        <f aca="false">IF(AND(J1081&gt;0,T1081&gt;0),(U1081-T1081)/T1081,"")</f>
        <v>0.571428571428571</v>
      </c>
      <c r="Y1081" s="12" t="n">
        <f aca="false">IF(AND(K1081&gt;0,V1081&gt;0),(V1081-Resumen!$B$7)/Resumen!$B$7,"")</f>
        <v>0.52</v>
      </c>
      <c r="Z1081" s="28" t="n">
        <f aca="false">IF(AND(K1081&gt;0,I1081&gt;0,V1081&gt;0,S1081&gt;0),V1081-S1081,"")</f>
        <v>800</v>
      </c>
      <c r="AA1081" s="12" t="n">
        <f aca="false">IF(Z1081&lt;&gt;"",Z1081/S1081,"")</f>
        <v>0.266666666666667</v>
      </c>
      <c r="AB1081" s="28" t="n">
        <f aca="false">IF(AND(K1081&gt;0,J1081&gt;0,V1081&gt;0,U1081&gt;0),V1081-U1081,"")</f>
        <v>1600</v>
      </c>
      <c r="AC1081" s="12" t="n">
        <f aca="false">IF(AB1081&lt;&gt;"",AB1081/U1081,"")</f>
        <v>0.727272727272727</v>
      </c>
      <c r="AD1081" s="27" t="n">
        <v>14</v>
      </c>
      <c r="AE1081" s="27" t="n">
        <v>3</v>
      </c>
      <c r="AF1081" s="27" t="n">
        <v>8</v>
      </c>
      <c r="AG1081" s="28" t="n">
        <f aca="false">AD1081+AE1081+AF1081</f>
        <v>25</v>
      </c>
      <c r="AH1081" s="12" t="n">
        <f aca="false">IF(AG1081&gt;0,AD1081/AG1081,"")</f>
        <v>0.56</v>
      </c>
      <c r="AI1081" s="27" t="n">
        <v>1</v>
      </c>
      <c r="AJ1081" s="27" t="n">
        <v>1</v>
      </c>
      <c r="AK1081" s="27" t="n">
        <v>0</v>
      </c>
      <c r="AL1081" s="22" t="str">
        <f aca="false">IF(OR(AJ1081&gt;0,AK1081&gt;0),"Sí","No")</f>
        <v>Sí</v>
      </c>
      <c r="AM1081" s="6" t="s">
        <v>397</v>
      </c>
      <c r="AN1081" s="6" t="s">
        <v>397</v>
      </c>
      <c r="AO1081" s="12" t="n">
        <f aca="false">IF(M1081&gt;0,K1081/M1081,"")</f>
        <v>0.333333333333333</v>
      </c>
      <c r="AP1081" s="22" t="str">
        <f aca="false">IF(M1081&gt;=Resumen!$B$5,"Alto","Bajo")</f>
        <v>Alto</v>
      </c>
      <c r="AQ1081" s="22" t="str">
        <f aca="false">IF(AO1081&gt;=Resumen!$B$28,"Alto","Bajo")</f>
        <v>Bajo</v>
      </c>
      <c r="AR1081" s="22" t="str">
        <f aca="false">AP1081&amp;" Potencial / "&amp;AQ1081&amp;" Share"</f>
        <v>Alto Potencial / Bajo Share</v>
      </c>
      <c r="AS1081" s="22" t="str">
        <f aca="false">IF(Q1081="Sí",IF(AO1081&gt;=Resumen!$B$29,"Alto","Bajo"),"")</f>
        <v>Bajo</v>
      </c>
      <c r="AT1081" s="22" t="str">
        <f aca="false">IF(AS1081&lt;&gt;"",AP1081&amp;" Potencial / "&amp;AS1081&amp;" Share","")</f>
        <v>Alto Potencial / Bajo Share</v>
      </c>
      <c r="AU1081" s="22" t="str">
        <f aca="false">IF(AH1081="","Sin dato",IF(AH1081-AO1081&gt;Resumen!$B$6,"Sobre-exhibido",IF(AO1081-AH1081&gt;Resumen!$B$6,"Sub-exhibido","En línea")))</f>
        <v>Sobre-exhibido</v>
      </c>
      <c r="AV1081" s="22" t="n">
        <f aca="false">IF(AT1081="","",IF(AT1081="Alto Potencial / Bajo Share",1,IF(AT1081="Alto Potencial / Alto Share",2,IF(AT1081="Bajo Potencial / Alto Share",3,4))))</f>
        <v>1</v>
      </c>
      <c r="AW1081" s="22" t="str">
        <f aca="false">IF(Q1081="No","Sin competencia directa",IF(AV1081=1,"1 - Foco Conquista (Alto Pot / Bajo Share)",IF(AV1081=2,"2 - Foco Defensa (Alto Pot / Alto Share)",IF(AV1081=3,"3 - Monitoreo (Bajo Pot / Alto Share)","4 - Baja Prioridad (Bajo Pot / Bajo Share)"))))</f>
        <v>1 - Foco Conquista (Alto Pot / Bajo Share)</v>
      </c>
      <c r="AX1081" s="12" t="str">
        <f aca="false">IF(OR(IFERROR(AND(W1081&lt;&gt;"",Y1081&lt;&gt;"",Y1081-W1081&gt;Resumen!$B$8),FALSE()),IFERROR(AND(X1081&lt;&gt;"",Y1081&lt;&gt;"",Y1081-X1081&gt;Resumen!$B$8),FALSE())),MAX(IF(IFERROR(AND(W1081&lt;&gt;"",Y1081&lt;&gt;"",Y1081-W1081&gt;Resumen!$B$8),FALSE()),Y1081-W1081,0),IF(IFERROR(AND(X1081&lt;&gt;"",Y1081&lt;&gt;"",Y1081-X1081&gt;Resumen!$B$8),FALSE()),Y1081-X1081,0)),"")</f>
        <v/>
      </c>
      <c r="AY1081" s="22" t="str">
        <f aca="false">IF(OR(IFERROR(AND(W1081&lt;&gt;"",Y1081&lt;&gt;"",Y1081-W1081&gt;Resumen!$B$8),FALSE()),IFERROR(AND(X1081&lt;&gt;"",Y1081&lt;&gt;"",Y1081-X1081&gt;Resumen!$B$8),FALSE())),TRIM("Lays tiene mayor markup que "&amp;IF(IFERROR(AND(W1081&lt;&gt;"",Y1081&lt;&gt;"",Y1081-W1081&gt;Resumen!$B$8),FALSE()),"Quento ","")&amp;IF(IFERROR(AND(X1081&lt;&gt;"",Y1081&lt;&gt;"",Y1081-X1081&gt;Resumen!$B$8),FALSE()),"Julicroc ","")&amp;"en este PDV"),"")</f>
        <v/>
      </c>
      <c r="AZ1081" s="22" t="str">
        <f aca="false">IF(COUNTIF('Plan Pehuamar - Lista'!$A$2:$A$167,A1081)&gt;0,"Sí","No")</f>
        <v>No</v>
      </c>
      <c r="BA1081" s="22" t="str">
        <f aca="false">IF(COUNTIF('Plan Combo 9+1'!$A$2:$A$226,A1081)&gt;0,"Sí","No")</f>
        <v>No</v>
      </c>
      <c r="BB1081" s="22" t="str">
        <f aca="false">IF(AH1081="","No",IF(BA1081="Sí",IF((AO1081-AH1081)&gt;Resumen!$B$6,"Sí","No"),IF((AO1081-AH1081)&gt;=Resumen!$B$132,"Sí","No")))</f>
        <v>No</v>
      </c>
      <c r="BC1081" s="22" t="str">
        <f aca="false">IF(AND(N1081="Sí",AL1081="Sí",AI1081=0),"Sí","No")</f>
        <v>No</v>
      </c>
      <c r="BD1081" s="22" t="str">
        <f aca="false">IF(COUNTIF('Plan 9+1 (con Pehuamar)'!$A$2:$A$227,A1081)&gt;0,"Sí","No")</f>
        <v>Sí</v>
      </c>
    </row>
    <row r="1082" customFormat="false" ht="15" hidden="false" customHeight="true" outlineLevel="0" collapsed="false">
      <c r="A1082" s="6" t="n">
        <v>404172</v>
      </c>
      <c r="B1082" s="6" t="n">
        <v>5</v>
      </c>
      <c r="C1082" s="6" t="n">
        <v>506</v>
      </c>
      <c r="D1082" s="6" t="s">
        <v>444</v>
      </c>
      <c r="E1082" s="6" t="s">
        <v>549</v>
      </c>
      <c r="F1082" s="6" t="s">
        <v>206</v>
      </c>
      <c r="G1082" s="6" t="s">
        <v>129</v>
      </c>
      <c r="H1082" s="6" t="s">
        <v>197</v>
      </c>
      <c r="I1082" s="27" t="n">
        <v>0</v>
      </c>
      <c r="J1082" s="27" t="n">
        <v>0</v>
      </c>
      <c r="K1082" s="27" t="n">
        <v>5.8</v>
      </c>
      <c r="L1082" s="28" t="n">
        <f aca="false">I1082+J1082</f>
        <v>0</v>
      </c>
      <c r="M1082" s="28" t="n">
        <f aca="false">L1082+K1082</f>
        <v>5.8</v>
      </c>
      <c r="N1082" s="22" t="str">
        <f aca="false">IF(I1082&gt;0,"Sí","No")</f>
        <v>No</v>
      </c>
      <c r="O1082" s="22" t="str">
        <f aca="false">IF(J1082&gt;0,"Sí","No")</f>
        <v>No</v>
      </c>
      <c r="P1082" s="22" t="str">
        <f aca="false">IF(K1082&gt;0,"Sí","No")</f>
        <v>Sí</v>
      </c>
      <c r="Q1082" s="22" t="str">
        <f aca="false">IF(OR(I1082&gt;0,J1082&gt;0),"Sí","No")</f>
        <v>No</v>
      </c>
      <c r="R1082" s="27"/>
      <c r="S1082" s="27"/>
      <c r="T1082" s="27"/>
      <c r="U1082" s="27"/>
      <c r="V1082" s="27"/>
      <c r="W1082" s="12" t="str">
        <f aca="false">IF(AND(I1082&gt;0,R1082&gt;0),(S1082-R1082)/R1082,"")</f>
        <v/>
      </c>
      <c r="X1082" s="12" t="str">
        <f aca="false">IF(AND(J1082&gt;0,T1082&gt;0),(U1082-T1082)/T1082,"")</f>
        <v/>
      </c>
      <c r="Y1082" s="12" t="str">
        <f aca="false">IF(AND(K1082&gt;0,V1082&gt;0),(V1082-Resumen!$B$7)/Resumen!$B$7,"")</f>
        <v/>
      </c>
      <c r="Z1082" s="28" t="str">
        <f aca="false">IF(AND(K1082&gt;0,I1082&gt;0,V1082&gt;0,S1082&gt;0),V1082-S1082,"")</f>
        <v/>
      </c>
      <c r="AA1082" s="12" t="str">
        <f aca="false">IF(Z1082&lt;&gt;"",Z1082/S1082,"")</f>
        <v/>
      </c>
      <c r="AB1082" s="28" t="str">
        <f aca="false">IF(AND(K1082&gt;0,J1082&gt;0,V1082&gt;0,U1082&gt;0),V1082-U1082,"")</f>
        <v/>
      </c>
      <c r="AC1082" s="12" t="str">
        <f aca="false">IF(AB1082&lt;&gt;"",AB1082/U1082,"")</f>
        <v/>
      </c>
      <c r="AD1082" s="27" t="n">
        <v>0</v>
      </c>
      <c r="AE1082" s="27" t="n">
        <v>0</v>
      </c>
      <c r="AF1082" s="27" t="n">
        <v>0</v>
      </c>
      <c r="AG1082" s="28" t="n">
        <f aca="false">AD1082+AE1082+AF1082</f>
        <v>0</v>
      </c>
      <c r="AH1082" s="12" t="str">
        <f aca="false">IF(AG1082&gt;0,AD1082/AG1082,"")</f>
        <v/>
      </c>
      <c r="AI1082" s="27" t="n">
        <v>0</v>
      </c>
      <c r="AJ1082" s="27" t="n">
        <v>0</v>
      </c>
      <c r="AK1082" s="27" t="n">
        <v>0</v>
      </c>
      <c r="AL1082" s="22" t="str">
        <f aca="false">IF(OR(AJ1082&gt;0,AK1082&gt;0),"Sí","No")</f>
        <v>No</v>
      </c>
      <c r="AM1082" s="6"/>
      <c r="AN1082" s="6"/>
      <c r="AO1082" s="12" t="n">
        <f aca="false">IF(M1082&gt;0,K1082/M1082,"")</f>
        <v>1</v>
      </c>
      <c r="AP1082" s="22" t="str">
        <f aca="false">IF(M1082&gt;=Resumen!$B$5,"Alto","Bajo")</f>
        <v>Bajo</v>
      </c>
      <c r="AQ1082" s="22" t="str">
        <f aca="false">IF(AO1082&gt;=Resumen!$B$28,"Alto","Bajo")</f>
        <v>Alto</v>
      </c>
      <c r="AR1082" s="22" t="str">
        <f aca="false">AP1082&amp;" Potencial / "&amp;AQ1082&amp;" Share"</f>
        <v>Bajo Potencial / Alto Share</v>
      </c>
      <c r="AS1082" s="22" t="str">
        <f aca="false">IF(Q1082="Sí",IF(AO1082&gt;=Resumen!$B$29,"Alto","Bajo"),"")</f>
        <v/>
      </c>
      <c r="AT1082" s="22" t="str">
        <f aca="false">IF(AS1082&lt;&gt;"",AP1082&amp;" Potencial / "&amp;AS1082&amp;" Share","")</f>
        <v/>
      </c>
      <c r="AU1082" s="22" t="str">
        <f aca="false">IF(AH1082="","Sin dato",IF(AH1082-AO1082&gt;Resumen!$B$6,"Sobre-exhibido",IF(AO1082-AH1082&gt;Resumen!$B$6,"Sub-exhibido","En línea")))</f>
        <v>Sin dato</v>
      </c>
      <c r="AV1082" s="22" t="str">
        <f aca="false">IF(AT1082="","",IF(AT1082="Alto Potencial / Bajo Share",1,IF(AT1082="Alto Potencial / Alto Share",2,IF(AT1082="Bajo Potencial / Alto Share",3,4))))</f>
        <v/>
      </c>
      <c r="AW1082" s="22" t="str">
        <f aca="false">IF(Q1082="No","Sin competencia directa",IF(AV1082=1,"1 - Foco Conquista (Alto Pot / Bajo Share)",IF(AV1082=2,"2 - Foco Defensa (Alto Pot / Alto Share)",IF(AV1082=3,"3 - Monitoreo (Bajo Pot / Alto Share)","4 - Baja Prioridad (Bajo Pot / Bajo Share)"))))</f>
        <v>Sin competencia directa</v>
      </c>
      <c r="AX1082" s="12" t="str">
        <f aca="false">IF(OR(IFERROR(AND(W1082&lt;&gt;"",Y1082&lt;&gt;"",Y1082-W1082&gt;Resumen!$B$8),FALSE()),IFERROR(AND(X1082&lt;&gt;"",Y1082&lt;&gt;"",Y1082-X1082&gt;Resumen!$B$8),FALSE())),MAX(IF(IFERROR(AND(W1082&lt;&gt;"",Y1082&lt;&gt;"",Y1082-W1082&gt;Resumen!$B$8),FALSE()),Y1082-W1082,0),IF(IFERROR(AND(X1082&lt;&gt;"",Y1082&lt;&gt;"",Y1082-X1082&gt;Resumen!$B$8),FALSE()),Y1082-X1082,0)),"")</f>
        <v/>
      </c>
      <c r="AY1082" s="22" t="str">
        <f aca="false">IF(OR(IFERROR(AND(W1082&lt;&gt;"",Y1082&lt;&gt;"",Y1082-W1082&gt;Resumen!$B$8),FALSE()),IFERROR(AND(X1082&lt;&gt;"",Y1082&lt;&gt;"",Y1082-X1082&gt;Resumen!$B$8),FALSE())),TRIM("Lays tiene mayor markup que "&amp;IF(IFERROR(AND(W1082&lt;&gt;"",Y1082&lt;&gt;"",Y1082-W1082&gt;Resumen!$B$8),FALSE()),"Quento ","")&amp;IF(IFERROR(AND(X1082&lt;&gt;"",Y1082&lt;&gt;"",Y1082-X1082&gt;Resumen!$B$8),FALSE()),"Julicroc ","")&amp;"en este PDV"),"")</f>
        <v/>
      </c>
      <c r="AZ1082" s="22" t="str">
        <f aca="false">IF(COUNTIF('Plan Pehuamar - Lista'!$A$2:$A$167,A1082)&gt;0,"Sí","No")</f>
        <v>No</v>
      </c>
      <c r="BA1082" s="22" t="str">
        <f aca="false">IF(COUNTIF('Plan Combo 9+1'!$A$2:$A$226,A1082)&gt;0,"Sí","No")</f>
        <v>No</v>
      </c>
      <c r="BB1082" s="22" t="str">
        <f aca="false">IF(AH1082="","No",IF(BA1082="Sí",IF((AO1082-AH1082)&gt;Resumen!$B$6,"Sí","No"),IF((AO1082-AH1082)&gt;=Resumen!$B$132,"Sí","No")))</f>
        <v>No</v>
      </c>
      <c r="BC1082" s="22" t="str">
        <f aca="false">IF(AND(N1082="Sí",AL1082="Sí",AI1082=0),"Sí","No")</f>
        <v>No</v>
      </c>
      <c r="BD1082" s="22" t="str">
        <f aca="false">IF(COUNTIF('Plan 9+1 (con Pehuamar)'!$A$2:$A$227,A1082)&gt;0,"Sí","No")</f>
        <v>No</v>
      </c>
    </row>
    <row r="1083" customFormat="false" ht="15" hidden="false" customHeight="true" outlineLevel="0" collapsed="false">
      <c r="A1083" s="6" t="n">
        <v>404326</v>
      </c>
      <c r="B1083" s="6" t="n">
        <v>5</v>
      </c>
      <c r="C1083" s="6" t="n">
        <v>506</v>
      </c>
      <c r="D1083" s="6" t="s">
        <v>444</v>
      </c>
      <c r="E1083" s="6" t="s">
        <v>1263</v>
      </c>
      <c r="F1083" s="6" t="s">
        <v>196</v>
      </c>
      <c r="G1083" s="6" t="s">
        <v>129</v>
      </c>
      <c r="H1083" s="6" t="s">
        <v>197</v>
      </c>
      <c r="I1083" s="27" t="n">
        <v>0</v>
      </c>
      <c r="J1083" s="27" t="n">
        <v>0</v>
      </c>
      <c r="K1083" s="27" t="n">
        <v>1</v>
      </c>
      <c r="L1083" s="28" t="n">
        <f aca="false">I1083+J1083</f>
        <v>0</v>
      </c>
      <c r="M1083" s="28" t="n">
        <f aca="false">L1083+K1083</f>
        <v>1</v>
      </c>
      <c r="N1083" s="22" t="str">
        <f aca="false">IF(I1083&gt;0,"Sí","No")</f>
        <v>No</v>
      </c>
      <c r="O1083" s="22" t="str">
        <f aca="false">IF(J1083&gt;0,"Sí","No")</f>
        <v>No</v>
      </c>
      <c r="P1083" s="22" t="str">
        <f aca="false">IF(K1083&gt;0,"Sí","No")</f>
        <v>Sí</v>
      </c>
      <c r="Q1083" s="22" t="str">
        <f aca="false">IF(OR(I1083&gt;0,J1083&gt;0),"Sí","No")</f>
        <v>No</v>
      </c>
      <c r="R1083" s="27"/>
      <c r="S1083" s="27"/>
      <c r="T1083" s="27"/>
      <c r="U1083" s="27"/>
      <c r="V1083" s="27"/>
      <c r="W1083" s="12" t="str">
        <f aca="false">IF(AND(I1083&gt;0,R1083&gt;0),(S1083-R1083)/R1083,"")</f>
        <v/>
      </c>
      <c r="X1083" s="12" t="str">
        <f aca="false">IF(AND(J1083&gt;0,T1083&gt;0),(U1083-T1083)/T1083,"")</f>
        <v/>
      </c>
      <c r="Y1083" s="12" t="str">
        <f aca="false">IF(AND(K1083&gt;0,V1083&gt;0),(V1083-Resumen!$B$7)/Resumen!$B$7,"")</f>
        <v/>
      </c>
      <c r="Z1083" s="28" t="str">
        <f aca="false">IF(AND(K1083&gt;0,I1083&gt;0,V1083&gt;0,S1083&gt;0),V1083-S1083,"")</f>
        <v/>
      </c>
      <c r="AA1083" s="12" t="str">
        <f aca="false">IF(Z1083&lt;&gt;"",Z1083/S1083,"")</f>
        <v/>
      </c>
      <c r="AB1083" s="28" t="str">
        <f aca="false">IF(AND(K1083&gt;0,J1083&gt;0,V1083&gt;0,U1083&gt;0),V1083-U1083,"")</f>
        <v/>
      </c>
      <c r="AC1083" s="12" t="str">
        <f aca="false">IF(AB1083&lt;&gt;"",AB1083/U1083,"")</f>
        <v/>
      </c>
      <c r="AD1083" s="27" t="n">
        <v>0</v>
      </c>
      <c r="AE1083" s="27" t="n">
        <v>0</v>
      </c>
      <c r="AF1083" s="27" t="n">
        <v>0</v>
      </c>
      <c r="AG1083" s="28" t="n">
        <f aca="false">AD1083+AE1083+AF1083</f>
        <v>0</v>
      </c>
      <c r="AH1083" s="12" t="str">
        <f aca="false">IF(AG1083&gt;0,AD1083/AG1083,"")</f>
        <v/>
      </c>
      <c r="AI1083" s="27" t="n">
        <v>0</v>
      </c>
      <c r="AJ1083" s="27" t="n">
        <v>0</v>
      </c>
      <c r="AK1083" s="27" t="n">
        <v>0</v>
      </c>
      <c r="AL1083" s="22" t="str">
        <f aca="false">IF(OR(AJ1083&gt;0,AK1083&gt;0),"Sí","No")</f>
        <v>No</v>
      </c>
      <c r="AM1083" s="6"/>
      <c r="AN1083" s="6"/>
      <c r="AO1083" s="12" t="n">
        <f aca="false">IF(M1083&gt;0,K1083/M1083,"")</f>
        <v>1</v>
      </c>
      <c r="AP1083" s="22" t="str">
        <f aca="false">IF(M1083&gt;=Resumen!$B$5,"Alto","Bajo")</f>
        <v>Bajo</v>
      </c>
      <c r="AQ1083" s="22" t="str">
        <f aca="false">IF(AO1083&gt;=Resumen!$B$28,"Alto","Bajo")</f>
        <v>Alto</v>
      </c>
      <c r="AR1083" s="22" t="str">
        <f aca="false">AP1083&amp;" Potencial / "&amp;AQ1083&amp;" Share"</f>
        <v>Bajo Potencial / Alto Share</v>
      </c>
      <c r="AS1083" s="22" t="str">
        <f aca="false">IF(Q1083="Sí",IF(AO1083&gt;=Resumen!$B$29,"Alto","Bajo"),"")</f>
        <v/>
      </c>
      <c r="AT1083" s="22" t="str">
        <f aca="false">IF(AS1083&lt;&gt;"",AP1083&amp;" Potencial / "&amp;AS1083&amp;" Share","")</f>
        <v/>
      </c>
      <c r="AU1083" s="22" t="str">
        <f aca="false">IF(AH1083="","Sin dato",IF(AH1083-AO1083&gt;Resumen!$B$6,"Sobre-exhibido",IF(AO1083-AH1083&gt;Resumen!$B$6,"Sub-exhibido","En línea")))</f>
        <v>Sin dato</v>
      </c>
      <c r="AV1083" s="22" t="str">
        <f aca="false">IF(AT1083="","",IF(AT1083="Alto Potencial / Bajo Share",1,IF(AT1083="Alto Potencial / Alto Share",2,IF(AT1083="Bajo Potencial / Alto Share",3,4))))</f>
        <v/>
      </c>
      <c r="AW1083" s="22" t="str">
        <f aca="false">IF(Q1083="No","Sin competencia directa",IF(AV1083=1,"1 - Foco Conquista (Alto Pot / Bajo Share)",IF(AV1083=2,"2 - Foco Defensa (Alto Pot / Alto Share)",IF(AV1083=3,"3 - Monitoreo (Bajo Pot / Alto Share)","4 - Baja Prioridad (Bajo Pot / Bajo Share)"))))</f>
        <v>Sin competencia directa</v>
      </c>
      <c r="AX1083" s="12" t="str">
        <f aca="false">IF(OR(IFERROR(AND(W1083&lt;&gt;"",Y1083&lt;&gt;"",Y1083-W1083&gt;Resumen!$B$8),FALSE()),IFERROR(AND(X1083&lt;&gt;"",Y1083&lt;&gt;"",Y1083-X1083&gt;Resumen!$B$8),FALSE())),MAX(IF(IFERROR(AND(W1083&lt;&gt;"",Y1083&lt;&gt;"",Y1083-W1083&gt;Resumen!$B$8),FALSE()),Y1083-W1083,0),IF(IFERROR(AND(X1083&lt;&gt;"",Y1083&lt;&gt;"",Y1083-X1083&gt;Resumen!$B$8),FALSE()),Y1083-X1083,0)),"")</f>
        <v/>
      </c>
      <c r="AY1083" s="22" t="str">
        <f aca="false">IF(OR(IFERROR(AND(W1083&lt;&gt;"",Y1083&lt;&gt;"",Y1083-W1083&gt;Resumen!$B$8),FALSE()),IFERROR(AND(X1083&lt;&gt;"",Y1083&lt;&gt;"",Y1083-X1083&gt;Resumen!$B$8),FALSE())),TRIM("Lays tiene mayor markup que "&amp;IF(IFERROR(AND(W1083&lt;&gt;"",Y1083&lt;&gt;"",Y1083-W1083&gt;Resumen!$B$8),FALSE()),"Quento ","")&amp;IF(IFERROR(AND(X1083&lt;&gt;"",Y1083&lt;&gt;"",Y1083-X1083&gt;Resumen!$B$8),FALSE()),"Julicroc ","")&amp;"en este PDV"),"")</f>
        <v/>
      </c>
      <c r="AZ1083" s="22" t="str">
        <f aca="false">IF(COUNTIF('Plan Pehuamar - Lista'!$A$2:$A$167,A1083)&gt;0,"Sí","No")</f>
        <v>No</v>
      </c>
      <c r="BA1083" s="22" t="str">
        <f aca="false">IF(COUNTIF('Plan Combo 9+1'!$A$2:$A$226,A1083)&gt;0,"Sí","No")</f>
        <v>No</v>
      </c>
      <c r="BB1083" s="22" t="str">
        <f aca="false">IF(AH1083="","No",IF(BA1083="Sí",IF((AO1083-AH1083)&gt;Resumen!$B$6,"Sí","No"),IF((AO1083-AH1083)&gt;=Resumen!$B$132,"Sí","No")))</f>
        <v>No</v>
      </c>
      <c r="BC1083" s="22" t="str">
        <f aca="false">IF(AND(N1083="Sí",AL1083="Sí",AI1083=0),"Sí","No")</f>
        <v>No</v>
      </c>
      <c r="BD1083" s="22" t="str">
        <f aca="false">IF(COUNTIF('Plan 9+1 (con Pehuamar)'!$A$2:$A$227,A1083)&gt;0,"Sí","No")</f>
        <v>No</v>
      </c>
    </row>
    <row r="1084" customFormat="false" ht="15" hidden="false" customHeight="true" outlineLevel="0" collapsed="false">
      <c r="A1084" s="6" t="n">
        <v>400840</v>
      </c>
      <c r="B1084" s="6" t="n">
        <v>6</v>
      </c>
      <c r="C1084" s="6" t="n">
        <v>601</v>
      </c>
      <c r="D1084" s="6" t="s">
        <v>194</v>
      </c>
      <c r="E1084" s="6" t="s">
        <v>1264</v>
      </c>
      <c r="F1084" s="6" t="s">
        <v>196</v>
      </c>
      <c r="G1084" s="6" t="s">
        <v>129</v>
      </c>
      <c r="H1084" s="6" t="s">
        <v>197</v>
      </c>
      <c r="I1084" s="27" t="n">
        <v>0</v>
      </c>
      <c r="J1084" s="27" t="n">
        <v>0</v>
      </c>
      <c r="K1084" s="27" t="n">
        <v>0.4</v>
      </c>
      <c r="L1084" s="28" t="n">
        <f aca="false">I1084+J1084</f>
        <v>0</v>
      </c>
      <c r="M1084" s="28" t="n">
        <f aca="false">L1084+K1084</f>
        <v>0.4</v>
      </c>
      <c r="N1084" s="22" t="str">
        <f aca="false">IF(I1084&gt;0,"Sí","No")</f>
        <v>No</v>
      </c>
      <c r="O1084" s="22" t="str">
        <f aca="false">IF(J1084&gt;0,"Sí","No")</f>
        <v>No</v>
      </c>
      <c r="P1084" s="22" t="str">
        <f aca="false">IF(K1084&gt;0,"Sí","No")</f>
        <v>Sí</v>
      </c>
      <c r="Q1084" s="22" t="str">
        <f aca="false">IF(OR(I1084&gt;0,J1084&gt;0),"Sí","No")</f>
        <v>No</v>
      </c>
      <c r="R1084" s="27"/>
      <c r="S1084" s="27"/>
      <c r="T1084" s="27"/>
      <c r="U1084" s="27"/>
      <c r="V1084" s="27"/>
      <c r="W1084" s="12" t="str">
        <f aca="false">IF(AND(I1084&gt;0,R1084&gt;0),(S1084-R1084)/R1084,"")</f>
        <v/>
      </c>
      <c r="X1084" s="12" t="str">
        <f aca="false">IF(AND(J1084&gt;0,T1084&gt;0),(U1084-T1084)/T1084,"")</f>
        <v/>
      </c>
      <c r="Y1084" s="12" t="str">
        <f aca="false">IF(AND(K1084&gt;0,V1084&gt;0),(V1084-Resumen!$B$7)/Resumen!$B$7,"")</f>
        <v/>
      </c>
      <c r="Z1084" s="28" t="str">
        <f aca="false">IF(AND(K1084&gt;0,I1084&gt;0,V1084&gt;0,S1084&gt;0),V1084-S1084,"")</f>
        <v/>
      </c>
      <c r="AA1084" s="12" t="str">
        <f aca="false">IF(Z1084&lt;&gt;"",Z1084/S1084,"")</f>
        <v/>
      </c>
      <c r="AB1084" s="28" t="str">
        <f aca="false">IF(AND(K1084&gt;0,J1084&gt;0,V1084&gt;0,U1084&gt;0),V1084-U1084,"")</f>
        <v/>
      </c>
      <c r="AC1084" s="12" t="str">
        <f aca="false">IF(AB1084&lt;&gt;"",AB1084/U1084,"")</f>
        <v/>
      </c>
      <c r="AD1084" s="27" t="n">
        <v>0</v>
      </c>
      <c r="AE1084" s="27" t="n">
        <v>0</v>
      </c>
      <c r="AF1084" s="27" t="n">
        <v>0</v>
      </c>
      <c r="AG1084" s="28" t="n">
        <f aca="false">AD1084+AE1084+AF1084</f>
        <v>0</v>
      </c>
      <c r="AH1084" s="12" t="str">
        <f aca="false">IF(AG1084&gt;0,AD1084/AG1084,"")</f>
        <v/>
      </c>
      <c r="AI1084" s="27" t="n">
        <v>0</v>
      </c>
      <c r="AJ1084" s="27" t="n">
        <v>0</v>
      </c>
      <c r="AK1084" s="27" t="n">
        <v>0</v>
      </c>
      <c r="AL1084" s="22" t="str">
        <f aca="false">IF(OR(AJ1084&gt;0,AK1084&gt;0),"Sí","No")</f>
        <v>No</v>
      </c>
      <c r="AM1084" s="6"/>
      <c r="AN1084" s="6"/>
      <c r="AO1084" s="12" t="n">
        <f aca="false">IF(M1084&gt;0,K1084/M1084,"")</f>
        <v>1</v>
      </c>
      <c r="AP1084" s="22" t="str">
        <f aca="false">IF(M1084&gt;=Resumen!$B$5,"Alto","Bajo")</f>
        <v>Bajo</v>
      </c>
      <c r="AQ1084" s="22" t="str">
        <f aca="false">IF(AO1084&gt;=Resumen!$B$28,"Alto","Bajo")</f>
        <v>Alto</v>
      </c>
      <c r="AR1084" s="22" t="str">
        <f aca="false">AP1084&amp;" Potencial / "&amp;AQ1084&amp;" Share"</f>
        <v>Bajo Potencial / Alto Share</v>
      </c>
      <c r="AS1084" s="22" t="str">
        <f aca="false">IF(Q1084="Sí",IF(AO1084&gt;=Resumen!$B$29,"Alto","Bajo"),"")</f>
        <v/>
      </c>
      <c r="AT1084" s="22" t="str">
        <f aca="false">IF(AS1084&lt;&gt;"",AP1084&amp;" Potencial / "&amp;AS1084&amp;" Share","")</f>
        <v/>
      </c>
      <c r="AU1084" s="22" t="str">
        <f aca="false">IF(AH1084="","Sin dato",IF(AH1084-AO1084&gt;Resumen!$B$6,"Sobre-exhibido",IF(AO1084-AH1084&gt;Resumen!$B$6,"Sub-exhibido","En línea")))</f>
        <v>Sin dato</v>
      </c>
      <c r="AV1084" s="22" t="str">
        <f aca="false">IF(AT1084="","",IF(AT1084="Alto Potencial / Bajo Share",1,IF(AT1084="Alto Potencial / Alto Share",2,IF(AT1084="Bajo Potencial / Alto Share",3,4))))</f>
        <v/>
      </c>
      <c r="AW1084" s="22" t="str">
        <f aca="false">IF(Q1084="No","Sin competencia directa",IF(AV1084=1,"1 - Foco Conquista (Alto Pot / Bajo Share)",IF(AV1084=2,"2 - Foco Defensa (Alto Pot / Alto Share)",IF(AV1084=3,"3 - Monitoreo (Bajo Pot / Alto Share)","4 - Baja Prioridad (Bajo Pot / Bajo Share)"))))</f>
        <v>Sin competencia directa</v>
      </c>
      <c r="AX1084" s="12" t="str">
        <f aca="false">IF(OR(IFERROR(AND(W1084&lt;&gt;"",Y1084&lt;&gt;"",Y1084-W1084&gt;Resumen!$B$8),FALSE()),IFERROR(AND(X1084&lt;&gt;"",Y1084&lt;&gt;"",Y1084-X1084&gt;Resumen!$B$8),FALSE())),MAX(IF(IFERROR(AND(W1084&lt;&gt;"",Y1084&lt;&gt;"",Y1084-W1084&gt;Resumen!$B$8),FALSE()),Y1084-W1084,0),IF(IFERROR(AND(X1084&lt;&gt;"",Y1084&lt;&gt;"",Y1084-X1084&gt;Resumen!$B$8),FALSE()),Y1084-X1084,0)),"")</f>
        <v/>
      </c>
      <c r="AY1084" s="22" t="str">
        <f aca="false">IF(OR(IFERROR(AND(W1084&lt;&gt;"",Y1084&lt;&gt;"",Y1084-W1084&gt;Resumen!$B$8),FALSE()),IFERROR(AND(X1084&lt;&gt;"",Y1084&lt;&gt;"",Y1084-X1084&gt;Resumen!$B$8),FALSE())),TRIM("Lays tiene mayor markup que "&amp;IF(IFERROR(AND(W1084&lt;&gt;"",Y1084&lt;&gt;"",Y1084-W1084&gt;Resumen!$B$8),FALSE()),"Quento ","")&amp;IF(IFERROR(AND(X1084&lt;&gt;"",Y1084&lt;&gt;"",Y1084-X1084&gt;Resumen!$B$8),FALSE()),"Julicroc ","")&amp;"en este PDV"),"")</f>
        <v/>
      </c>
      <c r="AZ1084" s="22" t="str">
        <f aca="false">IF(COUNTIF('Plan Pehuamar - Lista'!$A$2:$A$167,A1084)&gt;0,"Sí","No")</f>
        <v>No</v>
      </c>
      <c r="BA1084" s="22" t="str">
        <f aca="false">IF(COUNTIF('Plan Combo 9+1'!$A$2:$A$226,A1084)&gt;0,"Sí","No")</f>
        <v>No</v>
      </c>
      <c r="BB1084" s="22" t="str">
        <f aca="false">IF(AH1084="","No",IF(BA1084="Sí",IF((AO1084-AH1084)&gt;Resumen!$B$6,"Sí","No"),IF((AO1084-AH1084)&gt;=Resumen!$B$132,"Sí","No")))</f>
        <v>No</v>
      </c>
      <c r="BC1084" s="22" t="str">
        <f aca="false">IF(AND(N1084="Sí",AL1084="Sí",AI1084=0),"Sí","No")</f>
        <v>No</v>
      </c>
      <c r="BD1084" s="22" t="str">
        <f aca="false">IF(COUNTIF('Plan 9+1 (con Pehuamar)'!$A$2:$A$227,A1084)&gt;0,"Sí","No")</f>
        <v>No</v>
      </c>
    </row>
    <row r="1085" customFormat="false" ht="15" hidden="false" customHeight="true" outlineLevel="0" collapsed="false">
      <c r="A1085" s="6" t="n">
        <v>400929</v>
      </c>
      <c r="B1085" s="6" t="n">
        <v>6</v>
      </c>
      <c r="C1085" s="6" t="n">
        <v>601</v>
      </c>
      <c r="D1085" s="6" t="s">
        <v>194</v>
      </c>
      <c r="E1085" s="6" t="s">
        <v>1265</v>
      </c>
      <c r="F1085" s="6" t="s">
        <v>196</v>
      </c>
      <c r="G1085" s="6" t="s">
        <v>129</v>
      </c>
      <c r="H1085" s="6" t="s">
        <v>197</v>
      </c>
      <c r="I1085" s="27" t="n">
        <v>0</v>
      </c>
      <c r="J1085" s="27" t="n">
        <v>0</v>
      </c>
      <c r="K1085" s="27" t="n">
        <v>3.1</v>
      </c>
      <c r="L1085" s="28" t="n">
        <f aca="false">I1085+J1085</f>
        <v>0</v>
      </c>
      <c r="M1085" s="28" t="n">
        <f aca="false">L1085+K1085</f>
        <v>3.1</v>
      </c>
      <c r="N1085" s="22" t="str">
        <f aca="false">IF(I1085&gt;0,"Sí","No")</f>
        <v>No</v>
      </c>
      <c r="O1085" s="22" t="str">
        <f aca="false">IF(J1085&gt;0,"Sí","No")</f>
        <v>No</v>
      </c>
      <c r="P1085" s="22" t="str">
        <f aca="false">IF(K1085&gt;0,"Sí","No")</f>
        <v>Sí</v>
      </c>
      <c r="Q1085" s="22" t="str">
        <f aca="false">IF(OR(I1085&gt;0,J1085&gt;0),"Sí","No")</f>
        <v>No</v>
      </c>
      <c r="R1085" s="27"/>
      <c r="S1085" s="27"/>
      <c r="T1085" s="27"/>
      <c r="U1085" s="27"/>
      <c r="V1085" s="27"/>
      <c r="W1085" s="12" t="str">
        <f aca="false">IF(AND(I1085&gt;0,R1085&gt;0),(S1085-R1085)/R1085,"")</f>
        <v/>
      </c>
      <c r="X1085" s="12" t="str">
        <f aca="false">IF(AND(J1085&gt;0,T1085&gt;0),(U1085-T1085)/T1085,"")</f>
        <v/>
      </c>
      <c r="Y1085" s="12" t="str">
        <f aca="false">IF(AND(K1085&gt;0,V1085&gt;0),(V1085-Resumen!$B$7)/Resumen!$B$7,"")</f>
        <v/>
      </c>
      <c r="Z1085" s="28" t="str">
        <f aca="false">IF(AND(K1085&gt;0,I1085&gt;0,V1085&gt;0,S1085&gt;0),V1085-S1085,"")</f>
        <v/>
      </c>
      <c r="AA1085" s="12" t="str">
        <f aca="false">IF(Z1085&lt;&gt;"",Z1085/S1085,"")</f>
        <v/>
      </c>
      <c r="AB1085" s="28" t="str">
        <f aca="false">IF(AND(K1085&gt;0,J1085&gt;0,V1085&gt;0,U1085&gt;0),V1085-U1085,"")</f>
        <v/>
      </c>
      <c r="AC1085" s="12" t="str">
        <f aca="false">IF(AB1085&lt;&gt;"",AB1085/U1085,"")</f>
        <v/>
      </c>
      <c r="AD1085" s="27" t="n">
        <v>0</v>
      </c>
      <c r="AE1085" s="27" t="n">
        <v>0</v>
      </c>
      <c r="AF1085" s="27" t="n">
        <v>0</v>
      </c>
      <c r="AG1085" s="28" t="n">
        <f aca="false">AD1085+AE1085+AF1085</f>
        <v>0</v>
      </c>
      <c r="AH1085" s="12" t="str">
        <f aca="false">IF(AG1085&gt;0,AD1085/AG1085,"")</f>
        <v/>
      </c>
      <c r="AI1085" s="27" t="n">
        <v>0</v>
      </c>
      <c r="AJ1085" s="27" t="n">
        <v>0</v>
      </c>
      <c r="AK1085" s="27" t="n">
        <v>0</v>
      </c>
      <c r="AL1085" s="22" t="str">
        <f aca="false">IF(OR(AJ1085&gt;0,AK1085&gt;0),"Sí","No")</f>
        <v>No</v>
      </c>
      <c r="AM1085" s="6"/>
      <c r="AN1085" s="6"/>
      <c r="AO1085" s="12" t="n">
        <f aca="false">IF(M1085&gt;0,K1085/M1085,"")</f>
        <v>1</v>
      </c>
      <c r="AP1085" s="22" t="str">
        <f aca="false">IF(M1085&gt;=Resumen!$B$5,"Alto","Bajo")</f>
        <v>Bajo</v>
      </c>
      <c r="AQ1085" s="22" t="str">
        <f aca="false">IF(AO1085&gt;=Resumen!$B$28,"Alto","Bajo")</f>
        <v>Alto</v>
      </c>
      <c r="AR1085" s="22" t="str">
        <f aca="false">AP1085&amp;" Potencial / "&amp;AQ1085&amp;" Share"</f>
        <v>Bajo Potencial / Alto Share</v>
      </c>
      <c r="AS1085" s="22" t="str">
        <f aca="false">IF(Q1085="Sí",IF(AO1085&gt;=Resumen!$B$29,"Alto","Bajo"),"")</f>
        <v/>
      </c>
      <c r="AT1085" s="22" t="str">
        <f aca="false">IF(AS1085&lt;&gt;"",AP1085&amp;" Potencial / "&amp;AS1085&amp;" Share","")</f>
        <v/>
      </c>
      <c r="AU1085" s="22" t="str">
        <f aca="false">IF(AH1085="","Sin dato",IF(AH1085-AO1085&gt;Resumen!$B$6,"Sobre-exhibido",IF(AO1085-AH1085&gt;Resumen!$B$6,"Sub-exhibido","En línea")))</f>
        <v>Sin dato</v>
      </c>
      <c r="AV1085" s="22" t="str">
        <f aca="false">IF(AT1085="","",IF(AT1085="Alto Potencial / Bajo Share",1,IF(AT1085="Alto Potencial / Alto Share",2,IF(AT1085="Bajo Potencial / Alto Share",3,4))))</f>
        <v/>
      </c>
      <c r="AW1085" s="22" t="str">
        <f aca="false">IF(Q1085="No","Sin competencia directa",IF(AV1085=1,"1 - Foco Conquista (Alto Pot / Bajo Share)",IF(AV1085=2,"2 - Foco Defensa (Alto Pot / Alto Share)",IF(AV1085=3,"3 - Monitoreo (Bajo Pot / Alto Share)","4 - Baja Prioridad (Bajo Pot / Bajo Share)"))))</f>
        <v>Sin competencia directa</v>
      </c>
      <c r="AX1085" s="12" t="str">
        <f aca="false">IF(OR(IFERROR(AND(W1085&lt;&gt;"",Y1085&lt;&gt;"",Y1085-W1085&gt;Resumen!$B$8),FALSE()),IFERROR(AND(X1085&lt;&gt;"",Y1085&lt;&gt;"",Y1085-X1085&gt;Resumen!$B$8),FALSE())),MAX(IF(IFERROR(AND(W1085&lt;&gt;"",Y1085&lt;&gt;"",Y1085-W1085&gt;Resumen!$B$8),FALSE()),Y1085-W1085,0),IF(IFERROR(AND(X1085&lt;&gt;"",Y1085&lt;&gt;"",Y1085-X1085&gt;Resumen!$B$8),FALSE()),Y1085-X1085,0)),"")</f>
        <v/>
      </c>
      <c r="AY1085" s="22" t="str">
        <f aca="false">IF(OR(IFERROR(AND(W1085&lt;&gt;"",Y1085&lt;&gt;"",Y1085-W1085&gt;Resumen!$B$8),FALSE()),IFERROR(AND(X1085&lt;&gt;"",Y1085&lt;&gt;"",Y1085-X1085&gt;Resumen!$B$8),FALSE())),TRIM("Lays tiene mayor markup que "&amp;IF(IFERROR(AND(W1085&lt;&gt;"",Y1085&lt;&gt;"",Y1085-W1085&gt;Resumen!$B$8),FALSE()),"Quento ","")&amp;IF(IFERROR(AND(X1085&lt;&gt;"",Y1085&lt;&gt;"",Y1085-X1085&gt;Resumen!$B$8),FALSE()),"Julicroc ","")&amp;"en este PDV"),"")</f>
        <v/>
      </c>
      <c r="AZ1085" s="22" t="str">
        <f aca="false">IF(COUNTIF('Plan Pehuamar - Lista'!$A$2:$A$167,A1085)&gt;0,"Sí","No")</f>
        <v>No</v>
      </c>
      <c r="BA1085" s="22" t="str">
        <f aca="false">IF(COUNTIF('Plan Combo 9+1'!$A$2:$A$226,A1085)&gt;0,"Sí","No")</f>
        <v>No</v>
      </c>
      <c r="BB1085" s="22" t="str">
        <f aca="false">IF(AH1085="","No",IF(BA1085="Sí",IF((AO1085-AH1085)&gt;Resumen!$B$6,"Sí","No"),IF((AO1085-AH1085)&gt;=Resumen!$B$132,"Sí","No")))</f>
        <v>No</v>
      </c>
      <c r="BC1085" s="22" t="str">
        <f aca="false">IF(AND(N1085="Sí",AL1085="Sí",AI1085=0),"Sí","No")</f>
        <v>No</v>
      </c>
      <c r="BD1085" s="22" t="str">
        <f aca="false">IF(COUNTIF('Plan 9+1 (con Pehuamar)'!$A$2:$A$227,A1085)&gt;0,"Sí","No")</f>
        <v>No</v>
      </c>
    </row>
    <row r="1086" customFormat="false" ht="15" hidden="false" customHeight="true" outlineLevel="0" collapsed="false">
      <c r="A1086" s="6" t="n">
        <v>400968</v>
      </c>
      <c r="B1086" s="6" t="n">
        <v>6</v>
      </c>
      <c r="C1086" s="6" t="n">
        <v>601</v>
      </c>
      <c r="D1086" s="6" t="s">
        <v>194</v>
      </c>
      <c r="E1086" s="6" t="s">
        <v>1266</v>
      </c>
      <c r="F1086" s="6" t="s">
        <v>196</v>
      </c>
      <c r="G1086" s="6" t="s">
        <v>129</v>
      </c>
      <c r="H1086" s="6" t="s">
        <v>197</v>
      </c>
      <c r="I1086" s="27" t="n">
        <v>0</v>
      </c>
      <c r="J1086" s="27" t="n">
        <v>0</v>
      </c>
      <c r="K1086" s="27" t="n">
        <v>1.1</v>
      </c>
      <c r="L1086" s="28" t="n">
        <f aca="false">I1086+J1086</f>
        <v>0</v>
      </c>
      <c r="M1086" s="28" t="n">
        <f aca="false">L1086+K1086</f>
        <v>1.1</v>
      </c>
      <c r="N1086" s="22" t="str">
        <f aca="false">IF(I1086&gt;0,"Sí","No")</f>
        <v>No</v>
      </c>
      <c r="O1086" s="22" t="str">
        <f aca="false">IF(J1086&gt;0,"Sí","No")</f>
        <v>No</v>
      </c>
      <c r="P1086" s="22" t="str">
        <f aca="false">IF(K1086&gt;0,"Sí","No")</f>
        <v>Sí</v>
      </c>
      <c r="Q1086" s="22" t="str">
        <f aca="false">IF(OR(I1086&gt;0,J1086&gt;0),"Sí","No")</f>
        <v>No</v>
      </c>
      <c r="R1086" s="27"/>
      <c r="S1086" s="27"/>
      <c r="T1086" s="27"/>
      <c r="U1086" s="27"/>
      <c r="V1086" s="27"/>
      <c r="W1086" s="12" t="str">
        <f aca="false">IF(AND(I1086&gt;0,R1086&gt;0),(S1086-R1086)/R1086,"")</f>
        <v/>
      </c>
      <c r="X1086" s="12" t="str">
        <f aca="false">IF(AND(J1086&gt;0,T1086&gt;0),(U1086-T1086)/T1086,"")</f>
        <v/>
      </c>
      <c r="Y1086" s="12" t="str">
        <f aca="false">IF(AND(K1086&gt;0,V1086&gt;0),(V1086-Resumen!$B$7)/Resumen!$B$7,"")</f>
        <v/>
      </c>
      <c r="Z1086" s="28" t="str">
        <f aca="false">IF(AND(K1086&gt;0,I1086&gt;0,V1086&gt;0,S1086&gt;0),V1086-S1086,"")</f>
        <v/>
      </c>
      <c r="AA1086" s="12" t="str">
        <f aca="false">IF(Z1086&lt;&gt;"",Z1086/S1086,"")</f>
        <v/>
      </c>
      <c r="AB1086" s="28" t="str">
        <f aca="false">IF(AND(K1086&gt;0,J1086&gt;0,V1086&gt;0,U1086&gt;0),V1086-U1086,"")</f>
        <v/>
      </c>
      <c r="AC1086" s="12" t="str">
        <f aca="false">IF(AB1086&lt;&gt;"",AB1086/U1086,"")</f>
        <v/>
      </c>
      <c r="AD1086" s="27" t="n">
        <v>0</v>
      </c>
      <c r="AE1086" s="27" t="n">
        <v>0</v>
      </c>
      <c r="AF1086" s="27" t="n">
        <v>0</v>
      </c>
      <c r="AG1086" s="28" t="n">
        <f aca="false">AD1086+AE1086+AF1086</f>
        <v>0</v>
      </c>
      <c r="AH1086" s="12" t="str">
        <f aca="false">IF(AG1086&gt;0,AD1086/AG1086,"")</f>
        <v/>
      </c>
      <c r="AI1086" s="27" t="n">
        <v>0</v>
      </c>
      <c r="AJ1086" s="27" t="n">
        <v>0</v>
      </c>
      <c r="AK1086" s="27" t="n">
        <v>0</v>
      </c>
      <c r="AL1086" s="22" t="str">
        <f aca="false">IF(OR(AJ1086&gt;0,AK1086&gt;0),"Sí","No")</f>
        <v>No</v>
      </c>
      <c r="AM1086" s="6"/>
      <c r="AN1086" s="6"/>
      <c r="AO1086" s="12" t="n">
        <f aca="false">IF(M1086&gt;0,K1086/M1086,"")</f>
        <v>1</v>
      </c>
      <c r="AP1086" s="22" t="str">
        <f aca="false">IF(M1086&gt;=Resumen!$B$5,"Alto","Bajo")</f>
        <v>Bajo</v>
      </c>
      <c r="AQ1086" s="22" t="str">
        <f aca="false">IF(AO1086&gt;=Resumen!$B$28,"Alto","Bajo")</f>
        <v>Alto</v>
      </c>
      <c r="AR1086" s="22" t="str">
        <f aca="false">AP1086&amp;" Potencial / "&amp;AQ1086&amp;" Share"</f>
        <v>Bajo Potencial / Alto Share</v>
      </c>
      <c r="AS1086" s="22" t="str">
        <f aca="false">IF(Q1086="Sí",IF(AO1086&gt;=Resumen!$B$29,"Alto","Bajo"),"")</f>
        <v/>
      </c>
      <c r="AT1086" s="22" t="str">
        <f aca="false">IF(AS1086&lt;&gt;"",AP1086&amp;" Potencial / "&amp;AS1086&amp;" Share","")</f>
        <v/>
      </c>
      <c r="AU1086" s="22" t="str">
        <f aca="false">IF(AH1086="","Sin dato",IF(AH1086-AO1086&gt;Resumen!$B$6,"Sobre-exhibido",IF(AO1086-AH1086&gt;Resumen!$B$6,"Sub-exhibido","En línea")))</f>
        <v>Sin dato</v>
      </c>
      <c r="AV1086" s="22" t="str">
        <f aca="false">IF(AT1086="","",IF(AT1086="Alto Potencial / Bajo Share",1,IF(AT1086="Alto Potencial / Alto Share",2,IF(AT1086="Bajo Potencial / Alto Share",3,4))))</f>
        <v/>
      </c>
      <c r="AW1086" s="22" t="str">
        <f aca="false">IF(Q1086="No","Sin competencia directa",IF(AV1086=1,"1 - Foco Conquista (Alto Pot / Bajo Share)",IF(AV1086=2,"2 - Foco Defensa (Alto Pot / Alto Share)",IF(AV1086=3,"3 - Monitoreo (Bajo Pot / Alto Share)","4 - Baja Prioridad (Bajo Pot / Bajo Share)"))))</f>
        <v>Sin competencia directa</v>
      </c>
      <c r="AX1086" s="12" t="str">
        <f aca="false">IF(OR(IFERROR(AND(W1086&lt;&gt;"",Y1086&lt;&gt;"",Y1086-W1086&gt;Resumen!$B$8),FALSE()),IFERROR(AND(X1086&lt;&gt;"",Y1086&lt;&gt;"",Y1086-X1086&gt;Resumen!$B$8),FALSE())),MAX(IF(IFERROR(AND(W1086&lt;&gt;"",Y1086&lt;&gt;"",Y1086-W1086&gt;Resumen!$B$8),FALSE()),Y1086-W1086,0),IF(IFERROR(AND(X1086&lt;&gt;"",Y1086&lt;&gt;"",Y1086-X1086&gt;Resumen!$B$8),FALSE()),Y1086-X1086,0)),"")</f>
        <v/>
      </c>
      <c r="AY1086" s="22" t="str">
        <f aca="false">IF(OR(IFERROR(AND(W1086&lt;&gt;"",Y1086&lt;&gt;"",Y1086-W1086&gt;Resumen!$B$8),FALSE()),IFERROR(AND(X1086&lt;&gt;"",Y1086&lt;&gt;"",Y1086-X1086&gt;Resumen!$B$8),FALSE())),TRIM("Lays tiene mayor markup que "&amp;IF(IFERROR(AND(W1086&lt;&gt;"",Y1086&lt;&gt;"",Y1086-W1086&gt;Resumen!$B$8),FALSE()),"Quento ","")&amp;IF(IFERROR(AND(X1086&lt;&gt;"",Y1086&lt;&gt;"",Y1086-X1086&gt;Resumen!$B$8),FALSE()),"Julicroc ","")&amp;"en este PDV"),"")</f>
        <v/>
      </c>
      <c r="AZ1086" s="22" t="str">
        <f aca="false">IF(COUNTIF('Plan Pehuamar - Lista'!$A$2:$A$167,A1086)&gt;0,"Sí","No")</f>
        <v>No</v>
      </c>
      <c r="BA1086" s="22" t="str">
        <f aca="false">IF(COUNTIF('Plan Combo 9+1'!$A$2:$A$226,A1086)&gt;0,"Sí","No")</f>
        <v>No</v>
      </c>
      <c r="BB1086" s="22" t="str">
        <f aca="false">IF(AH1086="","No",IF(BA1086="Sí",IF((AO1086-AH1086)&gt;Resumen!$B$6,"Sí","No"),IF((AO1086-AH1086)&gt;=Resumen!$B$132,"Sí","No")))</f>
        <v>No</v>
      </c>
      <c r="BC1086" s="22" t="str">
        <f aca="false">IF(AND(N1086="Sí",AL1086="Sí",AI1086=0),"Sí","No")</f>
        <v>No</v>
      </c>
      <c r="BD1086" s="22" t="str">
        <f aca="false">IF(COUNTIF('Plan 9+1 (con Pehuamar)'!$A$2:$A$227,A1086)&gt;0,"Sí","No")</f>
        <v>No</v>
      </c>
    </row>
    <row r="1087" customFormat="false" ht="15" hidden="false" customHeight="true" outlineLevel="0" collapsed="false">
      <c r="A1087" s="6" t="n">
        <v>401033</v>
      </c>
      <c r="B1087" s="6" t="n">
        <v>6</v>
      </c>
      <c r="C1087" s="6" t="n">
        <v>601</v>
      </c>
      <c r="D1087" s="6" t="s">
        <v>194</v>
      </c>
      <c r="E1087" s="6" t="s">
        <v>1267</v>
      </c>
      <c r="F1087" s="6" t="s">
        <v>196</v>
      </c>
      <c r="G1087" s="6" t="s">
        <v>129</v>
      </c>
      <c r="H1087" s="6" t="s">
        <v>197</v>
      </c>
      <c r="I1087" s="27" t="n">
        <v>6</v>
      </c>
      <c r="J1087" s="27" t="n">
        <v>0</v>
      </c>
      <c r="K1087" s="27" t="n">
        <v>0</v>
      </c>
      <c r="L1087" s="28" t="n">
        <f aca="false">I1087+J1087</f>
        <v>6</v>
      </c>
      <c r="M1087" s="28" t="n">
        <f aca="false">L1087+K1087</f>
        <v>6</v>
      </c>
      <c r="N1087" s="22" t="str">
        <f aca="false">IF(I1087&gt;0,"Sí","No")</f>
        <v>Sí</v>
      </c>
      <c r="O1087" s="22" t="str">
        <f aca="false">IF(J1087&gt;0,"Sí","No")</f>
        <v>No</v>
      </c>
      <c r="P1087" s="22" t="str">
        <f aca="false">IF(K1087&gt;0,"Sí","No")</f>
        <v>No</v>
      </c>
      <c r="Q1087" s="22" t="str">
        <f aca="false">IF(OR(I1087&gt;0,J1087&gt;0),"Sí","No")</f>
        <v>Sí</v>
      </c>
      <c r="R1087" s="27" t="n">
        <v>1650</v>
      </c>
      <c r="S1087" s="27" t="n">
        <v>2600</v>
      </c>
      <c r="T1087" s="27"/>
      <c r="U1087" s="27"/>
      <c r="V1087" s="27"/>
      <c r="W1087" s="12" t="n">
        <f aca="false">IF(AND(I1087&gt;0,R1087&gt;0),(S1087-R1087)/R1087,"")</f>
        <v>0.575757575757576</v>
      </c>
      <c r="X1087" s="12" t="str">
        <f aca="false">IF(AND(J1087&gt;0,T1087&gt;0),(U1087-T1087)/T1087,"")</f>
        <v/>
      </c>
      <c r="Y1087" s="12" t="str">
        <f aca="false">IF(AND(K1087&gt;0,V1087&gt;0),(V1087-Resumen!$B$7)/Resumen!$B$7,"")</f>
        <v/>
      </c>
      <c r="Z1087" s="28" t="str">
        <f aca="false">IF(AND(K1087&gt;0,I1087&gt;0,V1087&gt;0,S1087&gt;0),V1087-S1087,"")</f>
        <v/>
      </c>
      <c r="AA1087" s="12" t="str">
        <f aca="false">IF(Z1087&lt;&gt;"",Z1087/S1087,"")</f>
        <v/>
      </c>
      <c r="AB1087" s="28" t="str">
        <f aca="false">IF(AND(K1087&gt;0,J1087&gt;0,V1087&gt;0,U1087&gt;0),V1087-U1087,"")</f>
        <v/>
      </c>
      <c r="AC1087" s="12" t="str">
        <f aca="false">IF(AB1087&lt;&gt;"",AB1087/U1087,"")</f>
        <v/>
      </c>
      <c r="AD1087" s="27" t="n">
        <v>0</v>
      </c>
      <c r="AE1087" s="27" t="n">
        <v>3</v>
      </c>
      <c r="AF1087" s="27" t="n">
        <v>0</v>
      </c>
      <c r="AG1087" s="28" t="n">
        <f aca="false">AD1087+AE1087+AF1087</f>
        <v>3</v>
      </c>
      <c r="AH1087" s="12" t="n">
        <f aca="false">IF(AG1087&gt;0,AD1087/AG1087,"")</f>
        <v>0</v>
      </c>
      <c r="AI1087" s="27" t="n">
        <v>0</v>
      </c>
      <c r="AJ1087" s="27" t="n">
        <v>1</v>
      </c>
      <c r="AK1087" s="27" t="n">
        <v>0</v>
      </c>
      <c r="AL1087" s="22" t="str">
        <f aca="false">IF(OR(AJ1087&gt;0,AK1087&gt;0),"Sí","No")</f>
        <v>Sí</v>
      </c>
      <c r="AM1087" s="6" t="s">
        <v>198</v>
      </c>
      <c r="AN1087" s="6"/>
      <c r="AO1087" s="12" t="n">
        <f aca="false">IF(M1087&gt;0,K1087/M1087,"")</f>
        <v>0</v>
      </c>
      <c r="AP1087" s="22" t="str">
        <f aca="false">IF(M1087&gt;=Resumen!$B$5,"Alto","Bajo")</f>
        <v>Bajo</v>
      </c>
      <c r="AQ1087" s="22" t="str">
        <f aca="false">IF(AO1087&gt;=Resumen!$B$28,"Alto","Bajo")</f>
        <v>Bajo</v>
      </c>
      <c r="AR1087" s="22" t="str">
        <f aca="false">AP1087&amp;" Potencial / "&amp;AQ1087&amp;" Share"</f>
        <v>Bajo Potencial / Bajo Share</v>
      </c>
      <c r="AS1087" s="22" t="str">
        <f aca="false">IF(Q1087="Sí",IF(AO1087&gt;=Resumen!$B$29,"Alto","Bajo"),"")</f>
        <v>Bajo</v>
      </c>
      <c r="AT1087" s="22" t="str">
        <f aca="false">IF(AS1087&lt;&gt;"",AP1087&amp;" Potencial / "&amp;AS1087&amp;" Share","")</f>
        <v>Bajo Potencial / Bajo Share</v>
      </c>
      <c r="AU1087" s="22" t="str">
        <f aca="false">IF(AH1087="","Sin dato",IF(AH1087-AO1087&gt;Resumen!$B$6,"Sobre-exhibido",IF(AO1087-AH1087&gt;Resumen!$B$6,"Sub-exhibido","En línea")))</f>
        <v>En línea</v>
      </c>
      <c r="AV1087" s="22" t="n">
        <f aca="false">IF(AT1087="","",IF(AT1087="Alto Potencial / Bajo Share",1,IF(AT1087="Alto Potencial / Alto Share",2,IF(AT1087="Bajo Potencial / Alto Share",3,4))))</f>
        <v>4</v>
      </c>
      <c r="AW1087" s="22" t="str">
        <f aca="false">IF(Q1087="No","Sin competencia directa",IF(AV1087=1,"1 - Foco Conquista (Alto Pot / Bajo Share)",IF(AV1087=2,"2 - Foco Defensa (Alto Pot / Alto Share)",IF(AV1087=3,"3 - Monitoreo (Bajo Pot / Alto Share)","4 - Baja Prioridad (Bajo Pot / Bajo Share)"))))</f>
        <v>4 - Baja Prioridad (Bajo Pot / Bajo Share)</v>
      </c>
      <c r="AX1087" s="12" t="str">
        <f aca="false">IF(OR(IFERROR(AND(W1087&lt;&gt;"",Y1087&lt;&gt;"",Y1087-W1087&gt;Resumen!$B$8),FALSE()),IFERROR(AND(X1087&lt;&gt;"",Y1087&lt;&gt;"",Y1087-X1087&gt;Resumen!$B$8),FALSE())),MAX(IF(IFERROR(AND(W1087&lt;&gt;"",Y1087&lt;&gt;"",Y1087-W1087&gt;Resumen!$B$8),FALSE()),Y1087-W1087,0),IF(IFERROR(AND(X1087&lt;&gt;"",Y1087&lt;&gt;"",Y1087-X1087&gt;Resumen!$B$8),FALSE()),Y1087-X1087,0)),"")</f>
        <v/>
      </c>
      <c r="AY1087" s="22" t="str">
        <f aca="false">IF(OR(IFERROR(AND(W1087&lt;&gt;"",Y1087&lt;&gt;"",Y1087-W1087&gt;Resumen!$B$8),FALSE()),IFERROR(AND(X1087&lt;&gt;"",Y1087&lt;&gt;"",Y1087-X1087&gt;Resumen!$B$8),FALSE())),TRIM("Lays tiene mayor markup que "&amp;IF(IFERROR(AND(W1087&lt;&gt;"",Y1087&lt;&gt;"",Y1087-W1087&gt;Resumen!$B$8),FALSE()),"Quento ","")&amp;IF(IFERROR(AND(X1087&lt;&gt;"",Y1087&lt;&gt;"",Y1087-X1087&gt;Resumen!$B$8),FALSE()),"Julicroc ","")&amp;"en este PDV"),"")</f>
        <v/>
      </c>
      <c r="AZ1087" s="22" t="str">
        <f aca="false">IF(COUNTIF('Plan Pehuamar - Lista'!$A$2:$A$167,A1087)&gt;0,"Sí","No")</f>
        <v>No</v>
      </c>
      <c r="BA1087" s="22" t="str">
        <f aca="false">IF(COUNTIF('Plan Combo 9+1'!$A$2:$A$226,A1087)&gt;0,"Sí","No")</f>
        <v>No</v>
      </c>
      <c r="BB1087" s="22" t="str">
        <f aca="false">IF(AH1087="","No",IF(BA1087="Sí",IF((AO1087-AH1087)&gt;Resumen!$B$6,"Sí","No"),IF((AO1087-AH1087)&gt;=Resumen!$B$132,"Sí","No")))</f>
        <v>No</v>
      </c>
      <c r="BC1087" s="22" t="str">
        <f aca="false">IF(AND(N1087="Sí",AL1087="Sí",AI1087=0),"Sí","No")</f>
        <v>Sí</v>
      </c>
      <c r="BD1087" s="22" t="str">
        <f aca="false">IF(COUNTIF('Plan 9+1 (con Pehuamar)'!$A$2:$A$227,A1087)&gt;0,"Sí","No")</f>
        <v>No</v>
      </c>
    </row>
    <row r="1088" customFormat="false" ht="15" hidden="false" customHeight="true" outlineLevel="0" collapsed="false">
      <c r="A1088" s="6" t="n">
        <v>401035</v>
      </c>
      <c r="B1088" s="6" t="n">
        <v>6</v>
      </c>
      <c r="C1088" s="6" t="n">
        <v>601</v>
      </c>
      <c r="D1088" s="6" t="s">
        <v>194</v>
      </c>
      <c r="E1088" s="6" t="s">
        <v>1268</v>
      </c>
      <c r="F1088" s="6" t="s">
        <v>196</v>
      </c>
      <c r="G1088" s="6" t="s">
        <v>129</v>
      </c>
      <c r="H1088" s="6" t="s">
        <v>197</v>
      </c>
      <c r="I1088" s="27" t="n">
        <v>4</v>
      </c>
      <c r="J1088" s="27" t="n">
        <v>0</v>
      </c>
      <c r="K1088" s="27" t="n">
        <v>3</v>
      </c>
      <c r="L1088" s="28" t="n">
        <f aca="false">I1088+J1088</f>
        <v>4</v>
      </c>
      <c r="M1088" s="28" t="n">
        <f aca="false">L1088+K1088</f>
        <v>7</v>
      </c>
      <c r="N1088" s="22" t="str">
        <f aca="false">IF(I1088&gt;0,"Sí","No")</f>
        <v>Sí</v>
      </c>
      <c r="O1088" s="22" t="str">
        <f aca="false">IF(J1088&gt;0,"Sí","No")</f>
        <v>No</v>
      </c>
      <c r="P1088" s="22" t="str">
        <f aca="false">IF(K1088&gt;0,"Sí","No")</f>
        <v>Sí</v>
      </c>
      <c r="Q1088" s="22" t="str">
        <f aca="false">IF(OR(I1088&gt;0,J1088&gt;0),"Sí","No")</f>
        <v>Sí</v>
      </c>
      <c r="R1088" s="27" t="n">
        <v>2690</v>
      </c>
      <c r="S1088" s="27" t="n">
        <v>2500</v>
      </c>
      <c r="T1088" s="27"/>
      <c r="U1088" s="27"/>
      <c r="V1088" s="27" t="n">
        <v>3500</v>
      </c>
      <c r="W1088" s="12" t="n">
        <f aca="false">IF(AND(I1088&gt;0,R1088&gt;0),(S1088-R1088)/R1088,"")</f>
        <v>-0.0706319702602231</v>
      </c>
      <c r="X1088" s="12" t="str">
        <f aca="false">IF(AND(J1088&gt;0,T1088&gt;0),(U1088-T1088)/T1088,"")</f>
        <v/>
      </c>
      <c r="Y1088" s="12" t="n">
        <f aca="false">IF(AND(K1088&gt;0,V1088&gt;0),(V1088-Resumen!$B$7)/Resumen!$B$7,"")</f>
        <v>0.4</v>
      </c>
      <c r="Z1088" s="28" t="n">
        <f aca="false">IF(AND(K1088&gt;0,I1088&gt;0,V1088&gt;0,S1088&gt;0),V1088-S1088,"")</f>
        <v>1000</v>
      </c>
      <c r="AA1088" s="12" t="n">
        <f aca="false">IF(Z1088&lt;&gt;"",Z1088/S1088,"")</f>
        <v>0.4</v>
      </c>
      <c r="AB1088" s="28" t="str">
        <f aca="false">IF(AND(K1088&gt;0,J1088&gt;0,V1088&gt;0,U1088&gt;0),V1088-U1088,"")</f>
        <v/>
      </c>
      <c r="AC1088" s="12" t="str">
        <f aca="false">IF(AB1088&lt;&gt;"",AB1088/U1088,"")</f>
        <v/>
      </c>
      <c r="AD1088" s="27" t="n">
        <v>4</v>
      </c>
      <c r="AE1088" s="27" t="n">
        <v>4</v>
      </c>
      <c r="AF1088" s="27" t="n">
        <v>0</v>
      </c>
      <c r="AG1088" s="28" t="n">
        <f aca="false">AD1088+AE1088+AF1088</f>
        <v>8</v>
      </c>
      <c r="AH1088" s="12" t="n">
        <f aca="false">IF(AG1088&gt;0,AD1088/AG1088,"")</f>
        <v>0.5</v>
      </c>
      <c r="AI1088" s="27" t="n">
        <v>0</v>
      </c>
      <c r="AJ1088" s="27" t="n">
        <v>0</v>
      </c>
      <c r="AK1088" s="27" t="n">
        <v>0</v>
      </c>
      <c r="AL1088" s="22" t="str">
        <f aca="false">IF(OR(AJ1088&gt;0,AK1088&gt;0),"Sí","No")</f>
        <v>No</v>
      </c>
      <c r="AM1088" s="6" t="s">
        <v>198</v>
      </c>
      <c r="AN1088" s="6"/>
      <c r="AO1088" s="12" t="n">
        <f aca="false">IF(M1088&gt;0,K1088/M1088,"")</f>
        <v>0.428571428571429</v>
      </c>
      <c r="AP1088" s="22" t="str">
        <f aca="false">IF(M1088&gt;=Resumen!$B$5,"Alto","Bajo")</f>
        <v>Bajo</v>
      </c>
      <c r="AQ1088" s="22" t="str">
        <f aca="false">IF(AO1088&gt;=Resumen!$B$28,"Alto","Bajo")</f>
        <v>Alto</v>
      </c>
      <c r="AR1088" s="22" t="str">
        <f aca="false">AP1088&amp;" Potencial / "&amp;AQ1088&amp;" Share"</f>
        <v>Bajo Potencial / Alto Share</v>
      </c>
      <c r="AS1088" s="22" t="str">
        <f aca="false">IF(Q1088="Sí",IF(AO1088&gt;=Resumen!$B$29,"Alto","Bajo"),"")</f>
        <v>Bajo</v>
      </c>
      <c r="AT1088" s="22" t="str">
        <f aca="false">IF(AS1088&lt;&gt;"",AP1088&amp;" Potencial / "&amp;AS1088&amp;" Share","")</f>
        <v>Bajo Potencial / Bajo Share</v>
      </c>
      <c r="AU1088" s="22" t="str">
        <f aca="false">IF(AH1088="","Sin dato",IF(AH1088-AO1088&gt;Resumen!$B$6,"Sobre-exhibido",IF(AO1088-AH1088&gt;Resumen!$B$6,"Sub-exhibido","En línea")))</f>
        <v>Sobre-exhibido</v>
      </c>
      <c r="AV1088" s="22" t="n">
        <f aca="false">IF(AT1088="","",IF(AT1088="Alto Potencial / Bajo Share",1,IF(AT1088="Alto Potencial / Alto Share",2,IF(AT1088="Bajo Potencial / Alto Share",3,4))))</f>
        <v>4</v>
      </c>
      <c r="AW1088" s="22" t="str">
        <f aca="false">IF(Q1088="No","Sin competencia directa",IF(AV1088=1,"1 - Foco Conquista (Alto Pot / Bajo Share)",IF(AV1088=2,"2 - Foco Defensa (Alto Pot / Alto Share)",IF(AV1088=3,"3 - Monitoreo (Bajo Pot / Alto Share)","4 - Baja Prioridad (Bajo Pot / Bajo Share)"))))</f>
        <v>4 - Baja Prioridad (Bajo Pot / Bajo Share)</v>
      </c>
      <c r="AX1088" s="12" t="n">
        <f aca="false">IF(OR(IFERROR(AND(W1088&lt;&gt;"",Y1088&lt;&gt;"",Y1088-W1088&gt;Resumen!$B$8),FALSE()),IFERROR(AND(X1088&lt;&gt;"",Y1088&lt;&gt;"",Y1088-X1088&gt;Resumen!$B$8),FALSE())),MAX(IF(IFERROR(AND(W1088&lt;&gt;"",Y1088&lt;&gt;"",Y1088-W1088&gt;Resumen!$B$8),FALSE()),Y1088-W1088,0),IF(IFERROR(AND(X1088&lt;&gt;"",Y1088&lt;&gt;"",Y1088-X1088&gt;Resumen!$B$8),FALSE()),Y1088-X1088,0)),"")</f>
        <v>0.470631970260223</v>
      </c>
      <c r="AY1088" s="22" t="str">
        <f aca="false">IF(OR(IFERROR(AND(W1088&lt;&gt;"",Y1088&lt;&gt;"",Y1088-W1088&gt;Resumen!$B$8),FALSE()),IFERROR(AND(X1088&lt;&gt;"",Y1088&lt;&gt;"",Y1088-X1088&gt;Resumen!$B$8),FALSE())),TRIM("Lays tiene mayor markup que "&amp;IF(IFERROR(AND(W1088&lt;&gt;"",Y1088&lt;&gt;"",Y1088-W1088&gt;Resumen!$B$8),FALSE()),"Quento ","")&amp;IF(IFERROR(AND(X1088&lt;&gt;"",Y1088&lt;&gt;"",Y1088-X1088&gt;Resumen!$B$8),FALSE()),"Julicroc ","")&amp;"en este PDV"),"")</f>
        <v>Lays tiene mayor markup que Quento en este PDV</v>
      </c>
      <c r="AZ1088" s="22" t="str">
        <f aca="false">IF(COUNTIF('Plan Pehuamar - Lista'!$A$2:$A$167,A1088)&gt;0,"Sí","No")</f>
        <v>No</v>
      </c>
      <c r="BA1088" s="22" t="str">
        <f aca="false">IF(COUNTIF('Plan Combo 9+1'!$A$2:$A$226,A1088)&gt;0,"Sí","No")</f>
        <v>No</v>
      </c>
      <c r="BB1088" s="22" t="str">
        <f aca="false">IF(AH1088="","No",IF(BA1088="Sí",IF((AO1088-AH1088)&gt;Resumen!$B$6,"Sí","No"),IF((AO1088-AH1088)&gt;=Resumen!$B$132,"Sí","No")))</f>
        <v>No</v>
      </c>
      <c r="BC1088" s="22" t="str">
        <f aca="false">IF(AND(N1088="Sí",AL1088="Sí",AI1088=0),"Sí","No")</f>
        <v>No</v>
      </c>
      <c r="BD1088" s="22" t="str">
        <f aca="false">IF(COUNTIF('Plan 9+1 (con Pehuamar)'!$A$2:$A$227,A1088)&gt;0,"Sí","No")</f>
        <v>No</v>
      </c>
    </row>
    <row r="1089" customFormat="false" ht="15" hidden="false" customHeight="true" outlineLevel="0" collapsed="false">
      <c r="A1089" s="6" t="n">
        <v>401036</v>
      </c>
      <c r="B1089" s="6" t="n">
        <v>6</v>
      </c>
      <c r="C1089" s="6" t="n">
        <v>601</v>
      </c>
      <c r="D1089" s="6" t="s">
        <v>194</v>
      </c>
      <c r="E1089" s="6" t="s">
        <v>1269</v>
      </c>
      <c r="F1089" s="6" t="s">
        <v>1270</v>
      </c>
      <c r="G1089" s="6" t="s">
        <v>129</v>
      </c>
      <c r="H1089" s="6" t="s">
        <v>197</v>
      </c>
      <c r="I1089" s="27" t="n">
        <v>0</v>
      </c>
      <c r="J1089" s="27" t="n">
        <v>0</v>
      </c>
      <c r="K1089" s="27" t="n">
        <v>1.5</v>
      </c>
      <c r="L1089" s="28" t="n">
        <f aca="false">I1089+J1089</f>
        <v>0</v>
      </c>
      <c r="M1089" s="28" t="n">
        <f aca="false">L1089+K1089</f>
        <v>1.5</v>
      </c>
      <c r="N1089" s="22" t="str">
        <f aca="false">IF(I1089&gt;0,"Sí","No")</f>
        <v>No</v>
      </c>
      <c r="O1089" s="22" t="str">
        <f aca="false">IF(J1089&gt;0,"Sí","No")</f>
        <v>No</v>
      </c>
      <c r="P1089" s="22" t="str">
        <f aca="false">IF(K1089&gt;0,"Sí","No")</f>
        <v>Sí</v>
      </c>
      <c r="Q1089" s="22" t="str">
        <f aca="false">IF(OR(I1089&gt;0,J1089&gt;0),"Sí","No")</f>
        <v>No</v>
      </c>
      <c r="R1089" s="27"/>
      <c r="S1089" s="27"/>
      <c r="T1089" s="27"/>
      <c r="U1089" s="27"/>
      <c r="V1089" s="27"/>
      <c r="W1089" s="12" t="str">
        <f aca="false">IF(AND(I1089&gt;0,R1089&gt;0),(S1089-R1089)/R1089,"")</f>
        <v/>
      </c>
      <c r="X1089" s="12" t="str">
        <f aca="false">IF(AND(J1089&gt;0,T1089&gt;0),(U1089-T1089)/T1089,"")</f>
        <v/>
      </c>
      <c r="Y1089" s="12" t="str">
        <f aca="false">IF(AND(K1089&gt;0,V1089&gt;0),(V1089-Resumen!$B$7)/Resumen!$B$7,"")</f>
        <v/>
      </c>
      <c r="Z1089" s="28" t="str">
        <f aca="false">IF(AND(K1089&gt;0,I1089&gt;0,V1089&gt;0,S1089&gt;0),V1089-S1089,"")</f>
        <v/>
      </c>
      <c r="AA1089" s="12" t="str">
        <f aca="false">IF(Z1089&lt;&gt;"",Z1089/S1089,"")</f>
        <v/>
      </c>
      <c r="AB1089" s="28" t="str">
        <f aca="false">IF(AND(K1089&gt;0,J1089&gt;0,V1089&gt;0,U1089&gt;0),V1089-U1089,"")</f>
        <v/>
      </c>
      <c r="AC1089" s="12" t="str">
        <f aca="false">IF(AB1089&lt;&gt;"",AB1089/U1089,"")</f>
        <v/>
      </c>
      <c r="AD1089" s="27" t="n">
        <v>0</v>
      </c>
      <c r="AE1089" s="27" t="n">
        <v>0</v>
      </c>
      <c r="AF1089" s="27" t="n">
        <v>0</v>
      </c>
      <c r="AG1089" s="28" t="n">
        <f aca="false">AD1089+AE1089+AF1089</f>
        <v>0</v>
      </c>
      <c r="AH1089" s="12" t="str">
        <f aca="false">IF(AG1089&gt;0,AD1089/AG1089,"")</f>
        <v/>
      </c>
      <c r="AI1089" s="27" t="n">
        <v>0</v>
      </c>
      <c r="AJ1089" s="27" t="n">
        <v>0</v>
      </c>
      <c r="AK1089" s="27" t="n">
        <v>0</v>
      </c>
      <c r="AL1089" s="22" t="str">
        <f aca="false">IF(OR(AJ1089&gt;0,AK1089&gt;0),"Sí","No")</f>
        <v>No</v>
      </c>
      <c r="AM1089" s="6"/>
      <c r="AN1089" s="6"/>
      <c r="AO1089" s="12" t="n">
        <f aca="false">IF(M1089&gt;0,K1089/M1089,"")</f>
        <v>1</v>
      </c>
      <c r="AP1089" s="22" t="str">
        <f aca="false">IF(M1089&gt;=Resumen!$B$5,"Alto","Bajo")</f>
        <v>Bajo</v>
      </c>
      <c r="AQ1089" s="22" t="str">
        <f aca="false">IF(AO1089&gt;=Resumen!$B$28,"Alto","Bajo")</f>
        <v>Alto</v>
      </c>
      <c r="AR1089" s="22" t="str">
        <f aca="false">AP1089&amp;" Potencial / "&amp;AQ1089&amp;" Share"</f>
        <v>Bajo Potencial / Alto Share</v>
      </c>
      <c r="AS1089" s="22" t="str">
        <f aca="false">IF(Q1089="Sí",IF(AO1089&gt;=Resumen!$B$29,"Alto","Bajo"),"")</f>
        <v/>
      </c>
      <c r="AT1089" s="22" t="str">
        <f aca="false">IF(AS1089&lt;&gt;"",AP1089&amp;" Potencial / "&amp;AS1089&amp;" Share","")</f>
        <v/>
      </c>
      <c r="AU1089" s="22" t="str">
        <f aca="false">IF(AH1089="","Sin dato",IF(AH1089-AO1089&gt;Resumen!$B$6,"Sobre-exhibido",IF(AO1089-AH1089&gt;Resumen!$B$6,"Sub-exhibido","En línea")))</f>
        <v>Sin dato</v>
      </c>
      <c r="AV1089" s="22" t="str">
        <f aca="false">IF(AT1089="","",IF(AT1089="Alto Potencial / Bajo Share",1,IF(AT1089="Alto Potencial / Alto Share",2,IF(AT1089="Bajo Potencial / Alto Share",3,4))))</f>
        <v/>
      </c>
      <c r="AW1089" s="22" t="str">
        <f aca="false">IF(Q1089="No","Sin competencia directa",IF(AV1089=1,"1 - Foco Conquista (Alto Pot / Bajo Share)",IF(AV1089=2,"2 - Foco Defensa (Alto Pot / Alto Share)",IF(AV1089=3,"3 - Monitoreo (Bajo Pot / Alto Share)","4 - Baja Prioridad (Bajo Pot / Bajo Share)"))))</f>
        <v>Sin competencia directa</v>
      </c>
      <c r="AX1089" s="12" t="str">
        <f aca="false">IF(OR(IFERROR(AND(W1089&lt;&gt;"",Y1089&lt;&gt;"",Y1089-W1089&gt;Resumen!$B$8),FALSE()),IFERROR(AND(X1089&lt;&gt;"",Y1089&lt;&gt;"",Y1089-X1089&gt;Resumen!$B$8),FALSE())),MAX(IF(IFERROR(AND(W1089&lt;&gt;"",Y1089&lt;&gt;"",Y1089-W1089&gt;Resumen!$B$8),FALSE()),Y1089-W1089,0),IF(IFERROR(AND(X1089&lt;&gt;"",Y1089&lt;&gt;"",Y1089-X1089&gt;Resumen!$B$8),FALSE()),Y1089-X1089,0)),"")</f>
        <v/>
      </c>
      <c r="AY1089" s="22" t="str">
        <f aca="false">IF(OR(IFERROR(AND(W1089&lt;&gt;"",Y1089&lt;&gt;"",Y1089-W1089&gt;Resumen!$B$8),FALSE()),IFERROR(AND(X1089&lt;&gt;"",Y1089&lt;&gt;"",Y1089-X1089&gt;Resumen!$B$8),FALSE())),TRIM("Lays tiene mayor markup que "&amp;IF(IFERROR(AND(W1089&lt;&gt;"",Y1089&lt;&gt;"",Y1089-W1089&gt;Resumen!$B$8),FALSE()),"Quento ","")&amp;IF(IFERROR(AND(X1089&lt;&gt;"",Y1089&lt;&gt;"",Y1089-X1089&gt;Resumen!$B$8),FALSE()),"Julicroc ","")&amp;"en este PDV"),"")</f>
        <v/>
      </c>
      <c r="AZ1089" s="22" t="str">
        <f aca="false">IF(COUNTIF('Plan Pehuamar - Lista'!$A$2:$A$167,A1089)&gt;0,"Sí","No")</f>
        <v>No</v>
      </c>
      <c r="BA1089" s="22" t="str">
        <f aca="false">IF(COUNTIF('Plan Combo 9+1'!$A$2:$A$226,A1089)&gt;0,"Sí","No")</f>
        <v>No</v>
      </c>
      <c r="BB1089" s="22" t="str">
        <f aca="false">IF(AH1089="","No",IF(BA1089="Sí",IF((AO1089-AH1089)&gt;Resumen!$B$6,"Sí","No"),IF((AO1089-AH1089)&gt;=Resumen!$B$132,"Sí","No")))</f>
        <v>No</v>
      </c>
      <c r="BC1089" s="22" t="str">
        <f aca="false">IF(AND(N1089="Sí",AL1089="Sí",AI1089=0),"Sí","No")</f>
        <v>No</v>
      </c>
      <c r="BD1089" s="22" t="str">
        <f aca="false">IF(COUNTIF('Plan 9+1 (con Pehuamar)'!$A$2:$A$227,A1089)&gt;0,"Sí","No")</f>
        <v>No</v>
      </c>
    </row>
    <row r="1090" customFormat="false" ht="15" hidden="false" customHeight="true" outlineLevel="0" collapsed="false">
      <c r="A1090" s="6" t="n">
        <v>401037</v>
      </c>
      <c r="B1090" s="6" t="n">
        <v>6</v>
      </c>
      <c r="C1090" s="6" t="n">
        <v>601</v>
      </c>
      <c r="D1090" s="6" t="s">
        <v>194</v>
      </c>
      <c r="E1090" s="6" t="s">
        <v>1271</v>
      </c>
      <c r="F1090" s="6" t="s">
        <v>382</v>
      </c>
      <c r="G1090" s="6" t="s">
        <v>129</v>
      </c>
      <c r="H1090" s="6" t="s">
        <v>197</v>
      </c>
      <c r="I1090" s="27" t="n">
        <v>25</v>
      </c>
      <c r="J1090" s="27" t="n">
        <v>0</v>
      </c>
      <c r="K1090" s="27" t="n">
        <v>6</v>
      </c>
      <c r="L1090" s="28" t="n">
        <f aca="false">I1090+J1090</f>
        <v>25</v>
      </c>
      <c r="M1090" s="28" t="n">
        <f aca="false">L1090+K1090</f>
        <v>31</v>
      </c>
      <c r="N1090" s="22" t="str">
        <f aca="false">IF(I1090&gt;0,"Sí","No")</f>
        <v>Sí</v>
      </c>
      <c r="O1090" s="22" t="str">
        <f aca="false">IF(J1090&gt;0,"Sí","No")</f>
        <v>No</v>
      </c>
      <c r="P1090" s="22" t="str">
        <f aca="false">IF(K1090&gt;0,"Sí","No")</f>
        <v>Sí</v>
      </c>
      <c r="Q1090" s="22" t="str">
        <f aca="false">IF(OR(I1090&gt;0,J1090&gt;0),"Sí","No")</f>
        <v>Sí</v>
      </c>
      <c r="R1090" s="27" t="n">
        <v>1900</v>
      </c>
      <c r="S1090" s="27" t="n">
        <v>2600</v>
      </c>
      <c r="T1090" s="27"/>
      <c r="U1090" s="27"/>
      <c r="V1090" s="27"/>
      <c r="W1090" s="12" t="n">
        <f aca="false">IF(AND(I1090&gt;0,R1090&gt;0),(S1090-R1090)/R1090,"")</f>
        <v>0.368421052631579</v>
      </c>
      <c r="X1090" s="12" t="str">
        <f aca="false">IF(AND(J1090&gt;0,T1090&gt;0),(U1090-T1090)/T1090,"")</f>
        <v/>
      </c>
      <c r="Y1090" s="12" t="str">
        <f aca="false">IF(AND(K1090&gt;0,V1090&gt;0),(V1090-Resumen!$B$7)/Resumen!$B$7,"")</f>
        <v/>
      </c>
      <c r="Z1090" s="28" t="str">
        <f aca="false">IF(AND(K1090&gt;0,I1090&gt;0,V1090&gt;0,S1090&gt;0),V1090-S1090,"")</f>
        <v/>
      </c>
      <c r="AA1090" s="12" t="str">
        <f aca="false">IF(Z1090&lt;&gt;"",Z1090/S1090,"")</f>
        <v/>
      </c>
      <c r="AB1090" s="28" t="str">
        <f aca="false">IF(AND(K1090&gt;0,J1090&gt;0,V1090&gt;0,U1090&gt;0),V1090-U1090,"")</f>
        <v/>
      </c>
      <c r="AC1090" s="12" t="str">
        <f aca="false">IF(AB1090&lt;&gt;"",AB1090/U1090,"")</f>
        <v/>
      </c>
      <c r="AD1090" s="27" t="n">
        <v>1</v>
      </c>
      <c r="AE1090" s="27" t="n">
        <v>3</v>
      </c>
      <c r="AF1090" s="27" t="n">
        <v>3</v>
      </c>
      <c r="AG1090" s="28" t="n">
        <f aca="false">AD1090+AE1090+AF1090</f>
        <v>7</v>
      </c>
      <c r="AH1090" s="12" t="n">
        <f aca="false">IF(AG1090&gt;0,AD1090/AG1090,"")</f>
        <v>0.142857142857143</v>
      </c>
      <c r="AI1090" s="27" t="n">
        <v>1</v>
      </c>
      <c r="AJ1090" s="27" t="n">
        <v>1</v>
      </c>
      <c r="AK1090" s="27" t="n">
        <v>1</v>
      </c>
      <c r="AL1090" s="22" t="str">
        <f aca="false">IF(OR(AJ1090&gt;0,AK1090&gt;0),"Sí","No")</f>
        <v>Sí</v>
      </c>
      <c r="AM1090" s="6" t="s">
        <v>198</v>
      </c>
      <c r="AN1090" s="6"/>
      <c r="AO1090" s="12" t="n">
        <f aca="false">IF(M1090&gt;0,K1090/M1090,"")</f>
        <v>0.193548387096774</v>
      </c>
      <c r="AP1090" s="22" t="str">
        <f aca="false">IF(M1090&gt;=Resumen!$B$5,"Alto","Bajo")</f>
        <v>Bajo</v>
      </c>
      <c r="AQ1090" s="22" t="str">
        <f aca="false">IF(AO1090&gt;=Resumen!$B$28,"Alto","Bajo")</f>
        <v>Bajo</v>
      </c>
      <c r="AR1090" s="22" t="str">
        <f aca="false">AP1090&amp;" Potencial / "&amp;AQ1090&amp;" Share"</f>
        <v>Bajo Potencial / Bajo Share</v>
      </c>
      <c r="AS1090" s="22" t="str">
        <f aca="false">IF(Q1090="Sí",IF(AO1090&gt;=Resumen!$B$29,"Alto","Bajo"),"")</f>
        <v>Bajo</v>
      </c>
      <c r="AT1090" s="22" t="str">
        <f aca="false">IF(AS1090&lt;&gt;"",AP1090&amp;" Potencial / "&amp;AS1090&amp;" Share","")</f>
        <v>Bajo Potencial / Bajo Share</v>
      </c>
      <c r="AU1090" s="22" t="str">
        <f aca="false">IF(AH1090="","Sin dato",IF(AH1090-AO1090&gt;Resumen!$B$6,"Sobre-exhibido",IF(AO1090-AH1090&gt;Resumen!$B$6,"Sub-exhibido","En línea")))</f>
        <v>Sub-exhibido</v>
      </c>
      <c r="AV1090" s="22" t="n">
        <f aca="false">IF(AT1090="","",IF(AT1090="Alto Potencial / Bajo Share",1,IF(AT1090="Alto Potencial / Alto Share",2,IF(AT1090="Bajo Potencial / Alto Share",3,4))))</f>
        <v>4</v>
      </c>
      <c r="AW1090" s="22" t="str">
        <f aca="false">IF(Q1090="No","Sin competencia directa",IF(AV1090=1,"1 - Foco Conquista (Alto Pot / Bajo Share)",IF(AV1090=2,"2 - Foco Defensa (Alto Pot / Alto Share)",IF(AV1090=3,"3 - Monitoreo (Bajo Pot / Alto Share)","4 - Baja Prioridad (Bajo Pot / Bajo Share)"))))</f>
        <v>4 - Baja Prioridad (Bajo Pot / Bajo Share)</v>
      </c>
      <c r="AX1090" s="12" t="str">
        <f aca="false">IF(OR(IFERROR(AND(W1090&lt;&gt;"",Y1090&lt;&gt;"",Y1090-W1090&gt;Resumen!$B$8),FALSE()),IFERROR(AND(X1090&lt;&gt;"",Y1090&lt;&gt;"",Y1090-X1090&gt;Resumen!$B$8),FALSE())),MAX(IF(IFERROR(AND(W1090&lt;&gt;"",Y1090&lt;&gt;"",Y1090-W1090&gt;Resumen!$B$8),FALSE()),Y1090-W1090,0),IF(IFERROR(AND(X1090&lt;&gt;"",Y1090&lt;&gt;"",Y1090-X1090&gt;Resumen!$B$8),FALSE()),Y1090-X1090,0)),"")</f>
        <v/>
      </c>
      <c r="AY1090" s="22" t="str">
        <f aca="false">IF(OR(IFERROR(AND(W1090&lt;&gt;"",Y1090&lt;&gt;"",Y1090-W1090&gt;Resumen!$B$8),FALSE()),IFERROR(AND(X1090&lt;&gt;"",Y1090&lt;&gt;"",Y1090-X1090&gt;Resumen!$B$8),FALSE())),TRIM("Lays tiene mayor markup que "&amp;IF(IFERROR(AND(W1090&lt;&gt;"",Y1090&lt;&gt;"",Y1090-W1090&gt;Resumen!$B$8),FALSE()),"Quento ","")&amp;IF(IFERROR(AND(X1090&lt;&gt;"",Y1090&lt;&gt;"",Y1090-X1090&gt;Resumen!$B$8),FALSE()),"Julicroc ","")&amp;"en este PDV"),"")</f>
        <v/>
      </c>
      <c r="AZ1090" s="22" t="str">
        <f aca="false">IF(COUNTIF('Plan Pehuamar - Lista'!$A$2:$A$167,A1090)&gt;0,"Sí","No")</f>
        <v>No</v>
      </c>
      <c r="BA1090" s="22" t="str">
        <f aca="false">IF(COUNTIF('Plan Combo 9+1'!$A$2:$A$226,A1090)&gt;0,"Sí","No")</f>
        <v>No</v>
      </c>
      <c r="BB1090" s="22" t="str">
        <f aca="false">IF(AH1090="","No",IF(BA1090="Sí",IF((AO1090-AH1090)&gt;Resumen!$B$6,"Sí","No"),IF((AO1090-AH1090)&gt;=Resumen!$B$132,"Sí","No")))</f>
        <v>No</v>
      </c>
      <c r="BC1090" s="22" t="str">
        <f aca="false">IF(AND(N1090="Sí",AL1090="Sí",AI1090=0),"Sí","No")</f>
        <v>No</v>
      </c>
      <c r="BD1090" s="22" t="str">
        <f aca="false">IF(COUNTIF('Plan 9+1 (con Pehuamar)'!$A$2:$A$227,A1090)&gt;0,"Sí","No")</f>
        <v>No</v>
      </c>
    </row>
    <row r="1091" customFormat="false" ht="15" hidden="false" customHeight="true" outlineLevel="0" collapsed="false">
      <c r="A1091" s="6" t="n">
        <v>401064</v>
      </c>
      <c r="B1091" s="6" t="n">
        <v>6</v>
      </c>
      <c r="C1091" s="6" t="n">
        <v>601</v>
      </c>
      <c r="D1091" s="6" t="s">
        <v>194</v>
      </c>
      <c r="E1091" s="6" t="s">
        <v>1272</v>
      </c>
      <c r="F1091" s="6" t="s">
        <v>196</v>
      </c>
      <c r="G1091" s="6" t="s">
        <v>129</v>
      </c>
      <c r="H1091" s="6" t="s">
        <v>197</v>
      </c>
      <c r="I1091" s="27" t="n">
        <v>0</v>
      </c>
      <c r="J1091" s="27" t="n">
        <v>0</v>
      </c>
      <c r="K1091" s="27" t="n">
        <v>0.1</v>
      </c>
      <c r="L1091" s="28" t="n">
        <f aca="false">I1091+J1091</f>
        <v>0</v>
      </c>
      <c r="M1091" s="28" t="n">
        <f aca="false">L1091+K1091</f>
        <v>0.1</v>
      </c>
      <c r="N1091" s="22" t="str">
        <f aca="false">IF(I1091&gt;0,"Sí","No")</f>
        <v>No</v>
      </c>
      <c r="O1091" s="22" t="str">
        <f aca="false">IF(J1091&gt;0,"Sí","No")</f>
        <v>No</v>
      </c>
      <c r="P1091" s="22" t="str">
        <f aca="false">IF(K1091&gt;0,"Sí","No")</f>
        <v>Sí</v>
      </c>
      <c r="Q1091" s="22" t="str">
        <f aca="false">IF(OR(I1091&gt;0,J1091&gt;0),"Sí","No")</f>
        <v>No</v>
      </c>
      <c r="R1091" s="27"/>
      <c r="S1091" s="27"/>
      <c r="T1091" s="27"/>
      <c r="U1091" s="27"/>
      <c r="V1091" s="27"/>
      <c r="W1091" s="12" t="str">
        <f aca="false">IF(AND(I1091&gt;0,R1091&gt;0),(S1091-R1091)/R1091,"")</f>
        <v/>
      </c>
      <c r="X1091" s="12" t="str">
        <f aca="false">IF(AND(J1091&gt;0,T1091&gt;0),(U1091-T1091)/T1091,"")</f>
        <v/>
      </c>
      <c r="Y1091" s="12" t="str">
        <f aca="false">IF(AND(K1091&gt;0,V1091&gt;0),(V1091-Resumen!$B$7)/Resumen!$B$7,"")</f>
        <v/>
      </c>
      <c r="Z1091" s="28" t="str">
        <f aca="false">IF(AND(K1091&gt;0,I1091&gt;0,V1091&gt;0,S1091&gt;0),V1091-S1091,"")</f>
        <v/>
      </c>
      <c r="AA1091" s="12" t="str">
        <f aca="false">IF(Z1091&lt;&gt;"",Z1091/S1091,"")</f>
        <v/>
      </c>
      <c r="AB1091" s="28" t="str">
        <f aca="false">IF(AND(K1091&gt;0,J1091&gt;0,V1091&gt;0,U1091&gt;0),V1091-U1091,"")</f>
        <v/>
      </c>
      <c r="AC1091" s="12" t="str">
        <f aca="false">IF(AB1091&lt;&gt;"",AB1091/U1091,"")</f>
        <v/>
      </c>
      <c r="AD1091" s="27" t="n">
        <v>0</v>
      </c>
      <c r="AE1091" s="27" t="n">
        <v>0</v>
      </c>
      <c r="AF1091" s="27" t="n">
        <v>0</v>
      </c>
      <c r="AG1091" s="28" t="n">
        <f aca="false">AD1091+AE1091+AF1091</f>
        <v>0</v>
      </c>
      <c r="AH1091" s="12" t="str">
        <f aca="false">IF(AG1091&gt;0,AD1091/AG1091,"")</f>
        <v/>
      </c>
      <c r="AI1091" s="27" t="n">
        <v>0</v>
      </c>
      <c r="AJ1091" s="27" t="n">
        <v>0</v>
      </c>
      <c r="AK1091" s="27" t="n">
        <v>0</v>
      </c>
      <c r="AL1091" s="22" t="str">
        <f aca="false">IF(OR(AJ1091&gt;0,AK1091&gt;0),"Sí","No")</f>
        <v>No</v>
      </c>
      <c r="AM1091" s="6"/>
      <c r="AN1091" s="6"/>
      <c r="AO1091" s="12" t="n">
        <f aca="false">IF(M1091&gt;0,K1091/M1091,"")</f>
        <v>1</v>
      </c>
      <c r="AP1091" s="22" t="str">
        <f aca="false">IF(M1091&gt;=Resumen!$B$5,"Alto","Bajo")</f>
        <v>Bajo</v>
      </c>
      <c r="AQ1091" s="22" t="str">
        <f aca="false">IF(AO1091&gt;=Resumen!$B$28,"Alto","Bajo")</f>
        <v>Alto</v>
      </c>
      <c r="AR1091" s="22" t="str">
        <f aca="false">AP1091&amp;" Potencial / "&amp;AQ1091&amp;" Share"</f>
        <v>Bajo Potencial / Alto Share</v>
      </c>
      <c r="AS1091" s="22" t="str">
        <f aca="false">IF(Q1091="Sí",IF(AO1091&gt;=Resumen!$B$29,"Alto","Bajo"),"")</f>
        <v/>
      </c>
      <c r="AT1091" s="22" t="str">
        <f aca="false">IF(AS1091&lt;&gt;"",AP1091&amp;" Potencial / "&amp;AS1091&amp;" Share","")</f>
        <v/>
      </c>
      <c r="AU1091" s="22" t="str">
        <f aca="false">IF(AH1091="","Sin dato",IF(AH1091-AO1091&gt;Resumen!$B$6,"Sobre-exhibido",IF(AO1091-AH1091&gt;Resumen!$B$6,"Sub-exhibido","En línea")))</f>
        <v>Sin dato</v>
      </c>
      <c r="AV1091" s="22" t="str">
        <f aca="false">IF(AT1091="","",IF(AT1091="Alto Potencial / Bajo Share",1,IF(AT1091="Alto Potencial / Alto Share",2,IF(AT1091="Bajo Potencial / Alto Share",3,4))))</f>
        <v/>
      </c>
      <c r="AW1091" s="22" t="str">
        <f aca="false">IF(Q1091="No","Sin competencia directa",IF(AV1091=1,"1 - Foco Conquista (Alto Pot / Bajo Share)",IF(AV1091=2,"2 - Foco Defensa (Alto Pot / Alto Share)",IF(AV1091=3,"3 - Monitoreo (Bajo Pot / Alto Share)","4 - Baja Prioridad (Bajo Pot / Bajo Share)"))))</f>
        <v>Sin competencia directa</v>
      </c>
      <c r="AX1091" s="12" t="str">
        <f aca="false">IF(OR(IFERROR(AND(W1091&lt;&gt;"",Y1091&lt;&gt;"",Y1091-W1091&gt;Resumen!$B$8),FALSE()),IFERROR(AND(X1091&lt;&gt;"",Y1091&lt;&gt;"",Y1091-X1091&gt;Resumen!$B$8),FALSE())),MAX(IF(IFERROR(AND(W1091&lt;&gt;"",Y1091&lt;&gt;"",Y1091-W1091&gt;Resumen!$B$8),FALSE()),Y1091-W1091,0),IF(IFERROR(AND(X1091&lt;&gt;"",Y1091&lt;&gt;"",Y1091-X1091&gt;Resumen!$B$8),FALSE()),Y1091-X1091,0)),"")</f>
        <v/>
      </c>
      <c r="AY1091" s="22" t="str">
        <f aca="false">IF(OR(IFERROR(AND(W1091&lt;&gt;"",Y1091&lt;&gt;"",Y1091-W1091&gt;Resumen!$B$8),FALSE()),IFERROR(AND(X1091&lt;&gt;"",Y1091&lt;&gt;"",Y1091-X1091&gt;Resumen!$B$8),FALSE())),TRIM("Lays tiene mayor markup que "&amp;IF(IFERROR(AND(W1091&lt;&gt;"",Y1091&lt;&gt;"",Y1091-W1091&gt;Resumen!$B$8),FALSE()),"Quento ","")&amp;IF(IFERROR(AND(X1091&lt;&gt;"",Y1091&lt;&gt;"",Y1091-X1091&gt;Resumen!$B$8),FALSE()),"Julicroc ","")&amp;"en este PDV"),"")</f>
        <v/>
      </c>
      <c r="AZ1091" s="22" t="str">
        <f aca="false">IF(COUNTIF('Plan Pehuamar - Lista'!$A$2:$A$167,A1091)&gt;0,"Sí","No")</f>
        <v>No</v>
      </c>
      <c r="BA1091" s="22" t="str">
        <f aca="false">IF(COUNTIF('Plan Combo 9+1'!$A$2:$A$226,A1091)&gt;0,"Sí","No")</f>
        <v>No</v>
      </c>
      <c r="BB1091" s="22" t="str">
        <f aca="false">IF(AH1091="","No",IF(BA1091="Sí",IF((AO1091-AH1091)&gt;Resumen!$B$6,"Sí","No"),IF((AO1091-AH1091)&gt;=Resumen!$B$132,"Sí","No")))</f>
        <v>No</v>
      </c>
      <c r="BC1091" s="22" t="str">
        <f aca="false">IF(AND(N1091="Sí",AL1091="Sí",AI1091=0),"Sí","No")</f>
        <v>No</v>
      </c>
      <c r="BD1091" s="22" t="str">
        <f aca="false">IF(COUNTIF('Plan 9+1 (con Pehuamar)'!$A$2:$A$227,A1091)&gt;0,"Sí","No")</f>
        <v>No</v>
      </c>
    </row>
    <row r="1092" customFormat="false" ht="15" hidden="false" customHeight="true" outlineLevel="0" collapsed="false">
      <c r="A1092" s="6" t="n">
        <v>401065</v>
      </c>
      <c r="B1092" s="6" t="n">
        <v>6</v>
      </c>
      <c r="C1092" s="6" t="n">
        <v>601</v>
      </c>
      <c r="D1092" s="6" t="s">
        <v>194</v>
      </c>
      <c r="E1092" s="6" t="s">
        <v>1273</v>
      </c>
      <c r="F1092" s="6" t="s">
        <v>201</v>
      </c>
      <c r="G1092" s="6" t="s">
        <v>129</v>
      </c>
      <c r="H1092" s="6" t="s">
        <v>197</v>
      </c>
      <c r="I1092" s="27" t="n">
        <v>15</v>
      </c>
      <c r="J1092" s="27" t="n">
        <v>0</v>
      </c>
      <c r="K1092" s="27" t="n">
        <v>6</v>
      </c>
      <c r="L1092" s="28" t="n">
        <f aca="false">I1092+J1092</f>
        <v>15</v>
      </c>
      <c r="M1092" s="28" t="n">
        <f aca="false">L1092+K1092</f>
        <v>21</v>
      </c>
      <c r="N1092" s="22" t="str">
        <f aca="false">IF(I1092&gt;0,"Sí","No")</f>
        <v>Sí</v>
      </c>
      <c r="O1092" s="22" t="str">
        <f aca="false">IF(J1092&gt;0,"Sí","No")</f>
        <v>No</v>
      </c>
      <c r="P1092" s="22" t="str">
        <f aca="false">IF(K1092&gt;0,"Sí","No")</f>
        <v>Sí</v>
      </c>
      <c r="Q1092" s="22" t="str">
        <f aca="false">IF(OR(I1092&gt;0,J1092&gt;0),"Sí","No")</f>
        <v>Sí</v>
      </c>
      <c r="R1092" s="27" t="n">
        <v>1700</v>
      </c>
      <c r="S1092" s="27" t="n">
        <v>2700</v>
      </c>
      <c r="T1092" s="27"/>
      <c r="U1092" s="27"/>
      <c r="V1092" s="27" t="n">
        <v>3500</v>
      </c>
      <c r="W1092" s="12" t="n">
        <f aca="false">IF(AND(I1092&gt;0,R1092&gt;0),(S1092-R1092)/R1092,"")</f>
        <v>0.588235294117647</v>
      </c>
      <c r="X1092" s="12" t="str">
        <f aca="false">IF(AND(J1092&gt;0,T1092&gt;0),(U1092-T1092)/T1092,"")</f>
        <v/>
      </c>
      <c r="Y1092" s="12" t="n">
        <f aca="false">IF(AND(K1092&gt;0,V1092&gt;0),(V1092-Resumen!$B$7)/Resumen!$B$7,"")</f>
        <v>0.4</v>
      </c>
      <c r="Z1092" s="28" t="n">
        <f aca="false">IF(AND(K1092&gt;0,I1092&gt;0,V1092&gt;0,S1092&gt;0),V1092-S1092,"")</f>
        <v>800</v>
      </c>
      <c r="AA1092" s="12" t="n">
        <f aca="false">IF(Z1092&lt;&gt;"",Z1092/S1092,"")</f>
        <v>0.296296296296296</v>
      </c>
      <c r="AB1092" s="28" t="str">
        <f aca="false">IF(AND(K1092&gt;0,J1092&gt;0,V1092&gt;0,U1092&gt;0),V1092-U1092,"")</f>
        <v/>
      </c>
      <c r="AC1092" s="12" t="str">
        <f aca="false">IF(AB1092&lt;&gt;"",AB1092/U1092,"")</f>
        <v/>
      </c>
      <c r="AD1092" s="27" t="n">
        <v>1</v>
      </c>
      <c r="AE1092" s="27" t="n">
        <v>1</v>
      </c>
      <c r="AF1092" s="27" t="n">
        <v>0</v>
      </c>
      <c r="AG1092" s="28" t="n">
        <f aca="false">AD1092+AE1092+AF1092</f>
        <v>2</v>
      </c>
      <c r="AH1092" s="12" t="n">
        <f aca="false">IF(AG1092&gt;0,AD1092/AG1092,"")</f>
        <v>0.5</v>
      </c>
      <c r="AI1092" s="27" t="n">
        <v>1</v>
      </c>
      <c r="AJ1092" s="27" t="n">
        <v>1</v>
      </c>
      <c r="AK1092" s="27" t="n">
        <v>1</v>
      </c>
      <c r="AL1092" s="22" t="str">
        <f aca="false">IF(OR(AJ1092&gt;0,AK1092&gt;0),"Sí","No")</f>
        <v>Sí</v>
      </c>
      <c r="AM1092" s="6" t="s">
        <v>198</v>
      </c>
      <c r="AN1092" s="6"/>
      <c r="AO1092" s="12" t="n">
        <f aca="false">IF(M1092&gt;0,K1092/M1092,"")</f>
        <v>0.285714285714286</v>
      </c>
      <c r="AP1092" s="22" t="str">
        <f aca="false">IF(M1092&gt;=Resumen!$B$5,"Alto","Bajo")</f>
        <v>Bajo</v>
      </c>
      <c r="AQ1092" s="22" t="str">
        <f aca="false">IF(AO1092&gt;=Resumen!$B$28,"Alto","Bajo")</f>
        <v>Bajo</v>
      </c>
      <c r="AR1092" s="22" t="str">
        <f aca="false">AP1092&amp;" Potencial / "&amp;AQ1092&amp;" Share"</f>
        <v>Bajo Potencial / Bajo Share</v>
      </c>
      <c r="AS1092" s="22" t="str">
        <f aca="false">IF(Q1092="Sí",IF(AO1092&gt;=Resumen!$B$29,"Alto","Bajo"),"")</f>
        <v>Bajo</v>
      </c>
      <c r="AT1092" s="22" t="str">
        <f aca="false">IF(AS1092&lt;&gt;"",AP1092&amp;" Potencial / "&amp;AS1092&amp;" Share","")</f>
        <v>Bajo Potencial / Bajo Share</v>
      </c>
      <c r="AU1092" s="22" t="str">
        <f aca="false">IF(AH1092="","Sin dato",IF(AH1092-AO1092&gt;Resumen!$B$6,"Sobre-exhibido",IF(AO1092-AH1092&gt;Resumen!$B$6,"Sub-exhibido","En línea")))</f>
        <v>Sobre-exhibido</v>
      </c>
      <c r="AV1092" s="22" t="n">
        <f aca="false">IF(AT1092="","",IF(AT1092="Alto Potencial / Bajo Share",1,IF(AT1092="Alto Potencial / Alto Share",2,IF(AT1092="Bajo Potencial / Alto Share",3,4))))</f>
        <v>4</v>
      </c>
      <c r="AW1092" s="22" t="str">
        <f aca="false">IF(Q1092="No","Sin competencia directa",IF(AV1092=1,"1 - Foco Conquista (Alto Pot / Bajo Share)",IF(AV1092=2,"2 - Foco Defensa (Alto Pot / Alto Share)",IF(AV1092=3,"3 - Monitoreo (Bajo Pot / Alto Share)","4 - Baja Prioridad (Bajo Pot / Bajo Share)"))))</f>
        <v>4 - Baja Prioridad (Bajo Pot / Bajo Share)</v>
      </c>
      <c r="AX1092" s="12" t="str">
        <f aca="false">IF(OR(IFERROR(AND(W1092&lt;&gt;"",Y1092&lt;&gt;"",Y1092-W1092&gt;Resumen!$B$8),FALSE()),IFERROR(AND(X1092&lt;&gt;"",Y1092&lt;&gt;"",Y1092-X1092&gt;Resumen!$B$8),FALSE())),MAX(IF(IFERROR(AND(W1092&lt;&gt;"",Y1092&lt;&gt;"",Y1092-W1092&gt;Resumen!$B$8),FALSE()),Y1092-W1092,0),IF(IFERROR(AND(X1092&lt;&gt;"",Y1092&lt;&gt;"",Y1092-X1092&gt;Resumen!$B$8),FALSE()),Y1092-X1092,0)),"")</f>
        <v/>
      </c>
      <c r="AY1092" s="22" t="str">
        <f aca="false">IF(OR(IFERROR(AND(W1092&lt;&gt;"",Y1092&lt;&gt;"",Y1092-W1092&gt;Resumen!$B$8),FALSE()),IFERROR(AND(X1092&lt;&gt;"",Y1092&lt;&gt;"",Y1092-X1092&gt;Resumen!$B$8),FALSE())),TRIM("Lays tiene mayor markup que "&amp;IF(IFERROR(AND(W1092&lt;&gt;"",Y1092&lt;&gt;"",Y1092-W1092&gt;Resumen!$B$8),FALSE()),"Quento ","")&amp;IF(IFERROR(AND(X1092&lt;&gt;"",Y1092&lt;&gt;"",Y1092-X1092&gt;Resumen!$B$8),FALSE()),"Julicroc ","")&amp;"en este PDV"),"")</f>
        <v/>
      </c>
      <c r="AZ1092" s="22" t="str">
        <f aca="false">IF(COUNTIF('Plan Pehuamar - Lista'!$A$2:$A$167,A1092)&gt;0,"Sí","No")</f>
        <v>No</v>
      </c>
      <c r="BA1092" s="22" t="str">
        <f aca="false">IF(COUNTIF('Plan Combo 9+1'!$A$2:$A$226,A1092)&gt;0,"Sí","No")</f>
        <v>No</v>
      </c>
      <c r="BB1092" s="22" t="str">
        <f aca="false">IF(AH1092="","No",IF(BA1092="Sí",IF((AO1092-AH1092)&gt;Resumen!$B$6,"Sí","No"),IF((AO1092-AH1092)&gt;=Resumen!$B$132,"Sí","No")))</f>
        <v>No</v>
      </c>
      <c r="BC1092" s="22" t="str">
        <f aca="false">IF(AND(N1092="Sí",AL1092="Sí",AI1092=0),"Sí","No")</f>
        <v>No</v>
      </c>
      <c r="BD1092" s="22" t="str">
        <f aca="false">IF(COUNTIF('Plan 9+1 (con Pehuamar)'!$A$2:$A$227,A1092)&gt;0,"Sí","No")</f>
        <v>No</v>
      </c>
    </row>
    <row r="1093" customFormat="false" ht="15" hidden="false" customHeight="true" outlineLevel="0" collapsed="false">
      <c r="A1093" s="6" t="n">
        <v>401075</v>
      </c>
      <c r="B1093" s="6" t="n">
        <v>6</v>
      </c>
      <c r="C1093" s="6" t="n">
        <v>601</v>
      </c>
      <c r="D1093" s="6" t="s">
        <v>194</v>
      </c>
      <c r="E1093" s="6" t="s">
        <v>1274</v>
      </c>
      <c r="F1093" s="6" t="s">
        <v>196</v>
      </c>
      <c r="G1093" s="6" t="s">
        <v>129</v>
      </c>
      <c r="H1093" s="6" t="s">
        <v>197</v>
      </c>
      <c r="I1093" s="27" t="n">
        <v>0</v>
      </c>
      <c r="J1093" s="27" t="n">
        <v>0</v>
      </c>
      <c r="K1093" s="27" t="n">
        <v>7.9</v>
      </c>
      <c r="L1093" s="28" t="n">
        <f aca="false">I1093+J1093</f>
        <v>0</v>
      </c>
      <c r="M1093" s="28" t="n">
        <f aca="false">L1093+K1093</f>
        <v>7.9</v>
      </c>
      <c r="N1093" s="22" t="str">
        <f aca="false">IF(I1093&gt;0,"Sí","No")</f>
        <v>No</v>
      </c>
      <c r="O1093" s="22" t="str">
        <f aca="false">IF(J1093&gt;0,"Sí","No")</f>
        <v>No</v>
      </c>
      <c r="P1093" s="22" t="str">
        <f aca="false">IF(K1093&gt;0,"Sí","No")</f>
        <v>Sí</v>
      </c>
      <c r="Q1093" s="22" t="str">
        <f aca="false">IF(OR(I1093&gt;0,J1093&gt;0),"Sí","No")</f>
        <v>No</v>
      </c>
      <c r="R1093" s="27"/>
      <c r="S1093" s="27"/>
      <c r="T1093" s="27"/>
      <c r="U1093" s="27"/>
      <c r="V1093" s="27"/>
      <c r="W1093" s="12" t="str">
        <f aca="false">IF(AND(I1093&gt;0,R1093&gt;0),(S1093-R1093)/R1093,"")</f>
        <v/>
      </c>
      <c r="X1093" s="12" t="str">
        <f aca="false">IF(AND(J1093&gt;0,T1093&gt;0),(U1093-T1093)/T1093,"")</f>
        <v/>
      </c>
      <c r="Y1093" s="12" t="str">
        <f aca="false">IF(AND(K1093&gt;0,V1093&gt;0),(V1093-Resumen!$B$7)/Resumen!$B$7,"")</f>
        <v/>
      </c>
      <c r="Z1093" s="28" t="str">
        <f aca="false">IF(AND(K1093&gt;0,I1093&gt;0,V1093&gt;0,S1093&gt;0),V1093-S1093,"")</f>
        <v/>
      </c>
      <c r="AA1093" s="12" t="str">
        <f aca="false">IF(Z1093&lt;&gt;"",Z1093/S1093,"")</f>
        <v/>
      </c>
      <c r="AB1093" s="28" t="str">
        <f aca="false">IF(AND(K1093&gt;0,J1093&gt;0,V1093&gt;0,U1093&gt;0),V1093-U1093,"")</f>
        <v/>
      </c>
      <c r="AC1093" s="12" t="str">
        <f aca="false">IF(AB1093&lt;&gt;"",AB1093/U1093,"")</f>
        <v/>
      </c>
      <c r="AD1093" s="27" t="n">
        <v>0</v>
      </c>
      <c r="AE1093" s="27" t="n">
        <v>0</v>
      </c>
      <c r="AF1093" s="27" t="n">
        <v>0</v>
      </c>
      <c r="AG1093" s="28" t="n">
        <f aca="false">AD1093+AE1093+AF1093</f>
        <v>0</v>
      </c>
      <c r="AH1093" s="12" t="str">
        <f aca="false">IF(AG1093&gt;0,AD1093/AG1093,"")</f>
        <v/>
      </c>
      <c r="AI1093" s="27" t="n">
        <v>0</v>
      </c>
      <c r="AJ1093" s="27" t="n">
        <v>0</v>
      </c>
      <c r="AK1093" s="27" t="n">
        <v>0</v>
      </c>
      <c r="AL1093" s="22" t="str">
        <f aca="false">IF(OR(AJ1093&gt;0,AK1093&gt;0),"Sí","No")</f>
        <v>No</v>
      </c>
      <c r="AM1093" s="6"/>
      <c r="AN1093" s="6"/>
      <c r="AO1093" s="12" t="n">
        <f aca="false">IF(M1093&gt;0,K1093/M1093,"")</f>
        <v>1</v>
      </c>
      <c r="AP1093" s="22" t="str">
        <f aca="false">IF(M1093&gt;=Resumen!$B$5,"Alto","Bajo")</f>
        <v>Bajo</v>
      </c>
      <c r="AQ1093" s="22" t="str">
        <f aca="false">IF(AO1093&gt;=Resumen!$B$28,"Alto","Bajo")</f>
        <v>Alto</v>
      </c>
      <c r="AR1093" s="22" t="str">
        <f aca="false">AP1093&amp;" Potencial / "&amp;AQ1093&amp;" Share"</f>
        <v>Bajo Potencial / Alto Share</v>
      </c>
      <c r="AS1093" s="22" t="str">
        <f aca="false">IF(Q1093="Sí",IF(AO1093&gt;=Resumen!$B$29,"Alto","Bajo"),"")</f>
        <v/>
      </c>
      <c r="AT1093" s="22" t="str">
        <f aca="false">IF(AS1093&lt;&gt;"",AP1093&amp;" Potencial / "&amp;AS1093&amp;" Share","")</f>
        <v/>
      </c>
      <c r="AU1093" s="22" t="str">
        <f aca="false">IF(AH1093="","Sin dato",IF(AH1093-AO1093&gt;Resumen!$B$6,"Sobre-exhibido",IF(AO1093-AH1093&gt;Resumen!$B$6,"Sub-exhibido","En línea")))</f>
        <v>Sin dato</v>
      </c>
      <c r="AV1093" s="22" t="str">
        <f aca="false">IF(AT1093="","",IF(AT1093="Alto Potencial / Bajo Share",1,IF(AT1093="Alto Potencial / Alto Share",2,IF(AT1093="Bajo Potencial / Alto Share",3,4))))</f>
        <v/>
      </c>
      <c r="AW1093" s="22" t="str">
        <f aca="false">IF(Q1093="No","Sin competencia directa",IF(AV1093=1,"1 - Foco Conquista (Alto Pot / Bajo Share)",IF(AV1093=2,"2 - Foco Defensa (Alto Pot / Alto Share)",IF(AV1093=3,"3 - Monitoreo (Bajo Pot / Alto Share)","4 - Baja Prioridad (Bajo Pot / Bajo Share)"))))</f>
        <v>Sin competencia directa</v>
      </c>
      <c r="AX1093" s="12" t="str">
        <f aca="false">IF(OR(IFERROR(AND(W1093&lt;&gt;"",Y1093&lt;&gt;"",Y1093-W1093&gt;Resumen!$B$8),FALSE()),IFERROR(AND(X1093&lt;&gt;"",Y1093&lt;&gt;"",Y1093-X1093&gt;Resumen!$B$8),FALSE())),MAX(IF(IFERROR(AND(W1093&lt;&gt;"",Y1093&lt;&gt;"",Y1093-W1093&gt;Resumen!$B$8),FALSE()),Y1093-W1093,0),IF(IFERROR(AND(X1093&lt;&gt;"",Y1093&lt;&gt;"",Y1093-X1093&gt;Resumen!$B$8),FALSE()),Y1093-X1093,0)),"")</f>
        <v/>
      </c>
      <c r="AY1093" s="22" t="str">
        <f aca="false">IF(OR(IFERROR(AND(W1093&lt;&gt;"",Y1093&lt;&gt;"",Y1093-W1093&gt;Resumen!$B$8),FALSE()),IFERROR(AND(X1093&lt;&gt;"",Y1093&lt;&gt;"",Y1093-X1093&gt;Resumen!$B$8),FALSE())),TRIM("Lays tiene mayor markup que "&amp;IF(IFERROR(AND(W1093&lt;&gt;"",Y1093&lt;&gt;"",Y1093-W1093&gt;Resumen!$B$8),FALSE()),"Quento ","")&amp;IF(IFERROR(AND(X1093&lt;&gt;"",Y1093&lt;&gt;"",Y1093-X1093&gt;Resumen!$B$8),FALSE()),"Julicroc ","")&amp;"en este PDV"),"")</f>
        <v/>
      </c>
      <c r="AZ1093" s="22" t="str">
        <f aca="false">IF(COUNTIF('Plan Pehuamar - Lista'!$A$2:$A$167,A1093)&gt;0,"Sí","No")</f>
        <v>No</v>
      </c>
      <c r="BA1093" s="22" t="str">
        <f aca="false">IF(COUNTIF('Plan Combo 9+1'!$A$2:$A$226,A1093)&gt;0,"Sí","No")</f>
        <v>No</v>
      </c>
      <c r="BB1093" s="22" t="str">
        <f aca="false">IF(AH1093="","No",IF(BA1093="Sí",IF((AO1093-AH1093)&gt;Resumen!$B$6,"Sí","No"),IF((AO1093-AH1093)&gt;=Resumen!$B$132,"Sí","No")))</f>
        <v>No</v>
      </c>
      <c r="BC1093" s="22" t="str">
        <f aca="false">IF(AND(N1093="Sí",AL1093="Sí",AI1093=0),"Sí","No")</f>
        <v>No</v>
      </c>
      <c r="BD1093" s="22" t="str">
        <f aca="false">IF(COUNTIF('Plan 9+1 (con Pehuamar)'!$A$2:$A$227,A1093)&gt;0,"Sí","No")</f>
        <v>No</v>
      </c>
    </row>
    <row r="1094" customFormat="false" ht="15" hidden="false" customHeight="true" outlineLevel="0" collapsed="false">
      <c r="A1094" s="6" t="n">
        <v>401091</v>
      </c>
      <c r="B1094" s="6" t="n">
        <v>6</v>
      </c>
      <c r="C1094" s="6" t="n">
        <v>601</v>
      </c>
      <c r="D1094" s="6" t="s">
        <v>194</v>
      </c>
      <c r="E1094" s="6" t="s">
        <v>1075</v>
      </c>
      <c r="F1094" s="6" t="s">
        <v>196</v>
      </c>
      <c r="G1094" s="6" t="s">
        <v>129</v>
      </c>
      <c r="H1094" s="6" t="s">
        <v>197</v>
      </c>
      <c r="I1094" s="27" t="n">
        <v>0</v>
      </c>
      <c r="J1094" s="27" t="n">
        <v>0</v>
      </c>
      <c r="K1094" s="27" t="n">
        <v>7</v>
      </c>
      <c r="L1094" s="28" t="n">
        <f aca="false">I1094+J1094</f>
        <v>0</v>
      </c>
      <c r="M1094" s="28" t="n">
        <f aca="false">L1094+K1094</f>
        <v>7</v>
      </c>
      <c r="N1094" s="22" t="str">
        <f aca="false">IF(I1094&gt;0,"Sí","No")</f>
        <v>No</v>
      </c>
      <c r="O1094" s="22" t="str">
        <f aca="false">IF(J1094&gt;0,"Sí","No")</f>
        <v>No</v>
      </c>
      <c r="P1094" s="22" t="str">
        <f aca="false">IF(K1094&gt;0,"Sí","No")</f>
        <v>Sí</v>
      </c>
      <c r="Q1094" s="22" t="str">
        <f aca="false">IF(OR(I1094&gt;0,J1094&gt;0),"Sí","No")</f>
        <v>No</v>
      </c>
      <c r="R1094" s="27"/>
      <c r="S1094" s="27"/>
      <c r="T1094" s="27"/>
      <c r="U1094" s="27"/>
      <c r="V1094" s="27"/>
      <c r="W1094" s="12" t="str">
        <f aca="false">IF(AND(I1094&gt;0,R1094&gt;0),(S1094-R1094)/R1094,"")</f>
        <v/>
      </c>
      <c r="X1094" s="12" t="str">
        <f aca="false">IF(AND(J1094&gt;0,T1094&gt;0),(U1094-T1094)/T1094,"")</f>
        <v/>
      </c>
      <c r="Y1094" s="12" t="str">
        <f aca="false">IF(AND(K1094&gt;0,V1094&gt;0),(V1094-Resumen!$B$7)/Resumen!$B$7,"")</f>
        <v/>
      </c>
      <c r="Z1094" s="28" t="str">
        <f aca="false">IF(AND(K1094&gt;0,I1094&gt;0,V1094&gt;0,S1094&gt;0),V1094-S1094,"")</f>
        <v/>
      </c>
      <c r="AA1094" s="12" t="str">
        <f aca="false">IF(Z1094&lt;&gt;"",Z1094/S1094,"")</f>
        <v/>
      </c>
      <c r="AB1094" s="28" t="str">
        <f aca="false">IF(AND(K1094&gt;0,J1094&gt;0,V1094&gt;0,U1094&gt;0),V1094-U1094,"")</f>
        <v/>
      </c>
      <c r="AC1094" s="12" t="str">
        <f aca="false">IF(AB1094&lt;&gt;"",AB1094/U1094,"")</f>
        <v/>
      </c>
      <c r="AD1094" s="27" t="n">
        <v>0</v>
      </c>
      <c r="AE1094" s="27" t="n">
        <v>0</v>
      </c>
      <c r="AF1094" s="27" t="n">
        <v>0</v>
      </c>
      <c r="AG1094" s="28" t="n">
        <f aca="false">AD1094+AE1094+AF1094</f>
        <v>0</v>
      </c>
      <c r="AH1094" s="12" t="str">
        <f aca="false">IF(AG1094&gt;0,AD1094/AG1094,"")</f>
        <v/>
      </c>
      <c r="AI1094" s="27" t="n">
        <v>0</v>
      </c>
      <c r="AJ1094" s="27" t="n">
        <v>0</v>
      </c>
      <c r="AK1094" s="27" t="n">
        <v>0</v>
      </c>
      <c r="AL1094" s="22" t="str">
        <f aca="false">IF(OR(AJ1094&gt;0,AK1094&gt;0),"Sí","No")</f>
        <v>No</v>
      </c>
      <c r="AM1094" s="6"/>
      <c r="AN1094" s="6"/>
      <c r="AO1094" s="12" t="n">
        <f aca="false">IF(M1094&gt;0,K1094/M1094,"")</f>
        <v>1</v>
      </c>
      <c r="AP1094" s="22" t="str">
        <f aca="false">IF(M1094&gt;=Resumen!$B$5,"Alto","Bajo")</f>
        <v>Bajo</v>
      </c>
      <c r="AQ1094" s="22" t="str">
        <f aca="false">IF(AO1094&gt;=Resumen!$B$28,"Alto","Bajo")</f>
        <v>Alto</v>
      </c>
      <c r="AR1094" s="22" t="str">
        <f aca="false">AP1094&amp;" Potencial / "&amp;AQ1094&amp;" Share"</f>
        <v>Bajo Potencial / Alto Share</v>
      </c>
      <c r="AS1094" s="22" t="str">
        <f aca="false">IF(Q1094="Sí",IF(AO1094&gt;=Resumen!$B$29,"Alto","Bajo"),"")</f>
        <v/>
      </c>
      <c r="AT1094" s="22" t="str">
        <f aca="false">IF(AS1094&lt;&gt;"",AP1094&amp;" Potencial / "&amp;AS1094&amp;" Share","")</f>
        <v/>
      </c>
      <c r="AU1094" s="22" t="str">
        <f aca="false">IF(AH1094="","Sin dato",IF(AH1094-AO1094&gt;Resumen!$B$6,"Sobre-exhibido",IF(AO1094-AH1094&gt;Resumen!$B$6,"Sub-exhibido","En línea")))</f>
        <v>Sin dato</v>
      </c>
      <c r="AV1094" s="22" t="str">
        <f aca="false">IF(AT1094="","",IF(AT1094="Alto Potencial / Bajo Share",1,IF(AT1094="Alto Potencial / Alto Share",2,IF(AT1094="Bajo Potencial / Alto Share",3,4))))</f>
        <v/>
      </c>
      <c r="AW1094" s="22" t="str">
        <f aca="false">IF(Q1094="No","Sin competencia directa",IF(AV1094=1,"1 - Foco Conquista (Alto Pot / Bajo Share)",IF(AV1094=2,"2 - Foco Defensa (Alto Pot / Alto Share)",IF(AV1094=3,"3 - Monitoreo (Bajo Pot / Alto Share)","4 - Baja Prioridad (Bajo Pot / Bajo Share)"))))</f>
        <v>Sin competencia directa</v>
      </c>
      <c r="AX1094" s="12" t="str">
        <f aca="false">IF(OR(IFERROR(AND(W1094&lt;&gt;"",Y1094&lt;&gt;"",Y1094-W1094&gt;Resumen!$B$8),FALSE()),IFERROR(AND(X1094&lt;&gt;"",Y1094&lt;&gt;"",Y1094-X1094&gt;Resumen!$B$8),FALSE())),MAX(IF(IFERROR(AND(W1094&lt;&gt;"",Y1094&lt;&gt;"",Y1094-W1094&gt;Resumen!$B$8),FALSE()),Y1094-W1094,0),IF(IFERROR(AND(X1094&lt;&gt;"",Y1094&lt;&gt;"",Y1094-X1094&gt;Resumen!$B$8),FALSE()),Y1094-X1094,0)),"")</f>
        <v/>
      </c>
      <c r="AY1094" s="22" t="str">
        <f aca="false">IF(OR(IFERROR(AND(W1094&lt;&gt;"",Y1094&lt;&gt;"",Y1094-W1094&gt;Resumen!$B$8),FALSE()),IFERROR(AND(X1094&lt;&gt;"",Y1094&lt;&gt;"",Y1094-X1094&gt;Resumen!$B$8),FALSE())),TRIM("Lays tiene mayor markup que "&amp;IF(IFERROR(AND(W1094&lt;&gt;"",Y1094&lt;&gt;"",Y1094-W1094&gt;Resumen!$B$8),FALSE()),"Quento ","")&amp;IF(IFERROR(AND(X1094&lt;&gt;"",Y1094&lt;&gt;"",Y1094-X1094&gt;Resumen!$B$8),FALSE()),"Julicroc ","")&amp;"en este PDV"),"")</f>
        <v/>
      </c>
      <c r="AZ1094" s="22" t="str">
        <f aca="false">IF(COUNTIF('Plan Pehuamar - Lista'!$A$2:$A$167,A1094)&gt;0,"Sí","No")</f>
        <v>No</v>
      </c>
      <c r="BA1094" s="22" t="str">
        <f aca="false">IF(COUNTIF('Plan Combo 9+1'!$A$2:$A$226,A1094)&gt;0,"Sí","No")</f>
        <v>No</v>
      </c>
      <c r="BB1094" s="22" t="str">
        <f aca="false">IF(AH1094="","No",IF(BA1094="Sí",IF((AO1094-AH1094)&gt;Resumen!$B$6,"Sí","No"),IF((AO1094-AH1094)&gt;=Resumen!$B$132,"Sí","No")))</f>
        <v>No</v>
      </c>
      <c r="BC1094" s="22" t="str">
        <f aca="false">IF(AND(N1094="Sí",AL1094="Sí",AI1094=0),"Sí","No")</f>
        <v>No</v>
      </c>
      <c r="BD1094" s="22" t="str">
        <f aca="false">IF(COUNTIF('Plan 9+1 (con Pehuamar)'!$A$2:$A$227,A1094)&gt;0,"Sí","No")</f>
        <v>No</v>
      </c>
    </row>
    <row r="1095" customFormat="false" ht="15" hidden="false" customHeight="true" outlineLevel="0" collapsed="false">
      <c r="A1095" s="6" t="n">
        <v>401092</v>
      </c>
      <c r="B1095" s="6" t="n">
        <v>6</v>
      </c>
      <c r="C1095" s="6" t="n">
        <v>601</v>
      </c>
      <c r="D1095" s="6" t="s">
        <v>194</v>
      </c>
      <c r="E1095" s="6" t="s">
        <v>1275</v>
      </c>
      <c r="F1095" s="6" t="s">
        <v>196</v>
      </c>
      <c r="G1095" s="6" t="s">
        <v>129</v>
      </c>
      <c r="H1095" s="6" t="s">
        <v>197</v>
      </c>
      <c r="I1095" s="27" t="n">
        <v>0</v>
      </c>
      <c r="J1095" s="27" t="n">
        <v>0</v>
      </c>
      <c r="K1095" s="27" t="n">
        <v>0.4</v>
      </c>
      <c r="L1095" s="28" t="n">
        <f aca="false">I1095+J1095</f>
        <v>0</v>
      </c>
      <c r="M1095" s="28" t="n">
        <f aca="false">L1095+K1095</f>
        <v>0.4</v>
      </c>
      <c r="N1095" s="22" t="str">
        <f aca="false">IF(I1095&gt;0,"Sí","No")</f>
        <v>No</v>
      </c>
      <c r="O1095" s="22" t="str">
        <f aca="false">IF(J1095&gt;0,"Sí","No")</f>
        <v>No</v>
      </c>
      <c r="P1095" s="22" t="str">
        <f aca="false">IF(K1095&gt;0,"Sí","No")</f>
        <v>Sí</v>
      </c>
      <c r="Q1095" s="22" t="str">
        <f aca="false">IF(OR(I1095&gt;0,J1095&gt;0),"Sí","No")</f>
        <v>No</v>
      </c>
      <c r="R1095" s="27"/>
      <c r="S1095" s="27"/>
      <c r="T1095" s="27"/>
      <c r="U1095" s="27"/>
      <c r="V1095" s="27"/>
      <c r="W1095" s="12" t="str">
        <f aca="false">IF(AND(I1095&gt;0,R1095&gt;0),(S1095-R1095)/R1095,"")</f>
        <v/>
      </c>
      <c r="X1095" s="12" t="str">
        <f aca="false">IF(AND(J1095&gt;0,T1095&gt;0),(U1095-T1095)/T1095,"")</f>
        <v/>
      </c>
      <c r="Y1095" s="12" t="str">
        <f aca="false">IF(AND(K1095&gt;0,V1095&gt;0),(V1095-Resumen!$B$7)/Resumen!$B$7,"")</f>
        <v/>
      </c>
      <c r="Z1095" s="28" t="str">
        <f aca="false">IF(AND(K1095&gt;0,I1095&gt;0,V1095&gt;0,S1095&gt;0),V1095-S1095,"")</f>
        <v/>
      </c>
      <c r="AA1095" s="12" t="str">
        <f aca="false">IF(Z1095&lt;&gt;"",Z1095/S1095,"")</f>
        <v/>
      </c>
      <c r="AB1095" s="28" t="str">
        <f aca="false">IF(AND(K1095&gt;0,J1095&gt;0,V1095&gt;0,U1095&gt;0),V1095-U1095,"")</f>
        <v/>
      </c>
      <c r="AC1095" s="12" t="str">
        <f aca="false">IF(AB1095&lt;&gt;"",AB1095/U1095,"")</f>
        <v/>
      </c>
      <c r="AD1095" s="27" t="n">
        <v>0</v>
      </c>
      <c r="AE1095" s="27" t="n">
        <v>0</v>
      </c>
      <c r="AF1095" s="27" t="n">
        <v>0</v>
      </c>
      <c r="AG1095" s="28" t="n">
        <f aca="false">AD1095+AE1095+AF1095</f>
        <v>0</v>
      </c>
      <c r="AH1095" s="12" t="str">
        <f aca="false">IF(AG1095&gt;0,AD1095/AG1095,"")</f>
        <v/>
      </c>
      <c r="AI1095" s="27" t="n">
        <v>0</v>
      </c>
      <c r="AJ1095" s="27" t="n">
        <v>0</v>
      </c>
      <c r="AK1095" s="27" t="n">
        <v>0</v>
      </c>
      <c r="AL1095" s="22" t="str">
        <f aca="false">IF(OR(AJ1095&gt;0,AK1095&gt;0),"Sí","No")</f>
        <v>No</v>
      </c>
      <c r="AM1095" s="6"/>
      <c r="AN1095" s="6"/>
      <c r="AO1095" s="12" t="n">
        <f aca="false">IF(M1095&gt;0,K1095/M1095,"")</f>
        <v>1</v>
      </c>
      <c r="AP1095" s="22" t="str">
        <f aca="false">IF(M1095&gt;=Resumen!$B$5,"Alto","Bajo")</f>
        <v>Bajo</v>
      </c>
      <c r="AQ1095" s="22" t="str">
        <f aca="false">IF(AO1095&gt;=Resumen!$B$28,"Alto","Bajo")</f>
        <v>Alto</v>
      </c>
      <c r="AR1095" s="22" t="str">
        <f aca="false">AP1095&amp;" Potencial / "&amp;AQ1095&amp;" Share"</f>
        <v>Bajo Potencial / Alto Share</v>
      </c>
      <c r="AS1095" s="22" t="str">
        <f aca="false">IF(Q1095="Sí",IF(AO1095&gt;=Resumen!$B$29,"Alto","Bajo"),"")</f>
        <v/>
      </c>
      <c r="AT1095" s="22" t="str">
        <f aca="false">IF(AS1095&lt;&gt;"",AP1095&amp;" Potencial / "&amp;AS1095&amp;" Share","")</f>
        <v/>
      </c>
      <c r="AU1095" s="22" t="str">
        <f aca="false">IF(AH1095="","Sin dato",IF(AH1095-AO1095&gt;Resumen!$B$6,"Sobre-exhibido",IF(AO1095-AH1095&gt;Resumen!$B$6,"Sub-exhibido","En línea")))</f>
        <v>Sin dato</v>
      </c>
      <c r="AV1095" s="22" t="str">
        <f aca="false">IF(AT1095="","",IF(AT1095="Alto Potencial / Bajo Share",1,IF(AT1095="Alto Potencial / Alto Share",2,IF(AT1095="Bajo Potencial / Alto Share",3,4))))</f>
        <v/>
      </c>
      <c r="AW1095" s="22" t="str">
        <f aca="false">IF(Q1095="No","Sin competencia directa",IF(AV1095=1,"1 - Foco Conquista (Alto Pot / Bajo Share)",IF(AV1095=2,"2 - Foco Defensa (Alto Pot / Alto Share)",IF(AV1095=3,"3 - Monitoreo (Bajo Pot / Alto Share)","4 - Baja Prioridad (Bajo Pot / Bajo Share)"))))</f>
        <v>Sin competencia directa</v>
      </c>
      <c r="AX1095" s="12" t="str">
        <f aca="false">IF(OR(IFERROR(AND(W1095&lt;&gt;"",Y1095&lt;&gt;"",Y1095-W1095&gt;Resumen!$B$8),FALSE()),IFERROR(AND(X1095&lt;&gt;"",Y1095&lt;&gt;"",Y1095-X1095&gt;Resumen!$B$8),FALSE())),MAX(IF(IFERROR(AND(W1095&lt;&gt;"",Y1095&lt;&gt;"",Y1095-W1095&gt;Resumen!$B$8),FALSE()),Y1095-W1095,0),IF(IFERROR(AND(X1095&lt;&gt;"",Y1095&lt;&gt;"",Y1095-X1095&gt;Resumen!$B$8),FALSE()),Y1095-X1095,0)),"")</f>
        <v/>
      </c>
      <c r="AY1095" s="22" t="str">
        <f aca="false">IF(OR(IFERROR(AND(W1095&lt;&gt;"",Y1095&lt;&gt;"",Y1095-W1095&gt;Resumen!$B$8),FALSE()),IFERROR(AND(X1095&lt;&gt;"",Y1095&lt;&gt;"",Y1095-X1095&gt;Resumen!$B$8),FALSE())),TRIM("Lays tiene mayor markup que "&amp;IF(IFERROR(AND(W1095&lt;&gt;"",Y1095&lt;&gt;"",Y1095-W1095&gt;Resumen!$B$8),FALSE()),"Quento ","")&amp;IF(IFERROR(AND(X1095&lt;&gt;"",Y1095&lt;&gt;"",Y1095-X1095&gt;Resumen!$B$8),FALSE()),"Julicroc ","")&amp;"en este PDV"),"")</f>
        <v/>
      </c>
      <c r="AZ1095" s="22" t="str">
        <f aca="false">IF(COUNTIF('Plan Pehuamar - Lista'!$A$2:$A$167,A1095)&gt;0,"Sí","No")</f>
        <v>No</v>
      </c>
      <c r="BA1095" s="22" t="str">
        <f aca="false">IF(COUNTIF('Plan Combo 9+1'!$A$2:$A$226,A1095)&gt;0,"Sí","No")</f>
        <v>No</v>
      </c>
      <c r="BB1095" s="22" t="str">
        <f aca="false">IF(AH1095="","No",IF(BA1095="Sí",IF((AO1095-AH1095)&gt;Resumen!$B$6,"Sí","No"),IF((AO1095-AH1095)&gt;=Resumen!$B$132,"Sí","No")))</f>
        <v>No</v>
      </c>
      <c r="BC1095" s="22" t="str">
        <f aca="false">IF(AND(N1095="Sí",AL1095="Sí",AI1095=0),"Sí","No")</f>
        <v>No</v>
      </c>
      <c r="BD1095" s="22" t="str">
        <f aca="false">IF(COUNTIF('Plan 9+1 (con Pehuamar)'!$A$2:$A$227,A1095)&gt;0,"Sí","No")</f>
        <v>No</v>
      </c>
    </row>
    <row r="1096" customFormat="false" ht="15" hidden="false" customHeight="true" outlineLevel="0" collapsed="false">
      <c r="A1096" s="6" t="n">
        <v>401095</v>
      </c>
      <c r="B1096" s="6" t="n">
        <v>6</v>
      </c>
      <c r="C1096" s="6" t="n">
        <v>601</v>
      </c>
      <c r="D1096" s="6" t="s">
        <v>194</v>
      </c>
      <c r="E1096" s="6" t="s">
        <v>1276</v>
      </c>
      <c r="F1096" s="6" t="s">
        <v>196</v>
      </c>
      <c r="G1096" s="6" t="s">
        <v>129</v>
      </c>
      <c r="H1096" s="6" t="s">
        <v>197</v>
      </c>
      <c r="I1096" s="27" t="n">
        <v>0</v>
      </c>
      <c r="J1096" s="27" t="n">
        <v>0</v>
      </c>
      <c r="K1096" s="27" t="n">
        <v>1.8</v>
      </c>
      <c r="L1096" s="28" t="n">
        <f aca="false">I1096+J1096</f>
        <v>0</v>
      </c>
      <c r="M1096" s="28" t="n">
        <f aca="false">L1096+K1096</f>
        <v>1.8</v>
      </c>
      <c r="N1096" s="22" t="str">
        <f aca="false">IF(I1096&gt;0,"Sí","No")</f>
        <v>No</v>
      </c>
      <c r="O1096" s="22" t="str">
        <f aca="false">IF(J1096&gt;0,"Sí","No")</f>
        <v>No</v>
      </c>
      <c r="P1096" s="22" t="str">
        <f aca="false">IF(K1096&gt;0,"Sí","No")</f>
        <v>Sí</v>
      </c>
      <c r="Q1096" s="22" t="str">
        <f aca="false">IF(OR(I1096&gt;0,J1096&gt;0),"Sí","No")</f>
        <v>No</v>
      </c>
      <c r="R1096" s="27"/>
      <c r="S1096" s="27"/>
      <c r="T1096" s="27"/>
      <c r="U1096" s="27"/>
      <c r="V1096" s="27"/>
      <c r="W1096" s="12" t="str">
        <f aca="false">IF(AND(I1096&gt;0,R1096&gt;0),(S1096-R1096)/R1096,"")</f>
        <v/>
      </c>
      <c r="X1096" s="12" t="str">
        <f aca="false">IF(AND(J1096&gt;0,T1096&gt;0),(U1096-T1096)/T1096,"")</f>
        <v/>
      </c>
      <c r="Y1096" s="12" t="str">
        <f aca="false">IF(AND(K1096&gt;0,V1096&gt;0),(V1096-Resumen!$B$7)/Resumen!$B$7,"")</f>
        <v/>
      </c>
      <c r="Z1096" s="28" t="str">
        <f aca="false">IF(AND(K1096&gt;0,I1096&gt;0,V1096&gt;0,S1096&gt;0),V1096-S1096,"")</f>
        <v/>
      </c>
      <c r="AA1096" s="12" t="str">
        <f aca="false">IF(Z1096&lt;&gt;"",Z1096/S1096,"")</f>
        <v/>
      </c>
      <c r="AB1096" s="28" t="str">
        <f aca="false">IF(AND(K1096&gt;0,J1096&gt;0,V1096&gt;0,U1096&gt;0),V1096-U1096,"")</f>
        <v/>
      </c>
      <c r="AC1096" s="12" t="str">
        <f aca="false">IF(AB1096&lt;&gt;"",AB1096/U1096,"")</f>
        <v/>
      </c>
      <c r="AD1096" s="27" t="n">
        <v>0</v>
      </c>
      <c r="AE1096" s="27" t="n">
        <v>0</v>
      </c>
      <c r="AF1096" s="27" t="n">
        <v>0</v>
      </c>
      <c r="AG1096" s="28" t="n">
        <f aca="false">AD1096+AE1096+AF1096</f>
        <v>0</v>
      </c>
      <c r="AH1096" s="12" t="str">
        <f aca="false">IF(AG1096&gt;0,AD1096/AG1096,"")</f>
        <v/>
      </c>
      <c r="AI1096" s="27" t="n">
        <v>0</v>
      </c>
      <c r="AJ1096" s="27" t="n">
        <v>0</v>
      </c>
      <c r="AK1096" s="27" t="n">
        <v>0</v>
      </c>
      <c r="AL1096" s="22" t="str">
        <f aca="false">IF(OR(AJ1096&gt;0,AK1096&gt;0),"Sí","No")</f>
        <v>No</v>
      </c>
      <c r="AM1096" s="6"/>
      <c r="AN1096" s="6"/>
      <c r="AO1096" s="12" t="n">
        <f aca="false">IF(M1096&gt;0,K1096/M1096,"")</f>
        <v>1</v>
      </c>
      <c r="AP1096" s="22" t="str">
        <f aca="false">IF(M1096&gt;=Resumen!$B$5,"Alto","Bajo")</f>
        <v>Bajo</v>
      </c>
      <c r="AQ1096" s="22" t="str">
        <f aca="false">IF(AO1096&gt;=Resumen!$B$28,"Alto","Bajo")</f>
        <v>Alto</v>
      </c>
      <c r="AR1096" s="22" t="str">
        <f aca="false">AP1096&amp;" Potencial / "&amp;AQ1096&amp;" Share"</f>
        <v>Bajo Potencial / Alto Share</v>
      </c>
      <c r="AS1096" s="22" t="str">
        <f aca="false">IF(Q1096="Sí",IF(AO1096&gt;=Resumen!$B$29,"Alto","Bajo"),"")</f>
        <v/>
      </c>
      <c r="AT1096" s="22" t="str">
        <f aca="false">IF(AS1096&lt;&gt;"",AP1096&amp;" Potencial / "&amp;AS1096&amp;" Share","")</f>
        <v/>
      </c>
      <c r="AU1096" s="22" t="str">
        <f aca="false">IF(AH1096="","Sin dato",IF(AH1096-AO1096&gt;Resumen!$B$6,"Sobre-exhibido",IF(AO1096-AH1096&gt;Resumen!$B$6,"Sub-exhibido","En línea")))</f>
        <v>Sin dato</v>
      </c>
      <c r="AV1096" s="22" t="str">
        <f aca="false">IF(AT1096="","",IF(AT1096="Alto Potencial / Bajo Share",1,IF(AT1096="Alto Potencial / Alto Share",2,IF(AT1096="Bajo Potencial / Alto Share",3,4))))</f>
        <v/>
      </c>
      <c r="AW1096" s="22" t="str">
        <f aca="false">IF(Q1096="No","Sin competencia directa",IF(AV1096=1,"1 - Foco Conquista (Alto Pot / Bajo Share)",IF(AV1096=2,"2 - Foco Defensa (Alto Pot / Alto Share)",IF(AV1096=3,"3 - Monitoreo (Bajo Pot / Alto Share)","4 - Baja Prioridad (Bajo Pot / Bajo Share)"))))</f>
        <v>Sin competencia directa</v>
      </c>
      <c r="AX1096" s="12" t="str">
        <f aca="false">IF(OR(IFERROR(AND(W1096&lt;&gt;"",Y1096&lt;&gt;"",Y1096-W1096&gt;Resumen!$B$8),FALSE()),IFERROR(AND(X1096&lt;&gt;"",Y1096&lt;&gt;"",Y1096-X1096&gt;Resumen!$B$8),FALSE())),MAX(IF(IFERROR(AND(W1096&lt;&gt;"",Y1096&lt;&gt;"",Y1096-W1096&gt;Resumen!$B$8),FALSE()),Y1096-W1096,0),IF(IFERROR(AND(X1096&lt;&gt;"",Y1096&lt;&gt;"",Y1096-X1096&gt;Resumen!$B$8),FALSE()),Y1096-X1096,0)),"")</f>
        <v/>
      </c>
      <c r="AY1096" s="22" t="str">
        <f aca="false">IF(OR(IFERROR(AND(W1096&lt;&gt;"",Y1096&lt;&gt;"",Y1096-W1096&gt;Resumen!$B$8),FALSE()),IFERROR(AND(X1096&lt;&gt;"",Y1096&lt;&gt;"",Y1096-X1096&gt;Resumen!$B$8),FALSE())),TRIM("Lays tiene mayor markup que "&amp;IF(IFERROR(AND(W1096&lt;&gt;"",Y1096&lt;&gt;"",Y1096-W1096&gt;Resumen!$B$8),FALSE()),"Quento ","")&amp;IF(IFERROR(AND(X1096&lt;&gt;"",Y1096&lt;&gt;"",Y1096-X1096&gt;Resumen!$B$8),FALSE()),"Julicroc ","")&amp;"en este PDV"),"")</f>
        <v/>
      </c>
      <c r="AZ1096" s="22" t="str">
        <f aca="false">IF(COUNTIF('Plan Pehuamar - Lista'!$A$2:$A$167,A1096)&gt;0,"Sí","No")</f>
        <v>No</v>
      </c>
      <c r="BA1096" s="22" t="str">
        <f aca="false">IF(COUNTIF('Plan Combo 9+1'!$A$2:$A$226,A1096)&gt;0,"Sí","No")</f>
        <v>No</v>
      </c>
      <c r="BB1096" s="22" t="str">
        <f aca="false">IF(AH1096="","No",IF(BA1096="Sí",IF((AO1096-AH1096)&gt;Resumen!$B$6,"Sí","No"),IF((AO1096-AH1096)&gt;=Resumen!$B$132,"Sí","No")))</f>
        <v>No</v>
      </c>
      <c r="BC1096" s="22" t="str">
        <f aca="false">IF(AND(N1096="Sí",AL1096="Sí",AI1096=0),"Sí","No")</f>
        <v>No</v>
      </c>
      <c r="BD1096" s="22" t="str">
        <f aca="false">IF(COUNTIF('Plan 9+1 (con Pehuamar)'!$A$2:$A$227,A1096)&gt;0,"Sí","No")</f>
        <v>No</v>
      </c>
    </row>
    <row r="1097" customFormat="false" ht="15" hidden="false" customHeight="true" outlineLevel="0" collapsed="false">
      <c r="A1097" s="6" t="n">
        <v>401097</v>
      </c>
      <c r="B1097" s="6" t="n">
        <v>6</v>
      </c>
      <c r="C1097" s="6" t="n">
        <v>601</v>
      </c>
      <c r="D1097" s="6" t="s">
        <v>194</v>
      </c>
      <c r="E1097" s="6" t="s">
        <v>1277</v>
      </c>
      <c r="F1097" s="6" t="s">
        <v>196</v>
      </c>
      <c r="G1097" s="6" t="s">
        <v>129</v>
      </c>
      <c r="H1097" s="6" t="s">
        <v>197</v>
      </c>
      <c r="I1097" s="27" t="n">
        <v>5</v>
      </c>
      <c r="J1097" s="27" t="n">
        <v>0</v>
      </c>
      <c r="K1097" s="27" t="n">
        <v>5</v>
      </c>
      <c r="L1097" s="28" t="n">
        <f aca="false">I1097+J1097</f>
        <v>5</v>
      </c>
      <c r="M1097" s="28" t="n">
        <f aca="false">L1097+K1097</f>
        <v>10</v>
      </c>
      <c r="N1097" s="22" t="str">
        <f aca="false">IF(I1097&gt;0,"Sí","No")</f>
        <v>Sí</v>
      </c>
      <c r="O1097" s="22" t="str">
        <f aca="false">IF(J1097&gt;0,"Sí","No")</f>
        <v>No</v>
      </c>
      <c r="P1097" s="22" t="str">
        <f aca="false">IF(K1097&gt;0,"Sí","No")</f>
        <v>Sí</v>
      </c>
      <c r="Q1097" s="22" t="str">
        <f aca="false">IF(OR(I1097&gt;0,J1097&gt;0),"Sí","No")</f>
        <v>Sí</v>
      </c>
      <c r="R1097" s="27" t="n">
        <v>1650</v>
      </c>
      <c r="S1097" s="27" t="n">
        <v>2400</v>
      </c>
      <c r="T1097" s="27"/>
      <c r="U1097" s="27"/>
      <c r="V1097" s="27" t="n">
        <v>3400</v>
      </c>
      <c r="W1097" s="12" t="n">
        <f aca="false">IF(AND(I1097&gt;0,R1097&gt;0),(S1097-R1097)/R1097,"")</f>
        <v>0.454545454545455</v>
      </c>
      <c r="X1097" s="12" t="str">
        <f aca="false">IF(AND(J1097&gt;0,T1097&gt;0),(U1097-T1097)/T1097,"")</f>
        <v/>
      </c>
      <c r="Y1097" s="12" t="n">
        <f aca="false">IF(AND(K1097&gt;0,V1097&gt;0),(V1097-Resumen!$B$7)/Resumen!$B$7,"")</f>
        <v>0.36</v>
      </c>
      <c r="Z1097" s="28" t="n">
        <f aca="false">IF(AND(K1097&gt;0,I1097&gt;0,V1097&gt;0,S1097&gt;0),V1097-S1097,"")</f>
        <v>1000</v>
      </c>
      <c r="AA1097" s="12" t="n">
        <f aca="false">IF(Z1097&lt;&gt;"",Z1097/S1097,"")</f>
        <v>0.416666666666667</v>
      </c>
      <c r="AB1097" s="28" t="str">
        <f aca="false">IF(AND(K1097&gt;0,J1097&gt;0,V1097&gt;0,U1097&gt;0),V1097-U1097,"")</f>
        <v/>
      </c>
      <c r="AC1097" s="12" t="str">
        <f aca="false">IF(AB1097&lt;&gt;"",AB1097/U1097,"")</f>
        <v/>
      </c>
      <c r="AD1097" s="27" t="n">
        <v>1</v>
      </c>
      <c r="AE1097" s="27" t="n">
        <v>1</v>
      </c>
      <c r="AF1097" s="27" t="n">
        <v>0</v>
      </c>
      <c r="AG1097" s="28" t="n">
        <f aca="false">AD1097+AE1097+AF1097</f>
        <v>2</v>
      </c>
      <c r="AH1097" s="12" t="n">
        <f aca="false">IF(AG1097&gt;0,AD1097/AG1097,"")</f>
        <v>0.5</v>
      </c>
      <c r="AI1097" s="27" t="n">
        <v>1</v>
      </c>
      <c r="AJ1097" s="27" t="n">
        <v>0</v>
      </c>
      <c r="AK1097" s="27" t="n">
        <v>0</v>
      </c>
      <c r="AL1097" s="22" t="str">
        <f aca="false">IF(OR(AJ1097&gt;0,AK1097&gt;0),"Sí","No")</f>
        <v>No</v>
      </c>
      <c r="AM1097" s="6" t="s">
        <v>198</v>
      </c>
      <c r="AN1097" s="6"/>
      <c r="AO1097" s="12" t="n">
        <f aca="false">IF(M1097&gt;0,K1097/M1097,"")</f>
        <v>0.5</v>
      </c>
      <c r="AP1097" s="22" t="str">
        <f aca="false">IF(M1097&gt;=Resumen!$B$5,"Alto","Bajo")</f>
        <v>Bajo</v>
      </c>
      <c r="AQ1097" s="22" t="str">
        <f aca="false">IF(AO1097&gt;=Resumen!$B$28,"Alto","Bajo")</f>
        <v>Alto</v>
      </c>
      <c r="AR1097" s="22" t="str">
        <f aca="false">AP1097&amp;" Potencial / "&amp;AQ1097&amp;" Share"</f>
        <v>Bajo Potencial / Alto Share</v>
      </c>
      <c r="AS1097" s="22" t="str">
        <f aca="false">IF(Q1097="Sí",IF(AO1097&gt;=Resumen!$B$29,"Alto","Bajo"),"")</f>
        <v>Alto</v>
      </c>
      <c r="AT1097" s="22" t="str">
        <f aca="false">IF(AS1097&lt;&gt;"",AP1097&amp;" Potencial / "&amp;AS1097&amp;" Share","")</f>
        <v>Bajo Potencial / Alto Share</v>
      </c>
      <c r="AU1097" s="22" t="str">
        <f aca="false">IF(AH1097="","Sin dato",IF(AH1097-AO1097&gt;Resumen!$B$6,"Sobre-exhibido",IF(AO1097-AH1097&gt;Resumen!$B$6,"Sub-exhibido","En línea")))</f>
        <v>En línea</v>
      </c>
      <c r="AV1097" s="22" t="n">
        <f aca="false">IF(AT1097="","",IF(AT1097="Alto Potencial / Bajo Share",1,IF(AT1097="Alto Potencial / Alto Share",2,IF(AT1097="Bajo Potencial / Alto Share",3,4))))</f>
        <v>3</v>
      </c>
      <c r="AW1097" s="22" t="str">
        <f aca="false">IF(Q1097="No","Sin competencia directa",IF(AV1097=1,"1 - Foco Conquista (Alto Pot / Bajo Share)",IF(AV1097=2,"2 - Foco Defensa (Alto Pot / Alto Share)",IF(AV1097=3,"3 - Monitoreo (Bajo Pot / Alto Share)","4 - Baja Prioridad (Bajo Pot / Bajo Share)"))))</f>
        <v>3 - Monitoreo (Bajo Pot / Alto Share)</v>
      </c>
      <c r="AX1097" s="12" t="str">
        <f aca="false">IF(OR(IFERROR(AND(W1097&lt;&gt;"",Y1097&lt;&gt;"",Y1097-W1097&gt;Resumen!$B$8),FALSE()),IFERROR(AND(X1097&lt;&gt;"",Y1097&lt;&gt;"",Y1097-X1097&gt;Resumen!$B$8),FALSE())),MAX(IF(IFERROR(AND(W1097&lt;&gt;"",Y1097&lt;&gt;"",Y1097-W1097&gt;Resumen!$B$8),FALSE()),Y1097-W1097,0),IF(IFERROR(AND(X1097&lt;&gt;"",Y1097&lt;&gt;"",Y1097-X1097&gt;Resumen!$B$8),FALSE()),Y1097-X1097,0)),"")</f>
        <v/>
      </c>
      <c r="AY1097" s="22" t="str">
        <f aca="false">IF(OR(IFERROR(AND(W1097&lt;&gt;"",Y1097&lt;&gt;"",Y1097-W1097&gt;Resumen!$B$8),FALSE()),IFERROR(AND(X1097&lt;&gt;"",Y1097&lt;&gt;"",Y1097-X1097&gt;Resumen!$B$8),FALSE())),TRIM("Lays tiene mayor markup que "&amp;IF(IFERROR(AND(W1097&lt;&gt;"",Y1097&lt;&gt;"",Y1097-W1097&gt;Resumen!$B$8),FALSE()),"Quento ","")&amp;IF(IFERROR(AND(X1097&lt;&gt;"",Y1097&lt;&gt;"",Y1097-X1097&gt;Resumen!$B$8),FALSE()),"Julicroc ","")&amp;"en este PDV"),"")</f>
        <v/>
      </c>
      <c r="AZ1097" s="22" t="str">
        <f aca="false">IF(COUNTIF('Plan Pehuamar - Lista'!$A$2:$A$167,A1097)&gt;0,"Sí","No")</f>
        <v>No</v>
      </c>
      <c r="BA1097" s="22" t="str">
        <f aca="false">IF(COUNTIF('Plan Combo 9+1'!$A$2:$A$226,A1097)&gt;0,"Sí","No")</f>
        <v>No</v>
      </c>
      <c r="BB1097" s="22" t="str">
        <f aca="false">IF(AH1097="","No",IF(BA1097="Sí",IF((AO1097-AH1097)&gt;Resumen!$B$6,"Sí","No"),IF((AO1097-AH1097)&gt;=Resumen!$B$132,"Sí","No")))</f>
        <v>No</v>
      </c>
      <c r="BC1097" s="22" t="str">
        <f aca="false">IF(AND(N1097="Sí",AL1097="Sí",AI1097=0),"Sí","No")</f>
        <v>No</v>
      </c>
      <c r="BD1097" s="22" t="str">
        <f aca="false">IF(COUNTIF('Plan 9+1 (con Pehuamar)'!$A$2:$A$227,A1097)&gt;0,"Sí","No")</f>
        <v>No</v>
      </c>
    </row>
    <row r="1098" customFormat="false" ht="15" hidden="false" customHeight="true" outlineLevel="0" collapsed="false">
      <c r="A1098" s="6" t="n">
        <v>401100</v>
      </c>
      <c r="B1098" s="6" t="n">
        <v>6</v>
      </c>
      <c r="C1098" s="6" t="n">
        <v>601</v>
      </c>
      <c r="D1098" s="6" t="s">
        <v>194</v>
      </c>
      <c r="E1098" s="6" t="s">
        <v>1278</v>
      </c>
      <c r="F1098" s="6" t="s">
        <v>196</v>
      </c>
      <c r="G1098" s="6" t="s">
        <v>129</v>
      </c>
      <c r="H1098" s="6" t="s">
        <v>197</v>
      </c>
      <c r="I1098" s="27" t="n">
        <v>12</v>
      </c>
      <c r="J1098" s="27" t="n">
        <v>0</v>
      </c>
      <c r="K1098" s="27" t="n">
        <v>6</v>
      </c>
      <c r="L1098" s="28" t="n">
        <f aca="false">I1098+J1098</f>
        <v>12</v>
      </c>
      <c r="M1098" s="28" t="n">
        <f aca="false">L1098+K1098</f>
        <v>18</v>
      </c>
      <c r="N1098" s="22" t="str">
        <f aca="false">IF(I1098&gt;0,"Sí","No")</f>
        <v>Sí</v>
      </c>
      <c r="O1098" s="22" t="str">
        <f aca="false">IF(J1098&gt;0,"Sí","No")</f>
        <v>No</v>
      </c>
      <c r="P1098" s="22" t="str">
        <f aca="false">IF(K1098&gt;0,"Sí","No")</f>
        <v>Sí</v>
      </c>
      <c r="Q1098" s="22" t="str">
        <f aca="false">IF(OR(I1098&gt;0,J1098&gt;0),"Sí","No")</f>
        <v>Sí</v>
      </c>
      <c r="R1098" s="27" t="n">
        <v>1600</v>
      </c>
      <c r="S1098" s="27" t="n">
        <v>2500</v>
      </c>
      <c r="T1098" s="27"/>
      <c r="U1098" s="27"/>
      <c r="V1098" s="27" t="n">
        <v>3500</v>
      </c>
      <c r="W1098" s="12" t="n">
        <f aca="false">IF(AND(I1098&gt;0,R1098&gt;0),(S1098-R1098)/R1098,"")</f>
        <v>0.5625</v>
      </c>
      <c r="X1098" s="12" t="str">
        <f aca="false">IF(AND(J1098&gt;0,T1098&gt;0),(U1098-T1098)/T1098,"")</f>
        <v/>
      </c>
      <c r="Y1098" s="12" t="n">
        <f aca="false">IF(AND(K1098&gt;0,V1098&gt;0),(V1098-Resumen!$B$7)/Resumen!$B$7,"")</f>
        <v>0.4</v>
      </c>
      <c r="Z1098" s="28" t="n">
        <f aca="false">IF(AND(K1098&gt;0,I1098&gt;0,V1098&gt;0,S1098&gt;0),V1098-S1098,"")</f>
        <v>1000</v>
      </c>
      <c r="AA1098" s="12" t="n">
        <f aca="false">IF(Z1098&lt;&gt;"",Z1098/S1098,"")</f>
        <v>0.4</v>
      </c>
      <c r="AB1098" s="28" t="str">
        <f aca="false">IF(AND(K1098&gt;0,J1098&gt;0,V1098&gt;0,U1098&gt;0),V1098-U1098,"")</f>
        <v/>
      </c>
      <c r="AC1098" s="12" t="str">
        <f aca="false">IF(AB1098&lt;&gt;"",AB1098/U1098,"")</f>
        <v/>
      </c>
      <c r="AD1098" s="27" t="n">
        <v>1</v>
      </c>
      <c r="AE1098" s="27" t="n">
        <v>3</v>
      </c>
      <c r="AF1098" s="27" t="n">
        <v>1</v>
      </c>
      <c r="AG1098" s="28" t="n">
        <f aca="false">AD1098+AE1098+AF1098</f>
        <v>5</v>
      </c>
      <c r="AH1098" s="12" t="n">
        <f aca="false">IF(AG1098&gt;0,AD1098/AG1098,"")</f>
        <v>0.2</v>
      </c>
      <c r="AI1098" s="27" t="n">
        <v>1</v>
      </c>
      <c r="AJ1098" s="27" t="n">
        <v>1</v>
      </c>
      <c r="AK1098" s="27" t="n">
        <v>1</v>
      </c>
      <c r="AL1098" s="22" t="str">
        <f aca="false">IF(OR(AJ1098&gt;0,AK1098&gt;0),"Sí","No")</f>
        <v>Sí</v>
      </c>
      <c r="AM1098" s="6" t="s">
        <v>198</v>
      </c>
      <c r="AN1098" s="6"/>
      <c r="AO1098" s="12" t="n">
        <f aca="false">IF(M1098&gt;0,K1098/M1098,"")</f>
        <v>0.333333333333333</v>
      </c>
      <c r="AP1098" s="22" t="str">
        <f aca="false">IF(M1098&gt;=Resumen!$B$5,"Alto","Bajo")</f>
        <v>Bajo</v>
      </c>
      <c r="AQ1098" s="22" t="str">
        <f aca="false">IF(AO1098&gt;=Resumen!$B$28,"Alto","Bajo")</f>
        <v>Bajo</v>
      </c>
      <c r="AR1098" s="22" t="str">
        <f aca="false">AP1098&amp;" Potencial / "&amp;AQ1098&amp;" Share"</f>
        <v>Bajo Potencial / Bajo Share</v>
      </c>
      <c r="AS1098" s="22" t="str">
        <f aca="false">IF(Q1098="Sí",IF(AO1098&gt;=Resumen!$B$29,"Alto","Bajo"),"")</f>
        <v>Bajo</v>
      </c>
      <c r="AT1098" s="22" t="str">
        <f aca="false">IF(AS1098&lt;&gt;"",AP1098&amp;" Potencial / "&amp;AS1098&amp;" Share","")</f>
        <v>Bajo Potencial / Bajo Share</v>
      </c>
      <c r="AU1098" s="22" t="str">
        <f aca="false">IF(AH1098="","Sin dato",IF(AH1098-AO1098&gt;Resumen!$B$6,"Sobre-exhibido",IF(AO1098-AH1098&gt;Resumen!$B$6,"Sub-exhibido","En línea")))</f>
        <v>Sub-exhibido</v>
      </c>
      <c r="AV1098" s="22" t="n">
        <f aca="false">IF(AT1098="","",IF(AT1098="Alto Potencial / Bajo Share",1,IF(AT1098="Alto Potencial / Alto Share",2,IF(AT1098="Bajo Potencial / Alto Share",3,4))))</f>
        <v>4</v>
      </c>
      <c r="AW1098" s="22" t="str">
        <f aca="false">IF(Q1098="No","Sin competencia directa",IF(AV1098=1,"1 - Foco Conquista (Alto Pot / Bajo Share)",IF(AV1098=2,"2 - Foco Defensa (Alto Pot / Alto Share)",IF(AV1098=3,"3 - Monitoreo (Bajo Pot / Alto Share)","4 - Baja Prioridad (Bajo Pot / Bajo Share)"))))</f>
        <v>4 - Baja Prioridad (Bajo Pot / Bajo Share)</v>
      </c>
      <c r="AX1098" s="12" t="str">
        <f aca="false">IF(OR(IFERROR(AND(W1098&lt;&gt;"",Y1098&lt;&gt;"",Y1098-W1098&gt;Resumen!$B$8),FALSE()),IFERROR(AND(X1098&lt;&gt;"",Y1098&lt;&gt;"",Y1098-X1098&gt;Resumen!$B$8),FALSE())),MAX(IF(IFERROR(AND(W1098&lt;&gt;"",Y1098&lt;&gt;"",Y1098-W1098&gt;Resumen!$B$8),FALSE()),Y1098-W1098,0),IF(IFERROR(AND(X1098&lt;&gt;"",Y1098&lt;&gt;"",Y1098-X1098&gt;Resumen!$B$8),FALSE()),Y1098-X1098,0)),"")</f>
        <v/>
      </c>
      <c r="AY1098" s="22" t="str">
        <f aca="false">IF(OR(IFERROR(AND(W1098&lt;&gt;"",Y1098&lt;&gt;"",Y1098-W1098&gt;Resumen!$B$8),FALSE()),IFERROR(AND(X1098&lt;&gt;"",Y1098&lt;&gt;"",Y1098-X1098&gt;Resumen!$B$8),FALSE())),TRIM("Lays tiene mayor markup que "&amp;IF(IFERROR(AND(W1098&lt;&gt;"",Y1098&lt;&gt;"",Y1098-W1098&gt;Resumen!$B$8),FALSE()),"Quento ","")&amp;IF(IFERROR(AND(X1098&lt;&gt;"",Y1098&lt;&gt;"",Y1098-X1098&gt;Resumen!$B$8),FALSE()),"Julicroc ","")&amp;"en este PDV"),"")</f>
        <v/>
      </c>
      <c r="AZ1098" s="22" t="str">
        <f aca="false">IF(COUNTIF('Plan Pehuamar - Lista'!$A$2:$A$167,A1098)&gt;0,"Sí","No")</f>
        <v>No</v>
      </c>
      <c r="BA1098" s="22" t="str">
        <f aca="false">IF(COUNTIF('Plan Combo 9+1'!$A$2:$A$226,A1098)&gt;0,"Sí","No")</f>
        <v>No</v>
      </c>
      <c r="BB1098" s="22" t="str">
        <f aca="false">IF(AH1098="","No",IF(BA1098="Sí",IF((AO1098-AH1098)&gt;Resumen!$B$6,"Sí","No"),IF((AO1098-AH1098)&gt;=Resumen!$B$132,"Sí","No")))</f>
        <v>No</v>
      </c>
      <c r="BC1098" s="22" t="str">
        <f aca="false">IF(AND(N1098="Sí",AL1098="Sí",AI1098=0),"Sí","No")</f>
        <v>No</v>
      </c>
      <c r="BD1098" s="22" t="str">
        <f aca="false">IF(COUNTIF('Plan 9+1 (con Pehuamar)'!$A$2:$A$227,A1098)&gt;0,"Sí","No")</f>
        <v>No</v>
      </c>
    </row>
    <row r="1099" customFormat="false" ht="15" hidden="false" customHeight="true" outlineLevel="0" collapsed="false">
      <c r="A1099" s="6" t="n">
        <v>401209</v>
      </c>
      <c r="B1099" s="6" t="n">
        <v>6</v>
      </c>
      <c r="C1099" s="6" t="n">
        <v>601</v>
      </c>
      <c r="D1099" s="6" t="s">
        <v>194</v>
      </c>
      <c r="E1099" s="6" t="s">
        <v>1279</v>
      </c>
      <c r="F1099" s="6" t="s">
        <v>196</v>
      </c>
      <c r="G1099" s="6" t="s">
        <v>129</v>
      </c>
      <c r="H1099" s="6" t="s">
        <v>197</v>
      </c>
      <c r="I1099" s="27" t="n">
        <v>0</v>
      </c>
      <c r="J1099" s="27" t="n">
        <v>0</v>
      </c>
      <c r="K1099" s="27" t="n">
        <v>2.2</v>
      </c>
      <c r="L1099" s="28" t="n">
        <f aca="false">I1099+J1099</f>
        <v>0</v>
      </c>
      <c r="M1099" s="28" t="n">
        <f aca="false">L1099+K1099</f>
        <v>2.2</v>
      </c>
      <c r="N1099" s="22" t="str">
        <f aca="false">IF(I1099&gt;0,"Sí","No")</f>
        <v>No</v>
      </c>
      <c r="O1099" s="22" t="str">
        <f aca="false">IF(J1099&gt;0,"Sí","No")</f>
        <v>No</v>
      </c>
      <c r="P1099" s="22" t="str">
        <f aca="false">IF(K1099&gt;0,"Sí","No")</f>
        <v>Sí</v>
      </c>
      <c r="Q1099" s="22" t="str">
        <f aca="false">IF(OR(I1099&gt;0,J1099&gt;0),"Sí","No")</f>
        <v>No</v>
      </c>
      <c r="R1099" s="27"/>
      <c r="S1099" s="27"/>
      <c r="T1099" s="27"/>
      <c r="U1099" s="27"/>
      <c r="V1099" s="27"/>
      <c r="W1099" s="12" t="str">
        <f aca="false">IF(AND(I1099&gt;0,R1099&gt;0),(S1099-R1099)/R1099,"")</f>
        <v/>
      </c>
      <c r="X1099" s="12" t="str">
        <f aca="false">IF(AND(J1099&gt;0,T1099&gt;0),(U1099-T1099)/T1099,"")</f>
        <v/>
      </c>
      <c r="Y1099" s="12" t="str">
        <f aca="false">IF(AND(K1099&gt;0,V1099&gt;0),(V1099-Resumen!$B$7)/Resumen!$B$7,"")</f>
        <v/>
      </c>
      <c r="Z1099" s="28" t="str">
        <f aca="false">IF(AND(K1099&gt;0,I1099&gt;0,V1099&gt;0,S1099&gt;0),V1099-S1099,"")</f>
        <v/>
      </c>
      <c r="AA1099" s="12" t="str">
        <f aca="false">IF(Z1099&lt;&gt;"",Z1099/S1099,"")</f>
        <v/>
      </c>
      <c r="AB1099" s="28" t="str">
        <f aca="false">IF(AND(K1099&gt;0,J1099&gt;0,V1099&gt;0,U1099&gt;0),V1099-U1099,"")</f>
        <v/>
      </c>
      <c r="AC1099" s="12" t="str">
        <f aca="false">IF(AB1099&lt;&gt;"",AB1099/U1099,"")</f>
        <v/>
      </c>
      <c r="AD1099" s="27" t="n">
        <v>0</v>
      </c>
      <c r="AE1099" s="27" t="n">
        <v>0</v>
      </c>
      <c r="AF1099" s="27" t="n">
        <v>0</v>
      </c>
      <c r="AG1099" s="28" t="n">
        <f aca="false">AD1099+AE1099+AF1099</f>
        <v>0</v>
      </c>
      <c r="AH1099" s="12" t="str">
        <f aca="false">IF(AG1099&gt;0,AD1099/AG1099,"")</f>
        <v/>
      </c>
      <c r="AI1099" s="27" t="n">
        <v>0</v>
      </c>
      <c r="AJ1099" s="27" t="n">
        <v>0</v>
      </c>
      <c r="AK1099" s="27" t="n">
        <v>0</v>
      </c>
      <c r="AL1099" s="22" t="str">
        <f aca="false">IF(OR(AJ1099&gt;0,AK1099&gt;0),"Sí","No")</f>
        <v>No</v>
      </c>
      <c r="AM1099" s="6"/>
      <c r="AN1099" s="6"/>
      <c r="AO1099" s="12" t="n">
        <f aca="false">IF(M1099&gt;0,K1099/M1099,"")</f>
        <v>1</v>
      </c>
      <c r="AP1099" s="22" t="str">
        <f aca="false">IF(M1099&gt;=Resumen!$B$5,"Alto","Bajo")</f>
        <v>Bajo</v>
      </c>
      <c r="AQ1099" s="22" t="str">
        <f aca="false">IF(AO1099&gt;=Resumen!$B$28,"Alto","Bajo")</f>
        <v>Alto</v>
      </c>
      <c r="AR1099" s="22" t="str">
        <f aca="false">AP1099&amp;" Potencial / "&amp;AQ1099&amp;" Share"</f>
        <v>Bajo Potencial / Alto Share</v>
      </c>
      <c r="AS1099" s="22" t="str">
        <f aca="false">IF(Q1099="Sí",IF(AO1099&gt;=Resumen!$B$29,"Alto","Bajo"),"")</f>
        <v/>
      </c>
      <c r="AT1099" s="22" t="str">
        <f aca="false">IF(AS1099&lt;&gt;"",AP1099&amp;" Potencial / "&amp;AS1099&amp;" Share","")</f>
        <v/>
      </c>
      <c r="AU1099" s="22" t="str">
        <f aca="false">IF(AH1099="","Sin dato",IF(AH1099-AO1099&gt;Resumen!$B$6,"Sobre-exhibido",IF(AO1099-AH1099&gt;Resumen!$B$6,"Sub-exhibido","En línea")))</f>
        <v>Sin dato</v>
      </c>
      <c r="AV1099" s="22" t="str">
        <f aca="false">IF(AT1099="","",IF(AT1099="Alto Potencial / Bajo Share",1,IF(AT1099="Alto Potencial / Alto Share",2,IF(AT1099="Bajo Potencial / Alto Share",3,4))))</f>
        <v/>
      </c>
      <c r="AW1099" s="22" t="str">
        <f aca="false">IF(Q1099="No","Sin competencia directa",IF(AV1099=1,"1 - Foco Conquista (Alto Pot / Bajo Share)",IF(AV1099=2,"2 - Foco Defensa (Alto Pot / Alto Share)",IF(AV1099=3,"3 - Monitoreo (Bajo Pot / Alto Share)","4 - Baja Prioridad (Bajo Pot / Bajo Share)"))))</f>
        <v>Sin competencia directa</v>
      </c>
      <c r="AX1099" s="12" t="str">
        <f aca="false">IF(OR(IFERROR(AND(W1099&lt;&gt;"",Y1099&lt;&gt;"",Y1099-W1099&gt;Resumen!$B$8),FALSE()),IFERROR(AND(X1099&lt;&gt;"",Y1099&lt;&gt;"",Y1099-X1099&gt;Resumen!$B$8),FALSE())),MAX(IF(IFERROR(AND(W1099&lt;&gt;"",Y1099&lt;&gt;"",Y1099-W1099&gt;Resumen!$B$8),FALSE()),Y1099-W1099,0),IF(IFERROR(AND(X1099&lt;&gt;"",Y1099&lt;&gt;"",Y1099-X1099&gt;Resumen!$B$8),FALSE()),Y1099-X1099,0)),"")</f>
        <v/>
      </c>
      <c r="AY1099" s="22" t="str">
        <f aca="false">IF(OR(IFERROR(AND(W1099&lt;&gt;"",Y1099&lt;&gt;"",Y1099-W1099&gt;Resumen!$B$8),FALSE()),IFERROR(AND(X1099&lt;&gt;"",Y1099&lt;&gt;"",Y1099-X1099&gt;Resumen!$B$8),FALSE())),TRIM("Lays tiene mayor markup que "&amp;IF(IFERROR(AND(W1099&lt;&gt;"",Y1099&lt;&gt;"",Y1099-W1099&gt;Resumen!$B$8),FALSE()),"Quento ","")&amp;IF(IFERROR(AND(X1099&lt;&gt;"",Y1099&lt;&gt;"",Y1099-X1099&gt;Resumen!$B$8),FALSE()),"Julicroc ","")&amp;"en este PDV"),"")</f>
        <v/>
      </c>
      <c r="AZ1099" s="22" t="str">
        <f aca="false">IF(COUNTIF('Plan Pehuamar - Lista'!$A$2:$A$167,A1099)&gt;0,"Sí","No")</f>
        <v>No</v>
      </c>
      <c r="BA1099" s="22" t="str">
        <f aca="false">IF(COUNTIF('Plan Combo 9+1'!$A$2:$A$226,A1099)&gt;0,"Sí","No")</f>
        <v>No</v>
      </c>
      <c r="BB1099" s="22" t="str">
        <f aca="false">IF(AH1099="","No",IF(BA1099="Sí",IF((AO1099-AH1099)&gt;Resumen!$B$6,"Sí","No"),IF((AO1099-AH1099)&gt;=Resumen!$B$132,"Sí","No")))</f>
        <v>No</v>
      </c>
      <c r="BC1099" s="22" t="str">
        <f aca="false">IF(AND(N1099="Sí",AL1099="Sí",AI1099=0),"Sí","No")</f>
        <v>No</v>
      </c>
      <c r="BD1099" s="22" t="str">
        <f aca="false">IF(COUNTIF('Plan 9+1 (con Pehuamar)'!$A$2:$A$227,A1099)&gt;0,"Sí","No")</f>
        <v>No</v>
      </c>
    </row>
    <row r="1100" customFormat="false" ht="15" hidden="false" customHeight="true" outlineLevel="0" collapsed="false">
      <c r="A1100" s="6" t="n">
        <v>401246</v>
      </c>
      <c r="B1100" s="6" t="n">
        <v>6</v>
      </c>
      <c r="C1100" s="6" t="n">
        <v>601</v>
      </c>
      <c r="D1100" s="6" t="s">
        <v>194</v>
      </c>
      <c r="E1100" s="6" t="s">
        <v>1280</v>
      </c>
      <c r="F1100" s="6" t="s">
        <v>196</v>
      </c>
      <c r="G1100" s="6" t="s">
        <v>129</v>
      </c>
      <c r="H1100" s="6" t="s">
        <v>197</v>
      </c>
      <c r="I1100" s="27" t="n">
        <v>0</v>
      </c>
      <c r="J1100" s="27" t="n">
        <v>0</v>
      </c>
      <c r="K1100" s="27" t="n">
        <v>0.4</v>
      </c>
      <c r="L1100" s="28" t="n">
        <f aca="false">I1100+J1100</f>
        <v>0</v>
      </c>
      <c r="M1100" s="28" t="n">
        <f aca="false">L1100+K1100</f>
        <v>0.4</v>
      </c>
      <c r="N1100" s="22" t="str">
        <f aca="false">IF(I1100&gt;0,"Sí","No")</f>
        <v>No</v>
      </c>
      <c r="O1100" s="22" t="str">
        <f aca="false">IF(J1100&gt;0,"Sí","No")</f>
        <v>No</v>
      </c>
      <c r="P1100" s="22" t="str">
        <f aca="false">IF(K1100&gt;0,"Sí","No")</f>
        <v>Sí</v>
      </c>
      <c r="Q1100" s="22" t="str">
        <f aca="false">IF(OR(I1100&gt;0,J1100&gt;0),"Sí","No")</f>
        <v>No</v>
      </c>
      <c r="R1100" s="27"/>
      <c r="S1100" s="27"/>
      <c r="T1100" s="27"/>
      <c r="U1100" s="27"/>
      <c r="V1100" s="27"/>
      <c r="W1100" s="12" t="str">
        <f aca="false">IF(AND(I1100&gt;0,R1100&gt;0),(S1100-R1100)/R1100,"")</f>
        <v/>
      </c>
      <c r="X1100" s="12" t="str">
        <f aca="false">IF(AND(J1100&gt;0,T1100&gt;0),(U1100-T1100)/T1100,"")</f>
        <v/>
      </c>
      <c r="Y1100" s="12" t="str">
        <f aca="false">IF(AND(K1100&gt;0,V1100&gt;0),(V1100-Resumen!$B$7)/Resumen!$B$7,"")</f>
        <v/>
      </c>
      <c r="Z1100" s="28" t="str">
        <f aca="false">IF(AND(K1100&gt;0,I1100&gt;0,V1100&gt;0,S1100&gt;0),V1100-S1100,"")</f>
        <v/>
      </c>
      <c r="AA1100" s="12" t="str">
        <f aca="false">IF(Z1100&lt;&gt;"",Z1100/S1100,"")</f>
        <v/>
      </c>
      <c r="AB1100" s="28" t="str">
        <f aca="false">IF(AND(K1100&gt;0,J1100&gt;0,V1100&gt;0,U1100&gt;0),V1100-U1100,"")</f>
        <v/>
      </c>
      <c r="AC1100" s="12" t="str">
        <f aca="false">IF(AB1100&lt;&gt;"",AB1100/U1100,"")</f>
        <v/>
      </c>
      <c r="AD1100" s="27" t="n">
        <v>0</v>
      </c>
      <c r="AE1100" s="27" t="n">
        <v>0</v>
      </c>
      <c r="AF1100" s="27" t="n">
        <v>0</v>
      </c>
      <c r="AG1100" s="28" t="n">
        <f aca="false">AD1100+AE1100+AF1100</f>
        <v>0</v>
      </c>
      <c r="AH1100" s="12" t="str">
        <f aca="false">IF(AG1100&gt;0,AD1100/AG1100,"")</f>
        <v/>
      </c>
      <c r="AI1100" s="27" t="n">
        <v>0</v>
      </c>
      <c r="AJ1100" s="27" t="n">
        <v>0</v>
      </c>
      <c r="AK1100" s="27" t="n">
        <v>0</v>
      </c>
      <c r="AL1100" s="22" t="str">
        <f aca="false">IF(OR(AJ1100&gt;0,AK1100&gt;0),"Sí","No")</f>
        <v>No</v>
      </c>
      <c r="AM1100" s="6"/>
      <c r="AN1100" s="6"/>
      <c r="AO1100" s="12" t="n">
        <f aca="false">IF(M1100&gt;0,K1100/M1100,"")</f>
        <v>1</v>
      </c>
      <c r="AP1100" s="22" t="str">
        <f aca="false">IF(M1100&gt;=Resumen!$B$5,"Alto","Bajo")</f>
        <v>Bajo</v>
      </c>
      <c r="AQ1100" s="22" t="str">
        <f aca="false">IF(AO1100&gt;=Resumen!$B$28,"Alto","Bajo")</f>
        <v>Alto</v>
      </c>
      <c r="AR1100" s="22" t="str">
        <f aca="false">AP1100&amp;" Potencial / "&amp;AQ1100&amp;" Share"</f>
        <v>Bajo Potencial / Alto Share</v>
      </c>
      <c r="AS1100" s="22" t="str">
        <f aca="false">IF(Q1100="Sí",IF(AO1100&gt;=Resumen!$B$29,"Alto","Bajo"),"")</f>
        <v/>
      </c>
      <c r="AT1100" s="22" t="str">
        <f aca="false">IF(AS1100&lt;&gt;"",AP1100&amp;" Potencial / "&amp;AS1100&amp;" Share","")</f>
        <v/>
      </c>
      <c r="AU1100" s="22" t="str">
        <f aca="false">IF(AH1100="","Sin dato",IF(AH1100-AO1100&gt;Resumen!$B$6,"Sobre-exhibido",IF(AO1100-AH1100&gt;Resumen!$B$6,"Sub-exhibido","En línea")))</f>
        <v>Sin dato</v>
      </c>
      <c r="AV1100" s="22" t="str">
        <f aca="false">IF(AT1100="","",IF(AT1100="Alto Potencial / Bajo Share",1,IF(AT1100="Alto Potencial / Alto Share",2,IF(AT1100="Bajo Potencial / Alto Share",3,4))))</f>
        <v/>
      </c>
      <c r="AW1100" s="22" t="str">
        <f aca="false">IF(Q1100="No","Sin competencia directa",IF(AV1100=1,"1 - Foco Conquista (Alto Pot / Bajo Share)",IF(AV1100=2,"2 - Foco Defensa (Alto Pot / Alto Share)",IF(AV1100=3,"3 - Monitoreo (Bajo Pot / Alto Share)","4 - Baja Prioridad (Bajo Pot / Bajo Share)"))))</f>
        <v>Sin competencia directa</v>
      </c>
      <c r="AX1100" s="12" t="str">
        <f aca="false">IF(OR(IFERROR(AND(W1100&lt;&gt;"",Y1100&lt;&gt;"",Y1100-W1100&gt;Resumen!$B$8),FALSE()),IFERROR(AND(X1100&lt;&gt;"",Y1100&lt;&gt;"",Y1100-X1100&gt;Resumen!$B$8),FALSE())),MAX(IF(IFERROR(AND(W1100&lt;&gt;"",Y1100&lt;&gt;"",Y1100-W1100&gt;Resumen!$B$8),FALSE()),Y1100-W1100,0),IF(IFERROR(AND(X1100&lt;&gt;"",Y1100&lt;&gt;"",Y1100-X1100&gt;Resumen!$B$8),FALSE()),Y1100-X1100,0)),"")</f>
        <v/>
      </c>
      <c r="AY1100" s="22" t="str">
        <f aca="false">IF(OR(IFERROR(AND(W1100&lt;&gt;"",Y1100&lt;&gt;"",Y1100-W1100&gt;Resumen!$B$8),FALSE()),IFERROR(AND(X1100&lt;&gt;"",Y1100&lt;&gt;"",Y1100-X1100&gt;Resumen!$B$8),FALSE())),TRIM("Lays tiene mayor markup que "&amp;IF(IFERROR(AND(W1100&lt;&gt;"",Y1100&lt;&gt;"",Y1100-W1100&gt;Resumen!$B$8),FALSE()),"Quento ","")&amp;IF(IFERROR(AND(X1100&lt;&gt;"",Y1100&lt;&gt;"",Y1100-X1100&gt;Resumen!$B$8),FALSE()),"Julicroc ","")&amp;"en este PDV"),"")</f>
        <v/>
      </c>
      <c r="AZ1100" s="22" t="str">
        <f aca="false">IF(COUNTIF('Plan Pehuamar - Lista'!$A$2:$A$167,A1100)&gt;0,"Sí","No")</f>
        <v>No</v>
      </c>
      <c r="BA1100" s="22" t="str">
        <f aca="false">IF(COUNTIF('Plan Combo 9+1'!$A$2:$A$226,A1100)&gt;0,"Sí","No")</f>
        <v>No</v>
      </c>
      <c r="BB1100" s="22" t="str">
        <f aca="false">IF(AH1100="","No",IF(BA1100="Sí",IF((AO1100-AH1100)&gt;Resumen!$B$6,"Sí","No"),IF((AO1100-AH1100)&gt;=Resumen!$B$132,"Sí","No")))</f>
        <v>No</v>
      </c>
      <c r="BC1100" s="22" t="str">
        <f aca="false">IF(AND(N1100="Sí",AL1100="Sí",AI1100=0),"Sí","No")</f>
        <v>No</v>
      </c>
      <c r="BD1100" s="22" t="str">
        <f aca="false">IF(COUNTIF('Plan 9+1 (con Pehuamar)'!$A$2:$A$227,A1100)&gt;0,"Sí","No")</f>
        <v>No</v>
      </c>
    </row>
    <row r="1101" customFormat="false" ht="15" hidden="false" customHeight="true" outlineLevel="0" collapsed="false">
      <c r="A1101" s="6" t="n">
        <v>401858</v>
      </c>
      <c r="B1101" s="6" t="n">
        <v>6</v>
      </c>
      <c r="C1101" s="6" t="n">
        <v>601</v>
      </c>
      <c r="D1101" s="6" t="s">
        <v>194</v>
      </c>
      <c r="E1101" s="6" t="s">
        <v>1281</v>
      </c>
      <c r="F1101" s="6" t="s">
        <v>201</v>
      </c>
      <c r="G1101" s="6" t="s">
        <v>129</v>
      </c>
      <c r="H1101" s="6" t="s">
        <v>197</v>
      </c>
      <c r="I1101" s="27" t="n">
        <v>0</v>
      </c>
      <c r="J1101" s="27" t="n">
        <v>0</v>
      </c>
      <c r="K1101" s="27" t="n">
        <v>0.5</v>
      </c>
      <c r="L1101" s="28" t="n">
        <f aca="false">I1101+J1101</f>
        <v>0</v>
      </c>
      <c r="M1101" s="28" t="n">
        <f aca="false">L1101+K1101</f>
        <v>0.5</v>
      </c>
      <c r="N1101" s="22" t="str">
        <f aca="false">IF(I1101&gt;0,"Sí","No")</f>
        <v>No</v>
      </c>
      <c r="O1101" s="22" t="str">
        <f aca="false">IF(J1101&gt;0,"Sí","No")</f>
        <v>No</v>
      </c>
      <c r="P1101" s="22" t="str">
        <f aca="false">IF(K1101&gt;0,"Sí","No")</f>
        <v>Sí</v>
      </c>
      <c r="Q1101" s="22" t="str">
        <f aca="false">IF(OR(I1101&gt;0,J1101&gt;0),"Sí","No")</f>
        <v>No</v>
      </c>
      <c r="R1101" s="27"/>
      <c r="S1101" s="27"/>
      <c r="T1101" s="27"/>
      <c r="U1101" s="27"/>
      <c r="V1101" s="27"/>
      <c r="W1101" s="12" t="str">
        <f aca="false">IF(AND(I1101&gt;0,R1101&gt;0),(S1101-R1101)/R1101,"")</f>
        <v/>
      </c>
      <c r="X1101" s="12" t="str">
        <f aca="false">IF(AND(J1101&gt;0,T1101&gt;0),(U1101-T1101)/T1101,"")</f>
        <v/>
      </c>
      <c r="Y1101" s="12" t="str">
        <f aca="false">IF(AND(K1101&gt;0,V1101&gt;0),(V1101-Resumen!$B$7)/Resumen!$B$7,"")</f>
        <v/>
      </c>
      <c r="Z1101" s="28" t="str">
        <f aca="false">IF(AND(K1101&gt;0,I1101&gt;0,V1101&gt;0,S1101&gt;0),V1101-S1101,"")</f>
        <v/>
      </c>
      <c r="AA1101" s="12" t="str">
        <f aca="false">IF(Z1101&lt;&gt;"",Z1101/S1101,"")</f>
        <v/>
      </c>
      <c r="AB1101" s="28" t="str">
        <f aca="false">IF(AND(K1101&gt;0,J1101&gt;0,V1101&gt;0,U1101&gt;0),V1101-U1101,"")</f>
        <v/>
      </c>
      <c r="AC1101" s="12" t="str">
        <f aca="false">IF(AB1101&lt;&gt;"",AB1101/U1101,"")</f>
        <v/>
      </c>
      <c r="AD1101" s="27" t="n">
        <v>0</v>
      </c>
      <c r="AE1101" s="27" t="n">
        <v>0</v>
      </c>
      <c r="AF1101" s="27" t="n">
        <v>0</v>
      </c>
      <c r="AG1101" s="28" t="n">
        <f aca="false">AD1101+AE1101+AF1101</f>
        <v>0</v>
      </c>
      <c r="AH1101" s="12" t="str">
        <f aca="false">IF(AG1101&gt;0,AD1101/AG1101,"")</f>
        <v/>
      </c>
      <c r="AI1101" s="27" t="n">
        <v>0</v>
      </c>
      <c r="AJ1101" s="27" t="n">
        <v>0</v>
      </c>
      <c r="AK1101" s="27" t="n">
        <v>0</v>
      </c>
      <c r="AL1101" s="22" t="str">
        <f aca="false">IF(OR(AJ1101&gt;0,AK1101&gt;0),"Sí","No")</f>
        <v>No</v>
      </c>
      <c r="AM1101" s="6"/>
      <c r="AN1101" s="6"/>
      <c r="AO1101" s="12" t="n">
        <f aca="false">IF(M1101&gt;0,K1101/M1101,"")</f>
        <v>1</v>
      </c>
      <c r="AP1101" s="22" t="str">
        <f aca="false">IF(M1101&gt;=Resumen!$B$5,"Alto","Bajo")</f>
        <v>Bajo</v>
      </c>
      <c r="AQ1101" s="22" t="str">
        <f aca="false">IF(AO1101&gt;=Resumen!$B$28,"Alto","Bajo")</f>
        <v>Alto</v>
      </c>
      <c r="AR1101" s="22" t="str">
        <f aca="false">AP1101&amp;" Potencial / "&amp;AQ1101&amp;" Share"</f>
        <v>Bajo Potencial / Alto Share</v>
      </c>
      <c r="AS1101" s="22" t="str">
        <f aca="false">IF(Q1101="Sí",IF(AO1101&gt;=Resumen!$B$29,"Alto","Bajo"),"")</f>
        <v/>
      </c>
      <c r="AT1101" s="22" t="str">
        <f aca="false">IF(AS1101&lt;&gt;"",AP1101&amp;" Potencial / "&amp;AS1101&amp;" Share","")</f>
        <v/>
      </c>
      <c r="AU1101" s="22" t="str">
        <f aca="false">IF(AH1101="","Sin dato",IF(AH1101-AO1101&gt;Resumen!$B$6,"Sobre-exhibido",IF(AO1101-AH1101&gt;Resumen!$B$6,"Sub-exhibido","En línea")))</f>
        <v>Sin dato</v>
      </c>
      <c r="AV1101" s="22" t="str">
        <f aca="false">IF(AT1101="","",IF(AT1101="Alto Potencial / Bajo Share",1,IF(AT1101="Alto Potencial / Alto Share",2,IF(AT1101="Bajo Potencial / Alto Share",3,4))))</f>
        <v/>
      </c>
      <c r="AW1101" s="22" t="str">
        <f aca="false">IF(Q1101="No","Sin competencia directa",IF(AV1101=1,"1 - Foco Conquista (Alto Pot / Bajo Share)",IF(AV1101=2,"2 - Foco Defensa (Alto Pot / Alto Share)",IF(AV1101=3,"3 - Monitoreo (Bajo Pot / Alto Share)","4 - Baja Prioridad (Bajo Pot / Bajo Share)"))))</f>
        <v>Sin competencia directa</v>
      </c>
      <c r="AX1101" s="12" t="str">
        <f aca="false">IF(OR(IFERROR(AND(W1101&lt;&gt;"",Y1101&lt;&gt;"",Y1101-W1101&gt;Resumen!$B$8),FALSE()),IFERROR(AND(X1101&lt;&gt;"",Y1101&lt;&gt;"",Y1101-X1101&gt;Resumen!$B$8),FALSE())),MAX(IF(IFERROR(AND(W1101&lt;&gt;"",Y1101&lt;&gt;"",Y1101-W1101&gt;Resumen!$B$8),FALSE()),Y1101-W1101,0),IF(IFERROR(AND(X1101&lt;&gt;"",Y1101&lt;&gt;"",Y1101-X1101&gt;Resumen!$B$8),FALSE()),Y1101-X1101,0)),"")</f>
        <v/>
      </c>
      <c r="AY1101" s="22" t="str">
        <f aca="false">IF(OR(IFERROR(AND(W1101&lt;&gt;"",Y1101&lt;&gt;"",Y1101-W1101&gt;Resumen!$B$8),FALSE()),IFERROR(AND(X1101&lt;&gt;"",Y1101&lt;&gt;"",Y1101-X1101&gt;Resumen!$B$8),FALSE())),TRIM("Lays tiene mayor markup que "&amp;IF(IFERROR(AND(W1101&lt;&gt;"",Y1101&lt;&gt;"",Y1101-W1101&gt;Resumen!$B$8),FALSE()),"Quento ","")&amp;IF(IFERROR(AND(X1101&lt;&gt;"",Y1101&lt;&gt;"",Y1101-X1101&gt;Resumen!$B$8),FALSE()),"Julicroc ","")&amp;"en este PDV"),"")</f>
        <v/>
      </c>
      <c r="AZ1101" s="22" t="str">
        <f aca="false">IF(COUNTIF('Plan Pehuamar - Lista'!$A$2:$A$167,A1101)&gt;0,"Sí","No")</f>
        <v>No</v>
      </c>
      <c r="BA1101" s="22" t="str">
        <f aca="false">IF(COUNTIF('Plan Combo 9+1'!$A$2:$A$226,A1101)&gt;0,"Sí","No")</f>
        <v>No</v>
      </c>
      <c r="BB1101" s="22" t="str">
        <f aca="false">IF(AH1101="","No",IF(BA1101="Sí",IF((AO1101-AH1101)&gt;Resumen!$B$6,"Sí","No"),IF((AO1101-AH1101)&gt;=Resumen!$B$132,"Sí","No")))</f>
        <v>No</v>
      </c>
      <c r="BC1101" s="22" t="str">
        <f aca="false">IF(AND(N1101="Sí",AL1101="Sí",AI1101=0),"Sí","No")</f>
        <v>No</v>
      </c>
      <c r="BD1101" s="22" t="str">
        <f aca="false">IF(COUNTIF('Plan 9+1 (con Pehuamar)'!$A$2:$A$227,A1101)&gt;0,"Sí","No")</f>
        <v>No</v>
      </c>
    </row>
    <row r="1102" customFormat="false" ht="15" hidden="false" customHeight="true" outlineLevel="0" collapsed="false">
      <c r="A1102" s="6" t="n">
        <v>401888</v>
      </c>
      <c r="B1102" s="6" t="n">
        <v>6</v>
      </c>
      <c r="C1102" s="6" t="n">
        <v>601</v>
      </c>
      <c r="D1102" s="6" t="s">
        <v>194</v>
      </c>
      <c r="E1102" s="6" t="s">
        <v>1282</v>
      </c>
      <c r="F1102" s="6" t="s">
        <v>201</v>
      </c>
      <c r="G1102" s="6" t="s">
        <v>129</v>
      </c>
      <c r="H1102" s="6" t="s">
        <v>197</v>
      </c>
      <c r="I1102" s="27" t="n">
        <v>0</v>
      </c>
      <c r="J1102" s="27" t="n">
        <v>0</v>
      </c>
      <c r="K1102" s="27" t="n">
        <v>3.7</v>
      </c>
      <c r="L1102" s="28" t="n">
        <f aca="false">I1102+J1102</f>
        <v>0</v>
      </c>
      <c r="M1102" s="28" t="n">
        <f aca="false">L1102+K1102</f>
        <v>3.7</v>
      </c>
      <c r="N1102" s="22" t="str">
        <f aca="false">IF(I1102&gt;0,"Sí","No")</f>
        <v>No</v>
      </c>
      <c r="O1102" s="22" t="str">
        <f aca="false">IF(J1102&gt;0,"Sí","No")</f>
        <v>No</v>
      </c>
      <c r="P1102" s="22" t="str">
        <f aca="false">IF(K1102&gt;0,"Sí","No")</f>
        <v>Sí</v>
      </c>
      <c r="Q1102" s="22" t="str">
        <f aca="false">IF(OR(I1102&gt;0,J1102&gt;0),"Sí","No")</f>
        <v>No</v>
      </c>
      <c r="R1102" s="27"/>
      <c r="S1102" s="27"/>
      <c r="T1102" s="27"/>
      <c r="U1102" s="27"/>
      <c r="V1102" s="27"/>
      <c r="W1102" s="12" t="str">
        <f aca="false">IF(AND(I1102&gt;0,R1102&gt;0),(S1102-R1102)/R1102,"")</f>
        <v/>
      </c>
      <c r="X1102" s="12" t="str">
        <f aca="false">IF(AND(J1102&gt;0,T1102&gt;0),(U1102-T1102)/T1102,"")</f>
        <v/>
      </c>
      <c r="Y1102" s="12" t="str">
        <f aca="false">IF(AND(K1102&gt;0,V1102&gt;0),(V1102-Resumen!$B$7)/Resumen!$B$7,"")</f>
        <v/>
      </c>
      <c r="Z1102" s="28" t="str">
        <f aca="false">IF(AND(K1102&gt;0,I1102&gt;0,V1102&gt;0,S1102&gt;0),V1102-S1102,"")</f>
        <v/>
      </c>
      <c r="AA1102" s="12" t="str">
        <f aca="false">IF(Z1102&lt;&gt;"",Z1102/S1102,"")</f>
        <v/>
      </c>
      <c r="AB1102" s="28" t="str">
        <f aca="false">IF(AND(K1102&gt;0,J1102&gt;0,V1102&gt;0,U1102&gt;0),V1102-U1102,"")</f>
        <v/>
      </c>
      <c r="AC1102" s="12" t="str">
        <f aca="false">IF(AB1102&lt;&gt;"",AB1102/U1102,"")</f>
        <v/>
      </c>
      <c r="AD1102" s="27" t="n">
        <v>0</v>
      </c>
      <c r="AE1102" s="27" t="n">
        <v>0</v>
      </c>
      <c r="AF1102" s="27" t="n">
        <v>0</v>
      </c>
      <c r="AG1102" s="28" t="n">
        <f aca="false">AD1102+AE1102+AF1102</f>
        <v>0</v>
      </c>
      <c r="AH1102" s="12" t="str">
        <f aca="false">IF(AG1102&gt;0,AD1102/AG1102,"")</f>
        <v/>
      </c>
      <c r="AI1102" s="27" t="n">
        <v>0</v>
      </c>
      <c r="AJ1102" s="27" t="n">
        <v>0</v>
      </c>
      <c r="AK1102" s="27" t="n">
        <v>0</v>
      </c>
      <c r="AL1102" s="22" t="str">
        <f aca="false">IF(OR(AJ1102&gt;0,AK1102&gt;0),"Sí","No")</f>
        <v>No</v>
      </c>
      <c r="AM1102" s="6"/>
      <c r="AN1102" s="6"/>
      <c r="AO1102" s="12" t="n">
        <f aca="false">IF(M1102&gt;0,K1102/M1102,"")</f>
        <v>1</v>
      </c>
      <c r="AP1102" s="22" t="str">
        <f aca="false">IF(M1102&gt;=Resumen!$B$5,"Alto","Bajo")</f>
        <v>Bajo</v>
      </c>
      <c r="AQ1102" s="22" t="str">
        <f aca="false">IF(AO1102&gt;=Resumen!$B$28,"Alto","Bajo")</f>
        <v>Alto</v>
      </c>
      <c r="AR1102" s="22" t="str">
        <f aca="false">AP1102&amp;" Potencial / "&amp;AQ1102&amp;" Share"</f>
        <v>Bajo Potencial / Alto Share</v>
      </c>
      <c r="AS1102" s="22" t="str">
        <f aca="false">IF(Q1102="Sí",IF(AO1102&gt;=Resumen!$B$29,"Alto","Bajo"),"")</f>
        <v/>
      </c>
      <c r="AT1102" s="22" t="str">
        <f aca="false">IF(AS1102&lt;&gt;"",AP1102&amp;" Potencial / "&amp;AS1102&amp;" Share","")</f>
        <v/>
      </c>
      <c r="AU1102" s="22" t="str">
        <f aca="false">IF(AH1102="","Sin dato",IF(AH1102-AO1102&gt;Resumen!$B$6,"Sobre-exhibido",IF(AO1102-AH1102&gt;Resumen!$B$6,"Sub-exhibido","En línea")))</f>
        <v>Sin dato</v>
      </c>
      <c r="AV1102" s="22" t="str">
        <f aca="false">IF(AT1102="","",IF(AT1102="Alto Potencial / Bajo Share",1,IF(AT1102="Alto Potencial / Alto Share",2,IF(AT1102="Bajo Potencial / Alto Share",3,4))))</f>
        <v/>
      </c>
      <c r="AW1102" s="22" t="str">
        <f aca="false">IF(Q1102="No","Sin competencia directa",IF(AV1102=1,"1 - Foco Conquista (Alto Pot / Bajo Share)",IF(AV1102=2,"2 - Foco Defensa (Alto Pot / Alto Share)",IF(AV1102=3,"3 - Monitoreo (Bajo Pot / Alto Share)","4 - Baja Prioridad (Bajo Pot / Bajo Share)"))))</f>
        <v>Sin competencia directa</v>
      </c>
      <c r="AX1102" s="12" t="str">
        <f aca="false">IF(OR(IFERROR(AND(W1102&lt;&gt;"",Y1102&lt;&gt;"",Y1102-W1102&gt;Resumen!$B$8),FALSE()),IFERROR(AND(X1102&lt;&gt;"",Y1102&lt;&gt;"",Y1102-X1102&gt;Resumen!$B$8),FALSE())),MAX(IF(IFERROR(AND(W1102&lt;&gt;"",Y1102&lt;&gt;"",Y1102-W1102&gt;Resumen!$B$8),FALSE()),Y1102-W1102,0),IF(IFERROR(AND(X1102&lt;&gt;"",Y1102&lt;&gt;"",Y1102-X1102&gt;Resumen!$B$8),FALSE()),Y1102-X1102,0)),"")</f>
        <v/>
      </c>
      <c r="AY1102" s="22" t="str">
        <f aca="false">IF(OR(IFERROR(AND(W1102&lt;&gt;"",Y1102&lt;&gt;"",Y1102-W1102&gt;Resumen!$B$8),FALSE()),IFERROR(AND(X1102&lt;&gt;"",Y1102&lt;&gt;"",Y1102-X1102&gt;Resumen!$B$8),FALSE())),TRIM("Lays tiene mayor markup que "&amp;IF(IFERROR(AND(W1102&lt;&gt;"",Y1102&lt;&gt;"",Y1102-W1102&gt;Resumen!$B$8),FALSE()),"Quento ","")&amp;IF(IFERROR(AND(X1102&lt;&gt;"",Y1102&lt;&gt;"",Y1102-X1102&gt;Resumen!$B$8),FALSE()),"Julicroc ","")&amp;"en este PDV"),"")</f>
        <v/>
      </c>
      <c r="AZ1102" s="22" t="str">
        <f aca="false">IF(COUNTIF('Plan Pehuamar - Lista'!$A$2:$A$167,A1102)&gt;0,"Sí","No")</f>
        <v>No</v>
      </c>
      <c r="BA1102" s="22" t="str">
        <f aca="false">IF(COUNTIF('Plan Combo 9+1'!$A$2:$A$226,A1102)&gt;0,"Sí","No")</f>
        <v>No</v>
      </c>
      <c r="BB1102" s="22" t="str">
        <f aca="false">IF(AH1102="","No",IF(BA1102="Sí",IF((AO1102-AH1102)&gt;Resumen!$B$6,"Sí","No"),IF((AO1102-AH1102)&gt;=Resumen!$B$132,"Sí","No")))</f>
        <v>No</v>
      </c>
      <c r="BC1102" s="22" t="str">
        <f aca="false">IF(AND(N1102="Sí",AL1102="Sí",AI1102=0),"Sí","No")</f>
        <v>No</v>
      </c>
      <c r="BD1102" s="22" t="str">
        <f aca="false">IF(COUNTIF('Plan 9+1 (con Pehuamar)'!$A$2:$A$227,A1102)&gt;0,"Sí","No")</f>
        <v>No</v>
      </c>
    </row>
    <row r="1103" customFormat="false" ht="15" hidden="false" customHeight="true" outlineLevel="0" collapsed="false">
      <c r="A1103" s="6" t="n">
        <v>403029</v>
      </c>
      <c r="B1103" s="6" t="n">
        <v>6</v>
      </c>
      <c r="C1103" s="6" t="n">
        <v>601</v>
      </c>
      <c r="D1103" s="6" t="s">
        <v>194</v>
      </c>
      <c r="E1103" s="6" t="s">
        <v>1283</v>
      </c>
      <c r="F1103" s="6" t="s">
        <v>206</v>
      </c>
      <c r="G1103" s="6" t="s">
        <v>129</v>
      </c>
      <c r="H1103" s="6" t="s">
        <v>197</v>
      </c>
      <c r="I1103" s="27" t="n">
        <v>0</v>
      </c>
      <c r="J1103" s="27" t="n">
        <v>0</v>
      </c>
      <c r="K1103" s="27" t="n">
        <v>1.8</v>
      </c>
      <c r="L1103" s="28" t="n">
        <f aca="false">I1103+J1103</f>
        <v>0</v>
      </c>
      <c r="M1103" s="28" t="n">
        <f aca="false">L1103+K1103</f>
        <v>1.8</v>
      </c>
      <c r="N1103" s="22" t="str">
        <f aca="false">IF(I1103&gt;0,"Sí","No")</f>
        <v>No</v>
      </c>
      <c r="O1103" s="22" t="str">
        <f aca="false">IF(J1103&gt;0,"Sí","No")</f>
        <v>No</v>
      </c>
      <c r="P1103" s="22" t="str">
        <f aca="false">IF(K1103&gt;0,"Sí","No")</f>
        <v>Sí</v>
      </c>
      <c r="Q1103" s="22" t="str">
        <f aca="false">IF(OR(I1103&gt;0,J1103&gt;0),"Sí","No")</f>
        <v>No</v>
      </c>
      <c r="R1103" s="27"/>
      <c r="S1103" s="27"/>
      <c r="T1103" s="27"/>
      <c r="U1103" s="27"/>
      <c r="V1103" s="27"/>
      <c r="W1103" s="12" t="str">
        <f aca="false">IF(AND(I1103&gt;0,R1103&gt;0),(S1103-R1103)/R1103,"")</f>
        <v/>
      </c>
      <c r="X1103" s="12" t="str">
        <f aca="false">IF(AND(J1103&gt;0,T1103&gt;0),(U1103-T1103)/T1103,"")</f>
        <v/>
      </c>
      <c r="Y1103" s="12" t="str">
        <f aca="false">IF(AND(K1103&gt;0,V1103&gt;0),(V1103-Resumen!$B$7)/Resumen!$B$7,"")</f>
        <v/>
      </c>
      <c r="Z1103" s="28" t="str">
        <f aca="false">IF(AND(K1103&gt;0,I1103&gt;0,V1103&gt;0,S1103&gt;0),V1103-S1103,"")</f>
        <v/>
      </c>
      <c r="AA1103" s="12" t="str">
        <f aca="false">IF(Z1103&lt;&gt;"",Z1103/S1103,"")</f>
        <v/>
      </c>
      <c r="AB1103" s="28" t="str">
        <f aca="false">IF(AND(K1103&gt;0,J1103&gt;0,V1103&gt;0,U1103&gt;0),V1103-U1103,"")</f>
        <v/>
      </c>
      <c r="AC1103" s="12" t="str">
        <f aca="false">IF(AB1103&lt;&gt;"",AB1103/U1103,"")</f>
        <v/>
      </c>
      <c r="AD1103" s="27" t="n">
        <v>0</v>
      </c>
      <c r="AE1103" s="27" t="n">
        <v>0</v>
      </c>
      <c r="AF1103" s="27" t="n">
        <v>0</v>
      </c>
      <c r="AG1103" s="28" t="n">
        <f aca="false">AD1103+AE1103+AF1103</f>
        <v>0</v>
      </c>
      <c r="AH1103" s="12" t="str">
        <f aca="false">IF(AG1103&gt;0,AD1103/AG1103,"")</f>
        <v/>
      </c>
      <c r="AI1103" s="27" t="n">
        <v>0</v>
      </c>
      <c r="AJ1103" s="27" t="n">
        <v>0</v>
      </c>
      <c r="AK1103" s="27" t="n">
        <v>0</v>
      </c>
      <c r="AL1103" s="22" t="str">
        <f aca="false">IF(OR(AJ1103&gt;0,AK1103&gt;0),"Sí","No")</f>
        <v>No</v>
      </c>
      <c r="AM1103" s="6"/>
      <c r="AN1103" s="6"/>
      <c r="AO1103" s="12" t="n">
        <f aca="false">IF(M1103&gt;0,K1103/M1103,"")</f>
        <v>1</v>
      </c>
      <c r="AP1103" s="22" t="str">
        <f aca="false">IF(M1103&gt;=Resumen!$B$5,"Alto","Bajo")</f>
        <v>Bajo</v>
      </c>
      <c r="AQ1103" s="22" t="str">
        <f aca="false">IF(AO1103&gt;=Resumen!$B$28,"Alto","Bajo")</f>
        <v>Alto</v>
      </c>
      <c r="AR1103" s="22" t="str">
        <f aca="false">AP1103&amp;" Potencial / "&amp;AQ1103&amp;" Share"</f>
        <v>Bajo Potencial / Alto Share</v>
      </c>
      <c r="AS1103" s="22" t="str">
        <f aca="false">IF(Q1103="Sí",IF(AO1103&gt;=Resumen!$B$29,"Alto","Bajo"),"")</f>
        <v/>
      </c>
      <c r="AT1103" s="22" t="str">
        <f aca="false">IF(AS1103&lt;&gt;"",AP1103&amp;" Potencial / "&amp;AS1103&amp;" Share","")</f>
        <v/>
      </c>
      <c r="AU1103" s="22" t="str">
        <f aca="false">IF(AH1103="","Sin dato",IF(AH1103-AO1103&gt;Resumen!$B$6,"Sobre-exhibido",IF(AO1103-AH1103&gt;Resumen!$B$6,"Sub-exhibido","En línea")))</f>
        <v>Sin dato</v>
      </c>
      <c r="AV1103" s="22" t="str">
        <f aca="false">IF(AT1103="","",IF(AT1103="Alto Potencial / Bajo Share",1,IF(AT1103="Alto Potencial / Alto Share",2,IF(AT1103="Bajo Potencial / Alto Share",3,4))))</f>
        <v/>
      </c>
      <c r="AW1103" s="22" t="str">
        <f aca="false">IF(Q1103="No","Sin competencia directa",IF(AV1103=1,"1 - Foco Conquista (Alto Pot / Bajo Share)",IF(AV1103=2,"2 - Foco Defensa (Alto Pot / Alto Share)",IF(AV1103=3,"3 - Monitoreo (Bajo Pot / Alto Share)","4 - Baja Prioridad (Bajo Pot / Bajo Share)"))))</f>
        <v>Sin competencia directa</v>
      </c>
      <c r="AX1103" s="12" t="str">
        <f aca="false">IF(OR(IFERROR(AND(W1103&lt;&gt;"",Y1103&lt;&gt;"",Y1103-W1103&gt;Resumen!$B$8),FALSE()),IFERROR(AND(X1103&lt;&gt;"",Y1103&lt;&gt;"",Y1103-X1103&gt;Resumen!$B$8),FALSE())),MAX(IF(IFERROR(AND(W1103&lt;&gt;"",Y1103&lt;&gt;"",Y1103-W1103&gt;Resumen!$B$8),FALSE()),Y1103-W1103,0),IF(IFERROR(AND(X1103&lt;&gt;"",Y1103&lt;&gt;"",Y1103-X1103&gt;Resumen!$B$8),FALSE()),Y1103-X1103,0)),"")</f>
        <v/>
      </c>
      <c r="AY1103" s="22" t="str">
        <f aca="false">IF(OR(IFERROR(AND(W1103&lt;&gt;"",Y1103&lt;&gt;"",Y1103-W1103&gt;Resumen!$B$8),FALSE()),IFERROR(AND(X1103&lt;&gt;"",Y1103&lt;&gt;"",Y1103-X1103&gt;Resumen!$B$8),FALSE())),TRIM("Lays tiene mayor markup que "&amp;IF(IFERROR(AND(W1103&lt;&gt;"",Y1103&lt;&gt;"",Y1103-W1103&gt;Resumen!$B$8),FALSE()),"Quento ","")&amp;IF(IFERROR(AND(X1103&lt;&gt;"",Y1103&lt;&gt;"",Y1103-X1103&gt;Resumen!$B$8),FALSE()),"Julicroc ","")&amp;"en este PDV"),"")</f>
        <v/>
      </c>
      <c r="AZ1103" s="22" t="str">
        <f aca="false">IF(COUNTIF('Plan Pehuamar - Lista'!$A$2:$A$167,A1103)&gt;0,"Sí","No")</f>
        <v>No</v>
      </c>
      <c r="BA1103" s="22" t="str">
        <f aca="false">IF(COUNTIF('Plan Combo 9+1'!$A$2:$A$226,A1103)&gt;0,"Sí","No")</f>
        <v>No</v>
      </c>
      <c r="BB1103" s="22" t="str">
        <f aca="false">IF(AH1103="","No",IF(BA1103="Sí",IF((AO1103-AH1103)&gt;Resumen!$B$6,"Sí","No"),IF((AO1103-AH1103)&gt;=Resumen!$B$132,"Sí","No")))</f>
        <v>No</v>
      </c>
      <c r="BC1103" s="22" t="str">
        <f aca="false">IF(AND(N1103="Sí",AL1103="Sí",AI1103=0),"Sí","No")</f>
        <v>No</v>
      </c>
      <c r="BD1103" s="22" t="str">
        <f aca="false">IF(COUNTIF('Plan 9+1 (con Pehuamar)'!$A$2:$A$227,A1103)&gt;0,"Sí","No")</f>
        <v>No</v>
      </c>
    </row>
    <row r="1104" customFormat="false" ht="15" hidden="false" customHeight="true" outlineLevel="0" collapsed="false">
      <c r="A1104" s="6" t="n">
        <v>403030</v>
      </c>
      <c r="B1104" s="6" t="n">
        <v>6</v>
      </c>
      <c r="C1104" s="6" t="n">
        <v>601</v>
      </c>
      <c r="D1104" s="6" t="s">
        <v>194</v>
      </c>
      <c r="E1104" s="6" t="s">
        <v>1284</v>
      </c>
      <c r="F1104" s="6" t="s">
        <v>196</v>
      </c>
      <c r="G1104" s="6" t="s">
        <v>129</v>
      </c>
      <c r="H1104" s="6" t="s">
        <v>197</v>
      </c>
      <c r="I1104" s="27" t="n">
        <v>0</v>
      </c>
      <c r="J1104" s="27" t="n">
        <v>0</v>
      </c>
      <c r="K1104" s="27" t="n">
        <v>3</v>
      </c>
      <c r="L1104" s="28" t="n">
        <f aca="false">I1104+J1104</f>
        <v>0</v>
      </c>
      <c r="M1104" s="28" t="n">
        <f aca="false">L1104+K1104</f>
        <v>3</v>
      </c>
      <c r="N1104" s="22" t="str">
        <f aca="false">IF(I1104&gt;0,"Sí","No")</f>
        <v>No</v>
      </c>
      <c r="O1104" s="22" t="str">
        <f aca="false">IF(J1104&gt;0,"Sí","No")</f>
        <v>No</v>
      </c>
      <c r="P1104" s="22" t="str">
        <f aca="false">IF(K1104&gt;0,"Sí","No")</f>
        <v>Sí</v>
      </c>
      <c r="Q1104" s="22" t="str">
        <f aca="false">IF(OR(I1104&gt;0,J1104&gt;0),"Sí","No")</f>
        <v>No</v>
      </c>
      <c r="R1104" s="27"/>
      <c r="S1104" s="27"/>
      <c r="T1104" s="27"/>
      <c r="U1104" s="27"/>
      <c r="V1104" s="27"/>
      <c r="W1104" s="12" t="str">
        <f aca="false">IF(AND(I1104&gt;0,R1104&gt;0),(S1104-R1104)/R1104,"")</f>
        <v/>
      </c>
      <c r="X1104" s="12" t="str">
        <f aca="false">IF(AND(J1104&gt;0,T1104&gt;0),(U1104-T1104)/T1104,"")</f>
        <v/>
      </c>
      <c r="Y1104" s="12" t="str">
        <f aca="false">IF(AND(K1104&gt;0,V1104&gt;0),(V1104-Resumen!$B$7)/Resumen!$B$7,"")</f>
        <v/>
      </c>
      <c r="Z1104" s="28" t="str">
        <f aca="false">IF(AND(K1104&gt;0,I1104&gt;0,V1104&gt;0,S1104&gt;0),V1104-S1104,"")</f>
        <v/>
      </c>
      <c r="AA1104" s="12" t="str">
        <f aca="false">IF(Z1104&lt;&gt;"",Z1104/S1104,"")</f>
        <v/>
      </c>
      <c r="AB1104" s="28" t="str">
        <f aca="false">IF(AND(K1104&gt;0,J1104&gt;0,V1104&gt;0,U1104&gt;0),V1104-U1104,"")</f>
        <v/>
      </c>
      <c r="AC1104" s="12" t="str">
        <f aca="false">IF(AB1104&lt;&gt;"",AB1104/U1104,"")</f>
        <v/>
      </c>
      <c r="AD1104" s="27" t="n">
        <v>0</v>
      </c>
      <c r="AE1104" s="27" t="n">
        <v>0</v>
      </c>
      <c r="AF1104" s="27" t="n">
        <v>0</v>
      </c>
      <c r="AG1104" s="28" t="n">
        <f aca="false">AD1104+AE1104+AF1104</f>
        <v>0</v>
      </c>
      <c r="AH1104" s="12" t="str">
        <f aca="false">IF(AG1104&gt;0,AD1104/AG1104,"")</f>
        <v/>
      </c>
      <c r="AI1104" s="27" t="n">
        <v>0</v>
      </c>
      <c r="AJ1104" s="27" t="n">
        <v>0</v>
      </c>
      <c r="AK1104" s="27" t="n">
        <v>0</v>
      </c>
      <c r="AL1104" s="22" t="str">
        <f aca="false">IF(OR(AJ1104&gt;0,AK1104&gt;0),"Sí","No")</f>
        <v>No</v>
      </c>
      <c r="AM1104" s="6"/>
      <c r="AN1104" s="6"/>
      <c r="AO1104" s="12" t="n">
        <f aca="false">IF(M1104&gt;0,K1104/M1104,"")</f>
        <v>1</v>
      </c>
      <c r="AP1104" s="22" t="str">
        <f aca="false">IF(M1104&gt;=Resumen!$B$5,"Alto","Bajo")</f>
        <v>Bajo</v>
      </c>
      <c r="AQ1104" s="22" t="str">
        <f aca="false">IF(AO1104&gt;=Resumen!$B$28,"Alto","Bajo")</f>
        <v>Alto</v>
      </c>
      <c r="AR1104" s="22" t="str">
        <f aca="false">AP1104&amp;" Potencial / "&amp;AQ1104&amp;" Share"</f>
        <v>Bajo Potencial / Alto Share</v>
      </c>
      <c r="AS1104" s="22" t="str">
        <f aca="false">IF(Q1104="Sí",IF(AO1104&gt;=Resumen!$B$29,"Alto","Bajo"),"")</f>
        <v/>
      </c>
      <c r="AT1104" s="22" t="str">
        <f aca="false">IF(AS1104&lt;&gt;"",AP1104&amp;" Potencial / "&amp;AS1104&amp;" Share","")</f>
        <v/>
      </c>
      <c r="AU1104" s="22" t="str">
        <f aca="false">IF(AH1104="","Sin dato",IF(AH1104-AO1104&gt;Resumen!$B$6,"Sobre-exhibido",IF(AO1104-AH1104&gt;Resumen!$B$6,"Sub-exhibido","En línea")))</f>
        <v>Sin dato</v>
      </c>
      <c r="AV1104" s="22" t="str">
        <f aca="false">IF(AT1104="","",IF(AT1104="Alto Potencial / Bajo Share",1,IF(AT1104="Alto Potencial / Alto Share",2,IF(AT1104="Bajo Potencial / Alto Share",3,4))))</f>
        <v/>
      </c>
      <c r="AW1104" s="22" t="str">
        <f aca="false">IF(Q1104="No","Sin competencia directa",IF(AV1104=1,"1 - Foco Conquista (Alto Pot / Bajo Share)",IF(AV1104=2,"2 - Foco Defensa (Alto Pot / Alto Share)",IF(AV1104=3,"3 - Monitoreo (Bajo Pot / Alto Share)","4 - Baja Prioridad (Bajo Pot / Bajo Share)"))))</f>
        <v>Sin competencia directa</v>
      </c>
      <c r="AX1104" s="12" t="str">
        <f aca="false">IF(OR(IFERROR(AND(W1104&lt;&gt;"",Y1104&lt;&gt;"",Y1104-W1104&gt;Resumen!$B$8),FALSE()),IFERROR(AND(X1104&lt;&gt;"",Y1104&lt;&gt;"",Y1104-X1104&gt;Resumen!$B$8),FALSE())),MAX(IF(IFERROR(AND(W1104&lt;&gt;"",Y1104&lt;&gt;"",Y1104-W1104&gt;Resumen!$B$8),FALSE()),Y1104-W1104,0),IF(IFERROR(AND(X1104&lt;&gt;"",Y1104&lt;&gt;"",Y1104-X1104&gt;Resumen!$B$8),FALSE()),Y1104-X1104,0)),"")</f>
        <v/>
      </c>
      <c r="AY1104" s="22" t="str">
        <f aca="false">IF(OR(IFERROR(AND(W1104&lt;&gt;"",Y1104&lt;&gt;"",Y1104-W1104&gt;Resumen!$B$8),FALSE()),IFERROR(AND(X1104&lt;&gt;"",Y1104&lt;&gt;"",Y1104-X1104&gt;Resumen!$B$8),FALSE())),TRIM("Lays tiene mayor markup que "&amp;IF(IFERROR(AND(W1104&lt;&gt;"",Y1104&lt;&gt;"",Y1104-W1104&gt;Resumen!$B$8),FALSE()),"Quento ","")&amp;IF(IFERROR(AND(X1104&lt;&gt;"",Y1104&lt;&gt;"",Y1104-X1104&gt;Resumen!$B$8),FALSE()),"Julicroc ","")&amp;"en este PDV"),"")</f>
        <v/>
      </c>
      <c r="AZ1104" s="22" t="str">
        <f aca="false">IF(COUNTIF('Plan Pehuamar - Lista'!$A$2:$A$167,A1104)&gt;0,"Sí","No")</f>
        <v>No</v>
      </c>
      <c r="BA1104" s="22" t="str">
        <f aca="false">IF(COUNTIF('Plan Combo 9+1'!$A$2:$A$226,A1104)&gt;0,"Sí","No")</f>
        <v>No</v>
      </c>
      <c r="BB1104" s="22" t="str">
        <f aca="false">IF(AH1104="","No",IF(BA1104="Sí",IF((AO1104-AH1104)&gt;Resumen!$B$6,"Sí","No"),IF((AO1104-AH1104)&gt;=Resumen!$B$132,"Sí","No")))</f>
        <v>No</v>
      </c>
      <c r="BC1104" s="22" t="str">
        <f aca="false">IF(AND(N1104="Sí",AL1104="Sí",AI1104=0),"Sí","No")</f>
        <v>No</v>
      </c>
      <c r="BD1104" s="22" t="str">
        <f aca="false">IF(COUNTIF('Plan 9+1 (con Pehuamar)'!$A$2:$A$227,A1104)&gt;0,"Sí","No")</f>
        <v>No</v>
      </c>
    </row>
    <row r="1105" customFormat="false" ht="15" hidden="false" customHeight="true" outlineLevel="0" collapsed="false">
      <c r="A1105" s="6" t="n">
        <v>403153</v>
      </c>
      <c r="B1105" s="6" t="n">
        <v>6</v>
      </c>
      <c r="C1105" s="6" t="n">
        <v>601</v>
      </c>
      <c r="D1105" s="6" t="s">
        <v>194</v>
      </c>
      <c r="E1105" s="6" t="s">
        <v>1285</v>
      </c>
      <c r="F1105" s="6" t="s">
        <v>196</v>
      </c>
      <c r="G1105" s="6" t="s">
        <v>129</v>
      </c>
      <c r="H1105" s="6" t="s">
        <v>197</v>
      </c>
      <c r="I1105" s="27" t="n">
        <v>0</v>
      </c>
      <c r="J1105" s="27" t="n">
        <v>0</v>
      </c>
      <c r="K1105" s="27" t="n">
        <v>0.1</v>
      </c>
      <c r="L1105" s="28" t="n">
        <f aca="false">I1105+J1105</f>
        <v>0</v>
      </c>
      <c r="M1105" s="28" t="n">
        <f aca="false">L1105+K1105</f>
        <v>0.1</v>
      </c>
      <c r="N1105" s="22" t="str">
        <f aca="false">IF(I1105&gt;0,"Sí","No")</f>
        <v>No</v>
      </c>
      <c r="O1105" s="22" t="str">
        <f aca="false">IF(J1105&gt;0,"Sí","No")</f>
        <v>No</v>
      </c>
      <c r="P1105" s="22" t="str">
        <f aca="false">IF(K1105&gt;0,"Sí","No")</f>
        <v>Sí</v>
      </c>
      <c r="Q1105" s="22" t="str">
        <f aca="false">IF(OR(I1105&gt;0,J1105&gt;0),"Sí","No")</f>
        <v>No</v>
      </c>
      <c r="R1105" s="27"/>
      <c r="S1105" s="27"/>
      <c r="T1105" s="27"/>
      <c r="U1105" s="27"/>
      <c r="V1105" s="27"/>
      <c r="W1105" s="12" t="str">
        <f aca="false">IF(AND(I1105&gt;0,R1105&gt;0),(S1105-R1105)/R1105,"")</f>
        <v/>
      </c>
      <c r="X1105" s="12" t="str">
        <f aca="false">IF(AND(J1105&gt;0,T1105&gt;0),(U1105-T1105)/T1105,"")</f>
        <v/>
      </c>
      <c r="Y1105" s="12" t="str">
        <f aca="false">IF(AND(K1105&gt;0,V1105&gt;0),(V1105-Resumen!$B$7)/Resumen!$B$7,"")</f>
        <v/>
      </c>
      <c r="Z1105" s="28" t="str">
        <f aca="false">IF(AND(K1105&gt;0,I1105&gt;0,V1105&gt;0,S1105&gt;0),V1105-S1105,"")</f>
        <v/>
      </c>
      <c r="AA1105" s="12" t="str">
        <f aca="false">IF(Z1105&lt;&gt;"",Z1105/S1105,"")</f>
        <v/>
      </c>
      <c r="AB1105" s="28" t="str">
        <f aca="false">IF(AND(K1105&gt;0,J1105&gt;0,V1105&gt;0,U1105&gt;0),V1105-U1105,"")</f>
        <v/>
      </c>
      <c r="AC1105" s="12" t="str">
        <f aca="false">IF(AB1105&lt;&gt;"",AB1105/U1105,"")</f>
        <v/>
      </c>
      <c r="AD1105" s="27" t="n">
        <v>0</v>
      </c>
      <c r="AE1105" s="27" t="n">
        <v>0</v>
      </c>
      <c r="AF1105" s="27" t="n">
        <v>0</v>
      </c>
      <c r="AG1105" s="28" t="n">
        <f aca="false">AD1105+AE1105+AF1105</f>
        <v>0</v>
      </c>
      <c r="AH1105" s="12" t="str">
        <f aca="false">IF(AG1105&gt;0,AD1105/AG1105,"")</f>
        <v/>
      </c>
      <c r="AI1105" s="27" t="n">
        <v>0</v>
      </c>
      <c r="AJ1105" s="27" t="n">
        <v>0</v>
      </c>
      <c r="AK1105" s="27" t="n">
        <v>0</v>
      </c>
      <c r="AL1105" s="22" t="str">
        <f aca="false">IF(OR(AJ1105&gt;0,AK1105&gt;0),"Sí","No")</f>
        <v>No</v>
      </c>
      <c r="AM1105" s="6"/>
      <c r="AN1105" s="6"/>
      <c r="AO1105" s="12" t="n">
        <f aca="false">IF(M1105&gt;0,K1105/M1105,"")</f>
        <v>1</v>
      </c>
      <c r="AP1105" s="22" t="str">
        <f aca="false">IF(M1105&gt;=Resumen!$B$5,"Alto","Bajo")</f>
        <v>Bajo</v>
      </c>
      <c r="AQ1105" s="22" t="str">
        <f aca="false">IF(AO1105&gt;=Resumen!$B$28,"Alto","Bajo")</f>
        <v>Alto</v>
      </c>
      <c r="AR1105" s="22" t="str">
        <f aca="false">AP1105&amp;" Potencial / "&amp;AQ1105&amp;" Share"</f>
        <v>Bajo Potencial / Alto Share</v>
      </c>
      <c r="AS1105" s="22" t="str">
        <f aca="false">IF(Q1105="Sí",IF(AO1105&gt;=Resumen!$B$29,"Alto","Bajo"),"")</f>
        <v/>
      </c>
      <c r="AT1105" s="22" t="str">
        <f aca="false">IF(AS1105&lt;&gt;"",AP1105&amp;" Potencial / "&amp;AS1105&amp;" Share","")</f>
        <v/>
      </c>
      <c r="AU1105" s="22" t="str">
        <f aca="false">IF(AH1105="","Sin dato",IF(AH1105-AO1105&gt;Resumen!$B$6,"Sobre-exhibido",IF(AO1105-AH1105&gt;Resumen!$B$6,"Sub-exhibido","En línea")))</f>
        <v>Sin dato</v>
      </c>
      <c r="AV1105" s="22" t="str">
        <f aca="false">IF(AT1105="","",IF(AT1105="Alto Potencial / Bajo Share",1,IF(AT1105="Alto Potencial / Alto Share",2,IF(AT1105="Bajo Potencial / Alto Share",3,4))))</f>
        <v/>
      </c>
      <c r="AW1105" s="22" t="str">
        <f aca="false">IF(Q1105="No","Sin competencia directa",IF(AV1105=1,"1 - Foco Conquista (Alto Pot / Bajo Share)",IF(AV1105=2,"2 - Foco Defensa (Alto Pot / Alto Share)",IF(AV1105=3,"3 - Monitoreo (Bajo Pot / Alto Share)","4 - Baja Prioridad (Bajo Pot / Bajo Share)"))))</f>
        <v>Sin competencia directa</v>
      </c>
      <c r="AX1105" s="12" t="str">
        <f aca="false">IF(OR(IFERROR(AND(W1105&lt;&gt;"",Y1105&lt;&gt;"",Y1105-W1105&gt;Resumen!$B$8),FALSE()),IFERROR(AND(X1105&lt;&gt;"",Y1105&lt;&gt;"",Y1105-X1105&gt;Resumen!$B$8),FALSE())),MAX(IF(IFERROR(AND(W1105&lt;&gt;"",Y1105&lt;&gt;"",Y1105-W1105&gt;Resumen!$B$8),FALSE()),Y1105-W1105,0),IF(IFERROR(AND(X1105&lt;&gt;"",Y1105&lt;&gt;"",Y1105-X1105&gt;Resumen!$B$8),FALSE()),Y1105-X1105,0)),"")</f>
        <v/>
      </c>
      <c r="AY1105" s="22" t="str">
        <f aca="false">IF(OR(IFERROR(AND(W1105&lt;&gt;"",Y1105&lt;&gt;"",Y1105-W1105&gt;Resumen!$B$8),FALSE()),IFERROR(AND(X1105&lt;&gt;"",Y1105&lt;&gt;"",Y1105-X1105&gt;Resumen!$B$8),FALSE())),TRIM("Lays tiene mayor markup que "&amp;IF(IFERROR(AND(W1105&lt;&gt;"",Y1105&lt;&gt;"",Y1105-W1105&gt;Resumen!$B$8),FALSE()),"Quento ","")&amp;IF(IFERROR(AND(X1105&lt;&gt;"",Y1105&lt;&gt;"",Y1105-X1105&gt;Resumen!$B$8),FALSE()),"Julicroc ","")&amp;"en este PDV"),"")</f>
        <v/>
      </c>
      <c r="AZ1105" s="22" t="str">
        <f aca="false">IF(COUNTIF('Plan Pehuamar - Lista'!$A$2:$A$167,A1105)&gt;0,"Sí","No")</f>
        <v>No</v>
      </c>
      <c r="BA1105" s="22" t="str">
        <f aca="false">IF(COUNTIF('Plan Combo 9+1'!$A$2:$A$226,A1105)&gt;0,"Sí","No")</f>
        <v>No</v>
      </c>
      <c r="BB1105" s="22" t="str">
        <f aca="false">IF(AH1105="","No",IF(BA1105="Sí",IF((AO1105-AH1105)&gt;Resumen!$B$6,"Sí","No"),IF((AO1105-AH1105)&gt;=Resumen!$B$132,"Sí","No")))</f>
        <v>No</v>
      </c>
      <c r="BC1105" s="22" t="str">
        <f aca="false">IF(AND(N1105="Sí",AL1105="Sí",AI1105=0),"Sí","No")</f>
        <v>No</v>
      </c>
      <c r="BD1105" s="22" t="str">
        <f aca="false">IF(COUNTIF('Plan 9+1 (con Pehuamar)'!$A$2:$A$227,A1105)&gt;0,"Sí","No")</f>
        <v>No</v>
      </c>
    </row>
    <row r="1106" customFormat="false" ht="15" hidden="false" customHeight="true" outlineLevel="0" collapsed="false">
      <c r="A1106" s="6" t="n">
        <v>403287</v>
      </c>
      <c r="B1106" s="6" t="n">
        <v>6</v>
      </c>
      <c r="C1106" s="6" t="n">
        <v>601</v>
      </c>
      <c r="D1106" s="6" t="s">
        <v>194</v>
      </c>
      <c r="E1106" s="6" t="s">
        <v>1286</v>
      </c>
      <c r="F1106" s="6" t="s">
        <v>196</v>
      </c>
      <c r="G1106" s="6" t="s">
        <v>129</v>
      </c>
      <c r="H1106" s="6" t="s">
        <v>197</v>
      </c>
      <c r="I1106" s="27" t="n">
        <v>0</v>
      </c>
      <c r="J1106" s="27" t="n">
        <v>0</v>
      </c>
      <c r="K1106" s="27" t="n">
        <v>0.5</v>
      </c>
      <c r="L1106" s="28" t="n">
        <f aca="false">I1106+J1106</f>
        <v>0</v>
      </c>
      <c r="M1106" s="28" t="n">
        <f aca="false">L1106+K1106</f>
        <v>0.5</v>
      </c>
      <c r="N1106" s="22" t="str">
        <f aca="false">IF(I1106&gt;0,"Sí","No")</f>
        <v>No</v>
      </c>
      <c r="O1106" s="22" t="str">
        <f aca="false">IF(J1106&gt;0,"Sí","No")</f>
        <v>No</v>
      </c>
      <c r="P1106" s="22" t="str">
        <f aca="false">IF(K1106&gt;0,"Sí","No")</f>
        <v>Sí</v>
      </c>
      <c r="Q1106" s="22" t="str">
        <f aca="false">IF(OR(I1106&gt;0,J1106&gt;0),"Sí","No")</f>
        <v>No</v>
      </c>
      <c r="R1106" s="27"/>
      <c r="S1106" s="27"/>
      <c r="T1106" s="27"/>
      <c r="U1106" s="27"/>
      <c r="V1106" s="27"/>
      <c r="W1106" s="12" t="str">
        <f aca="false">IF(AND(I1106&gt;0,R1106&gt;0),(S1106-R1106)/R1106,"")</f>
        <v/>
      </c>
      <c r="X1106" s="12" t="str">
        <f aca="false">IF(AND(J1106&gt;0,T1106&gt;0),(U1106-T1106)/T1106,"")</f>
        <v/>
      </c>
      <c r="Y1106" s="12" t="str">
        <f aca="false">IF(AND(K1106&gt;0,V1106&gt;0),(V1106-Resumen!$B$7)/Resumen!$B$7,"")</f>
        <v/>
      </c>
      <c r="Z1106" s="28" t="str">
        <f aca="false">IF(AND(K1106&gt;0,I1106&gt;0,V1106&gt;0,S1106&gt;0),V1106-S1106,"")</f>
        <v/>
      </c>
      <c r="AA1106" s="12" t="str">
        <f aca="false">IF(Z1106&lt;&gt;"",Z1106/S1106,"")</f>
        <v/>
      </c>
      <c r="AB1106" s="28" t="str">
        <f aca="false">IF(AND(K1106&gt;0,J1106&gt;0,V1106&gt;0,U1106&gt;0),V1106-U1106,"")</f>
        <v/>
      </c>
      <c r="AC1106" s="12" t="str">
        <f aca="false">IF(AB1106&lt;&gt;"",AB1106/U1106,"")</f>
        <v/>
      </c>
      <c r="AD1106" s="27" t="n">
        <v>0</v>
      </c>
      <c r="AE1106" s="27" t="n">
        <v>0</v>
      </c>
      <c r="AF1106" s="27" t="n">
        <v>0</v>
      </c>
      <c r="AG1106" s="28" t="n">
        <f aca="false">AD1106+AE1106+AF1106</f>
        <v>0</v>
      </c>
      <c r="AH1106" s="12" t="str">
        <f aca="false">IF(AG1106&gt;0,AD1106/AG1106,"")</f>
        <v/>
      </c>
      <c r="AI1106" s="27" t="n">
        <v>0</v>
      </c>
      <c r="AJ1106" s="27" t="n">
        <v>0</v>
      </c>
      <c r="AK1106" s="27" t="n">
        <v>0</v>
      </c>
      <c r="AL1106" s="22" t="str">
        <f aca="false">IF(OR(AJ1106&gt;0,AK1106&gt;0),"Sí","No")</f>
        <v>No</v>
      </c>
      <c r="AM1106" s="6"/>
      <c r="AN1106" s="6"/>
      <c r="AO1106" s="12" t="n">
        <f aca="false">IF(M1106&gt;0,K1106/M1106,"")</f>
        <v>1</v>
      </c>
      <c r="AP1106" s="22" t="str">
        <f aca="false">IF(M1106&gt;=Resumen!$B$5,"Alto","Bajo")</f>
        <v>Bajo</v>
      </c>
      <c r="AQ1106" s="22" t="str">
        <f aca="false">IF(AO1106&gt;=Resumen!$B$28,"Alto","Bajo")</f>
        <v>Alto</v>
      </c>
      <c r="AR1106" s="22" t="str">
        <f aca="false">AP1106&amp;" Potencial / "&amp;AQ1106&amp;" Share"</f>
        <v>Bajo Potencial / Alto Share</v>
      </c>
      <c r="AS1106" s="22" t="str">
        <f aca="false">IF(Q1106="Sí",IF(AO1106&gt;=Resumen!$B$29,"Alto","Bajo"),"")</f>
        <v/>
      </c>
      <c r="AT1106" s="22" t="str">
        <f aca="false">IF(AS1106&lt;&gt;"",AP1106&amp;" Potencial / "&amp;AS1106&amp;" Share","")</f>
        <v/>
      </c>
      <c r="AU1106" s="22" t="str">
        <f aca="false">IF(AH1106="","Sin dato",IF(AH1106-AO1106&gt;Resumen!$B$6,"Sobre-exhibido",IF(AO1106-AH1106&gt;Resumen!$B$6,"Sub-exhibido","En línea")))</f>
        <v>Sin dato</v>
      </c>
      <c r="AV1106" s="22" t="str">
        <f aca="false">IF(AT1106="","",IF(AT1106="Alto Potencial / Bajo Share",1,IF(AT1106="Alto Potencial / Alto Share",2,IF(AT1106="Bajo Potencial / Alto Share",3,4))))</f>
        <v/>
      </c>
      <c r="AW1106" s="22" t="str">
        <f aca="false">IF(Q1106="No","Sin competencia directa",IF(AV1106=1,"1 - Foco Conquista (Alto Pot / Bajo Share)",IF(AV1106=2,"2 - Foco Defensa (Alto Pot / Alto Share)",IF(AV1106=3,"3 - Monitoreo (Bajo Pot / Alto Share)","4 - Baja Prioridad (Bajo Pot / Bajo Share)"))))</f>
        <v>Sin competencia directa</v>
      </c>
      <c r="AX1106" s="12" t="str">
        <f aca="false">IF(OR(IFERROR(AND(W1106&lt;&gt;"",Y1106&lt;&gt;"",Y1106-W1106&gt;Resumen!$B$8),FALSE()),IFERROR(AND(X1106&lt;&gt;"",Y1106&lt;&gt;"",Y1106-X1106&gt;Resumen!$B$8),FALSE())),MAX(IF(IFERROR(AND(W1106&lt;&gt;"",Y1106&lt;&gt;"",Y1106-W1106&gt;Resumen!$B$8),FALSE()),Y1106-W1106,0),IF(IFERROR(AND(X1106&lt;&gt;"",Y1106&lt;&gt;"",Y1106-X1106&gt;Resumen!$B$8),FALSE()),Y1106-X1106,0)),"")</f>
        <v/>
      </c>
      <c r="AY1106" s="22" t="str">
        <f aca="false">IF(OR(IFERROR(AND(W1106&lt;&gt;"",Y1106&lt;&gt;"",Y1106-W1106&gt;Resumen!$B$8),FALSE()),IFERROR(AND(X1106&lt;&gt;"",Y1106&lt;&gt;"",Y1106-X1106&gt;Resumen!$B$8),FALSE())),TRIM("Lays tiene mayor markup que "&amp;IF(IFERROR(AND(W1106&lt;&gt;"",Y1106&lt;&gt;"",Y1106-W1106&gt;Resumen!$B$8),FALSE()),"Quento ","")&amp;IF(IFERROR(AND(X1106&lt;&gt;"",Y1106&lt;&gt;"",Y1106-X1106&gt;Resumen!$B$8),FALSE()),"Julicroc ","")&amp;"en este PDV"),"")</f>
        <v/>
      </c>
      <c r="AZ1106" s="22" t="str">
        <f aca="false">IF(COUNTIF('Plan Pehuamar - Lista'!$A$2:$A$167,A1106)&gt;0,"Sí","No")</f>
        <v>No</v>
      </c>
      <c r="BA1106" s="22" t="str">
        <f aca="false">IF(COUNTIF('Plan Combo 9+1'!$A$2:$A$226,A1106)&gt;0,"Sí","No")</f>
        <v>No</v>
      </c>
      <c r="BB1106" s="22" t="str">
        <f aca="false">IF(AH1106="","No",IF(BA1106="Sí",IF((AO1106-AH1106)&gt;Resumen!$B$6,"Sí","No"),IF((AO1106-AH1106)&gt;=Resumen!$B$132,"Sí","No")))</f>
        <v>No</v>
      </c>
      <c r="BC1106" s="22" t="str">
        <f aca="false">IF(AND(N1106="Sí",AL1106="Sí",AI1106=0),"Sí","No")</f>
        <v>No</v>
      </c>
      <c r="BD1106" s="22" t="str">
        <f aca="false">IF(COUNTIF('Plan 9+1 (con Pehuamar)'!$A$2:$A$227,A1106)&gt;0,"Sí","No")</f>
        <v>No</v>
      </c>
    </row>
    <row r="1107" customFormat="false" ht="15" hidden="false" customHeight="true" outlineLevel="0" collapsed="false">
      <c r="A1107" s="6" t="n">
        <v>403339</v>
      </c>
      <c r="B1107" s="6" t="n">
        <v>6</v>
      </c>
      <c r="C1107" s="6" t="n">
        <v>601</v>
      </c>
      <c r="D1107" s="6" t="s">
        <v>194</v>
      </c>
      <c r="E1107" s="6" t="s">
        <v>1287</v>
      </c>
      <c r="F1107" s="6" t="s">
        <v>196</v>
      </c>
      <c r="G1107" s="6" t="s">
        <v>129</v>
      </c>
      <c r="H1107" s="6" t="s">
        <v>197</v>
      </c>
      <c r="I1107" s="27" t="n">
        <v>12</v>
      </c>
      <c r="J1107" s="27" t="n">
        <v>0</v>
      </c>
      <c r="K1107" s="27" t="n">
        <v>6</v>
      </c>
      <c r="L1107" s="28" t="n">
        <f aca="false">I1107+J1107</f>
        <v>12</v>
      </c>
      <c r="M1107" s="28" t="n">
        <f aca="false">L1107+K1107</f>
        <v>18</v>
      </c>
      <c r="N1107" s="22" t="str">
        <f aca="false">IF(I1107&gt;0,"Sí","No")</f>
        <v>Sí</v>
      </c>
      <c r="O1107" s="22" t="str">
        <f aca="false">IF(J1107&gt;0,"Sí","No")</f>
        <v>No</v>
      </c>
      <c r="P1107" s="22" t="str">
        <f aca="false">IF(K1107&gt;0,"Sí","No")</f>
        <v>Sí</v>
      </c>
      <c r="Q1107" s="22" t="str">
        <f aca="false">IF(OR(I1107&gt;0,J1107&gt;0),"Sí","No")</f>
        <v>Sí</v>
      </c>
      <c r="R1107" s="27" t="n">
        <v>1650</v>
      </c>
      <c r="S1107" s="27" t="n">
        <v>2500</v>
      </c>
      <c r="T1107" s="27"/>
      <c r="U1107" s="27"/>
      <c r="V1107" s="27" t="n">
        <v>3500</v>
      </c>
      <c r="W1107" s="12" t="n">
        <f aca="false">IF(AND(I1107&gt;0,R1107&gt;0),(S1107-R1107)/R1107,"")</f>
        <v>0.515151515151515</v>
      </c>
      <c r="X1107" s="12" t="str">
        <f aca="false">IF(AND(J1107&gt;0,T1107&gt;0),(U1107-T1107)/T1107,"")</f>
        <v/>
      </c>
      <c r="Y1107" s="12" t="n">
        <f aca="false">IF(AND(K1107&gt;0,V1107&gt;0),(V1107-Resumen!$B$7)/Resumen!$B$7,"")</f>
        <v>0.4</v>
      </c>
      <c r="Z1107" s="28" t="n">
        <f aca="false">IF(AND(K1107&gt;0,I1107&gt;0,V1107&gt;0,S1107&gt;0),V1107-S1107,"")</f>
        <v>1000</v>
      </c>
      <c r="AA1107" s="12" t="n">
        <f aca="false">IF(Z1107&lt;&gt;"",Z1107/S1107,"")</f>
        <v>0.4</v>
      </c>
      <c r="AB1107" s="28" t="str">
        <f aca="false">IF(AND(K1107&gt;0,J1107&gt;0,V1107&gt;0,U1107&gt;0),V1107-U1107,"")</f>
        <v/>
      </c>
      <c r="AC1107" s="12" t="str">
        <f aca="false">IF(AB1107&lt;&gt;"",AB1107/U1107,"")</f>
        <v/>
      </c>
      <c r="AD1107" s="27" t="n">
        <v>3</v>
      </c>
      <c r="AE1107" s="27" t="n">
        <v>4</v>
      </c>
      <c r="AF1107" s="27" t="n">
        <v>1</v>
      </c>
      <c r="AG1107" s="28" t="n">
        <f aca="false">AD1107+AE1107+AF1107</f>
        <v>8</v>
      </c>
      <c r="AH1107" s="12" t="n">
        <f aca="false">IF(AG1107&gt;0,AD1107/AG1107,"")</f>
        <v>0.375</v>
      </c>
      <c r="AI1107" s="27" t="n">
        <v>0</v>
      </c>
      <c r="AJ1107" s="27" t="n">
        <v>1</v>
      </c>
      <c r="AK1107" s="27" t="n">
        <v>0</v>
      </c>
      <c r="AL1107" s="22" t="str">
        <f aca="false">IF(OR(AJ1107&gt;0,AK1107&gt;0),"Sí","No")</f>
        <v>Sí</v>
      </c>
      <c r="AM1107" s="6" t="s">
        <v>198</v>
      </c>
      <c r="AN1107" s="6"/>
      <c r="AO1107" s="12" t="n">
        <f aca="false">IF(M1107&gt;0,K1107/M1107,"")</f>
        <v>0.333333333333333</v>
      </c>
      <c r="AP1107" s="22" t="str">
        <f aca="false">IF(M1107&gt;=Resumen!$B$5,"Alto","Bajo")</f>
        <v>Bajo</v>
      </c>
      <c r="AQ1107" s="22" t="str">
        <f aca="false">IF(AO1107&gt;=Resumen!$B$28,"Alto","Bajo")</f>
        <v>Bajo</v>
      </c>
      <c r="AR1107" s="22" t="str">
        <f aca="false">AP1107&amp;" Potencial / "&amp;AQ1107&amp;" Share"</f>
        <v>Bajo Potencial / Bajo Share</v>
      </c>
      <c r="AS1107" s="22" t="str">
        <f aca="false">IF(Q1107="Sí",IF(AO1107&gt;=Resumen!$B$29,"Alto","Bajo"),"")</f>
        <v>Bajo</v>
      </c>
      <c r="AT1107" s="22" t="str">
        <f aca="false">IF(AS1107&lt;&gt;"",AP1107&amp;" Potencial / "&amp;AS1107&amp;" Share","")</f>
        <v>Bajo Potencial / Bajo Share</v>
      </c>
      <c r="AU1107" s="22" t="str">
        <f aca="false">IF(AH1107="","Sin dato",IF(AH1107-AO1107&gt;Resumen!$B$6,"Sobre-exhibido",IF(AO1107-AH1107&gt;Resumen!$B$6,"Sub-exhibido","En línea")))</f>
        <v>En línea</v>
      </c>
      <c r="AV1107" s="22" t="n">
        <f aca="false">IF(AT1107="","",IF(AT1107="Alto Potencial / Bajo Share",1,IF(AT1107="Alto Potencial / Alto Share",2,IF(AT1107="Bajo Potencial / Alto Share",3,4))))</f>
        <v>4</v>
      </c>
      <c r="AW1107" s="22" t="str">
        <f aca="false">IF(Q1107="No","Sin competencia directa",IF(AV1107=1,"1 - Foco Conquista (Alto Pot / Bajo Share)",IF(AV1107=2,"2 - Foco Defensa (Alto Pot / Alto Share)",IF(AV1107=3,"3 - Monitoreo (Bajo Pot / Alto Share)","4 - Baja Prioridad (Bajo Pot / Bajo Share)"))))</f>
        <v>4 - Baja Prioridad (Bajo Pot / Bajo Share)</v>
      </c>
      <c r="AX1107" s="12" t="str">
        <f aca="false">IF(OR(IFERROR(AND(W1107&lt;&gt;"",Y1107&lt;&gt;"",Y1107-W1107&gt;Resumen!$B$8),FALSE()),IFERROR(AND(X1107&lt;&gt;"",Y1107&lt;&gt;"",Y1107-X1107&gt;Resumen!$B$8),FALSE())),MAX(IF(IFERROR(AND(W1107&lt;&gt;"",Y1107&lt;&gt;"",Y1107-W1107&gt;Resumen!$B$8),FALSE()),Y1107-W1107,0),IF(IFERROR(AND(X1107&lt;&gt;"",Y1107&lt;&gt;"",Y1107-X1107&gt;Resumen!$B$8),FALSE()),Y1107-X1107,0)),"")</f>
        <v/>
      </c>
      <c r="AY1107" s="22" t="str">
        <f aca="false">IF(OR(IFERROR(AND(W1107&lt;&gt;"",Y1107&lt;&gt;"",Y1107-W1107&gt;Resumen!$B$8),FALSE()),IFERROR(AND(X1107&lt;&gt;"",Y1107&lt;&gt;"",Y1107-X1107&gt;Resumen!$B$8),FALSE())),TRIM("Lays tiene mayor markup que "&amp;IF(IFERROR(AND(W1107&lt;&gt;"",Y1107&lt;&gt;"",Y1107-W1107&gt;Resumen!$B$8),FALSE()),"Quento ","")&amp;IF(IFERROR(AND(X1107&lt;&gt;"",Y1107&lt;&gt;"",Y1107-X1107&gt;Resumen!$B$8),FALSE()),"Julicroc ","")&amp;"en este PDV"),"")</f>
        <v/>
      </c>
      <c r="AZ1107" s="22" t="str">
        <f aca="false">IF(COUNTIF('Plan Pehuamar - Lista'!$A$2:$A$167,A1107)&gt;0,"Sí","No")</f>
        <v>Sí</v>
      </c>
      <c r="BA1107" s="22" t="str">
        <f aca="false">IF(COUNTIF('Plan Combo 9+1'!$A$2:$A$226,A1107)&gt;0,"Sí","No")</f>
        <v>No</v>
      </c>
      <c r="BB1107" s="22" t="str">
        <f aca="false">IF(AH1107="","No",IF(BA1107="Sí",IF((AO1107-AH1107)&gt;Resumen!$B$6,"Sí","No"),IF((AO1107-AH1107)&gt;=Resumen!$B$132,"Sí","No")))</f>
        <v>No</v>
      </c>
      <c r="BC1107" s="22" t="str">
        <f aca="false">IF(AND(N1107="Sí",AL1107="Sí",AI1107=0),"Sí","No")</f>
        <v>Sí</v>
      </c>
      <c r="BD1107" s="22" t="str">
        <f aca="false">IF(COUNTIF('Plan 9+1 (con Pehuamar)'!$A$2:$A$227,A1107)&gt;0,"Sí","No")</f>
        <v>No</v>
      </c>
    </row>
    <row r="1108" customFormat="false" ht="15" hidden="false" customHeight="true" outlineLevel="0" collapsed="false">
      <c r="A1108" s="6" t="n">
        <v>403355</v>
      </c>
      <c r="B1108" s="6" t="n">
        <v>6</v>
      </c>
      <c r="C1108" s="6" t="n">
        <v>601</v>
      </c>
      <c r="D1108" s="6" t="s">
        <v>194</v>
      </c>
      <c r="E1108" s="6" t="s">
        <v>1288</v>
      </c>
      <c r="F1108" s="6" t="s">
        <v>196</v>
      </c>
      <c r="G1108" s="6" t="s">
        <v>129</v>
      </c>
      <c r="H1108" s="6" t="s">
        <v>197</v>
      </c>
      <c r="I1108" s="27" t="n">
        <v>0</v>
      </c>
      <c r="J1108" s="27" t="n">
        <v>0</v>
      </c>
      <c r="K1108" s="27" t="n">
        <v>0.8</v>
      </c>
      <c r="L1108" s="28" t="n">
        <f aca="false">I1108+J1108</f>
        <v>0</v>
      </c>
      <c r="M1108" s="28" t="n">
        <f aca="false">L1108+K1108</f>
        <v>0.8</v>
      </c>
      <c r="N1108" s="22" t="str">
        <f aca="false">IF(I1108&gt;0,"Sí","No")</f>
        <v>No</v>
      </c>
      <c r="O1108" s="22" t="str">
        <f aca="false">IF(J1108&gt;0,"Sí","No")</f>
        <v>No</v>
      </c>
      <c r="P1108" s="22" t="str">
        <f aca="false">IF(K1108&gt;0,"Sí","No")</f>
        <v>Sí</v>
      </c>
      <c r="Q1108" s="22" t="str">
        <f aca="false">IF(OR(I1108&gt;0,J1108&gt;0),"Sí","No")</f>
        <v>No</v>
      </c>
      <c r="R1108" s="27"/>
      <c r="S1108" s="27"/>
      <c r="T1108" s="27"/>
      <c r="U1108" s="27"/>
      <c r="V1108" s="27"/>
      <c r="W1108" s="12" t="str">
        <f aca="false">IF(AND(I1108&gt;0,R1108&gt;0),(S1108-R1108)/R1108,"")</f>
        <v/>
      </c>
      <c r="X1108" s="12" t="str">
        <f aca="false">IF(AND(J1108&gt;0,T1108&gt;0),(U1108-T1108)/T1108,"")</f>
        <v/>
      </c>
      <c r="Y1108" s="12" t="str">
        <f aca="false">IF(AND(K1108&gt;0,V1108&gt;0),(V1108-Resumen!$B$7)/Resumen!$B$7,"")</f>
        <v/>
      </c>
      <c r="Z1108" s="28" t="str">
        <f aca="false">IF(AND(K1108&gt;0,I1108&gt;0,V1108&gt;0,S1108&gt;0),V1108-S1108,"")</f>
        <v/>
      </c>
      <c r="AA1108" s="12" t="str">
        <f aca="false">IF(Z1108&lt;&gt;"",Z1108/S1108,"")</f>
        <v/>
      </c>
      <c r="AB1108" s="28" t="str">
        <f aca="false">IF(AND(K1108&gt;0,J1108&gt;0,V1108&gt;0,U1108&gt;0),V1108-U1108,"")</f>
        <v/>
      </c>
      <c r="AC1108" s="12" t="str">
        <f aca="false">IF(AB1108&lt;&gt;"",AB1108/U1108,"")</f>
        <v/>
      </c>
      <c r="AD1108" s="27" t="n">
        <v>0</v>
      </c>
      <c r="AE1108" s="27" t="n">
        <v>0</v>
      </c>
      <c r="AF1108" s="27" t="n">
        <v>0</v>
      </c>
      <c r="AG1108" s="28" t="n">
        <f aca="false">AD1108+AE1108+AF1108</f>
        <v>0</v>
      </c>
      <c r="AH1108" s="12" t="str">
        <f aca="false">IF(AG1108&gt;0,AD1108/AG1108,"")</f>
        <v/>
      </c>
      <c r="AI1108" s="27" t="n">
        <v>0</v>
      </c>
      <c r="AJ1108" s="27" t="n">
        <v>0</v>
      </c>
      <c r="AK1108" s="27" t="n">
        <v>0</v>
      </c>
      <c r="AL1108" s="22" t="str">
        <f aca="false">IF(OR(AJ1108&gt;0,AK1108&gt;0),"Sí","No")</f>
        <v>No</v>
      </c>
      <c r="AM1108" s="6"/>
      <c r="AN1108" s="6"/>
      <c r="AO1108" s="12" t="n">
        <f aca="false">IF(M1108&gt;0,K1108/M1108,"")</f>
        <v>1</v>
      </c>
      <c r="AP1108" s="22" t="str">
        <f aca="false">IF(M1108&gt;=Resumen!$B$5,"Alto","Bajo")</f>
        <v>Bajo</v>
      </c>
      <c r="AQ1108" s="22" t="str">
        <f aca="false">IF(AO1108&gt;=Resumen!$B$28,"Alto","Bajo")</f>
        <v>Alto</v>
      </c>
      <c r="AR1108" s="22" t="str">
        <f aca="false">AP1108&amp;" Potencial / "&amp;AQ1108&amp;" Share"</f>
        <v>Bajo Potencial / Alto Share</v>
      </c>
      <c r="AS1108" s="22" t="str">
        <f aca="false">IF(Q1108="Sí",IF(AO1108&gt;=Resumen!$B$29,"Alto","Bajo"),"")</f>
        <v/>
      </c>
      <c r="AT1108" s="22" t="str">
        <f aca="false">IF(AS1108&lt;&gt;"",AP1108&amp;" Potencial / "&amp;AS1108&amp;" Share","")</f>
        <v/>
      </c>
      <c r="AU1108" s="22" t="str">
        <f aca="false">IF(AH1108="","Sin dato",IF(AH1108-AO1108&gt;Resumen!$B$6,"Sobre-exhibido",IF(AO1108-AH1108&gt;Resumen!$B$6,"Sub-exhibido","En línea")))</f>
        <v>Sin dato</v>
      </c>
      <c r="AV1108" s="22" t="str">
        <f aca="false">IF(AT1108="","",IF(AT1108="Alto Potencial / Bajo Share",1,IF(AT1108="Alto Potencial / Alto Share",2,IF(AT1108="Bajo Potencial / Alto Share",3,4))))</f>
        <v/>
      </c>
      <c r="AW1108" s="22" t="str">
        <f aca="false">IF(Q1108="No","Sin competencia directa",IF(AV1108=1,"1 - Foco Conquista (Alto Pot / Bajo Share)",IF(AV1108=2,"2 - Foco Defensa (Alto Pot / Alto Share)",IF(AV1108=3,"3 - Monitoreo (Bajo Pot / Alto Share)","4 - Baja Prioridad (Bajo Pot / Bajo Share)"))))</f>
        <v>Sin competencia directa</v>
      </c>
      <c r="AX1108" s="12" t="str">
        <f aca="false">IF(OR(IFERROR(AND(W1108&lt;&gt;"",Y1108&lt;&gt;"",Y1108-W1108&gt;Resumen!$B$8),FALSE()),IFERROR(AND(X1108&lt;&gt;"",Y1108&lt;&gt;"",Y1108-X1108&gt;Resumen!$B$8),FALSE())),MAX(IF(IFERROR(AND(W1108&lt;&gt;"",Y1108&lt;&gt;"",Y1108-W1108&gt;Resumen!$B$8),FALSE()),Y1108-W1108,0),IF(IFERROR(AND(X1108&lt;&gt;"",Y1108&lt;&gt;"",Y1108-X1108&gt;Resumen!$B$8),FALSE()),Y1108-X1108,0)),"")</f>
        <v/>
      </c>
      <c r="AY1108" s="22" t="str">
        <f aca="false">IF(OR(IFERROR(AND(W1108&lt;&gt;"",Y1108&lt;&gt;"",Y1108-W1108&gt;Resumen!$B$8),FALSE()),IFERROR(AND(X1108&lt;&gt;"",Y1108&lt;&gt;"",Y1108-X1108&gt;Resumen!$B$8),FALSE())),TRIM("Lays tiene mayor markup que "&amp;IF(IFERROR(AND(W1108&lt;&gt;"",Y1108&lt;&gt;"",Y1108-W1108&gt;Resumen!$B$8),FALSE()),"Quento ","")&amp;IF(IFERROR(AND(X1108&lt;&gt;"",Y1108&lt;&gt;"",Y1108-X1108&gt;Resumen!$B$8),FALSE()),"Julicroc ","")&amp;"en este PDV"),"")</f>
        <v/>
      </c>
      <c r="AZ1108" s="22" t="str">
        <f aca="false">IF(COUNTIF('Plan Pehuamar - Lista'!$A$2:$A$167,A1108)&gt;0,"Sí","No")</f>
        <v>No</v>
      </c>
      <c r="BA1108" s="22" t="str">
        <f aca="false">IF(COUNTIF('Plan Combo 9+1'!$A$2:$A$226,A1108)&gt;0,"Sí","No")</f>
        <v>No</v>
      </c>
      <c r="BB1108" s="22" t="str">
        <f aca="false">IF(AH1108="","No",IF(BA1108="Sí",IF((AO1108-AH1108)&gt;Resumen!$B$6,"Sí","No"),IF((AO1108-AH1108)&gt;=Resumen!$B$132,"Sí","No")))</f>
        <v>No</v>
      </c>
      <c r="BC1108" s="22" t="str">
        <f aca="false">IF(AND(N1108="Sí",AL1108="Sí",AI1108=0),"Sí","No")</f>
        <v>No</v>
      </c>
      <c r="BD1108" s="22" t="str">
        <f aca="false">IF(COUNTIF('Plan 9+1 (con Pehuamar)'!$A$2:$A$227,A1108)&gt;0,"Sí","No")</f>
        <v>No</v>
      </c>
    </row>
    <row r="1109" customFormat="false" ht="15" hidden="false" customHeight="true" outlineLevel="0" collapsed="false">
      <c r="A1109" s="6" t="n">
        <v>403420</v>
      </c>
      <c r="B1109" s="6" t="n">
        <v>6</v>
      </c>
      <c r="C1109" s="6" t="n">
        <v>601</v>
      </c>
      <c r="D1109" s="6" t="s">
        <v>194</v>
      </c>
      <c r="E1109" s="6" t="s">
        <v>1289</v>
      </c>
      <c r="F1109" s="6" t="s">
        <v>201</v>
      </c>
      <c r="G1109" s="6" t="s">
        <v>129</v>
      </c>
      <c r="H1109" s="6" t="s">
        <v>197</v>
      </c>
      <c r="I1109" s="27" t="n">
        <v>0</v>
      </c>
      <c r="J1109" s="27" t="n">
        <v>0</v>
      </c>
      <c r="K1109" s="27" t="n">
        <v>0.1</v>
      </c>
      <c r="L1109" s="28" t="n">
        <f aca="false">I1109+J1109</f>
        <v>0</v>
      </c>
      <c r="M1109" s="28" t="n">
        <f aca="false">L1109+K1109</f>
        <v>0.1</v>
      </c>
      <c r="N1109" s="22" t="str">
        <f aca="false">IF(I1109&gt;0,"Sí","No")</f>
        <v>No</v>
      </c>
      <c r="O1109" s="22" t="str">
        <f aca="false">IF(J1109&gt;0,"Sí","No")</f>
        <v>No</v>
      </c>
      <c r="P1109" s="22" t="str">
        <f aca="false">IF(K1109&gt;0,"Sí","No")</f>
        <v>Sí</v>
      </c>
      <c r="Q1109" s="22" t="str">
        <f aca="false">IF(OR(I1109&gt;0,J1109&gt;0),"Sí","No")</f>
        <v>No</v>
      </c>
      <c r="R1109" s="27"/>
      <c r="S1109" s="27"/>
      <c r="T1109" s="27"/>
      <c r="U1109" s="27"/>
      <c r="V1109" s="27"/>
      <c r="W1109" s="12" t="str">
        <f aca="false">IF(AND(I1109&gt;0,R1109&gt;0),(S1109-R1109)/R1109,"")</f>
        <v/>
      </c>
      <c r="X1109" s="12" t="str">
        <f aca="false">IF(AND(J1109&gt;0,T1109&gt;0),(U1109-T1109)/T1109,"")</f>
        <v/>
      </c>
      <c r="Y1109" s="12" t="str">
        <f aca="false">IF(AND(K1109&gt;0,V1109&gt;0),(V1109-Resumen!$B$7)/Resumen!$B$7,"")</f>
        <v/>
      </c>
      <c r="Z1109" s="28" t="str">
        <f aca="false">IF(AND(K1109&gt;0,I1109&gt;0,V1109&gt;0,S1109&gt;0),V1109-S1109,"")</f>
        <v/>
      </c>
      <c r="AA1109" s="12" t="str">
        <f aca="false">IF(Z1109&lt;&gt;"",Z1109/S1109,"")</f>
        <v/>
      </c>
      <c r="AB1109" s="28" t="str">
        <f aca="false">IF(AND(K1109&gt;0,J1109&gt;0,V1109&gt;0,U1109&gt;0),V1109-U1109,"")</f>
        <v/>
      </c>
      <c r="AC1109" s="12" t="str">
        <f aca="false">IF(AB1109&lt;&gt;"",AB1109/U1109,"")</f>
        <v/>
      </c>
      <c r="AD1109" s="27" t="n">
        <v>0</v>
      </c>
      <c r="AE1109" s="27" t="n">
        <v>0</v>
      </c>
      <c r="AF1109" s="27" t="n">
        <v>0</v>
      </c>
      <c r="AG1109" s="28" t="n">
        <f aca="false">AD1109+AE1109+AF1109</f>
        <v>0</v>
      </c>
      <c r="AH1109" s="12" t="str">
        <f aca="false">IF(AG1109&gt;0,AD1109/AG1109,"")</f>
        <v/>
      </c>
      <c r="AI1109" s="27" t="n">
        <v>0</v>
      </c>
      <c r="AJ1109" s="27" t="n">
        <v>0</v>
      </c>
      <c r="AK1109" s="27" t="n">
        <v>0</v>
      </c>
      <c r="AL1109" s="22" t="str">
        <f aca="false">IF(OR(AJ1109&gt;0,AK1109&gt;0),"Sí","No")</f>
        <v>No</v>
      </c>
      <c r="AM1109" s="6"/>
      <c r="AN1109" s="6"/>
      <c r="AO1109" s="12" t="n">
        <f aca="false">IF(M1109&gt;0,K1109/M1109,"")</f>
        <v>1</v>
      </c>
      <c r="AP1109" s="22" t="str">
        <f aca="false">IF(M1109&gt;=Resumen!$B$5,"Alto","Bajo")</f>
        <v>Bajo</v>
      </c>
      <c r="AQ1109" s="22" t="str">
        <f aca="false">IF(AO1109&gt;=Resumen!$B$28,"Alto","Bajo")</f>
        <v>Alto</v>
      </c>
      <c r="AR1109" s="22" t="str">
        <f aca="false">AP1109&amp;" Potencial / "&amp;AQ1109&amp;" Share"</f>
        <v>Bajo Potencial / Alto Share</v>
      </c>
      <c r="AS1109" s="22" t="str">
        <f aca="false">IF(Q1109="Sí",IF(AO1109&gt;=Resumen!$B$29,"Alto","Bajo"),"")</f>
        <v/>
      </c>
      <c r="AT1109" s="22" t="str">
        <f aca="false">IF(AS1109&lt;&gt;"",AP1109&amp;" Potencial / "&amp;AS1109&amp;" Share","")</f>
        <v/>
      </c>
      <c r="AU1109" s="22" t="str">
        <f aca="false">IF(AH1109="","Sin dato",IF(AH1109-AO1109&gt;Resumen!$B$6,"Sobre-exhibido",IF(AO1109-AH1109&gt;Resumen!$B$6,"Sub-exhibido","En línea")))</f>
        <v>Sin dato</v>
      </c>
      <c r="AV1109" s="22" t="str">
        <f aca="false">IF(AT1109="","",IF(AT1109="Alto Potencial / Bajo Share",1,IF(AT1109="Alto Potencial / Alto Share",2,IF(AT1109="Bajo Potencial / Alto Share",3,4))))</f>
        <v/>
      </c>
      <c r="AW1109" s="22" t="str">
        <f aca="false">IF(Q1109="No","Sin competencia directa",IF(AV1109=1,"1 - Foco Conquista (Alto Pot / Bajo Share)",IF(AV1109=2,"2 - Foco Defensa (Alto Pot / Alto Share)",IF(AV1109=3,"3 - Monitoreo (Bajo Pot / Alto Share)","4 - Baja Prioridad (Bajo Pot / Bajo Share)"))))</f>
        <v>Sin competencia directa</v>
      </c>
      <c r="AX1109" s="12" t="str">
        <f aca="false">IF(OR(IFERROR(AND(W1109&lt;&gt;"",Y1109&lt;&gt;"",Y1109-W1109&gt;Resumen!$B$8),FALSE()),IFERROR(AND(X1109&lt;&gt;"",Y1109&lt;&gt;"",Y1109-X1109&gt;Resumen!$B$8),FALSE())),MAX(IF(IFERROR(AND(W1109&lt;&gt;"",Y1109&lt;&gt;"",Y1109-W1109&gt;Resumen!$B$8),FALSE()),Y1109-W1109,0),IF(IFERROR(AND(X1109&lt;&gt;"",Y1109&lt;&gt;"",Y1109-X1109&gt;Resumen!$B$8),FALSE()),Y1109-X1109,0)),"")</f>
        <v/>
      </c>
      <c r="AY1109" s="22" t="str">
        <f aca="false">IF(OR(IFERROR(AND(W1109&lt;&gt;"",Y1109&lt;&gt;"",Y1109-W1109&gt;Resumen!$B$8),FALSE()),IFERROR(AND(X1109&lt;&gt;"",Y1109&lt;&gt;"",Y1109-X1109&gt;Resumen!$B$8),FALSE())),TRIM("Lays tiene mayor markup que "&amp;IF(IFERROR(AND(W1109&lt;&gt;"",Y1109&lt;&gt;"",Y1109-W1109&gt;Resumen!$B$8),FALSE()),"Quento ","")&amp;IF(IFERROR(AND(X1109&lt;&gt;"",Y1109&lt;&gt;"",Y1109-X1109&gt;Resumen!$B$8),FALSE()),"Julicroc ","")&amp;"en este PDV"),"")</f>
        <v/>
      </c>
      <c r="AZ1109" s="22" t="str">
        <f aca="false">IF(COUNTIF('Plan Pehuamar - Lista'!$A$2:$A$167,A1109)&gt;0,"Sí","No")</f>
        <v>No</v>
      </c>
      <c r="BA1109" s="22" t="str">
        <f aca="false">IF(COUNTIF('Plan Combo 9+1'!$A$2:$A$226,A1109)&gt;0,"Sí","No")</f>
        <v>No</v>
      </c>
      <c r="BB1109" s="22" t="str">
        <f aca="false">IF(AH1109="","No",IF(BA1109="Sí",IF((AO1109-AH1109)&gt;Resumen!$B$6,"Sí","No"),IF((AO1109-AH1109)&gt;=Resumen!$B$132,"Sí","No")))</f>
        <v>No</v>
      </c>
      <c r="BC1109" s="22" t="str">
        <f aca="false">IF(AND(N1109="Sí",AL1109="Sí",AI1109=0),"Sí","No")</f>
        <v>No</v>
      </c>
      <c r="BD1109" s="22" t="str">
        <f aca="false">IF(COUNTIF('Plan 9+1 (con Pehuamar)'!$A$2:$A$227,A1109)&gt;0,"Sí","No")</f>
        <v>No</v>
      </c>
    </row>
    <row r="1110" customFormat="false" ht="15" hidden="false" customHeight="true" outlineLevel="0" collapsed="false">
      <c r="A1110" s="6" t="n">
        <v>403432</v>
      </c>
      <c r="B1110" s="6" t="n">
        <v>6</v>
      </c>
      <c r="C1110" s="6" t="n">
        <v>601</v>
      </c>
      <c r="D1110" s="6" t="s">
        <v>194</v>
      </c>
      <c r="E1110" s="6" t="s">
        <v>1290</v>
      </c>
      <c r="F1110" s="6" t="s">
        <v>196</v>
      </c>
      <c r="G1110" s="6" t="s">
        <v>129</v>
      </c>
      <c r="H1110" s="6" t="s">
        <v>197</v>
      </c>
      <c r="I1110" s="27" t="n">
        <v>0</v>
      </c>
      <c r="J1110" s="27" t="n">
        <v>0</v>
      </c>
      <c r="K1110" s="27" t="n">
        <v>1.2</v>
      </c>
      <c r="L1110" s="28" t="n">
        <f aca="false">I1110+J1110</f>
        <v>0</v>
      </c>
      <c r="M1110" s="28" t="n">
        <f aca="false">L1110+K1110</f>
        <v>1.2</v>
      </c>
      <c r="N1110" s="22" t="str">
        <f aca="false">IF(I1110&gt;0,"Sí","No")</f>
        <v>No</v>
      </c>
      <c r="O1110" s="22" t="str">
        <f aca="false">IF(J1110&gt;0,"Sí","No")</f>
        <v>No</v>
      </c>
      <c r="P1110" s="22" t="str">
        <f aca="false">IF(K1110&gt;0,"Sí","No")</f>
        <v>Sí</v>
      </c>
      <c r="Q1110" s="22" t="str">
        <f aca="false">IF(OR(I1110&gt;0,J1110&gt;0),"Sí","No")</f>
        <v>No</v>
      </c>
      <c r="R1110" s="27"/>
      <c r="S1110" s="27"/>
      <c r="T1110" s="27"/>
      <c r="U1110" s="27"/>
      <c r="V1110" s="27"/>
      <c r="W1110" s="12" t="str">
        <f aca="false">IF(AND(I1110&gt;0,R1110&gt;0),(S1110-R1110)/R1110,"")</f>
        <v/>
      </c>
      <c r="X1110" s="12" t="str">
        <f aca="false">IF(AND(J1110&gt;0,T1110&gt;0),(U1110-T1110)/T1110,"")</f>
        <v/>
      </c>
      <c r="Y1110" s="12" t="str">
        <f aca="false">IF(AND(K1110&gt;0,V1110&gt;0),(V1110-Resumen!$B$7)/Resumen!$B$7,"")</f>
        <v/>
      </c>
      <c r="Z1110" s="28" t="str">
        <f aca="false">IF(AND(K1110&gt;0,I1110&gt;0,V1110&gt;0,S1110&gt;0),V1110-S1110,"")</f>
        <v/>
      </c>
      <c r="AA1110" s="12" t="str">
        <f aca="false">IF(Z1110&lt;&gt;"",Z1110/S1110,"")</f>
        <v/>
      </c>
      <c r="AB1110" s="28" t="str">
        <f aca="false">IF(AND(K1110&gt;0,J1110&gt;0,V1110&gt;0,U1110&gt;0),V1110-U1110,"")</f>
        <v/>
      </c>
      <c r="AC1110" s="12" t="str">
        <f aca="false">IF(AB1110&lt;&gt;"",AB1110/U1110,"")</f>
        <v/>
      </c>
      <c r="AD1110" s="27" t="n">
        <v>0</v>
      </c>
      <c r="AE1110" s="27" t="n">
        <v>0</v>
      </c>
      <c r="AF1110" s="27" t="n">
        <v>0</v>
      </c>
      <c r="AG1110" s="28" t="n">
        <f aca="false">AD1110+AE1110+AF1110</f>
        <v>0</v>
      </c>
      <c r="AH1110" s="12" t="str">
        <f aca="false">IF(AG1110&gt;0,AD1110/AG1110,"")</f>
        <v/>
      </c>
      <c r="AI1110" s="27" t="n">
        <v>0</v>
      </c>
      <c r="AJ1110" s="27" t="n">
        <v>0</v>
      </c>
      <c r="AK1110" s="27" t="n">
        <v>0</v>
      </c>
      <c r="AL1110" s="22" t="str">
        <f aca="false">IF(OR(AJ1110&gt;0,AK1110&gt;0),"Sí","No")</f>
        <v>No</v>
      </c>
      <c r="AM1110" s="6"/>
      <c r="AN1110" s="6"/>
      <c r="AO1110" s="12" t="n">
        <f aca="false">IF(M1110&gt;0,K1110/M1110,"")</f>
        <v>1</v>
      </c>
      <c r="AP1110" s="22" t="str">
        <f aca="false">IF(M1110&gt;=Resumen!$B$5,"Alto","Bajo")</f>
        <v>Bajo</v>
      </c>
      <c r="AQ1110" s="22" t="str">
        <f aca="false">IF(AO1110&gt;=Resumen!$B$28,"Alto","Bajo")</f>
        <v>Alto</v>
      </c>
      <c r="AR1110" s="22" t="str">
        <f aca="false">AP1110&amp;" Potencial / "&amp;AQ1110&amp;" Share"</f>
        <v>Bajo Potencial / Alto Share</v>
      </c>
      <c r="AS1110" s="22" t="str">
        <f aca="false">IF(Q1110="Sí",IF(AO1110&gt;=Resumen!$B$29,"Alto","Bajo"),"")</f>
        <v/>
      </c>
      <c r="AT1110" s="22" t="str">
        <f aca="false">IF(AS1110&lt;&gt;"",AP1110&amp;" Potencial / "&amp;AS1110&amp;" Share","")</f>
        <v/>
      </c>
      <c r="AU1110" s="22" t="str">
        <f aca="false">IF(AH1110="","Sin dato",IF(AH1110-AO1110&gt;Resumen!$B$6,"Sobre-exhibido",IF(AO1110-AH1110&gt;Resumen!$B$6,"Sub-exhibido","En línea")))</f>
        <v>Sin dato</v>
      </c>
      <c r="AV1110" s="22" t="str">
        <f aca="false">IF(AT1110="","",IF(AT1110="Alto Potencial / Bajo Share",1,IF(AT1110="Alto Potencial / Alto Share",2,IF(AT1110="Bajo Potencial / Alto Share",3,4))))</f>
        <v/>
      </c>
      <c r="AW1110" s="22" t="str">
        <f aca="false">IF(Q1110="No","Sin competencia directa",IF(AV1110=1,"1 - Foco Conquista (Alto Pot / Bajo Share)",IF(AV1110=2,"2 - Foco Defensa (Alto Pot / Alto Share)",IF(AV1110=3,"3 - Monitoreo (Bajo Pot / Alto Share)","4 - Baja Prioridad (Bajo Pot / Bajo Share)"))))</f>
        <v>Sin competencia directa</v>
      </c>
      <c r="AX1110" s="12" t="str">
        <f aca="false">IF(OR(IFERROR(AND(W1110&lt;&gt;"",Y1110&lt;&gt;"",Y1110-W1110&gt;Resumen!$B$8),FALSE()),IFERROR(AND(X1110&lt;&gt;"",Y1110&lt;&gt;"",Y1110-X1110&gt;Resumen!$B$8),FALSE())),MAX(IF(IFERROR(AND(W1110&lt;&gt;"",Y1110&lt;&gt;"",Y1110-W1110&gt;Resumen!$B$8),FALSE()),Y1110-W1110,0),IF(IFERROR(AND(X1110&lt;&gt;"",Y1110&lt;&gt;"",Y1110-X1110&gt;Resumen!$B$8),FALSE()),Y1110-X1110,0)),"")</f>
        <v/>
      </c>
      <c r="AY1110" s="22" t="str">
        <f aca="false">IF(OR(IFERROR(AND(W1110&lt;&gt;"",Y1110&lt;&gt;"",Y1110-W1110&gt;Resumen!$B$8),FALSE()),IFERROR(AND(X1110&lt;&gt;"",Y1110&lt;&gt;"",Y1110-X1110&gt;Resumen!$B$8),FALSE())),TRIM("Lays tiene mayor markup que "&amp;IF(IFERROR(AND(W1110&lt;&gt;"",Y1110&lt;&gt;"",Y1110-W1110&gt;Resumen!$B$8),FALSE()),"Quento ","")&amp;IF(IFERROR(AND(X1110&lt;&gt;"",Y1110&lt;&gt;"",Y1110-X1110&gt;Resumen!$B$8),FALSE()),"Julicroc ","")&amp;"en este PDV"),"")</f>
        <v/>
      </c>
      <c r="AZ1110" s="22" t="str">
        <f aca="false">IF(COUNTIF('Plan Pehuamar - Lista'!$A$2:$A$167,A1110)&gt;0,"Sí","No")</f>
        <v>No</v>
      </c>
      <c r="BA1110" s="22" t="str">
        <f aca="false">IF(COUNTIF('Plan Combo 9+1'!$A$2:$A$226,A1110)&gt;0,"Sí","No")</f>
        <v>No</v>
      </c>
      <c r="BB1110" s="22" t="str">
        <f aca="false">IF(AH1110="","No",IF(BA1110="Sí",IF((AO1110-AH1110)&gt;Resumen!$B$6,"Sí","No"),IF((AO1110-AH1110)&gt;=Resumen!$B$132,"Sí","No")))</f>
        <v>No</v>
      </c>
      <c r="BC1110" s="22" t="str">
        <f aca="false">IF(AND(N1110="Sí",AL1110="Sí",AI1110=0),"Sí","No")</f>
        <v>No</v>
      </c>
      <c r="BD1110" s="22" t="str">
        <f aca="false">IF(COUNTIF('Plan 9+1 (con Pehuamar)'!$A$2:$A$227,A1110)&gt;0,"Sí","No")</f>
        <v>No</v>
      </c>
    </row>
    <row r="1111" customFormat="false" ht="15" hidden="false" customHeight="true" outlineLevel="0" collapsed="false">
      <c r="A1111" s="6" t="n">
        <v>403539</v>
      </c>
      <c r="B1111" s="6" t="n">
        <v>6</v>
      </c>
      <c r="C1111" s="6" t="n">
        <v>601</v>
      </c>
      <c r="D1111" s="6" t="s">
        <v>194</v>
      </c>
      <c r="E1111" s="6" t="s">
        <v>1291</v>
      </c>
      <c r="F1111" s="6" t="s">
        <v>196</v>
      </c>
      <c r="G1111" s="6" t="s">
        <v>129</v>
      </c>
      <c r="H1111" s="6" t="s">
        <v>197</v>
      </c>
      <c r="I1111" s="27" t="n">
        <v>0</v>
      </c>
      <c r="J1111" s="27" t="n">
        <v>0</v>
      </c>
      <c r="K1111" s="27" t="n">
        <v>0.8</v>
      </c>
      <c r="L1111" s="28" t="n">
        <f aca="false">I1111+J1111</f>
        <v>0</v>
      </c>
      <c r="M1111" s="28" t="n">
        <f aca="false">L1111+K1111</f>
        <v>0.8</v>
      </c>
      <c r="N1111" s="22" t="str">
        <f aca="false">IF(I1111&gt;0,"Sí","No")</f>
        <v>No</v>
      </c>
      <c r="O1111" s="22" t="str">
        <f aca="false">IF(J1111&gt;0,"Sí","No")</f>
        <v>No</v>
      </c>
      <c r="P1111" s="22" t="str">
        <f aca="false">IF(K1111&gt;0,"Sí","No")</f>
        <v>Sí</v>
      </c>
      <c r="Q1111" s="22" t="str">
        <f aca="false">IF(OR(I1111&gt;0,J1111&gt;0),"Sí","No")</f>
        <v>No</v>
      </c>
      <c r="R1111" s="27"/>
      <c r="S1111" s="27"/>
      <c r="T1111" s="27"/>
      <c r="U1111" s="27"/>
      <c r="V1111" s="27"/>
      <c r="W1111" s="12" t="str">
        <f aca="false">IF(AND(I1111&gt;0,R1111&gt;0),(S1111-R1111)/R1111,"")</f>
        <v/>
      </c>
      <c r="X1111" s="12" t="str">
        <f aca="false">IF(AND(J1111&gt;0,T1111&gt;0),(U1111-T1111)/T1111,"")</f>
        <v/>
      </c>
      <c r="Y1111" s="12" t="str">
        <f aca="false">IF(AND(K1111&gt;0,V1111&gt;0),(V1111-Resumen!$B$7)/Resumen!$B$7,"")</f>
        <v/>
      </c>
      <c r="Z1111" s="28" t="str">
        <f aca="false">IF(AND(K1111&gt;0,I1111&gt;0,V1111&gt;0,S1111&gt;0),V1111-S1111,"")</f>
        <v/>
      </c>
      <c r="AA1111" s="12" t="str">
        <f aca="false">IF(Z1111&lt;&gt;"",Z1111/S1111,"")</f>
        <v/>
      </c>
      <c r="AB1111" s="28" t="str">
        <f aca="false">IF(AND(K1111&gt;0,J1111&gt;0,V1111&gt;0,U1111&gt;0),V1111-U1111,"")</f>
        <v/>
      </c>
      <c r="AC1111" s="12" t="str">
        <f aca="false">IF(AB1111&lt;&gt;"",AB1111/U1111,"")</f>
        <v/>
      </c>
      <c r="AD1111" s="27" t="n">
        <v>0</v>
      </c>
      <c r="AE1111" s="27" t="n">
        <v>0</v>
      </c>
      <c r="AF1111" s="27" t="n">
        <v>0</v>
      </c>
      <c r="AG1111" s="28" t="n">
        <f aca="false">AD1111+AE1111+AF1111</f>
        <v>0</v>
      </c>
      <c r="AH1111" s="12" t="str">
        <f aca="false">IF(AG1111&gt;0,AD1111/AG1111,"")</f>
        <v/>
      </c>
      <c r="AI1111" s="27" t="n">
        <v>0</v>
      </c>
      <c r="AJ1111" s="27" t="n">
        <v>0</v>
      </c>
      <c r="AK1111" s="27" t="n">
        <v>0</v>
      </c>
      <c r="AL1111" s="22" t="str">
        <f aca="false">IF(OR(AJ1111&gt;0,AK1111&gt;0),"Sí","No")</f>
        <v>No</v>
      </c>
      <c r="AM1111" s="6"/>
      <c r="AN1111" s="6"/>
      <c r="AO1111" s="12" t="n">
        <f aca="false">IF(M1111&gt;0,K1111/M1111,"")</f>
        <v>1</v>
      </c>
      <c r="AP1111" s="22" t="str">
        <f aca="false">IF(M1111&gt;=Resumen!$B$5,"Alto","Bajo")</f>
        <v>Bajo</v>
      </c>
      <c r="AQ1111" s="22" t="str">
        <f aca="false">IF(AO1111&gt;=Resumen!$B$28,"Alto","Bajo")</f>
        <v>Alto</v>
      </c>
      <c r="AR1111" s="22" t="str">
        <f aca="false">AP1111&amp;" Potencial / "&amp;AQ1111&amp;" Share"</f>
        <v>Bajo Potencial / Alto Share</v>
      </c>
      <c r="AS1111" s="22" t="str">
        <f aca="false">IF(Q1111="Sí",IF(AO1111&gt;=Resumen!$B$29,"Alto","Bajo"),"")</f>
        <v/>
      </c>
      <c r="AT1111" s="22" t="str">
        <f aca="false">IF(AS1111&lt;&gt;"",AP1111&amp;" Potencial / "&amp;AS1111&amp;" Share","")</f>
        <v/>
      </c>
      <c r="AU1111" s="22" t="str">
        <f aca="false">IF(AH1111="","Sin dato",IF(AH1111-AO1111&gt;Resumen!$B$6,"Sobre-exhibido",IF(AO1111-AH1111&gt;Resumen!$B$6,"Sub-exhibido","En línea")))</f>
        <v>Sin dato</v>
      </c>
      <c r="AV1111" s="22" t="str">
        <f aca="false">IF(AT1111="","",IF(AT1111="Alto Potencial / Bajo Share",1,IF(AT1111="Alto Potencial / Alto Share",2,IF(AT1111="Bajo Potencial / Alto Share",3,4))))</f>
        <v/>
      </c>
      <c r="AW1111" s="22" t="str">
        <f aca="false">IF(Q1111="No","Sin competencia directa",IF(AV1111=1,"1 - Foco Conquista (Alto Pot / Bajo Share)",IF(AV1111=2,"2 - Foco Defensa (Alto Pot / Alto Share)",IF(AV1111=3,"3 - Monitoreo (Bajo Pot / Alto Share)","4 - Baja Prioridad (Bajo Pot / Bajo Share)"))))</f>
        <v>Sin competencia directa</v>
      </c>
      <c r="AX1111" s="12" t="str">
        <f aca="false">IF(OR(IFERROR(AND(W1111&lt;&gt;"",Y1111&lt;&gt;"",Y1111-W1111&gt;Resumen!$B$8),FALSE()),IFERROR(AND(X1111&lt;&gt;"",Y1111&lt;&gt;"",Y1111-X1111&gt;Resumen!$B$8),FALSE())),MAX(IF(IFERROR(AND(W1111&lt;&gt;"",Y1111&lt;&gt;"",Y1111-W1111&gt;Resumen!$B$8),FALSE()),Y1111-W1111,0),IF(IFERROR(AND(X1111&lt;&gt;"",Y1111&lt;&gt;"",Y1111-X1111&gt;Resumen!$B$8),FALSE()),Y1111-X1111,0)),"")</f>
        <v/>
      </c>
      <c r="AY1111" s="22" t="str">
        <f aca="false">IF(OR(IFERROR(AND(W1111&lt;&gt;"",Y1111&lt;&gt;"",Y1111-W1111&gt;Resumen!$B$8),FALSE()),IFERROR(AND(X1111&lt;&gt;"",Y1111&lt;&gt;"",Y1111-X1111&gt;Resumen!$B$8),FALSE())),TRIM("Lays tiene mayor markup que "&amp;IF(IFERROR(AND(W1111&lt;&gt;"",Y1111&lt;&gt;"",Y1111-W1111&gt;Resumen!$B$8),FALSE()),"Quento ","")&amp;IF(IFERROR(AND(X1111&lt;&gt;"",Y1111&lt;&gt;"",Y1111-X1111&gt;Resumen!$B$8),FALSE()),"Julicroc ","")&amp;"en este PDV"),"")</f>
        <v/>
      </c>
      <c r="AZ1111" s="22" t="str">
        <f aca="false">IF(COUNTIF('Plan Pehuamar - Lista'!$A$2:$A$167,A1111)&gt;0,"Sí","No")</f>
        <v>No</v>
      </c>
      <c r="BA1111" s="22" t="str">
        <f aca="false">IF(COUNTIF('Plan Combo 9+1'!$A$2:$A$226,A1111)&gt;0,"Sí","No")</f>
        <v>No</v>
      </c>
      <c r="BB1111" s="22" t="str">
        <f aca="false">IF(AH1111="","No",IF(BA1111="Sí",IF((AO1111-AH1111)&gt;Resumen!$B$6,"Sí","No"),IF((AO1111-AH1111)&gt;=Resumen!$B$132,"Sí","No")))</f>
        <v>No</v>
      </c>
      <c r="BC1111" s="22" t="str">
        <f aca="false">IF(AND(N1111="Sí",AL1111="Sí",AI1111=0),"Sí","No")</f>
        <v>No</v>
      </c>
      <c r="BD1111" s="22" t="str">
        <f aca="false">IF(COUNTIF('Plan 9+1 (con Pehuamar)'!$A$2:$A$227,A1111)&gt;0,"Sí","No")</f>
        <v>No</v>
      </c>
    </row>
    <row r="1112" customFormat="false" ht="15" hidden="false" customHeight="true" outlineLevel="0" collapsed="false">
      <c r="A1112" s="6" t="n">
        <v>403847</v>
      </c>
      <c r="B1112" s="6" t="n">
        <v>6</v>
      </c>
      <c r="C1112" s="6" t="n">
        <v>601</v>
      </c>
      <c r="D1112" s="6" t="s">
        <v>194</v>
      </c>
      <c r="E1112" s="6" t="s">
        <v>1292</v>
      </c>
      <c r="F1112" s="6" t="s">
        <v>201</v>
      </c>
      <c r="G1112" s="6" t="s">
        <v>129</v>
      </c>
      <c r="H1112" s="6" t="s">
        <v>197</v>
      </c>
      <c r="I1112" s="27" t="n">
        <v>0</v>
      </c>
      <c r="J1112" s="27" t="n">
        <v>0</v>
      </c>
      <c r="K1112" s="27" t="n">
        <v>8.5</v>
      </c>
      <c r="L1112" s="28" t="n">
        <f aca="false">I1112+J1112</f>
        <v>0</v>
      </c>
      <c r="M1112" s="28" t="n">
        <f aca="false">L1112+K1112</f>
        <v>8.5</v>
      </c>
      <c r="N1112" s="22" t="str">
        <f aca="false">IF(I1112&gt;0,"Sí","No")</f>
        <v>No</v>
      </c>
      <c r="O1112" s="22" t="str">
        <f aca="false">IF(J1112&gt;0,"Sí","No")</f>
        <v>No</v>
      </c>
      <c r="P1112" s="22" t="str">
        <f aca="false">IF(K1112&gt;0,"Sí","No")</f>
        <v>Sí</v>
      </c>
      <c r="Q1112" s="22" t="str">
        <f aca="false">IF(OR(I1112&gt;0,J1112&gt;0),"Sí","No")</f>
        <v>No</v>
      </c>
      <c r="R1112" s="27"/>
      <c r="S1112" s="27"/>
      <c r="T1112" s="27"/>
      <c r="U1112" s="27"/>
      <c r="V1112" s="27"/>
      <c r="W1112" s="12" t="str">
        <f aca="false">IF(AND(I1112&gt;0,R1112&gt;0),(S1112-R1112)/R1112,"")</f>
        <v/>
      </c>
      <c r="X1112" s="12" t="str">
        <f aca="false">IF(AND(J1112&gt;0,T1112&gt;0),(U1112-T1112)/T1112,"")</f>
        <v/>
      </c>
      <c r="Y1112" s="12" t="str">
        <f aca="false">IF(AND(K1112&gt;0,V1112&gt;0),(V1112-Resumen!$B$7)/Resumen!$B$7,"")</f>
        <v/>
      </c>
      <c r="Z1112" s="28" t="str">
        <f aca="false">IF(AND(K1112&gt;0,I1112&gt;0,V1112&gt;0,S1112&gt;0),V1112-S1112,"")</f>
        <v/>
      </c>
      <c r="AA1112" s="12" t="str">
        <f aca="false">IF(Z1112&lt;&gt;"",Z1112/S1112,"")</f>
        <v/>
      </c>
      <c r="AB1112" s="28" t="str">
        <f aca="false">IF(AND(K1112&gt;0,J1112&gt;0,V1112&gt;0,U1112&gt;0),V1112-U1112,"")</f>
        <v/>
      </c>
      <c r="AC1112" s="12" t="str">
        <f aca="false">IF(AB1112&lt;&gt;"",AB1112/U1112,"")</f>
        <v/>
      </c>
      <c r="AD1112" s="27" t="n">
        <v>0</v>
      </c>
      <c r="AE1112" s="27" t="n">
        <v>0</v>
      </c>
      <c r="AF1112" s="27" t="n">
        <v>0</v>
      </c>
      <c r="AG1112" s="28" t="n">
        <f aca="false">AD1112+AE1112+AF1112</f>
        <v>0</v>
      </c>
      <c r="AH1112" s="12" t="str">
        <f aca="false">IF(AG1112&gt;0,AD1112/AG1112,"")</f>
        <v/>
      </c>
      <c r="AI1112" s="27" t="n">
        <v>0</v>
      </c>
      <c r="AJ1112" s="27" t="n">
        <v>0</v>
      </c>
      <c r="AK1112" s="27" t="n">
        <v>0</v>
      </c>
      <c r="AL1112" s="22" t="str">
        <f aca="false">IF(OR(AJ1112&gt;0,AK1112&gt;0),"Sí","No")</f>
        <v>No</v>
      </c>
      <c r="AM1112" s="6"/>
      <c r="AN1112" s="6"/>
      <c r="AO1112" s="12" t="n">
        <f aca="false">IF(M1112&gt;0,K1112/M1112,"")</f>
        <v>1</v>
      </c>
      <c r="AP1112" s="22" t="str">
        <f aca="false">IF(M1112&gt;=Resumen!$B$5,"Alto","Bajo")</f>
        <v>Bajo</v>
      </c>
      <c r="AQ1112" s="22" t="str">
        <f aca="false">IF(AO1112&gt;=Resumen!$B$28,"Alto","Bajo")</f>
        <v>Alto</v>
      </c>
      <c r="AR1112" s="22" t="str">
        <f aca="false">AP1112&amp;" Potencial / "&amp;AQ1112&amp;" Share"</f>
        <v>Bajo Potencial / Alto Share</v>
      </c>
      <c r="AS1112" s="22" t="str">
        <f aca="false">IF(Q1112="Sí",IF(AO1112&gt;=Resumen!$B$29,"Alto","Bajo"),"")</f>
        <v/>
      </c>
      <c r="AT1112" s="22" t="str">
        <f aca="false">IF(AS1112&lt;&gt;"",AP1112&amp;" Potencial / "&amp;AS1112&amp;" Share","")</f>
        <v/>
      </c>
      <c r="AU1112" s="22" t="str">
        <f aca="false">IF(AH1112="","Sin dato",IF(AH1112-AO1112&gt;Resumen!$B$6,"Sobre-exhibido",IF(AO1112-AH1112&gt;Resumen!$B$6,"Sub-exhibido","En línea")))</f>
        <v>Sin dato</v>
      </c>
      <c r="AV1112" s="22" t="str">
        <f aca="false">IF(AT1112="","",IF(AT1112="Alto Potencial / Bajo Share",1,IF(AT1112="Alto Potencial / Alto Share",2,IF(AT1112="Bajo Potencial / Alto Share",3,4))))</f>
        <v/>
      </c>
      <c r="AW1112" s="22" t="str">
        <f aca="false">IF(Q1112="No","Sin competencia directa",IF(AV1112=1,"1 - Foco Conquista (Alto Pot / Bajo Share)",IF(AV1112=2,"2 - Foco Defensa (Alto Pot / Alto Share)",IF(AV1112=3,"3 - Monitoreo (Bajo Pot / Alto Share)","4 - Baja Prioridad (Bajo Pot / Bajo Share)"))))</f>
        <v>Sin competencia directa</v>
      </c>
      <c r="AX1112" s="12" t="str">
        <f aca="false">IF(OR(IFERROR(AND(W1112&lt;&gt;"",Y1112&lt;&gt;"",Y1112-W1112&gt;Resumen!$B$8),FALSE()),IFERROR(AND(X1112&lt;&gt;"",Y1112&lt;&gt;"",Y1112-X1112&gt;Resumen!$B$8),FALSE())),MAX(IF(IFERROR(AND(W1112&lt;&gt;"",Y1112&lt;&gt;"",Y1112-W1112&gt;Resumen!$B$8),FALSE()),Y1112-W1112,0),IF(IFERROR(AND(X1112&lt;&gt;"",Y1112&lt;&gt;"",Y1112-X1112&gt;Resumen!$B$8),FALSE()),Y1112-X1112,0)),"")</f>
        <v/>
      </c>
      <c r="AY1112" s="22" t="str">
        <f aca="false">IF(OR(IFERROR(AND(W1112&lt;&gt;"",Y1112&lt;&gt;"",Y1112-W1112&gt;Resumen!$B$8),FALSE()),IFERROR(AND(X1112&lt;&gt;"",Y1112&lt;&gt;"",Y1112-X1112&gt;Resumen!$B$8),FALSE())),TRIM("Lays tiene mayor markup que "&amp;IF(IFERROR(AND(W1112&lt;&gt;"",Y1112&lt;&gt;"",Y1112-W1112&gt;Resumen!$B$8),FALSE()),"Quento ","")&amp;IF(IFERROR(AND(X1112&lt;&gt;"",Y1112&lt;&gt;"",Y1112-X1112&gt;Resumen!$B$8),FALSE()),"Julicroc ","")&amp;"en este PDV"),"")</f>
        <v/>
      </c>
      <c r="AZ1112" s="22" t="str">
        <f aca="false">IF(COUNTIF('Plan Pehuamar - Lista'!$A$2:$A$167,A1112)&gt;0,"Sí","No")</f>
        <v>No</v>
      </c>
      <c r="BA1112" s="22" t="str">
        <f aca="false">IF(COUNTIF('Plan Combo 9+1'!$A$2:$A$226,A1112)&gt;0,"Sí","No")</f>
        <v>No</v>
      </c>
      <c r="BB1112" s="22" t="str">
        <f aca="false">IF(AH1112="","No",IF(BA1112="Sí",IF((AO1112-AH1112)&gt;Resumen!$B$6,"Sí","No"),IF((AO1112-AH1112)&gt;=Resumen!$B$132,"Sí","No")))</f>
        <v>No</v>
      </c>
      <c r="BC1112" s="22" t="str">
        <f aca="false">IF(AND(N1112="Sí",AL1112="Sí",AI1112=0),"Sí","No")</f>
        <v>No</v>
      </c>
      <c r="BD1112" s="22" t="str">
        <f aca="false">IF(COUNTIF('Plan 9+1 (con Pehuamar)'!$A$2:$A$227,A1112)&gt;0,"Sí","No")</f>
        <v>No</v>
      </c>
    </row>
    <row r="1113" customFormat="false" ht="15" hidden="false" customHeight="true" outlineLevel="0" collapsed="false">
      <c r="A1113" s="6" t="n">
        <v>403901</v>
      </c>
      <c r="B1113" s="6" t="n">
        <v>6</v>
      </c>
      <c r="C1113" s="6" t="n">
        <v>601</v>
      </c>
      <c r="D1113" s="6" t="s">
        <v>194</v>
      </c>
      <c r="E1113" s="6" t="s">
        <v>1293</v>
      </c>
      <c r="F1113" s="6" t="s">
        <v>201</v>
      </c>
      <c r="G1113" s="6" t="s">
        <v>129</v>
      </c>
      <c r="H1113" s="6" t="s">
        <v>197</v>
      </c>
      <c r="I1113" s="27" t="n">
        <v>0</v>
      </c>
      <c r="J1113" s="27" t="n">
        <v>0</v>
      </c>
      <c r="K1113" s="27" t="n">
        <v>1.9</v>
      </c>
      <c r="L1113" s="28" t="n">
        <f aca="false">I1113+J1113</f>
        <v>0</v>
      </c>
      <c r="M1113" s="28" t="n">
        <f aca="false">L1113+K1113</f>
        <v>1.9</v>
      </c>
      <c r="N1113" s="22" t="str">
        <f aca="false">IF(I1113&gt;0,"Sí","No")</f>
        <v>No</v>
      </c>
      <c r="O1113" s="22" t="str">
        <f aca="false">IF(J1113&gt;0,"Sí","No")</f>
        <v>No</v>
      </c>
      <c r="P1113" s="22" t="str">
        <f aca="false">IF(K1113&gt;0,"Sí","No")</f>
        <v>Sí</v>
      </c>
      <c r="Q1113" s="22" t="str">
        <f aca="false">IF(OR(I1113&gt;0,J1113&gt;0),"Sí","No")</f>
        <v>No</v>
      </c>
      <c r="R1113" s="27"/>
      <c r="S1113" s="27"/>
      <c r="T1113" s="27"/>
      <c r="U1113" s="27"/>
      <c r="V1113" s="27"/>
      <c r="W1113" s="12" t="str">
        <f aca="false">IF(AND(I1113&gt;0,R1113&gt;0),(S1113-R1113)/R1113,"")</f>
        <v/>
      </c>
      <c r="X1113" s="12" t="str">
        <f aca="false">IF(AND(J1113&gt;0,T1113&gt;0),(U1113-T1113)/T1113,"")</f>
        <v/>
      </c>
      <c r="Y1113" s="12" t="str">
        <f aca="false">IF(AND(K1113&gt;0,V1113&gt;0),(V1113-Resumen!$B$7)/Resumen!$B$7,"")</f>
        <v/>
      </c>
      <c r="Z1113" s="28" t="str">
        <f aca="false">IF(AND(K1113&gt;0,I1113&gt;0,V1113&gt;0,S1113&gt;0),V1113-S1113,"")</f>
        <v/>
      </c>
      <c r="AA1113" s="12" t="str">
        <f aca="false">IF(Z1113&lt;&gt;"",Z1113/S1113,"")</f>
        <v/>
      </c>
      <c r="AB1113" s="28" t="str">
        <f aca="false">IF(AND(K1113&gt;0,J1113&gt;0,V1113&gt;0,U1113&gt;0),V1113-U1113,"")</f>
        <v/>
      </c>
      <c r="AC1113" s="12" t="str">
        <f aca="false">IF(AB1113&lt;&gt;"",AB1113/U1113,"")</f>
        <v/>
      </c>
      <c r="AD1113" s="27" t="n">
        <v>0</v>
      </c>
      <c r="AE1113" s="27" t="n">
        <v>0</v>
      </c>
      <c r="AF1113" s="27" t="n">
        <v>0</v>
      </c>
      <c r="AG1113" s="28" t="n">
        <f aca="false">AD1113+AE1113+AF1113</f>
        <v>0</v>
      </c>
      <c r="AH1113" s="12" t="str">
        <f aca="false">IF(AG1113&gt;0,AD1113/AG1113,"")</f>
        <v/>
      </c>
      <c r="AI1113" s="27" t="n">
        <v>0</v>
      </c>
      <c r="AJ1113" s="27" t="n">
        <v>0</v>
      </c>
      <c r="AK1113" s="27" t="n">
        <v>0</v>
      </c>
      <c r="AL1113" s="22" t="str">
        <f aca="false">IF(OR(AJ1113&gt;0,AK1113&gt;0),"Sí","No")</f>
        <v>No</v>
      </c>
      <c r="AM1113" s="6"/>
      <c r="AN1113" s="6"/>
      <c r="AO1113" s="12" t="n">
        <f aca="false">IF(M1113&gt;0,K1113/M1113,"")</f>
        <v>1</v>
      </c>
      <c r="AP1113" s="22" t="str">
        <f aca="false">IF(M1113&gt;=Resumen!$B$5,"Alto","Bajo")</f>
        <v>Bajo</v>
      </c>
      <c r="AQ1113" s="22" t="str">
        <f aca="false">IF(AO1113&gt;=Resumen!$B$28,"Alto","Bajo")</f>
        <v>Alto</v>
      </c>
      <c r="AR1113" s="22" t="str">
        <f aca="false">AP1113&amp;" Potencial / "&amp;AQ1113&amp;" Share"</f>
        <v>Bajo Potencial / Alto Share</v>
      </c>
      <c r="AS1113" s="22" t="str">
        <f aca="false">IF(Q1113="Sí",IF(AO1113&gt;=Resumen!$B$29,"Alto","Bajo"),"")</f>
        <v/>
      </c>
      <c r="AT1113" s="22" t="str">
        <f aca="false">IF(AS1113&lt;&gt;"",AP1113&amp;" Potencial / "&amp;AS1113&amp;" Share","")</f>
        <v/>
      </c>
      <c r="AU1113" s="22" t="str">
        <f aca="false">IF(AH1113="","Sin dato",IF(AH1113-AO1113&gt;Resumen!$B$6,"Sobre-exhibido",IF(AO1113-AH1113&gt;Resumen!$B$6,"Sub-exhibido","En línea")))</f>
        <v>Sin dato</v>
      </c>
      <c r="AV1113" s="22" t="str">
        <f aca="false">IF(AT1113="","",IF(AT1113="Alto Potencial / Bajo Share",1,IF(AT1113="Alto Potencial / Alto Share",2,IF(AT1113="Bajo Potencial / Alto Share",3,4))))</f>
        <v/>
      </c>
      <c r="AW1113" s="22" t="str">
        <f aca="false">IF(Q1113="No","Sin competencia directa",IF(AV1113=1,"1 - Foco Conquista (Alto Pot / Bajo Share)",IF(AV1113=2,"2 - Foco Defensa (Alto Pot / Alto Share)",IF(AV1113=3,"3 - Monitoreo (Bajo Pot / Alto Share)","4 - Baja Prioridad (Bajo Pot / Bajo Share)"))))</f>
        <v>Sin competencia directa</v>
      </c>
      <c r="AX1113" s="12" t="str">
        <f aca="false">IF(OR(IFERROR(AND(W1113&lt;&gt;"",Y1113&lt;&gt;"",Y1113-W1113&gt;Resumen!$B$8),FALSE()),IFERROR(AND(X1113&lt;&gt;"",Y1113&lt;&gt;"",Y1113-X1113&gt;Resumen!$B$8),FALSE())),MAX(IF(IFERROR(AND(W1113&lt;&gt;"",Y1113&lt;&gt;"",Y1113-W1113&gt;Resumen!$B$8),FALSE()),Y1113-W1113,0),IF(IFERROR(AND(X1113&lt;&gt;"",Y1113&lt;&gt;"",Y1113-X1113&gt;Resumen!$B$8),FALSE()),Y1113-X1113,0)),"")</f>
        <v/>
      </c>
      <c r="AY1113" s="22" t="str">
        <f aca="false">IF(OR(IFERROR(AND(W1113&lt;&gt;"",Y1113&lt;&gt;"",Y1113-W1113&gt;Resumen!$B$8),FALSE()),IFERROR(AND(X1113&lt;&gt;"",Y1113&lt;&gt;"",Y1113-X1113&gt;Resumen!$B$8),FALSE())),TRIM("Lays tiene mayor markup que "&amp;IF(IFERROR(AND(W1113&lt;&gt;"",Y1113&lt;&gt;"",Y1113-W1113&gt;Resumen!$B$8),FALSE()),"Quento ","")&amp;IF(IFERROR(AND(X1113&lt;&gt;"",Y1113&lt;&gt;"",Y1113-X1113&gt;Resumen!$B$8),FALSE()),"Julicroc ","")&amp;"en este PDV"),"")</f>
        <v/>
      </c>
      <c r="AZ1113" s="22" t="str">
        <f aca="false">IF(COUNTIF('Plan Pehuamar - Lista'!$A$2:$A$167,A1113)&gt;0,"Sí","No")</f>
        <v>No</v>
      </c>
      <c r="BA1113" s="22" t="str">
        <f aca="false">IF(COUNTIF('Plan Combo 9+1'!$A$2:$A$226,A1113)&gt;0,"Sí","No")</f>
        <v>No</v>
      </c>
      <c r="BB1113" s="22" t="str">
        <f aca="false">IF(AH1113="","No",IF(BA1113="Sí",IF((AO1113-AH1113)&gt;Resumen!$B$6,"Sí","No"),IF((AO1113-AH1113)&gt;=Resumen!$B$132,"Sí","No")))</f>
        <v>No</v>
      </c>
      <c r="BC1113" s="22" t="str">
        <f aca="false">IF(AND(N1113="Sí",AL1113="Sí",AI1113=0),"Sí","No")</f>
        <v>No</v>
      </c>
      <c r="BD1113" s="22" t="str">
        <f aca="false">IF(COUNTIF('Plan 9+1 (con Pehuamar)'!$A$2:$A$227,A1113)&gt;0,"Sí","No")</f>
        <v>No</v>
      </c>
    </row>
    <row r="1114" customFormat="false" ht="15" hidden="false" customHeight="true" outlineLevel="0" collapsed="false">
      <c r="A1114" s="6" t="n">
        <v>403943</v>
      </c>
      <c r="B1114" s="6" t="n">
        <v>6</v>
      </c>
      <c r="C1114" s="6" t="n">
        <v>601</v>
      </c>
      <c r="D1114" s="6" t="s">
        <v>194</v>
      </c>
      <c r="E1114" s="6" t="s">
        <v>1294</v>
      </c>
      <c r="F1114" s="6" t="s">
        <v>201</v>
      </c>
      <c r="G1114" s="6" t="s">
        <v>129</v>
      </c>
      <c r="H1114" s="6" t="s">
        <v>197</v>
      </c>
      <c r="I1114" s="27" t="n">
        <v>0</v>
      </c>
      <c r="J1114" s="27" t="n">
        <v>0</v>
      </c>
      <c r="K1114" s="27" t="n">
        <v>1.1</v>
      </c>
      <c r="L1114" s="28" t="n">
        <f aca="false">I1114+J1114</f>
        <v>0</v>
      </c>
      <c r="M1114" s="28" t="n">
        <f aca="false">L1114+K1114</f>
        <v>1.1</v>
      </c>
      <c r="N1114" s="22" t="str">
        <f aca="false">IF(I1114&gt;0,"Sí","No")</f>
        <v>No</v>
      </c>
      <c r="O1114" s="22" t="str">
        <f aca="false">IF(J1114&gt;0,"Sí","No")</f>
        <v>No</v>
      </c>
      <c r="P1114" s="22" t="str">
        <f aca="false">IF(K1114&gt;0,"Sí","No")</f>
        <v>Sí</v>
      </c>
      <c r="Q1114" s="22" t="str">
        <f aca="false">IF(OR(I1114&gt;0,J1114&gt;0),"Sí","No")</f>
        <v>No</v>
      </c>
      <c r="R1114" s="27"/>
      <c r="S1114" s="27"/>
      <c r="T1114" s="27"/>
      <c r="U1114" s="27"/>
      <c r="V1114" s="27"/>
      <c r="W1114" s="12" t="str">
        <f aca="false">IF(AND(I1114&gt;0,R1114&gt;0),(S1114-R1114)/R1114,"")</f>
        <v/>
      </c>
      <c r="X1114" s="12" t="str">
        <f aca="false">IF(AND(J1114&gt;0,T1114&gt;0),(U1114-T1114)/T1114,"")</f>
        <v/>
      </c>
      <c r="Y1114" s="12" t="str">
        <f aca="false">IF(AND(K1114&gt;0,V1114&gt;0),(V1114-Resumen!$B$7)/Resumen!$B$7,"")</f>
        <v/>
      </c>
      <c r="Z1114" s="28" t="str">
        <f aca="false">IF(AND(K1114&gt;0,I1114&gt;0,V1114&gt;0,S1114&gt;0),V1114-S1114,"")</f>
        <v/>
      </c>
      <c r="AA1114" s="12" t="str">
        <f aca="false">IF(Z1114&lt;&gt;"",Z1114/S1114,"")</f>
        <v/>
      </c>
      <c r="AB1114" s="28" t="str">
        <f aca="false">IF(AND(K1114&gt;0,J1114&gt;0,V1114&gt;0,U1114&gt;0),V1114-U1114,"")</f>
        <v/>
      </c>
      <c r="AC1114" s="12" t="str">
        <f aca="false">IF(AB1114&lt;&gt;"",AB1114/U1114,"")</f>
        <v/>
      </c>
      <c r="AD1114" s="27" t="n">
        <v>0</v>
      </c>
      <c r="AE1114" s="27" t="n">
        <v>0</v>
      </c>
      <c r="AF1114" s="27" t="n">
        <v>0</v>
      </c>
      <c r="AG1114" s="28" t="n">
        <f aca="false">AD1114+AE1114+AF1114</f>
        <v>0</v>
      </c>
      <c r="AH1114" s="12" t="str">
        <f aca="false">IF(AG1114&gt;0,AD1114/AG1114,"")</f>
        <v/>
      </c>
      <c r="AI1114" s="27" t="n">
        <v>0</v>
      </c>
      <c r="AJ1114" s="27" t="n">
        <v>0</v>
      </c>
      <c r="AK1114" s="27" t="n">
        <v>0</v>
      </c>
      <c r="AL1114" s="22" t="str">
        <f aca="false">IF(OR(AJ1114&gt;0,AK1114&gt;0),"Sí","No")</f>
        <v>No</v>
      </c>
      <c r="AM1114" s="6"/>
      <c r="AN1114" s="6"/>
      <c r="AO1114" s="12" t="n">
        <f aca="false">IF(M1114&gt;0,K1114/M1114,"")</f>
        <v>1</v>
      </c>
      <c r="AP1114" s="22" t="str">
        <f aca="false">IF(M1114&gt;=Resumen!$B$5,"Alto","Bajo")</f>
        <v>Bajo</v>
      </c>
      <c r="AQ1114" s="22" t="str">
        <f aca="false">IF(AO1114&gt;=Resumen!$B$28,"Alto","Bajo")</f>
        <v>Alto</v>
      </c>
      <c r="AR1114" s="22" t="str">
        <f aca="false">AP1114&amp;" Potencial / "&amp;AQ1114&amp;" Share"</f>
        <v>Bajo Potencial / Alto Share</v>
      </c>
      <c r="AS1114" s="22" t="str">
        <f aca="false">IF(Q1114="Sí",IF(AO1114&gt;=Resumen!$B$29,"Alto","Bajo"),"")</f>
        <v/>
      </c>
      <c r="AT1114" s="22" t="str">
        <f aca="false">IF(AS1114&lt;&gt;"",AP1114&amp;" Potencial / "&amp;AS1114&amp;" Share","")</f>
        <v/>
      </c>
      <c r="AU1114" s="22" t="str">
        <f aca="false">IF(AH1114="","Sin dato",IF(AH1114-AO1114&gt;Resumen!$B$6,"Sobre-exhibido",IF(AO1114-AH1114&gt;Resumen!$B$6,"Sub-exhibido","En línea")))</f>
        <v>Sin dato</v>
      </c>
      <c r="AV1114" s="22" t="str">
        <f aca="false">IF(AT1114="","",IF(AT1114="Alto Potencial / Bajo Share",1,IF(AT1114="Alto Potencial / Alto Share",2,IF(AT1114="Bajo Potencial / Alto Share",3,4))))</f>
        <v/>
      </c>
      <c r="AW1114" s="22" t="str">
        <f aca="false">IF(Q1114="No","Sin competencia directa",IF(AV1114=1,"1 - Foco Conquista (Alto Pot / Bajo Share)",IF(AV1114=2,"2 - Foco Defensa (Alto Pot / Alto Share)",IF(AV1114=3,"3 - Monitoreo (Bajo Pot / Alto Share)","4 - Baja Prioridad (Bajo Pot / Bajo Share)"))))</f>
        <v>Sin competencia directa</v>
      </c>
      <c r="AX1114" s="12" t="str">
        <f aca="false">IF(OR(IFERROR(AND(W1114&lt;&gt;"",Y1114&lt;&gt;"",Y1114-W1114&gt;Resumen!$B$8),FALSE()),IFERROR(AND(X1114&lt;&gt;"",Y1114&lt;&gt;"",Y1114-X1114&gt;Resumen!$B$8),FALSE())),MAX(IF(IFERROR(AND(W1114&lt;&gt;"",Y1114&lt;&gt;"",Y1114-W1114&gt;Resumen!$B$8),FALSE()),Y1114-W1114,0),IF(IFERROR(AND(X1114&lt;&gt;"",Y1114&lt;&gt;"",Y1114-X1114&gt;Resumen!$B$8),FALSE()),Y1114-X1114,0)),"")</f>
        <v/>
      </c>
      <c r="AY1114" s="22" t="str">
        <f aca="false">IF(OR(IFERROR(AND(W1114&lt;&gt;"",Y1114&lt;&gt;"",Y1114-W1114&gt;Resumen!$B$8),FALSE()),IFERROR(AND(X1114&lt;&gt;"",Y1114&lt;&gt;"",Y1114-X1114&gt;Resumen!$B$8),FALSE())),TRIM("Lays tiene mayor markup que "&amp;IF(IFERROR(AND(W1114&lt;&gt;"",Y1114&lt;&gt;"",Y1114-W1114&gt;Resumen!$B$8),FALSE()),"Quento ","")&amp;IF(IFERROR(AND(X1114&lt;&gt;"",Y1114&lt;&gt;"",Y1114-X1114&gt;Resumen!$B$8),FALSE()),"Julicroc ","")&amp;"en este PDV"),"")</f>
        <v/>
      </c>
      <c r="AZ1114" s="22" t="str">
        <f aca="false">IF(COUNTIF('Plan Pehuamar - Lista'!$A$2:$A$167,A1114)&gt;0,"Sí","No")</f>
        <v>No</v>
      </c>
      <c r="BA1114" s="22" t="str">
        <f aca="false">IF(COUNTIF('Plan Combo 9+1'!$A$2:$A$226,A1114)&gt;0,"Sí","No")</f>
        <v>No</v>
      </c>
      <c r="BB1114" s="22" t="str">
        <f aca="false">IF(AH1114="","No",IF(BA1114="Sí",IF((AO1114-AH1114)&gt;Resumen!$B$6,"Sí","No"),IF((AO1114-AH1114)&gt;=Resumen!$B$132,"Sí","No")))</f>
        <v>No</v>
      </c>
      <c r="BC1114" s="22" t="str">
        <f aca="false">IF(AND(N1114="Sí",AL1114="Sí",AI1114=0),"Sí","No")</f>
        <v>No</v>
      </c>
      <c r="BD1114" s="22" t="str">
        <f aca="false">IF(COUNTIF('Plan 9+1 (con Pehuamar)'!$A$2:$A$227,A1114)&gt;0,"Sí","No")</f>
        <v>No</v>
      </c>
    </row>
    <row r="1115" customFormat="false" ht="15" hidden="false" customHeight="true" outlineLevel="0" collapsed="false">
      <c r="A1115" s="6" t="n">
        <v>404094</v>
      </c>
      <c r="B1115" s="6" t="n">
        <v>6</v>
      </c>
      <c r="C1115" s="6" t="n">
        <v>601</v>
      </c>
      <c r="D1115" s="6" t="s">
        <v>194</v>
      </c>
      <c r="E1115" s="6" t="s">
        <v>1295</v>
      </c>
      <c r="F1115" s="6" t="s">
        <v>201</v>
      </c>
      <c r="G1115" s="6" t="s">
        <v>129</v>
      </c>
      <c r="H1115" s="6" t="s">
        <v>197</v>
      </c>
      <c r="I1115" s="27" t="n">
        <v>0</v>
      </c>
      <c r="J1115" s="27" t="n">
        <v>0</v>
      </c>
      <c r="K1115" s="27" t="n">
        <v>0.6</v>
      </c>
      <c r="L1115" s="28" t="n">
        <f aca="false">I1115+J1115</f>
        <v>0</v>
      </c>
      <c r="M1115" s="28" t="n">
        <f aca="false">L1115+K1115</f>
        <v>0.6</v>
      </c>
      <c r="N1115" s="22" t="str">
        <f aca="false">IF(I1115&gt;0,"Sí","No")</f>
        <v>No</v>
      </c>
      <c r="O1115" s="22" t="str">
        <f aca="false">IF(J1115&gt;0,"Sí","No")</f>
        <v>No</v>
      </c>
      <c r="P1115" s="22" t="str">
        <f aca="false">IF(K1115&gt;0,"Sí","No")</f>
        <v>Sí</v>
      </c>
      <c r="Q1115" s="22" t="str">
        <f aca="false">IF(OR(I1115&gt;0,J1115&gt;0),"Sí","No")</f>
        <v>No</v>
      </c>
      <c r="R1115" s="27"/>
      <c r="S1115" s="27"/>
      <c r="T1115" s="27"/>
      <c r="U1115" s="27"/>
      <c r="V1115" s="27"/>
      <c r="W1115" s="12" t="str">
        <f aca="false">IF(AND(I1115&gt;0,R1115&gt;0),(S1115-R1115)/R1115,"")</f>
        <v/>
      </c>
      <c r="X1115" s="12" t="str">
        <f aca="false">IF(AND(J1115&gt;0,T1115&gt;0),(U1115-T1115)/T1115,"")</f>
        <v/>
      </c>
      <c r="Y1115" s="12" t="str">
        <f aca="false">IF(AND(K1115&gt;0,V1115&gt;0),(V1115-Resumen!$B$7)/Resumen!$B$7,"")</f>
        <v/>
      </c>
      <c r="Z1115" s="28" t="str">
        <f aca="false">IF(AND(K1115&gt;0,I1115&gt;0,V1115&gt;0,S1115&gt;0),V1115-S1115,"")</f>
        <v/>
      </c>
      <c r="AA1115" s="12" t="str">
        <f aca="false">IF(Z1115&lt;&gt;"",Z1115/S1115,"")</f>
        <v/>
      </c>
      <c r="AB1115" s="28" t="str">
        <f aca="false">IF(AND(K1115&gt;0,J1115&gt;0,V1115&gt;0,U1115&gt;0),V1115-U1115,"")</f>
        <v/>
      </c>
      <c r="AC1115" s="12" t="str">
        <f aca="false">IF(AB1115&lt;&gt;"",AB1115/U1115,"")</f>
        <v/>
      </c>
      <c r="AD1115" s="27" t="n">
        <v>0</v>
      </c>
      <c r="AE1115" s="27" t="n">
        <v>0</v>
      </c>
      <c r="AF1115" s="27" t="n">
        <v>0</v>
      </c>
      <c r="AG1115" s="28" t="n">
        <f aca="false">AD1115+AE1115+AF1115</f>
        <v>0</v>
      </c>
      <c r="AH1115" s="12" t="str">
        <f aca="false">IF(AG1115&gt;0,AD1115/AG1115,"")</f>
        <v/>
      </c>
      <c r="AI1115" s="27" t="n">
        <v>0</v>
      </c>
      <c r="AJ1115" s="27" t="n">
        <v>0</v>
      </c>
      <c r="AK1115" s="27" t="n">
        <v>0</v>
      </c>
      <c r="AL1115" s="22" t="str">
        <f aca="false">IF(OR(AJ1115&gt;0,AK1115&gt;0),"Sí","No")</f>
        <v>No</v>
      </c>
      <c r="AM1115" s="6"/>
      <c r="AN1115" s="6"/>
      <c r="AO1115" s="12" t="n">
        <f aca="false">IF(M1115&gt;0,K1115/M1115,"")</f>
        <v>1</v>
      </c>
      <c r="AP1115" s="22" t="str">
        <f aca="false">IF(M1115&gt;=Resumen!$B$5,"Alto","Bajo")</f>
        <v>Bajo</v>
      </c>
      <c r="AQ1115" s="22" t="str">
        <f aca="false">IF(AO1115&gt;=Resumen!$B$28,"Alto","Bajo")</f>
        <v>Alto</v>
      </c>
      <c r="AR1115" s="22" t="str">
        <f aca="false">AP1115&amp;" Potencial / "&amp;AQ1115&amp;" Share"</f>
        <v>Bajo Potencial / Alto Share</v>
      </c>
      <c r="AS1115" s="22" t="str">
        <f aca="false">IF(Q1115="Sí",IF(AO1115&gt;=Resumen!$B$29,"Alto","Bajo"),"")</f>
        <v/>
      </c>
      <c r="AT1115" s="22" t="str">
        <f aca="false">IF(AS1115&lt;&gt;"",AP1115&amp;" Potencial / "&amp;AS1115&amp;" Share","")</f>
        <v/>
      </c>
      <c r="AU1115" s="22" t="str">
        <f aca="false">IF(AH1115="","Sin dato",IF(AH1115-AO1115&gt;Resumen!$B$6,"Sobre-exhibido",IF(AO1115-AH1115&gt;Resumen!$B$6,"Sub-exhibido","En línea")))</f>
        <v>Sin dato</v>
      </c>
      <c r="AV1115" s="22" t="str">
        <f aca="false">IF(AT1115="","",IF(AT1115="Alto Potencial / Bajo Share",1,IF(AT1115="Alto Potencial / Alto Share",2,IF(AT1115="Bajo Potencial / Alto Share",3,4))))</f>
        <v/>
      </c>
      <c r="AW1115" s="22" t="str">
        <f aca="false">IF(Q1115="No","Sin competencia directa",IF(AV1115=1,"1 - Foco Conquista (Alto Pot / Bajo Share)",IF(AV1115=2,"2 - Foco Defensa (Alto Pot / Alto Share)",IF(AV1115=3,"3 - Monitoreo (Bajo Pot / Alto Share)","4 - Baja Prioridad (Bajo Pot / Bajo Share)"))))</f>
        <v>Sin competencia directa</v>
      </c>
      <c r="AX1115" s="12" t="str">
        <f aca="false">IF(OR(IFERROR(AND(W1115&lt;&gt;"",Y1115&lt;&gt;"",Y1115-W1115&gt;Resumen!$B$8),FALSE()),IFERROR(AND(X1115&lt;&gt;"",Y1115&lt;&gt;"",Y1115-X1115&gt;Resumen!$B$8),FALSE())),MAX(IF(IFERROR(AND(W1115&lt;&gt;"",Y1115&lt;&gt;"",Y1115-W1115&gt;Resumen!$B$8),FALSE()),Y1115-W1115,0),IF(IFERROR(AND(X1115&lt;&gt;"",Y1115&lt;&gt;"",Y1115-X1115&gt;Resumen!$B$8),FALSE()),Y1115-X1115,0)),"")</f>
        <v/>
      </c>
      <c r="AY1115" s="22" t="str">
        <f aca="false">IF(OR(IFERROR(AND(W1115&lt;&gt;"",Y1115&lt;&gt;"",Y1115-W1115&gt;Resumen!$B$8),FALSE()),IFERROR(AND(X1115&lt;&gt;"",Y1115&lt;&gt;"",Y1115-X1115&gt;Resumen!$B$8),FALSE())),TRIM("Lays tiene mayor markup que "&amp;IF(IFERROR(AND(W1115&lt;&gt;"",Y1115&lt;&gt;"",Y1115-W1115&gt;Resumen!$B$8),FALSE()),"Quento ","")&amp;IF(IFERROR(AND(X1115&lt;&gt;"",Y1115&lt;&gt;"",Y1115-X1115&gt;Resumen!$B$8),FALSE()),"Julicroc ","")&amp;"en este PDV"),"")</f>
        <v/>
      </c>
      <c r="AZ1115" s="22" t="str">
        <f aca="false">IF(COUNTIF('Plan Pehuamar - Lista'!$A$2:$A$167,A1115)&gt;0,"Sí","No")</f>
        <v>No</v>
      </c>
      <c r="BA1115" s="22" t="str">
        <f aca="false">IF(COUNTIF('Plan Combo 9+1'!$A$2:$A$226,A1115)&gt;0,"Sí","No")</f>
        <v>No</v>
      </c>
      <c r="BB1115" s="22" t="str">
        <f aca="false">IF(AH1115="","No",IF(BA1115="Sí",IF((AO1115-AH1115)&gt;Resumen!$B$6,"Sí","No"),IF((AO1115-AH1115)&gt;=Resumen!$B$132,"Sí","No")))</f>
        <v>No</v>
      </c>
      <c r="BC1115" s="22" t="str">
        <f aca="false">IF(AND(N1115="Sí",AL1115="Sí",AI1115=0),"Sí","No")</f>
        <v>No</v>
      </c>
      <c r="BD1115" s="22" t="str">
        <f aca="false">IF(COUNTIF('Plan 9+1 (con Pehuamar)'!$A$2:$A$227,A1115)&gt;0,"Sí","No")</f>
        <v>No</v>
      </c>
    </row>
    <row r="1116" customFormat="false" ht="15" hidden="false" customHeight="true" outlineLevel="0" collapsed="false">
      <c r="A1116" s="6" t="n">
        <v>404123</v>
      </c>
      <c r="B1116" s="6" t="n">
        <v>6</v>
      </c>
      <c r="C1116" s="6" t="n">
        <v>601</v>
      </c>
      <c r="D1116" s="6" t="s">
        <v>194</v>
      </c>
      <c r="E1116" s="6" t="s">
        <v>1296</v>
      </c>
      <c r="F1116" s="6" t="s">
        <v>201</v>
      </c>
      <c r="G1116" s="6" t="s">
        <v>129</v>
      </c>
      <c r="H1116" s="6" t="s">
        <v>197</v>
      </c>
      <c r="I1116" s="27" t="n">
        <v>0</v>
      </c>
      <c r="J1116" s="27" t="n">
        <v>0</v>
      </c>
      <c r="K1116" s="27" t="n">
        <v>1.8</v>
      </c>
      <c r="L1116" s="28" t="n">
        <f aca="false">I1116+J1116</f>
        <v>0</v>
      </c>
      <c r="M1116" s="28" t="n">
        <f aca="false">L1116+K1116</f>
        <v>1.8</v>
      </c>
      <c r="N1116" s="22" t="str">
        <f aca="false">IF(I1116&gt;0,"Sí","No")</f>
        <v>No</v>
      </c>
      <c r="O1116" s="22" t="str">
        <f aca="false">IF(J1116&gt;0,"Sí","No")</f>
        <v>No</v>
      </c>
      <c r="P1116" s="22" t="str">
        <f aca="false">IF(K1116&gt;0,"Sí","No")</f>
        <v>Sí</v>
      </c>
      <c r="Q1116" s="22" t="str">
        <f aca="false">IF(OR(I1116&gt;0,J1116&gt;0),"Sí","No")</f>
        <v>No</v>
      </c>
      <c r="R1116" s="27"/>
      <c r="S1116" s="27"/>
      <c r="T1116" s="27"/>
      <c r="U1116" s="27"/>
      <c r="V1116" s="27"/>
      <c r="W1116" s="12" t="str">
        <f aca="false">IF(AND(I1116&gt;0,R1116&gt;0),(S1116-R1116)/R1116,"")</f>
        <v/>
      </c>
      <c r="X1116" s="12" t="str">
        <f aca="false">IF(AND(J1116&gt;0,T1116&gt;0),(U1116-T1116)/T1116,"")</f>
        <v/>
      </c>
      <c r="Y1116" s="12" t="str">
        <f aca="false">IF(AND(K1116&gt;0,V1116&gt;0),(V1116-Resumen!$B$7)/Resumen!$B$7,"")</f>
        <v/>
      </c>
      <c r="Z1116" s="28" t="str">
        <f aca="false">IF(AND(K1116&gt;0,I1116&gt;0,V1116&gt;0,S1116&gt;0),V1116-S1116,"")</f>
        <v/>
      </c>
      <c r="AA1116" s="12" t="str">
        <f aca="false">IF(Z1116&lt;&gt;"",Z1116/S1116,"")</f>
        <v/>
      </c>
      <c r="AB1116" s="28" t="str">
        <f aca="false">IF(AND(K1116&gt;0,J1116&gt;0,V1116&gt;0,U1116&gt;0),V1116-U1116,"")</f>
        <v/>
      </c>
      <c r="AC1116" s="12" t="str">
        <f aca="false">IF(AB1116&lt;&gt;"",AB1116/U1116,"")</f>
        <v/>
      </c>
      <c r="AD1116" s="27" t="n">
        <v>0</v>
      </c>
      <c r="AE1116" s="27" t="n">
        <v>0</v>
      </c>
      <c r="AF1116" s="27" t="n">
        <v>0</v>
      </c>
      <c r="AG1116" s="28" t="n">
        <f aca="false">AD1116+AE1116+AF1116</f>
        <v>0</v>
      </c>
      <c r="AH1116" s="12" t="str">
        <f aca="false">IF(AG1116&gt;0,AD1116/AG1116,"")</f>
        <v/>
      </c>
      <c r="AI1116" s="27" t="n">
        <v>0</v>
      </c>
      <c r="AJ1116" s="27" t="n">
        <v>0</v>
      </c>
      <c r="AK1116" s="27" t="n">
        <v>0</v>
      </c>
      <c r="AL1116" s="22" t="str">
        <f aca="false">IF(OR(AJ1116&gt;0,AK1116&gt;0),"Sí","No")</f>
        <v>No</v>
      </c>
      <c r="AM1116" s="6"/>
      <c r="AN1116" s="6"/>
      <c r="AO1116" s="12" t="n">
        <f aca="false">IF(M1116&gt;0,K1116/M1116,"")</f>
        <v>1</v>
      </c>
      <c r="AP1116" s="22" t="str">
        <f aca="false">IF(M1116&gt;=Resumen!$B$5,"Alto","Bajo")</f>
        <v>Bajo</v>
      </c>
      <c r="AQ1116" s="22" t="str">
        <f aca="false">IF(AO1116&gt;=Resumen!$B$28,"Alto","Bajo")</f>
        <v>Alto</v>
      </c>
      <c r="AR1116" s="22" t="str">
        <f aca="false">AP1116&amp;" Potencial / "&amp;AQ1116&amp;" Share"</f>
        <v>Bajo Potencial / Alto Share</v>
      </c>
      <c r="AS1116" s="22" t="str">
        <f aca="false">IF(Q1116="Sí",IF(AO1116&gt;=Resumen!$B$29,"Alto","Bajo"),"")</f>
        <v/>
      </c>
      <c r="AT1116" s="22" t="str">
        <f aca="false">IF(AS1116&lt;&gt;"",AP1116&amp;" Potencial / "&amp;AS1116&amp;" Share","")</f>
        <v/>
      </c>
      <c r="AU1116" s="22" t="str">
        <f aca="false">IF(AH1116="","Sin dato",IF(AH1116-AO1116&gt;Resumen!$B$6,"Sobre-exhibido",IF(AO1116-AH1116&gt;Resumen!$B$6,"Sub-exhibido","En línea")))</f>
        <v>Sin dato</v>
      </c>
      <c r="AV1116" s="22" t="str">
        <f aca="false">IF(AT1116="","",IF(AT1116="Alto Potencial / Bajo Share",1,IF(AT1116="Alto Potencial / Alto Share",2,IF(AT1116="Bajo Potencial / Alto Share",3,4))))</f>
        <v/>
      </c>
      <c r="AW1116" s="22" t="str">
        <f aca="false">IF(Q1116="No","Sin competencia directa",IF(AV1116=1,"1 - Foco Conquista (Alto Pot / Bajo Share)",IF(AV1116=2,"2 - Foco Defensa (Alto Pot / Alto Share)",IF(AV1116=3,"3 - Monitoreo (Bajo Pot / Alto Share)","4 - Baja Prioridad (Bajo Pot / Bajo Share)"))))</f>
        <v>Sin competencia directa</v>
      </c>
      <c r="AX1116" s="12" t="str">
        <f aca="false">IF(OR(IFERROR(AND(W1116&lt;&gt;"",Y1116&lt;&gt;"",Y1116-W1116&gt;Resumen!$B$8),FALSE()),IFERROR(AND(X1116&lt;&gt;"",Y1116&lt;&gt;"",Y1116-X1116&gt;Resumen!$B$8),FALSE())),MAX(IF(IFERROR(AND(W1116&lt;&gt;"",Y1116&lt;&gt;"",Y1116-W1116&gt;Resumen!$B$8),FALSE()),Y1116-W1116,0),IF(IFERROR(AND(X1116&lt;&gt;"",Y1116&lt;&gt;"",Y1116-X1116&gt;Resumen!$B$8),FALSE()),Y1116-X1116,0)),"")</f>
        <v/>
      </c>
      <c r="AY1116" s="22" t="str">
        <f aca="false">IF(OR(IFERROR(AND(W1116&lt;&gt;"",Y1116&lt;&gt;"",Y1116-W1116&gt;Resumen!$B$8),FALSE()),IFERROR(AND(X1116&lt;&gt;"",Y1116&lt;&gt;"",Y1116-X1116&gt;Resumen!$B$8),FALSE())),TRIM("Lays tiene mayor markup que "&amp;IF(IFERROR(AND(W1116&lt;&gt;"",Y1116&lt;&gt;"",Y1116-W1116&gt;Resumen!$B$8),FALSE()),"Quento ","")&amp;IF(IFERROR(AND(X1116&lt;&gt;"",Y1116&lt;&gt;"",Y1116-X1116&gt;Resumen!$B$8),FALSE()),"Julicroc ","")&amp;"en este PDV"),"")</f>
        <v/>
      </c>
      <c r="AZ1116" s="22" t="str">
        <f aca="false">IF(COUNTIF('Plan Pehuamar - Lista'!$A$2:$A$167,A1116)&gt;0,"Sí","No")</f>
        <v>No</v>
      </c>
      <c r="BA1116" s="22" t="str">
        <f aca="false">IF(COUNTIF('Plan Combo 9+1'!$A$2:$A$226,A1116)&gt;0,"Sí","No")</f>
        <v>No</v>
      </c>
      <c r="BB1116" s="22" t="str">
        <f aca="false">IF(AH1116="","No",IF(BA1116="Sí",IF((AO1116-AH1116)&gt;Resumen!$B$6,"Sí","No"),IF((AO1116-AH1116)&gt;=Resumen!$B$132,"Sí","No")))</f>
        <v>No</v>
      </c>
      <c r="BC1116" s="22" t="str">
        <f aca="false">IF(AND(N1116="Sí",AL1116="Sí",AI1116=0),"Sí","No")</f>
        <v>No</v>
      </c>
      <c r="BD1116" s="22" t="str">
        <f aca="false">IF(COUNTIF('Plan 9+1 (con Pehuamar)'!$A$2:$A$227,A1116)&gt;0,"Sí","No")</f>
        <v>No</v>
      </c>
    </row>
    <row r="1117" customFormat="false" ht="15" hidden="false" customHeight="true" outlineLevel="0" collapsed="false">
      <c r="A1117" s="6" t="n">
        <v>404124</v>
      </c>
      <c r="B1117" s="6" t="n">
        <v>6</v>
      </c>
      <c r="C1117" s="6" t="n">
        <v>601</v>
      </c>
      <c r="D1117" s="6" t="s">
        <v>194</v>
      </c>
      <c r="E1117" s="6" t="s">
        <v>1297</v>
      </c>
      <c r="F1117" s="6" t="s">
        <v>196</v>
      </c>
      <c r="G1117" s="6" t="s">
        <v>129</v>
      </c>
      <c r="H1117" s="6" t="s">
        <v>197</v>
      </c>
      <c r="I1117" s="27" t="n">
        <v>10</v>
      </c>
      <c r="J1117" s="27" t="n">
        <v>0</v>
      </c>
      <c r="K1117" s="27" t="n">
        <v>6</v>
      </c>
      <c r="L1117" s="28" t="n">
        <f aca="false">I1117+J1117</f>
        <v>10</v>
      </c>
      <c r="M1117" s="28" t="n">
        <f aca="false">L1117+K1117</f>
        <v>16</v>
      </c>
      <c r="N1117" s="22" t="str">
        <f aca="false">IF(I1117&gt;0,"Sí","No")</f>
        <v>Sí</v>
      </c>
      <c r="O1117" s="22" t="str">
        <f aca="false">IF(J1117&gt;0,"Sí","No")</f>
        <v>No</v>
      </c>
      <c r="P1117" s="22" t="str">
        <f aca="false">IF(K1117&gt;0,"Sí","No")</f>
        <v>Sí</v>
      </c>
      <c r="Q1117" s="22" t="str">
        <f aca="false">IF(OR(I1117&gt;0,J1117&gt;0),"Sí","No")</f>
        <v>Sí</v>
      </c>
      <c r="R1117" s="27" t="n">
        <v>1600</v>
      </c>
      <c r="S1117" s="27" t="n">
        <v>2500</v>
      </c>
      <c r="T1117" s="27"/>
      <c r="U1117" s="27"/>
      <c r="V1117" s="27" t="n">
        <v>3500</v>
      </c>
      <c r="W1117" s="12" t="n">
        <f aca="false">IF(AND(I1117&gt;0,R1117&gt;0),(S1117-R1117)/R1117,"")</f>
        <v>0.5625</v>
      </c>
      <c r="X1117" s="12" t="str">
        <f aca="false">IF(AND(J1117&gt;0,T1117&gt;0),(U1117-T1117)/T1117,"")</f>
        <v/>
      </c>
      <c r="Y1117" s="12" t="n">
        <f aca="false">IF(AND(K1117&gt;0,V1117&gt;0),(V1117-Resumen!$B$7)/Resumen!$B$7,"")</f>
        <v>0.4</v>
      </c>
      <c r="Z1117" s="28" t="n">
        <f aca="false">IF(AND(K1117&gt;0,I1117&gt;0,V1117&gt;0,S1117&gt;0),V1117-S1117,"")</f>
        <v>1000</v>
      </c>
      <c r="AA1117" s="12" t="n">
        <f aca="false">IF(Z1117&lt;&gt;"",Z1117/S1117,"")</f>
        <v>0.4</v>
      </c>
      <c r="AB1117" s="28" t="str">
        <f aca="false">IF(AND(K1117&gt;0,J1117&gt;0,V1117&gt;0,U1117&gt;0),V1117-U1117,"")</f>
        <v/>
      </c>
      <c r="AC1117" s="12" t="str">
        <f aca="false">IF(AB1117&lt;&gt;"",AB1117/U1117,"")</f>
        <v/>
      </c>
      <c r="AD1117" s="27" t="n">
        <v>2</v>
      </c>
      <c r="AE1117" s="27" t="n">
        <v>4</v>
      </c>
      <c r="AF1117" s="27" t="n">
        <v>1</v>
      </c>
      <c r="AG1117" s="28" t="n">
        <f aca="false">AD1117+AE1117+AF1117</f>
        <v>7</v>
      </c>
      <c r="AH1117" s="12" t="n">
        <f aca="false">IF(AG1117&gt;0,AD1117/AG1117,"")</f>
        <v>0.285714285714286</v>
      </c>
      <c r="AI1117" s="27" t="n">
        <v>1</v>
      </c>
      <c r="AJ1117" s="27" t="n">
        <v>1</v>
      </c>
      <c r="AK1117" s="27" t="n">
        <v>0</v>
      </c>
      <c r="AL1117" s="22" t="str">
        <f aca="false">IF(OR(AJ1117&gt;0,AK1117&gt;0),"Sí","No")</f>
        <v>Sí</v>
      </c>
      <c r="AM1117" s="6" t="s">
        <v>198</v>
      </c>
      <c r="AN1117" s="6"/>
      <c r="AO1117" s="12" t="n">
        <f aca="false">IF(M1117&gt;0,K1117/M1117,"")</f>
        <v>0.375</v>
      </c>
      <c r="AP1117" s="22" t="str">
        <f aca="false">IF(M1117&gt;=Resumen!$B$5,"Alto","Bajo")</f>
        <v>Bajo</v>
      </c>
      <c r="AQ1117" s="22" t="str">
        <f aca="false">IF(AO1117&gt;=Resumen!$B$28,"Alto","Bajo")</f>
        <v>Bajo</v>
      </c>
      <c r="AR1117" s="22" t="str">
        <f aca="false">AP1117&amp;" Potencial / "&amp;AQ1117&amp;" Share"</f>
        <v>Bajo Potencial / Bajo Share</v>
      </c>
      <c r="AS1117" s="22" t="str">
        <f aca="false">IF(Q1117="Sí",IF(AO1117&gt;=Resumen!$B$29,"Alto","Bajo"),"")</f>
        <v>Bajo</v>
      </c>
      <c r="AT1117" s="22" t="str">
        <f aca="false">IF(AS1117&lt;&gt;"",AP1117&amp;" Potencial / "&amp;AS1117&amp;" Share","")</f>
        <v>Bajo Potencial / Bajo Share</v>
      </c>
      <c r="AU1117" s="22" t="str">
        <f aca="false">IF(AH1117="","Sin dato",IF(AH1117-AO1117&gt;Resumen!$B$6,"Sobre-exhibido",IF(AO1117-AH1117&gt;Resumen!$B$6,"Sub-exhibido","En línea")))</f>
        <v>Sub-exhibido</v>
      </c>
      <c r="AV1117" s="22" t="n">
        <f aca="false">IF(AT1117="","",IF(AT1117="Alto Potencial / Bajo Share",1,IF(AT1117="Alto Potencial / Alto Share",2,IF(AT1117="Bajo Potencial / Alto Share",3,4))))</f>
        <v>4</v>
      </c>
      <c r="AW1117" s="22" t="str">
        <f aca="false">IF(Q1117="No","Sin competencia directa",IF(AV1117=1,"1 - Foco Conquista (Alto Pot / Bajo Share)",IF(AV1117=2,"2 - Foco Defensa (Alto Pot / Alto Share)",IF(AV1117=3,"3 - Monitoreo (Bajo Pot / Alto Share)","4 - Baja Prioridad (Bajo Pot / Bajo Share)"))))</f>
        <v>4 - Baja Prioridad (Bajo Pot / Bajo Share)</v>
      </c>
      <c r="AX1117" s="12" t="str">
        <f aca="false">IF(OR(IFERROR(AND(W1117&lt;&gt;"",Y1117&lt;&gt;"",Y1117-W1117&gt;Resumen!$B$8),FALSE()),IFERROR(AND(X1117&lt;&gt;"",Y1117&lt;&gt;"",Y1117-X1117&gt;Resumen!$B$8),FALSE())),MAX(IF(IFERROR(AND(W1117&lt;&gt;"",Y1117&lt;&gt;"",Y1117-W1117&gt;Resumen!$B$8),FALSE()),Y1117-W1117,0),IF(IFERROR(AND(X1117&lt;&gt;"",Y1117&lt;&gt;"",Y1117-X1117&gt;Resumen!$B$8),FALSE()),Y1117-X1117,0)),"")</f>
        <v/>
      </c>
      <c r="AY1117" s="22" t="str">
        <f aca="false">IF(OR(IFERROR(AND(W1117&lt;&gt;"",Y1117&lt;&gt;"",Y1117-W1117&gt;Resumen!$B$8),FALSE()),IFERROR(AND(X1117&lt;&gt;"",Y1117&lt;&gt;"",Y1117-X1117&gt;Resumen!$B$8),FALSE())),TRIM("Lays tiene mayor markup que "&amp;IF(IFERROR(AND(W1117&lt;&gt;"",Y1117&lt;&gt;"",Y1117-W1117&gt;Resumen!$B$8),FALSE()),"Quento ","")&amp;IF(IFERROR(AND(X1117&lt;&gt;"",Y1117&lt;&gt;"",Y1117-X1117&gt;Resumen!$B$8),FALSE()),"Julicroc ","")&amp;"en este PDV"),"")</f>
        <v/>
      </c>
      <c r="AZ1117" s="22" t="str">
        <f aca="false">IF(COUNTIF('Plan Pehuamar - Lista'!$A$2:$A$167,A1117)&gt;0,"Sí","No")</f>
        <v>No</v>
      </c>
      <c r="BA1117" s="22" t="str">
        <f aca="false">IF(COUNTIF('Plan Combo 9+1'!$A$2:$A$226,A1117)&gt;0,"Sí","No")</f>
        <v>No</v>
      </c>
      <c r="BB1117" s="22" t="str">
        <f aca="false">IF(AH1117="","No",IF(BA1117="Sí",IF((AO1117-AH1117)&gt;Resumen!$B$6,"Sí","No"),IF((AO1117-AH1117)&gt;=Resumen!$B$132,"Sí","No")))</f>
        <v>No</v>
      </c>
      <c r="BC1117" s="22" t="str">
        <f aca="false">IF(AND(N1117="Sí",AL1117="Sí",AI1117=0),"Sí","No")</f>
        <v>No</v>
      </c>
      <c r="BD1117" s="22" t="str">
        <f aca="false">IF(COUNTIF('Plan 9+1 (con Pehuamar)'!$A$2:$A$227,A1117)&gt;0,"Sí","No")</f>
        <v>No</v>
      </c>
    </row>
    <row r="1118" customFormat="false" ht="15" hidden="false" customHeight="true" outlineLevel="0" collapsed="false">
      <c r="A1118" s="6" t="n">
        <v>404168</v>
      </c>
      <c r="B1118" s="6" t="n">
        <v>6</v>
      </c>
      <c r="C1118" s="6" t="n">
        <v>601</v>
      </c>
      <c r="D1118" s="6" t="s">
        <v>194</v>
      </c>
      <c r="E1118" s="6" t="s">
        <v>279</v>
      </c>
      <c r="F1118" s="6" t="s">
        <v>201</v>
      </c>
      <c r="G1118" s="6" t="s">
        <v>129</v>
      </c>
      <c r="H1118" s="6" t="s">
        <v>197</v>
      </c>
      <c r="I1118" s="27" t="n">
        <v>0</v>
      </c>
      <c r="J1118" s="27" t="n">
        <v>0</v>
      </c>
      <c r="K1118" s="27" t="n">
        <v>7.3</v>
      </c>
      <c r="L1118" s="28" t="n">
        <f aca="false">I1118+J1118</f>
        <v>0</v>
      </c>
      <c r="M1118" s="28" t="n">
        <f aca="false">L1118+K1118</f>
        <v>7.3</v>
      </c>
      <c r="N1118" s="22" t="str">
        <f aca="false">IF(I1118&gt;0,"Sí","No")</f>
        <v>No</v>
      </c>
      <c r="O1118" s="22" t="str">
        <f aca="false">IF(J1118&gt;0,"Sí","No")</f>
        <v>No</v>
      </c>
      <c r="P1118" s="22" t="str">
        <f aca="false">IF(K1118&gt;0,"Sí","No")</f>
        <v>Sí</v>
      </c>
      <c r="Q1118" s="22" t="str">
        <f aca="false">IF(OR(I1118&gt;0,J1118&gt;0),"Sí","No")</f>
        <v>No</v>
      </c>
      <c r="R1118" s="27"/>
      <c r="S1118" s="27"/>
      <c r="T1118" s="27"/>
      <c r="U1118" s="27"/>
      <c r="V1118" s="27"/>
      <c r="W1118" s="12" t="str">
        <f aca="false">IF(AND(I1118&gt;0,R1118&gt;0),(S1118-R1118)/R1118,"")</f>
        <v/>
      </c>
      <c r="X1118" s="12" t="str">
        <f aca="false">IF(AND(J1118&gt;0,T1118&gt;0),(U1118-T1118)/T1118,"")</f>
        <v/>
      </c>
      <c r="Y1118" s="12" t="str">
        <f aca="false">IF(AND(K1118&gt;0,V1118&gt;0),(V1118-Resumen!$B$7)/Resumen!$B$7,"")</f>
        <v/>
      </c>
      <c r="Z1118" s="28" t="str">
        <f aca="false">IF(AND(K1118&gt;0,I1118&gt;0,V1118&gt;0,S1118&gt;0),V1118-S1118,"")</f>
        <v/>
      </c>
      <c r="AA1118" s="12" t="str">
        <f aca="false">IF(Z1118&lt;&gt;"",Z1118/S1118,"")</f>
        <v/>
      </c>
      <c r="AB1118" s="28" t="str">
        <f aca="false">IF(AND(K1118&gt;0,J1118&gt;0,V1118&gt;0,U1118&gt;0),V1118-U1118,"")</f>
        <v/>
      </c>
      <c r="AC1118" s="12" t="str">
        <f aca="false">IF(AB1118&lt;&gt;"",AB1118/U1118,"")</f>
        <v/>
      </c>
      <c r="AD1118" s="27" t="n">
        <v>0</v>
      </c>
      <c r="AE1118" s="27" t="n">
        <v>0</v>
      </c>
      <c r="AF1118" s="27" t="n">
        <v>0</v>
      </c>
      <c r="AG1118" s="28" t="n">
        <f aca="false">AD1118+AE1118+AF1118</f>
        <v>0</v>
      </c>
      <c r="AH1118" s="12" t="str">
        <f aca="false">IF(AG1118&gt;0,AD1118/AG1118,"")</f>
        <v/>
      </c>
      <c r="AI1118" s="27" t="n">
        <v>0</v>
      </c>
      <c r="AJ1118" s="27" t="n">
        <v>0</v>
      </c>
      <c r="AK1118" s="27" t="n">
        <v>0</v>
      </c>
      <c r="AL1118" s="22" t="str">
        <f aca="false">IF(OR(AJ1118&gt;0,AK1118&gt;0),"Sí","No")</f>
        <v>No</v>
      </c>
      <c r="AM1118" s="6"/>
      <c r="AN1118" s="6"/>
      <c r="AO1118" s="12" t="n">
        <f aca="false">IF(M1118&gt;0,K1118/M1118,"")</f>
        <v>1</v>
      </c>
      <c r="AP1118" s="22" t="str">
        <f aca="false">IF(M1118&gt;=Resumen!$B$5,"Alto","Bajo")</f>
        <v>Bajo</v>
      </c>
      <c r="AQ1118" s="22" t="str">
        <f aca="false">IF(AO1118&gt;=Resumen!$B$28,"Alto","Bajo")</f>
        <v>Alto</v>
      </c>
      <c r="AR1118" s="22" t="str">
        <f aca="false">AP1118&amp;" Potencial / "&amp;AQ1118&amp;" Share"</f>
        <v>Bajo Potencial / Alto Share</v>
      </c>
      <c r="AS1118" s="22" t="str">
        <f aca="false">IF(Q1118="Sí",IF(AO1118&gt;=Resumen!$B$29,"Alto","Bajo"),"")</f>
        <v/>
      </c>
      <c r="AT1118" s="22" t="str">
        <f aca="false">IF(AS1118&lt;&gt;"",AP1118&amp;" Potencial / "&amp;AS1118&amp;" Share","")</f>
        <v/>
      </c>
      <c r="AU1118" s="22" t="str">
        <f aca="false">IF(AH1118="","Sin dato",IF(AH1118-AO1118&gt;Resumen!$B$6,"Sobre-exhibido",IF(AO1118-AH1118&gt;Resumen!$B$6,"Sub-exhibido","En línea")))</f>
        <v>Sin dato</v>
      </c>
      <c r="AV1118" s="22" t="str">
        <f aca="false">IF(AT1118="","",IF(AT1118="Alto Potencial / Bajo Share",1,IF(AT1118="Alto Potencial / Alto Share",2,IF(AT1118="Bajo Potencial / Alto Share",3,4))))</f>
        <v/>
      </c>
      <c r="AW1118" s="22" t="str">
        <f aca="false">IF(Q1118="No","Sin competencia directa",IF(AV1118=1,"1 - Foco Conquista (Alto Pot / Bajo Share)",IF(AV1118=2,"2 - Foco Defensa (Alto Pot / Alto Share)",IF(AV1118=3,"3 - Monitoreo (Bajo Pot / Alto Share)","4 - Baja Prioridad (Bajo Pot / Bajo Share)"))))</f>
        <v>Sin competencia directa</v>
      </c>
      <c r="AX1118" s="12" t="str">
        <f aca="false">IF(OR(IFERROR(AND(W1118&lt;&gt;"",Y1118&lt;&gt;"",Y1118-W1118&gt;Resumen!$B$8),FALSE()),IFERROR(AND(X1118&lt;&gt;"",Y1118&lt;&gt;"",Y1118-X1118&gt;Resumen!$B$8),FALSE())),MAX(IF(IFERROR(AND(W1118&lt;&gt;"",Y1118&lt;&gt;"",Y1118-W1118&gt;Resumen!$B$8),FALSE()),Y1118-W1118,0),IF(IFERROR(AND(X1118&lt;&gt;"",Y1118&lt;&gt;"",Y1118-X1118&gt;Resumen!$B$8),FALSE()),Y1118-X1118,0)),"")</f>
        <v/>
      </c>
      <c r="AY1118" s="22" t="str">
        <f aca="false">IF(OR(IFERROR(AND(W1118&lt;&gt;"",Y1118&lt;&gt;"",Y1118-W1118&gt;Resumen!$B$8),FALSE()),IFERROR(AND(X1118&lt;&gt;"",Y1118&lt;&gt;"",Y1118-X1118&gt;Resumen!$B$8),FALSE())),TRIM("Lays tiene mayor markup que "&amp;IF(IFERROR(AND(W1118&lt;&gt;"",Y1118&lt;&gt;"",Y1118-W1118&gt;Resumen!$B$8),FALSE()),"Quento ","")&amp;IF(IFERROR(AND(X1118&lt;&gt;"",Y1118&lt;&gt;"",Y1118-X1118&gt;Resumen!$B$8),FALSE()),"Julicroc ","")&amp;"en este PDV"),"")</f>
        <v/>
      </c>
      <c r="AZ1118" s="22" t="str">
        <f aca="false">IF(COUNTIF('Plan Pehuamar - Lista'!$A$2:$A$167,A1118)&gt;0,"Sí","No")</f>
        <v>No</v>
      </c>
      <c r="BA1118" s="22" t="str">
        <f aca="false">IF(COUNTIF('Plan Combo 9+1'!$A$2:$A$226,A1118)&gt;0,"Sí","No")</f>
        <v>No</v>
      </c>
      <c r="BB1118" s="22" t="str">
        <f aca="false">IF(AH1118="","No",IF(BA1118="Sí",IF((AO1118-AH1118)&gt;Resumen!$B$6,"Sí","No"),IF((AO1118-AH1118)&gt;=Resumen!$B$132,"Sí","No")))</f>
        <v>No</v>
      </c>
      <c r="BC1118" s="22" t="str">
        <f aca="false">IF(AND(N1118="Sí",AL1118="Sí",AI1118=0),"Sí","No")</f>
        <v>No</v>
      </c>
      <c r="BD1118" s="22" t="str">
        <f aca="false">IF(COUNTIF('Plan 9+1 (con Pehuamar)'!$A$2:$A$227,A1118)&gt;0,"Sí","No")</f>
        <v>No</v>
      </c>
    </row>
    <row r="1119" customFormat="false" ht="15" hidden="false" customHeight="true" outlineLevel="0" collapsed="false">
      <c r="A1119" s="6" t="n">
        <v>404236</v>
      </c>
      <c r="B1119" s="6" t="n">
        <v>6</v>
      </c>
      <c r="C1119" s="6" t="n">
        <v>601</v>
      </c>
      <c r="D1119" s="6" t="s">
        <v>194</v>
      </c>
      <c r="E1119" s="6" t="s">
        <v>1298</v>
      </c>
      <c r="F1119" s="6" t="s">
        <v>196</v>
      </c>
      <c r="G1119" s="6" t="s">
        <v>129</v>
      </c>
      <c r="H1119" s="6" t="s">
        <v>197</v>
      </c>
      <c r="I1119" s="27" t="n">
        <v>0</v>
      </c>
      <c r="J1119" s="27" t="n">
        <v>0</v>
      </c>
      <c r="K1119" s="27" t="n">
        <v>8.6</v>
      </c>
      <c r="L1119" s="28" t="n">
        <f aca="false">I1119+J1119</f>
        <v>0</v>
      </c>
      <c r="M1119" s="28" t="n">
        <f aca="false">L1119+K1119</f>
        <v>8.6</v>
      </c>
      <c r="N1119" s="22" t="str">
        <f aca="false">IF(I1119&gt;0,"Sí","No")</f>
        <v>No</v>
      </c>
      <c r="O1119" s="22" t="str">
        <f aca="false">IF(J1119&gt;0,"Sí","No")</f>
        <v>No</v>
      </c>
      <c r="P1119" s="22" t="str">
        <f aca="false">IF(K1119&gt;0,"Sí","No")</f>
        <v>Sí</v>
      </c>
      <c r="Q1119" s="22" t="str">
        <f aca="false">IF(OR(I1119&gt;0,J1119&gt;0),"Sí","No")</f>
        <v>No</v>
      </c>
      <c r="R1119" s="27"/>
      <c r="S1119" s="27"/>
      <c r="T1119" s="27"/>
      <c r="U1119" s="27"/>
      <c r="V1119" s="27"/>
      <c r="W1119" s="12" t="str">
        <f aca="false">IF(AND(I1119&gt;0,R1119&gt;0),(S1119-R1119)/R1119,"")</f>
        <v/>
      </c>
      <c r="X1119" s="12" t="str">
        <f aca="false">IF(AND(J1119&gt;0,T1119&gt;0),(U1119-T1119)/T1119,"")</f>
        <v/>
      </c>
      <c r="Y1119" s="12" t="str">
        <f aca="false">IF(AND(K1119&gt;0,V1119&gt;0),(V1119-Resumen!$B$7)/Resumen!$B$7,"")</f>
        <v/>
      </c>
      <c r="Z1119" s="28" t="str">
        <f aca="false">IF(AND(K1119&gt;0,I1119&gt;0,V1119&gt;0,S1119&gt;0),V1119-S1119,"")</f>
        <v/>
      </c>
      <c r="AA1119" s="12" t="str">
        <f aca="false">IF(Z1119&lt;&gt;"",Z1119/S1119,"")</f>
        <v/>
      </c>
      <c r="AB1119" s="28" t="str">
        <f aca="false">IF(AND(K1119&gt;0,J1119&gt;0,V1119&gt;0,U1119&gt;0),V1119-U1119,"")</f>
        <v/>
      </c>
      <c r="AC1119" s="12" t="str">
        <f aca="false">IF(AB1119&lt;&gt;"",AB1119/U1119,"")</f>
        <v/>
      </c>
      <c r="AD1119" s="27" t="n">
        <v>0</v>
      </c>
      <c r="AE1119" s="27" t="n">
        <v>0</v>
      </c>
      <c r="AF1119" s="27" t="n">
        <v>0</v>
      </c>
      <c r="AG1119" s="28" t="n">
        <f aca="false">AD1119+AE1119+AF1119</f>
        <v>0</v>
      </c>
      <c r="AH1119" s="12" t="str">
        <f aca="false">IF(AG1119&gt;0,AD1119/AG1119,"")</f>
        <v/>
      </c>
      <c r="AI1119" s="27" t="n">
        <v>0</v>
      </c>
      <c r="AJ1119" s="27" t="n">
        <v>0</v>
      </c>
      <c r="AK1119" s="27" t="n">
        <v>0</v>
      </c>
      <c r="AL1119" s="22" t="str">
        <f aca="false">IF(OR(AJ1119&gt;0,AK1119&gt;0),"Sí","No")</f>
        <v>No</v>
      </c>
      <c r="AM1119" s="6"/>
      <c r="AN1119" s="6"/>
      <c r="AO1119" s="12" t="n">
        <f aca="false">IF(M1119&gt;0,K1119/M1119,"")</f>
        <v>1</v>
      </c>
      <c r="AP1119" s="22" t="str">
        <f aca="false">IF(M1119&gt;=Resumen!$B$5,"Alto","Bajo")</f>
        <v>Bajo</v>
      </c>
      <c r="AQ1119" s="22" t="str">
        <f aca="false">IF(AO1119&gt;=Resumen!$B$28,"Alto","Bajo")</f>
        <v>Alto</v>
      </c>
      <c r="AR1119" s="22" t="str">
        <f aca="false">AP1119&amp;" Potencial / "&amp;AQ1119&amp;" Share"</f>
        <v>Bajo Potencial / Alto Share</v>
      </c>
      <c r="AS1119" s="22" t="str">
        <f aca="false">IF(Q1119="Sí",IF(AO1119&gt;=Resumen!$B$29,"Alto","Bajo"),"")</f>
        <v/>
      </c>
      <c r="AT1119" s="22" t="str">
        <f aca="false">IF(AS1119&lt;&gt;"",AP1119&amp;" Potencial / "&amp;AS1119&amp;" Share","")</f>
        <v/>
      </c>
      <c r="AU1119" s="22" t="str">
        <f aca="false">IF(AH1119="","Sin dato",IF(AH1119-AO1119&gt;Resumen!$B$6,"Sobre-exhibido",IF(AO1119-AH1119&gt;Resumen!$B$6,"Sub-exhibido","En línea")))</f>
        <v>Sin dato</v>
      </c>
      <c r="AV1119" s="22" t="str">
        <f aca="false">IF(AT1119="","",IF(AT1119="Alto Potencial / Bajo Share",1,IF(AT1119="Alto Potencial / Alto Share",2,IF(AT1119="Bajo Potencial / Alto Share",3,4))))</f>
        <v/>
      </c>
      <c r="AW1119" s="22" t="str">
        <f aca="false">IF(Q1119="No","Sin competencia directa",IF(AV1119=1,"1 - Foco Conquista (Alto Pot / Bajo Share)",IF(AV1119=2,"2 - Foco Defensa (Alto Pot / Alto Share)",IF(AV1119=3,"3 - Monitoreo (Bajo Pot / Alto Share)","4 - Baja Prioridad (Bajo Pot / Bajo Share)"))))</f>
        <v>Sin competencia directa</v>
      </c>
      <c r="AX1119" s="12" t="str">
        <f aca="false">IF(OR(IFERROR(AND(W1119&lt;&gt;"",Y1119&lt;&gt;"",Y1119-W1119&gt;Resumen!$B$8),FALSE()),IFERROR(AND(X1119&lt;&gt;"",Y1119&lt;&gt;"",Y1119-X1119&gt;Resumen!$B$8),FALSE())),MAX(IF(IFERROR(AND(W1119&lt;&gt;"",Y1119&lt;&gt;"",Y1119-W1119&gt;Resumen!$B$8),FALSE()),Y1119-W1119,0),IF(IFERROR(AND(X1119&lt;&gt;"",Y1119&lt;&gt;"",Y1119-X1119&gt;Resumen!$B$8),FALSE()),Y1119-X1119,0)),"")</f>
        <v/>
      </c>
      <c r="AY1119" s="22" t="str">
        <f aca="false">IF(OR(IFERROR(AND(W1119&lt;&gt;"",Y1119&lt;&gt;"",Y1119-W1119&gt;Resumen!$B$8),FALSE()),IFERROR(AND(X1119&lt;&gt;"",Y1119&lt;&gt;"",Y1119-X1119&gt;Resumen!$B$8),FALSE())),TRIM("Lays tiene mayor markup que "&amp;IF(IFERROR(AND(W1119&lt;&gt;"",Y1119&lt;&gt;"",Y1119-W1119&gt;Resumen!$B$8),FALSE()),"Quento ","")&amp;IF(IFERROR(AND(X1119&lt;&gt;"",Y1119&lt;&gt;"",Y1119-X1119&gt;Resumen!$B$8),FALSE()),"Julicroc ","")&amp;"en este PDV"),"")</f>
        <v/>
      </c>
      <c r="AZ1119" s="22" t="str">
        <f aca="false">IF(COUNTIF('Plan Pehuamar - Lista'!$A$2:$A$167,A1119)&gt;0,"Sí","No")</f>
        <v>No</v>
      </c>
      <c r="BA1119" s="22" t="str">
        <f aca="false">IF(COUNTIF('Plan Combo 9+1'!$A$2:$A$226,A1119)&gt;0,"Sí","No")</f>
        <v>No</v>
      </c>
      <c r="BB1119" s="22" t="str">
        <f aca="false">IF(AH1119="","No",IF(BA1119="Sí",IF((AO1119-AH1119)&gt;Resumen!$B$6,"Sí","No"),IF((AO1119-AH1119)&gt;=Resumen!$B$132,"Sí","No")))</f>
        <v>No</v>
      </c>
      <c r="BC1119" s="22" t="str">
        <f aca="false">IF(AND(N1119="Sí",AL1119="Sí",AI1119=0),"Sí","No")</f>
        <v>No</v>
      </c>
      <c r="BD1119" s="22" t="str">
        <f aca="false">IF(COUNTIF('Plan 9+1 (con Pehuamar)'!$A$2:$A$227,A1119)&gt;0,"Sí","No")</f>
        <v>No</v>
      </c>
    </row>
    <row r="1120" customFormat="false" ht="15" hidden="false" customHeight="true" outlineLevel="0" collapsed="false">
      <c r="A1120" s="6" t="n">
        <v>404268</v>
      </c>
      <c r="B1120" s="6" t="n">
        <v>6</v>
      </c>
      <c r="C1120" s="6" t="n">
        <v>601</v>
      </c>
      <c r="D1120" s="6" t="s">
        <v>194</v>
      </c>
      <c r="E1120" s="6" t="s">
        <v>1299</v>
      </c>
      <c r="F1120" s="6" t="s">
        <v>196</v>
      </c>
      <c r="G1120" s="6" t="s">
        <v>129</v>
      </c>
      <c r="H1120" s="6" t="s">
        <v>197</v>
      </c>
      <c r="I1120" s="27" t="n">
        <v>0</v>
      </c>
      <c r="J1120" s="27" t="n">
        <v>0</v>
      </c>
      <c r="K1120" s="27" t="n">
        <v>2.5</v>
      </c>
      <c r="L1120" s="28" t="n">
        <f aca="false">I1120+J1120</f>
        <v>0</v>
      </c>
      <c r="M1120" s="28" t="n">
        <f aca="false">L1120+K1120</f>
        <v>2.5</v>
      </c>
      <c r="N1120" s="22" t="str">
        <f aca="false">IF(I1120&gt;0,"Sí","No")</f>
        <v>No</v>
      </c>
      <c r="O1120" s="22" t="str">
        <f aca="false">IF(J1120&gt;0,"Sí","No")</f>
        <v>No</v>
      </c>
      <c r="P1120" s="22" t="str">
        <f aca="false">IF(K1120&gt;0,"Sí","No")</f>
        <v>Sí</v>
      </c>
      <c r="Q1120" s="22" t="str">
        <f aca="false">IF(OR(I1120&gt;0,J1120&gt;0),"Sí","No")</f>
        <v>No</v>
      </c>
      <c r="R1120" s="27"/>
      <c r="S1120" s="27"/>
      <c r="T1120" s="27"/>
      <c r="U1120" s="27"/>
      <c r="V1120" s="27"/>
      <c r="W1120" s="12" t="str">
        <f aca="false">IF(AND(I1120&gt;0,R1120&gt;0),(S1120-R1120)/R1120,"")</f>
        <v/>
      </c>
      <c r="X1120" s="12" t="str">
        <f aca="false">IF(AND(J1120&gt;0,T1120&gt;0),(U1120-T1120)/T1120,"")</f>
        <v/>
      </c>
      <c r="Y1120" s="12" t="str">
        <f aca="false">IF(AND(K1120&gt;0,V1120&gt;0),(V1120-Resumen!$B$7)/Resumen!$B$7,"")</f>
        <v/>
      </c>
      <c r="Z1120" s="28" t="str">
        <f aca="false">IF(AND(K1120&gt;0,I1120&gt;0,V1120&gt;0,S1120&gt;0),V1120-S1120,"")</f>
        <v/>
      </c>
      <c r="AA1120" s="12" t="str">
        <f aca="false">IF(Z1120&lt;&gt;"",Z1120/S1120,"")</f>
        <v/>
      </c>
      <c r="AB1120" s="28" t="str">
        <f aca="false">IF(AND(K1120&gt;0,J1120&gt;0,V1120&gt;0,U1120&gt;0),V1120-U1120,"")</f>
        <v/>
      </c>
      <c r="AC1120" s="12" t="str">
        <f aca="false">IF(AB1120&lt;&gt;"",AB1120/U1120,"")</f>
        <v/>
      </c>
      <c r="AD1120" s="27" t="n">
        <v>0</v>
      </c>
      <c r="AE1120" s="27" t="n">
        <v>0</v>
      </c>
      <c r="AF1120" s="27" t="n">
        <v>0</v>
      </c>
      <c r="AG1120" s="28" t="n">
        <f aca="false">AD1120+AE1120+AF1120</f>
        <v>0</v>
      </c>
      <c r="AH1120" s="12" t="str">
        <f aca="false">IF(AG1120&gt;0,AD1120/AG1120,"")</f>
        <v/>
      </c>
      <c r="AI1120" s="27" t="n">
        <v>0</v>
      </c>
      <c r="AJ1120" s="27" t="n">
        <v>0</v>
      </c>
      <c r="AK1120" s="27" t="n">
        <v>0</v>
      </c>
      <c r="AL1120" s="22" t="str">
        <f aca="false">IF(OR(AJ1120&gt;0,AK1120&gt;0),"Sí","No")</f>
        <v>No</v>
      </c>
      <c r="AM1120" s="6"/>
      <c r="AN1120" s="6"/>
      <c r="AO1120" s="12" t="n">
        <f aca="false">IF(M1120&gt;0,K1120/M1120,"")</f>
        <v>1</v>
      </c>
      <c r="AP1120" s="22" t="str">
        <f aca="false">IF(M1120&gt;=Resumen!$B$5,"Alto","Bajo")</f>
        <v>Bajo</v>
      </c>
      <c r="AQ1120" s="22" t="str">
        <f aca="false">IF(AO1120&gt;=Resumen!$B$28,"Alto","Bajo")</f>
        <v>Alto</v>
      </c>
      <c r="AR1120" s="22" t="str">
        <f aca="false">AP1120&amp;" Potencial / "&amp;AQ1120&amp;" Share"</f>
        <v>Bajo Potencial / Alto Share</v>
      </c>
      <c r="AS1120" s="22" t="str">
        <f aca="false">IF(Q1120="Sí",IF(AO1120&gt;=Resumen!$B$29,"Alto","Bajo"),"")</f>
        <v/>
      </c>
      <c r="AT1120" s="22" t="str">
        <f aca="false">IF(AS1120&lt;&gt;"",AP1120&amp;" Potencial / "&amp;AS1120&amp;" Share","")</f>
        <v/>
      </c>
      <c r="AU1120" s="22" t="str">
        <f aca="false">IF(AH1120="","Sin dato",IF(AH1120-AO1120&gt;Resumen!$B$6,"Sobre-exhibido",IF(AO1120-AH1120&gt;Resumen!$B$6,"Sub-exhibido","En línea")))</f>
        <v>Sin dato</v>
      </c>
      <c r="AV1120" s="22" t="str">
        <f aca="false">IF(AT1120="","",IF(AT1120="Alto Potencial / Bajo Share",1,IF(AT1120="Alto Potencial / Alto Share",2,IF(AT1120="Bajo Potencial / Alto Share",3,4))))</f>
        <v/>
      </c>
      <c r="AW1120" s="22" t="str">
        <f aca="false">IF(Q1120="No","Sin competencia directa",IF(AV1120=1,"1 - Foco Conquista (Alto Pot / Bajo Share)",IF(AV1120=2,"2 - Foco Defensa (Alto Pot / Alto Share)",IF(AV1120=3,"3 - Monitoreo (Bajo Pot / Alto Share)","4 - Baja Prioridad (Bajo Pot / Bajo Share)"))))</f>
        <v>Sin competencia directa</v>
      </c>
      <c r="AX1120" s="12" t="str">
        <f aca="false">IF(OR(IFERROR(AND(W1120&lt;&gt;"",Y1120&lt;&gt;"",Y1120-W1120&gt;Resumen!$B$8),FALSE()),IFERROR(AND(X1120&lt;&gt;"",Y1120&lt;&gt;"",Y1120-X1120&gt;Resumen!$B$8),FALSE())),MAX(IF(IFERROR(AND(W1120&lt;&gt;"",Y1120&lt;&gt;"",Y1120-W1120&gt;Resumen!$B$8),FALSE()),Y1120-W1120,0),IF(IFERROR(AND(X1120&lt;&gt;"",Y1120&lt;&gt;"",Y1120-X1120&gt;Resumen!$B$8),FALSE()),Y1120-X1120,0)),"")</f>
        <v/>
      </c>
      <c r="AY1120" s="22" t="str">
        <f aca="false">IF(OR(IFERROR(AND(W1120&lt;&gt;"",Y1120&lt;&gt;"",Y1120-W1120&gt;Resumen!$B$8),FALSE()),IFERROR(AND(X1120&lt;&gt;"",Y1120&lt;&gt;"",Y1120-X1120&gt;Resumen!$B$8),FALSE())),TRIM("Lays tiene mayor markup que "&amp;IF(IFERROR(AND(W1120&lt;&gt;"",Y1120&lt;&gt;"",Y1120-W1120&gt;Resumen!$B$8),FALSE()),"Quento ","")&amp;IF(IFERROR(AND(X1120&lt;&gt;"",Y1120&lt;&gt;"",Y1120-X1120&gt;Resumen!$B$8),FALSE()),"Julicroc ","")&amp;"en este PDV"),"")</f>
        <v/>
      </c>
      <c r="AZ1120" s="22" t="str">
        <f aca="false">IF(COUNTIF('Plan Pehuamar - Lista'!$A$2:$A$167,A1120)&gt;0,"Sí","No")</f>
        <v>No</v>
      </c>
      <c r="BA1120" s="22" t="str">
        <f aca="false">IF(COUNTIF('Plan Combo 9+1'!$A$2:$A$226,A1120)&gt;0,"Sí","No")</f>
        <v>No</v>
      </c>
      <c r="BB1120" s="22" t="str">
        <f aca="false">IF(AH1120="","No",IF(BA1120="Sí",IF((AO1120-AH1120)&gt;Resumen!$B$6,"Sí","No"),IF((AO1120-AH1120)&gt;=Resumen!$B$132,"Sí","No")))</f>
        <v>No</v>
      </c>
      <c r="BC1120" s="22" t="str">
        <f aca="false">IF(AND(N1120="Sí",AL1120="Sí",AI1120=0),"Sí","No")</f>
        <v>No</v>
      </c>
      <c r="BD1120" s="22" t="str">
        <f aca="false">IF(COUNTIF('Plan 9+1 (con Pehuamar)'!$A$2:$A$227,A1120)&gt;0,"Sí","No")</f>
        <v>No</v>
      </c>
    </row>
    <row r="1121" customFormat="false" ht="15" hidden="false" customHeight="true" outlineLevel="0" collapsed="false">
      <c r="A1121" s="6" t="n">
        <v>404275</v>
      </c>
      <c r="B1121" s="6" t="n">
        <v>6</v>
      </c>
      <c r="C1121" s="6" t="n">
        <v>601</v>
      </c>
      <c r="D1121" s="6" t="s">
        <v>194</v>
      </c>
      <c r="E1121" s="6" t="s">
        <v>1300</v>
      </c>
      <c r="F1121" s="6" t="s">
        <v>196</v>
      </c>
      <c r="G1121" s="6" t="s">
        <v>129</v>
      </c>
      <c r="H1121" s="6" t="s">
        <v>197</v>
      </c>
      <c r="I1121" s="27" t="n">
        <v>0</v>
      </c>
      <c r="J1121" s="27" t="n">
        <v>0</v>
      </c>
      <c r="K1121" s="27" t="n">
        <v>0.1</v>
      </c>
      <c r="L1121" s="28" t="n">
        <f aca="false">I1121+J1121</f>
        <v>0</v>
      </c>
      <c r="M1121" s="28" t="n">
        <f aca="false">L1121+K1121</f>
        <v>0.1</v>
      </c>
      <c r="N1121" s="22" t="str">
        <f aca="false">IF(I1121&gt;0,"Sí","No")</f>
        <v>No</v>
      </c>
      <c r="O1121" s="22" t="str">
        <f aca="false">IF(J1121&gt;0,"Sí","No")</f>
        <v>No</v>
      </c>
      <c r="P1121" s="22" t="str">
        <f aca="false">IF(K1121&gt;0,"Sí","No")</f>
        <v>Sí</v>
      </c>
      <c r="Q1121" s="22" t="str">
        <f aca="false">IF(OR(I1121&gt;0,J1121&gt;0),"Sí","No")</f>
        <v>No</v>
      </c>
      <c r="R1121" s="27"/>
      <c r="S1121" s="27"/>
      <c r="T1121" s="27"/>
      <c r="U1121" s="27"/>
      <c r="V1121" s="27"/>
      <c r="W1121" s="12" t="str">
        <f aca="false">IF(AND(I1121&gt;0,R1121&gt;0),(S1121-R1121)/R1121,"")</f>
        <v/>
      </c>
      <c r="X1121" s="12" t="str">
        <f aca="false">IF(AND(J1121&gt;0,T1121&gt;0),(U1121-T1121)/T1121,"")</f>
        <v/>
      </c>
      <c r="Y1121" s="12" t="str">
        <f aca="false">IF(AND(K1121&gt;0,V1121&gt;0),(V1121-Resumen!$B$7)/Resumen!$B$7,"")</f>
        <v/>
      </c>
      <c r="Z1121" s="28" t="str">
        <f aca="false">IF(AND(K1121&gt;0,I1121&gt;0,V1121&gt;0,S1121&gt;0),V1121-S1121,"")</f>
        <v/>
      </c>
      <c r="AA1121" s="12" t="str">
        <f aca="false">IF(Z1121&lt;&gt;"",Z1121/S1121,"")</f>
        <v/>
      </c>
      <c r="AB1121" s="28" t="str">
        <f aca="false">IF(AND(K1121&gt;0,J1121&gt;0,V1121&gt;0,U1121&gt;0),V1121-U1121,"")</f>
        <v/>
      </c>
      <c r="AC1121" s="12" t="str">
        <f aca="false">IF(AB1121&lt;&gt;"",AB1121/U1121,"")</f>
        <v/>
      </c>
      <c r="AD1121" s="27" t="n">
        <v>0</v>
      </c>
      <c r="AE1121" s="27" t="n">
        <v>0</v>
      </c>
      <c r="AF1121" s="27" t="n">
        <v>0</v>
      </c>
      <c r="AG1121" s="28" t="n">
        <f aca="false">AD1121+AE1121+AF1121</f>
        <v>0</v>
      </c>
      <c r="AH1121" s="12" t="str">
        <f aca="false">IF(AG1121&gt;0,AD1121/AG1121,"")</f>
        <v/>
      </c>
      <c r="AI1121" s="27" t="n">
        <v>0</v>
      </c>
      <c r="AJ1121" s="27" t="n">
        <v>0</v>
      </c>
      <c r="AK1121" s="27" t="n">
        <v>0</v>
      </c>
      <c r="AL1121" s="22" t="str">
        <f aca="false">IF(OR(AJ1121&gt;0,AK1121&gt;0),"Sí","No")</f>
        <v>No</v>
      </c>
      <c r="AM1121" s="6"/>
      <c r="AN1121" s="6"/>
      <c r="AO1121" s="12" t="n">
        <f aca="false">IF(M1121&gt;0,K1121/M1121,"")</f>
        <v>1</v>
      </c>
      <c r="AP1121" s="22" t="str">
        <f aca="false">IF(M1121&gt;=Resumen!$B$5,"Alto","Bajo")</f>
        <v>Bajo</v>
      </c>
      <c r="AQ1121" s="22" t="str">
        <f aca="false">IF(AO1121&gt;=Resumen!$B$28,"Alto","Bajo")</f>
        <v>Alto</v>
      </c>
      <c r="AR1121" s="22" t="str">
        <f aca="false">AP1121&amp;" Potencial / "&amp;AQ1121&amp;" Share"</f>
        <v>Bajo Potencial / Alto Share</v>
      </c>
      <c r="AS1121" s="22" t="str">
        <f aca="false">IF(Q1121="Sí",IF(AO1121&gt;=Resumen!$B$29,"Alto","Bajo"),"")</f>
        <v/>
      </c>
      <c r="AT1121" s="22" t="str">
        <f aca="false">IF(AS1121&lt;&gt;"",AP1121&amp;" Potencial / "&amp;AS1121&amp;" Share","")</f>
        <v/>
      </c>
      <c r="AU1121" s="22" t="str">
        <f aca="false">IF(AH1121="","Sin dato",IF(AH1121-AO1121&gt;Resumen!$B$6,"Sobre-exhibido",IF(AO1121-AH1121&gt;Resumen!$B$6,"Sub-exhibido","En línea")))</f>
        <v>Sin dato</v>
      </c>
      <c r="AV1121" s="22" t="str">
        <f aca="false">IF(AT1121="","",IF(AT1121="Alto Potencial / Bajo Share",1,IF(AT1121="Alto Potencial / Alto Share",2,IF(AT1121="Bajo Potencial / Alto Share",3,4))))</f>
        <v/>
      </c>
      <c r="AW1121" s="22" t="str">
        <f aca="false">IF(Q1121="No","Sin competencia directa",IF(AV1121=1,"1 - Foco Conquista (Alto Pot / Bajo Share)",IF(AV1121=2,"2 - Foco Defensa (Alto Pot / Alto Share)",IF(AV1121=3,"3 - Monitoreo (Bajo Pot / Alto Share)","4 - Baja Prioridad (Bajo Pot / Bajo Share)"))))</f>
        <v>Sin competencia directa</v>
      </c>
      <c r="AX1121" s="12" t="str">
        <f aca="false">IF(OR(IFERROR(AND(W1121&lt;&gt;"",Y1121&lt;&gt;"",Y1121-W1121&gt;Resumen!$B$8),FALSE()),IFERROR(AND(X1121&lt;&gt;"",Y1121&lt;&gt;"",Y1121-X1121&gt;Resumen!$B$8),FALSE())),MAX(IF(IFERROR(AND(W1121&lt;&gt;"",Y1121&lt;&gt;"",Y1121-W1121&gt;Resumen!$B$8),FALSE()),Y1121-W1121,0),IF(IFERROR(AND(X1121&lt;&gt;"",Y1121&lt;&gt;"",Y1121-X1121&gt;Resumen!$B$8),FALSE()),Y1121-X1121,0)),"")</f>
        <v/>
      </c>
      <c r="AY1121" s="22" t="str">
        <f aca="false">IF(OR(IFERROR(AND(W1121&lt;&gt;"",Y1121&lt;&gt;"",Y1121-W1121&gt;Resumen!$B$8),FALSE()),IFERROR(AND(X1121&lt;&gt;"",Y1121&lt;&gt;"",Y1121-X1121&gt;Resumen!$B$8),FALSE())),TRIM("Lays tiene mayor markup que "&amp;IF(IFERROR(AND(W1121&lt;&gt;"",Y1121&lt;&gt;"",Y1121-W1121&gt;Resumen!$B$8),FALSE()),"Quento ","")&amp;IF(IFERROR(AND(X1121&lt;&gt;"",Y1121&lt;&gt;"",Y1121-X1121&gt;Resumen!$B$8),FALSE()),"Julicroc ","")&amp;"en este PDV"),"")</f>
        <v/>
      </c>
      <c r="AZ1121" s="22" t="str">
        <f aca="false">IF(COUNTIF('Plan Pehuamar - Lista'!$A$2:$A$167,A1121)&gt;0,"Sí","No")</f>
        <v>No</v>
      </c>
      <c r="BA1121" s="22" t="str">
        <f aca="false">IF(COUNTIF('Plan Combo 9+1'!$A$2:$A$226,A1121)&gt;0,"Sí","No")</f>
        <v>No</v>
      </c>
      <c r="BB1121" s="22" t="str">
        <f aca="false">IF(AH1121="","No",IF(BA1121="Sí",IF((AO1121-AH1121)&gt;Resumen!$B$6,"Sí","No"),IF((AO1121-AH1121)&gt;=Resumen!$B$132,"Sí","No")))</f>
        <v>No</v>
      </c>
      <c r="BC1121" s="22" t="str">
        <f aca="false">IF(AND(N1121="Sí",AL1121="Sí",AI1121=0),"Sí","No")</f>
        <v>No</v>
      </c>
      <c r="BD1121" s="22" t="str">
        <f aca="false">IF(COUNTIF('Plan 9+1 (con Pehuamar)'!$A$2:$A$227,A1121)&gt;0,"Sí","No")</f>
        <v>No</v>
      </c>
    </row>
    <row r="1122" customFormat="false" ht="15" hidden="false" customHeight="true" outlineLevel="0" collapsed="false">
      <c r="A1122" s="6" t="n">
        <v>404282</v>
      </c>
      <c r="B1122" s="6" t="n">
        <v>6</v>
      </c>
      <c r="C1122" s="6" t="n">
        <v>601</v>
      </c>
      <c r="D1122" s="6" t="s">
        <v>194</v>
      </c>
      <c r="E1122" s="6" t="s">
        <v>1301</v>
      </c>
      <c r="F1122" s="6" t="s">
        <v>201</v>
      </c>
      <c r="G1122" s="6" t="s">
        <v>129</v>
      </c>
      <c r="H1122" s="6" t="s">
        <v>197</v>
      </c>
      <c r="I1122" s="27" t="n">
        <v>0</v>
      </c>
      <c r="J1122" s="27" t="n">
        <v>0</v>
      </c>
      <c r="K1122" s="27" t="n">
        <v>1.8</v>
      </c>
      <c r="L1122" s="28" t="n">
        <f aca="false">I1122+J1122</f>
        <v>0</v>
      </c>
      <c r="M1122" s="28" t="n">
        <f aca="false">L1122+K1122</f>
        <v>1.8</v>
      </c>
      <c r="N1122" s="22" t="str">
        <f aca="false">IF(I1122&gt;0,"Sí","No")</f>
        <v>No</v>
      </c>
      <c r="O1122" s="22" t="str">
        <f aca="false">IF(J1122&gt;0,"Sí","No")</f>
        <v>No</v>
      </c>
      <c r="P1122" s="22" t="str">
        <f aca="false">IF(K1122&gt;0,"Sí","No")</f>
        <v>Sí</v>
      </c>
      <c r="Q1122" s="22" t="str">
        <f aca="false">IF(OR(I1122&gt;0,J1122&gt;0),"Sí","No")</f>
        <v>No</v>
      </c>
      <c r="R1122" s="27"/>
      <c r="S1122" s="27"/>
      <c r="T1122" s="27"/>
      <c r="U1122" s="27"/>
      <c r="V1122" s="27"/>
      <c r="W1122" s="12" t="str">
        <f aca="false">IF(AND(I1122&gt;0,R1122&gt;0),(S1122-R1122)/R1122,"")</f>
        <v/>
      </c>
      <c r="X1122" s="12" t="str">
        <f aca="false">IF(AND(J1122&gt;0,T1122&gt;0),(U1122-T1122)/T1122,"")</f>
        <v/>
      </c>
      <c r="Y1122" s="12" t="str">
        <f aca="false">IF(AND(K1122&gt;0,V1122&gt;0),(V1122-Resumen!$B$7)/Resumen!$B$7,"")</f>
        <v/>
      </c>
      <c r="Z1122" s="28" t="str">
        <f aca="false">IF(AND(K1122&gt;0,I1122&gt;0,V1122&gt;0,S1122&gt;0),V1122-S1122,"")</f>
        <v/>
      </c>
      <c r="AA1122" s="12" t="str">
        <f aca="false">IF(Z1122&lt;&gt;"",Z1122/S1122,"")</f>
        <v/>
      </c>
      <c r="AB1122" s="28" t="str">
        <f aca="false">IF(AND(K1122&gt;0,J1122&gt;0,V1122&gt;0,U1122&gt;0),V1122-U1122,"")</f>
        <v/>
      </c>
      <c r="AC1122" s="12" t="str">
        <f aca="false">IF(AB1122&lt;&gt;"",AB1122/U1122,"")</f>
        <v/>
      </c>
      <c r="AD1122" s="27" t="n">
        <v>0</v>
      </c>
      <c r="AE1122" s="27" t="n">
        <v>0</v>
      </c>
      <c r="AF1122" s="27" t="n">
        <v>0</v>
      </c>
      <c r="AG1122" s="28" t="n">
        <f aca="false">AD1122+AE1122+AF1122</f>
        <v>0</v>
      </c>
      <c r="AH1122" s="12" t="str">
        <f aca="false">IF(AG1122&gt;0,AD1122/AG1122,"")</f>
        <v/>
      </c>
      <c r="AI1122" s="27" t="n">
        <v>0</v>
      </c>
      <c r="AJ1122" s="27" t="n">
        <v>0</v>
      </c>
      <c r="AK1122" s="27" t="n">
        <v>0</v>
      </c>
      <c r="AL1122" s="22" t="str">
        <f aca="false">IF(OR(AJ1122&gt;0,AK1122&gt;0),"Sí","No")</f>
        <v>No</v>
      </c>
      <c r="AM1122" s="6"/>
      <c r="AN1122" s="6"/>
      <c r="AO1122" s="12" t="n">
        <f aca="false">IF(M1122&gt;0,K1122/M1122,"")</f>
        <v>1</v>
      </c>
      <c r="AP1122" s="22" t="str">
        <f aca="false">IF(M1122&gt;=Resumen!$B$5,"Alto","Bajo")</f>
        <v>Bajo</v>
      </c>
      <c r="AQ1122" s="22" t="str">
        <f aca="false">IF(AO1122&gt;=Resumen!$B$28,"Alto","Bajo")</f>
        <v>Alto</v>
      </c>
      <c r="AR1122" s="22" t="str">
        <f aca="false">AP1122&amp;" Potencial / "&amp;AQ1122&amp;" Share"</f>
        <v>Bajo Potencial / Alto Share</v>
      </c>
      <c r="AS1122" s="22" t="str">
        <f aca="false">IF(Q1122="Sí",IF(AO1122&gt;=Resumen!$B$29,"Alto","Bajo"),"")</f>
        <v/>
      </c>
      <c r="AT1122" s="22" t="str">
        <f aca="false">IF(AS1122&lt;&gt;"",AP1122&amp;" Potencial / "&amp;AS1122&amp;" Share","")</f>
        <v/>
      </c>
      <c r="AU1122" s="22" t="str">
        <f aca="false">IF(AH1122="","Sin dato",IF(AH1122-AO1122&gt;Resumen!$B$6,"Sobre-exhibido",IF(AO1122-AH1122&gt;Resumen!$B$6,"Sub-exhibido","En línea")))</f>
        <v>Sin dato</v>
      </c>
      <c r="AV1122" s="22" t="str">
        <f aca="false">IF(AT1122="","",IF(AT1122="Alto Potencial / Bajo Share",1,IF(AT1122="Alto Potencial / Alto Share",2,IF(AT1122="Bajo Potencial / Alto Share",3,4))))</f>
        <v/>
      </c>
      <c r="AW1122" s="22" t="str">
        <f aca="false">IF(Q1122="No","Sin competencia directa",IF(AV1122=1,"1 - Foco Conquista (Alto Pot / Bajo Share)",IF(AV1122=2,"2 - Foco Defensa (Alto Pot / Alto Share)",IF(AV1122=3,"3 - Monitoreo (Bajo Pot / Alto Share)","4 - Baja Prioridad (Bajo Pot / Bajo Share)"))))</f>
        <v>Sin competencia directa</v>
      </c>
      <c r="AX1122" s="12" t="str">
        <f aca="false">IF(OR(IFERROR(AND(W1122&lt;&gt;"",Y1122&lt;&gt;"",Y1122-W1122&gt;Resumen!$B$8),FALSE()),IFERROR(AND(X1122&lt;&gt;"",Y1122&lt;&gt;"",Y1122-X1122&gt;Resumen!$B$8),FALSE())),MAX(IF(IFERROR(AND(W1122&lt;&gt;"",Y1122&lt;&gt;"",Y1122-W1122&gt;Resumen!$B$8),FALSE()),Y1122-W1122,0),IF(IFERROR(AND(X1122&lt;&gt;"",Y1122&lt;&gt;"",Y1122-X1122&gt;Resumen!$B$8),FALSE()),Y1122-X1122,0)),"")</f>
        <v/>
      </c>
      <c r="AY1122" s="22" t="str">
        <f aca="false">IF(OR(IFERROR(AND(W1122&lt;&gt;"",Y1122&lt;&gt;"",Y1122-W1122&gt;Resumen!$B$8),FALSE()),IFERROR(AND(X1122&lt;&gt;"",Y1122&lt;&gt;"",Y1122-X1122&gt;Resumen!$B$8),FALSE())),TRIM("Lays tiene mayor markup que "&amp;IF(IFERROR(AND(W1122&lt;&gt;"",Y1122&lt;&gt;"",Y1122-W1122&gt;Resumen!$B$8),FALSE()),"Quento ","")&amp;IF(IFERROR(AND(X1122&lt;&gt;"",Y1122&lt;&gt;"",Y1122-X1122&gt;Resumen!$B$8),FALSE()),"Julicroc ","")&amp;"en este PDV"),"")</f>
        <v/>
      </c>
      <c r="AZ1122" s="22" t="str">
        <f aca="false">IF(COUNTIF('Plan Pehuamar - Lista'!$A$2:$A$167,A1122)&gt;0,"Sí","No")</f>
        <v>No</v>
      </c>
      <c r="BA1122" s="22" t="str">
        <f aca="false">IF(COUNTIF('Plan Combo 9+1'!$A$2:$A$226,A1122)&gt;0,"Sí","No")</f>
        <v>No</v>
      </c>
      <c r="BB1122" s="22" t="str">
        <f aca="false">IF(AH1122="","No",IF(BA1122="Sí",IF((AO1122-AH1122)&gt;Resumen!$B$6,"Sí","No"),IF((AO1122-AH1122)&gt;=Resumen!$B$132,"Sí","No")))</f>
        <v>No</v>
      </c>
      <c r="BC1122" s="22" t="str">
        <f aca="false">IF(AND(N1122="Sí",AL1122="Sí",AI1122=0),"Sí","No")</f>
        <v>No</v>
      </c>
      <c r="BD1122" s="22" t="str">
        <f aca="false">IF(COUNTIF('Plan 9+1 (con Pehuamar)'!$A$2:$A$227,A1122)&gt;0,"Sí","No")</f>
        <v>No</v>
      </c>
    </row>
    <row r="1123" customFormat="false" ht="15" hidden="false" customHeight="true" outlineLevel="0" collapsed="false">
      <c r="A1123" s="6" t="n">
        <v>404284</v>
      </c>
      <c r="B1123" s="6" t="n">
        <v>6</v>
      </c>
      <c r="C1123" s="6" t="n">
        <v>601</v>
      </c>
      <c r="D1123" s="6" t="s">
        <v>194</v>
      </c>
      <c r="E1123" s="6" t="s">
        <v>1302</v>
      </c>
      <c r="F1123" s="6" t="s">
        <v>201</v>
      </c>
      <c r="G1123" s="6" t="s">
        <v>129</v>
      </c>
      <c r="H1123" s="6" t="s">
        <v>197</v>
      </c>
      <c r="I1123" s="27" t="n">
        <v>0</v>
      </c>
      <c r="J1123" s="27" t="n">
        <v>0</v>
      </c>
      <c r="K1123" s="27" t="n">
        <v>0.8</v>
      </c>
      <c r="L1123" s="28" t="n">
        <f aca="false">I1123+J1123</f>
        <v>0</v>
      </c>
      <c r="M1123" s="28" t="n">
        <f aca="false">L1123+K1123</f>
        <v>0.8</v>
      </c>
      <c r="N1123" s="22" t="str">
        <f aca="false">IF(I1123&gt;0,"Sí","No")</f>
        <v>No</v>
      </c>
      <c r="O1123" s="22" t="str">
        <f aca="false">IF(J1123&gt;0,"Sí","No")</f>
        <v>No</v>
      </c>
      <c r="P1123" s="22" t="str">
        <f aca="false">IF(K1123&gt;0,"Sí","No")</f>
        <v>Sí</v>
      </c>
      <c r="Q1123" s="22" t="str">
        <f aca="false">IF(OR(I1123&gt;0,J1123&gt;0),"Sí","No")</f>
        <v>No</v>
      </c>
      <c r="R1123" s="27"/>
      <c r="S1123" s="27"/>
      <c r="T1123" s="27"/>
      <c r="U1123" s="27"/>
      <c r="V1123" s="27"/>
      <c r="W1123" s="12" t="str">
        <f aca="false">IF(AND(I1123&gt;0,R1123&gt;0),(S1123-R1123)/R1123,"")</f>
        <v/>
      </c>
      <c r="X1123" s="12" t="str">
        <f aca="false">IF(AND(J1123&gt;0,T1123&gt;0),(U1123-T1123)/T1123,"")</f>
        <v/>
      </c>
      <c r="Y1123" s="12" t="str">
        <f aca="false">IF(AND(K1123&gt;0,V1123&gt;0),(V1123-Resumen!$B$7)/Resumen!$B$7,"")</f>
        <v/>
      </c>
      <c r="Z1123" s="28" t="str">
        <f aca="false">IF(AND(K1123&gt;0,I1123&gt;0,V1123&gt;0,S1123&gt;0),V1123-S1123,"")</f>
        <v/>
      </c>
      <c r="AA1123" s="12" t="str">
        <f aca="false">IF(Z1123&lt;&gt;"",Z1123/S1123,"")</f>
        <v/>
      </c>
      <c r="AB1123" s="28" t="str">
        <f aca="false">IF(AND(K1123&gt;0,J1123&gt;0,V1123&gt;0,U1123&gt;0),V1123-U1123,"")</f>
        <v/>
      </c>
      <c r="AC1123" s="12" t="str">
        <f aca="false">IF(AB1123&lt;&gt;"",AB1123/U1123,"")</f>
        <v/>
      </c>
      <c r="AD1123" s="27" t="n">
        <v>0</v>
      </c>
      <c r="AE1123" s="27" t="n">
        <v>0</v>
      </c>
      <c r="AF1123" s="27" t="n">
        <v>0</v>
      </c>
      <c r="AG1123" s="28" t="n">
        <f aca="false">AD1123+AE1123+AF1123</f>
        <v>0</v>
      </c>
      <c r="AH1123" s="12" t="str">
        <f aca="false">IF(AG1123&gt;0,AD1123/AG1123,"")</f>
        <v/>
      </c>
      <c r="AI1123" s="27" t="n">
        <v>0</v>
      </c>
      <c r="AJ1123" s="27" t="n">
        <v>0</v>
      </c>
      <c r="AK1123" s="27" t="n">
        <v>0</v>
      </c>
      <c r="AL1123" s="22" t="str">
        <f aca="false">IF(OR(AJ1123&gt;0,AK1123&gt;0),"Sí","No")</f>
        <v>No</v>
      </c>
      <c r="AM1123" s="6"/>
      <c r="AN1123" s="6"/>
      <c r="AO1123" s="12" t="n">
        <f aca="false">IF(M1123&gt;0,K1123/M1123,"")</f>
        <v>1</v>
      </c>
      <c r="AP1123" s="22" t="str">
        <f aca="false">IF(M1123&gt;=Resumen!$B$5,"Alto","Bajo")</f>
        <v>Bajo</v>
      </c>
      <c r="AQ1123" s="22" t="str">
        <f aca="false">IF(AO1123&gt;=Resumen!$B$28,"Alto","Bajo")</f>
        <v>Alto</v>
      </c>
      <c r="AR1123" s="22" t="str">
        <f aca="false">AP1123&amp;" Potencial / "&amp;AQ1123&amp;" Share"</f>
        <v>Bajo Potencial / Alto Share</v>
      </c>
      <c r="AS1123" s="22" t="str">
        <f aca="false">IF(Q1123="Sí",IF(AO1123&gt;=Resumen!$B$29,"Alto","Bajo"),"")</f>
        <v/>
      </c>
      <c r="AT1123" s="22" t="str">
        <f aca="false">IF(AS1123&lt;&gt;"",AP1123&amp;" Potencial / "&amp;AS1123&amp;" Share","")</f>
        <v/>
      </c>
      <c r="AU1123" s="22" t="str">
        <f aca="false">IF(AH1123="","Sin dato",IF(AH1123-AO1123&gt;Resumen!$B$6,"Sobre-exhibido",IF(AO1123-AH1123&gt;Resumen!$B$6,"Sub-exhibido","En línea")))</f>
        <v>Sin dato</v>
      </c>
      <c r="AV1123" s="22" t="str">
        <f aca="false">IF(AT1123="","",IF(AT1123="Alto Potencial / Bajo Share",1,IF(AT1123="Alto Potencial / Alto Share",2,IF(AT1123="Bajo Potencial / Alto Share",3,4))))</f>
        <v/>
      </c>
      <c r="AW1123" s="22" t="str">
        <f aca="false">IF(Q1123="No","Sin competencia directa",IF(AV1123=1,"1 - Foco Conquista (Alto Pot / Bajo Share)",IF(AV1123=2,"2 - Foco Defensa (Alto Pot / Alto Share)",IF(AV1123=3,"3 - Monitoreo (Bajo Pot / Alto Share)","4 - Baja Prioridad (Bajo Pot / Bajo Share)"))))</f>
        <v>Sin competencia directa</v>
      </c>
      <c r="AX1123" s="12" t="str">
        <f aca="false">IF(OR(IFERROR(AND(W1123&lt;&gt;"",Y1123&lt;&gt;"",Y1123-W1123&gt;Resumen!$B$8),FALSE()),IFERROR(AND(X1123&lt;&gt;"",Y1123&lt;&gt;"",Y1123-X1123&gt;Resumen!$B$8),FALSE())),MAX(IF(IFERROR(AND(W1123&lt;&gt;"",Y1123&lt;&gt;"",Y1123-W1123&gt;Resumen!$B$8),FALSE()),Y1123-W1123,0),IF(IFERROR(AND(X1123&lt;&gt;"",Y1123&lt;&gt;"",Y1123-X1123&gt;Resumen!$B$8),FALSE()),Y1123-X1123,0)),"")</f>
        <v/>
      </c>
      <c r="AY1123" s="22" t="str">
        <f aca="false">IF(OR(IFERROR(AND(W1123&lt;&gt;"",Y1123&lt;&gt;"",Y1123-W1123&gt;Resumen!$B$8),FALSE()),IFERROR(AND(X1123&lt;&gt;"",Y1123&lt;&gt;"",Y1123-X1123&gt;Resumen!$B$8),FALSE())),TRIM("Lays tiene mayor markup que "&amp;IF(IFERROR(AND(W1123&lt;&gt;"",Y1123&lt;&gt;"",Y1123-W1123&gt;Resumen!$B$8),FALSE()),"Quento ","")&amp;IF(IFERROR(AND(X1123&lt;&gt;"",Y1123&lt;&gt;"",Y1123-X1123&gt;Resumen!$B$8),FALSE()),"Julicroc ","")&amp;"en este PDV"),"")</f>
        <v/>
      </c>
      <c r="AZ1123" s="22" t="str">
        <f aca="false">IF(COUNTIF('Plan Pehuamar - Lista'!$A$2:$A$167,A1123)&gt;0,"Sí","No")</f>
        <v>No</v>
      </c>
      <c r="BA1123" s="22" t="str">
        <f aca="false">IF(COUNTIF('Plan Combo 9+1'!$A$2:$A$226,A1123)&gt;0,"Sí","No")</f>
        <v>No</v>
      </c>
      <c r="BB1123" s="22" t="str">
        <f aca="false">IF(AH1123="","No",IF(BA1123="Sí",IF((AO1123-AH1123)&gt;Resumen!$B$6,"Sí","No"),IF((AO1123-AH1123)&gt;=Resumen!$B$132,"Sí","No")))</f>
        <v>No</v>
      </c>
      <c r="BC1123" s="22" t="str">
        <f aca="false">IF(AND(N1123="Sí",AL1123="Sí",AI1123=0),"Sí","No")</f>
        <v>No</v>
      </c>
      <c r="BD1123" s="22" t="str">
        <f aca="false">IF(COUNTIF('Plan 9+1 (con Pehuamar)'!$A$2:$A$227,A1123)&gt;0,"Sí","No")</f>
        <v>No</v>
      </c>
    </row>
    <row r="1124" customFormat="false" ht="15" hidden="false" customHeight="true" outlineLevel="0" collapsed="false">
      <c r="A1124" s="6" t="n">
        <v>404321</v>
      </c>
      <c r="B1124" s="6" t="n">
        <v>6</v>
      </c>
      <c r="C1124" s="6" t="n">
        <v>601</v>
      </c>
      <c r="D1124" s="6" t="s">
        <v>194</v>
      </c>
      <c r="E1124" s="6" t="s">
        <v>1303</v>
      </c>
      <c r="F1124" s="6" t="s">
        <v>201</v>
      </c>
      <c r="G1124" s="6" t="s">
        <v>129</v>
      </c>
      <c r="H1124" s="6" t="s">
        <v>197</v>
      </c>
      <c r="I1124" s="27" t="n">
        <v>19</v>
      </c>
      <c r="J1124" s="27" t="n">
        <v>0</v>
      </c>
      <c r="K1124" s="27" t="n">
        <v>5</v>
      </c>
      <c r="L1124" s="28" t="n">
        <f aca="false">I1124+J1124</f>
        <v>19</v>
      </c>
      <c r="M1124" s="28" t="n">
        <f aca="false">L1124+K1124</f>
        <v>24</v>
      </c>
      <c r="N1124" s="22" t="str">
        <f aca="false">IF(I1124&gt;0,"Sí","No")</f>
        <v>Sí</v>
      </c>
      <c r="O1124" s="22" t="str">
        <f aca="false">IF(J1124&gt;0,"Sí","No")</f>
        <v>No</v>
      </c>
      <c r="P1124" s="22" t="str">
        <f aca="false">IF(K1124&gt;0,"Sí","No")</f>
        <v>Sí</v>
      </c>
      <c r="Q1124" s="22" t="str">
        <f aca="false">IF(OR(I1124&gt;0,J1124&gt;0),"Sí","No")</f>
        <v>Sí</v>
      </c>
      <c r="R1124" s="27" t="n">
        <v>1650</v>
      </c>
      <c r="S1124" s="27" t="n">
        <v>2600</v>
      </c>
      <c r="T1124" s="27"/>
      <c r="U1124" s="27"/>
      <c r="V1124" s="27" t="n">
        <v>3400</v>
      </c>
      <c r="W1124" s="12" t="n">
        <f aca="false">IF(AND(I1124&gt;0,R1124&gt;0),(S1124-R1124)/R1124,"")</f>
        <v>0.575757575757576</v>
      </c>
      <c r="X1124" s="12" t="str">
        <f aca="false">IF(AND(J1124&gt;0,T1124&gt;0),(U1124-T1124)/T1124,"")</f>
        <v/>
      </c>
      <c r="Y1124" s="12" t="n">
        <f aca="false">IF(AND(K1124&gt;0,V1124&gt;0),(V1124-Resumen!$B$7)/Resumen!$B$7,"")</f>
        <v>0.36</v>
      </c>
      <c r="Z1124" s="28" t="n">
        <f aca="false">IF(AND(K1124&gt;0,I1124&gt;0,V1124&gt;0,S1124&gt;0),V1124-S1124,"")</f>
        <v>800</v>
      </c>
      <c r="AA1124" s="12" t="n">
        <f aca="false">IF(Z1124&lt;&gt;"",Z1124/S1124,"")</f>
        <v>0.307692307692308</v>
      </c>
      <c r="AB1124" s="28" t="str">
        <f aca="false">IF(AND(K1124&gt;0,J1124&gt;0,V1124&gt;0,U1124&gt;0),V1124-U1124,"")</f>
        <v/>
      </c>
      <c r="AC1124" s="12" t="str">
        <f aca="false">IF(AB1124&lt;&gt;"",AB1124/U1124,"")</f>
        <v/>
      </c>
      <c r="AD1124" s="27" t="n">
        <v>1</v>
      </c>
      <c r="AE1124" s="27" t="n">
        <v>3</v>
      </c>
      <c r="AF1124" s="27" t="n">
        <v>1</v>
      </c>
      <c r="AG1124" s="28" t="n">
        <f aca="false">AD1124+AE1124+AF1124</f>
        <v>5</v>
      </c>
      <c r="AH1124" s="12" t="n">
        <f aca="false">IF(AG1124&gt;0,AD1124/AG1124,"")</f>
        <v>0.2</v>
      </c>
      <c r="AI1124" s="27" t="n">
        <v>1</v>
      </c>
      <c r="AJ1124" s="27" t="n">
        <v>1</v>
      </c>
      <c r="AK1124" s="27" t="n">
        <v>1</v>
      </c>
      <c r="AL1124" s="22" t="str">
        <f aca="false">IF(OR(AJ1124&gt;0,AK1124&gt;0),"Sí","No")</f>
        <v>Sí</v>
      </c>
      <c r="AM1124" s="6" t="s">
        <v>198</v>
      </c>
      <c r="AN1124" s="6"/>
      <c r="AO1124" s="12" t="n">
        <f aca="false">IF(M1124&gt;0,K1124/M1124,"")</f>
        <v>0.208333333333333</v>
      </c>
      <c r="AP1124" s="22" t="str">
        <f aca="false">IF(M1124&gt;=Resumen!$B$5,"Alto","Bajo")</f>
        <v>Bajo</v>
      </c>
      <c r="AQ1124" s="22" t="str">
        <f aca="false">IF(AO1124&gt;=Resumen!$B$28,"Alto","Bajo")</f>
        <v>Bajo</v>
      </c>
      <c r="AR1124" s="22" t="str">
        <f aca="false">AP1124&amp;" Potencial / "&amp;AQ1124&amp;" Share"</f>
        <v>Bajo Potencial / Bajo Share</v>
      </c>
      <c r="AS1124" s="22" t="str">
        <f aca="false">IF(Q1124="Sí",IF(AO1124&gt;=Resumen!$B$29,"Alto","Bajo"),"")</f>
        <v>Bajo</v>
      </c>
      <c r="AT1124" s="22" t="str">
        <f aca="false">IF(AS1124&lt;&gt;"",AP1124&amp;" Potencial / "&amp;AS1124&amp;" Share","")</f>
        <v>Bajo Potencial / Bajo Share</v>
      </c>
      <c r="AU1124" s="22" t="str">
        <f aca="false">IF(AH1124="","Sin dato",IF(AH1124-AO1124&gt;Resumen!$B$6,"Sobre-exhibido",IF(AO1124-AH1124&gt;Resumen!$B$6,"Sub-exhibido","En línea")))</f>
        <v>En línea</v>
      </c>
      <c r="AV1124" s="22" t="n">
        <f aca="false">IF(AT1124="","",IF(AT1124="Alto Potencial / Bajo Share",1,IF(AT1124="Alto Potencial / Alto Share",2,IF(AT1124="Bajo Potencial / Alto Share",3,4))))</f>
        <v>4</v>
      </c>
      <c r="AW1124" s="22" t="str">
        <f aca="false">IF(Q1124="No","Sin competencia directa",IF(AV1124=1,"1 - Foco Conquista (Alto Pot / Bajo Share)",IF(AV1124=2,"2 - Foco Defensa (Alto Pot / Alto Share)",IF(AV1124=3,"3 - Monitoreo (Bajo Pot / Alto Share)","4 - Baja Prioridad (Bajo Pot / Bajo Share)"))))</f>
        <v>4 - Baja Prioridad (Bajo Pot / Bajo Share)</v>
      </c>
      <c r="AX1124" s="12" t="str">
        <f aca="false">IF(OR(IFERROR(AND(W1124&lt;&gt;"",Y1124&lt;&gt;"",Y1124-W1124&gt;Resumen!$B$8),FALSE()),IFERROR(AND(X1124&lt;&gt;"",Y1124&lt;&gt;"",Y1124-X1124&gt;Resumen!$B$8),FALSE())),MAX(IF(IFERROR(AND(W1124&lt;&gt;"",Y1124&lt;&gt;"",Y1124-W1124&gt;Resumen!$B$8),FALSE()),Y1124-W1124,0),IF(IFERROR(AND(X1124&lt;&gt;"",Y1124&lt;&gt;"",Y1124-X1124&gt;Resumen!$B$8),FALSE()),Y1124-X1124,0)),"")</f>
        <v/>
      </c>
      <c r="AY1124" s="22" t="str">
        <f aca="false">IF(OR(IFERROR(AND(W1124&lt;&gt;"",Y1124&lt;&gt;"",Y1124-W1124&gt;Resumen!$B$8),FALSE()),IFERROR(AND(X1124&lt;&gt;"",Y1124&lt;&gt;"",Y1124-X1124&gt;Resumen!$B$8),FALSE())),TRIM("Lays tiene mayor markup que "&amp;IF(IFERROR(AND(W1124&lt;&gt;"",Y1124&lt;&gt;"",Y1124-W1124&gt;Resumen!$B$8),FALSE()),"Quento ","")&amp;IF(IFERROR(AND(X1124&lt;&gt;"",Y1124&lt;&gt;"",Y1124-X1124&gt;Resumen!$B$8),FALSE()),"Julicroc ","")&amp;"en este PDV"),"")</f>
        <v/>
      </c>
      <c r="AZ1124" s="22" t="str">
        <f aca="false">IF(COUNTIF('Plan Pehuamar - Lista'!$A$2:$A$167,A1124)&gt;0,"Sí","No")</f>
        <v>No</v>
      </c>
      <c r="BA1124" s="22" t="str">
        <f aca="false">IF(COUNTIF('Plan Combo 9+1'!$A$2:$A$226,A1124)&gt;0,"Sí","No")</f>
        <v>No</v>
      </c>
      <c r="BB1124" s="22" t="str">
        <f aca="false">IF(AH1124="","No",IF(BA1124="Sí",IF((AO1124-AH1124)&gt;Resumen!$B$6,"Sí","No"),IF((AO1124-AH1124)&gt;=Resumen!$B$132,"Sí","No")))</f>
        <v>No</v>
      </c>
      <c r="BC1124" s="22" t="str">
        <f aca="false">IF(AND(N1124="Sí",AL1124="Sí",AI1124=0),"Sí","No")</f>
        <v>No</v>
      </c>
      <c r="BD1124" s="22" t="str">
        <f aca="false">IF(COUNTIF('Plan 9+1 (con Pehuamar)'!$A$2:$A$227,A1124)&gt;0,"Sí","No")</f>
        <v>No</v>
      </c>
    </row>
    <row r="1125" customFormat="false" ht="15" hidden="false" customHeight="true" outlineLevel="0" collapsed="false">
      <c r="A1125" s="6" t="n">
        <v>404327</v>
      </c>
      <c r="B1125" s="6" t="n">
        <v>6</v>
      </c>
      <c r="C1125" s="6" t="n">
        <v>601</v>
      </c>
      <c r="D1125" s="6" t="s">
        <v>194</v>
      </c>
      <c r="E1125" s="6" t="s">
        <v>1304</v>
      </c>
      <c r="F1125" s="6" t="s">
        <v>196</v>
      </c>
      <c r="G1125" s="6" t="s">
        <v>129</v>
      </c>
      <c r="H1125" s="6" t="s">
        <v>197</v>
      </c>
      <c r="I1125" s="27" t="n">
        <v>0</v>
      </c>
      <c r="J1125" s="27" t="n">
        <v>0</v>
      </c>
      <c r="K1125" s="27" t="n">
        <v>0.5</v>
      </c>
      <c r="L1125" s="28" t="n">
        <f aca="false">I1125+J1125</f>
        <v>0</v>
      </c>
      <c r="M1125" s="28" t="n">
        <f aca="false">L1125+K1125</f>
        <v>0.5</v>
      </c>
      <c r="N1125" s="22" t="str">
        <f aca="false">IF(I1125&gt;0,"Sí","No")</f>
        <v>No</v>
      </c>
      <c r="O1125" s="22" t="str">
        <f aca="false">IF(J1125&gt;0,"Sí","No")</f>
        <v>No</v>
      </c>
      <c r="P1125" s="22" t="str">
        <f aca="false">IF(K1125&gt;0,"Sí","No")</f>
        <v>Sí</v>
      </c>
      <c r="Q1125" s="22" t="str">
        <f aca="false">IF(OR(I1125&gt;0,J1125&gt;0),"Sí","No")</f>
        <v>No</v>
      </c>
      <c r="R1125" s="27"/>
      <c r="S1125" s="27"/>
      <c r="T1125" s="27"/>
      <c r="U1125" s="27"/>
      <c r="V1125" s="27"/>
      <c r="W1125" s="12" t="str">
        <f aca="false">IF(AND(I1125&gt;0,R1125&gt;0),(S1125-R1125)/R1125,"")</f>
        <v/>
      </c>
      <c r="X1125" s="12" t="str">
        <f aca="false">IF(AND(J1125&gt;0,T1125&gt;0),(U1125-T1125)/T1125,"")</f>
        <v/>
      </c>
      <c r="Y1125" s="12" t="str">
        <f aca="false">IF(AND(K1125&gt;0,V1125&gt;0),(V1125-Resumen!$B$7)/Resumen!$B$7,"")</f>
        <v/>
      </c>
      <c r="Z1125" s="28" t="str">
        <f aca="false">IF(AND(K1125&gt;0,I1125&gt;0,V1125&gt;0,S1125&gt;0),V1125-S1125,"")</f>
        <v/>
      </c>
      <c r="AA1125" s="12" t="str">
        <f aca="false">IF(Z1125&lt;&gt;"",Z1125/S1125,"")</f>
        <v/>
      </c>
      <c r="AB1125" s="28" t="str">
        <f aca="false">IF(AND(K1125&gt;0,J1125&gt;0,V1125&gt;0,U1125&gt;0),V1125-U1125,"")</f>
        <v/>
      </c>
      <c r="AC1125" s="12" t="str">
        <f aca="false">IF(AB1125&lt;&gt;"",AB1125/U1125,"")</f>
        <v/>
      </c>
      <c r="AD1125" s="27" t="n">
        <v>0</v>
      </c>
      <c r="AE1125" s="27" t="n">
        <v>0</v>
      </c>
      <c r="AF1125" s="27" t="n">
        <v>0</v>
      </c>
      <c r="AG1125" s="28" t="n">
        <f aca="false">AD1125+AE1125+AF1125</f>
        <v>0</v>
      </c>
      <c r="AH1125" s="12" t="str">
        <f aca="false">IF(AG1125&gt;0,AD1125/AG1125,"")</f>
        <v/>
      </c>
      <c r="AI1125" s="27" t="n">
        <v>0</v>
      </c>
      <c r="AJ1125" s="27" t="n">
        <v>0</v>
      </c>
      <c r="AK1125" s="27" t="n">
        <v>0</v>
      </c>
      <c r="AL1125" s="22" t="str">
        <f aca="false">IF(OR(AJ1125&gt;0,AK1125&gt;0),"Sí","No")</f>
        <v>No</v>
      </c>
      <c r="AM1125" s="6"/>
      <c r="AN1125" s="6"/>
      <c r="AO1125" s="12" t="n">
        <f aca="false">IF(M1125&gt;0,K1125/M1125,"")</f>
        <v>1</v>
      </c>
      <c r="AP1125" s="22" t="str">
        <f aca="false">IF(M1125&gt;=Resumen!$B$5,"Alto","Bajo")</f>
        <v>Bajo</v>
      </c>
      <c r="AQ1125" s="22" t="str">
        <f aca="false">IF(AO1125&gt;=Resumen!$B$28,"Alto","Bajo")</f>
        <v>Alto</v>
      </c>
      <c r="AR1125" s="22" t="str">
        <f aca="false">AP1125&amp;" Potencial / "&amp;AQ1125&amp;" Share"</f>
        <v>Bajo Potencial / Alto Share</v>
      </c>
      <c r="AS1125" s="22" t="str">
        <f aca="false">IF(Q1125="Sí",IF(AO1125&gt;=Resumen!$B$29,"Alto","Bajo"),"")</f>
        <v/>
      </c>
      <c r="AT1125" s="22" t="str">
        <f aca="false">IF(AS1125&lt;&gt;"",AP1125&amp;" Potencial / "&amp;AS1125&amp;" Share","")</f>
        <v/>
      </c>
      <c r="AU1125" s="22" t="str">
        <f aca="false">IF(AH1125="","Sin dato",IF(AH1125-AO1125&gt;Resumen!$B$6,"Sobre-exhibido",IF(AO1125-AH1125&gt;Resumen!$B$6,"Sub-exhibido","En línea")))</f>
        <v>Sin dato</v>
      </c>
      <c r="AV1125" s="22" t="str">
        <f aca="false">IF(AT1125="","",IF(AT1125="Alto Potencial / Bajo Share",1,IF(AT1125="Alto Potencial / Alto Share",2,IF(AT1125="Bajo Potencial / Alto Share",3,4))))</f>
        <v/>
      </c>
      <c r="AW1125" s="22" t="str">
        <f aca="false">IF(Q1125="No","Sin competencia directa",IF(AV1125=1,"1 - Foco Conquista (Alto Pot / Bajo Share)",IF(AV1125=2,"2 - Foco Defensa (Alto Pot / Alto Share)",IF(AV1125=3,"3 - Monitoreo (Bajo Pot / Alto Share)","4 - Baja Prioridad (Bajo Pot / Bajo Share)"))))</f>
        <v>Sin competencia directa</v>
      </c>
      <c r="AX1125" s="12" t="str">
        <f aca="false">IF(OR(IFERROR(AND(W1125&lt;&gt;"",Y1125&lt;&gt;"",Y1125-W1125&gt;Resumen!$B$8),FALSE()),IFERROR(AND(X1125&lt;&gt;"",Y1125&lt;&gt;"",Y1125-X1125&gt;Resumen!$B$8),FALSE())),MAX(IF(IFERROR(AND(W1125&lt;&gt;"",Y1125&lt;&gt;"",Y1125-W1125&gt;Resumen!$B$8),FALSE()),Y1125-W1125,0),IF(IFERROR(AND(X1125&lt;&gt;"",Y1125&lt;&gt;"",Y1125-X1125&gt;Resumen!$B$8),FALSE()),Y1125-X1125,0)),"")</f>
        <v/>
      </c>
      <c r="AY1125" s="22" t="str">
        <f aca="false">IF(OR(IFERROR(AND(W1125&lt;&gt;"",Y1125&lt;&gt;"",Y1125-W1125&gt;Resumen!$B$8),FALSE()),IFERROR(AND(X1125&lt;&gt;"",Y1125&lt;&gt;"",Y1125-X1125&gt;Resumen!$B$8),FALSE())),TRIM("Lays tiene mayor markup que "&amp;IF(IFERROR(AND(W1125&lt;&gt;"",Y1125&lt;&gt;"",Y1125-W1125&gt;Resumen!$B$8),FALSE()),"Quento ","")&amp;IF(IFERROR(AND(X1125&lt;&gt;"",Y1125&lt;&gt;"",Y1125-X1125&gt;Resumen!$B$8),FALSE()),"Julicroc ","")&amp;"en este PDV"),"")</f>
        <v/>
      </c>
      <c r="AZ1125" s="22" t="str">
        <f aca="false">IF(COUNTIF('Plan Pehuamar - Lista'!$A$2:$A$167,A1125)&gt;0,"Sí","No")</f>
        <v>No</v>
      </c>
      <c r="BA1125" s="22" t="str">
        <f aca="false">IF(COUNTIF('Plan Combo 9+1'!$A$2:$A$226,A1125)&gt;0,"Sí","No")</f>
        <v>No</v>
      </c>
      <c r="BB1125" s="22" t="str">
        <f aca="false">IF(AH1125="","No",IF(BA1125="Sí",IF((AO1125-AH1125)&gt;Resumen!$B$6,"Sí","No"),IF((AO1125-AH1125)&gt;=Resumen!$B$132,"Sí","No")))</f>
        <v>No</v>
      </c>
      <c r="BC1125" s="22" t="str">
        <f aca="false">IF(AND(N1125="Sí",AL1125="Sí",AI1125=0),"Sí","No")</f>
        <v>No</v>
      </c>
      <c r="BD1125" s="22" t="str">
        <f aca="false">IF(COUNTIF('Plan 9+1 (con Pehuamar)'!$A$2:$A$227,A1125)&gt;0,"Sí","No")</f>
        <v>No</v>
      </c>
    </row>
    <row r="1126" customFormat="false" ht="15" hidden="false" customHeight="true" outlineLevel="0" collapsed="false">
      <c r="A1126" s="6" t="n">
        <v>404424</v>
      </c>
      <c r="B1126" s="6" t="n">
        <v>6</v>
      </c>
      <c r="C1126" s="6" t="n">
        <v>601</v>
      </c>
      <c r="D1126" s="6" t="s">
        <v>194</v>
      </c>
      <c r="E1126" s="6" t="s">
        <v>1305</v>
      </c>
      <c r="F1126" s="6" t="s">
        <v>201</v>
      </c>
      <c r="G1126" s="6" t="s">
        <v>129</v>
      </c>
      <c r="H1126" s="6" t="s">
        <v>197</v>
      </c>
      <c r="I1126" s="27" t="n">
        <v>0</v>
      </c>
      <c r="J1126" s="27" t="n">
        <v>0</v>
      </c>
      <c r="K1126" s="27" t="n">
        <v>0.2</v>
      </c>
      <c r="L1126" s="28" t="n">
        <f aca="false">I1126+J1126</f>
        <v>0</v>
      </c>
      <c r="M1126" s="28" t="n">
        <f aca="false">L1126+K1126</f>
        <v>0.2</v>
      </c>
      <c r="N1126" s="22" t="str">
        <f aca="false">IF(I1126&gt;0,"Sí","No")</f>
        <v>No</v>
      </c>
      <c r="O1126" s="22" t="str">
        <f aca="false">IF(J1126&gt;0,"Sí","No")</f>
        <v>No</v>
      </c>
      <c r="P1126" s="22" t="str">
        <f aca="false">IF(K1126&gt;0,"Sí","No")</f>
        <v>Sí</v>
      </c>
      <c r="Q1126" s="22" t="str">
        <f aca="false">IF(OR(I1126&gt;0,J1126&gt;0),"Sí","No")</f>
        <v>No</v>
      </c>
      <c r="R1126" s="27"/>
      <c r="S1126" s="27"/>
      <c r="T1126" s="27"/>
      <c r="U1126" s="27"/>
      <c r="V1126" s="27"/>
      <c r="W1126" s="12" t="str">
        <f aca="false">IF(AND(I1126&gt;0,R1126&gt;0),(S1126-R1126)/R1126,"")</f>
        <v/>
      </c>
      <c r="X1126" s="12" t="str">
        <f aca="false">IF(AND(J1126&gt;0,T1126&gt;0),(U1126-T1126)/T1126,"")</f>
        <v/>
      </c>
      <c r="Y1126" s="12" t="str">
        <f aca="false">IF(AND(K1126&gt;0,V1126&gt;0),(V1126-Resumen!$B$7)/Resumen!$B$7,"")</f>
        <v/>
      </c>
      <c r="Z1126" s="28" t="str">
        <f aca="false">IF(AND(K1126&gt;0,I1126&gt;0,V1126&gt;0,S1126&gt;0),V1126-S1126,"")</f>
        <v/>
      </c>
      <c r="AA1126" s="12" t="str">
        <f aca="false">IF(Z1126&lt;&gt;"",Z1126/S1126,"")</f>
        <v/>
      </c>
      <c r="AB1126" s="28" t="str">
        <f aca="false">IF(AND(K1126&gt;0,J1126&gt;0,V1126&gt;0,U1126&gt;0),V1126-U1126,"")</f>
        <v/>
      </c>
      <c r="AC1126" s="12" t="str">
        <f aca="false">IF(AB1126&lt;&gt;"",AB1126/U1126,"")</f>
        <v/>
      </c>
      <c r="AD1126" s="27" t="n">
        <v>0</v>
      </c>
      <c r="AE1126" s="27" t="n">
        <v>0</v>
      </c>
      <c r="AF1126" s="27" t="n">
        <v>0</v>
      </c>
      <c r="AG1126" s="28" t="n">
        <f aca="false">AD1126+AE1126+AF1126</f>
        <v>0</v>
      </c>
      <c r="AH1126" s="12" t="str">
        <f aca="false">IF(AG1126&gt;0,AD1126/AG1126,"")</f>
        <v/>
      </c>
      <c r="AI1126" s="27" t="n">
        <v>0</v>
      </c>
      <c r="AJ1126" s="27" t="n">
        <v>0</v>
      </c>
      <c r="AK1126" s="27" t="n">
        <v>0</v>
      </c>
      <c r="AL1126" s="22" t="str">
        <f aca="false">IF(OR(AJ1126&gt;0,AK1126&gt;0),"Sí","No")</f>
        <v>No</v>
      </c>
      <c r="AM1126" s="6"/>
      <c r="AN1126" s="6"/>
      <c r="AO1126" s="12" t="n">
        <f aca="false">IF(M1126&gt;0,K1126/M1126,"")</f>
        <v>1</v>
      </c>
      <c r="AP1126" s="22" t="str">
        <f aca="false">IF(M1126&gt;=Resumen!$B$5,"Alto","Bajo")</f>
        <v>Bajo</v>
      </c>
      <c r="AQ1126" s="22" t="str">
        <f aca="false">IF(AO1126&gt;=Resumen!$B$28,"Alto","Bajo")</f>
        <v>Alto</v>
      </c>
      <c r="AR1126" s="22" t="str">
        <f aca="false">AP1126&amp;" Potencial / "&amp;AQ1126&amp;" Share"</f>
        <v>Bajo Potencial / Alto Share</v>
      </c>
      <c r="AS1126" s="22" t="str">
        <f aca="false">IF(Q1126="Sí",IF(AO1126&gt;=Resumen!$B$29,"Alto","Bajo"),"")</f>
        <v/>
      </c>
      <c r="AT1126" s="22" t="str">
        <f aca="false">IF(AS1126&lt;&gt;"",AP1126&amp;" Potencial / "&amp;AS1126&amp;" Share","")</f>
        <v/>
      </c>
      <c r="AU1126" s="22" t="str">
        <f aca="false">IF(AH1126="","Sin dato",IF(AH1126-AO1126&gt;Resumen!$B$6,"Sobre-exhibido",IF(AO1126-AH1126&gt;Resumen!$B$6,"Sub-exhibido","En línea")))</f>
        <v>Sin dato</v>
      </c>
      <c r="AV1126" s="22" t="str">
        <f aca="false">IF(AT1126="","",IF(AT1126="Alto Potencial / Bajo Share",1,IF(AT1126="Alto Potencial / Alto Share",2,IF(AT1126="Bajo Potencial / Alto Share",3,4))))</f>
        <v/>
      </c>
      <c r="AW1126" s="22" t="str">
        <f aca="false">IF(Q1126="No","Sin competencia directa",IF(AV1126=1,"1 - Foco Conquista (Alto Pot / Bajo Share)",IF(AV1126=2,"2 - Foco Defensa (Alto Pot / Alto Share)",IF(AV1126=3,"3 - Monitoreo (Bajo Pot / Alto Share)","4 - Baja Prioridad (Bajo Pot / Bajo Share)"))))</f>
        <v>Sin competencia directa</v>
      </c>
      <c r="AX1126" s="12" t="str">
        <f aca="false">IF(OR(IFERROR(AND(W1126&lt;&gt;"",Y1126&lt;&gt;"",Y1126-W1126&gt;Resumen!$B$8),FALSE()),IFERROR(AND(X1126&lt;&gt;"",Y1126&lt;&gt;"",Y1126-X1126&gt;Resumen!$B$8),FALSE())),MAX(IF(IFERROR(AND(W1126&lt;&gt;"",Y1126&lt;&gt;"",Y1126-W1126&gt;Resumen!$B$8),FALSE()),Y1126-W1126,0),IF(IFERROR(AND(X1126&lt;&gt;"",Y1126&lt;&gt;"",Y1126-X1126&gt;Resumen!$B$8),FALSE()),Y1126-X1126,0)),"")</f>
        <v/>
      </c>
      <c r="AY1126" s="22" t="str">
        <f aca="false">IF(OR(IFERROR(AND(W1126&lt;&gt;"",Y1126&lt;&gt;"",Y1126-W1126&gt;Resumen!$B$8),FALSE()),IFERROR(AND(X1126&lt;&gt;"",Y1126&lt;&gt;"",Y1126-X1126&gt;Resumen!$B$8),FALSE())),TRIM("Lays tiene mayor markup que "&amp;IF(IFERROR(AND(W1126&lt;&gt;"",Y1126&lt;&gt;"",Y1126-W1126&gt;Resumen!$B$8),FALSE()),"Quento ","")&amp;IF(IFERROR(AND(X1126&lt;&gt;"",Y1126&lt;&gt;"",Y1126-X1126&gt;Resumen!$B$8),FALSE()),"Julicroc ","")&amp;"en este PDV"),"")</f>
        <v/>
      </c>
      <c r="AZ1126" s="22" t="str">
        <f aca="false">IF(COUNTIF('Plan Pehuamar - Lista'!$A$2:$A$167,A1126)&gt;0,"Sí","No")</f>
        <v>No</v>
      </c>
      <c r="BA1126" s="22" t="str">
        <f aca="false">IF(COUNTIF('Plan Combo 9+1'!$A$2:$A$226,A1126)&gt;0,"Sí","No")</f>
        <v>No</v>
      </c>
      <c r="BB1126" s="22" t="str">
        <f aca="false">IF(AH1126="","No",IF(BA1126="Sí",IF((AO1126-AH1126)&gt;Resumen!$B$6,"Sí","No"),IF((AO1126-AH1126)&gt;=Resumen!$B$132,"Sí","No")))</f>
        <v>No</v>
      </c>
      <c r="BC1126" s="22" t="str">
        <f aca="false">IF(AND(N1126="Sí",AL1126="Sí",AI1126=0),"Sí","No")</f>
        <v>No</v>
      </c>
      <c r="BD1126" s="22" t="str">
        <f aca="false">IF(COUNTIF('Plan 9+1 (con Pehuamar)'!$A$2:$A$227,A1126)&gt;0,"Sí","No")</f>
        <v>No</v>
      </c>
    </row>
    <row r="1127" customFormat="false" ht="15" hidden="false" customHeight="true" outlineLevel="0" collapsed="false">
      <c r="A1127" s="6" t="n">
        <v>400589</v>
      </c>
      <c r="B1127" s="6" t="n">
        <v>6</v>
      </c>
      <c r="C1127" s="6" t="n">
        <v>602</v>
      </c>
      <c r="D1127" s="6" t="s">
        <v>254</v>
      </c>
      <c r="E1127" s="6" t="s">
        <v>1306</v>
      </c>
      <c r="F1127" s="6" t="s">
        <v>196</v>
      </c>
      <c r="G1127" s="6" t="s">
        <v>129</v>
      </c>
      <c r="H1127" s="6" t="s">
        <v>197</v>
      </c>
      <c r="I1127" s="27" t="n">
        <v>0</v>
      </c>
      <c r="J1127" s="27" t="n">
        <v>0</v>
      </c>
      <c r="K1127" s="27" t="n">
        <v>1.2</v>
      </c>
      <c r="L1127" s="28" t="n">
        <f aca="false">I1127+J1127</f>
        <v>0</v>
      </c>
      <c r="M1127" s="28" t="n">
        <f aca="false">L1127+K1127</f>
        <v>1.2</v>
      </c>
      <c r="N1127" s="22" t="str">
        <f aca="false">IF(I1127&gt;0,"Sí","No")</f>
        <v>No</v>
      </c>
      <c r="O1127" s="22" t="str">
        <f aca="false">IF(J1127&gt;0,"Sí","No")</f>
        <v>No</v>
      </c>
      <c r="P1127" s="22" t="str">
        <f aca="false">IF(K1127&gt;0,"Sí","No")</f>
        <v>Sí</v>
      </c>
      <c r="Q1127" s="22" t="str">
        <f aca="false">IF(OR(I1127&gt;0,J1127&gt;0),"Sí","No")</f>
        <v>No</v>
      </c>
      <c r="R1127" s="27"/>
      <c r="S1127" s="27"/>
      <c r="T1127" s="27"/>
      <c r="U1127" s="27"/>
      <c r="V1127" s="27"/>
      <c r="W1127" s="12" t="str">
        <f aca="false">IF(AND(I1127&gt;0,R1127&gt;0),(S1127-R1127)/R1127,"")</f>
        <v/>
      </c>
      <c r="X1127" s="12" t="str">
        <f aca="false">IF(AND(J1127&gt;0,T1127&gt;0),(U1127-T1127)/T1127,"")</f>
        <v/>
      </c>
      <c r="Y1127" s="12" t="str">
        <f aca="false">IF(AND(K1127&gt;0,V1127&gt;0),(V1127-Resumen!$B$7)/Resumen!$B$7,"")</f>
        <v/>
      </c>
      <c r="Z1127" s="28" t="str">
        <f aca="false">IF(AND(K1127&gt;0,I1127&gt;0,V1127&gt;0,S1127&gt;0),V1127-S1127,"")</f>
        <v/>
      </c>
      <c r="AA1127" s="12" t="str">
        <f aca="false">IF(Z1127&lt;&gt;"",Z1127/S1127,"")</f>
        <v/>
      </c>
      <c r="AB1127" s="28" t="str">
        <f aca="false">IF(AND(K1127&gt;0,J1127&gt;0,V1127&gt;0,U1127&gt;0),V1127-U1127,"")</f>
        <v/>
      </c>
      <c r="AC1127" s="12" t="str">
        <f aca="false">IF(AB1127&lt;&gt;"",AB1127/U1127,"")</f>
        <v/>
      </c>
      <c r="AD1127" s="27" t="n">
        <v>0</v>
      </c>
      <c r="AE1127" s="27" t="n">
        <v>0</v>
      </c>
      <c r="AF1127" s="27" t="n">
        <v>0</v>
      </c>
      <c r="AG1127" s="28" t="n">
        <f aca="false">AD1127+AE1127+AF1127</f>
        <v>0</v>
      </c>
      <c r="AH1127" s="12" t="str">
        <f aca="false">IF(AG1127&gt;0,AD1127/AG1127,"")</f>
        <v/>
      </c>
      <c r="AI1127" s="27" t="n">
        <v>0</v>
      </c>
      <c r="AJ1127" s="27" t="n">
        <v>0</v>
      </c>
      <c r="AK1127" s="27" t="n">
        <v>0</v>
      </c>
      <c r="AL1127" s="22" t="str">
        <f aca="false">IF(OR(AJ1127&gt;0,AK1127&gt;0),"Sí","No")</f>
        <v>No</v>
      </c>
      <c r="AM1127" s="6"/>
      <c r="AN1127" s="6"/>
      <c r="AO1127" s="12" t="n">
        <f aca="false">IF(M1127&gt;0,K1127/M1127,"")</f>
        <v>1</v>
      </c>
      <c r="AP1127" s="22" t="str">
        <f aca="false">IF(M1127&gt;=Resumen!$B$5,"Alto","Bajo")</f>
        <v>Bajo</v>
      </c>
      <c r="AQ1127" s="22" t="str">
        <f aca="false">IF(AO1127&gt;=Resumen!$B$28,"Alto","Bajo")</f>
        <v>Alto</v>
      </c>
      <c r="AR1127" s="22" t="str">
        <f aca="false">AP1127&amp;" Potencial / "&amp;AQ1127&amp;" Share"</f>
        <v>Bajo Potencial / Alto Share</v>
      </c>
      <c r="AS1127" s="22" t="str">
        <f aca="false">IF(Q1127="Sí",IF(AO1127&gt;=Resumen!$B$29,"Alto","Bajo"),"")</f>
        <v/>
      </c>
      <c r="AT1127" s="22" t="str">
        <f aca="false">IF(AS1127&lt;&gt;"",AP1127&amp;" Potencial / "&amp;AS1127&amp;" Share","")</f>
        <v/>
      </c>
      <c r="AU1127" s="22" t="str">
        <f aca="false">IF(AH1127="","Sin dato",IF(AH1127-AO1127&gt;Resumen!$B$6,"Sobre-exhibido",IF(AO1127-AH1127&gt;Resumen!$B$6,"Sub-exhibido","En línea")))</f>
        <v>Sin dato</v>
      </c>
      <c r="AV1127" s="22" t="str">
        <f aca="false">IF(AT1127="","",IF(AT1127="Alto Potencial / Bajo Share",1,IF(AT1127="Alto Potencial / Alto Share",2,IF(AT1127="Bajo Potencial / Alto Share",3,4))))</f>
        <v/>
      </c>
      <c r="AW1127" s="22" t="str">
        <f aca="false">IF(Q1127="No","Sin competencia directa",IF(AV1127=1,"1 - Foco Conquista (Alto Pot / Bajo Share)",IF(AV1127=2,"2 - Foco Defensa (Alto Pot / Alto Share)",IF(AV1127=3,"3 - Monitoreo (Bajo Pot / Alto Share)","4 - Baja Prioridad (Bajo Pot / Bajo Share)"))))</f>
        <v>Sin competencia directa</v>
      </c>
      <c r="AX1127" s="12" t="str">
        <f aca="false">IF(OR(IFERROR(AND(W1127&lt;&gt;"",Y1127&lt;&gt;"",Y1127-W1127&gt;Resumen!$B$8),FALSE()),IFERROR(AND(X1127&lt;&gt;"",Y1127&lt;&gt;"",Y1127-X1127&gt;Resumen!$B$8),FALSE())),MAX(IF(IFERROR(AND(W1127&lt;&gt;"",Y1127&lt;&gt;"",Y1127-W1127&gt;Resumen!$B$8),FALSE()),Y1127-W1127,0),IF(IFERROR(AND(X1127&lt;&gt;"",Y1127&lt;&gt;"",Y1127-X1127&gt;Resumen!$B$8),FALSE()),Y1127-X1127,0)),"")</f>
        <v/>
      </c>
      <c r="AY1127" s="22" t="str">
        <f aca="false">IF(OR(IFERROR(AND(W1127&lt;&gt;"",Y1127&lt;&gt;"",Y1127-W1127&gt;Resumen!$B$8),FALSE()),IFERROR(AND(X1127&lt;&gt;"",Y1127&lt;&gt;"",Y1127-X1127&gt;Resumen!$B$8),FALSE())),TRIM("Lays tiene mayor markup que "&amp;IF(IFERROR(AND(W1127&lt;&gt;"",Y1127&lt;&gt;"",Y1127-W1127&gt;Resumen!$B$8),FALSE()),"Quento ","")&amp;IF(IFERROR(AND(X1127&lt;&gt;"",Y1127&lt;&gt;"",Y1127-X1127&gt;Resumen!$B$8),FALSE()),"Julicroc ","")&amp;"en este PDV"),"")</f>
        <v/>
      </c>
      <c r="AZ1127" s="22" t="str">
        <f aca="false">IF(COUNTIF('Plan Pehuamar - Lista'!$A$2:$A$167,A1127)&gt;0,"Sí","No")</f>
        <v>No</v>
      </c>
      <c r="BA1127" s="22" t="str">
        <f aca="false">IF(COUNTIF('Plan Combo 9+1'!$A$2:$A$226,A1127)&gt;0,"Sí","No")</f>
        <v>No</v>
      </c>
      <c r="BB1127" s="22" t="str">
        <f aca="false">IF(AH1127="","No",IF(BA1127="Sí",IF((AO1127-AH1127)&gt;Resumen!$B$6,"Sí","No"),IF((AO1127-AH1127)&gt;=Resumen!$B$132,"Sí","No")))</f>
        <v>No</v>
      </c>
      <c r="BC1127" s="22" t="str">
        <f aca="false">IF(AND(N1127="Sí",AL1127="Sí",AI1127=0),"Sí","No")</f>
        <v>No</v>
      </c>
      <c r="BD1127" s="22" t="str">
        <f aca="false">IF(COUNTIF('Plan 9+1 (con Pehuamar)'!$A$2:$A$227,A1127)&gt;0,"Sí","No")</f>
        <v>No</v>
      </c>
    </row>
    <row r="1128" customFormat="false" ht="15" hidden="false" customHeight="true" outlineLevel="0" collapsed="false">
      <c r="A1128" s="6" t="n">
        <v>400590</v>
      </c>
      <c r="B1128" s="6" t="n">
        <v>6</v>
      </c>
      <c r="C1128" s="6" t="n">
        <v>602</v>
      </c>
      <c r="D1128" s="6" t="s">
        <v>254</v>
      </c>
      <c r="E1128" s="6" t="s">
        <v>1307</v>
      </c>
      <c r="F1128" s="6" t="s">
        <v>196</v>
      </c>
      <c r="G1128" s="6" t="s">
        <v>129</v>
      </c>
      <c r="H1128" s="6" t="s">
        <v>197</v>
      </c>
      <c r="I1128" s="27" t="n">
        <v>0</v>
      </c>
      <c r="J1128" s="27" t="n">
        <v>0</v>
      </c>
      <c r="K1128" s="27" t="n">
        <v>1.5</v>
      </c>
      <c r="L1128" s="28" t="n">
        <f aca="false">I1128+J1128</f>
        <v>0</v>
      </c>
      <c r="M1128" s="28" t="n">
        <f aca="false">L1128+K1128</f>
        <v>1.5</v>
      </c>
      <c r="N1128" s="22" t="str">
        <f aca="false">IF(I1128&gt;0,"Sí","No")</f>
        <v>No</v>
      </c>
      <c r="O1128" s="22" t="str">
        <f aca="false">IF(J1128&gt;0,"Sí","No")</f>
        <v>No</v>
      </c>
      <c r="P1128" s="22" t="str">
        <f aca="false">IF(K1128&gt;0,"Sí","No")</f>
        <v>Sí</v>
      </c>
      <c r="Q1128" s="22" t="str">
        <f aca="false">IF(OR(I1128&gt;0,J1128&gt;0),"Sí","No")</f>
        <v>No</v>
      </c>
      <c r="R1128" s="27"/>
      <c r="S1128" s="27"/>
      <c r="T1128" s="27"/>
      <c r="U1128" s="27"/>
      <c r="V1128" s="27"/>
      <c r="W1128" s="12" t="str">
        <f aca="false">IF(AND(I1128&gt;0,R1128&gt;0),(S1128-R1128)/R1128,"")</f>
        <v/>
      </c>
      <c r="X1128" s="12" t="str">
        <f aca="false">IF(AND(J1128&gt;0,T1128&gt;0),(U1128-T1128)/T1128,"")</f>
        <v/>
      </c>
      <c r="Y1128" s="12" t="str">
        <f aca="false">IF(AND(K1128&gt;0,V1128&gt;0),(V1128-Resumen!$B$7)/Resumen!$B$7,"")</f>
        <v/>
      </c>
      <c r="Z1128" s="28" t="str">
        <f aca="false">IF(AND(K1128&gt;0,I1128&gt;0,V1128&gt;0,S1128&gt;0),V1128-S1128,"")</f>
        <v/>
      </c>
      <c r="AA1128" s="12" t="str">
        <f aca="false">IF(Z1128&lt;&gt;"",Z1128/S1128,"")</f>
        <v/>
      </c>
      <c r="AB1128" s="28" t="str">
        <f aca="false">IF(AND(K1128&gt;0,J1128&gt;0,V1128&gt;0,U1128&gt;0),V1128-U1128,"")</f>
        <v/>
      </c>
      <c r="AC1128" s="12" t="str">
        <f aca="false">IF(AB1128&lt;&gt;"",AB1128/U1128,"")</f>
        <v/>
      </c>
      <c r="AD1128" s="27" t="n">
        <v>0</v>
      </c>
      <c r="AE1128" s="27" t="n">
        <v>0</v>
      </c>
      <c r="AF1128" s="27" t="n">
        <v>0</v>
      </c>
      <c r="AG1128" s="28" t="n">
        <f aca="false">AD1128+AE1128+AF1128</f>
        <v>0</v>
      </c>
      <c r="AH1128" s="12" t="str">
        <f aca="false">IF(AG1128&gt;0,AD1128/AG1128,"")</f>
        <v/>
      </c>
      <c r="AI1128" s="27" t="n">
        <v>0</v>
      </c>
      <c r="AJ1128" s="27" t="n">
        <v>0</v>
      </c>
      <c r="AK1128" s="27" t="n">
        <v>0</v>
      </c>
      <c r="AL1128" s="22" t="str">
        <f aca="false">IF(OR(AJ1128&gt;0,AK1128&gt;0),"Sí","No")</f>
        <v>No</v>
      </c>
      <c r="AM1128" s="6"/>
      <c r="AN1128" s="6"/>
      <c r="AO1128" s="12" t="n">
        <f aca="false">IF(M1128&gt;0,K1128/M1128,"")</f>
        <v>1</v>
      </c>
      <c r="AP1128" s="22" t="str">
        <f aca="false">IF(M1128&gt;=Resumen!$B$5,"Alto","Bajo")</f>
        <v>Bajo</v>
      </c>
      <c r="AQ1128" s="22" t="str">
        <f aca="false">IF(AO1128&gt;=Resumen!$B$28,"Alto","Bajo")</f>
        <v>Alto</v>
      </c>
      <c r="AR1128" s="22" t="str">
        <f aca="false">AP1128&amp;" Potencial / "&amp;AQ1128&amp;" Share"</f>
        <v>Bajo Potencial / Alto Share</v>
      </c>
      <c r="AS1128" s="22" t="str">
        <f aca="false">IF(Q1128="Sí",IF(AO1128&gt;=Resumen!$B$29,"Alto","Bajo"),"")</f>
        <v/>
      </c>
      <c r="AT1128" s="22" t="str">
        <f aca="false">IF(AS1128&lt;&gt;"",AP1128&amp;" Potencial / "&amp;AS1128&amp;" Share","")</f>
        <v/>
      </c>
      <c r="AU1128" s="22" t="str">
        <f aca="false">IF(AH1128="","Sin dato",IF(AH1128-AO1128&gt;Resumen!$B$6,"Sobre-exhibido",IF(AO1128-AH1128&gt;Resumen!$B$6,"Sub-exhibido","En línea")))</f>
        <v>Sin dato</v>
      </c>
      <c r="AV1128" s="22" t="str">
        <f aca="false">IF(AT1128="","",IF(AT1128="Alto Potencial / Bajo Share",1,IF(AT1128="Alto Potencial / Alto Share",2,IF(AT1128="Bajo Potencial / Alto Share",3,4))))</f>
        <v/>
      </c>
      <c r="AW1128" s="22" t="str">
        <f aca="false">IF(Q1128="No","Sin competencia directa",IF(AV1128=1,"1 - Foco Conquista (Alto Pot / Bajo Share)",IF(AV1128=2,"2 - Foco Defensa (Alto Pot / Alto Share)",IF(AV1128=3,"3 - Monitoreo (Bajo Pot / Alto Share)","4 - Baja Prioridad (Bajo Pot / Bajo Share)"))))</f>
        <v>Sin competencia directa</v>
      </c>
      <c r="AX1128" s="12" t="str">
        <f aca="false">IF(OR(IFERROR(AND(W1128&lt;&gt;"",Y1128&lt;&gt;"",Y1128-W1128&gt;Resumen!$B$8),FALSE()),IFERROR(AND(X1128&lt;&gt;"",Y1128&lt;&gt;"",Y1128-X1128&gt;Resumen!$B$8),FALSE())),MAX(IF(IFERROR(AND(W1128&lt;&gt;"",Y1128&lt;&gt;"",Y1128-W1128&gt;Resumen!$B$8),FALSE()),Y1128-W1128,0),IF(IFERROR(AND(X1128&lt;&gt;"",Y1128&lt;&gt;"",Y1128-X1128&gt;Resumen!$B$8),FALSE()),Y1128-X1128,0)),"")</f>
        <v/>
      </c>
      <c r="AY1128" s="22" t="str">
        <f aca="false">IF(OR(IFERROR(AND(W1128&lt;&gt;"",Y1128&lt;&gt;"",Y1128-W1128&gt;Resumen!$B$8),FALSE()),IFERROR(AND(X1128&lt;&gt;"",Y1128&lt;&gt;"",Y1128-X1128&gt;Resumen!$B$8),FALSE())),TRIM("Lays tiene mayor markup que "&amp;IF(IFERROR(AND(W1128&lt;&gt;"",Y1128&lt;&gt;"",Y1128-W1128&gt;Resumen!$B$8),FALSE()),"Quento ","")&amp;IF(IFERROR(AND(X1128&lt;&gt;"",Y1128&lt;&gt;"",Y1128-X1128&gt;Resumen!$B$8),FALSE()),"Julicroc ","")&amp;"en este PDV"),"")</f>
        <v/>
      </c>
      <c r="AZ1128" s="22" t="str">
        <f aca="false">IF(COUNTIF('Plan Pehuamar - Lista'!$A$2:$A$167,A1128)&gt;0,"Sí","No")</f>
        <v>No</v>
      </c>
      <c r="BA1128" s="22" t="str">
        <f aca="false">IF(COUNTIF('Plan Combo 9+1'!$A$2:$A$226,A1128)&gt;0,"Sí","No")</f>
        <v>No</v>
      </c>
      <c r="BB1128" s="22" t="str">
        <f aca="false">IF(AH1128="","No",IF(BA1128="Sí",IF((AO1128-AH1128)&gt;Resumen!$B$6,"Sí","No"),IF((AO1128-AH1128)&gt;=Resumen!$B$132,"Sí","No")))</f>
        <v>No</v>
      </c>
      <c r="BC1128" s="22" t="str">
        <f aca="false">IF(AND(N1128="Sí",AL1128="Sí",AI1128=0),"Sí","No")</f>
        <v>No</v>
      </c>
      <c r="BD1128" s="22" t="str">
        <f aca="false">IF(COUNTIF('Plan 9+1 (con Pehuamar)'!$A$2:$A$227,A1128)&gt;0,"Sí","No")</f>
        <v>No</v>
      </c>
    </row>
    <row r="1129" customFormat="false" ht="15" hidden="false" customHeight="true" outlineLevel="0" collapsed="false">
      <c r="A1129" s="6" t="n">
        <v>400601</v>
      </c>
      <c r="B1129" s="6" t="n">
        <v>6</v>
      </c>
      <c r="C1129" s="6" t="n">
        <v>602</v>
      </c>
      <c r="D1129" s="6" t="s">
        <v>254</v>
      </c>
      <c r="E1129" s="6" t="s">
        <v>1308</v>
      </c>
      <c r="F1129" s="6" t="s">
        <v>196</v>
      </c>
      <c r="G1129" s="6" t="s">
        <v>129</v>
      </c>
      <c r="H1129" s="6" t="s">
        <v>197</v>
      </c>
      <c r="I1129" s="27" t="n">
        <v>0</v>
      </c>
      <c r="J1129" s="27" t="n">
        <v>0</v>
      </c>
      <c r="K1129" s="27" t="n">
        <v>0.4</v>
      </c>
      <c r="L1129" s="28" t="n">
        <f aca="false">I1129+J1129</f>
        <v>0</v>
      </c>
      <c r="M1129" s="28" t="n">
        <f aca="false">L1129+K1129</f>
        <v>0.4</v>
      </c>
      <c r="N1129" s="22" t="str">
        <f aca="false">IF(I1129&gt;0,"Sí","No")</f>
        <v>No</v>
      </c>
      <c r="O1129" s="22" t="str">
        <f aca="false">IF(J1129&gt;0,"Sí","No")</f>
        <v>No</v>
      </c>
      <c r="P1129" s="22" t="str">
        <f aca="false">IF(K1129&gt;0,"Sí","No")</f>
        <v>Sí</v>
      </c>
      <c r="Q1129" s="22" t="str">
        <f aca="false">IF(OR(I1129&gt;0,J1129&gt;0),"Sí","No")</f>
        <v>No</v>
      </c>
      <c r="R1129" s="27"/>
      <c r="S1129" s="27"/>
      <c r="T1129" s="27"/>
      <c r="U1129" s="27"/>
      <c r="V1129" s="27"/>
      <c r="W1129" s="12" t="str">
        <f aca="false">IF(AND(I1129&gt;0,R1129&gt;0),(S1129-R1129)/R1129,"")</f>
        <v/>
      </c>
      <c r="X1129" s="12" t="str">
        <f aca="false">IF(AND(J1129&gt;0,T1129&gt;0),(U1129-T1129)/T1129,"")</f>
        <v/>
      </c>
      <c r="Y1129" s="12" t="str">
        <f aca="false">IF(AND(K1129&gt;0,V1129&gt;0),(V1129-Resumen!$B$7)/Resumen!$B$7,"")</f>
        <v/>
      </c>
      <c r="Z1129" s="28" t="str">
        <f aca="false">IF(AND(K1129&gt;0,I1129&gt;0,V1129&gt;0,S1129&gt;0),V1129-S1129,"")</f>
        <v/>
      </c>
      <c r="AA1129" s="12" t="str">
        <f aca="false">IF(Z1129&lt;&gt;"",Z1129/S1129,"")</f>
        <v/>
      </c>
      <c r="AB1129" s="28" t="str">
        <f aca="false">IF(AND(K1129&gt;0,J1129&gt;0,V1129&gt;0,U1129&gt;0),V1129-U1129,"")</f>
        <v/>
      </c>
      <c r="AC1129" s="12" t="str">
        <f aca="false">IF(AB1129&lt;&gt;"",AB1129/U1129,"")</f>
        <v/>
      </c>
      <c r="AD1129" s="27" t="n">
        <v>0</v>
      </c>
      <c r="AE1129" s="27" t="n">
        <v>0</v>
      </c>
      <c r="AF1129" s="27" t="n">
        <v>0</v>
      </c>
      <c r="AG1129" s="28" t="n">
        <f aca="false">AD1129+AE1129+AF1129</f>
        <v>0</v>
      </c>
      <c r="AH1129" s="12" t="str">
        <f aca="false">IF(AG1129&gt;0,AD1129/AG1129,"")</f>
        <v/>
      </c>
      <c r="AI1129" s="27" t="n">
        <v>0</v>
      </c>
      <c r="AJ1129" s="27" t="n">
        <v>0</v>
      </c>
      <c r="AK1129" s="27" t="n">
        <v>0</v>
      </c>
      <c r="AL1129" s="22" t="str">
        <f aca="false">IF(OR(AJ1129&gt;0,AK1129&gt;0),"Sí","No")</f>
        <v>No</v>
      </c>
      <c r="AM1129" s="6"/>
      <c r="AN1129" s="6"/>
      <c r="AO1129" s="12" t="n">
        <f aca="false">IF(M1129&gt;0,K1129/M1129,"")</f>
        <v>1</v>
      </c>
      <c r="AP1129" s="22" t="str">
        <f aca="false">IF(M1129&gt;=Resumen!$B$5,"Alto","Bajo")</f>
        <v>Bajo</v>
      </c>
      <c r="AQ1129" s="22" t="str">
        <f aca="false">IF(AO1129&gt;=Resumen!$B$28,"Alto","Bajo")</f>
        <v>Alto</v>
      </c>
      <c r="AR1129" s="22" t="str">
        <f aca="false">AP1129&amp;" Potencial / "&amp;AQ1129&amp;" Share"</f>
        <v>Bajo Potencial / Alto Share</v>
      </c>
      <c r="AS1129" s="22" t="str">
        <f aca="false">IF(Q1129="Sí",IF(AO1129&gt;=Resumen!$B$29,"Alto","Bajo"),"")</f>
        <v/>
      </c>
      <c r="AT1129" s="22" t="str">
        <f aca="false">IF(AS1129&lt;&gt;"",AP1129&amp;" Potencial / "&amp;AS1129&amp;" Share","")</f>
        <v/>
      </c>
      <c r="AU1129" s="22" t="str">
        <f aca="false">IF(AH1129="","Sin dato",IF(AH1129-AO1129&gt;Resumen!$B$6,"Sobre-exhibido",IF(AO1129-AH1129&gt;Resumen!$B$6,"Sub-exhibido","En línea")))</f>
        <v>Sin dato</v>
      </c>
      <c r="AV1129" s="22" t="str">
        <f aca="false">IF(AT1129="","",IF(AT1129="Alto Potencial / Bajo Share",1,IF(AT1129="Alto Potencial / Alto Share",2,IF(AT1129="Bajo Potencial / Alto Share",3,4))))</f>
        <v/>
      </c>
      <c r="AW1129" s="22" t="str">
        <f aca="false">IF(Q1129="No","Sin competencia directa",IF(AV1129=1,"1 - Foco Conquista (Alto Pot / Bajo Share)",IF(AV1129=2,"2 - Foco Defensa (Alto Pot / Alto Share)",IF(AV1129=3,"3 - Monitoreo (Bajo Pot / Alto Share)","4 - Baja Prioridad (Bajo Pot / Bajo Share)"))))</f>
        <v>Sin competencia directa</v>
      </c>
      <c r="AX1129" s="12" t="str">
        <f aca="false">IF(OR(IFERROR(AND(W1129&lt;&gt;"",Y1129&lt;&gt;"",Y1129-W1129&gt;Resumen!$B$8),FALSE()),IFERROR(AND(X1129&lt;&gt;"",Y1129&lt;&gt;"",Y1129-X1129&gt;Resumen!$B$8),FALSE())),MAX(IF(IFERROR(AND(W1129&lt;&gt;"",Y1129&lt;&gt;"",Y1129-W1129&gt;Resumen!$B$8),FALSE()),Y1129-W1129,0),IF(IFERROR(AND(X1129&lt;&gt;"",Y1129&lt;&gt;"",Y1129-X1129&gt;Resumen!$B$8),FALSE()),Y1129-X1129,0)),"")</f>
        <v/>
      </c>
      <c r="AY1129" s="22" t="str">
        <f aca="false">IF(OR(IFERROR(AND(W1129&lt;&gt;"",Y1129&lt;&gt;"",Y1129-W1129&gt;Resumen!$B$8),FALSE()),IFERROR(AND(X1129&lt;&gt;"",Y1129&lt;&gt;"",Y1129-X1129&gt;Resumen!$B$8),FALSE())),TRIM("Lays tiene mayor markup que "&amp;IF(IFERROR(AND(W1129&lt;&gt;"",Y1129&lt;&gt;"",Y1129-W1129&gt;Resumen!$B$8),FALSE()),"Quento ","")&amp;IF(IFERROR(AND(X1129&lt;&gt;"",Y1129&lt;&gt;"",Y1129-X1129&gt;Resumen!$B$8),FALSE()),"Julicroc ","")&amp;"en este PDV"),"")</f>
        <v/>
      </c>
      <c r="AZ1129" s="22" t="str">
        <f aca="false">IF(COUNTIF('Plan Pehuamar - Lista'!$A$2:$A$167,A1129)&gt;0,"Sí","No")</f>
        <v>No</v>
      </c>
      <c r="BA1129" s="22" t="str">
        <f aca="false">IF(COUNTIF('Plan Combo 9+1'!$A$2:$A$226,A1129)&gt;0,"Sí","No")</f>
        <v>No</v>
      </c>
      <c r="BB1129" s="22" t="str">
        <f aca="false">IF(AH1129="","No",IF(BA1129="Sí",IF((AO1129-AH1129)&gt;Resumen!$B$6,"Sí","No"),IF((AO1129-AH1129)&gt;=Resumen!$B$132,"Sí","No")))</f>
        <v>No</v>
      </c>
      <c r="BC1129" s="22" t="str">
        <f aca="false">IF(AND(N1129="Sí",AL1129="Sí",AI1129=0),"Sí","No")</f>
        <v>No</v>
      </c>
      <c r="BD1129" s="22" t="str">
        <f aca="false">IF(COUNTIF('Plan 9+1 (con Pehuamar)'!$A$2:$A$227,A1129)&gt;0,"Sí","No")</f>
        <v>No</v>
      </c>
    </row>
    <row r="1130" customFormat="false" ht="15" hidden="false" customHeight="true" outlineLevel="0" collapsed="false">
      <c r="A1130" s="6" t="n">
        <v>400604</v>
      </c>
      <c r="B1130" s="6" t="n">
        <v>6</v>
      </c>
      <c r="C1130" s="6" t="n">
        <v>602</v>
      </c>
      <c r="D1130" s="6" t="s">
        <v>254</v>
      </c>
      <c r="E1130" s="6" t="s">
        <v>1309</v>
      </c>
      <c r="F1130" s="6" t="s">
        <v>196</v>
      </c>
      <c r="G1130" s="6" t="s">
        <v>129</v>
      </c>
      <c r="H1130" s="6" t="s">
        <v>197</v>
      </c>
      <c r="I1130" s="27" t="n">
        <v>0</v>
      </c>
      <c r="J1130" s="27" t="n">
        <v>0</v>
      </c>
      <c r="K1130" s="27" t="n">
        <v>1.3</v>
      </c>
      <c r="L1130" s="28" t="n">
        <f aca="false">I1130+J1130</f>
        <v>0</v>
      </c>
      <c r="M1130" s="28" t="n">
        <f aca="false">L1130+K1130</f>
        <v>1.3</v>
      </c>
      <c r="N1130" s="22" t="str">
        <f aca="false">IF(I1130&gt;0,"Sí","No")</f>
        <v>No</v>
      </c>
      <c r="O1130" s="22" t="str">
        <f aca="false">IF(J1130&gt;0,"Sí","No")</f>
        <v>No</v>
      </c>
      <c r="P1130" s="22" t="str">
        <f aca="false">IF(K1130&gt;0,"Sí","No")</f>
        <v>Sí</v>
      </c>
      <c r="Q1130" s="22" t="str">
        <f aca="false">IF(OR(I1130&gt;0,J1130&gt;0),"Sí","No")</f>
        <v>No</v>
      </c>
      <c r="R1130" s="27"/>
      <c r="S1130" s="27"/>
      <c r="T1130" s="27"/>
      <c r="U1130" s="27"/>
      <c r="V1130" s="27"/>
      <c r="W1130" s="12" t="str">
        <f aca="false">IF(AND(I1130&gt;0,R1130&gt;0),(S1130-R1130)/R1130,"")</f>
        <v/>
      </c>
      <c r="X1130" s="12" t="str">
        <f aca="false">IF(AND(J1130&gt;0,T1130&gt;0),(U1130-T1130)/T1130,"")</f>
        <v/>
      </c>
      <c r="Y1130" s="12" t="str">
        <f aca="false">IF(AND(K1130&gt;0,V1130&gt;0),(V1130-Resumen!$B$7)/Resumen!$B$7,"")</f>
        <v/>
      </c>
      <c r="Z1130" s="28" t="str">
        <f aca="false">IF(AND(K1130&gt;0,I1130&gt;0,V1130&gt;0,S1130&gt;0),V1130-S1130,"")</f>
        <v/>
      </c>
      <c r="AA1130" s="12" t="str">
        <f aca="false">IF(Z1130&lt;&gt;"",Z1130/S1130,"")</f>
        <v/>
      </c>
      <c r="AB1130" s="28" t="str">
        <f aca="false">IF(AND(K1130&gt;0,J1130&gt;0,V1130&gt;0,U1130&gt;0),V1130-U1130,"")</f>
        <v/>
      </c>
      <c r="AC1130" s="12" t="str">
        <f aca="false">IF(AB1130&lt;&gt;"",AB1130/U1130,"")</f>
        <v/>
      </c>
      <c r="AD1130" s="27" t="n">
        <v>0</v>
      </c>
      <c r="AE1130" s="27" t="n">
        <v>0</v>
      </c>
      <c r="AF1130" s="27" t="n">
        <v>0</v>
      </c>
      <c r="AG1130" s="28" t="n">
        <f aca="false">AD1130+AE1130+AF1130</f>
        <v>0</v>
      </c>
      <c r="AH1130" s="12" t="str">
        <f aca="false">IF(AG1130&gt;0,AD1130/AG1130,"")</f>
        <v/>
      </c>
      <c r="AI1130" s="27" t="n">
        <v>0</v>
      </c>
      <c r="AJ1130" s="27" t="n">
        <v>0</v>
      </c>
      <c r="AK1130" s="27" t="n">
        <v>0</v>
      </c>
      <c r="AL1130" s="22" t="str">
        <f aca="false">IF(OR(AJ1130&gt;0,AK1130&gt;0),"Sí","No")</f>
        <v>No</v>
      </c>
      <c r="AM1130" s="6"/>
      <c r="AN1130" s="6"/>
      <c r="AO1130" s="12" t="n">
        <f aca="false">IF(M1130&gt;0,K1130/M1130,"")</f>
        <v>1</v>
      </c>
      <c r="AP1130" s="22" t="str">
        <f aca="false">IF(M1130&gt;=Resumen!$B$5,"Alto","Bajo")</f>
        <v>Bajo</v>
      </c>
      <c r="AQ1130" s="22" t="str">
        <f aca="false">IF(AO1130&gt;=Resumen!$B$28,"Alto","Bajo")</f>
        <v>Alto</v>
      </c>
      <c r="AR1130" s="22" t="str">
        <f aca="false">AP1130&amp;" Potencial / "&amp;AQ1130&amp;" Share"</f>
        <v>Bajo Potencial / Alto Share</v>
      </c>
      <c r="AS1130" s="22" t="str">
        <f aca="false">IF(Q1130="Sí",IF(AO1130&gt;=Resumen!$B$29,"Alto","Bajo"),"")</f>
        <v/>
      </c>
      <c r="AT1130" s="22" t="str">
        <f aca="false">IF(AS1130&lt;&gt;"",AP1130&amp;" Potencial / "&amp;AS1130&amp;" Share","")</f>
        <v/>
      </c>
      <c r="AU1130" s="22" t="str">
        <f aca="false">IF(AH1130="","Sin dato",IF(AH1130-AO1130&gt;Resumen!$B$6,"Sobre-exhibido",IF(AO1130-AH1130&gt;Resumen!$B$6,"Sub-exhibido","En línea")))</f>
        <v>Sin dato</v>
      </c>
      <c r="AV1130" s="22" t="str">
        <f aca="false">IF(AT1130="","",IF(AT1130="Alto Potencial / Bajo Share",1,IF(AT1130="Alto Potencial / Alto Share",2,IF(AT1130="Bajo Potencial / Alto Share",3,4))))</f>
        <v/>
      </c>
      <c r="AW1130" s="22" t="str">
        <f aca="false">IF(Q1130="No","Sin competencia directa",IF(AV1130=1,"1 - Foco Conquista (Alto Pot / Bajo Share)",IF(AV1130=2,"2 - Foco Defensa (Alto Pot / Alto Share)",IF(AV1130=3,"3 - Monitoreo (Bajo Pot / Alto Share)","4 - Baja Prioridad (Bajo Pot / Bajo Share)"))))</f>
        <v>Sin competencia directa</v>
      </c>
      <c r="AX1130" s="12" t="str">
        <f aca="false">IF(OR(IFERROR(AND(W1130&lt;&gt;"",Y1130&lt;&gt;"",Y1130-W1130&gt;Resumen!$B$8),FALSE()),IFERROR(AND(X1130&lt;&gt;"",Y1130&lt;&gt;"",Y1130-X1130&gt;Resumen!$B$8),FALSE())),MAX(IF(IFERROR(AND(W1130&lt;&gt;"",Y1130&lt;&gt;"",Y1130-W1130&gt;Resumen!$B$8),FALSE()),Y1130-W1130,0),IF(IFERROR(AND(X1130&lt;&gt;"",Y1130&lt;&gt;"",Y1130-X1130&gt;Resumen!$B$8),FALSE()),Y1130-X1130,0)),"")</f>
        <v/>
      </c>
      <c r="AY1130" s="22" t="str">
        <f aca="false">IF(OR(IFERROR(AND(W1130&lt;&gt;"",Y1130&lt;&gt;"",Y1130-W1130&gt;Resumen!$B$8),FALSE()),IFERROR(AND(X1130&lt;&gt;"",Y1130&lt;&gt;"",Y1130-X1130&gt;Resumen!$B$8),FALSE())),TRIM("Lays tiene mayor markup que "&amp;IF(IFERROR(AND(W1130&lt;&gt;"",Y1130&lt;&gt;"",Y1130-W1130&gt;Resumen!$B$8),FALSE()),"Quento ","")&amp;IF(IFERROR(AND(X1130&lt;&gt;"",Y1130&lt;&gt;"",Y1130-X1130&gt;Resumen!$B$8),FALSE()),"Julicroc ","")&amp;"en este PDV"),"")</f>
        <v/>
      </c>
      <c r="AZ1130" s="22" t="str">
        <f aca="false">IF(COUNTIF('Plan Pehuamar - Lista'!$A$2:$A$167,A1130)&gt;0,"Sí","No")</f>
        <v>No</v>
      </c>
      <c r="BA1130" s="22" t="str">
        <f aca="false">IF(COUNTIF('Plan Combo 9+1'!$A$2:$A$226,A1130)&gt;0,"Sí","No")</f>
        <v>No</v>
      </c>
      <c r="BB1130" s="22" t="str">
        <f aca="false">IF(AH1130="","No",IF(BA1130="Sí",IF((AO1130-AH1130)&gt;Resumen!$B$6,"Sí","No"),IF((AO1130-AH1130)&gt;=Resumen!$B$132,"Sí","No")))</f>
        <v>No</v>
      </c>
      <c r="BC1130" s="22" t="str">
        <f aca="false">IF(AND(N1130="Sí",AL1130="Sí",AI1130=0),"Sí","No")</f>
        <v>No</v>
      </c>
      <c r="BD1130" s="22" t="str">
        <f aca="false">IF(COUNTIF('Plan 9+1 (con Pehuamar)'!$A$2:$A$227,A1130)&gt;0,"Sí","No")</f>
        <v>No</v>
      </c>
    </row>
    <row r="1131" customFormat="false" ht="15" hidden="false" customHeight="true" outlineLevel="0" collapsed="false">
      <c r="A1131" s="6" t="n">
        <v>400609</v>
      </c>
      <c r="B1131" s="6" t="n">
        <v>6</v>
      </c>
      <c r="C1131" s="6" t="n">
        <v>602</v>
      </c>
      <c r="D1131" s="6" t="s">
        <v>254</v>
      </c>
      <c r="E1131" s="6" t="s">
        <v>1310</v>
      </c>
      <c r="F1131" s="6" t="s">
        <v>196</v>
      </c>
      <c r="G1131" s="6" t="s">
        <v>129</v>
      </c>
      <c r="H1131" s="6" t="s">
        <v>197</v>
      </c>
      <c r="I1131" s="27" t="n">
        <v>0</v>
      </c>
      <c r="J1131" s="27" t="n">
        <v>0</v>
      </c>
      <c r="K1131" s="27" t="n">
        <v>5.5</v>
      </c>
      <c r="L1131" s="28" t="n">
        <f aca="false">I1131+J1131</f>
        <v>0</v>
      </c>
      <c r="M1131" s="28" t="n">
        <f aca="false">L1131+K1131</f>
        <v>5.5</v>
      </c>
      <c r="N1131" s="22" t="str">
        <f aca="false">IF(I1131&gt;0,"Sí","No")</f>
        <v>No</v>
      </c>
      <c r="O1131" s="22" t="str">
        <f aca="false">IF(J1131&gt;0,"Sí","No")</f>
        <v>No</v>
      </c>
      <c r="P1131" s="22" t="str">
        <f aca="false">IF(K1131&gt;0,"Sí","No")</f>
        <v>Sí</v>
      </c>
      <c r="Q1131" s="22" t="str">
        <f aca="false">IF(OR(I1131&gt;0,J1131&gt;0),"Sí","No")</f>
        <v>No</v>
      </c>
      <c r="R1131" s="27"/>
      <c r="S1131" s="27"/>
      <c r="T1131" s="27"/>
      <c r="U1131" s="27"/>
      <c r="V1131" s="27"/>
      <c r="W1131" s="12" t="str">
        <f aca="false">IF(AND(I1131&gt;0,R1131&gt;0),(S1131-R1131)/R1131,"")</f>
        <v/>
      </c>
      <c r="X1131" s="12" t="str">
        <f aca="false">IF(AND(J1131&gt;0,T1131&gt;0),(U1131-T1131)/T1131,"")</f>
        <v/>
      </c>
      <c r="Y1131" s="12" t="str">
        <f aca="false">IF(AND(K1131&gt;0,V1131&gt;0),(V1131-Resumen!$B$7)/Resumen!$B$7,"")</f>
        <v/>
      </c>
      <c r="Z1131" s="28" t="str">
        <f aca="false">IF(AND(K1131&gt;0,I1131&gt;0,V1131&gt;0,S1131&gt;0),V1131-S1131,"")</f>
        <v/>
      </c>
      <c r="AA1131" s="12" t="str">
        <f aca="false">IF(Z1131&lt;&gt;"",Z1131/S1131,"")</f>
        <v/>
      </c>
      <c r="AB1131" s="28" t="str">
        <f aca="false">IF(AND(K1131&gt;0,J1131&gt;0,V1131&gt;0,U1131&gt;0),V1131-U1131,"")</f>
        <v/>
      </c>
      <c r="AC1131" s="12" t="str">
        <f aca="false">IF(AB1131&lt;&gt;"",AB1131/U1131,"")</f>
        <v/>
      </c>
      <c r="AD1131" s="27" t="n">
        <v>0</v>
      </c>
      <c r="AE1131" s="27" t="n">
        <v>0</v>
      </c>
      <c r="AF1131" s="27" t="n">
        <v>0</v>
      </c>
      <c r="AG1131" s="28" t="n">
        <f aca="false">AD1131+AE1131+AF1131</f>
        <v>0</v>
      </c>
      <c r="AH1131" s="12" t="str">
        <f aca="false">IF(AG1131&gt;0,AD1131/AG1131,"")</f>
        <v/>
      </c>
      <c r="AI1131" s="27" t="n">
        <v>0</v>
      </c>
      <c r="AJ1131" s="27" t="n">
        <v>0</v>
      </c>
      <c r="AK1131" s="27" t="n">
        <v>0</v>
      </c>
      <c r="AL1131" s="22" t="str">
        <f aca="false">IF(OR(AJ1131&gt;0,AK1131&gt;0),"Sí","No")</f>
        <v>No</v>
      </c>
      <c r="AM1131" s="6"/>
      <c r="AN1131" s="6"/>
      <c r="AO1131" s="12" t="n">
        <f aca="false">IF(M1131&gt;0,K1131/M1131,"")</f>
        <v>1</v>
      </c>
      <c r="AP1131" s="22" t="str">
        <f aca="false">IF(M1131&gt;=Resumen!$B$5,"Alto","Bajo")</f>
        <v>Bajo</v>
      </c>
      <c r="AQ1131" s="22" t="str">
        <f aca="false">IF(AO1131&gt;=Resumen!$B$28,"Alto","Bajo")</f>
        <v>Alto</v>
      </c>
      <c r="AR1131" s="22" t="str">
        <f aca="false">AP1131&amp;" Potencial / "&amp;AQ1131&amp;" Share"</f>
        <v>Bajo Potencial / Alto Share</v>
      </c>
      <c r="AS1131" s="22" t="str">
        <f aca="false">IF(Q1131="Sí",IF(AO1131&gt;=Resumen!$B$29,"Alto","Bajo"),"")</f>
        <v/>
      </c>
      <c r="AT1131" s="22" t="str">
        <f aca="false">IF(AS1131&lt;&gt;"",AP1131&amp;" Potencial / "&amp;AS1131&amp;" Share","")</f>
        <v/>
      </c>
      <c r="AU1131" s="22" t="str">
        <f aca="false">IF(AH1131="","Sin dato",IF(AH1131-AO1131&gt;Resumen!$B$6,"Sobre-exhibido",IF(AO1131-AH1131&gt;Resumen!$B$6,"Sub-exhibido","En línea")))</f>
        <v>Sin dato</v>
      </c>
      <c r="AV1131" s="22" t="str">
        <f aca="false">IF(AT1131="","",IF(AT1131="Alto Potencial / Bajo Share",1,IF(AT1131="Alto Potencial / Alto Share",2,IF(AT1131="Bajo Potencial / Alto Share",3,4))))</f>
        <v/>
      </c>
      <c r="AW1131" s="22" t="str">
        <f aca="false">IF(Q1131="No","Sin competencia directa",IF(AV1131=1,"1 - Foco Conquista (Alto Pot / Bajo Share)",IF(AV1131=2,"2 - Foco Defensa (Alto Pot / Alto Share)",IF(AV1131=3,"3 - Monitoreo (Bajo Pot / Alto Share)","4 - Baja Prioridad (Bajo Pot / Bajo Share)"))))</f>
        <v>Sin competencia directa</v>
      </c>
      <c r="AX1131" s="12" t="str">
        <f aca="false">IF(OR(IFERROR(AND(W1131&lt;&gt;"",Y1131&lt;&gt;"",Y1131-W1131&gt;Resumen!$B$8),FALSE()),IFERROR(AND(X1131&lt;&gt;"",Y1131&lt;&gt;"",Y1131-X1131&gt;Resumen!$B$8),FALSE())),MAX(IF(IFERROR(AND(W1131&lt;&gt;"",Y1131&lt;&gt;"",Y1131-W1131&gt;Resumen!$B$8),FALSE()),Y1131-W1131,0),IF(IFERROR(AND(X1131&lt;&gt;"",Y1131&lt;&gt;"",Y1131-X1131&gt;Resumen!$B$8),FALSE()),Y1131-X1131,0)),"")</f>
        <v/>
      </c>
      <c r="AY1131" s="22" t="str">
        <f aca="false">IF(OR(IFERROR(AND(W1131&lt;&gt;"",Y1131&lt;&gt;"",Y1131-W1131&gt;Resumen!$B$8),FALSE()),IFERROR(AND(X1131&lt;&gt;"",Y1131&lt;&gt;"",Y1131-X1131&gt;Resumen!$B$8),FALSE())),TRIM("Lays tiene mayor markup que "&amp;IF(IFERROR(AND(W1131&lt;&gt;"",Y1131&lt;&gt;"",Y1131-W1131&gt;Resumen!$B$8),FALSE()),"Quento ","")&amp;IF(IFERROR(AND(X1131&lt;&gt;"",Y1131&lt;&gt;"",Y1131-X1131&gt;Resumen!$B$8),FALSE()),"Julicroc ","")&amp;"en este PDV"),"")</f>
        <v/>
      </c>
      <c r="AZ1131" s="22" t="str">
        <f aca="false">IF(COUNTIF('Plan Pehuamar - Lista'!$A$2:$A$167,A1131)&gt;0,"Sí","No")</f>
        <v>No</v>
      </c>
      <c r="BA1131" s="22" t="str">
        <f aca="false">IF(COUNTIF('Plan Combo 9+1'!$A$2:$A$226,A1131)&gt;0,"Sí","No")</f>
        <v>No</v>
      </c>
      <c r="BB1131" s="22" t="str">
        <f aca="false">IF(AH1131="","No",IF(BA1131="Sí",IF((AO1131-AH1131)&gt;Resumen!$B$6,"Sí","No"),IF((AO1131-AH1131)&gt;=Resumen!$B$132,"Sí","No")))</f>
        <v>No</v>
      </c>
      <c r="BC1131" s="22" t="str">
        <f aca="false">IF(AND(N1131="Sí",AL1131="Sí",AI1131=0),"Sí","No")</f>
        <v>No</v>
      </c>
      <c r="BD1131" s="22" t="str">
        <f aca="false">IF(COUNTIF('Plan 9+1 (con Pehuamar)'!$A$2:$A$227,A1131)&gt;0,"Sí","No")</f>
        <v>No</v>
      </c>
    </row>
    <row r="1132" customFormat="false" ht="15" hidden="false" customHeight="true" outlineLevel="0" collapsed="false">
      <c r="A1132" s="6" t="n">
        <v>400618</v>
      </c>
      <c r="B1132" s="6" t="n">
        <v>6</v>
      </c>
      <c r="C1132" s="6" t="n">
        <v>602</v>
      </c>
      <c r="D1132" s="6" t="s">
        <v>254</v>
      </c>
      <c r="E1132" s="6" t="s">
        <v>1311</v>
      </c>
      <c r="F1132" s="6" t="s">
        <v>196</v>
      </c>
      <c r="G1132" s="6" t="s">
        <v>129</v>
      </c>
      <c r="H1132" s="6" t="s">
        <v>197</v>
      </c>
      <c r="I1132" s="27" t="n">
        <v>0</v>
      </c>
      <c r="J1132" s="27" t="n">
        <v>0</v>
      </c>
      <c r="K1132" s="27" t="n">
        <v>0.6</v>
      </c>
      <c r="L1132" s="28" t="n">
        <f aca="false">I1132+J1132</f>
        <v>0</v>
      </c>
      <c r="M1132" s="28" t="n">
        <f aca="false">L1132+K1132</f>
        <v>0.6</v>
      </c>
      <c r="N1132" s="22" t="str">
        <f aca="false">IF(I1132&gt;0,"Sí","No")</f>
        <v>No</v>
      </c>
      <c r="O1132" s="22" t="str">
        <f aca="false">IF(J1132&gt;0,"Sí","No")</f>
        <v>No</v>
      </c>
      <c r="P1132" s="22" t="str">
        <f aca="false">IF(K1132&gt;0,"Sí","No")</f>
        <v>Sí</v>
      </c>
      <c r="Q1132" s="22" t="str">
        <f aca="false">IF(OR(I1132&gt;0,J1132&gt;0),"Sí","No")</f>
        <v>No</v>
      </c>
      <c r="R1132" s="27"/>
      <c r="S1132" s="27"/>
      <c r="T1132" s="27"/>
      <c r="U1132" s="27"/>
      <c r="V1132" s="27"/>
      <c r="W1132" s="12" t="str">
        <f aca="false">IF(AND(I1132&gt;0,R1132&gt;0),(S1132-R1132)/R1132,"")</f>
        <v/>
      </c>
      <c r="X1132" s="12" t="str">
        <f aca="false">IF(AND(J1132&gt;0,T1132&gt;0),(U1132-T1132)/T1132,"")</f>
        <v/>
      </c>
      <c r="Y1132" s="12" t="str">
        <f aca="false">IF(AND(K1132&gt;0,V1132&gt;0),(V1132-Resumen!$B$7)/Resumen!$B$7,"")</f>
        <v/>
      </c>
      <c r="Z1132" s="28" t="str">
        <f aca="false">IF(AND(K1132&gt;0,I1132&gt;0,V1132&gt;0,S1132&gt;0),V1132-S1132,"")</f>
        <v/>
      </c>
      <c r="AA1132" s="12" t="str">
        <f aca="false">IF(Z1132&lt;&gt;"",Z1132/S1132,"")</f>
        <v/>
      </c>
      <c r="AB1132" s="28" t="str">
        <f aca="false">IF(AND(K1132&gt;0,J1132&gt;0,V1132&gt;0,U1132&gt;0),V1132-U1132,"")</f>
        <v/>
      </c>
      <c r="AC1132" s="12" t="str">
        <f aca="false">IF(AB1132&lt;&gt;"",AB1132/U1132,"")</f>
        <v/>
      </c>
      <c r="AD1132" s="27" t="n">
        <v>0</v>
      </c>
      <c r="AE1132" s="27" t="n">
        <v>0</v>
      </c>
      <c r="AF1132" s="27" t="n">
        <v>0</v>
      </c>
      <c r="AG1132" s="28" t="n">
        <f aca="false">AD1132+AE1132+AF1132</f>
        <v>0</v>
      </c>
      <c r="AH1132" s="12" t="str">
        <f aca="false">IF(AG1132&gt;0,AD1132/AG1132,"")</f>
        <v/>
      </c>
      <c r="AI1132" s="27" t="n">
        <v>0</v>
      </c>
      <c r="AJ1132" s="27" t="n">
        <v>0</v>
      </c>
      <c r="AK1132" s="27" t="n">
        <v>0</v>
      </c>
      <c r="AL1132" s="22" t="str">
        <f aca="false">IF(OR(AJ1132&gt;0,AK1132&gt;0),"Sí","No")</f>
        <v>No</v>
      </c>
      <c r="AM1132" s="6"/>
      <c r="AN1132" s="6"/>
      <c r="AO1132" s="12" t="n">
        <f aca="false">IF(M1132&gt;0,K1132/M1132,"")</f>
        <v>1</v>
      </c>
      <c r="AP1132" s="22" t="str">
        <f aca="false">IF(M1132&gt;=Resumen!$B$5,"Alto","Bajo")</f>
        <v>Bajo</v>
      </c>
      <c r="AQ1132" s="22" t="str">
        <f aca="false">IF(AO1132&gt;=Resumen!$B$28,"Alto","Bajo")</f>
        <v>Alto</v>
      </c>
      <c r="AR1132" s="22" t="str">
        <f aca="false">AP1132&amp;" Potencial / "&amp;AQ1132&amp;" Share"</f>
        <v>Bajo Potencial / Alto Share</v>
      </c>
      <c r="AS1132" s="22" t="str">
        <f aca="false">IF(Q1132="Sí",IF(AO1132&gt;=Resumen!$B$29,"Alto","Bajo"),"")</f>
        <v/>
      </c>
      <c r="AT1132" s="22" t="str">
        <f aca="false">IF(AS1132&lt;&gt;"",AP1132&amp;" Potencial / "&amp;AS1132&amp;" Share","")</f>
        <v/>
      </c>
      <c r="AU1132" s="22" t="str">
        <f aca="false">IF(AH1132="","Sin dato",IF(AH1132-AO1132&gt;Resumen!$B$6,"Sobre-exhibido",IF(AO1132-AH1132&gt;Resumen!$B$6,"Sub-exhibido","En línea")))</f>
        <v>Sin dato</v>
      </c>
      <c r="AV1132" s="22" t="str">
        <f aca="false">IF(AT1132="","",IF(AT1132="Alto Potencial / Bajo Share",1,IF(AT1132="Alto Potencial / Alto Share",2,IF(AT1132="Bajo Potencial / Alto Share",3,4))))</f>
        <v/>
      </c>
      <c r="AW1132" s="22" t="str">
        <f aca="false">IF(Q1132="No","Sin competencia directa",IF(AV1132=1,"1 - Foco Conquista (Alto Pot / Bajo Share)",IF(AV1132=2,"2 - Foco Defensa (Alto Pot / Alto Share)",IF(AV1132=3,"3 - Monitoreo (Bajo Pot / Alto Share)","4 - Baja Prioridad (Bajo Pot / Bajo Share)"))))</f>
        <v>Sin competencia directa</v>
      </c>
      <c r="AX1132" s="12" t="str">
        <f aca="false">IF(OR(IFERROR(AND(W1132&lt;&gt;"",Y1132&lt;&gt;"",Y1132-W1132&gt;Resumen!$B$8),FALSE()),IFERROR(AND(X1132&lt;&gt;"",Y1132&lt;&gt;"",Y1132-X1132&gt;Resumen!$B$8),FALSE())),MAX(IF(IFERROR(AND(W1132&lt;&gt;"",Y1132&lt;&gt;"",Y1132-W1132&gt;Resumen!$B$8),FALSE()),Y1132-W1132,0),IF(IFERROR(AND(X1132&lt;&gt;"",Y1132&lt;&gt;"",Y1132-X1132&gt;Resumen!$B$8),FALSE()),Y1132-X1132,0)),"")</f>
        <v/>
      </c>
      <c r="AY1132" s="22" t="str">
        <f aca="false">IF(OR(IFERROR(AND(W1132&lt;&gt;"",Y1132&lt;&gt;"",Y1132-W1132&gt;Resumen!$B$8),FALSE()),IFERROR(AND(X1132&lt;&gt;"",Y1132&lt;&gt;"",Y1132-X1132&gt;Resumen!$B$8),FALSE())),TRIM("Lays tiene mayor markup que "&amp;IF(IFERROR(AND(W1132&lt;&gt;"",Y1132&lt;&gt;"",Y1132-W1132&gt;Resumen!$B$8),FALSE()),"Quento ","")&amp;IF(IFERROR(AND(X1132&lt;&gt;"",Y1132&lt;&gt;"",Y1132-X1132&gt;Resumen!$B$8),FALSE()),"Julicroc ","")&amp;"en este PDV"),"")</f>
        <v/>
      </c>
      <c r="AZ1132" s="22" t="str">
        <f aca="false">IF(COUNTIF('Plan Pehuamar - Lista'!$A$2:$A$167,A1132)&gt;0,"Sí","No")</f>
        <v>No</v>
      </c>
      <c r="BA1132" s="22" t="str">
        <f aca="false">IF(COUNTIF('Plan Combo 9+1'!$A$2:$A$226,A1132)&gt;0,"Sí","No")</f>
        <v>No</v>
      </c>
      <c r="BB1132" s="22" t="str">
        <f aca="false">IF(AH1132="","No",IF(BA1132="Sí",IF((AO1132-AH1132)&gt;Resumen!$B$6,"Sí","No"),IF((AO1132-AH1132)&gt;=Resumen!$B$132,"Sí","No")))</f>
        <v>No</v>
      </c>
      <c r="BC1132" s="22" t="str">
        <f aca="false">IF(AND(N1132="Sí",AL1132="Sí",AI1132=0),"Sí","No")</f>
        <v>No</v>
      </c>
      <c r="BD1132" s="22" t="str">
        <f aca="false">IF(COUNTIF('Plan 9+1 (con Pehuamar)'!$A$2:$A$227,A1132)&gt;0,"Sí","No")</f>
        <v>No</v>
      </c>
    </row>
    <row r="1133" customFormat="false" ht="15" hidden="false" customHeight="true" outlineLevel="0" collapsed="false">
      <c r="A1133" s="6" t="n">
        <v>400642</v>
      </c>
      <c r="B1133" s="6" t="n">
        <v>6</v>
      </c>
      <c r="C1133" s="6" t="n">
        <v>602</v>
      </c>
      <c r="D1133" s="6" t="s">
        <v>254</v>
      </c>
      <c r="E1133" s="6" t="s">
        <v>1312</v>
      </c>
      <c r="F1133" s="6" t="s">
        <v>273</v>
      </c>
      <c r="G1133" s="6" t="s">
        <v>129</v>
      </c>
      <c r="H1133" s="6" t="s">
        <v>197</v>
      </c>
      <c r="I1133" s="27" t="n">
        <v>0</v>
      </c>
      <c r="J1133" s="27" t="n">
        <v>0</v>
      </c>
      <c r="K1133" s="27" t="n">
        <v>0.6</v>
      </c>
      <c r="L1133" s="28" t="n">
        <f aca="false">I1133+J1133</f>
        <v>0</v>
      </c>
      <c r="M1133" s="28" t="n">
        <f aca="false">L1133+K1133</f>
        <v>0.6</v>
      </c>
      <c r="N1133" s="22" t="str">
        <f aca="false">IF(I1133&gt;0,"Sí","No")</f>
        <v>No</v>
      </c>
      <c r="O1133" s="22" t="str">
        <f aca="false">IF(J1133&gt;0,"Sí","No")</f>
        <v>No</v>
      </c>
      <c r="P1133" s="22" t="str">
        <f aca="false">IF(K1133&gt;0,"Sí","No")</f>
        <v>Sí</v>
      </c>
      <c r="Q1133" s="22" t="str">
        <f aca="false">IF(OR(I1133&gt;0,J1133&gt;0),"Sí","No")</f>
        <v>No</v>
      </c>
      <c r="R1133" s="27"/>
      <c r="S1133" s="27"/>
      <c r="T1133" s="27"/>
      <c r="U1133" s="27"/>
      <c r="V1133" s="27"/>
      <c r="W1133" s="12" t="str">
        <f aca="false">IF(AND(I1133&gt;0,R1133&gt;0),(S1133-R1133)/R1133,"")</f>
        <v/>
      </c>
      <c r="X1133" s="12" t="str">
        <f aca="false">IF(AND(J1133&gt;0,T1133&gt;0),(U1133-T1133)/T1133,"")</f>
        <v/>
      </c>
      <c r="Y1133" s="12" t="str">
        <f aca="false">IF(AND(K1133&gt;0,V1133&gt;0),(V1133-Resumen!$B$7)/Resumen!$B$7,"")</f>
        <v/>
      </c>
      <c r="Z1133" s="28" t="str">
        <f aca="false">IF(AND(K1133&gt;0,I1133&gt;0,V1133&gt;0,S1133&gt;0),V1133-S1133,"")</f>
        <v/>
      </c>
      <c r="AA1133" s="12" t="str">
        <f aca="false">IF(Z1133&lt;&gt;"",Z1133/S1133,"")</f>
        <v/>
      </c>
      <c r="AB1133" s="28" t="str">
        <f aca="false">IF(AND(K1133&gt;0,J1133&gt;0,V1133&gt;0,U1133&gt;0),V1133-U1133,"")</f>
        <v/>
      </c>
      <c r="AC1133" s="12" t="str">
        <f aca="false">IF(AB1133&lt;&gt;"",AB1133/U1133,"")</f>
        <v/>
      </c>
      <c r="AD1133" s="27" t="n">
        <v>0</v>
      </c>
      <c r="AE1133" s="27" t="n">
        <v>0</v>
      </c>
      <c r="AF1133" s="27" t="n">
        <v>0</v>
      </c>
      <c r="AG1133" s="28" t="n">
        <f aca="false">AD1133+AE1133+AF1133</f>
        <v>0</v>
      </c>
      <c r="AH1133" s="12" t="str">
        <f aca="false">IF(AG1133&gt;0,AD1133/AG1133,"")</f>
        <v/>
      </c>
      <c r="AI1133" s="27" t="n">
        <v>0</v>
      </c>
      <c r="AJ1133" s="27" t="n">
        <v>0</v>
      </c>
      <c r="AK1133" s="27" t="n">
        <v>0</v>
      </c>
      <c r="AL1133" s="22" t="str">
        <f aca="false">IF(OR(AJ1133&gt;0,AK1133&gt;0),"Sí","No")</f>
        <v>No</v>
      </c>
      <c r="AM1133" s="6"/>
      <c r="AN1133" s="6"/>
      <c r="AO1133" s="12" t="n">
        <f aca="false">IF(M1133&gt;0,K1133/M1133,"")</f>
        <v>1</v>
      </c>
      <c r="AP1133" s="22" t="str">
        <f aca="false">IF(M1133&gt;=Resumen!$B$5,"Alto","Bajo")</f>
        <v>Bajo</v>
      </c>
      <c r="AQ1133" s="22" t="str">
        <f aca="false">IF(AO1133&gt;=Resumen!$B$28,"Alto","Bajo")</f>
        <v>Alto</v>
      </c>
      <c r="AR1133" s="22" t="str">
        <f aca="false">AP1133&amp;" Potencial / "&amp;AQ1133&amp;" Share"</f>
        <v>Bajo Potencial / Alto Share</v>
      </c>
      <c r="AS1133" s="22" t="str">
        <f aca="false">IF(Q1133="Sí",IF(AO1133&gt;=Resumen!$B$29,"Alto","Bajo"),"")</f>
        <v/>
      </c>
      <c r="AT1133" s="22" t="str">
        <f aca="false">IF(AS1133&lt;&gt;"",AP1133&amp;" Potencial / "&amp;AS1133&amp;" Share","")</f>
        <v/>
      </c>
      <c r="AU1133" s="22" t="str">
        <f aca="false">IF(AH1133="","Sin dato",IF(AH1133-AO1133&gt;Resumen!$B$6,"Sobre-exhibido",IF(AO1133-AH1133&gt;Resumen!$B$6,"Sub-exhibido","En línea")))</f>
        <v>Sin dato</v>
      </c>
      <c r="AV1133" s="22" t="str">
        <f aca="false">IF(AT1133="","",IF(AT1133="Alto Potencial / Bajo Share",1,IF(AT1133="Alto Potencial / Alto Share",2,IF(AT1133="Bajo Potencial / Alto Share",3,4))))</f>
        <v/>
      </c>
      <c r="AW1133" s="22" t="str">
        <f aca="false">IF(Q1133="No","Sin competencia directa",IF(AV1133=1,"1 - Foco Conquista (Alto Pot / Bajo Share)",IF(AV1133=2,"2 - Foco Defensa (Alto Pot / Alto Share)",IF(AV1133=3,"3 - Monitoreo (Bajo Pot / Alto Share)","4 - Baja Prioridad (Bajo Pot / Bajo Share)"))))</f>
        <v>Sin competencia directa</v>
      </c>
      <c r="AX1133" s="12" t="str">
        <f aca="false">IF(OR(IFERROR(AND(W1133&lt;&gt;"",Y1133&lt;&gt;"",Y1133-W1133&gt;Resumen!$B$8),FALSE()),IFERROR(AND(X1133&lt;&gt;"",Y1133&lt;&gt;"",Y1133-X1133&gt;Resumen!$B$8),FALSE())),MAX(IF(IFERROR(AND(W1133&lt;&gt;"",Y1133&lt;&gt;"",Y1133-W1133&gt;Resumen!$B$8),FALSE()),Y1133-W1133,0),IF(IFERROR(AND(X1133&lt;&gt;"",Y1133&lt;&gt;"",Y1133-X1133&gt;Resumen!$B$8),FALSE()),Y1133-X1133,0)),"")</f>
        <v/>
      </c>
      <c r="AY1133" s="22" t="str">
        <f aca="false">IF(OR(IFERROR(AND(W1133&lt;&gt;"",Y1133&lt;&gt;"",Y1133-W1133&gt;Resumen!$B$8),FALSE()),IFERROR(AND(X1133&lt;&gt;"",Y1133&lt;&gt;"",Y1133-X1133&gt;Resumen!$B$8),FALSE())),TRIM("Lays tiene mayor markup que "&amp;IF(IFERROR(AND(W1133&lt;&gt;"",Y1133&lt;&gt;"",Y1133-W1133&gt;Resumen!$B$8),FALSE()),"Quento ","")&amp;IF(IFERROR(AND(X1133&lt;&gt;"",Y1133&lt;&gt;"",Y1133-X1133&gt;Resumen!$B$8),FALSE()),"Julicroc ","")&amp;"en este PDV"),"")</f>
        <v/>
      </c>
      <c r="AZ1133" s="22" t="str">
        <f aca="false">IF(COUNTIF('Plan Pehuamar - Lista'!$A$2:$A$167,A1133)&gt;0,"Sí","No")</f>
        <v>No</v>
      </c>
      <c r="BA1133" s="22" t="str">
        <f aca="false">IF(COUNTIF('Plan Combo 9+1'!$A$2:$A$226,A1133)&gt;0,"Sí","No")</f>
        <v>No</v>
      </c>
      <c r="BB1133" s="22" t="str">
        <f aca="false">IF(AH1133="","No",IF(BA1133="Sí",IF((AO1133-AH1133)&gt;Resumen!$B$6,"Sí","No"),IF((AO1133-AH1133)&gt;=Resumen!$B$132,"Sí","No")))</f>
        <v>No</v>
      </c>
      <c r="BC1133" s="22" t="str">
        <f aca="false">IF(AND(N1133="Sí",AL1133="Sí",AI1133=0),"Sí","No")</f>
        <v>No</v>
      </c>
      <c r="BD1133" s="22" t="str">
        <f aca="false">IF(COUNTIF('Plan 9+1 (con Pehuamar)'!$A$2:$A$227,A1133)&gt;0,"Sí","No")</f>
        <v>No</v>
      </c>
    </row>
    <row r="1134" customFormat="false" ht="15" hidden="false" customHeight="true" outlineLevel="0" collapsed="false">
      <c r="A1134" s="6" t="n">
        <v>400646</v>
      </c>
      <c r="B1134" s="6" t="n">
        <v>6</v>
      </c>
      <c r="C1134" s="6" t="n">
        <v>602</v>
      </c>
      <c r="D1134" s="6" t="s">
        <v>254</v>
      </c>
      <c r="E1134" s="6" t="s">
        <v>1313</v>
      </c>
      <c r="F1134" s="6" t="s">
        <v>206</v>
      </c>
      <c r="G1134" s="6" t="s">
        <v>129</v>
      </c>
      <c r="H1134" s="6" t="s">
        <v>197</v>
      </c>
      <c r="I1134" s="27" t="n">
        <v>25</v>
      </c>
      <c r="J1134" s="27" t="n">
        <v>0</v>
      </c>
      <c r="K1134" s="27" t="n">
        <v>15</v>
      </c>
      <c r="L1134" s="28" t="n">
        <f aca="false">I1134+J1134</f>
        <v>25</v>
      </c>
      <c r="M1134" s="28" t="n">
        <f aca="false">L1134+K1134</f>
        <v>40</v>
      </c>
      <c r="N1134" s="22" t="str">
        <f aca="false">IF(I1134&gt;0,"Sí","No")</f>
        <v>Sí</v>
      </c>
      <c r="O1134" s="22" t="str">
        <f aca="false">IF(J1134&gt;0,"Sí","No")</f>
        <v>No</v>
      </c>
      <c r="P1134" s="22" t="str">
        <f aca="false">IF(K1134&gt;0,"Sí","No")</f>
        <v>Sí</v>
      </c>
      <c r="Q1134" s="22" t="str">
        <f aca="false">IF(OR(I1134&gt;0,J1134&gt;0),"Sí","No")</f>
        <v>Sí</v>
      </c>
      <c r="R1134" s="27" t="n">
        <v>1650</v>
      </c>
      <c r="S1134" s="27" t="n">
        <v>2600</v>
      </c>
      <c r="T1134" s="27"/>
      <c r="U1134" s="27"/>
      <c r="V1134" s="27" t="n">
        <v>3500</v>
      </c>
      <c r="W1134" s="12" t="n">
        <f aca="false">IF(AND(I1134&gt;0,R1134&gt;0),(S1134-R1134)/R1134,"")</f>
        <v>0.575757575757576</v>
      </c>
      <c r="X1134" s="12" t="str">
        <f aca="false">IF(AND(J1134&gt;0,T1134&gt;0),(U1134-T1134)/T1134,"")</f>
        <v/>
      </c>
      <c r="Y1134" s="12" t="n">
        <f aca="false">IF(AND(K1134&gt;0,V1134&gt;0),(V1134-Resumen!$B$7)/Resumen!$B$7,"")</f>
        <v>0.4</v>
      </c>
      <c r="Z1134" s="28" t="n">
        <f aca="false">IF(AND(K1134&gt;0,I1134&gt;0,V1134&gt;0,S1134&gt;0),V1134-S1134,"")</f>
        <v>900</v>
      </c>
      <c r="AA1134" s="12" t="n">
        <f aca="false">IF(Z1134&lt;&gt;"",Z1134/S1134,"")</f>
        <v>0.346153846153846</v>
      </c>
      <c r="AB1134" s="28" t="str">
        <f aca="false">IF(AND(K1134&gt;0,J1134&gt;0,V1134&gt;0,U1134&gt;0),V1134-U1134,"")</f>
        <v/>
      </c>
      <c r="AC1134" s="12" t="str">
        <f aca="false">IF(AB1134&lt;&gt;"",AB1134/U1134,"")</f>
        <v/>
      </c>
      <c r="AD1134" s="27" t="n">
        <v>1</v>
      </c>
      <c r="AE1134" s="27" t="n">
        <v>1</v>
      </c>
      <c r="AF1134" s="27" t="n">
        <v>0</v>
      </c>
      <c r="AG1134" s="28" t="n">
        <f aca="false">AD1134+AE1134+AF1134</f>
        <v>2</v>
      </c>
      <c r="AH1134" s="12" t="n">
        <f aca="false">IF(AG1134&gt;0,AD1134/AG1134,"")</f>
        <v>0.5</v>
      </c>
      <c r="AI1134" s="27" t="n">
        <v>1</v>
      </c>
      <c r="AJ1134" s="27" t="n">
        <v>1</v>
      </c>
      <c r="AK1134" s="27" t="n">
        <v>1</v>
      </c>
      <c r="AL1134" s="22" t="str">
        <f aca="false">IF(OR(AJ1134&gt;0,AK1134&gt;0),"Sí","No")</f>
        <v>Sí</v>
      </c>
      <c r="AM1134" s="6" t="s">
        <v>198</v>
      </c>
      <c r="AN1134" s="6"/>
      <c r="AO1134" s="12" t="n">
        <f aca="false">IF(M1134&gt;0,K1134/M1134,"")</f>
        <v>0.375</v>
      </c>
      <c r="AP1134" s="22" t="str">
        <f aca="false">IF(M1134&gt;=Resumen!$B$5,"Alto","Bajo")</f>
        <v>Alto</v>
      </c>
      <c r="AQ1134" s="22" t="str">
        <f aca="false">IF(AO1134&gt;=Resumen!$B$28,"Alto","Bajo")</f>
        <v>Bajo</v>
      </c>
      <c r="AR1134" s="22" t="str">
        <f aca="false">AP1134&amp;" Potencial / "&amp;AQ1134&amp;" Share"</f>
        <v>Alto Potencial / Bajo Share</v>
      </c>
      <c r="AS1134" s="22" t="str">
        <f aca="false">IF(Q1134="Sí",IF(AO1134&gt;=Resumen!$B$29,"Alto","Bajo"),"")</f>
        <v>Bajo</v>
      </c>
      <c r="AT1134" s="22" t="str">
        <f aca="false">IF(AS1134&lt;&gt;"",AP1134&amp;" Potencial / "&amp;AS1134&amp;" Share","")</f>
        <v>Alto Potencial / Bajo Share</v>
      </c>
      <c r="AU1134" s="22" t="str">
        <f aca="false">IF(AH1134="","Sin dato",IF(AH1134-AO1134&gt;Resumen!$B$6,"Sobre-exhibido",IF(AO1134-AH1134&gt;Resumen!$B$6,"Sub-exhibido","En línea")))</f>
        <v>Sobre-exhibido</v>
      </c>
      <c r="AV1134" s="22" t="n">
        <f aca="false">IF(AT1134="","",IF(AT1134="Alto Potencial / Bajo Share",1,IF(AT1134="Alto Potencial / Alto Share",2,IF(AT1134="Bajo Potencial / Alto Share",3,4))))</f>
        <v>1</v>
      </c>
      <c r="AW1134" s="22" t="str">
        <f aca="false">IF(Q1134="No","Sin competencia directa",IF(AV1134=1,"1 - Foco Conquista (Alto Pot / Bajo Share)",IF(AV1134=2,"2 - Foco Defensa (Alto Pot / Alto Share)",IF(AV1134=3,"3 - Monitoreo (Bajo Pot / Alto Share)","4 - Baja Prioridad (Bajo Pot / Bajo Share)"))))</f>
        <v>1 - Foco Conquista (Alto Pot / Bajo Share)</v>
      </c>
      <c r="AX1134" s="12" t="str">
        <f aca="false">IF(OR(IFERROR(AND(W1134&lt;&gt;"",Y1134&lt;&gt;"",Y1134-W1134&gt;Resumen!$B$8),FALSE()),IFERROR(AND(X1134&lt;&gt;"",Y1134&lt;&gt;"",Y1134-X1134&gt;Resumen!$B$8),FALSE())),MAX(IF(IFERROR(AND(W1134&lt;&gt;"",Y1134&lt;&gt;"",Y1134-W1134&gt;Resumen!$B$8),FALSE()),Y1134-W1134,0),IF(IFERROR(AND(X1134&lt;&gt;"",Y1134&lt;&gt;"",Y1134-X1134&gt;Resumen!$B$8),FALSE()),Y1134-X1134,0)),"")</f>
        <v/>
      </c>
      <c r="AY1134" s="22" t="str">
        <f aca="false">IF(OR(IFERROR(AND(W1134&lt;&gt;"",Y1134&lt;&gt;"",Y1134-W1134&gt;Resumen!$B$8),FALSE()),IFERROR(AND(X1134&lt;&gt;"",Y1134&lt;&gt;"",Y1134-X1134&gt;Resumen!$B$8),FALSE())),TRIM("Lays tiene mayor markup que "&amp;IF(IFERROR(AND(W1134&lt;&gt;"",Y1134&lt;&gt;"",Y1134-W1134&gt;Resumen!$B$8),FALSE()),"Quento ","")&amp;IF(IFERROR(AND(X1134&lt;&gt;"",Y1134&lt;&gt;"",Y1134-X1134&gt;Resumen!$B$8),FALSE()),"Julicroc ","")&amp;"en este PDV"),"")</f>
        <v/>
      </c>
      <c r="AZ1134" s="22" t="str">
        <f aca="false">IF(COUNTIF('Plan Pehuamar - Lista'!$A$2:$A$167,A1134)&gt;0,"Sí","No")</f>
        <v>No</v>
      </c>
      <c r="BA1134" s="22" t="str">
        <f aca="false">IF(COUNTIF('Plan Combo 9+1'!$A$2:$A$226,A1134)&gt;0,"Sí","No")</f>
        <v>Sí</v>
      </c>
      <c r="BB1134" s="22" t="str">
        <f aca="false">IF(AH1134="","No",IF(BA1134="Sí",IF((AO1134-AH1134)&gt;Resumen!$B$6,"Sí","No"),IF((AO1134-AH1134)&gt;=Resumen!$B$132,"Sí","No")))</f>
        <v>No</v>
      </c>
      <c r="BC1134" s="22" t="str">
        <f aca="false">IF(AND(N1134="Sí",AL1134="Sí",AI1134=0),"Sí","No")</f>
        <v>No</v>
      </c>
      <c r="BD1134" s="22" t="str">
        <f aca="false">IF(COUNTIF('Plan 9+1 (con Pehuamar)'!$A$2:$A$227,A1134)&gt;0,"Sí","No")</f>
        <v>Sí</v>
      </c>
    </row>
    <row r="1135" customFormat="false" ht="15" hidden="false" customHeight="true" outlineLevel="0" collapsed="false">
      <c r="A1135" s="6" t="n">
        <v>400647</v>
      </c>
      <c r="B1135" s="6" t="n">
        <v>6</v>
      </c>
      <c r="C1135" s="6" t="n">
        <v>602</v>
      </c>
      <c r="D1135" s="6" t="s">
        <v>254</v>
      </c>
      <c r="E1135" s="6" t="s">
        <v>1314</v>
      </c>
      <c r="F1135" s="6" t="s">
        <v>196</v>
      </c>
      <c r="G1135" s="6" t="s">
        <v>129</v>
      </c>
      <c r="H1135" s="6" t="s">
        <v>197</v>
      </c>
      <c r="I1135" s="27" t="n">
        <v>6</v>
      </c>
      <c r="J1135" s="27" t="n">
        <v>0</v>
      </c>
      <c r="K1135" s="27" t="n">
        <v>6</v>
      </c>
      <c r="L1135" s="28" t="n">
        <f aca="false">I1135+J1135</f>
        <v>6</v>
      </c>
      <c r="M1135" s="28" t="n">
        <f aca="false">L1135+K1135</f>
        <v>12</v>
      </c>
      <c r="N1135" s="22" t="str">
        <f aca="false">IF(I1135&gt;0,"Sí","No")</f>
        <v>Sí</v>
      </c>
      <c r="O1135" s="22" t="str">
        <f aca="false">IF(J1135&gt;0,"Sí","No")</f>
        <v>No</v>
      </c>
      <c r="P1135" s="22" t="str">
        <f aca="false">IF(K1135&gt;0,"Sí","No")</f>
        <v>Sí</v>
      </c>
      <c r="Q1135" s="22" t="str">
        <f aca="false">IF(OR(I1135&gt;0,J1135&gt;0),"Sí","No")</f>
        <v>Sí</v>
      </c>
      <c r="R1135" s="27" t="n">
        <v>1650</v>
      </c>
      <c r="S1135" s="27" t="n">
        <v>2600</v>
      </c>
      <c r="T1135" s="27"/>
      <c r="U1135" s="27"/>
      <c r="V1135" s="27" t="n">
        <v>3500</v>
      </c>
      <c r="W1135" s="12" t="n">
        <f aca="false">IF(AND(I1135&gt;0,R1135&gt;0),(S1135-R1135)/R1135,"")</f>
        <v>0.575757575757576</v>
      </c>
      <c r="X1135" s="12" t="str">
        <f aca="false">IF(AND(J1135&gt;0,T1135&gt;0),(U1135-T1135)/T1135,"")</f>
        <v/>
      </c>
      <c r="Y1135" s="12" t="n">
        <f aca="false">IF(AND(K1135&gt;0,V1135&gt;0),(V1135-Resumen!$B$7)/Resumen!$B$7,"")</f>
        <v>0.4</v>
      </c>
      <c r="Z1135" s="28" t="n">
        <f aca="false">IF(AND(K1135&gt;0,I1135&gt;0,V1135&gt;0,S1135&gt;0),V1135-S1135,"")</f>
        <v>900</v>
      </c>
      <c r="AA1135" s="12" t="n">
        <f aca="false">IF(Z1135&lt;&gt;"",Z1135/S1135,"")</f>
        <v>0.346153846153846</v>
      </c>
      <c r="AB1135" s="28" t="str">
        <f aca="false">IF(AND(K1135&gt;0,J1135&gt;0,V1135&gt;0,U1135&gt;0),V1135-U1135,"")</f>
        <v/>
      </c>
      <c r="AC1135" s="12" t="str">
        <f aca="false">IF(AB1135&lt;&gt;"",AB1135/U1135,"")</f>
        <v/>
      </c>
      <c r="AD1135" s="27" t="n">
        <v>1</v>
      </c>
      <c r="AE1135" s="27" t="n">
        <v>3</v>
      </c>
      <c r="AF1135" s="27" t="n">
        <v>1</v>
      </c>
      <c r="AG1135" s="28" t="n">
        <f aca="false">AD1135+AE1135+AF1135</f>
        <v>5</v>
      </c>
      <c r="AH1135" s="12" t="n">
        <f aca="false">IF(AG1135&gt;0,AD1135/AG1135,"")</f>
        <v>0.2</v>
      </c>
      <c r="AI1135" s="27" t="n">
        <v>1</v>
      </c>
      <c r="AJ1135" s="27" t="n">
        <v>1</v>
      </c>
      <c r="AK1135" s="27" t="n">
        <v>1</v>
      </c>
      <c r="AL1135" s="22" t="str">
        <f aca="false">IF(OR(AJ1135&gt;0,AK1135&gt;0),"Sí","No")</f>
        <v>Sí</v>
      </c>
      <c r="AM1135" s="6" t="s">
        <v>198</v>
      </c>
      <c r="AN1135" s="6"/>
      <c r="AO1135" s="12" t="n">
        <f aca="false">IF(M1135&gt;0,K1135/M1135,"")</f>
        <v>0.5</v>
      </c>
      <c r="AP1135" s="22" t="str">
        <f aca="false">IF(M1135&gt;=Resumen!$B$5,"Alto","Bajo")</f>
        <v>Bajo</v>
      </c>
      <c r="AQ1135" s="22" t="str">
        <f aca="false">IF(AO1135&gt;=Resumen!$B$28,"Alto","Bajo")</f>
        <v>Alto</v>
      </c>
      <c r="AR1135" s="22" t="str">
        <f aca="false">AP1135&amp;" Potencial / "&amp;AQ1135&amp;" Share"</f>
        <v>Bajo Potencial / Alto Share</v>
      </c>
      <c r="AS1135" s="22" t="str">
        <f aca="false">IF(Q1135="Sí",IF(AO1135&gt;=Resumen!$B$29,"Alto","Bajo"),"")</f>
        <v>Alto</v>
      </c>
      <c r="AT1135" s="22" t="str">
        <f aca="false">IF(AS1135&lt;&gt;"",AP1135&amp;" Potencial / "&amp;AS1135&amp;" Share","")</f>
        <v>Bajo Potencial / Alto Share</v>
      </c>
      <c r="AU1135" s="22" t="str">
        <f aca="false">IF(AH1135="","Sin dato",IF(AH1135-AO1135&gt;Resumen!$B$6,"Sobre-exhibido",IF(AO1135-AH1135&gt;Resumen!$B$6,"Sub-exhibido","En línea")))</f>
        <v>Sub-exhibido</v>
      </c>
      <c r="AV1135" s="22" t="n">
        <f aca="false">IF(AT1135="","",IF(AT1135="Alto Potencial / Bajo Share",1,IF(AT1135="Alto Potencial / Alto Share",2,IF(AT1135="Bajo Potencial / Alto Share",3,4))))</f>
        <v>3</v>
      </c>
      <c r="AW1135" s="22" t="str">
        <f aca="false">IF(Q1135="No","Sin competencia directa",IF(AV1135=1,"1 - Foco Conquista (Alto Pot / Bajo Share)",IF(AV1135=2,"2 - Foco Defensa (Alto Pot / Alto Share)",IF(AV1135=3,"3 - Monitoreo (Bajo Pot / Alto Share)","4 - Baja Prioridad (Bajo Pot / Bajo Share)"))))</f>
        <v>3 - Monitoreo (Bajo Pot / Alto Share)</v>
      </c>
      <c r="AX1135" s="12" t="str">
        <f aca="false">IF(OR(IFERROR(AND(W1135&lt;&gt;"",Y1135&lt;&gt;"",Y1135-W1135&gt;Resumen!$B$8),FALSE()),IFERROR(AND(X1135&lt;&gt;"",Y1135&lt;&gt;"",Y1135-X1135&gt;Resumen!$B$8),FALSE())),MAX(IF(IFERROR(AND(W1135&lt;&gt;"",Y1135&lt;&gt;"",Y1135-W1135&gt;Resumen!$B$8),FALSE()),Y1135-W1135,0),IF(IFERROR(AND(X1135&lt;&gt;"",Y1135&lt;&gt;"",Y1135-X1135&gt;Resumen!$B$8),FALSE()),Y1135-X1135,0)),"")</f>
        <v/>
      </c>
      <c r="AY1135" s="22" t="str">
        <f aca="false">IF(OR(IFERROR(AND(W1135&lt;&gt;"",Y1135&lt;&gt;"",Y1135-W1135&gt;Resumen!$B$8),FALSE()),IFERROR(AND(X1135&lt;&gt;"",Y1135&lt;&gt;"",Y1135-X1135&gt;Resumen!$B$8),FALSE())),TRIM("Lays tiene mayor markup que "&amp;IF(IFERROR(AND(W1135&lt;&gt;"",Y1135&lt;&gt;"",Y1135-W1135&gt;Resumen!$B$8),FALSE()),"Quento ","")&amp;IF(IFERROR(AND(X1135&lt;&gt;"",Y1135&lt;&gt;"",Y1135-X1135&gt;Resumen!$B$8),FALSE()),"Julicroc ","")&amp;"en este PDV"),"")</f>
        <v/>
      </c>
      <c r="AZ1135" s="22" t="str">
        <f aca="false">IF(COUNTIF('Plan Pehuamar - Lista'!$A$2:$A$167,A1135)&gt;0,"Sí","No")</f>
        <v>No</v>
      </c>
      <c r="BA1135" s="22" t="str">
        <f aca="false">IF(COUNTIF('Plan Combo 9+1'!$A$2:$A$226,A1135)&gt;0,"Sí","No")</f>
        <v>No</v>
      </c>
      <c r="BB1135" s="22" t="str">
        <f aca="false">IF(AH1135="","No",IF(BA1135="Sí",IF((AO1135-AH1135)&gt;Resumen!$B$6,"Sí","No"),IF((AO1135-AH1135)&gt;=Resumen!$B$132,"Sí","No")))</f>
        <v>Sí</v>
      </c>
      <c r="BC1135" s="22" t="str">
        <f aca="false">IF(AND(N1135="Sí",AL1135="Sí",AI1135=0),"Sí","No")</f>
        <v>No</v>
      </c>
      <c r="BD1135" s="22" t="str">
        <f aca="false">IF(COUNTIF('Plan 9+1 (con Pehuamar)'!$A$2:$A$227,A1135)&gt;0,"Sí","No")</f>
        <v>No</v>
      </c>
    </row>
    <row r="1136" customFormat="false" ht="15" hidden="false" customHeight="true" outlineLevel="0" collapsed="false">
      <c r="A1136" s="6" t="n">
        <v>400648</v>
      </c>
      <c r="B1136" s="6" t="n">
        <v>6</v>
      </c>
      <c r="C1136" s="6" t="n">
        <v>602</v>
      </c>
      <c r="D1136" s="6" t="s">
        <v>254</v>
      </c>
      <c r="E1136" s="6" t="s">
        <v>1315</v>
      </c>
      <c r="F1136" s="6" t="s">
        <v>196</v>
      </c>
      <c r="G1136" s="6" t="s">
        <v>129</v>
      </c>
      <c r="H1136" s="6" t="s">
        <v>197</v>
      </c>
      <c r="I1136" s="27" t="n">
        <v>10</v>
      </c>
      <c r="J1136" s="27" t="n">
        <v>15</v>
      </c>
      <c r="K1136" s="27" t="n">
        <v>6</v>
      </c>
      <c r="L1136" s="28" t="n">
        <f aca="false">I1136+J1136</f>
        <v>25</v>
      </c>
      <c r="M1136" s="28" t="n">
        <f aca="false">L1136+K1136</f>
        <v>31</v>
      </c>
      <c r="N1136" s="22" t="str">
        <f aca="false">IF(I1136&gt;0,"Sí","No")</f>
        <v>Sí</v>
      </c>
      <c r="O1136" s="22" t="str">
        <f aca="false">IF(J1136&gt;0,"Sí","No")</f>
        <v>Sí</v>
      </c>
      <c r="P1136" s="22" t="str">
        <f aca="false">IF(K1136&gt;0,"Sí","No")</f>
        <v>Sí</v>
      </c>
      <c r="Q1136" s="22" t="str">
        <f aca="false">IF(OR(I1136&gt;0,J1136&gt;0),"Sí","No")</f>
        <v>Sí</v>
      </c>
      <c r="R1136" s="27" t="n">
        <v>1750</v>
      </c>
      <c r="S1136" s="27" t="n">
        <v>2500</v>
      </c>
      <c r="T1136" s="27" t="n">
        <v>1600</v>
      </c>
      <c r="U1136" s="27" t="n">
        <v>2600</v>
      </c>
      <c r="V1136" s="27" t="n">
        <v>3500</v>
      </c>
      <c r="W1136" s="12" t="n">
        <f aca="false">IF(AND(I1136&gt;0,R1136&gt;0),(S1136-R1136)/R1136,"")</f>
        <v>0.428571428571429</v>
      </c>
      <c r="X1136" s="12" t="n">
        <f aca="false">IF(AND(J1136&gt;0,T1136&gt;0),(U1136-T1136)/T1136,"")</f>
        <v>0.625</v>
      </c>
      <c r="Y1136" s="12" t="n">
        <f aca="false">IF(AND(K1136&gt;0,V1136&gt;0),(V1136-Resumen!$B$7)/Resumen!$B$7,"")</f>
        <v>0.4</v>
      </c>
      <c r="Z1136" s="28" t="n">
        <f aca="false">IF(AND(K1136&gt;0,I1136&gt;0,V1136&gt;0,S1136&gt;0),V1136-S1136,"")</f>
        <v>1000</v>
      </c>
      <c r="AA1136" s="12" t="n">
        <f aca="false">IF(Z1136&lt;&gt;"",Z1136/S1136,"")</f>
        <v>0.4</v>
      </c>
      <c r="AB1136" s="28" t="n">
        <f aca="false">IF(AND(K1136&gt;0,J1136&gt;0,V1136&gt;0,U1136&gt;0),V1136-U1136,"")</f>
        <v>900</v>
      </c>
      <c r="AC1136" s="12" t="n">
        <f aca="false">IF(AB1136&lt;&gt;"",AB1136/U1136,"")</f>
        <v>0.346153846153846</v>
      </c>
      <c r="AD1136" s="27" t="n">
        <v>1</v>
      </c>
      <c r="AE1136" s="27" t="n">
        <v>3</v>
      </c>
      <c r="AF1136" s="27" t="n">
        <v>1</v>
      </c>
      <c r="AG1136" s="28" t="n">
        <f aca="false">AD1136+AE1136+AF1136</f>
        <v>5</v>
      </c>
      <c r="AH1136" s="12" t="n">
        <f aca="false">IF(AG1136&gt;0,AD1136/AG1136,"")</f>
        <v>0.2</v>
      </c>
      <c r="AI1136" s="27" t="n">
        <v>1</v>
      </c>
      <c r="AJ1136" s="27" t="n">
        <v>0</v>
      </c>
      <c r="AK1136" s="27" t="n">
        <v>1</v>
      </c>
      <c r="AL1136" s="22" t="str">
        <f aca="false">IF(OR(AJ1136&gt;0,AK1136&gt;0),"Sí","No")</f>
        <v>Sí</v>
      </c>
      <c r="AM1136" s="6" t="s">
        <v>198</v>
      </c>
      <c r="AN1136" s="6" t="s">
        <v>198</v>
      </c>
      <c r="AO1136" s="12" t="n">
        <f aca="false">IF(M1136&gt;0,K1136/M1136,"")</f>
        <v>0.193548387096774</v>
      </c>
      <c r="AP1136" s="22" t="str">
        <f aca="false">IF(M1136&gt;=Resumen!$B$5,"Alto","Bajo")</f>
        <v>Bajo</v>
      </c>
      <c r="AQ1136" s="22" t="str">
        <f aca="false">IF(AO1136&gt;=Resumen!$B$28,"Alto","Bajo")</f>
        <v>Bajo</v>
      </c>
      <c r="AR1136" s="22" t="str">
        <f aca="false">AP1136&amp;" Potencial / "&amp;AQ1136&amp;" Share"</f>
        <v>Bajo Potencial / Bajo Share</v>
      </c>
      <c r="AS1136" s="22" t="str">
        <f aca="false">IF(Q1136="Sí",IF(AO1136&gt;=Resumen!$B$29,"Alto","Bajo"),"")</f>
        <v>Bajo</v>
      </c>
      <c r="AT1136" s="22" t="str">
        <f aca="false">IF(AS1136&lt;&gt;"",AP1136&amp;" Potencial / "&amp;AS1136&amp;" Share","")</f>
        <v>Bajo Potencial / Bajo Share</v>
      </c>
      <c r="AU1136" s="22" t="str">
        <f aca="false">IF(AH1136="","Sin dato",IF(AH1136-AO1136&gt;Resumen!$B$6,"Sobre-exhibido",IF(AO1136-AH1136&gt;Resumen!$B$6,"Sub-exhibido","En línea")))</f>
        <v>En línea</v>
      </c>
      <c r="AV1136" s="22" t="n">
        <f aca="false">IF(AT1136="","",IF(AT1136="Alto Potencial / Bajo Share",1,IF(AT1136="Alto Potencial / Alto Share",2,IF(AT1136="Bajo Potencial / Alto Share",3,4))))</f>
        <v>4</v>
      </c>
      <c r="AW1136" s="22" t="str">
        <f aca="false">IF(Q1136="No","Sin competencia directa",IF(AV1136=1,"1 - Foco Conquista (Alto Pot / Bajo Share)",IF(AV1136=2,"2 - Foco Defensa (Alto Pot / Alto Share)",IF(AV1136=3,"3 - Monitoreo (Bajo Pot / Alto Share)","4 - Baja Prioridad (Bajo Pot / Bajo Share)"))))</f>
        <v>4 - Baja Prioridad (Bajo Pot / Bajo Share)</v>
      </c>
      <c r="AX1136" s="12" t="str">
        <f aca="false">IF(OR(IFERROR(AND(W1136&lt;&gt;"",Y1136&lt;&gt;"",Y1136-W1136&gt;Resumen!$B$8),FALSE()),IFERROR(AND(X1136&lt;&gt;"",Y1136&lt;&gt;"",Y1136-X1136&gt;Resumen!$B$8),FALSE())),MAX(IF(IFERROR(AND(W1136&lt;&gt;"",Y1136&lt;&gt;"",Y1136-W1136&gt;Resumen!$B$8),FALSE()),Y1136-W1136,0),IF(IFERROR(AND(X1136&lt;&gt;"",Y1136&lt;&gt;"",Y1136-X1136&gt;Resumen!$B$8),FALSE()),Y1136-X1136,0)),"")</f>
        <v/>
      </c>
      <c r="AY1136" s="22" t="str">
        <f aca="false">IF(OR(IFERROR(AND(W1136&lt;&gt;"",Y1136&lt;&gt;"",Y1136-W1136&gt;Resumen!$B$8),FALSE()),IFERROR(AND(X1136&lt;&gt;"",Y1136&lt;&gt;"",Y1136-X1136&gt;Resumen!$B$8),FALSE())),TRIM("Lays tiene mayor markup que "&amp;IF(IFERROR(AND(W1136&lt;&gt;"",Y1136&lt;&gt;"",Y1136-W1136&gt;Resumen!$B$8),FALSE()),"Quento ","")&amp;IF(IFERROR(AND(X1136&lt;&gt;"",Y1136&lt;&gt;"",Y1136-X1136&gt;Resumen!$B$8),FALSE()),"Julicroc ","")&amp;"en este PDV"),"")</f>
        <v/>
      </c>
      <c r="AZ1136" s="22" t="str">
        <f aca="false">IF(COUNTIF('Plan Pehuamar - Lista'!$A$2:$A$167,A1136)&gt;0,"Sí","No")</f>
        <v>No</v>
      </c>
      <c r="BA1136" s="22" t="str">
        <f aca="false">IF(COUNTIF('Plan Combo 9+1'!$A$2:$A$226,A1136)&gt;0,"Sí","No")</f>
        <v>No</v>
      </c>
      <c r="BB1136" s="22" t="str">
        <f aca="false">IF(AH1136="","No",IF(BA1136="Sí",IF((AO1136-AH1136)&gt;Resumen!$B$6,"Sí","No"),IF((AO1136-AH1136)&gt;=Resumen!$B$132,"Sí","No")))</f>
        <v>No</v>
      </c>
      <c r="BC1136" s="22" t="str">
        <f aca="false">IF(AND(N1136="Sí",AL1136="Sí",AI1136=0),"Sí","No")</f>
        <v>No</v>
      </c>
      <c r="BD1136" s="22" t="str">
        <f aca="false">IF(COUNTIF('Plan 9+1 (con Pehuamar)'!$A$2:$A$227,A1136)&gt;0,"Sí","No")</f>
        <v>No</v>
      </c>
    </row>
    <row r="1137" customFormat="false" ht="15" hidden="false" customHeight="true" outlineLevel="0" collapsed="false">
      <c r="A1137" s="6" t="n">
        <v>400654</v>
      </c>
      <c r="B1137" s="6" t="n">
        <v>6</v>
      </c>
      <c r="C1137" s="6" t="n">
        <v>602</v>
      </c>
      <c r="D1137" s="6" t="s">
        <v>254</v>
      </c>
      <c r="E1137" s="6" t="s">
        <v>1316</v>
      </c>
      <c r="F1137" s="6" t="s">
        <v>201</v>
      </c>
      <c r="G1137" s="6" t="s">
        <v>129</v>
      </c>
      <c r="H1137" s="6" t="s">
        <v>197</v>
      </c>
      <c r="I1137" s="27" t="n">
        <v>0</v>
      </c>
      <c r="J1137" s="27" t="n">
        <v>0</v>
      </c>
      <c r="K1137" s="27" t="n">
        <v>0.2</v>
      </c>
      <c r="L1137" s="28" t="n">
        <f aca="false">I1137+J1137</f>
        <v>0</v>
      </c>
      <c r="M1137" s="28" t="n">
        <f aca="false">L1137+K1137</f>
        <v>0.2</v>
      </c>
      <c r="N1137" s="22" t="str">
        <f aca="false">IF(I1137&gt;0,"Sí","No")</f>
        <v>No</v>
      </c>
      <c r="O1137" s="22" t="str">
        <f aca="false">IF(J1137&gt;0,"Sí","No")</f>
        <v>No</v>
      </c>
      <c r="P1137" s="22" t="str">
        <f aca="false">IF(K1137&gt;0,"Sí","No")</f>
        <v>Sí</v>
      </c>
      <c r="Q1137" s="22" t="str">
        <f aca="false">IF(OR(I1137&gt;0,J1137&gt;0),"Sí","No")</f>
        <v>No</v>
      </c>
      <c r="R1137" s="27"/>
      <c r="S1137" s="27"/>
      <c r="T1137" s="27"/>
      <c r="U1137" s="27"/>
      <c r="V1137" s="27"/>
      <c r="W1137" s="12" t="str">
        <f aca="false">IF(AND(I1137&gt;0,R1137&gt;0),(S1137-R1137)/R1137,"")</f>
        <v/>
      </c>
      <c r="X1137" s="12" t="str">
        <f aca="false">IF(AND(J1137&gt;0,T1137&gt;0),(U1137-T1137)/T1137,"")</f>
        <v/>
      </c>
      <c r="Y1137" s="12" t="str">
        <f aca="false">IF(AND(K1137&gt;0,V1137&gt;0),(V1137-Resumen!$B$7)/Resumen!$B$7,"")</f>
        <v/>
      </c>
      <c r="Z1137" s="28" t="str">
        <f aca="false">IF(AND(K1137&gt;0,I1137&gt;0,V1137&gt;0,S1137&gt;0),V1137-S1137,"")</f>
        <v/>
      </c>
      <c r="AA1137" s="12" t="str">
        <f aca="false">IF(Z1137&lt;&gt;"",Z1137/S1137,"")</f>
        <v/>
      </c>
      <c r="AB1137" s="28" t="str">
        <f aca="false">IF(AND(K1137&gt;0,J1137&gt;0,V1137&gt;0,U1137&gt;0),V1137-U1137,"")</f>
        <v/>
      </c>
      <c r="AC1137" s="12" t="str">
        <f aca="false">IF(AB1137&lt;&gt;"",AB1137/U1137,"")</f>
        <v/>
      </c>
      <c r="AD1137" s="27" t="n">
        <v>0</v>
      </c>
      <c r="AE1137" s="27" t="n">
        <v>0</v>
      </c>
      <c r="AF1137" s="27" t="n">
        <v>0</v>
      </c>
      <c r="AG1137" s="28" t="n">
        <f aca="false">AD1137+AE1137+AF1137</f>
        <v>0</v>
      </c>
      <c r="AH1137" s="12" t="str">
        <f aca="false">IF(AG1137&gt;0,AD1137/AG1137,"")</f>
        <v/>
      </c>
      <c r="AI1137" s="27" t="n">
        <v>0</v>
      </c>
      <c r="AJ1137" s="27" t="n">
        <v>0</v>
      </c>
      <c r="AK1137" s="27" t="n">
        <v>0</v>
      </c>
      <c r="AL1137" s="22" t="str">
        <f aca="false">IF(OR(AJ1137&gt;0,AK1137&gt;0),"Sí","No")</f>
        <v>No</v>
      </c>
      <c r="AM1137" s="6"/>
      <c r="AN1137" s="6"/>
      <c r="AO1137" s="12" t="n">
        <f aca="false">IF(M1137&gt;0,K1137/M1137,"")</f>
        <v>1</v>
      </c>
      <c r="AP1137" s="22" t="str">
        <f aca="false">IF(M1137&gt;=Resumen!$B$5,"Alto","Bajo")</f>
        <v>Bajo</v>
      </c>
      <c r="AQ1137" s="22" t="str">
        <f aca="false">IF(AO1137&gt;=Resumen!$B$28,"Alto","Bajo")</f>
        <v>Alto</v>
      </c>
      <c r="AR1137" s="22" t="str">
        <f aca="false">AP1137&amp;" Potencial / "&amp;AQ1137&amp;" Share"</f>
        <v>Bajo Potencial / Alto Share</v>
      </c>
      <c r="AS1137" s="22" t="str">
        <f aca="false">IF(Q1137="Sí",IF(AO1137&gt;=Resumen!$B$29,"Alto","Bajo"),"")</f>
        <v/>
      </c>
      <c r="AT1137" s="22" t="str">
        <f aca="false">IF(AS1137&lt;&gt;"",AP1137&amp;" Potencial / "&amp;AS1137&amp;" Share","")</f>
        <v/>
      </c>
      <c r="AU1137" s="22" t="str">
        <f aca="false">IF(AH1137="","Sin dato",IF(AH1137-AO1137&gt;Resumen!$B$6,"Sobre-exhibido",IF(AO1137-AH1137&gt;Resumen!$B$6,"Sub-exhibido","En línea")))</f>
        <v>Sin dato</v>
      </c>
      <c r="AV1137" s="22" t="str">
        <f aca="false">IF(AT1137="","",IF(AT1137="Alto Potencial / Bajo Share",1,IF(AT1137="Alto Potencial / Alto Share",2,IF(AT1137="Bajo Potencial / Alto Share",3,4))))</f>
        <v/>
      </c>
      <c r="AW1137" s="22" t="str">
        <f aca="false">IF(Q1137="No","Sin competencia directa",IF(AV1137=1,"1 - Foco Conquista (Alto Pot / Bajo Share)",IF(AV1137=2,"2 - Foco Defensa (Alto Pot / Alto Share)",IF(AV1137=3,"3 - Monitoreo (Bajo Pot / Alto Share)","4 - Baja Prioridad (Bajo Pot / Bajo Share)"))))</f>
        <v>Sin competencia directa</v>
      </c>
      <c r="AX1137" s="12" t="str">
        <f aca="false">IF(OR(IFERROR(AND(W1137&lt;&gt;"",Y1137&lt;&gt;"",Y1137-W1137&gt;Resumen!$B$8),FALSE()),IFERROR(AND(X1137&lt;&gt;"",Y1137&lt;&gt;"",Y1137-X1137&gt;Resumen!$B$8),FALSE())),MAX(IF(IFERROR(AND(W1137&lt;&gt;"",Y1137&lt;&gt;"",Y1137-W1137&gt;Resumen!$B$8),FALSE()),Y1137-W1137,0),IF(IFERROR(AND(X1137&lt;&gt;"",Y1137&lt;&gt;"",Y1137-X1137&gt;Resumen!$B$8),FALSE()),Y1137-X1137,0)),"")</f>
        <v/>
      </c>
      <c r="AY1137" s="22" t="str">
        <f aca="false">IF(OR(IFERROR(AND(W1137&lt;&gt;"",Y1137&lt;&gt;"",Y1137-W1137&gt;Resumen!$B$8),FALSE()),IFERROR(AND(X1137&lt;&gt;"",Y1137&lt;&gt;"",Y1137-X1137&gt;Resumen!$B$8),FALSE())),TRIM("Lays tiene mayor markup que "&amp;IF(IFERROR(AND(W1137&lt;&gt;"",Y1137&lt;&gt;"",Y1137-W1137&gt;Resumen!$B$8),FALSE()),"Quento ","")&amp;IF(IFERROR(AND(X1137&lt;&gt;"",Y1137&lt;&gt;"",Y1137-X1137&gt;Resumen!$B$8),FALSE()),"Julicroc ","")&amp;"en este PDV"),"")</f>
        <v/>
      </c>
      <c r="AZ1137" s="22" t="str">
        <f aca="false">IF(COUNTIF('Plan Pehuamar - Lista'!$A$2:$A$167,A1137)&gt;0,"Sí","No")</f>
        <v>No</v>
      </c>
      <c r="BA1137" s="22" t="str">
        <f aca="false">IF(COUNTIF('Plan Combo 9+1'!$A$2:$A$226,A1137)&gt;0,"Sí","No")</f>
        <v>No</v>
      </c>
      <c r="BB1137" s="22" t="str">
        <f aca="false">IF(AH1137="","No",IF(BA1137="Sí",IF((AO1137-AH1137)&gt;Resumen!$B$6,"Sí","No"),IF((AO1137-AH1137)&gt;=Resumen!$B$132,"Sí","No")))</f>
        <v>No</v>
      </c>
      <c r="BC1137" s="22" t="str">
        <f aca="false">IF(AND(N1137="Sí",AL1137="Sí",AI1137=0),"Sí","No")</f>
        <v>No</v>
      </c>
      <c r="BD1137" s="22" t="str">
        <f aca="false">IF(COUNTIF('Plan 9+1 (con Pehuamar)'!$A$2:$A$227,A1137)&gt;0,"Sí","No")</f>
        <v>No</v>
      </c>
    </row>
    <row r="1138" customFormat="false" ht="15" hidden="false" customHeight="true" outlineLevel="0" collapsed="false">
      <c r="A1138" s="6" t="n">
        <v>400667</v>
      </c>
      <c r="B1138" s="6" t="n">
        <v>6</v>
      </c>
      <c r="C1138" s="6" t="n">
        <v>602</v>
      </c>
      <c r="D1138" s="6" t="s">
        <v>254</v>
      </c>
      <c r="E1138" s="6" t="s">
        <v>1317</v>
      </c>
      <c r="F1138" s="6" t="s">
        <v>196</v>
      </c>
      <c r="G1138" s="6" t="s">
        <v>129</v>
      </c>
      <c r="H1138" s="6" t="s">
        <v>197</v>
      </c>
      <c r="I1138" s="27" t="n">
        <v>0</v>
      </c>
      <c r="J1138" s="27" t="n">
        <v>0</v>
      </c>
      <c r="K1138" s="27" t="n">
        <v>0.4</v>
      </c>
      <c r="L1138" s="28" t="n">
        <f aca="false">I1138+J1138</f>
        <v>0</v>
      </c>
      <c r="M1138" s="28" t="n">
        <f aca="false">L1138+K1138</f>
        <v>0.4</v>
      </c>
      <c r="N1138" s="22" t="str">
        <f aca="false">IF(I1138&gt;0,"Sí","No")</f>
        <v>No</v>
      </c>
      <c r="O1138" s="22" t="str">
        <f aca="false">IF(J1138&gt;0,"Sí","No")</f>
        <v>No</v>
      </c>
      <c r="P1138" s="22" t="str">
        <f aca="false">IF(K1138&gt;0,"Sí","No")</f>
        <v>Sí</v>
      </c>
      <c r="Q1138" s="22" t="str">
        <f aca="false">IF(OR(I1138&gt;0,J1138&gt;0),"Sí","No")</f>
        <v>No</v>
      </c>
      <c r="R1138" s="27"/>
      <c r="S1138" s="27"/>
      <c r="T1138" s="27"/>
      <c r="U1138" s="27"/>
      <c r="V1138" s="27"/>
      <c r="W1138" s="12" t="str">
        <f aca="false">IF(AND(I1138&gt;0,R1138&gt;0),(S1138-R1138)/R1138,"")</f>
        <v/>
      </c>
      <c r="X1138" s="12" t="str">
        <f aca="false">IF(AND(J1138&gt;0,T1138&gt;0),(U1138-T1138)/T1138,"")</f>
        <v/>
      </c>
      <c r="Y1138" s="12" t="str">
        <f aca="false">IF(AND(K1138&gt;0,V1138&gt;0),(V1138-Resumen!$B$7)/Resumen!$B$7,"")</f>
        <v/>
      </c>
      <c r="Z1138" s="28" t="str">
        <f aca="false">IF(AND(K1138&gt;0,I1138&gt;0,V1138&gt;0,S1138&gt;0),V1138-S1138,"")</f>
        <v/>
      </c>
      <c r="AA1138" s="12" t="str">
        <f aca="false">IF(Z1138&lt;&gt;"",Z1138/S1138,"")</f>
        <v/>
      </c>
      <c r="AB1138" s="28" t="str">
        <f aca="false">IF(AND(K1138&gt;0,J1138&gt;0,V1138&gt;0,U1138&gt;0),V1138-U1138,"")</f>
        <v/>
      </c>
      <c r="AC1138" s="12" t="str">
        <f aca="false">IF(AB1138&lt;&gt;"",AB1138/U1138,"")</f>
        <v/>
      </c>
      <c r="AD1138" s="27" t="n">
        <v>0</v>
      </c>
      <c r="AE1138" s="27" t="n">
        <v>0</v>
      </c>
      <c r="AF1138" s="27" t="n">
        <v>0</v>
      </c>
      <c r="AG1138" s="28" t="n">
        <f aca="false">AD1138+AE1138+AF1138</f>
        <v>0</v>
      </c>
      <c r="AH1138" s="12" t="str">
        <f aca="false">IF(AG1138&gt;0,AD1138/AG1138,"")</f>
        <v/>
      </c>
      <c r="AI1138" s="27" t="n">
        <v>0</v>
      </c>
      <c r="AJ1138" s="27" t="n">
        <v>0</v>
      </c>
      <c r="AK1138" s="27" t="n">
        <v>0</v>
      </c>
      <c r="AL1138" s="22" t="str">
        <f aca="false">IF(OR(AJ1138&gt;0,AK1138&gt;0),"Sí","No")</f>
        <v>No</v>
      </c>
      <c r="AM1138" s="6"/>
      <c r="AN1138" s="6"/>
      <c r="AO1138" s="12" t="n">
        <f aca="false">IF(M1138&gt;0,K1138/M1138,"")</f>
        <v>1</v>
      </c>
      <c r="AP1138" s="22" t="str">
        <f aca="false">IF(M1138&gt;=Resumen!$B$5,"Alto","Bajo")</f>
        <v>Bajo</v>
      </c>
      <c r="AQ1138" s="22" t="str">
        <f aca="false">IF(AO1138&gt;=Resumen!$B$28,"Alto","Bajo")</f>
        <v>Alto</v>
      </c>
      <c r="AR1138" s="22" t="str">
        <f aca="false">AP1138&amp;" Potencial / "&amp;AQ1138&amp;" Share"</f>
        <v>Bajo Potencial / Alto Share</v>
      </c>
      <c r="AS1138" s="22" t="str">
        <f aca="false">IF(Q1138="Sí",IF(AO1138&gt;=Resumen!$B$29,"Alto","Bajo"),"")</f>
        <v/>
      </c>
      <c r="AT1138" s="22" t="str">
        <f aca="false">IF(AS1138&lt;&gt;"",AP1138&amp;" Potencial / "&amp;AS1138&amp;" Share","")</f>
        <v/>
      </c>
      <c r="AU1138" s="22" t="str">
        <f aca="false">IF(AH1138="","Sin dato",IF(AH1138-AO1138&gt;Resumen!$B$6,"Sobre-exhibido",IF(AO1138-AH1138&gt;Resumen!$B$6,"Sub-exhibido","En línea")))</f>
        <v>Sin dato</v>
      </c>
      <c r="AV1138" s="22" t="str">
        <f aca="false">IF(AT1138="","",IF(AT1138="Alto Potencial / Bajo Share",1,IF(AT1138="Alto Potencial / Alto Share",2,IF(AT1138="Bajo Potencial / Alto Share",3,4))))</f>
        <v/>
      </c>
      <c r="AW1138" s="22" t="str">
        <f aca="false">IF(Q1138="No","Sin competencia directa",IF(AV1138=1,"1 - Foco Conquista (Alto Pot / Bajo Share)",IF(AV1138=2,"2 - Foco Defensa (Alto Pot / Alto Share)",IF(AV1138=3,"3 - Monitoreo (Bajo Pot / Alto Share)","4 - Baja Prioridad (Bajo Pot / Bajo Share)"))))</f>
        <v>Sin competencia directa</v>
      </c>
      <c r="AX1138" s="12" t="str">
        <f aca="false">IF(OR(IFERROR(AND(W1138&lt;&gt;"",Y1138&lt;&gt;"",Y1138-W1138&gt;Resumen!$B$8),FALSE()),IFERROR(AND(X1138&lt;&gt;"",Y1138&lt;&gt;"",Y1138-X1138&gt;Resumen!$B$8),FALSE())),MAX(IF(IFERROR(AND(W1138&lt;&gt;"",Y1138&lt;&gt;"",Y1138-W1138&gt;Resumen!$B$8),FALSE()),Y1138-W1138,0),IF(IFERROR(AND(X1138&lt;&gt;"",Y1138&lt;&gt;"",Y1138-X1138&gt;Resumen!$B$8),FALSE()),Y1138-X1138,0)),"")</f>
        <v/>
      </c>
      <c r="AY1138" s="22" t="str">
        <f aca="false">IF(OR(IFERROR(AND(W1138&lt;&gt;"",Y1138&lt;&gt;"",Y1138-W1138&gt;Resumen!$B$8),FALSE()),IFERROR(AND(X1138&lt;&gt;"",Y1138&lt;&gt;"",Y1138-X1138&gt;Resumen!$B$8),FALSE())),TRIM("Lays tiene mayor markup que "&amp;IF(IFERROR(AND(W1138&lt;&gt;"",Y1138&lt;&gt;"",Y1138-W1138&gt;Resumen!$B$8),FALSE()),"Quento ","")&amp;IF(IFERROR(AND(X1138&lt;&gt;"",Y1138&lt;&gt;"",Y1138-X1138&gt;Resumen!$B$8),FALSE()),"Julicroc ","")&amp;"en este PDV"),"")</f>
        <v/>
      </c>
      <c r="AZ1138" s="22" t="str">
        <f aca="false">IF(COUNTIF('Plan Pehuamar - Lista'!$A$2:$A$167,A1138)&gt;0,"Sí","No")</f>
        <v>No</v>
      </c>
      <c r="BA1138" s="22" t="str">
        <f aca="false">IF(COUNTIF('Plan Combo 9+1'!$A$2:$A$226,A1138)&gt;0,"Sí","No")</f>
        <v>No</v>
      </c>
      <c r="BB1138" s="22" t="str">
        <f aca="false">IF(AH1138="","No",IF(BA1138="Sí",IF((AO1138-AH1138)&gt;Resumen!$B$6,"Sí","No"),IF((AO1138-AH1138)&gt;=Resumen!$B$132,"Sí","No")))</f>
        <v>No</v>
      </c>
      <c r="BC1138" s="22" t="str">
        <f aca="false">IF(AND(N1138="Sí",AL1138="Sí",AI1138=0),"Sí","No")</f>
        <v>No</v>
      </c>
      <c r="BD1138" s="22" t="str">
        <f aca="false">IF(COUNTIF('Plan 9+1 (con Pehuamar)'!$A$2:$A$227,A1138)&gt;0,"Sí","No")</f>
        <v>No</v>
      </c>
    </row>
    <row r="1139" customFormat="false" ht="15" hidden="false" customHeight="true" outlineLevel="0" collapsed="false">
      <c r="A1139" s="6" t="n">
        <v>400670</v>
      </c>
      <c r="B1139" s="6" t="n">
        <v>6</v>
      </c>
      <c r="C1139" s="6" t="n">
        <v>602</v>
      </c>
      <c r="D1139" s="6" t="s">
        <v>254</v>
      </c>
      <c r="E1139" s="6" t="s">
        <v>1318</v>
      </c>
      <c r="F1139" s="6" t="s">
        <v>196</v>
      </c>
      <c r="G1139" s="6" t="s">
        <v>129</v>
      </c>
      <c r="H1139" s="6" t="s">
        <v>197</v>
      </c>
      <c r="I1139" s="27" t="n">
        <v>0</v>
      </c>
      <c r="J1139" s="27" t="n">
        <v>0</v>
      </c>
      <c r="K1139" s="27" t="n">
        <v>1.5</v>
      </c>
      <c r="L1139" s="28" t="n">
        <f aca="false">I1139+J1139</f>
        <v>0</v>
      </c>
      <c r="M1139" s="28" t="n">
        <f aca="false">L1139+K1139</f>
        <v>1.5</v>
      </c>
      <c r="N1139" s="22" t="str">
        <f aca="false">IF(I1139&gt;0,"Sí","No")</f>
        <v>No</v>
      </c>
      <c r="O1139" s="22" t="str">
        <f aca="false">IF(J1139&gt;0,"Sí","No")</f>
        <v>No</v>
      </c>
      <c r="P1139" s="22" t="str">
        <f aca="false">IF(K1139&gt;0,"Sí","No")</f>
        <v>Sí</v>
      </c>
      <c r="Q1139" s="22" t="str">
        <f aca="false">IF(OR(I1139&gt;0,J1139&gt;0),"Sí","No")</f>
        <v>No</v>
      </c>
      <c r="R1139" s="27"/>
      <c r="S1139" s="27"/>
      <c r="T1139" s="27"/>
      <c r="U1139" s="27"/>
      <c r="V1139" s="27"/>
      <c r="W1139" s="12" t="str">
        <f aca="false">IF(AND(I1139&gt;0,R1139&gt;0),(S1139-R1139)/R1139,"")</f>
        <v/>
      </c>
      <c r="X1139" s="12" t="str">
        <f aca="false">IF(AND(J1139&gt;0,T1139&gt;0),(U1139-T1139)/T1139,"")</f>
        <v/>
      </c>
      <c r="Y1139" s="12" t="str">
        <f aca="false">IF(AND(K1139&gt;0,V1139&gt;0),(V1139-Resumen!$B$7)/Resumen!$B$7,"")</f>
        <v/>
      </c>
      <c r="Z1139" s="28" t="str">
        <f aca="false">IF(AND(K1139&gt;0,I1139&gt;0,V1139&gt;0,S1139&gt;0),V1139-S1139,"")</f>
        <v/>
      </c>
      <c r="AA1139" s="12" t="str">
        <f aca="false">IF(Z1139&lt;&gt;"",Z1139/S1139,"")</f>
        <v/>
      </c>
      <c r="AB1139" s="28" t="str">
        <f aca="false">IF(AND(K1139&gt;0,J1139&gt;0,V1139&gt;0,U1139&gt;0),V1139-U1139,"")</f>
        <v/>
      </c>
      <c r="AC1139" s="12" t="str">
        <f aca="false">IF(AB1139&lt;&gt;"",AB1139/U1139,"")</f>
        <v/>
      </c>
      <c r="AD1139" s="27" t="n">
        <v>0</v>
      </c>
      <c r="AE1139" s="27" t="n">
        <v>0</v>
      </c>
      <c r="AF1139" s="27" t="n">
        <v>0</v>
      </c>
      <c r="AG1139" s="28" t="n">
        <f aca="false">AD1139+AE1139+AF1139</f>
        <v>0</v>
      </c>
      <c r="AH1139" s="12" t="str">
        <f aca="false">IF(AG1139&gt;0,AD1139/AG1139,"")</f>
        <v/>
      </c>
      <c r="AI1139" s="27" t="n">
        <v>0</v>
      </c>
      <c r="AJ1139" s="27" t="n">
        <v>0</v>
      </c>
      <c r="AK1139" s="27" t="n">
        <v>0</v>
      </c>
      <c r="AL1139" s="22" t="str">
        <f aca="false">IF(OR(AJ1139&gt;0,AK1139&gt;0),"Sí","No")</f>
        <v>No</v>
      </c>
      <c r="AM1139" s="6"/>
      <c r="AN1139" s="6"/>
      <c r="AO1139" s="12" t="n">
        <f aca="false">IF(M1139&gt;0,K1139/M1139,"")</f>
        <v>1</v>
      </c>
      <c r="AP1139" s="22" t="str">
        <f aca="false">IF(M1139&gt;=Resumen!$B$5,"Alto","Bajo")</f>
        <v>Bajo</v>
      </c>
      <c r="AQ1139" s="22" t="str">
        <f aca="false">IF(AO1139&gt;=Resumen!$B$28,"Alto","Bajo")</f>
        <v>Alto</v>
      </c>
      <c r="AR1139" s="22" t="str">
        <f aca="false">AP1139&amp;" Potencial / "&amp;AQ1139&amp;" Share"</f>
        <v>Bajo Potencial / Alto Share</v>
      </c>
      <c r="AS1139" s="22" t="str">
        <f aca="false">IF(Q1139="Sí",IF(AO1139&gt;=Resumen!$B$29,"Alto","Bajo"),"")</f>
        <v/>
      </c>
      <c r="AT1139" s="22" t="str">
        <f aca="false">IF(AS1139&lt;&gt;"",AP1139&amp;" Potencial / "&amp;AS1139&amp;" Share","")</f>
        <v/>
      </c>
      <c r="AU1139" s="22" t="str">
        <f aca="false">IF(AH1139="","Sin dato",IF(AH1139-AO1139&gt;Resumen!$B$6,"Sobre-exhibido",IF(AO1139-AH1139&gt;Resumen!$B$6,"Sub-exhibido","En línea")))</f>
        <v>Sin dato</v>
      </c>
      <c r="AV1139" s="22" t="str">
        <f aca="false">IF(AT1139="","",IF(AT1139="Alto Potencial / Bajo Share",1,IF(AT1139="Alto Potencial / Alto Share",2,IF(AT1139="Bajo Potencial / Alto Share",3,4))))</f>
        <v/>
      </c>
      <c r="AW1139" s="22" t="str">
        <f aca="false">IF(Q1139="No","Sin competencia directa",IF(AV1139=1,"1 - Foco Conquista (Alto Pot / Bajo Share)",IF(AV1139=2,"2 - Foco Defensa (Alto Pot / Alto Share)",IF(AV1139=3,"3 - Monitoreo (Bajo Pot / Alto Share)","4 - Baja Prioridad (Bajo Pot / Bajo Share)"))))</f>
        <v>Sin competencia directa</v>
      </c>
      <c r="AX1139" s="12" t="str">
        <f aca="false">IF(OR(IFERROR(AND(W1139&lt;&gt;"",Y1139&lt;&gt;"",Y1139-W1139&gt;Resumen!$B$8),FALSE()),IFERROR(AND(X1139&lt;&gt;"",Y1139&lt;&gt;"",Y1139-X1139&gt;Resumen!$B$8),FALSE())),MAX(IF(IFERROR(AND(W1139&lt;&gt;"",Y1139&lt;&gt;"",Y1139-W1139&gt;Resumen!$B$8),FALSE()),Y1139-W1139,0),IF(IFERROR(AND(X1139&lt;&gt;"",Y1139&lt;&gt;"",Y1139-X1139&gt;Resumen!$B$8),FALSE()),Y1139-X1139,0)),"")</f>
        <v/>
      </c>
      <c r="AY1139" s="22" t="str">
        <f aca="false">IF(OR(IFERROR(AND(W1139&lt;&gt;"",Y1139&lt;&gt;"",Y1139-W1139&gt;Resumen!$B$8),FALSE()),IFERROR(AND(X1139&lt;&gt;"",Y1139&lt;&gt;"",Y1139-X1139&gt;Resumen!$B$8),FALSE())),TRIM("Lays tiene mayor markup que "&amp;IF(IFERROR(AND(W1139&lt;&gt;"",Y1139&lt;&gt;"",Y1139-W1139&gt;Resumen!$B$8),FALSE()),"Quento ","")&amp;IF(IFERROR(AND(X1139&lt;&gt;"",Y1139&lt;&gt;"",Y1139-X1139&gt;Resumen!$B$8),FALSE()),"Julicroc ","")&amp;"en este PDV"),"")</f>
        <v/>
      </c>
      <c r="AZ1139" s="22" t="str">
        <f aca="false">IF(COUNTIF('Plan Pehuamar - Lista'!$A$2:$A$167,A1139)&gt;0,"Sí","No")</f>
        <v>No</v>
      </c>
      <c r="BA1139" s="22" t="str">
        <f aca="false">IF(COUNTIF('Plan Combo 9+1'!$A$2:$A$226,A1139)&gt;0,"Sí","No")</f>
        <v>No</v>
      </c>
      <c r="BB1139" s="22" t="str">
        <f aca="false">IF(AH1139="","No",IF(BA1139="Sí",IF((AO1139-AH1139)&gt;Resumen!$B$6,"Sí","No"),IF((AO1139-AH1139)&gt;=Resumen!$B$132,"Sí","No")))</f>
        <v>No</v>
      </c>
      <c r="BC1139" s="22" t="str">
        <f aca="false">IF(AND(N1139="Sí",AL1139="Sí",AI1139=0),"Sí","No")</f>
        <v>No</v>
      </c>
      <c r="BD1139" s="22" t="str">
        <f aca="false">IF(COUNTIF('Plan 9+1 (con Pehuamar)'!$A$2:$A$227,A1139)&gt;0,"Sí","No")</f>
        <v>No</v>
      </c>
    </row>
    <row r="1140" customFormat="false" ht="15" hidden="false" customHeight="true" outlineLevel="0" collapsed="false">
      <c r="A1140" s="6" t="n">
        <v>400673</v>
      </c>
      <c r="B1140" s="6" t="n">
        <v>6</v>
      </c>
      <c r="C1140" s="6" t="n">
        <v>602</v>
      </c>
      <c r="D1140" s="6" t="s">
        <v>254</v>
      </c>
      <c r="E1140" s="6" t="s">
        <v>1319</v>
      </c>
      <c r="F1140" s="6" t="s">
        <v>201</v>
      </c>
      <c r="G1140" s="6" t="s">
        <v>129</v>
      </c>
      <c r="H1140" s="6" t="s">
        <v>197</v>
      </c>
      <c r="I1140" s="27" t="n">
        <v>0</v>
      </c>
      <c r="J1140" s="27" t="n">
        <v>0</v>
      </c>
      <c r="K1140" s="27" t="n">
        <v>1.6</v>
      </c>
      <c r="L1140" s="28" t="n">
        <f aca="false">I1140+J1140</f>
        <v>0</v>
      </c>
      <c r="M1140" s="28" t="n">
        <f aca="false">L1140+K1140</f>
        <v>1.6</v>
      </c>
      <c r="N1140" s="22" t="str">
        <f aca="false">IF(I1140&gt;0,"Sí","No")</f>
        <v>No</v>
      </c>
      <c r="O1140" s="22" t="str">
        <f aca="false">IF(J1140&gt;0,"Sí","No")</f>
        <v>No</v>
      </c>
      <c r="P1140" s="22" t="str">
        <f aca="false">IF(K1140&gt;0,"Sí","No")</f>
        <v>Sí</v>
      </c>
      <c r="Q1140" s="22" t="str">
        <f aca="false">IF(OR(I1140&gt;0,J1140&gt;0),"Sí","No")</f>
        <v>No</v>
      </c>
      <c r="R1140" s="27"/>
      <c r="S1140" s="27"/>
      <c r="T1140" s="27"/>
      <c r="U1140" s="27"/>
      <c r="V1140" s="27"/>
      <c r="W1140" s="12" t="str">
        <f aca="false">IF(AND(I1140&gt;0,R1140&gt;0),(S1140-R1140)/R1140,"")</f>
        <v/>
      </c>
      <c r="X1140" s="12" t="str">
        <f aca="false">IF(AND(J1140&gt;0,T1140&gt;0),(U1140-T1140)/T1140,"")</f>
        <v/>
      </c>
      <c r="Y1140" s="12" t="str">
        <f aca="false">IF(AND(K1140&gt;0,V1140&gt;0),(V1140-Resumen!$B$7)/Resumen!$B$7,"")</f>
        <v/>
      </c>
      <c r="Z1140" s="28" t="str">
        <f aca="false">IF(AND(K1140&gt;0,I1140&gt;0,V1140&gt;0,S1140&gt;0),V1140-S1140,"")</f>
        <v/>
      </c>
      <c r="AA1140" s="12" t="str">
        <f aca="false">IF(Z1140&lt;&gt;"",Z1140/S1140,"")</f>
        <v/>
      </c>
      <c r="AB1140" s="28" t="str">
        <f aca="false">IF(AND(K1140&gt;0,J1140&gt;0,V1140&gt;0,U1140&gt;0),V1140-U1140,"")</f>
        <v/>
      </c>
      <c r="AC1140" s="12" t="str">
        <f aca="false">IF(AB1140&lt;&gt;"",AB1140/U1140,"")</f>
        <v/>
      </c>
      <c r="AD1140" s="27" t="n">
        <v>0</v>
      </c>
      <c r="AE1140" s="27" t="n">
        <v>0</v>
      </c>
      <c r="AF1140" s="27" t="n">
        <v>0</v>
      </c>
      <c r="AG1140" s="28" t="n">
        <f aca="false">AD1140+AE1140+AF1140</f>
        <v>0</v>
      </c>
      <c r="AH1140" s="12" t="str">
        <f aca="false">IF(AG1140&gt;0,AD1140/AG1140,"")</f>
        <v/>
      </c>
      <c r="AI1140" s="27" t="n">
        <v>0</v>
      </c>
      <c r="AJ1140" s="27" t="n">
        <v>0</v>
      </c>
      <c r="AK1140" s="27" t="n">
        <v>0</v>
      </c>
      <c r="AL1140" s="22" t="str">
        <f aca="false">IF(OR(AJ1140&gt;0,AK1140&gt;0),"Sí","No")</f>
        <v>No</v>
      </c>
      <c r="AM1140" s="6"/>
      <c r="AN1140" s="6"/>
      <c r="AO1140" s="12" t="n">
        <f aca="false">IF(M1140&gt;0,K1140/M1140,"")</f>
        <v>1</v>
      </c>
      <c r="AP1140" s="22" t="str">
        <f aca="false">IF(M1140&gt;=Resumen!$B$5,"Alto","Bajo")</f>
        <v>Bajo</v>
      </c>
      <c r="AQ1140" s="22" t="str">
        <f aca="false">IF(AO1140&gt;=Resumen!$B$28,"Alto","Bajo")</f>
        <v>Alto</v>
      </c>
      <c r="AR1140" s="22" t="str">
        <f aca="false">AP1140&amp;" Potencial / "&amp;AQ1140&amp;" Share"</f>
        <v>Bajo Potencial / Alto Share</v>
      </c>
      <c r="AS1140" s="22" t="str">
        <f aca="false">IF(Q1140="Sí",IF(AO1140&gt;=Resumen!$B$29,"Alto","Bajo"),"")</f>
        <v/>
      </c>
      <c r="AT1140" s="22" t="str">
        <f aca="false">IF(AS1140&lt;&gt;"",AP1140&amp;" Potencial / "&amp;AS1140&amp;" Share","")</f>
        <v/>
      </c>
      <c r="AU1140" s="22" t="str">
        <f aca="false">IF(AH1140="","Sin dato",IF(AH1140-AO1140&gt;Resumen!$B$6,"Sobre-exhibido",IF(AO1140-AH1140&gt;Resumen!$B$6,"Sub-exhibido","En línea")))</f>
        <v>Sin dato</v>
      </c>
      <c r="AV1140" s="22" t="str">
        <f aca="false">IF(AT1140="","",IF(AT1140="Alto Potencial / Bajo Share",1,IF(AT1140="Alto Potencial / Alto Share",2,IF(AT1140="Bajo Potencial / Alto Share",3,4))))</f>
        <v/>
      </c>
      <c r="AW1140" s="22" t="str">
        <f aca="false">IF(Q1140="No","Sin competencia directa",IF(AV1140=1,"1 - Foco Conquista (Alto Pot / Bajo Share)",IF(AV1140=2,"2 - Foco Defensa (Alto Pot / Alto Share)",IF(AV1140=3,"3 - Monitoreo (Bajo Pot / Alto Share)","4 - Baja Prioridad (Bajo Pot / Bajo Share)"))))</f>
        <v>Sin competencia directa</v>
      </c>
      <c r="AX1140" s="12" t="str">
        <f aca="false">IF(OR(IFERROR(AND(W1140&lt;&gt;"",Y1140&lt;&gt;"",Y1140-W1140&gt;Resumen!$B$8),FALSE()),IFERROR(AND(X1140&lt;&gt;"",Y1140&lt;&gt;"",Y1140-X1140&gt;Resumen!$B$8),FALSE())),MAX(IF(IFERROR(AND(W1140&lt;&gt;"",Y1140&lt;&gt;"",Y1140-W1140&gt;Resumen!$B$8),FALSE()),Y1140-W1140,0),IF(IFERROR(AND(X1140&lt;&gt;"",Y1140&lt;&gt;"",Y1140-X1140&gt;Resumen!$B$8),FALSE()),Y1140-X1140,0)),"")</f>
        <v/>
      </c>
      <c r="AY1140" s="22" t="str">
        <f aca="false">IF(OR(IFERROR(AND(W1140&lt;&gt;"",Y1140&lt;&gt;"",Y1140-W1140&gt;Resumen!$B$8),FALSE()),IFERROR(AND(X1140&lt;&gt;"",Y1140&lt;&gt;"",Y1140-X1140&gt;Resumen!$B$8),FALSE())),TRIM("Lays tiene mayor markup que "&amp;IF(IFERROR(AND(W1140&lt;&gt;"",Y1140&lt;&gt;"",Y1140-W1140&gt;Resumen!$B$8),FALSE()),"Quento ","")&amp;IF(IFERROR(AND(X1140&lt;&gt;"",Y1140&lt;&gt;"",Y1140-X1140&gt;Resumen!$B$8),FALSE()),"Julicroc ","")&amp;"en este PDV"),"")</f>
        <v/>
      </c>
      <c r="AZ1140" s="22" t="str">
        <f aca="false">IF(COUNTIF('Plan Pehuamar - Lista'!$A$2:$A$167,A1140)&gt;0,"Sí","No")</f>
        <v>No</v>
      </c>
      <c r="BA1140" s="22" t="str">
        <f aca="false">IF(COUNTIF('Plan Combo 9+1'!$A$2:$A$226,A1140)&gt;0,"Sí","No")</f>
        <v>No</v>
      </c>
      <c r="BB1140" s="22" t="str">
        <f aca="false">IF(AH1140="","No",IF(BA1140="Sí",IF((AO1140-AH1140)&gt;Resumen!$B$6,"Sí","No"),IF((AO1140-AH1140)&gt;=Resumen!$B$132,"Sí","No")))</f>
        <v>No</v>
      </c>
      <c r="BC1140" s="22" t="str">
        <f aca="false">IF(AND(N1140="Sí",AL1140="Sí",AI1140=0),"Sí","No")</f>
        <v>No</v>
      </c>
      <c r="BD1140" s="22" t="str">
        <f aca="false">IF(COUNTIF('Plan 9+1 (con Pehuamar)'!$A$2:$A$227,A1140)&gt;0,"Sí","No")</f>
        <v>No</v>
      </c>
    </row>
    <row r="1141" customFormat="false" ht="15" hidden="false" customHeight="true" outlineLevel="0" collapsed="false">
      <c r="A1141" s="6" t="n">
        <v>400693</v>
      </c>
      <c r="B1141" s="6" t="n">
        <v>6</v>
      </c>
      <c r="C1141" s="6" t="n">
        <v>602</v>
      </c>
      <c r="D1141" s="6" t="s">
        <v>254</v>
      </c>
      <c r="E1141" s="6" t="s">
        <v>1320</v>
      </c>
      <c r="F1141" s="6" t="s">
        <v>196</v>
      </c>
      <c r="G1141" s="6" t="s">
        <v>129</v>
      </c>
      <c r="H1141" s="6" t="s">
        <v>197</v>
      </c>
      <c r="I1141" s="27" t="n">
        <v>0</v>
      </c>
      <c r="J1141" s="27" t="n">
        <v>0</v>
      </c>
      <c r="K1141" s="27" t="n">
        <v>0.1</v>
      </c>
      <c r="L1141" s="28" t="n">
        <f aca="false">I1141+J1141</f>
        <v>0</v>
      </c>
      <c r="M1141" s="28" t="n">
        <f aca="false">L1141+K1141</f>
        <v>0.1</v>
      </c>
      <c r="N1141" s="22" t="str">
        <f aca="false">IF(I1141&gt;0,"Sí","No")</f>
        <v>No</v>
      </c>
      <c r="O1141" s="22" t="str">
        <f aca="false">IF(J1141&gt;0,"Sí","No")</f>
        <v>No</v>
      </c>
      <c r="P1141" s="22" t="str">
        <f aca="false">IF(K1141&gt;0,"Sí","No")</f>
        <v>Sí</v>
      </c>
      <c r="Q1141" s="22" t="str">
        <f aca="false">IF(OR(I1141&gt;0,J1141&gt;0),"Sí","No")</f>
        <v>No</v>
      </c>
      <c r="R1141" s="27"/>
      <c r="S1141" s="27"/>
      <c r="T1141" s="27"/>
      <c r="U1141" s="27"/>
      <c r="V1141" s="27"/>
      <c r="W1141" s="12" t="str">
        <f aca="false">IF(AND(I1141&gt;0,R1141&gt;0),(S1141-R1141)/R1141,"")</f>
        <v/>
      </c>
      <c r="X1141" s="12" t="str">
        <f aca="false">IF(AND(J1141&gt;0,T1141&gt;0),(U1141-T1141)/T1141,"")</f>
        <v/>
      </c>
      <c r="Y1141" s="12" t="str">
        <f aca="false">IF(AND(K1141&gt;0,V1141&gt;0),(V1141-Resumen!$B$7)/Resumen!$B$7,"")</f>
        <v/>
      </c>
      <c r="Z1141" s="28" t="str">
        <f aca="false">IF(AND(K1141&gt;0,I1141&gt;0,V1141&gt;0,S1141&gt;0),V1141-S1141,"")</f>
        <v/>
      </c>
      <c r="AA1141" s="12" t="str">
        <f aca="false">IF(Z1141&lt;&gt;"",Z1141/S1141,"")</f>
        <v/>
      </c>
      <c r="AB1141" s="28" t="str">
        <f aca="false">IF(AND(K1141&gt;0,J1141&gt;0,V1141&gt;0,U1141&gt;0),V1141-U1141,"")</f>
        <v/>
      </c>
      <c r="AC1141" s="12" t="str">
        <f aca="false">IF(AB1141&lt;&gt;"",AB1141/U1141,"")</f>
        <v/>
      </c>
      <c r="AD1141" s="27" t="n">
        <v>0</v>
      </c>
      <c r="AE1141" s="27" t="n">
        <v>0</v>
      </c>
      <c r="AF1141" s="27" t="n">
        <v>0</v>
      </c>
      <c r="AG1141" s="28" t="n">
        <f aca="false">AD1141+AE1141+AF1141</f>
        <v>0</v>
      </c>
      <c r="AH1141" s="12" t="str">
        <f aca="false">IF(AG1141&gt;0,AD1141/AG1141,"")</f>
        <v/>
      </c>
      <c r="AI1141" s="27" t="n">
        <v>0</v>
      </c>
      <c r="AJ1141" s="27" t="n">
        <v>0</v>
      </c>
      <c r="AK1141" s="27" t="n">
        <v>0</v>
      </c>
      <c r="AL1141" s="22" t="str">
        <f aca="false">IF(OR(AJ1141&gt;0,AK1141&gt;0),"Sí","No")</f>
        <v>No</v>
      </c>
      <c r="AM1141" s="6"/>
      <c r="AN1141" s="6"/>
      <c r="AO1141" s="12" t="n">
        <f aca="false">IF(M1141&gt;0,K1141/M1141,"")</f>
        <v>1</v>
      </c>
      <c r="AP1141" s="22" t="str">
        <f aca="false">IF(M1141&gt;=Resumen!$B$5,"Alto","Bajo")</f>
        <v>Bajo</v>
      </c>
      <c r="AQ1141" s="22" t="str">
        <f aca="false">IF(AO1141&gt;=Resumen!$B$28,"Alto","Bajo")</f>
        <v>Alto</v>
      </c>
      <c r="AR1141" s="22" t="str">
        <f aca="false">AP1141&amp;" Potencial / "&amp;AQ1141&amp;" Share"</f>
        <v>Bajo Potencial / Alto Share</v>
      </c>
      <c r="AS1141" s="22" t="str">
        <f aca="false">IF(Q1141="Sí",IF(AO1141&gt;=Resumen!$B$29,"Alto","Bajo"),"")</f>
        <v/>
      </c>
      <c r="AT1141" s="22" t="str">
        <f aca="false">IF(AS1141&lt;&gt;"",AP1141&amp;" Potencial / "&amp;AS1141&amp;" Share","")</f>
        <v/>
      </c>
      <c r="AU1141" s="22" t="str">
        <f aca="false">IF(AH1141="","Sin dato",IF(AH1141-AO1141&gt;Resumen!$B$6,"Sobre-exhibido",IF(AO1141-AH1141&gt;Resumen!$B$6,"Sub-exhibido","En línea")))</f>
        <v>Sin dato</v>
      </c>
      <c r="AV1141" s="22" t="str">
        <f aca="false">IF(AT1141="","",IF(AT1141="Alto Potencial / Bajo Share",1,IF(AT1141="Alto Potencial / Alto Share",2,IF(AT1141="Bajo Potencial / Alto Share",3,4))))</f>
        <v/>
      </c>
      <c r="AW1141" s="22" t="str">
        <f aca="false">IF(Q1141="No","Sin competencia directa",IF(AV1141=1,"1 - Foco Conquista (Alto Pot / Bajo Share)",IF(AV1141=2,"2 - Foco Defensa (Alto Pot / Alto Share)",IF(AV1141=3,"3 - Monitoreo (Bajo Pot / Alto Share)","4 - Baja Prioridad (Bajo Pot / Bajo Share)"))))</f>
        <v>Sin competencia directa</v>
      </c>
      <c r="AX1141" s="12" t="str">
        <f aca="false">IF(OR(IFERROR(AND(W1141&lt;&gt;"",Y1141&lt;&gt;"",Y1141-W1141&gt;Resumen!$B$8),FALSE()),IFERROR(AND(X1141&lt;&gt;"",Y1141&lt;&gt;"",Y1141-X1141&gt;Resumen!$B$8),FALSE())),MAX(IF(IFERROR(AND(W1141&lt;&gt;"",Y1141&lt;&gt;"",Y1141-W1141&gt;Resumen!$B$8),FALSE()),Y1141-W1141,0),IF(IFERROR(AND(X1141&lt;&gt;"",Y1141&lt;&gt;"",Y1141-X1141&gt;Resumen!$B$8),FALSE()),Y1141-X1141,0)),"")</f>
        <v/>
      </c>
      <c r="AY1141" s="22" t="str">
        <f aca="false">IF(OR(IFERROR(AND(W1141&lt;&gt;"",Y1141&lt;&gt;"",Y1141-W1141&gt;Resumen!$B$8),FALSE()),IFERROR(AND(X1141&lt;&gt;"",Y1141&lt;&gt;"",Y1141-X1141&gt;Resumen!$B$8),FALSE())),TRIM("Lays tiene mayor markup que "&amp;IF(IFERROR(AND(W1141&lt;&gt;"",Y1141&lt;&gt;"",Y1141-W1141&gt;Resumen!$B$8),FALSE()),"Quento ","")&amp;IF(IFERROR(AND(X1141&lt;&gt;"",Y1141&lt;&gt;"",Y1141-X1141&gt;Resumen!$B$8),FALSE()),"Julicroc ","")&amp;"en este PDV"),"")</f>
        <v/>
      </c>
      <c r="AZ1141" s="22" t="str">
        <f aca="false">IF(COUNTIF('Plan Pehuamar - Lista'!$A$2:$A$167,A1141)&gt;0,"Sí","No")</f>
        <v>No</v>
      </c>
      <c r="BA1141" s="22" t="str">
        <f aca="false">IF(COUNTIF('Plan Combo 9+1'!$A$2:$A$226,A1141)&gt;0,"Sí","No")</f>
        <v>No</v>
      </c>
      <c r="BB1141" s="22" t="str">
        <f aca="false">IF(AH1141="","No",IF(BA1141="Sí",IF((AO1141-AH1141)&gt;Resumen!$B$6,"Sí","No"),IF((AO1141-AH1141)&gt;=Resumen!$B$132,"Sí","No")))</f>
        <v>No</v>
      </c>
      <c r="BC1141" s="22" t="str">
        <f aca="false">IF(AND(N1141="Sí",AL1141="Sí",AI1141=0),"Sí","No")</f>
        <v>No</v>
      </c>
      <c r="BD1141" s="22" t="str">
        <f aca="false">IF(COUNTIF('Plan 9+1 (con Pehuamar)'!$A$2:$A$227,A1141)&gt;0,"Sí","No")</f>
        <v>No</v>
      </c>
    </row>
    <row r="1142" customFormat="false" ht="15" hidden="false" customHeight="true" outlineLevel="0" collapsed="false">
      <c r="A1142" s="6" t="n">
        <v>400708</v>
      </c>
      <c r="B1142" s="6" t="n">
        <v>6</v>
      </c>
      <c r="C1142" s="6" t="n">
        <v>602</v>
      </c>
      <c r="D1142" s="6" t="s">
        <v>254</v>
      </c>
      <c r="E1142" s="6" t="s">
        <v>1321</v>
      </c>
      <c r="F1142" s="6" t="s">
        <v>196</v>
      </c>
      <c r="G1142" s="6" t="s">
        <v>129</v>
      </c>
      <c r="H1142" s="6" t="s">
        <v>197</v>
      </c>
      <c r="I1142" s="27" t="n">
        <v>0</v>
      </c>
      <c r="J1142" s="27" t="n">
        <v>0</v>
      </c>
      <c r="K1142" s="27" t="n">
        <v>0.1</v>
      </c>
      <c r="L1142" s="28" t="n">
        <f aca="false">I1142+J1142</f>
        <v>0</v>
      </c>
      <c r="M1142" s="28" t="n">
        <f aca="false">L1142+K1142</f>
        <v>0.1</v>
      </c>
      <c r="N1142" s="22" t="str">
        <f aca="false">IF(I1142&gt;0,"Sí","No")</f>
        <v>No</v>
      </c>
      <c r="O1142" s="22" t="str">
        <f aca="false">IF(J1142&gt;0,"Sí","No")</f>
        <v>No</v>
      </c>
      <c r="P1142" s="22" t="str">
        <f aca="false">IF(K1142&gt;0,"Sí","No")</f>
        <v>Sí</v>
      </c>
      <c r="Q1142" s="22" t="str">
        <f aca="false">IF(OR(I1142&gt;0,J1142&gt;0),"Sí","No")</f>
        <v>No</v>
      </c>
      <c r="R1142" s="27"/>
      <c r="S1142" s="27"/>
      <c r="T1142" s="27"/>
      <c r="U1142" s="27"/>
      <c r="V1142" s="27"/>
      <c r="W1142" s="12" t="str">
        <f aca="false">IF(AND(I1142&gt;0,R1142&gt;0),(S1142-R1142)/R1142,"")</f>
        <v/>
      </c>
      <c r="X1142" s="12" t="str">
        <f aca="false">IF(AND(J1142&gt;0,T1142&gt;0),(U1142-T1142)/T1142,"")</f>
        <v/>
      </c>
      <c r="Y1142" s="12" t="str">
        <f aca="false">IF(AND(K1142&gt;0,V1142&gt;0),(V1142-Resumen!$B$7)/Resumen!$B$7,"")</f>
        <v/>
      </c>
      <c r="Z1142" s="28" t="str">
        <f aca="false">IF(AND(K1142&gt;0,I1142&gt;0,V1142&gt;0,S1142&gt;0),V1142-S1142,"")</f>
        <v/>
      </c>
      <c r="AA1142" s="12" t="str">
        <f aca="false">IF(Z1142&lt;&gt;"",Z1142/S1142,"")</f>
        <v/>
      </c>
      <c r="AB1142" s="28" t="str">
        <f aca="false">IF(AND(K1142&gt;0,J1142&gt;0,V1142&gt;0,U1142&gt;0),V1142-U1142,"")</f>
        <v/>
      </c>
      <c r="AC1142" s="12" t="str">
        <f aca="false">IF(AB1142&lt;&gt;"",AB1142/U1142,"")</f>
        <v/>
      </c>
      <c r="AD1142" s="27" t="n">
        <v>0</v>
      </c>
      <c r="AE1142" s="27" t="n">
        <v>0</v>
      </c>
      <c r="AF1142" s="27" t="n">
        <v>0</v>
      </c>
      <c r="AG1142" s="28" t="n">
        <f aca="false">AD1142+AE1142+AF1142</f>
        <v>0</v>
      </c>
      <c r="AH1142" s="12" t="str">
        <f aca="false">IF(AG1142&gt;0,AD1142/AG1142,"")</f>
        <v/>
      </c>
      <c r="AI1142" s="27" t="n">
        <v>0</v>
      </c>
      <c r="AJ1142" s="27" t="n">
        <v>0</v>
      </c>
      <c r="AK1142" s="27" t="n">
        <v>0</v>
      </c>
      <c r="AL1142" s="22" t="str">
        <f aca="false">IF(OR(AJ1142&gt;0,AK1142&gt;0),"Sí","No")</f>
        <v>No</v>
      </c>
      <c r="AM1142" s="6"/>
      <c r="AN1142" s="6"/>
      <c r="AO1142" s="12" t="n">
        <f aca="false">IF(M1142&gt;0,K1142/M1142,"")</f>
        <v>1</v>
      </c>
      <c r="AP1142" s="22" t="str">
        <f aca="false">IF(M1142&gt;=Resumen!$B$5,"Alto","Bajo")</f>
        <v>Bajo</v>
      </c>
      <c r="AQ1142" s="22" t="str">
        <f aca="false">IF(AO1142&gt;=Resumen!$B$28,"Alto","Bajo")</f>
        <v>Alto</v>
      </c>
      <c r="AR1142" s="22" t="str">
        <f aca="false">AP1142&amp;" Potencial / "&amp;AQ1142&amp;" Share"</f>
        <v>Bajo Potencial / Alto Share</v>
      </c>
      <c r="AS1142" s="22" t="str">
        <f aca="false">IF(Q1142="Sí",IF(AO1142&gt;=Resumen!$B$29,"Alto","Bajo"),"")</f>
        <v/>
      </c>
      <c r="AT1142" s="22" t="str">
        <f aca="false">IF(AS1142&lt;&gt;"",AP1142&amp;" Potencial / "&amp;AS1142&amp;" Share","")</f>
        <v/>
      </c>
      <c r="AU1142" s="22" t="str">
        <f aca="false">IF(AH1142="","Sin dato",IF(AH1142-AO1142&gt;Resumen!$B$6,"Sobre-exhibido",IF(AO1142-AH1142&gt;Resumen!$B$6,"Sub-exhibido","En línea")))</f>
        <v>Sin dato</v>
      </c>
      <c r="AV1142" s="22" t="str">
        <f aca="false">IF(AT1142="","",IF(AT1142="Alto Potencial / Bajo Share",1,IF(AT1142="Alto Potencial / Alto Share",2,IF(AT1142="Bajo Potencial / Alto Share",3,4))))</f>
        <v/>
      </c>
      <c r="AW1142" s="22" t="str">
        <f aca="false">IF(Q1142="No","Sin competencia directa",IF(AV1142=1,"1 - Foco Conquista (Alto Pot / Bajo Share)",IF(AV1142=2,"2 - Foco Defensa (Alto Pot / Alto Share)",IF(AV1142=3,"3 - Monitoreo (Bajo Pot / Alto Share)","4 - Baja Prioridad (Bajo Pot / Bajo Share)"))))</f>
        <v>Sin competencia directa</v>
      </c>
      <c r="AX1142" s="12" t="str">
        <f aca="false">IF(OR(IFERROR(AND(W1142&lt;&gt;"",Y1142&lt;&gt;"",Y1142-W1142&gt;Resumen!$B$8),FALSE()),IFERROR(AND(X1142&lt;&gt;"",Y1142&lt;&gt;"",Y1142-X1142&gt;Resumen!$B$8),FALSE())),MAX(IF(IFERROR(AND(W1142&lt;&gt;"",Y1142&lt;&gt;"",Y1142-W1142&gt;Resumen!$B$8),FALSE()),Y1142-W1142,0),IF(IFERROR(AND(X1142&lt;&gt;"",Y1142&lt;&gt;"",Y1142-X1142&gt;Resumen!$B$8),FALSE()),Y1142-X1142,0)),"")</f>
        <v/>
      </c>
      <c r="AY1142" s="22" t="str">
        <f aca="false">IF(OR(IFERROR(AND(W1142&lt;&gt;"",Y1142&lt;&gt;"",Y1142-W1142&gt;Resumen!$B$8),FALSE()),IFERROR(AND(X1142&lt;&gt;"",Y1142&lt;&gt;"",Y1142-X1142&gt;Resumen!$B$8),FALSE())),TRIM("Lays tiene mayor markup que "&amp;IF(IFERROR(AND(W1142&lt;&gt;"",Y1142&lt;&gt;"",Y1142-W1142&gt;Resumen!$B$8),FALSE()),"Quento ","")&amp;IF(IFERROR(AND(X1142&lt;&gt;"",Y1142&lt;&gt;"",Y1142-X1142&gt;Resumen!$B$8),FALSE()),"Julicroc ","")&amp;"en este PDV"),"")</f>
        <v/>
      </c>
      <c r="AZ1142" s="22" t="str">
        <f aca="false">IF(COUNTIF('Plan Pehuamar - Lista'!$A$2:$A$167,A1142)&gt;0,"Sí","No")</f>
        <v>No</v>
      </c>
      <c r="BA1142" s="22" t="str">
        <f aca="false">IF(COUNTIF('Plan Combo 9+1'!$A$2:$A$226,A1142)&gt;0,"Sí","No")</f>
        <v>No</v>
      </c>
      <c r="BB1142" s="22" t="str">
        <f aca="false">IF(AH1142="","No",IF(BA1142="Sí",IF((AO1142-AH1142)&gt;Resumen!$B$6,"Sí","No"),IF((AO1142-AH1142)&gt;=Resumen!$B$132,"Sí","No")))</f>
        <v>No</v>
      </c>
      <c r="BC1142" s="22" t="str">
        <f aca="false">IF(AND(N1142="Sí",AL1142="Sí",AI1142=0),"Sí","No")</f>
        <v>No</v>
      </c>
      <c r="BD1142" s="22" t="str">
        <f aca="false">IF(COUNTIF('Plan 9+1 (con Pehuamar)'!$A$2:$A$227,A1142)&gt;0,"Sí","No")</f>
        <v>No</v>
      </c>
    </row>
    <row r="1143" customFormat="false" ht="15" hidden="false" customHeight="true" outlineLevel="0" collapsed="false">
      <c r="A1143" s="6" t="n">
        <v>400743</v>
      </c>
      <c r="B1143" s="6" t="n">
        <v>6</v>
      </c>
      <c r="C1143" s="6" t="n">
        <v>602</v>
      </c>
      <c r="D1143" s="6" t="s">
        <v>254</v>
      </c>
      <c r="E1143" s="6" t="s">
        <v>1322</v>
      </c>
      <c r="F1143" s="6" t="s">
        <v>196</v>
      </c>
      <c r="G1143" s="6" t="s">
        <v>129</v>
      </c>
      <c r="H1143" s="6" t="s">
        <v>197</v>
      </c>
      <c r="I1143" s="27" t="n">
        <v>25</v>
      </c>
      <c r="J1143" s="27" t="n">
        <v>0</v>
      </c>
      <c r="K1143" s="27" t="n">
        <v>20</v>
      </c>
      <c r="L1143" s="28" t="n">
        <f aca="false">I1143+J1143</f>
        <v>25</v>
      </c>
      <c r="M1143" s="28" t="n">
        <f aca="false">L1143+K1143</f>
        <v>45</v>
      </c>
      <c r="N1143" s="22" t="str">
        <f aca="false">IF(I1143&gt;0,"Sí","No")</f>
        <v>Sí</v>
      </c>
      <c r="O1143" s="22" t="str">
        <f aca="false">IF(J1143&gt;0,"Sí","No")</f>
        <v>No</v>
      </c>
      <c r="P1143" s="22" t="str">
        <f aca="false">IF(K1143&gt;0,"Sí","No")</f>
        <v>Sí</v>
      </c>
      <c r="Q1143" s="22" t="str">
        <f aca="false">IF(OR(I1143&gt;0,J1143&gt;0),"Sí","No")</f>
        <v>Sí</v>
      </c>
      <c r="R1143" s="27" t="n">
        <v>1650</v>
      </c>
      <c r="S1143" s="27" t="n">
        <v>2700</v>
      </c>
      <c r="T1143" s="27"/>
      <c r="U1143" s="27"/>
      <c r="V1143" s="27" t="n">
        <v>3500</v>
      </c>
      <c r="W1143" s="12" t="n">
        <f aca="false">IF(AND(I1143&gt;0,R1143&gt;0),(S1143-R1143)/R1143,"")</f>
        <v>0.636363636363636</v>
      </c>
      <c r="X1143" s="12" t="str">
        <f aca="false">IF(AND(J1143&gt;0,T1143&gt;0),(U1143-T1143)/T1143,"")</f>
        <v/>
      </c>
      <c r="Y1143" s="12" t="n">
        <f aca="false">IF(AND(K1143&gt;0,V1143&gt;0),(V1143-Resumen!$B$7)/Resumen!$B$7,"")</f>
        <v>0.4</v>
      </c>
      <c r="Z1143" s="28" t="n">
        <f aca="false">IF(AND(K1143&gt;0,I1143&gt;0,V1143&gt;0,S1143&gt;0),V1143-S1143,"")</f>
        <v>800</v>
      </c>
      <c r="AA1143" s="12" t="n">
        <f aca="false">IF(Z1143&lt;&gt;"",Z1143/S1143,"")</f>
        <v>0.296296296296296</v>
      </c>
      <c r="AB1143" s="28" t="str">
        <f aca="false">IF(AND(K1143&gt;0,J1143&gt;0,V1143&gt;0,U1143&gt;0),V1143-U1143,"")</f>
        <v/>
      </c>
      <c r="AC1143" s="12" t="str">
        <f aca="false">IF(AB1143&lt;&gt;"",AB1143/U1143,"")</f>
        <v/>
      </c>
      <c r="AD1143" s="27" t="n">
        <v>1</v>
      </c>
      <c r="AE1143" s="27" t="n">
        <v>1</v>
      </c>
      <c r="AF1143" s="27" t="n">
        <v>1</v>
      </c>
      <c r="AG1143" s="28" t="n">
        <f aca="false">AD1143+AE1143+AF1143</f>
        <v>3</v>
      </c>
      <c r="AH1143" s="12" t="n">
        <f aca="false">IF(AG1143&gt;0,AD1143/AG1143,"")</f>
        <v>0.333333333333333</v>
      </c>
      <c r="AI1143" s="27" t="n">
        <v>1</v>
      </c>
      <c r="AJ1143" s="27" t="n">
        <v>1</v>
      </c>
      <c r="AK1143" s="27" t="n">
        <v>0</v>
      </c>
      <c r="AL1143" s="22" t="str">
        <f aca="false">IF(OR(AJ1143&gt;0,AK1143&gt;0),"Sí","No")</f>
        <v>Sí</v>
      </c>
      <c r="AM1143" s="6" t="s">
        <v>198</v>
      </c>
      <c r="AN1143" s="6"/>
      <c r="AO1143" s="12" t="n">
        <f aca="false">IF(M1143&gt;0,K1143/M1143,"")</f>
        <v>0.444444444444444</v>
      </c>
      <c r="AP1143" s="22" t="str">
        <f aca="false">IF(M1143&gt;=Resumen!$B$5,"Alto","Bajo")</f>
        <v>Alto</v>
      </c>
      <c r="AQ1143" s="22" t="str">
        <f aca="false">IF(AO1143&gt;=Resumen!$B$28,"Alto","Bajo")</f>
        <v>Alto</v>
      </c>
      <c r="AR1143" s="22" t="str">
        <f aca="false">AP1143&amp;" Potencial / "&amp;AQ1143&amp;" Share"</f>
        <v>Alto Potencial / Alto Share</v>
      </c>
      <c r="AS1143" s="22" t="str">
        <f aca="false">IF(Q1143="Sí",IF(AO1143&gt;=Resumen!$B$29,"Alto","Bajo"),"")</f>
        <v>Bajo</v>
      </c>
      <c r="AT1143" s="22" t="str">
        <f aca="false">IF(AS1143&lt;&gt;"",AP1143&amp;" Potencial / "&amp;AS1143&amp;" Share","")</f>
        <v>Alto Potencial / Bajo Share</v>
      </c>
      <c r="AU1143" s="22" t="str">
        <f aca="false">IF(AH1143="","Sin dato",IF(AH1143-AO1143&gt;Resumen!$B$6,"Sobre-exhibido",IF(AO1143-AH1143&gt;Resumen!$B$6,"Sub-exhibido","En línea")))</f>
        <v>Sub-exhibido</v>
      </c>
      <c r="AV1143" s="22" t="n">
        <f aca="false">IF(AT1143="","",IF(AT1143="Alto Potencial / Bajo Share",1,IF(AT1143="Alto Potencial / Alto Share",2,IF(AT1143="Bajo Potencial / Alto Share",3,4))))</f>
        <v>1</v>
      </c>
      <c r="AW1143" s="22" t="str">
        <f aca="false">IF(Q1143="No","Sin competencia directa",IF(AV1143=1,"1 - Foco Conquista (Alto Pot / Bajo Share)",IF(AV1143=2,"2 - Foco Defensa (Alto Pot / Alto Share)",IF(AV1143=3,"3 - Monitoreo (Bajo Pot / Alto Share)","4 - Baja Prioridad (Bajo Pot / Bajo Share)"))))</f>
        <v>1 - Foco Conquista (Alto Pot / Bajo Share)</v>
      </c>
      <c r="AX1143" s="12" t="str">
        <f aca="false">IF(OR(IFERROR(AND(W1143&lt;&gt;"",Y1143&lt;&gt;"",Y1143-W1143&gt;Resumen!$B$8),FALSE()),IFERROR(AND(X1143&lt;&gt;"",Y1143&lt;&gt;"",Y1143-X1143&gt;Resumen!$B$8),FALSE())),MAX(IF(IFERROR(AND(W1143&lt;&gt;"",Y1143&lt;&gt;"",Y1143-W1143&gt;Resumen!$B$8),FALSE()),Y1143-W1143,0),IF(IFERROR(AND(X1143&lt;&gt;"",Y1143&lt;&gt;"",Y1143-X1143&gt;Resumen!$B$8),FALSE()),Y1143-X1143,0)),"")</f>
        <v/>
      </c>
      <c r="AY1143" s="22" t="str">
        <f aca="false">IF(OR(IFERROR(AND(W1143&lt;&gt;"",Y1143&lt;&gt;"",Y1143-W1143&gt;Resumen!$B$8),FALSE()),IFERROR(AND(X1143&lt;&gt;"",Y1143&lt;&gt;"",Y1143-X1143&gt;Resumen!$B$8),FALSE())),TRIM("Lays tiene mayor markup que "&amp;IF(IFERROR(AND(W1143&lt;&gt;"",Y1143&lt;&gt;"",Y1143-W1143&gt;Resumen!$B$8),FALSE()),"Quento ","")&amp;IF(IFERROR(AND(X1143&lt;&gt;"",Y1143&lt;&gt;"",Y1143-X1143&gt;Resumen!$B$8),FALSE()),"Julicroc ","")&amp;"en este PDV"),"")</f>
        <v/>
      </c>
      <c r="AZ1143" s="22" t="str">
        <f aca="false">IF(COUNTIF('Plan Pehuamar - Lista'!$A$2:$A$167,A1143)&gt;0,"Sí","No")</f>
        <v>Sí</v>
      </c>
      <c r="BA1143" s="22" t="str">
        <f aca="false">IF(COUNTIF('Plan Combo 9+1'!$A$2:$A$226,A1143)&gt;0,"Sí","No")</f>
        <v>No</v>
      </c>
      <c r="BB1143" s="22" t="str">
        <f aca="false">IF(AH1143="","No",IF(BA1143="Sí",IF((AO1143-AH1143)&gt;Resumen!$B$6,"Sí","No"),IF((AO1143-AH1143)&gt;=Resumen!$B$132,"Sí","No")))</f>
        <v>No</v>
      </c>
      <c r="BC1143" s="22" t="str">
        <f aca="false">IF(AND(N1143="Sí",AL1143="Sí",AI1143=0),"Sí","No")</f>
        <v>No</v>
      </c>
      <c r="BD1143" s="22" t="str">
        <f aca="false">IF(COUNTIF('Plan 9+1 (con Pehuamar)'!$A$2:$A$227,A1143)&gt;0,"Sí","No")</f>
        <v>Sí</v>
      </c>
    </row>
    <row r="1144" customFormat="false" ht="15" hidden="false" customHeight="true" outlineLevel="0" collapsed="false">
      <c r="A1144" s="6" t="n">
        <v>400744</v>
      </c>
      <c r="B1144" s="6" t="n">
        <v>6</v>
      </c>
      <c r="C1144" s="6" t="n">
        <v>602</v>
      </c>
      <c r="D1144" s="6" t="s">
        <v>254</v>
      </c>
      <c r="E1144" s="6" t="s">
        <v>1323</v>
      </c>
      <c r="F1144" s="6" t="s">
        <v>201</v>
      </c>
      <c r="G1144" s="6" t="s">
        <v>129</v>
      </c>
      <c r="H1144" s="6" t="s">
        <v>197</v>
      </c>
      <c r="I1144" s="27" t="n">
        <v>0</v>
      </c>
      <c r="J1144" s="27" t="n">
        <v>0</v>
      </c>
      <c r="K1144" s="27" t="n">
        <v>0.5</v>
      </c>
      <c r="L1144" s="28" t="n">
        <f aca="false">I1144+J1144</f>
        <v>0</v>
      </c>
      <c r="M1144" s="28" t="n">
        <f aca="false">L1144+K1144</f>
        <v>0.5</v>
      </c>
      <c r="N1144" s="22" t="str">
        <f aca="false">IF(I1144&gt;0,"Sí","No")</f>
        <v>No</v>
      </c>
      <c r="O1144" s="22" t="str">
        <f aca="false">IF(J1144&gt;0,"Sí","No")</f>
        <v>No</v>
      </c>
      <c r="P1144" s="22" t="str">
        <f aca="false">IF(K1144&gt;0,"Sí","No")</f>
        <v>Sí</v>
      </c>
      <c r="Q1144" s="22" t="str">
        <f aca="false">IF(OR(I1144&gt;0,J1144&gt;0),"Sí","No")</f>
        <v>No</v>
      </c>
      <c r="R1144" s="27"/>
      <c r="S1144" s="27"/>
      <c r="T1144" s="27"/>
      <c r="U1144" s="27"/>
      <c r="V1144" s="27"/>
      <c r="W1144" s="12" t="str">
        <f aca="false">IF(AND(I1144&gt;0,R1144&gt;0),(S1144-R1144)/R1144,"")</f>
        <v/>
      </c>
      <c r="X1144" s="12" t="str">
        <f aca="false">IF(AND(J1144&gt;0,T1144&gt;0),(U1144-T1144)/T1144,"")</f>
        <v/>
      </c>
      <c r="Y1144" s="12" t="str">
        <f aca="false">IF(AND(K1144&gt;0,V1144&gt;0),(V1144-Resumen!$B$7)/Resumen!$B$7,"")</f>
        <v/>
      </c>
      <c r="Z1144" s="28" t="str">
        <f aca="false">IF(AND(K1144&gt;0,I1144&gt;0,V1144&gt;0,S1144&gt;0),V1144-S1144,"")</f>
        <v/>
      </c>
      <c r="AA1144" s="12" t="str">
        <f aca="false">IF(Z1144&lt;&gt;"",Z1144/S1144,"")</f>
        <v/>
      </c>
      <c r="AB1144" s="28" t="str">
        <f aca="false">IF(AND(K1144&gt;0,J1144&gt;0,V1144&gt;0,U1144&gt;0),V1144-U1144,"")</f>
        <v/>
      </c>
      <c r="AC1144" s="12" t="str">
        <f aca="false">IF(AB1144&lt;&gt;"",AB1144/U1144,"")</f>
        <v/>
      </c>
      <c r="AD1144" s="27" t="n">
        <v>0</v>
      </c>
      <c r="AE1144" s="27" t="n">
        <v>0</v>
      </c>
      <c r="AF1144" s="27" t="n">
        <v>0</v>
      </c>
      <c r="AG1144" s="28" t="n">
        <f aca="false">AD1144+AE1144+AF1144</f>
        <v>0</v>
      </c>
      <c r="AH1144" s="12" t="str">
        <f aca="false">IF(AG1144&gt;0,AD1144/AG1144,"")</f>
        <v/>
      </c>
      <c r="AI1144" s="27" t="n">
        <v>0</v>
      </c>
      <c r="AJ1144" s="27" t="n">
        <v>0</v>
      </c>
      <c r="AK1144" s="27" t="n">
        <v>0</v>
      </c>
      <c r="AL1144" s="22" t="str">
        <f aca="false">IF(OR(AJ1144&gt;0,AK1144&gt;0),"Sí","No")</f>
        <v>No</v>
      </c>
      <c r="AM1144" s="6"/>
      <c r="AN1144" s="6"/>
      <c r="AO1144" s="12" t="n">
        <f aca="false">IF(M1144&gt;0,K1144/M1144,"")</f>
        <v>1</v>
      </c>
      <c r="AP1144" s="22" t="str">
        <f aca="false">IF(M1144&gt;=Resumen!$B$5,"Alto","Bajo")</f>
        <v>Bajo</v>
      </c>
      <c r="AQ1144" s="22" t="str">
        <f aca="false">IF(AO1144&gt;=Resumen!$B$28,"Alto","Bajo")</f>
        <v>Alto</v>
      </c>
      <c r="AR1144" s="22" t="str">
        <f aca="false">AP1144&amp;" Potencial / "&amp;AQ1144&amp;" Share"</f>
        <v>Bajo Potencial / Alto Share</v>
      </c>
      <c r="AS1144" s="22" t="str">
        <f aca="false">IF(Q1144="Sí",IF(AO1144&gt;=Resumen!$B$29,"Alto","Bajo"),"")</f>
        <v/>
      </c>
      <c r="AT1144" s="22" t="str">
        <f aca="false">IF(AS1144&lt;&gt;"",AP1144&amp;" Potencial / "&amp;AS1144&amp;" Share","")</f>
        <v/>
      </c>
      <c r="AU1144" s="22" t="str">
        <f aca="false">IF(AH1144="","Sin dato",IF(AH1144-AO1144&gt;Resumen!$B$6,"Sobre-exhibido",IF(AO1144-AH1144&gt;Resumen!$B$6,"Sub-exhibido","En línea")))</f>
        <v>Sin dato</v>
      </c>
      <c r="AV1144" s="22" t="str">
        <f aca="false">IF(AT1144="","",IF(AT1144="Alto Potencial / Bajo Share",1,IF(AT1144="Alto Potencial / Alto Share",2,IF(AT1144="Bajo Potencial / Alto Share",3,4))))</f>
        <v/>
      </c>
      <c r="AW1144" s="22" t="str">
        <f aca="false">IF(Q1144="No","Sin competencia directa",IF(AV1144=1,"1 - Foco Conquista (Alto Pot / Bajo Share)",IF(AV1144=2,"2 - Foco Defensa (Alto Pot / Alto Share)",IF(AV1144=3,"3 - Monitoreo (Bajo Pot / Alto Share)","4 - Baja Prioridad (Bajo Pot / Bajo Share)"))))</f>
        <v>Sin competencia directa</v>
      </c>
      <c r="AX1144" s="12" t="str">
        <f aca="false">IF(OR(IFERROR(AND(W1144&lt;&gt;"",Y1144&lt;&gt;"",Y1144-W1144&gt;Resumen!$B$8),FALSE()),IFERROR(AND(X1144&lt;&gt;"",Y1144&lt;&gt;"",Y1144-X1144&gt;Resumen!$B$8),FALSE())),MAX(IF(IFERROR(AND(W1144&lt;&gt;"",Y1144&lt;&gt;"",Y1144-W1144&gt;Resumen!$B$8),FALSE()),Y1144-W1144,0),IF(IFERROR(AND(X1144&lt;&gt;"",Y1144&lt;&gt;"",Y1144-X1144&gt;Resumen!$B$8),FALSE()),Y1144-X1144,0)),"")</f>
        <v/>
      </c>
      <c r="AY1144" s="22" t="str">
        <f aca="false">IF(OR(IFERROR(AND(W1144&lt;&gt;"",Y1144&lt;&gt;"",Y1144-W1144&gt;Resumen!$B$8),FALSE()),IFERROR(AND(X1144&lt;&gt;"",Y1144&lt;&gt;"",Y1144-X1144&gt;Resumen!$B$8),FALSE())),TRIM("Lays tiene mayor markup que "&amp;IF(IFERROR(AND(W1144&lt;&gt;"",Y1144&lt;&gt;"",Y1144-W1144&gt;Resumen!$B$8),FALSE()),"Quento ","")&amp;IF(IFERROR(AND(X1144&lt;&gt;"",Y1144&lt;&gt;"",Y1144-X1144&gt;Resumen!$B$8),FALSE()),"Julicroc ","")&amp;"en este PDV"),"")</f>
        <v/>
      </c>
      <c r="AZ1144" s="22" t="str">
        <f aca="false">IF(COUNTIF('Plan Pehuamar - Lista'!$A$2:$A$167,A1144)&gt;0,"Sí","No")</f>
        <v>No</v>
      </c>
      <c r="BA1144" s="22" t="str">
        <f aca="false">IF(COUNTIF('Plan Combo 9+1'!$A$2:$A$226,A1144)&gt;0,"Sí","No")</f>
        <v>No</v>
      </c>
      <c r="BB1144" s="22" t="str">
        <f aca="false">IF(AH1144="","No",IF(BA1144="Sí",IF((AO1144-AH1144)&gt;Resumen!$B$6,"Sí","No"),IF((AO1144-AH1144)&gt;=Resumen!$B$132,"Sí","No")))</f>
        <v>No</v>
      </c>
      <c r="BC1144" s="22" t="str">
        <f aca="false">IF(AND(N1144="Sí",AL1144="Sí",AI1144=0),"Sí","No")</f>
        <v>No</v>
      </c>
      <c r="BD1144" s="22" t="str">
        <f aca="false">IF(COUNTIF('Plan 9+1 (con Pehuamar)'!$A$2:$A$227,A1144)&gt;0,"Sí","No")</f>
        <v>No</v>
      </c>
    </row>
    <row r="1145" customFormat="false" ht="15" hidden="false" customHeight="true" outlineLevel="0" collapsed="false">
      <c r="A1145" s="6" t="n">
        <v>400786</v>
      </c>
      <c r="B1145" s="6" t="n">
        <v>6</v>
      </c>
      <c r="C1145" s="6" t="n">
        <v>602</v>
      </c>
      <c r="D1145" s="6" t="s">
        <v>254</v>
      </c>
      <c r="E1145" s="6" t="s">
        <v>1324</v>
      </c>
      <c r="F1145" s="6" t="s">
        <v>382</v>
      </c>
      <c r="G1145" s="6" t="s">
        <v>129</v>
      </c>
      <c r="H1145" s="6" t="s">
        <v>197</v>
      </c>
      <c r="I1145" s="27" t="n">
        <v>0</v>
      </c>
      <c r="J1145" s="27" t="n">
        <v>0</v>
      </c>
      <c r="K1145" s="27" t="n">
        <v>17.7</v>
      </c>
      <c r="L1145" s="28" t="n">
        <f aca="false">I1145+J1145</f>
        <v>0</v>
      </c>
      <c r="M1145" s="28" t="n">
        <f aca="false">L1145+K1145</f>
        <v>17.7</v>
      </c>
      <c r="N1145" s="22" t="str">
        <f aca="false">IF(I1145&gt;0,"Sí","No")</f>
        <v>No</v>
      </c>
      <c r="O1145" s="22" t="str">
        <f aca="false">IF(J1145&gt;0,"Sí","No")</f>
        <v>No</v>
      </c>
      <c r="P1145" s="22" t="str">
        <f aca="false">IF(K1145&gt;0,"Sí","No")</f>
        <v>Sí</v>
      </c>
      <c r="Q1145" s="22" t="str">
        <f aca="false">IF(OR(I1145&gt;0,J1145&gt;0),"Sí","No")</f>
        <v>No</v>
      </c>
      <c r="R1145" s="27"/>
      <c r="S1145" s="27"/>
      <c r="T1145" s="27"/>
      <c r="U1145" s="27"/>
      <c r="V1145" s="27"/>
      <c r="W1145" s="12" t="str">
        <f aca="false">IF(AND(I1145&gt;0,R1145&gt;0),(S1145-R1145)/R1145,"")</f>
        <v/>
      </c>
      <c r="X1145" s="12" t="str">
        <f aca="false">IF(AND(J1145&gt;0,T1145&gt;0),(U1145-T1145)/T1145,"")</f>
        <v/>
      </c>
      <c r="Y1145" s="12" t="str">
        <f aca="false">IF(AND(K1145&gt;0,V1145&gt;0),(V1145-Resumen!$B$7)/Resumen!$B$7,"")</f>
        <v/>
      </c>
      <c r="Z1145" s="28" t="str">
        <f aca="false">IF(AND(K1145&gt;0,I1145&gt;0,V1145&gt;0,S1145&gt;0),V1145-S1145,"")</f>
        <v/>
      </c>
      <c r="AA1145" s="12" t="str">
        <f aca="false">IF(Z1145&lt;&gt;"",Z1145/S1145,"")</f>
        <v/>
      </c>
      <c r="AB1145" s="28" t="str">
        <f aca="false">IF(AND(K1145&gt;0,J1145&gt;0,V1145&gt;0,U1145&gt;0),V1145-U1145,"")</f>
        <v/>
      </c>
      <c r="AC1145" s="12" t="str">
        <f aca="false">IF(AB1145&lt;&gt;"",AB1145/U1145,"")</f>
        <v/>
      </c>
      <c r="AD1145" s="27" t="n">
        <v>0</v>
      </c>
      <c r="AE1145" s="27" t="n">
        <v>0</v>
      </c>
      <c r="AF1145" s="27" t="n">
        <v>0</v>
      </c>
      <c r="AG1145" s="28" t="n">
        <f aca="false">AD1145+AE1145+AF1145</f>
        <v>0</v>
      </c>
      <c r="AH1145" s="12" t="str">
        <f aca="false">IF(AG1145&gt;0,AD1145/AG1145,"")</f>
        <v/>
      </c>
      <c r="AI1145" s="27" t="n">
        <v>0</v>
      </c>
      <c r="AJ1145" s="27" t="n">
        <v>0</v>
      </c>
      <c r="AK1145" s="27" t="n">
        <v>0</v>
      </c>
      <c r="AL1145" s="22" t="str">
        <f aca="false">IF(OR(AJ1145&gt;0,AK1145&gt;0),"Sí","No")</f>
        <v>No</v>
      </c>
      <c r="AM1145" s="6"/>
      <c r="AN1145" s="6"/>
      <c r="AO1145" s="12" t="n">
        <f aca="false">IF(M1145&gt;0,K1145/M1145,"")</f>
        <v>1</v>
      </c>
      <c r="AP1145" s="22" t="str">
        <f aca="false">IF(M1145&gt;=Resumen!$B$5,"Alto","Bajo")</f>
        <v>Bajo</v>
      </c>
      <c r="AQ1145" s="22" t="str">
        <f aca="false">IF(AO1145&gt;=Resumen!$B$28,"Alto","Bajo")</f>
        <v>Alto</v>
      </c>
      <c r="AR1145" s="22" t="str">
        <f aca="false">AP1145&amp;" Potencial / "&amp;AQ1145&amp;" Share"</f>
        <v>Bajo Potencial / Alto Share</v>
      </c>
      <c r="AS1145" s="22" t="str">
        <f aca="false">IF(Q1145="Sí",IF(AO1145&gt;=Resumen!$B$29,"Alto","Bajo"),"")</f>
        <v/>
      </c>
      <c r="AT1145" s="22" t="str">
        <f aca="false">IF(AS1145&lt;&gt;"",AP1145&amp;" Potencial / "&amp;AS1145&amp;" Share","")</f>
        <v/>
      </c>
      <c r="AU1145" s="22" t="str">
        <f aca="false">IF(AH1145="","Sin dato",IF(AH1145-AO1145&gt;Resumen!$B$6,"Sobre-exhibido",IF(AO1145-AH1145&gt;Resumen!$B$6,"Sub-exhibido","En línea")))</f>
        <v>Sin dato</v>
      </c>
      <c r="AV1145" s="22" t="str">
        <f aca="false">IF(AT1145="","",IF(AT1145="Alto Potencial / Bajo Share",1,IF(AT1145="Alto Potencial / Alto Share",2,IF(AT1145="Bajo Potencial / Alto Share",3,4))))</f>
        <v/>
      </c>
      <c r="AW1145" s="22" t="str">
        <f aca="false">IF(Q1145="No","Sin competencia directa",IF(AV1145=1,"1 - Foco Conquista (Alto Pot / Bajo Share)",IF(AV1145=2,"2 - Foco Defensa (Alto Pot / Alto Share)",IF(AV1145=3,"3 - Monitoreo (Bajo Pot / Alto Share)","4 - Baja Prioridad (Bajo Pot / Bajo Share)"))))</f>
        <v>Sin competencia directa</v>
      </c>
      <c r="AX1145" s="12" t="str">
        <f aca="false">IF(OR(IFERROR(AND(W1145&lt;&gt;"",Y1145&lt;&gt;"",Y1145-W1145&gt;Resumen!$B$8),FALSE()),IFERROR(AND(X1145&lt;&gt;"",Y1145&lt;&gt;"",Y1145-X1145&gt;Resumen!$B$8),FALSE())),MAX(IF(IFERROR(AND(W1145&lt;&gt;"",Y1145&lt;&gt;"",Y1145-W1145&gt;Resumen!$B$8),FALSE()),Y1145-W1145,0),IF(IFERROR(AND(X1145&lt;&gt;"",Y1145&lt;&gt;"",Y1145-X1145&gt;Resumen!$B$8),FALSE()),Y1145-X1145,0)),"")</f>
        <v/>
      </c>
      <c r="AY1145" s="22" t="str">
        <f aca="false">IF(OR(IFERROR(AND(W1145&lt;&gt;"",Y1145&lt;&gt;"",Y1145-W1145&gt;Resumen!$B$8),FALSE()),IFERROR(AND(X1145&lt;&gt;"",Y1145&lt;&gt;"",Y1145-X1145&gt;Resumen!$B$8),FALSE())),TRIM("Lays tiene mayor markup que "&amp;IF(IFERROR(AND(W1145&lt;&gt;"",Y1145&lt;&gt;"",Y1145-W1145&gt;Resumen!$B$8),FALSE()),"Quento ","")&amp;IF(IFERROR(AND(X1145&lt;&gt;"",Y1145&lt;&gt;"",Y1145-X1145&gt;Resumen!$B$8),FALSE()),"Julicroc ","")&amp;"en este PDV"),"")</f>
        <v/>
      </c>
      <c r="AZ1145" s="22" t="str">
        <f aca="false">IF(COUNTIF('Plan Pehuamar - Lista'!$A$2:$A$167,A1145)&gt;0,"Sí","No")</f>
        <v>No</v>
      </c>
      <c r="BA1145" s="22" t="str">
        <f aca="false">IF(COUNTIF('Plan Combo 9+1'!$A$2:$A$226,A1145)&gt;0,"Sí","No")</f>
        <v>No</v>
      </c>
      <c r="BB1145" s="22" t="str">
        <f aca="false">IF(AH1145="","No",IF(BA1145="Sí",IF((AO1145-AH1145)&gt;Resumen!$B$6,"Sí","No"),IF((AO1145-AH1145)&gt;=Resumen!$B$132,"Sí","No")))</f>
        <v>No</v>
      </c>
      <c r="BC1145" s="22" t="str">
        <f aca="false">IF(AND(N1145="Sí",AL1145="Sí",AI1145=0),"Sí","No")</f>
        <v>No</v>
      </c>
      <c r="BD1145" s="22" t="str">
        <f aca="false">IF(COUNTIF('Plan 9+1 (con Pehuamar)'!$A$2:$A$227,A1145)&gt;0,"Sí","No")</f>
        <v>No</v>
      </c>
    </row>
    <row r="1146" customFormat="false" ht="15" hidden="false" customHeight="true" outlineLevel="0" collapsed="false">
      <c r="A1146" s="6" t="n">
        <v>400810</v>
      </c>
      <c r="B1146" s="6" t="n">
        <v>6</v>
      </c>
      <c r="C1146" s="6" t="n">
        <v>602</v>
      </c>
      <c r="D1146" s="6" t="s">
        <v>254</v>
      </c>
      <c r="E1146" s="6" t="s">
        <v>1325</v>
      </c>
      <c r="F1146" s="6" t="s">
        <v>196</v>
      </c>
      <c r="G1146" s="6" t="s">
        <v>129</v>
      </c>
      <c r="H1146" s="6" t="s">
        <v>197</v>
      </c>
      <c r="I1146" s="27" t="n">
        <v>0</v>
      </c>
      <c r="J1146" s="27" t="n">
        <v>0</v>
      </c>
      <c r="K1146" s="27" t="n">
        <v>1.4</v>
      </c>
      <c r="L1146" s="28" t="n">
        <f aca="false">I1146+J1146</f>
        <v>0</v>
      </c>
      <c r="M1146" s="28" t="n">
        <f aca="false">L1146+K1146</f>
        <v>1.4</v>
      </c>
      <c r="N1146" s="22" t="str">
        <f aca="false">IF(I1146&gt;0,"Sí","No")</f>
        <v>No</v>
      </c>
      <c r="O1146" s="22" t="str">
        <f aca="false">IF(J1146&gt;0,"Sí","No")</f>
        <v>No</v>
      </c>
      <c r="P1146" s="22" t="str">
        <f aca="false">IF(K1146&gt;0,"Sí","No")</f>
        <v>Sí</v>
      </c>
      <c r="Q1146" s="22" t="str">
        <f aca="false">IF(OR(I1146&gt;0,J1146&gt;0),"Sí","No")</f>
        <v>No</v>
      </c>
      <c r="R1146" s="27"/>
      <c r="S1146" s="27"/>
      <c r="T1146" s="27"/>
      <c r="U1146" s="27"/>
      <c r="V1146" s="27"/>
      <c r="W1146" s="12" t="str">
        <f aca="false">IF(AND(I1146&gt;0,R1146&gt;0),(S1146-R1146)/R1146,"")</f>
        <v/>
      </c>
      <c r="X1146" s="12" t="str">
        <f aca="false">IF(AND(J1146&gt;0,T1146&gt;0),(U1146-T1146)/T1146,"")</f>
        <v/>
      </c>
      <c r="Y1146" s="12" t="str">
        <f aca="false">IF(AND(K1146&gt;0,V1146&gt;0),(V1146-Resumen!$B$7)/Resumen!$B$7,"")</f>
        <v/>
      </c>
      <c r="Z1146" s="28" t="str">
        <f aca="false">IF(AND(K1146&gt;0,I1146&gt;0,V1146&gt;0,S1146&gt;0),V1146-S1146,"")</f>
        <v/>
      </c>
      <c r="AA1146" s="12" t="str">
        <f aca="false">IF(Z1146&lt;&gt;"",Z1146/S1146,"")</f>
        <v/>
      </c>
      <c r="AB1146" s="28" t="str">
        <f aca="false">IF(AND(K1146&gt;0,J1146&gt;0,V1146&gt;0,U1146&gt;0),V1146-U1146,"")</f>
        <v/>
      </c>
      <c r="AC1146" s="12" t="str">
        <f aca="false">IF(AB1146&lt;&gt;"",AB1146/U1146,"")</f>
        <v/>
      </c>
      <c r="AD1146" s="27" t="n">
        <v>0</v>
      </c>
      <c r="AE1146" s="27" t="n">
        <v>0</v>
      </c>
      <c r="AF1146" s="27" t="n">
        <v>0</v>
      </c>
      <c r="AG1146" s="28" t="n">
        <f aca="false">AD1146+AE1146+AF1146</f>
        <v>0</v>
      </c>
      <c r="AH1146" s="12" t="str">
        <f aca="false">IF(AG1146&gt;0,AD1146/AG1146,"")</f>
        <v/>
      </c>
      <c r="AI1146" s="27" t="n">
        <v>0</v>
      </c>
      <c r="AJ1146" s="27" t="n">
        <v>0</v>
      </c>
      <c r="AK1146" s="27" t="n">
        <v>0</v>
      </c>
      <c r="AL1146" s="22" t="str">
        <f aca="false">IF(OR(AJ1146&gt;0,AK1146&gt;0),"Sí","No")</f>
        <v>No</v>
      </c>
      <c r="AM1146" s="6"/>
      <c r="AN1146" s="6"/>
      <c r="AO1146" s="12" t="n">
        <f aca="false">IF(M1146&gt;0,K1146/M1146,"")</f>
        <v>1</v>
      </c>
      <c r="AP1146" s="22" t="str">
        <f aca="false">IF(M1146&gt;=Resumen!$B$5,"Alto","Bajo")</f>
        <v>Bajo</v>
      </c>
      <c r="AQ1146" s="22" t="str">
        <f aca="false">IF(AO1146&gt;=Resumen!$B$28,"Alto","Bajo")</f>
        <v>Alto</v>
      </c>
      <c r="AR1146" s="22" t="str">
        <f aca="false">AP1146&amp;" Potencial / "&amp;AQ1146&amp;" Share"</f>
        <v>Bajo Potencial / Alto Share</v>
      </c>
      <c r="AS1146" s="22" t="str">
        <f aca="false">IF(Q1146="Sí",IF(AO1146&gt;=Resumen!$B$29,"Alto","Bajo"),"")</f>
        <v/>
      </c>
      <c r="AT1146" s="22" t="str">
        <f aca="false">IF(AS1146&lt;&gt;"",AP1146&amp;" Potencial / "&amp;AS1146&amp;" Share","")</f>
        <v/>
      </c>
      <c r="AU1146" s="22" t="str">
        <f aca="false">IF(AH1146="","Sin dato",IF(AH1146-AO1146&gt;Resumen!$B$6,"Sobre-exhibido",IF(AO1146-AH1146&gt;Resumen!$B$6,"Sub-exhibido","En línea")))</f>
        <v>Sin dato</v>
      </c>
      <c r="AV1146" s="22" t="str">
        <f aca="false">IF(AT1146="","",IF(AT1146="Alto Potencial / Bajo Share",1,IF(AT1146="Alto Potencial / Alto Share",2,IF(AT1146="Bajo Potencial / Alto Share",3,4))))</f>
        <v/>
      </c>
      <c r="AW1146" s="22" t="str">
        <f aca="false">IF(Q1146="No","Sin competencia directa",IF(AV1146=1,"1 - Foco Conquista (Alto Pot / Bajo Share)",IF(AV1146=2,"2 - Foco Defensa (Alto Pot / Alto Share)",IF(AV1146=3,"3 - Monitoreo (Bajo Pot / Alto Share)","4 - Baja Prioridad (Bajo Pot / Bajo Share)"))))</f>
        <v>Sin competencia directa</v>
      </c>
      <c r="AX1146" s="12" t="str">
        <f aca="false">IF(OR(IFERROR(AND(W1146&lt;&gt;"",Y1146&lt;&gt;"",Y1146-W1146&gt;Resumen!$B$8),FALSE()),IFERROR(AND(X1146&lt;&gt;"",Y1146&lt;&gt;"",Y1146-X1146&gt;Resumen!$B$8),FALSE())),MAX(IF(IFERROR(AND(W1146&lt;&gt;"",Y1146&lt;&gt;"",Y1146-W1146&gt;Resumen!$B$8),FALSE()),Y1146-W1146,0),IF(IFERROR(AND(X1146&lt;&gt;"",Y1146&lt;&gt;"",Y1146-X1146&gt;Resumen!$B$8),FALSE()),Y1146-X1146,0)),"")</f>
        <v/>
      </c>
      <c r="AY1146" s="22" t="str">
        <f aca="false">IF(OR(IFERROR(AND(W1146&lt;&gt;"",Y1146&lt;&gt;"",Y1146-W1146&gt;Resumen!$B$8),FALSE()),IFERROR(AND(X1146&lt;&gt;"",Y1146&lt;&gt;"",Y1146-X1146&gt;Resumen!$B$8),FALSE())),TRIM("Lays tiene mayor markup que "&amp;IF(IFERROR(AND(W1146&lt;&gt;"",Y1146&lt;&gt;"",Y1146-W1146&gt;Resumen!$B$8),FALSE()),"Quento ","")&amp;IF(IFERROR(AND(X1146&lt;&gt;"",Y1146&lt;&gt;"",Y1146-X1146&gt;Resumen!$B$8),FALSE()),"Julicroc ","")&amp;"en este PDV"),"")</f>
        <v/>
      </c>
      <c r="AZ1146" s="22" t="str">
        <f aca="false">IF(COUNTIF('Plan Pehuamar - Lista'!$A$2:$A$167,A1146)&gt;0,"Sí","No")</f>
        <v>No</v>
      </c>
      <c r="BA1146" s="22" t="str">
        <f aca="false">IF(COUNTIF('Plan Combo 9+1'!$A$2:$A$226,A1146)&gt;0,"Sí","No")</f>
        <v>No</v>
      </c>
      <c r="BB1146" s="22" t="str">
        <f aca="false">IF(AH1146="","No",IF(BA1146="Sí",IF((AO1146-AH1146)&gt;Resumen!$B$6,"Sí","No"),IF((AO1146-AH1146)&gt;=Resumen!$B$132,"Sí","No")))</f>
        <v>No</v>
      </c>
      <c r="BC1146" s="22" t="str">
        <f aca="false">IF(AND(N1146="Sí",AL1146="Sí",AI1146=0),"Sí","No")</f>
        <v>No</v>
      </c>
      <c r="BD1146" s="22" t="str">
        <f aca="false">IF(COUNTIF('Plan 9+1 (con Pehuamar)'!$A$2:$A$227,A1146)&gt;0,"Sí","No")</f>
        <v>No</v>
      </c>
    </row>
    <row r="1147" customFormat="false" ht="15" hidden="false" customHeight="true" outlineLevel="0" collapsed="false">
      <c r="A1147" s="6" t="n">
        <v>401566</v>
      </c>
      <c r="B1147" s="6" t="n">
        <v>6</v>
      </c>
      <c r="C1147" s="6" t="n">
        <v>602</v>
      </c>
      <c r="D1147" s="6" t="s">
        <v>254</v>
      </c>
      <c r="E1147" s="6" t="s">
        <v>1326</v>
      </c>
      <c r="F1147" s="6" t="s">
        <v>201</v>
      </c>
      <c r="G1147" s="6" t="s">
        <v>129</v>
      </c>
      <c r="H1147" s="6" t="s">
        <v>197</v>
      </c>
      <c r="I1147" s="27" t="n">
        <v>0</v>
      </c>
      <c r="J1147" s="27" t="n">
        <v>0</v>
      </c>
      <c r="K1147" s="27" t="n">
        <v>0.1</v>
      </c>
      <c r="L1147" s="28" t="n">
        <f aca="false">I1147+J1147</f>
        <v>0</v>
      </c>
      <c r="M1147" s="28" t="n">
        <f aca="false">L1147+K1147</f>
        <v>0.1</v>
      </c>
      <c r="N1147" s="22" t="str">
        <f aca="false">IF(I1147&gt;0,"Sí","No")</f>
        <v>No</v>
      </c>
      <c r="O1147" s="22" t="str">
        <f aca="false">IF(J1147&gt;0,"Sí","No")</f>
        <v>No</v>
      </c>
      <c r="P1147" s="22" t="str">
        <f aca="false">IF(K1147&gt;0,"Sí","No")</f>
        <v>Sí</v>
      </c>
      <c r="Q1147" s="22" t="str">
        <f aca="false">IF(OR(I1147&gt;0,J1147&gt;0),"Sí","No")</f>
        <v>No</v>
      </c>
      <c r="R1147" s="27"/>
      <c r="S1147" s="27"/>
      <c r="T1147" s="27"/>
      <c r="U1147" s="27"/>
      <c r="V1147" s="27"/>
      <c r="W1147" s="12" t="str">
        <f aca="false">IF(AND(I1147&gt;0,R1147&gt;0),(S1147-R1147)/R1147,"")</f>
        <v/>
      </c>
      <c r="X1147" s="12" t="str">
        <f aca="false">IF(AND(J1147&gt;0,T1147&gt;0),(U1147-T1147)/T1147,"")</f>
        <v/>
      </c>
      <c r="Y1147" s="12" t="str">
        <f aca="false">IF(AND(K1147&gt;0,V1147&gt;0),(V1147-Resumen!$B$7)/Resumen!$B$7,"")</f>
        <v/>
      </c>
      <c r="Z1147" s="28" t="str">
        <f aca="false">IF(AND(K1147&gt;0,I1147&gt;0,V1147&gt;0,S1147&gt;0),V1147-S1147,"")</f>
        <v/>
      </c>
      <c r="AA1147" s="12" t="str">
        <f aca="false">IF(Z1147&lt;&gt;"",Z1147/S1147,"")</f>
        <v/>
      </c>
      <c r="AB1147" s="28" t="str">
        <f aca="false">IF(AND(K1147&gt;0,J1147&gt;0,V1147&gt;0,U1147&gt;0),V1147-U1147,"")</f>
        <v/>
      </c>
      <c r="AC1147" s="12" t="str">
        <f aca="false">IF(AB1147&lt;&gt;"",AB1147/U1147,"")</f>
        <v/>
      </c>
      <c r="AD1147" s="27" t="n">
        <v>0</v>
      </c>
      <c r="AE1147" s="27" t="n">
        <v>0</v>
      </c>
      <c r="AF1147" s="27" t="n">
        <v>0</v>
      </c>
      <c r="AG1147" s="28" t="n">
        <f aca="false">AD1147+AE1147+AF1147</f>
        <v>0</v>
      </c>
      <c r="AH1147" s="12" t="str">
        <f aca="false">IF(AG1147&gt;0,AD1147/AG1147,"")</f>
        <v/>
      </c>
      <c r="AI1147" s="27" t="n">
        <v>0</v>
      </c>
      <c r="AJ1147" s="27" t="n">
        <v>0</v>
      </c>
      <c r="AK1147" s="27" t="n">
        <v>0</v>
      </c>
      <c r="AL1147" s="22" t="str">
        <f aca="false">IF(OR(AJ1147&gt;0,AK1147&gt;0),"Sí","No")</f>
        <v>No</v>
      </c>
      <c r="AM1147" s="6"/>
      <c r="AN1147" s="6"/>
      <c r="AO1147" s="12" t="n">
        <f aca="false">IF(M1147&gt;0,K1147/M1147,"")</f>
        <v>1</v>
      </c>
      <c r="AP1147" s="22" t="str">
        <f aca="false">IF(M1147&gt;=Resumen!$B$5,"Alto","Bajo")</f>
        <v>Bajo</v>
      </c>
      <c r="AQ1147" s="22" t="str">
        <f aca="false">IF(AO1147&gt;=Resumen!$B$28,"Alto","Bajo")</f>
        <v>Alto</v>
      </c>
      <c r="AR1147" s="22" t="str">
        <f aca="false">AP1147&amp;" Potencial / "&amp;AQ1147&amp;" Share"</f>
        <v>Bajo Potencial / Alto Share</v>
      </c>
      <c r="AS1147" s="22" t="str">
        <f aca="false">IF(Q1147="Sí",IF(AO1147&gt;=Resumen!$B$29,"Alto","Bajo"),"")</f>
        <v/>
      </c>
      <c r="AT1147" s="22" t="str">
        <f aca="false">IF(AS1147&lt;&gt;"",AP1147&amp;" Potencial / "&amp;AS1147&amp;" Share","")</f>
        <v/>
      </c>
      <c r="AU1147" s="22" t="str">
        <f aca="false">IF(AH1147="","Sin dato",IF(AH1147-AO1147&gt;Resumen!$B$6,"Sobre-exhibido",IF(AO1147-AH1147&gt;Resumen!$B$6,"Sub-exhibido","En línea")))</f>
        <v>Sin dato</v>
      </c>
      <c r="AV1147" s="22" t="str">
        <f aca="false">IF(AT1147="","",IF(AT1147="Alto Potencial / Bajo Share",1,IF(AT1147="Alto Potencial / Alto Share",2,IF(AT1147="Bajo Potencial / Alto Share",3,4))))</f>
        <v/>
      </c>
      <c r="AW1147" s="22" t="str">
        <f aca="false">IF(Q1147="No","Sin competencia directa",IF(AV1147=1,"1 - Foco Conquista (Alto Pot / Bajo Share)",IF(AV1147=2,"2 - Foco Defensa (Alto Pot / Alto Share)",IF(AV1147=3,"3 - Monitoreo (Bajo Pot / Alto Share)","4 - Baja Prioridad (Bajo Pot / Bajo Share)"))))</f>
        <v>Sin competencia directa</v>
      </c>
      <c r="AX1147" s="12" t="str">
        <f aca="false">IF(OR(IFERROR(AND(W1147&lt;&gt;"",Y1147&lt;&gt;"",Y1147-W1147&gt;Resumen!$B$8),FALSE()),IFERROR(AND(X1147&lt;&gt;"",Y1147&lt;&gt;"",Y1147-X1147&gt;Resumen!$B$8),FALSE())),MAX(IF(IFERROR(AND(W1147&lt;&gt;"",Y1147&lt;&gt;"",Y1147-W1147&gt;Resumen!$B$8),FALSE()),Y1147-W1147,0),IF(IFERROR(AND(X1147&lt;&gt;"",Y1147&lt;&gt;"",Y1147-X1147&gt;Resumen!$B$8),FALSE()),Y1147-X1147,0)),"")</f>
        <v/>
      </c>
      <c r="AY1147" s="22" t="str">
        <f aca="false">IF(OR(IFERROR(AND(W1147&lt;&gt;"",Y1147&lt;&gt;"",Y1147-W1147&gt;Resumen!$B$8),FALSE()),IFERROR(AND(X1147&lt;&gt;"",Y1147&lt;&gt;"",Y1147-X1147&gt;Resumen!$B$8),FALSE())),TRIM("Lays tiene mayor markup que "&amp;IF(IFERROR(AND(W1147&lt;&gt;"",Y1147&lt;&gt;"",Y1147-W1147&gt;Resumen!$B$8),FALSE()),"Quento ","")&amp;IF(IFERROR(AND(X1147&lt;&gt;"",Y1147&lt;&gt;"",Y1147-X1147&gt;Resumen!$B$8),FALSE()),"Julicroc ","")&amp;"en este PDV"),"")</f>
        <v/>
      </c>
      <c r="AZ1147" s="22" t="str">
        <f aca="false">IF(COUNTIF('Plan Pehuamar - Lista'!$A$2:$A$167,A1147)&gt;0,"Sí","No")</f>
        <v>No</v>
      </c>
      <c r="BA1147" s="22" t="str">
        <f aca="false">IF(COUNTIF('Plan Combo 9+1'!$A$2:$A$226,A1147)&gt;0,"Sí","No")</f>
        <v>No</v>
      </c>
      <c r="BB1147" s="22" t="str">
        <f aca="false">IF(AH1147="","No",IF(BA1147="Sí",IF((AO1147-AH1147)&gt;Resumen!$B$6,"Sí","No"),IF((AO1147-AH1147)&gt;=Resumen!$B$132,"Sí","No")))</f>
        <v>No</v>
      </c>
      <c r="BC1147" s="22" t="str">
        <f aca="false">IF(AND(N1147="Sí",AL1147="Sí",AI1147=0),"Sí","No")</f>
        <v>No</v>
      </c>
      <c r="BD1147" s="22" t="str">
        <f aca="false">IF(COUNTIF('Plan 9+1 (con Pehuamar)'!$A$2:$A$227,A1147)&gt;0,"Sí","No")</f>
        <v>No</v>
      </c>
    </row>
    <row r="1148" customFormat="false" ht="15" hidden="false" customHeight="true" outlineLevel="0" collapsed="false">
      <c r="A1148" s="6" t="n">
        <v>401577</v>
      </c>
      <c r="B1148" s="6" t="n">
        <v>6</v>
      </c>
      <c r="C1148" s="6" t="n">
        <v>602</v>
      </c>
      <c r="D1148" s="6" t="s">
        <v>254</v>
      </c>
      <c r="E1148" s="6" t="s">
        <v>1327</v>
      </c>
      <c r="F1148" s="6" t="s">
        <v>196</v>
      </c>
      <c r="G1148" s="6" t="s">
        <v>129</v>
      </c>
      <c r="H1148" s="6" t="s">
        <v>197</v>
      </c>
      <c r="I1148" s="27" t="n">
        <v>0</v>
      </c>
      <c r="J1148" s="27" t="n">
        <v>0</v>
      </c>
      <c r="K1148" s="27" t="n">
        <v>0.4</v>
      </c>
      <c r="L1148" s="28" t="n">
        <f aca="false">I1148+J1148</f>
        <v>0</v>
      </c>
      <c r="M1148" s="28" t="n">
        <f aca="false">L1148+K1148</f>
        <v>0.4</v>
      </c>
      <c r="N1148" s="22" t="str">
        <f aca="false">IF(I1148&gt;0,"Sí","No")</f>
        <v>No</v>
      </c>
      <c r="O1148" s="22" t="str">
        <f aca="false">IF(J1148&gt;0,"Sí","No")</f>
        <v>No</v>
      </c>
      <c r="P1148" s="22" t="str">
        <f aca="false">IF(K1148&gt;0,"Sí","No")</f>
        <v>Sí</v>
      </c>
      <c r="Q1148" s="22" t="str">
        <f aca="false">IF(OR(I1148&gt;0,J1148&gt;0),"Sí","No")</f>
        <v>No</v>
      </c>
      <c r="R1148" s="27"/>
      <c r="S1148" s="27"/>
      <c r="T1148" s="27"/>
      <c r="U1148" s="27"/>
      <c r="V1148" s="27"/>
      <c r="W1148" s="12" t="str">
        <f aca="false">IF(AND(I1148&gt;0,R1148&gt;0),(S1148-R1148)/R1148,"")</f>
        <v/>
      </c>
      <c r="X1148" s="12" t="str">
        <f aca="false">IF(AND(J1148&gt;0,T1148&gt;0),(U1148-T1148)/T1148,"")</f>
        <v/>
      </c>
      <c r="Y1148" s="12" t="str">
        <f aca="false">IF(AND(K1148&gt;0,V1148&gt;0),(V1148-Resumen!$B$7)/Resumen!$B$7,"")</f>
        <v/>
      </c>
      <c r="Z1148" s="28" t="str">
        <f aca="false">IF(AND(K1148&gt;0,I1148&gt;0,V1148&gt;0,S1148&gt;0),V1148-S1148,"")</f>
        <v/>
      </c>
      <c r="AA1148" s="12" t="str">
        <f aca="false">IF(Z1148&lt;&gt;"",Z1148/S1148,"")</f>
        <v/>
      </c>
      <c r="AB1148" s="28" t="str">
        <f aca="false">IF(AND(K1148&gt;0,J1148&gt;0,V1148&gt;0,U1148&gt;0),V1148-U1148,"")</f>
        <v/>
      </c>
      <c r="AC1148" s="12" t="str">
        <f aca="false">IF(AB1148&lt;&gt;"",AB1148/U1148,"")</f>
        <v/>
      </c>
      <c r="AD1148" s="27" t="n">
        <v>0</v>
      </c>
      <c r="AE1148" s="27" t="n">
        <v>0</v>
      </c>
      <c r="AF1148" s="27" t="n">
        <v>0</v>
      </c>
      <c r="AG1148" s="28" t="n">
        <f aca="false">AD1148+AE1148+AF1148</f>
        <v>0</v>
      </c>
      <c r="AH1148" s="12" t="str">
        <f aca="false">IF(AG1148&gt;0,AD1148/AG1148,"")</f>
        <v/>
      </c>
      <c r="AI1148" s="27" t="n">
        <v>0</v>
      </c>
      <c r="AJ1148" s="27" t="n">
        <v>0</v>
      </c>
      <c r="AK1148" s="27" t="n">
        <v>0</v>
      </c>
      <c r="AL1148" s="22" t="str">
        <f aca="false">IF(OR(AJ1148&gt;0,AK1148&gt;0),"Sí","No")</f>
        <v>No</v>
      </c>
      <c r="AM1148" s="6"/>
      <c r="AN1148" s="6"/>
      <c r="AO1148" s="12" t="n">
        <f aca="false">IF(M1148&gt;0,K1148/M1148,"")</f>
        <v>1</v>
      </c>
      <c r="AP1148" s="22" t="str">
        <f aca="false">IF(M1148&gt;=Resumen!$B$5,"Alto","Bajo")</f>
        <v>Bajo</v>
      </c>
      <c r="AQ1148" s="22" t="str">
        <f aca="false">IF(AO1148&gt;=Resumen!$B$28,"Alto","Bajo")</f>
        <v>Alto</v>
      </c>
      <c r="AR1148" s="22" t="str">
        <f aca="false">AP1148&amp;" Potencial / "&amp;AQ1148&amp;" Share"</f>
        <v>Bajo Potencial / Alto Share</v>
      </c>
      <c r="AS1148" s="22" t="str">
        <f aca="false">IF(Q1148="Sí",IF(AO1148&gt;=Resumen!$B$29,"Alto","Bajo"),"")</f>
        <v/>
      </c>
      <c r="AT1148" s="22" t="str">
        <f aca="false">IF(AS1148&lt;&gt;"",AP1148&amp;" Potencial / "&amp;AS1148&amp;" Share","")</f>
        <v/>
      </c>
      <c r="AU1148" s="22" t="str">
        <f aca="false">IF(AH1148="","Sin dato",IF(AH1148-AO1148&gt;Resumen!$B$6,"Sobre-exhibido",IF(AO1148-AH1148&gt;Resumen!$B$6,"Sub-exhibido","En línea")))</f>
        <v>Sin dato</v>
      </c>
      <c r="AV1148" s="22" t="str">
        <f aca="false">IF(AT1148="","",IF(AT1148="Alto Potencial / Bajo Share",1,IF(AT1148="Alto Potencial / Alto Share",2,IF(AT1148="Bajo Potencial / Alto Share",3,4))))</f>
        <v/>
      </c>
      <c r="AW1148" s="22" t="str">
        <f aca="false">IF(Q1148="No","Sin competencia directa",IF(AV1148=1,"1 - Foco Conquista (Alto Pot / Bajo Share)",IF(AV1148=2,"2 - Foco Defensa (Alto Pot / Alto Share)",IF(AV1148=3,"3 - Monitoreo (Bajo Pot / Alto Share)","4 - Baja Prioridad (Bajo Pot / Bajo Share)"))))</f>
        <v>Sin competencia directa</v>
      </c>
      <c r="AX1148" s="12" t="str">
        <f aca="false">IF(OR(IFERROR(AND(W1148&lt;&gt;"",Y1148&lt;&gt;"",Y1148-W1148&gt;Resumen!$B$8),FALSE()),IFERROR(AND(X1148&lt;&gt;"",Y1148&lt;&gt;"",Y1148-X1148&gt;Resumen!$B$8),FALSE())),MAX(IF(IFERROR(AND(W1148&lt;&gt;"",Y1148&lt;&gt;"",Y1148-W1148&gt;Resumen!$B$8),FALSE()),Y1148-W1148,0),IF(IFERROR(AND(X1148&lt;&gt;"",Y1148&lt;&gt;"",Y1148-X1148&gt;Resumen!$B$8),FALSE()),Y1148-X1148,0)),"")</f>
        <v/>
      </c>
      <c r="AY1148" s="22" t="str">
        <f aca="false">IF(OR(IFERROR(AND(W1148&lt;&gt;"",Y1148&lt;&gt;"",Y1148-W1148&gt;Resumen!$B$8),FALSE()),IFERROR(AND(X1148&lt;&gt;"",Y1148&lt;&gt;"",Y1148-X1148&gt;Resumen!$B$8),FALSE())),TRIM("Lays tiene mayor markup que "&amp;IF(IFERROR(AND(W1148&lt;&gt;"",Y1148&lt;&gt;"",Y1148-W1148&gt;Resumen!$B$8),FALSE()),"Quento ","")&amp;IF(IFERROR(AND(X1148&lt;&gt;"",Y1148&lt;&gt;"",Y1148-X1148&gt;Resumen!$B$8),FALSE()),"Julicroc ","")&amp;"en este PDV"),"")</f>
        <v/>
      </c>
      <c r="AZ1148" s="22" t="str">
        <f aca="false">IF(COUNTIF('Plan Pehuamar - Lista'!$A$2:$A$167,A1148)&gt;0,"Sí","No")</f>
        <v>No</v>
      </c>
      <c r="BA1148" s="22" t="str">
        <f aca="false">IF(COUNTIF('Plan Combo 9+1'!$A$2:$A$226,A1148)&gt;0,"Sí","No")</f>
        <v>No</v>
      </c>
      <c r="BB1148" s="22" t="str">
        <f aca="false">IF(AH1148="","No",IF(BA1148="Sí",IF((AO1148-AH1148)&gt;Resumen!$B$6,"Sí","No"),IF((AO1148-AH1148)&gt;=Resumen!$B$132,"Sí","No")))</f>
        <v>No</v>
      </c>
      <c r="BC1148" s="22" t="str">
        <f aca="false">IF(AND(N1148="Sí",AL1148="Sí",AI1148=0),"Sí","No")</f>
        <v>No</v>
      </c>
      <c r="BD1148" s="22" t="str">
        <f aca="false">IF(COUNTIF('Plan 9+1 (con Pehuamar)'!$A$2:$A$227,A1148)&gt;0,"Sí","No")</f>
        <v>No</v>
      </c>
    </row>
    <row r="1149" customFormat="false" ht="15" hidden="false" customHeight="true" outlineLevel="0" collapsed="false">
      <c r="A1149" s="6" t="n">
        <v>401698</v>
      </c>
      <c r="B1149" s="6" t="n">
        <v>6</v>
      </c>
      <c r="C1149" s="6" t="n">
        <v>602</v>
      </c>
      <c r="D1149" s="6" t="s">
        <v>254</v>
      </c>
      <c r="E1149" s="6" t="s">
        <v>1328</v>
      </c>
      <c r="F1149" s="6" t="s">
        <v>196</v>
      </c>
      <c r="G1149" s="6" t="s">
        <v>129</v>
      </c>
      <c r="H1149" s="6" t="s">
        <v>197</v>
      </c>
      <c r="I1149" s="27" t="n">
        <v>0</v>
      </c>
      <c r="J1149" s="27" t="n">
        <v>0</v>
      </c>
      <c r="K1149" s="27" t="n">
        <v>0.6</v>
      </c>
      <c r="L1149" s="28" t="n">
        <f aca="false">I1149+J1149</f>
        <v>0</v>
      </c>
      <c r="M1149" s="28" t="n">
        <f aca="false">L1149+K1149</f>
        <v>0.6</v>
      </c>
      <c r="N1149" s="22" t="str">
        <f aca="false">IF(I1149&gt;0,"Sí","No")</f>
        <v>No</v>
      </c>
      <c r="O1149" s="22" t="str">
        <f aca="false">IF(J1149&gt;0,"Sí","No")</f>
        <v>No</v>
      </c>
      <c r="P1149" s="22" t="str">
        <f aca="false">IF(K1149&gt;0,"Sí","No")</f>
        <v>Sí</v>
      </c>
      <c r="Q1149" s="22" t="str">
        <f aca="false">IF(OR(I1149&gt;0,J1149&gt;0),"Sí","No")</f>
        <v>No</v>
      </c>
      <c r="R1149" s="27"/>
      <c r="S1149" s="27"/>
      <c r="T1149" s="27"/>
      <c r="U1149" s="27"/>
      <c r="V1149" s="27"/>
      <c r="W1149" s="12" t="str">
        <f aca="false">IF(AND(I1149&gt;0,R1149&gt;0),(S1149-R1149)/R1149,"")</f>
        <v/>
      </c>
      <c r="X1149" s="12" t="str">
        <f aca="false">IF(AND(J1149&gt;0,T1149&gt;0),(U1149-T1149)/T1149,"")</f>
        <v/>
      </c>
      <c r="Y1149" s="12" t="str">
        <f aca="false">IF(AND(K1149&gt;0,V1149&gt;0),(V1149-Resumen!$B$7)/Resumen!$B$7,"")</f>
        <v/>
      </c>
      <c r="Z1149" s="28" t="str">
        <f aca="false">IF(AND(K1149&gt;0,I1149&gt;0,V1149&gt;0,S1149&gt;0),V1149-S1149,"")</f>
        <v/>
      </c>
      <c r="AA1149" s="12" t="str">
        <f aca="false">IF(Z1149&lt;&gt;"",Z1149/S1149,"")</f>
        <v/>
      </c>
      <c r="AB1149" s="28" t="str">
        <f aca="false">IF(AND(K1149&gt;0,J1149&gt;0,V1149&gt;0,U1149&gt;0),V1149-U1149,"")</f>
        <v/>
      </c>
      <c r="AC1149" s="12" t="str">
        <f aca="false">IF(AB1149&lt;&gt;"",AB1149/U1149,"")</f>
        <v/>
      </c>
      <c r="AD1149" s="27" t="n">
        <v>0</v>
      </c>
      <c r="AE1149" s="27" t="n">
        <v>0</v>
      </c>
      <c r="AF1149" s="27" t="n">
        <v>0</v>
      </c>
      <c r="AG1149" s="28" t="n">
        <f aca="false">AD1149+AE1149+AF1149</f>
        <v>0</v>
      </c>
      <c r="AH1149" s="12" t="str">
        <f aca="false">IF(AG1149&gt;0,AD1149/AG1149,"")</f>
        <v/>
      </c>
      <c r="AI1149" s="27" t="n">
        <v>0</v>
      </c>
      <c r="AJ1149" s="27" t="n">
        <v>0</v>
      </c>
      <c r="AK1149" s="27" t="n">
        <v>0</v>
      </c>
      <c r="AL1149" s="22" t="str">
        <f aca="false">IF(OR(AJ1149&gt;0,AK1149&gt;0),"Sí","No")</f>
        <v>No</v>
      </c>
      <c r="AM1149" s="6"/>
      <c r="AN1149" s="6"/>
      <c r="AO1149" s="12" t="n">
        <f aca="false">IF(M1149&gt;0,K1149/M1149,"")</f>
        <v>1</v>
      </c>
      <c r="AP1149" s="22" t="str">
        <f aca="false">IF(M1149&gt;=Resumen!$B$5,"Alto","Bajo")</f>
        <v>Bajo</v>
      </c>
      <c r="AQ1149" s="22" t="str">
        <f aca="false">IF(AO1149&gt;=Resumen!$B$28,"Alto","Bajo")</f>
        <v>Alto</v>
      </c>
      <c r="AR1149" s="22" t="str">
        <f aca="false">AP1149&amp;" Potencial / "&amp;AQ1149&amp;" Share"</f>
        <v>Bajo Potencial / Alto Share</v>
      </c>
      <c r="AS1149" s="22" t="str">
        <f aca="false">IF(Q1149="Sí",IF(AO1149&gt;=Resumen!$B$29,"Alto","Bajo"),"")</f>
        <v/>
      </c>
      <c r="AT1149" s="22" t="str">
        <f aca="false">IF(AS1149&lt;&gt;"",AP1149&amp;" Potencial / "&amp;AS1149&amp;" Share","")</f>
        <v/>
      </c>
      <c r="AU1149" s="22" t="str">
        <f aca="false">IF(AH1149="","Sin dato",IF(AH1149-AO1149&gt;Resumen!$B$6,"Sobre-exhibido",IF(AO1149-AH1149&gt;Resumen!$B$6,"Sub-exhibido","En línea")))</f>
        <v>Sin dato</v>
      </c>
      <c r="AV1149" s="22" t="str">
        <f aca="false">IF(AT1149="","",IF(AT1149="Alto Potencial / Bajo Share",1,IF(AT1149="Alto Potencial / Alto Share",2,IF(AT1149="Bajo Potencial / Alto Share",3,4))))</f>
        <v/>
      </c>
      <c r="AW1149" s="22" t="str">
        <f aca="false">IF(Q1149="No","Sin competencia directa",IF(AV1149=1,"1 - Foco Conquista (Alto Pot / Bajo Share)",IF(AV1149=2,"2 - Foco Defensa (Alto Pot / Alto Share)",IF(AV1149=3,"3 - Monitoreo (Bajo Pot / Alto Share)","4 - Baja Prioridad (Bajo Pot / Bajo Share)"))))</f>
        <v>Sin competencia directa</v>
      </c>
      <c r="AX1149" s="12" t="str">
        <f aca="false">IF(OR(IFERROR(AND(W1149&lt;&gt;"",Y1149&lt;&gt;"",Y1149-W1149&gt;Resumen!$B$8),FALSE()),IFERROR(AND(X1149&lt;&gt;"",Y1149&lt;&gt;"",Y1149-X1149&gt;Resumen!$B$8),FALSE())),MAX(IF(IFERROR(AND(W1149&lt;&gt;"",Y1149&lt;&gt;"",Y1149-W1149&gt;Resumen!$B$8),FALSE()),Y1149-W1149,0),IF(IFERROR(AND(X1149&lt;&gt;"",Y1149&lt;&gt;"",Y1149-X1149&gt;Resumen!$B$8),FALSE()),Y1149-X1149,0)),"")</f>
        <v/>
      </c>
      <c r="AY1149" s="22" t="str">
        <f aca="false">IF(OR(IFERROR(AND(W1149&lt;&gt;"",Y1149&lt;&gt;"",Y1149-W1149&gt;Resumen!$B$8),FALSE()),IFERROR(AND(X1149&lt;&gt;"",Y1149&lt;&gt;"",Y1149-X1149&gt;Resumen!$B$8),FALSE())),TRIM("Lays tiene mayor markup que "&amp;IF(IFERROR(AND(W1149&lt;&gt;"",Y1149&lt;&gt;"",Y1149-W1149&gt;Resumen!$B$8),FALSE()),"Quento ","")&amp;IF(IFERROR(AND(X1149&lt;&gt;"",Y1149&lt;&gt;"",Y1149-X1149&gt;Resumen!$B$8),FALSE()),"Julicroc ","")&amp;"en este PDV"),"")</f>
        <v/>
      </c>
      <c r="AZ1149" s="22" t="str">
        <f aca="false">IF(COUNTIF('Plan Pehuamar - Lista'!$A$2:$A$167,A1149)&gt;0,"Sí","No")</f>
        <v>No</v>
      </c>
      <c r="BA1149" s="22" t="str">
        <f aca="false">IF(COUNTIF('Plan Combo 9+1'!$A$2:$A$226,A1149)&gt;0,"Sí","No")</f>
        <v>No</v>
      </c>
      <c r="BB1149" s="22" t="str">
        <f aca="false">IF(AH1149="","No",IF(BA1149="Sí",IF((AO1149-AH1149)&gt;Resumen!$B$6,"Sí","No"),IF((AO1149-AH1149)&gt;=Resumen!$B$132,"Sí","No")))</f>
        <v>No</v>
      </c>
      <c r="BC1149" s="22" t="str">
        <f aca="false">IF(AND(N1149="Sí",AL1149="Sí",AI1149=0),"Sí","No")</f>
        <v>No</v>
      </c>
      <c r="BD1149" s="22" t="str">
        <f aca="false">IF(COUNTIF('Plan 9+1 (con Pehuamar)'!$A$2:$A$227,A1149)&gt;0,"Sí","No")</f>
        <v>No</v>
      </c>
    </row>
    <row r="1150" customFormat="false" ht="15" hidden="false" customHeight="true" outlineLevel="0" collapsed="false">
      <c r="A1150" s="6" t="n">
        <v>401718</v>
      </c>
      <c r="B1150" s="6" t="n">
        <v>6</v>
      </c>
      <c r="C1150" s="6" t="n">
        <v>602</v>
      </c>
      <c r="D1150" s="6" t="s">
        <v>254</v>
      </c>
      <c r="E1150" s="6" t="s">
        <v>1329</v>
      </c>
      <c r="F1150" s="6" t="s">
        <v>196</v>
      </c>
      <c r="G1150" s="6" t="s">
        <v>129</v>
      </c>
      <c r="H1150" s="6" t="s">
        <v>197</v>
      </c>
      <c r="I1150" s="27" t="n">
        <v>0</v>
      </c>
      <c r="J1150" s="27" t="n">
        <v>0</v>
      </c>
      <c r="K1150" s="27" t="n">
        <v>0.6</v>
      </c>
      <c r="L1150" s="28" t="n">
        <f aca="false">I1150+J1150</f>
        <v>0</v>
      </c>
      <c r="M1150" s="28" t="n">
        <f aca="false">L1150+K1150</f>
        <v>0.6</v>
      </c>
      <c r="N1150" s="22" t="str">
        <f aca="false">IF(I1150&gt;0,"Sí","No")</f>
        <v>No</v>
      </c>
      <c r="O1150" s="22" t="str">
        <f aca="false">IF(J1150&gt;0,"Sí","No")</f>
        <v>No</v>
      </c>
      <c r="P1150" s="22" t="str">
        <f aca="false">IF(K1150&gt;0,"Sí","No")</f>
        <v>Sí</v>
      </c>
      <c r="Q1150" s="22" t="str">
        <f aca="false">IF(OR(I1150&gt;0,J1150&gt;0),"Sí","No")</f>
        <v>No</v>
      </c>
      <c r="R1150" s="27"/>
      <c r="S1150" s="27"/>
      <c r="T1150" s="27"/>
      <c r="U1150" s="27"/>
      <c r="V1150" s="27"/>
      <c r="W1150" s="12" t="str">
        <f aca="false">IF(AND(I1150&gt;0,R1150&gt;0),(S1150-R1150)/R1150,"")</f>
        <v/>
      </c>
      <c r="X1150" s="12" t="str">
        <f aca="false">IF(AND(J1150&gt;0,T1150&gt;0),(U1150-T1150)/T1150,"")</f>
        <v/>
      </c>
      <c r="Y1150" s="12" t="str">
        <f aca="false">IF(AND(K1150&gt;0,V1150&gt;0),(V1150-Resumen!$B$7)/Resumen!$B$7,"")</f>
        <v/>
      </c>
      <c r="Z1150" s="28" t="str">
        <f aca="false">IF(AND(K1150&gt;0,I1150&gt;0,V1150&gt;0,S1150&gt;0),V1150-S1150,"")</f>
        <v/>
      </c>
      <c r="AA1150" s="12" t="str">
        <f aca="false">IF(Z1150&lt;&gt;"",Z1150/S1150,"")</f>
        <v/>
      </c>
      <c r="AB1150" s="28" t="str">
        <f aca="false">IF(AND(K1150&gt;0,J1150&gt;0,V1150&gt;0,U1150&gt;0),V1150-U1150,"")</f>
        <v/>
      </c>
      <c r="AC1150" s="12" t="str">
        <f aca="false">IF(AB1150&lt;&gt;"",AB1150/U1150,"")</f>
        <v/>
      </c>
      <c r="AD1150" s="27" t="n">
        <v>0</v>
      </c>
      <c r="AE1150" s="27" t="n">
        <v>0</v>
      </c>
      <c r="AF1150" s="27" t="n">
        <v>0</v>
      </c>
      <c r="AG1150" s="28" t="n">
        <f aca="false">AD1150+AE1150+AF1150</f>
        <v>0</v>
      </c>
      <c r="AH1150" s="12" t="str">
        <f aca="false">IF(AG1150&gt;0,AD1150/AG1150,"")</f>
        <v/>
      </c>
      <c r="AI1150" s="27" t="n">
        <v>0</v>
      </c>
      <c r="AJ1150" s="27" t="n">
        <v>0</v>
      </c>
      <c r="AK1150" s="27" t="n">
        <v>0</v>
      </c>
      <c r="AL1150" s="22" t="str">
        <f aca="false">IF(OR(AJ1150&gt;0,AK1150&gt;0),"Sí","No")</f>
        <v>No</v>
      </c>
      <c r="AM1150" s="6"/>
      <c r="AN1150" s="6"/>
      <c r="AO1150" s="12" t="n">
        <f aca="false">IF(M1150&gt;0,K1150/M1150,"")</f>
        <v>1</v>
      </c>
      <c r="AP1150" s="22" t="str">
        <f aca="false">IF(M1150&gt;=Resumen!$B$5,"Alto","Bajo")</f>
        <v>Bajo</v>
      </c>
      <c r="AQ1150" s="22" t="str">
        <f aca="false">IF(AO1150&gt;=Resumen!$B$28,"Alto","Bajo")</f>
        <v>Alto</v>
      </c>
      <c r="AR1150" s="22" t="str">
        <f aca="false">AP1150&amp;" Potencial / "&amp;AQ1150&amp;" Share"</f>
        <v>Bajo Potencial / Alto Share</v>
      </c>
      <c r="AS1150" s="22" t="str">
        <f aca="false">IF(Q1150="Sí",IF(AO1150&gt;=Resumen!$B$29,"Alto","Bajo"),"")</f>
        <v/>
      </c>
      <c r="AT1150" s="22" t="str">
        <f aca="false">IF(AS1150&lt;&gt;"",AP1150&amp;" Potencial / "&amp;AS1150&amp;" Share","")</f>
        <v/>
      </c>
      <c r="AU1150" s="22" t="str">
        <f aca="false">IF(AH1150="","Sin dato",IF(AH1150-AO1150&gt;Resumen!$B$6,"Sobre-exhibido",IF(AO1150-AH1150&gt;Resumen!$B$6,"Sub-exhibido","En línea")))</f>
        <v>Sin dato</v>
      </c>
      <c r="AV1150" s="22" t="str">
        <f aca="false">IF(AT1150="","",IF(AT1150="Alto Potencial / Bajo Share",1,IF(AT1150="Alto Potencial / Alto Share",2,IF(AT1150="Bajo Potencial / Alto Share",3,4))))</f>
        <v/>
      </c>
      <c r="AW1150" s="22" t="str">
        <f aca="false">IF(Q1150="No","Sin competencia directa",IF(AV1150=1,"1 - Foco Conquista (Alto Pot / Bajo Share)",IF(AV1150=2,"2 - Foco Defensa (Alto Pot / Alto Share)",IF(AV1150=3,"3 - Monitoreo (Bajo Pot / Alto Share)","4 - Baja Prioridad (Bajo Pot / Bajo Share)"))))</f>
        <v>Sin competencia directa</v>
      </c>
      <c r="AX1150" s="12" t="str">
        <f aca="false">IF(OR(IFERROR(AND(W1150&lt;&gt;"",Y1150&lt;&gt;"",Y1150-W1150&gt;Resumen!$B$8),FALSE()),IFERROR(AND(X1150&lt;&gt;"",Y1150&lt;&gt;"",Y1150-X1150&gt;Resumen!$B$8),FALSE())),MAX(IF(IFERROR(AND(W1150&lt;&gt;"",Y1150&lt;&gt;"",Y1150-W1150&gt;Resumen!$B$8),FALSE()),Y1150-W1150,0),IF(IFERROR(AND(X1150&lt;&gt;"",Y1150&lt;&gt;"",Y1150-X1150&gt;Resumen!$B$8),FALSE()),Y1150-X1150,0)),"")</f>
        <v/>
      </c>
      <c r="AY1150" s="22" t="str">
        <f aca="false">IF(OR(IFERROR(AND(W1150&lt;&gt;"",Y1150&lt;&gt;"",Y1150-W1150&gt;Resumen!$B$8),FALSE()),IFERROR(AND(X1150&lt;&gt;"",Y1150&lt;&gt;"",Y1150-X1150&gt;Resumen!$B$8),FALSE())),TRIM("Lays tiene mayor markup que "&amp;IF(IFERROR(AND(W1150&lt;&gt;"",Y1150&lt;&gt;"",Y1150-W1150&gt;Resumen!$B$8),FALSE()),"Quento ","")&amp;IF(IFERROR(AND(X1150&lt;&gt;"",Y1150&lt;&gt;"",Y1150-X1150&gt;Resumen!$B$8),FALSE()),"Julicroc ","")&amp;"en este PDV"),"")</f>
        <v/>
      </c>
      <c r="AZ1150" s="22" t="str">
        <f aca="false">IF(COUNTIF('Plan Pehuamar - Lista'!$A$2:$A$167,A1150)&gt;0,"Sí","No")</f>
        <v>No</v>
      </c>
      <c r="BA1150" s="22" t="str">
        <f aca="false">IF(COUNTIF('Plan Combo 9+1'!$A$2:$A$226,A1150)&gt;0,"Sí","No")</f>
        <v>No</v>
      </c>
      <c r="BB1150" s="22" t="str">
        <f aca="false">IF(AH1150="","No",IF(BA1150="Sí",IF((AO1150-AH1150)&gt;Resumen!$B$6,"Sí","No"),IF((AO1150-AH1150)&gt;=Resumen!$B$132,"Sí","No")))</f>
        <v>No</v>
      </c>
      <c r="BC1150" s="22" t="str">
        <f aca="false">IF(AND(N1150="Sí",AL1150="Sí",AI1150=0),"Sí","No")</f>
        <v>No</v>
      </c>
      <c r="BD1150" s="22" t="str">
        <f aca="false">IF(COUNTIF('Plan 9+1 (con Pehuamar)'!$A$2:$A$227,A1150)&gt;0,"Sí","No")</f>
        <v>No</v>
      </c>
    </row>
    <row r="1151" customFormat="false" ht="15" hidden="false" customHeight="true" outlineLevel="0" collapsed="false">
      <c r="A1151" s="6" t="n">
        <v>401731</v>
      </c>
      <c r="B1151" s="6" t="n">
        <v>6</v>
      </c>
      <c r="C1151" s="6" t="n">
        <v>602</v>
      </c>
      <c r="D1151" s="6" t="s">
        <v>254</v>
      </c>
      <c r="E1151" s="6" t="s">
        <v>1330</v>
      </c>
      <c r="F1151" s="6" t="s">
        <v>201</v>
      </c>
      <c r="G1151" s="6" t="s">
        <v>129</v>
      </c>
      <c r="H1151" s="6" t="s">
        <v>197</v>
      </c>
      <c r="I1151" s="27" t="n">
        <v>0</v>
      </c>
      <c r="J1151" s="27" t="n">
        <v>0</v>
      </c>
      <c r="K1151" s="27" t="n">
        <v>4.2</v>
      </c>
      <c r="L1151" s="28" t="n">
        <f aca="false">I1151+J1151</f>
        <v>0</v>
      </c>
      <c r="M1151" s="28" t="n">
        <f aca="false">L1151+K1151</f>
        <v>4.2</v>
      </c>
      <c r="N1151" s="22" t="str">
        <f aca="false">IF(I1151&gt;0,"Sí","No")</f>
        <v>No</v>
      </c>
      <c r="O1151" s="22" t="str">
        <f aca="false">IF(J1151&gt;0,"Sí","No")</f>
        <v>No</v>
      </c>
      <c r="P1151" s="22" t="str">
        <f aca="false">IF(K1151&gt;0,"Sí","No")</f>
        <v>Sí</v>
      </c>
      <c r="Q1151" s="22" t="str">
        <f aca="false">IF(OR(I1151&gt;0,J1151&gt;0),"Sí","No")</f>
        <v>No</v>
      </c>
      <c r="R1151" s="27"/>
      <c r="S1151" s="27"/>
      <c r="T1151" s="27"/>
      <c r="U1151" s="27"/>
      <c r="V1151" s="27"/>
      <c r="W1151" s="12" t="str">
        <f aca="false">IF(AND(I1151&gt;0,R1151&gt;0),(S1151-R1151)/R1151,"")</f>
        <v/>
      </c>
      <c r="X1151" s="12" t="str">
        <f aca="false">IF(AND(J1151&gt;0,T1151&gt;0),(U1151-T1151)/T1151,"")</f>
        <v/>
      </c>
      <c r="Y1151" s="12" t="str">
        <f aca="false">IF(AND(K1151&gt;0,V1151&gt;0),(V1151-Resumen!$B$7)/Resumen!$B$7,"")</f>
        <v/>
      </c>
      <c r="Z1151" s="28" t="str">
        <f aca="false">IF(AND(K1151&gt;0,I1151&gt;0,V1151&gt;0,S1151&gt;0),V1151-S1151,"")</f>
        <v/>
      </c>
      <c r="AA1151" s="12" t="str">
        <f aca="false">IF(Z1151&lt;&gt;"",Z1151/S1151,"")</f>
        <v/>
      </c>
      <c r="AB1151" s="28" t="str">
        <f aca="false">IF(AND(K1151&gt;0,J1151&gt;0,V1151&gt;0,U1151&gt;0),V1151-U1151,"")</f>
        <v/>
      </c>
      <c r="AC1151" s="12" t="str">
        <f aca="false">IF(AB1151&lt;&gt;"",AB1151/U1151,"")</f>
        <v/>
      </c>
      <c r="AD1151" s="27" t="n">
        <v>0</v>
      </c>
      <c r="AE1151" s="27" t="n">
        <v>0</v>
      </c>
      <c r="AF1151" s="27" t="n">
        <v>0</v>
      </c>
      <c r="AG1151" s="28" t="n">
        <f aca="false">AD1151+AE1151+AF1151</f>
        <v>0</v>
      </c>
      <c r="AH1151" s="12" t="str">
        <f aca="false">IF(AG1151&gt;0,AD1151/AG1151,"")</f>
        <v/>
      </c>
      <c r="AI1151" s="27" t="n">
        <v>0</v>
      </c>
      <c r="AJ1151" s="27" t="n">
        <v>0</v>
      </c>
      <c r="AK1151" s="27" t="n">
        <v>0</v>
      </c>
      <c r="AL1151" s="22" t="str">
        <f aca="false">IF(OR(AJ1151&gt;0,AK1151&gt;0),"Sí","No")</f>
        <v>No</v>
      </c>
      <c r="AM1151" s="6"/>
      <c r="AN1151" s="6"/>
      <c r="AO1151" s="12" t="n">
        <f aca="false">IF(M1151&gt;0,K1151/M1151,"")</f>
        <v>1</v>
      </c>
      <c r="AP1151" s="22" t="str">
        <f aca="false">IF(M1151&gt;=Resumen!$B$5,"Alto","Bajo")</f>
        <v>Bajo</v>
      </c>
      <c r="AQ1151" s="22" t="str">
        <f aca="false">IF(AO1151&gt;=Resumen!$B$28,"Alto","Bajo")</f>
        <v>Alto</v>
      </c>
      <c r="AR1151" s="22" t="str">
        <f aca="false">AP1151&amp;" Potencial / "&amp;AQ1151&amp;" Share"</f>
        <v>Bajo Potencial / Alto Share</v>
      </c>
      <c r="AS1151" s="22" t="str">
        <f aca="false">IF(Q1151="Sí",IF(AO1151&gt;=Resumen!$B$29,"Alto","Bajo"),"")</f>
        <v/>
      </c>
      <c r="AT1151" s="22" t="str">
        <f aca="false">IF(AS1151&lt;&gt;"",AP1151&amp;" Potencial / "&amp;AS1151&amp;" Share","")</f>
        <v/>
      </c>
      <c r="AU1151" s="22" t="str">
        <f aca="false">IF(AH1151="","Sin dato",IF(AH1151-AO1151&gt;Resumen!$B$6,"Sobre-exhibido",IF(AO1151-AH1151&gt;Resumen!$B$6,"Sub-exhibido","En línea")))</f>
        <v>Sin dato</v>
      </c>
      <c r="AV1151" s="22" t="str">
        <f aca="false">IF(AT1151="","",IF(AT1151="Alto Potencial / Bajo Share",1,IF(AT1151="Alto Potencial / Alto Share",2,IF(AT1151="Bajo Potencial / Alto Share",3,4))))</f>
        <v/>
      </c>
      <c r="AW1151" s="22" t="str">
        <f aca="false">IF(Q1151="No","Sin competencia directa",IF(AV1151=1,"1 - Foco Conquista (Alto Pot / Bajo Share)",IF(AV1151=2,"2 - Foco Defensa (Alto Pot / Alto Share)",IF(AV1151=3,"3 - Monitoreo (Bajo Pot / Alto Share)","4 - Baja Prioridad (Bajo Pot / Bajo Share)"))))</f>
        <v>Sin competencia directa</v>
      </c>
      <c r="AX1151" s="12" t="str">
        <f aca="false">IF(OR(IFERROR(AND(W1151&lt;&gt;"",Y1151&lt;&gt;"",Y1151-W1151&gt;Resumen!$B$8),FALSE()),IFERROR(AND(X1151&lt;&gt;"",Y1151&lt;&gt;"",Y1151-X1151&gt;Resumen!$B$8),FALSE())),MAX(IF(IFERROR(AND(W1151&lt;&gt;"",Y1151&lt;&gt;"",Y1151-W1151&gt;Resumen!$B$8),FALSE()),Y1151-W1151,0),IF(IFERROR(AND(X1151&lt;&gt;"",Y1151&lt;&gt;"",Y1151-X1151&gt;Resumen!$B$8),FALSE()),Y1151-X1151,0)),"")</f>
        <v/>
      </c>
      <c r="AY1151" s="22" t="str">
        <f aca="false">IF(OR(IFERROR(AND(W1151&lt;&gt;"",Y1151&lt;&gt;"",Y1151-W1151&gt;Resumen!$B$8),FALSE()),IFERROR(AND(X1151&lt;&gt;"",Y1151&lt;&gt;"",Y1151-X1151&gt;Resumen!$B$8),FALSE())),TRIM("Lays tiene mayor markup que "&amp;IF(IFERROR(AND(W1151&lt;&gt;"",Y1151&lt;&gt;"",Y1151-W1151&gt;Resumen!$B$8),FALSE()),"Quento ","")&amp;IF(IFERROR(AND(X1151&lt;&gt;"",Y1151&lt;&gt;"",Y1151-X1151&gt;Resumen!$B$8),FALSE()),"Julicroc ","")&amp;"en este PDV"),"")</f>
        <v/>
      </c>
      <c r="AZ1151" s="22" t="str">
        <f aca="false">IF(COUNTIF('Plan Pehuamar - Lista'!$A$2:$A$167,A1151)&gt;0,"Sí","No")</f>
        <v>No</v>
      </c>
      <c r="BA1151" s="22" t="str">
        <f aca="false">IF(COUNTIF('Plan Combo 9+1'!$A$2:$A$226,A1151)&gt;0,"Sí","No")</f>
        <v>No</v>
      </c>
      <c r="BB1151" s="22" t="str">
        <f aca="false">IF(AH1151="","No",IF(BA1151="Sí",IF((AO1151-AH1151)&gt;Resumen!$B$6,"Sí","No"),IF((AO1151-AH1151)&gt;=Resumen!$B$132,"Sí","No")))</f>
        <v>No</v>
      </c>
      <c r="BC1151" s="22" t="str">
        <f aca="false">IF(AND(N1151="Sí",AL1151="Sí",AI1151=0),"Sí","No")</f>
        <v>No</v>
      </c>
      <c r="BD1151" s="22" t="str">
        <f aca="false">IF(COUNTIF('Plan 9+1 (con Pehuamar)'!$A$2:$A$227,A1151)&gt;0,"Sí","No")</f>
        <v>No</v>
      </c>
    </row>
    <row r="1152" customFormat="false" ht="15" hidden="false" customHeight="true" outlineLevel="0" collapsed="false">
      <c r="A1152" s="6" t="n">
        <v>401991</v>
      </c>
      <c r="B1152" s="6" t="n">
        <v>6</v>
      </c>
      <c r="C1152" s="6" t="n">
        <v>602</v>
      </c>
      <c r="D1152" s="6" t="s">
        <v>254</v>
      </c>
      <c r="E1152" s="6" t="s">
        <v>1331</v>
      </c>
      <c r="F1152" s="6" t="s">
        <v>196</v>
      </c>
      <c r="G1152" s="6" t="s">
        <v>129</v>
      </c>
      <c r="H1152" s="6" t="s">
        <v>197</v>
      </c>
      <c r="I1152" s="27" t="n">
        <v>0</v>
      </c>
      <c r="J1152" s="27" t="n">
        <v>0</v>
      </c>
      <c r="K1152" s="27" t="n">
        <v>1.8</v>
      </c>
      <c r="L1152" s="28" t="n">
        <f aca="false">I1152+J1152</f>
        <v>0</v>
      </c>
      <c r="M1152" s="28" t="n">
        <f aca="false">L1152+K1152</f>
        <v>1.8</v>
      </c>
      <c r="N1152" s="22" t="str">
        <f aca="false">IF(I1152&gt;0,"Sí","No")</f>
        <v>No</v>
      </c>
      <c r="O1152" s="22" t="str">
        <f aca="false">IF(J1152&gt;0,"Sí","No")</f>
        <v>No</v>
      </c>
      <c r="P1152" s="22" t="str">
        <f aca="false">IF(K1152&gt;0,"Sí","No")</f>
        <v>Sí</v>
      </c>
      <c r="Q1152" s="22" t="str">
        <f aca="false">IF(OR(I1152&gt;0,J1152&gt;0),"Sí","No")</f>
        <v>No</v>
      </c>
      <c r="R1152" s="27"/>
      <c r="S1152" s="27"/>
      <c r="T1152" s="27"/>
      <c r="U1152" s="27"/>
      <c r="V1152" s="27"/>
      <c r="W1152" s="12" t="str">
        <f aca="false">IF(AND(I1152&gt;0,R1152&gt;0),(S1152-R1152)/R1152,"")</f>
        <v/>
      </c>
      <c r="X1152" s="12" t="str">
        <f aca="false">IF(AND(J1152&gt;0,T1152&gt;0),(U1152-T1152)/T1152,"")</f>
        <v/>
      </c>
      <c r="Y1152" s="12" t="str">
        <f aca="false">IF(AND(K1152&gt;0,V1152&gt;0),(V1152-Resumen!$B$7)/Resumen!$B$7,"")</f>
        <v/>
      </c>
      <c r="Z1152" s="28" t="str">
        <f aca="false">IF(AND(K1152&gt;0,I1152&gt;0,V1152&gt;0,S1152&gt;0),V1152-S1152,"")</f>
        <v/>
      </c>
      <c r="AA1152" s="12" t="str">
        <f aca="false">IF(Z1152&lt;&gt;"",Z1152/S1152,"")</f>
        <v/>
      </c>
      <c r="AB1152" s="28" t="str">
        <f aca="false">IF(AND(K1152&gt;0,J1152&gt;0,V1152&gt;0,U1152&gt;0),V1152-U1152,"")</f>
        <v/>
      </c>
      <c r="AC1152" s="12" t="str">
        <f aca="false">IF(AB1152&lt;&gt;"",AB1152/U1152,"")</f>
        <v/>
      </c>
      <c r="AD1152" s="27" t="n">
        <v>0</v>
      </c>
      <c r="AE1152" s="27" t="n">
        <v>0</v>
      </c>
      <c r="AF1152" s="27" t="n">
        <v>0</v>
      </c>
      <c r="AG1152" s="28" t="n">
        <f aca="false">AD1152+AE1152+AF1152</f>
        <v>0</v>
      </c>
      <c r="AH1152" s="12" t="str">
        <f aca="false">IF(AG1152&gt;0,AD1152/AG1152,"")</f>
        <v/>
      </c>
      <c r="AI1152" s="27" t="n">
        <v>0</v>
      </c>
      <c r="AJ1152" s="27" t="n">
        <v>0</v>
      </c>
      <c r="AK1152" s="27" t="n">
        <v>0</v>
      </c>
      <c r="AL1152" s="22" t="str">
        <f aca="false">IF(OR(AJ1152&gt;0,AK1152&gt;0),"Sí","No")</f>
        <v>No</v>
      </c>
      <c r="AM1152" s="6"/>
      <c r="AN1152" s="6"/>
      <c r="AO1152" s="12" t="n">
        <f aca="false">IF(M1152&gt;0,K1152/M1152,"")</f>
        <v>1</v>
      </c>
      <c r="AP1152" s="22" t="str">
        <f aca="false">IF(M1152&gt;=Resumen!$B$5,"Alto","Bajo")</f>
        <v>Bajo</v>
      </c>
      <c r="AQ1152" s="22" t="str">
        <f aca="false">IF(AO1152&gt;=Resumen!$B$28,"Alto","Bajo")</f>
        <v>Alto</v>
      </c>
      <c r="AR1152" s="22" t="str">
        <f aca="false">AP1152&amp;" Potencial / "&amp;AQ1152&amp;" Share"</f>
        <v>Bajo Potencial / Alto Share</v>
      </c>
      <c r="AS1152" s="22" t="str">
        <f aca="false">IF(Q1152="Sí",IF(AO1152&gt;=Resumen!$B$29,"Alto","Bajo"),"")</f>
        <v/>
      </c>
      <c r="AT1152" s="22" t="str">
        <f aca="false">IF(AS1152&lt;&gt;"",AP1152&amp;" Potencial / "&amp;AS1152&amp;" Share","")</f>
        <v/>
      </c>
      <c r="AU1152" s="22" t="str">
        <f aca="false">IF(AH1152="","Sin dato",IF(AH1152-AO1152&gt;Resumen!$B$6,"Sobre-exhibido",IF(AO1152-AH1152&gt;Resumen!$B$6,"Sub-exhibido","En línea")))</f>
        <v>Sin dato</v>
      </c>
      <c r="AV1152" s="22" t="str">
        <f aca="false">IF(AT1152="","",IF(AT1152="Alto Potencial / Bajo Share",1,IF(AT1152="Alto Potencial / Alto Share",2,IF(AT1152="Bajo Potencial / Alto Share",3,4))))</f>
        <v/>
      </c>
      <c r="AW1152" s="22" t="str">
        <f aca="false">IF(Q1152="No","Sin competencia directa",IF(AV1152=1,"1 - Foco Conquista (Alto Pot / Bajo Share)",IF(AV1152=2,"2 - Foco Defensa (Alto Pot / Alto Share)",IF(AV1152=3,"3 - Monitoreo (Bajo Pot / Alto Share)","4 - Baja Prioridad (Bajo Pot / Bajo Share)"))))</f>
        <v>Sin competencia directa</v>
      </c>
      <c r="AX1152" s="12" t="str">
        <f aca="false">IF(OR(IFERROR(AND(W1152&lt;&gt;"",Y1152&lt;&gt;"",Y1152-W1152&gt;Resumen!$B$8),FALSE()),IFERROR(AND(X1152&lt;&gt;"",Y1152&lt;&gt;"",Y1152-X1152&gt;Resumen!$B$8),FALSE())),MAX(IF(IFERROR(AND(W1152&lt;&gt;"",Y1152&lt;&gt;"",Y1152-W1152&gt;Resumen!$B$8),FALSE()),Y1152-W1152,0),IF(IFERROR(AND(X1152&lt;&gt;"",Y1152&lt;&gt;"",Y1152-X1152&gt;Resumen!$B$8),FALSE()),Y1152-X1152,0)),"")</f>
        <v/>
      </c>
      <c r="AY1152" s="22" t="str">
        <f aca="false">IF(OR(IFERROR(AND(W1152&lt;&gt;"",Y1152&lt;&gt;"",Y1152-W1152&gt;Resumen!$B$8),FALSE()),IFERROR(AND(X1152&lt;&gt;"",Y1152&lt;&gt;"",Y1152-X1152&gt;Resumen!$B$8),FALSE())),TRIM("Lays tiene mayor markup que "&amp;IF(IFERROR(AND(W1152&lt;&gt;"",Y1152&lt;&gt;"",Y1152-W1152&gt;Resumen!$B$8),FALSE()),"Quento ","")&amp;IF(IFERROR(AND(X1152&lt;&gt;"",Y1152&lt;&gt;"",Y1152-X1152&gt;Resumen!$B$8),FALSE()),"Julicroc ","")&amp;"en este PDV"),"")</f>
        <v/>
      </c>
      <c r="AZ1152" s="22" t="str">
        <f aca="false">IF(COUNTIF('Plan Pehuamar - Lista'!$A$2:$A$167,A1152)&gt;0,"Sí","No")</f>
        <v>No</v>
      </c>
      <c r="BA1152" s="22" t="str">
        <f aca="false">IF(COUNTIF('Plan Combo 9+1'!$A$2:$A$226,A1152)&gt;0,"Sí","No")</f>
        <v>No</v>
      </c>
      <c r="BB1152" s="22" t="str">
        <f aca="false">IF(AH1152="","No",IF(BA1152="Sí",IF((AO1152-AH1152)&gt;Resumen!$B$6,"Sí","No"),IF((AO1152-AH1152)&gt;=Resumen!$B$132,"Sí","No")))</f>
        <v>No</v>
      </c>
      <c r="BC1152" s="22" t="str">
        <f aca="false">IF(AND(N1152="Sí",AL1152="Sí",AI1152=0),"Sí","No")</f>
        <v>No</v>
      </c>
      <c r="BD1152" s="22" t="str">
        <f aca="false">IF(COUNTIF('Plan 9+1 (con Pehuamar)'!$A$2:$A$227,A1152)&gt;0,"Sí","No")</f>
        <v>No</v>
      </c>
    </row>
    <row r="1153" customFormat="false" ht="15" hidden="false" customHeight="true" outlineLevel="0" collapsed="false">
      <c r="A1153" s="6" t="n">
        <v>403257</v>
      </c>
      <c r="B1153" s="6" t="n">
        <v>6</v>
      </c>
      <c r="C1153" s="6" t="n">
        <v>602</v>
      </c>
      <c r="D1153" s="6" t="s">
        <v>254</v>
      </c>
      <c r="E1153" s="6" t="s">
        <v>1332</v>
      </c>
      <c r="F1153" s="6" t="s">
        <v>201</v>
      </c>
      <c r="G1153" s="6" t="s">
        <v>129</v>
      </c>
      <c r="H1153" s="6" t="s">
        <v>197</v>
      </c>
      <c r="I1153" s="27" t="n">
        <v>0</v>
      </c>
      <c r="J1153" s="27" t="n">
        <v>0</v>
      </c>
      <c r="K1153" s="27" t="n">
        <v>5.5</v>
      </c>
      <c r="L1153" s="28" t="n">
        <f aca="false">I1153+J1153</f>
        <v>0</v>
      </c>
      <c r="M1153" s="28" t="n">
        <f aca="false">L1153+K1153</f>
        <v>5.5</v>
      </c>
      <c r="N1153" s="22" t="str">
        <f aca="false">IF(I1153&gt;0,"Sí","No")</f>
        <v>No</v>
      </c>
      <c r="O1153" s="22" t="str">
        <f aca="false">IF(J1153&gt;0,"Sí","No")</f>
        <v>No</v>
      </c>
      <c r="P1153" s="22" t="str">
        <f aca="false">IF(K1153&gt;0,"Sí","No")</f>
        <v>Sí</v>
      </c>
      <c r="Q1153" s="22" t="str">
        <f aca="false">IF(OR(I1153&gt;0,J1153&gt;0),"Sí","No")</f>
        <v>No</v>
      </c>
      <c r="R1153" s="27"/>
      <c r="S1153" s="27"/>
      <c r="T1153" s="27"/>
      <c r="U1153" s="27"/>
      <c r="V1153" s="27"/>
      <c r="W1153" s="12" t="str">
        <f aca="false">IF(AND(I1153&gt;0,R1153&gt;0),(S1153-R1153)/R1153,"")</f>
        <v/>
      </c>
      <c r="X1153" s="12" t="str">
        <f aca="false">IF(AND(J1153&gt;0,T1153&gt;0),(U1153-T1153)/T1153,"")</f>
        <v/>
      </c>
      <c r="Y1153" s="12" t="str">
        <f aca="false">IF(AND(K1153&gt;0,V1153&gt;0),(V1153-Resumen!$B$7)/Resumen!$B$7,"")</f>
        <v/>
      </c>
      <c r="Z1153" s="28" t="str">
        <f aca="false">IF(AND(K1153&gt;0,I1153&gt;0,V1153&gt;0,S1153&gt;0),V1153-S1153,"")</f>
        <v/>
      </c>
      <c r="AA1153" s="12" t="str">
        <f aca="false">IF(Z1153&lt;&gt;"",Z1153/S1153,"")</f>
        <v/>
      </c>
      <c r="AB1153" s="28" t="str">
        <f aca="false">IF(AND(K1153&gt;0,J1153&gt;0,V1153&gt;0,U1153&gt;0),V1153-U1153,"")</f>
        <v/>
      </c>
      <c r="AC1153" s="12" t="str">
        <f aca="false">IF(AB1153&lt;&gt;"",AB1153/U1153,"")</f>
        <v/>
      </c>
      <c r="AD1153" s="27" t="n">
        <v>0</v>
      </c>
      <c r="AE1153" s="27" t="n">
        <v>0</v>
      </c>
      <c r="AF1153" s="27" t="n">
        <v>0</v>
      </c>
      <c r="AG1153" s="28" t="n">
        <f aca="false">AD1153+AE1153+AF1153</f>
        <v>0</v>
      </c>
      <c r="AH1153" s="12" t="str">
        <f aca="false">IF(AG1153&gt;0,AD1153/AG1153,"")</f>
        <v/>
      </c>
      <c r="AI1153" s="27" t="n">
        <v>0</v>
      </c>
      <c r="AJ1153" s="27" t="n">
        <v>0</v>
      </c>
      <c r="AK1153" s="27" t="n">
        <v>0</v>
      </c>
      <c r="AL1153" s="22" t="str">
        <f aca="false">IF(OR(AJ1153&gt;0,AK1153&gt;0),"Sí","No")</f>
        <v>No</v>
      </c>
      <c r="AM1153" s="6"/>
      <c r="AN1153" s="6"/>
      <c r="AO1153" s="12" t="n">
        <f aca="false">IF(M1153&gt;0,K1153/M1153,"")</f>
        <v>1</v>
      </c>
      <c r="AP1153" s="22" t="str">
        <f aca="false">IF(M1153&gt;=Resumen!$B$5,"Alto","Bajo")</f>
        <v>Bajo</v>
      </c>
      <c r="AQ1153" s="22" t="str">
        <f aca="false">IF(AO1153&gt;=Resumen!$B$28,"Alto","Bajo")</f>
        <v>Alto</v>
      </c>
      <c r="AR1153" s="22" t="str">
        <f aca="false">AP1153&amp;" Potencial / "&amp;AQ1153&amp;" Share"</f>
        <v>Bajo Potencial / Alto Share</v>
      </c>
      <c r="AS1153" s="22" t="str">
        <f aca="false">IF(Q1153="Sí",IF(AO1153&gt;=Resumen!$B$29,"Alto","Bajo"),"")</f>
        <v/>
      </c>
      <c r="AT1153" s="22" t="str">
        <f aca="false">IF(AS1153&lt;&gt;"",AP1153&amp;" Potencial / "&amp;AS1153&amp;" Share","")</f>
        <v/>
      </c>
      <c r="AU1153" s="22" t="str">
        <f aca="false">IF(AH1153="","Sin dato",IF(AH1153-AO1153&gt;Resumen!$B$6,"Sobre-exhibido",IF(AO1153-AH1153&gt;Resumen!$B$6,"Sub-exhibido","En línea")))</f>
        <v>Sin dato</v>
      </c>
      <c r="AV1153" s="22" t="str">
        <f aca="false">IF(AT1153="","",IF(AT1153="Alto Potencial / Bajo Share",1,IF(AT1153="Alto Potencial / Alto Share",2,IF(AT1153="Bajo Potencial / Alto Share",3,4))))</f>
        <v/>
      </c>
      <c r="AW1153" s="22" t="str">
        <f aca="false">IF(Q1153="No","Sin competencia directa",IF(AV1153=1,"1 - Foco Conquista (Alto Pot / Bajo Share)",IF(AV1153=2,"2 - Foco Defensa (Alto Pot / Alto Share)",IF(AV1153=3,"3 - Monitoreo (Bajo Pot / Alto Share)","4 - Baja Prioridad (Bajo Pot / Bajo Share)"))))</f>
        <v>Sin competencia directa</v>
      </c>
      <c r="AX1153" s="12" t="str">
        <f aca="false">IF(OR(IFERROR(AND(W1153&lt;&gt;"",Y1153&lt;&gt;"",Y1153-W1153&gt;Resumen!$B$8),FALSE()),IFERROR(AND(X1153&lt;&gt;"",Y1153&lt;&gt;"",Y1153-X1153&gt;Resumen!$B$8),FALSE())),MAX(IF(IFERROR(AND(W1153&lt;&gt;"",Y1153&lt;&gt;"",Y1153-W1153&gt;Resumen!$B$8),FALSE()),Y1153-W1153,0),IF(IFERROR(AND(X1153&lt;&gt;"",Y1153&lt;&gt;"",Y1153-X1153&gt;Resumen!$B$8),FALSE()),Y1153-X1153,0)),"")</f>
        <v/>
      </c>
      <c r="AY1153" s="22" t="str">
        <f aca="false">IF(OR(IFERROR(AND(W1153&lt;&gt;"",Y1153&lt;&gt;"",Y1153-W1153&gt;Resumen!$B$8),FALSE()),IFERROR(AND(X1153&lt;&gt;"",Y1153&lt;&gt;"",Y1153-X1153&gt;Resumen!$B$8),FALSE())),TRIM("Lays tiene mayor markup que "&amp;IF(IFERROR(AND(W1153&lt;&gt;"",Y1153&lt;&gt;"",Y1153-W1153&gt;Resumen!$B$8),FALSE()),"Quento ","")&amp;IF(IFERROR(AND(X1153&lt;&gt;"",Y1153&lt;&gt;"",Y1153-X1153&gt;Resumen!$B$8),FALSE()),"Julicroc ","")&amp;"en este PDV"),"")</f>
        <v/>
      </c>
      <c r="AZ1153" s="22" t="str">
        <f aca="false">IF(COUNTIF('Plan Pehuamar - Lista'!$A$2:$A$167,A1153)&gt;0,"Sí","No")</f>
        <v>No</v>
      </c>
      <c r="BA1153" s="22" t="str">
        <f aca="false">IF(COUNTIF('Plan Combo 9+1'!$A$2:$A$226,A1153)&gt;0,"Sí","No")</f>
        <v>No</v>
      </c>
      <c r="BB1153" s="22" t="str">
        <f aca="false">IF(AH1153="","No",IF(BA1153="Sí",IF((AO1153-AH1153)&gt;Resumen!$B$6,"Sí","No"),IF((AO1153-AH1153)&gt;=Resumen!$B$132,"Sí","No")))</f>
        <v>No</v>
      </c>
      <c r="BC1153" s="22" t="str">
        <f aca="false">IF(AND(N1153="Sí",AL1153="Sí",AI1153=0),"Sí","No")</f>
        <v>No</v>
      </c>
      <c r="BD1153" s="22" t="str">
        <f aca="false">IF(COUNTIF('Plan 9+1 (con Pehuamar)'!$A$2:$A$227,A1153)&gt;0,"Sí","No")</f>
        <v>No</v>
      </c>
    </row>
    <row r="1154" customFormat="false" ht="15" hidden="false" customHeight="true" outlineLevel="0" collapsed="false">
      <c r="A1154" s="6" t="n">
        <v>403310</v>
      </c>
      <c r="B1154" s="6" t="n">
        <v>6</v>
      </c>
      <c r="C1154" s="6" t="n">
        <v>602</v>
      </c>
      <c r="D1154" s="6" t="s">
        <v>254</v>
      </c>
      <c r="E1154" s="6" t="s">
        <v>1333</v>
      </c>
      <c r="F1154" s="6" t="s">
        <v>466</v>
      </c>
      <c r="G1154" s="6" t="s">
        <v>129</v>
      </c>
      <c r="H1154" s="6" t="s">
        <v>197</v>
      </c>
      <c r="I1154" s="27" t="n">
        <v>0</v>
      </c>
      <c r="J1154" s="27" t="n">
        <v>0</v>
      </c>
      <c r="K1154" s="27" t="n">
        <v>6.5</v>
      </c>
      <c r="L1154" s="28" t="n">
        <f aca="false">I1154+J1154</f>
        <v>0</v>
      </c>
      <c r="M1154" s="28" t="n">
        <f aca="false">L1154+K1154</f>
        <v>6.5</v>
      </c>
      <c r="N1154" s="22" t="str">
        <f aca="false">IF(I1154&gt;0,"Sí","No")</f>
        <v>No</v>
      </c>
      <c r="O1154" s="22" t="str">
        <f aca="false">IF(J1154&gt;0,"Sí","No")</f>
        <v>No</v>
      </c>
      <c r="P1154" s="22" t="str">
        <f aca="false">IF(K1154&gt;0,"Sí","No")</f>
        <v>Sí</v>
      </c>
      <c r="Q1154" s="22" t="str">
        <f aca="false">IF(OR(I1154&gt;0,J1154&gt;0),"Sí","No")</f>
        <v>No</v>
      </c>
      <c r="R1154" s="27"/>
      <c r="S1154" s="27"/>
      <c r="T1154" s="27"/>
      <c r="U1154" s="27"/>
      <c r="V1154" s="27"/>
      <c r="W1154" s="12" t="str">
        <f aca="false">IF(AND(I1154&gt;0,R1154&gt;0),(S1154-R1154)/R1154,"")</f>
        <v/>
      </c>
      <c r="X1154" s="12" t="str">
        <f aca="false">IF(AND(J1154&gt;0,T1154&gt;0),(U1154-T1154)/T1154,"")</f>
        <v/>
      </c>
      <c r="Y1154" s="12" t="str">
        <f aca="false">IF(AND(K1154&gt;0,V1154&gt;0),(V1154-Resumen!$B$7)/Resumen!$B$7,"")</f>
        <v/>
      </c>
      <c r="Z1154" s="28" t="str">
        <f aca="false">IF(AND(K1154&gt;0,I1154&gt;0,V1154&gt;0,S1154&gt;0),V1154-S1154,"")</f>
        <v/>
      </c>
      <c r="AA1154" s="12" t="str">
        <f aca="false">IF(Z1154&lt;&gt;"",Z1154/S1154,"")</f>
        <v/>
      </c>
      <c r="AB1154" s="28" t="str">
        <f aca="false">IF(AND(K1154&gt;0,J1154&gt;0,V1154&gt;0,U1154&gt;0),V1154-U1154,"")</f>
        <v/>
      </c>
      <c r="AC1154" s="12" t="str">
        <f aca="false">IF(AB1154&lt;&gt;"",AB1154/U1154,"")</f>
        <v/>
      </c>
      <c r="AD1154" s="27" t="n">
        <v>0</v>
      </c>
      <c r="AE1154" s="27" t="n">
        <v>0</v>
      </c>
      <c r="AF1154" s="27" t="n">
        <v>0</v>
      </c>
      <c r="AG1154" s="28" t="n">
        <f aca="false">AD1154+AE1154+AF1154</f>
        <v>0</v>
      </c>
      <c r="AH1154" s="12" t="str">
        <f aca="false">IF(AG1154&gt;0,AD1154/AG1154,"")</f>
        <v/>
      </c>
      <c r="AI1154" s="27" t="n">
        <v>0</v>
      </c>
      <c r="AJ1154" s="27" t="n">
        <v>0</v>
      </c>
      <c r="AK1154" s="27" t="n">
        <v>0</v>
      </c>
      <c r="AL1154" s="22" t="str">
        <f aca="false">IF(OR(AJ1154&gt;0,AK1154&gt;0),"Sí","No")</f>
        <v>No</v>
      </c>
      <c r="AM1154" s="6"/>
      <c r="AN1154" s="6"/>
      <c r="AO1154" s="12" t="n">
        <f aca="false">IF(M1154&gt;0,K1154/M1154,"")</f>
        <v>1</v>
      </c>
      <c r="AP1154" s="22" t="str">
        <f aca="false">IF(M1154&gt;=Resumen!$B$5,"Alto","Bajo")</f>
        <v>Bajo</v>
      </c>
      <c r="AQ1154" s="22" t="str">
        <f aca="false">IF(AO1154&gt;=Resumen!$B$28,"Alto","Bajo")</f>
        <v>Alto</v>
      </c>
      <c r="AR1154" s="22" t="str">
        <f aca="false">AP1154&amp;" Potencial / "&amp;AQ1154&amp;" Share"</f>
        <v>Bajo Potencial / Alto Share</v>
      </c>
      <c r="AS1154" s="22" t="str">
        <f aca="false">IF(Q1154="Sí",IF(AO1154&gt;=Resumen!$B$29,"Alto","Bajo"),"")</f>
        <v/>
      </c>
      <c r="AT1154" s="22" t="str">
        <f aca="false">IF(AS1154&lt;&gt;"",AP1154&amp;" Potencial / "&amp;AS1154&amp;" Share","")</f>
        <v/>
      </c>
      <c r="AU1154" s="22" t="str">
        <f aca="false">IF(AH1154="","Sin dato",IF(AH1154-AO1154&gt;Resumen!$B$6,"Sobre-exhibido",IF(AO1154-AH1154&gt;Resumen!$B$6,"Sub-exhibido","En línea")))</f>
        <v>Sin dato</v>
      </c>
      <c r="AV1154" s="22" t="str">
        <f aca="false">IF(AT1154="","",IF(AT1154="Alto Potencial / Bajo Share",1,IF(AT1154="Alto Potencial / Alto Share",2,IF(AT1154="Bajo Potencial / Alto Share",3,4))))</f>
        <v/>
      </c>
      <c r="AW1154" s="22" t="str">
        <f aca="false">IF(Q1154="No","Sin competencia directa",IF(AV1154=1,"1 - Foco Conquista (Alto Pot / Bajo Share)",IF(AV1154=2,"2 - Foco Defensa (Alto Pot / Alto Share)",IF(AV1154=3,"3 - Monitoreo (Bajo Pot / Alto Share)","4 - Baja Prioridad (Bajo Pot / Bajo Share)"))))</f>
        <v>Sin competencia directa</v>
      </c>
      <c r="AX1154" s="12" t="str">
        <f aca="false">IF(OR(IFERROR(AND(W1154&lt;&gt;"",Y1154&lt;&gt;"",Y1154-W1154&gt;Resumen!$B$8),FALSE()),IFERROR(AND(X1154&lt;&gt;"",Y1154&lt;&gt;"",Y1154-X1154&gt;Resumen!$B$8),FALSE())),MAX(IF(IFERROR(AND(W1154&lt;&gt;"",Y1154&lt;&gt;"",Y1154-W1154&gt;Resumen!$B$8),FALSE()),Y1154-W1154,0),IF(IFERROR(AND(X1154&lt;&gt;"",Y1154&lt;&gt;"",Y1154-X1154&gt;Resumen!$B$8),FALSE()),Y1154-X1154,0)),"")</f>
        <v/>
      </c>
      <c r="AY1154" s="22" t="str">
        <f aca="false">IF(OR(IFERROR(AND(W1154&lt;&gt;"",Y1154&lt;&gt;"",Y1154-W1154&gt;Resumen!$B$8),FALSE()),IFERROR(AND(X1154&lt;&gt;"",Y1154&lt;&gt;"",Y1154-X1154&gt;Resumen!$B$8),FALSE())),TRIM("Lays tiene mayor markup que "&amp;IF(IFERROR(AND(W1154&lt;&gt;"",Y1154&lt;&gt;"",Y1154-W1154&gt;Resumen!$B$8),FALSE()),"Quento ","")&amp;IF(IFERROR(AND(X1154&lt;&gt;"",Y1154&lt;&gt;"",Y1154-X1154&gt;Resumen!$B$8),FALSE()),"Julicroc ","")&amp;"en este PDV"),"")</f>
        <v/>
      </c>
      <c r="AZ1154" s="22" t="str">
        <f aca="false">IF(COUNTIF('Plan Pehuamar - Lista'!$A$2:$A$167,A1154)&gt;0,"Sí","No")</f>
        <v>No</v>
      </c>
      <c r="BA1154" s="22" t="str">
        <f aca="false">IF(COUNTIF('Plan Combo 9+1'!$A$2:$A$226,A1154)&gt;0,"Sí","No")</f>
        <v>No</v>
      </c>
      <c r="BB1154" s="22" t="str">
        <f aca="false">IF(AH1154="","No",IF(BA1154="Sí",IF((AO1154-AH1154)&gt;Resumen!$B$6,"Sí","No"),IF((AO1154-AH1154)&gt;=Resumen!$B$132,"Sí","No")))</f>
        <v>No</v>
      </c>
      <c r="BC1154" s="22" t="str">
        <f aca="false">IF(AND(N1154="Sí",AL1154="Sí",AI1154=0),"Sí","No")</f>
        <v>No</v>
      </c>
      <c r="BD1154" s="22" t="str">
        <f aca="false">IF(COUNTIF('Plan 9+1 (con Pehuamar)'!$A$2:$A$227,A1154)&gt;0,"Sí","No")</f>
        <v>No</v>
      </c>
    </row>
    <row r="1155" customFormat="false" ht="15" hidden="false" customHeight="true" outlineLevel="0" collapsed="false">
      <c r="A1155" s="6" t="n">
        <v>403351</v>
      </c>
      <c r="B1155" s="6" t="n">
        <v>6</v>
      </c>
      <c r="C1155" s="6" t="n">
        <v>602</v>
      </c>
      <c r="D1155" s="6" t="s">
        <v>254</v>
      </c>
      <c r="E1155" s="6" t="s">
        <v>1334</v>
      </c>
      <c r="F1155" s="6" t="s">
        <v>196</v>
      </c>
      <c r="G1155" s="6" t="s">
        <v>129</v>
      </c>
      <c r="H1155" s="6" t="s">
        <v>197</v>
      </c>
      <c r="I1155" s="27" t="n">
        <v>0</v>
      </c>
      <c r="J1155" s="27" t="n">
        <v>0</v>
      </c>
      <c r="K1155" s="27" t="n">
        <v>1.6</v>
      </c>
      <c r="L1155" s="28" t="n">
        <f aca="false">I1155+J1155</f>
        <v>0</v>
      </c>
      <c r="M1155" s="28" t="n">
        <f aca="false">L1155+K1155</f>
        <v>1.6</v>
      </c>
      <c r="N1155" s="22" t="str">
        <f aca="false">IF(I1155&gt;0,"Sí","No")</f>
        <v>No</v>
      </c>
      <c r="O1155" s="22" t="str">
        <f aca="false">IF(J1155&gt;0,"Sí","No")</f>
        <v>No</v>
      </c>
      <c r="P1155" s="22" t="str">
        <f aca="false">IF(K1155&gt;0,"Sí","No")</f>
        <v>Sí</v>
      </c>
      <c r="Q1155" s="22" t="str">
        <f aca="false">IF(OR(I1155&gt;0,J1155&gt;0),"Sí","No")</f>
        <v>No</v>
      </c>
      <c r="R1155" s="27"/>
      <c r="S1155" s="27"/>
      <c r="T1155" s="27"/>
      <c r="U1155" s="27"/>
      <c r="V1155" s="27"/>
      <c r="W1155" s="12" t="str">
        <f aca="false">IF(AND(I1155&gt;0,R1155&gt;0),(S1155-R1155)/R1155,"")</f>
        <v/>
      </c>
      <c r="X1155" s="12" t="str">
        <f aca="false">IF(AND(J1155&gt;0,T1155&gt;0),(U1155-T1155)/T1155,"")</f>
        <v/>
      </c>
      <c r="Y1155" s="12" t="str">
        <f aca="false">IF(AND(K1155&gt;0,V1155&gt;0),(V1155-Resumen!$B$7)/Resumen!$B$7,"")</f>
        <v/>
      </c>
      <c r="Z1155" s="28" t="str">
        <f aca="false">IF(AND(K1155&gt;0,I1155&gt;0,V1155&gt;0,S1155&gt;0),V1155-S1155,"")</f>
        <v/>
      </c>
      <c r="AA1155" s="12" t="str">
        <f aca="false">IF(Z1155&lt;&gt;"",Z1155/S1155,"")</f>
        <v/>
      </c>
      <c r="AB1155" s="28" t="str">
        <f aca="false">IF(AND(K1155&gt;0,J1155&gt;0,V1155&gt;0,U1155&gt;0),V1155-U1155,"")</f>
        <v/>
      </c>
      <c r="AC1155" s="12" t="str">
        <f aca="false">IF(AB1155&lt;&gt;"",AB1155/U1155,"")</f>
        <v/>
      </c>
      <c r="AD1155" s="27" t="n">
        <v>0</v>
      </c>
      <c r="AE1155" s="27" t="n">
        <v>0</v>
      </c>
      <c r="AF1155" s="27" t="n">
        <v>0</v>
      </c>
      <c r="AG1155" s="28" t="n">
        <f aca="false">AD1155+AE1155+AF1155</f>
        <v>0</v>
      </c>
      <c r="AH1155" s="12" t="str">
        <f aca="false">IF(AG1155&gt;0,AD1155/AG1155,"")</f>
        <v/>
      </c>
      <c r="AI1155" s="27" t="n">
        <v>0</v>
      </c>
      <c r="AJ1155" s="27" t="n">
        <v>0</v>
      </c>
      <c r="AK1155" s="27" t="n">
        <v>0</v>
      </c>
      <c r="AL1155" s="22" t="str">
        <f aca="false">IF(OR(AJ1155&gt;0,AK1155&gt;0),"Sí","No")</f>
        <v>No</v>
      </c>
      <c r="AM1155" s="6"/>
      <c r="AN1155" s="6"/>
      <c r="AO1155" s="12" t="n">
        <f aca="false">IF(M1155&gt;0,K1155/M1155,"")</f>
        <v>1</v>
      </c>
      <c r="AP1155" s="22" t="str">
        <f aca="false">IF(M1155&gt;=Resumen!$B$5,"Alto","Bajo")</f>
        <v>Bajo</v>
      </c>
      <c r="AQ1155" s="22" t="str">
        <f aca="false">IF(AO1155&gt;=Resumen!$B$28,"Alto","Bajo")</f>
        <v>Alto</v>
      </c>
      <c r="AR1155" s="22" t="str">
        <f aca="false">AP1155&amp;" Potencial / "&amp;AQ1155&amp;" Share"</f>
        <v>Bajo Potencial / Alto Share</v>
      </c>
      <c r="AS1155" s="22" t="str">
        <f aca="false">IF(Q1155="Sí",IF(AO1155&gt;=Resumen!$B$29,"Alto","Bajo"),"")</f>
        <v/>
      </c>
      <c r="AT1155" s="22" t="str">
        <f aca="false">IF(AS1155&lt;&gt;"",AP1155&amp;" Potencial / "&amp;AS1155&amp;" Share","")</f>
        <v/>
      </c>
      <c r="AU1155" s="22" t="str">
        <f aca="false">IF(AH1155="","Sin dato",IF(AH1155-AO1155&gt;Resumen!$B$6,"Sobre-exhibido",IF(AO1155-AH1155&gt;Resumen!$B$6,"Sub-exhibido","En línea")))</f>
        <v>Sin dato</v>
      </c>
      <c r="AV1155" s="22" t="str">
        <f aca="false">IF(AT1155="","",IF(AT1155="Alto Potencial / Bajo Share",1,IF(AT1155="Alto Potencial / Alto Share",2,IF(AT1155="Bajo Potencial / Alto Share",3,4))))</f>
        <v/>
      </c>
      <c r="AW1155" s="22" t="str">
        <f aca="false">IF(Q1155="No","Sin competencia directa",IF(AV1155=1,"1 - Foco Conquista (Alto Pot / Bajo Share)",IF(AV1155=2,"2 - Foco Defensa (Alto Pot / Alto Share)",IF(AV1155=3,"3 - Monitoreo (Bajo Pot / Alto Share)","4 - Baja Prioridad (Bajo Pot / Bajo Share)"))))</f>
        <v>Sin competencia directa</v>
      </c>
      <c r="AX1155" s="12" t="str">
        <f aca="false">IF(OR(IFERROR(AND(W1155&lt;&gt;"",Y1155&lt;&gt;"",Y1155-W1155&gt;Resumen!$B$8),FALSE()),IFERROR(AND(X1155&lt;&gt;"",Y1155&lt;&gt;"",Y1155-X1155&gt;Resumen!$B$8),FALSE())),MAX(IF(IFERROR(AND(W1155&lt;&gt;"",Y1155&lt;&gt;"",Y1155-W1155&gt;Resumen!$B$8),FALSE()),Y1155-W1155,0),IF(IFERROR(AND(X1155&lt;&gt;"",Y1155&lt;&gt;"",Y1155-X1155&gt;Resumen!$B$8),FALSE()),Y1155-X1155,0)),"")</f>
        <v/>
      </c>
      <c r="AY1155" s="22" t="str">
        <f aca="false">IF(OR(IFERROR(AND(W1155&lt;&gt;"",Y1155&lt;&gt;"",Y1155-W1155&gt;Resumen!$B$8),FALSE()),IFERROR(AND(X1155&lt;&gt;"",Y1155&lt;&gt;"",Y1155-X1155&gt;Resumen!$B$8),FALSE())),TRIM("Lays tiene mayor markup que "&amp;IF(IFERROR(AND(W1155&lt;&gt;"",Y1155&lt;&gt;"",Y1155-W1155&gt;Resumen!$B$8),FALSE()),"Quento ","")&amp;IF(IFERROR(AND(X1155&lt;&gt;"",Y1155&lt;&gt;"",Y1155-X1155&gt;Resumen!$B$8),FALSE()),"Julicroc ","")&amp;"en este PDV"),"")</f>
        <v/>
      </c>
      <c r="AZ1155" s="22" t="str">
        <f aca="false">IF(COUNTIF('Plan Pehuamar - Lista'!$A$2:$A$167,A1155)&gt;0,"Sí","No")</f>
        <v>No</v>
      </c>
      <c r="BA1155" s="22" t="str">
        <f aca="false">IF(COUNTIF('Plan Combo 9+1'!$A$2:$A$226,A1155)&gt;0,"Sí","No")</f>
        <v>No</v>
      </c>
      <c r="BB1155" s="22" t="str">
        <f aca="false">IF(AH1155="","No",IF(BA1155="Sí",IF((AO1155-AH1155)&gt;Resumen!$B$6,"Sí","No"),IF((AO1155-AH1155)&gt;=Resumen!$B$132,"Sí","No")))</f>
        <v>No</v>
      </c>
      <c r="BC1155" s="22" t="str">
        <f aca="false">IF(AND(N1155="Sí",AL1155="Sí",AI1155=0),"Sí","No")</f>
        <v>No</v>
      </c>
      <c r="BD1155" s="22" t="str">
        <f aca="false">IF(COUNTIF('Plan 9+1 (con Pehuamar)'!$A$2:$A$227,A1155)&gt;0,"Sí","No")</f>
        <v>No</v>
      </c>
    </row>
    <row r="1156" customFormat="false" ht="15" hidden="false" customHeight="true" outlineLevel="0" collapsed="false">
      <c r="A1156" s="6" t="n">
        <v>403426</v>
      </c>
      <c r="B1156" s="6" t="n">
        <v>6</v>
      </c>
      <c r="C1156" s="6" t="n">
        <v>602</v>
      </c>
      <c r="D1156" s="6" t="s">
        <v>254</v>
      </c>
      <c r="E1156" s="6" t="s">
        <v>1335</v>
      </c>
      <c r="F1156" s="6" t="s">
        <v>196</v>
      </c>
      <c r="G1156" s="6" t="s">
        <v>129</v>
      </c>
      <c r="H1156" s="6" t="s">
        <v>197</v>
      </c>
      <c r="I1156" s="27" t="n">
        <v>0</v>
      </c>
      <c r="J1156" s="27" t="n">
        <v>0</v>
      </c>
      <c r="K1156" s="27" t="n">
        <v>0.2</v>
      </c>
      <c r="L1156" s="28" t="n">
        <f aca="false">I1156+J1156</f>
        <v>0</v>
      </c>
      <c r="M1156" s="28" t="n">
        <f aca="false">L1156+K1156</f>
        <v>0.2</v>
      </c>
      <c r="N1156" s="22" t="str">
        <f aca="false">IF(I1156&gt;0,"Sí","No")</f>
        <v>No</v>
      </c>
      <c r="O1156" s="22" t="str">
        <f aca="false">IF(J1156&gt;0,"Sí","No")</f>
        <v>No</v>
      </c>
      <c r="P1156" s="22" t="str">
        <f aca="false">IF(K1156&gt;0,"Sí","No")</f>
        <v>Sí</v>
      </c>
      <c r="Q1156" s="22" t="str">
        <f aca="false">IF(OR(I1156&gt;0,J1156&gt;0),"Sí","No")</f>
        <v>No</v>
      </c>
      <c r="R1156" s="27"/>
      <c r="S1156" s="27"/>
      <c r="T1156" s="27"/>
      <c r="U1156" s="27"/>
      <c r="V1156" s="27"/>
      <c r="W1156" s="12" t="str">
        <f aca="false">IF(AND(I1156&gt;0,R1156&gt;0),(S1156-R1156)/R1156,"")</f>
        <v/>
      </c>
      <c r="X1156" s="12" t="str">
        <f aca="false">IF(AND(J1156&gt;0,T1156&gt;0),(U1156-T1156)/T1156,"")</f>
        <v/>
      </c>
      <c r="Y1156" s="12" t="str">
        <f aca="false">IF(AND(K1156&gt;0,V1156&gt;0),(V1156-Resumen!$B$7)/Resumen!$B$7,"")</f>
        <v/>
      </c>
      <c r="Z1156" s="28" t="str">
        <f aca="false">IF(AND(K1156&gt;0,I1156&gt;0,V1156&gt;0,S1156&gt;0),V1156-S1156,"")</f>
        <v/>
      </c>
      <c r="AA1156" s="12" t="str">
        <f aca="false">IF(Z1156&lt;&gt;"",Z1156/S1156,"")</f>
        <v/>
      </c>
      <c r="AB1156" s="28" t="str">
        <f aca="false">IF(AND(K1156&gt;0,J1156&gt;0,V1156&gt;0,U1156&gt;0),V1156-U1156,"")</f>
        <v/>
      </c>
      <c r="AC1156" s="12" t="str">
        <f aca="false">IF(AB1156&lt;&gt;"",AB1156/U1156,"")</f>
        <v/>
      </c>
      <c r="AD1156" s="27" t="n">
        <v>0</v>
      </c>
      <c r="AE1156" s="27" t="n">
        <v>0</v>
      </c>
      <c r="AF1156" s="27" t="n">
        <v>0</v>
      </c>
      <c r="AG1156" s="28" t="n">
        <f aca="false">AD1156+AE1156+AF1156</f>
        <v>0</v>
      </c>
      <c r="AH1156" s="12" t="str">
        <f aca="false">IF(AG1156&gt;0,AD1156/AG1156,"")</f>
        <v/>
      </c>
      <c r="AI1156" s="27" t="n">
        <v>0</v>
      </c>
      <c r="AJ1156" s="27" t="n">
        <v>0</v>
      </c>
      <c r="AK1156" s="27" t="n">
        <v>0</v>
      </c>
      <c r="AL1156" s="22" t="str">
        <f aca="false">IF(OR(AJ1156&gt;0,AK1156&gt;0),"Sí","No")</f>
        <v>No</v>
      </c>
      <c r="AM1156" s="6"/>
      <c r="AN1156" s="6"/>
      <c r="AO1156" s="12" t="n">
        <f aca="false">IF(M1156&gt;0,K1156/M1156,"")</f>
        <v>1</v>
      </c>
      <c r="AP1156" s="22" t="str">
        <f aca="false">IF(M1156&gt;=Resumen!$B$5,"Alto","Bajo")</f>
        <v>Bajo</v>
      </c>
      <c r="AQ1156" s="22" t="str">
        <f aca="false">IF(AO1156&gt;=Resumen!$B$28,"Alto","Bajo")</f>
        <v>Alto</v>
      </c>
      <c r="AR1156" s="22" t="str">
        <f aca="false">AP1156&amp;" Potencial / "&amp;AQ1156&amp;" Share"</f>
        <v>Bajo Potencial / Alto Share</v>
      </c>
      <c r="AS1156" s="22" t="str">
        <f aca="false">IF(Q1156="Sí",IF(AO1156&gt;=Resumen!$B$29,"Alto","Bajo"),"")</f>
        <v/>
      </c>
      <c r="AT1156" s="22" t="str">
        <f aca="false">IF(AS1156&lt;&gt;"",AP1156&amp;" Potencial / "&amp;AS1156&amp;" Share","")</f>
        <v/>
      </c>
      <c r="AU1156" s="22" t="str">
        <f aca="false">IF(AH1156="","Sin dato",IF(AH1156-AO1156&gt;Resumen!$B$6,"Sobre-exhibido",IF(AO1156-AH1156&gt;Resumen!$B$6,"Sub-exhibido","En línea")))</f>
        <v>Sin dato</v>
      </c>
      <c r="AV1156" s="22" t="str">
        <f aca="false">IF(AT1156="","",IF(AT1156="Alto Potencial / Bajo Share",1,IF(AT1156="Alto Potencial / Alto Share",2,IF(AT1156="Bajo Potencial / Alto Share",3,4))))</f>
        <v/>
      </c>
      <c r="AW1156" s="22" t="str">
        <f aca="false">IF(Q1156="No","Sin competencia directa",IF(AV1156=1,"1 - Foco Conquista (Alto Pot / Bajo Share)",IF(AV1156=2,"2 - Foco Defensa (Alto Pot / Alto Share)",IF(AV1156=3,"3 - Monitoreo (Bajo Pot / Alto Share)","4 - Baja Prioridad (Bajo Pot / Bajo Share)"))))</f>
        <v>Sin competencia directa</v>
      </c>
      <c r="AX1156" s="12" t="str">
        <f aca="false">IF(OR(IFERROR(AND(W1156&lt;&gt;"",Y1156&lt;&gt;"",Y1156-W1156&gt;Resumen!$B$8),FALSE()),IFERROR(AND(X1156&lt;&gt;"",Y1156&lt;&gt;"",Y1156-X1156&gt;Resumen!$B$8),FALSE())),MAX(IF(IFERROR(AND(W1156&lt;&gt;"",Y1156&lt;&gt;"",Y1156-W1156&gt;Resumen!$B$8),FALSE()),Y1156-W1156,0),IF(IFERROR(AND(X1156&lt;&gt;"",Y1156&lt;&gt;"",Y1156-X1156&gt;Resumen!$B$8),FALSE()),Y1156-X1156,0)),"")</f>
        <v/>
      </c>
      <c r="AY1156" s="22" t="str">
        <f aca="false">IF(OR(IFERROR(AND(W1156&lt;&gt;"",Y1156&lt;&gt;"",Y1156-W1156&gt;Resumen!$B$8),FALSE()),IFERROR(AND(X1156&lt;&gt;"",Y1156&lt;&gt;"",Y1156-X1156&gt;Resumen!$B$8),FALSE())),TRIM("Lays tiene mayor markup que "&amp;IF(IFERROR(AND(W1156&lt;&gt;"",Y1156&lt;&gt;"",Y1156-W1156&gt;Resumen!$B$8),FALSE()),"Quento ","")&amp;IF(IFERROR(AND(X1156&lt;&gt;"",Y1156&lt;&gt;"",Y1156-X1156&gt;Resumen!$B$8),FALSE()),"Julicroc ","")&amp;"en este PDV"),"")</f>
        <v/>
      </c>
      <c r="AZ1156" s="22" t="str">
        <f aca="false">IF(COUNTIF('Plan Pehuamar - Lista'!$A$2:$A$167,A1156)&gt;0,"Sí","No")</f>
        <v>No</v>
      </c>
      <c r="BA1156" s="22" t="str">
        <f aca="false">IF(COUNTIF('Plan Combo 9+1'!$A$2:$A$226,A1156)&gt;0,"Sí","No")</f>
        <v>No</v>
      </c>
      <c r="BB1156" s="22" t="str">
        <f aca="false">IF(AH1156="","No",IF(BA1156="Sí",IF((AO1156-AH1156)&gt;Resumen!$B$6,"Sí","No"),IF((AO1156-AH1156)&gt;=Resumen!$B$132,"Sí","No")))</f>
        <v>No</v>
      </c>
      <c r="BC1156" s="22" t="str">
        <f aca="false">IF(AND(N1156="Sí",AL1156="Sí",AI1156=0),"Sí","No")</f>
        <v>No</v>
      </c>
      <c r="BD1156" s="22" t="str">
        <f aca="false">IF(COUNTIF('Plan 9+1 (con Pehuamar)'!$A$2:$A$227,A1156)&gt;0,"Sí","No")</f>
        <v>No</v>
      </c>
    </row>
    <row r="1157" customFormat="false" ht="15" hidden="false" customHeight="true" outlineLevel="0" collapsed="false">
      <c r="A1157" s="6" t="n">
        <v>403799</v>
      </c>
      <c r="B1157" s="6" t="n">
        <v>6</v>
      </c>
      <c r="C1157" s="6" t="n">
        <v>602</v>
      </c>
      <c r="D1157" s="6" t="s">
        <v>254</v>
      </c>
      <c r="E1157" s="6" t="s">
        <v>1336</v>
      </c>
      <c r="F1157" s="6" t="s">
        <v>201</v>
      </c>
      <c r="G1157" s="6" t="s">
        <v>129</v>
      </c>
      <c r="H1157" s="6" t="s">
        <v>197</v>
      </c>
      <c r="I1157" s="27" t="n">
        <v>0</v>
      </c>
      <c r="J1157" s="27" t="n">
        <v>0</v>
      </c>
      <c r="K1157" s="27" t="n">
        <v>0.1</v>
      </c>
      <c r="L1157" s="28" t="n">
        <f aca="false">I1157+J1157</f>
        <v>0</v>
      </c>
      <c r="M1157" s="28" t="n">
        <f aca="false">L1157+K1157</f>
        <v>0.1</v>
      </c>
      <c r="N1157" s="22" t="str">
        <f aca="false">IF(I1157&gt;0,"Sí","No")</f>
        <v>No</v>
      </c>
      <c r="O1157" s="22" t="str">
        <f aca="false">IF(J1157&gt;0,"Sí","No")</f>
        <v>No</v>
      </c>
      <c r="P1157" s="22" t="str">
        <f aca="false">IF(K1157&gt;0,"Sí","No")</f>
        <v>Sí</v>
      </c>
      <c r="Q1157" s="22" t="str">
        <f aca="false">IF(OR(I1157&gt;0,J1157&gt;0),"Sí","No")</f>
        <v>No</v>
      </c>
      <c r="R1157" s="27"/>
      <c r="S1157" s="27"/>
      <c r="T1157" s="27"/>
      <c r="U1157" s="27"/>
      <c r="V1157" s="27"/>
      <c r="W1157" s="12" t="str">
        <f aca="false">IF(AND(I1157&gt;0,R1157&gt;0),(S1157-R1157)/R1157,"")</f>
        <v/>
      </c>
      <c r="X1157" s="12" t="str">
        <f aca="false">IF(AND(J1157&gt;0,T1157&gt;0),(U1157-T1157)/T1157,"")</f>
        <v/>
      </c>
      <c r="Y1157" s="12" t="str">
        <f aca="false">IF(AND(K1157&gt;0,V1157&gt;0),(V1157-Resumen!$B$7)/Resumen!$B$7,"")</f>
        <v/>
      </c>
      <c r="Z1157" s="28" t="str">
        <f aca="false">IF(AND(K1157&gt;0,I1157&gt;0,V1157&gt;0,S1157&gt;0),V1157-S1157,"")</f>
        <v/>
      </c>
      <c r="AA1157" s="12" t="str">
        <f aca="false">IF(Z1157&lt;&gt;"",Z1157/S1157,"")</f>
        <v/>
      </c>
      <c r="AB1157" s="28" t="str">
        <f aca="false">IF(AND(K1157&gt;0,J1157&gt;0,V1157&gt;0,U1157&gt;0),V1157-U1157,"")</f>
        <v/>
      </c>
      <c r="AC1157" s="12" t="str">
        <f aca="false">IF(AB1157&lt;&gt;"",AB1157/U1157,"")</f>
        <v/>
      </c>
      <c r="AD1157" s="27" t="n">
        <v>0</v>
      </c>
      <c r="AE1157" s="27" t="n">
        <v>0</v>
      </c>
      <c r="AF1157" s="27" t="n">
        <v>0</v>
      </c>
      <c r="AG1157" s="28" t="n">
        <f aca="false">AD1157+AE1157+AF1157</f>
        <v>0</v>
      </c>
      <c r="AH1157" s="12" t="str">
        <f aca="false">IF(AG1157&gt;0,AD1157/AG1157,"")</f>
        <v/>
      </c>
      <c r="AI1157" s="27" t="n">
        <v>0</v>
      </c>
      <c r="AJ1157" s="27" t="n">
        <v>0</v>
      </c>
      <c r="AK1157" s="27" t="n">
        <v>0</v>
      </c>
      <c r="AL1157" s="22" t="str">
        <f aca="false">IF(OR(AJ1157&gt;0,AK1157&gt;0),"Sí","No")</f>
        <v>No</v>
      </c>
      <c r="AM1157" s="6"/>
      <c r="AN1157" s="6"/>
      <c r="AO1157" s="12" t="n">
        <f aca="false">IF(M1157&gt;0,K1157/M1157,"")</f>
        <v>1</v>
      </c>
      <c r="AP1157" s="22" t="str">
        <f aca="false">IF(M1157&gt;=Resumen!$B$5,"Alto","Bajo")</f>
        <v>Bajo</v>
      </c>
      <c r="AQ1157" s="22" t="str">
        <f aca="false">IF(AO1157&gt;=Resumen!$B$28,"Alto","Bajo")</f>
        <v>Alto</v>
      </c>
      <c r="AR1157" s="22" t="str">
        <f aca="false">AP1157&amp;" Potencial / "&amp;AQ1157&amp;" Share"</f>
        <v>Bajo Potencial / Alto Share</v>
      </c>
      <c r="AS1157" s="22" t="str">
        <f aca="false">IF(Q1157="Sí",IF(AO1157&gt;=Resumen!$B$29,"Alto","Bajo"),"")</f>
        <v/>
      </c>
      <c r="AT1157" s="22" t="str">
        <f aca="false">IF(AS1157&lt;&gt;"",AP1157&amp;" Potencial / "&amp;AS1157&amp;" Share","")</f>
        <v/>
      </c>
      <c r="AU1157" s="22" t="str">
        <f aca="false">IF(AH1157="","Sin dato",IF(AH1157-AO1157&gt;Resumen!$B$6,"Sobre-exhibido",IF(AO1157-AH1157&gt;Resumen!$B$6,"Sub-exhibido","En línea")))</f>
        <v>Sin dato</v>
      </c>
      <c r="AV1157" s="22" t="str">
        <f aca="false">IF(AT1157="","",IF(AT1157="Alto Potencial / Bajo Share",1,IF(AT1157="Alto Potencial / Alto Share",2,IF(AT1157="Bajo Potencial / Alto Share",3,4))))</f>
        <v/>
      </c>
      <c r="AW1157" s="22" t="str">
        <f aca="false">IF(Q1157="No","Sin competencia directa",IF(AV1157=1,"1 - Foco Conquista (Alto Pot / Bajo Share)",IF(AV1157=2,"2 - Foco Defensa (Alto Pot / Alto Share)",IF(AV1157=3,"3 - Monitoreo (Bajo Pot / Alto Share)","4 - Baja Prioridad (Bajo Pot / Bajo Share)"))))</f>
        <v>Sin competencia directa</v>
      </c>
      <c r="AX1157" s="12" t="str">
        <f aca="false">IF(OR(IFERROR(AND(W1157&lt;&gt;"",Y1157&lt;&gt;"",Y1157-W1157&gt;Resumen!$B$8),FALSE()),IFERROR(AND(X1157&lt;&gt;"",Y1157&lt;&gt;"",Y1157-X1157&gt;Resumen!$B$8),FALSE())),MAX(IF(IFERROR(AND(W1157&lt;&gt;"",Y1157&lt;&gt;"",Y1157-W1157&gt;Resumen!$B$8),FALSE()),Y1157-W1157,0),IF(IFERROR(AND(X1157&lt;&gt;"",Y1157&lt;&gt;"",Y1157-X1157&gt;Resumen!$B$8),FALSE()),Y1157-X1157,0)),"")</f>
        <v/>
      </c>
      <c r="AY1157" s="22" t="str">
        <f aca="false">IF(OR(IFERROR(AND(W1157&lt;&gt;"",Y1157&lt;&gt;"",Y1157-W1157&gt;Resumen!$B$8),FALSE()),IFERROR(AND(X1157&lt;&gt;"",Y1157&lt;&gt;"",Y1157-X1157&gt;Resumen!$B$8),FALSE())),TRIM("Lays tiene mayor markup que "&amp;IF(IFERROR(AND(W1157&lt;&gt;"",Y1157&lt;&gt;"",Y1157-W1157&gt;Resumen!$B$8),FALSE()),"Quento ","")&amp;IF(IFERROR(AND(X1157&lt;&gt;"",Y1157&lt;&gt;"",Y1157-X1157&gt;Resumen!$B$8),FALSE()),"Julicroc ","")&amp;"en este PDV"),"")</f>
        <v/>
      </c>
      <c r="AZ1157" s="22" t="str">
        <f aca="false">IF(COUNTIF('Plan Pehuamar - Lista'!$A$2:$A$167,A1157)&gt;0,"Sí","No")</f>
        <v>No</v>
      </c>
      <c r="BA1157" s="22" t="str">
        <f aca="false">IF(COUNTIF('Plan Combo 9+1'!$A$2:$A$226,A1157)&gt;0,"Sí","No")</f>
        <v>No</v>
      </c>
      <c r="BB1157" s="22" t="str">
        <f aca="false">IF(AH1157="","No",IF(BA1157="Sí",IF((AO1157-AH1157)&gt;Resumen!$B$6,"Sí","No"),IF((AO1157-AH1157)&gt;=Resumen!$B$132,"Sí","No")))</f>
        <v>No</v>
      </c>
      <c r="BC1157" s="22" t="str">
        <f aca="false">IF(AND(N1157="Sí",AL1157="Sí",AI1157=0),"Sí","No")</f>
        <v>No</v>
      </c>
      <c r="BD1157" s="22" t="str">
        <f aca="false">IF(COUNTIF('Plan 9+1 (con Pehuamar)'!$A$2:$A$227,A1157)&gt;0,"Sí","No")</f>
        <v>No</v>
      </c>
    </row>
    <row r="1158" customFormat="false" ht="15" hidden="false" customHeight="true" outlineLevel="0" collapsed="false">
      <c r="A1158" s="6" t="n">
        <v>403879</v>
      </c>
      <c r="B1158" s="6" t="n">
        <v>6</v>
      </c>
      <c r="C1158" s="6" t="n">
        <v>602</v>
      </c>
      <c r="D1158" s="6" t="s">
        <v>254</v>
      </c>
      <c r="E1158" s="6" t="s">
        <v>1337</v>
      </c>
      <c r="F1158" s="6" t="s">
        <v>201</v>
      </c>
      <c r="G1158" s="6" t="s">
        <v>129</v>
      </c>
      <c r="H1158" s="6" t="s">
        <v>197</v>
      </c>
      <c r="I1158" s="27" t="n">
        <v>0</v>
      </c>
      <c r="J1158" s="27" t="n">
        <v>0</v>
      </c>
      <c r="K1158" s="27" t="n">
        <v>4.4</v>
      </c>
      <c r="L1158" s="28" t="n">
        <f aca="false">I1158+J1158</f>
        <v>0</v>
      </c>
      <c r="M1158" s="28" t="n">
        <f aca="false">L1158+K1158</f>
        <v>4.4</v>
      </c>
      <c r="N1158" s="22" t="str">
        <f aca="false">IF(I1158&gt;0,"Sí","No")</f>
        <v>No</v>
      </c>
      <c r="O1158" s="22" t="str">
        <f aca="false">IF(J1158&gt;0,"Sí","No")</f>
        <v>No</v>
      </c>
      <c r="P1158" s="22" t="str">
        <f aca="false">IF(K1158&gt;0,"Sí","No")</f>
        <v>Sí</v>
      </c>
      <c r="Q1158" s="22" t="str">
        <f aca="false">IF(OR(I1158&gt;0,J1158&gt;0),"Sí","No")</f>
        <v>No</v>
      </c>
      <c r="R1158" s="27"/>
      <c r="S1158" s="27"/>
      <c r="T1158" s="27"/>
      <c r="U1158" s="27"/>
      <c r="V1158" s="27"/>
      <c r="W1158" s="12" t="str">
        <f aca="false">IF(AND(I1158&gt;0,R1158&gt;0),(S1158-R1158)/R1158,"")</f>
        <v/>
      </c>
      <c r="X1158" s="12" t="str">
        <f aca="false">IF(AND(J1158&gt;0,T1158&gt;0),(U1158-T1158)/T1158,"")</f>
        <v/>
      </c>
      <c r="Y1158" s="12" t="str">
        <f aca="false">IF(AND(K1158&gt;0,V1158&gt;0),(V1158-Resumen!$B$7)/Resumen!$B$7,"")</f>
        <v/>
      </c>
      <c r="Z1158" s="28" t="str">
        <f aca="false">IF(AND(K1158&gt;0,I1158&gt;0,V1158&gt;0,S1158&gt;0),V1158-S1158,"")</f>
        <v/>
      </c>
      <c r="AA1158" s="12" t="str">
        <f aca="false">IF(Z1158&lt;&gt;"",Z1158/S1158,"")</f>
        <v/>
      </c>
      <c r="AB1158" s="28" t="str">
        <f aca="false">IF(AND(K1158&gt;0,J1158&gt;0,V1158&gt;0,U1158&gt;0),V1158-U1158,"")</f>
        <v/>
      </c>
      <c r="AC1158" s="12" t="str">
        <f aca="false">IF(AB1158&lt;&gt;"",AB1158/U1158,"")</f>
        <v/>
      </c>
      <c r="AD1158" s="27" t="n">
        <v>0</v>
      </c>
      <c r="AE1158" s="27" t="n">
        <v>0</v>
      </c>
      <c r="AF1158" s="27" t="n">
        <v>0</v>
      </c>
      <c r="AG1158" s="28" t="n">
        <f aca="false">AD1158+AE1158+AF1158</f>
        <v>0</v>
      </c>
      <c r="AH1158" s="12" t="str">
        <f aca="false">IF(AG1158&gt;0,AD1158/AG1158,"")</f>
        <v/>
      </c>
      <c r="AI1158" s="27" t="n">
        <v>0</v>
      </c>
      <c r="AJ1158" s="27" t="n">
        <v>0</v>
      </c>
      <c r="AK1158" s="27" t="n">
        <v>0</v>
      </c>
      <c r="AL1158" s="22" t="str">
        <f aca="false">IF(OR(AJ1158&gt;0,AK1158&gt;0),"Sí","No")</f>
        <v>No</v>
      </c>
      <c r="AM1158" s="6"/>
      <c r="AN1158" s="6"/>
      <c r="AO1158" s="12" t="n">
        <f aca="false">IF(M1158&gt;0,K1158/M1158,"")</f>
        <v>1</v>
      </c>
      <c r="AP1158" s="22" t="str">
        <f aca="false">IF(M1158&gt;=Resumen!$B$5,"Alto","Bajo")</f>
        <v>Bajo</v>
      </c>
      <c r="AQ1158" s="22" t="str">
        <f aca="false">IF(AO1158&gt;=Resumen!$B$28,"Alto","Bajo")</f>
        <v>Alto</v>
      </c>
      <c r="AR1158" s="22" t="str">
        <f aca="false">AP1158&amp;" Potencial / "&amp;AQ1158&amp;" Share"</f>
        <v>Bajo Potencial / Alto Share</v>
      </c>
      <c r="AS1158" s="22" t="str">
        <f aca="false">IF(Q1158="Sí",IF(AO1158&gt;=Resumen!$B$29,"Alto","Bajo"),"")</f>
        <v/>
      </c>
      <c r="AT1158" s="22" t="str">
        <f aca="false">IF(AS1158&lt;&gt;"",AP1158&amp;" Potencial / "&amp;AS1158&amp;" Share","")</f>
        <v/>
      </c>
      <c r="AU1158" s="22" t="str">
        <f aca="false">IF(AH1158="","Sin dato",IF(AH1158-AO1158&gt;Resumen!$B$6,"Sobre-exhibido",IF(AO1158-AH1158&gt;Resumen!$B$6,"Sub-exhibido","En línea")))</f>
        <v>Sin dato</v>
      </c>
      <c r="AV1158" s="22" t="str">
        <f aca="false">IF(AT1158="","",IF(AT1158="Alto Potencial / Bajo Share",1,IF(AT1158="Alto Potencial / Alto Share",2,IF(AT1158="Bajo Potencial / Alto Share",3,4))))</f>
        <v/>
      </c>
      <c r="AW1158" s="22" t="str">
        <f aca="false">IF(Q1158="No","Sin competencia directa",IF(AV1158=1,"1 - Foco Conquista (Alto Pot / Bajo Share)",IF(AV1158=2,"2 - Foco Defensa (Alto Pot / Alto Share)",IF(AV1158=3,"3 - Monitoreo (Bajo Pot / Alto Share)","4 - Baja Prioridad (Bajo Pot / Bajo Share)"))))</f>
        <v>Sin competencia directa</v>
      </c>
      <c r="AX1158" s="12" t="str">
        <f aca="false">IF(OR(IFERROR(AND(W1158&lt;&gt;"",Y1158&lt;&gt;"",Y1158-W1158&gt;Resumen!$B$8),FALSE()),IFERROR(AND(X1158&lt;&gt;"",Y1158&lt;&gt;"",Y1158-X1158&gt;Resumen!$B$8),FALSE())),MAX(IF(IFERROR(AND(W1158&lt;&gt;"",Y1158&lt;&gt;"",Y1158-W1158&gt;Resumen!$B$8),FALSE()),Y1158-W1158,0),IF(IFERROR(AND(X1158&lt;&gt;"",Y1158&lt;&gt;"",Y1158-X1158&gt;Resumen!$B$8),FALSE()),Y1158-X1158,0)),"")</f>
        <v/>
      </c>
      <c r="AY1158" s="22" t="str">
        <f aca="false">IF(OR(IFERROR(AND(W1158&lt;&gt;"",Y1158&lt;&gt;"",Y1158-W1158&gt;Resumen!$B$8),FALSE()),IFERROR(AND(X1158&lt;&gt;"",Y1158&lt;&gt;"",Y1158-X1158&gt;Resumen!$B$8),FALSE())),TRIM("Lays tiene mayor markup que "&amp;IF(IFERROR(AND(W1158&lt;&gt;"",Y1158&lt;&gt;"",Y1158-W1158&gt;Resumen!$B$8),FALSE()),"Quento ","")&amp;IF(IFERROR(AND(X1158&lt;&gt;"",Y1158&lt;&gt;"",Y1158-X1158&gt;Resumen!$B$8),FALSE()),"Julicroc ","")&amp;"en este PDV"),"")</f>
        <v/>
      </c>
      <c r="AZ1158" s="22" t="str">
        <f aca="false">IF(COUNTIF('Plan Pehuamar - Lista'!$A$2:$A$167,A1158)&gt;0,"Sí","No")</f>
        <v>No</v>
      </c>
      <c r="BA1158" s="22" t="str">
        <f aca="false">IF(COUNTIF('Plan Combo 9+1'!$A$2:$A$226,A1158)&gt;0,"Sí","No")</f>
        <v>No</v>
      </c>
      <c r="BB1158" s="22" t="str">
        <f aca="false">IF(AH1158="","No",IF(BA1158="Sí",IF((AO1158-AH1158)&gt;Resumen!$B$6,"Sí","No"),IF((AO1158-AH1158)&gt;=Resumen!$B$132,"Sí","No")))</f>
        <v>No</v>
      </c>
      <c r="BC1158" s="22" t="str">
        <f aca="false">IF(AND(N1158="Sí",AL1158="Sí",AI1158=0),"Sí","No")</f>
        <v>No</v>
      </c>
      <c r="BD1158" s="22" t="str">
        <f aca="false">IF(COUNTIF('Plan 9+1 (con Pehuamar)'!$A$2:$A$227,A1158)&gt;0,"Sí","No")</f>
        <v>No</v>
      </c>
    </row>
    <row r="1159" customFormat="false" ht="15" hidden="false" customHeight="true" outlineLevel="0" collapsed="false">
      <c r="A1159" s="6" t="n">
        <v>403916</v>
      </c>
      <c r="B1159" s="6" t="n">
        <v>6</v>
      </c>
      <c r="C1159" s="6" t="n">
        <v>602</v>
      </c>
      <c r="D1159" s="6" t="s">
        <v>254</v>
      </c>
      <c r="E1159" s="6" t="s">
        <v>1338</v>
      </c>
      <c r="F1159" s="6" t="s">
        <v>196</v>
      </c>
      <c r="G1159" s="6" t="s">
        <v>129</v>
      </c>
      <c r="H1159" s="6" t="s">
        <v>197</v>
      </c>
      <c r="I1159" s="27" t="n">
        <v>0</v>
      </c>
      <c r="J1159" s="27" t="n">
        <v>0</v>
      </c>
      <c r="K1159" s="27" t="n">
        <v>0.4</v>
      </c>
      <c r="L1159" s="28" t="n">
        <f aca="false">I1159+J1159</f>
        <v>0</v>
      </c>
      <c r="M1159" s="28" t="n">
        <f aca="false">L1159+K1159</f>
        <v>0.4</v>
      </c>
      <c r="N1159" s="22" t="str">
        <f aca="false">IF(I1159&gt;0,"Sí","No")</f>
        <v>No</v>
      </c>
      <c r="O1159" s="22" t="str">
        <f aca="false">IF(J1159&gt;0,"Sí","No")</f>
        <v>No</v>
      </c>
      <c r="P1159" s="22" t="str">
        <f aca="false">IF(K1159&gt;0,"Sí","No")</f>
        <v>Sí</v>
      </c>
      <c r="Q1159" s="22" t="str">
        <f aca="false">IF(OR(I1159&gt;0,J1159&gt;0),"Sí","No")</f>
        <v>No</v>
      </c>
      <c r="R1159" s="27"/>
      <c r="S1159" s="27"/>
      <c r="T1159" s="27"/>
      <c r="U1159" s="27"/>
      <c r="V1159" s="27"/>
      <c r="W1159" s="12" t="str">
        <f aca="false">IF(AND(I1159&gt;0,R1159&gt;0),(S1159-R1159)/R1159,"")</f>
        <v/>
      </c>
      <c r="X1159" s="12" t="str">
        <f aca="false">IF(AND(J1159&gt;0,T1159&gt;0),(U1159-T1159)/T1159,"")</f>
        <v/>
      </c>
      <c r="Y1159" s="12" t="str">
        <f aca="false">IF(AND(K1159&gt;0,V1159&gt;0),(V1159-Resumen!$B$7)/Resumen!$B$7,"")</f>
        <v/>
      </c>
      <c r="Z1159" s="28" t="str">
        <f aca="false">IF(AND(K1159&gt;0,I1159&gt;0,V1159&gt;0,S1159&gt;0),V1159-S1159,"")</f>
        <v/>
      </c>
      <c r="AA1159" s="12" t="str">
        <f aca="false">IF(Z1159&lt;&gt;"",Z1159/S1159,"")</f>
        <v/>
      </c>
      <c r="AB1159" s="28" t="str">
        <f aca="false">IF(AND(K1159&gt;0,J1159&gt;0,V1159&gt;0,U1159&gt;0),V1159-U1159,"")</f>
        <v/>
      </c>
      <c r="AC1159" s="12" t="str">
        <f aca="false">IF(AB1159&lt;&gt;"",AB1159/U1159,"")</f>
        <v/>
      </c>
      <c r="AD1159" s="27" t="n">
        <v>0</v>
      </c>
      <c r="AE1159" s="27" t="n">
        <v>0</v>
      </c>
      <c r="AF1159" s="27" t="n">
        <v>0</v>
      </c>
      <c r="AG1159" s="28" t="n">
        <f aca="false">AD1159+AE1159+AF1159</f>
        <v>0</v>
      </c>
      <c r="AH1159" s="12" t="str">
        <f aca="false">IF(AG1159&gt;0,AD1159/AG1159,"")</f>
        <v/>
      </c>
      <c r="AI1159" s="27" t="n">
        <v>0</v>
      </c>
      <c r="AJ1159" s="27" t="n">
        <v>0</v>
      </c>
      <c r="AK1159" s="27" t="n">
        <v>0</v>
      </c>
      <c r="AL1159" s="22" t="str">
        <f aca="false">IF(OR(AJ1159&gt;0,AK1159&gt;0),"Sí","No")</f>
        <v>No</v>
      </c>
      <c r="AM1159" s="6"/>
      <c r="AN1159" s="6"/>
      <c r="AO1159" s="12" t="n">
        <f aca="false">IF(M1159&gt;0,K1159/M1159,"")</f>
        <v>1</v>
      </c>
      <c r="AP1159" s="22" t="str">
        <f aca="false">IF(M1159&gt;=Resumen!$B$5,"Alto","Bajo")</f>
        <v>Bajo</v>
      </c>
      <c r="AQ1159" s="22" t="str">
        <f aca="false">IF(AO1159&gt;=Resumen!$B$28,"Alto","Bajo")</f>
        <v>Alto</v>
      </c>
      <c r="AR1159" s="22" t="str">
        <f aca="false">AP1159&amp;" Potencial / "&amp;AQ1159&amp;" Share"</f>
        <v>Bajo Potencial / Alto Share</v>
      </c>
      <c r="AS1159" s="22" t="str">
        <f aca="false">IF(Q1159="Sí",IF(AO1159&gt;=Resumen!$B$29,"Alto","Bajo"),"")</f>
        <v/>
      </c>
      <c r="AT1159" s="22" t="str">
        <f aca="false">IF(AS1159&lt;&gt;"",AP1159&amp;" Potencial / "&amp;AS1159&amp;" Share","")</f>
        <v/>
      </c>
      <c r="AU1159" s="22" t="str">
        <f aca="false">IF(AH1159="","Sin dato",IF(AH1159-AO1159&gt;Resumen!$B$6,"Sobre-exhibido",IF(AO1159-AH1159&gt;Resumen!$B$6,"Sub-exhibido","En línea")))</f>
        <v>Sin dato</v>
      </c>
      <c r="AV1159" s="22" t="str">
        <f aca="false">IF(AT1159="","",IF(AT1159="Alto Potencial / Bajo Share",1,IF(AT1159="Alto Potencial / Alto Share",2,IF(AT1159="Bajo Potencial / Alto Share",3,4))))</f>
        <v/>
      </c>
      <c r="AW1159" s="22" t="str">
        <f aca="false">IF(Q1159="No","Sin competencia directa",IF(AV1159=1,"1 - Foco Conquista (Alto Pot / Bajo Share)",IF(AV1159=2,"2 - Foco Defensa (Alto Pot / Alto Share)",IF(AV1159=3,"3 - Monitoreo (Bajo Pot / Alto Share)","4 - Baja Prioridad (Bajo Pot / Bajo Share)"))))</f>
        <v>Sin competencia directa</v>
      </c>
      <c r="AX1159" s="12" t="str">
        <f aca="false">IF(OR(IFERROR(AND(W1159&lt;&gt;"",Y1159&lt;&gt;"",Y1159-W1159&gt;Resumen!$B$8),FALSE()),IFERROR(AND(X1159&lt;&gt;"",Y1159&lt;&gt;"",Y1159-X1159&gt;Resumen!$B$8),FALSE())),MAX(IF(IFERROR(AND(W1159&lt;&gt;"",Y1159&lt;&gt;"",Y1159-W1159&gt;Resumen!$B$8),FALSE()),Y1159-W1159,0),IF(IFERROR(AND(X1159&lt;&gt;"",Y1159&lt;&gt;"",Y1159-X1159&gt;Resumen!$B$8),FALSE()),Y1159-X1159,0)),"")</f>
        <v/>
      </c>
      <c r="AY1159" s="22" t="str">
        <f aca="false">IF(OR(IFERROR(AND(W1159&lt;&gt;"",Y1159&lt;&gt;"",Y1159-W1159&gt;Resumen!$B$8),FALSE()),IFERROR(AND(X1159&lt;&gt;"",Y1159&lt;&gt;"",Y1159-X1159&gt;Resumen!$B$8),FALSE())),TRIM("Lays tiene mayor markup que "&amp;IF(IFERROR(AND(W1159&lt;&gt;"",Y1159&lt;&gt;"",Y1159-W1159&gt;Resumen!$B$8),FALSE()),"Quento ","")&amp;IF(IFERROR(AND(X1159&lt;&gt;"",Y1159&lt;&gt;"",Y1159-X1159&gt;Resumen!$B$8),FALSE()),"Julicroc ","")&amp;"en este PDV"),"")</f>
        <v/>
      </c>
      <c r="AZ1159" s="22" t="str">
        <f aca="false">IF(COUNTIF('Plan Pehuamar - Lista'!$A$2:$A$167,A1159)&gt;0,"Sí","No")</f>
        <v>No</v>
      </c>
      <c r="BA1159" s="22" t="str">
        <f aca="false">IF(COUNTIF('Plan Combo 9+1'!$A$2:$A$226,A1159)&gt;0,"Sí","No")</f>
        <v>No</v>
      </c>
      <c r="BB1159" s="22" t="str">
        <f aca="false">IF(AH1159="","No",IF(BA1159="Sí",IF((AO1159-AH1159)&gt;Resumen!$B$6,"Sí","No"),IF((AO1159-AH1159)&gt;=Resumen!$B$132,"Sí","No")))</f>
        <v>No</v>
      </c>
      <c r="BC1159" s="22" t="str">
        <f aca="false">IF(AND(N1159="Sí",AL1159="Sí",AI1159=0),"Sí","No")</f>
        <v>No</v>
      </c>
      <c r="BD1159" s="22" t="str">
        <f aca="false">IF(COUNTIF('Plan 9+1 (con Pehuamar)'!$A$2:$A$227,A1159)&gt;0,"Sí","No")</f>
        <v>No</v>
      </c>
    </row>
    <row r="1160" customFormat="false" ht="15" hidden="false" customHeight="true" outlineLevel="0" collapsed="false">
      <c r="A1160" s="6" t="n">
        <v>403917</v>
      </c>
      <c r="B1160" s="6" t="n">
        <v>6</v>
      </c>
      <c r="C1160" s="6" t="n">
        <v>602</v>
      </c>
      <c r="D1160" s="6" t="s">
        <v>254</v>
      </c>
      <c r="E1160" s="6" t="s">
        <v>1339</v>
      </c>
      <c r="F1160" s="6" t="s">
        <v>196</v>
      </c>
      <c r="G1160" s="6" t="s">
        <v>129</v>
      </c>
      <c r="H1160" s="6" t="s">
        <v>197</v>
      </c>
      <c r="I1160" s="27" t="n">
        <v>0</v>
      </c>
      <c r="J1160" s="27" t="n">
        <v>0</v>
      </c>
      <c r="K1160" s="27" t="n">
        <v>0.2</v>
      </c>
      <c r="L1160" s="28" t="n">
        <f aca="false">I1160+J1160</f>
        <v>0</v>
      </c>
      <c r="M1160" s="28" t="n">
        <f aca="false">L1160+K1160</f>
        <v>0.2</v>
      </c>
      <c r="N1160" s="22" t="str">
        <f aca="false">IF(I1160&gt;0,"Sí","No")</f>
        <v>No</v>
      </c>
      <c r="O1160" s="22" t="str">
        <f aca="false">IF(J1160&gt;0,"Sí","No")</f>
        <v>No</v>
      </c>
      <c r="P1160" s="22" t="str">
        <f aca="false">IF(K1160&gt;0,"Sí","No")</f>
        <v>Sí</v>
      </c>
      <c r="Q1160" s="22" t="str">
        <f aca="false">IF(OR(I1160&gt;0,J1160&gt;0),"Sí","No")</f>
        <v>No</v>
      </c>
      <c r="R1160" s="27"/>
      <c r="S1160" s="27"/>
      <c r="T1160" s="27"/>
      <c r="U1160" s="27"/>
      <c r="V1160" s="27"/>
      <c r="W1160" s="12" t="str">
        <f aca="false">IF(AND(I1160&gt;0,R1160&gt;0),(S1160-R1160)/R1160,"")</f>
        <v/>
      </c>
      <c r="X1160" s="12" t="str">
        <f aca="false">IF(AND(J1160&gt;0,T1160&gt;0),(U1160-T1160)/T1160,"")</f>
        <v/>
      </c>
      <c r="Y1160" s="12" t="str">
        <f aca="false">IF(AND(K1160&gt;0,V1160&gt;0),(V1160-Resumen!$B$7)/Resumen!$B$7,"")</f>
        <v/>
      </c>
      <c r="Z1160" s="28" t="str">
        <f aca="false">IF(AND(K1160&gt;0,I1160&gt;0,V1160&gt;0,S1160&gt;0),V1160-S1160,"")</f>
        <v/>
      </c>
      <c r="AA1160" s="12" t="str">
        <f aca="false">IF(Z1160&lt;&gt;"",Z1160/S1160,"")</f>
        <v/>
      </c>
      <c r="AB1160" s="28" t="str">
        <f aca="false">IF(AND(K1160&gt;0,J1160&gt;0,V1160&gt;0,U1160&gt;0),V1160-U1160,"")</f>
        <v/>
      </c>
      <c r="AC1160" s="12" t="str">
        <f aca="false">IF(AB1160&lt;&gt;"",AB1160/U1160,"")</f>
        <v/>
      </c>
      <c r="AD1160" s="27" t="n">
        <v>0</v>
      </c>
      <c r="AE1160" s="27" t="n">
        <v>0</v>
      </c>
      <c r="AF1160" s="27" t="n">
        <v>0</v>
      </c>
      <c r="AG1160" s="28" t="n">
        <f aca="false">AD1160+AE1160+AF1160</f>
        <v>0</v>
      </c>
      <c r="AH1160" s="12" t="str">
        <f aca="false">IF(AG1160&gt;0,AD1160/AG1160,"")</f>
        <v/>
      </c>
      <c r="AI1160" s="27" t="n">
        <v>0</v>
      </c>
      <c r="AJ1160" s="27" t="n">
        <v>0</v>
      </c>
      <c r="AK1160" s="27" t="n">
        <v>0</v>
      </c>
      <c r="AL1160" s="22" t="str">
        <f aca="false">IF(OR(AJ1160&gt;0,AK1160&gt;0),"Sí","No")</f>
        <v>No</v>
      </c>
      <c r="AM1160" s="6"/>
      <c r="AN1160" s="6"/>
      <c r="AO1160" s="12" t="n">
        <f aca="false">IF(M1160&gt;0,K1160/M1160,"")</f>
        <v>1</v>
      </c>
      <c r="AP1160" s="22" t="str">
        <f aca="false">IF(M1160&gt;=Resumen!$B$5,"Alto","Bajo")</f>
        <v>Bajo</v>
      </c>
      <c r="AQ1160" s="22" t="str">
        <f aca="false">IF(AO1160&gt;=Resumen!$B$28,"Alto","Bajo")</f>
        <v>Alto</v>
      </c>
      <c r="AR1160" s="22" t="str">
        <f aca="false">AP1160&amp;" Potencial / "&amp;AQ1160&amp;" Share"</f>
        <v>Bajo Potencial / Alto Share</v>
      </c>
      <c r="AS1160" s="22" t="str">
        <f aca="false">IF(Q1160="Sí",IF(AO1160&gt;=Resumen!$B$29,"Alto","Bajo"),"")</f>
        <v/>
      </c>
      <c r="AT1160" s="22" t="str">
        <f aca="false">IF(AS1160&lt;&gt;"",AP1160&amp;" Potencial / "&amp;AS1160&amp;" Share","")</f>
        <v/>
      </c>
      <c r="AU1160" s="22" t="str">
        <f aca="false">IF(AH1160="","Sin dato",IF(AH1160-AO1160&gt;Resumen!$B$6,"Sobre-exhibido",IF(AO1160-AH1160&gt;Resumen!$B$6,"Sub-exhibido","En línea")))</f>
        <v>Sin dato</v>
      </c>
      <c r="AV1160" s="22" t="str">
        <f aca="false">IF(AT1160="","",IF(AT1160="Alto Potencial / Bajo Share",1,IF(AT1160="Alto Potencial / Alto Share",2,IF(AT1160="Bajo Potencial / Alto Share",3,4))))</f>
        <v/>
      </c>
      <c r="AW1160" s="22" t="str">
        <f aca="false">IF(Q1160="No","Sin competencia directa",IF(AV1160=1,"1 - Foco Conquista (Alto Pot / Bajo Share)",IF(AV1160=2,"2 - Foco Defensa (Alto Pot / Alto Share)",IF(AV1160=3,"3 - Monitoreo (Bajo Pot / Alto Share)","4 - Baja Prioridad (Bajo Pot / Bajo Share)"))))</f>
        <v>Sin competencia directa</v>
      </c>
      <c r="AX1160" s="12" t="str">
        <f aca="false">IF(OR(IFERROR(AND(W1160&lt;&gt;"",Y1160&lt;&gt;"",Y1160-W1160&gt;Resumen!$B$8),FALSE()),IFERROR(AND(X1160&lt;&gt;"",Y1160&lt;&gt;"",Y1160-X1160&gt;Resumen!$B$8),FALSE())),MAX(IF(IFERROR(AND(W1160&lt;&gt;"",Y1160&lt;&gt;"",Y1160-W1160&gt;Resumen!$B$8),FALSE()),Y1160-W1160,0),IF(IFERROR(AND(X1160&lt;&gt;"",Y1160&lt;&gt;"",Y1160-X1160&gt;Resumen!$B$8),FALSE()),Y1160-X1160,0)),"")</f>
        <v/>
      </c>
      <c r="AY1160" s="22" t="str">
        <f aca="false">IF(OR(IFERROR(AND(W1160&lt;&gt;"",Y1160&lt;&gt;"",Y1160-W1160&gt;Resumen!$B$8),FALSE()),IFERROR(AND(X1160&lt;&gt;"",Y1160&lt;&gt;"",Y1160-X1160&gt;Resumen!$B$8),FALSE())),TRIM("Lays tiene mayor markup que "&amp;IF(IFERROR(AND(W1160&lt;&gt;"",Y1160&lt;&gt;"",Y1160-W1160&gt;Resumen!$B$8),FALSE()),"Quento ","")&amp;IF(IFERROR(AND(X1160&lt;&gt;"",Y1160&lt;&gt;"",Y1160-X1160&gt;Resumen!$B$8),FALSE()),"Julicroc ","")&amp;"en este PDV"),"")</f>
        <v/>
      </c>
      <c r="AZ1160" s="22" t="str">
        <f aca="false">IF(COUNTIF('Plan Pehuamar - Lista'!$A$2:$A$167,A1160)&gt;0,"Sí","No")</f>
        <v>No</v>
      </c>
      <c r="BA1160" s="22" t="str">
        <f aca="false">IF(COUNTIF('Plan Combo 9+1'!$A$2:$A$226,A1160)&gt;0,"Sí","No")</f>
        <v>No</v>
      </c>
      <c r="BB1160" s="22" t="str">
        <f aca="false">IF(AH1160="","No",IF(BA1160="Sí",IF((AO1160-AH1160)&gt;Resumen!$B$6,"Sí","No"),IF((AO1160-AH1160)&gt;=Resumen!$B$132,"Sí","No")))</f>
        <v>No</v>
      </c>
      <c r="BC1160" s="22" t="str">
        <f aca="false">IF(AND(N1160="Sí",AL1160="Sí",AI1160=0),"Sí","No")</f>
        <v>No</v>
      </c>
      <c r="BD1160" s="22" t="str">
        <f aca="false">IF(COUNTIF('Plan 9+1 (con Pehuamar)'!$A$2:$A$227,A1160)&gt;0,"Sí","No")</f>
        <v>No</v>
      </c>
    </row>
    <row r="1161" customFormat="false" ht="15" hidden="false" customHeight="true" outlineLevel="0" collapsed="false">
      <c r="A1161" s="6" t="n">
        <v>403935</v>
      </c>
      <c r="B1161" s="6" t="n">
        <v>6</v>
      </c>
      <c r="C1161" s="6" t="n">
        <v>602</v>
      </c>
      <c r="D1161" s="6" t="s">
        <v>254</v>
      </c>
      <c r="E1161" s="6" t="s">
        <v>1340</v>
      </c>
      <c r="F1161" s="6" t="s">
        <v>196</v>
      </c>
      <c r="G1161" s="6" t="s">
        <v>129</v>
      </c>
      <c r="H1161" s="6" t="s">
        <v>197</v>
      </c>
      <c r="I1161" s="27" t="n">
        <v>0</v>
      </c>
      <c r="J1161" s="27" t="n">
        <v>0</v>
      </c>
      <c r="K1161" s="27" t="n">
        <v>0.2</v>
      </c>
      <c r="L1161" s="28" t="n">
        <f aca="false">I1161+J1161</f>
        <v>0</v>
      </c>
      <c r="M1161" s="28" t="n">
        <f aca="false">L1161+K1161</f>
        <v>0.2</v>
      </c>
      <c r="N1161" s="22" t="str">
        <f aca="false">IF(I1161&gt;0,"Sí","No")</f>
        <v>No</v>
      </c>
      <c r="O1161" s="22" t="str">
        <f aca="false">IF(J1161&gt;0,"Sí","No")</f>
        <v>No</v>
      </c>
      <c r="P1161" s="22" t="str">
        <f aca="false">IF(K1161&gt;0,"Sí","No")</f>
        <v>Sí</v>
      </c>
      <c r="Q1161" s="22" t="str">
        <f aca="false">IF(OR(I1161&gt;0,J1161&gt;0),"Sí","No")</f>
        <v>No</v>
      </c>
      <c r="R1161" s="27"/>
      <c r="S1161" s="27"/>
      <c r="T1161" s="27"/>
      <c r="U1161" s="27"/>
      <c r="V1161" s="27"/>
      <c r="W1161" s="12" t="str">
        <f aca="false">IF(AND(I1161&gt;0,R1161&gt;0),(S1161-R1161)/R1161,"")</f>
        <v/>
      </c>
      <c r="X1161" s="12" t="str">
        <f aca="false">IF(AND(J1161&gt;0,T1161&gt;0),(U1161-T1161)/T1161,"")</f>
        <v/>
      </c>
      <c r="Y1161" s="12" t="str">
        <f aca="false">IF(AND(K1161&gt;0,V1161&gt;0),(V1161-Resumen!$B$7)/Resumen!$B$7,"")</f>
        <v/>
      </c>
      <c r="Z1161" s="28" t="str">
        <f aca="false">IF(AND(K1161&gt;0,I1161&gt;0,V1161&gt;0,S1161&gt;0),V1161-S1161,"")</f>
        <v/>
      </c>
      <c r="AA1161" s="12" t="str">
        <f aca="false">IF(Z1161&lt;&gt;"",Z1161/S1161,"")</f>
        <v/>
      </c>
      <c r="AB1161" s="28" t="str">
        <f aca="false">IF(AND(K1161&gt;0,J1161&gt;0,V1161&gt;0,U1161&gt;0),V1161-U1161,"")</f>
        <v/>
      </c>
      <c r="AC1161" s="12" t="str">
        <f aca="false">IF(AB1161&lt;&gt;"",AB1161/U1161,"")</f>
        <v/>
      </c>
      <c r="AD1161" s="27" t="n">
        <v>0</v>
      </c>
      <c r="AE1161" s="27" t="n">
        <v>0</v>
      </c>
      <c r="AF1161" s="27" t="n">
        <v>0</v>
      </c>
      <c r="AG1161" s="28" t="n">
        <f aca="false">AD1161+AE1161+AF1161</f>
        <v>0</v>
      </c>
      <c r="AH1161" s="12" t="str">
        <f aca="false">IF(AG1161&gt;0,AD1161/AG1161,"")</f>
        <v/>
      </c>
      <c r="AI1161" s="27" t="n">
        <v>0</v>
      </c>
      <c r="AJ1161" s="27" t="n">
        <v>0</v>
      </c>
      <c r="AK1161" s="27" t="n">
        <v>0</v>
      </c>
      <c r="AL1161" s="22" t="str">
        <f aca="false">IF(OR(AJ1161&gt;0,AK1161&gt;0),"Sí","No")</f>
        <v>No</v>
      </c>
      <c r="AM1161" s="6"/>
      <c r="AN1161" s="6"/>
      <c r="AO1161" s="12" t="n">
        <f aca="false">IF(M1161&gt;0,K1161/M1161,"")</f>
        <v>1</v>
      </c>
      <c r="AP1161" s="22" t="str">
        <f aca="false">IF(M1161&gt;=Resumen!$B$5,"Alto","Bajo")</f>
        <v>Bajo</v>
      </c>
      <c r="AQ1161" s="22" t="str">
        <f aca="false">IF(AO1161&gt;=Resumen!$B$28,"Alto","Bajo")</f>
        <v>Alto</v>
      </c>
      <c r="AR1161" s="22" t="str">
        <f aca="false">AP1161&amp;" Potencial / "&amp;AQ1161&amp;" Share"</f>
        <v>Bajo Potencial / Alto Share</v>
      </c>
      <c r="AS1161" s="22" t="str">
        <f aca="false">IF(Q1161="Sí",IF(AO1161&gt;=Resumen!$B$29,"Alto","Bajo"),"")</f>
        <v/>
      </c>
      <c r="AT1161" s="22" t="str">
        <f aca="false">IF(AS1161&lt;&gt;"",AP1161&amp;" Potencial / "&amp;AS1161&amp;" Share","")</f>
        <v/>
      </c>
      <c r="AU1161" s="22" t="str">
        <f aca="false">IF(AH1161="","Sin dato",IF(AH1161-AO1161&gt;Resumen!$B$6,"Sobre-exhibido",IF(AO1161-AH1161&gt;Resumen!$B$6,"Sub-exhibido","En línea")))</f>
        <v>Sin dato</v>
      </c>
      <c r="AV1161" s="22" t="str">
        <f aca="false">IF(AT1161="","",IF(AT1161="Alto Potencial / Bajo Share",1,IF(AT1161="Alto Potencial / Alto Share",2,IF(AT1161="Bajo Potencial / Alto Share",3,4))))</f>
        <v/>
      </c>
      <c r="AW1161" s="22" t="str">
        <f aca="false">IF(Q1161="No","Sin competencia directa",IF(AV1161=1,"1 - Foco Conquista (Alto Pot / Bajo Share)",IF(AV1161=2,"2 - Foco Defensa (Alto Pot / Alto Share)",IF(AV1161=3,"3 - Monitoreo (Bajo Pot / Alto Share)","4 - Baja Prioridad (Bajo Pot / Bajo Share)"))))</f>
        <v>Sin competencia directa</v>
      </c>
      <c r="AX1161" s="12" t="str">
        <f aca="false">IF(OR(IFERROR(AND(W1161&lt;&gt;"",Y1161&lt;&gt;"",Y1161-W1161&gt;Resumen!$B$8),FALSE()),IFERROR(AND(X1161&lt;&gt;"",Y1161&lt;&gt;"",Y1161-X1161&gt;Resumen!$B$8),FALSE())),MAX(IF(IFERROR(AND(W1161&lt;&gt;"",Y1161&lt;&gt;"",Y1161-W1161&gt;Resumen!$B$8),FALSE()),Y1161-W1161,0),IF(IFERROR(AND(X1161&lt;&gt;"",Y1161&lt;&gt;"",Y1161-X1161&gt;Resumen!$B$8),FALSE()),Y1161-X1161,0)),"")</f>
        <v/>
      </c>
      <c r="AY1161" s="22" t="str">
        <f aca="false">IF(OR(IFERROR(AND(W1161&lt;&gt;"",Y1161&lt;&gt;"",Y1161-W1161&gt;Resumen!$B$8),FALSE()),IFERROR(AND(X1161&lt;&gt;"",Y1161&lt;&gt;"",Y1161-X1161&gt;Resumen!$B$8),FALSE())),TRIM("Lays tiene mayor markup que "&amp;IF(IFERROR(AND(W1161&lt;&gt;"",Y1161&lt;&gt;"",Y1161-W1161&gt;Resumen!$B$8),FALSE()),"Quento ","")&amp;IF(IFERROR(AND(X1161&lt;&gt;"",Y1161&lt;&gt;"",Y1161-X1161&gt;Resumen!$B$8),FALSE()),"Julicroc ","")&amp;"en este PDV"),"")</f>
        <v/>
      </c>
      <c r="AZ1161" s="22" t="str">
        <f aca="false">IF(COUNTIF('Plan Pehuamar - Lista'!$A$2:$A$167,A1161)&gt;0,"Sí","No")</f>
        <v>No</v>
      </c>
      <c r="BA1161" s="22" t="str">
        <f aca="false">IF(COUNTIF('Plan Combo 9+1'!$A$2:$A$226,A1161)&gt;0,"Sí","No")</f>
        <v>No</v>
      </c>
      <c r="BB1161" s="22" t="str">
        <f aca="false">IF(AH1161="","No",IF(BA1161="Sí",IF((AO1161-AH1161)&gt;Resumen!$B$6,"Sí","No"),IF((AO1161-AH1161)&gt;=Resumen!$B$132,"Sí","No")))</f>
        <v>No</v>
      </c>
      <c r="BC1161" s="22" t="str">
        <f aca="false">IF(AND(N1161="Sí",AL1161="Sí",AI1161=0),"Sí","No")</f>
        <v>No</v>
      </c>
      <c r="BD1161" s="22" t="str">
        <f aca="false">IF(COUNTIF('Plan 9+1 (con Pehuamar)'!$A$2:$A$227,A1161)&gt;0,"Sí","No")</f>
        <v>No</v>
      </c>
    </row>
    <row r="1162" customFormat="false" ht="15" hidden="false" customHeight="true" outlineLevel="0" collapsed="false">
      <c r="A1162" s="6" t="n">
        <v>404027</v>
      </c>
      <c r="B1162" s="6" t="n">
        <v>6</v>
      </c>
      <c r="C1162" s="6" t="n">
        <v>602</v>
      </c>
      <c r="D1162" s="6" t="s">
        <v>254</v>
      </c>
      <c r="E1162" s="6" t="s">
        <v>308</v>
      </c>
      <c r="F1162" s="6" t="s">
        <v>273</v>
      </c>
      <c r="G1162" s="6" t="s">
        <v>129</v>
      </c>
      <c r="H1162" s="6" t="s">
        <v>197</v>
      </c>
      <c r="I1162" s="27" t="n">
        <v>0</v>
      </c>
      <c r="J1162" s="27" t="n">
        <v>0</v>
      </c>
      <c r="K1162" s="27" t="n">
        <v>2.8</v>
      </c>
      <c r="L1162" s="28" t="n">
        <f aca="false">I1162+J1162</f>
        <v>0</v>
      </c>
      <c r="M1162" s="28" t="n">
        <f aca="false">L1162+K1162</f>
        <v>2.8</v>
      </c>
      <c r="N1162" s="22" t="str">
        <f aca="false">IF(I1162&gt;0,"Sí","No")</f>
        <v>No</v>
      </c>
      <c r="O1162" s="22" t="str">
        <f aca="false">IF(J1162&gt;0,"Sí","No")</f>
        <v>No</v>
      </c>
      <c r="P1162" s="22" t="str">
        <f aca="false">IF(K1162&gt;0,"Sí","No")</f>
        <v>Sí</v>
      </c>
      <c r="Q1162" s="22" t="str">
        <f aca="false">IF(OR(I1162&gt;0,J1162&gt;0),"Sí","No")</f>
        <v>No</v>
      </c>
      <c r="R1162" s="27"/>
      <c r="S1162" s="27"/>
      <c r="T1162" s="27"/>
      <c r="U1162" s="27"/>
      <c r="V1162" s="27"/>
      <c r="W1162" s="12" t="str">
        <f aca="false">IF(AND(I1162&gt;0,R1162&gt;0),(S1162-R1162)/R1162,"")</f>
        <v/>
      </c>
      <c r="X1162" s="12" t="str">
        <f aca="false">IF(AND(J1162&gt;0,T1162&gt;0),(U1162-T1162)/T1162,"")</f>
        <v/>
      </c>
      <c r="Y1162" s="12" t="str">
        <f aca="false">IF(AND(K1162&gt;0,V1162&gt;0),(V1162-Resumen!$B$7)/Resumen!$B$7,"")</f>
        <v/>
      </c>
      <c r="Z1162" s="28" t="str">
        <f aca="false">IF(AND(K1162&gt;0,I1162&gt;0,V1162&gt;0,S1162&gt;0),V1162-S1162,"")</f>
        <v/>
      </c>
      <c r="AA1162" s="12" t="str">
        <f aca="false">IF(Z1162&lt;&gt;"",Z1162/S1162,"")</f>
        <v/>
      </c>
      <c r="AB1162" s="28" t="str">
        <f aca="false">IF(AND(K1162&gt;0,J1162&gt;0,V1162&gt;0,U1162&gt;0),V1162-U1162,"")</f>
        <v/>
      </c>
      <c r="AC1162" s="12" t="str">
        <f aca="false">IF(AB1162&lt;&gt;"",AB1162/U1162,"")</f>
        <v/>
      </c>
      <c r="AD1162" s="27" t="n">
        <v>0</v>
      </c>
      <c r="AE1162" s="27" t="n">
        <v>0</v>
      </c>
      <c r="AF1162" s="27" t="n">
        <v>0</v>
      </c>
      <c r="AG1162" s="28" t="n">
        <f aca="false">AD1162+AE1162+AF1162</f>
        <v>0</v>
      </c>
      <c r="AH1162" s="12" t="str">
        <f aca="false">IF(AG1162&gt;0,AD1162/AG1162,"")</f>
        <v/>
      </c>
      <c r="AI1162" s="27" t="n">
        <v>0</v>
      </c>
      <c r="AJ1162" s="27" t="n">
        <v>0</v>
      </c>
      <c r="AK1162" s="27" t="n">
        <v>0</v>
      </c>
      <c r="AL1162" s="22" t="str">
        <f aca="false">IF(OR(AJ1162&gt;0,AK1162&gt;0),"Sí","No")</f>
        <v>No</v>
      </c>
      <c r="AM1162" s="6"/>
      <c r="AN1162" s="6"/>
      <c r="AO1162" s="12" t="n">
        <f aca="false">IF(M1162&gt;0,K1162/M1162,"")</f>
        <v>1</v>
      </c>
      <c r="AP1162" s="22" t="str">
        <f aca="false">IF(M1162&gt;=Resumen!$B$5,"Alto","Bajo")</f>
        <v>Bajo</v>
      </c>
      <c r="AQ1162" s="22" t="str">
        <f aca="false">IF(AO1162&gt;=Resumen!$B$28,"Alto","Bajo")</f>
        <v>Alto</v>
      </c>
      <c r="AR1162" s="22" t="str">
        <f aca="false">AP1162&amp;" Potencial / "&amp;AQ1162&amp;" Share"</f>
        <v>Bajo Potencial / Alto Share</v>
      </c>
      <c r="AS1162" s="22" t="str">
        <f aca="false">IF(Q1162="Sí",IF(AO1162&gt;=Resumen!$B$29,"Alto","Bajo"),"")</f>
        <v/>
      </c>
      <c r="AT1162" s="22" t="str">
        <f aca="false">IF(AS1162&lt;&gt;"",AP1162&amp;" Potencial / "&amp;AS1162&amp;" Share","")</f>
        <v/>
      </c>
      <c r="AU1162" s="22" t="str">
        <f aca="false">IF(AH1162="","Sin dato",IF(AH1162-AO1162&gt;Resumen!$B$6,"Sobre-exhibido",IF(AO1162-AH1162&gt;Resumen!$B$6,"Sub-exhibido","En línea")))</f>
        <v>Sin dato</v>
      </c>
      <c r="AV1162" s="22" t="str">
        <f aca="false">IF(AT1162="","",IF(AT1162="Alto Potencial / Bajo Share",1,IF(AT1162="Alto Potencial / Alto Share",2,IF(AT1162="Bajo Potencial / Alto Share",3,4))))</f>
        <v/>
      </c>
      <c r="AW1162" s="22" t="str">
        <f aca="false">IF(Q1162="No","Sin competencia directa",IF(AV1162=1,"1 - Foco Conquista (Alto Pot / Bajo Share)",IF(AV1162=2,"2 - Foco Defensa (Alto Pot / Alto Share)",IF(AV1162=3,"3 - Monitoreo (Bajo Pot / Alto Share)","4 - Baja Prioridad (Bajo Pot / Bajo Share)"))))</f>
        <v>Sin competencia directa</v>
      </c>
      <c r="AX1162" s="12" t="str">
        <f aca="false">IF(OR(IFERROR(AND(W1162&lt;&gt;"",Y1162&lt;&gt;"",Y1162-W1162&gt;Resumen!$B$8),FALSE()),IFERROR(AND(X1162&lt;&gt;"",Y1162&lt;&gt;"",Y1162-X1162&gt;Resumen!$B$8),FALSE())),MAX(IF(IFERROR(AND(W1162&lt;&gt;"",Y1162&lt;&gt;"",Y1162-W1162&gt;Resumen!$B$8),FALSE()),Y1162-W1162,0),IF(IFERROR(AND(X1162&lt;&gt;"",Y1162&lt;&gt;"",Y1162-X1162&gt;Resumen!$B$8),FALSE()),Y1162-X1162,0)),"")</f>
        <v/>
      </c>
      <c r="AY1162" s="22" t="str">
        <f aca="false">IF(OR(IFERROR(AND(W1162&lt;&gt;"",Y1162&lt;&gt;"",Y1162-W1162&gt;Resumen!$B$8),FALSE()),IFERROR(AND(X1162&lt;&gt;"",Y1162&lt;&gt;"",Y1162-X1162&gt;Resumen!$B$8),FALSE())),TRIM("Lays tiene mayor markup que "&amp;IF(IFERROR(AND(W1162&lt;&gt;"",Y1162&lt;&gt;"",Y1162-W1162&gt;Resumen!$B$8),FALSE()),"Quento ","")&amp;IF(IFERROR(AND(X1162&lt;&gt;"",Y1162&lt;&gt;"",Y1162-X1162&gt;Resumen!$B$8),FALSE()),"Julicroc ","")&amp;"en este PDV"),"")</f>
        <v/>
      </c>
      <c r="AZ1162" s="22" t="str">
        <f aca="false">IF(COUNTIF('Plan Pehuamar - Lista'!$A$2:$A$167,A1162)&gt;0,"Sí","No")</f>
        <v>No</v>
      </c>
      <c r="BA1162" s="22" t="str">
        <f aca="false">IF(COUNTIF('Plan Combo 9+1'!$A$2:$A$226,A1162)&gt;0,"Sí","No")</f>
        <v>No</v>
      </c>
      <c r="BB1162" s="22" t="str">
        <f aca="false">IF(AH1162="","No",IF(BA1162="Sí",IF((AO1162-AH1162)&gt;Resumen!$B$6,"Sí","No"),IF((AO1162-AH1162)&gt;=Resumen!$B$132,"Sí","No")))</f>
        <v>No</v>
      </c>
      <c r="BC1162" s="22" t="str">
        <f aca="false">IF(AND(N1162="Sí",AL1162="Sí",AI1162=0),"Sí","No")</f>
        <v>No</v>
      </c>
      <c r="BD1162" s="22" t="str">
        <f aca="false">IF(COUNTIF('Plan 9+1 (con Pehuamar)'!$A$2:$A$227,A1162)&gt;0,"Sí","No")</f>
        <v>No</v>
      </c>
    </row>
    <row r="1163" customFormat="false" ht="15" hidden="false" customHeight="true" outlineLevel="0" collapsed="false">
      <c r="A1163" s="6" t="n">
        <v>404157</v>
      </c>
      <c r="B1163" s="6" t="n">
        <v>6</v>
      </c>
      <c r="C1163" s="6" t="n">
        <v>602</v>
      </c>
      <c r="D1163" s="6" t="s">
        <v>254</v>
      </c>
      <c r="E1163" s="6" t="s">
        <v>1341</v>
      </c>
      <c r="F1163" s="6" t="s">
        <v>201</v>
      </c>
      <c r="G1163" s="6" t="s">
        <v>129</v>
      </c>
      <c r="H1163" s="6" t="s">
        <v>197</v>
      </c>
      <c r="I1163" s="27" t="n">
        <v>6</v>
      </c>
      <c r="J1163" s="27" t="n">
        <v>0</v>
      </c>
      <c r="K1163" s="27" t="n">
        <v>6</v>
      </c>
      <c r="L1163" s="28" t="n">
        <f aca="false">I1163+J1163</f>
        <v>6</v>
      </c>
      <c r="M1163" s="28" t="n">
        <f aca="false">L1163+K1163</f>
        <v>12</v>
      </c>
      <c r="N1163" s="22" t="str">
        <f aca="false">IF(I1163&gt;0,"Sí","No")</f>
        <v>Sí</v>
      </c>
      <c r="O1163" s="22" t="str">
        <f aca="false">IF(J1163&gt;0,"Sí","No")</f>
        <v>No</v>
      </c>
      <c r="P1163" s="22" t="str">
        <f aca="false">IF(K1163&gt;0,"Sí","No")</f>
        <v>Sí</v>
      </c>
      <c r="Q1163" s="22" t="str">
        <f aca="false">IF(OR(I1163&gt;0,J1163&gt;0),"Sí","No")</f>
        <v>Sí</v>
      </c>
      <c r="R1163" s="27" t="n">
        <v>1650</v>
      </c>
      <c r="S1163" s="27" t="n">
        <v>2600</v>
      </c>
      <c r="T1163" s="27"/>
      <c r="U1163" s="27"/>
      <c r="V1163" s="27" t="n">
        <v>3500</v>
      </c>
      <c r="W1163" s="12" t="n">
        <f aca="false">IF(AND(I1163&gt;0,R1163&gt;0),(S1163-R1163)/R1163,"")</f>
        <v>0.575757575757576</v>
      </c>
      <c r="X1163" s="12" t="str">
        <f aca="false">IF(AND(J1163&gt;0,T1163&gt;0),(U1163-T1163)/T1163,"")</f>
        <v/>
      </c>
      <c r="Y1163" s="12" t="n">
        <f aca="false">IF(AND(K1163&gt;0,V1163&gt;0),(V1163-Resumen!$B$7)/Resumen!$B$7,"")</f>
        <v>0.4</v>
      </c>
      <c r="Z1163" s="28" t="n">
        <f aca="false">IF(AND(K1163&gt;0,I1163&gt;0,V1163&gt;0,S1163&gt;0),V1163-S1163,"")</f>
        <v>900</v>
      </c>
      <c r="AA1163" s="12" t="n">
        <f aca="false">IF(Z1163&lt;&gt;"",Z1163/S1163,"")</f>
        <v>0.346153846153846</v>
      </c>
      <c r="AB1163" s="28" t="str">
        <f aca="false">IF(AND(K1163&gt;0,J1163&gt;0,V1163&gt;0,U1163&gt;0),V1163-U1163,"")</f>
        <v/>
      </c>
      <c r="AC1163" s="12" t="str">
        <f aca="false">IF(AB1163&lt;&gt;"",AB1163/U1163,"")</f>
        <v/>
      </c>
      <c r="AD1163" s="27" t="n">
        <v>1</v>
      </c>
      <c r="AE1163" s="27" t="n">
        <v>1</v>
      </c>
      <c r="AF1163" s="27" t="n">
        <v>1</v>
      </c>
      <c r="AG1163" s="28" t="n">
        <f aca="false">AD1163+AE1163+AF1163</f>
        <v>3</v>
      </c>
      <c r="AH1163" s="12" t="n">
        <f aca="false">IF(AG1163&gt;0,AD1163/AG1163,"")</f>
        <v>0.333333333333333</v>
      </c>
      <c r="AI1163" s="27" t="n">
        <v>1</v>
      </c>
      <c r="AJ1163" s="27" t="n">
        <v>1</v>
      </c>
      <c r="AK1163" s="27" t="n">
        <v>1</v>
      </c>
      <c r="AL1163" s="22" t="str">
        <f aca="false">IF(OR(AJ1163&gt;0,AK1163&gt;0),"Sí","No")</f>
        <v>Sí</v>
      </c>
      <c r="AM1163" s="6" t="s">
        <v>198</v>
      </c>
      <c r="AN1163" s="6"/>
      <c r="AO1163" s="12" t="n">
        <f aca="false">IF(M1163&gt;0,K1163/M1163,"")</f>
        <v>0.5</v>
      </c>
      <c r="AP1163" s="22" t="str">
        <f aca="false">IF(M1163&gt;=Resumen!$B$5,"Alto","Bajo")</f>
        <v>Bajo</v>
      </c>
      <c r="AQ1163" s="22" t="str">
        <f aca="false">IF(AO1163&gt;=Resumen!$B$28,"Alto","Bajo")</f>
        <v>Alto</v>
      </c>
      <c r="AR1163" s="22" t="str">
        <f aca="false">AP1163&amp;" Potencial / "&amp;AQ1163&amp;" Share"</f>
        <v>Bajo Potencial / Alto Share</v>
      </c>
      <c r="AS1163" s="22" t="str">
        <f aca="false">IF(Q1163="Sí",IF(AO1163&gt;=Resumen!$B$29,"Alto","Bajo"),"")</f>
        <v>Alto</v>
      </c>
      <c r="AT1163" s="22" t="str">
        <f aca="false">IF(AS1163&lt;&gt;"",AP1163&amp;" Potencial / "&amp;AS1163&amp;" Share","")</f>
        <v>Bajo Potencial / Alto Share</v>
      </c>
      <c r="AU1163" s="22" t="str">
        <f aca="false">IF(AH1163="","Sin dato",IF(AH1163-AO1163&gt;Resumen!$B$6,"Sobre-exhibido",IF(AO1163-AH1163&gt;Resumen!$B$6,"Sub-exhibido","En línea")))</f>
        <v>Sub-exhibido</v>
      </c>
      <c r="AV1163" s="22" t="n">
        <f aca="false">IF(AT1163="","",IF(AT1163="Alto Potencial / Bajo Share",1,IF(AT1163="Alto Potencial / Alto Share",2,IF(AT1163="Bajo Potencial / Alto Share",3,4))))</f>
        <v>3</v>
      </c>
      <c r="AW1163" s="22" t="str">
        <f aca="false">IF(Q1163="No","Sin competencia directa",IF(AV1163=1,"1 - Foco Conquista (Alto Pot / Bajo Share)",IF(AV1163=2,"2 - Foco Defensa (Alto Pot / Alto Share)",IF(AV1163=3,"3 - Monitoreo (Bajo Pot / Alto Share)","4 - Baja Prioridad (Bajo Pot / Bajo Share)"))))</f>
        <v>3 - Monitoreo (Bajo Pot / Alto Share)</v>
      </c>
      <c r="AX1163" s="12" t="str">
        <f aca="false">IF(OR(IFERROR(AND(W1163&lt;&gt;"",Y1163&lt;&gt;"",Y1163-W1163&gt;Resumen!$B$8),FALSE()),IFERROR(AND(X1163&lt;&gt;"",Y1163&lt;&gt;"",Y1163-X1163&gt;Resumen!$B$8),FALSE())),MAX(IF(IFERROR(AND(W1163&lt;&gt;"",Y1163&lt;&gt;"",Y1163-W1163&gt;Resumen!$B$8),FALSE()),Y1163-W1163,0),IF(IFERROR(AND(X1163&lt;&gt;"",Y1163&lt;&gt;"",Y1163-X1163&gt;Resumen!$B$8),FALSE()),Y1163-X1163,0)),"")</f>
        <v/>
      </c>
      <c r="AY1163" s="22" t="str">
        <f aca="false">IF(OR(IFERROR(AND(W1163&lt;&gt;"",Y1163&lt;&gt;"",Y1163-W1163&gt;Resumen!$B$8),FALSE()),IFERROR(AND(X1163&lt;&gt;"",Y1163&lt;&gt;"",Y1163-X1163&gt;Resumen!$B$8),FALSE())),TRIM("Lays tiene mayor markup que "&amp;IF(IFERROR(AND(W1163&lt;&gt;"",Y1163&lt;&gt;"",Y1163-W1163&gt;Resumen!$B$8),FALSE()),"Quento ","")&amp;IF(IFERROR(AND(X1163&lt;&gt;"",Y1163&lt;&gt;"",Y1163-X1163&gt;Resumen!$B$8),FALSE()),"Julicroc ","")&amp;"en este PDV"),"")</f>
        <v/>
      </c>
      <c r="AZ1163" s="22" t="str">
        <f aca="false">IF(COUNTIF('Plan Pehuamar - Lista'!$A$2:$A$167,A1163)&gt;0,"Sí","No")</f>
        <v>No</v>
      </c>
      <c r="BA1163" s="22" t="str">
        <f aca="false">IF(COUNTIF('Plan Combo 9+1'!$A$2:$A$226,A1163)&gt;0,"Sí","No")</f>
        <v>No</v>
      </c>
      <c r="BB1163" s="22" t="str">
        <f aca="false">IF(AH1163="","No",IF(BA1163="Sí",IF((AO1163-AH1163)&gt;Resumen!$B$6,"Sí","No"),IF((AO1163-AH1163)&gt;=Resumen!$B$132,"Sí","No")))</f>
        <v>Sí</v>
      </c>
      <c r="BC1163" s="22" t="str">
        <f aca="false">IF(AND(N1163="Sí",AL1163="Sí",AI1163=0),"Sí","No")</f>
        <v>No</v>
      </c>
      <c r="BD1163" s="22" t="str">
        <f aca="false">IF(COUNTIF('Plan 9+1 (con Pehuamar)'!$A$2:$A$227,A1163)&gt;0,"Sí","No")</f>
        <v>No</v>
      </c>
    </row>
    <row r="1164" customFormat="false" ht="15" hidden="false" customHeight="true" outlineLevel="0" collapsed="false">
      <c r="A1164" s="6" t="n">
        <v>404332</v>
      </c>
      <c r="B1164" s="6" t="n">
        <v>6</v>
      </c>
      <c r="C1164" s="6" t="n">
        <v>602</v>
      </c>
      <c r="D1164" s="6" t="s">
        <v>254</v>
      </c>
      <c r="E1164" s="6" t="s">
        <v>1342</v>
      </c>
      <c r="F1164" s="6" t="s">
        <v>196</v>
      </c>
      <c r="G1164" s="6" t="s">
        <v>129</v>
      </c>
      <c r="H1164" s="6" t="s">
        <v>197</v>
      </c>
      <c r="I1164" s="27" t="n">
        <v>10</v>
      </c>
      <c r="J1164" s="27" t="n">
        <v>10</v>
      </c>
      <c r="K1164" s="27" t="n">
        <v>6</v>
      </c>
      <c r="L1164" s="28" t="n">
        <f aca="false">I1164+J1164</f>
        <v>20</v>
      </c>
      <c r="M1164" s="28" t="n">
        <f aca="false">L1164+K1164</f>
        <v>26</v>
      </c>
      <c r="N1164" s="22" t="str">
        <f aca="false">IF(I1164&gt;0,"Sí","No")</f>
        <v>Sí</v>
      </c>
      <c r="O1164" s="22" t="str">
        <f aca="false">IF(J1164&gt;0,"Sí","No")</f>
        <v>Sí</v>
      </c>
      <c r="P1164" s="22" t="str">
        <f aca="false">IF(K1164&gt;0,"Sí","No")</f>
        <v>Sí</v>
      </c>
      <c r="Q1164" s="22" t="str">
        <f aca="false">IF(OR(I1164&gt;0,J1164&gt;0),"Sí","No")</f>
        <v>Sí</v>
      </c>
      <c r="R1164" s="27" t="n">
        <v>1650</v>
      </c>
      <c r="S1164" s="27" t="n">
        <v>2600</v>
      </c>
      <c r="T1164" s="27" t="n">
        <v>1280</v>
      </c>
      <c r="U1164" s="27" t="n">
        <v>2000</v>
      </c>
      <c r="V1164" s="27" t="n">
        <v>3500</v>
      </c>
      <c r="W1164" s="12" t="n">
        <f aca="false">IF(AND(I1164&gt;0,R1164&gt;0),(S1164-R1164)/R1164,"")</f>
        <v>0.575757575757576</v>
      </c>
      <c r="X1164" s="12" t="n">
        <f aca="false">IF(AND(J1164&gt;0,T1164&gt;0),(U1164-T1164)/T1164,"")</f>
        <v>0.5625</v>
      </c>
      <c r="Y1164" s="12" t="n">
        <f aca="false">IF(AND(K1164&gt;0,V1164&gt;0),(V1164-Resumen!$B$7)/Resumen!$B$7,"")</f>
        <v>0.4</v>
      </c>
      <c r="Z1164" s="28" t="n">
        <f aca="false">IF(AND(K1164&gt;0,I1164&gt;0,V1164&gt;0,S1164&gt;0),V1164-S1164,"")</f>
        <v>900</v>
      </c>
      <c r="AA1164" s="12" t="n">
        <f aca="false">IF(Z1164&lt;&gt;"",Z1164/S1164,"")</f>
        <v>0.346153846153846</v>
      </c>
      <c r="AB1164" s="28" t="n">
        <f aca="false">IF(AND(K1164&gt;0,J1164&gt;0,V1164&gt;0,U1164&gt;0),V1164-U1164,"")</f>
        <v>1500</v>
      </c>
      <c r="AC1164" s="12" t="n">
        <f aca="false">IF(AB1164&lt;&gt;"",AB1164/U1164,"")</f>
        <v>0.75</v>
      </c>
      <c r="AD1164" s="27" t="n">
        <v>1</v>
      </c>
      <c r="AE1164" s="27" t="n">
        <v>1</v>
      </c>
      <c r="AF1164" s="27" t="n">
        <v>1</v>
      </c>
      <c r="AG1164" s="28" t="n">
        <f aca="false">AD1164+AE1164+AF1164</f>
        <v>3</v>
      </c>
      <c r="AH1164" s="12" t="n">
        <f aca="false">IF(AG1164&gt;0,AD1164/AG1164,"")</f>
        <v>0.333333333333333</v>
      </c>
      <c r="AI1164" s="27" t="n">
        <v>1</v>
      </c>
      <c r="AJ1164" s="27" t="n">
        <v>0</v>
      </c>
      <c r="AK1164" s="27" t="n">
        <v>1</v>
      </c>
      <c r="AL1164" s="22" t="str">
        <f aca="false">IF(OR(AJ1164&gt;0,AK1164&gt;0),"Sí","No")</f>
        <v>Sí</v>
      </c>
      <c r="AM1164" s="6" t="s">
        <v>198</v>
      </c>
      <c r="AN1164" s="6" t="s">
        <v>198</v>
      </c>
      <c r="AO1164" s="12" t="n">
        <f aca="false">IF(M1164&gt;0,K1164/M1164,"")</f>
        <v>0.230769230769231</v>
      </c>
      <c r="AP1164" s="22" t="str">
        <f aca="false">IF(M1164&gt;=Resumen!$B$5,"Alto","Bajo")</f>
        <v>Bajo</v>
      </c>
      <c r="AQ1164" s="22" t="str">
        <f aca="false">IF(AO1164&gt;=Resumen!$B$28,"Alto","Bajo")</f>
        <v>Bajo</v>
      </c>
      <c r="AR1164" s="22" t="str">
        <f aca="false">AP1164&amp;" Potencial / "&amp;AQ1164&amp;" Share"</f>
        <v>Bajo Potencial / Bajo Share</v>
      </c>
      <c r="AS1164" s="22" t="str">
        <f aca="false">IF(Q1164="Sí",IF(AO1164&gt;=Resumen!$B$29,"Alto","Bajo"),"")</f>
        <v>Bajo</v>
      </c>
      <c r="AT1164" s="22" t="str">
        <f aca="false">IF(AS1164&lt;&gt;"",AP1164&amp;" Potencial / "&amp;AS1164&amp;" Share","")</f>
        <v>Bajo Potencial / Bajo Share</v>
      </c>
      <c r="AU1164" s="22" t="str">
        <f aca="false">IF(AH1164="","Sin dato",IF(AH1164-AO1164&gt;Resumen!$B$6,"Sobre-exhibido",IF(AO1164-AH1164&gt;Resumen!$B$6,"Sub-exhibido","En línea")))</f>
        <v>Sobre-exhibido</v>
      </c>
      <c r="AV1164" s="22" t="n">
        <f aca="false">IF(AT1164="","",IF(AT1164="Alto Potencial / Bajo Share",1,IF(AT1164="Alto Potencial / Alto Share",2,IF(AT1164="Bajo Potencial / Alto Share",3,4))))</f>
        <v>4</v>
      </c>
      <c r="AW1164" s="22" t="str">
        <f aca="false">IF(Q1164="No","Sin competencia directa",IF(AV1164=1,"1 - Foco Conquista (Alto Pot / Bajo Share)",IF(AV1164=2,"2 - Foco Defensa (Alto Pot / Alto Share)",IF(AV1164=3,"3 - Monitoreo (Bajo Pot / Alto Share)","4 - Baja Prioridad (Bajo Pot / Bajo Share)"))))</f>
        <v>4 - Baja Prioridad (Bajo Pot / Bajo Share)</v>
      </c>
      <c r="AX1164" s="12" t="str">
        <f aca="false">IF(OR(IFERROR(AND(W1164&lt;&gt;"",Y1164&lt;&gt;"",Y1164-W1164&gt;Resumen!$B$8),FALSE()),IFERROR(AND(X1164&lt;&gt;"",Y1164&lt;&gt;"",Y1164-X1164&gt;Resumen!$B$8),FALSE())),MAX(IF(IFERROR(AND(W1164&lt;&gt;"",Y1164&lt;&gt;"",Y1164-W1164&gt;Resumen!$B$8),FALSE()),Y1164-W1164,0),IF(IFERROR(AND(X1164&lt;&gt;"",Y1164&lt;&gt;"",Y1164-X1164&gt;Resumen!$B$8),FALSE()),Y1164-X1164,0)),"")</f>
        <v/>
      </c>
      <c r="AY1164" s="22" t="str">
        <f aca="false">IF(OR(IFERROR(AND(W1164&lt;&gt;"",Y1164&lt;&gt;"",Y1164-W1164&gt;Resumen!$B$8),FALSE()),IFERROR(AND(X1164&lt;&gt;"",Y1164&lt;&gt;"",Y1164-X1164&gt;Resumen!$B$8),FALSE())),TRIM("Lays tiene mayor markup que "&amp;IF(IFERROR(AND(W1164&lt;&gt;"",Y1164&lt;&gt;"",Y1164-W1164&gt;Resumen!$B$8),FALSE()),"Quento ","")&amp;IF(IFERROR(AND(X1164&lt;&gt;"",Y1164&lt;&gt;"",Y1164-X1164&gt;Resumen!$B$8),FALSE()),"Julicroc ","")&amp;"en este PDV"),"")</f>
        <v/>
      </c>
      <c r="AZ1164" s="22" t="str">
        <f aca="false">IF(COUNTIF('Plan Pehuamar - Lista'!$A$2:$A$167,A1164)&gt;0,"Sí","No")</f>
        <v>No</v>
      </c>
      <c r="BA1164" s="22" t="str">
        <f aca="false">IF(COUNTIF('Plan Combo 9+1'!$A$2:$A$226,A1164)&gt;0,"Sí","No")</f>
        <v>No</v>
      </c>
      <c r="BB1164" s="22" t="str">
        <f aca="false">IF(AH1164="","No",IF(BA1164="Sí",IF((AO1164-AH1164)&gt;Resumen!$B$6,"Sí","No"),IF((AO1164-AH1164)&gt;=Resumen!$B$132,"Sí","No")))</f>
        <v>No</v>
      </c>
      <c r="BC1164" s="22" t="str">
        <f aca="false">IF(AND(N1164="Sí",AL1164="Sí",AI1164=0),"Sí","No")</f>
        <v>No</v>
      </c>
      <c r="BD1164" s="22" t="str">
        <f aca="false">IF(COUNTIF('Plan 9+1 (con Pehuamar)'!$A$2:$A$227,A1164)&gt;0,"Sí","No")</f>
        <v>No</v>
      </c>
    </row>
    <row r="1165" customFormat="false" ht="15" hidden="false" customHeight="true" outlineLevel="0" collapsed="false">
      <c r="A1165" s="6" t="n">
        <v>404392</v>
      </c>
      <c r="B1165" s="6" t="n">
        <v>6</v>
      </c>
      <c r="C1165" s="6" t="n">
        <v>602</v>
      </c>
      <c r="D1165" s="6" t="s">
        <v>254</v>
      </c>
      <c r="E1165" s="6" t="s">
        <v>1343</v>
      </c>
      <c r="F1165" s="6" t="s">
        <v>201</v>
      </c>
      <c r="G1165" s="6" t="s">
        <v>129</v>
      </c>
      <c r="H1165" s="6" t="s">
        <v>197</v>
      </c>
      <c r="I1165" s="27" t="n">
        <v>25</v>
      </c>
      <c r="J1165" s="27" t="n">
        <v>0</v>
      </c>
      <c r="K1165" s="27" t="n">
        <v>10</v>
      </c>
      <c r="L1165" s="28" t="n">
        <f aca="false">I1165+J1165</f>
        <v>25</v>
      </c>
      <c r="M1165" s="28" t="n">
        <f aca="false">L1165+K1165</f>
        <v>35</v>
      </c>
      <c r="N1165" s="22" t="str">
        <f aca="false">IF(I1165&gt;0,"Sí","No")</f>
        <v>Sí</v>
      </c>
      <c r="O1165" s="22" t="str">
        <f aca="false">IF(J1165&gt;0,"Sí","No")</f>
        <v>No</v>
      </c>
      <c r="P1165" s="22" t="str">
        <f aca="false">IF(K1165&gt;0,"Sí","No")</f>
        <v>Sí</v>
      </c>
      <c r="Q1165" s="22" t="str">
        <f aca="false">IF(OR(I1165&gt;0,J1165&gt;0),"Sí","No")</f>
        <v>Sí</v>
      </c>
      <c r="R1165" s="27" t="n">
        <v>1650</v>
      </c>
      <c r="S1165" s="27" t="n">
        <v>2600</v>
      </c>
      <c r="T1165" s="27"/>
      <c r="U1165" s="27"/>
      <c r="V1165" s="27" t="n">
        <v>3500</v>
      </c>
      <c r="W1165" s="12" t="n">
        <f aca="false">IF(AND(I1165&gt;0,R1165&gt;0),(S1165-R1165)/R1165,"")</f>
        <v>0.575757575757576</v>
      </c>
      <c r="X1165" s="12" t="str">
        <f aca="false">IF(AND(J1165&gt;0,T1165&gt;0),(U1165-T1165)/T1165,"")</f>
        <v/>
      </c>
      <c r="Y1165" s="12" t="n">
        <f aca="false">IF(AND(K1165&gt;0,V1165&gt;0),(V1165-Resumen!$B$7)/Resumen!$B$7,"")</f>
        <v>0.4</v>
      </c>
      <c r="Z1165" s="28" t="n">
        <f aca="false">IF(AND(K1165&gt;0,I1165&gt;0,V1165&gt;0,S1165&gt;0),V1165-S1165,"")</f>
        <v>900</v>
      </c>
      <c r="AA1165" s="12" t="n">
        <f aca="false">IF(Z1165&lt;&gt;"",Z1165/S1165,"")</f>
        <v>0.346153846153846</v>
      </c>
      <c r="AB1165" s="28" t="str">
        <f aca="false">IF(AND(K1165&gt;0,J1165&gt;0,V1165&gt;0,U1165&gt;0),V1165-U1165,"")</f>
        <v/>
      </c>
      <c r="AC1165" s="12" t="str">
        <f aca="false">IF(AB1165&lt;&gt;"",AB1165/U1165,"")</f>
        <v/>
      </c>
      <c r="AD1165" s="27" t="n">
        <v>1</v>
      </c>
      <c r="AE1165" s="27" t="n">
        <v>3</v>
      </c>
      <c r="AF1165" s="27" t="n">
        <v>0</v>
      </c>
      <c r="AG1165" s="28" t="n">
        <f aca="false">AD1165+AE1165+AF1165</f>
        <v>4</v>
      </c>
      <c r="AH1165" s="12" t="n">
        <f aca="false">IF(AG1165&gt;0,AD1165/AG1165,"")</f>
        <v>0.25</v>
      </c>
      <c r="AI1165" s="27" t="n">
        <v>1</v>
      </c>
      <c r="AJ1165" s="27" t="n">
        <v>1</v>
      </c>
      <c r="AK1165" s="27" t="n">
        <v>1</v>
      </c>
      <c r="AL1165" s="22" t="str">
        <f aca="false">IF(OR(AJ1165&gt;0,AK1165&gt;0),"Sí","No")</f>
        <v>Sí</v>
      </c>
      <c r="AM1165" s="6" t="s">
        <v>198</v>
      </c>
      <c r="AN1165" s="6"/>
      <c r="AO1165" s="12" t="n">
        <f aca="false">IF(M1165&gt;0,K1165/M1165,"")</f>
        <v>0.285714285714286</v>
      </c>
      <c r="AP1165" s="22" t="str">
        <f aca="false">IF(M1165&gt;=Resumen!$B$5,"Alto","Bajo")</f>
        <v>Bajo</v>
      </c>
      <c r="AQ1165" s="22" t="str">
        <f aca="false">IF(AO1165&gt;=Resumen!$B$28,"Alto","Bajo")</f>
        <v>Bajo</v>
      </c>
      <c r="AR1165" s="22" t="str">
        <f aca="false">AP1165&amp;" Potencial / "&amp;AQ1165&amp;" Share"</f>
        <v>Bajo Potencial / Bajo Share</v>
      </c>
      <c r="AS1165" s="22" t="str">
        <f aca="false">IF(Q1165="Sí",IF(AO1165&gt;=Resumen!$B$29,"Alto","Bajo"),"")</f>
        <v>Bajo</v>
      </c>
      <c r="AT1165" s="22" t="str">
        <f aca="false">IF(AS1165&lt;&gt;"",AP1165&amp;" Potencial / "&amp;AS1165&amp;" Share","")</f>
        <v>Bajo Potencial / Bajo Share</v>
      </c>
      <c r="AU1165" s="22" t="str">
        <f aca="false">IF(AH1165="","Sin dato",IF(AH1165-AO1165&gt;Resumen!$B$6,"Sobre-exhibido",IF(AO1165-AH1165&gt;Resumen!$B$6,"Sub-exhibido","En línea")))</f>
        <v>En línea</v>
      </c>
      <c r="AV1165" s="22" t="n">
        <f aca="false">IF(AT1165="","",IF(AT1165="Alto Potencial / Bajo Share",1,IF(AT1165="Alto Potencial / Alto Share",2,IF(AT1165="Bajo Potencial / Alto Share",3,4))))</f>
        <v>4</v>
      </c>
      <c r="AW1165" s="22" t="str">
        <f aca="false">IF(Q1165="No","Sin competencia directa",IF(AV1165=1,"1 - Foco Conquista (Alto Pot / Bajo Share)",IF(AV1165=2,"2 - Foco Defensa (Alto Pot / Alto Share)",IF(AV1165=3,"3 - Monitoreo (Bajo Pot / Alto Share)","4 - Baja Prioridad (Bajo Pot / Bajo Share)"))))</f>
        <v>4 - Baja Prioridad (Bajo Pot / Bajo Share)</v>
      </c>
      <c r="AX1165" s="12" t="str">
        <f aca="false">IF(OR(IFERROR(AND(W1165&lt;&gt;"",Y1165&lt;&gt;"",Y1165-W1165&gt;Resumen!$B$8),FALSE()),IFERROR(AND(X1165&lt;&gt;"",Y1165&lt;&gt;"",Y1165-X1165&gt;Resumen!$B$8),FALSE())),MAX(IF(IFERROR(AND(W1165&lt;&gt;"",Y1165&lt;&gt;"",Y1165-W1165&gt;Resumen!$B$8),FALSE()),Y1165-W1165,0),IF(IFERROR(AND(X1165&lt;&gt;"",Y1165&lt;&gt;"",Y1165-X1165&gt;Resumen!$B$8),FALSE()),Y1165-X1165,0)),"")</f>
        <v/>
      </c>
      <c r="AY1165" s="22" t="str">
        <f aca="false">IF(OR(IFERROR(AND(W1165&lt;&gt;"",Y1165&lt;&gt;"",Y1165-W1165&gt;Resumen!$B$8),FALSE()),IFERROR(AND(X1165&lt;&gt;"",Y1165&lt;&gt;"",Y1165-X1165&gt;Resumen!$B$8),FALSE())),TRIM("Lays tiene mayor markup que "&amp;IF(IFERROR(AND(W1165&lt;&gt;"",Y1165&lt;&gt;"",Y1165-W1165&gt;Resumen!$B$8),FALSE()),"Quento ","")&amp;IF(IFERROR(AND(X1165&lt;&gt;"",Y1165&lt;&gt;"",Y1165-X1165&gt;Resumen!$B$8),FALSE()),"Julicroc ","")&amp;"en este PDV"),"")</f>
        <v/>
      </c>
      <c r="AZ1165" s="22" t="str">
        <f aca="false">IF(COUNTIF('Plan Pehuamar - Lista'!$A$2:$A$167,A1165)&gt;0,"Sí","No")</f>
        <v>No</v>
      </c>
      <c r="BA1165" s="22" t="str">
        <f aca="false">IF(COUNTIF('Plan Combo 9+1'!$A$2:$A$226,A1165)&gt;0,"Sí","No")</f>
        <v>No</v>
      </c>
      <c r="BB1165" s="22" t="str">
        <f aca="false">IF(AH1165="","No",IF(BA1165="Sí",IF((AO1165-AH1165)&gt;Resumen!$B$6,"Sí","No"),IF((AO1165-AH1165)&gt;=Resumen!$B$132,"Sí","No")))</f>
        <v>No</v>
      </c>
      <c r="BC1165" s="22" t="str">
        <f aca="false">IF(AND(N1165="Sí",AL1165="Sí",AI1165=0),"Sí","No")</f>
        <v>No</v>
      </c>
      <c r="BD1165" s="22" t="str">
        <f aca="false">IF(COUNTIF('Plan 9+1 (con Pehuamar)'!$A$2:$A$227,A1165)&gt;0,"Sí","No")</f>
        <v>No</v>
      </c>
    </row>
    <row r="1166" customFormat="false" ht="15" hidden="false" customHeight="true" outlineLevel="0" collapsed="false">
      <c r="A1166" s="6" t="n">
        <v>401266</v>
      </c>
      <c r="B1166" s="6" t="n">
        <v>6</v>
      </c>
      <c r="C1166" s="6" t="n">
        <v>603</v>
      </c>
      <c r="D1166" s="6" t="s">
        <v>315</v>
      </c>
      <c r="E1166" s="6" t="s">
        <v>1344</v>
      </c>
      <c r="F1166" s="6" t="s">
        <v>382</v>
      </c>
      <c r="G1166" s="6" t="s">
        <v>129</v>
      </c>
      <c r="H1166" s="6" t="s">
        <v>197</v>
      </c>
      <c r="I1166" s="27" t="n">
        <v>0</v>
      </c>
      <c r="J1166" s="27" t="n">
        <v>0</v>
      </c>
      <c r="K1166" s="27" t="n">
        <v>6.5</v>
      </c>
      <c r="L1166" s="28" t="n">
        <f aca="false">I1166+J1166</f>
        <v>0</v>
      </c>
      <c r="M1166" s="28" t="n">
        <f aca="false">L1166+K1166</f>
        <v>6.5</v>
      </c>
      <c r="N1166" s="22" t="str">
        <f aca="false">IF(I1166&gt;0,"Sí","No")</f>
        <v>No</v>
      </c>
      <c r="O1166" s="22" t="str">
        <f aca="false">IF(J1166&gt;0,"Sí","No")</f>
        <v>No</v>
      </c>
      <c r="P1166" s="22" t="str">
        <f aca="false">IF(K1166&gt;0,"Sí","No")</f>
        <v>Sí</v>
      </c>
      <c r="Q1166" s="22" t="str">
        <f aca="false">IF(OR(I1166&gt;0,J1166&gt;0),"Sí","No")</f>
        <v>No</v>
      </c>
      <c r="R1166" s="27"/>
      <c r="S1166" s="27"/>
      <c r="T1166" s="27"/>
      <c r="U1166" s="27"/>
      <c r="V1166" s="27"/>
      <c r="W1166" s="12" t="str">
        <f aca="false">IF(AND(I1166&gt;0,R1166&gt;0),(S1166-R1166)/R1166,"")</f>
        <v/>
      </c>
      <c r="X1166" s="12" t="str">
        <f aca="false">IF(AND(J1166&gt;0,T1166&gt;0),(U1166-T1166)/T1166,"")</f>
        <v/>
      </c>
      <c r="Y1166" s="12" t="str">
        <f aca="false">IF(AND(K1166&gt;0,V1166&gt;0),(V1166-Resumen!$B$7)/Resumen!$B$7,"")</f>
        <v/>
      </c>
      <c r="Z1166" s="28" t="str">
        <f aca="false">IF(AND(K1166&gt;0,I1166&gt;0,V1166&gt;0,S1166&gt;0),V1166-S1166,"")</f>
        <v/>
      </c>
      <c r="AA1166" s="12" t="str">
        <f aca="false">IF(Z1166&lt;&gt;"",Z1166/S1166,"")</f>
        <v/>
      </c>
      <c r="AB1166" s="28" t="str">
        <f aca="false">IF(AND(K1166&gt;0,J1166&gt;0,V1166&gt;0,U1166&gt;0),V1166-U1166,"")</f>
        <v/>
      </c>
      <c r="AC1166" s="12" t="str">
        <f aca="false">IF(AB1166&lt;&gt;"",AB1166/U1166,"")</f>
        <v/>
      </c>
      <c r="AD1166" s="27" t="n">
        <v>0</v>
      </c>
      <c r="AE1166" s="27" t="n">
        <v>0</v>
      </c>
      <c r="AF1166" s="27" t="n">
        <v>0</v>
      </c>
      <c r="AG1166" s="28" t="n">
        <f aca="false">AD1166+AE1166+AF1166</f>
        <v>0</v>
      </c>
      <c r="AH1166" s="12" t="str">
        <f aca="false">IF(AG1166&gt;0,AD1166/AG1166,"")</f>
        <v/>
      </c>
      <c r="AI1166" s="27" t="n">
        <v>0</v>
      </c>
      <c r="AJ1166" s="27" t="n">
        <v>0</v>
      </c>
      <c r="AK1166" s="27" t="n">
        <v>0</v>
      </c>
      <c r="AL1166" s="22" t="str">
        <f aca="false">IF(OR(AJ1166&gt;0,AK1166&gt;0),"Sí","No")</f>
        <v>No</v>
      </c>
      <c r="AM1166" s="6"/>
      <c r="AN1166" s="6"/>
      <c r="AO1166" s="12" t="n">
        <f aca="false">IF(M1166&gt;0,K1166/M1166,"")</f>
        <v>1</v>
      </c>
      <c r="AP1166" s="22" t="str">
        <f aca="false">IF(M1166&gt;=Resumen!$B$5,"Alto","Bajo")</f>
        <v>Bajo</v>
      </c>
      <c r="AQ1166" s="22" t="str">
        <f aca="false">IF(AO1166&gt;=Resumen!$B$28,"Alto","Bajo")</f>
        <v>Alto</v>
      </c>
      <c r="AR1166" s="22" t="str">
        <f aca="false">AP1166&amp;" Potencial / "&amp;AQ1166&amp;" Share"</f>
        <v>Bajo Potencial / Alto Share</v>
      </c>
      <c r="AS1166" s="22" t="str">
        <f aca="false">IF(Q1166="Sí",IF(AO1166&gt;=Resumen!$B$29,"Alto","Bajo"),"")</f>
        <v/>
      </c>
      <c r="AT1166" s="22" t="str">
        <f aca="false">IF(AS1166&lt;&gt;"",AP1166&amp;" Potencial / "&amp;AS1166&amp;" Share","")</f>
        <v/>
      </c>
      <c r="AU1166" s="22" t="str">
        <f aca="false">IF(AH1166="","Sin dato",IF(AH1166-AO1166&gt;Resumen!$B$6,"Sobre-exhibido",IF(AO1166-AH1166&gt;Resumen!$B$6,"Sub-exhibido","En línea")))</f>
        <v>Sin dato</v>
      </c>
      <c r="AV1166" s="22" t="str">
        <f aca="false">IF(AT1166="","",IF(AT1166="Alto Potencial / Bajo Share",1,IF(AT1166="Alto Potencial / Alto Share",2,IF(AT1166="Bajo Potencial / Alto Share",3,4))))</f>
        <v/>
      </c>
      <c r="AW1166" s="22" t="str">
        <f aca="false">IF(Q1166="No","Sin competencia directa",IF(AV1166=1,"1 - Foco Conquista (Alto Pot / Bajo Share)",IF(AV1166=2,"2 - Foco Defensa (Alto Pot / Alto Share)",IF(AV1166=3,"3 - Monitoreo (Bajo Pot / Alto Share)","4 - Baja Prioridad (Bajo Pot / Bajo Share)"))))</f>
        <v>Sin competencia directa</v>
      </c>
      <c r="AX1166" s="12" t="str">
        <f aca="false">IF(OR(IFERROR(AND(W1166&lt;&gt;"",Y1166&lt;&gt;"",Y1166-W1166&gt;Resumen!$B$8),FALSE()),IFERROR(AND(X1166&lt;&gt;"",Y1166&lt;&gt;"",Y1166-X1166&gt;Resumen!$B$8),FALSE())),MAX(IF(IFERROR(AND(W1166&lt;&gt;"",Y1166&lt;&gt;"",Y1166-W1166&gt;Resumen!$B$8),FALSE()),Y1166-W1166,0),IF(IFERROR(AND(X1166&lt;&gt;"",Y1166&lt;&gt;"",Y1166-X1166&gt;Resumen!$B$8),FALSE()),Y1166-X1166,0)),"")</f>
        <v/>
      </c>
      <c r="AY1166" s="22" t="str">
        <f aca="false">IF(OR(IFERROR(AND(W1166&lt;&gt;"",Y1166&lt;&gt;"",Y1166-W1166&gt;Resumen!$B$8),FALSE()),IFERROR(AND(X1166&lt;&gt;"",Y1166&lt;&gt;"",Y1166-X1166&gt;Resumen!$B$8),FALSE())),TRIM("Lays tiene mayor markup que "&amp;IF(IFERROR(AND(W1166&lt;&gt;"",Y1166&lt;&gt;"",Y1166-W1166&gt;Resumen!$B$8),FALSE()),"Quento ","")&amp;IF(IFERROR(AND(X1166&lt;&gt;"",Y1166&lt;&gt;"",Y1166-X1166&gt;Resumen!$B$8),FALSE()),"Julicroc ","")&amp;"en este PDV"),"")</f>
        <v/>
      </c>
      <c r="AZ1166" s="22" t="str">
        <f aca="false">IF(COUNTIF('Plan Pehuamar - Lista'!$A$2:$A$167,A1166)&gt;0,"Sí","No")</f>
        <v>No</v>
      </c>
      <c r="BA1166" s="22" t="str">
        <f aca="false">IF(COUNTIF('Plan Combo 9+1'!$A$2:$A$226,A1166)&gt;0,"Sí","No")</f>
        <v>No</v>
      </c>
      <c r="BB1166" s="22" t="str">
        <f aca="false">IF(AH1166="","No",IF(BA1166="Sí",IF((AO1166-AH1166)&gt;Resumen!$B$6,"Sí","No"),IF((AO1166-AH1166)&gt;=Resumen!$B$132,"Sí","No")))</f>
        <v>No</v>
      </c>
      <c r="BC1166" s="22" t="str">
        <f aca="false">IF(AND(N1166="Sí",AL1166="Sí",AI1166=0),"Sí","No")</f>
        <v>No</v>
      </c>
      <c r="BD1166" s="22" t="str">
        <f aca="false">IF(COUNTIF('Plan 9+1 (con Pehuamar)'!$A$2:$A$227,A1166)&gt;0,"Sí","No")</f>
        <v>No</v>
      </c>
    </row>
    <row r="1167" customFormat="false" ht="15" hidden="false" customHeight="true" outlineLevel="0" collapsed="false">
      <c r="A1167" s="6" t="n">
        <v>401267</v>
      </c>
      <c r="B1167" s="6" t="n">
        <v>6</v>
      </c>
      <c r="C1167" s="6" t="n">
        <v>603</v>
      </c>
      <c r="D1167" s="6" t="s">
        <v>315</v>
      </c>
      <c r="E1167" s="6" t="s">
        <v>1345</v>
      </c>
      <c r="F1167" s="6" t="s">
        <v>511</v>
      </c>
      <c r="G1167" s="6" t="s">
        <v>129</v>
      </c>
      <c r="H1167" s="6" t="s">
        <v>197</v>
      </c>
      <c r="I1167" s="27" t="n">
        <v>0</v>
      </c>
      <c r="J1167" s="27" t="n">
        <v>0</v>
      </c>
      <c r="K1167" s="27" t="n">
        <v>3.3</v>
      </c>
      <c r="L1167" s="28" t="n">
        <f aca="false">I1167+J1167</f>
        <v>0</v>
      </c>
      <c r="M1167" s="28" t="n">
        <f aca="false">L1167+K1167</f>
        <v>3.3</v>
      </c>
      <c r="N1167" s="22" t="str">
        <f aca="false">IF(I1167&gt;0,"Sí","No")</f>
        <v>No</v>
      </c>
      <c r="O1167" s="22" t="str">
        <f aca="false">IF(J1167&gt;0,"Sí","No")</f>
        <v>No</v>
      </c>
      <c r="P1167" s="22" t="str">
        <f aca="false">IF(K1167&gt;0,"Sí","No")</f>
        <v>Sí</v>
      </c>
      <c r="Q1167" s="22" t="str">
        <f aca="false">IF(OR(I1167&gt;0,J1167&gt;0),"Sí","No")</f>
        <v>No</v>
      </c>
      <c r="R1167" s="27"/>
      <c r="S1167" s="27"/>
      <c r="T1167" s="27"/>
      <c r="U1167" s="27"/>
      <c r="V1167" s="27"/>
      <c r="W1167" s="12" t="str">
        <f aca="false">IF(AND(I1167&gt;0,R1167&gt;0),(S1167-R1167)/R1167,"")</f>
        <v/>
      </c>
      <c r="X1167" s="12" t="str">
        <f aca="false">IF(AND(J1167&gt;0,T1167&gt;0),(U1167-T1167)/T1167,"")</f>
        <v/>
      </c>
      <c r="Y1167" s="12" t="str">
        <f aca="false">IF(AND(K1167&gt;0,V1167&gt;0),(V1167-Resumen!$B$7)/Resumen!$B$7,"")</f>
        <v/>
      </c>
      <c r="Z1167" s="28" t="str">
        <f aca="false">IF(AND(K1167&gt;0,I1167&gt;0,V1167&gt;0,S1167&gt;0),V1167-S1167,"")</f>
        <v/>
      </c>
      <c r="AA1167" s="12" t="str">
        <f aca="false">IF(Z1167&lt;&gt;"",Z1167/S1167,"")</f>
        <v/>
      </c>
      <c r="AB1167" s="28" t="str">
        <f aca="false">IF(AND(K1167&gt;0,J1167&gt;0,V1167&gt;0,U1167&gt;0),V1167-U1167,"")</f>
        <v/>
      </c>
      <c r="AC1167" s="12" t="str">
        <f aca="false">IF(AB1167&lt;&gt;"",AB1167/U1167,"")</f>
        <v/>
      </c>
      <c r="AD1167" s="27" t="n">
        <v>0</v>
      </c>
      <c r="AE1167" s="27" t="n">
        <v>0</v>
      </c>
      <c r="AF1167" s="27" t="n">
        <v>0</v>
      </c>
      <c r="AG1167" s="28" t="n">
        <f aca="false">AD1167+AE1167+AF1167</f>
        <v>0</v>
      </c>
      <c r="AH1167" s="12" t="str">
        <f aca="false">IF(AG1167&gt;0,AD1167/AG1167,"")</f>
        <v/>
      </c>
      <c r="AI1167" s="27" t="n">
        <v>0</v>
      </c>
      <c r="AJ1167" s="27" t="n">
        <v>0</v>
      </c>
      <c r="AK1167" s="27" t="n">
        <v>0</v>
      </c>
      <c r="AL1167" s="22" t="str">
        <f aca="false">IF(OR(AJ1167&gt;0,AK1167&gt;0),"Sí","No")</f>
        <v>No</v>
      </c>
      <c r="AM1167" s="6"/>
      <c r="AN1167" s="6"/>
      <c r="AO1167" s="12" t="n">
        <f aca="false">IF(M1167&gt;0,K1167/M1167,"")</f>
        <v>1</v>
      </c>
      <c r="AP1167" s="22" t="str">
        <f aca="false">IF(M1167&gt;=Resumen!$B$5,"Alto","Bajo")</f>
        <v>Bajo</v>
      </c>
      <c r="AQ1167" s="22" t="str">
        <f aca="false">IF(AO1167&gt;=Resumen!$B$28,"Alto","Bajo")</f>
        <v>Alto</v>
      </c>
      <c r="AR1167" s="22" t="str">
        <f aca="false">AP1167&amp;" Potencial / "&amp;AQ1167&amp;" Share"</f>
        <v>Bajo Potencial / Alto Share</v>
      </c>
      <c r="AS1167" s="22" t="str">
        <f aca="false">IF(Q1167="Sí",IF(AO1167&gt;=Resumen!$B$29,"Alto","Bajo"),"")</f>
        <v/>
      </c>
      <c r="AT1167" s="22" t="str">
        <f aca="false">IF(AS1167&lt;&gt;"",AP1167&amp;" Potencial / "&amp;AS1167&amp;" Share","")</f>
        <v/>
      </c>
      <c r="AU1167" s="22" t="str">
        <f aca="false">IF(AH1167="","Sin dato",IF(AH1167-AO1167&gt;Resumen!$B$6,"Sobre-exhibido",IF(AO1167-AH1167&gt;Resumen!$B$6,"Sub-exhibido","En línea")))</f>
        <v>Sin dato</v>
      </c>
      <c r="AV1167" s="22" t="str">
        <f aca="false">IF(AT1167="","",IF(AT1167="Alto Potencial / Bajo Share",1,IF(AT1167="Alto Potencial / Alto Share",2,IF(AT1167="Bajo Potencial / Alto Share",3,4))))</f>
        <v/>
      </c>
      <c r="AW1167" s="22" t="str">
        <f aca="false">IF(Q1167="No","Sin competencia directa",IF(AV1167=1,"1 - Foco Conquista (Alto Pot / Bajo Share)",IF(AV1167=2,"2 - Foco Defensa (Alto Pot / Alto Share)",IF(AV1167=3,"3 - Monitoreo (Bajo Pot / Alto Share)","4 - Baja Prioridad (Bajo Pot / Bajo Share)"))))</f>
        <v>Sin competencia directa</v>
      </c>
      <c r="AX1167" s="12" t="str">
        <f aca="false">IF(OR(IFERROR(AND(W1167&lt;&gt;"",Y1167&lt;&gt;"",Y1167-W1167&gt;Resumen!$B$8),FALSE()),IFERROR(AND(X1167&lt;&gt;"",Y1167&lt;&gt;"",Y1167-X1167&gt;Resumen!$B$8),FALSE())),MAX(IF(IFERROR(AND(W1167&lt;&gt;"",Y1167&lt;&gt;"",Y1167-W1167&gt;Resumen!$B$8),FALSE()),Y1167-W1167,0),IF(IFERROR(AND(X1167&lt;&gt;"",Y1167&lt;&gt;"",Y1167-X1167&gt;Resumen!$B$8),FALSE()),Y1167-X1167,0)),"")</f>
        <v/>
      </c>
      <c r="AY1167" s="22" t="str">
        <f aca="false">IF(OR(IFERROR(AND(W1167&lt;&gt;"",Y1167&lt;&gt;"",Y1167-W1167&gt;Resumen!$B$8),FALSE()),IFERROR(AND(X1167&lt;&gt;"",Y1167&lt;&gt;"",Y1167-X1167&gt;Resumen!$B$8),FALSE())),TRIM("Lays tiene mayor markup que "&amp;IF(IFERROR(AND(W1167&lt;&gt;"",Y1167&lt;&gt;"",Y1167-W1167&gt;Resumen!$B$8),FALSE()),"Quento ","")&amp;IF(IFERROR(AND(X1167&lt;&gt;"",Y1167&lt;&gt;"",Y1167-X1167&gt;Resumen!$B$8),FALSE()),"Julicroc ","")&amp;"en este PDV"),"")</f>
        <v/>
      </c>
      <c r="AZ1167" s="22" t="str">
        <f aca="false">IF(COUNTIF('Plan Pehuamar - Lista'!$A$2:$A$167,A1167)&gt;0,"Sí","No")</f>
        <v>No</v>
      </c>
      <c r="BA1167" s="22" t="str">
        <f aca="false">IF(COUNTIF('Plan Combo 9+1'!$A$2:$A$226,A1167)&gt;0,"Sí","No")</f>
        <v>No</v>
      </c>
      <c r="BB1167" s="22" t="str">
        <f aca="false">IF(AH1167="","No",IF(BA1167="Sí",IF((AO1167-AH1167)&gt;Resumen!$B$6,"Sí","No"),IF((AO1167-AH1167)&gt;=Resumen!$B$132,"Sí","No")))</f>
        <v>No</v>
      </c>
      <c r="BC1167" s="22" t="str">
        <f aca="false">IF(AND(N1167="Sí",AL1167="Sí",AI1167=0),"Sí","No")</f>
        <v>No</v>
      </c>
      <c r="BD1167" s="22" t="str">
        <f aca="false">IF(COUNTIF('Plan 9+1 (con Pehuamar)'!$A$2:$A$227,A1167)&gt;0,"Sí","No")</f>
        <v>No</v>
      </c>
    </row>
    <row r="1168" customFormat="false" ht="15" hidden="false" customHeight="true" outlineLevel="0" collapsed="false">
      <c r="A1168" s="6" t="n">
        <v>401278</v>
      </c>
      <c r="B1168" s="6" t="n">
        <v>6</v>
      </c>
      <c r="C1168" s="6" t="n">
        <v>603</v>
      </c>
      <c r="D1168" s="6" t="s">
        <v>315</v>
      </c>
      <c r="E1168" s="6" t="s">
        <v>1346</v>
      </c>
      <c r="F1168" s="6" t="s">
        <v>196</v>
      </c>
      <c r="G1168" s="6" t="s">
        <v>129</v>
      </c>
      <c r="H1168" s="6" t="s">
        <v>197</v>
      </c>
      <c r="I1168" s="27" t="n">
        <v>0</v>
      </c>
      <c r="J1168" s="27" t="n">
        <v>0</v>
      </c>
      <c r="K1168" s="27" t="n">
        <v>0.4</v>
      </c>
      <c r="L1168" s="28" t="n">
        <f aca="false">I1168+J1168</f>
        <v>0</v>
      </c>
      <c r="M1168" s="28" t="n">
        <f aca="false">L1168+K1168</f>
        <v>0.4</v>
      </c>
      <c r="N1168" s="22" t="str">
        <f aca="false">IF(I1168&gt;0,"Sí","No")</f>
        <v>No</v>
      </c>
      <c r="O1168" s="22" t="str">
        <f aca="false">IF(J1168&gt;0,"Sí","No")</f>
        <v>No</v>
      </c>
      <c r="P1168" s="22" t="str">
        <f aca="false">IF(K1168&gt;0,"Sí","No")</f>
        <v>Sí</v>
      </c>
      <c r="Q1168" s="22" t="str">
        <f aca="false">IF(OR(I1168&gt;0,J1168&gt;0),"Sí","No")</f>
        <v>No</v>
      </c>
      <c r="R1168" s="27"/>
      <c r="S1168" s="27"/>
      <c r="T1168" s="27"/>
      <c r="U1168" s="27"/>
      <c r="V1168" s="27"/>
      <c r="W1168" s="12" t="str">
        <f aca="false">IF(AND(I1168&gt;0,R1168&gt;0),(S1168-R1168)/R1168,"")</f>
        <v/>
      </c>
      <c r="X1168" s="12" t="str">
        <f aca="false">IF(AND(J1168&gt;0,T1168&gt;0),(U1168-T1168)/T1168,"")</f>
        <v/>
      </c>
      <c r="Y1168" s="12" t="str">
        <f aca="false">IF(AND(K1168&gt;0,V1168&gt;0),(V1168-Resumen!$B$7)/Resumen!$B$7,"")</f>
        <v/>
      </c>
      <c r="Z1168" s="28" t="str">
        <f aca="false">IF(AND(K1168&gt;0,I1168&gt;0,V1168&gt;0,S1168&gt;0),V1168-S1168,"")</f>
        <v/>
      </c>
      <c r="AA1168" s="12" t="str">
        <f aca="false">IF(Z1168&lt;&gt;"",Z1168/S1168,"")</f>
        <v/>
      </c>
      <c r="AB1168" s="28" t="str">
        <f aca="false">IF(AND(K1168&gt;0,J1168&gt;0,V1168&gt;0,U1168&gt;0),V1168-U1168,"")</f>
        <v/>
      </c>
      <c r="AC1168" s="12" t="str">
        <f aca="false">IF(AB1168&lt;&gt;"",AB1168/U1168,"")</f>
        <v/>
      </c>
      <c r="AD1168" s="27" t="n">
        <v>0</v>
      </c>
      <c r="AE1168" s="27" t="n">
        <v>0</v>
      </c>
      <c r="AF1168" s="27" t="n">
        <v>0</v>
      </c>
      <c r="AG1168" s="28" t="n">
        <f aca="false">AD1168+AE1168+AF1168</f>
        <v>0</v>
      </c>
      <c r="AH1168" s="12" t="str">
        <f aca="false">IF(AG1168&gt;0,AD1168/AG1168,"")</f>
        <v/>
      </c>
      <c r="AI1168" s="27" t="n">
        <v>0</v>
      </c>
      <c r="AJ1168" s="27" t="n">
        <v>0</v>
      </c>
      <c r="AK1168" s="27" t="n">
        <v>0</v>
      </c>
      <c r="AL1168" s="22" t="str">
        <f aca="false">IF(OR(AJ1168&gt;0,AK1168&gt;0),"Sí","No")</f>
        <v>No</v>
      </c>
      <c r="AM1168" s="6"/>
      <c r="AN1168" s="6"/>
      <c r="AO1168" s="12" t="n">
        <f aca="false">IF(M1168&gt;0,K1168/M1168,"")</f>
        <v>1</v>
      </c>
      <c r="AP1168" s="22" t="str">
        <f aca="false">IF(M1168&gt;=Resumen!$B$5,"Alto","Bajo")</f>
        <v>Bajo</v>
      </c>
      <c r="AQ1168" s="22" t="str">
        <f aca="false">IF(AO1168&gt;=Resumen!$B$28,"Alto","Bajo")</f>
        <v>Alto</v>
      </c>
      <c r="AR1168" s="22" t="str">
        <f aca="false">AP1168&amp;" Potencial / "&amp;AQ1168&amp;" Share"</f>
        <v>Bajo Potencial / Alto Share</v>
      </c>
      <c r="AS1168" s="22" t="str">
        <f aca="false">IF(Q1168="Sí",IF(AO1168&gt;=Resumen!$B$29,"Alto","Bajo"),"")</f>
        <v/>
      </c>
      <c r="AT1168" s="22" t="str">
        <f aca="false">IF(AS1168&lt;&gt;"",AP1168&amp;" Potencial / "&amp;AS1168&amp;" Share","")</f>
        <v/>
      </c>
      <c r="AU1168" s="22" t="str">
        <f aca="false">IF(AH1168="","Sin dato",IF(AH1168-AO1168&gt;Resumen!$B$6,"Sobre-exhibido",IF(AO1168-AH1168&gt;Resumen!$B$6,"Sub-exhibido","En línea")))</f>
        <v>Sin dato</v>
      </c>
      <c r="AV1168" s="22" t="str">
        <f aca="false">IF(AT1168="","",IF(AT1168="Alto Potencial / Bajo Share",1,IF(AT1168="Alto Potencial / Alto Share",2,IF(AT1168="Bajo Potencial / Alto Share",3,4))))</f>
        <v/>
      </c>
      <c r="AW1168" s="22" t="str">
        <f aca="false">IF(Q1168="No","Sin competencia directa",IF(AV1168=1,"1 - Foco Conquista (Alto Pot / Bajo Share)",IF(AV1168=2,"2 - Foco Defensa (Alto Pot / Alto Share)",IF(AV1168=3,"3 - Monitoreo (Bajo Pot / Alto Share)","4 - Baja Prioridad (Bajo Pot / Bajo Share)"))))</f>
        <v>Sin competencia directa</v>
      </c>
      <c r="AX1168" s="12" t="str">
        <f aca="false">IF(OR(IFERROR(AND(W1168&lt;&gt;"",Y1168&lt;&gt;"",Y1168-W1168&gt;Resumen!$B$8),FALSE()),IFERROR(AND(X1168&lt;&gt;"",Y1168&lt;&gt;"",Y1168-X1168&gt;Resumen!$B$8),FALSE())),MAX(IF(IFERROR(AND(W1168&lt;&gt;"",Y1168&lt;&gt;"",Y1168-W1168&gt;Resumen!$B$8),FALSE()),Y1168-W1168,0),IF(IFERROR(AND(X1168&lt;&gt;"",Y1168&lt;&gt;"",Y1168-X1168&gt;Resumen!$B$8),FALSE()),Y1168-X1168,0)),"")</f>
        <v/>
      </c>
      <c r="AY1168" s="22" t="str">
        <f aca="false">IF(OR(IFERROR(AND(W1168&lt;&gt;"",Y1168&lt;&gt;"",Y1168-W1168&gt;Resumen!$B$8),FALSE()),IFERROR(AND(X1168&lt;&gt;"",Y1168&lt;&gt;"",Y1168-X1168&gt;Resumen!$B$8),FALSE())),TRIM("Lays tiene mayor markup que "&amp;IF(IFERROR(AND(W1168&lt;&gt;"",Y1168&lt;&gt;"",Y1168-W1168&gt;Resumen!$B$8),FALSE()),"Quento ","")&amp;IF(IFERROR(AND(X1168&lt;&gt;"",Y1168&lt;&gt;"",Y1168-X1168&gt;Resumen!$B$8),FALSE()),"Julicroc ","")&amp;"en este PDV"),"")</f>
        <v/>
      </c>
      <c r="AZ1168" s="22" t="str">
        <f aca="false">IF(COUNTIF('Plan Pehuamar - Lista'!$A$2:$A$167,A1168)&gt;0,"Sí","No")</f>
        <v>No</v>
      </c>
      <c r="BA1168" s="22" t="str">
        <f aca="false">IF(COUNTIF('Plan Combo 9+1'!$A$2:$A$226,A1168)&gt;0,"Sí","No")</f>
        <v>No</v>
      </c>
      <c r="BB1168" s="22" t="str">
        <f aca="false">IF(AH1168="","No",IF(BA1168="Sí",IF((AO1168-AH1168)&gt;Resumen!$B$6,"Sí","No"),IF((AO1168-AH1168)&gt;=Resumen!$B$132,"Sí","No")))</f>
        <v>No</v>
      </c>
      <c r="BC1168" s="22" t="str">
        <f aca="false">IF(AND(N1168="Sí",AL1168="Sí",AI1168=0),"Sí","No")</f>
        <v>No</v>
      </c>
      <c r="BD1168" s="22" t="str">
        <f aca="false">IF(COUNTIF('Plan 9+1 (con Pehuamar)'!$A$2:$A$227,A1168)&gt;0,"Sí","No")</f>
        <v>No</v>
      </c>
    </row>
    <row r="1169" customFormat="false" ht="15" hidden="false" customHeight="true" outlineLevel="0" collapsed="false">
      <c r="A1169" s="6" t="n">
        <v>401291</v>
      </c>
      <c r="B1169" s="6" t="n">
        <v>6</v>
      </c>
      <c r="C1169" s="6" t="n">
        <v>603</v>
      </c>
      <c r="D1169" s="6" t="s">
        <v>315</v>
      </c>
      <c r="E1169" s="6" t="s">
        <v>1347</v>
      </c>
      <c r="F1169" s="6" t="s">
        <v>291</v>
      </c>
      <c r="G1169" s="6" t="s">
        <v>129</v>
      </c>
      <c r="H1169" s="6" t="s">
        <v>197</v>
      </c>
      <c r="I1169" s="27" t="n">
        <v>0</v>
      </c>
      <c r="J1169" s="27" t="n">
        <v>0</v>
      </c>
      <c r="K1169" s="27" t="n">
        <v>3.2</v>
      </c>
      <c r="L1169" s="28" t="n">
        <f aca="false">I1169+J1169</f>
        <v>0</v>
      </c>
      <c r="M1169" s="28" t="n">
        <f aca="false">L1169+K1169</f>
        <v>3.2</v>
      </c>
      <c r="N1169" s="22" t="str">
        <f aca="false">IF(I1169&gt;0,"Sí","No")</f>
        <v>No</v>
      </c>
      <c r="O1169" s="22" t="str">
        <f aca="false">IF(J1169&gt;0,"Sí","No")</f>
        <v>No</v>
      </c>
      <c r="P1169" s="22" t="str">
        <f aca="false">IF(K1169&gt;0,"Sí","No")</f>
        <v>Sí</v>
      </c>
      <c r="Q1169" s="22" t="str">
        <f aca="false">IF(OR(I1169&gt;0,J1169&gt;0),"Sí","No")</f>
        <v>No</v>
      </c>
      <c r="R1169" s="27"/>
      <c r="S1169" s="27"/>
      <c r="T1169" s="27"/>
      <c r="U1169" s="27"/>
      <c r="V1169" s="27"/>
      <c r="W1169" s="12" t="str">
        <f aca="false">IF(AND(I1169&gt;0,R1169&gt;0),(S1169-R1169)/R1169,"")</f>
        <v/>
      </c>
      <c r="X1169" s="12" t="str">
        <f aca="false">IF(AND(J1169&gt;0,T1169&gt;0),(U1169-T1169)/T1169,"")</f>
        <v/>
      </c>
      <c r="Y1169" s="12" t="str">
        <f aca="false">IF(AND(K1169&gt;0,V1169&gt;0),(V1169-Resumen!$B$7)/Resumen!$B$7,"")</f>
        <v/>
      </c>
      <c r="Z1169" s="28" t="str">
        <f aca="false">IF(AND(K1169&gt;0,I1169&gt;0,V1169&gt;0,S1169&gt;0),V1169-S1169,"")</f>
        <v/>
      </c>
      <c r="AA1169" s="12" t="str">
        <f aca="false">IF(Z1169&lt;&gt;"",Z1169/S1169,"")</f>
        <v/>
      </c>
      <c r="AB1169" s="28" t="str">
        <f aca="false">IF(AND(K1169&gt;0,J1169&gt;0,V1169&gt;0,U1169&gt;0),V1169-U1169,"")</f>
        <v/>
      </c>
      <c r="AC1169" s="12" t="str">
        <f aca="false">IF(AB1169&lt;&gt;"",AB1169/U1169,"")</f>
        <v/>
      </c>
      <c r="AD1169" s="27" t="n">
        <v>0</v>
      </c>
      <c r="AE1169" s="27" t="n">
        <v>0</v>
      </c>
      <c r="AF1169" s="27" t="n">
        <v>0</v>
      </c>
      <c r="AG1169" s="28" t="n">
        <f aca="false">AD1169+AE1169+AF1169</f>
        <v>0</v>
      </c>
      <c r="AH1169" s="12" t="str">
        <f aca="false">IF(AG1169&gt;0,AD1169/AG1169,"")</f>
        <v/>
      </c>
      <c r="AI1169" s="27" t="n">
        <v>0</v>
      </c>
      <c r="AJ1169" s="27" t="n">
        <v>0</v>
      </c>
      <c r="AK1169" s="27" t="n">
        <v>0</v>
      </c>
      <c r="AL1169" s="22" t="str">
        <f aca="false">IF(OR(AJ1169&gt;0,AK1169&gt;0),"Sí","No")</f>
        <v>No</v>
      </c>
      <c r="AM1169" s="6"/>
      <c r="AN1169" s="6"/>
      <c r="AO1169" s="12" t="n">
        <f aca="false">IF(M1169&gt;0,K1169/M1169,"")</f>
        <v>1</v>
      </c>
      <c r="AP1169" s="22" t="str">
        <f aca="false">IF(M1169&gt;=Resumen!$B$5,"Alto","Bajo")</f>
        <v>Bajo</v>
      </c>
      <c r="AQ1169" s="22" t="str">
        <f aca="false">IF(AO1169&gt;=Resumen!$B$28,"Alto","Bajo")</f>
        <v>Alto</v>
      </c>
      <c r="AR1169" s="22" t="str">
        <f aca="false">AP1169&amp;" Potencial / "&amp;AQ1169&amp;" Share"</f>
        <v>Bajo Potencial / Alto Share</v>
      </c>
      <c r="AS1169" s="22" t="str">
        <f aca="false">IF(Q1169="Sí",IF(AO1169&gt;=Resumen!$B$29,"Alto","Bajo"),"")</f>
        <v/>
      </c>
      <c r="AT1169" s="22" t="str">
        <f aca="false">IF(AS1169&lt;&gt;"",AP1169&amp;" Potencial / "&amp;AS1169&amp;" Share","")</f>
        <v/>
      </c>
      <c r="AU1169" s="22" t="str">
        <f aca="false">IF(AH1169="","Sin dato",IF(AH1169-AO1169&gt;Resumen!$B$6,"Sobre-exhibido",IF(AO1169-AH1169&gt;Resumen!$B$6,"Sub-exhibido","En línea")))</f>
        <v>Sin dato</v>
      </c>
      <c r="AV1169" s="22" t="str">
        <f aca="false">IF(AT1169="","",IF(AT1169="Alto Potencial / Bajo Share",1,IF(AT1169="Alto Potencial / Alto Share",2,IF(AT1169="Bajo Potencial / Alto Share",3,4))))</f>
        <v/>
      </c>
      <c r="AW1169" s="22" t="str">
        <f aca="false">IF(Q1169="No","Sin competencia directa",IF(AV1169=1,"1 - Foco Conquista (Alto Pot / Bajo Share)",IF(AV1169=2,"2 - Foco Defensa (Alto Pot / Alto Share)",IF(AV1169=3,"3 - Monitoreo (Bajo Pot / Alto Share)","4 - Baja Prioridad (Bajo Pot / Bajo Share)"))))</f>
        <v>Sin competencia directa</v>
      </c>
      <c r="AX1169" s="12" t="str">
        <f aca="false">IF(OR(IFERROR(AND(W1169&lt;&gt;"",Y1169&lt;&gt;"",Y1169-W1169&gt;Resumen!$B$8),FALSE()),IFERROR(AND(X1169&lt;&gt;"",Y1169&lt;&gt;"",Y1169-X1169&gt;Resumen!$B$8),FALSE())),MAX(IF(IFERROR(AND(W1169&lt;&gt;"",Y1169&lt;&gt;"",Y1169-W1169&gt;Resumen!$B$8),FALSE()),Y1169-W1169,0),IF(IFERROR(AND(X1169&lt;&gt;"",Y1169&lt;&gt;"",Y1169-X1169&gt;Resumen!$B$8),FALSE()),Y1169-X1169,0)),"")</f>
        <v/>
      </c>
      <c r="AY1169" s="22" t="str">
        <f aca="false">IF(OR(IFERROR(AND(W1169&lt;&gt;"",Y1169&lt;&gt;"",Y1169-W1169&gt;Resumen!$B$8),FALSE()),IFERROR(AND(X1169&lt;&gt;"",Y1169&lt;&gt;"",Y1169-X1169&gt;Resumen!$B$8),FALSE())),TRIM("Lays tiene mayor markup que "&amp;IF(IFERROR(AND(W1169&lt;&gt;"",Y1169&lt;&gt;"",Y1169-W1169&gt;Resumen!$B$8),FALSE()),"Quento ","")&amp;IF(IFERROR(AND(X1169&lt;&gt;"",Y1169&lt;&gt;"",Y1169-X1169&gt;Resumen!$B$8),FALSE()),"Julicroc ","")&amp;"en este PDV"),"")</f>
        <v/>
      </c>
      <c r="AZ1169" s="22" t="str">
        <f aca="false">IF(COUNTIF('Plan Pehuamar - Lista'!$A$2:$A$167,A1169)&gt;0,"Sí","No")</f>
        <v>No</v>
      </c>
      <c r="BA1169" s="22" t="str">
        <f aca="false">IF(COUNTIF('Plan Combo 9+1'!$A$2:$A$226,A1169)&gt;0,"Sí","No")</f>
        <v>No</v>
      </c>
      <c r="BB1169" s="22" t="str">
        <f aca="false">IF(AH1169="","No",IF(BA1169="Sí",IF((AO1169-AH1169)&gt;Resumen!$B$6,"Sí","No"),IF((AO1169-AH1169)&gt;=Resumen!$B$132,"Sí","No")))</f>
        <v>No</v>
      </c>
      <c r="BC1169" s="22" t="str">
        <f aca="false">IF(AND(N1169="Sí",AL1169="Sí",AI1169=0),"Sí","No")</f>
        <v>No</v>
      </c>
      <c r="BD1169" s="22" t="str">
        <f aca="false">IF(COUNTIF('Plan 9+1 (con Pehuamar)'!$A$2:$A$227,A1169)&gt;0,"Sí","No")</f>
        <v>No</v>
      </c>
    </row>
    <row r="1170" customFormat="false" ht="15" hidden="false" customHeight="true" outlineLevel="0" collapsed="false">
      <c r="A1170" s="6" t="n">
        <v>401302</v>
      </c>
      <c r="B1170" s="6" t="n">
        <v>6</v>
      </c>
      <c r="C1170" s="6" t="n">
        <v>603</v>
      </c>
      <c r="D1170" s="6" t="s">
        <v>315</v>
      </c>
      <c r="E1170" s="6" t="s">
        <v>1348</v>
      </c>
      <c r="F1170" s="6" t="s">
        <v>196</v>
      </c>
      <c r="G1170" s="6" t="s">
        <v>129</v>
      </c>
      <c r="H1170" s="6" t="s">
        <v>197</v>
      </c>
      <c r="I1170" s="27" t="n">
        <v>0</v>
      </c>
      <c r="J1170" s="27" t="n">
        <v>0</v>
      </c>
      <c r="K1170" s="27" t="n">
        <v>5</v>
      </c>
      <c r="L1170" s="28" t="n">
        <f aca="false">I1170+J1170</f>
        <v>0</v>
      </c>
      <c r="M1170" s="28" t="n">
        <f aca="false">L1170+K1170</f>
        <v>5</v>
      </c>
      <c r="N1170" s="22" t="str">
        <f aca="false">IF(I1170&gt;0,"Sí","No")</f>
        <v>No</v>
      </c>
      <c r="O1170" s="22" t="str">
        <f aca="false">IF(J1170&gt;0,"Sí","No")</f>
        <v>No</v>
      </c>
      <c r="P1170" s="22" t="str">
        <f aca="false">IF(K1170&gt;0,"Sí","No")</f>
        <v>Sí</v>
      </c>
      <c r="Q1170" s="22" t="str">
        <f aca="false">IF(OR(I1170&gt;0,J1170&gt;0),"Sí","No")</f>
        <v>No</v>
      </c>
      <c r="R1170" s="27"/>
      <c r="S1170" s="27"/>
      <c r="T1170" s="27"/>
      <c r="U1170" s="27"/>
      <c r="V1170" s="27"/>
      <c r="W1170" s="12" t="str">
        <f aca="false">IF(AND(I1170&gt;0,R1170&gt;0),(S1170-R1170)/R1170,"")</f>
        <v/>
      </c>
      <c r="X1170" s="12" t="str">
        <f aca="false">IF(AND(J1170&gt;0,T1170&gt;0),(U1170-T1170)/T1170,"")</f>
        <v/>
      </c>
      <c r="Y1170" s="12" t="str">
        <f aca="false">IF(AND(K1170&gt;0,V1170&gt;0),(V1170-Resumen!$B$7)/Resumen!$B$7,"")</f>
        <v/>
      </c>
      <c r="Z1170" s="28" t="str">
        <f aca="false">IF(AND(K1170&gt;0,I1170&gt;0,V1170&gt;0,S1170&gt;0),V1170-S1170,"")</f>
        <v/>
      </c>
      <c r="AA1170" s="12" t="str">
        <f aca="false">IF(Z1170&lt;&gt;"",Z1170/S1170,"")</f>
        <v/>
      </c>
      <c r="AB1170" s="28" t="str">
        <f aca="false">IF(AND(K1170&gt;0,J1170&gt;0,V1170&gt;0,U1170&gt;0),V1170-U1170,"")</f>
        <v/>
      </c>
      <c r="AC1170" s="12" t="str">
        <f aca="false">IF(AB1170&lt;&gt;"",AB1170/U1170,"")</f>
        <v/>
      </c>
      <c r="AD1170" s="27" t="n">
        <v>0</v>
      </c>
      <c r="AE1170" s="27" t="n">
        <v>0</v>
      </c>
      <c r="AF1170" s="27" t="n">
        <v>0</v>
      </c>
      <c r="AG1170" s="28" t="n">
        <f aca="false">AD1170+AE1170+AF1170</f>
        <v>0</v>
      </c>
      <c r="AH1170" s="12" t="str">
        <f aca="false">IF(AG1170&gt;0,AD1170/AG1170,"")</f>
        <v/>
      </c>
      <c r="AI1170" s="27" t="n">
        <v>0</v>
      </c>
      <c r="AJ1170" s="27" t="n">
        <v>0</v>
      </c>
      <c r="AK1170" s="27" t="n">
        <v>0</v>
      </c>
      <c r="AL1170" s="22" t="str">
        <f aca="false">IF(OR(AJ1170&gt;0,AK1170&gt;0),"Sí","No")</f>
        <v>No</v>
      </c>
      <c r="AM1170" s="6"/>
      <c r="AN1170" s="6"/>
      <c r="AO1170" s="12" t="n">
        <f aca="false">IF(M1170&gt;0,K1170/M1170,"")</f>
        <v>1</v>
      </c>
      <c r="AP1170" s="22" t="str">
        <f aca="false">IF(M1170&gt;=Resumen!$B$5,"Alto","Bajo")</f>
        <v>Bajo</v>
      </c>
      <c r="AQ1170" s="22" t="str">
        <f aca="false">IF(AO1170&gt;=Resumen!$B$28,"Alto","Bajo")</f>
        <v>Alto</v>
      </c>
      <c r="AR1170" s="22" t="str">
        <f aca="false">AP1170&amp;" Potencial / "&amp;AQ1170&amp;" Share"</f>
        <v>Bajo Potencial / Alto Share</v>
      </c>
      <c r="AS1170" s="22" t="str">
        <f aca="false">IF(Q1170="Sí",IF(AO1170&gt;=Resumen!$B$29,"Alto","Bajo"),"")</f>
        <v/>
      </c>
      <c r="AT1170" s="22" t="str">
        <f aca="false">IF(AS1170&lt;&gt;"",AP1170&amp;" Potencial / "&amp;AS1170&amp;" Share","")</f>
        <v/>
      </c>
      <c r="AU1170" s="22" t="str">
        <f aca="false">IF(AH1170="","Sin dato",IF(AH1170-AO1170&gt;Resumen!$B$6,"Sobre-exhibido",IF(AO1170-AH1170&gt;Resumen!$B$6,"Sub-exhibido","En línea")))</f>
        <v>Sin dato</v>
      </c>
      <c r="AV1170" s="22" t="str">
        <f aca="false">IF(AT1170="","",IF(AT1170="Alto Potencial / Bajo Share",1,IF(AT1170="Alto Potencial / Alto Share",2,IF(AT1170="Bajo Potencial / Alto Share",3,4))))</f>
        <v/>
      </c>
      <c r="AW1170" s="22" t="str">
        <f aca="false">IF(Q1170="No","Sin competencia directa",IF(AV1170=1,"1 - Foco Conquista (Alto Pot / Bajo Share)",IF(AV1170=2,"2 - Foco Defensa (Alto Pot / Alto Share)",IF(AV1170=3,"3 - Monitoreo (Bajo Pot / Alto Share)","4 - Baja Prioridad (Bajo Pot / Bajo Share)"))))</f>
        <v>Sin competencia directa</v>
      </c>
      <c r="AX1170" s="12" t="str">
        <f aca="false">IF(OR(IFERROR(AND(W1170&lt;&gt;"",Y1170&lt;&gt;"",Y1170-W1170&gt;Resumen!$B$8),FALSE()),IFERROR(AND(X1170&lt;&gt;"",Y1170&lt;&gt;"",Y1170-X1170&gt;Resumen!$B$8),FALSE())),MAX(IF(IFERROR(AND(W1170&lt;&gt;"",Y1170&lt;&gt;"",Y1170-W1170&gt;Resumen!$B$8),FALSE()),Y1170-W1170,0),IF(IFERROR(AND(X1170&lt;&gt;"",Y1170&lt;&gt;"",Y1170-X1170&gt;Resumen!$B$8),FALSE()),Y1170-X1170,0)),"")</f>
        <v/>
      </c>
      <c r="AY1170" s="22" t="str">
        <f aca="false">IF(OR(IFERROR(AND(W1170&lt;&gt;"",Y1170&lt;&gt;"",Y1170-W1170&gt;Resumen!$B$8),FALSE()),IFERROR(AND(X1170&lt;&gt;"",Y1170&lt;&gt;"",Y1170-X1170&gt;Resumen!$B$8),FALSE())),TRIM("Lays tiene mayor markup que "&amp;IF(IFERROR(AND(W1170&lt;&gt;"",Y1170&lt;&gt;"",Y1170-W1170&gt;Resumen!$B$8),FALSE()),"Quento ","")&amp;IF(IFERROR(AND(X1170&lt;&gt;"",Y1170&lt;&gt;"",Y1170-X1170&gt;Resumen!$B$8),FALSE()),"Julicroc ","")&amp;"en este PDV"),"")</f>
        <v/>
      </c>
      <c r="AZ1170" s="22" t="str">
        <f aca="false">IF(COUNTIF('Plan Pehuamar - Lista'!$A$2:$A$167,A1170)&gt;0,"Sí","No")</f>
        <v>No</v>
      </c>
      <c r="BA1170" s="22" t="str">
        <f aca="false">IF(COUNTIF('Plan Combo 9+1'!$A$2:$A$226,A1170)&gt;0,"Sí","No")</f>
        <v>No</v>
      </c>
      <c r="BB1170" s="22" t="str">
        <f aca="false">IF(AH1170="","No",IF(BA1170="Sí",IF((AO1170-AH1170)&gt;Resumen!$B$6,"Sí","No"),IF((AO1170-AH1170)&gt;=Resumen!$B$132,"Sí","No")))</f>
        <v>No</v>
      </c>
      <c r="BC1170" s="22" t="str">
        <f aca="false">IF(AND(N1170="Sí",AL1170="Sí",AI1170=0),"Sí","No")</f>
        <v>No</v>
      </c>
      <c r="BD1170" s="22" t="str">
        <f aca="false">IF(COUNTIF('Plan 9+1 (con Pehuamar)'!$A$2:$A$227,A1170)&gt;0,"Sí","No")</f>
        <v>No</v>
      </c>
    </row>
    <row r="1171" customFormat="false" ht="15" hidden="false" customHeight="true" outlineLevel="0" collapsed="false">
      <c r="A1171" s="6" t="n">
        <v>401306</v>
      </c>
      <c r="B1171" s="6" t="n">
        <v>6</v>
      </c>
      <c r="C1171" s="6" t="n">
        <v>603</v>
      </c>
      <c r="D1171" s="6" t="s">
        <v>315</v>
      </c>
      <c r="E1171" s="6" t="s">
        <v>1349</v>
      </c>
      <c r="F1171" s="6" t="s">
        <v>196</v>
      </c>
      <c r="G1171" s="6" t="s">
        <v>129</v>
      </c>
      <c r="H1171" s="6" t="s">
        <v>197</v>
      </c>
      <c r="I1171" s="27" t="n">
        <v>0</v>
      </c>
      <c r="J1171" s="27" t="n">
        <v>0</v>
      </c>
      <c r="K1171" s="27" t="n">
        <v>3.6</v>
      </c>
      <c r="L1171" s="28" t="n">
        <f aca="false">I1171+J1171</f>
        <v>0</v>
      </c>
      <c r="M1171" s="28" t="n">
        <f aca="false">L1171+K1171</f>
        <v>3.6</v>
      </c>
      <c r="N1171" s="22" t="str">
        <f aca="false">IF(I1171&gt;0,"Sí","No")</f>
        <v>No</v>
      </c>
      <c r="O1171" s="22" t="str">
        <f aca="false">IF(J1171&gt;0,"Sí","No")</f>
        <v>No</v>
      </c>
      <c r="P1171" s="22" t="str">
        <f aca="false">IF(K1171&gt;0,"Sí","No")</f>
        <v>Sí</v>
      </c>
      <c r="Q1171" s="22" t="str">
        <f aca="false">IF(OR(I1171&gt;0,J1171&gt;0),"Sí","No")</f>
        <v>No</v>
      </c>
      <c r="R1171" s="27"/>
      <c r="S1171" s="27"/>
      <c r="T1171" s="27"/>
      <c r="U1171" s="27"/>
      <c r="V1171" s="27"/>
      <c r="W1171" s="12" t="str">
        <f aca="false">IF(AND(I1171&gt;0,R1171&gt;0),(S1171-R1171)/R1171,"")</f>
        <v/>
      </c>
      <c r="X1171" s="12" t="str">
        <f aca="false">IF(AND(J1171&gt;0,T1171&gt;0),(U1171-T1171)/T1171,"")</f>
        <v/>
      </c>
      <c r="Y1171" s="12" t="str">
        <f aca="false">IF(AND(K1171&gt;0,V1171&gt;0),(V1171-Resumen!$B$7)/Resumen!$B$7,"")</f>
        <v/>
      </c>
      <c r="Z1171" s="28" t="str">
        <f aca="false">IF(AND(K1171&gt;0,I1171&gt;0,V1171&gt;0,S1171&gt;0),V1171-S1171,"")</f>
        <v/>
      </c>
      <c r="AA1171" s="12" t="str">
        <f aca="false">IF(Z1171&lt;&gt;"",Z1171/S1171,"")</f>
        <v/>
      </c>
      <c r="AB1171" s="28" t="str">
        <f aca="false">IF(AND(K1171&gt;0,J1171&gt;0,V1171&gt;0,U1171&gt;0),V1171-U1171,"")</f>
        <v/>
      </c>
      <c r="AC1171" s="12" t="str">
        <f aca="false">IF(AB1171&lt;&gt;"",AB1171/U1171,"")</f>
        <v/>
      </c>
      <c r="AD1171" s="27" t="n">
        <v>0</v>
      </c>
      <c r="AE1171" s="27" t="n">
        <v>0</v>
      </c>
      <c r="AF1171" s="27" t="n">
        <v>0</v>
      </c>
      <c r="AG1171" s="28" t="n">
        <f aca="false">AD1171+AE1171+AF1171</f>
        <v>0</v>
      </c>
      <c r="AH1171" s="12" t="str">
        <f aca="false">IF(AG1171&gt;0,AD1171/AG1171,"")</f>
        <v/>
      </c>
      <c r="AI1171" s="27" t="n">
        <v>0</v>
      </c>
      <c r="AJ1171" s="27" t="n">
        <v>0</v>
      </c>
      <c r="AK1171" s="27" t="n">
        <v>0</v>
      </c>
      <c r="AL1171" s="22" t="str">
        <f aca="false">IF(OR(AJ1171&gt;0,AK1171&gt;0),"Sí","No")</f>
        <v>No</v>
      </c>
      <c r="AM1171" s="6"/>
      <c r="AN1171" s="6"/>
      <c r="AO1171" s="12" t="n">
        <f aca="false">IF(M1171&gt;0,K1171/M1171,"")</f>
        <v>1</v>
      </c>
      <c r="AP1171" s="22" t="str">
        <f aca="false">IF(M1171&gt;=Resumen!$B$5,"Alto","Bajo")</f>
        <v>Bajo</v>
      </c>
      <c r="AQ1171" s="22" t="str">
        <f aca="false">IF(AO1171&gt;=Resumen!$B$28,"Alto","Bajo")</f>
        <v>Alto</v>
      </c>
      <c r="AR1171" s="22" t="str">
        <f aca="false">AP1171&amp;" Potencial / "&amp;AQ1171&amp;" Share"</f>
        <v>Bajo Potencial / Alto Share</v>
      </c>
      <c r="AS1171" s="22" t="str">
        <f aca="false">IF(Q1171="Sí",IF(AO1171&gt;=Resumen!$B$29,"Alto","Bajo"),"")</f>
        <v/>
      </c>
      <c r="AT1171" s="22" t="str">
        <f aca="false">IF(AS1171&lt;&gt;"",AP1171&amp;" Potencial / "&amp;AS1171&amp;" Share","")</f>
        <v/>
      </c>
      <c r="AU1171" s="22" t="str">
        <f aca="false">IF(AH1171="","Sin dato",IF(AH1171-AO1171&gt;Resumen!$B$6,"Sobre-exhibido",IF(AO1171-AH1171&gt;Resumen!$B$6,"Sub-exhibido","En línea")))</f>
        <v>Sin dato</v>
      </c>
      <c r="AV1171" s="22" t="str">
        <f aca="false">IF(AT1171="","",IF(AT1171="Alto Potencial / Bajo Share",1,IF(AT1171="Alto Potencial / Alto Share",2,IF(AT1171="Bajo Potencial / Alto Share",3,4))))</f>
        <v/>
      </c>
      <c r="AW1171" s="22" t="str">
        <f aca="false">IF(Q1171="No","Sin competencia directa",IF(AV1171=1,"1 - Foco Conquista (Alto Pot / Bajo Share)",IF(AV1171=2,"2 - Foco Defensa (Alto Pot / Alto Share)",IF(AV1171=3,"3 - Monitoreo (Bajo Pot / Alto Share)","4 - Baja Prioridad (Bajo Pot / Bajo Share)"))))</f>
        <v>Sin competencia directa</v>
      </c>
      <c r="AX1171" s="12" t="str">
        <f aca="false">IF(OR(IFERROR(AND(W1171&lt;&gt;"",Y1171&lt;&gt;"",Y1171-W1171&gt;Resumen!$B$8),FALSE()),IFERROR(AND(X1171&lt;&gt;"",Y1171&lt;&gt;"",Y1171-X1171&gt;Resumen!$B$8),FALSE())),MAX(IF(IFERROR(AND(W1171&lt;&gt;"",Y1171&lt;&gt;"",Y1171-W1171&gt;Resumen!$B$8),FALSE()),Y1171-W1171,0),IF(IFERROR(AND(X1171&lt;&gt;"",Y1171&lt;&gt;"",Y1171-X1171&gt;Resumen!$B$8),FALSE()),Y1171-X1171,0)),"")</f>
        <v/>
      </c>
      <c r="AY1171" s="22" t="str">
        <f aca="false">IF(OR(IFERROR(AND(W1171&lt;&gt;"",Y1171&lt;&gt;"",Y1171-W1171&gt;Resumen!$B$8),FALSE()),IFERROR(AND(X1171&lt;&gt;"",Y1171&lt;&gt;"",Y1171-X1171&gt;Resumen!$B$8),FALSE())),TRIM("Lays tiene mayor markup que "&amp;IF(IFERROR(AND(W1171&lt;&gt;"",Y1171&lt;&gt;"",Y1171-W1171&gt;Resumen!$B$8),FALSE()),"Quento ","")&amp;IF(IFERROR(AND(X1171&lt;&gt;"",Y1171&lt;&gt;"",Y1171-X1171&gt;Resumen!$B$8),FALSE()),"Julicroc ","")&amp;"en este PDV"),"")</f>
        <v/>
      </c>
      <c r="AZ1171" s="22" t="str">
        <f aca="false">IF(COUNTIF('Plan Pehuamar - Lista'!$A$2:$A$167,A1171)&gt;0,"Sí","No")</f>
        <v>No</v>
      </c>
      <c r="BA1171" s="22" t="str">
        <f aca="false">IF(COUNTIF('Plan Combo 9+1'!$A$2:$A$226,A1171)&gt;0,"Sí","No")</f>
        <v>No</v>
      </c>
      <c r="BB1171" s="22" t="str">
        <f aca="false">IF(AH1171="","No",IF(BA1171="Sí",IF((AO1171-AH1171)&gt;Resumen!$B$6,"Sí","No"),IF((AO1171-AH1171)&gt;=Resumen!$B$132,"Sí","No")))</f>
        <v>No</v>
      </c>
      <c r="BC1171" s="22" t="str">
        <f aca="false">IF(AND(N1171="Sí",AL1171="Sí",AI1171=0),"Sí","No")</f>
        <v>No</v>
      </c>
      <c r="BD1171" s="22" t="str">
        <f aca="false">IF(COUNTIF('Plan 9+1 (con Pehuamar)'!$A$2:$A$227,A1171)&gt;0,"Sí","No")</f>
        <v>No</v>
      </c>
    </row>
    <row r="1172" customFormat="false" ht="15" hidden="false" customHeight="true" outlineLevel="0" collapsed="false">
      <c r="A1172" s="6" t="n">
        <v>401315</v>
      </c>
      <c r="B1172" s="6" t="n">
        <v>6</v>
      </c>
      <c r="C1172" s="6" t="n">
        <v>603</v>
      </c>
      <c r="D1172" s="6" t="s">
        <v>315</v>
      </c>
      <c r="E1172" s="6" t="s">
        <v>1350</v>
      </c>
      <c r="F1172" s="6" t="s">
        <v>196</v>
      </c>
      <c r="G1172" s="6" t="s">
        <v>129</v>
      </c>
      <c r="H1172" s="6" t="s">
        <v>197</v>
      </c>
      <c r="I1172" s="27" t="n">
        <v>0</v>
      </c>
      <c r="J1172" s="27" t="n">
        <v>0</v>
      </c>
      <c r="K1172" s="27" t="n">
        <v>1.2</v>
      </c>
      <c r="L1172" s="28" t="n">
        <f aca="false">I1172+J1172</f>
        <v>0</v>
      </c>
      <c r="M1172" s="28" t="n">
        <f aca="false">L1172+K1172</f>
        <v>1.2</v>
      </c>
      <c r="N1172" s="22" t="str">
        <f aca="false">IF(I1172&gt;0,"Sí","No")</f>
        <v>No</v>
      </c>
      <c r="O1172" s="22" t="str">
        <f aca="false">IF(J1172&gt;0,"Sí","No")</f>
        <v>No</v>
      </c>
      <c r="P1172" s="22" t="str">
        <f aca="false">IF(K1172&gt;0,"Sí","No")</f>
        <v>Sí</v>
      </c>
      <c r="Q1172" s="22" t="str">
        <f aca="false">IF(OR(I1172&gt;0,J1172&gt;0),"Sí","No")</f>
        <v>No</v>
      </c>
      <c r="R1172" s="27"/>
      <c r="S1172" s="27"/>
      <c r="T1172" s="27"/>
      <c r="U1172" s="27"/>
      <c r="V1172" s="27"/>
      <c r="W1172" s="12" t="str">
        <f aca="false">IF(AND(I1172&gt;0,R1172&gt;0),(S1172-R1172)/R1172,"")</f>
        <v/>
      </c>
      <c r="X1172" s="12" t="str">
        <f aca="false">IF(AND(J1172&gt;0,T1172&gt;0),(U1172-T1172)/T1172,"")</f>
        <v/>
      </c>
      <c r="Y1172" s="12" t="str">
        <f aca="false">IF(AND(K1172&gt;0,V1172&gt;0),(V1172-Resumen!$B$7)/Resumen!$B$7,"")</f>
        <v/>
      </c>
      <c r="Z1172" s="28" t="str">
        <f aca="false">IF(AND(K1172&gt;0,I1172&gt;0,V1172&gt;0,S1172&gt;0),V1172-S1172,"")</f>
        <v/>
      </c>
      <c r="AA1172" s="12" t="str">
        <f aca="false">IF(Z1172&lt;&gt;"",Z1172/S1172,"")</f>
        <v/>
      </c>
      <c r="AB1172" s="28" t="str">
        <f aca="false">IF(AND(K1172&gt;0,J1172&gt;0,V1172&gt;0,U1172&gt;0),V1172-U1172,"")</f>
        <v/>
      </c>
      <c r="AC1172" s="12" t="str">
        <f aca="false">IF(AB1172&lt;&gt;"",AB1172/U1172,"")</f>
        <v/>
      </c>
      <c r="AD1172" s="27" t="n">
        <v>0</v>
      </c>
      <c r="AE1172" s="27" t="n">
        <v>0</v>
      </c>
      <c r="AF1172" s="27" t="n">
        <v>0</v>
      </c>
      <c r="AG1172" s="28" t="n">
        <f aca="false">AD1172+AE1172+AF1172</f>
        <v>0</v>
      </c>
      <c r="AH1172" s="12" t="str">
        <f aca="false">IF(AG1172&gt;0,AD1172/AG1172,"")</f>
        <v/>
      </c>
      <c r="AI1172" s="27" t="n">
        <v>0</v>
      </c>
      <c r="AJ1172" s="27" t="n">
        <v>0</v>
      </c>
      <c r="AK1172" s="27" t="n">
        <v>0</v>
      </c>
      <c r="AL1172" s="22" t="str">
        <f aca="false">IF(OR(AJ1172&gt;0,AK1172&gt;0),"Sí","No")</f>
        <v>No</v>
      </c>
      <c r="AM1172" s="6"/>
      <c r="AN1172" s="6"/>
      <c r="AO1172" s="12" t="n">
        <f aca="false">IF(M1172&gt;0,K1172/M1172,"")</f>
        <v>1</v>
      </c>
      <c r="AP1172" s="22" t="str">
        <f aca="false">IF(M1172&gt;=Resumen!$B$5,"Alto","Bajo")</f>
        <v>Bajo</v>
      </c>
      <c r="AQ1172" s="22" t="str">
        <f aca="false">IF(AO1172&gt;=Resumen!$B$28,"Alto","Bajo")</f>
        <v>Alto</v>
      </c>
      <c r="AR1172" s="22" t="str">
        <f aca="false">AP1172&amp;" Potencial / "&amp;AQ1172&amp;" Share"</f>
        <v>Bajo Potencial / Alto Share</v>
      </c>
      <c r="AS1172" s="22" t="str">
        <f aca="false">IF(Q1172="Sí",IF(AO1172&gt;=Resumen!$B$29,"Alto","Bajo"),"")</f>
        <v/>
      </c>
      <c r="AT1172" s="22" t="str">
        <f aca="false">IF(AS1172&lt;&gt;"",AP1172&amp;" Potencial / "&amp;AS1172&amp;" Share","")</f>
        <v/>
      </c>
      <c r="AU1172" s="22" t="str">
        <f aca="false">IF(AH1172="","Sin dato",IF(AH1172-AO1172&gt;Resumen!$B$6,"Sobre-exhibido",IF(AO1172-AH1172&gt;Resumen!$B$6,"Sub-exhibido","En línea")))</f>
        <v>Sin dato</v>
      </c>
      <c r="AV1172" s="22" t="str">
        <f aca="false">IF(AT1172="","",IF(AT1172="Alto Potencial / Bajo Share",1,IF(AT1172="Alto Potencial / Alto Share",2,IF(AT1172="Bajo Potencial / Alto Share",3,4))))</f>
        <v/>
      </c>
      <c r="AW1172" s="22" t="str">
        <f aca="false">IF(Q1172="No","Sin competencia directa",IF(AV1172=1,"1 - Foco Conquista (Alto Pot / Bajo Share)",IF(AV1172=2,"2 - Foco Defensa (Alto Pot / Alto Share)",IF(AV1172=3,"3 - Monitoreo (Bajo Pot / Alto Share)","4 - Baja Prioridad (Bajo Pot / Bajo Share)"))))</f>
        <v>Sin competencia directa</v>
      </c>
      <c r="AX1172" s="12" t="str">
        <f aca="false">IF(OR(IFERROR(AND(W1172&lt;&gt;"",Y1172&lt;&gt;"",Y1172-W1172&gt;Resumen!$B$8),FALSE()),IFERROR(AND(X1172&lt;&gt;"",Y1172&lt;&gt;"",Y1172-X1172&gt;Resumen!$B$8),FALSE())),MAX(IF(IFERROR(AND(W1172&lt;&gt;"",Y1172&lt;&gt;"",Y1172-W1172&gt;Resumen!$B$8),FALSE()),Y1172-W1172,0),IF(IFERROR(AND(X1172&lt;&gt;"",Y1172&lt;&gt;"",Y1172-X1172&gt;Resumen!$B$8),FALSE()),Y1172-X1172,0)),"")</f>
        <v/>
      </c>
      <c r="AY1172" s="22" t="str">
        <f aca="false">IF(OR(IFERROR(AND(W1172&lt;&gt;"",Y1172&lt;&gt;"",Y1172-W1172&gt;Resumen!$B$8),FALSE()),IFERROR(AND(X1172&lt;&gt;"",Y1172&lt;&gt;"",Y1172-X1172&gt;Resumen!$B$8),FALSE())),TRIM("Lays tiene mayor markup que "&amp;IF(IFERROR(AND(W1172&lt;&gt;"",Y1172&lt;&gt;"",Y1172-W1172&gt;Resumen!$B$8),FALSE()),"Quento ","")&amp;IF(IFERROR(AND(X1172&lt;&gt;"",Y1172&lt;&gt;"",Y1172-X1172&gt;Resumen!$B$8),FALSE()),"Julicroc ","")&amp;"en este PDV"),"")</f>
        <v/>
      </c>
      <c r="AZ1172" s="22" t="str">
        <f aca="false">IF(COUNTIF('Plan Pehuamar - Lista'!$A$2:$A$167,A1172)&gt;0,"Sí","No")</f>
        <v>No</v>
      </c>
      <c r="BA1172" s="22" t="str">
        <f aca="false">IF(COUNTIF('Plan Combo 9+1'!$A$2:$A$226,A1172)&gt;0,"Sí","No")</f>
        <v>No</v>
      </c>
      <c r="BB1172" s="22" t="str">
        <f aca="false">IF(AH1172="","No",IF(BA1172="Sí",IF((AO1172-AH1172)&gt;Resumen!$B$6,"Sí","No"),IF((AO1172-AH1172)&gt;=Resumen!$B$132,"Sí","No")))</f>
        <v>No</v>
      </c>
      <c r="BC1172" s="22" t="str">
        <f aca="false">IF(AND(N1172="Sí",AL1172="Sí",AI1172=0),"Sí","No")</f>
        <v>No</v>
      </c>
      <c r="BD1172" s="22" t="str">
        <f aca="false">IF(COUNTIF('Plan 9+1 (con Pehuamar)'!$A$2:$A$227,A1172)&gt;0,"Sí","No")</f>
        <v>No</v>
      </c>
    </row>
    <row r="1173" customFormat="false" ht="15" hidden="false" customHeight="true" outlineLevel="0" collapsed="false">
      <c r="A1173" s="6" t="n">
        <v>401316</v>
      </c>
      <c r="B1173" s="6" t="n">
        <v>6</v>
      </c>
      <c r="C1173" s="6" t="n">
        <v>603</v>
      </c>
      <c r="D1173" s="6" t="s">
        <v>315</v>
      </c>
      <c r="E1173" s="6" t="s">
        <v>1351</v>
      </c>
      <c r="F1173" s="6" t="s">
        <v>273</v>
      </c>
      <c r="G1173" s="6" t="s">
        <v>129</v>
      </c>
      <c r="H1173" s="6" t="s">
        <v>197</v>
      </c>
      <c r="I1173" s="27" t="n">
        <v>0</v>
      </c>
      <c r="J1173" s="27" t="n">
        <v>0</v>
      </c>
      <c r="K1173" s="27" t="n">
        <v>5.4</v>
      </c>
      <c r="L1173" s="28" t="n">
        <f aca="false">I1173+J1173</f>
        <v>0</v>
      </c>
      <c r="M1173" s="28" t="n">
        <f aca="false">L1173+K1173</f>
        <v>5.4</v>
      </c>
      <c r="N1173" s="22" t="str">
        <f aca="false">IF(I1173&gt;0,"Sí","No")</f>
        <v>No</v>
      </c>
      <c r="O1173" s="22" t="str">
        <f aca="false">IF(J1173&gt;0,"Sí","No")</f>
        <v>No</v>
      </c>
      <c r="P1173" s="22" t="str">
        <f aca="false">IF(K1173&gt;0,"Sí","No")</f>
        <v>Sí</v>
      </c>
      <c r="Q1173" s="22" t="str">
        <f aca="false">IF(OR(I1173&gt;0,J1173&gt;0),"Sí","No")</f>
        <v>No</v>
      </c>
      <c r="R1173" s="27"/>
      <c r="S1173" s="27"/>
      <c r="T1173" s="27"/>
      <c r="U1173" s="27"/>
      <c r="V1173" s="27"/>
      <c r="W1173" s="12" t="str">
        <f aca="false">IF(AND(I1173&gt;0,R1173&gt;0),(S1173-R1173)/R1173,"")</f>
        <v/>
      </c>
      <c r="X1173" s="12" t="str">
        <f aca="false">IF(AND(J1173&gt;0,T1173&gt;0),(U1173-T1173)/T1173,"")</f>
        <v/>
      </c>
      <c r="Y1173" s="12" t="str">
        <f aca="false">IF(AND(K1173&gt;0,V1173&gt;0),(V1173-Resumen!$B$7)/Resumen!$B$7,"")</f>
        <v/>
      </c>
      <c r="Z1173" s="28" t="str">
        <f aca="false">IF(AND(K1173&gt;0,I1173&gt;0,V1173&gt;0,S1173&gt;0),V1173-S1173,"")</f>
        <v/>
      </c>
      <c r="AA1173" s="12" t="str">
        <f aca="false">IF(Z1173&lt;&gt;"",Z1173/S1173,"")</f>
        <v/>
      </c>
      <c r="AB1173" s="28" t="str">
        <f aca="false">IF(AND(K1173&gt;0,J1173&gt;0,V1173&gt;0,U1173&gt;0),V1173-U1173,"")</f>
        <v/>
      </c>
      <c r="AC1173" s="12" t="str">
        <f aca="false">IF(AB1173&lt;&gt;"",AB1173/U1173,"")</f>
        <v/>
      </c>
      <c r="AD1173" s="27" t="n">
        <v>0</v>
      </c>
      <c r="AE1173" s="27" t="n">
        <v>0</v>
      </c>
      <c r="AF1173" s="27" t="n">
        <v>0</v>
      </c>
      <c r="AG1173" s="28" t="n">
        <f aca="false">AD1173+AE1173+AF1173</f>
        <v>0</v>
      </c>
      <c r="AH1173" s="12" t="str">
        <f aca="false">IF(AG1173&gt;0,AD1173/AG1173,"")</f>
        <v/>
      </c>
      <c r="AI1173" s="27" t="n">
        <v>0</v>
      </c>
      <c r="AJ1173" s="27" t="n">
        <v>0</v>
      </c>
      <c r="AK1173" s="27" t="n">
        <v>0</v>
      </c>
      <c r="AL1173" s="22" t="str">
        <f aca="false">IF(OR(AJ1173&gt;0,AK1173&gt;0),"Sí","No")</f>
        <v>No</v>
      </c>
      <c r="AM1173" s="6"/>
      <c r="AN1173" s="6"/>
      <c r="AO1173" s="12" t="n">
        <f aca="false">IF(M1173&gt;0,K1173/M1173,"")</f>
        <v>1</v>
      </c>
      <c r="AP1173" s="22" t="str">
        <f aca="false">IF(M1173&gt;=Resumen!$B$5,"Alto","Bajo")</f>
        <v>Bajo</v>
      </c>
      <c r="AQ1173" s="22" t="str">
        <f aca="false">IF(AO1173&gt;=Resumen!$B$28,"Alto","Bajo")</f>
        <v>Alto</v>
      </c>
      <c r="AR1173" s="22" t="str">
        <f aca="false">AP1173&amp;" Potencial / "&amp;AQ1173&amp;" Share"</f>
        <v>Bajo Potencial / Alto Share</v>
      </c>
      <c r="AS1173" s="22" t="str">
        <f aca="false">IF(Q1173="Sí",IF(AO1173&gt;=Resumen!$B$29,"Alto","Bajo"),"")</f>
        <v/>
      </c>
      <c r="AT1173" s="22" t="str">
        <f aca="false">IF(AS1173&lt;&gt;"",AP1173&amp;" Potencial / "&amp;AS1173&amp;" Share","")</f>
        <v/>
      </c>
      <c r="AU1173" s="22" t="str">
        <f aca="false">IF(AH1173="","Sin dato",IF(AH1173-AO1173&gt;Resumen!$B$6,"Sobre-exhibido",IF(AO1173-AH1173&gt;Resumen!$B$6,"Sub-exhibido","En línea")))</f>
        <v>Sin dato</v>
      </c>
      <c r="AV1173" s="22" t="str">
        <f aca="false">IF(AT1173="","",IF(AT1173="Alto Potencial / Bajo Share",1,IF(AT1173="Alto Potencial / Alto Share",2,IF(AT1173="Bajo Potencial / Alto Share",3,4))))</f>
        <v/>
      </c>
      <c r="AW1173" s="22" t="str">
        <f aca="false">IF(Q1173="No","Sin competencia directa",IF(AV1173=1,"1 - Foco Conquista (Alto Pot / Bajo Share)",IF(AV1173=2,"2 - Foco Defensa (Alto Pot / Alto Share)",IF(AV1173=3,"3 - Monitoreo (Bajo Pot / Alto Share)","4 - Baja Prioridad (Bajo Pot / Bajo Share)"))))</f>
        <v>Sin competencia directa</v>
      </c>
      <c r="AX1173" s="12" t="str">
        <f aca="false">IF(OR(IFERROR(AND(W1173&lt;&gt;"",Y1173&lt;&gt;"",Y1173-W1173&gt;Resumen!$B$8),FALSE()),IFERROR(AND(X1173&lt;&gt;"",Y1173&lt;&gt;"",Y1173-X1173&gt;Resumen!$B$8),FALSE())),MAX(IF(IFERROR(AND(W1173&lt;&gt;"",Y1173&lt;&gt;"",Y1173-W1173&gt;Resumen!$B$8),FALSE()),Y1173-W1173,0),IF(IFERROR(AND(X1173&lt;&gt;"",Y1173&lt;&gt;"",Y1173-X1173&gt;Resumen!$B$8),FALSE()),Y1173-X1173,0)),"")</f>
        <v/>
      </c>
      <c r="AY1173" s="22" t="str">
        <f aca="false">IF(OR(IFERROR(AND(W1173&lt;&gt;"",Y1173&lt;&gt;"",Y1173-W1173&gt;Resumen!$B$8),FALSE()),IFERROR(AND(X1173&lt;&gt;"",Y1173&lt;&gt;"",Y1173-X1173&gt;Resumen!$B$8),FALSE())),TRIM("Lays tiene mayor markup que "&amp;IF(IFERROR(AND(W1173&lt;&gt;"",Y1173&lt;&gt;"",Y1173-W1173&gt;Resumen!$B$8),FALSE()),"Quento ","")&amp;IF(IFERROR(AND(X1173&lt;&gt;"",Y1173&lt;&gt;"",Y1173-X1173&gt;Resumen!$B$8),FALSE()),"Julicroc ","")&amp;"en este PDV"),"")</f>
        <v/>
      </c>
      <c r="AZ1173" s="22" t="str">
        <f aca="false">IF(COUNTIF('Plan Pehuamar - Lista'!$A$2:$A$167,A1173)&gt;0,"Sí","No")</f>
        <v>No</v>
      </c>
      <c r="BA1173" s="22" t="str">
        <f aca="false">IF(COUNTIF('Plan Combo 9+1'!$A$2:$A$226,A1173)&gt;0,"Sí","No")</f>
        <v>No</v>
      </c>
      <c r="BB1173" s="22" t="str">
        <f aca="false">IF(AH1173="","No",IF(BA1173="Sí",IF((AO1173-AH1173)&gt;Resumen!$B$6,"Sí","No"),IF((AO1173-AH1173)&gt;=Resumen!$B$132,"Sí","No")))</f>
        <v>No</v>
      </c>
      <c r="BC1173" s="22" t="str">
        <f aca="false">IF(AND(N1173="Sí",AL1173="Sí",AI1173=0),"Sí","No")</f>
        <v>No</v>
      </c>
      <c r="BD1173" s="22" t="str">
        <f aca="false">IF(COUNTIF('Plan 9+1 (con Pehuamar)'!$A$2:$A$227,A1173)&gt;0,"Sí","No")</f>
        <v>No</v>
      </c>
    </row>
    <row r="1174" customFormat="false" ht="15" hidden="false" customHeight="true" outlineLevel="0" collapsed="false">
      <c r="A1174" s="6" t="n">
        <v>401322</v>
      </c>
      <c r="B1174" s="6" t="n">
        <v>6</v>
      </c>
      <c r="C1174" s="6" t="n">
        <v>603</v>
      </c>
      <c r="D1174" s="6" t="s">
        <v>315</v>
      </c>
      <c r="E1174" s="6" t="s">
        <v>1352</v>
      </c>
      <c r="F1174" s="6" t="s">
        <v>196</v>
      </c>
      <c r="G1174" s="6" t="s">
        <v>129</v>
      </c>
      <c r="H1174" s="6" t="s">
        <v>197</v>
      </c>
      <c r="I1174" s="27" t="n">
        <v>0</v>
      </c>
      <c r="J1174" s="27" t="n">
        <v>0</v>
      </c>
      <c r="K1174" s="27" t="n">
        <v>1.1</v>
      </c>
      <c r="L1174" s="28" t="n">
        <f aca="false">I1174+J1174</f>
        <v>0</v>
      </c>
      <c r="M1174" s="28" t="n">
        <f aca="false">L1174+K1174</f>
        <v>1.1</v>
      </c>
      <c r="N1174" s="22" t="str">
        <f aca="false">IF(I1174&gt;0,"Sí","No")</f>
        <v>No</v>
      </c>
      <c r="O1174" s="22" t="str">
        <f aca="false">IF(J1174&gt;0,"Sí","No")</f>
        <v>No</v>
      </c>
      <c r="P1174" s="22" t="str">
        <f aca="false">IF(K1174&gt;0,"Sí","No")</f>
        <v>Sí</v>
      </c>
      <c r="Q1174" s="22" t="str">
        <f aca="false">IF(OR(I1174&gt;0,J1174&gt;0),"Sí","No")</f>
        <v>No</v>
      </c>
      <c r="R1174" s="27"/>
      <c r="S1174" s="27"/>
      <c r="T1174" s="27"/>
      <c r="U1174" s="27"/>
      <c r="V1174" s="27"/>
      <c r="W1174" s="12" t="str">
        <f aca="false">IF(AND(I1174&gt;0,R1174&gt;0),(S1174-R1174)/R1174,"")</f>
        <v/>
      </c>
      <c r="X1174" s="12" t="str">
        <f aca="false">IF(AND(J1174&gt;0,T1174&gt;0),(U1174-T1174)/T1174,"")</f>
        <v/>
      </c>
      <c r="Y1174" s="12" t="str">
        <f aca="false">IF(AND(K1174&gt;0,V1174&gt;0),(V1174-Resumen!$B$7)/Resumen!$B$7,"")</f>
        <v/>
      </c>
      <c r="Z1174" s="28" t="str">
        <f aca="false">IF(AND(K1174&gt;0,I1174&gt;0,V1174&gt;0,S1174&gt;0),V1174-S1174,"")</f>
        <v/>
      </c>
      <c r="AA1174" s="12" t="str">
        <f aca="false">IF(Z1174&lt;&gt;"",Z1174/S1174,"")</f>
        <v/>
      </c>
      <c r="AB1174" s="28" t="str">
        <f aca="false">IF(AND(K1174&gt;0,J1174&gt;0,V1174&gt;0,U1174&gt;0),V1174-U1174,"")</f>
        <v/>
      </c>
      <c r="AC1174" s="12" t="str">
        <f aca="false">IF(AB1174&lt;&gt;"",AB1174/U1174,"")</f>
        <v/>
      </c>
      <c r="AD1174" s="27" t="n">
        <v>0</v>
      </c>
      <c r="AE1174" s="27" t="n">
        <v>0</v>
      </c>
      <c r="AF1174" s="27" t="n">
        <v>0</v>
      </c>
      <c r="AG1174" s="28" t="n">
        <f aca="false">AD1174+AE1174+AF1174</f>
        <v>0</v>
      </c>
      <c r="AH1174" s="12" t="str">
        <f aca="false">IF(AG1174&gt;0,AD1174/AG1174,"")</f>
        <v/>
      </c>
      <c r="AI1174" s="27" t="n">
        <v>0</v>
      </c>
      <c r="AJ1174" s="27" t="n">
        <v>0</v>
      </c>
      <c r="AK1174" s="27" t="n">
        <v>0</v>
      </c>
      <c r="AL1174" s="22" t="str">
        <f aca="false">IF(OR(AJ1174&gt;0,AK1174&gt;0),"Sí","No")</f>
        <v>No</v>
      </c>
      <c r="AM1174" s="6"/>
      <c r="AN1174" s="6"/>
      <c r="AO1174" s="12" t="n">
        <f aca="false">IF(M1174&gt;0,K1174/M1174,"")</f>
        <v>1</v>
      </c>
      <c r="AP1174" s="22" t="str">
        <f aca="false">IF(M1174&gt;=Resumen!$B$5,"Alto","Bajo")</f>
        <v>Bajo</v>
      </c>
      <c r="AQ1174" s="22" t="str">
        <f aca="false">IF(AO1174&gt;=Resumen!$B$28,"Alto","Bajo")</f>
        <v>Alto</v>
      </c>
      <c r="AR1174" s="22" t="str">
        <f aca="false">AP1174&amp;" Potencial / "&amp;AQ1174&amp;" Share"</f>
        <v>Bajo Potencial / Alto Share</v>
      </c>
      <c r="AS1174" s="22" t="str">
        <f aca="false">IF(Q1174="Sí",IF(AO1174&gt;=Resumen!$B$29,"Alto","Bajo"),"")</f>
        <v/>
      </c>
      <c r="AT1174" s="22" t="str">
        <f aca="false">IF(AS1174&lt;&gt;"",AP1174&amp;" Potencial / "&amp;AS1174&amp;" Share","")</f>
        <v/>
      </c>
      <c r="AU1174" s="22" t="str">
        <f aca="false">IF(AH1174="","Sin dato",IF(AH1174-AO1174&gt;Resumen!$B$6,"Sobre-exhibido",IF(AO1174-AH1174&gt;Resumen!$B$6,"Sub-exhibido","En línea")))</f>
        <v>Sin dato</v>
      </c>
      <c r="AV1174" s="22" t="str">
        <f aca="false">IF(AT1174="","",IF(AT1174="Alto Potencial / Bajo Share",1,IF(AT1174="Alto Potencial / Alto Share",2,IF(AT1174="Bajo Potencial / Alto Share",3,4))))</f>
        <v/>
      </c>
      <c r="AW1174" s="22" t="str">
        <f aca="false">IF(Q1174="No","Sin competencia directa",IF(AV1174=1,"1 - Foco Conquista (Alto Pot / Bajo Share)",IF(AV1174=2,"2 - Foco Defensa (Alto Pot / Alto Share)",IF(AV1174=3,"3 - Monitoreo (Bajo Pot / Alto Share)","4 - Baja Prioridad (Bajo Pot / Bajo Share)"))))</f>
        <v>Sin competencia directa</v>
      </c>
      <c r="AX1174" s="12" t="str">
        <f aca="false">IF(OR(IFERROR(AND(W1174&lt;&gt;"",Y1174&lt;&gt;"",Y1174-W1174&gt;Resumen!$B$8),FALSE()),IFERROR(AND(X1174&lt;&gt;"",Y1174&lt;&gt;"",Y1174-X1174&gt;Resumen!$B$8),FALSE())),MAX(IF(IFERROR(AND(W1174&lt;&gt;"",Y1174&lt;&gt;"",Y1174-W1174&gt;Resumen!$B$8),FALSE()),Y1174-W1174,0),IF(IFERROR(AND(X1174&lt;&gt;"",Y1174&lt;&gt;"",Y1174-X1174&gt;Resumen!$B$8),FALSE()),Y1174-X1174,0)),"")</f>
        <v/>
      </c>
      <c r="AY1174" s="22" t="str">
        <f aca="false">IF(OR(IFERROR(AND(W1174&lt;&gt;"",Y1174&lt;&gt;"",Y1174-W1174&gt;Resumen!$B$8),FALSE()),IFERROR(AND(X1174&lt;&gt;"",Y1174&lt;&gt;"",Y1174-X1174&gt;Resumen!$B$8),FALSE())),TRIM("Lays tiene mayor markup que "&amp;IF(IFERROR(AND(W1174&lt;&gt;"",Y1174&lt;&gt;"",Y1174-W1174&gt;Resumen!$B$8),FALSE()),"Quento ","")&amp;IF(IFERROR(AND(X1174&lt;&gt;"",Y1174&lt;&gt;"",Y1174-X1174&gt;Resumen!$B$8),FALSE()),"Julicroc ","")&amp;"en este PDV"),"")</f>
        <v/>
      </c>
      <c r="AZ1174" s="22" t="str">
        <f aca="false">IF(COUNTIF('Plan Pehuamar - Lista'!$A$2:$A$167,A1174)&gt;0,"Sí","No")</f>
        <v>No</v>
      </c>
      <c r="BA1174" s="22" t="str">
        <f aca="false">IF(COUNTIF('Plan Combo 9+1'!$A$2:$A$226,A1174)&gt;0,"Sí","No")</f>
        <v>No</v>
      </c>
      <c r="BB1174" s="22" t="str">
        <f aca="false">IF(AH1174="","No",IF(BA1174="Sí",IF((AO1174-AH1174)&gt;Resumen!$B$6,"Sí","No"),IF((AO1174-AH1174)&gt;=Resumen!$B$132,"Sí","No")))</f>
        <v>No</v>
      </c>
      <c r="BC1174" s="22" t="str">
        <f aca="false">IF(AND(N1174="Sí",AL1174="Sí",AI1174=0),"Sí","No")</f>
        <v>No</v>
      </c>
      <c r="BD1174" s="22" t="str">
        <f aca="false">IF(COUNTIF('Plan 9+1 (con Pehuamar)'!$A$2:$A$227,A1174)&gt;0,"Sí","No")</f>
        <v>No</v>
      </c>
    </row>
    <row r="1175" customFormat="false" ht="15" hidden="false" customHeight="true" outlineLevel="0" collapsed="false">
      <c r="A1175" s="6" t="n">
        <v>401329</v>
      </c>
      <c r="B1175" s="6" t="n">
        <v>6</v>
      </c>
      <c r="C1175" s="6" t="n">
        <v>603</v>
      </c>
      <c r="D1175" s="6" t="s">
        <v>315</v>
      </c>
      <c r="E1175" s="6" t="s">
        <v>1353</v>
      </c>
      <c r="F1175" s="6" t="s">
        <v>196</v>
      </c>
      <c r="G1175" s="6" t="s">
        <v>129</v>
      </c>
      <c r="H1175" s="6" t="s">
        <v>197</v>
      </c>
      <c r="I1175" s="27" t="n">
        <v>0</v>
      </c>
      <c r="J1175" s="27" t="n">
        <v>0</v>
      </c>
      <c r="K1175" s="27" t="n">
        <v>1.2</v>
      </c>
      <c r="L1175" s="28" t="n">
        <f aca="false">I1175+J1175</f>
        <v>0</v>
      </c>
      <c r="M1175" s="28" t="n">
        <f aca="false">L1175+K1175</f>
        <v>1.2</v>
      </c>
      <c r="N1175" s="22" t="str">
        <f aca="false">IF(I1175&gt;0,"Sí","No")</f>
        <v>No</v>
      </c>
      <c r="O1175" s="22" t="str">
        <f aca="false">IF(J1175&gt;0,"Sí","No")</f>
        <v>No</v>
      </c>
      <c r="P1175" s="22" t="str">
        <f aca="false">IF(K1175&gt;0,"Sí","No")</f>
        <v>Sí</v>
      </c>
      <c r="Q1175" s="22" t="str">
        <f aca="false">IF(OR(I1175&gt;0,J1175&gt;0),"Sí","No")</f>
        <v>No</v>
      </c>
      <c r="R1175" s="27"/>
      <c r="S1175" s="27"/>
      <c r="T1175" s="27"/>
      <c r="U1175" s="27"/>
      <c r="V1175" s="27"/>
      <c r="W1175" s="12" t="str">
        <f aca="false">IF(AND(I1175&gt;0,R1175&gt;0),(S1175-R1175)/R1175,"")</f>
        <v/>
      </c>
      <c r="X1175" s="12" t="str">
        <f aca="false">IF(AND(J1175&gt;0,T1175&gt;0),(U1175-T1175)/T1175,"")</f>
        <v/>
      </c>
      <c r="Y1175" s="12" t="str">
        <f aca="false">IF(AND(K1175&gt;0,V1175&gt;0),(V1175-Resumen!$B$7)/Resumen!$B$7,"")</f>
        <v/>
      </c>
      <c r="Z1175" s="28" t="str">
        <f aca="false">IF(AND(K1175&gt;0,I1175&gt;0,V1175&gt;0,S1175&gt;0),V1175-S1175,"")</f>
        <v/>
      </c>
      <c r="AA1175" s="12" t="str">
        <f aca="false">IF(Z1175&lt;&gt;"",Z1175/S1175,"")</f>
        <v/>
      </c>
      <c r="AB1175" s="28" t="str">
        <f aca="false">IF(AND(K1175&gt;0,J1175&gt;0,V1175&gt;0,U1175&gt;0),V1175-U1175,"")</f>
        <v/>
      </c>
      <c r="AC1175" s="12" t="str">
        <f aca="false">IF(AB1175&lt;&gt;"",AB1175/U1175,"")</f>
        <v/>
      </c>
      <c r="AD1175" s="27" t="n">
        <v>0</v>
      </c>
      <c r="AE1175" s="27" t="n">
        <v>0</v>
      </c>
      <c r="AF1175" s="27" t="n">
        <v>0</v>
      </c>
      <c r="AG1175" s="28" t="n">
        <f aca="false">AD1175+AE1175+AF1175</f>
        <v>0</v>
      </c>
      <c r="AH1175" s="12" t="str">
        <f aca="false">IF(AG1175&gt;0,AD1175/AG1175,"")</f>
        <v/>
      </c>
      <c r="AI1175" s="27" t="n">
        <v>0</v>
      </c>
      <c r="AJ1175" s="27" t="n">
        <v>0</v>
      </c>
      <c r="AK1175" s="27" t="n">
        <v>0</v>
      </c>
      <c r="AL1175" s="22" t="str">
        <f aca="false">IF(OR(AJ1175&gt;0,AK1175&gt;0),"Sí","No")</f>
        <v>No</v>
      </c>
      <c r="AM1175" s="6"/>
      <c r="AN1175" s="6"/>
      <c r="AO1175" s="12" t="n">
        <f aca="false">IF(M1175&gt;0,K1175/M1175,"")</f>
        <v>1</v>
      </c>
      <c r="AP1175" s="22" t="str">
        <f aca="false">IF(M1175&gt;=Resumen!$B$5,"Alto","Bajo")</f>
        <v>Bajo</v>
      </c>
      <c r="AQ1175" s="22" t="str">
        <f aca="false">IF(AO1175&gt;=Resumen!$B$28,"Alto","Bajo")</f>
        <v>Alto</v>
      </c>
      <c r="AR1175" s="22" t="str">
        <f aca="false">AP1175&amp;" Potencial / "&amp;AQ1175&amp;" Share"</f>
        <v>Bajo Potencial / Alto Share</v>
      </c>
      <c r="AS1175" s="22" t="str">
        <f aca="false">IF(Q1175="Sí",IF(AO1175&gt;=Resumen!$B$29,"Alto","Bajo"),"")</f>
        <v/>
      </c>
      <c r="AT1175" s="22" t="str">
        <f aca="false">IF(AS1175&lt;&gt;"",AP1175&amp;" Potencial / "&amp;AS1175&amp;" Share","")</f>
        <v/>
      </c>
      <c r="AU1175" s="22" t="str">
        <f aca="false">IF(AH1175="","Sin dato",IF(AH1175-AO1175&gt;Resumen!$B$6,"Sobre-exhibido",IF(AO1175-AH1175&gt;Resumen!$B$6,"Sub-exhibido","En línea")))</f>
        <v>Sin dato</v>
      </c>
      <c r="AV1175" s="22" t="str">
        <f aca="false">IF(AT1175="","",IF(AT1175="Alto Potencial / Bajo Share",1,IF(AT1175="Alto Potencial / Alto Share",2,IF(AT1175="Bajo Potencial / Alto Share",3,4))))</f>
        <v/>
      </c>
      <c r="AW1175" s="22" t="str">
        <f aca="false">IF(Q1175="No","Sin competencia directa",IF(AV1175=1,"1 - Foco Conquista (Alto Pot / Bajo Share)",IF(AV1175=2,"2 - Foco Defensa (Alto Pot / Alto Share)",IF(AV1175=3,"3 - Monitoreo (Bajo Pot / Alto Share)","4 - Baja Prioridad (Bajo Pot / Bajo Share)"))))</f>
        <v>Sin competencia directa</v>
      </c>
      <c r="AX1175" s="12" t="str">
        <f aca="false">IF(OR(IFERROR(AND(W1175&lt;&gt;"",Y1175&lt;&gt;"",Y1175-W1175&gt;Resumen!$B$8),FALSE()),IFERROR(AND(X1175&lt;&gt;"",Y1175&lt;&gt;"",Y1175-X1175&gt;Resumen!$B$8),FALSE())),MAX(IF(IFERROR(AND(W1175&lt;&gt;"",Y1175&lt;&gt;"",Y1175-W1175&gt;Resumen!$B$8),FALSE()),Y1175-W1175,0),IF(IFERROR(AND(X1175&lt;&gt;"",Y1175&lt;&gt;"",Y1175-X1175&gt;Resumen!$B$8),FALSE()),Y1175-X1175,0)),"")</f>
        <v/>
      </c>
      <c r="AY1175" s="22" t="str">
        <f aca="false">IF(OR(IFERROR(AND(W1175&lt;&gt;"",Y1175&lt;&gt;"",Y1175-W1175&gt;Resumen!$B$8),FALSE()),IFERROR(AND(X1175&lt;&gt;"",Y1175&lt;&gt;"",Y1175-X1175&gt;Resumen!$B$8),FALSE())),TRIM("Lays tiene mayor markup que "&amp;IF(IFERROR(AND(W1175&lt;&gt;"",Y1175&lt;&gt;"",Y1175-W1175&gt;Resumen!$B$8),FALSE()),"Quento ","")&amp;IF(IFERROR(AND(X1175&lt;&gt;"",Y1175&lt;&gt;"",Y1175-X1175&gt;Resumen!$B$8),FALSE()),"Julicroc ","")&amp;"en este PDV"),"")</f>
        <v/>
      </c>
      <c r="AZ1175" s="22" t="str">
        <f aca="false">IF(COUNTIF('Plan Pehuamar - Lista'!$A$2:$A$167,A1175)&gt;0,"Sí","No")</f>
        <v>No</v>
      </c>
      <c r="BA1175" s="22" t="str">
        <f aca="false">IF(COUNTIF('Plan Combo 9+1'!$A$2:$A$226,A1175)&gt;0,"Sí","No")</f>
        <v>No</v>
      </c>
      <c r="BB1175" s="22" t="str">
        <f aca="false">IF(AH1175="","No",IF(BA1175="Sí",IF((AO1175-AH1175)&gt;Resumen!$B$6,"Sí","No"),IF((AO1175-AH1175)&gt;=Resumen!$B$132,"Sí","No")))</f>
        <v>No</v>
      </c>
      <c r="BC1175" s="22" t="str">
        <f aca="false">IF(AND(N1175="Sí",AL1175="Sí",AI1175=0),"Sí","No")</f>
        <v>No</v>
      </c>
      <c r="BD1175" s="22" t="str">
        <f aca="false">IF(COUNTIF('Plan 9+1 (con Pehuamar)'!$A$2:$A$227,A1175)&gt;0,"Sí","No")</f>
        <v>No</v>
      </c>
    </row>
    <row r="1176" customFormat="false" ht="15" hidden="false" customHeight="true" outlineLevel="0" collapsed="false">
      <c r="A1176" s="6" t="n">
        <v>401331</v>
      </c>
      <c r="B1176" s="6" t="n">
        <v>6</v>
      </c>
      <c r="C1176" s="6" t="n">
        <v>603</v>
      </c>
      <c r="D1176" s="6" t="s">
        <v>315</v>
      </c>
      <c r="E1176" s="6" t="s">
        <v>1354</v>
      </c>
      <c r="F1176" s="6" t="s">
        <v>291</v>
      </c>
      <c r="G1176" s="6" t="s">
        <v>129</v>
      </c>
      <c r="H1176" s="6" t="s">
        <v>197</v>
      </c>
      <c r="I1176" s="27" t="n">
        <v>0</v>
      </c>
      <c r="J1176" s="27" t="n">
        <v>0</v>
      </c>
      <c r="K1176" s="27" t="n">
        <v>1.4</v>
      </c>
      <c r="L1176" s="28" t="n">
        <f aca="false">I1176+J1176</f>
        <v>0</v>
      </c>
      <c r="M1176" s="28" t="n">
        <f aca="false">L1176+K1176</f>
        <v>1.4</v>
      </c>
      <c r="N1176" s="22" t="str">
        <f aca="false">IF(I1176&gt;0,"Sí","No")</f>
        <v>No</v>
      </c>
      <c r="O1176" s="22" t="str">
        <f aca="false">IF(J1176&gt;0,"Sí","No")</f>
        <v>No</v>
      </c>
      <c r="P1176" s="22" t="str">
        <f aca="false">IF(K1176&gt;0,"Sí","No")</f>
        <v>Sí</v>
      </c>
      <c r="Q1176" s="22" t="str">
        <f aca="false">IF(OR(I1176&gt;0,J1176&gt;0),"Sí","No")</f>
        <v>No</v>
      </c>
      <c r="R1176" s="27"/>
      <c r="S1176" s="27"/>
      <c r="T1176" s="27"/>
      <c r="U1176" s="27"/>
      <c r="V1176" s="27"/>
      <c r="W1176" s="12" t="str">
        <f aca="false">IF(AND(I1176&gt;0,R1176&gt;0),(S1176-R1176)/R1176,"")</f>
        <v/>
      </c>
      <c r="X1176" s="12" t="str">
        <f aca="false">IF(AND(J1176&gt;0,T1176&gt;0),(U1176-T1176)/T1176,"")</f>
        <v/>
      </c>
      <c r="Y1176" s="12" t="str">
        <f aca="false">IF(AND(K1176&gt;0,V1176&gt;0),(V1176-Resumen!$B$7)/Resumen!$B$7,"")</f>
        <v/>
      </c>
      <c r="Z1176" s="28" t="str">
        <f aca="false">IF(AND(K1176&gt;0,I1176&gt;0,V1176&gt;0,S1176&gt;0),V1176-S1176,"")</f>
        <v/>
      </c>
      <c r="AA1176" s="12" t="str">
        <f aca="false">IF(Z1176&lt;&gt;"",Z1176/S1176,"")</f>
        <v/>
      </c>
      <c r="AB1176" s="28" t="str">
        <f aca="false">IF(AND(K1176&gt;0,J1176&gt;0,V1176&gt;0,U1176&gt;0),V1176-U1176,"")</f>
        <v/>
      </c>
      <c r="AC1176" s="12" t="str">
        <f aca="false">IF(AB1176&lt;&gt;"",AB1176/U1176,"")</f>
        <v/>
      </c>
      <c r="AD1176" s="27" t="n">
        <v>0</v>
      </c>
      <c r="AE1176" s="27" t="n">
        <v>0</v>
      </c>
      <c r="AF1176" s="27" t="n">
        <v>0</v>
      </c>
      <c r="AG1176" s="28" t="n">
        <f aca="false">AD1176+AE1176+AF1176</f>
        <v>0</v>
      </c>
      <c r="AH1176" s="12" t="str">
        <f aca="false">IF(AG1176&gt;0,AD1176/AG1176,"")</f>
        <v/>
      </c>
      <c r="AI1176" s="27" t="n">
        <v>0</v>
      </c>
      <c r="AJ1176" s="27" t="n">
        <v>0</v>
      </c>
      <c r="AK1176" s="27" t="n">
        <v>0</v>
      </c>
      <c r="AL1176" s="22" t="str">
        <f aca="false">IF(OR(AJ1176&gt;0,AK1176&gt;0),"Sí","No")</f>
        <v>No</v>
      </c>
      <c r="AM1176" s="6"/>
      <c r="AN1176" s="6"/>
      <c r="AO1176" s="12" t="n">
        <f aca="false">IF(M1176&gt;0,K1176/M1176,"")</f>
        <v>1</v>
      </c>
      <c r="AP1176" s="22" t="str">
        <f aca="false">IF(M1176&gt;=Resumen!$B$5,"Alto","Bajo")</f>
        <v>Bajo</v>
      </c>
      <c r="AQ1176" s="22" t="str">
        <f aca="false">IF(AO1176&gt;=Resumen!$B$28,"Alto","Bajo")</f>
        <v>Alto</v>
      </c>
      <c r="AR1176" s="22" t="str">
        <f aca="false">AP1176&amp;" Potencial / "&amp;AQ1176&amp;" Share"</f>
        <v>Bajo Potencial / Alto Share</v>
      </c>
      <c r="AS1176" s="22" t="str">
        <f aca="false">IF(Q1176="Sí",IF(AO1176&gt;=Resumen!$B$29,"Alto","Bajo"),"")</f>
        <v/>
      </c>
      <c r="AT1176" s="22" t="str">
        <f aca="false">IF(AS1176&lt;&gt;"",AP1176&amp;" Potencial / "&amp;AS1176&amp;" Share","")</f>
        <v/>
      </c>
      <c r="AU1176" s="22" t="str">
        <f aca="false">IF(AH1176="","Sin dato",IF(AH1176-AO1176&gt;Resumen!$B$6,"Sobre-exhibido",IF(AO1176-AH1176&gt;Resumen!$B$6,"Sub-exhibido","En línea")))</f>
        <v>Sin dato</v>
      </c>
      <c r="AV1176" s="22" t="str">
        <f aca="false">IF(AT1176="","",IF(AT1176="Alto Potencial / Bajo Share",1,IF(AT1176="Alto Potencial / Alto Share",2,IF(AT1176="Bajo Potencial / Alto Share",3,4))))</f>
        <v/>
      </c>
      <c r="AW1176" s="22" t="str">
        <f aca="false">IF(Q1176="No","Sin competencia directa",IF(AV1176=1,"1 - Foco Conquista (Alto Pot / Bajo Share)",IF(AV1176=2,"2 - Foco Defensa (Alto Pot / Alto Share)",IF(AV1176=3,"3 - Monitoreo (Bajo Pot / Alto Share)","4 - Baja Prioridad (Bajo Pot / Bajo Share)"))))</f>
        <v>Sin competencia directa</v>
      </c>
      <c r="AX1176" s="12" t="str">
        <f aca="false">IF(OR(IFERROR(AND(W1176&lt;&gt;"",Y1176&lt;&gt;"",Y1176-W1176&gt;Resumen!$B$8),FALSE()),IFERROR(AND(X1176&lt;&gt;"",Y1176&lt;&gt;"",Y1176-X1176&gt;Resumen!$B$8),FALSE())),MAX(IF(IFERROR(AND(W1176&lt;&gt;"",Y1176&lt;&gt;"",Y1176-W1176&gt;Resumen!$B$8),FALSE()),Y1176-W1176,0),IF(IFERROR(AND(X1176&lt;&gt;"",Y1176&lt;&gt;"",Y1176-X1176&gt;Resumen!$B$8),FALSE()),Y1176-X1176,0)),"")</f>
        <v/>
      </c>
      <c r="AY1176" s="22" t="str">
        <f aca="false">IF(OR(IFERROR(AND(W1176&lt;&gt;"",Y1176&lt;&gt;"",Y1176-W1176&gt;Resumen!$B$8),FALSE()),IFERROR(AND(X1176&lt;&gt;"",Y1176&lt;&gt;"",Y1176-X1176&gt;Resumen!$B$8),FALSE())),TRIM("Lays tiene mayor markup que "&amp;IF(IFERROR(AND(W1176&lt;&gt;"",Y1176&lt;&gt;"",Y1176-W1176&gt;Resumen!$B$8),FALSE()),"Quento ","")&amp;IF(IFERROR(AND(X1176&lt;&gt;"",Y1176&lt;&gt;"",Y1176-X1176&gt;Resumen!$B$8),FALSE()),"Julicroc ","")&amp;"en este PDV"),"")</f>
        <v/>
      </c>
      <c r="AZ1176" s="22" t="str">
        <f aca="false">IF(COUNTIF('Plan Pehuamar - Lista'!$A$2:$A$167,A1176)&gt;0,"Sí","No")</f>
        <v>No</v>
      </c>
      <c r="BA1176" s="22" t="str">
        <f aca="false">IF(COUNTIF('Plan Combo 9+1'!$A$2:$A$226,A1176)&gt;0,"Sí","No")</f>
        <v>No</v>
      </c>
      <c r="BB1176" s="22" t="str">
        <f aca="false">IF(AH1176="","No",IF(BA1176="Sí",IF((AO1176-AH1176)&gt;Resumen!$B$6,"Sí","No"),IF((AO1176-AH1176)&gt;=Resumen!$B$132,"Sí","No")))</f>
        <v>No</v>
      </c>
      <c r="BC1176" s="22" t="str">
        <f aca="false">IF(AND(N1176="Sí",AL1176="Sí",AI1176=0),"Sí","No")</f>
        <v>No</v>
      </c>
      <c r="BD1176" s="22" t="str">
        <f aca="false">IF(COUNTIF('Plan 9+1 (con Pehuamar)'!$A$2:$A$227,A1176)&gt;0,"Sí","No")</f>
        <v>No</v>
      </c>
    </row>
    <row r="1177" customFormat="false" ht="15" hidden="false" customHeight="true" outlineLevel="0" collapsed="false">
      <c r="A1177" s="6" t="n">
        <v>401346</v>
      </c>
      <c r="B1177" s="6" t="n">
        <v>6</v>
      </c>
      <c r="C1177" s="6" t="n">
        <v>603</v>
      </c>
      <c r="D1177" s="6" t="s">
        <v>315</v>
      </c>
      <c r="E1177" s="6" t="s">
        <v>1355</v>
      </c>
      <c r="F1177" s="6" t="s">
        <v>196</v>
      </c>
      <c r="G1177" s="6" t="s">
        <v>129</v>
      </c>
      <c r="H1177" s="6" t="s">
        <v>197</v>
      </c>
      <c r="I1177" s="27" t="n">
        <v>0</v>
      </c>
      <c r="J1177" s="27" t="n">
        <v>0</v>
      </c>
      <c r="K1177" s="27" t="n">
        <v>1.4</v>
      </c>
      <c r="L1177" s="28" t="n">
        <f aca="false">I1177+J1177</f>
        <v>0</v>
      </c>
      <c r="M1177" s="28" t="n">
        <f aca="false">L1177+K1177</f>
        <v>1.4</v>
      </c>
      <c r="N1177" s="22" t="str">
        <f aca="false">IF(I1177&gt;0,"Sí","No")</f>
        <v>No</v>
      </c>
      <c r="O1177" s="22" t="str">
        <f aca="false">IF(J1177&gt;0,"Sí","No")</f>
        <v>No</v>
      </c>
      <c r="P1177" s="22" t="str">
        <f aca="false">IF(K1177&gt;0,"Sí","No")</f>
        <v>Sí</v>
      </c>
      <c r="Q1177" s="22" t="str">
        <f aca="false">IF(OR(I1177&gt;0,J1177&gt;0),"Sí","No")</f>
        <v>No</v>
      </c>
      <c r="R1177" s="27"/>
      <c r="S1177" s="27"/>
      <c r="T1177" s="27"/>
      <c r="U1177" s="27"/>
      <c r="V1177" s="27"/>
      <c r="W1177" s="12" t="str">
        <f aca="false">IF(AND(I1177&gt;0,R1177&gt;0),(S1177-R1177)/R1177,"")</f>
        <v/>
      </c>
      <c r="X1177" s="12" t="str">
        <f aca="false">IF(AND(J1177&gt;0,T1177&gt;0),(U1177-T1177)/T1177,"")</f>
        <v/>
      </c>
      <c r="Y1177" s="12" t="str">
        <f aca="false">IF(AND(K1177&gt;0,V1177&gt;0),(V1177-Resumen!$B$7)/Resumen!$B$7,"")</f>
        <v/>
      </c>
      <c r="Z1177" s="28" t="str">
        <f aca="false">IF(AND(K1177&gt;0,I1177&gt;0,V1177&gt;0,S1177&gt;0),V1177-S1177,"")</f>
        <v/>
      </c>
      <c r="AA1177" s="12" t="str">
        <f aca="false">IF(Z1177&lt;&gt;"",Z1177/S1177,"")</f>
        <v/>
      </c>
      <c r="AB1177" s="28" t="str">
        <f aca="false">IF(AND(K1177&gt;0,J1177&gt;0,V1177&gt;0,U1177&gt;0),V1177-U1177,"")</f>
        <v/>
      </c>
      <c r="AC1177" s="12" t="str">
        <f aca="false">IF(AB1177&lt;&gt;"",AB1177/U1177,"")</f>
        <v/>
      </c>
      <c r="AD1177" s="27" t="n">
        <v>0</v>
      </c>
      <c r="AE1177" s="27" t="n">
        <v>0</v>
      </c>
      <c r="AF1177" s="27" t="n">
        <v>0</v>
      </c>
      <c r="AG1177" s="28" t="n">
        <f aca="false">AD1177+AE1177+AF1177</f>
        <v>0</v>
      </c>
      <c r="AH1177" s="12" t="str">
        <f aca="false">IF(AG1177&gt;0,AD1177/AG1177,"")</f>
        <v/>
      </c>
      <c r="AI1177" s="27" t="n">
        <v>0</v>
      </c>
      <c r="AJ1177" s="27" t="n">
        <v>0</v>
      </c>
      <c r="AK1177" s="27" t="n">
        <v>0</v>
      </c>
      <c r="AL1177" s="22" t="str">
        <f aca="false">IF(OR(AJ1177&gt;0,AK1177&gt;0),"Sí","No")</f>
        <v>No</v>
      </c>
      <c r="AM1177" s="6"/>
      <c r="AN1177" s="6"/>
      <c r="AO1177" s="12" t="n">
        <f aca="false">IF(M1177&gt;0,K1177/M1177,"")</f>
        <v>1</v>
      </c>
      <c r="AP1177" s="22" t="str">
        <f aca="false">IF(M1177&gt;=Resumen!$B$5,"Alto","Bajo")</f>
        <v>Bajo</v>
      </c>
      <c r="AQ1177" s="22" t="str">
        <f aca="false">IF(AO1177&gt;=Resumen!$B$28,"Alto","Bajo")</f>
        <v>Alto</v>
      </c>
      <c r="AR1177" s="22" t="str">
        <f aca="false">AP1177&amp;" Potencial / "&amp;AQ1177&amp;" Share"</f>
        <v>Bajo Potencial / Alto Share</v>
      </c>
      <c r="AS1177" s="22" t="str">
        <f aca="false">IF(Q1177="Sí",IF(AO1177&gt;=Resumen!$B$29,"Alto","Bajo"),"")</f>
        <v/>
      </c>
      <c r="AT1177" s="22" t="str">
        <f aca="false">IF(AS1177&lt;&gt;"",AP1177&amp;" Potencial / "&amp;AS1177&amp;" Share","")</f>
        <v/>
      </c>
      <c r="AU1177" s="22" t="str">
        <f aca="false">IF(AH1177="","Sin dato",IF(AH1177-AO1177&gt;Resumen!$B$6,"Sobre-exhibido",IF(AO1177-AH1177&gt;Resumen!$B$6,"Sub-exhibido","En línea")))</f>
        <v>Sin dato</v>
      </c>
      <c r="AV1177" s="22" t="str">
        <f aca="false">IF(AT1177="","",IF(AT1177="Alto Potencial / Bajo Share",1,IF(AT1177="Alto Potencial / Alto Share",2,IF(AT1177="Bajo Potencial / Alto Share",3,4))))</f>
        <v/>
      </c>
      <c r="AW1177" s="22" t="str">
        <f aca="false">IF(Q1177="No","Sin competencia directa",IF(AV1177=1,"1 - Foco Conquista (Alto Pot / Bajo Share)",IF(AV1177=2,"2 - Foco Defensa (Alto Pot / Alto Share)",IF(AV1177=3,"3 - Monitoreo (Bajo Pot / Alto Share)","4 - Baja Prioridad (Bajo Pot / Bajo Share)"))))</f>
        <v>Sin competencia directa</v>
      </c>
      <c r="AX1177" s="12" t="str">
        <f aca="false">IF(OR(IFERROR(AND(W1177&lt;&gt;"",Y1177&lt;&gt;"",Y1177-W1177&gt;Resumen!$B$8),FALSE()),IFERROR(AND(X1177&lt;&gt;"",Y1177&lt;&gt;"",Y1177-X1177&gt;Resumen!$B$8),FALSE())),MAX(IF(IFERROR(AND(W1177&lt;&gt;"",Y1177&lt;&gt;"",Y1177-W1177&gt;Resumen!$B$8),FALSE()),Y1177-W1177,0),IF(IFERROR(AND(X1177&lt;&gt;"",Y1177&lt;&gt;"",Y1177-X1177&gt;Resumen!$B$8),FALSE()),Y1177-X1177,0)),"")</f>
        <v/>
      </c>
      <c r="AY1177" s="22" t="str">
        <f aca="false">IF(OR(IFERROR(AND(W1177&lt;&gt;"",Y1177&lt;&gt;"",Y1177-W1177&gt;Resumen!$B$8),FALSE()),IFERROR(AND(X1177&lt;&gt;"",Y1177&lt;&gt;"",Y1177-X1177&gt;Resumen!$B$8),FALSE())),TRIM("Lays tiene mayor markup que "&amp;IF(IFERROR(AND(W1177&lt;&gt;"",Y1177&lt;&gt;"",Y1177-W1177&gt;Resumen!$B$8),FALSE()),"Quento ","")&amp;IF(IFERROR(AND(X1177&lt;&gt;"",Y1177&lt;&gt;"",Y1177-X1177&gt;Resumen!$B$8),FALSE()),"Julicroc ","")&amp;"en este PDV"),"")</f>
        <v/>
      </c>
      <c r="AZ1177" s="22" t="str">
        <f aca="false">IF(COUNTIF('Plan Pehuamar - Lista'!$A$2:$A$167,A1177)&gt;0,"Sí","No")</f>
        <v>No</v>
      </c>
      <c r="BA1177" s="22" t="str">
        <f aca="false">IF(COUNTIF('Plan Combo 9+1'!$A$2:$A$226,A1177)&gt;0,"Sí","No")</f>
        <v>No</v>
      </c>
      <c r="BB1177" s="22" t="str">
        <f aca="false">IF(AH1177="","No",IF(BA1177="Sí",IF((AO1177-AH1177)&gt;Resumen!$B$6,"Sí","No"),IF((AO1177-AH1177)&gt;=Resumen!$B$132,"Sí","No")))</f>
        <v>No</v>
      </c>
      <c r="BC1177" s="22" t="str">
        <f aca="false">IF(AND(N1177="Sí",AL1177="Sí",AI1177=0),"Sí","No")</f>
        <v>No</v>
      </c>
      <c r="BD1177" s="22" t="str">
        <f aca="false">IF(COUNTIF('Plan 9+1 (con Pehuamar)'!$A$2:$A$227,A1177)&gt;0,"Sí","No")</f>
        <v>No</v>
      </c>
    </row>
    <row r="1178" customFormat="false" ht="15" hidden="false" customHeight="true" outlineLevel="0" collapsed="false">
      <c r="A1178" s="6" t="n">
        <v>401358</v>
      </c>
      <c r="B1178" s="6" t="n">
        <v>6</v>
      </c>
      <c r="C1178" s="6" t="n">
        <v>603</v>
      </c>
      <c r="D1178" s="6" t="s">
        <v>315</v>
      </c>
      <c r="E1178" s="6" t="s">
        <v>1356</v>
      </c>
      <c r="F1178" s="6" t="s">
        <v>201</v>
      </c>
      <c r="G1178" s="6" t="s">
        <v>129</v>
      </c>
      <c r="H1178" s="6" t="s">
        <v>197</v>
      </c>
      <c r="I1178" s="27" t="n">
        <v>20</v>
      </c>
      <c r="J1178" s="27" t="n">
        <v>0</v>
      </c>
      <c r="K1178" s="27" t="n">
        <v>10</v>
      </c>
      <c r="L1178" s="28" t="n">
        <f aca="false">I1178+J1178</f>
        <v>20</v>
      </c>
      <c r="M1178" s="28" t="n">
        <f aca="false">L1178+K1178</f>
        <v>30</v>
      </c>
      <c r="N1178" s="22" t="str">
        <f aca="false">IF(I1178&gt;0,"Sí","No")</f>
        <v>Sí</v>
      </c>
      <c r="O1178" s="22" t="str">
        <f aca="false">IF(J1178&gt;0,"Sí","No")</f>
        <v>No</v>
      </c>
      <c r="P1178" s="22" t="str">
        <f aca="false">IF(K1178&gt;0,"Sí","No")</f>
        <v>Sí</v>
      </c>
      <c r="Q1178" s="22" t="str">
        <f aca="false">IF(OR(I1178&gt;0,J1178&gt;0),"Sí","No")</f>
        <v>Sí</v>
      </c>
      <c r="R1178" s="27" t="n">
        <v>1600</v>
      </c>
      <c r="S1178" s="27" t="n">
        <v>2500</v>
      </c>
      <c r="T1178" s="27"/>
      <c r="U1178" s="27"/>
      <c r="V1178" s="27" t="n">
        <v>3500</v>
      </c>
      <c r="W1178" s="12" t="n">
        <f aca="false">IF(AND(I1178&gt;0,R1178&gt;0),(S1178-R1178)/R1178,"")</f>
        <v>0.5625</v>
      </c>
      <c r="X1178" s="12" t="str">
        <f aca="false">IF(AND(J1178&gt;0,T1178&gt;0),(U1178-T1178)/T1178,"")</f>
        <v/>
      </c>
      <c r="Y1178" s="12" t="n">
        <f aca="false">IF(AND(K1178&gt;0,V1178&gt;0),(V1178-Resumen!$B$7)/Resumen!$B$7,"")</f>
        <v>0.4</v>
      </c>
      <c r="Z1178" s="28" t="n">
        <f aca="false">IF(AND(K1178&gt;0,I1178&gt;0,V1178&gt;0,S1178&gt;0),V1178-S1178,"")</f>
        <v>1000</v>
      </c>
      <c r="AA1178" s="12" t="n">
        <f aca="false">IF(Z1178&lt;&gt;"",Z1178/S1178,"")</f>
        <v>0.4</v>
      </c>
      <c r="AB1178" s="28" t="str">
        <f aca="false">IF(AND(K1178&gt;0,J1178&gt;0,V1178&gt;0,U1178&gt;0),V1178-U1178,"")</f>
        <v/>
      </c>
      <c r="AC1178" s="12" t="str">
        <f aca="false">IF(AB1178&lt;&gt;"",AB1178/U1178,"")</f>
        <v/>
      </c>
      <c r="AD1178" s="27" t="n">
        <v>1</v>
      </c>
      <c r="AE1178" s="27" t="n">
        <v>1</v>
      </c>
      <c r="AF1178" s="27" t="n">
        <v>0</v>
      </c>
      <c r="AG1178" s="28" t="n">
        <f aca="false">AD1178+AE1178+AF1178</f>
        <v>2</v>
      </c>
      <c r="AH1178" s="12" t="n">
        <f aca="false">IF(AG1178&gt;0,AD1178/AG1178,"")</f>
        <v>0.5</v>
      </c>
      <c r="AI1178" s="27" t="n">
        <v>1</v>
      </c>
      <c r="AJ1178" s="27" t="n">
        <v>1</v>
      </c>
      <c r="AK1178" s="27" t="n">
        <v>0</v>
      </c>
      <c r="AL1178" s="22" t="str">
        <f aca="false">IF(OR(AJ1178&gt;0,AK1178&gt;0),"Sí","No")</f>
        <v>Sí</v>
      </c>
      <c r="AM1178" s="6" t="s">
        <v>198</v>
      </c>
      <c r="AN1178" s="6"/>
      <c r="AO1178" s="12" t="n">
        <f aca="false">IF(M1178&gt;0,K1178/M1178,"")</f>
        <v>0.333333333333333</v>
      </c>
      <c r="AP1178" s="22" t="str">
        <f aca="false">IF(M1178&gt;=Resumen!$B$5,"Alto","Bajo")</f>
        <v>Bajo</v>
      </c>
      <c r="AQ1178" s="22" t="str">
        <f aca="false">IF(AO1178&gt;=Resumen!$B$28,"Alto","Bajo")</f>
        <v>Bajo</v>
      </c>
      <c r="AR1178" s="22" t="str">
        <f aca="false">AP1178&amp;" Potencial / "&amp;AQ1178&amp;" Share"</f>
        <v>Bajo Potencial / Bajo Share</v>
      </c>
      <c r="AS1178" s="22" t="str">
        <f aca="false">IF(Q1178="Sí",IF(AO1178&gt;=Resumen!$B$29,"Alto","Bajo"),"")</f>
        <v>Bajo</v>
      </c>
      <c r="AT1178" s="22" t="str">
        <f aca="false">IF(AS1178&lt;&gt;"",AP1178&amp;" Potencial / "&amp;AS1178&amp;" Share","")</f>
        <v>Bajo Potencial / Bajo Share</v>
      </c>
      <c r="AU1178" s="22" t="str">
        <f aca="false">IF(AH1178="","Sin dato",IF(AH1178-AO1178&gt;Resumen!$B$6,"Sobre-exhibido",IF(AO1178-AH1178&gt;Resumen!$B$6,"Sub-exhibido","En línea")))</f>
        <v>Sobre-exhibido</v>
      </c>
      <c r="AV1178" s="22" t="n">
        <f aca="false">IF(AT1178="","",IF(AT1178="Alto Potencial / Bajo Share",1,IF(AT1178="Alto Potencial / Alto Share",2,IF(AT1178="Bajo Potencial / Alto Share",3,4))))</f>
        <v>4</v>
      </c>
      <c r="AW1178" s="22" t="str">
        <f aca="false">IF(Q1178="No","Sin competencia directa",IF(AV1178=1,"1 - Foco Conquista (Alto Pot / Bajo Share)",IF(AV1178=2,"2 - Foco Defensa (Alto Pot / Alto Share)",IF(AV1178=3,"3 - Monitoreo (Bajo Pot / Alto Share)","4 - Baja Prioridad (Bajo Pot / Bajo Share)"))))</f>
        <v>4 - Baja Prioridad (Bajo Pot / Bajo Share)</v>
      </c>
      <c r="AX1178" s="12" t="str">
        <f aca="false">IF(OR(IFERROR(AND(W1178&lt;&gt;"",Y1178&lt;&gt;"",Y1178-W1178&gt;Resumen!$B$8),FALSE()),IFERROR(AND(X1178&lt;&gt;"",Y1178&lt;&gt;"",Y1178-X1178&gt;Resumen!$B$8),FALSE())),MAX(IF(IFERROR(AND(W1178&lt;&gt;"",Y1178&lt;&gt;"",Y1178-W1178&gt;Resumen!$B$8),FALSE()),Y1178-W1178,0),IF(IFERROR(AND(X1178&lt;&gt;"",Y1178&lt;&gt;"",Y1178-X1178&gt;Resumen!$B$8),FALSE()),Y1178-X1178,0)),"")</f>
        <v/>
      </c>
      <c r="AY1178" s="22" t="str">
        <f aca="false">IF(OR(IFERROR(AND(W1178&lt;&gt;"",Y1178&lt;&gt;"",Y1178-W1178&gt;Resumen!$B$8),FALSE()),IFERROR(AND(X1178&lt;&gt;"",Y1178&lt;&gt;"",Y1178-X1178&gt;Resumen!$B$8),FALSE())),TRIM("Lays tiene mayor markup que "&amp;IF(IFERROR(AND(W1178&lt;&gt;"",Y1178&lt;&gt;"",Y1178-W1178&gt;Resumen!$B$8),FALSE()),"Quento ","")&amp;IF(IFERROR(AND(X1178&lt;&gt;"",Y1178&lt;&gt;"",Y1178-X1178&gt;Resumen!$B$8),FALSE()),"Julicroc ","")&amp;"en este PDV"),"")</f>
        <v/>
      </c>
      <c r="AZ1178" s="22" t="str">
        <f aca="false">IF(COUNTIF('Plan Pehuamar - Lista'!$A$2:$A$167,A1178)&gt;0,"Sí","No")</f>
        <v>No</v>
      </c>
      <c r="BA1178" s="22" t="str">
        <f aca="false">IF(COUNTIF('Plan Combo 9+1'!$A$2:$A$226,A1178)&gt;0,"Sí","No")</f>
        <v>No</v>
      </c>
      <c r="BB1178" s="22" t="str">
        <f aca="false">IF(AH1178="","No",IF(BA1178="Sí",IF((AO1178-AH1178)&gt;Resumen!$B$6,"Sí","No"),IF((AO1178-AH1178)&gt;=Resumen!$B$132,"Sí","No")))</f>
        <v>No</v>
      </c>
      <c r="BC1178" s="22" t="str">
        <f aca="false">IF(AND(N1178="Sí",AL1178="Sí",AI1178=0),"Sí","No")</f>
        <v>No</v>
      </c>
      <c r="BD1178" s="22" t="str">
        <f aca="false">IF(COUNTIF('Plan 9+1 (con Pehuamar)'!$A$2:$A$227,A1178)&gt;0,"Sí","No")</f>
        <v>No</v>
      </c>
    </row>
    <row r="1179" customFormat="false" ht="15" hidden="false" customHeight="true" outlineLevel="0" collapsed="false">
      <c r="A1179" s="6" t="n">
        <v>401361</v>
      </c>
      <c r="B1179" s="6" t="n">
        <v>6</v>
      </c>
      <c r="C1179" s="6" t="n">
        <v>603</v>
      </c>
      <c r="D1179" s="6" t="s">
        <v>315</v>
      </c>
      <c r="E1179" s="6" t="s">
        <v>1357</v>
      </c>
      <c r="F1179" s="6" t="s">
        <v>196</v>
      </c>
      <c r="G1179" s="6" t="s">
        <v>129</v>
      </c>
      <c r="H1179" s="6" t="s">
        <v>197</v>
      </c>
      <c r="I1179" s="27" t="n">
        <v>0</v>
      </c>
      <c r="J1179" s="27" t="n">
        <v>0</v>
      </c>
      <c r="K1179" s="27" t="n">
        <v>5.9</v>
      </c>
      <c r="L1179" s="28" t="n">
        <f aca="false">I1179+J1179</f>
        <v>0</v>
      </c>
      <c r="M1179" s="28" t="n">
        <f aca="false">L1179+K1179</f>
        <v>5.9</v>
      </c>
      <c r="N1179" s="22" t="str">
        <f aca="false">IF(I1179&gt;0,"Sí","No")</f>
        <v>No</v>
      </c>
      <c r="O1179" s="22" t="str">
        <f aca="false">IF(J1179&gt;0,"Sí","No")</f>
        <v>No</v>
      </c>
      <c r="P1179" s="22" t="str">
        <f aca="false">IF(K1179&gt;0,"Sí","No")</f>
        <v>Sí</v>
      </c>
      <c r="Q1179" s="22" t="str">
        <f aca="false">IF(OR(I1179&gt;0,J1179&gt;0),"Sí","No")</f>
        <v>No</v>
      </c>
      <c r="R1179" s="27"/>
      <c r="S1179" s="27"/>
      <c r="T1179" s="27"/>
      <c r="U1179" s="27"/>
      <c r="V1179" s="27"/>
      <c r="W1179" s="12" t="str">
        <f aca="false">IF(AND(I1179&gt;0,R1179&gt;0),(S1179-R1179)/R1179,"")</f>
        <v/>
      </c>
      <c r="X1179" s="12" t="str">
        <f aca="false">IF(AND(J1179&gt;0,T1179&gt;0),(U1179-T1179)/T1179,"")</f>
        <v/>
      </c>
      <c r="Y1179" s="12" t="str">
        <f aca="false">IF(AND(K1179&gt;0,V1179&gt;0),(V1179-Resumen!$B$7)/Resumen!$B$7,"")</f>
        <v/>
      </c>
      <c r="Z1179" s="28" t="str">
        <f aca="false">IF(AND(K1179&gt;0,I1179&gt;0,V1179&gt;0,S1179&gt;0),V1179-S1179,"")</f>
        <v/>
      </c>
      <c r="AA1179" s="12" t="str">
        <f aca="false">IF(Z1179&lt;&gt;"",Z1179/S1179,"")</f>
        <v/>
      </c>
      <c r="AB1179" s="28" t="str">
        <f aca="false">IF(AND(K1179&gt;0,J1179&gt;0,V1179&gt;0,U1179&gt;0),V1179-U1179,"")</f>
        <v/>
      </c>
      <c r="AC1179" s="12" t="str">
        <f aca="false">IF(AB1179&lt;&gt;"",AB1179/U1179,"")</f>
        <v/>
      </c>
      <c r="AD1179" s="27" t="n">
        <v>0</v>
      </c>
      <c r="AE1179" s="27" t="n">
        <v>0</v>
      </c>
      <c r="AF1179" s="27" t="n">
        <v>0</v>
      </c>
      <c r="AG1179" s="28" t="n">
        <f aca="false">AD1179+AE1179+AF1179</f>
        <v>0</v>
      </c>
      <c r="AH1179" s="12" t="str">
        <f aca="false">IF(AG1179&gt;0,AD1179/AG1179,"")</f>
        <v/>
      </c>
      <c r="AI1179" s="27" t="n">
        <v>0</v>
      </c>
      <c r="AJ1179" s="27" t="n">
        <v>0</v>
      </c>
      <c r="AK1179" s="27" t="n">
        <v>0</v>
      </c>
      <c r="AL1179" s="22" t="str">
        <f aca="false">IF(OR(AJ1179&gt;0,AK1179&gt;0),"Sí","No")</f>
        <v>No</v>
      </c>
      <c r="AM1179" s="6"/>
      <c r="AN1179" s="6"/>
      <c r="AO1179" s="12" t="n">
        <f aca="false">IF(M1179&gt;0,K1179/M1179,"")</f>
        <v>1</v>
      </c>
      <c r="AP1179" s="22" t="str">
        <f aca="false">IF(M1179&gt;=Resumen!$B$5,"Alto","Bajo")</f>
        <v>Bajo</v>
      </c>
      <c r="AQ1179" s="22" t="str">
        <f aca="false">IF(AO1179&gt;=Resumen!$B$28,"Alto","Bajo")</f>
        <v>Alto</v>
      </c>
      <c r="AR1179" s="22" t="str">
        <f aca="false">AP1179&amp;" Potencial / "&amp;AQ1179&amp;" Share"</f>
        <v>Bajo Potencial / Alto Share</v>
      </c>
      <c r="AS1179" s="22" t="str">
        <f aca="false">IF(Q1179="Sí",IF(AO1179&gt;=Resumen!$B$29,"Alto","Bajo"),"")</f>
        <v/>
      </c>
      <c r="AT1179" s="22" t="str">
        <f aca="false">IF(AS1179&lt;&gt;"",AP1179&amp;" Potencial / "&amp;AS1179&amp;" Share","")</f>
        <v/>
      </c>
      <c r="AU1179" s="22" t="str">
        <f aca="false">IF(AH1179="","Sin dato",IF(AH1179-AO1179&gt;Resumen!$B$6,"Sobre-exhibido",IF(AO1179-AH1179&gt;Resumen!$B$6,"Sub-exhibido","En línea")))</f>
        <v>Sin dato</v>
      </c>
      <c r="AV1179" s="22" t="str">
        <f aca="false">IF(AT1179="","",IF(AT1179="Alto Potencial / Bajo Share",1,IF(AT1179="Alto Potencial / Alto Share",2,IF(AT1179="Bajo Potencial / Alto Share",3,4))))</f>
        <v/>
      </c>
      <c r="AW1179" s="22" t="str">
        <f aca="false">IF(Q1179="No","Sin competencia directa",IF(AV1179=1,"1 - Foco Conquista (Alto Pot / Bajo Share)",IF(AV1179=2,"2 - Foco Defensa (Alto Pot / Alto Share)",IF(AV1179=3,"3 - Monitoreo (Bajo Pot / Alto Share)","4 - Baja Prioridad (Bajo Pot / Bajo Share)"))))</f>
        <v>Sin competencia directa</v>
      </c>
      <c r="AX1179" s="12" t="str">
        <f aca="false">IF(OR(IFERROR(AND(W1179&lt;&gt;"",Y1179&lt;&gt;"",Y1179-W1179&gt;Resumen!$B$8),FALSE()),IFERROR(AND(X1179&lt;&gt;"",Y1179&lt;&gt;"",Y1179-X1179&gt;Resumen!$B$8),FALSE())),MAX(IF(IFERROR(AND(W1179&lt;&gt;"",Y1179&lt;&gt;"",Y1179-W1179&gt;Resumen!$B$8),FALSE()),Y1179-W1179,0),IF(IFERROR(AND(X1179&lt;&gt;"",Y1179&lt;&gt;"",Y1179-X1179&gt;Resumen!$B$8),FALSE()),Y1179-X1179,0)),"")</f>
        <v/>
      </c>
      <c r="AY1179" s="22" t="str">
        <f aca="false">IF(OR(IFERROR(AND(W1179&lt;&gt;"",Y1179&lt;&gt;"",Y1179-W1179&gt;Resumen!$B$8),FALSE()),IFERROR(AND(X1179&lt;&gt;"",Y1179&lt;&gt;"",Y1179-X1179&gt;Resumen!$B$8),FALSE())),TRIM("Lays tiene mayor markup que "&amp;IF(IFERROR(AND(W1179&lt;&gt;"",Y1179&lt;&gt;"",Y1179-W1179&gt;Resumen!$B$8),FALSE()),"Quento ","")&amp;IF(IFERROR(AND(X1179&lt;&gt;"",Y1179&lt;&gt;"",Y1179-X1179&gt;Resumen!$B$8),FALSE()),"Julicroc ","")&amp;"en este PDV"),"")</f>
        <v/>
      </c>
      <c r="AZ1179" s="22" t="str">
        <f aca="false">IF(COUNTIF('Plan Pehuamar - Lista'!$A$2:$A$167,A1179)&gt;0,"Sí","No")</f>
        <v>No</v>
      </c>
      <c r="BA1179" s="22" t="str">
        <f aca="false">IF(COUNTIF('Plan Combo 9+1'!$A$2:$A$226,A1179)&gt;0,"Sí","No")</f>
        <v>No</v>
      </c>
      <c r="BB1179" s="22" t="str">
        <f aca="false">IF(AH1179="","No",IF(BA1179="Sí",IF((AO1179-AH1179)&gt;Resumen!$B$6,"Sí","No"),IF((AO1179-AH1179)&gt;=Resumen!$B$132,"Sí","No")))</f>
        <v>No</v>
      </c>
      <c r="BC1179" s="22" t="str">
        <f aca="false">IF(AND(N1179="Sí",AL1179="Sí",AI1179=0),"Sí","No")</f>
        <v>No</v>
      </c>
      <c r="BD1179" s="22" t="str">
        <f aca="false">IF(COUNTIF('Plan 9+1 (con Pehuamar)'!$A$2:$A$227,A1179)&gt;0,"Sí","No")</f>
        <v>No</v>
      </c>
    </row>
    <row r="1180" customFormat="false" ht="15" hidden="false" customHeight="true" outlineLevel="0" collapsed="false">
      <c r="A1180" s="6" t="n">
        <v>401369</v>
      </c>
      <c r="B1180" s="6" t="n">
        <v>6</v>
      </c>
      <c r="C1180" s="6" t="n">
        <v>603</v>
      </c>
      <c r="D1180" s="6" t="s">
        <v>315</v>
      </c>
      <c r="E1180" s="6" t="s">
        <v>1358</v>
      </c>
      <c r="F1180" s="6" t="s">
        <v>201</v>
      </c>
      <c r="G1180" s="6" t="s">
        <v>129</v>
      </c>
      <c r="H1180" s="6" t="s">
        <v>197</v>
      </c>
      <c r="I1180" s="27" t="n">
        <v>0</v>
      </c>
      <c r="J1180" s="27" t="n">
        <v>0</v>
      </c>
      <c r="K1180" s="27" t="n">
        <v>0.6</v>
      </c>
      <c r="L1180" s="28" t="n">
        <f aca="false">I1180+J1180</f>
        <v>0</v>
      </c>
      <c r="M1180" s="28" t="n">
        <f aca="false">L1180+K1180</f>
        <v>0.6</v>
      </c>
      <c r="N1180" s="22" t="str">
        <f aca="false">IF(I1180&gt;0,"Sí","No")</f>
        <v>No</v>
      </c>
      <c r="O1180" s="22" t="str">
        <f aca="false">IF(J1180&gt;0,"Sí","No")</f>
        <v>No</v>
      </c>
      <c r="P1180" s="22" t="str">
        <f aca="false">IF(K1180&gt;0,"Sí","No")</f>
        <v>Sí</v>
      </c>
      <c r="Q1180" s="22" t="str">
        <f aca="false">IF(OR(I1180&gt;0,J1180&gt;0),"Sí","No")</f>
        <v>No</v>
      </c>
      <c r="R1180" s="27"/>
      <c r="S1180" s="27"/>
      <c r="T1180" s="27"/>
      <c r="U1180" s="27"/>
      <c r="V1180" s="27"/>
      <c r="W1180" s="12" t="str">
        <f aca="false">IF(AND(I1180&gt;0,R1180&gt;0),(S1180-R1180)/R1180,"")</f>
        <v/>
      </c>
      <c r="X1180" s="12" t="str">
        <f aca="false">IF(AND(J1180&gt;0,T1180&gt;0),(U1180-T1180)/T1180,"")</f>
        <v/>
      </c>
      <c r="Y1180" s="12" t="str">
        <f aca="false">IF(AND(K1180&gt;0,V1180&gt;0),(V1180-Resumen!$B$7)/Resumen!$B$7,"")</f>
        <v/>
      </c>
      <c r="Z1180" s="28" t="str">
        <f aca="false">IF(AND(K1180&gt;0,I1180&gt;0,V1180&gt;0,S1180&gt;0),V1180-S1180,"")</f>
        <v/>
      </c>
      <c r="AA1180" s="12" t="str">
        <f aca="false">IF(Z1180&lt;&gt;"",Z1180/S1180,"")</f>
        <v/>
      </c>
      <c r="AB1180" s="28" t="str">
        <f aca="false">IF(AND(K1180&gt;0,J1180&gt;0,V1180&gt;0,U1180&gt;0),V1180-U1180,"")</f>
        <v/>
      </c>
      <c r="AC1180" s="12" t="str">
        <f aca="false">IF(AB1180&lt;&gt;"",AB1180/U1180,"")</f>
        <v/>
      </c>
      <c r="AD1180" s="27" t="n">
        <v>0</v>
      </c>
      <c r="AE1180" s="27" t="n">
        <v>0</v>
      </c>
      <c r="AF1180" s="27" t="n">
        <v>0</v>
      </c>
      <c r="AG1180" s="28" t="n">
        <f aca="false">AD1180+AE1180+AF1180</f>
        <v>0</v>
      </c>
      <c r="AH1180" s="12" t="str">
        <f aca="false">IF(AG1180&gt;0,AD1180/AG1180,"")</f>
        <v/>
      </c>
      <c r="AI1180" s="27" t="n">
        <v>0</v>
      </c>
      <c r="AJ1180" s="27" t="n">
        <v>0</v>
      </c>
      <c r="AK1180" s="27" t="n">
        <v>0</v>
      </c>
      <c r="AL1180" s="22" t="str">
        <f aca="false">IF(OR(AJ1180&gt;0,AK1180&gt;0),"Sí","No")</f>
        <v>No</v>
      </c>
      <c r="AM1180" s="6"/>
      <c r="AN1180" s="6"/>
      <c r="AO1180" s="12" t="n">
        <f aca="false">IF(M1180&gt;0,K1180/M1180,"")</f>
        <v>1</v>
      </c>
      <c r="AP1180" s="22" t="str">
        <f aca="false">IF(M1180&gt;=Resumen!$B$5,"Alto","Bajo")</f>
        <v>Bajo</v>
      </c>
      <c r="AQ1180" s="22" t="str">
        <f aca="false">IF(AO1180&gt;=Resumen!$B$28,"Alto","Bajo")</f>
        <v>Alto</v>
      </c>
      <c r="AR1180" s="22" t="str">
        <f aca="false">AP1180&amp;" Potencial / "&amp;AQ1180&amp;" Share"</f>
        <v>Bajo Potencial / Alto Share</v>
      </c>
      <c r="AS1180" s="22" t="str">
        <f aca="false">IF(Q1180="Sí",IF(AO1180&gt;=Resumen!$B$29,"Alto","Bajo"),"")</f>
        <v/>
      </c>
      <c r="AT1180" s="22" t="str">
        <f aca="false">IF(AS1180&lt;&gt;"",AP1180&amp;" Potencial / "&amp;AS1180&amp;" Share","")</f>
        <v/>
      </c>
      <c r="AU1180" s="22" t="str">
        <f aca="false">IF(AH1180="","Sin dato",IF(AH1180-AO1180&gt;Resumen!$B$6,"Sobre-exhibido",IF(AO1180-AH1180&gt;Resumen!$B$6,"Sub-exhibido","En línea")))</f>
        <v>Sin dato</v>
      </c>
      <c r="AV1180" s="22" t="str">
        <f aca="false">IF(AT1180="","",IF(AT1180="Alto Potencial / Bajo Share",1,IF(AT1180="Alto Potencial / Alto Share",2,IF(AT1180="Bajo Potencial / Alto Share",3,4))))</f>
        <v/>
      </c>
      <c r="AW1180" s="22" t="str">
        <f aca="false">IF(Q1180="No","Sin competencia directa",IF(AV1180=1,"1 - Foco Conquista (Alto Pot / Bajo Share)",IF(AV1180=2,"2 - Foco Defensa (Alto Pot / Alto Share)",IF(AV1180=3,"3 - Monitoreo (Bajo Pot / Alto Share)","4 - Baja Prioridad (Bajo Pot / Bajo Share)"))))</f>
        <v>Sin competencia directa</v>
      </c>
      <c r="AX1180" s="12" t="str">
        <f aca="false">IF(OR(IFERROR(AND(W1180&lt;&gt;"",Y1180&lt;&gt;"",Y1180-W1180&gt;Resumen!$B$8),FALSE()),IFERROR(AND(X1180&lt;&gt;"",Y1180&lt;&gt;"",Y1180-X1180&gt;Resumen!$B$8),FALSE())),MAX(IF(IFERROR(AND(W1180&lt;&gt;"",Y1180&lt;&gt;"",Y1180-W1180&gt;Resumen!$B$8),FALSE()),Y1180-W1180,0),IF(IFERROR(AND(X1180&lt;&gt;"",Y1180&lt;&gt;"",Y1180-X1180&gt;Resumen!$B$8),FALSE()),Y1180-X1180,0)),"")</f>
        <v/>
      </c>
      <c r="AY1180" s="22" t="str">
        <f aca="false">IF(OR(IFERROR(AND(W1180&lt;&gt;"",Y1180&lt;&gt;"",Y1180-W1180&gt;Resumen!$B$8),FALSE()),IFERROR(AND(X1180&lt;&gt;"",Y1180&lt;&gt;"",Y1180-X1180&gt;Resumen!$B$8),FALSE())),TRIM("Lays tiene mayor markup que "&amp;IF(IFERROR(AND(W1180&lt;&gt;"",Y1180&lt;&gt;"",Y1180-W1180&gt;Resumen!$B$8),FALSE()),"Quento ","")&amp;IF(IFERROR(AND(X1180&lt;&gt;"",Y1180&lt;&gt;"",Y1180-X1180&gt;Resumen!$B$8),FALSE()),"Julicroc ","")&amp;"en este PDV"),"")</f>
        <v/>
      </c>
      <c r="AZ1180" s="22" t="str">
        <f aca="false">IF(COUNTIF('Plan Pehuamar - Lista'!$A$2:$A$167,A1180)&gt;0,"Sí","No")</f>
        <v>No</v>
      </c>
      <c r="BA1180" s="22" t="str">
        <f aca="false">IF(COUNTIF('Plan Combo 9+1'!$A$2:$A$226,A1180)&gt;0,"Sí","No")</f>
        <v>No</v>
      </c>
      <c r="BB1180" s="22" t="str">
        <f aca="false">IF(AH1180="","No",IF(BA1180="Sí",IF((AO1180-AH1180)&gt;Resumen!$B$6,"Sí","No"),IF((AO1180-AH1180)&gt;=Resumen!$B$132,"Sí","No")))</f>
        <v>No</v>
      </c>
      <c r="BC1180" s="22" t="str">
        <f aca="false">IF(AND(N1180="Sí",AL1180="Sí",AI1180=0),"Sí","No")</f>
        <v>No</v>
      </c>
      <c r="BD1180" s="22" t="str">
        <f aca="false">IF(COUNTIF('Plan 9+1 (con Pehuamar)'!$A$2:$A$227,A1180)&gt;0,"Sí","No")</f>
        <v>No</v>
      </c>
    </row>
    <row r="1181" customFormat="false" ht="15" hidden="false" customHeight="true" outlineLevel="0" collapsed="false">
      <c r="A1181" s="6" t="n">
        <v>401374</v>
      </c>
      <c r="B1181" s="6" t="n">
        <v>6</v>
      </c>
      <c r="C1181" s="6" t="n">
        <v>603</v>
      </c>
      <c r="D1181" s="6" t="s">
        <v>315</v>
      </c>
      <c r="E1181" s="6" t="s">
        <v>1359</v>
      </c>
      <c r="F1181" s="6" t="s">
        <v>201</v>
      </c>
      <c r="G1181" s="6" t="s">
        <v>129</v>
      </c>
      <c r="H1181" s="6" t="s">
        <v>197</v>
      </c>
      <c r="I1181" s="27" t="n">
        <v>0</v>
      </c>
      <c r="J1181" s="27" t="n">
        <v>0</v>
      </c>
      <c r="K1181" s="27" t="n">
        <v>0.5</v>
      </c>
      <c r="L1181" s="28" t="n">
        <f aca="false">I1181+J1181</f>
        <v>0</v>
      </c>
      <c r="M1181" s="28" t="n">
        <f aca="false">L1181+K1181</f>
        <v>0.5</v>
      </c>
      <c r="N1181" s="22" t="str">
        <f aca="false">IF(I1181&gt;0,"Sí","No")</f>
        <v>No</v>
      </c>
      <c r="O1181" s="22" t="str">
        <f aca="false">IF(J1181&gt;0,"Sí","No")</f>
        <v>No</v>
      </c>
      <c r="P1181" s="22" t="str">
        <f aca="false">IF(K1181&gt;0,"Sí","No")</f>
        <v>Sí</v>
      </c>
      <c r="Q1181" s="22" t="str">
        <f aca="false">IF(OR(I1181&gt;0,J1181&gt;0),"Sí","No")</f>
        <v>No</v>
      </c>
      <c r="R1181" s="27"/>
      <c r="S1181" s="27"/>
      <c r="T1181" s="27"/>
      <c r="U1181" s="27"/>
      <c r="V1181" s="27"/>
      <c r="W1181" s="12" t="str">
        <f aca="false">IF(AND(I1181&gt;0,R1181&gt;0),(S1181-R1181)/R1181,"")</f>
        <v/>
      </c>
      <c r="X1181" s="12" t="str">
        <f aca="false">IF(AND(J1181&gt;0,T1181&gt;0),(U1181-T1181)/T1181,"")</f>
        <v/>
      </c>
      <c r="Y1181" s="12" t="str">
        <f aca="false">IF(AND(K1181&gt;0,V1181&gt;0),(V1181-Resumen!$B$7)/Resumen!$B$7,"")</f>
        <v/>
      </c>
      <c r="Z1181" s="28" t="str">
        <f aca="false">IF(AND(K1181&gt;0,I1181&gt;0,V1181&gt;0,S1181&gt;0),V1181-S1181,"")</f>
        <v/>
      </c>
      <c r="AA1181" s="12" t="str">
        <f aca="false">IF(Z1181&lt;&gt;"",Z1181/S1181,"")</f>
        <v/>
      </c>
      <c r="AB1181" s="28" t="str">
        <f aca="false">IF(AND(K1181&gt;0,J1181&gt;0,V1181&gt;0,U1181&gt;0),V1181-U1181,"")</f>
        <v/>
      </c>
      <c r="AC1181" s="12" t="str">
        <f aca="false">IF(AB1181&lt;&gt;"",AB1181/U1181,"")</f>
        <v/>
      </c>
      <c r="AD1181" s="27" t="n">
        <v>0</v>
      </c>
      <c r="AE1181" s="27" t="n">
        <v>0</v>
      </c>
      <c r="AF1181" s="27" t="n">
        <v>0</v>
      </c>
      <c r="AG1181" s="28" t="n">
        <f aca="false">AD1181+AE1181+AF1181</f>
        <v>0</v>
      </c>
      <c r="AH1181" s="12" t="str">
        <f aca="false">IF(AG1181&gt;0,AD1181/AG1181,"")</f>
        <v/>
      </c>
      <c r="AI1181" s="27" t="n">
        <v>0</v>
      </c>
      <c r="AJ1181" s="27" t="n">
        <v>0</v>
      </c>
      <c r="AK1181" s="27" t="n">
        <v>0</v>
      </c>
      <c r="AL1181" s="22" t="str">
        <f aca="false">IF(OR(AJ1181&gt;0,AK1181&gt;0),"Sí","No")</f>
        <v>No</v>
      </c>
      <c r="AM1181" s="6"/>
      <c r="AN1181" s="6"/>
      <c r="AO1181" s="12" t="n">
        <f aca="false">IF(M1181&gt;0,K1181/M1181,"")</f>
        <v>1</v>
      </c>
      <c r="AP1181" s="22" t="str">
        <f aca="false">IF(M1181&gt;=Resumen!$B$5,"Alto","Bajo")</f>
        <v>Bajo</v>
      </c>
      <c r="AQ1181" s="22" t="str">
        <f aca="false">IF(AO1181&gt;=Resumen!$B$28,"Alto","Bajo")</f>
        <v>Alto</v>
      </c>
      <c r="AR1181" s="22" t="str">
        <f aca="false">AP1181&amp;" Potencial / "&amp;AQ1181&amp;" Share"</f>
        <v>Bajo Potencial / Alto Share</v>
      </c>
      <c r="AS1181" s="22" t="str">
        <f aca="false">IF(Q1181="Sí",IF(AO1181&gt;=Resumen!$B$29,"Alto","Bajo"),"")</f>
        <v/>
      </c>
      <c r="AT1181" s="22" t="str">
        <f aca="false">IF(AS1181&lt;&gt;"",AP1181&amp;" Potencial / "&amp;AS1181&amp;" Share","")</f>
        <v/>
      </c>
      <c r="AU1181" s="22" t="str">
        <f aca="false">IF(AH1181="","Sin dato",IF(AH1181-AO1181&gt;Resumen!$B$6,"Sobre-exhibido",IF(AO1181-AH1181&gt;Resumen!$B$6,"Sub-exhibido","En línea")))</f>
        <v>Sin dato</v>
      </c>
      <c r="AV1181" s="22" t="str">
        <f aca="false">IF(AT1181="","",IF(AT1181="Alto Potencial / Bajo Share",1,IF(AT1181="Alto Potencial / Alto Share",2,IF(AT1181="Bajo Potencial / Alto Share",3,4))))</f>
        <v/>
      </c>
      <c r="AW1181" s="22" t="str">
        <f aca="false">IF(Q1181="No","Sin competencia directa",IF(AV1181=1,"1 - Foco Conquista (Alto Pot / Bajo Share)",IF(AV1181=2,"2 - Foco Defensa (Alto Pot / Alto Share)",IF(AV1181=3,"3 - Monitoreo (Bajo Pot / Alto Share)","4 - Baja Prioridad (Bajo Pot / Bajo Share)"))))</f>
        <v>Sin competencia directa</v>
      </c>
      <c r="AX1181" s="12" t="str">
        <f aca="false">IF(OR(IFERROR(AND(W1181&lt;&gt;"",Y1181&lt;&gt;"",Y1181-W1181&gt;Resumen!$B$8),FALSE()),IFERROR(AND(X1181&lt;&gt;"",Y1181&lt;&gt;"",Y1181-X1181&gt;Resumen!$B$8),FALSE())),MAX(IF(IFERROR(AND(W1181&lt;&gt;"",Y1181&lt;&gt;"",Y1181-W1181&gt;Resumen!$B$8),FALSE()),Y1181-W1181,0),IF(IFERROR(AND(X1181&lt;&gt;"",Y1181&lt;&gt;"",Y1181-X1181&gt;Resumen!$B$8),FALSE()),Y1181-X1181,0)),"")</f>
        <v/>
      </c>
      <c r="AY1181" s="22" t="str">
        <f aca="false">IF(OR(IFERROR(AND(W1181&lt;&gt;"",Y1181&lt;&gt;"",Y1181-W1181&gt;Resumen!$B$8),FALSE()),IFERROR(AND(X1181&lt;&gt;"",Y1181&lt;&gt;"",Y1181-X1181&gt;Resumen!$B$8),FALSE())),TRIM("Lays tiene mayor markup que "&amp;IF(IFERROR(AND(W1181&lt;&gt;"",Y1181&lt;&gt;"",Y1181-W1181&gt;Resumen!$B$8),FALSE()),"Quento ","")&amp;IF(IFERROR(AND(X1181&lt;&gt;"",Y1181&lt;&gt;"",Y1181-X1181&gt;Resumen!$B$8),FALSE()),"Julicroc ","")&amp;"en este PDV"),"")</f>
        <v/>
      </c>
      <c r="AZ1181" s="22" t="str">
        <f aca="false">IF(COUNTIF('Plan Pehuamar - Lista'!$A$2:$A$167,A1181)&gt;0,"Sí","No")</f>
        <v>No</v>
      </c>
      <c r="BA1181" s="22" t="str">
        <f aca="false">IF(COUNTIF('Plan Combo 9+1'!$A$2:$A$226,A1181)&gt;0,"Sí","No")</f>
        <v>No</v>
      </c>
      <c r="BB1181" s="22" t="str">
        <f aca="false">IF(AH1181="","No",IF(BA1181="Sí",IF((AO1181-AH1181)&gt;Resumen!$B$6,"Sí","No"),IF((AO1181-AH1181)&gt;=Resumen!$B$132,"Sí","No")))</f>
        <v>No</v>
      </c>
      <c r="BC1181" s="22" t="str">
        <f aca="false">IF(AND(N1181="Sí",AL1181="Sí",AI1181=0),"Sí","No")</f>
        <v>No</v>
      </c>
      <c r="BD1181" s="22" t="str">
        <f aca="false">IF(COUNTIF('Plan 9+1 (con Pehuamar)'!$A$2:$A$227,A1181)&gt;0,"Sí","No")</f>
        <v>No</v>
      </c>
    </row>
    <row r="1182" customFormat="false" ht="15" hidden="false" customHeight="true" outlineLevel="0" collapsed="false">
      <c r="A1182" s="6" t="n">
        <v>401375</v>
      </c>
      <c r="B1182" s="6" t="n">
        <v>6</v>
      </c>
      <c r="C1182" s="6" t="n">
        <v>603</v>
      </c>
      <c r="D1182" s="6" t="s">
        <v>315</v>
      </c>
      <c r="E1182" s="6" t="s">
        <v>1360</v>
      </c>
      <c r="F1182" s="6" t="s">
        <v>201</v>
      </c>
      <c r="G1182" s="6" t="s">
        <v>129</v>
      </c>
      <c r="H1182" s="6" t="s">
        <v>197</v>
      </c>
      <c r="I1182" s="27" t="n">
        <v>0</v>
      </c>
      <c r="J1182" s="27" t="n">
        <v>0</v>
      </c>
      <c r="K1182" s="27" t="n">
        <v>0.2</v>
      </c>
      <c r="L1182" s="28" t="n">
        <f aca="false">I1182+J1182</f>
        <v>0</v>
      </c>
      <c r="M1182" s="28" t="n">
        <f aca="false">L1182+K1182</f>
        <v>0.2</v>
      </c>
      <c r="N1182" s="22" t="str">
        <f aca="false">IF(I1182&gt;0,"Sí","No")</f>
        <v>No</v>
      </c>
      <c r="O1182" s="22" t="str">
        <f aca="false">IF(J1182&gt;0,"Sí","No")</f>
        <v>No</v>
      </c>
      <c r="P1182" s="22" t="str">
        <f aca="false">IF(K1182&gt;0,"Sí","No")</f>
        <v>Sí</v>
      </c>
      <c r="Q1182" s="22" t="str">
        <f aca="false">IF(OR(I1182&gt;0,J1182&gt;0),"Sí","No")</f>
        <v>No</v>
      </c>
      <c r="R1182" s="27"/>
      <c r="S1182" s="27"/>
      <c r="T1182" s="27"/>
      <c r="U1182" s="27"/>
      <c r="V1182" s="27"/>
      <c r="W1182" s="12" t="str">
        <f aca="false">IF(AND(I1182&gt;0,R1182&gt;0),(S1182-R1182)/R1182,"")</f>
        <v/>
      </c>
      <c r="X1182" s="12" t="str">
        <f aca="false">IF(AND(J1182&gt;0,T1182&gt;0),(U1182-T1182)/T1182,"")</f>
        <v/>
      </c>
      <c r="Y1182" s="12" t="str">
        <f aca="false">IF(AND(K1182&gt;0,V1182&gt;0),(V1182-Resumen!$B$7)/Resumen!$B$7,"")</f>
        <v/>
      </c>
      <c r="Z1182" s="28" t="str">
        <f aca="false">IF(AND(K1182&gt;0,I1182&gt;0,V1182&gt;0,S1182&gt;0),V1182-S1182,"")</f>
        <v/>
      </c>
      <c r="AA1182" s="12" t="str">
        <f aca="false">IF(Z1182&lt;&gt;"",Z1182/S1182,"")</f>
        <v/>
      </c>
      <c r="AB1182" s="28" t="str">
        <f aca="false">IF(AND(K1182&gt;0,J1182&gt;0,V1182&gt;0,U1182&gt;0),V1182-U1182,"")</f>
        <v/>
      </c>
      <c r="AC1182" s="12" t="str">
        <f aca="false">IF(AB1182&lt;&gt;"",AB1182/U1182,"")</f>
        <v/>
      </c>
      <c r="AD1182" s="27" t="n">
        <v>0</v>
      </c>
      <c r="AE1182" s="27" t="n">
        <v>0</v>
      </c>
      <c r="AF1182" s="27" t="n">
        <v>0</v>
      </c>
      <c r="AG1182" s="28" t="n">
        <f aca="false">AD1182+AE1182+AF1182</f>
        <v>0</v>
      </c>
      <c r="AH1182" s="12" t="str">
        <f aca="false">IF(AG1182&gt;0,AD1182/AG1182,"")</f>
        <v/>
      </c>
      <c r="AI1182" s="27" t="n">
        <v>0</v>
      </c>
      <c r="AJ1182" s="27" t="n">
        <v>0</v>
      </c>
      <c r="AK1182" s="27" t="n">
        <v>0</v>
      </c>
      <c r="AL1182" s="22" t="str">
        <f aca="false">IF(OR(AJ1182&gt;0,AK1182&gt;0),"Sí","No")</f>
        <v>No</v>
      </c>
      <c r="AM1182" s="6"/>
      <c r="AN1182" s="6"/>
      <c r="AO1182" s="12" t="n">
        <f aca="false">IF(M1182&gt;0,K1182/M1182,"")</f>
        <v>1</v>
      </c>
      <c r="AP1182" s="22" t="str">
        <f aca="false">IF(M1182&gt;=Resumen!$B$5,"Alto","Bajo")</f>
        <v>Bajo</v>
      </c>
      <c r="AQ1182" s="22" t="str">
        <f aca="false">IF(AO1182&gt;=Resumen!$B$28,"Alto","Bajo")</f>
        <v>Alto</v>
      </c>
      <c r="AR1182" s="22" t="str">
        <f aca="false">AP1182&amp;" Potencial / "&amp;AQ1182&amp;" Share"</f>
        <v>Bajo Potencial / Alto Share</v>
      </c>
      <c r="AS1182" s="22" t="str">
        <f aca="false">IF(Q1182="Sí",IF(AO1182&gt;=Resumen!$B$29,"Alto","Bajo"),"")</f>
        <v/>
      </c>
      <c r="AT1182" s="22" t="str">
        <f aca="false">IF(AS1182&lt;&gt;"",AP1182&amp;" Potencial / "&amp;AS1182&amp;" Share","")</f>
        <v/>
      </c>
      <c r="AU1182" s="22" t="str">
        <f aca="false">IF(AH1182="","Sin dato",IF(AH1182-AO1182&gt;Resumen!$B$6,"Sobre-exhibido",IF(AO1182-AH1182&gt;Resumen!$B$6,"Sub-exhibido","En línea")))</f>
        <v>Sin dato</v>
      </c>
      <c r="AV1182" s="22" t="str">
        <f aca="false">IF(AT1182="","",IF(AT1182="Alto Potencial / Bajo Share",1,IF(AT1182="Alto Potencial / Alto Share",2,IF(AT1182="Bajo Potencial / Alto Share",3,4))))</f>
        <v/>
      </c>
      <c r="AW1182" s="22" t="str">
        <f aca="false">IF(Q1182="No","Sin competencia directa",IF(AV1182=1,"1 - Foco Conquista (Alto Pot / Bajo Share)",IF(AV1182=2,"2 - Foco Defensa (Alto Pot / Alto Share)",IF(AV1182=3,"3 - Monitoreo (Bajo Pot / Alto Share)","4 - Baja Prioridad (Bajo Pot / Bajo Share)"))))</f>
        <v>Sin competencia directa</v>
      </c>
      <c r="AX1182" s="12" t="str">
        <f aca="false">IF(OR(IFERROR(AND(W1182&lt;&gt;"",Y1182&lt;&gt;"",Y1182-W1182&gt;Resumen!$B$8),FALSE()),IFERROR(AND(X1182&lt;&gt;"",Y1182&lt;&gt;"",Y1182-X1182&gt;Resumen!$B$8),FALSE())),MAX(IF(IFERROR(AND(W1182&lt;&gt;"",Y1182&lt;&gt;"",Y1182-W1182&gt;Resumen!$B$8),FALSE()),Y1182-W1182,0),IF(IFERROR(AND(X1182&lt;&gt;"",Y1182&lt;&gt;"",Y1182-X1182&gt;Resumen!$B$8),FALSE()),Y1182-X1182,0)),"")</f>
        <v/>
      </c>
      <c r="AY1182" s="22" t="str">
        <f aca="false">IF(OR(IFERROR(AND(W1182&lt;&gt;"",Y1182&lt;&gt;"",Y1182-W1182&gt;Resumen!$B$8),FALSE()),IFERROR(AND(X1182&lt;&gt;"",Y1182&lt;&gt;"",Y1182-X1182&gt;Resumen!$B$8),FALSE())),TRIM("Lays tiene mayor markup que "&amp;IF(IFERROR(AND(W1182&lt;&gt;"",Y1182&lt;&gt;"",Y1182-W1182&gt;Resumen!$B$8),FALSE()),"Quento ","")&amp;IF(IFERROR(AND(X1182&lt;&gt;"",Y1182&lt;&gt;"",Y1182-X1182&gt;Resumen!$B$8),FALSE()),"Julicroc ","")&amp;"en este PDV"),"")</f>
        <v/>
      </c>
      <c r="AZ1182" s="22" t="str">
        <f aca="false">IF(COUNTIF('Plan Pehuamar - Lista'!$A$2:$A$167,A1182)&gt;0,"Sí","No")</f>
        <v>No</v>
      </c>
      <c r="BA1182" s="22" t="str">
        <f aca="false">IF(COUNTIF('Plan Combo 9+1'!$A$2:$A$226,A1182)&gt;0,"Sí","No")</f>
        <v>No</v>
      </c>
      <c r="BB1182" s="22" t="str">
        <f aca="false">IF(AH1182="","No",IF(BA1182="Sí",IF((AO1182-AH1182)&gt;Resumen!$B$6,"Sí","No"),IF((AO1182-AH1182)&gt;=Resumen!$B$132,"Sí","No")))</f>
        <v>No</v>
      </c>
      <c r="BC1182" s="22" t="str">
        <f aca="false">IF(AND(N1182="Sí",AL1182="Sí",AI1182=0),"Sí","No")</f>
        <v>No</v>
      </c>
      <c r="BD1182" s="22" t="str">
        <f aca="false">IF(COUNTIF('Plan 9+1 (con Pehuamar)'!$A$2:$A$227,A1182)&gt;0,"Sí","No")</f>
        <v>No</v>
      </c>
    </row>
    <row r="1183" customFormat="false" ht="15" hidden="false" customHeight="true" outlineLevel="0" collapsed="false">
      <c r="A1183" s="6" t="n">
        <v>401380</v>
      </c>
      <c r="B1183" s="6" t="n">
        <v>6</v>
      </c>
      <c r="C1183" s="6" t="n">
        <v>603</v>
      </c>
      <c r="D1183" s="6" t="s">
        <v>315</v>
      </c>
      <c r="E1183" s="6" t="s">
        <v>1361</v>
      </c>
      <c r="F1183" s="6" t="s">
        <v>201</v>
      </c>
      <c r="G1183" s="6" t="s">
        <v>129</v>
      </c>
      <c r="H1183" s="6" t="s">
        <v>197</v>
      </c>
      <c r="I1183" s="27" t="n">
        <v>0</v>
      </c>
      <c r="J1183" s="27" t="n">
        <v>0</v>
      </c>
      <c r="K1183" s="27" t="n">
        <v>2.8</v>
      </c>
      <c r="L1183" s="28" t="n">
        <f aca="false">I1183+J1183</f>
        <v>0</v>
      </c>
      <c r="M1183" s="28" t="n">
        <f aca="false">L1183+K1183</f>
        <v>2.8</v>
      </c>
      <c r="N1183" s="22" t="str">
        <f aca="false">IF(I1183&gt;0,"Sí","No")</f>
        <v>No</v>
      </c>
      <c r="O1183" s="22" t="str">
        <f aca="false">IF(J1183&gt;0,"Sí","No")</f>
        <v>No</v>
      </c>
      <c r="P1183" s="22" t="str">
        <f aca="false">IF(K1183&gt;0,"Sí","No")</f>
        <v>Sí</v>
      </c>
      <c r="Q1183" s="22" t="str">
        <f aca="false">IF(OR(I1183&gt;0,J1183&gt;0),"Sí","No")</f>
        <v>No</v>
      </c>
      <c r="R1183" s="27"/>
      <c r="S1183" s="27"/>
      <c r="T1183" s="27"/>
      <c r="U1183" s="27"/>
      <c r="V1183" s="27"/>
      <c r="W1183" s="12" t="str">
        <f aca="false">IF(AND(I1183&gt;0,R1183&gt;0),(S1183-R1183)/R1183,"")</f>
        <v/>
      </c>
      <c r="X1183" s="12" t="str">
        <f aca="false">IF(AND(J1183&gt;0,T1183&gt;0),(U1183-T1183)/T1183,"")</f>
        <v/>
      </c>
      <c r="Y1183" s="12" t="str">
        <f aca="false">IF(AND(K1183&gt;0,V1183&gt;0),(V1183-Resumen!$B$7)/Resumen!$B$7,"")</f>
        <v/>
      </c>
      <c r="Z1183" s="28" t="str">
        <f aca="false">IF(AND(K1183&gt;0,I1183&gt;0,V1183&gt;0,S1183&gt;0),V1183-S1183,"")</f>
        <v/>
      </c>
      <c r="AA1183" s="12" t="str">
        <f aca="false">IF(Z1183&lt;&gt;"",Z1183/S1183,"")</f>
        <v/>
      </c>
      <c r="AB1183" s="28" t="str">
        <f aca="false">IF(AND(K1183&gt;0,J1183&gt;0,V1183&gt;0,U1183&gt;0),V1183-U1183,"")</f>
        <v/>
      </c>
      <c r="AC1183" s="12" t="str">
        <f aca="false">IF(AB1183&lt;&gt;"",AB1183/U1183,"")</f>
        <v/>
      </c>
      <c r="AD1183" s="27" t="n">
        <v>0</v>
      </c>
      <c r="AE1183" s="27" t="n">
        <v>0</v>
      </c>
      <c r="AF1183" s="27" t="n">
        <v>0</v>
      </c>
      <c r="AG1183" s="28" t="n">
        <f aca="false">AD1183+AE1183+AF1183</f>
        <v>0</v>
      </c>
      <c r="AH1183" s="12" t="str">
        <f aca="false">IF(AG1183&gt;0,AD1183/AG1183,"")</f>
        <v/>
      </c>
      <c r="AI1183" s="27" t="n">
        <v>0</v>
      </c>
      <c r="AJ1183" s="27" t="n">
        <v>0</v>
      </c>
      <c r="AK1183" s="27" t="n">
        <v>0</v>
      </c>
      <c r="AL1183" s="22" t="str">
        <f aca="false">IF(OR(AJ1183&gt;0,AK1183&gt;0),"Sí","No")</f>
        <v>No</v>
      </c>
      <c r="AM1183" s="6"/>
      <c r="AN1183" s="6"/>
      <c r="AO1183" s="12" t="n">
        <f aca="false">IF(M1183&gt;0,K1183/M1183,"")</f>
        <v>1</v>
      </c>
      <c r="AP1183" s="22" t="str">
        <f aca="false">IF(M1183&gt;=Resumen!$B$5,"Alto","Bajo")</f>
        <v>Bajo</v>
      </c>
      <c r="AQ1183" s="22" t="str">
        <f aca="false">IF(AO1183&gt;=Resumen!$B$28,"Alto","Bajo")</f>
        <v>Alto</v>
      </c>
      <c r="AR1183" s="22" t="str">
        <f aca="false">AP1183&amp;" Potencial / "&amp;AQ1183&amp;" Share"</f>
        <v>Bajo Potencial / Alto Share</v>
      </c>
      <c r="AS1183" s="22" t="str">
        <f aca="false">IF(Q1183="Sí",IF(AO1183&gt;=Resumen!$B$29,"Alto","Bajo"),"")</f>
        <v/>
      </c>
      <c r="AT1183" s="22" t="str">
        <f aca="false">IF(AS1183&lt;&gt;"",AP1183&amp;" Potencial / "&amp;AS1183&amp;" Share","")</f>
        <v/>
      </c>
      <c r="AU1183" s="22" t="str">
        <f aca="false">IF(AH1183="","Sin dato",IF(AH1183-AO1183&gt;Resumen!$B$6,"Sobre-exhibido",IF(AO1183-AH1183&gt;Resumen!$B$6,"Sub-exhibido","En línea")))</f>
        <v>Sin dato</v>
      </c>
      <c r="AV1183" s="22" t="str">
        <f aca="false">IF(AT1183="","",IF(AT1183="Alto Potencial / Bajo Share",1,IF(AT1183="Alto Potencial / Alto Share",2,IF(AT1183="Bajo Potencial / Alto Share",3,4))))</f>
        <v/>
      </c>
      <c r="AW1183" s="22" t="str">
        <f aca="false">IF(Q1183="No","Sin competencia directa",IF(AV1183=1,"1 - Foco Conquista (Alto Pot / Bajo Share)",IF(AV1183=2,"2 - Foco Defensa (Alto Pot / Alto Share)",IF(AV1183=3,"3 - Monitoreo (Bajo Pot / Alto Share)","4 - Baja Prioridad (Bajo Pot / Bajo Share)"))))</f>
        <v>Sin competencia directa</v>
      </c>
      <c r="AX1183" s="12" t="str">
        <f aca="false">IF(OR(IFERROR(AND(W1183&lt;&gt;"",Y1183&lt;&gt;"",Y1183-W1183&gt;Resumen!$B$8),FALSE()),IFERROR(AND(X1183&lt;&gt;"",Y1183&lt;&gt;"",Y1183-X1183&gt;Resumen!$B$8),FALSE())),MAX(IF(IFERROR(AND(W1183&lt;&gt;"",Y1183&lt;&gt;"",Y1183-W1183&gt;Resumen!$B$8),FALSE()),Y1183-W1183,0),IF(IFERROR(AND(X1183&lt;&gt;"",Y1183&lt;&gt;"",Y1183-X1183&gt;Resumen!$B$8),FALSE()),Y1183-X1183,0)),"")</f>
        <v/>
      </c>
      <c r="AY1183" s="22" t="str">
        <f aca="false">IF(OR(IFERROR(AND(W1183&lt;&gt;"",Y1183&lt;&gt;"",Y1183-W1183&gt;Resumen!$B$8),FALSE()),IFERROR(AND(X1183&lt;&gt;"",Y1183&lt;&gt;"",Y1183-X1183&gt;Resumen!$B$8),FALSE())),TRIM("Lays tiene mayor markup que "&amp;IF(IFERROR(AND(W1183&lt;&gt;"",Y1183&lt;&gt;"",Y1183-W1183&gt;Resumen!$B$8),FALSE()),"Quento ","")&amp;IF(IFERROR(AND(X1183&lt;&gt;"",Y1183&lt;&gt;"",Y1183-X1183&gt;Resumen!$B$8),FALSE()),"Julicroc ","")&amp;"en este PDV"),"")</f>
        <v/>
      </c>
      <c r="AZ1183" s="22" t="str">
        <f aca="false">IF(COUNTIF('Plan Pehuamar - Lista'!$A$2:$A$167,A1183)&gt;0,"Sí","No")</f>
        <v>No</v>
      </c>
      <c r="BA1183" s="22" t="str">
        <f aca="false">IF(COUNTIF('Plan Combo 9+1'!$A$2:$A$226,A1183)&gt;0,"Sí","No")</f>
        <v>No</v>
      </c>
      <c r="BB1183" s="22" t="str">
        <f aca="false">IF(AH1183="","No",IF(BA1183="Sí",IF((AO1183-AH1183)&gt;Resumen!$B$6,"Sí","No"),IF((AO1183-AH1183)&gt;=Resumen!$B$132,"Sí","No")))</f>
        <v>No</v>
      </c>
      <c r="BC1183" s="22" t="str">
        <f aca="false">IF(AND(N1183="Sí",AL1183="Sí",AI1183=0),"Sí","No")</f>
        <v>No</v>
      </c>
      <c r="BD1183" s="22" t="str">
        <f aca="false">IF(COUNTIF('Plan 9+1 (con Pehuamar)'!$A$2:$A$227,A1183)&gt;0,"Sí","No")</f>
        <v>No</v>
      </c>
    </row>
    <row r="1184" customFormat="false" ht="15" hidden="false" customHeight="true" outlineLevel="0" collapsed="false">
      <c r="A1184" s="6" t="n">
        <v>401381</v>
      </c>
      <c r="B1184" s="6" t="n">
        <v>6</v>
      </c>
      <c r="C1184" s="6" t="n">
        <v>603</v>
      </c>
      <c r="D1184" s="6" t="s">
        <v>315</v>
      </c>
      <c r="E1184" s="6" t="s">
        <v>1362</v>
      </c>
      <c r="F1184" s="6" t="s">
        <v>201</v>
      </c>
      <c r="G1184" s="6" t="s">
        <v>129</v>
      </c>
      <c r="H1184" s="6" t="s">
        <v>197</v>
      </c>
      <c r="I1184" s="27" t="n">
        <v>0</v>
      </c>
      <c r="J1184" s="27" t="n">
        <v>0</v>
      </c>
      <c r="K1184" s="27" t="n">
        <v>1.4</v>
      </c>
      <c r="L1184" s="28" t="n">
        <f aca="false">I1184+J1184</f>
        <v>0</v>
      </c>
      <c r="M1184" s="28" t="n">
        <f aca="false">L1184+K1184</f>
        <v>1.4</v>
      </c>
      <c r="N1184" s="22" t="str">
        <f aca="false">IF(I1184&gt;0,"Sí","No")</f>
        <v>No</v>
      </c>
      <c r="O1184" s="22" t="str">
        <f aca="false">IF(J1184&gt;0,"Sí","No")</f>
        <v>No</v>
      </c>
      <c r="P1184" s="22" t="str">
        <f aca="false">IF(K1184&gt;0,"Sí","No")</f>
        <v>Sí</v>
      </c>
      <c r="Q1184" s="22" t="str">
        <f aca="false">IF(OR(I1184&gt;0,J1184&gt;0),"Sí","No")</f>
        <v>No</v>
      </c>
      <c r="R1184" s="27"/>
      <c r="S1184" s="27"/>
      <c r="T1184" s="27"/>
      <c r="U1184" s="27"/>
      <c r="V1184" s="27"/>
      <c r="W1184" s="12" t="str">
        <f aca="false">IF(AND(I1184&gt;0,R1184&gt;0),(S1184-R1184)/R1184,"")</f>
        <v/>
      </c>
      <c r="X1184" s="12" t="str">
        <f aca="false">IF(AND(J1184&gt;0,T1184&gt;0),(U1184-T1184)/T1184,"")</f>
        <v/>
      </c>
      <c r="Y1184" s="12" t="str">
        <f aca="false">IF(AND(K1184&gt;0,V1184&gt;0),(V1184-Resumen!$B$7)/Resumen!$B$7,"")</f>
        <v/>
      </c>
      <c r="Z1184" s="28" t="str">
        <f aca="false">IF(AND(K1184&gt;0,I1184&gt;0,V1184&gt;0,S1184&gt;0),V1184-S1184,"")</f>
        <v/>
      </c>
      <c r="AA1184" s="12" t="str">
        <f aca="false">IF(Z1184&lt;&gt;"",Z1184/S1184,"")</f>
        <v/>
      </c>
      <c r="AB1184" s="28" t="str">
        <f aca="false">IF(AND(K1184&gt;0,J1184&gt;0,V1184&gt;0,U1184&gt;0),V1184-U1184,"")</f>
        <v/>
      </c>
      <c r="AC1184" s="12" t="str">
        <f aca="false">IF(AB1184&lt;&gt;"",AB1184/U1184,"")</f>
        <v/>
      </c>
      <c r="AD1184" s="27" t="n">
        <v>0</v>
      </c>
      <c r="AE1184" s="27" t="n">
        <v>0</v>
      </c>
      <c r="AF1184" s="27" t="n">
        <v>0</v>
      </c>
      <c r="AG1184" s="28" t="n">
        <f aca="false">AD1184+AE1184+AF1184</f>
        <v>0</v>
      </c>
      <c r="AH1184" s="12" t="str">
        <f aca="false">IF(AG1184&gt;0,AD1184/AG1184,"")</f>
        <v/>
      </c>
      <c r="AI1184" s="27" t="n">
        <v>0</v>
      </c>
      <c r="AJ1184" s="27" t="n">
        <v>0</v>
      </c>
      <c r="AK1184" s="27" t="n">
        <v>0</v>
      </c>
      <c r="AL1184" s="22" t="str">
        <f aca="false">IF(OR(AJ1184&gt;0,AK1184&gt;0),"Sí","No")</f>
        <v>No</v>
      </c>
      <c r="AM1184" s="6"/>
      <c r="AN1184" s="6"/>
      <c r="AO1184" s="12" t="n">
        <f aca="false">IF(M1184&gt;0,K1184/M1184,"")</f>
        <v>1</v>
      </c>
      <c r="AP1184" s="22" t="str">
        <f aca="false">IF(M1184&gt;=Resumen!$B$5,"Alto","Bajo")</f>
        <v>Bajo</v>
      </c>
      <c r="AQ1184" s="22" t="str">
        <f aca="false">IF(AO1184&gt;=Resumen!$B$28,"Alto","Bajo")</f>
        <v>Alto</v>
      </c>
      <c r="AR1184" s="22" t="str">
        <f aca="false">AP1184&amp;" Potencial / "&amp;AQ1184&amp;" Share"</f>
        <v>Bajo Potencial / Alto Share</v>
      </c>
      <c r="AS1184" s="22" t="str">
        <f aca="false">IF(Q1184="Sí",IF(AO1184&gt;=Resumen!$B$29,"Alto","Bajo"),"")</f>
        <v/>
      </c>
      <c r="AT1184" s="22" t="str">
        <f aca="false">IF(AS1184&lt;&gt;"",AP1184&amp;" Potencial / "&amp;AS1184&amp;" Share","")</f>
        <v/>
      </c>
      <c r="AU1184" s="22" t="str">
        <f aca="false">IF(AH1184="","Sin dato",IF(AH1184-AO1184&gt;Resumen!$B$6,"Sobre-exhibido",IF(AO1184-AH1184&gt;Resumen!$B$6,"Sub-exhibido","En línea")))</f>
        <v>Sin dato</v>
      </c>
      <c r="AV1184" s="22" t="str">
        <f aca="false">IF(AT1184="","",IF(AT1184="Alto Potencial / Bajo Share",1,IF(AT1184="Alto Potencial / Alto Share",2,IF(AT1184="Bajo Potencial / Alto Share",3,4))))</f>
        <v/>
      </c>
      <c r="AW1184" s="22" t="str">
        <f aca="false">IF(Q1184="No","Sin competencia directa",IF(AV1184=1,"1 - Foco Conquista (Alto Pot / Bajo Share)",IF(AV1184=2,"2 - Foco Defensa (Alto Pot / Alto Share)",IF(AV1184=3,"3 - Monitoreo (Bajo Pot / Alto Share)","4 - Baja Prioridad (Bajo Pot / Bajo Share)"))))</f>
        <v>Sin competencia directa</v>
      </c>
      <c r="AX1184" s="12" t="str">
        <f aca="false">IF(OR(IFERROR(AND(W1184&lt;&gt;"",Y1184&lt;&gt;"",Y1184-W1184&gt;Resumen!$B$8),FALSE()),IFERROR(AND(X1184&lt;&gt;"",Y1184&lt;&gt;"",Y1184-X1184&gt;Resumen!$B$8),FALSE())),MAX(IF(IFERROR(AND(W1184&lt;&gt;"",Y1184&lt;&gt;"",Y1184-W1184&gt;Resumen!$B$8),FALSE()),Y1184-W1184,0),IF(IFERROR(AND(X1184&lt;&gt;"",Y1184&lt;&gt;"",Y1184-X1184&gt;Resumen!$B$8),FALSE()),Y1184-X1184,0)),"")</f>
        <v/>
      </c>
      <c r="AY1184" s="22" t="str">
        <f aca="false">IF(OR(IFERROR(AND(W1184&lt;&gt;"",Y1184&lt;&gt;"",Y1184-W1184&gt;Resumen!$B$8),FALSE()),IFERROR(AND(X1184&lt;&gt;"",Y1184&lt;&gt;"",Y1184-X1184&gt;Resumen!$B$8),FALSE())),TRIM("Lays tiene mayor markup que "&amp;IF(IFERROR(AND(W1184&lt;&gt;"",Y1184&lt;&gt;"",Y1184-W1184&gt;Resumen!$B$8),FALSE()),"Quento ","")&amp;IF(IFERROR(AND(X1184&lt;&gt;"",Y1184&lt;&gt;"",Y1184-X1184&gt;Resumen!$B$8),FALSE()),"Julicroc ","")&amp;"en este PDV"),"")</f>
        <v/>
      </c>
      <c r="AZ1184" s="22" t="str">
        <f aca="false">IF(COUNTIF('Plan Pehuamar - Lista'!$A$2:$A$167,A1184)&gt;0,"Sí","No")</f>
        <v>No</v>
      </c>
      <c r="BA1184" s="22" t="str">
        <f aca="false">IF(COUNTIF('Plan Combo 9+1'!$A$2:$A$226,A1184)&gt;0,"Sí","No")</f>
        <v>No</v>
      </c>
      <c r="BB1184" s="22" t="str">
        <f aca="false">IF(AH1184="","No",IF(BA1184="Sí",IF((AO1184-AH1184)&gt;Resumen!$B$6,"Sí","No"),IF((AO1184-AH1184)&gt;=Resumen!$B$132,"Sí","No")))</f>
        <v>No</v>
      </c>
      <c r="BC1184" s="22" t="str">
        <f aca="false">IF(AND(N1184="Sí",AL1184="Sí",AI1184=0),"Sí","No")</f>
        <v>No</v>
      </c>
      <c r="BD1184" s="22" t="str">
        <f aca="false">IF(COUNTIF('Plan 9+1 (con Pehuamar)'!$A$2:$A$227,A1184)&gt;0,"Sí","No")</f>
        <v>No</v>
      </c>
    </row>
    <row r="1185" customFormat="false" ht="15" hidden="false" customHeight="true" outlineLevel="0" collapsed="false">
      <c r="A1185" s="6" t="n">
        <v>401395</v>
      </c>
      <c r="B1185" s="6" t="n">
        <v>6</v>
      </c>
      <c r="C1185" s="6" t="n">
        <v>603</v>
      </c>
      <c r="D1185" s="6" t="s">
        <v>315</v>
      </c>
      <c r="E1185" s="6" t="s">
        <v>1363</v>
      </c>
      <c r="F1185" s="6" t="s">
        <v>201</v>
      </c>
      <c r="G1185" s="6" t="s">
        <v>129</v>
      </c>
      <c r="H1185" s="6" t="s">
        <v>197</v>
      </c>
      <c r="I1185" s="27" t="n">
        <v>0</v>
      </c>
      <c r="J1185" s="27" t="n">
        <v>0</v>
      </c>
      <c r="K1185" s="27" t="n">
        <v>3</v>
      </c>
      <c r="L1185" s="28" t="n">
        <f aca="false">I1185+J1185</f>
        <v>0</v>
      </c>
      <c r="M1185" s="28" t="n">
        <f aca="false">L1185+K1185</f>
        <v>3</v>
      </c>
      <c r="N1185" s="22" t="str">
        <f aca="false">IF(I1185&gt;0,"Sí","No")</f>
        <v>No</v>
      </c>
      <c r="O1185" s="22" t="str">
        <f aca="false">IF(J1185&gt;0,"Sí","No")</f>
        <v>No</v>
      </c>
      <c r="P1185" s="22" t="str">
        <f aca="false">IF(K1185&gt;0,"Sí","No")</f>
        <v>Sí</v>
      </c>
      <c r="Q1185" s="22" t="str">
        <f aca="false">IF(OR(I1185&gt;0,J1185&gt;0),"Sí","No")</f>
        <v>No</v>
      </c>
      <c r="R1185" s="27"/>
      <c r="S1185" s="27"/>
      <c r="T1185" s="27"/>
      <c r="U1185" s="27"/>
      <c r="V1185" s="27"/>
      <c r="W1185" s="12" t="str">
        <f aca="false">IF(AND(I1185&gt;0,R1185&gt;0),(S1185-R1185)/R1185,"")</f>
        <v/>
      </c>
      <c r="X1185" s="12" t="str">
        <f aca="false">IF(AND(J1185&gt;0,T1185&gt;0),(U1185-T1185)/T1185,"")</f>
        <v/>
      </c>
      <c r="Y1185" s="12" t="str">
        <f aca="false">IF(AND(K1185&gt;0,V1185&gt;0),(V1185-Resumen!$B$7)/Resumen!$B$7,"")</f>
        <v/>
      </c>
      <c r="Z1185" s="28" t="str">
        <f aca="false">IF(AND(K1185&gt;0,I1185&gt;0,V1185&gt;0,S1185&gt;0),V1185-S1185,"")</f>
        <v/>
      </c>
      <c r="AA1185" s="12" t="str">
        <f aca="false">IF(Z1185&lt;&gt;"",Z1185/S1185,"")</f>
        <v/>
      </c>
      <c r="AB1185" s="28" t="str">
        <f aca="false">IF(AND(K1185&gt;0,J1185&gt;0,V1185&gt;0,U1185&gt;0),V1185-U1185,"")</f>
        <v/>
      </c>
      <c r="AC1185" s="12" t="str">
        <f aca="false">IF(AB1185&lt;&gt;"",AB1185/U1185,"")</f>
        <v/>
      </c>
      <c r="AD1185" s="27" t="n">
        <v>0</v>
      </c>
      <c r="AE1185" s="27" t="n">
        <v>0</v>
      </c>
      <c r="AF1185" s="27" t="n">
        <v>0</v>
      </c>
      <c r="AG1185" s="28" t="n">
        <f aca="false">AD1185+AE1185+AF1185</f>
        <v>0</v>
      </c>
      <c r="AH1185" s="12" t="str">
        <f aca="false">IF(AG1185&gt;0,AD1185/AG1185,"")</f>
        <v/>
      </c>
      <c r="AI1185" s="27" t="n">
        <v>0</v>
      </c>
      <c r="AJ1185" s="27" t="n">
        <v>0</v>
      </c>
      <c r="AK1185" s="27" t="n">
        <v>0</v>
      </c>
      <c r="AL1185" s="22" t="str">
        <f aca="false">IF(OR(AJ1185&gt;0,AK1185&gt;0),"Sí","No")</f>
        <v>No</v>
      </c>
      <c r="AM1185" s="6"/>
      <c r="AN1185" s="6"/>
      <c r="AO1185" s="12" t="n">
        <f aca="false">IF(M1185&gt;0,K1185/M1185,"")</f>
        <v>1</v>
      </c>
      <c r="AP1185" s="22" t="str">
        <f aca="false">IF(M1185&gt;=Resumen!$B$5,"Alto","Bajo")</f>
        <v>Bajo</v>
      </c>
      <c r="AQ1185" s="22" t="str">
        <f aca="false">IF(AO1185&gt;=Resumen!$B$28,"Alto","Bajo")</f>
        <v>Alto</v>
      </c>
      <c r="AR1185" s="22" t="str">
        <f aca="false">AP1185&amp;" Potencial / "&amp;AQ1185&amp;" Share"</f>
        <v>Bajo Potencial / Alto Share</v>
      </c>
      <c r="AS1185" s="22" t="str">
        <f aca="false">IF(Q1185="Sí",IF(AO1185&gt;=Resumen!$B$29,"Alto","Bajo"),"")</f>
        <v/>
      </c>
      <c r="AT1185" s="22" t="str">
        <f aca="false">IF(AS1185&lt;&gt;"",AP1185&amp;" Potencial / "&amp;AS1185&amp;" Share","")</f>
        <v/>
      </c>
      <c r="AU1185" s="22" t="str">
        <f aca="false">IF(AH1185="","Sin dato",IF(AH1185-AO1185&gt;Resumen!$B$6,"Sobre-exhibido",IF(AO1185-AH1185&gt;Resumen!$B$6,"Sub-exhibido","En línea")))</f>
        <v>Sin dato</v>
      </c>
      <c r="AV1185" s="22" t="str">
        <f aca="false">IF(AT1185="","",IF(AT1185="Alto Potencial / Bajo Share",1,IF(AT1185="Alto Potencial / Alto Share",2,IF(AT1185="Bajo Potencial / Alto Share",3,4))))</f>
        <v/>
      </c>
      <c r="AW1185" s="22" t="str">
        <f aca="false">IF(Q1185="No","Sin competencia directa",IF(AV1185=1,"1 - Foco Conquista (Alto Pot / Bajo Share)",IF(AV1185=2,"2 - Foco Defensa (Alto Pot / Alto Share)",IF(AV1185=3,"3 - Monitoreo (Bajo Pot / Alto Share)","4 - Baja Prioridad (Bajo Pot / Bajo Share)"))))</f>
        <v>Sin competencia directa</v>
      </c>
      <c r="AX1185" s="12" t="str">
        <f aca="false">IF(OR(IFERROR(AND(W1185&lt;&gt;"",Y1185&lt;&gt;"",Y1185-W1185&gt;Resumen!$B$8),FALSE()),IFERROR(AND(X1185&lt;&gt;"",Y1185&lt;&gt;"",Y1185-X1185&gt;Resumen!$B$8),FALSE())),MAX(IF(IFERROR(AND(W1185&lt;&gt;"",Y1185&lt;&gt;"",Y1185-W1185&gt;Resumen!$B$8),FALSE()),Y1185-W1185,0),IF(IFERROR(AND(X1185&lt;&gt;"",Y1185&lt;&gt;"",Y1185-X1185&gt;Resumen!$B$8),FALSE()),Y1185-X1185,0)),"")</f>
        <v/>
      </c>
      <c r="AY1185" s="22" t="str">
        <f aca="false">IF(OR(IFERROR(AND(W1185&lt;&gt;"",Y1185&lt;&gt;"",Y1185-W1185&gt;Resumen!$B$8),FALSE()),IFERROR(AND(X1185&lt;&gt;"",Y1185&lt;&gt;"",Y1185-X1185&gt;Resumen!$B$8),FALSE())),TRIM("Lays tiene mayor markup que "&amp;IF(IFERROR(AND(W1185&lt;&gt;"",Y1185&lt;&gt;"",Y1185-W1185&gt;Resumen!$B$8),FALSE()),"Quento ","")&amp;IF(IFERROR(AND(X1185&lt;&gt;"",Y1185&lt;&gt;"",Y1185-X1185&gt;Resumen!$B$8),FALSE()),"Julicroc ","")&amp;"en este PDV"),"")</f>
        <v/>
      </c>
      <c r="AZ1185" s="22" t="str">
        <f aca="false">IF(COUNTIF('Plan Pehuamar - Lista'!$A$2:$A$167,A1185)&gt;0,"Sí","No")</f>
        <v>No</v>
      </c>
      <c r="BA1185" s="22" t="str">
        <f aca="false">IF(COUNTIF('Plan Combo 9+1'!$A$2:$A$226,A1185)&gt;0,"Sí","No")</f>
        <v>No</v>
      </c>
      <c r="BB1185" s="22" t="str">
        <f aca="false">IF(AH1185="","No",IF(BA1185="Sí",IF((AO1185-AH1185)&gt;Resumen!$B$6,"Sí","No"),IF((AO1185-AH1185)&gt;=Resumen!$B$132,"Sí","No")))</f>
        <v>No</v>
      </c>
      <c r="BC1185" s="22" t="str">
        <f aca="false">IF(AND(N1185="Sí",AL1185="Sí",AI1185=0),"Sí","No")</f>
        <v>No</v>
      </c>
      <c r="BD1185" s="22" t="str">
        <f aca="false">IF(COUNTIF('Plan 9+1 (con Pehuamar)'!$A$2:$A$227,A1185)&gt;0,"Sí","No")</f>
        <v>No</v>
      </c>
    </row>
    <row r="1186" customFormat="false" ht="15" hidden="false" customHeight="true" outlineLevel="0" collapsed="false">
      <c r="A1186" s="6" t="n">
        <v>401397</v>
      </c>
      <c r="B1186" s="6" t="n">
        <v>6</v>
      </c>
      <c r="C1186" s="6" t="n">
        <v>603</v>
      </c>
      <c r="D1186" s="6" t="s">
        <v>315</v>
      </c>
      <c r="E1186" s="6" t="s">
        <v>1364</v>
      </c>
      <c r="F1186" s="6" t="s">
        <v>201</v>
      </c>
      <c r="G1186" s="6" t="s">
        <v>129</v>
      </c>
      <c r="H1186" s="6" t="s">
        <v>197</v>
      </c>
      <c r="I1186" s="27" t="n">
        <v>0</v>
      </c>
      <c r="J1186" s="27" t="n">
        <v>0</v>
      </c>
      <c r="K1186" s="27" t="n">
        <v>1.5</v>
      </c>
      <c r="L1186" s="28" t="n">
        <f aca="false">I1186+J1186</f>
        <v>0</v>
      </c>
      <c r="M1186" s="28" t="n">
        <f aca="false">L1186+K1186</f>
        <v>1.5</v>
      </c>
      <c r="N1186" s="22" t="str">
        <f aca="false">IF(I1186&gt;0,"Sí","No")</f>
        <v>No</v>
      </c>
      <c r="O1186" s="22" t="str">
        <f aca="false">IF(J1186&gt;0,"Sí","No")</f>
        <v>No</v>
      </c>
      <c r="P1186" s="22" t="str">
        <f aca="false">IF(K1186&gt;0,"Sí","No")</f>
        <v>Sí</v>
      </c>
      <c r="Q1186" s="22" t="str">
        <f aca="false">IF(OR(I1186&gt;0,J1186&gt;0),"Sí","No")</f>
        <v>No</v>
      </c>
      <c r="R1186" s="27"/>
      <c r="S1186" s="27"/>
      <c r="T1186" s="27"/>
      <c r="U1186" s="27"/>
      <c r="V1186" s="27"/>
      <c r="W1186" s="12" t="str">
        <f aca="false">IF(AND(I1186&gt;0,R1186&gt;0),(S1186-R1186)/R1186,"")</f>
        <v/>
      </c>
      <c r="X1186" s="12" t="str">
        <f aca="false">IF(AND(J1186&gt;0,T1186&gt;0),(U1186-T1186)/T1186,"")</f>
        <v/>
      </c>
      <c r="Y1186" s="12" t="str">
        <f aca="false">IF(AND(K1186&gt;0,V1186&gt;0),(V1186-Resumen!$B$7)/Resumen!$B$7,"")</f>
        <v/>
      </c>
      <c r="Z1186" s="28" t="str">
        <f aca="false">IF(AND(K1186&gt;0,I1186&gt;0,V1186&gt;0,S1186&gt;0),V1186-S1186,"")</f>
        <v/>
      </c>
      <c r="AA1186" s="12" t="str">
        <f aca="false">IF(Z1186&lt;&gt;"",Z1186/S1186,"")</f>
        <v/>
      </c>
      <c r="AB1186" s="28" t="str">
        <f aca="false">IF(AND(K1186&gt;0,J1186&gt;0,V1186&gt;0,U1186&gt;0),V1186-U1186,"")</f>
        <v/>
      </c>
      <c r="AC1186" s="12" t="str">
        <f aca="false">IF(AB1186&lt;&gt;"",AB1186/U1186,"")</f>
        <v/>
      </c>
      <c r="AD1186" s="27" t="n">
        <v>0</v>
      </c>
      <c r="AE1186" s="27" t="n">
        <v>0</v>
      </c>
      <c r="AF1186" s="27" t="n">
        <v>0</v>
      </c>
      <c r="AG1186" s="28" t="n">
        <f aca="false">AD1186+AE1186+AF1186</f>
        <v>0</v>
      </c>
      <c r="AH1186" s="12" t="str">
        <f aca="false">IF(AG1186&gt;0,AD1186/AG1186,"")</f>
        <v/>
      </c>
      <c r="AI1186" s="27" t="n">
        <v>0</v>
      </c>
      <c r="AJ1186" s="27" t="n">
        <v>0</v>
      </c>
      <c r="AK1186" s="27" t="n">
        <v>0</v>
      </c>
      <c r="AL1186" s="22" t="str">
        <f aca="false">IF(OR(AJ1186&gt;0,AK1186&gt;0),"Sí","No")</f>
        <v>No</v>
      </c>
      <c r="AM1186" s="6"/>
      <c r="AN1186" s="6"/>
      <c r="AO1186" s="12" t="n">
        <f aca="false">IF(M1186&gt;0,K1186/M1186,"")</f>
        <v>1</v>
      </c>
      <c r="AP1186" s="22" t="str">
        <f aca="false">IF(M1186&gt;=Resumen!$B$5,"Alto","Bajo")</f>
        <v>Bajo</v>
      </c>
      <c r="AQ1186" s="22" t="str">
        <f aca="false">IF(AO1186&gt;=Resumen!$B$28,"Alto","Bajo")</f>
        <v>Alto</v>
      </c>
      <c r="AR1186" s="22" t="str">
        <f aca="false">AP1186&amp;" Potencial / "&amp;AQ1186&amp;" Share"</f>
        <v>Bajo Potencial / Alto Share</v>
      </c>
      <c r="AS1186" s="22" t="str">
        <f aca="false">IF(Q1186="Sí",IF(AO1186&gt;=Resumen!$B$29,"Alto","Bajo"),"")</f>
        <v/>
      </c>
      <c r="AT1186" s="22" t="str">
        <f aca="false">IF(AS1186&lt;&gt;"",AP1186&amp;" Potencial / "&amp;AS1186&amp;" Share","")</f>
        <v/>
      </c>
      <c r="AU1186" s="22" t="str">
        <f aca="false">IF(AH1186="","Sin dato",IF(AH1186-AO1186&gt;Resumen!$B$6,"Sobre-exhibido",IF(AO1186-AH1186&gt;Resumen!$B$6,"Sub-exhibido","En línea")))</f>
        <v>Sin dato</v>
      </c>
      <c r="AV1186" s="22" t="str">
        <f aca="false">IF(AT1186="","",IF(AT1186="Alto Potencial / Bajo Share",1,IF(AT1186="Alto Potencial / Alto Share",2,IF(AT1186="Bajo Potencial / Alto Share",3,4))))</f>
        <v/>
      </c>
      <c r="AW1186" s="22" t="str">
        <f aca="false">IF(Q1186="No","Sin competencia directa",IF(AV1186=1,"1 - Foco Conquista (Alto Pot / Bajo Share)",IF(AV1186=2,"2 - Foco Defensa (Alto Pot / Alto Share)",IF(AV1186=3,"3 - Monitoreo (Bajo Pot / Alto Share)","4 - Baja Prioridad (Bajo Pot / Bajo Share)"))))</f>
        <v>Sin competencia directa</v>
      </c>
      <c r="AX1186" s="12" t="str">
        <f aca="false">IF(OR(IFERROR(AND(W1186&lt;&gt;"",Y1186&lt;&gt;"",Y1186-W1186&gt;Resumen!$B$8),FALSE()),IFERROR(AND(X1186&lt;&gt;"",Y1186&lt;&gt;"",Y1186-X1186&gt;Resumen!$B$8),FALSE())),MAX(IF(IFERROR(AND(W1186&lt;&gt;"",Y1186&lt;&gt;"",Y1186-W1186&gt;Resumen!$B$8),FALSE()),Y1186-W1186,0),IF(IFERROR(AND(X1186&lt;&gt;"",Y1186&lt;&gt;"",Y1186-X1186&gt;Resumen!$B$8),FALSE()),Y1186-X1186,0)),"")</f>
        <v/>
      </c>
      <c r="AY1186" s="22" t="str">
        <f aca="false">IF(OR(IFERROR(AND(W1186&lt;&gt;"",Y1186&lt;&gt;"",Y1186-W1186&gt;Resumen!$B$8),FALSE()),IFERROR(AND(X1186&lt;&gt;"",Y1186&lt;&gt;"",Y1186-X1186&gt;Resumen!$B$8),FALSE())),TRIM("Lays tiene mayor markup que "&amp;IF(IFERROR(AND(W1186&lt;&gt;"",Y1186&lt;&gt;"",Y1186-W1186&gt;Resumen!$B$8),FALSE()),"Quento ","")&amp;IF(IFERROR(AND(X1186&lt;&gt;"",Y1186&lt;&gt;"",Y1186-X1186&gt;Resumen!$B$8),FALSE()),"Julicroc ","")&amp;"en este PDV"),"")</f>
        <v/>
      </c>
      <c r="AZ1186" s="22" t="str">
        <f aca="false">IF(COUNTIF('Plan Pehuamar - Lista'!$A$2:$A$167,A1186)&gt;0,"Sí","No")</f>
        <v>No</v>
      </c>
      <c r="BA1186" s="22" t="str">
        <f aca="false">IF(COUNTIF('Plan Combo 9+1'!$A$2:$A$226,A1186)&gt;0,"Sí","No")</f>
        <v>No</v>
      </c>
      <c r="BB1186" s="22" t="str">
        <f aca="false">IF(AH1186="","No",IF(BA1186="Sí",IF((AO1186-AH1186)&gt;Resumen!$B$6,"Sí","No"),IF((AO1186-AH1186)&gt;=Resumen!$B$132,"Sí","No")))</f>
        <v>No</v>
      </c>
      <c r="BC1186" s="22" t="str">
        <f aca="false">IF(AND(N1186="Sí",AL1186="Sí",AI1186=0),"Sí","No")</f>
        <v>No</v>
      </c>
      <c r="BD1186" s="22" t="str">
        <f aca="false">IF(COUNTIF('Plan 9+1 (con Pehuamar)'!$A$2:$A$227,A1186)&gt;0,"Sí","No")</f>
        <v>No</v>
      </c>
    </row>
    <row r="1187" customFormat="false" ht="15" hidden="false" customHeight="true" outlineLevel="0" collapsed="false">
      <c r="A1187" s="6" t="n">
        <v>401398</v>
      </c>
      <c r="B1187" s="6" t="n">
        <v>6</v>
      </c>
      <c r="C1187" s="6" t="n">
        <v>603</v>
      </c>
      <c r="D1187" s="6" t="s">
        <v>315</v>
      </c>
      <c r="E1187" s="6" t="s">
        <v>1365</v>
      </c>
      <c r="F1187" s="6" t="s">
        <v>196</v>
      </c>
      <c r="G1187" s="6" t="s">
        <v>129</v>
      </c>
      <c r="H1187" s="6" t="s">
        <v>197</v>
      </c>
      <c r="I1187" s="27" t="n">
        <v>0</v>
      </c>
      <c r="J1187" s="27" t="n">
        <v>0</v>
      </c>
      <c r="K1187" s="27" t="n">
        <v>0.5</v>
      </c>
      <c r="L1187" s="28" t="n">
        <f aca="false">I1187+J1187</f>
        <v>0</v>
      </c>
      <c r="M1187" s="28" t="n">
        <f aca="false">L1187+K1187</f>
        <v>0.5</v>
      </c>
      <c r="N1187" s="22" t="str">
        <f aca="false">IF(I1187&gt;0,"Sí","No")</f>
        <v>No</v>
      </c>
      <c r="O1187" s="22" t="str">
        <f aca="false">IF(J1187&gt;0,"Sí","No")</f>
        <v>No</v>
      </c>
      <c r="P1187" s="22" t="str">
        <f aca="false">IF(K1187&gt;0,"Sí","No")</f>
        <v>Sí</v>
      </c>
      <c r="Q1187" s="22" t="str">
        <f aca="false">IF(OR(I1187&gt;0,J1187&gt;0),"Sí","No")</f>
        <v>No</v>
      </c>
      <c r="R1187" s="27"/>
      <c r="S1187" s="27"/>
      <c r="T1187" s="27"/>
      <c r="U1187" s="27"/>
      <c r="V1187" s="27"/>
      <c r="W1187" s="12" t="str">
        <f aca="false">IF(AND(I1187&gt;0,R1187&gt;0),(S1187-R1187)/R1187,"")</f>
        <v/>
      </c>
      <c r="X1187" s="12" t="str">
        <f aca="false">IF(AND(J1187&gt;0,T1187&gt;0),(U1187-T1187)/T1187,"")</f>
        <v/>
      </c>
      <c r="Y1187" s="12" t="str">
        <f aca="false">IF(AND(K1187&gt;0,V1187&gt;0),(V1187-Resumen!$B$7)/Resumen!$B$7,"")</f>
        <v/>
      </c>
      <c r="Z1187" s="28" t="str">
        <f aca="false">IF(AND(K1187&gt;0,I1187&gt;0,V1187&gt;0,S1187&gt;0),V1187-S1187,"")</f>
        <v/>
      </c>
      <c r="AA1187" s="12" t="str">
        <f aca="false">IF(Z1187&lt;&gt;"",Z1187/S1187,"")</f>
        <v/>
      </c>
      <c r="AB1187" s="28" t="str">
        <f aca="false">IF(AND(K1187&gt;0,J1187&gt;0,V1187&gt;0,U1187&gt;0),V1187-U1187,"")</f>
        <v/>
      </c>
      <c r="AC1187" s="12" t="str">
        <f aca="false">IF(AB1187&lt;&gt;"",AB1187/U1187,"")</f>
        <v/>
      </c>
      <c r="AD1187" s="27" t="n">
        <v>0</v>
      </c>
      <c r="AE1187" s="27" t="n">
        <v>0</v>
      </c>
      <c r="AF1187" s="27" t="n">
        <v>0</v>
      </c>
      <c r="AG1187" s="28" t="n">
        <f aca="false">AD1187+AE1187+AF1187</f>
        <v>0</v>
      </c>
      <c r="AH1187" s="12" t="str">
        <f aca="false">IF(AG1187&gt;0,AD1187/AG1187,"")</f>
        <v/>
      </c>
      <c r="AI1187" s="27" t="n">
        <v>0</v>
      </c>
      <c r="AJ1187" s="27" t="n">
        <v>0</v>
      </c>
      <c r="AK1187" s="27" t="n">
        <v>0</v>
      </c>
      <c r="AL1187" s="22" t="str">
        <f aca="false">IF(OR(AJ1187&gt;0,AK1187&gt;0),"Sí","No")</f>
        <v>No</v>
      </c>
      <c r="AM1187" s="6"/>
      <c r="AN1187" s="6"/>
      <c r="AO1187" s="12" t="n">
        <f aca="false">IF(M1187&gt;0,K1187/M1187,"")</f>
        <v>1</v>
      </c>
      <c r="AP1187" s="22" t="str">
        <f aca="false">IF(M1187&gt;=Resumen!$B$5,"Alto","Bajo")</f>
        <v>Bajo</v>
      </c>
      <c r="AQ1187" s="22" t="str">
        <f aca="false">IF(AO1187&gt;=Resumen!$B$28,"Alto","Bajo")</f>
        <v>Alto</v>
      </c>
      <c r="AR1187" s="22" t="str">
        <f aca="false">AP1187&amp;" Potencial / "&amp;AQ1187&amp;" Share"</f>
        <v>Bajo Potencial / Alto Share</v>
      </c>
      <c r="AS1187" s="22" t="str">
        <f aca="false">IF(Q1187="Sí",IF(AO1187&gt;=Resumen!$B$29,"Alto","Bajo"),"")</f>
        <v/>
      </c>
      <c r="AT1187" s="22" t="str">
        <f aca="false">IF(AS1187&lt;&gt;"",AP1187&amp;" Potencial / "&amp;AS1187&amp;" Share","")</f>
        <v/>
      </c>
      <c r="AU1187" s="22" t="str">
        <f aca="false">IF(AH1187="","Sin dato",IF(AH1187-AO1187&gt;Resumen!$B$6,"Sobre-exhibido",IF(AO1187-AH1187&gt;Resumen!$B$6,"Sub-exhibido","En línea")))</f>
        <v>Sin dato</v>
      </c>
      <c r="AV1187" s="22" t="str">
        <f aca="false">IF(AT1187="","",IF(AT1187="Alto Potencial / Bajo Share",1,IF(AT1187="Alto Potencial / Alto Share",2,IF(AT1187="Bajo Potencial / Alto Share",3,4))))</f>
        <v/>
      </c>
      <c r="AW1187" s="22" t="str">
        <f aca="false">IF(Q1187="No","Sin competencia directa",IF(AV1187=1,"1 - Foco Conquista (Alto Pot / Bajo Share)",IF(AV1187=2,"2 - Foco Defensa (Alto Pot / Alto Share)",IF(AV1187=3,"3 - Monitoreo (Bajo Pot / Alto Share)","4 - Baja Prioridad (Bajo Pot / Bajo Share)"))))</f>
        <v>Sin competencia directa</v>
      </c>
      <c r="AX1187" s="12" t="str">
        <f aca="false">IF(OR(IFERROR(AND(W1187&lt;&gt;"",Y1187&lt;&gt;"",Y1187-W1187&gt;Resumen!$B$8),FALSE()),IFERROR(AND(X1187&lt;&gt;"",Y1187&lt;&gt;"",Y1187-X1187&gt;Resumen!$B$8),FALSE())),MAX(IF(IFERROR(AND(W1187&lt;&gt;"",Y1187&lt;&gt;"",Y1187-W1187&gt;Resumen!$B$8),FALSE()),Y1187-W1187,0),IF(IFERROR(AND(X1187&lt;&gt;"",Y1187&lt;&gt;"",Y1187-X1187&gt;Resumen!$B$8),FALSE()),Y1187-X1187,0)),"")</f>
        <v/>
      </c>
      <c r="AY1187" s="22" t="str">
        <f aca="false">IF(OR(IFERROR(AND(W1187&lt;&gt;"",Y1187&lt;&gt;"",Y1187-W1187&gt;Resumen!$B$8),FALSE()),IFERROR(AND(X1187&lt;&gt;"",Y1187&lt;&gt;"",Y1187-X1187&gt;Resumen!$B$8),FALSE())),TRIM("Lays tiene mayor markup que "&amp;IF(IFERROR(AND(W1187&lt;&gt;"",Y1187&lt;&gt;"",Y1187-W1187&gt;Resumen!$B$8),FALSE()),"Quento ","")&amp;IF(IFERROR(AND(X1187&lt;&gt;"",Y1187&lt;&gt;"",Y1187-X1187&gt;Resumen!$B$8),FALSE()),"Julicroc ","")&amp;"en este PDV"),"")</f>
        <v/>
      </c>
      <c r="AZ1187" s="22" t="str">
        <f aca="false">IF(COUNTIF('Plan Pehuamar - Lista'!$A$2:$A$167,A1187)&gt;0,"Sí","No")</f>
        <v>No</v>
      </c>
      <c r="BA1187" s="22" t="str">
        <f aca="false">IF(COUNTIF('Plan Combo 9+1'!$A$2:$A$226,A1187)&gt;0,"Sí","No")</f>
        <v>No</v>
      </c>
      <c r="BB1187" s="22" t="str">
        <f aca="false">IF(AH1187="","No",IF(BA1187="Sí",IF((AO1187-AH1187)&gt;Resumen!$B$6,"Sí","No"),IF((AO1187-AH1187)&gt;=Resumen!$B$132,"Sí","No")))</f>
        <v>No</v>
      </c>
      <c r="BC1187" s="22" t="str">
        <f aca="false">IF(AND(N1187="Sí",AL1187="Sí",AI1187=0),"Sí","No")</f>
        <v>No</v>
      </c>
      <c r="BD1187" s="22" t="str">
        <f aca="false">IF(COUNTIF('Plan 9+1 (con Pehuamar)'!$A$2:$A$227,A1187)&gt;0,"Sí","No")</f>
        <v>No</v>
      </c>
    </row>
    <row r="1188" customFormat="false" ht="15" hidden="false" customHeight="true" outlineLevel="0" collapsed="false">
      <c r="A1188" s="6" t="n">
        <v>401420</v>
      </c>
      <c r="B1188" s="6" t="n">
        <v>6</v>
      </c>
      <c r="C1188" s="6" t="n">
        <v>603</v>
      </c>
      <c r="D1188" s="6" t="s">
        <v>315</v>
      </c>
      <c r="E1188" s="6" t="s">
        <v>1366</v>
      </c>
      <c r="F1188" s="6" t="s">
        <v>466</v>
      </c>
      <c r="G1188" s="6" t="s">
        <v>129</v>
      </c>
      <c r="H1188" s="6" t="s">
        <v>197</v>
      </c>
      <c r="I1188" s="27" t="n">
        <v>0</v>
      </c>
      <c r="J1188" s="27" t="n">
        <v>0</v>
      </c>
      <c r="K1188" s="27" t="n">
        <v>2.2</v>
      </c>
      <c r="L1188" s="28" t="n">
        <f aca="false">I1188+J1188</f>
        <v>0</v>
      </c>
      <c r="M1188" s="28" t="n">
        <f aca="false">L1188+K1188</f>
        <v>2.2</v>
      </c>
      <c r="N1188" s="22" t="str">
        <f aca="false">IF(I1188&gt;0,"Sí","No")</f>
        <v>No</v>
      </c>
      <c r="O1188" s="22" t="str">
        <f aca="false">IF(J1188&gt;0,"Sí","No")</f>
        <v>No</v>
      </c>
      <c r="P1188" s="22" t="str">
        <f aca="false">IF(K1188&gt;0,"Sí","No")</f>
        <v>Sí</v>
      </c>
      <c r="Q1188" s="22" t="str">
        <f aca="false">IF(OR(I1188&gt;0,J1188&gt;0),"Sí","No")</f>
        <v>No</v>
      </c>
      <c r="R1188" s="27"/>
      <c r="S1188" s="27"/>
      <c r="T1188" s="27"/>
      <c r="U1188" s="27"/>
      <c r="V1188" s="27"/>
      <c r="W1188" s="12" t="str">
        <f aca="false">IF(AND(I1188&gt;0,R1188&gt;0),(S1188-R1188)/R1188,"")</f>
        <v/>
      </c>
      <c r="X1188" s="12" t="str">
        <f aca="false">IF(AND(J1188&gt;0,T1188&gt;0),(U1188-T1188)/T1188,"")</f>
        <v/>
      </c>
      <c r="Y1188" s="12" t="str">
        <f aca="false">IF(AND(K1188&gt;0,V1188&gt;0),(V1188-Resumen!$B$7)/Resumen!$B$7,"")</f>
        <v/>
      </c>
      <c r="Z1188" s="28" t="str">
        <f aca="false">IF(AND(K1188&gt;0,I1188&gt;0,V1188&gt;0,S1188&gt;0),V1188-S1188,"")</f>
        <v/>
      </c>
      <c r="AA1188" s="12" t="str">
        <f aca="false">IF(Z1188&lt;&gt;"",Z1188/S1188,"")</f>
        <v/>
      </c>
      <c r="AB1188" s="28" t="str">
        <f aca="false">IF(AND(K1188&gt;0,J1188&gt;0,V1188&gt;0,U1188&gt;0),V1188-U1188,"")</f>
        <v/>
      </c>
      <c r="AC1188" s="12" t="str">
        <f aca="false">IF(AB1188&lt;&gt;"",AB1188/U1188,"")</f>
        <v/>
      </c>
      <c r="AD1188" s="27" t="n">
        <v>0</v>
      </c>
      <c r="AE1188" s="27" t="n">
        <v>0</v>
      </c>
      <c r="AF1188" s="27" t="n">
        <v>0</v>
      </c>
      <c r="AG1188" s="28" t="n">
        <f aca="false">AD1188+AE1188+AF1188</f>
        <v>0</v>
      </c>
      <c r="AH1188" s="12" t="str">
        <f aca="false">IF(AG1188&gt;0,AD1188/AG1188,"")</f>
        <v/>
      </c>
      <c r="AI1188" s="27" t="n">
        <v>0</v>
      </c>
      <c r="AJ1188" s="27" t="n">
        <v>0</v>
      </c>
      <c r="AK1188" s="27" t="n">
        <v>0</v>
      </c>
      <c r="AL1188" s="22" t="str">
        <f aca="false">IF(OR(AJ1188&gt;0,AK1188&gt;0),"Sí","No")</f>
        <v>No</v>
      </c>
      <c r="AM1188" s="6"/>
      <c r="AN1188" s="6"/>
      <c r="AO1188" s="12" t="n">
        <f aca="false">IF(M1188&gt;0,K1188/M1188,"")</f>
        <v>1</v>
      </c>
      <c r="AP1188" s="22" t="str">
        <f aca="false">IF(M1188&gt;=Resumen!$B$5,"Alto","Bajo")</f>
        <v>Bajo</v>
      </c>
      <c r="AQ1188" s="22" t="str">
        <f aca="false">IF(AO1188&gt;=Resumen!$B$28,"Alto","Bajo")</f>
        <v>Alto</v>
      </c>
      <c r="AR1188" s="22" t="str">
        <f aca="false">AP1188&amp;" Potencial / "&amp;AQ1188&amp;" Share"</f>
        <v>Bajo Potencial / Alto Share</v>
      </c>
      <c r="AS1188" s="22" t="str">
        <f aca="false">IF(Q1188="Sí",IF(AO1188&gt;=Resumen!$B$29,"Alto","Bajo"),"")</f>
        <v/>
      </c>
      <c r="AT1188" s="22" t="str">
        <f aca="false">IF(AS1188&lt;&gt;"",AP1188&amp;" Potencial / "&amp;AS1188&amp;" Share","")</f>
        <v/>
      </c>
      <c r="AU1188" s="22" t="str">
        <f aca="false">IF(AH1188="","Sin dato",IF(AH1188-AO1188&gt;Resumen!$B$6,"Sobre-exhibido",IF(AO1188-AH1188&gt;Resumen!$B$6,"Sub-exhibido","En línea")))</f>
        <v>Sin dato</v>
      </c>
      <c r="AV1188" s="22" t="str">
        <f aca="false">IF(AT1188="","",IF(AT1188="Alto Potencial / Bajo Share",1,IF(AT1188="Alto Potencial / Alto Share",2,IF(AT1188="Bajo Potencial / Alto Share",3,4))))</f>
        <v/>
      </c>
      <c r="AW1188" s="22" t="str">
        <f aca="false">IF(Q1188="No","Sin competencia directa",IF(AV1188=1,"1 - Foco Conquista (Alto Pot / Bajo Share)",IF(AV1188=2,"2 - Foco Defensa (Alto Pot / Alto Share)",IF(AV1188=3,"3 - Monitoreo (Bajo Pot / Alto Share)","4 - Baja Prioridad (Bajo Pot / Bajo Share)"))))</f>
        <v>Sin competencia directa</v>
      </c>
      <c r="AX1188" s="12" t="str">
        <f aca="false">IF(OR(IFERROR(AND(W1188&lt;&gt;"",Y1188&lt;&gt;"",Y1188-W1188&gt;Resumen!$B$8),FALSE()),IFERROR(AND(X1188&lt;&gt;"",Y1188&lt;&gt;"",Y1188-X1188&gt;Resumen!$B$8),FALSE())),MAX(IF(IFERROR(AND(W1188&lt;&gt;"",Y1188&lt;&gt;"",Y1188-W1188&gt;Resumen!$B$8),FALSE()),Y1188-W1188,0),IF(IFERROR(AND(X1188&lt;&gt;"",Y1188&lt;&gt;"",Y1188-X1188&gt;Resumen!$B$8),FALSE()),Y1188-X1188,0)),"")</f>
        <v/>
      </c>
      <c r="AY1188" s="22" t="str">
        <f aca="false">IF(OR(IFERROR(AND(W1188&lt;&gt;"",Y1188&lt;&gt;"",Y1188-W1188&gt;Resumen!$B$8),FALSE()),IFERROR(AND(X1188&lt;&gt;"",Y1188&lt;&gt;"",Y1188-X1188&gt;Resumen!$B$8),FALSE())),TRIM("Lays tiene mayor markup que "&amp;IF(IFERROR(AND(W1188&lt;&gt;"",Y1188&lt;&gt;"",Y1188-W1188&gt;Resumen!$B$8),FALSE()),"Quento ","")&amp;IF(IFERROR(AND(X1188&lt;&gt;"",Y1188&lt;&gt;"",Y1188-X1188&gt;Resumen!$B$8),FALSE()),"Julicroc ","")&amp;"en este PDV"),"")</f>
        <v/>
      </c>
      <c r="AZ1188" s="22" t="str">
        <f aca="false">IF(COUNTIF('Plan Pehuamar - Lista'!$A$2:$A$167,A1188)&gt;0,"Sí","No")</f>
        <v>No</v>
      </c>
      <c r="BA1188" s="22" t="str">
        <f aca="false">IF(COUNTIF('Plan Combo 9+1'!$A$2:$A$226,A1188)&gt;0,"Sí","No")</f>
        <v>No</v>
      </c>
      <c r="BB1188" s="22" t="str">
        <f aca="false">IF(AH1188="","No",IF(BA1188="Sí",IF((AO1188-AH1188)&gt;Resumen!$B$6,"Sí","No"),IF((AO1188-AH1188)&gt;=Resumen!$B$132,"Sí","No")))</f>
        <v>No</v>
      </c>
      <c r="BC1188" s="22" t="str">
        <f aca="false">IF(AND(N1188="Sí",AL1188="Sí",AI1188=0),"Sí","No")</f>
        <v>No</v>
      </c>
      <c r="BD1188" s="22" t="str">
        <f aca="false">IF(COUNTIF('Plan 9+1 (con Pehuamar)'!$A$2:$A$227,A1188)&gt;0,"Sí","No")</f>
        <v>No</v>
      </c>
    </row>
    <row r="1189" customFormat="false" ht="15" hidden="false" customHeight="true" outlineLevel="0" collapsed="false">
      <c r="A1189" s="6" t="n">
        <v>401430</v>
      </c>
      <c r="B1189" s="6" t="n">
        <v>6</v>
      </c>
      <c r="C1189" s="6" t="n">
        <v>603</v>
      </c>
      <c r="D1189" s="6" t="s">
        <v>315</v>
      </c>
      <c r="E1189" s="6" t="s">
        <v>1367</v>
      </c>
      <c r="F1189" s="6" t="s">
        <v>201</v>
      </c>
      <c r="G1189" s="6" t="s">
        <v>129</v>
      </c>
      <c r="H1189" s="6" t="s">
        <v>197</v>
      </c>
      <c r="I1189" s="27" t="n">
        <v>0</v>
      </c>
      <c r="J1189" s="27" t="n">
        <v>0</v>
      </c>
      <c r="K1189" s="27" t="n">
        <v>0.2</v>
      </c>
      <c r="L1189" s="28" t="n">
        <f aca="false">I1189+J1189</f>
        <v>0</v>
      </c>
      <c r="M1189" s="28" t="n">
        <f aca="false">L1189+K1189</f>
        <v>0.2</v>
      </c>
      <c r="N1189" s="22" t="str">
        <f aca="false">IF(I1189&gt;0,"Sí","No")</f>
        <v>No</v>
      </c>
      <c r="O1189" s="22" t="str">
        <f aca="false">IF(J1189&gt;0,"Sí","No")</f>
        <v>No</v>
      </c>
      <c r="P1189" s="22" t="str">
        <f aca="false">IF(K1189&gt;0,"Sí","No")</f>
        <v>Sí</v>
      </c>
      <c r="Q1189" s="22" t="str">
        <f aca="false">IF(OR(I1189&gt;0,J1189&gt;0),"Sí","No")</f>
        <v>No</v>
      </c>
      <c r="R1189" s="27"/>
      <c r="S1189" s="27"/>
      <c r="T1189" s="27"/>
      <c r="U1189" s="27"/>
      <c r="V1189" s="27"/>
      <c r="W1189" s="12" t="str">
        <f aca="false">IF(AND(I1189&gt;0,R1189&gt;0),(S1189-R1189)/R1189,"")</f>
        <v/>
      </c>
      <c r="X1189" s="12" t="str">
        <f aca="false">IF(AND(J1189&gt;0,T1189&gt;0),(U1189-T1189)/T1189,"")</f>
        <v/>
      </c>
      <c r="Y1189" s="12" t="str">
        <f aca="false">IF(AND(K1189&gt;0,V1189&gt;0),(V1189-Resumen!$B$7)/Resumen!$B$7,"")</f>
        <v/>
      </c>
      <c r="Z1189" s="28" t="str">
        <f aca="false">IF(AND(K1189&gt;0,I1189&gt;0,V1189&gt;0,S1189&gt;0),V1189-S1189,"")</f>
        <v/>
      </c>
      <c r="AA1189" s="12" t="str">
        <f aca="false">IF(Z1189&lt;&gt;"",Z1189/S1189,"")</f>
        <v/>
      </c>
      <c r="AB1189" s="28" t="str">
        <f aca="false">IF(AND(K1189&gt;0,J1189&gt;0,V1189&gt;0,U1189&gt;0),V1189-U1189,"")</f>
        <v/>
      </c>
      <c r="AC1189" s="12" t="str">
        <f aca="false">IF(AB1189&lt;&gt;"",AB1189/U1189,"")</f>
        <v/>
      </c>
      <c r="AD1189" s="27" t="n">
        <v>0</v>
      </c>
      <c r="AE1189" s="27" t="n">
        <v>0</v>
      </c>
      <c r="AF1189" s="27" t="n">
        <v>0</v>
      </c>
      <c r="AG1189" s="28" t="n">
        <f aca="false">AD1189+AE1189+AF1189</f>
        <v>0</v>
      </c>
      <c r="AH1189" s="12" t="str">
        <f aca="false">IF(AG1189&gt;0,AD1189/AG1189,"")</f>
        <v/>
      </c>
      <c r="AI1189" s="27" t="n">
        <v>0</v>
      </c>
      <c r="AJ1189" s="27" t="n">
        <v>0</v>
      </c>
      <c r="AK1189" s="27" t="n">
        <v>0</v>
      </c>
      <c r="AL1189" s="22" t="str">
        <f aca="false">IF(OR(AJ1189&gt;0,AK1189&gt;0),"Sí","No")</f>
        <v>No</v>
      </c>
      <c r="AM1189" s="6"/>
      <c r="AN1189" s="6"/>
      <c r="AO1189" s="12" t="n">
        <f aca="false">IF(M1189&gt;0,K1189/M1189,"")</f>
        <v>1</v>
      </c>
      <c r="AP1189" s="22" t="str">
        <f aca="false">IF(M1189&gt;=Resumen!$B$5,"Alto","Bajo")</f>
        <v>Bajo</v>
      </c>
      <c r="AQ1189" s="22" t="str">
        <f aca="false">IF(AO1189&gt;=Resumen!$B$28,"Alto","Bajo")</f>
        <v>Alto</v>
      </c>
      <c r="AR1189" s="22" t="str">
        <f aca="false">AP1189&amp;" Potencial / "&amp;AQ1189&amp;" Share"</f>
        <v>Bajo Potencial / Alto Share</v>
      </c>
      <c r="AS1189" s="22" t="str">
        <f aca="false">IF(Q1189="Sí",IF(AO1189&gt;=Resumen!$B$29,"Alto","Bajo"),"")</f>
        <v/>
      </c>
      <c r="AT1189" s="22" t="str">
        <f aca="false">IF(AS1189&lt;&gt;"",AP1189&amp;" Potencial / "&amp;AS1189&amp;" Share","")</f>
        <v/>
      </c>
      <c r="AU1189" s="22" t="str">
        <f aca="false">IF(AH1189="","Sin dato",IF(AH1189-AO1189&gt;Resumen!$B$6,"Sobre-exhibido",IF(AO1189-AH1189&gt;Resumen!$B$6,"Sub-exhibido","En línea")))</f>
        <v>Sin dato</v>
      </c>
      <c r="AV1189" s="22" t="str">
        <f aca="false">IF(AT1189="","",IF(AT1189="Alto Potencial / Bajo Share",1,IF(AT1189="Alto Potencial / Alto Share",2,IF(AT1189="Bajo Potencial / Alto Share",3,4))))</f>
        <v/>
      </c>
      <c r="AW1189" s="22" t="str">
        <f aca="false">IF(Q1189="No","Sin competencia directa",IF(AV1189=1,"1 - Foco Conquista (Alto Pot / Bajo Share)",IF(AV1189=2,"2 - Foco Defensa (Alto Pot / Alto Share)",IF(AV1189=3,"3 - Monitoreo (Bajo Pot / Alto Share)","4 - Baja Prioridad (Bajo Pot / Bajo Share)"))))</f>
        <v>Sin competencia directa</v>
      </c>
      <c r="AX1189" s="12" t="str">
        <f aca="false">IF(OR(IFERROR(AND(W1189&lt;&gt;"",Y1189&lt;&gt;"",Y1189-W1189&gt;Resumen!$B$8),FALSE()),IFERROR(AND(X1189&lt;&gt;"",Y1189&lt;&gt;"",Y1189-X1189&gt;Resumen!$B$8),FALSE())),MAX(IF(IFERROR(AND(W1189&lt;&gt;"",Y1189&lt;&gt;"",Y1189-W1189&gt;Resumen!$B$8),FALSE()),Y1189-W1189,0),IF(IFERROR(AND(X1189&lt;&gt;"",Y1189&lt;&gt;"",Y1189-X1189&gt;Resumen!$B$8),FALSE()),Y1189-X1189,0)),"")</f>
        <v/>
      </c>
      <c r="AY1189" s="22" t="str">
        <f aca="false">IF(OR(IFERROR(AND(W1189&lt;&gt;"",Y1189&lt;&gt;"",Y1189-W1189&gt;Resumen!$B$8),FALSE()),IFERROR(AND(X1189&lt;&gt;"",Y1189&lt;&gt;"",Y1189-X1189&gt;Resumen!$B$8),FALSE())),TRIM("Lays tiene mayor markup que "&amp;IF(IFERROR(AND(W1189&lt;&gt;"",Y1189&lt;&gt;"",Y1189-W1189&gt;Resumen!$B$8),FALSE()),"Quento ","")&amp;IF(IFERROR(AND(X1189&lt;&gt;"",Y1189&lt;&gt;"",Y1189-X1189&gt;Resumen!$B$8),FALSE()),"Julicroc ","")&amp;"en este PDV"),"")</f>
        <v/>
      </c>
      <c r="AZ1189" s="22" t="str">
        <f aca="false">IF(COUNTIF('Plan Pehuamar - Lista'!$A$2:$A$167,A1189)&gt;0,"Sí","No")</f>
        <v>No</v>
      </c>
      <c r="BA1189" s="22" t="str">
        <f aca="false">IF(COUNTIF('Plan Combo 9+1'!$A$2:$A$226,A1189)&gt;0,"Sí","No")</f>
        <v>No</v>
      </c>
      <c r="BB1189" s="22" t="str">
        <f aca="false">IF(AH1189="","No",IF(BA1189="Sí",IF((AO1189-AH1189)&gt;Resumen!$B$6,"Sí","No"),IF((AO1189-AH1189)&gt;=Resumen!$B$132,"Sí","No")))</f>
        <v>No</v>
      </c>
      <c r="BC1189" s="22" t="str">
        <f aca="false">IF(AND(N1189="Sí",AL1189="Sí",AI1189=0),"Sí","No")</f>
        <v>No</v>
      </c>
      <c r="BD1189" s="22" t="str">
        <f aca="false">IF(COUNTIF('Plan 9+1 (con Pehuamar)'!$A$2:$A$227,A1189)&gt;0,"Sí","No")</f>
        <v>No</v>
      </c>
    </row>
    <row r="1190" customFormat="false" ht="15" hidden="false" customHeight="true" outlineLevel="0" collapsed="false">
      <c r="A1190" s="6" t="n">
        <v>401446</v>
      </c>
      <c r="B1190" s="6" t="n">
        <v>6</v>
      </c>
      <c r="C1190" s="6" t="n">
        <v>603</v>
      </c>
      <c r="D1190" s="6" t="s">
        <v>315</v>
      </c>
      <c r="E1190" s="6" t="s">
        <v>1368</v>
      </c>
      <c r="F1190" s="6" t="s">
        <v>206</v>
      </c>
      <c r="G1190" s="6" t="s">
        <v>129</v>
      </c>
      <c r="H1190" s="6" t="s">
        <v>197</v>
      </c>
      <c r="I1190" s="27" t="n">
        <v>15</v>
      </c>
      <c r="J1190" s="27" t="n">
        <v>0</v>
      </c>
      <c r="K1190" s="27" t="n">
        <v>6</v>
      </c>
      <c r="L1190" s="28" t="n">
        <f aca="false">I1190+J1190</f>
        <v>15</v>
      </c>
      <c r="M1190" s="28" t="n">
        <f aca="false">L1190+K1190</f>
        <v>21</v>
      </c>
      <c r="N1190" s="22" t="str">
        <f aca="false">IF(I1190&gt;0,"Sí","No")</f>
        <v>Sí</v>
      </c>
      <c r="O1190" s="22" t="str">
        <f aca="false">IF(J1190&gt;0,"Sí","No")</f>
        <v>No</v>
      </c>
      <c r="P1190" s="22" t="str">
        <f aca="false">IF(K1190&gt;0,"Sí","No")</f>
        <v>Sí</v>
      </c>
      <c r="Q1190" s="22" t="str">
        <f aca="false">IF(OR(I1190&gt;0,J1190&gt;0),"Sí","No")</f>
        <v>Sí</v>
      </c>
      <c r="R1190" s="27" t="n">
        <v>1650</v>
      </c>
      <c r="S1190" s="27" t="n">
        <v>2600</v>
      </c>
      <c r="T1190" s="27"/>
      <c r="U1190" s="27"/>
      <c r="V1190" s="27" t="n">
        <v>3200</v>
      </c>
      <c r="W1190" s="12" t="n">
        <f aca="false">IF(AND(I1190&gt;0,R1190&gt;0),(S1190-R1190)/R1190,"")</f>
        <v>0.575757575757576</v>
      </c>
      <c r="X1190" s="12" t="str">
        <f aca="false">IF(AND(J1190&gt;0,T1190&gt;0),(U1190-T1190)/T1190,"")</f>
        <v/>
      </c>
      <c r="Y1190" s="12" t="n">
        <f aca="false">IF(AND(K1190&gt;0,V1190&gt;0),(V1190-Resumen!$B$7)/Resumen!$B$7,"")</f>
        <v>0.28</v>
      </c>
      <c r="Z1190" s="28" t="n">
        <f aca="false">IF(AND(K1190&gt;0,I1190&gt;0,V1190&gt;0,S1190&gt;0),V1190-S1190,"")</f>
        <v>600</v>
      </c>
      <c r="AA1190" s="12" t="n">
        <f aca="false">IF(Z1190&lt;&gt;"",Z1190/S1190,"")</f>
        <v>0.230769230769231</v>
      </c>
      <c r="AB1190" s="28" t="str">
        <f aca="false">IF(AND(K1190&gt;0,J1190&gt;0,V1190&gt;0,U1190&gt;0),V1190-U1190,"")</f>
        <v/>
      </c>
      <c r="AC1190" s="12" t="str">
        <f aca="false">IF(AB1190&lt;&gt;"",AB1190/U1190,"")</f>
        <v/>
      </c>
      <c r="AD1190" s="27" t="n">
        <v>1</v>
      </c>
      <c r="AE1190" s="27" t="n">
        <v>1</v>
      </c>
      <c r="AF1190" s="27" t="n">
        <v>0</v>
      </c>
      <c r="AG1190" s="28" t="n">
        <f aca="false">AD1190+AE1190+AF1190</f>
        <v>2</v>
      </c>
      <c r="AH1190" s="12" t="n">
        <f aca="false">IF(AG1190&gt;0,AD1190/AG1190,"")</f>
        <v>0.5</v>
      </c>
      <c r="AI1190" s="27" t="n">
        <v>1</v>
      </c>
      <c r="AJ1190" s="27" t="n">
        <v>1</v>
      </c>
      <c r="AK1190" s="27" t="n">
        <v>0</v>
      </c>
      <c r="AL1190" s="22" t="str">
        <f aca="false">IF(OR(AJ1190&gt;0,AK1190&gt;0),"Sí","No")</f>
        <v>Sí</v>
      </c>
      <c r="AM1190" s="6" t="s">
        <v>198</v>
      </c>
      <c r="AN1190" s="6"/>
      <c r="AO1190" s="12" t="n">
        <f aca="false">IF(M1190&gt;0,K1190/M1190,"")</f>
        <v>0.285714285714286</v>
      </c>
      <c r="AP1190" s="22" t="str">
        <f aca="false">IF(M1190&gt;=Resumen!$B$5,"Alto","Bajo")</f>
        <v>Bajo</v>
      </c>
      <c r="AQ1190" s="22" t="str">
        <f aca="false">IF(AO1190&gt;=Resumen!$B$28,"Alto","Bajo")</f>
        <v>Bajo</v>
      </c>
      <c r="AR1190" s="22" t="str">
        <f aca="false">AP1190&amp;" Potencial / "&amp;AQ1190&amp;" Share"</f>
        <v>Bajo Potencial / Bajo Share</v>
      </c>
      <c r="AS1190" s="22" t="str">
        <f aca="false">IF(Q1190="Sí",IF(AO1190&gt;=Resumen!$B$29,"Alto","Bajo"),"")</f>
        <v>Bajo</v>
      </c>
      <c r="AT1190" s="22" t="str">
        <f aca="false">IF(AS1190&lt;&gt;"",AP1190&amp;" Potencial / "&amp;AS1190&amp;" Share","")</f>
        <v>Bajo Potencial / Bajo Share</v>
      </c>
      <c r="AU1190" s="22" t="str">
        <f aca="false">IF(AH1190="","Sin dato",IF(AH1190-AO1190&gt;Resumen!$B$6,"Sobre-exhibido",IF(AO1190-AH1190&gt;Resumen!$B$6,"Sub-exhibido","En línea")))</f>
        <v>Sobre-exhibido</v>
      </c>
      <c r="AV1190" s="22" t="n">
        <f aca="false">IF(AT1190="","",IF(AT1190="Alto Potencial / Bajo Share",1,IF(AT1190="Alto Potencial / Alto Share",2,IF(AT1190="Bajo Potencial / Alto Share",3,4))))</f>
        <v>4</v>
      </c>
      <c r="AW1190" s="22" t="str">
        <f aca="false">IF(Q1190="No","Sin competencia directa",IF(AV1190=1,"1 - Foco Conquista (Alto Pot / Bajo Share)",IF(AV1190=2,"2 - Foco Defensa (Alto Pot / Alto Share)",IF(AV1190=3,"3 - Monitoreo (Bajo Pot / Alto Share)","4 - Baja Prioridad (Bajo Pot / Bajo Share)"))))</f>
        <v>4 - Baja Prioridad (Bajo Pot / Bajo Share)</v>
      </c>
      <c r="AX1190" s="12" t="str">
        <f aca="false">IF(OR(IFERROR(AND(W1190&lt;&gt;"",Y1190&lt;&gt;"",Y1190-W1190&gt;Resumen!$B$8),FALSE()),IFERROR(AND(X1190&lt;&gt;"",Y1190&lt;&gt;"",Y1190-X1190&gt;Resumen!$B$8),FALSE())),MAX(IF(IFERROR(AND(W1190&lt;&gt;"",Y1190&lt;&gt;"",Y1190-W1190&gt;Resumen!$B$8),FALSE()),Y1190-W1190,0),IF(IFERROR(AND(X1190&lt;&gt;"",Y1190&lt;&gt;"",Y1190-X1190&gt;Resumen!$B$8),FALSE()),Y1190-X1190,0)),"")</f>
        <v/>
      </c>
      <c r="AY1190" s="22" t="str">
        <f aca="false">IF(OR(IFERROR(AND(W1190&lt;&gt;"",Y1190&lt;&gt;"",Y1190-W1190&gt;Resumen!$B$8),FALSE()),IFERROR(AND(X1190&lt;&gt;"",Y1190&lt;&gt;"",Y1190-X1190&gt;Resumen!$B$8),FALSE())),TRIM("Lays tiene mayor markup que "&amp;IF(IFERROR(AND(W1190&lt;&gt;"",Y1190&lt;&gt;"",Y1190-W1190&gt;Resumen!$B$8),FALSE()),"Quento ","")&amp;IF(IFERROR(AND(X1190&lt;&gt;"",Y1190&lt;&gt;"",Y1190-X1190&gt;Resumen!$B$8),FALSE()),"Julicroc ","")&amp;"en este PDV"),"")</f>
        <v/>
      </c>
      <c r="AZ1190" s="22" t="str">
        <f aca="false">IF(COUNTIF('Plan Pehuamar - Lista'!$A$2:$A$167,A1190)&gt;0,"Sí","No")</f>
        <v>No</v>
      </c>
      <c r="BA1190" s="22" t="str">
        <f aca="false">IF(COUNTIF('Plan Combo 9+1'!$A$2:$A$226,A1190)&gt;0,"Sí","No")</f>
        <v>No</v>
      </c>
      <c r="BB1190" s="22" t="str">
        <f aca="false">IF(AH1190="","No",IF(BA1190="Sí",IF((AO1190-AH1190)&gt;Resumen!$B$6,"Sí","No"),IF((AO1190-AH1190)&gt;=Resumen!$B$132,"Sí","No")))</f>
        <v>No</v>
      </c>
      <c r="BC1190" s="22" t="str">
        <f aca="false">IF(AND(N1190="Sí",AL1190="Sí",AI1190=0),"Sí","No")</f>
        <v>No</v>
      </c>
      <c r="BD1190" s="22" t="str">
        <f aca="false">IF(COUNTIF('Plan 9+1 (con Pehuamar)'!$A$2:$A$227,A1190)&gt;0,"Sí","No")</f>
        <v>No</v>
      </c>
    </row>
    <row r="1191" customFormat="false" ht="15" hidden="false" customHeight="true" outlineLevel="0" collapsed="false">
      <c r="A1191" s="6" t="n">
        <v>401468</v>
      </c>
      <c r="B1191" s="6" t="n">
        <v>6</v>
      </c>
      <c r="C1191" s="6" t="n">
        <v>603</v>
      </c>
      <c r="D1191" s="6" t="s">
        <v>315</v>
      </c>
      <c r="E1191" s="6" t="s">
        <v>1369</v>
      </c>
      <c r="F1191" s="6" t="s">
        <v>196</v>
      </c>
      <c r="G1191" s="6" t="s">
        <v>129</v>
      </c>
      <c r="H1191" s="6" t="s">
        <v>197</v>
      </c>
      <c r="I1191" s="27" t="n">
        <v>0</v>
      </c>
      <c r="J1191" s="27" t="n">
        <v>0</v>
      </c>
      <c r="K1191" s="27" t="n">
        <v>0.2</v>
      </c>
      <c r="L1191" s="28" t="n">
        <f aca="false">I1191+J1191</f>
        <v>0</v>
      </c>
      <c r="M1191" s="28" t="n">
        <f aca="false">L1191+K1191</f>
        <v>0.2</v>
      </c>
      <c r="N1191" s="22" t="str">
        <f aca="false">IF(I1191&gt;0,"Sí","No")</f>
        <v>No</v>
      </c>
      <c r="O1191" s="22" t="str">
        <f aca="false">IF(J1191&gt;0,"Sí","No")</f>
        <v>No</v>
      </c>
      <c r="P1191" s="22" t="str">
        <f aca="false">IF(K1191&gt;0,"Sí","No")</f>
        <v>Sí</v>
      </c>
      <c r="Q1191" s="22" t="str">
        <f aca="false">IF(OR(I1191&gt;0,J1191&gt;0),"Sí","No")</f>
        <v>No</v>
      </c>
      <c r="R1191" s="27"/>
      <c r="S1191" s="27"/>
      <c r="T1191" s="27"/>
      <c r="U1191" s="27"/>
      <c r="V1191" s="27"/>
      <c r="W1191" s="12" t="str">
        <f aca="false">IF(AND(I1191&gt;0,R1191&gt;0),(S1191-R1191)/R1191,"")</f>
        <v/>
      </c>
      <c r="X1191" s="12" t="str">
        <f aca="false">IF(AND(J1191&gt;0,T1191&gt;0),(U1191-T1191)/T1191,"")</f>
        <v/>
      </c>
      <c r="Y1191" s="12" t="str">
        <f aca="false">IF(AND(K1191&gt;0,V1191&gt;0),(V1191-Resumen!$B$7)/Resumen!$B$7,"")</f>
        <v/>
      </c>
      <c r="Z1191" s="28" t="str">
        <f aca="false">IF(AND(K1191&gt;0,I1191&gt;0,V1191&gt;0,S1191&gt;0),V1191-S1191,"")</f>
        <v/>
      </c>
      <c r="AA1191" s="12" t="str">
        <f aca="false">IF(Z1191&lt;&gt;"",Z1191/S1191,"")</f>
        <v/>
      </c>
      <c r="AB1191" s="28" t="str">
        <f aca="false">IF(AND(K1191&gt;0,J1191&gt;0,V1191&gt;0,U1191&gt;0),V1191-U1191,"")</f>
        <v/>
      </c>
      <c r="AC1191" s="12" t="str">
        <f aca="false">IF(AB1191&lt;&gt;"",AB1191/U1191,"")</f>
        <v/>
      </c>
      <c r="AD1191" s="27" t="n">
        <v>0</v>
      </c>
      <c r="AE1191" s="27" t="n">
        <v>0</v>
      </c>
      <c r="AF1191" s="27" t="n">
        <v>0</v>
      </c>
      <c r="AG1191" s="28" t="n">
        <f aca="false">AD1191+AE1191+AF1191</f>
        <v>0</v>
      </c>
      <c r="AH1191" s="12" t="str">
        <f aca="false">IF(AG1191&gt;0,AD1191/AG1191,"")</f>
        <v/>
      </c>
      <c r="AI1191" s="27" t="n">
        <v>0</v>
      </c>
      <c r="AJ1191" s="27" t="n">
        <v>0</v>
      </c>
      <c r="AK1191" s="27" t="n">
        <v>0</v>
      </c>
      <c r="AL1191" s="22" t="str">
        <f aca="false">IF(OR(AJ1191&gt;0,AK1191&gt;0),"Sí","No")</f>
        <v>No</v>
      </c>
      <c r="AM1191" s="6"/>
      <c r="AN1191" s="6"/>
      <c r="AO1191" s="12" t="n">
        <f aca="false">IF(M1191&gt;0,K1191/M1191,"")</f>
        <v>1</v>
      </c>
      <c r="AP1191" s="22" t="str">
        <f aca="false">IF(M1191&gt;=Resumen!$B$5,"Alto","Bajo")</f>
        <v>Bajo</v>
      </c>
      <c r="AQ1191" s="22" t="str">
        <f aca="false">IF(AO1191&gt;=Resumen!$B$28,"Alto","Bajo")</f>
        <v>Alto</v>
      </c>
      <c r="AR1191" s="22" t="str">
        <f aca="false">AP1191&amp;" Potencial / "&amp;AQ1191&amp;" Share"</f>
        <v>Bajo Potencial / Alto Share</v>
      </c>
      <c r="AS1191" s="22" t="str">
        <f aca="false">IF(Q1191="Sí",IF(AO1191&gt;=Resumen!$B$29,"Alto","Bajo"),"")</f>
        <v/>
      </c>
      <c r="AT1191" s="22" t="str">
        <f aca="false">IF(AS1191&lt;&gt;"",AP1191&amp;" Potencial / "&amp;AS1191&amp;" Share","")</f>
        <v/>
      </c>
      <c r="AU1191" s="22" t="str">
        <f aca="false">IF(AH1191="","Sin dato",IF(AH1191-AO1191&gt;Resumen!$B$6,"Sobre-exhibido",IF(AO1191-AH1191&gt;Resumen!$B$6,"Sub-exhibido","En línea")))</f>
        <v>Sin dato</v>
      </c>
      <c r="AV1191" s="22" t="str">
        <f aca="false">IF(AT1191="","",IF(AT1191="Alto Potencial / Bajo Share",1,IF(AT1191="Alto Potencial / Alto Share",2,IF(AT1191="Bajo Potencial / Alto Share",3,4))))</f>
        <v/>
      </c>
      <c r="AW1191" s="22" t="str">
        <f aca="false">IF(Q1191="No","Sin competencia directa",IF(AV1191=1,"1 - Foco Conquista (Alto Pot / Bajo Share)",IF(AV1191=2,"2 - Foco Defensa (Alto Pot / Alto Share)",IF(AV1191=3,"3 - Monitoreo (Bajo Pot / Alto Share)","4 - Baja Prioridad (Bajo Pot / Bajo Share)"))))</f>
        <v>Sin competencia directa</v>
      </c>
      <c r="AX1191" s="12" t="str">
        <f aca="false">IF(OR(IFERROR(AND(W1191&lt;&gt;"",Y1191&lt;&gt;"",Y1191-W1191&gt;Resumen!$B$8),FALSE()),IFERROR(AND(X1191&lt;&gt;"",Y1191&lt;&gt;"",Y1191-X1191&gt;Resumen!$B$8),FALSE())),MAX(IF(IFERROR(AND(W1191&lt;&gt;"",Y1191&lt;&gt;"",Y1191-W1191&gt;Resumen!$B$8),FALSE()),Y1191-W1191,0),IF(IFERROR(AND(X1191&lt;&gt;"",Y1191&lt;&gt;"",Y1191-X1191&gt;Resumen!$B$8),FALSE()),Y1191-X1191,0)),"")</f>
        <v/>
      </c>
      <c r="AY1191" s="22" t="str">
        <f aca="false">IF(OR(IFERROR(AND(W1191&lt;&gt;"",Y1191&lt;&gt;"",Y1191-W1191&gt;Resumen!$B$8),FALSE()),IFERROR(AND(X1191&lt;&gt;"",Y1191&lt;&gt;"",Y1191-X1191&gt;Resumen!$B$8),FALSE())),TRIM("Lays tiene mayor markup que "&amp;IF(IFERROR(AND(W1191&lt;&gt;"",Y1191&lt;&gt;"",Y1191-W1191&gt;Resumen!$B$8),FALSE()),"Quento ","")&amp;IF(IFERROR(AND(X1191&lt;&gt;"",Y1191&lt;&gt;"",Y1191-X1191&gt;Resumen!$B$8),FALSE()),"Julicroc ","")&amp;"en este PDV"),"")</f>
        <v/>
      </c>
      <c r="AZ1191" s="22" t="str">
        <f aca="false">IF(COUNTIF('Plan Pehuamar - Lista'!$A$2:$A$167,A1191)&gt;0,"Sí","No")</f>
        <v>No</v>
      </c>
      <c r="BA1191" s="22" t="str">
        <f aca="false">IF(COUNTIF('Plan Combo 9+1'!$A$2:$A$226,A1191)&gt;0,"Sí","No")</f>
        <v>No</v>
      </c>
      <c r="BB1191" s="22" t="str">
        <f aca="false">IF(AH1191="","No",IF(BA1191="Sí",IF((AO1191-AH1191)&gt;Resumen!$B$6,"Sí","No"),IF((AO1191-AH1191)&gt;=Resumen!$B$132,"Sí","No")))</f>
        <v>No</v>
      </c>
      <c r="BC1191" s="22" t="str">
        <f aca="false">IF(AND(N1191="Sí",AL1191="Sí",AI1191=0),"Sí","No")</f>
        <v>No</v>
      </c>
      <c r="BD1191" s="22" t="str">
        <f aca="false">IF(COUNTIF('Plan 9+1 (con Pehuamar)'!$A$2:$A$227,A1191)&gt;0,"Sí","No")</f>
        <v>No</v>
      </c>
    </row>
    <row r="1192" customFormat="false" ht="15" hidden="false" customHeight="true" outlineLevel="0" collapsed="false">
      <c r="A1192" s="6" t="n">
        <v>401474</v>
      </c>
      <c r="B1192" s="6" t="n">
        <v>6</v>
      </c>
      <c r="C1192" s="6" t="n">
        <v>603</v>
      </c>
      <c r="D1192" s="6" t="s">
        <v>315</v>
      </c>
      <c r="E1192" s="6" t="s">
        <v>1370</v>
      </c>
      <c r="F1192" s="6" t="s">
        <v>196</v>
      </c>
      <c r="G1192" s="6" t="s">
        <v>129</v>
      </c>
      <c r="H1192" s="6" t="s">
        <v>197</v>
      </c>
      <c r="I1192" s="27" t="n">
        <v>0</v>
      </c>
      <c r="J1192" s="27" t="n">
        <v>0</v>
      </c>
      <c r="K1192" s="27" t="n">
        <v>0.2</v>
      </c>
      <c r="L1192" s="28" t="n">
        <f aca="false">I1192+J1192</f>
        <v>0</v>
      </c>
      <c r="M1192" s="28" t="n">
        <f aca="false">L1192+K1192</f>
        <v>0.2</v>
      </c>
      <c r="N1192" s="22" t="str">
        <f aca="false">IF(I1192&gt;0,"Sí","No")</f>
        <v>No</v>
      </c>
      <c r="O1192" s="22" t="str">
        <f aca="false">IF(J1192&gt;0,"Sí","No")</f>
        <v>No</v>
      </c>
      <c r="P1192" s="22" t="str">
        <f aca="false">IF(K1192&gt;0,"Sí","No")</f>
        <v>Sí</v>
      </c>
      <c r="Q1192" s="22" t="str">
        <f aca="false">IF(OR(I1192&gt;0,J1192&gt;0),"Sí","No")</f>
        <v>No</v>
      </c>
      <c r="R1192" s="27"/>
      <c r="S1192" s="27"/>
      <c r="T1192" s="27"/>
      <c r="U1192" s="27"/>
      <c r="V1192" s="27"/>
      <c r="W1192" s="12" t="str">
        <f aca="false">IF(AND(I1192&gt;0,R1192&gt;0),(S1192-R1192)/R1192,"")</f>
        <v/>
      </c>
      <c r="X1192" s="12" t="str">
        <f aca="false">IF(AND(J1192&gt;0,T1192&gt;0),(U1192-T1192)/T1192,"")</f>
        <v/>
      </c>
      <c r="Y1192" s="12" t="str">
        <f aca="false">IF(AND(K1192&gt;0,V1192&gt;0),(V1192-Resumen!$B$7)/Resumen!$B$7,"")</f>
        <v/>
      </c>
      <c r="Z1192" s="28" t="str">
        <f aca="false">IF(AND(K1192&gt;0,I1192&gt;0,V1192&gt;0,S1192&gt;0),V1192-S1192,"")</f>
        <v/>
      </c>
      <c r="AA1192" s="12" t="str">
        <f aca="false">IF(Z1192&lt;&gt;"",Z1192/S1192,"")</f>
        <v/>
      </c>
      <c r="AB1192" s="28" t="str">
        <f aca="false">IF(AND(K1192&gt;0,J1192&gt;0,V1192&gt;0,U1192&gt;0),V1192-U1192,"")</f>
        <v/>
      </c>
      <c r="AC1192" s="12" t="str">
        <f aca="false">IF(AB1192&lt;&gt;"",AB1192/U1192,"")</f>
        <v/>
      </c>
      <c r="AD1192" s="27" t="n">
        <v>0</v>
      </c>
      <c r="AE1192" s="27" t="n">
        <v>0</v>
      </c>
      <c r="AF1192" s="27" t="n">
        <v>0</v>
      </c>
      <c r="AG1192" s="28" t="n">
        <f aca="false">AD1192+AE1192+AF1192</f>
        <v>0</v>
      </c>
      <c r="AH1192" s="12" t="str">
        <f aca="false">IF(AG1192&gt;0,AD1192/AG1192,"")</f>
        <v/>
      </c>
      <c r="AI1192" s="27" t="n">
        <v>0</v>
      </c>
      <c r="AJ1192" s="27" t="n">
        <v>0</v>
      </c>
      <c r="AK1192" s="27" t="n">
        <v>0</v>
      </c>
      <c r="AL1192" s="22" t="str">
        <f aca="false">IF(OR(AJ1192&gt;0,AK1192&gt;0),"Sí","No")</f>
        <v>No</v>
      </c>
      <c r="AM1192" s="6"/>
      <c r="AN1192" s="6"/>
      <c r="AO1192" s="12" t="n">
        <f aca="false">IF(M1192&gt;0,K1192/M1192,"")</f>
        <v>1</v>
      </c>
      <c r="AP1192" s="22" t="str">
        <f aca="false">IF(M1192&gt;=Resumen!$B$5,"Alto","Bajo")</f>
        <v>Bajo</v>
      </c>
      <c r="AQ1192" s="22" t="str">
        <f aca="false">IF(AO1192&gt;=Resumen!$B$28,"Alto","Bajo")</f>
        <v>Alto</v>
      </c>
      <c r="AR1192" s="22" t="str">
        <f aca="false">AP1192&amp;" Potencial / "&amp;AQ1192&amp;" Share"</f>
        <v>Bajo Potencial / Alto Share</v>
      </c>
      <c r="AS1192" s="22" t="str">
        <f aca="false">IF(Q1192="Sí",IF(AO1192&gt;=Resumen!$B$29,"Alto","Bajo"),"")</f>
        <v/>
      </c>
      <c r="AT1192" s="22" t="str">
        <f aca="false">IF(AS1192&lt;&gt;"",AP1192&amp;" Potencial / "&amp;AS1192&amp;" Share","")</f>
        <v/>
      </c>
      <c r="AU1192" s="22" t="str">
        <f aca="false">IF(AH1192="","Sin dato",IF(AH1192-AO1192&gt;Resumen!$B$6,"Sobre-exhibido",IF(AO1192-AH1192&gt;Resumen!$B$6,"Sub-exhibido","En línea")))</f>
        <v>Sin dato</v>
      </c>
      <c r="AV1192" s="22" t="str">
        <f aca="false">IF(AT1192="","",IF(AT1192="Alto Potencial / Bajo Share",1,IF(AT1192="Alto Potencial / Alto Share",2,IF(AT1192="Bajo Potencial / Alto Share",3,4))))</f>
        <v/>
      </c>
      <c r="AW1192" s="22" t="str">
        <f aca="false">IF(Q1192="No","Sin competencia directa",IF(AV1192=1,"1 - Foco Conquista (Alto Pot / Bajo Share)",IF(AV1192=2,"2 - Foco Defensa (Alto Pot / Alto Share)",IF(AV1192=3,"3 - Monitoreo (Bajo Pot / Alto Share)","4 - Baja Prioridad (Bajo Pot / Bajo Share)"))))</f>
        <v>Sin competencia directa</v>
      </c>
      <c r="AX1192" s="12" t="str">
        <f aca="false">IF(OR(IFERROR(AND(W1192&lt;&gt;"",Y1192&lt;&gt;"",Y1192-W1192&gt;Resumen!$B$8),FALSE()),IFERROR(AND(X1192&lt;&gt;"",Y1192&lt;&gt;"",Y1192-X1192&gt;Resumen!$B$8),FALSE())),MAX(IF(IFERROR(AND(W1192&lt;&gt;"",Y1192&lt;&gt;"",Y1192-W1192&gt;Resumen!$B$8),FALSE()),Y1192-W1192,0),IF(IFERROR(AND(X1192&lt;&gt;"",Y1192&lt;&gt;"",Y1192-X1192&gt;Resumen!$B$8),FALSE()),Y1192-X1192,0)),"")</f>
        <v/>
      </c>
      <c r="AY1192" s="22" t="str">
        <f aca="false">IF(OR(IFERROR(AND(W1192&lt;&gt;"",Y1192&lt;&gt;"",Y1192-W1192&gt;Resumen!$B$8),FALSE()),IFERROR(AND(X1192&lt;&gt;"",Y1192&lt;&gt;"",Y1192-X1192&gt;Resumen!$B$8),FALSE())),TRIM("Lays tiene mayor markup que "&amp;IF(IFERROR(AND(W1192&lt;&gt;"",Y1192&lt;&gt;"",Y1192-W1192&gt;Resumen!$B$8),FALSE()),"Quento ","")&amp;IF(IFERROR(AND(X1192&lt;&gt;"",Y1192&lt;&gt;"",Y1192-X1192&gt;Resumen!$B$8),FALSE()),"Julicroc ","")&amp;"en este PDV"),"")</f>
        <v/>
      </c>
      <c r="AZ1192" s="22" t="str">
        <f aca="false">IF(COUNTIF('Plan Pehuamar - Lista'!$A$2:$A$167,A1192)&gt;0,"Sí","No")</f>
        <v>No</v>
      </c>
      <c r="BA1192" s="22" t="str">
        <f aca="false">IF(COUNTIF('Plan Combo 9+1'!$A$2:$A$226,A1192)&gt;0,"Sí","No")</f>
        <v>No</v>
      </c>
      <c r="BB1192" s="22" t="str">
        <f aca="false">IF(AH1192="","No",IF(BA1192="Sí",IF((AO1192-AH1192)&gt;Resumen!$B$6,"Sí","No"),IF((AO1192-AH1192)&gt;=Resumen!$B$132,"Sí","No")))</f>
        <v>No</v>
      </c>
      <c r="BC1192" s="22" t="str">
        <f aca="false">IF(AND(N1192="Sí",AL1192="Sí",AI1192=0),"Sí","No")</f>
        <v>No</v>
      </c>
      <c r="BD1192" s="22" t="str">
        <f aca="false">IF(COUNTIF('Plan 9+1 (con Pehuamar)'!$A$2:$A$227,A1192)&gt;0,"Sí","No")</f>
        <v>No</v>
      </c>
    </row>
    <row r="1193" customFormat="false" ht="15" hidden="false" customHeight="true" outlineLevel="0" collapsed="false">
      <c r="A1193" s="6" t="n">
        <v>401508</v>
      </c>
      <c r="B1193" s="6" t="n">
        <v>6</v>
      </c>
      <c r="C1193" s="6" t="n">
        <v>603</v>
      </c>
      <c r="D1193" s="6" t="s">
        <v>315</v>
      </c>
      <c r="E1193" s="6" t="s">
        <v>1371</v>
      </c>
      <c r="F1193" s="6" t="s">
        <v>273</v>
      </c>
      <c r="G1193" s="6" t="s">
        <v>129</v>
      </c>
      <c r="H1193" s="6" t="s">
        <v>197</v>
      </c>
      <c r="I1193" s="27" t="n">
        <v>0</v>
      </c>
      <c r="J1193" s="27" t="n">
        <v>0</v>
      </c>
      <c r="K1193" s="27" t="n">
        <v>0.6</v>
      </c>
      <c r="L1193" s="28" t="n">
        <f aca="false">I1193+J1193</f>
        <v>0</v>
      </c>
      <c r="M1193" s="28" t="n">
        <f aca="false">L1193+K1193</f>
        <v>0.6</v>
      </c>
      <c r="N1193" s="22" t="str">
        <f aca="false">IF(I1193&gt;0,"Sí","No")</f>
        <v>No</v>
      </c>
      <c r="O1193" s="22" t="str">
        <f aca="false">IF(J1193&gt;0,"Sí","No")</f>
        <v>No</v>
      </c>
      <c r="P1193" s="22" t="str">
        <f aca="false">IF(K1193&gt;0,"Sí","No")</f>
        <v>Sí</v>
      </c>
      <c r="Q1193" s="22" t="str">
        <f aca="false">IF(OR(I1193&gt;0,J1193&gt;0),"Sí","No")</f>
        <v>No</v>
      </c>
      <c r="R1193" s="27"/>
      <c r="S1193" s="27"/>
      <c r="T1193" s="27"/>
      <c r="U1193" s="27"/>
      <c r="V1193" s="27"/>
      <c r="W1193" s="12" t="str">
        <f aca="false">IF(AND(I1193&gt;0,R1193&gt;0),(S1193-R1193)/R1193,"")</f>
        <v/>
      </c>
      <c r="X1193" s="12" t="str">
        <f aca="false">IF(AND(J1193&gt;0,T1193&gt;0),(U1193-T1193)/T1193,"")</f>
        <v/>
      </c>
      <c r="Y1193" s="12" t="str">
        <f aca="false">IF(AND(K1193&gt;0,V1193&gt;0),(V1193-Resumen!$B$7)/Resumen!$B$7,"")</f>
        <v/>
      </c>
      <c r="Z1193" s="28" t="str">
        <f aca="false">IF(AND(K1193&gt;0,I1193&gt;0,V1193&gt;0,S1193&gt;0),V1193-S1193,"")</f>
        <v/>
      </c>
      <c r="AA1193" s="12" t="str">
        <f aca="false">IF(Z1193&lt;&gt;"",Z1193/S1193,"")</f>
        <v/>
      </c>
      <c r="AB1193" s="28" t="str">
        <f aca="false">IF(AND(K1193&gt;0,J1193&gt;0,V1193&gt;0,U1193&gt;0),V1193-U1193,"")</f>
        <v/>
      </c>
      <c r="AC1193" s="12" t="str">
        <f aca="false">IF(AB1193&lt;&gt;"",AB1193/U1193,"")</f>
        <v/>
      </c>
      <c r="AD1193" s="27" t="n">
        <v>0</v>
      </c>
      <c r="AE1193" s="27" t="n">
        <v>0</v>
      </c>
      <c r="AF1193" s="27" t="n">
        <v>0</v>
      </c>
      <c r="AG1193" s="28" t="n">
        <f aca="false">AD1193+AE1193+AF1193</f>
        <v>0</v>
      </c>
      <c r="AH1193" s="12" t="str">
        <f aca="false">IF(AG1193&gt;0,AD1193/AG1193,"")</f>
        <v/>
      </c>
      <c r="AI1193" s="27" t="n">
        <v>0</v>
      </c>
      <c r="AJ1193" s="27" t="n">
        <v>0</v>
      </c>
      <c r="AK1193" s="27" t="n">
        <v>0</v>
      </c>
      <c r="AL1193" s="22" t="str">
        <f aca="false">IF(OR(AJ1193&gt;0,AK1193&gt;0),"Sí","No")</f>
        <v>No</v>
      </c>
      <c r="AM1193" s="6"/>
      <c r="AN1193" s="6"/>
      <c r="AO1193" s="12" t="n">
        <f aca="false">IF(M1193&gt;0,K1193/M1193,"")</f>
        <v>1</v>
      </c>
      <c r="AP1193" s="22" t="str">
        <f aca="false">IF(M1193&gt;=Resumen!$B$5,"Alto","Bajo")</f>
        <v>Bajo</v>
      </c>
      <c r="AQ1193" s="22" t="str">
        <f aca="false">IF(AO1193&gt;=Resumen!$B$28,"Alto","Bajo")</f>
        <v>Alto</v>
      </c>
      <c r="AR1193" s="22" t="str">
        <f aca="false">AP1193&amp;" Potencial / "&amp;AQ1193&amp;" Share"</f>
        <v>Bajo Potencial / Alto Share</v>
      </c>
      <c r="AS1193" s="22" t="str">
        <f aca="false">IF(Q1193="Sí",IF(AO1193&gt;=Resumen!$B$29,"Alto","Bajo"),"")</f>
        <v/>
      </c>
      <c r="AT1193" s="22" t="str">
        <f aca="false">IF(AS1193&lt;&gt;"",AP1193&amp;" Potencial / "&amp;AS1193&amp;" Share","")</f>
        <v/>
      </c>
      <c r="AU1193" s="22" t="str">
        <f aca="false">IF(AH1193="","Sin dato",IF(AH1193-AO1193&gt;Resumen!$B$6,"Sobre-exhibido",IF(AO1193-AH1193&gt;Resumen!$B$6,"Sub-exhibido","En línea")))</f>
        <v>Sin dato</v>
      </c>
      <c r="AV1193" s="22" t="str">
        <f aca="false">IF(AT1193="","",IF(AT1193="Alto Potencial / Bajo Share",1,IF(AT1193="Alto Potencial / Alto Share",2,IF(AT1193="Bajo Potencial / Alto Share",3,4))))</f>
        <v/>
      </c>
      <c r="AW1193" s="22" t="str">
        <f aca="false">IF(Q1193="No","Sin competencia directa",IF(AV1193=1,"1 - Foco Conquista (Alto Pot / Bajo Share)",IF(AV1193=2,"2 - Foco Defensa (Alto Pot / Alto Share)",IF(AV1193=3,"3 - Monitoreo (Bajo Pot / Alto Share)","4 - Baja Prioridad (Bajo Pot / Bajo Share)"))))</f>
        <v>Sin competencia directa</v>
      </c>
      <c r="AX1193" s="12" t="str">
        <f aca="false">IF(OR(IFERROR(AND(W1193&lt;&gt;"",Y1193&lt;&gt;"",Y1193-W1193&gt;Resumen!$B$8),FALSE()),IFERROR(AND(X1193&lt;&gt;"",Y1193&lt;&gt;"",Y1193-X1193&gt;Resumen!$B$8),FALSE())),MAX(IF(IFERROR(AND(W1193&lt;&gt;"",Y1193&lt;&gt;"",Y1193-W1193&gt;Resumen!$B$8),FALSE()),Y1193-W1193,0),IF(IFERROR(AND(X1193&lt;&gt;"",Y1193&lt;&gt;"",Y1193-X1193&gt;Resumen!$B$8),FALSE()),Y1193-X1193,0)),"")</f>
        <v/>
      </c>
      <c r="AY1193" s="22" t="str">
        <f aca="false">IF(OR(IFERROR(AND(W1193&lt;&gt;"",Y1193&lt;&gt;"",Y1193-W1193&gt;Resumen!$B$8),FALSE()),IFERROR(AND(X1193&lt;&gt;"",Y1193&lt;&gt;"",Y1193-X1193&gt;Resumen!$B$8),FALSE())),TRIM("Lays tiene mayor markup que "&amp;IF(IFERROR(AND(W1193&lt;&gt;"",Y1193&lt;&gt;"",Y1193-W1193&gt;Resumen!$B$8),FALSE()),"Quento ","")&amp;IF(IFERROR(AND(X1193&lt;&gt;"",Y1193&lt;&gt;"",Y1193-X1193&gt;Resumen!$B$8),FALSE()),"Julicroc ","")&amp;"en este PDV"),"")</f>
        <v/>
      </c>
      <c r="AZ1193" s="22" t="str">
        <f aca="false">IF(COUNTIF('Plan Pehuamar - Lista'!$A$2:$A$167,A1193)&gt;0,"Sí","No")</f>
        <v>No</v>
      </c>
      <c r="BA1193" s="22" t="str">
        <f aca="false">IF(COUNTIF('Plan Combo 9+1'!$A$2:$A$226,A1193)&gt;0,"Sí","No")</f>
        <v>No</v>
      </c>
      <c r="BB1193" s="22" t="str">
        <f aca="false">IF(AH1193="","No",IF(BA1193="Sí",IF((AO1193-AH1193)&gt;Resumen!$B$6,"Sí","No"),IF((AO1193-AH1193)&gt;=Resumen!$B$132,"Sí","No")))</f>
        <v>No</v>
      </c>
      <c r="BC1193" s="22" t="str">
        <f aca="false">IF(AND(N1193="Sí",AL1193="Sí",AI1193=0),"Sí","No")</f>
        <v>No</v>
      </c>
      <c r="BD1193" s="22" t="str">
        <f aca="false">IF(COUNTIF('Plan 9+1 (con Pehuamar)'!$A$2:$A$227,A1193)&gt;0,"Sí","No")</f>
        <v>No</v>
      </c>
    </row>
    <row r="1194" customFormat="false" ht="15" hidden="false" customHeight="true" outlineLevel="0" collapsed="false">
      <c r="A1194" s="6" t="n">
        <v>401547</v>
      </c>
      <c r="B1194" s="6" t="n">
        <v>6</v>
      </c>
      <c r="C1194" s="6" t="n">
        <v>603</v>
      </c>
      <c r="D1194" s="6" t="s">
        <v>315</v>
      </c>
      <c r="E1194" s="6" t="s">
        <v>1372</v>
      </c>
      <c r="F1194" s="6" t="s">
        <v>196</v>
      </c>
      <c r="G1194" s="6" t="s">
        <v>129</v>
      </c>
      <c r="H1194" s="6" t="s">
        <v>197</v>
      </c>
      <c r="I1194" s="27" t="n">
        <v>0</v>
      </c>
      <c r="J1194" s="27" t="n">
        <v>0</v>
      </c>
      <c r="K1194" s="27" t="n">
        <v>6.3</v>
      </c>
      <c r="L1194" s="28" t="n">
        <f aca="false">I1194+J1194</f>
        <v>0</v>
      </c>
      <c r="M1194" s="28" t="n">
        <f aca="false">L1194+K1194</f>
        <v>6.3</v>
      </c>
      <c r="N1194" s="22" t="str">
        <f aca="false">IF(I1194&gt;0,"Sí","No")</f>
        <v>No</v>
      </c>
      <c r="O1194" s="22" t="str">
        <f aca="false">IF(J1194&gt;0,"Sí","No")</f>
        <v>No</v>
      </c>
      <c r="P1194" s="22" t="str">
        <f aca="false">IF(K1194&gt;0,"Sí","No")</f>
        <v>Sí</v>
      </c>
      <c r="Q1194" s="22" t="str">
        <f aca="false">IF(OR(I1194&gt;0,J1194&gt;0),"Sí","No")</f>
        <v>No</v>
      </c>
      <c r="R1194" s="27"/>
      <c r="S1194" s="27"/>
      <c r="T1194" s="27"/>
      <c r="U1194" s="27"/>
      <c r="V1194" s="27"/>
      <c r="W1194" s="12" t="str">
        <f aca="false">IF(AND(I1194&gt;0,R1194&gt;0),(S1194-R1194)/R1194,"")</f>
        <v/>
      </c>
      <c r="X1194" s="12" t="str">
        <f aca="false">IF(AND(J1194&gt;0,T1194&gt;0),(U1194-T1194)/T1194,"")</f>
        <v/>
      </c>
      <c r="Y1194" s="12" t="str">
        <f aca="false">IF(AND(K1194&gt;0,V1194&gt;0),(V1194-Resumen!$B$7)/Resumen!$B$7,"")</f>
        <v/>
      </c>
      <c r="Z1194" s="28" t="str">
        <f aca="false">IF(AND(K1194&gt;0,I1194&gt;0,V1194&gt;0,S1194&gt;0),V1194-S1194,"")</f>
        <v/>
      </c>
      <c r="AA1194" s="12" t="str">
        <f aca="false">IF(Z1194&lt;&gt;"",Z1194/S1194,"")</f>
        <v/>
      </c>
      <c r="AB1194" s="28" t="str">
        <f aca="false">IF(AND(K1194&gt;0,J1194&gt;0,V1194&gt;0,U1194&gt;0),V1194-U1194,"")</f>
        <v/>
      </c>
      <c r="AC1194" s="12" t="str">
        <f aca="false">IF(AB1194&lt;&gt;"",AB1194/U1194,"")</f>
        <v/>
      </c>
      <c r="AD1194" s="27" t="n">
        <v>0</v>
      </c>
      <c r="AE1194" s="27" t="n">
        <v>0</v>
      </c>
      <c r="AF1194" s="27" t="n">
        <v>0</v>
      </c>
      <c r="AG1194" s="28" t="n">
        <f aca="false">AD1194+AE1194+AF1194</f>
        <v>0</v>
      </c>
      <c r="AH1194" s="12" t="str">
        <f aca="false">IF(AG1194&gt;0,AD1194/AG1194,"")</f>
        <v/>
      </c>
      <c r="AI1194" s="27" t="n">
        <v>0</v>
      </c>
      <c r="AJ1194" s="27" t="n">
        <v>0</v>
      </c>
      <c r="AK1194" s="27" t="n">
        <v>0</v>
      </c>
      <c r="AL1194" s="22" t="str">
        <f aca="false">IF(OR(AJ1194&gt;0,AK1194&gt;0),"Sí","No")</f>
        <v>No</v>
      </c>
      <c r="AM1194" s="6"/>
      <c r="AN1194" s="6"/>
      <c r="AO1194" s="12" t="n">
        <f aca="false">IF(M1194&gt;0,K1194/M1194,"")</f>
        <v>1</v>
      </c>
      <c r="AP1194" s="22" t="str">
        <f aca="false">IF(M1194&gt;=Resumen!$B$5,"Alto","Bajo")</f>
        <v>Bajo</v>
      </c>
      <c r="AQ1194" s="22" t="str">
        <f aca="false">IF(AO1194&gt;=Resumen!$B$28,"Alto","Bajo")</f>
        <v>Alto</v>
      </c>
      <c r="AR1194" s="22" t="str">
        <f aca="false">AP1194&amp;" Potencial / "&amp;AQ1194&amp;" Share"</f>
        <v>Bajo Potencial / Alto Share</v>
      </c>
      <c r="AS1194" s="22" t="str">
        <f aca="false">IF(Q1194="Sí",IF(AO1194&gt;=Resumen!$B$29,"Alto","Bajo"),"")</f>
        <v/>
      </c>
      <c r="AT1194" s="22" t="str">
        <f aca="false">IF(AS1194&lt;&gt;"",AP1194&amp;" Potencial / "&amp;AS1194&amp;" Share","")</f>
        <v/>
      </c>
      <c r="AU1194" s="22" t="str">
        <f aca="false">IF(AH1194="","Sin dato",IF(AH1194-AO1194&gt;Resumen!$B$6,"Sobre-exhibido",IF(AO1194-AH1194&gt;Resumen!$B$6,"Sub-exhibido","En línea")))</f>
        <v>Sin dato</v>
      </c>
      <c r="AV1194" s="22" t="str">
        <f aca="false">IF(AT1194="","",IF(AT1194="Alto Potencial / Bajo Share",1,IF(AT1194="Alto Potencial / Alto Share",2,IF(AT1194="Bajo Potencial / Alto Share",3,4))))</f>
        <v/>
      </c>
      <c r="AW1194" s="22" t="str">
        <f aca="false">IF(Q1194="No","Sin competencia directa",IF(AV1194=1,"1 - Foco Conquista (Alto Pot / Bajo Share)",IF(AV1194=2,"2 - Foco Defensa (Alto Pot / Alto Share)",IF(AV1194=3,"3 - Monitoreo (Bajo Pot / Alto Share)","4 - Baja Prioridad (Bajo Pot / Bajo Share)"))))</f>
        <v>Sin competencia directa</v>
      </c>
      <c r="AX1194" s="12" t="str">
        <f aca="false">IF(OR(IFERROR(AND(W1194&lt;&gt;"",Y1194&lt;&gt;"",Y1194-W1194&gt;Resumen!$B$8),FALSE()),IFERROR(AND(X1194&lt;&gt;"",Y1194&lt;&gt;"",Y1194-X1194&gt;Resumen!$B$8),FALSE())),MAX(IF(IFERROR(AND(W1194&lt;&gt;"",Y1194&lt;&gt;"",Y1194-W1194&gt;Resumen!$B$8),FALSE()),Y1194-W1194,0),IF(IFERROR(AND(X1194&lt;&gt;"",Y1194&lt;&gt;"",Y1194-X1194&gt;Resumen!$B$8),FALSE()),Y1194-X1194,0)),"")</f>
        <v/>
      </c>
      <c r="AY1194" s="22" t="str">
        <f aca="false">IF(OR(IFERROR(AND(W1194&lt;&gt;"",Y1194&lt;&gt;"",Y1194-W1194&gt;Resumen!$B$8),FALSE()),IFERROR(AND(X1194&lt;&gt;"",Y1194&lt;&gt;"",Y1194-X1194&gt;Resumen!$B$8),FALSE())),TRIM("Lays tiene mayor markup que "&amp;IF(IFERROR(AND(W1194&lt;&gt;"",Y1194&lt;&gt;"",Y1194-W1194&gt;Resumen!$B$8),FALSE()),"Quento ","")&amp;IF(IFERROR(AND(X1194&lt;&gt;"",Y1194&lt;&gt;"",Y1194-X1194&gt;Resumen!$B$8),FALSE()),"Julicroc ","")&amp;"en este PDV"),"")</f>
        <v/>
      </c>
      <c r="AZ1194" s="22" t="str">
        <f aca="false">IF(COUNTIF('Plan Pehuamar - Lista'!$A$2:$A$167,A1194)&gt;0,"Sí","No")</f>
        <v>No</v>
      </c>
      <c r="BA1194" s="22" t="str">
        <f aca="false">IF(COUNTIF('Plan Combo 9+1'!$A$2:$A$226,A1194)&gt;0,"Sí","No")</f>
        <v>No</v>
      </c>
      <c r="BB1194" s="22" t="str">
        <f aca="false">IF(AH1194="","No",IF(BA1194="Sí",IF((AO1194-AH1194)&gt;Resumen!$B$6,"Sí","No"),IF((AO1194-AH1194)&gt;=Resumen!$B$132,"Sí","No")))</f>
        <v>No</v>
      </c>
      <c r="BC1194" s="22" t="str">
        <f aca="false">IF(AND(N1194="Sí",AL1194="Sí",AI1194=0),"Sí","No")</f>
        <v>No</v>
      </c>
      <c r="BD1194" s="22" t="str">
        <f aca="false">IF(COUNTIF('Plan 9+1 (con Pehuamar)'!$A$2:$A$227,A1194)&gt;0,"Sí","No")</f>
        <v>No</v>
      </c>
    </row>
    <row r="1195" customFormat="false" ht="15" hidden="false" customHeight="true" outlineLevel="0" collapsed="false">
      <c r="A1195" s="6" t="n">
        <v>401860</v>
      </c>
      <c r="B1195" s="6" t="n">
        <v>6</v>
      </c>
      <c r="C1195" s="6" t="n">
        <v>603</v>
      </c>
      <c r="D1195" s="6" t="s">
        <v>315</v>
      </c>
      <c r="E1195" s="6" t="s">
        <v>1373</v>
      </c>
      <c r="F1195" s="6" t="s">
        <v>196</v>
      </c>
      <c r="G1195" s="6" t="s">
        <v>129</v>
      </c>
      <c r="H1195" s="6" t="s">
        <v>197</v>
      </c>
      <c r="I1195" s="27" t="n">
        <v>0</v>
      </c>
      <c r="J1195" s="27" t="n">
        <v>0</v>
      </c>
      <c r="K1195" s="27" t="n">
        <v>11.1</v>
      </c>
      <c r="L1195" s="28" t="n">
        <f aca="false">I1195+J1195</f>
        <v>0</v>
      </c>
      <c r="M1195" s="28" t="n">
        <f aca="false">L1195+K1195</f>
        <v>11.1</v>
      </c>
      <c r="N1195" s="22" t="str">
        <f aca="false">IF(I1195&gt;0,"Sí","No")</f>
        <v>No</v>
      </c>
      <c r="O1195" s="22" t="str">
        <f aca="false">IF(J1195&gt;0,"Sí","No")</f>
        <v>No</v>
      </c>
      <c r="P1195" s="22" t="str">
        <f aca="false">IF(K1195&gt;0,"Sí","No")</f>
        <v>Sí</v>
      </c>
      <c r="Q1195" s="22" t="str">
        <f aca="false">IF(OR(I1195&gt;0,J1195&gt;0),"Sí","No")</f>
        <v>No</v>
      </c>
      <c r="R1195" s="27"/>
      <c r="S1195" s="27"/>
      <c r="T1195" s="27"/>
      <c r="U1195" s="27"/>
      <c r="V1195" s="27"/>
      <c r="W1195" s="12" t="str">
        <f aca="false">IF(AND(I1195&gt;0,R1195&gt;0),(S1195-R1195)/R1195,"")</f>
        <v/>
      </c>
      <c r="X1195" s="12" t="str">
        <f aca="false">IF(AND(J1195&gt;0,T1195&gt;0),(U1195-T1195)/T1195,"")</f>
        <v/>
      </c>
      <c r="Y1195" s="12" t="str">
        <f aca="false">IF(AND(K1195&gt;0,V1195&gt;0),(V1195-Resumen!$B$7)/Resumen!$B$7,"")</f>
        <v/>
      </c>
      <c r="Z1195" s="28" t="str">
        <f aca="false">IF(AND(K1195&gt;0,I1195&gt;0,V1195&gt;0,S1195&gt;0),V1195-S1195,"")</f>
        <v/>
      </c>
      <c r="AA1195" s="12" t="str">
        <f aca="false">IF(Z1195&lt;&gt;"",Z1195/S1195,"")</f>
        <v/>
      </c>
      <c r="AB1195" s="28" t="str">
        <f aca="false">IF(AND(K1195&gt;0,J1195&gt;0,V1195&gt;0,U1195&gt;0),V1195-U1195,"")</f>
        <v/>
      </c>
      <c r="AC1195" s="12" t="str">
        <f aca="false">IF(AB1195&lt;&gt;"",AB1195/U1195,"")</f>
        <v/>
      </c>
      <c r="AD1195" s="27" t="n">
        <v>0</v>
      </c>
      <c r="AE1195" s="27" t="n">
        <v>0</v>
      </c>
      <c r="AF1195" s="27" t="n">
        <v>0</v>
      </c>
      <c r="AG1195" s="28" t="n">
        <f aca="false">AD1195+AE1195+AF1195</f>
        <v>0</v>
      </c>
      <c r="AH1195" s="12" t="str">
        <f aca="false">IF(AG1195&gt;0,AD1195/AG1195,"")</f>
        <v/>
      </c>
      <c r="AI1195" s="27" t="n">
        <v>0</v>
      </c>
      <c r="AJ1195" s="27" t="n">
        <v>0</v>
      </c>
      <c r="AK1195" s="27" t="n">
        <v>0</v>
      </c>
      <c r="AL1195" s="22" t="str">
        <f aca="false">IF(OR(AJ1195&gt;0,AK1195&gt;0),"Sí","No")</f>
        <v>No</v>
      </c>
      <c r="AM1195" s="6"/>
      <c r="AN1195" s="6"/>
      <c r="AO1195" s="12" t="n">
        <f aca="false">IF(M1195&gt;0,K1195/M1195,"")</f>
        <v>1</v>
      </c>
      <c r="AP1195" s="22" t="str">
        <f aca="false">IF(M1195&gt;=Resumen!$B$5,"Alto","Bajo")</f>
        <v>Bajo</v>
      </c>
      <c r="AQ1195" s="22" t="str">
        <f aca="false">IF(AO1195&gt;=Resumen!$B$28,"Alto","Bajo")</f>
        <v>Alto</v>
      </c>
      <c r="AR1195" s="22" t="str">
        <f aca="false">AP1195&amp;" Potencial / "&amp;AQ1195&amp;" Share"</f>
        <v>Bajo Potencial / Alto Share</v>
      </c>
      <c r="AS1195" s="22" t="str">
        <f aca="false">IF(Q1195="Sí",IF(AO1195&gt;=Resumen!$B$29,"Alto","Bajo"),"")</f>
        <v/>
      </c>
      <c r="AT1195" s="22" t="str">
        <f aca="false">IF(AS1195&lt;&gt;"",AP1195&amp;" Potencial / "&amp;AS1195&amp;" Share","")</f>
        <v/>
      </c>
      <c r="AU1195" s="22" t="str">
        <f aca="false">IF(AH1195="","Sin dato",IF(AH1195-AO1195&gt;Resumen!$B$6,"Sobre-exhibido",IF(AO1195-AH1195&gt;Resumen!$B$6,"Sub-exhibido","En línea")))</f>
        <v>Sin dato</v>
      </c>
      <c r="AV1195" s="22" t="str">
        <f aca="false">IF(AT1195="","",IF(AT1195="Alto Potencial / Bajo Share",1,IF(AT1195="Alto Potencial / Alto Share",2,IF(AT1195="Bajo Potencial / Alto Share",3,4))))</f>
        <v/>
      </c>
      <c r="AW1195" s="22" t="str">
        <f aca="false">IF(Q1195="No","Sin competencia directa",IF(AV1195=1,"1 - Foco Conquista (Alto Pot / Bajo Share)",IF(AV1195=2,"2 - Foco Defensa (Alto Pot / Alto Share)",IF(AV1195=3,"3 - Monitoreo (Bajo Pot / Alto Share)","4 - Baja Prioridad (Bajo Pot / Bajo Share)"))))</f>
        <v>Sin competencia directa</v>
      </c>
      <c r="AX1195" s="12" t="str">
        <f aca="false">IF(OR(IFERROR(AND(W1195&lt;&gt;"",Y1195&lt;&gt;"",Y1195-W1195&gt;Resumen!$B$8),FALSE()),IFERROR(AND(X1195&lt;&gt;"",Y1195&lt;&gt;"",Y1195-X1195&gt;Resumen!$B$8),FALSE())),MAX(IF(IFERROR(AND(W1195&lt;&gt;"",Y1195&lt;&gt;"",Y1195-W1195&gt;Resumen!$B$8),FALSE()),Y1195-W1195,0),IF(IFERROR(AND(X1195&lt;&gt;"",Y1195&lt;&gt;"",Y1195-X1195&gt;Resumen!$B$8),FALSE()),Y1195-X1195,0)),"")</f>
        <v/>
      </c>
      <c r="AY1195" s="22" t="str">
        <f aca="false">IF(OR(IFERROR(AND(W1195&lt;&gt;"",Y1195&lt;&gt;"",Y1195-W1195&gt;Resumen!$B$8),FALSE()),IFERROR(AND(X1195&lt;&gt;"",Y1195&lt;&gt;"",Y1195-X1195&gt;Resumen!$B$8),FALSE())),TRIM("Lays tiene mayor markup que "&amp;IF(IFERROR(AND(W1195&lt;&gt;"",Y1195&lt;&gt;"",Y1195-W1195&gt;Resumen!$B$8),FALSE()),"Quento ","")&amp;IF(IFERROR(AND(X1195&lt;&gt;"",Y1195&lt;&gt;"",Y1195-X1195&gt;Resumen!$B$8),FALSE()),"Julicroc ","")&amp;"en este PDV"),"")</f>
        <v/>
      </c>
      <c r="AZ1195" s="22" t="str">
        <f aca="false">IF(COUNTIF('Plan Pehuamar - Lista'!$A$2:$A$167,A1195)&gt;0,"Sí","No")</f>
        <v>Sí</v>
      </c>
      <c r="BA1195" s="22" t="str">
        <f aca="false">IF(COUNTIF('Plan Combo 9+1'!$A$2:$A$226,A1195)&gt;0,"Sí","No")</f>
        <v>No</v>
      </c>
      <c r="BB1195" s="22" t="str">
        <f aca="false">IF(AH1195="","No",IF(BA1195="Sí",IF((AO1195-AH1195)&gt;Resumen!$B$6,"Sí","No"),IF((AO1195-AH1195)&gt;=Resumen!$B$132,"Sí","No")))</f>
        <v>No</v>
      </c>
      <c r="BC1195" s="22" t="str">
        <f aca="false">IF(AND(N1195="Sí",AL1195="Sí",AI1195=0),"Sí","No")</f>
        <v>No</v>
      </c>
      <c r="BD1195" s="22" t="str">
        <f aca="false">IF(COUNTIF('Plan 9+1 (con Pehuamar)'!$A$2:$A$227,A1195)&gt;0,"Sí","No")</f>
        <v>No</v>
      </c>
    </row>
    <row r="1196" customFormat="false" ht="15" hidden="false" customHeight="true" outlineLevel="0" collapsed="false">
      <c r="A1196" s="6" t="n">
        <v>403265</v>
      </c>
      <c r="B1196" s="6" t="n">
        <v>6</v>
      </c>
      <c r="C1196" s="6" t="n">
        <v>603</v>
      </c>
      <c r="D1196" s="6" t="s">
        <v>315</v>
      </c>
      <c r="E1196" s="6" t="s">
        <v>1374</v>
      </c>
      <c r="F1196" s="6" t="s">
        <v>201</v>
      </c>
      <c r="G1196" s="6" t="s">
        <v>129</v>
      </c>
      <c r="H1196" s="6" t="s">
        <v>197</v>
      </c>
      <c r="I1196" s="27" t="n">
        <v>0</v>
      </c>
      <c r="J1196" s="27" t="n">
        <v>0</v>
      </c>
      <c r="K1196" s="27" t="n">
        <v>5.1</v>
      </c>
      <c r="L1196" s="28" t="n">
        <f aca="false">I1196+J1196</f>
        <v>0</v>
      </c>
      <c r="M1196" s="28" t="n">
        <f aca="false">L1196+K1196</f>
        <v>5.1</v>
      </c>
      <c r="N1196" s="22" t="str">
        <f aca="false">IF(I1196&gt;0,"Sí","No")</f>
        <v>No</v>
      </c>
      <c r="O1196" s="22" t="str">
        <f aca="false">IF(J1196&gt;0,"Sí","No")</f>
        <v>No</v>
      </c>
      <c r="P1196" s="22" t="str">
        <f aca="false">IF(K1196&gt;0,"Sí","No")</f>
        <v>Sí</v>
      </c>
      <c r="Q1196" s="22" t="str">
        <f aca="false">IF(OR(I1196&gt;0,J1196&gt;0),"Sí","No")</f>
        <v>No</v>
      </c>
      <c r="R1196" s="27"/>
      <c r="S1196" s="27"/>
      <c r="T1196" s="27"/>
      <c r="U1196" s="27"/>
      <c r="V1196" s="27"/>
      <c r="W1196" s="12" t="str">
        <f aca="false">IF(AND(I1196&gt;0,R1196&gt;0),(S1196-R1196)/R1196,"")</f>
        <v/>
      </c>
      <c r="X1196" s="12" t="str">
        <f aca="false">IF(AND(J1196&gt;0,T1196&gt;0),(U1196-T1196)/T1196,"")</f>
        <v/>
      </c>
      <c r="Y1196" s="12" t="str">
        <f aca="false">IF(AND(K1196&gt;0,V1196&gt;0),(V1196-Resumen!$B$7)/Resumen!$B$7,"")</f>
        <v/>
      </c>
      <c r="Z1196" s="28" t="str">
        <f aca="false">IF(AND(K1196&gt;0,I1196&gt;0,V1196&gt;0,S1196&gt;0),V1196-S1196,"")</f>
        <v/>
      </c>
      <c r="AA1196" s="12" t="str">
        <f aca="false">IF(Z1196&lt;&gt;"",Z1196/S1196,"")</f>
        <v/>
      </c>
      <c r="AB1196" s="28" t="str">
        <f aca="false">IF(AND(K1196&gt;0,J1196&gt;0,V1196&gt;0,U1196&gt;0),V1196-U1196,"")</f>
        <v/>
      </c>
      <c r="AC1196" s="12" t="str">
        <f aca="false">IF(AB1196&lt;&gt;"",AB1196/U1196,"")</f>
        <v/>
      </c>
      <c r="AD1196" s="27" t="n">
        <v>0</v>
      </c>
      <c r="AE1196" s="27" t="n">
        <v>0</v>
      </c>
      <c r="AF1196" s="27" t="n">
        <v>0</v>
      </c>
      <c r="AG1196" s="28" t="n">
        <f aca="false">AD1196+AE1196+AF1196</f>
        <v>0</v>
      </c>
      <c r="AH1196" s="12" t="str">
        <f aca="false">IF(AG1196&gt;0,AD1196/AG1196,"")</f>
        <v/>
      </c>
      <c r="AI1196" s="27" t="n">
        <v>0</v>
      </c>
      <c r="AJ1196" s="27" t="n">
        <v>0</v>
      </c>
      <c r="AK1196" s="27" t="n">
        <v>0</v>
      </c>
      <c r="AL1196" s="22" t="str">
        <f aca="false">IF(OR(AJ1196&gt;0,AK1196&gt;0),"Sí","No")</f>
        <v>No</v>
      </c>
      <c r="AM1196" s="6"/>
      <c r="AN1196" s="6"/>
      <c r="AO1196" s="12" t="n">
        <f aca="false">IF(M1196&gt;0,K1196/M1196,"")</f>
        <v>1</v>
      </c>
      <c r="AP1196" s="22" t="str">
        <f aca="false">IF(M1196&gt;=Resumen!$B$5,"Alto","Bajo")</f>
        <v>Bajo</v>
      </c>
      <c r="AQ1196" s="22" t="str">
        <f aca="false">IF(AO1196&gt;=Resumen!$B$28,"Alto","Bajo")</f>
        <v>Alto</v>
      </c>
      <c r="AR1196" s="22" t="str">
        <f aca="false">AP1196&amp;" Potencial / "&amp;AQ1196&amp;" Share"</f>
        <v>Bajo Potencial / Alto Share</v>
      </c>
      <c r="AS1196" s="22" t="str">
        <f aca="false">IF(Q1196="Sí",IF(AO1196&gt;=Resumen!$B$29,"Alto","Bajo"),"")</f>
        <v/>
      </c>
      <c r="AT1196" s="22" t="str">
        <f aca="false">IF(AS1196&lt;&gt;"",AP1196&amp;" Potencial / "&amp;AS1196&amp;" Share","")</f>
        <v/>
      </c>
      <c r="AU1196" s="22" t="str">
        <f aca="false">IF(AH1196="","Sin dato",IF(AH1196-AO1196&gt;Resumen!$B$6,"Sobre-exhibido",IF(AO1196-AH1196&gt;Resumen!$B$6,"Sub-exhibido","En línea")))</f>
        <v>Sin dato</v>
      </c>
      <c r="AV1196" s="22" t="str">
        <f aca="false">IF(AT1196="","",IF(AT1196="Alto Potencial / Bajo Share",1,IF(AT1196="Alto Potencial / Alto Share",2,IF(AT1196="Bajo Potencial / Alto Share",3,4))))</f>
        <v/>
      </c>
      <c r="AW1196" s="22" t="str">
        <f aca="false">IF(Q1196="No","Sin competencia directa",IF(AV1196=1,"1 - Foco Conquista (Alto Pot / Bajo Share)",IF(AV1196=2,"2 - Foco Defensa (Alto Pot / Alto Share)",IF(AV1196=3,"3 - Monitoreo (Bajo Pot / Alto Share)","4 - Baja Prioridad (Bajo Pot / Bajo Share)"))))</f>
        <v>Sin competencia directa</v>
      </c>
      <c r="AX1196" s="12" t="str">
        <f aca="false">IF(OR(IFERROR(AND(W1196&lt;&gt;"",Y1196&lt;&gt;"",Y1196-W1196&gt;Resumen!$B$8),FALSE()),IFERROR(AND(X1196&lt;&gt;"",Y1196&lt;&gt;"",Y1196-X1196&gt;Resumen!$B$8),FALSE())),MAX(IF(IFERROR(AND(W1196&lt;&gt;"",Y1196&lt;&gt;"",Y1196-W1196&gt;Resumen!$B$8),FALSE()),Y1196-W1196,0),IF(IFERROR(AND(X1196&lt;&gt;"",Y1196&lt;&gt;"",Y1196-X1196&gt;Resumen!$B$8),FALSE()),Y1196-X1196,0)),"")</f>
        <v/>
      </c>
      <c r="AY1196" s="22" t="str">
        <f aca="false">IF(OR(IFERROR(AND(W1196&lt;&gt;"",Y1196&lt;&gt;"",Y1196-W1196&gt;Resumen!$B$8),FALSE()),IFERROR(AND(X1196&lt;&gt;"",Y1196&lt;&gt;"",Y1196-X1196&gt;Resumen!$B$8),FALSE())),TRIM("Lays tiene mayor markup que "&amp;IF(IFERROR(AND(W1196&lt;&gt;"",Y1196&lt;&gt;"",Y1196-W1196&gt;Resumen!$B$8),FALSE()),"Quento ","")&amp;IF(IFERROR(AND(X1196&lt;&gt;"",Y1196&lt;&gt;"",Y1196-X1196&gt;Resumen!$B$8),FALSE()),"Julicroc ","")&amp;"en este PDV"),"")</f>
        <v/>
      </c>
      <c r="AZ1196" s="22" t="str">
        <f aca="false">IF(COUNTIF('Plan Pehuamar - Lista'!$A$2:$A$167,A1196)&gt;0,"Sí","No")</f>
        <v>No</v>
      </c>
      <c r="BA1196" s="22" t="str">
        <f aca="false">IF(COUNTIF('Plan Combo 9+1'!$A$2:$A$226,A1196)&gt;0,"Sí","No")</f>
        <v>No</v>
      </c>
      <c r="BB1196" s="22" t="str">
        <f aca="false">IF(AH1196="","No",IF(BA1196="Sí",IF((AO1196-AH1196)&gt;Resumen!$B$6,"Sí","No"),IF((AO1196-AH1196)&gt;=Resumen!$B$132,"Sí","No")))</f>
        <v>No</v>
      </c>
      <c r="BC1196" s="22" t="str">
        <f aca="false">IF(AND(N1196="Sí",AL1196="Sí",AI1196=0),"Sí","No")</f>
        <v>No</v>
      </c>
      <c r="BD1196" s="22" t="str">
        <f aca="false">IF(COUNTIF('Plan 9+1 (con Pehuamar)'!$A$2:$A$227,A1196)&gt;0,"Sí","No")</f>
        <v>No</v>
      </c>
    </row>
    <row r="1197" customFormat="false" ht="15" hidden="false" customHeight="true" outlineLevel="0" collapsed="false">
      <c r="A1197" s="6" t="n">
        <v>403446</v>
      </c>
      <c r="B1197" s="6" t="n">
        <v>6</v>
      </c>
      <c r="C1197" s="6" t="n">
        <v>603</v>
      </c>
      <c r="D1197" s="6" t="s">
        <v>315</v>
      </c>
      <c r="E1197" s="6" t="s">
        <v>1375</v>
      </c>
      <c r="F1197" s="6" t="s">
        <v>196</v>
      </c>
      <c r="G1197" s="6" t="s">
        <v>129</v>
      </c>
      <c r="H1197" s="6" t="s">
        <v>197</v>
      </c>
      <c r="I1197" s="27" t="n">
        <v>0</v>
      </c>
      <c r="J1197" s="27" t="n">
        <v>0</v>
      </c>
      <c r="K1197" s="27" t="n">
        <v>0.2</v>
      </c>
      <c r="L1197" s="28" t="n">
        <f aca="false">I1197+J1197</f>
        <v>0</v>
      </c>
      <c r="M1197" s="28" t="n">
        <f aca="false">L1197+K1197</f>
        <v>0.2</v>
      </c>
      <c r="N1197" s="22" t="str">
        <f aca="false">IF(I1197&gt;0,"Sí","No")</f>
        <v>No</v>
      </c>
      <c r="O1197" s="22" t="str">
        <f aca="false">IF(J1197&gt;0,"Sí","No")</f>
        <v>No</v>
      </c>
      <c r="P1197" s="22" t="str">
        <f aca="false">IF(K1197&gt;0,"Sí","No")</f>
        <v>Sí</v>
      </c>
      <c r="Q1197" s="22" t="str">
        <f aca="false">IF(OR(I1197&gt;0,J1197&gt;0),"Sí","No")</f>
        <v>No</v>
      </c>
      <c r="R1197" s="27"/>
      <c r="S1197" s="27"/>
      <c r="T1197" s="27"/>
      <c r="U1197" s="27"/>
      <c r="V1197" s="27"/>
      <c r="W1197" s="12" t="str">
        <f aca="false">IF(AND(I1197&gt;0,R1197&gt;0),(S1197-R1197)/R1197,"")</f>
        <v/>
      </c>
      <c r="X1197" s="12" t="str">
        <f aca="false">IF(AND(J1197&gt;0,T1197&gt;0),(U1197-T1197)/T1197,"")</f>
        <v/>
      </c>
      <c r="Y1197" s="12" t="str">
        <f aca="false">IF(AND(K1197&gt;0,V1197&gt;0),(V1197-Resumen!$B$7)/Resumen!$B$7,"")</f>
        <v/>
      </c>
      <c r="Z1197" s="28" t="str">
        <f aca="false">IF(AND(K1197&gt;0,I1197&gt;0,V1197&gt;0,S1197&gt;0),V1197-S1197,"")</f>
        <v/>
      </c>
      <c r="AA1197" s="12" t="str">
        <f aca="false">IF(Z1197&lt;&gt;"",Z1197/S1197,"")</f>
        <v/>
      </c>
      <c r="AB1197" s="28" t="str">
        <f aca="false">IF(AND(K1197&gt;0,J1197&gt;0,V1197&gt;0,U1197&gt;0),V1197-U1197,"")</f>
        <v/>
      </c>
      <c r="AC1197" s="12" t="str">
        <f aca="false">IF(AB1197&lt;&gt;"",AB1197/U1197,"")</f>
        <v/>
      </c>
      <c r="AD1197" s="27" t="n">
        <v>0</v>
      </c>
      <c r="AE1197" s="27" t="n">
        <v>0</v>
      </c>
      <c r="AF1197" s="27" t="n">
        <v>0</v>
      </c>
      <c r="AG1197" s="28" t="n">
        <f aca="false">AD1197+AE1197+AF1197</f>
        <v>0</v>
      </c>
      <c r="AH1197" s="12" t="str">
        <f aca="false">IF(AG1197&gt;0,AD1197/AG1197,"")</f>
        <v/>
      </c>
      <c r="AI1197" s="27" t="n">
        <v>0</v>
      </c>
      <c r="AJ1197" s="27" t="n">
        <v>0</v>
      </c>
      <c r="AK1197" s="27" t="n">
        <v>0</v>
      </c>
      <c r="AL1197" s="22" t="str">
        <f aca="false">IF(OR(AJ1197&gt;0,AK1197&gt;0),"Sí","No")</f>
        <v>No</v>
      </c>
      <c r="AM1197" s="6"/>
      <c r="AN1197" s="6"/>
      <c r="AO1197" s="12" t="n">
        <f aca="false">IF(M1197&gt;0,K1197/M1197,"")</f>
        <v>1</v>
      </c>
      <c r="AP1197" s="22" t="str">
        <f aca="false">IF(M1197&gt;=Resumen!$B$5,"Alto","Bajo")</f>
        <v>Bajo</v>
      </c>
      <c r="AQ1197" s="22" t="str">
        <f aca="false">IF(AO1197&gt;=Resumen!$B$28,"Alto","Bajo")</f>
        <v>Alto</v>
      </c>
      <c r="AR1197" s="22" t="str">
        <f aca="false">AP1197&amp;" Potencial / "&amp;AQ1197&amp;" Share"</f>
        <v>Bajo Potencial / Alto Share</v>
      </c>
      <c r="AS1197" s="22" t="str">
        <f aca="false">IF(Q1197="Sí",IF(AO1197&gt;=Resumen!$B$29,"Alto","Bajo"),"")</f>
        <v/>
      </c>
      <c r="AT1197" s="22" t="str">
        <f aca="false">IF(AS1197&lt;&gt;"",AP1197&amp;" Potencial / "&amp;AS1197&amp;" Share","")</f>
        <v/>
      </c>
      <c r="AU1197" s="22" t="str">
        <f aca="false">IF(AH1197="","Sin dato",IF(AH1197-AO1197&gt;Resumen!$B$6,"Sobre-exhibido",IF(AO1197-AH1197&gt;Resumen!$B$6,"Sub-exhibido","En línea")))</f>
        <v>Sin dato</v>
      </c>
      <c r="AV1197" s="22" t="str">
        <f aca="false">IF(AT1197="","",IF(AT1197="Alto Potencial / Bajo Share",1,IF(AT1197="Alto Potencial / Alto Share",2,IF(AT1197="Bajo Potencial / Alto Share",3,4))))</f>
        <v/>
      </c>
      <c r="AW1197" s="22" t="str">
        <f aca="false">IF(Q1197="No","Sin competencia directa",IF(AV1197=1,"1 - Foco Conquista (Alto Pot / Bajo Share)",IF(AV1197=2,"2 - Foco Defensa (Alto Pot / Alto Share)",IF(AV1197=3,"3 - Monitoreo (Bajo Pot / Alto Share)","4 - Baja Prioridad (Bajo Pot / Bajo Share)"))))</f>
        <v>Sin competencia directa</v>
      </c>
      <c r="AX1197" s="12" t="str">
        <f aca="false">IF(OR(IFERROR(AND(W1197&lt;&gt;"",Y1197&lt;&gt;"",Y1197-W1197&gt;Resumen!$B$8),FALSE()),IFERROR(AND(X1197&lt;&gt;"",Y1197&lt;&gt;"",Y1197-X1197&gt;Resumen!$B$8),FALSE())),MAX(IF(IFERROR(AND(W1197&lt;&gt;"",Y1197&lt;&gt;"",Y1197-W1197&gt;Resumen!$B$8),FALSE()),Y1197-W1197,0),IF(IFERROR(AND(X1197&lt;&gt;"",Y1197&lt;&gt;"",Y1197-X1197&gt;Resumen!$B$8),FALSE()),Y1197-X1197,0)),"")</f>
        <v/>
      </c>
      <c r="AY1197" s="22" t="str">
        <f aca="false">IF(OR(IFERROR(AND(W1197&lt;&gt;"",Y1197&lt;&gt;"",Y1197-W1197&gt;Resumen!$B$8),FALSE()),IFERROR(AND(X1197&lt;&gt;"",Y1197&lt;&gt;"",Y1197-X1197&gt;Resumen!$B$8),FALSE())),TRIM("Lays tiene mayor markup que "&amp;IF(IFERROR(AND(W1197&lt;&gt;"",Y1197&lt;&gt;"",Y1197-W1197&gt;Resumen!$B$8),FALSE()),"Quento ","")&amp;IF(IFERROR(AND(X1197&lt;&gt;"",Y1197&lt;&gt;"",Y1197-X1197&gt;Resumen!$B$8),FALSE()),"Julicroc ","")&amp;"en este PDV"),"")</f>
        <v/>
      </c>
      <c r="AZ1197" s="22" t="str">
        <f aca="false">IF(COUNTIF('Plan Pehuamar - Lista'!$A$2:$A$167,A1197)&gt;0,"Sí","No")</f>
        <v>No</v>
      </c>
      <c r="BA1197" s="22" t="str">
        <f aca="false">IF(COUNTIF('Plan Combo 9+1'!$A$2:$A$226,A1197)&gt;0,"Sí","No")</f>
        <v>No</v>
      </c>
      <c r="BB1197" s="22" t="str">
        <f aca="false">IF(AH1197="","No",IF(BA1197="Sí",IF((AO1197-AH1197)&gt;Resumen!$B$6,"Sí","No"),IF((AO1197-AH1197)&gt;=Resumen!$B$132,"Sí","No")))</f>
        <v>No</v>
      </c>
      <c r="BC1197" s="22" t="str">
        <f aca="false">IF(AND(N1197="Sí",AL1197="Sí",AI1197=0),"Sí","No")</f>
        <v>No</v>
      </c>
      <c r="BD1197" s="22" t="str">
        <f aca="false">IF(COUNTIF('Plan 9+1 (con Pehuamar)'!$A$2:$A$227,A1197)&gt;0,"Sí","No")</f>
        <v>No</v>
      </c>
    </row>
    <row r="1198" customFormat="false" ht="15" hidden="false" customHeight="true" outlineLevel="0" collapsed="false">
      <c r="A1198" s="6" t="n">
        <v>403450</v>
      </c>
      <c r="B1198" s="6" t="n">
        <v>6</v>
      </c>
      <c r="C1198" s="6" t="n">
        <v>603</v>
      </c>
      <c r="D1198" s="6" t="s">
        <v>315</v>
      </c>
      <c r="E1198" s="6" t="s">
        <v>1376</v>
      </c>
      <c r="F1198" s="6" t="s">
        <v>196</v>
      </c>
      <c r="G1198" s="6" t="s">
        <v>129</v>
      </c>
      <c r="H1198" s="6" t="s">
        <v>197</v>
      </c>
      <c r="I1198" s="27" t="n">
        <v>0</v>
      </c>
      <c r="J1198" s="27" t="n">
        <v>0</v>
      </c>
      <c r="K1198" s="27" t="n">
        <v>1.4</v>
      </c>
      <c r="L1198" s="28" t="n">
        <f aca="false">I1198+J1198</f>
        <v>0</v>
      </c>
      <c r="M1198" s="28" t="n">
        <f aca="false">L1198+K1198</f>
        <v>1.4</v>
      </c>
      <c r="N1198" s="22" t="str">
        <f aca="false">IF(I1198&gt;0,"Sí","No")</f>
        <v>No</v>
      </c>
      <c r="O1198" s="22" t="str">
        <f aca="false">IF(J1198&gt;0,"Sí","No")</f>
        <v>No</v>
      </c>
      <c r="P1198" s="22" t="str">
        <f aca="false">IF(K1198&gt;0,"Sí","No")</f>
        <v>Sí</v>
      </c>
      <c r="Q1198" s="22" t="str">
        <f aca="false">IF(OR(I1198&gt;0,J1198&gt;0),"Sí","No")</f>
        <v>No</v>
      </c>
      <c r="R1198" s="27"/>
      <c r="S1198" s="27"/>
      <c r="T1198" s="27"/>
      <c r="U1198" s="27"/>
      <c r="V1198" s="27"/>
      <c r="W1198" s="12" t="str">
        <f aca="false">IF(AND(I1198&gt;0,R1198&gt;0),(S1198-R1198)/R1198,"")</f>
        <v/>
      </c>
      <c r="X1198" s="12" t="str">
        <f aca="false">IF(AND(J1198&gt;0,T1198&gt;0),(U1198-T1198)/T1198,"")</f>
        <v/>
      </c>
      <c r="Y1198" s="12" t="str">
        <f aca="false">IF(AND(K1198&gt;0,V1198&gt;0),(V1198-Resumen!$B$7)/Resumen!$B$7,"")</f>
        <v/>
      </c>
      <c r="Z1198" s="28" t="str">
        <f aca="false">IF(AND(K1198&gt;0,I1198&gt;0,V1198&gt;0,S1198&gt;0),V1198-S1198,"")</f>
        <v/>
      </c>
      <c r="AA1198" s="12" t="str">
        <f aca="false">IF(Z1198&lt;&gt;"",Z1198/S1198,"")</f>
        <v/>
      </c>
      <c r="AB1198" s="28" t="str">
        <f aca="false">IF(AND(K1198&gt;0,J1198&gt;0,V1198&gt;0,U1198&gt;0),V1198-U1198,"")</f>
        <v/>
      </c>
      <c r="AC1198" s="12" t="str">
        <f aca="false">IF(AB1198&lt;&gt;"",AB1198/U1198,"")</f>
        <v/>
      </c>
      <c r="AD1198" s="27" t="n">
        <v>0</v>
      </c>
      <c r="AE1198" s="27" t="n">
        <v>0</v>
      </c>
      <c r="AF1198" s="27" t="n">
        <v>0</v>
      </c>
      <c r="AG1198" s="28" t="n">
        <f aca="false">AD1198+AE1198+AF1198</f>
        <v>0</v>
      </c>
      <c r="AH1198" s="12" t="str">
        <f aca="false">IF(AG1198&gt;0,AD1198/AG1198,"")</f>
        <v/>
      </c>
      <c r="AI1198" s="27" t="n">
        <v>0</v>
      </c>
      <c r="AJ1198" s="27" t="n">
        <v>0</v>
      </c>
      <c r="AK1198" s="27" t="n">
        <v>0</v>
      </c>
      <c r="AL1198" s="22" t="str">
        <f aca="false">IF(OR(AJ1198&gt;0,AK1198&gt;0),"Sí","No")</f>
        <v>No</v>
      </c>
      <c r="AM1198" s="6"/>
      <c r="AN1198" s="6"/>
      <c r="AO1198" s="12" t="n">
        <f aca="false">IF(M1198&gt;0,K1198/M1198,"")</f>
        <v>1</v>
      </c>
      <c r="AP1198" s="22" t="str">
        <f aca="false">IF(M1198&gt;=Resumen!$B$5,"Alto","Bajo")</f>
        <v>Bajo</v>
      </c>
      <c r="AQ1198" s="22" t="str">
        <f aca="false">IF(AO1198&gt;=Resumen!$B$28,"Alto","Bajo")</f>
        <v>Alto</v>
      </c>
      <c r="AR1198" s="22" t="str">
        <f aca="false">AP1198&amp;" Potencial / "&amp;AQ1198&amp;" Share"</f>
        <v>Bajo Potencial / Alto Share</v>
      </c>
      <c r="AS1198" s="22" t="str">
        <f aca="false">IF(Q1198="Sí",IF(AO1198&gt;=Resumen!$B$29,"Alto","Bajo"),"")</f>
        <v/>
      </c>
      <c r="AT1198" s="22" t="str">
        <f aca="false">IF(AS1198&lt;&gt;"",AP1198&amp;" Potencial / "&amp;AS1198&amp;" Share","")</f>
        <v/>
      </c>
      <c r="AU1198" s="22" t="str">
        <f aca="false">IF(AH1198="","Sin dato",IF(AH1198-AO1198&gt;Resumen!$B$6,"Sobre-exhibido",IF(AO1198-AH1198&gt;Resumen!$B$6,"Sub-exhibido","En línea")))</f>
        <v>Sin dato</v>
      </c>
      <c r="AV1198" s="22" t="str">
        <f aca="false">IF(AT1198="","",IF(AT1198="Alto Potencial / Bajo Share",1,IF(AT1198="Alto Potencial / Alto Share",2,IF(AT1198="Bajo Potencial / Alto Share",3,4))))</f>
        <v/>
      </c>
      <c r="AW1198" s="22" t="str">
        <f aca="false">IF(Q1198="No","Sin competencia directa",IF(AV1198=1,"1 - Foco Conquista (Alto Pot / Bajo Share)",IF(AV1198=2,"2 - Foco Defensa (Alto Pot / Alto Share)",IF(AV1198=3,"3 - Monitoreo (Bajo Pot / Alto Share)","4 - Baja Prioridad (Bajo Pot / Bajo Share)"))))</f>
        <v>Sin competencia directa</v>
      </c>
      <c r="AX1198" s="12" t="str">
        <f aca="false">IF(OR(IFERROR(AND(W1198&lt;&gt;"",Y1198&lt;&gt;"",Y1198-W1198&gt;Resumen!$B$8),FALSE()),IFERROR(AND(X1198&lt;&gt;"",Y1198&lt;&gt;"",Y1198-X1198&gt;Resumen!$B$8),FALSE())),MAX(IF(IFERROR(AND(W1198&lt;&gt;"",Y1198&lt;&gt;"",Y1198-W1198&gt;Resumen!$B$8),FALSE()),Y1198-W1198,0),IF(IFERROR(AND(X1198&lt;&gt;"",Y1198&lt;&gt;"",Y1198-X1198&gt;Resumen!$B$8),FALSE()),Y1198-X1198,0)),"")</f>
        <v/>
      </c>
      <c r="AY1198" s="22" t="str">
        <f aca="false">IF(OR(IFERROR(AND(W1198&lt;&gt;"",Y1198&lt;&gt;"",Y1198-W1198&gt;Resumen!$B$8),FALSE()),IFERROR(AND(X1198&lt;&gt;"",Y1198&lt;&gt;"",Y1198-X1198&gt;Resumen!$B$8),FALSE())),TRIM("Lays tiene mayor markup que "&amp;IF(IFERROR(AND(W1198&lt;&gt;"",Y1198&lt;&gt;"",Y1198-W1198&gt;Resumen!$B$8),FALSE()),"Quento ","")&amp;IF(IFERROR(AND(X1198&lt;&gt;"",Y1198&lt;&gt;"",Y1198-X1198&gt;Resumen!$B$8),FALSE()),"Julicroc ","")&amp;"en este PDV"),"")</f>
        <v/>
      </c>
      <c r="AZ1198" s="22" t="str">
        <f aca="false">IF(COUNTIF('Plan Pehuamar - Lista'!$A$2:$A$167,A1198)&gt;0,"Sí","No")</f>
        <v>No</v>
      </c>
      <c r="BA1198" s="22" t="str">
        <f aca="false">IF(COUNTIF('Plan Combo 9+1'!$A$2:$A$226,A1198)&gt;0,"Sí","No")</f>
        <v>No</v>
      </c>
      <c r="BB1198" s="22" t="str">
        <f aca="false">IF(AH1198="","No",IF(BA1198="Sí",IF((AO1198-AH1198)&gt;Resumen!$B$6,"Sí","No"),IF((AO1198-AH1198)&gt;=Resumen!$B$132,"Sí","No")))</f>
        <v>No</v>
      </c>
      <c r="BC1198" s="22" t="str">
        <f aca="false">IF(AND(N1198="Sí",AL1198="Sí",AI1198=0),"Sí","No")</f>
        <v>No</v>
      </c>
      <c r="BD1198" s="22" t="str">
        <f aca="false">IF(COUNTIF('Plan 9+1 (con Pehuamar)'!$A$2:$A$227,A1198)&gt;0,"Sí","No")</f>
        <v>No</v>
      </c>
    </row>
    <row r="1199" customFormat="false" ht="15" hidden="false" customHeight="true" outlineLevel="0" collapsed="false">
      <c r="A1199" s="6" t="n">
        <v>403488</v>
      </c>
      <c r="B1199" s="6" t="n">
        <v>6</v>
      </c>
      <c r="C1199" s="6" t="n">
        <v>603</v>
      </c>
      <c r="D1199" s="6" t="s">
        <v>315</v>
      </c>
      <c r="E1199" s="6" t="s">
        <v>1377</v>
      </c>
      <c r="F1199" s="6" t="s">
        <v>196</v>
      </c>
      <c r="G1199" s="6" t="s">
        <v>129</v>
      </c>
      <c r="H1199" s="6" t="s">
        <v>197</v>
      </c>
      <c r="I1199" s="27" t="n">
        <v>0</v>
      </c>
      <c r="J1199" s="27" t="n">
        <v>0</v>
      </c>
      <c r="K1199" s="27" t="n">
        <v>2.1</v>
      </c>
      <c r="L1199" s="28" t="n">
        <f aca="false">I1199+J1199</f>
        <v>0</v>
      </c>
      <c r="M1199" s="28" t="n">
        <f aca="false">L1199+K1199</f>
        <v>2.1</v>
      </c>
      <c r="N1199" s="22" t="str">
        <f aca="false">IF(I1199&gt;0,"Sí","No")</f>
        <v>No</v>
      </c>
      <c r="O1199" s="22" t="str">
        <f aca="false">IF(J1199&gt;0,"Sí","No")</f>
        <v>No</v>
      </c>
      <c r="P1199" s="22" t="str">
        <f aca="false">IF(K1199&gt;0,"Sí","No")</f>
        <v>Sí</v>
      </c>
      <c r="Q1199" s="22" t="str">
        <f aca="false">IF(OR(I1199&gt;0,J1199&gt;0),"Sí","No")</f>
        <v>No</v>
      </c>
      <c r="R1199" s="27"/>
      <c r="S1199" s="27"/>
      <c r="T1199" s="27"/>
      <c r="U1199" s="27"/>
      <c r="V1199" s="27"/>
      <c r="W1199" s="12" t="str">
        <f aca="false">IF(AND(I1199&gt;0,R1199&gt;0),(S1199-R1199)/R1199,"")</f>
        <v/>
      </c>
      <c r="X1199" s="12" t="str">
        <f aca="false">IF(AND(J1199&gt;0,T1199&gt;0),(U1199-T1199)/T1199,"")</f>
        <v/>
      </c>
      <c r="Y1199" s="12" t="str">
        <f aca="false">IF(AND(K1199&gt;0,V1199&gt;0),(V1199-Resumen!$B$7)/Resumen!$B$7,"")</f>
        <v/>
      </c>
      <c r="Z1199" s="28" t="str">
        <f aca="false">IF(AND(K1199&gt;0,I1199&gt;0,V1199&gt;0,S1199&gt;0),V1199-S1199,"")</f>
        <v/>
      </c>
      <c r="AA1199" s="12" t="str">
        <f aca="false">IF(Z1199&lt;&gt;"",Z1199/S1199,"")</f>
        <v/>
      </c>
      <c r="AB1199" s="28" t="str">
        <f aca="false">IF(AND(K1199&gt;0,J1199&gt;0,V1199&gt;0,U1199&gt;0),V1199-U1199,"")</f>
        <v/>
      </c>
      <c r="AC1199" s="12" t="str">
        <f aca="false">IF(AB1199&lt;&gt;"",AB1199/U1199,"")</f>
        <v/>
      </c>
      <c r="AD1199" s="27" t="n">
        <v>0</v>
      </c>
      <c r="AE1199" s="27" t="n">
        <v>0</v>
      </c>
      <c r="AF1199" s="27" t="n">
        <v>0</v>
      </c>
      <c r="AG1199" s="28" t="n">
        <f aca="false">AD1199+AE1199+AF1199</f>
        <v>0</v>
      </c>
      <c r="AH1199" s="12" t="str">
        <f aca="false">IF(AG1199&gt;0,AD1199/AG1199,"")</f>
        <v/>
      </c>
      <c r="AI1199" s="27" t="n">
        <v>0</v>
      </c>
      <c r="AJ1199" s="27" t="n">
        <v>0</v>
      </c>
      <c r="AK1199" s="27" t="n">
        <v>0</v>
      </c>
      <c r="AL1199" s="22" t="str">
        <f aca="false">IF(OR(AJ1199&gt;0,AK1199&gt;0),"Sí","No")</f>
        <v>No</v>
      </c>
      <c r="AM1199" s="6"/>
      <c r="AN1199" s="6"/>
      <c r="AO1199" s="12" t="n">
        <f aca="false">IF(M1199&gt;0,K1199/M1199,"")</f>
        <v>1</v>
      </c>
      <c r="AP1199" s="22" t="str">
        <f aca="false">IF(M1199&gt;=Resumen!$B$5,"Alto","Bajo")</f>
        <v>Bajo</v>
      </c>
      <c r="AQ1199" s="22" t="str">
        <f aca="false">IF(AO1199&gt;=Resumen!$B$28,"Alto","Bajo")</f>
        <v>Alto</v>
      </c>
      <c r="AR1199" s="22" t="str">
        <f aca="false">AP1199&amp;" Potencial / "&amp;AQ1199&amp;" Share"</f>
        <v>Bajo Potencial / Alto Share</v>
      </c>
      <c r="AS1199" s="22" t="str">
        <f aca="false">IF(Q1199="Sí",IF(AO1199&gt;=Resumen!$B$29,"Alto","Bajo"),"")</f>
        <v/>
      </c>
      <c r="AT1199" s="22" t="str">
        <f aca="false">IF(AS1199&lt;&gt;"",AP1199&amp;" Potencial / "&amp;AS1199&amp;" Share","")</f>
        <v/>
      </c>
      <c r="AU1199" s="22" t="str">
        <f aca="false">IF(AH1199="","Sin dato",IF(AH1199-AO1199&gt;Resumen!$B$6,"Sobre-exhibido",IF(AO1199-AH1199&gt;Resumen!$B$6,"Sub-exhibido","En línea")))</f>
        <v>Sin dato</v>
      </c>
      <c r="AV1199" s="22" t="str">
        <f aca="false">IF(AT1199="","",IF(AT1199="Alto Potencial / Bajo Share",1,IF(AT1199="Alto Potencial / Alto Share",2,IF(AT1199="Bajo Potencial / Alto Share",3,4))))</f>
        <v/>
      </c>
      <c r="AW1199" s="22" t="str">
        <f aca="false">IF(Q1199="No","Sin competencia directa",IF(AV1199=1,"1 - Foco Conquista (Alto Pot / Bajo Share)",IF(AV1199=2,"2 - Foco Defensa (Alto Pot / Alto Share)",IF(AV1199=3,"3 - Monitoreo (Bajo Pot / Alto Share)","4 - Baja Prioridad (Bajo Pot / Bajo Share)"))))</f>
        <v>Sin competencia directa</v>
      </c>
      <c r="AX1199" s="12" t="str">
        <f aca="false">IF(OR(IFERROR(AND(W1199&lt;&gt;"",Y1199&lt;&gt;"",Y1199-W1199&gt;Resumen!$B$8),FALSE()),IFERROR(AND(X1199&lt;&gt;"",Y1199&lt;&gt;"",Y1199-X1199&gt;Resumen!$B$8),FALSE())),MAX(IF(IFERROR(AND(W1199&lt;&gt;"",Y1199&lt;&gt;"",Y1199-W1199&gt;Resumen!$B$8),FALSE()),Y1199-W1199,0),IF(IFERROR(AND(X1199&lt;&gt;"",Y1199&lt;&gt;"",Y1199-X1199&gt;Resumen!$B$8),FALSE()),Y1199-X1199,0)),"")</f>
        <v/>
      </c>
      <c r="AY1199" s="22" t="str">
        <f aca="false">IF(OR(IFERROR(AND(W1199&lt;&gt;"",Y1199&lt;&gt;"",Y1199-W1199&gt;Resumen!$B$8),FALSE()),IFERROR(AND(X1199&lt;&gt;"",Y1199&lt;&gt;"",Y1199-X1199&gt;Resumen!$B$8),FALSE())),TRIM("Lays tiene mayor markup que "&amp;IF(IFERROR(AND(W1199&lt;&gt;"",Y1199&lt;&gt;"",Y1199-W1199&gt;Resumen!$B$8),FALSE()),"Quento ","")&amp;IF(IFERROR(AND(X1199&lt;&gt;"",Y1199&lt;&gt;"",Y1199-X1199&gt;Resumen!$B$8),FALSE()),"Julicroc ","")&amp;"en este PDV"),"")</f>
        <v/>
      </c>
      <c r="AZ1199" s="22" t="str">
        <f aca="false">IF(COUNTIF('Plan Pehuamar - Lista'!$A$2:$A$167,A1199)&gt;0,"Sí","No")</f>
        <v>No</v>
      </c>
      <c r="BA1199" s="22" t="str">
        <f aca="false">IF(COUNTIF('Plan Combo 9+1'!$A$2:$A$226,A1199)&gt;0,"Sí","No")</f>
        <v>No</v>
      </c>
      <c r="BB1199" s="22" t="str">
        <f aca="false">IF(AH1199="","No",IF(BA1199="Sí",IF((AO1199-AH1199)&gt;Resumen!$B$6,"Sí","No"),IF((AO1199-AH1199)&gt;=Resumen!$B$132,"Sí","No")))</f>
        <v>No</v>
      </c>
      <c r="BC1199" s="22" t="str">
        <f aca="false">IF(AND(N1199="Sí",AL1199="Sí",AI1199=0),"Sí","No")</f>
        <v>No</v>
      </c>
      <c r="BD1199" s="22" t="str">
        <f aca="false">IF(COUNTIF('Plan 9+1 (con Pehuamar)'!$A$2:$A$227,A1199)&gt;0,"Sí","No")</f>
        <v>No</v>
      </c>
    </row>
    <row r="1200" customFormat="false" ht="15" hidden="false" customHeight="true" outlineLevel="0" collapsed="false">
      <c r="A1200" s="6" t="n">
        <v>403540</v>
      </c>
      <c r="B1200" s="6" t="n">
        <v>6</v>
      </c>
      <c r="C1200" s="6" t="n">
        <v>603</v>
      </c>
      <c r="D1200" s="6" t="s">
        <v>315</v>
      </c>
      <c r="E1200" s="6" t="s">
        <v>1378</v>
      </c>
      <c r="F1200" s="6" t="s">
        <v>196</v>
      </c>
      <c r="G1200" s="6" t="s">
        <v>129</v>
      </c>
      <c r="H1200" s="6" t="s">
        <v>197</v>
      </c>
      <c r="I1200" s="27" t="n">
        <v>0</v>
      </c>
      <c r="J1200" s="27" t="n">
        <v>0</v>
      </c>
      <c r="K1200" s="27" t="n">
        <v>0.5</v>
      </c>
      <c r="L1200" s="28" t="n">
        <f aca="false">I1200+J1200</f>
        <v>0</v>
      </c>
      <c r="M1200" s="28" t="n">
        <f aca="false">L1200+K1200</f>
        <v>0.5</v>
      </c>
      <c r="N1200" s="22" t="str">
        <f aca="false">IF(I1200&gt;0,"Sí","No")</f>
        <v>No</v>
      </c>
      <c r="O1200" s="22" t="str">
        <f aca="false">IF(J1200&gt;0,"Sí","No")</f>
        <v>No</v>
      </c>
      <c r="P1200" s="22" t="str">
        <f aca="false">IF(K1200&gt;0,"Sí","No")</f>
        <v>Sí</v>
      </c>
      <c r="Q1200" s="22" t="str">
        <f aca="false">IF(OR(I1200&gt;0,J1200&gt;0),"Sí","No")</f>
        <v>No</v>
      </c>
      <c r="R1200" s="27"/>
      <c r="S1200" s="27"/>
      <c r="T1200" s="27"/>
      <c r="U1200" s="27"/>
      <c r="V1200" s="27"/>
      <c r="W1200" s="12" t="str">
        <f aca="false">IF(AND(I1200&gt;0,R1200&gt;0),(S1200-R1200)/R1200,"")</f>
        <v/>
      </c>
      <c r="X1200" s="12" t="str">
        <f aca="false">IF(AND(J1200&gt;0,T1200&gt;0),(U1200-T1200)/T1200,"")</f>
        <v/>
      </c>
      <c r="Y1200" s="12" t="str">
        <f aca="false">IF(AND(K1200&gt;0,V1200&gt;0),(V1200-Resumen!$B$7)/Resumen!$B$7,"")</f>
        <v/>
      </c>
      <c r="Z1200" s="28" t="str">
        <f aca="false">IF(AND(K1200&gt;0,I1200&gt;0,V1200&gt;0,S1200&gt;0),V1200-S1200,"")</f>
        <v/>
      </c>
      <c r="AA1200" s="12" t="str">
        <f aca="false">IF(Z1200&lt;&gt;"",Z1200/S1200,"")</f>
        <v/>
      </c>
      <c r="AB1200" s="28" t="str">
        <f aca="false">IF(AND(K1200&gt;0,J1200&gt;0,V1200&gt;0,U1200&gt;0),V1200-U1200,"")</f>
        <v/>
      </c>
      <c r="AC1200" s="12" t="str">
        <f aca="false">IF(AB1200&lt;&gt;"",AB1200/U1200,"")</f>
        <v/>
      </c>
      <c r="AD1200" s="27" t="n">
        <v>0</v>
      </c>
      <c r="AE1200" s="27" t="n">
        <v>0</v>
      </c>
      <c r="AF1200" s="27" t="n">
        <v>0</v>
      </c>
      <c r="AG1200" s="28" t="n">
        <f aca="false">AD1200+AE1200+AF1200</f>
        <v>0</v>
      </c>
      <c r="AH1200" s="12" t="str">
        <f aca="false">IF(AG1200&gt;0,AD1200/AG1200,"")</f>
        <v/>
      </c>
      <c r="AI1200" s="27" t="n">
        <v>0</v>
      </c>
      <c r="AJ1200" s="27" t="n">
        <v>0</v>
      </c>
      <c r="AK1200" s="27" t="n">
        <v>0</v>
      </c>
      <c r="AL1200" s="22" t="str">
        <f aca="false">IF(OR(AJ1200&gt;0,AK1200&gt;0),"Sí","No")</f>
        <v>No</v>
      </c>
      <c r="AM1200" s="6"/>
      <c r="AN1200" s="6"/>
      <c r="AO1200" s="12" t="n">
        <f aca="false">IF(M1200&gt;0,K1200/M1200,"")</f>
        <v>1</v>
      </c>
      <c r="AP1200" s="22" t="str">
        <f aca="false">IF(M1200&gt;=Resumen!$B$5,"Alto","Bajo")</f>
        <v>Bajo</v>
      </c>
      <c r="AQ1200" s="22" t="str">
        <f aca="false">IF(AO1200&gt;=Resumen!$B$28,"Alto","Bajo")</f>
        <v>Alto</v>
      </c>
      <c r="AR1200" s="22" t="str">
        <f aca="false">AP1200&amp;" Potencial / "&amp;AQ1200&amp;" Share"</f>
        <v>Bajo Potencial / Alto Share</v>
      </c>
      <c r="AS1200" s="22" t="str">
        <f aca="false">IF(Q1200="Sí",IF(AO1200&gt;=Resumen!$B$29,"Alto","Bajo"),"")</f>
        <v/>
      </c>
      <c r="AT1200" s="22" t="str">
        <f aca="false">IF(AS1200&lt;&gt;"",AP1200&amp;" Potencial / "&amp;AS1200&amp;" Share","")</f>
        <v/>
      </c>
      <c r="AU1200" s="22" t="str">
        <f aca="false">IF(AH1200="","Sin dato",IF(AH1200-AO1200&gt;Resumen!$B$6,"Sobre-exhibido",IF(AO1200-AH1200&gt;Resumen!$B$6,"Sub-exhibido","En línea")))</f>
        <v>Sin dato</v>
      </c>
      <c r="AV1200" s="22" t="str">
        <f aca="false">IF(AT1200="","",IF(AT1200="Alto Potencial / Bajo Share",1,IF(AT1200="Alto Potencial / Alto Share",2,IF(AT1200="Bajo Potencial / Alto Share",3,4))))</f>
        <v/>
      </c>
      <c r="AW1200" s="22" t="str">
        <f aca="false">IF(Q1200="No","Sin competencia directa",IF(AV1200=1,"1 - Foco Conquista (Alto Pot / Bajo Share)",IF(AV1200=2,"2 - Foco Defensa (Alto Pot / Alto Share)",IF(AV1200=3,"3 - Monitoreo (Bajo Pot / Alto Share)","4 - Baja Prioridad (Bajo Pot / Bajo Share)"))))</f>
        <v>Sin competencia directa</v>
      </c>
      <c r="AX1200" s="12" t="str">
        <f aca="false">IF(OR(IFERROR(AND(W1200&lt;&gt;"",Y1200&lt;&gt;"",Y1200-W1200&gt;Resumen!$B$8),FALSE()),IFERROR(AND(X1200&lt;&gt;"",Y1200&lt;&gt;"",Y1200-X1200&gt;Resumen!$B$8),FALSE())),MAX(IF(IFERROR(AND(W1200&lt;&gt;"",Y1200&lt;&gt;"",Y1200-W1200&gt;Resumen!$B$8),FALSE()),Y1200-W1200,0),IF(IFERROR(AND(X1200&lt;&gt;"",Y1200&lt;&gt;"",Y1200-X1200&gt;Resumen!$B$8),FALSE()),Y1200-X1200,0)),"")</f>
        <v/>
      </c>
      <c r="AY1200" s="22" t="str">
        <f aca="false">IF(OR(IFERROR(AND(W1200&lt;&gt;"",Y1200&lt;&gt;"",Y1200-W1200&gt;Resumen!$B$8),FALSE()),IFERROR(AND(X1200&lt;&gt;"",Y1200&lt;&gt;"",Y1200-X1200&gt;Resumen!$B$8),FALSE())),TRIM("Lays tiene mayor markup que "&amp;IF(IFERROR(AND(W1200&lt;&gt;"",Y1200&lt;&gt;"",Y1200-W1200&gt;Resumen!$B$8),FALSE()),"Quento ","")&amp;IF(IFERROR(AND(X1200&lt;&gt;"",Y1200&lt;&gt;"",Y1200-X1200&gt;Resumen!$B$8),FALSE()),"Julicroc ","")&amp;"en este PDV"),"")</f>
        <v/>
      </c>
      <c r="AZ1200" s="22" t="str">
        <f aca="false">IF(COUNTIF('Plan Pehuamar - Lista'!$A$2:$A$167,A1200)&gt;0,"Sí","No")</f>
        <v>No</v>
      </c>
      <c r="BA1200" s="22" t="str">
        <f aca="false">IF(COUNTIF('Plan Combo 9+1'!$A$2:$A$226,A1200)&gt;0,"Sí","No")</f>
        <v>No</v>
      </c>
      <c r="BB1200" s="22" t="str">
        <f aca="false">IF(AH1200="","No",IF(BA1200="Sí",IF((AO1200-AH1200)&gt;Resumen!$B$6,"Sí","No"),IF((AO1200-AH1200)&gt;=Resumen!$B$132,"Sí","No")))</f>
        <v>No</v>
      </c>
      <c r="BC1200" s="22" t="str">
        <f aca="false">IF(AND(N1200="Sí",AL1200="Sí",AI1200=0),"Sí","No")</f>
        <v>No</v>
      </c>
      <c r="BD1200" s="22" t="str">
        <f aca="false">IF(COUNTIF('Plan 9+1 (con Pehuamar)'!$A$2:$A$227,A1200)&gt;0,"Sí","No")</f>
        <v>No</v>
      </c>
    </row>
    <row r="1201" customFormat="false" ht="15" hidden="false" customHeight="true" outlineLevel="0" collapsed="false">
      <c r="A1201" s="6" t="n">
        <v>403735</v>
      </c>
      <c r="B1201" s="6" t="n">
        <v>6</v>
      </c>
      <c r="C1201" s="6" t="n">
        <v>603</v>
      </c>
      <c r="D1201" s="6" t="s">
        <v>315</v>
      </c>
      <c r="E1201" s="6" t="s">
        <v>1379</v>
      </c>
      <c r="F1201" s="6" t="s">
        <v>196</v>
      </c>
      <c r="G1201" s="6" t="s">
        <v>129</v>
      </c>
      <c r="H1201" s="6" t="s">
        <v>197</v>
      </c>
      <c r="I1201" s="27" t="n">
        <v>0</v>
      </c>
      <c r="J1201" s="27" t="n">
        <v>0</v>
      </c>
      <c r="K1201" s="27" t="n">
        <v>0.2</v>
      </c>
      <c r="L1201" s="28" t="n">
        <f aca="false">I1201+J1201</f>
        <v>0</v>
      </c>
      <c r="M1201" s="28" t="n">
        <f aca="false">L1201+K1201</f>
        <v>0.2</v>
      </c>
      <c r="N1201" s="22" t="str">
        <f aca="false">IF(I1201&gt;0,"Sí","No")</f>
        <v>No</v>
      </c>
      <c r="O1201" s="22" t="str">
        <f aca="false">IF(J1201&gt;0,"Sí","No")</f>
        <v>No</v>
      </c>
      <c r="P1201" s="22" t="str">
        <f aca="false">IF(K1201&gt;0,"Sí","No")</f>
        <v>Sí</v>
      </c>
      <c r="Q1201" s="22" t="str">
        <f aca="false">IF(OR(I1201&gt;0,J1201&gt;0),"Sí","No")</f>
        <v>No</v>
      </c>
      <c r="R1201" s="27"/>
      <c r="S1201" s="27"/>
      <c r="T1201" s="27"/>
      <c r="U1201" s="27"/>
      <c r="V1201" s="27"/>
      <c r="W1201" s="12" t="str">
        <f aca="false">IF(AND(I1201&gt;0,R1201&gt;0),(S1201-R1201)/R1201,"")</f>
        <v/>
      </c>
      <c r="X1201" s="12" t="str">
        <f aca="false">IF(AND(J1201&gt;0,T1201&gt;0),(U1201-T1201)/T1201,"")</f>
        <v/>
      </c>
      <c r="Y1201" s="12" t="str">
        <f aca="false">IF(AND(K1201&gt;0,V1201&gt;0),(V1201-Resumen!$B$7)/Resumen!$B$7,"")</f>
        <v/>
      </c>
      <c r="Z1201" s="28" t="str">
        <f aca="false">IF(AND(K1201&gt;0,I1201&gt;0,V1201&gt;0,S1201&gt;0),V1201-S1201,"")</f>
        <v/>
      </c>
      <c r="AA1201" s="12" t="str">
        <f aca="false">IF(Z1201&lt;&gt;"",Z1201/S1201,"")</f>
        <v/>
      </c>
      <c r="AB1201" s="28" t="str">
        <f aca="false">IF(AND(K1201&gt;0,J1201&gt;0,V1201&gt;0,U1201&gt;0),V1201-U1201,"")</f>
        <v/>
      </c>
      <c r="AC1201" s="12" t="str">
        <f aca="false">IF(AB1201&lt;&gt;"",AB1201/U1201,"")</f>
        <v/>
      </c>
      <c r="AD1201" s="27" t="n">
        <v>0</v>
      </c>
      <c r="AE1201" s="27" t="n">
        <v>0</v>
      </c>
      <c r="AF1201" s="27" t="n">
        <v>0</v>
      </c>
      <c r="AG1201" s="28" t="n">
        <f aca="false">AD1201+AE1201+AF1201</f>
        <v>0</v>
      </c>
      <c r="AH1201" s="12" t="str">
        <f aca="false">IF(AG1201&gt;0,AD1201/AG1201,"")</f>
        <v/>
      </c>
      <c r="AI1201" s="27" t="n">
        <v>0</v>
      </c>
      <c r="AJ1201" s="27" t="n">
        <v>0</v>
      </c>
      <c r="AK1201" s="27" t="n">
        <v>0</v>
      </c>
      <c r="AL1201" s="22" t="str">
        <f aca="false">IF(OR(AJ1201&gt;0,AK1201&gt;0),"Sí","No")</f>
        <v>No</v>
      </c>
      <c r="AM1201" s="6"/>
      <c r="AN1201" s="6"/>
      <c r="AO1201" s="12" t="n">
        <f aca="false">IF(M1201&gt;0,K1201/M1201,"")</f>
        <v>1</v>
      </c>
      <c r="AP1201" s="22" t="str">
        <f aca="false">IF(M1201&gt;=Resumen!$B$5,"Alto","Bajo")</f>
        <v>Bajo</v>
      </c>
      <c r="AQ1201" s="22" t="str">
        <f aca="false">IF(AO1201&gt;=Resumen!$B$28,"Alto","Bajo")</f>
        <v>Alto</v>
      </c>
      <c r="AR1201" s="22" t="str">
        <f aca="false">AP1201&amp;" Potencial / "&amp;AQ1201&amp;" Share"</f>
        <v>Bajo Potencial / Alto Share</v>
      </c>
      <c r="AS1201" s="22" t="str">
        <f aca="false">IF(Q1201="Sí",IF(AO1201&gt;=Resumen!$B$29,"Alto","Bajo"),"")</f>
        <v/>
      </c>
      <c r="AT1201" s="22" t="str">
        <f aca="false">IF(AS1201&lt;&gt;"",AP1201&amp;" Potencial / "&amp;AS1201&amp;" Share","")</f>
        <v/>
      </c>
      <c r="AU1201" s="22" t="str">
        <f aca="false">IF(AH1201="","Sin dato",IF(AH1201-AO1201&gt;Resumen!$B$6,"Sobre-exhibido",IF(AO1201-AH1201&gt;Resumen!$B$6,"Sub-exhibido","En línea")))</f>
        <v>Sin dato</v>
      </c>
      <c r="AV1201" s="22" t="str">
        <f aca="false">IF(AT1201="","",IF(AT1201="Alto Potencial / Bajo Share",1,IF(AT1201="Alto Potencial / Alto Share",2,IF(AT1201="Bajo Potencial / Alto Share",3,4))))</f>
        <v/>
      </c>
      <c r="AW1201" s="22" t="str">
        <f aca="false">IF(Q1201="No","Sin competencia directa",IF(AV1201=1,"1 - Foco Conquista (Alto Pot / Bajo Share)",IF(AV1201=2,"2 - Foco Defensa (Alto Pot / Alto Share)",IF(AV1201=3,"3 - Monitoreo (Bajo Pot / Alto Share)","4 - Baja Prioridad (Bajo Pot / Bajo Share)"))))</f>
        <v>Sin competencia directa</v>
      </c>
      <c r="AX1201" s="12" t="str">
        <f aca="false">IF(OR(IFERROR(AND(W1201&lt;&gt;"",Y1201&lt;&gt;"",Y1201-W1201&gt;Resumen!$B$8),FALSE()),IFERROR(AND(X1201&lt;&gt;"",Y1201&lt;&gt;"",Y1201-X1201&gt;Resumen!$B$8),FALSE())),MAX(IF(IFERROR(AND(W1201&lt;&gt;"",Y1201&lt;&gt;"",Y1201-W1201&gt;Resumen!$B$8),FALSE()),Y1201-W1201,0),IF(IFERROR(AND(X1201&lt;&gt;"",Y1201&lt;&gt;"",Y1201-X1201&gt;Resumen!$B$8),FALSE()),Y1201-X1201,0)),"")</f>
        <v/>
      </c>
      <c r="AY1201" s="22" t="str">
        <f aca="false">IF(OR(IFERROR(AND(W1201&lt;&gt;"",Y1201&lt;&gt;"",Y1201-W1201&gt;Resumen!$B$8),FALSE()),IFERROR(AND(X1201&lt;&gt;"",Y1201&lt;&gt;"",Y1201-X1201&gt;Resumen!$B$8),FALSE())),TRIM("Lays tiene mayor markup que "&amp;IF(IFERROR(AND(W1201&lt;&gt;"",Y1201&lt;&gt;"",Y1201-W1201&gt;Resumen!$B$8),FALSE()),"Quento ","")&amp;IF(IFERROR(AND(X1201&lt;&gt;"",Y1201&lt;&gt;"",Y1201-X1201&gt;Resumen!$B$8),FALSE()),"Julicroc ","")&amp;"en este PDV"),"")</f>
        <v/>
      </c>
      <c r="AZ1201" s="22" t="str">
        <f aca="false">IF(COUNTIF('Plan Pehuamar - Lista'!$A$2:$A$167,A1201)&gt;0,"Sí","No")</f>
        <v>No</v>
      </c>
      <c r="BA1201" s="22" t="str">
        <f aca="false">IF(COUNTIF('Plan Combo 9+1'!$A$2:$A$226,A1201)&gt;0,"Sí","No")</f>
        <v>No</v>
      </c>
      <c r="BB1201" s="22" t="str">
        <f aca="false">IF(AH1201="","No",IF(BA1201="Sí",IF((AO1201-AH1201)&gt;Resumen!$B$6,"Sí","No"),IF((AO1201-AH1201)&gt;=Resumen!$B$132,"Sí","No")))</f>
        <v>No</v>
      </c>
      <c r="BC1201" s="22" t="str">
        <f aca="false">IF(AND(N1201="Sí",AL1201="Sí",AI1201=0),"Sí","No")</f>
        <v>No</v>
      </c>
      <c r="BD1201" s="22" t="str">
        <f aca="false">IF(COUNTIF('Plan 9+1 (con Pehuamar)'!$A$2:$A$227,A1201)&gt;0,"Sí","No")</f>
        <v>No</v>
      </c>
    </row>
    <row r="1202" customFormat="false" ht="15" hidden="false" customHeight="true" outlineLevel="0" collapsed="false">
      <c r="A1202" s="6" t="n">
        <v>403806</v>
      </c>
      <c r="B1202" s="6" t="n">
        <v>6</v>
      </c>
      <c r="C1202" s="6" t="n">
        <v>603</v>
      </c>
      <c r="D1202" s="6" t="s">
        <v>315</v>
      </c>
      <c r="E1202" s="6" t="s">
        <v>1380</v>
      </c>
      <c r="F1202" s="6" t="s">
        <v>201</v>
      </c>
      <c r="G1202" s="6" t="s">
        <v>129</v>
      </c>
      <c r="H1202" s="6" t="s">
        <v>197</v>
      </c>
      <c r="I1202" s="27" t="n">
        <v>0</v>
      </c>
      <c r="J1202" s="27" t="n">
        <v>0</v>
      </c>
      <c r="K1202" s="27" t="n">
        <v>0.2</v>
      </c>
      <c r="L1202" s="28" t="n">
        <f aca="false">I1202+J1202</f>
        <v>0</v>
      </c>
      <c r="M1202" s="28" t="n">
        <f aca="false">L1202+K1202</f>
        <v>0.2</v>
      </c>
      <c r="N1202" s="22" t="str">
        <f aca="false">IF(I1202&gt;0,"Sí","No")</f>
        <v>No</v>
      </c>
      <c r="O1202" s="22" t="str">
        <f aca="false">IF(J1202&gt;0,"Sí","No")</f>
        <v>No</v>
      </c>
      <c r="P1202" s="22" t="str">
        <f aca="false">IF(K1202&gt;0,"Sí","No")</f>
        <v>Sí</v>
      </c>
      <c r="Q1202" s="22" t="str">
        <f aca="false">IF(OR(I1202&gt;0,J1202&gt;0),"Sí","No")</f>
        <v>No</v>
      </c>
      <c r="R1202" s="27"/>
      <c r="S1202" s="27"/>
      <c r="T1202" s="27"/>
      <c r="U1202" s="27"/>
      <c r="V1202" s="27"/>
      <c r="W1202" s="12" t="str">
        <f aca="false">IF(AND(I1202&gt;0,R1202&gt;0),(S1202-R1202)/R1202,"")</f>
        <v/>
      </c>
      <c r="X1202" s="12" t="str">
        <f aca="false">IF(AND(J1202&gt;0,T1202&gt;0),(U1202-T1202)/T1202,"")</f>
        <v/>
      </c>
      <c r="Y1202" s="12" t="str">
        <f aca="false">IF(AND(K1202&gt;0,V1202&gt;0),(V1202-Resumen!$B$7)/Resumen!$B$7,"")</f>
        <v/>
      </c>
      <c r="Z1202" s="28" t="str">
        <f aca="false">IF(AND(K1202&gt;0,I1202&gt;0,V1202&gt;0,S1202&gt;0),V1202-S1202,"")</f>
        <v/>
      </c>
      <c r="AA1202" s="12" t="str">
        <f aca="false">IF(Z1202&lt;&gt;"",Z1202/S1202,"")</f>
        <v/>
      </c>
      <c r="AB1202" s="28" t="str">
        <f aca="false">IF(AND(K1202&gt;0,J1202&gt;0,V1202&gt;0,U1202&gt;0),V1202-U1202,"")</f>
        <v/>
      </c>
      <c r="AC1202" s="12" t="str">
        <f aca="false">IF(AB1202&lt;&gt;"",AB1202/U1202,"")</f>
        <v/>
      </c>
      <c r="AD1202" s="27" t="n">
        <v>0</v>
      </c>
      <c r="AE1202" s="27" t="n">
        <v>0</v>
      </c>
      <c r="AF1202" s="27" t="n">
        <v>0</v>
      </c>
      <c r="AG1202" s="28" t="n">
        <f aca="false">AD1202+AE1202+AF1202</f>
        <v>0</v>
      </c>
      <c r="AH1202" s="12" t="str">
        <f aca="false">IF(AG1202&gt;0,AD1202/AG1202,"")</f>
        <v/>
      </c>
      <c r="AI1202" s="27" t="n">
        <v>0</v>
      </c>
      <c r="AJ1202" s="27" t="n">
        <v>0</v>
      </c>
      <c r="AK1202" s="27" t="n">
        <v>0</v>
      </c>
      <c r="AL1202" s="22" t="str">
        <f aca="false">IF(OR(AJ1202&gt;0,AK1202&gt;0),"Sí","No")</f>
        <v>No</v>
      </c>
      <c r="AM1202" s="6"/>
      <c r="AN1202" s="6"/>
      <c r="AO1202" s="12" t="n">
        <f aca="false">IF(M1202&gt;0,K1202/M1202,"")</f>
        <v>1</v>
      </c>
      <c r="AP1202" s="22" t="str">
        <f aca="false">IF(M1202&gt;=Resumen!$B$5,"Alto","Bajo")</f>
        <v>Bajo</v>
      </c>
      <c r="AQ1202" s="22" t="str">
        <f aca="false">IF(AO1202&gt;=Resumen!$B$28,"Alto","Bajo")</f>
        <v>Alto</v>
      </c>
      <c r="AR1202" s="22" t="str">
        <f aca="false">AP1202&amp;" Potencial / "&amp;AQ1202&amp;" Share"</f>
        <v>Bajo Potencial / Alto Share</v>
      </c>
      <c r="AS1202" s="22" t="str">
        <f aca="false">IF(Q1202="Sí",IF(AO1202&gt;=Resumen!$B$29,"Alto","Bajo"),"")</f>
        <v/>
      </c>
      <c r="AT1202" s="22" t="str">
        <f aca="false">IF(AS1202&lt;&gt;"",AP1202&amp;" Potencial / "&amp;AS1202&amp;" Share","")</f>
        <v/>
      </c>
      <c r="AU1202" s="22" t="str">
        <f aca="false">IF(AH1202="","Sin dato",IF(AH1202-AO1202&gt;Resumen!$B$6,"Sobre-exhibido",IF(AO1202-AH1202&gt;Resumen!$B$6,"Sub-exhibido","En línea")))</f>
        <v>Sin dato</v>
      </c>
      <c r="AV1202" s="22" t="str">
        <f aca="false">IF(AT1202="","",IF(AT1202="Alto Potencial / Bajo Share",1,IF(AT1202="Alto Potencial / Alto Share",2,IF(AT1202="Bajo Potencial / Alto Share",3,4))))</f>
        <v/>
      </c>
      <c r="AW1202" s="22" t="str">
        <f aca="false">IF(Q1202="No","Sin competencia directa",IF(AV1202=1,"1 - Foco Conquista (Alto Pot / Bajo Share)",IF(AV1202=2,"2 - Foco Defensa (Alto Pot / Alto Share)",IF(AV1202=3,"3 - Monitoreo (Bajo Pot / Alto Share)","4 - Baja Prioridad (Bajo Pot / Bajo Share)"))))</f>
        <v>Sin competencia directa</v>
      </c>
      <c r="AX1202" s="12" t="str">
        <f aca="false">IF(OR(IFERROR(AND(W1202&lt;&gt;"",Y1202&lt;&gt;"",Y1202-W1202&gt;Resumen!$B$8),FALSE()),IFERROR(AND(X1202&lt;&gt;"",Y1202&lt;&gt;"",Y1202-X1202&gt;Resumen!$B$8),FALSE())),MAX(IF(IFERROR(AND(W1202&lt;&gt;"",Y1202&lt;&gt;"",Y1202-W1202&gt;Resumen!$B$8),FALSE()),Y1202-W1202,0),IF(IFERROR(AND(X1202&lt;&gt;"",Y1202&lt;&gt;"",Y1202-X1202&gt;Resumen!$B$8),FALSE()),Y1202-X1202,0)),"")</f>
        <v/>
      </c>
      <c r="AY1202" s="22" t="str">
        <f aca="false">IF(OR(IFERROR(AND(W1202&lt;&gt;"",Y1202&lt;&gt;"",Y1202-W1202&gt;Resumen!$B$8),FALSE()),IFERROR(AND(X1202&lt;&gt;"",Y1202&lt;&gt;"",Y1202-X1202&gt;Resumen!$B$8),FALSE())),TRIM("Lays tiene mayor markup que "&amp;IF(IFERROR(AND(W1202&lt;&gt;"",Y1202&lt;&gt;"",Y1202-W1202&gt;Resumen!$B$8),FALSE()),"Quento ","")&amp;IF(IFERROR(AND(X1202&lt;&gt;"",Y1202&lt;&gt;"",Y1202-X1202&gt;Resumen!$B$8),FALSE()),"Julicroc ","")&amp;"en este PDV"),"")</f>
        <v/>
      </c>
      <c r="AZ1202" s="22" t="str">
        <f aca="false">IF(COUNTIF('Plan Pehuamar - Lista'!$A$2:$A$167,A1202)&gt;0,"Sí","No")</f>
        <v>No</v>
      </c>
      <c r="BA1202" s="22" t="str">
        <f aca="false">IF(COUNTIF('Plan Combo 9+1'!$A$2:$A$226,A1202)&gt;0,"Sí","No")</f>
        <v>No</v>
      </c>
      <c r="BB1202" s="22" t="str">
        <f aca="false">IF(AH1202="","No",IF(BA1202="Sí",IF((AO1202-AH1202)&gt;Resumen!$B$6,"Sí","No"),IF((AO1202-AH1202)&gt;=Resumen!$B$132,"Sí","No")))</f>
        <v>No</v>
      </c>
      <c r="BC1202" s="22" t="str">
        <f aca="false">IF(AND(N1202="Sí",AL1202="Sí",AI1202=0),"Sí","No")</f>
        <v>No</v>
      </c>
      <c r="BD1202" s="22" t="str">
        <f aca="false">IF(COUNTIF('Plan 9+1 (con Pehuamar)'!$A$2:$A$227,A1202)&gt;0,"Sí","No")</f>
        <v>No</v>
      </c>
    </row>
    <row r="1203" customFormat="false" ht="15" hidden="false" customHeight="true" outlineLevel="0" collapsed="false">
      <c r="A1203" s="6" t="n">
        <v>403869</v>
      </c>
      <c r="B1203" s="6" t="n">
        <v>6</v>
      </c>
      <c r="C1203" s="6" t="n">
        <v>603</v>
      </c>
      <c r="D1203" s="6" t="s">
        <v>315</v>
      </c>
      <c r="E1203" s="6" t="s">
        <v>1381</v>
      </c>
      <c r="F1203" s="6" t="s">
        <v>201</v>
      </c>
      <c r="G1203" s="6" t="s">
        <v>129</v>
      </c>
      <c r="H1203" s="6" t="s">
        <v>197</v>
      </c>
      <c r="I1203" s="27" t="n">
        <v>0</v>
      </c>
      <c r="J1203" s="27" t="n">
        <v>0</v>
      </c>
      <c r="K1203" s="27" t="n">
        <v>0.1</v>
      </c>
      <c r="L1203" s="28" t="n">
        <f aca="false">I1203+J1203</f>
        <v>0</v>
      </c>
      <c r="M1203" s="28" t="n">
        <f aca="false">L1203+K1203</f>
        <v>0.1</v>
      </c>
      <c r="N1203" s="22" t="str">
        <f aca="false">IF(I1203&gt;0,"Sí","No")</f>
        <v>No</v>
      </c>
      <c r="O1203" s="22" t="str">
        <f aca="false">IF(J1203&gt;0,"Sí","No")</f>
        <v>No</v>
      </c>
      <c r="P1203" s="22" t="str">
        <f aca="false">IF(K1203&gt;0,"Sí","No")</f>
        <v>Sí</v>
      </c>
      <c r="Q1203" s="22" t="str">
        <f aca="false">IF(OR(I1203&gt;0,J1203&gt;0),"Sí","No")</f>
        <v>No</v>
      </c>
      <c r="R1203" s="27"/>
      <c r="S1203" s="27"/>
      <c r="T1203" s="27"/>
      <c r="U1203" s="27"/>
      <c r="V1203" s="27"/>
      <c r="W1203" s="12" t="str">
        <f aca="false">IF(AND(I1203&gt;0,R1203&gt;0),(S1203-R1203)/R1203,"")</f>
        <v/>
      </c>
      <c r="X1203" s="12" t="str">
        <f aca="false">IF(AND(J1203&gt;0,T1203&gt;0),(U1203-T1203)/T1203,"")</f>
        <v/>
      </c>
      <c r="Y1203" s="12" t="str">
        <f aca="false">IF(AND(K1203&gt;0,V1203&gt;0),(V1203-Resumen!$B$7)/Resumen!$B$7,"")</f>
        <v/>
      </c>
      <c r="Z1203" s="28" t="str">
        <f aca="false">IF(AND(K1203&gt;0,I1203&gt;0,V1203&gt;0,S1203&gt;0),V1203-S1203,"")</f>
        <v/>
      </c>
      <c r="AA1203" s="12" t="str">
        <f aca="false">IF(Z1203&lt;&gt;"",Z1203/S1203,"")</f>
        <v/>
      </c>
      <c r="AB1203" s="28" t="str">
        <f aca="false">IF(AND(K1203&gt;0,J1203&gt;0,V1203&gt;0,U1203&gt;0),V1203-U1203,"")</f>
        <v/>
      </c>
      <c r="AC1203" s="12" t="str">
        <f aca="false">IF(AB1203&lt;&gt;"",AB1203/U1203,"")</f>
        <v/>
      </c>
      <c r="AD1203" s="27" t="n">
        <v>0</v>
      </c>
      <c r="AE1203" s="27" t="n">
        <v>0</v>
      </c>
      <c r="AF1203" s="27" t="n">
        <v>0</v>
      </c>
      <c r="AG1203" s="28" t="n">
        <f aca="false">AD1203+AE1203+AF1203</f>
        <v>0</v>
      </c>
      <c r="AH1203" s="12" t="str">
        <f aca="false">IF(AG1203&gt;0,AD1203/AG1203,"")</f>
        <v/>
      </c>
      <c r="AI1203" s="27" t="n">
        <v>0</v>
      </c>
      <c r="AJ1203" s="27" t="n">
        <v>0</v>
      </c>
      <c r="AK1203" s="27" t="n">
        <v>0</v>
      </c>
      <c r="AL1203" s="22" t="str">
        <f aca="false">IF(OR(AJ1203&gt;0,AK1203&gt;0),"Sí","No")</f>
        <v>No</v>
      </c>
      <c r="AM1203" s="6"/>
      <c r="AN1203" s="6"/>
      <c r="AO1203" s="12" t="n">
        <f aca="false">IF(M1203&gt;0,K1203/M1203,"")</f>
        <v>1</v>
      </c>
      <c r="AP1203" s="22" t="str">
        <f aca="false">IF(M1203&gt;=Resumen!$B$5,"Alto","Bajo")</f>
        <v>Bajo</v>
      </c>
      <c r="AQ1203" s="22" t="str">
        <f aca="false">IF(AO1203&gt;=Resumen!$B$28,"Alto","Bajo")</f>
        <v>Alto</v>
      </c>
      <c r="AR1203" s="22" t="str">
        <f aca="false">AP1203&amp;" Potencial / "&amp;AQ1203&amp;" Share"</f>
        <v>Bajo Potencial / Alto Share</v>
      </c>
      <c r="AS1203" s="22" t="str">
        <f aca="false">IF(Q1203="Sí",IF(AO1203&gt;=Resumen!$B$29,"Alto","Bajo"),"")</f>
        <v/>
      </c>
      <c r="AT1203" s="22" t="str">
        <f aca="false">IF(AS1203&lt;&gt;"",AP1203&amp;" Potencial / "&amp;AS1203&amp;" Share","")</f>
        <v/>
      </c>
      <c r="AU1203" s="22" t="str">
        <f aca="false">IF(AH1203="","Sin dato",IF(AH1203-AO1203&gt;Resumen!$B$6,"Sobre-exhibido",IF(AO1203-AH1203&gt;Resumen!$B$6,"Sub-exhibido","En línea")))</f>
        <v>Sin dato</v>
      </c>
      <c r="AV1203" s="22" t="str">
        <f aca="false">IF(AT1203="","",IF(AT1203="Alto Potencial / Bajo Share",1,IF(AT1203="Alto Potencial / Alto Share",2,IF(AT1203="Bajo Potencial / Alto Share",3,4))))</f>
        <v/>
      </c>
      <c r="AW1203" s="22" t="str">
        <f aca="false">IF(Q1203="No","Sin competencia directa",IF(AV1203=1,"1 - Foco Conquista (Alto Pot / Bajo Share)",IF(AV1203=2,"2 - Foco Defensa (Alto Pot / Alto Share)",IF(AV1203=3,"3 - Monitoreo (Bajo Pot / Alto Share)","4 - Baja Prioridad (Bajo Pot / Bajo Share)"))))</f>
        <v>Sin competencia directa</v>
      </c>
      <c r="AX1203" s="12" t="str">
        <f aca="false">IF(OR(IFERROR(AND(W1203&lt;&gt;"",Y1203&lt;&gt;"",Y1203-W1203&gt;Resumen!$B$8),FALSE()),IFERROR(AND(X1203&lt;&gt;"",Y1203&lt;&gt;"",Y1203-X1203&gt;Resumen!$B$8),FALSE())),MAX(IF(IFERROR(AND(W1203&lt;&gt;"",Y1203&lt;&gt;"",Y1203-W1203&gt;Resumen!$B$8),FALSE()),Y1203-W1203,0),IF(IFERROR(AND(X1203&lt;&gt;"",Y1203&lt;&gt;"",Y1203-X1203&gt;Resumen!$B$8),FALSE()),Y1203-X1203,0)),"")</f>
        <v/>
      </c>
      <c r="AY1203" s="22" t="str">
        <f aca="false">IF(OR(IFERROR(AND(W1203&lt;&gt;"",Y1203&lt;&gt;"",Y1203-W1203&gt;Resumen!$B$8),FALSE()),IFERROR(AND(X1203&lt;&gt;"",Y1203&lt;&gt;"",Y1203-X1203&gt;Resumen!$B$8),FALSE())),TRIM("Lays tiene mayor markup que "&amp;IF(IFERROR(AND(W1203&lt;&gt;"",Y1203&lt;&gt;"",Y1203-W1203&gt;Resumen!$B$8),FALSE()),"Quento ","")&amp;IF(IFERROR(AND(X1203&lt;&gt;"",Y1203&lt;&gt;"",Y1203-X1203&gt;Resumen!$B$8),FALSE()),"Julicroc ","")&amp;"en este PDV"),"")</f>
        <v/>
      </c>
      <c r="AZ1203" s="22" t="str">
        <f aca="false">IF(COUNTIF('Plan Pehuamar - Lista'!$A$2:$A$167,A1203)&gt;0,"Sí","No")</f>
        <v>No</v>
      </c>
      <c r="BA1203" s="22" t="str">
        <f aca="false">IF(COUNTIF('Plan Combo 9+1'!$A$2:$A$226,A1203)&gt;0,"Sí","No")</f>
        <v>No</v>
      </c>
      <c r="BB1203" s="22" t="str">
        <f aca="false">IF(AH1203="","No",IF(BA1203="Sí",IF((AO1203-AH1203)&gt;Resumen!$B$6,"Sí","No"),IF((AO1203-AH1203)&gt;=Resumen!$B$132,"Sí","No")))</f>
        <v>No</v>
      </c>
      <c r="BC1203" s="22" t="str">
        <f aca="false">IF(AND(N1203="Sí",AL1203="Sí",AI1203=0),"Sí","No")</f>
        <v>No</v>
      </c>
      <c r="BD1203" s="22" t="str">
        <f aca="false">IF(COUNTIF('Plan 9+1 (con Pehuamar)'!$A$2:$A$227,A1203)&gt;0,"Sí","No")</f>
        <v>No</v>
      </c>
    </row>
    <row r="1204" customFormat="false" ht="15" hidden="false" customHeight="true" outlineLevel="0" collapsed="false">
      <c r="A1204" s="6" t="n">
        <v>403925</v>
      </c>
      <c r="B1204" s="6" t="n">
        <v>6</v>
      </c>
      <c r="C1204" s="6" t="n">
        <v>603</v>
      </c>
      <c r="D1204" s="6" t="s">
        <v>315</v>
      </c>
      <c r="E1204" s="6" t="s">
        <v>1372</v>
      </c>
      <c r="F1204" s="6" t="s">
        <v>196</v>
      </c>
      <c r="G1204" s="6" t="s">
        <v>129</v>
      </c>
      <c r="H1204" s="6" t="s">
        <v>197</v>
      </c>
      <c r="I1204" s="27" t="n">
        <v>15</v>
      </c>
      <c r="J1204" s="27" t="n">
        <v>0</v>
      </c>
      <c r="K1204" s="27" t="n">
        <v>10</v>
      </c>
      <c r="L1204" s="28" t="n">
        <f aca="false">I1204+J1204</f>
        <v>15</v>
      </c>
      <c r="M1204" s="28" t="n">
        <f aca="false">L1204+K1204</f>
        <v>25</v>
      </c>
      <c r="N1204" s="22" t="str">
        <f aca="false">IF(I1204&gt;0,"Sí","No")</f>
        <v>Sí</v>
      </c>
      <c r="O1204" s="22" t="str">
        <f aca="false">IF(J1204&gt;0,"Sí","No")</f>
        <v>No</v>
      </c>
      <c r="P1204" s="22" t="str">
        <f aca="false">IF(K1204&gt;0,"Sí","No")</f>
        <v>Sí</v>
      </c>
      <c r="Q1204" s="22" t="str">
        <f aca="false">IF(OR(I1204&gt;0,J1204&gt;0),"Sí","No")</f>
        <v>Sí</v>
      </c>
      <c r="R1204" s="27" t="n">
        <v>1650</v>
      </c>
      <c r="S1204" s="27" t="n">
        <v>2700</v>
      </c>
      <c r="T1204" s="27"/>
      <c r="U1204" s="27"/>
      <c r="V1204" s="27" t="n">
        <v>3500</v>
      </c>
      <c r="W1204" s="12" t="n">
        <f aca="false">IF(AND(I1204&gt;0,R1204&gt;0),(S1204-R1204)/R1204,"")</f>
        <v>0.636363636363636</v>
      </c>
      <c r="X1204" s="12" t="str">
        <f aca="false">IF(AND(J1204&gt;0,T1204&gt;0),(U1204-T1204)/T1204,"")</f>
        <v/>
      </c>
      <c r="Y1204" s="12" t="n">
        <f aca="false">IF(AND(K1204&gt;0,V1204&gt;0),(V1204-Resumen!$B$7)/Resumen!$B$7,"")</f>
        <v>0.4</v>
      </c>
      <c r="Z1204" s="28" t="n">
        <f aca="false">IF(AND(K1204&gt;0,I1204&gt;0,V1204&gt;0,S1204&gt;0),V1204-S1204,"")</f>
        <v>800</v>
      </c>
      <c r="AA1204" s="12" t="n">
        <f aca="false">IF(Z1204&lt;&gt;"",Z1204/S1204,"")</f>
        <v>0.296296296296296</v>
      </c>
      <c r="AB1204" s="28" t="str">
        <f aca="false">IF(AND(K1204&gt;0,J1204&gt;0,V1204&gt;0,U1204&gt;0),V1204-U1204,"")</f>
        <v/>
      </c>
      <c r="AC1204" s="12" t="str">
        <f aca="false">IF(AB1204&lt;&gt;"",AB1204/U1204,"")</f>
        <v/>
      </c>
      <c r="AD1204" s="27" t="n">
        <v>1</v>
      </c>
      <c r="AE1204" s="27" t="n">
        <v>1</v>
      </c>
      <c r="AF1204" s="27" t="n">
        <v>0</v>
      </c>
      <c r="AG1204" s="28" t="n">
        <f aca="false">AD1204+AE1204+AF1204</f>
        <v>2</v>
      </c>
      <c r="AH1204" s="12" t="n">
        <f aca="false">IF(AG1204&gt;0,AD1204/AG1204,"")</f>
        <v>0.5</v>
      </c>
      <c r="AI1204" s="27" t="n">
        <v>0</v>
      </c>
      <c r="AJ1204" s="27" t="n">
        <v>0</v>
      </c>
      <c r="AK1204" s="27" t="n">
        <v>1</v>
      </c>
      <c r="AL1204" s="22" t="str">
        <f aca="false">IF(OR(AJ1204&gt;0,AK1204&gt;0),"Sí","No")</f>
        <v>Sí</v>
      </c>
      <c r="AM1204" s="6" t="s">
        <v>198</v>
      </c>
      <c r="AN1204" s="6"/>
      <c r="AO1204" s="12" t="n">
        <f aca="false">IF(M1204&gt;0,K1204/M1204,"")</f>
        <v>0.4</v>
      </c>
      <c r="AP1204" s="22" t="str">
        <f aca="false">IF(M1204&gt;=Resumen!$B$5,"Alto","Bajo")</f>
        <v>Bajo</v>
      </c>
      <c r="AQ1204" s="22" t="str">
        <f aca="false">IF(AO1204&gt;=Resumen!$B$28,"Alto","Bajo")</f>
        <v>Alto</v>
      </c>
      <c r="AR1204" s="22" t="str">
        <f aca="false">AP1204&amp;" Potencial / "&amp;AQ1204&amp;" Share"</f>
        <v>Bajo Potencial / Alto Share</v>
      </c>
      <c r="AS1204" s="22" t="str">
        <f aca="false">IF(Q1204="Sí",IF(AO1204&gt;=Resumen!$B$29,"Alto","Bajo"),"")</f>
        <v>Bajo</v>
      </c>
      <c r="AT1204" s="22" t="str">
        <f aca="false">IF(AS1204&lt;&gt;"",AP1204&amp;" Potencial / "&amp;AS1204&amp;" Share","")</f>
        <v>Bajo Potencial / Bajo Share</v>
      </c>
      <c r="AU1204" s="22" t="str">
        <f aca="false">IF(AH1204="","Sin dato",IF(AH1204-AO1204&gt;Resumen!$B$6,"Sobre-exhibido",IF(AO1204-AH1204&gt;Resumen!$B$6,"Sub-exhibido","En línea")))</f>
        <v>Sobre-exhibido</v>
      </c>
      <c r="AV1204" s="22" t="n">
        <f aca="false">IF(AT1204="","",IF(AT1204="Alto Potencial / Bajo Share",1,IF(AT1204="Alto Potencial / Alto Share",2,IF(AT1204="Bajo Potencial / Alto Share",3,4))))</f>
        <v>4</v>
      </c>
      <c r="AW1204" s="22" t="str">
        <f aca="false">IF(Q1204="No","Sin competencia directa",IF(AV1204=1,"1 - Foco Conquista (Alto Pot / Bajo Share)",IF(AV1204=2,"2 - Foco Defensa (Alto Pot / Alto Share)",IF(AV1204=3,"3 - Monitoreo (Bajo Pot / Alto Share)","4 - Baja Prioridad (Bajo Pot / Bajo Share)"))))</f>
        <v>4 - Baja Prioridad (Bajo Pot / Bajo Share)</v>
      </c>
      <c r="AX1204" s="12" t="str">
        <f aca="false">IF(OR(IFERROR(AND(W1204&lt;&gt;"",Y1204&lt;&gt;"",Y1204-W1204&gt;Resumen!$B$8),FALSE()),IFERROR(AND(X1204&lt;&gt;"",Y1204&lt;&gt;"",Y1204-X1204&gt;Resumen!$B$8),FALSE())),MAX(IF(IFERROR(AND(W1204&lt;&gt;"",Y1204&lt;&gt;"",Y1204-W1204&gt;Resumen!$B$8),FALSE()),Y1204-W1204,0),IF(IFERROR(AND(X1204&lt;&gt;"",Y1204&lt;&gt;"",Y1204-X1204&gt;Resumen!$B$8),FALSE()),Y1204-X1204,0)),"")</f>
        <v/>
      </c>
      <c r="AY1204" s="22" t="str">
        <f aca="false">IF(OR(IFERROR(AND(W1204&lt;&gt;"",Y1204&lt;&gt;"",Y1204-W1204&gt;Resumen!$B$8),FALSE()),IFERROR(AND(X1204&lt;&gt;"",Y1204&lt;&gt;"",Y1204-X1204&gt;Resumen!$B$8),FALSE())),TRIM("Lays tiene mayor markup que "&amp;IF(IFERROR(AND(W1204&lt;&gt;"",Y1204&lt;&gt;"",Y1204-W1204&gt;Resumen!$B$8),FALSE()),"Quento ","")&amp;IF(IFERROR(AND(X1204&lt;&gt;"",Y1204&lt;&gt;"",Y1204-X1204&gt;Resumen!$B$8),FALSE()),"Julicroc ","")&amp;"en este PDV"),"")</f>
        <v/>
      </c>
      <c r="AZ1204" s="22" t="str">
        <f aca="false">IF(COUNTIF('Plan Pehuamar - Lista'!$A$2:$A$167,A1204)&gt;0,"Sí","No")</f>
        <v>Sí</v>
      </c>
      <c r="BA1204" s="22" t="str">
        <f aca="false">IF(COUNTIF('Plan Combo 9+1'!$A$2:$A$226,A1204)&gt;0,"Sí","No")</f>
        <v>No</v>
      </c>
      <c r="BB1204" s="22" t="str">
        <f aca="false">IF(AH1204="","No",IF(BA1204="Sí",IF((AO1204-AH1204)&gt;Resumen!$B$6,"Sí","No"),IF((AO1204-AH1204)&gt;=Resumen!$B$132,"Sí","No")))</f>
        <v>No</v>
      </c>
      <c r="BC1204" s="22" t="str">
        <f aca="false">IF(AND(N1204="Sí",AL1204="Sí",AI1204=0),"Sí","No")</f>
        <v>Sí</v>
      </c>
      <c r="BD1204" s="22" t="str">
        <f aca="false">IF(COUNTIF('Plan 9+1 (con Pehuamar)'!$A$2:$A$227,A1204)&gt;0,"Sí","No")</f>
        <v>No</v>
      </c>
    </row>
    <row r="1205" customFormat="false" ht="15" hidden="false" customHeight="true" outlineLevel="0" collapsed="false">
      <c r="A1205" s="6" t="n">
        <v>403926</v>
      </c>
      <c r="B1205" s="6" t="n">
        <v>6</v>
      </c>
      <c r="C1205" s="6" t="n">
        <v>603</v>
      </c>
      <c r="D1205" s="6" t="s">
        <v>315</v>
      </c>
      <c r="E1205" s="6" t="s">
        <v>1382</v>
      </c>
      <c r="F1205" s="6" t="s">
        <v>201</v>
      </c>
      <c r="G1205" s="6" t="s">
        <v>129</v>
      </c>
      <c r="H1205" s="6" t="s">
        <v>197</v>
      </c>
      <c r="I1205" s="27" t="n">
        <v>0</v>
      </c>
      <c r="J1205" s="27" t="n">
        <v>0</v>
      </c>
      <c r="K1205" s="27" t="n">
        <v>0.2</v>
      </c>
      <c r="L1205" s="28" t="n">
        <f aca="false">I1205+J1205</f>
        <v>0</v>
      </c>
      <c r="M1205" s="28" t="n">
        <f aca="false">L1205+K1205</f>
        <v>0.2</v>
      </c>
      <c r="N1205" s="22" t="str">
        <f aca="false">IF(I1205&gt;0,"Sí","No")</f>
        <v>No</v>
      </c>
      <c r="O1205" s="22" t="str">
        <f aca="false">IF(J1205&gt;0,"Sí","No")</f>
        <v>No</v>
      </c>
      <c r="P1205" s="22" t="str">
        <f aca="false">IF(K1205&gt;0,"Sí","No")</f>
        <v>Sí</v>
      </c>
      <c r="Q1205" s="22" t="str">
        <f aca="false">IF(OR(I1205&gt;0,J1205&gt;0),"Sí","No")</f>
        <v>No</v>
      </c>
      <c r="R1205" s="27"/>
      <c r="S1205" s="27"/>
      <c r="T1205" s="27"/>
      <c r="U1205" s="27"/>
      <c r="V1205" s="27"/>
      <c r="W1205" s="12" t="str">
        <f aca="false">IF(AND(I1205&gt;0,R1205&gt;0),(S1205-R1205)/R1205,"")</f>
        <v/>
      </c>
      <c r="X1205" s="12" t="str">
        <f aca="false">IF(AND(J1205&gt;0,T1205&gt;0),(U1205-T1205)/T1205,"")</f>
        <v/>
      </c>
      <c r="Y1205" s="12" t="str">
        <f aca="false">IF(AND(K1205&gt;0,V1205&gt;0),(V1205-Resumen!$B$7)/Resumen!$B$7,"")</f>
        <v/>
      </c>
      <c r="Z1205" s="28" t="str">
        <f aca="false">IF(AND(K1205&gt;0,I1205&gt;0,V1205&gt;0,S1205&gt;0),V1205-S1205,"")</f>
        <v/>
      </c>
      <c r="AA1205" s="12" t="str">
        <f aca="false">IF(Z1205&lt;&gt;"",Z1205/S1205,"")</f>
        <v/>
      </c>
      <c r="AB1205" s="28" t="str">
        <f aca="false">IF(AND(K1205&gt;0,J1205&gt;0,V1205&gt;0,U1205&gt;0),V1205-U1205,"")</f>
        <v/>
      </c>
      <c r="AC1205" s="12" t="str">
        <f aca="false">IF(AB1205&lt;&gt;"",AB1205/U1205,"")</f>
        <v/>
      </c>
      <c r="AD1205" s="27" t="n">
        <v>0</v>
      </c>
      <c r="AE1205" s="27" t="n">
        <v>0</v>
      </c>
      <c r="AF1205" s="27" t="n">
        <v>0</v>
      </c>
      <c r="AG1205" s="28" t="n">
        <f aca="false">AD1205+AE1205+AF1205</f>
        <v>0</v>
      </c>
      <c r="AH1205" s="12" t="str">
        <f aca="false">IF(AG1205&gt;0,AD1205/AG1205,"")</f>
        <v/>
      </c>
      <c r="AI1205" s="27" t="n">
        <v>0</v>
      </c>
      <c r="AJ1205" s="27" t="n">
        <v>0</v>
      </c>
      <c r="AK1205" s="27" t="n">
        <v>0</v>
      </c>
      <c r="AL1205" s="22" t="str">
        <f aca="false">IF(OR(AJ1205&gt;0,AK1205&gt;0),"Sí","No")</f>
        <v>No</v>
      </c>
      <c r="AM1205" s="6"/>
      <c r="AN1205" s="6"/>
      <c r="AO1205" s="12" t="n">
        <f aca="false">IF(M1205&gt;0,K1205/M1205,"")</f>
        <v>1</v>
      </c>
      <c r="AP1205" s="22" t="str">
        <f aca="false">IF(M1205&gt;=Resumen!$B$5,"Alto","Bajo")</f>
        <v>Bajo</v>
      </c>
      <c r="AQ1205" s="22" t="str">
        <f aca="false">IF(AO1205&gt;=Resumen!$B$28,"Alto","Bajo")</f>
        <v>Alto</v>
      </c>
      <c r="AR1205" s="22" t="str">
        <f aca="false">AP1205&amp;" Potencial / "&amp;AQ1205&amp;" Share"</f>
        <v>Bajo Potencial / Alto Share</v>
      </c>
      <c r="AS1205" s="22" t="str">
        <f aca="false">IF(Q1205="Sí",IF(AO1205&gt;=Resumen!$B$29,"Alto","Bajo"),"")</f>
        <v/>
      </c>
      <c r="AT1205" s="22" t="str">
        <f aca="false">IF(AS1205&lt;&gt;"",AP1205&amp;" Potencial / "&amp;AS1205&amp;" Share","")</f>
        <v/>
      </c>
      <c r="AU1205" s="22" t="str">
        <f aca="false">IF(AH1205="","Sin dato",IF(AH1205-AO1205&gt;Resumen!$B$6,"Sobre-exhibido",IF(AO1205-AH1205&gt;Resumen!$B$6,"Sub-exhibido","En línea")))</f>
        <v>Sin dato</v>
      </c>
      <c r="AV1205" s="22" t="str">
        <f aca="false">IF(AT1205="","",IF(AT1205="Alto Potencial / Bajo Share",1,IF(AT1205="Alto Potencial / Alto Share",2,IF(AT1205="Bajo Potencial / Alto Share",3,4))))</f>
        <v/>
      </c>
      <c r="AW1205" s="22" t="str">
        <f aca="false">IF(Q1205="No","Sin competencia directa",IF(AV1205=1,"1 - Foco Conquista (Alto Pot / Bajo Share)",IF(AV1205=2,"2 - Foco Defensa (Alto Pot / Alto Share)",IF(AV1205=3,"3 - Monitoreo (Bajo Pot / Alto Share)","4 - Baja Prioridad (Bajo Pot / Bajo Share)"))))</f>
        <v>Sin competencia directa</v>
      </c>
      <c r="AX1205" s="12" t="str">
        <f aca="false">IF(OR(IFERROR(AND(W1205&lt;&gt;"",Y1205&lt;&gt;"",Y1205-W1205&gt;Resumen!$B$8),FALSE()),IFERROR(AND(X1205&lt;&gt;"",Y1205&lt;&gt;"",Y1205-X1205&gt;Resumen!$B$8),FALSE())),MAX(IF(IFERROR(AND(W1205&lt;&gt;"",Y1205&lt;&gt;"",Y1205-W1205&gt;Resumen!$B$8),FALSE()),Y1205-W1205,0),IF(IFERROR(AND(X1205&lt;&gt;"",Y1205&lt;&gt;"",Y1205-X1205&gt;Resumen!$B$8),FALSE()),Y1205-X1205,0)),"")</f>
        <v/>
      </c>
      <c r="AY1205" s="22" t="str">
        <f aca="false">IF(OR(IFERROR(AND(W1205&lt;&gt;"",Y1205&lt;&gt;"",Y1205-W1205&gt;Resumen!$B$8),FALSE()),IFERROR(AND(X1205&lt;&gt;"",Y1205&lt;&gt;"",Y1205-X1205&gt;Resumen!$B$8),FALSE())),TRIM("Lays tiene mayor markup que "&amp;IF(IFERROR(AND(W1205&lt;&gt;"",Y1205&lt;&gt;"",Y1205-W1205&gt;Resumen!$B$8),FALSE()),"Quento ","")&amp;IF(IFERROR(AND(X1205&lt;&gt;"",Y1205&lt;&gt;"",Y1205-X1205&gt;Resumen!$B$8),FALSE()),"Julicroc ","")&amp;"en este PDV"),"")</f>
        <v/>
      </c>
      <c r="AZ1205" s="22" t="str">
        <f aca="false">IF(COUNTIF('Plan Pehuamar - Lista'!$A$2:$A$167,A1205)&gt;0,"Sí","No")</f>
        <v>No</v>
      </c>
      <c r="BA1205" s="22" t="str">
        <f aca="false">IF(COUNTIF('Plan Combo 9+1'!$A$2:$A$226,A1205)&gt;0,"Sí","No")</f>
        <v>No</v>
      </c>
      <c r="BB1205" s="22" t="str">
        <f aca="false">IF(AH1205="","No",IF(BA1205="Sí",IF((AO1205-AH1205)&gt;Resumen!$B$6,"Sí","No"),IF((AO1205-AH1205)&gt;=Resumen!$B$132,"Sí","No")))</f>
        <v>No</v>
      </c>
      <c r="BC1205" s="22" t="str">
        <f aca="false">IF(AND(N1205="Sí",AL1205="Sí",AI1205=0),"Sí","No")</f>
        <v>No</v>
      </c>
      <c r="BD1205" s="22" t="str">
        <f aca="false">IF(COUNTIF('Plan 9+1 (con Pehuamar)'!$A$2:$A$227,A1205)&gt;0,"Sí","No")</f>
        <v>No</v>
      </c>
    </row>
    <row r="1206" customFormat="false" ht="15" hidden="false" customHeight="true" outlineLevel="0" collapsed="false">
      <c r="A1206" s="6" t="n">
        <v>404116</v>
      </c>
      <c r="B1206" s="6" t="n">
        <v>6</v>
      </c>
      <c r="C1206" s="6" t="n">
        <v>603</v>
      </c>
      <c r="D1206" s="6" t="s">
        <v>315</v>
      </c>
      <c r="E1206" s="6" t="s">
        <v>1383</v>
      </c>
      <c r="F1206" s="6" t="s">
        <v>196</v>
      </c>
      <c r="G1206" s="6" t="s">
        <v>129</v>
      </c>
      <c r="H1206" s="6" t="s">
        <v>197</v>
      </c>
      <c r="I1206" s="27" t="n">
        <v>0</v>
      </c>
      <c r="J1206" s="27" t="n">
        <v>0</v>
      </c>
      <c r="K1206" s="27" t="n">
        <v>0.2</v>
      </c>
      <c r="L1206" s="28" t="n">
        <f aca="false">I1206+J1206</f>
        <v>0</v>
      </c>
      <c r="M1206" s="28" t="n">
        <f aca="false">L1206+K1206</f>
        <v>0.2</v>
      </c>
      <c r="N1206" s="22" t="str">
        <f aca="false">IF(I1206&gt;0,"Sí","No")</f>
        <v>No</v>
      </c>
      <c r="O1206" s="22" t="str">
        <f aca="false">IF(J1206&gt;0,"Sí","No")</f>
        <v>No</v>
      </c>
      <c r="P1206" s="22" t="str">
        <f aca="false">IF(K1206&gt;0,"Sí","No")</f>
        <v>Sí</v>
      </c>
      <c r="Q1206" s="22" t="str">
        <f aca="false">IF(OR(I1206&gt;0,J1206&gt;0),"Sí","No")</f>
        <v>No</v>
      </c>
      <c r="R1206" s="27"/>
      <c r="S1206" s="27"/>
      <c r="T1206" s="27"/>
      <c r="U1206" s="27"/>
      <c r="V1206" s="27"/>
      <c r="W1206" s="12" t="str">
        <f aca="false">IF(AND(I1206&gt;0,R1206&gt;0),(S1206-R1206)/R1206,"")</f>
        <v/>
      </c>
      <c r="X1206" s="12" t="str">
        <f aca="false">IF(AND(J1206&gt;0,T1206&gt;0),(U1206-T1206)/T1206,"")</f>
        <v/>
      </c>
      <c r="Y1206" s="12" t="str">
        <f aca="false">IF(AND(K1206&gt;0,V1206&gt;0),(V1206-Resumen!$B$7)/Resumen!$B$7,"")</f>
        <v/>
      </c>
      <c r="Z1206" s="28" t="str">
        <f aca="false">IF(AND(K1206&gt;0,I1206&gt;0,V1206&gt;0,S1206&gt;0),V1206-S1206,"")</f>
        <v/>
      </c>
      <c r="AA1206" s="12" t="str">
        <f aca="false">IF(Z1206&lt;&gt;"",Z1206/S1206,"")</f>
        <v/>
      </c>
      <c r="AB1206" s="28" t="str">
        <f aca="false">IF(AND(K1206&gt;0,J1206&gt;0,V1206&gt;0,U1206&gt;0),V1206-U1206,"")</f>
        <v/>
      </c>
      <c r="AC1206" s="12" t="str">
        <f aca="false">IF(AB1206&lt;&gt;"",AB1206/U1206,"")</f>
        <v/>
      </c>
      <c r="AD1206" s="27" t="n">
        <v>0</v>
      </c>
      <c r="AE1206" s="27" t="n">
        <v>0</v>
      </c>
      <c r="AF1206" s="27" t="n">
        <v>0</v>
      </c>
      <c r="AG1206" s="28" t="n">
        <f aca="false">AD1206+AE1206+AF1206</f>
        <v>0</v>
      </c>
      <c r="AH1206" s="12" t="str">
        <f aca="false">IF(AG1206&gt;0,AD1206/AG1206,"")</f>
        <v/>
      </c>
      <c r="AI1206" s="27" t="n">
        <v>0</v>
      </c>
      <c r="AJ1206" s="27" t="n">
        <v>0</v>
      </c>
      <c r="AK1206" s="27" t="n">
        <v>0</v>
      </c>
      <c r="AL1206" s="22" t="str">
        <f aca="false">IF(OR(AJ1206&gt;0,AK1206&gt;0),"Sí","No")</f>
        <v>No</v>
      </c>
      <c r="AM1206" s="6"/>
      <c r="AN1206" s="6"/>
      <c r="AO1206" s="12" t="n">
        <f aca="false">IF(M1206&gt;0,K1206/M1206,"")</f>
        <v>1</v>
      </c>
      <c r="AP1206" s="22" t="str">
        <f aca="false">IF(M1206&gt;=Resumen!$B$5,"Alto","Bajo")</f>
        <v>Bajo</v>
      </c>
      <c r="AQ1206" s="22" t="str">
        <f aca="false">IF(AO1206&gt;=Resumen!$B$28,"Alto","Bajo")</f>
        <v>Alto</v>
      </c>
      <c r="AR1206" s="22" t="str">
        <f aca="false">AP1206&amp;" Potencial / "&amp;AQ1206&amp;" Share"</f>
        <v>Bajo Potencial / Alto Share</v>
      </c>
      <c r="AS1206" s="22" t="str">
        <f aca="false">IF(Q1206="Sí",IF(AO1206&gt;=Resumen!$B$29,"Alto","Bajo"),"")</f>
        <v/>
      </c>
      <c r="AT1206" s="22" t="str">
        <f aca="false">IF(AS1206&lt;&gt;"",AP1206&amp;" Potencial / "&amp;AS1206&amp;" Share","")</f>
        <v/>
      </c>
      <c r="AU1206" s="22" t="str">
        <f aca="false">IF(AH1206="","Sin dato",IF(AH1206-AO1206&gt;Resumen!$B$6,"Sobre-exhibido",IF(AO1206-AH1206&gt;Resumen!$B$6,"Sub-exhibido","En línea")))</f>
        <v>Sin dato</v>
      </c>
      <c r="AV1206" s="22" t="str">
        <f aca="false">IF(AT1206="","",IF(AT1206="Alto Potencial / Bajo Share",1,IF(AT1206="Alto Potencial / Alto Share",2,IF(AT1206="Bajo Potencial / Alto Share",3,4))))</f>
        <v/>
      </c>
      <c r="AW1206" s="22" t="str">
        <f aca="false">IF(Q1206="No","Sin competencia directa",IF(AV1206=1,"1 - Foco Conquista (Alto Pot / Bajo Share)",IF(AV1206=2,"2 - Foco Defensa (Alto Pot / Alto Share)",IF(AV1206=3,"3 - Monitoreo (Bajo Pot / Alto Share)","4 - Baja Prioridad (Bajo Pot / Bajo Share)"))))</f>
        <v>Sin competencia directa</v>
      </c>
      <c r="AX1206" s="12" t="str">
        <f aca="false">IF(OR(IFERROR(AND(W1206&lt;&gt;"",Y1206&lt;&gt;"",Y1206-W1206&gt;Resumen!$B$8),FALSE()),IFERROR(AND(X1206&lt;&gt;"",Y1206&lt;&gt;"",Y1206-X1206&gt;Resumen!$B$8),FALSE())),MAX(IF(IFERROR(AND(W1206&lt;&gt;"",Y1206&lt;&gt;"",Y1206-W1206&gt;Resumen!$B$8),FALSE()),Y1206-W1206,0),IF(IFERROR(AND(X1206&lt;&gt;"",Y1206&lt;&gt;"",Y1206-X1206&gt;Resumen!$B$8),FALSE()),Y1206-X1206,0)),"")</f>
        <v/>
      </c>
      <c r="AY1206" s="22" t="str">
        <f aca="false">IF(OR(IFERROR(AND(W1206&lt;&gt;"",Y1206&lt;&gt;"",Y1206-W1206&gt;Resumen!$B$8),FALSE()),IFERROR(AND(X1206&lt;&gt;"",Y1206&lt;&gt;"",Y1206-X1206&gt;Resumen!$B$8),FALSE())),TRIM("Lays tiene mayor markup que "&amp;IF(IFERROR(AND(W1206&lt;&gt;"",Y1206&lt;&gt;"",Y1206-W1206&gt;Resumen!$B$8),FALSE()),"Quento ","")&amp;IF(IFERROR(AND(X1206&lt;&gt;"",Y1206&lt;&gt;"",Y1206-X1206&gt;Resumen!$B$8),FALSE()),"Julicroc ","")&amp;"en este PDV"),"")</f>
        <v/>
      </c>
      <c r="AZ1206" s="22" t="str">
        <f aca="false">IF(COUNTIF('Plan Pehuamar - Lista'!$A$2:$A$167,A1206)&gt;0,"Sí","No")</f>
        <v>No</v>
      </c>
      <c r="BA1206" s="22" t="str">
        <f aca="false">IF(COUNTIF('Plan Combo 9+1'!$A$2:$A$226,A1206)&gt;0,"Sí","No")</f>
        <v>No</v>
      </c>
      <c r="BB1206" s="22" t="str">
        <f aca="false">IF(AH1206="","No",IF(BA1206="Sí",IF((AO1206-AH1206)&gt;Resumen!$B$6,"Sí","No"),IF((AO1206-AH1206)&gt;=Resumen!$B$132,"Sí","No")))</f>
        <v>No</v>
      </c>
      <c r="BC1206" s="22" t="str">
        <f aca="false">IF(AND(N1206="Sí",AL1206="Sí",AI1206=0),"Sí","No")</f>
        <v>No</v>
      </c>
      <c r="BD1206" s="22" t="str">
        <f aca="false">IF(COUNTIF('Plan 9+1 (con Pehuamar)'!$A$2:$A$227,A1206)&gt;0,"Sí","No")</f>
        <v>No</v>
      </c>
    </row>
    <row r="1207" customFormat="false" ht="15" hidden="false" customHeight="true" outlineLevel="0" collapsed="false">
      <c r="A1207" s="6" t="n">
        <v>404227</v>
      </c>
      <c r="B1207" s="6" t="n">
        <v>6</v>
      </c>
      <c r="C1207" s="6" t="n">
        <v>603</v>
      </c>
      <c r="D1207" s="6" t="s">
        <v>315</v>
      </c>
      <c r="E1207" s="6" t="s">
        <v>1384</v>
      </c>
      <c r="F1207" s="6" t="s">
        <v>196</v>
      </c>
      <c r="G1207" s="6" t="s">
        <v>129</v>
      </c>
      <c r="H1207" s="6" t="s">
        <v>197</v>
      </c>
      <c r="I1207" s="27" t="n">
        <v>0</v>
      </c>
      <c r="J1207" s="27" t="n">
        <v>0</v>
      </c>
      <c r="K1207" s="27" t="n">
        <v>0.2</v>
      </c>
      <c r="L1207" s="28" t="n">
        <f aca="false">I1207+J1207</f>
        <v>0</v>
      </c>
      <c r="M1207" s="28" t="n">
        <f aca="false">L1207+K1207</f>
        <v>0.2</v>
      </c>
      <c r="N1207" s="22" t="str">
        <f aca="false">IF(I1207&gt;0,"Sí","No")</f>
        <v>No</v>
      </c>
      <c r="O1207" s="22" t="str">
        <f aca="false">IF(J1207&gt;0,"Sí","No")</f>
        <v>No</v>
      </c>
      <c r="P1207" s="22" t="str">
        <f aca="false">IF(K1207&gt;0,"Sí","No")</f>
        <v>Sí</v>
      </c>
      <c r="Q1207" s="22" t="str">
        <f aca="false">IF(OR(I1207&gt;0,J1207&gt;0),"Sí","No")</f>
        <v>No</v>
      </c>
      <c r="R1207" s="27"/>
      <c r="S1207" s="27"/>
      <c r="T1207" s="27"/>
      <c r="U1207" s="27"/>
      <c r="V1207" s="27"/>
      <c r="W1207" s="12" t="str">
        <f aca="false">IF(AND(I1207&gt;0,R1207&gt;0),(S1207-R1207)/R1207,"")</f>
        <v/>
      </c>
      <c r="X1207" s="12" t="str">
        <f aca="false">IF(AND(J1207&gt;0,T1207&gt;0),(U1207-T1207)/T1207,"")</f>
        <v/>
      </c>
      <c r="Y1207" s="12" t="str">
        <f aca="false">IF(AND(K1207&gt;0,V1207&gt;0),(V1207-Resumen!$B$7)/Resumen!$B$7,"")</f>
        <v/>
      </c>
      <c r="Z1207" s="28" t="str">
        <f aca="false">IF(AND(K1207&gt;0,I1207&gt;0,V1207&gt;0,S1207&gt;0),V1207-S1207,"")</f>
        <v/>
      </c>
      <c r="AA1207" s="12" t="str">
        <f aca="false">IF(Z1207&lt;&gt;"",Z1207/S1207,"")</f>
        <v/>
      </c>
      <c r="AB1207" s="28" t="str">
        <f aca="false">IF(AND(K1207&gt;0,J1207&gt;0,V1207&gt;0,U1207&gt;0),V1207-U1207,"")</f>
        <v/>
      </c>
      <c r="AC1207" s="12" t="str">
        <f aca="false">IF(AB1207&lt;&gt;"",AB1207/U1207,"")</f>
        <v/>
      </c>
      <c r="AD1207" s="27" t="n">
        <v>0</v>
      </c>
      <c r="AE1207" s="27" t="n">
        <v>0</v>
      </c>
      <c r="AF1207" s="27" t="n">
        <v>0</v>
      </c>
      <c r="AG1207" s="28" t="n">
        <f aca="false">AD1207+AE1207+AF1207</f>
        <v>0</v>
      </c>
      <c r="AH1207" s="12" t="str">
        <f aca="false">IF(AG1207&gt;0,AD1207/AG1207,"")</f>
        <v/>
      </c>
      <c r="AI1207" s="27" t="n">
        <v>0</v>
      </c>
      <c r="AJ1207" s="27" t="n">
        <v>0</v>
      </c>
      <c r="AK1207" s="27" t="n">
        <v>0</v>
      </c>
      <c r="AL1207" s="22" t="str">
        <f aca="false">IF(OR(AJ1207&gt;0,AK1207&gt;0),"Sí","No")</f>
        <v>No</v>
      </c>
      <c r="AM1207" s="6"/>
      <c r="AN1207" s="6"/>
      <c r="AO1207" s="12" t="n">
        <f aca="false">IF(M1207&gt;0,K1207/M1207,"")</f>
        <v>1</v>
      </c>
      <c r="AP1207" s="22" t="str">
        <f aca="false">IF(M1207&gt;=Resumen!$B$5,"Alto","Bajo")</f>
        <v>Bajo</v>
      </c>
      <c r="AQ1207" s="22" t="str">
        <f aca="false">IF(AO1207&gt;=Resumen!$B$28,"Alto","Bajo")</f>
        <v>Alto</v>
      </c>
      <c r="AR1207" s="22" t="str">
        <f aca="false">AP1207&amp;" Potencial / "&amp;AQ1207&amp;" Share"</f>
        <v>Bajo Potencial / Alto Share</v>
      </c>
      <c r="AS1207" s="22" t="str">
        <f aca="false">IF(Q1207="Sí",IF(AO1207&gt;=Resumen!$B$29,"Alto","Bajo"),"")</f>
        <v/>
      </c>
      <c r="AT1207" s="22" t="str">
        <f aca="false">IF(AS1207&lt;&gt;"",AP1207&amp;" Potencial / "&amp;AS1207&amp;" Share","")</f>
        <v/>
      </c>
      <c r="AU1207" s="22" t="str">
        <f aca="false">IF(AH1207="","Sin dato",IF(AH1207-AO1207&gt;Resumen!$B$6,"Sobre-exhibido",IF(AO1207-AH1207&gt;Resumen!$B$6,"Sub-exhibido","En línea")))</f>
        <v>Sin dato</v>
      </c>
      <c r="AV1207" s="22" t="str">
        <f aca="false">IF(AT1207="","",IF(AT1207="Alto Potencial / Bajo Share",1,IF(AT1207="Alto Potencial / Alto Share",2,IF(AT1207="Bajo Potencial / Alto Share",3,4))))</f>
        <v/>
      </c>
      <c r="AW1207" s="22" t="str">
        <f aca="false">IF(Q1207="No","Sin competencia directa",IF(AV1207=1,"1 - Foco Conquista (Alto Pot / Bajo Share)",IF(AV1207=2,"2 - Foco Defensa (Alto Pot / Alto Share)",IF(AV1207=3,"3 - Monitoreo (Bajo Pot / Alto Share)","4 - Baja Prioridad (Bajo Pot / Bajo Share)"))))</f>
        <v>Sin competencia directa</v>
      </c>
      <c r="AX1207" s="12" t="str">
        <f aca="false">IF(OR(IFERROR(AND(W1207&lt;&gt;"",Y1207&lt;&gt;"",Y1207-W1207&gt;Resumen!$B$8),FALSE()),IFERROR(AND(X1207&lt;&gt;"",Y1207&lt;&gt;"",Y1207-X1207&gt;Resumen!$B$8),FALSE())),MAX(IF(IFERROR(AND(W1207&lt;&gt;"",Y1207&lt;&gt;"",Y1207-W1207&gt;Resumen!$B$8),FALSE()),Y1207-W1207,0),IF(IFERROR(AND(X1207&lt;&gt;"",Y1207&lt;&gt;"",Y1207-X1207&gt;Resumen!$B$8),FALSE()),Y1207-X1207,0)),"")</f>
        <v/>
      </c>
      <c r="AY1207" s="22" t="str">
        <f aca="false">IF(OR(IFERROR(AND(W1207&lt;&gt;"",Y1207&lt;&gt;"",Y1207-W1207&gt;Resumen!$B$8),FALSE()),IFERROR(AND(X1207&lt;&gt;"",Y1207&lt;&gt;"",Y1207-X1207&gt;Resumen!$B$8),FALSE())),TRIM("Lays tiene mayor markup que "&amp;IF(IFERROR(AND(W1207&lt;&gt;"",Y1207&lt;&gt;"",Y1207-W1207&gt;Resumen!$B$8),FALSE()),"Quento ","")&amp;IF(IFERROR(AND(X1207&lt;&gt;"",Y1207&lt;&gt;"",Y1207-X1207&gt;Resumen!$B$8),FALSE()),"Julicroc ","")&amp;"en este PDV"),"")</f>
        <v/>
      </c>
      <c r="AZ1207" s="22" t="str">
        <f aca="false">IF(COUNTIF('Plan Pehuamar - Lista'!$A$2:$A$167,A1207)&gt;0,"Sí","No")</f>
        <v>No</v>
      </c>
      <c r="BA1207" s="22" t="str">
        <f aca="false">IF(COUNTIF('Plan Combo 9+1'!$A$2:$A$226,A1207)&gt;0,"Sí","No")</f>
        <v>No</v>
      </c>
      <c r="BB1207" s="22" t="str">
        <f aca="false">IF(AH1207="","No",IF(BA1207="Sí",IF((AO1207-AH1207)&gt;Resumen!$B$6,"Sí","No"),IF((AO1207-AH1207)&gt;=Resumen!$B$132,"Sí","No")))</f>
        <v>No</v>
      </c>
      <c r="BC1207" s="22" t="str">
        <f aca="false">IF(AND(N1207="Sí",AL1207="Sí",AI1207=0),"Sí","No")</f>
        <v>No</v>
      </c>
      <c r="BD1207" s="22" t="str">
        <f aca="false">IF(COUNTIF('Plan 9+1 (con Pehuamar)'!$A$2:$A$227,A1207)&gt;0,"Sí","No")</f>
        <v>No</v>
      </c>
    </row>
    <row r="1208" customFormat="false" ht="15" hidden="false" customHeight="true" outlineLevel="0" collapsed="false">
      <c r="A1208" s="6" t="n">
        <v>404262</v>
      </c>
      <c r="B1208" s="6" t="n">
        <v>6</v>
      </c>
      <c r="C1208" s="6" t="n">
        <v>603</v>
      </c>
      <c r="D1208" s="6" t="s">
        <v>315</v>
      </c>
      <c r="E1208" s="6" t="s">
        <v>1385</v>
      </c>
      <c r="F1208" s="6" t="s">
        <v>196</v>
      </c>
      <c r="G1208" s="6" t="s">
        <v>129</v>
      </c>
      <c r="H1208" s="6" t="s">
        <v>197</v>
      </c>
      <c r="I1208" s="27" t="n">
        <v>0</v>
      </c>
      <c r="J1208" s="27" t="n">
        <v>0</v>
      </c>
      <c r="K1208" s="27" t="n">
        <v>2.8</v>
      </c>
      <c r="L1208" s="28" t="n">
        <f aca="false">I1208+J1208</f>
        <v>0</v>
      </c>
      <c r="M1208" s="28" t="n">
        <f aca="false">L1208+K1208</f>
        <v>2.8</v>
      </c>
      <c r="N1208" s="22" t="str">
        <f aca="false">IF(I1208&gt;0,"Sí","No")</f>
        <v>No</v>
      </c>
      <c r="O1208" s="22" t="str">
        <f aca="false">IF(J1208&gt;0,"Sí","No")</f>
        <v>No</v>
      </c>
      <c r="P1208" s="22" t="str">
        <f aca="false">IF(K1208&gt;0,"Sí","No")</f>
        <v>Sí</v>
      </c>
      <c r="Q1208" s="22" t="str">
        <f aca="false">IF(OR(I1208&gt;0,J1208&gt;0),"Sí","No")</f>
        <v>No</v>
      </c>
      <c r="R1208" s="27"/>
      <c r="S1208" s="27"/>
      <c r="T1208" s="27"/>
      <c r="U1208" s="27"/>
      <c r="V1208" s="27"/>
      <c r="W1208" s="12" t="str">
        <f aca="false">IF(AND(I1208&gt;0,R1208&gt;0),(S1208-R1208)/R1208,"")</f>
        <v/>
      </c>
      <c r="X1208" s="12" t="str">
        <f aca="false">IF(AND(J1208&gt;0,T1208&gt;0),(U1208-T1208)/T1208,"")</f>
        <v/>
      </c>
      <c r="Y1208" s="12" t="str">
        <f aca="false">IF(AND(K1208&gt;0,V1208&gt;0),(V1208-Resumen!$B$7)/Resumen!$B$7,"")</f>
        <v/>
      </c>
      <c r="Z1208" s="28" t="str">
        <f aca="false">IF(AND(K1208&gt;0,I1208&gt;0,V1208&gt;0,S1208&gt;0),V1208-S1208,"")</f>
        <v/>
      </c>
      <c r="AA1208" s="12" t="str">
        <f aca="false">IF(Z1208&lt;&gt;"",Z1208/S1208,"")</f>
        <v/>
      </c>
      <c r="AB1208" s="28" t="str">
        <f aca="false">IF(AND(K1208&gt;0,J1208&gt;0,V1208&gt;0,U1208&gt;0),V1208-U1208,"")</f>
        <v/>
      </c>
      <c r="AC1208" s="12" t="str">
        <f aca="false">IF(AB1208&lt;&gt;"",AB1208/U1208,"")</f>
        <v/>
      </c>
      <c r="AD1208" s="27" t="n">
        <v>0</v>
      </c>
      <c r="AE1208" s="27" t="n">
        <v>0</v>
      </c>
      <c r="AF1208" s="27" t="n">
        <v>0</v>
      </c>
      <c r="AG1208" s="28" t="n">
        <f aca="false">AD1208+AE1208+AF1208</f>
        <v>0</v>
      </c>
      <c r="AH1208" s="12" t="str">
        <f aca="false">IF(AG1208&gt;0,AD1208/AG1208,"")</f>
        <v/>
      </c>
      <c r="AI1208" s="27" t="n">
        <v>0</v>
      </c>
      <c r="AJ1208" s="27" t="n">
        <v>0</v>
      </c>
      <c r="AK1208" s="27" t="n">
        <v>0</v>
      </c>
      <c r="AL1208" s="22" t="str">
        <f aca="false">IF(OR(AJ1208&gt;0,AK1208&gt;0),"Sí","No")</f>
        <v>No</v>
      </c>
      <c r="AM1208" s="6"/>
      <c r="AN1208" s="6"/>
      <c r="AO1208" s="12" t="n">
        <f aca="false">IF(M1208&gt;0,K1208/M1208,"")</f>
        <v>1</v>
      </c>
      <c r="AP1208" s="22" t="str">
        <f aca="false">IF(M1208&gt;=Resumen!$B$5,"Alto","Bajo")</f>
        <v>Bajo</v>
      </c>
      <c r="AQ1208" s="22" t="str">
        <f aca="false">IF(AO1208&gt;=Resumen!$B$28,"Alto","Bajo")</f>
        <v>Alto</v>
      </c>
      <c r="AR1208" s="22" t="str">
        <f aca="false">AP1208&amp;" Potencial / "&amp;AQ1208&amp;" Share"</f>
        <v>Bajo Potencial / Alto Share</v>
      </c>
      <c r="AS1208" s="22" t="str">
        <f aca="false">IF(Q1208="Sí",IF(AO1208&gt;=Resumen!$B$29,"Alto","Bajo"),"")</f>
        <v/>
      </c>
      <c r="AT1208" s="22" t="str">
        <f aca="false">IF(AS1208&lt;&gt;"",AP1208&amp;" Potencial / "&amp;AS1208&amp;" Share","")</f>
        <v/>
      </c>
      <c r="AU1208" s="22" t="str">
        <f aca="false">IF(AH1208="","Sin dato",IF(AH1208-AO1208&gt;Resumen!$B$6,"Sobre-exhibido",IF(AO1208-AH1208&gt;Resumen!$B$6,"Sub-exhibido","En línea")))</f>
        <v>Sin dato</v>
      </c>
      <c r="AV1208" s="22" t="str">
        <f aca="false">IF(AT1208="","",IF(AT1208="Alto Potencial / Bajo Share",1,IF(AT1208="Alto Potencial / Alto Share",2,IF(AT1208="Bajo Potencial / Alto Share",3,4))))</f>
        <v/>
      </c>
      <c r="AW1208" s="22" t="str">
        <f aca="false">IF(Q1208="No","Sin competencia directa",IF(AV1208=1,"1 - Foco Conquista (Alto Pot / Bajo Share)",IF(AV1208=2,"2 - Foco Defensa (Alto Pot / Alto Share)",IF(AV1208=3,"3 - Monitoreo (Bajo Pot / Alto Share)","4 - Baja Prioridad (Bajo Pot / Bajo Share)"))))</f>
        <v>Sin competencia directa</v>
      </c>
      <c r="AX1208" s="12" t="str">
        <f aca="false">IF(OR(IFERROR(AND(W1208&lt;&gt;"",Y1208&lt;&gt;"",Y1208-W1208&gt;Resumen!$B$8),FALSE()),IFERROR(AND(X1208&lt;&gt;"",Y1208&lt;&gt;"",Y1208-X1208&gt;Resumen!$B$8),FALSE())),MAX(IF(IFERROR(AND(W1208&lt;&gt;"",Y1208&lt;&gt;"",Y1208-W1208&gt;Resumen!$B$8),FALSE()),Y1208-W1208,0),IF(IFERROR(AND(X1208&lt;&gt;"",Y1208&lt;&gt;"",Y1208-X1208&gt;Resumen!$B$8),FALSE()),Y1208-X1208,0)),"")</f>
        <v/>
      </c>
      <c r="AY1208" s="22" t="str">
        <f aca="false">IF(OR(IFERROR(AND(W1208&lt;&gt;"",Y1208&lt;&gt;"",Y1208-W1208&gt;Resumen!$B$8),FALSE()),IFERROR(AND(X1208&lt;&gt;"",Y1208&lt;&gt;"",Y1208-X1208&gt;Resumen!$B$8),FALSE())),TRIM("Lays tiene mayor markup que "&amp;IF(IFERROR(AND(W1208&lt;&gt;"",Y1208&lt;&gt;"",Y1208-W1208&gt;Resumen!$B$8),FALSE()),"Quento ","")&amp;IF(IFERROR(AND(X1208&lt;&gt;"",Y1208&lt;&gt;"",Y1208-X1208&gt;Resumen!$B$8),FALSE()),"Julicroc ","")&amp;"en este PDV"),"")</f>
        <v/>
      </c>
      <c r="AZ1208" s="22" t="str">
        <f aca="false">IF(COUNTIF('Plan Pehuamar - Lista'!$A$2:$A$167,A1208)&gt;0,"Sí","No")</f>
        <v>No</v>
      </c>
      <c r="BA1208" s="22" t="str">
        <f aca="false">IF(COUNTIF('Plan Combo 9+1'!$A$2:$A$226,A1208)&gt;0,"Sí","No")</f>
        <v>No</v>
      </c>
      <c r="BB1208" s="22" t="str">
        <f aca="false">IF(AH1208="","No",IF(BA1208="Sí",IF((AO1208-AH1208)&gt;Resumen!$B$6,"Sí","No"),IF((AO1208-AH1208)&gt;=Resumen!$B$132,"Sí","No")))</f>
        <v>No</v>
      </c>
      <c r="BC1208" s="22" t="str">
        <f aca="false">IF(AND(N1208="Sí",AL1208="Sí",AI1208=0),"Sí","No")</f>
        <v>No</v>
      </c>
      <c r="BD1208" s="22" t="str">
        <f aca="false">IF(COUNTIF('Plan 9+1 (con Pehuamar)'!$A$2:$A$227,A1208)&gt;0,"Sí","No")</f>
        <v>No</v>
      </c>
    </row>
    <row r="1209" customFormat="false" ht="15" hidden="false" customHeight="true" outlineLevel="0" collapsed="false">
      <c r="A1209" s="6" t="n">
        <v>404292</v>
      </c>
      <c r="B1209" s="6" t="n">
        <v>6</v>
      </c>
      <c r="C1209" s="6" t="n">
        <v>603</v>
      </c>
      <c r="D1209" s="6" t="s">
        <v>315</v>
      </c>
      <c r="E1209" s="6" t="s">
        <v>1386</v>
      </c>
      <c r="F1209" s="6" t="s">
        <v>196</v>
      </c>
      <c r="G1209" s="6" t="s">
        <v>129</v>
      </c>
      <c r="H1209" s="6" t="s">
        <v>197</v>
      </c>
      <c r="I1209" s="27" t="n">
        <v>0</v>
      </c>
      <c r="J1209" s="27" t="n">
        <v>0</v>
      </c>
      <c r="K1209" s="27" t="n">
        <v>0.4</v>
      </c>
      <c r="L1209" s="28" t="n">
        <f aca="false">I1209+J1209</f>
        <v>0</v>
      </c>
      <c r="M1209" s="28" t="n">
        <f aca="false">L1209+K1209</f>
        <v>0.4</v>
      </c>
      <c r="N1209" s="22" t="str">
        <f aca="false">IF(I1209&gt;0,"Sí","No")</f>
        <v>No</v>
      </c>
      <c r="O1209" s="22" t="str">
        <f aca="false">IF(J1209&gt;0,"Sí","No")</f>
        <v>No</v>
      </c>
      <c r="P1209" s="22" t="str">
        <f aca="false">IF(K1209&gt;0,"Sí","No")</f>
        <v>Sí</v>
      </c>
      <c r="Q1209" s="22" t="str">
        <f aca="false">IF(OR(I1209&gt;0,J1209&gt;0),"Sí","No")</f>
        <v>No</v>
      </c>
      <c r="R1209" s="27"/>
      <c r="S1209" s="27"/>
      <c r="T1209" s="27"/>
      <c r="U1209" s="27"/>
      <c r="V1209" s="27"/>
      <c r="W1209" s="12" t="str">
        <f aca="false">IF(AND(I1209&gt;0,R1209&gt;0),(S1209-R1209)/R1209,"")</f>
        <v/>
      </c>
      <c r="X1209" s="12" t="str">
        <f aca="false">IF(AND(J1209&gt;0,T1209&gt;0),(U1209-T1209)/T1209,"")</f>
        <v/>
      </c>
      <c r="Y1209" s="12" t="str">
        <f aca="false">IF(AND(K1209&gt;0,V1209&gt;0),(V1209-Resumen!$B$7)/Resumen!$B$7,"")</f>
        <v/>
      </c>
      <c r="Z1209" s="28" t="str">
        <f aca="false">IF(AND(K1209&gt;0,I1209&gt;0,V1209&gt;0,S1209&gt;0),V1209-S1209,"")</f>
        <v/>
      </c>
      <c r="AA1209" s="12" t="str">
        <f aca="false">IF(Z1209&lt;&gt;"",Z1209/S1209,"")</f>
        <v/>
      </c>
      <c r="AB1209" s="28" t="str">
        <f aca="false">IF(AND(K1209&gt;0,J1209&gt;0,V1209&gt;0,U1209&gt;0),V1209-U1209,"")</f>
        <v/>
      </c>
      <c r="AC1209" s="12" t="str">
        <f aca="false">IF(AB1209&lt;&gt;"",AB1209/U1209,"")</f>
        <v/>
      </c>
      <c r="AD1209" s="27" t="n">
        <v>0</v>
      </c>
      <c r="AE1209" s="27" t="n">
        <v>0</v>
      </c>
      <c r="AF1209" s="27" t="n">
        <v>0</v>
      </c>
      <c r="AG1209" s="28" t="n">
        <f aca="false">AD1209+AE1209+AF1209</f>
        <v>0</v>
      </c>
      <c r="AH1209" s="12" t="str">
        <f aca="false">IF(AG1209&gt;0,AD1209/AG1209,"")</f>
        <v/>
      </c>
      <c r="AI1209" s="27" t="n">
        <v>0</v>
      </c>
      <c r="AJ1209" s="27" t="n">
        <v>0</v>
      </c>
      <c r="AK1209" s="27" t="n">
        <v>0</v>
      </c>
      <c r="AL1209" s="22" t="str">
        <f aca="false">IF(OR(AJ1209&gt;0,AK1209&gt;0),"Sí","No")</f>
        <v>No</v>
      </c>
      <c r="AM1209" s="6"/>
      <c r="AN1209" s="6"/>
      <c r="AO1209" s="12" t="n">
        <f aca="false">IF(M1209&gt;0,K1209/M1209,"")</f>
        <v>1</v>
      </c>
      <c r="AP1209" s="22" t="str">
        <f aca="false">IF(M1209&gt;=Resumen!$B$5,"Alto","Bajo")</f>
        <v>Bajo</v>
      </c>
      <c r="AQ1209" s="22" t="str">
        <f aca="false">IF(AO1209&gt;=Resumen!$B$28,"Alto","Bajo")</f>
        <v>Alto</v>
      </c>
      <c r="AR1209" s="22" t="str">
        <f aca="false">AP1209&amp;" Potencial / "&amp;AQ1209&amp;" Share"</f>
        <v>Bajo Potencial / Alto Share</v>
      </c>
      <c r="AS1209" s="22" t="str">
        <f aca="false">IF(Q1209="Sí",IF(AO1209&gt;=Resumen!$B$29,"Alto","Bajo"),"")</f>
        <v/>
      </c>
      <c r="AT1209" s="22" t="str">
        <f aca="false">IF(AS1209&lt;&gt;"",AP1209&amp;" Potencial / "&amp;AS1209&amp;" Share","")</f>
        <v/>
      </c>
      <c r="AU1209" s="22" t="str">
        <f aca="false">IF(AH1209="","Sin dato",IF(AH1209-AO1209&gt;Resumen!$B$6,"Sobre-exhibido",IF(AO1209-AH1209&gt;Resumen!$B$6,"Sub-exhibido","En línea")))</f>
        <v>Sin dato</v>
      </c>
      <c r="AV1209" s="22" t="str">
        <f aca="false">IF(AT1209="","",IF(AT1209="Alto Potencial / Bajo Share",1,IF(AT1209="Alto Potencial / Alto Share",2,IF(AT1209="Bajo Potencial / Alto Share",3,4))))</f>
        <v/>
      </c>
      <c r="AW1209" s="22" t="str">
        <f aca="false">IF(Q1209="No","Sin competencia directa",IF(AV1209=1,"1 - Foco Conquista (Alto Pot / Bajo Share)",IF(AV1209=2,"2 - Foco Defensa (Alto Pot / Alto Share)",IF(AV1209=3,"3 - Monitoreo (Bajo Pot / Alto Share)","4 - Baja Prioridad (Bajo Pot / Bajo Share)"))))</f>
        <v>Sin competencia directa</v>
      </c>
      <c r="AX1209" s="12" t="str">
        <f aca="false">IF(OR(IFERROR(AND(W1209&lt;&gt;"",Y1209&lt;&gt;"",Y1209-W1209&gt;Resumen!$B$8),FALSE()),IFERROR(AND(X1209&lt;&gt;"",Y1209&lt;&gt;"",Y1209-X1209&gt;Resumen!$B$8),FALSE())),MAX(IF(IFERROR(AND(W1209&lt;&gt;"",Y1209&lt;&gt;"",Y1209-W1209&gt;Resumen!$B$8),FALSE()),Y1209-W1209,0),IF(IFERROR(AND(X1209&lt;&gt;"",Y1209&lt;&gt;"",Y1209-X1209&gt;Resumen!$B$8),FALSE()),Y1209-X1209,0)),"")</f>
        <v/>
      </c>
      <c r="AY1209" s="22" t="str">
        <f aca="false">IF(OR(IFERROR(AND(W1209&lt;&gt;"",Y1209&lt;&gt;"",Y1209-W1209&gt;Resumen!$B$8),FALSE()),IFERROR(AND(X1209&lt;&gt;"",Y1209&lt;&gt;"",Y1209-X1209&gt;Resumen!$B$8),FALSE())),TRIM("Lays tiene mayor markup que "&amp;IF(IFERROR(AND(W1209&lt;&gt;"",Y1209&lt;&gt;"",Y1209-W1209&gt;Resumen!$B$8),FALSE()),"Quento ","")&amp;IF(IFERROR(AND(X1209&lt;&gt;"",Y1209&lt;&gt;"",Y1209-X1209&gt;Resumen!$B$8),FALSE()),"Julicroc ","")&amp;"en este PDV"),"")</f>
        <v/>
      </c>
      <c r="AZ1209" s="22" t="str">
        <f aca="false">IF(COUNTIF('Plan Pehuamar - Lista'!$A$2:$A$167,A1209)&gt;0,"Sí","No")</f>
        <v>No</v>
      </c>
      <c r="BA1209" s="22" t="str">
        <f aca="false">IF(COUNTIF('Plan Combo 9+1'!$A$2:$A$226,A1209)&gt;0,"Sí","No")</f>
        <v>No</v>
      </c>
      <c r="BB1209" s="22" t="str">
        <f aca="false">IF(AH1209="","No",IF(BA1209="Sí",IF((AO1209-AH1209)&gt;Resumen!$B$6,"Sí","No"),IF((AO1209-AH1209)&gt;=Resumen!$B$132,"Sí","No")))</f>
        <v>No</v>
      </c>
      <c r="BC1209" s="22" t="str">
        <f aca="false">IF(AND(N1209="Sí",AL1209="Sí",AI1209=0),"Sí","No")</f>
        <v>No</v>
      </c>
      <c r="BD1209" s="22" t="str">
        <f aca="false">IF(COUNTIF('Plan 9+1 (con Pehuamar)'!$A$2:$A$227,A1209)&gt;0,"Sí","No")</f>
        <v>No</v>
      </c>
    </row>
    <row r="1210" customFormat="false" ht="15" hidden="false" customHeight="true" outlineLevel="0" collapsed="false">
      <c r="A1210" s="6" t="n">
        <v>404319</v>
      </c>
      <c r="B1210" s="6" t="n">
        <v>6</v>
      </c>
      <c r="C1210" s="6" t="n">
        <v>603</v>
      </c>
      <c r="D1210" s="6" t="s">
        <v>315</v>
      </c>
      <c r="E1210" s="6" t="s">
        <v>1387</v>
      </c>
      <c r="F1210" s="6" t="s">
        <v>196</v>
      </c>
      <c r="G1210" s="6" t="s">
        <v>129</v>
      </c>
      <c r="H1210" s="6" t="s">
        <v>197</v>
      </c>
      <c r="I1210" s="27" t="n">
        <v>0</v>
      </c>
      <c r="J1210" s="27" t="n">
        <v>0</v>
      </c>
      <c r="K1210" s="27" t="n">
        <v>2.5</v>
      </c>
      <c r="L1210" s="28" t="n">
        <f aca="false">I1210+J1210</f>
        <v>0</v>
      </c>
      <c r="M1210" s="28" t="n">
        <f aca="false">L1210+K1210</f>
        <v>2.5</v>
      </c>
      <c r="N1210" s="22" t="str">
        <f aca="false">IF(I1210&gt;0,"Sí","No")</f>
        <v>No</v>
      </c>
      <c r="O1210" s="22" t="str">
        <f aca="false">IF(J1210&gt;0,"Sí","No")</f>
        <v>No</v>
      </c>
      <c r="P1210" s="22" t="str">
        <f aca="false">IF(K1210&gt;0,"Sí","No")</f>
        <v>Sí</v>
      </c>
      <c r="Q1210" s="22" t="str">
        <f aca="false">IF(OR(I1210&gt;0,J1210&gt;0),"Sí","No")</f>
        <v>No</v>
      </c>
      <c r="R1210" s="27"/>
      <c r="S1210" s="27"/>
      <c r="T1210" s="27"/>
      <c r="U1210" s="27"/>
      <c r="V1210" s="27"/>
      <c r="W1210" s="12" t="str">
        <f aca="false">IF(AND(I1210&gt;0,R1210&gt;0),(S1210-R1210)/R1210,"")</f>
        <v/>
      </c>
      <c r="X1210" s="12" t="str">
        <f aca="false">IF(AND(J1210&gt;0,T1210&gt;0),(U1210-T1210)/T1210,"")</f>
        <v/>
      </c>
      <c r="Y1210" s="12" t="str">
        <f aca="false">IF(AND(K1210&gt;0,V1210&gt;0),(V1210-Resumen!$B$7)/Resumen!$B$7,"")</f>
        <v/>
      </c>
      <c r="Z1210" s="28" t="str">
        <f aca="false">IF(AND(K1210&gt;0,I1210&gt;0,V1210&gt;0,S1210&gt;0),V1210-S1210,"")</f>
        <v/>
      </c>
      <c r="AA1210" s="12" t="str">
        <f aca="false">IF(Z1210&lt;&gt;"",Z1210/S1210,"")</f>
        <v/>
      </c>
      <c r="AB1210" s="28" t="str">
        <f aca="false">IF(AND(K1210&gt;0,J1210&gt;0,V1210&gt;0,U1210&gt;0),V1210-U1210,"")</f>
        <v/>
      </c>
      <c r="AC1210" s="12" t="str">
        <f aca="false">IF(AB1210&lt;&gt;"",AB1210/U1210,"")</f>
        <v/>
      </c>
      <c r="AD1210" s="27" t="n">
        <v>0</v>
      </c>
      <c r="AE1210" s="27" t="n">
        <v>0</v>
      </c>
      <c r="AF1210" s="27" t="n">
        <v>0</v>
      </c>
      <c r="AG1210" s="28" t="n">
        <f aca="false">AD1210+AE1210+AF1210</f>
        <v>0</v>
      </c>
      <c r="AH1210" s="12" t="str">
        <f aca="false">IF(AG1210&gt;0,AD1210/AG1210,"")</f>
        <v/>
      </c>
      <c r="AI1210" s="27" t="n">
        <v>0</v>
      </c>
      <c r="AJ1210" s="27" t="n">
        <v>0</v>
      </c>
      <c r="AK1210" s="27" t="n">
        <v>0</v>
      </c>
      <c r="AL1210" s="22" t="str">
        <f aca="false">IF(OR(AJ1210&gt;0,AK1210&gt;0),"Sí","No")</f>
        <v>No</v>
      </c>
      <c r="AM1210" s="6"/>
      <c r="AN1210" s="6"/>
      <c r="AO1210" s="12" t="n">
        <f aca="false">IF(M1210&gt;0,K1210/M1210,"")</f>
        <v>1</v>
      </c>
      <c r="AP1210" s="22" t="str">
        <f aca="false">IF(M1210&gt;=Resumen!$B$5,"Alto","Bajo")</f>
        <v>Bajo</v>
      </c>
      <c r="AQ1210" s="22" t="str">
        <f aca="false">IF(AO1210&gt;=Resumen!$B$28,"Alto","Bajo")</f>
        <v>Alto</v>
      </c>
      <c r="AR1210" s="22" t="str">
        <f aca="false">AP1210&amp;" Potencial / "&amp;AQ1210&amp;" Share"</f>
        <v>Bajo Potencial / Alto Share</v>
      </c>
      <c r="AS1210" s="22" t="str">
        <f aca="false">IF(Q1210="Sí",IF(AO1210&gt;=Resumen!$B$29,"Alto","Bajo"),"")</f>
        <v/>
      </c>
      <c r="AT1210" s="22" t="str">
        <f aca="false">IF(AS1210&lt;&gt;"",AP1210&amp;" Potencial / "&amp;AS1210&amp;" Share","")</f>
        <v/>
      </c>
      <c r="AU1210" s="22" t="str">
        <f aca="false">IF(AH1210="","Sin dato",IF(AH1210-AO1210&gt;Resumen!$B$6,"Sobre-exhibido",IF(AO1210-AH1210&gt;Resumen!$B$6,"Sub-exhibido","En línea")))</f>
        <v>Sin dato</v>
      </c>
      <c r="AV1210" s="22" t="str">
        <f aca="false">IF(AT1210="","",IF(AT1210="Alto Potencial / Bajo Share",1,IF(AT1210="Alto Potencial / Alto Share",2,IF(AT1210="Bajo Potencial / Alto Share",3,4))))</f>
        <v/>
      </c>
      <c r="AW1210" s="22" t="str">
        <f aca="false">IF(Q1210="No","Sin competencia directa",IF(AV1210=1,"1 - Foco Conquista (Alto Pot / Bajo Share)",IF(AV1210=2,"2 - Foco Defensa (Alto Pot / Alto Share)",IF(AV1210=3,"3 - Monitoreo (Bajo Pot / Alto Share)","4 - Baja Prioridad (Bajo Pot / Bajo Share)"))))</f>
        <v>Sin competencia directa</v>
      </c>
      <c r="AX1210" s="12" t="str">
        <f aca="false">IF(OR(IFERROR(AND(W1210&lt;&gt;"",Y1210&lt;&gt;"",Y1210-W1210&gt;Resumen!$B$8),FALSE()),IFERROR(AND(X1210&lt;&gt;"",Y1210&lt;&gt;"",Y1210-X1210&gt;Resumen!$B$8),FALSE())),MAX(IF(IFERROR(AND(W1210&lt;&gt;"",Y1210&lt;&gt;"",Y1210-W1210&gt;Resumen!$B$8),FALSE()),Y1210-W1210,0),IF(IFERROR(AND(X1210&lt;&gt;"",Y1210&lt;&gt;"",Y1210-X1210&gt;Resumen!$B$8),FALSE()),Y1210-X1210,0)),"")</f>
        <v/>
      </c>
      <c r="AY1210" s="22" t="str">
        <f aca="false">IF(OR(IFERROR(AND(W1210&lt;&gt;"",Y1210&lt;&gt;"",Y1210-W1210&gt;Resumen!$B$8),FALSE()),IFERROR(AND(X1210&lt;&gt;"",Y1210&lt;&gt;"",Y1210-X1210&gt;Resumen!$B$8),FALSE())),TRIM("Lays tiene mayor markup que "&amp;IF(IFERROR(AND(W1210&lt;&gt;"",Y1210&lt;&gt;"",Y1210-W1210&gt;Resumen!$B$8),FALSE()),"Quento ","")&amp;IF(IFERROR(AND(X1210&lt;&gt;"",Y1210&lt;&gt;"",Y1210-X1210&gt;Resumen!$B$8),FALSE()),"Julicroc ","")&amp;"en este PDV"),"")</f>
        <v/>
      </c>
      <c r="AZ1210" s="22" t="str">
        <f aca="false">IF(COUNTIF('Plan Pehuamar - Lista'!$A$2:$A$167,A1210)&gt;0,"Sí","No")</f>
        <v>No</v>
      </c>
      <c r="BA1210" s="22" t="str">
        <f aca="false">IF(COUNTIF('Plan Combo 9+1'!$A$2:$A$226,A1210)&gt;0,"Sí","No")</f>
        <v>No</v>
      </c>
      <c r="BB1210" s="22" t="str">
        <f aca="false">IF(AH1210="","No",IF(BA1210="Sí",IF((AO1210-AH1210)&gt;Resumen!$B$6,"Sí","No"),IF((AO1210-AH1210)&gt;=Resumen!$B$132,"Sí","No")))</f>
        <v>No</v>
      </c>
      <c r="BC1210" s="22" t="str">
        <f aca="false">IF(AND(N1210="Sí",AL1210="Sí",AI1210=0),"Sí","No")</f>
        <v>No</v>
      </c>
      <c r="BD1210" s="22" t="str">
        <f aca="false">IF(COUNTIF('Plan 9+1 (con Pehuamar)'!$A$2:$A$227,A1210)&gt;0,"Sí","No")</f>
        <v>No</v>
      </c>
    </row>
    <row r="1211" customFormat="false" ht="15" hidden="false" customHeight="true" outlineLevel="0" collapsed="false">
      <c r="A1211" s="6" t="n">
        <v>404336</v>
      </c>
      <c r="B1211" s="6" t="n">
        <v>6</v>
      </c>
      <c r="C1211" s="6" t="n">
        <v>603</v>
      </c>
      <c r="D1211" s="6" t="s">
        <v>315</v>
      </c>
      <c r="E1211" s="6" t="s">
        <v>358</v>
      </c>
      <c r="F1211" s="6" t="s">
        <v>201</v>
      </c>
      <c r="G1211" s="6" t="s">
        <v>129</v>
      </c>
      <c r="H1211" s="6" t="s">
        <v>197</v>
      </c>
      <c r="I1211" s="27" t="n">
        <v>20</v>
      </c>
      <c r="J1211" s="27" t="n">
        <v>15</v>
      </c>
      <c r="K1211" s="27" t="n">
        <v>15</v>
      </c>
      <c r="L1211" s="28" t="n">
        <f aca="false">I1211+J1211</f>
        <v>35</v>
      </c>
      <c r="M1211" s="28" t="n">
        <f aca="false">L1211+K1211</f>
        <v>50</v>
      </c>
      <c r="N1211" s="22" t="str">
        <f aca="false">IF(I1211&gt;0,"Sí","No")</f>
        <v>Sí</v>
      </c>
      <c r="O1211" s="22" t="str">
        <f aca="false">IF(J1211&gt;0,"Sí","No")</f>
        <v>Sí</v>
      </c>
      <c r="P1211" s="22" t="str">
        <f aca="false">IF(K1211&gt;0,"Sí","No")</f>
        <v>Sí</v>
      </c>
      <c r="Q1211" s="22" t="str">
        <f aca="false">IF(OR(I1211&gt;0,J1211&gt;0),"Sí","No")</f>
        <v>Sí</v>
      </c>
      <c r="R1211" s="27" t="n">
        <v>1600</v>
      </c>
      <c r="S1211" s="27" t="n">
        <v>2600</v>
      </c>
      <c r="T1211" s="27" t="n">
        <v>1450</v>
      </c>
      <c r="U1211" s="27" t="n">
        <v>2400</v>
      </c>
      <c r="V1211" s="27" t="n">
        <v>3500</v>
      </c>
      <c r="W1211" s="12" t="n">
        <f aca="false">IF(AND(I1211&gt;0,R1211&gt;0),(S1211-R1211)/R1211,"")</f>
        <v>0.625</v>
      </c>
      <c r="X1211" s="12" t="n">
        <f aca="false">IF(AND(J1211&gt;0,T1211&gt;0),(U1211-T1211)/T1211,"")</f>
        <v>0.655172413793103</v>
      </c>
      <c r="Y1211" s="12" t="n">
        <f aca="false">IF(AND(K1211&gt;0,V1211&gt;0),(V1211-Resumen!$B$7)/Resumen!$B$7,"")</f>
        <v>0.4</v>
      </c>
      <c r="Z1211" s="28" t="n">
        <f aca="false">IF(AND(K1211&gt;0,I1211&gt;0,V1211&gt;0,S1211&gt;0),V1211-S1211,"")</f>
        <v>900</v>
      </c>
      <c r="AA1211" s="12" t="n">
        <f aca="false">IF(Z1211&lt;&gt;"",Z1211/S1211,"")</f>
        <v>0.346153846153846</v>
      </c>
      <c r="AB1211" s="28" t="n">
        <f aca="false">IF(AND(K1211&gt;0,J1211&gt;0,V1211&gt;0,U1211&gt;0),V1211-U1211,"")</f>
        <v>1100</v>
      </c>
      <c r="AC1211" s="12" t="n">
        <f aca="false">IF(AB1211&lt;&gt;"",AB1211/U1211,"")</f>
        <v>0.458333333333333</v>
      </c>
      <c r="AD1211" s="27" t="n">
        <v>1</v>
      </c>
      <c r="AE1211" s="27" t="n">
        <v>1</v>
      </c>
      <c r="AF1211" s="27" t="n">
        <v>1</v>
      </c>
      <c r="AG1211" s="28" t="n">
        <f aca="false">AD1211+AE1211+AF1211</f>
        <v>3</v>
      </c>
      <c r="AH1211" s="12" t="n">
        <f aca="false">IF(AG1211&gt;0,AD1211/AG1211,"")</f>
        <v>0.333333333333333</v>
      </c>
      <c r="AI1211" s="27" t="n">
        <v>1</v>
      </c>
      <c r="AJ1211" s="27" t="n">
        <v>1</v>
      </c>
      <c r="AK1211" s="27" t="n">
        <v>1</v>
      </c>
      <c r="AL1211" s="22" t="str">
        <f aca="false">IF(OR(AJ1211&gt;0,AK1211&gt;0),"Sí","No")</f>
        <v>Sí</v>
      </c>
      <c r="AM1211" s="6" t="s">
        <v>397</v>
      </c>
      <c r="AN1211" s="6" t="s">
        <v>397</v>
      </c>
      <c r="AO1211" s="12" t="n">
        <f aca="false">IF(M1211&gt;0,K1211/M1211,"")</f>
        <v>0.3</v>
      </c>
      <c r="AP1211" s="22" t="str">
        <f aca="false">IF(M1211&gt;=Resumen!$B$5,"Alto","Bajo")</f>
        <v>Alto</v>
      </c>
      <c r="AQ1211" s="22" t="str">
        <f aca="false">IF(AO1211&gt;=Resumen!$B$28,"Alto","Bajo")</f>
        <v>Bajo</v>
      </c>
      <c r="AR1211" s="22" t="str">
        <f aca="false">AP1211&amp;" Potencial / "&amp;AQ1211&amp;" Share"</f>
        <v>Alto Potencial / Bajo Share</v>
      </c>
      <c r="AS1211" s="22" t="str">
        <f aca="false">IF(Q1211="Sí",IF(AO1211&gt;=Resumen!$B$29,"Alto","Bajo"),"")</f>
        <v>Bajo</v>
      </c>
      <c r="AT1211" s="22" t="str">
        <f aca="false">IF(AS1211&lt;&gt;"",AP1211&amp;" Potencial / "&amp;AS1211&amp;" Share","")</f>
        <v>Alto Potencial / Bajo Share</v>
      </c>
      <c r="AU1211" s="22" t="str">
        <f aca="false">IF(AH1211="","Sin dato",IF(AH1211-AO1211&gt;Resumen!$B$6,"Sobre-exhibido",IF(AO1211-AH1211&gt;Resumen!$B$6,"Sub-exhibido","En línea")))</f>
        <v>En línea</v>
      </c>
      <c r="AV1211" s="22" t="n">
        <f aca="false">IF(AT1211="","",IF(AT1211="Alto Potencial / Bajo Share",1,IF(AT1211="Alto Potencial / Alto Share",2,IF(AT1211="Bajo Potencial / Alto Share",3,4))))</f>
        <v>1</v>
      </c>
      <c r="AW1211" s="22" t="str">
        <f aca="false">IF(Q1211="No","Sin competencia directa",IF(AV1211=1,"1 - Foco Conquista (Alto Pot / Bajo Share)",IF(AV1211=2,"2 - Foco Defensa (Alto Pot / Alto Share)",IF(AV1211=3,"3 - Monitoreo (Bajo Pot / Alto Share)","4 - Baja Prioridad (Bajo Pot / Bajo Share)"))))</f>
        <v>1 - Foco Conquista (Alto Pot / Bajo Share)</v>
      </c>
      <c r="AX1211" s="12" t="str">
        <f aca="false">IF(OR(IFERROR(AND(W1211&lt;&gt;"",Y1211&lt;&gt;"",Y1211-W1211&gt;Resumen!$B$8),FALSE()),IFERROR(AND(X1211&lt;&gt;"",Y1211&lt;&gt;"",Y1211-X1211&gt;Resumen!$B$8),FALSE())),MAX(IF(IFERROR(AND(W1211&lt;&gt;"",Y1211&lt;&gt;"",Y1211-W1211&gt;Resumen!$B$8),FALSE()),Y1211-W1211,0),IF(IFERROR(AND(X1211&lt;&gt;"",Y1211&lt;&gt;"",Y1211-X1211&gt;Resumen!$B$8),FALSE()),Y1211-X1211,0)),"")</f>
        <v/>
      </c>
      <c r="AY1211" s="22" t="str">
        <f aca="false">IF(OR(IFERROR(AND(W1211&lt;&gt;"",Y1211&lt;&gt;"",Y1211-W1211&gt;Resumen!$B$8),FALSE()),IFERROR(AND(X1211&lt;&gt;"",Y1211&lt;&gt;"",Y1211-X1211&gt;Resumen!$B$8),FALSE())),TRIM("Lays tiene mayor markup que "&amp;IF(IFERROR(AND(W1211&lt;&gt;"",Y1211&lt;&gt;"",Y1211-W1211&gt;Resumen!$B$8),FALSE()),"Quento ","")&amp;IF(IFERROR(AND(X1211&lt;&gt;"",Y1211&lt;&gt;"",Y1211-X1211&gt;Resumen!$B$8),FALSE()),"Julicroc ","")&amp;"en este PDV"),"")</f>
        <v/>
      </c>
      <c r="AZ1211" s="22" t="str">
        <f aca="false">IF(COUNTIF('Plan Pehuamar - Lista'!$A$2:$A$167,A1211)&gt;0,"Sí","No")</f>
        <v>No</v>
      </c>
      <c r="BA1211" s="22" t="str">
        <f aca="false">IF(COUNTIF('Plan Combo 9+1'!$A$2:$A$226,A1211)&gt;0,"Sí","No")</f>
        <v>Sí</v>
      </c>
      <c r="BB1211" s="22" t="str">
        <f aca="false">IF(AH1211="","No",IF(BA1211="Sí",IF((AO1211-AH1211)&gt;Resumen!$B$6,"Sí","No"),IF((AO1211-AH1211)&gt;=Resumen!$B$132,"Sí","No")))</f>
        <v>No</v>
      </c>
      <c r="BC1211" s="22" t="str">
        <f aca="false">IF(AND(N1211="Sí",AL1211="Sí",AI1211=0),"Sí","No")</f>
        <v>No</v>
      </c>
      <c r="BD1211" s="22" t="str">
        <f aca="false">IF(COUNTIF('Plan 9+1 (con Pehuamar)'!$A$2:$A$227,A1211)&gt;0,"Sí","No")</f>
        <v>Sí</v>
      </c>
    </row>
    <row r="1212" customFormat="false" ht="15" hidden="false" customHeight="true" outlineLevel="0" collapsed="false">
      <c r="A1212" s="6" t="n">
        <v>404434</v>
      </c>
      <c r="B1212" s="6" t="n">
        <v>6</v>
      </c>
      <c r="C1212" s="6" t="n">
        <v>603</v>
      </c>
      <c r="D1212" s="6" t="s">
        <v>315</v>
      </c>
      <c r="E1212" s="6" t="s">
        <v>1388</v>
      </c>
      <c r="F1212" s="6" t="s">
        <v>201</v>
      </c>
      <c r="G1212" s="6" t="s">
        <v>129</v>
      </c>
      <c r="H1212" s="6" t="s">
        <v>197</v>
      </c>
      <c r="I1212" s="27" t="n">
        <v>0</v>
      </c>
      <c r="J1212" s="27" t="n">
        <v>0</v>
      </c>
      <c r="K1212" s="27" t="n">
        <v>2.2</v>
      </c>
      <c r="L1212" s="28" t="n">
        <f aca="false">I1212+J1212</f>
        <v>0</v>
      </c>
      <c r="M1212" s="28" t="n">
        <f aca="false">L1212+K1212</f>
        <v>2.2</v>
      </c>
      <c r="N1212" s="22" t="str">
        <f aca="false">IF(I1212&gt;0,"Sí","No")</f>
        <v>No</v>
      </c>
      <c r="O1212" s="22" t="str">
        <f aca="false">IF(J1212&gt;0,"Sí","No")</f>
        <v>No</v>
      </c>
      <c r="P1212" s="22" t="str">
        <f aca="false">IF(K1212&gt;0,"Sí","No")</f>
        <v>Sí</v>
      </c>
      <c r="Q1212" s="22" t="str">
        <f aca="false">IF(OR(I1212&gt;0,J1212&gt;0),"Sí","No")</f>
        <v>No</v>
      </c>
      <c r="R1212" s="27"/>
      <c r="S1212" s="27"/>
      <c r="T1212" s="27"/>
      <c r="U1212" s="27"/>
      <c r="V1212" s="27"/>
      <c r="W1212" s="12" t="str">
        <f aca="false">IF(AND(I1212&gt;0,R1212&gt;0),(S1212-R1212)/R1212,"")</f>
        <v/>
      </c>
      <c r="X1212" s="12" t="str">
        <f aca="false">IF(AND(J1212&gt;0,T1212&gt;0),(U1212-T1212)/T1212,"")</f>
        <v/>
      </c>
      <c r="Y1212" s="12" t="str">
        <f aca="false">IF(AND(K1212&gt;0,V1212&gt;0),(V1212-Resumen!$B$7)/Resumen!$B$7,"")</f>
        <v/>
      </c>
      <c r="Z1212" s="28" t="str">
        <f aca="false">IF(AND(K1212&gt;0,I1212&gt;0,V1212&gt;0,S1212&gt;0),V1212-S1212,"")</f>
        <v/>
      </c>
      <c r="AA1212" s="12" t="str">
        <f aca="false">IF(Z1212&lt;&gt;"",Z1212/S1212,"")</f>
        <v/>
      </c>
      <c r="AB1212" s="28" t="str">
        <f aca="false">IF(AND(K1212&gt;0,J1212&gt;0,V1212&gt;0,U1212&gt;0),V1212-U1212,"")</f>
        <v/>
      </c>
      <c r="AC1212" s="12" t="str">
        <f aca="false">IF(AB1212&lt;&gt;"",AB1212/U1212,"")</f>
        <v/>
      </c>
      <c r="AD1212" s="27" t="n">
        <v>0</v>
      </c>
      <c r="AE1212" s="27" t="n">
        <v>0</v>
      </c>
      <c r="AF1212" s="27" t="n">
        <v>0</v>
      </c>
      <c r="AG1212" s="28" t="n">
        <f aca="false">AD1212+AE1212+AF1212</f>
        <v>0</v>
      </c>
      <c r="AH1212" s="12" t="str">
        <f aca="false">IF(AG1212&gt;0,AD1212/AG1212,"")</f>
        <v/>
      </c>
      <c r="AI1212" s="27" t="n">
        <v>0</v>
      </c>
      <c r="AJ1212" s="27" t="n">
        <v>0</v>
      </c>
      <c r="AK1212" s="27" t="n">
        <v>0</v>
      </c>
      <c r="AL1212" s="22" t="str">
        <f aca="false">IF(OR(AJ1212&gt;0,AK1212&gt;0),"Sí","No")</f>
        <v>No</v>
      </c>
      <c r="AM1212" s="6"/>
      <c r="AN1212" s="6"/>
      <c r="AO1212" s="12" t="n">
        <f aca="false">IF(M1212&gt;0,K1212/M1212,"")</f>
        <v>1</v>
      </c>
      <c r="AP1212" s="22" t="str">
        <f aca="false">IF(M1212&gt;=Resumen!$B$5,"Alto","Bajo")</f>
        <v>Bajo</v>
      </c>
      <c r="AQ1212" s="22" t="str">
        <f aca="false">IF(AO1212&gt;=Resumen!$B$28,"Alto","Bajo")</f>
        <v>Alto</v>
      </c>
      <c r="AR1212" s="22" t="str">
        <f aca="false">AP1212&amp;" Potencial / "&amp;AQ1212&amp;" Share"</f>
        <v>Bajo Potencial / Alto Share</v>
      </c>
      <c r="AS1212" s="22" t="str">
        <f aca="false">IF(Q1212="Sí",IF(AO1212&gt;=Resumen!$B$29,"Alto","Bajo"),"")</f>
        <v/>
      </c>
      <c r="AT1212" s="22" t="str">
        <f aca="false">IF(AS1212&lt;&gt;"",AP1212&amp;" Potencial / "&amp;AS1212&amp;" Share","")</f>
        <v/>
      </c>
      <c r="AU1212" s="22" t="str">
        <f aca="false">IF(AH1212="","Sin dato",IF(AH1212-AO1212&gt;Resumen!$B$6,"Sobre-exhibido",IF(AO1212-AH1212&gt;Resumen!$B$6,"Sub-exhibido","En línea")))</f>
        <v>Sin dato</v>
      </c>
      <c r="AV1212" s="22" t="str">
        <f aca="false">IF(AT1212="","",IF(AT1212="Alto Potencial / Bajo Share",1,IF(AT1212="Alto Potencial / Alto Share",2,IF(AT1212="Bajo Potencial / Alto Share",3,4))))</f>
        <v/>
      </c>
      <c r="AW1212" s="22" t="str">
        <f aca="false">IF(Q1212="No","Sin competencia directa",IF(AV1212=1,"1 - Foco Conquista (Alto Pot / Bajo Share)",IF(AV1212=2,"2 - Foco Defensa (Alto Pot / Alto Share)",IF(AV1212=3,"3 - Monitoreo (Bajo Pot / Alto Share)","4 - Baja Prioridad (Bajo Pot / Bajo Share)"))))</f>
        <v>Sin competencia directa</v>
      </c>
      <c r="AX1212" s="12" t="str">
        <f aca="false">IF(OR(IFERROR(AND(W1212&lt;&gt;"",Y1212&lt;&gt;"",Y1212-W1212&gt;Resumen!$B$8),FALSE()),IFERROR(AND(X1212&lt;&gt;"",Y1212&lt;&gt;"",Y1212-X1212&gt;Resumen!$B$8),FALSE())),MAX(IF(IFERROR(AND(W1212&lt;&gt;"",Y1212&lt;&gt;"",Y1212-W1212&gt;Resumen!$B$8),FALSE()),Y1212-W1212,0),IF(IFERROR(AND(X1212&lt;&gt;"",Y1212&lt;&gt;"",Y1212-X1212&gt;Resumen!$B$8),FALSE()),Y1212-X1212,0)),"")</f>
        <v/>
      </c>
      <c r="AY1212" s="22" t="str">
        <f aca="false">IF(OR(IFERROR(AND(W1212&lt;&gt;"",Y1212&lt;&gt;"",Y1212-W1212&gt;Resumen!$B$8),FALSE()),IFERROR(AND(X1212&lt;&gt;"",Y1212&lt;&gt;"",Y1212-X1212&gt;Resumen!$B$8),FALSE())),TRIM("Lays tiene mayor markup que "&amp;IF(IFERROR(AND(W1212&lt;&gt;"",Y1212&lt;&gt;"",Y1212-W1212&gt;Resumen!$B$8),FALSE()),"Quento ","")&amp;IF(IFERROR(AND(X1212&lt;&gt;"",Y1212&lt;&gt;"",Y1212-X1212&gt;Resumen!$B$8),FALSE()),"Julicroc ","")&amp;"en este PDV"),"")</f>
        <v/>
      </c>
      <c r="AZ1212" s="22" t="str">
        <f aca="false">IF(COUNTIF('Plan Pehuamar - Lista'!$A$2:$A$167,A1212)&gt;0,"Sí","No")</f>
        <v>No</v>
      </c>
      <c r="BA1212" s="22" t="str">
        <f aca="false">IF(COUNTIF('Plan Combo 9+1'!$A$2:$A$226,A1212)&gt;0,"Sí","No")</f>
        <v>No</v>
      </c>
      <c r="BB1212" s="22" t="str">
        <f aca="false">IF(AH1212="","No",IF(BA1212="Sí",IF((AO1212-AH1212)&gt;Resumen!$B$6,"Sí","No"),IF((AO1212-AH1212)&gt;=Resumen!$B$132,"Sí","No")))</f>
        <v>No</v>
      </c>
      <c r="BC1212" s="22" t="str">
        <f aca="false">IF(AND(N1212="Sí",AL1212="Sí",AI1212=0),"Sí","No")</f>
        <v>No</v>
      </c>
      <c r="BD1212" s="22" t="str">
        <f aca="false">IF(COUNTIF('Plan 9+1 (con Pehuamar)'!$A$2:$A$227,A1212)&gt;0,"Sí","No")</f>
        <v>No</v>
      </c>
    </row>
    <row r="1213" customFormat="false" ht="15" hidden="false" customHeight="true" outlineLevel="0" collapsed="false">
      <c r="A1213" s="6" t="n">
        <v>404438</v>
      </c>
      <c r="B1213" s="6" t="n">
        <v>6</v>
      </c>
      <c r="C1213" s="6" t="n">
        <v>603</v>
      </c>
      <c r="D1213" s="6" t="s">
        <v>315</v>
      </c>
      <c r="E1213" s="6" t="s">
        <v>1389</v>
      </c>
      <c r="F1213" s="6" t="s">
        <v>196</v>
      </c>
      <c r="G1213" s="6" t="s">
        <v>129</v>
      </c>
      <c r="H1213" s="6" t="s">
        <v>197</v>
      </c>
      <c r="I1213" s="27" t="n">
        <v>0</v>
      </c>
      <c r="J1213" s="27" t="n">
        <v>0</v>
      </c>
      <c r="K1213" s="27" t="n">
        <v>1.6</v>
      </c>
      <c r="L1213" s="28" t="n">
        <f aca="false">I1213+J1213</f>
        <v>0</v>
      </c>
      <c r="M1213" s="28" t="n">
        <f aca="false">L1213+K1213</f>
        <v>1.6</v>
      </c>
      <c r="N1213" s="22" t="str">
        <f aca="false">IF(I1213&gt;0,"Sí","No")</f>
        <v>No</v>
      </c>
      <c r="O1213" s="22" t="str">
        <f aca="false">IF(J1213&gt;0,"Sí","No")</f>
        <v>No</v>
      </c>
      <c r="P1213" s="22" t="str">
        <f aca="false">IF(K1213&gt;0,"Sí","No")</f>
        <v>Sí</v>
      </c>
      <c r="Q1213" s="22" t="str">
        <f aca="false">IF(OR(I1213&gt;0,J1213&gt;0),"Sí","No")</f>
        <v>No</v>
      </c>
      <c r="R1213" s="27"/>
      <c r="S1213" s="27"/>
      <c r="T1213" s="27"/>
      <c r="U1213" s="27"/>
      <c r="V1213" s="27"/>
      <c r="W1213" s="12" t="str">
        <f aca="false">IF(AND(I1213&gt;0,R1213&gt;0),(S1213-R1213)/R1213,"")</f>
        <v/>
      </c>
      <c r="X1213" s="12" t="str">
        <f aca="false">IF(AND(J1213&gt;0,T1213&gt;0),(U1213-T1213)/T1213,"")</f>
        <v/>
      </c>
      <c r="Y1213" s="12" t="str">
        <f aca="false">IF(AND(K1213&gt;0,V1213&gt;0),(V1213-Resumen!$B$7)/Resumen!$B$7,"")</f>
        <v/>
      </c>
      <c r="Z1213" s="28" t="str">
        <f aca="false">IF(AND(K1213&gt;0,I1213&gt;0,V1213&gt;0,S1213&gt;0),V1213-S1213,"")</f>
        <v/>
      </c>
      <c r="AA1213" s="12" t="str">
        <f aca="false">IF(Z1213&lt;&gt;"",Z1213/S1213,"")</f>
        <v/>
      </c>
      <c r="AB1213" s="28" t="str">
        <f aca="false">IF(AND(K1213&gt;0,J1213&gt;0,V1213&gt;0,U1213&gt;0),V1213-U1213,"")</f>
        <v/>
      </c>
      <c r="AC1213" s="12" t="str">
        <f aca="false">IF(AB1213&lt;&gt;"",AB1213/U1213,"")</f>
        <v/>
      </c>
      <c r="AD1213" s="27" t="n">
        <v>0</v>
      </c>
      <c r="AE1213" s="27" t="n">
        <v>0</v>
      </c>
      <c r="AF1213" s="27" t="n">
        <v>0</v>
      </c>
      <c r="AG1213" s="28" t="n">
        <f aca="false">AD1213+AE1213+AF1213</f>
        <v>0</v>
      </c>
      <c r="AH1213" s="12" t="str">
        <f aca="false">IF(AG1213&gt;0,AD1213/AG1213,"")</f>
        <v/>
      </c>
      <c r="AI1213" s="27" t="n">
        <v>0</v>
      </c>
      <c r="AJ1213" s="27" t="n">
        <v>0</v>
      </c>
      <c r="AK1213" s="27" t="n">
        <v>0</v>
      </c>
      <c r="AL1213" s="22" t="str">
        <f aca="false">IF(OR(AJ1213&gt;0,AK1213&gt;0),"Sí","No")</f>
        <v>No</v>
      </c>
      <c r="AM1213" s="6"/>
      <c r="AN1213" s="6"/>
      <c r="AO1213" s="12" t="n">
        <f aca="false">IF(M1213&gt;0,K1213/M1213,"")</f>
        <v>1</v>
      </c>
      <c r="AP1213" s="22" t="str">
        <f aca="false">IF(M1213&gt;=Resumen!$B$5,"Alto","Bajo")</f>
        <v>Bajo</v>
      </c>
      <c r="AQ1213" s="22" t="str">
        <f aca="false">IF(AO1213&gt;=Resumen!$B$28,"Alto","Bajo")</f>
        <v>Alto</v>
      </c>
      <c r="AR1213" s="22" t="str">
        <f aca="false">AP1213&amp;" Potencial / "&amp;AQ1213&amp;" Share"</f>
        <v>Bajo Potencial / Alto Share</v>
      </c>
      <c r="AS1213" s="22" t="str">
        <f aca="false">IF(Q1213="Sí",IF(AO1213&gt;=Resumen!$B$29,"Alto","Bajo"),"")</f>
        <v/>
      </c>
      <c r="AT1213" s="22" t="str">
        <f aca="false">IF(AS1213&lt;&gt;"",AP1213&amp;" Potencial / "&amp;AS1213&amp;" Share","")</f>
        <v/>
      </c>
      <c r="AU1213" s="22" t="str">
        <f aca="false">IF(AH1213="","Sin dato",IF(AH1213-AO1213&gt;Resumen!$B$6,"Sobre-exhibido",IF(AO1213-AH1213&gt;Resumen!$B$6,"Sub-exhibido","En línea")))</f>
        <v>Sin dato</v>
      </c>
      <c r="AV1213" s="22" t="str">
        <f aca="false">IF(AT1213="","",IF(AT1213="Alto Potencial / Bajo Share",1,IF(AT1213="Alto Potencial / Alto Share",2,IF(AT1213="Bajo Potencial / Alto Share",3,4))))</f>
        <v/>
      </c>
      <c r="AW1213" s="22" t="str">
        <f aca="false">IF(Q1213="No","Sin competencia directa",IF(AV1213=1,"1 - Foco Conquista (Alto Pot / Bajo Share)",IF(AV1213=2,"2 - Foco Defensa (Alto Pot / Alto Share)",IF(AV1213=3,"3 - Monitoreo (Bajo Pot / Alto Share)","4 - Baja Prioridad (Bajo Pot / Bajo Share)"))))</f>
        <v>Sin competencia directa</v>
      </c>
      <c r="AX1213" s="12" t="str">
        <f aca="false">IF(OR(IFERROR(AND(W1213&lt;&gt;"",Y1213&lt;&gt;"",Y1213-W1213&gt;Resumen!$B$8),FALSE()),IFERROR(AND(X1213&lt;&gt;"",Y1213&lt;&gt;"",Y1213-X1213&gt;Resumen!$B$8),FALSE())),MAX(IF(IFERROR(AND(W1213&lt;&gt;"",Y1213&lt;&gt;"",Y1213-W1213&gt;Resumen!$B$8),FALSE()),Y1213-W1213,0),IF(IFERROR(AND(X1213&lt;&gt;"",Y1213&lt;&gt;"",Y1213-X1213&gt;Resumen!$B$8),FALSE()),Y1213-X1213,0)),"")</f>
        <v/>
      </c>
      <c r="AY1213" s="22" t="str">
        <f aca="false">IF(OR(IFERROR(AND(W1213&lt;&gt;"",Y1213&lt;&gt;"",Y1213-W1213&gt;Resumen!$B$8),FALSE()),IFERROR(AND(X1213&lt;&gt;"",Y1213&lt;&gt;"",Y1213-X1213&gt;Resumen!$B$8),FALSE())),TRIM("Lays tiene mayor markup que "&amp;IF(IFERROR(AND(W1213&lt;&gt;"",Y1213&lt;&gt;"",Y1213-W1213&gt;Resumen!$B$8),FALSE()),"Quento ","")&amp;IF(IFERROR(AND(X1213&lt;&gt;"",Y1213&lt;&gt;"",Y1213-X1213&gt;Resumen!$B$8),FALSE()),"Julicroc ","")&amp;"en este PDV"),"")</f>
        <v/>
      </c>
      <c r="AZ1213" s="22" t="str">
        <f aca="false">IF(COUNTIF('Plan Pehuamar - Lista'!$A$2:$A$167,A1213)&gt;0,"Sí","No")</f>
        <v>No</v>
      </c>
      <c r="BA1213" s="22" t="str">
        <f aca="false">IF(COUNTIF('Plan Combo 9+1'!$A$2:$A$226,A1213)&gt;0,"Sí","No")</f>
        <v>No</v>
      </c>
      <c r="BB1213" s="22" t="str">
        <f aca="false">IF(AH1213="","No",IF(BA1213="Sí",IF((AO1213-AH1213)&gt;Resumen!$B$6,"Sí","No"),IF((AO1213-AH1213)&gt;=Resumen!$B$132,"Sí","No")))</f>
        <v>No</v>
      </c>
      <c r="BC1213" s="22" t="str">
        <f aca="false">IF(AND(N1213="Sí",AL1213="Sí",AI1213=0),"Sí","No")</f>
        <v>No</v>
      </c>
      <c r="BD1213" s="22" t="str">
        <f aca="false">IF(COUNTIF('Plan 9+1 (con Pehuamar)'!$A$2:$A$227,A1213)&gt;0,"Sí","No")</f>
        <v>No</v>
      </c>
    </row>
    <row r="1214" customFormat="false" ht="15" hidden="false" customHeight="true" outlineLevel="0" collapsed="false">
      <c r="A1214" s="6" t="n">
        <v>404443</v>
      </c>
      <c r="B1214" s="6" t="n">
        <v>6</v>
      </c>
      <c r="C1214" s="6" t="n">
        <v>603</v>
      </c>
      <c r="D1214" s="6" t="s">
        <v>315</v>
      </c>
      <c r="E1214" s="6" t="s">
        <v>1390</v>
      </c>
      <c r="F1214" s="6" t="s">
        <v>196</v>
      </c>
      <c r="G1214" s="6" t="s">
        <v>129</v>
      </c>
      <c r="H1214" s="6" t="s">
        <v>197</v>
      </c>
      <c r="I1214" s="27" t="n">
        <v>0</v>
      </c>
      <c r="J1214" s="27" t="n">
        <v>0</v>
      </c>
      <c r="K1214" s="27" t="n">
        <v>2.5</v>
      </c>
      <c r="L1214" s="28" t="n">
        <f aca="false">I1214+J1214</f>
        <v>0</v>
      </c>
      <c r="M1214" s="28" t="n">
        <f aca="false">L1214+K1214</f>
        <v>2.5</v>
      </c>
      <c r="N1214" s="22" t="str">
        <f aca="false">IF(I1214&gt;0,"Sí","No")</f>
        <v>No</v>
      </c>
      <c r="O1214" s="22" t="str">
        <f aca="false">IF(J1214&gt;0,"Sí","No")</f>
        <v>No</v>
      </c>
      <c r="P1214" s="22" t="str">
        <f aca="false">IF(K1214&gt;0,"Sí","No")</f>
        <v>Sí</v>
      </c>
      <c r="Q1214" s="22" t="str">
        <f aca="false">IF(OR(I1214&gt;0,J1214&gt;0),"Sí","No")</f>
        <v>No</v>
      </c>
      <c r="R1214" s="27"/>
      <c r="S1214" s="27"/>
      <c r="T1214" s="27"/>
      <c r="U1214" s="27"/>
      <c r="V1214" s="27"/>
      <c r="W1214" s="12" t="str">
        <f aca="false">IF(AND(I1214&gt;0,R1214&gt;0),(S1214-R1214)/R1214,"")</f>
        <v/>
      </c>
      <c r="X1214" s="12" t="str">
        <f aca="false">IF(AND(J1214&gt;0,T1214&gt;0),(U1214-T1214)/T1214,"")</f>
        <v/>
      </c>
      <c r="Y1214" s="12" t="str">
        <f aca="false">IF(AND(K1214&gt;0,V1214&gt;0),(V1214-Resumen!$B$7)/Resumen!$B$7,"")</f>
        <v/>
      </c>
      <c r="Z1214" s="28" t="str">
        <f aca="false">IF(AND(K1214&gt;0,I1214&gt;0,V1214&gt;0,S1214&gt;0),V1214-S1214,"")</f>
        <v/>
      </c>
      <c r="AA1214" s="12" t="str">
        <f aca="false">IF(Z1214&lt;&gt;"",Z1214/S1214,"")</f>
        <v/>
      </c>
      <c r="AB1214" s="28" t="str">
        <f aca="false">IF(AND(K1214&gt;0,J1214&gt;0,V1214&gt;0,U1214&gt;0),V1214-U1214,"")</f>
        <v/>
      </c>
      <c r="AC1214" s="12" t="str">
        <f aca="false">IF(AB1214&lt;&gt;"",AB1214/U1214,"")</f>
        <v/>
      </c>
      <c r="AD1214" s="27" t="n">
        <v>0</v>
      </c>
      <c r="AE1214" s="27" t="n">
        <v>0</v>
      </c>
      <c r="AF1214" s="27" t="n">
        <v>0</v>
      </c>
      <c r="AG1214" s="28" t="n">
        <f aca="false">AD1214+AE1214+AF1214</f>
        <v>0</v>
      </c>
      <c r="AH1214" s="12" t="str">
        <f aca="false">IF(AG1214&gt;0,AD1214/AG1214,"")</f>
        <v/>
      </c>
      <c r="AI1214" s="27" t="n">
        <v>0</v>
      </c>
      <c r="AJ1214" s="27" t="n">
        <v>0</v>
      </c>
      <c r="AK1214" s="27" t="n">
        <v>0</v>
      </c>
      <c r="AL1214" s="22" t="str">
        <f aca="false">IF(OR(AJ1214&gt;0,AK1214&gt;0),"Sí","No")</f>
        <v>No</v>
      </c>
      <c r="AM1214" s="6"/>
      <c r="AN1214" s="6"/>
      <c r="AO1214" s="12" t="n">
        <f aca="false">IF(M1214&gt;0,K1214/M1214,"")</f>
        <v>1</v>
      </c>
      <c r="AP1214" s="22" t="str">
        <f aca="false">IF(M1214&gt;=Resumen!$B$5,"Alto","Bajo")</f>
        <v>Bajo</v>
      </c>
      <c r="AQ1214" s="22" t="str">
        <f aca="false">IF(AO1214&gt;=Resumen!$B$28,"Alto","Bajo")</f>
        <v>Alto</v>
      </c>
      <c r="AR1214" s="22" t="str">
        <f aca="false">AP1214&amp;" Potencial / "&amp;AQ1214&amp;" Share"</f>
        <v>Bajo Potencial / Alto Share</v>
      </c>
      <c r="AS1214" s="22" t="str">
        <f aca="false">IF(Q1214="Sí",IF(AO1214&gt;=Resumen!$B$29,"Alto","Bajo"),"")</f>
        <v/>
      </c>
      <c r="AT1214" s="22" t="str">
        <f aca="false">IF(AS1214&lt;&gt;"",AP1214&amp;" Potencial / "&amp;AS1214&amp;" Share","")</f>
        <v/>
      </c>
      <c r="AU1214" s="22" t="str">
        <f aca="false">IF(AH1214="","Sin dato",IF(AH1214-AO1214&gt;Resumen!$B$6,"Sobre-exhibido",IF(AO1214-AH1214&gt;Resumen!$B$6,"Sub-exhibido","En línea")))</f>
        <v>Sin dato</v>
      </c>
      <c r="AV1214" s="22" t="str">
        <f aca="false">IF(AT1214="","",IF(AT1214="Alto Potencial / Bajo Share",1,IF(AT1214="Alto Potencial / Alto Share",2,IF(AT1214="Bajo Potencial / Alto Share",3,4))))</f>
        <v/>
      </c>
      <c r="AW1214" s="22" t="str">
        <f aca="false">IF(Q1214="No","Sin competencia directa",IF(AV1214=1,"1 - Foco Conquista (Alto Pot / Bajo Share)",IF(AV1214=2,"2 - Foco Defensa (Alto Pot / Alto Share)",IF(AV1214=3,"3 - Monitoreo (Bajo Pot / Alto Share)","4 - Baja Prioridad (Bajo Pot / Bajo Share)"))))</f>
        <v>Sin competencia directa</v>
      </c>
      <c r="AX1214" s="12" t="str">
        <f aca="false">IF(OR(IFERROR(AND(W1214&lt;&gt;"",Y1214&lt;&gt;"",Y1214-W1214&gt;Resumen!$B$8),FALSE()),IFERROR(AND(X1214&lt;&gt;"",Y1214&lt;&gt;"",Y1214-X1214&gt;Resumen!$B$8),FALSE())),MAX(IF(IFERROR(AND(W1214&lt;&gt;"",Y1214&lt;&gt;"",Y1214-W1214&gt;Resumen!$B$8),FALSE()),Y1214-W1214,0),IF(IFERROR(AND(X1214&lt;&gt;"",Y1214&lt;&gt;"",Y1214-X1214&gt;Resumen!$B$8),FALSE()),Y1214-X1214,0)),"")</f>
        <v/>
      </c>
      <c r="AY1214" s="22" t="str">
        <f aca="false">IF(OR(IFERROR(AND(W1214&lt;&gt;"",Y1214&lt;&gt;"",Y1214-W1214&gt;Resumen!$B$8),FALSE()),IFERROR(AND(X1214&lt;&gt;"",Y1214&lt;&gt;"",Y1214-X1214&gt;Resumen!$B$8),FALSE())),TRIM("Lays tiene mayor markup que "&amp;IF(IFERROR(AND(W1214&lt;&gt;"",Y1214&lt;&gt;"",Y1214-W1214&gt;Resumen!$B$8),FALSE()),"Quento ","")&amp;IF(IFERROR(AND(X1214&lt;&gt;"",Y1214&lt;&gt;"",Y1214-X1214&gt;Resumen!$B$8),FALSE()),"Julicroc ","")&amp;"en este PDV"),"")</f>
        <v/>
      </c>
      <c r="AZ1214" s="22" t="str">
        <f aca="false">IF(COUNTIF('Plan Pehuamar - Lista'!$A$2:$A$167,A1214)&gt;0,"Sí","No")</f>
        <v>No</v>
      </c>
      <c r="BA1214" s="22" t="str">
        <f aca="false">IF(COUNTIF('Plan Combo 9+1'!$A$2:$A$226,A1214)&gt;0,"Sí","No")</f>
        <v>No</v>
      </c>
      <c r="BB1214" s="22" t="str">
        <f aca="false">IF(AH1214="","No",IF(BA1214="Sí",IF((AO1214-AH1214)&gt;Resumen!$B$6,"Sí","No"),IF((AO1214-AH1214)&gt;=Resumen!$B$132,"Sí","No")))</f>
        <v>No</v>
      </c>
      <c r="BC1214" s="22" t="str">
        <f aca="false">IF(AND(N1214="Sí",AL1214="Sí",AI1214=0),"Sí","No")</f>
        <v>No</v>
      </c>
      <c r="BD1214" s="22" t="str">
        <f aca="false">IF(COUNTIF('Plan 9+1 (con Pehuamar)'!$A$2:$A$227,A1214)&gt;0,"Sí","No")</f>
        <v>No</v>
      </c>
    </row>
    <row r="1215" customFormat="false" ht="15" hidden="false" customHeight="true" outlineLevel="0" collapsed="false">
      <c r="A1215" s="6" t="n">
        <v>202240</v>
      </c>
      <c r="B1215" s="6" t="n">
        <v>6</v>
      </c>
      <c r="C1215" s="6" t="n">
        <v>604</v>
      </c>
      <c r="D1215" s="6" t="s">
        <v>359</v>
      </c>
      <c r="E1215" s="6" t="s">
        <v>1391</v>
      </c>
      <c r="F1215" s="6" t="s">
        <v>196</v>
      </c>
      <c r="G1215" s="6" t="s">
        <v>129</v>
      </c>
      <c r="H1215" s="6" t="s">
        <v>197</v>
      </c>
      <c r="I1215" s="27" t="n">
        <v>0</v>
      </c>
      <c r="J1215" s="27" t="n">
        <v>0</v>
      </c>
      <c r="K1215" s="27" t="n">
        <v>0.6</v>
      </c>
      <c r="L1215" s="28" t="n">
        <f aca="false">I1215+J1215</f>
        <v>0</v>
      </c>
      <c r="M1215" s="28" t="n">
        <f aca="false">L1215+K1215</f>
        <v>0.6</v>
      </c>
      <c r="N1215" s="22" t="str">
        <f aca="false">IF(I1215&gt;0,"Sí","No")</f>
        <v>No</v>
      </c>
      <c r="O1215" s="22" t="str">
        <f aca="false">IF(J1215&gt;0,"Sí","No")</f>
        <v>No</v>
      </c>
      <c r="P1215" s="22" t="str">
        <f aca="false">IF(K1215&gt;0,"Sí","No")</f>
        <v>Sí</v>
      </c>
      <c r="Q1215" s="22" t="str">
        <f aca="false">IF(OR(I1215&gt;0,J1215&gt;0),"Sí","No")</f>
        <v>No</v>
      </c>
      <c r="R1215" s="27"/>
      <c r="S1215" s="27"/>
      <c r="T1215" s="27"/>
      <c r="U1215" s="27"/>
      <c r="V1215" s="27"/>
      <c r="W1215" s="12" t="str">
        <f aca="false">IF(AND(I1215&gt;0,R1215&gt;0),(S1215-R1215)/R1215,"")</f>
        <v/>
      </c>
      <c r="X1215" s="12" t="str">
        <f aca="false">IF(AND(J1215&gt;0,T1215&gt;0),(U1215-T1215)/T1215,"")</f>
        <v/>
      </c>
      <c r="Y1215" s="12" t="str">
        <f aca="false">IF(AND(K1215&gt;0,V1215&gt;0),(V1215-Resumen!$B$7)/Resumen!$B$7,"")</f>
        <v/>
      </c>
      <c r="Z1215" s="28" t="str">
        <f aca="false">IF(AND(K1215&gt;0,I1215&gt;0,V1215&gt;0,S1215&gt;0),V1215-S1215,"")</f>
        <v/>
      </c>
      <c r="AA1215" s="12" t="str">
        <f aca="false">IF(Z1215&lt;&gt;"",Z1215/S1215,"")</f>
        <v/>
      </c>
      <c r="AB1215" s="28" t="str">
        <f aca="false">IF(AND(K1215&gt;0,J1215&gt;0,V1215&gt;0,U1215&gt;0),V1215-U1215,"")</f>
        <v/>
      </c>
      <c r="AC1215" s="12" t="str">
        <f aca="false">IF(AB1215&lt;&gt;"",AB1215/U1215,"")</f>
        <v/>
      </c>
      <c r="AD1215" s="27" t="n">
        <v>0</v>
      </c>
      <c r="AE1215" s="27" t="n">
        <v>0</v>
      </c>
      <c r="AF1215" s="27" t="n">
        <v>0</v>
      </c>
      <c r="AG1215" s="28" t="n">
        <f aca="false">AD1215+AE1215+AF1215</f>
        <v>0</v>
      </c>
      <c r="AH1215" s="12" t="str">
        <f aca="false">IF(AG1215&gt;0,AD1215/AG1215,"")</f>
        <v/>
      </c>
      <c r="AI1215" s="27" t="n">
        <v>0</v>
      </c>
      <c r="AJ1215" s="27" t="n">
        <v>0</v>
      </c>
      <c r="AK1215" s="27" t="n">
        <v>0</v>
      </c>
      <c r="AL1215" s="22" t="str">
        <f aca="false">IF(OR(AJ1215&gt;0,AK1215&gt;0),"Sí","No")</f>
        <v>No</v>
      </c>
      <c r="AM1215" s="6"/>
      <c r="AN1215" s="6"/>
      <c r="AO1215" s="12" t="n">
        <f aca="false">IF(M1215&gt;0,K1215/M1215,"")</f>
        <v>1</v>
      </c>
      <c r="AP1215" s="22" t="str">
        <f aca="false">IF(M1215&gt;=Resumen!$B$5,"Alto","Bajo")</f>
        <v>Bajo</v>
      </c>
      <c r="AQ1215" s="22" t="str">
        <f aca="false">IF(AO1215&gt;=Resumen!$B$28,"Alto","Bajo")</f>
        <v>Alto</v>
      </c>
      <c r="AR1215" s="22" t="str">
        <f aca="false">AP1215&amp;" Potencial / "&amp;AQ1215&amp;" Share"</f>
        <v>Bajo Potencial / Alto Share</v>
      </c>
      <c r="AS1215" s="22" t="str">
        <f aca="false">IF(Q1215="Sí",IF(AO1215&gt;=Resumen!$B$29,"Alto","Bajo"),"")</f>
        <v/>
      </c>
      <c r="AT1215" s="22" t="str">
        <f aca="false">IF(AS1215&lt;&gt;"",AP1215&amp;" Potencial / "&amp;AS1215&amp;" Share","")</f>
        <v/>
      </c>
      <c r="AU1215" s="22" t="str">
        <f aca="false">IF(AH1215="","Sin dato",IF(AH1215-AO1215&gt;Resumen!$B$6,"Sobre-exhibido",IF(AO1215-AH1215&gt;Resumen!$B$6,"Sub-exhibido","En línea")))</f>
        <v>Sin dato</v>
      </c>
      <c r="AV1215" s="22" t="str">
        <f aca="false">IF(AT1215="","",IF(AT1215="Alto Potencial / Bajo Share",1,IF(AT1215="Alto Potencial / Alto Share",2,IF(AT1215="Bajo Potencial / Alto Share",3,4))))</f>
        <v/>
      </c>
      <c r="AW1215" s="22" t="str">
        <f aca="false">IF(Q1215="No","Sin competencia directa",IF(AV1215=1,"1 - Foco Conquista (Alto Pot / Bajo Share)",IF(AV1215=2,"2 - Foco Defensa (Alto Pot / Alto Share)",IF(AV1215=3,"3 - Monitoreo (Bajo Pot / Alto Share)","4 - Baja Prioridad (Bajo Pot / Bajo Share)"))))</f>
        <v>Sin competencia directa</v>
      </c>
      <c r="AX1215" s="12" t="str">
        <f aca="false">IF(OR(IFERROR(AND(W1215&lt;&gt;"",Y1215&lt;&gt;"",Y1215-W1215&gt;Resumen!$B$8),FALSE()),IFERROR(AND(X1215&lt;&gt;"",Y1215&lt;&gt;"",Y1215-X1215&gt;Resumen!$B$8),FALSE())),MAX(IF(IFERROR(AND(W1215&lt;&gt;"",Y1215&lt;&gt;"",Y1215-W1215&gt;Resumen!$B$8),FALSE()),Y1215-W1215,0),IF(IFERROR(AND(X1215&lt;&gt;"",Y1215&lt;&gt;"",Y1215-X1215&gt;Resumen!$B$8),FALSE()),Y1215-X1215,0)),"")</f>
        <v/>
      </c>
      <c r="AY1215" s="22" t="str">
        <f aca="false">IF(OR(IFERROR(AND(W1215&lt;&gt;"",Y1215&lt;&gt;"",Y1215-W1215&gt;Resumen!$B$8),FALSE()),IFERROR(AND(X1215&lt;&gt;"",Y1215&lt;&gt;"",Y1215-X1215&gt;Resumen!$B$8),FALSE())),TRIM("Lays tiene mayor markup que "&amp;IF(IFERROR(AND(W1215&lt;&gt;"",Y1215&lt;&gt;"",Y1215-W1215&gt;Resumen!$B$8),FALSE()),"Quento ","")&amp;IF(IFERROR(AND(X1215&lt;&gt;"",Y1215&lt;&gt;"",Y1215-X1215&gt;Resumen!$B$8),FALSE()),"Julicroc ","")&amp;"en este PDV"),"")</f>
        <v/>
      </c>
      <c r="AZ1215" s="22" t="str">
        <f aca="false">IF(COUNTIF('Plan Pehuamar - Lista'!$A$2:$A$167,A1215)&gt;0,"Sí","No")</f>
        <v>No</v>
      </c>
      <c r="BA1215" s="22" t="str">
        <f aca="false">IF(COUNTIF('Plan Combo 9+1'!$A$2:$A$226,A1215)&gt;0,"Sí","No")</f>
        <v>No</v>
      </c>
      <c r="BB1215" s="22" t="str">
        <f aca="false">IF(AH1215="","No",IF(BA1215="Sí",IF((AO1215-AH1215)&gt;Resumen!$B$6,"Sí","No"),IF((AO1215-AH1215)&gt;=Resumen!$B$132,"Sí","No")))</f>
        <v>No</v>
      </c>
      <c r="BC1215" s="22" t="str">
        <f aca="false">IF(AND(N1215="Sí",AL1215="Sí",AI1215=0),"Sí","No")</f>
        <v>No</v>
      </c>
      <c r="BD1215" s="22" t="str">
        <f aca="false">IF(COUNTIF('Plan 9+1 (con Pehuamar)'!$A$2:$A$227,A1215)&gt;0,"Sí","No")</f>
        <v>No</v>
      </c>
    </row>
    <row r="1216" customFormat="false" ht="15" hidden="false" customHeight="true" outlineLevel="0" collapsed="false">
      <c r="A1216" s="6" t="n">
        <v>401062</v>
      </c>
      <c r="B1216" s="6" t="n">
        <v>6</v>
      </c>
      <c r="C1216" s="6" t="n">
        <v>604</v>
      </c>
      <c r="D1216" s="6" t="s">
        <v>359</v>
      </c>
      <c r="E1216" s="6" t="s">
        <v>1392</v>
      </c>
      <c r="F1216" s="6" t="s">
        <v>466</v>
      </c>
      <c r="G1216" s="6" t="s">
        <v>129</v>
      </c>
      <c r="H1216" s="6" t="s">
        <v>197</v>
      </c>
      <c r="I1216" s="27" t="n">
        <v>0</v>
      </c>
      <c r="J1216" s="27" t="n">
        <v>0</v>
      </c>
      <c r="K1216" s="27" t="n">
        <v>0.7</v>
      </c>
      <c r="L1216" s="28" t="n">
        <f aca="false">I1216+J1216</f>
        <v>0</v>
      </c>
      <c r="M1216" s="28" t="n">
        <f aca="false">L1216+K1216</f>
        <v>0.7</v>
      </c>
      <c r="N1216" s="22" t="str">
        <f aca="false">IF(I1216&gt;0,"Sí","No")</f>
        <v>No</v>
      </c>
      <c r="O1216" s="22" t="str">
        <f aca="false">IF(J1216&gt;0,"Sí","No")</f>
        <v>No</v>
      </c>
      <c r="P1216" s="22" t="str">
        <f aca="false">IF(K1216&gt;0,"Sí","No")</f>
        <v>Sí</v>
      </c>
      <c r="Q1216" s="22" t="str">
        <f aca="false">IF(OR(I1216&gt;0,J1216&gt;0),"Sí","No")</f>
        <v>No</v>
      </c>
      <c r="R1216" s="27"/>
      <c r="S1216" s="27"/>
      <c r="T1216" s="27"/>
      <c r="U1216" s="27"/>
      <c r="V1216" s="27"/>
      <c r="W1216" s="12" t="str">
        <f aca="false">IF(AND(I1216&gt;0,R1216&gt;0),(S1216-R1216)/R1216,"")</f>
        <v/>
      </c>
      <c r="X1216" s="12" t="str">
        <f aca="false">IF(AND(J1216&gt;0,T1216&gt;0),(U1216-T1216)/T1216,"")</f>
        <v/>
      </c>
      <c r="Y1216" s="12" t="str">
        <f aca="false">IF(AND(K1216&gt;0,V1216&gt;0),(V1216-Resumen!$B$7)/Resumen!$B$7,"")</f>
        <v/>
      </c>
      <c r="Z1216" s="28" t="str">
        <f aca="false">IF(AND(K1216&gt;0,I1216&gt;0,V1216&gt;0,S1216&gt;0),V1216-S1216,"")</f>
        <v/>
      </c>
      <c r="AA1216" s="12" t="str">
        <f aca="false">IF(Z1216&lt;&gt;"",Z1216/S1216,"")</f>
        <v/>
      </c>
      <c r="AB1216" s="28" t="str">
        <f aca="false">IF(AND(K1216&gt;0,J1216&gt;0,V1216&gt;0,U1216&gt;0),V1216-U1216,"")</f>
        <v/>
      </c>
      <c r="AC1216" s="12" t="str">
        <f aca="false">IF(AB1216&lt;&gt;"",AB1216/U1216,"")</f>
        <v/>
      </c>
      <c r="AD1216" s="27" t="n">
        <v>0</v>
      </c>
      <c r="AE1216" s="27" t="n">
        <v>0</v>
      </c>
      <c r="AF1216" s="27" t="n">
        <v>0</v>
      </c>
      <c r="AG1216" s="28" t="n">
        <f aca="false">AD1216+AE1216+AF1216</f>
        <v>0</v>
      </c>
      <c r="AH1216" s="12" t="str">
        <f aca="false">IF(AG1216&gt;0,AD1216/AG1216,"")</f>
        <v/>
      </c>
      <c r="AI1216" s="27" t="n">
        <v>0</v>
      </c>
      <c r="AJ1216" s="27" t="n">
        <v>0</v>
      </c>
      <c r="AK1216" s="27" t="n">
        <v>0</v>
      </c>
      <c r="AL1216" s="22" t="str">
        <f aca="false">IF(OR(AJ1216&gt;0,AK1216&gt;0),"Sí","No")</f>
        <v>No</v>
      </c>
      <c r="AM1216" s="6"/>
      <c r="AN1216" s="6"/>
      <c r="AO1216" s="12" t="n">
        <f aca="false">IF(M1216&gt;0,K1216/M1216,"")</f>
        <v>1</v>
      </c>
      <c r="AP1216" s="22" t="str">
        <f aca="false">IF(M1216&gt;=Resumen!$B$5,"Alto","Bajo")</f>
        <v>Bajo</v>
      </c>
      <c r="AQ1216" s="22" t="str">
        <f aca="false">IF(AO1216&gt;=Resumen!$B$28,"Alto","Bajo")</f>
        <v>Alto</v>
      </c>
      <c r="AR1216" s="22" t="str">
        <f aca="false">AP1216&amp;" Potencial / "&amp;AQ1216&amp;" Share"</f>
        <v>Bajo Potencial / Alto Share</v>
      </c>
      <c r="AS1216" s="22" t="str">
        <f aca="false">IF(Q1216="Sí",IF(AO1216&gt;=Resumen!$B$29,"Alto","Bajo"),"")</f>
        <v/>
      </c>
      <c r="AT1216" s="22" t="str">
        <f aca="false">IF(AS1216&lt;&gt;"",AP1216&amp;" Potencial / "&amp;AS1216&amp;" Share","")</f>
        <v/>
      </c>
      <c r="AU1216" s="22" t="str">
        <f aca="false">IF(AH1216="","Sin dato",IF(AH1216-AO1216&gt;Resumen!$B$6,"Sobre-exhibido",IF(AO1216-AH1216&gt;Resumen!$B$6,"Sub-exhibido","En línea")))</f>
        <v>Sin dato</v>
      </c>
      <c r="AV1216" s="22" t="str">
        <f aca="false">IF(AT1216="","",IF(AT1216="Alto Potencial / Bajo Share",1,IF(AT1216="Alto Potencial / Alto Share",2,IF(AT1216="Bajo Potencial / Alto Share",3,4))))</f>
        <v/>
      </c>
      <c r="AW1216" s="22" t="str">
        <f aca="false">IF(Q1216="No","Sin competencia directa",IF(AV1216=1,"1 - Foco Conquista (Alto Pot / Bajo Share)",IF(AV1216=2,"2 - Foco Defensa (Alto Pot / Alto Share)",IF(AV1216=3,"3 - Monitoreo (Bajo Pot / Alto Share)","4 - Baja Prioridad (Bajo Pot / Bajo Share)"))))</f>
        <v>Sin competencia directa</v>
      </c>
      <c r="AX1216" s="12" t="str">
        <f aca="false">IF(OR(IFERROR(AND(W1216&lt;&gt;"",Y1216&lt;&gt;"",Y1216-W1216&gt;Resumen!$B$8),FALSE()),IFERROR(AND(X1216&lt;&gt;"",Y1216&lt;&gt;"",Y1216-X1216&gt;Resumen!$B$8),FALSE())),MAX(IF(IFERROR(AND(W1216&lt;&gt;"",Y1216&lt;&gt;"",Y1216-W1216&gt;Resumen!$B$8),FALSE()),Y1216-W1216,0),IF(IFERROR(AND(X1216&lt;&gt;"",Y1216&lt;&gt;"",Y1216-X1216&gt;Resumen!$B$8),FALSE()),Y1216-X1216,0)),"")</f>
        <v/>
      </c>
      <c r="AY1216" s="22" t="str">
        <f aca="false">IF(OR(IFERROR(AND(W1216&lt;&gt;"",Y1216&lt;&gt;"",Y1216-W1216&gt;Resumen!$B$8),FALSE()),IFERROR(AND(X1216&lt;&gt;"",Y1216&lt;&gt;"",Y1216-X1216&gt;Resumen!$B$8),FALSE())),TRIM("Lays tiene mayor markup que "&amp;IF(IFERROR(AND(W1216&lt;&gt;"",Y1216&lt;&gt;"",Y1216-W1216&gt;Resumen!$B$8),FALSE()),"Quento ","")&amp;IF(IFERROR(AND(X1216&lt;&gt;"",Y1216&lt;&gt;"",Y1216-X1216&gt;Resumen!$B$8),FALSE()),"Julicroc ","")&amp;"en este PDV"),"")</f>
        <v/>
      </c>
      <c r="AZ1216" s="22" t="str">
        <f aca="false">IF(COUNTIF('Plan Pehuamar - Lista'!$A$2:$A$167,A1216)&gt;0,"Sí","No")</f>
        <v>No</v>
      </c>
      <c r="BA1216" s="22" t="str">
        <f aca="false">IF(COUNTIF('Plan Combo 9+1'!$A$2:$A$226,A1216)&gt;0,"Sí","No")</f>
        <v>No</v>
      </c>
      <c r="BB1216" s="22" t="str">
        <f aca="false">IF(AH1216="","No",IF(BA1216="Sí",IF((AO1216-AH1216)&gt;Resumen!$B$6,"Sí","No"),IF((AO1216-AH1216)&gt;=Resumen!$B$132,"Sí","No")))</f>
        <v>No</v>
      </c>
      <c r="BC1216" s="22" t="str">
        <f aca="false">IF(AND(N1216="Sí",AL1216="Sí",AI1216=0),"Sí","No")</f>
        <v>No</v>
      </c>
      <c r="BD1216" s="22" t="str">
        <f aca="false">IF(COUNTIF('Plan 9+1 (con Pehuamar)'!$A$2:$A$227,A1216)&gt;0,"Sí","No")</f>
        <v>No</v>
      </c>
    </row>
    <row r="1217" customFormat="false" ht="15" hidden="false" customHeight="true" outlineLevel="0" collapsed="false">
      <c r="A1217" s="6" t="n">
        <v>401071</v>
      </c>
      <c r="B1217" s="6" t="n">
        <v>6</v>
      </c>
      <c r="C1217" s="6" t="n">
        <v>604</v>
      </c>
      <c r="D1217" s="6" t="s">
        <v>359</v>
      </c>
      <c r="E1217" s="6" t="s">
        <v>1393</v>
      </c>
      <c r="F1217" s="6" t="s">
        <v>201</v>
      </c>
      <c r="G1217" s="6" t="s">
        <v>129</v>
      </c>
      <c r="H1217" s="6" t="s">
        <v>197</v>
      </c>
      <c r="I1217" s="27" t="n">
        <v>0</v>
      </c>
      <c r="J1217" s="27" t="n">
        <v>0</v>
      </c>
      <c r="K1217" s="27" t="n">
        <v>1.7</v>
      </c>
      <c r="L1217" s="28" t="n">
        <f aca="false">I1217+J1217</f>
        <v>0</v>
      </c>
      <c r="M1217" s="28" t="n">
        <f aca="false">L1217+K1217</f>
        <v>1.7</v>
      </c>
      <c r="N1217" s="22" t="str">
        <f aca="false">IF(I1217&gt;0,"Sí","No")</f>
        <v>No</v>
      </c>
      <c r="O1217" s="22" t="str">
        <f aca="false">IF(J1217&gt;0,"Sí","No")</f>
        <v>No</v>
      </c>
      <c r="P1217" s="22" t="str">
        <f aca="false">IF(K1217&gt;0,"Sí","No")</f>
        <v>Sí</v>
      </c>
      <c r="Q1217" s="22" t="str">
        <f aca="false">IF(OR(I1217&gt;0,J1217&gt;0),"Sí","No")</f>
        <v>No</v>
      </c>
      <c r="R1217" s="27"/>
      <c r="S1217" s="27"/>
      <c r="T1217" s="27"/>
      <c r="U1217" s="27"/>
      <c r="V1217" s="27"/>
      <c r="W1217" s="12" t="str">
        <f aca="false">IF(AND(I1217&gt;0,R1217&gt;0),(S1217-R1217)/R1217,"")</f>
        <v/>
      </c>
      <c r="X1217" s="12" t="str">
        <f aca="false">IF(AND(J1217&gt;0,T1217&gt;0),(U1217-T1217)/T1217,"")</f>
        <v/>
      </c>
      <c r="Y1217" s="12" t="str">
        <f aca="false">IF(AND(K1217&gt;0,V1217&gt;0),(V1217-Resumen!$B$7)/Resumen!$B$7,"")</f>
        <v/>
      </c>
      <c r="Z1217" s="28" t="str">
        <f aca="false">IF(AND(K1217&gt;0,I1217&gt;0,V1217&gt;0,S1217&gt;0),V1217-S1217,"")</f>
        <v/>
      </c>
      <c r="AA1217" s="12" t="str">
        <f aca="false">IF(Z1217&lt;&gt;"",Z1217/S1217,"")</f>
        <v/>
      </c>
      <c r="AB1217" s="28" t="str">
        <f aca="false">IF(AND(K1217&gt;0,J1217&gt;0,V1217&gt;0,U1217&gt;0),V1217-U1217,"")</f>
        <v/>
      </c>
      <c r="AC1217" s="12" t="str">
        <f aca="false">IF(AB1217&lt;&gt;"",AB1217/U1217,"")</f>
        <v/>
      </c>
      <c r="AD1217" s="27" t="n">
        <v>0</v>
      </c>
      <c r="AE1217" s="27" t="n">
        <v>0</v>
      </c>
      <c r="AF1217" s="27" t="n">
        <v>0</v>
      </c>
      <c r="AG1217" s="28" t="n">
        <f aca="false">AD1217+AE1217+AF1217</f>
        <v>0</v>
      </c>
      <c r="AH1217" s="12" t="str">
        <f aca="false">IF(AG1217&gt;0,AD1217/AG1217,"")</f>
        <v/>
      </c>
      <c r="AI1217" s="27" t="n">
        <v>0</v>
      </c>
      <c r="AJ1217" s="27" t="n">
        <v>0</v>
      </c>
      <c r="AK1217" s="27" t="n">
        <v>0</v>
      </c>
      <c r="AL1217" s="22" t="str">
        <f aca="false">IF(OR(AJ1217&gt;0,AK1217&gt;0),"Sí","No")</f>
        <v>No</v>
      </c>
      <c r="AM1217" s="6"/>
      <c r="AN1217" s="6"/>
      <c r="AO1217" s="12" t="n">
        <f aca="false">IF(M1217&gt;0,K1217/M1217,"")</f>
        <v>1</v>
      </c>
      <c r="AP1217" s="22" t="str">
        <f aca="false">IF(M1217&gt;=Resumen!$B$5,"Alto","Bajo")</f>
        <v>Bajo</v>
      </c>
      <c r="AQ1217" s="22" t="str">
        <f aca="false">IF(AO1217&gt;=Resumen!$B$28,"Alto","Bajo")</f>
        <v>Alto</v>
      </c>
      <c r="AR1217" s="22" t="str">
        <f aca="false">AP1217&amp;" Potencial / "&amp;AQ1217&amp;" Share"</f>
        <v>Bajo Potencial / Alto Share</v>
      </c>
      <c r="AS1217" s="22" t="str">
        <f aca="false">IF(Q1217="Sí",IF(AO1217&gt;=Resumen!$B$29,"Alto","Bajo"),"")</f>
        <v/>
      </c>
      <c r="AT1217" s="22" t="str">
        <f aca="false">IF(AS1217&lt;&gt;"",AP1217&amp;" Potencial / "&amp;AS1217&amp;" Share","")</f>
        <v/>
      </c>
      <c r="AU1217" s="22" t="str">
        <f aca="false">IF(AH1217="","Sin dato",IF(AH1217-AO1217&gt;Resumen!$B$6,"Sobre-exhibido",IF(AO1217-AH1217&gt;Resumen!$B$6,"Sub-exhibido","En línea")))</f>
        <v>Sin dato</v>
      </c>
      <c r="AV1217" s="22" t="str">
        <f aca="false">IF(AT1217="","",IF(AT1217="Alto Potencial / Bajo Share",1,IF(AT1217="Alto Potencial / Alto Share",2,IF(AT1217="Bajo Potencial / Alto Share",3,4))))</f>
        <v/>
      </c>
      <c r="AW1217" s="22" t="str">
        <f aca="false">IF(Q1217="No","Sin competencia directa",IF(AV1217=1,"1 - Foco Conquista (Alto Pot / Bajo Share)",IF(AV1217=2,"2 - Foco Defensa (Alto Pot / Alto Share)",IF(AV1217=3,"3 - Monitoreo (Bajo Pot / Alto Share)","4 - Baja Prioridad (Bajo Pot / Bajo Share)"))))</f>
        <v>Sin competencia directa</v>
      </c>
      <c r="AX1217" s="12" t="str">
        <f aca="false">IF(OR(IFERROR(AND(W1217&lt;&gt;"",Y1217&lt;&gt;"",Y1217-W1217&gt;Resumen!$B$8),FALSE()),IFERROR(AND(X1217&lt;&gt;"",Y1217&lt;&gt;"",Y1217-X1217&gt;Resumen!$B$8),FALSE())),MAX(IF(IFERROR(AND(W1217&lt;&gt;"",Y1217&lt;&gt;"",Y1217-W1217&gt;Resumen!$B$8),FALSE()),Y1217-W1217,0),IF(IFERROR(AND(X1217&lt;&gt;"",Y1217&lt;&gt;"",Y1217-X1217&gt;Resumen!$B$8),FALSE()),Y1217-X1217,0)),"")</f>
        <v/>
      </c>
      <c r="AY1217" s="22" t="str">
        <f aca="false">IF(OR(IFERROR(AND(W1217&lt;&gt;"",Y1217&lt;&gt;"",Y1217-W1217&gt;Resumen!$B$8),FALSE()),IFERROR(AND(X1217&lt;&gt;"",Y1217&lt;&gt;"",Y1217-X1217&gt;Resumen!$B$8),FALSE())),TRIM("Lays tiene mayor markup que "&amp;IF(IFERROR(AND(W1217&lt;&gt;"",Y1217&lt;&gt;"",Y1217-W1217&gt;Resumen!$B$8),FALSE()),"Quento ","")&amp;IF(IFERROR(AND(X1217&lt;&gt;"",Y1217&lt;&gt;"",Y1217-X1217&gt;Resumen!$B$8),FALSE()),"Julicroc ","")&amp;"en este PDV"),"")</f>
        <v/>
      </c>
      <c r="AZ1217" s="22" t="str">
        <f aca="false">IF(COUNTIF('Plan Pehuamar - Lista'!$A$2:$A$167,A1217)&gt;0,"Sí","No")</f>
        <v>No</v>
      </c>
      <c r="BA1217" s="22" t="str">
        <f aca="false">IF(COUNTIF('Plan Combo 9+1'!$A$2:$A$226,A1217)&gt;0,"Sí","No")</f>
        <v>No</v>
      </c>
      <c r="BB1217" s="22" t="str">
        <f aca="false">IF(AH1217="","No",IF(BA1217="Sí",IF((AO1217-AH1217)&gt;Resumen!$B$6,"Sí","No"),IF((AO1217-AH1217)&gt;=Resumen!$B$132,"Sí","No")))</f>
        <v>No</v>
      </c>
      <c r="BC1217" s="22" t="str">
        <f aca="false">IF(AND(N1217="Sí",AL1217="Sí",AI1217=0),"Sí","No")</f>
        <v>No</v>
      </c>
      <c r="BD1217" s="22" t="str">
        <f aca="false">IF(COUNTIF('Plan 9+1 (con Pehuamar)'!$A$2:$A$227,A1217)&gt;0,"Sí","No")</f>
        <v>No</v>
      </c>
    </row>
    <row r="1218" customFormat="false" ht="15" hidden="false" customHeight="true" outlineLevel="0" collapsed="false">
      <c r="A1218" s="6" t="n">
        <v>401078</v>
      </c>
      <c r="B1218" s="6" t="n">
        <v>6</v>
      </c>
      <c r="C1218" s="6" t="n">
        <v>604</v>
      </c>
      <c r="D1218" s="6" t="s">
        <v>359</v>
      </c>
      <c r="E1218" s="6" t="s">
        <v>1394</v>
      </c>
      <c r="F1218" s="6" t="s">
        <v>196</v>
      </c>
      <c r="G1218" s="6" t="s">
        <v>129</v>
      </c>
      <c r="H1218" s="6" t="s">
        <v>197</v>
      </c>
      <c r="I1218" s="27" t="n">
        <v>0</v>
      </c>
      <c r="J1218" s="27" t="n">
        <v>0</v>
      </c>
      <c r="K1218" s="27" t="n">
        <v>5.3</v>
      </c>
      <c r="L1218" s="28" t="n">
        <f aca="false">I1218+J1218</f>
        <v>0</v>
      </c>
      <c r="M1218" s="28" t="n">
        <f aca="false">L1218+K1218</f>
        <v>5.3</v>
      </c>
      <c r="N1218" s="22" t="str">
        <f aca="false">IF(I1218&gt;0,"Sí","No")</f>
        <v>No</v>
      </c>
      <c r="O1218" s="22" t="str">
        <f aca="false">IF(J1218&gt;0,"Sí","No")</f>
        <v>No</v>
      </c>
      <c r="P1218" s="22" t="str">
        <f aca="false">IF(K1218&gt;0,"Sí","No")</f>
        <v>Sí</v>
      </c>
      <c r="Q1218" s="22" t="str">
        <f aca="false">IF(OR(I1218&gt;0,J1218&gt;0),"Sí","No")</f>
        <v>No</v>
      </c>
      <c r="R1218" s="27"/>
      <c r="S1218" s="27"/>
      <c r="T1218" s="27"/>
      <c r="U1218" s="27"/>
      <c r="V1218" s="27"/>
      <c r="W1218" s="12" t="str">
        <f aca="false">IF(AND(I1218&gt;0,R1218&gt;0),(S1218-R1218)/R1218,"")</f>
        <v/>
      </c>
      <c r="X1218" s="12" t="str">
        <f aca="false">IF(AND(J1218&gt;0,T1218&gt;0),(U1218-T1218)/T1218,"")</f>
        <v/>
      </c>
      <c r="Y1218" s="12" t="str">
        <f aca="false">IF(AND(K1218&gt;0,V1218&gt;0),(V1218-Resumen!$B$7)/Resumen!$B$7,"")</f>
        <v/>
      </c>
      <c r="Z1218" s="28" t="str">
        <f aca="false">IF(AND(K1218&gt;0,I1218&gt;0,V1218&gt;0,S1218&gt;0),V1218-S1218,"")</f>
        <v/>
      </c>
      <c r="AA1218" s="12" t="str">
        <f aca="false">IF(Z1218&lt;&gt;"",Z1218/S1218,"")</f>
        <v/>
      </c>
      <c r="AB1218" s="28" t="str">
        <f aca="false">IF(AND(K1218&gt;0,J1218&gt;0,V1218&gt;0,U1218&gt;0),V1218-U1218,"")</f>
        <v/>
      </c>
      <c r="AC1218" s="12" t="str">
        <f aca="false">IF(AB1218&lt;&gt;"",AB1218/U1218,"")</f>
        <v/>
      </c>
      <c r="AD1218" s="27" t="n">
        <v>0</v>
      </c>
      <c r="AE1218" s="27" t="n">
        <v>0</v>
      </c>
      <c r="AF1218" s="27" t="n">
        <v>0</v>
      </c>
      <c r="AG1218" s="28" t="n">
        <f aca="false">AD1218+AE1218+AF1218</f>
        <v>0</v>
      </c>
      <c r="AH1218" s="12" t="str">
        <f aca="false">IF(AG1218&gt;0,AD1218/AG1218,"")</f>
        <v/>
      </c>
      <c r="AI1218" s="27" t="n">
        <v>0</v>
      </c>
      <c r="AJ1218" s="27" t="n">
        <v>0</v>
      </c>
      <c r="AK1218" s="27" t="n">
        <v>0</v>
      </c>
      <c r="AL1218" s="22" t="str">
        <f aca="false">IF(OR(AJ1218&gt;0,AK1218&gt;0),"Sí","No")</f>
        <v>No</v>
      </c>
      <c r="AM1218" s="6"/>
      <c r="AN1218" s="6"/>
      <c r="AO1218" s="12" t="n">
        <f aca="false">IF(M1218&gt;0,K1218/M1218,"")</f>
        <v>1</v>
      </c>
      <c r="AP1218" s="22" t="str">
        <f aca="false">IF(M1218&gt;=Resumen!$B$5,"Alto","Bajo")</f>
        <v>Bajo</v>
      </c>
      <c r="AQ1218" s="22" t="str">
        <f aca="false">IF(AO1218&gt;=Resumen!$B$28,"Alto","Bajo")</f>
        <v>Alto</v>
      </c>
      <c r="AR1218" s="22" t="str">
        <f aca="false">AP1218&amp;" Potencial / "&amp;AQ1218&amp;" Share"</f>
        <v>Bajo Potencial / Alto Share</v>
      </c>
      <c r="AS1218" s="22" t="str">
        <f aca="false">IF(Q1218="Sí",IF(AO1218&gt;=Resumen!$B$29,"Alto","Bajo"),"")</f>
        <v/>
      </c>
      <c r="AT1218" s="22" t="str">
        <f aca="false">IF(AS1218&lt;&gt;"",AP1218&amp;" Potencial / "&amp;AS1218&amp;" Share","")</f>
        <v/>
      </c>
      <c r="AU1218" s="22" t="str">
        <f aca="false">IF(AH1218="","Sin dato",IF(AH1218-AO1218&gt;Resumen!$B$6,"Sobre-exhibido",IF(AO1218-AH1218&gt;Resumen!$B$6,"Sub-exhibido","En línea")))</f>
        <v>Sin dato</v>
      </c>
      <c r="AV1218" s="22" t="str">
        <f aca="false">IF(AT1218="","",IF(AT1218="Alto Potencial / Bajo Share",1,IF(AT1218="Alto Potencial / Alto Share",2,IF(AT1218="Bajo Potencial / Alto Share",3,4))))</f>
        <v/>
      </c>
      <c r="AW1218" s="22" t="str">
        <f aca="false">IF(Q1218="No","Sin competencia directa",IF(AV1218=1,"1 - Foco Conquista (Alto Pot / Bajo Share)",IF(AV1218=2,"2 - Foco Defensa (Alto Pot / Alto Share)",IF(AV1218=3,"3 - Monitoreo (Bajo Pot / Alto Share)","4 - Baja Prioridad (Bajo Pot / Bajo Share)"))))</f>
        <v>Sin competencia directa</v>
      </c>
      <c r="AX1218" s="12" t="str">
        <f aca="false">IF(OR(IFERROR(AND(W1218&lt;&gt;"",Y1218&lt;&gt;"",Y1218-W1218&gt;Resumen!$B$8),FALSE()),IFERROR(AND(X1218&lt;&gt;"",Y1218&lt;&gt;"",Y1218-X1218&gt;Resumen!$B$8),FALSE())),MAX(IF(IFERROR(AND(W1218&lt;&gt;"",Y1218&lt;&gt;"",Y1218-W1218&gt;Resumen!$B$8),FALSE()),Y1218-W1218,0),IF(IFERROR(AND(X1218&lt;&gt;"",Y1218&lt;&gt;"",Y1218-X1218&gt;Resumen!$B$8),FALSE()),Y1218-X1218,0)),"")</f>
        <v/>
      </c>
      <c r="AY1218" s="22" t="str">
        <f aca="false">IF(OR(IFERROR(AND(W1218&lt;&gt;"",Y1218&lt;&gt;"",Y1218-W1218&gt;Resumen!$B$8),FALSE()),IFERROR(AND(X1218&lt;&gt;"",Y1218&lt;&gt;"",Y1218-X1218&gt;Resumen!$B$8),FALSE())),TRIM("Lays tiene mayor markup que "&amp;IF(IFERROR(AND(W1218&lt;&gt;"",Y1218&lt;&gt;"",Y1218-W1218&gt;Resumen!$B$8),FALSE()),"Quento ","")&amp;IF(IFERROR(AND(X1218&lt;&gt;"",Y1218&lt;&gt;"",Y1218-X1218&gt;Resumen!$B$8),FALSE()),"Julicroc ","")&amp;"en este PDV"),"")</f>
        <v/>
      </c>
      <c r="AZ1218" s="22" t="str">
        <f aca="false">IF(COUNTIF('Plan Pehuamar - Lista'!$A$2:$A$167,A1218)&gt;0,"Sí","No")</f>
        <v>No</v>
      </c>
      <c r="BA1218" s="22" t="str">
        <f aca="false">IF(COUNTIF('Plan Combo 9+1'!$A$2:$A$226,A1218)&gt;0,"Sí","No")</f>
        <v>No</v>
      </c>
      <c r="BB1218" s="22" t="str">
        <f aca="false">IF(AH1218="","No",IF(BA1218="Sí",IF((AO1218-AH1218)&gt;Resumen!$B$6,"Sí","No"),IF((AO1218-AH1218)&gt;=Resumen!$B$132,"Sí","No")))</f>
        <v>No</v>
      </c>
      <c r="BC1218" s="22" t="str">
        <f aca="false">IF(AND(N1218="Sí",AL1218="Sí",AI1218=0),"Sí","No")</f>
        <v>No</v>
      </c>
      <c r="BD1218" s="22" t="str">
        <f aca="false">IF(COUNTIF('Plan 9+1 (con Pehuamar)'!$A$2:$A$227,A1218)&gt;0,"Sí","No")</f>
        <v>No</v>
      </c>
    </row>
    <row r="1219" customFormat="false" ht="15" hidden="false" customHeight="true" outlineLevel="0" collapsed="false">
      <c r="A1219" s="6" t="n">
        <v>401110</v>
      </c>
      <c r="B1219" s="6" t="n">
        <v>6</v>
      </c>
      <c r="C1219" s="6" t="n">
        <v>604</v>
      </c>
      <c r="D1219" s="6" t="s">
        <v>359</v>
      </c>
      <c r="E1219" s="6" t="s">
        <v>1395</v>
      </c>
      <c r="F1219" s="6" t="s">
        <v>206</v>
      </c>
      <c r="G1219" s="6" t="s">
        <v>129</v>
      </c>
      <c r="H1219" s="6" t="s">
        <v>197</v>
      </c>
      <c r="I1219" s="27" t="n">
        <v>0</v>
      </c>
      <c r="J1219" s="27" t="n">
        <v>0</v>
      </c>
      <c r="K1219" s="27" t="n">
        <v>4.5</v>
      </c>
      <c r="L1219" s="28" t="n">
        <f aca="false">I1219+J1219</f>
        <v>0</v>
      </c>
      <c r="M1219" s="28" t="n">
        <f aca="false">L1219+K1219</f>
        <v>4.5</v>
      </c>
      <c r="N1219" s="22" t="str">
        <f aca="false">IF(I1219&gt;0,"Sí","No")</f>
        <v>No</v>
      </c>
      <c r="O1219" s="22" t="str">
        <f aca="false">IF(J1219&gt;0,"Sí","No")</f>
        <v>No</v>
      </c>
      <c r="P1219" s="22" t="str">
        <f aca="false">IF(K1219&gt;0,"Sí","No")</f>
        <v>Sí</v>
      </c>
      <c r="Q1219" s="22" t="str">
        <f aca="false">IF(OR(I1219&gt;0,J1219&gt;0),"Sí","No")</f>
        <v>No</v>
      </c>
      <c r="R1219" s="27"/>
      <c r="S1219" s="27"/>
      <c r="T1219" s="27"/>
      <c r="U1219" s="27"/>
      <c r="V1219" s="27"/>
      <c r="W1219" s="12" t="str">
        <f aca="false">IF(AND(I1219&gt;0,R1219&gt;0),(S1219-R1219)/R1219,"")</f>
        <v/>
      </c>
      <c r="X1219" s="12" t="str">
        <f aca="false">IF(AND(J1219&gt;0,T1219&gt;0),(U1219-T1219)/T1219,"")</f>
        <v/>
      </c>
      <c r="Y1219" s="12" t="str">
        <f aca="false">IF(AND(K1219&gt;0,V1219&gt;0),(V1219-Resumen!$B$7)/Resumen!$B$7,"")</f>
        <v/>
      </c>
      <c r="Z1219" s="28" t="str">
        <f aca="false">IF(AND(K1219&gt;0,I1219&gt;0,V1219&gt;0,S1219&gt;0),V1219-S1219,"")</f>
        <v/>
      </c>
      <c r="AA1219" s="12" t="str">
        <f aca="false">IF(Z1219&lt;&gt;"",Z1219/S1219,"")</f>
        <v/>
      </c>
      <c r="AB1219" s="28" t="str">
        <f aca="false">IF(AND(K1219&gt;0,J1219&gt;0,V1219&gt;0,U1219&gt;0),V1219-U1219,"")</f>
        <v/>
      </c>
      <c r="AC1219" s="12" t="str">
        <f aca="false">IF(AB1219&lt;&gt;"",AB1219/U1219,"")</f>
        <v/>
      </c>
      <c r="AD1219" s="27" t="n">
        <v>0</v>
      </c>
      <c r="AE1219" s="27" t="n">
        <v>0</v>
      </c>
      <c r="AF1219" s="27" t="n">
        <v>0</v>
      </c>
      <c r="AG1219" s="28" t="n">
        <f aca="false">AD1219+AE1219+AF1219</f>
        <v>0</v>
      </c>
      <c r="AH1219" s="12" t="str">
        <f aca="false">IF(AG1219&gt;0,AD1219/AG1219,"")</f>
        <v/>
      </c>
      <c r="AI1219" s="27" t="n">
        <v>0</v>
      </c>
      <c r="AJ1219" s="27" t="n">
        <v>0</v>
      </c>
      <c r="AK1219" s="27" t="n">
        <v>0</v>
      </c>
      <c r="AL1219" s="22" t="str">
        <f aca="false">IF(OR(AJ1219&gt;0,AK1219&gt;0),"Sí","No")</f>
        <v>No</v>
      </c>
      <c r="AM1219" s="6"/>
      <c r="AN1219" s="6"/>
      <c r="AO1219" s="12" t="n">
        <f aca="false">IF(M1219&gt;0,K1219/M1219,"")</f>
        <v>1</v>
      </c>
      <c r="AP1219" s="22" t="str">
        <f aca="false">IF(M1219&gt;=Resumen!$B$5,"Alto","Bajo")</f>
        <v>Bajo</v>
      </c>
      <c r="AQ1219" s="22" t="str">
        <f aca="false">IF(AO1219&gt;=Resumen!$B$28,"Alto","Bajo")</f>
        <v>Alto</v>
      </c>
      <c r="AR1219" s="22" t="str">
        <f aca="false">AP1219&amp;" Potencial / "&amp;AQ1219&amp;" Share"</f>
        <v>Bajo Potencial / Alto Share</v>
      </c>
      <c r="AS1219" s="22" t="str">
        <f aca="false">IF(Q1219="Sí",IF(AO1219&gt;=Resumen!$B$29,"Alto","Bajo"),"")</f>
        <v/>
      </c>
      <c r="AT1219" s="22" t="str">
        <f aca="false">IF(AS1219&lt;&gt;"",AP1219&amp;" Potencial / "&amp;AS1219&amp;" Share","")</f>
        <v/>
      </c>
      <c r="AU1219" s="22" t="str">
        <f aca="false">IF(AH1219="","Sin dato",IF(AH1219-AO1219&gt;Resumen!$B$6,"Sobre-exhibido",IF(AO1219-AH1219&gt;Resumen!$B$6,"Sub-exhibido","En línea")))</f>
        <v>Sin dato</v>
      </c>
      <c r="AV1219" s="22" t="str">
        <f aca="false">IF(AT1219="","",IF(AT1219="Alto Potencial / Bajo Share",1,IF(AT1219="Alto Potencial / Alto Share",2,IF(AT1219="Bajo Potencial / Alto Share",3,4))))</f>
        <v/>
      </c>
      <c r="AW1219" s="22" t="str">
        <f aca="false">IF(Q1219="No","Sin competencia directa",IF(AV1219=1,"1 - Foco Conquista (Alto Pot / Bajo Share)",IF(AV1219=2,"2 - Foco Defensa (Alto Pot / Alto Share)",IF(AV1219=3,"3 - Monitoreo (Bajo Pot / Alto Share)","4 - Baja Prioridad (Bajo Pot / Bajo Share)"))))</f>
        <v>Sin competencia directa</v>
      </c>
      <c r="AX1219" s="12" t="str">
        <f aca="false">IF(OR(IFERROR(AND(W1219&lt;&gt;"",Y1219&lt;&gt;"",Y1219-W1219&gt;Resumen!$B$8),FALSE()),IFERROR(AND(X1219&lt;&gt;"",Y1219&lt;&gt;"",Y1219-X1219&gt;Resumen!$B$8),FALSE())),MAX(IF(IFERROR(AND(W1219&lt;&gt;"",Y1219&lt;&gt;"",Y1219-W1219&gt;Resumen!$B$8),FALSE()),Y1219-W1219,0),IF(IFERROR(AND(X1219&lt;&gt;"",Y1219&lt;&gt;"",Y1219-X1219&gt;Resumen!$B$8),FALSE()),Y1219-X1219,0)),"")</f>
        <v/>
      </c>
      <c r="AY1219" s="22" t="str">
        <f aca="false">IF(OR(IFERROR(AND(W1219&lt;&gt;"",Y1219&lt;&gt;"",Y1219-W1219&gt;Resumen!$B$8),FALSE()),IFERROR(AND(X1219&lt;&gt;"",Y1219&lt;&gt;"",Y1219-X1219&gt;Resumen!$B$8),FALSE())),TRIM("Lays tiene mayor markup que "&amp;IF(IFERROR(AND(W1219&lt;&gt;"",Y1219&lt;&gt;"",Y1219-W1219&gt;Resumen!$B$8),FALSE()),"Quento ","")&amp;IF(IFERROR(AND(X1219&lt;&gt;"",Y1219&lt;&gt;"",Y1219-X1219&gt;Resumen!$B$8),FALSE()),"Julicroc ","")&amp;"en este PDV"),"")</f>
        <v/>
      </c>
      <c r="AZ1219" s="22" t="str">
        <f aca="false">IF(COUNTIF('Plan Pehuamar - Lista'!$A$2:$A$167,A1219)&gt;0,"Sí","No")</f>
        <v>No</v>
      </c>
      <c r="BA1219" s="22" t="str">
        <f aca="false">IF(COUNTIF('Plan Combo 9+1'!$A$2:$A$226,A1219)&gt;0,"Sí","No")</f>
        <v>No</v>
      </c>
      <c r="BB1219" s="22" t="str">
        <f aca="false">IF(AH1219="","No",IF(BA1219="Sí",IF((AO1219-AH1219)&gt;Resumen!$B$6,"Sí","No"),IF((AO1219-AH1219)&gt;=Resumen!$B$132,"Sí","No")))</f>
        <v>No</v>
      </c>
      <c r="BC1219" s="22" t="str">
        <f aca="false">IF(AND(N1219="Sí",AL1219="Sí",AI1219=0),"Sí","No")</f>
        <v>No</v>
      </c>
      <c r="BD1219" s="22" t="str">
        <f aca="false">IF(COUNTIF('Plan 9+1 (con Pehuamar)'!$A$2:$A$227,A1219)&gt;0,"Sí","No")</f>
        <v>No</v>
      </c>
    </row>
    <row r="1220" customFormat="false" ht="15" hidden="false" customHeight="true" outlineLevel="0" collapsed="false">
      <c r="A1220" s="6" t="n">
        <v>401115</v>
      </c>
      <c r="B1220" s="6" t="n">
        <v>6</v>
      </c>
      <c r="C1220" s="6" t="n">
        <v>604</v>
      </c>
      <c r="D1220" s="6" t="s">
        <v>359</v>
      </c>
      <c r="E1220" s="6" t="s">
        <v>1396</v>
      </c>
      <c r="F1220" s="6" t="s">
        <v>196</v>
      </c>
      <c r="G1220" s="6" t="s">
        <v>129</v>
      </c>
      <c r="H1220" s="6" t="s">
        <v>197</v>
      </c>
      <c r="I1220" s="27" t="n">
        <v>0</v>
      </c>
      <c r="J1220" s="27" t="n">
        <v>0</v>
      </c>
      <c r="K1220" s="27" t="n">
        <v>0.4</v>
      </c>
      <c r="L1220" s="28" t="n">
        <f aca="false">I1220+J1220</f>
        <v>0</v>
      </c>
      <c r="M1220" s="28" t="n">
        <f aca="false">L1220+K1220</f>
        <v>0.4</v>
      </c>
      <c r="N1220" s="22" t="str">
        <f aca="false">IF(I1220&gt;0,"Sí","No")</f>
        <v>No</v>
      </c>
      <c r="O1220" s="22" t="str">
        <f aca="false">IF(J1220&gt;0,"Sí","No")</f>
        <v>No</v>
      </c>
      <c r="P1220" s="22" t="str">
        <f aca="false">IF(K1220&gt;0,"Sí","No")</f>
        <v>Sí</v>
      </c>
      <c r="Q1220" s="22" t="str">
        <f aca="false">IF(OR(I1220&gt;0,J1220&gt;0),"Sí","No")</f>
        <v>No</v>
      </c>
      <c r="R1220" s="27"/>
      <c r="S1220" s="27"/>
      <c r="T1220" s="27"/>
      <c r="U1220" s="27"/>
      <c r="V1220" s="27"/>
      <c r="W1220" s="12" t="str">
        <f aca="false">IF(AND(I1220&gt;0,R1220&gt;0),(S1220-R1220)/R1220,"")</f>
        <v/>
      </c>
      <c r="X1220" s="12" t="str">
        <f aca="false">IF(AND(J1220&gt;0,T1220&gt;0),(U1220-T1220)/T1220,"")</f>
        <v/>
      </c>
      <c r="Y1220" s="12" t="str">
        <f aca="false">IF(AND(K1220&gt;0,V1220&gt;0),(V1220-Resumen!$B$7)/Resumen!$B$7,"")</f>
        <v/>
      </c>
      <c r="Z1220" s="28" t="str">
        <f aca="false">IF(AND(K1220&gt;0,I1220&gt;0,V1220&gt;0,S1220&gt;0),V1220-S1220,"")</f>
        <v/>
      </c>
      <c r="AA1220" s="12" t="str">
        <f aca="false">IF(Z1220&lt;&gt;"",Z1220/S1220,"")</f>
        <v/>
      </c>
      <c r="AB1220" s="28" t="str">
        <f aca="false">IF(AND(K1220&gt;0,J1220&gt;0,V1220&gt;0,U1220&gt;0),V1220-U1220,"")</f>
        <v/>
      </c>
      <c r="AC1220" s="12" t="str">
        <f aca="false">IF(AB1220&lt;&gt;"",AB1220/U1220,"")</f>
        <v/>
      </c>
      <c r="AD1220" s="27" t="n">
        <v>0</v>
      </c>
      <c r="AE1220" s="27" t="n">
        <v>0</v>
      </c>
      <c r="AF1220" s="27" t="n">
        <v>0</v>
      </c>
      <c r="AG1220" s="28" t="n">
        <f aca="false">AD1220+AE1220+AF1220</f>
        <v>0</v>
      </c>
      <c r="AH1220" s="12" t="str">
        <f aca="false">IF(AG1220&gt;0,AD1220/AG1220,"")</f>
        <v/>
      </c>
      <c r="AI1220" s="27" t="n">
        <v>0</v>
      </c>
      <c r="AJ1220" s="27" t="n">
        <v>0</v>
      </c>
      <c r="AK1220" s="27" t="n">
        <v>0</v>
      </c>
      <c r="AL1220" s="22" t="str">
        <f aca="false">IF(OR(AJ1220&gt;0,AK1220&gt;0),"Sí","No")</f>
        <v>No</v>
      </c>
      <c r="AM1220" s="6"/>
      <c r="AN1220" s="6"/>
      <c r="AO1220" s="12" t="n">
        <f aca="false">IF(M1220&gt;0,K1220/M1220,"")</f>
        <v>1</v>
      </c>
      <c r="AP1220" s="22" t="str">
        <f aca="false">IF(M1220&gt;=Resumen!$B$5,"Alto","Bajo")</f>
        <v>Bajo</v>
      </c>
      <c r="AQ1220" s="22" t="str">
        <f aca="false">IF(AO1220&gt;=Resumen!$B$28,"Alto","Bajo")</f>
        <v>Alto</v>
      </c>
      <c r="AR1220" s="22" t="str">
        <f aca="false">AP1220&amp;" Potencial / "&amp;AQ1220&amp;" Share"</f>
        <v>Bajo Potencial / Alto Share</v>
      </c>
      <c r="AS1220" s="22" t="str">
        <f aca="false">IF(Q1220="Sí",IF(AO1220&gt;=Resumen!$B$29,"Alto","Bajo"),"")</f>
        <v/>
      </c>
      <c r="AT1220" s="22" t="str">
        <f aca="false">IF(AS1220&lt;&gt;"",AP1220&amp;" Potencial / "&amp;AS1220&amp;" Share","")</f>
        <v/>
      </c>
      <c r="AU1220" s="22" t="str">
        <f aca="false">IF(AH1220="","Sin dato",IF(AH1220-AO1220&gt;Resumen!$B$6,"Sobre-exhibido",IF(AO1220-AH1220&gt;Resumen!$B$6,"Sub-exhibido","En línea")))</f>
        <v>Sin dato</v>
      </c>
      <c r="AV1220" s="22" t="str">
        <f aca="false">IF(AT1220="","",IF(AT1220="Alto Potencial / Bajo Share",1,IF(AT1220="Alto Potencial / Alto Share",2,IF(AT1220="Bajo Potencial / Alto Share",3,4))))</f>
        <v/>
      </c>
      <c r="AW1220" s="22" t="str">
        <f aca="false">IF(Q1220="No","Sin competencia directa",IF(AV1220=1,"1 - Foco Conquista (Alto Pot / Bajo Share)",IF(AV1220=2,"2 - Foco Defensa (Alto Pot / Alto Share)",IF(AV1220=3,"3 - Monitoreo (Bajo Pot / Alto Share)","4 - Baja Prioridad (Bajo Pot / Bajo Share)"))))</f>
        <v>Sin competencia directa</v>
      </c>
      <c r="AX1220" s="12" t="str">
        <f aca="false">IF(OR(IFERROR(AND(W1220&lt;&gt;"",Y1220&lt;&gt;"",Y1220-W1220&gt;Resumen!$B$8),FALSE()),IFERROR(AND(X1220&lt;&gt;"",Y1220&lt;&gt;"",Y1220-X1220&gt;Resumen!$B$8),FALSE())),MAX(IF(IFERROR(AND(W1220&lt;&gt;"",Y1220&lt;&gt;"",Y1220-W1220&gt;Resumen!$B$8),FALSE()),Y1220-W1220,0),IF(IFERROR(AND(X1220&lt;&gt;"",Y1220&lt;&gt;"",Y1220-X1220&gt;Resumen!$B$8),FALSE()),Y1220-X1220,0)),"")</f>
        <v/>
      </c>
      <c r="AY1220" s="22" t="str">
        <f aca="false">IF(OR(IFERROR(AND(W1220&lt;&gt;"",Y1220&lt;&gt;"",Y1220-W1220&gt;Resumen!$B$8),FALSE()),IFERROR(AND(X1220&lt;&gt;"",Y1220&lt;&gt;"",Y1220-X1220&gt;Resumen!$B$8),FALSE())),TRIM("Lays tiene mayor markup que "&amp;IF(IFERROR(AND(W1220&lt;&gt;"",Y1220&lt;&gt;"",Y1220-W1220&gt;Resumen!$B$8),FALSE()),"Quento ","")&amp;IF(IFERROR(AND(X1220&lt;&gt;"",Y1220&lt;&gt;"",Y1220-X1220&gt;Resumen!$B$8),FALSE()),"Julicroc ","")&amp;"en este PDV"),"")</f>
        <v/>
      </c>
      <c r="AZ1220" s="22" t="str">
        <f aca="false">IF(COUNTIF('Plan Pehuamar - Lista'!$A$2:$A$167,A1220)&gt;0,"Sí","No")</f>
        <v>No</v>
      </c>
      <c r="BA1220" s="22" t="str">
        <f aca="false">IF(COUNTIF('Plan Combo 9+1'!$A$2:$A$226,A1220)&gt;0,"Sí","No")</f>
        <v>No</v>
      </c>
      <c r="BB1220" s="22" t="str">
        <f aca="false">IF(AH1220="","No",IF(BA1220="Sí",IF((AO1220-AH1220)&gt;Resumen!$B$6,"Sí","No"),IF((AO1220-AH1220)&gt;=Resumen!$B$132,"Sí","No")))</f>
        <v>No</v>
      </c>
      <c r="BC1220" s="22" t="str">
        <f aca="false">IF(AND(N1220="Sí",AL1220="Sí",AI1220=0),"Sí","No")</f>
        <v>No</v>
      </c>
      <c r="BD1220" s="22" t="str">
        <f aca="false">IF(COUNTIF('Plan 9+1 (con Pehuamar)'!$A$2:$A$227,A1220)&gt;0,"Sí","No")</f>
        <v>No</v>
      </c>
    </row>
    <row r="1221" customFormat="false" ht="15" hidden="false" customHeight="true" outlineLevel="0" collapsed="false">
      <c r="A1221" s="6" t="n">
        <v>401122</v>
      </c>
      <c r="B1221" s="6" t="n">
        <v>6</v>
      </c>
      <c r="C1221" s="6" t="n">
        <v>604</v>
      </c>
      <c r="D1221" s="6" t="s">
        <v>359</v>
      </c>
      <c r="E1221" s="6" t="s">
        <v>1397</v>
      </c>
      <c r="F1221" s="6" t="s">
        <v>196</v>
      </c>
      <c r="G1221" s="6" t="s">
        <v>129</v>
      </c>
      <c r="H1221" s="6" t="s">
        <v>197</v>
      </c>
      <c r="I1221" s="27" t="n">
        <v>0</v>
      </c>
      <c r="J1221" s="27" t="n">
        <v>0</v>
      </c>
      <c r="K1221" s="27" t="n">
        <v>5.9</v>
      </c>
      <c r="L1221" s="28" t="n">
        <f aca="false">I1221+J1221</f>
        <v>0</v>
      </c>
      <c r="M1221" s="28" t="n">
        <f aca="false">L1221+K1221</f>
        <v>5.9</v>
      </c>
      <c r="N1221" s="22" t="str">
        <f aca="false">IF(I1221&gt;0,"Sí","No")</f>
        <v>No</v>
      </c>
      <c r="O1221" s="22" t="str">
        <f aca="false">IF(J1221&gt;0,"Sí","No")</f>
        <v>No</v>
      </c>
      <c r="P1221" s="22" t="str">
        <f aca="false">IF(K1221&gt;0,"Sí","No")</f>
        <v>Sí</v>
      </c>
      <c r="Q1221" s="22" t="str">
        <f aca="false">IF(OR(I1221&gt;0,J1221&gt;0),"Sí","No")</f>
        <v>No</v>
      </c>
      <c r="R1221" s="27"/>
      <c r="S1221" s="27"/>
      <c r="T1221" s="27"/>
      <c r="U1221" s="27"/>
      <c r="V1221" s="27"/>
      <c r="W1221" s="12" t="str">
        <f aca="false">IF(AND(I1221&gt;0,R1221&gt;0),(S1221-R1221)/R1221,"")</f>
        <v/>
      </c>
      <c r="X1221" s="12" t="str">
        <f aca="false">IF(AND(J1221&gt;0,T1221&gt;0),(U1221-T1221)/T1221,"")</f>
        <v/>
      </c>
      <c r="Y1221" s="12" t="str">
        <f aca="false">IF(AND(K1221&gt;0,V1221&gt;0),(V1221-Resumen!$B$7)/Resumen!$B$7,"")</f>
        <v/>
      </c>
      <c r="Z1221" s="28" t="str">
        <f aca="false">IF(AND(K1221&gt;0,I1221&gt;0,V1221&gt;0,S1221&gt;0),V1221-S1221,"")</f>
        <v/>
      </c>
      <c r="AA1221" s="12" t="str">
        <f aca="false">IF(Z1221&lt;&gt;"",Z1221/S1221,"")</f>
        <v/>
      </c>
      <c r="AB1221" s="28" t="str">
        <f aca="false">IF(AND(K1221&gt;0,J1221&gt;0,V1221&gt;0,U1221&gt;0),V1221-U1221,"")</f>
        <v/>
      </c>
      <c r="AC1221" s="12" t="str">
        <f aca="false">IF(AB1221&lt;&gt;"",AB1221/U1221,"")</f>
        <v/>
      </c>
      <c r="AD1221" s="27" t="n">
        <v>0</v>
      </c>
      <c r="AE1221" s="27" t="n">
        <v>0</v>
      </c>
      <c r="AF1221" s="27" t="n">
        <v>0</v>
      </c>
      <c r="AG1221" s="28" t="n">
        <f aca="false">AD1221+AE1221+AF1221</f>
        <v>0</v>
      </c>
      <c r="AH1221" s="12" t="str">
        <f aca="false">IF(AG1221&gt;0,AD1221/AG1221,"")</f>
        <v/>
      </c>
      <c r="AI1221" s="27" t="n">
        <v>0</v>
      </c>
      <c r="AJ1221" s="27" t="n">
        <v>0</v>
      </c>
      <c r="AK1221" s="27" t="n">
        <v>0</v>
      </c>
      <c r="AL1221" s="22" t="str">
        <f aca="false">IF(OR(AJ1221&gt;0,AK1221&gt;0),"Sí","No")</f>
        <v>No</v>
      </c>
      <c r="AM1221" s="6"/>
      <c r="AN1221" s="6"/>
      <c r="AO1221" s="12" t="n">
        <f aca="false">IF(M1221&gt;0,K1221/M1221,"")</f>
        <v>1</v>
      </c>
      <c r="AP1221" s="22" t="str">
        <f aca="false">IF(M1221&gt;=Resumen!$B$5,"Alto","Bajo")</f>
        <v>Bajo</v>
      </c>
      <c r="AQ1221" s="22" t="str">
        <f aca="false">IF(AO1221&gt;=Resumen!$B$28,"Alto","Bajo")</f>
        <v>Alto</v>
      </c>
      <c r="AR1221" s="22" t="str">
        <f aca="false">AP1221&amp;" Potencial / "&amp;AQ1221&amp;" Share"</f>
        <v>Bajo Potencial / Alto Share</v>
      </c>
      <c r="AS1221" s="22" t="str">
        <f aca="false">IF(Q1221="Sí",IF(AO1221&gt;=Resumen!$B$29,"Alto","Bajo"),"")</f>
        <v/>
      </c>
      <c r="AT1221" s="22" t="str">
        <f aca="false">IF(AS1221&lt;&gt;"",AP1221&amp;" Potencial / "&amp;AS1221&amp;" Share","")</f>
        <v/>
      </c>
      <c r="AU1221" s="22" t="str">
        <f aca="false">IF(AH1221="","Sin dato",IF(AH1221-AO1221&gt;Resumen!$B$6,"Sobre-exhibido",IF(AO1221-AH1221&gt;Resumen!$B$6,"Sub-exhibido","En línea")))</f>
        <v>Sin dato</v>
      </c>
      <c r="AV1221" s="22" t="str">
        <f aca="false">IF(AT1221="","",IF(AT1221="Alto Potencial / Bajo Share",1,IF(AT1221="Alto Potencial / Alto Share",2,IF(AT1221="Bajo Potencial / Alto Share",3,4))))</f>
        <v/>
      </c>
      <c r="AW1221" s="22" t="str">
        <f aca="false">IF(Q1221="No","Sin competencia directa",IF(AV1221=1,"1 - Foco Conquista (Alto Pot / Bajo Share)",IF(AV1221=2,"2 - Foco Defensa (Alto Pot / Alto Share)",IF(AV1221=3,"3 - Monitoreo (Bajo Pot / Alto Share)","4 - Baja Prioridad (Bajo Pot / Bajo Share)"))))</f>
        <v>Sin competencia directa</v>
      </c>
      <c r="AX1221" s="12" t="str">
        <f aca="false">IF(OR(IFERROR(AND(W1221&lt;&gt;"",Y1221&lt;&gt;"",Y1221-W1221&gt;Resumen!$B$8),FALSE()),IFERROR(AND(X1221&lt;&gt;"",Y1221&lt;&gt;"",Y1221-X1221&gt;Resumen!$B$8),FALSE())),MAX(IF(IFERROR(AND(W1221&lt;&gt;"",Y1221&lt;&gt;"",Y1221-W1221&gt;Resumen!$B$8),FALSE()),Y1221-W1221,0),IF(IFERROR(AND(X1221&lt;&gt;"",Y1221&lt;&gt;"",Y1221-X1221&gt;Resumen!$B$8),FALSE()),Y1221-X1221,0)),"")</f>
        <v/>
      </c>
      <c r="AY1221" s="22" t="str">
        <f aca="false">IF(OR(IFERROR(AND(W1221&lt;&gt;"",Y1221&lt;&gt;"",Y1221-W1221&gt;Resumen!$B$8),FALSE()),IFERROR(AND(X1221&lt;&gt;"",Y1221&lt;&gt;"",Y1221-X1221&gt;Resumen!$B$8),FALSE())),TRIM("Lays tiene mayor markup que "&amp;IF(IFERROR(AND(W1221&lt;&gt;"",Y1221&lt;&gt;"",Y1221-W1221&gt;Resumen!$B$8),FALSE()),"Quento ","")&amp;IF(IFERROR(AND(X1221&lt;&gt;"",Y1221&lt;&gt;"",Y1221-X1221&gt;Resumen!$B$8),FALSE()),"Julicroc ","")&amp;"en este PDV"),"")</f>
        <v/>
      </c>
      <c r="AZ1221" s="22" t="str">
        <f aca="false">IF(COUNTIF('Plan Pehuamar - Lista'!$A$2:$A$167,A1221)&gt;0,"Sí","No")</f>
        <v>No</v>
      </c>
      <c r="BA1221" s="22" t="str">
        <f aca="false">IF(COUNTIF('Plan Combo 9+1'!$A$2:$A$226,A1221)&gt;0,"Sí","No")</f>
        <v>No</v>
      </c>
      <c r="BB1221" s="22" t="str">
        <f aca="false">IF(AH1221="","No",IF(BA1221="Sí",IF((AO1221-AH1221)&gt;Resumen!$B$6,"Sí","No"),IF((AO1221-AH1221)&gt;=Resumen!$B$132,"Sí","No")))</f>
        <v>No</v>
      </c>
      <c r="BC1221" s="22" t="str">
        <f aca="false">IF(AND(N1221="Sí",AL1221="Sí",AI1221=0),"Sí","No")</f>
        <v>No</v>
      </c>
      <c r="BD1221" s="22" t="str">
        <f aca="false">IF(COUNTIF('Plan 9+1 (con Pehuamar)'!$A$2:$A$227,A1221)&gt;0,"Sí","No")</f>
        <v>No</v>
      </c>
    </row>
    <row r="1222" customFormat="false" ht="15" hidden="false" customHeight="true" outlineLevel="0" collapsed="false">
      <c r="A1222" s="6" t="n">
        <v>401123</v>
      </c>
      <c r="B1222" s="6" t="n">
        <v>6</v>
      </c>
      <c r="C1222" s="6" t="n">
        <v>604</v>
      </c>
      <c r="D1222" s="6" t="s">
        <v>359</v>
      </c>
      <c r="E1222" s="6" t="s">
        <v>1398</v>
      </c>
      <c r="F1222" s="6" t="s">
        <v>206</v>
      </c>
      <c r="G1222" s="6" t="s">
        <v>129</v>
      </c>
      <c r="H1222" s="6" t="s">
        <v>197</v>
      </c>
      <c r="I1222" s="27" t="n">
        <v>0</v>
      </c>
      <c r="J1222" s="27" t="n">
        <v>0</v>
      </c>
      <c r="K1222" s="27" t="n">
        <v>1.9</v>
      </c>
      <c r="L1222" s="28" t="n">
        <f aca="false">I1222+J1222</f>
        <v>0</v>
      </c>
      <c r="M1222" s="28" t="n">
        <f aca="false">L1222+K1222</f>
        <v>1.9</v>
      </c>
      <c r="N1222" s="22" t="str">
        <f aca="false">IF(I1222&gt;0,"Sí","No")</f>
        <v>No</v>
      </c>
      <c r="O1222" s="22" t="str">
        <f aca="false">IF(J1222&gt;0,"Sí","No")</f>
        <v>No</v>
      </c>
      <c r="P1222" s="22" t="str">
        <f aca="false">IF(K1222&gt;0,"Sí","No")</f>
        <v>Sí</v>
      </c>
      <c r="Q1222" s="22" t="str">
        <f aca="false">IF(OR(I1222&gt;0,J1222&gt;0),"Sí","No")</f>
        <v>No</v>
      </c>
      <c r="R1222" s="27"/>
      <c r="S1222" s="27"/>
      <c r="T1222" s="27"/>
      <c r="U1222" s="27"/>
      <c r="V1222" s="27"/>
      <c r="W1222" s="12" t="str">
        <f aca="false">IF(AND(I1222&gt;0,R1222&gt;0),(S1222-R1222)/R1222,"")</f>
        <v/>
      </c>
      <c r="X1222" s="12" t="str">
        <f aca="false">IF(AND(J1222&gt;0,T1222&gt;0),(U1222-T1222)/T1222,"")</f>
        <v/>
      </c>
      <c r="Y1222" s="12" t="str">
        <f aca="false">IF(AND(K1222&gt;0,V1222&gt;0),(V1222-Resumen!$B$7)/Resumen!$B$7,"")</f>
        <v/>
      </c>
      <c r="Z1222" s="28" t="str">
        <f aca="false">IF(AND(K1222&gt;0,I1222&gt;0,V1222&gt;0,S1222&gt;0),V1222-S1222,"")</f>
        <v/>
      </c>
      <c r="AA1222" s="12" t="str">
        <f aca="false">IF(Z1222&lt;&gt;"",Z1222/S1222,"")</f>
        <v/>
      </c>
      <c r="AB1222" s="28" t="str">
        <f aca="false">IF(AND(K1222&gt;0,J1222&gt;0,V1222&gt;0,U1222&gt;0),V1222-U1222,"")</f>
        <v/>
      </c>
      <c r="AC1222" s="12" t="str">
        <f aca="false">IF(AB1222&lt;&gt;"",AB1222/U1222,"")</f>
        <v/>
      </c>
      <c r="AD1222" s="27" t="n">
        <v>0</v>
      </c>
      <c r="AE1222" s="27" t="n">
        <v>0</v>
      </c>
      <c r="AF1222" s="27" t="n">
        <v>0</v>
      </c>
      <c r="AG1222" s="28" t="n">
        <f aca="false">AD1222+AE1222+AF1222</f>
        <v>0</v>
      </c>
      <c r="AH1222" s="12" t="str">
        <f aca="false">IF(AG1222&gt;0,AD1222/AG1222,"")</f>
        <v/>
      </c>
      <c r="AI1222" s="27" t="n">
        <v>0</v>
      </c>
      <c r="AJ1222" s="27" t="n">
        <v>0</v>
      </c>
      <c r="AK1222" s="27" t="n">
        <v>0</v>
      </c>
      <c r="AL1222" s="22" t="str">
        <f aca="false">IF(OR(AJ1222&gt;0,AK1222&gt;0),"Sí","No")</f>
        <v>No</v>
      </c>
      <c r="AM1222" s="6"/>
      <c r="AN1222" s="6"/>
      <c r="AO1222" s="12" t="n">
        <f aca="false">IF(M1222&gt;0,K1222/M1222,"")</f>
        <v>1</v>
      </c>
      <c r="AP1222" s="22" t="str">
        <f aca="false">IF(M1222&gt;=Resumen!$B$5,"Alto","Bajo")</f>
        <v>Bajo</v>
      </c>
      <c r="AQ1222" s="22" t="str">
        <f aca="false">IF(AO1222&gt;=Resumen!$B$28,"Alto","Bajo")</f>
        <v>Alto</v>
      </c>
      <c r="AR1222" s="22" t="str">
        <f aca="false">AP1222&amp;" Potencial / "&amp;AQ1222&amp;" Share"</f>
        <v>Bajo Potencial / Alto Share</v>
      </c>
      <c r="AS1222" s="22" t="str">
        <f aca="false">IF(Q1222="Sí",IF(AO1222&gt;=Resumen!$B$29,"Alto","Bajo"),"")</f>
        <v/>
      </c>
      <c r="AT1222" s="22" t="str">
        <f aca="false">IF(AS1222&lt;&gt;"",AP1222&amp;" Potencial / "&amp;AS1222&amp;" Share","")</f>
        <v/>
      </c>
      <c r="AU1222" s="22" t="str">
        <f aca="false">IF(AH1222="","Sin dato",IF(AH1222-AO1222&gt;Resumen!$B$6,"Sobre-exhibido",IF(AO1222-AH1222&gt;Resumen!$B$6,"Sub-exhibido","En línea")))</f>
        <v>Sin dato</v>
      </c>
      <c r="AV1222" s="22" t="str">
        <f aca="false">IF(AT1222="","",IF(AT1222="Alto Potencial / Bajo Share",1,IF(AT1222="Alto Potencial / Alto Share",2,IF(AT1222="Bajo Potencial / Alto Share",3,4))))</f>
        <v/>
      </c>
      <c r="AW1222" s="22" t="str">
        <f aca="false">IF(Q1222="No","Sin competencia directa",IF(AV1222=1,"1 - Foco Conquista (Alto Pot / Bajo Share)",IF(AV1222=2,"2 - Foco Defensa (Alto Pot / Alto Share)",IF(AV1222=3,"3 - Monitoreo (Bajo Pot / Alto Share)","4 - Baja Prioridad (Bajo Pot / Bajo Share)"))))</f>
        <v>Sin competencia directa</v>
      </c>
      <c r="AX1222" s="12" t="str">
        <f aca="false">IF(OR(IFERROR(AND(W1222&lt;&gt;"",Y1222&lt;&gt;"",Y1222-W1222&gt;Resumen!$B$8),FALSE()),IFERROR(AND(X1222&lt;&gt;"",Y1222&lt;&gt;"",Y1222-X1222&gt;Resumen!$B$8),FALSE())),MAX(IF(IFERROR(AND(W1222&lt;&gt;"",Y1222&lt;&gt;"",Y1222-W1222&gt;Resumen!$B$8),FALSE()),Y1222-W1222,0),IF(IFERROR(AND(X1222&lt;&gt;"",Y1222&lt;&gt;"",Y1222-X1222&gt;Resumen!$B$8),FALSE()),Y1222-X1222,0)),"")</f>
        <v/>
      </c>
      <c r="AY1222" s="22" t="str">
        <f aca="false">IF(OR(IFERROR(AND(W1222&lt;&gt;"",Y1222&lt;&gt;"",Y1222-W1222&gt;Resumen!$B$8),FALSE()),IFERROR(AND(X1222&lt;&gt;"",Y1222&lt;&gt;"",Y1222-X1222&gt;Resumen!$B$8),FALSE())),TRIM("Lays tiene mayor markup que "&amp;IF(IFERROR(AND(W1222&lt;&gt;"",Y1222&lt;&gt;"",Y1222-W1222&gt;Resumen!$B$8),FALSE()),"Quento ","")&amp;IF(IFERROR(AND(X1222&lt;&gt;"",Y1222&lt;&gt;"",Y1222-X1222&gt;Resumen!$B$8),FALSE()),"Julicroc ","")&amp;"en este PDV"),"")</f>
        <v/>
      </c>
      <c r="AZ1222" s="22" t="str">
        <f aca="false">IF(COUNTIF('Plan Pehuamar - Lista'!$A$2:$A$167,A1222)&gt;0,"Sí","No")</f>
        <v>No</v>
      </c>
      <c r="BA1222" s="22" t="str">
        <f aca="false">IF(COUNTIF('Plan Combo 9+1'!$A$2:$A$226,A1222)&gt;0,"Sí","No")</f>
        <v>No</v>
      </c>
      <c r="BB1222" s="22" t="str">
        <f aca="false">IF(AH1222="","No",IF(BA1222="Sí",IF((AO1222-AH1222)&gt;Resumen!$B$6,"Sí","No"),IF((AO1222-AH1222)&gt;=Resumen!$B$132,"Sí","No")))</f>
        <v>No</v>
      </c>
      <c r="BC1222" s="22" t="str">
        <f aca="false">IF(AND(N1222="Sí",AL1222="Sí",AI1222=0),"Sí","No")</f>
        <v>No</v>
      </c>
      <c r="BD1222" s="22" t="str">
        <f aca="false">IF(COUNTIF('Plan 9+1 (con Pehuamar)'!$A$2:$A$227,A1222)&gt;0,"Sí","No")</f>
        <v>No</v>
      </c>
    </row>
    <row r="1223" customFormat="false" ht="15" hidden="false" customHeight="true" outlineLevel="0" collapsed="false">
      <c r="A1223" s="6" t="n">
        <v>401141</v>
      </c>
      <c r="B1223" s="6" t="n">
        <v>6</v>
      </c>
      <c r="C1223" s="6" t="n">
        <v>604</v>
      </c>
      <c r="D1223" s="6" t="s">
        <v>359</v>
      </c>
      <c r="E1223" s="6" t="s">
        <v>1399</v>
      </c>
      <c r="F1223" s="6" t="s">
        <v>196</v>
      </c>
      <c r="G1223" s="6" t="s">
        <v>129</v>
      </c>
      <c r="H1223" s="6" t="s">
        <v>197</v>
      </c>
      <c r="I1223" s="27" t="n">
        <v>0</v>
      </c>
      <c r="J1223" s="27" t="n">
        <v>0</v>
      </c>
      <c r="K1223" s="27" t="n">
        <v>1.2</v>
      </c>
      <c r="L1223" s="28" t="n">
        <f aca="false">I1223+J1223</f>
        <v>0</v>
      </c>
      <c r="M1223" s="28" t="n">
        <f aca="false">L1223+K1223</f>
        <v>1.2</v>
      </c>
      <c r="N1223" s="22" t="str">
        <f aca="false">IF(I1223&gt;0,"Sí","No")</f>
        <v>No</v>
      </c>
      <c r="O1223" s="22" t="str">
        <f aca="false">IF(J1223&gt;0,"Sí","No")</f>
        <v>No</v>
      </c>
      <c r="P1223" s="22" t="str">
        <f aca="false">IF(K1223&gt;0,"Sí","No")</f>
        <v>Sí</v>
      </c>
      <c r="Q1223" s="22" t="str">
        <f aca="false">IF(OR(I1223&gt;0,J1223&gt;0),"Sí","No")</f>
        <v>No</v>
      </c>
      <c r="R1223" s="27"/>
      <c r="S1223" s="27"/>
      <c r="T1223" s="27"/>
      <c r="U1223" s="27"/>
      <c r="V1223" s="27"/>
      <c r="W1223" s="12" t="str">
        <f aca="false">IF(AND(I1223&gt;0,R1223&gt;0),(S1223-R1223)/R1223,"")</f>
        <v/>
      </c>
      <c r="X1223" s="12" t="str">
        <f aca="false">IF(AND(J1223&gt;0,T1223&gt;0),(U1223-T1223)/T1223,"")</f>
        <v/>
      </c>
      <c r="Y1223" s="12" t="str">
        <f aca="false">IF(AND(K1223&gt;0,V1223&gt;0),(V1223-Resumen!$B$7)/Resumen!$B$7,"")</f>
        <v/>
      </c>
      <c r="Z1223" s="28" t="str">
        <f aca="false">IF(AND(K1223&gt;0,I1223&gt;0,V1223&gt;0,S1223&gt;0),V1223-S1223,"")</f>
        <v/>
      </c>
      <c r="AA1223" s="12" t="str">
        <f aca="false">IF(Z1223&lt;&gt;"",Z1223/S1223,"")</f>
        <v/>
      </c>
      <c r="AB1223" s="28" t="str">
        <f aca="false">IF(AND(K1223&gt;0,J1223&gt;0,V1223&gt;0,U1223&gt;0),V1223-U1223,"")</f>
        <v/>
      </c>
      <c r="AC1223" s="12" t="str">
        <f aca="false">IF(AB1223&lt;&gt;"",AB1223/U1223,"")</f>
        <v/>
      </c>
      <c r="AD1223" s="27" t="n">
        <v>0</v>
      </c>
      <c r="AE1223" s="27" t="n">
        <v>0</v>
      </c>
      <c r="AF1223" s="27" t="n">
        <v>0</v>
      </c>
      <c r="AG1223" s="28" t="n">
        <f aca="false">AD1223+AE1223+AF1223</f>
        <v>0</v>
      </c>
      <c r="AH1223" s="12" t="str">
        <f aca="false">IF(AG1223&gt;0,AD1223/AG1223,"")</f>
        <v/>
      </c>
      <c r="AI1223" s="27" t="n">
        <v>0</v>
      </c>
      <c r="AJ1223" s="27" t="n">
        <v>0</v>
      </c>
      <c r="AK1223" s="27" t="n">
        <v>0</v>
      </c>
      <c r="AL1223" s="22" t="str">
        <f aca="false">IF(OR(AJ1223&gt;0,AK1223&gt;0),"Sí","No")</f>
        <v>No</v>
      </c>
      <c r="AM1223" s="6"/>
      <c r="AN1223" s="6"/>
      <c r="AO1223" s="12" t="n">
        <f aca="false">IF(M1223&gt;0,K1223/M1223,"")</f>
        <v>1</v>
      </c>
      <c r="AP1223" s="22" t="str">
        <f aca="false">IF(M1223&gt;=Resumen!$B$5,"Alto","Bajo")</f>
        <v>Bajo</v>
      </c>
      <c r="AQ1223" s="22" t="str">
        <f aca="false">IF(AO1223&gt;=Resumen!$B$28,"Alto","Bajo")</f>
        <v>Alto</v>
      </c>
      <c r="AR1223" s="22" t="str">
        <f aca="false">AP1223&amp;" Potencial / "&amp;AQ1223&amp;" Share"</f>
        <v>Bajo Potencial / Alto Share</v>
      </c>
      <c r="AS1223" s="22" t="str">
        <f aca="false">IF(Q1223="Sí",IF(AO1223&gt;=Resumen!$B$29,"Alto","Bajo"),"")</f>
        <v/>
      </c>
      <c r="AT1223" s="22" t="str">
        <f aca="false">IF(AS1223&lt;&gt;"",AP1223&amp;" Potencial / "&amp;AS1223&amp;" Share","")</f>
        <v/>
      </c>
      <c r="AU1223" s="22" t="str">
        <f aca="false">IF(AH1223="","Sin dato",IF(AH1223-AO1223&gt;Resumen!$B$6,"Sobre-exhibido",IF(AO1223-AH1223&gt;Resumen!$B$6,"Sub-exhibido","En línea")))</f>
        <v>Sin dato</v>
      </c>
      <c r="AV1223" s="22" t="str">
        <f aca="false">IF(AT1223="","",IF(AT1223="Alto Potencial / Bajo Share",1,IF(AT1223="Alto Potencial / Alto Share",2,IF(AT1223="Bajo Potencial / Alto Share",3,4))))</f>
        <v/>
      </c>
      <c r="AW1223" s="22" t="str">
        <f aca="false">IF(Q1223="No","Sin competencia directa",IF(AV1223=1,"1 - Foco Conquista (Alto Pot / Bajo Share)",IF(AV1223=2,"2 - Foco Defensa (Alto Pot / Alto Share)",IF(AV1223=3,"3 - Monitoreo (Bajo Pot / Alto Share)","4 - Baja Prioridad (Bajo Pot / Bajo Share)"))))</f>
        <v>Sin competencia directa</v>
      </c>
      <c r="AX1223" s="12" t="str">
        <f aca="false">IF(OR(IFERROR(AND(W1223&lt;&gt;"",Y1223&lt;&gt;"",Y1223-W1223&gt;Resumen!$B$8),FALSE()),IFERROR(AND(X1223&lt;&gt;"",Y1223&lt;&gt;"",Y1223-X1223&gt;Resumen!$B$8),FALSE())),MAX(IF(IFERROR(AND(W1223&lt;&gt;"",Y1223&lt;&gt;"",Y1223-W1223&gt;Resumen!$B$8),FALSE()),Y1223-W1223,0),IF(IFERROR(AND(X1223&lt;&gt;"",Y1223&lt;&gt;"",Y1223-X1223&gt;Resumen!$B$8),FALSE()),Y1223-X1223,0)),"")</f>
        <v/>
      </c>
      <c r="AY1223" s="22" t="str">
        <f aca="false">IF(OR(IFERROR(AND(W1223&lt;&gt;"",Y1223&lt;&gt;"",Y1223-W1223&gt;Resumen!$B$8),FALSE()),IFERROR(AND(X1223&lt;&gt;"",Y1223&lt;&gt;"",Y1223-X1223&gt;Resumen!$B$8),FALSE())),TRIM("Lays tiene mayor markup que "&amp;IF(IFERROR(AND(W1223&lt;&gt;"",Y1223&lt;&gt;"",Y1223-W1223&gt;Resumen!$B$8),FALSE()),"Quento ","")&amp;IF(IFERROR(AND(X1223&lt;&gt;"",Y1223&lt;&gt;"",Y1223-X1223&gt;Resumen!$B$8),FALSE()),"Julicroc ","")&amp;"en este PDV"),"")</f>
        <v/>
      </c>
      <c r="AZ1223" s="22" t="str">
        <f aca="false">IF(COUNTIF('Plan Pehuamar - Lista'!$A$2:$A$167,A1223)&gt;0,"Sí","No")</f>
        <v>No</v>
      </c>
      <c r="BA1223" s="22" t="str">
        <f aca="false">IF(COUNTIF('Plan Combo 9+1'!$A$2:$A$226,A1223)&gt;0,"Sí","No")</f>
        <v>No</v>
      </c>
      <c r="BB1223" s="22" t="str">
        <f aca="false">IF(AH1223="","No",IF(BA1223="Sí",IF((AO1223-AH1223)&gt;Resumen!$B$6,"Sí","No"),IF((AO1223-AH1223)&gt;=Resumen!$B$132,"Sí","No")))</f>
        <v>No</v>
      </c>
      <c r="BC1223" s="22" t="str">
        <f aca="false">IF(AND(N1223="Sí",AL1223="Sí",AI1223=0),"Sí","No")</f>
        <v>No</v>
      </c>
      <c r="BD1223" s="22" t="str">
        <f aca="false">IF(COUNTIF('Plan 9+1 (con Pehuamar)'!$A$2:$A$227,A1223)&gt;0,"Sí","No")</f>
        <v>No</v>
      </c>
    </row>
    <row r="1224" customFormat="false" ht="15" hidden="false" customHeight="true" outlineLevel="0" collapsed="false">
      <c r="A1224" s="6" t="n">
        <v>401149</v>
      </c>
      <c r="B1224" s="6" t="n">
        <v>6</v>
      </c>
      <c r="C1224" s="6" t="n">
        <v>604</v>
      </c>
      <c r="D1224" s="6" t="s">
        <v>359</v>
      </c>
      <c r="E1224" s="6" t="s">
        <v>1400</v>
      </c>
      <c r="F1224" s="6" t="s">
        <v>206</v>
      </c>
      <c r="G1224" s="6" t="s">
        <v>129</v>
      </c>
      <c r="H1224" s="6" t="s">
        <v>197</v>
      </c>
      <c r="I1224" s="27" t="n">
        <v>0</v>
      </c>
      <c r="J1224" s="27" t="n">
        <v>0</v>
      </c>
      <c r="K1224" s="27" t="n">
        <v>3</v>
      </c>
      <c r="L1224" s="28" t="n">
        <f aca="false">I1224+J1224</f>
        <v>0</v>
      </c>
      <c r="M1224" s="28" t="n">
        <f aca="false">L1224+K1224</f>
        <v>3</v>
      </c>
      <c r="N1224" s="22" t="str">
        <f aca="false">IF(I1224&gt;0,"Sí","No")</f>
        <v>No</v>
      </c>
      <c r="O1224" s="22" t="str">
        <f aca="false">IF(J1224&gt;0,"Sí","No")</f>
        <v>No</v>
      </c>
      <c r="P1224" s="22" t="str">
        <f aca="false">IF(K1224&gt;0,"Sí","No")</f>
        <v>Sí</v>
      </c>
      <c r="Q1224" s="22" t="str">
        <f aca="false">IF(OR(I1224&gt;0,J1224&gt;0),"Sí","No")</f>
        <v>No</v>
      </c>
      <c r="R1224" s="27"/>
      <c r="S1224" s="27"/>
      <c r="T1224" s="27"/>
      <c r="U1224" s="27"/>
      <c r="V1224" s="27"/>
      <c r="W1224" s="12" t="str">
        <f aca="false">IF(AND(I1224&gt;0,R1224&gt;0),(S1224-R1224)/R1224,"")</f>
        <v/>
      </c>
      <c r="X1224" s="12" t="str">
        <f aca="false">IF(AND(J1224&gt;0,T1224&gt;0),(U1224-T1224)/T1224,"")</f>
        <v/>
      </c>
      <c r="Y1224" s="12" t="str">
        <f aca="false">IF(AND(K1224&gt;0,V1224&gt;0),(V1224-Resumen!$B$7)/Resumen!$B$7,"")</f>
        <v/>
      </c>
      <c r="Z1224" s="28" t="str">
        <f aca="false">IF(AND(K1224&gt;0,I1224&gt;0,V1224&gt;0,S1224&gt;0),V1224-S1224,"")</f>
        <v/>
      </c>
      <c r="AA1224" s="12" t="str">
        <f aca="false">IF(Z1224&lt;&gt;"",Z1224/S1224,"")</f>
        <v/>
      </c>
      <c r="AB1224" s="28" t="str">
        <f aca="false">IF(AND(K1224&gt;0,J1224&gt;0,V1224&gt;0,U1224&gt;0),V1224-U1224,"")</f>
        <v/>
      </c>
      <c r="AC1224" s="12" t="str">
        <f aca="false">IF(AB1224&lt;&gt;"",AB1224/U1224,"")</f>
        <v/>
      </c>
      <c r="AD1224" s="27" t="n">
        <v>0</v>
      </c>
      <c r="AE1224" s="27" t="n">
        <v>0</v>
      </c>
      <c r="AF1224" s="27" t="n">
        <v>0</v>
      </c>
      <c r="AG1224" s="28" t="n">
        <f aca="false">AD1224+AE1224+AF1224</f>
        <v>0</v>
      </c>
      <c r="AH1224" s="12" t="str">
        <f aca="false">IF(AG1224&gt;0,AD1224/AG1224,"")</f>
        <v/>
      </c>
      <c r="AI1224" s="27" t="n">
        <v>0</v>
      </c>
      <c r="AJ1224" s="27" t="n">
        <v>0</v>
      </c>
      <c r="AK1224" s="27" t="n">
        <v>0</v>
      </c>
      <c r="AL1224" s="22" t="str">
        <f aca="false">IF(OR(AJ1224&gt;0,AK1224&gt;0),"Sí","No")</f>
        <v>No</v>
      </c>
      <c r="AM1224" s="6"/>
      <c r="AN1224" s="6"/>
      <c r="AO1224" s="12" t="n">
        <f aca="false">IF(M1224&gt;0,K1224/M1224,"")</f>
        <v>1</v>
      </c>
      <c r="AP1224" s="22" t="str">
        <f aca="false">IF(M1224&gt;=Resumen!$B$5,"Alto","Bajo")</f>
        <v>Bajo</v>
      </c>
      <c r="AQ1224" s="22" t="str">
        <f aca="false">IF(AO1224&gt;=Resumen!$B$28,"Alto","Bajo")</f>
        <v>Alto</v>
      </c>
      <c r="AR1224" s="22" t="str">
        <f aca="false">AP1224&amp;" Potencial / "&amp;AQ1224&amp;" Share"</f>
        <v>Bajo Potencial / Alto Share</v>
      </c>
      <c r="AS1224" s="22" t="str">
        <f aca="false">IF(Q1224="Sí",IF(AO1224&gt;=Resumen!$B$29,"Alto","Bajo"),"")</f>
        <v/>
      </c>
      <c r="AT1224" s="22" t="str">
        <f aca="false">IF(AS1224&lt;&gt;"",AP1224&amp;" Potencial / "&amp;AS1224&amp;" Share","")</f>
        <v/>
      </c>
      <c r="AU1224" s="22" t="str">
        <f aca="false">IF(AH1224="","Sin dato",IF(AH1224-AO1224&gt;Resumen!$B$6,"Sobre-exhibido",IF(AO1224-AH1224&gt;Resumen!$B$6,"Sub-exhibido","En línea")))</f>
        <v>Sin dato</v>
      </c>
      <c r="AV1224" s="22" t="str">
        <f aca="false">IF(AT1224="","",IF(AT1224="Alto Potencial / Bajo Share",1,IF(AT1224="Alto Potencial / Alto Share",2,IF(AT1224="Bajo Potencial / Alto Share",3,4))))</f>
        <v/>
      </c>
      <c r="AW1224" s="22" t="str">
        <f aca="false">IF(Q1224="No","Sin competencia directa",IF(AV1224=1,"1 - Foco Conquista (Alto Pot / Bajo Share)",IF(AV1224=2,"2 - Foco Defensa (Alto Pot / Alto Share)",IF(AV1224=3,"3 - Monitoreo (Bajo Pot / Alto Share)","4 - Baja Prioridad (Bajo Pot / Bajo Share)"))))</f>
        <v>Sin competencia directa</v>
      </c>
      <c r="AX1224" s="12" t="str">
        <f aca="false">IF(OR(IFERROR(AND(W1224&lt;&gt;"",Y1224&lt;&gt;"",Y1224-W1224&gt;Resumen!$B$8),FALSE()),IFERROR(AND(X1224&lt;&gt;"",Y1224&lt;&gt;"",Y1224-X1224&gt;Resumen!$B$8),FALSE())),MAX(IF(IFERROR(AND(W1224&lt;&gt;"",Y1224&lt;&gt;"",Y1224-W1224&gt;Resumen!$B$8),FALSE()),Y1224-W1224,0),IF(IFERROR(AND(X1224&lt;&gt;"",Y1224&lt;&gt;"",Y1224-X1224&gt;Resumen!$B$8),FALSE()),Y1224-X1224,0)),"")</f>
        <v/>
      </c>
      <c r="AY1224" s="22" t="str">
        <f aca="false">IF(OR(IFERROR(AND(W1224&lt;&gt;"",Y1224&lt;&gt;"",Y1224-W1224&gt;Resumen!$B$8),FALSE()),IFERROR(AND(X1224&lt;&gt;"",Y1224&lt;&gt;"",Y1224-X1224&gt;Resumen!$B$8),FALSE())),TRIM("Lays tiene mayor markup que "&amp;IF(IFERROR(AND(W1224&lt;&gt;"",Y1224&lt;&gt;"",Y1224-W1224&gt;Resumen!$B$8),FALSE()),"Quento ","")&amp;IF(IFERROR(AND(X1224&lt;&gt;"",Y1224&lt;&gt;"",Y1224-X1224&gt;Resumen!$B$8),FALSE()),"Julicroc ","")&amp;"en este PDV"),"")</f>
        <v/>
      </c>
      <c r="AZ1224" s="22" t="str">
        <f aca="false">IF(COUNTIF('Plan Pehuamar - Lista'!$A$2:$A$167,A1224)&gt;0,"Sí","No")</f>
        <v>No</v>
      </c>
      <c r="BA1224" s="22" t="str">
        <f aca="false">IF(COUNTIF('Plan Combo 9+1'!$A$2:$A$226,A1224)&gt;0,"Sí","No")</f>
        <v>No</v>
      </c>
      <c r="BB1224" s="22" t="str">
        <f aca="false">IF(AH1224="","No",IF(BA1224="Sí",IF((AO1224-AH1224)&gt;Resumen!$B$6,"Sí","No"),IF((AO1224-AH1224)&gt;=Resumen!$B$132,"Sí","No")))</f>
        <v>No</v>
      </c>
      <c r="BC1224" s="22" t="str">
        <f aca="false">IF(AND(N1224="Sí",AL1224="Sí",AI1224=0),"Sí","No")</f>
        <v>No</v>
      </c>
      <c r="BD1224" s="22" t="str">
        <f aca="false">IF(COUNTIF('Plan 9+1 (con Pehuamar)'!$A$2:$A$227,A1224)&gt;0,"Sí","No")</f>
        <v>No</v>
      </c>
    </row>
    <row r="1225" customFormat="false" ht="15" hidden="false" customHeight="true" outlineLevel="0" collapsed="false">
      <c r="A1225" s="6" t="n">
        <v>401172</v>
      </c>
      <c r="B1225" s="6" t="n">
        <v>6</v>
      </c>
      <c r="C1225" s="6" t="n">
        <v>604</v>
      </c>
      <c r="D1225" s="6" t="s">
        <v>359</v>
      </c>
      <c r="E1225" s="6" t="s">
        <v>1401</v>
      </c>
      <c r="F1225" s="6" t="s">
        <v>206</v>
      </c>
      <c r="G1225" s="6" t="s">
        <v>129</v>
      </c>
      <c r="H1225" s="6" t="s">
        <v>197</v>
      </c>
      <c r="I1225" s="27" t="n">
        <v>0</v>
      </c>
      <c r="J1225" s="27" t="n">
        <v>0</v>
      </c>
      <c r="K1225" s="27" t="n">
        <v>3</v>
      </c>
      <c r="L1225" s="28" t="n">
        <f aca="false">I1225+J1225</f>
        <v>0</v>
      </c>
      <c r="M1225" s="28" t="n">
        <f aca="false">L1225+K1225</f>
        <v>3</v>
      </c>
      <c r="N1225" s="22" t="str">
        <f aca="false">IF(I1225&gt;0,"Sí","No")</f>
        <v>No</v>
      </c>
      <c r="O1225" s="22" t="str">
        <f aca="false">IF(J1225&gt;0,"Sí","No")</f>
        <v>No</v>
      </c>
      <c r="P1225" s="22" t="str">
        <f aca="false">IF(K1225&gt;0,"Sí","No")</f>
        <v>Sí</v>
      </c>
      <c r="Q1225" s="22" t="str">
        <f aca="false">IF(OR(I1225&gt;0,J1225&gt;0),"Sí","No")</f>
        <v>No</v>
      </c>
      <c r="R1225" s="27"/>
      <c r="S1225" s="27"/>
      <c r="T1225" s="27"/>
      <c r="U1225" s="27"/>
      <c r="V1225" s="27"/>
      <c r="W1225" s="12" t="str">
        <f aca="false">IF(AND(I1225&gt;0,R1225&gt;0),(S1225-R1225)/R1225,"")</f>
        <v/>
      </c>
      <c r="X1225" s="12" t="str">
        <f aca="false">IF(AND(J1225&gt;0,T1225&gt;0),(U1225-T1225)/T1225,"")</f>
        <v/>
      </c>
      <c r="Y1225" s="12" t="str">
        <f aca="false">IF(AND(K1225&gt;0,V1225&gt;0),(V1225-Resumen!$B$7)/Resumen!$B$7,"")</f>
        <v/>
      </c>
      <c r="Z1225" s="28" t="str">
        <f aca="false">IF(AND(K1225&gt;0,I1225&gt;0,V1225&gt;0,S1225&gt;0),V1225-S1225,"")</f>
        <v/>
      </c>
      <c r="AA1225" s="12" t="str">
        <f aca="false">IF(Z1225&lt;&gt;"",Z1225/S1225,"")</f>
        <v/>
      </c>
      <c r="AB1225" s="28" t="str">
        <f aca="false">IF(AND(K1225&gt;0,J1225&gt;0,V1225&gt;0,U1225&gt;0),V1225-U1225,"")</f>
        <v/>
      </c>
      <c r="AC1225" s="12" t="str">
        <f aca="false">IF(AB1225&lt;&gt;"",AB1225/U1225,"")</f>
        <v/>
      </c>
      <c r="AD1225" s="27" t="n">
        <v>0</v>
      </c>
      <c r="AE1225" s="27" t="n">
        <v>0</v>
      </c>
      <c r="AF1225" s="27" t="n">
        <v>0</v>
      </c>
      <c r="AG1225" s="28" t="n">
        <f aca="false">AD1225+AE1225+AF1225</f>
        <v>0</v>
      </c>
      <c r="AH1225" s="12" t="str">
        <f aca="false">IF(AG1225&gt;0,AD1225/AG1225,"")</f>
        <v/>
      </c>
      <c r="AI1225" s="27" t="n">
        <v>0</v>
      </c>
      <c r="AJ1225" s="27" t="n">
        <v>0</v>
      </c>
      <c r="AK1225" s="27" t="n">
        <v>0</v>
      </c>
      <c r="AL1225" s="22" t="str">
        <f aca="false">IF(OR(AJ1225&gt;0,AK1225&gt;0),"Sí","No")</f>
        <v>No</v>
      </c>
      <c r="AM1225" s="6"/>
      <c r="AN1225" s="6"/>
      <c r="AO1225" s="12" t="n">
        <f aca="false">IF(M1225&gt;0,K1225/M1225,"")</f>
        <v>1</v>
      </c>
      <c r="AP1225" s="22" t="str">
        <f aca="false">IF(M1225&gt;=Resumen!$B$5,"Alto","Bajo")</f>
        <v>Bajo</v>
      </c>
      <c r="AQ1225" s="22" t="str">
        <f aca="false">IF(AO1225&gt;=Resumen!$B$28,"Alto","Bajo")</f>
        <v>Alto</v>
      </c>
      <c r="AR1225" s="22" t="str">
        <f aca="false">AP1225&amp;" Potencial / "&amp;AQ1225&amp;" Share"</f>
        <v>Bajo Potencial / Alto Share</v>
      </c>
      <c r="AS1225" s="22" t="str">
        <f aca="false">IF(Q1225="Sí",IF(AO1225&gt;=Resumen!$B$29,"Alto","Bajo"),"")</f>
        <v/>
      </c>
      <c r="AT1225" s="22" t="str">
        <f aca="false">IF(AS1225&lt;&gt;"",AP1225&amp;" Potencial / "&amp;AS1225&amp;" Share","")</f>
        <v/>
      </c>
      <c r="AU1225" s="22" t="str">
        <f aca="false">IF(AH1225="","Sin dato",IF(AH1225-AO1225&gt;Resumen!$B$6,"Sobre-exhibido",IF(AO1225-AH1225&gt;Resumen!$B$6,"Sub-exhibido","En línea")))</f>
        <v>Sin dato</v>
      </c>
      <c r="AV1225" s="22" t="str">
        <f aca="false">IF(AT1225="","",IF(AT1225="Alto Potencial / Bajo Share",1,IF(AT1225="Alto Potencial / Alto Share",2,IF(AT1225="Bajo Potencial / Alto Share",3,4))))</f>
        <v/>
      </c>
      <c r="AW1225" s="22" t="str">
        <f aca="false">IF(Q1225="No","Sin competencia directa",IF(AV1225=1,"1 - Foco Conquista (Alto Pot / Bajo Share)",IF(AV1225=2,"2 - Foco Defensa (Alto Pot / Alto Share)",IF(AV1225=3,"3 - Monitoreo (Bajo Pot / Alto Share)","4 - Baja Prioridad (Bajo Pot / Bajo Share)"))))</f>
        <v>Sin competencia directa</v>
      </c>
      <c r="AX1225" s="12" t="str">
        <f aca="false">IF(OR(IFERROR(AND(W1225&lt;&gt;"",Y1225&lt;&gt;"",Y1225-W1225&gt;Resumen!$B$8),FALSE()),IFERROR(AND(X1225&lt;&gt;"",Y1225&lt;&gt;"",Y1225-X1225&gt;Resumen!$B$8),FALSE())),MAX(IF(IFERROR(AND(W1225&lt;&gt;"",Y1225&lt;&gt;"",Y1225-W1225&gt;Resumen!$B$8),FALSE()),Y1225-W1225,0),IF(IFERROR(AND(X1225&lt;&gt;"",Y1225&lt;&gt;"",Y1225-X1225&gt;Resumen!$B$8),FALSE()),Y1225-X1225,0)),"")</f>
        <v/>
      </c>
      <c r="AY1225" s="22" t="str">
        <f aca="false">IF(OR(IFERROR(AND(W1225&lt;&gt;"",Y1225&lt;&gt;"",Y1225-W1225&gt;Resumen!$B$8),FALSE()),IFERROR(AND(X1225&lt;&gt;"",Y1225&lt;&gt;"",Y1225-X1225&gt;Resumen!$B$8),FALSE())),TRIM("Lays tiene mayor markup que "&amp;IF(IFERROR(AND(W1225&lt;&gt;"",Y1225&lt;&gt;"",Y1225-W1225&gt;Resumen!$B$8),FALSE()),"Quento ","")&amp;IF(IFERROR(AND(X1225&lt;&gt;"",Y1225&lt;&gt;"",Y1225-X1225&gt;Resumen!$B$8),FALSE()),"Julicroc ","")&amp;"en este PDV"),"")</f>
        <v/>
      </c>
      <c r="AZ1225" s="22" t="str">
        <f aca="false">IF(COUNTIF('Plan Pehuamar - Lista'!$A$2:$A$167,A1225)&gt;0,"Sí","No")</f>
        <v>Sí</v>
      </c>
      <c r="BA1225" s="22" t="str">
        <f aca="false">IF(COUNTIF('Plan Combo 9+1'!$A$2:$A$226,A1225)&gt;0,"Sí","No")</f>
        <v>No</v>
      </c>
      <c r="BB1225" s="22" t="str">
        <f aca="false">IF(AH1225="","No",IF(BA1225="Sí",IF((AO1225-AH1225)&gt;Resumen!$B$6,"Sí","No"),IF((AO1225-AH1225)&gt;=Resumen!$B$132,"Sí","No")))</f>
        <v>No</v>
      </c>
      <c r="BC1225" s="22" t="str">
        <f aca="false">IF(AND(N1225="Sí",AL1225="Sí",AI1225=0),"Sí","No")</f>
        <v>No</v>
      </c>
      <c r="BD1225" s="22" t="str">
        <f aca="false">IF(COUNTIF('Plan 9+1 (con Pehuamar)'!$A$2:$A$227,A1225)&gt;0,"Sí","No")</f>
        <v>No</v>
      </c>
    </row>
    <row r="1226" customFormat="false" ht="15" hidden="false" customHeight="true" outlineLevel="0" collapsed="false">
      <c r="A1226" s="6" t="n">
        <v>401174</v>
      </c>
      <c r="B1226" s="6" t="n">
        <v>6</v>
      </c>
      <c r="C1226" s="6" t="n">
        <v>604</v>
      </c>
      <c r="D1226" s="6" t="s">
        <v>359</v>
      </c>
      <c r="E1226" s="6" t="s">
        <v>1402</v>
      </c>
      <c r="F1226" s="6" t="s">
        <v>196</v>
      </c>
      <c r="G1226" s="6" t="s">
        <v>129</v>
      </c>
      <c r="H1226" s="6" t="s">
        <v>197</v>
      </c>
      <c r="I1226" s="27" t="n">
        <v>0</v>
      </c>
      <c r="J1226" s="27" t="n">
        <v>0</v>
      </c>
      <c r="K1226" s="27" t="n">
        <v>0.2</v>
      </c>
      <c r="L1226" s="28" t="n">
        <f aca="false">I1226+J1226</f>
        <v>0</v>
      </c>
      <c r="M1226" s="28" t="n">
        <f aca="false">L1226+K1226</f>
        <v>0.2</v>
      </c>
      <c r="N1226" s="22" t="str">
        <f aca="false">IF(I1226&gt;0,"Sí","No")</f>
        <v>No</v>
      </c>
      <c r="O1226" s="22" t="str">
        <f aca="false">IF(J1226&gt;0,"Sí","No")</f>
        <v>No</v>
      </c>
      <c r="P1226" s="22" t="str">
        <f aca="false">IF(K1226&gt;0,"Sí","No")</f>
        <v>Sí</v>
      </c>
      <c r="Q1226" s="22" t="str">
        <f aca="false">IF(OR(I1226&gt;0,J1226&gt;0),"Sí","No")</f>
        <v>No</v>
      </c>
      <c r="R1226" s="27"/>
      <c r="S1226" s="27"/>
      <c r="T1226" s="27"/>
      <c r="U1226" s="27"/>
      <c r="V1226" s="27"/>
      <c r="W1226" s="12" t="str">
        <f aca="false">IF(AND(I1226&gt;0,R1226&gt;0),(S1226-R1226)/R1226,"")</f>
        <v/>
      </c>
      <c r="X1226" s="12" t="str">
        <f aca="false">IF(AND(J1226&gt;0,T1226&gt;0),(U1226-T1226)/T1226,"")</f>
        <v/>
      </c>
      <c r="Y1226" s="12" t="str">
        <f aca="false">IF(AND(K1226&gt;0,V1226&gt;0),(V1226-Resumen!$B$7)/Resumen!$B$7,"")</f>
        <v/>
      </c>
      <c r="Z1226" s="28" t="str">
        <f aca="false">IF(AND(K1226&gt;0,I1226&gt;0,V1226&gt;0,S1226&gt;0),V1226-S1226,"")</f>
        <v/>
      </c>
      <c r="AA1226" s="12" t="str">
        <f aca="false">IF(Z1226&lt;&gt;"",Z1226/S1226,"")</f>
        <v/>
      </c>
      <c r="AB1226" s="28" t="str">
        <f aca="false">IF(AND(K1226&gt;0,J1226&gt;0,V1226&gt;0,U1226&gt;0),V1226-U1226,"")</f>
        <v/>
      </c>
      <c r="AC1226" s="12" t="str">
        <f aca="false">IF(AB1226&lt;&gt;"",AB1226/U1226,"")</f>
        <v/>
      </c>
      <c r="AD1226" s="27" t="n">
        <v>0</v>
      </c>
      <c r="AE1226" s="27" t="n">
        <v>0</v>
      </c>
      <c r="AF1226" s="27" t="n">
        <v>0</v>
      </c>
      <c r="AG1226" s="28" t="n">
        <f aca="false">AD1226+AE1226+AF1226</f>
        <v>0</v>
      </c>
      <c r="AH1226" s="12" t="str">
        <f aca="false">IF(AG1226&gt;0,AD1226/AG1226,"")</f>
        <v/>
      </c>
      <c r="AI1226" s="27" t="n">
        <v>0</v>
      </c>
      <c r="AJ1226" s="27" t="n">
        <v>0</v>
      </c>
      <c r="AK1226" s="27" t="n">
        <v>0</v>
      </c>
      <c r="AL1226" s="22" t="str">
        <f aca="false">IF(OR(AJ1226&gt;0,AK1226&gt;0),"Sí","No")</f>
        <v>No</v>
      </c>
      <c r="AM1226" s="6"/>
      <c r="AN1226" s="6"/>
      <c r="AO1226" s="12" t="n">
        <f aca="false">IF(M1226&gt;0,K1226/M1226,"")</f>
        <v>1</v>
      </c>
      <c r="AP1226" s="22" t="str">
        <f aca="false">IF(M1226&gt;=Resumen!$B$5,"Alto","Bajo")</f>
        <v>Bajo</v>
      </c>
      <c r="AQ1226" s="22" t="str">
        <f aca="false">IF(AO1226&gt;=Resumen!$B$28,"Alto","Bajo")</f>
        <v>Alto</v>
      </c>
      <c r="AR1226" s="22" t="str">
        <f aca="false">AP1226&amp;" Potencial / "&amp;AQ1226&amp;" Share"</f>
        <v>Bajo Potencial / Alto Share</v>
      </c>
      <c r="AS1226" s="22" t="str">
        <f aca="false">IF(Q1226="Sí",IF(AO1226&gt;=Resumen!$B$29,"Alto","Bajo"),"")</f>
        <v/>
      </c>
      <c r="AT1226" s="22" t="str">
        <f aca="false">IF(AS1226&lt;&gt;"",AP1226&amp;" Potencial / "&amp;AS1226&amp;" Share","")</f>
        <v/>
      </c>
      <c r="AU1226" s="22" t="str">
        <f aca="false">IF(AH1226="","Sin dato",IF(AH1226-AO1226&gt;Resumen!$B$6,"Sobre-exhibido",IF(AO1226-AH1226&gt;Resumen!$B$6,"Sub-exhibido","En línea")))</f>
        <v>Sin dato</v>
      </c>
      <c r="AV1226" s="22" t="str">
        <f aca="false">IF(AT1226="","",IF(AT1226="Alto Potencial / Bajo Share",1,IF(AT1226="Alto Potencial / Alto Share",2,IF(AT1226="Bajo Potencial / Alto Share",3,4))))</f>
        <v/>
      </c>
      <c r="AW1226" s="22" t="str">
        <f aca="false">IF(Q1226="No","Sin competencia directa",IF(AV1226=1,"1 - Foco Conquista (Alto Pot / Bajo Share)",IF(AV1226=2,"2 - Foco Defensa (Alto Pot / Alto Share)",IF(AV1226=3,"3 - Monitoreo (Bajo Pot / Alto Share)","4 - Baja Prioridad (Bajo Pot / Bajo Share)"))))</f>
        <v>Sin competencia directa</v>
      </c>
      <c r="AX1226" s="12" t="str">
        <f aca="false">IF(OR(IFERROR(AND(W1226&lt;&gt;"",Y1226&lt;&gt;"",Y1226-W1226&gt;Resumen!$B$8),FALSE()),IFERROR(AND(X1226&lt;&gt;"",Y1226&lt;&gt;"",Y1226-X1226&gt;Resumen!$B$8),FALSE())),MAX(IF(IFERROR(AND(W1226&lt;&gt;"",Y1226&lt;&gt;"",Y1226-W1226&gt;Resumen!$B$8),FALSE()),Y1226-W1226,0),IF(IFERROR(AND(X1226&lt;&gt;"",Y1226&lt;&gt;"",Y1226-X1226&gt;Resumen!$B$8),FALSE()),Y1226-X1226,0)),"")</f>
        <v/>
      </c>
      <c r="AY1226" s="22" t="str">
        <f aca="false">IF(OR(IFERROR(AND(W1226&lt;&gt;"",Y1226&lt;&gt;"",Y1226-W1226&gt;Resumen!$B$8),FALSE()),IFERROR(AND(X1226&lt;&gt;"",Y1226&lt;&gt;"",Y1226-X1226&gt;Resumen!$B$8),FALSE())),TRIM("Lays tiene mayor markup que "&amp;IF(IFERROR(AND(W1226&lt;&gt;"",Y1226&lt;&gt;"",Y1226-W1226&gt;Resumen!$B$8),FALSE()),"Quento ","")&amp;IF(IFERROR(AND(X1226&lt;&gt;"",Y1226&lt;&gt;"",Y1226-X1226&gt;Resumen!$B$8),FALSE()),"Julicroc ","")&amp;"en este PDV"),"")</f>
        <v/>
      </c>
      <c r="AZ1226" s="22" t="str">
        <f aca="false">IF(COUNTIF('Plan Pehuamar - Lista'!$A$2:$A$167,A1226)&gt;0,"Sí","No")</f>
        <v>No</v>
      </c>
      <c r="BA1226" s="22" t="str">
        <f aca="false">IF(COUNTIF('Plan Combo 9+1'!$A$2:$A$226,A1226)&gt;0,"Sí","No")</f>
        <v>No</v>
      </c>
      <c r="BB1226" s="22" t="str">
        <f aca="false">IF(AH1226="","No",IF(BA1226="Sí",IF((AO1226-AH1226)&gt;Resumen!$B$6,"Sí","No"),IF((AO1226-AH1226)&gt;=Resumen!$B$132,"Sí","No")))</f>
        <v>No</v>
      </c>
      <c r="BC1226" s="22" t="str">
        <f aca="false">IF(AND(N1226="Sí",AL1226="Sí",AI1226=0),"Sí","No")</f>
        <v>No</v>
      </c>
      <c r="BD1226" s="22" t="str">
        <f aca="false">IF(COUNTIF('Plan 9+1 (con Pehuamar)'!$A$2:$A$227,A1226)&gt;0,"Sí","No")</f>
        <v>No</v>
      </c>
    </row>
    <row r="1227" customFormat="false" ht="15" hidden="false" customHeight="true" outlineLevel="0" collapsed="false">
      <c r="A1227" s="6" t="n">
        <v>401198</v>
      </c>
      <c r="B1227" s="6" t="n">
        <v>6</v>
      </c>
      <c r="C1227" s="6" t="n">
        <v>604</v>
      </c>
      <c r="D1227" s="6" t="s">
        <v>359</v>
      </c>
      <c r="E1227" s="6" t="s">
        <v>1403</v>
      </c>
      <c r="F1227" s="6" t="s">
        <v>196</v>
      </c>
      <c r="G1227" s="6" t="s">
        <v>129</v>
      </c>
      <c r="H1227" s="6" t="s">
        <v>197</v>
      </c>
      <c r="I1227" s="27" t="n">
        <v>25</v>
      </c>
      <c r="J1227" s="27" t="n">
        <v>0</v>
      </c>
      <c r="K1227" s="27" t="n">
        <v>15</v>
      </c>
      <c r="L1227" s="28" t="n">
        <f aca="false">I1227+J1227</f>
        <v>25</v>
      </c>
      <c r="M1227" s="28" t="n">
        <f aca="false">L1227+K1227</f>
        <v>40</v>
      </c>
      <c r="N1227" s="22" t="str">
        <f aca="false">IF(I1227&gt;0,"Sí","No")</f>
        <v>Sí</v>
      </c>
      <c r="O1227" s="22" t="str">
        <f aca="false">IF(J1227&gt;0,"Sí","No")</f>
        <v>No</v>
      </c>
      <c r="P1227" s="22" t="str">
        <f aca="false">IF(K1227&gt;0,"Sí","No")</f>
        <v>Sí</v>
      </c>
      <c r="Q1227" s="22" t="str">
        <f aca="false">IF(OR(I1227&gt;0,J1227&gt;0),"Sí","No")</f>
        <v>Sí</v>
      </c>
      <c r="R1227" s="27" t="n">
        <v>1600</v>
      </c>
      <c r="S1227" s="27" t="n">
        <v>2600</v>
      </c>
      <c r="T1227" s="27"/>
      <c r="U1227" s="27"/>
      <c r="V1227" s="27" t="n">
        <v>3500</v>
      </c>
      <c r="W1227" s="12" t="n">
        <f aca="false">IF(AND(I1227&gt;0,R1227&gt;0),(S1227-R1227)/R1227,"")</f>
        <v>0.625</v>
      </c>
      <c r="X1227" s="12" t="str">
        <f aca="false">IF(AND(J1227&gt;0,T1227&gt;0),(U1227-T1227)/T1227,"")</f>
        <v/>
      </c>
      <c r="Y1227" s="12" t="n">
        <f aca="false">IF(AND(K1227&gt;0,V1227&gt;0),(V1227-Resumen!$B$7)/Resumen!$B$7,"")</f>
        <v>0.4</v>
      </c>
      <c r="Z1227" s="28" t="n">
        <f aca="false">IF(AND(K1227&gt;0,I1227&gt;0,V1227&gt;0,S1227&gt;0),V1227-S1227,"")</f>
        <v>900</v>
      </c>
      <c r="AA1227" s="12" t="n">
        <f aca="false">IF(Z1227&lt;&gt;"",Z1227/S1227,"")</f>
        <v>0.346153846153846</v>
      </c>
      <c r="AB1227" s="28" t="str">
        <f aca="false">IF(AND(K1227&gt;0,J1227&gt;0,V1227&gt;0,U1227&gt;0),V1227-U1227,"")</f>
        <v/>
      </c>
      <c r="AC1227" s="12" t="str">
        <f aca="false">IF(AB1227&lt;&gt;"",AB1227/U1227,"")</f>
        <v/>
      </c>
      <c r="AD1227" s="27" t="n">
        <v>1</v>
      </c>
      <c r="AE1227" s="27" t="n">
        <v>1</v>
      </c>
      <c r="AF1227" s="27" t="n">
        <v>0</v>
      </c>
      <c r="AG1227" s="28" t="n">
        <f aca="false">AD1227+AE1227+AF1227</f>
        <v>2</v>
      </c>
      <c r="AH1227" s="12" t="n">
        <f aca="false">IF(AG1227&gt;0,AD1227/AG1227,"")</f>
        <v>0.5</v>
      </c>
      <c r="AI1227" s="27" t="n">
        <v>1</v>
      </c>
      <c r="AJ1227" s="27" t="n">
        <v>0</v>
      </c>
      <c r="AK1227" s="27" t="n">
        <v>1</v>
      </c>
      <c r="AL1227" s="22" t="str">
        <f aca="false">IF(OR(AJ1227&gt;0,AK1227&gt;0),"Sí","No")</f>
        <v>Sí</v>
      </c>
      <c r="AM1227" s="6" t="s">
        <v>198</v>
      </c>
      <c r="AN1227" s="6"/>
      <c r="AO1227" s="12" t="n">
        <f aca="false">IF(M1227&gt;0,K1227/M1227,"")</f>
        <v>0.375</v>
      </c>
      <c r="AP1227" s="22" t="str">
        <f aca="false">IF(M1227&gt;=Resumen!$B$5,"Alto","Bajo")</f>
        <v>Alto</v>
      </c>
      <c r="AQ1227" s="22" t="str">
        <f aca="false">IF(AO1227&gt;=Resumen!$B$28,"Alto","Bajo")</f>
        <v>Bajo</v>
      </c>
      <c r="AR1227" s="22" t="str">
        <f aca="false">AP1227&amp;" Potencial / "&amp;AQ1227&amp;" Share"</f>
        <v>Alto Potencial / Bajo Share</v>
      </c>
      <c r="AS1227" s="22" t="str">
        <f aca="false">IF(Q1227="Sí",IF(AO1227&gt;=Resumen!$B$29,"Alto","Bajo"),"")</f>
        <v>Bajo</v>
      </c>
      <c r="AT1227" s="22" t="str">
        <f aca="false">IF(AS1227&lt;&gt;"",AP1227&amp;" Potencial / "&amp;AS1227&amp;" Share","")</f>
        <v>Alto Potencial / Bajo Share</v>
      </c>
      <c r="AU1227" s="22" t="str">
        <f aca="false">IF(AH1227="","Sin dato",IF(AH1227-AO1227&gt;Resumen!$B$6,"Sobre-exhibido",IF(AO1227-AH1227&gt;Resumen!$B$6,"Sub-exhibido","En línea")))</f>
        <v>Sobre-exhibido</v>
      </c>
      <c r="AV1227" s="22" t="n">
        <f aca="false">IF(AT1227="","",IF(AT1227="Alto Potencial / Bajo Share",1,IF(AT1227="Alto Potencial / Alto Share",2,IF(AT1227="Bajo Potencial / Alto Share",3,4))))</f>
        <v>1</v>
      </c>
      <c r="AW1227" s="22" t="str">
        <f aca="false">IF(Q1227="No","Sin competencia directa",IF(AV1227=1,"1 - Foco Conquista (Alto Pot / Bajo Share)",IF(AV1227=2,"2 - Foco Defensa (Alto Pot / Alto Share)",IF(AV1227=3,"3 - Monitoreo (Bajo Pot / Alto Share)","4 - Baja Prioridad (Bajo Pot / Bajo Share)"))))</f>
        <v>1 - Foco Conquista (Alto Pot / Bajo Share)</v>
      </c>
      <c r="AX1227" s="12" t="str">
        <f aca="false">IF(OR(IFERROR(AND(W1227&lt;&gt;"",Y1227&lt;&gt;"",Y1227-W1227&gt;Resumen!$B$8),FALSE()),IFERROR(AND(X1227&lt;&gt;"",Y1227&lt;&gt;"",Y1227-X1227&gt;Resumen!$B$8),FALSE())),MAX(IF(IFERROR(AND(W1227&lt;&gt;"",Y1227&lt;&gt;"",Y1227-W1227&gt;Resumen!$B$8),FALSE()),Y1227-W1227,0),IF(IFERROR(AND(X1227&lt;&gt;"",Y1227&lt;&gt;"",Y1227-X1227&gt;Resumen!$B$8),FALSE()),Y1227-X1227,0)),"")</f>
        <v/>
      </c>
      <c r="AY1227" s="22" t="str">
        <f aca="false">IF(OR(IFERROR(AND(W1227&lt;&gt;"",Y1227&lt;&gt;"",Y1227-W1227&gt;Resumen!$B$8),FALSE()),IFERROR(AND(X1227&lt;&gt;"",Y1227&lt;&gt;"",Y1227-X1227&gt;Resumen!$B$8),FALSE())),TRIM("Lays tiene mayor markup que "&amp;IF(IFERROR(AND(W1227&lt;&gt;"",Y1227&lt;&gt;"",Y1227-W1227&gt;Resumen!$B$8),FALSE()),"Quento ","")&amp;IF(IFERROR(AND(X1227&lt;&gt;"",Y1227&lt;&gt;"",Y1227-X1227&gt;Resumen!$B$8),FALSE()),"Julicroc ","")&amp;"en este PDV"),"")</f>
        <v/>
      </c>
      <c r="AZ1227" s="22" t="str">
        <f aca="false">IF(COUNTIF('Plan Pehuamar - Lista'!$A$2:$A$167,A1227)&gt;0,"Sí","No")</f>
        <v>Sí</v>
      </c>
      <c r="BA1227" s="22" t="str">
        <f aca="false">IF(COUNTIF('Plan Combo 9+1'!$A$2:$A$226,A1227)&gt;0,"Sí","No")</f>
        <v>No</v>
      </c>
      <c r="BB1227" s="22" t="str">
        <f aca="false">IF(AH1227="","No",IF(BA1227="Sí",IF((AO1227-AH1227)&gt;Resumen!$B$6,"Sí","No"),IF((AO1227-AH1227)&gt;=Resumen!$B$132,"Sí","No")))</f>
        <v>No</v>
      </c>
      <c r="BC1227" s="22" t="str">
        <f aca="false">IF(AND(N1227="Sí",AL1227="Sí",AI1227=0),"Sí","No")</f>
        <v>No</v>
      </c>
      <c r="BD1227" s="22" t="str">
        <f aca="false">IF(COUNTIF('Plan 9+1 (con Pehuamar)'!$A$2:$A$227,A1227)&gt;0,"Sí","No")</f>
        <v>Sí</v>
      </c>
    </row>
    <row r="1228" customFormat="false" ht="15" hidden="false" customHeight="true" outlineLevel="0" collapsed="false">
      <c r="A1228" s="6" t="n">
        <v>401199</v>
      </c>
      <c r="B1228" s="6" t="n">
        <v>6</v>
      </c>
      <c r="C1228" s="6" t="n">
        <v>604</v>
      </c>
      <c r="D1228" s="6" t="s">
        <v>359</v>
      </c>
      <c r="E1228" s="6" t="s">
        <v>1404</v>
      </c>
      <c r="F1228" s="6" t="s">
        <v>196</v>
      </c>
      <c r="G1228" s="6" t="s">
        <v>129</v>
      </c>
      <c r="H1228" s="6" t="s">
        <v>197</v>
      </c>
      <c r="I1228" s="27" t="n">
        <v>0</v>
      </c>
      <c r="J1228" s="27" t="n">
        <v>0</v>
      </c>
      <c r="K1228" s="27" t="n">
        <v>2.1</v>
      </c>
      <c r="L1228" s="28" t="n">
        <f aca="false">I1228+J1228</f>
        <v>0</v>
      </c>
      <c r="M1228" s="28" t="n">
        <f aca="false">L1228+K1228</f>
        <v>2.1</v>
      </c>
      <c r="N1228" s="22" t="str">
        <f aca="false">IF(I1228&gt;0,"Sí","No")</f>
        <v>No</v>
      </c>
      <c r="O1228" s="22" t="str">
        <f aca="false">IF(J1228&gt;0,"Sí","No")</f>
        <v>No</v>
      </c>
      <c r="P1228" s="22" t="str">
        <f aca="false">IF(K1228&gt;0,"Sí","No")</f>
        <v>Sí</v>
      </c>
      <c r="Q1228" s="22" t="str">
        <f aca="false">IF(OR(I1228&gt;0,J1228&gt;0),"Sí","No")</f>
        <v>No</v>
      </c>
      <c r="R1228" s="27"/>
      <c r="S1228" s="27"/>
      <c r="T1228" s="27"/>
      <c r="U1228" s="27"/>
      <c r="V1228" s="27"/>
      <c r="W1228" s="12" t="str">
        <f aca="false">IF(AND(I1228&gt;0,R1228&gt;0),(S1228-R1228)/R1228,"")</f>
        <v/>
      </c>
      <c r="X1228" s="12" t="str">
        <f aca="false">IF(AND(J1228&gt;0,T1228&gt;0),(U1228-T1228)/T1228,"")</f>
        <v/>
      </c>
      <c r="Y1228" s="12" t="str">
        <f aca="false">IF(AND(K1228&gt;0,V1228&gt;0),(V1228-Resumen!$B$7)/Resumen!$B$7,"")</f>
        <v/>
      </c>
      <c r="Z1228" s="28" t="str">
        <f aca="false">IF(AND(K1228&gt;0,I1228&gt;0,V1228&gt;0,S1228&gt;0),V1228-S1228,"")</f>
        <v/>
      </c>
      <c r="AA1228" s="12" t="str">
        <f aca="false">IF(Z1228&lt;&gt;"",Z1228/S1228,"")</f>
        <v/>
      </c>
      <c r="AB1228" s="28" t="str">
        <f aca="false">IF(AND(K1228&gt;0,J1228&gt;0,V1228&gt;0,U1228&gt;0),V1228-U1228,"")</f>
        <v/>
      </c>
      <c r="AC1228" s="12" t="str">
        <f aca="false">IF(AB1228&lt;&gt;"",AB1228/U1228,"")</f>
        <v/>
      </c>
      <c r="AD1228" s="27" t="n">
        <v>0</v>
      </c>
      <c r="AE1228" s="27" t="n">
        <v>0</v>
      </c>
      <c r="AF1228" s="27" t="n">
        <v>0</v>
      </c>
      <c r="AG1228" s="28" t="n">
        <f aca="false">AD1228+AE1228+AF1228</f>
        <v>0</v>
      </c>
      <c r="AH1228" s="12" t="str">
        <f aca="false">IF(AG1228&gt;0,AD1228/AG1228,"")</f>
        <v/>
      </c>
      <c r="AI1228" s="27" t="n">
        <v>0</v>
      </c>
      <c r="AJ1228" s="27" t="n">
        <v>0</v>
      </c>
      <c r="AK1228" s="27" t="n">
        <v>0</v>
      </c>
      <c r="AL1228" s="22" t="str">
        <f aca="false">IF(OR(AJ1228&gt;0,AK1228&gt;0),"Sí","No")</f>
        <v>No</v>
      </c>
      <c r="AM1228" s="6"/>
      <c r="AN1228" s="6"/>
      <c r="AO1228" s="12" t="n">
        <f aca="false">IF(M1228&gt;0,K1228/M1228,"")</f>
        <v>1</v>
      </c>
      <c r="AP1228" s="22" t="str">
        <f aca="false">IF(M1228&gt;=Resumen!$B$5,"Alto","Bajo")</f>
        <v>Bajo</v>
      </c>
      <c r="AQ1228" s="22" t="str">
        <f aca="false">IF(AO1228&gt;=Resumen!$B$28,"Alto","Bajo")</f>
        <v>Alto</v>
      </c>
      <c r="AR1228" s="22" t="str">
        <f aca="false">AP1228&amp;" Potencial / "&amp;AQ1228&amp;" Share"</f>
        <v>Bajo Potencial / Alto Share</v>
      </c>
      <c r="AS1228" s="22" t="str">
        <f aca="false">IF(Q1228="Sí",IF(AO1228&gt;=Resumen!$B$29,"Alto","Bajo"),"")</f>
        <v/>
      </c>
      <c r="AT1228" s="22" t="str">
        <f aca="false">IF(AS1228&lt;&gt;"",AP1228&amp;" Potencial / "&amp;AS1228&amp;" Share","")</f>
        <v/>
      </c>
      <c r="AU1228" s="22" t="str">
        <f aca="false">IF(AH1228="","Sin dato",IF(AH1228-AO1228&gt;Resumen!$B$6,"Sobre-exhibido",IF(AO1228-AH1228&gt;Resumen!$B$6,"Sub-exhibido","En línea")))</f>
        <v>Sin dato</v>
      </c>
      <c r="AV1228" s="22" t="str">
        <f aca="false">IF(AT1228="","",IF(AT1228="Alto Potencial / Bajo Share",1,IF(AT1228="Alto Potencial / Alto Share",2,IF(AT1228="Bajo Potencial / Alto Share",3,4))))</f>
        <v/>
      </c>
      <c r="AW1228" s="22" t="str">
        <f aca="false">IF(Q1228="No","Sin competencia directa",IF(AV1228=1,"1 - Foco Conquista (Alto Pot / Bajo Share)",IF(AV1228=2,"2 - Foco Defensa (Alto Pot / Alto Share)",IF(AV1228=3,"3 - Monitoreo (Bajo Pot / Alto Share)","4 - Baja Prioridad (Bajo Pot / Bajo Share)"))))</f>
        <v>Sin competencia directa</v>
      </c>
      <c r="AX1228" s="12" t="str">
        <f aca="false">IF(OR(IFERROR(AND(W1228&lt;&gt;"",Y1228&lt;&gt;"",Y1228-W1228&gt;Resumen!$B$8),FALSE()),IFERROR(AND(X1228&lt;&gt;"",Y1228&lt;&gt;"",Y1228-X1228&gt;Resumen!$B$8),FALSE())),MAX(IF(IFERROR(AND(W1228&lt;&gt;"",Y1228&lt;&gt;"",Y1228-W1228&gt;Resumen!$B$8),FALSE()),Y1228-W1228,0),IF(IFERROR(AND(X1228&lt;&gt;"",Y1228&lt;&gt;"",Y1228-X1228&gt;Resumen!$B$8),FALSE()),Y1228-X1228,0)),"")</f>
        <v/>
      </c>
      <c r="AY1228" s="22" t="str">
        <f aca="false">IF(OR(IFERROR(AND(W1228&lt;&gt;"",Y1228&lt;&gt;"",Y1228-W1228&gt;Resumen!$B$8),FALSE()),IFERROR(AND(X1228&lt;&gt;"",Y1228&lt;&gt;"",Y1228-X1228&gt;Resumen!$B$8),FALSE())),TRIM("Lays tiene mayor markup que "&amp;IF(IFERROR(AND(W1228&lt;&gt;"",Y1228&lt;&gt;"",Y1228-W1228&gt;Resumen!$B$8),FALSE()),"Quento ","")&amp;IF(IFERROR(AND(X1228&lt;&gt;"",Y1228&lt;&gt;"",Y1228-X1228&gt;Resumen!$B$8),FALSE()),"Julicroc ","")&amp;"en este PDV"),"")</f>
        <v/>
      </c>
      <c r="AZ1228" s="22" t="str">
        <f aca="false">IF(COUNTIF('Plan Pehuamar - Lista'!$A$2:$A$167,A1228)&gt;0,"Sí","No")</f>
        <v>No</v>
      </c>
      <c r="BA1228" s="22" t="str">
        <f aca="false">IF(COUNTIF('Plan Combo 9+1'!$A$2:$A$226,A1228)&gt;0,"Sí","No")</f>
        <v>No</v>
      </c>
      <c r="BB1228" s="22" t="str">
        <f aca="false">IF(AH1228="","No",IF(BA1228="Sí",IF((AO1228-AH1228)&gt;Resumen!$B$6,"Sí","No"),IF((AO1228-AH1228)&gt;=Resumen!$B$132,"Sí","No")))</f>
        <v>No</v>
      </c>
      <c r="BC1228" s="22" t="str">
        <f aca="false">IF(AND(N1228="Sí",AL1228="Sí",AI1228=0),"Sí","No")</f>
        <v>No</v>
      </c>
      <c r="BD1228" s="22" t="str">
        <f aca="false">IF(COUNTIF('Plan 9+1 (con Pehuamar)'!$A$2:$A$227,A1228)&gt;0,"Sí","No")</f>
        <v>No</v>
      </c>
    </row>
    <row r="1229" customFormat="false" ht="15" hidden="false" customHeight="true" outlineLevel="0" collapsed="false">
      <c r="A1229" s="6" t="n">
        <v>401219</v>
      </c>
      <c r="B1229" s="6" t="n">
        <v>6</v>
      </c>
      <c r="C1229" s="6" t="n">
        <v>604</v>
      </c>
      <c r="D1229" s="6" t="s">
        <v>359</v>
      </c>
      <c r="E1229" s="6" t="s">
        <v>1405</v>
      </c>
      <c r="F1229" s="6" t="s">
        <v>196</v>
      </c>
      <c r="G1229" s="6" t="s">
        <v>129</v>
      </c>
      <c r="H1229" s="6" t="s">
        <v>197</v>
      </c>
      <c r="I1229" s="27" t="n">
        <v>0</v>
      </c>
      <c r="J1229" s="27" t="n">
        <v>0</v>
      </c>
      <c r="K1229" s="27" t="n">
        <v>0.7</v>
      </c>
      <c r="L1229" s="28" t="n">
        <f aca="false">I1229+J1229</f>
        <v>0</v>
      </c>
      <c r="M1229" s="28" t="n">
        <f aca="false">L1229+K1229</f>
        <v>0.7</v>
      </c>
      <c r="N1229" s="22" t="str">
        <f aca="false">IF(I1229&gt;0,"Sí","No")</f>
        <v>No</v>
      </c>
      <c r="O1229" s="22" t="str">
        <f aca="false">IF(J1229&gt;0,"Sí","No")</f>
        <v>No</v>
      </c>
      <c r="P1229" s="22" t="str">
        <f aca="false">IF(K1229&gt;0,"Sí","No")</f>
        <v>Sí</v>
      </c>
      <c r="Q1229" s="22" t="str">
        <f aca="false">IF(OR(I1229&gt;0,J1229&gt;0),"Sí","No")</f>
        <v>No</v>
      </c>
      <c r="R1229" s="27"/>
      <c r="S1229" s="27"/>
      <c r="T1229" s="27"/>
      <c r="U1229" s="27"/>
      <c r="V1229" s="27"/>
      <c r="W1229" s="12" t="str">
        <f aca="false">IF(AND(I1229&gt;0,R1229&gt;0),(S1229-R1229)/R1229,"")</f>
        <v/>
      </c>
      <c r="X1229" s="12" t="str">
        <f aca="false">IF(AND(J1229&gt;0,T1229&gt;0),(U1229-T1229)/T1229,"")</f>
        <v/>
      </c>
      <c r="Y1229" s="12" t="str">
        <f aca="false">IF(AND(K1229&gt;0,V1229&gt;0),(V1229-Resumen!$B$7)/Resumen!$B$7,"")</f>
        <v/>
      </c>
      <c r="Z1229" s="28" t="str">
        <f aca="false">IF(AND(K1229&gt;0,I1229&gt;0,V1229&gt;0,S1229&gt;0),V1229-S1229,"")</f>
        <v/>
      </c>
      <c r="AA1229" s="12" t="str">
        <f aca="false">IF(Z1229&lt;&gt;"",Z1229/S1229,"")</f>
        <v/>
      </c>
      <c r="AB1229" s="28" t="str">
        <f aca="false">IF(AND(K1229&gt;0,J1229&gt;0,V1229&gt;0,U1229&gt;0),V1229-U1229,"")</f>
        <v/>
      </c>
      <c r="AC1229" s="12" t="str">
        <f aca="false">IF(AB1229&lt;&gt;"",AB1229/U1229,"")</f>
        <v/>
      </c>
      <c r="AD1229" s="27" t="n">
        <v>0</v>
      </c>
      <c r="AE1229" s="27" t="n">
        <v>0</v>
      </c>
      <c r="AF1229" s="27" t="n">
        <v>0</v>
      </c>
      <c r="AG1229" s="28" t="n">
        <f aca="false">AD1229+AE1229+AF1229</f>
        <v>0</v>
      </c>
      <c r="AH1229" s="12" t="str">
        <f aca="false">IF(AG1229&gt;0,AD1229/AG1229,"")</f>
        <v/>
      </c>
      <c r="AI1229" s="27" t="n">
        <v>0</v>
      </c>
      <c r="AJ1229" s="27" t="n">
        <v>0</v>
      </c>
      <c r="AK1229" s="27" t="n">
        <v>0</v>
      </c>
      <c r="AL1229" s="22" t="str">
        <f aca="false">IF(OR(AJ1229&gt;0,AK1229&gt;0),"Sí","No")</f>
        <v>No</v>
      </c>
      <c r="AM1229" s="6"/>
      <c r="AN1229" s="6"/>
      <c r="AO1229" s="12" t="n">
        <f aca="false">IF(M1229&gt;0,K1229/M1229,"")</f>
        <v>1</v>
      </c>
      <c r="AP1229" s="22" t="str">
        <f aca="false">IF(M1229&gt;=Resumen!$B$5,"Alto","Bajo")</f>
        <v>Bajo</v>
      </c>
      <c r="AQ1229" s="22" t="str">
        <f aca="false">IF(AO1229&gt;=Resumen!$B$28,"Alto","Bajo")</f>
        <v>Alto</v>
      </c>
      <c r="AR1229" s="22" t="str">
        <f aca="false">AP1229&amp;" Potencial / "&amp;AQ1229&amp;" Share"</f>
        <v>Bajo Potencial / Alto Share</v>
      </c>
      <c r="AS1229" s="22" t="str">
        <f aca="false">IF(Q1229="Sí",IF(AO1229&gt;=Resumen!$B$29,"Alto","Bajo"),"")</f>
        <v/>
      </c>
      <c r="AT1229" s="22" t="str">
        <f aca="false">IF(AS1229&lt;&gt;"",AP1229&amp;" Potencial / "&amp;AS1229&amp;" Share","")</f>
        <v/>
      </c>
      <c r="AU1229" s="22" t="str">
        <f aca="false">IF(AH1229="","Sin dato",IF(AH1229-AO1229&gt;Resumen!$B$6,"Sobre-exhibido",IF(AO1229-AH1229&gt;Resumen!$B$6,"Sub-exhibido","En línea")))</f>
        <v>Sin dato</v>
      </c>
      <c r="AV1229" s="22" t="str">
        <f aca="false">IF(AT1229="","",IF(AT1229="Alto Potencial / Bajo Share",1,IF(AT1229="Alto Potencial / Alto Share",2,IF(AT1229="Bajo Potencial / Alto Share",3,4))))</f>
        <v/>
      </c>
      <c r="AW1229" s="22" t="str">
        <f aca="false">IF(Q1229="No","Sin competencia directa",IF(AV1229=1,"1 - Foco Conquista (Alto Pot / Bajo Share)",IF(AV1229=2,"2 - Foco Defensa (Alto Pot / Alto Share)",IF(AV1229=3,"3 - Monitoreo (Bajo Pot / Alto Share)","4 - Baja Prioridad (Bajo Pot / Bajo Share)"))))</f>
        <v>Sin competencia directa</v>
      </c>
      <c r="AX1229" s="12" t="str">
        <f aca="false">IF(OR(IFERROR(AND(W1229&lt;&gt;"",Y1229&lt;&gt;"",Y1229-W1229&gt;Resumen!$B$8),FALSE()),IFERROR(AND(X1229&lt;&gt;"",Y1229&lt;&gt;"",Y1229-X1229&gt;Resumen!$B$8),FALSE())),MAX(IF(IFERROR(AND(W1229&lt;&gt;"",Y1229&lt;&gt;"",Y1229-W1229&gt;Resumen!$B$8),FALSE()),Y1229-W1229,0),IF(IFERROR(AND(X1229&lt;&gt;"",Y1229&lt;&gt;"",Y1229-X1229&gt;Resumen!$B$8),FALSE()),Y1229-X1229,0)),"")</f>
        <v/>
      </c>
      <c r="AY1229" s="22" t="str">
        <f aca="false">IF(OR(IFERROR(AND(W1229&lt;&gt;"",Y1229&lt;&gt;"",Y1229-W1229&gt;Resumen!$B$8),FALSE()),IFERROR(AND(X1229&lt;&gt;"",Y1229&lt;&gt;"",Y1229-X1229&gt;Resumen!$B$8),FALSE())),TRIM("Lays tiene mayor markup que "&amp;IF(IFERROR(AND(W1229&lt;&gt;"",Y1229&lt;&gt;"",Y1229-W1229&gt;Resumen!$B$8),FALSE()),"Quento ","")&amp;IF(IFERROR(AND(X1229&lt;&gt;"",Y1229&lt;&gt;"",Y1229-X1229&gt;Resumen!$B$8),FALSE()),"Julicroc ","")&amp;"en este PDV"),"")</f>
        <v/>
      </c>
      <c r="AZ1229" s="22" t="str">
        <f aca="false">IF(COUNTIF('Plan Pehuamar - Lista'!$A$2:$A$167,A1229)&gt;0,"Sí","No")</f>
        <v>No</v>
      </c>
      <c r="BA1229" s="22" t="str">
        <f aca="false">IF(COUNTIF('Plan Combo 9+1'!$A$2:$A$226,A1229)&gt;0,"Sí","No")</f>
        <v>No</v>
      </c>
      <c r="BB1229" s="22" t="str">
        <f aca="false">IF(AH1229="","No",IF(BA1229="Sí",IF((AO1229-AH1229)&gt;Resumen!$B$6,"Sí","No"),IF((AO1229-AH1229)&gt;=Resumen!$B$132,"Sí","No")))</f>
        <v>No</v>
      </c>
      <c r="BC1229" s="22" t="str">
        <f aca="false">IF(AND(N1229="Sí",AL1229="Sí",AI1229=0),"Sí","No")</f>
        <v>No</v>
      </c>
      <c r="BD1229" s="22" t="str">
        <f aca="false">IF(COUNTIF('Plan 9+1 (con Pehuamar)'!$A$2:$A$227,A1229)&gt;0,"Sí","No")</f>
        <v>No</v>
      </c>
    </row>
    <row r="1230" customFormat="false" ht="15" hidden="false" customHeight="true" outlineLevel="0" collapsed="false">
      <c r="A1230" s="6" t="n">
        <v>401254</v>
      </c>
      <c r="B1230" s="6" t="n">
        <v>6</v>
      </c>
      <c r="C1230" s="6" t="n">
        <v>604</v>
      </c>
      <c r="D1230" s="6" t="s">
        <v>359</v>
      </c>
      <c r="E1230" s="6" t="s">
        <v>1406</v>
      </c>
      <c r="F1230" s="6" t="s">
        <v>196</v>
      </c>
      <c r="G1230" s="6" t="s">
        <v>129</v>
      </c>
      <c r="H1230" s="6" t="s">
        <v>197</v>
      </c>
      <c r="I1230" s="27" t="n">
        <v>0</v>
      </c>
      <c r="J1230" s="27" t="n">
        <v>0</v>
      </c>
      <c r="K1230" s="27" t="n">
        <v>0.2</v>
      </c>
      <c r="L1230" s="28" t="n">
        <f aca="false">I1230+J1230</f>
        <v>0</v>
      </c>
      <c r="M1230" s="28" t="n">
        <f aca="false">L1230+K1230</f>
        <v>0.2</v>
      </c>
      <c r="N1230" s="22" t="str">
        <f aca="false">IF(I1230&gt;0,"Sí","No")</f>
        <v>No</v>
      </c>
      <c r="O1230" s="22" t="str">
        <f aca="false">IF(J1230&gt;0,"Sí","No")</f>
        <v>No</v>
      </c>
      <c r="P1230" s="22" t="str">
        <f aca="false">IF(K1230&gt;0,"Sí","No")</f>
        <v>Sí</v>
      </c>
      <c r="Q1230" s="22" t="str">
        <f aca="false">IF(OR(I1230&gt;0,J1230&gt;0),"Sí","No")</f>
        <v>No</v>
      </c>
      <c r="R1230" s="27"/>
      <c r="S1230" s="27"/>
      <c r="T1230" s="27"/>
      <c r="U1230" s="27"/>
      <c r="V1230" s="27"/>
      <c r="W1230" s="12" t="str">
        <f aca="false">IF(AND(I1230&gt;0,R1230&gt;0),(S1230-R1230)/R1230,"")</f>
        <v/>
      </c>
      <c r="X1230" s="12" t="str">
        <f aca="false">IF(AND(J1230&gt;0,T1230&gt;0),(U1230-T1230)/T1230,"")</f>
        <v/>
      </c>
      <c r="Y1230" s="12" t="str">
        <f aca="false">IF(AND(K1230&gt;0,V1230&gt;0),(V1230-Resumen!$B$7)/Resumen!$B$7,"")</f>
        <v/>
      </c>
      <c r="Z1230" s="28" t="str">
        <f aca="false">IF(AND(K1230&gt;0,I1230&gt;0,V1230&gt;0,S1230&gt;0),V1230-S1230,"")</f>
        <v/>
      </c>
      <c r="AA1230" s="12" t="str">
        <f aca="false">IF(Z1230&lt;&gt;"",Z1230/S1230,"")</f>
        <v/>
      </c>
      <c r="AB1230" s="28" t="str">
        <f aca="false">IF(AND(K1230&gt;0,J1230&gt;0,V1230&gt;0,U1230&gt;0),V1230-U1230,"")</f>
        <v/>
      </c>
      <c r="AC1230" s="12" t="str">
        <f aca="false">IF(AB1230&lt;&gt;"",AB1230/U1230,"")</f>
        <v/>
      </c>
      <c r="AD1230" s="27" t="n">
        <v>0</v>
      </c>
      <c r="AE1230" s="27" t="n">
        <v>0</v>
      </c>
      <c r="AF1230" s="27" t="n">
        <v>0</v>
      </c>
      <c r="AG1230" s="28" t="n">
        <f aca="false">AD1230+AE1230+AF1230</f>
        <v>0</v>
      </c>
      <c r="AH1230" s="12" t="str">
        <f aca="false">IF(AG1230&gt;0,AD1230/AG1230,"")</f>
        <v/>
      </c>
      <c r="AI1230" s="27" t="n">
        <v>0</v>
      </c>
      <c r="AJ1230" s="27" t="n">
        <v>0</v>
      </c>
      <c r="AK1230" s="27" t="n">
        <v>0</v>
      </c>
      <c r="AL1230" s="22" t="str">
        <f aca="false">IF(OR(AJ1230&gt;0,AK1230&gt;0),"Sí","No")</f>
        <v>No</v>
      </c>
      <c r="AM1230" s="6"/>
      <c r="AN1230" s="6"/>
      <c r="AO1230" s="12" t="n">
        <f aca="false">IF(M1230&gt;0,K1230/M1230,"")</f>
        <v>1</v>
      </c>
      <c r="AP1230" s="22" t="str">
        <f aca="false">IF(M1230&gt;=Resumen!$B$5,"Alto","Bajo")</f>
        <v>Bajo</v>
      </c>
      <c r="AQ1230" s="22" t="str">
        <f aca="false">IF(AO1230&gt;=Resumen!$B$28,"Alto","Bajo")</f>
        <v>Alto</v>
      </c>
      <c r="AR1230" s="22" t="str">
        <f aca="false">AP1230&amp;" Potencial / "&amp;AQ1230&amp;" Share"</f>
        <v>Bajo Potencial / Alto Share</v>
      </c>
      <c r="AS1230" s="22" t="str">
        <f aca="false">IF(Q1230="Sí",IF(AO1230&gt;=Resumen!$B$29,"Alto","Bajo"),"")</f>
        <v/>
      </c>
      <c r="AT1230" s="22" t="str">
        <f aca="false">IF(AS1230&lt;&gt;"",AP1230&amp;" Potencial / "&amp;AS1230&amp;" Share","")</f>
        <v/>
      </c>
      <c r="AU1230" s="22" t="str">
        <f aca="false">IF(AH1230="","Sin dato",IF(AH1230-AO1230&gt;Resumen!$B$6,"Sobre-exhibido",IF(AO1230-AH1230&gt;Resumen!$B$6,"Sub-exhibido","En línea")))</f>
        <v>Sin dato</v>
      </c>
      <c r="AV1230" s="22" t="str">
        <f aca="false">IF(AT1230="","",IF(AT1230="Alto Potencial / Bajo Share",1,IF(AT1230="Alto Potencial / Alto Share",2,IF(AT1230="Bajo Potencial / Alto Share",3,4))))</f>
        <v/>
      </c>
      <c r="AW1230" s="22" t="str">
        <f aca="false">IF(Q1230="No","Sin competencia directa",IF(AV1230=1,"1 - Foco Conquista (Alto Pot / Bajo Share)",IF(AV1230=2,"2 - Foco Defensa (Alto Pot / Alto Share)",IF(AV1230=3,"3 - Monitoreo (Bajo Pot / Alto Share)","4 - Baja Prioridad (Bajo Pot / Bajo Share)"))))</f>
        <v>Sin competencia directa</v>
      </c>
      <c r="AX1230" s="12" t="str">
        <f aca="false">IF(OR(IFERROR(AND(W1230&lt;&gt;"",Y1230&lt;&gt;"",Y1230-W1230&gt;Resumen!$B$8),FALSE()),IFERROR(AND(X1230&lt;&gt;"",Y1230&lt;&gt;"",Y1230-X1230&gt;Resumen!$B$8),FALSE())),MAX(IF(IFERROR(AND(W1230&lt;&gt;"",Y1230&lt;&gt;"",Y1230-W1230&gt;Resumen!$B$8),FALSE()),Y1230-W1230,0),IF(IFERROR(AND(X1230&lt;&gt;"",Y1230&lt;&gt;"",Y1230-X1230&gt;Resumen!$B$8),FALSE()),Y1230-X1230,0)),"")</f>
        <v/>
      </c>
      <c r="AY1230" s="22" t="str">
        <f aca="false">IF(OR(IFERROR(AND(W1230&lt;&gt;"",Y1230&lt;&gt;"",Y1230-W1230&gt;Resumen!$B$8),FALSE()),IFERROR(AND(X1230&lt;&gt;"",Y1230&lt;&gt;"",Y1230-X1230&gt;Resumen!$B$8),FALSE())),TRIM("Lays tiene mayor markup que "&amp;IF(IFERROR(AND(W1230&lt;&gt;"",Y1230&lt;&gt;"",Y1230-W1230&gt;Resumen!$B$8),FALSE()),"Quento ","")&amp;IF(IFERROR(AND(X1230&lt;&gt;"",Y1230&lt;&gt;"",Y1230-X1230&gt;Resumen!$B$8),FALSE()),"Julicroc ","")&amp;"en este PDV"),"")</f>
        <v/>
      </c>
      <c r="AZ1230" s="22" t="str">
        <f aca="false">IF(COUNTIF('Plan Pehuamar - Lista'!$A$2:$A$167,A1230)&gt;0,"Sí","No")</f>
        <v>No</v>
      </c>
      <c r="BA1230" s="22" t="str">
        <f aca="false">IF(COUNTIF('Plan Combo 9+1'!$A$2:$A$226,A1230)&gt;0,"Sí","No")</f>
        <v>No</v>
      </c>
      <c r="BB1230" s="22" t="str">
        <f aca="false">IF(AH1230="","No",IF(BA1230="Sí",IF((AO1230-AH1230)&gt;Resumen!$B$6,"Sí","No"),IF((AO1230-AH1230)&gt;=Resumen!$B$132,"Sí","No")))</f>
        <v>No</v>
      </c>
      <c r="BC1230" s="22" t="str">
        <f aca="false">IF(AND(N1230="Sí",AL1230="Sí",AI1230=0),"Sí","No")</f>
        <v>No</v>
      </c>
      <c r="BD1230" s="22" t="str">
        <f aca="false">IF(COUNTIF('Plan 9+1 (con Pehuamar)'!$A$2:$A$227,A1230)&gt;0,"Sí","No")</f>
        <v>No</v>
      </c>
    </row>
    <row r="1231" customFormat="false" ht="15" hidden="false" customHeight="true" outlineLevel="0" collapsed="false">
      <c r="A1231" s="6" t="n">
        <v>401794</v>
      </c>
      <c r="B1231" s="6" t="n">
        <v>6</v>
      </c>
      <c r="C1231" s="6" t="n">
        <v>604</v>
      </c>
      <c r="D1231" s="6" t="s">
        <v>359</v>
      </c>
      <c r="E1231" s="6" t="s">
        <v>1407</v>
      </c>
      <c r="F1231" s="6" t="s">
        <v>196</v>
      </c>
      <c r="G1231" s="6" t="s">
        <v>129</v>
      </c>
      <c r="H1231" s="6" t="s">
        <v>197</v>
      </c>
      <c r="I1231" s="27" t="n">
        <v>0</v>
      </c>
      <c r="J1231" s="27" t="n">
        <v>0</v>
      </c>
      <c r="K1231" s="27" t="n">
        <v>0.1</v>
      </c>
      <c r="L1231" s="28" t="n">
        <f aca="false">I1231+J1231</f>
        <v>0</v>
      </c>
      <c r="M1231" s="28" t="n">
        <f aca="false">L1231+K1231</f>
        <v>0.1</v>
      </c>
      <c r="N1231" s="22" t="str">
        <f aca="false">IF(I1231&gt;0,"Sí","No")</f>
        <v>No</v>
      </c>
      <c r="O1231" s="22" t="str">
        <f aca="false">IF(J1231&gt;0,"Sí","No")</f>
        <v>No</v>
      </c>
      <c r="P1231" s="22" t="str">
        <f aca="false">IF(K1231&gt;0,"Sí","No")</f>
        <v>Sí</v>
      </c>
      <c r="Q1231" s="22" t="str">
        <f aca="false">IF(OR(I1231&gt;0,J1231&gt;0),"Sí","No")</f>
        <v>No</v>
      </c>
      <c r="R1231" s="27"/>
      <c r="S1231" s="27"/>
      <c r="T1231" s="27"/>
      <c r="U1231" s="27"/>
      <c r="V1231" s="27"/>
      <c r="W1231" s="12" t="str">
        <f aca="false">IF(AND(I1231&gt;0,R1231&gt;0),(S1231-R1231)/R1231,"")</f>
        <v/>
      </c>
      <c r="X1231" s="12" t="str">
        <f aca="false">IF(AND(J1231&gt;0,T1231&gt;0),(U1231-T1231)/T1231,"")</f>
        <v/>
      </c>
      <c r="Y1231" s="12" t="str">
        <f aca="false">IF(AND(K1231&gt;0,V1231&gt;0),(V1231-Resumen!$B$7)/Resumen!$B$7,"")</f>
        <v/>
      </c>
      <c r="Z1231" s="28" t="str">
        <f aca="false">IF(AND(K1231&gt;0,I1231&gt;0,V1231&gt;0,S1231&gt;0),V1231-S1231,"")</f>
        <v/>
      </c>
      <c r="AA1231" s="12" t="str">
        <f aca="false">IF(Z1231&lt;&gt;"",Z1231/S1231,"")</f>
        <v/>
      </c>
      <c r="AB1231" s="28" t="str">
        <f aca="false">IF(AND(K1231&gt;0,J1231&gt;0,V1231&gt;0,U1231&gt;0),V1231-U1231,"")</f>
        <v/>
      </c>
      <c r="AC1231" s="12" t="str">
        <f aca="false">IF(AB1231&lt;&gt;"",AB1231/U1231,"")</f>
        <v/>
      </c>
      <c r="AD1231" s="27" t="n">
        <v>0</v>
      </c>
      <c r="AE1231" s="27" t="n">
        <v>0</v>
      </c>
      <c r="AF1231" s="27" t="n">
        <v>0</v>
      </c>
      <c r="AG1231" s="28" t="n">
        <f aca="false">AD1231+AE1231+AF1231</f>
        <v>0</v>
      </c>
      <c r="AH1231" s="12" t="str">
        <f aca="false">IF(AG1231&gt;0,AD1231/AG1231,"")</f>
        <v/>
      </c>
      <c r="AI1231" s="27" t="n">
        <v>0</v>
      </c>
      <c r="AJ1231" s="27" t="n">
        <v>0</v>
      </c>
      <c r="AK1231" s="27" t="n">
        <v>0</v>
      </c>
      <c r="AL1231" s="22" t="str">
        <f aca="false">IF(OR(AJ1231&gt;0,AK1231&gt;0),"Sí","No")</f>
        <v>No</v>
      </c>
      <c r="AM1231" s="6"/>
      <c r="AN1231" s="6"/>
      <c r="AO1231" s="12" t="n">
        <f aca="false">IF(M1231&gt;0,K1231/M1231,"")</f>
        <v>1</v>
      </c>
      <c r="AP1231" s="22" t="str">
        <f aca="false">IF(M1231&gt;=Resumen!$B$5,"Alto","Bajo")</f>
        <v>Bajo</v>
      </c>
      <c r="AQ1231" s="22" t="str">
        <f aca="false">IF(AO1231&gt;=Resumen!$B$28,"Alto","Bajo")</f>
        <v>Alto</v>
      </c>
      <c r="AR1231" s="22" t="str">
        <f aca="false">AP1231&amp;" Potencial / "&amp;AQ1231&amp;" Share"</f>
        <v>Bajo Potencial / Alto Share</v>
      </c>
      <c r="AS1231" s="22" t="str">
        <f aca="false">IF(Q1231="Sí",IF(AO1231&gt;=Resumen!$B$29,"Alto","Bajo"),"")</f>
        <v/>
      </c>
      <c r="AT1231" s="22" t="str">
        <f aca="false">IF(AS1231&lt;&gt;"",AP1231&amp;" Potencial / "&amp;AS1231&amp;" Share","")</f>
        <v/>
      </c>
      <c r="AU1231" s="22" t="str">
        <f aca="false">IF(AH1231="","Sin dato",IF(AH1231-AO1231&gt;Resumen!$B$6,"Sobre-exhibido",IF(AO1231-AH1231&gt;Resumen!$B$6,"Sub-exhibido","En línea")))</f>
        <v>Sin dato</v>
      </c>
      <c r="AV1231" s="22" t="str">
        <f aca="false">IF(AT1231="","",IF(AT1231="Alto Potencial / Bajo Share",1,IF(AT1231="Alto Potencial / Alto Share",2,IF(AT1231="Bajo Potencial / Alto Share",3,4))))</f>
        <v/>
      </c>
      <c r="AW1231" s="22" t="str">
        <f aca="false">IF(Q1231="No","Sin competencia directa",IF(AV1231=1,"1 - Foco Conquista (Alto Pot / Bajo Share)",IF(AV1231=2,"2 - Foco Defensa (Alto Pot / Alto Share)",IF(AV1231=3,"3 - Monitoreo (Bajo Pot / Alto Share)","4 - Baja Prioridad (Bajo Pot / Bajo Share)"))))</f>
        <v>Sin competencia directa</v>
      </c>
      <c r="AX1231" s="12" t="str">
        <f aca="false">IF(OR(IFERROR(AND(W1231&lt;&gt;"",Y1231&lt;&gt;"",Y1231-W1231&gt;Resumen!$B$8),FALSE()),IFERROR(AND(X1231&lt;&gt;"",Y1231&lt;&gt;"",Y1231-X1231&gt;Resumen!$B$8),FALSE())),MAX(IF(IFERROR(AND(W1231&lt;&gt;"",Y1231&lt;&gt;"",Y1231-W1231&gt;Resumen!$B$8),FALSE()),Y1231-W1231,0),IF(IFERROR(AND(X1231&lt;&gt;"",Y1231&lt;&gt;"",Y1231-X1231&gt;Resumen!$B$8),FALSE()),Y1231-X1231,0)),"")</f>
        <v/>
      </c>
      <c r="AY1231" s="22" t="str">
        <f aca="false">IF(OR(IFERROR(AND(W1231&lt;&gt;"",Y1231&lt;&gt;"",Y1231-W1231&gt;Resumen!$B$8),FALSE()),IFERROR(AND(X1231&lt;&gt;"",Y1231&lt;&gt;"",Y1231-X1231&gt;Resumen!$B$8),FALSE())),TRIM("Lays tiene mayor markup que "&amp;IF(IFERROR(AND(W1231&lt;&gt;"",Y1231&lt;&gt;"",Y1231-W1231&gt;Resumen!$B$8),FALSE()),"Quento ","")&amp;IF(IFERROR(AND(X1231&lt;&gt;"",Y1231&lt;&gt;"",Y1231-X1231&gt;Resumen!$B$8),FALSE()),"Julicroc ","")&amp;"en este PDV"),"")</f>
        <v/>
      </c>
      <c r="AZ1231" s="22" t="str">
        <f aca="false">IF(COUNTIF('Plan Pehuamar - Lista'!$A$2:$A$167,A1231)&gt;0,"Sí","No")</f>
        <v>No</v>
      </c>
      <c r="BA1231" s="22" t="str">
        <f aca="false">IF(COUNTIF('Plan Combo 9+1'!$A$2:$A$226,A1231)&gt;0,"Sí","No")</f>
        <v>No</v>
      </c>
      <c r="BB1231" s="22" t="str">
        <f aca="false">IF(AH1231="","No",IF(BA1231="Sí",IF((AO1231-AH1231)&gt;Resumen!$B$6,"Sí","No"),IF((AO1231-AH1231)&gt;=Resumen!$B$132,"Sí","No")))</f>
        <v>No</v>
      </c>
      <c r="BC1231" s="22" t="str">
        <f aca="false">IF(AND(N1231="Sí",AL1231="Sí",AI1231=0),"Sí","No")</f>
        <v>No</v>
      </c>
      <c r="BD1231" s="22" t="str">
        <f aca="false">IF(COUNTIF('Plan 9+1 (con Pehuamar)'!$A$2:$A$227,A1231)&gt;0,"Sí","No")</f>
        <v>No</v>
      </c>
    </row>
    <row r="1232" customFormat="false" ht="15" hidden="false" customHeight="true" outlineLevel="0" collapsed="false">
      <c r="A1232" s="6" t="n">
        <v>401795</v>
      </c>
      <c r="B1232" s="6" t="n">
        <v>6</v>
      </c>
      <c r="C1232" s="6" t="n">
        <v>604</v>
      </c>
      <c r="D1232" s="6" t="s">
        <v>359</v>
      </c>
      <c r="E1232" s="6" t="s">
        <v>1408</v>
      </c>
      <c r="F1232" s="6" t="s">
        <v>196</v>
      </c>
      <c r="G1232" s="6" t="s">
        <v>129</v>
      </c>
      <c r="H1232" s="6" t="s">
        <v>197</v>
      </c>
      <c r="I1232" s="27" t="n">
        <v>0</v>
      </c>
      <c r="J1232" s="27" t="n">
        <v>0</v>
      </c>
      <c r="K1232" s="27" t="n">
        <v>0.2</v>
      </c>
      <c r="L1232" s="28" t="n">
        <f aca="false">I1232+J1232</f>
        <v>0</v>
      </c>
      <c r="M1232" s="28" t="n">
        <f aca="false">L1232+K1232</f>
        <v>0.2</v>
      </c>
      <c r="N1232" s="22" t="str">
        <f aca="false">IF(I1232&gt;0,"Sí","No")</f>
        <v>No</v>
      </c>
      <c r="O1232" s="22" t="str">
        <f aca="false">IF(J1232&gt;0,"Sí","No")</f>
        <v>No</v>
      </c>
      <c r="P1232" s="22" t="str">
        <f aca="false">IF(K1232&gt;0,"Sí","No")</f>
        <v>Sí</v>
      </c>
      <c r="Q1232" s="22" t="str">
        <f aca="false">IF(OR(I1232&gt;0,J1232&gt;0),"Sí","No")</f>
        <v>No</v>
      </c>
      <c r="R1232" s="27"/>
      <c r="S1232" s="27"/>
      <c r="T1232" s="27"/>
      <c r="U1232" s="27"/>
      <c r="V1232" s="27"/>
      <c r="W1232" s="12" t="str">
        <f aca="false">IF(AND(I1232&gt;0,R1232&gt;0),(S1232-R1232)/R1232,"")</f>
        <v/>
      </c>
      <c r="X1232" s="12" t="str">
        <f aca="false">IF(AND(J1232&gt;0,T1232&gt;0),(U1232-T1232)/T1232,"")</f>
        <v/>
      </c>
      <c r="Y1232" s="12" t="str">
        <f aca="false">IF(AND(K1232&gt;0,V1232&gt;0),(V1232-Resumen!$B$7)/Resumen!$B$7,"")</f>
        <v/>
      </c>
      <c r="Z1232" s="28" t="str">
        <f aca="false">IF(AND(K1232&gt;0,I1232&gt;0,V1232&gt;0,S1232&gt;0),V1232-S1232,"")</f>
        <v/>
      </c>
      <c r="AA1232" s="12" t="str">
        <f aca="false">IF(Z1232&lt;&gt;"",Z1232/S1232,"")</f>
        <v/>
      </c>
      <c r="AB1232" s="28" t="str">
        <f aca="false">IF(AND(K1232&gt;0,J1232&gt;0,V1232&gt;0,U1232&gt;0),V1232-U1232,"")</f>
        <v/>
      </c>
      <c r="AC1232" s="12" t="str">
        <f aca="false">IF(AB1232&lt;&gt;"",AB1232/U1232,"")</f>
        <v/>
      </c>
      <c r="AD1232" s="27" t="n">
        <v>0</v>
      </c>
      <c r="AE1232" s="27" t="n">
        <v>0</v>
      </c>
      <c r="AF1232" s="27" t="n">
        <v>0</v>
      </c>
      <c r="AG1232" s="28" t="n">
        <f aca="false">AD1232+AE1232+AF1232</f>
        <v>0</v>
      </c>
      <c r="AH1232" s="12" t="str">
        <f aca="false">IF(AG1232&gt;0,AD1232/AG1232,"")</f>
        <v/>
      </c>
      <c r="AI1232" s="27" t="n">
        <v>0</v>
      </c>
      <c r="AJ1232" s="27" t="n">
        <v>0</v>
      </c>
      <c r="AK1232" s="27" t="n">
        <v>0</v>
      </c>
      <c r="AL1232" s="22" t="str">
        <f aca="false">IF(OR(AJ1232&gt;0,AK1232&gt;0),"Sí","No")</f>
        <v>No</v>
      </c>
      <c r="AM1232" s="6"/>
      <c r="AN1232" s="6"/>
      <c r="AO1232" s="12" t="n">
        <f aca="false">IF(M1232&gt;0,K1232/M1232,"")</f>
        <v>1</v>
      </c>
      <c r="AP1232" s="22" t="str">
        <f aca="false">IF(M1232&gt;=Resumen!$B$5,"Alto","Bajo")</f>
        <v>Bajo</v>
      </c>
      <c r="AQ1232" s="22" t="str">
        <f aca="false">IF(AO1232&gt;=Resumen!$B$28,"Alto","Bajo")</f>
        <v>Alto</v>
      </c>
      <c r="AR1232" s="22" t="str">
        <f aca="false">AP1232&amp;" Potencial / "&amp;AQ1232&amp;" Share"</f>
        <v>Bajo Potencial / Alto Share</v>
      </c>
      <c r="AS1232" s="22" t="str">
        <f aca="false">IF(Q1232="Sí",IF(AO1232&gt;=Resumen!$B$29,"Alto","Bajo"),"")</f>
        <v/>
      </c>
      <c r="AT1232" s="22" t="str">
        <f aca="false">IF(AS1232&lt;&gt;"",AP1232&amp;" Potencial / "&amp;AS1232&amp;" Share","")</f>
        <v/>
      </c>
      <c r="AU1232" s="22" t="str">
        <f aca="false">IF(AH1232="","Sin dato",IF(AH1232-AO1232&gt;Resumen!$B$6,"Sobre-exhibido",IF(AO1232-AH1232&gt;Resumen!$B$6,"Sub-exhibido","En línea")))</f>
        <v>Sin dato</v>
      </c>
      <c r="AV1232" s="22" t="str">
        <f aca="false">IF(AT1232="","",IF(AT1232="Alto Potencial / Bajo Share",1,IF(AT1232="Alto Potencial / Alto Share",2,IF(AT1232="Bajo Potencial / Alto Share",3,4))))</f>
        <v/>
      </c>
      <c r="AW1232" s="22" t="str">
        <f aca="false">IF(Q1232="No","Sin competencia directa",IF(AV1232=1,"1 - Foco Conquista (Alto Pot / Bajo Share)",IF(AV1232=2,"2 - Foco Defensa (Alto Pot / Alto Share)",IF(AV1232=3,"3 - Monitoreo (Bajo Pot / Alto Share)","4 - Baja Prioridad (Bajo Pot / Bajo Share)"))))</f>
        <v>Sin competencia directa</v>
      </c>
      <c r="AX1232" s="12" t="str">
        <f aca="false">IF(OR(IFERROR(AND(W1232&lt;&gt;"",Y1232&lt;&gt;"",Y1232-W1232&gt;Resumen!$B$8),FALSE()),IFERROR(AND(X1232&lt;&gt;"",Y1232&lt;&gt;"",Y1232-X1232&gt;Resumen!$B$8),FALSE())),MAX(IF(IFERROR(AND(W1232&lt;&gt;"",Y1232&lt;&gt;"",Y1232-W1232&gt;Resumen!$B$8),FALSE()),Y1232-W1232,0),IF(IFERROR(AND(X1232&lt;&gt;"",Y1232&lt;&gt;"",Y1232-X1232&gt;Resumen!$B$8),FALSE()),Y1232-X1232,0)),"")</f>
        <v/>
      </c>
      <c r="AY1232" s="22" t="str">
        <f aca="false">IF(OR(IFERROR(AND(W1232&lt;&gt;"",Y1232&lt;&gt;"",Y1232-W1232&gt;Resumen!$B$8),FALSE()),IFERROR(AND(X1232&lt;&gt;"",Y1232&lt;&gt;"",Y1232-X1232&gt;Resumen!$B$8),FALSE())),TRIM("Lays tiene mayor markup que "&amp;IF(IFERROR(AND(W1232&lt;&gt;"",Y1232&lt;&gt;"",Y1232-W1232&gt;Resumen!$B$8),FALSE()),"Quento ","")&amp;IF(IFERROR(AND(X1232&lt;&gt;"",Y1232&lt;&gt;"",Y1232-X1232&gt;Resumen!$B$8),FALSE()),"Julicroc ","")&amp;"en este PDV"),"")</f>
        <v/>
      </c>
      <c r="AZ1232" s="22" t="str">
        <f aca="false">IF(COUNTIF('Plan Pehuamar - Lista'!$A$2:$A$167,A1232)&gt;0,"Sí","No")</f>
        <v>No</v>
      </c>
      <c r="BA1232" s="22" t="str">
        <f aca="false">IF(COUNTIF('Plan Combo 9+1'!$A$2:$A$226,A1232)&gt;0,"Sí","No")</f>
        <v>No</v>
      </c>
      <c r="BB1232" s="22" t="str">
        <f aca="false">IF(AH1232="","No",IF(BA1232="Sí",IF((AO1232-AH1232)&gt;Resumen!$B$6,"Sí","No"),IF((AO1232-AH1232)&gt;=Resumen!$B$132,"Sí","No")))</f>
        <v>No</v>
      </c>
      <c r="BC1232" s="22" t="str">
        <f aca="false">IF(AND(N1232="Sí",AL1232="Sí",AI1232=0),"Sí","No")</f>
        <v>No</v>
      </c>
      <c r="BD1232" s="22" t="str">
        <f aca="false">IF(COUNTIF('Plan 9+1 (con Pehuamar)'!$A$2:$A$227,A1232)&gt;0,"Sí","No")</f>
        <v>No</v>
      </c>
    </row>
    <row r="1233" customFormat="false" ht="15" hidden="false" customHeight="true" outlineLevel="0" collapsed="false">
      <c r="A1233" s="6" t="n">
        <v>401810</v>
      </c>
      <c r="B1233" s="6" t="n">
        <v>6</v>
      </c>
      <c r="C1233" s="6" t="n">
        <v>604</v>
      </c>
      <c r="D1233" s="6" t="s">
        <v>359</v>
      </c>
      <c r="E1233" s="6" t="s">
        <v>1409</v>
      </c>
      <c r="F1233" s="6" t="s">
        <v>196</v>
      </c>
      <c r="G1233" s="6" t="s">
        <v>129</v>
      </c>
      <c r="H1233" s="6" t="s">
        <v>197</v>
      </c>
      <c r="I1233" s="27" t="n">
        <v>0</v>
      </c>
      <c r="J1233" s="27" t="n">
        <v>0</v>
      </c>
      <c r="K1233" s="27" t="n">
        <v>4.2</v>
      </c>
      <c r="L1233" s="28" t="n">
        <f aca="false">I1233+J1233</f>
        <v>0</v>
      </c>
      <c r="M1233" s="28" t="n">
        <f aca="false">L1233+K1233</f>
        <v>4.2</v>
      </c>
      <c r="N1233" s="22" t="str">
        <f aca="false">IF(I1233&gt;0,"Sí","No")</f>
        <v>No</v>
      </c>
      <c r="O1233" s="22" t="str">
        <f aca="false">IF(J1233&gt;0,"Sí","No")</f>
        <v>No</v>
      </c>
      <c r="P1233" s="22" t="str">
        <f aca="false">IF(K1233&gt;0,"Sí","No")</f>
        <v>Sí</v>
      </c>
      <c r="Q1233" s="22" t="str">
        <f aca="false">IF(OR(I1233&gt;0,J1233&gt;0),"Sí","No")</f>
        <v>No</v>
      </c>
      <c r="R1233" s="27"/>
      <c r="S1233" s="27"/>
      <c r="T1233" s="27"/>
      <c r="U1233" s="27"/>
      <c r="V1233" s="27"/>
      <c r="W1233" s="12" t="str">
        <f aca="false">IF(AND(I1233&gt;0,R1233&gt;0),(S1233-R1233)/R1233,"")</f>
        <v/>
      </c>
      <c r="X1233" s="12" t="str">
        <f aca="false">IF(AND(J1233&gt;0,T1233&gt;0),(U1233-T1233)/T1233,"")</f>
        <v/>
      </c>
      <c r="Y1233" s="12" t="str">
        <f aca="false">IF(AND(K1233&gt;0,V1233&gt;0),(V1233-Resumen!$B$7)/Resumen!$B$7,"")</f>
        <v/>
      </c>
      <c r="Z1233" s="28" t="str">
        <f aca="false">IF(AND(K1233&gt;0,I1233&gt;0,V1233&gt;0,S1233&gt;0),V1233-S1233,"")</f>
        <v/>
      </c>
      <c r="AA1233" s="12" t="str">
        <f aca="false">IF(Z1233&lt;&gt;"",Z1233/S1233,"")</f>
        <v/>
      </c>
      <c r="AB1233" s="28" t="str">
        <f aca="false">IF(AND(K1233&gt;0,J1233&gt;0,V1233&gt;0,U1233&gt;0),V1233-U1233,"")</f>
        <v/>
      </c>
      <c r="AC1233" s="12" t="str">
        <f aca="false">IF(AB1233&lt;&gt;"",AB1233/U1233,"")</f>
        <v/>
      </c>
      <c r="AD1233" s="27" t="n">
        <v>0</v>
      </c>
      <c r="AE1233" s="27" t="n">
        <v>0</v>
      </c>
      <c r="AF1233" s="27" t="n">
        <v>0</v>
      </c>
      <c r="AG1233" s="28" t="n">
        <f aca="false">AD1233+AE1233+AF1233</f>
        <v>0</v>
      </c>
      <c r="AH1233" s="12" t="str">
        <f aca="false">IF(AG1233&gt;0,AD1233/AG1233,"")</f>
        <v/>
      </c>
      <c r="AI1233" s="27" t="n">
        <v>0</v>
      </c>
      <c r="AJ1233" s="27" t="n">
        <v>0</v>
      </c>
      <c r="AK1233" s="27" t="n">
        <v>0</v>
      </c>
      <c r="AL1233" s="22" t="str">
        <f aca="false">IF(OR(AJ1233&gt;0,AK1233&gt;0),"Sí","No")</f>
        <v>No</v>
      </c>
      <c r="AM1233" s="6"/>
      <c r="AN1233" s="6"/>
      <c r="AO1233" s="12" t="n">
        <f aca="false">IF(M1233&gt;0,K1233/M1233,"")</f>
        <v>1</v>
      </c>
      <c r="AP1233" s="22" t="str">
        <f aca="false">IF(M1233&gt;=Resumen!$B$5,"Alto","Bajo")</f>
        <v>Bajo</v>
      </c>
      <c r="AQ1233" s="22" t="str">
        <f aca="false">IF(AO1233&gt;=Resumen!$B$28,"Alto","Bajo")</f>
        <v>Alto</v>
      </c>
      <c r="AR1233" s="22" t="str">
        <f aca="false">AP1233&amp;" Potencial / "&amp;AQ1233&amp;" Share"</f>
        <v>Bajo Potencial / Alto Share</v>
      </c>
      <c r="AS1233" s="22" t="str">
        <f aca="false">IF(Q1233="Sí",IF(AO1233&gt;=Resumen!$B$29,"Alto","Bajo"),"")</f>
        <v/>
      </c>
      <c r="AT1233" s="22" t="str">
        <f aca="false">IF(AS1233&lt;&gt;"",AP1233&amp;" Potencial / "&amp;AS1233&amp;" Share","")</f>
        <v/>
      </c>
      <c r="AU1233" s="22" t="str">
        <f aca="false">IF(AH1233="","Sin dato",IF(AH1233-AO1233&gt;Resumen!$B$6,"Sobre-exhibido",IF(AO1233-AH1233&gt;Resumen!$B$6,"Sub-exhibido","En línea")))</f>
        <v>Sin dato</v>
      </c>
      <c r="AV1233" s="22" t="str">
        <f aca="false">IF(AT1233="","",IF(AT1233="Alto Potencial / Bajo Share",1,IF(AT1233="Alto Potencial / Alto Share",2,IF(AT1233="Bajo Potencial / Alto Share",3,4))))</f>
        <v/>
      </c>
      <c r="AW1233" s="22" t="str">
        <f aca="false">IF(Q1233="No","Sin competencia directa",IF(AV1233=1,"1 - Foco Conquista (Alto Pot / Bajo Share)",IF(AV1233=2,"2 - Foco Defensa (Alto Pot / Alto Share)",IF(AV1233=3,"3 - Monitoreo (Bajo Pot / Alto Share)","4 - Baja Prioridad (Bajo Pot / Bajo Share)"))))</f>
        <v>Sin competencia directa</v>
      </c>
      <c r="AX1233" s="12" t="str">
        <f aca="false">IF(OR(IFERROR(AND(W1233&lt;&gt;"",Y1233&lt;&gt;"",Y1233-W1233&gt;Resumen!$B$8),FALSE()),IFERROR(AND(X1233&lt;&gt;"",Y1233&lt;&gt;"",Y1233-X1233&gt;Resumen!$B$8),FALSE())),MAX(IF(IFERROR(AND(W1233&lt;&gt;"",Y1233&lt;&gt;"",Y1233-W1233&gt;Resumen!$B$8),FALSE()),Y1233-W1233,0),IF(IFERROR(AND(X1233&lt;&gt;"",Y1233&lt;&gt;"",Y1233-X1233&gt;Resumen!$B$8),FALSE()),Y1233-X1233,0)),"")</f>
        <v/>
      </c>
      <c r="AY1233" s="22" t="str">
        <f aca="false">IF(OR(IFERROR(AND(W1233&lt;&gt;"",Y1233&lt;&gt;"",Y1233-W1233&gt;Resumen!$B$8),FALSE()),IFERROR(AND(X1233&lt;&gt;"",Y1233&lt;&gt;"",Y1233-X1233&gt;Resumen!$B$8),FALSE())),TRIM("Lays tiene mayor markup que "&amp;IF(IFERROR(AND(W1233&lt;&gt;"",Y1233&lt;&gt;"",Y1233-W1233&gt;Resumen!$B$8),FALSE()),"Quento ","")&amp;IF(IFERROR(AND(X1233&lt;&gt;"",Y1233&lt;&gt;"",Y1233-X1233&gt;Resumen!$B$8),FALSE()),"Julicroc ","")&amp;"en este PDV"),"")</f>
        <v/>
      </c>
      <c r="AZ1233" s="22" t="str">
        <f aca="false">IF(COUNTIF('Plan Pehuamar - Lista'!$A$2:$A$167,A1233)&gt;0,"Sí","No")</f>
        <v>No</v>
      </c>
      <c r="BA1233" s="22" t="str">
        <f aca="false">IF(COUNTIF('Plan Combo 9+1'!$A$2:$A$226,A1233)&gt;0,"Sí","No")</f>
        <v>No</v>
      </c>
      <c r="BB1233" s="22" t="str">
        <f aca="false">IF(AH1233="","No",IF(BA1233="Sí",IF((AO1233-AH1233)&gt;Resumen!$B$6,"Sí","No"),IF((AO1233-AH1233)&gt;=Resumen!$B$132,"Sí","No")))</f>
        <v>No</v>
      </c>
      <c r="BC1233" s="22" t="str">
        <f aca="false">IF(AND(N1233="Sí",AL1233="Sí",AI1233=0),"Sí","No")</f>
        <v>No</v>
      </c>
      <c r="BD1233" s="22" t="str">
        <f aca="false">IF(COUNTIF('Plan 9+1 (con Pehuamar)'!$A$2:$A$227,A1233)&gt;0,"Sí","No")</f>
        <v>No</v>
      </c>
    </row>
    <row r="1234" customFormat="false" ht="15" hidden="false" customHeight="true" outlineLevel="0" collapsed="false">
      <c r="A1234" s="6" t="n">
        <v>401831</v>
      </c>
      <c r="B1234" s="6" t="n">
        <v>6</v>
      </c>
      <c r="C1234" s="6" t="n">
        <v>604</v>
      </c>
      <c r="D1234" s="6" t="s">
        <v>359</v>
      </c>
      <c r="E1234" s="6" t="s">
        <v>1410</v>
      </c>
      <c r="F1234" s="6" t="s">
        <v>196</v>
      </c>
      <c r="G1234" s="6" t="s">
        <v>129</v>
      </c>
      <c r="H1234" s="6" t="s">
        <v>197</v>
      </c>
      <c r="I1234" s="27" t="n">
        <v>0</v>
      </c>
      <c r="J1234" s="27" t="n">
        <v>0</v>
      </c>
      <c r="K1234" s="27" t="n">
        <v>1.2</v>
      </c>
      <c r="L1234" s="28" t="n">
        <f aca="false">I1234+J1234</f>
        <v>0</v>
      </c>
      <c r="M1234" s="28" t="n">
        <f aca="false">L1234+K1234</f>
        <v>1.2</v>
      </c>
      <c r="N1234" s="22" t="str">
        <f aca="false">IF(I1234&gt;0,"Sí","No")</f>
        <v>No</v>
      </c>
      <c r="O1234" s="22" t="str">
        <f aca="false">IF(J1234&gt;0,"Sí","No")</f>
        <v>No</v>
      </c>
      <c r="P1234" s="22" t="str">
        <f aca="false">IF(K1234&gt;0,"Sí","No")</f>
        <v>Sí</v>
      </c>
      <c r="Q1234" s="22" t="str">
        <f aca="false">IF(OR(I1234&gt;0,J1234&gt;0),"Sí","No")</f>
        <v>No</v>
      </c>
      <c r="R1234" s="27"/>
      <c r="S1234" s="27"/>
      <c r="T1234" s="27"/>
      <c r="U1234" s="27"/>
      <c r="V1234" s="27"/>
      <c r="W1234" s="12" t="str">
        <f aca="false">IF(AND(I1234&gt;0,R1234&gt;0),(S1234-R1234)/R1234,"")</f>
        <v/>
      </c>
      <c r="X1234" s="12" t="str">
        <f aca="false">IF(AND(J1234&gt;0,T1234&gt;0),(U1234-T1234)/T1234,"")</f>
        <v/>
      </c>
      <c r="Y1234" s="12" t="str">
        <f aca="false">IF(AND(K1234&gt;0,V1234&gt;0),(V1234-Resumen!$B$7)/Resumen!$B$7,"")</f>
        <v/>
      </c>
      <c r="Z1234" s="28" t="str">
        <f aca="false">IF(AND(K1234&gt;0,I1234&gt;0,V1234&gt;0,S1234&gt;0),V1234-S1234,"")</f>
        <v/>
      </c>
      <c r="AA1234" s="12" t="str">
        <f aca="false">IF(Z1234&lt;&gt;"",Z1234/S1234,"")</f>
        <v/>
      </c>
      <c r="AB1234" s="28" t="str">
        <f aca="false">IF(AND(K1234&gt;0,J1234&gt;0,V1234&gt;0,U1234&gt;0),V1234-U1234,"")</f>
        <v/>
      </c>
      <c r="AC1234" s="12" t="str">
        <f aca="false">IF(AB1234&lt;&gt;"",AB1234/U1234,"")</f>
        <v/>
      </c>
      <c r="AD1234" s="27" t="n">
        <v>0</v>
      </c>
      <c r="AE1234" s="27" t="n">
        <v>0</v>
      </c>
      <c r="AF1234" s="27" t="n">
        <v>0</v>
      </c>
      <c r="AG1234" s="28" t="n">
        <f aca="false">AD1234+AE1234+AF1234</f>
        <v>0</v>
      </c>
      <c r="AH1234" s="12" t="str">
        <f aca="false">IF(AG1234&gt;0,AD1234/AG1234,"")</f>
        <v/>
      </c>
      <c r="AI1234" s="27" t="n">
        <v>0</v>
      </c>
      <c r="AJ1234" s="27" t="n">
        <v>0</v>
      </c>
      <c r="AK1234" s="27" t="n">
        <v>0</v>
      </c>
      <c r="AL1234" s="22" t="str">
        <f aca="false">IF(OR(AJ1234&gt;0,AK1234&gt;0),"Sí","No")</f>
        <v>No</v>
      </c>
      <c r="AM1234" s="6"/>
      <c r="AN1234" s="6"/>
      <c r="AO1234" s="12" t="n">
        <f aca="false">IF(M1234&gt;0,K1234/M1234,"")</f>
        <v>1</v>
      </c>
      <c r="AP1234" s="22" t="str">
        <f aca="false">IF(M1234&gt;=Resumen!$B$5,"Alto","Bajo")</f>
        <v>Bajo</v>
      </c>
      <c r="AQ1234" s="22" t="str">
        <f aca="false">IF(AO1234&gt;=Resumen!$B$28,"Alto","Bajo")</f>
        <v>Alto</v>
      </c>
      <c r="AR1234" s="22" t="str">
        <f aca="false">AP1234&amp;" Potencial / "&amp;AQ1234&amp;" Share"</f>
        <v>Bajo Potencial / Alto Share</v>
      </c>
      <c r="AS1234" s="22" t="str">
        <f aca="false">IF(Q1234="Sí",IF(AO1234&gt;=Resumen!$B$29,"Alto","Bajo"),"")</f>
        <v/>
      </c>
      <c r="AT1234" s="22" t="str">
        <f aca="false">IF(AS1234&lt;&gt;"",AP1234&amp;" Potencial / "&amp;AS1234&amp;" Share","")</f>
        <v/>
      </c>
      <c r="AU1234" s="22" t="str">
        <f aca="false">IF(AH1234="","Sin dato",IF(AH1234-AO1234&gt;Resumen!$B$6,"Sobre-exhibido",IF(AO1234-AH1234&gt;Resumen!$B$6,"Sub-exhibido","En línea")))</f>
        <v>Sin dato</v>
      </c>
      <c r="AV1234" s="22" t="str">
        <f aca="false">IF(AT1234="","",IF(AT1234="Alto Potencial / Bajo Share",1,IF(AT1234="Alto Potencial / Alto Share",2,IF(AT1234="Bajo Potencial / Alto Share",3,4))))</f>
        <v/>
      </c>
      <c r="AW1234" s="22" t="str">
        <f aca="false">IF(Q1234="No","Sin competencia directa",IF(AV1234=1,"1 - Foco Conquista (Alto Pot / Bajo Share)",IF(AV1234=2,"2 - Foco Defensa (Alto Pot / Alto Share)",IF(AV1234=3,"3 - Monitoreo (Bajo Pot / Alto Share)","4 - Baja Prioridad (Bajo Pot / Bajo Share)"))))</f>
        <v>Sin competencia directa</v>
      </c>
      <c r="AX1234" s="12" t="str">
        <f aca="false">IF(OR(IFERROR(AND(W1234&lt;&gt;"",Y1234&lt;&gt;"",Y1234-W1234&gt;Resumen!$B$8),FALSE()),IFERROR(AND(X1234&lt;&gt;"",Y1234&lt;&gt;"",Y1234-X1234&gt;Resumen!$B$8),FALSE())),MAX(IF(IFERROR(AND(W1234&lt;&gt;"",Y1234&lt;&gt;"",Y1234-W1234&gt;Resumen!$B$8),FALSE()),Y1234-W1234,0),IF(IFERROR(AND(X1234&lt;&gt;"",Y1234&lt;&gt;"",Y1234-X1234&gt;Resumen!$B$8),FALSE()),Y1234-X1234,0)),"")</f>
        <v/>
      </c>
      <c r="AY1234" s="22" t="str">
        <f aca="false">IF(OR(IFERROR(AND(W1234&lt;&gt;"",Y1234&lt;&gt;"",Y1234-W1234&gt;Resumen!$B$8),FALSE()),IFERROR(AND(X1234&lt;&gt;"",Y1234&lt;&gt;"",Y1234-X1234&gt;Resumen!$B$8),FALSE())),TRIM("Lays tiene mayor markup que "&amp;IF(IFERROR(AND(W1234&lt;&gt;"",Y1234&lt;&gt;"",Y1234-W1234&gt;Resumen!$B$8),FALSE()),"Quento ","")&amp;IF(IFERROR(AND(X1234&lt;&gt;"",Y1234&lt;&gt;"",Y1234-X1234&gt;Resumen!$B$8),FALSE()),"Julicroc ","")&amp;"en este PDV"),"")</f>
        <v/>
      </c>
      <c r="AZ1234" s="22" t="str">
        <f aca="false">IF(COUNTIF('Plan Pehuamar - Lista'!$A$2:$A$167,A1234)&gt;0,"Sí","No")</f>
        <v>No</v>
      </c>
      <c r="BA1234" s="22" t="str">
        <f aca="false">IF(COUNTIF('Plan Combo 9+1'!$A$2:$A$226,A1234)&gt;0,"Sí","No")</f>
        <v>No</v>
      </c>
      <c r="BB1234" s="22" t="str">
        <f aca="false">IF(AH1234="","No",IF(BA1234="Sí",IF((AO1234-AH1234)&gt;Resumen!$B$6,"Sí","No"),IF((AO1234-AH1234)&gt;=Resumen!$B$132,"Sí","No")))</f>
        <v>No</v>
      </c>
      <c r="BC1234" s="22" t="str">
        <f aca="false">IF(AND(N1234="Sí",AL1234="Sí",AI1234=0),"Sí","No")</f>
        <v>No</v>
      </c>
      <c r="BD1234" s="22" t="str">
        <f aca="false">IF(COUNTIF('Plan 9+1 (con Pehuamar)'!$A$2:$A$227,A1234)&gt;0,"Sí","No")</f>
        <v>No</v>
      </c>
    </row>
    <row r="1235" customFormat="false" ht="15" hidden="false" customHeight="true" outlineLevel="0" collapsed="false">
      <c r="A1235" s="6" t="n">
        <v>403122</v>
      </c>
      <c r="B1235" s="6" t="n">
        <v>6</v>
      </c>
      <c r="C1235" s="6" t="n">
        <v>604</v>
      </c>
      <c r="D1235" s="6" t="s">
        <v>359</v>
      </c>
      <c r="E1235" s="6" t="s">
        <v>1411</v>
      </c>
      <c r="F1235" s="6" t="s">
        <v>196</v>
      </c>
      <c r="G1235" s="6" t="s">
        <v>129</v>
      </c>
      <c r="H1235" s="6" t="s">
        <v>197</v>
      </c>
      <c r="I1235" s="27" t="n">
        <v>0</v>
      </c>
      <c r="J1235" s="27" t="n">
        <v>0</v>
      </c>
      <c r="K1235" s="27" t="n">
        <v>1.1</v>
      </c>
      <c r="L1235" s="28" t="n">
        <f aca="false">I1235+J1235</f>
        <v>0</v>
      </c>
      <c r="M1235" s="28" t="n">
        <f aca="false">L1235+K1235</f>
        <v>1.1</v>
      </c>
      <c r="N1235" s="22" t="str">
        <f aca="false">IF(I1235&gt;0,"Sí","No")</f>
        <v>No</v>
      </c>
      <c r="O1235" s="22" t="str">
        <f aca="false">IF(J1235&gt;0,"Sí","No")</f>
        <v>No</v>
      </c>
      <c r="P1235" s="22" t="str">
        <f aca="false">IF(K1235&gt;0,"Sí","No")</f>
        <v>Sí</v>
      </c>
      <c r="Q1235" s="22" t="str">
        <f aca="false">IF(OR(I1235&gt;0,J1235&gt;0),"Sí","No")</f>
        <v>No</v>
      </c>
      <c r="R1235" s="27"/>
      <c r="S1235" s="27"/>
      <c r="T1235" s="27"/>
      <c r="U1235" s="27"/>
      <c r="V1235" s="27"/>
      <c r="W1235" s="12" t="str">
        <f aca="false">IF(AND(I1235&gt;0,R1235&gt;0),(S1235-R1235)/R1235,"")</f>
        <v/>
      </c>
      <c r="X1235" s="12" t="str">
        <f aca="false">IF(AND(J1235&gt;0,T1235&gt;0),(U1235-T1235)/T1235,"")</f>
        <v/>
      </c>
      <c r="Y1235" s="12" t="str">
        <f aca="false">IF(AND(K1235&gt;0,V1235&gt;0),(V1235-Resumen!$B$7)/Resumen!$B$7,"")</f>
        <v/>
      </c>
      <c r="Z1235" s="28" t="str">
        <f aca="false">IF(AND(K1235&gt;0,I1235&gt;0,V1235&gt;0,S1235&gt;0),V1235-S1235,"")</f>
        <v/>
      </c>
      <c r="AA1235" s="12" t="str">
        <f aca="false">IF(Z1235&lt;&gt;"",Z1235/S1235,"")</f>
        <v/>
      </c>
      <c r="AB1235" s="28" t="str">
        <f aca="false">IF(AND(K1235&gt;0,J1235&gt;0,V1235&gt;0,U1235&gt;0),V1235-U1235,"")</f>
        <v/>
      </c>
      <c r="AC1235" s="12" t="str">
        <f aca="false">IF(AB1235&lt;&gt;"",AB1235/U1235,"")</f>
        <v/>
      </c>
      <c r="AD1235" s="27" t="n">
        <v>0</v>
      </c>
      <c r="AE1235" s="27" t="n">
        <v>0</v>
      </c>
      <c r="AF1235" s="27" t="n">
        <v>0</v>
      </c>
      <c r="AG1235" s="28" t="n">
        <f aca="false">AD1235+AE1235+AF1235</f>
        <v>0</v>
      </c>
      <c r="AH1235" s="12" t="str">
        <f aca="false">IF(AG1235&gt;0,AD1235/AG1235,"")</f>
        <v/>
      </c>
      <c r="AI1235" s="27" t="n">
        <v>0</v>
      </c>
      <c r="AJ1235" s="27" t="n">
        <v>0</v>
      </c>
      <c r="AK1235" s="27" t="n">
        <v>0</v>
      </c>
      <c r="AL1235" s="22" t="str">
        <f aca="false">IF(OR(AJ1235&gt;0,AK1235&gt;0),"Sí","No")</f>
        <v>No</v>
      </c>
      <c r="AM1235" s="6"/>
      <c r="AN1235" s="6"/>
      <c r="AO1235" s="12" t="n">
        <f aca="false">IF(M1235&gt;0,K1235/M1235,"")</f>
        <v>1</v>
      </c>
      <c r="AP1235" s="22" t="str">
        <f aca="false">IF(M1235&gt;=Resumen!$B$5,"Alto","Bajo")</f>
        <v>Bajo</v>
      </c>
      <c r="AQ1235" s="22" t="str">
        <f aca="false">IF(AO1235&gt;=Resumen!$B$28,"Alto","Bajo")</f>
        <v>Alto</v>
      </c>
      <c r="AR1235" s="22" t="str">
        <f aca="false">AP1235&amp;" Potencial / "&amp;AQ1235&amp;" Share"</f>
        <v>Bajo Potencial / Alto Share</v>
      </c>
      <c r="AS1235" s="22" t="str">
        <f aca="false">IF(Q1235="Sí",IF(AO1235&gt;=Resumen!$B$29,"Alto","Bajo"),"")</f>
        <v/>
      </c>
      <c r="AT1235" s="22" t="str">
        <f aca="false">IF(AS1235&lt;&gt;"",AP1235&amp;" Potencial / "&amp;AS1235&amp;" Share","")</f>
        <v/>
      </c>
      <c r="AU1235" s="22" t="str">
        <f aca="false">IF(AH1235="","Sin dato",IF(AH1235-AO1235&gt;Resumen!$B$6,"Sobre-exhibido",IF(AO1235-AH1235&gt;Resumen!$B$6,"Sub-exhibido","En línea")))</f>
        <v>Sin dato</v>
      </c>
      <c r="AV1235" s="22" t="str">
        <f aca="false">IF(AT1235="","",IF(AT1235="Alto Potencial / Bajo Share",1,IF(AT1235="Alto Potencial / Alto Share",2,IF(AT1235="Bajo Potencial / Alto Share",3,4))))</f>
        <v/>
      </c>
      <c r="AW1235" s="22" t="str">
        <f aca="false">IF(Q1235="No","Sin competencia directa",IF(AV1235=1,"1 - Foco Conquista (Alto Pot / Bajo Share)",IF(AV1235=2,"2 - Foco Defensa (Alto Pot / Alto Share)",IF(AV1235=3,"3 - Monitoreo (Bajo Pot / Alto Share)","4 - Baja Prioridad (Bajo Pot / Bajo Share)"))))</f>
        <v>Sin competencia directa</v>
      </c>
      <c r="AX1235" s="12" t="str">
        <f aca="false">IF(OR(IFERROR(AND(W1235&lt;&gt;"",Y1235&lt;&gt;"",Y1235-W1235&gt;Resumen!$B$8),FALSE()),IFERROR(AND(X1235&lt;&gt;"",Y1235&lt;&gt;"",Y1235-X1235&gt;Resumen!$B$8),FALSE())),MAX(IF(IFERROR(AND(W1235&lt;&gt;"",Y1235&lt;&gt;"",Y1235-W1235&gt;Resumen!$B$8),FALSE()),Y1235-W1235,0),IF(IFERROR(AND(X1235&lt;&gt;"",Y1235&lt;&gt;"",Y1235-X1235&gt;Resumen!$B$8),FALSE()),Y1235-X1235,0)),"")</f>
        <v/>
      </c>
      <c r="AY1235" s="22" t="str">
        <f aca="false">IF(OR(IFERROR(AND(W1235&lt;&gt;"",Y1235&lt;&gt;"",Y1235-W1235&gt;Resumen!$B$8),FALSE()),IFERROR(AND(X1235&lt;&gt;"",Y1235&lt;&gt;"",Y1235-X1235&gt;Resumen!$B$8),FALSE())),TRIM("Lays tiene mayor markup que "&amp;IF(IFERROR(AND(W1235&lt;&gt;"",Y1235&lt;&gt;"",Y1235-W1235&gt;Resumen!$B$8),FALSE()),"Quento ","")&amp;IF(IFERROR(AND(X1235&lt;&gt;"",Y1235&lt;&gt;"",Y1235-X1235&gt;Resumen!$B$8),FALSE()),"Julicroc ","")&amp;"en este PDV"),"")</f>
        <v/>
      </c>
      <c r="AZ1235" s="22" t="str">
        <f aca="false">IF(COUNTIF('Plan Pehuamar - Lista'!$A$2:$A$167,A1235)&gt;0,"Sí","No")</f>
        <v>No</v>
      </c>
      <c r="BA1235" s="22" t="str">
        <f aca="false">IF(COUNTIF('Plan Combo 9+1'!$A$2:$A$226,A1235)&gt;0,"Sí","No")</f>
        <v>No</v>
      </c>
      <c r="BB1235" s="22" t="str">
        <f aca="false">IF(AH1235="","No",IF(BA1235="Sí",IF((AO1235-AH1235)&gt;Resumen!$B$6,"Sí","No"),IF((AO1235-AH1235)&gt;=Resumen!$B$132,"Sí","No")))</f>
        <v>No</v>
      </c>
      <c r="BC1235" s="22" t="str">
        <f aca="false">IF(AND(N1235="Sí",AL1235="Sí",AI1235=0),"Sí","No")</f>
        <v>No</v>
      </c>
      <c r="BD1235" s="22" t="str">
        <f aca="false">IF(COUNTIF('Plan 9+1 (con Pehuamar)'!$A$2:$A$227,A1235)&gt;0,"Sí","No")</f>
        <v>No</v>
      </c>
    </row>
    <row r="1236" customFormat="false" ht="15" hidden="false" customHeight="true" outlineLevel="0" collapsed="false">
      <c r="A1236" s="6" t="n">
        <v>403148</v>
      </c>
      <c r="B1236" s="6" t="n">
        <v>6</v>
      </c>
      <c r="C1236" s="6" t="n">
        <v>604</v>
      </c>
      <c r="D1236" s="6" t="s">
        <v>359</v>
      </c>
      <c r="E1236" s="6" t="s">
        <v>1412</v>
      </c>
      <c r="F1236" s="6" t="s">
        <v>196</v>
      </c>
      <c r="G1236" s="6" t="s">
        <v>129</v>
      </c>
      <c r="H1236" s="6" t="s">
        <v>197</v>
      </c>
      <c r="I1236" s="27" t="n">
        <v>0</v>
      </c>
      <c r="J1236" s="27" t="n">
        <v>0</v>
      </c>
      <c r="K1236" s="27" t="n">
        <v>1.5</v>
      </c>
      <c r="L1236" s="28" t="n">
        <f aca="false">I1236+J1236</f>
        <v>0</v>
      </c>
      <c r="M1236" s="28" t="n">
        <f aca="false">L1236+K1236</f>
        <v>1.5</v>
      </c>
      <c r="N1236" s="22" t="str">
        <f aca="false">IF(I1236&gt;0,"Sí","No")</f>
        <v>No</v>
      </c>
      <c r="O1236" s="22" t="str">
        <f aca="false">IF(J1236&gt;0,"Sí","No")</f>
        <v>No</v>
      </c>
      <c r="P1236" s="22" t="str">
        <f aca="false">IF(K1236&gt;0,"Sí","No")</f>
        <v>Sí</v>
      </c>
      <c r="Q1236" s="22" t="str">
        <f aca="false">IF(OR(I1236&gt;0,J1236&gt;0),"Sí","No")</f>
        <v>No</v>
      </c>
      <c r="R1236" s="27"/>
      <c r="S1236" s="27"/>
      <c r="T1236" s="27"/>
      <c r="U1236" s="27"/>
      <c r="V1236" s="27"/>
      <c r="W1236" s="12" t="str">
        <f aca="false">IF(AND(I1236&gt;0,R1236&gt;0),(S1236-R1236)/R1236,"")</f>
        <v/>
      </c>
      <c r="X1236" s="12" t="str">
        <f aca="false">IF(AND(J1236&gt;0,T1236&gt;0),(U1236-T1236)/T1236,"")</f>
        <v/>
      </c>
      <c r="Y1236" s="12" t="str">
        <f aca="false">IF(AND(K1236&gt;0,V1236&gt;0),(V1236-Resumen!$B$7)/Resumen!$B$7,"")</f>
        <v/>
      </c>
      <c r="Z1236" s="28" t="str">
        <f aca="false">IF(AND(K1236&gt;0,I1236&gt;0,V1236&gt;0,S1236&gt;0),V1236-S1236,"")</f>
        <v/>
      </c>
      <c r="AA1236" s="12" t="str">
        <f aca="false">IF(Z1236&lt;&gt;"",Z1236/S1236,"")</f>
        <v/>
      </c>
      <c r="AB1236" s="28" t="str">
        <f aca="false">IF(AND(K1236&gt;0,J1236&gt;0,V1236&gt;0,U1236&gt;0),V1236-U1236,"")</f>
        <v/>
      </c>
      <c r="AC1236" s="12" t="str">
        <f aca="false">IF(AB1236&lt;&gt;"",AB1236/U1236,"")</f>
        <v/>
      </c>
      <c r="AD1236" s="27" t="n">
        <v>0</v>
      </c>
      <c r="AE1236" s="27" t="n">
        <v>0</v>
      </c>
      <c r="AF1236" s="27" t="n">
        <v>0</v>
      </c>
      <c r="AG1236" s="28" t="n">
        <f aca="false">AD1236+AE1236+AF1236</f>
        <v>0</v>
      </c>
      <c r="AH1236" s="12" t="str">
        <f aca="false">IF(AG1236&gt;0,AD1236/AG1236,"")</f>
        <v/>
      </c>
      <c r="AI1236" s="27" t="n">
        <v>0</v>
      </c>
      <c r="AJ1236" s="27" t="n">
        <v>0</v>
      </c>
      <c r="AK1236" s="27" t="n">
        <v>0</v>
      </c>
      <c r="AL1236" s="22" t="str">
        <f aca="false">IF(OR(AJ1236&gt;0,AK1236&gt;0),"Sí","No")</f>
        <v>No</v>
      </c>
      <c r="AM1236" s="6"/>
      <c r="AN1236" s="6"/>
      <c r="AO1236" s="12" t="n">
        <f aca="false">IF(M1236&gt;0,K1236/M1236,"")</f>
        <v>1</v>
      </c>
      <c r="AP1236" s="22" t="str">
        <f aca="false">IF(M1236&gt;=Resumen!$B$5,"Alto","Bajo")</f>
        <v>Bajo</v>
      </c>
      <c r="AQ1236" s="22" t="str">
        <f aca="false">IF(AO1236&gt;=Resumen!$B$28,"Alto","Bajo")</f>
        <v>Alto</v>
      </c>
      <c r="AR1236" s="22" t="str">
        <f aca="false">AP1236&amp;" Potencial / "&amp;AQ1236&amp;" Share"</f>
        <v>Bajo Potencial / Alto Share</v>
      </c>
      <c r="AS1236" s="22" t="str">
        <f aca="false">IF(Q1236="Sí",IF(AO1236&gt;=Resumen!$B$29,"Alto","Bajo"),"")</f>
        <v/>
      </c>
      <c r="AT1236" s="22" t="str">
        <f aca="false">IF(AS1236&lt;&gt;"",AP1236&amp;" Potencial / "&amp;AS1236&amp;" Share","")</f>
        <v/>
      </c>
      <c r="AU1236" s="22" t="str">
        <f aca="false">IF(AH1236="","Sin dato",IF(AH1236-AO1236&gt;Resumen!$B$6,"Sobre-exhibido",IF(AO1236-AH1236&gt;Resumen!$B$6,"Sub-exhibido","En línea")))</f>
        <v>Sin dato</v>
      </c>
      <c r="AV1236" s="22" t="str">
        <f aca="false">IF(AT1236="","",IF(AT1236="Alto Potencial / Bajo Share",1,IF(AT1236="Alto Potencial / Alto Share",2,IF(AT1236="Bajo Potencial / Alto Share",3,4))))</f>
        <v/>
      </c>
      <c r="AW1236" s="22" t="str">
        <f aca="false">IF(Q1236="No","Sin competencia directa",IF(AV1236=1,"1 - Foco Conquista (Alto Pot / Bajo Share)",IF(AV1236=2,"2 - Foco Defensa (Alto Pot / Alto Share)",IF(AV1236=3,"3 - Monitoreo (Bajo Pot / Alto Share)","4 - Baja Prioridad (Bajo Pot / Bajo Share)"))))</f>
        <v>Sin competencia directa</v>
      </c>
      <c r="AX1236" s="12" t="str">
        <f aca="false">IF(OR(IFERROR(AND(W1236&lt;&gt;"",Y1236&lt;&gt;"",Y1236-W1236&gt;Resumen!$B$8),FALSE()),IFERROR(AND(X1236&lt;&gt;"",Y1236&lt;&gt;"",Y1236-X1236&gt;Resumen!$B$8),FALSE())),MAX(IF(IFERROR(AND(W1236&lt;&gt;"",Y1236&lt;&gt;"",Y1236-W1236&gt;Resumen!$B$8),FALSE()),Y1236-W1236,0),IF(IFERROR(AND(X1236&lt;&gt;"",Y1236&lt;&gt;"",Y1236-X1236&gt;Resumen!$B$8),FALSE()),Y1236-X1236,0)),"")</f>
        <v/>
      </c>
      <c r="AY1236" s="22" t="str">
        <f aca="false">IF(OR(IFERROR(AND(W1236&lt;&gt;"",Y1236&lt;&gt;"",Y1236-W1236&gt;Resumen!$B$8),FALSE()),IFERROR(AND(X1236&lt;&gt;"",Y1236&lt;&gt;"",Y1236-X1236&gt;Resumen!$B$8),FALSE())),TRIM("Lays tiene mayor markup que "&amp;IF(IFERROR(AND(W1236&lt;&gt;"",Y1236&lt;&gt;"",Y1236-W1236&gt;Resumen!$B$8),FALSE()),"Quento ","")&amp;IF(IFERROR(AND(X1236&lt;&gt;"",Y1236&lt;&gt;"",Y1236-X1236&gt;Resumen!$B$8),FALSE()),"Julicroc ","")&amp;"en este PDV"),"")</f>
        <v/>
      </c>
      <c r="AZ1236" s="22" t="str">
        <f aca="false">IF(COUNTIF('Plan Pehuamar - Lista'!$A$2:$A$167,A1236)&gt;0,"Sí","No")</f>
        <v>No</v>
      </c>
      <c r="BA1236" s="22" t="str">
        <f aca="false">IF(COUNTIF('Plan Combo 9+1'!$A$2:$A$226,A1236)&gt;0,"Sí","No")</f>
        <v>No</v>
      </c>
      <c r="BB1236" s="22" t="str">
        <f aca="false">IF(AH1236="","No",IF(BA1236="Sí",IF((AO1236-AH1236)&gt;Resumen!$B$6,"Sí","No"),IF((AO1236-AH1236)&gt;=Resumen!$B$132,"Sí","No")))</f>
        <v>No</v>
      </c>
      <c r="BC1236" s="22" t="str">
        <f aca="false">IF(AND(N1236="Sí",AL1236="Sí",AI1236=0),"Sí","No")</f>
        <v>No</v>
      </c>
      <c r="BD1236" s="22" t="str">
        <f aca="false">IF(COUNTIF('Plan 9+1 (con Pehuamar)'!$A$2:$A$227,A1236)&gt;0,"Sí","No")</f>
        <v>No</v>
      </c>
    </row>
    <row r="1237" customFormat="false" ht="15" hidden="false" customHeight="true" outlineLevel="0" collapsed="false">
      <c r="A1237" s="6" t="n">
        <v>403149</v>
      </c>
      <c r="B1237" s="6" t="n">
        <v>6</v>
      </c>
      <c r="C1237" s="6" t="n">
        <v>604</v>
      </c>
      <c r="D1237" s="6" t="s">
        <v>359</v>
      </c>
      <c r="E1237" s="6" t="s">
        <v>1413</v>
      </c>
      <c r="F1237" s="6" t="s">
        <v>291</v>
      </c>
      <c r="G1237" s="6" t="s">
        <v>129</v>
      </c>
      <c r="H1237" s="6" t="s">
        <v>197</v>
      </c>
      <c r="I1237" s="27" t="n">
        <v>0</v>
      </c>
      <c r="J1237" s="27" t="n">
        <v>0</v>
      </c>
      <c r="K1237" s="27" t="n">
        <v>2.1</v>
      </c>
      <c r="L1237" s="28" t="n">
        <f aca="false">I1237+J1237</f>
        <v>0</v>
      </c>
      <c r="M1237" s="28" t="n">
        <f aca="false">L1237+K1237</f>
        <v>2.1</v>
      </c>
      <c r="N1237" s="22" t="str">
        <f aca="false">IF(I1237&gt;0,"Sí","No")</f>
        <v>No</v>
      </c>
      <c r="O1237" s="22" t="str">
        <f aca="false">IF(J1237&gt;0,"Sí","No")</f>
        <v>No</v>
      </c>
      <c r="P1237" s="22" t="str">
        <f aca="false">IF(K1237&gt;0,"Sí","No")</f>
        <v>Sí</v>
      </c>
      <c r="Q1237" s="22" t="str">
        <f aca="false">IF(OR(I1237&gt;0,J1237&gt;0),"Sí","No")</f>
        <v>No</v>
      </c>
      <c r="R1237" s="27"/>
      <c r="S1237" s="27"/>
      <c r="T1237" s="27"/>
      <c r="U1237" s="27"/>
      <c r="V1237" s="27"/>
      <c r="W1237" s="12" t="str">
        <f aca="false">IF(AND(I1237&gt;0,R1237&gt;0),(S1237-R1237)/R1237,"")</f>
        <v/>
      </c>
      <c r="X1237" s="12" t="str">
        <f aca="false">IF(AND(J1237&gt;0,T1237&gt;0),(U1237-T1237)/T1237,"")</f>
        <v/>
      </c>
      <c r="Y1237" s="12" t="str">
        <f aca="false">IF(AND(K1237&gt;0,V1237&gt;0),(V1237-Resumen!$B$7)/Resumen!$B$7,"")</f>
        <v/>
      </c>
      <c r="Z1237" s="28" t="str">
        <f aca="false">IF(AND(K1237&gt;0,I1237&gt;0,V1237&gt;0,S1237&gt;0),V1237-S1237,"")</f>
        <v/>
      </c>
      <c r="AA1237" s="12" t="str">
        <f aca="false">IF(Z1237&lt;&gt;"",Z1237/S1237,"")</f>
        <v/>
      </c>
      <c r="AB1237" s="28" t="str">
        <f aca="false">IF(AND(K1237&gt;0,J1237&gt;0,V1237&gt;0,U1237&gt;0),V1237-U1237,"")</f>
        <v/>
      </c>
      <c r="AC1237" s="12" t="str">
        <f aca="false">IF(AB1237&lt;&gt;"",AB1237/U1237,"")</f>
        <v/>
      </c>
      <c r="AD1237" s="27" t="n">
        <v>0</v>
      </c>
      <c r="AE1237" s="27" t="n">
        <v>0</v>
      </c>
      <c r="AF1237" s="27" t="n">
        <v>0</v>
      </c>
      <c r="AG1237" s="28" t="n">
        <f aca="false">AD1237+AE1237+AF1237</f>
        <v>0</v>
      </c>
      <c r="AH1237" s="12" t="str">
        <f aca="false">IF(AG1237&gt;0,AD1237/AG1237,"")</f>
        <v/>
      </c>
      <c r="AI1237" s="27" t="n">
        <v>0</v>
      </c>
      <c r="AJ1237" s="27" t="n">
        <v>0</v>
      </c>
      <c r="AK1237" s="27" t="n">
        <v>0</v>
      </c>
      <c r="AL1237" s="22" t="str">
        <f aca="false">IF(OR(AJ1237&gt;0,AK1237&gt;0),"Sí","No")</f>
        <v>No</v>
      </c>
      <c r="AM1237" s="6"/>
      <c r="AN1237" s="6"/>
      <c r="AO1237" s="12" t="n">
        <f aca="false">IF(M1237&gt;0,K1237/M1237,"")</f>
        <v>1</v>
      </c>
      <c r="AP1237" s="22" t="str">
        <f aca="false">IF(M1237&gt;=Resumen!$B$5,"Alto","Bajo")</f>
        <v>Bajo</v>
      </c>
      <c r="AQ1237" s="22" t="str">
        <f aca="false">IF(AO1237&gt;=Resumen!$B$28,"Alto","Bajo")</f>
        <v>Alto</v>
      </c>
      <c r="AR1237" s="22" t="str">
        <f aca="false">AP1237&amp;" Potencial / "&amp;AQ1237&amp;" Share"</f>
        <v>Bajo Potencial / Alto Share</v>
      </c>
      <c r="AS1237" s="22" t="str">
        <f aca="false">IF(Q1237="Sí",IF(AO1237&gt;=Resumen!$B$29,"Alto","Bajo"),"")</f>
        <v/>
      </c>
      <c r="AT1237" s="22" t="str">
        <f aca="false">IF(AS1237&lt;&gt;"",AP1237&amp;" Potencial / "&amp;AS1237&amp;" Share","")</f>
        <v/>
      </c>
      <c r="AU1237" s="22" t="str">
        <f aca="false">IF(AH1237="","Sin dato",IF(AH1237-AO1237&gt;Resumen!$B$6,"Sobre-exhibido",IF(AO1237-AH1237&gt;Resumen!$B$6,"Sub-exhibido","En línea")))</f>
        <v>Sin dato</v>
      </c>
      <c r="AV1237" s="22" t="str">
        <f aca="false">IF(AT1237="","",IF(AT1237="Alto Potencial / Bajo Share",1,IF(AT1237="Alto Potencial / Alto Share",2,IF(AT1237="Bajo Potencial / Alto Share",3,4))))</f>
        <v/>
      </c>
      <c r="AW1237" s="22" t="str">
        <f aca="false">IF(Q1237="No","Sin competencia directa",IF(AV1237=1,"1 - Foco Conquista (Alto Pot / Bajo Share)",IF(AV1237=2,"2 - Foco Defensa (Alto Pot / Alto Share)",IF(AV1237=3,"3 - Monitoreo (Bajo Pot / Alto Share)","4 - Baja Prioridad (Bajo Pot / Bajo Share)"))))</f>
        <v>Sin competencia directa</v>
      </c>
      <c r="AX1237" s="12" t="str">
        <f aca="false">IF(OR(IFERROR(AND(W1237&lt;&gt;"",Y1237&lt;&gt;"",Y1237-W1237&gt;Resumen!$B$8),FALSE()),IFERROR(AND(X1237&lt;&gt;"",Y1237&lt;&gt;"",Y1237-X1237&gt;Resumen!$B$8),FALSE())),MAX(IF(IFERROR(AND(W1237&lt;&gt;"",Y1237&lt;&gt;"",Y1237-W1237&gt;Resumen!$B$8),FALSE()),Y1237-W1237,0),IF(IFERROR(AND(X1237&lt;&gt;"",Y1237&lt;&gt;"",Y1237-X1237&gt;Resumen!$B$8),FALSE()),Y1237-X1237,0)),"")</f>
        <v/>
      </c>
      <c r="AY1237" s="22" t="str">
        <f aca="false">IF(OR(IFERROR(AND(W1237&lt;&gt;"",Y1237&lt;&gt;"",Y1237-W1237&gt;Resumen!$B$8),FALSE()),IFERROR(AND(X1237&lt;&gt;"",Y1237&lt;&gt;"",Y1237-X1237&gt;Resumen!$B$8),FALSE())),TRIM("Lays tiene mayor markup que "&amp;IF(IFERROR(AND(W1237&lt;&gt;"",Y1237&lt;&gt;"",Y1237-W1237&gt;Resumen!$B$8),FALSE()),"Quento ","")&amp;IF(IFERROR(AND(X1237&lt;&gt;"",Y1237&lt;&gt;"",Y1237-X1237&gt;Resumen!$B$8),FALSE()),"Julicroc ","")&amp;"en este PDV"),"")</f>
        <v/>
      </c>
      <c r="AZ1237" s="22" t="str">
        <f aca="false">IF(COUNTIF('Plan Pehuamar - Lista'!$A$2:$A$167,A1237)&gt;0,"Sí","No")</f>
        <v>No</v>
      </c>
      <c r="BA1237" s="22" t="str">
        <f aca="false">IF(COUNTIF('Plan Combo 9+1'!$A$2:$A$226,A1237)&gt;0,"Sí","No")</f>
        <v>No</v>
      </c>
      <c r="BB1237" s="22" t="str">
        <f aca="false">IF(AH1237="","No",IF(BA1237="Sí",IF((AO1237-AH1237)&gt;Resumen!$B$6,"Sí","No"),IF((AO1237-AH1237)&gt;=Resumen!$B$132,"Sí","No")))</f>
        <v>No</v>
      </c>
      <c r="BC1237" s="22" t="str">
        <f aca="false">IF(AND(N1237="Sí",AL1237="Sí",AI1237=0),"Sí","No")</f>
        <v>No</v>
      </c>
      <c r="BD1237" s="22" t="str">
        <f aca="false">IF(COUNTIF('Plan 9+1 (con Pehuamar)'!$A$2:$A$227,A1237)&gt;0,"Sí","No")</f>
        <v>No</v>
      </c>
    </row>
    <row r="1238" customFormat="false" ht="15" hidden="false" customHeight="true" outlineLevel="0" collapsed="false">
      <c r="A1238" s="6" t="n">
        <v>403174</v>
      </c>
      <c r="B1238" s="6" t="n">
        <v>6</v>
      </c>
      <c r="C1238" s="6" t="n">
        <v>604</v>
      </c>
      <c r="D1238" s="6" t="s">
        <v>359</v>
      </c>
      <c r="E1238" s="6" t="s">
        <v>1414</v>
      </c>
      <c r="F1238" s="6" t="s">
        <v>201</v>
      </c>
      <c r="G1238" s="6" t="s">
        <v>129</v>
      </c>
      <c r="H1238" s="6" t="s">
        <v>197</v>
      </c>
      <c r="I1238" s="27" t="n">
        <v>0</v>
      </c>
      <c r="J1238" s="27" t="n">
        <v>0</v>
      </c>
      <c r="K1238" s="27" t="n">
        <v>0.2</v>
      </c>
      <c r="L1238" s="28" t="n">
        <f aca="false">I1238+J1238</f>
        <v>0</v>
      </c>
      <c r="M1238" s="28" t="n">
        <f aca="false">L1238+K1238</f>
        <v>0.2</v>
      </c>
      <c r="N1238" s="22" t="str">
        <f aca="false">IF(I1238&gt;0,"Sí","No")</f>
        <v>No</v>
      </c>
      <c r="O1238" s="22" t="str">
        <f aca="false">IF(J1238&gt;0,"Sí","No")</f>
        <v>No</v>
      </c>
      <c r="P1238" s="22" t="str">
        <f aca="false">IF(K1238&gt;0,"Sí","No")</f>
        <v>Sí</v>
      </c>
      <c r="Q1238" s="22" t="str">
        <f aca="false">IF(OR(I1238&gt;0,J1238&gt;0),"Sí","No")</f>
        <v>No</v>
      </c>
      <c r="R1238" s="27"/>
      <c r="S1238" s="27"/>
      <c r="T1238" s="27"/>
      <c r="U1238" s="27"/>
      <c r="V1238" s="27"/>
      <c r="W1238" s="12" t="str">
        <f aca="false">IF(AND(I1238&gt;0,R1238&gt;0),(S1238-R1238)/R1238,"")</f>
        <v/>
      </c>
      <c r="X1238" s="12" t="str">
        <f aca="false">IF(AND(J1238&gt;0,T1238&gt;0),(U1238-T1238)/T1238,"")</f>
        <v/>
      </c>
      <c r="Y1238" s="12" t="str">
        <f aca="false">IF(AND(K1238&gt;0,V1238&gt;0),(V1238-Resumen!$B$7)/Resumen!$B$7,"")</f>
        <v/>
      </c>
      <c r="Z1238" s="28" t="str">
        <f aca="false">IF(AND(K1238&gt;0,I1238&gt;0,V1238&gt;0,S1238&gt;0),V1238-S1238,"")</f>
        <v/>
      </c>
      <c r="AA1238" s="12" t="str">
        <f aca="false">IF(Z1238&lt;&gt;"",Z1238/S1238,"")</f>
        <v/>
      </c>
      <c r="AB1238" s="28" t="str">
        <f aca="false">IF(AND(K1238&gt;0,J1238&gt;0,V1238&gt;0,U1238&gt;0),V1238-U1238,"")</f>
        <v/>
      </c>
      <c r="AC1238" s="12" t="str">
        <f aca="false">IF(AB1238&lt;&gt;"",AB1238/U1238,"")</f>
        <v/>
      </c>
      <c r="AD1238" s="27" t="n">
        <v>0</v>
      </c>
      <c r="AE1238" s="27" t="n">
        <v>0</v>
      </c>
      <c r="AF1238" s="27" t="n">
        <v>0</v>
      </c>
      <c r="AG1238" s="28" t="n">
        <f aca="false">AD1238+AE1238+AF1238</f>
        <v>0</v>
      </c>
      <c r="AH1238" s="12" t="str">
        <f aca="false">IF(AG1238&gt;0,AD1238/AG1238,"")</f>
        <v/>
      </c>
      <c r="AI1238" s="27" t="n">
        <v>0</v>
      </c>
      <c r="AJ1238" s="27" t="n">
        <v>0</v>
      </c>
      <c r="AK1238" s="27" t="n">
        <v>0</v>
      </c>
      <c r="AL1238" s="22" t="str">
        <f aca="false">IF(OR(AJ1238&gt;0,AK1238&gt;0),"Sí","No")</f>
        <v>No</v>
      </c>
      <c r="AM1238" s="6"/>
      <c r="AN1238" s="6"/>
      <c r="AO1238" s="12" t="n">
        <f aca="false">IF(M1238&gt;0,K1238/M1238,"")</f>
        <v>1</v>
      </c>
      <c r="AP1238" s="22" t="str">
        <f aca="false">IF(M1238&gt;=Resumen!$B$5,"Alto","Bajo")</f>
        <v>Bajo</v>
      </c>
      <c r="AQ1238" s="22" t="str">
        <f aca="false">IF(AO1238&gt;=Resumen!$B$28,"Alto","Bajo")</f>
        <v>Alto</v>
      </c>
      <c r="AR1238" s="22" t="str">
        <f aca="false">AP1238&amp;" Potencial / "&amp;AQ1238&amp;" Share"</f>
        <v>Bajo Potencial / Alto Share</v>
      </c>
      <c r="AS1238" s="22" t="str">
        <f aca="false">IF(Q1238="Sí",IF(AO1238&gt;=Resumen!$B$29,"Alto","Bajo"),"")</f>
        <v/>
      </c>
      <c r="AT1238" s="22" t="str">
        <f aca="false">IF(AS1238&lt;&gt;"",AP1238&amp;" Potencial / "&amp;AS1238&amp;" Share","")</f>
        <v/>
      </c>
      <c r="AU1238" s="22" t="str">
        <f aca="false">IF(AH1238="","Sin dato",IF(AH1238-AO1238&gt;Resumen!$B$6,"Sobre-exhibido",IF(AO1238-AH1238&gt;Resumen!$B$6,"Sub-exhibido","En línea")))</f>
        <v>Sin dato</v>
      </c>
      <c r="AV1238" s="22" t="str">
        <f aca="false">IF(AT1238="","",IF(AT1238="Alto Potencial / Bajo Share",1,IF(AT1238="Alto Potencial / Alto Share",2,IF(AT1238="Bajo Potencial / Alto Share",3,4))))</f>
        <v/>
      </c>
      <c r="AW1238" s="22" t="str">
        <f aca="false">IF(Q1238="No","Sin competencia directa",IF(AV1238=1,"1 - Foco Conquista (Alto Pot / Bajo Share)",IF(AV1238=2,"2 - Foco Defensa (Alto Pot / Alto Share)",IF(AV1238=3,"3 - Monitoreo (Bajo Pot / Alto Share)","4 - Baja Prioridad (Bajo Pot / Bajo Share)"))))</f>
        <v>Sin competencia directa</v>
      </c>
      <c r="AX1238" s="12" t="str">
        <f aca="false">IF(OR(IFERROR(AND(W1238&lt;&gt;"",Y1238&lt;&gt;"",Y1238-W1238&gt;Resumen!$B$8),FALSE()),IFERROR(AND(X1238&lt;&gt;"",Y1238&lt;&gt;"",Y1238-X1238&gt;Resumen!$B$8),FALSE())),MAX(IF(IFERROR(AND(W1238&lt;&gt;"",Y1238&lt;&gt;"",Y1238-W1238&gt;Resumen!$B$8),FALSE()),Y1238-W1238,0),IF(IFERROR(AND(X1238&lt;&gt;"",Y1238&lt;&gt;"",Y1238-X1238&gt;Resumen!$B$8),FALSE()),Y1238-X1238,0)),"")</f>
        <v/>
      </c>
      <c r="AY1238" s="22" t="str">
        <f aca="false">IF(OR(IFERROR(AND(W1238&lt;&gt;"",Y1238&lt;&gt;"",Y1238-W1238&gt;Resumen!$B$8),FALSE()),IFERROR(AND(X1238&lt;&gt;"",Y1238&lt;&gt;"",Y1238-X1238&gt;Resumen!$B$8),FALSE())),TRIM("Lays tiene mayor markup que "&amp;IF(IFERROR(AND(W1238&lt;&gt;"",Y1238&lt;&gt;"",Y1238-W1238&gt;Resumen!$B$8),FALSE()),"Quento ","")&amp;IF(IFERROR(AND(X1238&lt;&gt;"",Y1238&lt;&gt;"",Y1238-X1238&gt;Resumen!$B$8),FALSE()),"Julicroc ","")&amp;"en este PDV"),"")</f>
        <v/>
      </c>
      <c r="AZ1238" s="22" t="str">
        <f aca="false">IF(COUNTIF('Plan Pehuamar - Lista'!$A$2:$A$167,A1238)&gt;0,"Sí","No")</f>
        <v>No</v>
      </c>
      <c r="BA1238" s="22" t="str">
        <f aca="false">IF(COUNTIF('Plan Combo 9+1'!$A$2:$A$226,A1238)&gt;0,"Sí","No")</f>
        <v>No</v>
      </c>
      <c r="BB1238" s="22" t="str">
        <f aca="false">IF(AH1238="","No",IF(BA1238="Sí",IF((AO1238-AH1238)&gt;Resumen!$B$6,"Sí","No"),IF((AO1238-AH1238)&gt;=Resumen!$B$132,"Sí","No")))</f>
        <v>No</v>
      </c>
      <c r="BC1238" s="22" t="str">
        <f aca="false">IF(AND(N1238="Sí",AL1238="Sí",AI1238=0),"Sí","No")</f>
        <v>No</v>
      </c>
      <c r="BD1238" s="22" t="str">
        <f aca="false">IF(COUNTIF('Plan 9+1 (con Pehuamar)'!$A$2:$A$227,A1238)&gt;0,"Sí","No")</f>
        <v>No</v>
      </c>
    </row>
    <row r="1239" customFormat="false" ht="15" hidden="false" customHeight="true" outlineLevel="0" collapsed="false">
      <c r="A1239" s="6" t="n">
        <v>403188</v>
      </c>
      <c r="B1239" s="6" t="n">
        <v>6</v>
      </c>
      <c r="C1239" s="6" t="n">
        <v>604</v>
      </c>
      <c r="D1239" s="6" t="s">
        <v>359</v>
      </c>
      <c r="E1239" s="6" t="s">
        <v>1415</v>
      </c>
      <c r="F1239" s="6" t="s">
        <v>196</v>
      </c>
      <c r="G1239" s="6" t="s">
        <v>129</v>
      </c>
      <c r="H1239" s="6" t="s">
        <v>197</v>
      </c>
      <c r="I1239" s="27" t="n">
        <v>0</v>
      </c>
      <c r="J1239" s="27" t="n">
        <v>0</v>
      </c>
      <c r="K1239" s="27" t="n">
        <v>0.2</v>
      </c>
      <c r="L1239" s="28" t="n">
        <f aca="false">I1239+J1239</f>
        <v>0</v>
      </c>
      <c r="M1239" s="28" t="n">
        <f aca="false">L1239+K1239</f>
        <v>0.2</v>
      </c>
      <c r="N1239" s="22" t="str">
        <f aca="false">IF(I1239&gt;0,"Sí","No")</f>
        <v>No</v>
      </c>
      <c r="O1239" s="22" t="str">
        <f aca="false">IF(J1239&gt;0,"Sí","No")</f>
        <v>No</v>
      </c>
      <c r="P1239" s="22" t="str">
        <f aca="false">IF(K1239&gt;0,"Sí","No")</f>
        <v>Sí</v>
      </c>
      <c r="Q1239" s="22" t="str">
        <f aca="false">IF(OR(I1239&gt;0,J1239&gt;0),"Sí","No")</f>
        <v>No</v>
      </c>
      <c r="R1239" s="27"/>
      <c r="S1239" s="27"/>
      <c r="T1239" s="27"/>
      <c r="U1239" s="27"/>
      <c r="V1239" s="27"/>
      <c r="W1239" s="12" t="str">
        <f aca="false">IF(AND(I1239&gt;0,R1239&gt;0),(S1239-R1239)/R1239,"")</f>
        <v/>
      </c>
      <c r="X1239" s="12" t="str">
        <f aca="false">IF(AND(J1239&gt;0,T1239&gt;0),(U1239-T1239)/T1239,"")</f>
        <v/>
      </c>
      <c r="Y1239" s="12" t="str">
        <f aca="false">IF(AND(K1239&gt;0,V1239&gt;0),(V1239-Resumen!$B$7)/Resumen!$B$7,"")</f>
        <v/>
      </c>
      <c r="Z1239" s="28" t="str">
        <f aca="false">IF(AND(K1239&gt;0,I1239&gt;0,V1239&gt;0,S1239&gt;0),V1239-S1239,"")</f>
        <v/>
      </c>
      <c r="AA1239" s="12" t="str">
        <f aca="false">IF(Z1239&lt;&gt;"",Z1239/S1239,"")</f>
        <v/>
      </c>
      <c r="AB1239" s="28" t="str">
        <f aca="false">IF(AND(K1239&gt;0,J1239&gt;0,V1239&gt;0,U1239&gt;0),V1239-U1239,"")</f>
        <v/>
      </c>
      <c r="AC1239" s="12" t="str">
        <f aca="false">IF(AB1239&lt;&gt;"",AB1239/U1239,"")</f>
        <v/>
      </c>
      <c r="AD1239" s="27" t="n">
        <v>0</v>
      </c>
      <c r="AE1239" s="27" t="n">
        <v>0</v>
      </c>
      <c r="AF1239" s="27" t="n">
        <v>0</v>
      </c>
      <c r="AG1239" s="28" t="n">
        <f aca="false">AD1239+AE1239+AF1239</f>
        <v>0</v>
      </c>
      <c r="AH1239" s="12" t="str">
        <f aca="false">IF(AG1239&gt;0,AD1239/AG1239,"")</f>
        <v/>
      </c>
      <c r="AI1239" s="27" t="n">
        <v>0</v>
      </c>
      <c r="AJ1239" s="27" t="n">
        <v>0</v>
      </c>
      <c r="AK1239" s="27" t="n">
        <v>0</v>
      </c>
      <c r="AL1239" s="22" t="str">
        <f aca="false">IF(OR(AJ1239&gt;0,AK1239&gt;0),"Sí","No")</f>
        <v>No</v>
      </c>
      <c r="AM1239" s="6"/>
      <c r="AN1239" s="6"/>
      <c r="AO1239" s="12" t="n">
        <f aca="false">IF(M1239&gt;0,K1239/M1239,"")</f>
        <v>1</v>
      </c>
      <c r="AP1239" s="22" t="str">
        <f aca="false">IF(M1239&gt;=Resumen!$B$5,"Alto","Bajo")</f>
        <v>Bajo</v>
      </c>
      <c r="AQ1239" s="22" t="str">
        <f aca="false">IF(AO1239&gt;=Resumen!$B$28,"Alto","Bajo")</f>
        <v>Alto</v>
      </c>
      <c r="AR1239" s="22" t="str">
        <f aca="false">AP1239&amp;" Potencial / "&amp;AQ1239&amp;" Share"</f>
        <v>Bajo Potencial / Alto Share</v>
      </c>
      <c r="AS1239" s="22" t="str">
        <f aca="false">IF(Q1239="Sí",IF(AO1239&gt;=Resumen!$B$29,"Alto","Bajo"),"")</f>
        <v/>
      </c>
      <c r="AT1239" s="22" t="str">
        <f aca="false">IF(AS1239&lt;&gt;"",AP1239&amp;" Potencial / "&amp;AS1239&amp;" Share","")</f>
        <v/>
      </c>
      <c r="AU1239" s="22" t="str">
        <f aca="false">IF(AH1239="","Sin dato",IF(AH1239-AO1239&gt;Resumen!$B$6,"Sobre-exhibido",IF(AO1239-AH1239&gt;Resumen!$B$6,"Sub-exhibido","En línea")))</f>
        <v>Sin dato</v>
      </c>
      <c r="AV1239" s="22" t="str">
        <f aca="false">IF(AT1239="","",IF(AT1239="Alto Potencial / Bajo Share",1,IF(AT1239="Alto Potencial / Alto Share",2,IF(AT1239="Bajo Potencial / Alto Share",3,4))))</f>
        <v/>
      </c>
      <c r="AW1239" s="22" t="str">
        <f aca="false">IF(Q1239="No","Sin competencia directa",IF(AV1239=1,"1 - Foco Conquista (Alto Pot / Bajo Share)",IF(AV1239=2,"2 - Foco Defensa (Alto Pot / Alto Share)",IF(AV1239=3,"3 - Monitoreo (Bajo Pot / Alto Share)","4 - Baja Prioridad (Bajo Pot / Bajo Share)"))))</f>
        <v>Sin competencia directa</v>
      </c>
      <c r="AX1239" s="12" t="str">
        <f aca="false">IF(OR(IFERROR(AND(W1239&lt;&gt;"",Y1239&lt;&gt;"",Y1239-W1239&gt;Resumen!$B$8),FALSE()),IFERROR(AND(X1239&lt;&gt;"",Y1239&lt;&gt;"",Y1239-X1239&gt;Resumen!$B$8),FALSE())),MAX(IF(IFERROR(AND(W1239&lt;&gt;"",Y1239&lt;&gt;"",Y1239-W1239&gt;Resumen!$B$8),FALSE()),Y1239-W1239,0),IF(IFERROR(AND(X1239&lt;&gt;"",Y1239&lt;&gt;"",Y1239-X1239&gt;Resumen!$B$8),FALSE()),Y1239-X1239,0)),"")</f>
        <v/>
      </c>
      <c r="AY1239" s="22" t="str">
        <f aca="false">IF(OR(IFERROR(AND(W1239&lt;&gt;"",Y1239&lt;&gt;"",Y1239-W1239&gt;Resumen!$B$8),FALSE()),IFERROR(AND(X1239&lt;&gt;"",Y1239&lt;&gt;"",Y1239-X1239&gt;Resumen!$B$8),FALSE())),TRIM("Lays tiene mayor markup que "&amp;IF(IFERROR(AND(W1239&lt;&gt;"",Y1239&lt;&gt;"",Y1239-W1239&gt;Resumen!$B$8),FALSE()),"Quento ","")&amp;IF(IFERROR(AND(X1239&lt;&gt;"",Y1239&lt;&gt;"",Y1239-X1239&gt;Resumen!$B$8),FALSE()),"Julicroc ","")&amp;"en este PDV"),"")</f>
        <v/>
      </c>
      <c r="AZ1239" s="22" t="str">
        <f aca="false">IF(COUNTIF('Plan Pehuamar - Lista'!$A$2:$A$167,A1239)&gt;0,"Sí","No")</f>
        <v>No</v>
      </c>
      <c r="BA1239" s="22" t="str">
        <f aca="false">IF(COUNTIF('Plan Combo 9+1'!$A$2:$A$226,A1239)&gt;0,"Sí","No")</f>
        <v>No</v>
      </c>
      <c r="BB1239" s="22" t="str">
        <f aca="false">IF(AH1239="","No",IF(BA1239="Sí",IF((AO1239-AH1239)&gt;Resumen!$B$6,"Sí","No"),IF((AO1239-AH1239)&gt;=Resumen!$B$132,"Sí","No")))</f>
        <v>No</v>
      </c>
      <c r="BC1239" s="22" t="str">
        <f aca="false">IF(AND(N1239="Sí",AL1239="Sí",AI1239=0),"Sí","No")</f>
        <v>No</v>
      </c>
      <c r="BD1239" s="22" t="str">
        <f aca="false">IF(COUNTIF('Plan 9+1 (con Pehuamar)'!$A$2:$A$227,A1239)&gt;0,"Sí","No")</f>
        <v>No</v>
      </c>
    </row>
    <row r="1240" customFormat="false" ht="15" hidden="false" customHeight="true" outlineLevel="0" collapsed="false">
      <c r="A1240" s="6" t="n">
        <v>403189</v>
      </c>
      <c r="B1240" s="6" t="n">
        <v>6</v>
      </c>
      <c r="C1240" s="6" t="n">
        <v>604</v>
      </c>
      <c r="D1240" s="6" t="s">
        <v>359</v>
      </c>
      <c r="E1240" s="6" t="s">
        <v>1416</v>
      </c>
      <c r="F1240" s="6" t="s">
        <v>196</v>
      </c>
      <c r="G1240" s="6" t="s">
        <v>129</v>
      </c>
      <c r="H1240" s="6" t="s">
        <v>197</v>
      </c>
      <c r="I1240" s="27" t="n">
        <v>0</v>
      </c>
      <c r="J1240" s="27" t="n">
        <v>0</v>
      </c>
      <c r="K1240" s="27" t="n">
        <v>3.1</v>
      </c>
      <c r="L1240" s="28" t="n">
        <f aca="false">I1240+J1240</f>
        <v>0</v>
      </c>
      <c r="M1240" s="28" t="n">
        <f aca="false">L1240+K1240</f>
        <v>3.1</v>
      </c>
      <c r="N1240" s="22" t="str">
        <f aca="false">IF(I1240&gt;0,"Sí","No")</f>
        <v>No</v>
      </c>
      <c r="O1240" s="22" t="str">
        <f aca="false">IF(J1240&gt;0,"Sí","No")</f>
        <v>No</v>
      </c>
      <c r="P1240" s="22" t="str">
        <f aca="false">IF(K1240&gt;0,"Sí","No")</f>
        <v>Sí</v>
      </c>
      <c r="Q1240" s="22" t="str">
        <f aca="false">IF(OR(I1240&gt;0,J1240&gt;0),"Sí","No")</f>
        <v>No</v>
      </c>
      <c r="R1240" s="27"/>
      <c r="S1240" s="27"/>
      <c r="T1240" s="27"/>
      <c r="U1240" s="27"/>
      <c r="V1240" s="27"/>
      <c r="W1240" s="12" t="str">
        <f aca="false">IF(AND(I1240&gt;0,R1240&gt;0),(S1240-R1240)/R1240,"")</f>
        <v/>
      </c>
      <c r="X1240" s="12" t="str">
        <f aca="false">IF(AND(J1240&gt;0,T1240&gt;0),(U1240-T1240)/T1240,"")</f>
        <v/>
      </c>
      <c r="Y1240" s="12" t="str">
        <f aca="false">IF(AND(K1240&gt;0,V1240&gt;0),(V1240-Resumen!$B$7)/Resumen!$B$7,"")</f>
        <v/>
      </c>
      <c r="Z1240" s="28" t="str">
        <f aca="false">IF(AND(K1240&gt;0,I1240&gt;0,V1240&gt;0,S1240&gt;0),V1240-S1240,"")</f>
        <v/>
      </c>
      <c r="AA1240" s="12" t="str">
        <f aca="false">IF(Z1240&lt;&gt;"",Z1240/S1240,"")</f>
        <v/>
      </c>
      <c r="AB1240" s="28" t="str">
        <f aca="false">IF(AND(K1240&gt;0,J1240&gt;0,V1240&gt;0,U1240&gt;0),V1240-U1240,"")</f>
        <v/>
      </c>
      <c r="AC1240" s="12" t="str">
        <f aca="false">IF(AB1240&lt;&gt;"",AB1240/U1240,"")</f>
        <v/>
      </c>
      <c r="AD1240" s="27" t="n">
        <v>0</v>
      </c>
      <c r="AE1240" s="27" t="n">
        <v>0</v>
      </c>
      <c r="AF1240" s="27" t="n">
        <v>0</v>
      </c>
      <c r="AG1240" s="28" t="n">
        <f aca="false">AD1240+AE1240+AF1240</f>
        <v>0</v>
      </c>
      <c r="AH1240" s="12" t="str">
        <f aca="false">IF(AG1240&gt;0,AD1240/AG1240,"")</f>
        <v/>
      </c>
      <c r="AI1240" s="27" t="n">
        <v>0</v>
      </c>
      <c r="AJ1240" s="27" t="n">
        <v>0</v>
      </c>
      <c r="AK1240" s="27" t="n">
        <v>0</v>
      </c>
      <c r="AL1240" s="22" t="str">
        <f aca="false">IF(OR(AJ1240&gt;0,AK1240&gt;0),"Sí","No")</f>
        <v>No</v>
      </c>
      <c r="AM1240" s="6"/>
      <c r="AN1240" s="6"/>
      <c r="AO1240" s="12" t="n">
        <f aca="false">IF(M1240&gt;0,K1240/M1240,"")</f>
        <v>1</v>
      </c>
      <c r="AP1240" s="22" t="str">
        <f aca="false">IF(M1240&gt;=Resumen!$B$5,"Alto","Bajo")</f>
        <v>Bajo</v>
      </c>
      <c r="AQ1240" s="22" t="str">
        <f aca="false">IF(AO1240&gt;=Resumen!$B$28,"Alto","Bajo")</f>
        <v>Alto</v>
      </c>
      <c r="AR1240" s="22" t="str">
        <f aca="false">AP1240&amp;" Potencial / "&amp;AQ1240&amp;" Share"</f>
        <v>Bajo Potencial / Alto Share</v>
      </c>
      <c r="AS1240" s="22" t="str">
        <f aca="false">IF(Q1240="Sí",IF(AO1240&gt;=Resumen!$B$29,"Alto","Bajo"),"")</f>
        <v/>
      </c>
      <c r="AT1240" s="22" t="str">
        <f aca="false">IF(AS1240&lt;&gt;"",AP1240&amp;" Potencial / "&amp;AS1240&amp;" Share","")</f>
        <v/>
      </c>
      <c r="AU1240" s="22" t="str">
        <f aca="false">IF(AH1240="","Sin dato",IF(AH1240-AO1240&gt;Resumen!$B$6,"Sobre-exhibido",IF(AO1240-AH1240&gt;Resumen!$B$6,"Sub-exhibido","En línea")))</f>
        <v>Sin dato</v>
      </c>
      <c r="AV1240" s="22" t="str">
        <f aca="false">IF(AT1240="","",IF(AT1240="Alto Potencial / Bajo Share",1,IF(AT1240="Alto Potencial / Alto Share",2,IF(AT1240="Bajo Potencial / Alto Share",3,4))))</f>
        <v/>
      </c>
      <c r="AW1240" s="22" t="str">
        <f aca="false">IF(Q1240="No","Sin competencia directa",IF(AV1240=1,"1 - Foco Conquista (Alto Pot / Bajo Share)",IF(AV1240=2,"2 - Foco Defensa (Alto Pot / Alto Share)",IF(AV1240=3,"3 - Monitoreo (Bajo Pot / Alto Share)","4 - Baja Prioridad (Bajo Pot / Bajo Share)"))))</f>
        <v>Sin competencia directa</v>
      </c>
      <c r="AX1240" s="12" t="str">
        <f aca="false">IF(OR(IFERROR(AND(W1240&lt;&gt;"",Y1240&lt;&gt;"",Y1240-W1240&gt;Resumen!$B$8),FALSE()),IFERROR(AND(X1240&lt;&gt;"",Y1240&lt;&gt;"",Y1240-X1240&gt;Resumen!$B$8),FALSE())),MAX(IF(IFERROR(AND(W1240&lt;&gt;"",Y1240&lt;&gt;"",Y1240-W1240&gt;Resumen!$B$8),FALSE()),Y1240-W1240,0),IF(IFERROR(AND(X1240&lt;&gt;"",Y1240&lt;&gt;"",Y1240-X1240&gt;Resumen!$B$8),FALSE()),Y1240-X1240,0)),"")</f>
        <v/>
      </c>
      <c r="AY1240" s="22" t="str">
        <f aca="false">IF(OR(IFERROR(AND(W1240&lt;&gt;"",Y1240&lt;&gt;"",Y1240-W1240&gt;Resumen!$B$8),FALSE()),IFERROR(AND(X1240&lt;&gt;"",Y1240&lt;&gt;"",Y1240-X1240&gt;Resumen!$B$8),FALSE())),TRIM("Lays tiene mayor markup que "&amp;IF(IFERROR(AND(W1240&lt;&gt;"",Y1240&lt;&gt;"",Y1240-W1240&gt;Resumen!$B$8),FALSE()),"Quento ","")&amp;IF(IFERROR(AND(X1240&lt;&gt;"",Y1240&lt;&gt;"",Y1240-X1240&gt;Resumen!$B$8),FALSE()),"Julicroc ","")&amp;"en este PDV"),"")</f>
        <v/>
      </c>
      <c r="AZ1240" s="22" t="str">
        <f aca="false">IF(COUNTIF('Plan Pehuamar - Lista'!$A$2:$A$167,A1240)&gt;0,"Sí","No")</f>
        <v>No</v>
      </c>
      <c r="BA1240" s="22" t="str">
        <f aca="false">IF(COUNTIF('Plan Combo 9+1'!$A$2:$A$226,A1240)&gt;0,"Sí","No")</f>
        <v>No</v>
      </c>
      <c r="BB1240" s="22" t="str">
        <f aca="false">IF(AH1240="","No",IF(BA1240="Sí",IF((AO1240-AH1240)&gt;Resumen!$B$6,"Sí","No"),IF((AO1240-AH1240)&gt;=Resumen!$B$132,"Sí","No")))</f>
        <v>No</v>
      </c>
      <c r="BC1240" s="22" t="str">
        <f aca="false">IF(AND(N1240="Sí",AL1240="Sí",AI1240=0),"Sí","No")</f>
        <v>No</v>
      </c>
      <c r="BD1240" s="22" t="str">
        <f aca="false">IF(COUNTIF('Plan 9+1 (con Pehuamar)'!$A$2:$A$227,A1240)&gt;0,"Sí","No")</f>
        <v>No</v>
      </c>
    </row>
    <row r="1241" customFormat="false" ht="15" hidden="false" customHeight="true" outlineLevel="0" collapsed="false">
      <c r="A1241" s="6" t="n">
        <v>403198</v>
      </c>
      <c r="B1241" s="6" t="n">
        <v>6</v>
      </c>
      <c r="C1241" s="6" t="n">
        <v>604</v>
      </c>
      <c r="D1241" s="6" t="s">
        <v>359</v>
      </c>
      <c r="E1241" s="6" t="s">
        <v>1417</v>
      </c>
      <c r="F1241" s="6" t="s">
        <v>196</v>
      </c>
      <c r="G1241" s="6" t="s">
        <v>129</v>
      </c>
      <c r="H1241" s="6" t="s">
        <v>197</v>
      </c>
      <c r="I1241" s="27" t="n">
        <v>15</v>
      </c>
      <c r="J1241" s="27" t="n">
        <v>0</v>
      </c>
      <c r="K1241" s="27" t="n">
        <v>6</v>
      </c>
      <c r="L1241" s="28" t="n">
        <f aca="false">I1241+J1241</f>
        <v>15</v>
      </c>
      <c r="M1241" s="28" t="n">
        <f aca="false">L1241+K1241</f>
        <v>21</v>
      </c>
      <c r="N1241" s="22" t="str">
        <f aca="false">IF(I1241&gt;0,"Sí","No")</f>
        <v>Sí</v>
      </c>
      <c r="O1241" s="22" t="str">
        <f aca="false">IF(J1241&gt;0,"Sí","No")</f>
        <v>No</v>
      </c>
      <c r="P1241" s="22" t="str">
        <f aca="false">IF(K1241&gt;0,"Sí","No")</f>
        <v>Sí</v>
      </c>
      <c r="Q1241" s="22" t="str">
        <f aca="false">IF(OR(I1241&gt;0,J1241&gt;0),"Sí","No")</f>
        <v>Sí</v>
      </c>
      <c r="R1241" s="27" t="n">
        <v>1650</v>
      </c>
      <c r="S1241" s="27" t="n">
        <v>2600</v>
      </c>
      <c r="T1241" s="27"/>
      <c r="U1241" s="27"/>
      <c r="V1241" s="27" t="n">
        <v>3500</v>
      </c>
      <c r="W1241" s="12" t="n">
        <f aca="false">IF(AND(I1241&gt;0,R1241&gt;0),(S1241-R1241)/R1241,"")</f>
        <v>0.575757575757576</v>
      </c>
      <c r="X1241" s="12" t="str">
        <f aca="false">IF(AND(J1241&gt;0,T1241&gt;0),(U1241-T1241)/T1241,"")</f>
        <v/>
      </c>
      <c r="Y1241" s="12" t="n">
        <f aca="false">IF(AND(K1241&gt;0,V1241&gt;0),(V1241-Resumen!$B$7)/Resumen!$B$7,"")</f>
        <v>0.4</v>
      </c>
      <c r="Z1241" s="28" t="n">
        <f aca="false">IF(AND(K1241&gt;0,I1241&gt;0,V1241&gt;0,S1241&gt;0),V1241-S1241,"")</f>
        <v>900</v>
      </c>
      <c r="AA1241" s="12" t="n">
        <f aca="false">IF(Z1241&lt;&gt;"",Z1241/S1241,"")</f>
        <v>0.346153846153846</v>
      </c>
      <c r="AB1241" s="28" t="str">
        <f aca="false">IF(AND(K1241&gt;0,J1241&gt;0,V1241&gt;0,U1241&gt;0),V1241-U1241,"")</f>
        <v/>
      </c>
      <c r="AC1241" s="12" t="str">
        <f aca="false">IF(AB1241&lt;&gt;"",AB1241/U1241,"")</f>
        <v/>
      </c>
      <c r="AD1241" s="27" t="n">
        <v>1</v>
      </c>
      <c r="AE1241" s="27" t="n">
        <v>1</v>
      </c>
      <c r="AF1241" s="27" t="n">
        <v>0</v>
      </c>
      <c r="AG1241" s="28" t="n">
        <f aca="false">AD1241+AE1241+AF1241</f>
        <v>2</v>
      </c>
      <c r="AH1241" s="12" t="n">
        <f aca="false">IF(AG1241&gt;0,AD1241/AG1241,"")</f>
        <v>0.5</v>
      </c>
      <c r="AI1241" s="27" t="n">
        <v>1</v>
      </c>
      <c r="AJ1241" s="27" t="n">
        <v>1</v>
      </c>
      <c r="AK1241" s="27" t="n">
        <v>0</v>
      </c>
      <c r="AL1241" s="22" t="str">
        <f aca="false">IF(OR(AJ1241&gt;0,AK1241&gt;0),"Sí","No")</f>
        <v>Sí</v>
      </c>
      <c r="AM1241" s="6" t="s">
        <v>198</v>
      </c>
      <c r="AN1241" s="6"/>
      <c r="AO1241" s="12" t="n">
        <f aca="false">IF(M1241&gt;0,K1241/M1241,"")</f>
        <v>0.285714285714286</v>
      </c>
      <c r="AP1241" s="22" t="str">
        <f aca="false">IF(M1241&gt;=Resumen!$B$5,"Alto","Bajo")</f>
        <v>Bajo</v>
      </c>
      <c r="AQ1241" s="22" t="str">
        <f aca="false">IF(AO1241&gt;=Resumen!$B$28,"Alto","Bajo")</f>
        <v>Bajo</v>
      </c>
      <c r="AR1241" s="22" t="str">
        <f aca="false">AP1241&amp;" Potencial / "&amp;AQ1241&amp;" Share"</f>
        <v>Bajo Potencial / Bajo Share</v>
      </c>
      <c r="AS1241" s="22" t="str">
        <f aca="false">IF(Q1241="Sí",IF(AO1241&gt;=Resumen!$B$29,"Alto","Bajo"),"")</f>
        <v>Bajo</v>
      </c>
      <c r="AT1241" s="22" t="str">
        <f aca="false">IF(AS1241&lt;&gt;"",AP1241&amp;" Potencial / "&amp;AS1241&amp;" Share","")</f>
        <v>Bajo Potencial / Bajo Share</v>
      </c>
      <c r="AU1241" s="22" t="str">
        <f aca="false">IF(AH1241="","Sin dato",IF(AH1241-AO1241&gt;Resumen!$B$6,"Sobre-exhibido",IF(AO1241-AH1241&gt;Resumen!$B$6,"Sub-exhibido","En línea")))</f>
        <v>Sobre-exhibido</v>
      </c>
      <c r="AV1241" s="22" t="n">
        <f aca="false">IF(AT1241="","",IF(AT1241="Alto Potencial / Bajo Share",1,IF(AT1241="Alto Potencial / Alto Share",2,IF(AT1241="Bajo Potencial / Alto Share",3,4))))</f>
        <v>4</v>
      </c>
      <c r="AW1241" s="22" t="str">
        <f aca="false">IF(Q1241="No","Sin competencia directa",IF(AV1241=1,"1 - Foco Conquista (Alto Pot / Bajo Share)",IF(AV1241=2,"2 - Foco Defensa (Alto Pot / Alto Share)",IF(AV1241=3,"3 - Monitoreo (Bajo Pot / Alto Share)","4 - Baja Prioridad (Bajo Pot / Bajo Share)"))))</f>
        <v>4 - Baja Prioridad (Bajo Pot / Bajo Share)</v>
      </c>
      <c r="AX1241" s="12" t="str">
        <f aca="false">IF(OR(IFERROR(AND(W1241&lt;&gt;"",Y1241&lt;&gt;"",Y1241-W1241&gt;Resumen!$B$8),FALSE()),IFERROR(AND(X1241&lt;&gt;"",Y1241&lt;&gt;"",Y1241-X1241&gt;Resumen!$B$8),FALSE())),MAX(IF(IFERROR(AND(W1241&lt;&gt;"",Y1241&lt;&gt;"",Y1241-W1241&gt;Resumen!$B$8),FALSE()),Y1241-W1241,0),IF(IFERROR(AND(X1241&lt;&gt;"",Y1241&lt;&gt;"",Y1241-X1241&gt;Resumen!$B$8),FALSE()),Y1241-X1241,0)),"")</f>
        <v/>
      </c>
      <c r="AY1241" s="22" t="str">
        <f aca="false">IF(OR(IFERROR(AND(W1241&lt;&gt;"",Y1241&lt;&gt;"",Y1241-W1241&gt;Resumen!$B$8),FALSE()),IFERROR(AND(X1241&lt;&gt;"",Y1241&lt;&gt;"",Y1241-X1241&gt;Resumen!$B$8),FALSE())),TRIM("Lays tiene mayor markup que "&amp;IF(IFERROR(AND(W1241&lt;&gt;"",Y1241&lt;&gt;"",Y1241-W1241&gt;Resumen!$B$8),FALSE()),"Quento ","")&amp;IF(IFERROR(AND(X1241&lt;&gt;"",Y1241&lt;&gt;"",Y1241-X1241&gt;Resumen!$B$8),FALSE()),"Julicroc ","")&amp;"en este PDV"),"")</f>
        <v/>
      </c>
      <c r="AZ1241" s="22" t="str">
        <f aca="false">IF(COUNTIF('Plan Pehuamar - Lista'!$A$2:$A$167,A1241)&gt;0,"Sí","No")</f>
        <v>Sí</v>
      </c>
      <c r="BA1241" s="22" t="str">
        <f aca="false">IF(COUNTIF('Plan Combo 9+1'!$A$2:$A$226,A1241)&gt;0,"Sí","No")</f>
        <v>No</v>
      </c>
      <c r="BB1241" s="22" t="str">
        <f aca="false">IF(AH1241="","No",IF(BA1241="Sí",IF((AO1241-AH1241)&gt;Resumen!$B$6,"Sí","No"),IF((AO1241-AH1241)&gt;=Resumen!$B$132,"Sí","No")))</f>
        <v>No</v>
      </c>
      <c r="BC1241" s="22" t="str">
        <f aca="false">IF(AND(N1241="Sí",AL1241="Sí",AI1241=0),"Sí","No")</f>
        <v>No</v>
      </c>
      <c r="BD1241" s="22" t="str">
        <f aca="false">IF(COUNTIF('Plan 9+1 (con Pehuamar)'!$A$2:$A$227,A1241)&gt;0,"Sí","No")</f>
        <v>No</v>
      </c>
    </row>
    <row r="1242" customFormat="false" ht="15" hidden="false" customHeight="true" outlineLevel="0" collapsed="false">
      <c r="A1242" s="6" t="n">
        <v>403218</v>
      </c>
      <c r="B1242" s="6" t="n">
        <v>6</v>
      </c>
      <c r="C1242" s="6" t="n">
        <v>604</v>
      </c>
      <c r="D1242" s="6" t="s">
        <v>359</v>
      </c>
      <c r="E1242" s="6" t="s">
        <v>1418</v>
      </c>
      <c r="F1242" s="6" t="s">
        <v>196</v>
      </c>
      <c r="G1242" s="6" t="s">
        <v>129</v>
      </c>
      <c r="H1242" s="6" t="s">
        <v>197</v>
      </c>
      <c r="I1242" s="27" t="n">
        <v>0</v>
      </c>
      <c r="J1242" s="27" t="n">
        <v>0</v>
      </c>
      <c r="K1242" s="27" t="n">
        <v>0.2</v>
      </c>
      <c r="L1242" s="28" t="n">
        <f aca="false">I1242+J1242</f>
        <v>0</v>
      </c>
      <c r="M1242" s="28" t="n">
        <f aca="false">L1242+K1242</f>
        <v>0.2</v>
      </c>
      <c r="N1242" s="22" t="str">
        <f aca="false">IF(I1242&gt;0,"Sí","No")</f>
        <v>No</v>
      </c>
      <c r="O1242" s="22" t="str">
        <f aca="false">IF(J1242&gt;0,"Sí","No")</f>
        <v>No</v>
      </c>
      <c r="P1242" s="22" t="str">
        <f aca="false">IF(K1242&gt;0,"Sí","No")</f>
        <v>Sí</v>
      </c>
      <c r="Q1242" s="22" t="str">
        <f aca="false">IF(OR(I1242&gt;0,J1242&gt;0),"Sí","No")</f>
        <v>No</v>
      </c>
      <c r="R1242" s="27"/>
      <c r="S1242" s="27"/>
      <c r="T1242" s="27"/>
      <c r="U1242" s="27"/>
      <c r="V1242" s="27"/>
      <c r="W1242" s="12" t="str">
        <f aca="false">IF(AND(I1242&gt;0,R1242&gt;0),(S1242-R1242)/R1242,"")</f>
        <v/>
      </c>
      <c r="X1242" s="12" t="str">
        <f aca="false">IF(AND(J1242&gt;0,T1242&gt;0),(U1242-T1242)/T1242,"")</f>
        <v/>
      </c>
      <c r="Y1242" s="12" t="str">
        <f aca="false">IF(AND(K1242&gt;0,V1242&gt;0),(V1242-Resumen!$B$7)/Resumen!$B$7,"")</f>
        <v/>
      </c>
      <c r="Z1242" s="28" t="str">
        <f aca="false">IF(AND(K1242&gt;0,I1242&gt;0,V1242&gt;0,S1242&gt;0),V1242-S1242,"")</f>
        <v/>
      </c>
      <c r="AA1242" s="12" t="str">
        <f aca="false">IF(Z1242&lt;&gt;"",Z1242/S1242,"")</f>
        <v/>
      </c>
      <c r="AB1242" s="28" t="str">
        <f aca="false">IF(AND(K1242&gt;0,J1242&gt;0,V1242&gt;0,U1242&gt;0),V1242-U1242,"")</f>
        <v/>
      </c>
      <c r="AC1242" s="12" t="str">
        <f aca="false">IF(AB1242&lt;&gt;"",AB1242/U1242,"")</f>
        <v/>
      </c>
      <c r="AD1242" s="27" t="n">
        <v>0</v>
      </c>
      <c r="AE1242" s="27" t="n">
        <v>0</v>
      </c>
      <c r="AF1242" s="27" t="n">
        <v>0</v>
      </c>
      <c r="AG1242" s="28" t="n">
        <f aca="false">AD1242+AE1242+AF1242</f>
        <v>0</v>
      </c>
      <c r="AH1242" s="12" t="str">
        <f aca="false">IF(AG1242&gt;0,AD1242/AG1242,"")</f>
        <v/>
      </c>
      <c r="AI1242" s="27" t="n">
        <v>0</v>
      </c>
      <c r="AJ1242" s="27" t="n">
        <v>0</v>
      </c>
      <c r="AK1242" s="27" t="n">
        <v>0</v>
      </c>
      <c r="AL1242" s="22" t="str">
        <f aca="false">IF(OR(AJ1242&gt;0,AK1242&gt;0),"Sí","No")</f>
        <v>No</v>
      </c>
      <c r="AM1242" s="6"/>
      <c r="AN1242" s="6"/>
      <c r="AO1242" s="12" t="n">
        <f aca="false">IF(M1242&gt;0,K1242/M1242,"")</f>
        <v>1</v>
      </c>
      <c r="AP1242" s="22" t="str">
        <f aca="false">IF(M1242&gt;=Resumen!$B$5,"Alto","Bajo")</f>
        <v>Bajo</v>
      </c>
      <c r="AQ1242" s="22" t="str">
        <f aca="false">IF(AO1242&gt;=Resumen!$B$28,"Alto","Bajo")</f>
        <v>Alto</v>
      </c>
      <c r="AR1242" s="22" t="str">
        <f aca="false">AP1242&amp;" Potencial / "&amp;AQ1242&amp;" Share"</f>
        <v>Bajo Potencial / Alto Share</v>
      </c>
      <c r="AS1242" s="22" t="str">
        <f aca="false">IF(Q1242="Sí",IF(AO1242&gt;=Resumen!$B$29,"Alto","Bajo"),"")</f>
        <v/>
      </c>
      <c r="AT1242" s="22" t="str">
        <f aca="false">IF(AS1242&lt;&gt;"",AP1242&amp;" Potencial / "&amp;AS1242&amp;" Share","")</f>
        <v/>
      </c>
      <c r="AU1242" s="22" t="str">
        <f aca="false">IF(AH1242="","Sin dato",IF(AH1242-AO1242&gt;Resumen!$B$6,"Sobre-exhibido",IF(AO1242-AH1242&gt;Resumen!$B$6,"Sub-exhibido","En línea")))</f>
        <v>Sin dato</v>
      </c>
      <c r="AV1242" s="22" t="str">
        <f aca="false">IF(AT1242="","",IF(AT1242="Alto Potencial / Bajo Share",1,IF(AT1242="Alto Potencial / Alto Share",2,IF(AT1242="Bajo Potencial / Alto Share",3,4))))</f>
        <v/>
      </c>
      <c r="AW1242" s="22" t="str">
        <f aca="false">IF(Q1242="No","Sin competencia directa",IF(AV1242=1,"1 - Foco Conquista (Alto Pot / Bajo Share)",IF(AV1242=2,"2 - Foco Defensa (Alto Pot / Alto Share)",IF(AV1242=3,"3 - Monitoreo (Bajo Pot / Alto Share)","4 - Baja Prioridad (Bajo Pot / Bajo Share)"))))</f>
        <v>Sin competencia directa</v>
      </c>
      <c r="AX1242" s="12" t="str">
        <f aca="false">IF(OR(IFERROR(AND(W1242&lt;&gt;"",Y1242&lt;&gt;"",Y1242-W1242&gt;Resumen!$B$8),FALSE()),IFERROR(AND(X1242&lt;&gt;"",Y1242&lt;&gt;"",Y1242-X1242&gt;Resumen!$B$8),FALSE())),MAX(IF(IFERROR(AND(W1242&lt;&gt;"",Y1242&lt;&gt;"",Y1242-W1242&gt;Resumen!$B$8),FALSE()),Y1242-W1242,0),IF(IFERROR(AND(X1242&lt;&gt;"",Y1242&lt;&gt;"",Y1242-X1242&gt;Resumen!$B$8),FALSE()),Y1242-X1242,0)),"")</f>
        <v/>
      </c>
      <c r="AY1242" s="22" t="str">
        <f aca="false">IF(OR(IFERROR(AND(W1242&lt;&gt;"",Y1242&lt;&gt;"",Y1242-W1242&gt;Resumen!$B$8),FALSE()),IFERROR(AND(X1242&lt;&gt;"",Y1242&lt;&gt;"",Y1242-X1242&gt;Resumen!$B$8),FALSE())),TRIM("Lays tiene mayor markup que "&amp;IF(IFERROR(AND(W1242&lt;&gt;"",Y1242&lt;&gt;"",Y1242-W1242&gt;Resumen!$B$8),FALSE()),"Quento ","")&amp;IF(IFERROR(AND(X1242&lt;&gt;"",Y1242&lt;&gt;"",Y1242-X1242&gt;Resumen!$B$8),FALSE()),"Julicroc ","")&amp;"en este PDV"),"")</f>
        <v/>
      </c>
      <c r="AZ1242" s="22" t="str">
        <f aca="false">IF(COUNTIF('Plan Pehuamar - Lista'!$A$2:$A$167,A1242)&gt;0,"Sí","No")</f>
        <v>No</v>
      </c>
      <c r="BA1242" s="22" t="str">
        <f aca="false">IF(COUNTIF('Plan Combo 9+1'!$A$2:$A$226,A1242)&gt;0,"Sí","No")</f>
        <v>No</v>
      </c>
      <c r="BB1242" s="22" t="str">
        <f aca="false">IF(AH1242="","No",IF(BA1242="Sí",IF((AO1242-AH1242)&gt;Resumen!$B$6,"Sí","No"),IF((AO1242-AH1242)&gt;=Resumen!$B$132,"Sí","No")))</f>
        <v>No</v>
      </c>
      <c r="BC1242" s="22" t="str">
        <f aca="false">IF(AND(N1242="Sí",AL1242="Sí",AI1242=0),"Sí","No")</f>
        <v>No</v>
      </c>
      <c r="BD1242" s="22" t="str">
        <f aca="false">IF(COUNTIF('Plan 9+1 (con Pehuamar)'!$A$2:$A$227,A1242)&gt;0,"Sí","No")</f>
        <v>No</v>
      </c>
    </row>
    <row r="1243" customFormat="false" ht="15" hidden="false" customHeight="true" outlineLevel="0" collapsed="false">
      <c r="A1243" s="6" t="n">
        <v>403236</v>
      </c>
      <c r="B1243" s="6" t="n">
        <v>6</v>
      </c>
      <c r="C1243" s="6" t="n">
        <v>604</v>
      </c>
      <c r="D1243" s="6" t="s">
        <v>359</v>
      </c>
      <c r="E1243" s="6" t="s">
        <v>1419</v>
      </c>
      <c r="F1243" s="6" t="s">
        <v>196</v>
      </c>
      <c r="G1243" s="6" t="s">
        <v>129</v>
      </c>
      <c r="H1243" s="6" t="s">
        <v>197</v>
      </c>
      <c r="I1243" s="27" t="n">
        <v>20</v>
      </c>
      <c r="J1243" s="27" t="n">
        <v>0</v>
      </c>
      <c r="K1243" s="27" t="n">
        <v>15</v>
      </c>
      <c r="L1243" s="28" t="n">
        <f aca="false">I1243+J1243</f>
        <v>20</v>
      </c>
      <c r="M1243" s="28" t="n">
        <f aca="false">L1243+K1243</f>
        <v>35</v>
      </c>
      <c r="N1243" s="22" t="str">
        <f aca="false">IF(I1243&gt;0,"Sí","No")</f>
        <v>Sí</v>
      </c>
      <c r="O1243" s="22" t="str">
        <f aca="false">IF(J1243&gt;0,"Sí","No")</f>
        <v>No</v>
      </c>
      <c r="P1243" s="22" t="str">
        <f aca="false">IF(K1243&gt;0,"Sí","No")</f>
        <v>Sí</v>
      </c>
      <c r="Q1243" s="22" t="str">
        <f aca="false">IF(OR(I1243&gt;0,J1243&gt;0),"Sí","No")</f>
        <v>Sí</v>
      </c>
      <c r="R1243" s="27" t="n">
        <v>1600</v>
      </c>
      <c r="S1243" s="27" t="n">
        <v>2600</v>
      </c>
      <c r="T1243" s="27"/>
      <c r="U1243" s="27"/>
      <c r="V1243" s="27"/>
      <c r="W1243" s="12" t="n">
        <f aca="false">IF(AND(I1243&gt;0,R1243&gt;0),(S1243-R1243)/R1243,"")</f>
        <v>0.625</v>
      </c>
      <c r="X1243" s="12" t="str">
        <f aca="false">IF(AND(J1243&gt;0,T1243&gt;0),(U1243-T1243)/T1243,"")</f>
        <v/>
      </c>
      <c r="Y1243" s="12" t="str">
        <f aca="false">IF(AND(K1243&gt;0,V1243&gt;0),(V1243-Resumen!$B$7)/Resumen!$B$7,"")</f>
        <v/>
      </c>
      <c r="Z1243" s="28" t="str">
        <f aca="false">IF(AND(K1243&gt;0,I1243&gt;0,V1243&gt;0,S1243&gt;0),V1243-S1243,"")</f>
        <v/>
      </c>
      <c r="AA1243" s="12" t="str">
        <f aca="false">IF(Z1243&lt;&gt;"",Z1243/S1243,"")</f>
        <v/>
      </c>
      <c r="AB1243" s="28" t="str">
        <f aca="false">IF(AND(K1243&gt;0,J1243&gt;0,V1243&gt;0,U1243&gt;0),V1243-U1243,"")</f>
        <v/>
      </c>
      <c r="AC1243" s="12" t="str">
        <f aca="false">IF(AB1243&lt;&gt;"",AB1243/U1243,"")</f>
        <v/>
      </c>
      <c r="AD1243" s="27" t="n">
        <v>1</v>
      </c>
      <c r="AE1243" s="27" t="n">
        <v>1</v>
      </c>
      <c r="AF1243" s="27" t="n">
        <v>0</v>
      </c>
      <c r="AG1243" s="28" t="n">
        <f aca="false">AD1243+AE1243+AF1243</f>
        <v>2</v>
      </c>
      <c r="AH1243" s="12" t="n">
        <f aca="false">IF(AG1243&gt;0,AD1243/AG1243,"")</f>
        <v>0.5</v>
      </c>
      <c r="AI1243" s="27" t="n">
        <v>1</v>
      </c>
      <c r="AJ1243" s="27" t="n">
        <v>1</v>
      </c>
      <c r="AK1243" s="27" t="n">
        <v>0</v>
      </c>
      <c r="AL1243" s="22" t="str">
        <f aca="false">IF(OR(AJ1243&gt;0,AK1243&gt;0),"Sí","No")</f>
        <v>Sí</v>
      </c>
      <c r="AM1243" s="6" t="s">
        <v>198</v>
      </c>
      <c r="AN1243" s="6"/>
      <c r="AO1243" s="12" t="n">
        <f aca="false">IF(M1243&gt;0,K1243/M1243,"")</f>
        <v>0.428571428571429</v>
      </c>
      <c r="AP1243" s="22" t="str">
        <f aca="false">IF(M1243&gt;=Resumen!$B$5,"Alto","Bajo")</f>
        <v>Bajo</v>
      </c>
      <c r="AQ1243" s="22" t="str">
        <f aca="false">IF(AO1243&gt;=Resumen!$B$28,"Alto","Bajo")</f>
        <v>Alto</v>
      </c>
      <c r="AR1243" s="22" t="str">
        <f aca="false">AP1243&amp;" Potencial / "&amp;AQ1243&amp;" Share"</f>
        <v>Bajo Potencial / Alto Share</v>
      </c>
      <c r="AS1243" s="22" t="str">
        <f aca="false">IF(Q1243="Sí",IF(AO1243&gt;=Resumen!$B$29,"Alto","Bajo"),"")</f>
        <v>Bajo</v>
      </c>
      <c r="AT1243" s="22" t="str">
        <f aca="false">IF(AS1243&lt;&gt;"",AP1243&amp;" Potencial / "&amp;AS1243&amp;" Share","")</f>
        <v>Bajo Potencial / Bajo Share</v>
      </c>
      <c r="AU1243" s="22" t="str">
        <f aca="false">IF(AH1243="","Sin dato",IF(AH1243-AO1243&gt;Resumen!$B$6,"Sobre-exhibido",IF(AO1243-AH1243&gt;Resumen!$B$6,"Sub-exhibido","En línea")))</f>
        <v>Sobre-exhibido</v>
      </c>
      <c r="AV1243" s="22" t="n">
        <f aca="false">IF(AT1243="","",IF(AT1243="Alto Potencial / Bajo Share",1,IF(AT1243="Alto Potencial / Alto Share",2,IF(AT1243="Bajo Potencial / Alto Share",3,4))))</f>
        <v>4</v>
      </c>
      <c r="AW1243" s="22" t="str">
        <f aca="false">IF(Q1243="No","Sin competencia directa",IF(AV1243=1,"1 - Foco Conquista (Alto Pot / Bajo Share)",IF(AV1243=2,"2 - Foco Defensa (Alto Pot / Alto Share)",IF(AV1243=3,"3 - Monitoreo (Bajo Pot / Alto Share)","4 - Baja Prioridad (Bajo Pot / Bajo Share)"))))</f>
        <v>4 - Baja Prioridad (Bajo Pot / Bajo Share)</v>
      </c>
      <c r="AX1243" s="12" t="str">
        <f aca="false">IF(OR(IFERROR(AND(W1243&lt;&gt;"",Y1243&lt;&gt;"",Y1243-W1243&gt;Resumen!$B$8),FALSE()),IFERROR(AND(X1243&lt;&gt;"",Y1243&lt;&gt;"",Y1243-X1243&gt;Resumen!$B$8),FALSE())),MAX(IF(IFERROR(AND(W1243&lt;&gt;"",Y1243&lt;&gt;"",Y1243-W1243&gt;Resumen!$B$8),FALSE()),Y1243-W1243,0),IF(IFERROR(AND(X1243&lt;&gt;"",Y1243&lt;&gt;"",Y1243-X1243&gt;Resumen!$B$8),FALSE()),Y1243-X1243,0)),"")</f>
        <v/>
      </c>
      <c r="AY1243" s="22" t="str">
        <f aca="false">IF(OR(IFERROR(AND(W1243&lt;&gt;"",Y1243&lt;&gt;"",Y1243-W1243&gt;Resumen!$B$8),FALSE()),IFERROR(AND(X1243&lt;&gt;"",Y1243&lt;&gt;"",Y1243-X1243&gt;Resumen!$B$8),FALSE())),TRIM("Lays tiene mayor markup que "&amp;IF(IFERROR(AND(W1243&lt;&gt;"",Y1243&lt;&gt;"",Y1243-W1243&gt;Resumen!$B$8),FALSE()),"Quento ","")&amp;IF(IFERROR(AND(X1243&lt;&gt;"",Y1243&lt;&gt;"",Y1243-X1243&gt;Resumen!$B$8),FALSE()),"Julicroc ","")&amp;"en este PDV"),"")</f>
        <v/>
      </c>
      <c r="AZ1243" s="22" t="str">
        <f aca="false">IF(COUNTIF('Plan Pehuamar - Lista'!$A$2:$A$167,A1243)&gt;0,"Sí","No")</f>
        <v>Sí</v>
      </c>
      <c r="BA1243" s="22" t="str">
        <f aca="false">IF(COUNTIF('Plan Combo 9+1'!$A$2:$A$226,A1243)&gt;0,"Sí","No")</f>
        <v>No</v>
      </c>
      <c r="BB1243" s="22" t="str">
        <f aca="false">IF(AH1243="","No",IF(BA1243="Sí",IF((AO1243-AH1243)&gt;Resumen!$B$6,"Sí","No"),IF((AO1243-AH1243)&gt;=Resumen!$B$132,"Sí","No")))</f>
        <v>No</v>
      </c>
      <c r="BC1243" s="22" t="str">
        <f aca="false">IF(AND(N1243="Sí",AL1243="Sí",AI1243=0),"Sí","No")</f>
        <v>No</v>
      </c>
      <c r="BD1243" s="22" t="str">
        <f aca="false">IF(COUNTIF('Plan 9+1 (con Pehuamar)'!$A$2:$A$227,A1243)&gt;0,"Sí","No")</f>
        <v>No</v>
      </c>
    </row>
    <row r="1244" customFormat="false" ht="15" hidden="false" customHeight="true" outlineLevel="0" collapsed="false">
      <c r="A1244" s="6" t="n">
        <v>403249</v>
      </c>
      <c r="B1244" s="6" t="n">
        <v>6</v>
      </c>
      <c r="C1244" s="6" t="n">
        <v>604</v>
      </c>
      <c r="D1244" s="6" t="s">
        <v>359</v>
      </c>
      <c r="E1244" s="6" t="s">
        <v>1420</v>
      </c>
      <c r="F1244" s="6" t="s">
        <v>196</v>
      </c>
      <c r="G1244" s="6" t="s">
        <v>129</v>
      </c>
      <c r="H1244" s="6" t="s">
        <v>197</v>
      </c>
      <c r="I1244" s="27" t="n">
        <v>0</v>
      </c>
      <c r="J1244" s="27" t="n">
        <v>0</v>
      </c>
      <c r="K1244" s="27" t="n">
        <v>0.2</v>
      </c>
      <c r="L1244" s="28" t="n">
        <f aca="false">I1244+J1244</f>
        <v>0</v>
      </c>
      <c r="M1244" s="28" t="n">
        <f aca="false">L1244+K1244</f>
        <v>0.2</v>
      </c>
      <c r="N1244" s="22" t="str">
        <f aca="false">IF(I1244&gt;0,"Sí","No")</f>
        <v>No</v>
      </c>
      <c r="O1244" s="22" t="str">
        <f aca="false">IF(J1244&gt;0,"Sí","No")</f>
        <v>No</v>
      </c>
      <c r="P1244" s="22" t="str">
        <f aca="false">IF(K1244&gt;0,"Sí","No")</f>
        <v>Sí</v>
      </c>
      <c r="Q1244" s="22" t="str">
        <f aca="false">IF(OR(I1244&gt;0,J1244&gt;0),"Sí","No")</f>
        <v>No</v>
      </c>
      <c r="R1244" s="27"/>
      <c r="S1244" s="27"/>
      <c r="T1244" s="27"/>
      <c r="U1244" s="27"/>
      <c r="V1244" s="27"/>
      <c r="W1244" s="12" t="str">
        <f aca="false">IF(AND(I1244&gt;0,R1244&gt;0),(S1244-R1244)/R1244,"")</f>
        <v/>
      </c>
      <c r="X1244" s="12" t="str">
        <f aca="false">IF(AND(J1244&gt;0,T1244&gt;0),(U1244-T1244)/T1244,"")</f>
        <v/>
      </c>
      <c r="Y1244" s="12" t="str">
        <f aca="false">IF(AND(K1244&gt;0,V1244&gt;0),(V1244-Resumen!$B$7)/Resumen!$B$7,"")</f>
        <v/>
      </c>
      <c r="Z1244" s="28" t="str">
        <f aca="false">IF(AND(K1244&gt;0,I1244&gt;0,V1244&gt;0,S1244&gt;0),V1244-S1244,"")</f>
        <v/>
      </c>
      <c r="AA1244" s="12" t="str">
        <f aca="false">IF(Z1244&lt;&gt;"",Z1244/S1244,"")</f>
        <v/>
      </c>
      <c r="AB1244" s="28" t="str">
        <f aca="false">IF(AND(K1244&gt;0,J1244&gt;0,V1244&gt;0,U1244&gt;0),V1244-U1244,"")</f>
        <v/>
      </c>
      <c r="AC1244" s="12" t="str">
        <f aca="false">IF(AB1244&lt;&gt;"",AB1244/U1244,"")</f>
        <v/>
      </c>
      <c r="AD1244" s="27" t="n">
        <v>0</v>
      </c>
      <c r="AE1244" s="27" t="n">
        <v>0</v>
      </c>
      <c r="AF1244" s="27" t="n">
        <v>0</v>
      </c>
      <c r="AG1244" s="28" t="n">
        <f aca="false">AD1244+AE1244+AF1244</f>
        <v>0</v>
      </c>
      <c r="AH1244" s="12" t="str">
        <f aca="false">IF(AG1244&gt;0,AD1244/AG1244,"")</f>
        <v/>
      </c>
      <c r="AI1244" s="27" t="n">
        <v>0</v>
      </c>
      <c r="AJ1244" s="27" t="n">
        <v>0</v>
      </c>
      <c r="AK1244" s="27" t="n">
        <v>0</v>
      </c>
      <c r="AL1244" s="22" t="str">
        <f aca="false">IF(OR(AJ1244&gt;0,AK1244&gt;0),"Sí","No")</f>
        <v>No</v>
      </c>
      <c r="AM1244" s="6"/>
      <c r="AN1244" s="6"/>
      <c r="AO1244" s="12" t="n">
        <f aca="false">IF(M1244&gt;0,K1244/M1244,"")</f>
        <v>1</v>
      </c>
      <c r="AP1244" s="22" t="str">
        <f aca="false">IF(M1244&gt;=Resumen!$B$5,"Alto","Bajo")</f>
        <v>Bajo</v>
      </c>
      <c r="AQ1244" s="22" t="str">
        <f aca="false">IF(AO1244&gt;=Resumen!$B$28,"Alto","Bajo")</f>
        <v>Alto</v>
      </c>
      <c r="AR1244" s="22" t="str">
        <f aca="false">AP1244&amp;" Potencial / "&amp;AQ1244&amp;" Share"</f>
        <v>Bajo Potencial / Alto Share</v>
      </c>
      <c r="AS1244" s="22" t="str">
        <f aca="false">IF(Q1244="Sí",IF(AO1244&gt;=Resumen!$B$29,"Alto","Bajo"),"")</f>
        <v/>
      </c>
      <c r="AT1244" s="22" t="str">
        <f aca="false">IF(AS1244&lt;&gt;"",AP1244&amp;" Potencial / "&amp;AS1244&amp;" Share","")</f>
        <v/>
      </c>
      <c r="AU1244" s="22" t="str">
        <f aca="false">IF(AH1244="","Sin dato",IF(AH1244-AO1244&gt;Resumen!$B$6,"Sobre-exhibido",IF(AO1244-AH1244&gt;Resumen!$B$6,"Sub-exhibido","En línea")))</f>
        <v>Sin dato</v>
      </c>
      <c r="AV1244" s="22" t="str">
        <f aca="false">IF(AT1244="","",IF(AT1244="Alto Potencial / Bajo Share",1,IF(AT1244="Alto Potencial / Alto Share",2,IF(AT1244="Bajo Potencial / Alto Share",3,4))))</f>
        <v/>
      </c>
      <c r="AW1244" s="22" t="str">
        <f aca="false">IF(Q1244="No","Sin competencia directa",IF(AV1244=1,"1 - Foco Conquista (Alto Pot / Bajo Share)",IF(AV1244=2,"2 - Foco Defensa (Alto Pot / Alto Share)",IF(AV1244=3,"3 - Monitoreo (Bajo Pot / Alto Share)","4 - Baja Prioridad (Bajo Pot / Bajo Share)"))))</f>
        <v>Sin competencia directa</v>
      </c>
      <c r="AX1244" s="12" t="str">
        <f aca="false">IF(OR(IFERROR(AND(W1244&lt;&gt;"",Y1244&lt;&gt;"",Y1244-W1244&gt;Resumen!$B$8),FALSE()),IFERROR(AND(X1244&lt;&gt;"",Y1244&lt;&gt;"",Y1244-X1244&gt;Resumen!$B$8),FALSE())),MAX(IF(IFERROR(AND(W1244&lt;&gt;"",Y1244&lt;&gt;"",Y1244-W1244&gt;Resumen!$B$8),FALSE()),Y1244-W1244,0),IF(IFERROR(AND(X1244&lt;&gt;"",Y1244&lt;&gt;"",Y1244-X1244&gt;Resumen!$B$8),FALSE()),Y1244-X1244,0)),"")</f>
        <v/>
      </c>
      <c r="AY1244" s="22" t="str">
        <f aca="false">IF(OR(IFERROR(AND(W1244&lt;&gt;"",Y1244&lt;&gt;"",Y1244-W1244&gt;Resumen!$B$8),FALSE()),IFERROR(AND(X1244&lt;&gt;"",Y1244&lt;&gt;"",Y1244-X1244&gt;Resumen!$B$8),FALSE())),TRIM("Lays tiene mayor markup que "&amp;IF(IFERROR(AND(W1244&lt;&gt;"",Y1244&lt;&gt;"",Y1244-W1244&gt;Resumen!$B$8),FALSE()),"Quento ","")&amp;IF(IFERROR(AND(X1244&lt;&gt;"",Y1244&lt;&gt;"",Y1244-X1244&gt;Resumen!$B$8),FALSE()),"Julicroc ","")&amp;"en este PDV"),"")</f>
        <v/>
      </c>
      <c r="AZ1244" s="22" t="str">
        <f aca="false">IF(COUNTIF('Plan Pehuamar - Lista'!$A$2:$A$167,A1244)&gt;0,"Sí","No")</f>
        <v>No</v>
      </c>
      <c r="BA1244" s="22" t="str">
        <f aca="false">IF(COUNTIF('Plan Combo 9+1'!$A$2:$A$226,A1244)&gt;0,"Sí","No")</f>
        <v>No</v>
      </c>
      <c r="BB1244" s="22" t="str">
        <f aca="false">IF(AH1244="","No",IF(BA1244="Sí",IF((AO1244-AH1244)&gt;Resumen!$B$6,"Sí","No"),IF((AO1244-AH1244)&gt;=Resumen!$B$132,"Sí","No")))</f>
        <v>No</v>
      </c>
      <c r="BC1244" s="22" t="str">
        <f aca="false">IF(AND(N1244="Sí",AL1244="Sí",AI1244=0),"Sí","No")</f>
        <v>No</v>
      </c>
      <c r="BD1244" s="22" t="str">
        <f aca="false">IF(COUNTIF('Plan 9+1 (con Pehuamar)'!$A$2:$A$227,A1244)&gt;0,"Sí","No")</f>
        <v>No</v>
      </c>
    </row>
    <row r="1245" customFormat="false" ht="15" hidden="false" customHeight="true" outlineLevel="0" collapsed="false">
      <c r="A1245" s="6" t="n">
        <v>403418</v>
      </c>
      <c r="B1245" s="6" t="n">
        <v>6</v>
      </c>
      <c r="C1245" s="6" t="n">
        <v>604</v>
      </c>
      <c r="D1245" s="6" t="s">
        <v>359</v>
      </c>
      <c r="E1245" s="6" t="s">
        <v>1421</v>
      </c>
      <c r="F1245" s="6" t="s">
        <v>196</v>
      </c>
      <c r="G1245" s="6" t="s">
        <v>129</v>
      </c>
      <c r="H1245" s="6" t="s">
        <v>197</v>
      </c>
      <c r="I1245" s="27" t="n">
        <v>0</v>
      </c>
      <c r="J1245" s="27" t="n">
        <v>0</v>
      </c>
      <c r="K1245" s="27" t="n">
        <v>0.4</v>
      </c>
      <c r="L1245" s="28" t="n">
        <f aca="false">I1245+J1245</f>
        <v>0</v>
      </c>
      <c r="M1245" s="28" t="n">
        <f aca="false">L1245+K1245</f>
        <v>0.4</v>
      </c>
      <c r="N1245" s="22" t="str">
        <f aca="false">IF(I1245&gt;0,"Sí","No")</f>
        <v>No</v>
      </c>
      <c r="O1245" s="22" t="str">
        <f aca="false">IF(J1245&gt;0,"Sí","No")</f>
        <v>No</v>
      </c>
      <c r="P1245" s="22" t="str">
        <f aca="false">IF(K1245&gt;0,"Sí","No")</f>
        <v>Sí</v>
      </c>
      <c r="Q1245" s="22" t="str">
        <f aca="false">IF(OR(I1245&gt;0,J1245&gt;0),"Sí","No")</f>
        <v>No</v>
      </c>
      <c r="R1245" s="27"/>
      <c r="S1245" s="27"/>
      <c r="T1245" s="27"/>
      <c r="U1245" s="27"/>
      <c r="V1245" s="27"/>
      <c r="W1245" s="12" t="str">
        <f aca="false">IF(AND(I1245&gt;0,R1245&gt;0),(S1245-R1245)/R1245,"")</f>
        <v/>
      </c>
      <c r="X1245" s="12" t="str">
        <f aca="false">IF(AND(J1245&gt;0,T1245&gt;0),(U1245-T1245)/T1245,"")</f>
        <v/>
      </c>
      <c r="Y1245" s="12" t="str">
        <f aca="false">IF(AND(K1245&gt;0,V1245&gt;0),(V1245-Resumen!$B$7)/Resumen!$B$7,"")</f>
        <v/>
      </c>
      <c r="Z1245" s="28" t="str">
        <f aca="false">IF(AND(K1245&gt;0,I1245&gt;0,V1245&gt;0,S1245&gt;0),V1245-S1245,"")</f>
        <v/>
      </c>
      <c r="AA1245" s="12" t="str">
        <f aca="false">IF(Z1245&lt;&gt;"",Z1245/S1245,"")</f>
        <v/>
      </c>
      <c r="AB1245" s="28" t="str">
        <f aca="false">IF(AND(K1245&gt;0,J1245&gt;0,V1245&gt;0,U1245&gt;0),V1245-U1245,"")</f>
        <v/>
      </c>
      <c r="AC1245" s="12" t="str">
        <f aca="false">IF(AB1245&lt;&gt;"",AB1245/U1245,"")</f>
        <v/>
      </c>
      <c r="AD1245" s="27" t="n">
        <v>0</v>
      </c>
      <c r="AE1245" s="27" t="n">
        <v>0</v>
      </c>
      <c r="AF1245" s="27" t="n">
        <v>0</v>
      </c>
      <c r="AG1245" s="28" t="n">
        <f aca="false">AD1245+AE1245+AF1245</f>
        <v>0</v>
      </c>
      <c r="AH1245" s="12" t="str">
        <f aca="false">IF(AG1245&gt;0,AD1245/AG1245,"")</f>
        <v/>
      </c>
      <c r="AI1245" s="27" t="n">
        <v>0</v>
      </c>
      <c r="AJ1245" s="27" t="n">
        <v>0</v>
      </c>
      <c r="AK1245" s="27" t="n">
        <v>0</v>
      </c>
      <c r="AL1245" s="22" t="str">
        <f aca="false">IF(OR(AJ1245&gt;0,AK1245&gt;0),"Sí","No")</f>
        <v>No</v>
      </c>
      <c r="AM1245" s="6"/>
      <c r="AN1245" s="6"/>
      <c r="AO1245" s="12" t="n">
        <f aca="false">IF(M1245&gt;0,K1245/M1245,"")</f>
        <v>1</v>
      </c>
      <c r="AP1245" s="22" t="str">
        <f aca="false">IF(M1245&gt;=Resumen!$B$5,"Alto","Bajo")</f>
        <v>Bajo</v>
      </c>
      <c r="AQ1245" s="22" t="str">
        <f aca="false">IF(AO1245&gt;=Resumen!$B$28,"Alto","Bajo")</f>
        <v>Alto</v>
      </c>
      <c r="AR1245" s="22" t="str">
        <f aca="false">AP1245&amp;" Potencial / "&amp;AQ1245&amp;" Share"</f>
        <v>Bajo Potencial / Alto Share</v>
      </c>
      <c r="AS1245" s="22" t="str">
        <f aca="false">IF(Q1245="Sí",IF(AO1245&gt;=Resumen!$B$29,"Alto","Bajo"),"")</f>
        <v/>
      </c>
      <c r="AT1245" s="22" t="str">
        <f aca="false">IF(AS1245&lt;&gt;"",AP1245&amp;" Potencial / "&amp;AS1245&amp;" Share","")</f>
        <v/>
      </c>
      <c r="AU1245" s="22" t="str">
        <f aca="false">IF(AH1245="","Sin dato",IF(AH1245-AO1245&gt;Resumen!$B$6,"Sobre-exhibido",IF(AO1245-AH1245&gt;Resumen!$B$6,"Sub-exhibido","En línea")))</f>
        <v>Sin dato</v>
      </c>
      <c r="AV1245" s="22" t="str">
        <f aca="false">IF(AT1245="","",IF(AT1245="Alto Potencial / Bajo Share",1,IF(AT1245="Alto Potencial / Alto Share",2,IF(AT1245="Bajo Potencial / Alto Share",3,4))))</f>
        <v/>
      </c>
      <c r="AW1245" s="22" t="str">
        <f aca="false">IF(Q1245="No","Sin competencia directa",IF(AV1245=1,"1 - Foco Conquista (Alto Pot / Bajo Share)",IF(AV1245=2,"2 - Foco Defensa (Alto Pot / Alto Share)",IF(AV1245=3,"3 - Monitoreo (Bajo Pot / Alto Share)","4 - Baja Prioridad (Bajo Pot / Bajo Share)"))))</f>
        <v>Sin competencia directa</v>
      </c>
      <c r="AX1245" s="12" t="str">
        <f aca="false">IF(OR(IFERROR(AND(W1245&lt;&gt;"",Y1245&lt;&gt;"",Y1245-W1245&gt;Resumen!$B$8),FALSE()),IFERROR(AND(X1245&lt;&gt;"",Y1245&lt;&gt;"",Y1245-X1245&gt;Resumen!$B$8),FALSE())),MAX(IF(IFERROR(AND(W1245&lt;&gt;"",Y1245&lt;&gt;"",Y1245-W1245&gt;Resumen!$B$8),FALSE()),Y1245-W1245,0),IF(IFERROR(AND(X1245&lt;&gt;"",Y1245&lt;&gt;"",Y1245-X1245&gt;Resumen!$B$8),FALSE()),Y1245-X1245,0)),"")</f>
        <v/>
      </c>
      <c r="AY1245" s="22" t="str">
        <f aca="false">IF(OR(IFERROR(AND(W1245&lt;&gt;"",Y1245&lt;&gt;"",Y1245-W1245&gt;Resumen!$B$8),FALSE()),IFERROR(AND(X1245&lt;&gt;"",Y1245&lt;&gt;"",Y1245-X1245&gt;Resumen!$B$8),FALSE())),TRIM("Lays tiene mayor markup que "&amp;IF(IFERROR(AND(W1245&lt;&gt;"",Y1245&lt;&gt;"",Y1245-W1245&gt;Resumen!$B$8),FALSE()),"Quento ","")&amp;IF(IFERROR(AND(X1245&lt;&gt;"",Y1245&lt;&gt;"",Y1245-X1245&gt;Resumen!$B$8),FALSE()),"Julicroc ","")&amp;"en este PDV"),"")</f>
        <v/>
      </c>
      <c r="AZ1245" s="22" t="str">
        <f aca="false">IF(COUNTIF('Plan Pehuamar - Lista'!$A$2:$A$167,A1245)&gt;0,"Sí","No")</f>
        <v>No</v>
      </c>
      <c r="BA1245" s="22" t="str">
        <f aca="false">IF(COUNTIF('Plan Combo 9+1'!$A$2:$A$226,A1245)&gt;0,"Sí","No")</f>
        <v>No</v>
      </c>
      <c r="BB1245" s="22" t="str">
        <f aca="false">IF(AH1245="","No",IF(BA1245="Sí",IF((AO1245-AH1245)&gt;Resumen!$B$6,"Sí","No"),IF((AO1245-AH1245)&gt;=Resumen!$B$132,"Sí","No")))</f>
        <v>No</v>
      </c>
      <c r="BC1245" s="22" t="str">
        <f aca="false">IF(AND(N1245="Sí",AL1245="Sí",AI1245=0),"Sí","No")</f>
        <v>No</v>
      </c>
      <c r="BD1245" s="22" t="str">
        <f aca="false">IF(COUNTIF('Plan 9+1 (con Pehuamar)'!$A$2:$A$227,A1245)&gt;0,"Sí","No")</f>
        <v>No</v>
      </c>
    </row>
    <row r="1246" customFormat="false" ht="15" hidden="false" customHeight="true" outlineLevel="0" collapsed="false">
      <c r="A1246" s="6" t="n">
        <v>403485</v>
      </c>
      <c r="B1246" s="6" t="n">
        <v>6</v>
      </c>
      <c r="C1246" s="6" t="n">
        <v>604</v>
      </c>
      <c r="D1246" s="6" t="s">
        <v>359</v>
      </c>
      <c r="E1246" s="6" t="s">
        <v>1422</v>
      </c>
      <c r="F1246" s="6" t="s">
        <v>196</v>
      </c>
      <c r="G1246" s="6" t="s">
        <v>129</v>
      </c>
      <c r="H1246" s="6" t="s">
        <v>197</v>
      </c>
      <c r="I1246" s="27" t="n">
        <v>0</v>
      </c>
      <c r="J1246" s="27" t="n">
        <v>0</v>
      </c>
      <c r="K1246" s="27" t="n">
        <v>1</v>
      </c>
      <c r="L1246" s="28" t="n">
        <f aca="false">I1246+J1246</f>
        <v>0</v>
      </c>
      <c r="M1246" s="28" t="n">
        <f aca="false">L1246+K1246</f>
        <v>1</v>
      </c>
      <c r="N1246" s="22" t="str">
        <f aca="false">IF(I1246&gt;0,"Sí","No")</f>
        <v>No</v>
      </c>
      <c r="O1246" s="22" t="str">
        <f aca="false">IF(J1246&gt;0,"Sí","No")</f>
        <v>No</v>
      </c>
      <c r="P1246" s="22" t="str">
        <f aca="false">IF(K1246&gt;0,"Sí","No")</f>
        <v>Sí</v>
      </c>
      <c r="Q1246" s="22" t="str">
        <f aca="false">IF(OR(I1246&gt;0,J1246&gt;0),"Sí","No")</f>
        <v>No</v>
      </c>
      <c r="R1246" s="27"/>
      <c r="S1246" s="27"/>
      <c r="T1246" s="27"/>
      <c r="U1246" s="27"/>
      <c r="V1246" s="27"/>
      <c r="W1246" s="12" t="str">
        <f aca="false">IF(AND(I1246&gt;0,R1246&gt;0),(S1246-R1246)/R1246,"")</f>
        <v/>
      </c>
      <c r="X1246" s="12" t="str">
        <f aca="false">IF(AND(J1246&gt;0,T1246&gt;0),(U1246-T1246)/T1246,"")</f>
        <v/>
      </c>
      <c r="Y1246" s="12" t="str">
        <f aca="false">IF(AND(K1246&gt;0,V1246&gt;0),(V1246-Resumen!$B$7)/Resumen!$B$7,"")</f>
        <v/>
      </c>
      <c r="Z1246" s="28" t="str">
        <f aca="false">IF(AND(K1246&gt;0,I1246&gt;0,V1246&gt;0,S1246&gt;0),V1246-S1246,"")</f>
        <v/>
      </c>
      <c r="AA1246" s="12" t="str">
        <f aca="false">IF(Z1246&lt;&gt;"",Z1246/S1246,"")</f>
        <v/>
      </c>
      <c r="AB1246" s="28" t="str">
        <f aca="false">IF(AND(K1246&gt;0,J1246&gt;0,V1246&gt;0,U1246&gt;0),V1246-U1246,"")</f>
        <v/>
      </c>
      <c r="AC1246" s="12" t="str">
        <f aca="false">IF(AB1246&lt;&gt;"",AB1246/U1246,"")</f>
        <v/>
      </c>
      <c r="AD1246" s="27" t="n">
        <v>0</v>
      </c>
      <c r="AE1246" s="27" t="n">
        <v>0</v>
      </c>
      <c r="AF1246" s="27" t="n">
        <v>0</v>
      </c>
      <c r="AG1246" s="28" t="n">
        <f aca="false">AD1246+AE1246+AF1246</f>
        <v>0</v>
      </c>
      <c r="AH1246" s="12" t="str">
        <f aca="false">IF(AG1246&gt;0,AD1246/AG1246,"")</f>
        <v/>
      </c>
      <c r="AI1246" s="27" t="n">
        <v>0</v>
      </c>
      <c r="AJ1246" s="27" t="n">
        <v>0</v>
      </c>
      <c r="AK1246" s="27" t="n">
        <v>0</v>
      </c>
      <c r="AL1246" s="22" t="str">
        <f aca="false">IF(OR(AJ1246&gt;0,AK1246&gt;0),"Sí","No")</f>
        <v>No</v>
      </c>
      <c r="AM1246" s="6"/>
      <c r="AN1246" s="6"/>
      <c r="AO1246" s="12" t="n">
        <f aca="false">IF(M1246&gt;0,K1246/M1246,"")</f>
        <v>1</v>
      </c>
      <c r="AP1246" s="22" t="str">
        <f aca="false">IF(M1246&gt;=Resumen!$B$5,"Alto","Bajo")</f>
        <v>Bajo</v>
      </c>
      <c r="AQ1246" s="22" t="str">
        <f aca="false">IF(AO1246&gt;=Resumen!$B$28,"Alto","Bajo")</f>
        <v>Alto</v>
      </c>
      <c r="AR1246" s="22" t="str">
        <f aca="false">AP1246&amp;" Potencial / "&amp;AQ1246&amp;" Share"</f>
        <v>Bajo Potencial / Alto Share</v>
      </c>
      <c r="AS1246" s="22" t="str">
        <f aca="false">IF(Q1246="Sí",IF(AO1246&gt;=Resumen!$B$29,"Alto","Bajo"),"")</f>
        <v/>
      </c>
      <c r="AT1246" s="22" t="str">
        <f aca="false">IF(AS1246&lt;&gt;"",AP1246&amp;" Potencial / "&amp;AS1246&amp;" Share","")</f>
        <v/>
      </c>
      <c r="AU1246" s="22" t="str">
        <f aca="false">IF(AH1246="","Sin dato",IF(AH1246-AO1246&gt;Resumen!$B$6,"Sobre-exhibido",IF(AO1246-AH1246&gt;Resumen!$B$6,"Sub-exhibido","En línea")))</f>
        <v>Sin dato</v>
      </c>
      <c r="AV1246" s="22" t="str">
        <f aca="false">IF(AT1246="","",IF(AT1246="Alto Potencial / Bajo Share",1,IF(AT1246="Alto Potencial / Alto Share",2,IF(AT1246="Bajo Potencial / Alto Share",3,4))))</f>
        <v/>
      </c>
      <c r="AW1246" s="22" t="str">
        <f aca="false">IF(Q1246="No","Sin competencia directa",IF(AV1246=1,"1 - Foco Conquista (Alto Pot / Bajo Share)",IF(AV1246=2,"2 - Foco Defensa (Alto Pot / Alto Share)",IF(AV1246=3,"3 - Monitoreo (Bajo Pot / Alto Share)","4 - Baja Prioridad (Bajo Pot / Bajo Share)"))))</f>
        <v>Sin competencia directa</v>
      </c>
      <c r="AX1246" s="12" t="str">
        <f aca="false">IF(OR(IFERROR(AND(W1246&lt;&gt;"",Y1246&lt;&gt;"",Y1246-W1246&gt;Resumen!$B$8),FALSE()),IFERROR(AND(X1246&lt;&gt;"",Y1246&lt;&gt;"",Y1246-X1246&gt;Resumen!$B$8),FALSE())),MAX(IF(IFERROR(AND(W1246&lt;&gt;"",Y1246&lt;&gt;"",Y1246-W1246&gt;Resumen!$B$8),FALSE()),Y1246-W1246,0),IF(IFERROR(AND(X1246&lt;&gt;"",Y1246&lt;&gt;"",Y1246-X1246&gt;Resumen!$B$8),FALSE()),Y1246-X1246,0)),"")</f>
        <v/>
      </c>
      <c r="AY1246" s="22" t="str">
        <f aca="false">IF(OR(IFERROR(AND(W1246&lt;&gt;"",Y1246&lt;&gt;"",Y1246-W1246&gt;Resumen!$B$8),FALSE()),IFERROR(AND(X1246&lt;&gt;"",Y1246&lt;&gt;"",Y1246-X1246&gt;Resumen!$B$8),FALSE())),TRIM("Lays tiene mayor markup que "&amp;IF(IFERROR(AND(W1246&lt;&gt;"",Y1246&lt;&gt;"",Y1246-W1246&gt;Resumen!$B$8),FALSE()),"Quento ","")&amp;IF(IFERROR(AND(X1246&lt;&gt;"",Y1246&lt;&gt;"",Y1246-X1246&gt;Resumen!$B$8),FALSE()),"Julicroc ","")&amp;"en este PDV"),"")</f>
        <v/>
      </c>
      <c r="AZ1246" s="22" t="str">
        <f aca="false">IF(COUNTIF('Plan Pehuamar - Lista'!$A$2:$A$167,A1246)&gt;0,"Sí","No")</f>
        <v>No</v>
      </c>
      <c r="BA1246" s="22" t="str">
        <f aca="false">IF(COUNTIF('Plan Combo 9+1'!$A$2:$A$226,A1246)&gt;0,"Sí","No")</f>
        <v>No</v>
      </c>
      <c r="BB1246" s="22" t="str">
        <f aca="false">IF(AH1246="","No",IF(BA1246="Sí",IF((AO1246-AH1246)&gt;Resumen!$B$6,"Sí","No"),IF((AO1246-AH1246)&gt;=Resumen!$B$132,"Sí","No")))</f>
        <v>No</v>
      </c>
      <c r="BC1246" s="22" t="str">
        <f aca="false">IF(AND(N1246="Sí",AL1246="Sí",AI1246=0),"Sí","No")</f>
        <v>No</v>
      </c>
      <c r="BD1246" s="22" t="str">
        <f aca="false">IF(COUNTIF('Plan 9+1 (con Pehuamar)'!$A$2:$A$227,A1246)&gt;0,"Sí","No")</f>
        <v>No</v>
      </c>
    </row>
    <row r="1247" customFormat="false" ht="15" hidden="false" customHeight="true" outlineLevel="0" collapsed="false">
      <c r="A1247" s="6" t="n">
        <v>403715</v>
      </c>
      <c r="B1247" s="6" t="n">
        <v>6</v>
      </c>
      <c r="C1247" s="6" t="n">
        <v>604</v>
      </c>
      <c r="D1247" s="6" t="s">
        <v>359</v>
      </c>
      <c r="E1247" s="6" t="s">
        <v>1423</v>
      </c>
      <c r="F1247" s="6" t="s">
        <v>196</v>
      </c>
      <c r="G1247" s="6" t="s">
        <v>129</v>
      </c>
      <c r="H1247" s="6" t="s">
        <v>197</v>
      </c>
      <c r="I1247" s="27" t="n">
        <v>0</v>
      </c>
      <c r="J1247" s="27" t="n">
        <v>0</v>
      </c>
      <c r="K1247" s="27" t="n">
        <v>0.7</v>
      </c>
      <c r="L1247" s="28" t="n">
        <f aca="false">I1247+J1247</f>
        <v>0</v>
      </c>
      <c r="M1247" s="28" t="n">
        <f aca="false">L1247+K1247</f>
        <v>0.7</v>
      </c>
      <c r="N1247" s="22" t="str">
        <f aca="false">IF(I1247&gt;0,"Sí","No")</f>
        <v>No</v>
      </c>
      <c r="O1247" s="22" t="str">
        <f aca="false">IF(J1247&gt;0,"Sí","No")</f>
        <v>No</v>
      </c>
      <c r="P1247" s="22" t="str">
        <f aca="false">IF(K1247&gt;0,"Sí","No")</f>
        <v>Sí</v>
      </c>
      <c r="Q1247" s="22" t="str">
        <f aca="false">IF(OR(I1247&gt;0,J1247&gt;0),"Sí","No")</f>
        <v>No</v>
      </c>
      <c r="R1247" s="27"/>
      <c r="S1247" s="27"/>
      <c r="T1247" s="27"/>
      <c r="U1247" s="27"/>
      <c r="V1247" s="27"/>
      <c r="W1247" s="12" t="str">
        <f aca="false">IF(AND(I1247&gt;0,R1247&gt;0),(S1247-R1247)/R1247,"")</f>
        <v/>
      </c>
      <c r="X1247" s="12" t="str">
        <f aca="false">IF(AND(J1247&gt;0,T1247&gt;0),(U1247-T1247)/T1247,"")</f>
        <v/>
      </c>
      <c r="Y1247" s="12" t="str">
        <f aca="false">IF(AND(K1247&gt;0,V1247&gt;0),(V1247-Resumen!$B$7)/Resumen!$B$7,"")</f>
        <v/>
      </c>
      <c r="Z1247" s="28" t="str">
        <f aca="false">IF(AND(K1247&gt;0,I1247&gt;0,V1247&gt;0,S1247&gt;0),V1247-S1247,"")</f>
        <v/>
      </c>
      <c r="AA1247" s="12" t="str">
        <f aca="false">IF(Z1247&lt;&gt;"",Z1247/S1247,"")</f>
        <v/>
      </c>
      <c r="AB1247" s="28" t="str">
        <f aca="false">IF(AND(K1247&gt;0,J1247&gt;0,V1247&gt;0,U1247&gt;0),V1247-U1247,"")</f>
        <v/>
      </c>
      <c r="AC1247" s="12" t="str">
        <f aca="false">IF(AB1247&lt;&gt;"",AB1247/U1247,"")</f>
        <v/>
      </c>
      <c r="AD1247" s="27" t="n">
        <v>0</v>
      </c>
      <c r="AE1247" s="27" t="n">
        <v>0</v>
      </c>
      <c r="AF1247" s="27" t="n">
        <v>0</v>
      </c>
      <c r="AG1247" s="28" t="n">
        <f aca="false">AD1247+AE1247+AF1247</f>
        <v>0</v>
      </c>
      <c r="AH1247" s="12" t="str">
        <f aca="false">IF(AG1247&gt;0,AD1247/AG1247,"")</f>
        <v/>
      </c>
      <c r="AI1247" s="27" t="n">
        <v>0</v>
      </c>
      <c r="AJ1247" s="27" t="n">
        <v>0</v>
      </c>
      <c r="AK1247" s="27" t="n">
        <v>0</v>
      </c>
      <c r="AL1247" s="22" t="str">
        <f aca="false">IF(OR(AJ1247&gt;0,AK1247&gt;0),"Sí","No")</f>
        <v>No</v>
      </c>
      <c r="AM1247" s="6"/>
      <c r="AN1247" s="6"/>
      <c r="AO1247" s="12" t="n">
        <f aca="false">IF(M1247&gt;0,K1247/M1247,"")</f>
        <v>1</v>
      </c>
      <c r="AP1247" s="22" t="str">
        <f aca="false">IF(M1247&gt;=Resumen!$B$5,"Alto","Bajo")</f>
        <v>Bajo</v>
      </c>
      <c r="AQ1247" s="22" t="str">
        <f aca="false">IF(AO1247&gt;=Resumen!$B$28,"Alto","Bajo")</f>
        <v>Alto</v>
      </c>
      <c r="AR1247" s="22" t="str">
        <f aca="false">AP1247&amp;" Potencial / "&amp;AQ1247&amp;" Share"</f>
        <v>Bajo Potencial / Alto Share</v>
      </c>
      <c r="AS1247" s="22" t="str">
        <f aca="false">IF(Q1247="Sí",IF(AO1247&gt;=Resumen!$B$29,"Alto","Bajo"),"")</f>
        <v/>
      </c>
      <c r="AT1247" s="22" t="str">
        <f aca="false">IF(AS1247&lt;&gt;"",AP1247&amp;" Potencial / "&amp;AS1247&amp;" Share","")</f>
        <v/>
      </c>
      <c r="AU1247" s="22" t="str">
        <f aca="false">IF(AH1247="","Sin dato",IF(AH1247-AO1247&gt;Resumen!$B$6,"Sobre-exhibido",IF(AO1247-AH1247&gt;Resumen!$B$6,"Sub-exhibido","En línea")))</f>
        <v>Sin dato</v>
      </c>
      <c r="AV1247" s="22" t="str">
        <f aca="false">IF(AT1247="","",IF(AT1247="Alto Potencial / Bajo Share",1,IF(AT1247="Alto Potencial / Alto Share",2,IF(AT1247="Bajo Potencial / Alto Share",3,4))))</f>
        <v/>
      </c>
      <c r="AW1247" s="22" t="str">
        <f aca="false">IF(Q1247="No","Sin competencia directa",IF(AV1247=1,"1 - Foco Conquista (Alto Pot / Bajo Share)",IF(AV1247=2,"2 - Foco Defensa (Alto Pot / Alto Share)",IF(AV1247=3,"3 - Monitoreo (Bajo Pot / Alto Share)","4 - Baja Prioridad (Bajo Pot / Bajo Share)"))))</f>
        <v>Sin competencia directa</v>
      </c>
      <c r="AX1247" s="12" t="str">
        <f aca="false">IF(OR(IFERROR(AND(W1247&lt;&gt;"",Y1247&lt;&gt;"",Y1247-W1247&gt;Resumen!$B$8),FALSE()),IFERROR(AND(X1247&lt;&gt;"",Y1247&lt;&gt;"",Y1247-X1247&gt;Resumen!$B$8),FALSE())),MAX(IF(IFERROR(AND(W1247&lt;&gt;"",Y1247&lt;&gt;"",Y1247-W1247&gt;Resumen!$B$8),FALSE()),Y1247-W1247,0),IF(IFERROR(AND(X1247&lt;&gt;"",Y1247&lt;&gt;"",Y1247-X1247&gt;Resumen!$B$8),FALSE()),Y1247-X1247,0)),"")</f>
        <v/>
      </c>
      <c r="AY1247" s="22" t="str">
        <f aca="false">IF(OR(IFERROR(AND(W1247&lt;&gt;"",Y1247&lt;&gt;"",Y1247-W1247&gt;Resumen!$B$8),FALSE()),IFERROR(AND(X1247&lt;&gt;"",Y1247&lt;&gt;"",Y1247-X1247&gt;Resumen!$B$8),FALSE())),TRIM("Lays tiene mayor markup que "&amp;IF(IFERROR(AND(W1247&lt;&gt;"",Y1247&lt;&gt;"",Y1247-W1247&gt;Resumen!$B$8),FALSE()),"Quento ","")&amp;IF(IFERROR(AND(X1247&lt;&gt;"",Y1247&lt;&gt;"",Y1247-X1247&gt;Resumen!$B$8),FALSE()),"Julicroc ","")&amp;"en este PDV"),"")</f>
        <v/>
      </c>
      <c r="AZ1247" s="22" t="str">
        <f aca="false">IF(COUNTIF('Plan Pehuamar - Lista'!$A$2:$A$167,A1247)&gt;0,"Sí","No")</f>
        <v>No</v>
      </c>
      <c r="BA1247" s="22" t="str">
        <f aca="false">IF(COUNTIF('Plan Combo 9+1'!$A$2:$A$226,A1247)&gt;0,"Sí","No")</f>
        <v>No</v>
      </c>
      <c r="BB1247" s="22" t="str">
        <f aca="false">IF(AH1247="","No",IF(BA1247="Sí",IF((AO1247-AH1247)&gt;Resumen!$B$6,"Sí","No"),IF((AO1247-AH1247)&gt;=Resumen!$B$132,"Sí","No")))</f>
        <v>No</v>
      </c>
      <c r="BC1247" s="22" t="str">
        <f aca="false">IF(AND(N1247="Sí",AL1247="Sí",AI1247=0),"Sí","No")</f>
        <v>No</v>
      </c>
      <c r="BD1247" s="22" t="str">
        <f aca="false">IF(COUNTIF('Plan 9+1 (con Pehuamar)'!$A$2:$A$227,A1247)&gt;0,"Sí","No")</f>
        <v>No</v>
      </c>
    </row>
    <row r="1248" customFormat="false" ht="15" hidden="false" customHeight="true" outlineLevel="0" collapsed="false">
      <c r="A1248" s="6" t="n">
        <v>403716</v>
      </c>
      <c r="B1248" s="6" t="n">
        <v>6</v>
      </c>
      <c r="C1248" s="6" t="n">
        <v>604</v>
      </c>
      <c r="D1248" s="6" t="s">
        <v>359</v>
      </c>
      <c r="E1248" s="6" t="s">
        <v>1424</v>
      </c>
      <c r="F1248" s="6" t="s">
        <v>196</v>
      </c>
      <c r="G1248" s="6" t="s">
        <v>129</v>
      </c>
      <c r="H1248" s="6" t="s">
        <v>197</v>
      </c>
      <c r="I1248" s="27" t="n">
        <v>0</v>
      </c>
      <c r="J1248" s="27" t="n">
        <v>0</v>
      </c>
      <c r="K1248" s="27" t="n">
        <v>0.5</v>
      </c>
      <c r="L1248" s="28" t="n">
        <f aca="false">I1248+J1248</f>
        <v>0</v>
      </c>
      <c r="M1248" s="28" t="n">
        <f aca="false">L1248+K1248</f>
        <v>0.5</v>
      </c>
      <c r="N1248" s="22" t="str">
        <f aca="false">IF(I1248&gt;0,"Sí","No")</f>
        <v>No</v>
      </c>
      <c r="O1248" s="22" t="str">
        <f aca="false">IF(J1248&gt;0,"Sí","No")</f>
        <v>No</v>
      </c>
      <c r="P1248" s="22" t="str">
        <f aca="false">IF(K1248&gt;0,"Sí","No")</f>
        <v>Sí</v>
      </c>
      <c r="Q1248" s="22" t="str">
        <f aca="false">IF(OR(I1248&gt;0,J1248&gt;0),"Sí","No")</f>
        <v>No</v>
      </c>
      <c r="R1248" s="27"/>
      <c r="S1248" s="27"/>
      <c r="T1248" s="27"/>
      <c r="U1248" s="27"/>
      <c r="V1248" s="27"/>
      <c r="W1248" s="12" t="str">
        <f aca="false">IF(AND(I1248&gt;0,R1248&gt;0),(S1248-R1248)/R1248,"")</f>
        <v/>
      </c>
      <c r="X1248" s="12" t="str">
        <f aca="false">IF(AND(J1248&gt;0,T1248&gt;0),(U1248-T1248)/T1248,"")</f>
        <v/>
      </c>
      <c r="Y1248" s="12" t="str">
        <f aca="false">IF(AND(K1248&gt;0,V1248&gt;0),(V1248-Resumen!$B$7)/Resumen!$B$7,"")</f>
        <v/>
      </c>
      <c r="Z1248" s="28" t="str">
        <f aca="false">IF(AND(K1248&gt;0,I1248&gt;0,V1248&gt;0,S1248&gt;0),V1248-S1248,"")</f>
        <v/>
      </c>
      <c r="AA1248" s="12" t="str">
        <f aca="false">IF(Z1248&lt;&gt;"",Z1248/S1248,"")</f>
        <v/>
      </c>
      <c r="AB1248" s="28" t="str">
        <f aca="false">IF(AND(K1248&gt;0,J1248&gt;0,V1248&gt;0,U1248&gt;0),V1248-U1248,"")</f>
        <v/>
      </c>
      <c r="AC1248" s="12" t="str">
        <f aca="false">IF(AB1248&lt;&gt;"",AB1248/U1248,"")</f>
        <v/>
      </c>
      <c r="AD1248" s="27" t="n">
        <v>0</v>
      </c>
      <c r="AE1248" s="27" t="n">
        <v>0</v>
      </c>
      <c r="AF1248" s="27" t="n">
        <v>0</v>
      </c>
      <c r="AG1248" s="28" t="n">
        <f aca="false">AD1248+AE1248+AF1248</f>
        <v>0</v>
      </c>
      <c r="AH1248" s="12" t="str">
        <f aca="false">IF(AG1248&gt;0,AD1248/AG1248,"")</f>
        <v/>
      </c>
      <c r="AI1248" s="27" t="n">
        <v>0</v>
      </c>
      <c r="AJ1248" s="27" t="n">
        <v>0</v>
      </c>
      <c r="AK1248" s="27" t="n">
        <v>0</v>
      </c>
      <c r="AL1248" s="22" t="str">
        <f aca="false">IF(OR(AJ1248&gt;0,AK1248&gt;0),"Sí","No")</f>
        <v>No</v>
      </c>
      <c r="AM1248" s="6"/>
      <c r="AN1248" s="6"/>
      <c r="AO1248" s="12" t="n">
        <f aca="false">IF(M1248&gt;0,K1248/M1248,"")</f>
        <v>1</v>
      </c>
      <c r="AP1248" s="22" t="str">
        <f aca="false">IF(M1248&gt;=Resumen!$B$5,"Alto","Bajo")</f>
        <v>Bajo</v>
      </c>
      <c r="AQ1248" s="22" t="str">
        <f aca="false">IF(AO1248&gt;=Resumen!$B$28,"Alto","Bajo")</f>
        <v>Alto</v>
      </c>
      <c r="AR1248" s="22" t="str">
        <f aca="false">AP1248&amp;" Potencial / "&amp;AQ1248&amp;" Share"</f>
        <v>Bajo Potencial / Alto Share</v>
      </c>
      <c r="AS1248" s="22" t="str">
        <f aca="false">IF(Q1248="Sí",IF(AO1248&gt;=Resumen!$B$29,"Alto","Bajo"),"")</f>
        <v/>
      </c>
      <c r="AT1248" s="22" t="str">
        <f aca="false">IF(AS1248&lt;&gt;"",AP1248&amp;" Potencial / "&amp;AS1248&amp;" Share","")</f>
        <v/>
      </c>
      <c r="AU1248" s="22" t="str">
        <f aca="false">IF(AH1248="","Sin dato",IF(AH1248-AO1248&gt;Resumen!$B$6,"Sobre-exhibido",IF(AO1248-AH1248&gt;Resumen!$B$6,"Sub-exhibido","En línea")))</f>
        <v>Sin dato</v>
      </c>
      <c r="AV1248" s="22" t="str">
        <f aca="false">IF(AT1248="","",IF(AT1248="Alto Potencial / Bajo Share",1,IF(AT1248="Alto Potencial / Alto Share",2,IF(AT1248="Bajo Potencial / Alto Share",3,4))))</f>
        <v/>
      </c>
      <c r="AW1248" s="22" t="str">
        <f aca="false">IF(Q1248="No","Sin competencia directa",IF(AV1248=1,"1 - Foco Conquista (Alto Pot / Bajo Share)",IF(AV1248=2,"2 - Foco Defensa (Alto Pot / Alto Share)",IF(AV1248=3,"3 - Monitoreo (Bajo Pot / Alto Share)","4 - Baja Prioridad (Bajo Pot / Bajo Share)"))))</f>
        <v>Sin competencia directa</v>
      </c>
      <c r="AX1248" s="12" t="str">
        <f aca="false">IF(OR(IFERROR(AND(W1248&lt;&gt;"",Y1248&lt;&gt;"",Y1248-W1248&gt;Resumen!$B$8),FALSE()),IFERROR(AND(X1248&lt;&gt;"",Y1248&lt;&gt;"",Y1248-X1248&gt;Resumen!$B$8),FALSE())),MAX(IF(IFERROR(AND(W1248&lt;&gt;"",Y1248&lt;&gt;"",Y1248-W1248&gt;Resumen!$B$8),FALSE()),Y1248-W1248,0),IF(IFERROR(AND(X1248&lt;&gt;"",Y1248&lt;&gt;"",Y1248-X1248&gt;Resumen!$B$8),FALSE()),Y1248-X1248,0)),"")</f>
        <v/>
      </c>
      <c r="AY1248" s="22" t="str">
        <f aca="false">IF(OR(IFERROR(AND(W1248&lt;&gt;"",Y1248&lt;&gt;"",Y1248-W1248&gt;Resumen!$B$8),FALSE()),IFERROR(AND(X1248&lt;&gt;"",Y1248&lt;&gt;"",Y1248-X1248&gt;Resumen!$B$8),FALSE())),TRIM("Lays tiene mayor markup que "&amp;IF(IFERROR(AND(W1248&lt;&gt;"",Y1248&lt;&gt;"",Y1248-W1248&gt;Resumen!$B$8),FALSE()),"Quento ","")&amp;IF(IFERROR(AND(X1248&lt;&gt;"",Y1248&lt;&gt;"",Y1248-X1248&gt;Resumen!$B$8),FALSE()),"Julicroc ","")&amp;"en este PDV"),"")</f>
        <v/>
      </c>
      <c r="AZ1248" s="22" t="str">
        <f aca="false">IF(COUNTIF('Plan Pehuamar - Lista'!$A$2:$A$167,A1248)&gt;0,"Sí","No")</f>
        <v>No</v>
      </c>
      <c r="BA1248" s="22" t="str">
        <f aca="false">IF(COUNTIF('Plan Combo 9+1'!$A$2:$A$226,A1248)&gt;0,"Sí","No")</f>
        <v>No</v>
      </c>
      <c r="BB1248" s="22" t="str">
        <f aca="false">IF(AH1248="","No",IF(BA1248="Sí",IF((AO1248-AH1248)&gt;Resumen!$B$6,"Sí","No"),IF((AO1248-AH1248)&gt;=Resumen!$B$132,"Sí","No")))</f>
        <v>No</v>
      </c>
      <c r="BC1248" s="22" t="str">
        <f aca="false">IF(AND(N1248="Sí",AL1248="Sí",AI1248=0),"Sí","No")</f>
        <v>No</v>
      </c>
      <c r="BD1248" s="22" t="str">
        <f aca="false">IF(COUNTIF('Plan 9+1 (con Pehuamar)'!$A$2:$A$227,A1248)&gt;0,"Sí","No")</f>
        <v>No</v>
      </c>
    </row>
    <row r="1249" customFormat="false" ht="15" hidden="false" customHeight="true" outlineLevel="0" collapsed="false">
      <c r="A1249" s="6" t="n">
        <v>403718</v>
      </c>
      <c r="B1249" s="6" t="n">
        <v>6</v>
      </c>
      <c r="C1249" s="6" t="n">
        <v>604</v>
      </c>
      <c r="D1249" s="6" t="s">
        <v>359</v>
      </c>
      <c r="E1249" s="6" t="s">
        <v>1425</v>
      </c>
      <c r="F1249" s="6" t="s">
        <v>196</v>
      </c>
      <c r="G1249" s="6" t="s">
        <v>129</v>
      </c>
      <c r="H1249" s="6" t="s">
        <v>197</v>
      </c>
      <c r="I1249" s="27" t="n">
        <v>0</v>
      </c>
      <c r="J1249" s="27" t="n">
        <v>0</v>
      </c>
      <c r="K1249" s="27" t="n">
        <v>0.2</v>
      </c>
      <c r="L1249" s="28" t="n">
        <f aca="false">I1249+J1249</f>
        <v>0</v>
      </c>
      <c r="M1249" s="28" t="n">
        <f aca="false">L1249+K1249</f>
        <v>0.2</v>
      </c>
      <c r="N1249" s="22" t="str">
        <f aca="false">IF(I1249&gt;0,"Sí","No")</f>
        <v>No</v>
      </c>
      <c r="O1249" s="22" t="str">
        <f aca="false">IF(J1249&gt;0,"Sí","No")</f>
        <v>No</v>
      </c>
      <c r="P1249" s="22" t="str">
        <f aca="false">IF(K1249&gt;0,"Sí","No")</f>
        <v>Sí</v>
      </c>
      <c r="Q1249" s="22" t="str">
        <f aca="false">IF(OR(I1249&gt;0,J1249&gt;0),"Sí","No")</f>
        <v>No</v>
      </c>
      <c r="R1249" s="27"/>
      <c r="S1249" s="27"/>
      <c r="T1249" s="27"/>
      <c r="U1249" s="27"/>
      <c r="V1249" s="27"/>
      <c r="W1249" s="12" t="str">
        <f aca="false">IF(AND(I1249&gt;0,R1249&gt;0),(S1249-R1249)/R1249,"")</f>
        <v/>
      </c>
      <c r="X1249" s="12" t="str">
        <f aca="false">IF(AND(J1249&gt;0,T1249&gt;0),(U1249-T1249)/T1249,"")</f>
        <v/>
      </c>
      <c r="Y1249" s="12" t="str">
        <f aca="false">IF(AND(K1249&gt;0,V1249&gt;0),(V1249-Resumen!$B$7)/Resumen!$B$7,"")</f>
        <v/>
      </c>
      <c r="Z1249" s="28" t="str">
        <f aca="false">IF(AND(K1249&gt;0,I1249&gt;0,V1249&gt;0,S1249&gt;0),V1249-S1249,"")</f>
        <v/>
      </c>
      <c r="AA1249" s="12" t="str">
        <f aca="false">IF(Z1249&lt;&gt;"",Z1249/S1249,"")</f>
        <v/>
      </c>
      <c r="AB1249" s="28" t="str">
        <f aca="false">IF(AND(K1249&gt;0,J1249&gt;0,V1249&gt;0,U1249&gt;0),V1249-U1249,"")</f>
        <v/>
      </c>
      <c r="AC1249" s="12" t="str">
        <f aca="false">IF(AB1249&lt;&gt;"",AB1249/U1249,"")</f>
        <v/>
      </c>
      <c r="AD1249" s="27" t="n">
        <v>0</v>
      </c>
      <c r="AE1249" s="27" t="n">
        <v>0</v>
      </c>
      <c r="AF1249" s="27" t="n">
        <v>0</v>
      </c>
      <c r="AG1249" s="28" t="n">
        <f aca="false">AD1249+AE1249+AF1249</f>
        <v>0</v>
      </c>
      <c r="AH1249" s="12" t="str">
        <f aca="false">IF(AG1249&gt;0,AD1249/AG1249,"")</f>
        <v/>
      </c>
      <c r="AI1249" s="27" t="n">
        <v>0</v>
      </c>
      <c r="AJ1249" s="27" t="n">
        <v>0</v>
      </c>
      <c r="AK1249" s="27" t="n">
        <v>0</v>
      </c>
      <c r="AL1249" s="22" t="str">
        <f aca="false">IF(OR(AJ1249&gt;0,AK1249&gt;0),"Sí","No")</f>
        <v>No</v>
      </c>
      <c r="AM1249" s="6"/>
      <c r="AN1249" s="6"/>
      <c r="AO1249" s="12" t="n">
        <f aca="false">IF(M1249&gt;0,K1249/M1249,"")</f>
        <v>1</v>
      </c>
      <c r="AP1249" s="22" t="str">
        <f aca="false">IF(M1249&gt;=Resumen!$B$5,"Alto","Bajo")</f>
        <v>Bajo</v>
      </c>
      <c r="AQ1249" s="22" t="str">
        <f aca="false">IF(AO1249&gt;=Resumen!$B$28,"Alto","Bajo")</f>
        <v>Alto</v>
      </c>
      <c r="AR1249" s="22" t="str">
        <f aca="false">AP1249&amp;" Potencial / "&amp;AQ1249&amp;" Share"</f>
        <v>Bajo Potencial / Alto Share</v>
      </c>
      <c r="AS1249" s="22" t="str">
        <f aca="false">IF(Q1249="Sí",IF(AO1249&gt;=Resumen!$B$29,"Alto","Bajo"),"")</f>
        <v/>
      </c>
      <c r="AT1249" s="22" t="str">
        <f aca="false">IF(AS1249&lt;&gt;"",AP1249&amp;" Potencial / "&amp;AS1249&amp;" Share","")</f>
        <v/>
      </c>
      <c r="AU1249" s="22" t="str">
        <f aca="false">IF(AH1249="","Sin dato",IF(AH1249-AO1249&gt;Resumen!$B$6,"Sobre-exhibido",IF(AO1249-AH1249&gt;Resumen!$B$6,"Sub-exhibido","En línea")))</f>
        <v>Sin dato</v>
      </c>
      <c r="AV1249" s="22" t="str">
        <f aca="false">IF(AT1249="","",IF(AT1249="Alto Potencial / Bajo Share",1,IF(AT1249="Alto Potencial / Alto Share",2,IF(AT1249="Bajo Potencial / Alto Share",3,4))))</f>
        <v/>
      </c>
      <c r="AW1249" s="22" t="str">
        <f aca="false">IF(Q1249="No","Sin competencia directa",IF(AV1249=1,"1 - Foco Conquista (Alto Pot / Bajo Share)",IF(AV1249=2,"2 - Foco Defensa (Alto Pot / Alto Share)",IF(AV1249=3,"3 - Monitoreo (Bajo Pot / Alto Share)","4 - Baja Prioridad (Bajo Pot / Bajo Share)"))))</f>
        <v>Sin competencia directa</v>
      </c>
      <c r="AX1249" s="12" t="str">
        <f aca="false">IF(OR(IFERROR(AND(W1249&lt;&gt;"",Y1249&lt;&gt;"",Y1249-W1249&gt;Resumen!$B$8),FALSE()),IFERROR(AND(X1249&lt;&gt;"",Y1249&lt;&gt;"",Y1249-X1249&gt;Resumen!$B$8),FALSE())),MAX(IF(IFERROR(AND(W1249&lt;&gt;"",Y1249&lt;&gt;"",Y1249-W1249&gt;Resumen!$B$8),FALSE()),Y1249-W1249,0),IF(IFERROR(AND(X1249&lt;&gt;"",Y1249&lt;&gt;"",Y1249-X1249&gt;Resumen!$B$8),FALSE()),Y1249-X1249,0)),"")</f>
        <v/>
      </c>
      <c r="AY1249" s="22" t="str">
        <f aca="false">IF(OR(IFERROR(AND(W1249&lt;&gt;"",Y1249&lt;&gt;"",Y1249-W1249&gt;Resumen!$B$8),FALSE()),IFERROR(AND(X1249&lt;&gt;"",Y1249&lt;&gt;"",Y1249-X1249&gt;Resumen!$B$8),FALSE())),TRIM("Lays tiene mayor markup que "&amp;IF(IFERROR(AND(W1249&lt;&gt;"",Y1249&lt;&gt;"",Y1249-W1249&gt;Resumen!$B$8),FALSE()),"Quento ","")&amp;IF(IFERROR(AND(X1249&lt;&gt;"",Y1249&lt;&gt;"",Y1249-X1249&gt;Resumen!$B$8),FALSE()),"Julicroc ","")&amp;"en este PDV"),"")</f>
        <v/>
      </c>
      <c r="AZ1249" s="22" t="str">
        <f aca="false">IF(COUNTIF('Plan Pehuamar - Lista'!$A$2:$A$167,A1249)&gt;0,"Sí","No")</f>
        <v>No</v>
      </c>
      <c r="BA1249" s="22" t="str">
        <f aca="false">IF(COUNTIF('Plan Combo 9+1'!$A$2:$A$226,A1249)&gt;0,"Sí","No")</f>
        <v>No</v>
      </c>
      <c r="BB1249" s="22" t="str">
        <f aca="false">IF(AH1249="","No",IF(BA1249="Sí",IF((AO1249-AH1249)&gt;Resumen!$B$6,"Sí","No"),IF((AO1249-AH1249)&gt;=Resumen!$B$132,"Sí","No")))</f>
        <v>No</v>
      </c>
      <c r="BC1249" s="22" t="str">
        <f aca="false">IF(AND(N1249="Sí",AL1249="Sí",AI1249=0),"Sí","No")</f>
        <v>No</v>
      </c>
      <c r="BD1249" s="22" t="str">
        <f aca="false">IF(COUNTIF('Plan 9+1 (con Pehuamar)'!$A$2:$A$227,A1249)&gt;0,"Sí","No")</f>
        <v>No</v>
      </c>
    </row>
    <row r="1250" customFormat="false" ht="15" hidden="false" customHeight="true" outlineLevel="0" collapsed="false">
      <c r="A1250" s="6" t="n">
        <v>403761</v>
      </c>
      <c r="B1250" s="6" t="n">
        <v>6</v>
      </c>
      <c r="C1250" s="6" t="n">
        <v>604</v>
      </c>
      <c r="D1250" s="6" t="s">
        <v>359</v>
      </c>
      <c r="E1250" s="6" t="s">
        <v>1426</v>
      </c>
      <c r="F1250" s="6" t="s">
        <v>196</v>
      </c>
      <c r="G1250" s="6" t="s">
        <v>129</v>
      </c>
      <c r="H1250" s="6" t="s">
        <v>197</v>
      </c>
      <c r="I1250" s="27" t="n">
        <v>0</v>
      </c>
      <c r="J1250" s="27" t="n">
        <v>0</v>
      </c>
      <c r="K1250" s="27" t="n">
        <v>0.5</v>
      </c>
      <c r="L1250" s="28" t="n">
        <f aca="false">I1250+J1250</f>
        <v>0</v>
      </c>
      <c r="M1250" s="28" t="n">
        <f aca="false">L1250+K1250</f>
        <v>0.5</v>
      </c>
      <c r="N1250" s="22" t="str">
        <f aca="false">IF(I1250&gt;0,"Sí","No")</f>
        <v>No</v>
      </c>
      <c r="O1250" s="22" t="str">
        <f aca="false">IF(J1250&gt;0,"Sí","No")</f>
        <v>No</v>
      </c>
      <c r="P1250" s="22" t="str">
        <f aca="false">IF(K1250&gt;0,"Sí","No")</f>
        <v>Sí</v>
      </c>
      <c r="Q1250" s="22" t="str">
        <f aca="false">IF(OR(I1250&gt;0,J1250&gt;0),"Sí","No")</f>
        <v>No</v>
      </c>
      <c r="R1250" s="27"/>
      <c r="S1250" s="27"/>
      <c r="T1250" s="27"/>
      <c r="U1250" s="27"/>
      <c r="V1250" s="27"/>
      <c r="W1250" s="12" t="str">
        <f aca="false">IF(AND(I1250&gt;0,R1250&gt;0),(S1250-R1250)/R1250,"")</f>
        <v/>
      </c>
      <c r="X1250" s="12" t="str">
        <f aca="false">IF(AND(J1250&gt;0,T1250&gt;0),(U1250-T1250)/T1250,"")</f>
        <v/>
      </c>
      <c r="Y1250" s="12" t="str">
        <f aca="false">IF(AND(K1250&gt;0,V1250&gt;0),(V1250-Resumen!$B$7)/Resumen!$B$7,"")</f>
        <v/>
      </c>
      <c r="Z1250" s="28" t="str">
        <f aca="false">IF(AND(K1250&gt;0,I1250&gt;0,V1250&gt;0,S1250&gt;0),V1250-S1250,"")</f>
        <v/>
      </c>
      <c r="AA1250" s="12" t="str">
        <f aca="false">IF(Z1250&lt;&gt;"",Z1250/S1250,"")</f>
        <v/>
      </c>
      <c r="AB1250" s="28" t="str">
        <f aca="false">IF(AND(K1250&gt;0,J1250&gt;0,V1250&gt;0,U1250&gt;0),V1250-U1250,"")</f>
        <v/>
      </c>
      <c r="AC1250" s="12" t="str">
        <f aca="false">IF(AB1250&lt;&gt;"",AB1250/U1250,"")</f>
        <v/>
      </c>
      <c r="AD1250" s="27" t="n">
        <v>0</v>
      </c>
      <c r="AE1250" s="27" t="n">
        <v>0</v>
      </c>
      <c r="AF1250" s="27" t="n">
        <v>0</v>
      </c>
      <c r="AG1250" s="28" t="n">
        <f aca="false">AD1250+AE1250+AF1250</f>
        <v>0</v>
      </c>
      <c r="AH1250" s="12" t="str">
        <f aca="false">IF(AG1250&gt;0,AD1250/AG1250,"")</f>
        <v/>
      </c>
      <c r="AI1250" s="27" t="n">
        <v>0</v>
      </c>
      <c r="AJ1250" s="27" t="n">
        <v>0</v>
      </c>
      <c r="AK1250" s="27" t="n">
        <v>0</v>
      </c>
      <c r="AL1250" s="22" t="str">
        <f aca="false">IF(OR(AJ1250&gt;0,AK1250&gt;0),"Sí","No")</f>
        <v>No</v>
      </c>
      <c r="AM1250" s="6"/>
      <c r="AN1250" s="6"/>
      <c r="AO1250" s="12" t="n">
        <f aca="false">IF(M1250&gt;0,K1250/M1250,"")</f>
        <v>1</v>
      </c>
      <c r="AP1250" s="22" t="str">
        <f aca="false">IF(M1250&gt;=Resumen!$B$5,"Alto","Bajo")</f>
        <v>Bajo</v>
      </c>
      <c r="AQ1250" s="22" t="str">
        <f aca="false">IF(AO1250&gt;=Resumen!$B$28,"Alto","Bajo")</f>
        <v>Alto</v>
      </c>
      <c r="AR1250" s="22" t="str">
        <f aca="false">AP1250&amp;" Potencial / "&amp;AQ1250&amp;" Share"</f>
        <v>Bajo Potencial / Alto Share</v>
      </c>
      <c r="AS1250" s="22" t="str">
        <f aca="false">IF(Q1250="Sí",IF(AO1250&gt;=Resumen!$B$29,"Alto","Bajo"),"")</f>
        <v/>
      </c>
      <c r="AT1250" s="22" t="str">
        <f aca="false">IF(AS1250&lt;&gt;"",AP1250&amp;" Potencial / "&amp;AS1250&amp;" Share","")</f>
        <v/>
      </c>
      <c r="AU1250" s="22" t="str">
        <f aca="false">IF(AH1250="","Sin dato",IF(AH1250-AO1250&gt;Resumen!$B$6,"Sobre-exhibido",IF(AO1250-AH1250&gt;Resumen!$B$6,"Sub-exhibido","En línea")))</f>
        <v>Sin dato</v>
      </c>
      <c r="AV1250" s="22" t="str">
        <f aca="false">IF(AT1250="","",IF(AT1250="Alto Potencial / Bajo Share",1,IF(AT1250="Alto Potencial / Alto Share",2,IF(AT1250="Bajo Potencial / Alto Share",3,4))))</f>
        <v/>
      </c>
      <c r="AW1250" s="22" t="str">
        <f aca="false">IF(Q1250="No","Sin competencia directa",IF(AV1250=1,"1 - Foco Conquista (Alto Pot / Bajo Share)",IF(AV1250=2,"2 - Foco Defensa (Alto Pot / Alto Share)",IF(AV1250=3,"3 - Monitoreo (Bajo Pot / Alto Share)","4 - Baja Prioridad (Bajo Pot / Bajo Share)"))))</f>
        <v>Sin competencia directa</v>
      </c>
      <c r="AX1250" s="12" t="str">
        <f aca="false">IF(OR(IFERROR(AND(W1250&lt;&gt;"",Y1250&lt;&gt;"",Y1250-W1250&gt;Resumen!$B$8),FALSE()),IFERROR(AND(X1250&lt;&gt;"",Y1250&lt;&gt;"",Y1250-X1250&gt;Resumen!$B$8),FALSE())),MAX(IF(IFERROR(AND(W1250&lt;&gt;"",Y1250&lt;&gt;"",Y1250-W1250&gt;Resumen!$B$8),FALSE()),Y1250-W1250,0),IF(IFERROR(AND(X1250&lt;&gt;"",Y1250&lt;&gt;"",Y1250-X1250&gt;Resumen!$B$8),FALSE()),Y1250-X1250,0)),"")</f>
        <v/>
      </c>
      <c r="AY1250" s="22" t="str">
        <f aca="false">IF(OR(IFERROR(AND(W1250&lt;&gt;"",Y1250&lt;&gt;"",Y1250-W1250&gt;Resumen!$B$8),FALSE()),IFERROR(AND(X1250&lt;&gt;"",Y1250&lt;&gt;"",Y1250-X1250&gt;Resumen!$B$8),FALSE())),TRIM("Lays tiene mayor markup que "&amp;IF(IFERROR(AND(W1250&lt;&gt;"",Y1250&lt;&gt;"",Y1250-W1250&gt;Resumen!$B$8),FALSE()),"Quento ","")&amp;IF(IFERROR(AND(X1250&lt;&gt;"",Y1250&lt;&gt;"",Y1250-X1250&gt;Resumen!$B$8),FALSE()),"Julicroc ","")&amp;"en este PDV"),"")</f>
        <v/>
      </c>
      <c r="AZ1250" s="22" t="str">
        <f aca="false">IF(COUNTIF('Plan Pehuamar - Lista'!$A$2:$A$167,A1250)&gt;0,"Sí","No")</f>
        <v>No</v>
      </c>
      <c r="BA1250" s="22" t="str">
        <f aca="false">IF(COUNTIF('Plan Combo 9+1'!$A$2:$A$226,A1250)&gt;0,"Sí","No")</f>
        <v>No</v>
      </c>
      <c r="BB1250" s="22" t="str">
        <f aca="false">IF(AH1250="","No",IF(BA1250="Sí",IF((AO1250-AH1250)&gt;Resumen!$B$6,"Sí","No"),IF((AO1250-AH1250)&gt;=Resumen!$B$132,"Sí","No")))</f>
        <v>No</v>
      </c>
      <c r="BC1250" s="22" t="str">
        <f aca="false">IF(AND(N1250="Sí",AL1250="Sí",AI1250=0),"Sí","No")</f>
        <v>No</v>
      </c>
      <c r="BD1250" s="22" t="str">
        <f aca="false">IF(COUNTIF('Plan 9+1 (con Pehuamar)'!$A$2:$A$227,A1250)&gt;0,"Sí","No")</f>
        <v>No</v>
      </c>
    </row>
    <row r="1251" customFormat="false" ht="15" hidden="false" customHeight="true" outlineLevel="0" collapsed="false">
      <c r="A1251" s="6" t="n">
        <v>403844</v>
      </c>
      <c r="B1251" s="6" t="n">
        <v>6</v>
      </c>
      <c r="C1251" s="6" t="n">
        <v>604</v>
      </c>
      <c r="D1251" s="6" t="s">
        <v>359</v>
      </c>
      <c r="E1251" s="6" t="s">
        <v>1427</v>
      </c>
      <c r="F1251" s="6" t="s">
        <v>201</v>
      </c>
      <c r="G1251" s="6" t="s">
        <v>129</v>
      </c>
      <c r="H1251" s="6" t="s">
        <v>197</v>
      </c>
      <c r="I1251" s="27" t="n">
        <v>0</v>
      </c>
      <c r="J1251" s="27" t="n">
        <v>0</v>
      </c>
      <c r="K1251" s="27" t="n">
        <v>2.1</v>
      </c>
      <c r="L1251" s="28" t="n">
        <f aca="false">I1251+J1251</f>
        <v>0</v>
      </c>
      <c r="M1251" s="28" t="n">
        <f aca="false">L1251+K1251</f>
        <v>2.1</v>
      </c>
      <c r="N1251" s="22" t="str">
        <f aca="false">IF(I1251&gt;0,"Sí","No")</f>
        <v>No</v>
      </c>
      <c r="O1251" s="22" t="str">
        <f aca="false">IF(J1251&gt;0,"Sí","No")</f>
        <v>No</v>
      </c>
      <c r="P1251" s="22" t="str">
        <f aca="false">IF(K1251&gt;0,"Sí","No")</f>
        <v>Sí</v>
      </c>
      <c r="Q1251" s="22" t="str">
        <f aca="false">IF(OR(I1251&gt;0,J1251&gt;0),"Sí","No")</f>
        <v>No</v>
      </c>
      <c r="R1251" s="27"/>
      <c r="S1251" s="27"/>
      <c r="T1251" s="27"/>
      <c r="U1251" s="27"/>
      <c r="V1251" s="27"/>
      <c r="W1251" s="12" t="str">
        <f aca="false">IF(AND(I1251&gt;0,R1251&gt;0),(S1251-R1251)/R1251,"")</f>
        <v/>
      </c>
      <c r="X1251" s="12" t="str">
        <f aca="false">IF(AND(J1251&gt;0,T1251&gt;0),(U1251-T1251)/T1251,"")</f>
        <v/>
      </c>
      <c r="Y1251" s="12" t="str">
        <f aca="false">IF(AND(K1251&gt;0,V1251&gt;0),(V1251-Resumen!$B$7)/Resumen!$B$7,"")</f>
        <v/>
      </c>
      <c r="Z1251" s="28" t="str">
        <f aca="false">IF(AND(K1251&gt;0,I1251&gt;0,V1251&gt;0,S1251&gt;0),V1251-S1251,"")</f>
        <v/>
      </c>
      <c r="AA1251" s="12" t="str">
        <f aca="false">IF(Z1251&lt;&gt;"",Z1251/S1251,"")</f>
        <v/>
      </c>
      <c r="AB1251" s="28" t="str">
        <f aca="false">IF(AND(K1251&gt;0,J1251&gt;0,V1251&gt;0,U1251&gt;0),V1251-U1251,"")</f>
        <v/>
      </c>
      <c r="AC1251" s="12" t="str">
        <f aca="false">IF(AB1251&lt;&gt;"",AB1251/U1251,"")</f>
        <v/>
      </c>
      <c r="AD1251" s="27" t="n">
        <v>0</v>
      </c>
      <c r="AE1251" s="27" t="n">
        <v>0</v>
      </c>
      <c r="AF1251" s="27" t="n">
        <v>0</v>
      </c>
      <c r="AG1251" s="28" t="n">
        <f aca="false">AD1251+AE1251+AF1251</f>
        <v>0</v>
      </c>
      <c r="AH1251" s="12" t="str">
        <f aca="false">IF(AG1251&gt;0,AD1251/AG1251,"")</f>
        <v/>
      </c>
      <c r="AI1251" s="27" t="n">
        <v>0</v>
      </c>
      <c r="AJ1251" s="27" t="n">
        <v>0</v>
      </c>
      <c r="AK1251" s="27" t="n">
        <v>0</v>
      </c>
      <c r="AL1251" s="22" t="str">
        <f aca="false">IF(OR(AJ1251&gt;0,AK1251&gt;0),"Sí","No")</f>
        <v>No</v>
      </c>
      <c r="AM1251" s="6"/>
      <c r="AN1251" s="6"/>
      <c r="AO1251" s="12" t="n">
        <f aca="false">IF(M1251&gt;0,K1251/M1251,"")</f>
        <v>1</v>
      </c>
      <c r="AP1251" s="22" t="str">
        <f aca="false">IF(M1251&gt;=Resumen!$B$5,"Alto","Bajo")</f>
        <v>Bajo</v>
      </c>
      <c r="AQ1251" s="22" t="str">
        <f aca="false">IF(AO1251&gt;=Resumen!$B$28,"Alto","Bajo")</f>
        <v>Alto</v>
      </c>
      <c r="AR1251" s="22" t="str">
        <f aca="false">AP1251&amp;" Potencial / "&amp;AQ1251&amp;" Share"</f>
        <v>Bajo Potencial / Alto Share</v>
      </c>
      <c r="AS1251" s="22" t="str">
        <f aca="false">IF(Q1251="Sí",IF(AO1251&gt;=Resumen!$B$29,"Alto","Bajo"),"")</f>
        <v/>
      </c>
      <c r="AT1251" s="22" t="str">
        <f aca="false">IF(AS1251&lt;&gt;"",AP1251&amp;" Potencial / "&amp;AS1251&amp;" Share","")</f>
        <v/>
      </c>
      <c r="AU1251" s="22" t="str">
        <f aca="false">IF(AH1251="","Sin dato",IF(AH1251-AO1251&gt;Resumen!$B$6,"Sobre-exhibido",IF(AO1251-AH1251&gt;Resumen!$B$6,"Sub-exhibido","En línea")))</f>
        <v>Sin dato</v>
      </c>
      <c r="AV1251" s="22" t="str">
        <f aca="false">IF(AT1251="","",IF(AT1251="Alto Potencial / Bajo Share",1,IF(AT1251="Alto Potencial / Alto Share",2,IF(AT1251="Bajo Potencial / Alto Share",3,4))))</f>
        <v/>
      </c>
      <c r="AW1251" s="22" t="str">
        <f aca="false">IF(Q1251="No","Sin competencia directa",IF(AV1251=1,"1 - Foco Conquista (Alto Pot / Bajo Share)",IF(AV1251=2,"2 - Foco Defensa (Alto Pot / Alto Share)",IF(AV1251=3,"3 - Monitoreo (Bajo Pot / Alto Share)","4 - Baja Prioridad (Bajo Pot / Bajo Share)"))))</f>
        <v>Sin competencia directa</v>
      </c>
      <c r="AX1251" s="12" t="str">
        <f aca="false">IF(OR(IFERROR(AND(W1251&lt;&gt;"",Y1251&lt;&gt;"",Y1251-W1251&gt;Resumen!$B$8),FALSE()),IFERROR(AND(X1251&lt;&gt;"",Y1251&lt;&gt;"",Y1251-X1251&gt;Resumen!$B$8),FALSE())),MAX(IF(IFERROR(AND(W1251&lt;&gt;"",Y1251&lt;&gt;"",Y1251-W1251&gt;Resumen!$B$8),FALSE()),Y1251-W1251,0),IF(IFERROR(AND(X1251&lt;&gt;"",Y1251&lt;&gt;"",Y1251-X1251&gt;Resumen!$B$8),FALSE()),Y1251-X1251,0)),"")</f>
        <v/>
      </c>
      <c r="AY1251" s="22" t="str">
        <f aca="false">IF(OR(IFERROR(AND(W1251&lt;&gt;"",Y1251&lt;&gt;"",Y1251-W1251&gt;Resumen!$B$8),FALSE()),IFERROR(AND(X1251&lt;&gt;"",Y1251&lt;&gt;"",Y1251-X1251&gt;Resumen!$B$8),FALSE())),TRIM("Lays tiene mayor markup que "&amp;IF(IFERROR(AND(W1251&lt;&gt;"",Y1251&lt;&gt;"",Y1251-W1251&gt;Resumen!$B$8),FALSE()),"Quento ","")&amp;IF(IFERROR(AND(X1251&lt;&gt;"",Y1251&lt;&gt;"",Y1251-X1251&gt;Resumen!$B$8),FALSE()),"Julicroc ","")&amp;"en este PDV"),"")</f>
        <v/>
      </c>
      <c r="AZ1251" s="22" t="str">
        <f aca="false">IF(COUNTIF('Plan Pehuamar - Lista'!$A$2:$A$167,A1251)&gt;0,"Sí","No")</f>
        <v>No</v>
      </c>
      <c r="BA1251" s="22" t="str">
        <f aca="false">IF(COUNTIF('Plan Combo 9+1'!$A$2:$A$226,A1251)&gt;0,"Sí","No")</f>
        <v>No</v>
      </c>
      <c r="BB1251" s="22" t="str">
        <f aca="false">IF(AH1251="","No",IF(BA1251="Sí",IF((AO1251-AH1251)&gt;Resumen!$B$6,"Sí","No"),IF((AO1251-AH1251)&gt;=Resumen!$B$132,"Sí","No")))</f>
        <v>No</v>
      </c>
      <c r="BC1251" s="22" t="str">
        <f aca="false">IF(AND(N1251="Sí",AL1251="Sí",AI1251=0),"Sí","No")</f>
        <v>No</v>
      </c>
      <c r="BD1251" s="22" t="str">
        <f aca="false">IF(COUNTIF('Plan 9+1 (con Pehuamar)'!$A$2:$A$227,A1251)&gt;0,"Sí","No")</f>
        <v>No</v>
      </c>
    </row>
    <row r="1252" customFormat="false" ht="15" hidden="false" customHeight="true" outlineLevel="0" collapsed="false">
      <c r="A1252" s="6" t="n">
        <v>403910</v>
      </c>
      <c r="B1252" s="6" t="n">
        <v>6</v>
      </c>
      <c r="C1252" s="6" t="n">
        <v>604</v>
      </c>
      <c r="D1252" s="6" t="s">
        <v>359</v>
      </c>
      <c r="E1252" s="6" t="s">
        <v>1428</v>
      </c>
      <c r="F1252" s="6" t="s">
        <v>196</v>
      </c>
      <c r="G1252" s="6" t="s">
        <v>129</v>
      </c>
      <c r="H1252" s="6" t="s">
        <v>197</v>
      </c>
      <c r="I1252" s="27" t="n">
        <v>0</v>
      </c>
      <c r="J1252" s="27" t="n">
        <v>0</v>
      </c>
      <c r="K1252" s="27" t="n">
        <v>0.2</v>
      </c>
      <c r="L1252" s="28" t="n">
        <f aca="false">I1252+J1252</f>
        <v>0</v>
      </c>
      <c r="M1252" s="28" t="n">
        <f aca="false">L1252+K1252</f>
        <v>0.2</v>
      </c>
      <c r="N1252" s="22" t="str">
        <f aca="false">IF(I1252&gt;0,"Sí","No")</f>
        <v>No</v>
      </c>
      <c r="O1252" s="22" t="str">
        <f aca="false">IF(J1252&gt;0,"Sí","No")</f>
        <v>No</v>
      </c>
      <c r="P1252" s="22" t="str">
        <f aca="false">IF(K1252&gt;0,"Sí","No")</f>
        <v>Sí</v>
      </c>
      <c r="Q1252" s="22" t="str">
        <f aca="false">IF(OR(I1252&gt;0,J1252&gt;0),"Sí","No")</f>
        <v>No</v>
      </c>
      <c r="R1252" s="27"/>
      <c r="S1252" s="27"/>
      <c r="T1252" s="27"/>
      <c r="U1252" s="27"/>
      <c r="V1252" s="27"/>
      <c r="W1252" s="12" t="str">
        <f aca="false">IF(AND(I1252&gt;0,R1252&gt;0),(S1252-R1252)/R1252,"")</f>
        <v/>
      </c>
      <c r="X1252" s="12" t="str">
        <f aca="false">IF(AND(J1252&gt;0,T1252&gt;0),(U1252-T1252)/T1252,"")</f>
        <v/>
      </c>
      <c r="Y1252" s="12" t="str">
        <f aca="false">IF(AND(K1252&gt;0,V1252&gt;0),(V1252-Resumen!$B$7)/Resumen!$B$7,"")</f>
        <v/>
      </c>
      <c r="Z1252" s="28" t="str">
        <f aca="false">IF(AND(K1252&gt;0,I1252&gt;0,V1252&gt;0,S1252&gt;0),V1252-S1252,"")</f>
        <v/>
      </c>
      <c r="AA1252" s="12" t="str">
        <f aca="false">IF(Z1252&lt;&gt;"",Z1252/S1252,"")</f>
        <v/>
      </c>
      <c r="AB1252" s="28" t="str">
        <f aca="false">IF(AND(K1252&gt;0,J1252&gt;0,V1252&gt;0,U1252&gt;0),V1252-U1252,"")</f>
        <v/>
      </c>
      <c r="AC1252" s="12" t="str">
        <f aca="false">IF(AB1252&lt;&gt;"",AB1252/U1252,"")</f>
        <v/>
      </c>
      <c r="AD1252" s="27" t="n">
        <v>0</v>
      </c>
      <c r="AE1252" s="27" t="n">
        <v>0</v>
      </c>
      <c r="AF1252" s="27" t="n">
        <v>0</v>
      </c>
      <c r="AG1252" s="28" t="n">
        <f aca="false">AD1252+AE1252+AF1252</f>
        <v>0</v>
      </c>
      <c r="AH1252" s="12" t="str">
        <f aca="false">IF(AG1252&gt;0,AD1252/AG1252,"")</f>
        <v/>
      </c>
      <c r="AI1252" s="27" t="n">
        <v>0</v>
      </c>
      <c r="AJ1252" s="27" t="n">
        <v>0</v>
      </c>
      <c r="AK1252" s="27" t="n">
        <v>0</v>
      </c>
      <c r="AL1252" s="22" t="str">
        <f aca="false">IF(OR(AJ1252&gt;0,AK1252&gt;0),"Sí","No")</f>
        <v>No</v>
      </c>
      <c r="AM1252" s="6"/>
      <c r="AN1252" s="6"/>
      <c r="AO1252" s="12" t="n">
        <f aca="false">IF(M1252&gt;0,K1252/M1252,"")</f>
        <v>1</v>
      </c>
      <c r="AP1252" s="22" t="str">
        <f aca="false">IF(M1252&gt;=Resumen!$B$5,"Alto","Bajo")</f>
        <v>Bajo</v>
      </c>
      <c r="AQ1252" s="22" t="str">
        <f aca="false">IF(AO1252&gt;=Resumen!$B$28,"Alto","Bajo")</f>
        <v>Alto</v>
      </c>
      <c r="AR1252" s="22" t="str">
        <f aca="false">AP1252&amp;" Potencial / "&amp;AQ1252&amp;" Share"</f>
        <v>Bajo Potencial / Alto Share</v>
      </c>
      <c r="AS1252" s="22" t="str">
        <f aca="false">IF(Q1252="Sí",IF(AO1252&gt;=Resumen!$B$29,"Alto","Bajo"),"")</f>
        <v/>
      </c>
      <c r="AT1252" s="22" t="str">
        <f aca="false">IF(AS1252&lt;&gt;"",AP1252&amp;" Potencial / "&amp;AS1252&amp;" Share","")</f>
        <v/>
      </c>
      <c r="AU1252" s="22" t="str">
        <f aca="false">IF(AH1252="","Sin dato",IF(AH1252-AO1252&gt;Resumen!$B$6,"Sobre-exhibido",IF(AO1252-AH1252&gt;Resumen!$B$6,"Sub-exhibido","En línea")))</f>
        <v>Sin dato</v>
      </c>
      <c r="AV1252" s="22" t="str">
        <f aca="false">IF(AT1252="","",IF(AT1252="Alto Potencial / Bajo Share",1,IF(AT1252="Alto Potencial / Alto Share",2,IF(AT1252="Bajo Potencial / Alto Share",3,4))))</f>
        <v/>
      </c>
      <c r="AW1252" s="22" t="str">
        <f aca="false">IF(Q1252="No","Sin competencia directa",IF(AV1252=1,"1 - Foco Conquista (Alto Pot / Bajo Share)",IF(AV1252=2,"2 - Foco Defensa (Alto Pot / Alto Share)",IF(AV1252=3,"3 - Monitoreo (Bajo Pot / Alto Share)","4 - Baja Prioridad (Bajo Pot / Bajo Share)"))))</f>
        <v>Sin competencia directa</v>
      </c>
      <c r="AX1252" s="12" t="str">
        <f aca="false">IF(OR(IFERROR(AND(W1252&lt;&gt;"",Y1252&lt;&gt;"",Y1252-W1252&gt;Resumen!$B$8),FALSE()),IFERROR(AND(X1252&lt;&gt;"",Y1252&lt;&gt;"",Y1252-X1252&gt;Resumen!$B$8),FALSE())),MAX(IF(IFERROR(AND(W1252&lt;&gt;"",Y1252&lt;&gt;"",Y1252-W1252&gt;Resumen!$B$8),FALSE()),Y1252-W1252,0),IF(IFERROR(AND(X1252&lt;&gt;"",Y1252&lt;&gt;"",Y1252-X1252&gt;Resumen!$B$8),FALSE()),Y1252-X1252,0)),"")</f>
        <v/>
      </c>
      <c r="AY1252" s="22" t="str">
        <f aca="false">IF(OR(IFERROR(AND(W1252&lt;&gt;"",Y1252&lt;&gt;"",Y1252-W1252&gt;Resumen!$B$8),FALSE()),IFERROR(AND(X1252&lt;&gt;"",Y1252&lt;&gt;"",Y1252-X1252&gt;Resumen!$B$8),FALSE())),TRIM("Lays tiene mayor markup que "&amp;IF(IFERROR(AND(W1252&lt;&gt;"",Y1252&lt;&gt;"",Y1252-W1252&gt;Resumen!$B$8),FALSE()),"Quento ","")&amp;IF(IFERROR(AND(X1252&lt;&gt;"",Y1252&lt;&gt;"",Y1252-X1252&gt;Resumen!$B$8),FALSE()),"Julicroc ","")&amp;"en este PDV"),"")</f>
        <v/>
      </c>
      <c r="AZ1252" s="22" t="str">
        <f aca="false">IF(COUNTIF('Plan Pehuamar - Lista'!$A$2:$A$167,A1252)&gt;0,"Sí","No")</f>
        <v>No</v>
      </c>
      <c r="BA1252" s="22" t="str">
        <f aca="false">IF(COUNTIF('Plan Combo 9+1'!$A$2:$A$226,A1252)&gt;0,"Sí","No")</f>
        <v>No</v>
      </c>
      <c r="BB1252" s="22" t="str">
        <f aca="false">IF(AH1252="","No",IF(BA1252="Sí",IF((AO1252-AH1252)&gt;Resumen!$B$6,"Sí","No"),IF((AO1252-AH1252)&gt;=Resumen!$B$132,"Sí","No")))</f>
        <v>No</v>
      </c>
      <c r="BC1252" s="22" t="str">
        <f aca="false">IF(AND(N1252="Sí",AL1252="Sí",AI1252=0),"Sí","No")</f>
        <v>No</v>
      </c>
      <c r="BD1252" s="22" t="str">
        <f aca="false">IF(COUNTIF('Plan 9+1 (con Pehuamar)'!$A$2:$A$227,A1252)&gt;0,"Sí","No")</f>
        <v>No</v>
      </c>
    </row>
    <row r="1253" customFormat="false" ht="15" hidden="false" customHeight="true" outlineLevel="0" collapsed="false">
      <c r="A1253" s="6" t="n">
        <v>403942</v>
      </c>
      <c r="B1253" s="6" t="n">
        <v>6</v>
      </c>
      <c r="C1253" s="6" t="n">
        <v>604</v>
      </c>
      <c r="D1253" s="6" t="s">
        <v>359</v>
      </c>
      <c r="E1253" s="6" t="s">
        <v>1429</v>
      </c>
      <c r="F1253" s="6" t="s">
        <v>201</v>
      </c>
      <c r="G1253" s="6" t="s">
        <v>129</v>
      </c>
      <c r="H1253" s="6" t="s">
        <v>197</v>
      </c>
      <c r="I1253" s="27" t="n">
        <v>0</v>
      </c>
      <c r="J1253" s="27" t="n">
        <v>0</v>
      </c>
      <c r="K1253" s="27" t="n">
        <v>2.2</v>
      </c>
      <c r="L1253" s="28" t="n">
        <f aca="false">I1253+J1253</f>
        <v>0</v>
      </c>
      <c r="M1253" s="28" t="n">
        <f aca="false">L1253+K1253</f>
        <v>2.2</v>
      </c>
      <c r="N1253" s="22" t="str">
        <f aca="false">IF(I1253&gt;0,"Sí","No")</f>
        <v>No</v>
      </c>
      <c r="O1253" s="22" t="str">
        <f aca="false">IF(J1253&gt;0,"Sí","No")</f>
        <v>No</v>
      </c>
      <c r="P1253" s="22" t="str">
        <f aca="false">IF(K1253&gt;0,"Sí","No")</f>
        <v>Sí</v>
      </c>
      <c r="Q1253" s="22" t="str">
        <f aca="false">IF(OR(I1253&gt;0,J1253&gt;0),"Sí","No")</f>
        <v>No</v>
      </c>
      <c r="R1253" s="27"/>
      <c r="S1253" s="27"/>
      <c r="T1253" s="27"/>
      <c r="U1253" s="27"/>
      <c r="V1253" s="27"/>
      <c r="W1253" s="12" t="str">
        <f aca="false">IF(AND(I1253&gt;0,R1253&gt;0),(S1253-R1253)/R1253,"")</f>
        <v/>
      </c>
      <c r="X1253" s="12" t="str">
        <f aca="false">IF(AND(J1253&gt;0,T1253&gt;0),(U1253-T1253)/T1253,"")</f>
        <v/>
      </c>
      <c r="Y1253" s="12" t="str">
        <f aca="false">IF(AND(K1253&gt;0,V1253&gt;0),(V1253-Resumen!$B$7)/Resumen!$B$7,"")</f>
        <v/>
      </c>
      <c r="Z1253" s="28" t="str">
        <f aca="false">IF(AND(K1253&gt;0,I1253&gt;0,V1253&gt;0,S1253&gt;0),V1253-S1253,"")</f>
        <v/>
      </c>
      <c r="AA1253" s="12" t="str">
        <f aca="false">IF(Z1253&lt;&gt;"",Z1253/S1253,"")</f>
        <v/>
      </c>
      <c r="AB1253" s="28" t="str">
        <f aca="false">IF(AND(K1253&gt;0,J1253&gt;0,V1253&gt;0,U1253&gt;0),V1253-U1253,"")</f>
        <v/>
      </c>
      <c r="AC1253" s="12" t="str">
        <f aca="false">IF(AB1253&lt;&gt;"",AB1253/U1253,"")</f>
        <v/>
      </c>
      <c r="AD1253" s="27" t="n">
        <v>0</v>
      </c>
      <c r="AE1253" s="27" t="n">
        <v>0</v>
      </c>
      <c r="AF1253" s="27" t="n">
        <v>0</v>
      </c>
      <c r="AG1253" s="28" t="n">
        <f aca="false">AD1253+AE1253+AF1253</f>
        <v>0</v>
      </c>
      <c r="AH1253" s="12" t="str">
        <f aca="false">IF(AG1253&gt;0,AD1253/AG1253,"")</f>
        <v/>
      </c>
      <c r="AI1253" s="27" t="n">
        <v>0</v>
      </c>
      <c r="AJ1253" s="27" t="n">
        <v>0</v>
      </c>
      <c r="AK1253" s="27" t="n">
        <v>0</v>
      </c>
      <c r="AL1253" s="22" t="str">
        <f aca="false">IF(OR(AJ1253&gt;0,AK1253&gt;0),"Sí","No")</f>
        <v>No</v>
      </c>
      <c r="AM1253" s="6"/>
      <c r="AN1253" s="6"/>
      <c r="AO1253" s="12" t="n">
        <f aca="false">IF(M1253&gt;0,K1253/M1253,"")</f>
        <v>1</v>
      </c>
      <c r="AP1253" s="22" t="str">
        <f aca="false">IF(M1253&gt;=Resumen!$B$5,"Alto","Bajo")</f>
        <v>Bajo</v>
      </c>
      <c r="AQ1253" s="22" t="str">
        <f aca="false">IF(AO1253&gt;=Resumen!$B$28,"Alto","Bajo")</f>
        <v>Alto</v>
      </c>
      <c r="AR1253" s="22" t="str">
        <f aca="false">AP1253&amp;" Potencial / "&amp;AQ1253&amp;" Share"</f>
        <v>Bajo Potencial / Alto Share</v>
      </c>
      <c r="AS1253" s="22" t="str">
        <f aca="false">IF(Q1253="Sí",IF(AO1253&gt;=Resumen!$B$29,"Alto","Bajo"),"")</f>
        <v/>
      </c>
      <c r="AT1253" s="22" t="str">
        <f aca="false">IF(AS1253&lt;&gt;"",AP1253&amp;" Potencial / "&amp;AS1253&amp;" Share","")</f>
        <v/>
      </c>
      <c r="AU1253" s="22" t="str">
        <f aca="false">IF(AH1253="","Sin dato",IF(AH1253-AO1253&gt;Resumen!$B$6,"Sobre-exhibido",IF(AO1253-AH1253&gt;Resumen!$B$6,"Sub-exhibido","En línea")))</f>
        <v>Sin dato</v>
      </c>
      <c r="AV1253" s="22" t="str">
        <f aca="false">IF(AT1253="","",IF(AT1253="Alto Potencial / Bajo Share",1,IF(AT1253="Alto Potencial / Alto Share",2,IF(AT1253="Bajo Potencial / Alto Share",3,4))))</f>
        <v/>
      </c>
      <c r="AW1253" s="22" t="str">
        <f aca="false">IF(Q1253="No","Sin competencia directa",IF(AV1253=1,"1 - Foco Conquista (Alto Pot / Bajo Share)",IF(AV1253=2,"2 - Foco Defensa (Alto Pot / Alto Share)",IF(AV1253=3,"3 - Monitoreo (Bajo Pot / Alto Share)","4 - Baja Prioridad (Bajo Pot / Bajo Share)"))))</f>
        <v>Sin competencia directa</v>
      </c>
      <c r="AX1253" s="12" t="str">
        <f aca="false">IF(OR(IFERROR(AND(W1253&lt;&gt;"",Y1253&lt;&gt;"",Y1253-W1253&gt;Resumen!$B$8),FALSE()),IFERROR(AND(X1253&lt;&gt;"",Y1253&lt;&gt;"",Y1253-X1253&gt;Resumen!$B$8),FALSE())),MAX(IF(IFERROR(AND(W1253&lt;&gt;"",Y1253&lt;&gt;"",Y1253-W1253&gt;Resumen!$B$8),FALSE()),Y1253-W1253,0),IF(IFERROR(AND(X1253&lt;&gt;"",Y1253&lt;&gt;"",Y1253-X1253&gt;Resumen!$B$8),FALSE()),Y1253-X1253,0)),"")</f>
        <v/>
      </c>
      <c r="AY1253" s="22" t="str">
        <f aca="false">IF(OR(IFERROR(AND(W1253&lt;&gt;"",Y1253&lt;&gt;"",Y1253-W1253&gt;Resumen!$B$8),FALSE()),IFERROR(AND(X1253&lt;&gt;"",Y1253&lt;&gt;"",Y1253-X1253&gt;Resumen!$B$8),FALSE())),TRIM("Lays tiene mayor markup que "&amp;IF(IFERROR(AND(W1253&lt;&gt;"",Y1253&lt;&gt;"",Y1253-W1253&gt;Resumen!$B$8),FALSE()),"Quento ","")&amp;IF(IFERROR(AND(X1253&lt;&gt;"",Y1253&lt;&gt;"",Y1253-X1253&gt;Resumen!$B$8),FALSE()),"Julicroc ","")&amp;"en este PDV"),"")</f>
        <v/>
      </c>
      <c r="AZ1253" s="22" t="str">
        <f aca="false">IF(COUNTIF('Plan Pehuamar - Lista'!$A$2:$A$167,A1253)&gt;0,"Sí","No")</f>
        <v>No</v>
      </c>
      <c r="BA1253" s="22" t="str">
        <f aca="false">IF(COUNTIF('Plan Combo 9+1'!$A$2:$A$226,A1253)&gt;0,"Sí","No")</f>
        <v>No</v>
      </c>
      <c r="BB1253" s="22" t="str">
        <f aca="false">IF(AH1253="","No",IF(BA1253="Sí",IF((AO1253-AH1253)&gt;Resumen!$B$6,"Sí","No"),IF((AO1253-AH1253)&gt;=Resumen!$B$132,"Sí","No")))</f>
        <v>No</v>
      </c>
      <c r="BC1253" s="22" t="str">
        <f aca="false">IF(AND(N1253="Sí",AL1253="Sí",AI1253=0),"Sí","No")</f>
        <v>No</v>
      </c>
      <c r="BD1253" s="22" t="str">
        <f aca="false">IF(COUNTIF('Plan 9+1 (con Pehuamar)'!$A$2:$A$227,A1253)&gt;0,"Sí","No")</f>
        <v>No</v>
      </c>
    </row>
    <row r="1254" customFormat="false" ht="15" hidden="false" customHeight="true" outlineLevel="0" collapsed="false">
      <c r="A1254" s="6" t="n">
        <v>403985</v>
      </c>
      <c r="B1254" s="6" t="n">
        <v>6</v>
      </c>
      <c r="C1254" s="6" t="n">
        <v>604</v>
      </c>
      <c r="D1254" s="6" t="s">
        <v>359</v>
      </c>
      <c r="E1254" s="6" t="s">
        <v>1430</v>
      </c>
      <c r="F1254" s="6" t="s">
        <v>196</v>
      </c>
      <c r="G1254" s="6" t="s">
        <v>129</v>
      </c>
      <c r="H1254" s="6" t="s">
        <v>197</v>
      </c>
      <c r="I1254" s="27" t="n">
        <v>0</v>
      </c>
      <c r="J1254" s="27" t="n">
        <v>0</v>
      </c>
      <c r="K1254" s="27" t="n">
        <v>2.8</v>
      </c>
      <c r="L1254" s="28" t="n">
        <f aca="false">I1254+J1254</f>
        <v>0</v>
      </c>
      <c r="M1254" s="28" t="n">
        <f aca="false">L1254+K1254</f>
        <v>2.8</v>
      </c>
      <c r="N1254" s="22" t="str">
        <f aca="false">IF(I1254&gt;0,"Sí","No")</f>
        <v>No</v>
      </c>
      <c r="O1254" s="22" t="str">
        <f aca="false">IF(J1254&gt;0,"Sí","No")</f>
        <v>No</v>
      </c>
      <c r="P1254" s="22" t="str">
        <f aca="false">IF(K1254&gt;0,"Sí","No")</f>
        <v>Sí</v>
      </c>
      <c r="Q1254" s="22" t="str">
        <f aca="false">IF(OR(I1254&gt;0,J1254&gt;0),"Sí","No")</f>
        <v>No</v>
      </c>
      <c r="R1254" s="27"/>
      <c r="S1254" s="27"/>
      <c r="T1254" s="27"/>
      <c r="U1254" s="27"/>
      <c r="V1254" s="27"/>
      <c r="W1254" s="12" t="str">
        <f aca="false">IF(AND(I1254&gt;0,R1254&gt;0),(S1254-R1254)/R1254,"")</f>
        <v/>
      </c>
      <c r="X1254" s="12" t="str">
        <f aca="false">IF(AND(J1254&gt;0,T1254&gt;0),(U1254-T1254)/T1254,"")</f>
        <v/>
      </c>
      <c r="Y1254" s="12" t="str">
        <f aca="false">IF(AND(K1254&gt;0,V1254&gt;0),(V1254-Resumen!$B$7)/Resumen!$B$7,"")</f>
        <v/>
      </c>
      <c r="Z1254" s="28" t="str">
        <f aca="false">IF(AND(K1254&gt;0,I1254&gt;0,V1254&gt;0,S1254&gt;0),V1254-S1254,"")</f>
        <v/>
      </c>
      <c r="AA1254" s="12" t="str">
        <f aca="false">IF(Z1254&lt;&gt;"",Z1254/S1254,"")</f>
        <v/>
      </c>
      <c r="AB1254" s="28" t="str">
        <f aca="false">IF(AND(K1254&gt;0,J1254&gt;0,V1254&gt;0,U1254&gt;0),V1254-U1254,"")</f>
        <v/>
      </c>
      <c r="AC1254" s="12" t="str">
        <f aca="false">IF(AB1254&lt;&gt;"",AB1254/U1254,"")</f>
        <v/>
      </c>
      <c r="AD1254" s="27" t="n">
        <v>0</v>
      </c>
      <c r="AE1254" s="27" t="n">
        <v>0</v>
      </c>
      <c r="AF1254" s="27" t="n">
        <v>0</v>
      </c>
      <c r="AG1254" s="28" t="n">
        <f aca="false">AD1254+AE1254+AF1254</f>
        <v>0</v>
      </c>
      <c r="AH1254" s="12" t="str">
        <f aca="false">IF(AG1254&gt;0,AD1254/AG1254,"")</f>
        <v/>
      </c>
      <c r="AI1254" s="27" t="n">
        <v>0</v>
      </c>
      <c r="AJ1254" s="27" t="n">
        <v>0</v>
      </c>
      <c r="AK1254" s="27" t="n">
        <v>0</v>
      </c>
      <c r="AL1254" s="22" t="str">
        <f aca="false">IF(OR(AJ1254&gt;0,AK1254&gt;0),"Sí","No")</f>
        <v>No</v>
      </c>
      <c r="AM1254" s="6"/>
      <c r="AN1254" s="6"/>
      <c r="AO1254" s="12" t="n">
        <f aca="false">IF(M1254&gt;0,K1254/M1254,"")</f>
        <v>1</v>
      </c>
      <c r="AP1254" s="22" t="str">
        <f aca="false">IF(M1254&gt;=Resumen!$B$5,"Alto","Bajo")</f>
        <v>Bajo</v>
      </c>
      <c r="AQ1254" s="22" t="str">
        <f aca="false">IF(AO1254&gt;=Resumen!$B$28,"Alto","Bajo")</f>
        <v>Alto</v>
      </c>
      <c r="AR1254" s="22" t="str">
        <f aca="false">AP1254&amp;" Potencial / "&amp;AQ1254&amp;" Share"</f>
        <v>Bajo Potencial / Alto Share</v>
      </c>
      <c r="AS1254" s="22" t="str">
        <f aca="false">IF(Q1254="Sí",IF(AO1254&gt;=Resumen!$B$29,"Alto","Bajo"),"")</f>
        <v/>
      </c>
      <c r="AT1254" s="22" t="str">
        <f aca="false">IF(AS1254&lt;&gt;"",AP1254&amp;" Potencial / "&amp;AS1254&amp;" Share","")</f>
        <v/>
      </c>
      <c r="AU1254" s="22" t="str">
        <f aca="false">IF(AH1254="","Sin dato",IF(AH1254-AO1254&gt;Resumen!$B$6,"Sobre-exhibido",IF(AO1254-AH1254&gt;Resumen!$B$6,"Sub-exhibido","En línea")))</f>
        <v>Sin dato</v>
      </c>
      <c r="AV1254" s="22" t="str">
        <f aca="false">IF(AT1254="","",IF(AT1254="Alto Potencial / Bajo Share",1,IF(AT1254="Alto Potencial / Alto Share",2,IF(AT1254="Bajo Potencial / Alto Share",3,4))))</f>
        <v/>
      </c>
      <c r="AW1254" s="22" t="str">
        <f aca="false">IF(Q1254="No","Sin competencia directa",IF(AV1254=1,"1 - Foco Conquista (Alto Pot / Bajo Share)",IF(AV1254=2,"2 - Foco Defensa (Alto Pot / Alto Share)",IF(AV1254=3,"3 - Monitoreo (Bajo Pot / Alto Share)","4 - Baja Prioridad (Bajo Pot / Bajo Share)"))))</f>
        <v>Sin competencia directa</v>
      </c>
      <c r="AX1254" s="12" t="str">
        <f aca="false">IF(OR(IFERROR(AND(W1254&lt;&gt;"",Y1254&lt;&gt;"",Y1254-W1254&gt;Resumen!$B$8),FALSE()),IFERROR(AND(X1254&lt;&gt;"",Y1254&lt;&gt;"",Y1254-X1254&gt;Resumen!$B$8),FALSE())),MAX(IF(IFERROR(AND(W1254&lt;&gt;"",Y1254&lt;&gt;"",Y1254-W1254&gt;Resumen!$B$8),FALSE()),Y1254-W1254,0),IF(IFERROR(AND(X1254&lt;&gt;"",Y1254&lt;&gt;"",Y1254-X1254&gt;Resumen!$B$8),FALSE()),Y1254-X1254,0)),"")</f>
        <v/>
      </c>
      <c r="AY1254" s="22" t="str">
        <f aca="false">IF(OR(IFERROR(AND(W1254&lt;&gt;"",Y1254&lt;&gt;"",Y1254-W1254&gt;Resumen!$B$8),FALSE()),IFERROR(AND(X1254&lt;&gt;"",Y1254&lt;&gt;"",Y1254-X1254&gt;Resumen!$B$8),FALSE())),TRIM("Lays tiene mayor markup que "&amp;IF(IFERROR(AND(W1254&lt;&gt;"",Y1254&lt;&gt;"",Y1254-W1254&gt;Resumen!$B$8),FALSE()),"Quento ","")&amp;IF(IFERROR(AND(X1254&lt;&gt;"",Y1254&lt;&gt;"",Y1254-X1254&gt;Resumen!$B$8),FALSE()),"Julicroc ","")&amp;"en este PDV"),"")</f>
        <v/>
      </c>
      <c r="AZ1254" s="22" t="str">
        <f aca="false">IF(COUNTIF('Plan Pehuamar - Lista'!$A$2:$A$167,A1254)&gt;0,"Sí","No")</f>
        <v>No</v>
      </c>
      <c r="BA1254" s="22" t="str">
        <f aca="false">IF(COUNTIF('Plan Combo 9+1'!$A$2:$A$226,A1254)&gt;0,"Sí","No")</f>
        <v>No</v>
      </c>
      <c r="BB1254" s="22" t="str">
        <f aca="false">IF(AH1254="","No",IF(BA1254="Sí",IF((AO1254-AH1254)&gt;Resumen!$B$6,"Sí","No"),IF((AO1254-AH1254)&gt;=Resumen!$B$132,"Sí","No")))</f>
        <v>No</v>
      </c>
      <c r="BC1254" s="22" t="str">
        <f aca="false">IF(AND(N1254="Sí",AL1254="Sí",AI1254=0),"Sí","No")</f>
        <v>No</v>
      </c>
      <c r="BD1254" s="22" t="str">
        <f aca="false">IF(COUNTIF('Plan 9+1 (con Pehuamar)'!$A$2:$A$227,A1254)&gt;0,"Sí","No")</f>
        <v>No</v>
      </c>
    </row>
    <row r="1255" customFormat="false" ht="15" hidden="false" customHeight="true" outlineLevel="0" collapsed="false">
      <c r="A1255" s="6" t="n">
        <v>403988</v>
      </c>
      <c r="B1255" s="6" t="n">
        <v>6</v>
      </c>
      <c r="C1255" s="6" t="n">
        <v>604</v>
      </c>
      <c r="D1255" s="6" t="s">
        <v>359</v>
      </c>
      <c r="E1255" s="6" t="s">
        <v>1431</v>
      </c>
      <c r="F1255" s="6" t="s">
        <v>196</v>
      </c>
      <c r="G1255" s="6" t="s">
        <v>129</v>
      </c>
      <c r="H1255" s="6" t="s">
        <v>197</v>
      </c>
      <c r="I1255" s="27" t="n">
        <v>0</v>
      </c>
      <c r="J1255" s="27" t="n">
        <v>0</v>
      </c>
      <c r="K1255" s="27" t="n">
        <v>11.7</v>
      </c>
      <c r="L1255" s="28" t="n">
        <f aca="false">I1255+J1255</f>
        <v>0</v>
      </c>
      <c r="M1255" s="28" t="n">
        <f aca="false">L1255+K1255</f>
        <v>11.7</v>
      </c>
      <c r="N1255" s="22" t="str">
        <f aca="false">IF(I1255&gt;0,"Sí","No")</f>
        <v>No</v>
      </c>
      <c r="O1255" s="22" t="str">
        <f aca="false">IF(J1255&gt;0,"Sí","No")</f>
        <v>No</v>
      </c>
      <c r="P1255" s="22" t="str">
        <f aca="false">IF(K1255&gt;0,"Sí","No")</f>
        <v>Sí</v>
      </c>
      <c r="Q1255" s="22" t="str">
        <f aca="false">IF(OR(I1255&gt;0,J1255&gt;0),"Sí","No")</f>
        <v>No</v>
      </c>
      <c r="R1255" s="27"/>
      <c r="S1255" s="27"/>
      <c r="T1255" s="27"/>
      <c r="U1255" s="27"/>
      <c r="V1255" s="27"/>
      <c r="W1255" s="12" t="str">
        <f aca="false">IF(AND(I1255&gt;0,R1255&gt;0),(S1255-R1255)/R1255,"")</f>
        <v/>
      </c>
      <c r="X1255" s="12" t="str">
        <f aca="false">IF(AND(J1255&gt;0,T1255&gt;0),(U1255-T1255)/T1255,"")</f>
        <v/>
      </c>
      <c r="Y1255" s="12" t="str">
        <f aca="false">IF(AND(K1255&gt;0,V1255&gt;0),(V1255-Resumen!$B$7)/Resumen!$B$7,"")</f>
        <v/>
      </c>
      <c r="Z1255" s="28" t="str">
        <f aca="false">IF(AND(K1255&gt;0,I1255&gt;0,V1255&gt;0,S1255&gt;0),V1255-S1255,"")</f>
        <v/>
      </c>
      <c r="AA1255" s="12" t="str">
        <f aca="false">IF(Z1255&lt;&gt;"",Z1255/S1255,"")</f>
        <v/>
      </c>
      <c r="AB1255" s="28" t="str">
        <f aca="false">IF(AND(K1255&gt;0,J1255&gt;0,V1255&gt;0,U1255&gt;0),V1255-U1255,"")</f>
        <v/>
      </c>
      <c r="AC1255" s="12" t="str">
        <f aca="false">IF(AB1255&lt;&gt;"",AB1255/U1255,"")</f>
        <v/>
      </c>
      <c r="AD1255" s="27" t="n">
        <v>0</v>
      </c>
      <c r="AE1255" s="27" t="n">
        <v>0</v>
      </c>
      <c r="AF1255" s="27" t="n">
        <v>0</v>
      </c>
      <c r="AG1255" s="28" t="n">
        <f aca="false">AD1255+AE1255+AF1255</f>
        <v>0</v>
      </c>
      <c r="AH1255" s="12" t="str">
        <f aca="false">IF(AG1255&gt;0,AD1255/AG1255,"")</f>
        <v/>
      </c>
      <c r="AI1255" s="27" t="n">
        <v>0</v>
      </c>
      <c r="AJ1255" s="27" t="n">
        <v>0</v>
      </c>
      <c r="AK1255" s="27" t="n">
        <v>0</v>
      </c>
      <c r="AL1255" s="22" t="str">
        <f aca="false">IF(OR(AJ1255&gt;0,AK1255&gt;0),"Sí","No")</f>
        <v>No</v>
      </c>
      <c r="AM1255" s="6"/>
      <c r="AN1255" s="6"/>
      <c r="AO1255" s="12" t="n">
        <f aca="false">IF(M1255&gt;0,K1255/M1255,"")</f>
        <v>1</v>
      </c>
      <c r="AP1255" s="22" t="str">
        <f aca="false">IF(M1255&gt;=Resumen!$B$5,"Alto","Bajo")</f>
        <v>Bajo</v>
      </c>
      <c r="AQ1255" s="22" t="str">
        <f aca="false">IF(AO1255&gt;=Resumen!$B$28,"Alto","Bajo")</f>
        <v>Alto</v>
      </c>
      <c r="AR1255" s="22" t="str">
        <f aca="false">AP1255&amp;" Potencial / "&amp;AQ1255&amp;" Share"</f>
        <v>Bajo Potencial / Alto Share</v>
      </c>
      <c r="AS1255" s="22" t="str">
        <f aca="false">IF(Q1255="Sí",IF(AO1255&gt;=Resumen!$B$29,"Alto","Bajo"),"")</f>
        <v/>
      </c>
      <c r="AT1255" s="22" t="str">
        <f aca="false">IF(AS1255&lt;&gt;"",AP1255&amp;" Potencial / "&amp;AS1255&amp;" Share","")</f>
        <v/>
      </c>
      <c r="AU1255" s="22" t="str">
        <f aca="false">IF(AH1255="","Sin dato",IF(AH1255-AO1255&gt;Resumen!$B$6,"Sobre-exhibido",IF(AO1255-AH1255&gt;Resumen!$B$6,"Sub-exhibido","En línea")))</f>
        <v>Sin dato</v>
      </c>
      <c r="AV1255" s="22" t="str">
        <f aca="false">IF(AT1255="","",IF(AT1255="Alto Potencial / Bajo Share",1,IF(AT1255="Alto Potencial / Alto Share",2,IF(AT1255="Bajo Potencial / Alto Share",3,4))))</f>
        <v/>
      </c>
      <c r="AW1255" s="22" t="str">
        <f aca="false">IF(Q1255="No","Sin competencia directa",IF(AV1255=1,"1 - Foco Conquista (Alto Pot / Bajo Share)",IF(AV1255=2,"2 - Foco Defensa (Alto Pot / Alto Share)",IF(AV1255=3,"3 - Monitoreo (Bajo Pot / Alto Share)","4 - Baja Prioridad (Bajo Pot / Bajo Share)"))))</f>
        <v>Sin competencia directa</v>
      </c>
      <c r="AX1255" s="12" t="str">
        <f aca="false">IF(OR(IFERROR(AND(W1255&lt;&gt;"",Y1255&lt;&gt;"",Y1255-W1255&gt;Resumen!$B$8),FALSE()),IFERROR(AND(X1255&lt;&gt;"",Y1255&lt;&gt;"",Y1255-X1255&gt;Resumen!$B$8),FALSE())),MAX(IF(IFERROR(AND(W1255&lt;&gt;"",Y1255&lt;&gt;"",Y1255-W1255&gt;Resumen!$B$8),FALSE()),Y1255-W1255,0),IF(IFERROR(AND(X1255&lt;&gt;"",Y1255&lt;&gt;"",Y1255-X1255&gt;Resumen!$B$8),FALSE()),Y1255-X1255,0)),"")</f>
        <v/>
      </c>
      <c r="AY1255" s="22" t="str">
        <f aca="false">IF(OR(IFERROR(AND(W1255&lt;&gt;"",Y1255&lt;&gt;"",Y1255-W1255&gt;Resumen!$B$8),FALSE()),IFERROR(AND(X1255&lt;&gt;"",Y1255&lt;&gt;"",Y1255-X1255&gt;Resumen!$B$8),FALSE())),TRIM("Lays tiene mayor markup que "&amp;IF(IFERROR(AND(W1255&lt;&gt;"",Y1255&lt;&gt;"",Y1255-W1255&gt;Resumen!$B$8),FALSE()),"Quento ","")&amp;IF(IFERROR(AND(X1255&lt;&gt;"",Y1255&lt;&gt;"",Y1255-X1255&gt;Resumen!$B$8),FALSE()),"Julicroc ","")&amp;"en este PDV"),"")</f>
        <v/>
      </c>
      <c r="AZ1255" s="22" t="str">
        <f aca="false">IF(COUNTIF('Plan Pehuamar - Lista'!$A$2:$A$167,A1255)&gt;0,"Sí","No")</f>
        <v>No</v>
      </c>
      <c r="BA1255" s="22" t="str">
        <f aca="false">IF(COUNTIF('Plan Combo 9+1'!$A$2:$A$226,A1255)&gt;0,"Sí","No")</f>
        <v>No</v>
      </c>
      <c r="BB1255" s="22" t="str">
        <f aca="false">IF(AH1255="","No",IF(BA1255="Sí",IF((AO1255-AH1255)&gt;Resumen!$B$6,"Sí","No"),IF((AO1255-AH1255)&gt;=Resumen!$B$132,"Sí","No")))</f>
        <v>No</v>
      </c>
      <c r="BC1255" s="22" t="str">
        <f aca="false">IF(AND(N1255="Sí",AL1255="Sí",AI1255=0),"Sí","No")</f>
        <v>No</v>
      </c>
      <c r="BD1255" s="22" t="str">
        <f aca="false">IF(COUNTIF('Plan 9+1 (con Pehuamar)'!$A$2:$A$227,A1255)&gt;0,"Sí","No")</f>
        <v>No</v>
      </c>
    </row>
    <row r="1256" customFormat="false" ht="15" hidden="false" customHeight="true" outlineLevel="0" collapsed="false">
      <c r="A1256" s="6" t="n">
        <v>404096</v>
      </c>
      <c r="B1256" s="6" t="n">
        <v>6</v>
      </c>
      <c r="C1256" s="6" t="n">
        <v>604</v>
      </c>
      <c r="D1256" s="6" t="s">
        <v>359</v>
      </c>
      <c r="E1256" s="6" t="s">
        <v>1432</v>
      </c>
      <c r="F1256" s="6" t="s">
        <v>196</v>
      </c>
      <c r="G1256" s="6" t="s">
        <v>129</v>
      </c>
      <c r="H1256" s="6" t="s">
        <v>197</v>
      </c>
      <c r="I1256" s="27" t="n">
        <v>0</v>
      </c>
      <c r="J1256" s="27" t="n">
        <v>0</v>
      </c>
      <c r="K1256" s="27" t="n">
        <v>0.2</v>
      </c>
      <c r="L1256" s="28" t="n">
        <f aca="false">I1256+J1256</f>
        <v>0</v>
      </c>
      <c r="M1256" s="28" t="n">
        <f aca="false">L1256+K1256</f>
        <v>0.2</v>
      </c>
      <c r="N1256" s="22" t="str">
        <f aca="false">IF(I1256&gt;0,"Sí","No")</f>
        <v>No</v>
      </c>
      <c r="O1256" s="22" t="str">
        <f aca="false">IF(J1256&gt;0,"Sí","No")</f>
        <v>No</v>
      </c>
      <c r="P1256" s="22" t="str">
        <f aca="false">IF(K1256&gt;0,"Sí","No")</f>
        <v>Sí</v>
      </c>
      <c r="Q1256" s="22" t="str">
        <f aca="false">IF(OR(I1256&gt;0,J1256&gt;0),"Sí","No")</f>
        <v>No</v>
      </c>
      <c r="R1256" s="27"/>
      <c r="S1256" s="27"/>
      <c r="T1256" s="27"/>
      <c r="U1256" s="27"/>
      <c r="V1256" s="27"/>
      <c r="W1256" s="12" t="str">
        <f aca="false">IF(AND(I1256&gt;0,R1256&gt;0),(S1256-R1256)/R1256,"")</f>
        <v/>
      </c>
      <c r="X1256" s="12" t="str">
        <f aca="false">IF(AND(J1256&gt;0,T1256&gt;0),(U1256-T1256)/T1256,"")</f>
        <v/>
      </c>
      <c r="Y1256" s="12" t="str">
        <f aca="false">IF(AND(K1256&gt;0,V1256&gt;0),(V1256-Resumen!$B$7)/Resumen!$B$7,"")</f>
        <v/>
      </c>
      <c r="Z1256" s="28" t="str">
        <f aca="false">IF(AND(K1256&gt;0,I1256&gt;0,V1256&gt;0,S1256&gt;0),V1256-S1256,"")</f>
        <v/>
      </c>
      <c r="AA1256" s="12" t="str">
        <f aca="false">IF(Z1256&lt;&gt;"",Z1256/S1256,"")</f>
        <v/>
      </c>
      <c r="AB1256" s="28" t="str">
        <f aca="false">IF(AND(K1256&gt;0,J1256&gt;0,V1256&gt;0,U1256&gt;0),V1256-U1256,"")</f>
        <v/>
      </c>
      <c r="AC1256" s="12" t="str">
        <f aca="false">IF(AB1256&lt;&gt;"",AB1256/U1256,"")</f>
        <v/>
      </c>
      <c r="AD1256" s="27" t="n">
        <v>0</v>
      </c>
      <c r="AE1256" s="27" t="n">
        <v>0</v>
      </c>
      <c r="AF1256" s="27" t="n">
        <v>0</v>
      </c>
      <c r="AG1256" s="28" t="n">
        <f aca="false">AD1256+AE1256+AF1256</f>
        <v>0</v>
      </c>
      <c r="AH1256" s="12" t="str">
        <f aca="false">IF(AG1256&gt;0,AD1256/AG1256,"")</f>
        <v/>
      </c>
      <c r="AI1256" s="27" t="n">
        <v>0</v>
      </c>
      <c r="AJ1256" s="27" t="n">
        <v>0</v>
      </c>
      <c r="AK1256" s="27" t="n">
        <v>0</v>
      </c>
      <c r="AL1256" s="22" t="str">
        <f aca="false">IF(OR(AJ1256&gt;0,AK1256&gt;0),"Sí","No")</f>
        <v>No</v>
      </c>
      <c r="AM1256" s="6"/>
      <c r="AN1256" s="6"/>
      <c r="AO1256" s="12" t="n">
        <f aca="false">IF(M1256&gt;0,K1256/M1256,"")</f>
        <v>1</v>
      </c>
      <c r="AP1256" s="22" t="str">
        <f aca="false">IF(M1256&gt;=Resumen!$B$5,"Alto","Bajo")</f>
        <v>Bajo</v>
      </c>
      <c r="AQ1256" s="22" t="str">
        <f aca="false">IF(AO1256&gt;=Resumen!$B$28,"Alto","Bajo")</f>
        <v>Alto</v>
      </c>
      <c r="AR1256" s="22" t="str">
        <f aca="false">AP1256&amp;" Potencial / "&amp;AQ1256&amp;" Share"</f>
        <v>Bajo Potencial / Alto Share</v>
      </c>
      <c r="AS1256" s="22" t="str">
        <f aca="false">IF(Q1256="Sí",IF(AO1256&gt;=Resumen!$B$29,"Alto","Bajo"),"")</f>
        <v/>
      </c>
      <c r="AT1256" s="22" t="str">
        <f aca="false">IF(AS1256&lt;&gt;"",AP1256&amp;" Potencial / "&amp;AS1256&amp;" Share","")</f>
        <v/>
      </c>
      <c r="AU1256" s="22" t="str">
        <f aca="false">IF(AH1256="","Sin dato",IF(AH1256-AO1256&gt;Resumen!$B$6,"Sobre-exhibido",IF(AO1256-AH1256&gt;Resumen!$B$6,"Sub-exhibido","En línea")))</f>
        <v>Sin dato</v>
      </c>
      <c r="AV1256" s="22" t="str">
        <f aca="false">IF(AT1256="","",IF(AT1256="Alto Potencial / Bajo Share",1,IF(AT1256="Alto Potencial / Alto Share",2,IF(AT1256="Bajo Potencial / Alto Share",3,4))))</f>
        <v/>
      </c>
      <c r="AW1256" s="22" t="str">
        <f aca="false">IF(Q1256="No","Sin competencia directa",IF(AV1256=1,"1 - Foco Conquista (Alto Pot / Bajo Share)",IF(AV1256=2,"2 - Foco Defensa (Alto Pot / Alto Share)",IF(AV1256=3,"3 - Monitoreo (Bajo Pot / Alto Share)","4 - Baja Prioridad (Bajo Pot / Bajo Share)"))))</f>
        <v>Sin competencia directa</v>
      </c>
      <c r="AX1256" s="12" t="str">
        <f aca="false">IF(OR(IFERROR(AND(W1256&lt;&gt;"",Y1256&lt;&gt;"",Y1256-W1256&gt;Resumen!$B$8),FALSE()),IFERROR(AND(X1256&lt;&gt;"",Y1256&lt;&gt;"",Y1256-X1256&gt;Resumen!$B$8),FALSE())),MAX(IF(IFERROR(AND(W1256&lt;&gt;"",Y1256&lt;&gt;"",Y1256-W1256&gt;Resumen!$B$8),FALSE()),Y1256-W1256,0),IF(IFERROR(AND(X1256&lt;&gt;"",Y1256&lt;&gt;"",Y1256-X1256&gt;Resumen!$B$8),FALSE()),Y1256-X1256,0)),"")</f>
        <v/>
      </c>
      <c r="AY1256" s="22" t="str">
        <f aca="false">IF(OR(IFERROR(AND(W1256&lt;&gt;"",Y1256&lt;&gt;"",Y1256-W1256&gt;Resumen!$B$8),FALSE()),IFERROR(AND(X1256&lt;&gt;"",Y1256&lt;&gt;"",Y1256-X1256&gt;Resumen!$B$8),FALSE())),TRIM("Lays tiene mayor markup que "&amp;IF(IFERROR(AND(W1256&lt;&gt;"",Y1256&lt;&gt;"",Y1256-W1256&gt;Resumen!$B$8),FALSE()),"Quento ","")&amp;IF(IFERROR(AND(X1256&lt;&gt;"",Y1256&lt;&gt;"",Y1256-X1256&gt;Resumen!$B$8),FALSE()),"Julicroc ","")&amp;"en este PDV"),"")</f>
        <v/>
      </c>
      <c r="AZ1256" s="22" t="str">
        <f aca="false">IF(COUNTIF('Plan Pehuamar - Lista'!$A$2:$A$167,A1256)&gt;0,"Sí","No")</f>
        <v>No</v>
      </c>
      <c r="BA1256" s="22" t="str">
        <f aca="false">IF(COUNTIF('Plan Combo 9+1'!$A$2:$A$226,A1256)&gt;0,"Sí","No")</f>
        <v>No</v>
      </c>
      <c r="BB1256" s="22" t="str">
        <f aca="false">IF(AH1256="","No",IF(BA1256="Sí",IF((AO1256-AH1256)&gt;Resumen!$B$6,"Sí","No"),IF((AO1256-AH1256)&gt;=Resumen!$B$132,"Sí","No")))</f>
        <v>No</v>
      </c>
      <c r="BC1256" s="22" t="str">
        <f aca="false">IF(AND(N1256="Sí",AL1256="Sí",AI1256=0),"Sí","No")</f>
        <v>No</v>
      </c>
      <c r="BD1256" s="22" t="str">
        <f aca="false">IF(COUNTIF('Plan 9+1 (con Pehuamar)'!$A$2:$A$227,A1256)&gt;0,"Sí","No")</f>
        <v>No</v>
      </c>
    </row>
    <row r="1257" customFormat="false" ht="15" hidden="false" customHeight="true" outlineLevel="0" collapsed="false">
      <c r="A1257" s="6" t="n">
        <v>404174</v>
      </c>
      <c r="B1257" s="6" t="n">
        <v>6</v>
      </c>
      <c r="C1257" s="6" t="n">
        <v>604</v>
      </c>
      <c r="D1257" s="6" t="s">
        <v>359</v>
      </c>
      <c r="E1257" s="6" t="s">
        <v>549</v>
      </c>
      <c r="F1257" s="6" t="s">
        <v>206</v>
      </c>
      <c r="G1257" s="6" t="s">
        <v>129</v>
      </c>
      <c r="H1257" s="6" t="s">
        <v>197</v>
      </c>
      <c r="I1257" s="27" t="n">
        <v>0</v>
      </c>
      <c r="J1257" s="27" t="n">
        <v>0</v>
      </c>
      <c r="K1257" s="27" t="n">
        <v>7.4</v>
      </c>
      <c r="L1257" s="28" t="n">
        <f aca="false">I1257+J1257</f>
        <v>0</v>
      </c>
      <c r="M1257" s="28" t="n">
        <f aca="false">L1257+K1257</f>
        <v>7.4</v>
      </c>
      <c r="N1257" s="22" t="str">
        <f aca="false">IF(I1257&gt;0,"Sí","No")</f>
        <v>No</v>
      </c>
      <c r="O1257" s="22" t="str">
        <f aca="false">IF(J1257&gt;0,"Sí","No")</f>
        <v>No</v>
      </c>
      <c r="P1257" s="22" t="str">
        <f aca="false">IF(K1257&gt;0,"Sí","No")</f>
        <v>Sí</v>
      </c>
      <c r="Q1257" s="22" t="str">
        <f aca="false">IF(OR(I1257&gt;0,J1257&gt;0),"Sí","No")</f>
        <v>No</v>
      </c>
      <c r="R1257" s="27"/>
      <c r="S1257" s="27"/>
      <c r="T1257" s="27"/>
      <c r="U1257" s="27"/>
      <c r="V1257" s="27"/>
      <c r="W1257" s="12" t="str">
        <f aca="false">IF(AND(I1257&gt;0,R1257&gt;0),(S1257-R1257)/R1257,"")</f>
        <v/>
      </c>
      <c r="X1257" s="12" t="str">
        <f aca="false">IF(AND(J1257&gt;0,T1257&gt;0),(U1257-T1257)/T1257,"")</f>
        <v/>
      </c>
      <c r="Y1257" s="12" t="str">
        <f aca="false">IF(AND(K1257&gt;0,V1257&gt;0),(V1257-Resumen!$B$7)/Resumen!$B$7,"")</f>
        <v/>
      </c>
      <c r="Z1257" s="28" t="str">
        <f aca="false">IF(AND(K1257&gt;0,I1257&gt;0,V1257&gt;0,S1257&gt;0),V1257-S1257,"")</f>
        <v/>
      </c>
      <c r="AA1257" s="12" t="str">
        <f aca="false">IF(Z1257&lt;&gt;"",Z1257/S1257,"")</f>
        <v/>
      </c>
      <c r="AB1257" s="28" t="str">
        <f aca="false">IF(AND(K1257&gt;0,J1257&gt;0,V1257&gt;0,U1257&gt;0),V1257-U1257,"")</f>
        <v/>
      </c>
      <c r="AC1257" s="12" t="str">
        <f aca="false">IF(AB1257&lt;&gt;"",AB1257/U1257,"")</f>
        <v/>
      </c>
      <c r="AD1257" s="27" t="n">
        <v>0</v>
      </c>
      <c r="AE1257" s="27" t="n">
        <v>0</v>
      </c>
      <c r="AF1257" s="27" t="n">
        <v>0</v>
      </c>
      <c r="AG1257" s="28" t="n">
        <f aca="false">AD1257+AE1257+AF1257</f>
        <v>0</v>
      </c>
      <c r="AH1257" s="12" t="str">
        <f aca="false">IF(AG1257&gt;0,AD1257/AG1257,"")</f>
        <v/>
      </c>
      <c r="AI1257" s="27" t="n">
        <v>0</v>
      </c>
      <c r="AJ1257" s="27" t="n">
        <v>0</v>
      </c>
      <c r="AK1257" s="27" t="n">
        <v>0</v>
      </c>
      <c r="AL1257" s="22" t="str">
        <f aca="false">IF(OR(AJ1257&gt;0,AK1257&gt;0),"Sí","No")</f>
        <v>No</v>
      </c>
      <c r="AM1257" s="6"/>
      <c r="AN1257" s="6"/>
      <c r="AO1257" s="12" t="n">
        <f aca="false">IF(M1257&gt;0,K1257/M1257,"")</f>
        <v>1</v>
      </c>
      <c r="AP1257" s="22" t="str">
        <f aca="false">IF(M1257&gt;=Resumen!$B$5,"Alto","Bajo")</f>
        <v>Bajo</v>
      </c>
      <c r="AQ1257" s="22" t="str">
        <f aca="false">IF(AO1257&gt;=Resumen!$B$28,"Alto","Bajo")</f>
        <v>Alto</v>
      </c>
      <c r="AR1257" s="22" t="str">
        <f aca="false">AP1257&amp;" Potencial / "&amp;AQ1257&amp;" Share"</f>
        <v>Bajo Potencial / Alto Share</v>
      </c>
      <c r="AS1257" s="22" t="str">
        <f aca="false">IF(Q1257="Sí",IF(AO1257&gt;=Resumen!$B$29,"Alto","Bajo"),"")</f>
        <v/>
      </c>
      <c r="AT1257" s="22" t="str">
        <f aca="false">IF(AS1257&lt;&gt;"",AP1257&amp;" Potencial / "&amp;AS1257&amp;" Share","")</f>
        <v/>
      </c>
      <c r="AU1257" s="22" t="str">
        <f aca="false">IF(AH1257="","Sin dato",IF(AH1257-AO1257&gt;Resumen!$B$6,"Sobre-exhibido",IF(AO1257-AH1257&gt;Resumen!$B$6,"Sub-exhibido","En línea")))</f>
        <v>Sin dato</v>
      </c>
      <c r="AV1257" s="22" t="str">
        <f aca="false">IF(AT1257="","",IF(AT1257="Alto Potencial / Bajo Share",1,IF(AT1257="Alto Potencial / Alto Share",2,IF(AT1257="Bajo Potencial / Alto Share",3,4))))</f>
        <v/>
      </c>
      <c r="AW1257" s="22" t="str">
        <f aca="false">IF(Q1257="No","Sin competencia directa",IF(AV1257=1,"1 - Foco Conquista (Alto Pot / Bajo Share)",IF(AV1257=2,"2 - Foco Defensa (Alto Pot / Alto Share)",IF(AV1257=3,"3 - Monitoreo (Bajo Pot / Alto Share)","4 - Baja Prioridad (Bajo Pot / Bajo Share)"))))</f>
        <v>Sin competencia directa</v>
      </c>
      <c r="AX1257" s="12" t="str">
        <f aca="false">IF(OR(IFERROR(AND(W1257&lt;&gt;"",Y1257&lt;&gt;"",Y1257-W1257&gt;Resumen!$B$8),FALSE()),IFERROR(AND(X1257&lt;&gt;"",Y1257&lt;&gt;"",Y1257-X1257&gt;Resumen!$B$8),FALSE())),MAX(IF(IFERROR(AND(W1257&lt;&gt;"",Y1257&lt;&gt;"",Y1257-W1257&gt;Resumen!$B$8),FALSE()),Y1257-W1257,0),IF(IFERROR(AND(X1257&lt;&gt;"",Y1257&lt;&gt;"",Y1257-X1257&gt;Resumen!$B$8),FALSE()),Y1257-X1257,0)),"")</f>
        <v/>
      </c>
      <c r="AY1257" s="22" t="str">
        <f aca="false">IF(OR(IFERROR(AND(W1257&lt;&gt;"",Y1257&lt;&gt;"",Y1257-W1257&gt;Resumen!$B$8),FALSE()),IFERROR(AND(X1257&lt;&gt;"",Y1257&lt;&gt;"",Y1257-X1257&gt;Resumen!$B$8),FALSE())),TRIM("Lays tiene mayor markup que "&amp;IF(IFERROR(AND(W1257&lt;&gt;"",Y1257&lt;&gt;"",Y1257-W1257&gt;Resumen!$B$8),FALSE()),"Quento ","")&amp;IF(IFERROR(AND(X1257&lt;&gt;"",Y1257&lt;&gt;"",Y1257-X1257&gt;Resumen!$B$8),FALSE()),"Julicroc ","")&amp;"en este PDV"),"")</f>
        <v/>
      </c>
      <c r="AZ1257" s="22" t="str">
        <f aca="false">IF(COUNTIF('Plan Pehuamar - Lista'!$A$2:$A$167,A1257)&gt;0,"Sí","No")</f>
        <v>No</v>
      </c>
      <c r="BA1257" s="22" t="str">
        <f aca="false">IF(COUNTIF('Plan Combo 9+1'!$A$2:$A$226,A1257)&gt;0,"Sí","No")</f>
        <v>No</v>
      </c>
      <c r="BB1257" s="22" t="str">
        <f aca="false">IF(AH1257="","No",IF(BA1257="Sí",IF((AO1257-AH1257)&gt;Resumen!$B$6,"Sí","No"),IF((AO1257-AH1257)&gt;=Resumen!$B$132,"Sí","No")))</f>
        <v>No</v>
      </c>
      <c r="BC1257" s="22" t="str">
        <f aca="false">IF(AND(N1257="Sí",AL1257="Sí",AI1257=0),"Sí","No")</f>
        <v>No</v>
      </c>
      <c r="BD1257" s="22" t="str">
        <f aca="false">IF(COUNTIF('Plan 9+1 (con Pehuamar)'!$A$2:$A$227,A1257)&gt;0,"Sí","No")</f>
        <v>No</v>
      </c>
    </row>
    <row r="1258" customFormat="false" ht="15" hidden="false" customHeight="true" outlineLevel="0" collapsed="false">
      <c r="A1258" s="6" t="n">
        <v>404176</v>
      </c>
      <c r="B1258" s="6" t="n">
        <v>6</v>
      </c>
      <c r="C1258" s="6" t="n">
        <v>604</v>
      </c>
      <c r="D1258" s="6" t="s">
        <v>359</v>
      </c>
      <c r="E1258" s="6" t="s">
        <v>549</v>
      </c>
      <c r="F1258" s="6" t="s">
        <v>206</v>
      </c>
      <c r="G1258" s="6" t="s">
        <v>129</v>
      </c>
      <c r="H1258" s="6" t="s">
        <v>197</v>
      </c>
      <c r="I1258" s="27" t="n">
        <v>0</v>
      </c>
      <c r="J1258" s="27" t="n">
        <v>0</v>
      </c>
      <c r="K1258" s="27" t="n">
        <v>3.1</v>
      </c>
      <c r="L1258" s="28" t="n">
        <f aca="false">I1258+J1258</f>
        <v>0</v>
      </c>
      <c r="M1258" s="28" t="n">
        <f aca="false">L1258+K1258</f>
        <v>3.1</v>
      </c>
      <c r="N1258" s="22" t="str">
        <f aca="false">IF(I1258&gt;0,"Sí","No")</f>
        <v>No</v>
      </c>
      <c r="O1258" s="22" t="str">
        <f aca="false">IF(J1258&gt;0,"Sí","No")</f>
        <v>No</v>
      </c>
      <c r="P1258" s="22" t="str">
        <f aca="false">IF(K1258&gt;0,"Sí","No")</f>
        <v>Sí</v>
      </c>
      <c r="Q1258" s="22" t="str">
        <f aca="false">IF(OR(I1258&gt;0,J1258&gt;0),"Sí","No")</f>
        <v>No</v>
      </c>
      <c r="R1258" s="27"/>
      <c r="S1258" s="27"/>
      <c r="T1258" s="27"/>
      <c r="U1258" s="27"/>
      <c r="V1258" s="27"/>
      <c r="W1258" s="12" t="str">
        <f aca="false">IF(AND(I1258&gt;0,R1258&gt;0),(S1258-R1258)/R1258,"")</f>
        <v/>
      </c>
      <c r="X1258" s="12" t="str">
        <f aca="false">IF(AND(J1258&gt;0,T1258&gt;0),(U1258-T1258)/T1258,"")</f>
        <v/>
      </c>
      <c r="Y1258" s="12" t="str">
        <f aca="false">IF(AND(K1258&gt;0,V1258&gt;0),(V1258-Resumen!$B$7)/Resumen!$B$7,"")</f>
        <v/>
      </c>
      <c r="Z1258" s="28" t="str">
        <f aca="false">IF(AND(K1258&gt;0,I1258&gt;0,V1258&gt;0,S1258&gt;0),V1258-S1258,"")</f>
        <v/>
      </c>
      <c r="AA1258" s="12" t="str">
        <f aca="false">IF(Z1258&lt;&gt;"",Z1258/S1258,"")</f>
        <v/>
      </c>
      <c r="AB1258" s="28" t="str">
        <f aca="false">IF(AND(K1258&gt;0,J1258&gt;0,V1258&gt;0,U1258&gt;0),V1258-U1258,"")</f>
        <v/>
      </c>
      <c r="AC1258" s="12" t="str">
        <f aca="false">IF(AB1258&lt;&gt;"",AB1258/U1258,"")</f>
        <v/>
      </c>
      <c r="AD1258" s="27" t="n">
        <v>0</v>
      </c>
      <c r="AE1258" s="27" t="n">
        <v>0</v>
      </c>
      <c r="AF1258" s="27" t="n">
        <v>0</v>
      </c>
      <c r="AG1258" s="28" t="n">
        <f aca="false">AD1258+AE1258+AF1258</f>
        <v>0</v>
      </c>
      <c r="AH1258" s="12" t="str">
        <f aca="false">IF(AG1258&gt;0,AD1258/AG1258,"")</f>
        <v/>
      </c>
      <c r="AI1258" s="27" t="n">
        <v>0</v>
      </c>
      <c r="AJ1258" s="27" t="n">
        <v>0</v>
      </c>
      <c r="AK1258" s="27" t="n">
        <v>0</v>
      </c>
      <c r="AL1258" s="22" t="str">
        <f aca="false">IF(OR(AJ1258&gt;0,AK1258&gt;0),"Sí","No")</f>
        <v>No</v>
      </c>
      <c r="AM1258" s="6"/>
      <c r="AN1258" s="6"/>
      <c r="AO1258" s="12" t="n">
        <f aca="false">IF(M1258&gt;0,K1258/M1258,"")</f>
        <v>1</v>
      </c>
      <c r="AP1258" s="22" t="str">
        <f aca="false">IF(M1258&gt;=Resumen!$B$5,"Alto","Bajo")</f>
        <v>Bajo</v>
      </c>
      <c r="AQ1258" s="22" t="str">
        <f aca="false">IF(AO1258&gt;=Resumen!$B$28,"Alto","Bajo")</f>
        <v>Alto</v>
      </c>
      <c r="AR1258" s="22" t="str">
        <f aca="false">AP1258&amp;" Potencial / "&amp;AQ1258&amp;" Share"</f>
        <v>Bajo Potencial / Alto Share</v>
      </c>
      <c r="AS1258" s="22" t="str">
        <f aca="false">IF(Q1258="Sí",IF(AO1258&gt;=Resumen!$B$29,"Alto","Bajo"),"")</f>
        <v/>
      </c>
      <c r="AT1258" s="22" t="str">
        <f aca="false">IF(AS1258&lt;&gt;"",AP1258&amp;" Potencial / "&amp;AS1258&amp;" Share","")</f>
        <v/>
      </c>
      <c r="AU1258" s="22" t="str">
        <f aca="false">IF(AH1258="","Sin dato",IF(AH1258-AO1258&gt;Resumen!$B$6,"Sobre-exhibido",IF(AO1258-AH1258&gt;Resumen!$B$6,"Sub-exhibido","En línea")))</f>
        <v>Sin dato</v>
      </c>
      <c r="AV1258" s="22" t="str">
        <f aca="false">IF(AT1258="","",IF(AT1258="Alto Potencial / Bajo Share",1,IF(AT1258="Alto Potencial / Alto Share",2,IF(AT1258="Bajo Potencial / Alto Share",3,4))))</f>
        <v/>
      </c>
      <c r="AW1258" s="22" t="str">
        <f aca="false">IF(Q1258="No","Sin competencia directa",IF(AV1258=1,"1 - Foco Conquista (Alto Pot / Bajo Share)",IF(AV1258=2,"2 - Foco Defensa (Alto Pot / Alto Share)",IF(AV1258=3,"3 - Monitoreo (Bajo Pot / Alto Share)","4 - Baja Prioridad (Bajo Pot / Bajo Share)"))))</f>
        <v>Sin competencia directa</v>
      </c>
      <c r="AX1258" s="12" t="str">
        <f aca="false">IF(OR(IFERROR(AND(W1258&lt;&gt;"",Y1258&lt;&gt;"",Y1258-W1258&gt;Resumen!$B$8),FALSE()),IFERROR(AND(X1258&lt;&gt;"",Y1258&lt;&gt;"",Y1258-X1258&gt;Resumen!$B$8),FALSE())),MAX(IF(IFERROR(AND(W1258&lt;&gt;"",Y1258&lt;&gt;"",Y1258-W1258&gt;Resumen!$B$8),FALSE()),Y1258-W1258,0),IF(IFERROR(AND(X1258&lt;&gt;"",Y1258&lt;&gt;"",Y1258-X1258&gt;Resumen!$B$8),FALSE()),Y1258-X1258,0)),"")</f>
        <v/>
      </c>
      <c r="AY1258" s="22" t="str">
        <f aca="false">IF(OR(IFERROR(AND(W1258&lt;&gt;"",Y1258&lt;&gt;"",Y1258-W1258&gt;Resumen!$B$8),FALSE()),IFERROR(AND(X1258&lt;&gt;"",Y1258&lt;&gt;"",Y1258-X1258&gt;Resumen!$B$8),FALSE())),TRIM("Lays tiene mayor markup que "&amp;IF(IFERROR(AND(W1258&lt;&gt;"",Y1258&lt;&gt;"",Y1258-W1258&gt;Resumen!$B$8),FALSE()),"Quento ","")&amp;IF(IFERROR(AND(X1258&lt;&gt;"",Y1258&lt;&gt;"",Y1258-X1258&gt;Resumen!$B$8),FALSE()),"Julicroc ","")&amp;"en este PDV"),"")</f>
        <v/>
      </c>
      <c r="AZ1258" s="22" t="str">
        <f aca="false">IF(COUNTIF('Plan Pehuamar - Lista'!$A$2:$A$167,A1258)&gt;0,"Sí","No")</f>
        <v>No</v>
      </c>
      <c r="BA1258" s="22" t="str">
        <f aca="false">IF(COUNTIF('Plan Combo 9+1'!$A$2:$A$226,A1258)&gt;0,"Sí","No")</f>
        <v>No</v>
      </c>
      <c r="BB1258" s="22" t="str">
        <f aca="false">IF(AH1258="","No",IF(BA1258="Sí",IF((AO1258-AH1258)&gt;Resumen!$B$6,"Sí","No"),IF((AO1258-AH1258)&gt;=Resumen!$B$132,"Sí","No")))</f>
        <v>No</v>
      </c>
      <c r="BC1258" s="22" t="str">
        <f aca="false">IF(AND(N1258="Sí",AL1258="Sí",AI1258=0),"Sí","No")</f>
        <v>No</v>
      </c>
      <c r="BD1258" s="22" t="str">
        <f aca="false">IF(COUNTIF('Plan 9+1 (con Pehuamar)'!$A$2:$A$227,A1258)&gt;0,"Sí","No")</f>
        <v>No</v>
      </c>
    </row>
    <row r="1259" customFormat="false" ht="15" hidden="false" customHeight="true" outlineLevel="0" collapsed="false">
      <c r="A1259" s="6" t="n">
        <v>404177</v>
      </c>
      <c r="B1259" s="6" t="n">
        <v>6</v>
      </c>
      <c r="C1259" s="6" t="n">
        <v>604</v>
      </c>
      <c r="D1259" s="6" t="s">
        <v>359</v>
      </c>
      <c r="E1259" s="6" t="s">
        <v>549</v>
      </c>
      <c r="F1259" s="6" t="s">
        <v>206</v>
      </c>
      <c r="G1259" s="6" t="s">
        <v>129</v>
      </c>
      <c r="H1259" s="6" t="s">
        <v>197</v>
      </c>
      <c r="I1259" s="27" t="n">
        <v>0</v>
      </c>
      <c r="J1259" s="27" t="n">
        <v>0</v>
      </c>
      <c r="K1259" s="27" t="n">
        <v>3.4</v>
      </c>
      <c r="L1259" s="28" t="n">
        <f aca="false">I1259+J1259</f>
        <v>0</v>
      </c>
      <c r="M1259" s="28" t="n">
        <f aca="false">L1259+K1259</f>
        <v>3.4</v>
      </c>
      <c r="N1259" s="22" t="str">
        <f aca="false">IF(I1259&gt;0,"Sí","No")</f>
        <v>No</v>
      </c>
      <c r="O1259" s="22" t="str">
        <f aca="false">IF(J1259&gt;0,"Sí","No")</f>
        <v>No</v>
      </c>
      <c r="P1259" s="22" t="str">
        <f aca="false">IF(K1259&gt;0,"Sí","No")</f>
        <v>Sí</v>
      </c>
      <c r="Q1259" s="22" t="str">
        <f aca="false">IF(OR(I1259&gt;0,J1259&gt;0),"Sí","No")</f>
        <v>No</v>
      </c>
      <c r="R1259" s="27"/>
      <c r="S1259" s="27"/>
      <c r="T1259" s="27"/>
      <c r="U1259" s="27"/>
      <c r="V1259" s="27"/>
      <c r="W1259" s="12" t="str">
        <f aca="false">IF(AND(I1259&gt;0,R1259&gt;0),(S1259-R1259)/R1259,"")</f>
        <v/>
      </c>
      <c r="X1259" s="12" t="str">
        <f aca="false">IF(AND(J1259&gt;0,T1259&gt;0),(U1259-T1259)/T1259,"")</f>
        <v/>
      </c>
      <c r="Y1259" s="12" t="str">
        <f aca="false">IF(AND(K1259&gt;0,V1259&gt;0),(V1259-Resumen!$B$7)/Resumen!$B$7,"")</f>
        <v/>
      </c>
      <c r="Z1259" s="28" t="str">
        <f aca="false">IF(AND(K1259&gt;0,I1259&gt;0,V1259&gt;0,S1259&gt;0),V1259-S1259,"")</f>
        <v/>
      </c>
      <c r="AA1259" s="12" t="str">
        <f aca="false">IF(Z1259&lt;&gt;"",Z1259/S1259,"")</f>
        <v/>
      </c>
      <c r="AB1259" s="28" t="str">
        <f aca="false">IF(AND(K1259&gt;0,J1259&gt;0,V1259&gt;0,U1259&gt;0),V1259-U1259,"")</f>
        <v/>
      </c>
      <c r="AC1259" s="12" t="str">
        <f aca="false">IF(AB1259&lt;&gt;"",AB1259/U1259,"")</f>
        <v/>
      </c>
      <c r="AD1259" s="27" t="n">
        <v>0</v>
      </c>
      <c r="AE1259" s="27" t="n">
        <v>0</v>
      </c>
      <c r="AF1259" s="27" t="n">
        <v>0</v>
      </c>
      <c r="AG1259" s="28" t="n">
        <f aca="false">AD1259+AE1259+AF1259</f>
        <v>0</v>
      </c>
      <c r="AH1259" s="12" t="str">
        <f aca="false">IF(AG1259&gt;0,AD1259/AG1259,"")</f>
        <v/>
      </c>
      <c r="AI1259" s="27" t="n">
        <v>0</v>
      </c>
      <c r="AJ1259" s="27" t="n">
        <v>0</v>
      </c>
      <c r="AK1259" s="27" t="n">
        <v>0</v>
      </c>
      <c r="AL1259" s="22" t="str">
        <f aca="false">IF(OR(AJ1259&gt;0,AK1259&gt;0),"Sí","No")</f>
        <v>No</v>
      </c>
      <c r="AM1259" s="6"/>
      <c r="AN1259" s="6"/>
      <c r="AO1259" s="12" t="n">
        <f aca="false">IF(M1259&gt;0,K1259/M1259,"")</f>
        <v>1</v>
      </c>
      <c r="AP1259" s="22" t="str">
        <f aca="false">IF(M1259&gt;=Resumen!$B$5,"Alto","Bajo")</f>
        <v>Bajo</v>
      </c>
      <c r="AQ1259" s="22" t="str">
        <f aca="false">IF(AO1259&gt;=Resumen!$B$28,"Alto","Bajo")</f>
        <v>Alto</v>
      </c>
      <c r="AR1259" s="22" t="str">
        <f aca="false">AP1259&amp;" Potencial / "&amp;AQ1259&amp;" Share"</f>
        <v>Bajo Potencial / Alto Share</v>
      </c>
      <c r="AS1259" s="22" t="str">
        <f aca="false">IF(Q1259="Sí",IF(AO1259&gt;=Resumen!$B$29,"Alto","Bajo"),"")</f>
        <v/>
      </c>
      <c r="AT1259" s="22" t="str">
        <f aca="false">IF(AS1259&lt;&gt;"",AP1259&amp;" Potencial / "&amp;AS1259&amp;" Share","")</f>
        <v/>
      </c>
      <c r="AU1259" s="22" t="str">
        <f aca="false">IF(AH1259="","Sin dato",IF(AH1259-AO1259&gt;Resumen!$B$6,"Sobre-exhibido",IF(AO1259-AH1259&gt;Resumen!$B$6,"Sub-exhibido","En línea")))</f>
        <v>Sin dato</v>
      </c>
      <c r="AV1259" s="22" t="str">
        <f aca="false">IF(AT1259="","",IF(AT1259="Alto Potencial / Bajo Share",1,IF(AT1259="Alto Potencial / Alto Share",2,IF(AT1259="Bajo Potencial / Alto Share",3,4))))</f>
        <v/>
      </c>
      <c r="AW1259" s="22" t="str">
        <f aca="false">IF(Q1259="No","Sin competencia directa",IF(AV1259=1,"1 - Foco Conquista (Alto Pot / Bajo Share)",IF(AV1259=2,"2 - Foco Defensa (Alto Pot / Alto Share)",IF(AV1259=3,"3 - Monitoreo (Bajo Pot / Alto Share)","4 - Baja Prioridad (Bajo Pot / Bajo Share)"))))</f>
        <v>Sin competencia directa</v>
      </c>
      <c r="AX1259" s="12" t="str">
        <f aca="false">IF(OR(IFERROR(AND(W1259&lt;&gt;"",Y1259&lt;&gt;"",Y1259-W1259&gt;Resumen!$B$8),FALSE()),IFERROR(AND(X1259&lt;&gt;"",Y1259&lt;&gt;"",Y1259-X1259&gt;Resumen!$B$8),FALSE())),MAX(IF(IFERROR(AND(W1259&lt;&gt;"",Y1259&lt;&gt;"",Y1259-W1259&gt;Resumen!$B$8),FALSE()),Y1259-W1259,0),IF(IFERROR(AND(X1259&lt;&gt;"",Y1259&lt;&gt;"",Y1259-X1259&gt;Resumen!$B$8),FALSE()),Y1259-X1259,0)),"")</f>
        <v/>
      </c>
      <c r="AY1259" s="22" t="str">
        <f aca="false">IF(OR(IFERROR(AND(W1259&lt;&gt;"",Y1259&lt;&gt;"",Y1259-W1259&gt;Resumen!$B$8),FALSE()),IFERROR(AND(X1259&lt;&gt;"",Y1259&lt;&gt;"",Y1259-X1259&gt;Resumen!$B$8),FALSE())),TRIM("Lays tiene mayor markup que "&amp;IF(IFERROR(AND(W1259&lt;&gt;"",Y1259&lt;&gt;"",Y1259-W1259&gt;Resumen!$B$8),FALSE()),"Quento ","")&amp;IF(IFERROR(AND(X1259&lt;&gt;"",Y1259&lt;&gt;"",Y1259-X1259&gt;Resumen!$B$8),FALSE()),"Julicroc ","")&amp;"en este PDV"),"")</f>
        <v/>
      </c>
      <c r="AZ1259" s="22" t="str">
        <f aca="false">IF(COUNTIF('Plan Pehuamar - Lista'!$A$2:$A$167,A1259)&gt;0,"Sí","No")</f>
        <v>No</v>
      </c>
      <c r="BA1259" s="22" t="str">
        <f aca="false">IF(COUNTIF('Plan Combo 9+1'!$A$2:$A$226,A1259)&gt;0,"Sí","No")</f>
        <v>No</v>
      </c>
      <c r="BB1259" s="22" t="str">
        <f aca="false">IF(AH1259="","No",IF(BA1259="Sí",IF((AO1259-AH1259)&gt;Resumen!$B$6,"Sí","No"),IF((AO1259-AH1259)&gt;=Resumen!$B$132,"Sí","No")))</f>
        <v>No</v>
      </c>
      <c r="BC1259" s="22" t="str">
        <f aca="false">IF(AND(N1259="Sí",AL1259="Sí",AI1259=0),"Sí","No")</f>
        <v>No</v>
      </c>
      <c r="BD1259" s="22" t="str">
        <f aca="false">IF(COUNTIF('Plan 9+1 (con Pehuamar)'!$A$2:$A$227,A1259)&gt;0,"Sí","No")</f>
        <v>No</v>
      </c>
    </row>
    <row r="1260" customFormat="false" ht="15" hidden="false" customHeight="true" outlineLevel="0" collapsed="false">
      <c r="A1260" s="6" t="n">
        <v>404205</v>
      </c>
      <c r="B1260" s="6" t="n">
        <v>6</v>
      </c>
      <c r="C1260" s="6" t="n">
        <v>604</v>
      </c>
      <c r="D1260" s="6" t="s">
        <v>359</v>
      </c>
      <c r="E1260" s="6" t="s">
        <v>1433</v>
      </c>
      <c r="F1260" s="6" t="s">
        <v>196</v>
      </c>
      <c r="G1260" s="6" t="s">
        <v>129</v>
      </c>
      <c r="H1260" s="6" t="s">
        <v>197</v>
      </c>
      <c r="I1260" s="27" t="n">
        <v>0</v>
      </c>
      <c r="J1260" s="27" t="n">
        <v>0</v>
      </c>
      <c r="K1260" s="27" t="n">
        <v>1.4</v>
      </c>
      <c r="L1260" s="28" t="n">
        <f aca="false">I1260+J1260</f>
        <v>0</v>
      </c>
      <c r="M1260" s="28" t="n">
        <f aca="false">L1260+K1260</f>
        <v>1.4</v>
      </c>
      <c r="N1260" s="22" t="str">
        <f aca="false">IF(I1260&gt;0,"Sí","No")</f>
        <v>No</v>
      </c>
      <c r="O1260" s="22" t="str">
        <f aca="false">IF(J1260&gt;0,"Sí","No")</f>
        <v>No</v>
      </c>
      <c r="P1260" s="22" t="str">
        <f aca="false">IF(K1260&gt;0,"Sí","No")</f>
        <v>Sí</v>
      </c>
      <c r="Q1260" s="22" t="str">
        <f aca="false">IF(OR(I1260&gt;0,J1260&gt;0),"Sí","No")</f>
        <v>No</v>
      </c>
      <c r="R1260" s="27"/>
      <c r="S1260" s="27"/>
      <c r="T1260" s="27"/>
      <c r="U1260" s="27"/>
      <c r="V1260" s="27"/>
      <c r="W1260" s="12" t="str">
        <f aca="false">IF(AND(I1260&gt;0,R1260&gt;0),(S1260-R1260)/R1260,"")</f>
        <v/>
      </c>
      <c r="X1260" s="12" t="str">
        <f aca="false">IF(AND(J1260&gt;0,T1260&gt;0),(U1260-T1260)/T1260,"")</f>
        <v/>
      </c>
      <c r="Y1260" s="12" t="str">
        <f aca="false">IF(AND(K1260&gt;0,V1260&gt;0),(V1260-Resumen!$B$7)/Resumen!$B$7,"")</f>
        <v/>
      </c>
      <c r="Z1260" s="28" t="str">
        <f aca="false">IF(AND(K1260&gt;0,I1260&gt;0,V1260&gt;0,S1260&gt;0),V1260-S1260,"")</f>
        <v/>
      </c>
      <c r="AA1260" s="12" t="str">
        <f aca="false">IF(Z1260&lt;&gt;"",Z1260/S1260,"")</f>
        <v/>
      </c>
      <c r="AB1260" s="28" t="str">
        <f aca="false">IF(AND(K1260&gt;0,J1260&gt;0,V1260&gt;0,U1260&gt;0),V1260-U1260,"")</f>
        <v/>
      </c>
      <c r="AC1260" s="12" t="str">
        <f aca="false">IF(AB1260&lt;&gt;"",AB1260/U1260,"")</f>
        <v/>
      </c>
      <c r="AD1260" s="27" t="n">
        <v>0</v>
      </c>
      <c r="AE1260" s="27" t="n">
        <v>0</v>
      </c>
      <c r="AF1260" s="27" t="n">
        <v>0</v>
      </c>
      <c r="AG1260" s="28" t="n">
        <f aca="false">AD1260+AE1260+AF1260</f>
        <v>0</v>
      </c>
      <c r="AH1260" s="12" t="str">
        <f aca="false">IF(AG1260&gt;0,AD1260/AG1260,"")</f>
        <v/>
      </c>
      <c r="AI1260" s="27" t="n">
        <v>0</v>
      </c>
      <c r="AJ1260" s="27" t="n">
        <v>0</v>
      </c>
      <c r="AK1260" s="27" t="n">
        <v>0</v>
      </c>
      <c r="AL1260" s="22" t="str">
        <f aca="false">IF(OR(AJ1260&gt;0,AK1260&gt;0),"Sí","No")</f>
        <v>No</v>
      </c>
      <c r="AM1260" s="6"/>
      <c r="AN1260" s="6"/>
      <c r="AO1260" s="12" t="n">
        <f aca="false">IF(M1260&gt;0,K1260/M1260,"")</f>
        <v>1</v>
      </c>
      <c r="AP1260" s="22" t="str">
        <f aca="false">IF(M1260&gt;=Resumen!$B$5,"Alto","Bajo")</f>
        <v>Bajo</v>
      </c>
      <c r="AQ1260" s="22" t="str">
        <f aca="false">IF(AO1260&gt;=Resumen!$B$28,"Alto","Bajo")</f>
        <v>Alto</v>
      </c>
      <c r="AR1260" s="22" t="str">
        <f aca="false">AP1260&amp;" Potencial / "&amp;AQ1260&amp;" Share"</f>
        <v>Bajo Potencial / Alto Share</v>
      </c>
      <c r="AS1260" s="22" t="str">
        <f aca="false">IF(Q1260="Sí",IF(AO1260&gt;=Resumen!$B$29,"Alto","Bajo"),"")</f>
        <v/>
      </c>
      <c r="AT1260" s="22" t="str">
        <f aca="false">IF(AS1260&lt;&gt;"",AP1260&amp;" Potencial / "&amp;AS1260&amp;" Share","")</f>
        <v/>
      </c>
      <c r="AU1260" s="22" t="str">
        <f aca="false">IF(AH1260="","Sin dato",IF(AH1260-AO1260&gt;Resumen!$B$6,"Sobre-exhibido",IF(AO1260-AH1260&gt;Resumen!$B$6,"Sub-exhibido","En línea")))</f>
        <v>Sin dato</v>
      </c>
      <c r="AV1260" s="22" t="str">
        <f aca="false">IF(AT1260="","",IF(AT1260="Alto Potencial / Bajo Share",1,IF(AT1260="Alto Potencial / Alto Share",2,IF(AT1260="Bajo Potencial / Alto Share",3,4))))</f>
        <v/>
      </c>
      <c r="AW1260" s="22" t="str">
        <f aca="false">IF(Q1260="No","Sin competencia directa",IF(AV1260=1,"1 - Foco Conquista (Alto Pot / Bajo Share)",IF(AV1260=2,"2 - Foco Defensa (Alto Pot / Alto Share)",IF(AV1260=3,"3 - Monitoreo (Bajo Pot / Alto Share)","4 - Baja Prioridad (Bajo Pot / Bajo Share)"))))</f>
        <v>Sin competencia directa</v>
      </c>
      <c r="AX1260" s="12" t="str">
        <f aca="false">IF(OR(IFERROR(AND(W1260&lt;&gt;"",Y1260&lt;&gt;"",Y1260-W1260&gt;Resumen!$B$8),FALSE()),IFERROR(AND(X1260&lt;&gt;"",Y1260&lt;&gt;"",Y1260-X1260&gt;Resumen!$B$8),FALSE())),MAX(IF(IFERROR(AND(W1260&lt;&gt;"",Y1260&lt;&gt;"",Y1260-W1260&gt;Resumen!$B$8),FALSE()),Y1260-W1260,0),IF(IFERROR(AND(X1260&lt;&gt;"",Y1260&lt;&gt;"",Y1260-X1260&gt;Resumen!$B$8),FALSE()),Y1260-X1260,0)),"")</f>
        <v/>
      </c>
      <c r="AY1260" s="22" t="str">
        <f aca="false">IF(OR(IFERROR(AND(W1260&lt;&gt;"",Y1260&lt;&gt;"",Y1260-W1260&gt;Resumen!$B$8),FALSE()),IFERROR(AND(X1260&lt;&gt;"",Y1260&lt;&gt;"",Y1260-X1260&gt;Resumen!$B$8),FALSE())),TRIM("Lays tiene mayor markup que "&amp;IF(IFERROR(AND(W1260&lt;&gt;"",Y1260&lt;&gt;"",Y1260-W1260&gt;Resumen!$B$8),FALSE()),"Quento ","")&amp;IF(IFERROR(AND(X1260&lt;&gt;"",Y1260&lt;&gt;"",Y1260-X1260&gt;Resumen!$B$8),FALSE()),"Julicroc ","")&amp;"en este PDV"),"")</f>
        <v/>
      </c>
      <c r="AZ1260" s="22" t="str">
        <f aca="false">IF(COUNTIF('Plan Pehuamar - Lista'!$A$2:$A$167,A1260)&gt;0,"Sí","No")</f>
        <v>No</v>
      </c>
      <c r="BA1260" s="22" t="str">
        <f aca="false">IF(COUNTIF('Plan Combo 9+1'!$A$2:$A$226,A1260)&gt;0,"Sí","No")</f>
        <v>No</v>
      </c>
      <c r="BB1260" s="22" t="str">
        <f aca="false">IF(AH1260="","No",IF(BA1260="Sí",IF((AO1260-AH1260)&gt;Resumen!$B$6,"Sí","No"),IF((AO1260-AH1260)&gt;=Resumen!$B$132,"Sí","No")))</f>
        <v>No</v>
      </c>
      <c r="BC1260" s="22" t="str">
        <f aca="false">IF(AND(N1260="Sí",AL1260="Sí",AI1260=0),"Sí","No")</f>
        <v>No</v>
      </c>
      <c r="BD1260" s="22" t="str">
        <f aca="false">IF(COUNTIF('Plan 9+1 (con Pehuamar)'!$A$2:$A$227,A1260)&gt;0,"Sí","No")</f>
        <v>No</v>
      </c>
    </row>
    <row r="1261" customFormat="false" ht="15" hidden="false" customHeight="true" outlineLevel="0" collapsed="false">
      <c r="A1261" s="6" t="n">
        <v>404372</v>
      </c>
      <c r="B1261" s="6" t="n">
        <v>6</v>
      </c>
      <c r="C1261" s="6" t="n">
        <v>604</v>
      </c>
      <c r="D1261" s="6" t="s">
        <v>359</v>
      </c>
      <c r="E1261" s="6" t="s">
        <v>1434</v>
      </c>
      <c r="F1261" s="6" t="s">
        <v>382</v>
      </c>
      <c r="G1261" s="6" t="s">
        <v>129</v>
      </c>
      <c r="H1261" s="6" t="s">
        <v>197</v>
      </c>
      <c r="I1261" s="27" t="n">
        <v>0</v>
      </c>
      <c r="J1261" s="27" t="n">
        <v>0</v>
      </c>
      <c r="K1261" s="27" t="n">
        <v>0.2</v>
      </c>
      <c r="L1261" s="28" t="n">
        <f aca="false">I1261+J1261</f>
        <v>0</v>
      </c>
      <c r="M1261" s="28" t="n">
        <f aca="false">L1261+K1261</f>
        <v>0.2</v>
      </c>
      <c r="N1261" s="22" t="str">
        <f aca="false">IF(I1261&gt;0,"Sí","No")</f>
        <v>No</v>
      </c>
      <c r="O1261" s="22" t="str">
        <f aca="false">IF(J1261&gt;0,"Sí","No")</f>
        <v>No</v>
      </c>
      <c r="P1261" s="22" t="str">
        <f aca="false">IF(K1261&gt;0,"Sí","No")</f>
        <v>Sí</v>
      </c>
      <c r="Q1261" s="22" t="str">
        <f aca="false">IF(OR(I1261&gt;0,J1261&gt;0),"Sí","No")</f>
        <v>No</v>
      </c>
      <c r="R1261" s="27"/>
      <c r="S1261" s="27"/>
      <c r="T1261" s="27"/>
      <c r="U1261" s="27"/>
      <c r="V1261" s="27"/>
      <c r="W1261" s="12" t="str">
        <f aca="false">IF(AND(I1261&gt;0,R1261&gt;0),(S1261-R1261)/R1261,"")</f>
        <v/>
      </c>
      <c r="X1261" s="12" t="str">
        <f aca="false">IF(AND(J1261&gt;0,T1261&gt;0),(U1261-T1261)/T1261,"")</f>
        <v/>
      </c>
      <c r="Y1261" s="12" t="str">
        <f aca="false">IF(AND(K1261&gt;0,V1261&gt;0),(V1261-Resumen!$B$7)/Resumen!$B$7,"")</f>
        <v/>
      </c>
      <c r="Z1261" s="28" t="str">
        <f aca="false">IF(AND(K1261&gt;0,I1261&gt;0,V1261&gt;0,S1261&gt;0),V1261-S1261,"")</f>
        <v/>
      </c>
      <c r="AA1261" s="12" t="str">
        <f aca="false">IF(Z1261&lt;&gt;"",Z1261/S1261,"")</f>
        <v/>
      </c>
      <c r="AB1261" s="28" t="str">
        <f aca="false">IF(AND(K1261&gt;0,J1261&gt;0,V1261&gt;0,U1261&gt;0),V1261-U1261,"")</f>
        <v/>
      </c>
      <c r="AC1261" s="12" t="str">
        <f aca="false">IF(AB1261&lt;&gt;"",AB1261/U1261,"")</f>
        <v/>
      </c>
      <c r="AD1261" s="27" t="n">
        <v>0</v>
      </c>
      <c r="AE1261" s="27" t="n">
        <v>0</v>
      </c>
      <c r="AF1261" s="27" t="n">
        <v>0</v>
      </c>
      <c r="AG1261" s="28" t="n">
        <f aca="false">AD1261+AE1261+AF1261</f>
        <v>0</v>
      </c>
      <c r="AH1261" s="12" t="str">
        <f aca="false">IF(AG1261&gt;0,AD1261/AG1261,"")</f>
        <v/>
      </c>
      <c r="AI1261" s="27" t="n">
        <v>0</v>
      </c>
      <c r="AJ1261" s="27" t="n">
        <v>0</v>
      </c>
      <c r="AK1261" s="27" t="n">
        <v>0</v>
      </c>
      <c r="AL1261" s="22" t="str">
        <f aca="false">IF(OR(AJ1261&gt;0,AK1261&gt;0),"Sí","No")</f>
        <v>No</v>
      </c>
      <c r="AM1261" s="6"/>
      <c r="AN1261" s="6"/>
      <c r="AO1261" s="12" t="n">
        <f aca="false">IF(M1261&gt;0,K1261/M1261,"")</f>
        <v>1</v>
      </c>
      <c r="AP1261" s="22" t="str">
        <f aca="false">IF(M1261&gt;=Resumen!$B$5,"Alto","Bajo")</f>
        <v>Bajo</v>
      </c>
      <c r="AQ1261" s="22" t="str">
        <f aca="false">IF(AO1261&gt;=Resumen!$B$28,"Alto","Bajo")</f>
        <v>Alto</v>
      </c>
      <c r="AR1261" s="22" t="str">
        <f aca="false">AP1261&amp;" Potencial / "&amp;AQ1261&amp;" Share"</f>
        <v>Bajo Potencial / Alto Share</v>
      </c>
      <c r="AS1261" s="22" t="str">
        <f aca="false">IF(Q1261="Sí",IF(AO1261&gt;=Resumen!$B$29,"Alto","Bajo"),"")</f>
        <v/>
      </c>
      <c r="AT1261" s="22" t="str">
        <f aca="false">IF(AS1261&lt;&gt;"",AP1261&amp;" Potencial / "&amp;AS1261&amp;" Share","")</f>
        <v/>
      </c>
      <c r="AU1261" s="22" t="str">
        <f aca="false">IF(AH1261="","Sin dato",IF(AH1261-AO1261&gt;Resumen!$B$6,"Sobre-exhibido",IF(AO1261-AH1261&gt;Resumen!$B$6,"Sub-exhibido","En línea")))</f>
        <v>Sin dato</v>
      </c>
      <c r="AV1261" s="22" t="str">
        <f aca="false">IF(AT1261="","",IF(AT1261="Alto Potencial / Bajo Share",1,IF(AT1261="Alto Potencial / Alto Share",2,IF(AT1261="Bajo Potencial / Alto Share",3,4))))</f>
        <v/>
      </c>
      <c r="AW1261" s="22" t="str">
        <f aca="false">IF(Q1261="No","Sin competencia directa",IF(AV1261=1,"1 - Foco Conquista (Alto Pot / Bajo Share)",IF(AV1261=2,"2 - Foco Defensa (Alto Pot / Alto Share)",IF(AV1261=3,"3 - Monitoreo (Bajo Pot / Alto Share)","4 - Baja Prioridad (Bajo Pot / Bajo Share)"))))</f>
        <v>Sin competencia directa</v>
      </c>
      <c r="AX1261" s="12" t="str">
        <f aca="false">IF(OR(IFERROR(AND(W1261&lt;&gt;"",Y1261&lt;&gt;"",Y1261-W1261&gt;Resumen!$B$8),FALSE()),IFERROR(AND(X1261&lt;&gt;"",Y1261&lt;&gt;"",Y1261-X1261&gt;Resumen!$B$8),FALSE())),MAX(IF(IFERROR(AND(W1261&lt;&gt;"",Y1261&lt;&gt;"",Y1261-W1261&gt;Resumen!$B$8),FALSE()),Y1261-W1261,0),IF(IFERROR(AND(X1261&lt;&gt;"",Y1261&lt;&gt;"",Y1261-X1261&gt;Resumen!$B$8),FALSE()),Y1261-X1261,0)),"")</f>
        <v/>
      </c>
      <c r="AY1261" s="22" t="str">
        <f aca="false">IF(OR(IFERROR(AND(W1261&lt;&gt;"",Y1261&lt;&gt;"",Y1261-W1261&gt;Resumen!$B$8),FALSE()),IFERROR(AND(X1261&lt;&gt;"",Y1261&lt;&gt;"",Y1261-X1261&gt;Resumen!$B$8),FALSE())),TRIM("Lays tiene mayor markup que "&amp;IF(IFERROR(AND(W1261&lt;&gt;"",Y1261&lt;&gt;"",Y1261-W1261&gt;Resumen!$B$8),FALSE()),"Quento ","")&amp;IF(IFERROR(AND(X1261&lt;&gt;"",Y1261&lt;&gt;"",Y1261-X1261&gt;Resumen!$B$8),FALSE()),"Julicroc ","")&amp;"en este PDV"),"")</f>
        <v/>
      </c>
      <c r="AZ1261" s="22" t="str">
        <f aca="false">IF(COUNTIF('Plan Pehuamar - Lista'!$A$2:$A$167,A1261)&gt;0,"Sí","No")</f>
        <v>No</v>
      </c>
      <c r="BA1261" s="22" t="str">
        <f aca="false">IF(COUNTIF('Plan Combo 9+1'!$A$2:$A$226,A1261)&gt;0,"Sí","No")</f>
        <v>No</v>
      </c>
      <c r="BB1261" s="22" t="str">
        <f aca="false">IF(AH1261="","No",IF(BA1261="Sí",IF((AO1261-AH1261)&gt;Resumen!$B$6,"Sí","No"),IF((AO1261-AH1261)&gt;=Resumen!$B$132,"Sí","No")))</f>
        <v>No</v>
      </c>
      <c r="BC1261" s="22" t="str">
        <f aca="false">IF(AND(N1261="Sí",AL1261="Sí",AI1261=0),"Sí","No")</f>
        <v>No</v>
      </c>
      <c r="BD1261" s="22" t="str">
        <f aca="false">IF(COUNTIF('Plan 9+1 (con Pehuamar)'!$A$2:$A$227,A1261)&gt;0,"Sí","No")</f>
        <v>No</v>
      </c>
    </row>
    <row r="1262" customFormat="false" ht="15" hidden="false" customHeight="true" outlineLevel="0" collapsed="false">
      <c r="A1262" s="6" t="n">
        <v>404375</v>
      </c>
      <c r="B1262" s="6" t="n">
        <v>6</v>
      </c>
      <c r="C1262" s="6" t="n">
        <v>604</v>
      </c>
      <c r="D1262" s="6" t="s">
        <v>359</v>
      </c>
      <c r="E1262" s="6" t="s">
        <v>1435</v>
      </c>
      <c r="F1262" s="6" t="s">
        <v>201</v>
      </c>
      <c r="G1262" s="6" t="s">
        <v>129</v>
      </c>
      <c r="H1262" s="6" t="s">
        <v>197</v>
      </c>
      <c r="I1262" s="27" t="n">
        <v>0</v>
      </c>
      <c r="J1262" s="27" t="n">
        <v>0</v>
      </c>
      <c r="K1262" s="27" t="n">
        <v>1.4</v>
      </c>
      <c r="L1262" s="28" t="n">
        <f aca="false">I1262+J1262</f>
        <v>0</v>
      </c>
      <c r="M1262" s="28" t="n">
        <f aca="false">L1262+K1262</f>
        <v>1.4</v>
      </c>
      <c r="N1262" s="22" t="str">
        <f aca="false">IF(I1262&gt;0,"Sí","No")</f>
        <v>No</v>
      </c>
      <c r="O1262" s="22" t="str">
        <f aca="false">IF(J1262&gt;0,"Sí","No")</f>
        <v>No</v>
      </c>
      <c r="P1262" s="22" t="str">
        <f aca="false">IF(K1262&gt;0,"Sí","No")</f>
        <v>Sí</v>
      </c>
      <c r="Q1262" s="22" t="str">
        <f aca="false">IF(OR(I1262&gt;0,J1262&gt;0),"Sí","No")</f>
        <v>No</v>
      </c>
      <c r="R1262" s="27"/>
      <c r="S1262" s="27"/>
      <c r="T1262" s="27"/>
      <c r="U1262" s="27"/>
      <c r="V1262" s="27"/>
      <c r="W1262" s="12" t="str">
        <f aca="false">IF(AND(I1262&gt;0,R1262&gt;0),(S1262-R1262)/R1262,"")</f>
        <v/>
      </c>
      <c r="X1262" s="12" t="str">
        <f aca="false">IF(AND(J1262&gt;0,T1262&gt;0),(U1262-T1262)/T1262,"")</f>
        <v/>
      </c>
      <c r="Y1262" s="12" t="str">
        <f aca="false">IF(AND(K1262&gt;0,V1262&gt;0),(V1262-Resumen!$B$7)/Resumen!$B$7,"")</f>
        <v/>
      </c>
      <c r="Z1262" s="28" t="str">
        <f aca="false">IF(AND(K1262&gt;0,I1262&gt;0,V1262&gt;0,S1262&gt;0),V1262-S1262,"")</f>
        <v/>
      </c>
      <c r="AA1262" s="12" t="str">
        <f aca="false">IF(Z1262&lt;&gt;"",Z1262/S1262,"")</f>
        <v/>
      </c>
      <c r="AB1262" s="28" t="str">
        <f aca="false">IF(AND(K1262&gt;0,J1262&gt;0,V1262&gt;0,U1262&gt;0),V1262-U1262,"")</f>
        <v/>
      </c>
      <c r="AC1262" s="12" t="str">
        <f aca="false">IF(AB1262&lt;&gt;"",AB1262/U1262,"")</f>
        <v/>
      </c>
      <c r="AD1262" s="27" t="n">
        <v>0</v>
      </c>
      <c r="AE1262" s="27" t="n">
        <v>0</v>
      </c>
      <c r="AF1262" s="27" t="n">
        <v>0</v>
      </c>
      <c r="AG1262" s="28" t="n">
        <f aca="false">AD1262+AE1262+AF1262</f>
        <v>0</v>
      </c>
      <c r="AH1262" s="12" t="str">
        <f aca="false">IF(AG1262&gt;0,AD1262/AG1262,"")</f>
        <v/>
      </c>
      <c r="AI1262" s="27" t="n">
        <v>0</v>
      </c>
      <c r="AJ1262" s="27" t="n">
        <v>0</v>
      </c>
      <c r="AK1262" s="27" t="n">
        <v>0</v>
      </c>
      <c r="AL1262" s="22" t="str">
        <f aca="false">IF(OR(AJ1262&gt;0,AK1262&gt;0),"Sí","No")</f>
        <v>No</v>
      </c>
      <c r="AM1262" s="6"/>
      <c r="AN1262" s="6"/>
      <c r="AO1262" s="12" t="n">
        <f aca="false">IF(M1262&gt;0,K1262/M1262,"")</f>
        <v>1</v>
      </c>
      <c r="AP1262" s="22" t="str">
        <f aca="false">IF(M1262&gt;=Resumen!$B$5,"Alto","Bajo")</f>
        <v>Bajo</v>
      </c>
      <c r="AQ1262" s="22" t="str">
        <f aca="false">IF(AO1262&gt;=Resumen!$B$28,"Alto","Bajo")</f>
        <v>Alto</v>
      </c>
      <c r="AR1262" s="22" t="str">
        <f aca="false">AP1262&amp;" Potencial / "&amp;AQ1262&amp;" Share"</f>
        <v>Bajo Potencial / Alto Share</v>
      </c>
      <c r="AS1262" s="22" t="str">
        <f aca="false">IF(Q1262="Sí",IF(AO1262&gt;=Resumen!$B$29,"Alto","Bajo"),"")</f>
        <v/>
      </c>
      <c r="AT1262" s="22" t="str">
        <f aca="false">IF(AS1262&lt;&gt;"",AP1262&amp;" Potencial / "&amp;AS1262&amp;" Share","")</f>
        <v/>
      </c>
      <c r="AU1262" s="22" t="str">
        <f aca="false">IF(AH1262="","Sin dato",IF(AH1262-AO1262&gt;Resumen!$B$6,"Sobre-exhibido",IF(AO1262-AH1262&gt;Resumen!$B$6,"Sub-exhibido","En línea")))</f>
        <v>Sin dato</v>
      </c>
      <c r="AV1262" s="22" t="str">
        <f aca="false">IF(AT1262="","",IF(AT1262="Alto Potencial / Bajo Share",1,IF(AT1262="Alto Potencial / Alto Share",2,IF(AT1262="Bajo Potencial / Alto Share",3,4))))</f>
        <v/>
      </c>
      <c r="AW1262" s="22" t="str">
        <f aca="false">IF(Q1262="No","Sin competencia directa",IF(AV1262=1,"1 - Foco Conquista (Alto Pot / Bajo Share)",IF(AV1262=2,"2 - Foco Defensa (Alto Pot / Alto Share)",IF(AV1262=3,"3 - Monitoreo (Bajo Pot / Alto Share)","4 - Baja Prioridad (Bajo Pot / Bajo Share)"))))</f>
        <v>Sin competencia directa</v>
      </c>
      <c r="AX1262" s="12" t="str">
        <f aca="false">IF(OR(IFERROR(AND(W1262&lt;&gt;"",Y1262&lt;&gt;"",Y1262-W1262&gt;Resumen!$B$8),FALSE()),IFERROR(AND(X1262&lt;&gt;"",Y1262&lt;&gt;"",Y1262-X1262&gt;Resumen!$B$8),FALSE())),MAX(IF(IFERROR(AND(W1262&lt;&gt;"",Y1262&lt;&gt;"",Y1262-W1262&gt;Resumen!$B$8),FALSE()),Y1262-W1262,0),IF(IFERROR(AND(X1262&lt;&gt;"",Y1262&lt;&gt;"",Y1262-X1262&gt;Resumen!$B$8),FALSE()),Y1262-X1262,0)),"")</f>
        <v/>
      </c>
      <c r="AY1262" s="22" t="str">
        <f aca="false">IF(OR(IFERROR(AND(W1262&lt;&gt;"",Y1262&lt;&gt;"",Y1262-W1262&gt;Resumen!$B$8),FALSE()),IFERROR(AND(X1262&lt;&gt;"",Y1262&lt;&gt;"",Y1262-X1262&gt;Resumen!$B$8),FALSE())),TRIM("Lays tiene mayor markup que "&amp;IF(IFERROR(AND(W1262&lt;&gt;"",Y1262&lt;&gt;"",Y1262-W1262&gt;Resumen!$B$8),FALSE()),"Quento ","")&amp;IF(IFERROR(AND(X1262&lt;&gt;"",Y1262&lt;&gt;"",Y1262-X1262&gt;Resumen!$B$8),FALSE()),"Julicroc ","")&amp;"en este PDV"),"")</f>
        <v/>
      </c>
      <c r="AZ1262" s="22" t="str">
        <f aca="false">IF(COUNTIF('Plan Pehuamar - Lista'!$A$2:$A$167,A1262)&gt;0,"Sí","No")</f>
        <v>No</v>
      </c>
      <c r="BA1262" s="22" t="str">
        <f aca="false">IF(COUNTIF('Plan Combo 9+1'!$A$2:$A$226,A1262)&gt;0,"Sí","No")</f>
        <v>No</v>
      </c>
      <c r="BB1262" s="22" t="str">
        <f aca="false">IF(AH1262="","No",IF(BA1262="Sí",IF((AO1262-AH1262)&gt;Resumen!$B$6,"Sí","No"),IF((AO1262-AH1262)&gt;=Resumen!$B$132,"Sí","No")))</f>
        <v>No</v>
      </c>
      <c r="BC1262" s="22" t="str">
        <f aca="false">IF(AND(N1262="Sí",AL1262="Sí",AI1262=0),"Sí","No")</f>
        <v>No</v>
      </c>
      <c r="BD1262" s="22" t="str">
        <f aca="false">IF(COUNTIF('Plan 9+1 (con Pehuamar)'!$A$2:$A$227,A1262)&gt;0,"Sí","No")</f>
        <v>No</v>
      </c>
    </row>
    <row r="1263" customFormat="false" ht="15" hidden="false" customHeight="true" outlineLevel="0" collapsed="false">
      <c r="A1263" s="6" t="n">
        <v>404394</v>
      </c>
      <c r="B1263" s="6" t="n">
        <v>6</v>
      </c>
      <c r="C1263" s="6" t="n">
        <v>604</v>
      </c>
      <c r="D1263" s="6" t="s">
        <v>359</v>
      </c>
      <c r="E1263" s="6" t="s">
        <v>1436</v>
      </c>
      <c r="F1263" s="6" t="s">
        <v>201</v>
      </c>
      <c r="G1263" s="6" t="s">
        <v>129</v>
      </c>
      <c r="H1263" s="6" t="s">
        <v>197</v>
      </c>
      <c r="I1263" s="27" t="n">
        <v>15</v>
      </c>
      <c r="J1263" s="27" t="n">
        <v>0</v>
      </c>
      <c r="K1263" s="27" t="n">
        <v>6</v>
      </c>
      <c r="L1263" s="28" t="n">
        <f aca="false">I1263+J1263</f>
        <v>15</v>
      </c>
      <c r="M1263" s="28" t="n">
        <f aca="false">L1263+K1263</f>
        <v>21</v>
      </c>
      <c r="N1263" s="22" t="str">
        <f aca="false">IF(I1263&gt;0,"Sí","No")</f>
        <v>Sí</v>
      </c>
      <c r="O1263" s="22" t="str">
        <f aca="false">IF(J1263&gt;0,"Sí","No")</f>
        <v>No</v>
      </c>
      <c r="P1263" s="22" t="str">
        <f aca="false">IF(K1263&gt;0,"Sí","No")</f>
        <v>Sí</v>
      </c>
      <c r="Q1263" s="22" t="str">
        <f aca="false">IF(OR(I1263&gt;0,J1263&gt;0),"Sí","No")</f>
        <v>Sí</v>
      </c>
      <c r="R1263" s="27" t="n">
        <v>1650</v>
      </c>
      <c r="S1263" s="27" t="n">
        <v>2600</v>
      </c>
      <c r="T1263" s="27"/>
      <c r="U1263" s="27"/>
      <c r="V1263" s="27" t="n">
        <v>3500</v>
      </c>
      <c r="W1263" s="12" t="n">
        <f aca="false">IF(AND(I1263&gt;0,R1263&gt;0),(S1263-R1263)/R1263,"")</f>
        <v>0.575757575757576</v>
      </c>
      <c r="X1263" s="12" t="str">
        <f aca="false">IF(AND(J1263&gt;0,T1263&gt;0),(U1263-T1263)/T1263,"")</f>
        <v/>
      </c>
      <c r="Y1263" s="12" t="n">
        <f aca="false">IF(AND(K1263&gt;0,V1263&gt;0),(V1263-Resumen!$B$7)/Resumen!$B$7,"")</f>
        <v>0.4</v>
      </c>
      <c r="Z1263" s="28" t="n">
        <f aca="false">IF(AND(K1263&gt;0,I1263&gt;0,V1263&gt;0,S1263&gt;0),V1263-S1263,"")</f>
        <v>900</v>
      </c>
      <c r="AA1263" s="12" t="n">
        <f aca="false">IF(Z1263&lt;&gt;"",Z1263/S1263,"")</f>
        <v>0.346153846153846</v>
      </c>
      <c r="AB1263" s="28" t="str">
        <f aca="false">IF(AND(K1263&gt;0,J1263&gt;0,V1263&gt;0,U1263&gt;0),V1263-U1263,"")</f>
        <v/>
      </c>
      <c r="AC1263" s="12" t="str">
        <f aca="false">IF(AB1263&lt;&gt;"",AB1263/U1263,"")</f>
        <v/>
      </c>
      <c r="AD1263" s="27" t="n">
        <v>1</v>
      </c>
      <c r="AE1263" s="27" t="n">
        <v>3</v>
      </c>
      <c r="AF1263" s="27" t="n">
        <v>0</v>
      </c>
      <c r="AG1263" s="28" t="n">
        <f aca="false">AD1263+AE1263+AF1263</f>
        <v>4</v>
      </c>
      <c r="AH1263" s="12" t="n">
        <f aca="false">IF(AG1263&gt;0,AD1263/AG1263,"")</f>
        <v>0.25</v>
      </c>
      <c r="AI1263" s="27" t="n">
        <v>0</v>
      </c>
      <c r="AJ1263" s="27" t="n">
        <v>1</v>
      </c>
      <c r="AK1263" s="27" t="n">
        <v>1</v>
      </c>
      <c r="AL1263" s="22" t="str">
        <f aca="false">IF(OR(AJ1263&gt;0,AK1263&gt;0),"Sí","No")</f>
        <v>Sí</v>
      </c>
      <c r="AM1263" s="6" t="s">
        <v>198</v>
      </c>
      <c r="AN1263" s="6"/>
      <c r="AO1263" s="12" t="n">
        <f aca="false">IF(M1263&gt;0,K1263/M1263,"")</f>
        <v>0.285714285714286</v>
      </c>
      <c r="AP1263" s="22" t="str">
        <f aca="false">IF(M1263&gt;=Resumen!$B$5,"Alto","Bajo")</f>
        <v>Bajo</v>
      </c>
      <c r="AQ1263" s="22" t="str">
        <f aca="false">IF(AO1263&gt;=Resumen!$B$28,"Alto","Bajo")</f>
        <v>Bajo</v>
      </c>
      <c r="AR1263" s="22" t="str">
        <f aca="false">AP1263&amp;" Potencial / "&amp;AQ1263&amp;" Share"</f>
        <v>Bajo Potencial / Bajo Share</v>
      </c>
      <c r="AS1263" s="22" t="str">
        <f aca="false">IF(Q1263="Sí",IF(AO1263&gt;=Resumen!$B$29,"Alto","Bajo"),"")</f>
        <v>Bajo</v>
      </c>
      <c r="AT1263" s="22" t="str">
        <f aca="false">IF(AS1263&lt;&gt;"",AP1263&amp;" Potencial / "&amp;AS1263&amp;" Share","")</f>
        <v>Bajo Potencial / Bajo Share</v>
      </c>
      <c r="AU1263" s="22" t="str">
        <f aca="false">IF(AH1263="","Sin dato",IF(AH1263-AO1263&gt;Resumen!$B$6,"Sobre-exhibido",IF(AO1263-AH1263&gt;Resumen!$B$6,"Sub-exhibido","En línea")))</f>
        <v>En línea</v>
      </c>
      <c r="AV1263" s="22" t="n">
        <f aca="false">IF(AT1263="","",IF(AT1263="Alto Potencial / Bajo Share",1,IF(AT1263="Alto Potencial / Alto Share",2,IF(AT1263="Bajo Potencial / Alto Share",3,4))))</f>
        <v>4</v>
      </c>
      <c r="AW1263" s="22" t="str">
        <f aca="false">IF(Q1263="No","Sin competencia directa",IF(AV1263=1,"1 - Foco Conquista (Alto Pot / Bajo Share)",IF(AV1263=2,"2 - Foco Defensa (Alto Pot / Alto Share)",IF(AV1263=3,"3 - Monitoreo (Bajo Pot / Alto Share)","4 - Baja Prioridad (Bajo Pot / Bajo Share)"))))</f>
        <v>4 - Baja Prioridad (Bajo Pot / Bajo Share)</v>
      </c>
      <c r="AX1263" s="12" t="str">
        <f aca="false">IF(OR(IFERROR(AND(W1263&lt;&gt;"",Y1263&lt;&gt;"",Y1263-W1263&gt;Resumen!$B$8),FALSE()),IFERROR(AND(X1263&lt;&gt;"",Y1263&lt;&gt;"",Y1263-X1263&gt;Resumen!$B$8),FALSE())),MAX(IF(IFERROR(AND(W1263&lt;&gt;"",Y1263&lt;&gt;"",Y1263-W1263&gt;Resumen!$B$8),FALSE()),Y1263-W1263,0),IF(IFERROR(AND(X1263&lt;&gt;"",Y1263&lt;&gt;"",Y1263-X1263&gt;Resumen!$B$8),FALSE()),Y1263-X1263,0)),"")</f>
        <v/>
      </c>
      <c r="AY1263" s="22" t="str">
        <f aca="false">IF(OR(IFERROR(AND(W1263&lt;&gt;"",Y1263&lt;&gt;"",Y1263-W1263&gt;Resumen!$B$8),FALSE()),IFERROR(AND(X1263&lt;&gt;"",Y1263&lt;&gt;"",Y1263-X1263&gt;Resumen!$B$8),FALSE())),TRIM("Lays tiene mayor markup que "&amp;IF(IFERROR(AND(W1263&lt;&gt;"",Y1263&lt;&gt;"",Y1263-W1263&gt;Resumen!$B$8),FALSE()),"Quento ","")&amp;IF(IFERROR(AND(X1263&lt;&gt;"",Y1263&lt;&gt;"",Y1263-X1263&gt;Resumen!$B$8),FALSE()),"Julicroc ","")&amp;"en este PDV"),"")</f>
        <v/>
      </c>
      <c r="AZ1263" s="22" t="str">
        <f aca="false">IF(COUNTIF('Plan Pehuamar - Lista'!$A$2:$A$167,A1263)&gt;0,"Sí","No")</f>
        <v>No</v>
      </c>
      <c r="BA1263" s="22" t="str">
        <f aca="false">IF(COUNTIF('Plan Combo 9+1'!$A$2:$A$226,A1263)&gt;0,"Sí","No")</f>
        <v>No</v>
      </c>
      <c r="BB1263" s="22" t="str">
        <f aca="false">IF(AH1263="","No",IF(BA1263="Sí",IF((AO1263-AH1263)&gt;Resumen!$B$6,"Sí","No"),IF((AO1263-AH1263)&gt;=Resumen!$B$132,"Sí","No")))</f>
        <v>No</v>
      </c>
      <c r="BC1263" s="22" t="str">
        <f aca="false">IF(AND(N1263="Sí",AL1263="Sí",AI1263=0),"Sí","No")</f>
        <v>Sí</v>
      </c>
      <c r="BD1263" s="22" t="str">
        <f aca="false">IF(COUNTIF('Plan 9+1 (con Pehuamar)'!$A$2:$A$227,A1263)&gt;0,"Sí","No")</f>
        <v>No</v>
      </c>
    </row>
    <row r="1264" customFormat="false" ht="15" hidden="false" customHeight="true" outlineLevel="0" collapsed="false">
      <c r="A1264" s="6" t="n">
        <v>404397</v>
      </c>
      <c r="B1264" s="6" t="n">
        <v>6</v>
      </c>
      <c r="C1264" s="6" t="n">
        <v>604</v>
      </c>
      <c r="D1264" s="6" t="s">
        <v>359</v>
      </c>
      <c r="E1264" s="6" t="s">
        <v>1437</v>
      </c>
      <c r="F1264" s="6" t="s">
        <v>201</v>
      </c>
      <c r="G1264" s="6" t="s">
        <v>129</v>
      </c>
      <c r="H1264" s="6" t="s">
        <v>197</v>
      </c>
      <c r="I1264" s="27" t="n">
        <v>0</v>
      </c>
      <c r="J1264" s="27" t="n">
        <v>0</v>
      </c>
      <c r="K1264" s="27" t="n">
        <v>1.7</v>
      </c>
      <c r="L1264" s="28" t="n">
        <f aca="false">I1264+J1264</f>
        <v>0</v>
      </c>
      <c r="M1264" s="28" t="n">
        <f aca="false">L1264+K1264</f>
        <v>1.7</v>
      </c>
      <c r="N1264" s="22" t="str">
        <f aca="false">IF(I1264&gt;0,"Sí","No")</f>
        <v>No</v>
      </c>
      <c r="O1264" s="22" t="str">
        <f aca="false">IF(J1264&gt;0,"Sí","No")</f>
        <v>No</v>
      </c>
      <c r="P1264" s="22" t="str">
        <f aca="false">IF(K1264&gt;0,"Sí","No")</f>
        <v>Sí</v>
      </c>
      <c r="Q1264" s="22" t="str">
        <f aca="false">IF(OR(I1264&gt;0,J1264&gt;0),"Sí","No")</f>
        <v>No</v>
      </c>
      <c r="R1264" s="27"/>
      <c r="S1264" s="27"/>
      <c r="T1264" s="27"/>
      <c r="U1264" s="27"/>
      <c r="V1264" s="27"/>
      <c r="W1264" s="12" t="str">
        <f aca="false">IF(AND(I1264&gt;0,R1264&gt;0),(S1264-R1264)/R1264,"")</f>
        <v/>
      </c>
      <c r="X1264" s="12" t="str">
        <f aca="false">IF(AND(J1264&gt;0,T1264&gt;0),(U1264-T1264)/T1264,"")</f>
        <v/>
      </c>
      <c r="Y1264" s="12" t="str">
        <f aca="false">IF(AND(K1264&gt;0,V1264&gt;0),(V1264-Resumen!$B$7)/Resumen!$B$7,"")</f>
        <v/>
      </c>
      <c r="Z1264" s="28" t="str">
        <f aca="false">IF(AND(K1264&gt;0,I1264&gt;0,V1264&gt;0,S1264&gt;0),V1264-S1264,"")</f>
        <v/>
      </c>
      <c r="AA1264" s="12" t="str">
        <f aca="false">IF(Z1264&lt;&gt;"",Z1264/S1264,"")</f>
        <v/>
      </c>
      <c r="AB1264" s="28" t="str">
        <f aca="false">IF(AND(K1264&gt;0,J1264&gt;0,V1264&gt;0,U1264&gt;0),V1264-U1264,"")</f>
        <v/>
      </c>
      <c r="AC1264" s="12" t="str">
        <f aca="false">IF(AB1264&lt;&gt;"",AB1264/U1264,"")</f>
        <v/>
      </c>
      <c r="AD1264" s="27" t="n">
        <v>0</v>
      </c>
      <c r="AE1264" s="27" t="n">
        <v>0</v>
      </c>
      <c r="AF1264" s="27" t="n">
        <v>0</v>
      </c>
      <c r="AG1264" s="28" t="n">
        <f aca="false">AD1264+AE1264+AF1264</f>
        <v>0</v>
      </c>
      <c r="AH1264" s="12" t="str">
        <f aca="false">IF(AG1264&gt;0,AD1264/AG1264,"")</f>
        <v/>
      </c>
      <c r="AI1264" s="27" t="n">
        <v>0</v>
      </c>
      <c r="AJ1264" s="27" t="n">
        <v>0</v>
      </c>
      <c r="AK1264" s="27" t="n">
        <v>0</v>
      </c>
      <c r="AL1264" s="22" t="str">
        <f aca="false">IF(OR(AJ1264&gt;0,AK1264&gt;0),"Sí","No")</f>
        <v>No</v>
      </c>
      <c r="AM1264" s="6"/>
      <c r="AN1264" s="6"/>
      <c r="AO1264" s="12" t="n">
        <f aca="false">IF(M1264&gt;0,K1264/M1264,"")</f>
        <v>1</v>
      </c>
      <c r="AP1264" s="22" t="str">
        <f aca="false">IF(M1264&gt;=Resumen!$B$5,"Alto","Bajo")</f>
        <v>Bajo</v>
      </c>
      <c r="AQ1264" s="22" t="str">
        <f aca="false">IF(AO1264&gt;=Resumen!$B$28,"Alto","Bajo")</f>
        <v>Alto</v>
      </c>
      <c r="AR1264" s="22" t="str">
        <f aca="false">AP1264&amp;" Potencial / "&amp;AQ1264&amp;" Share"</f>
        <v>Bajo Potencial / Alto Share</v>
      </c>
      <c r="AS1264" s="22" t="str">
        <f aca="false">IF(Q1264="Sí",IF(AO1264&gt;=Resumen!$B$29,"Alto","Bajo"),"")</f>
        <v/>
      </c>
      <c r="AT1264" s="22" t="str">
        <f aca="false">IF(AS1264&lt;&gt;"",AP1264&amp;" Potencial / "&amp;AS1264&amp;" Share","")</f>
        <v/>
      </c>
      <c r="AU1264" s="22" t="str">
        <f aca="false">IF(AH1264="","Sin dato",IF(AH1264-AO1264&gt;Resumen!$B$6,"Sobre-exhibido",IF(AO1264-AH1264&gt;Resumen!$B$6,"Sub-exhibido","En línea")))</f>
        <v>Sin dato</v>
      </c>
      <c r="AV1264" s="22" t="str">
        <f aca="false">IF(AT1264="","",IF(AT1264="Alto Potencial / Bajo Share",1,IF(AT1264="Alto Potencial / Alto Share",2,IF(AT1264="Bajo Potencial / Alto Share",3,4))))</f>
        <v/>
      </c>
      <c r="AW1264" s="22" t="str">
        <f aca="false">IF(Q1264="No","Sin competencia directa",IF(AV1264=1,"1 - Foco Conquista (Alto Pot / Bajo Share)",IF(AV1264=2,"2 - Foco Defensa (Alto Pot / Alto Share)",IF(AV1264=3,"3 - Monitoreo (Bajo Pot / Alto Share)","4 - Baja Prioridad (Bajo Pot / Bajo Share)"))))</f>
        <v>Sin competencia directa</v>
      </c>
      <c r="AX1264" s="12" t="str">
        <f aca="false">IF(OR(IFERROR(AND(W1264&lt;&gt;"",Y1264&lt;&gt;"",Y1264-W1264&gt;Resumen!$B$8),FALSE()),IFERROR(AND(X1264&lt;&gt;"",Y1264&lt;&gt;"",Y1264-X1264&gt;Resumen!$B$8),FALSE())),MAX(IF(IFERROR(AND(W1264&lt;&gt;"",Y1264&lt;&gt;"",Y1264-W1264&gt;Resumen!$B$8),FALSE()),Y1264-W1264,0),IF(IFERROR(AND(X1264&lt;&gt;"",Y1264&lt;&gt;"",Y1264-X1264&gt;Resumen!$B$8),FALSE()),Y1264-X1264,0)),"")</f>
        <v/>
      </c>
      <c r="AY1264" s="22" t="str">
        <f aca="false">IF(OR(IFERROR(AND(W1264&lt;&gt;"",Y1264&lt;&gt;"",Y1264-W1264&gt;Resumen!$B$8),FALSE()),IFERROR(AND(X1264&lt;&gt;"",Y1264&lt;&gt;"",Y1264-X1264&gt;Resumen!$B$8),FALSE())),TRIM("Lays tiene mayor markup que "&amp;IF(IFERROR(AND(W1264&lt;&gt;"",Y1264&lt;&gt;"",Y1264-W1264&gt;Resumen!$B$8),FALSE()),"Quento ","")&amp;IF(IFERROR(AND(X1264&lt;&gt;"",Y1264&lt;&gt;"",Y1264-X1264&gt;Resumen!$B$8),FALSE()),"Julicroc ","")&amp;"en este PDV"),"")</f>
        <v/>
      </c>
      <c r="AZ1264" s="22" t="str">
        <f aca="false">IF(COUNTIF('Plan Pehuamar - Lista'!$A$2:$A$167,A1264)&gt;0,"Sí","No")</f>
        <v>No</v>
      </c>
      <c r="BA1264" s="22" t="str">
        <f aca="false">IF(COUNTIF('Plan Combo 9+1'!$A$2:$A$226,A1264)&gt;0,"Sí","No")</f>
        <v>No</v>
      </c>
      <c r="BB1264" s="22" t="str">
        <f aca="false">IF(AH1264="","No",IF(BA1264="Sí",IF((AO1264-AH1264)&gt;Resumen!$B$6,"Sí","No"),IF((AO1264-AH1264)&gt;=Resumen!$B$132,"Sí","No")))</f>
        <v>No</v>
      </c>
      <c r="BC1264" s="22" t="str">
        <f aca="false">IF(AND(N1264="Sí",AL1264="Sí",AI1264=0),"Sí","No")</f>
        <v>No</v>
      </c>
      <c r="BD1264" s="22" t="str">
        <f aca="false">IF(COUNTIF('Plan 9+1 (con Pehuamar)'!$A$2:$A$227,A1264)&gt;0,"Sí","No")</f>
        <v>No</v>
      </c>
    </row>
    <row r="1265" customFormat="false" ht="15" hidden="false" customHeight="true" outlineLevel="0" collapsed="false">
      <c r="A1265" s="6" t="n">
        <v>404398</v>
      </c>
      <c r="B1265" s="6" t="n">
        <v>6</v>
      </c>
      <c r="C1265" s="6" t="n">
        <v>604</v>
      </c>
      <c r="D1265" s="6" t="s">
        <v>359</v>
      </c>
      <c r="E1265" s="6" t="s">
        <v>1438</v>
      </c>
      <c r="F1265" s="6" t="s">
        <v>196</v>
      </c>
      <c r="G1265" s="6" t="s">
        <v>129</v>
      </c>
      <c r="H1265" s="6" t="s">
        <v>197</v>
      </c>
      <c r="I1265" s="27" t="n">
        <v>0</v>
      </c>
      <c r="J1265" s="27" t="n">
        <v>0</v>
      </c>
      <c r="K1265" s="27" t="n">
        <v>1.4</v>
      </c>
      <c r="L1265" s="28" t="n">
        <f aca="false">I1265+J1265</f>
        <v>0</v>
      </c>
      <c r="M1265" s="28" t="n">
        <f aca="false">L1265+K1265</f>
        <v>1.4</v>
      </c>
      <c r="N1265" s="22" t="str">
        <f aca="false">IF(I1265&gt;0,"Sí","No")</f>
        <v>No</v>
      </c>
      <c r="O1265" s="22" t="str">
        <f aca="false">IF(J1265&gt;0,"Sí","No")</f>
        <v>No</v>
      </c>
      <c r="P1265" s="22" t="str">
        <f aca="false">IF(K1265&gt;0,"Sí","No")</f>
        <v>Sí</v>
      </c>
      <c r="Q1265" s="22" t="str">
        <f aca="false">IF(OR(I1265&gt;0,J1265&gt;0),"Sí","No")</f>
        <v>No</v>
      </c>
      <c r="R1265" s="27"/>
      <c r="S1265" s="27"/>
      <c r="T1265" s="27"/>
      <c r="U1265" s="27"/>
      <c r="V1265" s="27"/>
      <c r="W1265" s="12" t="str">
        <f aca="false">IF(AND(I1265&gt;0,R1265&gt;0),(S1265-R1265)/R1265,"")</f>
        <v/>
      </c>
      <c r="X1265" s="12" t="str">
        <f aca="false">IF(AND(J1265&gt;0,T1265&gt;0),(U1265-T1265)/T1265,"")</f>
        <v/>
      </c>
      <c r="Y1265" s="12" t="str">
        <f aca="false">IF(AND(K1265&gt;0,V1265&gt;0),(V1265-Resumen!$B$7)/Resumen!$B$7,"")</f>
        <v/>
      </c>
      <c r="Z1265" s="28" t="str">
        <f aca="false">IF(AND(K1265&gt;0,I1265&gt;0,V1265&gt;0,S1265&gt;0),V1265-S1265,"")</f>
        <v/>
      </c>
      <c r="AA1265" s="12" t="str">
        <f aca="false">IF(Z1265&lt;&gt;"",Z1265/S1265,"")</f>
        <v/>
      </c>
      <c r="AB1265" s="28" t="str">
        <f aca="false">IF(AND(K1265&gt;0,J1265&gt;0,V1265&gt;0,U1265&gt;0),V1265-U1265,"")</f>
        <v/>
      </c>
      <c r="AC1265" s="12" t="str">
        <f aca="false">IF(AB1265&lt;&gt;"",AB1265/U1265,"")</f>
        <v/>
      </c>
      <c r="AD1265" s="27" t="n">
        <v>0</v>
      </c>
      <c r="AE1265" s="27" t="n">
        <v>0</v>
      </c>
      <c r="AF1265" s="27" t="n">
        <v>0</v>
      </c>
      <c r="AG1265" s="28" t="n">
        <f aca="false">AD1265+AE1265+AF1265</f>
        <v>0</v>
      </c>
      <c r="AH1265" s="12" t="str">
        <f aca="false">IF(AG1265&gt;0,AD1265/AG1265,"")</f>
        <v/>
      </c>
      <c r="AI1265" s="27" t="n">
        <v>0</v>
      </c>
      <c r="AJ1265" s="27" t="n">
        <v>0</v>
      </c>
      <c r="AK1265" s="27" t="n">
        <v>0</v>
      </c>
      <c r="AL1265" s="22" t="str">
        <f aca="false">IF(OR(AJ1265&gt;0,AK1265&gt;0),"Sí","No")</f>
        <v>No</v>
      </c>
      <c r="AM1265" s="6"/>
      <c r="AN1265" s="6"/>
      <c r="AO1265" s="12" t="n">
        <f aca="false">IF(M1265&gt;0,K1265/M1265,"")</f>
        <v>1</v>
      </c>
      <c r="AP1265" s="22" t="str">
        <f aca="false">IF(M1265&gt;=Resumen!$B$5,"Alto","Bajo")</f>
        <v>Bajo</v>
      </c>
      <c r="AQ1265" s="22" t="str">
        <f aca="false">IF(AO1265&gt;=Resumen!$B$28,"Alto","Bajo")</f>
        <v>Alto</v>
      </c>
      <c r="AR1265" s="22" t="str">
        <f aca="false">AP1265&amp;" Potencial / "&amp;AQ1265&amp;" Share"</f>
        <v>Bajo Potencial / Alto Share</v>
      </c>
      <c r="AS1265" s="22" t="str">
        <f aca="false">IF(Q1265="Sí",IF(AO1265&gt;=Resumen!$B$29,"Alto","Bajo"),"")</f>
        <v/>
      </c>
      <c r="AT1265" s="22" t="str">
        <f aca="false">IF(AS1265&lt;&gt;"",AP1265&amp;" Potencial / "&amp;AS1265&amp;" Share","")</f>
        <v/>
      </c>
      <c r="AU1265" s="22" t="str">
        <f aca="false">IF(AH1265="","Sin dato",IF(AH1265-AO1265&gt;Resumen!$B$6,"Sobre-exhibido",IF(AO1265-AH1265&gt;Resumen!$B$6,"Sub-exhibido","En línea")))</f>
        <v>Sin dato</v>
      </c>
      <c r="AV1265" s="22" t="str">
        <f aca="false">IF(AT1265="","",IF(AT1265="Alto Potencial / Bajo Share",1,IF(AT1265="Alto Potencial / Alto Share",2,IF(AT1265="Bajo Potencial / Alto Share",3,4))))</f>
        <v/>
      </c>
      <c r="AW1265" s="22" t="str">
        <f aca="false">IF(Q1265="No","Sin competencia directa",IF(AV1265=1,"1 - Foco Conquista (Alto Pot / Bajo Share)",IF(AV1265=2,"2 - Foco Defensa (Alto Pot / Alto Share)",IF(AV1265=3,"3 - Monitoreo (Bajo Pot / Alto Share)","4 - Baja Prioridad (Bajo Pot / Bajo Share)"))))</f>
        <v>Sin competencia directa</v>
      </c>
      <c r="AX1265" s="12" t="str">
        <f aca="false">IF(OR(IFERROR(AND(W1265&lt;&gt;"",Y1265&lt;&gt;"",Y1265-W1265&gt;Resumen!$B$8),FALSE()),IFERROR(AND(X1265&lt;&gt;"",Y1265&lt;&gt;"",Y1265-X1265&gt;Resumen!$B$8),FALSE())),MAX(IF(IFERROR(AND(W1265&lt;&gt;"",Y1265&lt;&gt;"",Y1265-W1265&gt;Resumen!$B$8),FALSE()),Y1265-W1265,0),IF(IFERROR(AND(X1265&lt;&gt;"",Y1265&lt;&gt;"",Y1265-X1265&gt;Resumen!$B$8),FALSE()),Y1265-X1265,0)),"")</f>
        <v/>
      </c>
      <c r="AY1265" s="22" t="str">
        <f aca="false">IF(OR(IFERROR(AND(W1265&lt;&gt;"",Y1265&lt;&gt;"",Y1265-W1265&gt;Resumen!$B$8),FALSE()),IFERROR(AND(X1265&lt;&gt;"",Y1265&lt;&gt;"",Y1265-X1265&gt;Resumen!$B$8),FALSE())),TRIM("Lays tiene mayor markup que "&amp;IF(IFERROR(AND(W1265&lt;&gt;"",Y1265&lt;&gt;"",Y1265-W1265&gt;Resumen!$B$8),FALSE()),"Quento ","")&amp;IF(IFERROR(AND(X1265&lt;&gt;"",Y1265&lt;&gt;"",Y1265-X1265&gt;Resumen!$B$8),FALSE()),"Julicroc ","")&amp;"en este PDV"),"")</f>
        <v/>
      </c>
      <c r="AZ1265" s="22" t="str">
        <f aca="false">IF(COUNTIF('Plan Pehuamar - Lista'!$A$2:$A$167,A1265)&gt;0,"Sí","No")</f>
        <v>No</v>
      </c>
      <c r="BA1265" s="22" t="str">
        <f aca="false">IF(COUNTIF('Plan Combo 9+1'!$A$2:$A$226,A1265)&gt;0,"Sí","No")</f>
        <v>No</v>
      </c>
      <c r="BB1265" s="22" t="str">
        <f aca="false">IF(AH1265="","No",IF(BA1265="Sí",IF((AO1265-AH1265)&gt;Resumen!$B$6,"Sí","No"),IF((AO1265-AH1265)&gt;=Resumen!$B$132,"Sí","No")))</f>
        <v>No</v>
      </c>
      <c r="BC1265" s="22" t="str">
        <f aca="false">IF(AND(N1265="Sí",AL1265="Sí",AI1265=0),"Sí","No")</f>
        <v>No</v>
      </c>
      <c r="BD1265" s="22" t="str">
        <f aca="false">IF(COUNTIF('Plan 9+1 (con Pehuamar)'!$A$2:$A$227,A1265)&gt;0,"Sí","No")</f>
        <v>No</v>
      </c>
    </row>
    <row r="1266" customFormat="false" ht="15" hidden="false" customHeight="true" outlineLevel="0" collapsed="false">
      <c r="A1266" s="6" t="n">
        <v>404399</v>
      </c>
      <c r="B1266" s="6" t="n">
        <v>6</v>
      </c>
      <c r="C1266" s="6" t="n">
        <v>604</v>
      </c>
      <c r="D1266" s="6" t="s">
        <v>359</v>
      </c>
      <c r="E1266" s="6" t="s">
        <v>1439</v>
      </c>
      <c r="F1266" s="6" t="s">
        <v>201</v>
      </c>
      <c r="G1266" s="6" t="s">
        <v>129</v>
      </c>
      <c r="H1266" s="6" t="s">
        <v>197</v>
      </c>
      <c r="I1266" s="27" t="n">
        <v>0</v>
      </c>
      <c r="J1266" s="27" t="n">
        <v>0</v>
      </c>
      <c r="K1266" s="27" t="n">
        <v>4.1</v>
      </c>
      <c r="L1266" s="28" t="n">
        <f aca="false">I1266+J1266</f>
        <v>0</v>
      </c>
      <c r="M1266" s="28" t="n">
        <f aca="false">L1266+K1266</f>
        <v>4.1</v>
      </c>
      <c r="N1266" s="22" t="str">
        <f aca="false">IF(I1266&gt;0,"Sí","No")</f>
        <v>No</v>
      </c>
      <c r="O1266" s="22" t="str">
        <f aca="false">IF(J1266&gt;0,"Sí","No")</f>
        <v>No</v>
      </c>
      <c r="P1266" s="22" t="str">
        <f aca="false">IF(K1266&gt;0,"Sí","No")</f>
        <v>Sí</v>
      </c>
      <c r="Q1266" s="22" t="str">
        <f aca="false">IF(OR(I1266&gt;0,J1266&gt;0),"Sí","No")</f>
        <v>No</v>
      </c>
      <c r="R1266" s="27"/>
      <c r="S1266" s="27"/>
      <c r="T1266" s="27"/>
      <c r="U1266" s="27"/>
      <c r="V1266" s="27"/>
      <c r="W1266" s="12" t="str">
        <f aca="false">IF(AND(I1266&gt;0,R1266&gt;0),(S1266-R1266)/R1266,"")</f>
        <v/>
      </c>
      <c r="X1266" s="12" t="str">
        <f aca="false">IF(AND(J1266&gt;0,T1266&gt;0),(U1266-T1266)/T1266,"")</f>
        <v/>
      </c>
      <c r="Y1266" s="12" t="str">
        <f aca="false">IF(AND(K1266&gt;0,V1266&gt;0),(V1266-Resumen!$B$7)/Resumen!$B$7,"")</f>
        <v/>
      </c>
      <c r="Z1266" s="28" t="str">
        <f aca="false">IF(AND(K1266&gt;0,I1266&gt;0,V1266&gt;0,S1266&gt;0),V1266-S1266,"")</f>
        <v/>
      </c>
      <c r="AA1266" s="12" t="str">
        <f aca="false">IF(Z1266&lt;&gt;"",Z1266/S1266,"")</f>
        <v/>
      </c>
      <c r="AB1266" s="28" t="str">
        <f aca="false">IF(AND(K1266&gt;0,J1266&gt;0,V1266&gt;0,U1266&gt;0),V1266-U1266,"")</f>
        <v/>
      </c>
      <c r="AC1266" s="12" t="str">
        <f aca="false">IF(AB1266&lt;&gt;"",AB1266/U1266,"")</f>
        <v/>
      </c>
      <c r="AD1266" s="27" t="n">
        <v>0</v>
      </c>
      <c r="AE1266" s="27" t="n">
        <v>0</v>
      </c>
      <c r="AF1266" s="27" t="n">
        <v>0</v>
      </c>
      <c r="AG1266" s="28" t="n">
        <f aca="false">AD1266+AE1266+AF1266</f>
        <v>0</v>
      </c>
      <c r="AH1266" s="12" t="str">
        <f aca="false">IF(AG1266&gt;0,AD1266/AG1266,"")</f>
        <v/>
      </c>
      <c r="AI1266" s="27" t="n">
        <v>0</v>
      </c>
      <c r="AJ1266" s="27" t="n">
        <v>0</v>
      </c>
      <c r="AK1266" s="27" t="n">
        <v>0</v>
      </c>
      <c r="AL1266" s="22" t="str">
        <f aca="false">IF(OR(AJ1266&gt;0,AK1266&gt;0),"Sí","No")</f>
        <v>No</v>
      </c>
      <c r="AM1266" s="6"/>
      <c r="AN1266" s="6"/>
      <c r="AO1266" s="12" t="n">
        <f aca="false">IF(M1266&gt;0,K1266/M1266,"")</f>
        <v>1</v>
      </c>
      <c r="AP1266" s="22" t="str">
        <f aca="false">IF(M1266&gt;=Resumen!$B$5,"Alto","Bajo")</f>
        <v>Bajo</v>
      </c>
      <c r="AQ1266" s="22" t="str">
        <f aca="false">IF(AO1266&gt;=Resumen!$B$28,"Alto","Bajo")</f>
        <v>Alto</v>
      </c>
      <c r="AR1266" s="22" t="str">
        <f aca="false">AP1266&amp;" Potencial / "&amp;AQ1266&amp;" Share"</f>
        <v>Bajo Potencial / Alto Share</v>
      </c>
      <c r="AS1266" s="22" t="str">
        <f aca="false">IF(Q1266="Sí",IF(AO1266&gt;=Resumen!$B$29,"Alto","Bajo"),"")</f>
        <v/>
      </c>
      <c r="AT1266" s="22" t="str">
        <f aca="false">IF(AS1266&lt;&gt;"",AP1266&amp;" Potencial / "&amp;AS1266&amp;" Share","")</f>
        <v/>
      </c>
      <c r="AU1266" s="22" t="str">
        <f aca="false">IF(AH1266="","Sin dato",IF(AH1266-AO1266&gt;Resumen!$B$6,"Sobre-exhibido",IF(AO1266-AH1266&gt;Resumen!$B$6,"Sub-exhibido","En línea")))</f>
        <v>Sin dato</v>
      </c>
      <c r="AV1266" s="22" t="str">
        <f aca="false">IF(AT1266="","",IF(AT1266="Alto Potencial / Bajo Share",1,IF(AT1266="Alto Potencial / Alto Share",2,IF(AT1266="Bajo Potencial / Alto Share",3,4))))</f>
        <v/>
      </c>
      <c r="AW1266" s="22" t="str">
        <f aca="false">IF(Q1266="No","Sin competencia directa",IF(AV1266=1,"1 - Foco Conquista (Alto Pot / Bajo Share)",IF(AV1266=2,"2 - Foco Defensa (Alto Pot / Alto Share)",IF(AV1266=3,"3 - Monitoreo (Bajo Pot / Alto Share)","4 - Baja Prioridad (Bajo Pot / Bajo Share)"))))</f>
        <v>Sin competencia directa</v>
      </c>
      <c r="AX1266" s="12" t="str">
        <f aca="false">IF(OR(IFERROR(AND(W1266&lt;&gt;"",Y1266&lt;&gt;"",Y1266-W1266&gt;Resumen!$B$8),FALSE()),IFERROR(AND(X1266&lt;&gt;"",Y1266&lt;&gt;"",Y1266-X1266&gt;Resumen!$B$8),FALSE())),MAX(IF(IFERROR(AND(W1266&lt;&gt;"",Y1266&lt;&gt;"",Y1266-W1266&gt;Resumen!$B$8),FALSE()),Y1266-W1266,0),IF(IFERROR(AND(X1266&lt;&gt;"",Y1266&lt;&gt;"",Y1266-X1266&gt;Resumen!$B$8),FALSE()),Y1266-X1266,0)),"")</f>
        <v/>
      </c>
      <c r="AY1266" s="22" t="str">
        <f aca="false">IF(OR(IFERROR(AND(W1266&lt;&gt;"",Y1266&lt;&gt;"",Y1266-W1266&gt;Resumen!$B$8),FALSE()),IFERROR(AND(X1266&lt;&gt;"",Y1266&lt;&gt;"",Y1266-X1266&gt;Resumen!$B$8),FALSE())),TRIM("Lays tiene mayor markup que "&amp;IF(IFERROR(AND(W1266&lt;&gt;"",Y1266&lt;&gt;"",Y1266-W1266&gt;Resumen!$B$8),FALSE()),"Quento ","")&amp;IF(IFERROR(AND(X1266&lt;&gt;"",Y1266&lt;&gt;"",Y1266-X1266&gt;Resumen!$B$8),FALSE()),"Julicroc ","")&amp;"en este PDV"),"")</f>
        <v/>
      </c>
      <c r="AZ1266" s="22" t="str">
        <f aca="false">IF(COUNTIF('Plan Pehuamar - Lista'!$A$2:$A$167,A1266)&gt;0,"Sí","No")</f>
        <v>No</v>
      </c>
      <c r="BA1266" s="22" t="str">
        <f aca="false">IF(COUNTIF('Plan Combo 9+1'!$A$2:$A$226,A1266)&gt;0,"Sí","No")</f>
        <v>No</v>
      </c>
      <c r="BB1266" s="22" t="str">
        <f aca="false">IF(AH1266="","No",IF(BA1266="Sí",IF((AO1266-AH1266)&gt;Resumen!$B$6,"Sí","No"),IF((AO1266-AH1266)&gt;=Resumen!$B$132,"Sí","No")))</f>
        <v>No</v>
      </c>
      <c r="BC1266" s="22" t="str">
        <f aca="false">IF(AND(N1266="Sí",AL1266="Sí",AI1266=0),"Sí","No")</f>
        <v>No</v>
      </c>
      <c r="BD1266" s="22" t="str">
        <f aca="false">IF(COUNTIF('Plan 9+1 (con Pehuamar)'!$A$2:$A$227,A1266)&gt;0,"Sí","No")</f>
        <v>No</v>
      </c>
    </row>
    <row r="1267" customFormat="false" ht="15" hidden="false" customHeight="true" outlineLevel="0" collapsed="false">
      <c r="A1267" s="6" t="n">
        <v>404444</v>
      </c>
      <c r="B1267" s="6" t="n">
        <v>6</v>
      </c>
      <c r="C1267" s="6" t="n">
        <v>604</v>
      </c>
      <c r="D1267" s="6" t="s">
        <v>359</v>
      </c>
      <c r="E1267" s="6" t="s">
        <v>1440</v>
      </c>
      <c r="F1267" s="6" t="s">
        <v>201</v>
      </c>
      <c r="G1267" s="6" t="s">
        <v>129</v>
      </c>
      <c r="H1267" s="6" t="s">
        <v>197</v>
      </c>
      <c r="I1267" s="27" t="n">
        <v>0</v>
      </c>
      <c r="J1267" s="27" t="n">
        <v>0</v>
      </c>
      <c r="K1267" s="27" t="n">
        <v>0.4</v>
      </c>
      <c r="L1267" s="28" t="n">
        <f aca="false">I1267+J1267</f>
        <v>0</v>
      </c>
      <c r="M1267" s="28" t="n">
        <f aca="false">L1267+K1267</f>
        <v>0.4</v>
      </c>
      <c r="N1267" s="22" t="str">
        <f aca="false">IF(I1267&gt;0,"Sí","No")</f>
        <v>No</v>
      </c>
      <c r="O1267" s="22" t="str">
        <f aca="false">IF(J1267&gt;0,"Sí","No")</f>
        <v>No</v>
      </c>
      <c r="P1267" s="22" t="str">
        <f aca="false">IF(K1267&gt;0,"Sí","No")</f>
        <v>Sí</v>
      </c>
      <c r="Q1267" s="22" t="str">
        <f aca="false">IF(OR(I1267&gt;0,J1267&gt;0),"Sí","No")</f>
        <v>No</v>
      </c>
      <c r="R1267" s="27"/>
      <c r="S1267" s="27"/>
      <c r="T1267" s="27"/>
      <c r="U1267" s="27"/>
      <c r="V1267" s="27"/>
      <c r="W1267" s="12" t="str">
        <f aca="false">IF(AND(I1267&gt;0,R1267&gt;0),(S1267-R1267)/R1267,"")</f>
        <v/>
      </c>
      <c r="X1267" s="12" t="str">
        <f aca="false">IF(AND(J1267&gt;0,T1267&gt;0),(U1267-T1267)/T1267,"")</f>
        <v/>
      </c>
      <c r="Y1267" s="12" t="str">
        <f aca="false">IF(AND(K1267&gt;0,V1267&gt;0),(V1267-Resumen!$B$7)/Resumen!$B$7,"")</f>
        <v/>
      </c>
      <c r="Z1267" s="28" t="str">
        <f aca="false">IF(AND(K1267&gt;0,I1267&gt;0,V1267&gt;0,S1267&gt;0),V1267-S1267,"")</f>
        <v/>
      </c>
      <c r="AA1267" s="12" t="str">
        <f aca="false">IF(Z1267&lt;&gt;"",Z1267/S1267,"")</f>
        <v/>
      </c>
      <c r="AB1267" s="28" t="str">
        <f aca="false">IF(AND(K1267&gt;0,J1267&gt;0,V1267&gt;0,U1267&gt;0),V1267-U1267,"")</f>
        <v/>
      </c>
      <c r="AC1267" s="12" t="str">
        <f aca="false">IF(AB1267&lt;&gt;"",AB1267/U1267,"")</f>
        <v/>
      </c>
      <c r="AD1267" s="27" t="n">
        <v>0</v>
      </c>
      <c r="AE1267" s="27" t="n">
        <v>0</v>
      </c>
      <c r="AF1267" s="27" t="n">
        <v>0</v>
      </c>
      <c r="AG1267" s="28" t="n">
        <f aca="false">AD1267+AE1267+AF1267</f>
        <v>0</v>
      </c>
      <c r="AH1267" s="12" t="str">
        <f aca="false">IF(AG1267&gt;0,AD1267/AG1267,"")</f>
        <v/>
      </c>
      <c r="AI1267" s="27" t="n">
        <v>0</v>
      </c>
      <c r="AJ1267" s="27" t="n">
        <v>0</v>
      </c>
      <c r="AK1267" s="27" t="n">
        <v>0</v>
      </c>
      <c r="AL1267" s="22" t="str">
        <f aca="false">IF(OR(AJ1267&gt;0,AK1267&gt;0),"Sí","No")</f>
        <v>No</v>
      </c>
      <c r="AM1267" s="6"/>
      <c r="AN1267" s="6"/>
      <c r="AO1267" s="12" t="n">
        <f aca="false">IF(M1267&gt;0,K1267/M1267,"")</f>
        <v>1</v>
      </c>
      <c r="AP1267" s="22" t="str">
        <f aca="false">IF(M1267&gt;=Resumen!$B$5,"Alto","Bajo")</f>
        <v>Bajo</v>
      </c>
      <c r="AQ1267" s="22" t="str">
        <f aca="false">IF(AO1267&gt;=Resumen!$B$28,"Alto","Bajo")</f>
        <v>Alto</v>
      </c>
      <c r="AR1267" s="22" t="str">
        <f aca="false">AP1267&amp;" Potencial / "&amp;AQ1267&amp;" Share"</f>
        <v>Bajo Potencial / Alto Share</v>
      </c>
      <c r="AS1267" s="22" t="str">
        <f aca="false">IF(Q1267="Sí",IF(AO1267&gt;=Resumen!$B$29,"Alto","Bajo"),"")</f>
        <v/>
      </c>
      <c r="AT1267" s="22" t="str">
        <f aca="false">IF(AS1267&lt;&gt;"",AP1267&amp;" Potencial / "&amp;AS1267&amp;" Share","")</f>
        <v/>
      </c>
      <c r="AU1267" s="22" t="str">
        <f aca="false">IF(AH1267="","Sin dato",IF(AH1267-AO1267&gt;Resumen!$B$6,"Sobre-exhibido",IF(AO1267-AH1267&gt;Resumen!$B$6,"Sub-exhibido","En línea")))</f>
        <v>Sin dato</v>
      </c>
      <c r="AV1267" s="22" t="str">
        <f aca="false">IF(AT1267="","",IF(AT1267="Alto Potencial / Bajo Share",1,IF(AT1267="Alto Potencial / Alto Share",2,IF(AT1267="Bajo Potencial / Alto Share",3,4))))</f>
        <v/>
      </c>
      <c r="AW1267" s="22" t="str">
        <f aca="false">IF(Q1267="No","Sin competencia directa",IF(AV1267=1,"1 - Foco Conquista (Alto Pot / Bajo Share)",IF(AV1267=2,"2 - Foco Defensa (Alto Pot / Alto Share)",IF(AV1267=3,"3 - Monitoreo (Bajo Pot / Alto Share)","4 - Baja Prioridad (Bajo Pot / Bajo Share)"))))</f>
        <v>Sin competencia directa</v>
      </c>
      <c r="AX1267" s="12" t="str">
        <f aca="false">IF(OR(IFERROR(AND(W1267&lt;&gt;"",Y1267&lt;&gt;"",Y1267-W1267&gt;Resumen!$B$8),FALSE()),IFERROR(AND(X1267&lt;&gt;"",Y1267&lt;&gt;"",Y1267-X1267&gt;Resumen!$B$8),FALSE())),MAX(IF(IFERROR(AND(W1267&lt;&gt;"",Y1267&lt;&gt;"",Y1267-W1267&gt;Resumen!$B$8),FALSE()),Y1267-W1267,0),IF(IFERROR(AND(X1267&lt;&gt;"",Y1267&lt;&gt;"",Y1267-X1267&gt;Resumen!$B$8),FALSE()),Y1267-X1267,0)),"")</f>
        <v/>
      </c>
      <c r="AY1267" s="22" t="str">
        <f aca="false">IF(OR(IFERROR(AND(W1267&lt;&gt;"",Y1267&lt;&gt;"",Y1267-W1267&gt;Resumen!$B$8),FALSE()),IFERROR(AND(X1267&lt;&gt;"",Y1267&lt;&gt;"",Y1267-X1267&gt;Resumen!$B$8),FALSE())),TRIM("Lays tiene mayor markup que "&amp;IF(IFERROR(AND(W1267&lt;&gt;"",Y1267&lt;&gt;"",Y1267-W1267&gt;Resumen!$B$8),FALSE()),"Quento ","")&amp;IF(IFERROR(AND(X1267&lt;&gt;"",Y1267&lt;&gt;"",Y1267-X1267&gt;Resumen!$B$8),FALSE()),"Julicroc ","")&amp;"en este PDV"),"")</f>
        <v/>
      </c>
      <c r="AZ1267" s="22" t="str">
        <f aca="false">IF(COUNTIF('Plan Pehuamar - Lista'!$A$2:$A$167,A1267)&gt;0,"Sí","No")</f>
        <v>No</v>
      </c>
      <c r="BA1267" s="22" t="str">
        <f aca="false">IF(COUNTIF('Plan Combo 9+1'!$A$2:$A$226,A1267)&gt;0,"Sí","No")</f>
        <v>No</v>
      </c>
      <c r="BB1267" s="22" t="str">
        <f aca="false">IF(AH1267="","No",IF(BA1267="Sí",IF((AO1267-AH1267)&gt;Resumen!$B$6,"Sí","No"),IF((AO1267-AH1267)&gt;=Resumen!$B$132,"Sí","No")))</f>
        <v>No</v>
      </c>
      <c r="BC1267" s="22" t="str">
        <f aca="false">IF(AND(N1267="Sí",AL1267="Sí",AI1267=0),"Sí","No")</f>
        <v>No</v>
      </c>
      <c r="BD1267" s="22" t="str">
        <f aca="false">IF(COUNTIF('Plan 9+1 (con Pehuamar)'!$A$2:$A$227,A1267)&gt;0,"Sí","No")</f>
        <v>No</v>
      </c>
    </row>
    <row r="1268" customFormat="false" ht="15" hidden="false" customHeight="true" outlineLevel="0" collapsed="false">
      <c r="A1268" s="6" t="n">
        <v>400117</v>
      </c>
      <c r="B1268" s="6" t="n">
        <v>6</v>
      </c>
      <c r="C1268" s="6" t="n">
        <v>605</v>
      </c>
      <c r="D1268" s="6" t="s">
        <v>398</v>
      </c>
      <c r="E1268" s="6" t="s">
        <v>1441</v>
      </c>
      <c r="F1268" s="6" t="s">
        <v>196</v>
      </c>
      <c r="G1268" s="6" t="s">
        <v>129</v>
      </c>
      <c r="H1268" s="6" t="s">
        <v>197</v>
      </c>
      <c r="I1268" s="27" t="n">
        <v>0</v>
      </c>
      <c r="J1268" s="27" t="n">
        <v>0</v>
      </c>
      <c r="K1268" s="27" t="n">
        <v>1.8</v>
      </c>
      <c r="L1268" s="28" t="n">
        <f aca="false">I1268+J1268</f>
        <v>0</v>
      </c>
      <c r="M1268" s="28" t="n">
        <f aca="false">L1268+K1268</f>
        <v>1.8</v>
      </c>
      <c r="N1268" s="22" t="str">
        <f aca="false">IF(I1268&gt;0,"Sí","No")</f>
        <v>No</v>
      </c>
      <c r="O1268" s="22" t="str">
        <f aca="false">IF(J1268&gt;0,"Sí","No")</f>
        <v>No</v>
      </c>
      <c r="P1268" s="22" t="str">
        <f aca="false">IF(K1268&gt;0,"Sí","No")</f>
        <v>Sí</v>
      </c>
      <c r="Q1268" s="22" t="str">
        <f aca="false">IF(OR(I1268&gt;0,J1268&gt;0),"Sí","No")</f>
        <v>No</v>
      </c>
      <c r="R1268" s="27"/>
      <c r="S1268" s="27"/>
      <c r="T1268" s="27"/>
      <c r="U1268" s="27"/>
      <c r="V1268" s="27"/>
      <c r="W1268" s="12" t="str">
        <f aca="false">IF(AND(I1268&gt;0,R1268&gt;0),(S1268-R1268)/R1268,"")</f>
        <v/>
      </c>
      <c r="X1268" s="12" t="str">
        <f aca="false">IF(AND(J1268&gt;0,T1268&gt;0),(U1268-T1268)/T1268,"")</f>
        <v/>
      </c>
      <c r="Y1268" s="12" t="str">
        <f aca="false">IF(AND(K1268&gt;0,V1268&gt;0),(V1268-Resumen!$B$7)/Resumen!$B$7,"")</f>
        <v/>
      </c>
      <c r="Z1268" s="28" t="str">
        <f aca="false">IF(AND(K1268&gt;0,I1268&gt;0,V1268&gt;0,S1268&gt;0),V1268-S1268,"")</f>
        <v/>
      </c>
      <c r="AA1268" s="12" t="str">
        <f aca="false">IF(Z1268&lt;&gt;"",Z1268/S1268,"")</f>
        <v/>
      </c>
      <c r="AB1268" s="28" t="str">
        <f aca="false">IF(AND(K1268&gt;0,J1268&gt;0,V1268&gt;0,U1268&gt;0),V1268-U1268,"")</f>
        <v/>
      </c>
      <c r="AC1268" s="12" t="str">
        <f aca="false">IF(AB1268&lt;&gt;"",AB1268/U1268,"")</f>
        <v/>
      </c>
      <c r="AD1268" s="27" t="n">
        <v>0</v>
      </c>
      <c r="AE1268" s="27" t="n">
        <v>0</v>
      </c>
      <c r="AF1268" s="27" t="n">
        <v>0</v>
      </c>
      <c r="AG1268" s="28" t="n">
        <f aca="false">AD1268+AE1268+AF1268</f>
        <v>0</v>
      </c>
      <c r="AH1268" s="12" t="str">
        <f aca="false">IF(AG1268&gt;0,AD1268/AG1268,"")</f>
        <v/>
      </c>
      <c r="AI1268" s="27" t="n">
        <v>0</v>
      </c>
      <c r="AJ1268" s="27" t="n">
        <v>0</v>
      </c>
      <c r="AK1268" s="27" t="n">
        <v>0</v>
      </c>
      <c r="AL1268" s="22" t="str">
        <f aca="false">IF(OR(AJ1268&gt;0,AK1268&gt;0),"Sí","No")</f>
        <v>No</v>
      </c>
      <c r="AM1268" s="6"/>
      <c r="AN1268" s="6"/>
      <c r="AO1268" s="12" t="n">
        <f aca="false">IF(M1268&gt;0,K1268/M1268,"")</f>
        <v>1</v>
      </c>
      <c r="AP1268" s="22" t="str">
        <f aca="false">IF(M1268&gt;=Resumen!$B$5,"Alto","Bajo")</f>
        <v>Bajo</v>
      </c>
      <c r="AQ1268" s="22" t="str">
        <f aca="false">IF(AO1268&gt;=Resumen!$B$28,"Alto","Bajo")</f>
        <v>Alto</v>
      </c>
      <c r="AR1268" s="22" t="str">
        <f aca="false">AP1268&amp;" Potencial / "&amp;AQ1268&amp;" Share"</f>
        <v>Bajo Potencial / Alto Share</v>
      </c>
      <c r="AS1268" s="22" t="str">
        <f aca="false">IF(Q1268="Sí",IF(AO1268&gt;=Resumen!$B$29,"Alto","Bajo"),"")</f>
        <v/>
      </c>
      <c r="AT1268" s="22" t="str">
        <f aca="false">IF(AS1268&lt;&gt;"",AP1268&amp;" Potencial / "&amp;AS1268&amp;" Share","")</f>
        <v/>
      </c>
      <c r="AU1268" s="22" t="str">
        <f aca="false">IF(AH1268="","Sin dato",IF(AH1268-AO1268&gt;Resumen!$B$6,"Sobre-exhibido",IF(AO1268-AH1268&gt;Resumen!$B$6,"Sub-exhibido","En línea")))</f>
        <v>Sin dato</v>
      </c>
      <c r="AV1268" s="22" t="str">
        <f aca="false">IF(AT1268="","",IF(AT1268="Alto Potencial / Bajo Share",1,IF(AT1268="Alto Potencial / Alto Share",2,IF(AT1268="Bajo Potencial / Alto Share",3,4))))</f>
        <v/>
      </c>
      <c r="AW1268" s="22" t="str">
        <f aca="false">IF(Q1268="No","Sin competencia directa",IF(AV1268=1,"1 - Foco Conquista (Alto Pot / Bajo Share)",IF(AV1268=2,"2 - Foco Defensa (Alto Pot / Alto Share)",IF(AV1268=3,"3 - Monitoreo (Bajo Pot / Alto Share)","4 - Baja Prioridad (Bajo Pot / Bajo Share)"))))</f>
        <v>Sin competencia directa</v>
      </c>
      <c r="AX1268" s="12" t="str">
        <f aca="false">IF(OR(IFERROR(AND(W1268&lt;&gt;"",Y1268&lt;&gt;"",Y1268-W1268&gt;Resumen!$B$8),FALSE()),IFERROR(AND(X1268&lt;&gt;"",Y1268&lt;&gt;"",Y1268-X1268&gt;Resumen!$B$8),FALSE())),MAX(IF(IFERROR(AND(W1268&lt;&gt;"",Y1268&lt;&gt;"",Y1268-W1268&gt;Resumen!$B$8),FALSE()),Y1268-W1268,0),IF(IFERROR(AND(X1268&lt;&gt;"",Y1268&lt;&gt;"",Y1268-X1268&gt;Resumen!$B$8),FALSE()),Y1268-X1268,0)),"")</f>
        <v/>
      </c>
      <c r="AY1268" s="22" t="str">
        <f aca="false">IF(OR(IFERROR(AND(W1268&lt;&gt;"",Y1268&lt;&gt;"",Y1268-W1268&gt;Resumen!$B$8),FALSE()),IFERROR(AND(X1268&lt;&gt;"",Y1268&lt;&gt;"",Y1268-X1268&gt;Resumen!$B$8),FALSE())),TRIM("Lays tiene mayor markup que "&amp;IF(IFERROR(AND(W1268&lt;&gt;"",Y1268&lt;&gt;"",Y1268-W1268&gt;Resumen!$B$8),FALSE()),"Quento ","")&amp;IF(IFERROR(AND(X1268&lt;&gt;"",Y1268&lt;&gt;"",Y1268-X1268&gt;Resumen!$B$8),FALSE()),"Julicroc ","")&amp;"en este PDV"),"")</f>
        <v/>
      </c>
      <c r="AZ1268" s="22" t="str">
        <f aca="false">IF(COUNTIF('Plan Pehuamar - Lista'!$A$2:$A$167,A1268)&gt;0,"Sí","No")</f>
        <v>No</v>
      </c>
      <c r="BA1268" s="22" t="str">
        <f aca="false">IF(COUNTIF('Plan Combo 9+1'!$A$2:$A$226,A1268)&gt;0,"Sí","No")</f>
        <v>No</v>
      </c>
      <c r="BB1268" s="22" t="str">
        <f aca="false">IF(AH1268="","No",IF(BA1268="Sí",IF((AO1268-AH1268)&gt;Resumen!$B$6,"Sí","No"),IF((AO1268-AH1268)&gt;=Resumen!$B$132,"Sí","No")))</f>
        <v>No</v>
      </c>
      <c r="BC1268" s="22" t="str">
        <f aca="false">IF(AND(N1268="Sí",AL1268="Sí",AI1268=0),"Sí","No")</f>
        <v>No</v>
      </c>
      <c r="BD1268" s="22" t="str">
        <f aca="false">IF(COUNTIF('Plan 9+1 (con Pehuamar)'!$A$2:$A$227,A1268)&gt;0,"Sí","No")</f>
        <v>No</v>
      </c>
    </row>
    <row r="1269" customFormat="false" ht="15" hidden="false" customHeight="true" outlineLevel="0" collapsed="false">
      <c r="A1269" s="6" t="n">
        <v>400146</v>
      </c>
      <c r="B1269" s="6" t="n">
        <v>6</v>
      </c>
      <c r="C1269" s="6" t="n">
        <v>605</v>
      </c>
      <c r="D1269" s="6" t="s">
        <v>398</v>
      </c>
      <c r="E1269" s="6" t="s">
        <v>1442</v>
      </c>
      <c r="F1269" s="6" t="s">
        <v>210</v>
      </c>
      <c r="G1269" s="6" t="s">
        <v>129</v>
      </c>
      <c r="H1269" s="6" t="s">
        <v>197</v>
      </c>
      <c r="I1269" s="27" t="n">
        <v>0</v>
      </c>
      <c r="J1269" s="27" t="n">
        <v>0</v>
      </c>
      <c r="K1269" s="27" t="n">
        <v>2.5</v>
      </c>
      <c r="L1269" s="28" t="n">
        <f aca="false">I1269+J1269</f>
        <v>0</v>
      </c>
      <c r="M1269" s="28" t="n">
        <f aca="false">L1269+K1269</f>
        <v>2.5</v>
      </c>
      <c r="N1269" s="22" t="str">
        <f aca="false">IF(I1269&gt;0,"Sí","No")</f>
        <v>No</v>
      </c>
      <c r="O1269" s="22" t="str">
        <f aca="false">IF(J1269&gt;0,"Sí","No")</f>
        <v>No</v>
      </c>
      <c r="P1269" s="22" t="str">
        <f aca="false">IF(K1269&gt;0,"Sí","No")</f>
        <v>Sí</v>
      </c>
      <c r="Q1269" s="22" t="str">
        <f aca="false">IF(OR(I1269&gt;0,J1269&gt;0),"Sí","No")</f>
        <v>No</v>
      </c>
      <c r="R1269" s="27"/>
      <c r="S1269" s="27"/>
      <c r="T1269" s="27"/>
      <c r="U1269" s="27"/>
      <c r="V1269" s="27"/>
      <c r="W1269" s="12" t="str">
        <f aca="false">IF(AND(I1269&gt;0,R1269&gt;0),(S1269-R1269)/R1269,"")</f>
        <v/>
      </c>
      <c r="X1269" s="12" t="str">
        <f aca="false">IF(AND(J1269&gt;0,T1269&gt;0),(U1269-T1269)/T1269,"")</f>
        <v/>
      </c>
      <c r="Y1269" s="12" t="str">
        <f aca="false">IF(AND(K1269&gt;0,V1269&gt;0),(V1269-Resumen!$B$7)/Resumen!$B$7,"")</f>
        <v/>
      </c>
      <c r="Z1269" s="28" t="str">
        <f aca="false">IF(AND(K1269&gt;0,I1269&gt;0,V1269&gt;0,S1269&gt;0),V1269-S1269,"")</f>
        <v/>
      </c>
      <c r="AA1269" s="12" t="str">
        <f aca="false">IF(Z1269&lt;&gt;"",Z1269/S1269,"")</f>
        <v/>
      </c>
      <c r="AB1269" s="28" t="str">
        <f aca="false">IF(AND(K1269&gt;0,J1269&gt;0,V1269&gt;0,U1269&gt;0),V1269-U1269,"")</f>
        <v/>
      </c>
      <c r="AC1269" s="12" t="str">
        <f aca="false">IF(AB1269&lt;&gt;"",AB1269/U1269,"")</f>
        <v/>
      </c>
      <c r="AD1269" s="27" t="n">
        <v>0</v>
      </c>
      <c r="AE1269" s="27" t="n">
        <v>0</v>
      </c>
      <c r="AF1269" s="27" t="n">
        <v>0</v>
      </c>
      <c r="AG1269" s="28" t="n">
        <f aca="false">AD1269+AE1269+AF1269</f>
        <v>0</v>
      </c>
      <c r="AH1269" s="12" t="str">
        <f aca="false">IF(AG1269&gt;0,AD1269/AG1269,"")</f>
        <v/>
      </c>
      <c r="AI1269" s="27" t="n">
        <v>0</v>
      </c>
      <c r="AJ1269" s="27" t="n">
        <v>0</v>
      </c>
      <c r="AK1269" s="27" t="n">
        <v>0</v>
      </c>
      <c r="AL1269" s="22" t="str">
        <f aca="false">IF(OR(AJ1269&gt;0,AK1269&gt;0),"Sí","No")</f>
        <v>No</v>
      </c>
      <c r="AM1269" s="6"/>
      <c r="AN1269" s="6"/>
      <c r="AO1269" s="12" t="n">
        <f aca="false">IF(M1269&gt;0,K1269/M1269,"")</f>
        <v>1</v>
      </c>
      <c r="AP1269" s="22" t="str">
        <f aca="false">IF(M1269&gt;=Resumen!$B$5,"Alto","Bajo")</f>
        <v>Bajo</v>
      </c>
      <c r="AQ1269" s="22" t="str">
        <f aca="false">IF(AO1269&gt;=Resumen!$B$28,"Alto","Bajo")</f>
        <v>Alto</v>
      </c>
      <c r="AR1269" s="22" t="str">
        <f aca="false">AP1269&amp;" Potencial / "&amp;AQ1269&amp;" Share"</f>
        <v>Bajo Potencial / Alto Share</v>
      </c>
      <c r="AS1269" s="22" t="str">
        <f aca="false">IF(Q1269="Sí",IF(AO1269&gt;=Resumen!$B$29,"Alto","Bajo"),"")</f>
        <v/>
      </c>
      <c r="AT1269" s="22" t="str">
        <f aca="false">IF(AS1269&lt;&gt;"",AP1269&amp;" Potencial / "&amp;AS1269&amp;" Share","")</f>
        <v/>
      </c>
      <c r="AU1269" s="22" t="str">
        <f aca="false">IF(AH1269="","Sin dato",IF(AH1269-AO1269&gt;Resumen!$B$6,"Sobre-exhibido",IF(AO1269-AH1269&gt;Resumen!$B$6,"Sub-exhibido","En línea")))</f>
        <v>Sin dato</v>
      </c>
      <c r="AV1269" s="22" t="str">
        <f aca="false">IF(AT1269="","",IF(AT1269="Alto Potencial / Bajo Share",1,IF(AT1269="Alto Potencial / Alto Share",2,IF(AT1269="Bajo Potencial / Alto Share",3,4))))</f>
        <v/>
      </c>
      <c r="AW1269" s="22" t="str">
        <f aca="false">IF(Q1269="No","Sin competencia directa",IF(AV1269=1,"1 - Foco Conquista (Alto Pot / Bajo Share)",IF(AV1269=2,"2 - Foco Defensa (Alto Pot / Alto Share)",IF(AV1269=3,"3 - Monitoreo (Bajo Pot / Alto Share)","4 - Baja Prioridad (Bajo Pot / Bajo Share)"))))</f>
        <v>Sin competencia directa</v>
      </c>
      <c r="AX1269" s="12" t="str">
        <f aca="false">IF(OR(IFERROR(AND(W1269&lt;&gt;"",Y1269&lt;&gt;"",Y1269-W1269&gt;Resumen!$B$8),FALSE()),IFERROR(AND(X1269&lt;&gt;"",Y1269&lt;&gt;"",Y1269-X1269&gt;Resumen!$B$8),FALSE())),MAX(IF(IFERROR(AND(W1269&lt;&gt;"",Y1269&lt;&gt;"",Y1269-W1269&gt;Resumen!$B$8),FALSE()),Y1269-W1269,0),IF(IFERROR(AND(X1269&lt;&gt;"",Y1269&lt;&gt;"",Y1269-X1269&gt;Resumen!$B$8),FALSE()),Y1269-X1269,0)),"")</f>
        <v/>
      </c>
      <c r="AY1269" s="22" t="str">
        <f aca="false">IF(OR(IFERROR(AND(W1269&lt;&gt;"",Y1269&lt;&gt;"",Y1269-W1269&gt;Resumen!$B$8),FALSE()),IFERROR(AND(X1269&lt;&gt;"",Y1269&lt;&gt;"",Y1269-X1269&gt;Resumen!$B$8),FALSE())),TRIM("Lays tiene mayor markup que "&amp;IF(IFERROR(AND(W1269&lt;&gt;"",Y1269&lt;&gt;"",Y1269-W1269&gt;Resumen!$B$8),FALSE()),"Quento ","")&amp;IF(IFERROR(AND(X1269&lt;&gt;"",Y1269&lt;&gt;"",Y1269-X1269&gt;Resumen!$B$8),FALSE()),"Julicroc ","")&amp;"en este PDV"),"")</f>
        <v/>
      </c>
      <c r="AZ1269" s="22" t="str">
        <f aca="false">IF(COUNTIF('Plan Pehuamar - Lista'!$A$2:$A$167,A1269)&gt;0,"Sí","No")</f>
        <v>No</v>
      </c>
      <c r="BA1269" s="22" t="str">
        <f aca="false">IF(COUNTIF('Plan Combo 9+1'!$A$2:$A$226,A1269)&gt;0,"Sí","No")</f>
        <v>No</v>
      </c>
      <c r="BB1269" s="22" t="str">
        <f aca="false">IF(AH1269="","No",IF(BA1269="Sí",IF((AO1269-AH1269)&gt;Resumen!$B$6,"Sí","No"),IF((AO1269-AH1269)&gt;=Resumen!$B$132,"Sí","No")))</f>
        <v>No</v>
      </c>
      <c r="BC1269" s="22" t="str">
        <f aca="false">IF(AND(N1269="Sí",AL1269="Sí",AI1269=0),"Sí","No")</f>
        <v>No</v>
      </c>
      <c r="BD1269" s="22" t="str">
        <f aca="false">IF(COUNTIF('Plan 9+1 (con Pehuamar)'!$A$2:$A$227,A1269)&gt;0,"Sí","No")</f>
        <v>No</v>
      </c>
    </row>
    <row r="1270" customFormat="false" ht="15" hidden="false" customHeight="true" outlineLevel="0" collapsed="false">
      <c r="A1270" s="6" t="n">
        <v>400157</v>
      </c>
      <c r="B1270" s="6" t="n">
        <v>6</v>
      </c>
      <c r="C1270" s="6" t="n">
        <v>605</v>
      </c>
      <c r="D1270" s="6" t="s">
        <v>398</v>
      </c>
      <c r="E1270" s="6" t="s">
        <v>1443</v>
      </c>
      <c r="F1270" s="6" t="s">
        <v>210</v>
      </c>
      <c r="G1270" s="6" t="s">
        <v>129</v>
      </c>
      <c r="H1270" s="6" t="s">
        <v>197</v>
      </c>
      <c r="I1270" s="27" t="n">
        <v>0</v>
      </c>
      <c r="J1270" s="27" t="n">
        <v>0</v>
      </c>
      <c r="K1270" s="27" t="n">
        <v>0.9</v>
      </c>
      <c r="L1270" s="28" t="n">
        <f aca="false">I1270+J1270</f>
        <v>0</v>
      </c>
      <c r="M1270" s="28" t="n">
        <f aca="false">L1270+K1270</f>
        <v>0.9</v>
      </c>
      <c r="N1270" s="22" t="str">
        <f aca="false">IF(I1270&gt;0,"Sí","No")</f>
        <v>No</v>
      </c>
      <c r="O1270" s="22" t="str">
        <f aca="false">IF(J1270&gt;0,"Sí","No")</f>
        <v>No</v>
      </c>
      <c r="P1270" s="22" t="str">
        <f aca="false">IF(K1270&gt;0,"Sí","No")</f>
        <v>Sí</v>
      </c>
      <c r="Q1270" s="22" t="str">
        <f aca="false">IF(OR(I1270&gt;0,J1270&gt;0),"Sí","No")</f>
        <v>No</v>
      </c>
      <c r="R1270" s="27"/>
      <c r="S1270" s="27"/>
      <c r="T1270" s="27"/>
      <c r="U1270" s="27"/>
      <c r="V1270" s="27"/>
      <c r="W1270" s="12" t="str">
        <f aca="false">IF(AND(I1270&gt;0,R1270&gt;0),(S1270-R1270)/R1270,"")</f>
        <v/>
      </c>
      <c r="X1270" s="12" t="str">
        <f aca="false">IF(AND(J1270&gt;0,T1270&gt;0),(U1270-T1270)/T1270,"")</f>
        <v/>
      </c>
      <c r="Y1270" s="12" t="str">
        <f aca="false">IF(AND(K1270&gt;0,V1270&gt;0),(V1270-Resumen!$B$7)/Resumen!$B$7,"")</f>
        <v/>
      </c>
      <c r="Z1270" s="28" t="str">
        <f aca="false">IF(AND(K1270&gt;0,I1270&gt;0,V1270&gt;0,S1270&gt;0),V1270-S1270,"")</f>
        <v/>
      </c>
      <c r="AA1270" s="12" t="str">
        <f aca="false">IF(Z1270&lt;&gt;"",Z1270/S1270,"")</f>
        <v/>
      </c>
      <c r="AB1270" s="28" t="str">
        <f aca="false">IF(AND(K1270&gt;0,J1270&gt;0,V1270&gt;0,U1270&gt;0),V1270-U1270,"")</f>
        <v/>
      </c>
      <c r="AC1270" s="12" t="str">
        <f aca="false">IF(AB1270&lt;&gt;"",AB1270/U1270,"")</f>
        <v/>
      </c>
      <c r="AD1270" s="27" t="n">
        <v>0</v>
      </c>
      <c r="AE1270" s="27" t="n">
        <v>0</v>
      </c>
      <c r="AF1270" s="27" t="n">
        <v>0</v>
      </c>
      <c r="AG1270" s="28" t="n">
        <f aca="false">AD1270+AE1270+AF1270</f>
        <v>0</v>
      </c>
      <c r="AH1270" s="12" t="str">
        <f aca="false">IF(AG1270&gt;0,AD1270/AG1270,"")</f>
        <v/>
      </c>
      <c r="AI1270" s="27" t="n">
        <v>0</v>
      </c>
      <c r="AJ1270" s="27" t="n">
        <v>0</v>
      </c>
      <c r="AK1270" s="27" t="n">
        <v>0</v>
      </c>
      <c r="AL1270" s="22" t="str">
        <f aca="false">IF(OR(AJ1270&gt;0,AK1270&gt;0),"Sí","No")</f>
        <v>No</v>
      </c>
      <c r="AM1270" s="6"/>
      <c r="AN1270" s="6"/>
      <c r="AO1270" s="12" t="n">
        <f aca="false">IF(M1270&gt;0,K1270/M1270,"")</f>
        <v>1</v>
      </c>
      <c r="AP1270" s="22" t="str">
        <f aca="false">IF(M1270&gt;=Resumen!$B$5,"Alto","Bajo")</f>
        <v>Bajo</v>
      </c>
      <c r="AQ1270" s="22" t="str">
        <f aca="false">IF(AO1270&gt;=Resumen!$B$28,"Alto","Bajo")</f>
        <v>Alto</v>
      </c>
      <c r="AR1270" s="22" t="str">
        <f aca="false">AP1270&amp;" Potencial / "&amp;AQ1270&amp;" Share"</f>
        <v>Bajo Potencial / Alto Share</v>
      </c>
      <c r="AS1270" s="22" t="str">
        <f aca="false">IF(Q1270="Sí",IF(AO1270&gt;=Resumen!$B$29,"Alto","Bajo"),"")</f>
        <v/>
      </c>
      <c r="AT1270" s="22" t="str">
        <f aca="false">IF(AS1270&lt;&gt;"",AP1270&amp;" Potencial / "&amp;AS1270&amp;" Share","")</f>
        <v/>
      </c>
      <c r="AU1270" s="22" t="str">
        <f aca="false">IF(AH1270="","Sin dato",IF(AH1270-AO1270&gt;Resumen!$B$6,"Sobre-exhibido",IF(AO1270-AH1270&gt;Resumen!$B$6,"Sub-exhibido","En línea")))</f>
        <v>Sin dato</v>
      </c>
      <c r="AV1270" s="22" t="str">
        <f aca="false">IF(AT1270="","",IF(AT1270="Alto Potencial / Bajo Share",1,IF(AT1270="Alto Potencial / Alto Share",2,IF(AT1270="Bajo Potencial / Alto Share",3,4))))</f>
        <v/>
      </c>
      <c r="AW1270" s="22" t="str">
        <f aca="false">IF(Q1270="No","Sin competencia directa",IF(AV1270=1,"1 - Foco Conquista (Alto Pot / Bajo Share)",IF(AV1270=2,"2 - Foco Defensa (Alto Pot / Alto Share)",IF(AV1270=3,"3 - Monitoreo (Bajo Pot / Alto Share)","4 - Baja Prioridad (Bajo Pot / Bajo Share)"))))</f>
        <v>Sin competencia directa</v>
      </c>
      <c r="AX1270" s="12" t="str">
        <f aca="false">IF(OR(IFERROR(AND(W1270&lt;&gt;"",Y1270&lt;&gt;"",Y1270-W1270&gt;Resumen!$B$8),FALSE()),IFERROR(AND(X1270&lt;&gt;"",Y1270&lt;&gt;"",Y1270-X1270&gt;Resumen!$B$8),FALSE())),MAX(IF(IFERROR(AND(W1270&lt;&gt;"",Y1270&lt;&gt;"",Y1270-W1270&gt;Resumen!$B$8),FALSE()),Y1270-W1270,0),IF(IFERROR(AND(X1270&lt;&gt;"",Y1270&lt;&gt;"",Y1270-X1270&gt;Resumen!$B$8),FALSE()),Y1270-X1270,0)),"")</f>
        <v/>
      </c>
      <c r="AY1270" s="22" t="str">
        <f aca="false">IF(OR(IFERROR(AND(W1270&lt;&gt;"",Y1270&lt;&gt;"",Y1270-W1270&gt;Resumen!$B$8),FALSE()),IFERROR(AND(X1270&lt;&gt;"",Y1270&lt;&gt;"",Y1270-X1270&gt;Resumen!$B$8),FALSE())),TRIM("Lays tiene mayor markup que "&amp;IF(IFERROR(AND(W1270&lt;&gt;"",Y1270&lt;&gt;"",Y1270-W1270&gt;Resumen!$B$8),FALSE()),"Quento ","")&amp;IF(IFERROR(AND(X1270&lt;&gt;"",Y1270&lt;&gt;"",Y1270-X1270&gt;Resumen!$B$8),FALSE()),"Julicroc ","")&amp;"en este PDV"),"")</f>
        <v/>
      </c>
      <c r="AZ1270" s="22" t="str">
        <f aca="false">IF(COUNTIF('Plan Pehuamar - Lista'!$A$2:$A$167,A1270)&gt;0,"Sí","No")</f>
        <v>No</v>
      </c>
      <c r="BA1270" s="22" t="str">
        <f aca="false">IF(COUNTIF('Plan Combo 9+1'!$A$2:$A$226,A1270)&gt;0,"Sí","No")</f>
        <v>No</v>
      </c>
      <c r="BB1270" s="22" t="str">
        <f aca="false">IF(AH1270="","No",IF(BA1270="Sí",IF((AO1270-AH1270)&gt;Resumen!$B$6,"Sí","No"),IF((AO1270-AH1270)&gt;=Resumen!$B$132,"Sí","No")))</f>
        <v>No</v>
      </c>
      <c r="BC1270" s="22" t="str">
        <f aca="false">IF(AND(N1270="Sí",AL1270="Sí",AI1270=0),"Sí","No")</f>
        <v>No</v>
      </c>
      <c r="BD1270" s="22" t="str">
        <f aca="false">IF(COUNTIF('Plan 9+1 (con Pehuamar)'!$A$2:$A$227,A1270)&gt;0,"Sí","No")</f>
        <v>No</v>
      </c>
    </row>
    <row r="1271" customFormat="false" ht="15" hidden="false" customHeight="true" outlineLevel="0" collapsed="false">
      <c r="A1271" s="6" t="n">
        <v>400166</v>
      </c>
      <c r="B1271" s="6" t="n">
        <v>6</v>
      </c>
      <c r="C1271" s="6" t="n">
        <v>605</v>
      </c>
      <c r="D1271" s="6" t="s">
        <v>398</v>
      </c>
      <c r="E1271" s="6" t="s">
        <v>1444</v>
      </c>
      <c r="F1271" s="6" t="s">
        <v>273</v>
      </c>
      <c r="G1271" s="6" t="s">
        <v>129</v>
      </c>
      <c r="H1271" s="6" t="s">
        <v>197</v>
      </c>
      <c r="I1271" s="27" t="n">
        <v>0</v>
      </c>
      <c r="J1271" s="27" t="n">
        <v>0</v>
      </c>
      <c r="K1271" s="27" t="n">
        <v>5.9</v>
      </c>
      <c r="L1271" s="28" t="n">
        <f aca="false">I1271+J1271</f>
        <v>0</v>
      </c>
      <c r="M1271" s="28" t="n">
        <f aca="false">L1271+K1271</f>
        <v>5.9</v>
      </c>
      <c r="N1271" s="22" t="str">
        <f aca="false">IF(I1271&gt;0,"Sí","No")</f>
        <v>No</v>
      </c>
      <c r="O1271" s="22" t="str">
        <f aca="false">IF(J1271&gt;0,"Sí","No")</f>
        <v>No</v>
      </c>
      <c r="P1271" s="22" t="str">
        <f aca="false">IF(K1271&gt;0,"Sí","No")</f>
        <v>Sí</v>
      </c>
      <c r="Q1271" s="22" t="str">
        <f aca="false">IF(OR(I1271&gt;0,J1271&gt;0),"Sí","No")</f>
        <v>No</v>
      </c>
      <c r="R1271" s="27"/>
      <c r="S1271" s="27"/>
      <c r="T1271" s="27"/>
      <c r="U1271" s="27"/>
      <c r="V1271" s="27"/>
      <c r="W1271" s="12" t="str">
        <f aca="false">IF(AND(I1271&gt;0,R1271&gt;0),(S1271-R1271)/R1271,"")</f>
        <v/>
      </c>
      <c r="X1271" s="12" t="str">
        <f aca="false">IF(AND(J1271&gt;0,T1271&gt;0),(U1271-T1271)/T1271,"")</f>
        <v/>
      </c>
      <c r="Y1271" s="12" t="str">
        <f aca="false">IF(AND(K1271&gt;0,V1271&gt;0),(V1271-Resumen!$B$7)/Resumen!$B$7,"")</f>
        <v/>
      </c>
      <c r="Z1271" s="28" t="str">
        <f aca="false">IF(AND(K1271&gt;0,I1271&gt;0,V1271&gt;0,S1271&gt;0),V1271-S1271,"")</f>
        <v/>
      </c>
      <c r="AA1271" s="12" t="str">
        <f aca="false">IF(Z1271&lt;&gt;"",Z1271/S1271,"")</f>
        <v/>
      </c>
      <c r="AB1271" s="28" t="str">
        <f aca="false">IF(AND(K1271&gt;0,J1271&gt;0,V1271&gt;0,U1271&gt;0),V1271-U1271,"")</f>
        <v/>
      </c>
      <c r="AC1271" s="12" t="str">
        <f aca="false">IF(AB1271&lt;&gt;"",AB1271/U1271,"")</f>
        <v/>
      </c>
      <c r="AD1271" s="27" t="n">
        <v>0</v>
      </c>
      <c r="AE1271" s="27" t="n">
        <v>0</v>
      </c>
      <c r="AF1271" s="27" t="n">
        <v>0</v>
      </c>
      <c r="AG1271" s="28" t="n">
        <f aca="false">AD1271+AE1271+AF1271</f>
        <v>0</v>
      </c>
      <c r="AH1271" s="12" t="str">
        <f aca="false">IF(AG1271&gt;0,AD1271/AG1271,"")</f>
        <v/>
      </c>
      <c r="AI1271" s="27" t="n">
        <v>0</v>
      </c>
      <c r="AJ1271" s="27" t="n">
        <v>0</v>
      </c>
      <c r="AK1271" s="27" t="n">
        <v>0</v>
      </c>
      <c r="AL1271" s="22" t="str">
        <f aca="false">IF(OR(AJ1271&gt;0,AK1271&gt;0),"Sí","No")</f>
        <v>No</v>
      </c>
      <c r="AM1271" s="6"/>
      <c r="AN1271" s="6"/>
      <c r="AO1271" s="12" t="n">
        <f aca="false">IF(M1271&gt;0,K1271/M1271,"")</f>
        <v>1</v>
      </c>
      <c r="AP1271" s="22" t="str">
        <f aca="false">IF(M1271&gt;=Resumen!$B$5,"Alto","Bajo")</f>
        <v>Bajo</v>
      </c>
      <c r="AQ1271" s="22" t="str">
        <f aca="false">IF(AO1271&gt;=Resumen!$B$28,"Alto","Bajo")</f>
        <v>Alto</v>
      </c>
      <c r="AR1271" s="22" t="str">
        <f aca="false">AP1271&amp;" Potencial / "&amp;AQ1271&amp;" Share"</f>
        <v>Bajo Potencial / Alto Share</v>
      </c>
      <c r="AS1271" s="22" t="str">
        <f aca="false">IF(Q1271="Sí",IF(AO1271&gt;=Resumen!$B$29,"Alto","Bajo"),"")</f>
        <v/>
      </c>
      <c r="AT1271" s="22" t="str">
        <f aca="false">IF(AS1271&lt;&gt;"",AP1271&amp;" Potencial / "&amp;AS1271&amp;" Share","")</f>
        <v/>
      </c>
      <c r="AU1271" s="22" t="str">
        <f aca="false">IF(AH1271="","Sin dato",IF(AH1271-AO1271&gt;Resumen!$B$6,"Sobre-exhibido",IF(AO1271-AH1271&gt;Resumen!$B$6,"Sub-exhibido","En línea")))</f>
        <v>Sin dato</v>
      </c>
      <c r="AV1271" s="22" t="str">
        <f aca="false">IF(AT1271="","",IF(AT1271="Alto Potencial / Bajo Share",1,IF(AT1271="Alto Potencial / Alto Share",2,IF(AT1271="Bajo Potencial / Alto Share",3,4))))</f>
        <v/>
      </c>
      <c r="AW1271" s="22" t="str">
        <f aca="false">IF(Q1271="No","Sin competencia directa",IF(AV1271=1,"1 - Foco Conquista (Alto Pot / Bajo Share)",IF(AV1271=2,"2 - Foco Defensa (Alto Pot / Alto Share)",IF(AV1271=3,"3 - Monitoreo (Bajo Pot / Alto Share)","4 - Baja Prioridad (Bajo Pot / Bajo Share)"))))</f>
        <v>Sin competencia directa</v>
      </c>
      <c r="AX1271" s="12" t="str">
        <f aca="false">IF(OR(IFERROR(AND(W1271&lt;&gt;"",Y1271&lt;&gt;"",Y1271-W1271&gt;Resumen!$B$8),FALSE()),IFERROR(AND(X1271&lt;&gt;"",Y1271&lt;&gt;"",Y1271-X1271&gt;Resumen!$B$8),FALSE())),MAX(IF(IFERROR(AND(W1271&lt;&gt;"",Y1271&lt;&gt;"",Y1271-W1271&gt;Resumen!$B$8),FALSE()),Y1271-W1271,0),IF(IFERROR(AND(X1271&lt;&gt;"",Y1271&lt;&gt;"",Y1271-X1271&gt;Resumen!$B$8),FALSE()),Y1271-X1271,0)),"")</f>
        <v/>
      </c>
      <c r="AY1271" s="22" t="str">
        <f aca="false">IF(OR(IFERROR(AND(W1271&lt;&gt;"",Y1271&lt;&gt;"",Y1271-W1271&gt;Resumen!$B$8),FALSE()),IFERROR(AND(X1271&lt;&gt;"",Y1271&lt;&gt;"",Y1271-X1271&gt;Resumen!$B$8),FALSE())),TRIM("Lays tiene mayor markup que "&amp;IF(IFERROR(AND(W1271&lt;&gt;"",Y1271&lt;&gt;"",Y1271-W1271&gt;Resumen!$B$8),FALSE()),"Quento ","")&amp;IF(IFERROR(AND(X1271&lt;&gt;"",Y1271&lt;&gt;"",Y1271-X1271&gt;Resumen!$B$8),FALSE()),"Julicroc ","")&amp;"en este PDV"),"")</f>
        <v/>
      </c>
      <c r="AZ1271" s="22" t="str">
        <f aca="false">IF(COUNTIF('Plan Pehuamar - Lista'!$A$2:$A$167,A1271)&gt;0,"Sí","No")</f>
        <v>No</v>
      </c>
      <c r="BA1271" s="22" t="str">
        <f aca="false">IF(COUNTIF('Plan Combo 9+1'!$A$2:$A$226,A1271)&gt;0,"Sí","No")</f>
        <v>No</v>
      </c>
      <c r="BB1271" s="22" t="str">
        <f aca="false">IF(AH1271="","No",IF(BA1271="Sí",IF((AO1271-AH1271)&gt;Resumen!$B$6,"Sí","No"),IF((AO1271-AH1271)&gt;=Resumen!$B$132,"Sí","No")))</f>
        <v>No</v>
      </c>
      <c r="BC1271" s="22" t="str">
        <f aca="false">IF(AND(N1271="Sí",AL1271="Sí",AI1271=0),"Sí","No")</f>
        <v>No</v>
      </c>
      <c r="BD1271" s="22" t="str">
        <f aca="false">IF(COUNTIF('Plan 9+1 (con Pehuamar)'!$A$2:$A$227,A1271)&gt;0,"Sí","No")</f>
        <v>No</v>
      </c>
    </row>
    <row r="1272" customFormat="false" ht="15" hidden="false" customHeight="true" outlineLevel="0" collapsed="false">
      <c r="A1272" s="6" t="n">
        <v>400222</v>
      </c>
      <c r="B1272" s="6" t="n">
        <v>6</v>
      </c>
      <c r="C1272" s="6" t="n">
        <v>605</v>
      </c>
      <c r="D1272" s="6" t="s">
        <v>398</v>
      </c>
      <c r="E1272" s="6" t="s">
        <v>1445</v>
      </c>
      <c r="F1272" s="6" t="s">
        <v>466</v>
      </c>
      <c r="G1272" s="6" t="s">
        <v>129</v>
      </c>
      <c r="H1272" s="6" t="s">
        <v>197</v>
      </c>
      <c r="I1272" s="27" t="n">
        <v>0</v>
      </c>
      <c r="J1272" s="27" t="n">
        <v>0</v>
      </c>
      <c r="K1272" s="27" t="n">
        <v>0.9</v>
      </c>
      <c r="L1272" s="28" t="n">
        <f aca="false">I1272+J1272</f>
        <v>0</v>
      </c>
      <c r="M1272" s="28" t="n">
        <f aca="false">L1272+K1272</f>
        <v>0.9</v>
      </c>
      <c r="N1272" s="22" t="str">
        <f aca="false">IF(I1272&gt;0,"Sí","No")</f>
        <v>No</v>
      </c>
      <c r="O1272" s="22" t="str">
        <f aca="false">IF(J1272&gt;0,"Sí","No")</f>
        <v>No</v>
      </c>
      <c r="P1272" s="22" t="str">
        <f aca="false">IF(K1272&gt;0,"Sí","No")</f>
        <v>Sí</v>
      </c>
      <c r="Q1272" s="22" t="str">
        <f aca="false">IF(OR(I1272&gt;0,J1272&gt;0),"Sí","No")</f>
        <v>No</v>
      </c>
      <c r="R1272" s="27"/>
      <c r="S1272" s="27"/>
      <c r="T1272" s="27"/>
      <c r="U1272" s="27"/>
      <c r="V1272" s="27"/>
      <c r="W1272" s="12" t="str">
        <f aca="false">IF(AND(I1272&gt;0,R1272&gt;0),(S1272-R1272)/R1272,"")</f>
        <v/>
      </c>
      <c r="X1272" s="12" t="str">
        <f aca="false">IF(AND(J1272&gt;0,T1272&gt;0),(U1272-T1272)/T1272,"")</f>
        <v/>
      </c>
      <c r="Y1272" s="12" t="str">
        <f aca="false">IF(AND(K1272&gt;0,V1272&gt;0),(V1272-Resumen!$B$7)/Resumen!$B$7,"")</f>
        <v/>
      </c>
      <c r="Z1272" s="28" t="str">
        <f aca="false">IF(AND(K1272&gt;0,I1272&gt;0,V1272&gt;0,S1272&gt;0),V1272-S1272,"")</f>
        <v/>
      </c>
      <c r="AA1272" s="12" t="str">
        <f aca="false">IF(Z1272&lt;&gt;"",Z1272/S1272,"")</f>
        <v/>
      </c>
      <c r="AB1272" s="28" t="str">
        <f aca="false">IF(AND(K1272&gt;0,J1272&gt;0,V1272&gt;0,U1272&gt;0),V1272-U1272,"")</f>
        <v/>
      </c>
      <c r="AC1272" s="12" t="str">
        <f aca="false">IF(AB1272&lt;&gt;"",AB1272/U1272,"")</f>
        <v/>
      </c>
      <c r="AD1272" s="27" t="n">
        <v>0</v>
      </c>
      <c r="AE1272" s="27" t="n">
        <v>0</v>
      </c>
      <c r="AF1272" s="27" t="n">
        <v>0</v>
      </c>
      <c r="AG1272" s="28" t="n">
        <f aca="false">AD1272+AE1272+AF1272</f>
        <v>0</v>
      </c>
      <c r="AH1272" s="12" t="str">
        <f aca="false">IF(AG1272&gt;0,AD1272/AG1272,"")</f>
        <v/>
      </c>
      <c r="AI1272" s="27" t="n">
        <v>0</v>
      </c>
      <c r="AJ1272" s="27" t="n">
        <v>0</v>
      </c>
      <c r="AK1272" s="27" t="n">
        <v>0</v>
      </c>
      <c r="AL1272" s="22" t="str">
        <f aca="false">IF(OR(AJ1272&gt;0,AK1272&gt;0),"Sí","No")</f>
        <v>No</v>
      </c>
      <c r="AM1272" s="6"/>
      <c r="AN1272" s="6"/>
      <c r="AO1272" s="12" t="n">
        <f aca="false">IF(M1272&gt;0,K1272/M1272,"")</f>
        <v>1</v>
      </c>
      <c r="AP1272" s="22" t="str">
        <f aca="false">IF(M1272&gt;=Resumen!$B$5,"Alto","Bajo")</f>
        <v>Bajo</v>
      </c>
      <c r="AQ1272" s="22" t="str">
        <f aca="false">IF(AO1272&gt;=Resumen!$B$28,"Alto","Bajo")</f>
        <v>Alto</v>
      </c>
      <c r="AR1272" s="22" t="str">
        <f aca="false">AP1272&amp;" Potencial / "&amp;AQ1272&amp;" Share"</f>
        <v>Bajo Potencial / Alto Share</v>
      </c>
      <c r="AS1272" s="22" t="str">
        <f aca="false">IF(Q1272="Sí",IF(AO1272&gt;=Resumen!$B$29,"Alto","Bajo"),"")</f>
        <v/>
      </c>
      <c r="AT1272" s="22" t="str">
        <f aca="false">IF(AS1272&lt;&gt;"",AP1272&amp;" Potencial / "&amp;AS1272&amp;" Share","")</f>
        <v/>
      </c>
      <c r="AU1272" s="22" t="str">
        <f aca="false">IF(AH1272="","Sin dato",IF(AH1272-AO1272&gt;Resumen!$B$6,"Sobre-exhibido",IF(AO1272-AH1272&gt;Resumen!$B$6,"Sub-exhibido","En línea")))</f>
        <v>Sin dato</v>
      </c>
      <c r="AV1272" s="22" t="str">
        <f aca="false">IF(AT1272="","",IF(AT1272="Alto Potencial / Bajo Share",1,IF(AT1272="Alto Potencial / Alto Share",2,IF(AT1272="Bajo Potencial / Alto Share",3,4))))</f>
        <v/>
      </c>
      <c r="AW1272" s="22" t="str">
        <f aca="false">IF(Q1272="No","Sin competencia directa",IF(AV1272=1,"1 - Foco Conquista (Alto Pot / Bajo Share)",IF(AV1272=2,"2 - Foco Defensa (Alto Pot / Alto Share)",IF(AV1272=3,"3 - Monitoreo (Bajo Pot / Alto Share)","4 - Baja Prioridad (Bajo Pot / Bajo Share)"))))</f>
        <v>Sin competencia directa</v>
      </c>
      <c r="AX1272" s="12" t="str">
        <f aca="false">IF(OR(IFERROR(AND(W1272&lt;&gt;"",Y1272&lt;&gt;"",Y1272-W1272&gt;Resumen!$B$8),FALSE()),IFERROR(AND(X1272&lt;&gt;"",Y1272&lt;&gt;"",Y1272-X1272&gt;Resumen!$B$8),FALSE())),MAX(IF(IFERROR(AND(W1272&lt;&gt;"",Y1272&lt;&gt;"",Y1272-W1272&gt;Resumen!$B$8),FALSE()),Y1272-W1272,0),IF(IFERROR(AND(X1272&lt;&gt;"",Y1272&lt;&gt;"",Y1272-X1272&gt;Resumen!$B$8),FALSE()),Y1272-X1272,0)),"")</f>
        <v/>
      </c>
      <c r="AY1272" s="22" t="str">
        <f aca="false">IF(OR(IFERROR(AND(W1272&lt;&gt;"",Y1272&lt;&gt;"",Y1272-W1272&gt;Resumen!$B$8),FALSE()),IFERROR(AND(X1272&lt;&gt;"",Y1272&lt;&gt;"",Y1272-X1272&gt;Resumen!$B$8),FALSE())),TRIM("Lays tiene mayor markup que "&amp;IF(IFERROR(AND(W1272&lt;&gt;"",Y1272&lt;&gt;"",Y1272-W1272&gt;Resumen!$B$8),FALSE()),"Quento ","")&amp;IF(IFERROR(AND(X1272&lt;&gt;"",Y1272&lt;&gt;"",Y1272-X1272&gt;Resumen!$B$8),FALSE()),"Julicroc ","")&amp;"en este PDV"),"")</f>
        <v/>
      </c>
      <c r="AZ1272" s="22" t="str">
        <f aca="false">IF(COUNTIF('Plan Pehuamar - Lista'!$A$2:$A$167,A1272)&gt;0,"Sí","No")</f>
        <v>No</v>
      </c>
      <c r="BA1272" s="22" t="str">
        <f aca="false">IF(COUNTIF('Plan Combo 9+1'!$A$2:$A$226,A1272)&gt;0,"Sí","No")</f>
        <v>No</v>
      </c>
      <c r="BB1272" s="22" t="str">
        <f aca="false">IF(AH1272="","No",IF(BA1272="Sí",IF((AO1272-AH1272)&gt;Resumen!$B$6,"Sí","No"),IF((AO1272-AH1272)&gt;=Resumen!$B$132,"Sí","No")))</f>
        <v>No</v>
      </c>
      <c r="BC1272" s="22" t="str">
        <f aca="false">IF(AND(N1272="Sí",AL1272="Sí",AI1272=0),"Sí","No")</f>
        <v>No</v>
      </c>
      <c r="BD1272" s="22" t="str">
        <f aca="false">IF(COUNTIF('Plan 9+1 (con Pehuamar)'!$A$2:$A$227,A1272)&gt;0,"Sí","No")</f>
        <v>No</v>
      </c>
    </row>
    <row r="1273" customFormat="false" ht="15" hidden="false" customHeight="true" outlineLevel="0" collapsed="false">
      <c r="A1273" s="6" t="n">
        <v>400223</v>
      </c>
      <c r="B1273" s="6" t="n">
        <v>6</v>
      </c>
      <c r="C1273" s="6" t="n">
        <v>605</v>
      </c>
      <c r="D1273" s="6" t="s">
        <v>398</v>
      </c>
      <c r="E1273" s="6" t="s">
        <v>522</v>
      </c>
      <c r="F1273" s="6" t="s">
        <v>558</v>
      </c>
      <c r="G1273" s="6" t="s">
        <v>129</v>
      </c>
      <c r="H1273" s="6" t="s">
        <v>197</v>
      </c>
      <c r="I1273" s="27" t="n">
        <v>0</v>
      </c>
      <c r="J1273" s="27" t="n">
        <v>0</v>
      </c>
      <c r="K1273" s="27" t="n">
        <v>1.4</v>
      </c>
      <c r="L1273" s="28" t="n">
        <f aca="false">I1273+J1273</f>
        <v>0</v>
      </c>
      <c r="M1273" s="28" t="n">
        <f aca="false">L1273+K1273</f>
        <v>1.4</v>
      </c>
      <c r="N1273" s="22" t="str">
        <f aca="false">IF(I1273&gt;0,"Sí","No")</f>
        <v>No</v>
      </c>
      <c r="O1273" s="22" t="str">
        <f aca="false">IF(J1273&gt;0,"Sí","No")</f>
        <v>No</v>
      </c>
      <c r="P1273" s="22" t="str">
        <f aca="false">IF(K1273&gt;0,"Sí","No")</f>
        <v>Sí</v>
      </c>
      <c r="Q1273" s="22" t="str">
        <f aca="false">IF(OR(I1273&gt;0,J1273&gt;0),"Sí","No")</f>
        <v>No</v>
      </c>
      <c r="R1273" s="27"/>
      <c r="S1273" s="27"/>
      <c r="T1273" s="27"/>
      <c r="U1273" s="27"/>
      <c r="V1273" s="27"/>
      <c r="W1273" s="12" t="str">
        <f aca="false">IF(AND(I1273&gt;0,R1273&gt;0),(S1273-R1273)/R1273,"")</f>
        <v/>
      </c>
      <c r="X1273" s="12" t="str">
        <f aca="false">IF(AND(J1273&gt;0,T1273&gt;0),(U1273-T1273)/T1273,"")</f>
        <v/>
      </c>
      <c r="Y1273" s="12" t="str">
        <f aca="false">IF(AND(K1273&gt;0,V1273&gt;0),(V1273-Resumen!$B$7)/Resumen!$B$7,"")</f>
        <v/>
      </c>
      <c r="Z1273" s="28" t="str">
        <f aca="false">IF(AND(K1273&gt;0,I1273&gt;0,V1273&gt;0,S1273&gt;0),V1273-S1273,"")</f>
        <v/>
      </c>
      <c r="AA1273" s="12" t="str">
        <f aca="false">IF(Z1273&lt;&gt;"",Z1273/S1273,"")</f>
        <v/>
      </c>
      <c r="AB1273" s="28" t="str">
        <f aca="false">IF(AND(K1273&gt;0,J1273&gt;0,V1273&gt;0,U1273&gt;0),V1273-U1273,"")</f>
        <v/>
      </c>
      <c r="AC1273" s="12" t="str">
        <f aca="false">IF(AB1273&lt;&gt;"",AB1273/U1273,"")</f>
        <v/>
      </c>
      <c r="AD1273" s="27" t="n">
        <v>0</v>
      </c>
      <c r="AE1273" s="27" t="n">
        <v>0</v>
      </c>
      <c r="AF1273" s="27" t="n">
        <v>0</v>
      </c>
      <c r="AG1273" s="28" t="n">
        <f aca="false">AD1273+AE1273+AF1273</f>
        <v>0</v>
      </c>
      <c r="AH1273" s="12" t="str">
        <f aca="false">IF(AG1273&gt;0,AD1273/AG1273,"")</f>
        <v/>
      </c>
      <c r="AI1273" s="27" t="n">
        <v>0</v>
      </c>
      <c r="AJ1273" s="27" t="n">
        <v>0</v>
      </c>
      <c r="AK1273" s="27" t="n">
        <v>0</v>
      </c>
      <c r="AL1273" s="22" t="str">
        <f aca="false">IF(OR(AJ1273&gt;0,AK1273&gt;0),"Sí","No")</f>
        <v>No</v>
      </c>
      <c r="AM1273" s="6"/>
      <c r="AN1273" s="6"/>
      <c r="AO1273" s="12" t="n">
        <f aca="false">IF(M1273&gt;0,K1273/M1273,"")</f>
        <v>1</v>
      </c>
      <c r="AP1273" s="22" t="str">
        <f aca="false">IF(M1273&gt;=Resumen!$B$5,"Alto","Bajo")</f>
        <v>Bajo</v>
      </c>
      <c r="AQ1273" s="22" t="str">
        <f aca="false">IF(AO1273&gt;=Resumen!$B$28,"Alto","Bajo")</f>
        <v>Alto</v>
      </c>
      <c r="AR1273" s="22" t="str">
        <f aca="false">AP1273&amp;" Potencial / "&amp;AQ1273&amp;" Share"</f>
        <v>Bajo Potencial / Alto Share</v>
      </c>
      <c r="AS1273" s="22" t="str">
        <f aca="false">IF(Q1273="Sí",IF(AO1273&gt;=Resumen!$B$29,"Alto","Bajo"),"")</f>
        <v/>
      </c>
      <c r="AT1273" s="22" t="str">
        <f aca="false">IF(AS1273&lt;&gt;"",AP1273&amp;" Potencial / "&amp;AS1273&amp;" Share","")</f>
        <v/>
      </c>
      <c r="AU1273" s="22" t="str">
        <f aca="false">IF(AH1273="","Sin dato",IF(AH1273-AO1273&gt;Resumen!$B$6,"Sobre-exhibido",IF(AO1273-AH1273&gt;Resumen!$B$6,"Sub-exhibido","En línea")))</f>
        <v>Sin dato</v>
      </c>
      <c r="AV1273" s="22" t="str">
        <f aca="false">IF(AT1273="","",IF(AT1273="Alto Potencial / Bajo Share",1,IF(AT1273="Alto Potencial / Alto Share",2,IF(AT1273="Bajo Potencial / Alto Share",3,4))))</f>
        <v/>
      </c>
      <c r="AW1273" s="22" t="str">
        <f aca="false">IF(Q1273="No","Sin competencia directa",IF(AV1273=1,"1 - Foco Conquista (Alto Pot / Bajo Share)",IF(AV1273=2,"2 - Foco Defensa (Alto Pot / Alto Share)",IF(AV1273=3,"3 - Monitoreo (Bajo Pot / Alto Share)","4 - Baja Prioridad (Bajo Pot / Bajo Share)"))))</f>
        <v>Sin competencia directa</v>
      </c>
      <c r="AX1273" s="12" t="str">
        <f aca="false">IF(OR(IFERROR(AND(W1273&lt;&gt;"",Y1273&lt;&gt;"",Y1273-W1273&gt;Resumen!$B$8),FALSE()),IFERROR(AND(X1273&lt;&gt;"",Y1273&lt;&gt;"",Y1273-X1273&gt;Resumen!$B$8),FALSE())),MAX(IF(IFERROR(AND(W1273&lt;&gt;"",Y1273&lt;&gt;"",Y1273-W1273&gt;Resumen!$B$8),FALSE()),Y1273-W1273,0),IF(IFERROR(AND(X1273&lt;&gt;"",Y1273&lt;&gt;"",Y1273-X1273&gt;Resumen!$B$8),FALSE()),Y1273-X1273,0)),"")</f>
        <v/>
      </c>
      <c r="AY1273" s="22" t="str">
        <f aca="false">IF(OR(IFERROR(AND(W1273&lt;&gt;"",Y1273&lt;&gt;"",Y1273-W1273&gt;Resumen!$B$8),FALSE()),IFERROR(AND(X1273&lt;&gt;"",Y1273&lt;&gt;"",Y1273-X1273&gt;Resumen!$B$8),FALSE())),TRIM("Lays tiene mayor markup que "&amp;IF(IFERROR(AND(W1273&lt;&gt;"",Y1273&lt;&gt;"",Y1273-W1273&gt;Resumen!$B$8),FALSE()),"Quento ","")&amp;IF(IFERROR(AND(X1273&lt;&gt;"",Y1273&lt;&gt;"",Y1273-X1273&gt;Resumen!$B$8),FALSE()),"Julicroc ","")&amp;"en este PDV"),"")</f>
        <v/>
      </c>
      <c r="AZ1273" s="22" t="str">
        <f aca="false">IF(COUNTIF('Plan Pehuamar - Lista'!$A$2:$A$167,A1273)&gt;0,"Sí","No")</f>
        <v>No</v>
      </c>
      <c r="BA1273" s="22" t="str">
        <f aca="false">IF(COUNTIF('Plan Combo 9+1'!$A$2:$A$226,A1273)&gt;0,"Sí","No")</f>
        <v>No</v>
      </c>
      <c r="BB1273" s="22" t="str">
        <f aca="false">IF(AH1273="","No",IF(BA1273="Sí",IF((AO1273-AH1273)&gt;Resumen!$B$6,"Sí","No"),IF((AO1273-AH1273)&gt;=Resumen!$B$132,"Sí","No")))</f>
        <v>No</v>
      </c>
      <c r="BC1273" s="22" t="str">
        <f aca="false">IF(AND(N1273="Sí",AL1273="Sí",AI1273=0),"Sí","No")</f>
        <v>No</v>
      </c>
      <c r="BD1273" s="22" t="str">
        <f aca="false">IF(COUNTIF('Plan 9+1 (con Pehuamar)'!$A$2:$A$227,A1273)&gt;0,"Sí","No")</f>
        <v>No</v>
      </c>
    </row>
    <row r="1274" customFormat="false" ht="15" hidden="false" customHeight="true" outlineLevel="0" collapsed="false">
      <c r="A1274" s="6" t="n">
        <v>400232</v>
      </c>
      <c r="B1274" s="6" t="n">
        <v>6</v>
      </c>
      <c r="C1274" s="6" t="n">
        <v>605</v>
      </c>
      <c r="D1274" s="6" t="s">
        <v>398</v>
      </c>
      <c r="E1274" s="6" t="s">
        <v>1446</v>
      </c>
      <c r="F1274" s="6" t="s">
        <v>196</v>
      </c>
      <c r="G1274" s="6" t="s">
        <v>129</v>
      </c>
      <c r="H1274" s="6" t="s">
        <v>197</v>
      </c>
      <c r="I1274" s="27" t="n">
        <v>0</v>
      </c>
      <c r="J1274" s="27" t="n">
        <v>0</v>
      </c>
      <c r="K1274" s="27" t="n">
        <v>2.1</v>
      </c>
      <c r="L1274" s="28" t="n">
        <f aca="false">I1274+J1274</f>
        <v>0</v>
      </c>
      <c r="M1274" s="28" t="n">
        <f aca="false">L1274+K1274</f>
        <v>2.1</v>
      </c>
      <c r="N1274" s="22" t="str">
        <f aca="false">IF(I1274&gt;0,"Sí","No")</f>
        <v>No</v>
      </c>
      <c r="O1274" s="22" t="str">
        <f aca="false">IF(J1274&gt;0,"Sí","No")</f>
        <v>No</v>
      </c>
      <c r="P1274" s="22" t="str">
        <f aca="false">IF(K1274&gt;0,"Sí","No")</f>
        <v>Sí</v>
      </c>
      <c r="Q1274" s="22" t="str">
        <f aca="false">IF(OR(I1274&gt;0,J1274&gt;0),"Sí","No")</f>
        <v>No</v>
      </c>
      <c r="R1274" s="27"/>
      <c r="S1274" s="27"/>
      <c r="T1274" s="27"/>
      <c r="U1274" s="27"/>
      <c r="V1274" s="27"/>
      <c r="W1274" s="12" t="str">
        <f aca="false">IF(AND(I1274&gt;0,R1274&gt;0),(S1274-R1274)/R1274,"")</f>
        <v/>
      </c>
      <c r="X1274" s="12" t="str">
        <f aca="false">IF(AND(J1274&gt;0,T1274&gt;0),(U1274-T1274)/T1274,"")</f>
        <v/>
      </c>
      <c r="Y1274" s="12" t="str">
        <f aca="false">IF(AND(K1274&gt;0,V1274&gt;0),(V1274-Resumen!$B$7)/Resumen!$B$7,"")</f>
        <v/>
      </c>
      <c r="Z1274" s="28" t="str">
        <f aca="false">IF(AND(K1274&gt;0,I1274&gt;0,V1274&gt;0,S1274&gt;0),V1274-S1274,"")</f>
        <v/>
      </c>
      <c r="AA1274" s="12" t="str">
        <f aca="false">IF(Z1274&lt;&gt;"",Z1274/S1274,"")</f>
        <v/>
      </c>
      <c r="AB1274" s="28" t="str">
        <f aca="false">IF(AND(K1274&gt;0,J1274&gt;0,V1274&gt;0,U1274&gt;0),V1274-U1274,"")</f>
        <v/>
      </c>
      <c r="AC1274" s="12" t="str">
        <f aca="false">IF(AB1274&lt;&gt;"",AB1274/U1274,"")</f>
        <v/>
      </c>
      <c r="AD1274" s="27" t="n">
        <v>0</v>
      </c>
      <c r="AE1274" s="27" t="n">
        <v>0</v>
      </c>
      <c r="AF1274" s="27" t="n">
        <v>0</v>
      </c>
      <c r="AG1274" s="28" t="n">
        <f aca="false">AD1274+AE1274+AF1274</f>
        <v>0</v>
      </c>
      <c r="AH1274" s="12" t="str">
        <f aca="false">IF(AG1274&gt;0,AD1274/AG1274,"")</f>
        <v/>
      </c>
      <c r="AI1274" s="27" t="n">
        <v>0</v>
      </c>
      <c r="AJ1274" s="27" t="n">
        <v>0</v>
      </c>
      <c r="AK1274" s="27" t="n">
        <v>0</v>
      </c>
      <c r="AL1274" s="22" t="str">
        <f aca="false">IF(OR(AJ1274&gt;0,AK1274&gt;0),"Sí","No")</f>
        <v>No</v>
      </c>
      <c r="AM1274" s="6"/>
      <c r="AN1274" s="6"/>
      <c r="AO1274" s="12" t="n">
        <f aca="false">IF(M1274&gt;0,K1274/M1274,"")</f>
        <v>1</v>
      </c>
      <c r="AP1274" s="22" t="str">
        <f aca="false">IF(M1274&gt;=Resumen!$B$5,"Alto","Bajo")</f>
        <v>Bajo</v>
      </c>
      <c r="AQ1274" s="22" t="str">
        <f aca="false">IF(AO1274&gt;=Resumen!$B$28,"Alto","Bajo")</f>
        <v>Alto</v>
      </c>
      <c r="AR1274" s="22" t="str">
        <f aca="false">AP1274&amp;" Potencial / "&amp;AQ1274&amp;" Share"</f>
        <v>Bajo Potencial / Alto Share</v>
      </c>
      <c r="AS1274" s="22" t="str">
        <f aca="false">IF(Q1274="Sí",IF(AO1274&gt;=Resumen!$B$29,"Alto","Bajo"),"")</f>
        <v/>
      </c>
      <c r="AT1274" s="22" t="str">
        <f aca="false">IF(AS1274&lt;&gt;"",AP1274&amp;" Potencial / "&amp;AS1274&amp;" Share","")</f>
        <v/>
      </c>
      <c r="AU1274" s="22" t="str">
        <f aca="false">IF(AH1274="","Sin dato",IF(AH1274-AO1274&gt;Resumen!$B$6,"Sobre-exhibido",IF(AO1274-AH1274&gt;Resumen!$B$6,"Sub-exhibido","En línea")))</f>
        <v>Sin dato</v>
      </c>
      <c r="AV1274" s="22" t="str">
        <f aca="false">IF(AT1274="","",IF(AT1274="Alto Potencial / Bajo Share",1,IF(AT1274="Alto Potencial / Alto Share",2,IF(AT1274="Bajo Potencial / Alto Share",3,4))))</f>
        <v/>
      </c>
      <c r="AW1274" s="22" t="str">
        <f aca="false">IF(Q1274="No","Sin competencia directa",IF(AV1274=1,"1 - Foco Conquista (Alto Pot / Bajo Share)",IF(AV1274=2,"2 - Foco Defensa (Alto Pot / Alto Share)",IF(AV1274=3,"3 - Monitoreo (Bajo Pot / Alto Share)","4 - Baja Prioridad (Bajo Pot / Bajo Share)"))))</f>
        <v>Sin competencia directa</v>
      </c>
      <c r="AX1274" s="12" t="str">
        <f aca="false">IF(OR(IFERROR(AND(W1274&lt;&gt;"",Y1274&lt;&gt;"",Y1274-W1274&gt;Resumen!$B$8),FALSE()),IFERROR(AND(X1274&lt;&gt;"",Y1274&lt;&gt;"",Y1274-X1274&gt;Resumen!$B$8),FALSE())),MAX(IF(IFERROR(AND(W1274&lt;&gt;"",Y1274&lt;&gt;"",Y1274-W1274&gt;Resumen!$B$8),FALSE()),Y1274-W1274,0),IF(IFERROR(AND(X1274&lt;&gt;"",Y1274&lt;&gt;"",Y1274-X1274&gt;Resumen!$B$8),FALSE()),Y1274-X1274,0)),"")</f>
        <v/>
      </c>
      <c r="AY1274" s="22" t="str">
        <f aca="false">IF(OR(IFERROR(AND(W1274&lt;&gt;"",Y1274&lt;&gt;"",Y1274-W1274&gt;Resumen!$B$8),FALSE()),IFERROR(AND(X1274&lt;&gt;"",Y1274&lt;&gt;"",Y1274-X1274&gt;Resumen!$B$8),FALSE())),TRIM("Lays tiene mayor markup que "&amp;IF(IFERROR(AND(W1274&lt;&gt;"",Y1274&lt;&gt;"",Y1274-W1274&gt;Resumen!$B$8),FALSE()),"Quento ","")&amp;IF(IFERROR(AND(X1274&lt;&gt;"",Y1274&lt;&gt;"",Y1274-X1274&gt;Resumen!$B$8),FALSE()),"Julicroc ","")&amp;"en este PDV"),"")</f>
        <v/>
      </c>
      <c r="AZ1274" s="22" t="str">
        <f aca="false">IF(COUNTIF('Plan Pehuamar - Lista'!$A$2:$A$167,A1274)&gt;0,"Sí","No")</f>
        <v>No</v>
      </c>
      <c r="BA1274" s="22" t="str">
        <f aca="false">IF(COUNTIF('Plan Combo 9+1'!$A$2:$A$226,A1274)&gt;0,"Sí","No")</f>
        <v>No</v>
      </c>
      <c r="BB1274" s="22" t="str">
        <f aca="false">IF(AH1274="","No",IF(BA1274="Sí",IF((AO1274-AH1274)&gt;Resumen!$B$6,"Sí","No"),IF((AO1274-AH1274)&gt;=Resumen!$B$132,"Sí","No")))</f>
        <v>No</v>
      </c>
      <c r="BC1274" s="22" t="str">
        <f aca="false">IF(AND(N1274="Sí",AL1274="Sí",AI1274=0),"Sí","No")</f>
        <v>No</v>
      </c>
      <c r="BD1274" s="22" t="str">
        <f aca="false">IF(COUNTIF('Plan 9+1 (con Pehuamar)'!$A$2:$A$227,A1274)&gt;0,"Sí","No")</f>
        <v>No</v>
      </c>
    </row>
    <row r="1275" customFormat="false" ht="15" hidden="false" customHeight="true" outlineLevel="0" collapsed="false">
      <c r="A1275" s="6" t="n">
        <v>400246</v>
      </c>
      <c r="B1275" s="6" t="n">
        <v>6</v>
      </c>
      <c r="C1275" s="6" t="n">
        <v>605</v>
      </c>
      <c r="D1275" s="6" t="s">
        <v>398</v>
      </c>
      <c r="E1275" s="6" t="s">
        <v>1447</v>
      </c>
      <c r="F1275" s="6" t="s">
        <v>196</v>
      </c>
      <c r="G1275" s="6" t="s">
        <v>129</v>
      </c>
      <c r="H1275" s="6" t="s">
        <v>197</v>
      </c>
      <c r="I1275" s="27" t="n">
        <v>0</v>
      </c>
      <c r="J1275" s="27" t="n">
        <v>0</v>
      </c>
      <c r="K1275" s="27" t="n">
        <v>0.2</v>
      </c>
      <c r="L1275" s="28" t="n">
        <f aca="false">I1275+J1275</f>
        <v>0</v>
      </c>
      <c r="M1275" s="28" t="n">
        <f aca="false">L1275+K1275</f>
        <v>0.2</v>
      </c>
      <c r="N1275" s="22" t="str">
        <f aca="false">IF(I1275&gt;0,"Sí","No")</f>
        <v>No</v>
      </c>
      <c r="O1275" s="22" t="str">
        <f aca="false">IF(J1275&gt;0,"Sí","No")</f>
        <v>No</v>
      </c>
      <c r="P1275" s="22" t="str">
        <f aca="false">IF(K1275&gt;0,"Sí","No")</f>
        <v>Sí</v>
      </c>
      <c r="Q1275" s="22" t="str">
        <f aca="false">IF(OR(I1275&gt;0,J1275&gt;0),"Sí","No")</f>
        <v>No</v>
      </c>
      <c r="R1275" s="27"/>
      <c r="S1275" s="27"/>
      <c r="T1275" s="27"/>
      <c r="U1275" s="27"/>
      <c r="V1275" s="27"/>
      <c r="W1275" s="12" t="str">
        <f aca="false">IF(AND(I1275&gt;0,R1275&gt;0),(S1275-R1275)/R1275,"")</f>
        <v/>
      </c>
      <c r="X1275" s="12" t="str">
        <f aca="false">IF(AND(J1275&gt;0,T1275&gt;0),(U1275-T1275)/T1275,"")</f>
        <v/>
      </c>
      <c r="Y1275" s="12" t="str">
        <f aca="false">IF(AND(K1275&gt;0,V1275&gt;0),(V1275-Resumen!$B$7)/Resumen!$B$7,"")</f>
        <v/>
      </c>
      <c r="Z1275" s="28" t="str">
        <f aca="false">IF(AND(K1275&gt;0,I1275&gt;0,V1275&gt;0,S1275&gt;0),V1275-S1275,"")</f>
        <v/>
      </c>
      <c r="AA1275" s="12" t="str">
        <f aca="false">IF(Z1275&lt;&gt;"",Z1275/S1275,"")</f>
        <v/>
      </c>
      <c r="AB1275" s="28" t="str">
        <f aca="false">IF(AND(K1275&gt;0,J1275&gt;0,V1275&gt;0,U1275&gt;0),V1275-U1275,"")</f>
        <v/>
      </c>
      <c r="AC1275" s="12" t="str">
        <f aca="false">IF(AB1275&lt;&gt;"",AB1275/U1275,"")</f>
        <v/>
      </c>
      <c r="AD1275" s="27" t="n">
        <v>0</v>
      </c>
      <c r="AE1275" s="27" t="n">
        <v>0</v>
      </c>
      <c r="AF1275" s="27" t="n">
        <v>0</v>
      </c>
      <c r="AG1275" s="28" t="n">
        <f aca="false">AD1275+AE1275+AF1275</f>
        <v>0</v>
      </c>
      <c r="AH1275" s="12" t="str">
        <f aca="false">IF(AG1275&gt;0,AD1275/AG1275,"")</f>
        <v/>
      </c>
      <c r="AI1275" s="27" t="n">
        <v>0</v>
      </c>
      <c r="AJ1275" s="27" t="n">
        <v>0</v>
      </c>
      <c r="AK1275" s="27" t="n">
        <v>0</v>
      </c>
      <c r="AL1275" s="22" t="str">
        <f aca="false">IF(OR(AJ1275&gt;0,AK1275&gt;0),"Sí","No")</f>
        <v>No</v>
      </c>
      <c r="AM1275" s="6"/>
      <c r="AN1275" s="6"/>
      <c r="AO1275" s="12" t="n">
        <f aca="false">IF(M1275&gt;0,K1275/M1275,"")</f>
        <v>1</v>
      </c>
      <c r="AP1275" s="22" t="str">
        <f aca="false">IF(M1275&gt;=Resumen!$B$5,"Alto","Bajo")</f>
        <v>Bajo</v>
      </c>
      <c r="AQ1275" s="22" t="str">
        <f aca="false">IF(AO1275&gt;=Resumen!$B$28,"Alto","Bajo")</f>
        <v>Alto</v>
      </c>
      <c r="AR1275" s="22" t="str">
        <f aca="false">AP1275&amp;" Potencial / "&amp;AQ1275&amp;" Share"</f>
        <v>Bajo Potencial / Alto Share</v>
      </c>
      <c r="AS1275" s="22" t="str">
        <f aca="false">IF(Q1275="Sí",IF(AO1275&gt;=Resumen!$B$29,"Alto","Bajo"),"")</f>
        <v/>
      </c>
      <c r="AT1275" s="22" t="str">
        <f aca="false">IF(AS1275&lt;&gt;"",AP1275&amp;" Potencial / "&amp;AS1275&amp;" Share","")</f>
        <v/>
      </c>
      <c r="AU1275" s="22" t="str">
        <f aca="false">IF(AH1275="","Sin dato",IF(AH1275-AO1275&gt;Resumen!$B$6,"Sobre-exhibido",IF(AO1275-AH1275&gt;Resumen!$B$6,"Sub-exhibido","En línea")))</f>
        <v>Sin dato</v>
      </c>
      <c r="AV1275" s="22" t="str">
        <f aca="false">IF(AT1275="","",IF(AT1275="Alto Potencial / Bajo Share",1,IF(AT1275="Alto Potencial / Alto Share",2,IF(AT1275="Bajo Potencial / Alto Share",3,4))))</f>
        <v/>
      </c>
      <c r="AW1275" s="22" t="str">
        <f aca="false">IF(Q1275="No","Sin competencia directa",IF(AV1275=1,"1 - Foco Conquista (Alto Pot / Bajo Share)",IF(AV1275=2,"2 - Foco Defensa (Alto Pot / Alto Share)",IF(AV1275=3,"3 - Monitoreo (Bajo Pot / Alto Share)","4 - Baja Prioridad (Bajo Pot / Bajo Share)"))))</f>
        <v>Sin competencia directa</v>
      </c>
      <c r="AX1275" s="12" t="str">
        <f aca="false">IF(OR(IFERROR(AND(W1275&lt;&gt;"",Y1275&lt;&gt;"",Y1275-W1275&gt;Resumen!$B$8),FALSE()),IFERROR(AND(X1275&lt;&gt;"",Y1275&lt;&gt;"",Y1275-X1275&gt;Resumen!$B$8),FALSE())),MAX(IF(IFERROR(AND(W1275&lt;&gt;"",Y1275&lt;&gt;"",Y1275-W1275&gt;Resumen!$B$8),FALSE()),Y1275-W1275,0),IF(IFERROR(AND(X1275&lt;&gt;"",Y1275&lt;&gt;"",Y1275-X1275&gt;Resumen!$B$8),FALSE()),Y1275-X1275,0)),"")</f>
        <v/>
      </c>
      <c r="AY1275" s="22" t="str">
        <f aca="false">IF(OR(IFERROR(AND(W1275&lt;&gt;"",Y1275&lt;&gt;"",Y1275-W1275&gt;Resumen!$B$8),FALSE()),IFERROR(AND(X1275&lt;&gt;"",Y1275&lt;&gt;"",Y1275-X1275&gt;Resumen!$B$8),FALSE())),TRIM("Lays tiene mayor markup que "&amp;IF(IFERROR(AND(W1275&lt;&gt;"",Y1275&lt;&gt;"",Y1275-W1275&gt;Resumen!$B$8),FALSE()),"Quento ","")&amp;IF(IFERROR(AND(X1275&lt;&gt;"",Y1275&lt;&gt;"",Y1275-X1275&gt;Resumen!$B$8),FALSE()),"Julicroc ","")&amp;"en este PDV"),"")</f>
        <v/>
      </c>
      <c r="AZ1275" s="22" t="str">
        <f aca="false">IF(COUNTIF('Plan Pehuamar - Lista'!$A$2:$A$167,A1275)&gt;0,"Sí","No")</f>
        <v>No</v>
      </c>
      <c r="BA1275" s="22" t="str">
        <f aca="false">IF(COUNTIF('Plan Combo 9+1'!$A$2:$A$226,A1275)&gt;0,"Sí","No")</f>
        <v>No</v>
      </c>
      <c r="BB1275" s="22" t="str">
        <f aca="false">IF(AH1275="","No",IF(BA1275="Sí",IF((AO1275-AH1275)&gt;Resumen!$B$6,"Sí","No"),IF((AO1275-AH1275)&gt;=Resumen!$B$132,"Sí","No")))</f>
        <v>No</v>
      </c>
      <c r="BC1275" s="22" t="str">
        <f aca="false">IF(AND(N1275="Sí",AL1275="Sí",AI1275=0),"Sí","No")</f>
        <v>No</v>
      </c>
      <c r="BD1275" s="22" t="str">
        <f aca="false">IF(COUNTIF('Plan 9+1 (con Pehuamar)'!$A$2:$A$227,A1275)&gt;0,"Sí","No")</f>
        <v>No</v>
      </c>
    </row>
    <row r="1276" customFormat="false" ht="15" hidden="false" customHeight="true" outlineLevel="0" collapsed="false">
      <c r="A1276" s="6" t="n">
        <v>400254</v>
      </c>
      <c r="B1276" s="6" t="n">
        <v>6</v>
      </c>
      <c r="C1276" s="6" t="n">
        <v>605</v>
      </c>
      <c r="D1276" s="6" t="s">
        <v>398</v>
      </c>
      <c r="E1276" s="6" t="s">
        <v>1448</v>
      </c>
      <c r="F1276" s="6" t="s">
        <v>196</v>
      </c>
      <c r="G1276" s="6" t="s">
        <v>129</v>
      </c>
      <c r="H1276" s="6" t="s">
        <v>197</v>
      </c>
      <c r="I1276" s="27" t="n">
        <v>0</v>
      </c>
      <c r="J1276" s="27" t="n">
        <v>0</v>
      </c>
      <c r="K1276" s="27" t="n">
        <v>1.1</v>
      </c>
      <c r="L1276" s="28" t="n">
        <f aca="false">I1276+J1276</f>
        <v>0</v>
      </c>
      <c r="M1276" s="28" t="n">
        <f aca="false">L1276+K1276</f>
        <v>1.1</v>
      </c>
      <c r="N1276" s="22" t="str">
        <f aca="false">IF(I1276&gt;0,"Sí","No")</f>
        <v>No</v>
      </c>
      <c r="O1276" s="22" t="str">
        <f aca="false">IF(J1276&gt;0,"Sí","No")</f>
        <v>No</v>
      </c>
      <c r="P1276" s="22" t="str">
        <f aca="false">IF(K1276&gt;0,"Sí","No")</f>
        <v>Sí</v>
      </c>
      <c r="Q1276" s="22" t="str">
        <f aca="false">IF(OR(I1276&gt;0,J1276&gt;0),"Sí","No")</f>
        <v>No</v>
      </c>
      <c r="R1276" s="27"/>
      <c r="S1276" s="27"/>
      <c r="T1276" s="27"/>
      <c r="U1276" s="27"/>
      <c r="V1276" s="27"/>
      <c r="W1276" s="12" t="str">
        <f aca="false">IF(AND(I1276&gt;0,R1276&gt;0),(S1276-R1276)/R1276,"")</f>
        <v/>
      </c>
      <c r="X1276" s="12" t="str">
        <f aca="false">IF(AND(J1276&gt;0,T1276&gt;0),(U1276-T1276)/T1276,"")</f>
        <v/>
      </c>
      <c r="Y1276" s="12" t="str">
        <f aca="false">IF(AND(K1276&gt;0,V1276&gt;0),(V1276-Resumen!$B$7)/Resumen!$B$7,"")</f>
        <v/>
      </c>
      <c r="Z1276" s="28" t="str">
        <f aca="false">IF(AND(K1276&gt;0,I1276&gt;0,V1276&gt;0,S1276&gt;0),V1276-S1276,"")</f>
        <v/>
      </c>
      <c r="AA1276" s="12" t="str">
        <f aca="false">IF(Z1276&lt;&gt;"",Z1276/S1276,"")</f>
        <v/>
      </c>
      <c r="AB1276" s="28" t="str">
        <f aca="false">IF(AND(K1276&gt;0,J1276&gt;0,V1276&gt;0,U1276&gt;0),V1276-U1276,"")</f>
        <v/>
      </c>
      <c r="AC1276" s="12" t="str">
        <f aca="false">IF(AB1276&lt;&gt;"",AB1276/U1276,"")</f>
        <v/>
      </c>
      <c r="AD1276" s="27" t="n">
        <v>0</v>
      </c>
      <c r="AE1276" s="27" t="n">
        <v>0</v>
      </c>
      <c r="AF1276" s="27" t="n">
        <v>0</v>
      </c>
      <c r="AG1276" s="28" t="n">
        <f aca="false">AD1276+AE1276+AF1276</f>
        <v>0</v>
      </c>
      <c r="AH1276" s="12" t="str">
        <f aca="false">IF(AG1276&gt;0,AD1276/AG1276,"")</f>
        <v/>
      </c>
      <c r="AI1276" s="27" t="n">
        <v>0</v>
      </c>
      <c r="AJ1276" s="27" t="n">
        <v>0</v>
      </c>
      <c r="AK1276" s="27" t="n">
        <v>0</v>
      </c>
      <c r="AL1276" s="22" t="str">
        <f aca="false">IF(OR(AJ1276&gt;0,AK1276&gt;0),"Sí","No")</f>
        <v>No</v>
      </c>
      <c r="AM1276" s="6"/>
      <c r="AN1276" s="6"/>
      <c r="AO1276" s="12" t="n">
        <f aca="false">IF(M1276&gt;0,K1276/M1276,"")</f>
        <v>1</v>
      </c>
      <c r="AP1276" s="22" t="str">
        <f aca="false">IF(M1276&gt;=Resumen!$B$5,"Alto","Bajo")</f>
        <v>Bajo</v>
      </c>
      <c r="AQ1276" s="22" t="str">
        <f aca="false">IF(AO1276&gt;=Resumen!$B$28,"Alto","Bajo")</f>
        <v>Alto</v>
      </c>
      <c r="AR1276" s="22" t="str">
        <f aca="false">AP1276&amp;" Potencial / "&amp;AQ1276&amp;" Share"</f>
        <v>Bajo Potencial / Alto Share</v>
      </c>
      <c r="AS1276" s="22" t="str">
        <f aca="false">IF(Q1276="Sí",IF(AO1276&gt;=Resumen!$B$29,"Alto","Bajo"),"")</f>
        <v/>
      </c>
      <c r="AT1276" s="22" t="str">
        <f aca="false">IF(AS1276&lt;&gt;"",AP1276&amp;" Potencial / "&amp;AS1276&amp;" Share","")</f>
        <v/>
      </c>
      <c r="AU1276" s="22" t="str">
        <f aca="false">IF(AH1276="","Sin dato",IF(AH1276-AO1276&gt;Resumen!$B$6,"Sobre-exhibido",IF(AO1276-AH1276&gt;Resumen!$B$6,"Sub-exhibido","En línea")))</f>
        <v>Sin dato</v>
      </c>
      <c r="AV1276" s="22" t="str">
        <f aca="false">IF(AT1276="","",IF(AT1276="Alto Potencial / Bajo Share",1,IF(AT1276="Alto Potencial / Alto Share",2,IF(AT1276="Bajo Potencial / Alto Share",3,4))))</f>
        <v/>
      </c>
      <c r="AW1276" s="22" t="str">
        <f aca="false">IF(Q1276="No","Sin competencia directa",IF(AV1276=1,"1 - Foco Conquista (Alto Pot / Bajo Share)",IF(AV1276=2,"2 - Foco Defensa (Alto Pot / Alto Share)",IF(AV1276=3,"3 - Monitoreo (Bajo Pot / Alto Share)","4 - Baja Prioridad (Bajo Pot / Bajo Share)"))))</f>
        <v>Sin competencia directa</v>
      </c>
      <c r="AX1276" s="12" t="str">
        <f aca="false">IF(OR(IFERROR(AND(W1276&lt;&gt;"",Y1276&lt;&gt;"",Y1276-W1276&gt;Resumen!$B$8),FALSE()),IFERROR(AND(X1276&lt;&gt;"",Y1276&lt;&gt;"",Y1276-X1276&gt;Resumen!$B$8),FALSE())),MAX(IF(IFERROR(AND(W1276&lt;&gt;"",Y1276&lt;&gt;"",Y1276-W1276&gt;Resumen!$B$8),FALSE()),Y1276-W1276,0),IF(IFERROR(AND(X1276&lt;&gt;"",Y1276&lt;&gt;"",Y1276-X1276&gt;Resumen!$B$8),FALSE()),Y1276-X1276,0)),"")</f>
        <v/>
      </c>
      <c r="AY1276" s="22" t="str">
        <f aca="false">IF(OR(IFERROR(AND(W1276&lt;&gt;"",Y1276&lt;&gt;"",Y1276-W1276&gt;Resumen!$B$8),FALSE()),IFERROR(AND(X1276&lt;&gt;"",Y1276&lt;&gt;"",Y1276-X1276&gt;Resumen!$B$8),FALSE())),TRIM("Lays tiene mayor markup que "&amp;IF(IFERROR(AND(W1276&lt;&gt;"",Y1276&lt;&gt;"",Y1276-W1276&gt;Resumen!$B$8),FALSE()),"Quento ","")&amp;IF(IFERROR(AND(X1276&lt;&gt;"",Y1276&lt;&gt;"",Y1276-X1276&gt;Resumen!$B$8),FALSE()),"Julicroc ","")&amp;"en este PDV"),"")</f>
        <v/>
      </c>
      <c r="AZ1276" s="22" t="str">
        <f aca="false">IF(COUNTIF('Plan Pehuamar - Lista'!$A$2:$A$167,A1276)&gt;0,"Sí","No")</f>
        <v>No</v>
      </c>
      <c r="BA1276" s="22" t="str">
        <f aca="false">IF(COUNTIF('Plan Combo 9+1'!$A$2:$A$226,A1276)&gt;0,"Sí","No")</f>
        <v>No</v>
      </c>
      <c r="BB1276" s="22" t="str">
        <f aca="false">IF(AH1276="","No",IF(BA1276="Sí",IF((AO1276-AH1276)&gt;Resumen!$B$6,"Sí","No"),IF((AO1276-AH1276)&gt;=Resumen!$B$132,"Sí","No")))</f>
        <v>No</v>
      </c>
      <c r="BC1276" s="22" t="str">
        <f aca="false">IF(AND(N1276="Sí",AL1276="Sí",AI1276=0),"Sí","No")</f>
        <v>No</v>
      </c>
      <c r="BD1276" s="22" t="str">
        <f aca="false">IF(COUNTIF('Plan 9+1 (con Pehuamar)'!$A$2:$A$227,A1276)&gt;0,"Sí","No")</f>
        <v>No</v>
      </c>
    </row>
    <row r="1277" customFormat="false" ht="15" hidden="false" customHeight="true" outlineLevel="0" collapsed="false">
      <c r="A1277" s="6" t="n">
        <v>400256</v>
      </c>
      <c r="B1277" s="6" t="n">
        <v>6</v>
      </c>
      <c r="C1277" s="6" t="n">
        <v>605</v>
      </c>
      <c r="D1277" s="6" t="s">
        <v>398</v>
      </c>
      <c r="E1277" s="6" t="s">
        <v>1449</v>
      </c>
      <c r="F1277" s="6" t="s">
        <v>196</v>
      </c>
      <c r="G1277" s="6" t="s">
        <v>129</v>
      </c>
      <c r="H1277" s="6" t="s">
        <v>197</v>
      </c>
      <c r="I1277" s="27" t="n">
        <v>0</v>
      </c>
      <c r="J1277" s="27" t="n">
        <v>0</v>
      </c>
      <c r="K1277" s="27" t="n">
        <v>1.4</v>
      </c>
      <c r="L1277" s="28" t="n">
        <f aca="false">I1277+J1277</f>
        <v>0</v>
      </c>
      <c r="M1277" s="28" t="n">
        <f aca="false">L1277+K1277</f>
        <v>1.4</v>
      </c>
      <c r="N1277" s="22" t="str">
        <f aca="false">IF(I1277&gt;0,"Sí","No")</f>
        <v>No</v>
      </c>
      <c r="O1277" s="22" t="str">
        <f aca="false">IF(J1277&gt;0,"Sí","No")</f>
        <v>No</v>
      </c>
      <c r="P1277" s="22" t="str">
        <f aca="false">IF(K1277&gt;0,"Sí","No")</f>
        <v>Sí</v>
      </c>
      <c r="Q1277" s="22" t="str">
        <f aca="false">IF(OR(I1277&gt;0,J1277&gt;0),"Sí","No")</f>
        <v>No</v>
      </c>
      <c r="R1277" s="27"/>
      <c r="S1277" s="27"/>
      <c r="T1277" s="27"/>
      <c r="U1277" s="27"/>
      <c r="V1277" s="27"/>
      <c r="W1277" s="12" t="str">
        <f aca="false">IF(AND(I1277&gt;0,R1277&gt;0),(S1277-R1277)/R1277,"")</f>
        <v/>
      </c>
      <c r="X1277" s="12" t="str">
        <f aca="false">IF(AND(J1277&gt;0,T1277&gt;0),(U1277-T1277)/T1277,"")</f>
        <v/>
      </c>
      <c r="Y1277" s="12" t="str">
        <f aca="false">IF(AND(K1277&gt;0,V1277&gt;0),(V1277-Resumen!$B$7)/Resumen!$B$7,"")</f>
        <v/>
      </c>
      <c r="Z1277" s="28" t="str">
        <f aca="false">IF(AND(K1277&gt;0,I1277&gt;0,V1277&gt;0,S1277&gt;0),V1277-S1277,"")</f>
        <v/>
      </c>
      <c r="AA1277" s="12" t="str">
        <f aca="false">IF(Z1277&lt;&gt;"",Z1277/S1277,"")</f>
        <v/>
      </c>
      <c r="AB1277" s="28" t="str">
        <f aca="false">IF(AND(K1277&gt;0,J1277&gt;0,V1277&gt;0,U1277&gt;0),V1277-U1277,"")</f>
        <v/>
      </c>
      <c r="AC1277" s="12" t="str">
        <f aca="false">IF(AB1277&lt;&gt;"",AB1277/U1277,"")</f>
        <v/>
      </c>
      <c r="AD1277" s="27" t="n">
        <v>0</v>
      </c>
      <c r="AE1277" s="27" t="n">
        <v>0</v>
      </c>
      <c r="AF1277" s="27" t="n">
        <v>0</v>
      </c>
      <c r="AG1277" s="28" t="n">
        <f aca="false">AD1277+AE1277+AF1277</f>
        <v>0</v>
      </c>
      <c r="AH1277" s="12" t="str">
        <f aca="false">IF(AG1277&gt;0,AD1277/AG1277,"")</f>
        <v/>
      </c>
      <c r="AI1277" s="27" t="n">
        <v>0</v>
      </c>
      <c r="AJ1277" s="27" t="n">
        <v>0</v>
      </c>
      <c r="AK1277" s="27" t="n">
        <v>0</v>
      </c>
      <c r="AL1277" s="22" t="str">
        <f aca="false">IF(OR(AJ1277&gt;0,AK1277&gt;0),"Sí","No")</f>
        <v>No</v>
      </c>
      <c r="AM1277" s="6"/>
      <c r="AN1277" s="6"/>
      <c r="AO1277" s="12" t="n">
        <f aca="false">IF(M1277&gt;0,K1277/M1277,"")</f>
        <v>1</v>
      </c>
      <c r="AP1277" s="22" t="str">
        <f aca="false">IF(M1277&gt;=Resumen!$B$5,"Alto","Bajo")</f>
        <v>Bajo</v>
      </c>
      <c r="AQ1277" s="22" t="str">
        <f aca="false">IF(AO1277&gt;=Resumen!$B$28,"Alto","Bajo")</f>
        <v>Alto</v>
      </c>
      <c r="AR1277" s="22" t="str">
        <f aca="false">AP1277&amp;" Potencial / "&amp;AQ1277&amp;" Share"</f>
        <v>Bajo Potencial / Alto Share</v>
      </c>
      <c r="AS1277" s="22" t="str">
        <f aca="false">IF(Q1277="Sí",IF(AO1277&gt;=Resumen!$B$29,"Alto","Bajo"),"")</f>
        <v/>
      </c>
      <c r="AT1277" s="22" t="str">
        <f aca="false">IF(AS1277&lt;&gt;"",AP1277&amp;" Potencial / "&amp;AS1277&amp;" Share","")</f>
        <v/>
      </c>
      <c r="AU1277" s="22" t="str">
        <f aca="false">IF(AH1277="","Sin dato",IF(AH1277-AO1277&gt;Resumen!$B$6,"Sobre-exhibido",IF(AO1277-AH1277&gt;Resumen!$B$6,"Sub-exhibido","En línea")))</f>
        <v>Sin dato</v>
      </c>
      <c r="AV1277" s="22" t="str">
        <f aca="false">IF(AT1277="","",IF(AT1277="Alto Potencial / Bajo Share",1,IF(AT1277="Alto Potencial / Alto Share",2,IF(AT1277="Bajo Potencial / Alto Share",3,4))))</f>
        <v/>
      </c>
      <c r="AW1277" s="22" t="str">
        <f aca="false">IF(Q1277="No","Sin competencia directa",IF(AV1277=1,"1 - Foco Conquista (Alto Pot / Bajo Share)",IF(AV1277=2,"2 - Foco Defensa (Alto Pot / Alto Share)",IF(AV1277=3,"3 - Monitoreo (Bajo Pot / Alto Share)","4 - Baja Prioridad (Bajo Pot / Bajo Share)"))))</f>
        <v>Sin competencia directa</v>
      </c>
      <c r="AX1277" s="12" t="str">
        <f aca="false">IF(OR(IFERROR(AND(W1277&lt;&gt;"",Y1277&lt;&gt;"",Y1277-W1277&gt;Resumen!$B$8),FALSE()),IFERROR(AND(X1277&lt;&gt;"",Y1277&lt;&gt;"",Y1277-X1277&gt;Resumen!$B$8),FALSE())),MAX(IF(IFERROR(AND(W1277&lt;&gt;"",Y1277&lt;&gt;"",Y1277-W1277&gt;Resumen!$B$8),FALSE()),Y1277-W1277,0),IF(IFERROR(AND(X1277&lt;&gt;"",Y1277&lt;&gt;"",Y1277-X1277&gt;Resumen!$B$8),FALSE()),Y1277-X1277,0)),"")</f>
        <v/>
      </c>
      <c r="AY1277" s="22" t="str">
        <f aca="false">IF(OR(IFERROR(AND(W1277&lt;&gt;"",Y1277&lt;&gt;"",Y1277-W1277&gt;Resumen!$B$8),FALSE()),IFERROR(AND(X1277&lt;&gt;"",Y1277&lt;&gt;"",Y1277-X1277&gt;Resumen!$B$8),FALSE())),TRIM("Lays tiene mayor markup que "&amp;IF(IFERROR(AND(W1277&lt;&gt;"",Y1277&lt;&gt;"",Y1277-W1277&gt;Resumen!$B$8),FALSE()),"Quento ","")&amp;IF(IFERROR(AND(X1277&lt;&gt;"",Y1277&lt;&gt;"",Y1277-X1277&gt;Resumen!$B$8),FALSE()),"Julicroc ","")&amp;"en este PDV"),"")</f>
        <v/>
      </c>
      <c r="AZ1277" s="22" t="str">
        <f aca="false">IF(COUNTIF('Plan Pehuamar - Lista'!$A$2:$A$167,A1277)&gt;0,"Sí","No")</f>
        <v>No</v>
      </c>
      <c r="BA1277" s="22" t="str">
        <f aca="false">IF(COUNTIF('Plan Combo 9+1'!$A$2:$A$226,A1277)&gt;0,"Sí","No")</f>
        <v>No</v>
      </c>
      <c r="BB1277" s="22" t="str">
        <f aca="false">IF(AH1277="","No",IF(BA1277="Sí",IF((AO1277-AH1277)&gt;Resumen!$B$6,"Sí","No"),IF((AO1277-AH1277)&gt;=Resumen!$B$132,"Sí","No")))</f>
        <v>No</v>
      </c>
      <c r="BC1277" s="22" t="str">
        <f aca="false">IF(AND(N1277="Sí",AL1277="Sí",AI1277=0),"Sí","No")</f>
        <v>No</v>
      </c>
      <c r="BD1277" s="22" t="str">
        <f aca="false">IF(COUNTIF('Plan 9+1 (con Pehuamar)'!$A$2:$A$227,A1277)&gt;0,"Sí","No")</f>
        <v>No</v>
      </c>
    </row>
    <row r="1278" customFormat="false" ht="15" hidden="false" customHeight="true" outlineLevel="0" collapsed="false">
      <c r="A1278" s="6" t="n">
        <v>400260</v>
      </c>
      <c r="B1278" s="6" t="n">
        <v>6</v>
      </c>
      <c r="C1278" s="6" t="n">
        <v>605</v>
      </c>
      <c r="D1278" s="6" t="s">
        <v>398</v>
      </c>
      <c r="E1278" s="6" t="s">
        <v>1450</v>
      </c>
      <c r="F1278" s="6" t="s">
        <v>196</v>
      </c>
      <c r="G1278" s="6" t="s">
        <v>129</v>
      </c>
      <c r="H1278" s="6" t="s">
        <v>197</v>
      </c>
      <c r="I1278" s="27" t="n">
        <v>0</v>
      </c>
      <c r="J1278" s="27" t="n">
        <v>0</v>
      </c>
      <c r="K1278" s="27" t="n">
        <v>1.6</v>
      </c>
      <c r="L1278" s="28" t="n">
        <f aca="false">I1278+J1278</f>
        <v>0</v>
      </c>
      <c r="M1278" s="28" t="n">
        <f aca="false">L1278+K1278</f>
        <v>1.6</v>
      </c>
      <c r="N1278" s="22" t="str">
        <f aca="false">IF(I1278&gt;0,"Sí","No")</f>
        <v>No</v>
      </c>
      <c r="O1278" s="22" t="str">
        <f aca="false">IF(J1278&gt;0,"Sí","No")</f>
        <v>No</v>
      </c>
      <c r="P1278" s="22" t="str">
        <f aca="false">IF(K1278&gt;0,"Sí","No")</f>
        <v>Sí</v>
      </c>
      <c r="Q1278" s="22" t="str">
        <f aca="false">IF(OR(I1278&gt;0,J1278&gt;0),"Sí","No")</f>
        <v>No</v>
      </c>
      <c r="R1278" s="27"/>
      <c r="S1278" s="27"/>
      <c r="T1278" s="27"/>
      <c r="U1278" s="27"/>
      <c r="V1278" s="27"/>
      <c r="W1278" s="12" t="str">
        <f aca="false">IF(AND(I1278&gt;0,R1278&gt;0),(S1278-R1278)/R1278,"")</f>
        <v/>
      </c>
      <c r="X1278" s="12" t="str">
        <f aca="false">IF(AND(J1278&gt;0,T1278&gt;0),(U1278-T1278)/T1278,"")</f>
        <v/>
      </c>
      <c r="Y1278" s="12" t="str">
        <f aca="false">IF(AND(K1278&gt;0,V1278&gt;0),(V1278-Resumen!$B$7)/Resumen!$B$7,"")</f>
        <v/>
      </c>
      <c r="Z1278" s="28" t="str">
        <f aca="false">IF(AND(K1278&gt;0,I1278&gt;0,V1278&gt;0,S1278&gt;0),V1278-S1278,"")</f>
        <v/>
      </c>
      <c r="AA1278" s="12" t="str">
        <f aca="false">IF(Z1278&lt;&gt;"",Z1278/S1278,"")</f>
        <v/>
      </c>
      <c r="AB1278" s="28" t="str">
        <f aca="false">IF(AND(K1278&gt;0,J1278&gt;0,V1278&gt;0,U1278&gt;0),V1278-U1278,"")</f>
        <v/>
      </c>
      <c r="AC1278" s="12" t="str">
        <f aca="false">IF(AB1278&lt;&gt;"",AB1278/U1278,"")</f>
        <v/>
      </c>
      <c r="AD1278" s="27" t="n">
        <v>0</v>
      </c>
      <c r="AE1278" s="27" t="n">
        <v>0</v>
      </c>
      <c r="AF1278" s="27" t="n">
        <v>0</v>
      </c>
      <c r="AG1278" s="28" t="n">
        <f aca="false">AD1278+AE1278+AF1278</f>
        <v>0</v>
      </c>
      <c r="AH1278" s="12" t="str">
        <f aca="false">IF(AG1278&gt;0,AD1278/AG1278,"")</f>
        <v/>
      </c>
      <c r="AI1278" s="27" t="n">
        <v>0</v>
      </c>
      <c r="AJ1278" s="27" t="n">
        <v>0</v>
      </c>
      <c r="AK1278" s="27" t="n">
        <v>0</v>
      </c>
      <c r="AL1278" s="22" t="str">
        <f aca="false">IF(OR(AJ1278&gt;0,AK1278&gt;0),"Sí","No")</f>
        <v>No</v>
      </c>
      <c r="AM1278" s="6"/>
      <c r="AN1278" s="6"/>
      <c r="AO1278" s="12" t="n">
        <f aca="false">IF(M1278&gt;0,K1278/M1278,"")</f>
        <v>1</v>
      </c>
      <c r="AP1278" s="22" t="str">
        <f aca="false">IF(M1278&gt;=Resumen!$B$5,"Alto","Bajo")</f>
        <v>Bajo</v>
      </c>
      <c r="AQ1278" s="22" t="str">
        <f aca="false">IF(AO1278&gt;=Resumen!$B$28,"Alto","Bajo")</f>
        <v>Alto</v>
      </c>
      <c r="AR1278" s="22" t="str">
        <f aca="false">AP1278&amp;" Potencial / "&amp;AQ1278&amp;" Share"</f>
        <v>Bajo Potencial / Alto Share</v>
      </c>
      <c r="AS1278" s="22" t="str">
        <f aca="false">IF(Q1278="Sí",IF(AO1278&gt;=Resumen!$B$29,"Alto","Bajo"),"")</f>
        <v/>
      </c>
      <c r="AT1278" s="22" t="str">
        <f aca="false">IF(AS1278&lt;&gt;"",AP1278&amp;" Potencial / "&amp;AS1278&amp;" Share","")</f>
        <v/>
      </c>
      <c r="AU1278" s="22" t="str">
        <f aca="false">IF(AH1278="","Sin dato",IF(AH1278-AO1278&gt;Resumen!$B$6,"Sobre-exhibido",IF(AO1278-AH1278&gt;Resumen!$B$6,"Sub-exhibido","En línea")))</f>
        <v>Sin dato</v>
      </c>
      <c r="AV1278" s="22" t="str">
        <f aca="false">IF(AT1278="","",IF(AT1278="Alto Potencial / Bajo Share",1,IF(AT1278="Alto Potencial / Alto Share",2,IF(AT1278="Bajo Potencial / Alto Share",3,4))))</f>
        <v/>
      </c>
      <c r="AW1278" s="22" t="str">
        <f aca="false">IF(Q1278="No","Sin competencia directa",IF(AV1278=1,"1 - Foco Conquista (Alto Pot / Bajo Share)",IF(AV1278=2,"2 - Foco Defensa (Alto Pot / Alto Share)",IF(AV1278=3,"3 - Monitoreo (Bajo Pot / Alto Share)","4 - Baja Prioridad (Bajo Pot / Bajo Share)"))))</f>
        <v>Sin competencia directa</v>
      </c>
      <c r="AX1278" s="12" t="str">
        <f aca="false">IF(OR(IFERROR(AND(W1278&lt;&gt;"",Y1278&lt;&gt;"",Y1278-W1278&gt;Resumen!$B$8),FALSE()),IFERROR(AND(X1278&lt;&gt;"",Y1278&lt;&gt;"",Y1278-X1278&gt;Resumen!$B$8),FALSE())),MAX(IF(IFERROR(AND(W1278&lt;&gt;"",Y1278&lt;&gt;"",Y1278-W1278&gt;Resumen!$B$8),FALSE()),Y1278-W1278,0),IF(IFERROR(AND(X1278&lt;&gt;"",Y1278&lt;&gt;"",Y1278-X1278&gt;Resumen!$B$8),FALSE()),Y1278-X1278,0)),"")</f>
        <v/>
      </c>
      <c r="AY1278" s="22" t="str">
        <f aca="false">IF(OR(IFERROR(AND(W1278&lt;&gt;"",Y1278&lt;&gt;"",Y1278-W1278&gt;Resumen!$B$8),FALSE()),IFERROR(AND(X1278&lt;&gt;"",Y1278&lt;&gt;"",Y1278-X1278&gt;Resumen!$B$8),FALSE())),TRIM("Lays tiene mayor markup que "&amp;IF(IFERROR(AND(W1278&lt;&gt;"",Y1278&lt;&gt;"",Y1278-W1278&gt;Resumen!$B$8),FALSE()),"Quento ","")&amp;IF(IFERROR(AND(X1278&lt;&gt;"",Y1278&lt;&gt;"",Y1278-X1278&gt;Resumen!$B$8),FALSE()),"Julicroc ","")&amp;"en este PDV"),"")</f>
        <v/>
      </c>
      <c r="AZ1278" s="22" t="str">
        <f aca="false">IF(COUNTIF('Plan Pehuamar - Lista'!$A$2:$A$167,A1278)&gt;0,"Sí","No")</f>
        <v>No</v>
      </c>
      <c r="BA1278" s="22" t="str">
        <f aca="false">IF(COUNTIF('Plan Combo 9+1'!$A$2:$A$226,A1278)&gt;0,"Sí","No")</f>
        <v>No</v>
      </c>
      <c r="BB1278" s="22" t="str">
        <f aca="false">IF(AH1278="","No",IF(BA1278="Sí",IF((AO1278-AH1278)&gt;Resumen!$B$6,"Sí","No"),IF((AO1278-AH1278)&gt;=Resumen!$B$132,"Sí","No")))</f>
        <v>No</v>
      </c>
      <c r="BC1278" s="22" t="str">
        <f aca="false">IF(AND(N1278="Sí",AL1278="Sí",AI1278=0),"Sí","No")</f>
        <v>No</v>
      </c>
      <c r="BD1278" s="22" t="str">
        <f aca="false">IF(COUNTIF('Plan 9+1 (con Pehuamar)'!$A$2:$A$227,A1278)&gt;0,"Sí","No")</f>
        <v>No</v>
      </c>
    </row>
    <row r="1279" customFormat="false" ht="15" hidden="false" customHeight="true" outlineLevel="0" collapsed="false">
      <c r="A1279" s="6" t="n">
        <v>400269</v>
      </c>
      <c r="B1279" s="6" t="n">
        <v>6</v>
      </c>
      <c r="C1279" s="6" t="n">
        <v>605</v>
      </c>
      <c r="D1279" s="6" t="s">
        <v>398</v>
      </c>
      <c r="E1279" s="6" t="s">
        <v>1451</v>
      </c>
      <c r="F1279" s="6" t="s">
        <v>196</v>
      </c>
      <c r="G1279" s="6" t="s">
        <v>129</v>
      </c>
      <c r="H1279" s="6" t="s">
        <v>197</v>
      </c>
      <c r="I1279" s="27" t="n">
        <v>20</v>
      </c>
      <c r="J1279" s="27" t="n">
        <v>0</v>
      </c>
      <c r="K1279" s="27" t="n">
        <v>15</v>
      </c>
      <c r="L1279" s="28" t="n">
        <f aca="false">I1279+J1279</f>
        <v>20</v>
      </c>
      <c r="M1279" s="28" t="n">
        <f aca="false">L1279+K1279</f>
        <v>35</v>
      </c>
      <c r="N1279" s="22" t="str">
        <f aca="false">IF(I1279&gt;0,"Sí","No")</f>
        <v>Sí</v>
      </c>
      <c r="O1279" s="22" t="str">
        <f aca="false">IF(J1279&gt;0,"Sí","No")</f>
        <v>No</v>
      </c>
      <c r="P1279" s="22" t="str">
        <f aca="false">IF(K1279&gt;0,"Sí","No")</f>
        <v>Sí</v>
      </c>
      <c r="Q1279" s="22" t="str">
        <f aca="false">IF(OR(I1279&gt;0,J1279&gt;0),"Sí","No")</f>
        <v>Sí</v>
      </c>
      <c r="R1279" s="27" t="n">
        <v>1700</v>
      </c>
      <c r="S1279" s="27" t="n">
        <v>2600</v>
      </c>
      <c r="T1279" s="27"/>
      <c r="U1279" s="27"/>
      <c r="V1279" s="27" t="n">
        <v>3500</v>
      </c>
      <c r="W1279" s="12" t="n">
        <f aca="false">IF(AND(I1279&gt;0,R1279&gt;0),(S1279-R1279)/R1279,"")</f>
        <v>0.529411764705882</v>
      </c>
      <c r="X1279" s="12" t="str">
        <f aca="false">IF(AND(J1279&gt;0,T1279&gt;0),(U1279-T1279)/T1279,"")</f>
        <v/>
      </c>
      <c r="Y1279" s="12" t="n">
        <f aca="false">IF(AND(K1279&gt;0,V1279&gt;0),(V1279-Resumen!$B$7)/Resumen!$B$7,"")</f>
        <v>0.4</v>
      </c>
      <c r="Z1279" s="28" t="n">
        <f aca="false">IF(AND(K1279&gt;0,I1279&gt;0,V1279&gt;0,S1279&gt;0),V1279-S1279,"")</f>
        <v>900</v>
      </c>
      <c r="AA1279" s="12" t="n">
        <f aca="false">IF(Z1279&lt;&gt;"",Z1279/S1279,"")</f>
        <v>0.346153846153846</v>
      </c>
      <c r="AB1279" s="28" t="str">
        <f aca="false">IF(AND(K1279&gt;0,J1279&gt;0,V1279&gt;0,U1279&gt;0),V1279-U1279,"")</f>
        <v/>
      </c>
      <c r="AC1279" s="12" t="str">
        <f aca="false">IF(AB1279&lt;&gt;"",AB1279/U1279,"")</f>
        <v/>
      </c>
      <c r="AD1279" s="27" t="n">
        <v>1</v>
      </c>
      <c r="AE1279" s="27" t="n">
        <v>1</v>
      </c>
      <c r="AF1279" s="27" t="n">
        <v>0</v>
      </c>
      <c r="AG1279" s="28" t="n">
        <f aca="false">AD1279+AE1279+AF1279</f>
        <v>2</v>
      </c>
      <c r="AH1279" s="12" t="n">
        <f aca="false">IF(AG1279&gt;0,AD1279/AG1279,"")</f>
        <v>0.5</v>
      </c>
      <c r="AI1279" s="27" t="n">
        <v>1</v>
      </c>
      <c r="AJ1279" s="27" t="n">
        <v>1</v>
      </c>
      <c r="AK1279" s="27" t="n">
        <v>0</v>
      </c>
      <c r="AL1279" s="22" t="str">
        <f aca="false">IF(OR(AJ1279&gt;0,AK1279&gt;0),"Sí","No")</f>
        <v>Sí</v>
      </c>
      <c r="AM1279" s="6" t="s">
        <v>198</v>
      </c>
      <c r="AN1279" s="6"/>
      <c r="AO1279" s="12" t="n">
        <f aca="false">IF(M1279&gt;0,K1279/M1279,"")</f>
        <v>0.428571428571429</v>
      </c>
      <c r="AP1279" s="22" t="str">
        <f aca="false">IF(M1279&gt;=Resumen!$B$5,"Alto","Bajo")</f>
        <v>Bajo</v>
      </c>
      <c r="AQ1279" s="22" t="str">
        <f aca="false">IF(AO1279&gt;=Resumen!$B$28,"Alto","Bajo")</f>
        <v>Alto</v>
      </c>
      <c r="AR1279" s="22" t="str">
        <f aca="false">AP1279&amp;" Potencial / "&amp;AQ1279&amp;" Share"</f>
        <v>Bajo Potencial / Alto Share</v>
      </c>
      <c r="AS1279" s="22" t="str">
        <f aca="false">IF(Q1279="Sí",IF(AO1279&gt;=Resumen!$B$29,"Alto","Bajo"),"")</f>
        <v>Bajo</v>
      </c>
      <c r="AT1279" s="22" t="str">
        <f aca="false">IF(AS1279&lt;&gt;"",AP1279&amp;" Potencial / "&amp;AS1279&amp;" Share","")</f>
        <v>Bajo Potencial / Bajo Share</v>
      </c>
      <c r="AU1279" s="22" t="str">
        <f aca="false">IF(AH1279="","Sin dato",IF(AH1279-AO1279&gt;Resumen!$B$6,"Sobre-exhibido",IF(AO1279-AH1279&gt;Resumen!$B$6,"Sub-exhibido","En línea")))</f>
        <v>Sobre-exhibido</v>
      </c>
      <c r="AV1279" s="22" t="n">
        <f aca="false">IF(AT1279="","",IF(AT1279="Alto Potencial / Bajo Share",1,IF(AT1279="Alto Potencial / Alto Share",2,IF(AT1279="Bajo Potencial / Alto Share",3,4))))</f>
        <v>4</v>
      </c>
      <c r="AW1279" s="22" t="str">
        <f aca="false">IF(Q1279="No","Sin competencia directa",IF(AV1279=1,"1 - Foco Conquista (Alto Pot / Bajo Share)",IF(AV1279=2,"2 - Foco Defensa (Alto Pot / Alto Share)",IF(AV1279=3,"3 - Monitoreo (Bajo Pot / Alto Share)","4 - Baja Prioridad (Bajo Pot / Bajo Share)"))))</f>
        <v>4 - Baja Prioridad (Bajo Pot / Bajo Share)</v>
      </c>
      <c r="AX1279" s="12" t="str">
        <f aca="false">IF(OR(IFERROR(AND(W1279&lt;&gt;"",Y1279&lt;&gt;"",Y1279-W1279&gt;Resumen!$B$8),FALSE()),IFERROR(AND(X1279&lt;&gt;"",Y1279&lt;&gt;"",Y1279-X1279&gt;Resumen!$B$8),FALSE())),MAX(IF(IFERROR(AND(W1279&lt;&gt;"",Y1279&lt;&gt;"",Y1279-W1279&gt;Resumen!$B$8),FALSE()),Y1279-W1279,0),IF(IFERROR(AND(X1279&lt;&gt;"",Y1279&lt;&gt;"",Y1279-X1279&gt;Resumen!$B$8),FALSE()),Y1279-X1279,0)),"")</f>
        <v/>
      </c>
      <c r="AY1279" s="22" t="str">
        <f aca="false">IF(OR(IFERROR(AND(W1279&lt;&gt;"",Y1279&lt;&gt;"",Y1279-W1279&gt;Resumen!$B$8),FALSE()),IFERROR(AND(X1279&lt;&gt;"",Y1279&lt;&gt;"",Y1279-X1279&gt;Resumen!$B$8),FALSE())),TRIM("Lays tiene mayor markup que "&amp;IF(IFERROR(AND(W1279&lt;&gt;"",Y1279&lt;&gt;"",Y1279-W1279&gt;Resumen!$B$8),FALSE()),"Quento ","")&amp;IF(IFERROR(AND(X1279&lt;&gt;"",Y1279&lt;&gt;"",Y1279-X1279&gt;Resumen!$B$8),FALSE()),"Julicroc ","")&amp;"en este PDV"),"")</f>
        <v/>
      </c>
      <c r="AZ1279" s="22" t="str">
        <f aca="false">IF(COUNTIF('Plan Pehuamar - Lista'!$A$2:$A$167,A1279)&gt;0,"Sí","No")</f>
        <v>Sí</v>
      </c>
      <c r="BA1279" s="22" t="str">
        <f aca="false">IF(COUNTIF('Plan Combo 9+1'!$A$2:$A$226,A1279)&gt;0,"Sí","No")</f>
        <v>No</v>
      </c>
      <c r="BB1279" s="22" t="str">
        <f aca="false">IF(AH1279="","No",IF(BA1279="Sí",IF((AO1279-AH1279)&gt;Resumen!$B$6,"Sí","No"),IF((AO1279-AH1279)&gt;=Resumen!$B$132,"Sí","No")))</f>
        <v>No</v>
      </c>
      <c r="BC1279" s="22" t="str">
        <f aca="false">IF(AND(N1279="Sí",AL1279="Sí",AI1279=0),"Sí","No")</f>
        <v>No</v>
      </c>
      <c r="BD1279" s="22" t="str">
        <f aca="false">IF(COUNTIF('Plan 9+1 (con Pehuamar)'!$A$2:$A$227,A1279)&gt;0,"Sí","No")</f>
        <v>No</v>
      </c>
    </row>
    <row r="1280" customFormat="false" ht="15" hidden="false" customHeight="true" outlineLevel="0" collapsed="false">
      <c r="A1280" s="6" t="n">
        <v>400284</v>
      </c>
      <c r="B1280" s="6" t="n">
        <v>6</v>
      </c>
      <c r="C1280" s="6" t="n">
        <v>605</v>
      </c>
      <c r="D1280" s="6" t="s">
        <v>398</v>
      </c>
      <c r="E1280" s="6" t="s">
        <v>1452</v>
      </c>
      <c r="F1280" s="6" t="s">
        <v>206</v>
      </c>
      <c r="G1280" s="6" t="s">
        <v>129</v>
      </c>
      <c r="H1280" s="6" t="s">
        <v>197</v>
      </c>
      <c r="I1280" s="27" t="n">
        <v>0</v>
      </c>
      <c r="J1280" s="27" t="n">
        <v>0</v>
      </c>
      <c r="K1280" s="27" t="n">
        <v>5.5</v>
      </c>
      <c r="L1280" s="28" t="n">
        <f aca="false">I1280+J1280</f>
        <v>0</v>
      </c>
      <c r="M1280" s="28" t="n">
        <f aca="false">L1280+K1280</f>
        <v>5.5</v>
      </c>
      <c r="N1280" s="22" t="str">
        <f aca="false">IF(I1280&gt;0,"Sí","No")</f>
        <v>No</v>
      </c>
      <c r="O1280" s="22" t="str">
        <f aca="false">IF(J1280&gt;0,"Sí","No")</f>
        <v>No</v>
      </c>
      <c r="P1280" s="22" t="str">
        <f aca="false">IF(K1280&gt;0,"Sí","No")</f>
        <v>Sí</v>
      </c>
      <c r="Q1280" s="22" t="str">
        <f aca="false">IF(OR(I1280&gt;0,J1280&gt;0),"Sí","No")</f>
        <v>No</v>
      </c>
      <c r="R1280" s="27"/>
      <c r="S1280" s="27"/>
      <c r="T1280" s="27"/>
      <c r="U1280" s="27"/>
      <c r="V1280" s="27"/>
      <c r="W1280" s="12" t="str">
        <f aca="false">IF(AND(I1280&gt;0,R1280&gt;0),(S1280-R1280)/R1280,"")</f>
        <v/>
      </c>
      <c r="X1280" s="12" t="str">
        <f aca="false">IF(AND(J1280&gt;0,T1280&gt;0),(U1280-T1280)/T1280,"")</f>
        <v/>
      </c>
      <c r="Y1280" s="12" t="str">
        <f aca="false">IF(AND(K1280&gt;0,V1280&gt;0),(V1280-Resumen!$B$7)/Resumen!$B$7,"")</f>
        <v/>
      </c>
      <c r="Z1280" s="28" t="str">
        <f aca="false">IF(AND(K1280&gt;0,I1280&gt;0,V1280&gt;0,S1280&gt;0),V1280-S1280,"")</f>
        <v/>
      </c>
      <c r="AA1280" s="12" t="str">
        <f aca="false">IF(Z1280&lt;&gt;"",Z1280/S1280,"")</f>
        <v/>
      </c>
      <c r="AB1280" s="28" t="str">
        <f aca="false">IF(AND(K1280&gt;0,J1280&gt;0,V1280&gt;0,U1280&gt;0),V1280-U1280,"")</f>
        <v/>
      </c>
      <c r="AC1280" s="12" t="str">
        <f aca="false">IF(AB1280&lt;&gt;"",AB1280/U1280,"")</f>
        <v/>
      </c>
      <c r="AD1280" s="27" t="n">
        <v>0</v>
      </c>
      <c r="AE1280" s="27" t="n">
        <v>0</v>
      </c>
      <c r="AF1280" s="27" t="n">
        <v>0</v>
      </c>
      <c r="AG1280" s="28" t="n">
        <f aca="false">AD1280+AE1280+AF1280</f>
        <v>0</v>
      </c>
      <c r="AH1280" s="12" t="str">
        <f aca="false">IF(AG1280&gt;0,AD1280/AG1280,"")</f>
        <v/>
      </c>
      <c r="AI1280" s="27" t="n">
        <v>0</v>
      </c>
      <c r="AJ1280" s="27" t="n">
        <v>0</v>
      </c>
      <c r="AK1280" s="27" t="n">
        <v>0</v>
      </c>
      <c r="AL1280" s="22" t="str">
        <f aca="false">IF(OR(AJ1280&gt;0,AK1280&gt;0),"Sí","No")</f>
        <v>No</v>
      </c>
      <c r="AM1280" s="6"/>
      <c r="AN1280" s="6"/>
      <c r="AO1280" s="12" t="n">
        <f aca="false">IF(M1280&gt;0,K1280/M1280,"")</f>
        <v>1</v>
      </c>
      <c r="AP1280" s="22" t="str">
        <f aca="false">IF(M1280&gt;=Resumen!$B$5,"Alto","Bajo")</f>
        <v>Bajo</v>
      </c>
      <c r="AQ1280" s="22" t="str">
        <f aca="false">IF(AO1280&gt;=Resumen!$B$28,"Alto","Bajo")</f>
        <v>Alto</v>
      </c>
      <c r="AR1280" s="22" t="str">
        <f aca="false">AP1280&amp;" Potencial / "&amp;AQ1280&amp;" Share"</f>
        <v>Bajo Potencial / Alto Share</v>
      </c>
      <c r="AS1280" s="22" t="str">
        <f aca="false">IF(Q1280="Sí",IF(AO1280&gt;=Resumen!$B$29,"Alto","Bajo"),"")</f>
        <v/>
      </c>
      <c r="AT1280" s="22" t="str">
        <f aca="false">IF(AS1280&lt;&gt;"",AP1280&amp;" Potencial / "&amp;AS1280&amp;" Share","")</f>
        <v/>
      </c>
      <c r="AU1280" s="22" t="str">
        <f aca="false">IF(AH1280="","Sin dato",IF(AH1280-AO1280&gt;Resumen!$B$6,"Sobre-exhibido",IF(AO1280-AH1280&gt;Resumen!$B$6,"Sub-exhibido","En línea")))</f>
        <v>Sin dato</v>
      </c>
      <c r="AV1280" s="22" t="str">
        <f aca="false">IF(AT1280="","",IF(AT1280="Alto Potencial / Bajo Share",1,IF(AT1280="Alto Potencial / Alto Share",2,IF(AT1280="Bajo Potencial / Alto Share",3,4))))</f>
        <v/>
      </c>
      <c r="AW1280" s="22" t="str">
        <f aca="false">IF(Q1280="No","Sin competencia directa",IF(AV1280=1,"1 - Foco Conquista (Alto Pot / Bajo Share)",IF(AV1280=2,"2 - Foco Defensa (Alto Pot / Alto Share)",IF(AV1280=3,"3 - Monitoreo (Bajo Pot / Alto Share)","4 - Baja Prioridad (Bajo Pot / Bajo Share)"))))</f>
        <v>Sin competencia directa</v>
      </c>
      <c r="AX1280" s="12" t="str">
        <f aca="false">IF(OR(IFERROR(AND(W1280&lt;&gt;"",Y1280&lt;&gt;"",Y1280-W1280&gt;Resumen!$B$8),FALSE()),IFERROR(AND(X1280&lt;&gt;"",Y1280&lt;&gt;"",Y1280-X1280&gt;Resumen!$B$8),FALSE())),MAX(IF(IFERROR(AND(W1280&lt;&gt;"",Y1280&lt;&gt;"",Y1280-W1280&gt;Resumen!$B$8),FALSE()),Y1280-W1280,0),IF(IFERROR(AND(X1280&lt;&gt;"",Y1280&lt;&gt;"",Y1280-X1280&gt;Resumen!$B$8),FALSE()),Y1280-X1280,0)),"")</f>
        <v/>
      </c>
      <c r="AY1280" s="22" t="str">
        <f aca="false">IF(OR(IFERROR(AND(W1280&lt;&gt;"",Y1280&lt;&gt;"",Y1280-W1280&gt;Resumen!$B$8),FALSE()),IFERROR(AND(X1280&lt;&gt;"",Y1280&lt;&gt;"",Y1280-X1280&gt;Resumen!$B$8),FALSE())),TRIM("Lays tiene mayor markup que "&amp;IF(IFERROR(AND(W1280&lt;&gt;"",Y1280&lt;&gt;"",Y1280-W1280&gt;Resumen!$B$8),FALSE()),"Quento ","")&amp;IF(IFERROR(AND(X1280&lt;&gt;"",Y1280&lt;&gt;"",Y1280-X1280&gt;Resumen!$B$8),FALSE()),"Julicroc ","")&amp;"en este PDV"),"")</f>
        <v/>
      </c>
      <c r="AZ1280" s="22" t="str">
        <f aca="false">IF(COUNTIF('Plan Pehuamar - Lista'!$A$2:$A$167,A1280)&gt;0,"Sí","No")</f>
        <v>No</v>
      </c>
      <c r="BA1280" s="22" t="str">
        <f aca="false">IF(COUNTIF('Plan Combo 9+1'!$A$2:$A$226,A1280)&gt;0,"Sí","No")</f>
        <v>No</v>
      </c>
      <c r="BB1280" s="22" t="str">
        <f aca="false">IF(AH1280="","No",IF(BA1280="Sí",IF((AO1280-AH1280)&gt;Resumen!$B$6,"Sí","No"),IF((AO1280-AH1280)&gt;=Resumen!$B$132,"Sí","No")))</f>
        <v>No</v>
      </c>
      <c r="BC1280" s="22" t="str">
        <f aca="false">IF(AND(N1280="Sí",AL1280="Sí",AI1280=0),"Sí","No")</f>
        <v>No</v>
      </c>
      <c r="BD1280" s="22" t="str">
        <f aca="false">IF(COUNTIF('Plan 9+1 (con Pehuamar)'!$A$2:$A$227,A1280)&gt;0,"Sí","No")</f>
        <v>No</v>
      </c>
    </row>
    <row r="1281" customFormat="false" ht="15" hidden="false" customHeight="true" outlineLevel="0" collapsed="false">
      <c r="A1281" s="6" t="n">
        <v>400286</v>
      </c>
      <c r="B1281" s="6" t="n">
        <v>6</v>
      </c>
      <c r="C1281" s="6" t="n">
        <v>605</v>
      </c>
      <c r="D1281" s="6" t="s">
        <v>398</v>
      </c>
      <c r="E1281" s="6" t="s">
        <v>1453</v>
      </c>
      <c r="F1281" s="6" t="s">
        <v>196</v>
      </c>
      <c r="G1281" s="6" t="s">
        <v>129</v>
      </c>
      <c r="H1281" s="6" t="s">
        <v>197</v>
      </c>
      <c r="I1281" s="27" t="n">
        <v>0</v>
      </c>
      <c r="J1281" s="27" t="n">
        <v>0</v>
      </c>
      <c r="K1281" s="27" t="n">
        <v>1.1</v>
      </c>
      <c r="L1281" s="28" t="n">
        <f aca="false">I1281+J1281</f>
        <v>0</v>
      </c>
      <c r="M1281" s="28" t="n">
        <f aca="false">L1281+K1281</f>
        <v>1.1</v>
      </c>
      <c r="N1281" s="22" t="str">
        <f aca="false">IF(I1281&gt;0,"Sí","No")</f>
        <v>No</v>
      </c>
      <c r="O1281" s="22" t="str">
        <f aca="false">IF(J1281&gt;0,"Sí","No")</f>
        <v>No</v>
      </c>
      <c r="P1281" s="22" t="str">
        <f aca="false">IF(K1281&gt;0,"Sí","No")</f>
        <v>Sí</v>
      </c>
      <c r="Q1281" s="22" t="str">
        <f aca="false">IF(OR(I1281&gt;0,J1281&gt;0),"Sí","No")</f>
        <v>No</v>
      </c>
      <c r="R1281" s="27"/>
      <c r="S1281" s="27"/>
      <c r="T1281" s="27"/>
      <c r="U1281" s="27"/>
      <c r="V1281" s="27"/>
      <c r="W1281" s="12" t="str">
        <f aca="false">IF(AND(I1281&gt;0,R1281&gt;0),(S1281-R1281)/R1281,"")</f>
        <v/>
      </c>
      <c r="X1281" s="12" t="str">
        <f aca="false">IF(AND(J1281&gt;0,T1281&gt;0),(U1281-T1281)/T1281,"")</f>
        <v/>
      </c>
      <c r="Y1281" s="12" t="str">
        <f aca="false">IF(AND(K1281&gt;0,V1281&gt;0),(V1281-Resumen!$B$7)/Resumen!$B$7,"")</f>
        <v/>
      </c>
      <c r="Z1281" s="28" t="str">
        <f aca="false">IF(AND(K1281&gt;0,I1281&gt;0,V1281&gt;0,S1281&gt;0),V1281-S1281,"")</f>
        <v/>
      </c>
      <c r="AA1281" s="12" t="str">
        <f aca="false">IF(Z1281&lt;&gt;"",Z1281/S1281,"")</f>
        <v/>
      </c>
      <c r="AB1281" s="28" t="str">
        <f aca="false">IF(AND(K1281&gt;0,J1281&gt;0,V1281&gt;0,U1281&gt;0),V1281-U1281,"")</f>
        <v/>
      </c>
      <c r="AC1281" s="12" t="str">
        <f aca="false">IF(AB1281&lt;&gt;"",AB1281/U1281,"")</f>
        <v/>
      </c>
      <c r="AD1281" s="27" t="n">
        <v>0</v>
      </c>
      <c r="AE1281" s="27" t="n">
        <v>0</v>
      </c>
      <c r="AF1281" s="27" t="n">
        <v>0</v>
      </c>
      <c r="AG1281" s="28" t="n">
        <f aca="false">AD1281+AE1281+AF1281</f>
        <v>0</v>
      </c>
      <c r="AH1281" s="12" t="str">
        <f aca="false">IF(AG1281&gt;0,AD1281/AG1281,"")</f>
        <v/>
      </c>
      <c r="AI1281" s="27" t="n">
        <v>0</v>
      </c>
      <c r="AJ1281" s="27" t="n">
        <v>0</v>
      </c>
      <c r="AK1281" s="27" t="n">
        <v>0</v>
      </c>
      <c r="AL1281" s="22" t="str">
        <f aca="false">IF(OR(AJ1281&gt;0,AK1281&gt;0),"Sí","No")</f>
        <v>No</v>
      </c>
      <c r="AM1281" s="6"/>
      <c r="AN1281" s="6"/>
      <c r="AO1281" s="12" t="n">
        <f aca="false">IF(M1281&gt;0,K1281/M1281,"")</f>
        <v>1</v>
      </c>
      <c r="AP1281" s="22" t="str">
        <f aca="false">IF(M1281&gt;=Resumen!$B$5,"Alto","Bajo")</f>
        <v>Bajo</v>
      </c>
      <c r="AQ1281" s="22" t="str">
        <f aca="false">IF(AO1281&gt;=Resumen!$B$28,"Alto","Bajo")</f>
        <v>Alto</v>
      </c>
      <c r="AR1281" s="22" t="str">
        <f aca="false">AP1281&amp;" Potencial / "&amp;AQ1281&amp;" Share"</f>
        <v>Bajo Potencial / Alto Share</v>
      </c>
      <c r="AS1281" s="22" t="str">
        <f aca="false">IF(Q1281="Sí",IF(AO1281&gt;=Resumen!$B$29,"Alto","Bajo"),"")</f>
        <v/>
      </c>
      <c r="AT1281" s="22" t="str">
        <f aca="false">IF(AS1281&lt;&gt;"",AP1281&amp;" Potencial / "&amp;AS1281&amp;" Share","")</f>
        <v/>
      </c>
      <c r="AU1281" s="22" t="str">
        <f aca="false">IF(AH1281="","Sin dato",IF(AH1281-AO1281&gt;Resumen!$B$6,"Sobre-exhibido",IF(AO1281-AH1281&gt;Resumen!$B$6,"Sub-exhibido","En línea")))</f>
        <v>Sin dato</v>
      </c>
      <c r="AV1281" s="22" t="str">
        <f aca="false">IF(AT1281="","",IF(AT1281="Alto Potencial / Bajo Share",1,IF(AT1281="Alto Potencial / Alto Share",2,IF(AT1281="Bajo Potencial / Alto Share",3,4))))</f>
        <v/>
      </c>
      <c r="AW1281" s="22" t="str">
        <f aca="false">IF(Q1281="No","Sin competencia directa",IF(AV1281=1,"1 - Foco Conquista (Alto Pot / Bajo Share)",IF(AV1281=2,"2 - Foco Defensa (Alto Pot / Alto Share)",IF(AV1281=3,"3 - Monitoreo (Bajo Pot / Alto Share)","4 - Baja Prioridad (Bajo Pot / Bajo Share)"))))</f>
        <v>Sin competencia directa</v>
      </c>
      <c r="AX1281" s="12" t="str">
        <f aca="false">IF(OR(IFERROR(AND(W1281&lt;&gt;"",Y1281&lt;&gt;"",Y1281-W1281&gt;Resumen!$B$8),FALSE()),IFERROR(AND(X1281&lt;&gt;"",Y1281&lt;&gt;"",Y1281-X1281&gt;Resumen!$B$8),FALSE())),MAX(IF(IFERROR(AND(W1281&lt;&gt;"",Y1281&lt;&gt;"",Y1281-W1281&gt;Resumen!$B$8),FALSE()),Y1281-W1281,0),IF(IFERROR(AND(X1281&lt;&gt;"",Y1281&lt;&gt;"",Y1281-X1281&gt;Resumen!$B$8),FALSE()),Y1281-X1281,0)),"")</f>
        <v/>
      </c>
      <c r="AY1281" s="22" t="str">
        <f aca="false">IF(OR(IFERROR(AND(W1281&lt;&gt;"",Y1281&lt;&gt;"",Y1281-W1281&gt;Resumen!$B$8),FALSE()),IFERROR(AND(X1281&lt;&gt;"",Y1281&lt;&gt;"",Y1281-X1281&gt;Resumen!$B$8),FALSE())),TRIM("Lays tiene mayor markup que "&amp;IF(IFERROR(AND(W1281&lt;&gt;"",Y1281&lt;&gt;"",Y1281-W1281&gt;Resumen!$B$8),FALSE()),"Quento ","")&amp;IF(IFERROR(AND(X1281&lt;&gt;"",Y1281&lt;&gt;"",Y1281-X1281&gt;Resumen!$B$8),FALSE()),"Julicroc ","")&amp;"en este PDV"),"")</f>
        <v/>
      </c>
      <c r="AZ1281" s="22" t="str">
        <f aca="false">IF(COUNTIF('Plan Pehuamar - Lista'!$A$2:$A$167,A1281)&gt;0,"Sí","No")</f>
        <v>No</v>
      </c>
      <c r="BA1281" s="22" t="str">
        <f aca="false">IF(COUNTIF('Plan Combo 9+1'!$A$2:$A$226,A1281)&gt;0,"Sí","No")</f>
        <v>No</v>
      </c>
      <c r="BB1281" s="22" t="str">
        <f aca="false">IF(AH1281="","No",IF(BA1281="Sí",IF((AO1281-AH1281)&gt;Resumen!$B$6,"Sí","No"),IF((AO1281-AH1281)&gt;=Resumen!$B$132,"Sí","No")))</f>
        <v>No</v>
      </c>
      <c r="BC1281" s="22" t="str">
        <f aca="false">IF(AND(N1281="Sí",AL1281="Sí",AI1281=0),"Sí","No")</f>
        <v>No</v>
      </c>
      <c r="BD1281" s="22" t="str">
        <f aca="false">IF(COUNTIF('Plan 9+1 (con Pehuamar)'!$A$2:$A$227,A1281)&gt;0,"Sí","No")</f>
        <v>No</v>
      </c>
    </row>
    <row r="1282" customFormat="false" ht="15" hidden="false" customHeight="true" outlineLevel="0" collapsed="false">
      <c r="A1282" s="6" t="n">
        <v>400287</v>
      </c>
      <c r="B1282" s="6" t="n">
        <v>6</v>
      </c>
      <c r="C1282" s="6" t="n">
        <v>605</v>
      </c>
      <c r="D1282" s="6" t="s">
        <v>398</v>
      </c>
      <c r="E1282" s="6" t="s">
        <v>1454</v>
      </c>
      <c r="F1282" s="6" t="s">
        <v>206</v>
      </c>
      <c r="G1282" s="6" t="s">
        <v>129</v>
      </c>
      <c r="H1282" s="6" t="s">
        <v>197</v>
      </c>
      <c r="I1282" s="27" t="n">
        <v>0</v>
      </c>
      <c r="J1282" s="27" t="n">
        <v>0</v>
      </c>
      <c r="K1282" s="27" t="n">
        <v>2.1</v>
      </c>
      <c r="L1282" s="28" t="n">
        <f aca="false">I1282+J1282</f>
        <v>0</v>
      </c>
      <c r="M1282" s="28" t="n">
        <f aca="false">L1282+K1282</f>
        <v>2.1</v>
      </c>
      <c r="N1282" s="22" t="str">
        <f aca="false">IF(I1282&gt;0,"Sí","No")</f>
        <v>No</v>
      </c>
      <c r="O1282" s="22" t="str">
        <f aca="false">IF(J1282&gt;0,"Sí","No")</f>
        <v>No</v>
      </c>
      <c r="P1282" s="22" t="str">
        <f aca="false">IF(K1282&gt;0,"Sí","No")</f>
        <v>Sí</v>
      </c>
      <c r="Q1282" s="22" t="str">
        <f aca="false">IF(OR(I1282&gt;0,J1282&gt;0),"Sí","No")</f>
        <v>No</v>
      </c>
      <c r="R1282" s="27"/>
      <c r="S1282" s="27"/>
      <c r="T1282" s="27"/>
      <c r="U1282" s="27"/>
      <c r="V1282" s="27"/>
      <c r="W1282" s="12" t="str">
        <f aca="false">IF(AND(I1282&gt;0,R1282&gt;0),(S1282-R1282)/R1282,"")</f>
        <v/>
      </c>
      <c r="X1282" s="12" t="str">
        <f aca="false">IF(AND(J1282&gt;0,T1282&gt;0),(U1282-T1282)/T1282,"")</f>
        <v/>
      </c>
      <c r="Y1282" s="12" t="str">
        <f aca="false">IF(AND(K1282&gt;0,V1282&gt;0),(V1282-Resumen!$B$7)/Resumen!$B$7,"")</f>
        <v/>
      </c>
      <c r="Z1282" s="28" t="str">
        <f aca="false">IF(AND(K1282&gt;0,I1282&gt;0,V1282&gt;0,S1282&gt;0),V1282-S1282,"")</f>
        <v/>
      </c>
      <c r="AA1282" s="12" t="str">
        <f aca="false">IF(Z1282&lt;&gt;"",Z1282/S1282,"")</f>
        <v/>
      </c>
      <c r="AB1282" s="28" t="str">
        <f aca="false">IF(AND(K1282&gt;0,J1282&gt;0,V1282&gt;0,U1282&gt;0),V1282-U1282,"")</f>
        <v/>
      </c>
      <c r="AC1282" s="12" t="str">
        <f aca="false">IF(AB1282&lt;&gt;"",AB1282/U1282,"")</f>
        <v/>
      </c>
      <c r="AD1282" s="27" t="n">
        <v>0</v>
      </c>
      <c r="AE1282" s="27" t="n">
        <v>0</v>
      </c>
      <c r="AF1282" s="27" t="n">
        <v>0</v>
      </c>
      <c r="AG1282" s="28" t="n">
        <f aca="false">AD1282+AE1282+AF1282</f>
        <v>0</v>
      </c>
      <c r="AH1282" s="12" t="str">
        <f aca="false">IF(AG1282&gt;0,AD1282/AG1282,"")</f>
        <v/>
      </c>
      <c r="AI1282" s="27" t="n">
        <v>0</v>
      </c>
      <c r="AJ1282" s="27" t="n">
        <v>0</v>
      </c>
      <c r="AK1282" s="27" t="n">
        <v>0</v>
      </c>
      <c r="AL1282" s="22" t="str">
        <f aca="false">IF(OR(AJ1282&gt;0,AK1282&gt;0),"Sí","No")</f>
        <v>No</v>
      </c>
      <c r="AM1282" s="6"/>
      <c r="AN1282" s="6"/>
      <c r="AO1282" s="12" t="n">
        <f aca="false">IF(M1282&gt;0,K1282/M1282,"")</f>
        <v>1</v>
      </c>
      <c r="AP1282" s="22" t="str">
        <f aca="false">IF(M1282&gt;=Resumen!$B$5,"Alto","Bajo")</f>
        <v>Bajo</v>
      </c>
      <c r="AQ1282" s="22" t="str">
        <f aca="false">IF(AO1282&gt;=Resumen!$B$28,"Alto","Bajo")</f>
        <v>Alto</v>
      </c>
      <c r="AR1282" s="22" t="str">
        <f aca="false">AP1282&amp;" Potencial / "&amp;AQ1282&amp;" Share"</f>
        <v>Bajo Potencial / Alto Share</v>
      </c>
      <c r="AS1282" s="22" t="str">
        <f aca="false">IF(Q1282="Sí",IF(AO1282&gt;=Resumen!$B$29,"Alto","Bajo"),"")</f>
        <v/>
      </c>
      <c r="AT1282" s="22" t="str">
        <f aca="false">IF(AS1282&lt;&gt;"",AP1282&amp;" Potencial / "&amp;AS1282&amp;" Share","")</f>
        <v/>
      </c>
      <c r="AU1282" s="22" t="str">
        <f aca="false">IF(AH1282="","Sin dato",IF(AH1282-AO1282&gt;Resumen!$B$6,"Sobre-exhibido",IF(AO1282-AH1282&gt;Resumen!$B$6,"Sub-exhibido","En línea")))</f>
        <v>Sin dato</v>
      </c>
      <c r="AV1282" s="22" t="str">
        <f aca="false">IF(AT1282="","",IF(AT1282="Alto Potencial / Bajo Share",1,IF(AT1282="Alto Potencial / Alto Share",2,IF(AT1282="Bajo Potencial / Alto Share",3,4))))</f>
        <v/>
      </c>
      <c r="AW1282" s="22" t="str">
        <f aca="false">IF(Q1282="No","Sin competencia directa",IF(AV1282=1,"1 - Foco Conquista (Alto Pot / Bajo Share)",IF(AV1282=2,"2 - Foco Defensa (Alto Pot / Alto Share)",IF(AV1282=3,"3 - Monitoreo (Bajo Pot / Alto Share)","4 - Baja Prioridad (Bajo Pot / Bajo Share)"))))</f>
        <v>Sin competencia directa</v>
      </c>
      <c r="AX1282" s="12" t="str">
        <f aca="false">IF(OR(IFERROR(AND(W1282&lt;&gt;"",Y1282&lt;&gt;"",Y1282-W1282&gt;Resumen!$B$8),FALSE()),IFERROR(AND(X1282&lt;&gt;"",Y1282&lt;&gt;"",Y1282-X1282&gt;Resumen!$B$8),FALSE())),MAX(IF(IFERROR(AND(W1282&lt;&gt;"",Y1282&lt;&gt;"",Y1282-W1282&gt;Resumen!$B$8),FALSE()),Y1282-W1282,0),IF(IFERROR(AND(X1282&lt;&gt;"",Y1282&lt;&gt;"",Y1282-X1282&gt;Resumen!$B$8),FALSE()),Y1282-X1282,0)),"")</f>
        <v/>
      </c>
      <c r="AY1282" s="22" t="str">
        <f aca="false">IF(OR(IFERROR(AND(W1282&lt;&gt;"",Y1282&lt;&gt;"",Y1282-W1282&gt;Resumen!$B$8),FALSE()),IFERROR(AND(X1282&lt;&gt;"",Y1282&lt;&gt;"",Y1282-X1282&gt;Resumen!$B$8),FALSE())),TRIM("Lays tiene mayor markup que "&amp;IF(IFERROR(AND(W1282&lt;&gt;"",Y1282&lt;&gt;"",Y1282-W1282&gt;Resumen!$B$8),FALSE()),"Quento ","")&amp;IF(IFERROR(AND(X1282&lt;&gt;"",Y1282&lt;&gt;"",Y1282-X1282&gt;Resumen!$B$8),FALSE()),"Julicroc ","")&amp;"en este PDV"),"")</f>
        <v/>
      </c>
      <c r="AZ1282" s="22" t="str">
        <f aca="false">IF(COUNTIF('Plan Pehuamar - Lista'!$A$2:$A$167,A1282)&gt;0,"Sí","No")</f>
        <v>No</v>
      </c>
      <c r="BA1282" s="22" t="str">
        <f aca="false">IF(COUNTIF('Plan Combo 9+1'!$A$2:$A$226,A1282)&gt;0,"Sí","No")</f>
        <v>No</v>
      </c>
      <c r="BB1282" s="22" t="str">
        <f aca="false">IF(AH1282="","No",IF(BA1282="Sí",IF((AO1282-AH1282)&gt;Resumen!$B$6,"Sí","No"),IF((AO1282-AH1282)&gt;=Resumen!$B$132,"Sí","No")))</f>
        <v>No</v>
      </c>
      <c r="BC1282" s="22" t="str">
        <f aca="false">IF(AND(N1282="Sí",AL1282="Sí",AI1282=0),"Sí","No")</f>
        <v>No</v>
      </c>
      <c r="BD1282" s="22" t="str">
        <f aca="false">IF(COUNTIF('Plan 9+1 (con Pehuamar)'!$A$2:$A$227,A1282)&gt;0,"Sí","No")</f>
        <v>No</v>
      </c>
    </row>
    <row r="1283" customFormat="false" ht="15" hidden="false" customHeight="true" outlineLevel="0" collapsed="false">
      <c r="A1283" s="6" t="n">
        <v>400289</v>
      </c>
      <c r="B1283" s="6" t="n">
        <v>6</v>
      </c>
      <c r="C1283" s="6" t="n">
        <v>605</v>
      </c>
      <c r="D1283" s="6" t="s">
        <v>398</v>
      </c>
      <c r="E1283" s="6" t="s">
        <v>1455</v>
      </c>
      <c r="F1283" s="6" t="s">
        <v>196</v>
      </c>
      <c r="G1283" s="6" t="s">
        <v>129</v>
      </c>
      <c r="H1283" s="6" t="s">
        <v>197</v>
      </c>
      <c r="I1283" s="27" t="n">
        <v>0</v>
      </c>
      <c r="J1283" s="27" t="n">
        <v>0</v>
      </c>
      <c r="K1283" s="27" t="n">
        <v>1.3</v>
      </c>
      <c r="L1283" s="28" t="n">
        <f aca="false">I1283+J1283</f>
        <v>0</v>
      </c>
      <c r="M1283" s="28" t="n">
        <f aca="false">L1283+K1283</f>
        <v>1.3</v>
      </c>
      <c r="N1283" s="22" t="str">
        <f aca="false">IF(I1283&gt;0,"Sí","No")</f>
        <v>No</v>
      </c>
      <c r="O1283" s="22" t="str">
        <f aca="false">IF(J1283&gt;0,"Sí","No")</f>
        <v>No</v>
      </c>
      <c r="P1283" s="22" t="str">
        <f aca="false">IF(K1283&gt;0,"Sí","No")</f>
        <v>Sí</v>
      </c>
      <c r="Q1283" s="22" t="str">
        <f aca="false">IF(OR(I1283&gt;0,J1283&gt;0),"Sí","No")</f>
        <v>No</v>
      </c>
      <c r="R1283" s="27"/>
      <c r="S1283" s="27"/>
      <c r="T1283" s="27"/>
      <c r="U1283" s="27"/>
      <c r="V1283" s="27"/>
      <c r="W1283" s="12" t="str">
        <f aca="false">IF(AND(I1283&gt;0,R1283&gt;0),(S1283-R1283)/R1283,"")</f>
        <v/>
      </c>
      <c r="X1283" s="12" t="str">
        <f aca="false">IF(AND(J1283&gt;0,T1283&gt;0),(U1283-T1283)/T1283,"")</f>
        <v/>
      </c>
      <c r="Y1283" s="12" t="str">
        <f aca="false">IF(AND(K1283&gt;0,V1283&gt;0),(V1283-Resumen!$B$7)/Resumen!$B$7,"")</f>
        <v/>
      </c>
      <c r="Z1283" s="28" t="str">
        <f aca="false">IF(AND(K1283&gt;0,I1283&gt;0,V1283&gt;0,S1283&gt;0),V1283-S1283,"")</f>
        <v/>
      </c>
      <c r="AA1283" s="12" t="str">
        <f aca="false">IF(Z1283&lt;&gt;"",Z1283/S1283,"")</f>
        <v/>
      </c>
      <c r="AB1283" s="28" t="str">
        <f aca="false">IF(AND(K1283&gt;0,J1283&gt;0,V1283&gt;0,U1283&gt;0),V1283-U1283,"")</f>
        <v/>
      </c>
      <c r="AC1283" s="12" t="str">
        <f aca="false">IF(AB1283&lt;&gt;"",AB1283/U1283,"")</f>
        <v/>
      </c>
      <c r="AD1283" s="27" t="n">
        <v>0</v>
      </c>
      <c r="AE1283" s="27" t="n">
        <v>0</v>
      </c>
      <c r="AF1283" s="27" t="n">
        <v>0</v>
      </c>
      <c r="AG1283" s="28" t="n">
        <f aca="false">AD1283+AE1283+AF1283</f>
        <v>0</v>
      </c>
      <c r="AH1283" s="12" t="str">
        <f aca="false">IF(AG1283&gt;0,AD1283/AG1283,"")</f>
        <v/>
      </c>
      <c r="AI1283" s="27" t="n">
        <v>0</v>
      </c>
      <c r="AJ1283" s="27" t="n">
        <v>0</v>
      </c>
      <c r="AK1283" s="27" t="n">
        <v>0</v>
      </c>
      <c r="AL1283" s="22" t="str">
        <f aca="false">IF(OR(AJ1283&gt;0,AK1283&gt;0),"Sí","No")</f>
        <v>No</v>
      </c>
      <c r="AM1283" s="6"/>
      <c r="AN1283" s="6"/>
      <c r="AO1283" s="12" t="n">
        <f aca="false">IF(M1283&gt;0,K1283/M1283,"")</f>
        <v>1</v>
      </c>
      <c r="AP1283" s="22" t="str">
        <f aca="false">IF(M1283&gt;=Resumen!$B$5,"Alto","Bajo")</f>
        <v>Bajo</v>
      </c>
      <c r="AQ1283" s="22" t="str">
        <f aca="false">IF(AO1283&gt;=Resumen!$B$28,"Alto","Bajo")</f>
        <v>Alto</v>
      </c>
      <c r="AR1283" s="22" t="str">
        <f aca="false">AP1283&amp;" Potencial / "&amp;AQ1283&amp;" Share"</f>
        <v>Bajo Potencial / Alto Share</v>
      </c>
      <c r="AS1283" s="22" t="str">
        <f aca="false">IF(Q1283="Sí",IF(AO1283&gt;=Resumen!$B$29,"Alto","Bajo"),"")</f>
        <v/>
      </c>
      <c r="AT1283" s="22" t="str">
        <f aca="false">IF(AS1283&lt;&gt;"",AP1283&amp;" Potencial / "&amp;AS1283&amp;" Share","")</f>
        <v/>
      </c>
      <c r="AU1283" s="22" t="str">
        <f aca="false">IF(AH1283="","Sin dato",IF(AH1283-AO1283&gt;Resumen!$B$6,"Sobre-exhibido",IF(AO1283-AH1283&gt;Resumen!$B$6,"Sub-exhibido","En línea")))</f>
        <v>Sin dato</v>
      </c>
      <c r="AV1283" s="22" t="str">
        <f aca="false">IF(AT1283="","",IF(AT1283="Alto Potencial / Bajo Share",1,IF(AT1283="Alto Potencial / Alto Share",2,IF(AT1283="Bajo Potencial / Alto Share",3,4))))</f>
        <v/>
      </c>
      <c r="AW1283" s="22" t="str">
        <f aca="false">IF(Q1283="No","Sin competencia directa",IF(AV1283=1,"1 - Foco Conquista (Alto Pot / Bajo Share)",IF(AV1283=2,"2 - Foco Defensa (Alto Pot / Alto Share)",IF(AV1283=3,"3 - Monitoreo (Bajo Pot / Alto Share)","4 - Baja Prioridad (Bajo Pot / Bajo Share)"))))</f>
        <v>Sin competencia directa</v>
      </c>
      <c r="AX1283" s="12" t="str">
        <f aca="false">IF(OR(IFERROR(AND(W1283&lt;&gt;"",Y1283&lt;&gt;"",Y1283-W1283&gt;Resumen!$B$8),FALSE()),IFERROR(AND(X1283&lt;&gt;"",Y1283&lt;&gt;"",Y1283-X1283&gt;Resumen!$B$8),FALSE())),MAX(IF(IFERROR(AND(W1283&lt;&gt;"",Y1283&lt;&gt;"",Y1283-W1283&gt;Resumen!$B$8),FALSE()),Y1283-W1283,0),IF(IFERROR(AND(X1283&lt;&gt;"",Y1283&lt;&gt;"",Y1283-X1283&gt;Resumen!$B$8),FALSE()),Y1283-X1283,0)),"")</f>
        <v/>
      </c>
      <c r="AY1283" s="22" t="str">
        <f aca="false">IF(OR(IFERROR(AND(W1283&lt;&gt;"",Y1283&lt;&gt;"",Y1283-W1283&gt;Resumen!$B$8),FALSE()),IFERROR(AND(X1283&lt;&gt;"",Y1283&lt;&gt;"",Y1283-X1283&gt;Resumen!$B$8),FALSE())),TRIM("Lays tiene mayor markup que "&amp;IF(IFERROR(AND(W1283&lt;&gt;"",Y1283&lt;&gt;"",Y1283-W1283&gt;Resumen!$B$8),FALSE()),"Quento ","")&amp;IF(IFERROR(AND(X1283&lt;&gt;"",Y1283&lt;&gt;"",Y1283-X1283&gt;Resumen!$B$8),FALSE()),"Julicroc ","")&amp;"en este PDV"),"")</f>
        <v/>
      </c>
      <c r="AZ1283" s="22" t="str">
        <f aca="false">IF(COUNTIF('Plan Pehuamar - Lista'!$A$2:$A$167,A1283)&gt;0,"Sí","No")</f>
        <v>No</v>
      </c>
      <c r="BA1283" s="22" t="str">
        <f aca="false">IF(COUNTIF('Plan Combo 9+1'!$A$2:$A$226,A1283)&gt;0,"Sí","No")</f>
        <v>No</v>
      </c>
      <c r="BB1283" s="22" t="str">
        <f aca="false">IF(AH1283="","No",IF(BA1283="Sí",IF((AO1283-AH1283)&gt;Resumen!$B$6,"Sí","No"),IF((AO1283-AH1283)&gt;=Resumen!$B$132,"Sí","No")))</f>
        <v>No</v>
      </c>
      <c r="BC1283" s="22" t="str">
        <f aca="false">IF(AND(N1283="Sí",AL1283="Sí",AI1283=0),"Sí","No")</f>
        <v>No</v>
      </c>
      <c r="BD1283" s="22" t="str">
        <f aca="false">IF(COUNTIF('Plan 9+1 (con Pehuamar)'!$A$2:$A$227,A1283)&gt;0,"Sí","No")</f>
        <v>No</v>
      </c>
    </row>
    <row r="1284" customFormat="false" ht="15" hidden="false" customHeight="true" outlineLevel="0" collapsed="false">
      <c r="A1284" s="6" t="n">
        <v>400293</v>
      </c>
      <c r="B1284" s="6" t="n">
        <v>6</v>
      </c>
      <c r="C1284" s="6" t="n">
        <v>605</v>
      </c>
      <c r="D1284" s="6" t="s">
        <v>398</v>
      </c>
      <c r="E1284" s="6" t="s">
        <v>1456</v>
      </c>
      <c r="F1284" s="6" t="s">
        <v>201</v>
      </c>
      <c r="G1284" s="6" t="s">
        <v>129</v>
      </c>
      <c r="H1284" s="6" t="s">
        <v>197</v>
      </c>
      <c r="I1284" s="27" t="n">
        <v>0</v>
      </c>
      <c r="J1284" s="27" t="n">
        <v>0</v>
      </c>
      <c r="K1284" s="27" t="n">
        <v>2.3</v>
      </c>
      <c r="L1284" s="28" t="n">
        <f aca="false">I1284+J1284</f>
        <v>0</v>
      </c>
      <c r="M1284" s="28" t="n">
        <f aca="false">L1284+K1284</f>
        <v>2.3</v>
      </c>
      <c r="N1284" s="22" t="str">
        <f aca="false">IF(I1284&gt;0,"Sí","No")</f>
        <v>No</v>
      </c>
      <c r="O1284" s="22" t="str">
        <f aca="false">IF(J1284&gt;0,"Sí","No")</f>
        <v>No</v>
      </c>
      <c r="P1284" s="22" t="str">
        <f aca="false">IF(K1284&gt;0,"Sí","No")</f>
        <v>Sí</v>
      </c>
      <c r="Q1284" s="22" t="str">
        <f aca="false">IF(OR(I1284&gt;0,J1284&gt;0),"Sí","No")</f>
        <v>No</v>
      </c>
      <c r="R1284" s="27"/>
      <c r="S1284" s="27"/>
      <c r="T1284" s="27"/>
      <c r="U1284" s="27"/>
      <c r="V1284" s="27"/>
      <c r="W1284" s="12" t="str">
        <f aca="false">IF(AND(I1284&gt;0,R1284&gt;0),(S1284-R1284)/R1284,"")</f>
        <v/>
      </c>
      <c r="X1284" s="12" t="str">
        <f aca="false">IF(AND(J1284&gt;0,T1284&gt;0),(U1284-T1284)/T1284,"")</f>
        <v/>
      </c>
      <c r="Y1284" s="12" t="str">
        <f aca="false">IF(AND(K1284&gt;0,V1284&gt;0),(V1284-Resumen!$B$7)/Resumen!$B$7,"")</f>
        <v/>
      </c>
      <c r="Z1284" s="28" t="str">
        <f aca="false">IF(AND(K1284&gt;0,I1284&gt;0,V1284&gt;0,S1284&gt;0),V1284-S1284,"")</f>
        <v/>
      </c>
      <c r="AA1284" s="12" t="str">
        <f aca="false">IF(Z1284&lt;&gt;"",Z1284/S1284,"")</f>
        <v/>
      </c>
      <c r="AB1284" s="28" t="str">
        <f aca="false">IF(AND(K1284&gt;0,J1284&gt;0,V1284&gt;0,U1284&gt;0),V1284-U1284,"")</f>
        <v/>
      </c>
      <c r="AC1284" s="12" t="str">
        <f aca="false">IF(AB1284&lt;&gt;"",AB1284/U1284,"")</f>
        <v/>
      </c>
      <c r="AD1284" s="27" t="n">
        <v>0</v>
      </c>
      <c r="AE1284" s="27" t="n">
        <v>0</v>
      </c>
      <c r="AF1284" s="27" t="n">
        <v>0</v>
      </c>
      <c r="AG1284" s="28" t="n">
        <f aca="false">AD1284+AE1284+AF1284</f>
        <v>0</v>
      </c>
      <c r="AH1284" s="12" t="str">
        <f aca="false">IF(AG1284&gt;0,AD1284/AG1284,"")</f>
        <v/>
      </c>
      <c r="AI1284" s="27" t="n">
        <v>0</v>
      </c>
      <c r="AJ1284" s="27" t="n">
        <v>0</v>
      </c>
      <c r="AK1284" s="27" t="n">
        <v>0</v>
      </c>
      <c r="AL1284" s="22" t="str">
        <f aca="false">IF(OR(AJ1284&gt;0,AK1284&gt;0),"Sí","No")</f>
        <v>No</v>
      </c>
      <c r="AM1284" s="6"/>
      <c r="AN1284" s="6"/>
      <c r="AO1284" s="12" t="n">
        <f aca="false">IF(M1284&gt;0,K1284/M1284,"")</f>
        <v>1</v>
      </c>
      <c r="AP1284" s="22" t="str">
        <f aca="false">IF(M1284&gt;=Resumen!$B$5,"Alto","Bajo")</f>
        <v>Bajo</v>
      </c>
      <c r="AQ1284" s="22" t="str">
        <f aca="false">IF(AO1284&gt;=Resumen!$B$28,"Alto","Bajo")</f>
        <v>Alto</v>
      </c>
      <c r="AR1284" s="22" t="str">
        <f aca="false">AP1284&amp;" Potencial / "&amp;AQ1284&amp;" Share"</f>
        <v>Bajo Potencial / Alto Share</v>
      </c>
      <c r="AS1284" s="22" t="str">
        <f aca="false">IF(Q1284="Sí",IF(AO1284&gt;=Resumen!$B$29,"Alto","Bajo"),"")</f>
        <v/>
      </c>
      <c r="AT1284" s="22" t="str">
        <f aca="false">IF(AS1284&lt;&gt;"",AP1284&amp;" Potencial / "&amp;AS1284&amp;" Share","")</f>
        <v/>
      </c>
      <c r="AU1284" s="22" t="str">
        <f aca="false">IF(AH1284="","Sin dato",IF(AH1284-AO1284&gt;Resumen!$B$6,"Sobre-exhibido",IF(AO1284-AH1284&gt;Resumen!$B$6,"Sub-exhibido","En línea")))</f>
        <v>Sin dato</v>
      </c>
      <c r="AV1284" s="22" t="str">
        <f aca="false">IF(AT1284="","",IF(AT1284="Alto Potencial / Bajo Share",1,IF(AT1284="Alto Potencial / Alto Share",2,IF(AT1284="Bajo Potencial / Alto Share",3,4))))</f>
        <v/>
      </c>
      <c r="AW1284" s="22" t="str">
        <f aca="false">IF(Q1284="No","Sin competencia directa",IF(AV1284=1,"1 - Foco Conquista (Alto Pot / Bajo Share)",IF(AV1284=2,"2 - Foco Defensa (Alto Pot / Alto Share)",IF(AV1284=3,"3 - Monitoreo (Bajo Pot / Alto Share)","4 - Baja Prioridad (Bajo Pot / Bajo Share)"))))</f>
        <v>Sin competencia directa</v>
      </c>
      <c r="AX1284" s="12" t="str">
        <f aca="false">IF(OR(IFERROR(AND(W1284&lt;&gt;"",Y1284&lt;&gt;"",Y1284-W1284&gt;Resumen!$B$8),FALSE()),IFERROR(AND(X1284&lt;&gt;"",Y1284&lt;&gt;"",Y1284-X1284&gt;Resumen!$B$8),FALSE())),MAX(IF(IFERROR(AND(W1284&lt;&gt;"",Y1284&lt;&gt;"",Y1284-W1284&gt;Resumen!$B$8),FALSE()),Y1284-W1284,0),IF(IFERROR(AND(X1284&lt;&gt;"",Y1284&lt;&gt;"",Y1284-X1284&gt;Resumen!$B$8),FALSE()),Y1284-X1284,0)),"")</f>
        <v/>
      </c>
      <c r="AY1284" s="22" t="str">
        <f aca="false">IF(OR(IFERROR(AND(W1284&lt;&gt;"",Y1284&lt;&gt;"",Y1284-W1284&gt;Resumen!$B$8),FALSE()),IFERROR(AND(X1284&lt;&gt;"",Y1284&lt;&gt;"",Y1284-X1284&gt;Resumen!$B$8),FALSE())),TRIM("Lays tiene mayor markup que "&amp;IF(IFERROR(AND(W1284&lt;&gt;"",Y1284&lt;&gt;"",Y1284-W1284&gt;Resumen!$B$8),FALSE()),"Quento ","")&amp;IF(IFERROR(AND(X1284&lt;&gt;"",Y1284&lt;&gt;"",Y1284-X1284&gt;Resumen!$B$8),FALSE()),"Julicroc ","")&amp;"en este PDV"),"")</f>
        <v/>
      </c>
      <c r="AZ1284" s="22" t="str">
        <f aca="false">IF(COUNTIF('Plan Pehuamar - Lista'!$A$2:$A$167,A1284)&gt;0,"Sí","No")</f>
        <v>No</v>
      </c>
      <c r="BA1284" s="22" t="str">
        <f aca="false">IF(COUNTIF('Plan Combo 9+1'!$A$2:$A$226,A1284)&gt;0,"Sí","No")</f>
        <v>No</v>
      </c>
      <c r="BB1284" s="22" t="str">
        <f aca="false">IF(AH1284="","No",IF(BA1284="Sí",IF((AO1284-AH1284)&gt;Resumen!$B$6,"Sí","No"),IF((AO1284-AH1284)&gt;=Resumen!$B$132,"Sí","No")))</f>
        <v>No</v>
      </c>
      <c r="BC1284" s="22" t="str">
        <f aca="false">IF(AND(N1284="Sí",AL1284="Sí",AI1284=0),"Sí","No")</f>
        <v>No</v>
      </c>
      <c r="BD1284" s="22" t="str">
        <f aca="false">IF(COUNTIF('Plan 9+1 (con Pehuamar)'!$A$2:$A$227,A1284)&gt;0,"Sí","No")</f>
        <v>No</v>
      </c>
    </row>
    <row r="1285" customFormat="false" ht="15" hidden="false" customHeight="true" outlineLevel="0" collapsed="false">
      <c r="A1285" s="6" t="n">
        <v>400305</v>
      </c>
      <c r="B1285" s="6" t="n">
        <v>6</v>
      </c>
      <c r="C1285" s="6" t="n">
        <v>605</v>
      </c>
      <c r="D1285" s="6" t="s">
        <v>398</v>
      </c>
      <c r="E1285" s="6" t="s">
        <v>1457</v>
      </c>
      <c r="F1285" s="6" t="s">
        <v>206</v>
      </c>
      <c r="G1285" s="6" t="s">
        <v>129</v>
      </c>
      <c r="H1285" s="6" t="s">
        <v>197</v>
      </c>
      <c r="I1285" s="27" t="n">
        <v>0</v>
      </c>
      <c r="J1285" s="27" t="n">
        <v>0</v>
      </c>
      <c r="K1285" s="27" t="n">
        <v>9.7</v>
      </c>
      <c r="L1285" s="28" t="n">
        <f aca="false">I1285+J1285</f>
        <v>0</v>
      </c>
      <c r="M1285" s="28" t="n">
        <f aca="false">L1285+K1285</f>
        <v>9.7</v>
      </c>
      <c r="N1285" s="22" t="str">
        <f aca="false">IF(I1285&gt;0,"Sí","No")</f>
        <v>No</v>
      </c>
      <c r="O1285" s="22" t="str">
        <f aca="false">IF(J1285&gt;0,"Sí","No")</f>
        <v>No</v>
      </c>
      <c r="P1285" s="22" t="str">
        <f aca="false">IF(K1285&gt;0,"Sí","No")</f>
        <v>Sí</v>
      </c>
      <c r="Q1285" s="22" t="str">
        <f aca="false">IF(OR(I1285&gt;0,J1285&gt;0),"Sí","No")</f>
        <v>No</v>
      </c>
      <c r="R1285" s="27"/>
      <c r="S1285" s="27"/>
      <c r="T1285" s="27"/>
      <c r="U1285" s="27"/>
      <c r="V1285" s="27"/>
      <c r="W1285" s="12" t="str">
        <f aca="false">IF(AND(I1285&gt;0,R1285&gt;0),(S1285-R1285)/R1285,"")</f>
        <v/>
      </c>
      <c r="X1285" s="12" t="str">
        <f aca="false">IF(AND(J1285&gt;0,T1285&gt;0),(U1285-T1285)/T1285,"")</f>
        <v/>
      </c>
      <c r="Y1285" s="12" t="str">
        <f aca="false">IF(AND(K1285&gt;0,V1285&gt;0),(V1285-Resumen!$B$7)/Resumen!$B$7,"")</f>
        <v/>
      </c>
      <c r="Z1285" s="28" t="str">
        <f aca="false">IF(AND(K1285&gt;0,I1285&gt;0,V1285&gt;0,S1285&gt;0),V1285-S1285,"")</f>
        <v/>
      </c>
      <c r="AA1285" s="12" t="str">
        <f aca="false">IF(Z1285&lt;&gt;"",Z1285/S1285,"")</f>
        <v/>
      </c>
      <c r="AB1285" s="28" t="str">
        <f aca="false">IF(AND(K1285&gt;0,J1285&gt;0,V1285&gt;0,U1285&gt;0),V1285-U1285,"")</f>
        <v/>
      </c>
      <c r="AC1285" s="12" t="str">
        <f aca="false">IF(AB1285&lt;&gt;"",AB1285/U1285,"")</f>
        <v/>
      </c>
      <c r="AD1285" s="27" t="n">
        <v>0</v>
      </c>
      <c r="AE1285" s="27" t="n">
        <v>0</v>
      </c>
      <c r="AF1285" s="27" t="n">
        <v>0</v>
      </c>
      <c r="AG1285" s="28" t="n">
        <f aca="false">AD1285+AE1285+AF1285</f>
        <v>0</v>
      </c>
      <c r="AH1285" s="12" t="str">
        <f aca="false">IF(AG1285&gt;0,AD1285/AG1285,"")</f>
        <v/>
      </c>
      <c r="AI1285" s="27" t="n">
        <v>0</v>
      </c>
      <c r="AJ1285" s="27" t="n">
        <v>0</v>
      </c>
      <c r="AK1285" s="27" t="n">
        <v>0</v>
      </c>
      <c r="AL1285" s="22" t="str">
        <f aca="false">IF(OR(AJ1285&gt;0,AK1285&gt;0),"Sí","No")</f>
        <v>No</v>
      </c>
      <c r="AM1285" s="6"/>
      <c r="AN1285" s="6"/>
      <c r="AO1285" s="12" t="n">
        <f aca="false">IF(M1285&gt;0,K1285/M1285,"")</f>
        <v>1</v>
      </c>
      <c r="AP1285" s="22" t="str">
        <f aca="false">IF(M1285&gt;=Resumen!$B$5,"Alto","Bajo")</f>
        <v>Bajo</v>
      </c>
      <c r="AQ1285" s="22" t="str">
        <f aca="false">IF(AO1285&gt;=Resumen!$B$28,"Alto","Bajo")</f>
        <v>Alto</v>
      </c>
      <c r="AR1285" s="22" t="str">
        <f aca="false">AP1285&amp;" Potencial / "&amp;AQ1285&amp;" Share"</f>
        <v>Bajo Potencial / Alto Share</v>
      </c>
      <c r="AS1285" s="22" t="str">
        <f aca="false">IF(Q1285="Sí",IF(AO1285&gt;=Resumen!$B$29,"Alto","Bajo"),"")</f>
        <v/>
      </c>
      <c r="AT1285" s="22" t="str">
        <f aca="false">IF(AS1285&lt;&gt;"",AP1285&amp;" Potencial / "&amp;AS1285&amp;" Share","")</f>
        <v/>
      </c>
      <c r="AU1285" s="22" t="str">
        <f aca="false">IF(AH1285="","Sin dato",IF(AH1285-AO1285&gt;Resumen!$B$6,"Sobre-exhibido",IF(AO1285-AH1285&gt;Resumen!$B$6,"Sub-exhibido","En línea")))</f>
        <v>Sin dato</v>
      </c>
      <c r="AV1285" s="22" t="str">
        <f aca="false">IF(AT1285="","",IF(AT1285="Alto Potencial / Bajo Share",1,IF(AT1285="Alto Potencial / Alto Share",2,IF(AT1285="Bajo Potencial / Alto Share",3,4))))</f>
        <v/>
      </c>
      <c r="AW1285" s="22" t="str">
        <f aca="false">IF(Q1285="No","Sin competencia directa",IF(AV1285=1,"1 - Foco Conquista (Alto Pot / Bajo Share)",IF(AV1285=2,"2 - Foco Defensa (Alto Pot / Alto Share)",IF(AV1285=3,"3 - Monitoreo (Bajo Pot / Alto Share)","4 - Baja Prioridad (Bajo Pot / Bajo Share)"))))</f>
        <v>Sin competencia directa</v>
      </c>
      <c r="AX1285" s="12" t="str">
        <f aca="false">IF(OR(IFERROR(AND(W1285&lt;&gt;"",Y1285&lt;&gt;"",Y1285-W1285&gt;Resumen!$B$8),FALSE()),IFERROR(AND(X1285&lt;&gt;"",Y1285&lt;&gt;"",Y1285-X1285&gt;Resumen!$B$8),FALSE())),MAX(IF(IFERROR(AND(W1285&lt;&gt;"",Y1285&lt;&gt;"",Y1285-W1285&gt;Resumen!$B$8),FALSE()),Y1285-W1285,0),IF(IFERROR(AND(X1285&lt;&gt;"",Y1285&lt;&gt;"",Y1285-X1285&gt;Resumen!$B$8),FALSE()),Y1285-X1285,0)),"")</f>
        <v/>
      </c>
      <c r="AY1285" s="22" t="str">
        <f aca="false">IF(OR(IFERROR(AND(W1285&lt;&gt;"",Y1285&lt;&gt;"",Y1285-W1285&gt;Resumen!$B$8),FALSE()),IFERROR(AND(X1285&lt;&gt;"",Y1285&lt;&gt;"",Y1285-X1285&gt;Resumen!$B$8),FALSE())),TRIM("Lays tiene mayor markup que "&amp;IF(IFERROR(AND(W1285&lt;&gt;"",Y1285&lt;&gt;"",Y1285-W1285&gt;Resumen!$B$8),FALSE()),"Quento ","")&amp;IF(IFERROR(AND(X1285&lt;&gt;"",Y1285&lt;&gt;"",Y1285-X1285&gt;Resumen!$B$8),FALSE()),"Julicroc ","")&amp;"en este PDV"),"")</f>
        <v/>
      </c>
      <c r="AZ1285" s="22" t="str">
        <f aca="false">IF(COUNTIF('Plan Pehuamar - Lista'!$A$2:$A$167,A1285)&gt;0,"Sí","No")</f>
        <v>Sí</v>
      </c>
      <c r="BA1285" s="22" t="str">
        <f aca="false">IF(COUNTIF('Plan Combo 9+1'!$A$2:$A$226,A1285)&gt;0,"Sí","No")</f>
        <v>No</v>
      </c>
      <c r="BB1285" s="22" t="str">
        <f aca="false">IF(AH1285="","No",IF(BA1285="Sí",IF((AO1285-AH1285)&gt;Resumen!$B$6,"Sí","No"),IF((AO1285-AH1285)&gt;=Resumen!$B$132,"Sí","No")))</f>
        <v>No</v>
      </c>
      <c r="BC1285" s="22" t="str">
        <f aca="false">IF(AND(N1285="Sí",AL1285="Sí",AI1285=0),"Sí","No")</f>
        <v>No</v>
      </c>
      <c r="BD1285" s="22" t="str">
        <f aca="false">IF(COUNTIF('Plan 9+1 (con Pehuamar)'!$A$2:$A$227,A1285)&gt;0,"Sí","No")</f>
        <v>No</v>
      </c>
    </row>
    <row r="1286" customFormat="false" ht="15" hidden="false" customHeight="true" outlineLevel="0" collapsed="false">
      <c r="A1286" s="6" t="n">
        <v>400308</v>
      </c>
      <c r="B1286" s="6" t="n">
        <v>6</v>
      </c>
      <c r="C1286" s="6" t="n">
        <v>605</v>
      </c>
      <c r="D1286" s="6" t="s">
        <v>398</v>
      </c>
      <c r="E1286" s="6" t="s">
        <v>1458</v>
      </c>
      <c r="F1286" s="6" t="s">
        <v>196</v>
      </c>
      <c r="G1286" s="6" t="s">
        <v>129</v>
      </c>
      <c r="H1286" s="6" t="s">
        <v>197</v>
      </c>
      <c r="I1286" s="27" t="n">
        <v>0</v>
      </c>
      <c r="J1286" s="27" t="n">
        <v>0</v>
      </c>
      <c r="K1286" s="27" t="n">
        <v>1.1</v>
      </c>
      <c r="L1286" s="28" t="n">
        <f aca="false">I1286+J1286</f>
        <v>0</v>
      </c>
      <c r="M1286" s="28" t="n">
        <f aca="false">L1286+K1286</f>
        <v>1.1</v>
      </c>
      <c r="N1286" s="22" t="str">
        <f aca="false">IF(I1286&gt;0,"Sí","No")</f>
        <v>No</v>
      </c>
      <c r="O1286" s="22" t="str">
        <f aca="false">IF(J1286&gt;0,"Sí","No")</f>
        <v>No</v>
      </c>
      <c r="P1286" s="22" t="str">
        <f aca="false">IF(K1286&gt;0,"Sí","No")</f>
        <v>Sí</v>
      </c>
      <c r="Q1286" s="22" t="str">
        <f aca="false">IF(OR(I1286&gt;0,J1286&gt;0),"Sí","No")</f>
        <v>No</v>
      </c>
      <c r="R1286" s="27"/>
      <c r="S1286" s="27"/>
      <c r="T1286" s="27"/>
      <c r="U1286" s="27"/>
      <c r="V1286" s="27"/>
      <c r="W1286" s="12" t="str">
        <f aca="false">IF(AND(I1286&gt;0,R1286&gt;0),(S1286-R1286)/R1286,"")</f>
        <v/>
      </c>
      <c r="X1286" s="12" t="str">
        <f aca="false">IF(AND(J1286&gt;0,T1286&gt;0),(U1286-T1286)/T1286,"")</f>
        <v/>
      </c>
      <c r="Y1286" s="12" t="str">
        <f aca="false">IF(AND(K1286&gt;0,V1286&gt;0),(V1286-Resumen!$B$7)/Resumen!$B$7,"")</f>
        <v/>
      </c>
      <c r="Z1286" s="28" t="str">
        <f aca="false">IF(AND(K1286&gt;0,I1286&gt;0,V1286&gt;0,S1286&gt;0),V1286-S1286,"")</f>
        <v/>
      </c>
      <c r="AA1286" s="12" t="str">
        <f aca="false">IF(Z1286&lt;&gt;"",Z1286/S1286,"")</f>
        <v/>
      </c>
      <c r="AB1286" s="28" t="str">
        <f aca="false">IF(AND(K1286&gt;0,J1286&gt;0,V1286&gt;0,U1286&gt;0),V1286-U1286,"")</f>
        <v/>
      </c>
      <c r="AC1286" s="12" t="str">
        <f aca="false">IF(AB1286&lt;&gt;"",AB1286/U1286,"")</f>
        <v/>
      </c>
      <c r="AD1286" s="27" t="n">
        <v>0</v>
      </c>
      <c r="AE1286" s="27" t="n">
        <v>0</v>
      </c>
      <c r="AF1286" s="27" t="n">
        <v>0</v>
      </c>
      <c r="AG1286" s="28" t="n">
        <f aca="false">AD1286+AE1286+AF1286</f>
        <v>0</v>
      </c>
      <c r="AH1286" s="12" t="str">
        <f aca="false">IF(AG1286&gt;0,AD1286/AG1286,"")</f>
        <v/>
      </c>
      <c r="AI1286" s="27" t="n">
        <v>0</v>
      </c>
      <c r="AJ1286" s="27" t="n">
        <v>0</v>
      </c>
      <c r="AK1286" s="27" t="n">
        <v>0</v>
      </c>
      <c r="AL1286" s="22" t="str">
        <f aca="false">IF(OR(AJ1286&gt;0,AK1286&gt;0),"Sí","No")</f>
        <v>No</v>
      </c>
      <c r="AM1286" s="6"/>
      <c r="AN1286" s="6"/>
      <c r="AO1286" s="12" t="n">
        <f aca="false">IF(M1286&gt;0,K1286/M1286,"")</f>
        <v>1</v>
      </c>
      <c r="AP1286" s="22" t="str">
        <f aca="false">IF(M1286&gt;=Resumen!$B$5,"Alto","Bajo")</f>
        <v>Bajo</v>
      </c>
      <c r="AQ1286" s="22" t="str">
        <f aca="false">IF(AO1286&gt;=Resumen!$B$28,"Alto","Bajo")</f>
        <v>Alto</v>
      </c>
      <c r="AR1286" s="22" t="str">
        <f aca="false">AP1286&amp;" Potencial / "&amp;AQ1286&amp;" Share"</f>
        <v>Bajo Potencial / Alto Share</v>
      </c>
      <c r="AS1286" s="22" t="str">
        <f aca="false">IF(Q1286="Sí",IF(AO1286&gt;=Resumen!$B$29,"Alto","Bajo"),"")</f>
        <v/>
      </c>
      <c r="AT1286" s="22" t="str">
        <f aca="false">IF(AS1286&lt;&gt;"",AP1286&amp;" Potencial / "&amp;AS1286&amp;" Share","")</f>
        <v/>
      </c>
      <c r="AU1286" s="22" t="str">
        <f aca="false">IF(AH1286="","Sin dato",IF(AH1286-AO1286&gt;Resumen!$B$6,"Sobre-exhibido",IF(AO1286-AH1286&gt;Resumen!$B$6,"Sub-exhibido","En línea")))</f>
        <v>Sin dato</v>
      </c>
      <c r="AV1286" s="22" t="str">
        <f aca="false">IF(AT1286="","",IF(AT1286="Alto Potencial / Bajo Share",1,IF(AT1286="Alto Potencial / Alto Share",2,IF(AT1286="Bajo Potencial / Alto Share",3,4))))</f>
        <v/>
      </c>
      <c r="AW1286" s="22" t="str">
        <f aca="false">IF(Q1286="No","Sin competencia directa",IF(AV1286=1,"1 - Foco Conquista (Alto Pot / Bajo Share)",IF(AV1286=2,"2 - Foco Defensa (Alto Pot / Alto Share)",IF(AV1286=3,"3 - Monitoreo (Bajo Pot / Alto Share)","4 - Baja Prioridad (Bajo Pot / Bajo Share)"))))</f>
        <v>Sin competencia directa</v>
      </c>
      <c r="AX1286" s="12" t="str">
        <f aca="false">IF(OR(IFERROR(AND(W1286&lt;&gt;"",Y1286&lt;&gt;"",Y1286-W1286&gt;Resumen!$B$8),FALSE()),IFERROR(AND(X1286&lt;&gt;"",Y1286&lt;&gt;"",Y1286-X1286&gt;Resumen!$B$8),FALSE())),MAX(IF(IFERROR(AND(W1286&lt;&gt;"",Y1286&lt;&gt;"",Y1286-W1286&gt;Resumen!$B$8),FALSE()),Y1286-W1286,0),IF(IFERROR(AND(X1286&lt;&gt;"",Y1286&lt;&gt;"",Y1286-X1286&gt;Resumen!$B$8),FALSE()),Y1286-X1286,0)),"")</f>
        <v/>
      </c>
      <c r="AY1286" s="22" t="str">
        <f aca="false">IF(OR(IFERROR(AND(W1286&lt;&gt;"",Y1286&lt;&gt;"",Y1286-W1286&gt;Resumen!$B$8),FALSE()),IFERROR(AND(X1286&lt;&gt;"",Y1286&lt;&gt;"",Y1286-X1286&gt;Resumen!$B$8),FALSE())),TRIM("Lays tiene mayor markup que "&amp;IF(IFERROR(AND(W1286&lt;&gt;"",Y1286&lt;&gt;"",Y1286-W1286&gt;Resumen!$B$8),FALSE()),"Quento ","")&amp;IF(IFERROR(AND(X1286&lt;&gt;"",Y1286&lt;&gt;"",Y1286-X1286&gt;Resumen!$B$8),FALSE()),"Julicroc ","")&amp;"en este PDV"),"")</f>
        <v/>
      </c>
      <c r="AZ1286" s="22" t="str">
        <f aca="false">IF(COUNTIF('Plan Pehuamar - Lista'!$A$2:$A$167,A1286)&gt;0,"Sí","No")</f>
        <v>No</v>
      </c>
      <c r="BA1286" s="22" t="str">
        <f aca="false">IF(COUNTIF('Plan Combo 9+1'!$A$2:$A$226,A1286)&gt;0,"Sí","No")</f>
        <v>No</v>
      </c>
      <c r="BB1286" s="22" t="str">
        <f aca="false">IF(AH1286="","No",IF(BA1286="Sí",IF((AO1286-AH1286)&gt;Resumen!$B$6,"Sí","No"),IF((AO1286-AH1286)&gt;=Resumen!$B$132,"Sí","No")))</f>
        <v>No</v>
      </c>
      <c r="BC1286" s="22" t="str">
        <f aca="false">IF(AND(N1286="Sí",AL1286="Sí",AI1286=0),"Sí","No")</f>
        <v>No</v>
      </c>
      <c r="BD1286" s="22" t="str">
        <f aca="false">IF(COUNTIF('Plan 9+1 (con Pehuamar)'!$A$2:$A$227,A1286)&gt;0,"Sí","No")</f>
        <v>No</v>
      </c>
    </row>
    <row r="1287" customFormat="false" ht="15" hidden="false" customHeight="true" outlineLevel="0" collapsed="false">
      <c r="A1287" s="6" t="n">
        <v>400315</v>
      </c>
      <c r="B1287" s="6" t="n">
        <v>6</v>
      </c>
      <c r="C1287" s="6" t="n">
        <v>605</v>
      </c>
      <c r="D1287" s="6" t="s">
        <v>398</v>
      </c>
      <c r="E1287" s="6" t="s">
        <v>1459</v>
      </c>
      <c r="F1287" s="6" t="s">
        <v>196</v>
      </c>
      <c r="G1287" s="6" t="s">
        <v>129</v>
      </c>
      <c r="H1287" s="6" t="s">
        <v>197</v>
      </c>
      <c r="I1287" s="27" t="n">
        <v>0</v>
      </c>
      <c r="J1287" s="27" t="n">
        <v>0</v>
      </c>
      <c r="K1287" s="27" t="n">
        <v>4</v>
      </c>
      <c r="L1287" s="28" t="n">
        <f aca="false">I1287+J1287</f>
        <v>0</v>
      </c>
      <c r="M1287" s="28" t="n">
        <f aca="false">L1287+K1287</f>
        <v>4</v>
      </c>
      <c r="N1287" s="22" t="str">
        <f aca="false">IF(I1287&gt;0,"Sí","No")</f>
        <v>No</v>
      </c>
      <c r="O1287" s="22" t="str">
        <f aca="false">IF(J1287&gt;0,"Sí","No")</f>
        <v>No</v>
      </c>
      <c r="P1287" s="22" t="str">
        <f aca="false">IF(K1287&gt;0,"Sí","No")</f>
        <v>Sí</v>
      </c>
      <c r="Q1287" s="22" t="str">
        <f aca="false">IF(OR(I1287&gt;0,J1287&gt;0),"Sí","No")</f>
        <v>No</v>
      </c>
      <c r="R1287" s="27"/>
      <c r="S1287" s="27"/>
      <c r="T1287" s="27"/>
      <c r="U1287" s="27"/>
      <c r="V1287" s="27"/>
      <c r="W1287" s="12" t="str">
        <f aca="false">IF(AND(I1287&gt;0,R1287&gt;0),(S1287-R1287)/R1287,"")</f>
        <v/>
      </c>
      <c r="X1287" s="12" t="str">
        <f aca="false">IF(AND(J1287&gt;0,T1287&gt;0),(U1287-T1287)/T1287,"")</f>
        <v/>
      </c>
      <c r="Y1287" s="12" t="str">
        <f aca="false">IF(AND(K1287&gt;0,V1287&gt;0),(V1287-Resumen!$B$7)/Resumen!$B$7,"")</f>
        <v/>
      </c>
      <c r="Z1287" s="28" t="str">
        <f aca="false">IF(AND(K1287&gt;0,I1287&gt;0,V1287&gt;0,S1287&gt;0),V1287-S1287,"")</f>
        <v/>
      </c>
      <c r="AA1287" s="12" t="str">
        <f aca="false">IF(Z1287&lt;&gt;"",Z1287/S1287,"")</f>
        <v/>
      </c>
      <c r="AB1287" s="28" t="str">
        <f aca="false">IF(AND(K1287&gt;0,J1287&gt;0,V1287&gt;0,U1287&gt;0),V1287-U1287,"")</f>
        <v/>
      </c>
      <c r="AC1287" s="12" t="str">
        <f aca="false">IF(AB1287&lt;&gt;"",AB1287/U1287,"")</f>
        <v/>
      </c>
      <c r="AD1287" s="27" t="n">
        <v>0</v>
      </c>
      <c r="AE1287" s="27" t="n">
        <v>0</v>
      </c>
      <c r="AF1287" s="27" t="n">
        <v>0</v>
      </c>
      <c r="AG1287" s="28" t="n">
        <f aca="false">AD1287+AE1287+AF1287</f>
        <v>0</v>
      </c>
      <c r="AH1287" s="12" t="str">
        <f aca="false">IF(AG1287&gt;0,AD1287/AG1287,"")</f>
        <v/>
      </c>
      <c r="AI1287" s="27" t="n">
        <v>0</v>
      </c>
      <c r="AJ1287" s="27" t="n">
        <v>0</v>
      </c>
      <c r="AK1287" s="27" t="n">
        <v>0</v>
      </c>
      <c r="AL1287" s="22" t="str">
        <f aca="false">IF(OR(AJ1287&gt;0,AK1287&gt;0),"Sí","No")</f>
        <v>No</v>
      </c>
      <c r="AM1287" s="6"/>
      <c r="AN1287" s="6"/>
      <c r="AO1287" s="12" t="n">
        <f aca="false">IF(M1287&gt;0,K1287/M1287,"")</f>
        <v>1</v>
      </c>
      <c r="AP1287" s="22" t="str">
        <f aca="false">IF(M1287&gt;=Resumen!$B$5,"Alto","Bajo")</f>
        <v>Bajo</v>
      </c>
      <c r="AQ1287" s="22" t="str">
        <f aca="false">IF(AO1287&gt;=Resumen!$B$28,"Alto","Bajo")</f>
        <v>Alto</v>
      </c>
      <c r="AR1287" s="22" t="str">
        <f aca="false">AP1287&amp;" Potencial / "&amp;AQ1287&amp;" Share"</f>
        <v>Bajo Potencial / Alto Share</v>
      </c>
      <c r="AS1287" s="22" t="str">
        <f aca="false">IF(Q1287="Sí",IF(AO1287&gt;=Resumen!$B$29,"Alto","Bajo"),"")</f>
        <v/>
      </c>
      <c r="AT1287" s="22" t="str">
        <f aca="false">IF(AS1287&lt;&gt;"",AP1287&amp;" Potencial / "&amp;AS1287&amp;" Share","")</f>
        <v/>
      </c>
      <c r="AU1287" s="22" t="str">
        <f aca="false">IF(AH1287="","Sin dato",IF(AH1287-AO1287&gt;Resumen!$B$6,"Sobre-exhibido",IF(AO1287-AH1287&gt;Resumen!$B$6,"Sub-exhibido","En línea")))</f>
        <v>Sin dato</v>
      </c>
      <c r="AV1287" s="22" t="str">
        <f aca="false">IF(AT1287="","",IF(AT1287="Alto Potencial / Bajo Share",1,IF(AT1287="Alto Potencial / Alto Share",2,IF(AT1287="Bajo Potencial / Alto Share",3,4))))</f>
        <v/>
      </c>
      <c r="AW1287" s="22" t="str">
        <f aca="false">IF(Q1287="No","Sin competencia directa",IF(AV1287=1,"1 - Foco Conquista (Alto Pot / Bajo Share)",IF(AV1287=2,"2 - Foco Defensa (Alto Pot / Alto Share)",IF(AV1287=3,"3 - Monitoreo (Bajo Pot / Alto Share)","4 - Baja Prioridad (Bajo Pot / Bajo Share)"))))</f>
        <v>Sin competencia directa</v>
      </c>
      <c r="AX1287" s="12" t="str">
        <f aca="false">IF(OR(IFERROR(AND(W1287&lt;&gt;"",Y1287&lt;&gt;"",Y1287-W1287&gt;Resumen!$B$8),FALSE()),IFERROR(AND(X1287&lt;&gt;"",Y1287&lt;&gt;"",Y1287-X1287&gt;Resumen!$B$8),FALSE())),MAX(IF(IFERROR(AND(W1287&lt;&gt;"",Y1287&lt;&gt;"",Y1287-W1287&gt;Resumen!$B$8),FALSE()),Y1287-W1287,0),IF(IFERROR(AND(X1287&lt;&gt;"",Y1287&lt;&gt;"",Y1287-X1287&gt;Resumen!$B$8),FALSE()),Y1287-X1287,0)),"")</f>
        <v/>
      </c>
      <c r="AY1287" s="22" t="str">
        <f aca="false">IF(OR(IFERROR(AND(W1287&lt;&gt;"",Y1287&lt;&gt;"",Y1287-W1287&gt;Resumen!$B$8),FALSE()),IFERROR(AND(X1287&lt;&gt;"",Y1287&lt;&gt;"",Y1287-X1287&gt;Resumen!$B$8),FALSE())),TRIM("Lays tiene mayor markup que "&amp;IF(IFERROR(AND(W1287&lt;&gt;"",Y1287&lt;&gt;"",Y1287-W1287&gt;Resumen!$B$8),FALSE()),"Quento ","")&amp;IF(IFERROR(AND(X1287&lt;&gt;"",Y1287&lt;&gt;"",Y1287-X1287&gt;Resumen!$B$8),FALSE()),"Julicroc ","")&amp;"en este PDV"),"")</f>
        <v/>
      </c>
      <c r="AZ1287" s="22" t="str">
        <f aca="false">IF(COUNTIF('Plan Pehuamar - Lista'!$A$2:$A$167,A1287)&gt;0,"Sí","No")</f>
        <v>No</v>
      </c>
      <c r="BA1287" s="22" t="str">
        <f aca="false">IF(COUNTIF('Plan Combo 9+1'!$A$2:$A$226,A1287)&gt;0,"Sí","No")</f>
        <v>No</v>
      </c>
      <c r="BB1287" s="22" t="str">
        <f aca="false">IF(AH1287="","No",IF(BA1287="Sí",IF((AO1287-AH1287)&gt;Resumen!$B$6,"Sí","No"),IF((AO1287-AH1287)&gt;=Resumen!$B$132,"Sí","No")))</f>
        <v>No</v>
      </c>
      <c r="BC1287" s="22" t="str">
        <f aca="false">IF(AND(N1287="Sí",AL1287="Sí",AI1287=0),"Sí","No")</f>
        <v>No</v>
      </c>
      <c r="BD1287" s="22" t="str">
        <f aca="false">IF(COUNTIF('Plan 9+1 (con Pehuamar)'!$A$2:$A$227,A1287)&gt;0,"Sí","No")</f>
        <v>No</v>
      </c>
    </row>
    <row r="1288" customFormat="false" ht="15" hidden="false" customHeight="true" outlineLevel="0" collapsed="false">
      <c r="A1288" s="6" t="n">
        <v>400329</v>
      </c>
      <c r="B1288" s="6" t="n">
        <v>6</v>
      </c>
      <c r="C1288" s="6" t="n">
        <v>605</v>
      </c>
      <c r="D1288" s="6" t="s">
        <v>398</v>
      </c>
      <c r="E1288" s="6" t="s">
        <v>1460</v>
      </c>
      <c r="F1288" s="6" t="s">
        <v>196</v>
      </c>
      <c r="G1288" s="6" t="s">
        <v>129</v>
      </c>
      <c r="H1288" s="6" t="s">
        <v>197</v>
      </c>
      <c r="I1288" s="27" t="n">
        <v>0</v>
      </c>
      <c r="J1288" s="27" t="n">
        <v>0</v>
      </c>
      <c r="K1288" s="27" t="n">
        <v>0.2</v>
      </c>
      <c r="L1288" s="28" t="n">
        <f aca="false">I1288+J1288</f>
        <v>0</v>
      </c>
      <c r="M1288" s="28" t="n">
        <f aca="false">L1288+K1288</f>
        <v>0.2</v>
      </c>
      <c r="N1288" s="22" t="str">
        <f aca="false">IF(I1288&gt;0,"Sí","No")</f>
        <v>No</v>
      </c>
      <c r="O1288" s="22" t="str">
        <f aca="false">IF(J1288&gt;0,"Sí","No")</f>
        <v>No</v>
      </c>
      <c r="P1288" s="22" t="str">
        <f aca="false">IF(K1288&gt;0,"Sí","No")</f>
        <v>Sí</v>
      </c>
      <c r="Q1288" s="22" t="str">
        <f aca="false">IF(OR(I1288&gt;0,J1288&gt;0),"Sí","No")</f>
        <v>No</v>
      </c>
      <c r="R1288" s="27"/>
      <c r="S1288" s="27"/>
      <c r="T1288" s="27"/>
      <c r="U1288" s="27"/>
      <c r="V1288" s="27"/>
      <c r="W1288" s="12" t="str">
        <f aca="false">IF(AND(I1288&gt;0,R1288&gt;0),(S1288-R1288)/R1288,"")</f>
        <v/>
      </c>
      <c r="X1288" s="12" t="str">
        <f aca="false">IF(AND(J1288&gt;0,T1288&gt;0),(U1288-T1288)/T1288,"")</f>
        <v/>
      </c>
      <c r="Y1288" s="12" t="str">
        <f aca="false">IF(AND(K1288&gt;0,V1288&gt;0),(V1288-Resumen!$B$7)/Resumen!$B$7,"")</f>
        <v/>
      </c>
      <c r="Z1288" s="28" t="str">
        <f aca="false">IF(AND(K1288&gt;0,I1288&gt;0,V1288&gt;0,S1288&gt;0),V1288-S1288,"")</f>
        <v/>
      </c>
      <c r="AA1288" s="12" t="str">
        <f aca="false">IF(Z1288&lt;&gt;"",Z1288/S1288,"")</f>
        <v/>
      </c>
      <c r="AB1288" s="28" t="str">
        <f aca="false">IF(AND(K1288&gt;0,J1288&gt;0,V1288&gt;0,U1288&gt;0),V1288-U1288,"")</f>
        <v/>
      </c>
      <c r="AC1288" s="12" t="str">
        <f aca="false">IF(AB1288&lt;&gt;"",AB1288/U1288,"")</f>
        <v/>
      </c>
      <c r="AD1288" s="27" t="n">
        <v>0</v>
      </c>
      <c r="AE1288" s="27" t="n">
        <v>0</v>
      </c>
      <c r="AF1288" s="27" t="n">
        <v>0</v>
      </c>
      <c r="AG1288" s="28" t="n">
        <f aca="false">AD1288+AE1288+AF1288</f>
        <v>0</v>
      </c>
      <c r="AH1288" s="12" t="str">
        <f aca="false">IF(AG1288&gt;0,AD1288/AG1288,"")</f>
        <v/>
      </c>
      <c r="AI1288" s="27" t="n">
        <v>0</v>
      </c>
      <c r="AJ1288" s="27" t="n">
        <v>0</v>
      </c>
      <c r="AK1288" s="27" t="n">
        <v>0</v>
      </c>
      <c r="AL1288" s="22" t="str">
        <f aca="false">IF(OR(AJ1288&gt;0,AK1288&gt;0),"Sí","No")</f>
        <v>No</v>
      </c>
      <c r="AM1288" s="6"/>
      <c r="AN1288" s="6"/>
      <c r="AO1288" s="12" t="n">
        <f aca="false">IF(M1288&gt;0,K1288/M1288,"")</f>
        <v>1</v>
      </c>
      <c r="AP1288" s="22" t="str">
        <f aca="false">IF(M1288&gt;=Resumen!$B$5,"Alto","Bajo")</f>
        <v>Bajo</v>
      </c>
      <c r="AQ1288" s="22" t="str">
        <f aca="false">IF(AO1288&gt;=Resumen!$B$28,"Alto","Bajo")</f>
        <v>Alto</v>
      </c>
      <c r="AR1288" s="22" t="str">
        <f aca="false">AP1288&amp;" Potencial / "&amp;AQ1288&amp;" Share"</f>
        <v>Bajo Potencial / Alto Share</v>
      </c>
      <c r="AS1288" s="22" t="str">
        <f aca="false">IF(Q1288="Sí",IF(AO1288&gt;=Resumen!$B$29,"Alto","Bajo"),"")</f>
        <v/>
      </c>
      <c r="AT1288" s="22" t="str">
        <f aca="false">IF(AS1288&lt;&gt;"",AP1288&amp;" Potencial / "&amp;AS1288&amp;" Share","")</f>
        <v/>
      </c>
      <c r="AU1288" s="22" t="str">
        <f aca="false">IF(AH1288="","Sin dato",IF(AH1288-AO1288&gt;Resumen!$B$6,"Sobre-exhibido",IF(AO1288-AH1288&gt;Resumen!$B$6,"Sub-exhibido","En línea")))</f>
        <v>Sin dato</v>
      </c>
      <c r="AV1288" s="22" t="str">
        <f aca="false">IF(AT1288="","",IF(AT1288="Alto Potencial / Bajo Share",1,IF(AT1288="Alto Potencial / Alto Share",2,IF(AT1288="Bajo Potencial / Alto Share",3,4))))</f>
        <v/>
      </c>
      <c r="AW1288" s="22" t="str">
        <f aca="false">IF(Q1288="No","Sin competencia directa",IF(AV1288=1,"1 - Foco Conquista (Alto Pot / Bajo Share)",IF(AV1288=2,"2 - Foco Defensa (Alto Pot / Alto Share)",IF(AV1288=3,"3 - Monitoreo (Bajo Pot / Alto Share)","4 - Baja Prioridad (Bajo Pot / Bajo Share)"))))</f>
        <v>Sin competencia directa</v>
      </c>
      <c r="AX1288" s="12" t="str">
        <f aca="false">IF(OR(IFERROR(AND(W1288&lt;&gt;"",Y1288&lt;&gt;"",Y1288-W1288&gt;Resumen!$B$8),FALSE()),IFERROR(AND(X1288&lt;&gt;"",Y1288&lt;&gt;"",Y1288-X1288&gt;Resumen!$B$8),FALSE())),MAX(IF(IFERROR(AND(W1288&lt;&gt;"",Y1288&lt;&gt;"",Y1288-W1288&gt;Resumen!$B$8),FALSE()),Y1288-W1288,0),IF(IFERROR(AND(X1288&lt;&gt;"",Y1288&lt;&gt;"",Y1288-X1288&gt;Resumen!$B$8),FALSE()),Y1288-X1288,0)),"")</f>
        <v/>
      </c>
      <c r="AY1288" s="22" t="str">
        <f aca="false">IF(OR(IFERROR(AND(W1288&lt;&gt;"",Y1288&lt;&gt;"",Y1288-W1288&gt;Resumen!$B$8),FALSE()),IFERROR(AND(X1288&lt;&gt;"",Y1288&lt;&gt;"",Y1288-X1288&gt;Resumen!$B$8),FALSE())),TRIM("Lays tiene mayor markup que "&amp;IF(IFERROR(AND(W1288&lt;&gt;"",Y1288&lt;&gt;"",Y1288-W1288&gt;Resumen!$B$8),FALSE()),"Quento ","")&amp;IF(IFERROR(AND(X1288&lt;&gt;"",Y1288&lt;&gt;"",Y1288-X1288&gt;Resumen!$B$8),FALSE()),"Julicroc ","")&amp;"en este PDV"),"")</f>
        <v/>
      </c>
      <c r="AZ1288" s="22" t="str">
        <f aca="false">IF(COUNTIF('Plan Pehuamar - Lista'!$A$2:$A$167,A1288)&gt;0,"Sí","No")</f>
        <v>No</v>
      </c>
      <c r="BA1288" s="22" t="str">
        <f aca="false">IF(COUNTIF('Plan Combo 9+1'!$A$2:$A$226,A1288)&gt;0,"Sí","No")</f>
        <v>No</v>
      </c>
      <c r="BB1288" s="22" t="str">
        <f aca="false">IF(AH1288="","No",IF(BA1288="Sí",IF((AO1288-AH1288)&gt;Resumen!$B$6,"Sí","No"),IF((AO1288-AH1288)&gt;=Resumen!$B$132,"Sí","No")))</f>
        <v>No</v>
      </c>
      <c r="BC1288" s="22" t="str">
        <f aca="false">IF(AND(N1288="Sí",AL1288="Sí",AI1288=0),"Sí","No")</f>
        <v>No</v>
      </c>
      <c r="BD1288" s="22" t="str">
        <f aca="false">IF(COUNTIF('Plan 9+1 (con Pehuamar)'!$A$2:$A$227,A1288)&gt;0,"Sí","No")</f>
        <v>No</v>
      </c>
    </row>
    <row r="1289" customFormat="false" ht="15" hidden="false" customHeight="true" outlineLevel="0" collapsed="false">
      <c r="A1289" s="6" t="n">
        <v>400354</v>
      </c>
      <c r="B1289" s="6" t="n">
        <v>6</v>
      </c>
      <c r="C1289" s="6" t="n">
        <v>605</v>
      </c>
      <c r="D1289" s="6" t="s">
        <v>398</v>
      </c>
      <c r="E1289" s="6" t="s">
        <v>1461</v>
      </c>
      <c r="F1289" s="6" t="s">
        <v>196</v>
      </c>
      <c r="G1289" s="6" t="s">
        <v>129</v>
      </c>
      <c r="H1289" s="6" t="s">
        <v>197</v>
      </c>
      <c r="I1289" s="27" t="n">
        <v>0</v>
      </c>
      <c r="J1289" s="27" t="n">
        <v>0</v>
      </c>
      <c r="K1289" s="27" t="n">
        <v>0.1</v>
      </c>
      <c r="L1289" s="28" t="n">
        <f aca="false">I1289+J1289</f>
        <v>0</v>
      </c>
      <c r="M1289" s="28" t="n">
        <f aca="false">L1289+K1289</f>
        <v>0.1</v>
      </c>
      <c r="N1289" s="22" t="str">
        <f aca="false">IF(I1289&gt;0,"Sí","No")</f>
        <v>No</v>
      </c>
      <c r="O1289" s="22" t="str">
        <f aca="false">IF(J1289&gt;0,"Sí","No")</f>
        <v>No</v>
      </c>
      <c r="P1289" s="22" t="str">
        <f aca="false">IF(K1289&gt;0,"Sí","No")</f>
        <v>Sí</v>
      </c>
      <c r="Q1289" s="22" t="str">
        <f aca="false">IF(OR(I1289&gt;0,J1289&gt;0),"Sí","No")</f>
        <v>No</v>
      </c>
      <c r="R1289" s="27"/>
      <c r="S1289" s="27"/>
      <c r="T1289" s="27"/>
      <c r="U1289" s="27"/>
      <c r="V1289" s="27"/>
      <c r="W1289" s="12" t="str">
        <f aca="false">IF(AND(I1289&gt;0,R1289&gt;0),(S1289-R1289)/R1289,"")</f>
        <v/>
      </c>
      <c r="X1289" s="12" t="str">
        <f aca="false">IF(AND(J1289&gt;0,T1289&gt;0),(U1289-T1289)/T1289,"")</f>
        <v/>
      </c>
      <c r="Y1289" s="12" t="str">
        <f aca="false">IF(AND(K1289&gt;0,V1289&gt;0),(V1289-Resumen!$B$7)/Resumen!$B$7,"")</f>
        <v/>
      </c>
      <c r="Z1289" s="28" t="str">
        <f aca="false">IF(AND(K1289&gt;0,I1289&gt;0,V1289&gt;0,S1289&gt;0),V1289-S1289,"")</f>
        <v/>
      </c>
      <c r="AA1289" s="12" t="str">
        <f aca="false">IF(Z1289&lt;&gt;"",Z1289/S1289,"")</f>
        <v/>
      </c>
      <c r="AB1289" s="28" t="str">
        <f aca="false">IF(AND(K1289&gt;0,J1289&gt;0,V1289&gt;0,U1289&gt;0),V1289-U1289,"")</f>
        <v/>
      </c>
      <c r="AC1289" s="12" t="str">
        <f aca="false">IF(AB1289&lt;&gt;"",AB1289/U1289,"")</f>
        <v/>
      </c>
      <c r="AD1289" s="27" t="n">
        <v>0</v>
      </c>
      <c r="AE1289" s="27" t="n">
        <v>0</v>
      </c>
      <c r="AF1289" s="27" t="n">
        <v>0</v>
      </c>
      <c r="AG1289" s="28" t="n">
        <f aca="false">AD1289+AE1289+AF1289</f>
        <v>0</v>
      </c>
      <c r="AH1289" s="12" t="str">
        <f aca="false">IF(AG1289&gt;0,AD1289/AG1289,"")</f>
        <v/>
      </c>
      <c r="AI1289" s="27" t="n">
        <v>0</v>
      </c>
      <c r="AJ1289" s="27" t="n">
        <v>0</v>
      </c>
      <c r="AK1289" s="27" t="n">
        <v>0</v>
      </c>
      <c r="AL1289" s="22" t="str">
        <f aca="false">IF(OR(AJ1289&gt;0,AK1289&gt;0),"Sí","No")</f>
        <v>No</v>
      </c>
      <c r="AM1289" s="6"/>
      <c r="AN1289" s="6"/>
      <c r="AO1289" s="12" t="n">
        <f aca="false">IF(M1289&gt;0,K1289/M1289,"")</f>
        <v>1</v>
      </c>
      <c r="AP1289" s="22" t="str">
        <f aca="false">IF(M1289&gt;=Resumen!$B$5,"Alto","Bajo")</f>
        <v>Bajo</v>
      </c>
      <c r="AQ1289" s="22" t="str">
        <f aca="false">IF(AO1289&gt;=Resumen!$B$28,"Alto","Bajo")</f>
        <v>Alto</v>
      </c>
      <c r="AR1289" s="22" t="str">
        <f aca="false">AP1289&amp;" Potencial / "&amp;AQ1289&amp;" Share"</f>
        <v>Bajo Potencial / Alto Share</v>
      </c>
      <c r="AS1289" s="22" t="str">
        <f aca="false">IF(Q1289="Sí",IF(AO1289&gt;=Resumen!$B$29,"Alto","Bajo"),"")</f>
        <v/>
      </c>
      <c r="AT1289" s="22" t="str">
        <f aca="false">IF(AS1289&lt;&gt;"",AP1289&amp;" Potencial / "&amp;AS1289&amp;" Share","")</f>
        <v/>
      </c>
      <c r="AU1289" s="22" t="str">
        <f aca="false">IF(AH1289="","Sin dato",IF(AH1289-AO1289&gt;Resumen!$B$6,"Sobre-exhibido",IF(AO1289-AH1289&gt;Resumen!$B$6,"Sub-exhibido","En línea")))</f>
        <v>Sin dato</v>
      </c>
      <c r="AV1289" s="22" t="str">
        <f aca="false">IF(AT1289="","",IF(AT1289="Alto Potencial / Bajo Share",1,IF(AT1289="Alto Potencial / Alto Share",2,IF(AT1289="Bajo Potencial / Alto Share",3,4))))</f>
        <v/>
      </c>
      <c r="AW1289" s="22" t="str">
        <f aca="false">IF(Q1289="No","Sin competencia directa",IF(AV1289=1,"1 - Foco Conquista (Alto Pot / Bajo Share)",IF(AV1289=2,"2 - Foco Defensa (Alto Pot / Alto Share)",IF(AV1289=3,"3 - Monitoreo (Bajo Pot / Alto Share)","4 - Baja Prioridad (Bajo Pot / Bajo Share)"))))</f>
        <v>Sin competencia directa</v>
      </c>
      <c r="AX1289" s="12" t="str">
        <f aca="false">IF(OR(IFERROR(AND(W1289&lt;&gt;"",Y1289&lt;&gt;"",Y1289-W1289&gt;Resumen!$B$8),FALSE()),IFERROR(AND(X1289&lt;&gt;"",Y1289&lt;&gt;"",Y1289-X1289&gt;Resumen!$B$8),FALSE())),MAX(IF(IFERROR(AND(W1289&lt;&gt;"",Y1289&lt;&gt;"",Y1289-W1289&gt;Resumen!$B$8),FALSE()),Y1289-W1289,0),IF(IFERROR(AND(X1289&lt;&gt;"",Y1289&lt;&gt;"",Y1289-X1289&gt;Resumen!$B$8),FALSE()),Y1289-X1289,0)),"")</f>
        <v/>
      </c>
      <c r="AY1289" s="22" t="str">
        <f aca="false">IF(OR(IFERROR(AND(W1289&lt;&gt;"",Y1289&lt;&gt;"",Y1289-W1289&gt;Resumen!$B$8),FALSE()),IFERROR(AND(X1289&lt;&gt;"",Y1289&lt;&gt;"",Y1289-X1289&gt;Resumen!$B$8),FALSE())),TRIM("Lays tiene mayor markup que "&amp;IF(IFERROR(AND(W1289&lt;&gt;"",Y1289&lt;&gt;"",Y1289-W1289&gt;Resumen!$B$8),FALSE()),"Quento ","")&amp;IF(IFERROR(AND(X1289&lt;&gt;"",Y1289&lt;&gt;"",Y1289-X1289&gt;Resumen!$B$8),FALSE()),"Julicroc ","")&amp;"en este PDV"),"")</f>
        <v/>
      </c>
      <c r="AZ1289" s="22" t="str">
        <f aca="false">IF(COUNTIF('Plan Pehuamar - Lista'!$A$2:$A$167,A1289)&gt;0,"Sí","No")</f>
        <v>No</v>
      </c>
      <c r="BA1289" s="22" t="str">
        <f aca="false">IF(COUNTIF('Plan Combo 9+1'!$A$2:$A$226,A1289)&gt;0,"Sí","No")</f>
        <v>No</v>
      </c>
      <c r="BB1289" s="22" t="str">
        <f aca="false">IF(AH1289="","No",IF(BA1289="Sí",IF((AO1289-AH1289)&gt;Resumen!$B$6,"Sí","No"),IF((AO1289-AH1289)&gt;=Resumen!$B$132,"Sí","No")))</f>
        <v>No</v>
      </c>
      <c r="BC1289" s="22" t="str">
        <f aca="false">IF(AND(N1289="Sí",AL1289="Sí",AI1289=0),"Sí","No")</f>
        <v>No</v>
      </c>
      <c r="BD1289" s="22" t="str">
        <f aca="false">IF(COUNTIF('Plan 9+1 (con Pehuamar)'!$A$2:$A$227,A1289)&gt;0,"Sí","No")</f>
        <v>No</v>
      </c>
    </row>
    <row r="1290" customFormat="false" ht="15" hidden="false" customHeight="true" outlineLevel="0" collapsed="false">
      <c r="A1290" s="6" t="n">
        <v>401744</v>
      </c>
      <c r="B1290" s="6" t="n">
        <v>6</v>
      </c>
      <c r="C1290" s="6" t="n">
        <v>605</v>
      </c>
      <c r="D1290" s="6" t="s">
        <v>398</v>
      </c>
      <c r="E1290" s="6" t="s">
        <v>1462</v>
      </c>
      <c r="F1290" s="6" t="s">
        <v>196</v>
      </c>
      <c r="G1290" s="6" t="s">
        <v>129</v>
      </c>
      <c r="H1290" s="6" t="s">
        <v>197</v>
      </c>
      <c r="I1290" s="27" t="n">
        <v>0</v>
      </c>
      <c r="J1290" s="27" t="n">
        <v>0</v>
      </c>
      <c r="K1290" s="27" t="n">
        <v>0.2</v>
      </c>
      <c r="L1290" s="28" t="n">
        <f aca="false">I1290+J1290</f>
        <v>0</v>
      </c>
      <c r="M1290" s="28" t="n">
        <f aca="false">L1290+K1290</f>
        <v>0.2</v>
      </c>
      <c r="N1290" s="22" t="str">
        <f aca="false">IF(I1290&gt;0,"Sí","No")</f>
        <v>No</v>
      </c>
      <c r="O1290" s="22" t="str">
        <f aca="false">IF(J1290&gt;0,"Sí","No")</f>
        <v>No</v>
      </c>
      <c r="P1290" s="22" t="str">
        <f aca="false">IF(K1290&gt;0,"Sí","No")</f>
        <v>Sí</v>
      </c>
      <c r="Q1290" s="22" t="str">
        <f aca="false">IF(OR(I1290&gt;0,J1290&gt;0),"Sí","No")</f>
        <v>No</v>
      </c>
      <c r="R1290" s="27"/>
      <c r="S1290" s="27"/>
      <c r="T1290" s="27"/>
      <c r="U1290" s="27"/>
      <c r="V1290" s="27"/>
      <c r="W1290" s="12" t="str">
        <f aca="false">IF(AND(I1290&gt;0,R1290&gt;0),(S1290-R1290)/R1290,"")</f>
        <v/>
      </c>
      <c r="X1290" s="12" t="str">
        <f aca="false">IF(AND(J1290&gt;0,T1290&gt;0),(U1290-T1290)/T1290,"")</f>
        <v/>
      </c>
      <c r="Y1290" s="12" t="str">
        <f aca="false">IF(AND(K1290&gt;0,V1290&gt;0),(V1290-Resumen!$B$7)/Resumen!$B$7,"")</f>
        <v/>
      </c>
      <c r="Z1290" s="28" t="str">
        <f aca="false">IF(AND(K1290&gt;0,I1290&gt;0,V1290&gt;0,S1290&gt;0),V1290-S1290,"")</f>
        <v/>
      </c>
      <c r="AA1290" s="12" t="str">
        <f aca="false">IF(Z1290&lt;&gt;"",Z1290/S1290,"")</f>
        <v/>
      </c>
      <c r="AB1290" s="28" t="str">
        <f aca="false">IF(AND(K1290&gt;0,J1290&gt;0,V1290&gt;0,U1290&gt;0),V1290-U1290,"")</f>
        <v/>
      </c>
      <c r="AC1290" s="12" t="str">
        <f aca="false">IF(AB1290&lt;&gt;"",AB1290/U1290,"")</f>
        <v/>
      </c>
      <c r="AD1290" s="27" t="n">
        <v>0</v>
      </c>
      <c r="AE1290" s="27" t="n">
        <v>0</v>
      </c>
      <c r="AF1290" s="27" t="n">
        <v>0</v>
      </c>
      <c r="AG1290" s="28" t="n">
        <f aca="false">AD1290+AE1290+AF1290</f>
        <v>0</v>
      </c>
      <c r="AH1290" s="12" t="str">
        <f aca="false">IF(AG1290&gt;0,AD1290/AG1290,"")</f>
        <v/>
      </c>
      <c r="AI1290" s="27" t="n">
        <v>0</v>
      </c>
      <c r="AJ1290" s="27" t="n">
        <v>0</v>
      </c>
      <c r="AK1290" s="27" t="n">
        <v>0</v>
      </c>
      <c r="AL1290" s="22" t="str">
        <f aca="false">IF(OR(AJ1290&gt;0,AK1290&gt;0),"Sí","No")</f>
        <v>No</v>
      </c>
      <c r="AM1290" s="6"/>
      <c r="AN1290" s="6"/>
      <c r="AO1290" s="12" t="n">
        <f aca="false">IF(M1290&gt;0,K1290/M1290,"")</f>
        <v>1</v>
      </c>
      <c r="AP1290" s="22" t="str">
        <f aca="false">IF(M1290&gt;=Resumen!$B$5,"Alto","Bajo")</f>
        <v>Bajo</v>
      </c>
      <c r="AQ1290" s="22" t="str">
        <f aca="false">IF(AO1290&gt;=Resumen!$B$28,"Alto","Bajo")</f>
        <v>Alto</v>
      </c>
      <c r="AR1290" s="22" t="str">
        <f aca="false">AP1290&amp;" Potencial / "&amp;AQ1290&amp;" Share"</f>
        <v>Bajo Potencial / Alto Share</v>
      </c>
      <c r="AS1290" s="22" t="str">
        <f aca="false">IF(Q1290="Sí",IF(AO1290&gt;=Resumen!$B$29,"Alto","Bajo"),"")</f>
        <v/>
      </c>
      <c r="AT1290" s="22" t="str">
        <f aca="false">IF(AS1290&lt;&gt;"",AP1290&amp;" Potencial / "&amp;AS1290&amp;" Share","")</f>
        <v/>
      </c>
      <c r="AU1290" s="22" t="str">
        <f aca="false">IF(AH1290="","Sin dato",IF(AH1290-AO1290&gt;Resumen!$B$6,"Sobre-exhibido",IF(AO1290-AH1290&gt;Resumen!$B$6,"Sub-exhibido","En línea")))</f>
        <v>Sin dato</v>
      </c>
      <c r="AV1290" s="22" t="str">
        <f aca="false">IF(AT1290="","",IF(AT1290="Alto Potencial / Bajo Share",1,IF(AT1290="Alto Potencial / Alto Share",2,IF(AT1290="Bajo Potencial / Alto Share",3,4))))</f>
        <v/>
      </c>
      <c r="AW1290" s="22" t="str">
        <f aca="false">IF(Q1290="No","Sin competencia directa",IF(AV1290=1,"1 - Foco Conquista (Alto Pot / Bajo Share)",IF(AV1290=2,"2 - Foco Defensa (Alto Pot / Alto Share)",IF(AV1290=3,"3 - Monitoreo (Bajo Pot / Alto Share)","4 - Baja Prioridad (Bajo Pot / Bajo Share)"))))</f>
        <v>Sin competencia directa</v>
      </c>
      <c r="AX1290" s="12" t="str">
        <f aca="false">IF(OR(IFERROR(AND(W1290&lt;&gt;"",Y1290&lt;&gt;"",Y1290-W1290&gt;Resumen!$B$8),FALSE()),IFERROR(AND(X1290&lt;&gt;"",Y1290&lt;&gt;"",Y1290-X1290&gt;Resumen!$B$8),FALSE())),MAX(IF(IFERROR(AND(W1290&lt;&gt;"",Y1290&lt;&gt;"",Y1290-W1290&gt;Resumen!$B$8),FALSE()),Y1290-W1290,0),IF(IFERROR(AND(X1290&lt;&gt;"",Y1290&lt;&gt;"",Y1290-X1290&gt;Resumen!$B$8),FALSE()),Y1290-X1290,0)),"")</f>
        <v/>
      </c>
      <c r="AY1290" s="22" t="str">
        <f aca="false">IF(OR(IFERROR(AND(W1290&lt;&gt;"",Y1290&lt;&gt;"",Y1290-W1290&gt;Resumen!$B$8),FALSE()),IFERROR(AND(X1290&lt;&gt;"",Y1290&lt;&gt;"",Y1290-X1290&gt;Resumen!$B$8),FALSE())),TRIM("Lays tiene mayor markup que "&amp;IF(IFERROR(AND(W1290&lt;&gt;"",Y1290&lt;&gt;"",Y1290-W1290&gt;Resumen!$B$8),FALSE()),"Quento ","")&amp;IF(IFERROR(AND(X1290&lt;&gt;"",Y1290&lt;&gt;"",Y1290-X1290&gt;Resumen!$B$8),FALSE()),"Julicroc ","")&amp;"en este PDV"),"")</f>
        <v/>
      </c>
      <c r="AZ1290" s="22" t="str">
        <f aca="false">IF(COUNTIF('Plan Pehuamar - Lista'!$A$2:$A$167,A1290)&gt;0,"Sí","No")</f>
        <v>No</v>
      </c>
      <c r="BA1290" s="22" t="str">
        <f aca="false">IF(COUNTIF('Plan Combo 9+1'!$A$2:$A$226,A1290)&gt;0,"Sí","No")</f>
        <v>No</v>
      </c>
      <c r="BB1290" s="22" t="str">
        <f aca="false">IF(AH1290="","No",IF(BA1290="Sí",IF((AO1290-AH1290)&gt;Resumen!$B$6,"Sí","No"),IF((AO1290-AH1290)&gt;=Resumen!$B$132,"Sí","No")))</f>
        <v>No</v>
      </c>
      <c r="BC1290" s="22" t="str">
        <f aca="false">IF(AND(N1290="Sí",AL1290="Sí",AI1290=0),"Sí","No")</f>
        <v>No</v>
      </c>
      <c r="BD1290" s="22" t="str">
        <f aca="false">IF(COUNTIF('Plan 9+1 (con Pehuamar)'!$A$2:$A$227,A1290)&gt;0,"Sí","No")</f>
        <v>No</v>
      </c>
    </row>
    <row r="1291" customFormat="false" ht="15" hidden="false" customHeight="true" outlineLevel="0" collapsed="false">
      <c r="A1291" s="6" t="n">
        <v>403003</v>
      </c>
      <c r="B1291" s="6" t="n">
        <v>6</v>
      </c>
      <c r="C1291" s="6" t="n">
        <v>605</v>
      </c>
      <c r="D1291" s="6" t="s">
        <v>398</v>
      </c>
      <c r="E1291" s="6" t="s">
        <v>1463</v>
      </c>
      <c r="F1291" s="6" t="s">
        <v>196</v>
      </c>
      <c r="G1291" s="6" t="s">
        <v>129</v>
      </c>
      <c r="H1291" s="6" t="s">
        <v>197</v>
      </c>
      <c r="I1291" s="27" t="n">
        <v>0</v>
      </c>
      <c r="J1291" s="27" t="n">
        <v>0</v>
      </c>
      <c r="K1291" s="27" t="n">
        <v>0.8</v>
      </c>
      <c r="L1291" s="28" t="n">
        <f aca="false">I1291+J1291</f>
        <v>0</v>
      </c>
      <c r="M1291" s="28" t="n">
        <f aca="false">L1291+K1291</f>
        <v>0.8</v>
      </c>
      <c r="N1291" s="22" t="str">
        <f aca="false">IF(I1291&gt;0,"Sí","No")</f>
        <v>No</v>
      </c>
      <c r="O1291" s="22" t="str">
        <f aca="false">IF(J1291&gt;0,"Sí","No")</f>
        <v>No</v>
      </c>
      <c r="P1291" s="22" t="str">
        <f aca="false">IF(K1291&gt;0,"Sí","No")</f>
        <v>Sí</v>
      </c>
      <c r="Q1291" s="22" t="str">
        <f aca="false">IF(OR(I1291&gt;0,J1291&gt;0),"Sí","No")</f>
        <v>No</v>
      </c>
      <c r="R1291" s="27"/>
      <c r="S1291" s="27"/>
      <c r="T1291" s="27"/>
      <c r="U1291" s="27"/>
      <c r="V1291" s="27"/>
      <c r="W1291" s="12" t="str">
        <f aca="false">IF(AND(I1291&gt;0,R1291&gt;0),(S1291-R1291)/R1291,"")</f>
        <v/>
      </c>
      <c r="X1291" s="12" t="str">
        <f aca="false">IF(AND(J1291&gt;0,T1291&gt;0),(U1291-T1291)/T1291,"")</f>
        <v/>
      </c>
      <c r="Y1291" s="12" t="str">
        <f aca="false">IF(AND(K1291&gt;0,V1291&gt;0),(V1291-Resumen!$B$7)/Resumen!$B$7,"")</f>
        <v/>
      </c>
      <c r="Z1291" s="28" t="str">
        <f aca="false">IF(AND(K1291&gt;0,I1291&gt;0,V1291&gt;0,S1291&gt;0),V1291-S1291,"")</f>
        <v/>
      </c>
      <c r="AA1291" s="12" t="str">
        <f aca="false">IF(Z1291&lt;&gt;"",Z1291/S1291,"")</f>
        <v/>
      </c>
      <c r="AB1291" s="28" t="str">
        <f aca="false">IF(AND(K1291&gt;0,J1291&gt;0,V1291&gt;0,U1291&gt;0),V1291-U1291,"")</f>
        <v/>
      </c>
      <c r="AC1291" s="12" t="str">
        <f aca="false">IF(AB1291&lt;&gt;"",AB1291/U1291,"")</f>
        <v/>
      </c>
      <c r="AD1291" s="27" t="n">
        <v>0</v>
      </c>
      <c r="AE1291" s="27" t="n">
        <v>0</v>
      </c>
      <c r="AF1291" s="27" t="n">
        <v>0</v>
      </c>
      <c r="AG1291" s="28" t="n">
        <f aca="false">AD1291+AE1291+AF1291</f>
        <v>0</v>
      </c>
      <c r="AH1291" s="12" t="str">
        <f aca="false">IF(AG1291&gt;0,AD1291/AG1291,"")</f>
        <v/>
      </c>
      <c r="AI1291" s="27" t="n">
        <v>0</v>
      </c>
      <c r="AJ1291" s="27" t="n">
        <v>0</v>
      </c>
      <c r="AK1291" s="27" t="n">
        <v>0</v>
      </c>
      <c r="AL1291" s="22" t="str">
        <f aca="false">IF(OR(AJ1291&gt;0,AK1291&gt;0),"Sí","No")</f>
        <v>No</v>
      </c>
      <c r="AM1291" s="6"/>
      <c r="AN1291" s="6"/>
      <c r="AO1291" s="12" t="n">
        <f aca="false">IF(M1291&gt;0,K1291/M1291,"")</f>
        <v>1</v>
      </c>
      <c r="AP1291" s="22" t="str">
        <f aca="false">IF(M1291&gt;=Resumen!$B$5,"Alto","Bajo")</f>
        <v>Bajo</v>
      </c>
      <c r="AQ1291" s="22" t="str">
        <f aca="false">IF(AO1291&gt;=Resumen!$B$28,"Alto","Bajo")</f>
        <v>Alto</v>
      </c>
      <c r="AR1291" s="22" t="str">
        <f aca="false">AP1291&amp;" Potencial / "&amp;AQ1291&amp;" Share"</f>
        <v>Bajo Potencial / Alto Share</v>
      </c>
      <c r="AS1291" s="22" t="str">
        <f aca="false">IF(Q1291="Sí",IF(AO1291&gt;=Resumen!$B$29,"Alto","Bajo"),"")</f>
        <v/>
      </c>
      <c r="AT1291" s="22" t="str">
        <f aca="false">IF(AS1291&lt;&gt;"",AP1291&amp;" Potencial / "&amp;AS1291&amp;" Share","")</f>
        <v/>
      </c>
      <c r="AU1291" s="22" t="str">
        <f aca="false">IF(AH1291="","Sin dato",IF(AH1291-AO1291&gt;Resumen!$B$6,"Sobre-exhibido",IF(AO1291-AH1291&gt;Resumen!$B$6,"Sub-exhibido","En línea")))</f>
        <v>Sin dato</v>
      </c>
      <c r="AV1291" s="22" t="str">
        <f aca="false">IF(AT1291="","",IF(AT1291="Alto Potencial / Bajo Share",1,IF(AT1291="Alto Potencial / Alto Share",2,IF(AT1291="Bajo Potencial / Alto Share",3,4))))</f>
        <v/>
      </c>
      <c r="AW1291" s="22" t="str">
        <f aca="false">IF(Q1291="No","Sin competencia directa",IF(AV1291=1,"1 - Foco Conquista (Alto Pot / Bajo Share)",IF(AV1291=2,"2 - Foco Defensa (Alto Pot / Alto Share)",IF(AV1291=3,"3 - Monitoreo (Bajo Pot / Alto Share)","4 - Baja Prioridad (Bajo Pot / Bajo Share)"))))</f>
        <v>Sin competencia directa</v>
      </c>
      <c r="AX1291" s="12" t="str">
        <f aca="false">IF(OR(IFERROR(AND(W1291&lt;&gt;"",Y1291&lt;&gt;"",Y1291-W1291&gt;Resumen!$B$8),FALSE()),IFERROR(AND(X1291&lt;&gt;"",Y1291&lt;&gt;"",Y1291-X1291&gt;Resumen!$B$8),FALSE())),MAX(IF(IFERROR(AND(W1291&lt;&gt;"",Y1291&lt;&gt;"",Y1291-W1291&gt;Resumen!$B$8),FALSE()),Y1291-W1291,0),IF(IFERROR(AND(X1291&lt;&gt;"",Y1291&lt;&gt;"",Y1291-X1291&gt;Resumen!$B$8),FALSE()),Y1291-X1291,0)),"")</f>
        <v/>
      </c>
      <c r="AY1291" s="22" t="str">
        <f aca="false">IF(OR(IFERROR(AND(W1291&lt;&gt;"",Y1291&lt;&gt;"",Y1291-W1291&gt;Resumen!$B$8),FALSE()),IFERROR(AND(X1291&lt;&gt;"",Y1291&lt;&gt;"",Y1291-X1291&gt;Resumen!$B$8),FALSE())),TRIM("Lays tiene mayor markup que "&amp;IF(IFERROR(AND(W1291&lt;&gt;"",Y1291&lt;&gt;"",Y1291-W1291&gt;Resumen!$B$8),FALSE()),"Quento ","")&amp;IF(IFERROR(AND(X1291&lt;&gt;"",Y1291&lt;&gt;"",Y1291-X1291&gt;Resumen!$B$8),FALSE()),"Julicroc ","")&amp;"en este PDV"),"")</f>
        <v/>
      </c>
      <c r="AZ1291" s="22" t="str">
        <f aca="false">IF(COUNTIF('Plan Pehuamar - Lista'!$A$2:$A$167,A1291)&gt;0,"Sí","No")</f>
        <v>No</v>
      </c>
      <c r="BA1291" s="22" t="str">
        <f aca="false">IF(COUNTIF('Plan Combo 9+1'!$A$2:$A$226,A1291)&gt;0,"Sí","No")</f>
        <v>No</v>
      </c>
      <c r="BB1291" s="22" t="str">
        <f aca="false">IF(AH1291="","No",IF(BA1291="Sí",IF((AO1291-AH1291)&gt;Resumen!$B$6,"Sí","No"),IF((AO1291-AH1291)&gt;=Resumen!$B$132,"Sí","No")))</f>
        <v>No</v>
      </c>
      <c r="BC1291" s="22" t="str">
        <f aca="false">IF(AND(N1291="Sí",AL1291="Sí",AI1291=0),"Sí","No")</f>
        <v>No</v>
      </c>
      <c r="BD1291" s="22" t="str">
        <f aca="false">IF(COUNTIF('Plan 9+1 (con Pehuamar)'!$A$2:$A$227,A1291)&gt;0,"Sí","No")</f>
        <v>No</v>
      </c>
    </row>
    <row r="1292" customFormat="false" ht="15" hidden="false" customHeight="true" outlineLevel="0" collapsed="false">
      <c r="A1292" s="6" t="n">
        <v>403205</v>
      </c>
      <c r="B1292" s="6" t="n">
        <v>6</v>
      </c>
      <c r="C1292" s="6" t="n">
        <v>605</v>
      </c>
      <c r="D1292" s="6" t="s">
        <v>398</v>
      </c>
      <c r="E1292" s="6" t="s">
        <v>1464</v>
      </c>
      <c r="F1292" s="6" t="s">
        <v>196</v>
      </c>
      <c r="G1292" s="6" t="s">
        <v>129</v>
      </c>
      <c r="H1292" s="6" t="s">
        <v>197</v>
      </c>
      <c r="I1292" s="27" t="n">
        <v>0</v>
      </c>
      <c r="J1292" s="27" t="n">
        <v>0</v>
      </c>
      <c r="K1292" s="27" t="n">
        <v>0.4</v>
      </c>
      <c r="L1292" s="28" t="n">
        <f aca="false">I1292+J1292</f>
        <v>0</v>
      </c>
      <c r="M1292" s="28" t="n">
        <f aca="false">L1292+K1292</f>
        <v>0.4</v>
      </c>
      <c r="N1292" s="22" t="str">
        <f aca="false">IF(I1292&gt;0,"Sí","No")</f>
        <v>No</v>
      </c>
      <c r="O1292" s="22" t="str">
        <f aca="false">IF(J1292&gt;0,"Sí","No")</f>
        <v>No</v>
      </c>
      <c r="P1292" s="22" t="str">
        <f aca="false">IF(K1292&gt;0,"Sí","No")</f>
        <v>Sí</v>
      </c>
      <c r="Q1292" s="22" t="str">
        <f aca="false">IF(OR(I1292&gt;0,J1292&gt;0),"Sí","No")</f>
        <v>No</v>
      </c>
      <c r="R1292" s="27"/>
      <c r="S1292" s="27"/>
      <c r="T1292" s="27"/>
      <c r="U1292" s="27"/>
      <c r="V1292" s="27"/>
      <c r="W1292" s="12" t="str">
        <f aca="false">IF(AND(I1292&gt;0,R1292&gt;0),(S1292-R1292)/R1292,"")</f>
        <v/>
      </c>
      <c r="X1292" s="12" t="str">
        <f aca="false">IF(AND(J1292&gt;0,T1292&gt;0),(U1292-T1292)/T1292,"")</f>
        <v/>
      </c>
      <c r="Y1292" s="12" t="str">
        <f aca="false">IF(AND(K1292&gt;0,V1292&gt;0),(V1292-Resumen!$B$7)/Resumen!$B$7,"")</f>
        <v/>
      </c>
      <c r="Z1292" s="28" t="str">
        <f aca="false">IF(AND(K1292&gt;0,I1292&gt;0,V1292&gt;0,S1292&gt;0),V1292-S1292,"")</f>
        <v/>
      </c>
      <c r="AA1292" s="12" t="str">
        <f aca="false">IF(Z1292&lt;&gt;"",Z1292/S1292,"")</f>
        <v/>
      </c>
      <c r="AB1292" s="28" t="str">
        <f aca="false">IF(AND(K1292&gt;0,J1292&gt;0,V1292&gt;0,U1292&gt;0),V1292-U1292,"")</f>
        <v/>
      </c>
      <c r="AC1292" s="12" t="str">
        <f aca="false">IF(AB1292&lt;&gt;"",AB1292/U1292,"")</f>
        <v/>
      </c>
      <c r="AD1292" s="27" t="n">
        <v>0</v>
      </c>
      <c r="AE1292" s="27" t="n">
        <v>0</v>
      </c>
      <c r="AF1292" s="27" t="n">
        <v>0</v>
      </c>
      <c r="AG1292" s="28" t="n">
        <f aca="false">AD1292+AE1292+AF1292</f>
        <v>0</v>
      </c>
      <c r="AH1292" s="12" t="str">
        <f aca="false">IF(AG1292&gt;0,AD1292/AG1292,"")</f>
        <v/>
      </c>
      <c r="AI1292" s="27" t="n">
        <v>0</v>
      </c>
      <c r="AJ1292" s="27" t="n">
        <v>0</v>
      </c>
      <c r="AK1292" s="27" t="n">
        <v>0</v>
      </c>
      <c r="AL1292" s="22" t="str">
        <f aca="false">IF(OR(AJ1292&gt;0,AK1292&gt;0),"Sí","No")</f>
        <v>No</v>
      </c>
      <c r="AM1292" s="6"/>
      <c r="AN1292" s="6"/>
      <c r="AO1292" s="12" t="n">
        <f aca="false">IF(M1292&gt;0,K1292/M1292,"")</f>
        <v>1</v>
      </c>
      <c r="AP1292" s="22" t="str">
        <f aca="false">IF(M1292&gt;=Resumen!$B$5,"Alto","Bajo")</f>
        <v>Bajo</v>
      </c>
      <c r="AQ1292" s="22" t="str">
        <f aca="false">IF(AO1292&gt;=Resumen!$B$28,"Alto","Bajo")</f>
        <v>Alto</v>
      </c>
      <c r="AR1292" s="22" t="str">
        <f aca="false">AP1292&amp;" Potencial / "&amp;AQ1292&amp;" Share"</f>
        <v>Bajo Potencial / Alto Share</v>
      </c>
      <c r="AS1292" s="22" t="str">
        <f aca="false">IF(Q1292="Sí",IF(AO1292&gt;=Resumen!$B$29,"Alto","Bajo"),"")</f>
        <v/>
      </c>
      <c r="AT1292" s="22" t="str">
        <f aca="false">IF(AS1292&lt;&gt;"",AP1292&amp;" Potencial / "&amp;AS1292&amp;" Share","")</f>
        <v/>
      </c>
      <c r="AU1292" s="22" t="str">
        <f aca="false">IF(AH1292="","Sin dato",IF(AH1292-AO1292&gt;Resumen!$B$6,"Sobre-exhibido",IF(AO1292-AH1292&gt;Resumen!$B$6,"Sub-exhibido","En línea")))</f>
        <v>Sin dato</v>
      </c>
      <c r="AV1292" s="22" t="str">
        <f aca="false">IF(AT1292="","",IF(AT1292="Alto Potencial / Bajo Share",1,IF(AT1292="Alto Potencial / Alto Share",2,IF(AT1292="Bajo Potencial / Alto Share",3,4))))</f>
        <v/>
      </c>
      <c r="AW1292" s="22" t="str">
        <f aca="false">IF(Q1292="No","Sin competencia directa",IF(AV1292=1,"1 - Foco Conquista (Alto Pot / Bajo Share)",IF(AV1292=2,"2 - Foco Defensa (Alto Pot / Alto Share)",IF(AV1292=3,"3 - Monitoreo (Bajo Pot / Alto Share)","4 - Baja Prioridad (Bajo Pot / Bajo Share)"))))</f>
        <v>Sin competencia directa</v>
      </c>
      <c r="AX1292" s="12" t="str">
        <f aca="false">IF(OR(IFERROR(AND(W1292&lt;&gt;"",Y1292&lt;&gt;"",Y1292-W1292&gt;Resumen!$B$8),FALSE()),IFERROR(AND(X1292&lt;&gt;"",Y1292&lt;&gt;"",Y1292-X1292&gt;Resumen!$B$8),FALSE())),MAX(IF(IFERROR(AND(W1292&lt;&gt;"",Y1292&lt;&gt;"",Y1292-W1292&gt;Resumen!$B$8),FALSE()),Y1292-W1292,0),IF(IFERROR(AND(X1292&lt;&gt;"",Y1292&lt;&gt;"",Y1292-X1292&gt;Resumen!$B$8),FALSE()),Y1292-X1292,0)),"")</f>
        <v/>
      </c>
      <c r="AY1292" s="22" t="str">
        <f aca="false">IF(OR(IFERROR(AND(W1292&lt;&gt;"",Y1292&lt;&gt;"",Y1292-W1292&gt;Resumen!$B$8),FALSE()),IFERROR(AND(X1292&lt;&gt;"",Y1292&lt;&gt;"",Y1292-X1292&gt;Resumen!$B$8),FALSE())),TRIM("Lays tiene mayor markup que "&amp;IF(IFERROR(AND(W1292&lt;&gt;"",Y1292&lt;&gt;"",Y1292-W1292&gt;Resumen!$B$8),FALSE()),"Quento ","")&amp;IF(IFERROR(AND(X1292&lt;&gt;"",Y1292&lt;&gt;"",Y1292-X1292&gt;Resumen!$B$8),FALSE()),"Julicroc ","")&amp;"en este PDV"),"")</f>
        <v/>
      </c>
      <c r="AZ1292" s="22" t="str">
        <f aca="false">IF(COUNTIF('Plan Pehuamar - Lista'!$A$2:$A$167,A1292)&gt;0,"Sí","No")</f>
        <v>No</v>
      </c>
      <c r="BA1292" s="22" t="str">
        <f aca="false">IF(COUNTIF('Plan Combo 9+1'!$A$2:$A$226,A1292)&gt;0,"Sí","No")</f>
        <v>No</v>
      </c>
      <c r="BB1292" s="22" t="str">
        <f aca="false">IF(AH1292="","No",IF(BA1292="Sí",IF((AO1292-AH1292)&gt;Resumen!$B$6,"Sí","No"),IF((AO1292-AH1292)&gt;=Resumen!$B$132,"Sí","No")))</f>
        <v>No</v>
      </c>
      <c r="BC1292" s="22" t="str">
        <f aca="false">IF(AND(N1292="Sí",AL1292="Sí",AI1292=0),"Sí","No")</f>
        <v>No</v>
      </c>
      <c r="BD1292" s="22" t="str">
        <f aca="false">IF(COUNTIF('Plan 9+1 (con Pehuamar)'!$A$2:$A$227,A1292)&gt;0,"Sí","No")</f>
        <v>No</v>
      </c>
    </row>
    <row r="1293" customFormat="false" ht="15" hidden="false" customHeight="true" outlineLevel="0" collapsed="false">
      <c r="A1293" s="6" t="n">
        <v>403247</v>
      </c>
      <c r="B1293" s="6" t="n">
        <v>6</v>
      </c>
      <c r="C1293" s="6" t="n">
        <v>605</v>
      </c>
      <c r="D1293" s="6" t="s">
        <v>398</v>
      </c>
      <c r="E1293" s="6" t="s">
        <v>1465</v>
      </c>
      <c r="F1293" s="6" t="s">
        <v>196</v>
      </c>
      <c r="G1293" s="6" t="s">
        <v>129</v>
      </c>
      <c r="H1293" s="6" t="s">
        <v>197</v>
      </c>
      <c r="I1293" s="27" t="n">
        <v>0</v>
      </c>
      <c r="J1293" s="27" t="n">
        <v>0</v>
      </c>
      <c r="K1293" s="27" t="n">
        <v>0.7</v>
      </c>
      <c r="L1293" s="28" t="n">
        <f aca="false">I1293+J1293</f>
        <v>0</v>
      </c>
      <c r="M1293" s="28" t="n">
        <f aca="false">L1293+K1293</f>
        <v>0.7</v>
      </c>
      <c r="N1293" s="22" t="str">
        <f aca="false">IF(I1293&gt;0,"Sí","No")</f>
        <v>No</v>
      </c>
      <c r="O1293" s="22" t="str">
        <f aca="false">IF(J1293&gt;0,"Sí","No")</f>
        <v>No</v>
      </c>
      <c r="P1293" s="22" t="str">
        <f aca="false">IF(K1293&gt;0,"Sí","No")</f>
        <v>Sí</v>
      </c>
      <c r="Q1293" s="22" t="str">
        <f aca="false">IF(OR(I1293&gt;0,J1293&gt;0),"Sí","No")</f>
        <v>No</v>
      </c>
      <c r="R1293" s="27"/>
      <c r="S1293" s="27"/>
      <c r="T1293" s="27"/>
      <c r="U1293" s="27"/>
      <c r="V1293" s="27"/>
      <c r="W1293" s="12" t="str">
        <f aca="false">IF(AND(I1293&gt;0,R1293&gt;0),(S1293-R1293)/R1293,"")</f>
        <v/>
      </c>
      <c r="X1293" s="12" t="str">
        <f aca="false">IF(AND(J1293&gt;0,T1293&gt;0),(U1293-T1293)/T1293,"")</f>
        <v/>
      </c>
      <c r="Y1293" s="12" t="str">
        <f aca="false">IF(AND(K1293&gt;0,V1293&gt;0),(V1293-Resumen!$B$7)/Resumen!$B$7,"")</f>
        <v/>
      </c>
      <c r="Z1293" s="28" t="str">
        <f aca="false">IF(AND(K1293&gt;0,I1293&gt;0,V1293&gt;0,S1293&gt;0),V1293-S1293,"")</f>
        <v/>
      </c>
      <c r="AA1293" s="12" t="str">
        <f aca="false">IF(Z1293&lt;&gt;"",Z1293/S1293,"")</f>
        <v/>
      </c>
      <c r="AB1293" s="28" t="str">
        <f aca="false">IF(AND(K1293&gt;0,J1293&gt;0,V1293&gt;0,U1293&gt;0),V1293-U1293,"")</f>
        <v/>
      </c>
      <c r="AC1293" s="12" t="str">
        <f aca="false">IF(AB1293&lt;&gt;"",AB1293/U1293,"")</f>
        <v/>
      </c>
      <c r="AD1293" s="27" t="n">
        <v>0</v>
      </c>
      <c r="AE1293" s="27" t="n">
        <v>0</v>
      </c>
      <c r="AF1293" s="27" t="n">
        <v>0</v>
      </c>
      <c r="AG1293" s="28" t="n">
        <f aca="false">AD1293+AE1293+AF1293</f>
        <v>0</v>
      </c>
      <c r="AH1293" s="12" t="str">
        <f aca="false">IF(AG1293&gt;0,AD1293/AG1293,"")</f>
        <v/>
      </c>
      <c r="AI1293" s="27" t="n">
        <v>0</v>
      </c>
      <c r="AJ1293" s="27" t="n">
        <v>0</v>
      </c>
      <c r="AK1293" s="27" t="n">
        <v>0</v>
      </c>
      <c r="AL1293" s="22" t="str">
        <f aca="false">IF(OR(AJ1293&gt;0,AK1293&gt;0),"Sí","No")</f>
        <v>No</v>
      </c>
      <c r="AM1293" s="6"/>
      <c r="AN1293" s="6"/>
      <c r="AO1293" s="12" t="n">
        <f aca="false">IF(M1293&gt;0,K1293/M1293,"")</f>
        <v>1</v>
      </c>
      <c r="AP1293" s="22" t="str">
        <f aca="false">IF(M1293&gt;=Resumen!$B$5,"Alto","Bajo")</f>
        <v>Bajo</v>
      </c>
      <c r="AQ1293" s="22" t="str">
        <f aca="false">IF(AO1293&gt;=Resumen!$B$28,"Alto","Bajo")</f>
        <v>Alto</v>
      </c>
      <c r="AR1293" s="22" t="str">
        <f aca="false">AP1293&amp;" Potencial / "&amp;AQ1293&amp;" Share"</f>
        <v>Bajo Potencial / Alto Share</v>
      </c>
      <c r="AS1293" s="22" t="str">
        <f aca="false">IF(Q1293="Sí",IF(AO1293&gt;=Resumen!$B$29,"Alto","Bajo"),"")</f>
        <v/>
      </c>
      <c r="AT1293" s="22" t="str">
        <f aca="false">IF(AS1293&lt;&gt;"",AP1293&amp;" Potencial / "&amp;AS1293&amp;" Share","")</f>
        <v/>
      </c>
      <c r="AU1293" s="22" t="str">
        <f aca="false">IF(AH1293="","Sin dato",IF(AH1293-AO1293&gt;Resumen!$B$6,"Sobre-exhibido",IF(AO1293-AH1293&gt;Resumen!$B$6,"Sub-exhibido","En línea")))</f>
        <v>Sin dato</v>
      </c>
      <c r="AV1293" s="22" t="str">
        <f aca="false">IF(AT1293="","",IF(AT1293="Alto Potencial / Bajo Share",1,IF(AT1293="Alto Potencial / Alto Share",2,IF(AT1293="Bajo Potencial / Alto Share",3,4))))</f>
        <v/>
      </c>
      <c r="AW1293" s="22" t="str">
        <f aca="false">IF(Q1293="No","Sin competencia directa",IF(AV1293=1,"1 - Foco Conquista (Alto Pot / Bajo Share)",IF(AV1293=2,"2 - Foco Defensa (Alto Pot / Alto Share)",IF(AV1293=3,"3 - Monitoreo (Bajo Pot / Alto Share)","4 - Baja Prioridad (Bajo Pot / Bajo Share)"))))</f>
        <v>Sin competencia directa</v>
      </c>
      <c r="AX1293" s="12" t="str">
        <f aca="false">IF(OR(IFERROR(AND(W1293&lt;&gt;"",Y1293&lt;&gt;"",Y1293-W1293&gt;Resumen!$B$8),FALSE()),IFERROR(AND(X1293&lt;&gt;"",Y1293&lt;&gt;"",Y1293-X1293&gt;Resumen!$B$8),FALSE())),MAX(IF(IFERROR(AND(W1293&lt;&gt;"",Y1293&lt;&gt;"",Y1293-W1293&gt;Resumen!$B$8),FALSE()),Y1293-W1293,0),IF(IFERROR(AND(X1293&lt;&gt;"",Y1293&lt;&gt;"",Y1293-X1293&gt;Resumen!$B$8),FALSE()),Y1293-X1293,0)),"")</f>
        <v/>
      </c>
      <c r="AY1293" s="22" t="str">
        <f aca="false">IF(OR(IFERROR(AND(W1293&lt;&gt;"",Y1293&lt;&gt;"",Y1293-W1293&gt;Resumen!$B$8),FALSE()),IFERROR(AND(X1293&lt;&gt;"",Y1293&lt;&gt;"",Y1293-X1293&gt;Resumen!$B$8),FALSE())),TRIM("Lays tiene mayor markup que "&amp;IF(IFERROR(AND(W1293&lt;&gt;"",Y1293&lt;&gt;"",Y1293-W1293&gt;Resumen!$B$8),FALSE()),"Quento ","")&amp;IF(IFERROR(AND(X1293&lt;&gt;"",Y1293&lt;&gt;"",Y1293-X1293&gt;Resumen!$B$8),FALSE()),"Julicroc ","")&amp;"en este PDV"),"")</f>
        <v/>
      </c>
      <c r="AZ1293" s="22" t="str">
        <f aca="false">IF(COUNTIF('Plan Pehuamar - Lista'!$A$2:$A$167,A1293)&gt;0,"Sí","No")</f>
        <v>No</v>
      </c>
      <c r="BA1293" s="22" t="str">
        <f aca="false">IF(COUNTIF('Plan Combo 9+1'!$A$2:$A$226,A1293)&gt;0,"Sí","No")</f>
        <v>No</v>
      </c>
      <c r="BB1293" s="22" t="str">
        <f aca="false">IF(AH1293="","No",IF(BA1293="Sí",IF((AO1293-AH1293)&gt;Resumen!$B$6,"Sí","No"),IF((AO1293-AH1293)&gt;=Resumen!$B$132,"Sí","No")))</f>
        <v>No</v>
      </c>
      <c r="BC1293" s="22" t="str">
        <f aca="false">IF(AND(N1293="Sí",AL1293="Sí",AI1293=0),"Sí","No")</f>
        <v>No</v>
      </c>
      <c r="BD1293" s="22" t="str">
        <f aca="false">IF(COUNTIF('Plan 9+1 (con Pehuamar)'!$A$2:$A$227,A1293)&gt;0,"Sí","No")</f>
        <v>No</v>
      </c>
    </row>
    <row r="1294" customFormat="false" ht="15" hidden="false" customHeight="true" outlineLevel="0" collapsed="false">
      <c r="A1294" s="6" t="n">
        <v>403248</v>
      </c>
      <c r="B1294" s="6" t="n">
        <v>6</v>
      </c>
      <c r="C1294" s="6" t="n">
        <v>605</v>
      </c>
      <c r="D1294" s="6" t="s">
        <v>398</v>
      </c>
      <c r="E1294" s="6" t="s">
        <v>1466</v>
      </c>
      <c r="F1294" s="6" t="s">
        <v>196</v>
      </c>
      <c r="G1294" s="6" t="s">
        <v>129</v>
      </c>
      <c r="H1294" s="6" t="s">
        <v>197</v>
      </c>
      <c r="I1294" s="27" t="n">
        <v>0</v>
      </c>
      <c r="J1294" s="27" t="n">
        <v>0</v>
      </c>
      <c r="K1294" s="27" t="n">
        <v>3.8</v>
      </c>
      <c r="L1294" s="28" t="n">
        <f aca="false">I1294+J1294</f>
        <v>0</v>
      </c>
      <c r="M1294" s="28" t="n">
        <f aca="false">L1294+K1294</f>
        <v>3.8</v>
      </c>
      <c r="N1294" s="22" t="str">
        <f aca="false">IF(I1294&gt;0,"Sí","No")</f>
        <v>No</v>
      </c>
      <c r="O1294" s="22" t="str">
        <f aca="false">IF(J1294&gt;0,"Sí","No")</f>
        <v>No</v>
      </c>
      <c r="P1294" s="22" t="str">
        <f aca="false">IF(K1294&gt;0,"Sí","No")</f>
        <v>Sí</v>
      </c>
      <c r="Q1294" s="22" t="str">
        <f aca="false">IF(OR(I1294&gt;0,J1294&gt;0),"Sí","No")</f>
        <v>No</v>
      </c>
      <c r="R1294" s="27"/>
      <c r="S1294" s="27"/>
      <c r="T1294" s="27"/>
      <c r="U1294" s="27"/>
      <c r="V1294" s="27"/>
      <c r="W1294" s="12" t="str">
        <f aca="false">IF(AND(I1294&gt;0,R1294&gt;0),(S1294-R1294)/R1294,"")</f>
        <v/>
      </c>
      <c r="X1294" s="12" t="str">
        <f aca="false">IF(AND(J1294&gt;0,T1294&gt;0),(U1294-T1294)/T1294,"")</f>
        <v/>
      </c>
      <c r="Y1294" s="12" t="str">
        <f aca="false">IF(AND(K1294&gt;0,V1294&gt;0),(V1294-Resumen!$B$7)/Resumen!$B$7,"")</f>
        <v/>
      </c>
      <c r="Z1294" s="28" t="str">
        <f aca="false">IF(AND(K1294&gt;0,I1294&gt;0,V1294&gt;0,S1294&gt;0),V1294-S1294,"")</f>
        <v/>
      </c>
      <c r="AA1294" s="12" t="str">
        <f aca="false">IF(Z1294&lt;&gt;"",Z1294/S1294,"")</f>
        <v/>
      </c>
      <c r="AB1294" s="28" t="str">
        <f aca="false">IF(AND(K1294&gt;0,J1294&gt;0,V1294&gt;0,U1294&gt;0),V1294-U1294,"")</f>
        <v/>
      </c>
      <c r="AC1294" s="12" t="str">
        <f aca="false">IF(AB1294&lt;&gt;"",AB1294/U1294,"")</f>
        <v/>
      </c>
      <c r="AD1294" s="27" t="n">
        <v>0</v>
      </c>
      <c r="AE1294" s="27" t="n">
        <v>0</v>
      </c>
      <c r="AF1294" s="27" t="n">
        <v>0</v>
      </c>
      <c r="AG1294" s="28" t="n">
        <f aca="false">AD1294+AE1294+AF1294</f>
        <v>0</v>
      </c>
      <c r="AH1294" s="12" t="str">
        <f aca="false">IF(AG1294&gt;0,AD1294/AG1294,"")</f>
        <v/>
      </c>
      <c r="AI1294" s="27" t="n">
        <v>0</v>
      </c>
      <c r="AJ1294" s="27" t="n">
        <v>0</v>
      </c>
      <c r="AK1294" s="27" t="n">
        <v>0</v>
      </c>
      <c r="AL1294" s="22" t="str">
        <f aca="false">IF(OR(AJ1294&gt;0,AK1294&gt;0),"Sí","No")</f>
        <v>No</v>
      </c>
      <c r="AM1294" s="6"/>
      <c r="AN1294" s="6"/>
      <c r="AO1294" s="12" t="n">
        <f aca="false">IF(M1294&gt;0,K1294/M1294,"")</f>
        <v>1</v>
      </c>
      <c r="AP1294" s="22" t="str">
        <f aca="false">IF(M1294&gt;=Resumen!$B$5,"Alto","Bajo")</f>
        <v>Bajo</v>
      </c>
      <c r="AQ1294" s="22" t="str">
        <f aca="false">IF(AO1294&gt;=Resumen!$B$28,"Alto","Bajo")</f>
        <v>Alto</v>
      </c>
      <c r="AR1294" s="22" t="str">
        <f aca="false">AP1294&amp;" Potencial / "&amp;AQ1294&amp;" Share"</f>
        <v>Bajo Potencial / Alto Share</v>
      </c>
      <c r="AS1294" s="22" t="str">
        <f aca="false">IF(Q1294="Sí",IF(AO1294&gt;=Resumen!$B$29,"Alto","Bajo"),"")</f>
        <v/>
      </c>
      <c r="AT1294" s="22" t="str">
        <f aca="false">IF(AS1294&lt;&gt;"",AP1294&amp;" Potencial / "&amp;AS1294&amp;" Share","")</f>
        <v/>
      </c>
      <c r="AU1294" s="22" t="str">
        <f aca="false">IF(AH1294="","Sin dato",IF(AH1294-AO1294&gt;Resumen!$B$6,"Sobre-exhibido",IF(AO1294-AH1294&gt;Resumen!$B$6,"Sub-exhibido","En línea")))</f>
        <v>Sin dato</v>
      </c>
      <c r="AV1294" s="22" t="str">
        <f aca="false">IF(AT1294="","",IF(AT1294="Alto Potencial / Bajo Share",1,IF(AT1294="Alto Potencial / Alto Share",2,IF(AT1294="Bajo Potencial / Alto Share",3,4))))</f>
        <v/>
      </c>
      <c r="AW1294" s="22" t="str">
        <f aca="false">IF(Q1294="No","Sin competencia directa",IF(AV1294=1,"1 - Foco Conquista (Alto Pot / Bajo Share)",IF(AV1294=2,"2 - Foco Defensa (Alto Pot / Alto Share)",IF(AV1294=3,"3 - Monitoreo (Bajo Pot / Alto Share)","4 - Baja Prioridad (Bajo Pot / Bajo Share)"))))</f>
        <v>Sin competencia directa</v>
      </c>
      <c r="AX1294" s="12" t="str">
        <f aca="false">IF(OR(IFERROR(AND(W1294&lt;&gt;"",Y1294&lt;&gt;"",Y1294-W1294&gt;Resumen!$B$8),FALSE()),IFERROR(AND(X1294&lt;&gt;"",Y1294&lt;&gt;"",Y1294-X1294&gt;Resumen!$B$8),FALSE())),MAX(IF(IFERROR(AND(W1294&lt;&gt;"",Y1294&lt;&gt;"",Y1294-W1294&gt;Resumen!$B$8),FALSE()),Y1294-W1294,0),IF(IFERROR(AND(X1294&lt;&gt;"",Y1294&lt;&gt;"",Y1294-X1294&gt;Resumen!$B$8),FALSE()),Y1294-X1294,0)),"")</f>
        <v/>
      </c>
      <c r="AY1294" s="22" t="str">
        <f aca="false">IF(OR(IFERROR(AND(W1294&lt;&gt;"",Y1294&lt;&gt;"",Y1294-W1294&gt;Resumen!$B$8),FALSE()),IFERROR(AND(X1294&lt;&gt;"",Y1294&lt;&gt;"",Y1294-X1294&gt;Resumen!$B$8),FALSE())),TRIM("Lays tiene mayor markup que "&amp;IF(IFERROR(AND(W1294&lt;&gt;"",Y1294&lt;&gt;"",Y1294-W1294&gt;Resumen!$B$8),FALSE()),"Quento ","")&amp;IF(IFERROR(AND(X1294&lt;&gt;"",Y1294&lt;&gt;"",Y1294-X1294&gt;Resumen!$B$8),FALSE()),"Julicroc ","")&amp;"en este PDV"),"")</f>
        <v/>
      </c>
      <c r="AZ1294" s="22" t="str">
        <f aca="false">IF(COUNTIF('Plan Pehuamar - Lista'!$A$2:$A$167,A1294)&gt;0,"Sí","No")</f>
        <v>No</v>
      </c>
      <c r="BA1294" s="22" t="str">
        <f aca="false">IF(COUNTIF('Plan Combo 9+1'!$A$2:$A$226,A1294)&gt;0,"Sí","No")</f>
        <v>No</v>
      </c>
      <c r="BB1294" s="22" t="str">
        <f aca="false">IF(AH1294="","No",IF(BA1294="Sí",IF((AO1294-AH1294)&gt;Resumen!$B$6,"Sí","No"),IF((AO1294-AH1294)&gt;=Resumen!$B$132,"Sí","No")))</f>
        <v>No</v>
      </c>
      <c r="BC1294" s="22" t="str">
        <f aca="false">IF(AND(N1294="Sí",AL1294="Sí",AI1294=0),"Sí","No")</f>
        <v>No</v>
      </c>
      <c r="BD1294" s="22" t="str">
        <f aca="false">IF(COUNTIF('Plan 9+1 (con Pehuamar)'!$A$2:$A$227,A1294)&gt;0,"Sí","No")</f>
        <v>No</v>
      </c>
    </row>
    <row r="1295" customFormat="false" ht="15" hidden="false" customHeight="true" outlineLevel="0" collapsed="false">
      <c r="A1295" s="6" t="n">
        <v>403300</v>
      </c>
      <c r="B1295" s="6" t="n">
        <v>6</v>
      </c>
      <c r="C1295" s="6" t="n">
        <v>605</v>
      </c>
      <c r="D1295" s="6" t="s">
        <v>398</v>
      </c>
      <c r="E1295" s="6" t="s">
        <v>1467</v>
      </c>
      <c r="F1295" s="6" t="s">
        <v>206</v>
      </c>
      <c r="G1295" s="6" t="s">
        <v>129</v>
      </c>
      <c r="H1295" s="6" t="s">
        <v>197</v>
      </c>
      <c r="I1295" s="27" t="n">
        <v>0</v>
      </c>
      <c r="J1295" s="27" t="n">
        <v>0</v>
      </c>
      <c r="K1295" s="27" t="n">
        <v>5.6</v>
      </c>
      <c r="L1295" s="28" t="n">
        <f aca="false">I1295+J1295</f>
        <v>0</v>
      </c>
      <c r="M1295" s="28" t="n">
        <f aca="false">L1295+K1295</f>
        <v>5.6</v>
      </c>
      <c r="N1295" s="22" t="str">
        <f aca="false">IF(I1295&gt;0,"Sí","No")</f>
        <v>No</v>
      </c>
      <c r="O1295" s="22" t="str">
        <f aca="false">IF(J1295&gt;0,"Sí","No")</f>
        <v>No</v>
      </c>
      <c r="P1295" s="22" t="str">
        <f aca="false">IF(K1295&gt;0,"Sí","No")</f>
        <v>Sí</v>
      </c>
      <c r="Q1295" s="22" t="str">
        <f aca="false">IF(OR(I1295&gt;0,J1295&gt;0),"Sí","No")</f>
        <v>No</v>
      </c>
      <c r="R1295" s="27"/>
      <c r="S1295" s="27"/>
      <c r="T1295" s="27"/>
      <c r="U1295" s="27"/>
      <c r="V1295" s="27"/>
      <c r="W1295" s="12" t="str">
        <f aca="false">IF(AND(I1295&gt;0,R1295&gt;0),(S1295-R1295)/R1295,"")</f>
        <v/>
      </c>
      <c r="X1295" s="12" t="str">
        <f aca="false">IF(AND(J1295&gt;0,T1295&gt;0),(U1295-T1295)/T1295,"")</f>
        <v/>
      </c>
      <c r="Y1295" s="12" t="str">
        <f aca="false">IF(AND(K1295&gt;0,V1295&gt;0),(V1295-Resumen!$B$7)/Resumen!$B$7,"")</f>
        <v/>
      </c>
      <c r="Z1295" s="28" t="str">
        <f aca="false">IF(AND(K1295&gt;0,I1295&gt;0,V1295&gt;0,S1295&gt;0),V1295-S1295,"")</f>
        <v/>
      </c>
      <c r="AA1295" s="12" t="str">
        <f aca="false">IF(Z1295&lt;&gt;"",Z1295/S1295,"")</f>
        <v/>
      </c>
      <c r="AB1295" s="28" t="str">
        <f aca="false">IF(AND(K1295&gt;0,J1295&gt;0,V1295&gt;0,U1295&gt;0),V1295-U1295,"")</f>
        <v/>
      </c>
      <c r="AC1295" s="12" t="str">
        <f aca="false">IF(AB1295&lt;&gt;"",AB1295/U1295,"")</f>
        <v/>
      </c>
      <c r="AD1295" s="27" t="n">
        <v>0</v>
      </c>
      <c r="AE1295" s="27" t="n">
        <v>0</v>
      </c>
      <c r="AF1295" s="27" t="n">
        <v>0</v>
      </c>
      <c r="AG1295" s="28" t="n">
        <f aca="false">AD1295+AE1295+AF1295</f>
        <v>0</v>
      </c>
      <c r="AH1295" s="12" t="str">
        <f aca="false">IF(AG1295&gt;0,AD1295/AG1295,"")</f>
        <v/>
      </c>
      <c r="AI1295" s="27" t="n">
        <v>0</v>
      </c>
      <c r="AJ1295" s="27" t="n">
        <v>0</v>
      </c>
      <c r="AK1295" s="27" t="n">
        <v>0</v>
      </c>
      <c r="AL1295" s="22" t="str">
        <f aca="false">IF(OR(AJ1295&gt;0,AK1295&gt;0),"Sí","No")</f>
        <v>No</v>
      </c>
      <c r="AM1295" s="6"/>
      <c r="AN1295" s="6"/>
      <c r="AO1295" s="12" t="n">
        <f aca="false">IF(M1295&gt;0,K1295/M1295,"")</f>
        <v>1</v>
      </c>
      <c r="AP1295" s="22" t="str">
        <f aca="false">IF(M1295&gt;=Resumen!$B$5,"Alto","Bajo")</f>
        <v>Bajo</v>
      </c>
      <c r="AQ1295" s="22" t="str">
        <f aca="false">IF(AO1295&gt;=Resumen!$B$28,"Alto","Bajo")</f>
        <v>Alto</v>
      </c>
      <c r="AR1295" s="22" t="str">
        <f aca="false">AP1295&amp;" Potencial / "&amp;AQ1295&amp;" Share"</f>
        <v>Bajo Potencial / Alto Share</v>
      </c>
      <c r="AS1295" s="22" t="str">
        <f aca="false">IF(Q1295="Sí",IF(AO1295&gt;=Resumen!$B$29,"Alto","Bajo"),"")</f>
        <v/>
      </c>
      <c r="AT1295" s="22" t="str">
        <f aca="false">IF(AS1295&lt;&gt;"",AP1295&amp;" Potencial / "&amp;AS1295&amp;" Share","")</f>
        <v/>
      </c>
      <c r="AU1295" s="22" t="str">
        <f aca="false">IF(AH1295="","Sin dato",IF(AH1295-AO1295&gt;Resumen!$B$6,"Sobre-exhibido",IF(AO1295-AH1295&gt;Resumen!$B$6,"Sub-exhibido","En línea")))</f>
        <v>Sin dato</v>
      </c>
      <c r="AV1295" s="22" t="str">
        <f aca="false">IF(AT1295="","",IF(AT1295="Alto Potencial / Bajo Share",1,IF(AT1295="Alto Potencial / Alto Share",2,IF(AT1295="Bajo Potencial / Alto Share",3,4))))</f>
        <v/>
      </c>
      <c r="AW1295" s="22" t="str">
        <f aca="false">IF(Q1295="No","Sin competencia directa",IF(AV1295=1,"1 - Foco Conquista (Alto Pot / Bajo Share)",IF(AV1295=2,"2 - Foco Defensa (Alto Pot / Alto Share)",IF(AV1295=3,"3 - Monitoreo (Bajo Pot / Alto Share)","4 - Baja Prioridad (Bajo Pot / Bajo Share)"))))</f>
        <v>Sin competencia directa</v>
      </c>
      <c r="AX1295" s="12" t="str">
        <f aca="false">IF(OR(IFERROR(AND(W1295&lt;&gt;"",Y1295&lt;&gt;"",Y1295-W1295&gt;Resumen!$B$8),FALSE()),IFERROR(AND(X1295&lt;&gt;"",Y1295&lt;&gt;"",Y1295-X1295&gt;Resumen!$B$8),FALSE())),MAX(IF(IFERROR(AND(W1295&lt;&gt;"",Y1295&lt;&gt;"",Y1295-W1295&gt;Resumen!$B$8),FALSE()),Y1295-W1295,0),IF(IFERROR(AND(X1295&lt;&gt;"",Y1295&lt;&gt;"",Y1295-X1295&gt;Resumen!$B$8),FALSE()),Y1295-X1295,0)),"")</f>
        <v/>
      </c>
      <c r="AY1295" s="22" t="str">
        <f aca="false">IF(OR(IFERROR(AND(W1295&lt;&gt;"",Y1295&lt;&gt;"",Y1295-W1295&gt;Resumen!$B$8),FALSE()),IFERROR(AND(X1295&lt;&gt;"",Y1295&lt;&gt;"",Y1295-X1295&gt;Resumen!$B$8),FALSE())),TRIM("Lays tiene mayor markup que "&amp;IF(IFERROR(AND(W1295&lt;&gt;"",Y1295&lt;&gt;"",Y1295-W1295&gt;Resumen!$B$8),FALSE()),"Quento ","")&amp;IF(IFERROR(AND(X1295&lt;&gt;"",Y1295&lt;&gt;"",Y1295-X1295&gt;Resumen!$B$8),FALSE()),"Julicroc ","")&amp;"en este PDV"),"")</f>
        <v/>
      </c>
      <c r="AZ1295" s="22" t="str">
        <f aca="false">IF(COUNTIF('Plan Pehuamar - Lista'!$A$2:$A$167,A1295)&gt;0,"Sí","No")</f>
        <v>Sí</v>
      </c>
      <c r="BA1295" s="22" t="str">
        <f aca="false">IF(COUNTIF('Plan Combo 9+1'!$A$2:$A$226,A1295)&gt;0,"Sí","No")</f>
        <v>No</v>
      </c>
      <c r="BB1295" s="22" t="str">
        <f aca="false">IF(AH1295="","No",IF(BA1295="Sí",IF((AO1295-AH1295)&gt;Resumen!$B$6,"Sí","No"),IF((AO1295-AH1295)&gt;=Resumen!$B$132,"Sí","No")))</f>
        <v>No</v>
      </c>
      <c r="BC1295" s="22" t="str">
        <f aca="false">IF(AND(N1295="Sí",AL1295="Sí",AI1295=0),"Sí","No")</f>
        <v>No</v>
      </c>
      <c r="BD1295" s="22" t="str">
        <f aca="false">IF(COUNTIF('Plan 9+1 (con Pehuamar)'!$A$2:$A$227,A1295)&gt;0,"Sí","No")</f>
        <v>No</v>
      </c>
    </row>
    <row r="1296" customFormat="false" ht="15" hidden="false" customHeight="true" outlineLevel="0" collapsed="false">
      <c r="A1296" s="6" t="n">
        <v>403448</v>
      </c>
      <c r="B1296" s="6" t="n">
        <v>6</v>
      </c>
      <c r="C1296" s="6" t="n">
        <v>605</v>
      </c>
      <c r="D1296" s="6" t="s">
        <v>398</v>
      </c>
      <c r="E1296" s="6" t="s">
        <v>1468</v>
      </c>
      <c r="F1296" s="6" t="s">
        <v>196</v>
      </c>
      <c r="G1296" s="6" t="s">
        <v>129</v>
      </c>
      <c r="H1296" s="6" t="s">
        <v>197</v>
      </c>
      <c r="I1296" s="27" t="n">
        <v>0</v>
      </c>
      <c r="J1296" s="27" t="n">
        <v>0</v>
      </c>
      <c r="K1296" s="27" t="n">
        <v>1.4</v>
      </c>
      <c r="L1296" s="28" t="n">
        <f aca="false">I1296+J1296</f>
        <v>0</v>
      </c>
      <c r="M1296" s="28" t="n">
        <f aca="false">L1296+K1296</f>
        <v>1.4</v>
      </c>
      <c r="N1296" s="22" t="str">
        <f aca="false">IF(I1296&gt;0,"Sí","No")</f>
        <v>No</v>
      </c>
      <c r="O1296" s="22" t="str">
        <f aca="false">IF(J1296&gt;0,"Sí","No")</f>
        <v>No</v>
      </c>
      <c r="P1296" s="22" t="str">
        <f aca="false">IF(K1296&gt;0,"Sí","No")</f>
        <v>Sí</v>
      </c>
      <c r="Q1296" s="22" t="str">
        <f aca="false">IF(OR(I1296&gt;0,J1296&gt;0),"Sí","No")</f>
        <v>No</v>
      </c>
      <c r="R1296" s="27"/>
      <c r="S1296" s="27"/>
      <c r="T1296" s="27"/>
      <c r="U1296" s="27"/>
      <c r="V1296" s="27"/>
      <c r="W1296" s="12" t="str">
        <f aca="false">IF(AND(I1296&gt;0,R1296&gt;0),(S1296-R1296)/R1296,"")</f>
        <v/>
      </c>
      <c r="X1296" s="12" t="str">
        <f aca="false">IF(AND(J1296&gt;0,T1296&gt;0),(U1296-T1296)/T1296,"")</f>
        <v/>
      </c>
      <c r="Y1296" s="12" t="str">
        <f aca="false">IF(AND(K1296&gt;0,V1296&gt;0),(V1296-Resumen!$B$7)/Resumen!$B$7,"")</f>
        <v/>
      </c>
      <c r="Z1296" s="28" t="str">
        <f aca="false">IF(AND(K1296&gt;0,I1296&gt;0,V1296&gt;0,S1296&gt;0),V1296-S1296,"")</f>
        <v/>
      </c>
      <c r="AA1296" s="12" t="str">
        <f aca="false">IF(Z1296&lt;&gt;"",Z1296/S1296,"")</f>
        <v/>
      </c>
      <c r="AB1296" s="28" t="str">
        <f aca="false">IF(AND(K1296&gt;0,J1296&gt;0,V1296&gt;0,U1296&gt;0),V1296-U1296,"")</f>
        <v/>
      </c>
      <c r="AC1296" s="12" t="str">
        <f aca="false">IF(AB1296&lt;&gt;"",AB1296/U1296,"")</f>
        <v/>
      </c>
      <c r="AD1296" s="27" t="n">
        <v>0</v>
      </c>
      <c r="AE1296" s="27" t="n">
        <v>0</v>
      </c>
      <c r="AF1296" s="27" t="n">
        <v>0</v>
      </c>
      <c r="AG1296" s="28" t="n">
        <f aca="false">AD1296+AE1296+AF1296</f>
        <v>0</v>
      </c>
      <c r="AH1296" s="12" t="str">
        <f aca="false">IF(AG1296&gt;0,AD1296/AG1296,"")</f>
        <v/>
      </c>
      <c r="AI1296" s="27" t="n">
        <v>0</v>
      </c>
      <c r="AJ1296" s="27" t="n">
        <v>0</v>
      </c>
      <c r="AK1296" s="27" t="n">
        <v>0</v>
      </c>
      <c r="AL1296" s="22" t="str">
        <f aca="false">IF(OR(AJ1296&gt;0,AK1296&gt;0),"Sí","No")</f>
        <v>No</v>
      </c>
      <c r="AM1296" s="6"/>
      <c r="AN1296" s="6"/>
      <c r="AO1296" s="12" t="n">
        <f aca="false">IF(M1296&gt;0,K1296/M1296,"")</f>
        <v>1</v>
      </c>
      <c r="AP1296" s="22" t="str">
        <f aca="false">IF(M1296&gt;=Resumen!$B$5,"Alto","Bajo")</f>
        <v>Bajo</v>
      </c>
      <c r="AQ1296" s="22" t="str">
        <f aca="false">IF(AO1296&gt;=Resumen!$B$28,"Alto","Bajo")</f>
        <v>Alto</v>
      </c>
      <c r="AR1296" s="22" t="str">
        <f aca="false">AP1296&amp;" Potencial / "&amp;AQ1296&amp;" Share"</f>
        <v>Bajo Potencial / Alto Share</v>
      </c>
      <c r="AS1296" s="22" t="str">
        <f aca="false">IF(Q1296="Sí",IF(AO1296&gt;=Resumen!$B$29,"Alto","Bajo"),"")</f>
        <v/>
      </c>
      <c r="AT1296" s="22" t="str">
        <f aca="false">IF(AS1296&lt;&gt;"",AP1296&amp;" Potencial / "&amp;AS1296&amp;" Share","")</f>
        <v/>
      </c>
      <c r="AU1296" s="22" t="str">
        <f aca="false">IF(AH1296="","Sin dato",IF(AH1296-AO1296&gt;Resumen!$B$6,"Sobre-exhibido",IF(AO1296-AH1296&gt;Resumen!$B$6,"Sub-exhibido","En línea")))</f>
        <v>Sin dato</v>
      </c>
      <c r="AV1296" s="22" t="str">
        <f aca="false">IF(AT1296="","",IF(AT1296="Alto Potencial / Bajo Share",1,IF(AT1296="Alto Potencial / Alto Share",2,IF(AT1296="Bajo Potencial / Alto Share",3,4))))</f>
        <v/>
      </c>
      <c r="AW1296" s="22" t="str">
        <f aca="false">IF(Q1296="No","Sin competencia directa",IF(AV1296=1,"1 - Foco Conquista (Alto Pot / Bajo Share)",IF(AV1296=2,"2 - Foco Defensa (Alto Pot / Alto Share)",IF(AV1296=3,"3 - Monitoreo (Bajo Pot / Alto Share)","4 - Baja Prioridad (Bajo Pot / Bajo Share)"))))</f>
        <v>Sin competencia directa</v>
      </c>
      <c r="AX1296" s="12" t="str">
        <f aca="false">IF(OR(IFERROR(AND(W1296&lt;&gt;"",Y1296&lt;&gt;"",Y1296-W1296&gt;Resumen!$B$8),FALSE()),IFERROR(AND(X1296&lt;&gt;"",Y1296&lt;&gt;"",Y1296-X1296&gt;Resumen!$B$8),FALSE())),MAX(IF(IFERROR(AND(W1296&lt;&gt;"",Y1296&lt;&gt;"",Y1296-W1296&gt;Resumen!$B$8),FALSE()),Y1296-W1296,0),IF(IFERROR(AND(X1296&lt;&gt;"",Y1296&lt;&gt;"",Y1296-X1296&gt;Resumen!$B$8),FALSE()),Y1296-X1296,0)),"")</f>
        <v/>
      </c>
      <c r="AY1296" s="22" t="str">
        <f aca="false">IF(OR(IFERROR(AND(W1296&lt;&gt;"",Y1296&lt;&gt;"",Y1296-W1296&gt;Resumen!$B$8),FALSE()),IFERROR(AND(X1296&lt;&gt;"",Y1296&lt;&gt;"",Y1296-X1296&gt;Resumen!$B$8),FALSE())),TRIM("Lays tiene mayor markup que "&amp;IF(IFERROR(AND(W1296&lt;&gt;"",Y1296&lt;&gt;"",Y1296-W1296&gt;Resumen!$B$8),FALSE()),"Quento ","")&amp;IF(IFERROR(AND(X1296&lt;&gt;"",Y1296&lt;&gt;"",Y1296-X1296&gt;Resumen!$B$8),FALSE()),"Julicroc ","")&amp;"en este PDV"),"")</f>
        <v/>
      </c>
      <c r="AZ1296" s="22" t="str">
        <f aca="false">IF(COUNTIF('Plan Pehuamar - Lista'!$A$2:$A$167,A1296)&gt;0,"Sí","No")</f>
        <v>No</v>
      </c>
      <c r="BA1296" s="22" t="str">
        <f aca="false">IF(COUNTIF('Plan Combo 9+1'!$A$2:$A$226,A1296)&gt;0,"Sí","No")</f>
        <v>No</v>
      </c>
      <c r="BB1296" s="22" t="str">
        <f aca="false">IF(AH1296="","No",IF(BA1296="Sí",IF((AO1296-AH1296)&gt;Resumen!$B$6,"Sí","No"),IF((AO1296-AH1296)&gt;=Resumen!$B$132,"Sí","No")))</f>
        <v>No</v>
      </c>
      <c r="BC1296" s="22" t="str">
        <f aca="false">IF(AND(N1296="Sí",AL1296="Sí",AI1296=0),"Sí","No")</f>
        <v>No</v>
      </c>
      <c r="BD1296" s="22" t="str">
        <f aca="false">IF(COUNTIF('Plan 9+1 (con Pehuamar)'!$A$2:$A$227,A1296)&gt;0,"Sí","No")</f>
        <v>No</v>
      </c>
    </row>
    <row r="1297" customFormat="false" ht="15" hidden="false" customHeight="true" outlineLevel="0" collapsed="false">
      <c r="A1297" s="6" t="n">
        <v>403486</v>
      </c>
      <c r="B1297" s="6" t="n">
        <v>6</v>
      </c>
      <c r="C1297" s="6" t="n">
        <v>605</v>
      </c>
      <c r="D1297" s="6" t="s">
        <v>398</v>
      </c>
      <c r="E1297" s="6" t="s">
        <v>1469</v>
      </c>
      <c r="F1297" s="6" t="s">
        <v>196</v>
      </c>
      <c r="G1297" s="6" t="s">
        <v>129</v>
      </c>
      <c r="H1297" s="6" t="s">
        <v>197</v>
      </c>
      <c r="I1297" s="27" t="n">
        <v>0</v>
      </c>
      <c r="J1297" s="27" t="n">
        <v>0</v>
      </c>
      <c r="K1297" s="27" t="n">
        <v>0.9</v>
      </c>
      <c r="L1297" s="28" t="n">
        <f aca="false">I1297+J1297</f>
        <v>0</v>
      </c>
      <c r="M1297" s="28" t="n">
        <f aca="false">L1297+K1297</f>
        <v>0.9</v>
      </c>
      <c r="N1297" s="22" t="str">
        <f aca="false">IF(I1297&gt;0,"Sí","No")</f>
        <v>No</v>
      </c>
      <c r="O1297" s="22" t="str">
        <f aca="false">IF(J1297&gt;0,"Sí","No")</f>
        <v>No</v>
      </c>
      <c r="P1297" s="22" t="str">
        <f aca="false">IF(K1297&gt;0,"Sí","No")</f>
        <v>Sí</v>
      </c>
      <c r="Q1297" s="22" t="str">
        <f aca="false">IF(OR(I1297&gt;0,J1297&gt;0),"Sí","No")</f>
        <v>No</v>
      </c>
      <c r="R1297" s="27"/>
      <c r="S1297" s="27"/>
      <c r="T1297" s="27"/>
      <c r="U1297" s="27"/>
      <c r="V1297" s="27"/>
      <c r="W1297" s="12" t="str">
        <f aca="false">IF(AND(I1297&gt;0,R1297&gt;0),(S1297-R1297)/R1297,"")</f>
        <v/>
      </c>
      <c r="X1297" s="12" t="str">
        <f aca="false">IF(AND(J1297&gt;0,T1297&gt;0),(U1297-T1297)/T1297,"")</f>
        <v/>
      </c>
      <c r="Y1297" s="12" t="str">
        <f aca="false">IF(AND(K1297&gt;0,V1297&gt;0),(V1297-Resumen!$B$7)/Resumen!$B$7,"")</f>
        <v/>
      </c>
      <c r="Z1297" s="28" t="str">
        <f aca="false">IF(AND(K1297&gt;0,I1297&gt;0,V1297&gt;0,S1297&gt;0),V1297-S1297,"")</f>
        <v/>
      </c>
      <c r="AA1297" s="12" t="str">
        <f aca="false">IF(Z1297&lt;&gt;"",Z1297/S1297,"")</f>
        <v/>
      </c>
      <c r="AB1297" s="28" t="str">
        <f aca="false">IF(AND(K1297&gt;0,J1297&gt;0,V1297&gt;0,U1297&gt;0),V1297-U1297,"")</f>
        <v/>
      </c>
      <c r="AC1297" s="12" t="str">
        <f aca="false">IF(AB1297&lt;&gt;"",AB1297/U1297,"")</f>
        <v/>
      </c>
      <c r="AD1297" s="27" t="n">
        <v>0</v>
      </c>
      <c r="AE1297" s="27" t="n">
        <v>0</v>
      </c>
      <c r="AF1297" s="27" t="n">
        <v>0</v>
      </c>
      <c r="AG1297" s="28" t="n">
        <f aca="false">AD1297+AE1297+AF1297</f>
        <v>0</v>
      </c>
      <c r="AH1297" s="12" t="str">
        <f aca="false">IF(AG1297&gt;0,AD1297/AG1297,"")</f>
        <v/>
      </c>
      <c r="AI1297" s="27" t="n">
        <v>0</v>
      </c>
      <c r="AJ1297" s="27" t="n">
        <v>0</v>
      </c>
      <c r="AK1297" s="27" t="n">
        <v>0</v>
      </c>
      <c r="AL1297" s="22" t="str">
        <f aca="false">IF(OR(AJ1297&gt;0,AK1297&gt;0),"Sí","No")</f>
        <v>No</v>
      </c>
      <c r="AM1297" s="6"/>
      <c r="AN1297" s="6"/>
      <c r="AO1297" s="12" t="n">
        <f aca="false">IF(M1297&gt;0,K1297/M1297,"")</f>
        <v>1</v>
      </c>
      <c r="AP1297" s="22" t="str">
        <f aca="false">IF(M1297&gt;=Resumen!$B$5,"Alto","Bajo")</f>
        <v>Bajo</v>
      </c>
      <c r="AQ1297" s="22" t="str">
        <f aca="false">IF(AO1297&gt;=Resumen!$B$28,"Alto","Bajo")</f>
        <v>Alto</v>
      </c>
      <c r="AR1297" s="22" t="str">
        <f aca="false">AP1297&amp;" Potencial / "&amp;AQ1297&amp;" Share"</f>
        <v>Bajo Potencial / Alto Share</v>
      </c>
      <c r="AS1297" s="22" t="str">
        <f aca="false">IF(Q1297="Sí",IF(AO1297&gt;=Resumen!$B$29,"Alto","Bajo"),"")</f>
        <v/>
      </c>
      <c r="AT1297" s="22" t="str">
        <f aca="false">IF(AS1297&lt;&gt;"",AP1297&amp;" Potencial / "&amp;AS1297&amp;" Share","")</f>
        <v/>
      </c>
      <c r="AU1297" s="22" t="str">
        <f aca="false">IF(AH1297="","Sin dato",IF(AH1297-AO1297&gt;Resumen!$B$6,"Sobre-exhibido",IF(AO1297-AH1297&gt;Resumen!$B$6,"Sub-exhibido","En línea")))</f>
        <v>Sin dato</v>
      </c>
      <c r="AV1297" s="22" t="str">
        <f aca="false">IF(AT1297="","",IF(AT1297="Alto Potencial / Bajo Share",1,IF(AT1297="Alto Potencial / Alto Share",2,IF(AT1297="Bajo Potencial / Alto Share",3,4))))</f>
        <v/>
      </c>
      <c r="AW1297" s="22" t="str">
        <f aca="false">IF(Q1297="No","Sin competencia directa",IF(AV1297=1,"1 - Foco Conquista (Alto Pot / Bajo Share)",IF(AV1297=2,"2 - Foco Defensa (Alto Pot / Alto Share)",IF(AV1297=3,"3 - Monitoreo (Bajo Pot / Alto Share)","4 - Baja Prioridad (Bajo Pot / Bajo Share)"))))</f>
        <v>Sin competencia directa</v>
      </c>
      <c r="AX1297" s="12" t="str">
        <f aca="false">IF(OR(IFERROR(AND(W1297&lt;&gt;"",Y1297&lt;&gt;"",Y1297-W1297&gt;Resumen!$B$8),FALSE()),IFERROR(AND(X1297&lt;&gt;"",Y1297&lt;&gt;"",Y1297-X1297&gt;Resumen!$B$8),FALSE())),MAX(IF(IFERROR(AND(W1297&lt;&gt;"",Y1297&lt;&gt;"",Y1297-W1297&gt;Resumen!$B$8),FALSE()),Y1297-W1297,0),IF(IFERROR(AND(X1297&lt;&gt;"",Y1297&lt;&gt;"",Y1297-X1297&gt;Resumen!$B$8),FALSE()),Y1297-X1297,0)),"")</f>
        <v/>
      </c>
      <c r="AY1297" s="22" t="str">
        <f aca="false">IF(OR(IFERROR(AND(W1297&lt;&gt;"",Y1297&lt;&gt;"",Y1297-W1297&gt;Resumen!$B$8),FALSE()),IFERROR(AND(X1297&lt;&gt;"",Y1297&lt;&gt;"",Y1297-X1297&gt;Resumen!$B$8),FALSE())),TRIM("Lays tiene mayor markup que "&amp;IF(IFERROR(AND(W1297&lt;&gt;"",Y1297&lt;&gt;"",Y1297-W1297&gt;Resumen!$B$8),FALSE()),"Quento ","")&amp;IF(IFERROR(AND(X1297&lt;&gt;"",Y1297&lt;&gt;"",Y1297-X1297&gt;Resumen!$B$8),FALSE()),"Julicroc ","")&amp;"en este PDV"),"")</f>
        <v/>
      </c>
      <c r="AZ1297" s="22" t="str">
        <f aca="false">IF(COUNTIF('Plan Pehuamar - Lista'!$A$2:$A$167,A1297)&gt;0,"Sí","No")</f>
        <v>No</v>
      </c>
      <c r="BA1297" s="22" t="str">
        <f aca="false">IF(COUNTIF('Plan Combo 9+1'!$A$2:$A$226,A1297)&gt;0,"Sí","No")</f>
        <v>No</v>
      </c>
      <c r="BB1297" s="22" t="str">
        <f aca="false">IF(AH1297="","No",IF(BA1297="Sí",IF((AO1297-AH1297)&gt;Resumen!$B$6,"Sí","No"),IF((AO1297-AH1297)&gt;=Resumen!$B$132,"Sí","No")))</f>
        <v>No</v>
      </c>
      <c r="BC1297" s="22" t="str">
        <f aca="false">IF(AND(N1297="Sí",AL1297="Sí",AI1297=0),"Sí","No")</f>
        <v>No</v>
      </c>
      <c r="BD1297" s="22" t="str">
        <f aca="false">IF(COUNTIF('Plan 9+1 (con Pehuamar)'!$A$2:$A$227,A1297)&gt;0,"Sí","No")</f>
        <v>No</v>
      </c>
    </row>
    <row r="1298" customFormat="false" ht="15" hidden="false" customHeight="true" outlineLevel="0" collapsed="false">
      <c r="A1298" s="6" t="n">
        <v>403552</v>
      </c>
      <c r="B1298" s="6" t="n">
        <v>6</v>
      </c>
      <c r="C1298" s="6" t="n">
        <v>605</v>
      </c>
      <c r="D1298" s="6" t="s">
        <v>398</v>
      </c>
      <c r="E1298" s="6" t="s">
        <v>1470</v>
      </c>
      <c r="F1298" s="6" t="s">
        <v>196</v>
      </c>
      <c r="G1298" s="6" t="s">
        <v>129</v>
      </c>
      <c r="H1298" s="6" t="s">
        <v>197</v>
      </c>
      <c r="I1298" s="27" t="n">
        <v>0</v>
      </c>
      <c r="J1298" s="27" t="n">
        <v>0</v>
      </c>
      <c r="K1298" s="27" t="n">
        <v>1.4</v>
      </c>
      <c r="L1298" s="28" t="n">
        <f aca="false">I1298+J1298</f>
        <v>0</v>
      </c>
      <c r="M1298" s="28" t="n">
        <f aca="false">L1298+K1298</f>
        <v>1.4</v>
      </c>
      <c r="N1298" s="22" t="str">
        <f aca="false">IF(I1298&gt;0,"Sí","No")</f>
        <v>No</v>
      </c>
      <c r="O1298" s="22" t="str">
        <f aca="false">IF(J1298&gt;0,"Sí","No")</f>
        <v>No</v>
      </c>
      <c r="P1298" s="22" t="str">
        <f aca="false">IF(K1298&gt;0,"Sí","No")</f>
        <v>Sí</v>
      </c>
      <c r="Q1298" s="22" t="str">
        <f aca="false">IF(OR(I1298&gt;0,J1298&gt;0),"Sí","No")</f>
        <v>No</v>
      </c>
      <c r="R1298" s="27"/>
      <c r="S1298" s="27"/>
      <c r="T1298" s="27"/>
      <c r="U1298" s="27"/>
      <c r="V1298" s="27"/>
      <c r="W1298" s="12" t="str">
        <f aca="false">IF(AND(I1298&gt;0,R1298&gt;0),(S1298-R1298)/R1298,"")</f>
        <v/>
      </c>
      <c r="X1298" s="12" t="str">
        <f aca="false">IF(AND(J1298&gt;0,T1298&gt;0),(U1298-T1298)/T1298,"")</f>
        <v/>
      </c>
      <c r="Y1298" s="12" t="str">
        <f aca="false">IF(AND(K1298&gt;0,V1298&gt;0),(V1298-Resumen!$B$7)/Resumen!$B$7,"")</f>
        <v/>
      </c>
      <c r="Z1298" s="28" t="str">
        <f aca="false">IF(AND(K1298&gt;0,I1298&gt;0,V1298&gt;0,S1298&gt;0),V1298-S1298,"")</f>
        <v/>
      </c>
      <c r="AA1298" s="12" t="str">
        <f aca="false">IF(Z1298&lt;&gt;"",Z1298/S1298,"")</f>
        <v/>
      </c>
      <c r="AB1298" s="28" t="str">
        <f aca="false">IF(AND(K1298&gt;0,J1298&gt;0,V1298&gt;0,U1298&gt;0),V1298-U1298,"")</f>
        <v/>
      </c>
      <c r="AC1298" s="12" t="str">
        <f aca="false">IF(AB1298&lt;&gt;"",AB1298/U1298,"")</f>
        <v/>
      </c>
      <c r="AD1298" s="27" t="n">
        <v>0</v>
      </c>
      <c r="AE1298" s="27" t="n">
        <v>0</v>
      </c>
      <c r="AF1298" s="27" t="n">
        <v>0</v>
      </c>
      <c r="AG1298" s="28" t="n">
        <f aca="false">AD1298+AE1298+AF1298</f>
        <v>0</v>
      </c>
      <c r="AH1298" s="12" t="str">
        <f aca="false">IF(AG1298&gt;0,AD1298/AG1298,"")</f>
        <v/>
      </c>
      <c r="AI1298" s="27" t="n">
        <v>0</v>
      </c>
      <c r="AJ1298" s="27" t="n">
        <v>0</v>
      </c>
      <c r="AK1298" s="27" t="n">
        <v>0</v>
      </c>
      <c r="AL1298" s="22" t="str">
        <f aca="false">IF(OR(AJ1298&gt;0,AK1298&gt;0),"Sí","No")</f>
        <v>No</v>
      </c>
      <c r="AM1298" s="6"/>
      <c r="AN1298" s="6"/>
      <c r="AO1298" s="12" t="n">
        <f aca="false">IF(M1298&gt;0,K1298/M1298,"")</f>
        <v>1</v>
      </c>
      <c r="AP1298" s="22" t="str">
        <f aca="false">IF(M1298&gt;=Resumen!$B$5,"Alto","Bajo")</f>
        <v>Bajo</v>
      </c>
      <c r="AQ1298" s="22" t="str">
        <f aca="false">IF(AO1298&gt;=Resumen!$B$28,"Alto","Bajo")</f>
        <v>Alto</v>
      </c>
      <c r="AR1298" s="22" t="str">
        <f aca="false">AP1298&amp;" Potencial / "&amp;AQ1298&amp;" Share"</f>
        <v>Bajo Potencial / Alto Share</v>
      </c>
      <c r="AS1298" s="22" t="str">
        <f aca="false">IF(Q1298="Sí",IF(AO1298&gt;=Resumen!$B$29,"Alto","Bajo"),"")</f>
        <v/>
      </c>
      <c r="AT1298" s="22" t="str">
        <f aca="false">IF(AS1298&lt;&gt;"",AP1298&amp;" Potencial / "&amp;AS1298&amp;" Share","")</f>
        <v/>
      </c>
      <c r="AU1298" s="22" t="str">
        <f aca="false">IF(AH1298="","Sin dato",IF(AH1298-AO1298&gt;Resumen!$B$6,"Sobre-exhibido",IF(AO1298-AH1298&gt;Resumen!$B$6,"Sub-exhibido","En línea")))</f>
        <v>Sin dato</v>
      </c>
      <c r="AV1298" s="22" t="str">
        <f aca="false">IF(AT1298="","",IF(AT1298="Alto Potencial / Bajo Share",1,IF(AT1298="Alto Potencial / Alto Share",2,IF(AT1298="Bajo Potencial / Alto Share",3,4))))</f>
        <v/>
      </c>
      <c r="AW1298" s="22" t="str">
        <f aca="false">IF(Q1298="No","Sin competencia directa",IF(AV1298=1,"1 - Foco Conquista (Alto Pot / Bajo Share)",IF(AV1298=2,"2 - Foco Defensa (Alto Pot / Alto Share)",IF(AV1298=3,"3 - Monitoreo (Bajo Pot / Alto Share)","4 - Baja Prioridad (Bajo Pot / Bajo Share)"))))</f>
        <v>Sin competencia directa</v>
      </c>
      <c r="AX1298" s="12" t="str">
        <f aca="false">IF(OR(IFERROR(AND(W1298&lt;&gt;"",Y1298&lt;&gt;"",Y1298-W1298&gt;Resumen!$B$8),FALSE()),IFERROR(AND(X1298&lt;&gt;"",Y1298&lt;&gt;"",Y1298-X1298&gt;Resumen!$B$8),FALSE())),MAX(IF(IFERROR(AND(W1298&lt;&gt;"",Y1298&lt;&gt;"",Y1298-W1298&gt;Resumen!$B$8),FALSE()),Y1298-W1298,0),IF(IFERROR(AND(X1298&lt;&gt;"",Y1298&lt;&gt;"",Y1298-X1298&gt;Resumen!$B$8),FALSE()),Y1298-X1298,0)),"")</f>
        <v/>
      </c>
      <c r="AY1298" s="22" t="str">
        <f aca="false">IF(OR(IFERROR(AND(W1298&lt;&gt;"",Y1298&lt;&gt;"",Y1298-W1298&gt;Resumen!$B$8),FALSE()),IFERROR(AND(X1298&lt;&gt;"",Y1298&lt;&gt;"",Y1298-X1298&gt;Resumen!$B$8),FALSE())),TRIM("Lays tiene mayor markup que "&amp;IF(IFERROR(AND(W1298&lt;&gt;"",Y1298&lt;&gt;"",Y1298-W1298&gt;Resumen!$B$8),FALSE()),"Quento ","")&amp;IF(IFERROR(AND(X1298&lt;&gt;"",Y1298&lt;&gt;"",Y1298-X1298&gt;Resumen!$B$8),FALSE()),"Julicroc ","")&amp;"en este PDV"),"")</f>
        <v/>
      </c>
      <c r="AZ1298" s="22" t="str">
        <f aca="false">IF(COUNTIF('Plan Pehuamar - Lista'!$A$2:$A$167,A1298)&gt;0,"Sí","No")</f>
        <v>No</v>
      </c>
      <c r="BA1298" s="22" t="str">
        <f aca="false">IF(COUNTIF('Plan Combo 9+1'!$A$2:$A$226,A1298)&gt;0,"Sí","No")</f>
        <v>No</v>
      </c>
      <c r="BB1298" s="22" t="str">
        <f aca="false">IF(AH1298="","No",IF(BA1298="Sí",IF((AO1298-AH1298)&gt;Resumen!$B$6,"Sí","No"),IF((AO1298-AH1298)&gt;=Resumen!$B$132,"Sí","No")))</f>
        <v>No</v>
      </c>
      <c r="BC1298" s="22" t="str">
        <f aca="false">IF(AND(N1298="Sí",AL1298="Sí",AI1298=0),"Sí","No")</f>
        <v>No</v>
      </c>
      <c r="BD1298" s="22" t="str">
        <f aca="false">IF(COUNTIF('Plan 9+1 (con Pehuamar)'!$A$2:$A$227,A1298)&gt;0,"Sí","No")</f>
        <v>No</v>
      </c>
    </row>
    <row r="1299" customFormat="false" ht="15" hidden="false" customHeight="true" outlineLevel="0" collapsed="false">
      <c r="A1299" s="6" t="n">
        <v>403749</v>
      </c>
      <c r="B1299" s="6" t="n">
        <v>6</v>
      </c>
      <c r="C1299" s="6" t="n">
        <v>605</v>
      </c>
      <c r="D1299" s="6" t="s">
        <v>398</v>
      </c>
      <c r="E1299" s="6" t="s">
        <v>1471</v>
      </c>
      <c r="F1299" s="6" t="s">
        <v>201</v>
      </c>
      <c r="G1299" s="6" t="s">
        <v>129</v>
      </c>
      <c r="H1299" s="6" t="s">
        <v>197</v>
      </c>
      <c r="I1299" s="27" t="n">
        <v>0</v>
      </c>
      <c r="J1299" s="27" t="n">
        <v>0</v>
      </c>
      <c r="K1299" s="27" t="n">
        <v>0.6</v>
      </c>
      <c r="L1299" s="28" t="n">
        <f aca="false">I1299+J1299</f>
        <v>0</v>
      </c>
      <c r="M1299" s="28" t="n">
        <f aca="false">L1299+K1299</f>
        <v>0.6</v>
      </c>
      <c r="N1299" s="22" t="str">
        <f aca="false">IF(I1299&gt;0,"Sí","No")</f>
        <v>No</v>
      </c>
      <c r="O1299" s="22" t="str">
        <f aca="false">IF(J1299&gt;0,"Sí","No")</f>
        <v>No</v>
      </c>
      <c r="P1299" s="22" t="str">
        <f aca="false">IF(K1299&gt;0,"Sí","No")</f>
        <v>Sí</v>
      </c>
      <c r="Q1299" s="22" t="str">
        <f aca="false">IF(OR(I1299&gt;0,J1299&gt;0),"Sí","No")</f>
        <v>No</v>
      </c>
      <c r="R1299" s="27"/>
      <c r="S1299" s="27"/>
      <c r="T1299" s="27"/>
      <c r="U1299" s="27"/>
      <c r="V1299" s="27"/>
      <c r="W1299" s="12" t="str">
        <f aca="false">IF(AND(I1299&gt;0,R1299&gt;0),(S1299-R1299)/R1299,"")</f>
        <v/>
      </c>
      <c r="X1299" s="12" t="str">
        <f aca="false">IF(AND(J1299&gt;0,T1299&gt;0),(U1299-T1299)/T1299,"")</f>
        <v/>
      </c>
      <c r="Y1299" s="12" t="str">
        <f aca="false">IF(AND(K1299&gt;0,V1299&gt;0),(V1299-Resumen!$B$7)/Resumen!$B$7,"")</f>
        <v/>
      </c>
      <c r="Z1299" s="28" t="str">
        <f aca="false">IF(AND(K1299&gt;0,I1299&gt;0,V1299&gt;0,S1299&gt;0),V1299-S1299,"")</f>
        <v/>
      </c>
      <c r="AA1299" s="12" t="str">
        <f aca="false">IF(Z1299&lt;&gt;"",Z1299/S1299,"")</f>
        <v/>
      </c>
      <c r="AB1299" s="28" t="str">
        <f aca="false">IF(AND(K1299&gt;0,J1299&gt;0,V1299&gt;0,U1299&gt;0),V1299-U1299,"")</f>
        <v/>
      </c>
      <c r="AC1299" s="12" t="str">
        <f aca="false">IF(AB1299&lt;&gt;"",AB1299/U1299,"")</f>
        <v/>
      </c>
      <c r="AD1299" s="27" t="n">
        <v>0</v>
      </c>
      <c r="AE1299" s="27" t="n">
        <v>0</v>
      </c>
      <c r="AF1299" s="27" t="n">
        <v>0</v>
      </c>
      <c r="AG1299" s="28" t="n">
        <f aca="false">AD1299+AE1299+AF1299</f>
        <v>0</v>
      </c>
      <c r="AH1299" s="12" t="str">
        <f aca="false">IF(AG1299&gt;0,AD1299/AG1299,"")</f>
        <v/>
      </c>
      <c r="AI1299" s="27" t="n">
        <v>0</v>
      </c>
      <c r="AJ1299" s="27" t="n">
        <v>0</v>
      </c>
      <c r="AK1299" s="27" t="n">
        <v>0</v>
      </c>
      <c r="AL1299" s="22" t="str">
        <f aca="false">IF(OR(AJ1299&gt;0,AK1299&gt;0),"Sí","No")</f>
        <v>No</v>
      </c>
      <c r="AM1299" s="6"/>
      <c r="AN1299" s="6"/>
      <c r="AO1299" s="12" t="n">
        <f aca="false">IF(M1299&gt;0,K1299/M1299,"")</f>
        <v>1</v>
      </c>
      <c r="AP1299" s="22" t="str">
        <f aca="false">IF(M1299&gt;=Resumen!$B$5,"Alto","Bajo")</f>
        <v>Bajo</v>
      </c>
      <c r="AQ1299" s="22" t="str">
        <f aca="false">IF(AO1299&gt;=Resumen!$B$28,"Alto","Bajo")</f>
        <v>Alto</v>
      </c>
      <c r="AR1299" s="22" t="str">
        <f aca="false">AP1299&amp;" Potencial / "&amp;AQ1299&amp;" Share"</f>
        <v>Bajo Potencial / Alto Share</v>
      </c>
      <c r="AS1299" s="22" t="str">
        <f aca="false">IF(Q1299="Sí",IF(AO1299&gt;=Resumen!$B$29,"Alto","Bajo"),"")</f>
        <v/>
      </c>
      <c r="AT1299" s="22" t="str">
        <f aca="false">IF(AS1299&lt;&gt;"",AP1299&amp;" Potencial / "&amp;AS1299&amp;" Share","")</f>
        <v/>
      </c>
      <c r="AU1299" s="22" t="str">
        <f aca="false">IF(AH1299="","Sin dato",IF(AH1299-AO1299&gt;Resumen!$B$6,"Sobre-exhibido",IF(AO1299-AH1299&gt;Resumen!$B$6,"Sub-exhibido","En línea")))</f>
        <v>Sin dato</v>
      </c>
      <c r="AV1299" s="22" t="str">
        <f aca="false">IF(AT1299="","",IF(AT1299="Alto Potencial / Bajo Share",1,IF(AT1299="Alto Potencial / Alto Share",2,IF(AT1299="Bajo Potencial / Alto Share",3,4))))</f>
        <v/>
      </c>
      <c r="AW1299" s="22" t="str">
        <f aca="false">IF(Q1299="No","Sin competencia directa",IF(AV1299=1,"1 - Foco Conquista (Alto Pot / Bajo Share)",IF(AV1299=2,"2 - Foco Defensa (Alto Pot / Alto Share)",IF(AV1299=3,"3 - Monitoreo (Bajo Pot / Alto Share)","4 - Baja Prioridad (Bajo Pot / Bajo Share)"))))</f>
        <v>Sin competencia directa</v>
      </c>
      <c r="AX1299" s="12" t="str">
        <f aca="false">IF(OR(IFERROR(AND(W1299&lt;&gt;"",Y1299&lt;&gt;"",Y1299-W1299&gt;Resumen!$B$8),FALSE()),IFERROR(AND(X1299&lt;&gt;"",Y1299&lt;&gt;"",Y1299-X1299&gt;Resumen!$B$8),FALSE())),MAX(IF(IFERROR(AND(W1299&lt;&gt;"",Y1299&lt;&gt;"",Y1299-W1299&gt;Resumen!$B$8),FALSE()),Y1299-W1299,0),IF(IFERROR(AND(X1299&lt;&gt;"",Y1299&lt;&gt;"",Y1299-X1299&gt;Resumen!$B$8),FALSE()),Y1299-X1299,0)),"")</f>
        <v/>
      </c>
      <c r="AY1299" s="22" t="str">
        <f aca="false">IF(OR(IFERROR(AND(W1299&lt;&gt;"",Y1299&lt;&gt;"",Y1299-W1299&gt;Resumen!$B$8),FALSE()),IFERROR(AND(X1299&lt;&gt;"",Y1299&lt;&gt;"",Y1299-X1299&gt;Resumen!$B$8),FALSE())),TRIM("Lays tiene mayor markup que "&amp;IF(IFERROR(AND(W1299&lt;&gt;"",Y1299&lt;&gt;"",Y1299-W1299&gt;Resumen!$B$8),FALSE()),"Quento ","")&amp;IF(IFERROR(AND(X1299&lt;&gt;"",Y1299&lt;&gt;"",Y1299-X1299&gt;Resumen!$B$8),FALSE()),"Julicroc ","")&amp;"en este PDV"),"")</f>
        <v/>
      </c>
      <c r="AZ1299" s="22" t="str">
        <f aca="false">IF(COUNTIF('Plan Pehuamar - Lista'!$A$2:$A$167,A1299)&gt;0,"Sí","No")</f>
        <v>No</v>
      </c>
      <c r="BA1299" s="22" t="str">
        <f aca="false">IF(COUNTIF('Plan Combo 9+1'!$A$2:$A$226,A1299)&gt;0,"Sí","No")</f>
        <v>No</v>
      </c>
      <c r="BB1299" s="22" t="str">
        <f aca="false">IF(AH1299="","No",IF(BA1299="Sí",IF((AO1299-AH1299)&gt;Resumen!$B$6,"Sí","No"),IF((AO1299-AH1299)&gt;=Resumen!$B$132,"Sí","No")))</f>
        <v>No</v>
      </c>
      <c r="BC1299" s="22" t="str">
        <f aca="false">IF(AND(N1299="Sí",AL1299="Sí",AI1299=0),"Sí","No")</f>
        <v>No</v>
      </c>
      <c r="BD1299" s="22" t="str">
        <f aca="false">IF(COUNTIF('Plan 9+1 (con Pehuamar)'!$A$2:$A$227,A1299)&gt;0,"Sí","No")</f>
        <v>No</v>
      </c>
    </row>
    <row r="1300" customFormat="false" ht="15" hidden="false" customHeight="true" outlineLevel="0" collapsed="false">
      <c r="A1300" s="6" t="n">
        <v>403750</v>
      </c>
      <c r="B1300" s="6" t="n">
        <v>6</v>
      </c>
      <c r="C1300" s="6" t="n">
        <v>605</v>
      </c>
      <c r="D1300" s="6" t="s">
        <v>398</v>
      </c>
      <c r="E1300" s="6" t="s">
        <v>1472</v>
      </c>
      <c r="F1300" s="6" t="s">
        <v>196</v>
      </c>
      <c r="G1300" s="6" t="s">
        <v>129</v>
      </c>
      <c r="H1300" s="6" t="s">
        <v>197</v>
      </c>
      <c r="I1300" s="27" t="n">
        <v>0</v>
      </c>
      <c r="J1300" s="27" t="n">
        <v>0</v>
      </c>
      <c r="K1300" s="27" t="n">
        <v>0.8</v>
      </c>
      <c r="L1300" s="28" t="n">
        <f aca="false">I1300+J1300</f>
        <v>0</v>
      </c>
      <c r="M1300" s="28" t="n">
        <f aca="false">L1300+K1300</f>
        <v>0.8</v>
      </c>
      <c r="N1300" s="22" t="str">
        <f aca="false">IF(I1300&gt;0,"Sí","No")</f>
        <v>No</v>
      </c>
      <c r="O1300" s="22" t="str">
        <f aca="false">IF(J1300&gt;0,"Sí","No")</f>
        <v>No</v>
      </c>
      <c r="P1300" s="22" t="str">
        <f aca="false">IF(K1300&gt;0,"Sí","No")</f>
        <v>Sí</v>
      </c>
      <c r="Q1300" s="22" t="str">
        <f aca="false">IF(OR(I1300&gt;0,J1300&gt;0),"Sí","No")</f>
        <v>No</v>
      </c>
      <c r="R1300" s="27"/>
      <c r="S1300" s="27"/>
      <c r="T1300" s="27"/>
      <c r="U1300" s="27"/>
      <c r="V1300" s="27"/>
      <c r="W1300" s="12" t="str">
        <f aca="false">IF(AND(I1300&gt;0,R1300&gt;0),(S1300-R1300)/R1300,"")</f>
        <v/>
      </c>
      <c r="X1300" s="12" t="str">
        <f aca="false">IF(AND(J1300&gt;0,T1300&gt;0),(U1300-T1300)/T1300,"")</f>
        <v/>
      </c>
      <c r="Y1300" s="12" t="str">
        <f aca="false">IF(AND(K1300&gt;0,V1300&gt;0),(V1300-Resumen!$B$7)/Resumen!$B$7,"")</f>
        <v/>
      </c>
      <c r="Z1300" s="28" t="str">
        <f aca="false">IF(AND(K1300&gt;0,I1300&gt;0,V1300&gt;0,S1300&gt;0),V1300-S1300,"")</f>
        <v/>
      </c>
      <c r="AA1300" s="12" t="str">
        <f aca="false">IF(Z1300&lt;&gt;"",Z1300/S1300,"")</f>
        <v/>
      </c>
      <c r="AB1300" s="28" t="str">
        <f aca="false">IF(AND(K1300&gt;0,J1300&gt;0,V1300&gt;0,U1300&gt;0),V1300-U1300,"")</f>
        <v/>
      </c>
      <c r="AC1300" s="12" t="str">
        <f aca="false">IF(AB1300&lt;&gt;"",AB1300/U1300,"")</f>
        <v/>
      </c>
      <c r="AD1300" s="27" t="n">
        <v>0</v>
      </c>
      <c r="AE1300" s="27" t="n">
        <v>0</v>
      </c>
      <c r="AF1300" s="27" t="n">
        <v>0</v>
      </c>
      <c r="AG1300" s="28" t="n">
        <f aca="false">AD1300+AE1300+AF1300</f>
        <v>0</v>
      </c>
      <c r="AH1300" s="12" t="str">
        <f aca="false">IF(AG1300&gt;0,AD1300/AG1300,"")</f>
        <v/>
      </c>
      <c r="AI1300" s="27" t="n">
        <v>0</v>
      </c>
      <c r="AJ1300" s="27" t="n">
        <v>0</v>
      </c>
      <c r="AK1300" s="27" t="n">
        <v>0</v>
      </c>
      <c r="AL1300" s="22" t="str">
        <f aca="false">IF(OR(AJ1300&gt;0,AK1300&gt;0),"Sí","No")</f>
        <v>No</v>
      </c>
      <c r="AM1300" s="6"/>
      <c r="AN1300" s="6"/>
      <c r="AO1300" s="12" t="n">
        <f aca="false">IF(M1300&gt;0,K1300/M1300,"")</f>
        <v>1</v>
      </c>
      <c r="AP1300" s="22" t="str">
        <f aca="false">IF(M1300&gt;=Resumen!$B$5,"Alto","Bajo")</f>
        <v>Bajo</v>
      </c>
      <c r="AQ1300" s="22" t="str">
        <f aca="false">IF(AO1300&gt;=Resumen!$B$28,"Alto","Bajo")</f>
        <v>Alto</v>
      </c>
      <c r="AR1300" s="22" t="str">
        <f aca="false">AP1300&amp;" Potencial / "&amp;AQ1300&amp;" Share"</f>
        <v>Bajo Potencial / Alto Share</v>
      </c>
      <c r="AS1300" s="22" t="str">
        <f aca="false">IF(Q1300="Sí",IF(AO1300&gt;=Resumen!$B$29,"Alto","Bajo"),"")</f>
        <v/>
      </c>
      <c r="AT1300" s="22" t="str">
        <f aca="false">IF(AS1300&lt;&gt;"",AP1300&amp;" Potencial / "&amp;AS1300&amp;" Share","")</f>
        <v/>
      </c>
      <c r="AU1300" s="22" t="str">
        <f aca="false">IF(AH1300="","Sin dato",IF(AH1300-AO1300&gt;Resumen!$B$6,"Sobre-exhibido",IF(AO1300-AH1300&gt;Resumen!$B$6,"Sub-exhibido","En línea")))</f>
        <v>Sin dato</v>
      </c>
      <c r="AV1300" s="22" t="str">
        <f aca="false">IF(AT1300="","",IF(AT1300="Alto Potencial / Bajo Share",1,IF(AT1300="Alto Potencial / Alto Share",2,IF(AT1300="Bajo Potencial / Alto Share",3,4))))</f>
        <v/>
      </c>
      <c r="AW1300" s="22" t="str">
        <f aca="false">IF(Q1300="No","Sin competencia directa",IF(AV1300=1,"1 - Foco Conquista (Alto Pot / Bajo Share)",IF(AV1300=2,"2 - Foco Defensa (Alto Pot / Alto Share)",IF(AV1300=3,"3 - Monitoreo (Bajo Pot / Alto Share)","4 - Baja Prioridad (Bajo Pot / Bajo Share)"))))</f>
        <v>Sin competencia directa</v>
      </c>
      <c r="AX1300" s="12" t="str">
        <f aca="false">IF(OR(IFERROR(AND(W1300&lt;&gt;"",Y1300&lt;&gt;"",Y1300-W1300&gt;Resumen!$B$8),FALSE()),IFERROR(AND(X1300&lt;&gt;"",Y1300&lt;&gt;"",Y1300-X1300&gt;Resumen!$B$8),FALSE())),MAX(IF(IFERROR(AND(W1300&lt;&gt;"",Y1300&lt;&gt;"",Y1300-W1300&gt;Resumen!$B$8),FALSE()),Y1300-W1300,0),IF(IFERROR(AND(X1300&lt;&gt;"",Y1300&lt;&gt;"",Y1300-X1300&gt;Resumen!$B$8),FALSE()),Y1300-X1300,0)),"")</f>
        <v/>
      </c>
      <c r="AY1300" s="22" t="str">
        <f aca="false">IF(OR(IFERROR(AND(W1300&lt;&gt;"",Y1300&lt;&gt;"",Y1300-W1300&gt;Resumen!$B$8),FALSE()),IFERROR(AND(X1300&lt;&gt;"",Y1300&lt;&gt;"",Y1300-X1300&gt;Resumen!$B$8),FALSE())),TRIM("Lays tiene mayor markup que "&amp;IF(IFERROR(AND(W1300&lt;&gt;"",Y1300&lt;&gt;"",Y1300-W1300&gt;Resumen!$B$8),FALSE()),"Quento ","")&amp;IF(IFERROR(AND(X1300&lt;&gt;"",Y1300&lt;&gt;"",Y1300-X1300&gt;Resumen!$B$8),FALSE()),"Julicroc ","")&amp;"en este PDV"),"")</f>
        <v/>
      </c>
      <c r="AZ1300" s="22" t="str">
        <f aca="false">IF(COUNTIF('Plan Pehuamar - Lista'!$A$2:$A$167,A1300)&gt;0,"Sí","No")</f>
        <v>No</v>
      </c>
      <c r="BA1300" s="22" t="str">
        <f aca="false">IF(COUNTIF('Plan Combo 9+1'!$A$2:$A$226,A1300)&gt;0,"Sí","No")</f>
        <v>No</v>
      </c>
      <c r="BB1300" s="22" t="str">
        <f aca="false">IF(AH1300="","No",IF(BA1300="Sí",IF((AO1300-AH1300)&gt;Resumen!$B$6,"Sí","No"),IF((AO1300-AH1300)&gt;=Resumen!$B$132,"Sí","No")))</f>
        <v>No</v>
      </c>
      <c r="BC1300" s="22" t="str">
        <f aca="false">IF(AND(N1300="Sí",AL1300="Sí",AI1300=0),"Sí","No")</f>
        <v>No</v>
      </c>
      <c r="BD1300" s="22" t="str">
        <f aca="false">IF(COUNTIF('Plan 9+1 (con Pehuamar)'!$A$2:$A$227,A1300)&gt;0,"Sí","No")</f>
        <v>No</v>
      </c>
    </row>
    <row r="1301" customFormat="false" ht="15" hidden="false" customHeight="true" outlineLevel="0" collapsed="false">
      <c r="A1301" s="6" t="n">
        <v>403752</v>
      </c>
      <c r="B1301" s="6" t="n">
        <v>6</v>
      </c>
      <c r="C1301" s="6" t="n">
        <v>605</v>
      </c>
      <c r="D1301" s="6" t="s">
        <v>398</v>
      </c>
      <c r="E1301" s="6" t="s">
        <v>1473</v>
      </c>
      <c r="F1301" s="6" t="s">
        <v>196</v>
      </c>
      <c r="G1301" s="6" t="s">
        <v>129</v>
      </c>
      <c r="H1301" s="6" t="s">
        <v>197</v>
      </c>
      <c r="I1301" s="27" t="n">
        <v>0</v>
      </c>
      <c r="J1301" s="27" t="n">
        <v>0</v>
      </c>
      <c r="K1301" s="27" t="n">
        <v>0.4</v>
      </c>
      <c r="L1301" s="28" t="n">
        <f aca="false">I1301+J1301</f>
        <v>0</v>
      </c>
      <c r="M1301" s="28" t="n">
        <f aca="false">L1301+K1301</f>
        <v>0.4</v>
      </c>
      <c r="N1301" s="22" t="str">
        <f aca="false">IF(I1301&gt;0,"Sí","No")</f>
        <v>No</v>
      </c>
      <c r="O1301" s="22" t="str">
        <f aca="false">IF(J1301&gt;0,"Sí","No")</f>
        <v>No</v>
      </c>
      <c r="P1301" s="22" t="str">
        <f aca="false">IF(K1301&gt;0,"Sí","No")</f>
        <v>Sí</v>
      </c>
      <c r="Q1301" s="22" t="str">
        <f aca="false">IF(OR(I1301&gt;0,J1301&gt;0),"Sí","No")</f>
        <v>No</v>
      </c>
      <c r="R1301" s="27"/>
      <c r="S1301" s="27"/>
      <c r="T1301" s="27"/>
      <c r="U1301" s="27"/>
      <c r="V1301" s="27"/>
      <c r="W1301" s="12" t="str">
        <f aca="false">IF(AND(I1301&gt;0,R1301&gt;0),(S1301-R1301)/R1301,"")</f>
        <v/>
      </c>
      <c r="X1301" s="12" t="str">
        <f aca="false">IF(AND(J1301&gt;0,T1301&gt;0),(U1301-T1301)/T1301,"")</f>
        <v/>
      </c>
      <c r="Y1301" s="12" t="str">
        <f aca="false">IF(AND(K1301&gt;0,V1301&gt;0),(V1301-Resumen!$B$7)/Resumen!$B$7,"")</f>
        <v/>
      </c>
      <c r="Z1301" s="28" t="str">
        <f aca="false">IF(AND(K1301&gt;0,I1301&gt;0,V1301&gt;0,S1301&gt;0),V1301-S1301,"")</f>
        <v/>
      </c>
      <c r="AA1301" s="12" t="str">
        <f aca="false">IF(Z1301&lt;&gt;"",Z1301/S1301,"")</f>
        <v/>
      </c>
      <c r="AB1301" s="28" t="str">
        <f aca="false">IF(AND(K1301&gt;0,J1301&gt;0,V1301&gt;0,U1301&gt;0),V1301-U1301,"")</f>
        <v/>
      </c>
      <c r="AC1301" s="12" t="str">
        <f aca="false">IF(AB1301&lt;&gt;"",AB1301/U1301,"")</f>
        <v/>
      </c>
      <c r="AD1301" s="27" t="n">
        <v>0</v>
      </c>
      <c r="AE1301" s="27" t="n">
        <v>0</v>
      </c>
      <c r="AF1301" s="27" t="n">
        <v>0</v>
      </c>
      <c r="AG1301" s="28" t="n">
        <f aca="false">AD1301+AE1301+AF1301</f>
        <v>0</v>
      </c>
      <c r="AH1301" s="12" t="str">
        <f aca="false">IF(AG1301&gt;0,AD1301/AG1301,"")</f>
        <v/>
      </c>
      <c r="AI1301" s="27" t="n">
        <v>0</v>
      </c>
      <c r="AJ1301" s="27" t="n">
        <v>0</v>
      </c>
      <c r="AK1301" s="27" t="n">
        <v>0</v>
      </c>
      <c r="AL1301" s="22" t="str">
        <f aca="false">IF(OR(AJ1301&gt;0,AK1301&gt;0),"Sí","No")</f>
        <v>No</v>
      </c>
      <c r="AM1301" s="6"/>
      <c r="AN1301" s="6"/>
      <c r="AO1301" s="12" t="n">
        <f aca="false">IF(M1301&gt;0,K1301/M1301,"")</f>
        <v>1</v>
      </c>
      <c r="AP1301" s="22" t="str">
        <f aca="false">IF(M1301&gt;=Resumen!$B$5,"Alto","Bajo")</f>
        <v>Bajo</v>
      </c>
      <c r="AQ1301" s="22" t="str">
        <f aca="false">IF(AO1301&gt;=Resumen!$B$28,"Alto","Bajo")</f>
        <v>Alto</v>
      </c>
      <c r="AR1301" s="22" t="str">
        <f aca="false">AP1301&amp;" Potencial / "&amp;AQ1301&amp;" Share"</f>
        <v>Bajo Potencial / Alto Share</v>
      </c>
      <c r="AS1301" s="22" t="str">
        <f aca="false">IF(Q1301="Sí",IF(AO1301&gt;=Resumen!$B$29,"Alto","Bajo"),"")</f>
        <v/>
      </c>
      <c r="AT1301" s="22" t="str">
        <f aca="false">IF(AS1301&lt;&gt;"",AP1301&amp;" Potencial / "&amp;AS1301&amp;" Share","")</f>
        <v/>
      </c>
      <c r="AU1301" s="22" t="str">
        <f aca="false">IF(AH1301="","Sin dato",IF(AH1301-AO1301&gt;Resumen!$B$6,"Sobre-exhibido",IF(AO1301-AH1301&gt;Resumen!$B$6,"Sub-exhibido","En línea")))</f>
        <v>Sin dato</v>
      </c>
      <c r="AV1301" s="22" t="str">
        <f aca="false">IF(AT1301="","",IF(AT1301="Alto Potencial / Bajo Share",1,IF(AT1301="Alto Potencial / Alto Share",2,IF(AT1301="Bajo Potencial / Alto Share",3,4))))</f>
        <v/>
      </c>
      <c r="AW1301" s="22" t="str">
        <f aca="false">IF(Q1301="No","Sin competencia directa",IF(AV1301=1,"1 - Foco Conquista (Alto Pot / Bajo Share)",IF(AV1301=2,"2 - Foco Defensa (Alto Pot / Alto Share)",IF(AV1301=3,"3 - Monitoreo (Bajo Pot / Alto Share)","4 - Baja Prioridad (Bajo Pot / Bajo Share)"))))</f>
        <v>Sin competencia directa</v>
      </c>
      <c r="AX1301" s="12" t="str">
        <f aca="false">IF(OR(IFERROR(AND(W1301&lt;&gt;"",Y1301&lt;&gt;"",Y1301-W1301&gt;Resumen!$B$8),FALSE()),IFERROR(AND(X1301&lt;&gt;"",Y1301&lt;&gt;"",Y1301-X1301&gt;Resumen!$B$8),FALSE())),MAX(IF(IFERROR(AND(W1301&lt;&gt;"",Y1301&lt;&gt;"",Y1301-W1301&gt;Resumen!$B$8),FALSE()),Y1301-W1301,0),IF(IFERROR(AND(X1301&lt;&gt;"",Y1301&lt;&gt;"",Y1301-X1301&gt;Resumen!$B$8),FALSE()),Y1301-X1301,0)),"")</f>
        <v/>
      </c>
      <c r="AY1301" s="22" t="str">
        <f aca="false">IF(OR(IFERROR(AND(W1301&lt;&gt;"",Y1301&lt;&gt;"",Y1301-W1301&gt;Resumen!$B$8),FALSE()),IFERROR(AND(X1301&lt;&gt;"",Y1301&lt;&gt;"",Y1301-X1301&gt;Resumen!$B$8),FALSE())),TRIM("Lays tiene mayor markup que "&amp;IF(IFERROR(AND(W1301&lt;&gt;"",Y1301&lt;&gt;"",Y1301-W1301&gt;Resumen!$B$8),FALSE()),"Quento ","")&amp;IF(IFERROR(AND(X1301&lt;&gt;"",Y1301&lt;&gt;"",Y1301-X1301&gt;Resumen!$B$8),FALSE()),"Julicroc ","")&amp;"en este PDV"),"")</f>
        <v/>
      </c>
      <c r="AZ1301" s="22" t="str">
        <f aca="false">IF(COUNTIF('Plan Pehuamar - Lista'!$A$2:$A$167,A1301)&gt;0,"Sí","No")</f>
        <v>No</v>
      </c>
      <c r="BA1301" s="22" t="str">
        <f aca="false">IF(COUNTIF('Plan Combo 9+1'!$A$2:$A$226,A1301)&gt;0,"Sí","No")</f>
        <v>No</v>
      </c>
      <c r="BB1301" s="22" t="str">
        <f aca="false">IF(AH1301="","No",IF(BA1301="Sí",IF((AO1301-AH1301)&gt;Resumen!$B$6,"Sí","No"),IF((AO1301-AH1301)&gt;=Resumen!$B$132,"Sí","No")))</f>
        <v>No</v>
      </c>
      <c r="BC1301" s="22" t="str">
        <f aca="false">IF(AND(N1301="Sí",AL1301="Sí",AI1301=0),"Sí","No")</f>
        <v>No</v>
      </c>
      <c r="BD1301" s="22" t="str">
        <f aca="false">IF(COUNTIF('Plan 9+1 (con Pehuamar)'!$A$2:$A$227,A1301)&gt;0,"Sí","No")</f>
        <v>No</v>
      </c>
    </row>
    <row r="1302" customFormat="false" ht="15" hidden="false" customHeight="true" outlineLevel="0" collapsed="false">
      <c r="A1302" s="6" t="n">
        <v>403753</v>
      </c>
      <c r="B1302" s="6" t="n">
        <v>6</v>
      </c>
      <c r="C1302" s="6" t="n">
        <v>605</v>
      </c>
      <c r="D1302" s="6" t="s">
        <v>398</v>
      </c>
      <c r="E1302" s="6" t="s">
        <v>1474</v>
      </c>
      <c r="F1302" s="6" t="s">
        <v>196</v>
      </c>
      <c r="G1302" s="6" t="s">
        <v>129</v>
      </c>
      <c r="H1302" s="6" t="s">
        <v>197</v>
      </c>
      <c r="I1302" s="27" t="n">
        <v>0</v>
      </c>
      <c r="J1302" s="27" t="n">
        <v>0</v>
      </c>
      <c r="K1302" s="27" t="n">
        <v>0.2</v>
      </c>
      <c r="L1302" s="28" t="n">
        <f aca="false">I1302+J1302</f>
        <v>0</v>
      </c>
      <c r="M1302" s="28" t="n">
        <f aca="false">L1302+K1302</f>
        <v>0.2</v>
      </c>
      <c r="N1302" s="22" t="str">
        <f aca="false">IF(I1302&gt;0,"Sí","No")</f>
        <v>No</v>
      </c>
      <c r="O1302" s="22" t="str">
        <f aca="false">IF(J1302&gt;0,"Sí","No")</f>
        <v>No</v>
      </c>
      <c r="P1302" s="22" t="str">
        <f aca="false">IF(K1302&gt;0,"Sí","No")</f>
        <v>Sí</v>
      </c>
      <c r="Q1302" s="22" t="str">
        <f aca="false">IF(OR(I1302&gt;0,J1302&gt;0),"Sí","No")</f>
        <v>No</v>
      </c>
      <c r="R1302" s="27"/>
      <c r="S1302" s="27"/>
      <c r="T1302" s="27"/>
      <c r="U1302" s="27"/>
      <c r="V1302" s="27"/>
      <c r="W1302" s="12" t="str">
        <f aca="false">IF(AND(I1302&gt;0,R1302&gt;0),(S1302-R1302)/R1302,"")</f>
        <v/>
      </c>
      <c r="X1302" s="12" t="str">
        <f aca="false">IF(AND(J1302&gt;0,T1302&gt;0),(U1302-T1302)/T1302,"")</f>
        <v/>
      </c>
      <c r="Y1302" s="12" t="str">
        <f aca="false">IF(AND(K1302&gt;0,V1302&gt;0),(V1302-Resumen!$B$7)/Resumen!$B$7,"")</f>
        <v/>
      </c>
      <c r="Z1302" s="28" t="str">
        <f aca="false">IF(AND(K1302&gt;0,I1302&gt;0,V1302&gt;0,S1302&gt;0),V1302-S1302,"")</f>
        <v/>
      </c>
      <c r="AA1302" s="12" t="str">
        <f aca="false">IF(Z1302&lt;&gt;"",Z1302/S1302,"")</f>
        <v/>
      </c>
      <c r="AB1302" s="28" t="str">
        <f aca="false">IF(AND(K1302&gt;0,J1302&gt;0,V1302&gt;0,U1302&gt;0),V1302-U1302,"")</f>
        <v/>
      </c>
      <c r="AC1302" s="12" t="str">
        <f aca="false">IF(AB1302&lt;&gt;"",AB1302/U1302,"")</f>
        <v/>
      </c>
      <c r="AD1302" s="27" t="n">
        <v>0</v>
      </c>
      <c r="AE1302" s="27" t="n">
        <v>0</v>
      </c>
      <c r="AF1302" s="27" t="n">
        <v>0</v>
      </c>
      <c r="AG1302" s="28" t="n">
        <f aca="false">AD1302+AE1302+AF1302</f>
        <v>0</v>
      </c>
      <c r="AH1302" s="12" t="str">
        <f aca="false">IF(AG1302&gt;0,AD1302/AG1302,"")</f>
        <v/>
      </c>
      <c r="AI1302" s="27" t="n">
        <v>0</v>
      </c>
      <c r="AJ1302" s="27" t="n">
        <v>0</v>
      </c>
      <c r="AK1302" s="27" t="n">
        <v>0</v>
      </c>
      <c r="AL1302" s="22" t="str">
        <f aca="false">IF(OR(AJ1302&gt;0,AK1302&gt;0),"Sí","No")</f>
        <v>No</v>
      </c>
      <c r="AM1302" s="6"/>
      <c r="AN1302" s="6"/>
      <c r="AO1302" s="12" t="n">
        <f aca="false">IF(M1302&gt;0,K1302/M1302,"")</f>
        <v>1</v>
      </c>
      <c r="AP1302" s="22" t="str">
        <f aca="false">IF(M1302&gt;=Resumen!$B$5,"Alto","Bajo")</f>
        <v>Bajo</v>
      </c>
      <c r="AQ1302" s="22" t="str">
        <f aca="false">IF(AO1302&gt;=Resumen!$B$28,"Alto","Bajo")</f>
        <v>Alto</v>
      </c>
      <c r="AR1302" s="22" t="str">
        <f aca="false">AP1302&amp;" Potencial / "&amp;AQ1302&amp;" Share"</f>
        <v>Bajo Potencial / Alto Share</v>
      </c>
      <c r="AS1302" s="22" t="str">
        <f aca="false">IF(Q1302="Sí",IF(AO1302&gt;=Resumen!$B$29,"Alto","Bajo"),"")</f>
        <v/>
      </c>
      <c r="AT1302" s="22" t="str">
        <f aca="false">IF(AS1302&lt;&gt;"",AP1302&amp;" Potencial / "&amp;AS1302&amp;" Share","")</f>
        <v/>
      </c>
      <c r="AU1302" s="22" t="str">
        <f aca="false">IF(AH1302="","Sin dato",IF(AH1302-AO1302&gt;Resumen!$B$6,"Sobre-exhibido",IF(AO1302-AH1302&gt;Resumen!$B$6,"Sub-exhibido","En línea")))</f>
        <v>Sin dato</v>
      </c>
      <c r="AV1302" s="22" t="str">
        <f aca="false">IF(AT1302="","",IF(AT1302="Alto Potencial / Bajo Share",1,IF(AT1302="Alto Potencial / Alto Share",2,IF(AT1302="Bajo Potencial / Alto Share",3,4))))</f>
        <v/>
      </c>
      <c r="AW1302" s="22" t="str">
        <f aca="false">IF(Q1302="No","Sin competencia directa",IF(AV1302=1,"1 - Foco Conquista (Alto Pot / Bajo Share)",IF(AV1302=2,"2 - Foco Defensa (Alto Pot / Alto Share)",IF(AV1302=3,"3 - Monitoreo (Bajo Pot / Alto Share)","4 - Baja Prioridad (Bajo Pot / Bajo Share)"))))</f>
        <v>Sin competencia directa</v>
      </c>
      <c r="AX1302" s="12" t="str">
        <f aca="false">IF(OR(IFERROR(AND(W1302&lt;&gt;"",Y1302&lt;&gt;"",Y1302-W1302&gt;Resumen!$B$8),FALSE()),IFERROR(AND(X1302&lt;&gt;"",Y1302&lt;&gt;"",Y1302-X1302&gt;Resumen!$B$8),FALSE())),MAX(IF(IFERROR(AND(W1302&lt;&gt;"",Y1302&lt;&gt;"",Y1302-W1302&gt;Resumen!$B$8),FALSE()),Y1302-W1302,0),IF(IFERROR(AND(X1302&lt;&gt;"",Y1302&lt;&gt;"",Y1302-X1302&gt;Resumen!$B$8),FALSE()),Y1302-X1302,0)),"")</f>
        <v/>
      </c>
      <c r="AY1302" s="22" t="str">
        <f aca="false">IF(OR(IFERROR(AND(W1302&lt;&gt;"",Y1302&lt;&gt;"",Y1302-W1302&gt;Resumen!$B$8),FALSE()),IFERROR(AND(X1302&lt;&gt;"",Y1302&lt;&gt;"",Y1302-X1302&gt;Resumen!$B$8),FALSE())),TRIM("Lays tiene mayor markup que "&amp;IF(IFERROR(AND(W1302&lt;&gt;"",Y1302&lt;&gt;"",Y1302-W1302&gt;Resumen!$B$8),FALSE()),"Quento ","")&amp;IF(IFERROR(AND(X1302&lt;&gt;"",Y1302&lt;&gt;"",Y1302-X1302&gt;Resumen!$B$8),FALSE()),"Julicroc ","")&amp;"en este PDV"),"")</f>
        <v/>
      </c>
      <c r="AZ1302" s="22" t="str">
        <f aca="false">IF(COUNTIF('Plan Pehuamar - Lista'!$A$2:$A$167,A1302)&gt;0,"Sí","No")</f>
        <v>No</v>
      </c>
      <c r="BA1302" s="22" t="str">
        <f aca="false">IF(COUNTIF('Plan Combo 9+1'!$A$2:$A$226,A1302)&gt;0,"Sí","No")</f>
        <v>No</v>
      </c>
      <c r="BB1302" s="22" t="str">
        <f aca="false">IF(AH1302="","No",IF(BA1302="Sí",IF((AO1302-AH1302)&gt;Resumen!$B$6,"Sí","No"),IF((AO1302-AH1302)&gt;=Resumen!$B$132,"Sí","No")))</f>
        <v>No</v>
      </c>
      <c r="BC1302" s="22" t="str">
        <f aca="false">IF(AND(N1302="Sí",AL1302="Sí",AI1302=0),"Sí","No")</f>
        <v>No</v>
      </c>
      <c r="BD1302" s="22" t="str">
        <f aca="false">IF(COUNTIF('Plan 9+1 (con Pehuamar)'!$A$2:$A$227,A1302)&gt;0,"Sí","No")</f>
        <v>No</v>
      </c>
    </row>
    <row r="1303" customFormat="false" ht="15" hidden="false" customHeight="true" outlineLevel="0" collapsed="false">
      <c r="A1303" s="6" t="n">
        <v>403772</v>
      </c>
      <c r="B1303" s="6" t="n">
        <v>6</v>
      </c>
      <c r="C1303" s="6" t="n">
        <v>605</v>
      </c>
      <c r="D1303" s="6" t="s">
        <v>398</v>
      </c>
      <c r="E1303" s="6" t="s">
        <v>1017</v>
      </c>
      <c r="F1303" s="6" t="s">
        <v>201</v>
      </c>
      <c r="G1303" s="6" t="s">
        <v>129</v>
      </c>
      <c r="H1303" s="6" t="s">
        <v>197</v>
      </c>
      <c r="I1303" s="27" t="n">
        <v>0</v>
      </c>
      <c r="J1303" s="27" t="n">
        <v>0</v>
      </c>
      <c r="K1303" s="27" t="n">
        <v>5.8</v>
      </c>
      <c r="L1303" s="28" t="n">
        <f aca="false">I1303+J1303</f>
        <v>0</v>
      </c>
      <c r="M1303" s="28" t="n">
        <f aca="false">L1303+K1303</f>
        <v>5.8</v>
      </c>
      <c r="N1303" s="22" t="str">
        <f aca="false">IF(I1303&gt;0,"Sí","No")</f>
        <v>No</v>
      </c>
      <c r="O1303" s="22" t="str">
        <f aca="false">IF(J1303&gt;0,"Sí","No")</f>
        <v>No</v>
      </c>
      <c r="P1303" s="22" t="str">
        <f aca="false">IF(K1303&gt;0,"Sí","No")</f>
        <v>Sí</v>
      </c>
      <c r="Q1303" s="22" t="str">
        <f aca="false">IF(OR(I1303&gt;0,J1303&gt;0),"Sí","No")</f>
        <v>No</v>
      </c>
      <c r="R1303" s="27"/>
      <c r="S1303" s="27"/>
      <c r="T1303" s="27"/>
      <c r="U1303" s="27"/>
      <c r="V1303" s="27"/>
      <c r="W1303" s="12" t="str">
        <f aca="false">IF(AND(I1303&gt;0,R1303&gt;0),(S1303-R1303)/R1303,"")</f>
        <v/>
      </c>
      <c r="X1303" s="12" t="str">
        <f aca="false">IF(AND(J1303&gt;0,T1303&gt;0),(U1303-T1303)/T1303,"")</f>
        <v/>
      </c>
      <c r="Y1303" s="12" t="str">
        <f aca="false">IF(AND(K1303&gt;0,V1303&gt;0),(V1303-Resumen!$B$7)/Resumen!$B$7,"")</f>
        <v/>
      </c>
      <c r="Z1303" s="28" t="str">
        <f aca="false">IF(AND(K1303&gt;0,I1303&gt;0,V1303&gt;0,S1303&gt;0),V1303-S1303,"")</f>
        <v/>
      </c>
      <c r="AA1303" s="12" t="str">
        <f aca="false">IF(Z1303&lt;&gt;"",Z1303/S1303,"")</f>
        <v/>
      </c>
      <c r="AB1303" s="28" t="str">
        <f aca="false">IF(AND(K1303&gt;0,J1303&gt;0,V1303&gt;0,U1303&gt;0),V1303-U1303,"")</f>
        <v/>
      </c>
      <c r="AC1303" s="12" t="str">
        <f aca="false">IF(AB1303&lt;&gt;"",AB1303/U1303,"")</f>
        <v/>
      </c>
      <c r="AD1303" s="27" t="n">
        <v>0</v>
      </c>
      <c r="AE1303" s="27" t="n">
        <v>0</v>
      </c>
      <c r="AF1303" s="27" t="n">
        <v>0</v>
      </c>
      <c r="AG1303" s="28" t="n">
        <f aca="false">AD1303+AE1303+AF1303</f>
        <v>0</v>
      </c>
      <c r="AH1303" s="12" t="str">
        <f aca="false">IF(AG1303&gt;0,AD1303/AG1303,"")</f>
        <v/>
      </c>
      <c r="AI1303" s="27" t="n">
        <v>0</v>
      </c>
      <c r="AJ1303" s="27" t="n">
        <v>0</v>
      </c>
      <c r="AK1303" s="27" t="n">
        <v>0</v>
      </c>
      <c r="AL1303" s="22" t="str">
        <f aca="false">IF(OR(AJ1303&gt;0,AK1303&gt;0),"Sí","No")</f>
        <v>No</v>
      </c>
      <c r="AM1303" s="6"/>
      <c r="AN1303" s="6"/>
      <c r="AO1303" s="12" t="n">
        <f aca="false">IF(M1303&gt;0,K1303/M1303,"")</f>
        <v>1</v>
      </c>
      <c r="AP1303" s="22" t="str">
        <f aca="false">IF(M1303&gt;=Resumen!$B$5,"Alto","Bajo")</f>
        <v>Bajo</v>
      </c>
      <c r="AQ1303" s="22" t="str">
        <f aca="false">IF(AO1303&gt;=Resumen!$B$28,"Alto","Bajo")</f>
        <v>Alto</v>
      </c>
      <c r="AR1303" s="22" t="str">
        <f aca="false">AP1303&amp;" Potencial / "&amp;AQ1303&amp;" Share"</f>
        <v>Bajo Potencial / Alto Share</v>
      </c>
      <c r="AS1303" s="22" t="str">
        <f aca="false">IF(Q1303="Sí",IF(AO1303&gt;=Resumen!$B$29,"Alto","Bajo"),"")</f>
        <v/>
      </c>
      <c r="AT1303" s="22" t="str">
        <f aca="false">IF(AS1303&lt;&gt;"",AP1303&amp;" Potencial / "&amp;AS1303&amp;" Share","")</f>
        <v/>
      </c>
      <c r="AU1303" s="22" t="str">
        <f aca="false">IF(AH1303="","Sin dato",IF(AH1303-AO1303&gt;Resumen!$B$6,"Sobre-exhibido",IF(AO1303-AH1303&gt;Resumen!$B$6,"Sub-exhibido","En línea")))</f>
        <v>Sin dato</v>
      </c>
      <c r="AV1303" s="22" t="str">
        <f aca="false">IF(AT1303="","",IF(AT1303="Alto Potencial / Bajo Share",1,IF(AT1303="Alto Potencial / Alto Share",2,IF(AT1303="Bajo Potencial / Alto Share",3,4))))</f>
        <v/>
      </c>
      <c r="AW1303" s="22" t="str">
        <f aca="false">IF(Q1303="No","Sin competencia directa",IF(AV1303=1,"1 - Foco Conquista (Alto Pot / Bajo Share)",IF(AV1303=2,"2 - Foco Defensa (Alto Pot / Alto Share)",IF(AV1303=3,"3 - Monitoreo (Bajo Pot / Alto Share)","4 - Baja Prioridad (Bajo Pot / Bajo Share)"))))</f>
        <v>Sin competencia directa</v>
      </c>
      <c r="AX1303" s="12" t="str">
        <f aca="false">IF(OR(IFERROR(AND(W1303&lt;&gt;"",Y1303&lt;&gt;"",Y1303-W1303&gt;Resumen!$B$8),FALSE()),IFERROR(AND(X1303&lt;&gt;"",Y1303&lt;&gt;"",Y1303-X1303&gt;Resumen!$B$8),FALSE())),MAX(IF(IFERROR(AND(W1303&lt;&gt;"",Y1303&lt;&gt;"",Y1303-W1303&gt;Resumen!$B$8),FALSE()),Y1303-W1303,0),IF(IFERROR(AND(X1303&lt;&gt;"",Y1303&lt;&gt;"",Y1303-X1303&gt;Resumen!$B$8),FALSE()),Y1303-X1303,0)),"")</f>
        <v/>
      </c>
      <c r="AY1303" s="22" t="str">
        <f aca="false">IF(OR(IFERROR(AND(W1303&lt;&gt;"",Y1303&lt;&gt;"",Y1303-W1303&gt;Resumen!$B$8),FALSE()),IFERROR(AND(X1303&lt;&gt;"",Y1303&lt;&gt;"",Y1303-X1303&gt;Resumen!$B$8),FALSE())),TRIM("Lays tiene mayor markup que "&amp;IF(IFERROR(AND(W1303&lt;&gt;"",Y1303&lt;&gt;"",Y1303-W1303&gt;Resumen!$B$8),FALSE()),"Quento ","")&amp;IF(IFERROR(AND(X1303&lt;&gt;"",Y1303&lt;&gt;"",Y1303-X1303&gt;Resumen!$B$8),FALSE()),"Julicroc ","")&amp;"en este PDV"),"")</f>
        <v/>
      </c>
      <c r="AZ1303" s="22" t="str">
        <f aca="false">IF(COUNTIF('Plan Pehuamar - Lista'!$A$2:$A$167,A1303)&gt;0,"Sí","No")</f>
        <v>No</v>
      </c>
      <c r="BA1303" s="22" t="str">
        <f aca="false">IF(COUNTIF('Plan Combo 9+1'!$A$2:$A$226,A1303)&gt;0,"Sí","No")</f>
        <v>No</v>
      </c>
      <c r="BB1303" s="22" t="str">
        <f aca="false">IF(AH1303="","No",IF(BA1303="Sí",IF((AO1303-AH1303)&gt;Resumen!$B$6,"Sí","No"),IF((AO1303-AH1303)&gt;=Resumen!$B$132,"Sí","No")))</f>
        <v>No</v>
      </c>
      <c r="BC1303" s="22" t="str">
        <f aca="false">IF(AND(N1303="Sí",AL1303="Sí",AI1303=0),"Sí","No")</f>
        <v>No</v>
      </c>
      <c r="BD1303" s="22" t="str">
        <f aca="false">IF(COUNTIF('Plan 9+1 (con Pehuamar)'!$A$2:$A$227,A1303)&gt;0,"Sí","No")</f>
        <v>No</v>
      </c>
    </row>
    <row r="1304" customFormat="false" ht="15" hidden="false" customHeight="true" outlineLevel="0" collapsed="false">
      <c r="A1304" s="6" t="n">
        <v>403787</v>
      </c>
      <c r="B1304" s="6" t="n">
        <v>6</v>
      </c>
      <c r="C1304" s="6" t="n">
        <v>605</v>
      </c>
      <c r="D1304" s="6" t="s">
        <v>398</v>
      </c>
      <c r="E1304" s="6" t="s">
        <v>1475</v>
      </c>
      <c r="F1304" s="6" t="s">
        <v>196</v>
      </c>
      <c r="G1304" s="6" t="s">
        <v>129</v>
      </c>
      <c r="H1304" s="6" t="s">
        <v>197</v>
      </c>
      <c r="I1304" s="27" t="n">
        <v>0</v>
      </c>
      <c r="J1304" s="27" t="n">
        <v>0</v>
      </c>
      <c r="K1304" s="27" t="n">
        <v>0.2</v>
      </c>
      <c r="L1304" s="28" t="n">
        <f aca="false">I1304+J1304</f>
        <v>0</v>
      </c>
      <c r="M1304" s="28" t="n">
        <f aca="false">L1304+K1304</f>
        <v>0.2</v>
      </c>
      <c r="N1304" s="22" t="str">
        <f aca="false">IF(I1304&gt;0,"Sí","No")</f>
        <v>No</v>
      </c>
      <c r="O1304" s="22" t="str">
        <f aca="false">IF(J1304&gt;0,"Sí","No")</f>
        <v>No</v>
      </c>
      <c r="P1304" s="22" t="str">
        <f aca="false">IF(K1304&gt;0,"Sí","No")</f>
        <v>Sí</v>
      </c>
      <c r="Q1304" s="22" t="str">
        <f aca="false">IF(OR(I1304&gt;0,J1304&gt;0),"Sí","No")</f>
        <v>No</v>
      </c>
      <c r="R1304" s="27"/>
      <c r="S1304" s="27"/>
      <c r="T1304" s="27"/>
      <c r="U1304" s="27"/>
      <c r="V1304" s="27"/>
      <c r="W1304" s="12" t="str">
        <f aca="false">IF(AND(I1304&gt;0,R1304&gt;0),(S1304-R1304)/R1304,"")</f>
        <v/>
      </c>
      <c r="X1304" s="12" t="str">
        <f aca="false">IF(AND(J1304&gt;0,T1304&gt;0),(U1304-T1304)/T1304,"")</f>
        <v/>
      </c>
      <c r="Y1304" s="12" t="str">
        <f aca="false">IF(AND(K1304&gt;0,V1304&gt;0),(V1304-Resumen!$B$7)/Resumen!$B$7,"")</f>
        <v/>
      </c>
      <c r="Z1304" s="28" t="str">
        <f aca="false">IF(AND(K1304&gt;0,I1304&gt;0,V1304&gt;0,S1304&gt;0),V1304-S1304,"")</f>
        <v/>
      </c>
      <c r="AA1304" s="12" t="str">
        <f aca="false">IF(Z1304&lt;&gt;"",Z1304/S1304,"")</f>
        <v/>
      </c>
      <c r="AB1304" s="28" t="str">
        <f aca="false">IF(AND(K1304&gt;0,J1304&gt;0,V1304&gt;0,U1304&gt;0),V1304-U1304,"")</f>
        <v/>
      </c>
      <c r="AC1304" s="12" t="str">
        <f aca="false">IF(AB1304&lt;&gt;"",AB1304/U1304,"")</f>
        <v/>
      </c>
      <c r="AD1304" s="27" t="n">
        <v>0</v>
      </c>
      <c r="AE1304" s="27" t="n">
        <v>0</v>
      </c>
      <c r="AF1304" s="27" t="n">
        <v>0</v>
      </c>
      <c r="AG1304" s="28" t="n">
        <f aca="false">AD1304+AE1304+AF1304</f>
        <v>0</v>
      </c>
      <c r="AH1304" s="12" t="str">
        <f aca="false">IF(AG1304&gt;0,AD1304/AG1304,"")</f>
        <v/>
      </c>
      <c r="AI1304" s="27" t="n">
        <v>0</v>
      </c>
      <c r="AJ1304" s="27" t="n">
        <v>0</v>
      </c>
      <c r="AK1304" s="27" t="n">
        <v>0</v>
      </c>
      <c r="AL1304" s="22" t="str">
        <f aca="false">IF(OR(AJ1304&gt;0,AK1304&gt;0),"Sí","No")</f>
        <v>No</v>
      </c>
      <c r="AM1304" s="6"/>
      <c r="AN1304" s="6"/>
      <c r="AO1304" s="12" t="n">
        <f aca="false">IF(M1304&gt;0,K1304/M1304,"")</f>
        <v>1</v>
      </c>
      <c r="AP1304" s="22" t="str">
        <f aca="false">IF(M1304&gt;=Resumen!$B$5,"Alto","Bajo")</f>
        <v>Bajo</v>
      </c>
      <c r="AQ1304" s="22" t="str">
        <f aca="false">IF(AO1304&gt;=Resumen!$B$28,"Alto","Bajo")</f>
        <v>Alto</v>
      </c>
      <c r="AR1304" s="22" t="str">
        <f aca="false">AP1304&amp;" Potencial / "&amp;AQ1304&amp;" Share"</f>
        <v>Bajo Potencial / Alto Share</v>
      </c>
      <c r="AS1304" s="22" t="str">
        <f aca="false">IF(Q1304="Sí",IF(AO1304&gt;=Resumen!$B$29,"Alto","Bajo"),"")</f>
        <v/>
      </c>
      <c r="AT1304" s="22" t="str">
        <f aca="false">IF(AS1304&lt;&gt;"",AP1304&amp;" Potencial / "&amp;AS1304&amp;" Share","")</f>
        <v/>
      </c>
      <c r="AU1304" s="22" t="str">
        <f aca="false">IF(AH1304="","Sin dato",IF(AH1304-AO1304&gt;Resumen!$B$6,"Sobre-exhibido",IF(AO1304-AH1304&gt;Resumen!$B$6,"Sub-exhibido","En línea")))</f>
        <v>Sin dato</v>
      </c>
      <c r="AV1304" s="22" t="str">
        <f aca="false">IF(AT1304="","",IF(AT1304="Alto Potencial / Bajo Share",1,IF(AT1304="Alto Potencial / Alto Share",2,IF(AT1304="Bajo Potencial / Alto Share",3,4))))</f>
        <v/>
      </c>
      <c r="AW1304" s="22" t="str">
        <f aca="false">IF(Q1304="No","Sin competencia directa",IF(AV1304=1,"1 - Foco Conquista (Alto Pot / Bajo Share)",IF(AV1304=2,"2 - Foco Defensa (Alto Pot / Alto Share)",IF(AV1304=3,"3 - Monitoreo (Bajo Pot / Alto Share)","4 - Baja Prioridad (Bajo Pot / Bajo Share)"))))</f>
        <v>Sin competencia directa</v>
      </c>
      <c r="AX1304" s="12" t="str">
        <f aca="false">IF(OR(IFERROR(AND(W1304&lt;&gt;"",Y1304&lt;&gt;"",Y1304-W1304&gt;Resumen!$B$8),FALSE()),IFERROR(AND(X1304&lt;&gt;"",Y1304&lt;&gt;"",Y1304-X1304&gt;Resumen!$B$8),FALSE())),MAX(IF(IFERROR(AND(W1304&lt;&gt;"",Y1304&lt;&gt;"",Y1304-W1304&gt;Resumen!$B$8),FALSE()),Y1304-W1304,0),IF(IFERROR(AND(X1304&lt;&gt;"",Y1304&lt;&gt;"",Y1304-X1304&gt;Resumen!$B$8),FALSE()),Y1304-X1304,0)),"")</f>
        <v/>
      </c>
      <c r="AY1304" s="22" t="str">
        <f aca="false">IF(OR(IFERROR(AND(W1304&lt;&gt;"",Y1304&lt;&gt;"",Y1304-W1304&gt;Resumen!$B$8),FALSE()),IFERROR(AND(X1304&lt;&gt;"",Y1304&lt;&gt;"",Y1304-X1304&gt;Resumen!$B$8),FALSE())),TRIM("Lays tiene mayor markup que "&amp;IF(IFERROR(AND(W1304&lt;&gt;"",Y1304&lt;&gt;"",Y1304-W1304&gt;Resumen!$B$8),FALSE()),"Quento ","")&amp;IF(IFERROR(AND(X1304&lt;&gt;"",Y1304&lt;&gt;"",Y1304-X1304&gt;Resumen!$B$8),FALSE()),"Julicroc ","")&amp;"en este PDV"),"")</f>
        <v/>
      </c>
      <c r="AZ1304" s="22" t="str">
        <f aca="false">IF(COUNTIF('Plan Pehuamar - Lista'!$A$2:$A$167,A1304)&gt;0,"Sí","No")</f>
        <v>No</v>
      </c>
      <c r="BA1304" s="22" t="str">
        <f aca="false">IF(COUNTIF('Plan Combo 9+1'!$A$2:$A$226,A1304)&gt;0,"Sí","No")</f>
        <v>No</v>
      </c>
      <c r="BB1304" s="22" t="str">
        <f aca="false">IF(AH1304="","No",IF(BA1304="Sí",IF((AO1304-AH1304)&gt;Resumen!$B$6,"Sí","No"),IF((AO1304-AH1304)&gt;=Resumen!$B$132,"Sí","No")))</f>
        <v>No</v>
      </c>
      <c r="BC1304" s="22" t="str">
        <f aca="false">IF(AND(N1304="Sí",AL1304="Sí",AI1304=0),"Sí","No")</f>
        <v>No</v>
      </c>
      <c r="BD1304" s="22" t="str">
        <f aca="false">IF(COUNTIF('Plan 9+1 (con Pehuamar)'!$A$2:$A$227,A1304)&gt;0,"Sí","No")</f>
        <v>No</v>
      </c>
    </row>
    <row r="1305" customFormat="false" ht="15" hidden="false" customHeight="true" outlineLevel="0" collapsed="false">
      <c r="A1305" s="6" t="n">
        <v>403788</v>
      </c>
      <c r="B1305" s="6" t="n">
        <v>6</v>
      </c>
      <c r="C1305" s="6" t="n">
        <v>605</v>
      </c>
      <c r="D1305" s="6" t="s">
        <v>398</v>
      </c>
      <c r="E1305" s="6" t="s">
        <v>1476</v>
      </c>
      <c r="F1305" s="6" t="s">
        <v>196</v>
      </c>
      <c r="G1305" s="6" t="s">
        <v>129</v>
      </c>
      <c r="H1305" s="6" t="s">
        <v>197</v>
      </c>
      <c r="I1305" s="27" t="n">
        <v>0</v>
      </c>
      <c r="J1305" s="27" t="n">
        <v>0</v>
      </c>
      <c r="K1305" s="27" t="n">
        <v>0.1</v>
      </c>
      <c r="L1305" s="28" t="n">
        <f aca="false">I1305+J1305</f>
        <v>0</v>
      </c>
      <c r="M1305" s="28" t="n">
        <f aca="false">L1305+K1305</f>
        <v>0.1</v>
      </c>
      <c r="N1305" s="22" t="str">
        <f aca="false">IF(I1305&gt;0,"Sí","No")</f>
        <v>No</v>
      </c>
      <c r="O1305" s="22" t="str">
        <f aca="false">IF(J1305&gt;0,"Sí","No")</f>
        <v>No</v>
      </c>
      <c r="P1305" s="22" t="str">
        <f aca="false">IF(K1305&gt;0,"Sí","No")</f>
        <v>Sí</v>
      </c>
      <c r="Q1305" s="22" t="str">
        <f aca="false">IF(OR(I1305&gt;0,J1305&gt;0),"Sí","No")</f>
        <v>No</v>
      </c>
      <c r="R1305" s="27"/>
      <c r="S1305" s="27"/>
      <c r="T1305" s="27"/>
      <c r="U1305" s="27"/>
      <c r="V1305" s="27"/>
      <c r="W1305" s="12" t="str">
        <f aca="false">IF(AND(I1305&gt;0,R1305&gt;0),(S1305-R1305)/R1305,"")</f>
        <v/>
      </c>
      <c r="X1305" s="12" t="str">
        <f aca="false">IF(AND(J1305&gt;0,T1305&gt;0),(U1305-T1305)/T1305,"")</f>
        <v/>
      </c>
      <c r="Y1305" s="12" t="str">
        <f aca="false">IF(AND(K1305&gt;0,V1305&gt;0),(V1305-Resumen!$B$7)/Resumen!$B$7,"")</f>
        <v/>
      </c>
      <c r="Z1305" s="28" t="str">
        <f aca="false">IF(AND(K1305&gt;0,I1305&gt;0,V1305&gt;0,S1305&gt;0),V1305-S1305,"")</f>
        <v/>
      </c>
      <c r="AA1305" s="12" t="str">
        <f aca="false">IF(Z1305&lt;&gt;"",Z1305/S1305,"")</f>
        <v/>
      </c>
      <c r="AB1305" s="28" t="str">
        <f aca="false">IF(AND(K1305&gt;0,J1305&gt;0,V1305&gt;0,U1305&gt;0),V1305-U1305,"")</f>
        <v/>
      </c>
      <c r="AC1305" s="12" t="str">
        <f aca="false">IF(AB1305&lt;&gt;"",AB1305/U1305,"")</f>
        <v/>
      </c>
      <c r="AD1305" s="27" t="n">
        <v>0</v>
      </c>
      <c r="AE1305" s="27" t="n">
        <v>0</v>
      </c>
      <c r="AF1305" s="27" t="n">
        <v>0</v>
      </c>
      <c r="AG1305" s="28" t="n">
        <f aca="false">AD1305+AE1305+AF1305</f>
        <v>0</v>
      </c>
      <c r="AH1305" s="12" t="str">
        <f aca="false">IF(AG1305&gt;0,AD1305/AG1305,"")</f>
        <v/>
      </c>
      <c r="AI1305" s="27" t="n">
        <v>0</v>
      </c>
      <c r="AJ1305" s="27" t="n">
        <v>0</v>
      </c>
      <c r="AK1305" s="27" t="n">
        <v>0</v>
      </c>
      <c r="AL1305" s="22" t="str">
        <f aca="false">IF(OR(AJ1305&gt;0,AK1305&gt;0),"Sí","No")</f>
        <v>No</v>
      </c>
      <c r="AM1305" s="6"/>
      <c r="AN1305" s="6"/>
      <c r="AO1305" s="12" t="n">
        <f aca="false">IF(M1305&gt;0,K1305/M1305,"")</f>
        <v>1</v>
      </c>
      <c r="AP1305" s="22" t="str">
        <f aca="false">IF(M1305&gt;=Resumen!$B$5,"Alto","Bajo")</f>
        <v>Bajo</v>
      </c>
      <c r="AQ1305" s="22" t="str">
        <f aca="false">IF(AO1305&gt;=Resumen!$B$28,"Alto","Bajo")</f>
        <v>Alto</v>
      </c>
      <c r="AR1305" s="22" t="str">
        <f aca="false">AP1305&amp;" Potencial / "&amp;AQ1305&amp;" Share"</f>
        <v>Bajo Potencial / Alto Share</v>
      </c>
      <c r="AS1305" s="22" t="str">
        <f aca="false">IF(Q1305="Sí",IF(AO1305&gt;=Resumen!$B$29,"Alto","Bajo"),"")</f>
        <v/>
      </c>
      <c r="AT1305" s="22" t="str">
        <f aca="false">IF(AS1305&lt;&gt;"",AP1305&amp;" Potencial / "&amp;AS1305&amp;" Share","")</f>
        <v/>
      </c>
      <c r="AU1305" s="22" t="str">
        <f aca="false">IF(AH1305="","Sin dato",IF(AH1305-AO1305&gt;Resumen!$B$6,"Sobre-exhibido",IF(AO1305-AH1305&gt;Resumen!$B$6,"Sub-exhibido","En línea")))</f>
        <v>Sin dato</v>
      </c>
      <c r="AV1305" s="22" t="str">
        <f aca="false">IF(AT1305="","",IF(AT1305="Alto Potencial / Bajo Share",1,IF(AT1305="Alto Potencial / Alto Share",2,IF(AT1305="Bajo Potencial / Alto Share",3,4))))</f>
        <v/>
      </c>
      <c r="AW1305" s="22" t="str">
        <f aca="false">IF(Q1305="No","Sin competencia directa",IF(AV1305=1,"1 - Foco Conquista (Alto Pot / Bajo Share)",IF(AV1305=2,"2 - Foco Defensa (Alto Pot / Alto Share)",IF(AV1305=3,"3 - Monitoreo (Bajo Pot / Alto Share)","4 - Baja Prioridad (Bajo Pot / Bajo Share)"))))</f>
        <v>Sin competencia directa</v>
      </c>
      <c r="AX1305" s="12" t="str">
        <f aca="false">IF(OR(IFERROR(AND(W1305&lt;&gt;"",Y1305&lt;&gt;"",Y1305-W1305&gt;Resumen!$B$8),FALSE()),IFERROR(AND(X1305&lt;&gt;"",Y1305&lt;&gt;"",Y1305-X1305&gt;Resumen!$B$8),FALSE())),MAX(IF(IFERROR(AND(W1305&lt;&gt;"",Y1305&lt;&gt;"",Y1305-W1305&gt;Resumen!$B$8),FALSE()),Y1305-W1305,0),IF(IFERROR(AND(X1305&lt;&gt;"",Y1305&lt;&gt;"",Y1305-X1305&gt;Resumen!$B$8),FALSE()),Y1305-X1305,0)),"")</f>
        <v/>
      </c>
      <c r="AY1305" s="22" t="str">
        <f aca="false">IF(OR(IFERROR(AND(W1305&lt;&gt;"",Y1305&lt;&gt;"",Y1305-W1305&gt;Resumen!$B$8),FALSE()),IFERROR(AND(X1305&lt;&gt;"",Y1305&lt;&gt;"",Y1305-X1305&gt;Resumen!$B$8),FALSE())),TRIM("Lays tiene mayor markup que "&amp;IF(IFERROR(AND(W1305&lt;&gt;"",Y1305&lt;&gt;"",Y1305-W1305&gt;Resumen!$B$8),FALSE()),"Quento ","")&amp;IF(IFERROR(AND(X1305&lt;&gt;"",Y1305&lt;&gt;"",Y1305-X1305&gt;Resumen!$B$8),FALSE()),"Julicroc ","")&amp;"en este PDV"),"")</f>
        <v/>
      </c>
      <c r="AZ1305" s="22" t="str">
        <f aca="false">IF(COUNTIF('Plan Pehuamar - Lista'!$A$2:$A$167,A1305)&gt;0,"Sí","No")</f>
        <v>No</v>
      </c>
      <c r="BA1305" s="22" t="str">
        <f aca="false">IF(COUNTIF('Plan Combo 9+1'!$A$2:$A$226,A1305)&gt;0,"Sí","No")</f>
        <v>No</v>
      </c>
      <c r="BB1305" s="22" t="str">
        <f aca="false">IF(AH1305="","No",IF(BA1305="Sí",IF((AO1305-AH1305)&gt;Resumen!$B$6,"Sí","No"),IF((AO1305-AH1305)&gt;=Resumen!$B$132,"Sí","No")))</f>
        <v>No</v>
      </c>
      <c r="BC1305" s="22" t="str">
        <f aca="false">IF(AND(N1305="Sí",AL1305="Sí",AI1305=0),"Sí","No")</f>
        <v>No</v>
      </c>
      <c r="BD1305" s="22" t="str">
        <f aca="false">IF(COUNTIF('Plan 9+1 (con Pehuamar)'!$A$2:$A$227,A1305)&gt;0,"Sí","No")</f>
        <v>No</v>
      </c>
    </row>
    <row r="1306" customFormat="false" ht="15" hidden="false" customHeight="true" outlineLevel="0" collapsed="false">
      <c r="A1306" s="6" t="n">
        <v>404008</v>
      </c>
      <c r="B1306" s="6" t="n">
        <v>6</v>
      </c>
      <c r="C1306" s="6" t="n">
        <v>605</v>
      </c>
      <c r="D1306" s="6" t="s">
        <v>398</v>
      </c>
      <c r="E1306" s="6" t="s">
        <v>1477</v>
      </c>
      <c r="F1306" s="6" t="s">
        <v>201</v>
      </c>
      <c r="G1306" s="6" t="s">
        <v>129</v>
      </c>
      <c r="H1306" s="6" t="s">
        <v>197</v>
      </c>
      <c r="I1306" s="27" t="n">
        <v>0</v>
      </c>
      <c r="J1306" s="27" t="n">
        <v>0</v>
      </c>
      <c r="K1306" s="27" t="n">
        <v>0.4</v>
      </c>
      <c r="L1306" s="28" t="n">
        <f aca="false">I1306+J1306</f>
        <v>0</v>
      </c>
      <c r="M1306" s="28" t="n">
        <f aca="false">L1306+K1306</f>
        <v>0.4</v>
      </c>
      <c r="N1306" s="22" t="str">
        <f aca="false">IF(I1306&gt;0,"Sí","No")</f>
        <v>No</v>
      </c>
      <c r="O1306" s="22" t="str">
        <f aca="false">IF(J1306&gt;0,"Sí","No")</f>
        <v>No</v>
      </c>
      <c r="P1306" s="22" t="str">
        <f aca="false">IF(K1306&gt;0,"Sí","No")</f>
        <v>Sí</v>
      </c>
      <c r="Q1306" s="22" t="str">
        <f aca="false">IF(OR(I1306&gt;0,J1306&gt;0),"Sí","No")</f>
        <v>No</v>
      </c>
      <c r="R1306" s="27"/>
      <c r="S1306" s="27"/>
      <c r="T1306" s="27"/>
      <c r="U1306" s="27"/>
      <c r="V1306" s="27"/>
      <c r="W1306" s="12" t="str">
        <f aca="false">IF(AND(I1306&gt;0,R1306&gt;0),(S1306-R1306)/R1306,"")</f>
        <v/>
      </c>
      <c r="X1306" s="12" t="str">
        <f aca="false">IF(AND(J1306&gt;0,T1306&gt;0),(U1306-T1306)/T1306,"")</f>
        <v/>
      </c>
      <c r="Y1306" s="12" t="str">
        <f aca="false">IF(AND(K1306&gt;0,V1306&gt;0),(V1306-Resumen!$B$7)/Resumen!$B$7,"")</f>
        <v/>
      </c>
      <c r="Z1306" s="28" t="str">
        <f aca="false">IF(AND(K1306&gt;0,I1306&gt;0,V1306&gt;0,S1306&gt;0),V1306-S1306,"")</f>
        <v/>
      </c>
      <c r="AA1306" s="12" t="str">
        <f aca="false">IF(Z1306&lt;&gt;"",Z1306/S1306,"")</f>
        <v/>
      </c>
      <c r="AB1306" s="28" t="str">
        <f aca="false">IF(AND(K1306&gt;0,J1306&gt;0,V1306&gt;0,U1306&gt;0),V1306-U1306,"")</f>
        <v/>
      </c>
      <c r="AC1306" s="12" t="str">
        <f aca="false">IF(AB1306&lt;&gt;"",AB1306/U1306,"")</f>
        <v/>
      </c>
      <c r="AD1306" s="27" t="n">
        <v>0</v>
      </c>
      <c r="AE1306" s="27" t="n">
        <v>0</v>
      </c>
      <c r="AF1306" s="27" t="n">
        <v>0</v>
      </c>
      <c r="AG1306" s="28" t="n">
        <f aca="false">AD1306+AE1306+AF1306</f>
        <v>0</v>
      </c>
      <c r="AH1306" s="12" t="str">
        <f aca="false">IF(AG1306&gt;0,AD1306/AG1306,"")</f>
        <v/>
      </c>
      <c r="AI1306" s="27" t="n">
        <v>0</v>
      </c>
      <c r="AJ1306" s="27" t="n">
        <v>0</v>
      </c>
      <c r="AK1306" s="27" t="n">
        <v>0</v>
      </c>
      <c r="AL1306" s="22" t="str">
        <f aca="false">IF(OR(AJ1306&gt;0,AK1306&gt;0),"Sí","No")</f>
        <v>No</v>
      </c>
      <c r="AM1306" s="6"/>
      <c r="AN1306" s="6"/>
      <c r="AO1306" s="12" t="n">
        <f aca="false">IF(M1306&gt;0,K1306/M1306,"")</f>
        <v>1</v>
      </c>
      <c r="AP1306" s="22" t="str">
        <f aca="false">IF(M1306&gt;=Resumen!$B$5,"Alto","Bajo")</f>
        <v>Bajo</v>
      </c>
      <c r="AQ1306" s="22" t="str">
        <f aca="false">IF(AO1306&gt;=Resumen!$B$28,"Alto","Bajo")</f>
        <v>Alto</v>
      </c>
      <c r="AR1306" s="22" t="str">
        <f aca="false">AP1306&amp;" Potencial / "&amp;AQ1306&amp;" Share"</f>
        <v>Bajo Potencial / Alto Share</v>
      </c>
      <c r="AS1306" s="22" t="str">
        <f aca="false">IF(Q1306="Sí",IF(AO1306&gt;=Resumen!$B$29,"Alto","Bajo"),"")</f>
        <v/>
      </c>
      <c r="AT1306" s="22" t="str">
        <f aca="false">IF(AS1306&lt;&gt;"",AP1306&amp;" Potencial / "&amp;AS1306&amp;" Share","")</f>
        <v/>
      </c>
      <c r="AU1306" s="22" t="str">
        <f aca="false">IF(AH1306="","Sin dato",IF(AH1306-AO1306&gt;Resumen!$B$6,"Sobre-exhibido",IF(AO1306-AH1306&gt;Resumen!$B$6,"Sub-exhibido","En línea")))</f>
        <v>Sin dato</v>
      </c>
      <c r="AV1306" s="22" t="str">
        <f aca="false">IF(AT1306="","",IF(AT1306="Alto Potencial / Bajo Share",1,IF(AT1306="Alto Potencial / Alto Share",2,IF(AT1306="Bajo Potencial / Alto Share",3,4))))</f>
        <v/>
      </c>
      <c r="AW1306" s="22" t="str">
        <f aca="false">IF(Q1306="No","Sin competencia directa",IF(AV1306=1,"1 - Foco Conquista (Alto Pot / Bajo Share)",IF(AV1306=2,"2 - Foco Defensa (Alto Pot / Alto Share)",IF(AV1306=3,"3 - Monitoreo (Bajo Pot / Alto Share)","4 - Baja Prioridad (Bajo Pot / Bajo Share)"))))</f>
        <v>Sin competencia directa</v>
      </c>
      <c r="AX1306" s="12" t="str">
        <f aca="false">IF(OR(IFERROR(AND(W1306&lt;&gt;"",Y1306&lt;&gt;"",Y1306-W1306&gt;Resumen!$B$8),FALSE()),IFERROR(AND(X1306&lt;&gt;"",Y1306&lt;&gt;"",Y1306-X1306&gt;Resumen!$B$8),FALSE())),MAX(IF(IFERROR(AND(W1306&lt;&gt;"",Y1306&lt;&gt;"",Y1306-W1306&gt;Resumen!$B$8),FALSE()),Y1306-W1306,0),IF(IFERROR(AND(X1306&lt;&gt;"",Y1306&lt;&gt;"",Y1306-X1306&gt;Resumen!$B$8),FALSE()),Y1306-X1306,0)),"")</f>
        <v/>
      </c>
      <c r="AY1306" s="22" t="str">
        <f aca="false">IF(OR(IFERROR(AND(W1306&lt;&gt;"",Y1306&lt;&gt;"",Y1306-W1306&gt;Resumen!$B$8),FALSE()),IFERROR(AND(X1306&lt;&gt;"",Y1306&lt;&gt;"",Y1306-X1306&gt;Resumen!$B$8),FALSE())),TRIM("Lays tiene mayor markup que "&amp;IF(IFERROR(AND(W1306&lt;&gt;"",Y1306&lt;&gt;"",Y1306-W1306&gt;Resumen!$B$8),FALSE()),"Quento ","")&amp;IF(IFERROR(AND(X1306&lt;&gt;"",Y1306&lt;&gt;"",Y1306-X1306&gt;Resumen!$B$8),FALSE()),"Julicroc ","")&amp;"en este PDV"),"")</f>
        <v/>
      </c>
      <c r="AZ1306" s="22" t="str">
        <f aca="false">IF(COUNTIF('Plan Pehuamar - Lista'!$A$2:$A$167,A1306)&gt;0,"Sí","No")</f>
        <v>No</v>
      </c>
      <c r="BA1306" s="22" t="str">
        <f aca="false">IF(COUNTIF('Plan Combo 9+1'!$A$2:$A$226,A1306)&gt;0,"Sí","No")</f>
        <v>No</v>
      </c>
      <c r="BB1306" s="22" t="str">
        <f aca="false">IF(AH1306="","No",IF(BA1306="Sí",IF((AO1306-AH1306)&gt;Resumen!$B$6,"Sí","No"),IF((AO1306-AH1306)&gt;=Resumen!$B$132,"Sí","No")))</f>
        <v>No</v>
      </c>
      <c r="BC1306" s="22" t="str">
        <f aca="false">IF(AND(N1306="Sí",AL1306="Sí",AI1306=0),"Sí","No")</f>
        <v>No</v>
      </c>
      <c r="BD1306" s="22" t="str">
        <f aca="false">IF(COUNTIF('Plan 9+1 (con Pehuamar)'!$A$2:$A$227,A1306)&gt;0,"Sí","No")</f>
        <v>No</v>
      </c>
    </row>
    <row r="1307" customFormat="false" ht="15" hidden="false" customHeight="true" outlineLevel="0" collapsed="false">
      <c r="A1307" s="6" t="n">
        <v>404009</v>
      </c>
      <c r="B1307" s="6" t="n">
        <v>6</v>
      </c>
      <c r="C1307" s="6" t="n">
        <v>605</v>
      </c>
      <c r="D1307" s="6" t="s">
        <v>398</v>
      </c>
      <c r="E1307" s="6" t="s">
        <v>1477</v>
      </c>
      <c r="F1307" s="6" t="s">
        <v>196</v>
      </c>
      <c r="G1307" s="6" t="s">
        <v>129</v>
      </c>
      <c r="H1307" s="6" t="s">
        <v>197</v>
      </c>
      <c r="I1307" s="27" t="n">
        <v>0</v>
      </c>
      <c r="J1307" s="27" t="n">
        <v>0</v>
      </c>
      <c r="K1307" s="27" t="n">
        <v>0.2</v>
      </c>
      <c r="L1307" s="28" t="n">
        <f aca="false">I1307+J1307</f>
        <v>0</v>
      </c>
      <c r="M1307" s="28" t="n">
        <f aca="false">L1307+K1307</f>
        <v>0.2</v>
      </c>
      <c r="N1307" s="22" t="str">
        <f aca="false">IF(I1307&gt;0,"Sí","No")</f>
        <v>No</v>
      </c>
      <c r="O1307" s="22" t="str">
        <f aca="false">IF(J1307&gt;0,"Sí","No")</f>
        <v>No</v>
      </c>
      <c r="P1307" s="22" t="str">
        <f aca="false">IF(K1307&gt;0,"Sí","No")</f>
        <v>Sí</v>
      </c>
      <c r="Q1307" s="22" t="str">
        <f aca="false">IF(OR(I1307&gt;0,J1307&gt;0),"Sí","No")</f>
        <v>No</v>
      </c>
      <c r="R1307" s="27"/>
      <c r="S1307" s="27"/>
      <c r="T1307" s="27"/>
      <c r="U1307" s="27"/>
      <c r="V1307" s="27"/>
      <c r="W1307" s="12" t="str">
        <f aca="false">IF(AND(I1307&gt;0,R1307&gt;0),(S1307-R1307)/R1307,"")</f>
        <v/>
      </c>
      <c r="X1307" s="12" t="str">
        <f aca="false">IF(AND(J1307&gt;0,T1307&gt;0),(U1307-T1307)/T1307,"")</f>
        <v/>
      </c>
      <c r="Y1307" s="12" t="str">
        <f aca="false">IF(AND(K1307&gt;0,V1307&gt;0),(V1307-Resumen!$B$7)/Resumen!$B$7,"")</f>
        <v/>
      </c>
      <c r="Z1307" s="28" t="str">
        <f aca="false">IF(AND(K1307&gt;0,I1307&gt;0,V1307&gt;0,S1307&gt;0),V1307-S1307,"")</f>
        <v/>
      </c>
      <c r="AA1307" s="12" t="str">
        <f aca="false">IF(Z1307&lt;&gt;"",Z1307/S1307,"")</f>
        <v/>
      </c>
      <c r="AB1307" s="28" t="str">
        <f aca="false">IF(AND(K1307&gt;0,J1307&gt;0,V1307&gt;0,U1307&gt;0),V1307-U1307,"")</f>
        <v/>
      </c>
      <c r="AC1307" s="12" t="str">
        <f aca="false">IF(AB1307&lt;&gt;"",AB1307/U1307,"")</f>
        <v/>
      </c>
      <c r="AD1307" s="27" t="n">
        <v>0</v>
      </c>
      <c r="AE1307" s="27" t="n">
        <v>0</v>
      </c>
      <c r="AF1307" s="27" t="n">
        <v>0</v>
      </c>
      <c r="AG1307" s="28" t="n">
        <f aca="false">AD1307+AE1307+AF1307</f>
        <v>0</v>
      </c>
      <c r="AH1307" s="12" t="str">
        <f aca="false">IF(AG1307&gt;0,AD1307/AG1307,"")</f>
        <v/>
      </c>
      <c r="AI1307" s="27" t="n">
        <v>0</v>
      </c>
      <c r="AJ1307" s="27" t="n">
        <v>0</v>
      </c>
      <c r="AK1307" s="27" t="n">
        <v>0</v>
      </c>
      <c r="AL1307" s="22" t="str">
        <f aca="false">IF(OR(AJ1307&gt;0,AK1307&gt;0),"Sí","No")</f>
        <v>No</v>
      </c>
      <c r="AM1307" s="6"/>
      <c r="AN1307" s="6"/>
      <c r="AO1307" s="12" t="n">
        <f aca="false">IF(M1307&gt;0,K1307/M1307,"")</f>
        <v>1</v>
      </c>
      <c r="AP1307" s="22" t="str">
        <f aca="false">IF(M1307&gt;=Resumen!$B$5,"Alto","Bajo")</f>
        <v>Bajo</v>
      </c>
      <c r="AQ1307" s="22" t="str">
        <f aca="false">IF(AO1307&gt;=Resumen!$B$28,"Alto","Bajo")</f>
        <v>Alto</v>
      </c>
      <c r="AR1307" s="22" t="str">
        <f aca="false">AP1307&amp;" Potencial / "&amp;AQ1307&amp;" Share"</f>
        <v>Bajo Potencial / Alto Share</v>
      </c>
      <c r="AS1307" s="22" t="str">
        <f aca="false">IF(Q1307="Sí",IF(AO1307&gt;=Resumen!$B$29,"Alto","Bajo"),"")</f>
        <v/>
      </c>
      <c r="AT1307" s="22" t="str">
        <f aca="false">IF(AS1307&lt;&gt;"",AP1307&amp;" Potencial / "&amp;AS1307&amp;" Share","")</f>
        <v/>
      </c>
      <c r="AU1307" s="22" t="str">
        <f aca="false">IF(AH1307="","Sin dato",IF(AH1307-AO1307&gt;Resumen!$B$6,"Sobre-exhibido",IF(AO1307-AH1307&gt;Resumen!$B$6,"Sub-exhibido","En línea")))</f>
        <v>Sin dato</v>
      </c>
      <c r="AV1307" s="22" t="str">
        <f aca="false">IF(AT1307="","",IF(AT1307="Alto Potencial / Bajo Share",1,IF(AT1307="Alto Potencial / Alto Share",2,IF(AT1307="Bajo Potencial / Alto Share",3,4))))</f>
        <v/>
      </c>
      <c r="AW1307" s="22" t="str">
        <f aca="false">IF(Q1307="No","Sin competencia directa",IF(AV1307=1,"1 - Foco Conquista (Alto Pot / Bajo Share)",IF(AV1307=2,"2 - Foco Defensa (Alto Pot / Alto Share)",IF(AV1307=3,"3 - Monitoreo (Bajo Pot / Alto Share)","4 - Baja Prioridad (Bajo Pot / Bajo Share)"))))</f>
        <v>Sin competencia directa</v>
      </c>
      <c r="AX1307" s="12" t="str">
        <f aca="false">IF(OR(IFERROR(AND(W1307&lt;&gt;"",Y1307&lt;&gt;"",Y1307-W1307&gt;Resumen!$B$8),FALSE()),IFERROR(AND(X1307&lt;&gt;"",Y1307&lt;&gt;"",Y1307-X1307&gt;Resumen!$B$8),FALSE())),MAX(IF(IFERROR(AND(W1307&lt;&gt;"",Y1307&lt;&gt;"",Y1307-W1307&gt;Resumen!$B$8),FALSE()),Y1307-W1307,0),IF(IFERROR(AND(X1307&lt;&gt;"",Y1307&lt;&gt;"",Y1307-X1307&gt;Resumen!$B$8),FALSE()),Y1307-X1307,0)),"")</f>
        <v/>
      </c>
      <c r="AY1307" s="22" t="str">
        <f aca="false">IF(OR(IFERROR(AND(W1307&lt;&gt;"",Y1307&lt;&gt;"",Y1307-W1307&gt;Resumen!$B$8),FALSE()),IFERROR(AND(X1307&lt;&gt;"",Y1307&lt;&gt;"",Y1307-X1307&gt;Resumen!$B$8),FALSE())),TRIM("Lays tiene mayor markup que "&amp;IF(IFERROR(AND(W1307&lt;&gt;"",Y1307&lt;&gt;"",Y1307-W1307&gt;Resumen!$B$8),FALSE()),"Quento ","")&amp;IF(IFERROR(AND(X1307&lt;&gt;"",Y1307&lt;&gt;"",Y1307-X1307&gt;Resumen!$B$8),FALSE()),"Julicroc ","")&amp;"en este PDV"),"")</f>
        <v/>
      </c>
      <c r="AZ1307" s="22" t="str">
        <f aca="false">IF(COUNTIF('Plan Pehuamar - Lista'!$A$2:$A$167,A1307)&gt;0,"Sí","No")</f>
        <v>No</v>
      </c>
      <c r="BA1307" s="22" t="str">
        <f aca="false">IF(COUNTIF('Plan Combo 9+1'!$A$2:$A$226,A1307)&gt;0,"Sí","No")</f>
        <v>No</v>
      </c>
      <c r="BB1307" s="22" t="str">
        <f aca="false">IF(AH1307="","No",IF(BA1307="Sí",IF((AO1307-AH1307)&gt;Resumen!$B$6,"Sí","No"),IF((AO1307-AH1307)&gt;=Resumen!$B$132,"Sí","No")))</f>
        <v>No</v>
      </c>
      <c r="BC1307" s="22" t="str">
        <f aca="false">IF(AND(N1307="Sí",AL1307="Sí",AI1307=0),"Sí","No")</f>
        <v>No</v>
      </c>
      <c r="BD1307" s="22" t="str">
        <f aca="false">IF(COUNTIF('Plan 9+1 (con Pehuamar)'!$A$2:$A$227,A1307)&gt;0,"Sí","No")</f>
        <v>No</v>
      </c>
    </row>
    <row r="1308" customFormat="false" ht="15" hidden="false" customHeight="true" outlineLevel="0" collapsed="false">
      <c r="A1308" s="6" t="n">
        <v>404016</v>
      </c>
      <c r="B1308" s="6" t="n">
        <v>6</v>
      </c>
      <c r="C1308" s="6" t="n">
        <v>605</v>
      </c>
      <c r="D1308" s="6" t="s">
        <v>398</v>
      </c>
      <c r="E1308" s="6" t="s">
        <v>1478</v>
      </c>
      <c r="F1308" s="6" t="s">
        <v>201</v>
      </c>
      <c r="G1308" s="6" t="s">
        <v>129</v>
      </c>
      <c r="H1308" s="6" t="s">
        <v>197</v>
      </c>
      <c r="I1308" s="27" t="n">
        <v>0</v>
      </c>
      <c r="J1308" s="27" t="n">
        <v>0</v>
      </c>
      <c r="K1308" s="27" t="n">
        <v>6.5</v>
      </c>
      <c r="L1308" s="28" t="n">
        <f aca="false">I1308+J1308</f>
        <v>0</v>
      </c>
      <c r="M1308" s="28" t="n">
        <f aca="false">L1308+K1308</f>
        <v>6.5</v>
      </c>
      <c r="N1308" s="22" t="str">
        <f aca="false">IF(I1308&gt;0,"Sí","No")</f>
        <v>No</v>
      </c>
      <c r="O1308" s="22" t="str">
        <f aca="false">IF(J1308&gt;0,"Sí","No")</f>
        <v>No</v>
      </c>
      <c r="P1308" s="22" t="str">
        <f aca="false">IF(K1308&gt;0,"Sí","No")</f>
        <v>Sí</v>
      </c>
      <c r="Q1308" s="22" t="str">
        <f aca="false">IF(OR(I1308&gt;0,J1308&gt;0),"Sí","No")</f>
        <v>No</v>
      </c>
      <c r="R1308" s="27"/>
      <c r="S1308" s="27"/>
      <c r="T1308" s="27"/>
      <c r="U1308" s="27"/>
      <c r="V1308" s="27"/>
      <c r="W1308" s="12" t="str">
        <f aca="false">IF(AND(I1308&gt;0,R1308&gt;0),(S1308-R1308)/R1308,"")</f>
        <v/>
      </c>
      <c r="X1308" s="12" t="str">
        <f aca="false">IF(AND(J1308&gt;0,T1308&gt;0),(U1308-T1308)/T1308,"")</f>
        <v/>
      </c>
      <c r="Y1308" s="12" t="str">
        <f aca="false">IF(AND(K1308&gt;0,V1308&gt;0),(V1308-Resumen!$B$7)/Resumen!$B$7,"")</f>
        <v/>
      </c>
      <c r="Z1308" s="28" t="str">
        <f aca="false">IF(AND(K1308&gt;0,I1308&gt;0,V1308&gt;0,S1308&gt;0),V1308-S1308,"")</f>
        <v/>
      </c>
      <c r="AA1308" s="12" t="str">
        <f aca="false">IF(Z1308&lt;&gt;"",Z1308/S1308,"")</f>
        <v/>
      </c>
      <c r="AB1308" s="28" t="str">
        <f aca="false">IF(AND(K1308&gt;0,J1308&gt;0,V1308&gt;0,U1308&gt;0),V1308-U1308,"")</f>
        <v/>
      </c>
      <c r="AC1308" s="12" t="str">
        <f aca="false">IF(AB1308&lt;&gt;"",AB1308/U1308,"")</f>
        <v/>
      </c>
      <c r="AD1308" s="27" t="n">
        <v>0</v>
      </c>
      <c r="AE1308" s="27" t="n">
        <v>0</v>
      </c>
      <c r="AF1308" s="27" t="n">
        <v>0</v>
      </c>
      <c r="AG1308" s="28" t="n">
        <f aca="false">AD1308+AE1308+AF1308</f>
        <v>0</v>
      </c>
      <c r="AH1308" s="12" t="str">
        <f aca="false">IF(AG1308&gt;0,AD1308/AG1308,"")</f>
        <v/>
      </c>
      <c r="AI1308" s="27" t="n">
        <v>0</v>
      </c>
      <c r="AJ1308" s="27" t="n">
        <v>0</v>
      </c>
      <c r="AK1308" s="27" t="n">
        <v>0</v>
      </c>
      <c r="AL1308" s="22" t="str">
        <f aca="false">IF(OR(AJ1308&gt;0,AK1308&gt;0),"Sí","No")</f>
        <v>No</v>
      </c>
      <c r="AM1308" s="6"/>
      <c r="AN1308" s="6"/>
      <c r="AO1308" s="12" t="n">
        <f aca="false">IF(M1308&gt;0,K1308/M1308,"")</f>
        <v>1</v>
      </c>
      <c r="AP1308" s="22" t="str">
        <f aca="false">IF(M1308&gt;=Resumen!$B$5,"Alto","Bajo")</f>
        <v>Bajo</v>
      </c>
      <c r="AQ1308" s="22" t="str">
        <f aca="false">IF(AO1308&gt;=Resumen!$B$28,"Alto","Bajo")</f>
        <v>Alto</v>
      </c>
      <c r="AR1308" s="22" t="str">
        <f aca="false">AP1308&amp;" Potencial / "&amp;AQ1308&amp;" Share"</f>
        <v>Bajo Potencial / Alto Share</v>
      </c>
      <c r="AS1308" s="22" t="str">
        <f aca="false">IF(Q1308="Sí",IF(AO1308&gt;=Resumen!$B$29,"Alto","Bajo"),"")</f>
        <v/>
      </c>
      <c r="AT1308" s="22" t="str">
        <f aca="false">IF(AS1308&lt;&gt;"",AP1308&amp;" Potencial / "&amp;AS1308&amp;" Share","")</f>
        <v/>
      </c>
      <c r="AU1308" s="22" t="str">
        <f aca="false">IF(AH1308="","Sin dato",IF(AH1308-AO1308&gt;Resumen!$B$6,"Sobre-exhibido",IF(AO1308-AH1308&gt;Resumen!$B$6,"Sub-exhibido","En línea")))</f>
        <v>Sin dato</v>
      </c>
      <c r="AV1308" s="22" t="str">
        <f aca="false">IF(AT1308="","",IF(AT1308="Alto Potencial / Bajo Share",1,IF(AT1308="Alto Potencial / Alto Share",2,IF(AT1308="Bajo Potencial / Alto Share",3,4))))</f>
        <v/>
      </c>
      <c r="AW1308" s="22" t="str">
        <f aca="false">IF(Q1308="No","Sin competencia directa",IF(AV1308=1,"1 - Foco Conquista (Alto Pot / Bajo Share)",IF(AV1308=2,"2 - Foco Defensa (Alto Pot / Alto Share)",IF(AV1308=3,"3 - Monitoreo (Bajo Pot / Alto Share)","4 - Baja Prioridad (Bajo Pot / Bajo Share)"))))</f>
        <v>Sin competencia directa</v>
      </c>
      <c r="AX1308" s="12" t="str">
        <f aca="false">IF(OR(IFERROR(AND(W1308&lt;&gt;"",Y1308&lt;&gt;"",Y1308-W1308&gt;Resumen!$B$8),FALSE()),IFERROR(AND(X1308&lt;&gt;"",Y1308&lt;&gt;"",Y1308-X1308&gt;Resumen!$B$8),FALSE())),MAX(IF(IFERROR(AND(W1308&lt;&gt;"",Y1308&lt;&gt;"",Y1308-W1308&gt;Resumen!$B$8),FALSE()),Y1308-W1308,0),IF(IFERROR(AND(X1308&lt;&gt;"",Y1308&lt;&gt;"",Y1308-X1308&gt;Resumen!$B$8),FALSE()),Y1308-X1308,0)),"")</f>
        <v/>
      </c>
      <c r="AY1308" s="22" t="str">
        <f aca="false">IF(OR(IFERROR(AND(W1308&lt;&gt;"",Y1308&lt;&gt;"",Y1308-W1308&gt;Resumen!$B$8),FALSE()),IFERROR(AND(X1308&lt;&gt;"",Y1308&lt;&gt;"",Y1308-X1308&gt;Resumen!$B$8),FALSE())),TRIM("Lays tiene mayor markup que "&amp;IF(IFERROR(AND(W1308&lt;&gt;"",Y1308&lt;&gt;"",Y1308-W1308&gt;Resumen!$B$8),FALSE()),"Quento ","")&amp;IF(IFERROR(AND(X1308&lt;&gt;"",Y1308&lt;&gt;"",Y1308-X1308&gt;Resumen!$B$8),FALSE()),"Julicroc ","")&amp;"en este PDV"),"")</f>
        <v/>
      </c>
      <c r="AZ1308" s="22" t="str">
        <f aca="false">IF(COUNTIF('Plan Pehuamar - Lista'!$A$2:$A$167,A1308)&gt;0,"Sí","No")</f>
        <v>No</v>
      </c>
      <c r="BA1308" s="22" t="str">
        <f aca="false">IF(COUNTIF('Plan Combo 9+1'!$A$2:$A$226,A1308)&gt;0,"Sí","No")</f>
        <v>No</v>
      </c>
      <c r="BB1308" s="22" t="str">
        <f aca="false">IF(AH1308="","No",IF(BA1308="Sí",IF((AO1308-AH1308)&gt;Resumen!$B$6,"Sí","No"),IF((AO1308-AH1308)&gt;=Resumen!$B$132,"Sí","No")))</f>
        <v>No</v>
      </c>
      <c r="BC1308" s="22" t="str">
        <f aca="false">IF(AND(N1308="Sí",AL1308="Sí",AI1308=0),"Sí","No")</f>
        <v>No</v>
      </c>
      <c r="BD1308" s="22" t="str">
        <f aca="false">IF(COUNTIF('Plan 9+1 (con Pehuamar)'!$A$2:$A$227,A1308)&gt;0,"Sí","No")</f>
        <v>No</v>
      </c>
    </row>
    <row r="1309" customFormat="false" ht="15" hidden="false" customHeight="true" outlineLevel="0" collapsed="false">
      <c r="A1309" s="6" t="n">
        <v>404047</v>
      </c>
      <c r="B1309" s="6" t="n">
        <v>6</v>
      </c>
      <c r="C1309" s="6" t="n">
        <v>605</v>
      </c>
      <c r="D1309" s="6" t="s">
        <v>398</v>
      </c>
      <c r="E1309" s="6" t="s">
        <v>1479</v>
      </c>
      <c r="F1309" s="6" t="s">
        <v>201</v>
      </c>
      <c r="G1309" s="6" t="s">
        <v>129</v>
      </c>
      <c r="H1309" s="6" t="s">
        <v>197</v>
      </c>
      <c r="I1309" s="27" t="n">
        <v>0</v>
      </c>
      <c r="J1309" s="27" t="n">
        <v>0</v>
      </c>
      <c r="K1309" s="27" t="n">
        <v>1.8</v>
      </c>
      <c r="L1309" s="28" t="n">
        <f aca="false">I1309+J1309</f>
        <v>0</v>
      </c>
      <c r="M1309" s="28" t="n">
        <f aca="false">L1309+K1309</f>
        <v>1.8</v>
      </c>
      <c r="N1309" s="22" t="str">
        <f aca="false">IF(I1309&gt;0,"Sí","No")</f>
        <v>No</v>
      </c>
      <c r="O1309" s="22" t="str">
        <f aca="false">IF(J1309&gt;0,"Sí","No")</f>
        <v>No</v>
      </c>
      <c r="P1309" s="22" t="str">
        <f aca="false">IF(K1309&gt;0,"Sí","No")</f>
        <v>Sí</v>
      </c>
      <c r="Q1309" s="22" t="str">
        <f aca="false">IF(OR(I1309&gt;0,J1309&gt;0),"Sí","No")</f>
        <v>No</v>
      </c>
      <c r="R1309" s="27"/>
      <c r="S1309" s="27"/>
      <c r="T1309" s="27"/>
      <c r="U1309" s="27"/>
      <c r="V1309" s="27"/>
      <c r="W1309" s="12" t="str">
        <f aca="false">IF(AND(I1309&gt;0,R1309&gt;0),(S1309-R1309)/R1309,"")</f>
        <v/>
      </c>
      <c r="X1309" s="12" t="str">
        <f aca="false">IF(AND(J1309&gt;0,T1309&gt;0),(U1309-T1309)/T1309,"")</f>
        <v/>
      </c>
      <c r="Y1309" s="12" t="str">
        <f aca="false">IF(AND(K1309&gt;0,V1309&gt;0),(V1309-Resumen!$B$7)/Resumen!$B$7,"")</f>
        <v/>
      </c>
      <c r="Z1309" s="28" t="str">
        <f aca="false">IF(AND(K1309&gt;0,I1309&gt;0,V1309&gt;0,S1309&gt;0),V1309-S1309,"")</f>
        <v/>
      </c>
      <c r="AA1309" s="12" t="str">
        <f aca="false">IF(Z1309&lt;&gt;"",Z1309/S1309,"")</f>
        <v/>
      </c>
      <c r="AB1309" s="28" t="str">
        <f aca="false">IF(AND(K1309&gt;0,J1309&gt;0,V1309&gt;0,U1309&gt;0),V1309-U1309,"")</f>
        <v/>
      </c>
      <c r="AC1309" s="12" t="str">
        <f aca="false">IF(AB1309&lt;&gt;"",AB1309/U1309,"")</f>
        <v/>
      </c>
      <c r="AD1309" s="27" t="n">
        <v>0</v>
      </c>
      <c r="AE1309" s="27" t="n">
        <v>0</v>
      </c>
      <c r="AF1309" s="27" t="n">
        <v>0</v>
      </c>
      <c r="AG1309" s="28" t="n">
        <f aca="false">AD1309+AE1309+AF1309</f>
        <v>0</v>
      </c>
      <c r="AH1309" s="12" t="str">
        <f aca="false">IF(AG1309&gt;0,AD1309/AG1309,"")</f>
        <v/>
      </c>
      <c r="AI1309" s="27" t="n">
        <v>0</v>
      </c>
      <c r="AJ1309" s="27" t="n">
        <v>0</v>
      </c>
      <c r="AK1309" s="27" t="n">
        <v>0</v>
      </c>
      <c r="AL1309" s="22" t="str">
        <f aca="false">IF(OR(AJ1309&gt;0,AK1309&gt;0),"Sí","No")</f>
        <v>No</v>
      </c>
      <c r="AM1309" s="6"/>
      <c r="AN1309" s="6"/>
      <c r="AO1309" s="12" t="n">
        <f aca="false">IF(M1309&gt;0,K1309/M1309,"")</f>
        <v>1</v>
      </c>
      <c r="AP1309" s="22" t="str">
        <f aca="false">IF(M1309&gt;=Resumen!$B$5,"Alto","Bajo")</f>
        <v>Bajo</v>
      </c>
      <c r="AQ1309" s="22" t="str">
        <f aca="false">IF(AO1309&gt;=Resumen!$B$28,"Alto","Bajo")</f>
        <v>Alto</v>
      </c>
      <c r="AR1309" s="22" t="str">
        <f aca="false">AP1309&amp;" Potencial / "&amp;AQ1309&amp;" Share"</f>
        <v>Bajo Potencial / Alto Share</v>
      </c>
      <c r="AS1309" s="22" t="str">
        <f aca="false">IF(Q1309="Sí",IF(AO1309&gt;=Resumen!$B$29,"Alto","Bajo"),"")</f>
        <v/>
      </c>
      <c r="AT1309" s="22" t="str">
        <f aca="false">IF(AS1309&lt;&gt;"",AP1309&amp;" Potencial / "&amp;AS1309&amp;" Share","")</f>
        <v/>
      </c>
      <c r="AU1309" s="22" t="str">
        <f aca="false">IF(AH1309="","Sin dato",IF(AH1309-AO1309&gt;Resumen!$B$6,"Sobre-exhibido",IF(AO1309-AH1309&gt;Resumen!$B$6,"Sub-exhibido","En línea")))</f>
        <v>Sin dato</v>
      </c>
      <c r="AV1309" s="22" t="str">
        <f aca="false">IF(AT1309="","",IF(AT1309="Alto Potencial / Bajo Share",1,IF(AT1309="Alto Potencial / Alto Share",2,IF(AT1309="Bajo Potencial / Alto Share",3,4))))</f>
        <v/>
      </c>
      <c r="AW1309" s="22" t="str">
        <f aca="false">IF(Q1309="No","Sin competencia directa",IF(AV1309=1,"1 - Foco Conquista (Alto Pot / Bajo Share)",IF(AV1309=2,"2 - Foco Defensa (Alto Pot / Alto Share)",IF(AV1309=3,"3 - Monitoreo (Bajo Pot / Alto Share)","4 - Baja Prioridad (Bajo Pot / Bajo Share)"))))</f>
        <v>Sin competencia directa</v>
      </c>
      <c r="AX1309" s="12" t="str">
        <f aca="false">IF(OR(IFERROR(AND(W1309&lt;&gt;"",Y1309&lt;&gt;"",Y1309-W1309&gt;Resumen!$B$8),FALSE()),IFERROR(AND(X1309&lt;&gt;"",Y1309&lt;&gt;"",Y1309-X1309&gt;Resumen!$B$8),FALSE())),MAX(IF(IFERROR(AND(W1309&lt;&gt;"",Y1309&lt;&gt;"",Y1309-W1309&gt;Resumen!$B$8),FALSE()),Y1309-W1309,0),IF(IFERROR(AND(X1309&lt;&gt;"",Y1309&lt;&gt;"",Y1309-X1309&gt;Resumen!$B$8),FALSE()),Y1309-X1309,0)),"")</f>
        <v/>
      </c>
      <c r="AY1309" s="22" t="str">
        <f aca="false">IF(OR(IFERROR(AND(W1309&lt;&gt;"",Y1309&lt;&gt;"",Y1309-W1309&gt;Resumen!$B$8),FALSE()),IFERROR(AND(X1309&lt;&gt;"",Y1309&lt;&gt;"",Y1309-X1309&gt;Resumen!$B$8),FALSE())),TRIM("Lays tiene mayor markup que "&amp;IF(IFERROR(AND(W1309&lt;&gt;"",Y1309&lt;&gt;"",Y1309-W1309&gt;Resumen!$B$8),FALSE()),"Quento ","")&amp;IF(IFERROR(AND(X1309&lt;&gt;"",Y1309&lt;&gt;"",Y1309-X1309&gt;Resumen!$B$8),FALSE()),"Julicroc ","")&amp;"en este PDV"),"")</f>
        <v/>
      </c>
      <c r="AZ1309" s="22" t="str">
        <f aca="false">IF(COUNTIF('Plan Pehuamar - Lista'!$A$2:$A$167,A1309)&gt;0,"Sí","No")</f>
        <v>No</v>
      </c>
      <c r="BA1309" s="22" t="str">
        <f aca="false">IF(COUNTIF('Plan Combo 9+1'!$A$2:$A$226,A1309)&gt;0,"Sí","No")</f>
        <v>No</v>
      </c>
      <c r="BB1309" s="22" t="str">
        <f aca="false">IF(AH1309="","No",IF(BA1309="Sí",IF((AO1309-AH1309)&gt;Resumen!$B$6,"Sí","No"),IF((AO1309-AH1309)&gt;=Resumen!$B$132,"Sí","No")))</f>
        <v>No</v>
      </c>
      <c r="BC1309" s="22" t="str">
        <f aca="false">IF(AND(N1309="Sí",AL1309="Sí",AI1309=0),"Sí","No")</f>
        <v>No</v>
      </c>
      <c r="BD1309" s="22" t="str">
        <f aca="false">IF(COUNTIF('Plan 9+1 (con Pehuamar)'!$A$2:$A$227,A1309)&gt;0,"Sí","No")</f>
        <v>No</v>
      </c>
    </row>
    <row r="1310" customFormat="false" ht="15" hidden="false" customHeight="true" outlineLevel="0" collapsed="false">
      <c r="A1310" s="6" t="n">
        <v>404191</v>
      </c>
      <c r="B1310" s="6" t="n">
        <v>6</v>
      </c>
      <c r="C1310" s="6" t="n">
        <v>605</v>
      </c>
      <c r="D1310" s="6" t="s">
        <v>398</v>
      </c>
      <c r="E1310" s="6" t="s">
        <v>1480</v>
      </c>
      <c r="F1310" s="6" t="s">
        <v>196</v>
      </c>
      <c r="G1310" s="6" t="s">
        <v>129</v>
      </c>
      <c r="H1310" s="6" t="s">
        <v>197</v>
      </c>
      <c r="I1310" s="27" t="n">
        <v>0</v>
      </c>
      <c r="J1310" s="27" t="n">
        <v>0</v>
      </c>
      <c r="K1310" s="27" t="n">
        <v>0.2</v>
      </c>
      <c r="L1310" s="28" t="n">
        <f aca="false">I1310+J1310</f>
        <v>0</v>
      </c>
      <c r="M1310" s="28" t="n">
        <f aca="false">L1310+K1310</f>
        <v>0.2</v>
      </c>
      <c r="N1310" s="22" t="str">
        <f aca="false">IF(I1310&gt;0,"Sí","No")</f>
        <v>No</v>
      </c>
      <c r="O1310" s="22" t="str">
        <f aca="false">IF(J1310&gt;0,"Sí","No")</f>
        <v>No</v>
      </c>
      <c r="P1310" s="22" t="str">
        <f aca="false">IF(K1310&gt;0,"Sí","No")</f>
        <v>Sí</v>
      </c>
      <c r="Q1310" s="22" t="str">
        <f aca="false">IF(OR(I1310&gt;0,J1310&gt;0),"Sí","No")</f>
        <v>No</v>
      </c>
      <c r="R1310" s="27"/>
      <c r="S1310" s="27"/>
      <c r="T1310" s="27"/>
      <c r="U1310" s="27"/>
      <c r="V1310" s="27"/>
      <c r="W1310" s="12" t="str">
        <f aca="false">IF(AND(I1310&gt;0,R1310&gt;0),(S1310-R1310)/R1310,"")</f>
        <v/>
      </c>
      <c r="X1310" s="12" t="str">
        <f aca="false">IF(AND(J1310&gt;0,T1310&gt;0),(U1310-T1310)/T1310,"")</f>
        <v/>
      </c>
      <c r="Y1310" s="12" t="str">
        <f aca="false">IF(AND(K1310&gt;0,V1310&gt;0),(V1310-Resumen!$B$7)/Resumen!$B$7,"")</f>
        <v/>
      </c>
      <c r="Z1310" s="28" t="str">
        <f aca="false">IF(AND(K1310&gt;0,I1310&gt;0,V1310&gt;0,S1310&gt;0),V1310-S1310,"")</f>
        <v/>
      </c>
      <c r="AA1310" s="12" t="str">
        <f aca="false">IF(Z1310&lt;&gt;"",Z1310/S1310,"")</f>
        <v/>
      </c>
      <c r="AB1310" s="28" t="str">
        <f aca="false">IF(AND(K1310&gt;0,J1310&gt;0,V1310&gt;0,U1310&gt;0),V1310-U1310,"")</f>
        <v/>
      </c>
      <c r="AC1310" s="12" t="str">
        <f aca="false">IF(AB1310&lt;&gt;"",AB1310/U1310,"")</f>
        <v/>
      </c>
      <c r="AD1310" s="27" t="n">
        <v>0</v>
      </c>
      <c r="AE1310" s="27" t="n">
        <v>0</v>
      </c>
      <c r="AF1310" s="27" t="n">
        <v>0</v>
      </c>
      <c r="AG1310" s="28" t="n">
        <f aca="false">AD1310+AE1310+AF1310</f>
        <v>0</v>
      </c>
      <c r="AH1310" s="12" t="str">
        <f aca="false">IF(AG1310&gt;0,AD1310/AG1310,"")</f>
        <v/>
      </c>
      <c r="AI1310" s="27" t="n">
        <v>0</v>
      </c>
      <c r="AJ1310" s="27" t="n">
        <v>0</v>
      </c>
      <c r="AK1310" s="27" t="n">
        <v>0</v>
      </c>
      <c r="AL1310" s="22" t="str">
        <f aca="false">IF(OR(AJ1310&gt;0,AK1310&gt;0),"Sí","No")</f>
        <v>No</v>
      </c>
      <c r="AM1310" s="6"/>
      <c r="AN1310" s="6"/>
      <c r="AO1310" s="12" t="n">
        <f aca="false">IF(M1310&gt;0,K1310/M1310,"")</f>
        <v>1</v>
      </c>
      <c r="AP1310" s="22" t="str">
        <f aca="false">IF(M1310&gt;=Resumen!$B$5,"Alto","Bajo")</f>
        <v>Bajo</v>
      </c>
      <c r="AQ1310" s="22" t="str">
        <f aca="false">IF(AO1310&gt;=Resumen!$B$28,"Alto","Bajo")</f>
        <v>Alto</v>
      </c>
      <c r="AR1310" s="22" t="str">
        <f aca="false">AP1310&amp;" Potencial / "&amp;AQ1310&amp;" Share"</f>
        <v>Bajo Potencial / Alto Share</v>
      </c>
      <c r="AS1310" s="22" t="str">
        <f aca="false">IF(Q1310="Sí",IF(AO1310&gt;=Resumen!$B$29,"Alto","Bajo"),"")</f>
        <v/>
      </c>
      <c r="AT1310" s="22" t="str">
        <f aca="false">IF(AS1310&lt;&gt;"",AP1310&amp;" Potencial / "&amp;AS1310&amp;" Share","")</f>
        <v/>
      </c>
      <c r="AU1310" s="22" t="str">
        <f aca="false">IF(AH1310="","Sin dato",IF(AH1310-AO1310&gt;Resumen!$B$6,"Sobre-exhibido",IF(AO1310-AH1310&gt;Resumen!$B$6,"Sub-exhibido","En línea")))</f>
        <v>Sin dato</v>
      </c>
      <c r="AV1310" s="22" t="str">
        <f aca="false">IF(AT1310="","",IF(AT1310="Alto Potencial / Bajo Share",1,IF(AT1310="Alto Potencial / Alto Share",2,IF(AT1310="Bajo Potencial / Alto Share",3,4))))</f>
        <v/>
      </c>
      <c r="AW1310" s="22" t="str">
        <f aca="false">IF(Q1310="No","Sin competencia directa",IF(AV1310=1,"1 - Foco Conquista (Alto Pot / Bajo Share)",IF(AV1310=2,"2 - Foco Defensa (Alto Pot / Alto Share)",IF(AV1310=3,"3 - Monitoreo (Bajo Pot / Alto Share)","4 - Baja Prioridad (Bajo Pot / Bajo Share)"))))</f>
        <v>Sin competencia directa</v>
      </c>
      <c r="AX1310" s="12" t="str">
        <f aca="false">IF(OR(IFERROR(AND(W1310&lt;&gt;"",Y1310&lt;&gt;"",Y1310-W1310&gt;Resumen!$B$8),FALSE()),IFERROR(AND(X1310&lt;&gt;"",Y1310&lt;&gt;"",Y1310-X1310&gt;Resumen!$B$8),FALSE())),MAX(IF(IFERROR(AND(W1310&lt;&gt;"",Y1310&lt;&gt;"",Y1310-W1310&gt;Resumen!$B$8),FALSE()),Y1310-W1310,0),IF(IFERROR(AND(X1310&lt;&gt;"",Y1310&lt;&gt;"",Y1310-X1310&gt;Resumen!$B$8),FALSE()),Y1310-X1310,0)),"")</f>
        <v/>
      </c>
      <c r="AY1310" s="22" t="str">
        <f aca="false">IF(OR(IFERROR(AND(W1310&lt;&gt;"",Y1310&lt;&gt;"",Y1310-W1310&gt;Resumen!$B$8),FALSE()),IFERROR(AND(X1310&lt;&gt;"",Y1310&lt;&gt;"",Y1310-X1310&gt;Resumen!$B$8),FALSE())),TRIM("Lays tiene mayor markup que "&amp;IF(IFERROR(AND(W1310&lt;&gt;"",Y1310&lt;&gt;"",Y1310-W1310&gt;Resumen!$B$8),FALSE()),"Quento ","")&amp;IF(IFERROR(AND(X1310&lt;&gt;"",Y1310&lt;&gt;"",Y1310-X1310&gt;Resumen!$B$8),FALSE()),"Julicroc ","")&amp;"en este PDV"),"")</f>
        <v/>
      </c>
      <c r="AZ1310" s="22" t="str">
        <f aca="false">IF(COUNTIF('Plan Pehuamar - Lista'!$A$2:$A$167,A1310)&gt;0,"Sí","No")</f>
        <v>No</v>
      </c>
      <c r="BA1310" s="22" t="str">
        <f aca="false">IF(COUNTIF('Plan Combo 9+1'!$A$2:$A$226,A1310)&gt;0,"Sí","No")</f>
        <v>No</v>
      </c>
      <c r="BB1310" s="22" t="str">
        <f aca="false">IF(AH1310="","No",IF(BA1310="Sí",IF((AO1310-AH1310)&gt;Resumen!$B$6,"Sí","No"),IF((AO1310-AH1310)&gt;=Resumen!$B$132,"Sí","No")))</f>
        <v>No</v>
      </c>
      <c r="BC1310" s="22" t="str">
        <f aca="false">IF(AND(N1310="Sí",AL1310="Sí",AI1310=0),"Sí","No")</f>
        <v>No</v>
      </c>
      <c r="BD1310" s="22" t="str">
        <f aca="false">IF(COUNTIF('Plan 9+1 (con Pehuamar)'!$A$2:$A$227,A1310)&gt;0,"Sí","No")</f>
        <v>No</v>
      </c>
    </row>
    <row r="1311" customFormat="false" ht="15" hidden="false" customHeight="true" outlineLevel="0" collapsed="false">
      <c r="A1311" s="6" t="n">
        <v>404211</v>
      </c>
      <c r="B1311" s="6" t="n">
        <v>6</v>
      </c>
      <c r="C1311" s="6" t="n">
        <v>605</v>
      </c>
      <c r="D1311" s="6" t="s">
        <v>398</v>
      </c>
      <c r="E1311" s="6" t="s">
        <v>1481</v>
      </c>
      <c r="F1311" s="6" t="s">
        <v>196</v>
      </c>
      <c r="G1311" s="6" t="s">
        <v>129</v>
      </c>
      <c r="H1311" s="6" t="s">
        <v>197</v>
      </c>
      <c r="I1311" s="27" t="n">
        <v>0</v>
      </c>
      <c r="J1311" s="27" t="n">
        <v>0</v>
      </c>
      <c r="K1311" s="27" t="n">
        <v>1.1</v>
      </c>
      <c r="L1311" s="28" t="n">
        <f aca="false">I1311+J1311</f>
        <v>0</v>
      </c>
      <c r="M1311" s="28" t="n">
        <f aca="false">L1311+K1311</f>
        <v>1.1</v>
      </c>
      <c r="N1311" s="22" t="str">
        <f aca="false">IF(I1311&gt;0,"Sí","No")</f>
        <v>No</v>
      </c>
      <c r="O1311" s="22" t="str">
        <f aca="false">IF(J1311&gt;0,"Sí","No")</f>
        <v>No</v>
      </c>
      <c r="P1311" s="22" t="str">
        <f aca="false">IF(K1311&gt;0,"Sí","No")</f>
        <v>Sí</v>
      </c>
      <c r="Q1311" s="22" t="str">
        <f aca="false">IF(OR(I1311&gt;0,J1311&gt;0),"Sí","No")</f>
        <v>No</v>
      </c>
      <c r="R1311" s="27"/>
      <c r="S1311" s="27"/>
      <c r="T1311" s="27"/>
      <c r="U1311" s="27"/>
      <c r="V1311" s="27"/>
      <c r="W1311" s="12" t="str">
        <f aca="false">IF(AND(I1311&gt;0,R1311&gt;0),(S1311-R1311)/R1311,"")</f>
        <v/>
      </c>
      <c r="X1311" s="12" t="str">
        <f aca="false">IF(AND(J1311&gt;0,T1311&gt;0),(U1311-T1311)/T1311,"")</f>
        <v/>
      </c>
      <c r="Y1311" s="12" t="str">
        <f aca="false">IF(AND(K1311&gt;0,V1311&gt;0),(V1311-Resumen!$B$7)/Resumen!$B$7,"")</f>
        <v/>
      </c>
      <c r="Z1311" s="28" t="str">
        <f aca="false">IF(AND(K1311&gt;0,I1311&gt;0,V1311&gt;0,S1311&gt;0),V1311-S1311,"")</f>
        <v/>
      </c>
      <c r="AA1311" s="12" t="str">
        <f aca="false">IF(Z1311&lt;&gt;"",Z1311/S1311,"")</f>
        <v/>
      </c>
      <c r="AB1311" s="28" t="str">
        <f aca="false">IF(AND(K1311&gt;0,J1311&gt;0,V1311&gt;0,U1311&gt;0),V1311-U1311,"")</f>
        <v/>
      </c>
      <c r="AC1311" s="12" t="str">
        <f aca="false">IF(AB1311&lt;&gt;"",AB1311/U1311,"")</f>
        <v/>
      </c>
      <c r="AD1311" s="27" t="n">
        <v>0</v>
      </c>
      <c r="AE1311" s="27" t="n">
        <v>0</v>
      </c>
      <c r="AF1311" s="27" t="n">
        <v>0</v>
      </c>
      <c r="AG1311" s="28" t="n">
        <f aca="false">AD1311+AE1311+AF1311</f>
        <v>0</v>
      </c>
      <c r="AH1311" s="12" t="str">
        <f aca="false">IF(AG1311&gt;0,AD1311/AG1311,"")</f>
        <v/>
      </c>
      <c r="AI1311" s="27" t="n">
        <v>0</v>
      </c>
      <c r="AJ1311" s="27" t="n">
        <v>0</v>
      </c>
      <c r="AK1311" s="27" t="n">
        <v>0</v>
      </c>
      <c r="AL1311" s="22" t="str">
        <f aca="false">IF(OR(AJ1311&gt;0,AK1311&gt;0),"Sí","No")</f>
        <v>No</v>
      </c>
      <c r="AM1311" s="6"/>
      <c r="AN1311" s="6"/>
      <c r="AO1311" s="12" t="n">
        <f aca="false">IF(M1311&gt;0,K1311/M1311,"")</f>
        <v>1</v>
      </c>
      <c r="AP1311" s="22" t="str">
        <f aca="false">IF(M1311&gt;=Resumen!$B$5,"Alto","Bajo")</f>
        <v>Bajo</v>
      </c>
      <c r="AQ1311" s="22" t="str">
        <f aca="false">IF(AO1311&gt;=Resumen!$B$28,"Alto","Bajo")</f>
        <v>Alto</v>
      </c>
      <c r="AR1311" s="22" t="str">
        <f aca="false">AP1311&amp;" Potencial / "&amp;AQ1311&amp;" Share"</f>
        <v>Bajo Potencial / Alto Share</v>
      </c>
      <c r="AS1311" s="22" t="str">
        <f aca="false">IF(Q1311="Sí",IF(AO1311&gt;=Resumen!$B$29,"Alto","Bajo"),"")</f>
        <v/>
      </c>
      <c r="AT1311" s="22" t="str">
        <f aca="false">IF(AS1311&lt;&gt;"",AP1311&amp;" Potencial / "&amp;AS1311&amp;" Share","")</f>
        <v/>
      </c>
      <c r="AU1311" s="22" t="str">
        <f aca="false">IF(AH1311="","Sin dato",IF(AH1311-AO1311&gt;Resumen!$B$6,"Sobre-exhibido",IF(AO1311-AH1311&gt;Resumen!$B$6,"Sub-exhibido","En línea")))</f>
        <v>Sin dato</v>
      </c>
      <c r="AV1311" s="22" t="str">
        <f aca="false">IF(AT1311="","",IF(AT1311="Alto Potencial / Bajo Share",1,IF(AT1311="Alto Potencial / Alto Share",2,IF(AT1311="Bajo Potencial / Alto Share",3,4))))</f>
        <v/>
      </c>
      <c r="AW1311" s="22" t="str">
        <f aca="false">IF(Q1311="No","Sin competencia directa",IF(AV1311=1,"1 - Foco Conquista (Alto Pot / Bajo Share)",IF(AV1311=2,"2 - Foco Defensa (Alto Pot / Alto Share)",IF(AV1311=3,"3 - Monitoreo (Bajo Pot / Alto Share)","4 - Baja Prioridad (Bajo Pot / Bajo Share)"))))</f>
        <v>Sin competencia directa</v>
      </c>
      <c r="AX1311" s="12" t="str">
        <f aca="false">IF(OR(IFERROR(AND(W1311&lt;&gt;"",Y1311&lt;&gt;"",Y1311-W1311&gt;Resumen!$B$8),FALSE()),IFERROR(AND(X1311&lt;&gt;"",Y1311&lt;&gt;"",Y1311-X1311&gt;Resumen!$B$8),FALSE())),MAX(IF(IFERROR(AND(W1311&lt;&gt;"",Y1311&lt;&gt;"",Y1311-W1311&gt;Resumen!$B$8),FALSE()),Y1311-W1311,0),IF(IFERROR(AND(X1311&lt;&gt;"",Y1311&lt;&gt;"",Y1311-X1311&gt;Resumen!$B$8),FALSE()),Y1311-X1311,0)),"")</f>
        <v/>
      </c>
      <c r="AY1311" s="22" t="str">
        <f aca="false">IF(OR(IFERROR(AND(W1311&lt;&gt;"",Y1311&lt;&gt;"",Y1311-W1311&gt;Resumen!$B$8),FALSE()),IFERROR(AND(X1311&lt;&gt;"",Y1311&lt;&gt;"",Y1311-X1311&gt;Resumen!$B$8),FALSE())),TRIM("Lays tiene mayor markup que "&amp;IF(IFERROR(AND(W1311&lt;&gt;"",Y1311&lt;&gt;"",Y1311-W1311&gt;Resumen!$B$8),FALSE()),"Quento ","")&amp;IF(IFERROR(AND(X1311&lt;&gt;"",Y1311&lt;&gt;"",Y1311-X1311&gt;Resumen!$B$8),FALSE()),"Julicroc ","")&amp;"en este PDV"),"")</f>
        <v/>
      </c>
      <c r="AZ1311" s="22" t="str">
        <f aca="false">IF(COUNTIF('Plan Pehuamar - Lista'!$A$2:$A$167,A1311)&gt;0,"Sí","No")</f>
        <v>No</v>
      </c>
      <c r="BA1311" s="22" t="str">
        <f aca="false">IF(COUNTIF('Plan Combo 9+1'!$A$2:$A$226,A1311)&gt;0,"Sí","No")</f>
        <v>No</v>
      </c>
      <c r="BB1311" s="22" t="str">
        <f aca="false">IF(AH1311="","No",IF(BA1311="Sí",IF((AO1311-AH1311)&gt;Resumen!$B$6,"Sí","No"),IF((AO1311-AH1311)&gt;=Resumen!$B$132,"Sí","No")))</f>
        <v>No</v>
      </c>
      <c r="BC1311" s="22" t="str">
        <f aca="false">IF(AND(N1311="Sí",AL1311="Sí",AI1311=0),"Sí","No")</f>
        <v>No</v>
      </c>
      <c r="BD1311" s="22" t="str">
        <f aca="false">IF(COUNTIF('Plan 9+1 (con Pehuamar)'!$A$2:$A$227,A1311)&gt;0,"Sí","No")</f>
        <v>No</v>
      </c>
    </row>
    <row r="1312" customFormat="false" ht="15" hidden="false" customHeight="true" outlineLevel="0" collapsed="false">
      <c r="A1312" s="6" t="n">
        <v>404279</v>
      </c>
      <c r="B1312" s="6" t="n">
        <v>6</v>
      </c>
      <c r="C1312" s="6" t="n">
        <v>605</v>
      </c>
      <c r="D1312" s="6" t="s">
        <v>398</v>
      </c>
      <c r="E1312" s="6" t="s">
        <v>1482</v>
      </c>
      <c r="F1312" s="6" t="s">
        <v>196</v>
      </c>
      <c r="G1312" s="6" t="s">
        <v>129</v>
      </c>
      <c r="H1312" s="6" t="s">
        <v>197</v>
      </c>
      <c r="I1312" s="27" t="n">
        <v>0</v>
      </c>
      <c r="J1312" s="27" t="n">
        <v>0</v>
      </c>
      <c r="K1312" s="27" t="n">
        <v>1.1</v>
      </c>
      <c r="L1312" s="28" t="n">
        <f aca="false">I1312+J1312</f>
        <v>0</v>
      </c>
      <c r="M1312" s="28" t="n">
        <f aca="false">L1312+K1312</f>
        <v>1.1</v>
      </c>
      <c r="N1312" s="22" t="str">
        <f aca="false">IF(I1312&gt;0,"Sí","No")</f>
        <v>No</v>
      </c>
      <c r="O1312" s="22" t="str">
        <f aca="false">IF(J1312&gt;0,"Sí","No")</f>
        <v>No</v>
      </c>
      <c r="P1312" s="22" t="str">
        <f aca="false">IF(K1312&gt;0,"Sí","No")</f>
        <v>Sí</v>
      </c>
      <c r="Q1312" s="22" t="str">
        <f aca="false">IF(OR(I1312&gt;0,J1312&gt;0),"Sí","No")</f>
        <v>No</v>
      </c>
      <c r="R1312" s="27"/>
      <c r="S1312" s="27"/>
      <c r="T1312" s="27"/>
      <c r="U1312" s="27"/>
      <c r="V1312" s="27"/>
      <c r="W1312" s="12" t="str">
        <f aca="false">IF(AND(I1312&gt;0,R1312&gt;0),(S1312-R1312)/R1312,"")</f>
        <v/>
      </c>
      <c r="X1312" s="12" t="str">
        <f aca="false">IF(AND(J1312&gt;0,T1312&gt;0),(U1312-T1312)/T1312,"")</f>
        <v/>
      </c>
      <c r="Y1312" s="12" t="str">
        <f aca="false">IF(AND(K1312&gt;0,V1312&gt;0),(V1312-Resumen!$B$7)/Resumen!$B$7,"")</f>
        <v/>
      </c>
      <c r="Z1312" s="28" t="str">
        <f aca="false">IF(AND(K1312&gt;0,I1312&gt;0,V1312&gt;0,S1312&gt;0),V1312-S1312,"")</f>
        <v/>
      </c>
      <c r="AA1312" s="12" t="str">
        <f aca="false">IF(Z1312&lt;&gt;"",Z1312/S1312,"")</f>
        <v/>
      </c>
      <c r="AB1312" s="28" t="str">
        <f aca="false">IF(AND(K1312&gt;0,J1312&gt;0,V1312&gt;0,U1312&gt;0),V1312-U1312,"")</f>
        <v/>
      </c>
      <c r="AC1312" s="12" t="str">
        <f aca="false">IF(AB1312&lt;&gt;"",AB1312/U1312,"")</f>
        <v/>
      </c>
      <c r="AD1312" s="27" t="n">
        <v>0</v>
      </c>
      <c r="AE1312" s="27" t="n">
        <v>0</v>
      </c>
      <c r="AF1312" s="27" t="n">
        <v>0</v>
      </c>
      <c r="AG1312" s="28" t="n">
        <f aca="false">AD1312+AE1312+AF1312</f>
        <v>0</v>
      </c>
      <c r="AH1312" s="12" t="str">
        <f aca="false">IF(AG1312&gt;0,AD1312/AG1312,"")</f>
        <v/>
      </c>
      <c r="AI1312" s="27" t="n">
        <v>0</v>
      </c>
      <c r="AJ1312" s="27" t="n">
        <v>0</v>
      </c>
      <c r="AK1312" s="27" t="n">
        <v>0</v>
      </c>
      <c r="AL1312" s="22" t="str">
        <f aca="false">IF(OR(AJ1312&gt;0,AK1312&gt;0),"Sí","No")</f>
        <v>No</v>
      </c>
      <c r="AM1312" s="6"/>
      <c r="AN1312" s="6"/>
      <c r="AO1312" s="12" t="n">
        <f aca="false">IF(M1312&gt;0,K1312/M1312,"")</f>
        <v>1</v>
      </c>
      <c r="AP1312" s="22" t="str">
        <f aca="false">IF(M1312&gt;=Resumen!$B$5,"Alto","Bajo")</f>
        <v>Bajo</v>
      </c>
      <c r="AQ1312" s="22" t="str">
        <f aca="false">IF(AO1312&gt;=Resumen!$B$28,"Alto","Bajo")</f>
        <v>Alto</v>
      </c>
      <c r="AR1312" s="22" t="str">
        <f aca="false">AP1312&amp;" Potencial / "&amp;AQ1312&amp;" Share"</f>
        <v>Bajo Potencial / Alto Share</v>
      </c>
      <c r="AS1312" s="22" t="str">
        <f aca="false">IF(Q1312="Sí",IF(AO1312&gt;=Resumen!$B$29,"Alto","Bajo"),"")</f>
        <v/>
      </c>
      <c r="AT1312" s="22" t="str">
        <f aca="false">IF(AS1312&lt;&gt;"",AP1312&amp;" Potencial / "&amp;AS1312&amp;" Share","")</f>
        <v/>
      </c>
      <c r="AU1312" s="22" t="str">
        <f aca="false">IF(AH1312="","Sin dato",IF(AH1312-AO1312&gt;Resumen!$B$6,"Sobre-exhibido",IF(AO1312-AH1312&gt;Resumen!$B$6,"Sub-exhibido","En línea")))</f>
        <v>Sin dato</v>
      </c>
      <c r="AV1312" s="22" t="str">
        <f aca="false">IF(AT1312="","",IF(AT1312="Alto Potencial / Bajo Share",1,IF(AT1312="Alto Potencial / Alto Share",2,IF(AT1312="Bajo Potencial / Alto Share",3,4))))</f>
        <v/>
      </c>
      <c r="AW1312" s="22" t="str">
        <f aca="false">IF(Q1312="No","Sin competencia directa",IF(AV1312=1,"1 - Foco Conquista (Alto Pot / Bajo Share)",IF(AV1312=2,"2 - Foco Defensa (Alto Pot / Alto Share)",IF(AV1312=3,"3 - Monitoreo (Bajo Pot / Alto Share)","4 - Baja Prioridad (Bajo Pot / Bajo Share)"))))</f>
        <v>Sin competencia directa</v>
      </c>
      <c r="AX1312" s="12" t="str">
        <f aca="false">IF(OR(IFERROR(AND(W1312&lt;&gt;"",Y1312&lt;&gt;"",Y1312-W1312&gt;Resumen!$B$8),FALSE()),IFERROR(AND(X1312&lt;&gt;"",Y1312&lt;&gt;"",Y1312-X1312&gt;Resumen!$B$8),FALSE())),MAX(IF(IFERROR(AND(W1312&lt;&gt;"",Y1312&lt;&gt;"",Y1312-W1312&gt;Resumen!$B$8),FALSE()),Y1312-W1312,0),IF(IFERROR(AND(X1312&lt;&gt;"",Y1312&lt;&gt;"",Y1312-X1312&gt;Resumen!$B$8),FALSE()),Y1312-X1312,0)),"")</f>
        <v/>
      </c>
      <c r="AY1312" s="22" t="str">
        <f aca="false">IF(OR(IFERROR(AND(W1312&lt;&gt;"",Y1312&lt;&gt;"",Y1312-W1312&gt;Resumen!$B$8),FALSE()),IFERROR(AND(X1312&lt;&gt;"",Y1312&lt;&gt;"",Y1312-X1312&gt;Resumen!$B$8),FALSE())),TRIM("Lays tiene mayor markup que "&amp;IF(IFERROR(AND(W1312&lt;&gt;"",Y1312&lt;&gt;"",Y1312-W1312&gt;Resumen!$B$8),FALSE()),"Quento ","")&amp;IF(IFERROR(AND(X1312&lt;&gt;"",Y1312&lt;&gt;"",Y1312-X1312&gt;Resumen!$B$8),FALSE()),"Julicroc ","")&amp;"en este PDV"),"")</f>
        <v/>
      </c>
      <c r="AZ1312" s="22" t="str">
        <f aca="false">IF(COUNTIF('Plan Pehuamar - Lista'!$A$2:$A$167,A1312)&gt;0,"Sí","No")</f>
        <v>No</v>
      </c>
      <c r="BA1312" s="22" t="str">
        <f aca="false">IF(COUNTIF('Plan Combo 9+1'!$A$2:$A$226,A1312)&gt;0,"Sí","No")</f>
        <v>No</v>
      </c>
      <c r="BB1312" s="22" t="str">
        <f aca="false">IF(AH1312="","No",IF(BA1312="Sí",IF((AO1312-AH1312)&gt;Resumen!$B$6,"Sí","No"),IF((AO1312-AH1312)&gt;=Resumen!$B$132,"Sí","No")))</f>
        <v>No</v>
      </c>
      <c r="BC1312" s="22" t="str">
        <f aca="false">IF(AND(N1312="Sí",AL1312="Sí",AI1312=0),"Sí","No")</f>
        <v>No</v>
      </c>
      <c r="BD1312" s="22" t="str">
        <f aca="false">IF(COUNTIF('Plan 9+1 (con Pehuamar)'!$A$2:$A$227,A1312)&gt;0,"Sí","No")</f>
        <v>No</v>
      </c>
    </row>
    <row r="1313" customFormat="false" ht="15" hidden="false" customHeight="true" outlineLevel="0" collapsed="false">
      <c r="A1313" s="6" t="n">
        <v>404325</v>
      </c>
      <c r="B1313" s="6" t="n">
        <v>6</v>
      </c>
      <c r="C1313" s="6" t="n">
        <v>605</v>
      </c>
      <c r="D1313" s="6" t="s">
        <v>398</v>
      </c>
      <c r="E1313" s="6" t="s">
        <v>1483</v>
      </c>
      <c r="F1313" s="6" t="s">
        <v>201</v>
      </c>
      <c r="G1313" s="6" t="s">
        <v>129</v>
      </c>
      <c r="H1313" s="6" t="s">
        <v>197</v>
      </c>
      <c r="I1313" s="27" t="n">
        <v>0</v>
      </c>
      <c r="J1313" s="27" t="n">
        <v>0</v>
      </c>
      <c r="K1313" s="27" t="n">
        <v>2.1</v>
      </c>
      <c r="L1313" s="28" t="n">
        <f aca="false">I1313+J1313</f>
        <v>0</v>
      </c>
      <c r="M1313" s="28" t="n">
        <f aca="false">L1313+K1313</f>
        <v>2.1</v>
      </c>
      <c r="N1313" s="22" t="str">
        <f aca="false">IF(I1313&gt;0,"Sí","No")</f>
        <v>No</v>
      </c>
      <c r="O1313" s="22" t="str">
        <f aca="false">IF(J1313&gt;0,"Sí","No")</f>
        <v>No</v>
      </c>
      <c r="P1313" s="22" t="str">
        <f aca="false">IF(K1313&gt;0,"Sí","No")</f>
        <v>Sí</v>
      </c>
      <c r="Q1313" s="22" t="str">
        <f aca="false">IF(OR(I1313&gt;0,J1313&gt;0),"Sí","No")</f>
        <v>No</v>
      </c>
      <c r="R1313" s="27"/>
      <c r="S1313" s="27"/>
      <c r="T1313" s="27"/>
      <c r="U1313" s="27"/>
      <c r="V1313" s="27"/>
      <c r="W1313" s="12" t="str">
        <f aca="false">IF(AND(I1313&gt;0,R1313&gt;0),(S1313-R1313)/R1313,"")</f>
        <v/>
      </c>
      <c r="X1313" s="12" t="str">
        <f aca="false">IF(AND(J1313&gt;0,T1313&gt;0),(U1313-T1313)/T1313,"")</f>
        <v/>
      </c>
      <c r="Y1313" s="12" t="str">
        <f aca="false">IF(AND(K1313&gt;0,V1313&gt;0),(V1313-Resumen!$B$7)/Resumen!$B$7,"")</f>
        <v/>
      </c>
      <c r="Z1313" s="28" t="str">
        <f aca="false">IF(AND(K1313&gt;0,I1313&gt;0,V1313&gt;0,S1313&gt;0),V1313-S1313,"")</f>
        <v/>
      </c>
      <c r="AA1313" s="12" t="str">
        <f aca="false">IF(Z1313&lt;&gt;"",Z1313/S1313,"")</f>
        <v/>
      </c>
      <c r="AB1313" s="28" t="str">
        <f aca="false">IF(AND(K1313&gt;0,J1313&gt;0,V1313&gt;0,U1313&gt;0),V1313-U1313,"")</f>
        <v/>
      </c>
      <c r="AC1313" s="12" t="str">
        <f aca="false">IF(AB1313&lt;&gt;"",AB1313/U1313,"")</f>
        <v/>
      </c>
      <c r="AD1313" s="27" t="n">
        <v>0</v>
      </c>
      <c r="AE1313" s="27" t="n">
        <v>0</v>
      </c>
      <c r="AF1313" s="27" t="n">
        <v>0</v>
      </c>
      <c r="AG1313" s="28" t="n">
        <f aca="false">AD1313+AE1313+AF1313</f>
        <v>0</v>
      </c>
      <c r="AH1313" s="12" t="str">
        <f aca="false">IF(AG1313&gt;0,AD1313/AG1313,"")</f>
        <v/>
      </c>
      <c r="AI1313" s="27" t="n">
        <v>0</v>
      </c>
      <c r="AJ1313" s="27" t="n">
        <v>0</v>
      </c>
      <c r="AK1313" s="27" t="n">
        <v>0</v>
      </c>
      <c r="AL1313" s="22" t="str">
        <f aca="false">IF(OR(AJ1313&gt;0,AK1313&gt;0),"Sí","No")</f>
        <v>No</v>
      </c>
      <c r="AM1313" s="6"/>
      <c r="AN1313" s="6"/>
      <c r="AO1313" s="12" t="n">
        <f aca="false">IF(M1313&gt;0,K1313/M1313,"")</f>
        <v>1</v>
      </c>
      <c r="AP1313" s="22" t="str">
        <f aca="false">IF(M1313&gt;=Resumen!$B$5,"Alto","Bajo")</f>
        <v>Bajo</v>
      </c>
      <c r="AQ1313" s="22" t="str">
        <f aca="false">IF(AO1313&gt;=Resumen!$B$28,"Alto","Bajo")</f>
        <v>Alto</v>
      </c>
      <c r="AR1313" s="22" t="str">
        <f aca="false">AP1313&amp;" Potencial / "&amp;AQ1313&amp;" Share"</f>
        <v>Bajo Potencial / Alto Share</v>
      </c>
      <c r="AS1313" s="22" t="str">
        <f aca="false">IF(Q1313="Sí",IF(AO1313&gt;=Resumen!$B$29,"Alto","Bajo"),"")</f>
        <v/>
      </c>
      <c r="AT1313" s="22" t="str">
        <f aca="false">IF(AS1313&lt;&gt;"",AP1313&amp;" Potencial / "&amp;AS1313&amp;" Share","")</f>
        <v/>
      </c>
      <c r="AU1313" s="22" t="str">
        <f aca="false">IF(AH1313="","Sin dato",IF(AH1313-AO1313&gt;Resumen!$B$6,"Sobre-exhibido",IF(AO1313-AH1313&gt;Resumen!$B$6,"Sub-exhibido","En línea")))</f>
        <v>Sin dato</v>
      </c>
      <c r="AV1313" s="22" t="str">
        <f aca="false">IF(AT1313="","",IF(AT1313="Alto Potencial / Bajo Share",1,IF(AT1313="Alto Potencial / Alto Share",2,IF(AT1313="Bajo Potencial / Alto Share",3,4))))</f>
        <v/>
      </c>
      <c r="AW1313" s="22" t="str">
        <f aca="false">IF(Q1313="No","Sin competencia directa",IF(AV1313=1,"1 - Foco Conquista (Alto Pot / Bajo Share)",IF(AV1313=2,"2 - Foco Defensa (Alto Pot / Alto Share)",IF(AV1313=3,"3 - Monitoreo (Bajo Pot / Alto Share)","4 - Baja Prioridad (Bajo Pot / Bajo Share)"))))</f>
        <v>Sin competencia directa</v>
      </c>
      <c r="AX1313" s="12" t="str">
        <f aca="false">IF(OR(IFERROR(AND(W1313&lt;&gt;"",Y1313&lt;&gt;"",Y1313-W1313&gt;Resumen!$B$8),FALSE()),IFERROR(AND(X1313&lt;&gt;"",Y1313&lt;&gt;"",Y1313-X1313&gt;Resumen!$B$8),FALSE())),MAX(IF(IFERROR(AND(W1313&lt;&gt;"",Y1313&lt;&gt;"",Y1313-W1313&gt;Resumen!$B$8),FALSE()),Y1313-W1313,0),IF(IFERROR(AND(X1313&lt;&gt;"",Y1313&lt;&gt;"",Y1313-X1313&gt;Resumen!$B$8),FALSE()),Y1313-X1313,0)),"")</f>
        <v/>
      </c>
      <c r="AY1313" s="22" t="str">
        <f aca="false">IF(OR(IFERROR(AND(W1313&lt;&gt;"",Y1313&lt;&gt;"",Y1313-W1313&gt;Resumen!$B$8),FALSE()),IFERROR(AND(X1313&lt;&gt;"",Y1313&lt;&gt;"",Y1313-X1313&gt;Resumen!$B$8),FALSE())),TRIM("Lays tiene mayor markup que "&amp;IF(IFERROR(AND(W1313&lt;&gt;"",Y1313&lt;&gt;"",Y1313-W1313&gt;Resumen!$B$8),FALSE()),"Quento ","")&amp;IF(IFERROR(AND(X1313&lt;&gt;"",Y1313&lt;&gt;"",Y1313-X1313&gt;Resumen!$B$8),FALSE()),"Julicroc ","")&amp;"en este PDV"),"")</f>
        <v/>
      </c>
      <c r="AZ1313" s="22" t="str">
        <f aca="false">IF(COUNTIF('Plan Pehuamar - Lista'!$A$2:$A$167,A1313)&gt;0,"Sí","No")</f>
        <v>No</v>
      </c>
      <c r="BA1313" s="22" t="str">
        <f aca="false">IF(COUNTIF('Plan Combo 9+1'!$A$2:$A$226,A1313)&gt;0,"Sí","No")</f>
        <v>No</v>
      </c>
      <c r="BB1313" s="22" t="str">
        <f aca="false">IF(AH1313="","No",IF(BA1313="Sí",IF((AO1313-AH1313)&gt;Resumen!$B$6,"Sí","No"),IF((AO1313-AH1313)&gt;=Resumen!$B$132,"Sí","No")))</f>
        <v>No</v>
      </c>
      <c r="BC1313" s="22" t="str">
        <f aca="false">IF(AND(N1313="Sí",AL1313="Sí",AI1313=0),"Sí","No")</f>
        <v>No</v>
      </c>
      <c r="BD1313" s="22" t="str">
        <f aca="false">IF(COUNTIF('Plan 9+1 (con Pehuamar)'!$A$2:$A$227,A1313)&gt;0,"Sí","No")</f>
        <v>No</v>
      </c>
    </row>
    <row r="1314" customFormat="false" ht="15" hidden="false" customHeight="true" outlineLevel="0" collapsed="false">
      <c r="A1314" s="6" t="n">
        <v>404366</v>
      </c>
      <c r="B1314" s="6" t="n">
        <v>6</v>
      </c>
      <c r="C1314" s="6" t="n">
        <v>605</v>
      </c>
      <c r="D1314" s="6" t="s">
        <v>398</v>
      </c>
      <c r="E1314" s="6" t="s">
        <v>1484</v>
      </c>
      <c r="F1314" s="6" t="s">
        <v>291</v>
      </c>
      <c r="G1314" s="6" t="s">
        <v>129</v>
      </c>
      <c r="H1314" s="6" t="s">
        <v>197</v>
      </c>
      <c r="I1314" s="27" t="n">
        <v>0</v>
      </c>
      <c r="J1314" s="27" t="n">
        <v>0</v>
      </c>
      <c r="K1314" s="27" t="n">
        <v>1.4</v>
      </c>
      <c r="L1314" s="28" t="n">
        <f aca="false">I1314+J1314</f>
        <v>0</v>
      </c>
      <c r="M1314" s="28" t="n">
        <f aca="false">L1314+K1314</f>
        <v>1.4</v>
      </c>
      <c r="N1314" s="22" t="str">
        <f aca="false">IF(I1314&gt;0,"Sí","No")</f>
        <v>No</v>
      </c>
      <c r="O1314" s="22" t="str">
        <f aca="false">IF(J1314&gt;0,"Sí","No")</f>
        <v>No</v>
      </c>
      <c r="P1314" s="22" t="str">
        <f aca="false">IF(K1314&gt;0,"Sí","No")</f>
        <v>Sí</v>
      </c>
      <c r="Q1314" s="22" t="str">
        <f aca="false">IF(OR(I1314&gt;0,J1314&gt;0),"Sí","No")</f>
        <v>No</v>
      </c>
      <c r="R1314" s="27"/>
      <c r="S1314" s="27"/>
      <c r="T1314" s="27"/>
      <c r="U1314" s="27"/>
      <c r="V1314" s="27"/>
      <c r="W1314" s="12" t="str">
        <f aca="false">IF(AND(I1314&gt;0,R1314&gt;0),(S1314-R1314)/R1314,"")</f>
        <v/>
      </c>
      <c r="X1314" s="12" t="str">
        <f aca="false">IF(AND(J1314&gt;0,T1314&gt;0),(U1314-T1314)/T1314,"")</f>
        <v/>
      </c>
      <c r="Y1314" s="12" t="str">
        <f aca="false">IF(AND(K1314&gt;0,V1314&gt;0),(V1314-Resumen!$B$7)/Resumen!$B$7,"")</f>
        <v/>
      </c>
      <c r="Z1314" s="28" t="str">
        <f aca="false">IF(AND(K1314&gt;0,I1314&gt;0,V1314&gt;0,S1314&gt;0),V1314-S1314,"")</f>
        <v/>
      </c>
      <c r="AA1314" s="12" t="str">
        <f aca="false">IF(Z1314&lt;&gt;"",Z1314/S1314,"")</f>
        <v/>
      </c>
      <c r="AB1314" s="28" t="str">
        <f aca="false">IF(AND(K1314&gt;0,J1314&gt;0,V1314&gt;0,U1314&gt;0),V1314-U1314,"")</f>
        <v/>
      </c>
      <c r="AC1314" s="12" t="str">
        <f aca="false">IF(AB1314&lt;&gt;"",AB1314/U1314,"")</f>
        <v/>
      </c>
      <c r="AD1314" s="27" t="n">
        <v>0</v>
      </c>
      <c r="AE1314" s="27" t="n">
        <v>0</v>
      </c>
      <c r="AF1314" s="27" t="n">
        <v>0</v>
      </c>
      <c r="AG1314" s="28" t="n">
        <f aca="false">AD1314+AE1314+AF1314</f>
        <v>0</v>
      </c>
      <c r="AH1314" s="12" t="str">
        <f aca="false">IF(AG1314&gt;0,AD1314/AG1314,"")</f>
        <v/>
      </c>
      <c r="AI1314" s="27" t="n">
        <v>0</v>
      </c>
      <c r="AJ1314" s="27" t="n">
        <v>0</v>
      </c>
      <c r="AK1314" s="27" t="n">
        <v>0</v>
      </c>
      <c r="AL1314" s="22" t="str">
        <f aca="false">IF(OR(AJ1314&gt;0,AK1314&gt;0),"Sí","No")</f>
        <v>No</v>
      </c>
      <c r="AM1314" s="6"/>
      <c r="AN1314" s="6"/>
      <c r="AO1314" s="12" t="n">
        <f aca="false">IF(M1314&gt;0,K1314/M1314,"")</f>
        <v>1</v>
      </c>
      <c r="AP1314" s="22" t="str">
        <f aca="false">IF(M1314&gt;=Resumen!$B$5,"Alto","Bajo")</f>
        <v>Bajo</v>
      </c>
      <c r="AQ1314" s="22" t="str">
        <f aca="false">IF(AO1314&gt;=Resumen!$B$28,"Alto","Bajo")</f>
        <v>Alto</v>
      </c>
      <c r="AR1314" s="22" t="str">
        <f aca="false">AP1314&amp;" Potencial / "&amp;AQ1314&amp;" Share"</f>
        <v>Bajo Potencial / Alto Share</v>
      </c>
      <c r="AS1314" s="22" t="str">
        <f aca="false">IF(Q1314="Sí",IF(AO1314&gt;=Resumen!$B$29,"Alto","Bajo"),"")</f>
        <v/>
      </c>
      <c r="AT1314" s="22" t="str">
        <f aca="false">IF(AS1314&lt;&gt;"",AP1314&amp;" Potencial / "&amp;AS1314&amp;" Share","")</f>
        <v/>
      </c>
      <c r="AU1314" s="22" t="str">
        <f aca="false">IF(AH1314="","Sin dato",IF(AH1314-AO1314&gt;Resumen!$B$6,"Sobre-exhibido",IF(AO1314-AH1314&gt;Resumen!$B$6,"Sub-exhibido","En línea")))</f>
        <v>Sin dato</v>
      </c>
      <c r="AV1314" s="22" t="str">
        <f aca="false">IF(AT1314="","",IF(AT1314="Alto Potencial / Bajo Share",1,IF(AT1314="Alto Potencial / Alto Share",2,IF(AT1314="Bajo Potencial / Alto Share",3,4))))</f>
        <v/>
      </c>
      <c r="AW1314" s="22" t="str">
        <f aca="false">IF(Q1314="No","Sin competencia directa",IF(AV1314=1,"1 - Foco Conquista (Alto Pot / Bajo Share)",IF(AV1314=2,"2 - Foco Defensa (Alto Pot / Alto Share)",IF(AV1314=3,"3 - Monitoreo (Bajo Pot / Alto Share)","4 - Baja Prioridad (Bajo Pot / Bajo Share)"))))</f>
        <v>Sin competencia directa</v>
      </c>
      <c r="AX1314" s="12" t="str">
        <f aca="false">IF(OR(IFERROR(AND(W1314&lt;&gt;"",Y1314&lt;&gt;"",Y1314-W1314&gt;Resumen!$B$8),FALSE()),IFERROR(AND(X1314&lt;&gt;"",Y1314&lt;&gt;"",Y1314-X1314&gt;Resumen!$B$8),FALSE())),MAX(IF(IFERROR(AND(W1314&lt;&gt;"",Y1314&lt;&gt;"",Y1314-W1314&gt;Resumen!$B$8),FALSE()),Y1314-W1314,0),IF(IFERROR(AND(X1314&lt;&gt;"",Y1314&lt;&gt;"",Y1314-X1314&gt;Resumen!$B$8),FALSE()),Y1314-X1314,0)),"")</f>
        <v/>
      </c>
      <c r="AY1314" s="22" t="str">
        <f aca="false">IF(OR(IFERROR(AND(W1314&lt;&gt;"",Y1314&lt;&gt;"",Y1314-W1314&gt;Resumen!$B$8),FALSE()),IFERROR(AND(X1314&lt;&gt;"",Y1314&lt;&gt;"",Y1314-X1314&gt;Resumen!$B$8),FALSE())),TRIM("Lays tiene mayor markup que "&amp;IF(IFERROR(AND(W1314&lt;&gt;"",Y1314&lt;&gt;"",Y1314-W1314&gt;Resumen!$B$8),FALSE()),"Quento ","")&amp;IF(IFERROR(AND(X1314&lt;&gt;"",Y1314&lt;&gt;"",Y1314-X1314&gt;Resumen!$B$8),FALSE()),"Julicroc ","")&amp;"en este PDV"),"")</f>
        <v/>
      </c>
      <c r="AZ1314" s="22" t="str">
        <f aca="false">IF(COUNTIF('Plan Pehuamar - Lista'!$A$2:$A$167,A1314)&gt;0,"Sí","No")</f>
        <v>No</v>
      </c>
      <c r="BA1314" s="22" t="str">
        <f aca="false">IF(COUNTIF('Plan Combo 9+1'!$A$2:$A$226,A1314)&gt;0,"Sí","No")</f>
        <v>No</v>
      </c>
      <c r="BB1314" s="22" t="str">
        <f aca="false">IF(AH1314="","No",IF(BA1314="Sí",IF((AO1314-AH1314)&gt;Resumen!$B$6,"Sí","No"),IF((AO1314-AH1314)&gt;=Resumen!$B$132,"Sí","No")))</f>
        <v>No</v>
      </c>
      <c r="BC1314" s="22" t="str">
        <f aca="false">IF(AND(N1314="Sí",AL1314="Sí",AI1314=0),"Sí","No")</f>
        <v>No</v>
      </c>
      <c r="BD1314" s="22" t="str">
        <f aca="false">IF(COUNTIF('Plan 9+1 (con Pehuamar)'!$A$2:$A$227,A1314)&gt;0,"Sí","No")</f>
        <v>No</v>
      </c>
    </row>
    <row r="1315" customFormat="false" ht="15" hidden="false" customHeight="true" outlineLevel="0" collapsed="false">
      <c r="A1315" s="6" t="n">
        <v>404405</v>
      </c>
      <c r="B1315" s="6" t="n">
        <v>6</v>
      </c>
      <c r="C1315" s="6" t="n">
        <v>605</v>
      </c>
      <c r="D1315" s="6" t="s">
        <v>398</v>
      </c>
      <c r="E1315" s="6" t="s">
        <v>1485</v>
      </c>
      <c r="F1315" s="6" t="s">
        <v>201</v>
      </c>
      <c r="G1315" s="6" t="s">
        <v>129</v>
      </c>
      <c r="H1315" s="6" t="s">
        <v>197</v>
      </c>
      <c r="I1315" s="27" t="n">
        <v>0</v>
      </c>
      <c r="J1315" s="27" t="n">
        <v>0</v>
      </c>
      <c r="K1315" s="27" t="n">
        <v>1.5</v>
      </c>
      <c r="L1315" s="28" t="n">
        <f aca="false">I1315+J1315</f>
        <v>0</v>
      </c>
      <c r="M1315" s="28" t="n">
        <f aca="false">L1315+K1315</f>
        <v>1.5</v>
      </c>
      <c r="N1315" s="22" t="str">
        <f aca="false">IF(I1315&gt;0,"Sí","No")</f>
        <v>No</v>
      </c>
      <c r="O1315" s="22" t="str">
        <f aca="false">IF(J1315&gt;0,"Sí","No")</f>
        <v>No</v>
      </c>
      <c r="P1315" s="22" t="str">
        <f aca="false">IF(K1315&gt;0,"Sí","No")</f>
        <v>Sí</v>
      </c>
      <c r="Q1315" s="22" t="str">
        <f aca="false">IF(OR(I1315&gt;0,J1315&gt;0),"Sí","No")</f>
        <v>No</v>
      </c>
      <c r="R1315" s="27"/>
      <c r="S1315" s="27"/>
      <c r="T1315" s="27"/>
      <c r="U1315" s="27"/>
      <c r="V1315" s="27"/>
      <c r="W1315" s="12" t="str">
        <f aca="false">IF(AND(I1315&gt;0,R1315&gt;0),(S1315-R1315)/R1315,"")</f>
        <v/>
      </c>
      <c r="X1315" s="12" t="str">
        <f aca="false">IF(AND(J1315&gt;0,T1315&gt;0),(U1315-T1315)/T1315,"")</f>
        <v/>
      </c>
      <c r="Y1315" s="12" t="str">
        <f aca="false">IF(AND(K1315&gt;0,V1315&gt;0),(V1315-Resumen!$B$7)/Resumen!$B$7,"")</f>
        <v/>
      </c>
      <c r="Z1315" s="28" t="str">
        <f aca="false">IF(AND(K1315&gt;0,I1315&gt;0,V1315&gt;0,S1315&gt;0),V1315-S1315,"")</f>
        <v/>
      </c>
      <c r="AA1315" s="12" t="str">
        <f aca="false">IF(Z1315&lt;&gt;"",Z1315/S1315,"")</f>
        <v/>
      </c>
      <c r="AB1315" s="28" t="str">
        <f aca="false">IF(AND(K1315&gt;0,J1315&gt;0,V1315&gt;0,U1315&gt;0),V1315-U1315,"")</f>
        <v/>
      </c>
      <c r="AC1315" s="12" t="str">
        <f aca="false">IF(AB1315&lt;&gt;"",AB1315/U1315,"")</f>
        <v/>
      </c>
      <c r="AD1315" s="27" t="n">
        <v>0</v>
      </c>
      <c r="AE1315" s="27" t="n">
        <v>0</v>
      </c>
      <c r="AF1315" s="27" t="n">
        <v>0</v>
      </c>
      <c r="AG1315" s="28" t="n">
        <f aca="false">AD1315+AE1315+AF1315</f>
        <v>0</v>
      </c>
      <c r="AH1315" s="12" t="str">
        <f aca="false">IF(AG1315&gt;0,AD1315/AG1315,"")</f>
        <v/>
      </c>
      <c r="AI1315" s="27" t="n">
        <v>0</v>
      </c>
      <c r="AJ1315" s="27" t="n">
        <v>0</v>
      </c>
      <c r="AK1315" s="27" t="n">
        <v>0</v>
      </c>
      <c r="AL1315" s="22" t="str">
        <f aca="false">IF(OR(AJ1315&gt;0,AK1315&gt;0),"Sí","No")</f>
        <v>No</v>
      </c>
      <c r="AM1315" s="6"/>
      <c r="AN1315" s="6"/>
      <c r="AO1315" s="12" t="n">
        <f aca="false">IF(M1315&gt;0,K1315/M1315,"")</f>
        <v>1</v>
      </c>
      <c r="AP1315" s="22" t="str">
        <f aca="false">IF(M1315&gt;=Resumen!$B$5,"Alto","Bajo")</f>
        <v>Bajo</v>
      </c>
      <c r="AQ1315" s="22" t="str">
        <f aca="false">IF(AO1315&gt;=Resumen!$B$28,"Alto","Bajo")</f>
        <v>Alto</v>
      </c>
      <c r="AR1315" s="22" t="str">
        <f aca="false">AP1315&amp;" Potencial / "&amp;AQ1315&amp;" Share"</f>
        <v>Bajo Potencial / Alto Share</v>
      </c>
      <c r="AS1315" s="22" t="str">
        <f aca="false">IF(Q1315="Sí",IF(AO1315&gt;=Resumen!$B$29,"Alto","Bajo"),"")</f>
        <v/>
      </c>
      <c r="AT1315" s="22" t="str">
        <f aca="false">IF(AS1315&lt;&gt;"",AP1315&amp;" Potencial / "&amp;AS1315&amp;" Share","")</f>
        <v/>
      </c>
      <c r="AU1315" s="22" t="str">
        <f aca="false">IF(AH1315="","Sin dato",IF(AH1315-AO1315&gt;Resumen!$B$6,"Sobre-exhibido",IF(AO1315-AH1315&gt;Resumen!$B$6,"Sub-exhibido","En línea")))</f>
        <v>Sin dato</v>
      </c>
      <c r="AV1315" s="22" t="str">
        <f aca="false">IF(AT1315="","",IF(AT1315="Alto Potencial / Bajo Share",1,IF(AT1315="Alto Potencial / Alto Share",2,IF(AT1315="Bajo Potencial / Alto Share",3,4))))</f>
        <v/>
      </c>
      <c r="AW1315" s="22" t="str">
        <f aca="false">IF(Q1315="No","Sin competencia directa",IF(AV1315=1,"1 - Foco Conquista (Alto Pot / Bajo Share)",IF(AV1315=2,"2 - Foco Defensa (Alto Pot / Alto Share)",IF(AV1315=3,"3 - Monitoreo (Bajo Pot / Alto Share)","4 - Baja Prioridad (Bajo Pot / Bajo Share)"))))</f>
        <v>Sin competencia directa</v>
      </c>
      <c r="AX1315" s="12" t="str">
        <f aca="false">IF(OR(IFERROR(AND(W1315&lt;&gt;"",Y1315&lt;&gt;"",Y1315-W1315&gt;Resumen!$B$8),FALSE()),IFERROR(AND(X1315&lt;&gt;"",Y1315&lt;&gt;"",Y1315-X1315&gt;Resumen!$B$8),FALSE())),MAX(IF(IFERROR(AND(W1315&lt;&gt;"",Y1315&lt;&gt;"",Y1315-W1315&gt;Resumen!$B$8),FALSE()),Y1315-W1315,0),IF(IFERROR(AND(X1315&lt;&gt;"",Y1315&lt;&gt;"",Y1315-X1315&gt;Resumen!$B$8),FALSE()),Y1315-X1315,0)),"")</f>
        <v/>
      </c>
      <c r="AY1315" s="22" t="str">
        <f aca="false">IF(OR(IFERROR(AND(W1315&lt;&gt;"",Y1315&lt;&gt;"",Y1315-W1315&gt;Resumen!$B$8),FALSE()),IFERROR(AND(X1315&lt;&gt;"",Y1315&lt;&gt;"",Y1315-X1315&gt;Resumen!$B$8),FALSE())),TRIM("Lays tiene mayor markup que "&amp;IF(IFERROR(AND(W1315&lt;&gt;"",Y1315&lt;&gt;"",Y1315-W1315&gt;Resumen!$B$8),FALSE()),"Quento ","")&amp;IF(IFERROR(AND(X1315&lt;&gt;"",Y1315&lt;&gt;"",Y1315-X1315&gt;Resumen!$B$8),FALSE()),"Julicroc ","")&amp;"en este PDV"),"")</f>
        <v/>
      </c>
      <c r="AZ1315" s="22" t="str">
        <f aca="false">IF(COUNTIF('Plan Pehuamar - Lista'!$A$2:$A$167,A1315)&gt;0,"Sí","No")</f>
        <v>No</v>
      </c>
      <c r="BA1315" s="22" t="str">
        <f aca="false">IF(COUNTIF('Plan Combo 9+1'!$A$2:$A$226,A1315)&gt;0,"Sí","No")</f>
        <v>No</v>
      </c>
      <c r="BB1315" s="22" t="str">
        <f aca="false">IF(AH1315="","No",IF(BA1315="Sí",IF((AO1315-AH1315)&gt;Resumen!$B$6,"Sí","No"),IF((AO1315-AH1315)&gt;=Resumen!$B$132,"Sí","No")))</f>
        <v>No</v>
      </c>
      <c r="BC1315" s="22" t="str">
        <f aca="false">IF(AND(N1315="Sí",AL1315="Sí",AI1315=0),"Sí","No")</f>
        <v>No</v>
      </c>
      <c r="BD1315" s="22" t="str">
        <f aca="false">IF(COUNTIF('Plan 9+1 (con Pehuamar)'!$A$2:$A$227,A1315)&gt;0,"Sí","No")</f>
        <v>No</v>
      </c>
    </row>
    <row r="1316" customFormat="false" ht="15" hidden="false" customHeight="true" outlineLevel="0" collapsed="false">
      <c r="A1316" s="6" t="n">
        <v>404411</v>
      </c>
      <c r="B1316" s="6" t="n">
        <v>6</v>
      </c>
      <c r="C1316" s="6" t="n">
        <v>605</v>
      </c>
      <c r="D1316" s="6" t="s">
        <v>398</v>
      </c>
      <c r="E1316" s="6" t="s">
        <v>1486</v>
      </c>
      <c r="F1316" s="6" t="s">
        <v>196</v>
      </c>
      <c r="G1316" s="6" t="s">
        <v>129</v>
      </c>
      <c r="H1316" s="6" t="s">
        <v>197</v>
      </c>
      <c r="I1316" s="27" t="n">
        <v>0</v>
      </c>
      <c r="J1316" s="27" t="n">
        <v>0</v>
      </c>
      <c r="K1316" s="27" t="n">
        <v>1</v>
      </c>
      <c r="L1316" s="28" t="n">
        <f aca="false">I1316+J1316</f>
        <v>0</v>
      </c>
      <c r="M1316" s="28" t="n">
        <f aca="false">L1316+K1316</f>
        <v>1</v>
      </c>
      <c r="N1316" s="22" t="str">
        <f aca="false">IF(I1316&gt;0,"Sí","No")</f>
        <v>No</v>
      </c>
      <c r="O1316" s="22" t="str">
        <f aca="false">IF(J1316&gt;0,"Sí","No")</f>
        <v>No</v>
      </c>
      <c r="P1316" s="22" t="str">
        <f aca="false">IF(K1316&gt;0,"Sí","No")</f>
        <v>Sí</v>
      </c>
      <c r="Q1316" s="22" t="str">
        <f aca="false">IF(OR(I1316&gt;0,J1316&gt;0),"Sí","No")</f>
        <v>No</v>
      </c>
      <c r="R1316" s="27"/>
      <c r="S1316" s="27"/>
      <c r="T1316" s="27"/>
      <c r="U1316" s="27"/>
      <c r="V1316" s="27"/>
      <c r="W1316" s="12" t="str">
        <f aca="false">IF(AND(I1316&gt;0,R1316&gt;0),(S1316-R1316)/R1316,"")</f>
        <v/>
      </c>
      <c r="X1316" s="12" t="str">
        <f aca="false">IF(AND(J1316&gt;0,T1316&gt;0),(U1316-T1316)/T1316,"")</f>
        <v/>
      </c>
      <c r="Y1316" s="12" t="str">
        <f aca="false">IF(AND(K1316&gt;0,V1316&gt;0),(V1316-Resumen!$B$7)/Resumen!$B$7,"")</f>
        <v/>
      </c>
      <c r="Z1316" s="28" t="str">
        <f aca="false">IF(AND(K1316&gt;0,I1316&gt;0,V1316&gt;0,S1316&gt;0),V1316-S1316,"")</f>
        <v/>
      </c>
      <c r="AA1316" s="12" t="str">
        <f aca="false">IF(Z1316&lt;&gt;"",Z1316/S1316,"")</f>
        <v/>
      </c>
      <c r="AB1316" s="28" t="str">
        <f aca="false">IF(AND(K1316&gt;0,J1316&gt;0,V1316&gt;0,U1316&gt;0),V1316-U1316,"")</f>
        <v/>
      </c>
      <c r="AC1316" s="12" t="str">
        <f aca="false">IF(AB1316&lt;&gt;"",AB1316/U1316,"")</f>
        <v/>
      </c>
      <c r="AD1316" s="27" t="n">
        <v>0</v>
      </c>
      <c r="AE1316" s="27" t="n">
        <v>0</v>
      </c>
      <c r="AF1316" s="27" t="n">
        <v>0</v>
      </c>
      <c r="AG1316" s="28" t="n">
        <f aca="false">AD1316+AE1316+AF1316</f>
        <v>0</v>
      </c>
      <c r="AH1316" s="12" t="str">
        <f aca="false">IF(AG1316&gt;0,AD1316/AG1316,"")</f>
        <v/>
      </c>
      <c r="AI1316" s="27" t="n">
        <v>0</v>
      </c>
      <c r="AJ1316" s="27" t="n">
        <v>0</v>
      </c>
      <c r="AK1316" s="27" t="n">
        <v>0</v>
      </c>
      <c r="AL1316" s="22" t="str">
        <f aca="false">IF(OR(AJ1316&gt;0,AK1316&gt;0),"Sí","No")</f>
        <v>No</v>
      </c>
      <c r="AM1316" s="6"/>
      <c r="AN1316" s="6"/>
      <c r="AO1316" s="12" t="n">
        <f aca="false">IF(M1316&gt;0,K1316/M1316,"")</f>
        <v>1</v>
      </c>
      <c r="AP1316" s="22" t="str">
        <f aca="false">IF(M1316&gt;=Resumen!$B$5,"Alto","Bajo")</f>
        <v>Bajo</v>
      </c>
      <c r="AQ1316" s="22" t="str">
        <f aca="false">IF(AO1316&gt;=Resumen!$B$28,"Alto","Bajo")</f>
        <v>Alto</v>
      </c>
      <c r="AR1316" s="22" t="str">
        <f aca="false">AP1316&amp;" Potencial / "&amp;AQ1316&amp;" Share"</f>
        <v>Bajo Potencial / Alto Share</v>
      </c>
      <c r="AS1316" s="22" t="str">
        <f aca="false">IF(Q1316="Sí",IF(AO1316&gt;=Resumen!$B$29,"Alto","Bajo"),"")</f>
        <v/>
      </c>
      <c r="AT1316" s="22" t="str">
        <f aca="false">IF(AS1316&lt;&gt;"",AP1316&amp;" Potencial / "&amp;AS1316&amp;" Share","")</f>
        <v/>
      </c>
      <c r="AU1316" s="22" t="str">
        <f aca="false">IF(AH1316="","Sin dato",IF(AH1316-AO1316&gt;Resumen!$B$6,"Sobre-exhibido",IF(AO1316-AH1316&gt;Resumen!$B$6,"Sub-exhibido","En línea")))</f>
        <v>Sin dato</v>
      </c>
      <c r="AV1316" s="22" t="str">
        <f aca="false">IF(AT1316="","",IF(AT1316="Alto Potencial / Bajo Share",1,IF(AT1316="Alto Potencial / Alto Share",2,IF(AT1316="Bajo Potencial / Alto Share",3,4))))</f>
        <v/>
      </c>
      <c r="AW1316" s="22" t="str">
        <f aca="false">IF(Q1316="No","Sin competencia directa",IF(AV1316=1,"1 - Foco Conquista (Alto Pot / Bajo Share)",IF(AV1316=2,"2 - Foco Defensa (Alto Pot / Alto Share)",IF(AV1316=3,"3 - Monitoreo (Bajo Pot / Alto Share)","4 - Baja Prioridad (Bajo Pot / Bajo Share)"))))</f>
        <v>Sin competencia directa</v>
      </c>
      <c r="AX1316" s="12" t="str">
        <f aca="false">IF(OR(IFERROR(AND(W1316&lt;&gt;"",Y1316&lt;&gt;"",Y1316-W1316&gt;Resumen!$B$8),FALSE()),IFERROR(AND(X1316&lt;&gt;"",Y1316&lt;&gt;"",Y1316-X1316&gt;Resumen!$B$8),FALSE())),MAX(IF(IFERROR(AND(W1316&lt;&gt;"",Y1316&lt;&gt;"",Y1316-W1316&gt;Resumen!$B$8),FALSE()),Y1316-W1316,0),IF(IFERROR(AND(X1316&lt;&gt;"",Y1316&lt;&gt;"",Y1316-X1316&gt;Resumen!$B$8),FALSE()),Y1316-X1316,0)),"")</f>
        <v/>
      </c>
      <c r="AY1316" s="22" t="str">
        <f aca="false">IF(OR(IFERROR(AND(W1316&lt;&gt;"",Y1316&lt;&gt;"",Y1316-W1316&gt;Resumen!$B$8),FALSE()),IFERROR(AND(X1316&lt;&gt;"",Y1316&lt;&gt;"",Y1316-X1316&gt;Resumen!$B$8),FALSE())),TRIM("Lays tiene mayor markup que "&amp;IF(IFERROR(AND(W1316&lt;&gt;"",Y1316&lt;&gt;"",Y1316-W1316&gt;Resumen!$B$8),FALSE()),"Quento ","")&amp;IF(IFERROR(AND(X1316&lt;&gt;"",Y1316&lt;&gt;"",Y1316-X1316&gt;Resumen!$B$8),FALSE()),"Julicroc ","")&amp;"en este PDV"),"")</f>
        <v/>
      </c>
      <c r="AZ1316" s="22" t="str">
        <f aca="false">IF(COUNTIF('Plan Pehuamar - Lista'!$A$2:$A$167,A1316)&gt;0,"Sí","No")</f>
        <v>No</v>
      </c>
      <c r="BA1316" s="22" t="str">
        <f aca="false">IF(COUNTIF('Plan Combo 9+1'!$A$2:$A$226,A1316)&gt;0,"Sí","No")</f>
        <v>No</v>
      </c>
      <c r="BB1316" s="22" t="str">
        <f aca="false">IF(AH1316="","No",IF(BA1316="Sí",IF((AO1316-AH1316)&gt;Resumen!$B$6,"Sí","No"),IF((AO1316-AH1316)&gt;=Resumen!$B$132,"Sí","No")))</f>
        <v>No</v>
      </c>
      <c r="BC1316" s="22" t="str">
        <f aca="false">IF(AND(N1316="Sí",AL1316="Sí",AI1316=0),"Sí","No")</f>
        <v>No</v>
      </c>
      <c r="BD1316" s="22" t="str">
        <f aca="false">IF(COUNTIF('Plan 9+1 (con Pehuamar)'!$A$2:$A$227,A1316)&gt;0,"Sí","No")</f>
        <v>No</v>
      </c>
    </row>
    <row r="1317" customFormat="false" ht="15" hidden="false" customHeight="true" outlineLevel="0" collapsed="false">
      <c r="A1317" s="6" t="n">
        <v>500041</v>
      </c>
      <c r="B1317" s="6" t="n">
        <v>6</v>
      </c>
      <c r="C1317" s="6" t="n">
        <v>605</v>
      </c>
      <c r="D1317" s="6" t="s">
        <v>398</v>
      </c>
      <c r="E1317" s="6" t="s">
        <v>1487</v>
      </c>
      <c r="F1317" s="6" t="s">
        <v>206</v>
      </c>
      <c r="G1317" s="6" t="s">
        <v>129</v>
      </c>
      <c r="H1317" s="6" t="s">
        <v>197</v>
      </c>
      <c r="I1317" s="27" t="n">
        <v>0</v>
      </c>
      <c r="J1317" s="27" t="n">
        <v>0</v>
      </c>
      <c r="K1317" s="27" t="n">
        <v>6.5</v>
      </c>
      <c r="L1317" s="28" t="n">
        <f aca="false">I1317+J1317</f>
        <v>0</v>
      </c>
      <c r="M1317" s="28" t="n">
        <f aca="false">L1317+K1317</f>
        <v>6.5</v>
      </c>
      <c r="N1317" s="22" t="str">
        <f aca="false">IF(I1317&gt;0,"Sí","No")</f>
        <v>No</v>
      </c>
      <c r="O1317" s="22" t="str">
        <f aca="false">IF(J1317&gt;0,"Sí","No")</f>
        <v>No</v>
      </c>
      <c r="P1317" s="22" t="str">
        <f aca="false">IF(K1317&gt;0,"Sí","No")</f>
        <v>Sí</v>
      </c>
      <c r="Q1317" s="22" t="str">
        <f aca="false">IF(OR(I1317&gt;0,J1317&gt;0),"Sí","No")</f>
        <v>No</v>
      </c>
      <c r="R1317" s="27"/>
      <c r="S1317" s="27"/>
      <c r="T1317" s="27"/>
      <c r="U1317" s="27"/>
      <c r="V1317" s="27"/>
      <c r="W1317" s="12" t="str">
        <f aca="false">IF(AND(I1317&gt;0,R1317&gt;0),(S1317-R1317)/R1317,"")</f>
        <v/>
      </c>
      <c r="X1317" s="12" t="str">
        <f aca="false">IF(AND(J1317&gt;0,T1317&gt;0),(U1317-T1317)/T1317,"")</f>
        <v/>
      </c>
      <c r="Y1317" s="12" t="str">
        <f aca="false">IF(AND(K1317&gt;0,V1317&gt;0),(V1317-Resumen!$B$7)/Resumen!$B$7,"")</f>
        <v/>
      </c>
      <c r="Z1317" s="28" t="str">
        <f aca="false">IF(AND(K1317&gt;0,I1317&gt;0,V1317&gt;0,S1317&gt;0),V1317-S1317,"")</f>
        <v/>
      </c>
      <c r="AA1317" s="12" t="str">
        <f aca="false">IF(Z1317&lt;&gt;"",Z1317/S1317,"")</f>
        <v/>
      </c>
      <c r="AB1317" s="28" t="str">
        <f aca="false">IF(AND(K1317&gt;0,J1317&gt;0,V1317&gt;0,U1317&gt;0),V1317-U1317,"")</f>
        <v/>
      </c>
      <c r="AC1317" s="12" t="str">
        <f aca="false">IF(AB1317&lt;&gt;"",AB1317/U1317,"")</f>
        <v/>
      </c>
      <c r="AD1317" s="27" t="n">
        <v>0</v>
      </c>
      <c r="AE1317" s="27" t="n">
        <v>0</v>
      </c>
      <c r="AF1317" s="27" t="n">
        <v>0</v>
      </c>
      <c r="AG1317" s="28" t="n">
        <f aca="false">AD1317+AE1317+AF1317</f>
        <v>0</v>
      </c>
      <c r="AH1317" s="12" t="str">
        <f aca="false">IF(AG1317&gt;0,AD1317/AG1317,"")</f>
        <v/>
      </c>
      <c r="AI1317" s="27" t="n">
        <v>0</v>
      </c>
      <c r="AJ1317" s="27" t="n">
        <v>0</v>
      </c>
      <c r="AK1317" s="27" t="n">
        <v>0</v>
      </c>
      <c r="AL1317" s="22" t="str">
        <f aca="false">IF(OR(AJ1317&gt;0,AK1317&gt;0),"Sí","No")</f>
        <v>No</v>
      </c>
      <c r="AM1317" s="6"/>
      <c r="AN1317" s="6"/>
      <c r="AO1317" s="12" t="n">
        <f aca="false">IF(M1317&gt;0,K1317/M1317,"")</f>
        <v>1</v>
      </c>
      <c r="AP1317" s="22" t="str">
        <f aca="false">IF(M1317&gt;=Resumen!$B$5,"Alto","Bajo")</f>
        <v>Bajo</v>
      </c>
      <c r="AQ1317" s="22" t="str">
        <f aca="false">IF(AO1317&gt;=Resumen!$B$28,"Alto","Bajo")</f>
        <v>Alto</v>
      </c>
      <c r="AR1317" s="22" t="str">
        <f aca="false">AP1317&amp;" Potencial / "&amp;AQ1317&amp;" Share"</f>
        <v>Bajo Potencial / Alto Share</v>
      </c>
      <c r="AS1317" s="22" t="str">
        <f aca="false">IF(Q1317="Sí",IF(AO1317&gt;=Resumen!$B$29,"Alto","Bajo"),"")</f>
        <v/>
      </c>
      <c r="AT1317" s="22" t="str">
        <f aca="false">IF(AS1317&lt;&gt;"",AP1317&amp;" Potencial / "&amp;AS1317&amp;" Share","")</f>
        <v/>
      </c>
      <c r="AU1317" s="22" t="str">
        <f aca="false">IF(AH1317="","Sin dato",IF(AH1317-AO1317&gt;Resumen!$B$6,"Sobre-exhibido",IF(AO1317-AH1317&gt;Resumen!$B$6,"Sub-exhibido","En línea")))</f>
        <v>Sin dato</v>
      </c>
      <c r="AV1317" s="22" t="str">
        <f aca="false">IF(AT1317="","",IF(AT1317="Alto Potencial / Bajo Share",1,IF(AT1317="Alto Potencial / Alto Share",2,IF(AT1317="Bajo Potencial / Alto Share",3,4))))</f>
        <v/>
      </c>
      <c r="AW1317" s="22" t="str">
        <f aca="false">IF(Q1317="No","Sin competencia directa",IF(AV1317=1,"1 - Foco Conquista (Alto Pot / Bajo Share)",IF(AV1317=2,"2 - Foco Defensa (Alto Pot / Alto Share)",IF(AV1317=3,"3 - Monitoreo (Bajo Pot / Alto Share)","4 - Baja Prioridad (Bajo Pot / Bajo Share)"))))</f>
        <v>Sin competencia directa</v>
      </c>
      <c r="AX1317" s="12" t="str">
        <f aca="false">IF(OR(IFERROR(AND(W1317&lt;&gt;"",Y1317&lt;&gt;"",Y1317-W1317&gt;Resumen!$B$8),FALSE()),IFERROR(AND(X1317&lt;&gt;"",Y1317&lt;&gt;"",Y1317-X1317&gt;Resumen!$B$8),FALSE())),MAX(IF(IFERROR(AND(W1317&lt;&gt;"",Y1317&lt;&gt;"",Y1317-W1317&gt;Resumen!$B$8),FALSE()),Y1317-W1317,0),IF(IFERROR(AND(X1317&lt;&gt;"",Y1317&lt;&gt;"",Y1317-X1317&gt;Resumen!$B$8),FALSE()),Y1317-X1317,0)),"")</f>
        <v/>
      </c>
      <c r="AY1317" s="22" t="str">
        <f aca="false">IF(OR(IFERROR(AND(W1317&lt;&gt;"",Y1317&lt;&gt;"",Y1317-W1317&gt;Resumen!$B$8),FALSE()),IFERROR(AND(X1317&lt;&gt;"",Y1317&lt;&gt;"",Y1317-X1317&gt;Resumen!$B$8),FALSE())),TRIM("Lays tiene mayor markup que "&amp;IF(IFERROR(AND(W1317&lt;&gt;"",Y1317&lt;&gt;"",Y1317-W1317&gt;Resumen!$B$8),FALSE()),"Quento ","")&amp;IF(IFERROR(AND(X1317&lt;&gt;"",Y1317&lt;&gt;"",Y1317-X1317&gt;Resumen!$B$8),FALSE()),"Julicroc ","")&amp;"en este PDV"),"")</f>
        <v/>
      </c>
      <c r="AZ1317" s="22" t="str">
        <f aca="false">IF(COUNTIF('Plan Pehuamar - Lista'!$A$2:$A$167,A1317)&gt;0,"Sí","No")</f>
        <v>No</v>
      </c>
      <c r="BA1317" s="22" t="str">
        <f aca="false">IF(COUNTIF('Plan Combo 9+1'!$A$2:$A$226,A1317)&gt;0,"Sí","No")</f>
        <v>No</v>
      </c>
      <c r="BB1317" s="22" t="str">
        <f aca="false">IF(AH1317="","No",IF(BA1317="Sí",IF((AO1317-AH1317)&gt;Resumen!$B$6,"Sí","No"),IF((AO1317-AH1317)&gt;=Resumen!$B$132,"Sí","No")))</f>
        <v>No</v>
      </c>
      <c r="BC1317" s="22" t="str">
        <f aca="false">IF(AND(N1317="Sí",AL1317="Sí",AI1317=0),"Sí","No")</f>
        <v>No</v>
      </c>
      <c r="BD1317" s="22" t="str">
        <f aca="false">IF(COUNTIF('Plan 9+1 (con Pehuamar)'!$A$2:$A$227,A1317)&gt;0,"Sí","No")</f>
        <v>No</v>
      </c>
    </row>
    <row r="1318" customFormat="false" ht="15" hidden="false" customHeight="true" outlineLevel="0" collapsed="false">
      <c r="A1318" s="6" t="n">
        <v>500047</v>
      </c>
      <c r="B1318" s="6" t="n">
        <v>6</v>
      </c>
      <c r="C1318" s="6" t="n">
        <v>605</v>
      </c>
      <c r="D1318" s="6" t="s">
        <v>398</v>
      </c>
      <c r="E1318" s="6" t="s">
        <v>1488</v>
      </c>
      <c r="F1318" s="6" t="s">
        <v>196</v>
      </c>
      <c r="G1318" s="6" t="s">
        <v>129</v>
      </c>
      <c r="H1318" s="6" t="s">
        <v>197</v>
      </c>
      <c r="I1318" s="27" t="n">
        <v>0</v>
      </c>
      <c r="J1318" s="27" t="n">
        <v>0</v>
      </c>
      <c r="K1318" s="27" t="n">
        <v>0.4</v>
      </c>
      <c r="L1318" s="28" t="n">
        <f aca="false">I1318+J1318</f>
        <v>0</v>
      </c>
      <c r="M1318" s="28" t="n">
        <f aca="false">L1318+K1318</f>
        <v>0.4</v>
      </c>
      <c r="N1318" s="22" t="str">
        <f aca="false">IF(I1318&gt;0,"Sí","No")</f>
        <v>No</v>
      </c>
      <c r="O1318" s="22" t="str">
        <f aca="false">IF(J1318&gt;0,"Sí","No")</f>
        <v>No</v>
      </c>
      <c r="P1318" s="22" t="str">
        <f aca="false">IF(K1318&gt;0,"Sí","No")</f>
        <v>Sí</v>
      </c>
      <c r="Q1318" s="22" t="str">
        <f aca="false">IF(OR(I1318&gt;0,J1318&gt;0),"Sí","No")</f>
        <v>No</v>
      </c>
      <c r="R1318" s="27"/>
      <c r="S1318" s="27"/>
      <c r="T1318" s="27"/>
      <c r="U1318" s="27"/>
      <c r="V1318" s="27"/>
      <c r="W1318" s="12" t="str">
        <f aca="false">IF(AND(I1318&gt;0,R1318&gt;0),(S1318-R1318)/R1318,"")</f>
        <v/>
      </c>
      <c r="X1318" s="12" t="str">
        <f aca="false">IF(AND(J1318&gt;0,T1318&gt;0),(U1318-T1318)/T1318,"")</f>
        <v/>
      </c>
      <c r="Y1318" s="12" t="str">
        <f aca="false">IF(AND(K1318&gt;0,V1318&gt;0),(V1318-Resumen!$B$7)/Resumen!$B$7,"")</f>
        <v/>
      </c>
      <c r="Z1318" s="28" t="str">
        <f aca="false">IF(AND(K1318&gt;0,I1318&gt;0,V1318&gt;0,S1318&gt;0),V1318-S1318,"")</f>
        <v/>
      </c>
      <c r="AA1318" s="12" t="str">
        <f aca="false">IF(Z1318&lt;&gt;"",Z1318/S1318,"")</f>
        <v/>
      </c>
      <c r="AB1318" s="28" t="str">
        <f aca="false">IF(AND(K1318&gt;0,J1318&gt;0,V1318&gt;0,U1318&gt;0),V1318-U1318,"")</f>
        <v/>
      </c>
      <c r="AC1318" s="12" t="str">
        <f aca="false">IF(AB1318&lt;&gt;"",AB1318/U1318,"")</f>
        <v/>
      </c>
      <c r="AD1318" s="27" t="n">
        <v>0</v>
      </c>
      <c r="AE1318" s="27" t="n">
        <v>0</v>
      </c>
      <c r="AF1318" s="27" t="n">
        <v>0</v>
      </c>
      <c r="AG1318" s="28" t="n">
        <f aca="false">AD1318+AE1318+AF1318</f>
        <v>0</v>
      </c>
      <c r="AH1318" s="12" t="str">
        <f aca="false">IF(AG1318&gt;0,AD1318/AG1318,"")</f>
        <v/>
      </c>
      <c r="AI1318" s="27" t="n">
        <v>0</v>
      </c>
      <c r="AJ1318" s="27" t="n">
        <v>0</v>
      </c>
      <c r="AK1318" s="27" t="n">
        <v>0</v>
      </c>
      <c r="AL1318" s="22" t="str">
        <f aca="false">IF(OR(AJ1318&gt;0,AK1318&gt;0),"Sí","No")</f>
        <v>No</v>
      </c>
      <c r="AM1318" s="6"/>
      <c r="AN1318" s="6"/>
      <c r="AO1318" s="12" t="n">
        <f aca="false">IF(M1318&gt;0,K1318/M1318,"")</f>
        <v>1</v>
      </c>
      <c r="AP1318" s="22" t="str">
        <f aca="false">IF(M1318&gt;=Resumen!$B$5,"Alto","Bajo")</f>
        <v>Bajo</v>
      </c>
      <c r="AQ1318" s="22" t="str">
        <f aca="false">IF(AO1318&gt;=Resumen!$B$28,"Alto","Bajo")</f>
        <v>Alto</v>
      </c>
      <c r="AR1318" s="22" t="str">
        <f aca="false">AP1318&amp;" Potencial / "&amp;AQ1318&amp;" Share"</f>
        <v>Bajo Potencial / Alto Share</v>
      </c>
      <c r="AS1318" s="22" t="str">
        <f aca="false">IF(Q1318="Sí",IF(AO1318&gt;=Resumen!$B$29,"Alto","Bajo"),"")</f>
        <v/>
      </c>
      <c r="AT1318" s="22" t="str">
        <f aca="false">IF(AS1318&lt;&gt;"",AP1318&amp;" Potencial / "&amp;AS1318&amp;" Share","")</f>
        <v/>
      </c>
      <c r="AU1318" s="22" t="str">
        <f aca="false">IF(AH1318="","Sin dato",IF(AH1318-AO1318&gt;Resumen!$B$6,"Sobre-exhibido",IF(AO1318-AH1318&gt;Resumen!$B$6,"Sub-exhibido","En línea")))</f>
        <v>Sin dato</v>
      </c>
      <c r="AV1318" s="22" t="str">
        <f aca="false">IF(AT1318="","",IF(AT1318="Alto Potencial / Bajo Share",1,IF(AT1318="Alto Potencial / Alto Share",2,IF(AT1318="Bajo Potencial / Alto Share",3,4))))</f>
        <v/>
      </c>
      <c r="AW1318" s="22" t="str">
        <f aca="false">IF(Q1318="No","Sin competencia directa",IF(AV1318=1,"1 - Foco Conquista (Alto Pot / Bajo Share)",IF(AV1318=2,"2 - Foco Defensa (Alto Pot / Alto Share)",IF(AV1318=3,"3 - Monitoreo (Bajo Pot / Alto Share)","4 - Baja Prioridad (Bajo Pot / Bajo Share)"))))</f>
        <v>Sin competencia directa</v>
      </c>
      <c r="AX1318" s="12" t="str">
        <f aca="false">IF(OR(IFERROR(AND(W1318&lt;&gt;"",Y1318&lt;&gt;"",Y1318-W1318&gt;Resumen!$B$8),FALSE()),IFERROR(AND(X1318&lt;&gt;"",Y1318&lt;&gt;"",Y1318-X1318&gt;Resumen!$B$8),FALSE())),MAX(IF(IFERROR(AND(W1318&lt;&gt;"",Y1318&lt;&gt;"",Y1318-W1318&gt;Resumen!$B$8),FALSE()),Y1318-W1318,0),IF(IFERROR(AND(X1318&lt;&gt;"",Y1318&lt;&gt;"",Y1318-X1318&gt;Resumen!$B$8),FALSE()),Y1318-X1318,0)),"")</f>
        <v/>
      </c>
      <c r="AY1318" s="22" t="str">
        <f aca="false">IF(OR(IFERROR(AND(W1318&lt;&gt;"",Y1318&lt;&gt;"",Y1318-W1318&gt;Resumen!$B$8),FALSE()),IFERROR(AND(X1318&lt;&gt;"",Y1318&lt;&gt;"",Y1318-X1318&gt;Resumen!$B$8),FALSE())),TRIM("Lays tiene mayor markup que "&amp;IF(IFERROR(AND(W1318&lt;&gt;"",Y1318&lt;&gt;"",Y1318-W1318&gt;Resumen!$B$8),FALSE()),"Quento ","")&amp;IF(IFERROR(AND(X1318&lt;&gt;"",Y1318&lt;&gt;"",Y1318-X1318&gt;Resumen!$B$8),FALSE()),"Julicroc ","")&amp;"en este PDV"),"")</f>
        <v/>
      </c>
      <c r="AZ1318" s="22" t="str">
        <f aca="false">IF(COUNTIF('Plan Pehuamar - Lista'!$A$2:$A$167,A1318)&gt;0,"Sí","No")</f>
        <v>No</v>
      </c>
      <c r="BA1318" s="22" t="str">
        <f aca="false">IF(COUNTIF('Plan Combo 9+1'!$A$2:$A$226,A1318)&gt;0,"Sí","No")</f>
        <v>No</v>
      </c>
      <c r="BB1318" s="22" t="str">
        <f aca="false">IF(AH1318="","No",IF(BA1318="Sí",IF((AO1318-AH1318)&gt;Resumen!$B$6,"Sí","No"),IF((AO1318-AH1318)&gt;=Resumen!$B$132,"Sí","No")))</f>
        <v>No</v>
      </c>
      <c r="BC1318" s="22" t="str">
        <f aca="false">IF(AND(N1318="Sí",AL1318="Sí",AI1318=0),"Sí","No")</f>
        <v>No</v>
      </c>
      <c r="BD1318" s="22" t="str">
        <f aca="false">IF(COUNTIF('Plan 9+1 (con Pehuamar)'!$A$2:$A$227,A1318)&gt;0,"Sí","No")</f>
        <v>No</v>
      </c>
    </row>
    <row r="1319" customFormat="false" ht="15" hidden="false" customHeight="true" outlineLevel="0" collapsed="false">
      <c r="A1319" s="6" t="n">
        <v>500048</v>
      </c>
      <c r="B1319" s="6" t="n">
        <v>6</v>
      </c>
      <c r="C1319" s="6" t="n">
        <v>605</v>
      </c>
      <c r="D1319" s="6" t="s">
        <v>398</v>
      </c>
      <c r="E1319" s="6" t="s">
        <v>1489</v>
      </c>
      <c r="F1319" s="6" t="s">
        <v>196</v>
      </c>
      <c r="G1319" s="6" t="s">
        <v>129</v>
      </c>
      <c r="H1319" s="6" t="s">
        <v>197</v>
      </c>
      <c r="I1319" s="27" t="n">
        <v>0</v>
      </c>
      <c r="J1319" s="27" t="n">
        <v>0</v>
      </c>
      <c r="K1319" s="27" t="n">
        <v>1</v>
      </c>
      <c r="L1319" s="28" t="n">
        <f aca="false">I1319+J1319</f>
        <v>0</v>
      </c>
      <c r="M1319" s="28" t="n">
        <f aca="false">L1319+K1319</f>
        <v>1</v>
      </c>
      <c r="N1319" s="22" t="str">
        <f aca="false">IF(I1319&gt;0,"Sí","No")</f>
        <v>No</v>
      </c>
      <c r="O1319" s="22" t="str">
        <f aca="false">IF(J1319&gt;0,"Sí","No")</f>
        <v>No</v>
      </c>
      <c r="P1319" s="22" t="str">
        <f aca="false">IF(K1319&gt;0,"Sí","No")</f>
        <v>Sí</v>
      </c>
      <c r="Q1319" s="22" t="str">
        <f aca="false">IF(OR(I1319&gt;0,J1319&gt;0),"Sí","No")</f>
        <v>No</v>
      </c>
      <c r="R1319" s="27"/>
      <c r="S1319" s="27"/>
      <c r="T1319" s="27"/>
      <c r="U1319" s="27"/>
      <c r="V1319" s="27"/>
      <c r="W1319" s="12" t="str">
        <f aca="false">IF(AND(I1319&gt;0,R1319&gt;0),(S1319-R1319)/R1319,"")</f>
        <v/>
      </c>
      <c r="X1319" s="12" t="str">
        <f aca="false">IF(AND(J1319&gt;0,T1319&gt;0),(U1319-T1319)/T1319,"")</f>
        <v/>
      </c>
      <c r="Y1319" s="12" t="str">
        <f aca="false">IF(AND(K1319&gt;0,V1319&gt;0),(V1319-Resumen!$B$7)/Resumen!$B$7,"")</f>
        <v/>
      </c>
      <c r="Z1319" s="28" t="str">
        <f aca="false">IF(AND(K1319&gt;0,I1319&gt;0,V1319&gt;0,S1319&gt;0),V1319-S1319,"")</f>
        <v/>
      </c>
      <c r="AA1319" s="12" t="str">
        <f aca="false">IF(Z1319&lt;&gt;"",Z1319/S1319,"")</f>
        <v/>
      </c>
      <c r="AB1319" s="28" t="str">
        <f aca="false">IF(AND(K1319&gt;0,J1319&gt;0,V1319&gt;0,U1319&gt;0),V1319-U1319,"")</f>
        <v/>
      </c>
      <c r="AC1319" s="12" t="str">
        <f aca="false">IF(AB1319&lt;&gt;"",AB1319/U1319,"")</f>
        <v/>
      </c>
      <c r="AD1319" s="27" t="n">
        <v>0</v>
      </c>
      <c r="AE1319" s="27" t="n">
        <v>0</v>
      </c>
      <c r="AF1319" s="27" t="n">
        <v>0</v>
      </c>
      <c r="AG1319" s="28" t="n">
        <f aca="false">AD1319+AE1319+AF1319</f>
        <v>0</v>
      </c>
      <c r="AH1319" s="12" t="str">
        <f aca="false">IF(AG1319&gt;0,AD1319/AG1319,"")</f>
        <v/>
      </c>
      <c r="AI1319" s="27" t="n">
        <v>0</v>
      </c>
      <c r="AJ1319" s="27" t="n">
        <v>0</v>
      </c>
      <c r="AK1319" s="27" t="n">
        <v>0</v>
      </c>
      <c r="AL1319" s="22" t="str">
        <f aca="false">IF(OR(AJ1319&gt;0,AK1319&gt;0),"Sí","No")</f>
        <v>No</v>
      </c>
      <c r="AM1319" s="6"/>
      <c r="AN1319" s="6"/>
      <c r="AO1319" s="12" t="n">
        <f aca="false">IF(M1319&gt;0,K1319/M1319,"")</f>
        <v>1</v>
      </c>
      <c r="AP1319" s="22" t="str">
        <f aca="false">IF(M1319&gt;=Resumen!$B$5,"Alto","Bajo")</f>
        <v>Bajo</v>
      </c>
      <c r="AQ1319" s="22" t="str">
        <f aca="false">IF(AO1319&gt;=Resumen!$B$28,"Alto","Bajo")</f>
        <v>Alto</v>
      </c>
      <c r="AR1319" s="22" t="str">
        <f aca="false">AP1319&amp;" Potencial / "&amp;AQ1319&amp;" Share"</f>
        <v>Bajo Potencial / Alto Share</v>
      </c>
      <c r="AS1319" s="22" t="str">
        <f aca="false">IF(Q1319="Sí",IF(AO1319&gt;=Resumen!$B$29,"Alto","Bajo"),"")</f>
        <v/>
      </c>
      <c r="AT1319" s="22" t="str">
        <f aca="false">IF(AS1319&lt;&gt;"",AP1319&amp;" Potencial / "&amp;AS1319&amp;" Share","")</f>
        <v/>
      </c>
      <c r="AU1319" s="22" t="str">
        <f aca="false">IF(AH1319="","Sin dato",IF(AH1319-AO1319&gt;Resumen!$B$6,"Sobre-exhibido",IF(AO1319-AH1319&gt;Resumen!$B$6,"Sub-exhibido","En línea")))</f>
        <v>Sin dato</v>
      </c>
      <c r="AV1319" s="22" t="str">
        <f aca="false">IF(AT1319="","",IF(AT1319="Alto Potencial / Bajo Share",1,IF(AT1319="Alto Potencial / Alto Share",2,IF(AT1319="Bajo Potencial / Alto Share",3,4))))</f>
        <v/>
      </c>
      <c r="AW1319" s="22" t="str">
        <f aca="false">IF(Q1319="No","Sin competencia directa",IF(AV1319=1,"1 - Foco Conquista (Alto Pot / Bajo Share)",IF(AV1319=2,"2 - Foco Defensa (Alto Pot / Alto Share)",IF(AV1319=3,"3 - Monitoreo (Bajo Pot / Alto Share)","4 - Baja Prioridad (Bajo Pot / Bajo Share)"))))</f>
        <v>Sin competencia directa</v>
      </c>
      <c r="AX1319" s="12" t="str">
        <f aca="false">IF(OR(IFERROR(AND(W1319&lt;&gt;"",Y1319&lt;&gt;"",Y1319-W1319&gt;Resumen!$B$8),FALSE()),IFERROR(AND(X1319&lt;&gt;"",Y1319&lt;&gt;"",Y1319-X1319&gt;Resumen!$B$8),FALSE())),MAX(IF(IFERROR(AND(W1319&lt;&gt;"",Y1319&lt;&gt;"",Y1319-W1319&gt;Resumen!$B$8),FALSE()),Y1319-W1319,0),IF(IFERROR(AND(X1319&lt;&gt;"",Y1319&lt;&gt;"",Y1319-X1319&gt;Resumen!$B$8),FALSE()),Y1319-X1319,0)),"")</f>
        <v/>
      </c>
      <c r="AY1319" s="22" t="str">
        <f aca="false">IF(OR(IFERROR(AND(W1319&lt;&gt;"",Y1319&lt;&gt;"",Y1319-W1319&gt;Resumen!$B$8),FALSE()),IFERROR(AND(X1319&lt;&gt;"",Y1319&lt;&gt;"",Y1319-X1319&gt;Resumen!$B$8),FALSE())),TRIM("Lays tiene mayor markup que "&amp;IF(IFERROR(AND(W1319&lt;&gt;"",Y1319&lt;&gt;"",Y1319-W1319&gt;Resumen!$B$8),FALSE()),"Quento ","")&amp;IF(IFERROR(AND(X1319&lt;&gt;"",Y1319&lt;&gt;"",Y1319-X1319&gt;Resumen!$B$8),FALSE()),"Julicroc ","")&amp;"en este PDV"),"")</f>
        <v/>
      </c>
      <c r="AZ1319" s="22" t="str">
        <f aca="false">IF(COUNTIF('Plan Pehuamar - Lista'!$A$2:$A$167,A1319)&gt;0,"Sí","No")</f>
        <v>No</v>
      </c>
      <c r="BA1319" s="22" t="str">
        <f aca="false">IF(COUNTIF('Plan Combo 9+1'!$A$2:$A$226,A1319)&gt;0,"Sí","No")</f>
        <v>No</v>
      </c>
      <c r="BB1319" s="22" t="str">
        <f aca="false">IF(AH1319="","No",IF(BA1319="Sí",IF((AO1319-AH1319)&gt;Resumen!$B$6,"Sí","No"),IF((AO1319-AH1319)&gt;=Resumen!$B$132,"Sí","No")))</f>
        <v>No</v>
      </c>
      <c r="BC1319" s="22" t="str">
        <f aca="false">IF(AND(N1319="Sí",AL1319="Sí",AI1319=0),"Sí","No")</f>
        <v>No</v>
      </c>
      <c r="BD1319" s="22" t="str">
        <f aca="false">IF(COUNTIF('Plan 9+1 (con Pehuamar)'!$A$2:$A$227,A1319)&gt;0,"Sí","No")</f>
        <v>No</v>
      </c>
    </row>
    <row r="1320" customFormat="false" ht="15" hidden="false" customHeight="true" outlineLevel="0" collapsed="false">
      <c r="A1320" s="6" t="n">
        <v>500051</v>
      </c>
      <c r="B1320" s="6" t="n">
        <v>6</v>
      </c>
      <c r="C1320" s="6" t="n">
        <v>605</v>
      </c>
      <c r="D1320" s="6" t="s">
        <v>398</v>
      </c>
      <c r="E1320" s="6" t="s">
        <v>1490</v>
      </c>
      <c r="F1320" s="6" t="s">
        <v>196</v>
      </c>
      <c r="G1320" s="6" t="s">
        <v>129</v>
      </c>
      <c r="H1320" s="6" t="s">
        <v>197</v>
      </c>
      <c r="I1320" s="27" t="n">
        <v>0</v>
      </c>
      <c r="J1320" s="27" t="n">
        <v>0</v>
      </c>
      <c r="K1320" s="27" t="n">
        <v>0.8</v>
      </c>
      <c r="L1320" s="28" t="n">
        <f aca="false">I1320+J1320</f>
        <v>0</v>
      </c>
      <c r="M1320" s="28" t="n">
        <f aca="false">L1320+K1320</f>
        <v>0.8</v>
      </c>
      <c r="N1320" s="22" t="str">
        <f aca="false">IF(I1320&gt;0,"Sí","No")</f>
        <v>No</v>
      </c>
      <c r="O1320" s="22" t="str">
        <f aca="false">IF(J1320&gt;0,"Sí","No")</f>
        <v>No</v>
      </c>
      <c r="P1320" s="22" t="str">
        <f aca="false">IF(K1320&gt;0,"Sí","No")</f>
        <v>Sí</v>
      </c>
      <c r="Q1320" s="22" t="str">
        <f aca="false">IF(OR(I1320&gt;0,J1320&gt;0),"Sí","No")</f>
        <v>No</v>
      </c>
      <c r="R1320" s="27"/>
      <c r="S1320" s="27"/>
      <c r="T1320" s="27"/>
      <c r="U1320" s="27"/>
      <c r="V1320" s="27"/>
      <c r="W1320" s="12" t="str">
        <f aca="false">IF(AND(I1320&gt;0,R1320&gt;0),(S1320-R1320)/R1320,"")</f>
        <v/>
      </c>
      <c r="X1320" s="12" t="str">
        <f aca="false">IF(AND(J1320&gt;0,T1320&gt;0),(U1320-T1320)/T1320,"")</f>
        <v/>
      </c>
      <c r="Y1320" s="12" t="str">
        <f aca="false">IF(AND(K1320&gt;0,V1320&gt;0),(V1320-Resumen!$B$7)/Resumen!$B$7,"")</f>
        <v/>
      </c>
      <c r="Z1320" s="28" t="str">
        <f aca="false">IF(AND(K1320&gt;0,I1320&gt;0,V1320&gt;0,S1320&gt;0),V1320-S1320,"")</f>
        <v/>
      </c>
      <c r="AA1320" s="12" t="str">
        <f aca="false">IF(Z1320&lt;&gt;"",Z1320/S1320,"")</f>
        <v/>
      </c>
      <c r="AB1320" s="28" t="str">
        <f aca="false">IF(AND(K1320&gt;0,J1320&gt;0,V1320&gt;0,U1320&gt;0),V1320-U1320,"")</f>
        <v/>
      </c>
      <c r="AC1320" s="12" t="str">
        <f aca="false">IF(AB1320&lt;&gt;"",AB1320/U1320,"")</f>
        <v/>
      </c>
      <c r="AD1320" s="27" t="n">
        <v>0</v>
      </c>
      <c r="AE1320" s="27" t="n">
        <v>0</v>
      </c>
      <c r="AF1320" s="27" t="n">
        <v>0</v>
      </c>
      <c r="AG1320" s="28" t="n">
        <f aca="false">AD1320+AE1320+AF1320</f>
        <v>0</v>
      </c>
      <c r="AH1320" s="12" t="str">
        <f aca="false">IF(AG1320&gt;0,AD1320/AG1320,"")</f>
        <v/>
      </c>
      <c r="AI1320" s="27" t="n">
        <v>0</v>
      </c>
      <c r="AJ1320" s="27" t="n">
        <v>0</v>
      </c>
      <c r="AK1320" s="27" t="n">
        <v>0</v>
      </c>
      <c r="AL1320" s="22" t="str">
        <f aca="false">IF(OR(AJ1320&gt;0,AK1320&gt;0),"Sí","No")</f>
        <v>No</v>
      </c>
      <c r="AM1320" s="6"/>
      <c r="AN1320" s="6"/>
      <c r="AO1320" s="12" t="n">
        <f aca="false">IF(M1320&gt;0,K1320/M1320,"")</f>
        <v>1</v>
      </c>
      <c r="AP1320" s="22" t="str">
        <f aca="false">IF(M1320&gt;=Resumen!$B$5,"Alto","Bajo")</f>
        <v>Bajo</v>
      </c>
      <c r="AQ1320" s="22" t="str">
        <f aca="false">IF(AO1320&gt;=Resumen!$B$28,"Alto","Bajo")</f>
        <v>Alto</v>
      </c>
      <c r="AR1320" s="22" t="str">
        <f aca="false">AP1320&amp;" Potencial / "&amp;AQ1320&amp;" Share"</f>
        <v>Bajo Potencial / Alto Share</v>
      </c>
      <c r="AS1320" s="22" t="str">
        <f aca="false">IF(Q1320="Sí",IF(AO1320&gt;=Resumen!$B$29,"Alto","Bajo"),"")</f>
        <v/>
      </c>
      <c r="AT1320" s="22" t="str">
        <f aca="false">IF(AS1320&lt;&gt;"",AP1320&amp;" Potencial / "&amp;AS1320&amp;" Share","")</f>
        <v/>
      </c>
      <c r="AU1320" s="22" t="str">
        <f aca="false">IF(AH1320="","Sin dato",IF(AH1320-AO1320&gt;Resumen!$B$6,"Sobre-exhibido",IF(AO1320-AH1320&gt;Resumen!$B$6,"Sub-exhibido","En línea")))</f>
        <v>Sin dato</v>
      </c>
      <c r="AV1320" s="22" t="str">
        <f aca="false">IF(AT1320="","",IF(AT1320="Alto Potencial / Bajo Share",1,IF(AT1320="Alto Potencial / Alto Share",2,IF(AT1320="Bajo Potencial / Alto Share",3,4))))</f>
        <v/>
      </c>
      <c r="AW1320" s="22" t="str">
        <f aca="false">IF(Q1320="No","Sin competencia directa",IF(AV1320=1,"1 - Foco Conquista (Alto Pot / Bajo Share)",IF(AV1320=2,"2 - Foco Defensa (Alto Pot / Alto Share)",IF(AV1320=3,"3 - Monitoreo (Bajo Pot / Alto Share)","4 - Baja Prioridad (Bajo Pot / Bajo Share)"))))</f>
        <v>Sin competencia directa</v>
      </c>
      <c r="AX1320" s="12" t="str">
        <f aca="false">IF(OR(IFERROR(AND(W1320&lt;&gt;"",Y1320&lt;&gt;"",Y1320-W1320&gt;Resumen!$B$8),FALSE()),IFERROR(AND(X1320&lt;&gt;"",Y1320&lt;&gt;"",Y1320-X1320&gt;Resumen!$B$8),FALSE())),MAX(IF(IFERROR(AND(W1320&lt;&gt;"",Y1320&lt;&gt;"",Y1320-W1320&gt;Resumen!$B$8),FALSE()),Y1320-W1320,0),IF(IFERROR(AND(X1320&lt;&gt;"",Y1320&lt;&gt;"",Y1320-X1320&gt;Resumen!$B$8),FALSE()),Y1320-X1320,0)),"")</f>
        <v/>
      </c>
      <c r="AY1320" s="22" t="str">
        <f aca="false">IF(OR(IFERROR(AND(W1320&lt;&gt;"",Y1320&lt;&gt;"",Y1320-W1320&gt;Resumen!$B$8),FALSE()),IFERROR(AND(X1320&lt;&gt;"",Y1320&lt;&gt;"",Y1320-X1320&gt;Resumen!$B$8),FALSE())),TRIM("Lays tiene mayor markup que "&amp;IF(IFERROR(AND(W1320&lt;&gt;"",Y1320&lt;&gt;"",Y1320-W1320&gt;Resumen!$B$8),FALSE()),"Quento ","")&amp;IF(IFERROR(AND(X1320&lt;&gt;"",Y1320&lt;&gt;"",Y1320-X1320&gt;Resumen!$B$8),FALSE()),"Julicroc ","")&amp;"en este PDV"),"")</f>
        <v/>
      </c>
      <c r="AZ1320" s="22" t="str">
        <f aca="false">IF(COUNTIF('Plan Pehuamar - Lista'!$A$2:$A$167,A1320)&gt;0,"Sí","No")</f>
        <v>No</v>
      </c>
      <c r="BA1320" s="22" t="str">
        <f aca="false">IF(COUNTIF('Plan Combo 9+1'!$A$2:$A$226,A1320)&gt;0,"Sí","No")</f>
        <v>No</v>
      </c>
      <c r="BB1320" s="22" t="str">
        <f aca="false">IF(AH1320="","No",IF(BA1320="Sí",IF((AO1320-AH1320)&gt;Resumen!$B$6,"Sí","No"),IF((AO1320-AH1320)&gt;=Resumen!$B$132,"Sí","No")))</f>
        <v>No</v>
      </c>
      <c r="BC1320" s="22" t="str">
        <f aca="false">IF(AND(N1320="Sí",AL1320="Sí",AI1320=0),"Sí","No")</f>
        <v>No</v>
      </c>
      <c r="BD1320" s="22" t="str">
        <f aca="false">IF(COUNTIF('Plan 9+1 (con Pehuamar)'!$A$2:$A$227,A1320)&gt;0,"Sí","No")</f>
        <v>No</v>
      </c>
    </row>
    <row r="1321" customFormat="false" ht="15" hidden="false" customHeight="true" outlineLevel="0" collapsed="false">
      <c r="A1321" s="6" t="n">
        <v>500067</v>
      </c>
      <c r="B1321" s="6" t="n">
        <v>6</v>
      </c>
      <c r="C1321" s="6" t="n">
        <v>605</v>
      </c>
      <c r="D1321" s="6" t="s">
        <v>398</v>
      </c>
      <c r="E1321" s="6" t="s">
        <v>1491</v>
      </c>
      <c r="F1321" s="6" t="s">
        <v>201</v>
      </c>
      <c r="G1321" s="6" t="s">
        <v>129</v>
      </c>
      <c r="H1321" s="6" t="s">
        <v>197</v>
      </c>
      <c r="I1321" s="27" t="n">
        <v>0</v>
      </c>
      <c r="J1321" s="27" t="n">
        <v>0</v>
      </c>
      <c r="K1321" s="27" t="n">
        <v>2.6</v>
      </c>
      <c r="L1321" s="28" t="n">
        <f aca="false">I1321+J1321</f>
        <v>0</v>
      </c>
      <c r="M1321" s="28" t="n">
        <f aca="false">L1321+K1321</f>
        <v>2.6</v>
      </c>
      <c r="N1321" s="22" t="str">
        <f aca="false">IF(I1321&gt;0,"Sí","No")</f>
        <v>No</v>
      </c>
      <c r="O1321" s="22" t="str">
        <f aca="false">IF(J1321&gt;0,"Sí","No")</f>
        <v>No</v>
      </c>
      <c r="P1321" s="22" t="str">
        <f aca="false">IF(K1321&gt;0,"Sí","No")</f>
        <v>Sí</v>
      </c>
      <c r="Q1321" s="22" t="str">
        <f aca="false">IF(OR(I1321&gt;0,J1321&gt;0),"Sí","No")</f>
        <v>No</v>
      </c>
      <c r="R1321" s="27"/>
      <c r="S1321" s="27"/>
      <c r="T1321" s="27"/>
      <c r="U1321" s="27"/>
      <c r="V1321" s="27"/>
      <c r="W1321" s="12" t="str">
        <f aca="false">IF(AND(I1321&gt;0,R1321&gt;0),(S1321-R1321)/R1321,"")</f>
        <v/>
      </c>
      <c r="X1321" s="12" t="str">
        <f aca="false">IF(AND(J1321&gt;0,T1321&gt;0),(U1321-T1321)/T1321,"")</f>
        <v/>
      </c>
      <c r="Y1321" s="12" t="str">
        <f aca="false">IF(AND(K1321&gt;0,V1321&gt;0),(V1321-Resumen!$B$7)/Resumen!$B$7,"")</f>
        <v/>
      </c>
      <c r="Z1321" s="28" t="str">
        <f aca="false">IF(AND(K1321&gt;0,I1321&gt;0,V1321&gt;0,S1321&gt;0),V1321-S1321,"")</f>
        <v/>
      </c>
      <c r="AA1321" s="12" t="str">
        <f aca="false">IF(Z1321&lt;&gt;"",Z1321/S1321,"")</f>
        <v/>
      </c>
      <c r="AB1321" s="28" t="str">
        <f aca="false">IF(AND(K1321&gt;0,J1321&gt;0,V1321&gt;0,U1321&gt;0),V1321-U1321,"")</f>
        <v/>
      </c>
      <c r="AC1321" s="12" t="str">
        <f aca="false">IF(AB1321&lt;&gt;"",AB1321/U1321,"")</f>
        <v/>
      </c>
      <c r="AD1321" s="27" t="n">
        <v>0</v>
      </c>
      <c r="AE1321" s="27" t="n">
        <v>0</v>
      </c>
      <c r="AF1321" s="27" t="n">
        <v>0</v>
      </c>
      <c r="AG1321" s="28" t="n">
        <f aca="false">AD1321+AE1321+AF1321</f>
        <v>0</v>
      </c>
      <c r="AH1321" s="12" t="str">
        <f aca="false">IF(AG1321&gt;0,AD1321/AG1321,"")</f>
        <v/>
      </c>
      <c r="AI1321" s="27" t="n">
        <v>0</v>
      </c>
      <c r="AJ1321" s="27" t="n">
        <v>0</v>
      </c>
      <c r="AK1321" s="27" t="n">
        <v>0</v>
      </c>
      <c r="AL1321" s="22" t="str">
        <f aca="false">IF(OR(AJ1321&gt;0,AK1321&gt;0),"Sí","No")</f>
        <v>No</v>
      </c>
      <c r="AM1321" s="6"/>
      <c r="AN1321" s="6"/>
      <c r="AO1321" s="12" t="n">
        <f aca="false">IF(M1321&gt;0,K1321/M1321,"")</f>
        <v>1</v>
      </c>
      <c r="AP1321" s="22" t="str">
        <f aca="false">IF(M1321&gt;=Resumen!$B$5,"Alto","Bajo")</f>
        <v>Bajo</v>
      </c>
      <c r="AQ1321" s="22" t="str">
        <f aca="false">IF(AO1321&gt;=Resumen!$B$28,"Alto","Bajo")</f>
        <v>Alto</v>
      </c>
      <c r="AR1321" s="22" t="str">
        <f aca="false">AP1321&amp;" Potencial / "&amp;AQ1321&amp;" Share"</f>
        <v>Bajo Potencial / Alto Share</v>
      </c>
      <c r="AS1321" s="22" t="str">
        <f aca="false">IF(Q1321="Sí",IF(AO1321&gt;=Resumen!$B$29,"Alto","Bajo"),"")</f>
        <v/>
      </c>
      <c r="AT1321" s="22" t="str">
        <f aca="false">IF(AS1321&lt;&gt;"",AP1321&amp;" Potencial / "&amp;AS1321&amp;" Share","")</f>
        <v/>
      </c>
      <c r="AU1321" s="22" t="str">
        <f aca="false">IF(AH1321="","Sin dato",IF(AH1321-AO1321&gt;Resumen!$B$6,"Sobre-exhibido",IF(AO1321-AH1321&gt;Resumen!$B$6,"Sub-exhibido","En línea")))</f>
        <v>Sin dato</v>
      </c>
      <c r="AV1321" s="22" t="str">
        <f aca="false">IF(AT1321="","",IF(AT1321="Alto Potencial / Bajo Share",1,IF(AT1321="Alto Potencial / Alto Share",2,IF(AT1321="Bajo Potencial / Alto Share",3,4))))</f>
        <v/>
      </c>
      <c r="AW1321" s="22" t="str">
        <f aca="false">IF(Q1321="No","Sin competencia directa",IF(AV1321=1,"1 - Foco Conquista (Alto Pot / Bajo Share)",IF(AV1321=2,"2 - Foco Defensa (Alto Pot / Alto Share)",IF(AV1321=3,"3 - Monitoreo (Bajo Pot / Alto Share)","4 - Baja Prioridad (Bajo Pot / Bajo Share)"))))</f>
        <v>Sin competencia directa</v>
      </c>
      <c r="AX1321" s="12" t="str">
        <f aca="false">IF(OR(IFERROR(AND(W1321&lt;&gt;"",Y1321&lt;&gt;"",Y1321-W1321&gt;Resumen!$B$8),FALSE()),IFERROR(AND(X1321&lt;&gt;"",Y1321&lt;&gt;"",Y1321-X1321&gt;Resumen!$B$8),FALSE())),MAX(IF(IFERROR(AND(W1321&lt;&gt;"",Y1321&lt;&gt;"",Y1321-W1321&gt;Resumen!$B$8),FALSE()),Y1321-W1321,0),IF(IFERROR(AND(X1321&lt;&gt;"",Y1321&lt;&gt;"",Y1321-X1321&gt;Resumen!$B$8),FALSE()),Y1321-X1321,0)),"")</f>
        <v/>
      </c>
      <c r="AY1321" s="22" t="str">
        <f aca="false">IF(OR(IFERROR(AND(W1321&lt;&gt;"",Y1321&lt;&gt;"",Y1321-W1321&gt;Resumen!$B$8),FALSE()),IFERROR(AND(X1321&lt;&gt;"",Y1321&lt;&gt;"",Y1321-X1321&gt;Resumen!$B$8),FALSE())),TRIM("Lays tiene mayor markup que "&amp;IF(IFERROR(AND(W1321&lt;&gt;"",Y1321&lt;&gt;"",Y1321-W1321&gt;Resumen!$B$8),FALSE()),"Quento ","")&amp;IF(IFERROR(AND(X1321&lt;&gt;"",Y1321&lt;&gt;"",Y1321-X1321&gt;Resumen!$B$8),FALSE()),"Julicroc ","")&amp;"en este PDV"),"")</f>
        <v/>
      </c>
      <c r="AZ1321" s="22" t="str">
        <f aca="false">IF(COUNTIF('Plan Pehuamar - Lista'!$A$2:$A$167,A1321)&gt;0,"Sí","No")</f>
        <v>No</v>
      </c>
      <c r="BA1321" s="22" t="str">
        <f aca="false">IF(COUNTIF('Plan Combo 9+1'!$A$2:$A$226,A1321)&gt;0,"Sí","No")</f>
        <v>No</v>
      </c>
      <c r="BB1321" s="22" t="str">
        <f aca="false">IF(AH1321="","No",IF(BA1321="Sí",IF((AO1321-AH1321)&gt;Resumen!$B$6,"Sí","No"),IF((AO1321-AH1321)&gt;=Resumen!$B$132,"Sí","No")))</f>
        <v>No</v>
      </c>
      <c r="BC1321" s="22" t="str">
        <f aca="false">IF(AND(N1321="Sí",AL1321="Sí",AI1321=0),"Sí","No")</f>
        <v>No</v>
      </c>
      <c r="BD1321" s="22" t="str">
        <f aca="false">IF(COUNTIF('Plan 9+1 (con Pehuamar)'!$A$2:$A$227,A1321)&gt;0,"Sí","No")</f>
        <v>No</v>
      </c>
    </row>
    <row r="1322" customFormat="false" ht="15" hidden="false" customHeight="true" outlineLevel="0" collapsed="false">
      <c r="A1322" s="6" t="n">
        <v>500075</v>
      </c>
      <c r="B1322" s="6" t="n">
        <v>6</v>
      </c>
      <c r="C1322" s="6" t="n">
        <v>605</v>
      </c>
      <c r="D1322" s="6" t="s">
        <v>398</v>
      </c>
      <c r="E1322" s="6" t="s">
        <v>1492</v>
      </c>
      <c r="F1322" s="6" t="s">
        <v>196</v>
      </c>
      <c r="G1322" s="6" t="s">
        <v>129</v>
      </c>
      <c r="H1322" s="6" t="s">
        <v>197</v>
      </c>
      <c r="I1322" s="27" t="n">
        <v>0</v>
      </c>
      <c r="J1322" s="27" t="n">
        <v>0</v>
      </c>
      <c r="K1322" s="27" t="n">
        <v>2.4</v>
      </c>
      <c r="L1322" s="28" t="n">
        <f aca="false">I1322+J1322</f>
        <v>0</v>
      </c>
      <c r="M1322" s="28" t="n">
        <f aca="false">L1322+K1322</f>
        <v>2.4</v>
      </c>
      <c r="N1322" s="22" t="str">
        <f aca="false">IF(I1322&gt;0,"Sí","No")</f>
        <v>No</v>
      </c>
      <c r="O1322" s="22" t="str">
        <f aca="false">IF(J1322&gt;0,"Sí","No")</f>
        <v>No</v>
      </c>
      <c r="P1322" s="22" t="str">
        <f aca="false">IF(K1322&gt;0,"Sí","No")</f>
        <v>Sí</v>
      </c>
      <c r="Q1322" s="22" t="str">
        <f aca="false">IF(OR(I1322&gt;0,J1322&gt;0),"Sí","No")</f>
        <v>No</v>
      </c>
      <c r="R1322" s="27"/>
      <c r="S1322" s="27"/>
      <c r="T1322" s="27"/>
      <c r="U1322" s="27"/>
      <c r="V1322" s="27"/>
      <c r="W1322" s="12" t="str">
        <f aca="false">IF(AND(I1322&gt;0,R1322&gt;0),(S1322-R1322)/R1322,"")</f>
        <v/>
      </c>
      <c r="X1322" s="12" t="str">
        <f aca="false">IF(AND(J1322&gt;0,T1322&gt;0),(U1322-T1322)/T1322,"")</f>
        <v/>
      </c>
      <c r="Y1322" s="12" t="str">
        <f aca="false">IF(AND(K1322&gt;0,V1322&gt;0),(V1322-Resumen!$B$7)/Resumen!$B$7,"")</f>
        <v/>
      </c>
      <c r="Z1322" s="28" t="str">
        <f aca="false">IF(AND(K1322&gt;0,I1322&gt;0,V1322&gt;0,S1322&gt;0),V1322-S1322,"")</f>
        <v/>
      </c>
      <c r="AA1322" s="12" t="str">
        <f aca="false">IF(Z1322&lt;&gt;"",Z1322/S1322,"")</f>
        <v/>
      </c>
      <c r="AB1322" s="28" t="str">
        <f aca="false">IF(AND(K1322&gt;0,J1322&gt;0,V1322&gt;0,U1322&gt;0),V1322-U1322,"")</f>
        <v/>
      </c>
      <c r="AC1322" s="12" t="str">
        <f aca="false">IF(AB1322&lt;&gt;"",AB1322/U1322,"")</f>
        <v/>
      </c>
      <c r="AD1322" s="27" t="n">
        <v>0</v>
      </c>
      <c r="AE1322" s="27" t="n">
        <v>0</v>
      </c>
      <c r="AF1322" s="27" t="n">
        <v>0</v>
      </c>
      <c r="AG1322" s="28" t="n">
        <f aca="false">AD1322+AE1322+AF1322</f>
        <v>0</v>
      </c>
      <c r="AH1322" s="12" t="str">
        <f aca="false">IF(AG1322&gt;0,AD1322/AG1322,"")</f>
        <v/>
      </c>
      <c r="AI1322" s="27" t="n">
        <v>0</v>
      </c>
      <c r="AJ1322" s="27" t="n">
        <v>0</v>
      </c>
      <c r="AK1322" s="27" t="n">
        <v>0</v>
      </c>
      <c r="AL1322" s="22" t="str">
        <f aca="false">IF(OR(AJ1322&gt;0,AK1322&gt;0),"Sí","No")</f>
        <v>No</v>
      </c>
      <c r="AM1322" s="6"/>
      <c r="AN1322" s="6"/>
      <c r="AO1322" s="12" t="n">
        <f aca="false">IF(M1322&gt;0,K1322/M1322,"")</f>
        <v>1</v>
      </c>
      <c r="AP1322" s="22" t="str">
        <f aca="false">IF(M1322&gt;=Resumen!$B$5,"Alto","Bajo")</f>
        <v>Bajo</v>
      </c>
      <c r="AQ1322" s="22" t="str">
        <f aca="false">IF(AO1322&gt;=Resumen!$B$28,"Alto","Bajo")</f>
        <v>Alto</v>
      </c>
      <c r="AR1322" s="22" t="str">
        <f aca="false">AP1322&amp;" Potencial / "&amp;AQ1322&amp;" Share"</f>
        <v>Bajo Potencial / Alto Share</v>
      </c>
      <c r="AS1322" s="22" t="str">
        <f aca="false">IF(Q1322="Sí",IF(AO1322&gt;=Resumen!$B$29,"Alto","Bajo"),"")</f>
        <v/>
      </c>
      <c r="AT1322" s="22" t="str">
        <f aca="false">IF(AS1322&lt;&gt;"",AP1322&amp;" Potencial / "&amp;AS1322&amp;" Share","")</f>
        <v/>
      </c>
      <c r="AU1322" s="22" t="str">
        <f aca="false">IF(AH1322="","Sin dato",IF(AH1322-AO1322&gt;Resumen!$B$6,"Sobre-exhibido",IF(AO1322-AH1322&gt;Resumen!$B$6,"Sub-exhibido","En línea")))</f>
        <v>Sin dato</v>
      </c>
      <c r="AV1322" s="22" t="str">
        <f aca="false">IF(AT1322="","",IF(AT1322="Alto Potencial / Bajo Share",1,IF(AT1322="Alto Potencial / Alto Share",2,IF(AT1322="Bajo Potencial / Alto Share",3,4))))</f>
        <v/>
      </c>
      <c r="AW1322" s="22" t="str">
        <f aca="false">IF(Q1322="No","Sin competencia directa",IF(AV1322=1,"1 - Foco Conquista (Alto Pot / Bajo Share)",IF(AV1322=2,"2 - Foco Defensa (Alto Pot / Alto Share)",IF(AV1322=3,"3 - Monitoreo (Bajo Pot / Alto Share)","4 - Baja Prioridad (Bajo Pot / Bajo Share)"))))</f>
        <v>Sin competencia directa</v>
      </c>
      <c r="AX1322" s="12" t="str">
        <f aca="false">IF(OR(IFERROR(AND(W1322&lt;&gt;"",Y1322&lt;&gt;"",Y1322-W1322&gt;Resumen!$B$8),FALSE()),IFERROR(AND(X1322&lt;&gt;"",Y1322&lt;&gt;"",Y1322-X1322&gt;Resumen!$B$8),FALSE())),MAX(IF(IFERROR(AND(W1322&lt;&gt;"",Y1322&lt;&gt;"",Y1322-W1322&gt;Resumen!$B$8),FALSE()),Y1322-W1322,0),IF(IFERROR(AND(X1322&lt;&gt;"",Y1322&lt;&gt;"",Y1322-X1322&gt;Resumen!$B$8),FALSE()),Y1322-X1322,0)),"")</f>
        <v/>
      </c>
      <c r="AY1322" s="22" t="str">
        <f aca="false">IF(OR(IFERROR(AND(W1322&lt;&gt;"",Y1322&lt;&gt;"",Y1322-W1322&gt;Resumen!$B$8),FALSE()),IFERROR(AND(X1322&lt;&gt;"",Y1322&lt;&gt;"",Y1322-X1322&gt;Resumen!$B$8),FALSE())),TRIM("Lays tiene mayor markup que "&amp;IF(IFERROR(AND(W1322&lt;&gt;"",Y1322&lt;&gt;"",Y1322-W1322&gt;Resumen!$B$8),FALSE()),"Quento ","")&amp;IF(IFERROR(AND(X1322&lt;&gt;"",Y1322&lt;&gt;"",Y1322-X1322&gt;Resumen!$B$8),FALSE()),"Julicroc ","")&amp;"en este PDV"),"")</f>
        <v/>
      </c>
      <c r="AZ1322" s="22" t="str">
        <f aca="false">IF(COUNTIF('Plan Pehuamar - Lista'!$A$2:$A$167,A1322)&gt;0,"Sí","No")</f>
        <v>No</v>
      </c>
      <c r="BA1322" s="22" t="str">
        <f aca="false">IF(COUNTIF('Plan Combo 9+1'!$A$2:$A$226,A1322)&gt;0,"Sí","No")</f>
        <v>No</v>
      </c>
      <c r="BB1322" s="22" t="str">
        <f aca="false">IF(AH1322="","No",IF(BA1322="Sí",IF((AO1322-AH1322)&gt;Resumen!$B$6,"Sí","No"),IF((AO1322-AH1322)&gt;=Resumen!$B$132,"Sí","No")))</f>
        <v>No</v>
      </c>
      <c r="BC1322" s="22" t="str">
        <f aca="false">IF(AND(N1322="Sí",AL1322="Sí",AI1322=0),"Sí","No")</f>
        <v>No</v>
      </c>
      <c r="BD1322" s="22" t="str">
        <f aca="false">IF(COUNTIF('Plan 9+1 (con Pehuamar)'!$A$2:$A$227,A1322)&gt;0,"Sí","No")</f>
        <v>No</v>
      </c>
    </row>
    <row r="1323" customFormat="false" ht="15" hidden="false" customHeight="true" outlineLevel="0" collapsed="false">
      <c r="A1323" s="6" t="n">
        <v>500076</v>
      </c>
      <c r="B1323" s="6" t="n">
        <v>6</v>
      </c>
      <c r="C1323" s="6" t="n">
        <v>605</v>
      </c>
      <c r="D1323" s="6" t="s">
        <v>398</v>
      </c>
      <c r="E1323" s="6" t="s">
        <v>1493</v>
      </c>
      <c r="F1323" s="6" t="s">
        <v>206</v>
      </c>
      <c r="G1323" s="6" t="s">
        <v>129</v>
      </c>
      <c r="H1323" s="6" t="s">
        <v>197</v>
      </c>
      <c r="I1323" s="27" t="n">
        <v>0</v>
      </c>
      <c r="J1323" s="27" t="n">
        <v>0</v>
      </c>
      <c r="K1323" s="27" t="n">
        <v>8.8</v>
      </c>
      <c r="L1323" s="28" t="n">
        <f aca="false">I1323+J1323</f>
        <v>0</v>
      </c>
      <c r="M1323" s="28" t="n">
        <f aca="false">L1323+K1323</f>
        <v>8.8</v>
      </c>
      <c r="N1323" s="22" t="str">
        <f aca="false">IF(I1323&gt;0,"Sí","No")</f>
        <v>No</v>
      </c>
      <c r="O1323" s="22" t="str">
        <f aca="false">IF(J1323&gt;0,"Sí","No")</f>
        <v>No</v>
      </c>
      <c r="P1323" s="22" t="str">
        <f aca="false">IF(K1323&gt;0,"Sí","No")</f>
        <v>Sí</v>
      </c>
      <c r="Q1323" s="22" t="str">
        <f aca="false">IF(OR(I1323&gt;0,J1323&gt;0),"Sí","No")</f>
        <v>No</v>
      </c>
      <c r="R1323" s="27"/>
      <c r="S1323" s="27"/>
      <c r="T1323" s="27"/>
      <c r="U1323" s="27"/>
      <c r="V1323" s="27"/>
      <c r="W1323" s="12" t="str">
        <f aca="false">IF(AND(I1323&gt;0,R1323&gt;0),(S1323-R1323)/R1323,"")</f>
        <v/>
      </c>
      <c r="X1323" s="12" t="str">
        <f aca="false">IF(AND(J1323&gt;0,T1323&gt;0),(U1323-T1323)/T1323,"")</f>
        <v/>
      </c>
      <c r="Y1323" s="12" t="str">
        <f aca="false">IF(AND(K1323&gt;0,V1323&gt;0),(V1323-Resumen!$B$7)/Resumen!$B$7,"")</f>
        <v/>
      </c>
      <c r="Z1323" s="28" t="str">
        <f aca="false">IF(AND(K1323&gt;0,I1323&gt;0,V1323&gt;0,S1323&gt;0),V1323-S1323,"")</f>
        <v/>
      </c>
      <c r="AA1323" s="12" t="str">
        <f aca="false">IF(Z1323&lt;&gt;"",Z1323/S1323,"")</f>
        <v/>
      </c>
      <c r="AB1323" s="28" t="str">
        <f aca="false">IF(AND(K1323&gt;0,J1323&gt;0,V1323&gt;0,U1323&gt;0),V1323-U1323,"")</f>
        <v/>
      </c>
      <c r="AC1323" s="12" t="str">
        <f aca="false">IF(AB1323&lt;&gt;"",AB1323/U1323,"")</f>
        <v/>
      </c>
      <c r="AD1323" s="27" t="n">
        <v>0</v>
      </c>
      <c r="AE1323" s="27" t="n">
        <v>0</v>
      </c>
      <c r="AF1323" s="27" t="n">
        <v>0</v>
      </c>
      <c r="AG1323" s="28" t="n">
        <f aca="false">AD1323+AE1323+AF1323</f>
        <v>0</v>
      </c>
      <c r="AH1323" s="12" t="str">
        <f aca="false">IF(AG1323&gt;0,AD1323/AG1323,"")</f>
        <v/>
      </c>
      <c r="AI1323" s="27" t="n">
        <v>0</v>
      </c>
      <c r="AJ1323" s="27" t="n">
        <v>0</v>
      </c>
      <c r="AK1323" s="27" t="n">
        <v>0</v>
      </c>
      <c r="AL1323" s="22" t="str">
        <f aca="false">IF(OR(AJ1323&gt;0,AK1323&gt;0),"Sí","No")</f>
        <v>No</v>
      </c>
      <c r="AM1323" s="6"/>
      <c r="AN1323" s="6"/>
      <c r="AO1323" s="12" t="n">
        <f aca="false">IF(M1323&gt;0,K1323/M1323,"")</f>
        <v>1</v>
      </c>
      <c r="AP1323" s="22" t="str">
        <f aca="false">IF(M1323&gt;=Resumen!$B$5,"Alto","Bajo")</f>
        <v>Bajo</v>
      </c>
      <c r="AQ1323" s="22" t="str">
        <f aca="false">IF(AO1323&gt;=Resumen!$B$28,"Alto","Bajo")</f>
        <v>Alto</v>
      </c>
      <c r="AR1323" s="22" t="str">
        <f aca="false">AP1323&amp;" Potencial / "&amp;AQ1323&amp;" Share"</f>
        <v>Bajo Potencial / Alto Share</v>
      </c>
      <c r="AS1323" s="22" t="str">
        <f aca="false">IF(Q1323="Sí",IF(AO1323&gt;=Resumen!$B$29,"Alto","Bajo"),"")</f>
        <v/>
      </c>
      <c r="AT1323" s="22" t="str">
        <f aca="false">IF(AS1323&lt;&gt;"",AP1323&amp;" Potencial / "&amp;AS1323&amp;" Share","")</f>
        <v/>
      </c>
      <c r="AU1323" s="22" t="str">
        <f aca="false">IF(AH1323="","Sin dato",IF(AH1323-AO1323&gt;Resumen!$B$6,"Sobre-exhibido",IF(AO1323-AH1323&gt;Resumen!$B$6,"Sub-exhibido","En línea")))</f>
        <v>Sin dato</v>
      </c>
      <c r="AV1323" s="22" t="str">
        <f aca="false">IF(AT1323="","",IF(AT1323="Alto Potencial / Bajo Share",1,IF(AT1323="Alto Potencial / Alto Share",2,IF(AT1323="Bajo Potencial / Alto Share",3,4))))</f>
        <v/>
      </c>
      <c r="AW1323" s="22" t="str">
        <f aca="false">IF(Q1323="No","Sin competencia directa",IF(AV1323=1,"1 - Foco Conquista (Alto Pot / Bajo Share)",IF(AV1323=2,"2 - Foco Defensa (Alto Pot / Alto Share)",IF(AV1323=3,"3 - Monitoreo (Bajo Pot / Alto Share)","4 - Baja Prioridad (Bajo Pot / Bajo Share)"))))</f>
        <v>Sin competencia directa</v>
      </c>
      <c r="AX1323" s="12" t="str">
        <f aca="false">IF(OR(IFERROR(AND(W1323&lt;&gt;"",Y1323&lt;&gt;"",Y1323-W1323&gt;Resumen!$B$8),FALSE()),IFERROR(AND(X1323&lt;&gt;"",Y1323&lt;&gt;"",Y1323-X1323&gt;Resumen!$B$8),FALSE())),MAX(IF(IFERROR(AND(W1323&lt;&gt;"",Y1323&lt;&gt;"",Y1323-W1323&gt;Resumen!$B$8),FALSE()),Y1323-W1323,0),IF(IFERROR(AND(X1323&lt;&gt;"",Y1323&lt;&gt;"",Y1323-X1323&gt;Resumen!$B$8),FALSE()),Y1323-X1323,0)),"")</f>
        <v/>
      </c>
      <c r="AY1323" s="22" t="str">
        <f aca="false">IF(OR(IFERROR(AND(W1323&lt;&gt;"",Y1323&lt;&gt;"",Y1323-W1323&gt;Resumen!$B$8),FALSE()),IFERROR(AND(X1323&lt;&gt;"",Y1323&lt;&gt;"",Y1323-X1323&gt;Resumen!$B$8),FALSE())),TRIM("Lays tiene mayor markup que "&amp;IF(IFERROR(AND(W1323&lt;&gt;"",Y1323&lt;&gt;"",Y1323-W1323&gt;Resumen!$B$8),FALSE()),"Quento ","")&amp;IF(IFERROR(AND(X1323&lt;&gt;"",Y1323&lt;&gt;"",Y1323-X1323&gt;Resumen!$B$8),FALSE()),"Julicroc ","")&amp;"en este PDV"),"")</f>
        <v/>
      </c>
      <c r="AZ1323" s="22" t="str">
        <f aca="false">IF(COUNTIF('Plan Pehuamar - Lista'!$A$2:$A$167,A1323)&gt;0,"Sí","No")</f>
        <v>No</v>
      </c>
      <c r="BA1323" s="22" t="str">
        <f aca="false">IF(COUNTIF('Plan Combo 9+1'!$A$2:$A$226,A1323)&gt;0,"Sí","No")</f>
        <v>No</v>
      </c>
      <c r="BB1323" s="22" t="str">
        <f aca="false">IF(AH1323="","No",IF(BA1323="Sí",IF((AO1323-AH1323)&gt;Resumen!$B$6,"Sí","No"),IF((AO1323-AH1323)&gt;=Resumen!$B$132,"Sí","No")))</f>
        <v>No</v>
      </c>
      <c r="BC1323" s="22" t="str">
        <f aca="false">IF(AND(N1323="Sí",AL1323="Sí",AI1323=0),"Sí","No")</f>
        <v>No</v>
      </c>
      <c r="BD1323" s="22" t="str">
        <f aca="false">IF(COUNTIF('Plan 9+1 (con Pehuamar)'!$A$2:$A$227,A1323)&gt;0,"Sí","No")</f>
        <v>No</v>
      </c>
    </row>
    <row r="1324" customFormat="false" ht="15" hidden="false" customHeight="true" outlineLevel="0" collapsed="false">
      <c r="A1324" s="6" t="n">
        <v>500079</v>
      </c>
      <c r="B1324" s="6" t="n">
        <v>6</v>
      </c>
      <c r="C1324" s="6" t="n">
        <v>605</v>
      </c>
      <c r="D1324" s="6" t="s">
        <v>398</v>
      </c>
      <c r="E1324" s="6" t="s">
        <v>1494</v>
      </c>
      <c r="F1324" s="6" t="s">
        <v>201</v>
      </c>
      <c r="G1324" s="6" t="s">
        <v>129</v>
      </c>
      <c r="H1324" s="6" t="s">
        <v>197</v>
      </c>
      <c r="I1324" s="27" t="n">
        <v>0</v>
      </c>
      <c r="J1324" s="27" t="n">
        <v>0</v>
      </c>
      <c r="K1324" s="27" t="n">
        <v>1.1</v>
      </c>
      <c r="L1324" s="28" t="n">
        <f aca="false">I1324+J1324</f>
        <v>0</v>
      </c>
      <c r="M1324" s="28" t="n">
        <f aca="false">L1324+K1324</f>
        <v>1.1</v>
      </c>
      <c r="N1324" s="22" t="str">
        <f aca="false">IF(I1324&gt;0,"Sí","No")</f>
        <v>No</v>
      </c>
      <c r="O1324" s="22" t="str">
        <f aca="false">IF(J1324&gt;0,"Sí","No")</f>
        <v>No</v>
      </c>
      <c r="P1324" s="22" t="str">
        <f aca="false">IF(K1324&gt;0,"Sí","No")</f>
        <v>Sí</v>
      </c>
      <c r="Q1324" s="22" t="str">
        <f aca="false">IF(OR(I1324&gt;0,J1324&gt;0),"Sí","No")</f>
        <v>No</v>
      </c>
      <c r="R1324" s="27"/>
      <c r="S1324" s="27"/>
      <c r="T1324" s="27"/>
      <c r="U1324" s="27"/>
      <c r="V1324" s="27"/>
      <c r="W1324" s="12" t="str">
        <f aca="false">IF(AND(I1324&gt;0,R1324&gt;0),(S1324-R1324)/R1324,"")</f>
        <v/>
      </c>
      <c r="X1324" s="12" t="str">
        <f aca="false">IF(AND(J1324&gt;0,T1324&gt;0),(U1324-T1324)/T1324,"")</f>
        <v/>
      </c>
      <c r="Y1324" s="12" t="str">
        <f aca="false">IF(AND(K1324&gt;0,V1324&gt;0),(V1324-Resumen!$B$7)/Resumen!$B$7,"")</f>
        <v/>
      </c>
      <c r="Z1324" s="28" t="str">
        <f aca="false">IF(AND(K1324&gt;0,I1324&gt;0,V1324&gt;0,S1324&gt;0),V1324-S1324,"")</f>
        <v/>
      </c>
      <c r="AA1324" s="12" t="str">
        <f aca="false">IF(Z1324&lt;&gt;"",Z1324/S1324,"")</f>
        <v/>
      </c>
      <c r="AB1324" s="28" t="str">
        <f aca="false">IF(AND(K1324&gt;0,J1324&gt;0,V1324&gt;0,U1324&gt;0),V1324-U1324,"")</f>
        <v/>
      </c>
      <c r="AC1324" s="12" t="str">
        <f aca="false">IF(AB1324&lt;&gt;"",AB1324/U1324,"")</f>
        <v/>
      </c>
      <c r="AD1324" s="27" t="n">
        <v>0</v>
      </c>
      <c r="AE1324" s="27" t="n">
        <v>0</v>
      </c>
      <c r="AF1324" s="27" t="n">
        <v>0</v>
      </c>
      <c r="AG1324" s="28" t="n">
        <f aca="false">AD1324+AE1324+AF1324</f>
        <v>0</v>
      </c>
      <c r="AH1324" s="12" t="str">
        <f aca="false">IF(AG1324&gt;0,AD1324/AG1324,"")</f>
        <v/>
      </c>
      <c r="AI1324" s="27" t="n">
        <v>0</v>
      </c>
      <c r="AJ1324" s="27" t="n">
        <v>0</v>
      </c>
      <c r="AK1324" s="27" t="n">
        <v>0</v>
      </c>
      <c r="AL1324" s="22" t="str">
        <f aca="false">IF(OR(AJ1324&gt;0,AK1324&gt;0),"Sí","No")</f>
        <v>No</v>
      </c>
      <c r="AM1324" s="6"/>
      <c r="AN1324" s="6"/>
      <c r="AO1324" s="12" t="n">
        <f aca="false">IF(M1324&gt;0,K1324/M1324,"")</f>
        <v>1</v>
      </c>
      <c r="AP1324" s="22" t="str">
        <f aca="false">IF(M1324&gt;=Resumen!$B$5,"Alto","Bajo")</f>
        <v>Bajo</v>
      </c>
      <c r="AQ1324" s="22" t="str">
        <f aca="false">IF(AO1324&gt;=Resumen!$B$28,"Alto","Bajo")</f>
        <v>Alto</v>
      </c>
      <c r="AR1324" s="22" t="str">
        <f aca="false">AP1324&amp;" Potencial / "&amp;AQ1324&amp;" Share"</f>
        <v>Bajo Potencial / Alto Share</v>
      </c>
      <c r="AS1324" s="22" t="str">
        <f aca="false">IF(Q1324="Sí",IF(AO1324&gt;=Resumen!$B$29,"Alto","Bajo"),"")</f>
        <v/>
      </c>
      <c r="AT1324" s="22" t="str">
        <f aca="false">IF(AS1324&lt;&gt;"",AP1324&amp;" Potencial / "&amp;AS1324&amp;" Share","")</f>
        <v/>
      </c>
      <c r="AU1324" s="22" t="str">
        <f aca="false">IF(AH1324="","Sin dato",IF(AH1324-AO1324&gt;Resumen!$B$6,"Sobre-exhibido",IF(AO1324-AH1324&gt;Resumen!$B$6,"Sub-exhibido","En línea")))</f>
        <v>Sin dato</v>
      </c>
      <c r="AV1324" s="22" t="str">
        <f aca="false">IF(AT1324="","",IF(AT1324="Alto Potencial / Bajo Share",1,IF(AT1324="Alto Potencial / Alto Share",2,IF(AT1324="Bajo Potencial / Alto Share",3,4))))</f>
        <v/>
      </c>
      <c r="AW1324" s="22" t="str">
        <f aca="false">IF(Q1324="No","Sin competencia directa",IF(AV1324=1,"1 - Foco Conquista (Alto Pot / Bajo Share)",IF(AV1324=2,"2 - Foco Defensa (Alto Pot / Alto Share)",IF(AV1324=3,"3 - Monitoreo (Bajo Pot / Alto Share)","4 - Baja Prioridad (Bajo Pot / Bajo Share)"))))</f>
        <v>Sin competencia directa</v>
      </c>
      <c r="AX1324" s="12" t="str">
        <f aca="false">IF(OR(IFERROR(AND(W1324&lt;&gt;"",Y1324&lt;&gt;"",Y1324-W1324&gt;Resumen!$B$8),FALSE()),IFERROR(AND(X1324&lt;&gt;"",Y1324&lt;&gt;"",Y1324-X1324&gt;Resumen!$B$8),FALSE())),MAX(IF(IFERROR(AND(W1324&lt;&gt;"",Y1324&lt;&gt;"",Y1324-W1324&gt;Resumen!$B$8),FALSE()),Y1324-W1324,0),IF(IFERROR(AND(X1324&lt;&gt;"",Y1324&lt;&gt;"",Y1324-X1324&gt;Resumen!$B$8),FALSE()),Y1324-X1324,0)),"")</f>
        <v/>
      </c>
      <c r="AY1324" s="22" t="str">
        <f aca="false">IF(OR(IFERROR(AND(W1324&lt;&gt;"",Y1324&lt;&gt;"",Y1324-W1324&gt;Resumen!$B$8),FALSE()),IFERROR(AND(X1324&lt;&gt;"",Y1324&lt;&gt;"",Y1324-X1324&gt;Resumen!$B$8),FALSE())),TRIM("Lays tiene mayor markup que "&amp;IF(IFERROR(AND(W1324&lt;&gt;"",Y1324&lt;&gt;"",Y1324-W1324&gt;Resumen!$B$8),FALSE()),"Quento ","")&amp;IF(IFERROR(AND(X1324&lt;&gt;"",Y1324&lt;&gt;"",Y1324-X1324&gt;Resumen!$B$8),FALSE()),"Julicroc ","")&amp;"en este PDV"),"")</f>
        <v/>
      </c>
      <c r="AZ1324" s="22" t="str">
        <f aca="false">IF(COUNTIF('Plan Pehuamar - Lista'!$A$2:$A$167,A1324)&gt;0,"Sí","No")</f>
        <v>No</v>
      </c>
      <c r="BA1324" s="22" t="str">
        <f aca="false">IF(COUNTIF('Plan Combo 9+1'!$A$2:$A$226,A1324)&gt;0,"Sí","No")</f>
        <v>No</v>
      </c>
      <c r="BB1324" s="22" t="str">
        <f aca="false">IF(AH1324="","No",IF(BA1324="Sí",IF((AO1324-AH1324)&gt;Resumen!$B$6,"Sí","No"),IF((AO1324-AH1324)&gt;=Resumen!$B$132,"Sí","No")))</f>
        <v>No</v>
      </c>
      <c r="BC1324" s="22" t="str">
        <f aca="false">IF(AND(N1324="Sí",AL1324="Sí",AI1324=0),"Sí","No")</f>
        <v>No</v>
      </c>
      <c r="BD1324" s="22" t="str">
        <f aca="false">IF(COUNTIF('Plan 9+1 (con Pehuamar)'!$A$2:$A$227,A1324)&gt;0,"Sí","No")</f>
        <v>No</v>
      </c>
    </row>
    <row r="1325" customFormat="false" ht="15" hidden="false" customHeight="true" outlineLevel="0" collapsed="false">
      <c r="A1325" s="6" t="n">
        <v>500080</v>
      </c>
      <c r="B1325" s="6" t="n">
        <v>6</v>
      </c>
      <c r="C1325" s="6" t="n">
        <v>605</v>
      </c>
      <c r="D1325" s="6" t="s">
        <v>398</v>
      </c>
      <c r="E1325" s="6" t="s">
        <v>1495</v>
      </c>
      <c r="F1325" s="6" t="s">
        <v>201</v>
      </c>
      <c r="G1325" s="6" t="s">
        <v>129</v>
      </c>
      <c r="H1325" s="6" t="s">
        <v>197</v>
      </c>
      <c r="I1325" s="27" t="n">
        <v>0</v>
      </c>
      <c r="J1325" s="27" t="n">
        <v>0</v>
      </c>
      <c r="K1325" s="27" t="n">
        <v>0.6</v>
      </c>
      <c r="L1325" s="28" t="n">
        <f aca="false">I1325+J1325</f>
        <v>0</v>
      </c>
      <c r="M1325" s="28" t="n">
        <f aca="false">L1325+K1325</f>
        <v>0.6</v>
      </c>
      <c r="N1325" s="22" t="str">
        <f aca="false">IF(I1325&gt;0,"Sí","No")</f>
        <v>No</v>
      </c>
      <c r="O1325" s="22" t="str">
        <f aca="false">IF(J1325&gt;0,"Sí","No")</f>
        <v>No</v>
      </c>
      <c r="P1325" s="22" t="str">
        <f aca="false">IF(K1325&gt;0,"Sí","No")</f>
        <v>Sí</v>
      </c>
      <c r="Q1325" s="22" t="str">
        <f aca="false">IF(OR(I1325&gt;0,J1325&gt;0),"Sí","No")</f>
        <v>No</v>
      </c>
      <c r="R1325" s="27"/>
      <c r="S1325" s="27"/>
      <c r="T1325" s="27"/>
      <c r="U1325" s="27"/>
      <c r="V1325" s="27"/>
      <c r="W1325" s="12" t="str">
        <f aca="false">IF(AND(I1325&gt;0,R1325&gt;0),(S1325-R1325)/R1325,"")</f>
        <v/>
      </c>
      <c r="X1325" s="12" t="str">
        <f aca="false">IF(AND(J1325&gt;0,T1325&gt;0),(U1325-T1325)/T1325,"")</f>
        <v/>
      </c>
      <c r="Y1325" s="12" t="str">
        <f aca="false">IF(AND(K1325&gt;0,V1325&gt;0),(V1325-Resumen!$B$7)/Resumen!$B$7,"")</f>
        <v/>
      </c>
      <c r="Z1325" s="28" t="str">
        <f aca="false">IF(AND(K1325&gt;0,I1325&gt;0,V1325&gt;0,S1325&gt;0),V1325-S1325,"")</f>
        <v/>
      </c>
      <c r="AA1325" s="12" t="str">
        <f aca="false">IF(Z1325&lt;&gt;"",Z1325/S1325,"")</f>
        <v/>
      </c>
      <c r="AB1325" s="28" t="str">
        <f aca="false">IF(AND(K1325&gt;0,J1325&gt;0,V1325&gt;0,U1325&gt;0),V1325-U1325,"")</f>
        <v/>
      </c>
      <c r="AC1325" s="12" t="str">
        <f aca="false">IF(AB1325&lt;&gt;"",AB1325/U1325,"")</f>
        <v/>
      </c>
      <c r="AD1325" s="27" t="n">
        <v>0</v>
      </c>
      <c r="AE1325" s="27" t="n">
        <v>0</v>
      </c>
      <c r="AF1325" s="27" t="n">
        <v>0</v>
      </c>
      <c r="AG1325" s="28" t="n">
        <f aca="false">AD1325+AE1325+AF1325</f>
        <v>0</v>
      </c>
      <c r="AH1325" s="12" t="str">
        <f aca="false">IF(AG1325&gt;0,AD1325/AG1325,"")</f>
        <v/>
      </c>
      <c r="AI1325" s="27" t="n">
        <v>0</v>
      </c>
      <c r="AJ1325" s="27" t="n">
        <v>0</v>
      </c>
      <c r="AK1325" s="27" t="n">
        <v>0</v>
      </c>
      <c r="AL1325" s="22" t="str">
        <f aca="false">IF(OR(AJ1325&gt;0,AK1325&gt;0),"Sí","No")</f>
        <v>No</v>
      </c>
      <c r="AM1325" s="6"/>
      <c r="AN1325" s="6"/>
      <c r="AO1325" s="12" t="n">
        <f aca="false">IF(M1325&gt;0,K1325/M1325,"")</f>
        <v>1</v>
      </c>
      <c r="AP1325" s="22" t="str">
        <f aca="false">IF(M1325&gt;=Resumen!$B$5,"Alto","Bajo")</f>
        <v>Bajo</v>
      </c>
      <c r="AQ1325" s="22" t="str">
        <f aca="false">IF(AO1325&gt;=Resumen!$B$28,"Alto","Bajo")</f>
        <v>Alto</v>
      </c>
      <c r="AR1325" s="22" t="str">
        <f aca="false">AP1325&amp;" Potencial / "&amp;AQ1325&amp;" Share"</f>
        <v>Bajo Potencial / Alto Share</v>
      </c>
      <c r="AS1325" s="22" t="str">
        <f aca="false">IF(Q1325="Sí",IF(AO1325&gt;=Resumen!$B$29,"Alto","Bajo"),"")</f>
        <v/>
      </c>
      <c r="AT1325" s="22" t="str">
        <f aca="false">IF(AS1325&lt;&gt;"",AP1325&amp;" Potencial / "&amp;AS1325&amp;" Share","")</f>
        <v/>
      </c>
      <c r="AU1325" s="22" t="str">
        <f aca="false">IF(AH1325="","Sin dato",IF(AH1325-AO1325&gt;Resumen!$B$6,"Sobre-exhibido",IF(AO1325-AH1325&gt;Resumen!$B$6,"Sub-exhibido","En línea")))</f>
        <v>Sin dato</v>
      </c>
      <c r="AV1325" s="22" t="str">
        <f aca="false">IF(AT1325="","",IF(AT1325="Alto Potencial / Bajo Share",1,IF(AT1325="Alto Potencial / Alto Share",2,IF(AT1325="Bajo Potencial / Alto Share",3,4))))</f>
        <v/>
      </c>
      <c r="AW1325" s="22" t="str">
        <f aca="false">IF(Q1325="No","Sin competencia directa",IF(AV1325=1,"1 - Foco Conquista (Alto Pot / Bajo Share)",IF(AV1325=2,"2 - Foco Defensa (Alto Pot / Alto Share)",IF(AV1325=3,"3 - Monitoreo (Bajo Pot / Alto Share)","4 - Baja Prioridad (Bajo Pot / Bajo Share)"))))</f>
        <v>Sin competencia directa</v>
      </c>
      <c r="AX1325" s="12" t="str">
        <f aca="false">IF(OR(IFERROR(AND(W1325&lt;&gt;"",Y1325&lt;&gt;"",Y1325-W1325&gt;Resumen!$B$8),FALSE()),IFERROR(AND(X1325&lt;&gt;"",Y1325&lt;&gt;"",Y1325-X1325&gt;Resumen!$B$8),FALSE())),MAX(IF(IFERROR(AND(W1325&lt;&gt;"",Y1325&lt;&gt;"",Y1325-W1325&gt;Resumen!$B$8),FALSE()),Y1325-W1325,0),IF(IFERROR(AND(X1325&lt;&gt;"",Y1325&lt;&gt;"",Y1325-X1325&gt;Resumen!$B$8),FALSE()),Y1325-X1325,0)),"")</f>
        <v/>
      </c>
      <c r="AY1325" s="22" t="str">
        <f aca="false">IF(OR(IFERROR(AND(W1325&lt;&gt;"",Y1325&lt;&gt;"",Y1325-W1325&gt;Resumen!$B$8),FALSE()),IFERROR(AND(X1325&lt;&gt;"",Y1325&lt;&gt;"",Y1325-X1325&gt;Resumen!$B$8),FALSE())),TRIM("Lays tiene mayor markup que "&amp;IF(IFERROR(AND(W1325&lt;&gt;"",Y1325&lt;&gt;"",Y1325-W1325&gt;Resumen!$B$8),FALSE()),"Quento ","")&amp;IF(IFERROR(AND(X1325&lt;&gt;"",Y1325&lt;&gt;"",Y1325-X1325&gt;Resumen!$B$8),FALSE()),"Julicroc ","")&amp;"en este PDV"),"")</f>
        <v/>
      </c>
      <c r="AZ1325" s="22" t="str">
        <f aca="false">IF(COUNTIF('Plan Pehuamar - Lista'!$A$2:$A$167,A1325)&gt;0,"Sí","No")</f>
        <v>No</v>
      </c>
      <c r="BA1325" s="22" t="str">
        <f aca="false">IF(COUNTIF('Plan Combo 9+1'!$A$2:$A$226,A1325)&gt;0,"Sí","No")</f>
        <v>No</v>
      </c>
      <c r="BB1325" s="22" t="str">
        <f aca="false">IF(AH1325="","No",IF(BA1325="Sí",IF((AO1325-AH1325)&gt;Resumen!$B$6,"Sí","No"),IF((AO1325-AH1325)&gt;=Resumen!$B$132,"Sí","No")))</f>
        <v>No</v>
      </c>
      <c r="BC1325" s="22" t="str">
        <f aca="false">IF(AND(N1325="Sí",AL1325="Sí",AI1325=0),"Sí","No")</f>
        <v>No</v>
      </c>
      <c r="BD1325" s="22" t="str">
        <f aca="false">IF(COUNTIF('Plan 9+1 (con Pehuamar)'!$A$2:$A$227,A1325)&gt;0,"Sí","No")</f>
        <v>No</v>
      </c>
    </row>
    <row r="1326" customFormat="false" ht="15" hidden="false" customHeight="true" outlineLevel="0" collapsed="false">
      <c r="A1326" s="6" t="n">
        <v>400659</v>
      </c>
      <c r="B1326" s="6" t="n">
        <v>6</v>
      </c>
      <c r="C1326" s="6" t="n">
        <v>606</v>
      </c>
      <c r="D1326" s="6" t="s">
        <v>444</v>
      </c>
      <c r="E1326" s="6" t="s">
        <v>1496</v>
      </c>
      <c r="F1326" s="6" t="s">
        <v>273</v>
      </c>
      <c r="G1326" s="6" t="s">
        <v>129</v>
      </c>
      <c r="H1326" s="6" t="s">
        <v>197</v>
      </c>
      <c r="I1326" s="27" t="n">
        <v>0</v>
      </c>
      <c r="J1326" s="27" t="n">
        <v>0</v>
      </c>
      <c r="K1326" s="27" t="n">
        <v>2.6</v>
      </c>
      <c r="L1326" s="28" t="n">
        <f aca="false">I1326+J1326</f>
        <v>0</v>
      </c>
      <c r="M1326" s="28" t="n">
        <f aca="false">L1326+K1326</f>
        <v>2.6</v>
      </c>
      <c r="N1326" s="22" t="str">
        <f aca="false">IF(I1326&gt;0,"Sí","No")</f>
        <v>No</v>
      </c>
      <c r="O1326" s="22" t="str">
        <f aca="false">IF(J1326&gt;0,"Sí","No")</f>
        <v>No</v>
      </c>
      <c r="P1326" s="22" t="str">
        <f aca="false">IF(K1326&gt;0,"Sí","No")</f>
        <v>Sí</v>
      </c>
      <c r="Q1326" s="22" t="str">
        <f aca="false">IF(OR(I1326&gt;0,J1326&gt;0),"Sí","No")</f>
        <v>No</v>
      </c>
      <c r="R1326" s="27"/>
      <c r="S1326" s="27"/>
      <c r="T1326" s="27"/>
      <c r="U1326" s="27"/>
      <c r="V1326" s="27"/>
      <c r="W1326" s="12" t="str">
        <f aca="false">IF(AND(I1326&gt;0,R1326&gt;0),(S1326-R1326)/R1326,"")</f>
        <v/>
      </c>
      <c r="X1326" s="12" t="str">
        <f aca="false">IF(AND(J1326&gt;0,T1326&gt;0),(U1326-T1326)/T1326,"")</f>
        <v/>
      </c>
      <c r="Y1326" s="12" t="str">
        <f aca="false">IF(AND(K1326&gt;0,V1326&gt;0),(V1326-Resumen!$B$7)/Resumen!$B$7,"")</f>
        <v/>
      </c>
      <c r="Z1326" s="28" t="str">
        <f aca="false">IF(AND(K1326&gt;0,I1326&gt;0,V1326&gt;0,S1326&gt;0),V1326-S1326,"")</f>
        <v/>
      </c>
      <c r="AA1326" s="12" t="str">
        <f aca="false">IF(Z1326&lt;&gt;"",Z1326/S1326,"")</f>
        <v/>
      </c>
      <c r="AB1326" s="28" t="str">
        <f aca="false">IF(AND(K1326&gt;0,J1326&gt;0,V1326&gt;0,U1326&gt;0),V1326-U1326,"")</f>
        <v/>
      </c>
      <c r="AC1326" s="12" t="str">
        <f aca="false">IF(AB1326&lt;&gt;"",AB1326/U1326,"")</f>
        <v/>
      </c>
      <c r="AD1326" s="27" t="n">
        <v>0</v>
      </c>
      <c r="AE1326" s="27" t="n">
        <v>0</v>
      </c>
      <c r="AF1326" s="27" t="n">
        <v>0</v>
      </c>
      <c r="AG1326" s="28" t="n">
        <f aca="false">AD1326+AE1326+AF1326</f>
        <v>0</v>
      </c>
      <c r="AH1326" s="12" t="str">
        <f aca="false">IF(AG1326&gt;0,AD1326/AG1326,"")</f>
        <v/>
      </c>
      <c r="AI1326" s="27" t="n">
        <v>0</v>
      </c>
      <c r="AJ1326" s="27" t="n">
        <v>0</v>
      </c>
      <c r="AK1326" s="27" t="n">
        <v>0</v>
      </c>
      <c r="AL1326" s="22" t="str">
        <f aca="false">IF(OR(AJ1326&gt;0,AK1326&gt;0),"Sí","No")</f>
        <v>No</v>
      </c>
      <c r="AM1326" s="6"/>
      <c r="AN1326" s="6"/>
      <c r="AO1326" s="12" t="n">
        <f aca="false">IF(M1326&gt;0,K1326/M1326,"")</f>
        <v>1</v>
      </c>
      <c r="AP1326" s="22" t="str">
        <f aca="false">IF(M1326&gt;=Resumen!$B$5,"Alto","Bajo")</f>
        <v>Bajo</v>
      </c>
      <c r="AQ1326" s="22" t="str">
        <f aca="false">IF(AO1326&gt;=Resumen!$B$28,"Alto","Bajo")</f>
        <v>Alto</v>
      </c>
      <c r="AR1326" s="22" t="str">
        <f aca="false">AP1326&amp;" Potencial / "&amp;AQ1326&amp;" Share"</f>
        <v>Bajo Potencial / Alto Share</v>
      </c>
      <c r="AS1326" s="22" t="str">
        <f aca="false">IF(Q1326="Sí",IF(AO1326&gt;=Resumen!$B$29,"Alto","Bajo"),"")</f>
        <v/>
      </c>
      <c r="AT1326" s="22" t="str">
        <f aca="false">IF(AS1326&lt;&gt;"",AP1326&amp;" Potencial / "&amp;AS1326&amp;" Share","")</f>
        <v/>
      </c>
      <c r="AU1326" s="22" t="str">
        <f aca="false">IF(AH1326="","Sin dato",IF(AH1326-AO1326&gt;Resumen!$B$6,"Sobre-exhibido",IF(AO1326-AH1326&gt;Resumen!$B$6,"Sub-exhibido","En línea")))</f>
        <v>Sin dato</v>
      </c>
      <c r="AV1326" s="22" t="str">
        <f aca="false">IF(AT1326="","",IF(AT1326="Alto Potencial / Bajo Share",1,IF(AT1326="Alto Potencial / Alto Share",2,IF(AT1326="Bajo Potencial / Alto Share",3,4))))</f>
        <v/>
      </c>
      <c r="AW1326" s="22" t="str">
        <f aca="false">IF(Q1326="No","Sin competencia directa",IF(AV1326=1,"1 - Foco Conquista (Alto Pot / Bajo Share)",IF(AV1326=2,"2 - Foco Defensa (Alto Pot / Alto Share)",IF(AV1326=3,"3 - Monitoreo (Bajo Pot / Alto Share)","4 - Baja Prioridad (Bajo Pot / Bajo Share)"))))</f>
        <v>Sin competencia directa</v>
      </c>
      <c r="AX1326" s="12" t="str">
        <f aca="false">IF(OR(IFERROR(AND(W1326&lt;&gt;"",Y1326&lt;&gt;"",Y1326-W1326&gt;Resumen!$B$8),FALSE()),IFERROR(AND(X1326&lt;&gt;"",Y1326&lt;&gt;"",Y1326-X1326&gt;Resumen!$B$8),FALSE())),MAX(IF(IFERROR(AND(W1326&lt;&gt;"",Y1326&lt;&gt;"",Y1326-W1326&gt;Resumen!$B$8),FALSE()),Y1326-W1326,0),IF(IFERROR(AND(X1326&lt;&gt;"",Y1326&lt;&gt;"",Y1326-X1326&gt;Resumen!$B$8),FALSE()),Y1326-X1326,0)),"")</f>
        <v/>
      </c>
      <c r="AY1326" s="22" t="str">
        <f aca="false">IF(OR(IFERROR(AND(W1326&lt;&gt;"",Y1326&lt;&gt;"",Y1326-W1326&gt;Resumen!$B$8),FALSE()),IFERROR(AND(X1326&lt;&gt;"",Y1326&lt;&gt;"",Y1326-X1326&gt;Resumen!$B$8),FALSE())),TRIM("Lays tiene mayor markup que "&amp;IF(IFERROR(AND(W1326&lt;&gt;"",Y1326&lt;&gt;"",Y1326-W1326&gt;Resumen!$B$8),FALSE()),"Quento ","")&amp;IF(IFERROR(AND(X1326&lt;&gt;"",Y1326&lt;&gt;"",Y1326-X1326&gt;Resumen!$B$8),FALSE()),"Julicroc ","")&amp;"en este PDV"),"")</f>
        <v/>
      </c>
      <c r="AZ1326" s="22" t="str">
        <f aca="false">IF(COUNTIF('Plan Pehuamar - Lista'!$A$2:$A$167,A1326)&gt;0,"Sí","No")</f>
        <v>No</v>
      </c>
      <c r="BA1326" s="22" t="str">
        <f aca="false">IF(COUNTIF('Plan Combo 9+1'!$A$2:$A$226,A1326)&gt;0,"Sí","No")</f>
        <v>No</v>
      </c>
      <c r="BB1326" s="22" t="str">
        <f aca="false">IF(AH1326="","No",IF(BA1326="Sí",IF((AO1326-AH1326)&gt;Resumen!$B$6,"Sí","No"),IF((AO1326-AH1326)&gt;=Resumen!$B$132,"Sí","No")))</f>
        <v>No</v>
      </c>
      <c r="BC1326" s="22" t="str">
        <f aca="false">IF(AND(N1326="Sí",AL1326="Sí",AI1326=0),"Sí","No")</f>
        <v>No</v>
      </c>
      <c r="BD1326" s="22" t="str">
        <f aca="false">IF(COUNTIF('Plan 9+1 (con Pehuamar)'!$A$2:$A$227,A1326)&gt;0,"Sí","No")</f>
        <v>No</v>
      </c>
    </row>
    <row r="1327" customFormat="false" ht="15" hidden="false" customHeight="true" outlineLevel="0" collapsed="false">
      <c r="A1327" s="6" t="n">
        <v>400830</v>
      </c>
      <c r="B1327" s="6" t="n">
        <v>6</v>
      </c>
      <c r="C1327" s="6" t="n">
        <v>606</v>
      </c>
      <c r="D1327" s="6" t="s">
        <v>444</v>
      </c>
      <c r="E1327" s="6" t="s">
        <v>445</v>
      </c>
      <c r="F1327" s="6" t="s">
        <v>206</v>
      </c>
      <c r="G1327" s="6" t="s">
        <v>129</v>
      </c>
      <c r="H1327" s="6" t="s">
        <v>197</v>
      </c>
      <c r="I1327" s="27" t="n">
        <v>0</v>
      </c>
      <c r="J1327" s="27" t="n">
        <v>0</v>
      </c>
      <c r="K1327" s="27" t="n">
        <v>4.1</v>
      </c>
      <c r="L1327" s="28" t="n">
        <f aca="false">I1327+J1327</f>
        <v>0</v>
      </c>
      <c r="M1327" s="28" t="n">
        <f aca="false">L1327+K1327</f>
        <v>4.1</v>
      </c>
      <c r="N1327" s="22" t="str">
        <f aca="false">IF(I1327&gt;0,"Sí","No")</f>
        <v>No</v>
      </c>
      <c r="O1327" s="22" t="str">
        <f aca="false">IF(J1327&gt;0,"Sí","No")</f>
        <v>No</v>
      </c>
      <c r="P1327" s="22" t="str">
        <f aca="false">IF(K1327&gt;0,"Sí","No")</f>
        <v>Sí</v>
      </c>
      <c r="Q1327" s="22" t="str">
        <f aca="false">IF(OR(I1327&gt;0,J1327&gt;0),"Sí","No")</f>
        <v>No</v>
      </c>
      <c r="R1327" s="27"/>
      <c r="S1327" s="27"/>
      <c r="T1327" s="27"/>
      <c r="U1327" s="27"/>
      <c r="V1327" s="27"/>
      <c r="W1327" s="12" t="str">
        <f aca="false">IF(AND(I1327&gt;0,R1327&gt;0),(S1327-R1327)/R1327,"")</f>
        <v/>
      </c>
      <c r="X1327" s="12" t="str">
        <f aca="false">IF(AND(J1327&gt;0,T1327&gt;0),(U1327-T1327)/T1327,"")</f>
        <v/>
      </c>
      <c r="Y1327" s="12" t="str">
        <f aca="false">IF(AND(K1327&gt;0,V1327&gt;0),(V1327-Resumen!$B$7)/Resumen!$B$7,"")</f>
        <v/>
      </c>
      <c r="Z1327" s="28" t="str">
        <f aca="false">IF(AND(K1327&gt;0,I1327&gt;0,V1327&gt;0,S1327&gt;0),V1327-S1327,"")</f>
        <v/>
      </c>
      <c r="AA1327" s="12" t="str">
        <f aca="false">IF(Z1327&lt;&gt;"",Z1327/S1327,"")</f>
        <v/>
      </c>
      <c r="AB1327" s="28" t="str">
        <f aca="false">IF(AND(K1327&gt;0,J1327&gt;0,V1327&gt;0,U1327&gt;0),V1327-U1327,"")</f>
        <v/>
      </c>
      <c r="AC1327" s="12" t="str">
        <f aca="false">IF(AB1327&lt;&gt;"",AB1327/U1327,"")</f>
        <v/>
      </c>
      <c r="AD1327" s="27" t="n">
        <v>0</v>
      </c>
      <c r="AE1327" s="27" t="n">
        <v>0</v>
      </c>
      <c r="AF1327" s="27" t="n">
        <v>0</v>
      </c>
      <c r="AG1327" s="28" t="n">
        <f aca="false">AD1327+AE1327+AF1327</f>
        <v>0</v>
      </c>
      <c r="AH1327" s="12" t="str">
        <f aca="false">IF(AG1327&gt;0,AD1327/AG1327,"")</f>
        <v/>
      </c>
      <c r="AI1327" s="27" t="n">
        <v>0</v>
      </c>
      <c r="AJ1327" s="27" t="n">
        <v>0</v>
      </c>
      <c r="AK1327" s="27" t="n">
        <v>0</v>
      </c>
      <c r="AL1327" s="22" t="str">
        <f aca="false">IF(OR(AJ1327&gt;0,AK1327&gt;0),"Sí","No")</f>
        <v>No</v>
      </c>
      <c r="AM1327" s="6"/>
      <c r="AN1327" s="6"/>
      <c r="AO1327" s="12" t="n">
        <f aca="false">IF(M1327&gt;0,K1327/M1327,"")</f>
        <v>1</v>
      </c>
      <c r="AP1327" s="22" t="str">
        <f aca="false">IF(M1327&gt;=Resumen!$B$5,"Alto","Bajo")</f>
        <v>Bajo</v>
      </c>
      <c r="AQ1327" s="22" t="str">
        <f aca="false">IF(AO1327&gt;=Resumen!$B$28,"Alto","Bajo")</f>
        <v>Alto</v>
      </c>
      <c r="AR1327" s="22" t="str">
        <f aca="false">AP1327&amp;" Potencial / "&amp;AQ1327&amp;" Share"</f>
        <v>Bajo Potencial / Alto Share</v>
      </c>
      <c r="AS1327" s="22" t="str">
        <f aca="false">IF(Q1327="Sí",IF(AO1327&gt;=Resumen!$B$29,"Alto","Bajo"),"")</f>
        <v/>
      </c>
      <c r="AT1327" s="22" t="str">
        <f aca="false">IF(AS1327&lt;&gt;"",AP1327&amp;" Potencial / "&amp;AS1327&amp;" Share","")</f>
        <v/>
      </c>
      <c r="AU1327" s="22" t="str">
        <f aca="false">IF(AH1327="","Sin dato",IF(AH1327-AO1327&gt;Resumen!$B$6,"Sobre-exhibido",IF(AO1327-AH1327&gt;Resumen!$B$6,"Sub-exhibido","En línea")))</f>
        <v>Sin dato</v>
      </c>
      <c r="AV1327" s="22" t="str">
        <f aca="false">IF(AT1327="","",IF(AT1327="Alto Potencial / Bajo Share",1,IF(AT1327="Alto Potencial / Alto Share",2,IF(AT1327="Bajo Potencial / Alto Share",3,4))))</f>
        <v/>
      </c>
      <c r="AW1327" s="22" t="str">
        <f aca="false">IF(Q1327="No","Sin competencia directa",IF(AV1327=1,"1 - Foco Conquista (Alto Pot / Bajo Share)",IF(AV1327=2,"2 - Foco Defensa (Alto Pot / Alto Share)",IF(AV1327=3,"3 - Monitoreo (Bajo Pot / Alto Share)","4 - Baja Prioridad (Bajo Pot / Bajo Share)"))))</f>
        <v>Sin competencia directa</v>
      </c>
      <c r="AX1327" s="12" t="str">
        <f aca="false">IF(OR(IFERROR(AND(W1327&lt;&gt;"",Y1327&lt;&gt;"",Y1327-W1327&gt;Resumen!$B$8),FALSE()),IFERROR(AND(X1327&lt;&gt;"",Y1327&lt;&gt;"",Y1327-X1327&gt;Resumen!$B$8),FALSE())),MAX(IF(IFERROR(AND(W1327&lt;&gt;"",Y1327&lt;&gt;"",Y1327-W1327&gt;Resumen!$B$8),FALSE()),Y1327-W1327,0),IF(IFERROR(AND(X1327&lt;&gt;"",Y1327&lt;&gt;"",Y1327-X1327&gt;Resumen!$B$8),FALSE()),Y1327-X1327,0)),"")</f>
        <v/>
      </c>
      <c r="AY1327" s="22" t="str">
        <f aca="false">IF(OR(IFERROR(AND(W1327&lt;&gt;"",Y1327&lt;&gt;"",Y1327-W1327&gt;Resumen!$B$8),FALSE()),IFERROR(AND(X1327&lt;&gt;"",Y1327&lt;&gt;"",Y1327-X1327&gt;Resumen!$B$8),FALSE())),TRIM("Lays tiene mayor markup que "&amp;IF(IFERROR(AND(W1327&lt;&gt;"",Y1327&lt;&gt;"",Y1327-W1327&gt;Resumen!$B$8),FALSE()),"Quento ","")&amp;IF(IFERROR(AND(X1327&lt;&gt;"",Y1327&lt;&gt;"",Y1327-X1327&gt;Resumen!$B$8),FALSE()),"Julicroc ","")&amp;"en este PDV"),"")</f>
        <v/>
      </c>
      <c r="AZ1327" s="22" t="str">
        <f aca="false">IF(COUNTIF('Plan Pehuamar - Lista'!$A$2:$A$167,A1327)&gt;0,"Sí","No")</f>
        <v>No</v>
      </c>
      <c r="BA1327" s="22" t="str">
        <f aca="false">IF(COUNTIF('Plan Combo 9+1'!$A$2:$A$226,A1327)&gt;0,"Sí","No")</f>
        <v>No</v>
      </c>
      <c r="BB1327" s="22" t="str">
        <f aca="false">IF(AH1327="","No",IF(BA1327="Sí",IF((AO1327-AH1327)&gt;Resumen!$B$6,"Sí","No"),IF((AO1327-AH1327)&gt;=Resumen!$B$132,"Sí","No")))</f>
        <v>No</v>
      </c>
      <c r="BC1327" s="22" t="str">
        <f aca="false">IF(AND(N1327="Sí",AL1327="Sí",AI1327=0),"Sí","No")</f>
        <v>No</v>
      </c>
      <c r="BD1327" s="22" t="str">
        <f aca="false">IF(COUNTIF('Plan 9+1 (con Pehuamar)'!$A$2:$A$227,A1327)&gt;0,"Sí","No")</f>
        <v>No</v>
      </c>
    </row>
    <row r="1328" customFormat="false" ht="15" hidden="false" customHeight="true" outlineLevel="0" collapsed="false">
      <c r="A1328" s="6" t="n">
        <v>400869</v>
      </c>
      <c r="B1328" s="6" t="n">
        <v>6</v>
      </c>
      <c r="C1328" s="6" t="n">
        <v>606</v>
      </c>
      <c r="D1328" s="6" t="s">
        <v>444</v>
      </c>
      <c r="E1328" s="6" t="s">
        <v>1497</v>
      </c>
      <c r="F1328" s="6" t="s">
        <v>196</v>
      </c>
      <c r="G1328" s="6" t="s">
        <v>129</v>
      </c>
      <c r="H1328" s="6" t="s">
        <v>197</v>
      </c>
      <c r="I1328" s="27" t="n">
        <v>0</v>
      </c>
      <c r="J1328" s="27" t="n">
        <v>0</v>
      </c>
      <c r="K1328" s="27" t="n">
        <v>0.2</v>
      </c>
      <c r="L1328" s="28" t="n">
        <f aca="false">I1328+J1328</f>
        <v>0</v>
      </c>
      <c r="M1328" s="28" t="n">
        <f aca="false">L1328+K1328</f>
        <v>0.2</v>
      </c>
      <c r="N1328" s="22" t="str">
        <f aca="false">IF(I1328&gt;0,"Sí","No")</f>
        <v>No</v>
      </c>
      <c r="O1328" s="22" t="str">
        <f aca="false">IF(J1328&gt;0,"Sí","No")</f>
        <v>No</v>
      </c>
      <c r="P1328" s="22" t="str">
        <f aca="false">IF(K1328&gt;0,"Sí","No")</f>
        <v>Sí</v>
      </c>
      <c r="Q1328" s="22" t="str">
        <f aca="false">IF(OR(I1328&gt;0,J1328&gt;0),"Sí","No")</f>
        <v>No</v>
      </c>
      <c r="R1328" s="27"/>
      <c r="S1328" s="27"/>
      <c r="T1328" s="27"/>
      <c r="U1328" s="27"/>
      <c r="V1328" s="27"/>
      <c r="W1328" s="12" t="str">
        <f aca="false">IF(AND(I1328&gt;0,R1328&gt;0),(S1328-R1328)/R1328,"")</f>
        <v/>
      </c>
      <c r="X1328" s="12" t="str">
        <f aca="false">IF(AND(J1328&gt;0,T1328&gt;0),(U1328-T1328)/T1328,"")</f>
        <v/>
      </c>
      <c r="Y1328" s="12" t="str">
        <f aca="false">IF(AND(K1328&gt;0,V1328&gt;0),(V1328-Resumen!$B$7)/Resumen!$B$7,"")</f>
        <v/>
      </c>
      <c r="Z1328" s="28" t="str">
        <f aca="false">IF(AND(K1328&gt;0,I1328&gt;0,V1328&gt;0,S1328&gt;0),V1328-S1328,"")</f>
        <v/>
      </c>
      <c r="AA1328" s="12" t="str">
        <f aca="false">IF(Z1328&lt;&gt;"",Z1328/S1328,"")</f>
        <v/>
      </c>
      <c r="AB1328" s="28" t="str">
        <f aca="false">IF(AND(K1328&gt;0,J1328&gt;0,V1328&gt;0,U1328&gt;0),V1328-U1328,"")</f>
        <v/>
      </c>
      <c r="AC1328" s="12" t="str">
        <f aca="false">IF(AB1328&lt;&gt;"",AB1328/U1328,"")</f>
        <v/>
      </c>
      <c r="AD1328" s="27" t="n">
        <v>0</v>
      </c>
      <c r="AE1328" s="27" t="n">
        <v>0</v>
      </c>
      <c r="AF1328" s="27" t="n">
        <v>0</v>
      </c>
      <c r="AG1328" s="28" t="n">
        <f aca="false">AD1328+AE1328+AF1328</f>
        <v>0</v>
      </c>
      <c r="AH1328" s="12" t="str">
        <f aca="false">IF(AG1328&gt;0,AD1328/AG1328,"")</f>
        <v/>
      </c>
      <c r="AI1328" s="27" t="n">
        <v>0</v>
      </c>
      <c r="AJ1328" s="27" t="n">
        <v>0</v>
      </c>
      <c r="AK1328" s="27" t="n">
        <v>0</v>
      </c>
      <c r="AL1328" s="22" t="str">
        <f aca="false">IF(OR(AJ1328&gt;0,AK1328&gt;0),"Sí","No")</f>
        <v>No</v>
      </c>
      <c r="AM1328" s="6"/>
      <c r="AN1328" s="6"/>
      <c r="AO1328" s="12" t="n">
        <f aca="false">IF(M1328&gt;0,K1328/M1328,"")</f>
        <v>1</v>
      </c>
      <c r="AP1328" s="22" t="str">
        <f aca="false">IF(M1328&gt;=Resumen!$B$5,"Alto","Bajo")</f>
        <v>Bajo</v>
      </c>
      <c r="AQ1328" s="22" t="str">
        <f aca="false">IF(AO1328&gt;=Resumen!$B$28,"Alto","Bajo")</f>
        <v>Alto</v>
      </c>
      <c r="AR1328" s="22" t="str">
        <f aca="false">AP1328&amp;" Potencial / "&amp;AQ1328&amp;" Share"</f>
        <v>Bajo Potencial / Alto Share</v>
      </c>
      <c r="AS1328" s="22" t="str">
        <f aca="false">IF(Q1328="Sí",IF(AO1328&gt;=Resumen!$B$29,"Alto","Bajo"),"")</f>
        <v/>
      </c>
      <c r="AT1328" s="22" t="str">
        <f aca="false">IF(AS1328&lt;&gt;"",AP1328&amp;" Potencial / "&amp;AS1328&amp;" Share","")</f>
        <v/>
      </c>
      <c r="AU1328" s="22" t="str">
        <f aca="false">IF(AH1328="","Sin dato",IF(AH1328-AO1328&gt;Resumen!$B$6,"Sobre-exhibido",IF(AO1328-AH1328&gt;Resumen!$B$6,"Sub-exhibido","En línea")))</f>
        <v>Sin dato</v>
      </c>
      <c r="AV1328" s="22" t="str">
        <f aca="false">IF(AT1328="","",IF(AT1328="Alto Potencial / Bajo Share",1,IF(AT1328="Alto Potencial / Alto Share",2,IF(AT1328="Bajo Potencial / Alto Share",3,4))))</f>
        <v/>
      </c>
      <c r="AW1328" s="22" t="str">
        <f aca="false">IF(Q1328="No","Sin competencia directa",IF(AV1328=1,"1 - Foco Conquista (Alto Pot / Bajo Share)",IF(AV1328=2,"2 - Foco Defensa (Alto Pot / Alto Share)",IF(AV1328=3,"3 - Monitoreo (Bajo Pot / Alto Share)","4 - Baja Prioridad (Bajo Pot / Bajo Share)"))))</f>
        <v>Sin competencia directa</v>
      </c>
      <c r="AX1328" s="12" t="str">
        <f aca="false">IF(OR(IFERROR(AND(W1328&lt;&gt;"",Y1328&lt;&gt;"",Y1328-W1328&gt;Resumen!$B$8),FALSE()),IFERROR(AND(X1328&lt;&gt;"",Y1328&lt;&gt;"",Y1328-X1328&gt;Resumen!$B$8),FALSE())),MAX(IF(IFERROR(AND(W1328&lt;&gt;"",Y1328&lt;&gt;"",Y1328-W1328&gt;Resumen!$B$8),FALSE()),Y1328-W1328,0),IF(IFERROR(AND(X1328&lt;&gt;"",Y1328&lt;&gt;"",Y1328-X1328&gt;Resumen!$B$8),FALSE()),Y1328-X1328,0)),"")</f>
        <v/>
      </c>
      <c r="AY1328" s="22" t="str">
        <f aca="false">IF(OR(IFERROR(AND(W1328&lt;&gt;"",Y1328&lt;&gt;"",Y1328-W1328&gt;Resumen!$B$8),FALSE()),IFERROR(AND(X1328&lt;&gt;"",Y1328&lt;&gt;"",Y1328-X1328&gt;Resumen!$B$8),FALSE())),TRIM("Lays tiene mayor markup que "&amp;IF(IFERROR(AND(W1328&lt;&gt;"",Y1328&lt;&gt;"",Y1328-W1328&gt;Resumen!$B$8),FALSE()),"Quento ","")&amp;IF(IFERROR(AND(X1328&lt;&gt;"",Y1328&lt;&gt;"",Y1328-X1328&gt;Resumen!$B$8),FALSE()),"Julicroc ","")&amp;"en este PDV"),"")</f>
        <v/>
      </c>
      <c r="AZ1328" s="22" t="str">
        <f aca="false">IF(COUNTIF('Plan Pehuamar - Lista'!$A$2:$A$167,A1328)&gt;0,"Sí","No")</f>
        <v>No</v>
      </c>
      <c r="BA1328" s="22" t="str">
        <f aca="false">IF(COUNTIF('Plan Combo 9+1'!$A$2:$A$226,A1328)&gt;0,"Sí","No")</f>
        <v>No</v>
      </c>
      <c r="BB1328" s="22" t="str">
        <f aca="false">IF(AH1328="","No",IF(BA1328="Sí",IF((AO1328-AH1328)&gt;Resumen!$B$6,"Sí","No"),IF((AO1328-AH1328)&gt;=Resumen!$B$132,"Sí","No")))</f>
        <v>No</v>
      </c>
      <c r="BC1328" s="22" t="str">
        <f aca="false">IF(AND(N1328="Sí",AL1328="Sí",AI1328=0),"Sí","No")</f>
        <v>No</v>
      </c>
      <c r="BD1328" s="22" t="str">
        <f aca="false">IF(COUNTIF('Plan 9+1 (con Pehuamar)'!$A$2:$A$227,A1328)&gt;0,"Sí","No")</f>
        <v>No</v>
      </c>
    </row>
    <row r="1329" customFormat="false" ht="15" hidden="false" customHeight="true" outlineLevel="0" collapsed="false">
      <c r="A1329" s="6" t="n">
        <v>400913</v>
      </c>
      <c r="B1329" s="6" t="n">
        <v>6</v>
      </c>
      <c r="C1329" s="6" t="n">
        <v>606</v>
      </c>
      <c r="D1329" s="6" t="s">
        <v>444</v>
      </c>
      <c r="E1329" s="6" t="s">
        <v>1498</v>
      </c>
      <c r="F1329" s="6" t="s">
        <v>196</v>
      </c>
      <c r="G1329" s="6" t="s">
        <v>129</v>
      </c>
      <c r="H1329" s="6" t="s">
        <v>197</v>
      </c>
      <c r="I1329" s="27" t="n">
        <v>0</v>
      </c>
      <c r="J1329" s="27" t="n">
        <v>0</v>
      </c>
      <c r="K1329" s="27" t="n">
        <v>3.5</v>
      </c>
      <c r="L1329" s="28" t="n">
        <f aca="false">I1329+J1329</f>
        <v>0</v>
      </c>
      <c r="M1329" s="28" t="n">
        <f aca="false">L1329+K1329</f>
        <v>3.5</v>
      </c>
      <c r="N1329" s="22" t="str">
        <f aca="false">IF(I1329&gt;0,"Sí","No")</f>
        <v>No</v>
      </c>
      <c r="O1329" s="22" t="str">
        <f aca="false">IF(J1329&gt;0,"Sí","No")</f>
        <v>No</v>
      </c>
      <c r="P1329" s="22" t="str">
        <f aca="false">IF(K1329&gt;0,"Sí","No")</f>
        <v>Sí</v>
      </c>
      <c r="Q1329" s="22" t="str">
        <f aca="false">IF(OR(I1329&gt;0,J1329&gt;0),"Sí","No")</f>
        <v>No</v>
      </c>
      <c r="R1329" s="27"/>
      <c r="S1329" s="27"/>
      <c r="T1329" s="27"/>
      <c r="U1329" s="27"/>
      <c r="V1329" s="27"/>
      <c r="W1329" s="12" t="str">
        <f aca="false">IF(AND(I1329&gt;0,R1329&gt;0),(S1329-R1329)/R1329,"")</f>
        <v/>
      </c>
      <c r="X1329" s="12" t="str">
        <f aca="false">IF(AND(J1329&gt;0,T1329&gt;0),(U1329-T1329)/T1329,"")</f>
        <v/>
      </c>
      <c r="Y1329" s="12" t="str">
        <f aca="false">IF(AND(K1329&gt;0,V1329&gt;0),(V1329-Resumen!$B$7)/Resumen!$B$7,"")</f>
        <v/>
      </c>
      <c r="Z1329" s="28" t="str">
        <f aca="false">IF(AND(K1329&gt;0,I1329&gt;0,V1329&gt;0,S1329&gt;0),V1329-S1329,"")</f>
        <v/>
      </c>
      <c r="AA1329" s="12" t="str">
        <f aca="false">IF(Z1329&lt;&gt;"",Z1329/S1329,"")</f>
        <v/>
      </c>
      <c r="AB1329" s="28" t="str">
        <f aca="false">IF(AND(K1329&gt;0,J1329&gt;0,V1329&gt;0,U1329&gt;0),V1329-U1329,"")</f>
        <v/>
      </c>
      <c r="AC1329" s="12" t="str">
        <f aca="false">IF(AB1329&lt;&gt;"",AB1329/U1329,"")</f>
        <v/>
      </c>
      <c r="AD1329" s="27" t="n">
        <v>0</v>
      </c>
      <c r="AE1329" s="27" t="n">
        <v>0</v>
      </c>
      <c r="AF1329" s="27" t="n">
        <v>0</v>
      </c>
      <c r="AG1329" s="28" t="n">
        <f aca="false">AD1329+AE1329+AF1329</f>
        <v>0</v>
      </c>
      <c r="AH1329" s="12" t="str">
        <f aca="false">IF(AG1329&gt;0,AD1329/AG1329,"")</f>
        <v/>
      </c>
      <c r="AI1329" s="27" t="n">
        <v>0</v>
      </c>
      <c r="AJ1329" s="27" t="n">
        <v>0</v>
      </c>
      <c r="AK1329" s="27" t="n">
        <v>0</v>
      </c>
      <c r="AL1329" s="22" t="str">
        <f aca="false">IF(OR(AJ1329&gt;0,AK1329&gt;0),"Sí","No")</f>
        <v>No</v>
      </c>
      <c r="AM1329" s="6"/>
      <c r="AN1329" s="6"/>
      <c r="AO1329" s="12" t="n">
        <f aca="false">IF(M1329&gt;0,K1329/M1329,"")</f>
        <v>1</v>
      </c>
      <c r="AP1329" s="22" t="str">
        <f aca="false">IF(M1329&gt;=Resumen!$B$5,"Alto","Bajo")</f>
        <v>Bajo</v>
      </c>
      <c r="AQ1329" s="22" t="str">
        <f aca="false">IF(AO1329&gt;=Resumen!$B$28,"Alto","Bajo")</f>
        <v>Alto</v>
      </c>
      <c r="AR1329" s="22" t="str">
        <f aca="false">AP1329&amp;" Potencial / "&amp;AQ1329&amp;" Share"</f>
        <v>Bajo Potencial / Alto Share</v>
      </c>
      <c r="AS1329" s="22" t="str">
        <f aca="false">IF(Q1329="Sí",IF(AO1329&gt;=Resumen!$B$29,"Alto","Bajo"),"")</f>
        <v/>
      </c>
      <c r="AT1329" s="22" t="str">
        <f aca="false">IF(AS1329&lt;&gt;"",AP1329&amp;" Potencial / "&amp;AS1329&amp;" Share","")</f>
        <v/>
      </c>
      <c r="AU1329" s="22" t="str">
        <f aca="false">IF(AH1329="","Sin dato",IF(AH1329-AO1329&gt;Resumen!$B$6,"Sobre-exhibido",IF(AO1329-AH1329&gt;Resumen!$B$6,"Sub-exhibido","En línea")))</f>
        <v>Sin dato</v>
      </c>
      <c r="AV1329" s="22" t="str">
        <f aca="false">IF(AT1329="","",IF(AT1329="Alto Potencial / Bajo Share",1,IF(AT1329="Alto Potencial / Alto Share",2,IF(AT1329="Bajo Potencial / Alto Share",3,4))))</f>
        <v/>
      </c>
      <c r="AW1329" s="22" t="str">
        <f aca="false">IF(Q1329="No","Sin competencia directa",IF(AV1329=1,"1 - Foco Conquista (Alto Pot / Bajo Share)",IF(AV1329=2,"2 - Foco Defensa (Alto Pot / Alto Share)",IF(AV1329=3,"3 - Monitoreo (Bajo Pot / Alto Share)","4 - Baja Prioridad (Bajo Pot / Bajo Share)"))))</f>
        <v>Sin competencia directa</v>
      </c>
      <c r="AX1329" s="12" t="str">
        <f aca="false">IF(OR(IFERROR(AND(W1329&lt;&gt;"",Y1329&lt;&gt;"",Y1329-W1329&gt;Resumen!$B$8),FALSE()),IFERROR(AND(X1329&lt;&gt;"",Y1329&lt;&gt;"",Y1329-X1329&gt;Resumen!$B$8),FALSE())),MAX(IF(IFERROR(AND(W1329&lt;&gt;"",Y1329&lt;&gt;"",Y1329-W1329&gt;Resumen!$B$8),FALSE()),Y1329-W1329,0),IF(IFERROR(AND(X1329&lt;&gt;"",Y1329&lt;&gt;"",Y1329-X1329&gt;Resumen!$B$8),FALSE()),Y1329-X1329,0)),"")</f>
        <v/>
      </c>
      <c r="AY1329" s="22" t="str">
        <f aca="false">IF(OR(IFERROR(AND(W1329&lt;&gt;"",Y1329&lt;&gt;"",Y1329-W1329&gt;Resumen!$B$8),FALSE()),IFERROR(AND(X1329&lt;&gt;"",Y1329&lt;&gt;"",Y1329-X1329&gt;Resumen!$B$8),FALSE())),TRIM("Lays tiene mayor markup que "&amp;IF(IFERROR(AND(W1329&lt;&gt;"",Y1329&lt;&gt;"",Y1329-W1329&gt;Resumen!$B$8),FALSE()),"Quento ","")&amp;IF(IFERROR(AND(X1329&lt;&gt;"",Y1329&lt;&gt;"",Y1329-X1329&gt;Resumen!$B$8),FALSE()),"Julicroc ","")&amp;"en este PDV"),"")</f>
        <v/>
      </c>
      <c r="AZ1329" s="22" t="str">
        <f aca="false">IF(COUNTIF('Plan Pehuamar - Lista'!$A$2:$A$167,A1329)&gt;0,"Sí","No")</f>
        <v>Sí</v>
      </c>
      <c r="BA1329" s="22" t="str">
        <f aca="false">IF(COUNTIF('Plan Combo 9+1'!$A$2:$A$226,A1329)&gt;0,"Sí","No")</f>
        <v>No</v>
      </c>
      <c r="BB1329" s="22" t="str">
        <f aca="false">IF(AH1329="","No",IF(BA1329="Sí",IF((AO1329-AH1329)&gt;Resumen!$B$6,"Sí","No"),IF((AO1329-AH1329)&gt;=Resumen!$B$132,"Sí","No")))</f>
        <v>No</v>
      </c>
      <c r="BC1329" s="22" t="str">
        <f aca="false">IF(AND(N1329="Sí",AL1329="Sí",AI1329=0),"Sí","No")</f>
        <v>No</v>
      </c>
      <c r="BD1329" s="22" t="str">
        <f aca="false">IF(COUNTIF('Plan 9+1 (con Pehuamar)'!$A$2:$A$227,A1329)&gt;0,"Sí","No")</f>
        <v>No</v>
      </c>
    </row>
    <row r="1330" customFormat="false" ht="15" hidden="false" customHeight="true" outlineLevel="0" collapsed="false">
      <c r="A1330" s="6" t="n">
        <v>400917</v>
      </c>
      <c r="B1330" s="6" t="n">
        <v>6</v>
      </c>
      <c r="C1330" s="6" t="n">
        <v>606</v>
      </c>
      <c r="D1330" s="6" t="s">
        <v>444</v>
      </c>
      <c r="E1330" s="6" t="s">
        <v>1499</v>
      </c>
      <c r="F1330" s="6" t="s">
        <v>196</v>
      </c>
      <c r="G1330" s="6" t="s">
        <v>129</v>
      </c>
      <c r="H1330" s="6" t="s">
        <v>197</v>
      </c>
      <c r="I1330" s="27" t="n">
        <v>0</v>
      </c>
      <c r="J1330" s="27" t="n">
        <v>0</v>
      </c>
      <c r="K1330" s="27" t="n">
        <v>1.3</v>
      </c>
      <c r="L1330" s="28" t="n">
        <f aca="false">I1330+J1330</f>
        <v>0</v>
      </c>
      <c r="M1330" s="28" t="n">
        <f aca="false">L1330+K1330</f>
        <v>1.3</v>
      </c>
      <c r="N1330" s="22" t="str">
        <f aca="false">IF(I1330&gt;0,"Sí","No")</f>
        <v>No</v>
      </c>
      <c r="O1330" s="22" t="str">
        <f aca="false">IF(J1330&gt;0,"Sí","No")</f>
        <v>No</v>
      </c>
      <c r="P1330" s="22" t="str">
        <f aca="false">IF(K1330&gt;0,"Sí","No")</f>
        <v>Sí</v>
      </c>
      <c r="Q1330" s="22" t="str">
        <f aca="false">IF(OR(I1330&gt;0,J1330&gt;0),"Sí","No")</f>
        <v>No</v>
      </c>
      <c r="R1330" s="27"/>
      <c r="S1330" s="27"/>
      <c r="T1330" s="27"/>
      <c r="U1330" s="27"/>
      <c r="V1330" s="27"/>
      <c r="W1330" s="12" t="str">
        <f aca="false">IF(AND(I1330&gt;0,R1330&gt;0),(S1330-R1330)/R1330,"")</f>
        <v/>
      </c>
      <c r="X1330" s="12" t="str">
        <f aca="false">IF(AND(J1330&gt;0,T1330&gt;0),(U1330-T1330)/T1330,"")</f>
        <v/>
      </c>
      <c r="Y1330" s="12" t="str">
        <f aca="false">IF(AND(K1330&gt;0,V1330&gt;0),(V1330-Resumen!$B$7)/Resumen!$B$7,"")</f>
        <v/>
      </c>
      <c r="Z1330" s="28" t="str">
        <f aca="false">IF(AND(K1330&gt;0,I1330&gt;0,V1330&gt;0,S1330&gt;0),V1330-S1330,"")</f>
        <v/>
      </c>
      <c r="AA1330" s="12" t="str">
        <f aca="false">IF(Z1330&lt;&gt;"",Z1330/S1330,"")</f>
        <v/>
      </c>
      <c r="AB1330" s="28" t="str">
        <f aca="false">IF(AND(K1330&gt;0,J1330&gt;0,V1330&gt;0,U1330&gt;0),V1330-U1330,"")</f>
        <v/>
      </c>
      <c r="AC1330" s="12" t="str">
        <f aca="false">IF(AB1330&lt;&gt;"",AB1330/U1330,"")</f>
        <v/>
      </c>
      <c r="AD1330" s="27" t="n">
        <v>0</v>
      </c>
      <c r="AE1330" s="27" t="n">
        <v>0</v>
      </c>
      <c r="AF1330" s="27" t="n">
        <v>0</v>
      </c>
      <c r="AG1330" s="28" t="n">
        <f aca="false">AD1330+AE1330+AF1330</f>
        <v>0</v>
      </c>
      <c r="AH1330" s="12" t="str">
        <f aca="false">IF(AG1330&gt;0,AD1330/AG1330,"")</f>
        <v/>
      </c>
      <c r="AI1330" s="27" t="n">
        <v>0</v>
      </c>
      <c r="AJ1330" s="27" t="n">
        <v>0</v>
      </c>
      <c r="AK1330" s="27" t="n">
        <v>0</v>
      </c>
      <c r="AL1330" s="22" t="str">
        <f aca="false">IF(OR(AJ1330&gt;0,AK1330&gt;0),"Sí","No")</f>
        <v>No</v>
      </c>
      <c r="AM1330" s="6"/>
      <c r="AN1330" s="6"/>
      <c r="AO1330" s="12" t="n">
        <f aca="false">IF(M1330&gt;0,K1330/M1330,"")</f>
        <v>1</v>
      </c>
      <c r="AP1330" s="22" t="str">
        <f aca="false">IF(M1330&gt;=Resumen!$B$5,"Alto","Bajo")</f>
        <v>Bajo</v>
      </c>
      <c r="AQ1330" s="22" t="str">
        <f aca="false">IF(AO1330&gt;=Resumen!$B$28,"Alto","Bajo")</f>
        <v>Alto</v>
      </c>
      <c r="AR1330" s="22" t="str">
        <f aca="false">AP1330&amp;" Potencial / "&amp;AQ1330&amp;" Share"</f>
        <v>Bajo Potencial / Alto Share</v>
      </c>
      <c r="AS1330" s="22" t="str">
        <f aca="false">IF(Q1330="Sí",IF(AO1330&gt;=Resumen!$B$29,"Alto","Bajo"),"")</f>
        <v/>
      </c>
      <c r="AT1330" s="22" t="str">
        <f aca="false">IF(AS1330&lt;&gt;"",AP1330&amp;" Potencial / "&amp;AS1330&amp;" Share","")</f>
        <v/>
      </c>
      <c r="AU1330" s="22" t="str">
        <f aca="false">IF(AH1330="","Sin dato",IF(AH1330-AO1330&gt;Resumen!$B$6,"Sobre-exhibido",IF(AO1330-AH1330&gt;Resumen!$B$6,"Sub-exhibido","En línea")))</f>
        <v>Sin dato</v>
      </c>
      <c r="AV1330" s="22" t="str">
        <f aca="false">IF(AT1330="","",IF(AT1330="Alto Potencial / Bajo Share",1,IF(AT1330="Alto Potencial / Alto Share",2,IF(AT1330="Bajo Potencial / Alto Share",3,4))))</f>
        <v/>
      </c>
      <c r="AW1330" s="22" t="str">
        <f aca="false">IF(Q1330="No","Sin competencia directa",IF(AV1330=1,"1 - Foco Conquista (Alto Pot / Bajo Share)",IF(AV1330=2,"2 - Foco Defensa (Alto Pot / Alto Share)",IF(AV1330=3,"3 - Monitoreo (Bajo Pot / Alto Share)","4 - Baja Prioridad (Bajo Pot / Bajo Share)"))))</f>
        <v>Sin competencia directa</v>
      </c>
      <c r="AX1330" s="12" t="str">
        <f aca="false">IF(OR(IFERROR(AND(W1330&lt;&gt;"",Y1330&lt;&gt;"",Y1330-W1330&gt;Resumen!$B$8),FALSE()),IFERROR(AND(X1330&lt;&gt;"",Y1330&lt;&gt;"",Y1330-X1330&gt;Resumen!$B$8),FALSE())),MAX(IF(IFERROR(AND(W1330&lt;&gt;"",Y1330&lt;&gt;"",Y1330-W1330&gt;Resumen!$B$8),FALSE()),Y1330-W1330,0),IF(IFERROR(AND(X1330&lt;&gt;"",Y1330&lt;&gt;"",Y1330-X1330&gt;Resumen!$B$8),FALSE()),Y1330-X1330,0)),"")</f>
        <v/>
      </c>
      <c r="AY1330" s="22" t="str">
        <f aca="false">IF(OR(IFERROR(AND(W1330&lt;&gt;"",Y1330&lt;&gt;"",Y1330-W1330&gt;Resumen!$B$8),FALSE()),IFERROR(AND(X1330&lt;&gt;"",Y1330&lt;&gt;"",Y1330-X1330&gt;Resumen!$B$8),FALSE())),TRIM("Lays tiene mayor markup que "&amp;IF(IFERROR(AND(W1330&lt;&gt;"",Y1330&lt;&gt;"",Y1330-W1330&gt;Resumen!$B$8),FALSE()),"Quento ","")&amp;IF(IFERROR(AND(X1330&lt;&gt;"",Y1330&lt;&gt;"",Y1330-X1330&gt;Resumen!$B$8),FALSE()),"Julicroc ","")&amp;"en este PDV"),"")</f>
        <v/>
      </c>
      <c r="AZ1330" s="22" t="str">
        <f aca="false">IF(COUNTIF('Plan Pehuamar - Lista'!$A$2:$A$167,A1330)&gt;0,"Sí","No")</f>
        <v>No</v>
      </c>
      <c r="BA1330" s="22" t="str">
        <f aca="false">IF(COUNTIF('Plan Combo 9+1'!$A$2:$A$226,A1330)&gt;0,"Sí","No")</f>
        <v>No</v>
      </c>
      <c r="BB1330" s="22" t="str">
        <f aca="false">IF(AH1330="","No",IF(BA1330="Sí",IF((AO1330-AH1330)&gt;Resumen!$B$6,"Sí","No"),IF((AO1330-AH1330)&gt;=Resumen!$B$132,"Sí","No")))</f>
        <v>No</v>
      </c>
      <c r="BC1330" s="22" t="str">
        <f aca="false">IF(AND(N1330="Sí",AL1330="Sí",AI1330=0),"Sí","No")</f>
        <v>No</v>
      </c>
      <c r="BD1330" s="22" t="str">
        <f aca="false">IF(COUNTIF('Plan 9+1 (con Pehuamar)'!$A$2:$A$227,A1330)&gt;0,"Sí","No")</f>
        <v>No</v>
      </c>
    </row>
    <row r="1331" customFormat="false" ht="15" hidden="false" customHeight="true" outlineLevel="0" collapsed="false">
      <c r="A1331" s="6" t="n">
        <v>400945</v>
      </c>
      <c r="B1331" s="6" t="n">
        <v>6</v>
      </c>
      <c r="C1331" s="6" t="n">
        <v>606</v>
      </c>
      <c r="D1331" s="6" t="s">
        <v>444</v>
      </c>
      <c r="E1331" s="6" t="s">
        <v>1500</v>
      </c>
      <c r="F1331" s="6" t="s">
        <v>196</v>
      </c>
      <c r="G1331" s="6" t="s">
        <v>129</v>
      </c>
      <c r="H1331" s="6" t="s">
        <v>197</v>
      </c>
      <c r="I1331" s="27" t="n">
        <v>0</v>
      </c>
      <c r="J1331" s="27" t="n">
        <v>0</v>
      </c>
      <c r="K1331" s="27" t="n">
        <v>0.9</v>
      </c>
      <c r="L1331" s="28" t="n">
        <f aca="false">I1331+J1331</f>
        <v>0</v>
      </c>
      <c r="M1331" s="28" t="n">
        <f aca="false">L1331+K1331</f>
        <v>0.9</v>
      </c>
      <c r="N1331" s="22" t="str">
        <f aca="false">IF(I1331&gt;0,"Sí","No")</f>
        <v>No</v>
      </c>
      <c r="O1331" s="22" t="str">
        <f aca="false">IF(J1331&gt;0,"Sí","No")</f>
        <v>No</v>
      </c>
      <c r="P1331" s="22" t="str">
        <f aca="false">IF(K1331&gt;0,"Sí","No")</f>
        <v>Sí</v>
      </c>
      <c r="Q1331" s="22" t="str">
        <f aca="false">IF(OR(I1331&gt;0,J1331&gt;0),"Sí","No")</f>
        <v>No</v>
      </c>
      <c r="R1331" s="27"/>
      <c r="S1331" s="27"/>
      <c r="T1331" s="27"/>
      <c r="U1331" s="27"/>
      <c r="V1331" s="27"/>
      <c r="W1331" s="12" t="str">
        <f aca="false">IF(AND(I1331&gt;0,R1331&gt;0),(S1331-R1331)/R1331,"")</f>
        <v/>
      </c>
      <c r="X1331" s="12" t="str">
        <f aca="false">IF(AND(J1331&gt;0,T1331&gt;0),(U1331-T1331)/T1331,"")</f>
        <v/>
      </c>
      <c r="Y1331" s="12" t="str">
        <f aca="false">IF(AND(K1331&gt;0,V1331&gt;0),(V1331-Resumen!$B$7)/Resumen!$B$7,"")</f>
        <v/>
      </c>
      <c r="Z1331" s="28" t="str">
        <f aca="false">IF(AND(K1331&gt;0,I1331&gt;0,V1331&gt;0,S1331&gt;0),V1331-S1331,"")</f>
        <v/>
      </c>
      <c r="AA1331" s="12" t="str">
        <f aca="false">IF(Z1331&lt;&gt;"",Z1331/S1331,"")</f>
        <v/>
      </c>
      <c r="AB1331" s="28" t="str">
        <f aca="false">IF(AND(K1331&gt;0,J1331&gt;0,V1331&gt;0,U1331&gt;0),V1331-U1331,"")</f>
        <v/>
      </c>
      <c r="AC1331" s="12" t="str">
        <f aca="false">IF(AB1331&lt;&gt;"",AB1331/U1331,"")</f>
        <v/>
      </c>
      <c r="AD1331" s="27" t="n">
        <v>0</v>
      </c>
      <c r="AE1331" s="27" t="n">
        <v>0</v>
      </c>
      <c r="AF1331" s="27" t="n">
        <v>0</v>
      </c>
      <c r="AG1331" s="28" t="n">
        <f aca="false">AD1331+AE1331+AF1331</f>
        <v>0</v>
      </c>
      <c r="AH1331" s="12" t="str">
        <f aca="false">IF(AG1331&gt;0,AD1331/AG1331,"")</f>
        <v/>
      </c>
      <c r="AI1331" s="27" t="n">
        <v>0</v>
      </c>
      <c r="AJ1331" s="27" t="n">
        <v>0</v>
      </c>
      <c r="AK1331" s="27" t="n">
        <v>0</v>
      </c>
      <c r="AL1331" s="22" t="str">
        <f aca="false">IF(OR(AJ1331&gt;0,AK1331&gt;0),"Sí","No")</f>
        <v>No</v>
      </c>
      <c r="AM1331" s="6"/>
      <c r="AN1331" s="6"/>
      <c r="AO1331" s="12" t="n">
        <f aca="false">IF(M1331&gt;0,K1331/M1331,"")</f>
        <v>1</v>
      </c>
      <c r="AP1331" s="22" t="str">
        <f aca="false">IF(M1331&gt;=Resumen!$B$5,"Alto","Bajo")</f>
        <v>Bajo</v>
      </c>
      <c r="AQ1331" s="22" t="str">
        <f aca="false">IF(AO1331&gt;=Resumen!$B$28,"Alto","Bajo")</f>
        <v>Alto</v>
      </c>
      <c r="AR1331" s="22" t="str">
        <f aca="false">AP1331&amp;" Potencial / "&amp;AQ1331&amp;" Share"</f>
        <v>Bajo Potencial / Alto Share</v>
      </c>
      <c r="AS1331" s="22" t="str">
        <f aca="false">IF(Q1331="Sí",IF(AO1331&gt;=Resumen!$B$29,"Alto","Bajo"),"")</f>
        <v/>
      </c>
      <c r="AT1331" s="22" t="str">
        <f aca="false">IF(AS1331&lt;&gt;"",AP1331&amp;" Potencial / "&amp;AS1331&amp;" Share","")</f>
        <v/>
      </c>
      <c r="AU1331" s="22" t="str">
        <f aca="false">IF(AH1331="","Sin dato",IF(AH1331-AO1331&gt;Resumen!$B$6,"Sobre-exhibido",IF(AO1331-AH1331&gt;Resumen!$B$6,"Sub-exhibido","En línea")))</f>
        <v>Sin dato</v>
      </c>
      <c r="AV1331" s="22" t="str">
        <f aca="false">IF(AT1331="","",IF(AT1331="Alto Potencial / Bajo Share",1,IF(AT1331="Alto Potencial / Alto Share",2,IF(AT1331="Bajo Potencial / Alto Share",3,4))))</f>
        <v/>
      </c>
      <c r="AW1331" s="22" t="str">
        <f aca="false">IF(Q1331="No","Sin competencia directa",IF(AV1331=1,"1 - Foco Conquista (Alto Pot / Bajo Share)",IF(AV1331=2,"2 - Foco Defensa (Alto Pot / Alto Share)",IF(AV1331=3,"3 - Monitoreo (Bajo Pot / Alto Share)","4 - Baja Prioridad (Bajo Pot / Bajo Share)"))))</f>
        <v>Sin competencia directa</v>
      </c>
      <c r="AX1331" s="12" t="str">
        <f aca="false">IF(OR(IFERROR(AND(W1331&lt;&gt;"",Y1331&lt;&gt;"",Y1331-W1331&gt;Resumen!$B$8),FALSE()),IFERROR(AND(X1331&lt;&gt;"",Y1331&lt;&gt;"",Y1331-X1331&gt;Resumen!$B$8),FALSE())),MAX(IF(IFERROR(AND(W1331&lt;&gt;"",Y1331&lt;&gt;"",Y1331-W1331&gt;Resumen!$B$8),FALSE()),Y1331-W1331,0),IF(IFERROR(AND(X1331&lt;&gt;"",Y1331&lt;&gt;"",Y1331-X1331&gt;Resumen!$B$8),FALSE()),Y1331-X1331,0)),"")</f>
        <v/>
      </c>
      <c r="AY1331" s="22" t="str">
        <f aca="false">IF(OR(IFERROR(AND(W1331&lt;&gt;"",Y1331&lt;&gt;"",Y1331-W1331&gt;Resumen!$B$8),FALSE()),IFERROR(AND(X1331&lt;&gt;"",Y1331&lt;&gt;"",Y1331-X1331&gt;Resumen!$B$8),FALSE())),TRIM("Lays tiene mayor markup que "&amp;IF(IFERROR(AND(W1331&lt;&gt;"",Y1331&lt;&gt;"",Y1331-W1331&gt;Resumen!$B$8),FALSE()),"Quento ","")&amp;IF(IFERROR(AND(X1331&lt;&gt;"",Y1331&lt;&gt;"",Y1331-X1331&gt;Resumen!$B$8),FALSE()),"Julicroc ","")&amp;"en este PDV"),"")</f>
        <v/>
      </c>
      <c r="AZ1331" s="22" t="str">
        <f aca="false">IF(COUNTIF('Plan Pehuamar - Lista'!$A$2:$A$167,A1331)&gt;0,"Sí","No")</f>
        <v>No</v>
      </c>
      <c r="BA1331" s="22" t="str">
        <f aca="false">IF(COUNTIF('Plan Combo 9+1'!$A$2:$A$226,A1331)&gt;0,"Sí","No")</f>
        <v>No</v>
      </c>
      <c r="BB1331" s="22" t="str">
        <f aca="false">IF(AH1331="","No",IF(BA1331="Sí",IF((AO1331-AH1331)&gt;Resumen!$B$6,"Sí","No"),IF((AO1331-AH1331)&gt;=Resumen!$B$132,"Sí","No")))</f>
        <v>No</v>
      </c>
      <c r="BC1331" s="22" t="str">
        <f aca="false">IF(AND(N1331="Sí",AL1331="Sí",AI1331=0),"Sí","No")</f>
        <v>No</v>
      </c>
      <c r="BD1331" s="22" t="str">
        <f aca="false">IF(COUNTIF('Plan 9+1 (con Pehuamar)'!$A$2:$A$227,A1331)&gt;0,"Sí","No")</f>
        <v>No</v>
      </c>
    </row>
    <row r="1332" customFormat="false" ht="15" hidden="false" customHeight="true" outlineLevel="0" collapsed="false">
      <c r="A1332" s="6" t="n">
        <v>400961</v>
      </c>
      <c r="B1332" s="6" t="n">
        <v>6</v>
      </c>
      <c r="C1332" s="6" t="n">
        <v>606</v>
      </c>
      <c r="D1332" s="6" t="s">
        <v>444</v>
      </c>
      <c r="E1332" s="6" t="s">
        <v>1501</v>
      </c>
      <c r="F1332" s="6" t="s">
        <v>196</v>
      </c>
      <c r="G1332" s="6" t="s">
        <v>129</v>
      </c>
      <c r="H1332" s="6" t="s">
        <v>197</v>
      </c>
      <c r="I1332" s="27" t="n">
        <v>0</v>
      </c>
      <c r="J1332" s="27" t="n">
        <v>0</v>
      </c>
      <c r="K1332" s="27" t="n">
        <v>0.5</v>
      </c>
      <c r="L1332" s="28" t="n">
        <f aca="false">I1332+J1332</f>
        <v>0</v>
      </c>
      <c r="M1332" s="28" t="n">
        <f aca="false">L1332+K1332</f>
        <v>0.5</v>
      </c>
      <c r="N1332" s="22" t="str">
        <f aca="false">IF(I1332&gt;0,"Sí","No")</f>
        <v>No</v>
      </c>
      <c r="O1332" s="22" t="str">
        <f aca="false">IF(J1332&gt;0,"Sí","No")</f>
        <v>No</v>
      </c>
      <c r="P1332" s="22" t="str">
        <f aca="false">IF(K1332&gt;0,"Sí","No")</f>
        <v>Sí</v>
      </c>
      <c r="Q1332" s="22" t="str">
        <f aca="false">IF(OR(I1332&gt;0,J1332&gt;0),"Sí","No")</f>
        <v>No</v>
      </c>
      <c r="R1332" s="27"/>
      <c r="S1332" s="27"/>
      <c r="T1332" s="27"/>
      <c r="U1332" s="27"/>
      <c r="V1332" s="27"/>
      <c r="W1332" s="12" t="str">
        <f aca="false">IF(AND(I1332&gt;0,R1332&gt;0),(S1332-R1332)/R1332,"")</f>
        <v/>
      </c>
      <c r="X1332" s="12" t="str">
        <f aca="false">IF(AND(J1332&gt;0,T1332&gt;0),(U1332-T1332)/T1332,"")</f>
        <v/>
      </c>
      <c r="Y1332" s="12" t="str">
        <f aca="false">IF(AND(K1332&gt;0,V1332&gt;0),(V1332-Resumen!$B$7)/Resumen!$B$7,"")</f>
        <v/>
      </c>
      <c r="Z1332" s="28" t="str">
        <f aca="false">IF(AND(K1332&gt;0,I1332&gt;0,V1332&gt;0,S1332&gt;0),V1332-S1332,"")</f>
        <v/>
      </c>
      <c r="AA1332" s="12" t="str">
        <f aca="false">IF(Z1332&lt;&gt;"",Z1332/S1332,"")</f>
        <v/>
      </c>
      <c r="AB1332" s="28" t="str">
        <f aca="false">IF(AND(K1332&gt;0,J1332&gt;0,V1332&gt;0,U1332&gt;0),V1332-U1332,"")</f>
        <v/>
      </c>
      <c r="AC1332" s="12" t="str">
        <f aca="false">IF(AB1332&lt;&gt;"",AB1332/U1332,"")</f>
        <v/>
      </c>
      <c r="AD1332" s="27" t="n">
        <v>0</v>
      </c>
      <c r="AE1332" s="27" t="n">
        <v>0</v>
      </c>
      <c r="AF1332" s="27" t="n">
        <v>0</v>
      </c>
      <c r="AG1332" s="28" t="n">
        <f aca="false">AD1332+AE1332+AF1332</f>
        <v>0</v>
      </c>
      <c r="AH1332" s="12" t="str">
        <f aca="false">IF(AG1332&gt;0,AD1332/AG1332,"")</f>
        <v/>
      </c>
      <c r="AI1332" s="27" t="n">
        <v>0</v>
      </c>
      <c r="AJ1332" s="27" t="n">
        <v>0</v>
      </c>
      <c r="AK1332" s="27" t="n">
        <v>0</v>
      </c>
      <c r="AL1332" s="22" t="str">
        <f aca="false">IF(OR(AJ1332&gt;0,AK1332&gt;0),"Sí","No")</f>
        <v>No</v>
      </c>
      <c r="AM1332" s="6"/>
      <c r="AN1332" s="6"/>
      <c r="AO1332" s="12" t="n">
        <f aca="false">IF(M1332&gt;0,K1332/M1332,"")</f>
        <v>1</v>
      </c>
      <c r="AP1332" s="22" t="str">
        <f aca="false">IF(M1332&gt;=Resumen!$B$5,"Alto","Bajo")</f>
        <v>Bajo</v>
      </c>
      <c r="AQ1332" s="22" t="str">
        <f aca="false">IF(AO1332&gt;=Resumen!$B$28,"Alto","Bajo")</f>
        <v>Alto</v>
      </c>
      <c r="AR1332" s="22" t="str">
        <f aca="false">AP1332&amp;" Potencial / "&amp;AQ1332&amp;" Share"</f>
        <v>Bajo Potencial / Alto Share</v>
      </c>
      <c r="AS1332" s="22" t="str">
        <f aca="false">IF(Q1332="Sí",IF(AO1332&gt;=Resumen!$B$29,"Alto","Bajo"),"")</f>
        <v/>
      </c>
      <c r="AT1332" s="22" t="str">
        <f aca="false">IF(AS1332&lt;&gt;"",AP1332&amp;" Potencial / "&amp;AS1332&amp;" Share","")</f>
        <v/>
      </c>
      <c r="AU1332" s="22" t="str">
        <f aca="false">IF(AH1332="","Sin dato",IF(AH1332-AO1332&gt;Resumen!$B$6,"Sobre-exhibido",IF(AO1332-AH1332&gt;Resumen!$B$6,"Sub-exhibido","En línea")))</f>
        <v>Sin dato</v>
      </c>
      <c r="AV1332" s="22" t="str">
        <f aca="false">IF(AT1332="","",IF(AT1332="Alto Potencial / Bajo Share",1,IF(AT1332="Alto Potencial / Alto Share",2,IF(AT1332="Bajo Potencial / Alto Share",3,4))))</f>
        <v/>
      </c>
      <c r="AW1332" s="22" t="str">
        <f aca="false">IF(Q1332="No","Sin competencia directa",IF(AV1332=1,"1 - Foco Conquista (Alto Pot / Bajo Share)",IF(AV1332=2,"2 - Foco Defensa (Alto Pot / Alto Share)",IF(AV1332=3,"3 - Monitoreo (Bajo Pot / Alto Share)","4 - Baja Prioridad (Bajo Pot / Bajo Share)"))))</f>
        <v>Sin competencia directa</v>
      </c>
      <c r="AX1332" s="12" t="str">
        <f aca="false">IF(OR(IFERROR(AND(W1332&lt;&gt;"",Y1332&lt;&gt;"",Y1332-W1332&gt;Resumen!$B$8),FALSE()),IFERROR(AND(X1332&lt;&gt;"",Y1332&lt;&gt;"",Y1332-X1332&gt;Resumen!$B$8),FALSE())),MAX(IF(IFERROR(AND(W1332&lt;&gt;"",Y1332&lt;&gt;"",Y1332-W1332&gt;Resumen!$B$8),FALSE()),Y1332-W1332,0),IF(IFERROR(AND(X1332&lt;&gt;"",Y1332&lt;&gt;"",Y1332-X1332&gt;Resumen!$B$8),FALSE()),Y1332-X1332,0)),"")</f>
        <v/>
      </c>
      <c r="AY1332" s="22" t="str">
        <f aca="false">IF(OR(IFERROR(AND(W1332&lt;&gt;"",Y1332&lt;&gt;"",Y1332-W1332&gt;Resumen!$B$8),FALSE()),IFERROR(AND(X1332&lt;&gt;"",Y1332&lt;&gt;"",Y1332-X1332&gt;Resumen!$B$8),FALSE())),TRIM("Lays tiene mayor markup que "&amp;IF(IFERROR(AND(W1332&lt;&gt;"",Y1332&lt;&gt;"",Y1332-W1332&gt;Resumen!$B$8),FALSE()),"Quento ","")&amp;IF(IFERROR(AND(X1332&lt;&gt;"",Y1332&lt;&gt;"",Y1332-X1332&gt;Resumen!$B$8),FALSE()),"Julicroc ","")&amp;"en este PDV"),"")</f>
        <v/>
      </c>
      <c r="AZ1332" s="22" t="str">
        <f aca="false">IF(COUNTIF('Plan Pehuamar - Lista'!$A$2:$A$167,A1332)&gt;0,"Sí","No")</f>
        <v>No</v>
      </c>
      <c r="BA1332" s="22" t="str">
        <f aca="false">IF(COUNTIF('Plan Combo 9+1'!$A$2:$A$226,A1332)&gt;0,"Sí","No")</f>
        <v>No</v>
      </c>
      <c r="BB1332" s="22" t="str">
        <f aca="false">IF(AH1332="","No",IF(BA1332="Sí",IF((AO1332-AH1332)&gt;Resumen!$B$6,"Sí","No"),IF((AO1332-AH1332)&gt;=Resumen!$B$132,"Sí","No")))</f>
        <v>No</v>
      </c>
      <c r="BC1332" s="22" t="str">
        <f aca="false">IF(AND(N1332="Sí",AL1332="Sí",AI1332=0),"Sí","No")</f>
        <v>No</v>
      </c>
      <c r="BD1332" s="22" t="str">
        <f aca="false">IF(COUNTIF('Plan 9+1 (con Pehuamar)'!$A$2:$A$227,A1332)&gt;0,"Sí","No")</f>
        <v>No</v>
      </c>
    </row>
    <row r="1333" customFormat="false" ht="15" hidden="false" customHeight="true" outlineLevel="0" collapsed="false">
      <c r="A1333" s="6" t="n">
        <v>401068</v>
      </c>
      <c r="B1333" s="6" t="n">
        <v>6</v>
      </c>
      <c r="C1333" s="6" t="n">
        <v>606</v>
      </c>
      <c r="D1333" s="6" t="s">
        <v>444</v>
      </c>
      <c r="E1333" s="6" t="s">
        <v>1502</v>
      </c>
      <c r="F1333" s="6" t="s">
        <v>196</v>
      </c>
      <c r="G1333" s="6" t="s">
        <v>129</v>
      </c>
      <c r="H1333" s="6" t="s">
        <v>197</v>
      </c>
      <c r="I1333" s="27" t="n">
        <v>10</v>
      </c>
      <c r="J1333" s="27" t="n">
        <v>0</v>
      </c>
      <c r="K1333" s="27" t="n">
        <v>6</v>
      </c>
      <c r="L1333" s="28" t="n">
        <f aca="false">I1333+J1333</f>
        <v>10</v>
      </c>
      <c r="M1333" s="28" t="n">
        <f aca="false">L1333+K1333</f>
        <v>16</v>
      </c>
      <c r="N1333" s="22" t="str">
        <f aca="false">IF(I1333&gt;0,"Sí","No")</f>
        <v>Sí</v>
      </c>
      <c r="O1333" s="22" t="str">
        <f aca="false">IF(J1333&gt;0,"Sí","No")</f>
        <v>No</v>
      </c>
      <c r="P1333" s="22" t="str">
        <f aca="false">IF(K1333&gt;0,"Sí","No")</f>
        <v>Sí</v>
      </c>
      <c r="Q1333" s="22" t="str">
        <f aca="false">IF(OR(I1333&gt;0,J1333&gt;0),"Sí","No")</f>
        <v>Sí</v>
      </c>
      <c r="R1333" s="27" t="n">
        <v>1650</v>
      </c>
      <c r="S1333" s="27" t="n">
        <v>2600</v>
      </c>
      <c r="T1333" s="27"/>
      <c r="U1333" s="27"/>
      <c r="V1333" s="27" t="n">
        <v>3500</v>
      </c>
      <c r="W1333" s="12" t="n">
        <f aca="false">IF(AND(I1333&gt;0,R1333&gt;0),(S1333-R1333)/R1333,"")</f>
        <v>0.575757575757576</v>
      </c>
      <c r="X1333" s="12" t="str">
        <f aca="false">IF(AND(J1333&gt;0,T1333&gt;0),(U1333-T1333)/T1333,"")</f>
        <v/>
      </c>
      <c r="Y1333" s="12" t="n">
        <f aca="false">IF(AND(K1333&gt;0,V1333&gt;0),(V1333-Resumen!$B$7)/Resumen!$B$7,"")</f>
        <v>0.4</v>
      </c>
      <c r="Z1333" s="28" t="n">
        <f aca="false">IF(AND(K1333&gt;0,I1333&gt;0,V1333&gt;0,S1333&gt;0),V1333-S1333,"")</f>
        <v>900</v>
      </c>
      <c r="AA1333" s="12" t="n">
        <f aca="false">IF(Z1333&lt;&gt;"",Z1333/S1333,"")</f>
        <v>0.346153846153846</v>
      </c>
      <c r="AB1333" s="28" t="str">
        <f aca="false">IF(AND(K1333&gt;0,J1333&gt;0,V1333&gt;0,U1333&gt;0),V1333-U1333,"")</f>
        <v/>
      </c>
      <c r="AC1333" s="12" t="str">
        <f aca="false">IF(AB1333&lt;&gt;"",AB1333/U1333,"")</f>
        <v/>
      </c>
      <c r="AD1333" s="27" t="n">
        <v>1</v>
      </c>
      <c r="AE1333" s="27" t="n">
        <v>1</v>
      </c>
      <c r="AF1333" s="27" t="n">
        <v>1</v>
      </c>
      <c r="AG1333" s="28" t="n">
        <f aca="false">AD1333+AE1333+AF1333</f>
        <v>3</v>
      </c>
      <c r="AH1333" s="12" t="n">
        <f aca="false">IF(AG1333&gt;0,AD1333/AG1333,"")</f>
        <v>0.333333333333333</v>
      </c>
      <c r="AI1333" s="27" t="n">
        <v>1</v>
      </c>
      <c r="AJ1333" s="27" t="n">
        <v>1</v>
      </c>
      <c r="AK1333" s="27" t="n">
        <v>1</v>
      </c>
      <c r="AL1333" s="22" t="str">
        <f aca="false">IF(OR(AJ1333&gt;0,AK1333&gt;0),"Sí","No")</f>
        <v>Sí</v>
      </c>
      <c r="AM1333" s="6" t="s">
        <v>198</v>
      </c>
      <c r="AN1333" s="6"/>
      <c r="AO1333" s="12" t="n">
        <f aca="false">IF(M1333&gt;0,K1333/M1333,"")</f>
        <v>0.375</v>
      </c>
      <c r="AP1333" s="22" t="str">
        <f aca="false">IF(M1333&gt;=Resumen!$B$5,"Alto","Bajo")</f>
        <v>Bajo</v>
      </c>
      <c r="AQ1333" s="22" t="str">
        <f aca="false">IF(AO1333&gt;=Resumen!$B$28,"Alto","Bajo")</f>
        <v>Bajo</v>
      </c>
      <c r="AR1333" s="22" t="str">
        <f aca="false">AP1333&amp;" Potencial / "&amp;AQ1333&amp;" Share"</f>
        <v>Bajo Potencial / Bajo Share</v>
      </c>
      <c r="AS1333" s="22" t="str">
        <f aca="false">IF(Q1333="Sí",IF(AO1333&gt;=Resumen!$B$29,"Alto","Bajo"),"")</f>
        <v>Bajo</v>
      </c>
      <c r="AT1333" s="22" t="str">
        <f aca="false">IF(AS1333&lt;&gt;"",AP1333&amp;" Potencial / "&amp;AS1333&amp;" Share","")</f>
        <v>Bajo Potencial / Bajo Share</v>
      </c>
      <c r="AU1333" s="22" t="str">
        <f aca="false">IF(AH1333="","Sin dato",IF(AH1333-AO1333&gt;Resumen!$B$6,"Sobre-exhibido",IF(AO1333-AH1333&gt;Resumen!$B$6,"Sub-exhibido","En línea")))</f>
        <v>En línea</v>
      </c>
      <c r="AV1333" s="22" t="n">
        <f aca="false">IF(AT1333="","",IF(AT1333="Alto Potencial / Bajo Share",1,IF(AT1333="Alto Potencial / Alto Share",2,IF(AT1333="Bajo Potencial / Alto Share",3,4))))</f>
        <v>4</v>
      </c>
      <c r="AW1333" s="22" t="str">
        <f aca="false">IF(Q1333="No","Sin competencia directa",IF(AV1333=1,"1 - Foco Conquista (Alto Pot / Bajo Share)",IF(AV1333=2,"2 - Foco Defensa (Alto Pot / Alto Share)",IF(AV1333=3,"3 - Monitoreo (Bajo Pot / Alto Share)","4 - Baja Prioridad (Bajo Pot / Bajo Share)"))))</f>
        <v>4 - Baja Prioridad (Bajo Pot / Bajo Share)</v>
      </c>
      <c r="AX1333" s="12" t="str">
        <f aca="false">IF(OR(IFERROR(AND(W1333&lt;&gt;"",Y1333&lt;&gt;"",Y1333-W1333&gt;Resumen!$B$8),FALSE()),IFERROR(AND(X1333&lt;&gt;"",Y1333&lt;&gt;"",Y1333-X1333&gt;Resumen!$B$8),FALSE())),MAX(IF(IFERROR(AND(W1333&lt;&gt;"",Y1333&lt;&gt;"",Y1333-W1333&gt;Resumen!$B$8),FALSE()),Y1333-W1333,0),IF(IFERROR(AND(X1333&lt;&gt;"",Y1333&lt;&gt;"",Y1333-X1333&gt;Resumen!$B$8),FALSE()),Y1333-X1333,0)),"")</f>
        <v/>
      </c>
      <c r="AY1333" s="22" t="str">
        <f aca="false">IF(OR(IFERROR(AND(W1333&lt;&gt;"",Y1333&lt;&gt;"",Y1333-W1333&gt;Resumen!$B$8),FALSE()),IFERROR(AND(X1333&lt;&gt;"",Y1333&lt;&gt;"",Y1333-X1333&gt;Resumen!$B$8),FALSE())),TRIM("Lays tiene mayor markup que "&amp;IF(IFERROR(AND(W1333&lt;&gt;"",Y1333&lt;&gt;"",Y1333-W1333&gt;Resumen!$B$8),FALSE()),"Quento ","")&amp;IF(IFERROR(AND(X1333&lt;&gt;"",Y1333&lt;&gt;"",Y1333-X1333&gt;Resumen!$B$8),FALSE()),"Julicroc ","")&amp;"en este PDV"),"")</f>
        <v/>
      </c>
      <c r="AZ1333" s="22" t="str">
        <f aca="false">IF(COUNTIF('Plan Pehuamar - Lista'!$A$2:$A$167,A1333)&gt;0,"Sí","No")</f>
        <v>No</v>
      </c>
      <c r="BA1333" s="22" t="str">
        <f aca="false">IF(COUNTIF('Plan Combo 9+1'!$A$2:$A$226,A1333)&gt;0,"Sí","No")</f>
        <v>No</v>
      </c>
      <c r="BB1333" s="22" t="str">
        <f aca="false">IF(AH1333="","No",IF(BA1333="Sí",IF((AO1333-AH1333)&gt;Resumen!$B$6,"Sí","No"),IF((AO1333-AH1333)&gt;=Resumen!$B$132,"Sí","No")))</f>
        <v>No</v>
      </c>
      <c r="BC1333" s="22" t="str">
        <f aca="false">IF(AND(N1333="Sí",AL1333="Sí",AI1333=0),"Sí","No")</f>
        <v>No</v>
      </c>
      <c r="BD1333" s="22" t="str">
        <f aca="false">IF(COUNTIF('Plan 9+1 (con Pehuamar)'!$A$2:$A$227,A1333)&gt;0,"Sí","No")</f>
        <v>No</v>
      </c>
    </row>
    <row r="1334" customFormat="false" ht="15" hidden="false" customHeight="true" outlineLevel="0" collapsed="false">
      <c r="A1334" s="6" t="n">
        <v>401129</v>
      </c>
      <c r="B1334" s="6" t="n">
        <v>6</v>
      </c>
      <c r="C1334" s="6" t="n">
        <v>606</v>
      </c>
      <c r="D1334" s="6" t="s">
        <v>444</v>
      </c>
      <c r="E1334" s="6" t="s">
        <v>1503</v>
      </c>
      <c r="F1334" s="6" t="s">
        <v>196</v>
      </c>
      <c r="G1334" s="6" t="s">
        <v>129</v>
      </c>
      <c r="H1334" s="6" t="s">
        <v>197</v>
      </c>
      <c r="I1334" s="27" t="n">
        <v>0</v>
      </c>
      <c r="J1334" s="27" t="n">
        <v>0</v>
      </c>
      <c r="K1334" s="27" t="n">
        <v>1.5</v>
      </c>
      <c r="L1334" s="28" t="n">
        <f aca="false">I1334+J1334</f>
        <v>0</v>
      </c>
      <c r="M1334" s="28" t="n">
        <f aca="false">L1334+K1334</f>
        <v>1.5</v>
      </c>
      <c r="N1334" s="22" t="str">
        <f aca="false">IF(I1334&gt;0,"Sí","No")</f>
        <v>No</v>
      </c>
      <c r="O1334" s="22" t="str">
        <f aca="false">IF(J1334&gt;0,"Sí","No")</f>
        <v>No</v>
      </c>
      <c r="P1334" s="22" t="str">
        <f aca="false">IF(K1334&gt;0,"Sí","No")</f>
        <v>Sí</v>
      </c>
      <c r="Q1334" s="22" t="str">
        <f aca="false">IF(OR(I1334&gt;0,J1334&gt;0),"Sí","No")</f>
        <v>No</v>
      </c>
      <c r="R1334" s="27"/>
      <c r="S1334" s="27"/>
      <c r="T1334" s="27"/>
      <c r="U1334" s="27"/>
      <c r="V1334" s="27"/>
      <c r="W1334" s="12" t="str">
        <f aca="false">IF(AND(I1334&gt;0,R1334&gt;0),(S1334-R1334)/R1334,"")</f>
        <v/>
      </c>
      <c r="X1334" s="12" t="str">
        <f aca="false">IF(AND(J1334&gt;0,T1334&gt;0),(U1334-T1334)/T1334,"")</f>
        <v/>
      </c>
      <c r="Y1334" s="12" t="str">
        <f aca="false">IF(AND(K1334&gt;0,V1334&gt;0),(V1334-Resumen!$B$7)/Resumen!$B$7,"")</f>
        <v/>
      </c>
      <c r="Z1334" s="28" t="str">
        <f aca="false">IF(AND(K1334&gt;0,I1334&gt;0,V1334&gt;0,S1334&gt;0),V1334-S1334,"")</f>
        <v/>
      </c>
      <c r="AA1334" s="12" t="str">
        <f aca="false">IF(Z1334&lt;&gt;"",Z1334/S1334,"")</f>
        <v/>
      </c>
      <c r="AB1334" s="28" t="str">
        <f aca="false">IF(AND(K1334&gt;0,J1334&gt;0,V1334&gt;0,U1334&gt;0),V1334-U1334,"")</f>
        <v/>
      </c>
      <c r="AC1334" s="12" t="str">
        <f aca="false">IF(AB1334&lt;&gt;"",AB1334/U1334,"")</f>
        <v/>
      </c>
      <c r="AD1334" s="27" t="n">
        <v>0</v>
      </c>
      <c r="AE1334" s="27" t="n">
        <v>0</v>
      </c>
      <c r="AF1334" s="27" t="n">
        <v>0</v>
      </c>
      <c r="AG1334" s="28" t="n">
        <f aca="false">AD1334+AE1334+AF1334</f>
        <v>0</v>
      </c>
      <c r="AH1334" s="12" t="str">
        <f aca="false">IF(AG1334&gt;0,AD1334/AG1334,"")</f>
        <v/>
      </c>
      <c r="AI1334" s="27" t="n">
        <v>0</v>
      </c>
      <c r="AJ1334" s="27" t="n">
        <v>0</v>
      </c>
      <c r="AK1334" s="27" t="n">
        <v>0</v>
      </c>
      <c r="AL1334" s="22" t="str">
        <f aca="false">IF(OR(AJ1334&gt;0,AK1334&gt;0),"Sí","No")</f>
        <v>No</v>
      </c>
      <c r="AM1334" s="6"/>
      <c r="AN1334" s="6"/>
      <c r="AO1334" s="12" t="n">
        <f aca="false">IF(M1334&gt;0,K1334/M1334,"")</f>
        <v>1</v>
      </c>
      <c r="AP1334" s="22" t="str">
        <f aca="false">IF(M1334&gt;=Resumen!$B$5,"Alto","Bajo")</f>
        <v>Bajo</v>
      </c>
      <c r="AQ1334" s="22" t="str">
        <f aca="false">IF(AO1334&gt;=Resumen!$B$28,"Alto","Bajo")</f>
        <v>Alto</v>
      </c>
      <c r="AR1334" s="22" t="str">
        <f aca="false">AP1334&amp;" Potencial / "&amp;AQ1334&amp;" Share"</f>
        <v>Bajo Potencial / Alto Share</v>
      </c>
      <c r="AS1334" s="22" t="str">
        <f aca="false">IF(Q1334="Sí",IF(AO1334&gt;=Resumen!$B$29,"Alto","Bajo"),"")</f>
        <v/>
      </c>
      <c r="AT1334" s="22" t="str">
        <f aca="false">IF(AS1334&lt;&gt;"",AP1334&amp;" Potencial / "&amp;AS1334&amp;" Share","")</f>
        <v/>
      </c>
      <c r="AU1334" s="22" t="str">
        <f aca="false">IF(AH1334="","Sin dato",IF(AH1334-AO1334&gt;Resumen!$B$6,"Sobre-exhibido",IF(AO1334-AH1334&gt;Resumen!$B$6,"Sub-exhibido","En línea")))</f>
        <v>Sin dato</v>
      </c>
      <c r="AV1334" s="22" t="str">
        <f aca="false">IF(AT1334="","",IF(AT1334="Alto Potencial / Bajo Share",1,IF(AT1334="Alto Potencial / Alto Share",2,IF(AT1334="Bajo Potencial / Alto Share",3,4))))</f>
        <v/>
      </c>
      <c r="AW1334" s="22" t="str">
        <f aca="false">IF(Q1334="No","Sin competencia directa",IF(AV1334=1,"1 - Foco Conquista (Alto Pot / Bajo Share)",IF(AV1334=2,"2 - Foco Defensa (Alto Pot / Alto Share)",IF(AV1334=3,"3 - Monitoreo (Bajo Pot / Alto Share)","4 - Baja Prioridad (Bajo Pot / Bajo Share)"))))</f>
        <v>Sin competencia directa</v>
      </c>
      <c r="AX1334" s="12" t="str">
        <f aca="false">IF(OR(IFERROR(AND(W1334&lt;&gt;"",Y1334&lt;&gt;"",Y1334-W1334&gt;Resumen!$B$8),FALSE()),IFERROR(AND(X1334&lt;&gt;"",Y1334&lt;&gt;"",Y1334-X1334&gt;Resumen!$B$8),FALSE())),MAX(IF(IFERROR(AND(W1334&lt;&gt;"",Y1334&lt;&gt;"",Y1334-W1334&gt;Resumen!$B$8),FALSE()),Y1334-W1334,0),IF(IFERROR(AND(X1334&lt;&gt;"",Y1334&lt;&gt;"",Y1334-X1334&gt;Resumen!$B$8),FALSE()),Y1334-X1334,0)),"")</f>
        <v/>
      </c>
      <c r="AY1334" s="22" t="str">
        <f aca="false">IF(OR(IFERROR(AND(W1334&lt;&gt;"",Y1334&lt;&gt;"",Y1334-W1334&gt;Resumen!$B$8),FALSE()),IFERROR(AND(X1334&lt;&gt;"",Y1334&lt;&gt;"",Y1334-X1334&gt;Resumen!$B$8),FALSE())),TRIM("Lays tiene mayor markup que "&amp;IF(IFERROR(AND(W1334&lt;&gt;"",Y1334&lt;&gt;"",Y1334-W1334&gt;Resumen!$B$8),FALSE()),"Quento ","")&amp;IF(IFERROR(AND(X1334&lt;&gt;"",Y1334&lt;&gt;"",Y1334-X1334&gt;Resumen!$B$8),FALSE()),"Julicroc ","")&amp;"en este PDV"),"")</f>
        <v/>
      </c>
      <c r="AZ1334" s="22" t="str">
        <f aca="false">IF(COUNTIF('Plan Pehuamar - Lista'!$A$2:$A$167,A1334)&gt;0,"Sí","No")</f>
        <v>No</v>
      </c>
      <c r="BA1334" s="22" t="str">
        <f aca="false">IF(COUNTIF('Plan Combo 9+1'!$A$2:$A$226,A1334)&gt;0,"Sí","No")</f>
        <v>No</v>
      </c>
      <c r="BB1334" s="22" t="str">
        <f aca="false">IF(AH1334="","No",IF(BA1334="Sí",IF((AO1334-AH1334)&gt;Resumen!$B$6,"Sí","No"),IF((AO1334-AH1334)&gt;=Resumen!$B$132,"Sí","No")))</f>
        <v>No</v>
      </c>
      <c r="BC1334" s="22" t="str">
        <f aca="false">IF(AND(N1334="Sí",AL1334="Sí",AI1334=0),"Sí","No")</f>
        <v>No</v>
      </c>
      <c r="BD1334" s="22" t="str">
        <f aca="false">IF(COUNTIF('Plan 9+1 (con Pehuamar)'!$A$2:$A$227,A1334)&gt;0,"Sí","No")</f>
        <v>No</v>
      </c>
    </row>
    <row r="1335" customFormat="false" ht="15" hidden="false" customHeight="true" outlineLevel="0" collapsed="false">
      <c r="A1335" s="6" t="n">
        <v>403886</v>
      </c>
      <c r="B1335" s="6" t="n">
        <v>6</v>
      </c>
      <c r="C1335" s="6" t="n">
        <v>606</v>
      </c>
      <c r="D1335" s="6" t="s">
        <v>444</v>
      </c>
      <c r="E1335" s="6" t="s">
        <v>1504</v>
      </c>
      <c r="F1335" s="6" t="s">
        <v>196</v>
      </c>
      <c r="G1335" s="6" t="s">
        <v>129</v>
      </c>
      <c r="H1335" s="6" t="s">
        <v>197</v>
      </c>
      <c r="I1335" s="27" t="n">
        <v>0</v>
      </c>
      <c r="J1335" s="27" t="n">
        <v>0</v>
      </c>
      <c r="K1335" s="27" t="n">
        <v>0.8</v>
      </c>
      <c r="L1335" s="28" t="n">
        <f aca="false">I1335+J1335</f>
        <v>0</v>
      </c>
      <c r="M1335" s="28" t="n">
        <f aca="false">L1335+K1335</f>
        <v>0.8</v>
      </c>
      <c r="N1335" s="22" t="str">
        <f aca="false">IF(I1335&gt;0,"Sí","No")</f>
        <v>No</v>
      </c>
      <c r="O1335" s="22" t="str">
        <f aca="false">IF(J1335&gt;0,"Sí","No")</f>
        <v>No</v>
      </c>
      <c r="P1335" s="22" t="str">
        <f aca="false">IF(K1335&gt;0,"Sí","No")</f>
        <v>Sí</v>
      </c>
      <c r="Q1335" s="22" t="str">
        <f aca="false">IF(OR(I1335&gt;0,J1335&gt;0),"Sí","No")</f>
        <v>No</v>
      </c>
      <c r="R1335" s="27"/>
      <c r="S1335" s="27"/>
      <c r="T1335" s="27"/>
      <c r="U1335" s="27"/>
      <c r="V1335" s="27"/>
      <c r="W1335" s="12" t="str">
        <f aca="false">IF(AND(I1335&gt;0,R1335&gt;0),(S1335-R1335)/R1335,"")</f>
        <v/>
      </c>
      <c r="X1335" s="12" t="str">
        <f aca="false">IF(AND(J1335&gt;0,T1335&gt;0),(U1335-T1335)/T1335,"")</f>
        <v/>
      </c>
      <c r="Y1335" s="12" t="str">
        <f aca="false">IF(AND(K1335&gt;0,V1335&gt;0),(V1335-Resumen!$B$7)/Resumen!$B$7,"")</f>
        <v/>
      </c>
      <c r="Z1335" s="28" t="str">
        <f aca="false">IF(AND(K1335&gt;0,I1335&gt;0,V1335&gt;0,S1335&gt;0),V1335-S1335,"")</f>
        <v/>
      </c>
      <c r="AA1335" s="12" t="str">
        <f aca="false">IF(Z1335&lt;&gt;"",Z1335/S1335,"")</f>
        <v/>
      </c>
      <c r="AB1335" s="28" t="str">
        <f aca="false">IF(AND(K1335&gt;0,J1335&gt;0,V1335&gt;0,U1335&gt;0),V1335-U1335,"")</f>
        <v/>
      </c>
      <c r="AC1335" s="12" t="str">
        <f aca="false">IF(AB1335&lt;&gt;"",AB1335/U1335,"")</f>
        <v/>
      </c>
      <c r="AD1335" s="27" t="n">
        <v>0</v>
      </c>
      <c r="AE1335" s="27" t="n">
        <v>0</v>
      </c>
      <c r="AF1335" s="27" t="n">
        <v>0</v>
      </c>
      <c r="AG1335" s="28" t="n">
        <f aca="false">AD1335+AE1335+AF1335</f>
        <v>0</v>
      </c>
      <c r="AH1335" s="12" t="str">
        <f aca="false">IF(AG1335&gt;0,AD1335/AG1335,"")</f>
        <v/>
      </c>
      <c r="AI1335" s="27" t="n">
        <v>0</v>
      </c>
      <c r="AJ1335" s="27" t="n">
        <v>0</v>
      </c>
      <c r="AK1335" s="27" t="n">
        <v>0</v>
      </c>
      <c r="AL1335" s="22" t="str">
        <f aca="false">IF(OR(AJ1335&gt;0,AK1335&gt;0),"Sí","No")</f>
        <v>No</v>
      </c>
      <c r="AM1335" s="6"/>
      <c r="AN1335" s="6"/>
      <c r="AO1335" s="12" t="n">
        <f aca="false">IF(M1335&gt;0,K1335/M1335,"")</f>
        <v>1</v>
      </c>
      <c r="AP1335" s="22" t="str">
        <f aca="false">IF(M1335&gt;=Resumen!$B$5,"Alto","Bajo")</f>
        <v>Bajo</v>
      </c>
      <c r="AQ1335" s="22" t="str">
        <f aca="false">IF(AO1335&gt;=Resumen!$B$28,"Alto","Bajo")</f>
        <v>Alto</v>
      </c>
      <c r="AR1335" s="22" t="str">
        <f aca="false">AP1335&amp;" Potencial / "&amp;AQ1335&amp;" Share"</f>
        <v>Bajo Potencial / Alto Share</v>
      </c>
      <c r="AS1335" s="22" t="str">
        <f aca="false">IF(Q1335="Sí",IF(AO1335&gt;=Resumen!$B$29,"Alto","Bajo"),"")</f>
        <v/>
      </c>
      <c r="AT1335" s="22" t="str">
        <f aca="false">IF(AS1335&lt;&gt;"",AP1335&amp;" Potencial / "&amp;AS1335&amp;" Share","")</f>
        <v/>
      </c>
      <c r="AU1335" s="22" t="str">
        <f aca="false">IF(AH1335="","Sin dato",IF(AH1335-AO1335&gt;Resumen!$B$6,"Sobre-exhibido",IF(AO1335-AH1335&gt;Resumen!$B$6,"Sub-exhibido","En línea")))</f>
        <v>Sin dato</v>
      </c>
      <c r="AV1335" s="22" t="str">
        <f aca="false">IF(AT1335="","",IF(AT1335="Alto Potencial / Bajo Share",1,IF(AT1335="Alto Potencial / Alto Share",2,IF(AT1335="Bajo Potencial / Alto Share",3,4))))</f>
        <v/>
      </c>
      <c r="AW1335" s="22" t="str">
        <f aca="false">IF(Q1335="No","Sin competencia directa",IF(AV1335=1,"1 - Foco Conquista (Alto Pot / Bajo Share)",IF(AV1335=2,"2 - Foco Defensa (Alto Pot / Alto Share)",IF(AV1335=3,"3 - Monitoreo (Bajo Pot / Alto Share)","4 - Baja Prioridad (Bajo Pot / Bajo Share)"))))</f>
        <v>Sin competencia directa</v>
      </c>
      <c r="AX1335" s="12" t="str">
        <f aca="false">IF(OR(IFERROR(AND(W1335&lt;&gt;"",Y1335&lt;&gt;"",Y1335-W1335&gt;Resumen!$B$8),FALSE()),IFERROR(AND(X1335&lt;&gt;"",Y1335&lt;&gt;"",Y1335-X1335&gt;Resumen!$B$8),FALSE())),MAX(IF(IFERROR(AND(W1335&lt;&gt;"",Y1335&lt;&gt;"",Y1335-W1335&gt;Resumen!$B$8),FALSE()),Y1335-W1335,0),IF(IFERROR(AND(X1335&lt;&gt;"",Y1335&lt;&gt;"",Y1335-X1335&gt;Resumen!$B$8),FALSE()),Y1335-X1335,0)),"")</f>
        <v/>
      </c>
      <c r="AY1335" s="22" t="str">
        <f aca="false">IF(OR(IFERROR(AND(W1335&lt;&gt;"",Y1335&lt;&gt;"",Y1335-W1335&gt;Resumen!$B$8),FALSE()),IFERROR(AND(X1335&lt;&gt;"",Y1335&lt;&gt;"",Y1335-X1335&gt;Resumen!$B$8),FALSE())),TRIM("Lays tiene mayor markup que "&amp;IF(IFERROR(AND(W1335&lt;&gt;"",Y1335&lt;&gt;"",Y1335-W1335&gt;Resumen!$B$8),FALSE()),"Quento ","")&amp;IF(IFERROR(AND(X1335&lt;&gt;"",Y1335&lt;&gt;"",Y1335-X1335&gt;Resumen!$B$8),FALSE()),"Julicroc ","")&amp;"en este PDV"),"")</f>
        <v/>
      </c>
      <c r="AZ1335" s="22" t="str">
        <f aca="false">IF(COUNTIF('Plan Pehuamar - Lista'!$A$2:$A$167,A1335)&gt;0,"Sí","No")</f>
        <v>No</v>
      </c>
      <c r="BA1335" s="22" t="str">
        <f aca="false">IF(COUNTIF('Plan Combo 9+1'!$A$2:$A$226,A1335)&gt;0,"Sí","No")</f>
        <v>No</v>
      </c>
      <c r="BB1335" s="22" t="str">
        <f aca="false">IF(AH1335="","No",IF(BA1335="Sí",IF((AO1335-AH1335)&gt;Resumen!$B$6,"Sí","No"),IF((AO1335-AH1335)&gt;=Resumen!$B$132,"Sí","No")))</f>
        <v>No</v>
      </c>
      <c r="BC1335" s="22" t="str">
        <f aca="false">IF(AND(N1335="Sí",AL1335="Sí",AI1335=0),"Sí","No")</f>
        <v>No</v>
      </c>
      <c r="BD1335" s="22" t="str">
        <f aca="false">IF(COUNTIF('Plan 9+1 (con Pehuamar)'!$A$2:$A$227,A1335)&gt;0,"Sí","No")</f>
        <v>No</v>
      </c>
    </row>
    <row r="1336" customFormat="false" ht="15" hidden="false" customHeight="true" outlineLevel="0" collapsed="false">
      <c r="A1336" s="6" t="n">
        <v>404136</v>
      </c>
      <c r="B1336" s="6" t="n">
        <v>6</v>
      </c>
      <c r="C1336" s="6" t="n">
        <v>606</v>
      </c>
      <c r="D1336" s="6" t="s">
        <v>444</v>
      </c>
      <c r="E1336" s="6" t="s">
        <v>1505</v>
      </c>
      <c r="F1336" s="6" t="s">
        <v>201</v>
      </c>
      <c r="G1336" s="6" t="s">
        <v>129</v>
      </c>
      <c r="H1336" s="6" t="s">
        <v>197</v>
      </c>
      <c r="I1336" s="27" t="n">
        <v>0</v>
      </c>
      <c r="J1336" s="27" t="n">
        <v>0</v>
      </c>
      <c r="K1336" s="27" t="n">
        <v>0.3</v>
      </c>
      <c r="L1336" s="28" t="n">
        <f aca="false">I1336+J1336</f>
        <v>0</v>
      </c>
      <c r="M1336" s="28" t="n">
        <f aca="false">L1336+K1336</f>
        <v>0.3</v>
      </c>
      <c r="N1336" s="22" t="str">
        <f aca="false">IF(I1336&gt;0,"Sí","No")</f>
        <v>No</v>
      </c>
      <c r="O1336" s="22" t="str">
        <f aca="false">IF(J1336&gt;0,"Sí","No")</f>
        <v>No</v>
      </c>
      <c r="P1336" s="22" t="str">
        <f aca="false">IF(K1336&gt;0,"Sí","No")</f>
        <v>Sí</v>
      </c>
      <c r="Q1336" s="22" t="str">
        <f aca="false">IF(OR(I1336&gt;0,J1336&gt;0),"Sí","No")</f>
        <v>No</v>
      </c>
      <c r="R1336" s="27"/>
      <c r="S1336" s="27"/>
      <c r="T1336" s="27"/>
      <c r="U1336" s="27"/>
      <c r="V1336" s="27"/>
      <c r="W1336" s="12" t="str">
        <f aca="false">IF(AND(I1336&gt;0,R1336&gt;0),(S1336-R1336)/R1336,"")</f>
        <v/>
      </c>
      <c r="X1336" s="12" t="str">
        <f aca="false">IF(AND(J1336&gt;0,T1336&gt;0),(U1336-T1336)/T1336,"")</f>
        <v/>
      </c>
      <c r="Y1336" s="12" t="str">
        <f aca="false">IF(AND(K1336&gt;0,V1336&gt;0),(V1336-Resumen!$B$7)/Resumen!$B$7,"")</f>
        <v/>
      </c>
      <c r="Z1336" s="28" t="str">
        <f aca="false">IF(AND(K1336&gt;0,I1336&gt;0,V1336&gt;0,S1336&gt;0),V1336-S1336,"")</f>
        <v/>
      </c>
      <c r="AA1336" s="12" t="str">
        <f aca="false">IF(Z1336&lt;&gt;"",Z1336/S1336,"")</f>
        <v/>
      </c>
      <c r="AB1336" s="28" t="str">
        <f aca="false">IF(AND(K1336&gt;0,J1336&gt;0,V1336&gt;0,U1336&gt;0),V1336-U1336,"")</f>
        <v/>
      </c>
      <c r="AC1336" s="12" t="str">
        <f aca="false">IF(AB1336&lt;&gt;"",AB1336/U1336,"")</f>
        <v/>
      </c>
      <c r="AD1336" s="27" t="n">
        <v>0</v>
      </c>
      <c r="AE1336" s="27" t="n">
        <v>0</v>
      </c>
      <c r="AF1336" s="27" t="n">
        <v>0</v>
      </c>
      <c r="AG1336" s="28" t="n">
        <f aca="false">AD1336+AE1336+AF1336</f>
        <v>0</v>
      </c>
      <c r="AH1336" s="12" t="str">
        <f aca="false">IF(AG1336&gt;0,AD1336/AG1336,"")</f>
        <v/>
      </c>
      <c r="AI1336" s="27" t="n">
        <v>0</v>
      </c>
      <c r="AJ1336" s="27" t="n">
        <v>0</v>
      </c>
      <c r="AK1336" s="27" t="n">
        <v>0</v>
      </c>
      <c r="AL1336" s="22" t="str">
        <f aca="false">IF(OR(AJ1336&gt;0,AK1336&gt;0),"Sí","No")</f>
        <v>No</v>
      </c>
      <c r="AM1336" s="6"/>
      <c r="AN1336" s="6"/>
      <c r="AO1336" s="12" t="n">
        <f aca="false">IF(M1336&gt;0,K1336/M1336,"")</f>
        <v>1</v>
      </c>
      <c r="AP1336" s="22" t="str">
        <f aca="false">IF(M1336&gt;=Resumen!$B$5,"Alto","Bajo")</f>
        <v>Bajo</v>
      </c>
      <c r="AQ1336" s="22" t="str">
        <f aca="false">IF(AO1336&gt;=Resumen!$B$28,"Alto","Bajo")</f>
        <v>Alto</v>
      </c>
      <c r="AR1336" s="22" t="str">
        <f aca="false">AP1336&amp;" Potencial / "&amp;AQ1336&amp;" Share"</f>
        <v>Bajo Potencial / Alto Share</v>
      </c>
      <c r="AS1336" s="22" t="str">
        <f aca="false">IF(Q1336="Sí",IF(AO1336&gt;=Resumen!$B$29,"Alto","Bajo"),"")</f>
        <v/>
      </c>
      <c r="AT1336" s="22" t="str">
        <f aca="false">IF(AS1336&lt;&gt;"",AP1336&amp;" Potencial / "&amp;AS1336&amp;" Share","")</f>
        <v/>
      </c>
      <c r="AU1336" s="22" t="str">
        <f aca="false">IF(AH1336="","Sin dato",IF(AH1336-AO1336&gt;Resumen!$B$6,"Sobre-exhibido",IF(AO1336-AH1336&gt;Resumen!$B$6,"Sub-exhibido","En línea")))</f>
        <v>Sin dato</v>
      </c>
      <c r="AV1336" s="22" t="str">
        <f aca="false">IF(AT1336="","",IF(AT1336="Alto Potencial / Bajo Share",1,IF(AT1336="Alto Potencial / Alto Share",2,IF(AT1336="Bajo Potencial / Alto Share",3,4))))</f>
        <v/>
      </c>
      <c r="AW1336" s="22" t="str">
        <f aca="false">IF(Q1336="No","Sin competencia directa",IF(AV1336=1,"1 - Foco Conquista (Alto Pot / Bajo Share)",IF(AV1336=2,"2 - Foco Defensa (Alto Pot / Alto Share)",IF(AV1336=3,"3 - Monitoreo (Bajo Pot / Alto Share)","4 - Baja Prioridad (Bajo Pot / Bajo Share)"))))</f>
        <v>Sin competencia directa</v>
      </c>
      <c r="AX1336" s="12" t="str">
        <f aca="false">IF(OR(IFERROR(AND(W1336&lt;&gt;"",Y1336&lt;&gt;"",Y1336-W1336&gt;Resumen!$B$8),FALSE()),IFERROR(AND(X1336&lt;&gt;"",Y1336&lt;&gt;"",Y1336-X1336&gt;Resumen!$B$8),FALSE())),MAX(IF(IFERROR(AND(W1336&lt;&gt;"",Y1336&lt;&gt;"",Y1336-W1336&gt;Resumen!$B$8),FALSE()),Y1336-W1336,0),IF(IFERROR(AND(X1336&lt;&gt;"",Y1336&lt;&gt;"",Y1336-X1336&gt;Resumen!$B$8),FALSE()),Y1336-X1336,0)),"")</f>
        <v/>
      </c>
      <c r="AY1336" s="22" t="str">
        <f aca="false">IF(OR(IFERROR(AND(W1336&lt;&gt;"",Y1336&lt;&gt;"",Y1336-W1336&gt;Resumen!$B$8),FALSE()),IFERROR(AND(X1336&lt;&gt;"",Y1336&lt;&gt;"",Y1336-X1336&gt;Resumen!$B$8),FALSE())),TRIM("Lays tiene mayor markup que "&amp;IF(IFERROR(AND(W1336&lt;&gt;"",Y1336&lt;&gt;"",Y1336-W1336&gt;Resumen!$B$8),FALSE()),"Quento ","")&amp;IF(IFERROR(AND(X1336&lt;&gt;"",Y1336&lt;&gt;"",Y1336-X1336&gt;Resumen!$B$8),FALSE()),"Julicroc ","")&amp;"en este PDV"),"")</f>
        <v/>
      </c>
      <c r="AZ1336" s="22" t="str">
        <f aca="false">IF(COUNTIF('Plan Pehuamar - Lista'!$A$2:$A$167,A1336)&gt;0,"Sí","No")</f>
        <v>No</v>
      </c>
      <c r="BA1336" s="22" t="str">
        <f aca="false">IF(COUNTIF('Plan Combo 9+1'!$A$2:$A$226,A1336)&gt;0,"Sí","No")</f>
        <v>No</v>
      </c>
      <c r="BB1336" s="22" t="str">
        <f aca="false">IF(AH1336="","No",IF(BA1336="Sí",IF((AO1336-AH1336)&gt;Resumen!$B$6,"Sí","No"),IF((AO1336-AH1336)&gt;=Resumen!$B$132,"Sí","No")))</f>
        <v>No</v>
      </c>
      <c r="BC1336" s="22" t="str">
        <f aca="false">IF(AND(N1336="Sí",AL1336="Sí",AI1336=0),"Sí","No")</f>
        <v>No</v>
      </c>
      <c r="BD1336" s="22" t="str">
        <f aca="false">IF(COUNTIF('Plan 9+1 (con Pehuamar)'!$A$2:$A$227,A1336)&gt;0,"Sí","No")</f>
        <v>No</v>
      </c>
    </row>
    <row r="1337" customFormat="false" ht="15" hidden="false" customHeight="true" outlineLevel="0" collapsed="false">
      <c r="A1337" s="6" t="n">
        <v>404215</v>
      </c>
      <c r="B1337" s="6" t="n">
        <v>6</v>
      </c>
      <c r="C1337" s="6" t="n">
        <v>606</v>
      </c>
      <c r="D1337" s="6" t="s">
        <v>444</v>
      </c>
      <c r="E1337" s="6" t="s">
        <v>1506</v>
      </c>
      <c r="F1337" s="6" t="s">
        <v>196</v>
      </c>
      <c r="G1337" s="6" t="s">
        <v>129</v>
      </c>
      <c r="H1337" s="6" t="s">
        <v>197</v>
      </c>
      <c r="I1337" s="27" t="n">
        <v>0</v>
      </c>
      <c r="J1337" s="27" t="n">
        <v>0</v>
      </c>
      <c r="K1337" s="27" t="n">
        <v>4.8</v>
      </c>
      <c r="L1337" s="28" t="n">
        <f aca="false">I1337+J1337</f>
        <v>0</v>
      </c>
      <c r="M1337" s="28" t="n">
        <f aca="false">L1337+K1337</f>
        <v>4.8</v>
      </c>
      <c r="N1337" s="22" t="str">
        <f aca="false">IF(I1337&gt;0,"Sí","No")</f>
        <v>No</v>
      </c>
      <c r="O1337" s="22" t="str">
        <f aca="false">IF(J1337&gt;0,"Sí","No")</f>
        <v>No</v>
      </c>
      <c r="P1337" s="22" t="str">
        <f aca="false">IF(K1337&gt;0,"Sí","No")</f>
        <v>Sí</v>
      </c>
      <c r="Q1337" s="22" t="str">
        <f aca="false">IF(OR(I1337&gt;0,J1337&gt;0),"Sí","No")</f>
        <v>No</v>
      </c>
      <c r="R1337" s="27"/>
      <c r="S1337" s="27"/>
      <c r="T1337" s="27"/>
      <c r="U1337" s="27"/>
      <c r="V1337" s="27"/>
      <c r="W1337" s="12" t="str">
        <f aca="false">IF(AND(I1337&gt;0,R1337&gt;0),(S1337-R1337)/R1337,"")</f>
        <v/>
      </c>
      <c r="X1337" s="12" t="str">
        <f aca="false">IF(AND(J1337&gt;0,T1337&gt;0),(U1337-T1337)/T1337,"")</f>
        <v/>
      </c>
      <c r="Y1337" s="12" t="str">
        <f aca="false">IF(AND(K1337&gt;0,V1337&gt;0),(V1337-Resumen!$B$7)/Resumen!$B$7,"")</f>
        <v/>
      </c>
      <c r="Z1337" s="28" t="str">
        <f aca="false">IF(AND(K1337&gt;0,I1337&gt;0,V1337&gt;0,S1337&gt;0),V1337-S1337,"")</f>
        <v/>
      </c>
      <c r="AA1337" s="12" t="str">
        <f aca="false">IF(Z1337&lt;&gt;"",Z1337/S1337,"")</f>
        <v/>
      </c>
      <c r="AB1337" s="28" t="str">
        <f aca="false">IF(AND(K1337&gt;0,J1337&gt;0,V1337&gt;0,U1337&gt;0),V1337-U1337,"")</f>
        <v/>
      </c>
      <c r="AC1337" s="12" t="str">
        <f aca="false">IF(AB1337&lt;&gt;"",AB1337/U1337,"")</f>
        <v/>
      </c>
      <c r="AD1337" s="27" t="n">
        <v>0</v>
      </c>
      <c r="AE1337" s="27" t="n">
        <v>0</v>
      </c>
      <c r="AF1337" s="27" t="n">
        <v>0</v>
      </c>
      <c r="AG1337" s="28" t="n">
        <f aca="false">AD1337+AE1337+AF1337</f>
        <v>0</v>
      </c>
      <c r="AH1337" s="12" t="str">
        <f aca="false">IF(AG1337&gt;0,AD1337/AG1337,"")</f>
        <v/>
      </c>
      <c r="AI1337" s="27" t="n">
        <v>0</v>
      </c>
      <c r="AJ1337" s="27" t="n">
        <v>0</v>
      </c>
      <c r="AK1337" s="27" t="n">
        <v>0</v>
      </c>
      <c r="AL1337" s="22" t="str">
        <f aca="false">IF(OR(AJ1337&gt;0,AK1337&gt;0),"Sí","No")</f>
        <v>No</v>
      </c>
      <c r="AM1337" s="6"/>
      <c r="AN1337" s="6"/>
      <c r="AO1337" s="12" t="n">
        <f aca="false">IF(M1337&gt;0,K1337/M1337,"")</f>
        <v>1</v>
      </c>
      <c r="AP1337" s="22" t="str">
        <f aca="false">IF(M1337&gt;=Resumen!$B$5,"Alto","Bajo")</f>
        <v>Bajo</v>
      </c>
      <c r="AQ1337" s="22" t="str">
        <f aca="false">IF(AO1337&gt;=Resumen!$B$28,"Alto","Bajo")</f>
        <v>Alto</v>
      </c>
      <c r="AR1337" s="22" t="str">
        <f aca="false">AP1337&amp;" Potencial / "&amp;AQ1337&amp;" Share"</f>
        <v>Bajo Potencial / Alto Share</v>
      </c>
      <c r="AS1337" s="22" t="str">
        <f aca="false">IF(Q1337="Sí",IF(AO1337&gt;=Resumen!$B$29,"Alto","Bajo"),"")</f>
        <v/>
      </c>
      <c r="AT1337" s="22" t="str">
        <f aca="false">IF(AS1337&lt;&gt;"",AP1337&amp;" Potencial / "&amp;AS1337&amp;" Share","")</f>
        <v/>
      </c>
      <c r="AU1337" s="22" t="str">
        <f aca="false">IF(AH1337="","Sin dato",IF(AH1337-AO1337&gt;Resumen!$B$6,"Sobre-exhibido",IF(AO1337-AH1337&gt;Resumen!$B$6,"Sub-exhibido","En línea")))</f>
        <v>Sin dato</v>
      </c>
      <c r="AV1337" s="22" t="str">
        <f aca="false">IF(AT1337="","",IF(AT1337="Alto Potencial / Bajo Share",1,IF(AT1337="Alto Potencial / Alto Share",2,IF(AT1337="Bajo Potencial / Alto Share",3,4))))</f>
        <v/>
      </c>
      <c r="AW1337" s="22" t="str">
        <f aca="false">IF(Q1337="No","Sin competencia directa",IF(AV1337=1,"1 - Foco Conquista (Alto Pot / Bajo Share)",IF(AV1337=2,"2 - Foco Defensa (Alto Pot / Alto Share)",IF(AV1337=3,"3 - Monitoreo (Bajo Pot / Alto Share)","4 - Baja Prioridad (Bajo Pot / Bajo Share)"))))</f>
        <v>Sin competencia directa</v>
      </c>
      <c r="AX1337" s="12" t="str">
        <f aca="false">IF(OR(IFERROR(AND(W1337&lt;&gt;"",Y1337&lt;&gt;"",Y1337-W1337&gt;Resumen!$B$8),FALSE()),IFERROR(AND(X1337&lt;&gt;"",Y1337&lt;&gt;"",Y1337-X1337&gt;Resumen!$B$8),FALSE())),MAX(IF(IFERROR(AND(W1337&lt;&gt;"",Y1337&lt;&gt;"",Y1337-W1337&gt;Resumen!$B$8),FALSE()),Y1337-W1337,0),IF(IFERROR(AND(X1337&lt;&gt;"",Y1337&lt;&gt;"",Y1337-X1337&gt;Resumen!$B$8),FALSE()),Y1337-X1337,0)),"")</f>
        <v/>
      </c>
      <c r="AY1337" s="22" t="str">
        <f aca="false">IF(OR(IFERROR(AND(W1337&lt;&gt;"",Y1337&lt;&gt;"",Y1337-W1337&gt;Resumen!$B$8),FALSE()),IFERROR(AND(X1337&lt;&gt;"",Y1337&lt;&gt;"",Y1337-X1337&gt;Resumen!$B$8),FALSE())),TRIM("Lays tiene mayor markup que "&amp;IF(IFERROR(AND(W1337&lt;&gt;"",Y1337&lt;&gt;"",Y1337-W1337&gt;Resumen!$B$8),FALSE()),"Quento ","")&amp;IF(IFERROR(AND(X1337&lt;&gt;"",Y1337&lt;&gt;"",Y1337-X1337&gt;Resumen!$B$8),FALSE()),"Julicroc ","")&amp;"en este PDV"),"")</f>
        <v/>
      </c>
      <c r="AZ1337" s="22" t="str">
        <f aca="false">IF(COUNTIF('Plan Pehuamar - Lista'!$A$2:$A$167,A1337)&gt;0,"Sí","No")</f>
        <v>No</v>
      </c>
      <c r="BA1337" s="22" t="str">
        <f aca="false">IF(COUNTIF('Plan Combo 9+1'!$A$2:$A$226,A1337)&gt;0,"Sí","No")</f>
        <v>No</v>
      </c>
      <c r="BB1337" s="22" t="str">
        <f aca="false">IF(AH1337="","No",IF(BA1337="Sí",IF((AO1337-AH1337)&gt;Resumen!$B$6,"Sí","No"),IF((AO1337-AH1337)&gt;=Resumen!$B$132,"Sí","No")))</f>
        <v>No</v>
      </c>
      <c r="BC1337" s="22" t="str">
        <f aca="false">IF(AND(N1337="Sí",AL1337="Sí",AI1337=0),"Sí","No")</f>
        <v>No</v>
      </c>
      <c r="BD1337" s="22" t="str">
        <f aca="false">IF(COUNTIF('Plan 9+1 (con Pehuamar)'!$A$2:$A$227,A1337)&gt;0,"Sí","No")</f>
        <v>No</v>
      </c>
    </row>
    <row r="1338" customFormat="false" ht="15" hidden="false" customHeight="true" outlineLevel="0" collapsed="false">
      <c r="A1338" s="6" t="n">
        <v>401848</v>
      </c>
      <c r="B1338" s="6" t="n">
        <v>7</v>
      </c>
      <c r="C1338" s="6" t="n">
        <v>701</v>
      </c>
      <c r="D1338" s="6" t="s">
        <v>194</v>
      </c>
      <c r="E1338" s="6" t="s">
        <v>1507</v>
      </c>
      <c r="F1338" s="6" t="s">
        <v>196</v>
      </c>
      <c r="G1338" s="6" t="s">
        <v>129</v>
      </c>
      <c r="H1338" s="6" t="s">
        <v>197</v>
      </c>
      <c r="I1338" s="27" t="n">
        <v>0</v>
      </c>
      <c r="J1338" s="27" t="n">
        <v>0</v>
      </c>
      <c r="K1338" s="27" t="n">
        <v>0.3</v>
      </c>
      <c r="L1338" s="28" t="n">
        <f aca="false">I1338+J1338</f>
        <v>0</v>
      </c>
      <c r="M1338" s="28" t="n">
        <f aca="false">L1338+K1338</f>
        <v>0.3</v>
      </c>
      <c r="N1338" s="22" t="str">
        <f aca="false">IF(I1338&gt;0,"Sí","No")</f>
        <v>No</v>
      </c>
      <c r="O1338" s="22" t="str">
        <f aca="false">IF(J1338&gt;0,"Sí","No")</f>
        <v>No</v>
      </c>
      <c r="P1338" s="22" t="str">
        <f aca="false">IF(K1338&gt;0,"Sí","No")</f>
        <v>Sí</v>
      </c>
      <c r="Q1338" s="22" t="str">
        <f aca="false">IF(OR(I1338&gt;0,J1338&gt;0),"Sí","No")</f>
        <v>No</v>
      </c>
      <c r="R1338" s="27"/>
      <c r="S1338" s="27"/>
      <c r="T1338" s="27"/>
      <c r="U1338" s="27"/>
      <c r="V1338" s="27"/>
      <c r="W1338" s="12" t="str">
        <f aca="false">IF(AND(I1338&gt;0,R1338&gt;0),(S1338-R1338)/R1338,"")</f>
        <v/>
      </c>
      <c r="X1338" s="12" t="str">
        <f aca="false">IF(AND(J1338&gt;0,T1338&gt;0),(U1338-T1338)/T1338,"")</f>
        <v/>
      </c>
      <c r="Y1338" s="12" t="str">
        <f aca="false">IF(AND(K1338&gt;0,V1338&gt;0),(V1338-Resumen!$B$7)/Resumen!$B$7,"")</f>
        <v/>
      </c>
      <c r="Z1338" s="28" t="str">
        <f aca="false">IF(AND(K1338&gt;0,I1338&gt;0,V1338&gt;0,S1338&gt;0),V1338-S1338,"")</f>
        <v/>
      </c>
      <c r="AA1338" s="12" t="str">
        <f aca="false">IF(Z1338&lt;&gt;"",Z1338/S1338,"")</f>
        <v/>
      </c>
      <c r="AB1338" s="28" t="str">
        <f aca="false">IF(AND(K1338&gt;0,J1338&gt;0,V1338&gt;0,U1338&gt;0),V1338-U1338,"")</f>
        <v/>
      </c>
      <c r="AC1338" s="12" t="str">
        <f aca="false">IF(AB1338&lt;&gt;"",AB1338/U1338,"")</f>
        <v/>
      </c>
      <c r="AD1338" s="27" t="n">
        <v>0</v>
      </c>
      <c r="AE1338" s="27" t="n">
        <v>0</v>
      </c>
      <c r="AF1338" s="27" t="n">
        <v>0</v>
      </c>
      <c r="AG1338" s="28" t="n">
        <f aca="false">AD1338+AE1338+AF1338</f>
        <v>0</v>
      </c>
      <c r="AH1338" s="12" t="str">
        <f aca="false">IF(AG1338&gt;0,AD1338/AG1338,"")</f>
        <v/>
      </c>
      <c r="AI1338" s="27" t="n">
        <v>0</v>
      </c>
      <c r="AJ1338" s="27" t="n">
        <v>0</v>
      </c>
      <c r="AK1338" s="27" t="n">
        <v>0</v>
      </c>
      <c r="AL1338" s="22" t="str">
        <f aca="false">IF(OR(AJ1338&gt;0,AK1338&gt;0),"Sí","No")</f>
        <v>No</v>
      </c>
      <c r="AM1338" s="6"/>
      <c r="AN1338" s="6"/>
      <c r="AO1338" s="12" t="n">
        <f aca="false">IF(M1338&gt;0,K1338/M1338,"")</f>
        <v>1</v>
      </c>
      <c r="AP1338" s="22" t="str">
        <f aca="false">IF(M1338&gt;=Resumen!$B$5,"Alto","Bajo")</f>
        <v>Bajo</v>
      </c>
      <c r="AQ1338" s="22" t="str">
        <f aca="false">IF(AO1338&gt;=Resumen!$B$28,"Alto","Bajo")</f>
        <v>Alto</v>
      </c>
      <c r="AR1338" s="22" t="str">
        <f aca="false">AP1338&amp;" Potencial / "&amp;AQ1338&amp;" Share"</f>
        <v>Bajo Potencial / Alto Share</v>
      </c>
      <c r="AS1338" s="22" t="str">
        <f aca="false">IF(Q1338="Sí",IF(AO1338&gt;=Resumen!$B$29,"Alto","Bajo"),"")</f>
        <v/>
      </c>
      <c r="AT1338" s="22" t="str">
        <f aca="false">IF(AS1338&lt;&gt;"",AP1338&amp;" Potencial / "&amp;AS1338&amp;" Share","")</f>
        <v/>
      </c>
      <c r="AU1338" s="22" t="str">
        <f aca="false">IF(AH1338="","Sin dato",IF(AH1338-AO1338&gt;Resumen!$B$6,"Sobre-exhibido",IF(AO1338-AH1338&gt;Resumen!$B$6,"Sub-exhibido","En línea")))</f>
        <v>Sin dato</v>
      </c>
      <c r="AV1338" s="22" t="str">
        <f aca="false">IF(AT1338="","",IF(AT1338="Alto Potencial / Bajo Share",1,IF(AT1338="Alto Potencial / Alto Share",2,IF(AT1338="Bajo Potencial / Alto Share",3,4))))</f>
        <v/>
      </c>
      <c r="AW1338" s="22" t="str">
        <f aca="false">IF(Q1338="No","Sin competencia directa",IF(AV1338=1,"1 - Foco Conquista (Alto Pot / Bajo Share)",IF(AV1338=2,"2 - Foco Defensa (Alto Pot / Alto Share)",IF(AV1338=3,"3 - Monitoreo (Bajo Pot / Alto Share)","4 - Baja Prioridad (Bajo Pot / Bajo Share)"))))</f>
        <v>Sin competencia directa</v>
      </c>
      <c r="AX1338" s="12" t="str">
        <f aca="false">IF(OR(IFERROR(AND(W1338&lt;&gt;"",Y1338&lt;&gt;"",Y1338-W1338&gt;Resumen!$B$8),FALSE()),IFERROR(AND(X1338&lt;&gt;"",Y1338&lt;&gt;"",Y1338-X1338&gt;Resumen!$B$8),FALSE())),MAX(IF(IFERROR(AND(W1338&lt;&gt;"",Y1338&lt;&gt;"",Y1338-W1338&gt;Resumen!$B$8),FALSE()),Y1338-W1338,0),IF(IFERROR(AND(X1338&lt;&gt;"",Y1338&lt;&gt;"",Y1338-X1338&gt;Resumen!$B$8),FALSE()),Y1338-X1338,0)),"")</f>
        <v/>
      </c>
      <c r="AY1338" s="22" t="str">
        <f aca="false">IF(OR(IFERROR(AND(W1338&lt;&gt;"",Y1338&lt;&gt;"",Y1338-W1338&gt;Resumen!$B$8),FALSE()),IFERROR(AND(X1338&lt;&gt;"",Y1338&lt;&gt;"",Y1338-X1338&gt;Resumen!$B$8),FALSE())),TRIM("Lays tiene mayor markup que "&amp;IF(IFERROR(AND(W1338&lt;&gt;"",Y1338&lt;&gt;"",Y1338-W1338&gt;Resumen!$B$8),FALSE()),"Quento ","")&amp;IF(IFERROR(AND(X1338&lt;&gt;"",Y1338&lt;&gt;"",Y1338-X1338&gt;Resumen!$B$8),FALSE()),"Julicroc ","")&amp;"en este PDV"),"")</f>
        <v/>
      </c>
      <c r="AZ1338" s="22" t="str">
        <f aca="false">IF(COUNTIF('Plan Pehuamar - Lista'!$A$2:$A$167,A1338)&gt;0,"Sí","No")</f>
        <v>No</v>
      </c>
      <c r="BA1338" s="22" t="str">
        <f aca="false">IF(COUNTIF('Plan Combo 9+1'!$A$2:$A$226,A1338)&gt;0,"Sí","No")</f>
        <v>No</v>
      </c>
      <c r="BB1338" s="22" t="str">
        <f aca="false">IF(AH1338="","No",IF(BA1338="Sí",IF((AO1338-AH1338)&gt;Resumen!$B$6,"Sí","No"),IF((AO1338-AH1338)&gt;=Resumen!$B$132,"Sí","No")))</f>
        <v>No</v>
      </c>
      <c r="BC1338" s="22" t="str">
        <f aca="false">IF(AND(N1338="Sí",AL1338="Sí",AI1338=0),"Sí","No")</f>
        <v>No</v>
      </c>
      <c r="BD1338" s="22" t="str">
        <f aca="false">IF(COUNTIF('Plan 9+1 (con Pehuamar)'!$A$2:$A$227,A1338)&gt;0,"Sí","No")</f>
        <v>No</v>
      </c>
    </row>
    <row r="1339" customFormat="false" ht="15" hidden="false" customHeight="true" outlineLevel="0" collapsed="false">
      <c r="A1339" s="6" t="n">
        <v>402004</v>
      </c>
      <c r="B1339" s="6" t="n">
        <v>7</v>
      </c>
      <c r="C1339" s="6" t="n">
        <v>701</v>
      </c>
      <c r="D1339" s="6" t="s">
        <v>194</v>
      </c>
      <c r="E1339" s="6" t="s">
        <v>1508</v>
      </c>
      <c r="F1339" s="6" t="s">
        <v>196</v>
      </c>
      <c r="G1339" s="6" t="s">
        <v>129</v>
      </c>
      <c r="H1339" s="6" t="s">
        <v>197</v>
      </c>
      <c r="I1339" s="27" t="n">
        <v>40</v>
      </c>
      <c r="J1339" s="27" t="n">
        <v>0</v>
      </c>
      <c r="K1339" s="27" t="n">
        <v>20</v>
      </c>
      <c r="L1339" s="28" t="n">
        <f aca="false">I1339+J1339</f>
        <v>40</v>
      </c>
      <c r="M1339" s="28" t="n">
        <f aca="false">L1339+K1339</f>
        <v>60</v>
      </c>
      <c r="N1339" s="22" t="str">
        <f aca="false">IF(I1339&gt;0,"Sí","No")</f>
        <v>Sí</v>
      </c>
      <c r="O1339" s="22" t="str">
        <f aca="false">IF(J1339&gt;0,"Sí","No")</f>
        <v>No</v>
      </c>
      <c r="P1339" s="22" t="str">
        <f aca="false">IF(K1339&gt;0,"Sí","No")</f>
        <v>Sí</v>
      </c>
      <c r="Q1339" s="22" t="str">
        <f aca="false">IF(OR(I1339&gt;0,J1339&gt;0),"Sí","No")</f>
        <v>Sí</v>
      </c>
      <c r="R1339" s="27" t="n">
        <v>1780</v>
      </c>
      <c r="S1339" s="27" t="n">
        <v>2600</v>
      </c>
      <c r="T1339" s="27"/>
      <c r="U1339" s="27"/>
      <c r="V1339" s="27" t="n">
        <v>3500</v>
      </c>
      <c r="W1339" s="12" t="n">
        <f aca="false">IF(AND(I1339&gt;0,R1339&gt;0),(S1339-R1339)/R1339,"")</f>
        <v>0.460674157303371</v>
      </c>
      <c r="X1339" s="12" t="str">
        <f aca="false">IF(AND(J1339&gt;0,T1339&gt;0),(U1339-T1339)/T1339,"")</f>
        <v/>
      </c>
      <c r="Y1339" s="12" t="n">
        <f aca="false">IF(AND(K1339&gt;0,V1339&gt;0),(V1339-Resumen!$B$7)/Resumen!$B$7,"")</f>
        <v>0.4</v>
      </c>
      <c r="Z1339" s="28" t="n">
        <f aca="false">IF(AND(K1339&gt;0,I1339&gt;0,V1339&gt;0,S1339&gt;0),V1339-S1339,"")</f>
        <v>900</v>
      </c>
      <c r="AA1339" s="12" t="n">
        <f aca="false">IF(Z1339&lt;&gt;"",Z1339/S1339,"")</f>
        <v>0.346153846153846</v>
      </c>
      <c r="AB1339" s="28" t="str">
        <f aca="false">IF(AND(K1339&gt;0,J1339&gt;0,V1339&gt;0,U1339&gt;0),V1339-U1339,"")</f>
        <v/>
      </c>
      <c r="AC1339" s="12" t="str">
        <f aca="false">IF(AB1339&lt;&gt;"",AB1339/U1339,"")</f>
        <v/>
      </c>
      <c r="AD1339" s="27" t="n">
        <v>10</v>
      </c>
      <c r="AE1339" s="27" t="n">
        <v>14</v>
      </c>
      <c r="AF1339" s="27" t="n">
        <v>0</v>
      </c>
      <c r="AG1339" s="28" t="n">
        <f aca="false">AD1339+AE1339+AF1339</f>
        <v>24</v>
      </c>
      <c r="AH1339" s="12" t="n">
        <f aca="false">IF(AG1339&gt;0,AD1339/AG1339,"")</f>
        <v>0.416666666666667</v>
      </c>
      <c r="AI1339" s="27" t="n">
        <v>1</v>
      </c>
      <c r="AJ1339" s="27" t="n">
        <v>1</v>
      </c>
      <c r="AK1339" s="27" t="n">
        <v>0</v>
      </c>
      <c r="AL1339" s="22" t="str">
        <f aca="false">IF(OR(AJ1339&gt;0,AK1339&gt;0),"Sí","No")</f>
        <v>Sí</v>
      </c>
      <c r="AM1339" s="6" t="s">
        <v>198</v>
      </c>
      <c r="AN1339" s="6"/>
      <c r="AO1339" s="12" t="n">
        <f aca="false">IF(M1339&gt;0,K1339/M1339,"")</f>
        <v>0.333333333333333</v>
      </c>
      <c r="AP1339" s="22" t="str">
        <f aca="false">IF(M1339&gt;=Resumen!$B$5,"Alto","Bajo")</f>
        <v>Alto</v>
      </c>
      <c r="AQ1339" s="22" t="str">
        <f aca="false">IF(AO1339&gt;=Resumen!$B$28,"Alto","Bajo")</f>
        <v>Bajo</v>
      </c>
      <c r="AR1339" s="22" t="str">
        <f aca="false">AP1339&amp;" Potencial / "&amp;AQ1339&amp;" Share"</f>
        <v>Alto Potencial / Bajo Share</v>
      </c>
      <c r="AS1339" s="22" t="str">
        <f aca="false">IF(Q1339="Sí",IF(AO1339&gt;=Resumen!$B$29,"Alto","Bajo"),"")</f>
        <v>Bajo</v>
      </c>
      <c r="AT1339" s="22" t="str">
        <f aca="false">IF(AS1339&lt;&gt;"",AP1339&amp;" Potencial / "&amp;AS1339&amp;" Share","")</f>
        <v>Alto Potencial / Bajo Share</v>
      </c>
      <c r="AU1339" s="22" t="str">
        <f aca="false">IF(AH1339="","Sin dato",IF(AH1339-AO1339&gt;Resumen!$B$6,"Sobre-exhibido",IF(AO1339-AH1339&gt;Resumen!$B$6,"Sub-exhibido","En línea")))</f>
        <v>Sobre-exhibido</v>
      </c>
      <c r="AV1339" s="22" t="n">
        <f aca="false">IF(AT1339="","",IF(AT1339="Alto Potencial / Bajo Share",1,IF(AT1339="Alto Potencial / Alto Share",2,IF(AT1339="Bajo Potencial / Alto Share",3,4))))</f>
        <v>1</v>
      </c>
      <c r="AW1339" s="22" t="str">
        <f aca="false">IF(Q1339="No","Sin competencia directa",IF(AV1339=1,"1 - Foco Conquista (Alto Pot / Bajo Share)",IF(AV1339=2,"2 - Foco Defensa (Alto Pot / Alto Share)",IF(AV1339=3,"3 - Monitoreo (Bajo Pot / Alto Share)","4 - Baja Prioridad (Bajo Pot / Bajo Share)"))))</f>
        <v>1 - Foco Conquista (Alto Pot / Bajo Share)</v>
      </c>
      <c r="AX1339" s="12" t="str">
        <f aca="false">IF(OR(IFERROR(AND(W1339&lt;&gt;"",Y1339&lt;&gt;"",Y1339-W1339&gt;Resumen!$B$8),FALSE()),IFERROR(AND(X1339&lt;&gt;"",Y1339&lt;&gt;"",Y1339-X1339&gt;Resumen!$B$8),FALSE())),MAX(IF(IFERROR(AND(W1339&lt;&gt;"",Y1339&lt;&gt;"",Y1339-W1339&gt;Resumen!$B$8),FALSE()),Y1339-W1339,0),IF(IFERROR(AND(X1339&lt;&gt;"",Y1339&lt;&gt;"",Y1339-X1339&gt;Resumen!$B$8),FALSE()),Y1339-X1339,0)),"")</f>
        <v/>
      </c>
      <c r="AY1339" s="22" t="str">
        <f aca="false">IF(OR(IFERROR(AND(W1339&lt;&gt;"",Y1339&lt;&gt;"",Y1339-W1339&gt;Resumen!$B$8),FALSE()),IFERROR(AND(X1339&lt;&gt;"",Y1339&lt;&gt;"",Y1339-X1339&gt;Resumen!$B$8),FALSE())),TRIM("Lays tiene mayor markup que "&amp;IF(IFERROR(AND(W1339&lt;&gt;"",Y1339&lt;&gt;"",Y1339-W1339&gt;Resumen!$B$8),FALSE()),"Quento ","")&amp;IF(IFERROR(AND(X1339&lt;&gt;"",Y1339&lt;&gt;"",Y1339-X1339&gt;Resumen!$B$8),FALSE()),"Julicroc ","")&amp;"en este PDV"),"")</f>
        <v/>
      </c>
      <c r="AZ1339" s="22" t="str">
        <f aca="false">IF(COUNTIF('Plan Pehuamar - Lista'!$A$2:$A$167,A1339)&gt;0,"Sí","No")</f>
        <v>Sí</v>
      </c>
      <c r="BA1339" s="22" t="str">
        <f aca="false">IF(COUNTIF('Plan Combo 9+1'!$A$2:$A$226,A1339)&gt;0,"Sí","No")</f>
        <v>No</v>
      </c>
      <c r="BB1339" s="22" t="str">
        <f aca="false">IF(AH1339="","No",IF(BA1339="Sí",IF((AO1339-AH1339)&gt;Resumen!$B$6,"Sí","No"),IF((AO1339-AH1339)&gt;=Resumen!$B$132,"Sí","No")))</f>
        <v>No</v>
      </c>
      <c r="BC1339" s="22" t="str">
        <f aca="false">IF(AND(N1339="Sí",AL1339="Sí",AI1339=0),"Sí","No")</f>
        <v>No</v>
      </c>
      <c r="BD1339" s="22" t="str">
        <f aca="false">IF(COUNTIF('Plan 9+1 (con Pehuamar)'!$A$2:$A$227,A1339)&gt;0,"Sí","No")</f>
        <v>Sí</v>
      </c>
    </row>
    <row r="1340" customFormat="false" ht="15" hidden="false" customHeight="true" outlineLevel="0" collapsed="false">
      <c r="A1340" s="6" t="n">
        <v>402041</v>
      </c>
      <c r="B1340" s="6" t="n">
        <v>7</v>
      </c>
      <c r="C1340" s="6" t="n">
        <v>701</v>
      </c>
      <c r="D1340" s="6" t="s">
        <v>194</v>
      </c>
      <c r="E1340" s="6" t="s">
        <v>1509</v>
      </c>
      <c r="F1340" s="6" t="s">
        <v>196</v>
      </c>
      <c r="G1340" s="6" t="s">
        <v>129</v>
      </c>
      <c r="H1340" s="6" t="s">
        <v>197</v>
      </c>
      <c r="I1340" s="27" t="n">
        <v>40</v>
      </c>
      <c r="J1340" s="27" t="n">
        <v>0</v>
      </c>
      <c r="K1340" s="27" t="n">
        <v>25</v>
      </c>
      <c r="L1340" s="28" t="n">
        <f aca="false">I1340+J1340</f>
        <v>40</v>
      </c>
      <c r="M1340" s="28" t="n">
        <f aca="false">L1340+K1340</f>
        <v>65</v>
      </c>
      <c r="N1340" s="22" t="str">
        <f aca="false">IF(I1340&gt;0,"Sí","No")</f>
        <v>Sí</v>
      </c>
      <c r="O1340" s="22" t="str">
        <f aca="false">IF(J1340&gt;0,"Sí","No")</f>
        <v>No</v>
      </c>
      <c r="P1340" s="22" t="str">
        <f aca="false">IF(K1340&gt;0,"Sí","No")</f>
        <v>Sí</v>
      </c>
      <c r="Q1340" s="22" t="str">
        <f aca="false">IF(OR(I1340&gt;0,J1340&gt;0),"Sí","No")</f>
        <v>Sí</v>
      </c>
      <c r="R1340" s="27" t="n">
        <v>1780</v>
      </c>
      <c r="S1340" s="27" t="n">
        <v>2800</v>
      </c>
      <c r="T1340" s="27"/>
      <c r="U1340" s="27"/>
      <c r="V1340" s="27" t="n">
        <v>3500</v>
      </c>
      <c r="W1340" s="12" t="n">
        <f aca="false">IF(AND(I1340&gt;0,R1340&gt;0),(S1340-R1340)/R1340,"")</f>
        <v>0.573033707865169</v>
      </c>
      <c r="X1340" s="12" t="str">
        <f aca="false">IF(AND(J1340&gt;0,T1340&gt;0),(U1340-T1340)/T1340,"")</f>
        <v/>
      </c>
      <c r="Y1340" s="12" t="n">
        <f aca="false">IF(AND(K1340&gt;0,V1340&gt;0),(V1340-Resumen!$B$7)/Resumen!$B$7,"")</f>
        <v>0.4</v>
      </c>
      <c r="Z1340" s="28" t="n">
        <f aca="false">IF(AND(K1340&gt;0,I1340&gt;0,V1340&gt;0,S1340&gt;0),V1340-S1340,"")</f>
        <v>700</v>
      </c>
      <c r="AA1340" s="12" t="n">
        <f aca="false">IF(Z1340&lt;&gt;"",Z1340/S1340,"")</f>
        <v>0.25</v>
      </c>
      <c r="AB1340" s="28" t="str">
        <f aca="false">IF(AND(K1340&gt;0,J1340&gt;0,V1340&gt;0,U1340&gt;0),V1340-U1340,"")</f>
        <v/>
      </c>
      <c r="AC1340" s="12" t="str">
        <f aca="false">IF(AB1340&lt;&gt;"",AB1340/U1340,"")</f>
        <v/>
      </c>
      <c r="AD1340" s="27" t="n">
        <v>12</v>
      </c>
      <c r="AE1340" s="27" t="n">
        <v>16</v>
      </c>
      <c r="AF1340" s="27" t="n">
        <v>0</v>
      </c>
      <c r="AG1340" s="28" t="n">
        <f aca="false">AD1340+AE1340+AF1340</f>
        <v>28</v>
      </c>
      <c r="AH1340" s="12" t="n">
        <f aca="false">IF(AG1340&gt;0,AD1340/AG1340,"")</f>
        <v>0.428571428571429</v>
      </c>
      <c r="AI1340" s="27" t="n">
        <v>1</v>
      </c>
      <c r="AJ1340" s="27" t="n">
        <v>1</v>
      </c>
      <c r="AK1340" s="27" t="n">
        <v>0</v>
      </c>
      <c r="AL1340" s="22" t="str">
        <f aca="false">IF(OR(AJ1340&gt;0,AK1340&gt;0),"Sí","No")</f>
        <v>Sí</v>
      </c>
      <c r="AM1340" s="6" t="s">
        <v>397</v>
      </c>
      <c r="AN1340" s="6"/>
      <c r="AO1340" s="12" t="n">
        <f aca="false">IF(M1340&gt;0,K1340/M1340,"")</f>
        <v>0.384615384615385</v>
      </c>
      <c r="AP1340" s="22" t="str">
        <f aca="false">IF(M1340&gt;=Resumen!$B$5,"Alto","Bajo")</f>
        <v>Alto</v>
      </c>
      <c r="AQ1340" s="22" t="str">
        <f aca="false">IF(AO1340&gt;=Resumen!$B$28,"Alto","Bajo")</f>
        <v>Bajo</v>
      </c>
      <c r="AR1340" s="22" t="str">
        <f aca="false">AP1340&amp;" Potencial / "&amp;AQ1340&amp;" Share"</f>
        <v>Alto Potencial / Bajo Share</v>
      </c>
      <c r="AS1340" s="22" t="str">
        <f aca="false">IF(Q1340="Sí",IF(AO1340&gt;=Resumen!$B$29,"Alto","Bajo"),"")</f>
        <v>Bajo</v>
      </c>
      <c r="AT1340" s="22" t="str">
        <f aca="false">IF(AS1340&lt;&gt;"",AP1340&amp;" Potencial / "&amp;AS1340&amp;" Share","")</f>
        <v>Alto Potencial / Bajo Share</v>
      </c>
      <c r="AU1340" s="22" t="str">
        <f aca="false">IF(AH1340="","Sin dato",IF(AH1340-AO1340&gt;Resumen!$B$6,"Sobre-exhibido",IF(AO1340-AH1340&gt;Resumen!$B$6,"Sub-exhibido","En línea")))</f>
        <v>En línea</v>
      </c>
      <c r="AV1340" s="22" t="n">
        <f aca="false">IF(AT1340="","",IF(AT1340="Alto Potencial / Bajo Share",1,IF(AT1340="Alto Potencial / Alto Share",2,IF(AT1340="Bajo Potencial / Alto Share",3,4))))</f>
        <v>1</v>
      </c>
      <c r="AW1340" s="22" t="str">
        <f aca="false">IF(Q1340="No","Sin competencia directa",IF(AV1340=1,"1 - Foco Conquista (Alto Pot / Bajo Share)",IF(AV1340=2,"2 - Foco Defensa (Alto Pot / Alto Share)",IF(AV1340=3,"3 - Monitoreo (Bajo Pot / Alto Share)","4 - Baja Prioridad (Bajo Pot / Bajo Share)"))))</f>
        <v>1 - Foco Conquista (Alto Pot / Bajo Share)</v>
      </c>
      <c r="AX1340" s="12" t="str">
        <f aca="false">IF(OR(IFERROR(AND(W1340&lt;&gt;"",Y1340&lt;&gt;"",Y1340-W1340&gt;Resumen!$B$8),FALSE()),IFERROR(AND(X1340&lt;&gt;"",Y1340&lt;&gt;"",Y1340-X1340&gt;Resumen!$B$8),FALSE())),MAX(IF(IFERROR(AND(W1340&lt;&gt;"",Y1340&lt;&gt;"",Y1340-W1340&gt;Resumen!$B$8),FALSE()),Y1340-W1340,0),IF(IFERROR(AND(X1340&lt;&gt;"",Y1340&lt;&gt;"",Y1340-X1340&gt;Resumen!$B$8),FALSE()),Y1340-X1340,0)),"")</f>
        <v/>
      </c>
      <c r="AY1340" s="22" t="str">
        <f aca="false">IF(OR(IFERROR(AND(W1340&lt;&gt;"",Y1340&lt;&gt;"",Y1340-W1340&gt;Resumen!$B$8),FALSE()),IFERROR(AND(X1340&lt;&gt;"",Y1340&lt;&gt;"",Y1340-X1340&gt;Resumen!$B$8),FALSE())),TRIM("Lays tiene mayor markup que "&amp;IF(IFERROR(AND(W1340&lt;&gt;"",Y1340&lt;&gt;"",Y1340-W1340&gt;Resumen!$B$8),FALSE()),"Quento ","")&amp;IF(IFERROR(AND(X1340&lt;&gt;"",Y1340&lt;&gt;"",Y1340-X1340&gt;Resumen!$B$8),FALSE()),"Julicroc ","")&amp;"en este PDV"),"")</f>
        <v/>
      </c>
      <c r="AZ1340" s="22" t="str">
        <f aca="false">IF(COUNTIF('Plan Pehuamar - Lista'!$A$2:$A$167,A1340)&gt;0,"Sí","No")</f>
        <v>Sí</v>
      </c>
      <c r="BA1340" s="22" t="str">
        <f aca="false">IF(COUNTIF('Plan Combo 9+1'!$A$2:$A$226,A1340)&gt;0,"Sí","No")</f>
        <v>No</v>
      </c>
      <c r="BB1340" s="22" t="str">
        <f aca="false">IF(AH1340="","No",IF(BA1340="Sí",IF((AO1340-AH1340)&gt;Resumen!$B$6,"Sí","No"),IF((AO1340-AH1340)&gt;=Resumen!$B$132,"Sí","No")))</f>
        <v>No</v>
      </c>
      <c r="BC1340" s="22" t="str">
        <f aca="false">IF(AND(N1340="Sí",AL1340="Sí",AI1340=0),"Sí","No")</f>
        <v>No</v>
      </c>
      <c r="BD1340" s="22" t="str">
        <f aca="false">IF(COUNTIF('Plan 9+1 (con Pehuamar)'!$A$2:$A$227,A1340)&gt;0,"Sí","No")</f>
        <v>No</v>
      </c>
    </row>
    <row r="1341" customFormat="false" ht="15" hidden="false" customHeight="true" outlineLevel="0" collapsed="false">
      <c r="A1341" s="6" t="n">
        <v>402053</v>
      </c>
      <c r="B1341" s="6" t="n">
        <v>7</v>
      </c>
      <c r="C1341" s="6" t="n">
        <v>701</v>
      </c>
      <c r="D1341" s="6" t="s">
        <v>194</v>
      </c>
      <c r="E1341" s="6" t="s">
        <v>1510</v>
      </c>
      <c r="F1341" s="6" t="s">
        <v>196</v>
      </c>
      <c r="G1341" s="6" t="s">
        <v>129</v>
      </c>
      <c r="H1341" s="6" t="s">
        <v>197</v>
      </c>
      <c r="I1341" s="27" t="n">
        <v>0</v>
      </c>
      <c r="J1341" s="27" t="n">
        <v>0</v>
      </c>
      <c r="K1341" s="27" t="n">
        <v>4.4</v>
      </c>
      <c r="L1341" s="28" t="n">
        <f aca="false">I1341+J1341</f>
        <v>0</v>
      </c>
      <c r="M1341" s="28" t="n">
        <f aca="false">L1341+K1341</f>
        <v>4.4</v>
      </c>
      <c r="N1341" s="22" t="str">
        <f aca="false">IF(I1341&gt;0,"Sí","No")</f>
        <v>No</v>
      </c>
      <c r="O1341" s="22" t="str">
        <f aca="false">IF(J1341&gt;0,"Sí","No")</f>
        <v>No</v>
      </c>
      <c r="P1341" s="22" t="str">
        <f aca="false">IF(K1341&gt;0,"Sí","No")</f>
        <v>Sí</v>
      </c>
      <c r="Q1341" s="22" t="str">
        <f aca="false">IF(OR(I1341&gt;0,J1341&gt;0),"Sí","No")</f>
        <v>No</v>
      </c>
      <c r="R1341" s="27"/>
      <c r="S1341" s="27"/>
      <c r="T1341" s="27"/>
      <c r="U1341" s="27"/>
      <c r="V1341" s="27"/>
      <c r="W1341" s="12" t="str">
        <f aca="false">IF(AND(I1341&gt;0,R1341&gt;0),(S1341-R1341)/R1341,"")</f>
        <v/>
      </c>
      <c r="X1341" s="12" t="str">
        <f aca="false">IF(AND(J1341&gt;0,T1341&gt;0),(U1341-T1341)/T1341,"")</f>
        <v/>
      </c>
      <c r="Y1341" s="12" t="str">
        <f aca="false">IF(AND(K1341&gt;0,V1341&gt;0),(V1341-Resumen!$B$7)/Resumen!$B$7,"")</f>
        <v/>
      </c>
      <c r="Z1341" s="28" t="str">
        <f aca="false">IF(AND(K1341&gt;0,I1341&gt;0,V1341&gt;0,S1341&gt;0),V1341-S1341,"")</f>
        <v/>
      </c>
      <c r="AA1341" s="12" t="str">
        <f aca="false">IF(Z1341&lt;&gt;"",Z1341/S1341,"")</f>
        <v/>
      </c>
      <c r="AB1341" s="28" t="str">
        <f aca="false">IF(AND(K1341&gt;0,J1341&gt;0,V1341&gt;0,U1341&gt;0),V1341-U1341,"")</f>
        <v/>
      </c>
      <c r="AC1341" s="12" t="str">
        <f aca="false">IF(AB1341&lt;&gt;"",AB1341/U1341,"")</f>
        <v/>
      </c>
      <c r="AD1341" s="27" t="n">
        <v>0</v>
      </c>
      <c r="AE1341" s="27" t="n">
        <v>0</v>
      </c>
      <c r="AF1341" s="27" t="n">
        <v>0</v>
      </c>
      <c r="AG1341" s="28" t="n">
        <f aca="false">AD1341+AE1341+AF1341</f>
        <v>0</v>
      </c>
      <c r="AH1341" s="12" t="str">
        <f aca="false">IF(AG1341&gt;0,AD1341/AG1341,"")</f>
        <v/>
      </c>
      <c r="AI1341" s="27" t="n">
        <v>0</v>
      </c>
      <c r="AJ1341" s="27" t="n">
        <v>0</v>
      </c>
      <c r="AK1341" s="27" t="n">
        <v>0</v>
      </c>
      <c r="AL1341" s="22" t="str">
        <f aca="false">IF(OR(AJ1341&gt;0,AK1341&gt;0),"Sí","No")</f>
        <v>No</v>
      </c>
      <c r="AM1341" s="6"/>
      <c r="AN1341" s="6"/>
      <c r="AO1341" s="12" t="n">
        <f aca="false">IF(M1341&gt;0,K1341/M1341,"")</f>
        <v>1</v>
      </c>
      <c r="AP1341" s="22" t="str">
        <f aca="false">IF(M1341&gt;=Resumen!$B$5,"Alto","Bajo")</f>
        <v>Bajo</v>
      </c>
      <c r="AQ1341" s="22" t="str">
        <f aca="false">IF(AO1341&gt;=Resumen!$B$28,"Alto","Bajo")</f>
        <v>Alto</v>
      </c>
      <c r="AR1341" s="22" t="str">
        <f aca="false">AP1341&amp;" Potencial / "&amp;AQ1341&amp;" Share"</f>
        <v>Bajo Potencial / Alto Share</v>
      </c>
      <c r="AS1341" s="22" t="str">
        <f aca="false">IF(Q1341="Sí",IF(AO1341&gt;=Resumen!$B$29,"Alto","Bajo"),"")</f>
        <v/>
      </c>
      <c r="AT1341" s="22" t="str">
        <f aca="false">IF(AS1341&lt;&gt;"",AP1341&amp;" Potencial / "&amp;AS1341&amp;" Share","")</f>
        <v/>
      </c>
      <c r="AU1341" s="22" t="str">
        <f aca="false">IF(AH1341="","Sin dato",IF(AH1341-AO1341&gt;Resumen!$B$6,"Sobre-exhibido",IF(AO1341-AH1341&gt;Resumen!$B$6,"Sub-exhibido","En línea")))</f>
        <v>Sin dato</v>
      </c>
      <c r="AV1341" s="22" t="str">
        <f aca="false">IF(AT1341="","",IF(AT1341="Alto Potencial / Bajo Share",1,IF(AT1341="Alto Potencial / Alto Share",2,IF(AT1341="Bajo Potencial / Alto Share",3,4))))</f>
        <v/>
      </c>
      <c r="AW1341" s="22" t="str">
        <f aca="false">IF(Q1341="No","Sin competencia directa",IF(AV1341=1,"1 - Foco Conquista (Alto Pot / Bajo Share)",IF(AV1341=2,"2 - Foco Defensa (Alto Pot / Alto Share)",IF(AV1341=3,"3 - Monitoreo (Bajo Pot / Alto Share)","4 - Baja Prioridad (Bajo Pot / Bajo Share)"))))</f>
        <v>Sin competencia directa</v>
      </c>
      <c r="AX1341" s="12" t="str">
        <f aca="false">IF(OR(IFERROR(AND(W1341&lt;&gt;"",Y1341&lt;&gt;"",Y1341-W1341&gt;Resumen!$B$8),FALSE()),IFERROR(AND(X1341&lt;&gt;"",Y1341&lt;&gt;"",Y1341-X1341&gt;Resumen!$B$8),FALSE())),MAX(IF(IFERROR(AND(W1341&lt;&gt;"",Y1341&lt;&gt;"",Y1341-W1341&gt;Resumen!$B$8),FALSE()),Y1341-W1341,0),IF(IFERROR(AND(X1341&lt;&gt;"",Y1341&lt;&gt;"",Y1341-X1341&gt;Resumen!$B$8),FALSE()),Y1341-X1341,0)),"")</f>
        <v/>
      </c>
      <c r="AY1341" s="22" t="str">
        <f aca="false">IF(OR(IFERROR(AND(W1341&lt;&gt;"",Y1341&lt;&gt;"",Y1341-W1341&gt;Resumen!$B$8),FALSE()),IFERROR(AND(X1341&lt;&gt;"",Y1341&lt;&gt;"",Y1341-X1341&gt;Resumen!$B$8),FALSE())),TRIM("Lays tiene mayor markup que "&amp;IF(IFERROR(AND(W1341&lt;&gt;"",Y1341&lt;&gt;"",Y1341-W1341&gt;Resumen!$B$8),FALSE()),"Quento ","")&amp;IF(IFERROR(AND(X1341&lt;&gt;"",Y1341&lt;&gt;"",Y1341-X1341&gt;Resumen!$B$8),FALSE()),"Julicroc ","")&amp;"en este PDV"),"")</f>
        <v/>
      </c>
      <c r="AZ1341" s="22" t="str">
        <f aca="false">IF(COUNTIF('Plan Pehuamar - Lista'!$A$2:$A$167,A1341)&gt;0,"Sí","No")</f>
        <v>No</v>
      </c>
      <c r="BA1341" s="22" t="str">
        <f aca="false">IF(COUNTIF('Plan Combo 9+1'!$A$2:$A$226,A1341)&gt;0,"Sí","No")</f>
        <v>No</v>
      </c>
      <c r="BB1341" s="22" t="str">
        <f aca="false">IF(AH1341="","No",IF(BA1341="Sí",IF((AO1341-AH1341)&gt;Resumen!$B$6,"Sí","No"),IF((AO1341-AH1341)&gt;=Resumen!$B$132,"Sí","No")))</f>
        <v>No</v>
      </c>
      <c r="BC1341" s="22" t="str">
        <f aca="false">IF(AND(N1341="Sí",AL1341="Sí",AI1341=0),"Sí","No")</f>
        <v>No</v>
      </c>
      <c r="BD1341" s="22" t="str">
        <f aca="false">IF(COUNTIF('Plan 9+1 (con Pehuamar)'!$A$2:$A$227,A1341)&gt;0,"Sí","No")</f>
        <v>No</v>
      </c>
    </row>
    <row r="1342" customFormat="false" ht="15" hidden="false" customHeight="true" outlineLevel="0" collapsed="false">
      <c r="A1342" s="6" t="n">
        <v>402054</v>
      </c>
      <c r="B1342" s="6" t="n">
        <v>7</v>
      </c>
      <c r="C1342" s="6" t="n">
        <v>701</v>
      </c>
      <c r="D1342" s="6" t="s">
        <v>194</v>
      </c>
      <c r="E1342" s="6" t="s">
        <v>1511</v>
      </c>
      <c r="F1342" s="6" t="s">
        <v>206</v>
      </c>
      <c r="G1342" s="6" t="s">
        <v>129</v>
      </c>
      <c r="H1342" s="6" t="s">
        <v>197</v>
      </c>
      <c r="I1342" s="27" t="n">
        <v>40</v>
      </c>
      <c r="J1342" s="27" t="n">
        <v>15</v>
      </c>
      <c r="K1342" s="27" t="n">
        <v>20</v>
      </c>
      <c r="L1342" s="28" t="n">
        <f aca="false">I1342+J1342</f>
        <v>55</v>
      </c>
      <c r="M1342" s="28" t="n">
        <f aca="false">L1342+K1342</f>
        <v>75</v>
      </c>
      <c r="N1342" s="22" t="str">
        <f aca="false">IF(I1342&gt;0,"Sí","No")</f>
        <v>Sí</v>
      </c>
      <c r="O1342" s="22" t="str">
        <f aca="false">IF(J1342&gt;0,"Sí","No")</f>
        <v>Sí</v>
      </c>
      <c r="P1342" s="22" t="str">
        <f aca="false">IF(K1342&gt;0,"Sí","No")</f>
        <v>Sí</v>
      </c>
      <c r="Q1342" s="22" t="str">
        <f aca="false">IF(OR(I1342&gt;0,J1342&gt;0),"Sí","No")</f>
        <v>Sí</v>
      </c>
      <c r="R1342" s="27" t="n">
        <v>1700</v>
      </c>
      <c r="S1342" s="27" t="n">
        <v>2400</v>
      </c>
      <c r="T1342" s="27" t="n">
        <v>1300</v>
      </c>
      <c r="U1342" s="27" t="n">
        <v>1800</v>
      </c>
      <c r="V1342" s="27" t="n">
        <v>3300</v>
      </c>
      <c r="W1342" s="12" t="n">
        <f aca="false">IF(AND(I1342&gt;0,R1342&gt;0),(S1342-R1342)/R1342,"")</f>
        <v>0.411764705882353</v>
      </c>
      <c r="X1342" s="12" t="n">
        <f aca="false">IF(AND(J1342&gt;0,T1342&gt;0),(U1342-T1342)/T1342,"")</f>
        <v>0.384615384615385</v>
      </c>
      <c r="Y1342" s="12" t="n">
        <f aca="false">IF(AND(K1342&gt;0,V1342&gt;0),(V1342-Resumen!$B$7)/Resumen!$B$7,"")</f>
        <v>0.32</v>
      </c>
      <c r="Z1342" s="28" t="n">
        <f aca="false">IF(AND(K1342&gt;0,I1342&gt;0,V1342&gt;0,S1342&gt;0),V1342-S1342,"")</f>
        <v>900</v>
      </c>
      <c r="AA1342" s="12" t="n">
        <f aca="false">IF(Z1342&lt;&gt;"",Z1342/S1342,"")</f>
        <v>0.375</v>
      </c>
      <c r="AB1342" s="28" t="n">
        <f aca="false">IF(AND(K1342&gt;0,J1342&gt;0,V1342&gt;0,U1342&gt;0),V1342-U1342,"")</f>
        <v>1500</v>
      </c>
      <c r="AC1342" s="12" t="n">
        <f aca="false">IF(AB1342&lt;&gt;"",AB1342/U1342,"")</f>
        <v>0.833333333333333</v>
      </c>
      <c r="AD1342" s="27" t="n">
        <v>8</v>
      </c>
      <c r="AE1342" s="27" t="n">
        <v>6</v>
      </c>
      <c r="AF1342" s="27" t="n">
        <v>4</v>
      </c>
      <c r="AG1342" s="28" t="n">
        <f aca="false">AD1342+AE1342+AF1342</f>
        <v>18</v>
      </c>
      <c r="AH1342" s="12" t="n">
        <f aca="false">IF(AG1342&gt;0,AD1342/AG1342,"")</f>
        <v>0.444444444444444</v>
      </c>
      <c r="AI1342" s="27" t="n">
        <v>1</v>
      </c>
      <c r="AJ1342" s="27" t="n">
        <v>1</v>
      </c>
      <c r="AK1342" s="27" t="n">
        <v>0</v>
      </c>
      <c r="AL1342" s="22" t="str">
        <f aca="false">IF(OR(AJ1342&gt;0,AK1342&gt;0),"Sí","No")</f>
        <v>Sí</v>
      </c>
      <c r="AM1342" s="6" t="s">
        <v>397</v>
      </c>
      <c r="AN1342" s="6" t="s">
        <v>198</v>
      </c>
      <c r="AO1342" s="12" t="n">
        <f aca="false">IF(M1342&gt;0,K1342/M1342,"")</f>
        <v>0.266666666666667</v>
      </c>
      <c r="AP1342" s="22" t="str">
        <f aca="false">IF(M1342&gt;=Resumen!$B$5,"Alto","Bajo")</f>
        <v>Alto</v>
      </c>
      <c r="AQ1342" s="22" t="str">
        <f aca="false">IF(AO1342&gt;=Resumen!$B$28,"Alto","Bajo")</f>
        <v>Bajo</v>
      </c>
      <c r="AR1342" s="22" t="str">
        <f aca="false">AP1342&amp;" Potencial / "&amp;AQ1342&amp;" Share"</f>
        <v>Alto Potencial / Bajo Share</v>
      </c>
      <c r="AS1342" s="22" t="str">
        <f aca="false">IF(Q1342="Sí",IF(AO1342&gt;=Resumen!$B$29,"Alto","Bajo"),"")</f>
        <v>Bajo</v>
      </c>
      <c r="AT1342" s="22" t="str">
        <f aca="false">IF(AS1342&lt;&gt;"",AP1342&amp;" Potencial / "&amp;AS1342&amp;" Share","")</f>
        <v>Alto Potencial / Bajo Share</v>
      </c>
      <c r="AU1342" s="22" t="str">
        <f aca="false">IF(AH1342="","Sin dato",IF(AH1342-AO1342&gt;Resumen!$B$6,"Sobre-exhibido",IF(AO1342-AH1342&gt;Resumen!$B$6,"Sub-exhibido","En línea")))</f>
        <v>Sobre-exhibido</v>
      </c>
      <c r="AV1342" s="22" t="n">
        <f aca="false">IF(AT1342="","",IF(AT1342="Alto Potencial / Bajo Share",1,IF(AT1342="Alto Potencial / Alto Share",2,IF(AT1342="Bajo Potencial / Alto Share",3,4))))</f>
        <v>1</v>
      </c>
      <c r="AW1342" s="22" t="str">
        <f aca="false">IF(Q1342="No","Sin competencia directa",IF(AV1342=1,"1 - Foco Conquista (Alto Pot / Bajo Share)",IF(AV1342=2,"2 - Foco Defensa (Alto Pot / Alto Share)",IF(AV1342=3,"3 - Monitoreo (Bajo Pot / Alto Share)","4 - Baja Prioridad (Bajo Pot / Bajo Share)"))))</f>
        <v>1 - Foco Conquista (Alto Pot / Bajo Share)</v>
      </c>
      <c r="AX1342" s="12" t="str">
        <f aca="false">IF(OR(IFERROR(AND(W1342&lt;&gt;"",Y1342&lt;&gt;"",Y1342-W1342&gt;Resumen!$B$8),FALSE()),IFERROR(AND(X1342&lt;&gt;"",Y1342&lt;&gt;"",Y1342-X1342&gt;Resumen!$B$8),FALSE())),MAX(IF(IFERROR(AND(W1342&lt;&gt;"",Y1342&lt;&gt;"",Y1342-W1342&gt;Resumen!$B$8),FALSE()),Y1342-W1342,0),IF(IFERROR(AND(X1342&lt;&gt;"",Y1342&lt;&gt;"",Y1342-X1342&gt;Resumen!$B$8),FALSE()),Y1342-X1342,0)),"")</f>
        <v/>
      </c>
      <c r="AY1342" s="22" t="str">
        <f aca="false">IF(OR(IFERROR(AND(W1342&lt;&gt;"",Y1342&lt;&gt;"",Y1342-W1342&gt;Resumen!$B$8),FALSE()),IFERROR(AND(X1342&lt;&gt;"",Y1342&lt;&gt;"",Y1342-X1342&gt;Resumen!$B$8),FALSE())),TRIM("Lays tiene mayor markup que "&amp;IF(IFERROR(AND(W1342&lt;&gt;"",Y1342&lt;&gt;"",Y1342-W1342&gt;Resumen!$B$8),FALSE()),"Quento ","")&amp;IF(IFERROR(AND(X1342&lt;&gt;"",Y1342&lt;&gt;"",Y1342-X1342&gt;Resumen!$B$8),FALSE()),"Julicroc ","")&amp;"en este PDV"),"")</f>
        <v/>
      </c>
      <c r="AZ1342" s="22" t="str">
        <f aca="false">IF(COUNTIF('Plan Pehuamar - Lista'!$A$2:$A$167,A1342)&gt;0,"Sí","No")</f>
        <v>No</v>
      </c>
      <c r="BA1342" s="22" t="str">
        <f aca="false">IF(COUNTIF('Plan Combo 9+1'!$A$2:$A$226,A1342)&gt;0,"Sí","No")</f>
        <v>Sí</v>
      </c>
      <c r="BB1342" s="22" t="str">
        <f aca="false">IF(AH1342="","No",IF(BA1342="Sí",IF((AO1342-AH1342)&gt;Resumen!$B$6,"Sí","No"),IF((AO1342-AH1342)&gt;=Resumen!$B$132,"Sí","No")))</f>
        <v>No</v>
      </c>
      <c r="BC1342" s="22" t="str">
        <f aca="false">IF(AND(N1342="Sí",AL1342="Sí",AI1342=0),"Sí","No")</f>
        <v>No</v>
      </c>
      <c r="BD1342" s="22" t="str">
        <f aca="false">IF(COUNTIF('Plan 9+1 (con Pehuamar)'!$A$2:$A$227,A1342)&gt;0,"Sí","No")</f>
        <v>Sí</v>
      </c>
    </row>
    <row r="1343" customFormat="false" ht="15" hidden="false" customHeight="true" outlineLevel="0" collapsed="false">
      <c r="A1343" s="6" t="n">
        <v>402068</v>
      </c>
      <c r="B1343" s="6" t="n">
        <v>7</v>
      </c>
      <c r="C1343" s="6" t="n">
        <v>701</v>
      </c>
      <c r="D1343" s="6" t="s">
        <v>194</v>
      </c>
      <c r="E1343" s="6" t="s">
        <v>1512</v>
      </c>
      <c r="F1343" s="6" t="s">
        <v>196</v>
      </c>
      <c r="G1343" s="6" t="s">
        <v>129</v>
      </c>
      <c r="H1343" s="6" t="s">
        <v>197</v>
      </c>
      <c r="I1343" s="27" t="n">
        <v>15</v>
      </c>
      <c r="J1343" s="27" t="n">
        <v>0</v>
      </c>
      <c r="K1343" s="27" t="n">
        <v>10</v>
      </c>
      <c r="L1343" s="28" t="n">
        <f aca="false">I1343+J1343</f>
        <v>15</v>
      </c>
      <c r="M1343" s="28" t="n">
        <f aca="false">L1343+K1343</f>
        <v>25</v>
      </c>
      <c r="N1343" s="22" t="str">
        <f aca="false">IF(I1343&gt;0,"Sí","No")</f>
        <v>Sí</v>
      </c>
      <c r="O1343" s="22" t="str">
        <f aca="false">IF(J1343&gt;0,"Sí","No")</f>
        <v>No</v>
      </c>
      <c r="P1343" s="22" t="str">
        <f aca="false">IF(K1343&gt;0,"Sí","No")</f>
        <v>Sí</v>
      </c>
      <c r="Q1343" s="22" t="str">
        <f aca="false">IF(OR(I1343&gt;0,J1343&gt;0),"Sí","No")</f>
        <v>Sí</v>
      </c>
      <c r="R1343" s="27" t="n">
        <v>1800</v>
      </c>
      <c r="S1343" s="27" t="n">
        <v>2700</v>
      </c>
      <c r="T1343" s="27"/>
      <c r="U1343" s="27"/>
      <c r="V1343" s="27" t="n">
        <v>3500</v>
      </c>
      <c r="W1343" s="12" t="n">
        <f aca="false">IF(AND(I1343&gt;0,R1343&gt;0),(S1343-R1343)/R1343,"")</f>
        <v>0.5</v>
      </c>
      <c r="X1343" s="12" t="str">
        <f aca="false">IF(AND(J1343&gt;0,T1343&gt;0),(U1343-T1343)/T1343,"")</f>
        <v/>
      </c>
      <c r="Y1343" s="12" t="n">
        <f aca="false">IF(AND(K1343&gt;0,V1343&gt;0),(V1343-Resumen!$B$7)/Resumen!$B$7,"")</f>
        <v>0.4</v>
      </c>
      <c r="Z1343" s="28" t="n">
        <f aca="false">IF(AND(K1343&gt;0,I1343&gt;0,V1343&gt;0,S1343&gt;0),V1343-S1343,"")</f>
        <v>800</v>
      </c>
      <c r="AA1343" s="12" t="n">
        <f aca="false">IF(Z1343&lt;&gt;"",Z1343/S1343,"")</f>
        <v>0.296296296296296</v>
      </c>
      <c r="AB1343" s="28" t="str">
        <f aca="false">IF(AND(K1343&gt;0,J1343&gt;0,V1343&gt;0,U1343&gt;0),V1343-U1343,"")</f>
        <v/>
      </c>
      <c r="AC1343" s="12" t="str">
        <f aca="false">IF(AB1343&lt;&gt;"",AB1343/U1343,"")</f>
        <v/>
      </c>
      <c r="AD1343" s="27" t="n">
        <v>4</v>
      </c>
      <c r="AE1343" s="27" t="n">
        <v>6</v>
      </c>
      <c r="AF1343" s="27" t="n">
        <v>0</v>
      </c>
      <c r="AG1343" s="28" t="n">
        <f aca="false">AD1343+AE1343+AF1343</f>
        <v>10</v>
      </c>
      <c r="AH1343" s="12" t="n">
        <f aca="false">IF(AG1343&gt;0,AD1343/AG1343,"")</f>
        <v>0.4</v>
      </c>
      <c r="AI1343" s="27" t="n">
        <v>0</v>
      </c>
      <c r="AJ1343" s="27" t="n">
        <v>0</v>
      </c>
      <c r="AK1343" s="27" t="n">
        <v>0</v>
      </c>
      <c r="AL1343" s="22" t="str">
        <f aca="false">IF(OR(AJ1343&gt;0,AK1343&gt;0),"Sí","No")</f>
        <v>No</v>
      </c>
      <c r="AM1343" s="6" t="s">
        <v>397</v>
      </c>
      <c r="AN1343" s="6"/>
      <c r="AO1343" s="12" t="n">
        <f aca="false">IF(M1343&gt;0,K1343/M1343,"")</f>
        <v>0.4</v>
      </c>
      <c r="AP1343" s="22" t="str">
        <f aca="false">IF(M1343&gt;=Resumen!$B$5,"Alto","Bajo")</f>
        <v>Bajo</v>
      </c>
      <c r="AQ1343" s="22" t="str">
        <f aca="false">IF(AO1343&gt;=Resumen!$B$28,"Alto","Bajo")</f>
        <v>Alto</v>
      </c>
      <c r="AR1343" s="22" t="str">
        <f aca="false">AP1343&amp;" Potencial / "&amp;AQ1343&amp;" Share"</f>
        <v>Bajo Potencial / Alto Share</v>
      </c>
      <c r="AS1343" s="22" t="str">
        <f aca="false">IF(Q1343="Sí",IF(AO1343&gt;=Resumen!$B$29,"Alto","Bajo"),"")</f>
        <v>Bajo</v>
      </c>
      <c r="AT1343" s="22" t="str">
        <f aca="false">IF(AS1343&lt;&gt;"",AP1343&amp;" Potencial / "&amp;AS1343&amp;" Share","")</f>
        <v>Bajo Potencial / Bajo Share</v>
      </c>
      <c r="AU1343" s="22" t="str">
        <f aca="false">IF(AH1343="","Sin dato",IF(AH1343-AO1343&gt;Resumen!$B$6,"Sobre-exhibido",IF(AO1343-AH1343&gt;Resumen!$B$6,"Sub-exhibido","En línea")))</f>
        <v>En línea</v>
      </c>
      <c r="AV1343" s="22" t="n">
        <f aca="false">IF(AT1343="","",IF(AT1343="Alto Potencial / Bajo Share",1,IF(AT1343="Alto Potencial / Alto Share",2,IF(AT1343="Bajo Potencial / Alto Share",3,4))))</f>
        <v>4</v>
      </c>
      <c r="AW1343" s="22" t="str">
        <f aca="false">IF(Q1343="No","Sin competencia directa",IF(AV1343=1,"1 - Foco Conquista (Alto Pot / Bajo Share)",IF(AV1343=2,"2 - Foco Defensa (Alto Pot / Alto Share)",IF(AV1343=3,"3 - Monitoreo (Bajo Pot / Alto Share)","4 - Baja Prioridad (Bajo Pot / Bajo Share)"))))</f>
        <v>4 - Baja Prioridad (Bajo Pot / Bajo Share)</v>
      </c>
      <c r="AX1343" s="12" t="str">
        <f aca="false">IF(OR(IFERROR(AND(W1343&lt;&gt;"",Y1343&lt;&gt;"",Y1343-W1343&gt;Resumen!$B$8),FALSE()),IFERROR(AND(X1343&lt;&gt;"",Y1343&lt;&gt;"",Y1343-X1343&gt;Resumen!$B$8),FALSE())),MAX(IF(IFERROR(AND(W1343&lt;&gt;"",Y1343&lt;&gt;"",Y1343-W1343&gt;Resumen!$B$8),FALSE()),Y1343-W1343,0),IF(IFERROR(AND(X1343&lt;&gt;"",Y1343&lt;&gt;"",Y1343-X1343&gt;Resumen!$B$8),FALSE()),Y1343-X1343,0)),"")</f>
        <v/>
      </c>
      <c r="AY1343" s="22" t="str">
        <f aca="false">IF(OR(IFERROR(AND(W1343&lt;&gt;"",Y1343&lt;&gt;"",Y1343-W1343&gt;Resumen!$B$8),FALSE()),IFERROR(AND(X1343&lt;&gt;"",Y1343&lt;&gt;"",Y1343-X1343&gt;Resumen!$B$8),FALSE())),TRIM("Lays tiene mayor markup que "&amp;IF(IFERROR(AND(W1343&lt;&gt;"",Y1343&lt;&gt;"",Y1343-W1343&gt;Resumen!$B$8),FALSE()),"Quento ","")&amp;IF(IFERROR(AND(X1343&lt;&gt;"",Y1343&lt;&gt;"",Y1343-X1343&gt;Resumen!$B$8),FALSE()),"Julicroc ","")&amp;"en este PDV"),"")</f>
        <v/>
      </c>
      <c r="AZ1343" s="22" t="str">
        <f aca="false">IF(COUNTIF('Plan Pehuamar - Lista'!$A$2:$A$167,A1343)&gt;0,"Sí","No")</f>
        <v>No</v>
      </c>
      <c r="BA1343" s="22" t="str">
        <f aca="false">IF(COUNTIF('Plan Combo 9+1'!$A$2:$A$226,A1343)&gt;0,"Sí","No")</f>
        <v>No</v>
      </c>
      <c r="BB1343" s="22" t="str">
        <f aca="false">IF(AH1343="","No",IF(BA1343="Sí",IF((AO1343-AH1343)&gt;Resumen!$B$6,"Sí","No"),IF((AO1343-AH1343)&gt;=Resumen!$B$132,"Sí","No")))</f>
        <v>No</v>
      </c>
      <c r="BC1343" s="22" t="str">
        <f aca="false">IF(AND(N1343="Sí",AL1343="Sí",AI1343=0),"Sí","No")</f>
        <v>No</v>
      </c>
      <c r="BD1343" s="22" t="str">
        <f aca="false">IF(COUNTIF('Plan 9+1 (con Pehuamar)'!$A$2:$A$227,A1343)&gt;0,"Sí","No")</f>
        <v>No</v>
      </c>
    </row>
    <row r="1344" customFormat="false" ht="15" hidden="false" customHeight="true" outlineLevel="0" collapsed="false">
      <c r="A1344" s="6" t="n">
        <v>402080</v>
      </c>
      <c r="B1344" s="6" t="n">
        <v>7</v>
      </c>
      <c r="C1344" s="6" t="n">
        <v>701</v>
      </c>
      <c r="D1344" s="6" t="s">
        <v>194</v>
      </c>
      <c r="E1344" s="6" t="s">
        <v>1513</v>
      </c>
      <c r="F1344" s="6" t="s">
        <v>196</v>
      </c>
      <c r="G1344" s="6" t="s">
        <v>129</v>
      </c>
      <c r="H1344" s="6" t="s">
        <v>197</v>
      </c>
      <c r="I1344" s="27" t="n">
        <v>20</v>
      </c>
      <c r="J1344" s="27" t="n">
        <v>0</v>
      </c>
      <c r="K1344" s="27" t="n">
        <v>10</v>
      </c>
      <c r="L1344" s="28" t="n">
        <f aca="false">I1344+J1344</f>
        <v>20</v>
      </c>
      <c r="M1344" s="28" t="n">
        <f aca="false">L1344+K1344</f>
        <v>30</v>
      </c>
      <c r="N1344" s="22" t="str">
        <f aca="false">IF(I1344&gt;0,"Sí","No")</f>
        <v>Sí</v>
      </c>
      <c r="O1344" s="22" t="str">
        <f aca="false">IF(J1344&gt;0,"Sí","No")</f>
        <v>No</v>
      </c>
      <c r="P1344" s="22" t="str">
        <f aca="false">IF(K1344&gt;0,"Sí","No")</f>
        <v>Sí</v>
      </c>
      <c r="Q1344" s="22" t="str">
        <f aca="false">IF(OR(I1344&gt;0,J1344&gt;0),"Sí","No")</f>
        <v>Sí</v>
      </c>
      <c r="R1344" s="27" t="n">
        <v>1700</v>
      </c>
      <c r="S1344" s="27" t="n">
        <v>2500</v>
      </c>
      <c r="T1344" s="27"/>
      <c r="U1344" s="27"/>
      <c r="V1344" s="27" t="n">
        <v>3400</v>
      </c>
      <c r="W1344" s="12" t="n">
        <f aca="false">IF(AND(I1344&gt;0,R1344&gt;0),(S1344-R1344)/R1344,"")</f>
        <v>0.470588235294118</v>
      </c>
      <c r="X1344" s="12" t="str">
        <f aca="false">IF(AND(J1344&gt;0,T1344&gt;0),(U1344-T1344)/T1344,"")</f>
        <v/>
      </c>
      <c r="Y1344" s="12" t="n">
        <f aca="false">IF(AND(K1344&gt;0,V1344&gt;0),(V1344-Resumen!$B$7)/Resumen!$B$7,"")</f>
        <v>0.36</v>
      </c>
      <c r="Z1344" s="28" t="n">
        <f aca="false">IF(AND(K1344&gt;0,I1344&gt;0,V1344&gt;0,S1344&gt;0),V1344-S1344,"")</f>
        <v>900</v>
      </c>
      <c r="AA1344" s="12" t="n">
        <f aca="false">IF(Z1344&lt;&gt;"",Z1344/S1344,"")</f>
        <v>0.36</v>
      </c>
      <c r="AB1344" s="28" t="str">
        <f aca="false">IF(AND(K1344&gt;0,J1344&gt;0,V1344&gt;0,U1344&gt;0),V1344-U1344,"")</f>
        <v/>
      </c>
      <c r="AC1344" s="12" t="str">
        <f aca="false">IF(AB1344&lt;&gt;"",AB1344/U1344,"")</f>
        <v/>
      </c>
      <c r="AD1344" s="27" t="n">
        <v>4</v>
      </c>
      <c r="AE1344" s="27" t="n">
        <v>4</v>
      </c>
      <c r="AF1344" s="27" t="n">
        <v>0</v>
      </c>
      <c r="AG1344" s="28" t="n">
        <f aca="false">AD1344+AE1344+AF1344</f>
        <v>8</v>
      </c>
      <c r="AH1344" s="12" t="n">
        <f aca="false">IF(AG1344&gt;0,AD1344/AG1344,"")</f>
        <v>0.5</v>
      </c>
      <c r="AI1344" s="27" t="n">
        <v>1</v>
      </c>
      <c r="AJ1344" s="27" t="n">
        <v>1</v>
      </c>
      <c r="AK1344" s="27" t="n">
        <v>0</v>
      </c>
      <c r="AL1344" s="22" t="str">
        <f aca="false">IF(OR(AJ1344&gt;0,AK1344&gt;0),"Sí","No")</f>
        <v>Sí</v>
      </c>
      <c r="AM1344" s="6" t="s">
        <v>397</v>
      </c>
      <c r="AN1344" s="6"/>
      <c r="AO1344" s="12" t="n">
        <f aca="false">IF(M1344&gt;0,K1344/M1344,"")</f>
        <v>0.333333333333333</v>
      </c>
      <c r="AP1344" s="22" t="str">
        <f aca="false">IF(M1344&gt;=Resumen!$B$5,"Alto","Bajo")</f>
        <v>Bajo</v>
      </c>
      <c r="AQ1344" s="22" t="str">
        <f aca="false">IF(AO1344&gt;=Resumen!$B$28,"Alto","Bajo")</f>
        <v>Bajo</v>
      </c>
      <c r="AR1344" s="22" t="str">
        <f aca="false">AP1344&amp;" Potencial / "&amp;AQ1344&amp;" Share"</f>
        <v>Bajo Potencial / Bajo Share</v>
      </c>
      <c r="AS1344" s="22" t="str">
        <f aca="false">IF(Q1344="Sí",IF(AO1344&gt;=Resumen!$B$29,"Alto","Bajo"),"")</f>
        <v>Bajo</v>
      </c>
      <c r="AT1344" s="22" t="str">
        <f aca="false">IF(AS1344&lt;&gt;"",AP1344&amp;" Potencial / "&amp;AS1344&amp;" Share","")</f>
        <v>Bajo Potencial / Bajo Share</v>
      </c>
      <c r="AU1344" s="22" t="str">
        <f aca="false">IF(AH1344="","Sin dato",IF(AH1344-AO1344&gt;Resumen!$B$6,"Sobre-exhibido",IF(AO1344-AH1344&gt;Resumen!$B$6,"Sub-exhibido","En línea")))</f>
        <v>Sobre-exhibido</v>
      </c>
      <c r="AV1344" s="22" t="n">
        <f aca="false">IF(AT1344="","",IF(AT1344="Alto Potencial / Bajo Share",1,IF(AT1344="Alto Potencial / Alto Share",2,IF(AT1344="Bajo Potencial / Alto Share",3,4))))</f>
        <v>4</v>
      </c>
      <c r="AW1344" s="22" t="str">
        <f aca="false">IF(Q1344="No","Sin competencia directa",IF(AV1344=1,"1 - Foco Conquista (Alto Pot / Bajo Share)",IF(AV1344=2,"2 - Foco Defensa (Alto Pot / Alto Share)",IF(AV1344=3,"3 - Monitoreo (Bajo Pot / Alto Share)","4 - Baja Prioridad (Bajo Pot / Bajo Share)"))))</f>
        <v>4 - Baja Prioridad (Bajo Pot / Bajo Share)</v>
      </c>
      <c r="AX1344" s="12" t="str">
        <f aca="false">IF(OR(IFERROR(AND(W1344&lt;&gt;"",Y1344&lt;&gt;"",Y1344-W1344&gt;Resumen!$B$8),FALSE()),IFERROR(AND(X1344&lt;&gt;"",Y1344&lt;&gt;"",Y1344-X1344&gt;Resumen!$B$8),FALSE())),MAX(IF(IFERROR(AND(W1344&lt;&gt;"",Y1344&lt;&gt;"",Y1344-W1344&gt;Resumen!$B$8),FALSE()),Y1344-W1344,0),IF(IFERROR(AND(X1344&lt;&gt;"",Y1344&lt;&gt;"",Y1344-X1344&gt;Resumen!$B$8),FALSE()),Y1344-X1344,0)),"")</f>
        <v/>
      </c>
      <c r="AY1344" s="22" t="str">
        <f aca="false">IF(OR(IFERROR(AND(W1344&lt;&gt;"",Y1344&lt;&gt;"",Y1344-W1344&gt;Resumen!$B$8),FALSE()),IFERROR(AND(X1344&lt;&gt;"",Y1344&lt;&gt;"",Y1344-X1344&gt;Resumen!$B$8),FALSE())),TRIM("Lays tiene mayor markup que "&amp;IF(IFERROR(AND(W1344&lt;&gt;"",Y1344&lt;&gt;"",Y1344-W1344&gt;Resumen!$B$8),FALSE()),"Quento ","")&amp;IF(IFERROR(AND(X1344&lt;&gt;"",Y1344&lt;&gt;"",Y1344-X1344&gt;Resumen!$B$8),FALSE()),"Julicroc ","")&amp;"en este PDV"),"")</f>
        <v/>
      </c>
      <c r="AZ1344" s="22" t="str">
        <f aca="false">IF(COUNTIF('Plan Pehuamar - Lista'!$A$2:$A$167,A1344)&gt;0,"Sí","No")</f>
        <v>No</v>
      </c>
      <c r="BA1344" s="22" t="str">
        <f aca="false">IF(COUNTIF('Plan Combo 9+1'!$A$2:$A$226,A1344)&gt;0,"Sí","No")</f>
        <v>No</v>
      </c>
      <c r="BB1344" s="22" t="str">
        <f aca="false">IF(AH1344="","No",IF(BA1344="Sí",IF((AO1344-AH1344)&gt;Resumen!$B$6,"Sí","No"),IF((AO1344-AH1344)&gt;=Resumen!$B$132,"Sí","No")))</f>
        <v>No</v>
      </c>
      <c r="BC1344" s="22" t="str">
        <f aca="false">IF(AND(N1344="Sí",AL1344="Sí",AI1344=0),"Sí","No")</f>
        <v>No</v>
      </c>
      <c r="BD1344" s="22" t="str">
        <f aca="false">IF(COUNTIF('Plan 9+1 (con Pehuamar)'!$A$2:$A$227,A1344)&gt;0,"Sí","No")</f>
        <v>No</v>
      </c>
    </row>
    <row r="1345" customFormat="false" ht="15" hidden="false" customHeight="true" outlineLevel="0" collapsed="false">
      <c r="A1345" s="6" t="n">
        <v>402086</v>
      </c>
      <c r="B1345" s="6" t="n">
        <v>7</v>
      </c>
      <c r="C1345" s="6" t="n">
        <v>701</v>
      </c>
      <c r="D1345" s="6" t="s">
        <v>194</v>
      </c>
      <c r="E1345" s="6" t="s">
        <v>1514</v>
      </c>
      <c r="F1345" s="6" t="s">
        <v>196</v>
      </c>
      <c r="G1345" s="6" t="s">
        <v>129</v>
      </c>
      <c r="H1345" s="6" t="s">
        <v>197</v>
      </c>
      <c r="I1345" s="27" t="n">
        <v>30</v>
      </c>
      <c r="J1345" s="27" t="n">
        <v>0</v>
      </c>
      <c r="K1345" s="27" t="n">
        <v>20</v>
      </c>
      <c r="L1345" s="28" t="n">
        <f aca="false">I1345+J1345</f>
        <v>30</v>
      </c>
      <c r="M1345" s="28" t="n">
        <f aca="false">L1345+K1345</f>
        <v>50</v>
      </c>
      <c r="N1345" s="22" t="str">
        <f aca="false">IF(I1345&gt;0,"Sí","No")</f>
        <v>Sí</v>
      </c>
      <c r="O1345" s="22" t="str">
        <f aca="false">IF(J1345&gt;0,"Sí","No")</f>
        <v>No</v>
      </c>
      <c r="P1345" s="22" t="str">
        <f aca="false">IF(K1345&gt;0,"Sí","No")</f>
        <v>Sí</v>
      </c>
      <c r="Q1345" s="22" t="str">
        <f aca="false">IF(OR(I1345&gt;0,J1345&gt;0),"Sí","No")</f>
        <v>Sí</v>
      </c>
      <c r="R1345" s="27" t="n">
        <v>2500</v>
      </c>
      <c r="S1345" s="27" t="n">
        <v>2500</v>
      </c>
      <c r="T1345" s="27"/>
      <c r="U1345" s="27"/>
      <c r="V1345" s="27" t="n">
        <v>3500</v>
      </c>
      <c r="W1345" s="12" t="n">
        <f aca="false">IF(AND(I1345&gt;0,R1345&gt;0),(S1345-R1345)/R1345,"")</f>
        <v>0</v>
      </c>
      <c r="X1345" s="12" t="str">
        <f aca="false">IF(AND(J1345&gt;0,T1345&gt;0),(U1345-T1345)/T1345,"")</f>
        <v/>
      </c>
      <c r="Y1345" s="12" t="n">
        <f aca="false">IF(AND(K1345&gt;0,V1345&gt;0),(V1345-Resumen!$B$7)/Resumen!$B$7,"")</f>
        <v>0.4</v>
      </c>
      <c r="Z1345" s="28" t="n">
        <f aca="false">IF(AND(K1345&gt;0,I1345&gt;0,V1345&gt;0,S1345&gt;0),V1345-S1345,"")</f>
        <v>1000</v>
      </c>
      <c r="AA1345" s="12" t="n">
        <f aca="false">IF(Z1345&lt;&gt;"",Z1345/S1345,"")</f>
        <v>0.4</v>
      </c>
      <c r="AB1345" s="28" t="str">
        <f aca="false">IF(AND(K1345&gt;0,J1345&gt;0,V1345&gt;0,U1345&gt;0),V1345-U1345,"")</f>
        <v/>
      </c>
      <c r="AC1345" s="12" t="str">
        <f aca="false">IF(AB1345&lt;&gt;"",AB1345/U1345,"")</f>
        <v/>
      </c>
      <c r="AD1345" s="27" t="n">
        <v>5</v>
      </c>
      <c r="AE1345" s="27" t="n">
        <v>5</v>
      </c>
      <c r="AF1345" s="27" t="n">
        <v>0</v>
      </c>
      <c r="AG1345" s="28" t="n">
        <f aca="false">AD1345+AE1345+AF1345</f>
        <v>10</v>
      </c>
      <c r="AH1345" s="12" t="n">
        <f aca="false">IF(AG1345&gt;0,AD1345/AG1345,"")</f>
        <v>0.5</v>
      </c>
      <c r="AI1345" s="27" t="n">
        <v>1</v>
      </c>
      <c r="AJ1345" s="27" t="n">
        <v>1</v>
      </c>
      <c r="AK1345" s="27" t="n">
        <v>0</v>
      </c>
      <c r="AL1345" s="22" t="str">
        <f aca="false">IF(OR(AJ1345&gt;0,AK1345&gt;0),"Sí","No")</f>
        <v>Sí</v>
      </c>
      <c r="AM1345" s="6" t="s">
        <v>397</v>
      </c>
      <c r="AN1345" s="6"/>
      <c r="AO1345" s="12" t="n">
        <f aca="false">IF(M1345&gt;0,K1345/M1345,"")</f>
        <v>0.4</v>
      </c>
      <c r="AP1345" s="22" t="str">
        <f aca="false">IF(M1345&gt;=Resumen!$B$5,"Alto","Bajo")</f>
        <v>Alto</v>
      </c>
      <c r="AQ1345" s="22" t="str">
        <f aca="false">IF(AO1345&gt;=Resumen!$B$28,"Alto","Bajo")</f>
        <v>Alto</v>
      </c>
      <c r="AR1345" s="22" t="str">
        <f aca="false">AP1345&amp;" Potencial / "&amp;AQ1345&amp;" Share"</f>
        <v>Alto Potencial / Alto Share</v>
      </c>
      <c r="AS1345" s="22" t="str">
        <f aca="false">IF(Q1345="Sí",IF(AO1345&gt;=Resumen!$B$29,"Alto","Bajo"),"")</f>
        <v>Bajo</v>
      </c>
      <c r="AT1345" s="22" t="str">
        <f aca="false">IF(AS1345&lt;&gt;"",AP1345&amp;" Potencial / "&amp;AS1345&amp;" Share","")</f>
        <v>Alto Potencial / Bajo Share</v>
      </c>
      <c r="AU1345" s="22" t="str">
        <f aca="false">IF(AH1345="","Sin dato",IF(AH1345-AO1345&gt;Resumen!$B$6,"Sobre-exhibido",IF(AO1345-AH1345&gt;Resumen!$B$6,"Sub-exhibido","En línea")))</f>
        <v>Sobre-exhibido</v>
      </c>
      <c r="AV1345" s="22" t="n">
        <f aca="false">IF(AT1345="","",IF(AT1345="Alto Potencial / Bajo Share",1,IF(AT1345="Alto Potencial / Alto Share",2,IF(AT1345="Bajo Potencial / Alto Share",3,4))))</f>
        <v>1</v>
      </c>
      <c r="AW1345" s="22" t="str">
        <f aca="false">IF(Q1345="No","Sin competencia directa",IF(AV1345=1,"1 - Foco Conquista (Alto Pot / Bajo Share)",IF(AV1345=2,"2 - Foco Defensa (Alto Pot / Alto Share)",IF(AV1345=3,"3 - Monitoreo (Bajo Pot / Alto Share)","4 - Baja Prioridad (Bajo Pot / Bajo Share)"))))</f>
        <v>1 - Foco Conquista (Alto Pot / Bajo Share)</v>
      </c>
      <c r="AX1345" s="12" t="n">
        <f aca="false">IF(OR(IFERROR(AND(W1345&lt;&gt;"",Y1345&lt;&gt;"",Y1345-W1345&gt;Resumen!$B$8),FALSE()),IFERROR(AND(X1345&lt;&gt;"",Y1345&lt;&gt;"",Y1345-X1345&gt;Resumen!$B$8),FALSE())),MAX(IF(IFERROR(AND(W1345&lt;&gt;"",Y1345&lt;&gt;"",Y1345-W1345&gt;Resumen!$B$8),FALSE()),Y1345-W1345,0),IF(IFERROR(AND(X1345&lt;&gt;"",Y1345&lt;&gt;"",Y1345-X1345&gt;Resumen!$B$8),FALSE()),Y1345-X1345,0)),"")</f>
        <v>0.4</v>
      </c>
      <c r="AY1345" s="22" t="str">
        <f aca="false">IF(OR(IFERROR(AND(W1345&lt;&gt;"",Y1345&lt;&gt;"",Y1345-W1345&gt;Resumen!$B$8),FALSE()),IFERROR(AND(X1345&lt;&gt;"",Y1345&lt;&gt;"",Y1345-X1345&gt;Resumen!$B$8),FALSE())),TRIM("Lays tiene mayor markup que "&amp;IF(IFERROR(AND(W1345&lt;&gt;"",Y1345&lt;&gt;"",Y1345-W1345&gt;Resumen!$B$8),FALSE()),"Quento ","")&amp;IF(IFERROR(AND(X1345&lt;&gt;"",Y1345&lt;&gt;"",Y1345-X1345&gt;Resumen!$B$8),FALSE()),"Julicroc ","")&amp;"en este PDV"),"")</f>
        <v>Lays tiene mayor markup que Quento en este PDV</v>
      </c>
      <c r="AZ1345" s="22" t="str">
        <f aca="false">IF(COUNTIF('Plan Pehuamar - Lista'!$A$2:$A$167,A1345)&gt;0,"Sí","No")</f>
        <v>Sí</v>
      </c>
      <c r="BA1345" s="22" t="str">
        <f aca="false">IF(COUNTIF('Plan Combo 9+1'!$A$2:$A$226,A1345)&gt;0,"Sí","No")</f>
        <v>No</v>
      </c>
      <c r="BB1345" s="22" t="str">
        <f aca="false">IF(AH1345="","No",IF(BA1345="Sí",IF((AO1345-AH1345)&gt;Resumen!$B$6,"Sí","No"),IF((AO1345-AH1345)&gt;=Resumen!$B$132,"Sí","No")))</f>
        <v>No</v>
      </c>
      <c r="BC1345" s="22" t="str">
        <f aca="false">IF(AND(N1345="Sí",AL1345="Sí",AI1345=0),"Sí","No")</f>
        <v>No</v>
      </c>
      <c r="BD1345" s="22" t="str">
        <f aca="false">IF(COUNTIF('Plan 9+1 (con Pehuamar)'!$A$2:$A$227,A1345)&gt;0,"Sí","No")</f>
        <v>No</v>
      </c>
    </row>
    <row r="1346" customFormat="false" ht="15" hidden="false" customHeight="true" outlineLevel="0" collapsed="false">
      <c r="A1346" s="6" t="n">
        <v>402097</v>
      </c>
      <c r="B1346" s="6" t="n">
        <v>7</v>
      </c>
      <c r="C1346" s="6" t="n">
        <v>701</v>
      </c>
      <c r="D1346" s="6" t="s">
        <v>194</v>
      </c>
      <c r="E1346" s="6" t="s">
        <v>1515</v>
      </c>
      <c r="F1346" s="6" t="s">
        <v>196</v>
      </c>
      <c r="G1346" s="6" t="s">
        <v>129</v>
      </c>
      <c r="H1346" s="6" t="s">
        <v>197</v>
      </c>
      <c r="I1346" s="27" t="n">
        <v>40</v>
      </c>
      <c r="J1346" s="27" t="n">
        <v>0</v>
      </c>
      <c r="K1346" s="27" t="n">
        <v>30</v>
      </c>
      <c r="L1346" s="28" t="n">
        <f aca="false">I1346+J1346</f>
        <v>40</v>
      </c>
      <c r="M1346" s="28" t="n">
        <f aca="false">L1346+K1346</f>
        <v>70</v>
      </c>
      <c r="N1346" s="22" t="str">
        <f aca="false">IF(I1346&gt;0,"Sí","No")</f>
        <v>Sí</v>
      </c>
      <c r="O1346" s="22" t="str">
        <f aca="false">IF(J1346&gt;0,"Sí","No")</f>
        <v>No</v>
      </c>
      <c r="P1346" s="22" t="str">
        <f aca="false">IF(K1346&gt;0,"Sí","No")</f>
        <v>Sí</v>
      </c>
      <c r="Q1346" s="22" t="str">
        <f aca="false">IF(OR(I1346&gt;0,J1346&gt;0),"Sí","No")</f>
        <v>Sí</v>
      </c>
      <c r="R1346" s="27" t="n">
        <v>1800</v>
      </c>
      <c r="S1346" s="27" t="n">
        <v>2800</v>
      </c>
      <c r="T1346" s="27"/>
      <c r="U1346" s="27"/>
      <c r="V1346" s="27" t="n">
        <v>3500</v>
      </c>
      <c r="W1346" s="12" t="n">
        <f aca="false">IF(AND(I1346&gt;0,R1346&gt;0),(S1346-R1346)/R1346,"")</f>
        <v>0.555555555555556</v>
      </c>
      <c r="X1346" s="12" t="str">
        <f aca="false">IF(AND(J1346&gt;0,T1346&gt;0),(U1346-T1346)/T1346,"")</f>
        <v/>
      </c>
      <c r="Y1346" s="12" t="n">
        <f aca="false">IF(AND(K1346&gt;0,V1346&gt;0),(V1346-Resumen!$B$7)/Resumen!$B$7,"")</f>
        <v>0.4</v>
      </c>
      <c r="Z1346" s="28" t="n">
        <f aca="false">IF(AND(K1346&gt;0,I1346&gt;0,V1346&gt;0,S1346&gt;0),V1346-S1346,"")</f>
        <v>700</v>
      </c>
      <c r="AA1346" s="12" t="n">
        <f aca="false">IF(Z1346&lt;&gt;"",Z1346/S1346,"")</f>
        <v>0.25</v>
      </c>
      <c r="AB1346" s="28" t="str">
        <f aca="false">IF(AND(K1346&gt;0,J1346&gt;0,V1346&gt;0,U1346&gt;0),V1346-U1346,"")</f>
        <v/>
      </c>
      <c r="AC1346" s="12" t="str">
        <f aca="false">IF(AB1346&lt;&gt;"",AB1346/U1346,"")</f>
        <v/>
      </c>
      <c r="AD1346" s="27" t="n">
        <v>8</v>
      </c>
      <c r="AE1346" s="27" t="n">
        <v>8</v>
      </c>
      <c r="AF1346" s="27" t="n">
        <v>0</v>
      </c>
      <c r="AG1346" s="28" t="n">
        <f aca="false">AD1346+AE1346+AF1346</f>
        <v>16</v>
      </c>
      <c r="AH1346" s="12" t="n">
        <f aca="false">IF(AG1346&gt;0,AD1346/AG1346,"")</f>
        <v>0.5</v>
      </c>
      <c r="AI1346" s="27" t="n">
        <v>1</v>
      </c>
      <c r="AJ1346" s="27" t="n">
        <v>0</v>
      </c>
      <c r="AK1346" s="27" t="n">
        <v>0</v>
      </c>
      <c r="AL1346" s="22" t="str">
        <f aca="false">IF(OR(AJ1346&gt;0,AK1346&gt;0),"Sí","No")</f>
        <v>No</v>
      </c>
      <c r="AM1346" s="6" t="s">
        <v>397</v>
      </c>
      <c r="AN1346" s="6"/>
      <c r="AO1346" s="12" t="n">
        <f aca="false">IF(M1346&gt;0,K1346/M1346,"")</f>
        <v>0.428571428571429</v>
      </c>
      <c r="AP1346" s="22" t="str">
        <f aca="false">IF(M1346&gt;=Resumen!$B$5,"Alto","Bajo")</f>
        <v>Alto</v>
      </c>
      <c r="AQ1346" s="22" t="str">
        <f aca="false">IF(AO1346&gt;=Resumen!$B$28,"Alto","Bajo")</f>
        <v>Alto</v>
      </c>
      <c r="AR1346" s="22" t="str">
        <f aca="false">AP1346&amp;" Potencial / "&amp;AQ1346&amp;" Share"</f>
        <v>Alto Potencial / Alto Share</v>
      </c>
      <c r="AS1346" s="22" t="str">
        <f aca="false">IF(Q1346="Sí",IF(AO1346&gt;=Resumen!$B$29,"Alto","Bajo"),"")</f>
        <v>Bajo</v>
      </c>
      <c r="AT1346" s="22" t="str">
        <f aca="false">IF(AS1346&lt;&gt;"",AP1346&amp;" Potencial / "&amp;AS1346&amp;" Share","")</f>
        <v>Alto Potencial / Bajo Share</v>
      </c>
      <c r="AU1346" s="22" t="str">
        <f aca="false">IF(AH1346="","Sin dato",IF(AH1346-AO1346&gt;Resumen!$B$6,"Sobre-exhibido",IF(AO1346-AH1346&gt;Resumen!$B$6,"Sub-exhibido","En línea")))</f>
        <v>Sobre-exhibido</v>
      </c>
      <c r="AV1346" s="22" t="n">
        <f aca="false">IF(AT1346="","",IF(AT1346="Alto Potencial / Bajo Share",1,IF(AT1346="Alto Potencial / Alto Share",2,IF(AT1346="Bajo Potencial / Alto Share",3,4))))</f>
        <v>1</v>
      </c>
      <c r="AW1346" s="22" t="str">
        <f aca="false">IF(Q1346="No","Sin competencia directa",IF(AV1346=1,"1 - Foco Conquista (Alto Pot / Bajo Share)",IF(AV1346=2,"2 - Foco Defensa (Alto Pot / Alto Share)",IF(AV1346=3,"3 - Monitoreo (Bajo Pot / Alto Share)","4 - Baja Prioridad (Bajo Pot / Bajo Share)"))))</f>
        <v>1 - Foco Conquista (Alto Pot / Bajo Share)</v>
      </c>
      <c r="AX1346" s="12" t="str">
        <f aca="false">IF(OR(IFERROR(AND(W1346&lt;&gt;"",Y1346&lt;&gt;"",Y1346-W1346&gt;Resumen!$B$8),FALSE()),IFERROR(AND(X1346&lt;&gt;"",Y1346&lt;&gt;"",Y1346-X1346&gt;Resumen!$B$8),FALSE())),MAX(IF(IFERROR(AND(W1346&lt;&gt;"",Y1346&lt;&gt;"",Y1346-W1346&gt;Resumen!$B$8),FALSE()),Y1346-W1346,0),IF(IFERROR(AND(X1346&lt;&gt;"",Y1346&lt;&gt;"",Y1346-X1346&gt;Resumen!$B$8),FALSE()),Y1346-X1346,0)),"")</f>
        <v/>
      </c>
      <c r="AY1346" s="22" t="str">
        <f aca="false">IF(OR(IFERROR(AND(W1346&lt;&gt;"",Y1346&lt;&gt;"",Y1346-W1346&gt;Resumen!$B$8),FALSE()),IFERROR(AND(X1346&lt;&gt;"",Y1346&lt;&gt;"",Y1346-X1346&gt;Resumen!$B$8),FALSE())),TRIM("Lays tiene mayor markup que "&amp;IF(IFERROR(AND(W1346&lt;&gt;"",Y1346&lt;&gt;"",Y1346-W1346&gt;Resumen!$B$8),FALSE()),"Quento ","")&amp;IF(IFERROR(AND(X1346&lt;&gt;"",Y1346&lt;&gt;"",Y1346-X1346&gt;Resumen!$B$8),FALSE()),"Julicroc ","")&amp;"en este PDV"),"")</f>
        <v/>
      </c>
      <c r="AZ1346" s="22" t="str">
        <f aca="false">IF(COUNTIF('Plan Pehuamar - Lista'!$A$2:$A$167,A1346)&gt;0,"Sí","No")</f>
        <v>Sí</v>
      </c>
      <c r="BA1346" s="22" t="str">
        <f aca="false">IF(COUNTIF('Plan Combo 9+1'!$A$2:$A$226,A1346)&gt;0,"Sí","No")</f>
        <v>No</v>
      </c>
      <c r="BB1346" s="22" t="str">
        <f aca="false">IF(AH1346="","No",IF(BA1346="Sí",IF((AO1346-AH1346)&gt;Resumen!$B$6,"Sí","No"),IF((AO1346-AH1346)&gt;=Resumen!$B$132,"Sí","No")))</f>
        <v>No</v>
      </c>
      <c r="BC1346" s="22" t="str">
        <f aca="false">IF(AND(N1346="Sí",AL1346="Sí",AI1346=0),"Sí","No")</f>
        <v>No</v>
      </c>
      <c r="BD1346" s="22" t="str">
        <f aca="false">IF(COUNTIF('Plan 9+1 (con Pehuamar)'!$A$2:$A$227,A1346)&gt;0,"Sí","No")</f>
        <v>No</v>
      </c>
    </row>
    <row r="1347" customFormat="false" ht="15" hidden="false" customHeight="true" outlineLevel="0" collapsed="false">
      <c r="A1347" s="6" t="n">
        <v>402108</v>
      </c>
      <c r="B1347" s="6" t="n">
        <v>7</v>
      </c>
      <c r="C1347" s="6" t="n">
        <v>701</v>
      </c>
      <c r="D1347" s="6" t="s">
        <v>194</v>
      </c>
      <c r="E1347" s="6" t="s">
        <v>1516</v>
      </c>
      <c r="F1347" s="6" t="s">
        <v>206</v>
      </c>
      <c r="G1347" s="6" t="s">
        <v>129</v>
      </c>
      <c r="H1347" s="6" t="s">
        <v>197</v>
      </c>
      <c r="I1347" s="27" t="n">
        <v>0</v>
      </c>
      <c r="J1347" s="27" t="n">
        <v>0</v>
      </c>
      <c r="K1347" s="27" t="n">
        <v>0.4</v>
      </c>
      <c r="L1347" s="28" t="n">
        <f aca="false">I1347+J1347</f>
        <v>0</v>
      </c>
      <c r="M1347" s="28" t="n">
        <f aca="false">L1347+K1347</f>
        <v>0.4</v>
      </c>
      <c r="N1347" s="22" t="str">
        <f aca="false">IF(I1347&gt;0,"Sí","No")</f>
        <v>No</v>
      </c>
      <c r="O1347" s="22" t="str">
        <f aca="false">IF(J1347&gt;0,"Sí","No")</f>
        <v>No</v>
      </c>
      <c r="P1347" s="22" t="str">
        <f aca="false">IF(K1347&gt;0,"Sí","No")</f>
        <v>Sí</v>
      </c>
      <c r="Q1347" s="22" t="str">
        <f aca="false">IF(OR(I1347&gt;0,J1347&gt;0),"Sí","No")</f>
        <v>No</v>
      </c>
      <c r="R1347" s="27"/>
      <c r="S1347" s="27"/>
      <c r="T1347" s="27"/>
      <c r="U1347" s="27"/>
      <c r="V1347" s="27"/>
      <c r="W1347" s="12" t="str">
        <f aca="false">IF(AND(I1347&gt;0,R1347&gt;0),(S1347-R1347)/R1347,"")</f>
        <v/>
      </c>
      <c r="X1347" s="12" t="str">
        <f aca="false">IF(AND(J1347&gt;0,T1347&gt;0),(U1347-T1347)/T1347,"")</f>
        <v/>
      </c>
      <c r="Y1347" s="12" t="str">
        <f aca="false">IF(AND(K1347&gt;0,V1347&gt;0),(V1347-Resumen!$B$7)/Resumen!$B$7,"")</f>
        <v/>
      </c>
      <c r="Z1347" s="28" t="str">
        <f aca="false">IF(AND(K1347&gt;0,I1347&gt;0,V1347&gt;0,S1347&gt;0),V1347-S1347,"")</f>
        <v/>
      </c>
      <c r="AA1347" s="12" t="str">
        <f aca="false">IF(Z1347&lt;&gt;"",Z1347/S1347,"")</f>
        <v/>
      </c>
      <c r="AB1347" s="28" t="str">
        <f aca="false">IF(AND(K1347&gt;0,J1347&gt;0,V1347&gt;0,U1347&gt;0),V1347-U1347,"")</f>
        <v/>
      </c>
      <c r="AC1347" s="12" t="str">
        <f aca="false">IF(AB1347&lt;&gt;"",AB1347/U1347,"")</f>
        <v/>
      </c>
      <c r="AD1347" s="27" t="n">
        <v>0</v>
      </c>
      <c r="AE1347" s="27" t="n">
        <v>0</v>
      </c>
      <c r="AF1347" s="27" t="n">
        <v>0</v>
      </c>
      <c r="AG1347" s="28" t="n">
        <f aca="false">AD1347+AE1347+AF1347</f>
        <v>0</v>
      </c>
      <c r="AH1347" s="12" t="str">
        <f aca="false">IF(AG1347&gt;0,AD1347/AG1347,"")</f>
        <v/>
      </c>
      <c r="AI1347" s="27" t="n">
        <v>0</v>
      </c>
      <c r="AJ1347" s="27" t="n">
        <v>0</v>
      </c>
      <c r="AK1347" s="27" t="n">
        <v>0</v>
      </c>
      <c r="AL1347" s="22" t="str">
        <f aca="false">IF(OR(AJ1347&gt;0,AK1347&gt;0),"Sí","No")</f>
        <v>No</v>
      </c>
      <c r="AM1347" s="6"/>
      <c r="AN1347" s="6"/>
      <c r="AO1347" s="12" t="n">
        <f aca="false">IF(M1347&gt;0,K1347/M1347,"")</f>
        <v>1</v>
      </c>
      <c r="AP1347" s="22" t="str">
        <f aca="false">IF(M1347&gt;=Resumen!$B$5,"Alto","Bajo")</f>
        <v>Bajo</v>
      </c>
      <c r="AQ1347" s="22" t="str">
        <f aca="false">IF(AO1347&gt;=Resumen!$B$28,"Alto","Bajo")</f>
        <v>Alto</v>
      </c>
      <c r="AR1347" s="22" t="str">
        <f aca="false">AP1347&amp;" Potencial / "&amp;AQ1347&amp;" Share"</f>
        <v>Bajo Potencial / Alto Share</v>
      </c>
      <c r="AS1347" s="22" t="str">
        <f aca="false">IF(Q1347="Sí",IF(AO1347&gt;=Resumen!$B$29,"Alto","Bajo"),"")</f>
        <v/>
      </c>
      <c r="AT1347" s="22" t="str">
        <f aca="false">IF(AS1347&lt;&gt;"",AP1347&amp;" Potencial / "&amp;AS1347&amp;" Share","")</f>
        <v/>
      </c>
      <c r="AU1347" s="22" t="str">
        <f aca="false">IF(AH1347="","Sin dato",IF(AH1347-AO1347&gt;Resumen!$B$6,"Sobre-exhibido",IF(AO1347-AH1347&gt;Resumen!$B$6,"Sub-exhibido","En línea")))</f>
        <v>Sin dato</v>
      </c>
      <c r="AV1347" s="22" t="str">
        <f aca="false">IF(AT1347="","",IF(AT1347="Alto Potencial / Bajo Share",1,IF(AT1347="Alto Potencial / Alto Share",2,IF(AT1347="Bajo Potencial / Alto Share",3,4))))</f>
        <v/>
      </c>
      <c r="AW1347" s="22" t="str">
        <f aca="false">IF(Q1347="No","Sin competencia directa",IF(AV1347=1,"1 - Foco Conquista (Alto Pot / Bajo Share)",IF(AV1347=2,"2 - Foco Defensa (Alto Pot / Alto Share)",IF(AV1347=3,"3 - Monitoreo (Bajo Pot / Alto Share)","4 - Baja Prioridad (Bajo Pot / Bajo Share)"))))</f>
        <v>Sin competencia directa</v>
      </c>
      <c r="AX1347" s="12" t="str">
        <f aca="false">IF(OR(IFERROR(AND(W1347&lt;&gt;"",Y1347&lt;&gt;"",Y1347-W1347&gt;Resumen!$B$8),FALSE()),IFERROR(AND(X1347&lt;&gt;"",Y1347&lt;&gt;"",Y1347-X1347&gt;Resumen!$B$8),FALSE())),MAX(IF(IFERROR(AND(W1347&lt;&gt;"",Y1347&lt;&gt;"",Y1347-W1347&gt;Resumen!$B$8),FALSE()),Y1347-W1347,0),IF(IFERROR(AND(X1347&lt;&gt;"",Y1347&lt;&gt;"",Y1347-X1347&gt;Resumen!$B$8),FALSE()),Y1347-X1347,0)),"")</f>
        <v/>
      </c>
      <c r="AY1347" s="22" t="str">
        <f aca="false">IF(OR(IFERROR(AND(W1347&lt;&gt;"",Y1347&lt;&gt;"",Y1347-W1347&gt;Resumen!$B$8),FALSE()),IFERROR(AND(X1347&lt;&gt;"",Y1347&lt;&gt;"",Y1347-X1347&gt;Resumen!$B$8),FALSE())),TRIM("Lays tiene mayor markup que "&amp;IF(IFERROR(AND(W1347&lt;&gt;"",Y1347&lt;&gt;"",Y1347-W1347&gt;Resumen!$B$8),FALSE()),"Quento ","")&amp;IF(IFERROR(AND(X1347&lt;&gt;"",Y1347&lt;&gt;"",Y1347-X1347&gt;Resumen!$B$8),FALSE()),"Julicroc ","")&amp;"en este PDV"),"")</f>
        <v/>
      </c>
      <c r="AZ1347" s="22" t="str">
        <f aca="false">IF(COUNTIF('Plan Pehuamar - Lista'!$A$2:$A$167,A1347)&gt;0,"Sí","No")</f>
        <v>No</v>
      </c>
      <c r="BA1347" s="22" t="str">
        <f aca="false">IF(COUNTIF('Plan Combo 9+1'!$A$2:$A$226,A1347)&gt;0,"Sí","No")</f>
        <v>No</v>
      </c>
      <c r="BB1347" s="22" t="str">
        <f aca="false">IF(AH1347="","No",IF(BA1347="Sí",IF((AO1347-AH1347)&gt;Resumen!$B$6,"Sí","No"),IF((AO1347-AH1347)&gt;=Resumen!$B$132,"Sí","No")))</f>
        <v>No</v>
      </c>
      <c r="BC1347" s="22" t="str">
        <f aca="false">IF(AND(N1347="Sí",AL1347="Sí",AI1347=0),"Sí","No")</f>
        <v>No</v>
      </c>
      <c r="BD1347" s="22" t="str">
        <f aca="false">IF(COUNTIF('Plan 9+1 (con Pehuamar)'!$A$2:$A$227,A1347)&gt;0,"Sí","No")</f>
        <v>No</v>
      </c>
    </row>
    <row r="1348" customFormat="false" ht="15" hidden="false" customHeight="true" outlineLevel="0" collapsed="false">
      <c r="A1348" s="6" t="n">
        <v>402138</v>
      </c>
      <c r="B1348" s="6" t="n">
        <v>7</v>
      </c>
      <c r="C1348" s="6" t="n">
        <v>701</v>
      </c>
      <c r="D1348" s="6" t="s">
        <v>194</v>
      </c>
      <c r="E1348" s="6" t="s">
        <v>1517</v>
      </c>
      <c r="F1348" s="6" t="s">
        <v>196</v>
      </c>
      <c r="G1348" s="6" t="s">
        <v>129</v>
      </c>
      <c r="H1348" s="6" t="s">
        <v>197</v>
      </c>
      <c r="I1348" s="27" t="n">
        <v>0</v>
      </c>
      <c r="J1348" s="27" t="n">
        <v>0</v>
      </c>
      <c r="K1348" s="27" t="n">
        <v>0.7</v>
      </c>
      <c r="L1348" s="28" t="n">
        <f aca="false">I1348+J1348</f>
        <v>0</v>
      </c>
      <c r="M1348" s="28" t="n">
        <f aca="false">L1348+K1348</f>
        <v>0.7</v>
      </c>
      <c r="N1348" s="22" t="str">
        <f aca="false">IF(I1348&gt;0,"Sí","No")</f>
        <v>No</v>
      </c>
      <c r="O1348" s="22" t="str">
        <f aca="false">IF(J1348&gt;0,"Sí","No")</f>
        <v>No</v>
      </c>
      <c r="P1348" s="22" t="str">
        <f aca="false">IF(K1348&gt;0,"Sí","No")</f>
        <v>Sí</v>
      </c>
      <c r="Q1348" s="22" t="str">
        <f aca="false">IF(OR(I1348&gt;0,J1348&gt;0),"Sí","No")</f>
        <v>No</v>
      </c>
      <c r="R1348" s="27"/>
      <c r="S1348" s="27"/>
      <c r="T1348" s="27"/>
      <c r="U1348" s="27"/>
      <c r="V1348" s="27"/>
      <c r="W1348" s="12" t="str">
        <f aca="false">IF(AND(I1348&gt;0,R1348&gt;0),(S1348-R1348)/R1348,"")</f>
        <v/>
      </c>
      <c r="X1348" s="12" t="str">
        <f aca="false">IF(AND(J1348&gt;0,T1348&gt;0),(U1348-T1348)/T1348,"")</f>
        <v/>
      </c>
      <c r="Y1348" s="12" t="str">
        <f aca="false">IF(AND(K1348&gt;0,V1348&gt;0),(V1348-Resumen!$B$7)/Resumen!$B$7,"")</f>
        <v/>
      </c>
      <c r="Z1348" s="28" t="str">
        <f aca="false">IF(AND(K1348&gt;0,I1348&gt;0,V1348&gt;0,S1348&gt;0),V1348-S1348,"")</f>
        <v/>
      </c>
      <c r="AA1348" s="12" t="str">
        <f aca="false">IF(Z1348&lt;&gt;"",Z1348/S1348,"")</f>
        <v/>
      </c>
      <c r="AB1348" s="28" t="str">
        <f aca="false">IF(AND(K1348&gt;0,J1348&gt;0,V1348&gt;0,U1348&gt;0),V1348-U1348,"")</f>
        <v/>
      </c>
      <c r="AC1348" s="12" t="str">
        <f aca="false">IF(AB1348&lt;&gt;"",AB1348/U1348,"")</f>
        <v/>
      </c>
      <c r="AD1348" s="27" t="n">
        <v>0</v>
      </c>
      <c r="AE1348" s="27" t="n">
        <v>0</v>
      </c>
      <c r="AF1348" s="27" t="n">
        <v>0</v>
      </c>
      <c r="AG1348" s="28" t="n">
        <f aca="false">AD1348+AE1348+AF1348</f>
        <v>0</v>
      </c>
      <c r="AH1348" s="12" t="str">
        <f aca="false">IF(AG1348&gt;0,AD1348/AG1348,"")</f>
        <v/>
      </c>
      <c r="AI1348" s="27" t="n">
        <v>0</v>
      </c>
      <c r="AJ1348" s="27" t="n">
        <v>0</v>
      </c>
      <c r="AK1348" s="27" t="n">
        <v>0</v>
      </c>
      <c r="AL1348" s="22" t="str">
        <f aca="false">IF(OR(AJ1348&gt;0,AK1348&gt;0),"Sí","No")</f>
        <v>No</v>
      </c>
      <c r="AM1348" s="6"/>
      <c r="AN1348" s="6"/>
      <c r="AO1348" s="12" t="n">
        <f aca="false">IF(M1348&gt;0,K1348/M1348,"")</f>
        <v>1</v>
      </c>
      <c r="AP1348" s="22" t="str">
        <f aca="false">IF(M1348&gt;=Resumen!$B$5,"Alto","Bajo")</f>
        <v>Bajo</v>
      </c>
      <c r="AQ1348" s="22" t="str">
        <f aca="false">IF(AO1348&gt;=Resumen!$B$28,"Alto","Bajo")</f>
        <v>Alto</v>
      </c>
      <c r="AR1348" s="22" t="str">
        <f aca="false">AP1348&amp;" Potencial / "&amp;AQ1348&amp;" Share"</f>
        <v>Bajo Potencial / Alto Share</v>
      </c>
      <c r="AS1348" s="22" t="str">
        <f aca="false">IF(Q1348="Sí",IF(AO1348&gt;=Resumen!$B$29,"Alto","Bajo"),"")</f>
        <v/>
      </c>
      <c r="AT1348" s="22" t="str">
        <f aca="false">IF(AS1348&lt;&gt;"",AP1348&amp;" Potencial / "&amp;AS1348&amp;" Share","")</f>
        <v/>
      </c>
      <c r="AU1348" s="22" t="str">
        <f aca="false">IF(AH1348="","Sin dato",IF(AH1348-AO1348&gt;Resumen!$B$6,"Sobre-exhibido",IF(AO1348-AH1348&gt;Resumen!$B$6,"Sub-exhibido","En línea")))</f>
        <v>Sin dato</v>
      </c>
      <c r="AV1348" s="22" t="str">
        <f aca="false">IF(AT1348="","",IF(AT1348="Alto Potencial / Bajo Share",1,IF(AT1348="Alto Potencial / Alto Share",2,IF(AT1348="Bajo Potencial / Alto Share",3,4))))</f>
        <v/>
      </c>
      <c r="AW1348" s="22" t="str">
        <f aca="false">IF(Q1348="No","Sin competencia directa",IF(AV1348=1,"1 - Foco Conquista (Alto Pot / Bajo Share)",IF(AV1348=2,"2 - Foco Defensa (Alto Pot / Alto Share)",IF(AV1348=3,"3 - Monitoreo (Bajo Pot / Alto Share)","4 - Baja Prioridad (Bajo Pot / Bajo Share)"))))</f>
        <v>Sin competencia directa</v>
      </c>
      <c r="AX1348" s="12" t="str">
        <f aca="false">IF(OR(IFERROR(AND(W1348&lt;&gt;"",Y1348&lt;&gt;"",Y1348-W1348&gt;Resumen!$B$8),FALSE()),IFERROR(AND(X1348&lt;&gt;"",Y1348&lt;&gt;"",Y1348-X1348&gt;Resumen!$B$8),FALSE())),MAX(IF(IFERROR(AND(W1348&lt;&gt;"",Y1348&lt;&gt;"",Y1348-W1348&gt;Resumen!$B$8),FALSE()),Y1348-W1348,0),IF(IFERROR(AND(X1348&lt;&gt;"",Y1348&lt;&gt;"",Y1348-X1348&gt;Resumen!$B$8),FALSE()),Y1348-X1348,0)),"")</f>
        <v/>
      </c>
      <c r="AY1348" s="22" t="str">
        <f aca="false">IF(OR(IFERROR(AND(W1348&lt;&gt;"",Y1348&lt;&gt;"",Y1348-W1348&gt;Resumen!$B$8),FALSE()),IFERROR(AND(X1348&lt;&gt;"",Y1348&lt;&gt;"",Y1348-X1348&gt;Resumen!$B$8),FALSE())),TRIM("Lays tiene mayor markup que "&amp;IF(IFERROR(AND(W1348&lt;&gt;"",Y1348&lt;&gt;"",Y1348-W1348&gt;Resumen!$B$8),FALSE()),"Quento ","")&amp;IF(IFERROR(AND(X1348&lt;&gt;"",Y1348&lt;&gt;"",Y1348-X1348&gt;Resumen!$B$8),FALSE()),"Julicroc ","")&amp;"en este PDV"),"")</f>
        <v/>
      </c>
      <c r="AZ1348" s="22" t="str">
        <f aca="false">IF(COUNTIF('Plan Pehuamar - Lista'!$A$2:$A$167,A1348)&gt;0,"Sí","No")</f>
        <v>No</v>
      </c>
      <c r="BA1348" s="22" t="str">
        <f aca="false">IF(COUNTIF('Plan Combo 9+1'!$A$2:$A$226,A1348)&gt;0,"Sí","No")</f>
        <v>No</v>
      </c>
      <c r="BB1348" s="22" t="str">
        <f aca="false">IF(AH1348="","No",IF(BA1348="Sí",IF((AO1348-AH1348)&gt;Resumen!$B$6,"Sí","No"),IF((AO1348-AH1348)&gt;=Resumen!$B$132,"Sí","No")))</f>
        <v>No</v>
      </c>
      <c r="BC1348" s="22" t="str">
        <f aca="false">IF(AND(N1348="Sí",AL1348="Sí",AI1348=0),"Sí","No")</f>
        <v>No</v>
      </c>
      <c r="BD1348" s="22" t="str">
        <f aca="false">IF(COUNTIF('Plan 9+1 (con Pehuamar)'!$A$2:$A$227,A1348)&gt;0,"Sí","No")</f>
        <v>No</v>
      </c>
    </row>
    <row r="1349" customFormat="false" ht="15" hidden="false" customHeight="true" outlineLevel="0" collapsed="false">
      <c r="A1349" s="6" t="n">
        <v>402178</v>
      </c>
      <c r="B1349" s="6" t="n">
        <v>7</v>
      </c>
      <c r="C1349" s="6" t="n">
        <v>701</v>
      </c>
      <c r="D1349" s="6" t="s">
        <v>194</v>
      </c>
      <c r="E1349" s="6" t="s">
        <v>1518</v>
      </c>
      <c r="F1349" s="6" t="s">
        <v>196</v>
      </c>
      <c r="G1349" s="6" t="s">
        <v>129</v>
      </c>
      <c r="H1349" s="6" t="s">
        <v>197</v>
      </c>
      <c r="I1349" s="27" t="n">
        <v>0</v>
      </c>
      <c r="J1349" s="27" t="n">
        <v>0</v>
      </c>
      <c r="K1349" s="27" t="n">
        <v>0.8</v>
      </c>
      <c r="L1349" s="28" t="n">
        <f aca="false">I1349+J1349</f>
        <v>0</v>
      </c>
      <c r="M1349" s="28" t="n">
        <f aca="false">L1349+K1349</f>
        <v>0.8</v>
      </c>
      <c r="N1349" s="22" t="str">
        <f aca="false">IF(I1349&gt;0,"Sí","No")</f>
        <v>No</v>
      </c>
      <c r="O1349" s="22" t="str">
        <f aca="false">IF(J1349&gt;0,"Sí","No")</f>
        <v>No</v>
      </c>
      <c r="P1349" s="22" t="str">
        <f aca="false">IF(K1349&gt;0,"Sí","No")</f>
        <v>Sí</v>
      </c>
      <c r="Q1349" s="22" t="str">
        <f aca="false">IF(OR(I1349&gt;0,J1349&gt;0),"Sí","No")</f>
        <v>No</v>
      </c>
      <c r="R1349" s="27"/>
      <c r="S1349" s="27"/>
      <c r="T1349" s="27"/>
      <c r="U1349" s="27"/>
      <c r="V1349" s="27"/>
      <c r="W1349" s="12" t="str">
        <f aca="false">IF(AND(I1349&gt;0,R1349&gt;0),(S1349-R1349)/R1349,"")</f>
        <v/>
      </c>
      <c r="X1349" s="12" t="str">
        <f aca="false">IF(AND(J1349&gt;0,T1349&gt;0),(U1349-T1349)/T1349,"")</f>
        <v/>
      </c>
      <c r="Y1349" s="12" t="str">
        <f aca="false">IF(AND(K1349&gt;0,V1349&gt;0),(V1349-Resumen!$B$7)/Resumen!$B$7,"")</f>
        <v/>
      </c>
      <c r="Z1349" s="28" t="str">
        <f aca="false">IF(AND(K1349&gt;0,I1349&gt;0,V1349&gt;0,S1349&gt;0),V1349-S1349,"")</f>
        <v/>
      </c>
      <c r="AA1349" s="12" t="str">
        <f aca="false">IF(Z1349&lt;&gt;"",Z1349/S1349,"")</f>
        <v/>
      </c>
      <c r="AB1349" s="28" t="str">
        <f aca="false">IF(AND(K1349&gt;0,J1349&gt;0,V1349&gt;0,U1349&gt;0),V1349-U1349,"")</f>
        <v/>
      </c>
      <c r="AC1349" s="12" t="str">
        <f aca="false">IF(AB1349&lt;&gt;"",AB1349/U1349,"")</f>
        <v/>
      </c>
      <c r="AD1349" s="27" t="n">
        <v>0</v>
      </c>
      <c r="AE1349" s="27" t="n">
        <v>0</v>
      </c>
      <c r="AF1349" s="27" t="n">
        <v>0</v>
      </c>
      <c r="AG1349" s="28" t="n">
        <f aca="false">AD1349+AE1349+AF1349</f>
        <v>0</v>
      </c>
      <c r="AH1349" s="12" t="str">
        <f aca="false">IF(AG1349&gt;0,AD1349/AG1349,"")</f>
        <v/>
      </c>
      <c r="AI1349" s="27" t="n">
        <v>0</v>
      </c>
      <c r="AJ1349" s="27" t="n">
        <v>0</v>
      </c>
      <c r="AK1349" s="27" t="n">
        <v>0</v>
      </c>
      <c r="AL1349" s="22" t="str">
        <f aca="false">IF(OR(AJ1349&gt;0,AK1349&gt;0),"Sí","No")</f>
        <v>No</v>
      </c>
      <c r="AM1349" s="6"/>
      <c r="AN1349" s="6"/>
      <c r="AO1349" s="12" t="n">
        <f aca="false">IF(M1349&gt;0,K1349/M1349,"")</f>
        <v>1</v>
      </c>
      <c r="AP1349" s="22" t="str">
        <f aca="false">IF(M1349&gt;=Resumen!$B$5,"Alto","Bajo")</f>
        <v>Bajo</v>
      </c>
      <c r="AQ1349" s="22" t="str">
        <f aca="false">IF(AO1349&gt;=Resumen!$B$28,"Alto","Bajo")</f>
        <v>Alto</v>
      </c>
      <c r="AR1349" s="22" t="str">
        <f aca="false">AP1349&amp;" Potencial / "&amp;AQ1349&amp;" Share"</f>
        <v>Bajo Potencial / Alto Share</v>
      </c>
      <c r="AS1349" s="22" t="str">
        <f aca="false">IF(Q1349="Sí",IF(AO1349&gt;=Resumen!$B$29,"Alto","Bajo"),"")</f>
        <v/>
      </c>
      <c r="AT1349" s="22" t="str">
        <f aca="false">IF(AS1349&lt;&gt;"",AP1349&amp;" Potencial / "&amp;AS1349&amp;" Share","")</f>
        <v/>
      </c>
      <c r="AU1349" s="22" t="str">
        <f aca="false">IF(AH1349="","Sin dato",IF(AH1349-AO1349&gt;Resumen!$B$6,"Sobre-exhibido",IF(AO1349-AH1349&gt;Resumen!$B$6,"Sub-exhibido","En línea")))</f>
        <v>Sin dato</v>
      </c>
      <c r="AV1349" s="22" t="str">
        <f aca="false">IF(AT1349="","",IF(AT1349="Alto Potencial / Bajo Share",1,IF(AT1349="Alto Potencial / Alto Share",2,IF(AT1349="Bajo Potencial / Alto Share",3,4))))</f>
        <v/>
      </c>
      <c r="AW1349" s="22" t="str">
        <f aca="false">IF(Q1349="No","Sin competencia directa",IF(AV1349=1,"1 - Foco Conquista (Alto Pot / Bajo Share)",IF(AV1349=2,"2 - Foco Defensa (Alto Pot / Alto Share)",IF(AV1349=3,"3 - Monitoreo (Bajo Pot / Alto Share)","4 - Baja Prioridad (Bajo Pot / Bajo Share)"))))</f>
        <v>Sin competencia directa</v>
      </c>
      <c r="AX1349" s="12" t="str">
        <f aca="false">IF(OR(IFERROR(AND(W1349&lt;&gt;"",Y1349&lt;&gt;"",Y1349-W1349&gt;Resumen!$B$8),FALSE()),IFERROR(AND(X1349&lt;&gt;"",Y1349&lt;&gt;"",Y1349-X1349&gt;Resumen!$B$8),FALSE())),MAX(IF(IFERROR(AND(W1349&lt;&gt;"",Y1349&lt;&gt;"",Y1349-W1349&gt;Resumen!$B$8),FALSE()),Y1349-W1349,0),IF(IFERROR(AND(X1349&lt;&gt;"",Y1349&lt;&gt;"",Y1349-X1349&gt;Resumen!$B$8),FALSE()),Y1349-X1349,0)),"")</f>
        <v/>
      </c>
      <c r="AY1349" s="22" t="str">
        <f aca="false">IF(OR(IFERROR(AND(W1349&lt;&gt;"",Y1349&lt;&gt;"",Y1349-W1349&gt;Resumen!$B$8),FALSE()),IFERROR(AND(X1349&lt;&gt;"",Y1349&lt;&gt;"",Y1349-X1349&gt;Resumen!$B$8),FALSE())),TRIM("Lays tiene mayor markup que "&amp;IF(IFERROR(AND(W1349&lt;&gt;"",Y1349&lt;&gt;"",Y1349-W1349&gt;Resumen!$B$8),FALSE()),"Quento ","")&amp;IF(IFERROR(AND(X1349&lt;&gt;"",Y1349&lt;&gt;"",Y1349-X1349&gt;Resumen!$B$8),FALSE()),"Julicroc ","")&amp;"en este PDV"),"")</f>
        <v/>
      </c>
      <c r="AZ1349" s="22" t="str">
        <f aca="false">IF(COUNTIF('Plan Pehuamar - Lista'!$A$2:$A$167,A1349)&gt;0,"Sí","No")</f>
        <v>No</v>
      </c>
      <c r="BA1349" s="22" t="str">
        <f aca="false">IF(COUNTIF('Plan Combo 9+1'!$A$2:$A$226,A1349)&gt;0,"Sí","No")</f>
        <v>No</v>
      </c>
      <c r="BB1349" s="22" t="str">
        <f aca="false">IF(AH1349="","No",IF(BA1349="Sí",IF((AO1349-AH1349)&gt;Resumen!$B$6,"Sí","No"),IF((AO1349-AH1349)&gt;=Resumen!$B$132,"Sí","No")))</f>
        <v>No</v>
      </c>
      <c r="BC1349" s="22" t="str">
        <f aca="false">IF(AND(N1349="Sí",AL1349="Sí",AI1349=0),"Sí","No")</f>
        <v>No</v>
      </c>
      <c r="BD1349" s="22" t="str">
        <f aca="false">IF(COUNTIF('Plan 9+1 (con Pehuamar)'!$A$2:$A$227,A1349)&gt;0,"Sí","No")</f>
        <v>No</v>
      </c>
    </row>
    <row r="1350" customFormat="false" ht="15" hidden="false" customHeight="true" outlineLevel="0" collapsed="false">
      <c r="A1350" s="6" t="n">
        <v>402198</v>
      </c>
      <c r="B1350" s="6" t="n">
        <v>7</v>
      </c>
      <c r="C1350" s="6" t="n">
        <v>701</v>
      </c>
      <c r="D1350" s="6" t="s">
        <v>194</v>
      </c>
      <c r="E1350" s="6" t="s">
        <v>1519</v>
      </c>
      <c r="F1350" s="6" t="s">
        <v>273</v>
      </c>
      <c r="G1350" s="6" t="s">
        <v>129</v>
      </c>
      <c r="H1350" s="6" t="s">
        <v>197</v>
      </c>
      <c r="I1350" s="27" t="n">
        <v>30</v>
      </c>
      <c r="J1350" s="27" t="n">
        <v>20</v>
      </c>
      <c r="K1350" s="27" t="n">
        <v>5</v>
      </c>
      <c r="L1350" s="28" t="n">
        <f aca="false">I1350+J1350</f>
        <v>50</v>
      </c>
      <c r="M1350" s="28" t="n">
        <f aca="false">L1350+K1350</f>
        <v>55</v>
      </c>
      <c r="N1350" s="22" t="str">
        <f aca="false">IF(I1350&gt;0,"Sí","No")</f>
        <v>Sí</v>
      </c>
      <c r="O1350" s="22" t="str">
        <f aca="false">IF(J1350&gt;0,"Sí","No")</f>
        <v>Sí</v>
      </c>
      <c r="P1350" s="22" t="str">
        <f aca="false">IF(K1350&gt;0,"Sí","No")</f>
        <v>Sí</v>
      </c>
      <c r="Q1350" s="22" t="str">
        <f aca="false">IF(OR(I1350&gt;0,J1350&gt;0),"Sí","No")</f>
        <v>Sí</v>
      </c>
      <c r="R1350" s="27" t="n">
        <v>1600</v>
      </c>
      <c r="S1350" s="27" t="n">
        <v>2600</v>
      </c>
      <c r="T1350" s="27" t="n">
        <v>1100</v>
      </c>
      <c r="U1350" s="27" t="n">
        <v>1800</v>
      </c>
      <c r="V1350" s="27" t="n">
        <v>3500</v>
      </c>
      <c r="W1350" s="12" t="n">
        <f aca="false">IF(AND(I1350&gt;0,R1350&gt;0),(S1350-R1350)/R1350,"")</f>
        <v>0.625</v>
      </c>
      <c r="X1350" s="12" t="n">
        <f aca="false">IF(AND(J1350&gt;0,T1350&gt;0),(U1350-T1350)/T1350,"")</f>
        <v>0.636363636363636</v>
      </c>
      <c r="Y1350" s="12" t="n">
        <f aca="false">IF(AND(K1350&gt;0,V1350&gt;0),(V1350-Resumen!$B$7)/Resumen!$B$7,"")</f>
        <v>0.4</v>
      </c>
      <c r="Z1350" s="28" t="n">
        <f aca="false">IF(AND(K1350&gt;0,I1350&gt;0,V1350&gt;0,S1350&gt;0),V1350-S1350,"")</f>
        <v>900</v>
      </c>
      <c r="AA1350" s="12" t="n">
        <f aca="false">IF(Z1350&lt;&gt;"",Z1350/S1350,"")</f>
        <v>0.346153846153846</v>
      </c>
      <c r="AB1350" s="28" t="n">
        <f aca="false">IF(AND(K1350&gt;0,J1350&gt;0,V1350&gt;0,U1350&gt;0),V1350-U1350,"")</f>
        <v>1700</v>
      </c>
      <c r="AC1350" s="12" t="n">
        <f aca="false">IF(AB1350&lt;&gt;"",AB1350/U1350,"")</f>
        <v>0.944444444444444</v>
      </c>
      <c r="AD1350" s="27" t="n">
        <v>2</v>
      </c>
      <c r="AE1350" s="27" t="n">
        <v>6</v>
      </c>
      <c r="AF1350" s="27" t="n">
        <v>3</v>
      </c>
      <c r="AG1350" s="28" t="n">
        <f aca="false">AD1350+AE1350+AF1350</f>
        <v>11</v>
      </c>
      <c r="AH1350" s="12" t="n">
        <f aca="false">IF(AG1350&gt;0,AD1350/AG1350,"")</f>
        <v>0.181818181818182</v>
      </c>
      <c r="AI1350" s="27" t="n">
        <v>1</v>
      </c>
      <c r="AJ1350" s="27" t="n">
        <v>1</v>
      </c>
      <c r="AK1350" s="27" t="n">
        <v>0</v>
      </c>
      <c r="AL1350" s="22" t="str">
        <f aca="false">IF(OR(AJ1350&gt;0,AK1350&gt;0),"Sí","No")</f>
        <v>Sí</v>
      </c>
      <c r="AM1350" s="6" t="s">
        <v>397</v>
      </c>
      <c r="AN1350" s="6" t="s">
        <v>198</v>
      </c>
      <c r="AO1350" s="12" t="n">
        <f aca="false">IF(M1350&gt;0,K1350/M1350,"")</f>
        <v>0.0909090909090909</v>
      </c>
      <c r="AP1350" s="22" t="str">
        <f aca="false">IF(M1350&gt;=Resumen!$B$5,"Alto","Bajo")</f>
        <v>Alto</v>
      </c>
      <c r="AQ1350" s="22" t="str">
        <f aca="false">IF(AO1350&gt;=Resumen!$B$28,"Alto","Bajo")</f>
        <v>Bajo</v>
      </c>
      <c r="AR1350" s="22" t="str">
        <f aca="false">AP1350&amp;" Potencial / "&amp;AQ1350&amp;" Share"</f>
        <v>Alto Potencial / Bajo Share</v>
      </c>
      <c r="AS1350" s="22" t="str">
        <f aca="false">IF(Q1350="Sí",IF(AO1350&gt;=Resumen!$B$29,"Alto","Bajo"),"")</f>
        <v>Bajo</v>
      </c>
      <c r="AT1350" s="22" t="str">
        <f aca="false">IF(AS1350&lt;&gt;"",AP1350&amp;" Potencial / "&amp;AS1350&amp;" Share","")</f>
        <v>Alto Potencial / Bajo Share</v>
      </c>
      <c r="AU1350" s="22" t="str">
        <f aca="false">IF(AH1350="","Sin dato",IF(AH1350-AO1350&gt;Resumen!$B$6,"Sobre-exhibido",IF(AO1350-AH1350&gt;Resumen!$B$6,"Sub-exhibido","En línea")))</f>
        <v>Sobre-exhibido</v>
      </c>
      <c r="AV1350" s="22" t="n">
        <f aca="false">IF(AT1350="","",IF(AT1350="Alto Potencial / Bajo Share",1,IF(AT1350="Alto Potencial / Alto Share",2,IF(AT1350="Bajo Potencial / Alto Share",3,4))))</f>
        <v>1</v>
      </c>
      <c r="AW1350" s="22" t="str">
        <f aca="false">IF(Q1350="No","Sin competencia directa",IF(AV1350=1,"1 - Foco Conquista (Alto Pot / Bajo Share)",IF(AV1350=2,"2 - Foco Defensa (Alto Pot / Alto Share)",IF(AV1350=3,"3 - Monitoreo (Bajo Pot / Alto Share)","4 - Baja Prioridad (Bajo Pot / Bajo Share)"))))</f>
        <v>1 - Foco Conquista (Alto Pot / Bajo Share)</v>
      </c>
      <c r="AX1350" s="12" t="str">
        <f aca="false">IF(OR(IFERROR(AND(W1350&lt;&gt;"",Y1350&lt;&gt;"",Y1350-W1350&gt;Resumen!$B$8),FALSE()),IFERROR(AND(X1350&lt;&gt;"",Y1350&lt;&gt;"",Y1350-X1350&gt;Resumen!$B$8),FALSE())),MAX(IF(IFERROR(AND(W1350&lt;&gt;"",Y1350&lt;&gt;"",Y1350-W1350&gt;Resumen!$B$8),FALSE()),Y1350-W1350,0),IF(IFERROR(AND(X1350&lt;&gt;"",Y1350&lt;&gt;"",Y1350-X1350&gt;Resumen!$B$8),FALSE()),Y1350-X1350,0)),"")</f>
        <v/>
      </c>
      <c r="AY1350" s="22" t="str">
        <f aca="false">IF(OR(IFERROR(AND(W1350&lt;&gt;"",Y1350&lt;&gt;"",Y1350-W1350&gt;Resumen!$B$8),FALSE()),IFERROR(AND(X1350&lt;&gt;"",Y1350&lt;&gt;"",Y1350-X1350&gt;Resumen!$B$8),FALSE())),TRIM("Lays tiene mayor markup que "&amp;IF(IFERROR(AND(W1350&lt;&gt;"",Y1350&lt;&gt;"",Y1350-W1350&gt;Resumen!$B$8),FALSE()),"Quento ","")&amp;IF(IFERROR(AND(X1350&lt;&gt;"",Y1350&lt;&gt;"",Y1350-X1350&gt;Resumen!$B$8),FALSE()),"Julicroc ","")&amp;"en este PDV"),"")</f>
        <v/>
      </c>
      <c r="AZ1350" s="22" t="str">
        <f aca="false">IF(COUNTIF('Plan Pehuamar - Lista'!$A$2:$A$167,A1350)&gt;0,"Sí","No")</f>
        <v>No</v>
      </c>
      <c r="BA1350" s="22" t="str">
        <f aca="false">IF(COUNTIF('Plan Combo 9+1'!$A$2:$A$226,A1350)&gt;0,"Sí","No")</f>
        <v>Sí</v>
      </c>
      <c r="BB1350" s="22" t="str">
        <f aca="false">IF(AH1350="","No",IF(BA1350="Sí",IF((AO1350-AH1350)&gt;Resumen!$B$6,"Sí","No"),IF((AO1350-AH1350)&gt;=Resumen!$B$132,"Sí","No")))</f>
        <v>No</v>
      </c>
      <c r="BC1350" s="22" t="str">
        <f aca="false">IF(AND(N1350="Sí",AL1350="Sí",AI1350=0),"Sí","No")</f>
        <v>No</v>
      </c>
      <c r="BD1350" s="22" t="str">
        <f aca="false">IF(COUNTIF('Plan 9+1 (con Pehuamar)'!$A$2:$A$227,A1350)&gt;0,"Sí","No")</f>
        <v>Sí</v>
      </c>
    </row>
    <row r="1351" customFormat="false" ht="15" hidden="false" customHeight="true" outlineLevel="0" collapsed="false">
      <c r="A1351" s="6" t="n">
        <v>402201</v>
      </c>
      <c r="B1351" s="6" t="n">
        <v>7</v>
      </c>
      <c r="C1351" s="6" t="n">
        <v>701</v>
      </c>
      <c r="D1351" s="6" t="s">
        <v>194</v>
      </c>
      <c r="E1351" s="6" t="s">
        <v>1520</v>
      </c>
      <c r="F1351" s="6" t="s">
        <v>201</v>
      </c>
      <c r="G1351" s="6" t="s">
        <v>129</v>
      </c>
      <c r="H1351" s="6" t="s">
        <v>197</v>
      </c>
      <c r="I1351" s="27" t="n">
        <v>10</v>
      </c>
      <c r="J1351" s="27" t="n">
        <v>0</v>
      </c>
      <c r="K1351" s="27" t="n">
        <v>10</v>
      </c>
      <c r="L1351" s="28" t="n">
        <f aca="false">I1351+J1351</f>
        <v>10</v>
      </c>
      <c r="M1351" s="28" t="n">
        <f aca="false">L1351+K1351</f>
        <v>20</v>
      </c>
      <c r="N1351" s="22" t="str">
        <f aca="false">IF(I1351&gt;0,"Sí","No")</f>
        <v>Sí</v>
      </c>
      <c r="O1351" s="22" t="str">
        <f aca="false">IF(J1351&gt;0,"Sí","No")</f>
        <v>No</v>
      </c>
      <c r="P1351" s="22" t="str">
        <f aca="false">IF(K1351&gt;0,"Sí","No")</f>
        <v>Sí</v>
      </c>
      <c r="Q1351" s="22" t="str">
        <f aca="false">IF(OR(I1351&gt;0,J1351&gt;0),"Sí","No")</f>
        <v>Sí</v>
      </c>
      <c r="R1351" s="27" t="n">
        <v>1800</v>
      </c>
      <c r="S1351" s="27" t="n">
        <v>2600</v>
      </c>
      <c r="T1351" s="27"/>
      <c r="U1351" s="27"/>
      <c r="V1351" s="27" t="n">
        <v>3500</v>
      </c>
      <c r="W1351" s="12" t="n">
        <f aca="false">IF(AND(I1351&gt;0,R1351&gt;0),(S1351-R1351)/R1351,"")</f>
        <v>0.444444444444444</v>
      </c>
      <c r="X1351" s="12" t="str">
        <f aca="false">IF(AND(J1351&gt;0,T1351&gt;0),(U1351-T1351)/T1351,"")</f>
        <v/>
      </c>
      <c r="Y1351" s="12" t="n">
        <f aca="false">IF(AND(K1351&gt;0,V1351&gt;0),(V1351-Resumen!$B$7)/Resumen!$B$7,"")</f>
        <v>0.4</v>
      </c>
      <c r="Z1351" s="28" t="n">
        <f aca="false">IF(AND(K1351&gt;0,I1351&gt;0,V1351&gt;0,S1351&gt;0),V1351-S1351,"")</f>
        <v>900</v>
      </c>
      <c r="AA1351" s="12" t="n">
        <f aca="false">IF(Z1351&lt;&gt;"",Z1351/S1351,"")</f>
        <v>0.346153846153846</v>
      </c>
      <c r="AB1351" s="28" t="str">
        <f aca="false">IF(AND(K1351&gt;0,J1351&gt;0,V1351&gt;0,U1351&gt;0),V1351-U1351,"")</f>
        <v/>
      </c>
      <c r="AC1351" s="12" t="str">
        <f aca="false">IF(AB1351&lt;&gt;"",AB1351/U1351,"")</f>
        <v/>
      </c>
      <c r="AD1351" s="27" t="n">
        <v>3</v>
      </c>
      <c r="AE1351" s="27" t="n">
        <v>3</v>
      </c>
      <c r="AF1351" s="27" t="n">
        <v>0</v>
      </c>
      <c r="AG1351" s="28" t="n">
        <f aca="false">AD1351+AE1351+AF1351</f>
        <v>6</v>
      </c>
      <c r="AH1351" s="12" t="n">
        <f aca="false">IF(AG1351&gt;0,AD1351/AG1351,"")</f>
        <v>0.5</v>
      </c>
      <c r="AI1351" s="27" t="n">
        <v>1</v>
      </c>
      <c r="AJ1351" s="27" t="n">
        <v>0</v>
      </c>
      <c r="AK1351" s="27" t="n">
        <v>0</v>
      </c>
      <c r="AL1351" s="22" t="str">
        <f aca="false">IF(OR(AJ1351&gt;0,AK1351&gt;0),"Sí","No")</f>
        <v>No</v>
      </c>
      <c r="AM1351" s="6" t="s">
        <v>198</v>
      </c>
      <c r="AN1351" s="6"/>
      <c r="AO1351" s="12" t="n">
        <f aca="false">IF(M1351&gt;0,K1351/M1351,"")</f>
        <v>0.5</v>
      </c>
      <c r="AP1351" s="22" t="str">
        <f aca="false">IF(M1351&gt;=Resumen!$B$5,"Alto","Bajo")</f>
        <v>Bajo</v>
      </c>
      <c r="AQ1351" s="22" t="str">
        <f aca="false">IF(AO1351&gt;=Resumen!$B$28,"Alto","Bajo")</f>
        <v>Alto</v>
      </c>
      <c r="AR1351" s="22" t="str">
        <f aca="false">AP1351&amp;" Potencial / "&amp;AQ1351&amp;" Share"</f>
        <v>Bajo Potencial / Alto Share</v>
      </c>
      <c r="AS1351" s="22" t="str">
        <f aca="false">IF(Q1351="Sí",IF(AO1351&gt;=Resumen!$B$29,"Alto","Bajo"),"")</f>
        <v>Alto</v>
      </c>
      <c r="AT1351" s="22" t="str">
        <f aca="false">IF(AS1351&lt;&gt;"",AP1351&amp;" Potencial / "&amp;AS1351&amp;" Share","")</f>
        <v>Bajo Potencial / Alto Share</v>
      </c>
      <c r="AU1351" s="22" t="str">
        <f aca="false">IF(AH1351="","Sin dato",IF(AH1351-AO1351&gt;Resumen!$B$6,"Sobre-exhibido",IF(AO1351-AH1351&gt;Resumen!$B$6,"Sub-exhibido","En línea")))</f>
        <v>En línea</v>
      </c>
      <c r="AV1351" s="22" t="n">
        <f aca="false">IF(AT1351="","",IF(AT1351="Alto Potencial / Bajo Share",1,IF(AT1351="Alto Potencial / Alto Share",2,IF(AT1351="Bajo Potencial / Alto Share",3,4))))</f>
        <v>3</v>
      </c>
      <c r="AW1351" s="22" t="str">
        <f aca="false">IF(Q1351="No","Sin competencia directa",IF(AV1351=1,"1 - Foco Conquista (Alto Pot / Bajo Share)",IF(AV1351=2,"2 - Foco Defensa (Alto Pot / Alto Share)",IF(AV1351=3,"3 - Monitoreo (Bajo Pot / Alto Share)","4 - Baja Prioridad (Bajo Pot / Bajo Share)"))))</f>
        <v>3 - Monitoreo (Bajo Pot / Alto Share)</v>
      </c>
      <c r="AX1351" s="12" t="str">
        <f aca="false">IF(OR(IFERROR(AND(W1351&lt;&gt;"",Y1351&lt;&gt;"",Y1351-W1351&gt;Resumen!$B$8),FALSE()),IFERROR(AND(X1351&lt;&gt;"",Y1351&lt;&gt;"",Y1351-X1351&gt;Resumen!$B$8),FALSE())),MAX(IF(IFERROR(AND(W1351&lt;&gt;"",Y1351&lt;&gt;"",Y1351-W1351&gt;Resumen!$B$8),FALSE()),Y1351-W1351,0),IF(IFERROR(AND(X1351&lt;&gt;"",Y1351&lt;&gt;"",Y1351-X1351&gt;Resumen!$B$8),FALSE()),Y1351-X1351,0)),"")</f>
        <v/>
      </c>
      <c r="AY1351" s="22" t="str">
        <f aca="false">IF(OR(IFERROR(AND(W1351&lt;&gt;"",Y1351&lt;&gt;"",Y1351-W1351&gt;Resumen!$B$8),FALSE()),IFERROR(AND(X1351&lt;&gt;"",Y1351&lt;&gt;"",Y1351-X1351&gt;Resumen!$B$8),FALSE())),TRIM("Lays tiene mayor markup que "&amp;IF(IFERROR(AND(W1351&lt;&gt;"",Y1351&lt;&gt;"",Y1351-W1351&gt;Resumen!$B$8),FALSE()),"Quento ","")&amp;IF(IFERROR(AND(X1351&lt;&gt;"",Y1351&lt;&gt;"",Y1351-X1351&gt;Resumen!$B$8),FALSE()),"Julicroc ","")&amp;"en este PDV"),"")</f>
        <v/>
      </c>
      <c r="AZ1351" s="22" t="str">
        <f aca="false">IF(COUNTIF('Plan Pehuamar - Lista'!$A$2:$A$167,A1351)&gt;0,"Sí","No")</f>
        <v>No</v>
      </c>
      <c r="BA1351" s="22" t="str">
        <f aca="false">IF(COUNTIF('Plan Combo 9+1'!$A$2:$A$226,A1351)&gt;0,"Sí","No")</f>
        <v>No</v>
      </c>
      <c r="BB1351" s="22" t="str">
        <f aca="false">IF(AH1351="","No",IF(BA1351="Sí",IF((AO1351-AH1351)&gt;Resumen!$B$6,"Sí","No"),IF((AO1351-AH1351)&gt;=Resumen!$B$132,"Sí","No")))</f>
        <v>No</v>
      </c>
      <c r="BC1351" s="22" t="str">
        <f aca="false">IF(AND(N1351="Sí",AL1351="Sí",AI1351=0),"Sí","No")</f>
        <v>No</v>
      </c>
      <c r="BD1351" s="22" t="str">
        <f aca="false">IF(COUNTIF('Plan 9+1 (con Pehuamar)'!$A$2:$A$227,A1351)&gt;0,"Sí","No")</f>
        <v>No</v>
      </c>
    </row>
    <row r="1352" customFormat="false" ht="15" hidden="false" customHeight="true" outlineLevel="0" collapsed="false">
      <c r="A1352" s="6" t="n">
        <v>402211</v>
      </c>
      <c r="B1352" s="6" t="n">
        <v>7</v>
      </c>
      <c r="C1352" s="6" t="n">
        <v>701</v>
      </c>
      <c r="D1352" s="6" t="s">
        <v>194</v>
      </c>
      <c r="E1352" s="6" t="s">
        <v>1521</v>
      </c>
      <c r="F1352" s="6" t="s">
        <v>196</v>
      </c>
      <c r="G1352" s="6" t="s">
        <v>129</v>
      </c>
      <c r="H1352" s="6" t="s">
        <v>197</v>
      </c>
      <c r="I1352" s="27" t="n">
        <v>30</v>
      </c>
      <c r="J1352" s="27" t="n">
        <v>0</v>
      </c>
      <c r="K1352" s="27" t="n">
        <v>20</v>
      </c>
      <c r="L1352" s="28" t="n">
        <f aca="false">I1352+J1352</f>
        <v>30</v>
      </c>
      <c r="M1352" s="28" t="n">
        <f aca="false">L1352+K1352</f>
        <v>50</v>
      </c>
      <c r="N1352" s="22" t="str">
        <f aca="false">IF(I1352&gt;0,"Sí","No")</f>
        <v>Sí</v>
      </c>
      <c r="O1352" s="22" t="str">
        <f aca="false">IF(J1352&gt;0,"Sí","No")</f>
        <v>No</v>
      </c>
      <c r="P1352" s="22" t="str">
        <f aca="false">IF(K1352&gt;0,"Sí","No")</f>
        <v>Sí</v>
      </c>
      <c r="Q1352" s="22" t="str">
        <f aca="false">IF(OR(I1352&gt;0,J1352&gt;0),"Sí","No")</f>
        <v>Sí</v>
      </c>
      <c r="R1352" s="27" t="n">
        <v>1700</v>
      </c>
      <c r="S1352" s="27" t="n">
        <v>2550</v>
      </c>
      <c r="T1352" s="27"/>
      <c r="U1352" s="27"/>
      <c r="V1352" s="27" t="n">
        <v>3450</v>
      </c>
      <c r="W1352" s="12" t="n">
        <f aca="false">IF(AND(I1352&gt;0,R1352&gt;0),(S1352-R1352)/R1352,"")</f>
        <v>0.5</v>
      </c>
      <c r="X1352" s="12" t="str">
        <f aca="false">IF(AND(J1352&gt;0,T1352&gt;0),(U1352-T1352)/T1352,"")</f>
        <v/>
      </c>
      <c r="Y1352" s="12" t="n">
        <f aca="false">IF(AND(K1352&gt;0,V1352&gt;0),(V1352-Resumen!$B$7)/Resumen!$B$7,"")</f>
        <v>0.38</v>
      </c>
      <c r="Z1352" s="28" t="n">
        <f aca="false">IF(AND(K1352&gt;0,I1352&gt;0,V1352&gt;0,S1352&gt;0),V1352-S1352,"")</f>
        <v>900</v>
      </c>
      <c r="AA1352" s="12" t="n">
        <f aca="false">IF(Z1352&lt;&gt;"",Z1352/S1352,"")</f>
        <v>0.352941176470588</v>
      </c>
      <c r="AB1352" s="28" t="str">
        <f aca="false">IF(AND(K1352&gt;0,J1352&gt;0,V1352&gt;0,U1352&gt;0),V1352-U1352,"")</f>
        <v/>
      </c>
      <c r="AC1352" s="12" t="str">
        <f aca="false">IF(AB1352&lt;&gt;"",AB1352/U1352,"")</f>
        <v/>
      </c>
      <c r="AD1352" s="27" t="n">
        <v>8</v>
      </c>
      <c r="AE1352" s="27" t="n">
        <v>10</v>
      </c>
      <c r="AF1352" s="27" t="n">
        <v>0</v>
      </c>
      <c r="AG1352" s="28" t="n">
        <f aca="false">AD1352+AE1352+AF1352</f>
        <v>18</v>
      </c>
      <c r="AH1352" s="12" t="n">
        <f aca="false">IF(AG1352&gt;0,AD1352/AG1352,"")</f>
        <v>0.444444444444444</v>
      </c>
      <c r="AI1352" s="27" t="n">
        <v>1</v>
      </c>
      <c r="AJ1352" s="27" t="n">
        <v>1</v>
      </c>
      <c r="AK1352" s="27" t="n">
        <v>0</v>
      </c>
      <c r="AL1352" s="22" t="str">
        <f aca="false">IF(OR(AJ1352&gt;0,AK1352&gt;0),"Sí","No")</f>
        <v>Sí</v>
      </c>
      <c r="AM1352" s="6" t="s">
        <v>198</v>
      </c>
      <c r="AN1352" s="6"/>
      <c r="AO1352" s="12" t="n">
        <f aca="false">IF(M1352&gt;0,K1352/M1352,"")</f>
        <v>0.4</v>
      </c>
      <c r="AP1352" s="22" t="str">
        <f aca="false">IF(M1352&gt;=Resumen!$B$5,"Alto","Bajo")</f>
        <v>Alto</v>
      </c>
      <c r="AQ1352" s="22" t="str">
        <f aca="false">IF(AO1352&gt;=Resumen!$B$28,"Alto","Bajo")</f>
        <v>Alto</v>
      </c>
      <c r="AR1352" s="22" t="str">
        <f aca="false">AP1352&amp;" Potencial / "&amp;AQ1352&amp;" Share"</f>
        <v>Alto Potencial / Alto Share</v>
      </c>
      <c r="AS1352" s="22" t="str">
        <f aca="false">IF(Q1352="Sí",IF(AO1352&gt;=Resumen!$B$29,"Alto","Bajo"),"")</f>
        <v>Bajo</v>
      </c>
      <c r="AT1352" s="22" t="str">
        <f aca="false">IF(AS1352&lt;&gt;"",AP1352&amp;" Potencial / "&amp;AS1352&amp;" Share","")</f>
        <v>Alto Potencial / Bajo Share</v>
      </c>
      <c r="AU1352" s="22" t="str">
        <f aca="false">IF(AH1352="","Sin dato",IF(AH1352-AO1352&gt;Resumen!$B$6,"Sobre-exhibido",IF(AO1352-AH1352&gt;Resumen!$B$6,"Sub-exhibido","En línea")))</f>
        <v>En línea</v>
      </c>
      <c r="AV1352" s="22" t="n">
        <f aca="false">IF(AT1352="","",IF(AT1352="Alto Potencial / Bajo Share",1,IF(AT1352="Alto Potencial / Alto Share",2,IF(AT1352="Bajo Potencial / Alto Share",3,4))))</f>
        <v>1</v>
      </c>
      <c r="AW1352" s="22" t="str">
        <f aca="false">IF(Q1352="No","Sin competencia directa",IF(AV1352=1,"1 - Foco Conquista (Alto Pot / Bajo Share)",IF(AV1352=2,"2 - Foco Defensa (Alto Pot / Alto Share)",IF(AV1352=3,"3 - Monitoreo (Bajo Pot / Alto Share)","4 - Baja Prioridad (Bajo Pot / Bajo Share)"))))</f>
        <v>1 - Foco Conquista (Alto Pot / Bajo Share)</v>
      </c>
      <c r="AX1352" s="12" t="str">
        <f aca="false">IF(OR(IFERROR(AND(W1352&lt;&gt;"",Y1352&lt;&gt;"",Y1352-W1352&gt;Resumen!$B$8),FALSE()),IFERROR(AND(X1352&lt;&gt;"",Y1352&lt;&gt;"",Y1352-X1352&gt;Resumen!$B$8),FALSE())),MAX(IF(IFERROR(AND(W1352&lt;&gt;"",Y1352&lt;&gt;"",Y1352-W1352&gt;Resumen!$B$8),FALSE()),Y1352-W1352,0),IF(IFERROR(AND(X1352&lt;&gt;"",Y1352&lt;&gt;"",Y1352-X1352&gt;Resumen!$B$8),FALSE()),Y1352-X1352,0)),"")</f>
        <v/>
      </c>
      <c r="AY1352" s="22" t="str">
        <f aca="false">IF(OR(IFERROR(AND(W1352&lt;&gt;"",Y1352&lt;&gt;"",Y1352-W1352&gt;Resumen!$B$8),FALSE()),IFERROR(AND(X1352&lt;&gt;"",Y1352&lt;&gt;"",Y1352-X1352&gt;Resumen!$B$8),FALSE())),TRIM("Lays tiene mayor markup que "&amp;IF(IFERROR(AND(W1352&lt;&gt;"",Y1352&lt;&gt;"",Y1352-W1352&gt;Resumen!$B$8),FALSE()),"Quento ","")&amp;IF(IFERROR(AND(X1352&lt;&gt;"",Y1352&lt;&gt;"",Y1352-X1352&gt;Resumen!$B$8),FALSE()),"Julicroc ","")&amp;"en este PDV"),"")</f>
        <v/>
      </c>
      <c r="AZ1352" s="22" t="str">
        <f aca="false">IF(COUNTIF('Plan Pehuamar - Lista'!$A$2:$A$167,A1352)&gt;0,"Sí","No")</f>
        <v>No</v>
      </c>
      <c r="BA1352" s="22" t="str">
        <f aca="false">IF(COUNTIF('Plan Combo 9+1'!$A$2:$A$226,A1352)&gt;0,"Sí","No")</f>
        <v>Sí</v>
      </c>
      <c r="BB1352" s="22" t="str">
        <f aca="false">IF(AH1352="","No",IF(BA1352="Sí",IF((AO1352-AH1352)&gt;Resumen!$B$6,"Sí","No"),IF((AO1352-AH1352)&gt;=Resumen!$B$132,"Sí","No")))</f>
        <v>No</v>
      </c>
      <c r="BC1352" s="22" t="str">
        <f aca="false">IF(AND(N1352="Sí",AL1352="Sí",AI1352=0),"Sí","No")</f>
        <v>No</v>
      </c>
      <c r="BD1352" s="22" t="str">
        <f aca="false">IF(COUNTIF('Plan 9+1 (con Pehuamar)'!$A$2:$A$227,A1352)&gt;0,"Sí","No")</f>
        <v>No</v>
      </c>
    </row>
    <row r="1353" customFormat="false" ht="15" hidden="false" customHeight="true" outlineLevel="0" collapsed="false">
      <c r="A1353" s="6" t="n">
        <v>402226</v>
      </c>
      <c r="B1353" s="6" t="n">
        <v>7</v>
      </c>
      <c r="C1353" s="6" t="n">
        <v>701</v>
      </c>
      <c r="D1353" s="6" t="s">
        <v>194</v>
      </c>
      <c r="E1353" s="6" t="s">
        <v>1522</v>
      </c>
      <c r="F1353" s="6" t="s">
        <v>558</v>
      </c>
      <c r="G1353" s="6" t="s">
        <v>129</v>
      </c>
      <c r="H1353" s="6" t="s">
        <v>197</v>
      </c>
      <c r="I1353" s="27" t="n">
        <v>40</v>
      </c>
      <c r="J1353" s="27" t="n">
        <v>0</v>
      </c>
      <c r="K1353" s="27" t="n">
        <v>20</v>
      </c>
      <c r="L1353" s="28" t="n">
        <f aca="false">I1353+J1353</f>
        <v>40</v>
      </c>
      <c r="M1353" s="28" t="n">
        <f aca="false">L1353+K1353</f>
        <v>60</v>
      </c>
      <c r="N1353" s="22" t="str">
        <f aca="false">IF(I1353&gt;0,"Sí","No")</f>
        <v>Sí</v>
      </c>
      <c r="O1353" s="22" t="str">
        <f aca="false">IF(J1353&gt;0,"Sí","No")</f>
        <v>No</v>
      </c>
      <c r="P1353" s="22" t="str">
        <f aca="false">IF(K1353&gt;0,"Sí","No")</f>
        <v>Sí</v>
      </c>
      <c r="Q1353" s="22" t="str">
        <f aca="false">IF(OR(I1353&gt;0,J1353&gt;0),"Sí","No")</f>
        <v>Sí</v>
      </c>
      <c r="R1353" s="27" t="n">
        <v>1800</v>
      </c>
      <c r="S1353" s="27" t="n">
        <v>3000</v>
      </c>
      <c r="T1353" s="27"/>
      <c r="U1353" s="27"/>
      <c r="V1353" s="27" t="n">
        <v>3700</v>
      </c>
      <c r="W1353" s="12" t="n">
        <f aca="false">IF(AND(I1353&gt;0,R1353&gt;0),(S1353-R1353)/R1353,"")</f>
        <v>0.666666666666667</v>
      </c>
      <c r="X1353" s="12" t="str">
        <f aca="false">IF(AND(J1353&gt;0,T1353&gt;0),(U1353-T1353)/T1353,"")</f>
        <v/>
      </c>
      <c r="Y1353" s="12" t="n">
        <f aca="false">IF(AND(K1353&gt;0,V1353&gt;0),(V1353-Resumen!$B$7)/Resumen!$B$7,"")</f>
        <v>0.48</v>
      </c>
      <c r="Z1353" s="28" t="n">
        <f aca="false">IF(AND(K1353&gt;0,I1353&gt;0,V1353&gt;0,S1353&gt;0),V1353-S1353,"")</f>
        <v>700</v>
      </c>
      <c r="AA1353" s="12" t="n">
        <f aca="false">IF(Z1353&lt;&gt;"",Z1353/S1353,"")</f>
        <v>0.233333333333333</v>
      </c>
      <c r="AB1353" s="28" t="str">
        <f aca="false">IF(AND(K1353&gt;0,J1353&gt;0,V1353&gt;0,U1353&gt;0),V1353-U1353,"")</f>
        <v/>
      </c>
      <c r="AC1353" s="12" t="str">
        <f aca="false">IF(AB1353&lt;&gt;"",AB1353/U1353,"")</f>
        <v/>
      </c>
      <c r="AD1353" s="27" t="n">
        <v>9</v>
      </c>
      <c r="AE1353" s="27" t="n">
        <v>10</v>
      </c>
      <c r="AF1353" s="27" t="n">
        <v>0</v>
      </c>
      <c r="AG1353" s="28" t="n">
        <f aca="false">AD1353+AE1353+AF1353</f>
        <v>19</v>
      </c>
      <c r="AH1353" s="12" t="n">
        <f aca="false">IF(AG1353&gt;0,AD1353/AG1353,"")</f>
        <v>0.473684210526316</v>
      </c>
      <c r="AI1353" s="27" t="n">
        <v>0</v>
      </c>
      <c r="AJ1353" s="27" t="n">
        <v>0</v>
      </c>
      <c r="AK1353" s="27" t="n">
        <v>0</v>
      </c>
      <c r="AL1353" s="22" t="str">
        <f aca="false">IF(OR(AJ1353&gt;0,AK1353&gt;0),"Sí","No")</f>
        <v>No</v>
      </c>
      <c r="AM1353" s="6" t="s">
        <v>397</v>
      </c>
      <c r="AN1353" s="6"/>
      <c r="AO1353" s="12" t="n">
        <f aca="false">IF(M1353&gt;0,K1353/M1353,"")</f>
        <v>0.333333333333333</v>
      </c>
      <c r="AP1353" s="22" t="str">
        <f aca="false">IF(M1353&gt;=Resumen!$B$5,"Alto","Bajo")</f>
        <v>Alto</v>
      </c>
      <c r="AQ1353" s="22" t="str">
        <f aca="false">IF(AO1353&gt;=Resumen!$B$28,"Alto","Bajo")</f>
        <v>Bajo</v>
      </c>
      <c r="AR1353" s="22" t="str">
        <f aca="false">AP1353&amp;" Potencial / "&amp;AQ1353&amp;" Share"</f>
        <v>Alto Potencial / Bajo Share</v>
      </c>
      <c r="AS1353" s="22" t="str">
        <f aca="false">IF(Q1353="Sí",IF(AO1353&gt;=Resumen!$B$29,"Alto","Bajo"),"")</f>
        <v>Bajo</v>
      </c>
      <c r="AT1353" s="22" t="str">
        <f aca="false">IF(AS1353&lt;&gt;"",AP1353&amp;" Potencial / "&amp;AS1353&amp;" Share","")</f>
        <v>Alto Potencial / Bajo Share</v>
      </c>
      <c r="AU1353" s="22" t="str">
        <f aca="false">IF(AH1353="","Sin dato",IF(AH1353-AO1353&gt;Resumen!$B$6,"Sobre-exhibido",IF(AO1353-AH1353&gt;Resumen!$B$6,"Sub-exhibido","En línea")))</f>
        <v>Sobre-exhibido</v>
      </c>
      <c r="AV1353" s="22" t="n">
        <f aca="false">IF(AT1353="","",IF(AT1353="Alto Potencial / Bajo Share",1,IF(AT1353="Alto Potencial / Alto Share",2,IF(AT1353="Bajo Potencial / Alto Share",3,4))))</f>
        <v>1</v>
      </c>
      <c r="AW1353" s="22" t="str">
        <f aca="false">IF(Q1353="No","Sin competencia directa",IF(AV1353=1,"1 - Foco Conquista (Alto Pot / Bajo Share)",IF(AV1353=2,"2 - Foco Defensa (Alto Pot / Alto Share)",IF(AV1353=3,"3 - Monitoreo (Bajo Pot / Alto Share)","4 - Baja Prioridad (Bajo Pot / Bajo Share)"))))</f>
        <v>1 - Foco Conquista (Alto Pot / Bajo Share)</v>
      </c>
      <c r="AX1353" s="12" t="str">
        <f aca="false">IF(OR(IFERROR(AND(W1353&lt;&gt;"",Y1353&lt;&gt;"",Y1353-W1353&gt;Resumen!$B$8),FALSE()),IFERROR(AND(X1353&lt;&gt;"",Y1353&lt;&gt;"",Y1353-X1353&gt;Resumen!$B$8),FALSE())),MAX(IF(IFERROR(AND(W1353&lt;&gt;"",Y1353&lt;&gt;"",Y1353-W1353&gt;Resumen!$B$8),FALSE()),Y1353-W1353,0),IF(IFERROR(AND(X1353&lt;&gt;"",Y1353&lt;&gt;"",Y1353-X1353&gt;Resumen!$B$8),FALSE()),Y1353-X1353,0)),"")</f>
        <v/>
      </c>
      <c r="AY1353" s="22" t="str">
        <f aca="false">IF(OR(IFERROR(AND(W1353&lt;&gt;"",Y1353&lt;&gt;"",Y1353-W1353&gt;Resumen!$B$8),FALSE()),IFERROR(AND(X1353&lt;&gt;"",Y1353&lt;&gt;"",Y1353-X1353&gt;Resumen!$B$8),FALSE())),TRIM("Lays tiene mayor markup que "&amp;IF(IFERROR(AND(W1353&lt;&gt;"",Y1353&lt;&gt;"",Y1353-W1353&gt;Resumen!$B$8),FALSE()),"Quento ","")&amp;IF(IFERROR(AND(X1353&lt;&gt;"",Y1353&lt;&gt;"",Y1353-X1353&gt;Resumen!$B$8),FALSE()),"Julicroc ","")&amp;"en este PDV"),"")</f>
        <v/>
      </c>
      <c r="AZ1353" s="22" t="str">
        <f aca="false">IF(COUNTIF('Plan Pehuamar - Lista'!$A$2:$A$167,A1353)&gt;0,"Sí","No")</f>
        <v>No</v>
      </c>
      <c r="BA1353" s="22" t="str">
        <f aca="false">IF(COUNTIF('Plan Combo 9+1'!$A$2:$A$226,A1353)&gt;0,"Sí","No")</f>
        <v>Sí</v>
      </c>
      <c r="BB1353" s="22" t="str">
        <f aca="false">IF(AH1353="","No",IF(BA1353="Sí",IF((AO1353-AH1353)&gt;Resumen!$B$6,"Sí","No"),IF((AO1353-AH1353)&gt;=Resumen!$B$132,"Sí","No")))</f>
        <v>No</v>
      </c>
      <c r="BC1353" s="22" t="str">
        <f aca="false">IF(AND(N1353="Sí",AL1353="Sí",AI1353=0),"Sí","No")</f>
        <v>No</v>
      </c>
      <c r="BD1353" s="22" t="str">
        <f aca="false">IF(COUNTIF('Plan 9+1 (con Pehuamar)'!$A$2:$A$227,A1353)&gt;0,"Sí","No")</f>
        <v>Sí</v>
      </c>
    </row>
    <row r="1354" customFormat="false" ht="15" hidden="false" customHeight="true" outlineLevel="0" collapsed="false">
      <c r="A1354" s="6" t="n">
        <v>402229</v>
      </c>
      <c r="B1354" s="6" t="n">
        <v>7</v>
      </c>
      <c r="C1354" s="6" t="n">
        <v>701</v>
      </c>
      <c r="D1354" s="6" t="s">
        <v>194</v>
      </c>
      <c r="E1354" s="6" t="s">
        <v>1523</v>
      </c>
      <c r="F1354" s="6" t="s">
        <v>196</v>
      </c>
      <c r="G1354" s="6" t="s">
        <v>129</v>
      </c>
      <c r="H1354" s="6" t="s">
        <v>197</v>
      </c>
      <c r="I1354" s="27" t="n">
        <v>0</v>
      </c>
      <c r="J1354" s="27" t="n">
        <v>0</v>
      </c>
      <c r="K1354" s="27" t="n">
        <v>1.3</v>
      </c>
      <c r="L1354" s="28" t="n">
        <f aca="false">I1354+J1354</f>
        <v>0</v>
      </c>
      <c r="M1354" s="28" t="n">
        <f aca="false">L1354+K1354</f>
        <v>1.3</v>
      </c>
      <c r="N1354" s="22" t="str">
        <f aca="false">IF(I1354&gt;0,"Sí","No")</f>
        <v>No</v>
      </c>
      <c r="O1354" s="22" t="str">
        <f aca="false">IF(J1354&gt;0,"Sí","No")</f>
        <v>No</v>
      </c>
      <c r="P1354" s="22" t="str">
        <f aca="false">IF(K1354&gt;0,"Sí","No")</f>
        <v>Sí</v>
      </c>
      <c r="Q1354" s="22" t="str">
        <f aca="false">IF(OR(I1354&gt;0,J1354&gt;0),"Sí","No")</f>
        <v>No</v>
      </c>
      <c r="R1354" s="27"/>
      <c r="S1354" s="27"/>
      <c r="T1354" s="27"/>
      <c r="U1354" s="27"/>
      <c r="V1354" s="27"/>
      <c r="W1354" s="12" t="str">
        <f aca="false">IF(AND(I1354&gt;0,R1354&gt;0),(S1354-R1354)/R1354,"")</f>
        <v/>
      </c>
      <c r="X1354" s="12" t="str">
        <f aca="false">IF(AND(J1354&gt;0,T1354&gt;0),(U1354-T1354)/T1354,"")</f>
        <v/>
      </c>
      <c r="Y1354" s="12" t="str">
        <f aca="false">IF(AND(K1354&gt;0,V1354&gt;0),(V1354-Resumen!$B$7)/Resumen!$B$7,"")</f>
        <v/>
      </c>
      <c r="Z1354" s="28" t="str">
        <f aca="false">IF(AND(K1354&gt;0,I1354&gt;0,V1354&gt;0,S1354&gt;0),V1354-S1354,"")</f>
        <v/>
      </c>
      <c r="AA1354" s="12" t="str">
        <f aca="false">IF(Z1354&lt;&gt;"",Z1354/S1354,"")</f>
        <v/>
      </c>
      <c r="AB1354" s="28" t="str">
        <f aca="false">IF(AND(K1354&gt;0,J1354&gt;0,V1354&gt;0,U1354&gt;0),V1354-U1354,"")</f>
        <v/>
      </c>
      <c r="AC1354" s="12" t="str">
        <f aca="false">IF(AB1354&lt;&gt;"",AB1354/U1354,"")</f>
        <v/>
      </c>
      <c r="AD1354" s="27" t="n">
        <v>0</v>
      </c>
      <c r="AE1354" s="27" t="n">
        <v>0</v>
      </c>
      <c r="AF1354" s="27" t="n">
        <v>0</v>
      </c>
      <c r="AG1354" s="28" t="n">
        <f aca="false">AD1354+AE1354+AF1354</f>
        <v>0</v>
      </c>
      <c r="AH1354" s="12" t="str">
        <f aca="false">IF(AG1354&gt;0,AD1354/AG1354,"")</f>
        <v/>
      </c>
      <c r="AI1354" s="27" t="n">
        <v>0</v>
      </c>
      <c r="AJ1354" s="27" t="n">
        <v>0</v>
      </c>
      <c r="AK1354" s="27" t="n">
        <v>0</v>
      </c>
      <c r="AL1354" s="22" t="str">
        <f aca="false">IF(OR(AJ1354&gt;0,AK1354&gt;0),"Sí","No")</f>
        <v>No</v>
      </c>
      <c r="AM1354" s="6"/>
      <c r="AN1354" s="6"/>
      <c r="AO1354" s="12" t="n">
        <f aca="false">IF(M1354&gt;0,K1354/M1354,"")</f>
        <v>1</v>
      </c>
      <c r="AP1354" s="22" t="str">
        <f aca="false">IF(M1354&gt;=Resumen!$B$5,"Alto","Bajo")</f>
        <v>Bajo</v>
      </c>
      <c r="AQ1354" s="22" t="str">
        <f aca="false">IF(AO1354&gt;=Resumen!$B$28,"Alto","Bajo")</f>
        <v>Alto</v>
      </c>
      <c r="AR1354" s="22" t="str">
        <f aca="false">AP1354&amp;" Potencial / "&amp;AQ1354&amp;" Share"</f>
        <v>Bajo Potencial / Alto Share</v>
      </c>
      <c r="AS1354" s="22" t="str">
        <f aca="false">IF(Q1354="Sí",IF(AO1354&gt;=Resumen!$B$29,"Alto","Bajo"),"")</f>
        <v/>
      </c>
      <c r="AT1354" s="22" t="str">
        <f aca="false">IF(AS1354&lt;&gt;"",AP1354&amp;" Potencial / "&amp;AS1354&amp;" Share","")</f>
        <v/>
      </c>
      <c r="AU1354" s="22" t="str">
        <f aca="false">IF(AH1354="","Sin dato",IF(AH1354-AO1354&gt;Resumen!$B$6,"Sobre-exhibido",IF(AO1354-AH1354&gt;Resumen!$B$6,"Sub-exhibido","En línea")))</f>
        <v>Sin dato</v>
      </c>
      <c r="AV1354" s="22" t="str">
        <f aca="false">IF(AT1354="","",IF(AT1354="Alto Potencial / Bajo Share",1,IF(AT1354="Alto Potencial / Alto Share",2,IF(AT1354="Bajo Potencial / Alto Share",3,4))))</f>
        <v/>
      </c>
      <c r="AW1354" s="22" t="str">
        <f aca="false">IF(Q1354="No","Sin competencia directa",IF(AV1354=1,"1 - Foco Conquista (Alto Pot / Bajo Share)",IF(AV1354=2,"2 - Foco Defensa (Alto Pot / Alto Share)",IF(AV1354=3,"3 - Monitoreo (Bajo Pot / Alto Share)","4 - Baja Prioridad (Bajo Pot / Bajo Share)"))))</f>
        <v>Sin competencia directa</v>
      </c>
      <c r="AX1354" s="12" t="str">
        <f aca="false">IF(OR(IFERROR(AND(W1354&lt;&gt;"",Y1354&lt;&gt;"",Y1354-W1354&gt;Resumen!$B$8),FALSE()),IFERROR(AND(X1354&lt;&gt;"",Y1354&lt;&gt;"",Y1354-X1354&gt;Resumen!$B$8),FALSE())),MAX(IF(IFERROR(AND(W1354&lt;&gt;"",Y1354&lt;&gt;"",Y1354-W1354&gt;Resumen!$B$8),FALSE()),Y1354-W1354,0),IF(IFERROR(AND(X1354&lt;&gt;"",Y1354&lt;&gt;"",Y1354-X1354&gt;Resumen!$B$8),FALSE()),Y1354-X1354,0)),"")</f>
        <v/>
      </c>
      <c r="AY1354" s="22" t="str">
        <f aca="false">IF(OR(IFERROR(AND(W1354&lt;&gt;"",Y1354&lt;&gt;"",Y1354-W1354&gt;Resumen!$B$8),FALSE()),IFERROR(AND(X1354&lt;&gt;"",Y1354&lt;&gt;"",Y1354-X1354&gt;Resumen!$B$8),FALSE())),TRIM("Lays tiene mayor markup que "&amp;IF(IFERROR(AND(W1354&lt;&gt;"",Y1354&lt;&gt;"",Y1354-W1354&gt;Resumen!$B$8),FALSE()),"Quento ","")&amp;IF(IFERROR(AND(X1354&lt;&gt;"",Y1354&lt;&gt;"",Y1354-X1354&gt;Resumen!$B$8),FALSE()),"Julicroc ","")&amp;"en este PDV"),"")</f>
        <v/>
      </c>
      <c r="AZ1354" s="22" t="str">
        <f aca="false">IF(COUNTIF('Plan Pehuamar - Lista'!$A$2:$A$167,A1354)&gt;0,"Sí","No")</f>
        <v>No</v>
      </c>
      <c r="BA1354" s="22" t="str">
        <f aca="false">IF(COUNTIF('Plan Combo 9+1'!$A$2:$A$226,A1354)&gt;0,"Sí","No")</f>
        <v>No</v>
      </c>
      <c r="BB1354" s="22" t="str">
        <f aca="false">IF(AH1354="","No",IF(BA1354="Sí",IF((AO1354-AH1354)&gt;Resumen!$B$6,"Sí","No"),IF((AO1354-AH1354)&gt;=Resumen!$B$132,"Sí","No")))</f>
        <v>No</v>
      </c>
      <c r="BC1354" s="22" t="str">
        <f aca="false">IF(AND(N1354="Sí",AL1354="Sí",AI1354=0),"Sí","No")</f>
        <v>No</v>
      </c>
      <c r="BD1354" s="22" t="str">
        <f aca="false">IF(COUNTIF('Plan 9+1 (con Pehuamar)'!$A$2:$A$227,A1354)&gt;0,"Sí","No")</f>
        <v>No</v>
      </c>
    </row>
    <row r="1355" customFormat="false" ht="15" hidden="false" customHeight="true" outlineLevel="0" collapsed="false">
      <c r="A1355" s="6" t="n">
        <v>402258</v>
      </c>
      <c r="B1355" s="6" t="n">
        <v>7</v>
      </c>
      <c r="C1355" s="6" t="n">
        <v>701</v>
      </c>
      <c r="D1355" s="6" t="s">
        <v>194</v>
      </c>
      <c r="E1355" s="6" t="s">
        <v>1524</v>
      </c>
      <c r="F1355" s="6" t="s">
        <v>196</v>
      </c>
      <c r="G1355" s="6" t="s">
        <v>129</v>
      </c>
      <c r="H1355" s="6" t="s">
        <v>197</v>
      </c>
      <c r="I1355" s="27" t="n">
        <v>0</v>
      </c>
      <c r="J1355" s="27" t="n">
        <v>0</v>
      </c>
      <c r="K1355" s="27" t="n">
        <v>1.4</v>
      </c>
      <c r="L1355" s="28" t="n">
        <f aca="false">I1355+J1355</f>
        <v>0</v>
      </c>
      <c r="M1355" s="28" t="n">
        <f aca="false">L1355+K1355</f>
        <v>1.4</v>
      </c>
      <c r="N1355" s="22" t="str">
        <f aca="false">IF(I1355&gt;0,"Sí","No")</f>
        <v>No</v>
      </c>
      <c r="O1355" s="22" t="str">
        <f aca="false">IF(J1355&gt;0,"Sí","No")</f>
        <v>No</v>
      </c>
      <c r="P1355" s="22" t="str">
        <f aca="false">IF(K1355&gt;0,"Sí","No")</f>
        <v>Sí</v>
      </c>
      <c r="Q1355" s="22" t="str">
        <f aca="false">IF(OR(I1355&gt;0,J1355&gt;0),"Sí","No")</f>
        <v>No</v>
      </c>
      <c r="R1355" s="27"/>
      <c r="S1355" s="27"/>
      <c r="T1355" s="27"/>
      <c r="U1355" s="27"/>
      <c r="V1355" s="27"/>
      <c r="W1355" s="12" t="str">
        <f aca="false">IF(AND(I1355&gt;0,R1355&gt;0),(S1355-R1355)/R1355,"")</f>
        <v/>
      </c>
      <c r="X1355" s="12" t="str">
        <f aca="false">IF(AND(J1355&gt;0,T1355&gt;0),(U1355-T1355)/T1355,"")</f>
        <v/>
      </c>
      <c r="Y1355" s="12" t="str">
        <f aca="false">IF(AND(K1355&gt;0,V1355&gt;0),(V1355-Resumen!$B$7)/Resumen!$B$7,"")</f>
        <v/>
      </c>
      <c r="Z1355" s="28" t="str">
        <f aca="false">IF(AND(K1355&gt;0,I1355&gt;0,V1355&gt;0,S1355&gt;0),V1355-S1355,"")</f>
        <v/>
      </c>
      <c r="AA1355" s="12" t="str">
        <f aca="false">IF(Z1355&lt;&gt;"",Z1355/S1355,"")</f>
        <v/>
      </c>
      <c r="AB1355" s="28" t="str">
        <f aca="false">IF(AND(K1355&gt;0,J1355&gt;0,V1355&gt;0,U1355&gt;0),V1355-U1355,"")</f>
        <v/>
      </c>
      <c r="AC1355" s="12" t="str">
        <f aca="false">IF(AB1355&lt;&gt;"",AB1355/U1355,"")</f>
        <v/>
      </c>
      <c r="AD1355" s="27" t="n">
        <v>0</v>
      </c>
      <c r="AE1355" s="27" t="n">
        <v>0</v>
      </c>
      <c r="AF1355" s="27" t="n">
        <v>0</v>
      </c>
      <c r="AG1355" s="28" t="n">
        <f aca="false">AD1355+AE1355+AF1355</f>
        <v>0</v>
      </c>
      <c r="AH1355" s="12" t="str">
        <f aca="false">IF(AG1355&gt;0,AD1355/AG1355,"")</f>
        <v/>
      </c>
      <c r="AI1355" s="27" t="n">
        <v>0</v>
      </c>
      <c r="AJ1355" s="27" t="n">
        <v>0</v>
      </c>
      <c r="AK1355" s="27" t="n">
        <v>0</v>
      </c>
      <c r="AL1355" s="22" t="str">
        <f aca="false">IF(OR(AJ1355&gt;0,AK1355&gt;0),"Sí","No")</f>
        <v>No</v>
      </c>
      <c r="AM1355" s="6"/>
      <c r="AN1355" s="6"/>
      <c r="AO1355" s="12" t="n">
        <f aca="false">IF(M1355&gt;0,K1355/M1355,"")</f>
        <v>1</v>
      </c>
      <c r="AP1355" s="22" t="str">
        <f aca="false">IF(M1355&gt;=Resumen!$B$5,"Alto","Bajo")</f>
        <v>Bajo</v>
      </c>
      <c r="AQ1355" s="22" t="str">
        <f aca="false">IF(AO1355&gt;=Resumen!$B$28,"Alto","Bajo")</f>
        <v>Alto</v>
      </c>
      <c r="AR1355" s="22" t="str">
        <f aca="false">AP1355&amp;" Potencial / "&amp;AQ1355&amp;" Share"</f>
        <v>Bajo Potencial / Alto Share</v>
      </c>
      <c r="AS1355" s="22" t="str">
        <f aca="false">IF(Q1355="Sí",IF(AO1355&gt;=Resumen!$B$29,"Alto","Bajo"),"")</f>
        <v/>
      </c>
      <c r="AT1355" s="22" t="str">
        <f aca="false">IF(AS1355&lt;&gt;"",AP1355&amp;" Potencial / "&amp;AS1355&amp;" Share","")</f>
        <v/>
      </c>
      <c r="AU1355" s="22" t="str">
        <f aca="false">IF(AH1355="","Sin dato",IF(AH1355-AO1355&gt;Resumen!$B$6,"Sobre-exhibido",IF(AO1355-AH1355&gt;Resumen!$B$6,"Sub-exhibido","En línea")))</f>
        <v>Sin dato</v>
      </c>
      <c r="AV1355" s="22" t="str">
        <f aca="false">IF(AT1355="","",IF(AT1355="Alto Potencial / Bajo Share",1,IF(AT1355="Alto Potencial / Alto Share",2,IF(AT1355="Bajo Potencial / Alto Share",3,4))))</f>
        <v/>
      </c>
      <c r="AW1355" s="22" t="str">
        <f aca="false">IF(Q1355="No","Sin competencia directa",IF(AV1355=1,"1 - Foco Conquista (Alto Pot / Bajo Share)",IF(AV1355=2,"2 - Foco Defensa (Alto Pot / Alto Share)",IF(AV1355=3,"3 - Monitoreo (Bajo Pot / Alto Share)","4 - Baja Prioridad (Bajo Pot / Bajo Share)"))))</f>
        <v>Sin competencia directa</v>
      </c>
      <c r="AX1355" s="12" t="str">
        <f aca="false">IF(OR(IFERROR(AND(W1355&lt;&gt;"",Y1355&lt;&gt;"",Y1355-W1355&gt;Resumen!$B$8),FALSE()),IFERROR(AND(X1355&lt;&gt;"",Y1355&lt;&gt;"",Y1355-X1355&gt;Resumen!$B$8),FALSE())),MAX(IF(IFERROR(AND(W1355&lt;&gt;"",Y1355&lt;&gt;"",Y1355-W1355&gt;Resumen!$B$8),FALSE()),Y1355-W1355,0),IF(IFERROR(AND(X1355&lt;&gt;"",Y1355&lt;&gt;"",Y1355-X1355&gt;Resumen!$B$8),FALSE()),Y1355-X1355,0)),"")</f>
        <v/>
      </c>
      <c r="AY1355" s="22" t="str">
        <f aca="false">IF(OR(IFERROR(AND(W1355&lt;&gt;"",Y1355&lt;&gt;"",Y1355-W1355&gt;Resumen!$B$8),FALSE()),IFERROR(AND(X1355&lt;&gt;"",Y1355&lt;&gt;"",Y1355-X1355&gt;Resumen!$B$8),FALSE())),TRIM("Lays tiene mayor markup que "&amp;IF(IFERROR(AND(W1355&lt;&gt;"",Y1355&lt;&gt;"",Y1355-W1355&gt;Resumen!$B$8),FALSE()),"Quento ","")&amp;IF(IFERROR(AND(X1355&lt;&gt;"",Y1355&lt;&gt;"",Y1355-X1355&gt;Resumen!$B$8),FALSE()),"Julicroc ","")&amp;"en este PDV"),"")</f>
        <v/>
      </c>
      <c r="AZ1355" s="22" t="str">
        <f aca="false">IF(COUNTIF('Plan Pehuamar - Lista'!$A$2:$A$167,A1355)&gt;0,"Sí","No")</f>
        <v>No</v>
      </c>
      <c r="BA1355" s="22" t="str">
        <f aca="false">IF(COUNTIF('Plan Combo 9+1'!$A$2:$A$226,A1355)&gt;0,"Sí","No")</f>
        <v>No</v>
      </c>
      <c r="BB1355" s="22" t="str">
        <f aca="false">IF(AH1355="","No",IF(BA1355="Sí",IF((AO1355-AH1355)&gt;Resumen!$B$6,"Sí","No"),IF((AO1355-AH1355)&gt;=Resumen!$B$132,"Sí","No")))</f>
        <v>No</v>
      </c>
      <c r="BC1355" s="22" t="str">
        <f aca="false">IF(AND(N1355="Sí",AL1355="Sí",AI1355=0),"Sí","No")</f>
        <v>No</v>
      </c>
      <c r="BD1355" s="22" t="str">
        <f aca="false">IF(COUNTIF('Plan 9+1 (con Pehuamar)'!$A$2:$A$227,A1355)&gt;0,"Sí","No")</f>
        <v>No</v>
      </c>
    </row>
    <row r="1356" customFormat="false" ht="15" hidden="false" customHeight="true" outlineLevel="0" collapsed="false">
      <c r="A1356" s="6" t="n">
        <v>402288</v>
      </c>
      <c r="B1356" s="6" t="n">
        <v>7</v>
      </c>
      <c r="C1356" s="6" t="n">
        <v>701</v>
      </c>
      <c r="D1356" s="6" t="s">
        <v>194</v>
      </c>
      <c r="E1356" s="6" t="s">
        <v>1525</v>
      </c>
      <c r="F1356" s="6" t="s">
        <v>196</v>
      </c>
      <c r="G1356" s="6" t="s">
        <v>129</v>
      </c>
      <c r="H1356" s="6" t="s">
        <v>197</v>
      </c>
      <c r="I1356" s="27" t="n">
        <v>20</v>
      </c>
      <c r="J1356" s="27" t="n">
        <v>0</v>
      </c>
      <c r="K1356" s="27" t="n">
        <v>10</v>
      </c>
      <c r="L1356" s="28" t="n">
        <f aca="false">I1356+J1356</f>
        <v>20</v>
      </c>
      <c r="M1356" s="28" t="n">
        <f aca="false">L1356+K1356</f>
        <v>30</v>
      </c>
      <c r="N1356" s="22" t="str">
        <f aca="false">IF(I1356&gt;0,"Sí","No")</f>
        <v>Sí</v>
      </c>
      <c r="O1356" s="22" t="str">
        <f aca="false">IF(J1356&gt;0,"Sí","No")</f>
        <v>No</v>
      </c>
      <c r="P1356" s="22" t="str">
        <f aca="false">IF(K1356&gt;0,"Sí","No")</f>
        <v>Sí</v>
      </c>
      <c r="Q1356" s="22" t="str">
        <f aca="false">IF(OR(I1356&gt;0,J1356&gt;0),"Sí","No")</f>
        <v>Sí</v>
      </c>
      <c r="R1356" s="27" t="n">
        <v>1790</v>
      </c>
      <c r="S1356" s="27" t="n">
        <v>2500</v>
      </c>
      <c r="T1356" s="27"/>
      <c r="U1356" s="27"/>
      <c r="V1356" s="27" t="n">
        <v>3500</v>
      </c>
      <c r="W1356" s="12" t="n">
        <f aca="false">IF(AND(I1356&gt;0,R1356&gt;0),(S1356-R1356)/R1356,"")</f>
        <v>0.396648044692737</v>
      </c>
      <c r="X1356" s="12" t="str">
        <f aca="false">IF(AND(J1356&gt;0,T1356&gt;0),(U1356-T1356)/T1356,"")</f>
        <v/>
      </c>
      <c r="Y1356" s="12" t="n">
        <f aca="false">IF(AND(K1356&gt;0,V1356&gt;0),(V1356-Resumen!$B$7)/Resumen!$B$7,"")</f>
        <v>0.4</v>
      </c>
      <c r="Z1356" s="28" t="n">
        <f aca="false">IF(AND(K1356&gt;0,I1356&gt;0,V1356&gt;0,S1356&gt;0),V1356-S1356,"")</f>
        <v>1000</v>
      </c>
      <c r="AA1356" s="12" t="n">
        <f aca="false">IF(Z1356&lt;&gt;"",Z1356/S1356,"")</f>
        <v>0.4</v>
      </c>
      <c r="AB1356" s="28" t="str">
        <f aca="false">IF(AND(K1356&gt;0,J1356&gt;0,V1356&gt;0,U1356&gt;0),V1356-U1356,"")</f>
        <v/>
      </c>
      <c r="AC1356" s="12" t="str">
        <f aca="false">IF(AB1356&lt;&gt;"",AB1356/U1356,"")</f>
        <v/>
      </c>
      <c r="AD1356" s="27" t="n">
        <v>5</v>
      </c>
      <c r="AE1356" s="27" t="n">
        <v>6</v>
      </c>
      <c r="AF1356" s="27" t="n">
        <v>0</v>
      </c>
      <c r="AG1356" s="28" t="n">
        <f aca="false">AD1356+AE1356+AF1356</f>
        <v>11</v>
      </c>
      <c r="AH1356" s="12" t="n">
        <f aca="false">IF(AG1356&gt;0,AD1356/AG1356,"")</f>
        <v>0.454545454545455</v>
      </c>
      <c r="AI1356" s="27" t="n">
        <v>1</v>
      </c>
      <c r="AJ1356" s="27" t="n">
        <v>1</v>
      </c>
      <c r="AK1356" s="27" t="n">
        <v>0</v>
      </c>
      <c r="AL1356" s="22" t="str">
        <f aca="false">IF(OR(AJ1356&gt;0,AK1356&gt;0),"Sí","No")</f>
        <v>Sí</v>
      </c>
      <c r="AM1356" s="6" t="s">
        <v>397</v>
      </c>
      <c r="AN1356" s="6"/>
      <c r="AO1356" s="12" t="n">
        <f aca="false">IF(M1356&gt;0,K1356/M1356,"")</f>
        <v>0.333333333333333</v>
      </c>
      <c r="AP1356" s="22" t="str">
        <f aca="false">IF(M1356&gt;=Resumen!$B$5,"Alto","Bajo")</f>
        <v>Bajo</v>
      </c>
      <c r="AQ1356" s="22" t="str">
        <f aca="false">IF(AO1356&gt;=Resumen!$B$28,"Alto","Bajo")</f>
        <v>Bajo</v>
      </c>
      <c r="AR1356" s="22" t="str">
        <f aca="false">AP1356&amp;" Potencial / "&amp;AQ1356&amp;" Share"</f>
        <v>Bajo Potencial / Bajo Share</v>
      </c>
      <c r="AS1356" s="22" t="str">
        <f aca="false">IF(Q1356="Sí",IF(AO1356&gt;=Resumen!$B$29,"Alto","Bajo"),"")</f>
        <v>Bajo</v>
      </c>
      <c r="AT1356" s="22" t="str">
        <f aca="false">IF(AS1356&lt;&gt;"",AP1356&amp;" Potencial / "&amp;AS1356&amp;" Share","")</f>
        <v>Bajo Potencial / Bajo Share</v>
      </c>
      <c r="AU1356" s="22" t="str">
        <f aca="false">IF(AH1356="","Sin dato",IF(AH1356-AO1356&gt;Resumen!$B$6,"Sobre-exhibido",IF(AO1356-AH1356&gt;Resumen!$B$6,"Sub-exhibido","En línea")))</f>
        <v>Sobre-exhibido</v>
      </c>
      <c r="AV1356" s="22" t="n">
        <f aca="false">IF(AT1356="","",IF(AT1356="Alto Potencial / Bajo Share",1,IF(AT1356="Alto Potencial / Alto Share",2,IF(AT1356="Bajo Potencial / Alto Share",3,4))))</f>
        <v>4</v>
      </c>
      <c r="AW1356" s="22" t="str">
        <f aca="false">IF(Q1356="No","Sin competencia directa",IF(AV1356=1,"1 - Foco Conquista (Alto Pot / Bajo Share)",IF(AV1356=2,"2 - Foco Defensa (Alto Pot / Alto Share)",IF(AV1356=3,"3 - Monitoreo (Bajo Pot / Alto Share)","4 - Baja Prioridad (Bajo Pot / Bajo Share)"))))</f>
        <v>4 - Baja Prioridad (Bajo Pot / Bajo Share)</v>
      </c>
      <c r="AX1356" s="12" t="str">
        <f aca="false">IF(OR(IFERROR(AND(W1356&lt;&gt;"",Y1356&lt;&gt;"",Y1356-W1356&gt;Resumen!$B$8),FALSE()),IFERROR(AND(X1356&lt;&gt;"",Y1356&lt;&gt;"",Y1356-X1356&gt;Resumen!$B$8),FALSE())),MAX(IF(IFERROR(AND(W1356&lt;&gt;"",Y1356&lt;&gt;"",Y1356-W1356&gt;Resumen!$B$8),FALSE()),Y1356-W1356,0),IF(IFERROR(AND(X1356&lt;&gt;"",Y1356&lt;&gt;"",Y1356-X1356&gt;Resumen!$B$8),FALSE()),Y1356-X1356,0)),"")</f>
        <v/>
      </c>
      <c r="AY1356" s="22" t="str">
        <f aca="false">IF(OR(IFERROR(AND(W1356&lt;&gt;"",Y1356&lt;&gt;"",Y1356-W1356&gt;Resumen!$B$8),FALSE()),IFERROR(AND(X1356&lt;&gt;"",Y1356&lt;&gt;"",Y1356-X1356&gt;Resumen!$B$8),FALSE())),TRIM("Lays tiene mayor markup que "&amp;IF(IFERROR(AND(W1356&lt;&gt;"",Y1356&lt;&gt;"",Y1356-W1356&gt;Resumen!$B$8),FALSE()),"Quento ","")&amp;IF(IFERROR(AND(X1356&lt;&gt;"",Y1356&lt;&gt;"",Y1356-X1356&gt;Resumen!$B$8),FALSE()),"Julicroc ","")&amp;"en este PDV"),"")</f>
        <v/>
      </c>
      <c r="AZ1356" s="22" t="str">
        <f aca="false">IF(COUNTIF('Plan Pehuamar - Lista'!$A$2:$A$167,A1356)&gt;0,"Sí","No")</f>
        <v>Sí</v>
      </c>
      <c r="BA1356" s="22" t="str">
        <f aca="false">IF(COUNTIF('Plan Combo 9+1'!$A$2:$A$226,A1356)&gt;0,"Sí","No")</f>
        <v>No</v>
      </c>
      <c r="BB1356" s="22" t="str">
        <f aca="false">IF(AH1356="","No",IF(BA1356="Sí",IF((AO1356-AH1356)&gt;Resumen!$B$6,"Sí","No"),IF((AO1356-AH1356)&gt;=Resumen!$B$132,"Sí","No")))</f>
        <v>No</v>
      </c>
      <c r="BC1356" s="22" t="str">
        <f aca="false">IF(AND(N1356="Sí",AL1356="Sí",AI1356=0),"Sí","No")</f>
        <v>No</v>
      </c>
      <c r="BD1356" s="22" t="str">
        <f aca="false">IF(COUNTIF('Plan 9+1 (con Pehuamar)'!$A$2:$A$227,A1356)&gt;0,"Sí","No")</f>
        <v>No</v>
      </c>
    </row>
    <row r="1357" customFormat="false" ht="15" hidden="false" customHeight="true" outlineLevel="0" collapsed="false">
      <c r="A1357" s="6" t="n">
        <v>402291</v>
      </c>
      <c r="B1357" s="6" t="n">
        <v>7</v>
      </c>
      <c r="C1357" s="6" t="n">
        <v>701</v>
      </c>
      <c r="D1357" s="6" t="s">
        <v>194</v>
      </c>
      <c r="E1357" s="6" t="s">
        <v>1526</v>
      </c>
      <c r="F1357" s="6" t="s">
        <v>196</v>
      </c>
      <c r="G1357" s="6" t="s">
        <v>129</v>
      </c>
      <c r="H1357" s="6" t="s">
        <v>197</v>
      </c>
      <c r="I1357" s="27" t="n">
        <v>25</v>
      </c>
      <c r="J1357" s="27" t="n">
        <v>0</v>
      </c>
      <c r="K1357" s="27" t="n">
        <v>30</v>
      </c>
      <c r="L1357" s="28" t="n">
        <f aca="false">I1357+J1357</f>
        <v>25</v>
      </c>
      <c r="M1357" s="28" t="n">
        <f aca="false">L1357+K1357</f>
        <v>55</v>
      </c>
      <c r="N1357" s="22" t="str">
        <f aca="false">IF(I1357&gt;0,"Sí","No")</f>
        <v>Sí</v>
      </c>
      <c r="O1357" s="22" t="str">
        <f aca="false">IF(J1357&gt;0,"Sí","No")</f>
        <v>No</v>
      </c>
      <c r="P1357" s="22" t="str">
        <f aca="false">IF(K1357&gt;0,"Sí","No")</f>
        <v>Sí</v>
      </c>
      <c r="Q1357" s="22" t="str">
        <f aca="false">IF(OR(I1357&gt;0,J1357&gt;0),"Sí","No")</f>
        <v>Sí</v>
      </c>
      <c r="R1357" s="27" t="n">
        <v>1800</v>
      </c>
      <c r="S1357" s="27" t="n">
        <v>2700</v>
      </c>
      <c r="T1357" s="27"/>
      <c r="U1357" s="27"/>
      <c r="V1357" s="27" t="n">
        <v>3400</v>
      </c>
      <c r="W1357" s="12" t="n">
        <f aca="false">IF(AND(I1357&gt;0,R1357&gt;0),(S1357-R1357)/R1357,"")</f>
        <v>0.5</v>
      </c>
      <c r="X1357" s="12" t="str">
        <f aca="false">IF(AND(J1357&gt;0,T1357&gt;0),(U1357-T1357)/T1357,"")</f>
        <v/>
      </c>
      <c r="Y1357" s="12" t="n">
        <f aca="false">IF(AND(K1357&gt;0,V1357&gt;0),(V1357-Resumen!$B$7)/Resumen!$B$7,"")</f>
        <v>0.36</v>
      </c>
      <c r="Z1357" s="28" t="n">
        <f aca="false">IF(AND(K1357&gt;0,I1357&gt;0,V1357&gt;0,S1357&gt;0),V1357-S1357,"")</f>
        <v>700</v>
      </c>
      <c r="AA1357" s="12" t="n">
        <f aca="false">IF(Z1357&lt;&gt;"",Z1357/S1357,"")</f>
        <v>0.259259259259259</v>
      </c>
      <c r="AB1357" s="28" t="str">
        <f aca="false">IF(AND(K1357&gt;0,J1357&gt;0,V1357&gt;0,U1357&gt;0),V1357-U1357,"")</f>
        <v/>
      </c>
      <c r="AC1357" s="12" t="str">
        <f aca="false">IF(AB1357&lt;&gt;"",AB1357/U1357,"")</f>
        <v/>
      </c>
      <c r="AD1357" s="27" t="n">
        <v>6</v>
      </c>
      <c r="AE1357" s="27" t="n">
        <v>6</v>
      </c>
      <c r="AF1357" s="27" t="n">
        <v>0</v>
      </c>
      <c r="AG1357" s="28" t="n">
        <f aca="false">AD1357+AE1357+AF1357</f>
        <v>12</v>
      </c>
      <c r="AH1357" s="12" t="n">
        <f aca="false">IF(AG1357&gt;0,AD1357/AG1357,"")</f>
        <v>0.5</v>
      </c>
      <c r="AI1357" s="27" t="n">
        <v>1</v>
      </c>
      <c r="AJ1357" s="27" t="n">
        <v>1</v>
      </c>
      <c r="AK1357" s="27" t="n">
        <v>0</v>
      </c>
      <c r="AL1357" s="22" t="str">
        <f aca="false">IF(OR(AJ1357&gt;0,AK1357&gt;0),"Sí","No")</f>
        <v>Sí</v>
      </c>
      <c r="AM1357" s="6" t="s">
        <v>198</v>
      </c>
      <c r="AN1357" s="6"/>
      <c r="AO1357" s="12" t="n">
        <f aca="false">IF(M1357&gt;0,K1357/M1357,"")</f>
        <v>0.545454545454545</v>
      </c>
      <c r="AP1357" s="22" t="str">
        <f aca="false">IF(M1357&gt;=Resumen!$B$5,"Alto","Bajo")</f>
        <v>Alto</v>
      </c>
      <c r="AQ1357" s="22" t="str">
        <f aca="false">IF(AO1357&gt;=Resumen!$B$28,"Alto","Bajo")</f>
        <v>Alto</v>
      </c>
      <c r="AR1357" s="22" t="str">
        <f aca="false">AP1357&amp;" Potencial / "&amp;AQ1357&amp;" Share"</f>
        <v>Alto Potencial / Alto Share</v>
      </c>
      <c r="AS1357" s="22" t="str">
        <f aca="false">IF(Q1357="Sí",IF(AO1357&gt;=Resumen!$B$29,"Alto","Bajo"),"")</f>
        <v>Alto</v>
      </c>
      <c r="AT1357" s="22" t="str">
        <f aca="false">IF(AS1357&lt;&gt;"",AP1357&amp;" Potencial / "&amp;AS1357&amp;" Share","")</f>
        <v>Alto Potencial / Alto Share</v>
      </c>
      <c r="AU1357" s="22" t="str">
        <f aca="false">IF(AH1357="","Sin dato",IF(AH1357-AO1357&gt;Resumen!$B$6,"Sobre-exhibido",IF(AO1357-AH1357&gt;Resumen!$B$6,"Sub-exhibido","En línea")))</f>
        <v>En línea</v>
      </c>
      <c r="AV1357" s="22" t="n">
        <f aca="false">IF(AT1357="","",IF(AT1357="Alto Potencial / Bajo Share",1,IF(AT1357="Alto Potencial / Alto Share",2,IF(AT1357="Bajo Potencial / Alto Share",3,4))))</f>
        <v>2</v>
      </c>
      <c r="AW1357" s="22" t="str">
        <f aca="false">IF(Q1357="No","Sin competencia directa",IF(AV1357=1,"1 - Foco Conquista (Alto Pot / Bajo Share)",IF(AV1357=2,"2 - Foco Defensa (Alto Pot / Alto Share)",IF(AV1357=3,"3 - Monitoreo (Bajo Pot / Alto Share)","4 - Baja Prioridad (Bajo Pot / Bajo Share)"))))</f>
        <v>2 - Foco Defensa (Alto Pot / Alto Share)</v>
      </c>
      <c r="AX1357" s="12" t="str">
        <f aca="false">IF(OR(IFERROR(AND(W1357&lt;&gt;"",Y1357&lt;&gt;"",Y1357-W1357&gt;Resumen!$B$8),FALSE()),IFERROR(AND(X1357&lt;&gt;"",Y1357&lt;&gt;"",Y1357-X1357&gt;Resumen!$B$8),FALSE())),MAX(IF(IFERROR(AND(W1357&lt;&gt;"",Y1357&lt;&gt;"",Y1357-W1357&gt;Resumen!$B$8),FALSE()),Y1357-W1357,0),IF(IFERROR(AND(X1357&lt;&gt;"",Y1357&lt;&gt;"",Y1357-X1357&gt;Resumen!$B$8),FALSE()),Y1357-X1357,0)),"")</f>
        <v/>
      </c>
      <c r="AY1357" s="22" t="str">
        <f aca="false">IF(OR(IFERROR(AND(W1357&lt;&gt;"",Y1357&lt;&gt;"",Y1357-W1357&gt;Resumen!$B$8),FALSE()),IFERROR(AND(X1357&lt;&gt;"",Y1357&lt;&gt;"",Y1357-X1357&gt;Resumen!$B$8),FALSE())),TRIM("Lays tiene mayor markup que "&amp;IF(IFERROR(AND(W1357&lt;&gt;"",Y1357&lt;&gt;"",Y1357-W1357&gt;Resumen!$B$8),FALSE()),"Quento ","")&amp;IF(IFERROR(AND(X1357&lt;&gt;"",Y1357&lt;&gt;"",Y1357-X1357&gt;Resumen!$B$8),FALSE()),"Julicroc ","")&amp;"en este PDV"),"")</f>
        <v/>
      </c>
      <c r="AZ1357" s="22" t="str">
        <f aca="false">IF(COUNTIF('Plan Pehuamar - Lista'!$A$2:$A$167,A1357)&gt;0,"Sí","No")</f>
        <v>No</v>
      </c>
      <c r="BA1357" s="22" t="str">
        <f aca="false">IF(COUNTIF('Plan Combo 9+1'!$A$2:$A$226,A1357)&gt;0,"Sí","No")</f>
        <v>No</v>
      </c>
      <c r="BB1357" s="22" t="str">
        <f aca="false">IF(AH1357="","No",IF(BA1357="Sí",IF((AO1357-AH1357)&gt;Resumen!$B$6,"Sí","No"),IF((AO1357-AH1357)&gt;=Resumen!$B$132,"Sí","No")))</f>
        <v>No</v>
      </c>
      <c r="BC1357" s="22" t="str">
        <f aca="false">IF(AND(N1357="Sí",AL1357="Sí",AI1357=0),"Sí","No")</f>
        <v>No</v>
      </c>
      <c r="BD1357" s="22" t="str">
        <f aca="false">IF(COUNTIF('Plan 9+1 (con Pehuamar)'!$A$2:$A$227,A1357)&gt;0,"Sí","No")</f>
        <v>No</v>
      </c>
    </row>
    <row r="1358" customFormat="false" ht="15" hidden="false" customHeight="true" outlineLevel="0" collapsed="false">
      <c r="A1358" s="6" t="n">
        <v>402302</v>
      </c>
      <c r="B1358" s="6" t="n">
        <v>7</v>
      </c>
      <c r="C1358" s="6" t="n">
        <v>701</v>
      </c>
      <c r="D1358" s="6" t="s">
        <v>194</v>
      </c>
      <c r="E1358" s="6" t="s">
        <v>1527</v>
      </c>
      <c r="F1358" s="6" t="s">
        <v>382</v>
      </c>
      <c r="G1358" s="6" t="s">
        <v>129</v>
      </c>
      <c r="H1358" s="6" t="s">
        <v>197</v>
      </c>
      <c r="I1358" s="27" t="n">
        <v>0</v>
      </c>
      <c r="J1358" s="27" t="n">
        <v>0</v>
      </c>
      <c r="K1358" s="27" t="n">
        <v>104.4</v>
      </c>
      <c r="L1358" s="28" t="n">
        <f aca="false">I1358+J1358</f>
        <v>0</v>
      </c>
      <c r="M1358" s="28" t="n">
        <f aca="false">L1358+K1358</f>
        <v>104.4</v>
      </c>
      <c r="N1358" s="22" t="str">
        <f aca="false">IF(I1358&gt;0,"Sí","No")</f>
        <v>No</v>
      </c>
      <c r="O1358" s="22" t="str">
        <f aca="false">IF(J1358&gt;0,"Sí","No")</f>
        <v>No</v>
      </c>
      <c r="P1358" s="22" t="str">
        <f aca="false">IF(K1358&gt;0,"Sí","No")</f>
        <v>Sí</v>
      </c>
      <c r="Q1358" s="22" t="str">
        <f aca="false">IF(OR(I1358&gt;0,J1358&gt;0),"Sí","No")</f>
        <v>No</v>
      </c>
      <c r="R1358" s="27"/>
      <c r="S1358" s="27"/>
      <c r="T1358" s="27"/>
      <c r="U1358" s="27"/>
      <c r="V1358" s="27"/>
      <c r="W1358" s="12" t="str">
        <f aca="false">IF(AND(I1358&gt;0,R1358&gt;0),(S1358-R1358)/R1358,"")</f>
        <v/>
      </c>
      <c r="X1358" s="12" t="str">
        <f aca="false">IF(AND(J1358&gt;0,T1358&gt;0),(U1358-T1358)/T1358,"")</f>
        <v/>
      </c>
      <c r="Y1358" s="12" t="str">
        <f aca="false">IF(AND(K1358&gt;0,V1358&gt;0),(V1358-Resumen!$B$7)/Resumen!$B$7,"")</f>
        <v/>
      </c>
      <c r="Z1358" s="28" t="str">
        <f aca="false">IF(AND(K1358&gt;0,I1358&gt;0,V1358&gt;0,S1358&gt;0),V1358-S1358,"")</f>
        <v/>
      </c>
      <c r="AA1358" s="12" t="str">
        <f aca="false">IF(Z1358&lt;&gt;"",Z1358/S1358,"")</f>
        <v/>
      </c>
      <c r="AB1358" s="28" t="str">
        <f aca="false">IF(AND(K1358&gt;0,J1358&gt;0,V1358&gt;0,U1358&gt;0),V1358-U1358,"")</f>
        <v/>
      </c>
      <c r="AC1358" s="12" t="str">
        <f aca="false">IF(AB1358&lt;&gt;"",AB1358/U1358,"")</f>
        <v/>
      </c>
      <c r="AD1358" s="27" t="n">
        <v>0</v>
      </c>
      <c r="AE1358" s="27" t="n">
        <v>0</v>
      </c>
      <c r="AF1358" s="27" t="n">
        <v>0</v>
      </c>
      <c r="AG1358" s="28" t="n">
        <f aca="false">AD1358+AE1358+AF1358</f>
        <v>0</v>
      </c>
      <c r="AH1358" s="12" t="str">
        <f aca="false">IF(AG1358&gt;0,AD1358/AG1358,"")</f>
        <v/>
      </c>
      <c r="AI1358" s="27" t="n">
        <v>0</v>
      </c>
      <c r="AJ1358" s="27" t="n">
        <v>0</v>
      </c>
      <c r="AK1358" s="27" t="n">
        <v>0</v>
      </c>
      <c r="AL1358" s="22" t="str">
        <f aca="false">IF(OR(AJ1358&gt;0,AK1358&gt;0),"Sí","No")</f>
        <v>No</v>
      </c>
      <c r="AM1358" s="6"/>
      <c r="AN1358" s="6"/>
      <c r="AO1358" s="12" t="n">
        <f aca="false">IF(M1358&gt;0,K1358/M1358,"")</f>
        <v>1</v>
      </c>
      <c r="AP1358" s="22" t="str">
        <f aca="false">IF(M1358&gt;=Resumen!$B$5,"Alto","Bajo")</f>
        <v>Alto</v>
      </c>
      <c r="AQ1358" s="22" t="str">
        <f aca="false">IF(AO1358&gt;=Resumen!$B$28,"Alto","Bajo")</f>
        <v>Alto</v>
      </c>
      <c r="AR1358" s="22" t="str">
        <f aca="false">AP1358&amp;" Potencial / "&amp;AQ1358&amp;" Share"</f>
        <v>Alto Potencial / Alto Share</v>
      </c>
      <c r="AS1358" s="22" t="str">
        <f aca="false">IF(Q1358="Sí",IF(AO1358&gt;=Resumen!$B$29,"Alto","Bajo"),"")</f>
        <v/>
      </c>
      <c r="AT1358" s="22" t="str">
        <f aca="false">IF(AS1358&lt;&gt;"",AP1358&amp;" Potencial / "&amp;AS1358&amp;" Share","")</f>
        <v/>
      </c>
      <c r="AU1358" s="22" t="str">
        <f aca="false">IF(AH1358="","Sin dato",IF(AH1358-AO1358&gt;Resumen!$B$6,"Sobre-exhibido",IF(AO1358-AH1358&gt;Resumen!$B$6,"Sub-exhibido","En línea")))</f>
        <v>Sin dato</v>
      </c>
      <c r="AV1358" s="22" t="str">
        <f aca="false">IF(AT1358="","",IF(AT1358="Alto Potencial / Bajo Share",1,IF(AT1358="Alto Potencial / Alto Share",2,IF(AT1358="Bajo Potencial / Alto Share",3,4))))</f>
        <v/>
      </c>
      <c r="AW1358" s="22" t="str">
        <f aca="false">IF(Q1358="No","Sin competencia directa",IF(AV1358=1,"1 - Foco Conquista (Alto Pot / Bajo Share)",IF(AV1358=2,"2 - Foco Defensa (Alto Pot / Alto Share)",IF(AV1358=3,"3 - Monitoreo (Bajo Pot / Alto Share)","4 - Baja Prioridad (Bajo Pot / Bajo Share)"))))</f>
        <v>Sin competencia directa</v>
      </c>
      <c r="AX1358" s="12" t="str">
        <f aca="false">IF(OR(IFERROR(AND(W1358&lt;&gt;"",Y1358&lt;&gt;"",Y1358-W1358&gt;Resumen!$B$8),FALSE()),IFERROR(AND(X1358&lt;&gt;"",Y1358&lt;&gt;"",Y1358-X1358&gt;Resumen!$B$8),FALSE())),MAX(IF(IFERROR(AND(W1358&lt;&gt;"",Y1358&lt;&gt;"",Y1358-W1358&gt;Resumen!$B$8),FALSE()),Y1358-W1358,0),IF(IFERROR(AND(X1358&lt;&gt;"",Y1358&lt;&gt;"",Y1358-X1358&gt;Resumen!$B$8),FALSE()),Y1358-X1358,0)),"")</f>
        <v/>
      </c>
      <c r="AY1358" s="22" t="str">
        <f aca="false">IF(OR(IFERROR(AND(W1358&lt;&gt;"",Y1358&lt;&gt;"",Y1358-W1358&gt;Resumen!$B$8),FALSE()),IFERROR(AND(X1358&lt;&gt;"",Y1358&lt;&gt;"",Y1358-X1358&gt;Resumen!$B$8),FALSE())),TRIM("Lays tiene mayor markup que "&amp;IF(IFERROR(AND(W1358&lt;&gt;"",Y1358&lt;&gt;"",Y1358-W1358&gt;Resumen!$B$8),FALSE()),"Quento ","")&amp;IF(IFERROR(AND(X1358&lt;&gt;"",Y1358&lt;&gt;"",Y1358-X1358&gt;Resumen!$B$8),FALSE()),"Julicroc ","")&amp;"en este PDV"),"")</f>
        <v/>
      </c>
      <c r="AZ1358" s="22" t="str">
        <f aca="false">IF(COUNTIF('Plan Pehuamar - Lista'!$A$2:$A$167,A1358)&gt;0,"Sí","No")</f>
        <v>No</v>
      </c>
      <c r="BA1358" s="22" t="str">
        <f aca="false">IF(COUNTIF('Plan Combo 9+1'!$A$2:$A$226,A1358)&gt;0,"Sí","No")</f>
        <v>No</v>
      </c>
      <c r="BB1358" s="22" t="str">
        <f aca="false">IF(AH1358="","No",IF(BA1358="Sí",IF((AO1358-AH1358)&gt;Resumen!$B$6,"Sí","No"),IF((AO1358-AH1358)&gt;=Resumen!$B$132,"Sí","No")))</f>
        <v>No</v>
      </c>
      <c r="BC1358" s="22" t="str">
        <f aca="false">IF(AND(N1358="Sí",AL1358="Sí",AI1358=0),"Sí","No")</f>
        <v>No</v>
      </c>
      <c r="BD1358" s="22" t="str">
        <f aca="false">IF(COUNTIF('Plan 9+1 (con Pehuamar)'!$A$2:$A$227,A1358)&gt;0,"Sí","No")</f>
        <v>No</v>
      </c>
    </row>
    <row r="1359" customFormat="false" ht="15" hidden="false" customHeight="true" outlineLevel="0" collapsed="false">
      <c r="A1359" s="6" t="n">
        <v>402310</v>
      </c>
      <c r="B1359" s="6" t="n">
        <v>7</v>
      </c>
      <c r="C1359" s="6" t="n">
        <v>701</v>
      </c>
      <c r="D1359" s="6" t="s">
        <v>194</v>
      </c>
      <c r="E1359" s="6" t="s">
        <v>1528</v>
      </c>
      <c r="F1359" s="6" t="s">
        <v>201</v>
      </c>
      <c r="G1359" s="6" t="s">
        <v>129</v>
      </c>
      <c r="H1359" s="6" t="s">
        <v>197</v>
      </c>
      <c r="I1359" s="27" t="n">
        <v>60</v>
      </c>
      <c r="J1359" s="27" t="n">
        <v>0</v>
      </c>
      <c r="K1359" s="27" t="n">
        <v>40</v>
      </c>
      <c r="L1359" s="28" t="n">
        <f aca="false">I1359+J1359</f>
        <v>60</v>
      </c>
      <c r="M1359" s="28" t="n">
        <f aca="false">L1359+K1359</f>
        <v>100</v>
      </c>
      <c r="N1359" s="22" t="str">
        <f aca="false">IF(I1359&gt;0,"Sí","No")</f>
        <v>Sí</v>
      </c>
      <c r="O1359" s="22" t="str">
        <f aca="false">IF(J1359&gt;0,"Sí","No")</f>
        <v>No</v>
      </c>
      <c r="P1359" s="22" t="str">
        <f aca="false">IF(K1359&gt;0,"Sí","No")</f>
        <v>Sí</v>
      </c>
      <c r="Q1359" s="22" t="str">
        <f aca="false">IF(OR(I1359&gt;0,J1359&gt;0),"Sí","No")</f>
        <v>Sí</v>
      </c>
      <c r="R1359" s="27" t="n">
        <v>1800</v>
      </c>
      <c r="S1359" s="27" t="n">
        <v>2900</v>
      </c>
      <c r="T1359" s="27"/>
      <c r="U1359" s="27"/>
      <c r="V1359" s="27" t="n">
        <v>3500</v>
      </c>
      <c r="W1359" s="12" t="n">
        <f aca="false">IF(AND(I1359&gt;0,R1359&gt;0),(S1359-R1359)/R1359,"")</f>
        <v>0.611111111111111</v>
      </c>
      <c r="X1359" s="12" t="str">
        <f aca="false">IF(AND(J1359&gt;0,T1359&gt;0),(U1359-T1359)/T1359,"")</f>
        <v/>
      </c>
      <c r="Y1359" s="12" t="n">
        <f aca="false">IF(AND(K1359&gt;0,V1359&gt;0),(V1359-Resumen!$B$7)/Resumen!$B$7,"")</f>
        <v>0.4</v>
      </c>
      <c r="Z1359" s="28" t="n">
        <f aca="false">IF(AND(K1359&gt;0,I1359&gt;0,V1359&gt;0,S1359&gt;0),V1359-S1359,"")</f>
        <v>600</v>
      </c>
      <c r="AA1359" s="12" t="n">
        <f aca="false">IF(Z1359&lt;&gt;"",Z1359/S1359,"")</f>
        <v>0.206896551724138</v>
      </c>
      <c r="AB1359" s="28" t="str">
        <f aca="false">IF(AND(K1359&gt;0,J1359&gt;0,V1359&gt;0,U1359&gt;0),V1359-U1359,"")</f>
        <v/>
      </c>
      <c r="AC1359" s="12" t="str">
        <f aca="false">IF(AB1359&lt;&gt;"",AB1359/U1359,"")</f>
        <v/>
      </c>
      <c r="AD1359" s="27" t="n">
        <v>8</v>
      </c>
      <c r="AE1359" s="27" t="n">
        <v>10</v>
      </c>
      <c r="AF1359" s="27" t="n">
        <v>0</v>
      </c>
      <c r="AG1359" s="28" t="n">
        <f aca="false">AD1359+AE1359+AF1359</f>
        <v>18</v>
      </c>
      <c r="AH1359" s="12" t="n">
        <f aca="false">IF(AG1359&gt;0,AD1359/AG1359,"")</f>
        <v>0.444444444444444</v>
      </c>
      <c r="AI1359" s="27" t="n">
        <v>1</v>
      </c>
      <c r="AJ1359" s="27" t="n">
        <v>1</v>
      </c>
      <c r="AK1359" s="27" t="n">
        <v>0</v>
      </c>
      <c r="AL1359" s="22" t="str">
        <f aca="false">IF(OR(AJ1359&gt;0,AK1359&gt;0),"Sí","No")</f>
        <v>Sí</v>
      </c>
      <c r="AM1359" s="6" t="s">
        <v>198</v>
      </c>
      <c r="AN1359" s="6"/>
      <c r="AO1359" s="12" t="n">
        <f aca="false">IF(M1359&gt;0,K1359/M1359,"")</f>
        <v>0.4</v>
      </c>
      <c r="AP1359" s="22" t="str">
        <f aca="false">IF(M1359&gt;=Resumen!$B$5,"Alto","Bajo")</f>
        <v>Alto</v>
      </c>
      <c r="AQ1359" s="22" t="str">
        <f aca="false">IF(AO1359&gt;=Resumen!$B$28,"Alto","Bajo")</f>
        <v>Alto</v>
      </c>
      <c r="AR1359" s="22" t="str">
        <f aca="false">AP1359&amp;" Potencial / "&amp;AQ1359&amp;" Share"</f>
        <v>Alto Potencial / Alto Share</v>
      </c>
      <c r="AS1359" s="22" t="str">
        <f aca="false">IF(Q1359="Sí",IF(AO1359&gt;=Resumen!$B$29,"Alto","Bajo"),"")</f>
        <v>Bajo</v>
      </c>
      <c r="AT1359" s="22" t="str">
        <f aca="false">IF(AS1359&lt;&gt;"",AP1359&amp;" Potencial / "&amp;AS1359&amp;" Share","")</f>
        <v>Alto Potencial / Bajo Share</v>
      </c>
      <c r="AU1359" s="22" t="str">
        <f aca="false">IF(AH1359="","Sin dato",IF(AH1359-AO1359&gt;Resumen!$B$6,"Sobre-exhibido",IF(AO1359-AH1359&gt;Resumen!$B$6,"Sub-exhibido","En línea")))</f>
        <v>En línea</v>
      </c>
      <c r="AV1359" s="22" t="n">
        <f aca="false">IF(AT1359="","",IF(AT1359="Alto Potencial / Bajo Share",1,IF(AT1359="Alto Potencial / Alto Share",2,IF(AT1359="Bajo Potencial / Alto Share",3,4))))</f>
        <v>1</v>
      </c>
      <c r="AW1359" s="22" t="str">
        <f aca="false">IF(Q1359="No","Sin competencia directa",IF(AV1359=1,"1 - Foco Conquista (Alto Pot / Bajo Share)",IF(AV1359=2,"2 - Foco Defensa (Alto Pot / Alto Share)",IF(AV1359=3,"3 - Monitoreo (Bajo Pot / Alto Share)","4 - Baja Prioridad (Bajo Pot / Bajo Share)"))))</f>
        <v>1 - Foco Conquista (Alto Pot / Bajo Share)</v>
      </c>
      <c r="AX1359" s="12" t="str">
        <f aca="false">IF(OR(IFERROR(AND(W1359&lt;&gt;"",Y1359&lt;&gt;"",Y1359-W1359&gt;Resumen!$B$8),FALSE()),IFERROR(AND(X1359&lt;&gt;"",Y1359&lt;&gt;"",Y1359-X1359&gt;Resumen!$B$8),FALSE())),MAX(IF(IFERROR(AND(W1359&lt;&gt;"",Y1359&lt;&gt;"",Y1359-W1359&gt;Resumen!$B$8),FALSE()),Y1359-W1359,0),IF(IFERROR(AND(X1359&lt;&gt;"",Y1359&lt;&gt;"",Y1359-X1359&gt;Resumen!$B$8),FALSE()),Y1359-X1359,0)),"")</f>
        <v/>
      </c>
      <c r="AY1359" s="22" t="str">
        <f aca="false">IF(OR(IFERROR(AND(W1359&lt;&gt;"",Y1359&lt;&gt;"",Y1359-W1359&gt;Resumen!$B$8),FALSE()),IFERROR(AND(X1359&lt;&gt;"",Y1359&lt;&gt;"",Y1359-X1359&gt;Resumen!$B$8),FALSE())),TRIM("Lays tiene mayor markup que "&amp;IF(IFERROR(AND(W1359&lt;&gt;"",Y1359&lt;&gt;"",Y1359-W1359&gt;Resumen!$B$8),FALSE()),"Quento ","")&amp;IF(IFERROR(AND(X1359&lt;&gt;"",Y1359&lt;&gt;"",Y1359-X1359&gt;Resumen!$B$8),FALSE()),"Julicroc ","")&amp;"en este PDV"),"")</f>
        <v/>
      </c>
      <c r="AZ1359" s="22" t="str">
        <f aca="false">IF(COUNTIF('Plan Pehuamar - Lista'!$A$2:$A$167,A1359)&gt;0,"Sí","No")</f>
        <v>No</v>
      </c>
      <c r="BA1359" s="22" t="str">
        <f aca="false">IF(COUNTIF('Plan Combo 9+1'!$A$2:$A$226,A1359)&gt;0,"Sí","No")</f>
        <v>Sí</v>
      </c>
      <c r="BB1359" s="22" t="str">
        <f aca="false">IF(AH1359="","No",IF(BA1359="Sí",IF((AO1359-AH1359)&gt;Resumen!$B$6,"Sí","No"),IF((AO1359-AH1359)&gt;=Resumen!$B$132,"Sí","No")))</f>
        <v>No</v>
      </c>
      <c r="BC1359" s="22" t="str">
        <f aca="false">IF(AND(N1359="Sí",AL1359="Sí",AI1359=0),"Sí","No")</f>
        <v>No</v>
      </c>
      <c r="BD1359" s="22" t="str">
        <f aca="false">IF(COUNTIF('Plan 9+1 (con Pehuamar)'!$A$2:$A$227,A1359)&gt;0,"Sí","No")</f>
        <v>No</v>
      </c>
    </row>
    <row r="1360" customFormat="false" ht="15" hidden="false" customHeight="true" outlineLevel="0" collapsed="false">
      <c r="A1360" s="6" t="n">
        <v>402320</v>
      </c>
      <c r="B1360" s="6" t="n">
        <v>7</v>
      </c>
      <c r="C1360" s="6" t="n">
        <v>701</v>
      </c>
      <c r="D1360" s="6" t="s">
        <v>194</v>
      </c>
      <c r="E1360" s="6" t="s">
        <v>1529</v>
      </c>
      <c r="F1360" s="6" t="s">
        <v>201</v>
      </c>
      <c r="G1360" s="6" t="s">
        <v>129</v>
      </c>
      <c r="H1360" s="6" t="s">
        <v>197</v>
      </c>
      <c r="I1360" s="27" t="n">
        <v>0</v>
      </c>
      <c r="J1360" s="27" t="n">
        <v>0</v>
      </c>
      <c r="K1360" s="27" t="n">
        <v>1.1</v>
      </c>
      <c r="L1360" s="28" t="n">
        <f aca="false">I1360+J1360</f>
        <v>0</v>
      </c>
      <c r="M1360" s="28" t="n">
        <f aca="false">L1360+K1360</f>
        <v>1.1</v>
      </c>
      <c r="N1360" s="22" t="str">
        <f aca="false">IF(I1360&gt;0,"Sí","No")</f>
        <v>No</v>
      </c>
      <c r="O1360" s="22" t="str">
        <f aca="false">IF(J1360&gt;0,"Sí","No")</f>
        <v>No</v>
      </c>
      <c r="P1360" s="22" t="str">
        <f aca="false">IF(K1360&gt;0,"Sí","No")</f>
        <v>Sí</v>
      </c>
      <c r="Q1360" s="22" t="str">
        <f aca="false">IF(OR(I1360&gt;0,J1360&gt;0),"Sí","No")</f>
        <v>No</v>
      </c>
      <c r="R1360" s="27"/>
      <c r="S1360" s="27"/>
      <c r="T1360" s="27"/>
      <c r="U1360" s="27"/>
      <c r="V1360" s="27"/>
      <c r="W1360" s="12" t="str">
        <f aca="false">IF(AND(I1360&gt;0,R1360&gt;0),(S1360-R1360)/R1360,"")</f>
        <v/>
      </c>
      <c r="X1360" s="12" t="str">
        <f aca="false">IF(AND(J1360&gt;0,T1360&gt;0),(U1360-T1360)/T1360,"")</f>
        <v/>
      </c>
      <c r="Y1360" s="12" t="str">
        <f aca="false">IF(AND(K1360&gt;0,V1360&gt;0),(V1360-Resumen!$B$7)/Resumen!$B$7,"")</f>
        <v/>
      </c>
      <c r="Z1360" s="28" t="str">
        <f aca="false">IF(AND(K1360&gt;0,I1360&gt;0,V1360&gt;0,S1360&gt;0),V1360-S1360,"")</f>
        <v/>
      </c>
      <c r="AA1360" s="12" t="str">
        <f aca="false">IF(Z1360&lt;&gt;"",Z1360/S1360,"")</f>
        <v/>
      </c>
      <c r="AB1360" s="28" t="str">
        <f aca="false">IF(AND(K1360&gt;0,J1360&gt;0,V1360&gt;0,U1360&gt;0),V1360-U1360,"")</f>
        <v/>
      </c>
      <c r="AC1360" s="12" t="str">
        <f aca="false">IF(AB1360&lt;&gt;"",AB1360/U1360,"")</f>
        <v/>
      </c>
      <c r="AD1360" s="27" t="n">
        <v>0</v>
      </c>
      <c r="AE1360" s="27" t="n">
        <v>0</v>
      </c>
      <c r="AF1360" s="27" t="n">
        <v>0</v>
      </c>
      <c r="AG1360" s="28" t="n">
        <f aca="false">AD1360+AE1360+AF1360</f>
        <v>0</v>
      </c>
      <c r="AH1360" s="12" t="str">
        <f aca="false">IF(AG1360&gt;0,AD1360/AG1360,"")</f>
        <v/>
      </c>
      <c r="AI1360" s="27" t="n">
        <v>0</v>
      </c>
      <c r="AJ1360" s="27" t="n">
        <v>0</v>
      </c>
      <c r="AK1360" s="27" t="n">
        <v>0</v>
      </c>
      <c r="AL1360" s="22" t="str">
        <f aca="false">IF(OR(AJ1360&gt;0,AK1360&gt;0),"Sí","No")</f>
        <v>No</v>
      </c>
      <c r="AM1360" s="6"/>
      <c r="AN1360" s="6"/>
      <c r="AO1360" s="12" t="n">
        <f aca="false">IF(M1360&gt;0,K1360/M1360,"")</f>
        <v>1</v>
      </c>
      <c r="AP1360" s="22" t="str">
        <f aca="false">IF(M1360&gt;=Resumen!$B$5,"Alto","Bajo")</f>
        <v>Bajo</v>
      </c>
      <c r="AQ1360" s="22" t="str">
        <f aca="false">IF(AO1360&gt;=Resumen!$B$28,"Alto","Bajo")</f>
        <v>Alto</v>
      </c>
      <c r="AR1360" s="22" t="str">
        <f aca="false">AP1360&amp;" Potencial / "&amp;AQ1360&amp;" Share"</f>
        <v>Bajo Potencial / Alto Share</v>
      </c>
      <c r="AS1360" s="22" t="str">
        <f aca="false">IF(Q1360="Sí",IF(AO1360&gt;=Resumen!$B$29,"Alto","Bajo"),"")</f>
        <v/>
      </c>
      <c r="AT1360" s="22" t="str">
        <f aca="false">IF(AS1360&lt;&gt;"",AP1360&amp;" Potencial / "&amp;AS1360&amp;" Share","")</f>
        <v/>
      </c>
      <c r="AU1360" s="22" t="str">
        <f aca="false">IF(AH1360="","Sin dato",IF(AH1360-AO1360&gt;Resumen!$B$6,"Sobre-exhibido",IF(AO1360-AH1360&gt;Resumen!$B$6,"Sub-exhibido","En línea")))</f>
        <v>Sin dato</v>
      </c>
      <c r="AV1360" s="22" t="str">
        <f aca="false">IF(AT1360="","",IF(AT1360="Alto Potencial / Bajo Share",1,IF(AT1360="Alto Potencial / Alto Share",2,IF(AT1360="Bajo Potencial / Alto Share",3,4))))</f>
        <v/>
      </c>
      <c r="AW1360" s="22" t="str">
        <f aca="false">IF(Q1360="No","Sin competencia directa",IF(AV1360=1,"1 - Foco Conquista (Alto Pot / Bajo Share)",IF(AV1360=2,"2 - Foco Defensa (Alto Pot / Alto Share)",IF(AV1360=3,"3 - Monitoreo (Bajo Pot / Alto Share)","4 - Baja Prioridad (Bajo Pot / Bajo Share)"))))</f>
        <v>Sin competencia directa</v>
      </c>
      <c r="AX1360" s="12" t="str">
        <f aca="false">IF(OR(IFERROR(AND(W1360&lt;&gt;"",Y1360&lt;&gt;"",Y1360-W1360&gt;Resumen!$B$8),FALSE()),IFERROR(AND(X1360&lt;&gt;"",Y1360&lt;&gt;"",Y1360-X1360&gt;Resumen!$B$8),FALSE())),MAX(IF(IFERROR(AND(W1360&lt;&gt;"",Y1360&lt;&gt;"",Y1360-W1360&gt;Resumen!$B$8),FALSE()),Y1360-W1360,0),IF(IFERROR(AND(X1360&lt;&gt;"",Y1360&lt;&gt;"",Y1360-X1360&gt;Resumen!$B$8),FALSE()),Y1360-X1360,0)),"")</f>
        <v/>
      </c>
      <c r="AY1360" s="22" t="str">
        <f aca="false">IF(OR(IFERROR(AND(W1360&lt;&gt;"",Y1360&lt;&gt;"",Y1360-W1360&gt;Resumen!$B$8),FALSE()),IFERROR(AND(X1360&lt;&gt;"",Y1360&lt;&gt;"",Y1360-X1360&gt;Resumen!$B$8),FALSE())),TRIM("Lays tiene mayor markup que "&amp;IF(IFERROR(AND(W1360&lt;&gt;"",Y1360&lt;&gt;"",Y1360-W1360&gt;Resumen!$B$8),FALSE()),"Quento ","")&amp;IF(IFERROR(AND(X1360&lt;&gt;"",Y1360&lt;&gt;"",Y1360-X1360&gt;Resumen!$B$8),FALSE()),"Julicroc ","")&amp;"en este PDV"),"")</f>
        <v/>
      </c>
      <c r="AZ1360" s="22" t="str">
        <f aca="false">IF(COUNTIF('Plan Pehuamar - Lista'!$A$2:$A$167,A1360)&gt;0,"Sí","No")</f>
        <v>No</v>
      </c>
      <c r="BA1360" s="22" t="str">
        <f aca="false">IF(COUNTIF('Plan Combo 9+1'!$A$2:$A$226,A1360)&gt;0,"Sí","No")</f>
        <v>No</v>
      </c>
      <c r="BB1360" s="22" t="str">
        <f aca="false">IF(AH1360="","No",IF(BA1360="Sí",IF((AO1360-AH1360)&gt;Resumen!$B$6,"Sí","No"),IF((AO1360-AH1360)&gt;=Resumen!$B$132,"Sí","No")))</f>
        <v>No</v>
      </c>
      <c r="BC1360" s="22" t="str">
        <f aca="false">IF(AND(N1360="Sí",AL1360="Sí",AI1360=0),"Sí","No")</f>
        <v>No</v>
      </c>
      <c r="BD1360" s="22" t="str">
        <f aca="false">IF(COUNTIF('Plan 9+1 (con Pehuamar)'!$A$2:$A$227,A1360)&gt;0,"Sí","No")</f>
        <v>No</v>
      </c>
    </row>
    <row r="1361" customFormat="false" ht="15" hidden="false" customHeight="true" outlineLevel="0" collapsed="false">
      <c r="A1361" s="6" t="n">
        <v>402334</v>
      </c>
      <c r="B1361" s="6" t="n">
        <v>7</v>
      </c>
      <c r="C1361" s="6" t="n">
        <v>701</v>
      </c>
      <c r="D1361" s="6" t="s">
        <v>194</v>
      </c>
      <c r="E1361" s="6" t="s">
        <v>1530</v>
      </c>
      <c r="F1361" s="6" t="s">
        <v>206</v>
      </c>
      <c r="G1361" s="6" t="s">
        <v>129</v>
      </c>
      <c r="H1361" s="6" t="s">
        <v>197</v>
      </c>
      <c r="I1361" s="27" t="n">
        <v>30</v>
      </c>
      <c r="J1361" s="27" t="n">
        <v>15</v>
      </c>
      <c r="K1361" s="27" t="n">
        <v>4</v>
      </c>
      <c r="L1361" s="28" t="n">
        <f aca="false">I1361+J1361</f>
        <v>45</v>
      </c>
      <c r="M1361" s="28" t="n">
        <f aca="false">L1361+K1361</f>
        <v>49</v>
      </c>
      <c r="N1361" s="22" t="str">
        <f aca="false">IF(I1361&gt;0,"Sí","No")</f>
        <v>Sí</v>
      </c>
      <c r="O1361" s="22" t="str">
        <f aca="false">IF(J1361&gt;0,"Sí","No")</f>
        <v>Sí</v>
      </c>
      <c r="P1361" s="22" t="str">
        <f aca="false">IF(K1361&gt;0,"Sí","No")</f>
        <v>Sí</v>
      </c>
      <c r="Q1361" s="22" t="str">
        <f aca="false">IF(OR(I1361&gt;0,J1361&gt;0),"Sí","No")</f>
        <v>Sí</v>
      </c>
      <c r="R1361" s="27" t="n">
        <v>1400</v>
      </c>
      <c r="S1361" s="27" t="n">
        <v>2400</v>
      </c>
      <c r="T1361" s="27" t="n">
        <v>1200</v>
      </c>
      <c r="U1361" s="27" t="n">
        <v>1900</v>
      </c>
      <c r="V1361" s="27" t="n">
        <v>3400</v>
      </c>
      <c r="W1361" s="12" t="n">
        <f aca="false">IF(AND(I1361&gt;0,R1361&gt;0),(S1361-R1361)/R1361,"")</f>
        <v>0.714285714285714</v>
      </c>
      <c r="X1361" s="12" t="n">
        <f aca="false">IF(AND(J1361&gt;0,T1361&gt;0),(U1361-T1361)/T1361,"")</f>
        <v>0.583333333333333</v>
      </c>
      <c r="Y1361" s="12" t="n">
        <f aca="false">IF(AND(K1361&gt;0,V1361&gt;0),(V1361-Resumen!$B$7)/Resumen!$B$7,"")</f>
        <v>0.36</v>
      </c>
      <c r="Z1361" s="28" t="n">
        <f aca="false">IF(AND(K1361&gt;0,I1361&gt;0,V1361&gt;0,S1361&gt;0),V1361-S1361,"")</f>
        <v>1000</v>
      </c>
      <c r="AA1361" s="12" t="n">
        <f aca="false">IF(Z1361&lt;&gt;"",Z1361/S1361,"")</f>
        <v>0.416666666666667</v>
      </c>
      <c r="AB1361" s="28" t="n">
        <f aca="false">IF(AND(K1361&gt;0,J1361&gt;0,V1361&gt;0,U1361&gt;0),V1361-U1361,"")</f>
        <v>1500</v>
      </c>
      <c r="AC1361" s="12" t="n">
        <f aca="false">IF(AB1361&lt;&gt;"",AB1361/U1361,"")</f>
        <v>0.789473684210526</v>
      </c>
      <c r="AD1361" s="27" t="n">
        <v>6</v>
      </c>
      <c r="AE1361" s="27" t="n">
        <v>6</v>
      </c>
      <c r="AF1361" s="27" t="n">
        <v>3</v>
      </c>
      <c r="AG1361" s="28" t="n">
        <f aca="false">AD1361+AE1361+AF1361</f>
        <v>15</v>
      </c>
      <c r="AH1361" s="12" t="n">
        <f aca="false">IF(AG1361&gt;0,AD1361/AG1361,"")</f>
        <v>0.4</v>
      </c>
      <c r="AI1361" s="27" t="n">
        <v>1</v>
      </c>
      <c r="AJ1361" s="27" t="n">
        <v>1</v>
      </c>
      <c r="AK1361" s="27" t="n">
        <v>1</v>
      </c>
      <c r="AL1361" s="22" t="str">
        <f aca="false">IF(OR(AJ1361&gt;0,AK1361&gt;0),"Sí","No")</f>
        <v>Sí</v>
      </c>
      <c r="AM1361" s="6" t="s">
        <v>397</v>
      </c>
      <c r="AN1361" s="6" t="s">
        <v>198</v>
      </c>
      <c r="AO1361" s="12" t="n">
        <f aca="false">IF(M1361&gt;0,K1361/M1361,"")</f>
        <v>0.0816326530612245</v>
      </c>
      <c r="AP1361" s="22" t="str">
        <f aca="false">IF(M1361&gt;=Resumen!$B$5,"Alto","Bajo")</f>
        <v>Alto</v>
      </c>
      <c r="AQ1361" s="22" t="str">
        <f aca="false">IF(AO1361&gt;=Resumen!$B$28,"Alto","Bajo")</f>
        <v>Bajo</v>
      </c>
      <c r="AR1361" s="22" t="str">
        <f aca="false">AP1361&amp;" Potencial / "&amp;AQ1361&amp;" Share"</f>
        <v>Alto Potencial / Bajo Share</v>
      </c>
      <c r="AS1361" s="22" t="str">
        <f aca="false">IF(Q1361="Sí",IF(AO1361&gt;=Resumen!$B$29,"Alto","Bajo"),"")</f>
        <v>Bajo</v>
      </c>
      <c r="AT1361" s="22" t="str">
        <f aca="false">IF(AS1361&lt;&gt;"",AP1361&amp;" Potencial / "&amp;AS1361&amp;" Share","")</f>
        <v>Alto Potencial / Bajo Share</v>
      </c>
      <c r="AU1361" s="22" t="str">
        <f aca="false">IF(AH1361="","Sin dato",IF(AH1361-AO1361&gt;Resumen!$B$6,"Sobre-exhibido",IF(AO1361-AH1361&gt;Resumen!$B$6,"Sub-exhibido","En línea")))</f>
        <v>Sobre-exhibido</v>
      </c>
      <c r="AV1361" s="22" t="n">
        <f aca="false">IF(AT1361="","",IF(AT1361="Alto Potencial / Bajo Share",1,IF(AT1361="Alto Potencial / Alto Share",2,IF(AT1361="Bajo Potencial / Alto Share",3,4))))</f>
        <v>1</v>
      </c>
      <c r="AW1361" s="22" t="str">
        <f aca="false">IF(Q1361="No","Sin competencia directa",IF(AV1361=1,"1 - Foco Conquista (Alto Pot / Bajo Share)",IF(AV1361=2,"2 - Foco Defensa (Alto Pot / Alto Share)",IF(AV1361=3,"3 - Monitoreo (Bajo Pot / Alto Share)","4 - Baja Prioridad (Bajo Pot / Bajo Share)"))))</f>
        <v>1 - Foco Conquista (Alto Pot / Bajo Share)</v>
      </c>
      <c r="AX1361" s="12" t="str">
        <f aca="false">IF(OR(IFERROR(AND(W1361&lt;&gt;"",Y1361&lt;&gt;"",Y1361-W1361&gt;Resumen!$B$8),FALSE()),IFERROR(AND(X1361&lt;&gt;"",Y1361&lt;&gt;"",Y1361-X1361&gt;Resumen!$B$8),FALSE())),MAX(IF(IFERROR(AND(W1361&lt;&gt;"",Y1361&lt;&gt;"",Y1361-W1361&gt;Resumen!$B$8),FALSE()),Y1361-W1361,0),IF(IFERROR(AND(X1361&lt;&gt;"",Y1361&lt;&gt;"",Y1361-X1361&gt;Resumen!$B$8),FALSE()),Y1361-X1361,0)),"")</f>
        <v/>
      </c>
      <c r="AY1361" s="22" t="str">
        <f aca="false">IF(OR(IFERROR(AND(W1361&lt;&gt;"",Y1361&lt;&gt;"",Y1361-W1361&gt;Resumen!$B$8),FALSE()),IFERROR(AND(X1361&lt;&gt;"",Y1361&lt;&gt;"",Y1361-X1361&gt;Resumen!$B$8),FALSE())),TRIM("Lays tiene mayor markup que "&amp;IF(IFERROR(AND(W1361&lt;&gt;"",Y1361&lt;&gt;"",Y1361-W1361&gt;Resumen!$B$8),FALSE()),"Quento ","")&amp;IF(IFERROR(AND(X1361&lt;&gt;"",Y1361&lt;&gt;"",Y1361-X1361&gt;Resumen!$B$8),FALSE()),"Julicroc ","")&amp;"en este PDV"),"")</f>
        <v/>
      </c>
      <c r="AZ1361" s="22" t="str">
        <f aca="false">IF(COUNTIF('Plan Pehuamar - Lista'!$A$2:$A$167,A1361)&gt;0,"Sí","No")</f>
        <v>No</v>
      </c>
      <c r="BA1361" s="22" t="str">
        <f aca="false">IF(COUNTIF('Plan Combo 9+1'!$A$2:$A$226,A1361)&gt;0,"Sí","No")</f>
        <v>Sí</v>
      </c>
      <c r="BB1361" s="22" t="str">
        <f aca="false">IF(AH1361="","No",IF(BA1361="Sí",IF((AO1361-AH1361)&gt;Resumen!$B$6,"Sí","No"),IF((AO1361-AH1361)&gt;=Resumen!$B$132,"Sí","No")))</f>
        <v>No</v>
      </c>
      <c r="BC1361" s="22" t="str">
        <f aca="false">IF(AND(N1361="Sí",AL1361="Sí",AI1361=0),"Sí","No")</f>
        <v>No</v>
      </c>
      <c r="BD1361" s="22" t="str">
        <f aca="false">IF(COUNTIF('Plan 9+1 (con Pehuamar)'!$A$2:$A$227,A1361)&gt;0,"Sí","No")</f>
        <v>Sí</v>
      </c>
    </row>
    <row r="1362" customFormat="false" ht="15" hidden="false" customHeight="true" outlineLevel="0" collapsed="false">
      <c r="A1362" s="6" t="n">
        <v>402335</v>
      </c>
      <c r="B1362" s="6" t="n">
        <v>7</v>
      </c>
      <c r="C1362" s="6" t="n">
        <v>701</v>
      </c>
      <c r="D1362" s="6" t="s">
        <v>194</v>
      </c>
      <c r="E1362" s="6" t="s">
        <v>1531</v>
      </c>
      <c r="F1362" s="6" t="s">
        <v>201</v>
      </c>
      <c r="G1362" s="6" t="s">
        <v>129</v>
      </c>
      <c r="H1362" s="6" t="s">
        <v>197</v>
      </c>
      <c r="I1362" s="27" t="n">
        <v>0</v>
      </c>
      <c r="J1362" s="27" t="n">
        <v>0</v>
      </c>
      <c r="K1362" s="27" t="n">
        <v>1.8</v>
      </c>
      <c r="L1362" s="28" t="n">
        <f aca="false">I1362+J1362</f>
        <v>0</v>
      </c>
      <c r="M1362" s="28" t="n">
        <f aca="false">L1362+K1362</f>
        <v>1.8</v>
      </c>
      <c r="N1362" s="22" t="str">
        <f aca="false">IF(I1362&gt;0,"Sí","No")</f>
        <v>No</v>
      </c>
      <c r="O1362" s="22" t="str">
        <f aca="false">IF(J1362&gt;0,"Sí","No")</f>
        <v>No</v>
      </c>
      <c r="P1362" s="22" t="str">
        <f aca="false">IF(K1362&gt;0,"Sí","No")</f>
        <v>Sí</v>
      </c>
      <c r="Q1362" s="22" t="str">
        <f aca="false">IF(OR(I1362&gt;0,J1362&gt;0),"Sí","No")</f>
        <v>No</v>
      </c>
      <c r="R1362" s="27"/>
      <c r="S1362" s="27"/>
      <c r="T1362" s="27"/>
      <c r="U1362" s="27"/>
      <c r="V1362" s="27"/>
      <c r="W1362" s="12" t="str">
        <f aca="false">IF(AND(I1362&gt;0,R1362&gt;0),(S1362-R1362)/R1362,"")</f>
        <v/>
      </c>
      <c r="X1362" s="12" t="str">
        <f aca="false">IF(AND(J1362&gt;0,T1362&gt;0),(U1362-T1362)/T1362,"")</f>
        <v/>
      </c>
      <c r="Y1362" s="12" t="str">
        <f aca="false">IF(AND(K1362&gt;0,V1362&gt;0),(V1362-Resumen!$B$7)/Resumen!$B$7,"")</f>
        <v/>
      </c>
      <c r="Z1362" s="28" t="str">
        <f aca="false">IF(AND(K1362&gt;0,I1362&gt;0,V1362&gt;0,S1362&gt;0),V1362-S1362,"")</f>
        <v/>
      </c>
      <c r="AA1362" s="12" t="str">
        <f aca="false">IF(Z1362&lt;&gt;"",Z1362/S1362,"")</f>
        <v/>
      </c>
      <c r="AB1362" s="28" t="str">
        <f aca="false">IF(AND(K1362&gt;0,J1362&gt;0,V1362&gt;0,U1362&gt;0),V1362-U1362,"")</f>
        <v/>
      </c>
      <c r="AC1362" s="12" t="str">
        <f aca="false">IF(AB1362&lt;&gt;"",AB1362/U1362,"")</f>
        <v/>
      </c>
      <c r="AD1362" s="27" t="n">
        <v>0</v>
      </c>
      <c r="AE1362" s="27" t="n">
        <v>0</v>
      </c>
      <c r="AF1362" s="27" t="n">
        <v>0</v>
      </c>
      <c r="AG1362" s="28" t="n">
        <f aca="false">AD1362+AE1362+AF1362</f>
        <v>0</v>
      </c>
      <c r="AH1362" s="12" t="str">
        <f aca="false">IF(AG1362&gt;0,AD1362/AG1362,"")</f>
        <v/>
      </c>
      <c r="AI1362" s="27" t="n">
        <v>0</v>
      </c>
      <c r="AJ1362" s="27" t="n">
        <v>0</v>
      </c>
      <c r="AK1362" s="27" t="n">
        <v>0</v>
      </c>
      <c r="AL1362" s="22" t="str">
        <f aca="false">IF(OR(AJ1362&gt;0,AK1362&gt;0),"Sí","No")</f>
        <v>No</v>
      </c>
      <c r="AM1362" s="6"/>
      <c r="AN1362" s="6"/>
      <c r="AO1362" s="12" t="n">
        <f aca="false">IF(M1362&gt;0,K1362/M1362,"")</f>
        <v>1</v>
      </c>
      <c r="AP1362" s="22" t="str">
        <f aca="false">IF(M1362&gt;=Resumen!$B$5,"Alto","Bajo")</f>
        <v>Bajo</v>
      </c>
      <c r="AQ1362" s="22" t="str">
        <f aca="false">IF(AO1362&gt;=Resumen!$B$28,"Alto","Bajo")</f>
        <v>Alto</v>
      </c>
      <c r="AR1362" s="22" t="str">
        <f aca="false">AP1362&amp;" Potencial / "&amp;AQ1362&amp;" Share"</f>
        <v>Bajo Potencial / Alto Share</v>
      </c>
      <c r="AS1362" s="22" t="str">
        <f aca="false">IF(Q1362="Sí",IF(AO1362&gt;=Resumen!$B$29,"Alto","Bajo"),"")</f>
        <v/>
      </c>
      <c r="AT1362" s="22" t="str">
        <f aca="false">IF(AS1362&lt;&gt;"",AP1362&amp;" Potencial / "&amp;AS1362&amp;" Share","")</f>
        <v/>
      </c>
      <c r="AU1362" s="22" t="str">
        <f aca="false">IF(AH1362="","Sin dato",IF(AH1362-AO1362&gt;Resumen!$B$6,"Sobre-exhibido",IF(AO1362-AH1362&gt;Resumen!$B$6,"Sub-exhibido","En línea")))</f>
        <v>Sin dato</v>
      </c>
      <c r="AV1362" s="22" t="str">
        <f aca="false">IF(AT1362="","",IF(AT1362="Alto Potencial / Bajo Share",1,IF(AT1362="Alto Potencial / Alto Share",2,IF(AT1362="Bajo Potencial / Alto Share",3,4))))</f>
        <v/>
      </c>
      <c r="AW1362" s="22" t="str">
        <f aca="false">IF(Q1362="No","Sin competencia directa",IF(AV1362=1,"1 - Foco Conquista (Alto Pot / Bajo Share)",IF(AV1362=2,"2 - Foco Defensa (Alto Pot / Alto Share)",IF(AV1362=3,"3 - Monitoreo (Bajo Pot / Alto Share)","4 - Baja Prioridad (Bajo Pot / Bajo Share)"))))</f>
        <v>Sin competencia directa</v>
      </c>
      <c r="AX1362" s="12" t="str">
        <f aca="false">IF(OR(IFERROR(AND(W1362&lt;&gt;"",Y1362&lt;&gt;"",Y1362-W1362&gt;Resumen!$B$8),FALSE()),IFERROR(AND(X1362&lt;&gt;"",Y1362&lt;&gt;"",Y1362-X1362&gt;Resumen!$B$8),FALSE())),MAX(IF(IFERROR(AND(W1362&lt;&gt;"",Y1362&lt;&gt;"",Y1362-W1362&gt;Resumen!$B$8),FALSE()),Y1362-W1362,0),IF(IFERROR(AND(X1362&lt;&gt;"",Y1362&lt;&gt;"",Y1362-X1362&gt;Resumen!$B$8),FALSE()),Y1362-X1362,0)),"")</f>
        <v/>
      </c>
      <c r="AY1362" s="22" t="str">
        <f aca="false">IF(OR(IFERROR(AND(W1362&lt;&gt;"",Y1362&lt;&gt;"",Y1362-W1362&gt;Resumen!$B$8),FALSE()),IFERROR(AND(X1362&lt;&gt;"",Y1362&lt;&gt;"",Y1362-X1362&gt;Resumen!$B$8),FALSE())),TRIM("Lays tiene mayor markup que "&amp;IF(IFERROR(AND(W1362&lt;&gt;"",Y1362&lt;&gt;"",Y1362-W1362&gt;Resumen!$B$8),FALSE()),"Quento ","")&amp;IF(IFERROR(AND(X1362&lt;&gt;"",Y1362&lt;&gt;"",Y1362-X1362&gt;Resumen!$B$8),FALSE()),"Julicroc ","")&amp;"en este PDV"),"")</f>
        <v/>
      </c>
      <c r="AZ1362" s="22" t="str">
        <f aca="false">IF(COUNTIF('Plan Pehuamar - Lista'!$A$2:$A$167,A1362)&gt;0,"Sí","No")</f>
        <v>No</v>
      </c>
      <c r="BA1362" s="22" t="str">
        <f aca="false">IF(COUNTIF('Plan Combo 9+1'!$A$2:$A$226,A1362)&gt;0,"Sí","No")</f>
        <v>No</v>
      </c>
      <c r="BB1362" s="22" t="str">
        <f aca="false">IF(AH1362="","No",IF(BA1362="Sí",IF((AO1362-AH1362)&gt;Resumen!$B$6,"Sí","No"),IF((AO1362-AH1362)&gt;=Resumen!$B$132,"Sí","No")))</f>
        <v>No</v>
      </c>
      <c r="BC1362" s="22" t="str">
        <f aca="false">IF(AND(N1362="Sí",AL1362="Sí",AI1362=0),"Sí","No")</f>
        <v>No</v>
      </c>
      <c r="BD1362" s="22" t="str">
        <f aca="false">IF(COUNTIF('Plan 9+1 (con Pehuamar)'!$A$2:$A$227,A1362)&gt;0,"Sí","No")</f>
        <v>No</v>
      </c>
    </row>
    <row r="1363" customFormat="false" ht="15" hidden="false" customHeight="true" outlineLevel="0" collapsed="false">
      <c r="A1363" s="6" t="n">
        <v>402348</v>
      </c>
      <c r="B1363" s="6" t="n">
        <v>7</v>
      </c>
      <c r="C1363" s="6" t="n">
        <v>701</v>
      </c>
      <c r="D1363" s="6" t="s">
        <v>194</v>
      </c>
      <c r="E1363" s="6" t="s">
        <v>1532</v>
      </c>
      <c r="F1363" s="6" t="s">
        <v>196</v>
      </c>
      <c r="G1363" s="6" t="s">
        <v>129</v>
      </c>
      <c r="H1363" s="6" t="s">
        <v>197</v>
      </c>
      <c r="I1363" s="27" t="n">
        <v>0</v>
      </c>
      <c r="J1363" s="27" t="n">
        <v>0</v>
      </c>
      <c r="K1363" s="27" t="n">
        <v>1.6</v>
      </c>
      <c r="L1363" s="28" t="n">
        <f aca="false">I1363+J1363</f>
        <v>0</v>
      </c>
      <c r="M1363" s="28" t="n">
        <f aca="false">L1363+K1363</f>
        <v>1.6</v>
      </c>
      <c r="N1363" s="22" t="str">
        <f aca="false">IF(I1363&gt;0,"Sí","No")</f>
        <v>No</v>
      </c>
      <c r="O1363" s="22" t="str">
        <f aca="false">IF(J1363&gt;0,"Sí","No")</f>
        <v>No</v>
      </c>
      <c r="P1363" s="22" t="str">
        <f aca="false">IF(K1363&gt;0,"Sí","No")</f>
        <v>Sí</v>
      </c>
      <c r="Q1363" s="22" t="str">
        <f aca="false">IF(OR(I1363&gt;0,J1363&gt;0),"Sí","No")</f>
        <v>No</v>
      </c>
      <c r="R1363" s="27"/>
      <c r="S1363" s="27"/>
      <c r="T1363" s="27"/>
      <c r="U1363" s="27"/>
      <c r="V1363" s="27"/>
      <c r="W1363" s="12" t="str">
        <f aca="false">IF(AND(I1363&gt;0,R1363&gt;0),(S1363-R1363)/R1363,"")</f>
        <v/>
      </c>
      <c r="X1363" s="12" t="str">
        <f aca="false">IF(AND(J1363&gt;0,T1363&gt;0),(U1363-T1363)/T1363,"")</f>
        <v/>
      </c>
      <c r="Y1363" s="12" t="str">
        <f aca="false">IF(AND(K1363&gt;0,V1363&gt;0),(V1363-Resumen!$B$7)/Resumen!$B$7,"")</f>
        <v/>
      </c>
      <c r="Z1363" s="28" t="str">
        <f aca="false">IF(AND(K1363&gt;0,I1363&gt;0,V1363&gt;0,S1363&gt;0),V1363-S1363,"")</f>
        <v/>
      </c>
      <c r="AA1363" s="12" t="str">
        <f aca="false">IF(Z1363&lt;&gt;"",Z1363/S1363,"")</f>
        <v/>
      </c>
      <c r="AB1363" s="28" t="str">
        <f aca="false">IF(AND(K1363&gt;0,J1363&gt;0,V1363&gt;0,U1363&gt;0),V1363-U1363,"")</f>
        <v/>
      </c>
      <c r="AC1363" s="12" t="str">
        <f aca="false">IF(AB1363&lt;&gt;"",AB1363/U1363,"")</f>
        <v/>
      </c>
      <c r="AD1363" s="27" t="n">
        <v>0</v>
      </c>
      <c r="AE1363" s="27" t="n">
        <v>0</v>
      </c>
      <c r="AF1363" s="27" t="n">
        <v>0</v>
      </c>
      <c r="AG1363" s="28" t="n">
        <f aca="false">AD1363+AE1363+AF1363</f>
        <v>0</v>
      </c>
      <c r="AH1363" s="12" t="str">
        <f aca="false">IF(AG1363&gt;0,AD1363/AG1363,"")</f>
        <v/>
      </c>
      <c r="AI1363" s="27" t="n">
        <v>0</v>
      </c>
      <c r="AJ1363" s="27" t="n">
        <v>0</v>
      </c>
      <c r="AK1363" s="27" t="n">
        <v>0</v>
      </c>
      <c r="AL1363" s="22" t="str">
        <f aca="false">IF(OR(AJ1363&gt;0,AK1363&gt;0),"Sí","No")</f>
        <v>No</v>
      </c>
      <c r="AM1363" s="6"/>
      <c r="AN1363" s="6"/>
      <c r="AO1363" s="12" t="n">
        <f aca="false">IF(M1363&gt;0,K1363/M1363,"")</f>
        <v>1</v>
      </c>
      <c r="AP1363" s="22" t="str">
        <f aca="false">IF(M1363&gt;=Resumen!$B$5,"Alto","Bajo")</f>
        <v>Bajo</v>
      </c>
      <c r="AQ1363" s="22" t="str">
        <f aca="false">IF(AO1363&gt;=Resumen!$B$28,"Alto","Bajo")</f>
        <v>Alto</v>
      </c>
      <c r="AR1363" s="22" t="str">
        <f aca="false">AP1363&amp;" Potencial / "&amp;AQ1363&amp;" Share"</f>
        <v>Bajo Potencial / Alto Share</v>
      </c>
      <c r="AS1363" s="22" t="str">
        <f aca="false">IF(Q1363="Sí",IF(AO1363&gt;=Resumen!$B$29,"Alto","Bajo"),"")</f>
        <v/>
      </c>
      <c r="AT1363" s="22" t="str">
        <f aca="false">IF(AS1363&lt;&gt;"",AP1363&amp;" Potencial / "&amp;AS1363&amp;" Share","")</f>
        <v/>
      </c>
      <c r="AU1363" s="22" t="str">
        <f aca="false">IF(AH1363="","Sin dato",IF(AH1363-AO1363&gt;Resumen!$B$6,"Sobre-exhibido",IF(AO1363-AH1363&gt;Resumen!$B$6,"Sub-exhibido","En línea")))</f>
        <v>Sin dato</v>
      </c>
      <c r="AV1363" s="22" t="str">
        <f aca="false">IF(AT1363="","",IF(AT1363="Alto Potencial / Bajo Share",1,IF(AT1363="Alto Potencial / Alto Share",2,IF(AT1363="Bajo Potencial / Alto Share",3,4))))</f>
        <v/>
      </c>
      <c r="AW1363" s="22" t="str">
        <f aca="false">IF(Q1363="No","Sin competencia directa",IF(AV1363=1,"1 - Foco Conquista (Alto Pot / Bajo Share)",IF(AV1363=2,"2 - Foco Defensa (Alto Pot / Alto Share)",IF(AV1363=3,"3 - Monitoreo (Bajo Pot / Alto Share)","4 - Baja Prioridad (Bajo Pot / Bajo Share)"))))</f>
        <v>Sin competencia directa</v>
      </c>
      <c r="AX1363" s="12" t="str">
        <f aca="false">IF(OR(IFERROR(AND(W1363&lt;&gt;"",Y1363&lt;&gt;"",Y1363-W1363&gt;Resumen!$B$8),FALSE()),IFERROR(AND(X1363&lt;&gt;"",Y1363&lt;&gt;"",Y1363-X1363&gt;Resumen!$B$8),FALSE())),MAX(IF(IFERROR(AND(W1363&lt;&gt;"",Y1363&lt;&gt;"",Y1363-W1363&gt;Resumen!$B$8),FALSE()),Y1363-W1363,0),IF(IFERROR(AND(X1363&lt;&gt;"",Y1363&lt;&gt;"",Y1363-X1363&gt;Resumen!$B$8),FALSE()),Y1363-X1363,0)),"")</f>
        <v/>
      </c>
      <c r="AY1363" s="22" t="str">
        <f aca="false">IF(OR(IFERROR(AND(W1363&lt;&gt;"",Y1363&lt;&gt;"",Y1363-W1363&gt;Resumen!$B$8),FALSE()),IFERROR(AND(X1363&lt;&gt;"",Y1363&lt;&gt;"",Y1363-X1363&gt;Resumen!$B$8),FALSE())),TRIM("Lays tiene mayor markup que "&amp;IF(IFERROR(AND(W1363&lt;&gt;"",Y1363&lt;&gt;"",Y1363-W1363&gt;Resumen!$B$8),FALSE()),"Quento ","")&amp;IF(IFERROR(AND(X1363&lt;&gt;"",Y1363&lt;&gt;"",Y1363-X1363&gt;Resumen!$B$8),FALSE()),"Julicroc ","")&amp;"en este PDV"),"")</f>
        <v/>
      </c>
      <c r="AZ1363" s="22" t="str">
        <f aca="false">IF(COUNTIF('Plan Pehuamar - Lista'!$A$2:$A$167,A1363)&gt;0,"Sí","No")</f>
        <v>No</v>
      </c>
      <c r="BA1363" s="22" t="str">
        <f aca="false">IF(COUNTIF('Plan Combo 9+1'!$A$2:$A$226,A1363)&gt;0,"Sí","No")</f>
        <v>No</v>
      </c>
      <c r="BB1363" s="22" t="str">
        <f aca="false">IF(AH1363="","No",IF(BA1363="Sí",IF((AO1363-AH1363)&gt;Resumen!$B$6,"Sí","No"),IF((AO1363-AH1363)&gt;=Resumen!$B$132,"Sí","No")))</f>
        <v>No</v>
      </c>
      <c r="BC1363" s="22" t="str">
        <f aca="false">IF(AND(N1363="Sí",AL1363="Sí",AI1363=0),"Sí","No")</f>
        <v>No</v>
      </c>
      <c r="BD1363" s="22" t="str">
        <f aca="false">IF(COUNTIF('Plan 9+1 (con Pehuamar)'!$A$2:$A$227,A1363)&gt;0,"Sí","No")</f>
        <v>No</v>
      </c>
    </row>
    <row r="1364" customFormat="false" ht="15" hidden="false" customHeight="true" outlineLevel="0" collapsed="false">
      <c r="A1364" s="6" t="n">
        <v>402349</v>
      </c>
      <c r="B1364" s="6" t="n">
        <v>7</v>
      </c>
      <c r="C1364" s="6" t="n">
        <v>701</v>
      </c>
      <c r="D1364" s="6" t="s">
        <v>194</v>
      </c>
      <c r="E1364" s="6" t="s">
        <v>1533</v>
      </c>
      <c r="F1364" s="6" t="s">
        <v>196</v>
      </c>
      <c r="G1364" s="6" t="s">
        <v>129</v>
      </c>
      <c r="H1364" s="6" t="s">
        <v>197</v>
      </c>
      <c r="I1364" s="27" t="n">
        <v>30</v>
      </c>
      <c r="J1364" s="27" t="n">
        <v>0</v>
      </c>
      <c r="K1364" s="27" t="n">
        <v>20</v>
      </c>
      <c r="L1364" s="28" t="n">
        <f aca="false">I1364+J1364</f>
        <v>30</v>
      </c>
      <c r="M1364" s="28" t="n">
        <f aca="false">L1364+K1364</f>
        <v>50</v>
      </c>
      <c r="N1364" s="22" t="str">
        <f aca="false">IF(I1364&gt;0,"Sí","No")</f>
        <v>Sí</v>
      </c>
      <c r="O1364" s="22" t="str">
        <f aca="false">IF(J1364&gt;0,"Sí","No")</f>
        <v>No</v>
      </c>
      <c r="P1364" s="22" t="str">
        <f aca="false">IF(K1364&gt;0,"Sí","No")</f>
        <v>Sí</v>
      </c>
      <c r="Q1364" s="22" t="str">
        <f aca="false">IF(OR(I1364&gt;0,J1364&gt;0),"Sí","No")</f>
        <v>Sí</v>
      </c>
      <c r="R1364" s="27" t="n">
        <v>1800</v>
      </c>
      <c r="S1364" s="27" t="n">
        <v>2700</v>
      </c>
      <c r="T1364" s="27"/>
      <c r="U1364" s="27"/>
      <c r="V1364" s="27" t="n">
        <v>3500</v>
      </c>
      <c r="W1364" s="12" t="n">
        <f aca="false">IF(AND(I1364&gt;0,R1364&gt;0),(S1364-R1364)/R1364,"")</f>
        <v>0.5</v>
      </c>
      <c r="X1364" s="12" t="str">
        <f aca="false">IF(AND(J1364&gt;0,T1364&gt;0),(U1364-T1364)/T1364,"")</f>
        <v/>
      </c>
      <c r="Y1364" s="12" t="n">
        <f aca="false">IF(AND(K1364&gt;0,V1364&gt;0),(V1364-Resumen!$B$7)/Resumen!$B$7,"")</f>
        <v>0.4</v>
      </c>
      <c r="Z1364" s="28" t="n">
        <f aca="false">IF(AND(K1364&gt;0,I1364&gt;0,V1364&gt;0,S1364&gt;0),V1364-S1364,"")</f>
        <v>800</v>
      </c>
      <c r="AA1364" s="12" t="n">
        <f aca="false">IF(Z1364&lt;&gt;"",Z1364/S1364,"")</f>
        <v>0.296296296296296</v>
      </c>
      <c r="AB1364" s="28" t="str">
        <f aca="false">IF(AND(K1364&gt;0,J1364&gt;0,V1364&gt;0,U1364&gt;0),V1364-U1364,"")</f>
        <v/>
      </c>
      <c r="AC1364" s="12" t="str">
        <f aca="false">IF(AB1364&lt;&gt;"",AB1364/U1364,"")</f>
        <v/>
      </c>
      <c r="AD1364" s="27" t="n">
        <v>8</v>
      </c>
      <c r="AE1364" s="27" t="n">
        <v>6</v>
      </c>
      <c r="AF1364" s="27" t="n">
        <v>0</v>
      </c>
      <c r="AG1364" s="28" t="n">
        <f aca="false">AD1364+AE1364+AF1364</f>
        <v>14</v>
      </c>
      <c r="AH1364" s="12" t="n">
        <f aca="false">IF(AG1364&gt;0,AD1364/AG1364,"")</f>
        <v>0.571428571428571</v>
      </c>
      <c r="AI1364" s="27" t="n">
        <v>1</v>
      </c>
      <c r="AJ1364" s="27" t="n">
        <v>1</v>
      </c>
      <c r="AK1364" s="27" t="n">
        <v>0</v>
      </c>
      <c r="AL1364" s="22" t="str">
        <f aca="false">IF(OR(AJ1364&gt;0,AK1364&gt;0),"Sí","No")</f>
        <v>Sí</v>
      </c>
      <c r="AM1364" s="6" t="s">
        <v>198</v>
      </c>
      <c r="AN1364" s="6"/>
      <c r="AO1364" s="12" t="n">
        <f aca="false">IF(M1364&gt;0,K1364/M1364,"")</f>
        <v>0.4</v>
      </c>
      <c r="AP1364" s="22" t="str">
        <f aca="false">IF(M1364&gt;=Resumen!$B$5,"Alto","Bajo")</f>
        <v>Alto</v>
      </c>
      <c r="AQ1364" s="22" t="str">
        <f aca="false">IF(AO1364&gt;=Resumen!$B$28,"Alto","Bajo")</f>
        <v>Alto</v>
      </c>
      <c r="AR1364" s="22" t="str">
        <f aca="false">AP1364&amp;" Potencial / "&amp;AQ1364&amp;" Share"</f>
        <v>Alto Potencial / Alto Share</v>
      </c>
      <c r="AS1364" s="22" t="str">
        <f aca="false">IF(Q1364="Sí",IF(AO1364&gt;=Resumen!$B$29,"Alto","Bajo"),"")</f>
        <v>Bajo</v>
      </c>
      <c r="AT1364" s="22" t="str">
        <f aca="false">IF(AS1364&lt;&gt;"",AP1364&amp;" Potencial / "&amp;AS1364&amp;" Share","")</f>
        <v>Alto Potencial / Bajo Share</v>
      </c>
      <c r="AU1364" s="22" t="str">
        <f aca="false">IF(AH1364="","Sin dato",IF(AH1364-AO1364&gt;Resumen!$B$6,"Sobre-exhibido",IF(AO1364-AH1364&gt;Resumen!$B$6,"Sub-exhibido","En línea")))</f>
        <v>Sobre-exhibido</v>
      </c>
      <c r="AV1364" s="22" t="n">
        <f aca="false">IF(AT1364="","",IF(AT1364="Alto Potencial / Bajo Share",1,IF(AT1364="Alto Potencial / Alto Share",2,IF(AT1364="Bajo Potencial / Alto Share",3,4))))</f>
        <v>1</v>
      </c>
      <c r="AW1364" s="22" t="str">
        <f aca="false">IF(Q1364="No","Sin competencia directa",IF(AV1364=1,"1 - Foco Conquista (Alto Pot / Bajo Share)",IF(AV1364=2,"2 - Foco Defensa (Alto Pot / Alto Share)",IF(AV1364=3,"3 - Monitoreo (Bajo Pot / Alto Share)","4 - Baja Prioridad (Bajo Pot / Bajo Share)"))))</f>
        <v>1 - Foco Conquista (Alto Pot / Bajo Share)</v>
      </c>
      <c r="AX1364" s="12" t="str">
        <f aca="false">IF(OR(IFERROR(AND(W1364&lt;&gt;"",Y1364&lt;&gt;"",Y1364-W1364&gt;Resumen!$B$8),FALSE()),IFERROR(AND(X1364&lt;&gt;"",Y1364&lt;&gt;"",Y1364-X1364&gt;Resumen!$B$8),FALSE())),MAX(IF(IFERROR(AND(W1364&lt;&gt;"",Y1364&lt;&gt;"",Y1364-W1364&gt;Resumen!$B$8),FALSE()),Y1364-W1364,0),IF(IFERROR(AND(X1364&lt;&gt;"",Y1364&lt;&gt;"",Y1364-X1364&gt;Resumen!$B$8),FALSE()),Y1364-X1364,0)),"")</f>
        <v/>
      </c>
      <c r="AY1364" s="22" t="str">
        <f aca="false">IF(OR(IFERROR(AND(W1364&lt;&gt;"",Y1364&lt;&gt;"",Y1364-W1364&gt;Resumen!$B$8),FALSE()),IFERROR(AND(X1364&lt;&gt;"",Y1364&lt;&gt;"",Y1364-X1364&gt;Resumen!$B$8),FALSE())),TRIM("Lays tiene mayor markup que "&amp;IF(IFERROR(AND(W1364&lt;&gt;"",Y1364&lt;&gt;"",Y1364-W1364&gt;Resumen!$B$8),FALSE()),"Quento ","")&amp;IF(IFERROR(AND(X1364&lt;&gt;"",Y1364&lt;&gt;"",Y1364-X1364&gt;Resumen!$B$8),FALSE()),"Julicroc ","")&amp;"en este PDV"),"")</f>
        <v/>
      </c>
      <c r="AZ1364" s="22" t="str">
        <f aca="false">IF(COUNTIF('Plan Pehuamar - Lista'!$A$2:$A$167,A1364)&gt;0,"Sí","No")</f>
        <v>Sí</v>
      </c>
      <c r="BA1364" s="22" t="str">
        <f aca="false">IF(COUNTIF('Plan Combo 9+1'!$A$2:$A$226,A1364)&gt;0,"Sí","No")</f>
        <v>No</v>
      </c>
      <c r="BB1364" s="22" t="str">
        <f aca="false">IF(AH1364="","No",IF(BA1364="Sí",IF((AO1364-AH1364)&gt;Resumen!$B$6,"Sí","No"),IF((AO1364-AH1364)&gt;=Resumen!$B$132,"Sí","No")))</f>
        <v>No</v>
      </c>
      <c r="BC1364" s="22" t="str">
        <f aca="false">IF(AND(N1364="Sí",AL1364="Sí",AI1364=0),"Sí","No")</f>
        <v>No</v>
      </c>
      <c r="BD1364" s="22" t="str">
        <f aca="false">IF(COUNTIF('Plan 9+1 (con Pehuamar)'!$A$2:$A$227,A1364)&gt;0,"Sí","No")</f>
        <v>No</v>
      </c>
    </row>
    <row r="1365" customFormat="false" ht="15" hidden="false" customHeight="true" outlineLevel="0" collapsed="false">
      <c r="A1365" s="6" t="n">
        <v>402360</v>
      </c>
      <c r="B1365" s="6" t="n">
        <v>7</v>
      </c>
      <c r="C1365" s="6" t="n">
        <v>701</v>
      </c>
      <c r="D1365" s="6" t="s">
        <v>194</v>
      </c>
      <c r="E1365" s="6" t="s">
        <v>1534</v>
      </c>
      <c r="F1365" s="6" t="s">
        <v>201</v>
      </c>
      <c r="G1365" s="6" t="s">
        <v>129</v>
      </c>
      <c r="H1365" s="6" t="s">
        <v>197</v>
      </c>
      <c r="I1365" s="27" t="n">
        <v>15</v>
      </c>
      <c r="J1365" s="27" t="n">
        <v>0</v>
      </c>
      <c r="K1365" s="27" t="n">
        <v>10</v>
      </c>
      <c r="L1365" s="28" t="n">
        <f aca="false">I1365+J1365</f>
        <v>15</v>
      </c>
      <c r="M1365" s="28" t="n">
        <f aca="false">L1365+K1365</f>
        <v>25</v>
      </c>
      <c r="N1365" s="22" t="str">
        <f aca="false">IF(I1365&gt;0,"Sí","No")</f>
        <v>Sí</v>
      </c>
      <c r="O1365" s="22" t="str">
        <f aca="false">IF(J1365&gt;0,"Sí","No")</f>
        <v>No</v>
      </c>
      <c r="P1365" s="22" t="str">
        <f aca="false">IF(K1365&gt;0,"Sí","No")</f>
        <v>Sí</v>
      </c>
      <c r="Q1365" s="22" t="str">
        <f aca="false">IF(OR(I1365&gt;0,J1365&gt;0),"Sí","No")</f>
        <v>Sí</v>
      </c>
      <c r="R1365" s="27" t="n">
        <v>1820</v>
      </c>
      <c r="S1365" s="27" t="n">
        <v>2700</v>
      </c>
      <c r="T1365" s="27"/>
      <c r="U1365" s="27"/>
      <c r="V1365" s="27" t="n">
        <v>3500</v>
      </c>
      <c r="W1365" s="12" t="n">
        <f aca="false">IF(AND(I1365&gt;0,R1365&gt;0),(S1365-R1365)/R1365,"")</f>
        <v>0.483516483516484</v>
      </c>
      <c r="X1365" s="12" t="str">
        <f aca="false">IF(AND(J1365&gt;0,T1365&gt;0),(U1365-T1365)/T1365,"")</f>
        <v/>
      </c>
      <c r="Y1365" s="12" t="n">
        <f aca="false">IF(AND(K1365&gt;0,V1365&gt;0),(V1365-Resumen!$B$7)/Resumen!$B$7,"")</f>
        <v>0.4</v>
      </c>
      <c r="Z1365" s="28" t="n">
        <f aca="false">IF(AND(K1365&gt;0,I1365&gt;0,V1365&gt;0,S1365&gt;0),V1365-S1365,"")</f>
        <v>800</v>
      </c>
      <c r="AA1365" s="12" t="n">
        <f aca="false">IF(Z1365&lt;&gt;"",Z1365/S1365,"")</f>
        <v>0.296296296296296</v>
      </c>
      <c r="AB1365" s="28" t="str">
        <f aca="false">IF(AND(K1365&gt;0,J1365&gt;0,V1365&gt;0,U1365&gt;0),V1365-U1365,"")</f>
        <v/>
      </c>
      <c r="AC1365" s="12" t="str">
        <f aca="false">IF(AB1365&lt;&gt;"",AB1365/U1365,"")</f>
        <v/>
      </c>
      <c r="AD1365" s="27" t="n">
        <v>5</v>
      </c>
      <c r="AE1365" s="27" t="n">
        <v>7</v>
      </c>
      <c r="AF1365" s="27" t="n">
        <v>0</v>
      </c>
      <c r="AG1365" s="28" t="n">
        <f aca="false">AD1365+AE1365+AF1365</f>
        <v>12</v>
      </c>
      <c r="AH1365" s="12" t="n">
        <f aca="false">IF(AG1365&gt;0,AD1365/AG1365,"")</f>
        <v>0.416666666666667</v>
      </c>
      <c r="AI1365" s="27" t="n">
        <v>0</v>
      </c>
      <c r="AJ1365" s="27" t="n">
        <v>0</v>
      </c>
      <c r="AK1365" s="27" t="n">
        <v>0</v>
      </c>
      <c r="AL1365" s="22" t="str">
        <f aca="false">IF(OR(AJ1365&gt;0,AK1365&gt;0),"Sí","No")</f>
        <v>No</v>
      </c>
      <c r="AM1365" s="6" t="s">
        <v>198</v>
      </c>
      <c r="AN1365" s="6"/>
      <c r="AO1365" s="12" t="n">
        <f aca="false">IF(M1365&gt;0,K1365/M1365,"")</f>
        <v>0.4</v>
      </c>
      <c r="AP1365" s="22" t="str">
        <f aca="false">IF(M1365&gt;=Resumen!$B$5,"Alto","Bajo")</f>
        <v>Bajo</v>
      </c>
      <c r="AQ1365" s="22" t="str">
        <f aca="false">IF(AO1365&gt;=Resumen!$B$28,"Alto","Bajo")</f>
        <v>Alto</v>
      </c>
      <c r="AR1365" s="22" t="str">
        <f aca="false">AP1365&amp;" Potencial / "&amp;AQ1365&amp;" Share"</f>
        <v>Bajo Potencial / Alto Share</v>
      </c>
      <c r="AS1365" s="22" t="str">
        <f aca="false">IF(Q1365="Sí",IF(AO1365&gt;=Resumen!$B$29,"Alto","Bajo"),"")</f>
        <v>Bajo</v>
      </c>
      <c r="AT1365" s="22" t="str">
        <f aca="false">IF(AS1365&lt;&gt;"",AP1365&amp;" Potencial / "&amp;AS1365&amp;" Share","")</f>
        <v>Bajo Potencial / Bajo Share</v>
      </c>
      <c r="AU1365" s="22" t="str">
        <f aca="false">IF(AH1365="","Sin dato",IF(AH1365-AO1365&gt;Resumen!$B$6,"Sobre-exhibido",IF(AO1365-AH1365&gt;Resumen!$B$6,"Sub-exhibido","En línea")))</f>
        <v>En línea</v>
      </c>
      <c r="AV1365" s="22" t="n">
        <f aca="false">IF(AT1365="","",IF(AT1365="Alto Potencial / Bajo Share",1,IF(AT1365="Alto Potencial / Alto Share",2,IF(AT1365="Bajo Potencial / Alto Share",3,4))))</f>
        <v>4</v>
      </c>
      <c r="AW1365" s="22" t="str">
        <f aca="false">IF(Q1365="No","Sin competencia directa",IF(AV1365=1,"1 - Foco Conquista (Alto Pot / Bajo Share)",IF(AV1365=2,"2 - Foco Defensa (Alto Pot / Alto Share)",IF(AV1365=3,"3 - Monitoreo (Bajo Pot / Alto Share)","4 - Baja Prioridad (Bajo Pot / Bajo Share)"))))</f>
        <v>4 - Baja Prioridad (Bajo Pot / Bajo Share)</v>
      </c>
      <c r="AX1365" s="12" t="str">
        <f aca="false">IF(OR(IFERROR(AND(W1365&lt;&gt;"",Y1365&lt;&gt;"",Y1365-W1365&gt;Resumen!$B$8),FALSE()),IFERROR(AND(X1365&lt;&gt;"",Y1365&lt;&gt;"",Y1365-X1365&gt;Resumen!$B$8),FALSE())),MAX(IF(IFERROR(AND(W1365&lt;&gt;"",Y1365&lt;&gt;"",Y1365-W1365&gt;Resumen!$B$8),FALSE()),Y1365-W1365,0),IF(IFERROR(AND(X1365&lt;&gt;"",Y1365&lt;&gt;"",Y1365-X1365&gt;Resumen!$B$8),FALSE()),Y1365-X1365,0)),"")</f>
        <v/>
      </c>
      <c r="AY1365" s="22" t="str">
        <f aca="false">IF(OR(IFERROR(AND(W1365&lt;&gt;"",Y1365&lt;&gt;"",Y1365-W1365&gt;Resumen!$B$8),FALSE()),IFERROR(AND(X1365&lt;&gt;"",Y1365&lt;&gt;"",Y1365-X1365&gt;Resumen!$B$8),FALSE())),TRIM("Lays tiene mayor markup que "&amp;IF(IFERROR(AND(W1365&lt;&gt;"",Y1365&lt;&gt;"",Y1365-W1365&gt;Resumen!$B$8),FALSE()),"Quento ","")&amp;IF(IFERROR(AND(X1365&lt;&gt;"",Y1365&lt;&gt;"",Y1365-X1365&gt;Resumen!$B$8),FALSE()),"Julicroc ","")&amp;"en este PDV"),"")</f>
        <v/>
      </c>
      <c r="AZ1365" s="22" t="str">
        <f aca="false">IF(COUNTIF('Plan Pehuamar - Lista'!$A$2:$A$167,A1365)&gt;0,"Sí","No")</f>
        <v>No</v>
      </c>
      <c r="BA1365" s="22" t="str">
        <f aca="false">IF(COUNTIF('Plan Combo 9+1'!$A$2:$A$226,A1365)&gt;0,"Sí","No")</f>
        <v>No</v>
      </c>
      <c r="BB1365" s="22" t="str">
        <f aca="false">IF(AH1365="","No",IF(BA1365="Sí",IF((AO1365-AH1365)&gt;Resumen!$B$6,"Sí","No"),IF((AO1365-AH1365)&gt;=Resumen!$B$132,"Sí","No")))</f>
        <v>No</v>
      </c>
      <c r="BC1365" s="22" t="str">
        <f aca="false">IF(AND(N1365="Sí",AL1365="Sí",AI1365=0),"Sí","No")</f>
        <v>No</v>
      </c>
      <c r="BD1365" s="22" t="str">
        <f aca="false">IF(COUNTIF('Plan 9+1 (con Pehuamar)'!$A$2:$A$227,A1365)&gt;0,"Sí","No")</f>
        <v>No</v>
      </c>
    </row>
    <row r="1366" customFormat="false" ht="15" hidden="false" customHeight="true" outlineLevel="0" collapsed="false">
      <c r="A1366" s="6" t="n">
        <v>402383</v>
      </c>
      <c r="B1366" s="6" t="n">
        <v>7</v>
      </c>
      <c r="C1366" s="6" t="n">
        <v>701</v>
      </c>
      <c r="D1366" s="6" t="s">
        <v>194</v>
      </c>
      <c r="E1366" s="6" t="s">
        <v>1535</v>
      </c>
      <c r="F1366" s="6" t="s">
        <v>206</v>
      </c>
      <c r="G1366" s="6" t="s">
        <v>129</v>
      </c>
      <c r="H1366" s="6" t="s">
        <v>197</v>
      </c>
      <c r="I1366" s="27" t="n">
        <v>0</v>
      </c>
      <c r="J1366" s="27" t="n">
        <v>0</v>
      </c>
      <c r="K1366" s="27" t="n">
        <v>5.9</v>
      </c>
      <c r="L1366" s="28" t="n">
        <f aca="false">I1366+J1366</f>
        <v>0</v>
      </c>
      <c r="M1366" s="28" t="n">
        <f aca="false">L1366+K1366</f>
        <v>5.9</v>
      </c>
      <c r="N1366" s="22" t="str">
        <f aca="false">IF(I1366&gt;0,"Sí","No")</f>
        <v>No</v>
      </c>
      <c r="O1366" s="22" t="str">
        <f aca="false">IF(J1366&gt;0,"Sí","No")</f>
        <v>No</v>
      </c>
      <c r="P1366" s="22" t="str">
        <f aca="false">IF(K1366&gt;0,"Sí","No")</f>
        <v>Sí</v>
      </c>
      <c r="Q1366" s="22" t="str">
        <f aca="false">IF(OR(I1366&gt;0,J1366&gt;0),"Sí","No")</f>
        <v>No</v>
      </c>
      <c r="R1366" s="27"/>
      <c r="S1366" s="27"/>
      <c r="T1366" s="27"/>
      <c r="U1366" s="27"/>
      <c r="V1366" s="27"/>
      <c r="W1366" s="12" t="str">
        <f aca="false">IF(AND(I1366&gt;0,R1366&gt;0),(S1366-R1366)/R1366,"")</f>
        <v/>
      </c>
      <c r="X1366" s="12" t="str">
        <f aca="false">IF(AND(J1366&gt;0,T1366&gt;0),(U1366-T1366)/T1366,"")</f>
        <v/>
      </c>
      <c r="Y1366" s="12" t="str">
        <f aca="false">IF(AND(K1366&gt;0,V1366&gt;0),(V1366-Resumen!$B$7)/Resumen!$B$7,"")</f>
        <v/>
      </c>
      <c r="Z1366" s="28" t="str">
        <f aca="false">IF(AND(K1366&gt;0,I1366&gt;0,V1366&gt;0,S1366&gt;0),V1366-S1366,"")</f>
        <v/>
      </c>
      <c r="AA1366" s="12" t="str">
        <f aca="false">IF(Z1366&lt;&gt;"",Z1366/S1366,"")</f>
        <v/>
      </c>
      <c r="AB1366" s="28" t="str">
        <f aca="false">IF(AND(K1366&gt;0,J1366&gt;0,V1366&gt;0,U1366&gt;0),V1366-U1366,"")</f>
        <v/>
      </c>
      <c r="AC1366" s="12" t="str">
        <f aca="false">IF(AB1366&lt;&gt;"",AB1366/U1366,"")</f>
        <v/>
      </c>
      <c r="AD1366" s="27" t="n">
        <v>0</v>
      </c>
      <c r="AE1366" s="27" t="n">
        <v>0</v>
      </c>
      <c r="AF1366" s="27" t="n">
        <v>0</v>
      </c>
      <c r="AG1366" s="28" t="n">
        <f aca="false">AD1366+AE1366+AF1366</f>
        <v>0</v>
      </c>
      <c r="AH1366" s="12" t="str">
        <f aca="false">IF(AG1366&gt;0,AD1366/AG1366,"")</f>
        <v/>
      </c>
      <c r="AI1366" s="27" t="n">
        <v>0</v>
      </c>
      <c r="AJ1366" s="27" t="n">
        <v>0</v>
      </c>
      <c r="AK1366" s="27" t="n">
        <v>0</v>
      </c>
      <c r="AL1366" s="22" t="str">
        <f aca="false">IF(OR(AJ1366&gt;0,AK1366&gt;0),"Sí","No")</f>
        <v>No</v>
      </c>
      <c r="AM1366" s="6"/>
      <c r="AN1366" s="6"/>
      <c r="AO1366" s="12" t="n">
        <f aca="false">IF(M1366&gt;0,K1366/M1366,"")</f>
        <v>1</v>
      </c>
      <c r="AP1366" s="22" t="str">
        <f aca="false">IF(M1366&gt;=Resumen!$B$5,"Alto","Bajo")</f>
        <v>Bajo</v>
      </c>
      <c r="AQ1366" s="22" t="str">
        <f aca="false">IF(AO1366&gt;=Resumen!$B$28,"Alto","Bajo")</f>
        <v>Alto</v>
      </c>
      <c r="AR1366" s="22" t="str">
        <f aca="false">AP1366&amp;" Potencial / "&amp;AQ1366&amp;" Share"</f>
        <v>Bajo Potencial / Alto Share</v>
      </c>
      <c r="AS1366" s="22" t="str">
        <f aca="false">IF(Q1366="Sí",IF(AO1366&gt;=Resumen!$B$29,"Alto","Bajo"),"")</f>
        <v/>
      </c>
      <c r="AT1366" s="22" t="str">
        <f aca="false">IF(AS1366&lt;&gt;"",AP1366&amp;" Potencial / "&amp;AS1366&amp;" Share","")</f>
        <v/>
      </c>
      <c r="AU1366" s="22" t="str">
        <f aca="false">IF(AH1366="","Sin dato",IF(AH1366-AO1366&gt;Resumen!$B$6,"Sobre-exhibido",IF(AO1366-AH1366&gt;Resumen!$B$6,"Sub-exhibido","En línea")))</f>
        <v>Sin dato</v>
      </c>
      <c r="AV1366" s="22" t="str">
        <f aca="false">IF(AT1366="","",IF(AT1366="Alto Potencial / Bajo Share",1,IF(AT1366="Alto Potencial / Alto Share",2,IF(AT1366="Bajo Potencial / Alto Share",3,4))))</f>
        <v/>
      </c>
      <c r="AW1366" s="22" t="str">
        <f aca="false">IF(Q1366="No","Sin competencia directa",IF(AV1366=1,"1 - Foco Conquista (Alto Pot / Bajo Share)",IF(AV1366=2,"2 - Foco Defensa (Alto Pot / Alto Share)",IF(AV1366=3,"3 - Monitoreo (Bajo Pot / Alto Share)","4 - Baja Prioridad (Bajo Pot / Bajo Share)"))))</f>
        <v>Sin competencia directa</v>
      </c>
      <c r="AX1366" s="12" t="str">
        <f aca="false">IF(OR(IFERROR(AND(W1366&lt;&gt;"",Y1366&lt;&gt;"",Y1366-W1366&gt;Resumen!$B$8),FALSE()),IFERROR(AND(X1366&lt;&gt;"",Y1366&lt;&gt;"",Y1366-X1366&gt;Resumen!$B$8),FALSE())),MAX(IF(IFERROR(AND(W1366&lt;&gt;"",Y1366&lt;&gt;"",Y1366-W1366&gt;Resumen!$B$8),FALSE()),Y1366-W1366,0),IF(IFERROR(AND(X1366&lt;&gt;"",Y1366&lt;&gt;"",Y1366-X1366&gt;Resumen!$B$8),FALSE()),Y1366-X1366,0)),"")</f>
        <v/>
      </c>
      <c r="AY1366" s="22" t="str">
        <f aca="false">IF(OR(IFERROR(AND(W1366&lt;&gt;"",Y1366&lt;&gt;"",Y1366-W1366&gt;Resumen!$B$8),FALSE()),IFERROR(AND(X1366&lt;&gt;"",Y1366&lt;&gt;"",Y1366-X1366&gt;Resumen!$B$8),FALSE())),TRIM("Lays tiene mayor markup que "&amp;IF(IFERROR(AND(W1366&lt;&gt;"",Y1366&lt;&gt;"",Y1366-W1366&gt;Resumen!$B$8),FALSE()),"Quento ","")&amp;IF(IFERROR(AND(X1366&lt;&gt;"",Y1366&lt;&gt;"",Y1366-X1366&gt;Resumen!$B$8),FALSE()),"Julicroc ","")&amp;"en este PDV"),"")</f>
        <v/>
      </c>
      <c r="AZ1366" s="22" t="str">
        <f aca="false">IF(COUNTIF('Plan Pehuamar - Lista'!$A$2:$A$167,A1366)&gt;0,"Sí","No")</f>
        <v>No</v>
      </c>
      <c r="BA1366" s="22" t="str">
        <f aca="false">IF(COUNTIF('Plan Combo 9+1'!$A$2:$A$226,A1366)&gt;0,"Sí","No")</f>
        <v>No</v>
      </c>
      <c r="BB1366" s="22" t="str">
        <f aca="false">IF(AH1366="","No",IF(BA1366="Sí",IF((AO1366-AH1366)&gt;Resumen!$B$6,"Sí","No"),IF((AO1366-AH1366)&gt;=Resumen!$B$132,"Sí","No")))</f>
        <v>No</v>
      </c>
      <c r="BC1366" s="22" t="str">
        <f aca="false">IF(AND(N1366="Sí",AL1366="Sí",AI1366=0),"Sí","No")</f>
        <v>No</v>
      </c>
      <c r="BD1366" s="22" t="str">
        <f aca="false">IF(COUNTIF('Plan 9+1 (con Pehuamar)'!$A$2:$A$227,A1366)&gt;0,"Sí","No")</f>
        <v>No</v>
      </c>
    </row>
    <row r="1367" customFormat="false" ht="15" hidden="false" customHeight="true" outlineLevel="0" collapsed="false">
      <c r="A1367" s="6" t="n">
        <v>402409</v>
      </c>
      <c r="B1367" s="6" t="n">
        <v>7</v>
      </c>
      <c r="C1367" s="6" t="n">
        <v>701</v>
      </c>
      <c r="D1367" s="6" t="s">
        <v>194</v>
      </c>
      <c r="E1367" s="6" t="s">
        <v>1536</v>
      </c>
      <c r="F1367" s="6" t="s">
        <v>201</v>
      </c>
      <c r="G1367" s="6" t="s">
        <v>129</v>
      </c>
      <c r="H1367" s="6" t="s">
        <v>197</v>
      </c>
      <c r="I1367" s="27" t="n">
        <v>50</v>
      </c>
      <c r="J1367" s="27" t="n">
        <v>30</v>
      </c>
      <c r="K1367" s="27" t="n">
        <v>40</v>
      </c>
      <c r="L1367" s="28" t="n">
        <f aca="false">I1367+J1367</f>
        <v>80</v>
      </c>
      <c r="M1367" s="28" t="n">
        <f aca="false">L1367+K1367</f>
        <v>120</v>
      </c>
      <c r="N1367" s="22" t="str">
        <f aca="false">IF(I1367&gt;0,"Sí","No")</f>
        <v>Sí</v>
      </c>
      <c r="O1367" s="22" t="str">
        <f aca="false">IF(J1367&gt;0,"Sí","No")</f>
        <v>Sí</v>
      </c>
      <c r="P1367" s="22" t="str">
        <f aca="false">IF(K1367&gt;0,"Sí","No")</f>
        <v>Sí</v>
      </c>
      <c r="Q1367" s="22" t="str">
        <f aca="false">IF(OR(I1367&gt;0,J1367&gt;0),"Sí","No")</f>
        <v>Sí</v>
      </c>
      <c r="R1367" s="27" t="n">
        <v>1780</v>
      </c>
      <c r="S1367" s="27" t="n">
        <v>2800</v>
      </c>
      <c r="T1367" s="27" t="n">
        <v>1300</v>
      </c>
      <c r="U1367" s="27" t="n">
        <v>2100</v>
      </c>
      <c r="V1367" s="27" t="n">
        <v>3600</v>
      </c>
      <c r="W1367" s="12" t="n">
        <f aca="false">IF(AND(I1367&gt;0,R1367&gt;0),(S1367-R1367)/R1367,"")</f>
        <v>0.573033707865169</v>
      </c>
      <c r="X1367" s="12" t="n">
        <f aca="false">IF(AND(J1367&gt;0,T1367&gt;0),(U1367-T1367)/T1367,"")</f>
        <v>0.615384615384615</v>
      </c>
      <c r="Y1367" s="12" t="n">
        <f aca="false">IF(AND(K1367&gt;0,V1367&gt;0),(V1367-Resumen!$B$7)/Resumen!$B$7,"")</f>
        <v>0.44</v>
      </c>
      <c r="Z1367" s="28" t="n">
        <f aca="false">IF(AND(K1367&gt;0,I1367&gt;0,V1367&gt;0,S1367&gt;0),V1367-S1367,"")</f>
        <v>800</v>
      </c>
      <c r="AA1367" s="12" t="n">
        <f aca="false">IF(Z1367&lt;&gt;"",Z1367/S1367,"")</f>
        <v>0.285714285714286</v>
      </c>
      <c r="AB1367" s="28" t="n">
        <f aca="false">IF(AND(K1367&gt;0,J1367&gt;0,V1367&gt;0,U1367&gt;0),V1367-U1367,"")</f>
        <v>1500</v>
      </c>
      <c r="AC1367" s="12" t="n">
        <f aca="false">IF(AB1367&lt;&gt;"",AB1367/U1367,"")</f>
        <v>0.714285714285714</v>
      </c>
      <c r="AD1367" s="27" t="n">
        <v>8</v>
      </c>
      <c r="AE1367" s="27" t="n">
        <v>10</v>
      </c>
      <c r="AF1367" s="27" t="n">
        <v>5</v>
      </c>
      <c r="AG1367" s="28" t="n">
        <f aca="false">AD1367+AE1367+AF1367</f>
        <v>23</v>
      </c>
      <c r="AH1367" s="12" t="n">
        <f aca="false">IF(AG1367&gt;0,AD1367/AG1367,"")</f>
        <v>0.347826086956522</v>
      </c>
      <c r="AI1367" s="27" t="n">
        <v>0</v>
      </c>
      <c r="AJ1367" s="27" t="n">
        <v>0</v>
      </c>
      <c r="AK1367" s="27" t="n">
        <v>0</v>
      </c>
      <c r="AL1367" s="22" t="str">
        <f aca="false">IF(OR(AJ1367&gt;0,AK1367&gt;0),"Sí","No")</f>
        <v>No</v>
      </c>
      <c r="AM1367" s="6" t="s">
        <v>198</v>
      </c>
      <c r="AN1367" s="6" t="s">
        <v>198</v>
      </c>
      <c r="AO1367" s="12" t="n">
        <f aca="false">IF(M1367&gt;0,K1367/M1367,"")</f>
        <v>0.333333333333333</v>
      </c>
      <c r="AP1367" s="22" t="str">
        <f aca="false">IF(M1367&gt;=Resumen!$B$5,"Alto","Bajo")</f>
        <v>Alto</v>
      </c>
      <c r="AQ1367" s="22" t="str">
        <f aca="false">IF(AO1367&gt;=Resumen!$B$28,"Alto","Bajo")</f>
        <v>Bajo</v>
      </c>
      <c r="AR1367" s="22" t="str">
        <f aca="false">AP1367&amp;" Potencial / "&amp;AQ1367&amp;" Share"</f>
        <v>Alto Potencial / Bajo Share</v>
      </c>
      <c r="AS1367" s="22" t="str">
        <f aca="false">IF(Q1367="Sí",IF(AO1367&gt;=Resumen!$B$29,"Alto","Bajo"),"")</f>
        <v>Bajo</v>
      </c>
      <c r="AT1367" s="22" t="str">
        <f aca="false">IF(AS1367&lt;&gt;"",AP1367&amp;" Potencial / "&amp;AS1367&amp;" Share","")</f>
        <v>Alto Potencial / Bajo Share</v>
      </c>
      <c r="AU1367" s="22" t="str">
        <f aca="false">IF(AH1367="","Sin dato",IF(AH1367-AO1367&gt;Resumen!$B$6,"Sobre-exhibido",IF(AO1367-AH1367&gt;Resumen!$B$6,"Sub-exhibido","En línea")))</f>
        <v>En línea</v>
      </c>
      <c r="AV1367" s="22" t="n">
        <f aca="false">IF(AT1367="","",IF(AT1367="Alto Potencial / Bajo Share",1,IF(AT1367="Alto Potencial / Alto Share",2,IF(AT1367="Bajo Potencial / Alto Share",3,4))))</f>
        <v>1</v>
      </c>
      <c r="AW1367" s="22" t="str">
        <f aca="false">IF(Q1367="No","Sin competencia directa",IF(AV1367=1,"1 - Foco Conquista (Alto Pot / Bajo Share)",IF(AV1367=2,"2 - Foco Defensa (Alto Pot / Alto Share)",IF(AV1367=3,"3 - Monitoreo (Bajo Pot / Alto Share)","4 - Baja Prioridad (Bajo Pot / Bajo Share)"))))</f>
        <v>1 - Foco Conquista (Alto Pot / Bajo Share)</v>
      </c>
      <c r="AX1367" s="12" t="str">
        <f aca="false">IF(OR(IFERROR(AND(W1367&lt;&gt;"",Y1367&lt;&gt;"",Y1367-W1367&gt;Resumen!$B$8),FALSE()),IFERROR(AND(X1367&lt;&gt;"",Y1367&lt;&gt;"",Y1367-X1367&gt;Resumen!$B$8),FALSE())),MAX(IF(IFERROR(AND(W1367&lt;&gt;"",Y1367&lt;&gt;"",Y1367-W1367&gt;Resumen!$B$8),FALSE()),Y1367-W1367,0),IF(IFERROR(AND(X1367&lt;&gt;"",Y1367&lt;&gt;"",Y1367-X1367&gt;Resumen!$B$8),FALSE()),Y1367-X1367,0)),"")</f>
        <v/>
      </c>
      <c r="AY1367" s="22" t="str">
        <f aca="false">IF(OR(IFERROR(AND(W1367&lt;&gt;"",Y1367&lt;&gt;"",Y1367-W1367&gt;Resumen!$B$8),FALSE()),IFERROR(AND(X1367&lt;&gt;"",Y1367&lt;&gt;"",Y1367-X1367&gt;Resumen!$B$8),FALSE())),TRIM("Lays tiene mayor markup que "&amp;IF(IFERROR(AND(W1367&lt;&gt;"",Y1367&lt;&gt;"",Y1367-W1367&gt;Resumen!$B$8),FALSE()),"Quento ","")&amp;IF(IFERROR(AND(X1367&lt;&gt;"",Y1367&lt;&gt;"",Y1367-X1367&gt;Resumen!$B$8),FALSE()),"Julicroc ","")&amp;"en este PDV"),"")</f>
        <v/>
      </c>
      <c r="AZ1367" s="22" t="str">
        <f aca="false">IF(COUNTIF('Plan Pehuamar - Lista'!$A$2:$A$167,A1367)&gt;0,"Sí","No")</f>
        <v>No</v>
      </c>
      <c r="BA1367" s="22" t="str">
        <f aca="false">IF(COUNTIF('Plan Combo 9+1'!$A$2:$A$226,A1367)&gt;0,"Sí","No")</f>
        <v>Sí</v>
      </c>
      <c r="BB1367" s="22" t="str">
        <f aca="false">IF(AH1367="","No",IF(BA1367="Sí",IF((AO1367-AH1367)&gt;Resumen!$B$6,"Sí","No"),IF((AO1367-AH1367)&gt;=Resumen!$B$132,"Sí","No")))</f>
        <v>No</v>
      </c>
      <c r="BC1367" s="22" t="str">
        <f aca="false">IF(AND(N1367="Sí",AL1367="Sí",AI1367=0),"Sí","No")</f>
        <v>No</v>
      </c>
      <c r="BD1367" s="22" t="str">
        <f aca="false">IF(COUNTIF('Plan 9+1 (con Pehuamar)'!$A$2:$A$227,A1367)&gt;0,"Sí","No")</f>
        <v>No</v>
      </c>
    </row>
    <row r="1368" customFormat="false" ht="15" hidden="false" customHeight="true" outlineLevel="0" collapsed="false">
      <c r="A1368" s="6" t="n">
        <v>402422</v>
      </c>
      <c r="B1368" s="6" t="n">
        <v>7</v>
      </c>
      <c r="C1368" s="6" t="n">
        <v>701</v>
      </c>
      <c r="D1368" s="6" t="s">
        <v>194</v>
      </c>
      <c r="E1368" s="6" t="s">
        <v>1537</v>
      </c>
      <c r="F1368" s="6" t="s">
        <v>201</v>
      </c>
      <c r="G1368" s="6" t="s">
        <v>129</v>
      </c>
      <c r="H1368" s="6" t="s">
        <v>197</v>
      </c>
      <c r="I1368" s="27" t="n">
        <v>60</v>
      </c>
      <c r="J1368" s="27" t="n">
        <v>0</v>
      </c>
      <c r="K1368" s="27" t="n">
        <v>20</v>
      </c>
      <c r="L1368" s="28" t="n">
        <f aca="false">I1368+J1368</f>
        <v>60</v>
      </c>
      <c r="M1368" s="28" t="n">
        <f aca="false">L1368+K1368</f>
        <v>80</v>
      </c>
      <c r="N1368" s="22" t="str">
        <f aca="false">IF(I1368&gt;0,"Sí","No")</f>
        <v>Sí</v>
      </c>
      <c r="O1368" s="22" t="str">
        <f aca="false">IF(J1368&gt;0,"Sí","No")</f>
        <v>No</v>
      </c>
      <c r="P1368" s="22" t="str">
        <f aca="false">IF(K1368&gt;0,"Sí","No")</f>
        <v>Sí</v>
      </c>
      <c r="Q1368" s="22" t="str">
        <f aca="false">IF(OR(I1368&gt;0,J1368&gt;0),"Sí","No")</f>
        <v>Sí</v>
      </c>
      <c r="R1368" s="27" t="n">
        <v>1780</v>
      </c>
      <c r="S1368" s="27" t="n">
        <v>2400</v>
      </c>
      <c r="T1368" s="27"/>
      <c r="U1368" s="27"/>
      <c r="V1368" s="27" t="n">
        <v>3400</v>
      </c>
      <c r="W1368" s="12" t="n">
        <f aca="false">IF(AND(I1368&gt;0,R1368&gt;0),(S1368-R1368)/R1368,"")</f>
        <v>0.348314606741573</v>
      </c>
      <c r="X1368" s="12" t="str">
        <f aca="false">IF(AND(J1368&gt;0,T1368&gt;0),(U1368-T1368)/T1368,"")</f>
        <v/>
      </c>
      <c r="Y1368" s="12" t="n">
        <f aca="false">IF(AND(K1368&gt;0,V1368&gt;0),(V1368-Resumen!$B$7)/Resumen!$B$7,"")</f>
        <v>0.36</v>
      </c>
      <c r="Z1368" s="28" t="n">
        <f aca="false">IF(AND(K1368&gt;0,I1368&gt;0,V1368&gt;0,S1368&gt;0),V1368-S1368,"")</f>
        <v>1000</v>
      </c>
      <c r="AA1368" s="12" t="n">
        <f aca="false">IF(Z1368&lt;&gt;"",Z1368/S1368,"")</f>
        <v>0.416666666666667</v>
      </c>
      <c r="AB1368" s="28" t="str">
        <f aca="false">IF(AND(K1368&gt;0,J1368&gt;0,V1368&gt;0,U1368&gt;0),V1368-U1368,"")</f>
        <v/>
      </c>
      <c r="AC1368" s="12" t="str">
        <f aca="false">IF(AB1368&lt;&gt;"",AB1368/U1368,"")</f>
        <v/>
      </c>
      <c r="AD1368" s="27" t="n">
        <v>14</v>
      </c>
      <c r="AE1368" s="27" t="n">
        <v>20</v>
      </c>
      <c r="AF1368" s="27" t="n">
        <v>0</v>
      </c>
      <c r="AG1368" s="28" t="n">
        <f aca="false">AD1368+AE1368+AF1368</f>
        <v>34</v>
      </c>
      <c r="AH1368" s="12" t="n">
        <f aca="false">IF(AG1368&gt;0,AD1368/AG1368,"")</f>
        <v>0.411764705882353</v>
      </c>
      <c r="AI1368" s="27" t="n">
        <v>1</v>
      </c>
      <c r="AJ1368" s="27" t="n">
        <v>1</v>
      </c>
      <c r="AK1368" s="27" t="n">
        <v>0</v>
      </c>
      <c r="AL1368" s="22" t="str">
        <f aca="false">IF(OR(AJ1368&gt;0,AK1368&gt;0),"Sí","No")</f>
        <v>Sí</v>
      </c>
      <c r="AM1368" s="6" t="s">
        <v>397</v>
      </c>
      <c r="AN1368" s="6"/>
      <c r="AO1368" s="12" t="n">
        <f aca="false">IF(M1368&gt;0,K1368/M1368,"")</f>
        <v>0.25</v>
      </c>
      <c r="AP1368" s="22" t="str">
        <f aca="false">IF(M1368&gt;=Resumen!$B$5,"Alto","Bajo")</f>
        <v>Alto</v>
      </c>
      <c r="AQ1368" s="22" t="str">
        <f aca="false">IF(AO1368&gt;=Resumen!$B$28,"Alto","Bajo")</f>
        <v>Bajo</v>
      </c>
      <c r="AR1368" s="22" t="str">
        <f aca="false">AP1368&amp;" Potencial / "&amp;AQ1368&amp;" Share"</f>
        <v>Alto Potencial / Bajo Share</v>
      </c>
      <c r="AS1368" s="22" t="str">
        <f aca="false">IF(Q1368="Sí",IF(AO1368&gt;=Resumen!$B$29,"Alto","Bajo"),"")</f>
        <v>Bajo</v>
      </c>
      <c r="AT1368" s="22" t="str">
        <f aca="false">IF(AS1368&lt;&gt;"",AP1368&amp;" Potencial / "&amp;AS1368&amp;" Share","")</f>
        <v>Alto Potencial / Bajo Share</v>
      </c>
      <c r="AU1368" s="22" t="str">
        <f aca="false">IF(AH1368="","Sin dato",IF(AH1368-AO1368&gt;Resumen!$B$6,"Sobre-exhibido",IF(AO1368-AH1368&gt;Resumen!$B$6,"Sub-exhibido","En línea")))</f>
        <v>Sobre-exhibido</v>
      </c>
      <c r="AV1368" s="22" t="n">
        <f aca="false">IF(AT1368="","",IF(AT1368="Alto Potencial / Bajo Share",1,IF(AT1368="Alto Potencial / Alto Share",2,IF(AT1368="Bajo Potencial / Alto Share",3,4))))</f>
        <v>1</v>
      </c>
      <c r="AW1368" s="22" t="str">
        <f aca="false">IF(Q1368="No","Sin competencia directa",IF(AV1368=1,"1 - Foco Conquista (Alto Pot / Bajo Share)",IF(AV1368=2,"2 - Foco Defensa (Alto Pot / Alto Share)",IF(AV1368=3,"3 - Monitoreo (Bajo Pot / Alto Share)","4 - Baja Prioridad (Bajo Pot / Bajo Share)"))))</f>
        <v>1 - Foco Conquista (Alto Pot / Bajo Share)</v>
      </c>
      <c r="AX1368" s="12" t="str">
        <f aca="false">IF(OR(IFERROR(AND(W1368&lt;&gt;"",Y1368&lt;&gt;"",Y1368-W1368&gt;Resumen!$B$8),FALSE()),IFERROR(AND(X1368&lt;&gt;"",Y1368&lt;&gt;"",Y1368-X1368&gt;Resumen!$B$8),FALSE())),MAX(IF(IFERROR(AND(W1368&lt;&gt;"",Y1368&lt;&gt;"",Y1368-W1368&gt;Resumen!$B$8),FALSE()),Y1368-W1368,0),IF(IFERROR(AND(X1368&lt;&gt;"",Y1368&lt;&gt;"",Y1368-X1368&gt;Resumen!$B$8),FALSE()),Y1368-X1368,0)),"")</f>
        <v/>
      </c>
      <c r="AY1368" s="22" t="str">
        <f aca="false">IF(OR(IFERROR(AND(W1368&lt;&gt;"",Y1368&lt;&gt;"",Y1368-W1368&gt;Resumen!$B$8),FALSE()),IFERROR(AND(X1368&lt;&gt;"",Y1368&lt;&gt;"",Y1368-X1368&gt;Resumen!$B$8),FALSE())),TRIM("Lays tiene mayor markup que "&amp;IF(IFERROR(AND(W1368&lt;&gt;"",Y1368&lt;&gt;"",Y1368-W1368&gt;Resumen!$B$8),FALSE()),"Quento ","")&amp;IF(IFERROR(AND(X1368&lt;&gt;"",Y1368&lt;&gt;"",Y1368-X1368&gt;Resumen!$B$8),FALSE()),"Julicroc ","")&amp;"en este PDV"),"")</f>
        <v/>
      </c>
      <c r="AZ1368" s="22" t="str">
        <f aca="false">IF(COUNTIF('Plan Pehuamar - Lista'!$A$2:$A$167,A1368)&gt;0,"Sí","No")</f>
        <v>No</v>
      </c>
      <c r="BA1368" s="22" t="str">
        <f aca="false">IF(COUNTIF('Plan Combo 9+1'!$A$2:$A$226,A1368)&gt;0,"Sí","No")</f>
        <v>Sí</v>
      </c>
      <c r="BB1368" s="22" t="str">
        <f aca="false">IF(AH1368="","No",IF(BA1368="Sí",IF((AO1368-AH1368)&gt;Resumen!$B$6,"Sí","No"),IF((AO1368-AH1368)&gt;=Resumen!$B$132,"Sí","No")))</f>
        <v>No</v>
      </c>
      <c r="BC1368" s="22" t="str">
        <f aca="false">IF(AND(N1368="Sí",AL1368="Sí",AI1368=0),"Sí","No")</f>
        <v>No</v>
      </c>
      <c r="BD1368" s="22" t="str">
        <f aca="false">IF(COUNTIF('Plan 9+1 (con Pehuamar)'!$A$2:$A$227,A1368)&gt;0,"Sí","No")</f>
        <v>Sí</v>
      </c>
    </row>
    <row r="1369" customFormat="false" ht="15" hidden="false" customHeight="true" outlineLevel="0" collapsed="false">
      <c r="A1369" s="6" t="n">
        <v>402423</v>
      </c>
      <c r="B1369" s="6" t="n">
        <v>7</v>
      </c>
      <c r="C1369" s="6" t="n">
        <v>701</v>
      </c>
      <c r="D1369" s="6" t="s">
        <v>194</v>
      </c>
      <c r="E1369" s="6" t="s">
        <v>1538</v>
      </c>
      <c r="F1369" s="6" t="s">
        <v>201</v>
      </c>
      <c r="G1369" s="6" t="s">
        <v>129</v>
      </c>
      <c r="H1369" s="6" t="s">
        <v>197</v>
      </c>
      <c r="I1369" s="27" t="n">
        <v>20</v>
      </c>
      <c r="J1369" s="27" t="n">
        <v>0</v>
      </c>
      <c r="K1369" s="27" t="n">
        <v>10</v>
      </c>
      <c r="L1369" s="28" t="n">
        <f aca="false">I1369+J1369</f>
        <v>20</v>
      </c>
      <c r="M1369" s="28" t="n">
        <f aca="false">L1369+K1369</f>
        <v>30</v>
      </c>
      <c r="N1369" s="22" t="str">
        <f aca="false">IF(I1369&gt;0,"Sí","No")</f>
        <v>Sí</v>
      </c>
      <c r="O1369" s="22" t="str">
        <f aca="false">IF(J1369&gt;0,"Sí","No")</f>
        <v>No</v>
      </c>
      <c r="P1369" s="22" t="str">
        <f aca="false">IF(K1369&gt;0,"Sí","No")</f>
        <v>Sí</v>
      </c>
      <c r="Q1369" s="22" t="str">
        <f aca="false">IF(OR(I1369&gt;0,J1369&gt;0),"Sí","No")</f>
        <v>Sí</v>
      </c>
      <c r="R1369" s="27" t="n">
        <v>1800</v>
      </c>
      <c r="S1369" s="27" t="n">
        <v>2600</v>
      </c>
      <c r="T1369" s="27"/>
      <c r="U1369" s="27"/>
      <c r="V1369" s="27" t="n">
        <v>3500</v>
      </c>
      <c r="W1369" s="12" t="n">
        <f aca="false">IF(AND(I1369&gt;0,R1369&gt;0),(S1369-R1369)/R1369,"")</f>
        <v>0.444444444444444</v>
      </c>
      <c r="X1369" s="12" t="str">
        <f aca="false">IF(AND(J1369&gt;0,T1369&gt;0),(U1369-T1369)/T1369,"")</f>
        <v/>
      </c>
      <c r="Y1369" s="12" t="n">
        <f aca="false">IF(AND(K1369&gt;0,V1369&gt;0),(V1369-Resumen!$B$7)/Resumen!$B$7,"")</f>
        <v>0.4</v>
      </c>
      <c r="Z1369" s="28" t="n">
        <f aca="false">IF(AND(K1369&gt;0,I1369&gt;0,V1369&gt;0,S1369&gt;0),V1369-S1369,"")</f>
        <v>900</v>
      </c>
      <c r="AA1369" s="12" t="n">
        <f aca="false">IF(Z1369&lt;&gt;"",Z1369/S1369,"")</f>
        <v>0.346153846153846</v>
      </c>
      <c r="AB1369" s="28" t="str">
        <f aca="false">IF(AND(K1369&gt;0,J1369&gt;0,V1369&gt;0,U1369&gt;0),V1369-U1369,"")</f>
        <v/>
      </c>
      <c r="AC1369" s="12" t="str">
        <f aca="false">IF(AB1369&lt;&gt;"",AB1369/U1369,"")</f>
        <v/>
      </c>
      <c r="AD1369" s="27" t="n">
        <v>4</v>
      </c>
      <c r="AE1369" s="27" t="n">
        <v>4</v>
      </c>
      <c r="AF1369" s="27" t="n">
        <v>0</v>
      </c>
      <c r="AG1369" s="28" t="n">
        <f aca="false">AD1369+AE1369+AF1369</f>
        <v>8</v>
      </c>
      <c r="AH1369" s="12" t="n">
        <f aca="false">IF(AG1369&gt;0,AD1369/AG1369,"")</f>
        <v>0.5</v>
      </c>
      <c r="AI1369" s="27" t="n">
        <v>0</v>
      </c>
      <c r="AJ1369" s="27" t="n">
        <v>0</v>
      </c>
      <c r="AK1369" s="27" t="n">
        <v>0</v>
      </c>
      <c r="AL1369" s="22" t="str">
        <f aca="false">IF(OR(AJ1369&gt;0,AK1369&gt;0),"Sí","No")</f>
        <v>No</v>
      </c>
      <c r="AM1369" s="6" t="s">
        <v>198</v>
      </c>
      <c r="AN1369" s="6"/>
      <c r="AO1369" s="12" t="n">
        <f aca="false">IF(M1369&gt;0,K1369/M1369,"")</f>
        <v>0.333333333333333</v>
      </c>
      <c r="AP1369" s="22" t="str">
        <f aca="false">IF(M1369&gt;=Resumen!$B$5,"Alto","Bajo")</f>
        <v>Bajo</v>
      </c>
      <c r="AQ1369" s="22" t="str">
        <f aca="false">IF(AO1369&gt;=Resumen!$B$28,"Alto","Bajo")</f>
        <v>Bajo</v>
      </c>
      <c r="AR1369" s="22" t="str">
        <f aca="false">AP1369&amp;" Potencial / "&amp;AQ1369&amp;" Share"</f>
        <v>Bajo Potencial / Bajo Share</v>
      </c>
      <c r="AS1369" s="22" t="str">
        <f aca="false">IF(Q1369="Sí",IF(AO1369&gt;=Resumen!$B$29,"Alto","Bajo"),"")</f>
        <v>Bajo</v>
      </c>
      <c r="AT1369" s="22" t="str">
        <f aca="false">IF(AS1369&lt;&gt;"",AP1369&amp;" Potencial / "&amp;AS1369&amp;" Share","")</f>
        <v>Bajo Potencial / Bajo Share</v>
      </c>
      <c r="AU1369" s="22" t="str">
        <f aca="false">IF(AH1369="","Sin dato",IF(AH1369-AO1369&gt;Resumen!$B$6,"Sobre-exhibido",IF(AO1369-AH1369&gt;Resumen!$B$6,"Sub-exhibido","En línea")))</f>
        <v>Sobre-exhibido</v>
      </c>
      <c r="AV1369" s="22" t="n">
        <f aca="false">IF(AT1369="","",IF(AT1369="Alto Potencial / Bajo Share",1,IF(AT1369="Alto Potencial / Alto Share",2,IF(AT1369="Bajo Potencial / Alto Share",3,4))))</f>
        <v>4</v>
      </c>
      <c r="AW1369" s="22" t="str">
        <f aca="false">IF(Q1369="No","Sin competencia directa",IF(AV1369=1,"1 - Foco Conquista (Alto Pot / Bajo Share)",IF(AV1369=2,"2 - Foco Defensa (Alto Pot / Alto Share)",IF(AV1369=3,"3 - Monitoreo (Bajo Pot / Alto Share)","4 - Baja Prioridad (Bajo Pot / Bajo Share)"))))</f>
        <v>4 - Baja Prioridad (Bajo Pot / Bajo Share)</v>
      </c>
      <c r="AX1369" s="12" t="str">
        <f aca="false">IF(OR(IFERROR(AND(W1369&lt;&gt;"",Y1369&lt;&gt;"",Y1369-W1369&gt;Resumen!$B$8),FALSE()),IFERROR(AND(X1369&lt;&gt;"",Y1369&lt;&gt;"",Y1369-X1369&gt;Resumen!$B$8),FALSE())),MAX(IF(IFERROR(AND(W1369&lt;&gt;"",Y1369&lt;&gt;"",Y1369-W1369&gt;Resumen!$B$8),FALSE()),Y1369-W1369,0),IF(IFERROR(AND(X1369&lt;&gt;"",Y1369&lt;&gt;"",Y1369-X1369&gt;Resumen!$B$8),FALSE()),Y1369-X1369,0)),"")</f>
        <v/>
      </c>
      <c r="AY1369" s="22" t="str">
        <f aca="false">IF(OR(IFERROR(AND(W1369&lt;&gt;"",Y1369&lt;&gt;"",Y1369-W1369&gt;Resumen!$B$8),FALSE()),IFERROR(AND(X1369&lt;&gt;"",Y1369&lt;&gt;"",Y1369-X1369&gt;Resumen!$B$8),FALSE())),TRIM("Lays tiene mayor markup que "&amp;IF(IFERROR(AND(W1369&lt;&gt;"",Y1369&lt;&gt;"",Y1369-W1369&gt;Resumen!$B$8),FALSE()),"Quento ","")&amp;IF(IFERROR(AND(X1369&lt;&gt;"",Y1369&lt;&gt;"",Y1369-X1369&gt;Resumen!$B$8),FALSE()),"Julicroc ","")&amp;"en este PDV"),"")</f>
        <v/>
      </c>
      <c r="AZ1369" s="22" t="str">
        <f aca="false">IF(COUNTIF('Plan Pehuamar - Lista'!$A$2:$A$167,A1369)&gt;0,"Sí","No")</f>
        <v>No</v>
      </c>
      <c r="BA1369" s="22" t="str">
        <f aca="false">IF(COUNTIF('Plan Combo 9+1'!$A$2:$A$226,A1369)&gt;0,"Sí","No")</f>
        <v>No</v>
      </c>
      <c r="BB1369" s="22" t="str">
        <f aca="false">IF(AH1369="","No",IF(BA1369="Sí",IF((AO1369-AH1369)&gt;Resumen!$B$6,"Sí","No"),IF((AO1369-AH1369)&gt;=Resumen!$B$132,"Sí","No")))</f>
        <v>No</v>
      </c>
      <c r="BC1369" s="22" t="str">
        <f aca="false">IF(AND(N1369="Sí",AL1369="Sí",AI1369=0),"Sí","No")</f>
        <v>No</v>
      </c>
      <c r="BD1369" s="22" t="str">
        <f aca="false">IF(COUNTIF('Plan 9+1 (con Pehuamar)'!$A$2:$A$227,A1369)&gt;0,"Sí","No")</f>
        <v>No</v>
      </c>
    </row>
    <row r="1370" customFormat="false" ht="15" hidden="false" customHeight="true" outlineLevel="0" collapsed="false">
      <c r="A1370" s="6" t="n">
        <v>402432</v>
      </c>
      <c r="B1370" s="6" t="n">
        <v>7</v>
      </c>
      <c r="C1370" s="6" t="n">
        <v>701</v>
      </c>
      <c r="D1370" s="6" t="s">
        <v>194</v>
      </c>
      <c r="E1370" s="6" t="s">
        <v>1539</v>
      </c>
      <c r="F1370" s="6" t="s">
        <v>201</v>
      </c>
      <c r="G1370" s="6" t="s">
        <v>129</v>
      </c>
      <c r="H1370" s="6" t="s">
        <v>197</v>
      </c>
      <c r="I1370" s="27" t="n">
        <v>10</v>
      </c>
      <c r="J1370" s="27" t="n">
        <v>10</v>
      </c>
      <c r="K1370" s="27" t="n">
        <v>10</v>
      </c>
      <c r="L1370" s="28" t="n">
        <f aca="false">I1370+J1370</f>
        <v>20</v>
      </c>
      <c r="M1370" s="28" t="n">
        <f aca="false">L1370+K1370</f>
        <v>30</v>
      </c>
      <c r="N1370" s="22" t="str">
        <f aca="false">IF(I1370&gt;0,"Sí","No")</f>
        <v>Sí</v>
      </c>
      <c r="O1370" s="22" t="str">
        <f aca="false">IF(J1370&gt;0,"Sí","No")</f>
        <v>Sí</v>
      </c>
      <c r="P1370" s="22" t="str">
        <f aca="false">IF(K1370&gt;0,"Sí","No")</f>
        <v>Sí</v>
      </c>
      <c r="Q1370" s="22" t="str">
        <f aca="false">IF(OR(I1370&gt;0,J1370&gt;0),"Sí","No")</f>
        <v>Sí</v>
      </c>
      <c r="R1370" s="27" t="n">
        <v>1750</v>
      </c>
      <c r="S1370" s="27" t="n">
        <v>2500</v>
      </c>
      <c r="T1370" s="27" t="n">
        <v>1300</v>
      </c>
      <c r="U1370" s="27" t="n">
        <v>1900</v>
      </c>
      <c r="V1370" s="27" t="n">
        <v>3500</v>
      </c>
      <c r="W1370" s="12" t="n">
        <f aca="false">IF(AND(I1370&gt;0,R1370&gt;0),(S1370-R1370)/R1370,"")</f>
        <v>0.428571428571429</v>
      </c>
      <c r="X1370" s="12" t="n">
        <f aca="false">IF(AND(J1370&gt;0,T1370&gt;0),(U1370-T1370)/T1370,"")</f>
        <v>0.461538461538462</v>
      </c>
      <c r="Y1370" s="12" t="n">
        <f aca="false">IF(AND(K1370&gt;0,V1370&gt;0),(V1370-Resumen!$B$7)/Resumen!$B$7,"")</f>
        <v>0.4</v>
      </c>
      <c r="Z1370" s="28" t="n">
        <f aca="false">IF(AND(K1370&gt;0,I1370&gt;0,V1370&gt;0,S1370&gt;0),V1370-S1370,"")</f>
        <v>1000</v>
      </c>
      <c r="AA1370" s="12" t="n">
        <f aca="false">IF(Z1370&lt;&gt;"",Z1370/S1370,"")</f>
        <v>0.4</v>
      </c>
      <c r="AB1370" s="28" t="n">
        <f aca="false">IF(AND(K1370&gt;0,J1370&gt;0,V1370&gt;0,U1370&gt;0),V1370-U1370,"")</f>
        <v>1600</v>
      </c>
      <c r="AC1370" s="12" t="n">
        <f aca="false">IF(AB1370&lt;&gt;"",AB1370/U1370,"")</f>
        <v>0.842105263157895</v>
      </c>
      <c r="AD1370" s="27" t="n">
        <v>4</v>
      </c>
      <c r="AE1370" s="27" t="n">
        <v>6</v>
      </c>
      <c r="AF1370" s="27" t="n">
        <v>5</v>
      </c>
      <c r="AG1370" s="28" t="n">
        <f aca="false">AD1370+AE1370+AF1370</f>
        <v>15</v>
      </c>
      <c r="AH1370" s="12" t="n">
        <f aca="false">IF(AG1370&gt;0,AD1370/AG1370,"")</f>
        <v>0.266666666666667</v>
      </c>
      <c r="AI1370" s="27" t="n">
        <v>0</v>
      </c>
      <c r="AJ1370" s="27" t="n">
        <v>0</v>
      </c>
      <c r="AK1370" s="27" t="n">
        <v>0</v>
      </c>
      <c r="AL1370" s="22" t="str">
        <f aca="false">IF(OR(AJ1370&gt;0,AK1370&gt;0),"Sí","No")</f>
        <v>No</v>
      </c>
      <c r="AM1370" s="6" t="s">
        <v>198</v>
      </c>
      <c r="AN1370" s="6" t="s">
        <v>198</v>
      </c>
      <c r="AO1370" s="12" t="n">
        <f aca="false">IF(M1370&gt;0,K1370/M1370,"")</f>
        <v>0.333333333333333</v>
      </c>
      <c r="AP1370" s="22" t="str">
        <f aca="false">IF(M1370&gt;=Resumen!$B$5,"Alto","Bajo")</f>
        <v>Bajo</v>
      </c>
      <c r="AQ1370" s="22" t="str">
        <f aca="false">IF(AO1370&gt;=Resumen!$B$28,"Alto","Bajo")</f>
        <v>Bajo</v>
      </c>
      <c r="AR1370" s="22" t="str">
        <f aca="false">AP1370&amp;" Potencial / "&amp;AQ1370&amp;" Share"</f>
        <v>Bajo Potencial / Bajo Share</v>
      </c>
      <c r="AS1370" s="22" t="str">
        <f aca="false">IF(Q1370="Sí",IF(AO1370&gt;=Resumen!$B$29,"Alto","Bajo"),"")</f>
        <v>Bajo</v>
      </c>
      <c r="AT1370" s="22" t="str">
        <f aca="false">IF(AS1370&lt;&gt;"",AP1370&amp;" Potencial / "&amp;AS1370&amp;" Share","")</f>
        <v>Bajo Potencial / Bajo Share</v>
      </c>
      <c r="AU1370" s="22" t="str">
        <f aca="false">IF(AH1370="","Sin dato",IF(AH1370-AO1370&gt;Resumen!$B$6,"Sobre-exhibido",IF(AO1370-AH1370&gt;Resumen!$B$6,"Sub-exhibido","En línea")))</f>
        <v>Sub-exhibido</v>
      </c>
      <c r="AV1370" s="22" t="n">
        <f aca="false">IF(AT1370="","",IF(AT1370="Alto Potencial / Bajo Share",1,IF(AT1370="Alto Potencial / Alto Share",2,IF(AT1370="Bajo Potencial / Alto Share",3,4))))</f>
        <v>4</v>
      </c>
      <c r="AW1370" s="22" t="str">
        <f aca="false">IF(Q1370="No","Sin competencia directa",IF(AV1370=1,"1 - Foco Conquista (Alto Pot / Bajo Share)",IF(AV1370=2,"2 - Foco Defensa (Alto Pot / Alto Share)",IF(AV1370=3,"3 - Monitoreo (Bajo Pot / Alto Share)","4 - Baja Prioridad (Bajo Pot / Bajo Share)"))))</f>
        <v>4 - Baja Prioridad (Bajo Pot / Bajo Share)</v>
      </c>
      <c r="AX1370" s="12" t="str">
        <f aca="false">IF(OR(IFERROR(AND(W1370&lt;&gt;"",Y1370&lt;&gt;"",Y1370-W1370&gt;Resumen!$B$8),FALSE()),IFERROR(AND(X1370&lt;&gt;"",Y1370&lt;&gt;"",Y1370-X1370&gt;Resumen!$B$8),FALSE())),MAX(IF(IFERROR(AND(W1370&lt;&gt;"",Y1370&lt;&gt;"",Y1370-W1370&gt;Resumen!$B$8),FALSE()),Y1370-W1370,0),IF(IFERROR(AND(X1370&lt;&gt;"",Y1370&lt;&gt;"",Y1370-X1370&gt;Resumen!$B$8),FALSE()),Y1370-X1370,0)),"")</f>
        <v/>
      </c>
      <c r="AY1370" s="22" t="str">
        <f aca="false">IF(OR(IFERROR(AND(W1370&lt;&gt;"",Y1370&lt;&gt;"",Y1370-W1370&gt;Resumen!$B$8),FALSE()),IFERROR(AND(X1370&lt;&gt;"",Y1370&lt;&gt;"",Y1370-X1370&gt;Resumen!$B$8),FALSE())),TRIM("Lays tiene mayor markup que "&amp;IF(IFERROR(AND(W1370&lt;&gt;"",Y1370&lt;&gt;"",Y1370-W1370&gt;Resumen!$B$8),FALSE()),"Quento ","")&amp;IF(IFERROR(AND(X1370&lt;&gt;"",Y1370&lt;&gt;"",Y1370-X1370&gt;Resumen!$B$8),FALSE()),"Julicroc ","")&amp;"en este PDV"),"")</f>
        <v/>
      </c>
      <c r="AZ1370" s="22" t="str">
        <f aca="false">IF(COUNTIF('Plan Pehuamar - Lista'!$A$2:$A$167,A1370)&gt;0,"Sí","No")</f>
        <v>No</v>
      </c>
      <c r="BA1370" s="22" t="str">
        <f aca="false">IF(COUNTIF('Plan Combo 9+1'!$A$2:$A$226,A1370)&gt;0,"Sí","No")</f>
        <v>No</v>
      </c>
      <c r="BB1370" s="22" t="str">
        <f aca="false">IF(AH1370="","No",IF(BA1370="Sí",IF((AO1370-AH1370)&gt;Resumen!$B$6,"Sí","No"),IF((AO1370-AH1370)&gt;=Resumen!$B$132,"Sí","No")))</f>
        <v>No</v>
      </c>
      <c r="BC1370" s="22" t="str">
        <f aca="false">IF(AND(N1370="Sí",AL1370="Sí",AI1370=0),"Sí","No")</f>
        <v>No</v>
      </c>
      <c r="BD1370" s="22" t="str">
        <f aca="false">IF(COUNTIF('Plan 9+1 (con Pehuamar)'!$A$2:$A$227,A1370)&gt;0,"Sí","No")</f>
        <v>No</v>
      </c>
    </row>
    <row r="1371" customFormat="false" ht="15" hidden="false" customHeight="true" outlineLevel="0" collapsed="false">
      <c r="A1371" s="6" t="n">
        <v>402437</v>
      </c>
      <c r="B1371" s="6" t="n">
        <v>7</v>
      </c>
      <c r="C1371" s="6" t="n">
        <v>701</v>
      </c>
      <c r="D1371" s="6" t="s">
        <v>194</v>
      </c>
      <c r="E1371" s="6" t="s">
        <v>1540</v>
      </c>
      <c r="F1371" s="6" t="s">
        <v>201</v>
      </c>
      <c r="G1371" s="6" t="s">
        <v>129</v>
      </c>
      <c r="H1371" s="6" t="s">
        <v>197</v>
      </c>
      <c r="I1371" s="27" t="n">
        <v>0</v>
      </c>
      <c r="J1371" s="27" t="n">
        <v>0</v>
      </c>
      <c r="K1371" s="27" t="n">
        <v>0.1</v>
      </c>
      <c r="L1371" s="28" t="n">
        <f aca="false">I1371+J1371</f>
        <v>0</v>
      </c>
      <c r="M1371" s="28" t="n">
        <f aca="false">L1371+K1371</f>
        <v>0.1</v>
      </c>
      <c r="N1371" s="22" t="str">
        <f aca="false">IF(I1371&gt;0,"Sí","No")</f>
        <v>No</v>
      </c>
      <c r="O1371" s="22" t="str">
        <f aca="false">IF(J1371&gt;0,"Sí","No")</f>
        <v>No</v>
      </c>
      <c r="P1371" s="22" t="str">
        <f aca="false">IF(K1371&gt;0,"Sí","No")</f>
        <v>Sí</v>
      </c>
      <c r="Q1371" s="22" t="str">
        <f aca="false">IF(OR(I1371&gt;0,J1371&gt;0),"Sí","No")</f>
        <v>No</v>
      </c>
      <c r="R1371" s="27"/>
      <c r="S1371" s="27"/>
      <c r="T1371" s="27"/>
      <c r="U1371" s="27"/>
      <c r="V1371" s="27"/>
      <c r="W1371" s="12" t="str">
        <f aca="false">IF(AND(I1371&gt;0,R1371&gt;0),(S1371-R1371)/R1371,"")</f>
        <v/>
      </c>
      <c r="X1371" s="12" t="str">
        <f aca="false">IF(AND(J1371&gt;0,T1371&gt;0),(U1371-T1371)/T1371,"")</f>
        <v/>
      </c>
      <c r="Y1371" s="12" t="str">
        <f aca="false">IF(AND(K1371&gt;0,V1371&gt;0),(V1371-Resumen!$B$7)/Resumen!$B$7,"")</f>
        <v/>
      </c>
      <c r="Z1371" s="28" t="str">
        <f aca="false">IF(AND(K1371&gt;0,I1371&gt;0,V1371&gt;0,S1371&gt;0),V1371-S1371,"")</f>
        <v/>
      </c>
      <c r="AA1371" s="12" t="str">
        <f aca="false">IF(Z1371&lt;&gt;"",Z1371/S1371,"")</f>
        <v/>
      </c>
      <c r="AB1371" s="28" t="str">
        <f aca="false">IF(AND(K1371&gt;0,J1371&gt;0,V1371&gt;0,U1371&gt;0),V1371-U1371,"")</f>
        <v/>
      </c>
      <c r="AC1371" s="12" t="str">
        <f aca="false">IF(AB1371&lt;&gt;"",AB1371/U1371,"")</f>
        <v/>
      </c>
      <c r="AD1371" s="27" t="n">
        <v>0</v>
      </c>
      <c r="AE1371" s="27" t="n">
        <v>0</v>
      </c>
      <c r="AF1371" s="27" t="n">
        <v>0</v>
      </c>
      <c r="AG1371" s="28" t="n">
        <f aca="false">AD1371+AE1371+AF1371</f>
        <v>0</v>
      </c>
      <c r="AH1371" s="12" t="str">
        <f aca="false">IF(AG1371&gt;0,AD1371/AG1371,"")</f>
        <v/>
      </c>
      <c r="AI1371" s="27" t="n">
        <v>0</v>
      </c>
      <c r="AJ1371" s="27" t="n">
        <v>0</v>
      </c>
      <c r="AK1371" s="27" t="n">
        <v>0</v>
      </c>
      <c r="AL1371" s="22" t="str">
        <f aca="false">IF(OR(AJ1371&gt;0,AK1371&gt;0),"Sí","No")</f>
        <v>No</v>
      </c>
      <c r="AM1371" s="6"/>
      <c r="AN1371" s="6"/>
      <c r="AO1371" s="12" t="n">
        <f aca="false">IF(M1371&gt;0,K1371/M1371,"")</f>
        <v>1</v>
      </c>
      <c r="AP1371" s="22" t="str">
        <f aca="false">IF(M1371&gt;=Resumen!$B$5,"Alto","Bajo")</f>
        <v>Bajo</v>
      </c>
      <c r="AQ1371" s="22" t="str">
        <f aca="false">IF(AO1371&gt;=Resumen!$B$28,"Alto","Bajo")</f>
        <v>Alto</v>
      </c>
      <c r="AR1371" s="22" t="str">
        <f aca="false">AP1371&amp;" Potencial / "&amp;AQ1371&amp;" Share"</f>
        <v>Bajo Potencial / Alto Share</v>
      </c>
      <c r="AS1371" s="22" t="str">
        <f aca="false">IF(Q1371="Sí",IF(AO1371&gt;=Resumen!$B$29,"Alto","Bajo"),"")</f>
        <v/>
      </c>
      <c r="AT1371" s="22" t="str">
        <f aca="false">IF(AS1371&lt;&gt;"",AP1371&amp;" Potencial / "&amp;AS1371&amp;" Share","")</f>
        <v/>
      </c>
      <c r="AU1371" s="22" t="str">
        <f aca="false">IF(AH1371="","Sin dato",IF(AH1371-AO1371&gt;Resumen!$B$6,"Sobre-exhibido",IF(AO1371-AH1371&gt;Resumen!$B$6,"Sub-exhibido","En línea")))</f>
        <v>Sin dato</v>
      </c>
      <c r="AV1371" s="22" t="str">
        <f aca="false">IF(AT1371="","",IF(AT1371="Alto Potencial / Bajo Share",1,IF(AT1371="Alto Potencial / Alto Share",2,IF(AT1371="Bajo Potencial / Alto Share",3,4))))</f>
        <v/>
      </c>
      <c r="AW1371" s="22" t="str">
        <f aca="false">IF(Q1371="No","Sin competencia directa",IF(AV1371=1,"1 - Foco Conquista (Alto Pot / Bajo Share)",IF(AV1371=2,"2 - Foco Defensa (Alto Pot / Alto Share)",IF(AV1371=3,"3 - Monitoreo (Bajo Pot / Alto Share)","4 - Baja Prioridad (Bajo Pot / Bajo Share)"))))</f>
        <v>Sin competencia directa</v>
      </c>
      <c r="AX1371" s="12" t="str">
        <f aca="false">IF(OR(IFERROR(AND(W1371&lt;&gt;"",Y1371&lt;&gt;"",Y1371-W1371&gt;Resumen!$B$8),FALSE()),IFERROR(AND(X1371&lt;&gt;"",Y1371&lt;&gt;"",Y1371-X1371&gt;Resumen!$B$8),FALSE())),MAX(IF(IFERROR(AND(W1371&lt;&gt;"",Y1371&lt;&gt;"",Y1371-W1371&gt;Resumen!$B$8),FALSE()),Y1371-W1371,0),IF(IFERROR(AND(X1371&lt;&gt;"",Y1371&lt;&gt;"",Y1371-X1371&gt;Resumen!$B$8),FALSE()),Y1371-X1371,0)),"")</f>
        <v/>
      </c>
      <c r="AY1371" s="22" t="str">
        <f aca="false">IF(OR(IFERROR(AND(W1371&lt;&gt;"",Y1371&lt;&gt;"",Y1371-W1371&gt;Resumen!$B$8),FALSE()),IFERROR(AND(X1371&lt;&gt;"",Y1371&lt;&gt;"",Y1371-X1371&gt;Resumen!$B$8),FALSE())),TRIM("Lays tiene mayor markup que "&amp;IF(IFERROR(AND(W1371&lt;&gt;"",Y1371&lt;&gt;"",Y1371-W1371&gt;Resumen!$B$8),FALSE()),"Quento ","")&amp;IF(IFERROR(AND(X1371&lt;&gt;"",Y1371&lt;&gt;"",Y1371-X1371&gt;Resumen!$B$8),FALSE()),"Julicroc ","")&amp;"en este PDV"),"")</f>
        <v/>
      </c>
      <c r="AZ1371" s="22" t="str">
        <f aca="false">IF(COUNTIF('Plan Pehuamar - Lista'!$A$2:$A$167,A1371)&gt;0,"Sí","No")</f>
        <v>No</v>
      </c>
      <c r="BA1371" s="22" t="str">
        <f aca="false">IF(COUNTIF('Plan Combo 9+1'!$A$2:$A$226,A1371)&gt;0,"Sí","No")</f>
        <v>No</v>
      </c>
      <c r="BB1371" s="22" t="str">
        <f aca="false">IF(AH1371="","No",IF(BA1371="Sí",IF((AO1371-AH1371)&gt;Resumen!$B$6,"Sí","No"),IF((AO1371-AH1371)&gt;=Resumen!$B$132,"Sí","No")))</f>
        <v>No</v>
      </c>
      <c r="BC1371" s="22" t="str">
        <f aca="false">IF(AND(N1371="Sí",AL1371="Sí",AI1371=0),"Sí","No")</f>
        <v>No</v>
      </c>
      <c r="BD1371" s="22" t="str">
        <f aca="false">IF(COUNTIF('Plan 9+1 (con Pehuamar)'!$A$2:$A$227,A1371)&gt;0,"Sí","No")</f>
        <v>No</v>
      </c>
    </row>
    <row r="1372" customFormat="false" ht="15" hidden="false" customHeight="true" outlineLevel="0" collapsed="false">
      <c r="A1372" s="6" t="n">
        <v>402441</v>
      </c>
      <c r="B1372" s="6" t="n">
        <v>7</v>
      </c>
      <c r="C1372" s="6" t="n">
        <v>701</v>
      </c>
      <c r="D1372" s="6" t="s">
        <v>194</v>
      </c>
      <c r="E1372" s="6" t="s">
        <v>1541</v>
      </c>
      <c r="F1372" s="6" t="s">
        <v>201</v>
      </c>
      <c r="G1372" s="6" t="s">
        <v>129</v>
      </c>
      <c r="H1372" s="6" t="s">
        <v>197</v>
      </c>
      <c r="I1372" s="27" t="n">
        <v>0</v>
      </c>
      <c r="J1372" s="27" t="n">
        <v>0</v>
      </c>
      <c r="K1372" s="27" t="n">
        <v>0.4</v>
      </c>
      <c r="L1372" s="28" t="n">
        <f aca="false">I1372+J1372</f>
        <v>0</v>
      </c>
      <c r="M1372" s="28" t="n">
        <f aca="false">L1372+K1372</f>
        <v>0.4</v>
      </c>
      <c r="N1372" s="22" t="str">
        <f aca="false">IF(I1372&gt;0,"Sí","No")</f>
        <v>No</v>
      </c>
      <c r="O1372" s="22" t="str">
        <f aca="false">IF(J1372&gt;0,"Sí","No")</f>
        <v>No</v>
      </c>
      <c r="P1372" s="22" t="str">
        <f aca="false">IF(K1372&gt;0,"Sí","No")</f>
        <v>Sí</v>
      </c>
      <c r="Q1372" s="22" t="str">
        <f aca="false">IF(OR(I1372&gt;0,J1372&gt;0),"Sí","No")</f>
        <v>No</v>
      </c>
      <c r="R1372" s="27"/>
      <c r="S1372" s="27"/>
      <c r="T1372" s="27"/>
      <c r="U1372" s="27"/>
      <c r="V1372" s="27"/>
      <c r="W1372" s="12" t="str">
        <f aca="false">IF(AND(I1372&gt;0,R1372&gt;0),(S1372-R1372)/R1372,"")</f>
        <v/>
      </c>
      <c r="X1372" s="12" t="str">
        <f aca="false">IF(AND(J1372&gt;0,T1372&gt;0),(U1372-T1372)/T1372,"")</f>
        <v/>
      </c>
      <c r="Y1372" s="12" t="str">
        <f aca="false">IF(AND(K1372&gt;0,V1372&gt;0),(V1372-Resumen!$B$7)/Resumen!$B$7,"")</f>
        <v/>
      </c>
      <c r="Z1372" s="28" t="str">
        <f aca="false">IF(AND(K1372&gt;0,I1372&gt;0,V1372&gt;0,S1372&gt;0),V1372-S1372,"")</f>
        <v/>
      </c>
      <c r="AA1372" s="12" t="str">
        <f aca="false">IF(Z1372&lt;&gt;"",Z1372/S1372,"")</f>
        <v/>
      </c>
      <c r="AB1372" s="28" t="str">
        <f aca="false">IF(AND(K1372&gt;0,J1372&gt;0,V1372&gt;0,U1372&gt;0),V1372-U1372,"")</f>
        <v/>
      </c>
      <c r="AC1372" s="12" t="str">
        <f aca="false">IF(AB1372&lt;&gt;"",AB1372/U1372,"")</f>
        <v/>
      </c>
      <c r="AD1372" s="27" t="n">
        <v>0</v>
      </c>
      <c r="AE1372" s="27" t="n">
        <v>0</v>
      </c>
      <c r="AF1372" s="27" t="n">
        <v>0</v>
      </c>
      <c r="AG1372" s="28" t="n">
        <f aca="false">AD1372+AE1372+AF1372</f>
        <v>0</v>
      </c>
      <c r="AH1372" s="12" t="str">
        <f aca="false">IF(AG1372&gt;0,AD1372/AG1372,"")</f>
        <v/>
      </c>
      <c r="AI1372" s="27" t="n">
        <v>0</v>
      </c>
      <c r="AJ1372" s="27" t="n">
        <v>0</v>
      </c>
      <c r="AK1372" s="27" t="n">
        <v>0</v>
      </c>
      <c r="AL1372" s="22" t="str">
        <f aca="false">IF(OR(AJ1372&gt;0,AK1372&gt;0),"Sí","No")</f>
        <v>No</v>
      </c>
      <c r="AM1372" s="6"/>
      <c r="AN1372" s="6"/>
      <c r="AO1372" s="12" t="n">
        <f aca="false">IF(M1372&gt;0,K1372/M1372,"")</f>
        <v>1</v>
      </c>
      <c r="AP1372" s="22" t="str">
        <f aca="false">IF(M1372&gt;=Resumen!$B$5,"Alto","Bajo")</f>
        <v>Bajo</v>
      </c>
      <c r="AQ1372" s="22" t="str">
        <f aca="false">IF(AO1372&gt;=Resumen!$B$28,"Alto","Bajo")</f>
        <v>Alto</v>
      </c>
      <c r="AR1372" s="22" t="str">
        <f aca="false">AP1372&amp;" Potencial / "&amp;AQ1372&amp;" Share"</f>
        <v>Bajo Potencial / Alto Share</v>
      </c>
      <c r="AS1372" s="22" t="str">
        <f aca="false">IF(Q1372="Sí",IF(AO1372&gt;=Resumen!$B$29,"Alto","Bajo"),"")</f>
        <v/>
      </c>
      <c r="AT1372" s="22" t="str">
        <f aca="false">IF(AS1372&lt;&gt;"",AP1372&amp;" Potencial / "&amp;AS1372&amp;" Share","")</f>
        <v/>
      </c>
      <c r="AU1372" s="22" t="str">
        <f aca="false">IF(AH1372="","Sin dato",IF(AH1372-AO1372&gt;Resumen!$B$6,"Sobre-exhibido",IF(AO1372-AH1372&gt;Resumen!$B$6,"Sub-exhibido","En línea")))</f>
        <v>Sin dato</v>
      </c>
      <c r="AV1372" s="22" t="str">
        <f aca="false">IF(AT1372="","",IF(AT1372="Alto Potencial / Bajo Share",1,IF(AT1372="Alto Potencial / Alto Share",2,IF(AT1372="Bajo Potencial / Alto Share",3,4))))</f>
        <v/>
      </c>
      <c r="AW1372" s="22" t="str">
        <f aca="false">IF(Q1372="No","Sin competencia directa",IF(AV1372=1,"1 - Foco Conquista (Alto Pot / Bajo Share)",IF(AV1372=2,"2 - Foco Defensa (Alto Pot / Alto Share)",IF(AV1372=3,"3 - Monitoreo (Bajo Pot / Alto Share)","4 - Baja Prioridad (Bajo Pot / Bajo Share)"))))</f>
        <v>Sin competencia directa</v>
      </c>
      <c r="AX1372" s="12" t="str">
        <f aca="false">IF(OR(IFERROR(AND(W1372&lt;&gt;"",Y1372&lt;&gt;"",Y1372-W1372&gt;Resumen!$B$8),FALSE()),IFERROR(AND(X1372&lt;&gt;"",Y1372&lt;&gt;"",Y1372-X1372&gt;Resumen!$B$8),FALSE())),MAX(IF(IFERROR(AND(W1372&lt;&gt;"",Y1372&lt;&gt;"",Y1372-W1372&gt;Resumen!$B$8),FALSE()),Y1372-W1372,0),IF(IFERROR(AND(X1372&lt;&gt;"",Y1372&lt;&gt;"",Y1372-X1372&gt;Resumen!$B$8),FALSE()),Y1372-X1372,0)),"")</f>
        <v/>
      </c>
      <c r="AY1372" s="22" t="str">
        <f aca="false">IF(OR(IFERROR(AND(W1372&lt;&gt;"",Y1372&lt;&gt;"",Y1372-W1372&gt;Resumen!$B$8),FALSE()),IFERROR(AND(X1372&lt;&gt;"",Y1372&lt;&gt;"",Y1372-X1372&gt;Resumen!$B$8),FALSE())),TRIM("Lays tiene mayor markup que "&amp;IF(IFERROR(AND(W1372&lt;&gt;"",Y1372&lt;&gt;"",Y1372-W1372&gt;Resumen!$B$8),FALSE()),"Quento ","")&amp;IF(IFERROR(AND(X1372&lt;&gt;"",Y1372&lt;&gt;"",Y1372-X1372&gt;Resumen!$B$8),FALSE()),"Julicroc ","")&amp;"en este PDV"),"")</f>
        <v/>
      </c>
      <c r="AZ1372" s="22" t="str">
        <f aca="false">IF(COUNTIF('Plan Pehuamar - Lista'!$A$2:$A$167,A1372)&gt;0,"Sí","No")</f>
        <v>No</v>
      </c>
      <c r="BA1372" s="22" t="str">
        <f aca="false">IF(COUNTIF('Plan Combo 9+1'!$A$2:$A$226,A1372)&gt;0,"Sí","No")</f>
        <v>No</v>
      </c>
      <c r="BB1372" s="22" t="str">
        <f aca="false">IF(AH1372="","No",IF(BA1372="Sí",IF((AO1372-AH1372)&gt;Resumen!$B$6,"Sí","No"),IF((AO1372-AH1372)&gt;=Resumen!$B$132,"Sí","No")))</f>
        <v>No</v>
      </c>
      <c r="BC1372" s="22" t="str">
        <f aca="false">IF(AND(N1372="Sí",AL1372="Sí",AI1372=0),"Sí","No")</f>
        <v>No</v>
      </c>
      <c r="BD1372" s="22" t="str">
        <f aca="false">IF(COUNTIF('Plan 9+1 (con Pehuamar)'!$A$2:$A$227,A1372)&gt;0,"Sí","No")</f>
        <v>No</v>
      </c>
    </row>
    <row r="1373" customFormat="false" ht="15" hidden="false" customHeight="true" outlineLevel="0" collapsed="false">
      <c r="A1373" s="6" t="n">
        <v>402458</v>
      </c>
      <c r="B1373" s="6" t="n">
        <v>7</v>
      </c>
      <c r="C1373" s="6" t="n">
        <v>701</v>
      </c>
      <c r="D1373" s="6" t="s">
        <v>194</v>
      </c>
      <c r="E1373" s="6" t="s">
        <v>1542</v>
      </c>
      <c r="F1373" s="6" t="s">
        <v>201</v>
      </c>
      <c r="G1373" s="6" t="s">
        <v>129</v>
      </c>
      <c r="H1373" s="6" t="s">
        <v>197</v>
      </c>
      <c r="I1373" s="27" t="n">
        <v>0</v>
      </c>
      <c r="J1373" s="27" t="n">
        <v>0</v>
      </c>
      <c r="K1373" s="27" t="n">
        <v>0.2</v>
      </c>
      <c r="L1373" s="28" t="n">
        <f aca="false">I1373+J1373</f>
        <v>0</v>
      </c>
      <c r="M1373" s="28" t="n">
        <f aca="false">L1373+K1373</f>
        <v>0.2</v>
      </c>
      <c r="N1373" s="22" t="str">
        <f aca="false">IF(I1373&gt;0,"Sí","No")</f>
        <v>No</v>
      </c>
      <c r="O1373" s="22" t="str">
        <f aca="false">IF(J1373&gt;0,"Sí","No")</f>
        <v>No</v>
      </c>
      <c r="P1373" s="22" t="str">
        <f aca="false">IF(K1373&gt;0,"Sí","No")</f>
        <v>Sí</v>
      </c>
      <c r="Q1373" s="22" t="str">
        <f aca="false">IF(OR(I1373&gt;0,J1373&gt;0),"Sí","No")</f>
        <v>No</v>
      </c>
      <c r="R1373" s="27"/>
      <c r="S1373" s="27"/>
      <c r="T1373" s="27"/>
      <c r="U1373" s="27"/>
      <c r="V1373" s="27"/>
      <c r="W1373" s="12" t="str">
        <f aca="false">IF(AND(I1373&gt;0,R1373&gt;0),(S1373-R1373)/R1373,"")</f>
        <v/>
      </c>
      <c r="X1373" s="12" t="str">
        <f aca="false">IF(AND(J1373&gt;0,T1373&gt;0),(U1373-T1373)/T1373,"")</f>
        <v/>
      </c>
      <c r="Y1373" s="12" t="str">
        <f aca="false">IF(AND(K1373&gt;0,V1373&gt;0),(V1373-Resumen!$B$7)/Resumen!$B$7,"")</f>
        <v/>
      </c>
      <c r="Z1373" s="28" t="str">
        <f aca="false">IF(AND(K1373&gt;0,I1373&gt;0,V1373&gt;0,S1373&gt;0),V1373-S1373,"")</f>
        <v/>
      </c>
      <c r="AA1373" s="12" t="str">
        <f aca="false">IF(Z1373&lt;&gt;"",Z1373/S1373,"")</f>
        <v/>
      </c>
      <c r="AB1373" s="28" t="str">
        <f aca="false">IF(AND(K1373&gt;0,J1373&gt;0,V1373&gt;0,U1373&gt;0),V1373-U1373,"")</f>
        <v/>
      </c>
      <c r="AC1373" s="12" t="str">
        <f aca="false">IF(AB1373&lt;&gt;"",AB1373/U1373,"")</f>
        <v/>
      </c>
      <c r="AD1373" s="27" t="n">
        <v>0</v>
      </c>
      <c r="AE1373" s="27" t="n">
        <v>0</v>
      </c>
      <c r="AF1373" s="27" t="n">
        <v>0</v>
      </c>
      <c r="AG1373" s="28" t="n">
        <f aca="false">AD1373+AE1373+AF1373</f>
        <v>0</v>
      </c>
      <c r="AH1373" s="12" t="str">
        <f aca="false">IF(AG1373&gt;0,AD1373/AG1373,"")</f>
        <v/>
      </c>
      <c r="AI1373" s="27" t="n">
        <v>0</v>
      </c>
      <c r="AJ1373" s="27" t="n">
        <v>0</v>
      </c>
      <c r="AK1373" s="27" t="n">
        <v>0</v>
      </c>
      <c r="AL1373" s="22" t="str">
        <f aca="false">IF(OR(AJ1373&gt;0,AK1373&gt;0),"Sí","No")</f>
        <v>No</v>
      </c>
      <c r="AM1373" s="6"/>
      <c r="AN1373" s="6"/>
      <c r="AO1373" s="12" t="n">
        <f aca="false">IF(M1373&gt;0,K1373/M1373,"")</f>
        <v>1</v>
      </c>
      <c r="AP1373" s="22" t="str">
        <f aca="false">IF(M1373&gt;=Resumen!$B$5,"Alto","Bajo")</f>
        <v>Bajo</v>
      </c>
      <c r="AQ1373" s="22" t="str">
        <f aca="false">IF(AO1373&gt;=Resumen!$B$28,"Alto","Bajo")</f>
        <v>Alto</v>
      </c>
      <c r="AR1373" s="22" t="str">
        <f aca="false">AP1373&amp;" Potencial / "&amp;AQ1373&amp;" Share"</f>
        <v>Bajo Potencial / Alto Share</v>
      </c>
      <c r="AS1373" s="22" t="str">
        <f aca="false">IF(Q1373="Sí",IF(AO1373&gt;=Resumen!$B$29,"Alto","Bajo"),"")</f>
        <v/>
      </c>
      <c r="AT1373" s="22" t="str">
        <f aca="false">IF(AS1373&lt;&gt;"",AP1373&amp;" Potencial / "&amp;AS1373&amp;" Share","")</f>
        <v/>
      </c>
      <c r="AU1373" s="22" t="str">
        <f aca="false">IF(AH1373="","Sin dato",IF(AH1373-AO1373&gt;Resumen!$B$6,"Sobre-exhibido",IF(AO1373-AH1373&gt;Resumen!$B$6,"Sub-exhibido","En línea")))</f>
        <v>Sin dato</v>
      </c>
      <c r="AV1373" s="22" t="str">
        <f aca="false">IF(AT1373="","",IF(AT1373="Alto Potencial / Bajo Share",1,IF(AT1373="Alto Potencial / Alto Share",2,IF(AT1373="Bajo Potencial / Alto Share",3,4))))</f>
        <v/>
      </c>
      <c r="AW1373" s="22" t="str">
        <f aca="false">IF(Q1373="No","Sin competencia directa",IF(AV1373=1,"1 - Foco Conquista (Alto Pot / Bajo Share)",IF(AV1373=2,"2 - Foco Defensa (Alto Pot / Alto Share)",IF(AV1373=3,"3 - Monitoreo (Bajo Pot / Alto Share)","4 - Baja Prioridad (Bajo Pot / Bajo Share)"))))</f>
        <v>Sin competencia directa</v>
      </c>
      <c r="AX1373" s="12" t="str">
        <f aca="false">IF(OR(IFERROR(AND(W1373&lt;&gt;"",Y1373&lt;&gt;"",Y1373-W1373&gt;Resumen!$B$8),FALSE()),IFERROR(AND(X1373&lt;&gt;"",Y1373&lt;&gt;"",Y1373-X1373&gt;Resumen!$B$8),FALSE())),MAX(IF(IFERROR(AND(W1373&lt;&gt;"",Y1373&lt;&gt;"",Y1373-W1373&gt;Resumen!$B$8),FALSE()),Y1373-W1373,0),IF(IFERROR(AND(X1373&lt;&gt;"",Y1373&lt;&gt;"",Y1373-X1373&gt;Resumen!$B$8),FALSE()),Y1373-X1373,0)),"")</f>
        <v/>
      </c>
      <c r="AY1373" s="22" t="str">
        <f aca="false">IF(OR(IFERROR(AND(W1373&lt;&gt;"",Y1373&lt;&gt;"",Y1373-W1373&gt;Resumen!$B$8),FALSE()),IFERROR(AND(X1373&lt;&gt;"",Y1373&lt;&gt;"",Y1373-X1373&gt;Resumen!$B$8),FALSE())),TRIM("Lays tiene mayor markup que "&amp;IF(IFERROR(AND(W1373&lt;&gt;"",Y1373&lt;&gt;"",Y1373-W1373&gt;Resumen!$B$8),FALSE()),"Quento ","")&amp;IF(IFERROR(AND(X1373&lt;&gt;"",Y1373&lt;&gt;"",Y1373-X1373&gt;Resumen!$B$8),FALSE()),"Julicroc ","")&amp;"en este PDV"),"")</f>
        <v/>
      </c>
      <c r="AZ1373" s="22" t="str">
        <f aca="false">IF(COUNTIF('Plan Pehuamar - Lista'!$A$2:$A$167,A1373)&gt;0,"Sí","No")</f>
        <v>No</v>
      </c>
      <c r="BA1373" s="22" t="str">
        <f aca="false">IF(COUNTIF('Plan Combo 9+1'!$A$2:$A$226,A1373)&gt;0,"Sí","No")</f>
        <v>No</v>
      </c>
      <c r="BB1373" s="22" t="str">
        <f aca="false">IF(AH1373="","No",IF(BA1373="Sí",IF((AO1373-AH1373)&gt;Resumen!$B$6,"Sí","No"),IF((AO1373-AH1373)&gt;=Resumen!$B$132,"Sí","No")))</f>
        <v>No</v>
      </c>
      <c r="BC1373" s="22" t="str">
        <f aca="false">IF(AND(N1373="Sí",AL1373="Sí",AI1373=0),"Sí","No")</f>
        <v>No</v>
      </c>
      <c r="BD1373" s="22" t="str">
        <f aca="false">IF(COUNTIF('Plan 9+1 (con Pehuamar)'!$A$2:$A$227,A1373)&gt;0,"Sí","No")</f>
        <v>No</v>
      </c>
    </row>
    <row r="1374" customFormat="false" ht="15" hidden="false" customHeight="true" outlineLevel="0" collapsed="false">
      <c r="A1374" s="6" t="n">
        <v>402468</v>
      </c>
      <c r="B1374" s="6" t="n">
        <v>7</v>
      </c>
      <c r="C1374" s="6" t="n">
        <v>701</v>
      </c>
      <c r="D1374" s="6" t="s">
        <v>194</v>
      </c>
      <c r="E1374" s="6" t="s">
        <v>1543</v>
      </c>
      <c r="F1374" s="6" t="s">
        <v>201</v>
      </c>
      <c r="G1374" s="6" t="s">
        <v>129</v>
      </c>
      <c r="H1374" s="6" t="s">
        <v>197</v>
      </c>
      <c r="I1374" s="27" t="n">
        <v>20</v>
      </c>
      <c r="J1374" s="27" t="n">
        <v>0</v>
      </c>
      <c r="K1374" s="27" t="n">
        <v>20</v>
      </c>
      <c r="L1374" s="28" t="n">
        <f aca="false">I1374+J1374</f>
        <v>20</v>
      </c>
      <c r="M1374" s="28" t="n">
        <f aca="false">L1374+K1374</f>
        <v>40</v>
      </c>
      <c r="N1374" s="22" t="str">
        <f aca="false">IF(I1374&gt;0,"Sí","No")</f>
        <v>Sí</v>
      </c>
      <c r="O1374" s="22" t="str">
        <f aca="false">IF(J1374&gt;0,"Sí","No")</f>
        <v>No</v>
      </c>
      <c r="P1374" s="22" t="str">
        <f aca="false">IF(K1374&gt;0,"Sí","No")</f>
        <v>Sí</v>
      </c>
      <c r="Q1374" s="22" t="str">
        <f aca="false">IF(OR(I1374&gt;0,J1374&gt;0),"Sí","No")</f>
        <v>Sí</v>
      </c>
      <c r="R1374" s="27" t="n">
        <v>1800</v>
      </c>
      <c r="S1374" s="27" t="n">
        <v>2800</v>
      </c>
      <c r="T1374" s="27"/>
      <c r="U1374" s="27"/>
      <c r="V1374" s="27" t="n">
        <v>3500</v>
      </c>
      <c r="W1374" s="12" t="n">
        <f aca="false">IF(AND(I1374&gt;0,R1374&gt;0),(S1374-R1374)/R1374,"")</f>
        <v>0.555555555555556</v>
      </c>
      <c r="X1374" s="12" t="str">
        <f aca="false">IF(AND(J1374&gt;0,T1374&gt;0),(U1374-T1374)/T1374,"")</f>
        <v/>
      </c>
      <c r="Y1374" s="12" t="n">
        <f aca="false">IF(AND(K1374&gt;0,V1374&gt;0),(V1374-Resumen!$B$7)/Resumen!$B$7,"")</f>
        <v>0.4</v>
      </c>
      <c r="Z1374" s="28" t="n">
        <f aca="false">IF(AND(K1374&gt;0,I1374&gt;0,V1374&gt;0,S1374&gt;0),V1374-S1374,"")</f>
        <v>700</v>
      </c>
      <c r="AA1374" s="12" t="n">
        <f aca="false">IF(Z1374&lt;&gt;"",Z1374/S1374,"")</f>
        <v>0.25</v>
      </c>
      <c r="AB1374" s="28" t="str">
        <f aca="false">IF(AND(K1374&gt;0,J1374&gt;0,V1374&gt;0,U1374&gt;0),V1374-U1374,"")</f>
        <v/>
      </c>
      <c r="AC1374" s="12" t="str">
        <f aca="false">IF(AB1374&lt;&gt;"",AB1374/U1374,"")</f>
        <v/>
      </c>
      <c r="AD1374" s="27" t="n">
        <v>5</v>
      </c>
      <c r="AE1374" s="27" t="n">
        <v>6</v>
      </c>
      <c r="AF1374" s="27" t="n">
        <v>0</v>
      </c>
      <c r="AG1374" s="28" t="n">
        <f aca="false">AD1374+AE1374+AF1374</f>
        <v>11</v>
      </c>
      <c r="AH1374" s="12" t="n">
        <f aca="false">IF(AG1374&gt;0,AD1374/AG1374,"")</f>
        <v>0.454545454545455</v>
      </c>
      <c r="AI1374" s="27" t="n">
        <v>0</v>
      </c>
      <c r="AJ1374" s="27" t="n">
        <v>0</v>
      </c>
      <c r="AK1374" s="27" t="n">
        <v>0</v>
      </c>
      <c r="AL1374" s="22" t="str">
        <f aca="false">IF(OR(AJ1374&gt;0,AK1374&gt;0),"Sí","No")</f>
        <v>No</v>
      </c>
      <c r="AM1374" s="6" t="s">
        <v>198</v>
      </c>
      <c r="AN1374" s="6"/>
      <c r="AO1374" s="12" t="n">
        <f aca="false">IF(M1374&gt;0,K1374/M1374,"")</f>
        <v>0.5</v>
      </c>
      <c r="AP1374" s="22" t="str">
        <f aca="false">IF(M1374&gt;=Resumen!$B$5,"Alto","Bajo")</f>
        <v>Alto</v>
      </c>
      <c r="AQ1374" s="22" t="str">
        <f aca="false">IF(AO1374&gt;=Resumen!$B$28,"Alto","Bajo")</f>
        <v>Alto</v>
      </c>
      <c r="AR1374" s="22" t="str">
        <f aca="false">AP1374&amp;" Potencial / "&amp;AQ1374&amp;" Share"</f>
        <v>Alto Potencial / Alto Share</v>
      </c>
      <c r="AS1374" s="22" t="str">
        <f aca="false">IF(Q1374="Sí",IF(AO1374&gt;=Resumen!$B$29,"Alto","Bajo"),"")</f>
        <v>Alto</v>
      </c>
      <c r="AT1374" s="22" t="str">
        <f aca="false">IF(AS1374&lt;&gt;"",AP1374&amp;" Potencial / "&amp;AS1374&amp;" Share","")</f>
        <v>Alto Potencial / Alto Share</v>
      </c>
      <c r="AU1374" s="22" t="str">
        <f aca="false">IF(AH1374="","Sin dato",IF(AH1374-AO1374&gt;Resumen!$B$6,"Sobre-exhibido",IF(AO1374-AH1374&gt;Resumen!$B$6,"Sub-exhibido","En línea")))</f>
        <v>En línea</v>
      </c>
      <c r="AV1374" s="22" t="n">
        <f aca="false">IF(AT1374="","",IF(AT1374="Alto Potencial / Bajo Share",1,IF(AT1374="Alto Potencial / Alto Share",2,IF(AT1374="Bajo Potencial / Alto Share",3,4))))</f>
        <v>2</v>
      </c>
      <c r="AW1374" s="22" t="str">
        <f aca="false">IF(Q1374="No","Sin competencia directa",IF(AV1374=1,"1 - Foco Conquista (Alto Pot / Bajo Share)",IF(AV1374=2,"2 - Foco Defensa (Alto Pot / Alto Share)",IF(AV1374=3,"3 - Monitoreo (Bajo Pot / Alto Share)","4 - Baja Prioridad (Bajo Pot / Bajo Share)"))))</f>
        <v>2 - Foco Defensa (Alto Pot / Alto Share)</v>
      </c>
      <c r="AX1374" s="12" t="str">
        <f aca="false">IF(OR(IFERROR(AND(W1374&lt;&gt;"",Y1374&lt;&gt;"",Y1374-W1374&gt;Resumen!$B$8),FALSE()),IFERROR(AND(X1374&lt;&gt;"",Y1374&lt;&gt;"",Y1374-X1374&gt;Resumen!$B$8),FALSE())),MAX(IF(IFERROR(AND(W1374&lt;&gt;"",Y1374&lt;&gt;"",Y1374-W1374&gt;Resumen!$B$8),FALSE()),Y1374-W1374,0),IF(IFERROR(AND(X1374&lt;&gt;"",Y1374&lt;&gt;"",Y1374-X1374&gt;Resumen!$B$8),FALSE()),Y1374-X1374,0)),"")</f>
        <v/>
      </c>
      <c r="AY1374" s="22" t="str">
        <f aca="false">IF(OR(IFERROR(AND(W1374&lt;&gt;"",Y1374&lt;&gt;"",Y1374-W1374&gt;Resumen!$B$8),FALSE()),IFERROR(AND(X1374&lt;&gt;"",Y1374&lt;&gt;"",Y1374-X1374&gt;Resumen!$B$8),FALSE())),TRIM("Lays tiene mayor markup que "&amp;IF(IFERROR(AND(W1374&lt;&gt;"",Y1374&lt;&gt;"",Y1374-W1374&gt;Resumen!$B$8),FALSE()),"Quento ","")&amp;IF(IFERROR(AND(X1374&lt;&gt;"",Y1374&lt;&gt;"",Y1374-X1374&gt;Resumen!$B$8),FALSE()),"Julicroc ","")&amp;"en este PDV"),"")</f>
        <v/>
      </c>
      <c r="AZ1374" s="22" t="str">
        <f aca="false">IF(COUNTIF('Plan Pehuamar - Lista'!$A$2:$A$167,A1374)&gt;0,"Sí","No")</f>
        <v>No</v>
      </c>
      <c r="BA1374" s="22" t="str">
        <f aca="false">IF(COUNTIF('Plan Combo 9+1'!$A$2:$A$226,A1374)&gt;0,"Sí","No")</f>
        <v>No</v>
      </c>
      <c r="BB1374" s="22" t="str">
        <f aca="false">IF(AH1374="","No",IF(BA1374="Sí",IF((AO1374-AH1374)&gt;Resumen!$B$6,"Sí","No"),IF((AO1374-AH1374)&gt;=Resumen!$B$132,"Sí","No")))</f>
        <v>No</v>
      </c>
      <c r="BC1374" s="22" t="str">
        <f aca="false">IF(AND(N1374="Sí",AL1374="Sí",AI1374=0),"Sí","No")</f>
        <v>No</v>
      </c>
      <c r="BD1374" s="22" t="str">
        <f aca="false">IF(COUNTIF('Plan 9+1 (con Pehuamar)'!$A$2:$A$227,A1374)&gt;0,"Sí","No")</f>
        <v>No</v>
      </c>
    </row>
    <row r="1375" customFormat="false" ht="15" hidden="false" customHeight="true" outlineLevel="0" collapsed="false">
      <c r="A1375" s="6" t="n">
        <v>402469</v>
      </c>
      <c r="B1375" s="6" t="n">
        <v>7</v>
      </c>
      <c r="C1375" s="6" t="n">
        <v>701</v>
      </c>
      <c r="D1375" s="6" t="s">
        <v>194</v>
      </c>
      <c r="E1375" s="6" t="s">
        <v>1544</v>
      </c>
      <c r="F1375" s="6" t="s">
        <v>201</v>
      </c>
      <c r="G1375" s="6" t="s">
        <v>129</v>
      </c>
      <c r="H1375" s="6" t="s">
        <v>197</v>
      </c>
      <c r="I1375" s="27" t="n">
        <v>10</v>
      </c>
      <c r="J1375" s="27" t="n">
        <v>10</v>
      </c>
      <c r="K1375" s="27" t="n">
        <v>20</v>
      </c>
      <c r="L1375" s="28" t="n">
        <f aca="false">I1375+J1375</f>
        <v>20</v>
      </c>
      <c r="M1375" s="28" t="n">
        <f aca="false">L1375+K1375</f>
        <v>40</v>
      </c>
      <c r="N1375" s="22" t="str">
        <f aca="false">IF(I1375&gt;0,"Sí","No")</f>
        <v>Sí</v>
      </c>
      <c r="O1375" s="22" t="str">
        <f aca="false">IF(J1375&gt;0,"Sí","No")</f>
        <v>Sí</v>
      </c>
      <c r="P1375" s="22" t="str">
        <f aca="false">IF(K1375&gt;0,"Sí","No")</f>
        <v>Sí</v>
      </c>
      <c r="Q1375" s="22" t="str">
        <f aca="false">IF(OR(I1375&gt;0,J1375&gt;0),"Sí","No")</f>
        <v>Sí</v>
      </c>
      <c r="R1375" s="27" t="n">
        <v>1750</v>
      </c>
      <c r="S1375" s="27" t="n">
        <v>2500</v>
      </c>
      <c r="T1375" s="27" t="n">
        <v>1310</v>
      </c>
      <c r="U1375" s="27" t="n">
        <v>1900</v>
      </c>
      <c r="V1375" s="27" t="n">
        <v>3300</v>
      </c>
      <c r="W1375" s="12" t="n">
        <f aca="false">IF(AND(I1375&gt;0,R1375&gt;0),(S1375-R1375)/R1375,"")</f>
        <v>0.428571428571429</v>
      </c>
      <c r="X1375" s="12" t="n">
        <f aca="false">IF(AND(J1375&gt;0,T1375&gt;0),(U1375-T1375)/T1375,"")</f>
        <v>0.450381679389313</v>
      </c>
      <c r="Y1375" s="12" t="n">
        <f aca="false">IF(AND(K1375&gt;0,V1375&gt;0),(V1375-Resumen!$B$7)/Resumen!$B$7,"")</f>
        <v>0.32</v>
      </c>
      <c r="Z1375" s="28" t="n">
        <f aca="false">IF(AND(K1375&gt;0,I1375&gt;0,V1375&gt;0,S1375&gt;0),V1375-S1375,"")</f>
        <v>800</v>
      </c>
      <c r="AA1375" s="12" t="n">
        <f aca="false">IF(Z1375&lt;&gt;"",Z1375/S1375,"")</f>
        <v>0.32</v>
      </c>
      <c r="AB1375" s="28" t="n">
        <f aca="false">IF(AND(K1375&gt;0,J1375&gt;0,V1375&gt;0,U1375&gt;0),V1375-U1375,"")</f>
        <v>1400</v>
      </c>
      <c r="AC1375" s="12" t="n">
        <f aca="false">IF(AB1375&lt;&gt;"",AB1375/U1375,"")</f>
        <v>0.736842105263158</v>
      </c>
      <c r="AD1375" s="27" t="n">
        <v>4</v>
      </c>
      <c r="AE1375" s="27" t="n">
        <v>7</v>
      </c>
      <c r="AF1375" s="27" t="n">
        <v>3</v>
      </c>
      <c r="AG1375" s="28" t="n">
        <f aca="false">AD1375+AE1375+AF1375</f>
        <v>14</v>
      </c>
      <c r="AH1375" s="12" t="n">
        <f aca="false">IF(AG1375&gt;0,AD1375/AG1375,"")</f>
        <v>0.285714285714286</v>
      </c>
      <c r="AI1375" s="27" t="n">
        <v>0</v>
      </c>
      <c r="AJ1375" s="27" t="n">
        <v>0</v>
      </c>
      <c r="AK1375" s="27" t="n">
        <v>0</v>
      </c>
      <c r="AL1375" s="22" t="str">
        <f aca="false">IF(OR(AJ1375&gt;0,AK1375&gt;0),"Sí","No")</f>
        <v>No</v>
      </c>
      <c r="AM1375" s="6" t="s">
        <v>198</v>
      </c>
      <c r="AN1375" s="6" t="s">
        <v>198</v>
      </c>
      <c r="AO1375" s="12" t="n">
        <f aca="false">IF(M1375&gt;0,K1375/M1375,"")</f>
        <v>0.5</v>
      </c>
      <c r="AP1375" s="22" t="str">
        <f aca="false">IF(M1375&gt;=Resumen!$B$5,"Alto","Bajo")</f>
        <v>Alto</v>
      </c>
      <c r="AQ1375" s="22" t="str">
        <f aca="false">IF(AO1375&gt;=Resumen!$B$28,"Alto","Bajo")</f>
        <v>Alto</v>
      </c>
      <c r="AR1375" s="22" t="str">
        <f aca="false">AP1375&amp;" Potencial / "&amp;AQ1375&amp;" Share"</f>
        <v>Alto Potencial / Alto Share</v>
      </c>
      <c r="AS1375" s="22" t="str">
        <f aca="false">IF(Q1375="Sí",IF(AO1375&gt;=Resumen!$B$29,"Alto","Bajo"),"")</f>
        <v>Alto</v>
      </c>
      <c r="AT1375" s="22" t="str">
        <f aca="false">IF(AS1375&lt;&gt;"",AP1375&amp;" Potencial / "&amp;AS1375&amp;" Share","")</f>
        <v>Alto Potencial / Alto Share</v>
      </c>
      <c r="AU1375" s="22" t="str">
        <f aca="false">IF(AH1375="","Sin dato",IF(AH1375-AO1375&gt;Resumen!$B$6,"Sobre-exhibido",IF(AO1375-AH1375&gt;Resumen!$B$6,"Sub-exhibido","En línea")))</f>
        <v>Sub-exhibido</v>
      </c>
      <c r="AV1375" s="22" t="n">
        <f aca="false">IF(AT1375="","",IF(AT1375="Alto Potencial / Bajo Share",1,IF(AT1375="Alto Potencial / Alto Share",2,IF(AT1375="Bajo Potencial / Alto Share",3,4))))</f>
        <v>2</v>
      </c>
      <c r="AW1375" s="22" t="str">
        <f aca="false">IF(Q1375="No","Sin competencia directa",IF(AV1375=1,"1 - Foco Conquista (Alto Pot / Bajo Share)",IF(AV1375=2,"2 - Foco Defensa (Alto Pot / Alto Share)",IF(AV1375=3,"3 - Monitoreo (Bajo Pot / Alto Share)","4 - Baja Prioridad (Bajo Pot / Bajo Share)"))))</f>
        <v>2 - Foco Defensa (Alto Pot / Alto Share)</v>
      </c>
      <c r="AX1375" s="12" t="str">
        <f aca="false">IF(OR(IFERROR(AND(W1375&lt;&gt;"",Y1375&lt;&gt;"",Y1375-W1375&gt;Resumen!$B$8),FALSE()),IFERROR(AND(X1375&lt;&gt;"",Y1375&lt;&gt;"",Y1375-X1375&gt;Resumen!$B$8),FALSE())),MAX(IF(IFERROR(AND(W1375&lt;&gt;"",Y1375&lt;&gt;"",Y1375-W1375&gt;Resumen!$B$8),FALSE()),Y1375-W1375,0),IF(IFERROR(AND(X1375&lt;&gt;"",Y1375&lt;&gt;"",Y1375-X1375&gt;Resumen!$B$8),FALSE()),Y1375-X1375,0)),"")</f>
        <v/>
      </c>
      <c r="AY1375" s="22" t="str">
        <f aca="false">IF(OR(IFERROR(AND(W1375&lt;&gt;"",Y1375&lt;&gt;"",Y1375-W1375&gt;Resumen!$B$8),FALSE()),IFERROR(AND(X1375&lt;&gt;"",Y1375&lt;&gt;"",Y1375-X1375&gt;Resumen!$B$8),FALSE())),TRIM("Lays tiene mayor markup que "&amp;IF(IFERROR(AND(W1375&lt;&gt;"",Y1375&lt;&gt;"",Y1375-W1375&gt;Resumen!$B$8),FALSE()),"Quento ","")&amp;IF(IFERROR(AND(X1375&lt;&gt;"",Y1375&lt;&gt;"",Y1375-X1375&gt;Resumen!$B$8),FALSE()),"Julicroc ","")&amp;"en este PDV"),"")</f>
        <v/>
      </c>
      <c r="AZ1375" s="22" t="str">
        <f aca="false">IF(COUNTIF('Plan Pehuamar - Lista'!$A$2:$A$167,A1375)&gt;0,"Sí","No")</f>
        <v>No</v>
      </c>
      <c r="BA1375" s="22" t="str">
        <f aca="false">IF(COUNTIF('Plan Combo 9+1'!$A$2:$A$226,A1375)&gt;0,"Sí","No")</f>
        <v>No</v>
      </c>
      <c r="BB1375" s="22" t="str">
        <f aca="false">IF(AH1375="","No",IF(BA1375="Sí",IF((AO1375-AH1375)&gt;Resumen!$B$6,"Sí","No"),IF((AO1375-AH1375)&gt;=Resumen!$B$132,"Sí","No")))</f>
        <v>Sí</v>
      </c>
      <c r="BC1375" s="22" t="str">
        <f aca="false">IF(AND(N1375="Sí",AL1375="Sí",AI1375=0),"Sí","No")</f>
        <v>No</v>
      </c>
      <c r="BD1375" s="22" t="str">
        <f aca="false">IF(COUNTIF('Plan 9+1 (con Pehuamar)'!$A$2:$A$227,A1375)&gt;0,"Sí","No")</f>
        <v>No</v>
      </c>
    </row>
    <row r="1376" customFormat="false" ht="15" hidden="false" customHeight="true" outlineLevel="0" collapsed="false">
      <c r="A1376" s="6" t="n">
        <v>402475</v>
      </c>
      <c r="B1376" s="6" t="n">
        <v>7</v>
      </c>
      <c r="C1376" s="6" t="n">
        <v>701</v>
      </c>
      <c r="D1376" s="6" t="s">
        <v>194</v>
      </c>
      <c r="E1376" s="6" t="s">
        <v>1545</v>
      </c>
      <c r="F1376" s="6" t="s">
        <v>201</v>
      </c>
      <c r="G1376" s="6" t="s">
        <v>129</v>
      </c>
      <c r="H1376" s="6" t="s">
        <v>197</v>
      </c>
      <c r="I1376" s="27" t="n">
        <v>20</v>
      </c>
      <c r="J1376" s="27" t="n">
        <v>0</v>
      </c>
      <c r="K1376" s="27" t="n">
        <v>10</v>
      </c>
      <c r="L1376" s="28" t="n">
        <f aca="false">I1376+J1376</f>
        <v>20</v>
      </c>
      <c r="M1376" s="28" t="n">
        <f aca="false">L1376+K1376</f>
        <v>30</v>
      </c>
      <c r="N1376" s="22" t="str">
        <f aca="false">IF(I1376&gt;0,"Sí","No")</f>
        <v>Sí</v>
      </c>
      <c r="O1376" s="22" t="str">
        <f aca="false">IF(J1376&gt;0,"Sí","No")</f>
        <v>No</v>
      </c>
      <c r="P1376" s="22" t="str">
        <f aca="false">IF(K1376&gt;0,"Sí","No")</f>
        <v>Sí</v>
      </c>
      <c r="Q1376" s="22" t="str">
        <f aca="false">IF(OR(I1376&gt;0,J1376&gt;0),"Sí","No")</f>
        <v>Sí</v>
      </c>
      <c r="R1376" s="27" t="n">
        <v>1800</v>
      </c>
      <c r="S1376" s="27" t="n">
        <v>2800</v>
      </c>
      <c r="T1376" s="27"/>
      <c r="U1376" s="27"/>
      <c r="V1376" s="27" t="n">
        <v>3500</v>
      </c>
      <c r="W1376" s="12" t="n">
        <f aca="false">IF(AND(I1376&gt;0,R1376&gt;0),(S1376-R1376)/R1376,"")</f>
        <v>0.555555555555556</v>
      </c>
      <c r="X1376" s="12" t="str">
        <f aca="false">IF(AND(J1376&gt;0,T1376&gt;0),(U1376-T1376)/T1376,"")</f>
        <v/>
      </c>
      <c r="Y1376" s="12" t="n">
        <f aca="false">IF(AND(K1376&gt;0,V1376&gt;0),(V1376-Resumen!$B$7)/Resumen!$B$7,"")</f>
        <v>0.4</v>
      </c>
      <c r="Z1376" s="28" t="n">
        <f aca="false">IF(AND(K1376&gt;0,I1376&gt;0,V1376&gt;0,S1376&gt;0),V1376-S1376,"")</f>
        <v>700</v>
      </c>
      <c r="AA1376" s="12" t="n">
        <f aca="false">IF(Z1376&lt;&gt;"",Z1376/S1376,"")</f>
        <v>0.25</v>
      </c>
      <c r="AB1376" s="28" t="str">
        <f aca="false">IF(AND(K1376&gt;0,J1376&gt;0,V1376&gt;0,U1376&gt;0),V1376-U1376,"")</f>
        <v/>
      </c>
      <c r="AC1376" s="12" t="str">
        <f aca="false">IF(AB1376&lt;&gt;"",AB1376/U1376,"")</f>
        <v/>
      </c>
      <c r="AD1376" s="27" t="n">
        <v>5</v>
      </c>
      <c r="AE1376" s="27" t="n">
        <v>6</v>
      </c>
      <c r="AF1376" s="27" t="n">
        <v>0</v>
      </c>
      <c r="AG1376" s="28" t="n">
        <f aca="false">AD1376+AE1376+AF1376</f>
        <v>11</v>
      </c>
      <c r="AH1376" s="12" t="n">
        <f aca="false">IF(AG1376&gt;0,AD1376/AG1376,"")</f>
        <v>0.454545454545455</v>
      </c>
      <c r="AI1376" s="27" t="n">
        <v>1</v>
      </c>
      <c r="AJ1376" s="27" t="n">
        <v>0</v>
      </c>
      <c r="AK1376" s="27" t="n">
        <v>0</v>
      </c>
      <c r="AL1376" s="22" t="str">
        <f aca="false">IF(OR(AJ1376&gt;0,AK1376&gt;0),"Sí","No")</f>
        <v>No</v>
      </c>
      <c r="AM1376" s="6" t="s">
        <v>198</v>
      </c>
      <c r="AN1376" s="6"/>
      <c r="AO1376" s="12" t="n">
        <f aca="false">IF(M1376&gt;0,K1376/M1376,"")</f>
        <v>0.333333333333333</v>
      </c>
      <c r="AP1376" s="22" t="str">
        <f aca="false">IF(M1376&gt;=Resumen!$B$5,"Alto","Bajo")</f>
        <v>Bajo</v>
      </c>
      <c r="AQ1376" s="22" t="str">
        <f aca="false">IF(AO1376&gt;=Resumen!$B$28,"Alto","Bajo")</f>
        <v>Bajo</v>
      </c>
      <c r="AR1376" s="22" t="str">
        <f aca="false">AP1376&amp;" Potencial / "&amp;AQ1376&amp;" Share"</f>
        <v>Bajo Potencial / Bajo Share</v>
      </c>
      <c r="AS1376" s="22" t="str">
        <f aca="false">IF(Q1376="Sí",IF(AO1376&gt;=Resumen!$B$29,"Alto","Bajo"),"")</f>
        <v>Bajo</v>
      </c>
      <c r="AT1376" s="22" t="str">
        <f aca="false">IF(AS1376&lt;&gt;"",AP1376&amp;" Potencial / "&amp;AS1376&amp;" Share","")</f>
        <v>Bajo Potencial / Bajo Share</v>
      </c>
      <c r="AU1376" s="22" t="str">
        <f aca="false">IF(AH1376="","Sin dato",IF(AH1376-AO1376&gt;Resumen!$B$6,"Sobre-exhibido",IF(AO1376-AH1376&gt;Resumen!$B$6,"Sub-exhibido","En línea")))</f>
        <v>Sobre-exhibido</v>
      </c>
      <c r="AV1376" s="22" t="n">
        <f aca="false">IF(AT1376="","",IF(AT1376="Alto Potencial / Bajo Share",1,IF(AT1376="Alto Potencial / Alto Share",2,IF(AT1376="Bajo Potencial / Alto Share",3,4))))</f>
        <v>4</v>
      </c>
      <c r="AW1376" s="22" t="str">
        <f aca="false">IF(Q1376="No","Sin competencia directa",IF(AV1376=1,"1 - Foco Conquista (Alto Pot / Bajo Share)",IF(AV1376=2,"2 - Foco Defensa (Alto Pot / Alto Share)",IF(AV1376=3,"3 - Monitoreo (Bajo Pot / Alto Share)","4 - Baja Prioridad (Bajo Pot / Bajo Share)"))))</f>
        <v>4 - Baja Prioridad (Bajo Pot / Bajo Share)</v>
      </c>
      <c r="AX1376" s="12" t="str">
        <f aca="false">IF(OR(IFERROR(AND(W1376&lt;&gt;"",Y1376&lt;&gt;"",Y1376-W1376&gt;Resumen!$B$8),FALSE()),IFERROR(AND(X1376&lt;&gt;"",Y1376&lt;&gt;"",Y1376-X1376&gt;Resumen!$B$8),FALSE())),MAX(IF(IFERROR(AND(W1376&lt;&gt;"",Y1376&lt;&gt;"",Y1376-W1376&gt;Resumen!$B$8),FALSE()),Y1376-W1376,0),IF(IFERROR(AND(X1376&lt;&gt;"",Y1376&lt;&gt;"",Y1376-X1376&gt;Resumen!$B$8),FALSE()),Y1376-X1376,0)),"")</f>
        <v/>
      </c>
      <c r="AY1376" s="22" t="str">
        <f aca="false">IF(OR(IFERROR(AND(W1376&lt;&gt;"",Y1376&lt;&gt;"",Y1376-W1376&gt;Resumen!$B$8),FALSE()),IFERROR(AND(X1376&lt;&gt;"",Y1376&lt;&gt;"",Y1376-X1376&gt;Resumen!$B$8),FALSE())),TRIM("Lays tiene mayor markup que "&amp;IF(IFERROR(AND(W1376&lt;&gt;"",Y1376&lt;&gt;"",Y1376-W1376&gt;Resumen!$B$8),FALSE()),"Quento ","")&amp;IF(IFERROR(AND(X1376&lt;&gt;"",Y1376&lt;&gt;"",Y1376-X1376&gt;Resumen!$B$8),FALSE()),"Julicroc ","")&amp;"en este PDV"),"")</f>
        <v/>
      </c>
      <c r="AZ1376" s="22" t="str">
        <f aca="false">IF(COUNTIF('Plan Pehuamar - Lista'!$A$2:$A$167,A1376)&gt;0,"Sí","No")</f>
        <v>No</v>
      </c>
      <c r="BA1376" s="22" t="str">
        <f aca="false">IF(COUNTIF('Plan Combo 9+1'!$A$2:$A$226,A1376)&gt;0,"Sí","No")</f>
        <v>No</v>
      </c>
      <c r="BB1376" s="22" t="str">
        <f aca="false">IF(AH1376="","No",IF(BA1376="Sí",IF((AO1376-AH1376)&gt;Resumen!$B$6,"Sí","No"),IF((AO1376-AH1376)&gt;=Resumen!$B$132,"Sí","No")))</f>
        <v>No</v>
      </c>
      <c r="BC1376" s="22" t="str">
        <f aca="false">IF(AND(N1376="Sí",AL1376="Sí",AI1376=0),"Sí","No")</f>
        <v>No</v>
      </c>
      <c r="BD1376" s="22" t="str">
        <f aca="false">IF(COUNTIF('Plan 9+1 (con Pehuamar)'!$A$2:$A$227,A1376)&gt;0,"Sí","No")</f>
        <v>No</v>
      </c>
    </row>
    <row r="1377" customFormat="false" ht="15" hidden="false" customHeight="true" outlineLevel="0" collapsed="false">
      <c r="A1377" s="6" t="n">
        <v>406267</v>
      </c>
      <c r="B1377" s="6" t="n">
        <v>7</v>
      </c>
      <c r="C1377" s="6" t="n">
        <v>701</v>
      </c>
      <c r="D1377" s="6" t="s">
        <v>194</v>
      </c>
      <c r="E1377" s="6" t="s">
        <v>1546</v>
      </c>
      <c r="F1377" s="6" t="s">
        <v>196</v>
      </c>
      <c r="G1377" s="6" t="s">
        <v>129</v>
      </c>
      <c r="H1377" s="6" t="s">
        <v>197</v>
      </c>
      <c r="I1377" s="27" t="n">
        <v>20</v>
      </c>
      <c r="J1377" s="27" t="n">
        <v>20</v>
      </c>
      <c r="K1377" s="27" t="n">
        <v>25</v>
      </c>
      <c r="L1377" s="28" t="n">
        <f aca="false">I1377+J1377</f>
        <v>40</v>
      </c>
      <c r="M1377" s="28" t="n">
        <f aca="false">L1377+K1377</f>
        <v>65</v>
      </c>
      <c r="N1377" s="22" t="str">
        <f aca="false">IF(I1377&gt;0,"Sí","No")</f>
        <v>Sí</v>
      </c>
      <c r="O1377" s="22" t="str">
        <f aca="false">IF(J1377&gt;0,"Sí","No")</f>
        <v>Sí</v>
      </c>
      <c r="P1377" s="22" t="str">
        <f aca="false">IF(K1377&gt;0,"Sí","No")</f>
        <v>Sí</v>
      </c>
      <c r="Q1377" s="22" t="str">
        <f aca="false">IF(OR(I1377&gt;0,J1377&gt;0),"Sí","No")</f>
        <v>Sí</v>
      </c>
      <c r="R1377" s="27" t="n">
        <v>1800</v>
      </c>
      <c r="S1377" s="27" t="n">
        <v>2800</v>
      </c>
      <c r="T1377" s="27" t="n">
        <v>1320</v>
      </c>
      <c r="U1377" s="27" t="n">
        <v>2000</v>
      </c>
      <c r="V1377" s="27" t="n">
        <v>3500</v>
      </c>
      <c r="W1377" s="12" t="n">
        <f aca="false">IF(AND(I1377&gt;0,R1377&gt;0),(S1377-R1377)/R1377,"")</f>
        <v>0.555555555555556</v>
      </c>
      <c r="X1377" s="12" t="n">
        <f aca="false">IF(AND(J1377&gt;0,T1377&gt;0),(U1377-T1377)/T1377,"")</f>
        <v>0.515151515151515</v>
      </c>
      <c r="Y1377" s="12" t="n">
        <f aca="false">IF(AND(K1377&gt;0,V1377&gt;0),(V1377-Resumen!$B$7)/Resumen!$B$7,"")</f>
        <v>0.4</v>
      </c>
      <c r="Z1377" s="28" t="n">
        <f aca="false">IF(AND(K1377&gt;0,I1377&gt;0,V1377&gt;0,S1377&gt;0),V1377-S1377,"")</f>
        <v>700</v>
      </c>
      <c r="AA1377" s="12" t="n">
        <f aca="false">IF(Z1377&lt;&gt;"",Z1377/S1377,"")</f>
        <v>0.25</v>
      </c>
      <c r="AB1377" s="28" t="n">
        <f aca="false">IF(AND(K1377&gt;0,J1377&gt;0,V1377&gt;0,U1377&gt;0),V1377-U1377,"")</f>
        <v>1500</v>
      </c>
      <c r="AC1377" s="12" t="n">
        <f aca="false">IF(AB1377&lt;&gt;"",AB1377/U1377,"")</f>
        <v>0.75</v>
      </c>
      <c r="AD1377" s="27" t="n">
        <v>5</v>
      </c>
      <c r="AE1377" s="27" t="n">
        <v>5</v>
      </c>
      <c r="AF1377" s="27" t="n">
        <v>5</v>
      </c>
      <c r="AG1377" s="28" t="n">
        <f aca="false">AD1377+AE1377+AF1377</f>
        <v>15</v>
      </c>
      <c r="AH1377" s="12" t="n">
        <f aca="false">IF(AG1377&gt;0,AD1377/AG1377,"")</f>
        <v>0.333333333333333</v>
      </c>
      <c r="AI1377" s="27" t="n">
        <v>1</v>
      </c>
      <c r="AJ1377" s="27" t="n">
        <v>0</v>
      </c>
      <c r="AK1377" s="27" t="n">
        <v>0</v>
      </c>
      <c r="AL1377" s="22" t="str">
        <f aca="false">IF(OR(AJ1377&gt;0,AK1377&gt;0),"Sí","No")</f>
        <v>No</v>
      </c>
      <c r="AM1377" s="6" t="s">
        <v>198</v>
      </c>
      <c r="AN1377" s="6" t="s">
        <v>198</v>
      </c>
      <c r="AO1377" s="12" t="n">
        <f aca="false">IF(M1377&gt;0,K1377/M1377,"")</f>
        <v>0.384615384615385</v>
      </c>
      <c r="AP1377" s="22" t="str">
        <f aca="false">IF(M1377&gt;=Resumen!$B$5,"Alto","Bajo")</f>
        <v>Alto</v>
      </c>
      <c r="AQ1377" s="22" t="str">
        <f aca="false">IF(AO1377&gt;=Resumen!$B$28,"Alto","Bajo")</f>
        <v>Bajo</v>
      </c>
      <c r="AR1377" s="22" t="str">
        <f aca="false">AP1377&amp;" Potencial / "&amp;AQ1377&amp;" Share"</f>
        <v>Alto Potencial / Bajo Share</v>
      </c>
      <c r="AS1377" s="22" t="str">
        <f aca="false">IF(Q1377="Sí",IF(AO1377&gt;=Resumen!$B$29,"Alto","Bajo"),"")</f>
        <v>Bajo</v>
      </c>
      <c r="AT1377" s="22" t="str">
        <f aca="false">IF(AS1377&lt;&gt;"",AP1377&amp;" Potencial / "&amp;AS1377&amp;" Share","")</f>
        <v>Alto Potencial / Bajo Share</v>
      </c>
      <c r="AU1377" s="22" t="str">
        <f aca="false">IF(AH1377="","Sin dato",IF(AH1377-AO1377&gt;Resumen!$B$6,"Sobre-exhibido",IF(AO1377-AH1377&gt;Resumen!$B$6,"Sub-exhibido","En línea")))</f>
        <v>Sub-exhibido</v>
      </c>
      <c r="AV1377" s="22" t="n">
        <f aca="false">IF(AT1377="","",IF(AT1377="Alto Potencial / Bajo Share",1,IF(AT1377="Alto Potencial / Alto Share",2,IF(AT1377="Bajo Potencial / Alto Share",3,4))))</f>
        <v>1</v>
      </c>
      <c r="AW1377" s="22" t="str">
        <f aca="false">IF(Q1377="No","Sin competencia directa",IF(AV1377=1,"1 - Foco Conquista (Alto Pot / Bajo Share)",IF(AV1377=2,"2 - Foco Defensa (Alto Pot / Alto Share)",IF(AV1377=3,"3 - Monitoreo (Bajo Pot / Alto Share)","4 - Baja Prioridad (Bajo Pot / Bajo Share)"))))</f>
        <v>1 - Foco Conquista (Alto Pot / Bajo Share)</v>
      </c>
      <c r="AX1377" s="12" t="str">
        <f aca="false">IF(OR(IFERROR(AND(W1377&lt;&gt;"",Y1377&lt;&gt;"",Y1377-W1377&gt;Resumen!$B$8),FALSE()),IFERROR(AND(X1377&lt;&gt;"",Y1377&lt;&gt;"",Y1377-X1377&gt;Resumen!$B$8),FALSE())),MAX(IF(IFERROR(AND(W1377&lt;&gt;"",Y1377&lt;&gt;"",Y1377-W1377&gt;Resumen!$B$8),FALSE()),Y1377-W1377,0),IF(IFERROR(AND(X1377&lt;&gt;"",Y1377&lt;&gt;"",Y1377-X1377&gt;Resumen!$B$8),FALSE()),Y1377-X1377,0)),"")</f>
        <v/>
      </c>
      <c r="AY1377" s="22" t="str">
        <f aca="false">IF(OR(IFERROR(AND(W1377&lt;&gt;"",Y1377&lt;&gt;"",Y1377-W1377&gt;Resumen!$B$8),FALSE()),IFERROR(AND(X1377&lt;&gt;"",Y1377&lt;&gt;"",Y1377-X1377&gt;Resumen!$B$8),FALSE())),TRIM("Lays tiene mayor markup que "&amp;IF(IFERROR(AND(W1377&lt;&gt;"",Y1377&lt;&gt;"",Y1377-W1377&gt;Resumen!$B$8),FALSE()),"Quento ","")&amp;IF(IFERROR(AND(X1377&lt;&gt;"",Y1377&lt;&gt;"",Y1377-X1377&gt;Resumen!$B$8),FALSE()),"Julicroc ","")&amp;"en este PDV"),"")</f>
        <v/>
      </c>
      <c r="AZ1377" s="22" t="str">
        <f aca="false">IF(COUNTIF('Plan Pehuamar - Lista'!$A$2:$A$167,A1377)&gt;0,"Sí","No")</f>
        <v>Sí</v>
      </c>
      <c r="BA1377" s="22" t="str">
        <f aca="false">IF(COUNTIF('Plan Combo 9+1'!$A$2:$A$226,A1377)&gt;0,"Sí","No")</f>
        <v>No</v>
      </c>
      <c r="BB1377" s="22" t="str">
        <f aca="false">IF(AH1377="","No",IF(BA1377="Sí",IF((AO1377-AH1377)&gt;Resumen!$B$6,"Sí","No"),IF((AO1377-AH1377)&gt;=Resumen!$B$132,"Sí","No")))</f>
        <v>No</v>
      </c>
      <c r="BC1377" s="22" t="str">
        <f aca="false">IF(AND(N1377="Sí",AL1377="Sí",AI1377=0),"Sí","No")</f>
        <v>No</v>
      </c>
      <c r="BD1377" s="22" t="str">
        <f aca="false">IF(COUNTIF('Plan 9+1 (con Pehuamar)'!$A$2:$A$227,A1377)&gt;0,"Sí","No")</f>
        <v>No</v>
      </c>
    </row>
    <row r="1378" customFormat="false" ht="15" hidden="false" customHeight="true" outlineLevel="0" collapsed="false">
      <c r="A1378" s="6" t="n">
        <v>402023</v>
      </c>
      <c r="B1378" s="6" t="n">
        <v>7</v>
      </c>
      <c r="C1378" s="6" t="n">
        <v>702</v>
      </c>
      <c r="D1378" s="6" t="s">
        <v>254</v>
      </c>
      <c r="E1378" s="6" t="s">
        <v>1547</v>
      </c>
      <c r="F1378" s="6" t="s">
        <v>196</v>
      </c>
      <c r="G1378" s="6" t="s">
        <v>129</v>
      </c>
      <c r="H1378" s="6" t="s">
        <v>197</v>
      </c>
      <c r="I1378" s="27" t="n">
        <v>40</v>
      </c>
      <c r="J1378" s="27" t="n">
        <v>0</v>
      </c>
      <c r="K1378" s="27" t="n">
        <v>35</v>
      </c>
      <c r="L1378" s="28" t="n">
        <f aca="false">I1378+J1378</f>
        <v>40</v>
      </c>
      <c r="M1378" s="28" t="n">
        <f aca="false">L1378+K1378</f>
        <v>75</v>
      </c>
      <c r="N1378" s="22" t="str">
        <f aca="false">IF(I1378&gt;0,"Sí","No")</f>
        <v>Sí</v>
      </c>
      <c r="O1378" s="22" t="str">
        <f aca="false">IF(J1378&gt;0,"Sí","No")</f>
        <v>No</v>
      </c>
      <c r="P1378" s="22" t="str">
        <f aca="false">IF(K1378&gt;0,"Sí","No")</f>
        <v>Sí</v>
      </c>
      <c r="Q1378" s="22" t="str">
        <f aca="false">IF(OR(I1378&gt;0,J1378&gt;0),"Sí","No")</f>
        <v>Sí</v>
      </c>
      <c r="R1378" s="27" t="n">
        <v>1800</v>
      </c>
      <c r="S1378" s="27" t="n">
        <v>2700</v>
      </c>
      <c r="T1378" s="27"/>
      <c r="U1378" s="27"/>
      <c r="V1378" s="27" t="n">
        <v>3400</v>
      </c>
      <c r="W1378" s="12" t="n">
        <f aca="false">IF(AND(I1378&gt;0,R1378&gt;0),(S1378-R1378)/R1378,"")</f>
        <v>0.5</v>
      </c>
      <c r="X1378" s="12" t="str">
        <f aca="false">IF(AND(J1378&gt;0,T1378&gt;0),(U1378-T1378)/T1378,"")</f>
        <v/>
      </c>
      <c r="Y1378" s="12" t="n">
        <f aca="false">IF(AND(K1378&gt;0,V1378&gt;0),(V1378-Resumen!$B$7)/Resumen!$B$7,"")</f>
        <v>0.36</v>
      </c>
      <c r="Z1378" s="28" t="n">
        <f aca="false">IF(AND(K1378&gt;0,I1378&gt;0,V1378&gt;0,S1378&gt;0),V1378-S1378,"")</f>
        <v>700</v>
      </c>
      <c r="AA1378" s="12" t="n">
        <f aca="false">IF(Z1378&lt;&gt;"",Z1378/S1378,"")</f>
        <v>0.259259259259259</v>
      </c>
      <c r="AB1378" s="28" t="str">
        <f aca="false">IF(AND(K1378&gt;0,J1378&gt;0,V1378&gt;0,U1378&gt;0),V1378-U1378,"")</f>
        <v/>
      </c>
      <c r="AC1378" s="12" t="str">
        <f aca="false">IF(AB1378&lt;&gt;"",AB1378/U1378,"")</f>
        <v/>
      </c>
      <c r="AD1378" s="27" t="n">
        <v>10</v>
      </c>
      <c r="AE1378" s="27" t="n">
        <v>10</v>
      </c>
      <c r="AF1378" s="27" t="n">
        <v>0</v>
      </c>
      <c r="AG1378" s="28" t="n">
        <f aca="false">AD1378+AE1378+AF1378</f>
        <v>20</v>
      </c>
      <c r="AH1378" s="12" t="n">
        <f aca="false">IF(AG1378&gt;0,AD1378/AG1378,"")</f>
        <v>0.5</v>
      </c>
      <c r="AI1378" s="27" t="n">
        <v>1</v>
      </c>
      <c r="AJ1378" s="27" t="n">
        <v>0</v>
      </c>
      <c r="AK1378" s="27" t="n">
        <v>0</v>
      </c>
      <c r="AL1378" s="22" t="str">
        <f aca="false">IF(OR(AJ1378&gt;0,AK1378&gt;0),"Sí","No")</f>
        <v>No</v>
      </c>
      <c r="AM1378" s="6" t="s">
        <v>198</v>
      </c>
      <c r="AN1378" s="6"/>
      <c r="AO1378" s="12" t="n">
        <f aca="false">IF(M1378&gt;0,K1378/M1378,"")</f>
        <v>0.466666666666667</v>
      </c>
      <c r="AP1378" s="22" t="str">
        <f aca="false">IF(M1378&gt;=Resumen!$B$5,"Alto","Bajo")</f>
        <v>Alto</v>
      </c>
      <c r="AQ1378" s="22" t="str">
        <f aca="false">IF(AO1378&gt;=Resumen!$B$28,"Alto","Bajo")</f>
        <v>Alto</v>
      </c>
      <c r="AR1378" s="22" t="str">
        <f aca="false">AP1378&amp;" Potencial / "&amp;AQ1378&amp;" Share"</f>
        <v>Alto Potencial / Alto Share</v>
      </c>
      <c r="AS1378" s="22" t="str">
        <f aca="false">IF(Q1378="Sí",IF(AO1378&gt;=Resumen!$B$29,"Alto","Bajo"),"")</f>
        <v>Bajo</v>
      </c>
      <c r="AT1378" s="22" t="str">
        <f aca="false">IF(AS1378&lt;&gt;"",AP1378&amp;" Potencial / "&amp;AS1378&amp;" Share","")</f>
        <v>Alto Potencial / Bajo Share</v>
      </c>
      <c r="AU1378" s="22" t="str">
        <f aca="false">IF(AH1378="","Sin dato",IF(AH1378-AO1378&gt;Resumen!$B$6,"Sobre-exhibido",IF(AO1378-AH1378&gt;Resumen!$B$6,"Sub-exhibido","En línea")))</f>
        <v>En línea</v>
      </c>
      <c r="AV1378" s="22" t="n">
        <f aca="false">IF(AT1378="","",IF(AT1378="Alto Potencial / Bajo Share",1,IF(AT1378="Alto Potencial / Alto Share",2,IF(AT1378="Bajo Potencial / Alto Share",3,4))))</f>
        <v>1</v>
      </c>
      <c r="AW1378" s="22" t="str">
        <f aca="false">IF(Q1378="No","Sin competencia directa",IF(AV1378=1,"1 - Foco Conquista (Alto Pot / Bajo Share)",IF(AV1378=2,"2 - Foco Defensa (Alto Pot / Alto Share)",IF(AV1378=3,"3 - Monitoreo (Bajo Pot / Alto Share)","4 - Baja Prioridad (Bajo Pot / Bajo Share)"))))</f>
        <v>1 - Foco Conquista (Alto Pot / Bajo Share)</v>
      </c>
      <c r="AX1378" s="12" t="str">
        <f aca="false">IF(OR(IFERROR(AND(W1378&lt;&gt;"",Y1378&lt;&gt;"",Y1378-W1378&gt;Resumen!$B$8),FALSE()),IFERROR(AND(X1378&lt;&gt;"",Y1378&lt;&gt;"",Y1378-X1378&gt;Resumen!$B$8),FALSE())),MAX(IF(IFERROR(AND(W1378&lt;&gt;"",Y1378&lt;&gt;"",Y1378-W1378&gt;Resumen!$B$8),FALSE()),Y1378-W1378,0),IF(IFERROR(AND(X1378&lt;&gt;"",Y1378&lt;&gt;"",Y1378-X1378&gt;Resumen!$B$8),FALSE()),Y1378-X1378,0)),"")</f>
        <v/>
      </c>
      <c r="AY1378" s="22" t="str">
        <f aca="false">IF(OR(IFERROR(AND(W1378&lt;&gt;"",Y1378&lt;&gt;"",Y1378-W1378&gt;Resumen!$B$8),FALSE()),IFERROR(AND(X1378&lt;&gt;"",Y1378&lt;&gt;"",Y1378-X1378&gt;Resumen!$B$8),FALSE())),TRIM("Lays tiene mayor markup que "&amp;IF(IFERROR(AND(W1378&lt;&gt;"",Y1378&lt;&gt;"",Y1378-W1378&gt;Resumen!$B$8),FALSE()),"Quento ","")&amp;IF(IFERROR(AND(X1378&lt;&gt;"",Y1378&lt;&gt;"",Y1378-X1378&gt;Resumen!$B$8),FALSE()),"Julicroc ","")&amp;"en este PDV"),"")</f>
        <v/>
      </c>
      <c r="AZ1378" s="22" t="str">
        <f aca="false">IF(COUNTIF('Plan Pehuamar - Lista'!$A$2:$A$167,A1378)&gt;0,"Sí","No")</f>
        <v>Sí</v>
      </c>
      <c r="BA1378" s="22" t="str">
        <f aca="false">IF(COUNTIF('Plan Combo 9+1'!$A$2:$A$226,A1378)&gt;0,"Sí","No")</f>
        <v>No</v>
      </c>
      <c r="BB1378" s="22" t="str">
        <f aca="false">IF(AH1378="","No",IF(BA1378="Sí",IF((AO1378-AH1378)&gt;Resumen!$B$6,"Sí","No"),IF((AO1378-AH1378)&gt;=Resumen!$B$132,"Sí","No")))</f>
        <v>No</v>
      </c>
      <c r="BC1378" s="22" t="str">
        <f aca="false">IF(AND(N1378="Sí",AL1378="Sí",AI1378=0),"Sí","No")</f>
        <v>No</v>
      </c>
      <c r="BD1378" s="22" t="str">
        <f aca="false">IF(COUNTIF('Plan 9+1 (con Pehuamar)'!$A$2:$A$227,A1378)&gt;0,"Sí","No")</f>
        <v>No</v>
      </c>
    </row>
    <row r="1379" customFormat="false" ht="15" hidden="false" customHeight="true" outlineLevel="0" collapsed="false">
      <c r="A1379" s="6" t="n">
        <v>402032</v>
      </c>
      <c r="B1379" s="6" t="n">
        <v>7</v>
      </c>
      <c r="C1379" s="6" t="n">
        <v>702</v>
      </c>
      <c r="D1379" s="6" t="s">
        <v>254</v>
      </c>
      <c r="E1379" s="6" t="s">
        <v>1548</v>
      </c>
      <c r="F1379" s="6" t="s">
        <v>196</v>
      </c>
      <c r="G1379" s="6" t="s">
        <v>129</v>
      </c>
      <c r="H1379" s="6" t="s">
        <v>197</v>
      </c>
      <c r="I1379" s="27" t="n">
        <v>30</v>
      </c>
      <c r="J1379" s="27" t="n">
        <v>0</v>
      </c>
      <c r="K1379" s="27" t="n">
        <v>20</v>
      </c>
      <c r="L1379" s="28" t="n">
        <f aca="false">I1379+J1379</f>
        <v>30</v>
      </c>
      <c r="M1379" s="28" t="n">
        <f aca="false">L1379+K1379</f>
        <v>50</v>
      </c>
      <c r="N1379" s="22" t="str">
        <f aca="false">IF(I1379&gt;0,"Sí","No")</f>
        <v>Sí</v>
      </c>
      <c r="O1379" s="22" t="str">
        <f aca="false">IF(J1379&gt;0,"Sí","No")</f>
        <v>No</v>
      </c>
      <c r="P1379" s="22" t="str">
        <f aca="false">IF(K1379&gt;0,"Sí","No")</f>
        <v>Sí</v>
      </c>
      <c r="Q1379" s="22" t="str">
        <f aca="false">IF(OR(I1379&gt;0,J1379&gt;0),"Sí","No")</f>
        <v>Sí</v>
      </c>
      <c r="R1379" s="27" t="n">
        <v>1800</v>
      </c>
      <c r="S1379" s="27" t="n">
        <v>2800</v>
      </c>
      <c r="T1379" s="27"/>
      <c r="U1379" s="27"/>
      <c r="V1379" s="27" t="n">
        <v>3500</v>
      </c>
      <c r="W1379" s="12" t="n">
        <f aca="false">IF(AND(I1379&gt;0,R1379&gt;0),(S1379-R1379)/R1379,"")</f>
        <v>0.555555555555556</v>
      </c>
      <c r="X1379" s="12" t="str">
        <f aca="false">IF(AND(J1379&gt;0,T1379&gt;0),(U1379-T1379)/T1379,"")</f>
        <v/>
      </c>
      <c r="Y1379" s="12" t="n">
        <f aca="false">IF(AND(K1379&gt;0,V1379&gt;0),(V1379-Resumen!$B$7)/Resumen!$B$7,"")</f>
        <v>0.4</v>
      </c>
      <c r="Z1379" s="28" t="n">
        <f aca="false">IF(AND(K1379&gt;0,I1379&gt;0,V1379&gt;0,S1379&gt;0),V1379-S1379,"")</f>
        <v>700</v>
      </c>
      <c r="AA1379" s="12" t="n">
        <f aca="false">IF(Z1379&lt;&gt;"",Z1379/S1379,"")</f>
        <v>0.25</v>
      </c>
      <c r="AB1379" s="28" t="str">
        <f aca="false">IF(AND(K1379&gt;0,J1379&gt;0,V1379&gt;0,U1379&gt;0),V1379-U1379,"")</f>
        <v/>
      </c>
      <c r="AC1379" s="12" t="str">
        <f aca="false">IF(AB1379&lt;&gt;"",AB1379/U1379,"")</f>
        <v/>
      </c>
      <c r="AD1379" s="27" t="n">
        <v>4</v>
      </c>
      <c r="AE1379" s="27" t="n">
        <v>6</v>
      </c>
      <c r="AF1379" s="27" t="n">
        <v>0</v>
      </c>
      <c r="AG1379" s="28" t="n">
        <f aca="false">AD1379+AE1379+AF1379</f>
        <v>10</v>
      </c>
      <c r="AH1379" s="12" t="n">
        <f aca="false">IF(AG1379&gt;0,AD1379/AG1379,"")</f>
        <v>0.4</v>
      </c>
      <c r="AI1379" s="27" t="n">
        <v>1</v>
      </c>
      <c r="AJ1379" s="27" t="n">
        <v>0</v>
      </c>
      <c r="AK1379" s="27" t="n">
        <v>0</v>
      </c>
      <c r="AL1379" s="22" t="str">
        <f aca="false">IF(OR(AJ1379&gt;0,AK1379&gt;0),"Sí","No")</f>
        <v>No</v>
      </c>
      <c r="AM1379" s="6" t="s">
        <v>198</v>
      </c>
      <c r="AN1379" s="6"/>
      <c r="AO1379" s="12" t="n">
        <f aca="false">IF(M1379&gt;0,K1379/M1379,"")</f>
        <v>0.4</v>
      </c>
      <c r="AP1379" s="22" t="str">
        <f aca="false">IF(M1379&gt;=Resumen!$B$5,"Alto","Bajo")</f>
        <v>Alto</v>
      </c>
      <c r="AQ1379" s="22" t="str">
        <f aca="false">IF(AO1379&gt;=Resumen!$B$28,"Alto","Bajo")</f>
        <v>Alto</v>
      </c>
      <c r="AR1379" s="22" t="str">
        <f aca="false">AP1379&amp;" Potencial / "&amp;AQ1379&amp;" Share"</f>
        <v>Alto Potencial / Alto Share</v>
      </c>
      <c r="AS1379" s="22" t="str">
        <f aca="false">IF(Q1379="Sí",IF(AO1379&gt;=Resumen!$B$29,"Alto","Bajo"),"")</f>
        <v>Bajo</v>
      </c>
      <c r="AT1379" s="22" t="str">
        <f aca="false">IF(AS1379&lt;&gt;"",AP1379&amp;" Potencial / "&amp;AS1379&amp;" Share","")</f>
        <v>Alto Potencial / Bajo Share</v>
      </c>
      <c r="AU1379" s="22" t="str">
        <f aca="false">IF(AH1379="","Sin dato",IF(AH1379-AO1379&gt;Resumen!$B$6,"Sobre-exhibido",IF(AO1379-AH1379&gt;Resumen!$B$6,"Sub-exhibido","En línea")))</f>
        <v>En línea</v>
      </c>
      <c r="AV1379" s="22" t="n">
        <f aca="false">IF(AT1379="","",IF(AT1379="Alto Potencial / Bajo Share",1,IF(AT1379="Alto Potencial / Alto Share",2,IF(AT1379="Bajo Potencial / Alto Share",3,4))))</f>
        <v>1</v>
      </c>
      <c r="AW1379" s="22" t="str">
        <f aca="false">IF(Q1379="No","Sin competencia directa",IF(AV1379=1,"1 - Foco Conquista (Alto Pot / Bajo Share)",IF(AV1379=2,"2 - Foco Defensa (Alto Pot / Alto Share)",IF(AV1379=3,"3 - Monitoreo (Bajo Pot / Alto Share)","4 - Baja Prioridad (Bajo Pot / Bajo Share)"))))</f>
        <v>1 - Foco Conquista (Alto Pot / Bajo Share)</v>
      </c>
      <c r="AX1379" s="12" t="str">
        <f aca="false">IF(OR(IFERROR(AND(W1379&lt;&gt;"",Y1379&lt;&gt;"",Y1379-W1379&gt;Resumen!$B$8),FALSE()),IFERROR(AND(X1379&lt;&gt;"",Y1379&lt;&gt;"",Y1379-X1379&gt;Resumen!$B$8),FALSE())),MAX(IF(IFERROR(AND(W1379&lt;&gt;"",Y1379&lt;&gt;"",Y1379-W1379&gt;Resumen!$B$8),FALSE()),Y1379-W1379,0),IF(IFERROR(AND(X1379&lt;&gt;"",Y1379&lt;&gt;"",Y1379-X1379&gt;Resumen!$B$8),FALSE()),Y1379-X1379,0)),"")</f>
        <v/>
      </c>
      <c r="AY1379" s="22" t="str">
        <f aca="false">IF(OR(IFERROR(AND(W1379&lt;&gt;"",Y1379&lt;&gt;"",Y1379-W1379&gt;Resumen!$B$8),FALSE()),IFERROR(AND(X1379&lt;&gt;"",Y1379&lt;&gt;"",Y1379-X1379&gt;Resumen!$B$8),FALSE())),TRIM("Lays tiene mayor markup que "&amp;IF(IFERROR(AND(W1379&lt;&gt;"",Y1379&lt;&gt;"",Y1379-W1379&gt;Resumen!$B$8),FALSE()),"Quento ","")&amp;IF(IFERROR(AND(X1379&lt;&gt;"",Y1379&lt;&gt;"",Y1379-X1379&gt;Resumen!$B$8),FALSE()),"Julicroc ","")&amp;"en este PDV"),"")</f>
        <v/>
      </c>
      <c r="AZ1379" s="22" t="str">
        <f aca="false">IF(COUNTIF('Plan Pehuamar - Lista'!$A$2:$A$167,A1379)&gt;0,"Sí","No")</f>
        <v>No</v>
      </c>
      <c r="BA1379" s="22" t="str">
        <f aca="false">IF(COUNTIF('Plan Combo 9+1'!$A$2:$A$226,A1379)&gt;0,"Sí","No")</f>
        <v>Sí</v>
      </c>
      <c r="BB1379" s="22" t="str">
        <f aca="false">IF(AH1379="","No",IF(BA1379="Sí",IF((AO1379-AH1379)&gt;Resumen!$B$6,"Sí","No"),IF((AO1379-AH1379)&gt;=Resumen!$B$132,"Sí","No")))</f>
        <v>No</v>
      </c>
      <c r="BC1379" s="22" t="str">
        <f aca="false">IF(AND(N1379="Sí",AL1379="Sí",AI1379=0),"Sí","No")</f>
        <v>No</v>
      </c>
      <c r="BD1379" s="22" t="str">
        <f aca="false">IF(COUNTIF('Plan 9+1 (con Pehuamar)'!$A$2:$A$227,A1379)&gt;0,"Sí","No")</f>
        <v>No</v>
      </c>
    </row>
    <row r="1380" customFormat="false" ht="15" hidden="false" customHeight="true" outlineLevel="0" collapsed="false">
      <c r="A1380" s="6" t="n">
        <v>402061</v>
      </c>
      <c r="B1380" s="6" t="n">
        <v>7</v>
      </c>
      <c r="C1380" s="6" t="n">
        <v>702</v>
      </c>
      <c r="D1380" s="6" t="s">
        <v>254</v>
      </c>
      <c r="E1380" s="6" t="s">
        <v>1549</v>
      </c>
      <c r="F1380" s="6" t="s">
        <v>196</v>
      </c>
      <c r="G1380" s="6" t="s">
        <v>129</v>
      </c>
      <c r="H1380" s="6" t="s">
        <v>197</v>
      </c>
      <c r="I1380" s="27" t="n">
        <v>0</v>
      </c>
      <c r="J1380" s="27" t="n">
        <v>0</v>
      </c>
      <c r="K1380" s="27" t="n">
        <v>2.3</v>
      </c>
      <c r="L1380" s="28" t="n">
        <f aca="false">I1380+J1380</f>
        <v>0</v>
      </c>
      <c r="M1380" s="28" t="n">
        <f aca="false">L1380+K1380</f>
        <v>2.3</v>
      </c>
      <c r="N1380" s="22" t="str">
        <f aca="false">IF(I1380&gt;0,"Sí","No")</f>
        <v>No</v>
      </c>
      <c r="O1380" s="22" t="str">
        <f aca="false">IF(J1380&gt;0,"Sí","No")</f>
        <v>No</v>
      </c>
      <c r="P1380" s="22" t="str">
        <f aca="false">IF(K1380&gt;0,"Sí","No")</f>
        <v>Sí</v>
      </c>
      <c r="Q1380" s="22" t="str">
        <f aca="false">IF(OR(I1380&gt;0,J1380&gt;0),"Sí","No")</f>
        <v>No</v>
      </c>
      <c r="R1380" s="27"/>
      <c r="S1380" s="27"/>
      <c r="T1380" s="27"/>
      <c r="U1380" s="27"/>
      <c r="V1380" s="27"/>
      <c r="W1380" s="12" t="str">
        <f aca="false">IF(AND(I1380&gt;0,R1380&gt;0),(S1380-R1380)/R1380,"")</f>
        <v/>
      </c>
      <c r="X1380" s="12" t="str">
        <f aca="false">IF(AND(J1380&gt;0,T1380&gt;0),(U1380-T1380)/T1380,"")</f>
        <v/>
      </c>
      <c r="Y1380" s="12" t="str">
        <f aca="false">IF(AND(K1380&gt;0,V1380&gt;0),(V1380-Resumen!$B$7)/Resumen!$B$7,"")</f>
        <v/>
      </c>
      <c r="Z1380" s="28" t="str">
        <f aca="false">IF(AND(K1380&gt;0,I1380&gt;0,V1380&gt;0,S1380&gt;0),V1380-S1380,"")</f>
        <v/>
      </c>
      <c r="AA1380" s="12" t="str">
        <f aca="false">IF(Z1380&lt;&gt;"",Z1380/S1380,"")</f>
        <v/>
      </c>
      <c r="AB1380" s="28" t="str">
        <f aca="false">IF(AND(K1380&gt;0,J1380&gt;0,V1380&gt;0,U1380&gt;0),V1380-U1380,"")</f>
        <v/>
      </c>
      <c r="AC1380" s="12" t="str">
        <f aca="false">IF(AB1380&lt;&gt;"",AB1380/U1380,"")</f>
        <v/>
      </c>
      <c r="AD1380" s="27" t="n">
        <v>0</v>
      </c>
      <c r="AE1380" s="27" t="n">
        <v>0</v>
      </c>
      <c r="AF1380" s="27" t="n">
        <v>0</v>
      </c>
      <c r="AG1380" s="28" t="n">
        <f aca="false">AD1380+AE1380+AF1380</f>
        <v>0</v>
      </c>
      <c r="AH1380" s="12" t="str">
        <f aca="false">IF(AG1380&gt;0,AD1380/AG1380,"")</f>
        <v/>
      </c>
      <c r="AI1380" s="27" t="n">
        <v>0</v>
      </c>
      <c r="AJ1380" s="27" t="n">
        <v>0</v>
      </c>
      <c r="AK1380" s="27" t="n">
        <v>0</v>
      </c>
      <c r="AL1380" s="22" t="str">
        <f aca="false">IF(OR(AJ1380&gt;0,AK1380&gt;0),"Sí","No")</f>
        <v>No</v>
      </c>
      <c r="AM1380" s="6"/>
      <c r="AN1380" s="6"/>
      <c r="AO1380" s="12" t="n">
        <f aca="false">IF(M1380&gt;0,K1380/M1380,"")</f>
        <v>1</v>
      </c>
      <c r="AP1380" s="22" t="str">
        <f aca="false">IF(M1380&gt;=Resumen!$B$5,"Alto","Bajo")</f>
        <v>Bajo</v>
      </c>
      <c r="AQ1380" s="22" t="str">
        <f aca="false">IF(AO1380&gt;=Resumen!$B$28,"Alto","Bajo")</f>
        <v>Alto</v>
      </c>
      <c r="AR1380" s="22" t="str">
        <f aca="false">AP1380&amp;" Potencial / "&amp;AQ1380&amp;" Share"</f>
        <v>Bajo Potencial / Alto Share</v>
      </c>
      <c r="AS1380" s="22" t="str">
        <f aca="false">IF(Q1380="Sí",IF(AO1380&gt;=Resumen!$B$29,"Alto","Bajo"),"")</f>
        <v/>
      </c>
      <c r="AT1380" s="22" t="str">
        <f aca="false">IF(AS1380&lt;&gt;"",AP1380&amp;" Potencial / "&amp;AS1380&amp;" Share","")</f>
        <v/>
      </c>
      <c r="AU1380" s="22" t="str">
        <f aca="false">IF(AH1380="","Sin dato",IF(AH1380-AO1380&gt;Resumen!$B$6,"Sobre-exhibido",IF(AO1380-AH1380&gt;Resumen!$B$6,"Sub-exhibido","En línea")))</f>
        <v>Sin dato</v>
      </c>
      <c r="AV1380" s="22" t="str">
        <f aca="false">IF(AT1380="","",IF(AT1380="Alto Potencial / Bajo Share",1,IF(AT1380="Alto Potencial / Alto Share",2,IF(AT1380="Bajo Potencial / Alto Share",3,4))))</f>
        <v/>
      </c>
      <c r="AW1380" s="22" t="str">
        <f aca="false">IF(Q1380="No","Sin competencia directa",IF(AV1380=1,"1 - Foco Conquista (Alto Pot / Bajo Share)",IF(AV1380=2,"2 - Foco Defensa (Alto Pot / Alto Share)",IF(AV1380=3,"3 - Monitoreo (Bajo Pot / Alto Share)","4 - Baja Prioridad (Bajo Pot / Bajo Share)"))))</f>
        <v>Sin competencia directa</v>
      </c>
      <c r="AX1380" s="12" t="str">
        <f aca="false">IF(OR(IFERROR(AND(W1380&lt;&gt;"",Y1380&lt;&gt;"",Y1380-W1380&gt;Resumen!$B$8),FALSE()),IFERROR(AND(X1380&lt;&gt;"",Y1380&lt;&gt;"",Y1380-X1380&gt;Resumen!$B$8),FALSE())),MAX(IF(IFERROR(AND(W1380&lt;&gt;"",Y1380&lt;&gt;"",Y1380-W1380&gt;Resumen!$B$8),FALSE()),Y1380-W1380,0),IF(IFERROR(AND(X1380&lt;&gt;"",Y1380&lt;&gt;"",Y1380-X1380&gt;Resumen!$B$8),FALSE()),Y1380-X1380,0)),"")</f>
        <v/>
      </c>
      <c r="AY1380" s="22" t="str">
        <f aca="false">IF(OR(IFERROR(AND(W1380&lt;&gt;"",Y1380&lt;&gt;"",Y1380-W1380&gt;Resumen!$B$8),FALSE()),IFERROR(AND(X1380&lt;&gt;"",Y1380&lt;&gt;"",Y1380-X1380&gt;Resumen!$B$8),FALSE())),TRIM("Lays tiene mayor markup que "&amp;IF(IFERROR(AND(W1380&lt;&gt;"",Y1380&lt;&gt;"",Y1380-W1380&gt;Resumen!$B$8),FALSE()),"Quento ","")&amp;IF(IFERROR(AND(X1380&lt;&gt;"",Y1380&lt;&gt;"",Y1380-X1380&gt;Resumen!$B$8),FALSE()),"Julicroc ","")&amp;"en este PDV"),"")</f>
        <v/>
      </c>
      <c r="AZ1380" s="22" t="str">
        <f aca="false">IF(COUNTIF('Plan Pehuamar - Lista'!$A$2:$A$167,A1380)&gt;0,"Sí","No")</f>
        <v>No</v>
      </c>
      <c r="BA1380" s="22" t="str">
        <f aca="false">IF(COUNTIF('Plan Combo 9+1'!$A$2:$A$226,A1380)&gt;0,"Sí","No")</f>
        <v>No</v>
      </c>
      <c r="BB1380" s="22" t="str">
        <f aca="false">IF(AH1380="","No",IF(BA1380="Sí",IF((AO1380-AH1380)&gt;Resumen!$B$6,"Sí","No"),IF((AO1380-AH1380)&gt;=Resumen!$B$132,"Sí","No")))</f>
        <v>No</v>
      </c>
      <c r="BC1380" s="22" t="str">
        <f aca="false">IF(AND(N1380="Sí",AL1380="Sí",AI1380=0),"Sí","No")</f>
        <v>No</v>
      </c>
      <c r="BD1380" s="22" t="str">
        <f aca="false">IF(COUNTIF('Plan 9+1 (con Pehuamar)'!$A$2:$A$227,A1380)&gt;0,"Sí","No")</f>
        <v>No</v>
      </c>
    </row>
    <row r="1381" customFormat="false" ht="15" hidden="false" customHeight="true" outlineLevel="0" collapsed="false">
      <c r="A1381" s="6" t="n">
        <v>402082</v>
      </c>
      <c r="B1381" s="6" t="n">
        <v>7</v>
      </c>
      <c r="C1381" s="6" t="n">
        <v>702</v>
      </c>
      <c r="D1381" s="6" t="s">
        <v>254</v>
      </c>
      <c r="E1381" s="6" t="s">
        <v>1550</v>
      </c>
      <c r="F1381" s="6" t="s">
        <v>196</v>
      </c>
      <c r="G1381" s="6" t="s">
        <v>129</v>
      </c>
      <c r="H1381" s="6" t="s">
        <v>197</v>
      </c>
      <c r="I1381" s="27" t="n">
        <v>45</v>
      </c>
      <c r="J1381" s="27" t="n">
        <v>0</v>
      </c>
      <c r="K1381" s="27" t="n">
        <v>30</v>
      </c>
      <c r="L1381" s="28" t="n">
        <f aca="false">I1381+J1381</f>
        <v>45</v>
      </c>
      <c r="M1381" s="28" t="n">
        <f aca="false">L1381+K1381</f>
        <v>75</v>
      </c>
      <c r="N1381" s="22" t="str">
        <f aca="false">IF(I1381&gt;0,"Sí","No")</f>
        <v>Sí</v>
      </c>
      <c r="O1381" s="22" t="str">
        <f aca="false">IF(J1381&gt;0,"Sí","No")</f>
        <v>No</v>
      </c>
      <c r="P1381" s="22" t="str">
        <f aca="false">IF(K1381&gt;0,"Sí","No")</f>
        <v>Sí</v>
      </c>
      <c r="Q1381" s="22" t="str">
        <f aca="false">IF(OR(I1381&gt;0,J1381&gt;0),"Sí","No")</f>
        <v>Sí</v>
      </c>
      <c r="R1381" s="27" t="n">
        <v>1780</v>
      </c>
      <c r="S1381" s="27" t="n">
        <v>2700</v>
      </c>
      <c r="T1381" s="27"/>
      <c r="U1381" s="27"/>
      <c r="V1381" s="27" t="n">
        <v>3400</v>
      </c>
      <c r="W1381" s="12" t="n">
        <f aca="false">IF(AND(I1381&gt;0,R1381&gt;0),(S1381-R1381)/R1381,"")</f>
        <v>0.51685393258427</v>
      </c>
      <c r="X1381" s="12" t="str">
        <f aca="false">IF(AND(J1381&gt;0,T1381&gt;0),(U1381-T1381)/T1381,"")</f>
        <v/>
      </c>
      <c r="Y1381" s="12" t="n">
        <f aca="false">IF(AND(K1381&gt;0,V1381&gt;0),(V1381-Resumen!$B$7)/Resumen!$B$7,"")</f>
        <v>0.36</v>
      </c>
      <c r="Z1381" s="28" t="n">
        <f aca="false">IF(AND(K1381&gt;0,I1381&gt;0,V1381&gt;0,S1381&gt;0),V1381-S1381,"")</f>
        <v>700</v>
      </c>
      <c r="AA1381" s="12" t="n">
        <f aca="false">IF(Z1381&lt;&gt;"",Z1381/S1381,"")</f>
        <v>0.259259259259259</v>
      </c>
      <c r="AB1381" s="28" t="str">
        <f aca="false">IF(AND(K1381&gt;0,J1381&gt;0,V1381&gt;0,U1381&gt;0),V1381-U1381,"")</f>
        <v/>
      </c>
      <c r="AC1381" s="12" t="str">
        <f aca="false">IF(AB1381&lt;&gt;"",AB1381/U1381,"")</f>
        <v/>
      </c>
      <c r="AD1381" s="27" t="n">
        <v>8</v>
      </c>
      <c r="AE1381" s="27" t="n">
        <v>10</v>
      </c>
      <c r="AF1381" s="27" t="n">
        <v>0</v>
      </c>
      <c r="AG1381" s="28" t="n">
        <f aca="false">AD1381+AE1381+AF1381</f>
        <v>18</v>
      </c>
      <c r="AH1381" s="12" t="n">
        <f aca="false">IF(AG1381&gt;0,AD1381/AG1381,"")</f>
        <v>0.444444444444444</v>
      </c>
      <c r="AI1381" s="27" t="n">
        <v>1</v>
      </c>
      <c r="AJ1381" s="27" t="n">
        <v>0</v>
      </c>
      <c r="AK1381" s="27" t="n">
        <v>0</v>
      </c>
      <c r="AL1381" s="22" t="str">
        <f aca="false">IF(OR(AJ1381&gt;0,AK1381&gt;0),"Sí","No")</f>
        <v>No</v>
      </c>
      <c r="AM1381" s="6" t="s">
        <v>198</v>
      </c>
      <c r="AN1381" s="6"/>
      <c r="AO1381" s="12" t="n">
        <f aca="false">IF(M1381&gt;0,K1381/M1381,"")</f>
        <v>0.4</v>
      </c>
      <c r="AP1381" s="22" t="str">
        <f aca="false">IF(M1381&gt;=Resumen!$B$5,"Alto","Bajo")</f>
        <v>Alto</v>
      </c>
      <c r="AQ1381" s="22" t="str">
        <f aca="false">IF(AO1381&gt;=Resumen!$B$28,"Alto","Bajo")</f>
        <v>Alto</v>
      </c>
      <c r="AR1381" s="22" t="str">
        <f aca="false">AP1381&amp;" Potencial / "&amp;AQ1381&amp;" Share"</f>
        <v>Alto Potencial / Alto Share</v>
      </c>
      <c r="AS1381" s="22" t="str">
        <f aca="false">IF(Q1381="Sí",IF(AO1381&gt;=Resumen!$B$29,"Alto","Bajo"),"")</f>
        <v>Bajo</v>
      </c>
      <c r="AT1381" s="22" t="str">
        <f aca="false">IF(AS1381&lt;&gt;"",AP1381&amp;" Potencial / "&amp;AS1381&amp;" Share","")</f>
        <v>Alto Potencial / Bajo Share</v>
      </c>
      <c r="AU1381" s="22" t="str">
        <f aca="false">IF(AH1381="","Sin dato",IF(AH1381-AO1381&gt;Resumen!$B$6,"Sobre-exhibido",IF(AO1381-AH1381&gt;Resumen!$B$6,"Sub-exhibido","En línea")))</f>
        <v>En línea</v>
      </c>
      <c r="AV1381" s="22" t="n">
        <f aca="false">IF(AT1381="","",IF(AT1381="Alto Potencial / Bajo Share",1,IF(AT1381="Alto Potencial / Alto Share",2,IF(AT1381="Bajo Potencial / Alto Share",3,4))))</f>
        <v>1</v>
      </c>
      <c r="AW1381" s="22" t="str">
        <f aca="false">IF(Q1381="No","Sin competencia directa",IF(AV1381=1,"1 - Foco Conquista (Alto Pot / Bajo Share)",IF(AV1381=2,"2 - Foco Defensa (Alto Pot / Alto Share)",IF(AV1381=3,"3 - Monitoreo (Bajo Pot / Alto Share)","4 - Baja Prioridad (Bajo Pot / Bajo Share)"))))</f>
        <v>1 - Foco Conquista (Alto Pot / Bajo Share)</v>
      </c>
      <c r="AX1381" s="12" t="str">
        <f aca="false">IF(OR(IFERROR(AND(W1381&lt;&gt;"",Y1381&lt;&gt;"",Y1381-W1381&gt;Resumen!$B$8),FALSE()),IFERROR(AND(X1381&lt;&gt;"",Y1381&lt;&gt;"",Y1381-X1381&gt;Resumen!$B$8),FALSE())),MAX(IF(IFERROR(AND(W1381&lt;&gt;"",Y1381&lt;&gt;"",Y1381-W1381&gt;Resumen!$B$8),FALSE()),Y1381-W1381,0),IF(IFERROR(AND(X1381&lt;&gt;"",Y1381&lt;&gt;"",Y1381-X1381&gt;Resumen!$B$8),FALSE()),Y1381-X1381,0)),"")</f>
        <v/>
      </c>
      <c r="AY1381" s="22" t="str">
        <f aca="false">IF(OR(IFERROR(AND(W1381&lt;&gt;"",Y1381&lt;&gt;"",Y1381-W1381&gt;Resumen!$B$8),FALSE()),IFERROR(AND(X1381&lt;&gt;"",Y1381&lt;&gt;"",Y1381-X1381&gt;Resumen!$B$8),FALSE())),TRIM("Lays tiene mayor markup que "&amp;IF(IFERROR(AND(W1381&lt;&gt;"",Y1381&lt;&gt;"",Y1381-W1381&gt;Resumen!$B$8),FALSE()),"Quento ","")&amp;IF(IFERROR(AND(X1381&lt;&gt;"",Y1381&lt;&gt;"",Y1381-X1381&gt;Resumen!$B$8),FALSE()),"Julicroc ","")&amp;"en este PDV"),"")</f>
        <v/>
      </c>
      <c r="AZ1381" s="22" t="str">
        <f aca="false">IF(COUNTIF('Plan Pehuamar - Lista'!$A$2:$A$167,A1381)&gt;0,"Sí","No")</f>
        <v>Sí</v>
      </c>
      <c r="BA1381" s="22" t="str">
        <f aca="false">IF(COUNTIF('Plan Combo 9+1'!$A$2:$A$226,A1381)&gt;0,"Sí","No")</f>
        <v>No</v>
      </c>
      <c r="BB1381" s="22" t="str">
        <f aca="false">IF(AH1381="","No",IF(BA1381="Sí",IF((AO1381-AH1381)&gt;Resumen!$B$6,"Sí","No"),IF((AO1381-AH1381)&gt;=Resumen!$B$132,"Sí","No")))</f>
        <v>No</v>
      </c>
      <c r="BC1381" s="22" t="str">
        <f aca="false">IF(AND(N1381="Sí",AL1381="Sí",AI1381=0),"Sí","No")</f>
        <v>No</v>
      </c>
      <c r="BD1381" s="22" t="str">
        <f aca="false">IF(COUNTIF('Plan 9+1 (con Pehuamar)'!$A$2:$A$227,A1381)&gt;0,"Sí","No")</f>
        <v>No</v>
      </c>
    </row>
    <row r="1382" customFormat="false" ht="15" hidden="false" customHeight="true" outlineLevel="0" collapsed="false">
      <c r="A1382" s="6" t="n">
        <v>402093</v>
      </c>
      <c r="B1382" s="6" t="n">
        <v>7</v>
      </c>
      <c r="C1382" s="6" t="n">
        <v>702</v>
      </c>
      <c r="D1382" s="6" t="s">
        <v>254</v>
      </c>
      <c r="E1382" s="6" t="s">
        <v>1551</v>
      </c>
      <c r="F1382" s="6" t="s">
        <v>196</v>
      </c>
      <c r="G1382" s="6" t="s">
        <v>129</v>
      </c>
      <c r="H1382" s="6" t="s">
        <v>197</v>
      </c>
      <c r="I1382" s="27" t="n">
        <v>20</v>
      </c>
      <c r="J1382" s="27" t="n">
        <v>0</v>
      </c>
      <c r="K1382" s="27" t="n">
        <v>10</v>
      </c>
      <c r="L1382" s="28" t="n">
        <f aca="false">I1382+J1382</f>
        <v>20</v>
      </c>
      <c r="M1382" s="28" t="n">
        <f aca="false">L1382+K1382</f>
        <v>30</v>
      </c>
      <c r="N1382" s="22" t="str">
        <f aca="false">IF(I1382&gt;0,"Sí","No")</f>
        <v>Sí</v>
      </c>
      <c r="O1382" s="22" t="str">
        <f aca="false">IF(J1382&gt;0,"Sí","No")</f>
        <v>No</v>
      </c>
      <c r="P1382" s="22" t="str">
        <f aca="false">IF(K1382&gt;0,"Sí","No")</f>
        <v>Sí</v>
      </c>
      <c r="Q1382" s="22" t="str">
        <f aca="false">IF(OR(I1382&gt;0,J1382&gt;0),"Sí","No")</f>
        <v>Sí</v>
      </c>
      <c r="R1382" s="27" t="n">
        <v>1780</v>
      </c>
      <c r="S1382" s="27" t="n">
        <v>2600</v>
      </c>
      <c r="T1382" s="27"/>
      <c r="U1382" s="27"/>
      <c r="V1382" s="27" t="n">
        <v>3400</v>
      </c>
      <c r="W1382" s="12" t="n">
        <f aca="false">IF(AND(I1382&gt;0,R1382&gt;0),(S1382-R1382)/R1382,"")</f>
        <v>0.460674157303371</v>
      </c>
      <c r="X1382" s="12" t="str">
        <f aca="false">IF(AND(J1382&gt;0,T1382&gt;0),(U1382-T1382)/T1382,"")</f>
        <v/>
      </c>
      <c r="Y1382" s="12" t="n">
        <f aca="false">IF(AND(K1382&gt;0,V1382&gt;0),(V1382-Resumen!$B$7)/Resumen!$B$7,"")</f>
        <v>0.36</v>
      </c>
      <c r="Z1382" s="28" t="n">
        <f aca="false">IF(AND(K1382&gt;0,I1382&gt;0,V1382&gt;0,S1382&gt;0),V1382-S1382,"")</f>
        <v>800</v>
      </c>
      <c r="AA1382" s="12" t="n">
        <f aca="false">IF(Z1382&lt;&gt;"",Z1382/S1382,"")</f>
        <v>0.307692307692308</v>
      </c>
      <c r="AB1382" s="28" t="str">
        <f aca="false">IF(AND(K1382&gt;0,J1382&gt;0,V1382&gt;0,U1382&gt;0),V1382-U1382,"")</f>
        <v/>
      </c>
      <c r="AC1382" s="12" t="str">
        <f aca="false">IF(AB1382&lt;&gt;"",AB1382/U1382,"")</f>
        <v/>
      </c>
      <c r="AD1382" s="27" t="n">
        <v>4</v>
      </c>
      <c r="AE1382" s="27" t="n">
        <v>6</v>
      </c>
      <c r="AF1382" s="27" t="n">
        <v>0</v>
      </c>
      <c r="AG1382" s="28" t="n">
        <f aca="false">AD1382+AE1382+AF1382</f>
        <v>10</v>
      </c>
      <c r="AH1382" s="12" t="n">
        <f aca="false">IF(AG1382&gt;0,AD1382/AG1382,"")</f>
        <v>0.4</v>
      </c>
      <c r="AI1382" s="27" t="n">
        <v>1</v>
      </c>
      <c r="AJ1382" s="27" t="n">
        <v>0</v>
      </c>
      <c r="AK1382" s="27" t="n">
        <v>0</v>
      </c>
      <c r="AL1382" s="22" t="str">
        <f aca="false">IF(OR(AJ1382&gt;0,AK1382&gt;0),"Sí","No")</f>
        <v>No</v>
      </c>
      <c r="AM1382" s="6" t="s">
        <v>198</v>
      </c>
      <c r="AN1382" s="6"/>
      <c r="AO1382" s="12" t="n">
        <f aca="false">IF(M1382&gt;0,K1382/M1382,"")</f>
        <v>0.333333333333333</v>
      </c>
      <c r="AP1382" s="22" t="str">
        <f aca="false">IF(M1382&gt;=Resumen!$B$5,"Alto","Bajo")</f>
        <v>Bajo</v>
      </c>
      <c r="AQ1382" s="22" t="str">
        <f aca="false">IF(AO1382&gt;=Resumen!$B$28,"Alto","Bajo")</f>
        <v>Bajo</v>
      </c>
      <c r="AR1382" s="22" t="str">
        <f aca="false">AP1382&amp;" Potencial / "&amp;AQ1382&amp;" Share"</f>
        <v>Bajo Potencial / Bajo Share</v>
      </c>
      <c r="AS1382" s="22" t="str">
        <f aca="false">IF(Q1382="Sí",IF(AO1382&gt;=Resumen!$B$29,"Alto","Bajo"),"")</f>
        <v>Bajo</v>
      </c>
      <c r="AT1382" s="22" t="str">
        <f aca="false">IF(AS1382&lt;&gt;"",AP1382&amp;" Potencial / "&amp;AS1382&amp;" Share","")</f>
        <v>Bajo Potencial / Bajo Share</v>
      </c>
      <c r="AU1382" s="22" t="str">
        <f aca="false">IF(AH1382="","Sin dato",IF(AH1382-AO1382&gt;Resumen!$B$6,"Sobre-exhibido",IF(AO1382-AH1382&gt;Resumen!$B$6,"Sub-exhibido","En línea")))</f>
        <v>Sobre-exhibido</v>
      </c>
      <c r="AV1382" s="22" t="n">
        <f aca="false">IF(AT1382="","",IF(AT1382="Alto Potencial / Bajo Share",1,IF(AT1382="Alto Potencial / Alto Share",2,IF(AT1382="Bajo Potencial / Alto Share",3,4))))</f>
        <v>4</v>
      </c>
      <c r="AW1382" s="22" t="str">
        <f aca="false">IF(Q1382="No","Sin competencia directa",IF(AV1382=1,"1 - Foco Conquista (Alto Pot / Bajo Share)",IF(AV1382=2,"2 - Foco Defensa (Alto Pot / Alto Share)",IF(AV1382=3,"3 - Monitoreo (Bajo Pot / Alto Share)","4 - Baja Prioridad (Bajo Pot / Bajo Share)"))))</f>
        <v>4 - Baja Prioridad (Bajo Pot / Bajo Share)</v>
      </c>
      <c r="AX1382" s="12" t="str">
        <f aca="false">IF(OR(IFERROR(AND(W1382&lt;&gt;"",Y1382&lt;&gt;"",Y1382-W1382&gt;Resumen!$B$8),FALSE()),IFERROR(AND(X1382&lt;&gt;"",Y1382&lt;&gt;"",Y1382-X1382&gt;Resumen!$B$8),FALSE())),MAX(IF(IFERROR(AND(W1382&lt;&gt;"",Y1382&lt;&gt;"",Y1382-W1382&gt;Resumen!$B$8),FALSE()),Y1382-W1382,0),IF(IFERROR(AND(X1382&lt;&gt;"",Y1382&lt;&gt;"",Y1382-X1382&gt;Resumen!$B$8),FALSE()),Y1382-X1382,0)),"")</f>
        <v/>
      </c>
      <c r="AY1382" s="22" t="str">
        <f aca="false">IF(OR(IFERROR(AND(W1382&lt;&gt;"",Y1382&lt;&gt;"",Y1382-W1382&gt;Resumen!$B$8),FALSE()),IFERROR(AND(X1382&lt;&gt;"",Y1382&lt;&gt;"",Y1382-X1382&gt;Resumen!$B$8),FALSE())),TRIM("Lays tiene mayor markup que "&amp;IF(IFERROR(AND(W1382&lt;&gt;"",Y1382&lt;&gt;"",Y1382-W1382&gt;Resumen!$B$8),FALSE()),"Quento ","")&amp;IF(IFERROR(AND(X1382&lt;&gt;"",Y1382&lt;&gt;"",Y1382-X1382&gt;Resumen!$B$8),FALSE()),"Julicroc ","")&amp;"en este PDV"),"")</f>
        <v/>
      </c>
      <c r="AZ1382" s="22" t="str">
        <f aca="false">IF(COUNTIF('Plan Pehuamar - Lista'!$A$2:$A$167,A1382)&gt;0,"Sí","No")</f>
        <v>No</v>
      </c>
      <c r="BA1382" s="22" t="str">
        <f aca="false">IF(COUNTIF('Plan Combo 9+1'!$A$2:$A$226,A1382)&gt;0,"Sí","No")</f>
        <v>No</v>
      </c>
      <c r="BB1382" s="22" t="str">
        <f aca="false">IF(AH1382="","No",IF(BA1382="Sí",IF((AO1382-AH1382)&gt;Resumen!$B$6,"Sí","No"),IF((AO1382-AH1382)&gt;=Resumen!$B$132,"Sí","No")))</f>
        <v>No</v>
      </c>
      <c r="BC1382" s="22" t="str">
        <f aca="false">IF(AND(N1382="Sí",AL1382="Sí",AI1382=0),"Sí","No")</f>
        <v>No</v>
      </c>
      <c r="BD1382" s="22" t="str">
        <f aca="false">IF(COUNTIF('Plan 9+1 (con Pehuamar)'!$A$2:$A$227,A1382)&gt;0,"Sí","No")</f>
        <v>No</v>
      </c>
    </row>
    <row r="1383" customFormat="false" ht="15" hidden="false" customHeight="true" outlineLevel="0" collapsed="false">
      <c r="A1383" s="6" t="n">
        <v>402101</v>
      </c>
      <c r="B1383" s="6" t="n">
        <v>7</v>
      </c>
      <c r="C1383" s="6" t="n">
        <v>702</v>
      </c>
      <c r="D1383" s="6" t="s">
        <v>254</v>
      </c>
      <c r="E1383" s="6" t="s">
        <v>1552</v>
      </c>
      <c r="F1383" s="6" t="s">
        <v>273</v>
      </c>
      <c r="G1383" s="6" t="s">
        <v>129</v>
      </c>
      <c r="H1383" s="6" t="s">
        <v>197</v>
      </c>
      <c r="I1383" s="27" t="n">
        <v>0</v>
      </c>
      <c r="J1383" s="27" t="n">
        <v>0</v>
      </c>
      <c r="K1383" s="27" t="n">
        <v>0.1</v>
      </c>
      <c r="L1383" s="28" t="n">
        <f aca="false">I1383+J1383</f>
        <v>0</v>
      </c>
      <c r="M1383" s="28" t="n">
        <f aca="false">L1383+K1383</f>
        <v>0.1</v>
      </c>
      <c r="N1383" s="22" t="str">
        <f aca="false">IF(I1383&gt;0,"Sí","No")</f>
        <v>No</v>
      </c>
      <c r="O1383" s="22" t="str">
        <f aca="false">IF(J1383&gt;0,"Sí","No")</f>
        <v>No</v>
      </c>
      <c r="P1383" s="22" t="str">
        <f aca="false">IF(K1383&gt;0,"Sí","No")</f>
        <v>Sí</v>
      </c>
      <c r="Q1383" s="22" t="str">
        <f aca="false">IF(OR(I1383&gt;0,J1383&gt;0),"Sí","No")</f>
        <v>No</v>
      </c>
      <c r="R1383" s="27"/>
      <c r="S1383" s="27"/>
      <c r="T1383" s="27"/>
      <c r="U1383" s="27"/>
      <c r="V1383" s="27"/>
      <c r="W1383" s="12" t="str">
        <f aca="false">IF(AND(I1383&gt;0,R1383&gt;0),(S1383-R1383)/R1383,"")</f>
        <v/>
      </c>
      <c r="X1383" s="12" t="str">
        <f aca="false">IF(AND(J1383&gt;0,T1383&gt;0),(U1383-T1383)/T1383,"")</f>
        <v/>
      </c>
      <c r="Y1383" s="12" t="str">
        <f aca="false">IF(AND(K1383&gt;0,V1383&gt;0),(V1383-Resumen!$B$7)/Resumen!$B$7,"")</f>
        <v/>
      </c>
      <c r="Z1383" s="28" t="str">
        <f aca="false">IF(AND(K1383&gt;0,I1383&gt;0,V1383&gt;0,S1383&gt;0),V1383-S1383,"")</f>
        <v/>
      </c>
      <c r="AA1383" s="12" t="str">
        <f aca="false">IF(Z1383&lt;&gt;"",Z1383/S1383,"")</f>
        <v/>
      </c>
      <c r="AB1383" s="28" t="str">
        <f aca="false">IF(AND(K1383&gt;0,J1383&gt;0,V1383&gt;0,U1383&gt;0),V1383-U1383,"")</f>
        <v/>
      </c>
      <c r="AC1383" s="12" t="str">
        <f aca="false">IF(AB1383&lt;&gt;"",AB1383/U1383,"")</f>
        <v/>
      </c>
      <c r="AD1383" s="27" t="n">
        <v>0</v>
      </c>
      <c r="AE1383" s="27" t="n">
        <v>0</v>
      </c>
      <c r="AF1383" s="27" t="n">
        <v>0</v>
      </c>
      <c r="AG1383" s="28" t="n">
        <f aca="false">AD1383+AE1383+AF1383</f>
        <v>0</v>
      </c>
      <c r="AH1383" s="12" t="str">
        <f aca="false">IF(AG1383&gt;0,AD1383/AG1383,"")</f>
        <v/>
      </c>
      <c r="AI1383" s="27" t="n">
        <v>0</v>
      </c>
      <c r="AJ1383" s="27" t="n">
        <v>0</v>
      </c>
      <c r="AK1383" s="27" t="n">
        <v>0</v>
      </c>
      <c r="AL1383" s="22" t="str">
        <f aca="false">IF(OR(AJ1383&gt;0,AK1383&gt;0),"Sí","No")</f>
        <v>No</v>
      </c>
      <c r="AM1383" s="6"/>
      <c r="AN1383" s="6"/>
      <c r="AO1383" s="12" t="n">
        <f aca="false">IF(M1383&gt;0,K1383/M1383,"")</f>
        <v>1</v>
      </c>
      <c r="AP1383" s="22" t="str">
        <f aca="false">IF(M1383&gt;=Resumen!$B$5,"Alto","Bajo")</f>
        <v>Bajo</v>
      </c>
      <c r="AQ1383" s="22" t="str">
        <f aca="false">IF(AO1383&gt;=Resumen!$B$28,"Alto","Bajo")</f>
        <v>Alto</v>
      </c>
      <c r="AR1383" s="22" t="str">
        <f aca="false">AP1383&amp;" Potencial / "&amp;AQ1383&amp;" Share"</f>
        <v>Bajo Potencial / Alto Share</v>
      </c>
      <c r="AS1383" s="22" t="str">
        <f aca="false">IF(Q1383="Sí",IF(AO1383&gt;=Resumen!$B$29,"Alto","Bajo"),"")</f>
        <v/>
      </c>
      <c r="AT1383" s="22" t="str">
        <f aca="false">IF(AS1383&lt;&gt;"",AP1383&amp;" Potencial / "&amp;AS1383&amp;" Share","")</f>
        <v/>
      </c>
      <c r="AU1383" s="22" t="str">
        <f aca="false">IF(AH1383="","Sin dato",IF(AH1383-AO1383&gt;Resumen!$B$6,"Sobre-exhibido",IF(AO1383-AH1383&gt;Resumen!$B$6,"Sub-exhibido","En línea")))</f>
        <v>Sin dato</v>
      </c>
      <c r="AV1383" s="22" t="str">
        <f aca="false">IF(AT1383="","",IF(AT1383="Alto Potencial / Bajo Share",1,IF(AT1383="Alto Potencial / Alto Share",2,IF(AT1383="Bajo Potencial / Alto Share",3,4))))</f>
        <v/>
      </c>
      <c r="AW1383" s="22" t="str">
        <f aca="false">IF(Q1383="No","Sin competencia directa",IF(AV1383=1,"1 - Foco Conquista (Alto Pot / Bajo Share)",IF(AV1383=2,"2 - Foco Defensa (Alto Pot / Alto Share)",IF(AV1383=3,"3 - Monitoreo (Bajo Pot / Alto Share)","4 - Baja Prioridad (Bajo Pot / Bajo Share)"))))</f>
        <v>Sin competencia directa</v>
      </c>
      <c r="AX1383" s="12" t="str">
        <f aca="false">IF(OR(IFERROR(AND(W1383&lt;&gt;"",Y1383&lt;&gt;"",Y1383-W1383&gt;Resumen!$B$8),FALSE()),IFERROR(AND(X1383&lt;&gt;"",Y1383&lt;&gt;"",Y1383-X1383&gt;Resumen!$B$8),FALSE())),MAX(IF(IFERROR(AND(W1383&lt;&gt;"",Y1383&lt;&gt;"",Y1383-W1383&gt;Resumen!$B$8),FALSE()),Y1383-W1383,0),IF(IFERROR(AND(X1383&lt;&gt;"",Y1383&lt;&gt;"",Y1383-X1383&gt;Resumen!$B$8),FALSE()),Y1383-X1383,0)),"")</f>
        <v/>
      </c>
      <c r="AY1383" s="22" t="str">
        <f aca="false">IF(OR(IFERROR(AND(W1383&lt;&gt;"",Y1383&lt;&gt;"",Y1383-W1383&gt;Resumen!$B$8),FALSE()),IFERROR(AND(X1383&lt;&gt;"",Y1383&lt;&gt;"",Y1383-X1383&gt;Resumen!$B$8),FALSE())),TRIM("Lays tiene mayor markup que "&amp;IF(IFERROR(AND(W1383&lt;&gt;"",Y1383&lt;&gt;"",Y1383-W1383&gt;Resumen!$B$8),FALSE()),"Quento ","")&amp;IF(IFERROR(AND(X1383&lt;&gt;"",Y1383&lt;&gt;"",Y1383-X1383&gt;Resumen!$B$8),FALSE()),"Julicroc ","")&amp;"en este PDV"),"")</f>
        <v/>
      </c>
      <c r="AZ1383" s="22" t="str">
        <f aca="false">IF(COUNTIF('Plan Pehuamar - Lista'!$A$2:$A$167,A1383)&gt;0,"Sí","No")</f>
        <v>No</v>
      </c>
      <c r="BA1383" s="22" t="str">
        <f aca="false">IF(COUNTIF('Plan Combo 9+1'!$A$2:$A$226,A1383)&gt;0,"Sí","No")</f>
        <v>No</v>
      </c>
      <c r="BB1383" s="22" t="str">
        <f aca="false">IF(AH1383="","No",IF(BA1383="Sí",IF((AO1383-AH1383)&gt;Resumen!$B$6,"Sí","No"),IF((AO1383-AH1383)&gt;=Resumen!$B$132,"Sí","No")))</f>
        <v>No</v>
      </c>
      <c r="BC1383" s="22" t="str">
        <f aca="false">IF(AND(N1383="Sí",AL1383="Sí",AI1383=0),"Sí","No")</f>
        <v>No</v>
      </c>
      <c r="BD1383" s="22" t="str">
        <f aca="false">IF(COUNTIF('Plan 9+1 (con Pehuamar)'!$A$2:$A$227,A1383)&gt;0,"Sí","No")</f>
        <v>No</v>
      </c>
    </row>
    <row r="1384" customFormat="false" ht="15" hidden="false" customHeight="true" outlineLevel="0" collapsed="false">
      <c r="A1384" s="6" t="n">
        <v>402111</v>
      </c>
      <c r="B1384" s="6" t="n">
        <v>7</v>
      </c>
      <c r="C1384" s="6" t="n">
        <v>702</v>
      </c>
      <c r="D1384" s="6" t="s">
        <v>254</v>
      </c>
      <c r="E1384" s="6" t="s">
        <v>1553</v>
      </c>
      <c r="F1384" s="6" t="s">
        <v>201</v>
      </c>
      <c r="G1384" s="6" t="s">
        <v>129</v>
      </c>
      <c r="H1384" s="6" t="s">
        <v>197</v>
      </c>
      <c r="I1384" s="27" t="n">
        <v>10</v>
      </c>
      <c r="J1384" s="27" t="n">
        <v>35</v>
      </c>
      <c r="K1384" s="27" t="n">
        <v>20</v>
      </c>
      <c r="L1384" s="28" t="n">
        <f aca="false">I1384+J1384</f>
        <v>45</v>
      </c>
      <c r="M1384" s="28" t="n">
        <f aca="false">L1384+K1384</f>
        <v>65</v>
      </c>
      <c r="N1384" s="22" t="str">
        <f aca="false">IF(I1384&gt;0,"Sí","No")</f>
        <v>Sí</v>
      </c>
      <c r="O1384" s="22" t="str">
        <f aca="false">IF(J1384&gt;0,"Sí","No")</f>
        <v>Sí</v>
      </c>
      <c r="P1384" s="22" t="str">
        <f aca="false">IF(K1384&gt;0,"Sí","No")</f>
        <v>Sí</v>
      </c>
      <c r="Q1384" s="22" t="str">
        <f aca="false">IF(OR(I1384&gt;0,J1384&gt;0),"Sí","No")</f>
        <v>Sí</v>
      </c>
      <c r="R1384" s="27" t="n">
        <v>1750</v>
      </c>
      <c r="S1384" s="27" t="n">
        <v>2500</v>
      </c>
      <c r="T1384" s="27" t="n">
        <v>1310</v>
      </c>
      <c r="U1384" s="27" t="n">
        <v>2000</v>
      </c>
      <c r="V1384" s="27" t="n">
        <v>3500</v>
      </c>
      <c r="W1384" s="12" t="n">
        <f aca="false">IF(AND(I1384&gt;0,R1384&gt;0),(S1384-R1384)/R1384,"")</f>
        <v>0.428571428571429</v>
      </c>
      <c r="X1384" s="12" t="n">
        <f aca="false">IF(AND(J1384&gt;0,T1384&gt;0),(U1384-T1384)/T1384,"")</f>
        <v>0.526717557251908</v>
      </c>
      <c r="Y1384" s="12" t="n">
        <f aca="false">IF(AND(K1384&gt;0,V1384&gt;0),(V1384-Resumen!$B$7)/Resumen!$B$7,"")</f>
        <v>0.4</v>
      </c>
      <c r="Z1384" s="28" t="n">
        <f aca="false">IF(AND(K1384&gt;0,I1384&gt;0,V1384&gt;0,S1384&gt;0),V1384-S1384,"")</f>
        <v>1000</v>
      </c>
      <c r="AA1384" s="12" t="n">
        <f aca="false">IF(Z1384&lt;&gt;"",Z1384/S1384,"")</f>
        <v>0.4</v>
      </c>
      <c r="AB1384" s="28" t="n">
        <f aca="false">IF(AND(K1384&gt;0,J1384&gt;0,V1384&gt;0,U1384&gt;0),V1384-U1384,"")</f>
        <v>1500</v>
      </c>
      <c r="AC1384" s="12" t="n">
        <f aca="false">IF(AB1384&lt;&gt;"",AB1384/U1384,"")</f>
        <v>0.75</v>
      </c>
      <c r="AD1384" s="27" t="n">
        <v>4</v>
      </c>
      <c r="AE1384" s="27" t="n">
        <v>2</v>
      </c>
      <c r="AF1384" s="27" t="n">
        <v>7</v>
      </c>
      <c r="AG1384" s="28" t="n">
        <f aca="false">AD1384+AE1384+AF1384</f>
        <v>13</v>
      </c>
      <c r="AH1384" s="12" t="n">
        <f aca="false">IF(AG1384&gt;0,AD1384/AG1384,"")</f>
        <v>0.307692307692308</v>
      </c>
      <c r="AI1384" s="27" t="n">
        <v>0</v>
      </c>
      <c r="AJ1384" s="27" t="n">
        <v>0</v>
      </c>
      <c r="AK1384" s="27" t="n">
        <v>0</v>
      </c>
      <c r="AL1384" s="22" t="str">
        <f aca="false">IF(OR(AJ1384&gt;0,AK1384&gt;0),"Sí","No")</f>
        <v>No</v>
      </c>
      <c r="AM1384" s="6" t="s">
        <v>198</v>
      </c>
      <c r="AN1384" s="6" t="s">
        <v>198</v>
      </c>
      <c r="AO1384" s="12" t="n">
        <f aca="false">IF(M1384&gt;0,K1384/M1384,"")</f>
        <v>0.307692307692308</v>
      </c>
      <c r="AP1384" s="22" t="str">
        <f aca="false">IF(M1384&gt;=Resumen!$B$5,"Alto","Bajo")</f>
        <v>Alto</v>
      </c>
      <c r="AQ1384" s="22" t="str">
        <f aca="false">IF(AO1384&gt;=Resumen!$B$28,"Alto","Bajo")</f>
        <v>Bajo</v>
      </c>
      <c r="AR1384" s="22" t="str">
        <f aca="false">AP1384&amp;" Potencial / "&amp;AQ1384&amp;" Share"</f>
        <v>Alto Potencial / Bajo Share</v>
      </c>
      <c r="AS1384" s="22" t="str">
        <f aca="false">IF(Q1384="Sí",IF(AO1384&gt;=Resumen!$B$29,"Alto","Bajo"),"")</f>
        <v>Bajo</v>
      </c>
      <c r="AT1384" s="22" t="str">
        <f aca="false">IF(AS1384&lt;&gt;"",AP1384&amp;" Potencial / "&amp;AS1384&amp;" Share","")</f>
        <v>Alto Potencial / Bajo Share</v>
      </c>
      <c r="AU1384" s="22" t="str">
        <f aca="false">IF(AH1384="","Sin dato",IF(AH1384-AO1384&gt;Resumen!$B$6,"Sobre-exhibido",IF(AO1384-AH1384&gt;Resumen!$B$6,"Sub-exhibido","En línea")))</f>
        <v>En línea</v>
      </c>
      <c r="AV1384" s="22" t="n">
        <f aca="false">IF(AT1384="","",IF(AT1384="Alto Potencial / Bajo Share",1,IF(AT1384="Alto Potencial / Alto Share",2,IF(AT1384="Bajo Potencial / Alto Share",3,4))))</f>
        <v>1</v>
      </c>
      <c r="AW1384" s="22" t="str">
        <f aca="false">IF(Q1384="No","Sin competencia directa",IF(AV1384=1,"1 - Foco Conquista (Alto Pot / Bajo Share)",IF(AV1384=2,"2 - Foco Defensa (Alto Pot / Alto Share)",IF(AV1384=3,"3 - Monitoreo (Bajo Pot / Alto Share)","4 - Baja Prioridad (Bajo Pot / Bajo Share)"))))</f>
        <v>1 - Foco Conquista (Alto Pot / Bajo Share)</v>
      </c>
      <c r="AX1384" s="12" t="str">
        <f aca="false">IF(OR(IFERROR(AND(W1384&lt;&gt;"",Y1384&lt;&gt;"",Y1384-W1384&gt;Resumen!$B$8),FALSE()),IFERROR(AND(X1384&lt;&gt;"",Y1384&lt;&gt;"",Y1384-X1384&gt;Resumen!$B$8),FALSE())),MAX(IF(IFERROR(AND(W1384&lt;&gt;"",Y1384&lt;&gt;"",Y1384-W1384&gt;Resumen!$B$8),FALSE()),Y1384-W1384,0),IF(IFERROR(AND(X1384&lt;&gt;"",Y1384&lt;&gt;"",Y1384-X1384&gt;Resumen!$B$8),FALSE()),Y1384-X1384,0)),"")</f>
        <v/>
      </c>
      <c r="AY1384" s="22" t="str">
        <f aca="false">IF(OR(IFERROR(AND(W1384&lt;&gt;"",Y1384&lt;&gt;"",Y1384-W1384&gt;Resumen!$B$8),FALSE()),IFERROR(AND(X1384&lt;&gt;"",Y1384&lt;&gt;"",Y1384-X1384&gt;Resumen!$B$8),FALSE())),TRIM("Lays tiene mayor markup que "&amp;IF(IFERROR(AND(W1384&lt;&gt;"",Y1384&lt;&gt;"",Y1384-W1384&gt;Resumen!$B$8),FALSE()),"Quento ","")&amp;IF(IFERROR(AND(X1384&lt;&gt;"",Y1384&lt;&gt;"",Y1384-X1384&gt;Resumen!$B$8),FALSE()),"Julicroc ","")&amp;"en este PDV"),"")</f>
        <v/>
      </c>
      <c r="AZ1384" s="22" t="str">
        <f aca="false">IF(COUNTIF('Plan Pehuamar - Lista'!$A$2:$A$167,A1384)&gt;0,"Sí","No")</f>
        <v>No</v>
      </c>
      <c r="BA1384" s="22" t="str">
        <f aca="false">IF(COUNTIF('Plan Combo 9+1'!$A$2:$A$226,A1384)&gt;0,"Sí","No")</f>
        <v>No</v>
      </c>
      <c r="BB1384" s="22" t="str">
        <f aca="false">IF(AH1384="","No",IF(BA1384="Sí",IF((AO1384-AH1384)&gt;Resumen!$B$6,"Sí","No"),IF((AO1384-AH1384)&gt;=Resumen!$B$132,"Sí","No")))</f>
        <v>No</v>
      </c>
      <c r="BC1384" s="22" t="str">
        <f aca="false">IF(AND(N1384="Sí",AL1384="Sí",AI1384=0),"Sí","No")</f>
        <v>No</v>
      </c>
      <c r="BD1384" s="22" t="str">
        <f aca="false">IF(COUNTIF('Plan 9+1 (con Pehuamar)'!$A$2:$A$227,A1384)&gt;0,"Sí","No")</f>
        <v>No</v>
      </c>
    </row>
    <row r="1385" customFormat="false" ht="15" hidden="false" customHeight="true" outlineLevel="0" collapsed="false">
      <c r="A1385" s="6" t="n">
        <v>402117</v>
      </c>
      <c r="B1385" s="6" t="n">
        <v>7</v>
      </c>
      <c r="C1385" s="6" t="n">
        <v>702</v>
      </c>
      <c r="D1385" s="6" t="s">
        <v>254</v>
      </c>
      <c r="E1385" s="6" t="s">
        <v>1554</v>
      </c>
      <c r="F1385" s="6" t="s">
        <v>291</v>
      </c>
      <c r="G1385" s="6" t="s">
        <v>129</v>
      </c>
      <c r="H1385" s="6" t="s">
        <v>197</v>
      </c>
      <c r="I1385" s="27" t="n">
        <v>50</v>
      </c>
      <c r="J1385" s="27" t="n">
        <v>0</v>
      </c>
      <c r="K1385" s="27" t="n">
        <v>30</v>
      </c>
      <c r="L1385" s="28" t="n">
        <f aca="false">I1385+J1385</f>
        <v>50</v>
      </c>
      <c r="M1385" s="28" t="n">
        <f aca="false">L1385+K1385</f>
        <v>80</v>
      </c>
      <c r="N1385" s="22" t="str">
        <f aca="false">IF(I1385&gt;0,"Sí","No")</f>
        <v>Sí</v>
      </c>
      <c r="O1385" s="22" t="str">
        <f aca="false">IF(J1385&gt;0,"Sí","No")</f>
        <v>No</v>
      </c>
      <c r="P1385" s="22" t="str">
        <f aca="false">IF(K1385&gt;0,"Sí","No")</f>
        <v>Sí</v>
      </c>
      <c r="Q1385" s="22" t="str">
        <f aca="false">IF(OR(I1385&gt;0,J1385&gt;0),"Sí","No")</f>
        <v>Sí</v>
      </c>
      <c r="R1385" s="27" t="n">
        <v>1790</v>
      </c>
      <c r="S1385" s="27" t="n">
        <v>2800</v>
      </c>
      <c r="T1385" s="27"/>
      <c r="U1385" s="27"/>
      <c r="V1385" s="27" t="n">
        <v>3500</v>
      </c>
      <c r="W1385" s="12" t="n">
        <f aca="false">IF(AND(I1385&gt;0,R1385&gt;0),(S1385-R1385)/R1385,"")</f>
        <v>0.564245810055866</v>
      </c>
      <c r="X1385" s="12" t="str">
        <f aca="false">IF(AND(J1385&gt;0,T1385&gt;0),(U1385-T1385)/T1385,"")</f>
        <v/>
      </c>
      <c r="Y1385" s="12" t="n">
        <f aca="false">IF(AND(K1385&gt;0,V1385&gt;0),(V1385-Resumen!$B$7)/Resumen!$B$7,"")</f>
        <v>0.4</v>
      </c>
      <c r="Z1385" s="28" t="n">
        <f aca="false">IF(AND(K1385&gt;0,I1385&gt;0,V1385&gt;0,S1385&gt;0),V1385-S1385,"")</f>
        <v>700</v>
      </c>
      <c r="AA1385" s="12" t="n">
        <f aca="false">IF(Z1385&lt;&gt;"",Z1385/S1385,"")</f>
        <v>0.25</v>
      </c>
      <c r="AB1385" s="28" t="str">
        <f aca="false">IF(AND(K1385&gt;0,J1385&gt;0,V1385&gt;0,U1385&gt;0),V1385-U1385,"")</f>
        <v/>
      </c>
      <c r="AC1385" s="12" t="str">
        <f aca="false">IF(AB1385&lt;&gt;"",AB1385/U1385,"")</f>
        <v/>
      </c>
      <c r="AD1385" s="27" t="n">
        <v>5</v>
      </c>
      <c r="AE1385" s="27" t="n">
        <v>8</v>
      </c>
      <c r="AF1385" s="27" t="n">
        <v>0</v>
      </c>
      <c r="AG1385" s="28" t="n">
        <f aca="false">AD1385+AE1385+AF1385</f>
        <v>13</v>
      </c>
      <c r="AH1385" s="12" t="n">
        <f aca="false">IF(AG1385&gt;0,AD1385/AG1385,"")</f>
        <v>0.384615384615385</v>
      </c>
      <c r="AI1385" s="27" t="n">
        <v>0</v>
      </c>
      <c r="AJ1385" s="27" t="n">
        <v>0</v>
      </c>
      <c r="AK1385" s="27" t="n">
        <v>0</v>
      </c>
      <c r="AL1385" s="22" t="str">
        <f aca="false">IF(OR(AJ1385&gt;0,AK1385&gt;0),"Sí","No")</f>
        <v>No</v>
      </c>
      <c r="AM1385" s="6" t="s">
        <v>397</v>
      </c>
      <c r="AN1385" s="6"/>
      <c r="AO1385" s="12" t="n">
        <f aca="false">IF(M1385&gt;0,K1385/M1385,"")</f>
        <v>0.375</v>
      </c>
      <c r="AP1385" s="22" t="str">
        <f aca="false">IF(M1385&gt;=Resumen!$B$5,"Alto","Bajo")</f>
        <v>Alto</v>
      </c>
      <c r="AQ1385" s="22" t="str">
        <f aca="false">IF(AO1385&gt;=Resumen!$B$28,"Alto","Bajo")</f>
        <v>Bajo</v>
      </c>
      <c r="AR1385" s="22" t="str">
        <f aca="false">AP1385&amp;" Potencial / "&amp;AQ1385&amp;" Share"</f>
        <v>Alto Potencial / Bajo Share</v>
      </c>
      <c r="AS1385" s="22" t="str">
        <f aca="false">IF(Q1385="Sí",IF(AO1385&gt;=Resumen!$B$29,"Alto","Bajo"),"")</f>
        <v>Bajo</v>
      </c>
      <c r="AT1385" s="22" t="str">
        <f aca="false">IF(AS1385&lt;&gt;"",AP1385&amp;" Potencial / "&amp;AS1385&amp;" Share","")</f>
        <v>Alto Potencial / Bajo Share</v>
      </c>
      <c r="AU1385" s="22" t="str">
        <f aca="false">IF(AH1385="","Sin dato",IF(AH1385-AO1385&gt;Resumen!$B$6,"Sobre-exhibido",IF(AO1385-AH1385&gt;Resumen!$B$6,"Sub-exhibido","En línea")))</f>
        <v>En línea</v>
      </c>
      <c r="AV1385" s="22" t="n">
        <f aca="false">IF(AT1385="","",IF(AT1385="Alto Potencial / Bajo Share",1,IF(AT1385="Alto Potencial / Alto Share",2,IF(AT1385="Bajo Potencial / Alto Share",3,4))))</f>
        <v>1</v>
      </c>
      <c r="AW1385" s="22" t="str">
        <f aca="false">IF(Q1385="No","Sin competencia directa",IF(AV1385=1,"1 - Foco Conquista (Alto Pot / Bajo Share)",IF(AV1385=2,"2 - Foco Defensa (Alto Pot / Alto Share)",IF(AV1385=3,"3 - Monitoreo (Bajo Pot / Alto Share)","4 - Baja Prioridad (Bajo Pot / Bajo Share)"))))</f>
        <v>1 - Foco Conquista (Alto Pot / Bajo Share)</v>
      </c>
      <c r="AX1385" s="12" t="str">
        <f aca="false">IF(OR(IFERROR(AND(W1385&lt;&gt;"",Y1385&lt;&gt;"",Y1385-W1385&gt;Resumen!$B$8),FALSE()),IFERROR(AND(X1385&lt;&gt;"",Y1385&lt;&gt;"",Y1385-X1385&gt;Resumen!$B$8),FALSE())),MAX(IF(IFERROR(AND(W1385&lt;&gt;"",Y1385&lt;&gt;"",Y1385-W1385&gt;Resumen!$B$8),FALSE()),Y1385-W1385,0),IF(IFERROR(AND(X1385&lt;&gt;"",Y1385&lt;&gt;"",Y1385-X1385&gt;Resumen!$B$8),FALSE()),Y1385-X1385,0)),"")</f>
        <v/>
      </c>
      <c r="AY1385" s="22" t="str">
        <f aca="false">IF(OR(IFERROR(AND(W1385&lt;&gt;"",Y1385&lt;&gt;"",Y1385-W1385&gt;Resumen!$B$8),FALSE()),IFERROR(AND(X1385&lt;&gt;"",Y1385&lt;&gt;"",Y1385-X1385&gt;Resumen!$B$8),FALSE())),TRIM("Lays tiene mayor markup que "&amp;IF(IFERROR(AND(W1385&lt;&gt;"",Y1385&lt;&gt;"",Y1385-W1385&gt;Resumen!$B$8),FALSE()),"Quento ","")&amp;IF(IFERROR(AND(X1385&lt;&gt;"",Y1385&lt;&gt;"",Y1385-X1385&gt;Resumen!$B$8),FALSE()),"Julicroc ","")&amp;"en este PDV"),"")</f>
        <v/>
      </c>
      <c r="AZ1385" s="22" t="str">
        <f aca="false">IF(COUNTIF('Plan Pehuamar - Lista'!$A$2:$A$167,A1385)&gt;0,"Sí","No")</f>
        <v>No</v>
      </c>
      <c r="BA1385" s="22" t="str">
        <f aca="false">IF(COUNTIF('Plan Combo 9+1'!$A$2:$A$226,A1385)&gt;0,"Sí","No")</f>
        <v>Sí</v>
      </c>
      <c r="BB1385" s="22" t="str">
        <f aca="false">IF(AH1385="","No",IF(BA1385="Sí",IF((AO1385-AH1385)&gt;Resumen!$B$6,"Sí","No"),IF((AO1385-AH1385)&gt;=Resumen!$B$132,"Sí","No")))</f>
        <v>No</v>
      </c>
      <c r="BC1385" s="22" t="str">
        <f aca="false">IF(AND(N1385="Sí",AL1385="Sí",AI1385=0),"Sí","No")</f>
        <v>No</v>
      </c>
      <c r="BD1385" s="22" t="str">
        <f aca="false">IF(COUNTIF('Plan 9+1 (con Pehuamar)'!$A$2:$A$227,A1385)&gt;0,"Sí","No")</f>
        <v>No</v>
      </c>
    </row>
    <row r="1386" customFormat="false" ht="15" hidden="false" customHeight="true" outlineLevel="0" collapsed="false">
      <c r="A1386" s="6" t="n">
        <v>402123</v>
      </c>
      <c r="B1386" s="6" t="n">
        <v>7</v>
      </c>
      <c r="C1386" s="6" t="n">
        <v>702</v>
      </c>
      <c r="D1386" s="6" t="s">
        <v>254</v>
      </c>
      <c r="E1386" s="6" t="s">
        <v>1555</v>
      </c>
      <c r="F1386" s="6" t="s">
        <v>196</v>
      </c>
      <c r="G1386" s="6" t="s">
        <v>129</v>
      </c>
      <c r="H1386" s="6" t="s">
        <v>197</v>
      </c>
      <c r="I1386" s="27" t="n">
        <v>30</v>
      </c>
      <c r="J1386" s="27" t="n">
        <v>0</v>
      </c>
      <c r="K1386" s="27" t="n">
        <v>20</v>
      </c>
      <c r="L1386" s="28" t="n">
        <f aca="false">I1386+J1386</f>
        <v>30</v>
      </c>
      <c r="M1386" s="28" t="n">
        <f aca="false">L1386+K1386</f>
        <v>50</v>
      </c>
      <c r="N1386" s="22" t="str">
        <f aca="false">IF(I1386&gt;0,"Sí","No")</f>
        <v>Sí</v>
      </c>
      <c r="O1386" s="22" t="str">
        <f aca="false">IF(J1386&gt;0,"Sí","No")</f>
        <v>No</v>
      </c>
      <c r="P1386" s="22" t="str">
        <f aca="false">IF(K1386&gt;0,"Sí","No")</f>
        <v>Sí</v>
      </c>
      <c r="Q1386" s="22" t="str">
        <f aca="false">IF(OR(I1386&gt;0,J1386&gt;0),"Sí","No")</f>
        <v>Sí</v>
      </c>
      <c r="R1386" s="27" t="n">
        <v>1800</v>
      </c>
      <c r="S1386" s="27" t="n">
        <v>2700</v>
      </c>
      <c r="T1386" s="27"/>
      <c r="U1386" s="27"/>
      <c r="V1386" s="27" t="n">
        <v>3400</v>
      </c>
      <c r="W1386" s="12" t="n">
        <f aca="false">IF(AND(I1386&gt;0,R1386&gt;0),(S1386-R1386)/R1386,"")</f>
        <v>0.5</v>
      </c>
      <c r="X1386" s="12" t="str">
        <f aca="false">IF(AND(J1386&gt;0,T1386&gt;0),(U1386-T1386)/T1386,"")</f>
        <v/>
      </c>
      <c r="Y1386" s="12" t="n">
        <f aca="false">IF(AND(K1386&gt;0,V1386&gt;0),(V1386-Resumen!$B$7)/Resumen!$B$7,"")</f>
        <v>0.36</v>
      </c>
      <c r="Z1386" s="28" t="n">
        <f aca="false">IF(AND(K1386&gt;0,I1386&gt;0,V1386&gt;0,S1386&gt;0),V1386-S1386,"")</f>
        <v>700</v>
      </c>
      <c r="AA1386" s="12" t="n">
        <f aca="false">IF(Z1386&lt;&gt;"",Z1386/S1386,"")</f>
        <v>0.259259259259259</v>
      </c>
      <c r="AB1386" s="28" t="str">
        <f aca="false">IF(AND(K1386&gt;0,J1386&gt;0,V1386&gt;0,U1386&gt;0),V1386-U1386,"")</f>
        <v/>
      </c>
      <c r="AC1386" s="12" t="str">
        <f aca="false">IF(AB1386&lt;&gt;"",AB1386/U1386,"")</f>
        <v/>
      </c>
      <c r="AD1386" s="27" t="n">
        <v>10</v>
      </c>
      <c r="AE1386" s="27" t="n">
        <v>6</v>
      </c>
      <c r="AF1386" s="27" t="n">
        <v>0</v>
      </c>
      <c r="AG1386" s="28" t="n">
        <f aca="false">AD1386+AE1386+AF1386</f>
        <v>16</v>
      </c>
      <c r="AH1386" s="12" t="n">
        <f aca="false">IF(AG1386&gt;0,AD1386/AG1386,"")</f>
        <v>0.625</v>
      </c>
      <c r="AI1386" s="27" t="n">
        <v>1</v>
      </c>
      <c r="AJ1386" s="27" t="n">
        <v>0</v>
      </c>
      <c r="AK1386" s="27" t="n">
        <v>0</v>
      </c>
      <c r="AL1386" s="22" t="str">
        <f aca="false">IF(OR(AJ1386&gt;0,AK1386&gt;0),"Sí","No")</f>
        <v>No</v>
      </c>
      <c r="AM1386" s="6" t="s">
        <v>397</v>
      </c>
      <c r="AN1386" s="6"/>
      <c r="AO1386" s="12" t="n">
        <f aca="false">IF(M1386&gt;0,K1386/M1386,"")</f>
        <v>0.4</v>
      </c>
      <c r="AP1386" s="22" t="str">
        <f aca="false">IF(M1386&gt;=Resumen!$B$5,"Alto","Bajo")</f>
        <v>Alto</v>
      </c>
      <c r="AQ1386" s="22" t="str">
        <f aca="false">IF(AO1386&gt;=Resumen!$B$28,"Alto","Bajo")</f>
        <v>Alto</v>
      </c>
      <c r="AR1386" s="22" t="str">
        <f aca="false">AP1386&amp;" Potencial / "&amp;AQ1386&amp;" Share"</f>
        <v>Alto Potencial / Alto Share</v>
      </c>
      <c r="AS1386" s="22" t="str">
        <f aca="false">IF(Q1386="Sí",IF(AO1386&gt;=Resumen!$B$29,"Alto","Bajo"),"")</f>
        <v>Bajo</v>
      </c>
      <c r="AT1386" s="22" t="str">
        <f aca="false">IF(AS1386&lt;&gt;"",AP1386&amp;" Potencial / "&amp;AS1386&amp;" Share","")</f>
        <v>Alto Potencial / Bajo Share</v>
      </c>
      <c r="AU1386" s="22" t="str">
        <f aca="false">IF(AH1386="","Sin dato",IF(AH1386-AO1386&gt;Resumen!$B$6,"Sobre-exhibido",IF(AO1386-AH1386&gt;Resumen!$B$6,"Sub-exhibido","En línea")))</f>
        <v>Sobre-exhibido</v>
      </c>
      <c r="AV1386" s="22" t="n">
        <f aca="false">IF(AT1386="","",IF(AT1386="Alto Potencial / Bajo Share",1,IF(AT1386="Alto Potencial / Alto Share",2,IF(AT1386="Bajo Potencial / Alto Share",3,4))))</f>
        <v>1</v>
      </c>
      <c r="AW1386" s="22" t="str">
        <f aca="false">IF(Q1386="No","Sin competencia directa",IF(AV1386=1,"1 - Foco Conquista (Alto Pot / Bajo Share)",IF(AV1386=2,"2 - Foco Defensa (Alto Pot / Alto Share)",IF(AV1386=3,"3 - Monitoreo (Bajo Pot / Alto Share)","4 - Baja Prioridad (Bajo Pot / Bajo Share)"))))</f>
        <v>1 - Foco Conquista (Alto Pot / Bajo Share)</v>
      </c>
      <c r="AX1386" s="12" t="str">
        <f aca="false">IF(OR(IFERROR(AND(W1386&lt;&gt;"",Y1386&lt;&gt;"",Y1386-W1386&gt;Resumen!$B$8),FALSE()),IFERROR(AND(X1386&lt;&gt;"",Y1386&lt;&gt;"",Y1386-X1386&gt;Resumen!$B$8),FALSE())),MAX(IF(IFERROR(AND(W1386&lt;&gt;"",Y1386&lt;&gt;"",Y1386-W1386&gt;Resumen!$B$8),FALSE()),Y1386-W1386,0),IF(IFERROR(AND(X1386&lt;&gt;"",Y1386&lt;&gt;"",Y1386-X1386&gt;Resumen!$B$8),FALSE()),Y1386-X1386,0)),"")</f>
        <v/>
      </c>
      <c r="AY1386" s="22" t="str">
        <f aca="false">IF(OR(IFERROR(AND(W1386&lt;&gt;"",Y1386&lt;&gt;"",Y1386-W1386&gt;Resumen!$B$8),FALSE()),IFERROR(AND(X1386&lt;&gt;"",Y1386&lt;&gt;"",Y1386-X1386&gt;Resumen!$B$8),FALSE())),TRIM("Lays tiene mayor markup que "&amp;IF(IFERROR(AND(W1386&lt;&gt;"",Y1386&lt;&gt;"",Y1386-W1386&gt;Resumen!$B$8),FALSE()),"Quento ","")&amp;IF(IFERROR(AND(X1386&lt;&gt;"",Y1386&lt;&gt;"",Y1386-X1386&gt;Resumen!$B$8),FALSE()),"Julicroc ","")&amp;"en este PDV"),"")</f>
        <v/>
      </c>
      <c r="AZ1386" s="22" t="str">
        <f aca="false">IF(COUNTIF('Plan Pehuamar - Lista'!$A$2:$A$167,A1386)&gt;0,"Sí","No")</f>
        <v>No</v>
      </c>
      <c r="BA1386" s="22" t="str">
        <f aca="false">IF(COUNTIF('Plan Combo 9+1'!$A$2:$A$226,A1386)&gt;0,"Sí","No")</f>
        <v>Sí</v>
      </c>
      <c r="BB1386" s="22" t="str">
        <f aca="false">IF(AH1386="","No",IF(BA1386="Sí",IF((AO1386-AH1386)&gt;Resumen!$B$6,"Sí","No"),IF((AO1386-AH1386)&gt;=Resumen!$B$132,"Sí","No")))</f>
        <v>No</v>
      </c>
      <c r="BC1386" s="22" t="str">
        <f aca="false">IF(AND(N1386="Sí",AL1386="Sí",AI1386=0),"Sí","No")</f>
        <v>No</v>
      </c>
      <c r="BD1386" s="22" t="str">
        <f aca="false">IF(COUNTIF('Plan 9+1 (con Pehuamar)'!$A$2:$A$227,A1386)&gt;0,"Sí","No")</f>
        <v>No</v>
      </c>
    </row>
    <row r="1387" customFormat="false" ht="15" hidden="false" customHeight="true" outlineLevel="0" collapsed="false">
      <c r="A1387" s="6" t="n">
        <v>402153</v>
      </c>
      <c r="B1387" s="6" t="n">
        <v>7</v>
      </c>
      <c r="C1387" s="6" t="n">
        <v>702</v>
      </c>
      <c r="D1387" s="6" t="s">
        <v>254</v>
      </c>
      <c r="E1387" s="6" t="s">
        <v>1556</v>
      </c>
      <c r="F1387" s="6" t="s">
        <v>558</v>
      </c>
      <c r="G1387" s="6" t="s">
        <v>129</v>
      </c>
      <c r="H1387" s="6" t="s">
        <v>197</v>
      </c>
      <c r="I1387" s="27" t="n">
        <v>40</v>
      </c>
      <c r="J1387" s="27" t="n">
        <v>0</v>
      </c>
      <c r="K1387" s="27" t="n">
        <v>30</v>
      </c>
      <c r="L1387" s="28" t="n">
        <f aca="false">I1387+J1387</f>
        <v>40</v>
      </c>
      <c r="M1387" s="28" t="n">
        <f aca="false">L1387+K1387</f>
        <v>70</v>
      </c>
      <c r="N1387" s="22" t="str">
        <f aca="false">IF(I1387&gt;0,"Sí","No")</f>
        <v>Sí</v>
      </c>
      <c r="O1387" s="22" t="str">
        <f aca="false">IF(J1387&gt;0,"Sí","No")</f>
        <v>No</v>
      </c>
      <c r="P1387" s="22" t="str">
        <f aca="false">IF(K1387&gt;0,"Sí","No")</f>
        <v>Sí</v>
      </c>
      <c r="Q1387" s="22" t="str">
        <f aca="false">IF(OR(I1387&gt;0,J1387&gt;0),"Sí","No")</f>
        <v>Sí</v>
      </c>
      <c r="R1387" s="27" t="n">
        <v>1800</v>
      </c>
      <c r="S1387" s="27" t="n">
        <v>3000</v>
      </c>
      <c r="T1387" s="27"/>
      <c r="U1387" s="27"/>
      <c r="V1387" s="27" t="n">
        <v>3700</v>
      </c>
      <c r="W1387" s="12" t="n">
        <f aca="false">IF(AND(I1387&gt;0,R1387&gt;0),(S1387-R1387)/R1387,"")</f>
        <v>0.666666666666667</v>
      </c>
      <c r="X1387" s="12" t="str">
        <f aca="false">IF(AND(J1387&gt;0,T1387&gt;0),(U1387-T1387)/T1387,"")</f>
        <v/>
      </c>
      <c r="Y1387" s="12" t="n">
        <f aca="false">IF(AND(K1387&gt;0,V1387&gt;0),(V1387-Resumen!$B$7)/Resumen!$B$7,"")</f>
        <v>0.48</v>
      </c>
      <c r="Z1387" s="28" t="n">
        <f aca="false">IF(AND(K1387&gt;0,I1387&gt;0,V1387&gt;0,S1387&gt;0),V1387-S1387,"")</f>
        <v>700</v>
      </c>
      <c r="AA1387" s="12" t="n">
        <f aca="false">IF(Z1387&lt;&gt;"",Z1387/S1387,"")</f>
        <v>0.233333333333333</v>
      </c>
      <c r="AB1387" s="28" t="str">
        <f aca="false">IF(AND(K1387&gt;0,J1387&gt;0,V1387&gt;0,U1387&gt;0),V1387-U1387,"")</f>
        <v/>
      </c>
      <c r="AC1387" s="12" t="str">
        <f aca="false">IF(AB1387&lt;&gt;"",AB1387/U1387,"")</f>
        <v/>
      </c>
      <c r="AD1387" s="27" t="n">
        <v>6</v>
      </c>
      <c r="AE1387" s="27" t="n">
        <v>8</v>
      </c>
      <c r="AF1387" s="27" t="n">
        <v>0</v>
      </c>
      <c r="AG1387" s="28" t="n">
        <f aca="false">AD1387+AE1387+AF1387</f>
        <v>14</v>
      </c>
      <c r="AH1387" s="12" t="n">
        <f aca="false">IF(AG1387&gt;0,AD1387/AG1387,"")</f>
        <v>0.428571428571429</v>
      </c>
      <c r="AI1387" s="27" t="n">
        <v>0</v>
      </c>
      <c r="AJ1387" s="27" t="n">
        <v>0</v>
      </c>
      <c r="AK1387" s="27" t="n">
        <v>0</v>
      </c>
      <c r="AL1387" s="22" t="str">
        <f aca="false">IF(OR(AJ1387&gt;0,AK1387&gt;0),"Sí","No")</f>
        <v>No</v>
      </c>
      <c r="AM1387" s="6" t="s">
        <v>397</v>
      </c>
      <c r="AN1387" s="6"/>
      <c r="AO1387" s="12" t="n">
        <f aca="false">IF(M1387&gt;0,K1387/M1387,"")</f>
        <v>0.428571428571429</v>
      </c>
      <c r="AP1387" s="22" t="str">
        <f aca="false">IF(M1387&gt;=Resumen!$B$5,"Alto","Bajo")</f>
        <v>Alto</v>
      </c>
      <c r="AQ1387" s="22" t="str">
        <f aca="false">IF(AO1387&gt;=Resumen!$B$28,"Alto","Bajo")</f>
        <v>Alto</v>
      </c>
      <c r="AR1387" s="22" t="str">
        <f aca="false">AP1387&amp;" Potencial / "&amp;AQ1387&amp;" Share"</f>
        <v>Alto Potencial / Alto Share</v>
      </c>
      <c r="AS1387" s="22" t="str">
        <f aca="false">IF(Q1387="Sí",IF(AO1387&gt;=Resumen!$B$29,"Alto","Bajo"),"")</f>
        <v>Bajo</v>
      </c>
      <c r="AT1387" s="22" t="str">
        <f aca="false">IF(AS1387&lt;&gt;"",AP1387&amp;" Potencial / "&amp;AS1387&amp;" Share","")</f>
        <v>Alto Potencial / Bajo Share</v>
      </c>
      <c r="AU1387" s="22" t="str">
        <f aca="false">IF(AH1387="","Sin dato",IF(AH1387-AO1387&gt;Resumen!$B$6,"Sobre-exhibido",IF(AO1387-AH1387&gt;Resumen!$B$6,"Sub-exhibido","En línea")))</f>
        <v>En línea</v>
      </c>
      <c r="AV1387" s="22" t="n">
        <f aca="false">IF(AT1387="","",IF(AT1387="Alto Potencial / Bajo Share",1,IF(AT1387="Alto Potencial / Alto Share",2,IF(AT1387="Bajo Potencial / Alto Share",3,4))))</f>
        <v>1</v>
      </c>
      <c r="AW1387" s="22" t="str">
        <f aca="false">IF(Q1387="No","Sin competencia directa",IF(AV1387=1,"1 - Foco Conquista (Alto Pot / Bajo Share)",IF(AV1387=2,"2 - Foco Defensa (Alto Pot / Alto Share)",IF(AV1387=3,"3 - Monitoreo (Bajo Pot / Alto Share)","4 - Baja Prioridad (Bajo Pot / Bajo Share)"))))</f>
        <v>1 - Foco Conquista (Alto Pot / Bajo Share)</v>
      </c>
      <c r="AX1387" s="12" t="str">
        <f aca="false">IF(OR(IFERROR(AND(W1387&lt;&gt;"",Y1387&lt;&gt;"",Y1387-W1387&gt;Resumen!$B$8),FALSE()),IFERROR(AND(X1387&lt;&gt;"",Y1387&lt;&gt;"",Y1387-X1387&gt;Resumen!$B$8),FALSE())),MAX(IF(IFERROR(AND(W1387&lt;&gt;"",Y1387&lt;&gt;"",Y1387-W1387&gt;Resumen!$B$8),FALSE()),Y1387-W1387,0),IF(IFERROR(AND(X1387&lt;&gt;"",Y1387&lt;&gt;"",Y1387-X1387&gt;Resumen!$B$8),FALSE()),Y1387-X1387,0)),"")</f>
        <v/>
      </c>
      <c r="AY1387" s="22" t="str">
        <f aca="false">IF(OR(IFERROR(AND(W1387&lt;&gt;"",Y1387&lt;&gt;"",Y1387-W1387&gt;Resumen!$B$8),FALSE()),IFERROR(AND(X1387&lt;&gt;"",Y1387&lt;&gt;"",Y1387-X1387&gt;Resumen!$B$8),FALSE())),TRIM("Lays tiene mayor markup que "&amp;IF(IFERROR(AND(W1387&lt;&gt;"",Y1387&lt;&gt;"",Y1387-W1387&gt;Resumen!$B$8),FALSE()),"Quento ","")&amp;IF(IFERROR(AND(X1387&lt;&gt;"",Y1387&lt;&gt;"",Y1387-X1387&gt;Resumen!$B$8),FALSE()),"Julicroc ","")&amp;"en este PDV"),"")</f>
        <v/>
      </c>
      <c r="AZ1387" s="22" t="str">
        <f aca="false">IF(COUNTIF('Plan Pehuamar - Lista'!$A$2:$A$167,A1387)&gt;0,"Sí","No")</f>
        <v>No</v>
      </c>
      <c r="BA1387" s="22" t="str">
        <f aca="false">IF(COUNTIF('Plan Combo 9+1'!$A$2:$A$226,A1387)&gt;0,"Sí","No")</f>
        <v>Sí</v>
      </c>
      <c r="BB1387" s="22" t="str">
        <f aca="false">IF(AH1387="","No",IF(BA1387="Sí",IF((AO1387-AH1387)&gt;Resumen!$B$6,"Sí","No"),IF((AO1387-AH1387)&gt;=Resumen!$B$132,"Sí","No")))</f>
        <v>No</v>
      </c>
      <c r="BC1387" s="22" t="str">
        <f aca="false">IF(AND(N1387="Sí",AL1387="Sí",AI1387=0),"Sí","No")</f>
        <v>No</v>
      </c>
      <c r="BD1387" s="22" t="str">
        <f aca="false">IF(COUNTIF('Plan 9+1 (con Pehuamar)'!$A$2:$A$227,A1387)&gt;0,"Sí","No")</f>
        <v>No</v>
      </c>
    </row>
    <row r="1388" customFormat="false" ht="15" hidden="false" customHeight="true" outlineLevel="0" collapsed="false">
      <c r="A1388" s="6" t="n">
        <v>402154</v>
      </c>
      <c r="B1388" s="6" t="n">
        <v>7</v>
      </c>
      <c r="C1388" s="6" t="n">
        <v>702</v>
      </c>
      <c r="D1388" s="6" t="s">
        <v>254</v>
      </c>
      <c r="E1388" s="6" t="s">
        <v>1557</v>
      </c>
      <c r="F1388" s="6" t="s">
        <v>196</v>
      </c>
      <c r="G1388" s="6" t="s">
        <v>129</v>
      </c>
      <c r="H1388" s="6" t="s">
        <v>197</v>
      </c>
      <c r="I1388" s="27" t="n">
        <v>0</v>
      </c>
      <c r="J1388" s="27" t="n">
        <v>0</v>
      </c>
      <c r="K1388" s="27" t="n">
        <v>1.4</v>
      </c>
      <c r="L1388" s="28" t="n">
        <f aca="false">I1388+J1388</f>
        <v>0</v>
      </c>
      <c r="M1388" s="28" t="n">
        <f aca="false">L1388+K1388</f>
        <v>1.4</v>
      </c>
      <c r="N1388" s="22" t="str">
        <f aca="false">IF(I1388&gt;0,"Sí","No")</f>
        <v>No</v>
      </c>
      <c r="O1388" s="22" t="str">
        <f aca="false">IF(J1388&gt;0,"Sí","No")</f>
        <v>No</v>
      </c>
      <c r="P1388" s="22" t="str">
        <f aca="false">IF(K1388&gt;0,"Sí","No")</f>
        <v>Sí</v>
      </c>
      <c r="Q1388" s="22" t="str">
        <f aca="false">IF(OR(I1388&gt;0,J1388&gt;0),"Sí","No")</f>
        <v>No</v>
      </c>
      <c r="R1388" s="27"/>
      <c r="S1388" s="27"/>
      <c r="T1388" s="27"/>
      <c r="U1388" s="27"/>
      <c r="V1388" s="27"/>
      <c r="W1388" s="12" t="str">
        <f aca="false">IF(AND(I1388&gt;0,R1388&gt;0),(S1388-R1388)/R1388,"")</f>
        <v/>
      </c>
      <c r="X1388" s="12" t="str">
        <f aca="false">IF(AND(J1388&gt;0,T1388&gt;0),(U1388-T1388)/T1388,"")</f>
        <v/>
      </c>
      <c r="Y1388" s="12" t="str">
        <f aca="false">IF(AND(K1388&gt;0,V1388&gt;0),(V1388-Resumen!$B$7)/Resumen!$B$7,"")</f>
        <v/>
      </c>
      <c r="Z1388" s="28" t="str">
        <f aca="false">IF(AND(K1388&gt;0,I1388&gt;0,V1388&gt;0,S1388&gt;0),V1388-S1388,"")</f>
        <v/>
      </c>
      <c r="AA1388" s="12" t="str">
        <f aca="false">IF(Z1388&lt;&gt;"",Z1388/S1388,"")</f>
        <v/>
      </c>
      <c r="AB1388" s="28" t="str">
        <f aca="false">IF(AND(K1388&gt;0,J1388&gt;0,V1388&gt;0,U1388&gt;0),V1388-U1388,"")</f>
        <v/>
      </c>
      <c r="AC1388" s="12" t="str">
        <f aca="false">IF(AB1388&lt;&gt;"",AB1388/U1388,"")</f>
        <v/>
      </c>
      <c r="AD1388" s="27" t="n">
        <v>0</v>
      </c>
      <c r="AE1388" s="27" t="n">
        <v>0</v>
      </c>
      <c r="AF1388" s="27" t="n">
        <v>0</v>
      </c>
      <c r="AG1388" s="28" t="n">
        <f aca="false">AD1388+AE1388+AF1388</f>
        <v>0</v>
      </c>
      <c r="AH1388" s="12" t="str">
        <f aca="false">IF(AG1388&gt;0,AD1388/AG1388,"")</f>
        <v/>
      </c>
      <c r="AI1388" s="27" t="n">
        <v>0</v>
      </c>
      <c r="AJ1388" s="27" t="n">
        <v>0</v>
      </c>
      <c r="AK1388" s="27" t="n">
        <v>0</v>
      </c>
      <c r="AL1388" s="22" t="str">
        <f aca="false">IF(OR(AJ1388&gt;0,AK1388&gt;0),"Sí","No")</f>
        <v>No</v>
      </c>
      <c r="AM1388" s="6"/>
      <c r="AN1388" s="6"/>
      <c r="AO1388" s="12" t="n">
        <f aca="false">IF(M1388&gt;0,K1388/M1388,"")</f>
        <v>1</v>
      </c>
      <c r="AP1388" s="22" t="str">
        <f aca="false">IF(M1388&gt;=Resumen!$B$5,"Alto","Bajo")</f>
        <v>Bajo</v>
      </c>
      <c r="AQ1388" s="22" t="str">
        <f aca="false">IF(AO1388&gt;=Resumen!$B$28,"Alto","Bajo")</f>
        <v>Alto</v>
      </c>
      <c r="AR1388" s="22" t="str">
        <f aca="false">AP1388&amp;" Potencial / "&amp;AQ1388&amp;" Share"</f>
        <v>Bajo Potencial / Alto Share</v>
      </c>
      <c r="AS1388" s="22" t="str">
        <f aca="false">IF(Q1388="Sí",IF(AO1388&gt;=Resumen!$B$29,"Alto","Bajo"),"")</f>
        <v/>
      </c>
      <c r="AT1388" s="22" t="str">
        <f aca="false">IF(AS1388&lt;&gt;"",AP1388&amp;" Potencial / "&amp;AS1388&amp;" Share","")</f>
        <v/>
      </c>
      <c r="AU1388" s="22" t="str">
        <f aca="false">IF(AH1388="","Sin dato",IF(AH1388-AO1388&gt;Resumen!$B$6,"Sobre-exhibido",IF(AO1388-AH1388&gt;Resumen!$B$6,"Sub-exhibido","En línea")))</f>
        <v>Sin dato</v>
      </c>
      <c r="AV1388" s="22" t="str">
        <f aca="false">IF(AT1388="","",IF(AT1388="Alto Potencial / Bajo Share",1,IF(AT1388="Alto Potencial / Alto Share",2,IF(AT1388="Bajo Potencial / Alto Share",3,4))))</f>
        <v/>
      </c>
      <c r="AW1388" s="22" t="str">
        <f aca="false">IF(Q1388="No","Sin competencia directa",IF(AV1388=1,"1 - Foco Conquista (Alto Pot / Bajo Share)",IF(AV1388=2,"2 - Foco Defensa (Alto Pot / Alto Share)",IF(AV1388=3,"3 - Monitoreo (Bajo Pot / Alto Share)","4 - Baja Prioridad (Bajo Pot / Bajo Share)"))))</f>
        <v>Sin competencia directa</v>
      </c>
      <c r="AX1388" s="12" t="str">
        <f aca="false">IF(OR(IFERROR(AND(W1388&lt;&gt;"",Y1388&lt;&gt;"",Y1388-W1388&gt;Resumen!$B$8),FALSE()),IFERROR(AND(X1388&lt;&gt;"",Y1388&lt;&gt;"",Y1388-X1388&gt;Resumen!$B$8),FALSE())),MAX(IF(IFERROR(AND(W1388&lt;&gt;"",Y1388&lt;&gt;"",Y1388-W1388&gt;Resumen!$B$8),FALSE()),Y1388-W1388,0),IF(IFERROR(AND(X1388&lt;&gt;"",Y1388&lt;&gt;"",Y1388-X1388&gt;Resumen!$B$8),FALSE()),Y1388-X1388,0)),"")</f>
        <v/>
      </c>
      <c r="AY1388" s="22" t="str">
        <f aca="false">IF(OR(IFERROR(AND(W1388&lt;&gt;"",Y1388&lt;&gt;"",Y1388-W1388&gt;Resumen!$B$8),FALSE()),IFERROR(AND(X1388&lt;&gt;"",Y1388&lt;&gt;"",Y1388-X1388&gt;Resumen!$B$8),FALSE())),TRIM("Lays tiene mayor markup que "&amp;IF(IFERROR(AND(W1388&lt;&gt;"",Y1388&lt;&gt;"",Y1388-W1388&gt;Resumen!$B$8),FALSE()),"Quento ","")&amp;IF(IFERROR(AND(X1388&lt;&gt;"",Y1388&lt;&gt;"",Y1388-X1388&gt;Resumen!$B$8),FALSE()),"Julicroc ","")&amp;"en este PDV"),"")</f>
        <v/>
      </c>
      <c r="AZ1388" s="22" t="str">
        <f aca="false">IF(COUNTIF('Plan Pehuamar - Lista'!$A$2:$A$167,A1388)&gt;0,"Sí","No")</f>
        <v>No</v>
      </c>
      <c r="BA1388" s="22" t="str">
        <f aca="false">IF(COUNTIF('Plan Combo 9+1'!$A$2:$A$226,A1388)&gt;0,"Sí","No")</f>
        <v>No</v>
      </c>
      <c r="BB1388" s="22" t="str">
        <f aca="false">IF(AH1388="","No",IF(BA1388="Sí",IF((AO1388-AH1388)&gt;Resumen!$B$6,"Sí","No"),IF((AO1388-AH1388)&gt;=Resumen!$B$132,"Sí","No")))</f>
        <v>No</v>
      </c>
      <c r="BC1388" s="22" t="str">
        <f aca="false">IF(AND(N1388="Sí",AL1388="Sí",AI1388=0),"Sí","No")</f>
        <v>No</v>
      </c>
      <c r="BD1388" s="22" t="str">
        <f aca="false">IF(COUNTIF('Plan 9+1 (con Pehuamar)'!$A$2:$A$227,A1388)&gt;0,"Sí","No")</f>
        <v>No</v>
      </c>
    </row>
    <row r="1389" customFormat="false" ht="15" hidden="false" customHeight="true" outlineLevel="0" collapsed="false">
      <c r="A1389" s="6" t="n">
        <v>402165</v>
      </c>
      <c r="B1389" s="6" t="n">
        <v>7</v>
      </c>
      <c r="C1389" s="6" t="n">
        <v>702</v>
      </c>
      <c r="D1389" s="6" t="s">
        <v>254</v>
      </c>
      <c r="E1389" s="6" t="s">
        <v>1558</v>
      </c>
      <c r="F1389" s="6" t="s">
        <v>196</v>
      </c>
      <c r="G1389" s="6" t="s">
        <v>129</v>
      </c>
      <c r="H1389" s="6" t="s">
        <v>197</v>
      </c>
      <c r="I1389" s="27" t="n">
        <v>30</v>
      </c>
      <c r="J1389" s="27" t="n">
        <v>0</v>
      </c>
      <c r="K1389" s="27" t="n">
        <v>20</v>
      </c>
      <c r="L1389" s="28" t="n">
        <f aca="false">I1389+J1389</f>
        <v>30</v>
      </c>
      <c r="M1389" s="28" t="n">
        <f aca="false">L1389+K1389</f>
        <v>50</v>
      </c>
      <c r="N1389" s="22" t="str">
        <f aca="false">IF(I1389&gt;0,"Sí","No")</f>
        <v>Sí</v>
      </c>
      <c r="O1389" s="22" t="str">
        <f aca="false">IF(J1389&gt;0,"Sí","No")</f>
        <v>No</v>
      </c>
      <c r="P1389" s="22" t="str">
        <f aca="false">IF(K1389&gt;0,"Sí","No")</f>
        <v>Sí</v>
      </c>
      <c r="Q1389" s="22" t="str">
        <f aca="false">IF(OR(I1389&gt;0,J1389&gt;0),"Sí","No")</f>
        <v>Sí</v>
      </c>
      <c r="R1389" s="27" t="n">
        <v>1820</v>
      </c>
      <c r="S1389" s="27" t="n">
        <v>2800</v>
      </c>
      <c r="T1389" s="27"/>
      <c r="U1389" s="27"/>
      <c r="V1389" s="27" t="n">
        <v>3400</v>
      </c>
      <c r="W1389" s="12" t="n">
        <f aca="false">IF(AND(I1389&gt;0,R1389&gt;0),(S1389-R1389)/R1389,"")</f>
        <v>0.538461538461538</v>
      </c>
      <c r="X1389" s="12" t="str">
        <f aca="false">IF(AND(J1389&gt;0,T1389&gt;0),(U1389-T1389)/T1389,"")</f>
        <v/>
      </c>
      <c r="Y1389" s="12" t="n">
        <f aca="false">IF(AND(K1389&gt;0,V1389&gt;0),(V1389-Resumen!$B$7)/Resumen!$B$7,"")</f>
        <v>0.36</v>
      </c>
      <c r="Z1389" s="28" t="n">
        <f aca="false">IF(AND(K1389&gt;0,I1389&gt;0,V1389&gt;0,S1389&gt;0),V1389-S1389,"")</f>
        <v>600</v>
      </c>
      <c r="AA1389" s="12" t="n">
        <f aca="false">IF(Z1389&lt;&gt;"",Z1389/S1389,"")</f>
        <v>0.214285714285714</v>
      </c>
      <c r="AB1389" s="28" t="str">
        <f aca="false">IF(AND(K1389&gt;0,J1389&gt;0,V1389&gt;0,U1389&gt;0),V1389-U1389,"")</f>
        <v/>
      </c>
      <c r="AC1389" s="12" t="str">
        <f aca="false">IF(AB1389&lt;&gt;"",AB1389/U1389,"")</f>
        <v/>
      </c>
      <c r="AD1389" s="27" t="n">
        <v>5</v>
      </c>
      <c r="AE1389" s="27" t="n">
        <v>6</v>
      </c>
      <c r="AF1389" s="27" t="n">
        <v>0</v>
      </c>
      <c r="AG1389" s="28" t="n">
        <f aca="false">AD1389+AE1389+AF1389</f>
        <v>11</v>
      </c>
      <c r="AH1389" s="12" t="n">
        <f aca="false">IF(AG1389&gt;0,AD1389/AG1389,"")</f>
        <v>0.454545454545455</v>
      </c>
      <c r="AI1389" s="27" t="n">
        <v>1</v>
      </c>
      <c r="AJ1389" s="27" t="n">
        <v>0</v>
      </c>
      <c r="AK1389" s="27" t="n">
        <v>0</v>
      </c>
      <c r="AL1389" s="22" t="str">
        <f aca="false">IF(OR(AJ1389&gt;0,AK1389&gt;0),"Sí","No")</f>
        <v>No</v>
      </c>
      <c r="AM1389" s="6" t="s">
        <v>198</v>
      </c>
      <c r="AN1389" s="6"/>
      <c r="AO1389" s="12" t="n">
        <f aca="false">IF(M1389&gt;0,K1389/M1389,"")</f>
        <v>0.4</v>
      </c>
      <c r="AP1389" s="22" t="str">
        <f aca="false">IF(M1389&gt;=Resumen!$B$5,"Alto","Bajo")</f>
        <v>Alto</v>
      </c>
      <c r="AQ1389" s="22" t="str">
        <f aca="false">IF(AO1389&gt;=Resumen!$B$28,"Alto","Bajo")</f>
        <v>Alto</v>
      </c>
      <c r="AR1389" s="22" t="str">
        <f aca="false">AP1389&amp;" Potencial / "&amp;AQ1389&amp;" Share"</f>
        <v>Alto Potencial / Alto Share</v>
      </c>
      <c r="AS1389" s="22" t="str">
        <f aca="false">IF(Q1389="Sí",IF(AO1389&gt;=Resumen!$B$29,"Alto","Bajo"),"")</f>
        <v>Bajo</v>
      </c>
      <c r="AT1389" s="22" t="str">
        <f aca="false">IF(AS1389&lt;&gt;"",AP1389&amp;" Potencial / "&amp;AS1389&amp;" Share","")</f>
        <v>Alto Potencial / Bajo Share</v>
      </c>
      <c r="AU1389" s="22" t="str">
        <f aca="false">IF(AH1389="","Sin dato",IF(AH1389-AO1389&gt;Resumen!$B$6,"Sobre-exhibido",IF(AO1389-AH1389&gt;Resumen!$B$6,"Sub-exhibido","En línea")))</f>
        <v>Sobre-exhibido</v>
      </c>
      <c r="AV1389" s="22" t="n">
        <f aca="false">IF(AT1389="","",IF(AT1389="Alto Potencial / Bajo Share",1,IF(AT1389="Alto Potencial / Alto Share",2,IF(AT1389="Bajo Potencial / Alto Share",3,4))))</f>
        <v>1</v>
      </c>
      <c r="AW1389" s="22" t="str">
        <f aca="false">IF(Q1389="No","Sin competencia directa",IF(AV1389=1,"1 - Foco Conquista (Alto Pot / Bajo Share)",IF(AV1389=2,"2 - Foco Defensa (Alto Pot / Alto Share)",IF(AV1389=3,"3 - Monitoreo (Bajo Pot / Alto Share)","4 - Baja Prioridad (Bajo Pot / Bajo Share)"))))</f>
        <v>1 - Foco Conquista (Alto Pot / Bajo Share)</v>
      </c>
      <c r="AX1389" s="12" t="str">
        <f aca="false">IF(OR(IFERROR(AND(W1389&lt;&gt;"",Y1389&lt;&gt;"",Y1389-W1389&gt;Resumen!$B$8),FALSE()),IFERROR(AND(X1389&lt;&gt;"",Y1389&lt;&gt;"",Y1389-X1389&gt;Resumen!$B$8),FALSE())),MAX(IF(IFERROR(AND(W1389&lt;&gt;"",Y1389&lt;&gt;"",Y1389-W1389&gt;Resumen!$B$8),FALSE()),Y1389-W1389,0),IF(IFERROR(AND(X1389&lt;&gt;"",Y1389&lt;&gt;"",Y1389-X1389&gt;Resumen!$B$8),FALSE()),Y1389-X1389,0)),"")</f>
        <v/>
      </c>
      <c r="AY1389" s="22" t="str">
        <f aca="false">IF(OR(IFERROR(AND(W1389&lt;&gt;"",Y1389&lt;&gt;"",Y1389-W1389&gt;Resumen!$B$8),FALSE()),IFERROR(AND(X1389&lt;&gt;"",Y1389&lt;&gt;"",Y1389-X1389&gt;Resumen!$B$8),FALSE())),TRIM("Lays tiene mayor markup que "&amp;IF(IFERROR(AND(W1389&lt;&gt;"",Y1389&lt;&gt;"",Y1389-W1389&gt;Resumen!$B$8),FALSE()),"Quento ","")&amp;IF(IFERROR(AND(X1389&lt;&gt;"",Y1389&lt;&gt;"",Y1389-X1389&gt;Resumen!$B$8),FALSE()),"Julicroc ","")&amp;"en este PDV"),"")</f>
        <v/>
      </c>
      <c r="AZ1389" s="22" t="str">
        <f aca="false">IF(COUNTIF('Plan Pehuamar - Lista'!$A$2:$A$167,A1389)&gt;0,"Sí","No")</f>
        <v>No</v>
      </c>
      <c r="BA1389" s="22" t="str">
        <f aca="false">IF(COUNTIF('Plan Combo 9+1'!$A$2:$A$226,A1389)&gt;0,"Sí","No")</f>
        <v>Sí</v>
      </c>
      <c r="BB1389" s="22" t="str">
        <f aca="false">IF(AH1389="","No",IF(BA1389="Sí",IF((AO1389-AH1389)&gt;Resumen!$B$6,"Sí","No"),IF((AO1389-AH1389)&gt;=Resumen!$B$132,"Sí","No")))</f>
        <v>No</v>
      </c>
      <c r="BC1389" s="22" t="str">
        <f aca="false">IF(AND(N1389="Sí",AL1389="Sí",AI1389=0),"Sí","No")</f>
        <v>No</v>
      </c>
      <c r="BD1389" s="22" t="str">
        <f aca="false">IF(COUNTIF('Plan 9+1 (con Pehuamar)'!$A$2:$A$227,A1389)&gt;0,"Sí","No")</f>
        <v>No</v>
      </c>
    </row>
    <row r="1390" customFormat="false" ht="15" hidden="false" customHeight="true" outlineLevel="0" collapsed="false">
      <c r="A1390" s="6" t="n">
        <v>402208</v>
      </c>
      <c r="B1390" s="6" t="n">
        <v>7</v>
      </c>
      <c r="C1390" s="6" t="n">
        <v>702</v>
      </c>
      <c r="D1390" s="6" t="s">
        <v>254</v>
      </c>
      <c r="E1390" s="6" t="s">
        <v>1559</v>
      </c>
      <c r="F1390" s="6" t="s">
        <v>196</v>
      </c>
      <c r="G1390" s="6" t="s">
        <v>129</v>
      </c>
      <c r="H1390" s="6" t="s">
        <v>197</v>
      </c>
      <c r="I1390" s="27" t="n">
        <v>10</v>
      </c>
      <c r="J1390" s="27" t="n">
        <v>20</v>
      </c>
      <c r="K1390" s="27" t="n">
        <v>20</v>
      </c>
      <c r="L1390" s="28" t="n">
        <f aca="false">I1390+J1390</f>
        <v>30</v>
      </c>
      <c r="M1390" s="28" t="n">
        <f aca="false">L1390+K1390</f>
        <v>50</v>
      </c>
      <c r="N1390" s="22" t="str">
        <f aca="false">IF(I1390&gt;0,"Sí","No")</f>
        <v>Sí</v>
      </c>
      <c r="O1390" s="22" t="str">
        <f aca="false">IF(J1390&gt;0,"Sí","No")</f>
        <v>Sí</v>
      </c>
      <c r="P1390" s="22" t="str">
        <f aca="false">IF(K1390&gt;0,"Sí","No")</f>
        <v>Sí</v>
      </c>
      <c r="Q1390" s="22" t="str">
        <f aca="false">IF(OR(I1390&gt;0,J1390&gt;0),"Sí","No")</f>
        <v>Sí</v>
      </c>
      <c r="R1390" s="27" t="n">
        <v>1750</v>
      </c>
      <c r="S1390" s="27" t="n">
        <v>2500</v>
      </c>
      <c r="T1390" s="27" t="n">
        <v>1100</v>
      </c>
      <c r="U1390" s="27" t="n">
        <v>1900</v>
      </c>
      <c r="V1390" s="27" t="n">
        <v>3400</v>
      </c>
      <c r="W1390" s="12" t="n">
        <f aca="false">IF(AND(I1390&gt;0,R1390&gt;0),(S1390-R1390)/R1390,"")</f>
        <v>0.428571428571429</v>
      </c>
      <c r="X1390" s="12" t="n">
        <f aca="false">IF(AND(J1390&gt;0,T1390&gt;0),(U1390-T1390)/T1390,"")</f>
        <v>0.727272727272727</v>
      </c>
      <c r="Y1390" s="12" t="n">
        <f aca="false">IF(AND(K1390&gt;0,V1390&gt;0),(V1390-Resumen!$B$7)/Resumen!$B$7,"")</f>
        <v>0.36</v>
      </c>
      <c r="Z1390" s="28" t="n">
        <f aca="false">IF(AND(K1390&gt;0,I1390&gt;0,V1390&gt;0,S1390&gt;0),V1390-S1390,"")</f>
        <v>900</v>
      </c>
      <c r="AA1390" s="12" t="n">
        <f aca="false">IF(Z1390&lt;&gt;"",Z1390/S1390,"")</f>
        <v>0.36</v>
      </c>
      <c r="AB1390" s="28" t="n">
        <f aca="false">IF(AND(K1390&gt;0,J1390&gt;0,V1390&gt;0,U1390&gt;0),V1390-U1390,"")</f>
        <v>1500</v>
      </c>
      <c r="AC1390" s="12" t="n">
        <f aca="false">IF(AB1390&lt;&gt;"",AB1390/U1390,"")</f>
        <v>0.789473684210526</v>
      </c>
      <c r="AD1390" s="27" t="n">
        <v>4</v>
      </c>
      <c r="AE1390" s="27" t="n">
        <v>2</v>
      </c>
      <c r="AF1390" s="27" t="n">
        <v>5</v>
      </c>
      <c r="AG1390" s="28" t="n">
        <f aca="false">AD1390+AE1390+AF1390</f>
        <v>11</v>
      </c>
      <c r="AH1390" s="12" t="n">
        <f aca="false">IF(AG1390&gt;0,AD1390/AG1390,"")</f>
        <v>0.363636363636364</v>
      </c>
      <c r="AI1390" s="27" t="n">
        <v>1</v>
      </c>
      <c r="AJ1390" s="27" t="n">
        <v>0</v>
      </c>
      <c r="AK1390" s="27" t="n">
        <v>0</v>
      </c>
      <c r="AL1390" s="22" t="str">
        <f aca="false">IF(OR(AJ1390&gt;0,AK1390&gt;0),"Sí","No")</f>
        <v>No</v>
      </c>
      <c r="AM1390" s="6" t="s">
        <v>198</v>
      </c>
      <c r="AN1390" s="6" t="s">
        <v>198</v>
      </c>
      <c r="AO1390" s="12" t="n">
        <f aca="false">IF(M1390&gt;0,K1390/M1390,"")</f>
        <v>0.4</v>
      </c>
      <c r="AP1390" s="22" t="str">
        <f aca="false">IF(M1390&gt;=Resumen!$B$5,"Alto","Bajo")</f>
        <v>Alto</v>
      </c>
      <c r="AQ1390" s="22" t="str">
        <f aca="false">IF(AO1390&gt;=Resumen!$B$28,"Alto","Bajo")</f>
        <v>Alto</v>
      </c>
      <c r="AR1390" s="22" t="str">
        <f aca="false">AP1390&amp;" Potencial / "&amp;AQ1390&amp;" Share"</f>
        <v>Alto Potencial / Alto Share</v>
      </c>
      <c r="AS1390" s="22" t="str">
        <f aca="false">IF(Q1390="Sí",IF(AO1390&gt;=Resumen!$B$29,"Alto","Bajo"),"")</f>
        <v>Bajo</v>
      </c>
      <c r="AT1390" s="22" t="str">
        <f aca="false">IF(AS1390&lt;&gt;"",AP1390&amp;" Potencial / "&amp;AS1390&amp;" Share","")</f>
        <v>Alto Potencial / Bajo Share</v>
      </c>
      <c r="AU1390" s="22" t="str">
        <f aca="false">IF(AH1390="","Sin dato",IF(AH1390-AO1390&gt;Resumen!$B$6,"Sobre-exhibido",IF(AO1390-AH1390&gt;Resumen!$B$6,"Sub-exhibido","En línea")))</f>
        <v>En línea</v>
      </c>
      <c r="AV1390" s="22" t="n">
        <f aca="false">IF(AT1390="","",IF(AT1390="Alto Potencial / Bajo Share",1,IF(AT1390="Alto Potencial / Alto Share",2,IF(AT1390="Bajo Potencial / Alto Share",3,4))))</f>
        <v>1</v>
      </c>
      <c r="AW1390" s="22" t="str">
        <f aca="false">IF(Q1390="No","Sin competencia directa",IF(AV1390=1,"1 - Foco Conquista (Alto Pot / Bajo Share)",IF(AV1390=2,"2 - Foco Defensa (Alto Pot / Alto Share)",IF(AV1390=3,"3 - Monitoreo (Bajo Pot / Alto Share)","4 - Baja Prioridad (Bajo Pot / Bajo Share)"))))</f>
        <v>1 - Foco Conquista (Alto Pot / Bajo Share)</v>
      </c>
      <c r="AX1390" s="12" t="str">
        <f aca="false">IF(OR(IFERROR(AND(W1390&lt;&gt;"",Y1390&lt;&gt;"",Y1390-W1390&gt;Resumen!$B$8),FALSE()),IFERROR(AND(X1390&lt;&gt;"",Y1390&lt;&gt;"",Y1390-X1390&gt;Resumen!$B$8),FALSE())),MAX(IF(IFERROR(AND(W1390&lt;&gt;"",Y1390&lt;&gt;"",Y1390-W1390&gt;Resumen!$B$8),FALSE()),Y1390-W1390,0),IF(IFERROR(AND(X1390&lt;&gt;"",Y1390&lt;&gt;"",Y1390-X1390&gt;Resumen!$B$8),FALSE()),Y1390-X1390,0)),"")</f>
        <v/>
      </c>
      <c r="AY1390" s="22" t="str">
        <f aca="false">IF(OR(IFERROR(AND(W1390&lt;&gt;"",Y1390&lt;&gt;"",Y1390-W1390&gt;Resumen!$B$8),FALSE()),IFERROR(AND(X1390&lt;&gt;"",Y1390&lt;&gt;"",Y1390-X1390&gt;Resumen!$B$8),FALSE())),TRIM("Lays tiene mayor markup que "&amp;IF(IFERROR(AND(W1390&lt;&gt;"",Y1390&lt;&gt;"",Y1390-W1390&gt;Resumen!$B$8),FALSE()),"Quento ","")&amp;IF(IFERROR(AND(X1390&lt;&gt;"",Y1390&lt;&gt;"",Y1390-X1390&gt;Resumen!$B$8),FALSE()),"Julicroc ","")&amp;"en este PDV"),"")</f>
        <v/>
      </c>
      <c r="AZ1390" s="22" t="str">
        <f aca="false">IF(COUNTIF('Plan Pehuamar - Lista'!$A$2:$A$167,A1390)&gt;0,"Sí","No")</f>
        <v>No</v>
      </c>
      <c r="BA1390" s="22" t="str">
        <f aca="false">IF(COUNTIF('Plan Combo 9+1'!$A$2:$A$226,A1390)&gt;0,"Sí","No")</f>
        <v>No</v>
      </c>
      <c r="BB1390" s="22" t="str">
        <f aca="false">IF(AH1390="","No",IF(BA1390="Sí",IF((AO1390-AH1390)&gt;Resumen!$B$6,"Sí","No"),IF((AO1390-AH1390)&gt;=Resumen!$B$132,"Sí","No")))</f>
        <v>No</v>
      </c>
      <c r="BC1390" s="22" t="str">
        <f aca="false">IF(AND(N1390="Sí",AL1390="Sí",AI1390=0),"Sí","No")</f>
        <v>No</v>
      </c>
      <c r="BD1390" s="22" t="str">
        <f aca="false">IF(COUNTIF('Plan 9+1 (con Pehuamar)'!$A$2:$A$227,A1390)&gt;0,"Sí","No")</f>
        <v>No</v>
      </c>
    </row>
    <row r="1391" customFormat="false" ht="15" hidden="false" customHeight="true" outlineLevel="0" collapsed="false">
      <c r="A1391" s="6" t="n">
        <v>402267</v>
      </c>
      <c r="B1391" s="6" t="n">
        <v>7</v>
      </c>
      <c r="C1391" s="6" t="n">
        <v>702</v>
      </c>
      <c r="D1391" s="6" t="s">
        <v>254</v>
      </c>
      <c r="E1391" s="6" t="s">
        <v>1560</v>
      </c>
      <c r="F1391" s="6" t="s">
        <v>196</v>
      </c>
      <c r="G1391" s="6" t="s">
        <v>129</v>
      </c>
      <c r="H1391" s="6" t="s">
        <v>197</v>
      </c>
      <c r="I1391" s="27" t="n">
        <v>30</v>
      </c>
      <c r="J1391" s="27" t="n">
        <v>0</v>
      </c>
      <c r="K1391" s="27" t="n">
        <v>15</v>
      </c>
      <c r="L1391" s="28" t="n">
        <f aca="false">I1391+J1391</f>
        <v>30</v>
      </c>
      <c r="M1391" s="28" t="n">
        <f aca="false">L1391+K1391</f>
        <v>45</v>
      </c>
      <c r="N1391" s="22" t="str">
        <f aca="false">IF(I1391&gt;0,"Sí","No")</f>
        <v>Sí</v>
      </c>
      <c r="O1391" s="22" t="str">
        <f aca="false">IF(J1391&gt;0,"Sí","No")</f>
        <v>No</v>
      </c>
      <c r="P1391" s="22" t="str">
        <f aca="false">IF(K1391&gt;0,"Sí","No")</f>
        <v>Sí</v>
      </c>
      <c r="Q1391" s="22" t="str">
        <f aca="false">IF(OR(I1391&gt;0,J1391&gt;0),"Sí","No")</f>
        <v>Sí</v>
      </c>
      <c r="R1391" s="27" t="n">
        <v>1800</v>
      </c>
      <c r="S1391" s="27" t="n">
        <v>2600</v>
      </c>
      <c r="T1391" s="27"/>
      <c r="U1391" s="27"/>
      <c r="V1391" s="27" t="n">
        <v>3400</v>
      </c>
      <c r="W1391" s="12" t="n">
        <f aca="false">IF(AND(I1391&gt;0,R1391&gt;0),(S1391-R1391)/R1391,"")</f>
        <v>0.444444444444444</v>
      </c>
      <c r="X1391" s="12" t="str">
        <f aca="false">IF(AND(J1391&gt;0,T1391&gt;0),(U1391-T1391)/T1391,"")</f>
        <v/>
      </c>
      <c r="Y1391" s="12" t="n">
        <f aca="false">IF(AND(K1391&gt;0,V1391&gt;0),(V1391-Resumen!$B$7)/Resumen!$B$7,"")</f>
        <v>0.36</v>
      </c>
      <c r="Z1391" s="28" t="n">
        <f aca="false">IF(AND(K1391&gt;0,I1391&gt;0,V1391&gt;0,S1391&gt;0),V1391-S1391,"")</f>
        <v>800</v>
      </c>
      <c r="AA1391" s="12" t="n">
        <f aca="false">IF(Z1391&lt;&gt;"",Z1391/S1391,"")</f>
        <v>0.307692307692308</v>
      </c>
      <c r="AB1391" s="28" t="str">
        <f aca="false">IF(AND(K1391&gt;0,J1391&gt;0,V1391&gt;0,U1391&gt;0),V1391-U1391,"")</f>
        <v/>
      </c>
      <c r="AC1391" s="12" t="str">
        <f aca="false">IF(AB1391&lt;&gt;"",AB1391/U1391,"")</f>
        <v/>
      </c>
      <c r="AD1391" s="27" t="n">
        <v>4</v>
      </c>
      <c r="AE1391" s="27" t="n">
        <v>8</v>
      </c>
      <c r="AF1391" s="27" t="n">
        <v>0</v>
      </c>
      <c r="AG1391" s="28" t="n">
        <f aca="false">AD1391+AE1391+AF1391</f>
        <v>12</v>
      </c>
      <c r="AH1391" s="12" t="n">
        <f aca="false">IF(AG1391&gt;0,AD1391/AG1391,"")</f>
        <v>0.333333333333333</v>
      </c>
      <c r="AI1391" s="27" t="n">
        <v>1</v>
      </c>
      <c r="AJ1391" s="27" t="n">
        <v>1</v>
      </c>
      <c r="AK1391" s="27" t="n">
        <v>0</v>
      </c>
      <c r="AL1391" s="22" t="str">
        <f aca="false">IF(OR(AJ1391&gt;0,AK1391&gt;0),"Sí","No")</f>
        <v>Sí</v>
      </c>
      <c r="AM1391" s="6" t="s">
        <v>397</v>
      </c>
      <c r="AN1391" s="6"/>
      <c r="AO1391" s="12" t="n">
        <f aca="false">IF(M1391&gt;0,K1391/M1391,"")</f>
        <v>0.333333333333333</v>
      </c>
      <c r="AP1391" s="22" t="str">
        <f aca="false">IF(M1391&gt;=Resumen!$B$5,"Alto","Bajo")</f>
        <v>Alto</v>
      </c>
      <c r="AQ1391" s="22" t="str">
        <f aca="false">IF(AO1391&gt;=Resumen!$B$28,"Alto","Bajo")</f>
        <v>Bajo</v>
      </c>
      <c r="AR1391" s="22" t="str">
        <f aca="false">AP1391&amp;" Potencial / "&amp;AQ1391&amp;" Share"</f>
        <v>Alto Potencial / Bajo Share</v>
      </c>
      <c r="AS1391" s="22" t="str">
        <f aca="false">IF(Q1391="Sí",IF(AO1391&gt;=Resumen!$B$29,"Alto","Bajo"),"")</f>
        <v>Bajo</v>
      </c>
      <c r="AT1391" s="22" t="str">
        <f aca="false">IF(AS1391&lt;&gt;"",AP1391&amp;" Potencial / "&amp;AS1391&amp;" Share","")</f>
        <v>Alto Potencial / Bajo Share</v>
      </c>
      <c r="AU1391" s="22" t="str">
        <f aca="false">IF(AH1391="","Sin dato",IF(AH1391-AO1391&gt;Resumen!$B$6,"Sobre-exhibido",IF(AO1391-AH1391&gt;Resumen!$B$6,"Sub-exhibido","En línea")))</f>
        <v>En línea</v>
      </c>
      <c r="AV1391" s="22" t="n">
        <f aca="false">IF(AT1391="","",IF(AT1391="Alto Potencial / Bajo Share",1,IF(AT1391="Alto Potencial / Alto Share",2,IF(AT1391="Bajo Potencial / Alto Share",3,4))))</f>
        <v>1</v>
      </c>
      <c r="AW1391" s="22" t="str">
        <f aca="false">IF(Q1391="No","Sin competencia directa",IF(AV1391=1,"1 - Foco Conquista (Alto Pot / Bajo Share)",IF(AV1391=2,"2 - Foco Defensa (Alto Pot / Alto Share)",IF(AV1391=3,"3 - Monitoreo (Bajo Pot / Alto Share)","4 - Baja Prioridad (Bajo Pot / Bajo Share)"))))</f>
        <v>1 - Foco Conquista (Alto Pot / Bajo Share)</v>
      </c>
      <c r="AX1391" s="12" t="str">
        <f aca="false">IF(OR(IFERROR(AND(W1391&lt;&gt;"",Y1391&lt;&gt;"",Y1391-W1391&gt;Resumen!$B$8),FALSE()),IFERROR(AND(X1391&lt;&gt;"",Y1391&lt;&gt;"",Y1391-X1391&gt;Resumen!$B$8),FALSE())),MAX(IF(IFERROR(AND(W1391&lt;&gt;"",Y1391&lt;&gt;"",Y1391-W1391&gt;Resumen!$B$8),FALSE()),Y1391-W1391,0),IF(IFERROR(AND(X1391&lt;&gt;"",Y1391&lt;&gt;"",Y1391-X1391&gt;Resumen!$B$8),FALSE()),Y1391-X1391,0)),"")</f>
        <v/>
      </c>
      <c r="AY1391" s="22" t="str">
        <f aca="false">IF(OR(IFERROR(AND(W1391&lt;&gt;"",Y1391&lt;&gt;"",Y1391-W1391&gt;Resumen!$B$8),FALSE()),IFERROR(AND(X1391&lt;&gt;"",Y1391&lt;&gt;"",Y1391-X1391&gt;Resumen!$B$8),FALSE())),TRIM("Lays tiene mayor markup que "&amp;IF(IFERROR(AND(W1391&lt;&gt;"",Y1391&lt;&gt;"",Y1391-W1391&gt;Resumen!$B$8),FALSE()),"Quento ","")&amp;IF(IFERROR(AND(X1391&lt;&gt;"",Y1391&lt;&gt;"",Y1391-X1391&gt;Resumen!$B$8),FALSE()),"Julicroc ","")&amp;"en este PDV"),"")</f>
        <v/>
      </c>
      <c r="AZ1391" s="22" t="str">
        <f aca="false">IF(COUNTIF('Plan Pehuamar - Lista'!$A$2:$A$167,A1391)&gt;0,"Sí","No")</f>
        <v>No</v>
      </c>
      <c r="BA1391" s="22" t="str">
        <f aca="false">IF(COUNTIF('Plan Combo 9+1'!$A$2:$A$226,A1391)&gt;0,"Sí","No")</f>
        <v>Sí</v>
      </c>
      <c r="BB1391" s="22" t="str">
        <f aca="false">IF(AH1391="","No",IF(BA1391="Sí",IF((AO1391-AH1391)&gt;Resumen!$B$6,"Sí","No"),IF((AO1391-AH1391)&gt;=Resumen!$B$132,"Sí","No")))</f>
        <v>No</v>
      </c>
      <c r="BC1391" s="22" t="str">
        <f aca="false">IF(AND(N1391="Sí",AL1391="Sí",AI1391=0),"Sí","No")</f>
        <v>No</v>
      </c>
      <c r="BD1391" s="22" t="str">
        <f aca="false">IF(COUNTIF('Plan 9+1 (con Pehuamar)'!$A$2:$A$227,A1391)&gt;0,"Sí","No")</f>
        <v>Sí</v>
      </c>
    </row>
    <row r="1392" customFormat="false" ht="15" hidden="false" customHeight="true" outlineLevel="0" collapsed="false">
      <c r="A1392" s="6" t="n">
        <v>402292</v>
      </c>
      <c r="B1392" s="6" t="n">
        <v>7</v>
      </c>
      <c r="C1392" s="6" t="n">
        <v>702</v>
      </c>
      <c r="D1392" s="6" t="s">
        <v>254</v>
      </c>
      <c r="E1392" s="6" t="s">
        <v>1561</v>
      </c>
      <c r="F1392" s="6" t="s">
        <v>196</v>
      </c>
      <c r="G1392" s="6" t="s">
        <v>129</v>
      </c>
      <c r="H1392" s="6" t="s">
        <v>197</v>
      </c>
      <c r="I1392" s="27" t="n">
        <v>70</v>
      </c>
      <c r="J1392" s="27" t="n">
        <v>0</v>
      </c>
      <c r="K1392" s="27" t="n">
        <v>30</v>
      </c>
      <c r="L1392" s="28" t="n">
        <f aca="false">I1392+J1392</f>
        <v>70</v>
      </c>
      <c r="M1392" s="28" t="n">
        <f aca="false">L1392+K1392</f>
        <v>100</v>
      </c>
      <c r="N1392" s="22" t="str">
        <f aca="false">IF(I1392&gt;0,"Sí","No")</f>
        <v>Sí</v>
      </c>
      <c r="O1392" s="22" t="str">
        <f aca="false">IF(J1392&gt;0,"Sí","No")</f>
        <v>No</v>
      </c>
      <c r="P1392" s="22" t="str">
        <f aca="false">IF(K1392&gt;0,"Sí","No")</f>
        <v>Sí</v>
      </c>
      <c r="Q1392" s="22" t="str">
        <f aca="false">IF(OR(I1392&gt;0,J1392&gt;0),"Sí","No")</f>
        <v>Sí</v>
      </c>
      <c r="R1392" s="27" t="n">
        <v>1750</v>
      </c>
      <c r="S1392" s="27" t="n">
        <v>2700</v>
      </c>
      <c r="T1392" s="27"/>
      <c r="U1392" s="27"/>
      <c r="V1392" s="27" t="n">
        <v>3500</v>
      </c>
      <c r="W1392" s="12" t="n">
        <f aca="false">IF(AND(I1392&gt;0,R1392&gt;0),(S1392-R1392)/R1392,"")</f>
        <v>0.542857142857143</v>
      </c>
      <c r="X1392" s="12" t="str">
        <f aca="false">IF(AND(J1392&gt;0,T1392&gt;0),(U1392-T1392)/T1392,"")</f>
        <v/>
      </c>
      <c r="Y1392" s="12" t="n">
        <f aca="false">IF(AND(K1392&gt;0,V1392&gt;0),(V1392-Resumen!$B$7)/Resumen!$B$7,"")</f>
        <v>0.4</v>
      </c>
      <c r="Z1392" s="28" t="n">
        <f aca="false">IF(AND(K1392&gt;0,I1392&gt;0,V1392&gt;0,S1392&gt;0),V1392-S1392,"")</f>
        <v>800</v>
      </c>
      <c r="AA1392" s="12" t="n">
        <f aca="false">IF(Z1392&lt;&gt;"",Z1392/S1392,"")</f>
        <v>0.296296296296296</v>
      </c>
      <c r="AB1392" s="28" t="str">
        <f aca="false">IF(AND(K1392&gt;0,J1392&gt;0,V1392&gt;0,U1392&gt;0),V1392-U1392,"")</f>
        <v/>
      </c>
      <c r="AC1392" s="12" t="str">
        <f aca="false">IF(AB1392&lt;&gt;"",AB1392/U1392,"")</f>
        <v/>
      </c>
      <c r="AD1392" s="27" t="n">
        <v>7</v>
      </c>
      <c r="AE1392" s="27" t="n">
        <v>8</v>
      </c>
      <c r="AF1392" s="27" t="n">
        <v>0</v>
      </c>
      <c r="AG1392" s="28" t="n">
        <f aca="false">AD1392+AE1392+AF1392</f>
        <v>15</v>
      </c>
      <c r="AH1392" s="12" t="n">
        <f aca="false">IF(AG1392&gt;0,AD1392/AG1392,"")</f>
        <v>0.466666666666667</v>
      </c>
      <c r="AI1392" s="27" t="n">
        <v>1</v>
      </c>
      <c r="AJ1392" s="27" t="n">
        <v>0</v>
      </c>
      <c r="AK1392" s="27" t="n">
        <v>0</v>
      </c>
      <c r="AL1392" s="22" t="str">
        <f aca="false">IF(OR(AJ1392&gt;0,AK1392&gt;0),"Sí","No")</f>
        <v>No</v>
      </c>
      <c r="AM1392" s="6" t="s">
        <v>397</v>
      </c>
      <c r="AN1392" s="6"/>
      <c r="AO1392" s="12" t="n">
        <f aca="false">IF(M1392&gt;0,K1392/M1392,"")</f>
        <v>0.3</v>
      </c>
      <c r="AP1392" s="22" t="str">
        <f aca="false">IF(M1392&gt;=Resumen!$B$5,"Alto","Bajo")</f>
        <v>Alto</v>
      </c>
      <c r="AQ1392" s="22" t="str">
        <f aca="false">IF(AO1392&gt;=Resumen!$B$28,"Alto","Bajo")</f>
        <v>Bajo</v>
      </c>
      <c r="AR1392" s="22" t="str">
        <f aca="false">AP1392&amp;" Potencial / "&amp;AQ1392&amp;" Share"</f>
        <v>Alto Potencial / Bajo Share</v>
      </c>
      <c r="AS1392" s="22" t="str">
        <f aca="false">IF(Q1392="Sí",IF(AO1392&gt;=Resumen!$B$29,"Alto","Bajo"),"")</f>
        <v>Bajo</v>
      </c>
      <c r="AT1392" s="22" t="str">
        <f aca="false">IF(AS1392&lt;&gt;"",AP1392&amp;" Potencial / "&amp;AS1392&amp;" Share","")</f>
        <v>Alto Potencial / Bajo Share</v>
      </c>
      <c r="AU1392" s="22" t="str">
        <f aca="false">IF(AH1392="","Sin dato",IF(AH1392-AO1392&gt;Resumen!$B$6,"Sobre-exhibido",IF(AO1392-AH1392&gt;Resumen!$B$6,"Sub-exhibido","En línea")))</f>
        <v>Sobre-exhibido</v>
      </c>
      <c r="AV1392" s="22" t="n">
        <f aca="false">IF(AT1392="","",IF(AT1392="Alto Potencial / Bajo Share",1,IF(AT1392="Alto Potencial / Alto Share",2,IF(AT1392="Bajo Potencial / Alto Share",3,4))))</f>
        <v>1</v>
      </c>
      <c r="AW1392" s="22" t="str">
        <f aca="false">IF(Q1392="No","Sin competencia directa",IF(AV1392=1,"1 - Foco Conquista (Alto Pot / Bajo Share)",IF(AV1392=2,"2 - Foco Defensa (Alto Pot / Alto Share)",IF(AV1392=3,"3 - Monitoreo (Bajo Pot / Alto Share)","4 - Baja Prioridad (Bajo Pot / Bajo Share)"))))</f>
        <v>1 - Foco Conquista (Alto Pot / Bajo Share)</v>
      </c>
      <c r="AX1392" s="12" t="str">
        <f aca="false">IF(OR(IFERROR(AND(W1392&lt;&gt;"",Y1392&lt;&gt;"",Y1392-W1392&gt;Resumen!$B$8),FALSE()),IFERROR(AND(X1392&lt;&gt;"",Y1392&lt;&gt;"",Y1392-X1392&gt;Resumen!$B$8),FALSE())),MAX(IF(IFERROR(AND(W1392&lt;&gt;"",Y1392&lt;&gt;"",Y1392-W1392&gt;Resumen!$B$8),FALSE()),Y1392-W1392,0),IF(IFERROR(AND(X1392&lt;&gt;"",Y1392&lt;&gt;"",Y1392-X1392&gt;Resumen!$B$8),FALSE()),Y1392-X1392,0)),"")</f>
        <v/>
      </c>
      <c r="AY1392" s="22" t="str">
        <f aca="false">IF(OR(IFERROR(AND(W1392&lt;&gt;"",Y1392&lt;&gt;"",Y1392-W1392&gt;Resumen!$B$8),FALSE()),IFERROR(AND(X1392&lt;&gt;"",Y1392&lt;&gt;"",Y1392-X1392&gt;Resumen!$B$8),FALSE())),TRIM("Lays tiene mayor markup que "&amp;IF(IFERROR(AND(W1392&lt;&gt;"",Y1392&lt;&gt;"",Y1392-W1392&gt;Resumen!$B$8),FALSE()),"Quento ","")&amp;IF(IFERROR(AND(X1392&lt;&gt;"",Y1392&lt;&gt;"",Y1392-X1392&gt;Resumen!$B$8),FALSE()),"Julicroc ","")&amp;"en este PDV"),"")</f>
        <v/>
      </c>
      <c r="AZ1392" s="22" t="str">
        <f aca="false">IF(COUNTIF('Plan Pehuamar - Lista'!$A$2:$A$167,A1392)&gt;0,"Sí","No")</f>
        <v>Sí</v>
      </c>
      <c r="BA1392" s="22" t="str">
        <f aca="false">IF(COUNTIF('Plan Combo 9+1'!$A$2:$A$226,A1392)&gt;0,"Sí","No")</f>
        <v>No</v>
      </c>
      <c r="BB1392" s="22" t="str">
        <f aca="false">IF(AH1392="","No",IF(BA1392="Sí",IF((AO1392-AH1392)&gt;Resumen!$B$6,"Sí","No"),IF((AO1392-AH1392)&gt;=Resumen!$B$132,"Sí","No")))</f>
        <v>No</v>
      </c>
      <c r="BC1392" s="22" t="str">
        <f aca="false">IF(AND(N1392="Sí",AL1392="Sí",AI1392=0),"Sí","No")</f>
        <v>No</v>
      </c>
      <c r="BD1392" s="22" t="str">
        <f aca="false">IF(COUNTIF('Plan 9+1 (con Pehuamar)'!$A$2:$A$227,A1392)&gt;0,"Sí","No")</f>
        <v>Sí</v>
      </c>
    </row>
    <row r="1393" customFormat="false" ht="15" hidden="false" customHeight="true" outlineLevel="0" collapsed="false">
      <c r="A1393" s="6" t="n">
        <v>402293</v>
      </c>
      <c r="B1393" s="6" t="n">
        <v>7</v>
      </c>
      <c r="C1393" s="6" t="n">
        <v>702</v>
      </c>
      <c r="D1393" s="6" t="s">
        <v>254</v>
      </c>
      <c r="E1393" s="6" t="s">
        <v>1562</v>
      </c>
      <c r="F1393" s="6" t="s">
        <v>196</v>
      </c>
      <c r="G1393" s="6" t="s">
        <v>129</v>
      </c>
      <c r="H1393" s="6" t="s">
        <v>197</v>
      </c>
      <c r="I1393" s="27" t="n">
        <v>30</v>
      </c>
      <c r="J1393" s="27" t="n">
        <v>0</v>
      </c>
      <c r="K1393" s="27" t="n">
        <v>20</v>
      </c>
      <c r="L1393" s="28" t="n">
        <f aca="false">I1393+J1393</f>
        <v>30</v>
      </c>
      <c r="M1393" s="28" t="n">
        <f aca="false">L1393+K1393</f>
        <v>50</v>
      </c>
      <c r="N1393" s="22" t="str">
        <f aca="false">IF(I1393&gt;0,"Sí","No")</f>
        <v>Sí</v>
      </c>
      <c r="O1393" s="22" t="str">
        <f aca="false">IF(J1393&gt;0,"Sí","No")</f>
        <v>No</v>
      </c>
      <c r="P1393" s="22" t="str">
        <f aca="false">IF(K1393&gt;0,"Sí","No")</f>
        <v>Sí</v>
      </c>
      <c r="Q1393" s="22" t="str">
        <f aca="false">IF(OR(I1393&gt;0,J1393&gt;0),"Sí","No")</f>
        <v>Sí</v>
      </c>
      <c r="R1393" s="27" t="n">
        <v>1780</v>
      </c>
      <c r="S1393" s="27" t="n">
        <v>2800</v>
      </c>
      <c r="T1393" s="27"/>
      <c r="U1393" s="27"/>
      <c r="V1393" s="27" t="n">
        <v>3400</v>
      </c>
      <c r="W1393" s="12" t="n">
        <f aca="false">IF(AND(I1393&gt;0,R1393&gt;0),(S1393-R1393)/R1393,"")</f>
        <v>0.573033707865169</v>
      </c>
      <c r="X1393" s="12" t="str">
        <f aca="false">IF(AND(J1393&gt;0,T1393&gt;0),(U1393-T1393)/T1393,"")</f>
        <v/>
      </c>
      <c r="Y1393" s="12" t="n">
        <f aca="false">IF(AND(K1393&gt;0,V1393&gt;0),(V1393-Resumen!$B$7)/Resumen!$B$7,"")</f>
        <v>0.36</v>
      </c>
      <c r="Z1393" s="28" t="n">
        <f aca="false">IF(AND(K1393&gt;0,I1393&gt;0,V1393&gt;0,S1393&gt;0),V1393-S1393,"")</f>
        <v>600</v>
      </c>
      <c r="AA1393" s="12" t="n">
        <f aca="false">IF(Z1393&lt;&gt;"",Z1393/S1393,"")</f>
        <v>0.214285714285714</v>
      </c>
      <c r="AB1393" s="28" t="str">
        <f aca="false">IF(AND(K1393&gt;0,J1393&gt;0,V1393&gt;0,U1393&gt;0),V1393-U1393,"")</f>
        <v/>
      </c>
      <c r="AC1393" s="12" t="str">
        <f aca="false">IF(AB1393&lt;&gt;"",AB1393/U1393,"")</f>
        <v/>
      </c>
      <c r="AD1393" s="27" t="n">
        <v>6</v>
      </c>
      <c r="AE1393" s="27" t="n">
        <v>7</v>
      </c>
      <c r="AF1393" s="27" t="n">
        <v>0</v>
      </c>
      <c r="AG1393" s="28" t="n">
        <f aca="false">AD1393+AE1393+AF1393</f>
        <v>13</v>
      </c>
      <c r="AH1393" s="12" t="n">
        <f aca="false">IF(AG1393&gt;0,AD1393/AG1393,"")</f>
        <v>0.461538461538462</v>
      </c>
      <c r="AI1393" s="27" t="n">
        <v>1</v>
      </c>
      <c r="AJ1393" s="27" t="n">
        <v>1</v>
      </c>
      <c r="AK1393" s="27" t="n">
        <v>0</v>
      </c>
      <c r="AL1393" s="22" t="str">
        <f aca="false">IF(OR(AJ1393&gt;0,AK1393&gt;0),"Sí","No")</f>
        <v>Sí</v>
      </c>
      <c r="AM1393" s="6" t="s">
        <v>198</v>
      </c>
      <c r="AN1393" s="6"/>
      <c r="AO1393" s="12" t="n">
        <f aca="false">IF(M1393&gt;0,K1393/M1393,"")</f>
        <v>0.4</v>
      </c>
      <c r="AP1393" s="22" t="str">
        <f aca="false">IF(M1393&gt;=Resumen!$B$5,"Alto","Bajo")</f>
        <v>Alto</v>
      </c>
      <c r="AQ1393" s="22" t="str">
        <f aca="false">IF(AO1393&gt;=Resumen!$B$28,"Alto","Bajo")</f>
        <v>Alto</v>
      </c>
      <c r="AR1393" s="22" t="str">
        <f aca="false">AP1393&amp;" Potencial / "&amp;AQ1393&amp;" Share"</f>
        <v>Alto Potencial / Alto Share</v>
      </c>
      <c r="AS1393" s="22" t="str">
        <f aca="false">IF(Q1393="Sí",IF(AO1393&gt;=Resumen!$B$29,"Alto","Bajo"),"")</f>
        <v>Bajo</v>
      </c>
      <c r="AT1393" s="22" t="str">
        <f aca="false">IF(AS1393&lt;&gt;"",AP1393&amp;" Potencial / "&amp;AS1393&amp;" Share","")</f>
        <v>Alto Potencial / Bajo Share</v>
      </c>
      <c r="AU1393" s="22" t="str">
        <f aca="false">IF(AH1393="","Sin dato",IF(AH1393-AO1393&gt;Resumen!$B$6,"Sobre-exhibido",IF(AO1393-AH1393&gt;Resumen!$B$6,"Sub-exhibido","En línea")))</f>
        <v>Sobre-exhibido</v>
      </c>
      <c r="AV1393" s="22" t="n">
        <f aca="false">IF(AT1393="","",IF(AT1393="Alto Potencial / Bajo Share",1,IF(AT1393="Alto Potencial / Alto Share",2,IF(AT1393="Bajo Potencial / Alto Share",3,4))))</f>
        <v>1</v>
      </c>
      <c r="AW1393" s="22" t="str">
        <f aca="false">IF(Q1393="No","Sin competencia directa",IF(AV1393=1,"1 - Foco Conquista (Alto Pot / Bajo Share)",IF(AV1393=2,"2 - Foco Defensa (Alto Pot / Alto Share)",IF(AV1393=3,"3 - Monitoreo (Bajo Pot / Alto Share)","4 - Baja Prioridad (Bajo Pot / Bajo Share)"))))</f>
        <v>1 - Foco Conquista (Alto Pot / Bajo Share)</v>
      </c>
      <c r="AX1393" s="12" t="str">
        <f aca="false">IF(OR(IFERROR(AND(W1393&lt;&gt;"",Y1393&lt;&gt;"",Y1393-W1393&gt;Resumen!$B$8),FALSE()),IFERROR(AND(X1393&lt;&gt;"",Y1393&lt;&gt;"",Y1393-X1393&gt;Resumen!$B$8),FALSE())),MAX(IF(IFERROR(AND(W1393&lt;&gt;"",Y1393&lt;&gt;"",Y1393-W1393&gt;Resumen!$B$8),FALSE()),Y1393-W1393,0),IF(IFERROR(AND(X1393&lt;&gt;"",Y1393&lt;&gt;"",Y1393-X1393&gt;Resumen!$B$8),FALSE()),Y1393-X1393,0)),"")</f>
        <v/>
      </c>
      <c r="AY1393" s="22" t="str">
        <f aca="false">IF(OR(IFERROR(AND(W1393&lt;&gt;"",Y1393&lt;&gt;"",Y1393-W1393&gt;Resumen!$B$8),FALSE()),IFERROR(AND(X1393&lt;&gt;"",Y1393&lt;&gt;"",Y1393-X1393&gt;Resumen!$B$8),FALSE())),TRIM("Lays tiene mayor markup que "&amp;IF(IFERROR(AND(W1393&lt;&gt;"",Y1393&lt;&gt;"",Y1393-W1393&gt;Resumen!$B$8),FALSE()),"Quento ","")&amp;IF(IFERROR(AND(X1393&lt;&gt;"",Y1393&lt;&gt;"",Y1393-X1393&gt;Resumen!$B$8),FALSE()),"Julicroc ","")&amp;"en este PDV"),"")</f>
        <v/>
      </c>
      <c r="AZ1393" s="22" t="str">
        <f aca="false">IF(COUNTIF('Plan Pehuamar - Lista'!$A$2:$A$167,A1393)&gt;0,"Sí","No")</f>
        <v>No</v>
      </c>
      <c r="BA1393" s="22" t="str">
        <f aca="false">IF(COUNTIF('Plan Combo 9+1'!$A$2:$A$226,A1393)&gt;0,"Sí","No")</f>
        <v>Sí</v>
      </c>
      <c r="BB1393" s="22" t="str">
        <f aca="false">IF(AH1393="","No",IF(BA1393="Sí",IF((AO1393-AH1393)&gt;Resumen!$B$6,"Sí","No"),IF((AO1393-AH1393)&gt;=Resumen!$B$132,"Sí","No")))</f>
        <v>No</v>
      </c>
      <c r="BC1393" s="22" t="str">
        <f aca="false">IF(AND(N1393="Sí",AL1393="Sí",AI1393=0),"Sí","No")</f>
        <v>No</v>
      </c>
      <c r="BD1393" s="22" t="str">
        <f aca="false">IF(COUNTIF('Plan 9+1 (con Pehuamar)'!$A$2:$A$227,A1393)&gt;0,"Sí","No")</f>
        <v>No</v>
      </c>
    </row>
    <row r="1394" customFormat="false" ht="15" hidden="false" customHeight="true" outlineLevel="0" collapsed="false">
      <c r="A1394" s="6" t="n">
        <v>402306</v>
      </c>
      <c r="B1394" s="6" t="n">
        <v>7</v>
      </c>
      <c r="C1394" s="6" t="n">
        <v>702</v>
      </c>
      <c r="D1394" s="6" t="s">
        <v>254</v>
      </c>
      <c r="E1394" s="6" t="s">
        <v>1563</v>
      </c>
      <c r="F1394" s="6" t="s">
        <v>201</v>
      </c>
      <c r="G1394" s="6" t="s">
        <v>129</v>
      </c>
      <c r="H1394" s="6" t="s">
        <v>197</v>
      </c>
      <c r="I1394" s="27" t="n">
        <v>0</v>
      </c>
      <c r="J1394" s="27" t="n">
        <v>0</v>
      </c>
      <c r="K1394" s="27" t="n">
        <v>0.4</v>
      </c>
      <c r="L1394" s="28" t="n">
        <f aca="false">I1394+J1394</f>
        <v>0</v>
      </c>
      <c r="M1394" s="28" t="n">
        <f aca="false">L1394+K1394</f>
        <v>0.4</v>
      </c>
      <c r="N1394" s="22" t="str">
        <f aca="false">IF(I1394&gt;0,"Sí","No")</f>
        <v>No</v>
      </c>
      <c r="O1394" s="22" t="str">
        <f aca="false">IF(J1394&gt;0,"Sí","No")</f>
        <v>No</v>
      </c>
      <c r="P1394" s="22" t="str">
        <f aca="false">IF(K1394&gt;0,"Sí","No")</f>
        <v>Sí</v>
      </c>
      <c r="Q1394" s="22" t="str">
        <f aca="false">IF(OR(I1394&gt;0,J1394&gt;0),"Sí","No")</f>
        <v>No</v>
      </c>
      <c r="R1394" s="27"/>
      <c r="S1394" s="27"/>
      <c r="T1394" s="27"/>
      <c r="U1394" s="27"/>
      <c r="V1394" s="27"/>
      <c r="W1394" s="12" t="str">
        <f aca="false">IF(AND(I1394&gt;0,R1394&gt;0),(S1394-R1394)/R1394,"")</f>
        <v/>
      </c>
      <c r="X1394" s="12" t="str">
        <f aca="false">IF(AND(J1394&gt;0,T1394&gt;0),(U1394-T1394)/T1394,"")</f>
        <v/>
      </c>
      <c r="Y1394" s="12" t="str">
        <f aca="false">IF(AND(K1394&gt;0,V1394&gt;0),(V1394-Resumen!$B$7)/Resumen!$B$7,"")</f>
        <v/>
      </c>
      <c r="Z1394" s="28" t="str">
        <f aca="false">IF(AND(K1394&gt;0,I1394&gt;0,V1394&gt;0,S1394&gt;0),V1394-S1394,"")</f>
        <v/>
      </c>
      <c r="AA1394" s="12" t="str">
        <f aca="false">IF(Z1394&lt;&gt;"",Z1394/S1394,"")</f>
        <v/>
      </c>
      <c r="AB1394" s="28" t="str">
        <f aca="false">IF(AND(K1394&gt;0,J1394&gt;0,V1394&gt;0,U1394&gt;0),V1394-U1394,"")</f>
        <v/>
      </c>
      <c r="AC1394" s="12" t="str">
        <f aca="false">IF(AB1394&lt;&gt;"",AB1394/U1394,"")</f>
        <v/>
      </c>
      <c r="AD1394" s="27" t="n">
        <v>0</v>
      </c>
      <c r="AE1394" s="27" t="n">
        <v>0</v>
      </c>
      <c r="AF1394" s="27" t="n">
        <v>0</v>
      </c>
      <c r="AG1394" s="28" t="n">
        <f aca="false">AD1394+AE1394+AF1394</f>
        <v>0</v>
      </c>
      <c r="AH1394" s="12" t="str">
        <f aca="false">IF(AG1394&gt;0,AD1394/AG1394,"")</f>
        <v/>
      </c>
      <c r="AI1394" s="27" t="n">
        <v>0</v>
      </c>
      <c r="AJ1394" s="27" t="n">
        <v>0</v>
      </c>
      <c r="AK1394" s="27" t="n">
        <v>0</v>
      </c>
      <c r="AL1394" s="22" t="str">
        <f aca="false">IF(OR(AJ1394&gt;0,AK1394&gt;0),"Sí","No")</f>
        <v>No</v>
      </c>
      <c r="AM1394" s="6"/>
      <c r="AN1394" s="6"/>
      <c r="AO1394" s="12" t="n">
        <f aca="false">IF(M1394&gt;0,K1394/M1394,"")</f>
        <v>1</v>
      </c>
      <c r="AP1394" s="22" t="str">
        <f aca="false">IF(M1394&gt;=Resumen!$B$5,"Alto","Bajo")</f>
        <v>Bajo</v>
      </c>
      <c r="AQ1394" s="22" t="str">
        <f aca="false">IF(AO1394&gt;=Resumen!$B$28,"Alto","Bajo")</f>
        <v>Alto</v>
      </c>
      <c r="AR1394" s="22" t="str">
        <f aca="false">AP1394&amp;" Potencial / "&amp;AQ1394&amp;" Share"</f>
        <v>Bajo Potencial / Alto Share</v>
      </c>
      <c r="AS1394" s="22" t="str">
        <f aca="false">IF(Q1394="Sí",IF(AO1394&gt;=Resumen!$B$29,"Alto","Bajo"),"")</f>
        <v/>
      </c>
      <c r="AT1394" s="22" t="str">
        <f aca="false">IF(AS1394&lt;&gt;"",AP1394&amp;" Potencial / "&amp;AS1394&amp;" Share","")</f>
        <v/>
      </c>
      <c r="AU1394" s="22" t="str">
        <f aca="false">IF(AH1394="","Sin dato",IF(AH1394-AO1394&gt;Resumen!$B$6,"Sobre-exhibido",IF(AO1394-AH1394&gt;Resumen!$B$6,"Sub-exhibido","En línea")))</f>
        <v>Sin dato</v>
      </c>
      <c r="AV1394" s="22" t="str">
        <f aca="false">IF(AT1394="","",IF(AT1394="Alto Potencial / Bajo Share",1,IF(AT1394="Alto Potencial / Alto Share",2,IF(AT1394="Bajo Potencial / Alto Share",3,4))))</f>
        <v/>
      </c>
      <c r="AW1394" s="22" t="str">
        <f aca="false">IF(Q1394="No","Sin competencia directa",IF(AV1394=1,"1 - Foco Conquista (Alto Pot / Bajo Share)",IF(AV1394=2,"2 - Foco Defensa (Alto Pot / Alto Share)",IF(AV1394=3,"3 - Monitoreo (Bajo Pot / Alto Share)","4 - Baja Prioridad (Bajo Pot / Bajo Share)"))))</f>
        <v>Sin competencia directa</v>
      </c>
      <c r="AX1394" s="12" t="str">
        <f aca="false">IF(OR(IFERROR(AND(W1394&lt;&gt;"",Y1394&lt;&gt;"",Y1394-W1394&gt;Resumen!$B$8),FALSE()),IFERROR(AND(X1394&lt;&gt;"",Y1394&lt;&gt;"",Y1394-X1394&gt;Resumen!$B$8),FALSE())),MAX(IF(IFERROR(AND(W1394&lt;&gt;"",Y1394&lt;&gt;"",Y1394-W1394&gt;Resumen!$B$8),FALSE()),Y1394-W1394,0),IF(IFERROR(AND(X1394&lt;&gt;"",Y1394&lt;&gt;"",Y1394-X1394&gt;Resumen!$B$8),FALSE()),Y1394-X1394,0)),"")</f>
        <v/>
      </c>
      <c r="AY1394" s="22" t="str">
        <f aca="false">IF(OR(IFERROR(AND(W1394&lt;&gt;"",Y1394&lt;&gt;"",Y1394-W1394&gt;Resumen!$B$8),FALSE()),IFERROR(AND(X1394&lt;&gt;"",Y1394&lt;&gt;"",Y1394-X1394&gt;Resumen!$B$8),FALSE())),TRIM("Lays tiene mayor markup que "&amp;IF(IFERROR(AND(W1394&lt;&gt;"",Y1394&lt;&gt;"",Y1394-W1394&gt;Resumen!$B$8),FALSE()),"Quento ","")&amp;IF(IFERROR(AND(X1394&lt;&gt;"",Y1394&lt;&gt;"",Y1394-X1394&gt;Resumen!$B$8),FALSE()),"Julicroc ","")&amp;"en este PDV"),"")</f>
        <v/>
      </c>
      <c r="AZ1394" s="22" t="str">
        <f aca="false">IF(COUNTIF('Plan Pehuamar - Lista'!$A$2:$A$167,A1394)&gt;0,"Sí","No")</f>
        <v>No</v>
      </c>
      <c r="BA1394" s="22" t="str">
        <f aca="false">IF(COUNTIF('Plan Combo 9+1'!$A$2:$A$226,A1394)&gt;0,"Sí","No")</f>
        <v>No</v>
      </c>
      <c r="BB1394" s="22" t="str">
        <f aca="false">IF(AH1394="","No",IF(BA1394="Sí",IF((AO1394-AH1394)&gt;Resumen!$B$6,"Sí","No"),IF((AO1394-AH1394)&gt;=Resumen!$B$132,"Sí","No")))</f>
        <v>No</v>
      </c>
      <c r="BC1394" s="22" t="str">
        <f aca="false">IF(AND(N1394="Sí",AL1394="Sí",AI1394=0),"Sí","No")</f>
        <v>No</v>
      </c>
      <c r="BD1394" s="22" t="str">
        <f aca="false">IF(COUNTIF('Plan 9+1 (con Pehuamar)'!$A$2:$A$227,A1394)&gt;0,"Sí","No")</f>
        <v>No</v>
      </c>
    </row>
    <row r="1395" customFormat="false" ht="15" hidden="false" customHeight="true" outlineLevel="0" collapsed="false">
      <c r="A1395" s="6" t="n">
        <v>402319</v>
      </c>
      <c r="B1395" s="6" t="n">
        <v>7</v>
      </c>
      <c r="C1395" s="6" t="n">
        <v>702</v>
      </c>
      <c r="D1395" s="6" t="s">
        <v>254</v>
      </c>
      <c r="E1395" s="6" t="s">
        <v>1564</v>
      </c>
      <c r="F1395" s="6" t="s">
        <v>196</v>
      </c>
      <c r="G1395" s="6" t="s">
        <v>129</v>
      </c>
      <c r="H1395" s="6" t="s">
        <v>197</v>
      </c>
      <c r="I1395" s="27" t="n">
        <v>40</v>
      </c>
      <c r="J1395" s="27" t="n">
        <v>0</v>
      </c>
      <c r="K1395" s="27" t="n">
        <v>25</v>
      </c>
      <c r="L1395" s="28" t="n">
        <f aca="false">I1395+J1395</f>
        <v>40</v>
      </c>
      <c r="M1395" s="28" t="n">
        <f aca="false">L1395+K1395</f>
        <v>65</v>
      </c>
      <c r="N1395" s="22" t="str">
        <f aca="false">IF(I1395&gt;0,"Sí","No")</f>
        <v>Sí</v>
      </c>
      <c r="O1395" s="22" t="str">
        <f aca="false">IF(J1395&gt;0,"Sí","No")</f>
        <v>No</v>
      </c>
      <c r="P1395" s="22" t="str">
        <f aca="false">IF(K1395&gt;0,"Sí","No")</f>
        <v>Sí</v>
      </c>
      <c r="Q1395" s="22" t="str">
        <f aca="false">IF(OR(I1395&gt;0,J1395&gt;0),"Sí","No")</f>
        <v>Sí</v>
      </c>
      <c r="R1395" s="27" t="n">
        <v>1800</v>
      </c>
      <c r="S1395" s="27" t="n">
        <v>2800</v>
      </c>
      <c r="T1395" s="27"/>
      <c r="U1395" s="27"/>
      <c r="V1395" s="27" t="n">
        <v>3500</v>
      </c>
      <c r="W1395" s="12" t="n">
        <f aca="false">IF(AND(I1395&gt;0,R1395&gt;0),(S1395-R1395)/R1395,"")</f>
        <v>0.555555555555556</v>
      </c>
      <c r="X1395" s="12" t="str">
        <f aca="false">IF(AND(J1395&gt;0,T1395&gt;0),(U1395-T1395)/T1395,"")</f>
        <v/>
      </c>
      <c r="Y1395" s="12" t="n">
        <f aca="false">IF(AND(K1395&gt;0,V1395&gt;0),(V1395-Resumen!$B$7)/Resumen!$B$7,"")</f>
        <v>0.4</v>
      </c>
      <c r="Z1395" s="28" t="n">
        <f aca="false">IF(AND(K1395&gt;0,I1395&gt;0,V1395&gt;0,S1395&gt;0),V1395-S1395,"")</f>
        <v>700</v>
      </c>
      <c r="AA1395" s="12" t="n">
        <f aca="false">IF(Z1395&lt;&gt;"",Z1395/S1395,"")</f>
        <v>0.25</v>
      </c>
      <c r="AB1395" s="28" t="str">
        <f aca="false">IF(AND(K1395&gt;0,J1395&gt;0,V1395&gt;0,U1395&gt;0),V1395-U1395,"")</f>
        <v/>
      </c>
      <c r="AC1395" s="12" t="str">
        <f aca="false">IF(AB1395&lt;&gt;"",AB1395/U1395,"")</f>
        <v/>
      </c>
      <c r="AD1395" s="27" t="n">
        <v>7</v>
      </c>
      <c r="AE1395" s="27" t="n">
        <v>8</v>
      </c>
      <c r="AF1395" s="27" t="n">
        <v>0</v>
      </c>
      <c r="AG1395" s="28" t="n">
        <f aca="false">AD1395+AE1395+AF1395</f>
        <v>15</v>
      </c>
      <c r="AH1395" s="12" t="n">
        <f aca="false">IF(AG1395&gt;0,AD1395/AG1395,"")</f>
        <v>0.466666666666667</v>
      </c>
      <c r="AI1395" s="27" t="n">
        <v>1</v>
      </c>
      <c r="AJ1395" s="27" t="n">
        <v>1</v>
      </c>
      <c r="AK1395" s="27" t="n">
        <v>0</v>
      </c>
      <c r="AL1395" s="22" t="str">
        <f aca="false">IF(OR(AJ1395&gt;0,AK1395&gt;0),"Sí","No")</f>
        <v>Sí</v>
      </c>
      <c r="AM1395" s="6" t="s">
        <v>397</v>
      </c>
      <c r="AN1395" s="6"/>
      <c r="AO1395" s="12" t="n">
        <f aca="false">IF(M1395&gt;0,K1395/M1395,"")</f>
        <v>0.384615384615385</v>
      </c>
      <c r="AP1395" s="22" t="str">
        <f aca="false">IF(M1395&gt;=Resumen!$B$5,"Alto","Bajo")</f>
        <v>Alto</v>
      </c>
      <c r="AQ1395" s="22" t="str">
        <f aca="false">IF(AO1395&gt;=Resumen!$B$28,"Alto","Bajo")</f>
        <v>Bajo</v>
      </c>
      <c r="AR1395" s="22" t="str">
        <f aca="false">AP1395&amp;" Potencial / "&amp;AQ1395&amp;" Share"</f>
        <v>Alto Potencial / Bajo Share</v>
      </c>
      <c r="AS1395" s="22" t="str">
        <f aca="false">IF(Q1395="Sí",IF(AO1395&gt;=Resumen!$B$29,"Alto","Bajo"),"")</f>
        <v>Bajo</v>
      </c>
      <c r="AT1395" s="22" t="str">
        <f aca="false">IF(AS1395&lt;&gt;"",AP1395&amp;" Potencial / "&amp;AS1395&amp;" Share","")</f>
        <v>Alto Potencial / Bajo Share</v>
      </c>
      <c r="AU1395" s="22" t="str">
        <f aca="false">IF(AH1395="","Sin dato",IF(AH1395-AO1395&gt;Resumen!$B$6,"Sobre-exhibido",IF(AO1395-AH1395&gt;Resumen!$B$6,"Sub-exhibido","En línea")))</f>
        <v>Sobre-exhibido</v>
      </c>
      <c r="AV1395" s="22" t="n">
        <f aca="false">IF(AT1395="","",IF(AT1395="Alto Potencial / Bajo Share",1,IF(AT1395="Alto Potencial / Alto Share",2,IF(AT1395="Bajo Potencial / Alto Share",3,4))))</f>
        <v>1</v>
      </c>
      <c r="AW1395" s="22" t="str">
        <f aca="false">IF(Q1395="No","Sin competencia directa",IF(AV1395=1,"1 - Foco Conquista (Alto Pot / Bajo Share)",IF(AV1395=2,"2 - Foco Defensa (Alto Pot / Alto Share)",IF(AV1395=3,"3 - Monitoreo (Bajo Pot / Alto Share)","4 - Baja Prioridad (Bajo Pot / Bajo Share)"))))</f>
        <v>1 - Foco Conquista (Alto Pot / Bajo Share)</v>
      </c>
      <c r="AX1395" s="12" t="str">
        <f aca="false">IF(OR(IFERROR(AND(W1395&lt;&gt;"",Y1395&lt;&gt;"",Y1395-W1395&gt;Resumen!$B$8),FALSE()),IFERROR(AND(X1395&lt;&gt;"",Y1395&lt;&gt;"",Y1395-X1395&gt;Resumen!$B$8),FALSE())),MAX(IF(IFERROR(AND(W1395&lt;&gt;"",Y1395&lt;&gt;"",Y1395-W1395&gt;Resumen!$B$8),FALSE()),Y1395-W1395,0),IF(IFERROR(AND(X1395&lt;&gt;"",Y1395&lt;&gt;"",Y1395-X1395&gt;Resumen!$B$8),FALSE()),Y1395-X1395,0)),"")</f>
        <v/>
      </c>
      <c r="AY1395" s="22" t="str">
        <f aca="false">IF(OR(IFERROR(AND(W1395&lt;&gt;"",Y1395&lt;&gt;"",Y1395-W1395&gt;Resumen!$B$8),FALSE()),IFERROR(AND(X1395&lt;&gt;"",Y1395&lt;&gt;"",Y1395-X1395&gt;Resumen!$B$8),FALSE())),TRIM("Lays tiene mayor markup que "&amp;IF(IFERROR(AND(W1395&lt;&gt;"",Y1395&lt;&gt;"",Y1395-W1395&gt;Resumen!$B$8),FALSE()),"Quento ","")&amp;IF(IFERROR(AND(X1395&lt;&gt;"",Y1395&lt;&gt;"",Y1395-X1395&gt;Resumen!$B$8),FALSE()),"Julicroc ","")&amp;"en este PDV"),"")</f>
        <v/>
      </c>
      <c r="AZ1395" s="22" t="str">
        <f aca="false">IF(COUNTIF('Plan Pehuamar - Lista'!$A$2:$A$167,A1395)&gt;0,"Sí","No")</f>
        <v>Sí</v>
      </c>
      <c r="BA1395" s="22" t="str">
        <f aca="false">IF(COUNTIF('Plan Combo 9+1'!$A$2:$A$226,A1395)&gt;0,"Sí","No")</f>
        <v>No</v>
      </c>
      <c r="BB1395" s="22" t="str">
        <f aca="false">IF(AH1395="","No",IF(BA1395="Sí",IF((AO1395-AH1395)&gt;Resumen!$B$6,"Sí","No"),IF((AO1395-AH1395)&gt;=Resumen!$B$132,"Sí","No")))</f>
        <v>No</v>
      </c>
      <c r="BC1395" s="22" t="str">
        <f aca="false">IF(AND(N1395="Sí",AL1395="Sí",AI1395=0),"Sí","No")</f>
        <v>No</v>
      </c>
      <c r="BD1395" s="22" t="str">
        <f aca="false">IF(COUNTIF('Plan 9+1 (con Pehuamar)'!$A$2:$A$227,A1395)&gt;0,"Sí","No")</f>
        <v>No</v>
      </c>
    </row>
    <row r="1396" customFormat="false" ht="15" hidden="false" customHeight="true" outlineLevel="0" collapsed="false">
      <c r="A1396" s="6" t="n">
        <v>402331</v>
      </c>
      <c r="B1396" s="6" t="n">
        <v>7</v>
      </c>
      <c r="C1396" s="6" t="n">
        <v>702</v>
      </c>
      <c r="D1396" s="6" t="s">
        <v>254</v>
      </c>
      <c r="E1396" s="6" t="s">
        <v>1565</v>
      </c>
      <c r="F1396" s="6" t="s">
        <v>196</v>
      </c>
      <c r="G1396" s="6" t="s">
        <v>129</v>
      </c>
      <c r="H1396" s="6" t="s">
        <v>197</v>
      </c>
      <c r="I1396" s="27" t="n">
        <v>0</v>
      </c>
      <c r="J1396" s="27" t="n">
        <v>0</v>
      </c>
      <c r="K1396" s="27" t="n">
        <v>0.3</v>
      </c>
      <c r="L1396" s="28" t="n">
        <f aca="false">I1396+J1396</f>
        <v>0</v>
      </c>
      <c r="M1396" s="28" t="n">
        <f aca="false">L1396+K1396</f>
        <v>0.3</v>
      </c>
      <c r="N1396" s="22" t="str">
        <f aca="false">IF(I1396&gt;0,"Sí","No")</f>
        <v>No</v>
      </c>
      <c r="O1396" s="22" t="str">
        <f aca="false">IF(J1396&gt;0,"Sí","No")</f>
        <v>No</v>
      </c>
      <c r="P1396" s="22" t="str">
        <f aca="false">IF(K1396&gt;0,"Sí","No")</f>
        <v>Sí</v>
      </c>
      <c r="Q1396" s="22" t="str">
        <f aca="false">IF(OR(I1396&gt;0,J1396&gt;0),"Sí","No")</f>
        <v>No</v>
      </c>
      <c r="R1396" s="27"/>
      <c r="S1396" s="27"/>
      <c r="T1396" s="27"/>
      <c r="U1396" s="27"/>
      <c r="V1396" s="27"/>
      <c r="W1396" s="12" t="str">
        <f aca="false">IF(AND(I1396&gt;0,R1396&gt;0),(S1396-R1396)/R1396,"")</f>
        <v/>
      </c>
      <c r="X1396" s="12" t="str">
        <f aca="false">IF(AND(J1396&gt;0,T1396&gt;0),(U1396-T1396)/T1396,"")</f>
        <v/>
      </c>
      <c r="Y1396" s="12" t="str">
        <f aca="false">IF(AND(K1396&gt;0,V1396&gt;0),(V1396-Resumen!$B$7)/Resumen!$B$7,"")</f>
        <v/>
      </c>
      <c r="Z1396" s="28" t="str">
        <f aca="false">IF(AND(K1396&gt;0,I1396&gt;0,V1396&gt;0,S1396&gt;0),V1396-S1396,"")</f>
        <v/>
      </c>
      <c r="AA1396" s="12" t="str">
        <f aca="false">IF(Z1396&lt;&gt;"",Z1396/S1396,"")</f>
        <v/>
      </c>
      <c r="AB1396" s="28" t="str">
        <f aca="false">IF(AND(K1396&gt;0,J1396&gt;0,V1396&gt;0,U1396&gt;0),V1396-U1396,"")</f>
        <v/>
      </c>
      <c r="AC1396" s="12" t="str">
        <f aca="false">IF(AB1396&lt;&gt;"",AB1396/U1396,"")</f>
        <v/>
      </c>
      <c r="AD1396" s="27" t="n">
        <v>0</v>
      </c>
      <c r="AE1396" s="27" t="n">
        <v>0</v>
      </c>
      <c r="AF1396" s="27" t="n">
        <v>0</v>
      </c>
      <c r="AG1396" s="28" t="n">
        <f aca="false">AD1396+AE1396+AF1396</f>
        <v>0</v>
      </c>
      <c r="AH1396" s="12" t="str">
        <f aca="false">IF(AG1396&gt;0,AD1396/AG1396,"")</f>
        <v/>
      </c>
      <c r="AI1396" s="27" t="n">
        <v>0</v>
      </c>
      <c r="AJ1396" s="27" t="n">
        <v>0</v>
      </c>
      <c r="AK1396" s="27" t="n">
        <v>0</v>
      </c>
      <c r="AL1396" s="22" t="str">
        <f aca="false">IF(OR(AJ1396&gt;0,AK1396&gt;0),"Sí","No")</f>
        <v>No</v>
      </c>
      <c r="AM1396" s="6"/>
      <c r="AN1396" s="6"/>
      <c r="AO1396" s="12" t="n">
        <f aca="false">IF(M1396&gt;0,K1396/M1396,"")</f>
        <v>1</v>
      </c>
      <c r="AP1396" s="22" t="str">
        <f aca="false">IF(M1396&gt;=Resumen!$B$5,"Alto","Bajo")</f>
        <v>Bajo</v>
      </c>
      <c r="AQ1396" s="22" t="str">
        <f aca="false">IF(AO1396&gt;=Resumen!$B$28,"Alto","Bajo")</f>
        <v>Alto</v>
      </c>
      <c r="AR1396" s="22" t="str">
        <f aca="false">AP1396&amp;" Potencial / "&amp;AQ1396&amp;" Share"</f>
        <v>Bajo Potencial / Alto Share</v>
      </c>
      <c r="AS1396" s="22" t="str">
        <f aca="false">IF(Q1396="Sí",IF(AO1396&gt;=Resumen!$B$29,"Alto","Bajo"),"")</f>
        <v/>
      </c>
      <c r="AT1396" s="22" t="str">
        <f aca="false">IF(AS1396&lt;&gt;"",AP1396&amp;" Potencial / "&amp;AS1396&amp;" Share","")</f>
        <v/>
      </c>
      <c r="AU1396" s="22" t="str">
        <f aca="false">IF(AH1396="","Sin dato",IF(AH1396-AO1396&gt;Resumen!$B$6,"Sobre-exhibido",IF(AO1396-AH1396&gt;Resumen!$B$6,"Sub-exhibido","En línea")))</f>
        <v>Sin dato</v>
      </c>
      <c r="AV1396" s="22" t="str">
        <f aca="false">IF(AT1396="","",IF(AT1396="Alto Potencial / Bajo Share",1,IF(AT1396="Alto Potencial / Alto Share",2,IF(AT1396="Bajo Potencial / Alto Share",3,4))))</f>
        <v/>
      </c>
      <c r="AW1396" s="22" t="str">
        <f aca="false">IF(Q1396="No","Sin competencia directa",IF(AV1396=1,"1 - Foco Conquista (Alto Pot / Bajo Share)",IF(AV1396=2,"2 - Foco Defensa (Alto Pot / Alto Share)",IF(AV1396=3,"3 - Monitoreo (Bajo Pot / Alto Share)","4 - Baja Prioridad (Bajo Pot / Bajo Share)"))))</f>
        <v>Sin competencia directa</v>
      </c>
      <c r="AX1396" s="12" t="str">
        <f aca="false">IF(OR(IFERROR(AND(W1396&lt;&gt;"",Y1396&lt;&gt;"",Y1396-W1396&gt;Resumen!$B$8),FALSE()),IFERROR(AND(X1396&lt;&gt;"",Y1396&lt;&gt;"",Y1396-X1396&gt;Resumen!$B$8),FALSE())),MAX(IF(IFERROR(AND(W1396&lt;&gt;"",Y1396&lt;&gt;"",Y1396-W1396&gt;Resumen!$B$8),FALSE()),Y1396-W1396,0),IF(IFERROR(AND(X1396&lt;&gt;"",Y1396&lt;&gt;"",Y1396-X1396&gt;Resumen!$B$8),FALSE()),Y1396-X1396,0)),"")</f>
        <v/>
      </c>
      <c r="AY1396" s="22" t="str">
        <f aca="false">IF(OR(IFERROR(AND(W1396&lt;&gt;"",Y1396&lt;&gt;"",Y1396-W1396&gt;Resumen!$B$8),FALSE()),IFERROR(AND(X1396&lt;&gt;"",Y1396&lt;&gt;"",Y1396-X1396&gt;Resumen!$B$8),FALSE())),TRIM("Lays tiene mayor markup que "&amp;IF(IFERROR(AND(W1396&lt;&gt;"",Y1396&lt;&gt;"",Y1396-W1396&gt;Resumen!$B$8),FALSE()),"Quento ","")&amp;IF(IFERROR(AND(X1396&lt;&gt;"",Y1396&lt;&gt;"",Y1396-X1396&gt;Resumen!$B$8),FALSE()),"Julicroc ","")&amp;"en este PDV"),"")</f>
        <v/>
      </c>
      <c r="AZ1396" s="22" t="str">
        <f aca="false">IF(COUNTIF('Plan Pehuamar - Lista'!$A$2:$A$167,A1396)&gt;0,"Sí","No")</f>
        <v>No</v>
      </c>
      <c r="BA1396" s="22" t="str">
        <f aca="false">IF(COUNTIF('Plan Combo 9+1'!$A$2:$A$226,A1396)&gt;0,"Sí","No")</f>
        <v>No</v>
      </c>
      <c r="BB1396" s="22" t="str">
        <f aca="false">IF(AH1396="","No",IF(BA1396="Sí",IF((AO1396-AH1396)&gt;Resumen!$B$6,"Sí","No"),IF((AO1396-AH1396)&gt;=Resumen!$B$132,"Sí","No")))</f>
        <v>No</v>
      </c>
      <c r="BC1396" s="22" t="str">
        <f aca="false">IF(AND(N1396="Sí",AL1396="Sí",AI1396=0),"Sí","No")</f>
        <v>No</v>
      </c>
      <c r="BD1396" s="22" t="str">
        <f aca="false">IF(COUNTIF('Plan 9+1 (con Pehuamar)'!$A$2:$A$227,A1396)&gt;0,"Sí","No")</f>
        <v>No</v>
      </c>
    </row>
    <row r="1397" customFormat="false" ht="15" hidden="false" customHeight="true" outlineLevel="0" collapsed="false">
      <c r="A1397" s="6" t="n">
        <v>402337</v>
      </c>
      <c r="B1397" s="6" t="n">
        <v>7</v>
      </c>
      <c r="C1397" s="6" t="n">
        <v>702</v>
      </c>
      <c r="D1397" s="6" t="s">
        <v>254</v>
      </c>
      <c r="E1397" s="6" t="s">
        <v>1566</v>
      </c>
      <c r="F1397" s="6" t="s">
        <v>196</v>
      </c>
      <c r="G1397" s="6" t="s">
        <v>129</v>
      </c>
      <c r="H1397" s="6" t="s">
        <v>197</v>
      </c>
      <c r="I1397" s="27" t="n">
        <v>45</v>
      </c>
      <c r="J1397" s="27" t="n">
        <v>20</v>
      </c>
      <c r="K1397" s="27" t="n">
        <v>30</v>
      </c>
      <c r="L1397" s="28" t="n">
        <f aca="false">I1397+J1397</f>
        <v>65</v>
      </c>
      <c r="M1397" s="28" t="n">
        <f aca="false">L1397+K1397</f>
        <v>95</v>
      </c>
      <c r="N1397" s="22" t="str">
        <f aca="false">IF(I1397&gt;0,"Sí","No")</f>
        <v>Sí</v>
      </c>
      <c r="O1397" s="22" t="str">
        <f aca="false">IF(J1397&gt;0,"Sí","No")</f>
        <v>Sí</v>
      </c>
      <c r="P1397" s="22" t="str">
        <f aca="false">IF(K1397&gt;0,"Sí","No")</f>
        <v>Sí</v>
      </c>
      <c r="Q1397" s="22" t="str">
        <f aca="false">IF(OR(I1397&gt;0,J1397&gt;0),"Sí","No")</f>
        <v>Sí</v>
      </c>
      <c r="R1397" s="27" t="n">
        <v>1800</v>
      </c>
      <c r="S1397" s="27" t="n">
        <v>2700</v>
      </c>
      <c r="T1397" s="27" t="n">
        <v>1280</v>
      </c>
      <c r="U1397" s="27" t="n">
        <v>2000</v>
      </c>
      <c r="V1397" s="27" t="n">
        <v>3500</v>
      </c>
      <c r="W1397" s="12" t="n">
        <f aca="false">IF(AND(I1397&gt;0,R1397&gt;0),(S1397-R1397)/R1397,"")</f>
        <v>0.5</v>
      </c>
      <c r="X1397" s="12" t="n">
        <f aca="false">IF(AND(J1397&gt;0,T1397&gt;0),(U1397-T1397)/T1397,"")</f>
        <v>0.5625</v>
      </c>
      <c r="Y1397" s="12" t="n">
        <f aca="false">IF(AND(K1397&gt;0,V1397&gt;0),(V1397-Resumen!$B$7)/Resumen!$B$7,"")</f>
        <v>0.4</v>
      </c>
      <c r="Z1397" s="28" t="n">
        <f aca="false">IF(AND(K1397&gt;0,I1397&gt;0,V1397&gt;0,S1397&gt;0),V1397-S1397,"")</f>
        <v>800</v>
      </c>
      <c r="AA1397" s="12" t="n">
        <f aca="false">IF(Z1397&lt;&gt;"",Z1397/S1397,"")</f>
        <v>0.296296296296296</v>
      </c>
      <c r="AB1397" s="28" t="n">
        <f aca="false">IF(AND(K1397&gt;0,J1397&gt;0,V1397&gt;0,U1397&gt;0),V1397-U1397,"")</f>
        <v>1500</v>
      </c>
      <c r="AC1397" s="12" t="n">
        <f aca="false">IF(AB1397&lt;&gt;"",AB1397/U1397,"")</f>
        <v>0.75</v>
      </c>
      <c r="AD1397" s="27" t="n">
        <v>7</v>
      </c>
      <c r="AE1397" s="27" t="n">
        <v>10</v>
      </c>
      <c r="AF1397" s="27" t="n">
        <v>0</v>
      </c>
      <c r="AG1397" s="28" t="n">
        <f aca="false">AD1397+AE1397+AF1397</f>
        <v>17</v>
      </c>
      <c r="AH1397" s="12" t="n">
        <f aca="false">IF(AG1397&gt;0,AD1397/AG1397,"")</f>
        <v>0.411764705882353</v>
      </c>
      <c r="AI1397" s="27" t="n">
        <v>1</v>
      </c>
      <c r="AJ1397" s="27" t="n">
        <v>0</v>
      </c>
      <c r="AK1397" s="27" t="n">
        <v>0</v>
      </c>
      <c r="AL1397" s="22" t="str">
        <f aca="false">IF(OR(AJ1397&gt;0,AK1397&gt;0),"Sí","No")</f>
        <v>No</v>
      </c>
      <c r="AM1397" s="6" t="s">
        <v>198</v>
      </c>
      <c r="AN1397" s="6" t="s">
        <v>198</v>
      </c>
      <c r="AO1397" s="12" t="n">
        <f aca="false">IF(M1397&gt;0,K1397/M1397,"")</f>
        <v>0.315789473684211</v>
      </c>
      <c r="AP1397" s="22" t="str">
        <f aca="false">IF(M1397&gt;=Resumen!$B$5,"Alto","Bajo")</f>
        <v>Alto</v>
      </c>
      <c r="AQ1397" s="22" t="str">
        <f aca="false">IF(AO1397&gt;=Resumen!$B$28,"Alto","Bajo")</f>
        <v>Bajo</v>
      </c>
      <c r="AR1397" s="22" t="str">
        <f aca="false">AP1397&amp;" Potencial / "&amp;AQ1397&amp;" Share"</f>
        <v>Alto Potencial / Bajo Share</v>
      </c>
      <c r="AS1397" s="22" t="str">
        <f aca="false">IF(Q1397="Sí",IF(AO1397&gt;=Resumen!$B$29,"Alto","Bajo"),"")</f>
        <v>Bajo</v>
      </c>
      <c r="AT1397" s="22" t="str">
        <f aca="false">IF(AS1397&lt;&gt;"",AP1397&amp;" Potencial / "&amp;AS1397&amp;" Share","")</f>
        <v>Alto Potencial / Bajo Share</v>
      </c>
      <c r="AU1397" s="22" t="str">
        <f aca="false">IF(AH1397="","Sin dato",IF(AH1397-AO1397&gt;Resumen!$B$6,"Sobre-exhibido",IF(AO1397-AH1397&gt;Resumen!$B$6,"Sub-exhibido","En línea")))</f>
        <v>Sobre-exhibido</v>
      </c>
      <c r="AV1397" s="22" t="n">
        <f aca="false">IF(AT1397="","",IF(AT1397="Alto Potencial / Bajo Share",1,IF(AT1397="Alto Potencial / Alto Share",2,IF(AT1397="Bajo Potencial / Alto Share",3,4))))</f>
        <v>1</v>
      </c>
      <c r="AW1397" s="22" t="str">
        <f aca="false">IF(Q1397="No","Sin competencia directa",IF(AV1397=1,"1 - Foco Conquista (Alto Pot / Bajo Share)",IF(AV1397=2,"2 - Foco Defensa (Alto Pot / Alto Share)",IF(AV1397=3,"3 - Monitoreo (Bajo Pot / Alto Share)","4 - Baja Prioridad (Bajo Pot / Bajo Share)"))))</f>
        <v>1 - Foco Conquista (Alto Pot / Bajo Share)</v>
      </c>
      <c r="AX1397" s="12" t="str">
        <f aca="false">IF(OR(IFERROR(AND(W1397&lt;&gt;"",Y1397&lt;&gt;"",Y1397-W1397&gt;Resumen!$B$8),FALSE()),IFERROR(AND(X1397&lt;&gt;"",Y1397&lt;&gt;"",Y1397-X1397&gt;Resumen!$B$8),FALSE())),MAX(IF(IFERROR(AND(W1397&lt;&gt;"",Y1397&lt;&gt;"",Y1397-W1397&gt;Resumen!$B$8),FALSE()),Y1397-W1397,0),IF(IFERROR(AND(X1397&lt;&gt;"",Y1397&lt;&gt;"",Y1397-X1397&gt;Resumen!$B$8),FALSE()),Y1397-X1397,0)),"")</f>
        <v/>
      </c>
      <c r="AY1397" s="22" t="str">
        <f aca="false">IF(OR(IFERROR(AND(W1397&lt;&gt;"",Y1397&lt;&gt;"",Y1397-W1397&gt;Resumen!$B$8),FALSE()),IFERROR(AND(X1397&lt;&gt;"",Y1397&lt;&gt;"",Y1397-X1397&gt;Resumen!$B$8),FALSE())),TRIM("Lays tiene mayor markup que "&amp;IF(IFERROR(AND(W1397&lt;&gt;"",Y1397&lt;&gt;"",Y1397-W1397&gt;Resumen!$B$8),FALSE()),"Quento ","")&amp;IF(IFERROR(AND(X1397&lt;&gt;"",Y1397&lt;&gt;"",Y1397-X1397&gt;Resumen!$B$8),FALSE()),"Julicroc ","")&amp;"en este PDV"),"")</f>
        <v/>
      </c>
      <c r="AZ1397" s="22" t="str">
        <f aca="false">IF(COUNTIF('Plan Pehuamar - Lista'!$A$2:$A$167,A1397)&gt;0,"Sí","No")</f>
        <v>Sí</v>
      </c>
      <c r="BA1397" s="22" t="str">
        <f aca="false">IF(COUNTIF('Plan Combo 9+1'!$A$2:$A$226,A1397)&gt;0,"Sí","No")</f>
        <v>No</v>
      </c>
      <c r="BB1397" s="22" t="str">
        <f aca="false">IF(AH1397="","No",IF(BA1397="Sí",IF((AO1397-AH1397)&gt;Resumen!$B$6,"Sí","No"),IF((AO1397-AH1397)&gt;=Resumen!$B$132,"Sí","No")))</f>
        <v>No</v>
      </c>
      <c r="BC1397" s="22" t="str">
        <f aca="false">IF(AND(N1397="Sí",AL1397="Sí",AI1397=0),"Sí","No")</f>
        <v>No</v>
      </c>
      <c r="BD1397" s="22" t="str">
        <f aca="false">IF(COUNTIF('Plan 9+1 (con Pehuamar)'!$A$2:$A$227,A1397)&gt;0,"Sí","No")</f>
        <v>No</v>
      </c>
    </row>
    <row r="1398" customFormat="false" ht="15" hidden="false" customHeight="true" outlineLevel="0" collapsed="false">
      <c r="A1398" s="6" t="n">
        <v>402357</v>
      </c>
      <c r="B1398" s="6" t="n">
        <v>7</v>
      </c>
      <c r="C1398" s="6" t="n">
        <v>702</v>
      </c>
      <c r="D1398" s="6" t="s">
        <v>254</v>
      </c>
      <c r="E1398" s="6" t="s">
        <v>1567</v>
      </c>
      <c r="F1398" s="6" t="s">
        <v>196</v>
      </c>
      <c r="G1398" s="6" t="s">
        <v>129</v>
      </c>
      <c r="H1398" s="6" t="s">
        <v>197</v>
      </c>
      <c r="I1398" s="27" t="n">
        <v>40</v>
      </c>
      <c r="J1398" s="27" t="n">
        <v>0</v>
      </c>
      <c r="K1398" s="27" t="n">
        <v>20</v>
      </c>
      <c r="L1398" s="28" t="n">
        <f aca="false">I1398+J1398</f>
        <v>40</v>
      </c>
      <c r="M1398" s="28" t="n">
        <f aca="false">L1398+K1398</f>
        <v>60</v>
      </c>
      <c r="N1398" s="22" t="str">
        <f aca="false">IF(I1398&gt;0,"Sí","No")</f>
        <v>Sí</v>
      </c>
      <c r="O1398" s="22" t="str">
        <f aca="false">IF(J1398&gt;0,"Sí","No")</f>
        <v>No</v>
      </c>
      <c r="P1398" s="22" t="str">
        <f aca="false">IF(K1398&gt;0,"Sí","No")</f>
        <v>Sí</v>
      </c>
      <c r="Q1398" s="22" t="str">
        <f aca="false">IF(OR(I1398&gt;0,J1398&gt;0),"Sí","No")</f>
        <v>Sí</v>
      </c>
      <c r="R1398" s="27" t="n">
        <v>1800</v>
      </c>
      <c r="S1398" s="27" t="n">
        <v>2700</v>
      </c>
      <c r="T1398" s="27"/>
      <c r="U1398" s="27"/>
      <c r="V1398" s="27" t="n">
        <v>3470</v>
      </c>
      <c r="W1398" s="12" t="n">
        <f aca="false">IF(AND(I1398&gt;0,R1398&gt;0),(S1398-R1398)/R1398,"")</f>
        <v>0.5</v>
      </c>
      <c r="X1398" s="12" t="str">
        <f aca="false">IF(AND(J1398&gt;0,T1398&gt;0),(U1398-T1398)/T1398,"")</f>
        <v/>
      </c>
      <c r="Y1398" s="12" t="n">
        <f aca="false">IF(AND(K1398&gt;0,V1398&gt;0),(V1398-Resumen!$B$7)/Resumen!$B$7,"")</f>
        <v>0.388</v>
      </c>
      <c r="Z1398" s="28" t="n">
        <f aca="false">IF(AND(K1398&gt;0,I1398&gt;0,V1398&gt;0,S1398&gt;0),V1398-S1398,"")</f>
        <v>770</v>
      </c>
      <c r="AA1398" s="12" t="n">
        <f aca="false">IF(Z1398&lt;&gt;"",Z1398/S1398,"")</f>
        <v>0.285185185185185</v>
      </c>
      <c r="AB1398" s="28" t="str">
        <f aca="false">IF(AND(K1398&gt;0,J1398&gt;0,V1398&gt;0,U1398&gt;0),V1398-U1398,"")</f>
        <v/>
      </c>
      <c r="AC1398" s="12" t="str">
        <f aca="false">IF(AB1398&lt;&gt;"",AB1398/U1398,"")</f>
        <v/>
      </c>
      <c r="AD1398" s="27" t="n">
        <v>6</v>
      </c>
      <c r="AE1398" s="27" t="n">
        <v>6</v>
      </c>
      <c r="AF1398" s="27" t="n">
        <v>0</v>
      </c>
      <c r="AG1398" s="28" t="n">
        <f aca="false">AD1398+AE1398+AF1398</f>
        <v>12</v>
      </c>
      <c r="AH1398" s="12" t="n">
        <f aca="false">IF(AG1398&gt;0,AD1398/AG1398,"")</f>
        <v>0.5</v>
      </c>
      <c r="AI1398" s="27" t="n">
        <v>0</v>
      </c>
      <c r="AJ1398" s="27" t="n">
        <v>0</v>
      </c>
      <c r="AK1398" s="27" t="n">
        <v>0</v>
      </c>
      <c r="AL1398" s="22" t="str">
        <f aca="false">IF(OR(AJ1398&gt;0,AK1398&gt;0),"Sí","No")</f>
        <v>No</v>
      </c>
      <c r="AM1398" s="6" t="s">
        <v>198</v>
      </c>
      <c r="AN1398" s="6"/>
      <c r="AO1398" s="12" t="n">
        <f aca="false">IF(M1398&gt;0,K1398/M1398,"")</f>
        <v>0.333333333333333</v>
      </c>
      <c r="AP1398" s="22" t="str">
        <f aca="false">IF(M1398&gt;=Resumen!$B$5,"Alto","Bajo")</f>
        <v>Alto</v>
      </c>
      <c r="AQ1398" s="22" t="str">
        <f aca="false">IF(AO1398&gt;=Resumen!$B$28,"Alto","Bajo")</f>
        <v>Bajo</v>
      </c>
      <c r="AR1398" s="22" t="str">
        <f aca="false">AP1398&amp;" Potencial / "&amp;AQ1398&amp;" Share"</f>
        <v>Alto Potencial / Bajo Share</v>
      </c>
      <c r="AS1398" s="22" t="str">
        <f aca="false">IF(Q1398="Sí",IF(AO1398&gt;=Resumen!$B$29,"Alto","Bajo"),"")</f>
        <v>Bajo</v>
      </c>
      <c r="AT1398" s="22" t="str">
        <f aca="false">IF(AS1398&lt;&gt;"",AP1398&amp;" Potencial / "&amp;AS1398&amp;" Share","")</f>
        <v>Alto Potencial / Bajo Share</v>
      </c>
      <c r="AU1398" s="22" t="str">
        <f aca="false">IF(AH1398="","Sin dato",IF(AH1398-AO1398&gt;Resumen!$B$6,"Sobre-exhibido",IF(AO1398-AH1398&gt;Resumen!$B$6,"Sub-exhibido","En línea")))</f>
        <v>Sobre-exhibido</v>
      </c>
      <c r="AV1398" s="22" t="n">
        <f aca="false">IF(AT1398="","",IF(AT1398="Alto Potencial / Bajo Share",1,IF(AT1398="Alto Potencial / Alto Share",2,IF(AT1398="Bajo Potencial / Alto Share",3,4))))</f>
        <v>1</v>
      </c>
      <c r="AW1398" s="22" t="str">
        <f aca="false">IF(Q1398="No","Sin competencia directa",IF(AV1398=1,"1 - Foco Conquista (Alto Pot / Bajo Share)",IF(AV1398=2,"2 - Foco Defensa (Alto Pot / Alto Share)",IF(AV1398=3,"3 - Monitoreo (Bajo Pot / Alto Share)","4 - Baja Prioridad (Bajo Pot / Bajo Share)"))))</f>
        <v>1 - Foco Conquista (Alto Pot / Bajo Share)</v>
      </c>
      <c r="AX1398" s="12" t="str">
        <f aca="false">IF(OR(IFERROR(AND(W1398&lt;&gt;"",Y1398&lt;&gt;"",Y1398-W1398&gt;Resumen!$B$8),FALSE()),IFERROR(AND(X1398&lt;&gt;"",Y1398&lt;&gt;"",Y1398-X1398&gt;Resumen!$B$8),FALSE())),MAX(IF(IFERROR(AND(W1398&lt;&gt;"",Y1398&lt;&gt;"",Y1398-W1398&gt;Resumen!$B$8),FALSE()),Y1398-W1398,0),IF(IFERROR(AND(X1398&lt;&gt;"",Y1398&lt;&gt;"",Y1398-X1398&gt;Resumen!$B$8),FALSE()),Y1398-X1398,0)),"")</f>
        <v/>
      </c>
      <c r="AY1398" s="22" t="str">
        <f aca="false">IF(OR(IFERROR(AND(W1398&lt;&gt;"",Y1398&lt;&gt;"",Y1398-W1398&gt;Resumen!$B$8),FALSE()),IFERROR(AND(X1398&lt;&gt;"",Y1398&lt;&gt;"",Y1398-X1398&gt;Resumen!$B$8),FALSE())),TRIM("Lays tiene mayor markup que "&amp;IF(IFERROR(AND(W1398&lt;&gt;"",Y1398&lt;&gt;"",Y1398-W1398&gt;Resumen!$B$8),FALSE()),"Quento ","")&amp;IF(IFERROR(AND(X1398&lt;&gt;"",Y1398&lt;&gt;"",Y1398-X1398&gt;Resumen!$B$8),FALSE()),"Julicroc ","")&amp;"en este PDV"),"")</f>
        <v/>
      </c>
      <c r="AZ1398" s="22" t="str">
        <f aca="false">IF(COUNTIF('Plan Pehuamar - Lista'!$A$2:$A$167,A1398)&gt;0,"Sí","No")</f>
        <v>No</v>
      </c>
      <c r="BA1398" s="22" t="str">
        <f aca="false">IF(COUNTIF('Plan Combo 9+1'!$A$2:$A$226,A1398)&gt;0,"Sí","No")</f>
        <v>Sí</v>
      </c>
      <c r="BB1398" s="22" t="str">
        <f aca="false">IF(AH1398="","No",IF(BA1398="Sí",IF((AO1398-AH1398)&gt;Resumen!$B$6,"Sí","No"),IF((AO1398-AH1398)&gt;=Resumen!$B$132,"Sí","No")))</f>
        <v>No</v>
      </c>
      <c r="BC1398" s="22" t="str">
        <f aca="false">IF(AND(N1398="Sí",AL1398="Sí",AI1398=0),"Sí","No")</f>
        <v>No</v>
      </c>
      <c r="BD1398" s="22" t="str">
        <f aca="false">IF(COUNTIF('Plan 9+1 (con Pehuamar)'!$A$2:$A$227,A1398)&gt;0,"Sí","No")</f>
        <v>Sí</v>
      </c>
    </row>
    <row r="1399" customFormat="false" ht="15" hidden="false" customHeight="true" outlineLevel="0" collapsed="false">
      <c r="A1399" s="6" t="n">
        <v>402359</v>
      </c>
      <c r="B1399" s="6" t="n">
        <v>7</v>
      </c>
      <c r="C1399" s="6" t="n">
        <v>702</v>
      </c>
      <c r="D1399" s="6" t="s">
        <v>254</v>
      </c>
      <c r="E1399" s="6" t="s">
        <v>1568</v>
      </c>
      <c r="F1399" s="6" t="s">
        <v>196</v>
      </c>
      <c r="G1399" s="6" t="s">
        <v>129</v>
      </c>
      <c r="H1399" s="6" t="s">
        <v>197</v>
      </c>
      <c r="I1399" s="27" t="n">
        <v>60</v>
      </c>
      <c r="J1399" s="27" t="n">
        <v>0</v>
      </c>
      <c r="K1399" s="27" t="n">
        <v>20</v>
      </c>
      <c r="L1399" s="28" t="n">
        <f aca="false">I1399+J1399</f>
        <v>60</v>
      </c>
      <c r="M1399" s="28" t="n">
        <f aca="false">L1399+K1399</f>
        <v>80</v>
      </c>
      <c r="N1399" s="22" t="str">
        <f aca="false">IF(I1399&gt;0,"Sí","No")</f>
        <v>Sí</v>
      </c>
      <c r="O1399" s="22" t="str">
        <f aca="false">IF(J1399&gt;0,"Sí","No")</f>
        <v>No</v>
      </c>
      <c r="P1399" s="22" t="str">
        <f aca="false">IF(K1399&gt;0,"Sí","No")</f>
        <v>Sí</v>
      </c>
      <c r="Q1399" s="22" t="str">
        <f aca="false">IF(OR(I1399&gt;0,J1399&gt;0),"Sí","No")</f>
        <v>Sí</v>
      </c>
      <c r="R1399" s="27" t="n">
        <v>1780</v>
      </c>
      <c r="S1399" s="27" t="n">
        <v>2600</v>
      </c>
      <c r="T1399" s="27"/>
      <c r="U1399" s="27"/>
      <c r="V1399" s="27" t="n">
        <v>3400</v>
      </c>
      <c r="W1399" s="12" t="n">
        <f aca="false">IF(AND(I1399&gt;0,R1399&gt;0),(S1399-R1399)/R1399,"")</f>
        <v>0.460674157303371</v>
      </c>
      <c r="X1399" s="12" t="str">
        <f aca="false">IF(AND(J1399&gt;0,T1399&gt;0),(U1399-T1399)/T1399,"")</f>
        <v/>
      </c>
      <c r="Y1399" s="12" t="n">
        <f aca="false">IF(AND(K1399&gt;0,V1399&gt;0),(V1399-Resumen!$B$7)/Resumen!$B$7,"")</f>
        <v>0.36</v>
      </c>
      <c r="Z1399" s="28" t="n">
        <f aca="false">IF(AND(K1399&gt;0,I1399&gt;0,V1399&gt;0,S1399&gt;0),V1399-S1399,"")</f>
        <v>800</v>
      </c>
      <c r="AA1399" s="12" t="n">
        <f aca="false">IF(Z1399&lt;&gt;"",Z1399/S1399,"")</f>
        <v>0.307692307692308</v>
      </c>
      <c r="AB1399" s="28" t="str">
        <f aca="false">IF(AND(K1399&gt;0,J1399&gt;0,V1399&gt;0,U1399&gt;0),V1399-U1399,"")</f>
        <v/>
      </c>
      <c r="AC1399" s="12" t="str">
        <f aca="false">IF(AB1399&lt;&gt;"",AB1399/U1399,"")</f>
        <v/>
      </c>
      <c r="AD1399" s="27" t="n">
        <v>10</v>
      </c>
      <c r="AE1399" s="27" t="n">
        <v>10</v>
      </c>
      <c r="AF1399" s="27" t="n">
        <v>0</v>
      </c>
      <c r="AG1399" s="28" t="n">
        <f aca="false">AD1399+AE1399+AF1399</f>
        <v>20</v>
      </c>
      <c r="AH1399" s="12" t="n">
        <f aca="false">IF(AG1399&gt;0,AD1399/AG1399,"")</f>
        <v>0.5</v>
      </c>
      <c r="AI1399" s="27" t="n">
        <v>1</v>
      </c>
      <c r="AJ1399" s="27" t="n">
        <v>1</v>
      </c>
      <c r="AK1399" s="27" t="n">
        <v>0</v>
      </c>
      <c r="AL1399" s="22" t="str">
        <f aca="false">IF(OR(AJ1399&gt;0,AK1399&gt;0),"Sí","No")</f>
        <v>Sí</v>
      </c>
      <c r="AM1399" s="6" t="s">
        <v>397</v>
      </c>
      <c r="AN1399" s="6"/>
      <c r="AO1399" s="12" t="n">
        <f aca="false">IF(M1399&gt;0,K1399/M1399,"")</f>
        <v>0.25</v>
      </c>
      <c r="AP1399" s="22" t="str">
        <f aca="false">IF(M1399&gt;=Resumen!$B$5,"Alto","Bajo")</f>
        <v>Alto</v>
      </c>
      <c r="AQ1399" s="22" t="str">
        <f aca="false">IF(AO1399&gt;=Resumen!$B$28,"Alto","Bajo")</f>
        <v>Bajo</v>
      </c>
      <c r="AR1399" s="22" t="str">
        <f aca="false">AP1399&amp;" Potencial / "&amp;AQ1399&amp;" Share"</f>
        <v>Alto Potencial / Bajo Share</v>
      </c>
      <c r="AS1399" s="22" t="str">
        <f aca="false">IF(Q1399="Sí",IF(AO1399&gt;=Resumen!$B$29,"Alto","Bajo"),"")</f>
        <v>Bajo</v>
      </c>
      <c r="AT1399" s="22" t="str">
        <f aca="false">IF(AS1399&lt;&gt;"",AP1399&amp;" Potencial / "&amp;AS1399&amp;" Share","")</f>
        <v>Alto Potencial / Bajo Share</v>
      </c>
      <c r="AU1399" s="22" t="str">
        <f aca="false">IF(AH1399="","Sin dato",IF(AH1399-AO1399&gt;Resumen!$B$6,"Sobre-exhibido",IF(AO1399-AH1399&gt;Resumen!$B$6,"Sub-exhibido","En línea")))</f>
        <v>Sobre-exhibido</v>
      </c>
      <c r="AV1399" s="22" t="n">
        <f aca="false">IF(AT1399="","",IF(AT1399="Alto Potencial / Bajo Share",1,IF(AT1399="Alto Potencial / Alto Share",2,IF(AT1399="Bajo Potencial / Alto Share",3,4))))</f>
        <v>1</v>
      </c>
      <c r="AW1399" s="22" t="str">
        <f aca="false">IF(Q1399="No","Sin competencia directa",IF(AV1399=1,"1 - Foco Conquista (Alto Pot / Bajo Share)",IF(AV1399=2,"2 - Foco Defensa (Alto Pot / Alto Share)",IF(AV1399=3,"3 - Monitoreo (Bajo Pot / Alto Share)","4 - Baja Prioridad (Bajo Pot / Bajo Share)"))))</f>
        <v>1 - Foco Conquista (Alto Pot / Bajo Share)</v>
      </c>
      <c r="AX1399" s="12" t="str">
        <f aca="false">IF(OR(IFERROR(AND(W1399&lt;&gt;"",Y1399&lt;&gt;"",Y1399-W1399&gt;Resumen!$B$8),FALSE()),IFERROR(AND(X1399&lt;&gt;"",Y1399&lt;&gt;"",Y1399-X1399&gt;Resumen!$B$8),FALSE())),MAX(IF(IFERROR(AND(W1399&lt;&gt;"",Y1399&lt;&gt;"",Y1399-W1399&gt;Resumen!$B$8),FALSE()),Y1399-W1399,0),IF(IFERROR(AND(X1399&lt;&gt;"",Y1399&lt;&gt;"",Y1399-X1399&gt;Resumen!$B$8),FALSE()),Y1399-X1399,0)),"")</f>
        <v/>
      </c>
      <c r="AY1399" s="22" t="str">
        <f aca="false">IF(OR(IFERROR(AND(W1399&lt;&gt;"",Y1399&lt;&gt;"",Y1399-W1399&gt;Resumen!$B$8),FALSE()),IFERROR(AND(X1399&lt;&gt;"",Y1399&lt;&gt;"",Y1399-X1399&gt;Resumen!$B$8),FALSE())),TRIM("Lays tiene mayor markup que "&amp;IF(IFERROR(AND(W1399&lt;&gt;"",Y1399&lt;&gt;"",Y1399-W1399&gt;Resumen!$B$8),FALSE()),"Quento ","")&amp;IF(IFERROR(AND(X1399&lt;&gt;"",Y1399&lt;&gt;"",Y1399-X1399&gt;Resumen!$B$8),FALSE()),"Julicroc ","")&amp;"en este PDV"),"")</f>
        <v/>
      </c>
      <c r="AZ1399" s="22" t="str">
        <f aca="false">IF(COUNTIF('Plan Pehuamar - Lista'!$A$2:$A$167,A1399)&gt;0,"Sí","No")</f>
        <v>Sí</v>
      </c>
      <c r="BA1399" s="22" t="str">
        <f aca="false">IF(COUNTIF('Plan Combo 9+1'!$A$2:$A$226,A1399)&gt;0,"Sí","No")</f>
        <v>No</v>
      </c>
      <c r="BB1399" s="22" t="str">
        <f aca="false">IF(AH1399="","No",IF(BA1399="Sí",IF((AO1399-AH1399)&gt;Resumen!$B$6,"Sí","No"),IF((AO1399-AH1399)&gt;=Resumen!$B$132,"Sí","No")))</f>
        <v>No</v>
      </c>
      <c r="BC1399" s="22" t="str">
        <f aca="false">IF(AND(N1399="Sí",AL1399="Sí",AI1399=0),"Sí","No")</f>
        <v>No</v>
      </c>
      <c r="BD1399" s="22" t="str">
        <f aca="false">IF(COUNTIF('Plan 9+1 (con Pehuamar)'!$A$2:$A$227,A1399)&gt;0,"Sí","No")</f>
        <v>Sí</v>
      </c>
    </row>
    <row r="1400" customFormat="false" ht="15" hidden="false" customHeight="true" outlineLevel="0" collapsed="false">
      <c r="A1400" s="6" t="n">
        <v>402375</v>
      </c>
      <c r="B1400" s="6" t="n">
        <v>7</v>
      </c>
      <c r="C1400" s="6" t="n">
        <v>702</v>
      </c>
      <c r="D1400" s="6" t="s">
        <v>254</v>
      </c>
      <c r="E1400" s="6" t="s">
        <v>1569</v>
      </c>
      <c r="F1400" s="6" t="s">
        <v>201</v>
      </c>
      <c r="G1400" s="6" t="s">
        <v>129</v>
      </c>
      <c r="H1400" s="6" t="s">
        <v>197</v>
      </c>
      <c r="I1400" s="27" t="n">
        <v>20</v>
      </c>
      <c r="J1400" s="27" t="n">
        <v>0</v>
      </c>
      <c r="K1400" s="27" t="n">
        <v>20</v>
      </c>
      <c r="L1400" s="28" t="n">
        <f aca="false">I1400+J1400</f>
        <v>20</v>
      </c>
      <c r="M1400" s="28" t="n">
        <f aca="false">L1400+K1400</f>
        <v>40</v>
      </c>
      <c r="N1400" s="22" t="str">
        <f aca="false">IF(I1400&gt;0,"Sí","No")</f>
        <v>Sí</v>
      </c>
      <c r="O1400" s="22" t="str">
        <f aca="false">IF(J1400&gt;0,"Sí","No")</f>
        <v>No</v>
      </c>
      <c r="P1400" s="22" t="str">
        <f aca="false">IF(K1400&gt;0,"Sí","No")</f>
        <v>Sí</v>
      </c>
      <c r="Q1400" s="22" t="str">
        <f aca="false">IF(OR(I1400&gt;0,J1400&gt;0),"Sí","No")</f>
        <v>Sí</v>
      </c>
      <c r="R1400" s="27" t="n">
        <v>1780</v>
      </c>
      <c r="S1400" s="27" t="n">
        <v>2600</v>
      </c>
      <c r="T1400" s="27"/>
      <c r="U1400" s="27"/>
      <c r="V1400" s="27" t="n">
        <v>3500</v>
      </c>
      <c r="W1400" s="12" t="n">
        <f aca="false">IF(AND(I1400&gt;0,R1400&gt;0),(S1400-R1400)/R1400,"")</f>
        <v>0.460674157303371</v>
      </c>
      <c r="X1400" s="12" t="str">
        <f aca="false">IF(AND(J1400&gt;0,T1400&gt;0),(U1400-T1400)/T1400,"")</f>
        <v/>
      </c>
      <c r="Y1400" s="12" t="n">
        <f aca="false">IF(AND(K1400&gt;0,V1400&gt;0),(V1400-Resumen!$B$7)/Resumen!$B$7,"")</f>
        <v>0.4</v>
      </c>
      <c r="Z1400" s="28" t="n">
        <f aca="false">IF(AND(K1400&gt;0,I1400&gt;0,V1400&gt;0,S1400&gt;0),V1400-S1400,"")</f>
        <v>900</v>
      </c>
      <c r="AA1400" s="12" t="n">
        <f aca="false">IF(Z1400&lt;&gt;"",Z1400/S1400,"")</f>
        <v>0.346153846153846</v>
      </c>
      <c r="AB1400" s="28" t="str">
        <f aca="false">IF(AND(K1400&gt;0,J1400&gt;0,V1400&gt;0,U1400&gt;0),V1400-U1400,"")</f>
        <v/>
      </c>
      <c r="AC1400" s="12" t="str">
        <f aca="false">IF(AB1400&lt;&gt;"",AB1400/U1400,"")</f>
        <v/>
      </c>
      <c r="AD1400" s="27" t="n">
        <v>10</v>
      </c>
      <c r="AE1400" s="27" t="n">
        <v>10</v>
      </c>
      <c r="AF1400" s="27" t="n">
        <v>0</v>
      </c>
      <c r="AG1400" s="28" t="n">
        <f aca="false">AD1400+AE1400+AF1400</f>
        <v>20</v>
      </c>
      <c r="AH1400" s="12" t="n">
        <f aca="false">IF(AG1400&gt;0,AD1400/AG1400,"")</f>
        <v>0.5</v>
      </c>
      <c r="AI1400" s="27" t="n">
        <v>1</v>
      </c>
      <c r="AJ1400" s="27" t="n">
        <v>1</v>
      </c>
      <c r="AK1400" s="27" t="n">
        <v>0</v>
      </c>
      <c r="AL1400" s="22" t="str">
        <f aca="false">IF(OR(AJ1400&gt;0,AK1400&gt;0),"Sí","No")</f>
        <v>Sí</v>
      </c>
      <c r="AM1400" s="6" t="s">
        <v>198</v>
      </c>
      <c r="AN1400" s="6"/>
      <c r="AO1400" s="12" t="n">
        <f aca="false">IF(M1400&gt;0,K1400/M1400,"")</f>
        <v>0.5</v>
      </c>
      <c r="AP1400" s="22" t="str">
        <f aca="false">IF(M1400&gt;=Resumen!$B$5,"Alto","Bajo")</f>
        <v>Alto</v>
      </c>
      <c r="AQ1400" s="22" t="str">
        <f aca="false">IF(AO1400&gt;=Resumen!$B$28,"Alto","Bajo")</f>
        <v>Alto</v>
      </c>
      <c r="AR1400" s="22" t="str">
        <f aca="false">AP1400&amp;" Potencial / "&amp;AQ1400&amp;" Share"</f>
        <v>Alto Potencial / Alto Share</v>
      </c>
      <c r="AS1400" s="22" t="str">
        <f aca="false">IF(Q1400="Sí",IF(AO1400&gt;=Resumen!$B$29,"Alto","Bajo"),"")</f>
        <v>Alto</v>
      </c>
      <c r="AT1400" s="22" t="str">
        <f aca="false">IF(AS1400&lt;&gt;"",AP1400&amp;" Potencial / "&amp;AS1400&amp;" Share","")</f>
        <v>Alto Potencial / Alto Share</v>
      </c>
      <c r="AU1400" s="22" t="str">
        <f aca="false">IF(AH1400="","Sin dato",IF(AH1400-AO1400&gt;Resumen!$B$6,"Sobre-exhibido",IF(AO1400-AH1400&gt;Resumen!$B$6,"Sub-exhibido","En línea")))</f>
        <v>En línea</v>
      </c>
      <c r="AV1400" s="22" t="n">
        <f aca="false">IF(AT1400="","",IF(AT1400="Alto Potencial / Bajo Share",1,IF(AT1400="Alto Potencial / Alto Share",2,IF(AT1400="Bajo Potencial / Alto Share",3,4))))</f>
        <v>2</v>
      </c>
      <c r="AW1400" s="22" t="str">
        <f aca="false">IF(Q1400="No","Sin competencia directa",IF(AV1400=1,"1 - Foco Conquista (Alto Pot / Bajo Share)",IF(AV1400=2,"2 - Foco Defensa (Alto Pot / Alto Share)",IF(AV1400=3,"3 - Monitoreo (Bajo Pot / Alto Share)","4 - Baja Prioridad (Bajo Pot / Bajo Share)"))))</f>
        <v>2 - Foco Defensa (Alto Pot / Alto Share)</v>
      </c>
      <c r="AX1400" s="12" t="str">
        <f aca="false">IF(OR(IFERROR(AND(W1400&lt;&gt;"",Y1400&lt;&gt;"",Y1400-W1400&gt;Resumen!$B$8),FALSE()),IFERROR(AND(X1400&lt;&gt;"",Y1400&lt;&gt;"",Y1400-X1400&gt;Resumen!$B$8),FALSE())),MAX(IF(IFERROR(AND(W1400&lt;&gt;"",Y1400&lt;&gt;"",Y1400-W1400&gt;Resumen!$B$8),FALSE()),Y1400-W1400,0),IF(IFERROR(AND(X1400&lt;&gt;"",Y1400&lt;&gt;"",Y1400-X1400&gt;Resumen!$B$8),FALSE()),Y1400-X1400,0)),"")</f>
        <v/>
      </c>
      <c r="AY1400" s="22" t="str">
        <f aca="false">IF(OR(IFERROR(AND(W1400&lt;&gt;"",Y1400&lt;&gt;"",Y1400-W1400&gt;Resumen!$B$8),FALSE()),IFERROR(AND(X1400&lt;&gt;"",Y1400&lt;&gt;"",Y1400-X1400&gt;Resumen!$B$8),FALSE())),TRIM("Lays tiene mayor markup que "&amp;IF(IFERROR(AND(W1400&lt;&gt;"",Y1400&lt;&gt;"",Y1400-W1400&gt;Resumen!$B$8),FALSE()),"Quento ","")&amp;IF(IFERROR(AND(X1400&lt;&gt;"",Y1400&lt;&gt;"",Y1400-X1400&gt;Resumen!$B$8),FALSE()),"Julicroc ","")&amp;"en este PDV"),"")</f>
        <v/>
      </c>
      <c r="AZ1400" s="22" t="str">
        <f aca="false">IF(COUNTIF('Plan Pehuamar - Lista'!$A$2:$A$167,A1400)&gt;0,"Sí","No")</f>
        <v>No</v>
      </c>
      <c r="BA1400" s="22" t="str">
        <f aca="false">IF(COUNTIF('Plan Combo 9+1'!$A$2:$A$226,A1400)&gt;0,"Sí","No")</f>
        <v>No</v>
      </c>
      <c r="BB1400" s="22" t="str">
        <f aca="false">IF(AH1400="","No",IF(BA1400="Sí",IF((AO1400-AH1400)&gt;Resumen!$B$6,"Sí","No"),IF((AO1400-AH1400)&gt;=Resumen!$B$132,"Sí","No")))</f>
        <v>No</v>
      </c>
      <c r="BC1400" s="22" t="str">
        <f aca="false">IF(AND(N1400="Sí",AL1400="Sí",AI1400=0),"Sí","No")</f>
        <v>No</v>
      </c>
      <c r="BD1400" s="22" t="str">
        <f aca="false">IF(COUNTIF('Plan 9+1 (con Pehuamar)'!$A$2:$A$227,A1400)&gt;0,"Sí","No")</f>
        <v>No</v>
      </c>
    </row>
    <row r="1401" customFormat="false" ht="15" hidden="false" customHeight="true" outlineLevel="0" collapsed="false">
      <c r="A1401" s="6" t="n">
        <v>402382</v>
      </c>
      <c r="B1401" s="6" t="n">
        <v>7</v>
      </c>
      <c r="C1401" s="6" t="n">
        <v>702</v>
      </c>
      <c r="D1401" s="6" t="s">
        <v>254</v>
      </c>
      <c r="E1401" s="6" t="s">
        <v>1570</v>
      </c>
      <c r="F1401" s="6" t="s">
        <v>201</v>
      </c>
      <c r="G1401" s="6" t="s">
        <v>129</v>
      </c>
      <c r="H1401" s="6" t="s">
        <v>197</v>
      </c>
      <c r="I1401" s="27" t="n">
        <v>0</v>
      </c>
      <c r="J1401" s="27" t="n">
        <v>0</v>
      </c>
      <c r="K1401" s="27" t="n">
        <v>1.9</v>
      </c>
      <c r="L1401" s="28" t="n">
        <f aca="false">I1401+J1401</f>
        <v>0</v>
      </c>
      <c r="M1401" s="28" t="n">
        <f aca="false">L1401+K1401</f>
        <v>1.9</v>
      </c>
      <c r="N1401" s="22" t="str">
        <f aca="false">IF(I1401&gt;0,"Sí","No")</f>
        <v>No</v>
      </c>
      <c r="O1401" s="22" t="str">
        <f aca="false">IF(J1401&gt;0,"Sí","No")</f>
        <v>No</v>
      </c>
      <c r="P1401" s="22" t="str">
        <f aca="false">IF(K1401&gt;0,"Sí","No")</f>
        <v>Sí</v>
      </c>
      <c r="Q1401" s="22" t="str">
        <f aca="false">IF(OR(I1401&gt;0,J1401&gt;0),"Sí","No")</f>
        <v>No</v>
      </c>
      <c r="R1401" s="27"/>
      <c r="S1401" s="27"/>
      <c r="T1401" s="27"/>
      <c r="U1401" s="27"/>
      <c r="V1401" s="27"/>
      <c r="W1401" s="12" t="str">
        <f aca="false">IF(AND(I1401&gt;0,R1401&gt;0),(S1401-R1401)/R1401,"")</f>
        <v/>
      </c>
      <c r="X1401" s="12" t="str">
        <f aca="false">IF(AND(J1401&gt;0,T1401&gt;0),(U1401-T1401)/T1401,"")</f>
        <v/>
      </c>
      <c r="Y1401" s="12" t="str">
        <f aca="false">IF(AND(K1401&gt;0,V1401&gt;0),(V1401-Resumen!$B$7)/Resumen!$B$7,"")</f>
        <v/>
      </c>
      <c r="Z1401" s="28" t="str">
        <f aca="false">IF(AND(K1401&gt;0,I1401&gt;0,V1401&gt;0,S1401&gt;0),V1401-S1401,"")</f>
        <v/>
      </c>
      <c r="AA1401" s="12" t="str">
        <f aca="false">IF(Z1401&lt;&gt;"",Z1401/S1401,"")</f>
        <v/>
      </c>
      <c r="AB1401" s="28" t="str">
        <f aca="false">IF(AND(K1401&gt;0,J1401&gt;0,V1401&gt;0,U1401&gt;0),V1401-U1401,"")</f>
        <v/>
      </c>
      <c r="AC1401" s="12" t="str">
        <f aca="false">IF(AB1401&lt;&gt;"",AB1401/U1401,"")</f>
        <v/>
      </c>
      <c r="AD1401" s="27" t="n">
        <v>0</v>
      </c>
      <c r="AE1401" s="27" t="n">
        <v>0</v>
      </c>
      <c r="AF1401" s="27" t="n">
        <v>0</v>
      </c>
      <c r="AG1401" s="28" t="n">
        <f aca="false">AD1401+AE1401+AF1401</f>
        <v>0</v>
      </c>
      <c r="AH1401" s="12" t="str">
        <f aca="false">IF(AG1401&gt;0,AD1401/AG1401,"")</f>
        <v/>
      </c>
      <c r="AI1401" s="27" t="n">
        <v>0</v>
      </c>
      <c r="AJ1401" s="27" t="n">
        <v>0</v>
      </c>
      <c r="AK1401" s="27" t="n">
        <v>0</v>
      </c>
      <c r="AL1401" s="22" t="str">
        <f aca="false">IF(OR(AJ1401&gt;0,AK1401&gt;0),"Sí","No")</f>
        <v>No</v>
      </c>
      <c r="AM1401" s="6"/>
      <c r="AN1401" s="6"/>
      <c r="AO1401" s="12" t="n">
        <f aca="false">IF(M1401&gt;0,K1401/M1401,"")</f>
        <v>1</v>
      </c>
      <c r="AP1401" s="22" t="str">
        <f aca="false">IF(M1401&gt;=Resumen!$B$5,"Alto","Bajo")</f>
        <v>Bajo</v>
      </c>
      <c r="AQ1401" s="22" t="str">
        <f aca="false">IF(AO1401&gt;=Resumen!$B$28,"Alto","Bajo")</f>
        <v>Alto</v>
      </c>
      <c r="AR1401" s="22" t="str">
        <f aca="false">AP1401&amp;" Potencial / "&amp;AQ1401&amp;" Share"</f>
        <v>Bajo Potencial / Alto Share</v>
      </c>
      <c r="AS1401" s="22" t="str">
        <f aca="false">IF(Q1401="Sí",IF(AO1401&gt;=Resumen!$B$29,"Alto","Bajo"),"")</f>
        <v/>
      </c>
      <c r="AT1401" s="22" t="str">
        <f aca="false">IF(AS1401&lt;&gt;"",AP1401&amp;" Potencial / "&amp;AS1401&amp;" Share","")</f>
        <v/>
      </c>
      <c r="AU1401" s="22" t="str">
        <f aca="false">IF(AH1401="","Sin dato",IF(AH1401-AO1401&gt;Resumen!$B$6,"Sobre-exhibido",IF(AO1401-AH1401&gt;Resumen!$B$6,"Sub-exhibido","En línea")))</f>
        <v>Sin dato</v>
      </c>
      <c r="AV1401" s="22" t="str">
        <f aca="false">IF(AT1401="","",IF(AT1401="Alto Potencial / Bajo Share",1,IF(AT1401="Alto Potencial / Alto Share",2,IF(AT1401="Bajo Potencial / Alto Share",3,4))))</f>
        <v/>
      </c>
      <c r="AW1401" s="22" t="str">
        <f aca="false">IF(Q1401="No","Sin competencia directa",IF(AV1401=1,"1 - Foco Conquista (Alto Pot / Bajo Share)",IF(AV1401=2,"2 - Foco Defensa (Alto Pot / Alto Share)",IF(AV1401=3,"3 - Monitoreo (Bajo Pot / Alto Share)","4 - Baja Prioridad (Bajo Pot / Bajo Share)"))))</f>
        <v>Sin competencia directa</v>
      </c>
      <c r="AX1401" s="12" t="str">
        <f aca="false">IF(OR(IFERROR(AND(W1401&lt;&gt;"",Y1401&lt;&gt;"",Y1401-W1401&gt;Resumen!$B$8),FALSE()),IFERROR(AND(X1401&lt;&gt;"",Y1401&lt;&gt;"",Y1401-X1401&gt;Resumen!$B$8),FALSE())),MAX(IF(IFERROR(AND(W1401&lt;&gt;"",Y1401&lt;&gt;"",Y1401-W1401&gt;Resumen!$B$8),FALSE()),Y1401-W1401,0),IF(IFERROR(AND(X1401&lt;&gt;"",Y1401&lt;&gt;"",Y1401-X1401&gt;Resumen!$B$8),FALSE()),Y1401-X1401,0)),"")</f>
        <v/>
      </c>
      <c r="AY1401" s="22" t="str">
        <f aca="false">IF(OR(IFERROR(AND(W1401&lt;&gt;"",Y1401&lt;&gt;"",Y1401-W1401&gt;Resumen!$B$8),FALSE()),IFERROR(AND(X1401&lt;&gt;"",Y1401&lt;&gt;"",Y1401-X1401&gt;Resumen!$B$8),FALSE())),TRIM("Lays tiene mayor markup que "&amp;IF(IFERROR(AND(W1401&lt;&gt;"",Y1401&lt;&gt;"",Y1401-W1401&gt;Resumen!$B$8),FALSE()),"Quento ","")&amp;IF(IFERROR(AND(X1401&lt;&gt;"",Y1401&lt;&gt;"",Y1401-X1401&gt;Resumen!$B$8),FALSE()),"Julicroc ","")&amp;"en este PDV"),"")</f>
        <v/>
      </c>
      <c r="AZ1401" s="22" t="str">
        <f aca="false">IF(COUNTIF('Plan Pehuamar - Lista'!$A$2:$A$167,A1401)&gt;0,"Sí","No")</f>
        <v>No</v>
      </c>
      <c r="BA1401" s="22" t="str">
        <f aca="false">IF(COUNTIF('Plan Combo 9+1'!$A$2:$A$226,A1401)&gt;0,"Sí","No")</f>
        <v>No</v>
      </c>
      <c r="BB1401" s="22" t="str">
        <f aca="false">IF(AH1401="","No",IF(BA1401="Sí",IF((AO1401-AH1401)&gt;Resumen!$B$6,"Sí","No"),IF((AO1401-AH1401)&gt;=Resumen!$B$132,"Sí","No")))</f>
        <v>No</v>
      </c>
      <c r="BC1401" s="22" t="str">
        <f aca="false">IF(AND(N1401="Sí",AL1401="Sí",AI1401=0),"Sí","No")</f>
        <v>No</v>
      </c>
      <c r="BD1401" s="22" t="str">
        <f aca="false">IF(COUNTIF('Plan 9+1 (con Pehuamar)'!$A$2:$A$227,A1401)&gt;0,"Sí","No")</f>
        <v>No</v>
      </c>
    </row>
    <row r="1402" customFormat="false" ht="15" hidden="false" customHeight="true" outlineLevel="0" collapsed="false">
      <c r="A1402" s="6" t="n">
        <v>402404</v>
      </c>
      <c r="B1402" s="6" t="n">
        <v>7</v>
      </c>
      <c r="C1402" s="6" t="n">
        <v>702</v>
      </c>
      <c r="D1402" s="6" t="s">
        <v>254</v>
      </c>
      <c r="E1402" s="6" t="s">
        <v>1571</v>
      </c>
      <c r="F1402" s="6" t="s">
        <v>201</v>
      </c>
      <c r="G1402" s="6" t="s">
        <v>129</v>
      </c>
      <c r="H1402" s="6" t="s">
        <v>197</v>
      </c>
      <c r="I1402" s="27" t="n">
        <v>20</v>
      </c>
      <c r="J1402" s="27" t="n">
        <v>0</v>
      </c>
      <c r="K1402" s="27" t="n">
        <v>10</v>
      </c>
      <c r="L1402" s="28" t="n">
        <f aca="false">I1402+J1402</f>
        <v>20</v>
      </c>
      <c r="M1402" s="28" t="n">
        <f aca="false">L1402+K1402</f>
        <v>30</v>
      </c>
      <c r="N1402" s="22" t="str">
        <f aca="false">IF(I1402&gt;0,"Sí","No")</f>
        <v>Sí</v>
      </c>
      <c r="O1402" s="22" t="str">
        <f aca="false">IF(J1402&gt;0,"Sí","No")</f>
        <v>No</v>
      </c>
      <c r="P1402" s="22" t="str">
        <f aca="false">IF(K1402&gt;0,"Sí","No")</f>
        <v>Sí</v>
      </c>
      <c r="Q1402" s="22" t="str">
        <f aca="false">IF(OR(I1402&gt;0,J1402&gt;0),"Sí","No")</f>
        <v>Sí</v>
      </c>
      <c r="R1402" s="27" t="n">
        <v>1800</v>
      </c>
      <c r="S1402" s="27" t="n">
        <v>2800</v>
      </c>
      <c r="T1402" s="27"/>
      <c r="U1402" s="27"/>
      <c r="V1402" s="27" t="n">
        <v>3500</v>
      </c>
      <c r="W1402" s="12" t="n">
        <f aca="false">IF(AND(I1402&gt;0,R1402&gt;0),(S1402-R1402)/R1402,"")</f>
        <v>0.555555555555556</v>
      </c>
      <c r="X1402" s="12" t="str">
        <f aca="false">IF(AND(J1402&gt;0,T1402&gt;0),(U1402-T1402)/T1402,"")</f>
        <v/>
      </c>
      <c r="Y1402" s="12" t="n">
        <f aca="false">IF(AND(K1402&gt;0,V1402&gt;0),(V1402-Resumen!$B$7)/Resumen!$B$7,"")</f>
        <v>0.4</v>
      </c>
      <c r="Z1402" s="28" t="n">
        <f aca="false">IF(AND(K1402&gt;0,I1402&gt;0,V1402&gt;0,S1402&gt;0),V1402-S1402,"")</f>
        <v>700</v>
      </c>
      <c r="AA1402" s="12" t="n">
        <f aca="false">IF(Z1402&lt;&gt;"",Z1402/S1402,"")</f>
        <v>0.25</v>
      </c>
      <c r="AB1402" s="28" t="str">
        <f aca="false">IF(AND(K1402&gt;0,J1402&gt;0,V1402&gt;0,U1402&gt;0),V1402-U1402,"")</f>
        <v/>
      </c>
      <c r="AC1402" s="12" t="str">
        <f aca="false">IF(AB1402&lt;&gt;"",AB1402/U1402,"")</f>
        <v/>
      </c>
      <c r="AD1402" s="27" t="n">
        <v>3</v>
      </c>
      <c r="AE1402" s="27" t="n">
        <v>5</v>
      </c>
      <c r="AF1402" s="27" t="n">
        <v>0</v>
      </c>
      <c r="AG1402" s="28" t="n">
        <f aca="false">AD1402+AE1402+AF1402</f>
        <v>8</v>
      </c>
      <c r="AH1402" s="12" t="n">
        <f aca="false">IF(AG1402&gt;0,AD1402/AG1402,"")</f>
        <v>0.375</v>
      </c>
      <c r="AI1402" s="27" t="n">
        <v>0</v>
      </c>
      <c r="AJ1402" s="27" t="n">
        <v>0</v>
      </c>
      <c r="AK1402" s="27" t="n">
        <v>0</v>
      </c>
      <c r="AL1402" s="22" t="str">
        <f aca="false">IF(OR(AJ1402&gt;0,AK1402&gt;0),"Sí","No")</f>
        <v>No</v>
      </c>
      <c r="AM1402" s="6" t="s">
        <v>198</v>
      </c>
      <c r="AN1402" s="6"/>
      <c r="AO1402" s="12" t="n">
        <f aca="false">IF(M1402&gt;0,K1402/M1402,"")</f>
        <v>0.333333333333333</v>
      </c>
      <c r="AP1402" s="22" t="str">
        <f aca="false">IF(M1402&gt;=Resumen!$B$5,"Alto","Bajo")</f>
        <v>Bajo</v>
      </c>
      <c r="AQ1402" s="22" t="str">
        <f aca="false">IF(AO1402&gt;=Resumen!$B$28,"Alto","Bajo")</f>
        <v>Bajo</v>
      </c>
      <c r="AR1402" s="22" t="str">
        <f aca="false">AP1402&amp;" Potencial / "&amp;AQ1402&amp;" Share"</f>
        <v>Bajo Potencial / Bajo Share</v>
      </c>
      <c r="AS1402" s="22" t="str">
        <f aca="false">IF(Q1402="Sí",IF(AO1402&gt;=Resumen!$B$29,"Alto","Bajo"),"")</f>
        <v>Bajo</v>
      </c>
      <c r="AT1402" s="22" t="str">
        <f aca="false">IF(AS1402&lt;&gt;"",AP1402&amp;" Potencial / "&amp;AS1402&amp;" Share","")</f>
        <v>Bajo Potencial / Bajo Share</v>
      </c>
      <c r="AU1402" s="22" t="str">
        <f aca="false">IF(AH1402="","Sin dato",IF(AH1402-AO1402&gt;Resumen!$B$6,"Sobre-exhibido",IF(AO1402-AH1402&gt;Resumen!$B$6,"Sub-exhibido","En línea")))</f>
        <v>En línea</v>
      </c>
      <c r="AV1402" s="22" t="n">
        <f aca="false">IF(AT1402="","",IF(AT1402="Alto Potencial / Bajo Share",1,IF(AT1402="Alto Potencial / Alto Share",2,IF(AT1402="Bajo Potencial / Alto Share",3,4))))</f>
        <v>4</v>
      </c>
      <c r="AW1402" s="22" t="str">
        <f aca="false">IF(Q1402="No","Sin competencia directa",IF(AV1402=1,"1 - Foco Conquista (Alto Pot / Bajo Share)",IF(AV1402=2,"2 - Foco Defensa (Alto Pot / Alto Share)",IF(AV1402=3,"3 - Monitoreo (Bajo Pot / Alto Share)","4 - Baja Prioridad (Bajo Pot / Bajo Share)"))))</f>
        <v>4 - Baja Prioridad (Bajo Pot / Bajo Share)</v>
      </c>
      <c r="AX1402" s="12" t="str">
        <f aca="false">IF(OR(IFERROR(AND(W1402&lt;&gt;"",Y1402&lt;&gt;"",Y1402-W1402&gt;Resumen!$B$8),FALSE()),IFERROR(AND(X1402&lt;&gt;"",Y1402&lt;&gt;"",Y1402-X1402&gt;Resumen!$B$8),FALSE())),MAX(IF(IFERROR(AND(W1402&lt;&gt;"",Y1402&lt;&gt;"",Y1402-W1402&gt;Resumen!$B$8),FALSE()),Y1402-W1402,0),IF(IFERROR(AND(X1402&lt;&gt;"",Y1402&lt;&gt;"",Y1402-X1402&gt;Resumen!$B$8),FALSE()),Y1402-X1402,0)),"")</f>
        <v/>
      </c>
      <c r="AY1402" s="22" t="str">
        <f aca="false">IF(OR(IFERROR(AND(W1402&lt;&gt;"",Y1402&lt;&gt;"",Y1402-W1402&gt;Resumen!$B$8),FALSE()),IFERROR(AND(X1402&lt;&gt;"",Y1402&lt;&gt;"",Y1402-X1402&gt;Resumen!$B$8),FALSE())),TRIM("Lays tiene mayor markup que "&amp;IF(IFERROR(AND(W1402&lt;&gt;"",Y1402&lt;&gt;"",Y1402-W1402&gt;Resumen!$B$8),FALSE()),"Quento ","")&amp;IF(IFERROR(AND(X1402&lt;&gt;"",Y1402&lt;&gt;"",Y1402-X1402&gt;Resumen!$B$8),FALSE()),"Julicroc ","")&amp;"en este PDV"),"")</f>
        <v/>
      </c>
      <c r="AZ1402" s="22" t="str">
        <f aca="false">IF(COUNTIF('Plan Pehuamar - Lista'!$A$2:$A$167,A1402)&gt;0,"Sí","No")</f>
        <v>No</v>
      </c>
      <c r="BA1402" s="22" t="str">
        <f aca="false">IF(COUNTIF('Plan Combo 9+1'!$A$2:$A$226,A1402)&gt;0,"Sí","No")</f>
        <v>No</v>
      </c>
      <c r="BB1402" s="22" t="str">
        <f aca="false">IF(AH1402="","No",IF(BA1402="Sí",IF((AO1402-AH1402)&gt;Resumen!$B$6,"Sí","No"),IF((AO1402-AH1402)&gt;=Resumen!$B$132,"Sí","No")))</f>
        <v>No</v>
      </c>
      <c r="BC1402" s="22" t="str">
        <f aca="false">IF(AND(N1402="Sí",AL1402="Sí",AI1402=0),"Sí","No")</f>
        <v>No</v>
      </c>
      <c r="BD1402" s="22" t="str">
        <f aca="false">IF(COUNTIF('Plan 9+1 (con Pehuamar)'!$A$2:$A$227,A1402)&gt;0,"Sí","No")</f>
        <v>No</v>
      </c>
    </row>
    <row r="1403" customFormat="false" ht="15" hidden="false" customHeight="true" outlineLevel="0" collapsed="false">
      <c r="A1403" s="6" t="n">
        <v>402414</v>
      </c>
      <c r="B1403" s="6" t="n">
        <v>7</v>
      </c>
      <c r="C1403" s="6" t="n">
        <v>702</v>
      </c>
      <c r="D1403" s="6" t="s">
        <v>254</v>
      </c>
      <c r="E1403" s="6" t="s">
        <v>1572</v>
      </c>
      <c r="F1403" s="6" t="s">
        <v>201</v>
      </c>
      <c r="G1403" s="6" t="s">
        <v>129</v>
      </c>
      <c r="H1403" s="6" t="s">
        <v>197</v>
      </c>
      <c r="I1403" s="27" t="n">
        <v>20</v>
      </c>
      <c r="J1403" s="27" t="n">
        <v>0</v>
      </c>
      <c r="K1403" s="27" t="n">
        <v>15</v>
      </c>
      <c r="L1403" s="28" t="n">
        <f aca="false">I1403+J1403</f>
        <v>20</v>
      </c>
      <c r="M1403" s="28" t="n">
        <f aca="false">L1403+K1403</f>
        <v>35</v>
      </c>
      <c r="N1403" s="22" t="str">
        <f aca="false">IF(I1403&gt;0,"Sí","No")</f>
        <v>Sí</v>
      </c>
      <c r="O1403" s="22" t="str">
        <f aca="false">IF(J1403&gt;0,"Sí","No")</f>
        <v>No</v>
      </c>
      <c r="P1403" s="22" t="str">
        <f aca="false">IF(K1403&gt;0,"Sí","No")</f>
        <v>Sí</v>
      </c>
      <c r="Q1403" s="22" t="str">
        <f aca="false">IF(OR(I1403&gt;0,J1403&gt;0),"Sí","No")</f>
        <v>Sí</v>
      </c>
      <c r="R1403" s="27" t="n">
        <v>1830</v>
      </c>
      <c r="S1403" s="27" t="n">
        <v>2900</v>
      </c>
      <c r="T1403" s="27"/>
      <c r="U1403" s="27"/>
      <c r="V1403" s="27" t="n">
        <v>3600</v>
      </c>
      <c r="W1403" s="12" t="n">
        <f aca="false">IF(AND(I1403&gt;0,R1403&gt;0),(S1403-R1403)/R1403,"")</f>
        <v>0.584699453551913</v>
      </c>
      <c r="X1403" s="12" t="str">
        <f aca="false">IF(AND(J1403&gt;0,T1403&gt;0),(U1403-T1403)/T1403,"")</f>
        <v/>
      </c>
      <c r="Y1403" s="12" t="n">
        <f aca="false">IF(AND(K1403&gt;0,V1403&gt;0),(V1403-Resumen!$B$7)/Resumen!$B$7,"")</f>
        <v>0.44</v>
      </c>
      <c r="Z1403" s="28" t="n">
        <f aca="false">IF(AND(K1403&gt;0,I1403&gt;0,V1403&gt;0,S1403&gt;0),V1403-S1403,"")</f>
        <v>700</v>
      </c>
      <c r="AA1403" s="12" t="n">
        <f aca="false">IF(Z1403&lt;&gt;"",Z1403/S1403,"")</f>
        <v>0.241379310344828</v>
      </c>
      <c r="AB1403" s="28" t="str">
        <f aca="false">IF(AND(K1403&gt;0,J1403&gt;0,V1403&gt;0,U1403&gt;0),V1403-U1403,"")</f>
        <v/>
      </c>
      <c r="AC1403" s="12" t="str">
        <f aca="false">IF(AB1403&lt;&gt;"",AB1403/U1403,"")</f>
        <v/>
      </c>
      <c r="AD1403" s="27" t="n">
        <v>3</v>
      </c>
      <c r="AE1403" s="27" t="n">
        <v>4</v>
      </c>
      <c r="AF1403" s="27" t="n">
        <v>0</v>
      </c>
      <c r="AG1403" s="28" t="n">
        <f aca="false">AD1403+AE1403+AF1403</f>
        <v>7</v>
      </c>
      <c r="AH1403" s="12" t="n">
        <f aca="false">IF(AG1403&gt;0,AD1403/AG1403,"")</f>
        <v>0.428571428571429</v>
      </c>
      <c r="AI1403" s="27" t="n">
        <v>1</v>
      </c>
      <c r="AJ1403" s="27" t="n">
        <v>0</v>
      </c>
      <c r="AK1403" s="27" t="n">
        <v>0</v>
      </c>
      <c r="AL1403" s="22" t="str">
        <f aca="false">IF(OR(AJ1403&gt;0,AK1403&gt;0),"Sí","No")</f>
        <v>No</v>
      </c>
      <c r="AM1403" s="6" t="s">
        <v>198</v>
      </c>
      <c r="AN1403" s="6"/>
      <c r="AO1403" s="12" t="n">
        <f aca="false">IF(M1403&gt;0,K1403/M1403,"")</f>
        <v>0.428571428571429</v>
      </c>
      <c r="AP1403" s="22" t="str">
        <f aca="false">IF(M1403&gt;=Resumen!$B$5,"Alto","Bajo")</f>
        <v>Bajo</v>
      </c>
      <c r="AQ1403" s="22" t="str">
        <f aca="false">IF(AO1403&gt;=Resumen!$B$28,"Alto","Bajo")</f>
        <v>Alto</v>
      </c>
      <c r="AR1403" s="22" t="str">
        <f aca="false">AP1403&amp;" Potencial / "&amp;AQ1403&amp;" Share"</f>
        <v>Bajo Potencial / Alto Share</v>
      </c>
      <c r="AS1403" s="22" t="str">
        <f aca="false">IF(Q1403="Sí",IF(AO1403&gt;=Resumen!$B$29,"Alto","Bajo"),"")</f>
        <v>Bajo</v>
      </c>
      <c r="AT1403" s="22" t="str">
        <f aca="false">IF(AS1403&lt;&gt;"",AP1403&amp;" Potencial / "&amp;AS1403&amp;" Share","")</f>
        <v>Bajo Potencial / Bajo Share</v>
      </c>
      <c r="AU1403" s="22" t="str">
        <f aca="false">IF(AH1403="","Sin dato",IF(AH1403-AO1403&gt;Resumen!$B$6,"Sobre-exhibido",IF(AO1403-AH1403&gt;Resumen!$B$6,"Sub-exhibido","En línea")))</f>
        <v>En línea</v>
      </c>
      <c r="AV1403" s="22" t="n">
        <f aca="false">IF(AT1403="","",IF(AT1403="Alto Potencial / Bajo Share",1,IF(AT1403="Alto Potencial / Alto Share",2,IF(AT1403="Bajo Potencial / Alto Share",3,4))))</f>
        <v>4</v>
      </c>
      <c r="AW1403" s="22" t="str">
        <f aca="false">IF(Q1403="No","Sin competencia directa",IF(AV1403=1,"1 - Foco Conquista (Alto Pot / Bajo Share)",IF(AV1403=2,"2 - Foco Defensa (Alto Pot / Alto Share)",IF(AV1403=3,"3 - Monitoreo (Bajo Pot / Alto Share)","4 - Baja Prioridad (Bajo Pot / Bajo Share)"))))</f>
        <v>4 - Baja Prioridad (Bajo Pot / Bajo Share)</v>
      </c>
      <c r="AX1403" s="12" t="str">
        <f aca="false">IF(OR(IFERROR(AND(W1403&lt;&gt;"",Y1403&lt;&gt;"",Y1403-W1403&gt;Resumen!$B$8),FALSE()),IFERROR(AND(X1403&lt;&gt;"",Y1403&lt;&gt;"",Y1403-X1403&gt;Resumen!$B$8),FALSE())),MAX(IF(IFERROR(AND(W1403&lt;&gt;"",Y1403&lt;&gt;"",Y1403-W1403&gt;Resumen!$B$8),FALSE()),Y1403-W1403,0),IF(IFERROR(AND(X1403&lt;&gt;"",Y1403&lt;&gt;"",Y1403-X1403&gt;Resumen!$B$8),FALSE()),Y1403-X1403,0)),"")</f>
        <v/>
      </c>
      <c r="AY1403" s="22" t="str">
        <f aca="false">IF(OR(IFERROR(AND(W1403&lt;&gt;"",Y1403&lt;&gt;"",Y1403-W1403&gt;Resumen!$B$8),FALSE()),IFERROR(AND(X1403&lt;&gt;"",Y1403&lt;&gt;"",Y1403-X1403&gt;Resumen!$B$8),FALSE())),TRIM("Lays tiene mayor markup que "&amp;IF(IFERROR(AND(W1403&lt;&gt;"",Y1403&lt;&gt;"",Y1403-W1403&gt;Resumen!$B$8),FALSE()),"Quento ","")&amp;IF(IFERROR(AND(X1403&lt;&gt;"",Y1403&lt;&gt;"",Y1403-X1403&gt;Resumen!$B$8),FALSE()),"Julicroc ","")&amp;"en este PDV"),"")</f>
        <v/>
      </c>
      <c r="AZ1403" s="22" t="str">
        <f aca="false">IF(COUNTIF('Plan Pehuamar - Lista'!$A$2:$A$167,A1403)&gt;0,"Sí","No")</f>
        <v>No</v>
      </c>
      <c r="BA1403" s="22" t="str">
        <f aca="false">IF(COUNTIF('Plan Combo 9+1'!$A$2:$A$226,A1403)&gt;0,"Sí","No")</f>
        <v>No</v>
      </c>
      <c r="BB1403" s="22" t="str">
        <f aca="false">IF(AH1403="","No",IF(BA1403="Sí",IF((AO1403-AH1403)&gt;Resumen!$B$6,"Sí","No"),IF((AO1403-AH1403)&gt;=Resumen!$B$132,"Sí","No")))</f>
        <v>No</v>
      </c>
      <c r="BC1403" s="22" t="str">
        <f aca="false">IF(AND(N1403="Sí",AL1403="Sí",AI1403=0),"Sí","No")</f>
        <v>No</v>
      </c>
      <c r="BD1403" s="22" t="str">
        <f aca="false">IF(COUNTIF('Plan 9+1 (con Pehuamar)'!$A$2:$A$227,A1403)&gt;0,"Sí","No")</f>
        <v>No</v>
      </c>
    </row>
    <row r="1404" customFormat="false" ht="15" hidden="false" customHeight="true" outlineLevel="0" collapsed="false">
      <c r="A1404" s="6" t="n">
        <v>402415</v>
      </c>
      <c r="B1404" s="6" t="n">
        <v>7</v>
      </c>
      <c r="C1404" s="6" t="n">
        <v>702</v>
      </c>
      <c r="D1404" s="6" t="s">
        <v>254</v>
      </c>
      <c r="E1404" s="6" t="s">
        <v>1573</v>
      </c>
      <c r="F1404" s="6" t="s">
        <v>201</v>
      </c>
      <c r="G1404" s="6" t="s">
        <v>129</v>
      </c>
      <c r="H1404" s="6" t="s">
        <v>197</v>
      </c>
      <c r="I1404" s="27" t="n">
        <v>25</v>
      </c>
      <c r="J1404" s="27" t="n">
        <v>0</v>
      </c>
      <c r="K1404" s="27" t="n">
        <v>10</v>
      </c>
      <c r="L1404" s="28" t="n">
        <f aca="false">I1404+J1404</f>
        <v>25</v>
      </c>
      <c r="M1404" s="28" t="n">
        <f aca="false">L1404+K1404</f>
        <v>35</v>
      </c>
      <c r="N1404" s="22" t="str">
        <f aca="false">IF(I1404&gt;0,"Sí","No")</f>
        <v>Sí</v>
      </c>
      <c r="O1404" s="22" t="str">
        <f aca="false">IF(J1404&gt;0,"Sí","No")</f>
        <v>No</v>
      </c>
      <c r="P1404" s="22" t="str">
        <f aca="false">IF(K1404&gt;0,"Sí","No")</f>
        <v>Sí</v>
      </c>
      <c r="Q1404" s="22" t="str">
        <f aca="false">IF(OR(I1404&gt;0,J1404&gt;0),"Sí","No")</f>
        <v>Sí</v>
      </c>
      <c r="R1404" s="27" t="n">
        <v>1800</v>
      </c>
      <c r="S1404" s="27" t="n">
        <v>2800</v>
      </c>
      <c r="T1404" s="27"/>
      <c r="U1404" s="27"/>
      <c r="V1404" s="27" t="n">
        <v>3500</v>
      </c>
      <c r="W1404" s="12" t="n">
        <f aca="false">IF(AND(I1404&gt;0,R1404&gt;0),(S1404-R1404)/R1404,"")</f>
        <v>0.555555555555556</v>
      </c>
      <c r="X1404" s="12" t="str">
        <f aca="false">IF(AND(J1404&gt;0,T1404&gt;0),(U1404-T1404)/T1404,"")</f>
        <v/>
      </c>
      <c r="Y1404" s="12" t="n">
        <f aca="false">IF(AND(K1404&gt;0,V1404&gt;0),(V1404-Resumen!$B$7)/Resumen!$B$7,"")</f>
        <v>0.4</v>
      </c>
      <c r="Z1404" s="28" t="n">
        <f aca="false">IF(AND(K1404&gt;0,I1404&gt;0,V1404&gt;0,S1404&gt;0),V1404-S1404,"")</f>
        <v>700</v>
      </c>
      <c r="AA1404" s="12" t="n">
        <f aca="false">IF(Z1404&lt;&gt;"",Z1404/S1404,"")</f>
        <v>0.25</v>
      </c>
      <c r="AB1404" s="28" t="str">
        <f aca="false">IF(AND(K1404&gt;0,J1404&gt;0,V1404&gt;0,U1404&gt;0),V1404-U1404,"")</f>
        <v/>
      </c>
      <c r="AC1404" s="12" t="str">
        <f aca="false">IF(AB1404&lt;&gt;"",AB1404/U1404,"")</f>
        <v/>
      </c>
      <c r="AD1404" s="27" t="n">
        <v>3</v>
      </c>
      <c r="AE1404" s="27" t="n">
        <v>5</v>
      </c>
      <c r="AF1404" s="27" t="n">
        <v>0</v>
      </c>
      <c r="AG1404" s="28" t="n">
        <f aca="false">AD1404+AE1404+AF1404</f>
        <v>8</v>
      </c>
      <c r="AH1404" s="12" t="n">
        <f aca="false">IF(AG1404&gt;0,AD1404/AG1404,"")</f>
        <v>0.375</v>
      </c>
      <c r="AI1404" s="27" t="n">
        <v>0</v>
      </c>
      <c r="AJ1404" s="27" t="n">
        <v>0</v>
      </c>
      <c r="AK1404" s="27" t="n">
        <v>0</v>
      </c>
      <c r="AL1404" s="22" t="str">
        <f aca="false">IF(OR(AJ1404&gt;0,AK1404&gt;0),"Sí","No")</f>
        <v>No</v>
      </c>
      <c r="AM1404" s="6" t="s">
        <v>198</v>
      </c>
      <c r="AN1404" s="6"/>
      <c r="AO1404" s="12" t="n">
        <f aca="false">IF(M1404&gt;0,K1404/M1404,"")</f>
        <v>0.285714285714286</v>
      </c>
      <c r="AP1404" s="22" t="str">
        <f aca="false">IF(M1404&gt;=Resumen!$B$5,"Alto","Bajo")</f>
        <v>Bajo</v>
      </c>
      <c r="AQ1404" s="22" t="str">
        <f aca="false">IF(AO1404&gt;=Resumen!$B$28,"Alto","Bajo")</f>
        <v>Bajo</v>
      </c>
      <c r="AR1404" s="22" t="str">
        <f aca="false">AP1404&amp;" Potencial / "&amp;AQ1404&amp;" Share"</f>
        <v>Bajo Potencial / Bajo Share</v>
      </c>
      <c r="AS1404" s="22" t="str">
        <f aca="false">IF(Q1404="Sí",IF(AO1404&gt;=Resumen!$B$29,"Alto","Bajo"),"")</f>
        <v>Bajo</v>
      </c>
      <c r="AT1404" s="22" t="str">
        <f aca="false">IF(AS1404&lt;&gt;"",AP1404&amp;" Potencial / "&amp;AS1404&amp;" Share","")</f>
        <v>Bajo Potencial / Bajo Share</v>
      </c>
      <c r="AU1404" s="22" t="str">
        <f aca="false">IF(AH1404="","Sin dato",IF(AH1404-AO1404&gt;Resumen!$B$6,"Sobre-exhibido",IF(AO1404-AH1404&gt;Resumen!$B$6,"Sub-exhibido","En línea")))</f>
        <v>Sobre-exhibido</v>
      </c>
      <c r="AV1404" s="22" t="n">
        <f aca="false">IF(AT1404="","",IF(AT1404="Alto Potencial / Bajo Share",1,IF(AT1404="Alto Potencial / Alto Share",2,IF(AT1404="Bajo Potencial / Alto Share",3,4))))</f>
        <v>4</v>
      </c>
      <c r="AW1404" s="22" t="str">
        <f aca="false">IF(Q1404="No","Sin competencia directa",IF(AV1404=1,"1 - Foco Conquista (Alto Pot / Bajo Share)",IF(AV1404=2,"2 - Foco Defensa (Alto Pot / Alto Share)",IF(AV1404=3,"3 - Monitoreo (Bajo Pot / Alto Share)","4 - Baja Prioridad (Bajo Pot / Bajo Share)"))))</f>
        <v>4 - Baja Prioridad (Bajo Pot / Bajo Share)</v>
      </c>
      <c r="AX1404" s="12" t="str">
        <f aca="false">IF(OR(IFERROR(AND(W1404&lt;&gt;"",Y1404&lt;&gt;"",Y1404-W1404&gt;Resumen!$B$8),FALSE()),IFERROR(AND(X1404&lt;&gt;"",Y1404&lt;&gt;"",Y1404-X1404&gt;Resumen!$B$8),FALSE())),MAX(IF(IFERROR(AND(W1404&lt;&gt;"",Y1404&lt;&gt;"",Y1404-W1404&gt;Resumen!$B$8),FALSE()),Y1404-W1404,0),IF(IFERROR(AND(X1404&lt;&gt;"",Y1404&lt;&gt;"",Y1404-X1404&gt;Resumen!$B$8),FALSE()),Y1404-X1404,0)),"")</f>
        <v/>
      </c>
      <c r="AY1404" s="22" t="str">
        <f aca="false">IF(OR(IFERROR(AND(W1404&lt;&gt;"",Y1404&lt;&gt;"",Y1404-W1404&gt;Resumen!$B$8),FALSE()),IFERROR(AND(X1404&lt;&gt;"",Y1404&lt;&gt;"",Y1404-X1404&gt;Resumen!$B$8),FALSE())),TRIM("Lays tiene mayor markup que "&amp;IF(IFERROR(AND(W1404&lt;&gt;"",Y1404&lt;&gt;"",Y1404-W1404&gt;Resumen!$B$8),FALSE()),"Quento ","")&amp;IF(IFERROR(AND(X1404&lt;&gt;"",Y1404&lt;&gt;"",Y1404-X1404&gt;Resumen!$B$8),FALSE()),"Julicroc ","")&amp;"en este PDV"),"")</f>
        <v/>
      </c>
      <c r="AZ1404" s="22" t="str">
        <f aca="false">IF(COUNTIF('Plan Pehuamar - Lista'!$A$2:$A$167,A1404)&gt;0,"Sí","No")</f>
        <v>No</v>
      </c>
      <c r="BA1404" s="22" t="str">
        <f aca="false">IF(COUNTIF('Plan Combo 9+1'!$A$2:$A$226,A1404)&gt;0,"Sí","No")</f>
        <v>No</v>
      </c>
      <c r="BB1404" s="22" t="str">
        <f aca="false">IF(AH1404="","No",IF(BA1404="Sí",IF((AO1404-AH1404)&gt;Resumen!$B$6,"Sí","No"),IF((AO1404-AH1404)&gt;=Resumen!$B$132,"Sí","No")))</f>
        <v>No</v>
      </c>
      <c r="BC1404" s="22" t="str">
        <f aca="false">IF(AND(N1404="Sí",AL1404="Sí",AI1404=0),"Sí","No")</f>
        <v>No</v>
      </c>
      <c r="BD1404" s="22" t="str">
        <f aca="false">IF(COUNTIF('Plan 9+1 (con Pehuamar)'!$A$2:$A$227,A1404)&gt;0,"Sí","No")</f>
        <v>No</v>
      </c>
    </row>
    <row r="1405" customFormat="false" ht="15" hidden="false" customHeight="true" outlineLevel="0" collapsed="false">
      <c r="A1405" s="6" t="n">
        <v>402429</v>
      </c>
      <c r="B1405" s="6" t="n">
        <v>7</v>
      </c>
      <c r="C1405" s="6" t="n">
        <v>702</v>
      </c>
      <c r="D1405" s="6" t="s">
        <v>254</v>
      </c>
      <c r="E1405" s="6" t="s">
        <v>1574</v>
      </c>
      <c r="F1405" s="6" t="s">
        <v>201</v>
      </c>
      <c r="G1405" s="6" t="s">
        <v>129</v>
      </c>
      <c r="H1405" s="6" t="s">
        <v>197</v>
      </c>
      <c r="I1405" s="27" t="n">
        <v>0</v>
      </c>
      <c r="J1405" s="27" t="n">
        <v>0</v>
      </c>
      <c r="K1405" s="27" t="n">
        <v>0.1</v>
      </c>
      <c r="L1405" s="28" t="n">
        <f aca="false">I1405+J1405</f>
        <v>0</v>
      </c>
      <c r="M1405" s="28" t="n">
        <f aca="false">L1405+K1405</f>
        <v>0.1</v>
      </c>
      <c r="N1405" s="22" t="str">
        <f aca="false">IF(I1405&gt;0,"Sí","No")</f>
        <v>No</v>
      </c>
      <c r="O1405" s="22" t="str">
        <f aca="false">IF(J1405&gt;0,"Sí","No")</f>
        <v>No</v>
      </c>
      <c r="P1405" s="22" t="str">
        <f aca="false">IF(K1405&gt;0,"Sí","No")</f>
        <v>Sí</v>
      </c>
      <c r="Q1405" s="22" t="str">
        <f aca="false">IF(OR(I1405&gt;0,J1405&gt;0),"Sí","No")</f>
        <v>No</v>
      </c>
      <c r="R1405" s="27"/>
      <c r="S1405" s="27"/>
      <c r="T1405" s="27"/>
      <c r="U1405" s="27"/>
      <c r="V1405" s="27"/>
      <c r="W1405" s="12" t="str">
        <f aca="false">IF(AND(I1405&gt;0,R1405&gt;0),(S1405-R1405)/R1405,"")</f>
        <v/>
      </c>
      <c r="X1405" s="12" t="str">
        <f aca="false">IF(AND(J1405&gt;0,T1405&gt;0),(U1405-T1405)/T1405,"")</f>
        <v/>
      </c>
      <c r="Y1405" s="12" t="str">
        <f aca="false">IF(AND(K1405&gt;0,V1405&gt;0),(V1405-Resumen!$B$7)/Resumen!$B$7,"")</f>
        <v/>
      </c>
      <c r="Z1405" s="28" t="str">
        <f aca="false">IF(AND(K1405&gt;0,I1405&gt;0,V1405&gt;0,S1405&gt;0),V1405-S1405,"")</f>
        <v/>
      </c>
      <c r="AA1405" s="12" t="str">
        <f aca="false">IF(Z1405&lt;&gt;"",Z1405/S1405,"")</f>
        <v/>
      </c>
      <c r="AB1405" s="28" t="str">
        <f aca="false">IF(AND(K1405&gt;0,J1405&gt;0,V1405&gt;0,U1405&gt;0),V1405-U1405,"")</f>
        <v/>
      </c>
      <c r="AC1405" s="12" t="str">
        <f aca="false">IF(AB1405&lt;&gt;"",AB1405/U1405,"")</f>
        <v/>
      </c>
      <c r="AD1405" s="27" t="n">
        <v>0</v>
      </c>
      <c r="AE1405" s="27" t="n">
        <v>0</v>
      </c>
      <c r="AF1405" s="27" t="n">
        <v>0</v>
      </c>
      <c r="AG1405" s="28" t="n">
        <f aca="false">AD1405+AE1405+AF1405</f>
        <v>0</v>
      </c>
      <c r="AH1405" s="12" t="str">
        <f aca="false">IF(AG1405&gt;0,AD1405/AG1405,"")</f>
        <v/>
      </c>
      <c r="AI1405" s="27" t="n">
        <v>0</v>
      </c>
      <c r="AJ1405" s="27" t="n">
        <v>0</v>
      </c>
      <c r="AK1405" s="27" t="n">
        <v>0</v>
      </c>
      <c r="AL1405" s="22" t="str">
        <f aca="false">IF(OR(AJ1405&gt;0,AK1405&gt;0),"Sí","No")</f>
        <v>No</v>
      </c>
      <c r="AM1405" s="6"/>
      <c r="AN1405" s="6"/>
      <c r="AO1405" s="12" t="n">
        <f aca="false">IF(M1405&gt;0,K1405/M1405,"")</f>
        <v>1</v>
      </c>
      <c r="AP1405" s="22" t="str">
        <f aca="false">IF(M1405&gt;=Resumen!$B$5,"Alto","Bajo")</f>
        <v>Bajo</v>
      </c>
      <c r="AQ1405" s="22" t="str">
        <f aca="false">IF(AO1405&gt;=Resumen!$B$28,"Alto","Bajo")</f>
        <v>Alto</v>
      </c>
      <c r="AR1405" s="22" t="str">
        <f aca="false">AP1405&amp;" Potencial / "&amp;AQ1405&amp;" Share"</f>
        <v>Bajo Potencial / Alto Share</v>
      </c>
      <c r="AS1405" s="22" t="str">
        <f aca="false">IF(Q1405="Sí",IF(AO1405&gt;=Resumen!$B$29,"Alto","Bajo"),"")</f>
        <v/>
      </c>
      <c r="AT1405" s="22" t="str">
        <f aca="false">IF(AS1405&lt;&gt;"",AP1405&amp;" Potencial / "&amp;AS1405&amp;" Share","")</f>
        <v/>
      </c>
      <c r="AU1405" s="22" t="str">
        <f aca="false">IF(AH1405="","Sin dato",IF(AH1405-AO1405&gt;Resumen!$B$6,"Sobre-exhibido",IF(AO1405-AH1405&gt;Resumen!$B$6,"Sub-exhibido","En línea")))</f>
        <v>Sin dato</v>
      </c>
      <c r="AV1405" s="22" t="str">
        <f aca="false">IF(AT1405="","",IF(AT1405="Alto Potencial / Bajo Share",1,IF(AT1405="Alto Potencial / Alto Share",2,IF(AT1405="Bajo Potencial / Alto Share",3,4))))</f>
        <v/>
      </c>
      <c r="AW1405" s="22" t="str">
        <f aca="false">IF(Q1405="No","Sin competencia directa",IF(AV1405=1,"1 - Foco Conquista (Alto Pot / Bajo Share)",IF(AV1405=2,"2 - Foco Defensa (Alto Pot / Alto Share)",IF(AV1405=3,"3 - Monitoreo (Bajo Pot / Alto Share)","4 - Baja Prioridad (Bajo Pot / Bajo Share)"))))</f>
        <v>Sin competencia directa</v>
      </c>
      <c r="AX1405" s="12" t="str">
        <f aca="false">IF(OR(IFERROR(AND(W1405&lt;&gt;"",Y1405&lt;&gt;"",Y1405-W1405&gt;Resumen!$B$8),FALSE()),IFERROR(AND(X1405&lt;&gt;"",Y1405&lt;&gt;"",Y1405-X1405&gt;Resumen!$B$8),FALSE())),MAX(IF(IFERROR(AND(W1405&lt;&gt;"",Y1405&lt;&gt;"",Y1405-W1405&gt;Resumen!$B$8),FALSE()),Y1405-W1405,0),IF(IFERROR(AND(X1405&lt;&gt;"",Y1405&lt;&gt;"",Y1405-X1405&gt;Resumen!$B$8),FALSE()),Y1405-X1405,0)),"")</f>
        <v/>
      </c>
      <c r="AY1405" s="22" t="str">
        <f aca="false">IF(OR(IFERROR(AND(W1405&lt;&gt;"",Y1405&lt;&gt;"",Y1405-W1405&gt;Resumen!$B$8),FALSE()),IFERROR(AND(X1405&lt;&gt;"",Y1405&lt;&gt;"",Y1405-X1405&gt;Resumen!$B$8),FALSE())),TRIM("Lays tiene mayor markup que "&amp;IF(IFERROR(AND(W1405&lt;&gt;"",Y1405&lt;&gt;"",Y1405-W1405&gt;Resumen!$B$8),FALSE()),"Quento ","")&amp;IF(IFERROR(AND(X1405&lt;&gt;"",Y1405&lt;&gt;"",Y1405-X1405&gt;Resumen!$B$8),FALSE()),"Julicroc ","")&amp;"en este PDV"),"")</f>
        <v/>
      </c>
      <c r="AZ1405" s="22" t="str">
        <f aca="false">IF(COUNTIF('Plan Pehuamar - Lista'!$A$2:$A$167,A1405)&gt;0,"Sí","No")</f>
        <v>No</v>
      </c>
      <c r="BA1405" s="22" t="str">
        <f aca="false">IF(COUNTIF('Plan Combo 9+1'!$A$2:$A$226,A1405)&gt;0,"Sí","No")</f>
        <v>No</v>
      </c>
      <c r="BB1405" s="22" t="str">
        <f aca="false">IF(AH1405="","No",IF(BA1405="Sí",IF((AO1405-AH1405)&gt;Resumen!$B$6,"Sí","No"),IF((AO1405-AH1405)&gt;=Resumen!$B$132,"Sí","No")))</f>
        <v>No</v>
      </c>
      <c r="BC1405" s="22" t="str">
        <f aca="false">IF(AND(N1405="Sí",AL1405="Sí",AI1405=0),"Sí","No")</f>
        <v>No</v>
      </c>
      <c r="BD1405" s="22" t="str">
        <f aca="false">IF(COUNTIF('Plan 9+1 (con Pehuamar)'!$A$2:$A$227,A1405)&gt;0,"Sí","No")</f>
        <v>No</v>
      </c>
    </row>
    <row r="1406" customFormat="false" ht="15" hidden="false" customHeight="true" outlineLevel="0" collapsed="false">
      <c r="A1406" s="6" t="n">
        <v>402440</v>
      </c>
      <c r="B1406" s="6" t="n">
        <v>7</v>
      </c>
      <c r="C1406" s="6" t="n">
        <v>702</v>
      </c>
      <c r="D1406" s="6" t="s">
        <v>254</v>
      </c>
      <c r="E1406" s="6" t="s">
        <v>1575</v>
      </c>
      <c r="F1406" s="6" t="s">
        <v>201</v>
      </c>
      <c r="G1406" s="6" t="s">
        <v>129</v>
      </c>
      <c r="H1406" s="6" t="s">
        <v>197</v>
      </c>
      <c r="I1406" s="27" t="n">
        <v>40</v>
      </c>
      <c r="J1406" s="27" t="n">
        <v>15</v>
      </c>
      <c r="K1406" s="27" t="n">
        <v>20</v>
      </c>
      <c r="L1406" s="28" t="n">
        <f aca="false">I1406+J1406</f>
        <v>55</v>
      </c>
      <c r="M1406" s="28" t="n">
        <f aca="false">L1406+K1406</f>
        <v>75</v>
      </c>
      <c r="N1406" s="22" t="str">
        <f aca="false">IF(I1406&gt;0,"Sí","No")</f>
        <v>Sí</v>
      </c>
      <c r="O1406" s="22" t="str">
        <f aca="false">IF(J1406&gt;0,"Sí","No")</f>
        <v>Sí</v>
      </c>
      <c r="P1406" s="22" t="str">
        <f aca="false">IF(K1406&gt;0,"Sí","No")</f>
        <v>Sí</v>
      </c>
      <c r="Q1406" s="22" t="str">
        <f aca="false">IF(OR(I1406&gt;0,J1406&gt;0),"Sí","No")</f>
        <v>Sí</v>
      </c>
      <c r="R1406" s="27" t="n">
        <v>1780</v>
      </c>
      <c r="S1406" s="27" t="n">
        <v>2700</v>
      </c>
      <c r="T1406" s="27" t="n">
        <v>1190</v>
      </c>
      <c r="U1406" s="27" t="n">
        <v>1900</v>
      </c>
      <c r="V1406" s="27" t="n">
        <v>3400</v>
      </c>
      <c r="W1406" s="12" t="n">
        <f aca="false">IF(AND(I1406&gt;0,R1406&gt;0),(S1406-R1406)/R1406,"")</f>
        <v>0.51685393258427</v>
      </c>
      <c r="X1406" s="12" t="n">
        <f aca="false">IF(AND(J1406&gt;0,T1406&gt;0),(U1406-T1406)/T1406,"")</f>
        <v>0.596638655462185</v>
      </c>
      <c r="Y1406" s="12" t="n">
        <f aca="false">IF(AND(K1406&gt;0,V1406&gt;0),(V1406-Resumen!$B$7)/Resumen!$B$7,"")</f>
        <v>0.36</v>
      </c>
      <c r="Z1406" s="28" t="n">
        <f aca="false">IF(AND(K1406&gt;0,I1406&gt;0,V1406&gt;0,S1406&gt;0),V1406-S1406,"")</f>
        <v>700</v>
      </c>
      <c r="AA1406" s="12" t="n">
        <f aca="false">IF(Z1406&lt;&gt;"",Z1406/S1406,"")</f>
        <v>0.259259259259259</v>
      </c>
      <c r="AB1406" s="28" t="n">
        <f aca="false">IF(AND(K1406&gt;0,J1406&gt;0,V1406&gt;0,U1406&gt;0),V1406-U1406,"")</f>
        <v>1500</v>
      </c>
      <c r="AC1406" s="12" t="n">
        <f aca="false">IF(AB1406&lt;&gt;"",AB1406/U1406,"")</f>
        <v>0.789473684210526</v>
      </c>
      <c r="AD1406" s="27" t="n">
        <v>6</v>
      </c>
      <c r="AE1406" s="27" t="n">
        <v>5</v>
      </c>
      <c r="AF1406" s="27" t="n">
        <v>3</v>
      </c>
      <c r="AG1406" s="28" t="n">
        <f aca="false">AD1406+AE1406+AF1406</f>
        <v>14</v>
      </c>
      <c r="AH1406" s="12" t="n">
        <f aca="false">IF(AG1406&gt;0,AD1406/AG1406,"")</f>
        <v>0.428571428571429</v>
      </c>
      <c r="AI1406" s="27" t="n">
        <v>1</v>
      </c>
      <c r="AJ1406" s="27" t="n">
        <v>1</v>
      </c>
      <c r="AK1406" s="27" t="n">
        <v>1</v>
      </c>
      <c r="AL1406" s="22" t="str">
        <f aca="false">IF(OR(AJ1406&gt;0,AK1406&gt;0),"Sí","No")</f>
        <v>Sí</v>
      </c>
      <c r="AM1406" s="6" t="s">
        <v>397</v>
      </c>
      <c r="AN1406" s="6" t="s">
        <v>198</v>
      </c>
      <c r="AO1406" s="12" t="n">
        <f aca="false">IF(M1406&gt;0,K1406/M1406,"")</f>
        <v>0.266666666666667</v>
      </c>
      <c r="AP1406" s="22" t="str">
        <f aca="false">IF(M1406&gt;=Resumen!$B$5,"Alto","Bajo")</f>
        <v>Alto</v>
      </c>
      <c r="AQ1406" s="22" t="str">
        <f aca="false">IF(AO1406&gt;=Resumen!$B$28,"Alto","Bajo")</f>
        <v>Bajo</v>
      </c>
      <c r="AR1406" s="22" t="str">
        <f aca="false">AP1406&amp;" Potencial / "&amp;AQ1406&amp;" Share"</f>
        <v>Alto Potencial / Bajo Share</v>
      </c>
      <c r="AS1406" s="22" t="str">
        <f aca="false">IF(Q1406="Sí",IF(AO1406&gt;=Resumen!$B$29,"Alto","Bajo"),"")</f>
        <v>Bajo</v>
      </c>
      <c r="AT1406" s="22" t="str">
        <f aca="false">IF(AS1406&lt;&gt;"",AP1406&amp;" Potencial / "&amp;AS1406&amp;" Share","")</f>
        <v>Alto Potencial / Bajo Share</v>
      </c>
      <c r="AU1406" s="22" t="str">
        <f aca="false">IF(AH1406="","Sin dato",IF(AH1406-AO1406&gt;Resumen!$B$6,"Sobre-exhibido",IF(AO1406-AH1406&gt;Resumen!$B$6,"Sub-exhibido","En línea")))</f>
        <v>Sobre-exhibido</v>
      </c>
      <c r="AV1406" s="22" t="n">
        <f aca="false">IF(AT1406="","",IF(AT1406="Alto Potencial / Bajo Share",1,IF(AT1406="Alto Potencial / Alto Share",2,IF(AT1406="Bajo Potencial / Alto Share",3,4))))</f>
        <v>1</v>
      </c>
      <c r="AW1406" s="22" t="str">
        <f aca="false">IF(Q1406="No","Sin competencia directa",IF(AV1406=1,"1 - Foco Conquista (Alto Pot / Bajo Share)",IF(AV1406=2,"2 - Foco Defensa (Alto Pot / Alto Share)",IF(AV1406=3,"3 - Monitoreo (Bajo Pot / Alto Share)","4 - Baja Prioridad (Bajo Pot / Bajo Share)"))))</f>
        <v>1 - Foco Conquista (Alto Pot / Bajo Share)</v>
      </c>
      <c r="AX1406" s="12" t="str">
        <f aca="false">IF(OR(IFERROR(AND(W1406&lt;&gt;"",Y1406&lt;&gt;"",Y1406-W1406&gt;Resumen!$B$8),FALSE()),IFERROR(AND(X1406&lt;&gt;"",Y1406&lt;&gt;"",Y1406-X1406&gt;Resumen!$B$8),FALSE())),MAX(IF(IFERROR(AND(W1406&lt;&gt;"",Y1406&lt;&gt;"",Y1406-W1406&gt;Resumen!$B$8),FALSE()),Y1406-W1406,0),IF(IFERROR(AND(X1406&lt;&gt;"",Y1406&lt;&gt;"",Y1406-X1406&gt;Resumen!$B$8),FALSE()),Y1406-X1406,0)),"")</f>
        <v/>
      </c>
      <c r="AY1406" s="22" t="str">
        <f aca="false">IF(OR(IFERROR(AND(W1406&lt;&gt;"",Y1406&lt;&gt;"",Y1406-W1406&gt;Resumen!$B$8),FALSE()),IFERROR(AND(X1406&lt;&gt;"",Y1406&lt;&gt;"",Y1406-X1406&gt;Resumen!$B$8),FALSE())),TRIM("Lays tiene mayor markup que "&amp;IF(IFERROR(AND(W1406&lt;&gt;"",Y1406&lt;&gt;"",Y1406-W1406&gt;Resumen!$B$8),FALSE()),"Quento ","")&amp;IF(IFERROR(AND(X1406&lt;&gt;"",Y1406&lt;&gt;"",Y1406-X1406&gt;Resumen!$B$8),FALSE()),"Julicroc ","")&amp;"en este PDV"),"")</f>
        <v/>
      </c>
      <c r="AZ1406" s="22" t="str">
        <f aca="false">IF(COUNTIF('Plan Pehuamar - Lista'!$A$2:$A$167,A1406)&gt;0,"Sí","No")</f>
        <v>No</v>
      </c>
      <c r="BA1406" s="22" t="str">
        <f aca="false">IF(COUNTIF('Plan Combo 9+1'!$A$2:$A$226,A1406)&gt;0,"Sí","No")</f>
        <v>Sí</v>
      </c>
      <c r="BB1406" s="22" t="str">
        <f aca="false">IF(AH1406="","No",IF(BA1406="Sí",IF((AO1406-AH1406)&gt;Resumen!$B$6,"Sí","No"),IF((AO1406-AH1406)&gt;=Resumen!$B$132,"Sí","No")))</f>
        <v>No</v>
      </c>
      <c r="BC1406" s="22" t="str">
        <f aca="false">IF(AND(N1406="Sí",AL1406="Sí",AI1406=0),"Sí","No")</f>
        <v>No</v>
      </c>
      <c r="BD1406" s="22" t="str">
        <f aca="false">IF(COUNTIF('Plan 9+1 (con Pehuamar)'!$A$2:$A$227,A1406)&gt;0,"Sí","No")</f>
        <v>Sí</v>
      </c>
    </row>
    <row r="1407" customFormat="false" ht="15" hidden="false" customHeight="true" outlineLevel="0" collapsed="false">
      <c r="A1407" s="6" t="n">
        <v>402445</v>
      </c>
      <c r="B1407" s="6" t="n">
        <v>7</v>
      </c>
      <c r="C1407" s="6" t="n">
        <v>702</v>
      </c>
      <c r="D1407" s="6" t="s">
        <v>254</v>
      </c>
      <c r="E1407" s="6" t="s">
        <v>1576</v>
      </c>
      <c r="F1407" s="6" t="s">
        <v>201</v>
      </c>
      <c r="G1407" s="6" t="s">
        <v>129</v>
      </c>
      <c r="H1407" s="6" t="s">
        <v>197</v>
      </c>
      <c r="I1407" s="27" t="n">
        <v>15</v>
      </c>
      <c r="J1407" s="27" t="n">
        <v>0</v>
      </c>
      <c r="K1407" s="27" t="n">
        <v>10</v>
      </c>
      <c r="L1407" s="28" t="n">
        <f aca="false">I1407+J1407</f>
        <v>15</v>
      </c>
      <c r="M1407" s="28" t="n">
        <f aca="false">L1407+K1407</f>
        <v>25</v>
      </c>
      <c r="N1407" s="22" t="str">
        <f aca="false">IF(I1407&gt;0,"Sí","No")</f>
        <v>Sí</v>
      </c>
      <c r="O1407" s="22" t="str">
        <f aca="false">IF(J1407&gt;0,"Sí","No")</f>
        <v>No</v>
      </c>
      <c r="P1407" s="22" t="str">
        <f aca="false">IF(K1407&gt;0,"Sí","No")</f>
        <v>Sí</v>
      </c>
      <c r="Q1407" s="22" t="str">
        <f aca="false">IF(OR(I1407&gt;0,J1407&gt;0),"Sí","No")</f>
        <v>Sí</v>
      </c>
      <c r="R1407" s="27" t="n">
        <v>1800</v>
      </c>
      <c r="S1407" s="27" t="n">
        <v>2700</v>
      </c>
      <c r="T1407" s="27"/>
      <c r="U1407" s="27"/>
      <c r="V1407" s="27" t="n">
        <v>3500</v>
      </c>
      <c r="W1407" s="12" t="n">
        <f aca="false">IF(AND(I1407&gt;0,R1407&gt;0),(S1407-R1407)/R1407,"")</f>
        <v>0.5</v>
      </c>
      <c r="X1407" s="12" t="str">
        <f aca="false">IF(AND(J1407&gt;0,T1407&gt;0),(U1407-T1407)/T1407,"")</f>
        <v/>
      </c>
      <c r="Y1407" s="12" t="n">
        <f aca="false">IF(AND(K1407&gt;0,V1407&gt;0),(V1407-Resumen!$B$7)/Resumen!$B$7,"")</f>
        <v>0.4</v>
      </c>
      <c r="Z1407" s="28" t="n">
        <f aca="false">IF(AND(K1407&gt;0,I1407&gt;0,V1407&gt;0,S1407&gt;0),V1407-S1407,"")</f>
        <v>800</v>
      </c>
      <c r="AA1407" s="12" t="n">
        <f aca="false">IF(Z1407&lt;&gt;"",Z1407/S1407,"")</f>
        <v>0.296296296296296</v>
      </c>
      <c r="AB1407" s="28" t="str">
        <f aca="false">IF(AND(K1407&gt;0,J1407&gt;0,V1407&gt;0,U1407&gt;0),V1407-U1407,"")</f>
        <v/>
      </c>
      <c r="AC1407" s="12" t="str">
        <f aca="false">IF(AB1407&lt;&gt;"",AB1407/U1407,"")</f>
        <v/>
      </c>
      <c r="AD1407" s="27" t="n">
        <v>3</v>
      </c>
      <c r="AE1407" s="27" t="n">
        <v>5</v>
      </c>
      <c r="AF1407" s="27" t="n">
        <v>0</v>
      </c>
      <c r="AG1407" s="28" t="n">
        <f aca="false">AD1407+AE1407+AF1407</f>
        <v>8</v>
      </c>
      <c r="AH1407" s="12" t="n">
        <f aca="false">IF(AG1407&gt;0,AD1407/AG1407,"")</f>
        <v>0.375</v>
      </c>
      <c r="AI1407" s="27" t="n">
        <v>0</v>
      </c>
      <c r="AJ1407" s="27" t="n">
        <v>0</v>
      </c>
      <c r="AK1407" s="27" t="n">
        <v>0</v>
      </c>
      <c r="AL1407" s="22" t="str">
        <f aca="false">IF(OR(AJ1407&gt;0,AK1407&gt;0),"Sí","No")</f>
        <v>No</v>
      </c>
      <c r="AM1407" s="6" t="s">
        <v>397</v>
      </c>
      <c r="AN1407" s="6"/>
      <c r="AO1407" s="12" t="n">
        <f aca="false">IF(M1407&gt;0,K1407/M1407,"")</f>
        <v>0.4</v>
      </c>
      <c r="AP1407" s="22" t="str">
        <f aca="false">IF(M1407&gt;=Resumen!$B$5,"Alto","Bajo")</f>
        <v>Bajo</v>
      </c>
      <c r="AQ1407" s="22" t="str">
        <f aca="false">IF(AO1407&gt;=Resumen!$B$28,"Alto","Bajo")</f>
        <v>Alto</v>
      </c>
      <c r="AR1407" s="22" t="str">
        <f aca="false">AP1407&amp;" Potencial / "&amp;AQ1407&amp;" Share"</f>
        <v>Bajo Potencial / Alto Share</v>
      </c>
      <c r="AS1407" s="22" t="str">
        <f aca="false">IF(Q1407="Sí",IF(AO1407&gt;=Resumen!$B$29,"Alto","Bajo"),"")</f>
        <v>Bajo</v>
      </c>
      <c r="AT1407" s="22" t="str">
        <f aca="false">IF(AS1407&lt;&gt;"",AP1407&amp;" Potencial / "&amp;AS1407&amp;" Share","")</f>
        <v>Bajo Potencial / Bajo Share</v>
      </c>
      <c r="AU1407" s="22" t="str">
        <f aca="false">IF(AH1407="","Sin dato",IF(AH1407-AO1407&gt;Resumen!$B$6,"Sobre-exhibido",IF(AO1407-AH1407&gt;Resumen!$B$6,"Sub-exhibido","En línea")))</f>
        <v>En línea</v>
      </c>
      <c r="AV1407" s="22" t="n">
        <f aca="false">IF(AT1407="","",IF(AT1407="Alto Potencial / Bajo Share",1,IF(AT1407="Alto Potencial / Alto Share",2,IF(AT1407="Bajo Potencial / Alto Share",3,4))))</f>
        <v>4</v>
      </c>
      <c r="AW1407" s="22" t="str">
        <f aca="false">IF(Q1407="No","Sin competencia directa",IF(AV1407=1,"1 - Foco Conquista (Alto Pot / Bajo Share)",IF(AV1407=2,"2 - Foco Defensa (Alto Pot / Alto Share)",IF(AV1407=3,"3 - Monitoreo (Bajo Pot / Alto Share)","4 - Baja Prioridad (Bajo Pot / Bajo Share)"))))</f>
        <v>4 - Baja Prioridad (Bajo Pot / Bajo Share)</v>
      </c>
      <c r="AX1407" s="12" t="str">
        <f aca="false">IF(OR(IFERROR(AND(W1407&lt;&gt;"",Y1407&lt;&gt;"",Y1407-W1407&gt;Resumen!$B$8),FALSE()),IFERROR(AND(X1407&lt;&gt;"",Y1407&lt;&gt;"",Y1407-X1407&gt;Resumen!$B$8),FALSE())),MAX(IF(IFERROR(AND(W1407&lt;&gt;"",Y1407&lt;&gt;"",Y1407-W1407&gt;Resumen!$B$8),FALSE()),Y1407-W1407,0),IF(IFERROR(AND(X1407&lt;&gt;"",Y1407&lt;&gt;"",Y1407-X1407&gt;Resumen!$B$8),FALSE()),Y1407-X1407,0)),"")</f>
        <v/>
      </c>
      <c r="AY1407" s="22" t="str">
        <f aca="false">IF(OR(IFERROR(AND(W1407&lt;&gt;"",Y1407&lt;&gt;"",Y1407-W1407&gt;Resumen!$B$8),FALSE()),IFERROR(AND(X1407&lt;&gt;"",Y1407&lt;&gt;"",Y1407-X1407&gt;Resumen!$B$8),FALSE())),TRIM("Lays tiene mayor markup que "&amp;IF(IFERROR(AND(W1407&lt;&gt;"",Y1407&lt;&gt;"",Y1407-W1407&gt;Resumen!$B$8),FALSE()),"Quento ","")&amp;IF(IFERROR(AND(X1407&lt;&gt;"",Y1407&lt;&gt;"",Y1407-X1407&gt;Resumen!$B$8),FALSE()),"Julicroc ","")&amp;"en este PDV"),"")</f>
        <v/>
      </c>
      <c r="AZ1407" s="22" t="str">
        <f aca="false">IF(COUNTIF('Plan Pehuamar - Lista'!$A$2:$A$167,A1407)&gt;0,"Sí","No")</f>
        <v>No</v>
      </c>
      <c r="BA1407" s="22" t="str">
        <f aca="false">IF(COUNTIF('Plan Combo 9+1'!$A$2:$A$226,A1407)&gt;0,"Sí","No")</f>
        <v>No</v>
      </c>
      <c r="BB1407" s="22" t="str">
        <f aca="false">IF(AH1407="","No",IF(BA1407="Sí",IF((AO1407-AH1407)&gt;Resumen!$B$6,"Sí","No"),IF((AO1407-AH1407)&gt;=Resumen!$B$132,"Sí","No")))</f>
        <v>No</v>
      </c>
      <c r="BC1407" s="22" t="str">
        <f aca="false">IF(AND(N1407="Sí",AL1407="Sí",AI1407=0),"Sí","No")</f>
        <v>No</v>
      </c>
      <c r="BD1407" s="22" t="str">
        <f aca="false">IF(COUNTIF('Plan 9+1 (con Pehuamar)'!$A$2:$A$227,A1407)&gt;0,"Sí","No")</f>
        <v>No</v>
      </c>
    </row>
    <row r="1408" customFormat="false" ht="15" hidden="false" customHeight="true" outlineLevel="0" collapsed="false">
      <c r="A1408" s="6" t="n">
        <v>402451</v>
      </c>
      <c r="B1408" s="6" t="n">
        <v>7</v>
      </c>
      <c r="C1408" s="6" t="n">
        <v>702</v>
      </c>
      <c r="D1408" s="6" t="s">
        <v>254</v>
      </c>
      <c r="E1408" s="6" t="s">
        <v>1577</v>
      </c>
      <c r="F1408" s="6" t="s">
        <v>201</v>
      </c>
      <c r="G1408" s="6" t="s">
        <v>129</v>
      </c>
      <c r="H1408" s="6" t="s">
        <v>197</v>
      </c>
      <c r="I1408" s="27" t="n">
        <v>50</v>
      </c>
      <c r="J1408" s="27" t="n">
        <v>0</v>
      </c>
      <c r="K1408" s="27" t="n">
        <v>30</v>
      </c>
      <c r="L1408" s="28" t="n">
        <f aca="false">I1408+J1408</f>
        <v>50</v>
      </c>
      <c r="M1408" s="28" t="n">
        <f aca="false">L1408+K1408</f>
        <v>80</v>
      </c>
      <c r="N1408" s="22" t="str">
        <f aca="false">IF(I1408&gt;0,"Sí","No")</f>
        <v>Sí</v>
      </c>
      <c r="O1408" s="22" t="str">
        <f aca="false">IF(J1408&gt;0,"Sí","No")</f>
        <v>No</v>
      </c>
      <c r="P1408" s="22" t="str">
        <f aca="false">IF(K1408&gt;0,"Sí","No")</f>
        <v>Sí</v>
      </c>
      <c r="Q1408" s="22" t="str">
        <f aca="false">IF(OR(I1408&gt;0,J1408&gt;0),"Sí","No")</f>
        <v>Sí</v>
      </c>
      <c r="R1408" s="27" t="n">
        <v>1790</v>
      </c>
      <c r="S1408" s="27" t="n">
        <v>2700</v>
      </c>
      <c r="T1408" s="27"/>
      <c r="U1408" s="27"/>
      <c r="V1408" s="27" t="n">
        <v>3400</v>
      </c>
      <c r="W1408" s="12" t="n">
        <f aca="false">IF(AND(I1408&gt;0,R1408&gt;0),(S1408-R1408)/R1408,"")</f>
        <v>0.508379888268156</v>
      </c>
      <c r="X1408" s="12" t="str">
        <f aca="false">IF(AND(J1408&gt;0,T1408&gt;0),(U1408-T1408)/T1408,"")</f>
        <v/>
      </c>
      <c r="Y1408" s="12" t="n">
        <f aca="false">IF(AND(K1408&gt;0,V1408&gt;0),(V1408-Resumen!$B$7)/Resumen!$B$7,"")</f>
        <v>0.36</v>
      </c>
      <c r="Z1408" s="28" t="n">
        <f aca="false">IF(AND(K1408&gt;0,I1408&gt;0,V1408&gt;0,S1408&gt;0),V1408-S1408,"")</f>
        <v>700</v>
      </c>
      <c r="AA1408" s="12" t="n">
        <f aca="false">IF(Z1408&lt;&gt;"",Z1408/S1408,"")</f>
        <v>0.259259259259259</v>
      </c>
      <c r="AB1408" s="28" t="str">
        <f aca="false">IF(AND(K1408&gt;0,J1408&gt;0,V1408&gt;0,U1408&gt;0),V1408-U1408,"")</f>
        <v/>
      </c>
      <c r="AC1408" s="12" t="str">
        <f aca="false">IF(AB1408&lt;&gt;"",AB1408/U1408,"")</f>
        <v/>
      </c>
      <c r="AD1408" s="27" t="n">
        <v>7</v>
      </c>
      <c r="AE1408" s="27" t="n">
        <v>10</v>
      </c>
      <c r="AF1408" s="27" t="n">
        <v>0</v>
      </c>
      <c r="AG1408" s="28" t="n">
        <f aca="false">AD1408+AE1408+AF1408</f>
        <v>17</v>
      </c>
      <c r="AH1408" s="12" t="n">
        <f aca="false">IF(AG1408&gt;0,AD1408/AG1408,"")</f>
        <v>0.411764705882353</v>
      </c>
      <c r="AI1408" s="27" t="n">
        <v>2</v>
      </c>
      <c r="AJ1408" s="27" t="n">
        <v>1</v>
      </c>
      <c r="AK1408" s="27" t="n">
        <v>0</v>
      </c>
      <c r="AL1408" s="22" t="str">
        <f aca="false">IF(OR(AJ1408&gt;0,AK1408&gt;0),"Sí","No")</f>
        <v>Sí</v>
      </c>
      <c r="AM1408" s="6" t="s">
        <v>397</v>
      </c>
      <c r="AN1408" s="6"/>
      <c r="AO1408" s="12" t="n">
        <f aca="false">IF(M1408&gt;0,K1408/M1408,"")</f>
        <v>0.375</v>
      </c>
      <c r="AP1408" s="22" t="str">
        <f aca="false">IF(M1408&gt;=Resumen!$B$5,"Alto","Bajo")</f>
        <v>Alto</v>
      </c>
      <c r="AQ1408" s="22" t="str">
        <f aca="false">IF(AO1408&gt;=Resumen!$B$28,"Alto","Bajo")</f>
        <v>Bajo</v>
      </c>
      <c r="AR1408" s="22" t="str">
        <f aca="false">AP1408&amp;" Potencial / "&amp;AQ1408&amp;" Share"</f>
        <v>Alto Potencial / Bajo Share</v>
      </c>
      <c r="AS1408" s="22" t="str">
        <f aca="false">IF(Q1408="Sí",IF(AO1408&gt;=Resumen!$B$29,"Alto","Bajo"),"")</f>
        <v>Bajo</v>
      </c>
      <c r="AT1408" s="22" t="str">
        <f aca="false">IF(AS1408&lt;&gt;"",AP1408&amp;" Potencial / "&amp;AS1408&amp;" Share","")</f>
        <v>Alto Potencial / Bajo Share</v>
      </c>
      <c r="AU1408" s="22" t="str">
        <f aca="false">IF(AH1408="","Sin dato",IF(AH1408-AO1408&gt;Resumen!$B$6,"Sobre-exhibido",IF(AO1408-AH1408&gt;Resumen!$B$6,"Sub-exhibido","En línea")))</f>
        <v>En línea</v>
      </c>
      <c r="AV1408" s="22" t="n">
        <f aca="false">IF(AT1408="","",IF(AT1408="Alto Potencial / Bajo Share",1,IF(AT1408="Alto Potencial / Alto Share",2,IF(AT1408="Bajo Potencial / Alto Share",3,4))))</f>
        <v>1</v>
      </c>
      <c r="AW1408" s="22" t="str">
        <f aca="false">IF(Q1408="No","Sin competencia directa",IF(AV1408=1,"1 - Foco Conquista (Alto Pot / Bajo Share)",IF(AV1408=2,"2 - Foco Defensa (Alto Pot / Alto Share)",IF(AV1408=3,"3 - Monitoreo (Bajo Pot / Alto Share)","4 - Baja Prioridad (Bajo Pot / Bajo Share)"))))</f>
        <v>1 - Foco Conquista (Alto Pot / Bajo Share)</v>
      </c>
      <c r="AX1408" s="12" t="str">
        <f aca="false">IF(OR(IFERROR(AND(W1408&lt;&gt;"",Y1408&lt;&gt;"",Y1408-W1408&gt;Resumen!$B$8),FALSE()),IFERROR(AND(X1408&lt;&gt;"",Y1408&lt;&gt;"",Y1408-X1408&gt;Resumen!$B$8),FALSE())),MAX(IF(IFERROR(AND(W1408&lt;&gt;"",Y1408&lt;&gt;"",Y1408-W1408&gt;Resumen!$B$8),FALSE()),Y1408-W1408,0),IF(IFERROR(AND(X1408&lt;&gt;"",Y1408&lt;&gt;"",Y1408-X1408&gt;Resumen!$B$8),FALSE()),Y1408-X1408,0)),"")</f>
        <v/>
      </c>
      <c r="AY1408" s="22" t="str">
        <f aca="false">IF(OR(IFERROR(AND(W1408&lt;&gt;"",Y1408&lt;&gt;"",Y1408-W1408&gt;Resumen!$B$8),FALSE()),IFERROR(AND(X1408&lt;&gt;"",Y1408&lt;&gt;"",Y1408-X1408&gt;Resumen!$B$8),FALSE())),TRIM("Lays tiene mayor markup que "&amp;IF(IFERROR(AND(W1408&lt;&gt;"",Y1408&lt;&gt;"",Y1408-W1408&gt;Resumen!$B$8),FALSE()),"Quento ","")&amp;IF(IFERROR(AND(X1408&lt;&gt;"",Y1408&lt;&gt;"",Y1408-X1408&gt;Resumen!$B$8),FALSE()),"Julicroc ","")&amp;"en este PDV"),"")</f>
        <v/>
      </c>
      <c r="AZ1408" s="22" t="str">
        <f aca="false">IF(COUNTIF('Plan Pehuamar - Lista'!$A$2:$A$167,A1408)&gt;0,"Sí","No")</f>
        <v>No</v>
      </c>
      <c r="BA1408" s="22" t="str">
        <f aca="false">IF(COUNTIF('Plan Combo 9+1'!$A$2:$A$226,A1408)&gt;0,"Sí","No")</f>
        <v>Sí</v>
      </c>
      <c r="BB1408" s="22" t="str">
        <f aca="false">IF(AH1408="","No",IF(BA1408="Sí",IF((AO1408-AH1408)&gt;Resumen!$B$6,"Sí","No"),IF((AO1408-AH1408)&gt;=Resumen!$B$132,"Sí","No")))</f>
        <v>No</v>
      </c>
      <c r="BC1408" s="22" t="str">
        <f aca="false">IF(AND(N1408="Sí",AL1408="Sí",AI1408=0),"Sí","No")</f>
        <v>No</v>
      </c>
      <c r="BD1408" s="22" t="str">
        <f aca="false">IF(COUNTIF('Plan 9+1 (con Pehuamar)'!$A$2:$A$227,A1408)&gt;0,"Sí","No")</f>
        <v>No</v>
      </c>
    </row>
    <row r="1409" customFormat="false" ht="15" hidden="false" customHeight="true" outlineLevel="0" collapsed="false">
      <c r="A1409" s="6" t="n">
        <v>402452</v>
      </c>
      <c r="B1409" s="6" t="n">
        <v>7</v>
      </c>
      <c r="C1409" s="6" t="n">
        <v>702</v>
      </c>
      <c r="D1409" s="6" t="s">
        <v>254</v>
      </c>
      <c r="E1409" s="6" t="s">
        <v>1578</v>
      </c>
      <c r="F1409" s="6" t="s">
        <v>206</v>
      </c>
      <c r="G1409" s="6" t="s">
        <v>129</v>
      </c>
      <c r="H1409" s="6" t="s">
        <v>197</v>
      </c>
      <c r="I1409" s="27" t="n">
        <v>0</v>
      </c>
      <c r="J1409" s="27" t="n">
        <v>0</v>
      </c>
      <c r="K1409" s="27" t="n">
        <v>1</v>
      </c>
      <c r="L1409" s="28" t="n">
        <f aca="false">I1409+J1409</f>
        <v>0</v>
      </c>
      <c r="M1409" s="28" t="n">
        <f aca="false">L1409+K1409</f>
        <v>1</v>
      </c>
      <c r="N1409" s="22" t="str">
        <f aca="false">IF(I1409&gt;0,"Sí","No")</f>
        <v>No</v>
      </c>
      <c r="O1409" s="22" t="str">
        <f aca="false">IF(J1409&gt;0,"Sí","No")</f>
        <v>No</v>
      </c>
      <c r="P1409" s="22" t="str">
        <f aca="false">IF(K1409&gt;0,"Sí","No")</f>
        <v>Sí</v>
      </c>
      <c r="Q1409" s="22" t="str">
        <f aca="false">IF(OR(I1409&gt;0,J1409&gt;0),"Sí","No")</f>
        <v>No</v>
      </c>
      <c r="R1409" s="27"/>
      <c r="S1409" s="27"/>
      <c r="T1409" s="27"/>
      <c r="U1409" s="27"/>
      <c r="V1409" s="27"/>
      <c r="W1409" s="12" t="str">
        <f aca="false">IF(AND(I1409&gt;0,R1409&gt;0),(S1409-R1409)/R1409,"")</f>
        <v/>
      </c>
      <c r="X1409" s="12" t="str">
        <f aca="false">IF(AND(J1409&gt;0,T1409&gt;0),(U1409-T1409)/T1409,"")</f>
        <v/>
      </c>
      <c r="Y1409" s="12" t="str">
        <f aca="false">IF(AND(K1409&gt;0,V1409&gt;0),(V1409-Resumen!$B$7)/Resumen!$B$7,"")</f>
        <v/>
      </c>
      <c r="Z1409" s="28" t="str">
        <f aca="false">IF(AND(K1409&gt;0,I1409&gt;0,V1409&gt;0,S1409&gt;0),V1409-S1409,"")</f>
        <v/>
      </c>
      <c r="AA1409" s="12" t="str">
        <f aca="false">IF(Z1409&lt;&gt;"",Z1409/S1409,"")</f>
        <v/>
      </c>
      <c r="AB1409" s="28" t="str">
        <f aca="false">IF(AND(K1409&gt;0,J1409&gt;0,V1409&gt;0,U1409&gt;0),V1409-U1409,"")</f>
        <v/>
      </c>
      <c r="AC1409" s="12" t="str">
        <f aca="false">IF(AB1409&lt;&gt;"",AB1409/U1409,"")</f>
        <v/>
      </c>
      <c r="AD1409" s="27" t="n">
        <v>0</v>
      </c>
      <c r="AE1409" s="27" t="n">
        <v>0</v>
      </c>
      <c r="AF1409" s="27" t="n">
        <v>0</v>
      </c>
      <c r="AG1409" s="28" t="n">
        <f aca="false">AD1409+AE1409+AF1409</f>
        <v>0</v>
      </c>
      <c r="AH1409" s="12" t="str">
        <f aca="false">IF(AG1409&gt;0,AD1409/AG1409,"")</f>
        <v/>
      </c>
      <c r="AI1409" s="27" t="n">
        <v>0</v>
      </c>
      <c r="AJ1409" s="27" t="n">
        <v>0</v>
      </c>
      <c r="AK1409" s="27" t="n">
        <v>0</v>
      </c>
      <c r="AL1409" s="22" t="str">
        <f aca="false">IF(OR(AJ1409&gt;0,AK1409&gt;0),"Sí","No")</f>
        <v>No</v>
      </c>
      <c r="AM1409" s="6"/>
      <c r="AN1409" s="6"/>
      <c r="AO1409" s="12" t="n">
        <f aca="false">IF(M1409&gt;0,K1409/M1409,"")</f>
        <v>1</v>
      </c>
      <c r="AP1409" s="22" t="str">
        <f aca="false">IF(M1409&gt;=Resumen!$B$5,"Alto","Bajo")</f>
        <v>Bajo</v>
      </c>
      <c r="AQ1409" s="22" t="str">
        <f aca="false">IF(AO1409&gt;=Resumen!$B$28,"Alto","Bajo")</f>
        <v>Alto</v>
      </c>
      <c r="AR1409" s="22" t="str">
        <f aca="false">AP1409&amp;" Potencial / "&amp;AQ1409&amp;" Share"</f>
        <v>Bajo Potencial / Alto Share</v>
      </c>
      <c r="AS1409" s="22" t="str">
        <f aca="false">IF(Q1409="Sí",IF(AO1409&gt;=Resumen!$B$29,"Alto","Bajo"),"")</f>
        <v/>
      </c>
      <c r="AT1409" s="22" t="str">
        <f aca="false">IF(AS1409&lt;&gt;"",AP1409&amp;" Potencial / "&amp;AS1409&amp;" Share","")</f>
        <v/>
      </c>
      <c r="AU1409" s="22" t="str">
        <f aca="false">IF(AH1409="","Sin dato",IF(AH1409-AO1409&gt;Resumen!$B$6,"Sobre-exhibido",IF(AO1409-AH1409&gt;Resumen!$B$6,"Sub-exhibido","En línea")))</f>
        <v>Sin dato</v>
      </c>
      <c r="AV1409" s="22" t="str">
        <f aca="false">IF(AT1409="","",IF(AT1409="Alto Potencial / Bajo Share",1,IF(AT1409="Alto Potencial / Alto Share",2,IF(AT1409="Bajo Potencial / Alto Share",3,4))))</f>
        <v/>
      </c>
      <c r="AW1409" s="22" t="str">
        <f aca="false">IF(Q1409="No","Sin competencia directa",IF(AV1409=1,"1 - Foco Conquista (Alto Pot / Bajo Share)",IF(AV1409=2,"2 - Foco Defensa (Alto Pot / Alto Share)",IF(AV1409=3,"3 - Monitoreo (Bajo Pot / Alto Share)","4 - Baja Prioridad (Bajo Pot / Bajo Share)"))))</f>
        <v>Sin competencia directa</v>
      </c>
      <c r="AX1409" s="12" t="str">
        <f aca="false">IF(OR(IFERROR(AND(W1409&lt;&gt;"",Y1409&lt;&gt;"",Y1409-W1409&gt;Resumen!$B$8),FALSE()),IFERROR(AND(X1409&lt;&gt;"",Y1409&lt;&gt;"",Y1409-X1409&gt;Resumen!$B$8),FALSE())),MAX(IF(IFERROR(AND(W1409&lt;&gt;"",Y1409&lt;&gt;"",Y1409-W1409&gt;Resumen!$B$8),FALSE()),Y1409-W1409,0),IF(IFERROR(AND(X1409&lt;&gt;"",Y1409&lt;&gt;"",Y1409-X1409&gt;Resumen!$B$8),FALSE()),Y1409-X1409,0)),"")</f>
        <v/>
      </c>
      <c r="AY1409" s="22" t="str">
        <f aca="false">IF(OR(IFERROR(AND(W1409&lt;&gt;"",Y1409&lt;&gt;"",Y1409-W1409&gt;Resumen!$B$8),FALSE()),IFERROR(AND(X1409&lt;&gt;"",Y1409&lt;&gt;"",Y1409-X1409&gt;Resumen!$B$8),FALSE())),TRIM("Lays tiene mayor markup que "&amp;IF(IFERROR(AND(W1409&lt;&gt;"",Y1409&lt;&gt;"",Y1409-W1409&gt;Resumen!$B$8),FALSE()),"Quento ","")&amp;IF(IFERROR(AND(X1409&lt;&gt;"",Y1409&lt;&gt;"",Y1409-X1409&gt;Resumen!$B$8),FALSE()),"Julicroc ","")&amp;"en este PDV"),"")</f>
        <v/>
      </c>
      <c r="AZ1409" s="22" t="str">
        <f aca="false">IF(COUNTIF('Plan Pehuamar - Lista'!$A$2:$A$167,A1409)&gt;0,"Sí","No")</f>
        <v>No</v>
      </c>
      <c r="BA1409" s="22" t="str">
        <f aca="false">IF(COUNTIF('Plan Combo 9+1'!$A$2:$A$226,A1409)&gt;0,"Sí","No")</f>
        <v>No</v>
      </c>
      <c r="BB1409" s="22" t="str">
        <f aca="false">IF(AH1409="","No",IF(BA1409="Sí",IF((AO1409-AH1409)&gt;Resumen!$B$6,"Sí","No"),IF((AO1409-AH1409)&gt;=Resumen!$B$132,"Sí","No")))</f>
        <v>No</v>
      </c>
      <c r="BC1409" s="22" t="str">
        <f aca="false">IF(AND(N1409="Sí",AL1409="Sí",AI1409=0),"Sí","No")</f>
        <v>No</v>
      </c>
      <c r="BD1409" s="22" t="str">
        <f aca="false">IF(COUNTIF('Plan 9+1 (con Pehuamar)'!$A$2:$A$227,A1409)&gt;0,"Sí","No")</f>
        <v>No</v>
      </c>
    </row>
    <row r="1410" customFormat="false" ht="15" hidden="false" customHeight="true" outlineLevel="0" collapsed="false">
      <c r="A1410" s="6" t="n">
        <v>402463</v>
      </c>
      <c r="B1410" s="6" t="n">
        <v>7</v>
      </c>
      <c r="C1410" s="6" t="n">
        <v>702</v>
      </c>
      <c r="D1410" s="6" t="s">
        <v>254</v>
      </c>
      <c r="E1410" s="6" t="s">
        <v>1579</v>
      </c>
      <c r="F1410" s="6" t="s">
        <v>201</v>
      </c>
      <c r="G1410" s="6" t="s">
        <v>129</v>
      </c>
      <c r="H1410" s="6" t="s">
        <v>197</v>
      </c>
      <c r="I1410" s="27" t="n">
        <v>20</v>
      </c>
      <c r="J1410" s="27" t="n">
        <v>0</v>
      </c>
      <c r="K1410" s="27" t="n">
        <v>10</v>
      </c>
      <c r="L1410" s="28" t="n">
        <f aca="false">I1410+J1410</f>
        <v>20</v>
      </c>
      <c r="M1410" s="28" t="n">
        <f aca="false">L1410+K1410</f>
        <v>30</v>
      </c>
      <c r="N1410" s="22" t="str">
        <f aca="false">IF(I1410&gt;0,"Sí","No")</f>
        <v>Sí</v>
      </c>
      <c r="O1410" s="22" t="str">
        <f aca="false">IF(J1410&gt;0,"Sí","No")</f>
        <v>No</v>
      </c>
      <c r="P1410" s="22" t="str">
        <f aca="false">IF(K1410&gt;0,"Sí","No")</f>
        <v>Sí</v>
      </c>
      <c r="Q1410" s="22" t="str">
        <f aca="false">IF(OR(I1410&gt;0,J1410&gt;0),"Sí","No")</f>
        <v>Sí</v>
      </c>
      <c r="R1410" s="27" t="n">
        <v>1800</v>
      </c>
      <c r="S1410" s="27" t="n">
        <v>2800</v>
      </c>
      <c r="T1410" s="27"/>
      <c r="U1410" s="27"/>
      <c r="V1410" s="27" t="n">
        <v>3500</v>
      </c>
      <c r="W1410" s="12" t="n">
        <f aca="false">IF(AND(I1410&gt;0,R1410&gt;0),(S1410-R1410)/R1410,"")</f>
        <v>0.555555555555556</v>
      </c>
      <c r="X1410" s="12" t="str">
        <f aca="false">IF(AND(J1410&gt;0,T1410&gt;0),(U1410-T1410)/T1410,"")</f>
        <v/>
      </c>
      <c r="Y1410" s="12" t="n">
        <f aca="false">IF(AND(K1410&gt;0,V1410&gt;0),(V1410-Resumen!$B$7)/Resumen!$B$7,"")</f>
        <v>0.4</v>
      </c>
      <c r="Z1410" s="28" t="n">
        <f aca="false">IF(AND(K1410&gt;0,I1410&gt;0,V1410&gt;0,S1410&gt;0),V1410-S1410,"")</f>
        <v>700</v>
      </c>
      <c r="AA1410" s="12" t="n">
        <f aca="false">IF(Z1410&lt;&gt;"",Z1410/S1410,"")</f>
        <v>0.25</v>
      </c>
      <c r="AB1410" s="28" t="str">
        <f aca="false">IF(AND(K1410&gt;0,J1410&gt;0,V1410&gt;0,U1410&gt;0),V1410-U1410,"")</f>
        <v/>
      </c>
      <c r="AC1410" s="12" t="str">
        <f aca="false">IF(AB1410&lt;&gt;"",AB1410/U1410,"")</f>
        <v/>
      </c>
      <c r="AD1410" s="27" t="n">
        <v>3</v>
      </c>
      <c r="AE1410" s="27" t="n">
        <v>5</v>
      </c>
      <c r="AF1410" s="27" t="n">
        <v>0</v>
      </c>
      <c r="AG1410" s="28" t="n">
        <f aca="false">AD1410+AE1410+AF1410</f>
        <v>8</v>
      </c>
      <c r="AH1410" s="12" t="n">
        <f aca="false">IF(AG1410&gt;0,AD1410/AG1410,"")</f>
        <v>0.375</v>
      </c>
      <c r="AI1410" s="27" t="n">
        <v>0</v>
      </c>
      <c r="AJ1410" s="27" t="n">
        <v>0</v>
      </c>
      <c r="AK1410" s="27" t="n">
        <v>0</v>
      </c>
      <c r="AL1410" s="22" t="str">
        <f aca="false">IF(OR(AJ1410&gt;0,AK1410&gt;0),"Sí","No")</f>
        <v>No</v>
      </c>
      <c r="AM1410" s="6" t="s">
        <v>198</v>
      </c>
      <c r="AN1410" s="6"/>
      <c r="AO1410" s="12" t="n">
        <f aca="false">IF(M1410&gt;0,K1410/M1410,"")</f>
        <v>0.333333333333333</v>
      </c>
      <c r="AP1410" s="22" t="str">
        <f aca="false">IF(M1410&gt;=Resumen!$B$5,"Alto","Bajo")</f>
        <v>Bajo</v>
      </c>
      <c r="AQ1410" s="22" t="str">
        <f aca="false">IF(AO1410&gt;=Resumen!$B$28,"Alto","Bajo")</f>
        <v>Bajo</v>
      </c>
      <c r="AR1410" s="22" t="str">
        <f aca="false">AP1410&amp;" Potencial / "&amp;AQ1410&amp;" Share"</f>
        <v>Bajo Potencial / Bajo Share</v>
      </c>
      <c r="AS1410" s="22" t="str">
        <f aca="false">IF(Q1410="Sí",IF(AO1410&gt;=Resumen!$B$29,"Alto","Bajo"),"")</f>
        <v>Bajo</v>
      </c>
      <c r="AT1410" s="22" t="str">
        <f aca="false">IF(AS1410&lt;&gt;"",AP1410&amp;" Potencial / "&amp;AS1410&amp;" Share","")</f>
        <v>Bajo Potencial / Bajo Share</v>
      </c>
      <c r="AU1410" s="22" t="str">
        <f aca="false">IF(AH1410="","Sin dato",IF(AH1410-AO1410&gt;Resumen!$B$6,"Sobre-exhibido",IF(AO1410-AH1410&gt;Resumen!$B$6,"Sub-exhibido","En línea")))</f>
        <v>En línea</v>
      </c>
      <c r="AV1410" s="22" t="n">
        <f aca="false">IF(AT1410="","",IF(AT1410="Alto Potencial / Bajo Share",1,IF(AT1410="Alto Potencial / Alto Share",2,IF(AT1410="Bajo Potencial / Alto Share",3,4))))</f>
        <v>4</v>
      </c>
      <c r="AW1410" s="22" t="str">
        <f aca="false">IF(Q1410="No","Sin competencia directa",IF(AV1410=1,"1 - Foco Conquista (Alto Pot / Bajo Share)",IF(AV1410=2,"2 - Foco Defensa (Alto Pot / Alto Share)",IF(AV1410=3,"3 - Monitoreo (Bajo Pot / Alto Share)","4 - Baja Prioridad (Bajo Pot / Bajo Share)"))))</f>
        <v>4 - Baja Prioridad (Bajo Pot / Bajo Share)</v>
      </c>
      <c r="AX1410" s="12" t="str">
        <f aca="false">IF(OR(IFERROR(AND(W1410&lt;&gt;"",Y1410&lt;&gt;"",Y1410-W1410&gt;Resumen!$B$8),FALSE()),IFERROR(AND(X1410&lt;&gt;"",Y1410&lt;&gt;"",Y1410-X1410&gt;Resumen!$B$8),FALSE())),MAX(IF(IFERROR(AND(W1410&lt;&gt;"",Y1410&lt;&gt;"",Y1410-W1410&gt;Resumen!$B$8),FALSE()),Y1410-W1410,0),IF(IFERROR(AND(X1410&lt;&gt;"",Y1410&lt;&gt;"",Y1410-X1410&gt;Resumen!$B$8),FALSE()),Y1410-X1410,0)),"")</f>
        <v/>
      </c>
      <c r="AY1410" s="22" t="str">
        <f aca="false">IF(OR(IFERROR(AND(W1410&lt;&gt;"",Y1410&lt;&gt;"",Y1410-W1410&gt;Resumen!$B$8),FALSE()),IFERROR(AND(X1410&lt;&gt;"",Y1410&lt;&gt;"",Y1410-X1410&gt;Resumen!$B$8),FALSE())),TRIM("Lays tiene mayor markup que "&amp;IF(IFERROR(AND(W1410&lt;&gt;"",Y1410&lt;&gt;"",Y1410-W1410&gt;Resumen!$B$8),FALSE()),"Quento ","")&amp;IF(IFERROR(AND(X1410&lt;&gt;"",Y1410&lt;&gt;"",Y1410-X1410&gt;Resumen!$B$8),FALSE()),"Julicroc ","")&amp;"en este PDV"),"")</f>
        <v/>
      </c>
      <c r="AZ1410" s="22" t="str">
        <f aca="false">IF(COUNTIF('Plan Pehuamar - Lista'!$A$2:$A$167,A1410)&gt;0,"Sí","No")</f>
        <v>No</v>
      </c>
      <c r="BA1410" s="22" t="str">
        <f aca="false">IF(COUNTIF('Plan Combo 9+1'!$A$2:$A$226,A1410)&gt;0,"Sí","No")</f>
        <v>No</v>
      </c>
      <c r="BB1410" s="22" t="str">
        <f aca="false">IF(AH1410="","No",IF(BA1410="Sí",IF((AO1410-AH1410)&gt;Resumen!$B$6,"Sí","No"),IF((AO1410-AH1410)&gt;=Resumen!$B$132,"Sí","No")))</f>
        <v>No</v>
      </c>
      <c r="BC1410" s="22" t="str">
        <f aca="false">IF(AND(N1410="Sí",AL1410="Sí",AI1410=0),"Sí","No")</f>
        <v>No</v>
      </c>
      <c r="BD1410" s="22" t="str">
        <f aca="false">IF(COUNTIF('Plan 9+1 (con Pehuamar)'!$A$2:$A$227,A1410)&gt;0,"Sí","No")</f>
        <v>No</v>
      </c>
    </row>
    <row r="1411" customFormat="false" ht="15" hidden="false" customHeight="true" outlineLevel="0" collapsed="false">
      <c r="A1411" s="6" t="n">
        <v>402464</v>
      </c>
      <c r="B1411" s="6" t="n">
        <v>7</v>
      </c>
      <c r="C1411" s="6" t="n">
        <v>702</v>
      </c>
      <c r="D1411" s="6" t="s">
        <v>254</v>
      </c>
      <c r="E1411" s="6" t="s">
        <v>1580</v>
      </c>
      <c r="F1411" s="6" t="s">
        <v>201</v>
      </c>
      <c r="G1411" s="6" t="s">
        <v>129</v>
      </c>
      <c r="H1411" s="6" t="s">
        <v>197</v>
      </c>
      <c r="I1411" s="27" t="n">
        <v>40</v>
      </c>
      <c r="J1411" s="27" t="n">
        <v>0</v>
      </c>
      <c r="K1411" s="27" t="n">
        <v>20</v>
      </c>
      <c r="L1411" s="28" t="n">
        <f aca="false">I1411+J1411</f>
        <v>40</v>
      </c>
      <c r="M1411" s="28" t="n">
        <f aca="false">L1411+K1411</f>
        <v>60</v>
      </c>
      <c r="N1411" s="22" t="str">
        <f aca="false">IF(I1411&gt;0,"Sí","No")</f>
        <v>Sí</v>
      </c>
      <c r="O1411" s="22" t="str">
        <f aca="false">IF(J1411&gt;0,"Sí","No")</f>
        <v>No</v>
      </c>
      <c r="P1411" s="22" t="str">
        <f aca="false">IF(K1411&gt;0,"Sí","No")</f>
        <v>Sí</v>
      </c>
      <c r="Q1411" s="22" t="str">
        <f aca="false">IF(OR(I1411&gt;0,J1411&gt;0),"Sí","No")</f>
        <v>Sí</v>
      </c>
      <c r="R1411" s="27" t="n">
        <v>1800</v>
      </c>
      <c r="S1411" s="27" t="n">
        <v>2800</v>
      </c>
      <c r="T1411" s="27"/>
      <c r="U1411" s="27"/>
      <c r="V1411" s="27" t="n">
        <v>3500</v>
      </c>
      <c r="W1411" s="12" t="n">
        <f aca="false">IF(AND(I1411&gt;0,R1411&gt;0),(S1411-R1411)/R1411,"")</f>
        <v>0.555555555555556</v>
      </c>
      <c r="X1411" s="12" t="str">
        <f aca="false">IF(AND(J1411&gt;0,T1411&gt;0),(U1411-T1411)/T1411,"")</f>
        <v/>
      </c>
      <c r="Y1411" s="12" t="n">
        <f aca="false">IF(AND(K1411&gt;0,V1411&gt;0),(V1411-Resumen!$B$7)/Resumen!$B$7,"")</f>
        <v>0.4</v>
      </c>
      <c r="Z1411" s="28" t="n">
        <f aca="false">IF(AND(K1411&gt;0,I1411&gt;0,V1411&gt;0,S1411&gt;0),V1411-S1411,"")</f>
        <v>700</v>
      </c>
      <c r="AA1411" s="12" t="n">
        <f aca="false">IF(Z1411&lt;&gt;"",Z1411/S1411,"")</f>
        <v>0.25</v>
      </c>
      <c r="AB1411" s="28" t="str">
        <f aca="false">IF(AND(K1411&gt;0,J1411&gt;0,V1411&gt;0,U1411&gt;0),V1411-U1411,"")</f>
        <v/>
      </c>
      <c r="AC1411" s="12" t="str">
        <f aca="false">IF(AB1411&lt;&gt;"",AB1411/U1411,"")</f>
        <v/>
      </c>
      <c r="AD1411" s="27" t="n">
        <v>5</v>
      </c>
      <c r="AE1411" s="27" t="n">
        <v>7</v>
      </c>
      <c r="AF1411" s="27" t="n">
        <v>0</v>
      </c>
      <c r="AG1411" s="28" t="n">
        <f aca="false">AD1411+AE1411+AF1411</f>
        <v>12</v>
      </c>
      <c r="AH1411" s="12" t="n">
        <f aca="false">IF(AG1411&gt;0,AD1411/AG1411,"")</f>
        <v>0.416666666666667</v>
      </c>
      <c r="AI1411" s="27" t="n">
        <v>1</v>
      </c>
      <c r="AJ1411" s="27" t="n">
        <v>1</v>
      </c>
      <c r="AK1411" s="27" t="n">
        <v>0</v>
      </c>
      <c r="AL1411" s="22" t="str">
        <f aca="false">IF(OR(AJ1411&gt;0,AK1411&gt;0),"Sí","No")</f>
        <v>Sí</v>
      </c>
      <c r="AM1411" s="6" t="s">
        <v>198</v>
      </c>
      <c r="AN1411" s="6"/>
      <c r="AO1411" s="12" t="n">
        <f aca="false">IF(M1411&gt;0,K1411/M1411,"")</f>
        <v>0.333333333333333</v>
      </c>
      <c r="AP1411" s="22" t="str">
        <f aca="false">IF(M1411&gt;=Resumen!$B$5,"Alto","Bajo")</f>
        <v>Alto</v>
      </c>
      <c r="AQ1411" s="22" t="str">
        <f aca="false">IF(AO1411&gt;=Resumen!$B$28,"Alto","Bajo")</f>
        <v>Bajo</v>
      </c>
      <c r="AR1411" s="22" t="str">
        <f aca="false">AP1411&amp;" Potencial / "&amp;AQ1411&amp;" Share"</f>
        <v>Alto Potencial / Bajo Share</v>
      </c>
      <c r="AS1411" s="22" t="str">
        <f aca="false">IF(Q1411="Sí",IF(AO1411&gt;=Resumen!$B$29,"Alto","Bajo"),"")</f>
        <v>Bajo</v>
      </c>
      <c r="AT1411" s="22" t="str">
        <f aca="false">IF(AS1411&lt;&gt;"",AP1411&amp;" Potencial / "&amp;AS1411&amp;" Share","")</f>
        <v>Alto Potencial / Bajo Share</v>
      </c>
      <c r="AU1411" s="22" t="str">
        <f aca="false">IF(AH1411="","Sin dato",IF(AH1411-AO1411&gt;Resumen!$B$6,"Sobre-exhibido",IF(AO1411-AH1411&gt;Resumen!$B$6,"Sub-exhibido","En línea")))</f>
        <v>Sobre-exhibido</v>
      </c>
      <c r="AV1411" s="22" t="n">
        <f aca="false">IF(AT1411="","",IF(AT1411="Alto Potencial / Bajo Share",1,IF(AT1411="Alto Potencial / Alto Share",2,IF(AT1411="Bajo Potencial / Alto Share",3,4))))</f>
        <v>1</v>
      </c>
      <c r="AW1411" s="22" t="str">
        <f aca="false">IF(Q1411="No","Sin competencia directa",IF(AV1411=1,"1 - Foco Conquista (Alto Pot / Bajo Share)",IF(AV1411=2,"2 - Foco Defensa (Alto Pot / Alto Share)",IF(AV1411=3,"3 - Monitoreo (Bajo Pot / Alto Share)","4 - Baja Prioridad (Bajo Pot / Bajo Share)"))))</f>
        <v>1 - Foco Conquista (Alto Pot / Bajo Share)</v>
      </c>
      <c r="AX1411" s="12" t="str">
        <f aca="false">IF(OR(IFERROR(AND(W1411&lt;&gt;"",Y1411&lt;&gt;"",Y1411-W1411&gt;Resumen!$B$8),FALSE()),IFERROR(AND(X1411&lt;&gt;"",Y1411&lt;&gt;"",Y1411-X1411&gt;Resumen!$B$8),FALSE())),MAX(IF(IFERROR(AND(W1411&lt;&gt;"",Y1411&lt;&gt;"",Y1411-W1411&gt;Resumen!$B$8),FALSE()),Y1411-W1411,0),IF(IFERROR(AND(X1411&lt;&gt;"",Y1411&lt;&gt;"",Y1411-X1411&gt;Resumen!$B$8),FALSE()),Y1411-X1411,0)),"")</f>
        <v/>
      </c>
      <c r="AY1411" s="22" t="str">
        <f aca="false">IF(OR(IFERROR(AND(W1411&lt;&gt;"",Y1411&lt;&gt;"",Y1411-W1411&gt;Resumen!$B$8),FALSE()),IFERROR(AND(X1411&lt;&gt;"",Y1411&lt;&gt;"",Y1411-X1411&gt;Resumen!$B$8),FALSE())),TRIM("Lays tiene mayor markup que "&amp;IF(IFERROR(AND(W1411&lt;&gt;"",Y1411&lt;&gt;"",Y1411-W1411&gt;Resumen!$B$8),FALSE()),"Quento ","")&amp;IF(IFERROR(AND(X1411&lt;&gt;"",Y1411&lt;&gt;"",Y1411-X1411&gt;Resumen!$B$8),FALSE()),"Julicroc ","")&amp;"en este PDV"),"")</f>
        <v/>
      </c>
      <c r="AZ1411" s="22" t="str">
        <f aca="false">IF(COUNTIF('Plan Pehuamar - Lista'!$A$2:$A$167,A1411)&gt;0,"Sí","No")</f>
        <v>No</v>
      </c>
      <c r="BA1411" s="22" t="str">
        <f aca="false">IF(COUNTIF('Plan Combo 9+1'!$A$2:$A$226,A1411)&gt;0,"Sí","No")</f>
        <v>Sí</v>
      </c>
      <c r="BB1411" s="22" t="str">
        <f aca="false">IF(AH1411="","No",IF(BA1411="Sí",IF((AO1411-AH1411)&gt;Resumen!$B$6,"Sí","No"),IF((AO1411-AH1411)&gt;=Resumen!$B$132,"Sí","No")))</f>
        <v>No</v>
      </c>
      <c r="BC1411" s="22" t="str">
        <f aca="false">IF(AND(N1411="Sí",AL1411="Sí",AI1411=0),"Sí","No")</f>
        <v>No</v>
      </c>
      <c r="BD1411" s="22" t="str">
        <f aca="false">IF(COUNTIF('Plan 9+1 (con Pehuamar)'!$A$2:$A$227,A1411)&gt;0,"Sí","No")</f>
        <v>Sí</v>
      </c>
    </row>
    <row r="1412" customFormat="false" ht="15" hidden="false" customHeight="true" outlineLevel="0" collapsed="false">
      <c r="A1412" s="6" t="n">
        <v>402466</v>
      </c>
      <c r="B1412" s="6" t="n">
        <v>7</v>
      </c>
      <c r="C1412" s="6" t="n">
        <v>702</v>
      </c>
      <c r="D1412" s="6" t="s">
        <v>254</v>
      </c>
      <c r="E1412" s="6" t="s">
        <v>1581</v>
      </c>
      <c r="F1412" s="6" t="s">
        <v>201</v>
      </c>
      <c r="G1412" s="6" t="s">
        <v>129</v>
      </c>
      <c r="H1412" s="6" t="s">
        <v>197</v>
      </c>
      <c r="I1412" s="27" t="n">
        <v>30</v>
      </c>
      <c r="J1412" s="27" t="n">
        <v>0</v>
      </c>
      <c r="K1412" s="27" t="n">
        <v>30</v>
      </c>
      <c r="L1412" s="28" t="n">
        <f aca="false">I1412+J1412</f>
        <v>30</v>
      </c>
      <c r="M1412" s="28" t="n">
        <f aca="false">L1412+K1412</f>
        <v>60</v>
      </c>
      <c r="N1412" s="22" t="str">
        <f aca="false">IF(I1412&gt;0,"Sí","No")</f>
        <v>Sí</v>
      </c>
      <c r="O1412" s="22" t="str">
        <f aca="false">IF(J1412&gt;0,"Sí","No")</f>
        <v>No</v>
      </c>
      <c r="P1412" s="22" t="str">
        <f aca="false">IF(K1412&gt;0,"Sí","No")</f>
        <v>Sí</v>
      </c>
      <c r="Q1412" s="22" t="str">
        <f aca="false">IF(OR(I1412&gt;0,J1412&gt;0),"Sí","No")</f>
        <v>Sí</v>
      </c>
      <c r="R1412" s="27" t="n">
        <v>1780</v>
      </c>
      <c r="S1412" s="27" t="n">
        <v>2800</v>
      </c>
      <c r="T1412" s="27"/>
      <c r="U1412" s="27"/>
      <c r="V1412" s="27" t="n">
        <v>3400</v>
      </c>
      <c r="W1412" s="12" t="n">
        <f aca="false">IF(AND(I1412&gt;0,R1412&gt;0),(S1412-R1412)/R1412,"")</f>
        <v>0.573033707865169</v>
      </c>
      <c r="X1412" s="12" t="str">
        <f aca="false">IF(AND(J1412&gt;0,T1412&gt;0),(U1412-T1412)/T1412,"")</f>
        <v/>
      </c>
      <c r="Y1412" s="12" t="n">
        <f aca="false">IF(AND(K1412&gt;0,V1412&gt;0),(V1412-Resumen!$B$7)/Resumen!$B$7,"")</f>
        <v>0.36</v>
      </c>
      <c r="Z1412" s="28" t="n">
        <f aca="false">IF(AND(K1412&gt;0,I1412&gt;0,V1412&gt;0,S1412&gt;0),V1412-S1412,"")</f>
        <v>600</v>
      </c>
      <c r="AA1412" s="12" t="n">
        <f aca="false">IF(Z1412&lt;&gt;"",Z1412/S1412,"")</f>
        <v>0.214285714285714</v>
      </c>
      <c r="AB1412" s="28" t="str">
        <f aca="false">IF(AND(K1412&gt;0,J1412&gt;0,V1412&gt;0,U1412&gt;0),V1412-U1412,"")</f>
        <v/>
      </c>
      <c r="AC1412" s="12" t="str">
        <f aca="false">IF(AB1412&lt;&gt;"",AB1412/U1412,"")</f>
        <v/>
      </c>
      <c r="AD1412" s="27" t="n">
        <v>6</v>
      </c>
      <c r="AE1412" s="27" t="n">
        <v>6</v>
      </c>
      <c r="AF1412" s="27" t="n">
        <v>0</v>
      </c>
      <c r="AG1412" s="28" t="n">
        <f aca="false">AD1412+AE1412+AF1412</f>
        <v>12</v>
      </c>
      <c r="AH1412" s="12" t="n">
        <f aca="false">IF(AG1412&gt;0,AD1412/AG1412,"")</f>
        <v>0.5</v>
      </c>
      <c r="AI1412" s="27" t="n">
        <v>1</v>
      </c>
      <c r="AJ1412" s="27" t="n">
        <v>0</v>
      </c>
      <c r="AK1412" s="27" t="n">
        <v>0</v>
      </c>
      <c r="AL1412" s="22" t="str">
        <f aca="false">IF(OR(AJ1412&gt;0,AK1412&gt;0),"Sí","No")</f>
        <v>No</v>
      </c>
      <c r="AM1412" s="6" t="s">
        <v>397</v>
      </c>
      <c r="AN1412" s="6"/>
      <c r="AO1412" s="12" t="n">
        <f aca="false">IF(M1412&gt;0,K1412/M1412,"")</f>
        <v>0.5</v>
      </c>
      <c r="AP1412" s="22" t="str">
        <f aca="false">IF(M1412&gt;=Resumen!$B$5,"Alto","Bajo")</f>
        <v>Alto</v>
      </c>
      <c r="AQ1412" s="22" t="str">
        <f aca="false">IF(AO1412&gt;=Resumen!$B$28,"Alto","Bajo")</f>
        <v>Alto</v>
      </c>
      <c r="AR1412" s="22" t="str">
        <f aca="false">AP1412&amp;" Potencial / "&amp;AQ1412&amp;" Share"</f>
        <v>Alto Potencial / Alto Share</v>
      </c>
      <c r="AS1412" s="22" t="str">
        <f aca="false">IF(Q1412="Sí",IF(AO1412&gt;=Resumen!$B$29,"Alto","Bajo"),"")</f>
        <v>Alto</v>
      </c>
      <c r="AT1412" s="22" t="str">
        <f aca="false">IF(AS1412&lt;&gt;"",AP1412&amp;" Potencial / "&amp;AS1412&amp;" Share","")</f>
        <v>Alto Potencial / Alto Share</v>
      </c>
      <c r="AU1412" s="22" t="str">
        <f aca="false">IF(AH1412="","Sin dato",IF(AH1412-AO1412&gt;Resumen!$B$6,"Sobre-exhibido",IF(AO1412-AH1412&gt;Resumen!$B$6,"Sub-exhibido","En línea")))</f>
        <v>En línea</v>
      </c>
      <c r="AV1412" s="22" t="n">
        <f aca="false">IF(AT1412="","",IF(AT1412="Alto Potencial / Bajo Share",1,IF(AT1412="Alto Potencial / Alto Share",2,IF(AT1412="Bajo Potencial / Alto Share",3,4))))</f>
        <v>2</v>
      </c>
      <c r="AW1412" s="22" t="str">
        <f aca="false">IF(Q1412="No","Sin competencia directa",IF(AV1412=1,"1 - Foco Conquista (Alto Pot / Bajo Share)",IF(AV1412=2,"2 - Foco Defensa (Alto Pot / Alto Share)",IF(AV1412=3,"3 - Monitoreo (Bajo Pot / Alto Share)","4 - Baja Prioridad (Bajo Pot / Bajo Share)"))))</f>
        <v>2 - Foco Defensa (Alto Pot / Alto Share)</v>
      </c>
      <c r="AX1412" s="12" t="str">
        <f aca="false">IF(OR(IFERROR(AND(W1412&lt;&gt;"",Y1412&lt;&gt;"",Y1412-W1412&gt;Resumen!$B$8),FALSE()),IFERROR(AND(X1412&lt;&gt;"",Y1412&lt;&gt;"",Y1412-X1412&gt;Resumen!$B$8),FALSE())),MAX(IF(IFERROR(AND(W1412&lt;&gt;"",Y1412&lt;&gt;"",Y1412-W1412&gt;Resumen!$B$8),FALSE()),Y1412-W1412,0),IF(IFERROR(AND(X1412&lt;&gt;"",Y1412&lt;&gt;"",Y1412-X1412&gt;Resumen!$B$8),FALSE()),Y1412-X1412,0)),"")</f>
        <v/>
      </c>
      <c r="AY1412" s="22" t="str">
        <f aca="false">IF(OR(IFERROR(AND(W1412&lt;&gt;"",Y1412&lt;&gt;"",Y1412-W1412&gt;Resumen!$B$8),FALSE()),IFERROR(AND(X1412&lt;&gt;"",Y1412&lt;&gt;"",Y1412-X1412&gt;Resumen!$B$8),FALSE())),TRIM("Lays tiene mayor markup que "&amp;IF(IFERROR(AND(W1412&lt;&gt;"",Y1412&lt;&gt;"",Y1412-W1412&gt;Resumen!$B$8),FALSE()),"Quento ","")&amp;IF(IFERROR(AND(X1412&lt;&gt;"",Y1412&lt;&gt;"",Y1412-X1412&gt;Resumen!$B$8),FALSE()),"Julicroc ","")&amp;"en este PDV"),"")</f>
        <v/>
      </c>
      <c r="AZ1412" s="22" t="str">
        <f aca="false">IF(COUNTIF('Plan Pehuamar - Lista'!$A$2:$A$167,A1412)&gt;0,"Sí","No")</f>
        <v>No</v>
      </c>
      <c r="BA1412" s="22" t="str">
        <f aca="false">IF(COUNTIF('Plan Combo 9+1'!$A$2:$A$226,A1412)&gt;0,"Sí","No")</f>
        <v>No</v>
      </c>
      <c r="BB1412" s="22" t="str">
        <f aca="false">IF(AH1412="","No",IF(BA1412="Sí",IF((AO1412-AH1412)&gt;Resumen!$B$6,"Sí","No"),IF((AO1412-AH1412)&gt;=Resumen!$B$132,"Sí","No")))</f>
        <v>No</v>
      </c>
      <c r="BC1412" s="22" t="str">
        <f aca="false">IF(AND(N1412="Sí",AL1412="Sí",AI1412=0),"Sí","No")</f>
        <v>No</v>
      </c>
      <c r="BD1412" s="22" t="str">
        <f aca="false">IF(COUNTIF('Plan 9+1 (con Pehuamar)'!$A$2:$A$227,A1412)&gt;0,"Sí","No")</f>
        <v>No</v>
      </c>
    </row>
    <row r="1413" customFormat="false" ht="15" hidden="false" customHeight="true" outlineLevel="0" collapsed="false">
      <c r="A1413" s="6" t="n">
        <v>402471</v>
      </c>
      <c r="B1413" s="6" t="n">
        <v>7</v>
      </c>
      <c r="C1413" s="6" t="n">
        <v>702</v>
      </c>
      <c r="D1413" s="6" t="s">
        <v>254</v>
      </c>
      <c r="E1413" s="6" t="s">
        <v>1582</v>
      </c>
      <c r="F1413" s="6" t="s">
        <v>201</v>
      </c>
      <c r="G1413" s="6" t="s">
        <v>129</v>
      </c>
      <c r="H1413" s="6" t="s">
        <v>197</v>
      </c>
      <c r="I1413" s="27" t="n">
        <v>50</v>
      </c>
      <c r="J1413" s="27" t="n">
        <v>0</v>
      </c>
      <c r="K1413" s="27" t="n">
        <v>35</v>
      </c>
      <c r="L1413" s="28" t="n">
        <f aca="false">I1413+J1413</f>
        <v>50</v>
      </c>
      <c r="M1413" s="28" t="n">
        <f aca="false">L1413+K1413</f>
        <v>85</v>
      </c>
      <c r="N1413" s="22" t="str">
        <f aca="false">IF(I1413&gt;0,"Sí","No")</f>
        <v>Sí</v>
      </c>
      <c r="O1413" s="22" t="str">
        <f aca="false">IF(J1413&gt;0,"Sí","No")</f>
        <v>No</v>
      </c>
      <c r="P1413" s="22" t="str">
        <f aca="false">IF(K1413&gt;0,"Sí","No")</f>
        <v>Sí</v>
      </c>
      <c r="Q1413" s="22" t="str">
        <f aca="false">IF(OR(I1413&gt;0,J1413&gt;0),"Sí","No")</f>
        <v>Sí</v>
      </c>
      <c r="R1413" s="27" t="n">
        <v>1800</v>
      </c>
      <c r="S1413" s="27" t="n">
        <v>2800</v>
      </c>
      <c r="T1413" s="27"/>
      <c r="U1413" s="27"/>
      <c r="V1413" s="27" t="n">
        <v>3500</v>
      </c>
      <c r="W1413" s="12" t="n">
        <f aca="false">IF(AND(I1413&gt;0,R1413&gt;0),(S1413-R1413)/R1413,"")</f>
        <v>0.555555555555556</v>
      </c>
      <c r="X1413" s="12" t="str">
        <f aca="false">IF(AND(J1413&gt;0,T1413&gt;0),(U1413-T1413)/T1413,"")</f>
        <v/>
      </c>
      <c r="Y1413" s="12" t="n">
        <f aca="false">IF(AND(K1413&gt;0,V1413&gt;0),(V1413-Resumen!$B$7)/Resumen!$B$7,"")</f>
        <v>0.4</v>
      </c>
      <c r="Z1413" s="28" t="n">
        <f aca="false">IF(AND(K1413&gt;0,I1413&gt;0,V1413&gt;0,S1413&gt;0),V1413-S1413,"")</f>
        <v>700</v>
      </c>
      <c r="AA1413" s="12" t="n">
        <f aca="false">IF(Z1413&lt;&gt;"",Z1413/S1413,"")</f>
        <v>0.25</v>
      </c>
      <c r="AB1413" s="28" t="str">
        <f aca="false">IF(AND(K1413&gt;0,J1413&gt;0,V1413&gt;0,U1413&gt;0),V1413-U1413,"")</f>
        <v/>
      </c>
      <c r="AC1413" s="12" t="str">
        <f aca="false">IF(AB1413&lt;&gt;"",AB1413/U1413,"")</f>
        <v/>
      </c>
      <c r="AD1413" s="27" t="n">
        <v>5</v>
      </c>
      <c r="AE1413" s="27" t="n">
        <v>5</v>
      </c>
      <c r="AF1413" s="27" t="n">
        <v>0</v>
      </c>
      <c r="AG1413" s="28" t="n">
        <f aca="false">AD1413+AE1413+AF1413</f>
        <v>10</v>
      </c>
      <c r="AH1413" s="12" t="n">
        <f aca="false">IF(AG1413&gt;0,AD1413/AG1413,"")</f>
        <v>0.5</v>
      </c>
      <c r="AI1413" s="27" t="n">
        <v>0</v>
      </c>
      <c r="AJ1413" s="27" t="n">
        <v>0</v>
      </c>
      <c r="AK1413" s="27" t="n">
        <v>0</v>
      </c>
      <c r="AL1413" s="22" t="str">
        <f aca="false">IF(OR(AJ1413&gt;0,AK1413&gt;0),"Sí","No")</f>
        <v>No</v>
      </c>
      <c r="AM1413" s="6" t="s">
        <v>397</v>
      </c>
      <c r="AN1413" s="6"/>
      <c r="AO1413" s="12" t="n">
        <f aca="false">IF(M1413&gt;0,K1413/M1413,"")</f>
        <v>0.411764705882353</v>
      </c>
      <c r="AP1413" s="22" t="str">
        <f aca="false">IF(M1413&gt;=Resumen!$B$5,"Alto","Bajo")</f>
        <v>Alto</v>
      </c>
      <c r="AQ1413" s="22" t="str">
        <f aca="false">IF(AO1413&gt;=Resumen!$B$28,"Alto","Bajo")</f>
        <v>Alto</v>
      </c>
      <c r="AR1413" s="22" t="str">
        <f aca="false">AP1413&amp;" Potencial / "&amp;AQ1413&amp;" Share"</f>
        <v>Alto Potencial / Alto Share</v>
      </c>
      <c r="AS1413" s="22" t="str">
        <f aca="false">IF(Q1413="Sí",IF(AO1413&gt;=Resumen!$B$29,"Alto","Bajo"),"")</f>
        <v>Bajo</v>
      </c>
      <c r="AT1413" s="22" t="str">
        <f aca="false">IF(AS1413&lt;&gt;"",AP1413&amp;" Potencial / "&amp;AS1413&amp;" Share","")</f>
        <v>Alto Potencial / Bajo Share</v>
      </c>
      <c r="AU1413" s="22" t="str">
        <f aca="false">IF(AH1413="","Sin dato",IF(AH1413-AO1413&gt;Resumen!$B$6,"Sobre-exhibido",IF(AO1413-AH1413&gt;Resumen!$B$6,"Sub-exhibido","En línea")))</f>
        <v>Sobre-exhibido</v>
      </c>
      <c r="AV1413" s="22" t="n">
        <f aca="false">IF(AT1413="","",IF(AT1413="Alto Potencial / Bajo Share",1,IF(AT1413="Alto Potencial / Alto Share",2,IF(AT1413="Bajo Potencial / Alto Share",3,4))))</f>
        <v>1</v>
      </c>
      <c r="AW1413" s="22" t="str">
        <f aca="false">IF(Q1413="No","Sin competencia directa",IF(AV1413=1,"1 - Foco Conquista (Alto Pot / Bajo Share)",IF(AV1413=2,"2 - Foco Defensa (Alto Pot / Alto Share)",IF(AV1413=3,"3 - Monitoreo (Bajo Pot / Alto Share)","4 - Baja Prioridad (Bajo Pot / Bajo Share)"))))</f>
        <v>1 - Foco Conquista (Alto Pot / Bajo Share)</v>
      </c>
      <c r="AX1413" s="12" t="str">
        <f aca="false">IF(OR(IFERROR(AND(W1413&lt;&gt;"",Y1413&lt;&gt;"",Y1413-W1413&gt;Resumen!$B$8),FALSE()),IFERROR(AND(X1413&lt;&gt;"",Y1413&lt;&gt;"",Y1413-X1413&gt;Resumen!$B$8),FALSE())),MAX(IF(IFERROR(AND(W1413&lt;&gt;"",Y1413&lt;&gt;"",Y1413-W1413&gt;Resumen!$B$8),FALSE()),Y1413-W1413,0),IF(IFERROR(AND(X1413&lt;&gt;"",Y1413&lt;&gt;"",Y1413-X1413&gt;Resumen!$B$8),FALSE()),Y1413-X1413,0)),"")</f>
        <v/>
      </c>
      <c r="AY1413" s="22" t="str">
        <f aca="false">IF(OR(IFERROR(AND(W1413&lt;&gt;"",Y1413&lt;&gt;"",Y1413-W1413&gt;Resumen!$B$8),FALSE()),IFERROR(AND(X1413&lt;&gt;"",Y1413&lt;&gt;"",Y1413-X1413&gt;Resumen!$B$8),FALSE())),TRIM("Lays tiene mayor markup que "&amp;IF(IFERROR(AND(W1413&lt;&gt;"",Y1413&lt;&gt;"",Y1413-W1413&gt;Resumen!$B$8),FALSE()),"Quento ","")&amp;IF(IFERROR(AND(X1413&lt;&gt;"",Y1413&lt;&gt;"",Y1413-X1413&gt;Resumen!$B$8),FALSE()),"Julicroc ","")&amp;"en este PDV"),"")</f>
        <v/>
      </c>
      <c r="AZ1413" s="22" t="str">
        <f aca="false">IF(COUNTIF('Plan Pehuamar - Lista'!$A$2:$A$167,A1413)&gt;0,"Sí","No")</f>
        <v>No</v>
      </c>
      <c r="BA1413" s="22" t="str">
        <f aca="false">IF(COUNTIF('Plan Combo 9+1'!$A$2:$A$226,A1413)&gt;0,"Sí","No")</f>
        <v>Sí</v>
      </c>
      <c r="BB1413" s="22" t="str">
        <f aca="false">IF(AH1413="","No",IF(BA1413="Sí",IF((AO1413-AH1413)&gt;Resumen!$B$6,"Sí","No"),IF((AO1413-AH1413)&gt;=Resumen!$B$132,"Sí","No")))</f>
        <v>No</v>
      </c>
      <c r="BC1413" s="22" t="str">
        <f aca="false">IF(AND(N1413="Sí",AL1413="Sí",AI1413=0),"Sí","No")</f>
        <v>No</v>
      </c>
      <c r="BD1413" s="22" t="str">
        <f aca="false">IF(COUNTIF('Plan 9+1 (con Pehuamar)'!$A$2:$A$227,A1413)&gt;0,"Sí","No")</f>
        <v>No</v>
      </c>
    </row>
    <row r="1414" customFormat="false" ht="15" hidden="false" customHeight="true" outlineLevel="0" collapsed="false">
      <c r="A1414" s="6" t="n">
        <v>402480</v>
      </c>
      <c r="B1414" s="6" t="n">
        <v>7</v>
      </c>
      <c r="C1414" s="6" t="n">
        <v>702</v>
      </c>
      <c r="D1414" s="6" t="s">
        <v>254</v>
      </c>
      <c r="E1414" s="6" t="s">
        <v>1583</v>
      </c>
      <c r="F1414" s="6" t="s">
        <v>201</v>
      </c>
      <c r="G1414" s="6" t="s">
        <v>129</v>
      </c>
      <c r="H1414" s="6" t="s">
        <v>197</v>
      </c>
      <c r="I1414" s="27" t="n">
        <v>10</v>
      </c>
      <c r="J1414" s="27" t="n">
        <v>15</v>
      </c>
      <c r="K1414" s="27" t="n">
        <v>15</v>
      </c>
      <c r="L1414" s="28" t="n">
        <f aca="false">I1414+J1414</f>
        <v>25</v>
      </c>
      <c r="M1414" s="28" t="n">
        <f aca="false">L1414+K1414</f>
        <v>40</v>
      </c>
      <c r="N1414" s="22" t="str">
        <f aca="false">IF(I1414&gt;0,"Sí","No")</f>
        <v>Sí</v>
      </c>
      <c r="O1414" s="22" t="str">
        <f aca="false">IF(J1414&gt;0,"Sí","No")</f>
        <v>Sí</v>
      </c>
      <c r="P1414" s="22" t="str">
        <f aca="false">IF(K1414&gt;0,"Sí","No")</f>
        <v>Sí</v>
      </c>
      <c r="Q1414" s="22" t="str">
        <f aca="false">IF(OR(I1414&gt;0,J1414&gt;0),"Sí","No")</f>
        <v>Sí</v>
      </c>
      <c r="R1414" s="27" t="n">
        <v>1750</v>
      </c>
      <c r="S1414" s="27" t="n">
        <v>2500</v>
      </c>
      <c r="T1414" s="27" t="n">
        <v>1310</v>
      </c>
      <c r="U1414" s="27" t="n">
        <v>2200</v>
      </c>
      <c r="V1414" s="27" t="n">
        <v>3500</v>
      </c>
      <c r="W1414" s="12" t="n">
        <f aca="false">IF(AND(I1414&gt;0,R1414&gt;0),(S1414-R1414)/R1414,"")</f>
        <v>0.428571428571429</v>
      </c>
      <c r="X1414" s="12" t="n">
        <f aca="false">IF(AND(J1414&gt;0,T1414&gt;0),(U1414-T1414)/T1414,"")</f>
        <v>0.679389312977099</v>
      </c>
      <c r="Y1414" s="12" t="n">
        <f aca="false">IF(AND(K1414&gt;0,V1414&gt;0),(V1414-Resumen!$B$7)/Resumen!$B$7,"")</f>
        <v>0.4</v>
      </c>
      <c r="Z1414" s="28" t="n">
        <f aca="false">IF(AND(K1414&gt;0,I1414&gt;0,V1414&gt;0,S1414&gt;0),V1414-S1414,"")</f>
        <v>1000</v>
      </c>
      <c r="AA1414" s="12" t="n">
        <f aca="false">IF(Z1414&lt;&gt;"",Z1414/S1414,"")</f>
        <v>0.4</v>
      </c>
      <c r="AB1414" s="28" t="n">
        <f aca="false">IF(AND(K1414&gt;0,J1414&gt;0,V1414&gt;0,U1414&gt;0),V1414-U1414,"")</f>
        <v>1300</v>
      </c>
      <c r="AC1414" s="12" t="n">
        <f aca="false">IF(AB1414&lt;&gt;"",AB1414/U1414,"")</f>
        <v>0.590909090909091</v>
      </c>
      <c r="AD1414" s="27" t="n">
        <v>4</v>
      </c>
      <c r="AE1414" s="27" t="n">
        <v>2</v>
      </c>
      <c r="AF1414" s="27" t="n">
        <v>3</v>
      </c>
      <c r="AG1414" s="28" t="n">
        <f aca="false">AD1414+AE1414+AF1414</f>
        <v>9</v>
      </c>
      <c r="AH1414" s="12" t="n">
        <f aca="false">IF(AG1414&gt;0,AD1414/AG1414,"")</f>
        <v>0.444444444444444</v>
      </c>
      <c r="AI1414" s="27" t="n">
        <v>0</v>
      </c>
      <c r="AJ1414" s="27" t="n">
        <v>0</v>
      </c>
      <c r="AK1414" s="27" t="n">
        <v>0</v>
      </c>
      <c r="AL1414" s="22" t="str">
        <f aca="false">IF(OR(AJ1414&gt;0,AK1414&gt;0),"Sí","No")</f>
        <v>No</v>
      </c>
      <c r="AM1414" s="6" t="s">
        <v>198</v>
      </c>
      <c r="AN1414" s="6" t="s">
        <v>198</v>
      </c>
      <c r="AO1414" s="12" t="n">
        <f aca="false">IF(M1414&gt;0,K1414/M1414,"")</f>
        <v>0.375</v>
      </c>
      <c r="AP1414" s="22" t="str">
        <f aca="false">IF(M1414&gt;=Resumen!$B$5,"Alto","Bajo")</f>
        <v>Alto</v>
      </c>
      <c r="AQ1414" s="22" t="str">
        <f aca="false">IF(AO1414&gt;=Resumen!$B$28,"Alto","Bajo")</f>
        <v>Bajo</v>
      </c>
      <c r="AR1414" s="22" t="str">
        <f aca="false">AP1414&amp;" Potencial / "&amp;AQ1414&amp;" Share"</f>
        <v>Alto Potencial / Bajo Share</v>
      </c>
      <c r="AS1414" s="22" t="str">
        <f aca="false">IF(Q1414="Sí",IF(AO1414&gt;=Resumen!$B$29,"Alto","Bajo"),"")</f>
        <v>Bajo</v>
      </c>
      <c r="AT1414" s="22" t="str">
        <f aca="false">IF(AS1414&lt;&gt;"",AP1414&amp;" Potencial / "&amp;AS1414&amp;" Share","")</f>
        <v>Alto Potencial / Bajo Share</v>
      </c>
      <c r="AU1414" s="22" t="str">
        <f aca="false">IF(AH1414="","Sin dato",IF(AH1414-AO1414&gt;Resumen!$B$6,"Sobre-exhibido",IF(AO1414-AH1414&gt;Resumen!$B$6,"Sub-exhibido","En línea")))</f>
        <v>Sobre-exhibido</v>
      </c>
      <c r="AV1414" s="22" t="n">
        <f aca="false">IF(AT1414="","",IF(AT1414="Alto Potencial / Bajo Share",1,IF(AT1414="Alto Potencial / Alto Share",2,IF(AT1414="Bajo Potencial / Alto Share",3,4))))</f>
        <v>1</v>
      </c>
      <c r="AW1414" s="22" t="str">
        <f aca="false">IF(Q1414="No","Sin competencia directa",IF(AV1414=1,"1 - Foco Conquista (Alto Pot / Bajo Share)",IF(AV1414=2,"2 - Foco Defensa (Alto Pot / Alto Share)",IF(AV1414=3,"3 - Monitoreo (Bajo Pot / Alto Share)","4 - Baja Prioridad (Bajo Pot / Bajo Share)"))))</f>
        <v>1 - Foco Conquista (Alto Pot / Bajo Share)</v>
      </c>
      <c r="AX1414" s="12" t="str">
        <f aca="false">IF(OR(IFERROR(AND(W1414&lt;&gt;"",Y1414&lt;&gt;"",Y1414-W1414&gt;Resumen!$B$8),FALSE()),IFERROR(AND(X1414&lt;&gt;"",Y1414&lt;&gt;"",Y1414-X1414&gt;Resumen!$B$8),FALSE())),MAX(IF(IFERROR(AND(W1414&lt;&gt;"",Y1414&lt;&gt;"",Y1414-W1414&gt;Resumen!$B$8),FALSE()),Y1414-W1414,0),IF(IFERROR(AND(X1414&lt;&gt;"",Y1414&lt;&gt;"",Y1414-X1414&gt;Resumen!$B$8),FALSE()),Y1414-X1414,0)),"")</f>
        <v/>
      </c>
      <c r="AY1414" s="22" t="str">
        <f aca="false">IF(OR(IFERROR(AND(W1414&lt;&gt;"",Y1414&lt;&gt;"",Y1414-W1414&gt;Resumen!$B$8),FALSE()),IFERROR(AND(X1414&lt;&gt;"",Y1414&lt;&gt;"",Y1414-X1414&gt;Resumen!$B$8),FALSE())),TRIM("Lays tiene mayor markup que "&amp;IF(IFERROR(AND(W1414&lt;&gt;"",Y1414&lt;&gt;"",Y1414-W1414&gt;Resumen!$B$8),FALSE()),"Quento ","")&amp;IF(IFERROR(AND(X1414&lt;&gt;"",Y1414&lt;&gt;"",Y1414-X1414&gt;Resumen!$B$8),FALSE()),"Julicroc ","")&amp;"en este PDV"),"")</f>
        <v/>
      </c>
      <c r="AZ1414" s="22" t="str">
        <f aca="false">IF(COUNTIF('Plan Pehuamar - Lista'!$A$2:$A$167,A1414)&gt;0,"Sí","No")</f>
        <v>No</v>
      </c>
      <c r="BA1414" s="22" t="str">
        <f aca="false">IF(COUNTIF('Plan Combo 9+1'!$A$2:$A$226,A1414)&gt;0,"Sí","No")</f>
        <v>No</v>
      </c>
      <c r="BB1414" s="22" t="str">
        <f aca="false">IF(AH1414="","No",IF(BA1414="Sí",IF((AO1414-AH1414)&gt;Resumen!$B$6,"Sí","No"),IF((AO1414-AH1414)&gt;=Resumen!$B$132,"Sí","No")))</f>
        <v>No</v>
      </c>
      <c r="BC1414" s="22" t="str">
        <f aca="false">IF(AND(N1414="Sí",AL1414="Sí",AI1414=0),"Sí","No")</f>
        <v>No</v>
      </c>
      <c r="BD1414" s="22" t="str">
        <f aca="false">IF(COUNTIF('Plan 9+1 (con Pehuamar)'!$A$2:$A$227,A1414)&gt;0,"Sí","No")</f>
        <v>No</v>
      </c>
    </row>
    <row r="1415" customFormat="false" ht="15" hidden="false" customHeight="true" outlineLevel="0" collapsed="false">
      <c r="A1415" s="6" t="n">
        <v>403703</v>
      </c>
      <c r="B1415" s="6" t="n">
        <v>7</v>
      </c>
      <c r="C1415" s="6" t="n">
        <v>702</v>
      </c>
      <c r="D1415" s="6" t="s">
        <v>254</v>
      </c>
      <c r="E1415" s="6" t="s">
        <v>1584</v>
      </c>
      <c r="F1415" s="6" t="s">
        <v>201</v>
      </c>
      <c r="G1415" s="6" t="s">
        <v>129</v>
      </c>
      <c r="H1415" s="6" t="s">
        <v>197</v>
      </c>
      <c r="I1415" s="27" t="n">
        <v>20</v>
      </c>
      <c r="J1415" s="27" t="n">
        <v>0</v>
      </c>
      <c r="K1415" s="27" t="n">
        <v>20</v>
      </c>
      <c r="L1415" s="28" t="n">
        <f aca="false">I1415+J1415</f>
        <v>20</v>
      </c>
      <c r="M1415" s="28" t="n">
        <f aca="false">L1415+K1415</f>
        <v>40</v>
      </c>
      <c r="N1415" s="22" t="str">
        <f aca="false">IF(I1415&gt;0,"Sí","No")</f>
        <v>Sí</v>
      </c>
      <c r="O1415" s="22" t="str">
        <f aca="false">IF(J1415&gt;0,"Sí","No")</f>
        <v>No</v>
      </c>
      <c r="P1415" s="22" t="str">
        <f aca="false">IF(K1415&gt;0,"Sí","No")</f>
        <v>Sí</v>
      </c>
      <c r="Q1415" s="22" t="str">
        <f aca="false">IF(OR(I1415&gt;0,J1415&gt;0),"Sí","No")</f>
        <v>Sí</v>
      </c>
      <c r="R1415" s="27" t="n">
        <v>1800</v>
      </c>
      <c r="S1415" s="27" t="n">
        <v>2900</v>
      </c>
      <c r="T1415" s="27"/>
      <c r="U1415" s="27"/>
      <c r="V1415" s="27" t="n">
        <v>3500</v>
      </c>
      <c r="W1415" s="12" t="n">
        <f aca="false">IF(AND(I1415&gt;0,R1415&gt;0),(S1415-R1415)/R1415,"")</f>
        <v>0.611111111111111</v>
      </c>
      <c r="X1415" s="12" t="str">
        <f aca="false">IF(AND(J1415&gt;0,T1415&gt;0),(U1415-T1415)/T1415,"")</f>
        <v/>
      </c>
      <c r="Y1415" s="12" t="n">
        <f aca="false">IF(AND(K1415&gt;0,V1415&gt;0),(V1415-Resumen!$B$7)/Resumen!$B$7,"")</f>
        <v>0.4</v>
      </c>
      <c r="Z1415" s="28" t="n">
        <f aca="false">IF(AND(K1415&gt;0,I1415&gt;0,V1415&gt;0,S1415&gt;0),V1415-S1415,"")</f>
        <v>600</v>
      </c>
      <c r="AA1415" s="12" t="n">
        <f aca="false">IF(Z1415&lt;&gt;"",Z1415/S1415,"")</f>
        <v>0.206896551724138</v>
      </c>
      <c r="AB1415" s="28" t="str">
        <f aca="false">IF(AND(K1415&gt;0,J1415&gt;0,V1415&gt;0,U1415&gt;0),V1415-U1415,"")</f>
        <v/>
      </c>
      <c r="AC1415" s="12" t="str">
        <f aca="false">IF(AB1415&lt;&gt;"",AB1415/U1415,"")</f>
        <v/>
      </c>
      <c r="AD1415" s="27" t="n">
        <v>4</v>
      </c>
      <c r="AE1415" s="27" t="n">
        <v>6</v>
      </c>
      <c r="AF1415" s="27" t="n">
        <v>0</v>
      </c>
      <c r="AG1415" s="28" t="n">
        <f aca="false">AD1415+AE1415+AF1415</f>
        <v>10</v>
      </c>
      <c r="AH1415" s="12" t="n">
        <f aca="false">IF(AG1415&gt;0,AD1415/AG1415,"")</f>
        <v>0.4</v>
      </c>
      <c r="AI1415" s="27" t="n">
        <v>0</v>
      </c>
      <c r="AJ1415" s="27" t="n">
        <v>0</v>
      </c>
      <c r="AK1415" s="27" t="n">
        <v>0</v>
      </c>
      <c r="AL1415" s="22" t="str">
        <f aca="false">IF(OR(AJ1415&gt;0,AK1415&gt;0),"Sí","No")</f>
        <v>No</v>
      </c>
      <c r="AM1415" s="6" t="s">
        <v>397</v>
      </c>
      <c r="AN1415" s="6"/>
      <c r="AO1415" s="12" t="n">
        <f aca="false">IF(M1415&gt;0,K1415/M1415,"")</f>
        <v>0.5</v>
      </c>
      <c r="AP1415" s="22" t="str">
        <f aca="false">IF(M1415&gt;=Resumen!$B$5,"Alto","Bajo")</f>
        <v>Alto</v>
      </c>
      <c r="AQ1415" s="22" t="str">
        <f aca="false">IF(AO1415&gt;=Resumen!$B$28,"Alto","Bajo")</f>
        <v>Alto</v>
      </c>
      <c r="AR1415" s="22" t="str">
        <f aca="false">AP1415&amp;" Potencial / "&amp;AQ1415&amp;" Share"</f>
        <v>Alto Potencial / Alto Share</v>
      </c>
      <c r="AS1415" s="22" t="str">
        <f aca="false">IF(Q1415="Sí",IF(AO1415&gt;=Resumen!$B$29,"Alto","Bajo"),"")</f>
        <v>Alto</v>
      </c>
      <c r="AT1415" s="22" t="str">
        <f aca="false">IF(AS1415&lt;&gt;"",AP1415&amp;" Potencial / "&amp;AS1415&amp;" Share","")</f>
        <v>Alto Potencial / Alto Share</v>
      </c>
      <c r="AU1415" s="22" t="str">
        <f aca="false">IF(AH1415="","Sin dato",IF(AH1415-AO1415&gt;Resumen!$B$6,"Sobre-exhibido",IF(AO1415-AH1415&gt;Resumen!$B$6,"Sub-exhibido","En línea")))</f>
        <v>Sub-exhibido</v>
      </c>
      <c r="AV1415" s="22" t="n">
        <f aca="false">IF(AT1415="","",IF(AT1415="Alto Potencial / Bajo Share",1,IF(AT1415="Alto Potencial / Alto Share",2,IF(AT1415="Bajo Potencial / Alto Share",3,4))))</f>
        <v>2</v>
      </c>
      <c r="AW1415" s="22" t="str">
        <f aca="false">IF(Q1415="No","Sin competencia directa",IF(AV1415=1,"1 - Foco Conquista (Alto Pot / Bajo Share)",IF(AV1415=2,"2 - Foco Defensa (Alto Pot / Alto Share)",IF(AV1415=3,"3 - Monitoreo (Bajo Pot / Alto Share)","4 - Baja Prioridad (Bajo Pot / Bajo Share)"))))</f>
        <v>2 - Foco Defensa (Alto Pot / Alto Share)</v>
      </c>
      <c r="AX1415" s="12" t="str">
        <f aca="false">IF(OR(IFERROR(AND(W1415&lt;&gt;"",Y1415&lt;&gt;"",Y1415-W1415&gt;Resumen!$B$8),FALSE()),IFERROR(AND(X1415&lt;&gt;"",Y1415&lt;&gt;"",Y1415-X1415&gt;Resumen!$B$8),FALSE())),MAX(IF(IFERROR(AND(W1415&lt;&gt;"",Y1415&lt;&gt;"",Y1415-W1415&gt;Resumen!$B$8),FALSE()),Y1415-W1415,0),IF(IFERROR(AND(X1415&lt;&gt;"",Y1415&lt;&gt;"",Y1415-X1415&gt;Resumen!$B$8),FALSE()),Y1415-X1415,0)),"")</f>
        <v/>
      </c>
      <c r="AY1415" s="22" t="str">
        <f aca="false">IF(OR(IFERROR(AND(W1415&lt;&gt;"",Y1415&lt;&gt;"",Y1415-W1415&gt;Resumen!$B$8),FALSE()),IFERROR(AND(X1415&lt;&gt;"",Y1415&lt;&gt;"",Y1415-X1415&gt;Resumen!$B$8),FALSE())),TRIM("Lays tiene mayor markup que "&amp;IF(IFERROR(AND(W1415&lt;&gt;"",Y1415&lt;&gt;"",Y1415-W1415&gt;Resumen!$B$8),FALSE()),"Quento ","")&amp;IF(IFERROR(AND(X1415&lt;&gt;"",Y1415&lt;&gt;"",Y1415-X1415&gt;Resumen!$B$8),FALSE()),"Julicroc ","")&amp;"en este PDV"),"")</f>
        <v/>
      </c>
      <c r="AZ1415" s="22" t="str">
        <f aca="false">IF(COUNTIF('Plan Pehuamar - Lista'!$A$2:$A$167,A1415)&gt;0,"Sí","No")</f>
        <v>No</v>
      </c>
      <c r="BA1415" s="22" t="str">
        <f aca="false">IF(COUNTIF('Plan Combo 9+1'!$A$2:$A$226,A1415)&gt;0,"Sí","No")</f>
        <v>No</v>
      </c>
      <c r="BB1415" s="22" t="str">
        <f aca="false">IF(AH1415="","No",IF(BA1415="Sí",IF((AO1415-AH1415)&gt;Resumen!$B$6,"Sí","No"),IF((AO1415-AH1415)&gt;=Resumen!$B$132,"Sí","No")))</f>
        <v>No</v>
      </c>
      <c r="BC1415" s="22" t="str">
        <f aca="false">IF(AND(N1415="Sí",AL1415="Sí",AI1415=0),"Sí","No")</f>
        <v>No</v>
      </c>
      <c r="BD1415" s="22" t="str">
        <f aca="false">IF(COUNTIF('Plan 9+1 (con Pehuamar)'!$A$2:$A$227,A1415)&gt;0,"Sí","No")</f>
        <v>No</v>
      </c>
    </row>
    <row r="1416" customFormat="false" ht="15" hidden="false" customHeight="true" outlineLevel="0" collapsed="false">
      <c r="A1416" s="6" t="n">
        <v>402078</v>
      </c>
      <c r="B1416" s="6" t="n">
        <v>7</v>
      </c>
      <c r="C1416" s="6" t="n">
        <v>703</v>
      </c>
      <c r="D1416" s="6" t="s">
        <v>315</v>
      </c>
      <c r="E1416" s="6" t="s">
        <v>1585</v>
      </c>
      <c r="F1416" s="6" t="s">
        <v>201</v>
      </c>
      <c r="G1416" s="6" t="s">
        <v>129</v>
      </c>
      <c r="H1416" s="6" t="s">
        <v>197</v>
      </c>
      <c r="I1416" s="27" t="n">
        <v>20</v>
      </c>
      <c r="J1416" s="27" t="n">
        <v>0</v>
      </c>
      <c r="K1416" s="27" t="n">
        <v>20</v>
      </c>
      <c r="L1416" s="28" t="n">
        <f aca="false">I1416+J1416</f>
        <v>20</v>
      </c>
      <c r="M1416" s="28" t="n">
        <f aca="false">L1416+K1416</f>
        <v>40</v>
      </c>
      <c r="N1416" s="22" t="str">
        <f aca="false">IF(I1416&gt;0,"Sí","No")</f>
        <v>Sí</v>
      </c>
      <c r="O1416" s="22" t="str">
        <f aca="false">IF(J1416&gt;0,"Sí","No")</f>
        <v>No</v>
      </c>
      <c r="P1416" s="22" t="str">
        <f aca="false">IF(K1416&gt;0,"Sí","No")</f>
        <v>Sí</v>
      </c>
      <c r="Q1416" s="22" t="str">
        <f aca="false">IF(OR(I1416&gt;0,J1416&gt;0),"Sí","No")</f>
        <v>Sí</v>
      </c>
      <c r="R1416" s="27" t="n">
        <v>1800</v>
      </c>
      <c r="S1416" s="27" t="n">
        <v>2700</v>
      </c>
      <c r="T1416" s="27"/>
      <c r="U1416" s="27"/>
      <c r="V1416" s="27" t="n">
        <v>3500</v>
      </c>
      <c r="W1416" s="12" t="n">
        <f aca="false">IF(AND(I1416&gt;0,R1416&gt;0),(S1416-R1416)/R1416,"")</f>
        <v>0.5</v>
      </c>
      <c r="X1416" s="12" t="str">
        <f aca="false">IF(AND(J1416&gt;0,T1416&gt;0),(U1416-T1416)/T1416,"")</f>
        <v/>
      </c>
      <c r="Y1416" s="12" t="n">
        <f aca="false">IF(AND(K1416&gt;0,V1416&gt;0),(V1416-Resumen!$B$7)/Resumen!$B$7,"")</f>
        <v>0.4</v>
      </c>
      <c r="Z1416" s="28" t="n">
        <f aca="false">IF(AND(K1416&gt;0,I1416&gt;0,V1416&gt;0,S1416&gt;0),V1416-S1416,"")</f>
        <v>800</v>
      </c>
      <c r="AA1416" s="12" t="n">
        <f aca="false">IF(Z1416&lt;&gt;"",Z1416/S1416,"")</f>
        <v>0.296296296296296</v>
      </c>
      <c r="AB1416" s="28" t="str">
        <f aca="false">IF(AND(K1416&gt;0,J1416&gt;0,V1416&gt;0,U1416&gt;0),V1416-U1416,"")</f>
        <v/>
      </c>
      <c r="AC1416" s="12" t="str">
        <f aca="false">IF(AB1416&lt;&gt;"",AB1416/U1416,"")</f>
        <v/>
      </c>
      <c r="AD1416" s="27" t="n">
        <v>6</v>
      </c>
      <c r="AE1416" s="27" t="n">
        <v>5</v>
      </c>
      <c r="AF1416" s="27" t="n">
        <v>0</v>
      </c>
      <c r="AG1416" s="28" t="n">
        <f aca="false">AD1416+AE1416+AF1416</f>
        <v>11</v>
      </c>
      <c r="AH1416" s="12" t="n">
        <f aca="false">IF(AG1416&gt;0,AD1416/AG1416,"")</f>
        <v>0.545454545454545</v>
      </c>
      <c r="AI1416" s="27" t="n">
        <v>0</v>
      </c>
      <c r="AJ1416" s="27" t="n">
        <v>0</v>
      </c>
      <c r="AK1416" s="27" t="n">
        <v>0</v>
      </c>
      <c r="AL1416" s="22" t="str">
        <f aca="false">IF(OR(AJ1416&gt;0,AK1416&gt;0),"Sí","No")</f>
        <v>No</v>
      </c>
      <c r="AM1416" s="6" t="s">
        <v>198</v>
      </c>
      <c r="AN1416" s="6"/>
      <c r="AO1416" s="12" t="n">
        <f aca="false">IF(M1416&gt;0,K1416/M1416,"")</f>
        <v>0.5</v>
      </c>
      <c r="AP1416" s="22" t="str">
        <f aca="false">IF(M1416&gt;=Resumen!$B$5,"Alto","Bajo")</f>
        <v>Alto</v>
      </c>
      <c r="AQ1416" s="22" t="str">
        <f aca="false">IF(AO1416&gt;=Resumen!$B$28,"Alto","Bajo")</f>
        <v>Alto</v>
      </c>
      <c r="AR1416" s="22" t="str">
        <f aca="false">AP1416&amp;" Potencial / "&amp;AQ1416&amp;" Share"</f>
        <v>Alto Potencial / Alto Share</v>
      </c>
      <c r="AS1416" s="22" t="str">
        <f aca="false">IF(Q1416="Sí",IF(AO1416&gt;=Resumen!$B$29,"Alto","Bajo"),"")</f>
        <v>Alto</v>
      </c>
      <c r="AT1416" s="22" t="str">
        <f aca="false">IF(AS1416&lt;&gt;"",AP1416&amp;" Potencial / "&amp;AS1416&amp;" Share","")</f>
        <v>Alto Potencial / Alto Share</v>
      </c>
      <c r="AU1416" s="22" t="str">
        <f aca="false">IF(AH1416="","Sin dato",IF(AH1416-AO1416&gt;Resumen!$B$6,"Sobre-exhibido",IF(AO1416-AH1416&gt;Resumen!$B$6,"Sub-exhibido","En línea")))</f>
        <v>En línea</v>
      </c>
      <c r="AV1416" s="22" t="n">
        <f aca="false">IF(AT1416="","",IF(AT1416="Alto Potencial / Bajo Share",1,IF(AT1416="Alto Potencial / Alto Share",2,IF(AT1416="Bajo Potencial / Alto Share",3,4))))</f>
        <v>2</v>
      </c>
      <c r="AW1416" s="22" t="str">
        <f aca="false">IF(Q1416="No","Sin competencia directa",IF(AV1416=1,"1 - Foco Conquista (Alto Pot / Bajo Share)",IF(AV1416=2,"2 - Foco Defensa (Alto Pot / Alto Share)",IF(AV1416=3,"3 - Monitoreo (Bajo Pot / Alto Share)","4 - Baja Prioridad (Bajo Pot / Bajo Share)"))))</f>
        <v>2 - Foco Defensa (Alto Pot / Alto Share)</v>
      </c>
      <c r="AX1416" s="12" t="str">
        <f aca="false">IF(OR(IFERROR(AND(W1416&lt;&gt;"",Y1416&lt;&gt;"",Y1416-W1416&gt;Resumen!$B$8),FALSE()),IFERROR(AND(X1416&lt;&gt;"",Y1416&lt;&gt;"",Y1416-X1416&gt;Resumen!$B$8),FALSE())),MAX(IF(IFERROR(AND(W1416&lt;&gt;"",Y1416&lt;&gt;"",Y1416-W1416&gt;Resumen!$B$8),FALSE()),Y1416-W1416,0),IF(IFERROR(AND(X1416&lt;&gt;"",Y1416&lt;&gt;"",Y1416-X1416&gt;Resumen!$B$8),FALSE()),Y1416-X1416,0)),"")</f>
        <v/>
      </c>
      <c r="AY1416" s="22" t="str">
        <f aca="false">IF(OR(IFERROR(AND(W1416&lt;&gt;"",Y1416&lt;&gt;"",Y1416-W1416&gt;Resumen!$B$8),FALSE()),IFERROR(AND(X1416&lt;&gt;"",Y1416&lt;&gt;"",Y1416-X1416&gt;Resumen!$B$8),FALSE())),TRIM("Lays tiene mayor markup que "&amp;IF(IFERROR(AND(W1416&lt;&gt;"",Y1416&lt;&gt;"",Y1416-W1416&gt;Resumen!$B$8),FALSE()),"Quento ","")&amp;IF(IFERROR(AND(X1416&lt;&gt;"",Y1416&lt;&gt;"",Y1416-X1416&gt;Resumen!$B$8),FALSE()),"Julicroc ","")&amp;"en este PDV"),"")</f>
        <v/>
      </c>
      <c r="AZ1416" s="22" t="str">
        <f aca="false">IF(COUNTIF('Plan Pehuamar - Lista'!$A$2:$A$167,A1416)&gt;0,"Sí","No")</f>
        <v>No</v>
      </c>
      <c r="BA1416" s="22" t="str">
        <f aca="false">IF(COUNTIF('Plan Combo 9+1'!$A$2:$A$226,A1416)&gt;0,"Sí","No")</f>
        <v>No</v>
      </c>
      <c r="BB1416" s="22" t="str">
        <f aca="false">IF(AH1416="","No",IF(BA1416="Sí",IF((AO1416-AH1416)&gt;Resumen!$B$6,"Sí","No"),IF((AO1416-AH1416)&gt;=Resumen!$B$132,"Sí","No")))</f>
        <v>No</v>
      </c>
      <c r="BC1416" s="22" t="str">
        <f aca="false">IF(AND(N1416="Sí",AL1416="Sí",AI1416=0),"Sí","No")</f>
        <v>No</v>
      </c>
      <c r="BD1416" s="22" t="str">
        <f aca="false">IF(COUNTIF('Plan 9+1 (con Pehuamar)'!$A$2:$A$227,A1416)&gt;0,"Sí","No")</f>
        <v>No</v>
      </c>
    </row>
    <row r="1417" customFormat="false" ht="15" hidden="false" customHeight="true" outlineLevel="0" collapsed="false">
      <c r="A1417" s="6" t="n">
        <v>402096</v>
      </c>
      <c r="B1417" s="6" t="n">
        <v>7</v>
      </c>
      <c r="C1417" s="6" t="n">
        <v>703</v>
      </c>
      <c r="D1417" s="6" t="s">
        <v>315</v>
      </c>
      <c r="E1417" s="6" t="s">
        <v>1586</v>
      </c>
      <c r="F1417" s="6" t="s">
        <v>201</v>
      </c>
      <c r="G1417" s="6" t="s">
        <v>129</v>
      </c>
      <c r="H1417" s="6" t="s">
        <v>197</v>
      </c>
      <c r="I1417" s="27" t="n">
        <v>4</v>
      </c>
      <c r="J1417" s="27" t="n">
        <v>10</v>
      </c>
      <c r="K1417" s="27" t="n">
        <v>4</v>
      </c>
      <c r="L1417" s="28" t="n">
        <f aca="false">I1417+J1417</f>
        <v>14</v>
      </c>
      <c r="M1417" s="28" t="n">
        <f aca="false">L1417+K1417</f>
        <v>18</v>
      </c>
      <c r="N1417" s="22" t="str">
        <f aca="false">IF(I1417&gt;0,"Sí","No")</f>
        <v>Sí</v>
      </c>
      <c r="O1417" s="22" t="str">
        <f aca="false">IF(J1417&gt;0,"Sí","No")</f>
        <v>Sí</v>
      </c>
      <c r="P1417" s="22" t="str">
        <f aca="false">IF(K1417&gt;0,"Sí","No")</f>
        <v>Sí</v>
      </c>
      <c r="Q1417" s="22" t="str">
        <f aca="false">IF(OR(I1417&gt;0,J1417&gt;0),"Sí","No")</f>
        <v>Sí</v>
      </c>
      <c r="R1417" s="27" t="n">
        <v>1800</v>
      </c>
      <c r="S1417" s="27" t="n">
        <v>2800</v>
      </c>
      <c r="T1417" s="27" t="n">
        <v>1310</v>
      </c>
      <c r="U1417" s="27" t="n">
        <v>2000</v>
      </c>
      <c r="V1417" s="27" t="n">
        <v>3600</v>
      </c>
      <c r="W1417" s="12" t="n">
        <f aca="false">IF(AND(I1417&gt;0,R1417&gt;0),(S1417-R1417)/R1417,"")</f>
        <v>0.555555555555556</v>
      </c>
      <c r="X1417" s="12" t="n">
        <f aca="false">IF(AND(J1417&gt;0,T1417&gt;0),(U1417-T1417)/T1417,"")</f>
        <v>0.526717557251908</v>
      </c>
      <c r="Y1417" s="12" t="n">
        <f aca="false">IF(AND(K1417&gt;0,V1417&gt;0),(V1417-Resumen!$B$7)/Resumen!$B$7,"")</f>
        <v>0.44</v>
      </c>
      <c r="Z1417" s="28" t="n">
        <f aca="false">IF(AND(K1417&gt;0,I1417&gt;0,V1417&gt;0,S1417&gt;0),V1417-S1417,"")</f>
        <v>800</v>
      </c>
      <c r="AA1417" s="12" t="n">
        <f aca="false">IF(Z1417&lt;&gt;"",Z1417/S1417,"")</f>
        <v>0.285714285714286</v>
      </c>
      <c r="AB1417" s="28" t="n">
        <f aca="false">IF(AND(K1417&gt;0,J1417&gt;0,V1417&gt;0,U1417&gt;0),V1417-U1417,"")</f>
        <v>1600</v>
      </c>
      <c r="AC1417" s="12" t="n">
        <f aca="false">IF(AB1417&lt;&gt;"",AB1417/U1417,"")</f>
        <v>0.8</v>
      </c>
      <c r="AD1417" s="27" t="n">
        <v>2</v>
      </c>
      <c r="AE1417" s="27" t="n">
        <v>3</v>
      </c>
      <c r="AF1417" s="27" t="n">
        <v>5</v>
      </c>
      <c r="AG1417" s="28" t="n">
        <f aca="false">AD1417+AE1417+AF1417</f>
        <v>10</v>
      </c>
      <c r="AH1417" s="12" t="n">
        <f aca="false">IF(AG1417&gt;0,AD1417/AG1417,"")</f>
        <v>0.2</v>
      </c>
      <c r="AI1417" s="27" t="n">
        <v>1</v>
      </c>
      <c r="AJ1417" s="27" t="n">
        <v>0</v>
      </c>
      <c r="AK1417" s="27" t="n">
        <v>0</v>
      </c>
      <c r="AL1417" s="22" t="str">
        <f aca="false">IF(OR(AJ1417&gt;0,AK1417&gt;0),"Sí","No")</f>
        <v>No</v>
      </c>
      <c r="AM1417" s="6" t="s">
        <v>198</v>
      </c>
      <c r="AN1417" s="6" t="s">
        <v>198</v>
      </c>
      <c r="AO1417" s="12" t="n">
        <f aca="false">IF(M1417&gt;0,K1417/M1417,"")</f>
        <v>0.222222222222222</v>
      </c>
      <c r="AP1417" s="22" t="str">
        <f aca="false">IF(M1417&gt;=Resumen!$B$5,"Alto","Bajo")</f>
        <v>Bajo</v>
      </c>
      <c r="AQ1417" s="22" t="str">
        <f aca="false">IF(AO1417&gt;=Resumen!$B$28,"Alto","Bajo")</f>
        <v>Bajo</v>
      </c>
      <c r="AR1417" s="22" t="str">
        <f aca="false">AP1417&amp;" Potencial / "&amp;AQ1417&amp;" Share"</f>
        <v>Bajo Potencial / Bajo Share</v>
      </c>
      <c r="AS1417" s="22" t="str">
        <f aca="false">IF(Q1417="Sí",IF(AO1417&gt;=Resumen!$B$29,"Alto","Bajo"),"")</f>
        <v>Bajo</v>
      </c>
      <c r="AT1417" s="22" t="str">
        <f aca="false">IF(AS1417&lt;&gt;"",AP1417&amp;" Potencial / "&amp;AS1417&amp;" Share","")</f>
        <v>Bajo Potencial / Bajo Share</v>
      </c>
      <c r="AU1417" s="22" t="str">
        <f aca="false">IF(AH1417="","Sin dato",IF(AH1417-AO1417&gt;Resumen!$B$6,"Sobre-exhibido",IF(AO1417-AH1417&gt;Resumen!$B$6,"Sub-exhibido","En línea")))</f>
        <v>En línea</v>
      </c>
      <c r="AV1417" s="22" t="n">
        <f aca="false">IF(AT1417="","",IF(AT1417="Alto Potencial / Bajo Share",1,IF(AT1417="Alto Potencial / Alto Share",2,IF(AT1417="Bajo Potencial / Alto Share",3,4))))</f>
        <v>4</v>
      </c>
      <c r="AW1417" s="22" t="str">
        <f aca="false">IF(Q1417="No","Sin competencia directa",IF(AV1417=1,"1 - Foco Conquista (Alto Pot / Bajo Share)",IF(AV1417=2,"2 - Foco Defensa (Alto Pot / Alto Share)",IF(AV1417=3,"3 - Monitoreo (Bajo Pot / Alto Share)","4 - Baja Prioridad (Bajo Pot / Bajo Share)"))))</f>
        <v>4 - Baja Prioridad (Bajo Pot / Bajo Share)</v>
      </c>
      <c r="AX1417" s="12" t="str">
        <f aca="false">IF(OR(IFERROR(AND(W1417&lt;&gt;"",Y1417&lt;&gt;"",Y1417-W1417&gt;Resumen!$B$8),FALSE()),IFERROR(AND(X1417&lt;&gt;"",Y1417&lt;&gt;"",Y1417-X1417&gt;Resumen!$B$8),FALSE())),MAX(IF(IFERROR(AND(W1417&lt;&gt;"",Y1417&lt;&gt;"",Y1417-W1417&gt;Resumen!$B$8),FALSE()),Y1417-W1417,0),IF(IFERROR(AND(X1417&lt;&gt;"",Y1417&lt;&gt;"",Y1417-X1417&gt;Resumen!$B$8),FALSE()),Y1417-X1417,0)),"")</f>
        <v/>
      </c>
      <c r="AY1417" s="22" t="str">
        <f aca="false">IF(OR(IFERROR(AND(W1417&lt;&gt;"",Y1417&lt;&gt;"",Y1417-W1417&gt;Resumen!$B$8),FALSE()),IFERROR(AND(X1417&lt;&gt;"",Y1417&lt;&gt;"",Y1417-X1417&gt;Resumen!$B$8),FALSE())),TRIM("Lays tiene mayor markup que "&amp;IF(IFERROR(AND(W1417&lt;&gt;"",Y1417&lt;&gt;"",Y1417-W1417&gt;Resumen!$B$8),FALSE()),"Quento ","")&amp;IF(IFERROR(AND(X1417&lt;&gt;"",Y1417&lt;&gt;"",Y1417-X1417&gt;Resumen!$B$8),FALSE()),"Julicroc ","")&amp;"en este PDV"),"")</f>
        <v/>
      </c>
      <c r="AZ1417" s="22" t="str">
        <f aca="false">IF(COUNTIF('Plan Pehuamar - Lista'!$A$2:$A$167,A1417)&gt;0,"Sí","No")</f>
        <v>No</v>
      </c>
      <c r="BA1417" s="22" t="str">
        <f aca="false">IF(COUNTIF('Plan Combo 9+1'!$A$2:$A$226,A1417)&gt;0,"Sí","No")</f>
        <v>No</v>
      </c>
      <c r="BB1417" s="22" t="str">
        <f aca="false">IF(AH1417="","No",IF(BA1417="Sí",IF((AO1417-AH1417)&gt;Resumen!$B$6,"Sí","No"),IF((AO1417-AH1417)&gt;=Resumen!$B$132,"Sí","No")))</f>
        <v>No</v>
      </c>
      <c r="BC1417" s="22" t="str">
        <f aca="false">IF(AND(N1417="Sí",AL1417="Sí",AI1417=0),"Sí","No")</f>
        <v>No</v>
      </c>
      <c r="BD1417" s="22" t="str">
        <f aca="false">IF(COUNTIF('Plan 9+1 (con Pehuamar)'!$A$2:$A$227,A1417)&gt;0,"Sí","No")</f>
        <v>No</v>
      </c>
    </row>
    <row r="1418" customFormat="false" ht="15" hidden="false" customHeight="true" outlineLevel="0" collapsed="false">
      <c r="A1418" s="6" t="n">
        <v>402134</v>
      </c>
      <c r="B1418" s="6" t="n">
        <v>7</v>
      </c>
      <c r="C1418" s="6" t="n">
        <v>703</v>
      </c>
      <c r="D1418" s="6" t="s">
        <v>315</v>
      </c>
      <c r="E1418" s="6" t="s">
        <v>1587</v>
      </c>
      <c r="F1418" s="6" t="s">
        <v>196</v>
      </c>
      <c r="G1418" s="6" t="s">
        <v>129</v>
      </c>
      <c r="H1418" s="6" t="s">
        <v>197</v>
      </c>
      <c r="I1418" s="27" t="n">
        <v>40</v>
      </c>
      <c r="J1418" s="27" t="n">
        <v>10</v>
      </c>
      <c r="K1418" s="27" t="n">
        <v>20</v>
      </c>
      <c r="L1418" s="28" t="n">
        <f aca="false">I1418+J1418</f>
        <v>50</v>
      </c>
      <c r="M1418" s="28" t="n">
        <f aca="false">L1418+K1418</f>
        <v>70</v>
      </c>
      <c r="N1418" s="22" t="str">
        <f aca="false">IF(I1418&gt;0,"Sí","No")</f>
        <v>Sí</v>
      </c>
      <c r="O1418" s="22" t="str">
        <f aca="false">IF(J1418&gt;0,"Sí","No")</f>
        <v>Sí</v>
      </c>
      <c r="P1418" s="22" t="str">
        <f aca="false">IF(K1418&gt;0,"Sí","No")</f>
        <v>Sí</v>
      </c>
      <c r="Q1418" s="22" t="str">
        <f aca="false">IF(OR(I1418&gt;0,J1418&gt;0),"Sí","No")</f>
        <v>Sí</v>
      </c>
      <c r="R1418" s="27" t="n">
        <v>1780</v>
      </c>
      <c r="S1418" s="27" t="n">
        <v>2700</v>
      </c>
      <c r="T1418" s="27" t="n">
        <v>1350</v>
      </c>
      <c r="U1418" s="27" t="n">
        <v>2000</v>
      </c>
      <c r="V1418" s="27" t="n">
        <v>3500</v>
      </c>
      <c r="W1418" s="12" t="n">
        <f aca="false">IF(AND(I1418&gt;0,R1418&gt;0),(S1418-R1418)/R1418,"")</f>
        <v>0.51685393258427</v>
      </c>
      <c r="X1418" s="12" t="n">
        <f aca="false">IF(AND(J1418&gt;0,T1418&gt;0),(U1418-T1418)/T1418,"")</f>
        <v>0.481481481481481</v>
      </c>
      <c r="Y1418" s="12" t="n">
        <f aca="false">IF(AND(K1418&gt;0,V1418&gt;0),(V1418-Resumen!$B$7)/Resumen!$B$7,"")</f>
        <v>0.4</v>
      </c>
      <c r="Z1418" s="28" t="n">
        <f aca="false">IF(AND(K1418&gt;0,I1418&gt;0,V1418&gt;0,S1418&gt;0),V1418-S1418,"")</f>
        <v>800</v>
      </c>
      <c r="AA1418" s="12" t="n">
        <f aca="false">IF(Z1418&lt;&gt;"",Z1418/S1418,"")</f>
        <v>0.296296296296296</v>
      </c>
      <c r="AB1418" s="28" t="n">
        <f aca="false">IF(AND(K1418&gt;0,J1418&gt;0,V1418&gt;0,U1418&gt;0),V1418-U1418,"")</f>
        <v>1500</v>
      </c>
      <c r="AC1418" s="12" t="n">
        <f aca="false">IF(AB1418&lt;&gt;"",AB1418/U1418,"")</f>
        <v>0.75</v>
      </c>
      <c r="AD1418" s="27" t="n">
        <v>5</v>
      </c>
      <c r="AE1418" s="27" t="n">
        <v>6</v>
      </c>
      <c r="AF1418" s="27" t="n">
        <v>5</v>
      </c>
      <c r="AG1418" s="28" t="n">
        <f aca="false">AD1418+AE1418+AF1418</f>
        <v>16</v>
      </c>
      <c r="AH1418" s="12" t="n">
        <f aca="false">IF(AG1418&gt;0,AD1418/AG1418,"")</f>
        <v>0.3125</v>
      </c>
      <c r="AI1418" s="27" t="n">
        <v>1</v>
      </c>
      <c r="AJ1418" s="27" t="n">
        <v>1</v>
      </c>
      <c r="AK1418" s="27" t="n">
        <v>1</v>
      </c>
      <c r="AL1418" s="22" t="str">
        <f aca="false">IF(OR(AJ1418&gt;0,AK1418&gt;0),"Sí","No")</f>
        <v>Sí</v>
      </c>
      <c r="AM1418" s="6" t="s">
        <v>397</v>
      </c>
      <c r="AN1418" s="6" t="s">
        <v>198</v>
      </c>
      <c r="AO1418" s="12" t="n">
        <f aca="false">IF(M1418&gt;0,K1418/M1418,"")</f>
        <v>0.285714285714286</v>
      </c>
      <c r="AP1418" s="22" t="str">
        <f aca="false">IF(M1418&gt;=Resumen!$B$5,"Alto","Bajo")</f>
        <v>Alto</v>
      </c>
      <c r="AQ1418" s="22" t="str">
        <f aca="false">IF(AO1418&gt;=Resumen!$B$28,"Alto","Bajo")</f>
        <v>Bajo</v>
      </c>
      <c r="AR1418" s="22" t="str">
        <f aca="false">AP1418&amp;" Potencial / "&amp;AQ1418&amp;" Share"</f>
        <v>Alto Potencial / Bajo Share</v>
      </c>
      <c r="AS1418" s="22" t="str">
        <f aca="false">IF(Q1418="Sí",IF(AO1418&gt;=Resumen!$B$29,"Alto","Bajo"),"")</f>
        <v>Bajo</v>
      </c>
      <c r="AT1418" s="22" t="str">
        <f aca="false">IF(AS1418&lt;&gt;"",AP1418&amp;" Potencial / "&amp;AS1418&amp;" Share","")</f>
        <v>Alto Potencial / Bajo Share</v>
      </c>
      <c r="AU1418" s="22" t="str">
        <f aca="false">IF(AH1418="","Sin dato",IF(AH1418-AO1418&gt;Resumen!$B$6,"Sobre-exhibido",IF(AO1418-AH1418&gt;Resumen!$B$6,"Sub-exhibido","En línea")))</f>
        <v>En línea</v>
      </c>
      <c r="AV1418" s="22" t="n">
        <f aca="false">IF(AT1418="","",IF(AT1418="Alto Potencial / Bajo Share",1,IF(AT1418="Alto Potencial / Alto Share",2,IF(AT1418="Bajo Potencial / Alto Share",3,4))))</f>
        <v>1</v>
      </c>
      <c r="AW1418" s="22" t="str">
        <f aca="false">IF(Q1418="No","Sin competencia directa",IF(AV1418=1,"1 - Foco Conquista (Alto Pot / Bajo Share)",IF(AV1418=2,"2 - Foco Defensa (Alto Pot / Alto Share)",IF(AV1418=3,"3 - Monitoreo (Bajo Pot / Alto Share)","4 - Baja Prioridad (Bajo Pot / Bajo Share)"))))</f>
        <v>1 - Foco Conquista (Alto Pot / Bajo Share)</v>
      </c>
      <c r="AX1418" s="12" t="str">
        <f aca="false">IF(OR(IFERROR(AND(W1418&lt;&gt;"",Y1418&lt;&gt;"",Y1418-W1418&gt;Resumen!$B$8),FALSE()),IFERROR(AND(X1418&lt;&gt;"",Y1418&lt;&gt;"",Y1418-X1418&gt;Resumen!$B$8),FALSE())),MAX(IF(IFERROR(AND(W1418&lt;&gt;"",Y1418&lt;&gt;"",Y1418-W1418&gt;Resumen!$B$8),FALSE()),Y1418-W1418,0),IF(IFERROR(AND(X1418&lt;&gt;"",Y1418&lt;&gt;"",Y1418-X1418&gt;Resumen!$B$8),FALSE()),Y1418-X1418,0)),"")</f>
        <v/>
      </c>
      <c r="AY1418" s="22" t="str">
        <f aca="false">IF(OR(IFERROR(AND(W1418&lt;&gt;"",Y1418&lt;&gt;"",Y1418-W1418&gt;Resumen!$B$8),FALSE()),IFERROR(AND(X1418&lt;&gt;"",Y1418&lt;&gt;"",Y1418-X1418&gt;Resumen!$B$8),FALSE())),TRIM("Lays tiene mayor markup que "&amp;IF(IFERROR(AND(W1418&lt;&gt;"",Y1418&lt;&gt;"",Y1418-W1418&gt;Resumen!$B$8),FALSE()),"Quento ","")&amp;IF(IFERROR(AND(X1418&lt;&gt;"",Y1418&lt;&gt;"",Y1418-X1418&gt;Resumen!$B$8),FALSE()),"Julicroc ","")&amp;"en este PDV"),"")</f>
        <v/>
      </c>
      <c r="AZ1418" s="22" t="str">
        <f aca="false">IF(COUNTIF('Plan Pehuamar - Lista'!$A$2:$A$167,A1418)&gt;0,"Sí","No")</f>
        <v>No</v>
      </c>
      <c r="BA1418" s="22" t="str">
        <f aca="false">IF(COUNTIF('Plan Combo 9+1'!$A$2:$A$226,A1418)&gt;0,"Sí","No")</f>
        <v>Sí</v>
      </c>
      <c r="BB1418" s="22" t="str">
        <f aca="false">IF(AH1418="","No",IF(BA1418="Sí",IF((AO1418-AH1418)&gt;Resumen!$B$6,"Sí","No"),IF((AO1418-AH1418)&gt;=Resumen!$B$132,"Sí","No")))</f>
        <v>No</v>
      </c>
      <c r="BC1418" s="22" t="str">
        <f aca="false">IF(AND(N1418="Sí",AL1418="Sí",AI1418=0),"Sí","No")</f>
        <v>No</v>
      </c>
      <c r="BD1418" s="22" t="str">
        <f aca="false">IF(COUNTIF('Plan 9+1 (con Pehuamar)'!$A$2:$A$227,A1418)&gt;0,"Sí","No")</f>
        <v>Sí</v>
      </c>
    </row>
    <row r="1419" customFormat="false" ht="15" hidden="false" customHeight="true" outlineLevel="0" collapsed="false">
      <c r="A1419" s="6" t="n">
        <v>402149</v>
      </c>
      <c r="B1419" s="6" t="n">
        <v>7</v>
      </c>
      <c r="C1419" s="6" t="n">
        <v>703</v>
      </c>
      <c r="D1419" s="6" t="s">
        <v>315</v>
      </c>
      <c r="E1419" s="6" t="s">
        <v>1588</v>
      </c>
      <c r="F1419" s="6" t="s">
        <v>201</v>
      </c>
      <c r="G1419" s="6" t="s">
        <v>129</v>
      </c>
      <c r="H1419" s="6" t="s">
        <v>197</v>
      </c>
      <c r="I1419" s="27" t="n">
        <v>20</v>
      </c>
      <c r="J1419" s="27" t="n">
        <v>0</v>
      </c>
      <c r="K1419" s="27" t="n">
        <v>10</v>
      </c>
      <c r="L1419" s="28" t="n">
        <f aca="false">I1419+J1419</f>
        <v>20</v>
      </c>
      <c r="M1419" s="28" t="n">
        <f aca="false">L1419+K1419</f>
        <v>30</v>
      </c>
      <c r="N1419" s="22" t="str">
        <f aca="false">IF(I1419&gt;0,"Sí","No")</f>
        <v>Sí</v>
      </c>
      <c r="O1419" s="22" t="str">
        <f aca="false">IF(J1419&gt;0,"Sí","No")</f>
        <v>No</v>
      </c>
      <c r="P1419" s="22" t="str">
        <f aca="false">IF(K1419&gt;0,"Sí","No")</f>
        <v>Sí</v>
      </c>
      <c r="Q1419" s="22" t="str">
        <f aca="false">IF(OR(I1419&gt;0,J1419&gt;0),"Sí","No")</f>
        <v>Sí</v>
      </c>
      <c r="R1419" s="27" t="n">
        <v>1800</v>
      </c>
      <c r="S1419" s="27" t="n">
        <v>2800</v>
      </c>
      <c r="T1419" s="27"/>
      <c r="U1419" s="27"/>
      <c r="V1419" s="27" t="n">
        <v>3500</v>
      </c>
      <c r="W1419" s="12" t="n">
        <f aca="false">IF(AND(I1419&gt;0,R1419&gt;0),(S1419-R1419)/R1419,"")</f>
        <v>0.555555555555556</v>
      </c>
      <c r="X1419" s="12" t="str">
        <f aca="false">IF(AND(J1419&gt;0,T1419&gt;0),(U1419-T1419)/T1419,"")</f>
        <v/>
      </c>
      <c r="Y1419" s="12" t="n">
        <f aca="false">IF(AND(K1419&gt;0,V1419&gt;0),(V1419-Resumen!$B$7)/Resumen!$B$7,"")</f>
        <v>0.4</v>
      </c>
      <c r="Z1419" s="28" t="n">
        <f aca="false">IF(AND(K1419&gt;0,I1419&gt;0,V1419&gt;0,S1419&gt;0),V1419-S1419,"")</f>
        <v>700</v>
      </c>
      <c r="AA1419" s="12" t="n">
        <f aca="false">IF(Z1419&lt;&gt;"",Z1419/S1419,"")</f>
        <v>0.25</v>
      </c>
      <c r="AB1419" s="28" t="str">
        <f aca="false">IF(AND(K1419&gt;0,J1419&gt;0,V1419&gt;0,U1419&gt;0),V1419-U1419,"")</f>
        <v/>
      </c>
      <c r="AC1419" s="12" t="str">
        <f aca="false">IF(AB1419&lt;&gt;"",AB1419/U1419,"")</f>
        <v/>
      </c>
      <c r="AD1419" s="27" t="n">
        <v>3</v>
      </c>
      <c r="AE1419" s="27" t="n">
        <v>5</v>
      </c>
      <c r="AF1419" s="27" t="n">
        <v>0</v>
      </c>
      <c r="AG1419" s="28" t="n">
        <f aca="false">AD1419+AE1419+AF1419</f>
        <v>8</v>
      </c>
      <c r="AH1419" s="12" t="n">
        <f aca="false">IF(AG1419&gt;0,AD1419/AG1419,"")</f>
        <v>0.375</v>
      </c>
      <c r="AI1419" s="27" t="n">
        <v>0</v>
      </c>
      <c r="AJ1419" s="27" t="n">
        <v>0</v>
      </c>
      <c r="AK1419" s="27" t="n">
        <v>0</v>
      </c>
      <c r="AL1419" s="22" t="str">
        <f aca="false">IF(OR(AJ1419&gt;0,AK1419&gt;0),"Sí","No")</f>
        <v>No</v>
      </c>
      <c r="AM1419" s="6" t="s">
        <v>198</v>
      </c>
      <c r="AN1419" s="6"/>
      <c r="AO1419" s="12" t="n">
        <f aca="false">IF(M1419&gt;0,K1419/M1419,"")</f>
        <v>0.333333333333333</v>
      </c>
      <c r="AP1419" s="22" t="str">
        <f aca="false">IF(M1419&gt;=Resumen!$B$5,"Alto","Bajo")</f>
        <v>Bajo</v>
      </c>
      <c r="AQ1419" s="22" t="str">
        <f aca="false">IF(AO1419&gt;=Resumen!$B$28,"Alto","Bajo")</f>
        <v>Bajo</v>
      </c>
      <c r="AR1419" s="22" t="str">
        <f aca="false">AP1419&amp;" Potencial / "&amp;AQ1419&amp;" Share"</f>
        <v>Bajo Potencial / Bajo Share</v>
      </c>
      <c r="AS1419" s="22" t="str">
        <f aca="false">IF(Q1419="Sí",IF(AO1419&gt;=Resumen!$B$29,"Alto","Bajo"),"")</f>
        <v>Bajo</v>
      </c>
      <c r="AT1419" s="22" t="str">
        <f aca="false">IF(AS1419&lt;&gt;"",AP1419&amp;" Potencial / "&amp;AS1419&amp;" Share","")</f>
        <v>Bajo Potencial / Bajo Share</v>
      </c>
      <c r="AU1419" s="22" t="str">
        <f aca="false">IF(AH1419="","Sin dato",IF(AH1419-AO1419&gt;Resumen!$B$6,"Sobre-exhibido",IF(AO1419-AH1419&gt;Resumen!$B$6,"Sub-exhibido","En línea")))</f>
        <v>En línea</v>
      </c>
      <c r="AV1419" s="22" t="n">
        <f aca="false">IF(AT1419="","",IF(AT1419="Alto Potencial / Bajo Share",1,IF(AT1419="Alto Potencial / Alto Share",2,IF(AT1419="Bajo Potencial / Alto Share",3,4))))</f>
        <v>4</v>
      </c>
      <c r="AW1419" s="22" t="str">
        <f aca="false">IF(Q1419="No","Sin competencia directa",IF(AV1419=1,"1 - Foco Conquista (Alto Pot / Bajo Share)",IF(AV1419=2,"2 - Foco Defensa (Alto Pot / Alto Share)",IF(AV1419=3,"3 - Monitoreo (Bajo Pot / Alto Share)","4 - Baja Prioridad (Bajo Pot / Bajo Share)"))))</f>
        <v>4 - Baja Prioridad (Bajo Pot / Bajo Share)</v>
      </c>
      <c r="AX1419" s="12" t="str">
        <f aca="false">IF(OR(IFERROR(AND(W1419&lt;&gt;"",Y1419&lt;&gt;"",Y1419-W1419&gt;Resumen!$B$8),FALSE()),IFERROR(AND(X1419&lt;&gt;"",Y1419&lt;&gt;"",Y1419-X1419&gt;Resumen!$B$8),FALSE())),MAX(IF(IFERROR(AND(W1419&lt;&gt;"",Y1419&lt;&gt;"",Y1419-W1419&gt;Resumen!$B$8),FALSE()),Y1419-W1419,0),IF(IFERROR(AND(X1419&lt;&gt;"",Y1419&lt;&gt;"",Y1419-X1419&gt;Resumen!$B$8),FALSE()),Y1419-X1419,0)),"")</f>
        <v/>
      </c>
      <c r="AY1419" s="22" t="str">
        <f aca="false">IF(OR(IFERROR(AND(W1419&lt;&gt;"",Y1419&lt;&gt;"",Y1419-W1419&gt;Resumen!$B$8),FALSE()),IFERROR(AND(X1419&lt;&gt;"",Y1419&lt;&gt;"",Y1419-X1419&gt;Resumen!$B$8),FALSE())),TRIM("Lays tiene mayor markup que "&amp;IF(IFERROR(AND(W1419&lt;&gt;"",Y1419&lt;&gt;"",Y1419-W1419&gt;Resumen!$B$8),FALSE()),"Quento ","")&amp;IF(IFERROR(AND(X1419&lt;&gt;"",Y1419&lt;&gt;"",Y1419-X1419&gt;Resumen!$B$8),FALSE()),"Julicroc ","")&amp;"en este PDV"),"")</f>
        <v/>
      </c>
      <c r="AZ1419" s="22" t="str">
        <f aca="false">IF(COUNTIF('Plan Pehuamar - Lista'!$A$2:$A$167,A1419)&gt;0,"Sí","No")</f>
        <v>No</v>
      </c>
      <c r="BA1419" s="22" t="str">
        <f aca="false">IF(COUNTIF('Plan Combo 9+1'!$A$2:$A$226,A1419)&gt;0,"Sí","No")</f>
        <v>No</v>
      </c>
      <c r="BB1419" s="22" t="str">
        <f aca="false">IF(AH1419="","No",IF(BA1419="Sí",IF((AO1419-AH1419)&gt;Resumen!$B$6,"Sí","No"),IF((AO1419-AH1419)&gt;=Resumen!$B$132,"Sí","No")))</f>
        <v>No</v>
      </c>
      <c r="BC1419" s="22" t="str">
        <f aca="false">IF(AND(N1419="Sí",AL1419="Sí",AI1419=0),"Sí","No")</f>
        <v>No</v>
      </c>
      <c r="BD1419" s="22" t="str">
        <f aca="false">IF(COUNTIF('Plan 9+1 (con Pehuamar)'!$A$2:$A$227,A1419)&gt;0,"Sí","No")</f>
        <v>No</v>
      </c>
    </row>
    <row r="1420" customFormat="false" ht="15" hidden="false" customHeight="true" outlineLevel="0" collapsed="false">
      <c r="A1420" s="6" t="n">
        <v>402183</v>
      </c>
      <c r="B1420" s="6" t="n">
        <v>7</v>
      </c>
      <c r="C1420" s="6" t="n">
        <v>703</v>
      </c>
      <c r="D1420" s="6" t="s">
        <v>315</v>
      </c>
      <c r="E1420" s="6" t="s">
        <v>1589</v>
      </c>
      <c r="F1420" s="6" t="s">
        <v>196</v>
      </c>
      <c r="G1420" s="6" t="s">
        <v>129</v>
      </c>
      <c r="H1420" s="6" t="s">
        <v>197</v>
      </c>
      <c r="I1420" s="27" t="n">
        <v>25</v>
      </c>
      <c r="J1420" s="27" t="n">
        <v>0</v>
      </c>
      <c r="K1420" s="27" t="n">
        <v>15</v>
      </c>
      <c r="L1420" s="28" t="n">
        <f aca="false">I1420+J1420</f>
        <v>25</v>
      </c>
      <c r="M1420" s="28" t="n">
        <f aca="false">L1420+K1420</f>
        <v>40</v>
      </c>
      <c r="N1420" s="22" t="str">
        <f aca="false">IF(I1420&gt;0,"Sí","No")</f>
        <v>Sí</v>
      </c>
      <c r="O1420" s="22" t="str">
        <f aca="false">IF(J1420&gt;0,"Sí","No")</f>
        <v>No</v>
      </c>
      <c r="P1420" s="22" t="str">
        <f aca="false">IF(K1420&gt;0,"Sí","No")</f>
        <v>Sí</v>
      </c>
      <c r="Q1420" s="22" t="str">
        <f aca="false">IF(OR(I1420&gt;0,J1420&gt;0),"Sí","No")</f>
        <v>Sí</v>
      </c>
      <c r="R1420" s="27" t="n">
        <v>1800</v>
      </c>
      <c r="S1420" s="27" t="n">
        <v>2900</v>
      </c>
      <c r="T1420" s="27"/>
      <c r="U1420" s="27"/>
      <c r="V1420" s="27" t="n">
        <v>3500</v>
      </c>
      <c r="W1420" s="12" t="n">
        <f aca="false">IF(AND(I1420&gt;0,R1420&gt;0),(S1420-R1420)/R1420,"")</f>
        <v>0.611111111111111</v>
      </c>
      <c r="X1420" s="12" t="str">
        <f aca="false">IF(AND(J1420&gt;0,T1420&gt;0),(U1420-T1420)/T1420,"")</f>
        <v/>
      </c>
      <c r="Y1420" s="12" t="n">
        <f aca="false">IF(AND(K1420&gt;0,V1420&gt;0),(V1420-Resumen!$B$7)/Resumen!$B$7,"")</f>
        <v>0.4</v>
      </c>
      <c r="Z1420" s="28" t="n">
        <f aca="false">IF(AND(K1420&gt;0,I1420&gt;0,V1420&gt;0,S1420&gt;0),V1420-S1420,"")</f>
        <v>600</v>
      </c>
      <c r="AA1420" s="12" t="n">
        <f aca="false">IF(Z1420&lt;&gt;"",Z1420/S1420,"")</f>
        <v>0.206896551724138</v>
      </c>
      <c r="AB1420" s="28" t="str">
        <f aca="false">IF(AND(K1420&gt;0,J1420&gt;0,V1420&gt;0,U1420&gt;0),V1420-U1420,"")</f>
        <v/>
      </c>
      <c r="AC1420" s="12" t="str">
        <f aca="false">IF(AB1420&lt;&gt;"",AB1420/U1420,"")</f>
        <v/>
      </c>
      <c r="AD1420" s="27" t="n">
        <v>4</v>
      </c>
      <c r="AE1420" s="27" t="n">
        <v>6</v>
      </c>
      <c r="AF1420" s="27" t="n">
        <v>0</v>
      </c>
      <c r="AG1420" s="28" t="n">
        <f aca="false">AD1420+AE1420+AF1420</f>
        <v>10</v>
      </c>
      <c r="AH1420" s="12" t="n">
        <f aca="false">IF(AG1420&gt;0,AD1420/AG1420,"")</f>
        <v>0.4</v>
      </c>
      <c r="AI1420" s="27" t="n">
        <v>0</v>
      </c>
      <c r="AJ1420" s="27" t="n">
        <v>0</v>
      </c>
      <c r="AK1420" s="27" t="n">
        <v>0</v>
      </c>
      <c r="AL1420" s="22" t="str">
        <f aca="false">IF(OR(AJ1420&gt;0,AK1420&gt;0),"Sí","No")</f>
        <v>No</v>
      </c>
      <c r="AM1420" s="6" t="s">
        <v>397</v>
      </c>
      <c r="AN1420" s="6"/>
      <c r="AO1420" s="12" t="n">
        <f aca="false">IF(M1420&gt;0,K1420/M1420,"")</f>
        <v>0.375</v>
      </c>
      <c r="AP1420" s="22" t="str">
        <f aca="false">IF(M1420&gt;=Resumen!$B$5,"Alto","Bajo")</f>
        <v>Alto</v>
      </c>
      <c r="AQ1420" s="22" t="str">
        <f aca="false">IF(AO1420&gt;=Resumen!$B$28,"Alto","Bajo")</f>
        <v>Bajo</v>
      </c>
      <c r="AR1420" s="22" t="str">
        <f aca="false">AP1420&amp;" Potencial / "&amp;AQ1420&amp;" Share"</f>
        <v>Alto Potencial / Bajo Share</v>
      </c>
      <c r="AS1420" s="22" t="str">
        <f aca="false">IF(Q1420="Sí",IF(AO1420&gt;=Resumen!$B$29,"Alto","Bajo"),"")</f>
        <v>Bajo</v>
      </c>
      <c r="AT1420" s="22" t="str">
        <f aca="false">IF(AS1420&lt;&gt;"",AP1420&amp;" Potencial / "&amp;AS1420&amp;" Share","")</f>
        <v>Alto Potencial / Bajo Share</v>
      </c>
      <c r="AU1420" s="22" t="str">
        <f aca="false">IF(AH1420="","Sin dato",IF(AH1420-AO1420&gt;Resumen!$B$6,"Sobre-exhibido",IF(AO1420-AH1420&gt;Resumen!$B$6,"Sub-exhibido","En línea")))</f>
        <v>En línea</v>
      </c>
      <c r="AV1420" s="22" t="n">
        <f aca="false">IF(AT1420="","",IF(AT1420="Alto Potencial / Bajo Share",1,IF(AT1420="Alto Potencial / Alto Share",2,IF(AT1420="Bajo Potencial / Alto Share",3,4))))</f>
        <v>1</v>
      </c>
      <c r="AW1420" s="22" t="str">
        <f aca="false">IF(Q1420="No","Sin competencia directa",IF(AV1420=1,"1 - Foco Conquista (Alto Pot / Bajo Share)",IF(AV1420=2,"2 - Foco Defensa (Alto Pot / Alto Share)",IF(AV1420=3,"3 - Monitoreo (Bajo Pot / Alto Share)","4 - Baja Prioridad (Bajo Pot / Bajo Share)"))))</f>
        <v>1 - Foco Conquista (Alto Pot / Bajo Share)</v>
      </c>
      <c r="AX1420" s="12" t="str">
        <f aca="false">IF(OR(IFERROR(AND(W1420&lt;&gt;"",Y1420&lt;&gt;"",Y1420-W1420&gt;Resumen!$B$8),FALSE()),IFERROR(AND(X1420&lt;&gt;"",Y1420&lt;&gt;"",Y1420-X1420&gt;Resumen!$B$8),FALSE())),MAX(IF(IFERROR(AND(W1420&lt;&gt;"",Y1420&lt;&gt;"",Y1420-W1420&gt;Resumen!$B$8),FALSE()),Y1420-W1420,0),IF(IFERROR(AND(X1420&lt;&gt;"",Y1420&lt;&gt;"",Y1420-X1420&gt;Resumen!$B$8),FALSE()),Y1420-X1420,0)),"")</f>
        <v/>
      </c>
      <c r="AY1420" s="22" t="str">
        <f aca="false">IF(OR(IFERROR(AND(W1420&lt;&gt;"",Y1420&lt;&gt;"",Y1420-W1420&gt;Resumen!$B$8),FALSE()),IFERROR(AND(X1420&lt;&gt;"",Y1420&lt;&gt;"",Y1420-X1420&gt;Resumen!$B$8),FALSE())),TRIM("Lays tiene mayor markup que "&amp;IF(IFERROR(AND(W1420&lt;&gt;"",Y1420&lt;&gt;"",Y1420-W1420&gt;Resumen!$B$8),FALSE()),"Quento ","")&amp;IF(IFERROR(AND(X1420&lt;&gt;"",Y1420&lt;&gt;"",Y1420-X1420&gt;Resumen!$B$8),FALSE()),"Julicroc ","")&amp;"en este PDV"),"")</f>
        <v/>
      </c>
      <c r="AZ1420" s="22" t="str">
        <f aca="false">IF(COUNTIF('Plan Pehuamar - Lista'!$A$2:$A$167,A1420)&gt;0,"Sí","No")</f>
        <v>No</v>
      </c>
      <c r="BA1420" s="22" t="str">
        <f aca="false">IF(COUNTIF('Plan Combo 9+1'!$A$2:$A$226,A1420)&gt;0,"Sí","No")</f>
        <v>Sí</v>
      </c>
      <c r="BB1420" s="22" t="str">
        <f aca="false">IF(AH1420="","No",IF(BA1420="Sí",IF((AO1420-AH1420)&gt;Resumen!$B$6,"Sí","No"),IF((AO1420-AH1420)&gt;=Resumen!$B$132,"Sí","No")))</f>
        <v>No</v>
      </c>
      <c r="BC1420" s="22" t="str">
        <f aca="false">IF(AND(N1420="Sí",AL1420="Sí",AI1420=0),"Sí","No")</f>
        <v>No</v>
      </c>
      <c r="BD1420" s="22" t="str">
        <f aca="false">IF(COUNTIF('Plan 9+1 (con Pehuamar)'!$A$2:$A$227,A1420)&gt;0,"Sí","No")</f>
        <v>No</v>
      </c>
    </row>
    <row r="1421" customFormat="false" ht="15" hidden="false" customHeight="true" outlineLevel="0" collapsed="false">
      <c r="A1421" s="6" t="n">
        <v>402241</v>
      </c>
      <c r="B1421" s="6" t="n">
        <v>7</v>
      </c>
      <c r="C1421" s="6" t="n">
        <v>703</v>
      </c>
      <c r="D1421" s="6" t="s">
        <v>315</v>
      </c>
      <c r="E1421" s="6" t="s">
        <v>1590</v>
      </c>
      <c r="F1421" s="6" t="s">
        <v>196</v>
      </c>
      <c r="G1421" s="6" t="s">
        <v>129</v>
      </c>
      <c r="H1421" s="6" t="s">
        <v>197</v>
      </c>
      <c r="I1421" s="27" t="n">
        <v>40</v>
      </c>
      <c r="J1421" s="27" t="n">
        <v>0</v>
      </c>
      <c r="K1421" s="27" t="n">
        <v>20</v>
      </c>
      <c r="L1421" s="28" t="n">
        <f aca="false">I1421+J1421</f>
        <v>40</v>
      </c>
      <c r="M1421" s="28" t="n">
        <f aca="false">L1421+K1421</f>
        <v>60</v>
      </c>
      <c r="N1421" s="22" t="str">
        <f aca="false">IF(I1421&gt;0,"Sí","No")</f>
        <v>Sí</v>
      </c>
      <c r="O1421" s="22" t="str">
        <f aca="false">IF(J1421&gt;0,"Sí","No")</f>
        <v>No</v>
      </c>
      <c r="P1421" s="22" t="str">
        <f aca="false">IF(K1421&gt;0,"Sí","No")</f>
        <v>Sí</v>
      </c>
      <c r="Q1421" s="22" t="str">
        <f aca="false">IF(OR(I1421&gt;0,J1421&gt;0),"Sí","No")</f>
        <v>Sí</v>
      </c>
      <c r="R1421" s="27" t="n">
        <v>1800</v>
      </c>
      <c r="S1421" s="27" t="n">
        <v>2800</v>
      </c>
      <c r="T1421" s="27"/>
      <c r="U1421" s="27"/>
      <c r="V1421" s="27" t="n">
        <v>3500</v>
      </c>
      <c r="W1421" s="12" t="n">
        <f aca="false">IF(AND(I1421&gt;0,R1421&gt;0),(S1421-R1421)/R1421,"")</f>
        <v>0.555555555555556</v>
      </c>
      <c r="X1421" s="12" t="str">
        <f aca="false">IF(AND(J1421&gt;0,T1421&gt;0),(U1421-T1421)/T1421,"")</f>
        <v/>
      </c>
      <c r="Y1421" s="12" t="n">
        <f aca="false">IF(AND(K1421&gt;0,V1421&gt;0),(V1421-Resumen!$B$7)/Resumen!$B$7,"")</f>
        <v>0.4</v>
      </c>
      <c r="Z1421" s="28" t="n">
        <f aca="false">IF(AND(K1421&gt;0,I1421&gt;0,V1421&gt;0,S1421&gt;0),V1421-S1421,"")</f>
        <v>700</v>
      </c>
      <c r="AA1421" s="12" t="n">
        <f aca="false">IF(Z1421&lt;&gt;"",Z1421/S1421,"")</f>
        <v>0.25</v>
      </c>
      <c r="AB1421" s="28" t="str">
        <f aca="false">IF(AND(K1421&gt;0,J1421&gt;0,V1421&gt;0,U1421&gt;0),V1421-U1421,"")</f>
        <v/>
      </c>
      <c r="AC1421" s="12" t="str">
        <f aca="false">IF(AB1421&lt;&gt;"",AB1421/U1421,"")</f>
        <v/>
      </c>
      <c r="AD1421" s="27" t="n">
        <v>6</v>
      </c>
      <c r="AE1421" s="27" t="n">
        <v>6</v>
      </c>
      <c r="AF1421" s="27" t="n">
        <v>0</v>
      </c>
      <c r="AG1421" s="28" t="n">
        <f aca="false">AD1421+AE1421+AF1421</f>
        <v>12</v>
      </c>
      <c r="AH1421" s="12" t="n">
        <f aca="false">IF(AG1421&gt;0,AD1421/AG1421,"")</f>
        <v>0.5</v>
      </c>
      <c r="AI1421" s="27" t="n">
        <v>0</v>
      </c>
      <c r="AJ1421" s="27" t="n">
        <v>0</v>
      </c>
      <c r="AK1421" s="27" t="n">
        <v>0</v>
      </c>
      <c r="AL1421" s="22" t="str">
        <f aca="false">IF(OR(AJ1421&gt;0,AK1421&gt;0),"Sí","No")</f>
        <v>No</v>
      </c>
      <c r="AM1421" s="6" t="s">
        <v>397</v>
      </c>
      <c r="AN1421" s="6"/>
      <c r="AO1421" s="12" t="n">
        <f aca="false">IF(M1421&gt;0,K1421/M1421,"")</f>
        <v>0.333333333333333</v>
      </c>
      <c r="AP1421" s="22" t="str">
        <f aca="false">IF(M1421&gt;=Resumen!$B$5,"Alto","Bajo")</f>
        <v>Alto</v>
      </c>
      <c r="AQ1421" s="22" t="str">
        <f aca="false">IF(AO1421&gt;=Resumen!$B$28,"Alto","Bajo")</f>
        <v>Bajo</v>
      </c>
      <c r="AR1421" s="22" t="str">
        <f aca="false">AP1421&amp;" Potencial / "&amp;AQ1421&amp;" Share"</f>
        <v>Alto Potencial / Bajo Share</v>
      </c>
      <c r="AS1421" s="22" t="str">
        <f aca="false">IF(Q1421="Sí",IF(AO1421&gt;=Resumen!$B$29,"Alto","Bajo"),"")</f>
        <v>Bajo</v>
      </c>
      <c r="AT1421" s="22" t="str">
        <f aca="false">IF(AS1421&lt;&gt;"",AP1421&amp;" Potencial / "&amp;AS1421&amp;" Share","")</f>
        <v>Alto Potencial / Bajo Share</v>
      </c>
      <c r="AU1421" s="22" t="str">
        <f aca="false">IF(AH1421="","Sin dato",IF(AH1421-AO1421&gt;Resumen!$B$6,"Sobre-exhibido",IF(AO1421-AH1421&gt;Resumen!$B$6,"Sub-exhibido","En línea")))</f>
        <v>Sobre-exhibido</v>
      </c>
      <c r="AV1421" s="22" t="n">
        <f aca="false">IF(AT1421="","",IF(AT1421="Alto Potencial / Bajo Share",1,IF(AT1421="Alto Potencial / Alto Share",2,IF(AT1421="Bajo Potencial / Alto Share",3,4))))</f>
        <v>1</v>
      </c>
      <c r="AW1421" s="22" t="str">
        <f aca="false">IF(Q1421="No","Sin competencia directa",IF(AV1421=1,"1 - Foco Conquista (Alto Pot / Bajo Share)",IF(AV1421=2,"2 - Foco Defensa (Alto Pot / Alto Share)",IF(AV1421=3,"3 - Monitoreo (Bajo Pot / Alto Share)","4 - Baja Prioridad (Bajo Pot / Bajo Share)"))))</f>
        <v>1 - Foco Conquista (Alto Pot / Bajo Share)</v>
      </c>
      <c r="AX1421" s="12" t="str">
        <f aca="false">IF(OR(IFERROR(AND(W1421&lt;&gt;"",Y1421&lt;&gt;"",Y1421-W1421&gt;Resumen!$B$8),FALSE()),IFERROR(AND(X1421&lt;&gt;"",Y1421&lt;&gt;"",Y1421-X1421&gt;Resumen!$B$8),FALSE())),MAX(IF(IFERROR(AND(W1421&lt;&gt;"",Y1421&lt;&gt;"",Y1421-W1421&gt;Resumen!$B$8),FALSE()),Y1421-W1421,0),IF(IFERROR(AND(X1421&lt;&gt;"",Y1421&lt;&gt;"",Y1421-X1421&gt;Resumen!$B$8),FALSE()),Y1421-X1421,0)),"")</f>
        <v/>
      </c>
      <c r="AY1421" s="22" t="str">
        <f aca="false">IF(OR(IFERROR(AND(W1421&lt;&gt;"",Y1421&lt;&gt;"",Y1421-W1421&gt;Resumen!$B$8),FALSE()),IFERROR(AND(X1421&lt;&gt;"",Y1421&lt;&gt;"",Y1421-X1421&gt;Resumen!$B$8),FALSE())),TRIM("Lays tiene mayor markup que "&amp;IF(IFERROR(AND(W1421&lt;&gt;"",Y1421&lt;&gt;"",Y1421-W1421&gt;Resumen!$B$8),FALSE()),"Quento ","")&amp;IF(IFERROR(AND(X1421&lt;&gt;"",Y1421&lt;&gt;"",Y1421-X1421&gt;Resumen!$B$8),FALSE()),"Julicroc ","")&amp;"en este PDV"),"")</f>
        <v/>
      </c>
      <c r="AZ1421" s="22" t="str">
        <f aca="false">IF(COUNTIF('Plan Pehuamar - Lista'!$A$2:$A$167,A1421)&gt;0,"Sí","No")</f>
        <v>Sí</v>
      </c>
      <c r="BA1421" s="22" t="str">
        <f aca="false">IF(COUNTIF('Plan Combo 9+1'!$A$2:$A$226,A1421)&gt;0,"Sí","No")</f>
        <v>No</v>
      </c>
      <c r="BB1421" s="22" t="str">
        <f aca="false">IF(AH1421="","No",IF(BA1421="Sí",IF((AO1421-AH1421)&gt;Resumen!$B$6,"Sí","No"),IF((AO1421-AH1421)&gt;=Resumen!$B$132,"Sí","No")))</f>
        <v>No</v>
      </c>
      <c r="BC1421" s="22" t="str">
        <f aca="false">IF(AND(N1421="Sí",AL1421="Sí",AI1421=0),"Sí","No")</f>
        <v>No</v>
      </c>
      <c r="BD1421" s="22" t="str">
        <f aca="false">IF(COUNTIF('Plan 9+1 (con Pehuamar)'!$A$2:$A$227,A1421)&gt;0,"Sí","No")</f>
        <v>Sí</v>
      </c>
    </row>
    <row r="1422" customFormat="false" ht="15" hidden="false" customHeight="true" outlineLevel="0" collapsed="false">
      <c r="A1422" s="6" t="n">
        <v>402242</v>
      </c>
      <c r="B1422" s="6" t="n">
        <v>7</v>
      </c>
      <c r="C1422" s="6" t="n">
        <v>703</v>
      </c>
      <c r="D1422" s="6" t="s">
        <v>315</v>
      </c>
      <c r="E1422" s="6" t="s">
        <v>1591</v>
      </c>
      <c r="F1422" s="6" t="s">
        <v>196</v>
      </c>
      <c r="G1422" s="6" t="s">
        <v>129</v>
      </c>
      <c r="H1422" s="6" t="s">
        <v>197</v>
      </c>
      <c r="I1422" s="27" t="n">
        <v>10</v>
      </c>
      <c r="J1422" s="27" t="n">
        <v>4</v>
      </c>
      <c r="K1422" s="27" t="n">
        <v>6</v>
      </c>
      <c r="L1422" s="28" t="n">
        <f aca="false">I1422+J1422</f>
        <v>14</v>
      </c>
      <c r="M1422" s="28" t="n">
        <f aca="false">L1422+K1422</f>
        <v>20</v>
      </c>
      <c r="N1422" s="22" t="str">
        <f aca="false">IF(I1422&gt;0,"Sí","No")</f>
        <v>Sí</v>
      </c>
      <c r="O1422" s="22" t="str">
        <f aca="false">IF(J1422&gt;0,"Sí","No")</f>
        <v>Sí</v>
      </c>
      <c r="P1422" s="22" t="str">
        <f aca="false">IF(K1422&gt;0,"Sí","No")</f>
        <v>Sí</v>
      </c>
      <c r="Q1422" s="22" t="str">
        <f aca="false">IF(OR(I1422&gt;0,J1422&gt;0),"Sí","No")</f>
        <v>Sí</v>
      </c>
      <c r="R1422" s="27" t="n">
        <v>1800</v>
      </c>
      <c r="S1422" s="27" t="n">
        <v>2600</v>
      </c>
      <c r="T1422" s="27" t="n">
        <v>1310</v>
      </c>
      <c r="U1422" s="27" t="n">
        <v>2000</v>
      </c>
      <c r="V1422" s="27" t="n">
        <v>3500</v>
      </c>
      <c r="W1422" s="12" t="n">
        <f aca="false">IF(AND(I1422&gt;0,R1422&gt;0),(S1422-R1422)/R1422,"")</f>
        <v>0.444444444444444</v>
      </c>
      <c r="X1422" s="12" t="n">
        <f aca="false">IF(AND(J1422&gt;0,T1422&gt;0),(U1422-T1422)/T1422,"")</f>
        <v>0.526717557251908</v>
      </c>
      <c r="Y1422" s="12" t="n">
        <f aca="false">IF(AND(K1422&gt;0,V1422&gt;0),(V1422-Resumen!$B$7)/Resumen!$B$7,"")</f>
        <v>0.4</v>
      </c>
      <c r="Z1422" s="28" t="n">
        <f aca="false">IF(AND(K1422&gt;0,I1422&gt;0,V1422&gt;0,S1422&gt;0),V1422-S1422,"")</f>
        <v>900</v>
      </c>
      <c r="AA1422" s="12" t="n">
        <f aca="false">IF(Z1422&lt;&gt;"",Z1422/S1422,"")</f>
        <v>0.346153846153846</v>
      </c>
      <c r="AB1422" s="28" t="n">
        <f aca="false">IF(AND(K1422&gt;0,J1422&gt;0,V1422&gt;0,U1422&gt;0),V1422-U1422,"")</f>
        <v>1500</v>
      </c>
      <c r="AC1422" s="12" t="n">
        <f aca="false">IF(AB1422&lt;&gt;"",AB1422/U1422,"")</f>
        <v>0.75</v>
      </c>
      <c r="AD1422" s="27" t="n">
        <v>2</v>
      </c>
      <c r="AE1422" s="27" t="n">
        <v>2</v>
      </c>
      <c r="AF1422" s="27" t="n">
        <v>1</v>
      </c>
      <c r="AG1422" s="28" t="n">
        <f aca="false">AD1422+AE1422+AF1422</f>
        <v>5</v>
      </c>
      <c r="AH1422" s="12" t="n">
        <f aca="false">IF(AG1422&gt;0,AD1422/AG1422,"")</f>
        <v>0.4</v>
      </c>
      <c r="AI1422" s="27" t="n">
        <v>0</v>
      </c>
      <c r="AJ1422" s="27" t="n">
        <v>0</v>
      </c>
      <c r="AK1422" s="27" t="n">
        <v>0</v>
      </c>
      <c r="AL1422" s="22" t="str">
        <f aca="false">IF(OR(AJ1422&gt;0,AK1422&gt;0),"Sí","No")</f>
        <v>No</v>
      </c>
      <c r="AM1422" s="6" t="s">
        <v>198</v>
      </c>
      <c r="AN1422" s="6" t="s">
        <v>198</v>
      </c>
      <c r="AO1422" s="12" t="n">
        <f aca="false">IF(M1422&gt;0,K1422/M1422,"")</f>
        <v>0.3</v>
      </c>
      <c r="AP1422" s="22" t="str">
        <f aca="false">IF(M1422&gt;=Resumen!$B$5,"Alto","Bajo")</f>
        <v>Bajo</v>
      </c>
      <c r="AQ1422" s="22" t="str">
        <f aca="false">IF(AO1422&gt;=Resumen!$B$28,"Alto","Bajo")</f>
        <v>Bajo</v>
      </c>
      <c r="AR1422" s="22" t="str">
        <f aca="false">AP1422&amp;" Potencial / "&amp;AQ1422&amp;" Share"</f>
        <v>Bajo Potencial / Bajo Share</v>
      </c>
      <c r="AS1422" s="22" t="str">
        <f aca="false">IF(Q1422="Sí",IF(AO1422&gt;=Resumen!$B$29,"Alto","Bajo"),"")</f>
        <v>Bajo</v>
      </c>
      <c r="AT1422" s="22" t="str">
        <f aca="false">IF(AS1422&lt;&gt;"",AP1422&amp;" Potencial / "&amp;AS1422&amp;" Share","")</f>
        <v>Bajo Potencial / Bajo Share</v>
      </c>
      <c r="AU1422" s="22" t="str">
        <f aca="false">IF(AH1422="","Sin dato",IF(AH1422-AO1422&gt;Resumen!$B$6,"Sobre-exhibido",IF(AO1422-AH1422&gt;Resumen!$B$6,"Sub-exhibido","En línea")))</f>
        <v>Sobre-exhibido</v>
      </c>
      <c r="AV1422" s="22" t="n">
        <f aca="false">IF(AT1422="","",IF(AT1422="Alto Potencial / Bajo Share",1,IF(AT1422="Alto Potencial / Alto Share",2,IF(AT1422="Bajo Potencial / Alto Share",3,4))))</f>
        <v>4</v>
      </c>
      <c r="AW1422" s="22" t="str">
        <f aca="false">IF(Q1422="No","Sin competencia directa",IF(AV1422=1,"1 - Foco Conquista (Alto Pot / Bajo Share)",IF(AV1422=2,"2 - Foco Defensa (Alto Pot / Alto Share)",IF(AV1422=3,"3 - Monitoreo (Bajo Pot / Alto Share)","4 - Baja Prioridad (Bajo Pot / Bajo Share)"))))</f>
        <v>4 - Baja Prioridad (Bajo Pot / Bajo Share)</v>
      </c>
      <c r="AX1422" s="12" t="str">
        <f aca="false">IF(OR(IFERROR(AND(W1422&lt;&gt;"",Y1422&lt;&gt;"",Y1422-W1422&gt;Resumen!$B$8),FALSE()),IFERROR(AND(X1422&lt;&gt;"",Y1422&lt;&gt;"",Y1422-X1422&gt;Resumen!$B$8),FALSE())),MAX(IF(IFERROR(AND(W1422&lt;&gt;"",Y1422&lt;&gt;"",Y1422-W1422&gt;Resumen!$B$8),FALSE()),Y1422-W1422,0),IF(IFERROR(AND(X1422&lt;&gt;"",Y1422&lt;&gt;"",Y1422-X1422&gt;Resumen!$B$8),FALSE()),Y1422-X1422,0)),"")</f>
        <v/>
      </c>
      <c r="AY1422" s="22" t="str">
        <f aca="false">IF(OR(IFERROR(AND(W1422&lt;&gt;"",Y1422&lt;&gt;"",Y1422-W1422&gt;Resumen!$B$8),FALSE()),IFERROR(AND(X1422&lt;&gt;"",Y1422&lt;&gt;"",Y1422-X1422&gt;Resumen!$B$8),FALSE())),TRIM("Lays tiene mayor markup que "&amp;IF(IFERROR(AND(W1422&lt;&gt;"",Y1422&lt;&gt;"",Y1422-W1422&gt;Resumen!$B$8),FALSE()),"Quento ","")&amp;IF(IFERROR(AND(X1422&lt;&gt;"",Y1422&lt;&gt;"",Y1422-X1422&gt;Resumen!$B$8),FALSE()),"Julicroc ","")&amp;"en este PDV"),"")</f>
        <v/>
      </c>
      <c r="AZ1422" s="22" t="str">
        <f aca="false">IF(COUNTIF('Plan Pehuamar - Lista'!$A$2:$A$167,A1422)&gt;0,"Sí","No")</f>
        <v>No</v>
      </c>
      <c r="BA1422" s="22" t="str">
        <f aca="false">IF(COUNTIF('Plan Combo 9+1'!$A$2:$A$226,A1422)&gt;0,"Sí","No")</f>
        <v>No</v>
      </c>
      <c r="BB1422" s="22" t="str">
        <f aca="false">IF(AH1422="","No",IF(BA1422="Sí",IF((AO1422-AH1422)&gt;Resumen!$B$6,"Sí","No"),IF((AO1422-AH1422)&gt;=Resumen!$B$132,"Sí","No")))</f>
        <v>No</v>
      </c>
      <c r="BC1422" s="22" t="str">
        <f aca="false">IF(AND(N1422="Sí",AL1422="Sí",AI1422=0),"Sí","No")</f>
        <v>No</v>
      </c>
      <c r="BD1422" s="22" t="str">
        <f aca="false">IF(COUNTIF('Plan 9+1 (con Pehuamar)'!$A$2:$A$227,A1422)&gt;0,"Sí","No")</f>
        <v>No</v>
      </c>
    </row>
    <row r="1423" customFormat="false" ht="15" hidden="false" customHeight="true" outlineLevel="0" collapsed="false">
      <c r="A1423" s="6" t="n">
        <v>402244</v>
      </c>
      <c r="B1423" s="6" t="n">
        <v>7</v>
      </c>
      <c r="C1423" s="6" t="n">
        <v>703</v>
      </c>
      <c r="D1423" s="6" t="s">
        <v>315</v>
      </c>
      <c r="E1423" s="6" t="s">
        <v>1592</v>
      </c>
      <c r="F1423" s="6" t="s">
        <v>196</v>
      </c>
      <c r="G1423" s="6" t="s">
        <v>129</v>
      </c>
      <c r="H1423" s="6" t="s">
        <v>197</v>
      </c>
      <c r="I1423" s="27" t="n">
        <v>20</v>
      </c>
      <c r="J1423" s="27" t="n">
        <v>0</v>
      </c>
      <c r="K1423" s="27" t="n">
        <v>10</v>
      </c>
      <c r="L1423" s="28" t="n">
        <f aca="false">I1423+J1423</f>
        <v>20</v>
      </c>
      <c r="M1423" s="28" t="n">
        <f aca="false">L1423+K1423</f>
        <v>30</v>
      </c>
      <c r="N1423" s="22" t="str">
        <f aca="false">IF(I1423&gt;0,"Sí","No")</f>
        <v>Sí</v>
      </c>
      <c r="O1423" s="22" t="str">
        <f aca="false">IF(J1423&gt;0,"Sí","No")</f>
        <v>No</v>
      </c>
      <c r="P1423" s="22" t="str">
        <f aca="false">IF(K1423&gt;0,"Sí","No")</f>
        <v>Sí</v>
      </c>
      <c r="Q1423" s="22" t="str">
        <f aca="false">IF(OR(I1423&gt;0,J1423&gt;0),"Sí","No")</f>
        <v>Sí</v>
      </c>
      <c r="R1423" s="27" t="n">
        <v>1800</v>
      </c>
      <c r="S1423" s="27" t="n">
        <v>2580</v>
      </c>
      <c r="T1423" s="27"/>
      <c r="U1423" s="27"/>
      <c r="V1423" s="27" t="n">
        <v>3380</v>
      </c>
      <c r="W1423" s="12" t="n">
        <f aca="false">IF(AND(I1423&gt;0,R1423&gt;0),(S1423-R1423)/R1423,"")</f>
        <v>0.433333333333333</v>
      </c>
      <c r="X1423" s="12" t="str">
        <f aca="false">IF(AND(J1423&gt;0,T1423&gt;0),(U1423-T1423)/T1423,"")</f>
        <v/>
      </c>
      <c r="Y1423" s="12" t="n">
        <f aca="false">IF(AND(K1423&gt;0,V1423&gt;0),(V1423-Resumen!$B$7)/Resumen!$B$7,"")</f>
        <v>0.352</v>
      </c>
      <c r="Z1423" s="28" t="n">
        <f aca="false">IF(AND(K1423&gt;0,I1423&gt;0,V1423&gt;0,S1423&gt;0),V1423-S1423,"")</f>
        <v>800</v>
      </c>
      <c r="AA1423" s="12" t="n">
        <f aca="false">IF(Z1423&lt;&gt;"",Z1423/S1423,"")</f>
        <v>0.310077519379845</v>
      </c>
      <c r="AB1423" s="28" t="str">
        <f aca="false">IF(AND(K1423&gt;0,J1423&gt;0,V1423&gt;0,U1423&gt;0),V1423-U1423,"")</f>
        <v/>
      </c>
      <c r="AC1423" s="12" t="str">
        <f aca="false">IF(AB1423&lt;&gt;"",AB1423/U1423,"")</f>
        <v/>
      </c>
      <c r="AD1423" s="27" t="n">
        <v>4</v>
      </c>
      <c r="AE1423" s="27" t="n">
        <v>6</v>
      </c>
      <c r="AF1423" s="27" t="n">
        <v>0</v>
      </c>
      <c r="AG1423" s="28" t="n">
        <f aca="false">AD1423+AE1423+AF1423</f>
        <v>10</v>
      </c>
      <c r="AH1423" s="12" t="n">
        <f aca="false">IF(AG1423&gt;0,AD1423/AG1423,"")</f>
        <v>0.4</v>
      </c>
      <c r="AI1423" s="27" t="n">
        <v>0</v>
      </c>
      <c r="AJ1423" s="27" t="n">
        <v>0</v>
      </c>
      <c r="AK1423" s="27" t="n">
        <v>0</v>
      </c>
      <c r="AL1423" s="22" t="str">
        <f aca="false">IF(OR(AJ1423&gt;0,AK1423&gt;0),"Sí","No")</f>
        <v>No</v>
      </c>
      <c r="AM1423" s="6" t="s">
        <v>397</v>
      </c>
      <c r="AN1423" s="6"/>
      <c r="AO1423" s="12" t="n">
        <f aca="false">IF(M1423&gt;0,K1423/M1423,"")</f>
        <v>0.333333333333333</v>
      </c>
      <c r="AP1423" s="22" t="str">
        <f aca="false">IF(M1423&gt;=Resumen!$B$5,"Alto","Bajo")</f>
        <v>Bajo</v>
      </c>
      <c r="AQ1423" s="22" t="str">
        <f aca="false">IF(AO1423&gt;=Resumen!$B$28,"Alto","Bajo")</f>
        <v>Bajo</v>
      </c>
      <c r="AR1423" s="22" t="str">
        <f aca="false">AP1423&amp;" Potencial / "&amp;AQ1423&amp;" Share"</f>
        <v>Bajo Potencial / Bajo Share</v>
      </c>
      <c r="AS1423" s="22" t="str">
        <f aca="false">IF(Q1423="Sí",IF(AO1423&gt;=Resumen!$B$29,"Alto","Bajo"),"")</f>
        <v>Bajo</v>
      </c>
      <c r="AT1423" s="22" t="str">
        <f aca="false">IF(AS1423&lt;&gt;"",AP1423&amp;" Potencial / "&amp;AS1423&amp;" Share","")</f>
        <v>Bajo Potencial / Bajo Share</v>
      </c>
      <c r="AU1423" s="22" t="str">
        <f aca="false">IF(AH1423="","Sin dato",IF(AH1423-AO1423&gt;Resumen!$B$6,"Sobre-exhibido",IF(AO1423-AH1423&gt;Resumen!$B$6,"Sub-exhibido","En línea")))</f>
        <v>Sobre-exhibido</v>
      </c>
      <c r="AV1423" s="22" t="n">
        <f aca="false">IF(AT1423="","",IF(AT1423="Alto Potencial / Bajo Share",1,IF(AT1423="Alto Potencial / Alto Share",2,IF(AT1423="Bajo Potencial / Alto Share",3,4))))</f>
        <v>4</v>
      </c>
      <c r="AW1423" s="22" t="str">
        <f aca="false">IF(Q1423="No","Sin competencia directa",IF(AV1423=1,"1 - Foco Conquista (Alto Pot / Bajo Share)",IF(AV1423=2,"2 - Foco Defensa (Alto Pot / Alto Share)",IF(AV1423=3,"3 - Monitoreo (Bajo Pot / Alto Share)","4 - Baja Prioridad (Bajo Pot / Bajo Share)"))))</f>
        <v>4 - Baja Prioridad (Bajo Pot / Bajo Share)</v>
      </c>
      <c r="AX1423" s="12" t="str">
        <f aca="false">IF(OR(IFERROR(AND(W1423&lt;&gt;"",Y1423&lt;&gt;"",Y1423-W1423&gt;Resumen!$B$8),FALSE()),IFERROR(AND(X1423&lt;&gt;"",Y1423&lt;&gt;"",Y1423-X1423&gt;Resumen!$B$8),FALSE())),MAX(IF(IFERROR(AND(W1423&lt;&gt;"",Y1423&lt;&gt;"",Y1423-W1423&gt;Resumen!$B$8),FALSE()),Y1423-W1423,0),IF(IFERROR(AND(X1423&lt;&gt;"",Y1423&lt;&gt;"",Y1423-X1423&gt;Resumen!$B$8),FALSE()),Y1423-X1423,0)),"")</f>
        <v/>
      </c>
      <c r="AY1423" s="22" t="str">
        <f aca="false">IF(OR(IFERROR(AND(W1423&lt;&gt;"",Y1423&lt;&gt;"",Y1423-W1423&gt;Resumen!$B$8),FALSE()),IFERROR(AND(X1423&lt;&gt;"",Y1423&lt;&gt;"",Y1423-X1423&gt;Resumen!$B$8),FALSE())),TRIM("Lays tiene mayor markup que "&amp;IF(IFERROR(AND(W1423&lt;&gt;"",Y1423&lt;&gt;"",Y1423-W1423&gt;Resumen!$B$8),FALSE()),"Quento ","")&amp;IF(IFERROR(AND(X1423&lt;&gt;"",Y1423&lt;&gt;"",Y1423-X1423&gt;Resumen!$B$8),FALSE()),"Julicroc ","")&amp;"en este PDV"),"")</f>
        <v/>
      </c>
      <c r="AZ1423" s="22" t="str">
        <f aca="false">IF(COUNTIF('Plan Pehuamar - Lista'!$A$2:$A$167,A1423)&gt;0,"Sí","No")</f>
        <v>Sí</v>
      </c>
      <c r="BA1423" s="22" t="str">
        <f aca="false">IF(COUNTIF('Plan Combo 9+1'!$A$2:$A$226,A1423)&gt;0,"Sí","No")</f>
        <v>No</v>
      </c>
      <c r="BB1423" s="22" t="str">
        <f aca="false">IF(AH1423="","No",IF(BA1423="Sí",IF((AO1423-AH1423)&gt;Resumen!$B$6,"Sí","No"),IF((AO1423-AH1423)&gt;=Resumen!$B$132,"Sí","No")))</f>
        <v>No</v>
      </c>
      <c r="BC1423" s="22" t="str">
        <f aca="false">IF(AND(N1423="Sí",AL1423="Sí",AI1423=0),"Sí","No")</f>
        <v>No</v>
      </c>
      <c r="BD1423" s="22" t="str">
        <f aca="false">IF(COUNTIF('Plan 9+1 (con Pehuamar)'!$A$2:$A$227,A1423)&gt;0,"Sí","No")</f>
        <v>No</v>
      </c>
    </row>
    <row r="1424" customFormat="false" ht="15" hidden="false" customHeight="true" outlineLevel="0" collapsed="false">
      <c r="A1424" s="6" t="n">
        <v>402248</v>
      </c>
      <c r="B1424" s="6" t="n">
        <v>7</v>
      </c>
      <c r="C1424" s="6" t="n">
        <v>703</v>
      </c>
      <c r="D1424" s="6" t="s">
        <v>315</v>
      </c>
      <c r="E1424" s="6" t="s">
        <v>1593</v>
      </c>
      <c r="F1424" s="6" t="s">
        <v>196</v>
      </c>
      <c r="G1424" s="6" t="s">
        <v>129</v>
      </c>
      <c r="H1424" s="6" t="s">
        <v>197</v>
      </c>
      <c r="I1424" s="27" t="n">
        <v>0</v>
      </c>
      <c r="J1424" s="27" t="n">
        <v>0</v>
      </c>
      <c r="K1424" s="27" t="n">
        <v>0.3</v>
      </c>
      <c r="L1424" s="28" t="n">
        <f aca="false">I1424+J1424</f>
        <v>0</v>
      </c>
      <c r="M1424" s="28" t="n">
        <f aca="false">L1424+K1424</f>
        <v>0.3</v>
      </c>
      <c r="N1424" s="22" t="str">
        <f aca="false">IF(I1424&gt;0,"Sí","No")</f>
        <v>No</v>
      </c>
      <c r="O1424" s="22" t="str">
        <f aca="false">IF(J1424&gt;0,"Sí","No")</f>
        <v>No</v>
      </c>
      <c r="P1424" s="22" t="str">
        <f aca="false">IF(K1424&gt;0,"Sí","No")</f>
        <v>Sí</v>
      </c>
      <c r="Q1424" s="22" t="str">
        <f aca="false">IF(OR(I1424&gt;0,J1424&gt;0),"Sí","No")</f>
        <v>No</v>
      </c>
      <c r="R1424" s="27"/>
      <c r="S1424" s="27"/>
      <c r="T1424" s="27"/>
      <c r="U1424" s="27"/>
      <c r="V1424" s="27"/>
      <c r="W1424" s="12" t="str">
        <f aca="false">IF(AND(I1424&gt;0,R1424&gt;0),(S1424-R1424)/R1424,"")</f>
        <v/>
      </c>
      <c r="X1424" s="12" t="str">
        <f aca="false">IF(AND(J1424&gt;0,T1424&gt;0),(U1424-T1424)/T1424,"")</f>
        <v/>
      </c>
      <c r="Y1424" s="12" t="str">
        <f aca="false">IF(AND(K1424&gt;0,V1424&gt;0),(V1424-Resumen!$B$7)/Resumen!$B$7,"")</f>
        <v/>
      </c>
      <c r="Z1424" s="28" t="str">
        <f aca="false">IF(AND(K1424&gt;0,I1424&gt;0,V1424&gt;0,S1424&gt;0),V1424-S1424,"")</f>
        <v/>
      </c>
      <c r="AA1424" s="12" t="str">
        <f aca="false">IF(Z1424&lt;&gt;"",Z1424/S1424,"")</f>
        <v/>
      </c>
      <c r="AB1424" s="28" t="str">
        <f aca="false">IF(AND(K1424&gt;0,J1424&gt;0,V1424&gt;0,U1424&gt;0),V1424-U1424,"")</f>
        <v/>
      </c>
      <c r="AC1424" s="12" t="str">
        <f aca="false">IF(AB1424&lt;&gt;"",AB1424/U1424,"")</f>
        <v/>
      </c>
      <c r="AD1424" s="27" t="n">
        <v>0</v>
      </c>
      <c r="AE1424" s="27" t="n">
        <v>0</v>
      </c>
      <c r="AF1424" s="27" t="n">
        <v>0</v>
      </c>
      <c r="AG1424" s="28" t="n">
        <f aca="false">AD1424+AE1424+AF1424</f>
        <v>0</v>
      </c>
      <c r="AH1424" s="12" t="str">
        <f aca="false">IF(AG1424&gt;0,AD1424/AG1424,"")</f>
        <v/>
      </c>
      <c r="AI1424" s="27" t="n">
        <v>0</v>
      </c>
      <c r="AJ1424" s="27" t="n">
        <v>0</v>
      </c>
      <c r="AK1424" s="27" t="n">
        <v>0</v>
      </c>
      <c r="AL1424" s="22" t="str">
        <f aca="false">IF(OR(AJ1424&gt;0,AK1424&gt;0),"Sí","No")</f>
        <v>No</v>
      </c>
      <c r="AM1424" s="6"/>
      <c r="AN1424" s="6"/>
      <c r="AO1424" s="12" t="n">
        <f aca="false">IF(M1424&gt;0,K1424/M1424,"")</f>
        <v>1</v>
      </c>
      <c r="AP1424" s="22" t="str">
        <f aca="false">IF(M1424&gt;=Resumen!$B$5,"Alto","Bajo")</f>
        <v>Bajo</v>
      </c>
      <c r="AQ1424" s="22" t="str">
        <f aca="false">IF(AO1424&gt;=Resumen!$B$28,"Alto","Bajo")</f>
        <v>Alto</v>
      </c>
      <c r="AR1424" s="22" t="str">
        <f aca="false">AP1424&amp;" Potencial / "&amp;AQ1424&amp;" Share"</f>
        <v>Bajo Potencial / Alto Share</v>
      </c>
      <c r="AS1424" s="22" t="str">
        <f aca="false">IF(Q1424="Sí",IF(AO1424&gt;=Resumen!$B$29,"Alto","Bajo"),"")</f>
        <v/>
      </c>
      <c r="AT1424" s="22" t="str">
        <f aca="false">IF(AS1424&lt;&gt;"",AP1424&amp;" Potencial / "&amp;AS1424&amp;" Share","")</f>
        <v/>
      </c>
      <c r="AU1424" s="22" t="str">
        <f aca="false">IF(AH1424="","Sin dato",IF(AH1424-AO1424&gt;Resumen!$B$6,"Sobre-exhibido",IF(AO1424-AH1424&gt;Resumen!$B$6,"Sub-exhibido","En línea")))</f>
        <v>Sin dato</v>
      </c>
      <c r="AV1424" s="22" t="str">
        <f aca="false">IF(AT1424="","",IF(AT1424="Alto Potencial / Bajo Share",1,IF(AT1424="Alto Potencial / Alto Share",2,IF(AT1424="Bajo Potencial / Alto Share",3,4))))</f>
        <v/>
      </c>
      <c r="AW1424" s="22" t="str">
        <f aca="false">IF(Q1424="No","Sin competencia directa",IF(AV1424=1,"1 - Foco Conquista (Alto Pot / Bajo Share)",IF(AV1424=2,"2 - Foco Defensa (Alto Pot / Alto Share)",IF(AV1424=3,"3 - Monitoreo (Bajo Pot / Alto Share)","4 - Baja Prioridad (Bajo Pot / Bajo Share)"))))</f>
        <v>Sin competencia directa</v>
      </c>
      <c r="AX1424" s="12" t="str">
        <f aca="false">IF(OR(IFERROR(AND(W1424&lt;&gt;"",Y1424&lt;&gt;"",Y1424-W1424&gt;Resumen!$B$8),FALSE()),IFERROR(AND(X1424&lt;&gt;"",Y1424&lt;&gt;"",Y1424-X1424&gt;Resumen!$B$8),FALSE())),MAX(IF(IFERROR(AND(W1424&lt;&gt;"",Y1424&lt;&gt;"",Y1424-W1424&gt;Resumen!$B$8),FALSE()),Y1424-W1424,0),IF(IFERROR(AND(X1424&lt;&gt;"",Y1424&lt;&gt;"",Y1424-X1424&gt;Resumen!$B$8),FALSE()),Y1424-X1424,0)),"")</f>
        <v/>
      </c>
      <c r="AY1424" s="22" t="str">
        <f aca="false">IF(OR(IFERROR(AND(W1424&lt;&gt;"",Y1424&lt;&gt;"",Y1424-W1424&gt;Resumen!$B$8),FALSE()),IFERROR(AND(X1424&lt;&gt;"",Y1424&lt;&gt;"",Y1424-X1424&gt;Resumen!$B$8),FALSE())),TRIM("Lays tiene mayor markup que "&amp;IF(IFERROR(AND(W1424&lt;&gt;"",Y1424&lt;&gt;"",Y1424-W1424&gt;Resumen!$B$8),FALSE()),"Quento ","")&amp;IF(IFERROR(AND(X1424&lt;&gt;"",Y1424&lt;&gt;"",Y1424-X1424&gt;Resumen!$B$8),FALSE()),"Julicroc ","")&amp;"en este PDV"),"")</f>
        <v/>
      </c>
      <c r="AZ1424" s="22" t="str">
        <f aca="false">IF(COUNTIF('Plan Pehuamar - Lista'!$A$2:$A$167,A1424)&gt;0,"Sí","No")</f>
        <v>No</v>
      </c>
      <c r="BA1424" s="22" t="str">
        <f aca="false">IF(COUNTIF('Plan Combo 9+1'!$A$2:$A$226,A1424)&gt;0,"Sí","No")</f>
        <v>No</v>
      </c>
      <c r="BB1424" s="22" t="str">
        <f aca="false">IF(AH1424="","No",IF(BA1424="Sí",IF((AO1424-AH1424)&gt;Resumen!$B$6,"Sí","No"),IF((AO1424-AH1424)&gt;=Resumen!$B$132,"Sí","No")))</f>
        <v>No</v>
      </c>
      <c r="BC1424" s="22" t="str">
        <f aca="false">IF(AND(N1424="Sí",AL1424="Sí",AI1424=0),"Sí","No")</f>
        <v>No</v>
      </c>
      <c r="BD1424" s="22" t="str">
        <f aca="false">IF(COUNTIF('Plan 9+1 (con Pehuamar)'!$A$2:$A$227,A1424)&gt;0,"Sí","No")</f>
        <v>No</v>
      </c>
    </row>
    <row r="1425" customFormat="false" ht="15" hidden="false" customHeight="true" outlineLevel="0" collapsed="false">
      <c r="A1425" s="6" t="n">
        <v>402249</v>
      </c>
      <c r="B1425" s="6" t="n">
        <v>7</v>
      </c>
      <c r="C1425" s="6" t="n">
        <v>703</v>
      </c>
      <c r="D1425" s="6" t="s">
        <v>315</v>
      </c>
      <c r="E1425" s="6" t="s">
        <v>1594</v>
      </c>
      <c r="F1425" s="6" t="s">
        <v>201</v>
      </c>
      <c r="G1425" s="6" t="s">
        <v>129</v>
      </c>
      <c r="H1425" s="6" t="s">
        <v>197</v>
      </c>
      <c r="I1425" s="27" t="n">
        <v>15</v>
      </c>
      <c r="J1425" s="27" t="n">
        <v>0</v>
      </c>
      <c r="K1425" s="27" t="n">
        <v>10</v>
      </c>
      <c r="L1425" s="28" t="n">
        <f aca="false">I1425+J1425</f>
        <v>15</v>
      </c>
      <c r="M1425" s="28" t="n">
        <f aca="false">L1425+K1425</f>
        <v>25</v>
      </c>
      <c r="N1425" s="22" t="str">
        <f aca="false">IF(I1425&gt;0,"Sí","No")</f>
        <v>Sí</v>
      </c>
      <c r="O1425" s="22" t="str">
        <f aca="false">IF(J1425&gt;0,"Sí","No")</f>
        <v>No</v>
      </c>
      <c r="P1425" s="22" t="str">
        <f aca="false">IF(K1425&gt;0,"Sí","No")</f>
        <v>Sí</v>
      </c>
      <c r="Q1425" s="22" t="str">
        <f aca="false">IF(OR(I1425&gt;0,J1425&gt;0),"Sí","No")</f>
        <v>Sí</v>
      </c>
      <c r="R1425" s="27" t="n">
        <v>1800</v>
      </c>
      <c r="S1425" s="27" t="n">
        <v>2600</v>
      </c>
      <c r="T1425" s="27"/>
      <c r="U1425" s="27"/>
      <c r="V1425" s="27" t="n">
        <v>3500</v>
      </c>
      <c r="W1425" s="12" t="n">
        <f aca="false">IF(AND(I1425&gt;0,R1425&gt;0),(S1425-R1425)/R1425,"")</f>
        <v>0.444444444444444</v>
      </c>
      <c r="X1425" s="12" t="str">
        <f aca="false">IF(AND(J1425&gt;0,T1425&gt;0),(U1425-T1425)/T1425,"")</f>
        <v/>
      </c>
      <c r="Y1425" s="12" t="n">
        <f aca="false">IF(AND(K1425&gt;0,V1425&gt;0),(V1425-Resumen!$B$7)/Resumen!$B$7,"")</f>
        <v>0.4</v>
      </c>
      <c r="Z1425" s="28" t="n">
        <f aca="false">IF(AND(K1425&gt;0,I1425&gt;0,V1425&gt;0,S1425&gt;0),V1425-S1425,"")</f>
        <v>900</v>
      </c>
      <c r="AA1425" s="12" t="n">
        <f aca="false">IF(Z1425&lt;&gt;"",Z1425/S1425,"")</f>
        <v>0.346153846153846</v>
      </c>
      <c r="AB1425" s="28" t="str">
        <f aca="false">IF(AND(K1425&gt;0,J1425&gt;0,V1425&gt;0,U1425&gt;0),V1425-U1425,"")</f>
        <v/>
      </c>
      <c r="AC1425" s="12" t="str">
        <f aca="false">IF(AB1425&lt;&gt;"",AB1425/U1425,"")</f>
        <v/>
      </c>
      <c r="AD1425" s="27" t="n">
        <v>4</v>
      </c>
      <c r="AE1425" s="27" t="n">
        <v>4</v>
      </c>
      <c r="AF1425" s="27" t="n">
        <v>0</v>
      </c>
      <c r="AG1425" s="28" t="n">
        <f aca="false">AD1425+AE1425+AF1425</f>
        <v>8</v>
      </c>
      <c r="AH1425" s="12" t="n">
        <f aca="false">IF(AG1425&gt;0,AD1425/AG1425,"")</f>
        <v>0.5</v>
      </c>
      <c r="AI1425" s="27" t="n">
        <v>0</v>
      </c>
      <c r="AJ1425" s="27" t="n">
        <v>0</v>
      </c>
      <c r="AK1425" s="27" t="n">
        <v>0</v>
      </c>
      <c r="AL1425" s="22" t="str">
        <f aca="false">IF(OR(AJ1425&gt;0,AK1425&gt;0),"Sí","No")</f>
        <v>No</v>
      </c>
      <c r="AM1425" s="6" t="s">
        <v>397</v>
      </c>
      <c r="AN1425" s="6"/>
      <c r="AO1425" s="12" t="n">
        <f aca="false">IF(M1425&gt;0,K1425/M1425,"")</f>
        <v>0.4</v>
      </c>
      <c r="AP1425" s="22" t="str">
        <f aca="false">IF(M1425&gt;=Resumen!$B$5,"Alto","Bajo")</f>
        <v>Bajo</v>
      </c>
      <c r="AQ1425" s="22" t="str">
        <f aca="false">IF(AO1425&gt;=Resumen!$B$28,"Alto","Bajo")</f>
        <v>Alto</v>
      </c>
      <c r="AR1425" s="22" t="str">
        <f aca="false">AP1425&amp;" Potencial / "&amp;AQ1425&amp;" Share"</f>
        <v>Bajo Potencial / Alto Share</v>
      </c>
      <c r="AS1425" s="22" t="str">
        <f aca="false">IF(Q1425="Sí",IF(AO1425&gt;=Resumen!$B$29,"Alto","Bajo"),"")</f>
        <v>Bajo</v>
      </c>
      <c r="AT1425" s="22" t="str">
        <f aca="false">IF(AS1425&lt;&gt;"",AP1425&amp;" Potencial / "&amp;AS1425&amp;" Share","")</f>
        <v>Bajo Potencial / Bajo Share</v>
      </c>
      <c r="AU1425" s="22" t="str">
        <f aca="false">IF(AH1425="","Sin dato",IF(AH1425-AO1425&gt;Resumen!$B$6,"Sobre-exhibido",IF(AO1425-AH1425&gt;Resumen!$B$6,"Sub-exhibido","En línea")))</f>
        <v>Sobre-exhibido</v>
      </c>
      <c r="AV1425" s="22" t="n">
        <f aca="false">IF(AT1425="","",IF(AT1425="Alto Potencial / Bajo Share",1,IF(AT1425="Alto Potencial / Alto Share",2,IF(AT1425="Bajo Potencial / Alto Share",3,4))))</f>
        <v>4</v>
      </c>
      <c r="AW1425" s="22" t="str">
        <f aca="false">IF(Q1425="No","Sin competencia directa",IF(AV1425=1,"1 - Foco Conquista (Alto Pot / Bajo Share)",IF(AV1425=2,"2 - Foco Defensa (Alto Pot / Alto Share)",IF(AV1425=3,"3 - Monitoreo (Bajo Pot / Alto Share)","4 - Baja Prioridad (Bajo Pot / Bajo Share)"))))</f>
        <v>4 - Baja Prioridad (Bajo Pot / Bajo Share)</v>
      </c>
      <c r="AX1425" s="12" t="str">
        <f aca="false">IF(OR(IFERROR(AND(W1425&lt;&gt;"",Y1425&lt;&gt;"",Y1425-W1425&gt;Resumen!$B$8),FALSE()),IFERROR(AND(X1425&lt;&gt;"",Y1425&lt;&gt;"",Y1425-X1425&gt;Resumen!$B$8),FALSE())),MAX(IF(IFERROR(AND(W1425&lt;&gt;"",Y1425&lt;&gt;"",Y1425-W1425&gt;Resumen!$B$8),FALSE()),Y1425-W1425,0),IF(IFERROR(AND(X1425&lt;&gt;"",Y1425&lt;&gt;"",Y1425-X1425&gt;Resumen!$B$8),FALSE()),Y1425-X1425,0)),"")</f>
        <v/>
      </c>
      <c r="AY1425" s="22" t="str">
        <f aca="false">IF(OR(IFERROR(AND(W1425&lt;&gt;"",Y1425&lt;&gt;"",Y1425-W1425&gt;Resumen!$B$8),FALSE()),IFERROR(AND(X1425&lt;&gt;"",Y1425&lt;&gt;"",Y1425-X1425&gt;Resumen!$B$8),FALSE())),TRIM("Lays tiene mayor markup que "&amp;IF(IFERROR(AND(W1425&lt;&gt;"",Y1425&lt;&gt;"",Y1425-W1425&gt;Resumen!$B$8),FALSE()),"Quento ","")&amp;IF(IFERROR(AND(X1425&lt;&gt;"",Y1425&lt;&gt;"",Y1425-X1425&gt;Resumen!$B$8),FALSE()),"Julicroc ","")&amp;"en este PDV"),"")</f>
        <v/>
      </c>
      <c r="AZ1425" s="22" t="str">
        <f aca="false">IF(COUNTIF('Plan Pehuamar - Lista'!$A$2:$A$167,A1425)&gt;0,"Sí","No")</f>
        <v>No</v>
      </c>
      <c r="BA1425" s="22" t="str">
        <f aca="false">IF(COUNTIF('Plan Combo 9+1'!$A$2:$A$226,A1425)&gt;0,"Sí","No")</f>
        <v>No</v>
      </c>
      <c r="BB1425" s="22" t="str">
        <f aca="false">IF(AH1425="","No",IF(BA1425="Sí",IF((AO1425-AH1425)&gt;Resumen!$B$6,"Sí","No"),IF((AO1425-AH1425)&gt;=Resumen!$B$132,"Sí","No")))</f>
        <v>No</v>
      </c>
      <c r="BC1425" s="22" t="str">
        <f aca="false">IF(AND(N1425="Sí",AL1425="Sí",AI1425=0),"Sí","No")</f>
        <v>No</v>
      </c>
      <c r="BD1425" s="22" t="str">
        <f aca="false">IF(COUNTIF('Plan 9+1 (con Pehuamar)'!$A$2:$A$227,A1425)&gt;0,"Sí","No")</f>
        <v>No</v>
      </c>
    </row>
    <row r="1426" customFormat="false" ht="15" hidden="false" customHeight="true" outlineLevel="0" collapsed="false">
      <c r="A1426" s="6" t="n">
        <v>402250</v>
      </c>
      <c r="B1426" s="6" t="n">
        <v>7</v>
      </c>
      <c r="C1426" s="6" t="n">
        <v>703</v>
      </c>
      <c r="D1426" s="6" t="s">
        <v>315</v>
      </c>
      <c r="E1426" s="6" t="s">
        <v>1595</v>
      </c>
      <c r="F1426" s="6" t="s">
        <v>201</v>
      </c>
      <c r="G1426" s="6" t="s">
        <v>129</v>
      </c>
      <c r="H1426" s="6" t="s">
        <v>197</v>
      </c>
      <c r="I1426" s="27" t="n">
        <v>0</v>
      </c>
      <c r="J1426" s="27" t="n">
        <v>0</v>
      </c>
      <c r="K1426" s="27" t="n">
        <v>1.6</v>
      </c>
      <c r="L1426" s="28" t="n">
        <f aca="false">I1426+J1426</f>
        <v>0</v>
      </c>
      <c r="M1426" s="28" t="n">
        <f aca="false">L1426+K1426</f>
        <v>1.6</v>
      </c>
      <c r="N1426" s="22" t="str">
        <f aca="false">IF(I1426&gt;0,"Sí","No")</f>
        <v>No</v>
      </c>
      <c r="O1426" s="22" t="str">
        <f aca="false">IF(J1426&gt;0,"Sí","No")</f>
        <v>No</v>
      </c>
      <c r="P1426" s="22" t="str">
        <f aca="false">IF(K1426&gt;0,"Sí","No")</f>
        <v>Sí</v>
      </c>
      <c r="Q1426" s="22" t="str">
        <f aca="false">IF(OR(I1426&gt;0,J1426&gt;0),"Sí","No")</f>
        <v>No</v>
      </c>
      <c r="R1426" s="27"/>
      <c r="S1426" s="27"/>
      <c r="T1426" s="27"/>
      <c r="U1426" s="27"/>
      <c r="V1426" s="27"/>
      <c r="W1426" s="12" t="str">
        <f aca="false">IF(AND(I1426&gt;0,R1426&gt;0),(S1426-R1426)/R1426,"")</f>
        <v/>
      </c>
      <c r="X1426" s="12" t="str">
        <f aca="false">IF(AND(J1426&gt;0,T1426&gt;0),(U1426-T1426)/T1426,"")</f>
        <v/>
      </c>
      <c r="Y1426" s="12" t="str">
        <f aca="false">IF(AND(K1426&gt;0,V1426&gt;0),(V1426-Resumen!$B$7)/Resumen!$B$7,"")</f>
        <v/>
      </c>
      <c r="Z1426" s="28" t="str">
        <f aca="false">IF(AND(K1426&gt;0,I1426&gt;0,V1426&gt;0,S1426&gt;0),V1426-S1426,"")</f>
        <v/>
      </c>
      <c r="AA1426" s="12" t="str">
        <f aca="false">IF(Z1426&lt;&gt;"",Z1426/S1426,"")</f>
        <v/>
      </c>
      <c r="AB1426" s="28" t="str">
        <f aca="false">IF(AND(K1426&gt;0,J1426&gt;0,V1426&gt;0,U1426&gt;0),V1426-U1426,"")</f>
        <v/>
      </c>
      <c r="AC1426" s="12" t="str">
        <f aca="false">IF(AB1426&lt;&gt;"",AB1426/U1426,"")</f>
        <v/>
      </c>
      <c r="AD1426" s="27" t="n">
        <v>0</v>
      </c>
      <c r="AE1426" s="27" t="n">
        <v>0</v>
      </c>
      <c r="AF1426" s="27" t="n">
        <v>0</v>
      </c>
      <c r="AG1426" s="28" t="n">
        <f aca="false">AD1426+AE1426+AF1426</f>
        <v>0</v>
      </c>
      <c r="AH1426" s="12" t="str">
        <f aca="false">IF(AG1426&gt;0,AD1426/AG1426,"")</f>
        <v/>
      </c>
      <c r="AI1426" s="27" t="n">
        <v>0</v>
      </c>
      <c r="AJ1426" s="27" t="n">
        <v>0</v>
      </c>
      <c r="AK1426" s="27" t="n">
        <v>0</v>
      </c>
      <c r="AL1426" s="22" t="str">
        <f aca="false">IF(OR(AJ1426&gt;0,AK1426&gt;0),"Sí","No")</f>
        <v>No</v>
      </c>
      <c r="AM1426" s="6"/>
      <c r="AN1426" s="6"/>
      <c r="AO1426" s="12" t="n">
        <f aca="false">IF(M1426&gt;0,K1426/M1426,"")</f>
        <v>1</v>
      </c>
      <c r="AP1426" s="22" t="str">
        <f aca="false">IF(M1426&gt;=Resumen!$B$5,"Alto","Bajo")</f>
        <v>Bajo</v>
      </c>
      <c r="AQ1426" s="22" t="str">
        <f aca="false">IF(AO1426&gt;=Resumen!$B$28,"Alto","Bajo")</f>
        <v>Alto</v>
      </c>
      <c r="AR1426" s="22" t="str">
        <f aca="false">AP1426&amp;" Potencial / "&amp;AQ1426&amp;" Share"</f>
        <v>Bajo Potencial / Alto Share</v>
      </c>
      <c r="AS1426" s="22" t="str">
        <f aca="false">IF(Q1426="Sí",IF(AO1426&gt;=Resumen!$B$29,"Alto","Bajo"),"")</f>
        <v/>
      </c>
      <c r="AT1426" s="22" t="str">
        <f aca="false">IF(AS1426&lt;&gt;"",AP1426&amp;" Potencial / "&amp;AS1426&amp;" Share","")</f>
        <v/>
      </c>
      <c r="AU1426" s="22" t="str">
        <f aca="false">IF(AH1426="","Sin dato",IF(AH1426-AO1426&gt;Resumen!$B$6,"Sobre-exhibido",IF(AO1426-AH1426&gt;Resumen!$B$6,"Sub-exhibido","En línea")))</f>
        <v>Sin dato</v>
      </c>
      <c r="AV1426" s="22" t="str">
        <f aca="false">IF(AT1426="","",IF(AT1426="Alto Potencial / Bajo Share",1,IF(AT1426="Alto Potencial / Alto Share",2,IF(AT1426="Bajo Potencial / Alto Share",3,4))))</f>
        <v/>
      </c>
      <c r="AW1426" s="22" t="str">
        <f aca="false">IF(Q1426="No","Sin competencia directa",IF(AV1426=1,"1 - Foco Conquista (Alto Pot / Bajo Share)",IF(AV1426=2,"2 - Foco Defensa (Alto Pot / Alto Share)",IF(AV1426=3,"3 - Monitoreo (Bajo Pot / Alto Share)","4 - Baja Prioridad (Bajo Pot / Bajo Share)"))))</f>
        <v>Sin competencia directa</v>
      </c>
      <c r="AX1426" s="12" t="str">
        <f aca="false">IF(OR(IFERROR(AND(W1426&lt;&gt;"",Y1426&lt;&gt;"",Y1426-W1426&gt;Resumen!$B$8),FALSE()),IFERROR(AND(X1426&lt;&gt;"",Y1426&lt;&gt;"",Y1426-X1426&gt;Resumen!$B$8),FALSE())),MAX(IF(IFERROR(AND(W1426&lt;&gt;"",Y1426&lt;&gt;"",Y1426-W1426&gt;Resumen!$B$8),FALSE()),Y1426-W1426,0),IF(IFERROR(AND(X1426&lt;&gt;"",Y1426&lt;&gt;"",Y1426-X1426&gt;Resumen!$B$8),FALSE()),Y1426-X1426,0)),"")</f>
        <v/>
      </c>
      <c r="AY1426" s="22" t="str">
        <f aca="false">IF(OR(IFERROR(AND(W1426&lt;&gt;"",Y1426&lt;&gt;"",Y1426-W1426&gt;Resumen!$B$8),FALSE()),IFERROR(AND(X1426&lt;&gt;"",Y1426&lt;&gt;"",Y1426-X1426&gt;Resumen!$B$8),FALSE())),TRIM("Lays tiene mayor markup que "&amp;IF(IFERROR(AND(W1426&lt;&gt;"",Y1426&lt;&gt;"",Y1426-W1426&gt;Resumen!$B$8),FALSE()),"Quento ","")&amp;IF(IFERROR(AND(X1426&lt;&gt;"",Y1426&lt;&gt;"",Y1426-X1426&gt;Resumen!$B$8),FALSE()),"Julicroc ","")&amp;"en este PDV"),"")</f>
        <v/>
      </c>
      <c r="AZ1426" s="22" t="str">
        <f aca="false">IF(COUNTIF('Plan Pehuamar - Lista'!$A$2:$A$167,A1426)&gt;0,"Sí","No")</f>
        <v>No</v>
      </c>
      <c r="BA1426" s="22" t="str">
        <f aca="false">IF(COUNTIF('Plan Combo 9+1'!$A$2:$A$226,A1426)&gt;0,"Sí","No")</f>
        <v>No</v>
      </c>
      <c r="BB1426" s="22" t="str">
        <f aca="false">IF(AH1426="","No",IF(BA1426="Sí",IF((AO1426-AH1426)&gt;Resumen!$B$6,"Sí","No"),IF((AO1426-AH1426)&gt;=Resumen!$B$132,"Sí","No")))</f>
        <v>No</v>
      </c>
      <c r="BC1426" s="22" t="str">
        <f aca="false">IF(AND(N1426="Sí",AL1426="Sí",AI1426=0),"Sí","No")</f>
        <v>No</v>
      </c>
      <c r="BD1426" s="22" t="str">
        <f aca="false">IF(COUNTIF('Plan 9+1 (con Pehuamar)'!$A$2:$A$227,A1426)&gt;0,"Sí","No")</f>
        <v>No</v>
      </c>
    </row>
    <row r="1427" customFormat="false" ht="15" hidden="false" customHeight="true" outlineLevel="0" collapsed="false">
      <c r="A1427" s="6" t="n">
        <v>402251</v>
      </c>
      <c r="B1427" s="6" t="n">
        <v>7</v>
      </c>
      <c r="C1427" s="6" t="n">
        <v>703</v>
      </c>
      <c r="D1427" s="6" t="s">
        <v>315</v>
      </c>
      <c r="E1427" s="6" t="s">
        <v>1596</v>
      </c>
      <c r="F1427" s="6" t="s">
        <v>201</v>
      </c>
      <c r="G1427" s="6" t="s">
        <v>129</v>
      </c>
      <c r="H1427" s="6" t="s">
        <v>197</v>
      </c>
      <c r="I1427" s="27" t="n">
        <v>30</v>
      </c>
      <c r="J1427" s="27" t="n">
        <v>0</v>
      </c>
      <c r="K1427" s="27" t="n">
        <v>30</v>
      </c>
      <c r="L1427" s="28" t="n">
        <f aca="false">I1427+J1427</f>
        <v>30</v>
      </c>
      <c r="M1427" s="28" t="n">
        <f aca="false">L1427+K1427</f>
        <v>60</v>
      </c>
      <c r="N1427" s="22" t="str">
        <f aca="false">IF(I1427&gt;0,"Sí","No")</f>
        <v>Sí</v>
      </c>
      <c r="O1427" s="22" t="str">
        <f aca="false">IF(J1427&gt;0,"Sí","No")</f>
        <v>No</v>
      </c>
      <c r="P1427" s="22" t="str">
        <f aca="false">IF(K1427&gt;0,"Sí","No")</f>
        <v>Sí</v>
      </c>
      <c r="Q1427" s="22" t="str">
        <f aca="false">IF(OR(I1427&gt;0,J1427&gt;0),"Sí","No")</f>
        <v>Sí</v>
      </c>
      <c r="R1427" s="27" t="n">
        <v>1780</v>
      </c>
      <c r="S1427" s="27" t="n">
        <v>2600</v>
      </c>
      <c r="T1427" s="27"/>
      <c r="U1427" s="27"/>
      <c r="V1427" s="27" t="n">
        <v>3500</v>
      </c>
      <c r="W1427" s="12" t="n">
        <f aca="false">IF(AND(I1427&gt;0,R1427&gt;0),(S1427-R1427)/R1427,"")</f>
        <v>0.460674157303371</v>
      </c>
      <c r="X1427" s="12" t="str">
        <f aca="false">IF(AND(J1427&gt;0,T1427&gt;0),(U1427-T1427)/T1427,"")</f>
        <v/>
      </c>
      <c r="Y1427" s="12" t="n">
        <f aca="false">IF(AND(K1427&gt;0,V1427&gt;0),(V1427-Resumen!$B$7)/Resumen!$B$7,"")</f>
        <v>0.4</v>
      </c>
      <c r="Z1427" s="28" t="n">
        <f aca="false">IF(AND(K1427&gt;0,I1427&gt;0,V1427&gt;0,S1427&gt;0),V1427-S1427,"")</f>
        <v>900</v>
      </c>
      <c r="AA1427" s="12" t="n">
        <f aca="false">IF(Z1427&lt;&gt;"",Z1427/S1427,"")</f>
        <v>0.346153846153846</v>
      </c>
      <c r="AB1427" s="28" t="str">
        <f aca="false">IF(AND(K1427&gt;0,J1427&gt;0,V1427&gt;0,U1427&gt;0),V1427-U1427,"")</f>
        <v/>
      </c>
      <c r="AC1427" s="12" t="str">
        <f aca="false">IF(AB1427&lt;&gt;"",AB1427/U1427,"")</f>
        <v/>
      </c>
      <c r="AD1427" s="27" t="n">
        <v>6</v>
      </c>
      <c r="AE1427" s="27" t="n">
        <v>6</v>
      </c>
      <c r="AF1427" s="27" t="n">
        <v>0</v>
      </c>
      <c r="AG1427" s="28" t="n">
        <f aca="false">AD1427+AE1427+AF1427</f>
        <v>12</v>
      </c>
      <c r="AH1427" s="12" t="n">
        <f aca="false">IF(AG1427&gt;0,AD1427/AG1427,"")</f>
        <v>0.5</v>
      </c>
      <c r="AI1427" s="27" t="n">
        <v>1</v>
      </c>
      <c r="AJ1427" s="27" t="n">
        <v>1</v>
      </c>
      <c r="AK1427" s="27" t="n">
        <v>0</v>
      </c>
      <c r="AL1427" s="22" t="str">
        <f aca="false">IF(OR(AJ1427&gt;0,AK1427&gt;0),"Sí","No")</f>
        <v>Sí</v>
      </c>
      <c r="AM1427" s="6" t="s">
        <v>198</v>
      </c>
      <c r="AN1427" s="6"/>
      <c r="AO1427" s="12" t="n">
        <f aca="false">IF(M1427&gt;0,K1427/M1427,"")</f>
        <v>0.5</v>
      </c>
      <c r="AP1427" s="22" t="str">
        <f aca="false">IF(M1427&gt;=Resumen!$B$5,"Alto","Bajo")</f>
        <v>Alto</v>
      </c>
      <c r="AQ1427" s="22" t="str">
        <f aca="false">IF(AO1427&gt;=Resumen!$B$28,"Alto","Bajo")</f>
        <v>Alto</v>
      </c>
      <c r="AR1427" s="22" t="str">
        <f aca="false">AP1427&amp;" Potencial / "&amp;AQ1427&amp;" Share"</f>
        <v>Alto Potencial / Alto Share</v>
      </c>
      <c r="AS1427" s="22" t="str">
        <f aca="false">IF(Q1427="Sí",IF(AO1427&gt;=Resumen!$B$29,"Alto","Bajo"),"")</f>
        <v>Alto</v>
      </c>
      <c r="AT1427" s="22" t="str">
        <f aca="false">IF(AS1427&lt;&gt;"",AP1427&amp;" Potencial / "&amp;AS1427&amp;" Share","")</f>
        <v>Alto Potencial / Alto Share</v>
      </c>
      <c r="AU1427" s="22" t="str">
        <f aca="false">IF(AH1427="","Sin dato",IF(AH1427-AO1427&gt;Resumen!$B$6,"Sobre-exhibido",IF(AO1427-AH1427&gt;Resumen!$B$6,"Sub-exhibido","En línea")))</f>
        <v>En línea</v>
      </c>
      <c r="AV1427" s="22" t="n">
        <f aca="false">IF(AT1427="","",IF(AT1427="Alto Potencial / Bajo Share",1,IF(AT1427="Alto Potencial / Alto Share",2,IF(AT1427="Bajo Potencial / Alto Share",3,4))))</f>
        <v>2</v>
      </c>
      <c r="AW1427" s="22" t="str">
        <f aca="false">IF(Q1427="No","Sin competencia directa",IF(AV1427=1,"1 - Foco Conquista (Alto Pot / Bajo Share)",IF(AV1427=2,"2 - Foco Defensa (Alto Pot / Alto Share)",IF(AV1427=3,"3 - Monitoreo (Bajo Pot / Alto Share)","4 - Baja Prioridad (Bajo Pot / Bajo Share)"))))</f>
        <v>2 - Foco Defensa (Alto Pot / Alto Share)</v>
      </c>
      <c r="AX1427" s="12" t="str">
        <f aca="false">IF(OR(IFERROR(AND(W1427&lt;&gt;"",Y1427&lt;&gt;"",Y1427-W1427&gt;Resumen!$B$8),FALSE()),IFERROR(AND(X1427&lt;&gt;"",Y1427&lt;&gt;"",Y1427-X1427&gt;Resumen!$B$8),FALSE())),MAX(IF(IFERROR(AND(W1427&lt;&gt;"",Y1427&lt;&gt;"",Y1427-W1427&gt;Resumen!$B$8),FALSE()),Y1427-W1427,0),IF(IFERROR(AND(X1427&lt;&gt;"",Y1427&lt;&gt;"",Y1427-X1427&gt;Resumen!$B$8),FALSE()),Y1427-X1427,0)),"")</f>
        <v/>
      </c>
      <c r="AY1427" s="22" t="str">
        <f aca="false">IF(OR(IFERROR(AND(W1427&lt;&gt;"",Y1427&lt;&gt;"",Y1427-W1427&gt;Resumen!$B$8),FALSE()),IFERROR(AND(X1427&lt;&gt;"",Y1427&lt;&gt;"",Y1427-X1427&gt;Resumen!$B$8),FALSE())),TRIM("Lays tiene mayor markup que "&amp;IF(IFERROR(AND(W1427&lt;&gt;"",Y1427&lt;&gt;"",Y1427-W1427&gt;Resumen!$B$8),FALSE()),"Quento ","")&amp;IF(IFERROR(AND(X1427&lt;&gt;"",Y1427&lt;&gt;"",Y1427-X1427&gt;Resumen!$B$8),FALSE()),"Julicroc ","")&amp;"en este PDV"),"")</f>
        <v/>
      </c>
      <c r="AZ1427" s="22" t="str">
        <f aca="false">IF(COUNTIF('Plan Pehuamar - Lista'!$A$2:$A$167,A1427)&gt;0,"Sí","No")</f>
        <v>No</v>
      </c>
      <c r="BA1427" s="22" t="str">
        <f aca="false">IF(COUNTIF('Plan Combo 9+1'!$A$2:$A$226,A1427)&gt;0,"Sí","No")</f>
        <v>No</v>
      </c>
      <c r="BB1427" s="22" t="str">
        <f aca="false">IF(AH1427="","No",IF(BA1427="Sí",IF((AO1427-AH1427)&gt;Resumen!$B$6,"Sí","No"),IF((AO1427-AH1427)&gt;=Resumen!$B$132,"Sí","No")))</f>
        <v>No</v>
      </c>
      <c r="BC1427" s="22" t="str">
        <f aca="false">IF(AND(N1427="Sí",AL1427="Sí",AI1427=0),"Sí","No")</f>
        <v>No</v>
      </c>
      <c r="BD1427" s="22" t="str">
        <f aca="false">IF(COUNTIF('Plan 9+1 (con Pehuamar)'!$A$2:$A$227,A1427)&gt;0,"Sí","No")</f>
        <v>No</v>
      </c>
    </row>
    <row r="1428" customFormat="false" ht="15" hidden="false" customHeight="true" outlineLevel="0" collapsed="false">
      <c r="A1428" s="6" t="n">
        <v>402252</v>
      </c>
      <c r="B1428" s="6" t="n">
        <v>7</v>
      </c>
      <c r="C1428" s="6" t="n">
        <v>703</v>
      </c>
      <c r="D1428" s="6" t="s">
        <v>315</v>
      </c>
      <c r="E1428" s="6" t="s">
        <v>1597</v>
      </c>
      <c r="F1428" s="6" t="s">
        <v>206</v>
      </c>
      <c r="G1428" s="6" t="s">
        <v>129</v>
      </c>
      <c r="H1428" s="6" t="s">
        <v>197</v>
      </c>
      <c r="I1428" s="27" t="n">
        <v>0</v>
      </c>
      <c r="J1428" s="27" t="n">
        <v>0</v>
      </c>
      <c r="K1428" s="27" t="n">
        <v>2.3</v>
      </c>
      <c r="L1428" s="28" t="n">
        <f aca="false">I1428+J1428</f>
        <v>0</v>
      </c>
      <c r="M1428" s="28" t="n">
        <f aca="false">L1428+K1428</f>
        <v>2.3</v>
      </c>
      <c r="N1428" s="22" t="str">
        <f aca="false">IF(I1428&gt;0,"Sí","No")</f>
        <v>No</v>
      </c>
      <c r="O1428" s="22" t="str">
        <f aca="false">IF(J1428&gt;0,"Sí","No")</f>
        <v>No</v>
      </c>
      <c r="P1428" s="22" t="str">
        <f aca="false">IF(K1428&gt;0,"Sí","No")</f>
        <v>Sí</v>
      </c>
      <c r="Q1428" s="22" t="str">
        <f aca="false">IF(OR(I1428&gt;0,J1428&gt;0),"Sí","No")</f>
        <v>No</v>
      </c>
      <c r="R1428" s="27"/>
      <c r="S1428" s="27"/>
      <c r="T1428" s="27"/>
      <c r="U1428" s="27"/>
      <c r="V1428" s="27"/>
      <c r="W1428" s="12" t="str">
        <f aca="false">IF(AND(I1428&gt;0,R1428&gt;0),(S1428-R1428)/R1428,"")</f>
        <v/>
      </c>
      <c r="X1428" s="12" t="str">
        <f aca="false">IF(AND(J1428&gt;0,T1428&gt;0),(U1428-T1428)/T1428,"")</f>
        <v/>
      </c>
      <c r="Y1428" s="12" t="str">
        <f aca="false">IF(AND(K1428&gt;0,V1428&gt;0),(V1428-Resumen!$B$7)/Resumen!$B$7,"")</f>
        <v/>
      </c>
      <c r="Z1428" s="28" t="str">
        <f aca="false">IF(AND(K1428&gt;0,I1428&gt;0,V1428&gt;0,S1428&gt;0),V1428-S1428,"")</f>
        <v/>
      </c>
      <c r="AA1428" s="12" t="str">
        <f aca="false">IF(Z1428&lt;&gt;"",Z1428/S1428,"")</f>
        <v/>
      </c>
      <c r="AB1428" s="28" t="str">
        <f aca="false">IF(AND(K1428&gt;0,J1428&gt;0,V1428&gt;0,U1428&gt;0),V1428-U1428,"")</f>
        <v/>
      </c>
      <c r="AC1428" s="12" t="str">
        <f aca="false">IF(AB1428&lt;&gt;"",AB1428/U1428,"")</f>
        <v/>
      </c>
      <c r="AD1428" s="27" t="n">
        <v>0</v>
      </c>
      <c r="AE1428" s="27" t="n">
        <v>0</v>
      </c>
      <c r="AF1428" s="27" t="n">
        <v>0</v>
      </c>
      <c r="AG1428" s="28" t="n">
        <f aca="false">AD1428+AE1428+AF1428</f>
        <v>0</v>
      </c>
      <c r="AH1428" s="12" t="str">
        <f aca="false">IF(AG1428&gt;0,AD1428/AG1428,"")</f>
        <v/>
      </c>
      <c r="AI1428" s="27" t="n">
        <v>0</v>
      </c>
      <c r="AJ1428" s="27" t="n">
        <v>0</v>
      </c>
      <c r="AK1428" s="27" t="n">
        <v>0</v>
      </c>
      <c r="AL1428" s="22" t="str">
        <f aca="false">IF(OR(AJ1428&gt;0,AK1428&gt;0),"Sí","No")</f>
        <v>No</v>
      </c>
      <c r="AM1428" s="6"/>
      <c r="AN1428" s="6"/>
      <c r="AO1428" s="12" t="n">
        <f aca="false">IF(M1428&gt;0,K1428/M1428,"")</f>
        <v>1</v>
      </c>
      <c r="AP1428" s="22" t="str">
        <f aca="false">IF(M1428&gt;=Resumen!$B$5,"Alto","Bajo")</f>
        <v>Bajo</v>
      </c>
      <c r="AQ1428" s="22" t="str">
        <f aca="false">IF(AO1428&gt;=Resumen!$B$28,"Alto","Bajo")</f>
        <v>Alto</v>
      </c>
      <c r="AR1428" s="22" t="str">
        <f aca="false">AP1428&amp;" Potencial / "&amp;AQ1428&amp;" Share"</f>
        <v>Bajo Potencial / Alto Share</v>
      </c>
      <c r="AS1428" s="22" t="str">
        <f aca="false">IF(Q1428="Sí",IF(AO1428&gt;=Resumen!$B$29,"Alto","Bajo"),"")</f>
        <v/>
      </c>
      <c r="AT1428" s="22" t="str">
        <f aca="false">IF(AS1428&lt;&gt;"",AP1428&amp;" Potencial / "&amp;AS1428&amp;" Share","")</f>
        <v/>
      </c>
      <c r="AU1428" s="22" t="str">
        <f aca="false">IF(AH1428="","Sin dato",IF(AH1428-AO1428&gt;Resumen!$B$6,"Sobre-exhibido",IF(AO1428-AH1428&gt;Resumen!$B$6,"Sub-exhibido","En línea")))</f>
        <v>Sin dato</v>
      </c>
      <c r="AV1428" s="22" t="str">
        <f aca="false">IF(AT1428="","",IF(AT1428="Alto Potencial / Bajo Share",1,IF(AT1428="Alto Potencial / Alto Share",2,IF(AT1428="Bajo Potencial / Alto Share",3,4))))</f>
        <v/>
      </c>
      <c r="AW1428" s="22" t="str">
        <f aca="false">IF(Q1428="No","Sin competencia directa",IF(AV1428=1,"1 - Foco Conquista (Alto Pot / Bajo Share)",IF(AV1428=2,"2 - Foco Defensa (Alto Pot / Alto Share)",IF(AV1428=3,"3 - Monitoreo (Bajo Pot / Alto Share)","4 - Baja Prioridad (Bajo Pot / Bajo Share)"))))</f>
        <v>Sin competencia directa</v>
      </c>
      <c r="AX1428" s="12" t="str">
        <f aca="false">IF(OR(IFERROR(AND(W1428&lt;&gt;"",Y1428&lt;&gt;"",Y1428-W1428&gt;Resumen!$B$8),FALSE()),IFERROR(AND(X1428&lt;&gt;"",Y1428&lt;&gt;"",Y1428-X1428&gt;Resumen!$B$8),FALSE())),MAX(IF(IFERROR(AND(W1428&lt;&gt;"",Y1428&lt;&gt;"",Y1428-W1428&gt;Resumen!$B$8),FALSE()),Y1428-W1428,0),IF(IFERROR(AND(X1428&lt;&gt;"",Y1428&lt;&gt;"",Y1428-X1428&gt;Resumen!$B$8),FALSE()),Y1428-X1428,0)),"")</f>
        <v/>
      </c>
      <c r="AY1428" s="22" t="str">
        <f aca="false">IF(OR(IFERROR(AND(W1428&lt;&gt;"",Y1428&lt;&gt;"",Y1428-W1428&gt;Resumen!$B$8),FALSE()),IFERROR(AND(X1428&lt;&gt;"",Y1428&lt;&gt;"",Y1428-X1428&gt;Resumen!$B$8),FALSE())),TRIM("Lays tiene mayor markup que "&amp;IF(IFERROR(AND(W1428&lt;&gt;"",Y1428&lt;&gt;"",Y1428-W1428&gt;Resumen!$B$8),FALSE()),"Quento ","")&amp;IF(IFERROR(AND(X1428&lt;&gt;"",Y1428&lt;&gt;"",Y1428-X1428&gt;Resumen!$B$8),FALSE()),"Julicroc ","")&amp;"en este PDV"),"")</f>
        <v/>
      </c>
      <c r="AZ1428" s="22" t="str">
        <f aca="false">IF(COUNTIF('Plan Pehuamar - Lista'!$A$2:$A$167,A1428)&gt;0,"Sí","No")</f>
        <v>No</v>
      </c>
      <c r="BA1428" s="22" t="str">
        <f aca="false">IF(COUNTIF('Plan Combo 9+1'!$A$2:$A$226,A1428)&gt;0,"Sí","No")</f>
        <v>No</v>
      </c>
      <c r="BB1428" s="22" t="str">
        <f aca="false">IF(AH1428="","No",IF(BA1428="Sí",IF((AO1428-AH1428)&gt;Resumen!$B$6,"Sí","No"),IF((AO1428-AH1428)&gt;=Resumen!$B$132,"Sí","No")))</f>
        <v>No</v>
      </c>
      <c r="BC1428" s="22" t="str">
        <f aca="false">IF(AND(N1428="Sí",AL1428="Sí",AI1428=0),"Sí","No")</f>
        <v>No</v>
      </c>
      <c r="BD1428" s="22" t="str">
        <f aca="false">IF(COUNTIF('Plan 9+1 (con Pehuamar)'!$A$2:$A$227,A1428)&gt;0,"Sí","No")</f>
        <v>No</v>
      </c>
    </row>
    <row r="1429" customFormat="false" ht="15" hidden="false" customHeight="true" outlineLevel="0" collapsed="false">
      <c r="A1429" s="6" t="n">
        <v>402253</v>
      </c>
      <c r="B1429" s="6" t="n">
        <v>7</v>
      </c>
      <c r="C1429" s="6" t="n">
        <v>703</v>
      </c>
      <c r="D1429" s="6" t="s">
        <v>315</v>
      </c>
      <c r="E1429" s="6" t="s">
        <v>1598</v>
      </c>
      <c r="F1429" s="6" t="s">
        <v>273</v>
      </c>
      <c r="G1429" s="6" t="s">
        <v>129</v>
      </c>
      <c r="H1429" s="6" t="s">
        <v>197</v>
      </c>
      <c r="I1429" s="27" t="n">
        <v>35</v>
      </c>
      <c r="J1429" s="27" t="n">
        <v>0</v>
      </c>
      <c r="K1429" s="27" t="n">
        <v>20</v>
      </c>
      <c r="L1429" s="28" t="n">
        <f aca="false">I1429+J1429</f>
        <v>35</v>
      </c>
      <c r="M1429" s="28" t="n">
        <f aca="false">L1429+K1429</f>
        <v>55</v>
      </c>
      <c r="N1429" s="22" t="str">
        <f aca="false">IF(I1429&gt;0,"Sí","No")</f>
        <v>Sí</v>
      </c>
      <c r="O1429" s="22" t="str">
        <f aca="false">IF(J1429&gt;0,"Sí","No")</f>
        <v>No</v>
      </c>
      <c r="P1429" s="22" t="str">
        <f aca="false">IF(K1429&gt;0,"Sí","No")</f>
        <v>Sí</v>
      </c>
      <c r="Q1429" s="22" t="str">
        <f aca="false">IF(OR(I1429&gt;0,J1429&gt;0),"Sí","No")</f>
        <v>Sí</v>
      </c>
      <c r="R1429" s="27" t="n">
        <v>1800</v>
      </c>
      <c r="S1429" s="27" t="n">
        <v>2800</v>
      </c>
      <c r="T1429" s="27"/>
      <c r="U1429" s="27"/>
      <c r="V1429" s="27" t="n">
        <v>3500</v>
      </c>
      <c r="W1429" s="12" t="n">
        <f aca="false">IF(AND(I1429&gt;0,R1429&gt;0),(S1429-R1429)/R1429,"")</f>
        <v>0.555555555555556</v>
      </c>
      <c r="X1429" s="12" t="str">
        <f aca="false">IF(AND(J1429&gt;0,T1429&gt;0),(U1429-T1429)/T1429,"")</f>
        <v/>
      </c>
      <c r="Y1429" s="12" t="n">
        <f aca="false">IF(AND(K1429&gt;0,V1429&gt;0),(V1429-Resumen!$B$7)/Resumen!$B$7,"")</f>
        <v>0.4</v>
      </c>
      <c r="Z1429" s="28" t="n">
        <f aca="false">IF(AND(K1429&gt;0,I1429&gt;0,V1429&gt;0,S1429&gt;0),V1429-S1429,"")</f>
        <v>700</v>
      </c>
      <c r="AA1429" s="12" t="n">
        <f aca="false">IF(Z1429&lt;&gt;"",Z1429/S1429,"")</f>
        <v>0.25</v>
      </c>
      <c r="AB1429" s="28" t="str">
        <f aca="false">IF(AND(K1429&gt;0,J1429&gt;0,V1429&gt;0,U1429&gt;0),V1429-U1429,"")</f>
        <v/>
      </c>
      <c r="AC1429" s="12" t="str">
        <f aca="false">IF(AB1429&lt;&gt;"",AB1429/U1429,"")</f>
        <v/>
      </c>
      <c r="AD1429" s="27" t="n">
        <v>5</v>
      </c>
      <c r="AE1429" s="27" t="n">
        <v>8</v>
      </c>
      <c r="AF1429" s="27" t="n">
        <v>0</v>
      </c>
      <c r="AG1429" s="28" t="n">
        <f aca="false">AD1429+AE1429+AF1429</f>
        <v>13</v>
      </c>
      <c r="AH1429" s="12" t="n">
        <f aca="false">IF(AG1429&gt;0,AD1429/AG1429,"")</f>
        <v>0.384615384615385</v>
      </c>
      <c r="AI1429" s="27" t="n">
        <v>0</v>
      </c>
      <c r="AJ1429" s="27" t="n">
        <v>0</v>
      </c>
      <c r="AK1429" s="27" t="n">
        <v>0</v>
      </c>
      <c r="AL1429" s="22" t="str">
        <f aca="false">IF(OR(AJ1429&gt;0,AK1429&gt;0),"Sí","No")</f>
        <v>No</v>
      </c>
      <c r="AM1429" s="6" t="s">
        <v>198</v>
      </c>
      <c r="AN1429" s="6"/>
      <c r="AO1429" s="12" t="n">
        <f aca="false">IF(M1429&gt;0,K1429/M1429,"")</f>
        <v>0.363636363636364</v>
      </c>
      <c r="AP1429" s="22" t="str">
        <f aca="false">IF(M1429&gt;=Resumen!$B$5,"Alto","Bajo")</f>
        <v>Alto</v>
      </c>
      <c r="AQ1429" s="22" t="str">
        <f aca="false">IF(AO1429&gt;=Resumen!$B$28,"Alto","Bajo")</f>
        <v>Bajo</v>
      </c>
      <c r="AR1429" s="22" t="str">
        <f aca="false">AP1429&amp;" Potencial / "&amp;AQ1429&amp;" Share"</f>
        <v>Alto Potencial / Bajo Share</v>
      </c>
      <c r="AS1429" s="22" t="str">
        <f aca="false">IF(Q1429="Sí",IF(AO1429&gt;=Resumen!$B$29,"Alto","Bajo"),"")</f>
        <v>Bajo</v>
      </c>
      <c r="AT1429" s="22" t="str">
        <f aca="false">IF(AS1429&lt;&gt;"",AP1429&amp;" Potencial / "&amp;AS1429&amp;" Share","")</f>
        <v>Alto Potencial / Bajo Share</v>
      </c>
      <c r="AU1429" s="22" t="str">
        <f aca="false">IF(AH1429="","Sin dato",IF(AH1429-AO1429&gt;Resumen!$B$6,"Sobre-exhibido",IF(AO1429-AH1429&gt;Resumen!$B$6,"Sub-exhibido","En línea")))</f>
        <v>En línea</v>
      </c>
      <c r="AV1429" s="22" t="n">
        <f aca="false">IF(AT1429="","",IF(AT1429="Alto Potencial / Bajo Share",1,IF(AT1429="Alto Potencial / Alto Share",2,IF(AT1429="Bajo Potencial / Alto Share",3,4))))</f>
        <v>1</v>
      </c>
      <c r="AW1429" s="22" t="str">
        <f aca="false">IF(Q1429="No","Sin competencia directa",IF(AV1429=1,"1 - Foco Conquista (Alto Pot / Bajo Share)",IF(AV1429=2,"2 - Foco Defensa (Alto Pot / Alto Share)",IF(AV1429=3,"3 - Monitoreo (Bajo Pot / Alto Share)","4 - Baja Prioridad (Bajo Pot / Bajo Share)"))))</f>
        <v>1 - Foco Conquista (Alto Pot / Bajo Share)</v>
      </c>
      <c r="AX1429" s="12" t="str">
        <f aca="false">IF(OR(IFERROR(AND(W1429&lt;&gt;"",Y1429&lt;&gt;"",Y1429-W1429&gt;Resumen!$B$8),FALSE()),IFERROR(AND(X1429&lt;&gt;"",Y1429&lt;&gt;"",Y1429-X1429&gt;Resumen!$B$8),FALSE())),MAX(IF(IFERROR(AND(W1429&lt;&gt;"",Y1429&lt;&gt;"",Y1429-W1429&gt;Resumen!$B$8),FALSE()),Y1429-W1429,0),IF(IFERROR(AND(X1429&lt;&gt;"",Y1429&lt;&gt;"",Y1429-X1429&gt;Resumen!$B$8),FALSE()),Y1429-X1429,0)),"")</f>
        <v/>
      </c>
      <c r="AY1429" s="22" t="str">
        <f aca="false">IF(OR(IFERROR(AND(W1429&lt;&gt;"",Y1429&lt;&gt;"",Y1429-W1429&gt;Resumen!$B$8),FALSE()),IFERROR(AND(X1429&lt;&gt;"",Y1429&lt;&gt;"",Y1429-X1429&gt;Resumen!$B$8),FALSE())),TRIM("Lays tiene mayor markup que "&amp;IF(IFERROR(AND(W1429&lt;&gt;"",Y1429&lt;&gt;"",Y1429-W1429&gt;Resumen!$B$8),FALSE()),"Quento ","")&amp;IF(IFERROR(AND(X1429&lt;&gt;"",Y1429&lt;&gt;"",Y1429-X1429&gt;Resumen!$B$8),FALSE()),"Julicroc ","")&amp;"en este PDV"),"")</f>
        <v/>
      </c>
      <c r="AZ1429" s="22" t="str">
        <f aca="false">IF(COUNTIF('Plan Pehuamar - Lista'!$A$2:$A$167,A1429)&gt;0,"Sí","No")</f>
        <v>No</v>
      </c>
      <c r="BA1429" s="22" t="str">
        <f aca="false">IF(COUNTIF('Plan Combo 9+1'!$A$2:$A$226,A1429)&gt;0,"Sí","No")</f>
        <v>Sí</v>
      </c>
      <c r="BB1429" s="22" t="str">
        <f aca="false">IF(AH1429="","No",IF(BA1429="Sí",IF((AO1429-AH1429)&gt;Resumen!$B$6,"Sí","No"),IF((AO1429-AH1429)&gt;=Resumen!$B$132,"Sí","No")))</f>
        <v>No</v>
      </c>
      <c r="BC1429" s="22" t="str">
        <f aca="false">IF(AND(N1429="Sí",AL1429="Sí",AI1429=0),"Sí","No")</f>
        <v>No</v>
      </c>
      <c r="BD1429" s="22" t="str">
        <f aca="false">IF(COUNTIF('Plan 9+1 (con Pehuamar)'!$A$2:$A$227,A1429)&gt;0,"Sí","No")</f>
        <v>No</v>
      </c>
    </row>
    <row r="1430" customFormat="false" ht="15" hidden="false" customHeight="true" outlineLevel="0" collapsed="false">
      <c r="A1430" s="6" t="n">
        <v>402254</v>
      </c>
      <c r="B1430" s="6" t="n">
        <v>7</v>
      </c>
      <c r="C1430" s="6" t="n">
        <v>703</v>
      </c>
      <c r="D1430" s="6" t="s">
        <v>315</v>
      </c>
      <c r="E1430" s="6" t="s">
        <v>1599</v>
      </c>
      <c r="F1430" s="6" t="s">
        <v>201</v>
      </c>
      <c r="G1430" s="6" t="s">
        <v>129</v>
      </c>
      <c r="H1430" s="6" t="s">
        <v>197</v>
      </c>
      <c r="I1430" s="27" t="n">
        <v>30</v>
      </c>
      <c r="J1430" s="27" t="n">
        <v>0</v>
      </c>
      <c r="K1430" s="27" t="n">
        <v>25</v>
      </c>
      <c r="L1430" s="28" t="n">
        <f aca="false">I1430+J1430</f>
        <v>30</v>
      </c>
      <c r="M1430" s="28" t="n">
        <f aca="false">L1430+K1430</f>
        <v>55</v>
      </c>
      <c r="N1430" s="22" t="str">
        <f aca="false">IF(I1430&gt;0,"Sí","No")</f>
        <v>Sí</v>
      </c>
      <c r="O1430" s="22" t="str">
        <f aca="false">IF(J1430&gt;0,"Sí","No")</f>
        <v>No</v>
      </c>
      <c r="P1430" s="22" t="str">
        <f aca="false">IF(K1430&gt;0,"Sí","No")</f>
        <v>Sí</v>
      </c>
      <c r="Q1430" s="22" t="str">
        <f aca="false">IF(OR(I1430&gt;0,J1430&gt;0),"Sí","No")</f>
        <v>Sí</v>
      </c>
      <c r="R1430" s="27" t="n">
        <v>1900</v>
      </c>
      <c r="S1430" s="27" t="n">
        <v>2700</v>
      </c>
      <c r="T1430" s="27"/>
      <c r="U1430" s="27"/>
      <c r="V1430" s="27" t="n">
        <v>3500</v>
      </c>
      <c r="W1430" s="12" t="n">
        <f aca="false">IF(AND(I1430&gt;0,R1430&gt;0),(S1430-R1430)/R1430,"")</f>
        <v>0.421052631578947</v>
      </c>
      <c r="X1430" s="12" t="str">
        <f aca="false">IF(AND(J1430&gt;0,T1430&gt;0),(U1430-T1430)/T1430,"")</f>
        <v/>
      </c>
      <c r="Y1430" s="12" t="n">
        <f aca="false">IF(AND(K1430&gt;0,V1430&gt;0),(V1430-Resumen!$B$7)/Resumen!$B$7,"")</f>
        <v>0.4</v>
      </c>
      <c r="Z1430" s="28" t="n">
        <f aca="false">IF(AND(K1430&gt;0,I1430&gt;0,V1430&gt;0,S1430&gt;0),V1430-S1430,"")</f>
        <v>800</v>
      </c>
      <c r="AA1430" s="12" t="n">
        <f aca="false">IF(Z1430&lt;&gt;"",Z1430/S1430,"")</f>
        <v>0.296296296296296</v>
      </c>
      <c r="AB1430" s="28" t="str">
        <f aca="false">IF(AND(K1430&gt;0,J1430&gt;0,V1430&gt;0,U1430&gt;0),V1430-U1430,"")</f>
        <v/>
      </c>
      <c r="AC1430" s="12" t="str">
        <f aca="false">IF(AB1430&lt;&gt;"",AB1430/U1430,"")</f>
        <v/>
      </c>
      <c r="AD1430" s="27" t="n">
        <v>6</v>
      </c>
      <c r="AE1430" s="27" t="n">
        <v>6</v>
      </c>
      <c r="AF1430" s="27" t="n">
        <v>0</v>
      </c>
      <c r="AG1430" s="28" t="n">
        <f aca="false">AD1430+AE1430+AF1430</f>
        <v>12</v>
      </c>
      <c r="AH1430" s="12" t="n">
        <f aca="false">IF(AG1430&gt;0,AD1430/AG1430,"")</f>
        <v>0.5</v>
      </c>
      <c r="AI1430" s="27" t="n">
        <v>0</v>
      </c>
      <c r="AJ1430" s="27" t="n">
        <v>0</v>
      </c>
      <c r="AK1430" s="27" t="n">
        <v>0</v>
      </c>
      <c r="AL1430" s="22" t="str">
        <f aca="false">IF(OR(AJ1430&gt;0,AK1430&gt;0),"Sí","No")</f>
        <v>No</v>
      </c>
      <c r="AM1430" s="6" t="s">
        <v>397</v>
      </c>
      <c r="AN1430" s="6"/>
      <c r="AO1430" s="12" t="n">
        <f aca="false">IF(M1430&gt;0,K1430/M1430,"")</f>
        <v>0.454545454545455</v>
      </c>
      <c r="AP1430" s="22" t="str">
        <f aca="false">IF(M1430&gt;=Resumen!$B$5,"Alto","Bajo")</f>
        <v>Alto</v>
      </c>
      <c r="AQ1430" s="22" t="str">
        <f aca="false">IF(AO1430&gt;=Resumen!$B$28,"Alto","Bajo")</f>
        <v>Alto</v>
      </c>
      <c r="AR1430" s="22" t="str">
        <f aca="false">AP1430&amp;" Potencial / "&amp;AQ1430&amp;" Share"</f>
        <v>Alto Potencial / Alto Share</v>
      </c>
      <c r="AS1430" s="22" t="str">
        <f aca="false">IF(Q1430="Sí",IF(AO1430&gt;=Resumen!$B$29,"Alto","Bajo"),"")</f>
        <v>Bajo</v>
      </c>
      <c r="AT1430" s="22" t="str">
        <f aca="false">IF(AS1430&lt;&gt;"",AP1430&amp;" Potencial / "&amp;AS1430&amp;" Share","")</f>
        <v>Alto Potencial / Bajo Share</v>
      </c>
      <c r="AU1430" s="22" t="str">
        <f aca="false">IF(AH1430="","Sin dato",IF(AH1430-AO1430&gt;Resumen!$B$6,"Sobre-exhibido",IF(AO1430-AH1430&gt;Resumen!$B$6,"Sub-exhibido","En línea")))</f>
        <v>En línea</v>
      </c>
      <c r="AV1430" s="22" t="n">
        <f aca="false">IF(AT1430="","",IF(AT1430="Alto Potencial / Bajo Share",1,IF(AT1430="Alto Potencial / Alto Share",2,IF(AT1430="Bajo Potencial / Alto Share",3,4))))</f>
        <v>1</v>
      </c>
      <c r="AW1430" s="22" t="str">
        <f aca="false">IF(Q1430="No","Sin competencia directa",IF(AV1430=1,"1 - Foco Conquista (Alto Pot / Bajo Share)",IF(AV1430=2,"2 - Foco Defensa (Alto Pot / Alto Share)",IF(AV1430=3,"3 - Monitoreo (Bajo Pot / Alto Share)","4 - Baja Prioridad (Bajo Pot / Bajo Share)"))))</f>
        <v>1 - Foco Conquista (Alto Pot / Bajo Share)</v>
      </c>
      <c r="AX1430" s="12" t="str">
        <f aca="false">IF(OR(IFERROR(AND(W1430&lt;&gt;"",Y1430&lt;&gt;"",Y1430-W1430&gt;Resumen!$B$8),FALSE()),IFERROR(AND(X1430&lt;&gt;"",Y1430&lt;&gt;"",Y1430-X1430&gt;Resumen!$B$8),FALSE())),MAX(IF(IFERROR(AND(W1430&lt;&gt;"",Y1430&lt;&gt;"",Y1430-W1430&gt;Resumen!$B$8),FALSE()),Y1430-W1430,0),IF(IFERROR(AND(X1430&lt;&gt;"",Y1430&lt;&gt;"",Y1430-X1430&gt;Resumen!$B$8),FALSE()),Y1430-X1430,0)),"")</f>
        <v/>
      </c>
      <c r="AY1430" s="22" t="str">
        <f aca="false">IF(OR(IFERROR(AND(W1430&lt;&gt;"",Y1430&lt;&gt;"",Y1430-W1430&gt;Resumen!$B$8),FALSE()),IFERROR(AND(X1430&lt;&gt;"",Y1430&lt;&gt;"",Y1430-X1430&gt;Resumen!$B$8),FALSE())),TRIM("Lays tiene mayor markup que "&amp;IF(IFERROR(AND(W1430&lt;&gt;"",Y1430&lt;&gt;"",Y1430-W1430&gt;Resumen!$B$8),FALSE()),"Quento ","")&amp;IF(IFERROR(AND(X1430&lt;&gt;"",Y1430&lt;&gt;"",Y1430-X1430&gt;Resumen!$B$8),FALSE()),"Julicroc ","")&amp;"en este PDV"),"")</f>
        <v/>
      </c>
      <c r="AZ1430" s="22" t="str">
        <f aca="false">IF(COUNTIF('Plan Pehuamar - Lista'!$A$2:$A$167,A1430)&gt;0,"Sí","No")</f>
        <v>No</v>
      </c>
      <c r="BA1430" s="22" t="str">
        <f aca="false">IF(COUNTIF('Plan Combo 9+1'!$A$2:$A$226,A1430)&gt;0,"Sí","No")</f>
        <v>No</v>
      </c>
      <c r="BB1430" s="22" t="str">
        <f aca="false">IF(AH1430="","No",IF(BA1430="Sí",IF((AO1430-AH1430)&gt;Resumen!$B$6,"Sí","No"),IF((AO1430-AH1430)&gt;=Resumen!$B$132,"Sí","No")))</f>
        <v>No</v>
      </c>
      <c r="BC1430" s="22" t="str">
        <f aca="false">IF(AND(N1430="Sí",AL1430="Sí",AI1430=0),"Sí","No")</f>
        <v>No</v>
      </c>
      <c r="BD1430" s="22" t="str">
        <f aca="false">IF(COUNTIF('Plan 9+1 (con Pehuamar)'!$A$2:$A$227,A1430)&gt;0,"Sí","No")</f>
        <v>No</v>
      </c>
    </row>
    <row r="1431" customFormat="false" ht="15" hidden="false" customHeight="true" outlineLevel="0" collapsed="false">
      <c r="A1431" s="6" t="n">
        <v>402294</v>
      </c>
      <c r="B1431" s="6" t="n">
        <v>7</v>
      </c>
      <c r="C1431" s="6" t="n">
        <v>703</v>
      </c>
      <c r="D1431" s="6" t="s">
        <v>315</v>
      </c>
      <c r="E1431" s="6" t="s">
        <v>1600</v>
      </c>
      <c r="F1431" s="6" t="s">
        <v>196</v>
      </c>
      <c r="G1431" s="6" t="s">
        <v>129</v>
      </c>
      <c r="H1431" s="6" t="s">
        <v>197</v>
      </c>
      <c r="I1431" s="27" t="n">
        <v>6</v>
      </c>
      <c r="J1431" s="27" t="n">
        <v>0</v>
      </c>
      <c r="K1431" s="27" t="n">
        <v>6</v>
      </c>
      <c r="L1431" s="28" t="n">
        <f aca="false">I1431+J1431</f>
        <v>6</v>
      </c>
      <c r="M1431" s="28" t="n">
        <f aca="false">L1431+K1431</f>
        <v>12</v>
      </c>
      <c r="N1431" s="22" t="str">
        <f aca="false">IF(I1431&gt;0,"Sí","No")</f>
        <v>Sí</v>
      </c>
      <c r="O1431" s="22" t="str">
        <f aca="false">IF(J1431&gt;0,"Sí","No")</f>
        <v>No</v>
      </c>
      <c r="P1431" s="22" t="str">
        <f aca="false">IF(K1431&gt;0,"Sí","No")</f>
        <v>Sí</v>
      </c>
      <c r="Q1431" s="22" t="str">
        <f aca="false">IF(OR(I1431&gt;0,J1431&gt;0),"Sí","No")</f>
        <v>Sí</v>
      </c>
      <c r="R1431" s="27" t="n">
        <v>1800</v>
      </c>
      <c r="S1431" s="27" t="n">
        <v>2700</v>
      </c>
      <c r="T1431" s="27"/>
      <c r="U1431" s="27"/>
      <c r="V1431" s="27" t="n">
        <v>3500</v>
      </c>
      <c r="W1431" s="12" t="n">
        <f aca="false">IF(AND(I1431&gt;0,R1431&gt;0),(S1431-R1431)/R1431,"")</f>
        <v>0.5</v>
      </c>
      <c r="X1431" s="12" t="str">
        <f aca="false">IF(AND(J1431&gt;0,T1431&gt;0),(U1431-T1431)/T1431,"")</f>
        <v/>
      </c>
      <c r="Y1431" s="12" t="n">
        <f aca="false">IF(AND(K1431&gt;0,V1431&gt;0),(V1431-Resumen!$B$7)/Resumen!$B$7,"")</f>
        <v>0.4</v>
      </c>
      <c r="Z1431" s="28" t="n">
        <f aca="false">IF(AND(K1431&gt;0,I1431&gt;0,V1431&gt;0,S1431&gt;0),V1431-S1431,"")</f>
        <v>800</v>
      </c>
      <c r="AA1431" s="12" t="n">
        <f aca="false">IF(Z1431&lt;&gt;"",Z1431/S1431,"")</f>
        <v>0.296296296296296</v>
      </c>
      <c r="AB1431" s="28" t="str">
        <f aca="false">IF(AND(K1431&gt;0,J1431&gt;0,V1431&gt;0,U1431&gt;0),V1431-U1431,"")</f>
        <v/>
      </c>
      <c r="AC1431" s="12" t="str">
        <f aca="false">IF(AB1431&lt;&gt;"",AB1431/U1431,"")</f>
        <v/>
      </c>
      <c r="AD1431" s="27" t="n">
        <v>3</v>
      </c>
      <c r="AE1431" s="27" t="n">
        <v>4</v>
      </c>
      <c r="AF1431" s="27" t="n">
        <v>0</v>
      </c>
      <c r="AG1431" s="28" t="n">
        <f aca="false">AD1431+AE1431+AF1431</f>
        <v>7</v>
      </c>
      <c r="AH1431" s="12" t="n">
        <f aca="false">IF(AG1431&gt;0,AD1431/AG1431,"")</f>
        <v>0.428571428571429</v>
      </c>
      <c r="AI1431" s="27" t="n">
        <v>0</v>
      </c>
      <c r="AJ1431" s="27" t="n">
        <v>0</v>
      </c>
      <c r="AK1431" s="27" t="n">
        <v>0</v>
      </c>
      <c r="AL1431" s="22" t="str">
        <f aca="false">IF(OR(AJ1431&gt;0,AK1431&gt;0),"Sí","No")</f>
        <v>No</v>
      </c>
      <c r="AM1431" s="6" t="s">
        <v>198</v>
      </c>
      <c r="AN1431" s="6"/>
      <c r="AO1431" s="12" t="n">
        <f aca="false">IF(M1431&gt;0,K1431/M1431,"")</f>
        <v>0.5</v>
      </c>
      <c r="AP1431" s="22" t="str">
        <f aca="false">IF(M1431&gt;=Resumen!$B$5,"Alto","Bajo")</f>
        <v>Bajo</v>
      </c>
      <c r="AQ1431" s="22" t="str">
        <f aca="false">IF(AO1431&gt;=Resumen!$B$28,"Alto","Bajo")</f>
        <v>Alto</v>
      </c>
      <c r="AR1431" s="22" t="str">
        <f aca="false">AP1431&amp;" Potencial / "&amp;AQ1431&amp;" Share"</f>
        <v>Bajo Potencial / Alto Share</v>
      </c>
      <c r="AS1431" s="22" t="str">
        <f aca="false">IF(Q1431="Sí",IF(AO1431&gt;=Resumen!$B$29,"Alto","Bajo"),"")</f>
        <v>Alto</v>
      </c>
      <c r="AT1431" s="22" t="str">
        <f aca="false">IF(AS1431&lt;&gt;"",AP1431&amp;" Potencial / "&amp;AS1431&amp;" Share","")</f>
        <v>Bajo Potencial / Alto Share</v>
      </c>
      <c r="AU1431" s="22" t="str">
        <f aca="false">IF(AH1431="","Sin dato",IF(AH1431-AO1431&gt;Resumen!$B$6,"Sobre-exhibido",IF(AO1431-AH1431&gt;Resumen!$B$6,"Sub-exhibido","En línea")))</f>
        <v>Sub-exhibido</v>
      </c>
      <c r="AV1431" s="22" t="n">
        <f aca="false">IF(AT1431="","",IF(AT1431="Alto Potencial / Bajo Share",1,IF(AT1431="Alto Potencial / Alto Share",2,IF(AT1431="Bajo Potencial / Alto Share",3,4))))</f>
        <v>3</v>
      </c>
      <c r="AW1431" s="22" t="str">
        <f aca="false">IF(Q1431="No","Sin competencia directa",IF(AV1431=1,"1 - Foco Conquista (Alto Pot / Bajo Share)",IF(AV1431=2,"2 - Foco Defensa (Alto Pot / Alto Share)",IF(AV1431=3,"3 - Monitoreo (Bajo Pot / Alto Share)","4 - Baja Prioridad (Bajo Pot / Bajo Share)"))))</f>
        <v>3 - Monitoreo (Bajo Pot / Alto Share)</v>
      </c>
      <c r="AX1431" s="12" t="str">
        <f aca="false">IF(OR(IFERROR(AND(W1431&lt;&gt;"",Y1431&lt;&gt;"",Y1431-W1431&gt;Resumen!$B$8),FALSE()),IFERROR(AND(X1431&lt;&gt;"",Y1431&lt;&gt;"",Y1431-X1431&gt;Resumen!$B$8),FALSE())),MAX(IF(IFERROR(AND(W1431&lt;&gt;"",Y1431&lt;&gt;"",Y1431-W1431&gt;Resumen!$B$8),FALSE()),Y1431-W1431,0),IF(IFERROR(AND(X1431&lt;&gt;"",Y1431&lt;&gt;"",Y1431-X1431&gt;Resumen!$B$8),FALSE()),Y1431-X1431,0)),"")</f>
        <v/>
      </c>
      <c r="AY1431" s="22" t="str">
        <f aca="false">IF(OR(IFERROR(AND(W1431&lt;&gt;"",Y1431&lt;&gt;"",Y1431-W1431&gt;Resumen!$B$8),FALSE()),IFERROR(AND(X1431&lt;&gt;"",Y1431&lt;&gt;"",Y1431-X1431&gt;Resumen!$B$8),FALSE())),TRIM("Lays tiene mayor markup que "&amp;IF(IFERROR(AND(W1431&lt;&gt;"",Y1431&lt;&gt;"",Y1431-W1431&gt;Resumen!$B$8),FALSE()),"Quento ","")&amp;IF(IFERROR(AND(X1431&lt;&gt;"",Y1431&lt;&gt;"",Y1431-X1431&gt;Resumen!$B$8),FALSE()),"Julicroc ","")&amp;"en este PDV"),"")</f>
        <v/>
      </c>
      <c r="AZ1431" s="22" t="str">
        <f aca="false">IF(COUNTIF('Plan Pehuamar - Lista'!$A$2:$A$167,A1431)&gt;0,"Sí","No")</f>
        <v>No</v>
      </c>
      <c r="BA1431" s="22" t="str">
        <f aca="false">IF(COUNTIF('Plan Combo 9+1'!$A$2:$A$226,A1431)&gt;0,"Sí","No")</f>
        <v>No</v>
      </c>
      <c r="BB1431" s="22" t="str">
        <f aca="false">IF(AH1431="","No",IF(BA1431="Sí",IF((AO1431-AH1431)&gt;Resumen!$B$6,"Sí","No"),IF((AO1431-AH1431)&gt;=Resumen!$B$132,"Sí","No")))</f>
        <v>No</v>
      </c>
      <c r="BC1431" s="22" t="str">
        <f aca="false">IF(AND(N1431="Sí",AL1431="Sí",AI1431=0),"Sí","No")</f>
        <v>No</v>
      </c>
      <c r="BD1431" s="22" t="str">
        <f aca="false">IF(COUNTIF('Plan 9+1 (con Pehuamar)'!$A$2:$A$227,A1431)&gt;0,"Sí","No")</f>
        <v>No</v>
      </c>
    </row>
    <row r="1432" customFormat="false" ht="15" hidden="false" customHeight="true" outlineLevel="0" collapsed="false">
      <c r="A1432" s="6" t="n">
        <v>402300</v>
      </c>
      <c r="B1432" s="6" t="n">
        <v>7</v>
      </c>
      <c r="C1432" s="6" t="n">
        <v>703</v>
      </c>
      <c r="D1432" s="6" t="s">
        <v>315</v>
      </c>
      <c r="E1432" s="6" t="s">
        <v>1601</v>
      </c>
      <c r="F1432" s="6" t="s">
        <v>206</v>
      </c>
      <c r="G1432" s="6" t="s">
        <v>129</v>
      </c>
      <c r="H1432" s="6" t="s">
        <v>197</v>
      </c>
      <c r="I1432" s="27" t="n">
        <v>20</v>
      </c>
      <c r="J1432" s="27" t="n">
        <v>0</v>
      </c>
      <c r="K1432" s="27" t="n">
        <v>20</v>
      </c>
      <c r="L1432" s="28" t="n">
        <f aca="false">I1432+J1432</f>
        <v>20</v>
      </c>
      <c r="M1432" s="28" t="n">
        <f aca="false">L1432+K1432</f>
        <v>40</v>
      </c>
      <c r="N1432" s="22" t="str">
        <f aca="false">IF(I1432&gt;0,"Sí","No")</f>
        <v>Sí</v>
      </c>
      <c r="O1432" s="22" t="str">
        <f aca="false">IF(J1432&gt;0,"Sí","No")</f>
        <v>No</v>
      </c>
      <c r="P1432" s="22" t="str">
        <f aca="false">IF(K1432&gt;0,"Sí","No")</f>
        <v>Sí</v>
      </c>
      <c r="Q1432" s="22" t="str">
        <f aca="false">IF(OR(I1432&gt;0,J1432&gt;0),"Sí","No")</f>
        <v>Sí</v>
      </c>
      <c r="R1432" s="27" t="n">
        <v>1800</v>
      </c>
      <c r="S1432" s="27" t="n">
        <v>2700</v>
      </c>
      <c r="T1432" s="27"/>
      <c r="U1432" s="27"/>
      <c r="V1432" s="27" t="n">
        <v>3500</v>
      </c>
      <c r="W1432" s="12" t="n">
        <f aca="false">IF(AND(I1432&gt;0,R1432&gt;0),(S1432-R1432)/R1432,"")</f>
        <v>0.5</v>
      </c>
      <c r="X1432" s="12" t="str">
        <f aca="false">IF(AND(J1432&gt;0,T1432&gt;0),(U1432-T1432)/T1432,"")</f>
        <v/>
      </c>
      <c r="Y1432" s="12" t="n">
        <f aca="false">IF(AND(K1432&gt;0,V1432&gt;0),(V1432-Resumen!$B$7)/Resumen!$B$7,"")</f>
        <v>0.4</v>
      </c>
      <c r="Z1432" s="28" t="n">
        <f aca="false">IF(AND(K1432&gt;0,I1432&gt;0,V1432&gt;0,S1432&gt;0),V1432-S1432,"")</f>
        <v>800</v>
      </c>
      <c r="AA1432" s="12" t="n">
        <f aca="false">IF(Z1432&lt;&gt;"",Z1432/S1432,"")</f>
        <v>0.296296296296296</v>
      </c>
      <c r="AB1432" s="28" t="str">
        <f aca="false">IF(AND(K1432&gt;0,J1432&gt;0,V1432&gt;0,U1432&gt;0),V1432-U1432,"")</f>
        <v/>
      </c>
      <c r="AC1432" s="12" t="str">
        <f aca="false">IF(AB1432&lt;&gt;"",AB1432/U1432,"")</f>
        <v/>
      </c>
      <c r="AD1432" s="27" t="n">
        <v>6</v>
      </c>
      <c r="AE1432" s="27" t="n">
        <v>5</v>
      </c>
      <c r="AF1432" s="27" t="n">
        <v>0</v>
      </c>
      <c r="AG1432" s="28" t="n">
        <f aca="false">AD1432+AE1432+AF1432</f>
        <v>11</v>
      </c>
      <c r="AH1432" s="12" t="n">
        <f aca="false">IF(AG1432&gt;0,AD1432/AG1432,"")</f>
        <v>0.545454545454545</v>
      </c>
      <c r="AI1432" s="27" t="n">
        <v>0</v>
      </c>
      <c r="AJ1432" s="27" t="n">
        <v>0</v>
      </c>
      <c r="AK1432" s="27" t="n">
        <v>0</v>
      </c>
      <c r="AL1432" s="22" t="str">
        <f aca="false">IF(OR(AJ1432&gt;0,AK1432&gt;0),"Sí","No")</f>
        <v>No</v>
      </c>
      <c r="AM1432" s="6" t="s">
        <v>198</v>
      </c>
      <c r="AN1432" s="6"/>
      <c r="AO1432" s="12" t="n">
        <f aca="false">IF(M1432&gt;0,K1432/M1432,"")</f>
        <v>0.5</v>
      </c>
      <c r="AP1432" s="22" t="str">
        <f aca="false">IF(M1432&gt;=Resumen!$B$5,"Alto","Bajo")</f>
        <v>Alto</v>
      </c>
      <c r="AQ1432" s="22" t="str">
        <f aca="false">IF(AO1432&gt;=Resumen!$B$28,"Alto","Bajo")</f>
        <v>Alto</v>
      </c>
      <c r="AR1432" s="22" t="str">
        <f aca="false">AP1432&amp;" Potencial / "&amp;AQ1432&amp;" Share"</f>
        <v>Alto Potencial / Alto Share</v>
      </c>
      <c r="AS1432" s="22" t="str">
        <f aca="false">IF(Q1432="Sí",IF(AO1432&gt;=Resumen!$B$29,"Alto","Bajo"),"")</f>
        <v>Alto</v>
      </c>
      <c r="AT1432" s="22" t="str">
        <f aca="false">IF(AS1432&lt;&gt;"",AP1432&amp;" Potencial / "&amp;AS1432&amp;" Share","")</f>
        <v>Alto Potencial / Alto Share</v>
      </c>
      <c r="AU1432" s="22" t="str">
        <f aca="false">IF(AH1432="","Sin dato",IF(AH1432-AO1432&gt;Resumen!$B$6,"Sobre-exhibido",IF(AO1432-AH1432&gt;Resumen!$B$6,"Sub-exhibido","En línea")))</f>
        <v>En línea</v>
      </c>
      <c r="AV1432" s="22" t="n">
        <f aca="false">IF(AT1432="","",IF(AT1432="Alto Potencial / Bajo Share",1,IF(AT1432="Alto Potencial / Alto Share",2,IF(AT1432="Bajo Potencial / Alto Share",3,4))))</f>
        <v>2</v>
      </c>
      <c r="AW1432" s="22" t="str">
        <f aca="false">IF(Q1432="No","Sin competencia directa",IF(AV1432=1,"1 - Foco Conquista (Alto Pot / Bajo Share)",IF(AV1432=2,"2 - Foco Defensa (Alto Pot / Alto Share)",IF(AV1432=3,"3 - Monitoreo (Bajo Pot / Alto Share)","4 - Baja Prioridad (Bajo Pot / Bajo Share)"))))</f>
        <v>2 - Foco Defensa (Alto Pot / Alto Share)</v>
      </c>
      <c r="AX1432" s="12" t="str">
        <f aca="false">IF(OR(IFERROR(AND(W1432&lt;&gt;"",Y1432&lt;&gt;"",Y1432-W1432&gt;Resumen!$B$8),FALSE()),IFERROR(AND(X1432&lt;&gt;"",Y1432&lt;&gt;"",Y1432-X1432&gt;Resumen!$B$8),FALSE())),MAX(IF(IFERROR(AND(W1432&lt;&gt;"",Y1432&lt;&gt;"",Y1432-W1432&gt;Resumen!$B$8),FALSE()),Y1432-W1432,0),IF(IFERROR(AND(X1432&lt;&gt;"",Y1432&lt;&gt;"",Y1432-X1432&gt;Resumen!$B$8),FALSE()),Y1432-X1432,0)),"")</f>
        <v/>
      </c>
      <c r="AY1432" s="22" t="str">
        <f aca="false">IF(OR(IFERROR(AND(W1432&lt;&gt;"",Y1432&lt;&gt;"",Y1432-W1432&gt;Resumen!$B$8),FALSE()),IFERROR(AND(X1432&lt;&gt;"",Y1432&lt;&gt;"",Y1432-X1432&gt;Resumen!$B$8),FALSE())),TRIM("Lays tiene mayor markup que "&amp;IF(IFERROR(AND(W1432&lt;&gt;"",Y1432&lt;&gt;"",Y1432-W1432&gt;Resumen!$B$8),FALSE()),"Quento ","")&amp;IF(IFERROR(AND(X1432&lt;&gt;"",Y1432&lt;&gt;"",Y1432-X1432&gt;Resumen!$B$8),FALSE()),"Julicroc ","")&amp;"en este PDV"),"")</f>
        <v/>
      </c>
      <c r="AZ1432" s="22" t="str">
        <f aca="false">IF(COUNTIF('Plan Pehuamar - Lista'!$A$2:$A$167,A1432)&gt;0,"Sí","No")</f>
        <v>No</v>
      </c>
      <c r="BA1432" s="22" t="str">
        <f aca="false">IF(COUNTIF('Plan Combo 9+1'!$A$2:$A$226,A1432)&gt;0,"Sí","No")</f>
        <v>No</v>
      </c>
      <c r="BB1432" s="22" t="str">
        <f aca="false">IF(AH1432="","No",IF(BA1432="Sí",IF((AO1432-AH1432)&gt;Resumen!$B$6,"Sí","No"),IF((AO1432-AH1432)&gt;=Resumen!$B$132,"Sí","No")))</f>
        <v>No</v>
      </c>
      <c r="BC1432" s="22" t="str">
        <f aca="false">IF(AND(N1432="Sí",AL1432="Sí",AI1432=0),"Sí","No")</f>
        <v>No</v>
      </c>
      <c r="BD1432" s="22" t="str">
        <f aca="false">IF(COUNTIF('Plan 9+1 (con Pehuamar)'!$A$2:$A$227,A1432)&gt;0,"Sí","No")</f>
        <v>No</v>
      </c>
    </row>
    <row r="1433" customFormat="false" ht="15" hidden="false" customHeight="true" outlineLevel="0" collapsed="false">
      <c r="A1433" s="6" t="n">
        <v>402301</v>
      </c>
      <c r="B1433" s="6" t="n">
        <v>7</v>
      </c>
      <c r="C1433" s="6" t="n">
        <v>703</v>
      </c>
      <c r="D1433" s="6" t="s">
        <v>315</v>
      </c>
      <c r="E1433" s="6" t="s">
        <v>1602</v>
      </c>
      <c r="F1433" s="6" t="s">
        <v>291</v>
      </c>
      <c r="G1433" s="6" t="s">
        <v>129</v>
      </c>
      <c r="H1433" s="6" t="s">
        <v>197</v>
      </c>
      <c r="I1433" s="27" t="n">
        <v>0</v>
      </c>
      <c r="J1433" s="27" t="n">
        <v>0</v>
      </c>
      <c r="K1433" s="27" t="n">
        <v>0.5</v>
      </c>
      <c r="L1433" s="28" t="n">
        <f aca="false">I1433+J1433</f>
        <v>0</v>
      </c>
      <c r="M1433" s="28" t="n">
        <f aca="false">L1433+K1433</f>
        <v>0.5</v>
      </c>
      <c r="N1433" s="22" t="str">
        <f aca="false">IF(I1433&gt;0,"Sí","No")</f>
        <v>No</v>
      </c>
      <c r="O1433" s="22" t="str">
        <f aca="false">IF(J1433&gt;0,"Sí","No")</f>
        <v>No</v>
      </c>
      <c r="P1433" s="22" t="str">
        <f aca="false">IF(K1433&gt;0,"Sí","No")</f>
        <v>Sí</v>
      </c>
      <c r="Q1433" s="22" t="str">
        <f aca="false">IF(OR(I1433&gt;0,J1433&gt;0),"Sí","No")</f>
        <v>No</v>
      </c>
      <c r="R1433" s="27"/>
      <c r="S1433" s="27"/>
      <c r="T1433" s="27"/>
      <c r="U1433" s="27"/>
      <c r="V1433" s="27"/>
      <c r="W1433" s="12" t="str">
        <f aca="false">IF(AND(I1433&gt;0,R1433&gt;0),(S1433-R1433)/R1433,"")</f>
        <v/>
      </c>
      <c r="X1433" s="12" t="str">
        <f aca="false">IF(AND(J1433&gt;0,T1433&gt;0),(U1433-T1433)/T1433,"")</f>
        <v/>
      </c>
      <c r="Y1433" s="12" t="str">
        <f aca="false">IF(AND(K1433&gt;0,V1433&gt;0),(V1433-Resumen!$B$7)/Resumen!$B$7,"")</f>
        <v/>
      </c>
      <c r="Z1433" s="28" t="str">
        <f aca="false">IF(AND(K1433&gt;0,I1433&gt;0,V1433&gt;0,S1433&gt;0),V1433-S1433,"")</f>
        <v/>
      </c>
      <c r="AA1433" s="12" t="str">
        <f aca="false">IF(Z1433&lt;&gt;"",Z1433/S1433,"")</f>
        <v/>
      </c>
      <c r="AB1433" s="28" t="str">
        <f aca="false">IF(AND(K1433&gt;0,J1433&gt;0,V1433&gt;0,U1433&gt;0),V1433-U1433,"")</f>
        <v/>
      </c>
      <c r="AC1433" s="12" t="str">
        <f aca="false">IF(AB1433&lt;&gt;"",AB1433/U1433,"")</f>
        <v/>
      </c>
      <c r="AD1433" s="27" t="n">
        <v>0</v>
      </c>
      <c r="AE1433" s="27" t="n">
        <v>0</v>
      </c>
      <c r="AF1433" s="27" t="n">
        <v>0</v>
      </c>
      <c r="AG1433" s="28" t="n">
        <f aca="false">AD1433+AE1433+AF1433</f>
        <v>0</v>
      </c>
      <c r="AH1433" s="12" t="str">
        <f aca="false">IF(AG1433&gt;0,AD1433/AG1433,"")</f>
        <v/>
      </c>
      <c r="AI1433" s="27" t="n">
        <v>0</v>
      </c>
      <c r="AJ1433" s="27" t="n">
        <v>0</v>
      </c>
      <c r="AK1433" s="27" t="n">
        <v>0</v>
      </c>
      <c r="AL1433" s="22" t="str">
        <f aca="false">IF(OR(AJ1433&gt;0,AK1433&gt;0),"Sí","No")</f>
        <v>No</v>
      </c>
      <c r="AM1433" s="6"/>
      <c r="AN1433" s="6"/>
      <c r="AO1433" s="12" t="n">
        <f aca="false">IF(M1433&gt;0,K1433/M1433,"")</f>
        <v>1</v>
      </c>
      <c r="AP1433" s="22" t="str">
        <f aca="false">IF(M1433&gt;=Resumen!$B$5,"Alto","Bajo")</f>
        <v>Bajo</v>
      </c>
      <c r="AQ1433" s="22" t="str">
        <f aca="false">IF(AO1433&gt;=Resumen!$B$28,"Alto","Bajo")</f>
        <v>Alto</v>
      </c>
      <c r="AR1433" s="22" t="str">
        <f aca="false">AP1433&amp;" Potencial / "&amp;AQ1433&amp;" Share"</f>
        <v>Bajo Potencial / Alto Share</v>
      </c>
      <c r="AS1433" s="22" t="str">
        <f aca="false">IF(Q1433="Sí",IF(AO1433&gt;=Resumen!$B$29,"Alto","Bajo"),"")</f>
        <v/>
      </c>
      <c r="AT1433" s="22" t="str">
        <f aca="false">IF(AS1433&lt;&gt;"",AP1433&amp;" Potencial / "&amp;AS1433&amp;" Share","")</f>
        <v/>
      </c>
      <c r="AU1433" s="22" t="str">
        <f aca="false">IF(AH1433="","Sin dato",IF(AH1433-AO1433&gt;Resumen!$B$6,"Sobre-exhibido",IF(AO1433-AH1433&gt;Resumen!$B$6,"Sub-exhibido","En línea")))</f>
        <v>Sin dato</v>
      </c>
      <c r="AV1433" s="22" t="str">
        <f aca="false">IF(AT1433="","",IF(AT1433="Alto Potencial / Bajo Share",1,IF(AT1433="Alto Potencial / Alto Share",2,IF(AT1433="Bajo Potencial / Alto Share",3,4))))</f>
        <v/>
      </c>
      <c r="AW1433" s="22" t="str">
        <f aca="false">IF(Q1433="No","Sin competencia directa",IF(AV1433=1,"1 - Foco Conquista (Alto Pot / Bajo Share)",IF(AV1433=2,"2 - Foco Defensa (Alto Pot / Alto Share)",IF(AV1433=3,"3 - Monitoreo (Bajo Pot / Alto Share)","4 - Baja Prioridad (Bajo Pot / Bajo Share)"))))</f>
        <v>Sin competencia directa</v>
      </c>
      <c r="AX1433" s="12" t="str">
        <f aca="false">IF(OR(IFERROR(AND(W1433&lt;&gt;"",Y1433&lt;&gt;"",Y1433-W1433&gt;Resumen!$B$8),FALSE()),IFERROR(AND(X1433&lt;&gt;"",Y1433&lt;&gt;"",Y1433-X1433&gt;Resumen!$B$8),FALSE())),MAX(IF(IFERROR(AND(W1433&lt;&gt;"",Y1433&lt;&gt;"",Y1433-W1433&gt;Resumen!$B$8),FALSE()),Y1433-W1433,0),IF(IFERROR(AND(X1433&lt;&gt;"",Y1433&lt;&gt;"",Y1433-X1433&gt;Resumen!$B$8),FALSE()),Y1433-X1433,0)),"")</f>
        <v/>
      </c>
      <c r="AY1433" s="22" t="str">
        <f aca="false">IF(OR(IFERROR(AND(W1433&lt;&gt;"",Y1433&lt;&gt;"",Y1433-W1433&gt;Resumen!$B$8),FALSE()),IFERROR(AND(X1433&lt;&gt;"",Y1433&lt;&gt;"",Y1433-X1433&gt;Resumen!$B$8),FALSE())),TRIM("Lays tiene mayor markup que "&amp;IF(IFERROR(AND(W1433&lt;&gt;"",Y1433&lt;&gt;"",Y1433-W1433&gt;Resumen!$B$8),FALSE()),"Quento ","")&amp;IF(IFERROR(AND(X1433&lt;&gt;"",Y1433&lt;&gt;"",Y1433-X1433&gt;Resumen!$B$8),FALSE()),"Julicroc ","")&amp;"en este PDV"),"")</f>
        <v/>
      </c>
      <c r="AZ1433" s="22" t="str">
        <f aca="false">IF(COUNTIF('Plan Pehuamar - Lista'!$A$2:$A$167,A1433)&gt;0,"Sí","No")</f>
        <v>No</v>
      </c>
      <c r="BA1433" s="22" t="str">
        <f aca="false">IF(COUNTIF('Plan Combo 9+1'!$A$2:$A$226,A1433)&gt;0,"Sí","No")</f>
        <v>No</v>
      </c>
      <c r="BB1433" s="22" t="str">
        <f aca="false">IF(AH1433="","No",IF(BA1433="Sí",IF((AO1433-AH1433)&gt;Resumen!$B$6,"Sí","No"),IF((AO1433-AH1433)&gt;=Resumen!$B$132,"Sí","No")))</f>
        <v>No</v>
      </c>
      <c r="BC1433" s="22" t="str">
        <f aca="false">IF(AND(N1433="Sí",AL1433="Sí",AI1433=0),"Sí","No")</f>
        <v>No</v>
      </c>
      <c r="BD1433" s="22" t="str">
        <f aca="false">IF(COUNTIF('Plan 9+1 (con Pehuamar)'!$A$2:$A$227,A1433)&gt;0,"Sí","No")</f>
        <v>No</v>
      </c>
    </row>
    <row r="1434" customFormat="false" ht="15" hidden="false" customHeight="true" outlineLevel="0" collapsed="false">
      <c r="A1434" s="6" t="n">
        <v>402304</v>
      </c>
      <c r="B1434" s="6" t="n">
        <v>7</v>
      </c>
      <c r="C1434" s="6" t="n">
        <v>703</v>
      </c>
      <c r="D1434" s="6" t="s">
        <v>315</v>
      </c>
      <c r="E1434" s="6" t="s">
        <v>1603</v>
      </c>
      <c r="F1434" s="6" t="s">
        <v>196</v>
      </c>
      <c r="G1434" s="6" t="s">
        <v>129</v>
      </c>
      <c r="H1434" s="6" t="s">
        <v>197</v>
      </c>
      <c r="I1434" s="27" t="n">
        <v>10</v>
      </c>
      <c r="J1434" s="27" t="n">
        <v>15</v>
      </c>
      <c r="K1434" s="27" t="n">
        <v>10</v>
      </c>
      <c r="L1434" s="28" t="n">
        <f aca="false">I1434+J1434</f>
        <v>25</v>
      </c>
      <c r="M1434" s="28" t="n">
        <f aca="false">L1434+K1434</f>
        <v>35</v>
      </c>
      <c r="N1434" s="22" t="str">
        <f aca="false">IF(I1434&gt;0,"Sí","No")</f>
        <v>Sí</v>
      </c>
      <c r="O1434" s="22" t="str">
        <f aca="false">IF(J1434&gt;0,"Sí","No")</f>
        <v>Sí</v>
      </c>
      <c r="P1434" s="22" t="str">
        <f aca="false">IF(K1434&gt;0,"Sí","No")</f>
        <v>Sí</v>
      </c>
      <c r="Q1434" s="22" t="str">
        <f aca="false">IF(OR(I1434&gt;0,J1434&gt;0),"Sí","No")</f>
        <v>Sí</v>
      </c>
      <c r="R1434" s="27" t="n">
        <v>1750</v>
      </c>
      <c r="S1434" s="27" t="n">
        <v>2500</v>
      </c>
      <c r="T1434" s="27" t="n">
        <v>1310</v>
      </c>
      <c r="U1434" s="27" t="n">
        <v>2100</v>
      </c>
      <c r="V1434" s="27" t="n">
        <v>3500</v>
      </c>
      <c r="W1434" s="12" t="n">
        <f aca="false">IF(AND(I1434&gt;0,R1434&gt;0),(S1434-R1434)/R1434,"")</f>
        <v>0.428571428571429</v>
      </c>
      <c r="X1434" s="12" t="n">
        <f aca="false">IF(AND(J1434&gt;0,T1434&gt;0),(U1434-T1434)/T1434,"")</f>
        <v>0.603053435114504</v>
      </c>
      <c r="Y1434" s="12" t="n">
        <f aca="false">IF(AND(K1434&gt;0,V1434&gt;0),(V1434-Resumen!$B$7)/Resumen!$B$7,"")</f>
        <v>0.4</v>
      </c>
      <c r="Z1434" s="28" t="n">
        <f aca="false">IF(AND(K1434&gt;0,I1434&gt;0,V1434&gt;0,S1434&gt;0),V1434-S1434,"")</f>
        <v>1000</v>
      </c>
      <c r="AA1434" s="12" t="n">
        <f aca="false">IF(Z1434&lt;&gt;"",Z1434/S1434,"")</f>
        <v>0.4</v>
      </c>
      <c r="AB1434" s="28" t="n">
        <f aca="false">IF(AND(K1434&gt;0,J1434&gt;0,V1434&gt;0,U1434&gt;0),V1434-U1434,"")</f>
        <v>1400</v>
      </c>
      <c r="AC1434" s="12" t="n">
        <f aca="false">IF(AB1434&lt;&gt;"",AB1434/U1434,"")</f>
        <v>0.666666666666667</v>
      </c>
      <c r="AD1434" s="27" t="n">
        <v>4</v>
      </c>
      <c r="AE1434" s="27" t="n">
        <v>4</v>
      </c>
      <c r="AF1434" s="27" t="n">
        <v>6</v>
      </c>
      <c r="AG1434" s="28" t="n">
        <f aca="false">AD1434+AE1434+AF1434</f>
        <v>14</v>
      </c>
      <c r="AH1434" s="12" t="n">
        <f aca="false">IF(AG1434&gt;0,AD1434/AG1434,"")</f>
        <v>0.285714285714286</v>
      </c>
      <c r="AI1434" s="27" t="n">
        <v>0</v>
      </c>
      <c r="AJ1434" s="27" t="n">
        <v>0</v>
      </c>
      <c r="AK1434" s="27" t="n">
        <v>0</v>
      </c>
      <c r="AL1434" s="22" t="str">
        <f aca="false">IF(OR(AJ1434&gt;0,AK1434&gt;0),"Sí","No")</f>
        <v>No</v>
      </c>
      <c r="AM1434" s="6" t="s">
        <v>198</v>
      </c>
      <c r="AN1434" s="6" t="s">
        <v>198</v>
      </c>
      <c r="AO1434" s="12" t="n">
        <f aca="false">IF(M1434&gt;0,K1434/M1434,"")</f>
        <v>0.285714285714286</v>
      </c>
      <c r="AP1434" s="22" t="str">
        <f aca="false">IF(M1434&gt;=Resumen!$B$5,"Alto","Bajo")</f>
        <v>Bajo</v>
      </c>
      <c r="AQ1434" s="22" t="str">
        <f aca="false">IF(AO1434&gt;=Resumen!$B$28,"Alto","Bajo")</f>
        <v>Bajo</v>
      </c>
      <c r="AR1434" s="22" t="str">
        <f aca="false">AP1434&amp;" Potencial / "&amp;AQ1434&amp;" Share"</f>
        <v>Bajo Potencial / Bajo Share</v>
      </c>
      <c r="AS1434" s="22" t="str">
        <f aca="false">IF(Q1434="Sí",IF(AO1434&gt;=Resumen!$B$29,"Alto","Bajo"),"")</f>
        <v>Bajo</v>
      </c>
      <c r="AT1434" s="22" t="str">
        <f aca="false">IF(AS1434&lt;&gt;"",AP1434&amp;" Potencial / "&amp;AS1434&amp;" Share","")</f>
        <v>Bajo Potencial / Bajo Share</v>
      </c>
      <c r="AU1434" s="22" t="str">
        <f aca="false">IF(AH1434="","Sin dato",IF(AH1434-AO1434&gt;Resumen!$B$6,"Sobre-exhibido",IF(AO1434-AH1434&gt;Resumen!$B$6,"Sub-exhibido","En línea")))</f>
        <v>En línea</v>
      </c>
      <c r="AV1434" s="22" t="n">
        <f aca="false">IF(AT1434="","",IF(AT1434="Alto Potencial / Bajo Share",1,IF(AT1434="Alto Potencial / Alto Share",2,IF(AT1434="Bajo Potencial / Alto Share",3,4))))</f>
        <v>4</v>
      </c>
      <c r="AW1434" s="22" t="str">
        <f aca="false">IF(Q1434="No","Sin competencia directa",IF(AV1434=1,"1 - Foco Conquista (Alto Pot / Bajo Share)",IF(AV1434=2,"2 - Foco Defensa (Alto Pot / Alto Share)",IF(AV1434=3,"3 - Monitoreo (Bajo Pot / Alto Share)","4 - Baja Prioridad (Bajo Pot / Bajo Share)"))))</f>
        <v>4 - Baja Prioridad (Bajo Pot / Bajo Share)</v>
      </c>
      <c r="AX1434" s="12" t="str">
        <f aca="false">IF(OR(IFERROR(AND(W1434&lt;&gt;"",Y1434&lt;&gt;"",Y1434-W1434&gt;Resumen!$B$8),FALSE()),IFERROR(AND(X1434&lt;&gt;"",Y1434&lt;&gt;"",Y1434-X1434&gt;Resumen!$B$8),FALSE())),MAX(IF(IFERROR(AND(W1434&lt;&gt;"",Y1434&lt;&gt;"",Y1434-W1434&gt;Resumen!$B$8),FALSE()),Y1434-W1434,0),IF(IFERROR(AND(X1434&lt;&gt;"",Y1434&lt;&gt;"",Y1434-X1434&gt;Resumen!$B$8),FALSE()),Y1434-X1434,0)),"")</f>
        <v/>
      </c>
      <c r="AY1434" s="22" t="str">
        <f aca="false">IF(OR(IFERROR(AND(W1434&lt;&gt;"",Y1434&lt;&gt;"",Y1434-W1434&gt;Resumen!$B$8),FALSE()),IFERROR(AND(X1434&lt;&gt;"",Y1434&lt;&gt;"",Y1434-X1434&gt;Resumen!$B$8),FALSE())),TRIM("Lays tiene mayor markup que "&amp;IF(IFERROR(AND(W1434&lt;&gt;"",Y1434&lt;&gt;"",Y1434-W1434&gt;Resumen!$B$8),FALSE()),"Quento ","")&amp;IF(IFERROR(AND(X1434&lt;&gt;"",Y1434&lt;&gt;"",Y1434-X1434&gt;Resumen!$B$8),FALSE()),"Julicroc ","")&amp;"en este PDV"),"")</f>
        <v/>
      </c>
      <c r="AZ1434" s="22" t="str">
        <f aca="false">IF(COUNTIF('Plan Pehuamar - Lista'!$A$2:$A$167,A1434)&gt;0,"Sí","No")</f>
        <v>No</v>
      </c>
      <c r="BA1434" s="22" t="str">
        <f aca="false">IF(COUNTIF('Plan Combo 9+1'!$A$2:$A$226,A1434)&gt;0,"Sí","No")</f>
        <v>No</v>
      </c>
      <c r="BB1434" s="22" t="str">
        <f aca="false">IF(AH1434="","No",IF(BA1434="Sí",IF((AO1434-AH1434)&gt;Resumen!$B$6,"Sí","No"),IF((AO1434-AH1434)&gt;=Resumen!$B$132,"Sí","No")))</f>
        <v>No</v>
      </c>
      <c r="BC1434" s="22" t="str">
        <f aca="false">IF(AND(N1434="Sí",AL1434="Sí",AI1434=0),"Sí","No")</f>
        <v>No</v>
      </c>
      <c r="BD1434" s="22" t="str">
        <f aca="false">IF(COUNTIF('Plan 9+1 (con Pehuamar)'!$A$2:$A$227,A1434)&gt;0,"Sí","No")</f>
        <v>No</v>
      </c>
    </row>
    <row r="1435" customFormat="false" ht="15" hidden="false" customHeight="true" outlineLevel="0" collapsed="false">
      <c r="A1435" s="6" t="n">
        <v>402315</v>
      </c>
      <c r="B1435" s="6" t="n">
        <v>7</v>
      </c>
      <c r="C1435" s="6" t="n">
        <v>703</v>
      </c>
      <c r="D1435" s="6" t="s">
        <v>315</v>
      </c>
      <c r="E1435" s="6" t="s">
        <v>1604</v>
      </c>
      <c r="F1435" s="6" t="s">
        <v>201</v>
      </c>
      <c r="G1435" s="6" t="s">
        <v>129</v>
      </c>
      <c r="H1435" s="6" t="s">
        <v>197</v>
      </c>
      <c r="I1435" s="27" t="n">
        <v>0</v>
      </c>
      <c r="J1435" s="27" t="n">
        <v>0</v>
      </c>
      <c r="K1435" s="27" t="n">
        <v>0.3</v>
      </c>
      <c r="L1435" s="28" t="n">
        <f aca="false">I1435+J1435</f>
        <v>0</v>
      </c>
      <c r="M1435" s="28" t="n">
        <f aca="false">L1435+K1435</f>
        <v>0.3</v>
      </c>
      <c r="N1435" s="22" t="str">
        <f aca="false">IF(I1435&gt;0,"Sí","No")</f>
        <v>No</v>
      </c>
      <c r="O1435" s="22" t="str">
        <f aca="false">IF(J1435&gt;0,"Sí","No")</f>
        <v>No</v>
      </c>
      <c r="P1435" s="22" t="str">
        <f aca="false">IF(K1435&gt;0,"Sí","No")</f>
        <v>Sí</v>
      </c>
      <c r="Q1435" s="22" t="str">
        <f aca="false">IF(OR(I1435&gt;0,J1435&gt;0),"Sí","No")</f>
        <v>No</v>
      </c>
      <c r="R1435" s="27"/>
      <c r="S1435" s="27"/>
      <c r="T1435" s="27"/>
      <c r="U1435" s="27"/>
      <c r="V1435" s="27"/>
      <c r="W1435" s="12" t="str">
        <f aca="false">IF(AND(I1435&gt;0,R1435&gt;0),(S1435-R1435)/R1435,"")</f>
        <v/>
      </c>
      <c r="X1435" s="12" t="str">
        <f aca="false">IF(AND(J1435&gt;0,T1435&gt;0),(U1435-T1435)/T1435,"")</f>
        <v/>
      </c>
      <c r="Y1435" s="12" t="str">
        <f aca="false">IF(AND(K1435&gt;0,V1435&gt;0),(V1435-Resumen!$B$7)/Resumen!$B$7,"")</f>
        <v/>
      </c>
      <c r="Z1435" s="28" t="str">
        <f aca="false">IF(AND(K1435&gt;0,I1435&gt;0,V1435&gt;0,S1435&gt;0),V1435-S1435,"")</f>
        <v/>
      </c>
      <c r="AA1435" s="12" t="str">
        <f aca="false">IF(Z1435&lt;&gt;"",Z1435/S1435,"")</f>
        <v/>
      </c>
      <c r="AB1435" s="28" t="str">
        <f aca="false">IF(AND(K1435&gt;0,J1435&gt;0,V1435&gt;0,U1435&gt;0),V1435-U1435,"")</f>
        <v/>
      </c>
      <c r="AC1435" s="12" t="str">
        <f aca="false">IF(AB1435&lt;&gt;"",AB1435/U1435,"")</f>
        <v/>
      </c>
      <c r="AD1435" s="27" t="n">
        <v>0</v>
      </c>
      <c r="AE1435" s="27" t="n">
        <v>0</v>
      </c>
      <c r="AF1435" s="27" t="n">
        <v>0</v>
      </c>
      <c r="AG1435" s="28" t="n">
        <f aca="false">AD1435+AE1435+AF1435</f>
        <v>0</v>
      </c>
      <c r="AH1435" s="12" t="str">
        <f aca="false">IF(AG1435&gt;0,AD1435/AG1435,"")</f>
        <v/>
      </c>
      <c r="AI1435" s="27" t="n">
        <v>0</v>
      </c>
      <c r="AJ1435" s="27" t="n">
        <v>0</v>
      </c>
      <c r="AK1435" s="27" t="n">
        <v>0</v>
      </c>
      <c r="AL1435" s="22" t="str">
        <f aca="false">IF(OR(AJ1435&gt;0,AK1435&gt;0),"Sí","No")</f>
        <v>No</v>
      </c>
      <c r="AM1435" s="6"/>
      <c r="AN1435" s="6"/>
      <c r="AO1435" s="12" t="n">
        <f aca="false">IF(M1435&gt;0,K1435/M1435,"")</f>
        <v>1</v>
      </c>
      <c r="AP1435" s="22" t="str">
        <f aca="false">IF(M1435&gt;=Resumen!$B$5,"Alto","Bajo")</f>
        <v>Bajo</v>
      </c>
      <c r="AQ1435" s="22" t="str">
        <f aca="false">IF(AO1435&gt;=Resumen!$B$28,"Alto","Bajo")</f>
        <v>Alto</v>
      </c>
      <c r="AR1435" s="22" t="str">
        <f aca="false">AP1435&amp;" Potencial / "&amp;AQ1435&amp;" Share"</f>
        <v>Bajo Potencial / Alto Share</v>
      </c>
      <c r="AS1435" s="22" t="str">
        <f aca="false">IF(Q1435="Sí",IF(AO1435&gt;=Resumen!$B$29,"Alto","Bajo"),"")</f>
        <v/>
      </c>
      <c r="AT1435" s="22" t="str">
        <f aca="false">IF(AS1435&lt;&gt;"",AP1435&amp;" Potencial / "&amp;AS1435&amp;" Share","")</f>
        <v/>
      </c>
      <c r="AU1435" s="22" t="str">
        <f aca="false">IF(AH1435="","Sin dato",IF(AH1435-AO1435&gt;Resumen!$B$6,"Sobre-exhibido",IF(AO1435-AH1435&gt;Resumen!$B$6,"Sub-exhibido","En línea")))</f>
        <v>Sin dato</v>
      </c>
      <c r="AV1435" s="22" t="str">
        <f aca="false">IF(AT1435="","",IF(AT1435="Alto Potencial / Bajo Share",1,IF(AT1435="Alto Potencial / Alto Share",2,IF(AT1435="Bajo Potencial / Alto Share",3,4))))</f>
        <v/>
      </c>
      <c r="AW1435" s="22" t="str">
        <f aca="false">IF(Q1435="No","Sin competencia directa",IF(AV1435=1,"1 - Foco Conquista (Alto Pot / Bajo Share)",IF(AV1435=2,"2 - Foco Defensa (Alto Pot / Alto Share)",IF(AV1435=3,"3 - Monitoreo (Bajo Pot / Alto Share)","4 - Baja Prioridad (Bajo Pot / Bajo Share)"))))</f>
        <v>Sin competencia directa</v>
      </c>
      <c r="AX1435" s="12" t="str">
        <f aca="false">IF(OR(IFERROR(AND(W1435&lt;&gt;"",Y1435&lt;&gt;"",Y1435-W1435&gt;Resumen!$B$8),FALSE()),IFERROR(AND(X1435&lt;&gt;"",Y1435&lt;&gt;"",Y1435-X1435&gt;Resumen!$B$8),FALSE())),MAX(IF(IFERROR(AND(W1435&lt;&gt;"",Y1435&lt;&gt;"",Y1435-W1435&gt;Resumen!$B$8),FALSE()),Y1435-W1435,0),IF(IFERROR(AND(X1435&lt;&gt;"",Y1435&lt;&gt;"",Y1435-X1435&gt;Resumen!$B$8),FALSE()),Y1435-X1435,0)),"")</f>
        <v/>
      </c>
      <c r="AY1435" s="22" t="str">
        <f aca="false">IF(OR(IFERROR(AND(W1435&lt;&gt;"",Y1435&lt;&gt;"",Y1435-W1435&gt;Resumen!$B$8),FALSE()),IFERROR(AND(X1435&lt;&gt;"",Y1435&lt;&gt;"",Y1435-X1435&gt;Resumen!$B$8),FALSE())),TRIM("Lays tiene mayor markup que "&amp;IF(IFERROR(AND(W1435&lt;&gt;"",Y1435&lt;&gt;"",Y1435-W1435&gt;Resumen!$B$8),FALSE()),"Quento ","")&amp;IF(IFERROR(AND(X1435&lt;&gt;"",Y1435&lt;&gt;"",Y1435-X1435&gt;Resumen!$B$8),FALSE()),"Julicroc ","")&amp;"en este PDV"),"")</f>
        <v/>
      </c>
      <c r="AZ1435" s="22" t="str">
        <f aca="false">IF(COUNTIF('Plan Pehuamar - Lista'!$A$2:$A$167,A1435)&gt;0,"Sí","No")</f>
        <v>No</v>
      </c>
      <c r="BA1435" s="22" t="str">
        <f aca="false">IF(COUNTIF('Plan Combo 9+1'!$A$2:$A$226,A1435)&gt;0,"Sí","No")</f>
        <v>No</v>
      </c>
      <c r="BB1435" s="22" t="str">
        <f aca="false">IF(AH1435="","No",IF(BA1435="Sí",IF((AO1435-AH1435)&gt;Resumen!$B$6,"Sí","No"),IF((AO1435-AH1435)&gt;=Resumen!$B$132,"Sí","No")))</f>
        <v>No</v>
      </c>
      <c r="BC1435" s="22" t="str">
        <f aca="false">IF(AND(N1435="Sí",AL1435="Sí",AI1435=0),"Sí","No")</f>
        <v>No</v>
      </c>
      <c r="BD1435" s="22" t="str">
        <f aca="false">IF(COUNTIF('Plan 9+1 (con Pehuamar)'!$A$2:$A$227,A1435)&gt;0,"Sí","No")</f>
        <v>No</v>
      </c>
    </row>
    <row r="1436" customFormat="false" ht="15" hidden="false" customHeight="true" outlineLevel="0" collapsed="false">
      <c r="A1436" s="6" t="n">
        <v>402370</v>
      </c>
      <c r="B1436" s="6" t="n">
        <v>7</v>
      </c>
      <c r="C1436" s="6" t="n">
        <v>703</v>
      </c>
      <c r="D1436" s="6" t="s">
        <v>315</v>
      </c>
      <c r="E1436" s="6" t="s">
        <v>1605</v>
      </c>
      <c r="F1436" s="6" t="s">
        <v>206</v>
      </c>
      <c r="G1436" s="6" t="s">
        <v>129</v>
      </c>
      <c r="H1436" s="6" t="s">
        <v>197</v>
      </c>
      <c r="I1436" s="27" t="n">
        <v>30</v>
      </c>
      <c r="J1436" s="27" t="n">
        <v>0</v>
      </c>
      <c r="K1436" s="27" t="n">
        <v>20</v>
      </c>
      <c r="L1436" s="28" t="n">
        <f aca="false">I1436+J1436</f>
        <v>30</v>
      </c>
      <c r="M1436" s="28" t="n">
        <f aca="false">L1436+K1436</f>
        <v>50</v>
      </c>
      <c r="N1436" s="22" t="str">
        <f aca="false">IF(I1436&gt;0,"Sí","No")</f>
        <v>Sí</v>
      </c>
      <c r="O1436" s="22" t="str">
        <f aca="false">IF(J1436&gt;0,"Sí","No")</f>
        <v>No</v>
      </c>
      <c r="P1436" s="22" t="str">
        <f aca="false">IF(K1436&gt;0,"Sí","No")</f>
        <v>Sí</v>
      </c>
      <c r="Q1436" s="22" t="str">
        <f aca="false">IF(OR(I1436&gt;0,J1436&gt;0),"Sí","No")</f>
        <v>Sí</v>
      </c>
      <c r="R1436" s="27" t="n">
        <v>1800</v>
      </c>
      <c r="S1436" s="27" t="n">
        <v>2700</v>
      </c>
      <c r="T1436" s="27"/>
      <c r="U1436" s="27"/>
      <c r="V1436" s="27" t="n">
        <v>3500</v>
      </c>
      <c r="W1436" s="12" t="n">
        <f aca="false">IF(AND(I1436&gt;0,R1436&gt;0),(S1436-R1436)/R1436,"")</f>
        <v>0.5</v>
      </c>
      <c r="X1436" s="12" t="str">
        <f aca="false">IF(AND(J1436&gt;0,T1436&gt;0),(U1436-T1436)/T1436,"")</f>
        <v/>
      </c>
      <c r="Y1436" s="12" t="n">
        <f aca="false">IF(AND(K1436&gt;0,V1436&gt;0),(V1436-Resumen!$B$7)/Resumen!$B$7,"")</f>
        <v>0.4</v>
      </c>
      <c r="Z1436" s="28" t="n">
        <f aca="false">IF(AND(K1436&gt;0,I1436&gt;0,V1436&gt;0,S1436&gt;0),V1436-S1436,"")</f>
        <v>800</v>
      </c>
      <c r="AA1436" s="12" t="n">
        <f aca="false">IF(Z1436&lt;&gt;"",Z1436/S1436,"")</f>
        <v>0.296296296296296</v>
      </c>
      <c r="AB1436" s="28" t="str">
        <f aca="false">IF(AND(K1436&gt;0,J1436&gt;0,V1436&gt;0,U1436&gt;0),V1436-U1436,"")</f>
        <v/>
      </c>
      <c r="AC1436" s="12" t="str">
        <f aca="false">IF(AB1436&lt;&gt;"",AB1436/U1436,"")</f>
        <v/>
      </c>
      <c r="AD1436" s="27" t="n">
        <v>5</v>
      </c>
      <c r="AE1436" s="27" t="n">
        <v>6</v>
      </c>
      <c r="AF1436" s="27" t="n">
        <v>0</v>
      </c>
      <c r="AG1436" s="28" t="n">
        <f aca="false">AD1436+AE1436+AF1436</f>
        <v>11</v>
      </c>
      <c r="AH1436" s="12" t="n">
        <f aca="false">IF(AG1436&gt;0,AD1436/AG1436,"")</f>
        <v>0.454545454545455</v>
      </c>
      <c r="AI1436" s="27" t="n">
        <v>1</v>
      </c>
      <c r="AJ1436" s="27" t="n">
        <v>1</v>
      </c>
      <c r="AK1436" s="27" t="n">
        <v>0</v>
      </c>
      <c r="AL1436" s="22" t="str">
        <f aca="false">IF(OR(AJ1436&gt;0,AK1436&gt;0),"Sí","No")</f>
        <v>Sí</v>
      </c>
      <c r="AM1436" s="6" t="s">
        <v>198</v>
      </c>
      <c r="AN1436" s="6"/>
      <c r="AO1436" s="12" t="n">
        <f aca="false">IF(M1436&gt;0,K1436/M1436,"")</f>
        <v>0.4</v>
      </c>
      <c r="AP1436" s="22" t="str">
        <f aca="false">IF(M1436&gt;=Resumen!$B$5,"Alto","Bajo")</f>
        <v>Alto</v>
      </c>
      <c r="AQ1436" s="22" t="str">
        <f aca="false">IF(AO1436&gt;=Resumen!$B$28,"Alto","Bajo")</f>
        <v>Alto</v>
      </c>
      <c r="AR1436" s="22" t="str">
        <f aca="false">AP1436&amp;" Potencial / "&amp;AQ1436&amp;" Share"</f>
        <v>Alto Potencial / Alto Share</v>
      </c>
      <c r="AS1436" s="22" t="str">
        <f aca="false">IF(Q1436="Sí",IF(AO1436&gt;=Resumen!$B$29,"Alto","Bajo"),"")</f>
        <v>Bajo</v>
      </c>
      <c r="AT1436" s="22" t="str">
        <f aca="false">IF(AS1436&lt;&gt;"",AP1436&amp;" Potencial / "&amp;AS1436&amp;" Share","")</f>
        <v>Alto Potencial / Bajo Share</v>
      </c>
      <c r="AU1436" s="22" t="str">
        <f aca="false">IF(AH1436="","Sin dato",IF(AH1436-AO1436&gt;Resumen!$B$6,"Sobre-exhibido",IF(AO1436-AH1436&gt;Resumen!$B$6,"Sub-exhibido","En línea")))</f>
        <v>Sobre-exhibido</v>
      </c>
      <c r="AV1436" s="22" t="n">
        <f aca="false">IF(AT1436="","",IF(AT1436="Alto Potencial / Bajo Share",1,IF(AT1436="Alto Potencial / Alto Share",2,IF(AT1436="Bajo Potencial / Alto Share",3,4))))</f>
        <v>1</v>
      </c>
      <c r="AW1436" s="22" t="str">
        <f aca="false">IF(Q1436="No","Sin competencia directa",IF(AV1436=1,"1 - Foco Conquista (Alto Pot / Bajo Share)",IF(AV1436=2,"2 - Foco Defensa (Alto Pot / Alto Share)",IF(AV1436=3,"3 - Monitoreo (Bajo Pot / Alto Share)","4 - Baja Prioridad (Bajo Pot / Bajo Share)"))))</f>
        <v>1 - Foco Conquista (Alto Pot / Bajo Share)</v>
      </c>
      <c r="AX1436" s="12" t="str">
        <f aca="false">IF(OR(IFERROR(AND(W1436&lt;&gt;"",Y1436&lt;&gt;"",Y1436-W1436&gt;Resumen!$B$8),FALSE()),IFERROR(AND(X1436&lt;&gt;"",Y1436&lt;&gt;"",Y1436-X1436&gt;Resumen!$B$8),FALSE())),MAX(IF(IFERROR(AND(W1436&lt;&gt;"",Y1436&lt;&gt;"",Y1436-W1436&gt;Resumen!$B$8),FALSE()),Y1436-W1436,0),IF(IFERROR(AND(X1436&lt;&gt;"",Y1436&lt;&gt;"",Y1436-X1436&gt;Resumen!$B$8),FALSE()),Y1436-X1436,0)),"")</f>
        <v/>
      </c>
      <c r="AY1436" s="22" t="str">
        <f aca="false">IF(OR(IFERROR(AND(W1436&lt;&gt;"",Y1436&lt;&gt;"",Y1436-W1436&gt;Resumen!$B$8),FALSE()),IFERROR(AND(X1436&lt;&gt;"",Y1436&lt;&gt;"",Y1436-X1436&gt;Resumen!$B$8),FALSE())),TRIM("Lays tiene mayor markup que "&amp;IF(IFERROR(AND(W1436&lt;&gt;"",Y1436&lt;&gt;"",Y1436-W1436&gt;Resumen!$B$8),FALSE()),"Quento ","")&amp;IF(IFERROR(AND(X1436&lt;&gt;"",Y1436&lt;&gt;"",Y1436-X1436&gt;Resumen!$B$8),FALSE()),"Julicroc ","")&amp;"en este PDV"),"")</f>
        <v/>
      </c>
      <c r="AZ1436" s="22" t="str">
        <f aca="false">IF(COUNTIF('Plan Pehuamar - Lista'!$A$2:$A$167,A1436)&gt;0,"Sí","No")</f>
        <v>No</v>
      </c>
      <c r="BA1436" s="22" t="str">
        <f aca="false">IF(COUNTIF('Plan Combo 9+1'!$A$2:$A$226,A1436)&gt;0,"Sí","No")</f>
        <v>Sí</v>
      </c>
      <c r="BB1436" s="22" t="str">
        <f aca="false">IF(AH1436="","No",IF(BA1436="Sí",IF((AO1436-AH1436)&gt;Resumen!$B$6,"Sí","No"),IF((AO1436-AH1436)&gt;=Resumen!$B$132,"Sí","No")))</f>
        <v>No</v>
      </c>
      <c r="BC1436" s="22" t="str">
        <f aca="false">IF(AND(N1436="Sí",AL1436="Sí",AI1436=0),"Sí","No")</f>
        <v>No</v>
      </c>
      <c r="BD1436" s="22" t="str">
        <f aca="false">IF(COUNTIF('Plan 9+1 (con Pehuamar)'!$A$2:$A$227,A1436)&gt;0,"Sí","No")</f>
        <v>No</v>
      </c>
    </row>
    <row r="1437" customFormat="false" ht="15" hidden="false" customHeight="true" outlineLevel="0" collapsed="false">
      <c r="A1437" s="6" t="n">
        <v>402371</v>
      </c>
      <c r="B1437" s="6" t="n">
        <v>7</v>
      </c>
      <c r="C1437" s="6" t="n">
        <v>703</v>
      </c>
      <c r="D1437" s="6" t="s">
        <v>315</v>
      </c>
      <c r="E1437" s="6" t="s">
        <v>1606</v>
      </c>
      <c r="F1437" s="6" t="s">
        <v>196</v>
      </c>
      <c r="G1437" s="6" t="s">
        <v>129</v>
      </c>
      <c r="H1437" s="6" t="s">
        <v>197</v>
      </c>
      <c r="I1437" s="27" t="n">
        <v>30</v>
      </c>
      <c r="J1437" s="27" t="n">
        <v>0</v>
      </c>
      <c r="K1437" s="27" t="n">
        <v>30</v>
      </c>
      <c r="L1437" s="28" t="n">
        <f aca="false">I1437+J1437</f>
        <v>30</v>
      </c>
      <c r="M1437" s="28" t="n">
        <f aca="false">L1437+K1437</f>
        <v>60</v>
      </c>
      <c r="N1437" s="22" t="str">
        <f aca="false">IF(I1437&gt;0,"Sí","No")</f>
        <v>Sí</v>
      </c>
      <c r="O1437" s="22" t="str">
        <f aca="false">IF(J1437&gt;0,"Sí","No")</f>
        <v>No</v>
      </c>
      <c r="P1437" s="22" t="str">
        <f aca="false">IF(K1437&gt;0,"Sí","No")</f>
        <v>Sí</v>
      </c>
      <c r="Q1437" s="22" t="str">
        <f aca="false">IF(OR(I1437&gt;0,J1437&gt;0),"Sí","No")</f>
        <v>Sí</v>
      </c>
      <c r="R1437" s="27" t="n">
        <v>1850</v>
      </c>
      <c r="S1437" s="27" t="n">
        <v>2900</v>
      </c>
      <c r="T1437" s="27"/>
      <c r="U1437" s="27"/>
      <c r="V1437" s="27" t="n">
        <v>3500</v>
      </c>
      <c r="W1437" s="12" t="n">
        <f aca="false">IF(AND(I1437&gt;0,R1437&gt;0),(S1437-R1437)/R1437,"")</f>
        <v>0.567567567567568</v>
      </c>
      <c r="X1437" s="12" t="str">
        <f aca="false">IF(AND(J1437&gt;0,T1437&gt;0),(U1437-T1437)/T1437,"")</f>
        <v/>
      </c>
      <c r="Y1437" s="12" t="n">
        <f aca="false">IF(AND(K1437&gt;0,V1437&gt;0),(V1437-Resumen!$B$7)/Resumen!$B$7,"")</f>
        <v>0.4</v>
      </c>
      <c r="Z1437" s="28" t="n">
        <f aca="false">IF(AND(K1437&gt;0,I1437&gt;0,V1437&gt;0,S1437&gt;0),V1437-S1437,"")</f>
        <v>600</v>
      </c>
      <c r="AA1437" s="12" t="n">
        <f aca="false">IF(Z1437&lt;&gt;"",Z1437/S1437,"")</f>
        <v>0.206896551724138</v>
      </c>
      <c r="AB1437" s="28" t="str">
        <f aca="false">IF(AND(K1437&gt;0,J1437&gt;0,V1437&gt;0,U1437&gt;0),V1437-U1437,"")</f>
        <v/>
      </c>
      <c r="AC1437" s="12" t="str">
        <f aca="false">IF(AB1437&lt;&gt;"",AB1437/U1437,"")</f>
        <v/>
      </c>
      <c r="AD1437" s="27" t="n">
        <v>4</v>
      </c>
      <c r="AE1437" s="27" t="n">
        <v>6</v>
      </c>
      <c r="AF1437" s="27" t="n">
        <v>0</v>
      </c>
      <c r="AG1437" s="28" t="n">
        <f aca="false">AD1437+AE1437+AF1437</f>
        <v>10</v>
      </c>
      <c r="AH1437" s="12" t="n">
        <f aca="false">IF(AG1437&gt;0,AD1437/AG1437,"")</f>
        <v>0.4</v>
      </c>
      <c r="AI1437" s="27" t="n">
        <v>0</v>
      </c>
      <c r="AJ1437" s="27" t="n">
        <v>0</v>
      </c>
      <c r="AK1437" s="27" t="n">
        <v>0</v>
      </c>
      <c r="AL1437" s="22" t="str">
        <f aca="false">IF(OR(AJ1437&gt;0,AK1437&gt;0),"Sí","No")</f>
        <v>No</v>
      </c>
      <c r="AM1437" s="6" t="s">
        <v>198</v>
      </c>
      <c r="AN1437" s="6"/>
      <c r="AO1437" s="12" t="n">
        <f aca="false">IF(M1437&gt;0,K1437/M1437,"")</f>
        <v>0.5</v>
      </c>
      <c r="AP1437" s="22" t="str">
        <f aca="false">IF(M1437&gt;=Resumen!$B$5,"Alto","Bajo")</f>
        <v>Alto</v>
      </c>
      <c r="AQ1437" s="22" t="str">
        <f aca="false">IF(AO1437&gt;=Resumen!$B$28,"Alto","Bajo")</f>
        <v>Alto</v>
      </c>
      <c r="AR1437" s="22" t="str">
        <f aca="false">AP1437&amp;" Potencial / "&amp;AQ1437&amp;" Share"</f>
        <v>Alto Potencial / Alto Share</v>
      </c>
      <c r="AS1437" s="22" t="str">
        <f aca="false">IF(Q1437="Sí",IF(AO1437&gt;=Resumen!$B$29,"Alto","Bajo"),"")</f>
        <v>Alto</v>
      </c>
      <c r="AT1437" s="22" t="str">
        <f aca="false">IF(AS1437&lt;&gt;"",AP1437&amp;" Potencial / "&amp;AS1437&amp;" Share","")</f>
        <v>Alto Potencial / Alto Share</v>
      </c>
      <c r="AU1437" s="22" t="str">
        <f aca="false">IF(AH1437="","Sin dato",IF(AH1437-AO1437&gt;Resumen!$B$6,"Sobre-exhibido",IF(AO1437-AH1437&gt;Resumen!$B$6,"Sub-exhibido","En línea")))</f>
        <v>Sub-exhibido</v>
      </c>
      <c r="AV1437" s="22" t="n">
        <f aca="false">IF(AT1437="","",IF(AT1437="Alto Potencial / Bajo Share",1,IF(AT1437="Alto Potencial / Alto Share",2,IF(AT1437="Bajo Potencial / Alto Share",3,4))))</f>
        <v>2</v>
      </c>
      <c r="AW1437" s="22" t="str">
        <f aca="false">IF(Q1437="No","Sin competencia directa",IF(AV1437=1,"1 - Foco Conquista (Alto Pot / Bajo Share)",IF(AV1437=2,"2 - Foco Defensa (Alto Pot / Alto Share)",IF(AV1437=3,"3 - Monitoreo (Bajo Pot / Alto Share)","4 - Baja Prioridad (Bajo Pot / Bajo Share)"))))</f>
        <v>2 - Foco Defensa (Alto Pot / Alto Share)</v>
      </c>
      <c r="AX1437" s="12" t="str">
        <f aca="false">IF(OR(IFERROR(AND(W1437&lt;&gt;"",Y1437&lt;&gt;"",Y1437-W1437&gt;Resumen!$B$8),FALSE()),IFERROR(AND(X1437&lt;&gt;"",Y1437&lt;&gt;"",Y1437-X1437&gt;Resumen!$B$8),FALSE())),MAX(IF(IFERROR(AND(W1437&lt;&gt;"",Y1437&lt;&gt;"",Y1437-W1437&gt;Resumen!$B$8),FALSE()),Y1437-W1437,0),IF(IFERROR(AND(X1437&lt;&gt;"",Y1437&lt;&gt;"",Y1437-X1437&gt;Resumen!$B$8),FALSE()),Y1437-X1437,0)),"")</f>
        <v/>
      </c>
      <c r="AY1437" s="22" t="str">
        <f aca="false">IF(OR(IFERROR(AND(W1437&lt;&gt;"",Y1437&lt;&gt;"",Y1437-W1437&gt;Resumen!$B$8),FALSE()),IFERROR(AND(X1437&lt;&gt;"",Y1437&lt;&gt;"",Y1437-X1437&gt;Resumen!$B$8),FALSE())),TRIM("Lays tiene mayor markup que "&amp;IF(IFERROR(AND(W1437&lt;&gt;"",Y1437&lt;&gt;"",Y1437-W1437&gt;Resumen!$B$8),FALSE()),"Quento ","")&amp;IF(IFERROR(AND(X1437&lt;&gt;"",Y1437&lt;&gt;"",Y1437-X1437&gt;Resumen!$B$8),FALSE()),"Julicroc ","")&amp;"en este PDV"),"")</f>
        <v/>
      </c>
      <c r="AZ1437" s="22" t="str">
        <f aca="false">IF(COUNTIF('Plan Pehuamar - Lista'!$A$2:$A$167,A1437)&gt;0,"Sí","No")</f>
        <v>No</v>
      </c>
      <c r="BA1437" s="22" t="str">
        <f aca="false">IF(COUNTIF('Plan Combo 9+1'!$A$2:$A$226,A1437)&gt;0,"Sí","No")</f>
        <v>No</v>
      </c>
      <c r="BB1437" s="22" t="str">
        <f aca="false">IF(AH1437="","No",IF(BA1437="Sí",IF((AO1437-AH1437)&gt;Resumen!$B$6,"Sí","No"),IF((AO1437-AH1437)&gt;=Resumen!$B$132,"Sí","No")))</f>
        <v>No</v>
      </c>
      <c r="BC1437" s="22" t="str">
        <f aca="false">IF(AND(N1437="Sí",AL1437="Sí",AI1437=0),"Sí","No")</f>
        <v>No</v>
      </c>
      <c r="BD1437" s="22" t="str">
        <f aca="false">IF(COUNTIF('Plan 9+1 (con Pehuamar)'!$A$2:$A$227,A1437)&gt;0,"Sí","No")</f>
        <v>No</v>
      </c>
    </row>
    <row r="1438" customFormat="false" ht="15" hidden="false" customHeight="true" outlineLevel="0" collapsed="false">
      <c r="A1438" s="6" t="n">
        <v>402373</v>
      </c>
      <c r="B1438" s="6" t="n">
        <v>7</v>
      </c>
      <c r="C1438" s="6" t="n">
        <v>703</v>
      </c>
      <c r="D1438" s="6" t="s">
        <v>315</v>
      </c>
      <c r="E1438" s="6" t="s">
        <v>1607</v>
      </c>
      <c r="F1438" s="6" t="s">
        <v>206</v>
      </c>
      <c r="G1438" s="6" t="s">
        <v>129</v>
      </c>
      <c r="H1438" s="6" t="s">
        <v>197</v>
      </c>
      <c r="I1438" s="27" t="n">
        <v>60</v>
      </c>
      <c r="J1438" s="27" t="n">
        <v>30</v>
      </c>
      <c r="K1438" s="27" t="n">
        <v>40</v>
      </c>
      <c r="L1438" s="28" t="n">
        <f aca="false">I1438+J1438</f>
        <v>90</v>
      </c>
      <c r="M1438" s="28" t="n">
        <f aca="false">L1438+K1438</f>
        <v>130</v>
      </c>
      <c r="N1438" s="22" t="str">
        <f aca="false">IF(I1438&gt;0,"Sí","No")</f>
        <v>Sí</v>
      </c>
      <c r="O1438" s="22" t="str">
        <f aca="false">IF(J1438&gt;0,"Sí","No")</f>
        <v>Sí</v>
      </c>
      <c r="P1438" s="22" t="str">
        <f aca="false">IF(K1438&gt;0,"Sí","No")</f>
        <v>Sí</v>
      </c>
      <c r="Q1438" s="22" t="str">
        <f aca="false">IF(OR(I1438&gt;0,J1438&gt;0),"Sí","No")</f>
        <v>Sí</v>
      </c>
      <c r="R1438" s="27" t="n">
        <v>1800</v>
      </c>
      <c r="S1438" s="27" t="n">
        <v>3000</v>
      </c>
      <c r="T1438" s="27" t="n">
        <v>1320</v>
      </c>
      <c r="U1438" s="27" t="n">
        <v>2100</v>
      </c>
      <c r="V1438" s="27" t="n">
        <v>3600</v>
      </c>
      <c r="W1438" s="12" t="n">
        <f aca="false">IF(AND(I1438&gt;0,R1438&gt;0),(S1438-R1438)/R1438,"")</f>
        <v>0.666666666666667</v>
      </c>
      <c r="X1438" s="12" t="n">
        <f aca="false">IF(AND(J1438&gt;0,T1438&gt;0),(U1438-T1438)/T1438,"")</f>
        <v>0.590909090909091</v>
      </c>
      <c r="Y1438" s="12" t="n">
        <f aca="false">IF(AND(K1438&gt;0,V1438&gt;0),(V1438-Resumen!$B$7)/Resumen!$B$7,"")</f>
        <v>0.44</v>
      </c>
      <c r="Z1438" s="28" t="n">
        <f aca="false">IF(AND(K1438&gt;0,I1438&gt;0,V1438&gt;0,S1438&gt;0),V1438-S1438,"")</f>
        <v>600</v>
      </c>
      <c r="AA1438" s="12" t="n">
        <f aca="false">IF(Z1438&lt;&gt;"",Z1438/S1438,"")</f>
        <v>0.2</v>
      </c>
      <c r="AB1438" s="28" t="n">
        <f aca="false">IF(AND(K1438&gt;0,J1438&gt;0,V1438&gt;0,U1438&gt;0),V1438-U1438,"")</f>
        <v>1500</v>
      </c>
      <c r="AC1438" s="12" t="n">
        <f aca="false">IF(AB1438&lt;&gt;"",AB1438/U1438,"")</f>
        <v>0.714285714285714</v>
      </c>
      <c r="AD1438" s="27" t="n">
        <v>8</v>
      </c>
      <c r="AE1438" s="27" t="n">
        <v>10</v>
      </c>
      <c r="AF1438" s="27" t="n">
        <v>6</v>
      </c>
      <c r="AG1438" s="28" t="n">
        <f aca="false">AD1438+AE1438+AF1438</f>
        <v>24</v>
      </c>
      <c r="AH1438" s="12" t="n">
        <f aca="false">IF(AG1438&gt;0,AD1438/AG1438,"")</f>
        <v>0.333333333333333</v>
      </c>
      <c r="AI1438" s="27" t="n">
        <v>1</v>
      </c>
      <c r="AJ1438" s="27" t="n">
        <v>0</v>
      </c>
      <c r="AK1438" s="27" t="n">
        <v>0</v>
      </c>
      <c r="AL1438" s="22" t="str">
        <f aca="false">IF(OR(AJ1438&gt;0,AK1438&gt;0),"Sí","No")</f>
        <v>No</v>
      </c>
      <c r="AM1438" s="6" t="s">
        <v>397</v>
      </c>
      <c r="AN1438" s="6" t="s">
        <v>198</v>
      </c>
      <c r="AO1438" s="12" t="n">
        <f aca="false">IF(M1438&gt;0,K1438/M1438,"")</f>
        <v>0.307692307692308</v>
      </c>
      <c r="AP1438" s="22" t="str">
        <f aca="false">IF(M1438&gt;=Resumen!$B$5,"Alto","Bajo")</f>
        <v>Alto</v>
      </c>
      <c r="AQ1438" s="22" t="str">
        <f aca="false">IF(AO1438&gt;=Resumen!$B$28,"Alto","Bajo")</f>
        <v>Bajo</v>
      </c>
      <c r="AR1438" s="22" t="str">
        <f aca="false">AP1438&amp;" Potencial / "&amp;AQ1438&amp;" Share"</f>
        <v>Alto Potencial / Bajo Share</v>
      </c>
      <c r="AS1438" s="22" t="str">
        <f aca="false">IF(Q1438="Sí",IF(AO1438&gt;=Resumen!$B$29,"Alto","Bajo"),"")</f>
        <v>Bajo</v>
      </c>
      <c r="AT1438" s="22" t="str">
        <f aca="false">IF(AS1438&lt;&gt;"",AP1438&amp;" Potencial / "&amp;AS1438&amp;" Share","")</f>
        <v>Alto Potencial / Bajo Share</v>
      </c>
      <c r="AU1438" s="22" t="str">
        <f aca="false">IF(AH1438="","Sin dato",IF(AH1438-AO1438&gt;Resumen!$B$6,"Sobre-exhibido",IF(AO1438-AH1438&gt;Resumen!$B$6,"Sub-exhibido","En línea")))</f>
        <v>En línea</v>
      </c>
      <c r="AV1438" s="22" t="n">
        <f aca="false">IF(AT1438="","",IF(AT1438="Alto Potencial / Bajo Share",1,IF(AT1438="Alto Potencial / Alto Share",2,IF(AT1438="Bajo Potencial / Alto Share",3,4))))</f>
        <v>1</v>
      </c>
      <c r="AW1438" s="22" t="str">
        <f aca="false">IF(Q1438="No","Sin competencia directa",IF(AV1438=1,"1 - Foco Conquista (Alto Pot / Bajo Share)",IF(AV1438=2,"2 - Foco Defensa (Alto Pot / Alto Share)",IF(AV1438=3,"3 - Monitoreo (Bajo Pot / Alto Share)","4 - Baja Prioridad (Bajo Pot / Bajo Share)"))))</f>
        <v>1 - Foco Conquista (Alto Pot / Bajo Share)</v>
      </c>
      <c r="AX1438" s="12" t="str">
        <f aca="false">IF(OR(IFERROR(AND(W1438&lt;&gt;"",Y1438&lt;&gt;"",Y1438-W1438&gt;Resumen!$B$8),FALSE()),IFERROR(AND(X1438&lt;&gt;"",Y1438&lt;&gt;"",Y1438-X1438&gt;Resumen!$B$8),FALSE())),MAX(IF(IFERROR(AND(W1438&lt;&gt;"",Y1438&lt;&gt;"",Y1438-W1438&gt;Resumen!$B$8),FALSE()),Y1438-W1438,0),IF(IFERROR(AND(X1438&lt;&gt;"",Y1438&lt;&gt;"",Y1438-X1438&gt;Resumen!$B$8),FALSE()),Y1438-X1438,0)),"")</f>
        <v/>
      </c>
      <c r="AY1438" s="22" t="str">
        <f aca="false">IF(OR(IFERROR(AND(W1438&lt;&gt;"",Y1438&lt;&gt;"",Y1438-W1438&gt;Resumen!$B$8),FALSE()),IFERROR(AND(X1438&lt;&gt;"",Y1438&lt;&gt;"",Y1438-X1438&gt;Resumen!$B$8),FALSE())),TRIM("Lays tiene mayor markup que "&amp;IF(IFERROR(AND(W1438&lt;&gt;"",Y1438&lt;&gt;"",Y1438-W1438&gt;Resumen!$B$8),FALSE()),"Quento ","")&amp;IF(IFERROR(AND(X1438&lt;&gt;"",Y1438&lt;&gt;"",Y1438-X1438&gt;Resumen!$B$8),FALSE()),"Julicroc ","")&amp;"en este PDV"),"")</f>
        <v/>
      </c>
      <c r="AZ1438" s="22" t="str">
        <f aca="false">IF(COUNTIF('Plan Pehuamar - Lista'!$A$2:$A$167,A1438)&gt;0,"Sí","No")</f>
        <v>No</v>
      </c>
      <c r="BA1438" s="22" t="str">
        <f aca="false">IF(COUNTIF('Plan Combo 9+1'!$A$2:$A$226,A1438)&gt;0,"Sí","No")</f>
        <v>Sí</v>
      </c>
      <c r="BB1438" s="22" t="str">
        <f aca="false">IF(AH1438="","No",IF(BA1438="Sí",IF((AO1438-AH1438)&gt;Resumen!$B$6,"Sí","No"),IF((AO1438-AH1438)&gt;=Resumen!$B$132,"Sí","No")))</f>
        <v>No</v>
      </c>
      <c r="BC1438" s="22" t="str">
        <f aca="false">IF(AND(N1438="Sí",AL1438="Sí",AI1438=0),"Sí","No")</f>
        <v>No</v>
      </c>
      <c r="BD1438" s="22" t="str">
        <f aca="false">IF(COUNTIF('Plan 9+1 (con Pehuamar)'!$A$2:$A$227,A1438)&gt;0,"Sí","No")</f>
        <v>No</v>
      </c>
    </row>
    <row r="1439" customFormat="false" ht="15" hidden="false" customHeight="true" outlineLevel="0" collapsed="false">
      <c r="A1439" s="6" t="n">
        <v>402377</v>
      </c>
      <c r="B1439" s="6" t="n">
        <v>7</v>
      </c>
      <c r="C1439" s="6" t="n">
        <v>703</v>
      </c>
      <c r="D1439" s="6" t="s">
        <v>315</v>
      </c>
      <c r="E1439" s="6" t="s">
        <v>1608</v>
      </c>
      <c r="F1439" s="6" t="s">
        <v>201</v>
      </c>
      <c r="G1439" s="6" t="s">
        <v>129</v>
      </c>
      <c r="H1439" s="6" t="s">
        <v>197</v>
      </c>
      <c r="I1439" s="27" t="n">
        <v>30</v>
      </c>
      <c r="J1439" s="27" t="n">
        <v>15</v>
      </c>
      <c r="K1439" s="27" t="n">
        <v>20</v>
      </c>
      <c r="L1439" s="28" t="n">
        <f aca="false">I1439+J1439</f>
        <v>45</v>
      </c>
      <c r="M1439" s="28" t="n">
        <f aca="false">L1439+K1439</f>
        <v>65</v>
      </c>
      <c r="N1439" s="22" t="str">
        <f aca="false">IF(I1439&gt;0,"Sí","No")</f>
        <v>Sí</v>
      </c>
      <c r="O1439" s="22" t="str">
        <f aca="false">IF(J1439&gt;0,"Sí","No")</f>
        <v>Sí</v>
      </c>
      <c r="P1439" s="22" t="str">
        <f aca="false">IF(K1439&gt;0,"Sí","No")</f>
        <v>Sí</v>
      </c>
      <c r="Q1439" s="22" t="str">
        <f aca="false">IF(OR(I1439&gt;0,J1439&gt;0),"Sí","No")</f>
        <v>Sí</v>
      </c>
      <c r="R1439" s="27" t="n">
        <v>1800</v>
      </c>
      <c r="S1439" s="27" t="n">
        <v>2900</v>
      </c>
      <c r="T1439" s="27" t="n">
        <v>1310</v>
      </c>
      <c r="U1439" s="27" t="n">
        <v>2200</v>
      </c>
      <c r="V1439" s="27" t="n">
        <v>3500</v>
      </c>
      <c r="W1439" s="12" t="n">
        <f aca="false">IF(AND(I1439&gt;0,R1439&gt;0),(S1439-R1439)/R1439,"")</f>
        <v>0.611111111111111</v>
      </c>
      <c r="X1439" s="12" t="n">
        <f aca="false">IF(AND(J1439&gt;0,T1439&gt;0),(U1439-T1439)/T1439,"")</f>
        <v>0.679389312977099</v>
      </c>
      <c r="Y1439" s="12" t="n">
        <f aca="false">IF(AND(K1439&gt;0,V1439&gt;0),(V1439-Resumen!$B$7)/Resumen!$B$7,"")</f>
        <v>0.4</v>
      </c>
      <c r="Z1439" s="28" t="n">
        <f aca="false">IF(AND(K1439&gt;0,I1439&gt;0,V1439&gt;0,S1439&gt;0),V1439-S1439,"")</f>
        <v>600</v>
      </c>
      <c r="AA1439" s="12" t="n">
        <f aca="false">IF(Z1439&lt;&gt;"",Z1439/S1439,"")</f>
        <v>0.206896551724138</v>
      </c>
      <c r="AB1439" s="28" t="n">
        <f aca="false">IF(AND(K1439&gt;0,J1439&gt;0,V1439&gt;0,U1439&gt;0),V1439-U1439,"")</f>
        <v>1300</v>
      </c>
      <c r="AC1439" s="12" t="n">
        <f aca="false">IF(AB1439&lt;&gt;"",AB1439/U1439,"")</f>
        <v>0.590909090909091</v>
      </c>
      <c r="AD1439" s="27" t="n">
        <v>4</v>
      </c>
      <c r="AE1439" s="27" t="n">
        <v>6</v>
      </c>
      <c r="AF1439" s="27" t="n">
        <v>6</v>
      </c>
      <c r="AG1439" s="28" t="n">
        <f aca="false">AD1439+AE1439+AF1439</f>
        <v>16</v>
      </c>
      <c r="AH1439" s="12" t="n">
        <f aca="false">IF(AG1439&gt;0,AD1439/AG1439,"")</f>
        <v>0.25</v>
      </c>
      <c r="AI1439" s="27" t="n">
        <v>1</v>
      </c>
      <c r="AJ1439" s="27" t="n">
        <v>0</v>
      </c>
      <c r="AK1439" s="27" t="n">
        <v>0</v>
      </c>
      <c r="AL1439" s="22" t="str">
        <f aca="false">IF(OR(AJ1439&gt;0,AK1439&gt;0),"Sí","No")</f>
        <v>No</v>
      </c>
      <c r="AM1439" s="6" t="s">
        <v>397</v>
      </c>
      <c r="AN1439" s="6" t="s">
        <v>397</v>
      </c>
      <c r="AO1439" s="12" t="n">
        <f aca="false">IF(M1439&gt;0,K1439/M1439,"")</f>
        <v>0.307692307692308</v>
      </c>
      <c r="AP1439" s="22" t="str">
        <f aca="false">IF(M1439&gt;=Resumen!$B$5,"Alto","Bajo")</f>
        <v>Alto</v>
      </c>
      <c r="AQ1439" s="22" t="str">
        <f aca="false">IF(AO1439&gt;=Resumen!$B$28,"Alto","Bajo")</f>
        <v>Bajo</v>
      </c>
      <c r="AR1439" s="22" t="str">
        <f aca="false">AP1439&amp;" Potencial / "&amp;AQ1439&amp;" Share"</f>
        <v>Alto Potencial / Bajo Share</v>
      </c>
      <c r="AS1439" s="22" t="str">
        <f aca="false">IF(Q1439="Sí",IF(AO1439&gt;=Resumen!$B$29,"Alto","Bajo"),"")</f>
        <v>Bajo</v>
      </c>
      <c r="AT1439" s="22" t="str">
        <f aca="false">IF(AS1439&lt;&gt;"",AP1439&amp;" Potencial / "&amp;AS1439&amp;" Share","")</f>
        <v>Alto Potencial / Bajo Share</v>
      </c>
      <c r="AU1439" s="22" t="str">
        <f aca="false">IF(AH1439="","Sin dato",IF(AH1439-AO1439&gt;Resumen!$B$6,"Sobre-exhibido",IF(AO1439-AH1439&gt;Resumen!$B$6,"Sub-exhibido","En línea")))</f>
        <v>Sub-exhibido</v>
      </c>
      <c r="AV1439" s="22" t="n">
        <f aca="false">IF(AT1439="","",IF(AT1439="Alto Potencial / Bajo Share",1,IF(AT1439="Alto Potencial / Alto Share",2,IF(AT1439="Bajo Potencial / Alto Share",3,4))))</f>
        <v>1</v>
      </c>
      <c r="AW1439" s="22" t="str">
        <f aca="false">IF(Q1439="No","Sin competencia directa",IF(AV1439=1,"1 - Foco Conquista (Alto Pot / Bajo Share)",IF(AV1439=2,"2 - Foco Defensa (Alto Pot / Alto Share)",IF(AV1439=3,"3 - Monitoreo (Bajo Pot / Alto Share)","4 - Baja Prioridad (Bajo Pot / Bajo Share)"))))</f>
        <v>1 - Foco Conquista (Alto Pot / Bajo Share)</v>
      </c>
      <c r="AX1439" s="12" t="str">
        <f aca="false">IF(OR(IFERROR(AND(W1439&lt;&gt;"",Y1439&lt;&gt;"",Y1439-W1439&gt;Resumen!$B$8),FALSE()),IFERROR(AND(X1439&lt;&gt;"",Y1439&lt;&gt;"",Y1439-X1439&gt;Resumen!$B$8),FALSE())),MAX(IF(IFERROR(AND(W1439&lt;&gt;"",Y1439&lt;&gt;"",Y1439-W1439&gt;Resumen!$B$8),FALSE()),Y1439-W1439,0),IF(IFERROR(AND(X1439&lt;&gt;"",Y1439&lt;&gt;"",Y1439-X1439&gt;Resumen!$B$8),FALSE()),Y1439-X1439,0)),"")</f>
        <v/>
      </c>
      <c r="AY1439" s="22" t="str">
        <f aca="false">IF(OR(IFERROR(AND(W1439&lt;&gt;"",Y1439&lt;&gt;"",Y1439-W1439&gt;Resumen!$B$8),FALSE()),IFERROR(AND(X1439&lt;&gt;"",Y1439&lt;&gt;"",Y1439-X1439&gt;Resumen!$B$8),FALSE())),TRIM("Lays tiene mayor markup que "&amp;IF(IFERROR(AND(W1439&lt;&gt;"",Y1439&lt;&gt;"",Y1439-W1439&gt;Resumen!$B$8),FALSE()),"Quento ","")&amp;IF(IFERROR(AND(X1439&lt;&gt;"",Y1439&lt;&gt;"",Y1439-X1439&gt;Resumen!$B$8),FALSE()),"Julicroc ","")&amp;"en este PDV"),"")</f>
        <v/>
      </c>
      <c r="AZ1439" s="22" t="str">
        <f aca="false">IF(COUNTIF('Plan Pehuamar - Lista'!$A$2:$A$167,A1439)&gt;0,"Sí","No")</f>
        <v>No</v>
      </c>
      <c r="BA1439" s="22" t="str">
        <f aca="false">IF(COUNTIF('Plan Combo 9+1'!$A$2:$A$226,A1439)&gt;0,"Sí","No")</f>
        <v>Sí</v>
      </c>
      <c r="BB1439" s="22" t="str">
        <f aca="false">IF(AH1439="","No",IF(BA1439="Sí",IF((AO1439-AH1439)&gt;Resumen!$B$6,"Sí","No"),IF((AO1439-AH1439)&gt;=Resumen!$B$132,"Sí","No")))</f>
        <v>Sí</v>
      </c>
      <c r="BC1439" s="22" t="str">
        <f aca="false">IF(AND(N1439="Sí",AL1439="Sí",AI1439=0),"Sí","No")</f>
        <v>No</v>
      </c>
      <c r="BD1439" s="22" t="str">
        <f aca="false">IF(COUNTIF('Plan 9+1 (con Pehuamar)'!$A$2:$A$227,A1439)&gt;0,"Sí","No")</f>
        <v>No</v>
      </c>
    </row>
    <row r="1440" customFormat="false" ht="15" hidden="false" customHeight="true" outlineLevel="0" collapsed="false">
      <c r="A1440" s="6" t="n">
        <v>402378</v>
      </c>
      <c r="B1440" s="6" t="n">
        <v>7</v>
      </c>
      <c r="C1440" s="6" t="n">
        <v>703</v>
      </c>
      <c r="D1440" s="6" t="s">
        <v>315</v>
      </c>
      <c r="E1440" s="6" t="s">
        <v>1609</v>
      </c>
      <c r="F1440" s="6" t="s">
        <v>206</v>
      </c>
      <c r="G1440" s="6" t="s">
        <v>129</v>
      </c>
      <c r="H1440" s="6" t="s">
        <v>197</v>
      </c>
      <c r="I1440" s="27" t="n">
        <v>25</v>
      </c>
      <c r="J1440" s="27" t="n">
        <v>0</v>
      </c>
      <c r="K1440" s="27" t="n">
        <v>30</v>
      </c>
      <c r="L1440" s="28" t="n">
        <f aca="false">I1440+J1440</f>
        <v>25</v>
      </c>
      <c r="M1440" s="28" t="n">
        <f aca="false">L1440+K1440</f>
        <v>55</v>
      </c>
      <c r="N1440" s="22" t="str">
        <f aca="false">IF(I1440&gt;0,"Sí","No")</f>
        <v>Sí</v>
      </c>
      <c r="O1440" s="22" t="str">
        <f aca="false">IF(J1440&gt;0,"Sí","No")</f>
        <v>No</v>
      </c>
      <c r="P1440" s="22" t="str">
        <f aca="false">IF(K1440&gt;0,"Sí","No")</f>
        <v>Sí</v>
      </c>
      <c r="Q1440" s="22" t="str">
        <f aca="false">IF(OR(I1440&gt;0,J1440&gt;0),"Sí","No")</f>
        <v>Sí</v>
      </c>
      <c r="R1440" s="27" t="n">
        <v>1780</v>
      </c>
      <c r="S1440" s="27" t="n">
        <v>2500</v>
      </c>
      <c r="T1440" s="27"/>
      <c r="U1440" s="27"/>
      <c r="V1440" s="27" t="n">
        <v>3400</v>
      </c>
      <c r="W1440" s="12" t="n">
        <f aca="false">IF(AND(I1440&gt;0,R1440&gt;0),(S1440-R1440)/R1440,"")</f>
        <v>0.404494382022472</v>
      </c>
      <c r="X1440" s="12" t="str">
        <f aca="false">IF(AND(J1440&gt;0,T1440&gt;0),(U1440-T1440)/T1440,"")</f>
        <v/>
      </c>
      <c r="Y1440" s="12" t="n">
        <f aca="false">IF(AND(K1440&gt;0,V1440&gt;0),(V1440-Resumen!$B$7)/Resumen!$B$7,"")</f>
        <v>0.36</v>
      </c>
      <c r="Z1440" s="28" t="n">
        <f aca="false">IF(AND(K1440&gt;0,I1440&gt;0,V1440&gt;0,S1440&gt;0),V1440-S1440,"")</f>
        <v>900</v>
      </c>
      <c r="AA1440" s="12" t="n">
        <f aca="false">IF(Z1440&lt;&gt;"",Z1440/S1440,"")</f>
        <v>0.36</v>
      </c>
      <c r="AB1440" s="28" t="str">
        <f aca="false">IF(AND(K1440&gt;0,J1440&gt;0,V1440&gt;0,U1440&gt;0),V1440-U1440,"")</f>
        <v/>
      </c>
      <c r="AC1440" s="12" t="str">
        <f aca="false">IF(AB1440&lt;&gt;"",AB1440/U1440,"")</f>
        <v/>
      </c>
      <c r="AD1440" s="27" t="n">
        <v>6</v>
      </c>
      <c r="AE1440" s="27" t="n">
        <v>6</v>
      </c>
      <c r="AF1440" s="27" t="n">
        <v>0</v>
      </c>
      <c r="AG1440" s="28" t="n">
        <f aca="false">AD1440+AE1440+AF1440</f>
        <v>12</v>
      </c>
      <c r="AH1440" s="12" t="n">
        <f aca="false">IF(AG1440&gt;0,AD1440/AG1440,"")</f>
        <v>0.5</v>
      </c>
      <c r="AI1440" s="27" t="n">
        <v>0</v>
      </c>
      <c r="AJ1440" s="27" t="n">
        <v>0</v>
      </c>
      <c r="AK1440" s="27" t="n">
        <v>0</v>
      </c>
      <c r="AL1440" s="22" t="str">
        <f aca="false">IF(OR(AJ1440&gt;0,AK1440&gt;0),"Sí","No")</f>
        <v>No</v>
      </c>
      <c r="AM1440" s="6" t="s">
        <v>397</v>
      </c>
      <c r="AN1440" s="6"/>
      <c r="AO1440" s="12" t="n">
        <f aca="false">IF(M1440&gt;0,K1440/M1440,"")</f>
        <v>0.545454545454545</v>
      </c>
      <c r="AP1440" s="22" t="str">
        <f aca="false">IF(M1440&gt;=Resumen!$B$5,"Alto","Bajo")</f>
        <v>Alto</v>
      </c>
      <c r="AQ1440" s="22" t="str">
        <f aca="false">IF(AO1440&gt;=Resumen!$B$28,"Alto","Bajo")</f>
        <v>Alto</v>
      </c>
      <c r="AR1440" s="22" t="str">
        <f aca="false">AP1440&amp;" Potencial / "&amp;AQ1440&amp;" Share"</f>
        <v>Alto Potencial / Alto Share</v>
      </c>
      <c r="AS1440" s="22" t="str">
        <f aca="false">IF(Q1440="Sí",IF(AO1440&gt;=Resumen!$B$29,"Alto","Bajo"),"")</f>
        <v>Alto</v>
      </c>
      <c r="AT1440" s="22" t="str">
        <f aca="false">IF(AS1440&lt;&gt;"",AP1440&amp;" Potencial / "&amp;AS1440&amp;" Share","")</f>
        <v>Alto Potencial / Alto Share</v>
      </c>
      <c r="AU1440" s="22" t="str">
        <f aca="false">IF(AH1440="","Sin dato",IF(AH1440-AO1440&gt;Resumen!$B$6,"Sobre-exhibido",IF(AO1440-AH1440&gt;Resumen!$B$6,"Sub-exhibido","En línea")))</f>
        <v>En línea</v>
      </c>
      <c r="AV1440" s="22" t="n">
        <f aca="false">IF(AT1440="","",IF(AT1440="Alto Potencial / Bajo Share",1,IF(AT1440="Alto Potencial / Alto Share",2,IF(AT1440="Bajo Potencial / Alto Share",3,4))))</f>
        <v>2</v>
      </c>
      <c r="AW1440" s="22" t="str">
        <f aca="false">IF(Q1440="No","Sin competencia directa",IF(AV1440=1,"1 - Foco Conquista (Alto Pot / Bajo Share)",IF(AV1440=2,"2 - Foco Defensa (Alto Pot / Alto Share)",IF(AV1440=3,"3 - Monitoreo (Bajo Pot / Alto Share)","4 - Baja Prioridad (Bajo Pot / Bajo Share)"))))</f>
        <v>2 - Foco Defensa (Alto Pot / Alto Share)</v>
      </c>
      <c r="AX1440" s="12" t="str">
        <f aca="false">IF(OR(IFERROR(AND(W1440&lt;&gt;"",Y1440&lt;&gt;"",Y1440-W1440&gt;Resumen!$B$8),FALSE()),IFERROR(AND(X1440&lt;&gt;"",Y1440&lt;&gt;"",Y1440-X1440&gt;Resumen!$B$8),FALSE())),MAX(IF(IFERROR(AND(W1440&lt;&gt;"",Y1440&lt;&gt;"",Y1440-W1440&gt;Resumen!$B$8),FALSE()),Y1440-W1440,0),IF(IFERROR(AND(X1440&lt;&gt;"",Y1440&lt;&gt;"",Y1440-X1440&gt;Resumen!$B$8),FALSE()),Y1440-X1440,0)),"")</f>
        <v/>
      </c>
      <c r="AY1440" s="22" t="str">
        <f aca="false">IF(OR(IFERROR(AND(W1440&lt;&gt;"",Y1440&lt;&gt;"",Y1440-W1440&gt;Resumen!$B$8),FALSE()),IFERROR(AND(X1440&lt;&gt;"",Y1440&lt;&gt;"",Y1440-X1440&gt;Resumen!$B$8),FALSE())),TRIM("Lays tiene mayor markup que "&amp;IF(IFERROR(AND(W1440&lt;&gt;"",Y1440&lt;&gt;"",Y1440-W1440&gt;Resumen!$B$8),FALSE()),"Quento ","")&amp;IF(IFERROR(AND(X1440&lt;&gt;"",Y1440&lt;&gt;"",Y1440-X1440&gt;Resumen!$B$8),FALSE()),"Julicroc ","")&amp;"en este PDV"),"")</f>
        <v/>
      </c>
      <c r="AZ1440" s="22" t="str">
        <f aca="false">IF(COUNTIF('Plan Pehuamar - Lista'!$A$2:$A$167,A1440)&gt;0,"Sí","No")</f>
        <v>No</v>
      </c>
      <c r="BA1440" s="22" t="str">
        <f aca="false">IF(COUNTIF('Plan Combo 9+1'!$A$2:$A$226,A1440)&gt;0,"Sí","No")</f>
        <v>No</v>
      </c>
      <c r="BB1440" s="22" t="str">
        <f aca="false">IF(AH1440="","No",IF(BA1440="Sí",IF((AO1440-AH1440)&gt;Resumen!$B$6,"Sí","No"),IF((AO1440-AH1440)&gt;=Resumen!$B$132,"Sí","No")))</f>
        <v>No</v>
      </c>
      <c r="BC1440" s="22" t="str">
        <f aca="false">IF(AND(N1440="Sí",AL1440="Sí",AI1440=0),"Sí","No")</f>
        <v>No</v>
      </c>
      <c r="BD1440" s="22" t="str">
        <f aca="false">IF(COUNTIF('Plan 9+1 (con Pehuamar)'!$A$2:$A$227,A1440)&gt;0,"Sí","No")</f>
        <v>No</v>
      </c>
    </row>
    <row r="1441" customFormat="false" ht="15" hidden="false" customHeight="true" outlineLevel="0" collapsed="false">
      <c r="A1441" s="6" t="n">
        <v>402398</v>
      </c>
      <c r="B1441" s="6" t="n">
        <v>7</v>
      </c>
      <c r="C1441" s="6" t="n">
        <v>703</v>
      </c>
      <c r="D1441" s="6" t="s">
        <v>315</v>
      </c>
      <c r="E1441" s="6" t="s">
        <v>1610</v>
      </c>
      <c r="F1441" s="6" t="s">
        <v>201</v>
      </c>
      <c r="G1441" s="6" t="s">
        <v>129</v>
      </c>
      <c r="H1441" s="6" t="s">
        <v>197</v>
      </c>
      <c r="I1441" s="27" t="n">
        <v>30</v>
      </c>
      <c r="J1441" s="27" t="n">
        <v>0</v>
      </c>
      <c r="K1441" s="27" t="n">
        <v>20</v>
      </c>
      <c r="L1441" s="28" t="n">
        <f aca="false">I1441+J1441</f>
        <v>30</v>
      </c>
      <c r="M1441" s="28" t="n">
        <f aca="false">L1441+K1441</f>
        <v>50</v>
      </c>
      <c r="N1441" s="22" t="str">
        <f aca="false">IF(I1441&gt;0,"Sí","No")</f>
        <v>Sí</v>
      </c>
      <c r="O1441" s="22" t="str">
        <f aca="false">IF(J1441&gt;0,"Sí","No")</f>
        <v>No</v>
      </c>
      <c r="P1441" s="22" t="str">
        <f aca="false">IF(K1441&gt;0,"Sí","No")</f>
        <v>Sí</v>
      </c>
      <c r="Q1441" s="22" t="str">
        <f aca="false">IF(OR(I1441&gt;0,J1441&gt;0),"Sí","No")</f>
        <v>Sí</v>
      </c>
      <c r="R1441" s="27" t="n">
        <v>1800</v>
      </c>
      <c r="S1441" s="27" t="n">
        <v>2900</v>
      </c>
      <c r="T1441" s="27"/>
      <c r="U1441" s="27"/>
      <c r="V1441" s="27" t="n">
        <v>3500</v>
      </c>
      <c r="W1441" s="12" t="n">
        <f aca="false">IF(AND(I1441&gt;0,R1441&gt;0),(S1441-R1441)/R1441,"")</f>
        <v>0.611111111111111</v>
      </c>
      <c r="X1441" s="12" t="str">
        <f aca="false">IF(AND(J1441&gt;0,T1441&gt;0),(U1441-T1441)/T1441,"")</f>
        <v/>
      </c>
      <c r="Y1441" s="12" t="n">
        <f aca="false">IF(AND(K1441&gt;0,V1441&gt;0),(V1441-Resumen!$B$7)/Resumen!$B$7,"")</f>
        <v>0.4</v>
      </c>
      <c r="Z1441" s="28" t="n">
        <f aca="false">IF(AND(K1441&gt;0,I1441&gt;0,V1441&gt;0,S1441&gt;0),V1441-S1441,"")</f>
        <v>600</v>
      </c>
      <c r="AA1441" s="12" t="n">
        <f aca="false">IF(Z1441&lt;&gt;"",Z1441/S1441,"")</f>
        <v>0.206896551724138</v>
      </c>
      <c r="AB1441" s="28" t="str">
        <f aca="false">IF(AND(K1441&gt;0,J1441&gt;0,V1441&gt;0,U1441&gt;0),V1441-U1441,"")</f>
        <v/>
      </c>
      <c r="AC1441" s="12" t="str">
        <f aca="false">IF(AB1441&lt;&gt;"",AB1441/U1441,"")</f>
        <v/>
      </c>
      <c r="AD1441" s="27" t="n">
        <v>4</v>
      </c>
      <c r="AE1441" s="27" t="n">
        <v>6</v>
      </c>
      <c r="AF1441" s="27" t="n">
        <v>0</v>
      </c>
      <c r="AG1441" s="28" t="n">
        <f aca="false">AD1441+AE1441+AF1441</f>
        <v>10</v>
      </c>
      <c r="AH1441" s="12" t="n">
        <f aca="false">IF(AG1441&gt;0,AD1441/AG1441,"")</f>
        <v>0.4</v>
      </c>
      <c r="AI1441" s="27" t="n">
        <v>1</v>
      </c>
      <c r="AJ1441" s="27" t="n">
        <v>0</v>
      </c>
      <c r="AK1441" s="27" t="n">
        <v>0</v>
      </c>
      <c r="AL1441" s="22" t="str">
        <f aca="false">IF(OR(AJ1441&gt;0,AK1441&gt;0),"Sí","No")</f>
        <v>No</v>
      </c>
      <c r="AM1441" s="6" t="s">
        <v>198</v>
      </c>
      <c r="AN1441" s="6"/>
      <c r="AO1441" s="12" t="n">
        <f aca="false">IF(M1441&gt;0,K1441/M1441,"")</f>
        <v>0.4</v>
      </c>
      <c r="AP1441" s="22" t="str">
        <f aca="false">IF(M1441&gt;=Resumen!$B$5,"Alto","Bajo")</f>
        <v>Alto</v>
      </c>
      <c r="AQ1441" s="22" t="str">
        <f aca="false">IF(AO1441&gt;=Resumen!$B$28,"Alto","Bajo")</f>
        <v>Alto</v>
      </c>
      <c r="AR1441" s="22" t="str">
        <f aca="false">AP1441&amp;" Potencial / "&amp;AQ1441&amp;" Share"</f>
        <v>Alto Potencial / Alto Share</v>
      </c>
      <c r="AS1441" s="22" t="str">
        <f aca="false">IF(Q1441="Sí",IF(AO1441&gt;=Resumen!$B$29,"Alto","Bajo"),"")</f>
        <v>Bajo</v>
      </c>
      <c r="AT1441" s="22" t="str">
        <f aca="false">IF(AS1441&lt;&gt;"",AP1441&amp;" Potencial / "&amp;AS1441&amp;" Share","")</f>
        <v>Alto Potencial / Bajo Share</v>
      </c>
      <c r="AU1441" s="22" t="str">
        <f aca="false">IF(AH1441="","Sin dato",IF(AH1441-AO1441&gt;Resumen!$B$6,"Sobre-exhibido",IF(AO1441-AH1441&gt;Resumen!$B$6,"Sub-exhibido","En línea")))</f>
        <v>En línea</v>
      </c>
      <c r="AV1441" s="22" t="n">
        <f aca="false">IF(AT1441="","",IF(AT1441="Alto Potencial / Bajo Share",1,IF(AT1441="Alto Potencial / Alto Share",2,IF(AT1441="Bajo Potencial / Alto Share",3,4))))</f>
        <v>1</v>
      </c>
      <c r="AW1441" s="22" t="str">
        <f aca="false">IF(Q1441="No","Sin competencia directa",IF(AV1441=1,"1 - Foco Conquista (Alto Pot / Bajo Share)",IF(AV1441=2,"2 - Foco Defensa (Alto Pot / Alto Share)",IF(AV1441=3,"3 - Monitoreo (Bajo Pot / Alto Share)","4 - Baja Prioridad (Bajo Pot / Bajo Share)"))))</f>
        <v>1 - Foco Conquista (Alto Pot / Bajo Share)</v>
      </c>
      <c r="AX1441" s="12" t="str">
        <f aca="false">IF(OR(IFERROR(AND(W1441&lt;&gt;"",Y1441&lt;&gt;"",Y1441-W1441&gt;Resumen!$B$8),FALSE()),IFERROR(AND(X1441&lt;&gt;"",Y1441&lt;&gt;"",Y1441-X1441&gt;Resumen!$B$8),FALSE())),MAX(IF(IFERROR(AND(W1441&lt;&gt;"",Y1441&lt;&gt;"",Y1441-W1441&gt;Resumen!$B$8),FALSE()),Y1441-W1441,0),IF(IFERROR(AND(X1441&lt;&gt;"",Y1441&lt;&gt;"",Y1441-X1441&gt;Resumen!$B$8),FALSE()),Y1441-X1441,0)),"")</f>
        <v/>
      </c>
      <c r="AY1441" s="22" t="str">
        <f aca="false">IF(OR(IFERROR(AND(W1441&lt;&gt;"",Y1441&lt;&gt;"",Y1441-W1441&gt;Resumen!$B$8),FALSE()),IFERROR(AND(X1441&lt;&gt;"",Y1441&lt;&gt;"",Y1441-X1441&gt;Resumen!$B$8),FALSE())),TRIM("Lays tiene mayor markup que "&amp;IF(IFERROR(AND(W1441&lt;&gt;"",Y1441&lt;&gt;"",Y1441-W1441&gt;Resumen!$B$8),FALSE()),"Quento ","")&amp;IF(IFERROR(AND(X1441&lt;&gt;"",Y1441&lt;&gt;"",Y1441-X1441&gt;Resumen!$B$8),FALSE()),"Julicroc ","")&amp;"en este PDV"),"")</f>
        <v/>
      </c>
      <c r="AZ1441" s="22" t="str">
        <f aca="false">IF(COUNTIF('Plan Pehuamar - Lista'!$A$2:$A$167,A1441)&gt;0,"Sí","No")</f>
        <v>No</v>
      </c>
      <c r="BA1441" s="22" t="str">
        <f aca="false">IF(COUNTIF('Plan Combo 9+1'!$A$2:$A$226,A1441)&gt;0,"Sí","No")</f>
        <v>Sí</v>
      </c>
      <c r="BB1441" s="22" t="str">
        <f aca="false">IF(AH1441="","No",IF(BA1441="Sí",IF((AO1441-AH1441)&gt;Resumen!$B$6,"Sí","No"),IF((AO1441-AH1441)&gt;=Resumen!$B$132,"Sí","No")))</f>
        <v>No</v>
      </c>
      <c r="BC1441" s="22" t="str">
        <f aca="false">IF(AND(N1441="Sí",AL1441="Sí",AI1441=0),"Sí","No")</f>
        <v>No</v>
      </c>
      <c r="BD1441" s="22" t="str">
        <f aca="false">IF(COUNTIF('Plan 9+1 (con Pehuamar)'!$A$2:$A$227,A1441)&gt;0,"Sí","No")</f>
        <v>No</v>
      </c>
    </row>
    <row r="1442" customFormat="false" ht="15" hidden="false" customHeight="true" outlineLevel="0" collapsed="false">
      <c r="A1442" s="6" t="n">
        <v>402399</v>
      </c>
      <c r="B1442" s="6" t="n">
        <v>7</v>
      </c>
      <c r="C1442" s="6" t="n">
        <v>703</v>
      </c>
      <c r="D1442" s="6" t="s">
        <v>315</v>
      </c>
      <c r="E1442" s="6" t="s">
        <v>1611</v>
      </c>
      <c r="F1442" s="6" t="s">
        <v>206</v>
      </c>
      <c r="G1442" s="6" t="s">
        <v>129</v>
      </c>
      <c r="H1442" s="6" t="s">
        <v>197</v>
      </c>
      <c r="I1442" s="27" t="n">
        <v>0</v>
      </c>
      <c r="J1442" s="27" t="n">
        <v>0</v>
      </c>
      <c r="K1442" s="27" t="n">
        <v>0.6</v>
      </c>
      <c r="L1442" s="28" t="n">
        <f aca="false">I1442+J1442</f>
        <v>0</v>
      </c>
      <c r="M1442" s="28" t="n">
        <f aca="false">L1442+K1442</f>
        <v>0.6</v>
      </c>
      <c r="N1442" s="22" t="str">
        <f aca="false">IF(I1442&gt;0,"Sí","No")</f>
        <v>No</v>
      </c>
      <c r="O1442" s="22" t="str">
        <f aca="false">IF(J1442&gt;0,"Sí","No")</f>
        <v>No</v>
      </c>
      <c r="P1442" s="22" t="str">
        <f aca="false">IF(K1442&gt;0,"Sí","No")</f>
        <v>Sí</v>
      </c>
      <c r="Q1442" s="22" t="str">
        <f aca="false">IF(OR(I1442&gt;0,J1442&gt;0),"Sí","No")</f>
        <v>No</v>
      </c>
      <c r="R1442" s="27"/>
      <c r="S1442" s="27"/>
      <c r="T1442" s="27"/>
      <c r="U1442" s="27"/>
      <c r="V1442" s="27"/>
      <c r="W1442" s="12" t="str">
        <f aca="false">IF(AND(I1442&gt;0,R1442&gt;0),(S1442-R1442)/R1442,"")</f>
        <v/>
      </c>
      <c r="X1442" s="12" t="str">
        <f aca="false">IF(AND(J1442&gt;0,T1442&gt;0),(U1442-T1442)/T1442,"")</f>
        <v/>
      </c>
      <c r="Y1442" s="12" t="str">
        <f aca="false">IF(AND(K1442&gt;0,V1442&gt;0),(V1442-Resumen!$B$7)/Resumen!$B$7,"")</f>
        <v/>
      </c>
      <c r="Z1442" s="28" t="str">
        <f aca="false">IF(AND(K1442&gt;0,I1442&gt;0,V1442&gt;0,S1442&gt;0),V1442-S1442,"")</f>
        <v/>
      </c>
      <c r="AA1442" s="12" t="str">
        <f aca="false">IF(Z1442&lt;&gt;"",Z1442/S1442,"")</f>
        <v/>
      </c>
      <c r="AB1442" s="28" t="str">
        <f aca="false">IF(AND(K1442&gt;0,J1442&gt;0,V1442&gt;0,U1442&gt;0),V1442-U1442,"")</f>
        <v/>
      </c>
      <c r="AC1442" s="12" t="str">
        <f aca="false">IF(AB1442&lt;&gt;"",AB1442/U1442,"")</f>
        <v/>
      </c>
      <c r="AD1442" s="27" t="n">
        <v>0</v>
      </c>
      <c r="AE1442" s="27" t="n">
        <v>0</v>
      </c>
      <c r="AF1442" s="27" t="n">
        <v>0</v>
      </c>
      <c r="AG1442" s="28" t="n">
        <f aca="false">AD1442+AE1442+AF1442</f>
        <v>0</v>
      </c>
      <c r="AH1442" s="12" t="str">
        <f aca="false">IF(AG1442&gt;0,AD1442/AG1442,"")</f>
        <v/>
      </c>
      <c r="AI1442" s="27" t="n">
        <v>0</v>
      </c>
      <c r="AJ1442" s="27" t="n">
        <v>0</v>
      </c>
      <c r="AK1442" s="27" t="n">
        <v>0</v>
      </c>
      <c r="AL1442" s="22" t="str">
        <f aca="false">IF(OR(AJ1442&gt;0,AK1442&gt;0),"Sí","No")</f>
        <v>No</v>
      </c>
      <c r="AM1442" s="6"/>
      <c r="AN1442" s="6"/>
      <c r="AO1442" s="12" t="n">
        <f aca="false">IF(M1442&gt;0,K1442/M1442,"")</f>
        <v>1</v>
      </c>
      <c r="AP1442" s="22" t="str">
        <f aca="false">IF(M1442&gt;=Resumen!$B$5,"Alto","Bajo")</f>
        <v>Bajo</v>
      </c>
      <c r="AQ1442" s="22" t="str">
        <f aca="false">IF(AO1442&gt;=Resumen!$B$28,"Alto","Bajo")</f>
        <v>Alto</v>
      </c>
      <c r="AR1442" s="22" t="str">
        <f aca="false">AP1442&amp;" Potencial / "&amp;AQ1442&amp;" Share"</f>
        <v>Bajo Potencial / Alto Share</v>
      </c>
      <c r="AS1442" s="22" t="str">
        <f aca="false">IF(Q1442="Sí",IF(AO1442&gt;=Resumen!$B$29,"Alto","Bajo"),"")</f>
        <v/>
      </c>
      <c r="AT1442" s="22" t="str">
        <f aca="false">IF(AS1442&lt;&gt;"",AP1442&amp;" Potencial / "&amp;AS1442&amp;" Share","")</f>
        <v/>
      </c>
      <c r="AU1442" s="22" t="str">
        <f aca="false">IF(AH1442="","Sin dato",IF(AH1442-AO1442&gt;Resumen!$B$6,"Sobre-exhibido",IF(AO1442-AH1442&gt;Resumen!$B$6,"Sub-exhibido","En línea")))</f>
        <v>Sin dato</v>
      </c>
      <c r="AV1442" s="22" t="str">
        <f aca="false">IF(AT1442="","",IF(AT1442="Alto Potencial / Bajo Share",1,IF(AT1442="Alto Potencial / Alto Share",2,IF(AT1442="Bajo Potencial / Alto Share",3,4))))</f>
        <v/>
      </c>
      <c r="AW1442" s="22" t="str">
        <f aca="false">IF(Q1442="No","Sin competencia directa",IF(AV1442=1,"1 - Foco Conquista (Alto Pot / Bajo Share)",IF(AV1442=2,"2 - Foco Defensa (Alto Pot / Alto Share)",IF(AV1442=3,"3 - Monitoreo (Bajo Pot / Alto Share)","4 - Baja Prioridad (Bajo Pot / Bajo Share)"))))</f>
        <v>Sin competencia directa</v>
      </c>
      <c r="AX1442" s="12" t="str">
        <f aca="false">IF(OR(IFERROR(AND(W1442&lt;&gt;"",Y1442&lt;&gt;"",Y1442-W1442&gt;Resumen!$B$8),FALSE()),IFERROR(AND(X1442&lt;&gt;"",Y1442&lt;&gt;"",Y1442-X1442&gt;Resumen!$B$8),FALSE())),MAX(IF(IFERROR(AND(W1442&lt;&gt;"",Y1442&lt;&gt;"",Y1442-W1442&gt;Resumen!$B$8),FALSE()),Y1442-W1442,0),IF(IFERROR(AND(X1442&lt;&gt;"",Y1442&lt;&gt;"",Y1442-X1442&gt;Resumen!$B$8),FALSE()),Y1442-X1442,0)),"")</f>
        <v/>
      </c>
      <c r="AY1442" s="22" t="str">
        <f aca="false">IF(OR(IFERROR(AND(W1442&lt;&gt;"",Y1442&lt;&gt;"",Y1442-W1442&gt;Resumen!$B$8),FALSE()),IFERROR(AND(X1442&lt;&gt;"",Y1442&lt;&gt;"",Y1442-X1442&gt;Resumen!$B$8),FALSE())),TRIM("Lays tiene mayor markup que "&amp;IF(IFERROR(AND(W1442&lt;&gt;"",Y1442&lt;&gt;"",Y1442-W1442&gt;Resumen!$B$8),FALSE()),"Quento ","")&amp;IF(IFERROR(AND(X1442&lt;&gt;"",Y1442&lt;&gt;"",Y1442-X1442&gt;Resumen!$B$8),FALSE()),"Julicroc ","")&amp;"en este PDV"),"")</f>
        <v/>
      </c>
      <c r="AZ1442" s="22" t="str">
        <f aca="false">IF(COUNTIF('Plan Pehuamar - Lista'!$A$2:$A$167,A1442)&gt;0,"Sí","No")</f>
        <v>No</v>
      </c>
      <c r="BA1442" s="22" t="str">
        <f aca="false">IF(COUNTIF('Plan Combo 9+1'!$A$2:$A$226,A1442)&gt;0,"Sí","No")</f>
        <v>No</v>
      </c>
      <c r="BB1442" s="22" t="str">
        <f aca="false">IF(AH1442="","No",IF(BA1442="Sí",IF((AO1442-AH1442)&gt;Resumen!$B$6,"Sí","No"),IF((AO1442-AH1442)&gt;=Resumen!$B$132,"Sí","No")))</f>
        <v>No</v>
      </c>
      <c r="BC1442" s="22" t="str">
        <f aca="false">IF(AND(N1442="Sí",AL1442="Sí",AI1442=0),"Sí","No")</f>
        <v>No</v>
      </c>
      <c r="BD1442" s="22" t="str">
        <f aca="false">IF(COUNTIF('Plan 9+1 (con Pehuamar)'!$A$2:$A$227,A1442)&gt;0,"Sí","No")</f>
        <v>No</v>
      </c>
    </row>
    <row r="1443" customFormat="false" ht="15" hidden="false" customHeight="true" outlineLevel="0" collapsed="false">
      <c r="A1443" s="6" t="n">
        <v>402403</v>
      </c>
      <c r="B1443" s="6" t="n">
        <v>7</v>
      </c>
      <c r="C1443" s="6" t="n">
        <v>703</v>
      </c>
      <c r="D1443" s="6" t="s">
        <v>315</v>
      </c>
      <c r="E1443" s="6" t="s">
        <v>1612</v>
      </c>
      <c r="F1443" s="6" t="s">
        <v>196</v>
      </c>
      <c r="G1443" s="6" t="s">
        <v>129</v>
      </c>
      <c r="H1443" s="6" t="s">
        <v>197</v>
      </c>
      <c r="I1443" s="27" t="n">
        <v>50</v>
      </c>
      <c r="J1443" s="27" t="n">
        <v>0</v>
      </c>
      <c r="K1443" s="27" t="n">
        <v>25</v>
      </c>
      <c r="L1443" s="28" t="n">
        <f aca="false">I1443+J1443</f>
        <v>50</v>
      </c>
      <c r="M1443" s="28" t="n">
        <f aca="false">L1443+K1443</f>
        <v>75</v>
      </c>
      <c r="N1443" s="22" t="str">
        <f aca="false">IF(I1443&gt;0,"Sí","No")</f>
        <v>Sí</v>
      </c>
      <c r="O1443" s="22" t="str">
        <f aca="false">IF(J1443&gt;0,"Sí","No")</f>
        <v>No</v>
      </c>
      <c r="P1443" s="22" t="str">
        <f aca="false">IF(K1443&gt;0,"Sí","No")</f>
        <v>Sí</v>
      </c>
      <c r="Q1443" s="22" t="str">
        <f aca="false">IF(OR(I1443&gt;0,J1443&gt;0),"Sí","No")</f>
        <v>Sí</v>
      </c>
      <c r="R1443" s="27" t="n">
        <v>1800</v>
      </c>
      <c r="S1443" s="27" t="n">
        <v>2900</v>
      </c>
      <c r="T1443" s="27"/>
      <c r="U1443" s="27"/>
      <c r="V1443" s="27" t="n">
        <v>3500</v>
      </c>
      <c r="W1443" s="12" t="n">
        <f aca="false">IF(AND(I1443&gt;0,R1443&gt;0),(S1443-R1443)/R1443,"")</f>
        <v>0.611111111111111</v>
      </c>
      <c r="X1443" s="12" t="str">
        <f aca="false">IF(AND(J1443&gt;0,T1443&gt;0),(U1443-T1443)/T1443,"")</f>
        <v/>
      </c>
      <c r="Y1443" s="12" t="n">
        <f aca="false">IF(AND(K1443&gt;0,V1443&gt;0),(V1443-Resumen!$B$7)/Resumen!$B$7,"")</f>
        <v>0.4</v>
      </c>
      <c r="Z1443" s="28" t="n">
        <f aca="false">IF(AND(K1443&gt;0,I1443&gt;0,V1443&gt;0,S1443&gt;0),V1443-S1443,"")</f>
        <v>600</v>
      </c>
      <c r="AA1443" s="12" t="n">
        <f aca="false">IF(Z1443&lt;&gt;"",Z1443/S1443,"")</f>
        <v>0.206896551724138</v>
      </c>
      <c r="AB1443" s="28" t="str">
        <f aca="false">IF(AND(K1443&gt;0,J1443&gt;0,V1443&gt;0,U1443&gt;0),V1443-U1443,"")</f>
        <v/>
      </c>
      <c r="AC1443" s="12" t="str">
        <f aca="false">IF(AB1443&lt;&gt;"",AB1443/U1443,"")</f>
        <v/>
      </c>
      <c r="AD1443" s="27" t="n">
        <v>5</v>
      </c>
      <c r="AE1443" s="27" t="n">
        <v>8</v>
      </c>
      <c r="AF1443" s="27" t="n">
        <v>0</v>
      </c>
      <c r="AG1443" s="28" t="n">
        <f aca="false">AD1443+AE1443+AF1443</f>
        <v>13</v>
      </c>
      <c r="AH1443" s="12" t="n">
        <f aca="false">IF(AG1443&gt;0,AD1443/AG1443,"")</f>
        <v>0.384615384615385</v>
      </c>
      <c r="AI1443" s="27" t="n">
        <v>1</v>
      </c>
      <c r="AJ1443" s="27" t="n">
        <v>1</v>
      </c>
      <c r="AK1443" s="27" t="n">
        <v>0</v>
      </c>
      <c r="AL1443" s="22" t="str">
        <f aca="false">IF(OR(AJ1443&gt;0,AK1443&gt;0),"Sí","No")</f>
        <v>Sí</v>
      </c>
      <c r="AM1443" s="6" t="s">
        <v>397</v>
      </c>
      <c r="AN1443" s="6"/>
      <c r="AO1443" s="12" t="n">
        <f aca="false">IF(M1443&gt;0,K1443/M1443,"")</f>
        <v>0.333333333333333</v>
      </c>
      <c r="AP1443" s="22" t="str">
        <f aca="false">IF(M1443&gt;=Resumen!$B$5,"Alto","Bajo")</f>
        <v>Alto</v>
      </c>
      <c r="AQ1443" s="22" t="str">
        <f aca="false">IF(AO1443&gt;=Resumen!$B$28,"Alto","Bajo")</f>
        <v>Bajo</v>
      </c>
      <c r="AR1443" s="22" t="str">
        <f aca="false">AP1443&amp;" Potencial / "&amp;AQ1443&amp;" Share"</f>
        <v>Alto Potencial / Bajo Share</v>
      </c>
      <c r="AS1443" s="22" t="str">
        <f aca="false">IF(Q1443="Sí",IF(AO1443&gt;=Resumen!$B$29,"Alto","Bajo"),"")</f>
        <v>Bajo</v>
      </c>
      <c r="AT1443" s="22" t="str">
        <f aca="false">IF(AS1443&lt;&gt;"",AP1443&amp;" Potencial / "&amp;AS1443&amp;" Share","")</f>
        <v>Alto Potencial / Bajo Share</v>
      </c>
      <c r="AU1443" s="22" t="str">
        <f aca="false">IF(AH1443="","Sin dato",IF(AH1443-AO1443&gt;Resumen!$B$6,"Sobre-exhibido",IF(AO1443-AH1443&gt;Resumen!$B$6,"Sub-exhibido","En línea")))</f>
        <v>Sobre-exhibido</v>
      </c>
      <c r="AV1443" s="22" t="n">
        <f aca="false">IF(AT1443="","",IF(AT1443="Alto Potencial / Bajo Share",1,IF(AT1443="Alto Potencial / Alto Share",2,IF(AT1443="Bajo Potencial / Alto Share",3,4))))</f>
        <v>1</v>
      </c>
      <c r="AW1443" s="22" t="str">
        <f aca="false">IF(Q1443="No","Sin competencia directa",IF(AV1443=1,"1 - Foco Conquista (Alto Pot / Bajo Share)",IF(AV1443=2,"2 - Foco Defensa (Alto Pot / Alto Share)",IF(AV1443=3,"3 - Monitoreo (Bajo Pot / Alto Share)","4 - Baja Prioridad (Bajo Pot / Bajo Share)"))))</f>
        <v>1 - Foco Conquista (Alto Pot / Bajo Share)</v>
      </c>
      <c r="AX1443" s="12" t="str">
        <f aca="false">IF(OR(IFERROR(AND(W1443&lt;&gt;"",Y1443&lt;&gt;"",Y1443-W1443&gt;Resumen!$B$8),FALSE()),IFERROR(AND(X1443&lt;&gt;"",Y1443&lt;&gt;"",Y1443-X1443&gt;Resumen!$B$8),FALSE())),MAX(IF(IFERROR(AND(W1443&lt;&gt;"",Y1443&lt;&gt;"",Y1443-W1443&gt;Resumen!$B$8),FALSE()),Y1443-W1443,0),IF(IFERROR(AND(X1443&lt;&gt;"",Y1443&lt;&gt;"",Y1443-X1443&gt;Resumen!$B$8),FALSE()),Y1443-X1443,0)),"")</f>
        <v/>
      </c>
      <c r="AY1443" s="22" t="str">
        <f aca="false">IF(OR(IFERROR(AND(W1443&lt;&gt;"",Y1443&lt;&gt;"",Y1443-W1443&gt;Resumen!$B$8),FALSE()),IFERROR(AND(X1443&lt;&gt;"",Y1443&lt;&gt;"",Y1443-X1443&gt;Resumen!$B$8),FALSE())),TRIM("Lays tiene mayor markup que "&amp;IF(IFERROR(AND(W1443&lt;&gt;"",Y1443&lt;&gt;"",Y1443-W1443&gt;Resumen!$B$8),FALSE()),"Quento ","")&amp;IF(IFERROR(AND(X1443&lt;&gt;"",Y1443&lt;&gt;"",Y1443-X1443&gt;Resumen!$B$8),FALSE()),"Julicroc ","")&amp;"en este PDV"),"")</f>
        <v/>
      </c>
      <c r="AZ1443" s="22" t="str">
        <f aca="false">IF(COUNTIF('Plan Pehuamar - Lista'!$A$2:$A$167,A1443)&gt;0,"Sí","No")</f>
        <v>Sí</v>
      </c>
      <c r="BA1443" s="22" t="str">
        <f aca="false">IF(COUNTIF('Plan Combo 9+1'!$A$2:$A$226,A1443)&gt;0,"Sí","No")</f>
        <v>No</v>
      </c>
      <c r="BB1443" s="22" t="str">
        <f aca="false">IF(AH1443="","No",IF(BA1443="Sí",IF((AO1443-AH1443)&gt;Resumen!$B$6,"Sí","No"),IF((AO1443-AH1443)&gt;=Resumen!$B$132,"Sí","No")))</f>
        <v>No</v>
      </c>
      <c r="BC1443" s="22" t="str">
        <f aca="false">IF(AND(N1443="Sí",AL1443="Sí",AI1443=0),"Sí","No")</f>
        <v>No</v>
      </c>
      <c r="BD1443" s="22" t="str">
        <f aca="false">IF(COUNTIF('Plan 9+1 (con Pehuamar)'!$A$2:$A$227,A1443)&gt;0,"Sí","No")</f>
        <v>Sí</v>
      </c>
    </row>
    <row r="1444" customFormat="false" ht="15" hidden="false" customHeight="true" outlineLevel="0" collapsed="false">
      <c r="A1444" s="6" t="n">
        <v>402406</v>
      </c>
      <c r="B1444" s="6" t="n">
        <v>7</v>
      </c>
      <c r="C1444" s="6" t="n">
        <v>703</v>
      </c>
      <c r="D1444" s="6" t="s">
        <v>315</v>
      </c>
      <c r="E1444" s="6" t="s">
        <v>1613</v>
      </c>
      <c r="F1444" s="6" t="s">
        <v>273</v>
      </c>
      <c r="G1444" s="6" t="s">
        <v>129</v>
      </c>
      <c r="H1444" s="6" t="s">
        <v>197</v>
      </c>
      <c r="I1444" s="27" t="n">
        <v>30</v>
      </c>
      <c r="J1444" s="27" t="n">
        <v>0</v>
      </c>
      <c r="K1444" s="27" t="n">
        <v>20</v>
      </c>
      <c r="L1444" s="28" t="n">
        <f aca="false">I1444+J1444</f>
        <v>30</v>
      </c>
      <c r="M1444" s="28" t="n">
        <f aca="false">L1444+K1444</f>
        <v>50</v>
      </c>
      <c r="N1444" s="22" t="str">
        <f aca="false">IF(I1444&gt;0,"Sí","No")</f>
        <v>Sí</v>
      </c>
      <c r="O1444" s="22" t="str">
        <f aca="false">IF(J1444&gt;0,"Sí","No")</f>
        <v>No</v>
      </c>
      <c r="P1444" s="22" t="str">
        <f aca="false">IF(K1444&gt;0,"Sí","No")</f>
        <v>Sí</v>
      </c>
      <c r="Q1444" s="22" t="str">
        <f aca="false">IF(OR(I1444&gt;0,J1444&gt;0),"Sí","No")</f>
        <v>Sí</v>
      </c>
      <c r="R1444" s="27" t="n">
        <v>1800</v>
      </c>
      <c r="S1444" s="27" t="n">
        <v>3000</v>
      </c>
      <c r="T1444" s="27"/>
      <c r="U1444" s="27"/>
      <c r="V1444" s="27" t="n">
        <v>3500</v>
      </c>
      <c r="W1444" s="12" t="n">
        <f aca="false">IF(AND(I1444&gt;0,R1444&gt;0),(S1444-R1444)/R1444,"")</f>
        <v>0.666666666666667</v>
      </c>
      <c r="X1444" s="12" t="str">
        <f aca="false">IF(AND(J1444&gt;0,T1444&gt;0),(U1444-T1444)/T1444,"")</f>
        <v/>
      </c>
      <c r="Y1444" s="12" t="n">
        <f aca="false">IF(AND(K1444&gt;0,V1444&gt;0),(V1444-Resumen!$B$7)/Resumen!$B$7,"")</f>
        <v>0.4</v>
      </c>
      <c r="Z1444" s="28" t="n">
        <f aca="false">IF(AND(K1444&gt;0,I1444&gt;0,V1444&gt;0,S1444&gt;0),V1444-S1444,"")</f>
        <v>500</v>
      </c>
      <c r="AA1444" s="12" t="n">
        <f aca="false">IF(Z1444&lt;&gt;"",Z1444/S1444,"")</f>
        <v>0.166666666666667</v>
      </c>
      <c r="AB1444" s="28" t="str">
        <f aca="false">IF(AND(K1444&gt;0,J1444&gt;0,V1444&gt;0,U1444&gt;0),V1444-U1444,"")</f>
        <v/>
      </c>
      <c r="AC1444" s="12" t="str">
        <f aca="false">IF(AB1444&lt;&gt;"",AB1444/U1444,"")</f>
        <v/>
      </c>
      <c r="AD1444" s="27" t="n">
        <v>5</v>
      </c>
      <c r="AE1444" s="27" t="n">
        <v>8</v>
      </c>
      <c r="AF1444" s="27" t="n">
        <v>0</v>
      </c>
      <c r="AG1444" s="28" t="n">
        <f aca="false">AD1444+AE1444+AF1444</f>
        <v>13</v>
      </c>
      <c r="AH1444" s="12" t="n">
        <f aca="false">IF(AG1444&gt;0,AD1444/AG1444,"")</f>
        <v>0.384615384615385</v>
      </c>
      <c r="AI1444" s="27" t="n">
        <v>0</v>
      </c>
      <c r="AJ1444" s="27" t="n">
        <v>0</v>
      </c>
      <c r="AK1444" s="27" t="n">
        <v>0</v>
      </c>
      <c r="AL1444" s="22" t="str">
        <f aca="false">IF(OR(AJ1444&gt;0,AK1444&gt;0),"Sí","No")</f>
        <v>No</v>
      </c>
      <c r="AM1444" s="6" t="s">
        <v>397</v>
      </c>
      <c r="AN1444" s="6"/>
      <c r="AO1444" s="12" t="n">
        <f aca="false">IF(M1444&gt;0,K1444/M1444,"")</f>
        <v>0.4</v>
      </c>
      <c r="AP1444" s="22" t="str">
        <f aca="false">IF(M1444&gt;=Resumen!$B$5,"Alto","Bajo")</f>
        <v>Alto</v>
      </c>
      <c r="AQ1444" s="22" t="str">
        <f aca="false">IF(AO1444&gt;=Resumen!$B$28,"Alto","Bajo")</f>
        <v>Alto</v>
      </c>
      <c r="AR1444" s="22" t="str">
        <f aca="false">AP1444&amp;" Potencial / "&amp;AQ1444&amp;" Share"</f>
        <v>Alto Potencial / Alto Share</v>
      </c>
      <c r="AS1444" s="22" t="str">
        <f aca="false">IF(Q1444="Sí",IF(AO1444&gt;=Resumen!$B$29,"Alto","Bajo"),"")</f>
        <v>Bajo</v>
      </c>
      <c r="AT1444" s="22" t="str">
        <f aca="false">IF(AS1444&lt;&gt;"",AP1444&amp;" Potencial / "&amp;AS1444&amp;" Share","")</f>
        <v>Alto Potencial / Bajo Share</v>
      </c>
      <c r="AU1444" s="22" t="str">
        <f aca="false">IF(AH1444="","Sin dato",IF(AH1444-AO1444&gt;Resumen!$B$6,"Sobre-exhibido",IF(AO1444-AH1444&gt;Resumen!$B$6,"Sub-exhibido","En línea")))</f>
        <v>En línea</v>
      </c>
      <c r="AV1444" s="22" t="n">
        <f aca="false">IF(AT1444="","",IF(AT1444="Alto Potencial / Bajo Share",1,IF(AT1444="Alto Potencial / Alto Share",2,IF(AT1444="Bajo Potencial / Alto Share",3,4))))</f>
        <v>1</v>
      </c>
      <c r="AW1444" s="22" t="str">
        <f aca="false">IF(Q1444="No","Sin competencia directa",IF(AV1444=1,"1 - Foco Conquista (Alto Pot / Bajo Share)",IF(AV1444=2,"2 - Foco Defensa (Alto Pot / Alto Share)",IF(AV1444=3,"3 - Monitoreo (Bajo Pot / Alto Share)","4 - Baja Prioridad (Bajo Pot / Bajo Share)"))))</f>
        <v>1 - Foco Conquista (Alto Pot / Bajo Share)</v>
      </c>
      <c r="AX1444" s="12" t="str">
        <f aca="false">IF(OR(IFERROR(AND(W1444&lt;&gt;"",Y1444&lt;&gt;"",Y1444-W1444&gt;Resumen!$B$8),FALSE()),IFERROR(AND(X1444&lt;&gt;"",Y1444&lt;&gt;"",Y1444-X1444&gt;Resumen!$B$8),FALSE())),MAX(IF(IFERROR(AND(W1444&lt;&gt;"",Y1444&lt;&gt;"",Y1444-W1444&gt;Resumen!$B$8),FALSE()),Y1444-W1444,0),IF(IFERROR(AND(X1444&lt;&gt;"",Y1444&lt;&gt;"",Y1444-X1444&gt;Resumen!$B$8),FALSE()),Y1444-X1444,0)),"")</f>
        <v/>
      </c>
      <c r="AY1444" s="22" t="str">
        <f aca="false">IF(OR(IFERROR(AND(W1444&lt;&gt;"",Y1444&lt;&gt;"",Y1444-W1444&gt;Resumen!$B$8),FALSE()),IFERROR(AND(X1444&lt;&gt;"",Y1444&lt;&gt;"",Y1444-X1444&gt;Resumen!$B$8),FALSE())),TRIM("Lays tiene mayor markup que "&amp;IF(IFERROR(AND(W1444&lt;&gt;"",Y1444&lt;&gt;"",Y1444-W1444&gt;Resumen!$B$8),FALSE()),"Quento ","")&amp;IF(IFERROR(AND(X1444&lt;&gt;"",Y1444&lt;&gt;"",Y1444-X1444&gt;Resumen!$B$8),FALSE()),"Julicroc ","")&amp;"en este PDV"),"")</f>
        <v/>
      </c>
      <c r="AZ1444" s="22" t="str">
        <f aca="false">IF(COUNTIF('Plan Pehuamar - Lista'!$A$2:$A$167,A1444)&gt;0,"Sí","No")</f>
        <v>No</v>
      </c>
      <c r="BA1444" s="22" t="str">
        <f aca="false">IF(COUNTIF('Plan Combo 9+1'!$A$2:$A$226,A1444)&gt;0,"Sí","No")</f>
        <v>Sí</v>
      </c>
      <c r="BB1444" s="22" t="str">
        <f aca="false">IF(AH1444="","No",IF(BA1444="Sí",IF((AO1444-AH1444)&gt;Resumen!$B$6,"Sí","No"),IF((AO1444-AH1444)&gt;=Resumen!$B$132,"Sí","No")))</f>
        <v>No</v>
      </c>
      <c r="BC1444" s="22" t="str">
        <f aca="false">IF(AND(N1444="Sí",AL1444="Sí",AI1444=0),"Sí","No")</f>
        <v>No</v>
      </c>
      <c r="BD1444" s="22" t="str">
        <f aca="false">IF(COUNTIF('Plan 9+1 (con Pehuamar)'!$A$2:$A$227,A1444)&gt;0,"Sí","No")</f>
        <v>No</v>
      </c>
    </row>
    <row r="1445" customFormat="false" ht="15" hidden="false" customHeight="true" outlineLevel="0" collapsed="false">
      <c r="A1445" s="6" t="n">
        <v>402427</v>
      </c>
      <c r="B1445" s="6" t="n">
        <v>7</v>
      </c>
      <c r="C1445" s="6" t="n">
        <v>703</v>
      </c>
      <c r="D1445" s="6" t="s">
        <v>315</v>
      </c>
      <c r="E1445" s="6" t="s">
        <v>1614</v>
      </c>
      <c r="F1445" s="6" t="s">
        <v>201</v>
      </c>
      <c r="G1445" s="6" t="s">
        <v>129</v>
      </c>
      <c r="H1445" s="6" t="s">
        <v>197</v>
      </c>
      <c r="I1445" s="27" t="n">
        <v>10</v>
      </c>
      <c r="J1445" s="27" t="n">
        <v>25</v>
      </c>
      <c r="K1445" s="27" t="n">
        <v>15</v>
      </c>
      <c r="L1445" s="28" t="n">
        <f aca="false">I1445+J1445</f>
        <v>35</v>
      </c>
      <c r="M1445" s="28" t="n">
        <f aca="false">L1445+K1445</f>
        <v>50</v>
      </c>
      <c r="N1445" s="22" t="str">
        <f aca="false">IF(I1445&gt;0,"Sí","No")</f>
        <v>Sí</v>
      </c>
      <c r="O1445" s="22" t="str">
        <f aca="false">IF(J1445&gt;0,"Sí","No")</f>
        <v>Sí</v>
      </c>
      <c r="P1445" s="22" t="str">
        <f aca="false">IF(K1445&gt;0,"Sí","No")</f>
        <v>Sí</v>
      </c>
      <c r="Q1445" s="22" t="str">
        <f aca="false">IF(OR(I1445&gt;0,J1445&gt;0),"Sí","No")</f>
        <v>Sí</v>
      </c>
      <c r="R1445" s="27" t="n">
        <v>1750</v>
      </c>
      <c r="S1445" s="27" t="n">
        <v>2500</v>
      </c>
      <c r="T1445" s="27" t="n">
        <v>1300</v>
      </c>
      <c r="U1445" s="27" t="n">
        <v>2200</v>
      </c>
      <c r="V1445" s="27" t="n">
        <v>3500</v>
      </c>
      <c r="W1445" s="12" t="n">
        <f aca="false">IF(AND(I1445&gt;0,R1445&gt;0),(S1445-R1445)/R1445,"")</f>
        <v>0.428571428571429</v>
      </c>
      <c r="X1445" s="12" t="n">
        <f aca="false">IF(AND(J1445&gt;0,T1445&gt;0),(U1445-T1445)/T1445,"")</f>
        <v>0.692307692307692</v>
      </c>
      <c r="Y1445" s="12" t="n">
        <f aca="false">IF(AND(K1445&gt;0,V1445&gt;0),(V1445-Resumen!$B$7)/Resumen!$B$7,"")</f>
        <v>0.4</v>
      </c>
      <c r="Z1445" s="28" t="n">
        <f aca="false">IF(AND(K1445&gt;0,I1445&gt;0,V1445&gt;0,S1445&gt;0),V1445-S1445,"")</f>
        <v>1000</v>
      </c>
      <c r="AA1445" s="12" t="n">
        <f aca="false">IF(Z1445&lt;&gt;"",Z1445/S1445,"")</f>
        <v>0.4</v>
      </c>
      <c r="AB1445" s="28" t="n">
        <f aca="false">IF(AND(K1445&gt;0,J1445&gt;0,V1445&gt;0,U1445&gt;0),V1445-U1445,"")</f>
        <v>1300</v>
      </c>
      <c r="AC1445" s="12" t="n">
        <f aca="false">IF(AB1445&lt;&gt;"",AB1445/U1445,"")</f>
        <v>0.590909090909091</v>
      </c>
      <c r="AD1445" s="27" t="n">
        <v>5</v>
      </c>
      <c r="AE1445" s="27" t="n">
        <v>2</v>
      </c>
      <c r="AF1445" s="27" t="n">
        <v>5</v>
      </c>
      <c r="AG1445" s="28" t="n">
        <f aca="false">AD1445+AE1445+AF1445</f>
        <v>12</v>
      </c>
      <c r="AH1445" s="12" t="n">
        <f aca="false">IF(AG1445&gt;0,AD1445/AG1445,"")</f>
        <v>0.416666666666667</v>
      </c>
      <c r="AI1445" s="27" t="n">
        <v>0</v>
      </c>
      <c r="AJ1445" s="27" t="n">
        <v>0</v>
      </c>
      <c r="AK1445" s="27" t="n">
        <v>0</v>
      </c>
      <c r="AL1445" s="22" t="str">
        <f aca="false">IF(OR(AJ1445&gt;0,AK1445&gt;0),"Sí","No")</f>
        <v>No</v>
      </c>
      <c r="AM1445" s="6" t="s">
        <v>397</v>
      </c>
      <c r="AN1445" s="6" t="s">
        <v>397</v>
      </c>
      <c r="AO1445" s="12" t="n">
        <f aca="false">IF(M1445&gt;0,K1445/M1445,"")</f>
        <v>0.3</v>
      </c>
      <c r="AP1445" s="22" t="str">
        <f aca="false">IF(M1445&gt;=Resumen!$B$5,"Alto","Bajo")</f>
        <v>Alto</v>
      </c>
      <c r="AQ1445" s="22" t="str">
        <f aca="false">IF(AO1445&gt;=Resumen!$B$28,"Alto","Bajo")</f>
        <v>Bajo</v>
      </c>
      <c r="AR1445" s="22" t="str">
        <f aca="false">AP1445&amp;" Potencial / "&amp;AQ1445&amp;" Share"</f>
        <v>Alto Potencial / Bajo Share</v>
      </c>
      <c r="AS1445" s="22" t="str">
        <f aca="false">IF(Q1445="Sí",IF(AO1445&gt;=Resumen!$B$29,"Alto","Bajo"),"")</f>
        <v>Bajo</v>
      </c>
      <c r="AT1445" s="22" t="str">
        <f aca="false">IF(AS1445&lt;&gt;"",AP1445&amp;" Potencial / "&amp;AS1445&amp;" Share","")</f>
        <v>Alto Potencial / Bajo Share</v>
      </c>
      <c r="AU1445" s="22" t="str">
        <f aca="false">IF(AH1445="","Sin dato",IF(AH1445-AO1445&gt;Resumen!$B$6,"Sobre-exhibido",IF(AO1445-AH1445&gt;Resumen!$B$6,"Sub-exhibido","En línea")))</f>
        <v>Sobre-exhibido</v>
      </c>
      <c r="AV1445" s="22" t="n">
        <f aca="false">IF(AT1445="","",IF(AT1445="Alto Potencial / Bajo Share",1,IF(AT1445="Alto Potencial / Alto Share",2,IF(AT1445="Bajo Potencial / Alto Share",3,4))))</f>
        <v>1</v>
      </c>
      <c r="AW1445" s="22" t="str">
        <f aca="false">IF(Q1445="No","Sin competencia directa",IF(AV1445=1,"1 - Foco Conquista (Alto Pot / Bajo Share)",IF(AV1445=2,"2 - Foco Defensa (Alto Pot / Alto Share)",IF(AV1445=3,"3 - Monitoreo (Bajo Pot / Alto Share)","4 - Baja Prioridad (Bajo Pot / Bajo Share)"))))</f>
        <v>1 - Foco Conquista (Alto Pot / Bajo Share)</v>
      </c>
      <c r="AX1445" s="12" t="str">
        <f aca="false">IF(OR(IFERROR(AND(W1445&lt;&gt;"",Y1445&lt;&gt;"",Y1445-W1445&gt;Resumen!$B$8),FALSE()),IFERROR(AND(X1445&lt;&gt;"",Y1445&lt;&gt;"",Y1445-X1445&gt;Resumen!$B$8),FALSE())),MAX(IF(IFERROR(AND(W1445&lt;&gt;"",Y1445&lt;&gt;"",Y1445-W1445&gt;Resumen!$B$8),FALSE()),Y1445-W1445,0),IF(IFERROR(AND(X1445&lt;&gt;"",Y1445&lt;&gt;"",Y1445-X1445&gt;Resumen!$B$8),FALSE()),Y1445-X1445,0)),"")</f>
        <v/>
      </c>
      <c r="AY1445" s="22" t="str">
        <f aca="false">IF(OR(IFERROR(AND(W1445&lt;&gt;"",Y1445&lt;&gt;"",Y1445-W1445&gt;Resumen!$B$8),FALSE()),IFERROR(AND(X1445&lt;&gt;"",Y1445&lt;&gt;"",Y1445-X1445&gt;Resumen!$B$8),FALSE())),TRIM("Lays tiene mayor markup que "&amp;IF(IFERROR(AND(W1445&lt;&gt;"",Y1445&lt;&gt;"",Y1445-W1445&gt;Resumen!$B$8),FALSE()),"Quento ","")&amp;IF(IFERROR(AND(X1445&lt;&gt;"",Y1445&lt;&gt;"",Y1445-X1445&gt;Resumen!$B$8),FALSE()),"Julicroc ","")&amp;"en este PDV"),"")</f>
        <v/>
      </c>
      <c r="AZ1445" s="22" t="str">
        <f aca="false">IF(COUNTIF('Plan Pehuamar - Lista'!$A$2:$A$167,A1445)&gt;0,"Sí","No")</f>
        <v>No</v>
      </c>
      <c r="BA1445" s="22" t="str">
        <f aca="false">IF(COUNTIF('Plan Combo 9+1'!$A$2:$A$226,A1445)&gt;0,"Sí","No")</f>
        <v>No</v>
      </c>
      <c r="BB1445" s="22" t="str">
        <f aca="false">IF(AH1445="","No",IF(BA1445="Sí",IF((AO1445-AH1445)&gt;Resumen!$B$6,"Sí","No"),IF((AO1445-AH1445)&gt;=Resumen!$B$132,"Sí","No")))</f>
        <v>No</v>
      </c>
      <c r="BC1445" s="22" t="str">
        <f aca="false">IF(AND(N1445="Sí",AL1445="Sí",AI1445=0),"Sí","No")</f>
        <v>No</v>
      </c>
      <c r="BD1445" s="22" t="str">
        <f aca="false">IF(COUNTIF('Plan 9+1 (con Pehuamar)'!$A$2:$A$227,A1445)&gt;0,"Sí","No")</f>
        <v>No</v>
      </c>
    </row>
    <row r="1446" customFormat="false" ht="15" hidden="false" customHeight="true" outlineLevel="0" collapsed="false">
      <c r="A1446" s="6" t="n">
        <v>402431</v>
      </c>
      <c r="B1446" s="6" t="n">
        <v>7</v>
      </c>
      <c r="C1446" s="6" t="n">
        <v>703</v>
      </c>
      <c r="D1446" s="6" t="s">
        <v>315</v>
      </c>
      <c r="E1446" s="6" t="s">
        <v>1615</v>
      </c>
      <c r="F1446" s="6" t="s">
        <v>201</v>
      </c>
      <c r="G1446" s="6" t="s">
        <v>129</v>
      </c>
      <c r="H1446" s="6" t="s">
        <v>197</v>
      </c>
      <c r="I1446" s="27" t="n">
        <v>50</v>
      </c>
      <c r="J1446" s="27" t="n">
        <v>0</v>
      </c>
      <c r="K1446" s="27" t="n">
        <v>35</v>
      </c>
      <c r="L1446" s="28" t="n">
        <f aca="false">I1446+J1446</f>
        <v>50</v>
      </c>
      <c r="M1446" s="28" t="n">
        <f aca="false">L1446+K1446</f>
        <v>85</v>
      </c>
      <c r="N1446" s="22" t="str">
        <f aca="false">IF(I1446&gt;0,"Sí","No")</f>
        <v>Sí</v>
      </c>
      <c r="O1446" s="22" t="str">
        <f aca="false">IF(J1446&gt;0,"Sí","No")</f>
        <v>No</v>
      </c>
      <c r="P1446" s="22" t="str">
        <f aca="false">IF(K1446&gt;0,"Sí","No")</f>
        <v>Sí</v>
      </c>
      <c r="Q1446" s="22" t="str">
        <f aca="false">IF(OR(I1446&gt;0,J1446&gt;0),"Sí","No")</f>
        <v>Sí</v>
      </c>
      <c r="R1446" s="27" t="n">
        <v>1800</v>
      </c>
      <c r="S1446" s="27" t="n">
        <v>2900</v>
      </c>
      <c r="T1446" s="27"/>
      <c r="U1446" s="27"/>
      <c r="V1446" s="27" t="n">
        <v>3500</v>
      </c>
      <c r="W1446" s="12" t="n">
        <f aca="false">IF(AND(I1446&gt;0,R1446&gt;0),(S1446-R1446)/R1446,"")</f>
        <v>0.611111111111111</v>
      </c>
      <c r="X1446" s="12" t="str">
        <f aca="false">IF(AND(J1446&gt;0,T1446&gt;0),(U1446-T1446)/T1446,"")</f>
        <v/>
      </c>
      <c r="Y1446" s="12" t="n">
        <f aca="false">IF(AND(K1446&gt;0,V1446&gt;0),(V1446-Resumen!$B$7)/Resumen!$B$7,"")</f>
        <v>0.4</v>
      </c>
      <c r="Z1446" s="28" t="n">
        <f aca="false">IF(AND(K1446&gt;0,I1446&gt;0,V1446&gt;0,S1446&gt;0),V1446-S1446,"")</f>
        <v>600</v>
      </c>
      <c r="AA1446" s="12" t="n">
        <f aca="false">IF(Z1446&lt;&gt;"",Z1446/S1446,"")</f>
        <v>0.206896551724138</v>
      </c>
      <c r="AB1446" s="28" t="str">
        <f aca="false">IF(AND(K1446&gt;0,J1446&gt;0,V1446&gt;0,U1446&gt;0),V1446-U1446,"")</f>
        <v/>
      </c>
      <c r="AC1446" s="12" t="str">
        <f aca="false">IF(AB1446&lt;&gt;"",AB1446/U1446,"")</f>
        <v/>
      </c>
      <c r="AD1446" s="27" t="n">
        <v>6</v>
      </c>
      <c r="AE1446" s="27" t="n">
        <v>5</v>
      </c>
      <c r="AF1446" s="27" t="n">
        <v>0</v>
      </c>
      <c r="AG1446" s="28" t="n">
        <f aca="false">AD1446+AE1446+AF1446</f>
        <v>11</v>
      </c>
      <c r="AH1446" s="12" t="n">
        <f aca="false">IF(AG1446&gt;0,AD1446/AG1446,"")</f>
        <v>0.545454545454545</v>
      </c>
      <c r="AI1446" s="27" t="n">
        <v>0</v>
      </c>
      <c r="AJ1446" s="27" t="n">
        <v>0</v>
      </c>
      <c r="AK1446" s="27" t="n">
        <v>0</v>
      </c>
      <c r="AL1446" s="22" t="str">
        <f aca="false">IF(OR(AJ1446&gt;0,AK1446&gt;0),"Sí","No")</f>
        <v>No</v>
      </c>
      <c r="AM1446" s="6" t="s">
        <v>397</v>
      </c>
      <c r="AN1446" s="6"/>
      <c r="AO1446" s="12" t="n">
        <f aca="false">IF(M1446&gt;0,K1446/M1446,"")</f>
        <v>0.411764705882353</v>
      </c>
      <c r="AP1446" s="22" t="str">
        <f aca="false">IF(M1446&gt;=Resumen!$B$5,"Alto","Bajo")</f>
        <v>Alto</v>
      </c>
      <c r="AQ1446" s="22" t="str">
        <f aca="false">IF(AO1446&gt;=Resumen!$B$28,"Alto","Bajo")</f>
        <v>Alto</v>
      </c>
      <c r="AR1446" s="22" t="str">
        <f aca="false">AP1446&amp;" Potencial / "&amp;AQ1446&amp;" Share"</f>
        <v>Alto Potencial / Alto Share</v>
      </c>
      <c r="AS1446" s="22" t="str">
        <f aca="false">IF(Q1446="Sí",IF(AO1446&gt;=Resumen!$B$29,"Alto","Bajo"),"")</f>
        <v>Bajo</v>
      </c>
      <c r="AT1446" s="22" t="str">
        <f aca="false">IF(AS1446&lt;&gt;"",AP1446&amp;" Potencial / "&amp;AS1446&amp;" Share","")</f>
        <v>Alto Potencial / Bajo Share</v>
      </c>
      <c r="AU1446" s="22" t="str">
        <f aca="false">IF(AH1446="","Sin dato",IF(AH1446-AO1446&gt;Resumen!$B$6,"Sobre-exhibido",IF(AO1446-AH1446&gt;Resumen!$B$6,"Sub-exhibido","En línea")))</f>
        <v>Sobre-exhibido</v>
      </c>
      <c r="AV1446" s="22" t="n">
        <f aca="false">IF(AT1446="","",IF(AT1446="Alto Potencial / Bajo Share",1,IF(AT1446="Alto Potencial / Alto Share",2,IF(AT1446="Bajo Potencial / Alto Share",3,4))))</f>
        <v>1</v>
      </c>
      <c r="AW1446" s="22" t="str">
        <f aca="false">IF(Q1446="No","Sin competencia directa",IF(AV1446=1,"1 - Foco Conquista (Alto Pot / Bajo Share)",IF(AV1446=2,"2 - Foco Defensa (Alto Pot / Alto Share)",IF(AV1446=3,"3 - Monitoreo (Bajo Pot / Alto Share)","4 - Baja Prioridad (Bajo Pot / Bajo Share)"))))</f>
        <v>1 - Foco Conquista (Alto Pot / Bajo Share)</v>
      </c>
      <c r="AX1446" s="12" t="str">
        <f aca="false">IF(OR(IFERROR(AND(W1446&lt;&gt;"",Y1446&lt;&gt;"",Y1446-W1446&gt;Resumen!$B$8),FALSE()),IFERROR(AND(X1446&lt;&gt;"",Y1446&lt;&gt;"",Y1446-X1446&gt;Resumen!$B$8),FALSE())),MAX(IF(IFERROR(AND(W1446&lt;&gt;"",Y1446&lt;&gt;"",Y1446-W1446&gt;Resumen!$B$8),FALSE()),Y1446-W1446,0),IF(IFERROR(AND(X1446&lt;&gt;"",Y1446&lt;&gt;"",Y1446-X1446&gt;Resumen!$B$8),FALSE()),Y1446-X1446,0)),"")</f>
        <v/>
      </c>
      <c r="AY1446" s="22" t="str">
        <f aca="false">IF(OR(IFERROR(AND(W1446&lt;&gt;"",Y1446&lt;&gt;"",Y1446-W1446&gt;Resumen!$B$8),FALSE()),IFERROR(AND(X1446&lt;&gt;"",Y1446&lt;&gt;"",Y1446-X1446&gt;Resumen!$B$8),FALSE())),TRIM("Lays tiene mayor markup que "&amp;IF(IFERROR(AND(W1446&lt;&gt;"",Y1446&lt;&gt;"",Y1446-W1446&gt;Resumen!$B$8),FALSE()),"Quento ","")&amp;IF(IFERROR(AND(X1446&lt;&gt;"",Y1446&lt;&gt;"",Y1446-X1446&gt;Resumen!$B$8),FALSE()),"Julicroc ","")&amp;"en este PDV"),"")</f>
        <v/>
      </c>
      <c r="AZ1446" s="22" t="str">
        <f aca="false">IF(COUNTIF('Plan Pehuamar - Lista'!$A$2:$A$167,A1446)&gt;0,"Sí","No")</f>
        <v>No</v>
      </c>
      <c r="BA1446" s="22" t="str">
        <f aca="false">IF(COUNTIF('Plan Combo 9+1'!$A$2:$A$226,A1446)&gt;0,"Sí","No")</f>
        <v>Sí</v>
      </c>
      <c r="BB1446" s="22" t="str">
        <f aca="false">IF(AH1446="","No",IF(BA1446="Sí",IF((AO1446-AH1446)&gt;Resumen!$B$6,"Sí","No"),IF((AO1446-AH1446)&gt;=Resumen!$B$132,"Sí","No")))</f>
        <v>No</v>
      </c>
      <c r="BC1446" s="22" t="str">
        <f aca="false">IF(AND(N1446="Sí",AL1446="Sí",AI1446=0),"Sí","No")</f>
        <v>No</v>
      </c>
      <c r="BD1446" s="22" t="str">
        <f aca="false">IF(COUNTIF('Plan 9+1 (con Pehuamar)'!$A$2:$A$227,A1446)&gt;0,"Sí","No")</f>
        <v>No</v>
      </c>
    </row>
    <row r="1447" customFormat="false" ht="15" hidden="false" customHeight="true" outlineLevel="0" collapsed="false">
      <c r="A1447" s="6" t="n">
        <v>402435</v>
      </c>
      <c r="B1447" s="6" t="n">
        <v>7</v>
      </c>
      <c r="C1447" s="6" t="n">
        <v>703</v>
      </c>
      <c r="D1447" s="6" t="s">
        <v>315</v>
      </c>
      <c r="E1447" s="6" t="s">
        <v>1616</v>
      </c>
      <c r="F1447" s="6" t="s">
        <v>201</v>
      </c>
      <c r="G1447" s="6" t="s">
        <v>129</v>
      </c>
      <c r="H1447" s="6" t="s">
        <v>197</v>
      </c>
      <c r="I1447" s="27" t="n">
        <v>0</v>
      </c>
      <c r="J1447" s="27" t="n">
        <v>0</v>
      </c>
      <c r="K1447" s="27" t="n">
        <v>34.4</v>
      </c>
      <c r="L1447" s="28" t="n">
        <f aca="false">I1447+J1447</f>
        <v>0</v>
      </c>
      <c r="M1447" s="28" t="n">
        <f aca="false">L1447+K1447</f>
        <v>34.4</v>
      </c>
      <c r="N1447" s="22" t="str">
        <f aca="false">IF(I1447&gt;0,"Sí","No")</f>
        <v>No</v>
      </c>
      <c r="O1447" s="22" t="str">
        <f aca="false">IF(J1447&gt;0,"Sí","No")</f>
        <v>No</v>
      </c>
      <c r="P1447" s="22" t="str">
        <f aca="false">IF(K1447&gt;0,"Sí","No")</f>
        <v>Sí</v>
      </c>
      <c r="Q1447" s="22" t="str">
        <f aca="false">IF(OR(I1447&gt;0,J1447&gt;0),"Sí","No")</f>
        <v>No</v>
      </c>
      <c r="R1447" s="27"/>
      <c r="S1447" s="27"/>
      <c r="T1447" s="27"/>
      <c r="U1447" s="27"/>
      <c r="V1447" s="27"/>
      <c r="W1447" s="12" t="str">
        <f aca="false">IF(AND(I1447&gt;0,R1447&gt;0),(S1447-R1447)/R1447,"")</f>
        <v/>
      </c>
      <c r="X1447" s="12" t="str">
        <f aca="false">IF(AND(J1447&gt;0,T1447&gt;0),(U1447-T1447)/T1447,"")</f>
        <v/>
      </c>
      <c r="Y1447" s="12" t="str">
        <f aca="false">IF(AND(K1447&gt;0,V1447&gt;0),(V1447-Resumen!$B$7)/Resumen!$B$7,"")</f>
        <v/>
      </c>
      <c r="Z1447" s="28" t="str">
        <f aca="false">IF(AND(K1447&gt;0,I1447&gt;0,V1447&gt;0,S1447&gt;0),V1447-S1447,"")</f>
        <v/>
      </c>
      <c r="AA1447" s="12" t="str">
        <f aca="false">IF(Z1447&lt;&gt;"",Z1447/S1447,"")</f>
        <v/>
      </c>
      <c r="AB1447" s="28" t="str">
        <f aca="false">IF(AND(K1447&gt;0,J1447&gt;0,V1447&gt;0,U1447&gt;0),V1447-U1447,"")</f>
        <v/>
      </c>
      <c r="AC1447" s="12" t="str">
        <f aca="false">IF(AB1447&lt;&gt;"",AB1447/U1447,"")</f>
        <v/>
      </c>
      <c r="AD1447" s="27" t="n">
        <v>0</v>
      </c>
      <c r="AE1447" s="27" t="n">
        <v>2</v>
      </c>
      <c r="AF1447" s="27" t="n">
        <v>0</v>
      </c>
      <c r="AG1447" s="28" t="n">
        <f aca="false">AD1447+AE1447+AF1447</f>
        <v>2</v>
      </c>
      <c r="AH1447" s="12" t="n">
        <f aca="false">IF(AG1447&gt;0,AD1447/AG1447,"")</f>
        <v>0</v>
      </c>
      <c r="AI1447" s="27" t="n">
        <v>0</v>
      </c>
      <c r="AJ1447" s="27" t="n">
        <v>0</v>
      </c>
      <c r="AK1447" s="27" t="n">
        <v>0</v>
      </c>
      <c r="AL1447" s="22" t="str">
        <f aca="false">IF(OR(AJ1447&gt;0,AK1447&gt;0),"Sí","No")</f>
        <v>No</v>
      </c>
      <c r="AM1447" s="6"/>
      <c r="AN1447" s="6"/>
      <c r="AO1447" s="12" t="n">
        <f aca="false">IF(M1447&gt;0,K1447/M1447,"")</f>
        <v>1</v>
      </c>
      <c r="AP1447" s="22" t="str">
        <f aca="false">IF(M1447&gt;=Resumen!$B$5,"Alto","Bajo")</f>
        <v>Bajo</v>
      </c>
      <c r="AQ1447" s="22" t="str">
        <f aca="false">IF(AO1447&gt;=Resumen!$B$28,"Alto","Bajo")</f>
        <v>Alto</v>
      </c>
      <c r="AR1447" s="22" t="str">
        <f aca="false">AP1447&amp;" Potencial / "&amp;AQ1447&amp;" Share"</f>
        <v>Bajo Potencial / Alto Share</v>
      </c>
      <c r="AS1447" s="22" t="str">
        <f aca="false">IF(Q1447="Sí",IF(AO1447&gt;=Resumen!$B$29,"Alto","Bajo"),"")</f>
        <v/>
      </c>
      <c r="AT1447" s="22" t="str">
        <f aca="false">IF(AS1447&lt;&gt;"",AP1447&amp;" Potencial / "&amp;AS1447&amp;" Share","")</f>
        <v/>
      </c>
      <c r="AU1447" s="22" t="str">
        <f aca="false">IF(AH1447="","Sin dato",IF(AH1447-AO1447&gt;Resumen!$B$6,"Sobre-exhibido",IF(AO1447-AH1447&gt;Resumen!$B$6,"Sub-exhibido","En línea")))</f>
        <v>Sub-exhibido</v>
      </c>
      <c r="AV1447" s="22" t="str">
        <f aca="false">IF(AT1447="","",IF(AT1447="Alto Potencial / Bajo Share",1,IF(AT1447="Alto Potencial / Alto Share",2,IF(AT1447="Bajo Potencial / Alto Share",3,4))))</f>
        <v/>
      </c>
      <c r="AW1447" s="22" t="str">
        <f aca="false">IF(Q1447="No","Sin competencia directa",IF(AV1447=1,"1 - Foco Conquista (Alto Pot / Bajo Share)",IF(AV1447=2,"2 - Foco Defensa (Alto Pot / Alto Share)",IF(AV1447=3,"3 - Monitoreo (Bajo Pot / Alto Share)","4 - Baja Prioridad (Bajo Pot / Bajo Share)"))))</f>
        <v>Sin competencia directa</v>
      </c>
      <c r="AX1447" s="12" t="str">
        <f aca="false">IF(OR(IFERROR(AND(W1447&lt;&gt;"",Y1447&lt;&gt;"",Y1447-W1447&gt;Resumen!$B$8),FALSE()),IFERROR(AND(X1447&lt;&gt;"",Y1447&lt;&gt;"",Y1447-X1447&gt;Resumen!$B$8),FALSE())),MAX(IF(IFERROR(AND(W1447&lt;&gt;"",Y1447&lt;&gt;"",Y1447-W1447&gt;Resumen!$B$8),FALSE()),Y1447-W1447,0),IF(IFERROR(AND(X1447&lt;&gt;"",Y1447&lt;&gt;"",Y1447-X1447&gt;Resumen!$B$8),FALSE()),Y1447-X1447,0)),"")</f>
        <v/>
      </c>
      <c r="AY1447" s="22" t="str">
        <f aca="false">IF(OR(IFERROR(AND(W1447&lt;&gt;"",Y1447&lt;&gt;"",Y1447-W1447&gt;Resumen!$B$8),FALSE()),IFERROR(AND(X1447&lt;&gt;"",Y1447&lt;&gt;"",Y1447-X1447&gt;Resumen!$B$8),FALSE())),TRIM("Lays tiene mayor markup que "&amp;IF(IFERROR(AND(W1447&lt;&gt;"",Y1447&lt;&gt;"",Y1447-W1447&gt;Resumen!$B$8),FALSE()),"Quento ","")&amp;IF(IFERROR(AND(X1447&lt;&gt;"",Y1447&lt;&gt;"",Y1447-X1447&gt;Resumen!$B$8),FALSE()),"Julicroc ","")&amp;"en este PDV"),"")</f>
        <v/>
      </c>
      <c r="AZ1447" s="22" t="str">
        <f aca="false">IF(COUNTIF('Plan Pehuamar - Lista'!$A$2:$A$167,A1447)&gt;0,"Sí","No")</f>
        <v>No</v>
      </c>
      <c r="BA1447" s="22" t="str">
        <f aca="false">IF(COUNTIF('Plan Combo 9+1'!$A$2:$A$226,A1447)&gt;0,"Sí","No")</f>
        <v>No</v>
      </c>
      <c r="BB1447" s="22" t="str">
        <f aca="false">IF(AH1447="","No",IF(BA1447="Sí",IF((AO1447-AH1447)&gt;Resumen!$B$6,"Sí","No"),IF((AO1447-AH1447)&gt;=Resumen!$B$132,"Sí","No")))</f>
        <v>Sí</v>
      </c>
      <c r="BC1447" s="22" t="str">
        <f aca="false">IF(AND(N1447="Sí",AL1447="Sí",AI1447=0),"Sí","No")</f>
        <v>No</v>
      </c>
      <c r="BD1447" s="22" t="str">
        <f aca="false">IF(COUNTIF('Plan 9+1 (con Pehuamar)'!$A$2:$A$227,A1447)&gt;0,"Sí","No")</f>
        <v>No</v>
      </c>
    </row>
    <row r="1448" customFormat="false" ht="15" hidden="false" customHeight="true" outlineLevel="0" collapsed="false">
      <c r="A1448" s="6" t="n">
        <v>402436</v>
      </c>
      <c r="B1448" s="6" t="n">
        <v>7</v>
      </c>
      <c r="C1448" s="6" t="n">
        <v>703</v>
      </c>
      <c r="D1448" s="6" t="s">
        <v>315</v>
      </c>
      <c r="E1448" s="6" t="s">
        <v>1617</v>
      </c>
      <c r="F1448" s="6" t="s">
        <v>201</v>
      </c>
      <c r="G1448" s="6" t="s">
        <v>129</v>
      </c>
      <c r="H1448" s="6" t="s">
        <v>197</v>
      </c>
      <c r="I1448" s="27" t="n">
        <v>0</v>
      </c>
      <c r="J1448" s="27" t="n">
        <v>0</v>
      </c>
      <c r="K1448" s="27" t="n">
        <v>1.5</v>
      </c>
      <c r="L1448" s="28" t="n">
        <f aca="false">I1448+J1448</f>
        <v>0</v>
      </c>
      <c r="M1448" s="28" t="n">
        <f aca="false">L1448+K1448</f>
        <v>1.5</v>
      </c>
      <c r="N1448" s="22" t="str">
        <f aca="false">IF(I1448&gt;0,"Sí","No")</f>
        <v>No</v>
      </c>
      <c r="O1448" s="22" t="str">
        <f aca="false">IF(J1448&gt;0,"Sí","No")</f>
        <v>No</v>
      </c>
      <c r="P1448" s="22" t="str">
        <f aca="false">IF(K1448&gt;0,"Sí","No")</f>
        <v>Sí</v>
      </c>
      <c r="Q1448" s="22" t="str">
        <f aca="false">IF(OR(I1448&gt;0,J1448&gt;0),"Sí","No")</f>
        <v>No</v>
      </c>
      <c r="R1448" s="27"/>
      <c r="S1448" s="27"/>
      <c r="T1448" s="27"/>
      <c r="U1448" s="27"/>
      <c r="V1448" s="27"/>
      <c r="W1448" s="12" t="str">
        <f aca="false">IF(AND(I1448&gt;0,R1448&gt;0),(S1448-R1448)/R1448,"")</f>
        <v/>
      </c>
      <c r="X1448" s="12" t="str">
        <f aca="false">IF(AND(J1448&gt;0,T1448&gt;0),(U1448-T1448)/T1448,"")</f>
        <v/>
      </c>
      <c r="Y1448" s="12" t="str">
        <f aca="false">IF(AND(K1448&gt;0,V1448&gt;0),(V1448-Resumen!$B$7)/Resumen!$B$7,"")</f>
        <v/>
      </c>
      <c r="Z1448" s="28" t="str">
        <f aca="false">IF(AND(K1448&gt;0,I1448&gt;0,V1448&gt;0,S1448&gt;0),V1448-S1448,"")</f>
        <v/>
      </c>
      <c r="AA1448" s="12" t="str">
        <f aca="false">IF(Z1448&lt;&gt;"",Z1448/S1448,"")</f>
        <v/>
      </c>
      <c r="AB1448" s="28" t="str">
        <f aca="false">IF(AND(K1448&gt;0,J1448&gt;0,V1448&gt;0,U1448&gt;0),V1448-U1448,"")</f>
        <v/>
      </c>
      <c r="AC1448" s="12" t="str">
        <f aca="false">IF(AB1448&lt;&gt;"",AB1448/U1448,"")</f>
        <v/>
      </c>
      <c r="AD1448" s="27" t="n">
        <v>0</v>
      </c>
      <c r="AE1448" s="27" t="n">
        <v>4</v>
      </c>
      <c r="AF1448" s="27" t="n">
        <v>0</v>
      </c>
      <c r="AG1448" s="28" t="n">
        <f aca="false">AD1448+AE1448+AF1448</f>
        <v>4</v>
      </c>
      <c r="AH1448" s="12" t="n">
        <f aca="false">IF(AG1448&gt;0,AD1448/AG1448,"")</f>
        <v>0</v>
      </c>
      <c r="AI1448" s="27" t="n">
        <v>0</v>
      </c>
      <c r="AJ1448" s="27" t="n">
        <v>0</v>
      </c>
      <c r="AK1448" s="27" t="n">
        <v>0</v>
      </c>
      <c r="AL1448" s="22" t="str">
        <f aca="false">IF(OR(AJ1448&gt;0,AK1448&gt;0),"Sí","No")</f>
        <v>No</v>
      </c>
      <c r="AM1448" s="6"/>
      <c r="AN1448" s="6"/>
      <c r="AO1448" s="12" t="n">
        <f aca="false">IF(M1448&gt;0,K1448/M1448,"")</f>
        <v>1</v>
      </c>
      <c r="AP1448" s="22" t="str">
        <f aca="false">IF(M1448&gt;=Resumen!$B$5,"Alto","Bajo")</f>
        <v>Bajo</v>
      </c>
      <c r="AQ1448" s="22" t="str">
        <f aca="false">IF(AO1448&gt;=Resumen!$B$28,"Alto","Bajo")</f>
        <v>Alto</v>
      </c>
      <c r="AR1448" s="22" t="str">
        <f aca="false">AP1448&amp;" Potencial / "&amp;AQ1448&amp;" Share"</f>
        <v>Bajo Potencial / Alto Share</v>
      </c>
      <c r="AS1448" s="22" t="str">
        <f aca="false">IF(Q1448="Sí",IF(AO1448&gt;=Resumen!$B$29,"Alto","Bajo"),"")</f>
        <v/>
      </c>
      <c r="AT1448" s="22" t="str">
        <f aca="false">IF(AS1448&lt;&gt;"",AP1448&amp;" Potencial / "&amp;AS1448&amp;" Share","")</f>
        <v/>
      </c>
      <c r="AU1448" s="22" t="str">
        <f aca="false">IF(AH1448="","Sin dato",IF(AH1448-AO1448&gt;Resumen!$B$6,"Sobre-exhibido",IF(AO1448-AH1448&gt;Resumen!$B$6,"Sub-exhibido","En línea")))</f>
        <v>Sub-exhibido</v>
      </c>
      <c r="AV1448" s="22" t="str">
        <f aca="false">IF(AT1448="","",IF(AT1448="Alto Potencial / Bajo Share",1,IF(AT1448="Alto Potencial / Alto Share",2,IF(AT1448="Bajo Potencial / Alto Share",3,4))))</f>
        <v/>
      </c>
      <c r="AW1448" s="22" t="str">
        <f aca="false">IF(Q1448="No","Sin competencia directa",IF(AV1448=1,"1 - Foco Conquista (Alto Pot / Bajo Share)",IF(AV1448=2,"2 - Foco Defensa (Alto Pot / Alto Share)",IF(AV1448=3,"3 - Monitoreo (Bajo Pot / Alto Share)","4 - Baja Prioridad (Bajo Pot / Bajo Share)"))))</f>
        <v>Sin competencia directa</v>
      </c>
      <c r="AX1448" s="12" t="str">
        <f aca="false">IF(OR(IFERROR(AND(W1448&lt;&gt;"",Y1448&lt;&gt;"",Y1448-W1448&gt;Resumen!$B$8),FALSE()),IFERROR(AND(X1448&lt;&gt;"",Y1448&lt;&gt;"",Y1448-X1448&gt;Resumen!$B$8),FALSE())),MAX(IF(IFERROR(AND(W1448&lt;&gt;"",Y1448&lt;&gt;"",Y1448-W1448&gt;Resumen!$B$8),FALSE()),Y1448-W1448,0),IF(IFERROR(AND(X1448&lt;&gt;"",Y1448&lt;&gt;"",Y1448-X1448&gt;Resumen!$B$8),FALSE()),Y1448-X1448,0)),"")</f>
        <v/>
      </c>
      <c r="AY1448" s="22" t="str">
        <f aca="false">IF(OR(IFERROR(AND(W1448&lt;&gt;"",Y1448&lt;&gt;"",Y1448-W1448&gt;Resumen!$B$8),FALSE()),IFERROR(AND(X1448&lt;&gt;"",Y1448&lt;&gt;"",Y1448-X1448&gt;Resumen!$B$8),FALSE())),TRIM("Lays tiene mayor markup que "&amp;IF(IFERROR(AND(W1448&lt;&gt;"",Y1448&lt;&gt;"",Y1448-W1448&gt;Resumen!$B$8),FALSE()),"Quento ","")&amp;IF(IFERROR(AND(X1448&lt;&gt;"",Y1448&lt;&gt;"",Y1448-X1448&gt;Resumen!$B$8),FALSE()),"Julicroc ","")&amp;"en este PDV"),"")</f>
        <v/>
      </c>
      <c r="AZ1448" s="22" t="str">
        <f aca="false">IF(COUNTIF('Plan Pehuamar - Lista'!$A$2:$A$167,A1448)&gt;0,"Sí","No")</f>
        <v>No</v>
      </c>
      <c r="BA1448" s="22" t="str">
        <f aca="false">IF(COUNTIF('Plan Combo 9+1'!$A$2:$A$226,A1448)&gt;0,"Sí","No")</f>
        <v>No</v>
      </c>
      <c r="BB1448" s="22" t="str">
        <f aca="false">IF(AH1448="","No",IF(BA1448="Sí",IF((AO1448-AH1448)&gt;Resumen!$B$6,"Sí","No"),IF((AO1448-AH1448)&gt;=Resumen!$B$132,"Sí","No")))</f>
        <v>Sí</v>
      </c>
      <c r="BC1448" s="22" t="str">
        <f aca="false">IF(AND(N1448="Sí",AL1448="Sí",AI1448=0),"Sí","No")</f>
        <v>No</v>
      </c>
      <c r="BD1448" s="22" t="str">
        <f aca="false">IF(COUNTIF('Plan 9+1 (con Pehuamar)'!$A$2:$A$227,A1448)&gt;0,"Sí","No")</f>
        <v>No</v>
      </c>
    </row>
    <row r="1449" customFormat="false" ht="15" hidden="false" customHeight="true" outlineLevel="0" collapsed="false">
      <c r="A1449" s="6" t="n">
        <v>402453</v>
      </c>
      <c r="B1449" s="6" t="n">
        <v>7</v>
      </c>
      <c r="C1449" s="6" t="n">
        <v>703</v>
      </c>
      <c r="D1449" s="6" t="s">
        <v>315</v>
      </c>
      <c r="E1449" s="6" t="s">
        <v>1618</v>
      </c>
      <c r="F1449" s="6" t="s">
        <v>206</v>
      </c>
      <c r="G1449" s="6" t="s">
        <v>129</v>
      </c>
      <c r="H1449" s="6" t="s">
        <v>197</v>
      </c>
      <c r="I1449" s="27" t="n">
        <v>20</v>
      </c>
      <c r="J1449" s="27" t="n">
        <v>0</v>
      </c>
      <c r="K1449" s="27" t="n">
        <v>10</v>
      </c>
      <c r="L1449" s="28" t="n">
        <f aca="false">I1449+J1449</f>
        <v>20</v>
      </c>
      <c r="M1449" s="28" t="n">
        <f aca="false">L1449+K1449</f>
        <v>30</v>
      </c>
      <c r="N1449" s="22" t="str">
        <f aca="false">IF(I1449&gt;0,"Sí","No")</f>
        <v>Sí</v>
      </c>
      <c r="O1449" s="22" t="str">
        <f aca="false">IF(J1449&gt;0,"Sí","No")</f>
        <v>No</v>
      </c>
      <c r="P1449" s="22" t="str">
        <f aca="false">IF(K1449&gt;0,"Sí","No")</f>
        <v>Sí</v>
      </c>
      <c r="Q1449" s="22" t="str">
        <f aca="false">IF(OR(I1449&gt;0,J1449&gt;0),"Sí","No")</f>
        <v>Sí</v>
      </c>
      <c r="R1449" s="27" t="n">
        <v>1900</v>
      </c>
      <c r="S1449" s="27" t="n">
        <v>2800</v>
      </c>
      <c r="T1449" s="27"/>
      <c r="U1449" s="27"/>
      <c r="V1449" s="27" t="n">
        <v>3500</v>
      </c>
      <c r="W1449" s="12" t="n">
        <f aca="false">IF(AND(I1449&gt;0,R1449&gt;0),(S1449-R1449)/R1449,"")</f>
        <v>0.473684210526316</v>
      </c>
      <c r="X1449" s="12" t="str">
        <f aca="false">IF(AND(J1449&gt;0,T1449&gt;0),(U1449-T1449)/T1449,"")</f>
        <v/>
      </c>
      <c r="Y1449" s="12" t="n">
        <f aca="false">IF(AND(K1449&gt;0,V1449&gt;0),(V1449-Resumen!$B$7)/Resumen!$B$7,"")</f>
        <v>0.4</v>
      </c>
      <c r="Z1449" s="28" t="n">
        <f aca="false">IF(AND(K1449&gt;0,I1449&gt;0,V1449&gt;0,S1449&gt;0),V1449-S1449,"")</f>
        <v>700</v>
      </c>
      <c r="AA1449" s="12" t="n">
        <f aca="false">IF(Z1449&lt;&gt;"",Z1449/S1449,"")</f>
        <v>0.25</v>
      </c>
      <c r="AB1449" s="28" t="str">
        <f aca="false">IF(AND(K1449&gt;0,J1449&gt;0,V1449&gt;0,U1449&gt;0),V1449-U1449,"")</f>
        <v/>
      </c>
      <c r="AC1449" s="12" t="str">
        <f aca="false">IF(AB1449&lt;&gt;"",AB1449/U1449,"")</f>
        <v/>
      </c>
      <c r="AD1449" s="27" t="n">
        <v>6</v>
      </c>
      <c r="AE1449" s="27" t="n">
        <v>5</v>
      </c>
      <c r="AF1449" s="27" t="n">
        <v>0</v>
      </c>
      <c r="AG1449" s="28" t="n">
        <f aca="false">AD1449+AE1449+AF1449</f>
        <v>11</v>
      </c>
      <c r="AH1449" s="12" t="n">
        <f aca="false">IF(AG1449&gt;0,AD1449/AG1449,"")</f>
        <v>0.545454545454545</v>
      </c>
      <c r="AI1449" s="27" t="n">
        <v>1</v>
      </c>
      <c r="AJ1449" s="27" t="n">
        <v>0</v>
      </c>
      <c r="AK1449" s="27" t="n">
        <v>0</v>
      </c>
      <c r="AL1449" s="22" t="str">
        <f aca="false">IF(OR(AJ1449&gt;0,AK1449&gt;0),"Sí","No")</f>
        <v>No</v>
      </c>
      <c r="AM1449" s="6" t="s">
        <v>198</v>
      </c>
      <c r="AN1449" s="6"/>
      <c r="AO1449" s="12" t="n">
        <f aca="false">IF(M1449&gt;0,K1449/M1449,"")</f>
        <v>0.333333333333333</v>
      </c>
      <c r="AP1449" s="22" t="str">
        <f aca="false">IF(M1449&gt;=Resumen!$B$5,"Alto","Bajo")</f>
        <v>Bajo</v>
      </c>
      <c r="AQ1449" s="22" t="str">
        <f aca="false">IF(AO1449&gt;=Resumen!$B$28,"Alto","Bajo")</f>
        <v>Bajo</v>
      </c>
      <c r="AR1449" s="22" t="str">
        <f aca="false">AP1449&amp;" Potencial / "&amp;AQ1449&amp;" Share"</f>
        <v>Bajo Potencial / Bajo Share</v>
      </c>
      <c r="AS1449" s="22" t="str">
        <f aca="false">IF(Q1449="Sí",IF(AO1449&gt;=Resumen!$B$29,"Alto","Bajo"),"")</f>
        <v>Bajo</v>
      </c>
      <c r="AT1449" s="22" t="str">
        <f aca="false">IF(AS1449&lt;&gt;"",AP1449&amp;" Potencial / "&amp;AS1449&amp;" Share","")</f>
        <v>Bajo Potencial / Bajo Share</v>
      </c>
      <c r="AU1449" s="22" t="str">
        <f aca="false">IF(AH1449="","Sin dato",IF(AH1449-AO1449&gt;Resumen!$B$6,"Sobre-exhibido",IF(AO1449-AH1449&gt;Resumen!$B$6,"Sub-exhibido","En línea")))</f>
        <v>Sobre-exhibido</v>
      </c>
      <c r="AV1449" s="22" t="n">
        <f aca="false">IF(AT1449="","",IF(AT1449="Alto Potencial / Bajo Share",1,IF(AT1449="Alto Potencial / Alto Share",2,IF(AT1449="Bajo Potencial / Alto Share",3,4))))</f>
        <v>4</v>
      </c>
      <c r="AW1449" s="22" t="str">
        <f aca="false">IF(Q1449="No","Sin competencia directa",IF(AV1449=1,"1 - Foco Conquista (Alto Pot / Bajo Share)",IF(AV1449=2,"2 - Foco Defensa (Alto Pot / Alto Share)",IF(AV1449=3,"3 - Monitoreo (Bajo Pot / Alto Share)","4 - Baja Prioridad (Bajo Pot / Bajo Share)"))))</f>
        <v>4 - Baja Prioridad (Bajo Pot / Bajo Share)</v>
      </c>
      <c r="AX1449" s="12" t="str">
        <f aca="false">IF(OR(IFERROR(AND(W1449&lt;&gt;"",Y1449&lt;&gt;"",Y1449-W1449&gt;Resumen!$B$8),FALSE()),IFERROR(AND(X1449&lt;&gt;"",Y1449&lt;&gt;"",Y1449-X1449&gt;Resumen!$B$8),FALSE())),MAX(IF(IFERROR(AND(W1449&lt;&gt;"",Y1449&lt;&gt;"",Y1449-W1449&gt;Resumen!$B$8),FALSE()),Y1449-W1449,0),IF(IFERROR(AND(X1449&lt;&gt;"",Y1449&lt;&gt;"",Y1449-X1449&gt;Resumen!$B$8),FALSE()),Y1449-X1449,0)),"")</f>
        <v/>
      </c>
      <c r="AY1449" s="22" t="str">
        <f aca="false">IF(OR(IFERROR(AND(W1449&lt;&gt;"",Y1449&lt;&gt;"",Y1449-W1449&gt;Resumen!$B$8),FALSE()),IFERROR(AND(X1449&lt;&gt;"",Y1449&lt;&gt;"",Y1449-X1449&gt;Resumen!$B$8),FALSE())),TRIM("Lays tiene mayor markup que "&amp;IF(IFERROR(AND(W1449&lt;&gt;"",Y1449&lt;&gt;"",Y1449-W1449&gt;Resumen!$B$8),FALSE()),"Quento ","")&amp;IF(IFERROR(AND(X1449&lt;&gt;"",Y1449&lt;&gt;"",Y1449-X1449&gt;Resumen!$B$8),FALSE()),"Julicroc ","")&amp;"en este PDV"),"")</f>
        <v/>
      </c>
      <c r="AZ1449" s="22" t="str">
        <f aca="false">IF(COUNTIF('Plan Pehuamar - Lista'!$A$2:$A$167,A1449)&gt;0,"Sí","No")</f>
        <v>No</v>
      </c>
      <c r="BA1449" s="22" t="str">
        <f aca="false">IF(COUNTIF('Plan Combo 9+1'!$A$2:$A$226,A1449)&gt;0,"Sí","No")</f>
        <v>No</v>
      </c>
      <c r="BB1449" s="22" t="str">
        <f aca="false">IF(AH1449="","No",IF(BA1449="Sí",IF((AO1449-AH1449)&gt;Resumen!$B$6,"Sí","No"),IF((AO1449-AH1449)&gt;=Resumen!$B$132,"Sí","No")))</f>
        <v>No</v>
      </c>
      <c r="BC1449" s="22" t="str">
        <f aca="false">IF(AND(N1449="Sí",AL1449="Sí",AI1449=0),"Sí","No")</f>
        <v>No</v>
      </c>
      <c r="BD1449" s="22" t="str">
        <f aca="false">IF(COUNTIF('Plan 9+1 (con Pehuamar)'!$A$2:$A$227,A1449)&gt;0,"Sí","No")</f>
        <v>No</v>
      </c>
    </row>
    <row r="1450" customFormat="false" ht="15" hidden="false" customHeight="true" outlineLevel="0" collapsed="false">
      <c r="A1450" s="6" t="n">
        <v>402456</v>
      </c>
      <c r="B1450" s="6" t="n">
        <v>7</v>
      </c>
      <c r="C1450" s="6" t="n">
        <v>703</v>
      </c>
      <c r="D1450" s="6" t="s">
        <v>315</v>
      </c>
      <c r="E1450" s="6" t="s">
        <v>1619</v>
      </c>
      <c r="F1450" s="6" t="s">
        <v>201</v>
      </c>
      <c r="G1450" s="6" t="s">
        <v>129</v>
      </c>
      <c r="H1450" s="6" t="s">
        <v>197</v>
      </c>
      <c r="I1450" s="27" t="n">
        <v>30</v>
      </c>
      <c r="J1450" s="27" t="n">
        <v>15</v>
      </c>
      <c r="K1450" s="27" t="n">
        <v>20</v>
      </c>
      <c r="L1450" s="28" t="n">
        <f aca="false">I1450+J1450</f>
        <v>45</v>
      </c>
      <c r="M1450" s="28" t="n">
        <f aca="false">L1450+K1450</f>
        <v>65</v>
      </c>
      <c r="N1450" s="22" t="str">
        <f aca="false">IF(I1450&gt;0,"Sí","No")</f>
        <v>Sí</v>
      </c>
      <c r="O1450" s="22" t="str">
        <f aca="false">IF(J1450&gt;0,"Sí","No")</f>
        <v>Sí</v>
      </c>
      <c r="P1450" s="22" t="str">
        <f aca="false">IF(K1450&gt;0,"Sí","No")</f>
        <v>Sí</v>
      </c>
      <c r="Q1450" s="22" t="str">
        <f aca="false">IF(OR(I1450&gt;0,J1450&gt;0),"Sí","No")</f>
        <v>Sí</v>
      </c>
      <c r="R1450" s="27" t="n">
        <v>1800</v>
      </c>
      <c r="S1450" s="27" t="n">
        <v>2600</v>
      </c>
      <c r="T1450" s="27" t="n">
        <v>1309</v>
      </c>
      <c r="U1450" s="27" t="n">
        <v>2000</v>
      </c>
      <c r="V1450" s="27" t="n">
        <v>3500</v>
      </c>
      <c r="W1450" s="12" t="n">
        <f aca="false">IF(AND(I1450&gt;0,R1450&gt;0),(S1450-R1450)/R1450,"")</f>
        <v>0.444444444444444</v>
      </c>
      <c r="X1450" s="12" t="n">
        <f aca="false">IF(AND(J1450&gt;0,T1450&gt;0),(U1450-T1450)/T1450,"")</f>
        <v>0.527883880825057</v>
      </c>
      <c r="Y1450" s="12" t="n">
        <f aca="false">IF(AND(K1450&gt;0,V1450&gt;0),(V1450-Resumen!$B$7)/Resumen!$B$7,"")</f>
        <v>0.4</v>
      </c>
      <c r="Z1450" s="28" t="n">
        <f aca="false">IF(AND(K1450&gt;0,I1450&gt;0,V1450&gt;0,S1450&gt;0),V1450-S1450,"")</f>
        <v>900</v>
      </c>
      <c r="AA1450" s="12" t="n">
        <f aca="false">IF(Z1450&lt;&gt;"",Z1450/S1450,"")</f>
        <v>0.346153846153846</v>
      </c>
      <c r="AB1450" s="28" t="n">
        <f aca="false">IF(AND(K1450&gt;0,J1450&gt;0,V1450&gt;0,U1450&gt;0),V1450-U1450,"")</f>
        <v>1500</v>
      </c>
      <c r="AC1450" s="12" t="n">
        <f aca="false">IF(AB1450&lt;&gt;"",AB1450/U1450,"")</f>
        <v>0.75</v>
      </c>
      <c r="AD1450" s="27" t="n">
        <v>6</v>
      </c>
      <c r="AE1450" s="27" t="n">
        <v>2</v>
      </c>
      <c r="AF1450" s="27" t="n">
        <v>6</v>
      </c>
      <c r="AG1450" s="28" t="n">
        <f aca="false">AD1450+AE1450+AF1450</f>
        <v>14</v>
      </c>
      <c r="AH1450" s="12" t="n">
        <f aca="false">IF(AG1450&gt;0,AD1450/AG1450,"")</f>
        <v>0.428571428571429</v>
      </c>
      <c r="AI1450" s="27" t="n">
        <v>1</v>
      </c>
      <c r="AJ1450" s="27" t="n">
        <v>1</v>
      </c>
      <c r="AK1450" s="27" t="n">
        <v>1</v>
      </c>
      <c r="AL1450" s="22" t="str">
        <f aca="false">IF(OR(AJ1450&gt;0,AK1450&gt;0),"Sí","No")</f>
        <v>Sí</v>
      </c>
      <c r="AM1450" s="6" t="s">
        <v>198</v>
      </c>
      <c r="AN1450" s="6" t="s">
        <v>198</v>
      </c>
      <c r="AO1450" s="12" t="n">
        <f aca="false">IF(M1450&gt;0,K1450/M1450,"")</f>
        <v>0.307692307692308</v>
      </c>
      <c r="AP1450" s="22" t="str">
        <f aca="false">IF(M1450&gt;=Resumen!$B$5,"Alto","Bajo")</f>
        <v>Alto</v>
      </c>
      <c r="AQ1450" s="22" t="str">
        <f aca="false">IF(AO1450&gt;=Resumen!$B$28,"Alto","Bajo")</f>
        <v>Bajo</v>
      </c>
      <c r="AR1450" s="22" t="str">
        <f aca="false">AP1450&amp;" Potencial / "&amp;AQ1450&amp;" Share"</f>
        <v>Alto Potencial / Bajo Share</v>
      </c>
      <c r="AS1450" s="22" t="str">
        <f aca="false">IF(Q1450="Sí",IF(AO1450&gt;=Resumen!$B$29,"Alto","Bajo"),"")</f>
        <v>Bajo</v>
      </c>
      <c r="AT1450" s="22" t="str">
        <f aca="false">IF(AS1450&lt;&gt;"",AP1450&amp;" Potencial / "&amp;AS1450&amp;" Share","")</f>
        <v>Alto Potencial / Bajo Share</v>
      </c>
      <c r="AU1450" s="22" t="str">
        <f aca="false">IF(AH1450="","Sin dato",IF(AH1450-AO1450&gt;Resumen!$B$6,"Sobre-exhibido",IF(AO1450-AH1450&gt;Resumen!$B$6,"Sub-exhibido","En línea")))</f>
        <v>Sobre-exhibido</v>
      </c>
      <c r="AV1450" s="22" t="n">
        <f aca="false">IF(AT1450="","",IF(AT1450="Alto Potencial / Bajo Share",1,IF(AT1450="Alto Potencial / Alto Share",2,IF(AT1450="Bajo Potencial / Alto Share",3,4))))</f>
        <v>1</v>
      </c>
      <c r="AW1450" s="22" t="str">
        <f aca="false">IF(Q1450="No","Sin competencia directa",IF(AV1450=1,"1 - Foco Conquista (Alto Pot / Bajo Share)",IF(AV1450=2,"2 - Foco Defensa (Alto Pot / Alto Share)",IF(AV1450=3,"3 - Monitoreo (Bajo Pot / Alto Share)","4 - Baja Prioridad (Bajo Pot / Bajo Share)"))))</f>
        <v>1 - Foco Conquista (Alto Pot / Bajo Share)</v>
      </c>
      <c r="AX1450" s="12" t="str">
        <f aca="false">IF(OR(IFERROR(AND(W1450&lt;&gt;"",Y1450&lt;&gt;"",Y1450-W1450&gt;Resumen!$B$8),FALSE()),IFERROR(AND(X1450&lt;&gt;"",Y1450&lt;&gt;"",Y1450-X1450&gt;Resumen!$B$8),FALSE())),MAX(IF(IFERROR(AND(W1450&lt;&gt;"",Y1450&lt;&gt;"",Y1450-W1450&gt;Resumen!$B$8),FALSE()),Y1450-W1450,0),IF(IFERROR(AND(X1450&lt;&gt;"",Y1450&lt;&gt;"",Y1450-X1450&gt;Resumen!$B$8),FALSE()),Y1450-X1450,0)),"")</f>
        <v/>
      </c>
      <c r="AY1450" s="22" t="str">
        <f aca="false">IF(OR(IFERROR(AND(W1450&lt;&gt;"",Y1450&lt;&gt;"",Y1450-W1450&gt;Resumen!$B$8),FALSE()),IFERROR(AND(X1450&lt;&gt;"",Y1450&lt;&gt;"",Y1450-X1450&gt;Resumen!$B$8),FALSE())),TRIM("Lays tiene mayor markup que "&amp;IF(IFERROR(AND(W1450&lt;&gt;"",Y1450&lt;&gt;"",Y1450-W1450&gt;Resumen!$B$8),FALSE()),"Quento ","")&amp;IF(IFERROR(AND(X1450&lt;&gt;"",Y1450&lt;&gt;"",Y1450-X1450&gt;Resumen!$B$8),FALSE()),"Julicroc ","")&amp;"en este PDV"),"")</f>
        <v/>
      </c>
      <c r="AZ1450" s="22" t="str">
        <f aca="false">IF(COUNTIF('Plan Pehuamar - Lista'!$A$2:$A$167,A1450)&gt;0,"Sí","No")</f>
        <v>No</v>
      </c>
      <c r="BA1450" s="22" t="str">
        <f aca="false">IF(COUNTIF('Plan Combo 9+1'!$A$2:$A$226,A1450)&gt;0,"Sí","No")</f>
        <v>Sí</v>
      </c>
      <c r="BB1450" s="22" t="str">
        <f aca="false">IF(AH1450="","No",IF(BA1450="Sí",IF((AO1450-AH1450)&gt;Resumen!$B$6,"Sí","No"),IF((AO1450-AH1450)&gt;=Resumen!$B$132,"Sí","No")))</f>
        <v>No</v>
      </c>
      <c r="BC1450" s="22" t="str">
        <f aca="false">IF(AND(N1450="Sí",AL1450="Sí",AI1450=0),"Sí","No")</f>
        <v>No</v>
      </c>
      <c r="BD1450" s="22" t="str">
        <f aca="false">IF(COUNTIF('Plan 9+1 (con Pehuamar)'!$A$2:$A$227,A1450)&gt;0,"Sí","No")</f>
        <v>No</v>
      </c>
    </row>
    <row r="1451" customFormat="false" ht="15" hidden="false" customHeight="true" outlineLevel="0" collapsed="false">
      <c r="A1451" s="6" t="n">
        <v>402460</v>
      </c>
      <c r="B1451" s="6" t="n">
        <v>7</v>
      </c>
      <c r="C1451" s="6" t="n">
        <v>703</v>
      </c>
      <c r="D1451" s="6" t="s">
        <v>315</v>
      </c>
      <c r="E1451" s="6" t="s">
        <v>1620</v>
      </c>
      <c r="F1451" s="6" t="s">
        <v>201</v>
      </c>
      <c r="G1451" s="6" t="s">
        <v>129</v>
      </c>
      <c r="H1451" s="6" t="s">
        <v>197</v>
      </c>
      <c r="I1451" s="27" t="n">
        <v>35</v>
      </c>
      <c r="J1451" s="27" t="n">
        <v>0</v>
      </c>
      <c r="K1451" s="27" t="n">
        <v>20</v>
      </c>
      <c r="L1451" s="28" t="n">
        <f aca="false">I1451+J1451</f>
        <v>35</v>
      </c>
      <c r="M1451" s="28" t="n">
        <f aca="false">L1451+K1451</f>
        <v>55</v>
      </c>
      <c r="N1451" s="22" t="str">
        <f aca="false">IF(I1451&gt;0,"Sí","No")</f>
        <v>Sí</v>
      </c>
      <c r="O1451" s="22" t="str">
        <f aca="false">IF(J1451&gt;0,"Sí","No")</f>
        <v>No</v>
      </c>
      <c r="P1451" s="22" t="str">
        <f aca="false">IF(K1451&gt;0,"Sí","No")</f>
        <v>Sí</v>
      </c>
      <c r="Q1451" s="22" t="str">
        <f aca="false">IF(OR(I1451&gt;0,J1451&gt;0),"Sí","No")</f>
        <v>Sí</v>
      </c>
      <c r="R1451" s="27" t="n">
        <v>1800</v>
      </c>
      <c r="S1451" s="27" t="n">
        <v>2900</v>
      </c>
      <c r="T1451" s="27"/>
      <c r="U1451" s="27"/>
      <c r="V1451" s="27" t="n">
        <v>3500</v>
      </c>
      <c r="W1451" s="12" t="n">
        <f aca="false">IF(AND(I1451&gt;0,R1451&gt;0),(S1451-R1451)/R1451,"")</f>
        <v>0.611111111111111</v>
      </c>
      <c r="X1451" s="12" t="str">
        <f aca="false">IF(AND(J1451&gt;0,T1451&gt;0),(U1451-T1451)/T1451,"")</f>
        <v/>
      </c>
      <c r="Y1451" s="12" t="n">
        <f aca="false">IF(AND(K1451&gt;0,V1451&gt;0),(V1451-Resumen!$B$7)/Resumen!$B$7,"")</f>
        <v>0.4</v>
      </c>
      <c r="Z1451" s="28" t="n">
        <f aca="false">IF(AND(K1451&gt;0,I1451&gt;0,V1451&gt;0,S1451&gt;0),V1451-S1451,"")</f>
        <v>600</v>
      </c>
      <c r="AA1451" s="12" t="n">
        <f aca="false">IF(Z1451&lt;&gt;"",Z1451/S1451,"")</f>
        <v>0.206896551724138</v>
      </c>
      <c r="AB1451" s="28" t="str">
        <f aca="false">IF(AND(K1451&gt;0,J1451&gt;0,V1451&gt;0,U1451&gt;0),V1451-U1451,"")</f>
        <v/>
      </c>
      <c r="AC1451" s="12" t="str">
        <f aca="false">IF(AB1451&lt;&gt;"",AB1451/U1451,"")</f>
        <v/>
      </c>
      <c r="AD1451" s="27" t="n">
        <v>4</v>
      </c>
      <c r="AE1451" s="27" t="n">
        <v>5</v>
      </c>
      <c r="AF1451" s="27" t="n">
        <v>0</v>
      </c>
      <c r="AG1451" s="28" t="n">
        <f aca="false">AD1451+AE1451+AF1451</f>
        <v>9</v>
      </c>
      <c r="AH1451" s="12" t="n">
        <f aca="false">IF(AG1451&gt;0,AD1451/AG1451,"")</f>
        <v>0.444444444444444</v>
      </c>
      <c r="AI1451" s="27" t="n">
        <v>0</v>
      </c>
      <c r="AJ1451" s="27" t="n">
        <v>0</v>
      </c>
      <c r="AK1451" s="27" t="n">
        <v>0</v>
      </c>
      <c r="AL1451" s="22" t="str">
        <f aca="false">IF(OR(AJ1451&gt;0,AK1451&gt;0),"Sí","No")</f>
        <v>No</v>
      </c>
      <c r="AM1451" s="6" t="s">
        <v>397</v>
      </c>
      <c r="AN1451" s="6"/>
      <c r="AO1451" s="12" t="n">
        <f aca="false">IF(M1451&gt;0,K1451/M1451,"")</f>
        <v>0.363636363636364</v>
      </c>
      <c r="AP1451" s="22" t="str">
        <f aca="false">IF(M1451&gt;=Resumen!$B$5,"Alto","Bajo")</f>
        <v>Alto</v>
      </c>
      <c r="AQ1451" s="22" t="str">
        <f aca="false">IF(AO1451&gt;=Resumen!$B$28,"Alto","Bajo")</f>
        <v>Bajo</v>
      </c>
      <c r="AR1451" s="22" t="str">
        <f aca="false">AP1451&amp;" Potencial / "&amp;AQ1451&amp;" Share"</f>
        <v>Alto Potencial / Bajo Share</v>
      </c>
      <c r="AS1451" s="22" t="str">
        <f aca="false">IF(Q1451="Sí",IF(AO1451&gt;=Resumen!$B$29,"Alto","Bajo"),"")</f>
        <v>Bajo</v>
      </c>
      <c r="AT1451" s="22" t="str">
        <f aca="false">IF(AS1451&lt;&gt;"",AP1451&amp;" Potencial / "&amp;AS1451&amp;" Share","")</f>
        <v>Alto Potencial / Bajo Share</v>
      </c>
      <c r="AU1451" s="22" t="str">
        <f aca="false">IF(AH1451="","Sin dato",IF(AH1451-AO1451&gt;Resumen!$B$6,"Sobre-exhibido",IF(AO1451-AH1451&gt;Resumen!$B$6,"Sub-exhibido","En línea")))</f>
        <v>Sobre-exhibido</v>
      </c>
      <c r="AV1451" s="22" t="n">
        <f aca="false">IF(AT1451="","",IF(AT1451="Alto Potencial / Bajo Share",1,IF(AT1451="Alto Potencial / Alto Share",2,IF(AT1451="Bajo Potencial / Alto Share",3,4))))</f>
        <v>1</v>
      </c>
      <c r="AW1451" s="22" t="str">
        <f aca="false">IF(Q1451="No","Sin competencia directa",IF(AV1451=1,"1 - Foco Conquista (Alto Pot / Bajo Share)",IF(AV1451=2,"2 - Foco Defensa (Alto Pot / Alto Share)",IF(AV1451=3,"3 - Monitoreo (Bajo Pot / Alto Share)","4 - Baja Prioridad (Bajo Pot / Bajo Share)"))))</f>
        <v>1 - Foco Conquista (Alto Pot / Bajo Share)</v>
      </c>
      <c r="AX1451" s="12" t="str">
        <f aca="false">IF(OR(IFERROR(AND(W1451&lt;&gt;"",Y1451&lt;&gt;"",Y1451-W1451&gt;Resumen!$B$8),FALSE()),IFERROR(AND(X1451&lt;&gt;"",Y1451&lt;&gt;"",Y1451-X1451&gt;Resumen!$B$8),FALSE())),MAX(IF(IFERROR(AND(W1451&lt;&gt;"",Y1451&lt;&gt;"",Y1451-W1451&gt;Resumen!$B$8),FALSE()),Y1451-W1451,0),IF(IFERROR(AND(X1451&lt;&gt;"",Y1451&lt;&gt;"",Y1451-X1451&gt;Resumen!$B$8),FALSE()),Y1451-X1451,0)),"")</f>
        <v/>
      </c>
      <c r="AY1451" s="22" t="str">
        <f aca="false">IF(OR(IFERROR(AND(W1451&lt;&gt;"",Y1451&lt;&gt;"",Y1451-W1451&gt;Resumen!$B$8),FALSE()),IFERROR(AND(X1451&lt;&gt;"",Y1451&lt;&gt;"",Y1451-X1451&gt;Resumen!$B$8),FALSE())),TRIM("Lays tiene mayor markup que "&amp;IF(IFERROR(AND(W1451&lt;&gt;"",Y1451&lt;&gt;"",Y1451-W1451&gt;Resumen!$B$8),FALSE()),"Quento ","")&amp;IF(IFERROR(AND(X1451&lt;&gt;"",Y1451&lt;&gt;"",Y1451-X1451&gt;Resumen!$B$8),FALSE()),"Julicroc ","")&amp;"en este PDV"),"")</f>
        <v/>
      </c>
      <c r="AZ1451" s="22" t="str">
        <f aca="false">IF(COUNTIF('Plan Pehuamar - Lista'!$A$2:$A$167,A1451)&gt;0,"Sí","No")</f>
        <v>No</v>
      </c>
      <c r="BA1451" s="22" t="str">
        <f aca="false">IF(COUNTIF('Plan Combo 9+1'!$A$2:$A$226,A1451)&gt;0,"Sí","No")</f>
        <v>Sí</v>
      </c>
      <c r="BB1451" s="22" t="str">
        <f aca="false">IF(AH1451="","No",IF(BA1451="Sí",IF((AO1451-AH1451)&gt;Resumen!$B$6,"Sí","No"),IF((AO1451-AH1451)&gt;=Resumen!$B$132,"Sí","No")))</f>
        <v>No</v>
      </c>
      <c r="BC1451" s="22" t="str">
        <f aca="false">IF(AND(N1451="Sí",AL1451="Sí",AI1451=0),"Sí","No")</f>
        <v>No</v>
      </c>
      <c r="BD1451" s="22" t="str">
        <f aca="false">IF(COUNTIF('Plan 9+1 (con Pehuamar)'!$A$2:$A$227,A1451)&gt;0,"Sí","No")</f>
        <v>No</v>
      </c>
    </row>
    <row r="1452" customFormat="false" ht="15" hidden="false" customHeight="true" outlineLevel="0" collapsed="false">
      <c r="A1452" s="6" t="n">
        <v>402476</v>
      </c>
      <c r="B1452" s="6" t="n">
        <v>7</v>
      </c>
      <c r="C1452" s="6" t="n">
        <v>703</v>
      </c>
      <c r="D1452" s="6" t="s">
        <v>315</v>
      </c>
      <c r="E1452" s="6" t="s">
        <v>1621</v>
      </c>
      <c r="F1452" s="6" t="s">
        <v>201</v>
      </c>
      <c r="G1452" s="6" t="s">
        <v>129</v>
      </c>
      <c r="H1452" s="6" t="s">
        <v>197</v>
      </c>
      <c r="I1452" s="27" t="n">
        <v>50</v>
      </c>
      <c r="J1452" s="27" t="n">
        <v>0</v>
      </c>
      <c r="K1452" s="27" t="n">
        <v>60</v>
      </c>
      <c r="L1452" s="28" t="n">
        <f aca="false">I1452+J1452</f>
        <v>50</v>
      </c>
      <c r="M1452" s="28" t="n">
        <f aca="false">L1452+K1452</f>
        <v>110</v>
      </c>
      <c r="N1452" s="22" t="str">
        <f aca="false">IF(I1452&gt;0,"Sí","No")</f>
        <v>Sí</v>
      </c>
      <c r="O1452" s="22" t="str">
        <f aca="false">IF(J1452&gt;0,"Sí","No")</f>
        <v>No</v>
      </c>
      <c r="P1452" s="22" t="str">
        <f aca="false">IF(K1452&gt;0,"Sí","No")</f>
        <v>Sí</v>
      </c>
      <c r="Q1452" s="22" t="str">
        <f aca="false">IF(OR(I1452&gt;0,J1452&gt;0),"Sí","No")</f>
        <v>Sí</v>
      </c>
      <c r="R1452" s="27" t="n">
        <v>1800</v>
      </c>
      <c r="S1452" s="27" t="n">
        <v>3000</v>
      </c>
      <c r="T1452" s="27"/>
      <c r="U1452" s="27"/>
      <c r="V1452" s="27" t="n">
        <v>3500</v>
      </c>
      <c r="W1452" s="12" t="n">
        <f aca="false">IF(AND(I1452&gt;0,R1452&gt;0),(S1452-R1452)/R1452,"")</f>
        <v>0.666666666666667</v>
      </c>
      <c r="X1452" s="12" t="str">
        <f aca="false">IF(AND(J1452&gt;0,T1452&gt;0),(U1452-T1452)/T1452,"")</f>
        <v/>
      </c>
      <c r="Y1452" s="12" t="n">
        <f aca="false">IF(AND(K1452&gt;0,V1452&gt;0),(V1452-Resumen!$B$7)/Resumen!$B$7,"")</f>
        <v>0.4</v>
      </c>
      <c r="Z1452" s="28" t="n">
        <f aca="false">IF(AND(K1452&gt;0,I1452&gt;0,V1452&gt;0,S1452&gt;0),V1452-S1452,"")</f>
        <v>500</v>
      </c>
      <c r="AA1452" s="12" t="n">
        <f aca="false">IF(Z1452&lt;&gt;"",Z1452/S1452,"")</f>
        <v>0.166666666666667</v>
      </c>
      <c r="AB1452" s="28" t="str">
        <f aca="false">IF(AND(K1452&gt;0,J1452&gt;0,V1452&gt;0,U1452&gt;0),V1452-U1452,"")</f>
        <v/>
      </c>
      <c r="AC1452" s="12" t="str">
        <f aca="false">IF(AB1452&lt;&gt;"",AB1452/U1452,"")</f>
        <v/>
      </c>
      <c r="AD1452" s="27" t="n">
        <v>7</v>
      </c>
      <c r="AE1452" s="27" t="n">
        <v>6</v>
      </c>
      <c r="AF1452" s="27" t="n">
        <v>0</v>
      </c>
      <c r="AG1452" s="28" t="n">
        <f aca="false">AD1452+AE1452+AF1452</f>
        <v>13</v>
      </c>
      <c r="AH1452" s="12" t="n">
        <f aca="false">IF(AG1452&gt;0,AD1452/AG1452,"")</f>
        <v>0.538461538461538</v>
      </c>
      <c r="AI1452" s="27" t="n">
        <v>1</v>
      </c>
      <c r="AJ1452" s="27" t="n">
        <v>0</v>
      </c>
      <c r="AK1452" s="27" t="n">
        <v>0</v>
      </c>
      <c r="AL1452" s="22" t="str">
        <f aca="false">IF(OR(AJ1452&gt;0,AK1452&gt;0),"Sí","No")</f>
        <v>No</v>
      </c>
      <c r="AM1452" s="6" t="s">
        <v>397</v>
      </c>
      <c r="AN1452" s="6"/>
      <c r="AO1452" s="12" t="n">
        <f aca="false">IF(M1452&gt;0,K1452/M1452,"")</f>
        <v>0.545454545454545</v>
      </c>
      <c r="AP1452" s="22" t="str">
        <f aca="false">IF(M1452&gt;=Resumen!$B$5,"Alto","Bajo")</f>
        <v>Alto</v>
      </c>
      <c r="AQ1452" s="22" t="str">
        <f aca="false">IF(AO1452&gt;=Resumen!$B$28,"Alto","Bajo")</f>
        <v>Alto</v>
      </c>
      <c r="AR1452" s="22" t="str">
        <f aca="false">AP1452&amp;" Potencial / "&amp;AQ1452&amp;" Share"</f>
        <v>Alto Potencial / Alto Share</v>
      </c>
      <c r="AS1452" s="22" t="str">
        <f aca="false">IF(Q1452="Sí",IF(AO1452&gt;=Resumen!$B$29,"Alto","Bajo"),"")</f>
        <v>Alto</v>
      </c>
      <c r="AT1452" s="22" t="str">
        <f aca="false">IF(AS1452&lt;&gt;"",AP1452&amp;" Potencial / "&amp;AS1452&amp;" Share","")</f>
        <v>Alto Potencial / Alto Share</v>
      </c>
      <c r="AU1452" s="22" t="str">
        <f aca="false">IF(AH1452="","Sin dato",IF(AH1452-AO1452&gt;Resumen!$B$6,"Sobre-exhibido",IF(AO1452-AH1452&gt;Resumen!$B$6,"Sub-exhibido","En línea")))</f>
        <v>En línea</v>
      </c>
      <c r="AV1452" s="22" t="n">
        <f aca="false">IF(AT1452="","",IF(AT1452="Alto Potencial / Bajo Share",1,IF(AT1452="Alto Potencial / Alto Share",2,IF(AT1452="Bajo Potencial / Alto Share",3,4))))</f>
        <v>2</v>
      </c>
      <c r="AW1452" s="22" t="str">
        <f aca="false">IF(Q1452="No","Sin competencia directa",IF(AV1452=1,"1 - Foco Conquista (Alto Pot / Bajo Share)",IF(AV1452=2,"2 - Foco Defensa (Alto Pot / Alto Share)",IF(AV1452=3,"3 - Monitoreo (Bajo Pot / Alto Share)","4 - Baja Prioridad (Bajo Pot / Bajo Share)"))))</f>
        <v>2 - Foco Defensa (Alto Pot / Alto Share)</v>
      </c>
      <c r="AX1452" s="12" t="str">
        <f aca="false">IF(OR(IFERROR(AND(W1452&lt;&gt;"",Y1452&lt;&gt;"",Y1452-W1452&gt;Resumen!$B$8),FALSE()),IFERROR(AND(X1452&lt;&gt;"",Y1452&lt;&gt;"",Y1452-X1452&gt;Resumen!$B$8),FALSE())),MAX(IF(IFERROR(AND(W1452&lt;&gt;"",Y1452&lt;&gt;"",Y1452-W1452&gt;Resumen!$B$8),FALSE()),Y1452-W1452,0),IF(IFERROR(AND(X1452&lt;&gt;"",Y1452&lt;&gt;"",Y1452-X1452&gt;Resumen!$B$8),FALSE()),Y1452-X1452,0)),"")</f>
        <v/>
      </c>
      <c r="AY1452" s="22" t="str">
        <f aca="false">IF(OR(IFERROR(AND(W1452&lt;&gt;"",Y1452&lt;&gt;"",Y1452-W1452&gt;Resumen!$B$8),FALSE()),IFERROR(AND(X1452&lt;&gt;"",Y1452&lt;&gt;"",Y1452-X1452&gt;Resumen!$B$8),FALSE())),TRIM("Lays tiene mayor markup que "&amp;IF(IFERROR(AND(W1452&lt;&gt;"",Y1452&lt;&gt;"",Y1452-W1452&gt;Resumen!$B$8),FALSE()),"Quento ","")&amp;IF(IFERROR(AND(X1452&lt;&gt;"",Y1452&lt;&gt;"",Y1452-X1452&gt;Resumen!$B$8),FALSE()),"Julicroc ","")&amp;"en este PDV"),"")</f>
        <v/>
      </c>
      <c r="AZ1452" s="22" t="str">
        <f aca="false">IF(COUNTIF('Plan Pehuamar - Lista'!$A$2:$A$167,A1452)&gt;0,"Sí","No")</f>
        <v>No</v>
      </c>
      <c r="BA1452" s="22" t="str">
        <f aca="false">IF(COUNTIF('Plan Combo 9+1'!$A$2:$A$226,A1452)&gt;0,"Sí","No")</f>
        <v>No</v>
      </c>
      <c r="BB1452" s="22" t="str">
        <f aca="false">IF(AH1452="","No",IF(BA1452="Sí",IF((AO1452-AH1452)&gt;Resumen!$B$6,"Sí","No"),IF((AO1452-AH1452)&gt;=Resumen!$B$132,"Sí","No")))</f>
        <v>No</v>
      </c>
      <c r="BC1452" s="22" t="str">
        <f aca="false">IF(AND(N1452="Sí",AL1452="Sí",AI1452=0),"Sí","No")</f>
        <v>No</v>
      </c>
      <c r="BD1452" s="22" t="str">
        <f aca="false">IF(COUNTIF('Plan 9+1 (con Pehuamar)'!$A$2:$A$227,A1452)&gt;0,"Sí","No")</f>
        <v>No</v>
      </c>
    </row>
    <row r="1453" customFormat="false" ht="15" hidden="false" customHeight="true" outlineLevel="0" collapsed="false">
      <c r="A1453" s="6" t="n">
        <v>402477</v>
      </c>
      <c r="B1453" s="6" t="n">
        <v>7</v>
      </c>
      <c r="C1453" s="6" t="n">
        <v>703</v>
      </c>
      <c r="D1453" s="6" t="s">
        <v>315</v>
      </c>
      <c r="E1453" s="6" t="s">
        <v>1622</v>
      </c>
      <c r="F1453" s="6" t="s">
        <v>201</v>
      </c>
      <c r="G1453" s="6" t="s">
        <v>129</v>
      </c>
      <c r="H1453" s="6" t="s">
        <v>197</v>
      </c>
      <c r="I1453" s="27" t="n">
        <v>30</v>
      </c>
      <c r="J1453" s="27" t="n">
        <v>0</v>
      </c>
      <c r="K1453" s="27" t="n">
        <v>25</v>
      </c>
      <c r="L1453" s="28" t="n">
        <f aca="false">I1453+J1453</f>
        <v>30</v>
      </c>
      <c r="M1453" s="28" t="n">
        <f aca="false">L1453+K1453</f>
        <v>55</v>
      </c>
      <c r="N1453" s="22" t="str">
        <f aca="false">IF(I1453&gt;0,"Sí","No")</f>
        <v>Sí</v>
      </c>
      <c r="O1453" s="22" t="str">
        <f aca="false">IF(J1453&gt;0,"Sí","No")</f>
        <v>No</v>
      </c>
      <c r="P1453" s="22" t="str">
        <f aca="false">IF(K1453&gt;0,"Sí","No")</f>
        <v>Sí</v>
      </c>
      <c r="Q1453" s="22" t="str">
        <f aca="false">IF(OR(I1453&gt;0,J1453&gt;0),"Sí","No")</f>
        <v>Sí</v>
      </c>
      <c r="R1453" s="27" t="n">
        <v>1800</v>
      </c>
      <c r="S1453" s="27" t="n">
        <v>2800</v>
      </c>
      <c r="T1453" s="27"/>
      <c r="U1453" s="27"/>
      <c r="V1453" s="27" t="n">
        <v>3500</v>
      </c>
      <c r="W1453" s="12" t="n">
        <f aca="false">IF(AND(I1453&gt;0,R1453&gt;0),(S1453-R1453)/R1453,"")</f>
        <v>0.555555555555556</v>
      </c>
      <c r="X1453" s="12" t="str">
        <f aca="false">IF(AND(J1453&gt;0,T1453&gt;0),(U1453-T1453)/T1453,"")</f>
        <v/>
      </c>
      <c r="Y1453" s="12" t="n">
        <f aca="false">IF(AND(K1453&gt;0,V1453&gt;0),(V1453-Resumen!$B$7)/Resumen!$B$7,"")</f>
        <v>0.4</v>
      </c>
      <c r="Z1453" s="28" t="n">
        <f aca="false">IF(AND(K1453&gt;0,I1453&gt;0,V1453&gt;0,S1453&gt;0),V1453-S1453,"")</f>
        <v>700</v>
      </c>
      <c r="AA1453" s="12" t="n">
        <f aca="false">IF(Z1453&lt;&gt;"",Z1453/S1453,"")</f>
        <v>0.25</v>
      </c>
      <c r="AB1453" s="28" t="str">
        <f aca="false">IF(AND(K1453&gt;0,J1453&gt;0,V1453&gt;0,U1453&gt;0),V1453-U1453,"")</f>
        <v/>
      </c>
      <c r="AC1453" s="12" t="str">
        <f aca="false">IF(AB1453&lt;&gt;"",AB1453/U1453,"")</f>
        <v/>
      </c>
      <c r="AD1453" s="27" t="n">
        <v>5</v>
      </c>
      <c r="AE1453" s="27" t="n">
        <v>7</v>
      </c>
      <c r="AF1453" s="27" t="n">
        <v>0</v>
      </c>
      <c r="AG1453" s="28" t="n">
        <f aca="false">AD1453+AE1453+AF1453</f>
        <v>12</v>
      </c>
      <c r="AH1453" s="12" t="n">
        <f aca="false">IF(AG1453&gt;0,AD1453/AG1453,"")</f>
        <v>0.416666666666667</v>
      </c>
      <c r="AI1453" s="27" t="n">
        <v>0</v>
      </c>
      <c r="AJ1453" s="27" t="n">
        <v>0</v>
      </c>
      <c r="AK1453" s="27" t="n">
        <v>0</v>
      </c>
      <c r="AL1453" s="22" t="str">
        <f aca="false">IF(OR(AJ1453&gt;0,AK1453&gt;0),"Sí","No")</f>
        <v>No</v>
      </c>
      <c r="AM1453" s="6" t="s">
        <v>198</v>
      </c>
      <c r="AN1453" s="6"/>
      <c r="AO1453" s="12" t="n">
        <f aca="false">IF(M1453&gt;0,K1453/M1453,"")</f>
        <v>0.454545454545455</v>
      </c>
      <c r="AP1453" s="22" t="str">
        <f aca="false">IF(M1453&gt;=Resumen!$B$5,"Alto","Bajo")</f>
        <v>Alto</v>
      </c>
      <c r="AQ1453" s="22" t="str">
        <f aca="false">IF(AO1453&gt;=Resumen!$B$28,"Alto","Bajo")</f>
        <v>Alto</v>
      </c>
      <c r="AR1453" s="22" t="str">
        <f aca="false">AP1453&amp;" Potencial / "&amp;AQ1453&amp;" Share"</f>
        <v>Alto Potencial / Alto Share</v>
      </c>
      <c r="AS1453" s="22" t="str">
        <f aca="false">IF(Q1453="Sí",IF(AO1453&gt;=Resumen!$B$29,"Alto","Bajo"),"")</f>
        <v>Bajo</v>
      </c>
      <c r="AT1453" s="22" t="str">
        <f aca="false">IF(AS1453&lt;&gt;"",AP1453&amp;" Potencial / "&amp;AS1453&amp;" Share","")</f>
        <v>Alto Potencial / Bajo Share</v>
      </c>
      <c r="AU1453" s="22" t="str">
        <f aca="false">IF(AH1453="","Sin dato",IF(AH1453-AO1453&gt;Resumen!$B$6,"Sobre-exhibido",IF(AO1453-AH1453&gt;Resumen!$B$6,"Sub-exhibido","En línea")))</f>
        <v>En línea</v>
      </c>
      <c r="AV1453" s="22" t="n">
        <f aca="false">IF(AT1453="","",IF(AT1453="Alto Potencial / Bajo Share",1,IF(AT1453="Alto Potencial / Alto Share",2,IF(AT1453="Bajo Potencial / Alto Share",3,4))))</f>
        <v>1</v>
      </c>
      <c r="AW1453" s="22" t="str">
        <f aca="false">IF(Q1453="No","Sin competencia directa",IF(AV1453=1,"1 - Foco Conquista (Alto Pot / Bajo Share)",IF(AV1453=2,"2 - Foco Defensa (Alto Pot / Alto Share)",IF(AV1453=3,"3 - Monitoreo (Bajo Pot / Alto Share)","4 - Baja Prioridad (Bajo Pot / Bajo Share)"))))</f>
        <v>1 - Foco Conquista (Alto Pot / Bajo Share)</v>
      </c>
      <c r="AX1453" s="12" t="str">
        <f aca="false">IF(OR(IFERROR(AND(W1453&lt;&gt;"",Y1453&lt;&gt;"",Y1453-W1453&gt;Resumen!$B$8),FALSE()),IFERROR(AND(X1453&lt;&gt;"",Y1453&lt;&gt;"",Y1453-X1453&gt;Resumen!$B$8),FALSE())),MAX(IF(IFERROR(AND(W1453&lt;&gt;"",Y1453&lt;&gt;"",Y1453-W1453&gt;Resumen!$B$8),FALSE()),Y1453-W1453,0),IF(IFERROR(AND(X1453&lt;&gt;"",Y1453&lt;&gt;"",Y1453-X1453&gt;Resumen!$B$8),FALSE()),Y1453-X1453,0)),"")</f>
        <v/>
      </c>
      <c r="AY1453" s="22" t="str">
        <f aca="false">IF(OR(IFERROR(AND(W1453&lt;&gt;"",Y1453&lt;&gt;"",Y1453-W1453&gt;Resumen!$B$8),FALSE()),IFERROR(AND(X1453&lt;&gt;"",Y1453&lt;&gt;"",Y1453-X1453&gt;Resumen!$B$8),FALSE())),TRIM("Lays tiene mayor markup que "&amp;IF(IFERROR(AND(W1453&lt;&gt;"",Y1453&lt;&gt;"",Y1453-W1453&gt;Resumen!$B$8),FALSE()),"Quento ","")&amp;IF(IFERROR(AND(X1453&lt;&gt;"",Y1453&lt;&gt;"",Y1453-X1453&gt;Resumen!$B$8),FALSE()),"Julicroc ","")&amp;"en este PDV"),"")</f>
        <v/>
      </c>
      <c r="AZ1453" s="22" t="str">
        <f aca="false">IF(COUNTIF('Plan Pehuamar - Lista'!$A$2:$A$167,A1453)&gt;0,"Sí","No")</f>
        <v>No</v>
      </c>
      <c r="BA1453" s="22" t="str">
        <f aca="false">IF(COUNTIF('Plan Combo 9+1'!$A$2:$A$226,A1453)&gt;0,"Sí","No")</f>
        <v>No</v>
      </c>
      <c r="BB1453" s="22" t="str">
        <f aca="false">IF(AH1453="","No",IF(BA1453="Sí",IF((AO1453-AH1453)&gt;Resumen!$B$6,"Sí","No"),IF((AO1453-AH1453)&gt;=Resumen!$B$132,"Sí","No")))</f>
        <v>No</v>
      </c>
      <c r="BC1453" s="22" t="str">
        <f aca="false">IF(AND(N1453="Sí",AL1453="Sí",AI1453=0),"Sí","No")</f>
        <v>No</v>
      </c>
      <c r="BD1453" s="22" t="str">
        <f aca="false">IF(COUNTIF('Plan 9+1 (con Pehuamar)'!$A$2:$A$227,A1453)&gt;0,"Sí","No")</f>
        <v>No</v>
      </c>
    </row>
    <row r="1454" customFormat="false" ht="15" hidden="false" customHeight="true" outlineLevel="0" collapsed="false">
      <c r="A1454" s="6" t="n">
        <v>402484</v>
      </c>
      <c r="B1454" s="6" t="n">
        <v>7</v>
      </c>
      <c r="C1454" s="6" t="n">
        <v>703</v>
      </c>
      <c r="D1454" s="6" t="s">
        <v>315</v>
      </c>
      <c r="E1454" s="6" t="s">
        <v>1623</v>
      </c>
      <c r="F1454" s="6" t="s">
        <v>201</v>
      </c>
      <c r="G1454" s="6" t="s">
        <v>129</v>
      </c>
      <c r="H1454" s="6" t="s">
        <v>197</v>
      </c>
      <c r="I1454" s="27" t="n">
        <v>15</v>
      </c>
      <c r="J1454" s="27" t="n">
        <v>0</v>
      </c>
      <c r="K1454" s="27" t="n">
        <v>15</v>
      </c>
      <c r="L1454" s="28" t="n">
        <f aca="false">I1454+J1454</f>
        <v>15</v>
      </c>
      <c r="M1454" s="28" t="n">
        <f aca="false">L1454+K1454</f>
        <v>30</v>
      </c>
      <c r="N1454" s="22" t="str">
        <f aca="false">IF(I1454&gt;0,"Sí","No")</f>
        <v>Sí</v>
      </c>
      <c r="O1454" s="22" t="str">
        <f aca="false">IF(J1454&gt;0,"Sí","No")</f>
        <v>No</v>
      </c>
      <c r="P1454" s="22" t="str">
        <f aca="false">IF(K1454&gt;0,"Sí","No")</f>
        <v>Sí</v>
      </c>
      <c r="Q1454" s="22" t="str">
        <f aca="false">IF(OR(I1454&gt;0,J1454&gt;0),"Sí","No")</f>
        <v>Sí</v>
      </c>
      <c r="R1454" s="27" t="n">
        <v>1800</v>
      </c>
      <c r="S1454" s="27" t="n">
        <v>2900</v>
      </c>
      <c r="T1454" s="27"/>
      <c r="U1454" s="27"/>
      <c r="V1454" s="27" t="n">
        <v>3500</v>
      </c>
      <c r="W1454" s="12" t="n">
        <f aca="false">IF(AND(I1454&gt;0,R1454&gt;0),(S1454-R1454)/R1454,"")</f>
        <v>0.611111111111111</v>
      </c>
      <c r="X1454" s="12" t="str">
        <f aca="false">IF(AND(J1454&gt;0,T1454&gt;0),(U1454-T1454)/T1454,"")</f>
        <v/>
      </c>
      <c r="Y1454" s="12" t="n">
        <f aca="false">IF(AND(K1454&gt;0,V1454&gt;0),(V1454-Resumen!$B$7)/Resumen!$B$7,"")</f>
        <v>0.4</v>
      </c>
      <c r="Z1454" s="28" t="n">
        <f aca="false">IF(AND(K1454&gt;0,I1454&gt;0,V1454&gt;0,S1454&gt;0),V1454-S1454,"")</f>
        <v>600</v>
      </c>
      <c r="AA1454" s="12" t="n">
        <f aca="false">IF(Z1454&lt;&gt;"",Z1454/S1454,"")</f>
        <v>0.206896551724138</v>
      </c>
      <c r="AB1454" s="28" t="str">
        <f aca="false">IF(AND(K1454&gt;0,J1454&gt;0,V1454&gt;0,U1454&gt;0),V1454-U1454,"")</f>
        <v/>
      </c>
      <c r="AC1454" s="12" t="str">
        <f aca="false">IF(AB1454&lt;&gt;"",AB1454/U1454,"")</f>
        <v/>
      </c>
      <c r="AD1454" s="27" t="n">
        <v>5</v>
      </c>
      <c r="AE1454" s="27" t="n">
        <v>2</v>
      </c>
      <c r="AF1454" s="27" t="n">
        <v>0</v>
      </c>
      <c r="AG1454" s="28" t="n">
        <f aca="false">AD1454+AE1454+AF1454</f>
        <v>7</v>
      </c>
      <c r="AH1454" s="12" t="n">
        <f aca="false">IF(AG1454&gt;0,AD1454/AG1454,"")</f>
        <v>0.714285714285714</v>
      </c>
      <c r="AI1454" s="27" t="n">
        <v>1</v>
      </c>
      <c r="AJ1454" s="27" t="n">
        <v>0</v>
      </c>
      <c r="AK1454" s="27" t="n">
        <v>0</v>
      </c>
      <c r="AL1454" s="22" t="str">
        <f aca="false">IF(OR(AJ1454&gt;0,AK1454&gt;0),"Sí","No")</f>
        <v>No</v>
      </c>
      <c r="AM1454" s="6" t="s">
        <v>198</v>
      </c>
      <c r="AN1454" s="6"/>
      <c r="AO1454" s="12" t="n">
        <f aca="false">IF(M1454&gt;0,K1454/M1454,"")</f>
        <v>0.5</v>
      </c>
      <c r="AP1454" s="22" t="str">
        <f aca="false">IF(M1454&gt;=Resumen!$B$5,"Alto","Bajo")</f>
        <v>Bajo</v>
      </c>
      <c r="AQ1454" s="22" t="str">
        <f aca="false">IF(AO1454&gt;=Resumen!$B$28,"Alto","Bajo")</f>
        <v>Alto</v>
      </c>
      <c r="AR1454" s="22" t="str">
        <f aca="false">AP1454&amp;" Potencial / "&amp;AQ1454&amp;" Share"</f>
        <v>Bajo Potencial / Alto Share</v>
      </c>
      <c r="AS1454" s="22" t="str">
        <f aca="false">IF(Q1454="Sí",IF(AO1454&gt;=Resumen!$B$29,"Alto","Bajo"),"")</f>
        <v>Alto</v>
      </c>
      <c r="AT1454" s="22" t="str">
        <f aca="false">IF(AS1454&lt;&gt;"",AP1454&amp;" Potencial / "&amp;AS1454&amp;" Share","")</f>
        <v>Bajo Potencial / Alto Share</v>
      </c>
      <c r="AU1454" s="22" t="str">
        <f aca="false">IF(AH1454="","Sin dato",IF(AH1454-AO1454&gt;Resumen!$B$6,"Sobre-exhibido",IF(AO1454-AH1454&gt;Resumen!$B$6,"Sub-exhibido","En línea")))</f>
        <v>Sobre-exhibido</v>
      </c>
      <c r="AV1454" s="22" t="n">
        <f aca="false">IF(AT1454="","",IF(AT1454="Alto Potencial / Bajo Share",1,IF(AT1454="Alto Potencial / Alto Share",2,IF(AT1454="Bajo Potencial / Alto Share",3,4))))</f>
        <v>3</v>
      </c>
      <c r="AW1454" s="22" t="str">
        <f aca="false">IF(Q1454="No","Sin competencia directa",IF(AV1454=1,"1 - Foco Conquista (Alto Pot / Bajo Share)",IF(AV1454=2,"2 - Foco Defensa (Alto Pot / Alto Share)",IF(AV1454=3,"3 - Monitoreo (Bajo Pot / Alto Share)","4 - Baja Prioridad (Bajo Pot / Bajo Share)"))))</f>
        <v>3 - Monitoreo (Bajo Pot / Alto Share)</v>
      </c>
      <c r="AX1454" s="12" t="str">
        <f aca="false">IF(OR(IFERROR(AND(W1454&lt;&gt;"",Y1454&lt;&gt;"",Y1454-W1454&gt;Resumen!$B$8),FALSE()),IFERROR(AND(X1454&lt;&gt;"",Y1454&lt;&gt;"",Y1454-X1454&gt;Resumen!$B$8),FALSE())),MAX(IF(IFERROR(AND(W1454&lt;&gt;"",Y1454&lt;&gt;"",Y1454-W1454&gt;Resumen!$B$8),FALSE()),Y1454-W1454,0),IF(IFERROR(AND(X1454&lt;&gt;"",Y1454&lt;&gt;"",Y1454-X1454&gt;Resumen!$B$8),FALSE()),Y1454-X1454,0)),"")</f>
        <v/>
      </c>
      <c r="AY1454" s="22" t="str">
        <f aca="false">IF(OR(IFERROR(AND(W1454&lt;&gt;"",Y1454&lt;&gt;"",Y1454-W1454&gt;Resumen!$B$8),FALSE()),IFERROR(AND(X1454&lt;&gt;"",Y1454&lt;&gt;"",Y1454-X1454&gt;Resumen!$B$8),FALSE())),TRIM("Lays tiene mayor markup que "&amp;IF(IFERROR(AND(W1454&lt;&gt;"",Y1454&lt;&gt;"",Y1454-W1454&gt;Resumen!$B$8),FALSE()),"Quento ","")&amp;IF(IFERROR(AND(X1454&lt;&gt;"",Y1454&lt;&gt;"",Y1454-X1454&gt;Resumen!$B$8),FALSE()),"Julicroc ","")&amp;"en este PDV"),"")</f>
        <v/>
      </c>
      <c r="AZ1454" s="22" t="str">
        <f aca="false">IF(COUNTIF('Plan Pehuamar - Lista'!$A$2:$A$167,A1454)&gt;0,"Sí","No")</f>
        <v>No</v>
      </c>
      <c r="BA1454" s="22" t="str">
        <f aca="false">IF(COUNTIF('Plan Combo 9+1'!$A$2:$A$226,A1454)&gt;0,"Sí","No")</f>
        <v>No</v>
      </c>
      <c r="BB1454" s="22" t="str">
        <f aca="false">IF(AH1454="","No",IF(BA1454="Sí",IF((AO1454-AH1454)&gt;Resumen!$B$6,"Sí","No"),IF((AO1454-AH1454)&gt;=Resumen!$B$132,"Sí","No")))</f>
        <v>No</v>
      </c>
      <c r="BC1454" s="22" t="str">
        <f aca="false">IF(AND(N1454="Sí",AL1454="Sí",AI1454=0),"Sí","No")</f>
        <v>No</v>
      </c>
      <c r="BD1454" s="22" t="str">
        <f aca="false">IF(COUNTIF('Plan 9+1 (con Pehuamar)'!$A$2:$A$227,A1454)&gt;0,"Sí","No")</f>
        <v>No</v>
      </c>
    </row>
    <row r="1455" customFormat="false" ht="15" hidden="false" customHeight="true" outlineLevel="0" collapsed="false">
      <c r="A1455" s="6" t="n">
        <v>402485</v>
      </c>
      <c r="B1455" s="6" t="n">
        <v>7</v>
      </c>
      <c r="C1455" s="6" t="n">
        <v>703</v>
      </c>
      <c r="D1455" s="6" t="s">
        <v>315</v>
      </c>
      <c r="E1455" s="6" t="s">
        <v>1624</v>
      </c>
      <c r="F1455" s="6" t="s">
        <v>201</v>
      </c>
      <c r="G1455" s="6" t="s">
        <v>129</v>
      </c>
      <c r="H1455" s="6" t="s">
        <v>197</v>
      </c>
      <c r="I1455" s="27" t="n">
        <v>20</v>
      </c>
      <c r="J1455" s="27" t="n">
        <v>0</v>
      </c>
      <c r="K1455" s="27" t="n">
        <v>15</v>
      </c>
      <c r="L1455" s="28" t="n">
        <f aca="false">I1455+J1455</f>
        <v>20</v>
      </c>
      <c r="M1455" s="28" t="n">
        <f aca="false">L1455+K1455</f>
        <v>35</v>
      </c>
      <c r="N1455" s="22" t="str">
        <f aca="false">IF(I1455&gt;0,"Sí","No")</f>
        <v>Sí</v>
      </c>
      <c r="O1455" s="22" t="str">
        <f aca="false">IF(J1455&gt;0,"Sí","No")</f>
        <v>No</v>
      </c>
      <c r="P1455" s="22" t="str">
        <f aca="false">IF(K1455&gt;0,"Sí","No")</f>
        <v>Sí</v>
      </c>
      <c r="Q1455" s="22" t="str">
        <f aca="false">IF(OR(I1455&gt;0,J1455&gt;0),"Sí","No")</f>
        <v>Sí</v>
      </c>
      <c r="R1455" s="27" t="n">
        <v>1800</v>
      </c>
      <c r="S1455" s="27" t="n">
        <v>2800</v>
      </c>
      <c r="T1455" s="27"/>
      <c r="U1455" s="27"/>
      <c r="V1455" s="27" t="n">
        <v>3500</v>
      </c>
      <c r="W1455" s="12" t="n">
        <f aca="false">IF(AND(I1455&gt;0,R1455&gt;0),(S1455-R1455)/R1455,"")</f>
        <v>0.555555555555556</v>
      </c>
      <c r="X1455" s="12" t="str">
        <f aca="false">IF(AND(J1455&gt;0,T1455&gt;0),(U1455-T1455)/T1455,"")</f>
        <v/>
      </c>
      <c r="Y1455" s="12" t="n">
        <f aca="false">IF(AND(K1455&gt;0,V1455&gt;0),(V1455-Resumen!$B$7)/Resumen!$B$7,"")</f>
        <v>0.4</v>
      </c>
      <c r="Z1455" s="28" t="n">
        <f aca="false">IF(AND(K1455&gt;0,I1455&gt;0,V1455&gt;0,S1455&gt;0),V1455-S1455,"")</f>
        <v>700</v>
      </c>
      <c r="AA1455" s="12" t="n">
        <f aca="false">IF(Z1455&lt;&gt;"",Z1455/S1455,"")</f>
        <v>0.25</v>
      </c>
      <c r="AB1455" s="28" t="str">
        <f aca="false">IF(AND(K1455&gt;0,J1455&gt;0,V1455&gt;0,U1455&gt;0),V1455-U1455,"")</f>
        <v/>
      </c>
      <c r="AC1455" s="12" t="str">
        <f aca="false">IF(AB1455&lt;&gt;"",AB1455/U1455,"")</f>
        <v/>
      </c>
      <c r="AD1455" s="27" t="n">
        <v>5</v>
      </c>
      <c r="AE1455" s="27" t="n">
        <v>2</v>
      </c>
      <c r="AF1455" s="27" t="n">
        <v>0</v>
      </c>
      <c r="AG1455" s="28" t="n">
        <f aca="false">AD1455+AE1455+AF1455</f>
        <v>7</v>
      </c>
      <c r="AH1455" s="12" t="n">
        <f aca="false">IF(AG1455&gt;0,AD1455/AG1455,"")</f>
        <v>0.714285714285714</v>
      </c>
      <c r="AI1455" s="27" t="n">
        <v>0</v>
      </c>
      <c r="AJ1455" s="27" t="n">
        <v>0</v>
      </c>
      <c r="AK1455" s="27" t="n">
        <v>0</v>
      </c>
      <c r="AL1455" s="22" t="str">
        <f aca="false">IF(OR(AJ1455&gt;0,AK1455&gt;0),"Sí","No")</f>
        <v>No</v>
      </c>
      <c r="AM1455" s="6" t="s">
        <v>198</v>
      </c>
      <c r="AN1455" s="6"/>
      <c r="AO1455" s="12" t="n">
        <f aca="false">IF(M1455&gt;0,K1455/M1455,"")</f>
        <v>0.428571428571429</v>
      </c>
      <c r="AP1455" s="22" t="str">
        <f aca="false">IF(M1455&gt;=Resumen!$B$5,"Alto","Bajo")</f>
        <v>Bajo</v>
      </c>
      <c r="AQ1455" s="22" t="str">
        <f aca="false">IF(AO1455&gt;=Resumen!$B$28,"Alto","Bajo")</f>
        <v>Alto</v>
      </c>
      <c r="AR1455" s="22" t="str">
        <f aca="false">AP1455&amp;" Potencial / "&amp;AQ1455&amp;" Share"</f>
        <v>Bajo Potencial / Alto Share</v>
      </c>
      <c r="AS1455" s="22" t="str">
        <f aca="false">IF(Q1455="Sí",IF(AO1455&gt;=Resumen!$B$29,"Alto","Bajo"),"")</f>
        <v>Bajo</v>
      </c>
      <c r="AT1455" s="22" t="str">
        <f aca="false">IF(AS1455&lt;&gt;"",AP1455&amp;" Potencial / "&amp;AS1455&amp;" Share","")</f>
        <v>Bajo Potencial / Bajo Share</v>
      </c>
      <c r="AU1455" s="22" t="str">
        <f aca="false">IF(AH1455="","Sin dato",IF(AH1455-AO1455&gt;Resumen!$B$6,"Sobre-exhibido",IF(AO1455-AH1455&gt;Resumen!$B$6,"Sub-exhibido","En línea")))</f>
        <v>Sobre-exhibido</v>
      </c>
      <c r="AV1455" s="22" t="n">
        <f aca="false">IF(AT1455="","",IF(AT1455="Alto Potencial / Bajo Share",1,IF(AT1455="Alto Potencial / Alto Share",2,IF(AT1455="Bajo Potencial / Alto Share",3,4))))</f>
        <v>4</v>
      </c>
      <c r="AW1455" s="22" t="str">
        <f aca="false">IF(Q1455="No","Sin competencia directa",IF(AV1455=1,"1 - Foco Conquista (Alto Pot / Bajo Share)",IF(AV1455=2,"2 - Foco Defensa (Alto Pot / Alto Share)",IF(AV1455=3,"3 - Monitoreo (Bajo Pot / Alto Share)","4 - Baja Prioridad (Bajo Pot / Bajo Share)"))))</f>
        <v>4 - Baja Prioridad (Bajo Pot / Bajo Share)</v>
      </c>
      <c r="AX1455" s="12" t="str">
        <f aca="false">IF(OR(IFERROR(AND(W1455&lt;&gt;"",Y1455&lt;&gt;"",Y1455-W1455&gt;Resumen!$B$8),FALSE()),IFERROR(AND(X1455&lt;&gt;"",Y1455&lt;&gt;"",Y1455-X1455&gt;Resumen!$B$8),FALSE())),MAX(IF(IFERROR(AND(W1455&lt;&gt;"",Y1455&lt;&gt;"",Y1455-W1455&gt;Resumen!$B$8),FALSE()),Y1455-W1455,0),IF(IFERROR(AND(X1455&lt;&gt;"",Y1455&lt;&gt;"",Y1455-X1455&gt;Resumen!$B$8),FALSE()),Y1455-X1455,0)),"")</f>
        <v/>
      </c>
      <c r="AY1455" s="22" t="str">
        <f aca="false">IF(OR(IFERROR(AND(W1455&lt;&gt;"",Y1455&lt;&gt;"",Y1455-W1455&gt;Resumen!$B$8),FALSE()),IFERROR(AND(X1455&lt;&gt;"",Y1455&lt;&gt;"",Y1455-X1455&gt;Resumen!$B$8),FALSE())),TRIM("Lays tiene mayor markup que "&amp;IF(IFERROR(AND(W1455&lt;&gt;"",Y1455&lt;&gt;"",Y1455-W1455&gt;Resumen!$B$8),FALSE()),"Quento ","")&amp;IF(IFERROR(AND(X1455&lt;&gt;"",Y1455&lt;&gt;"",Y1455-X1455&gt;Resumen!$B$8),FALSE()),"Julicroc ","")&amp;"en este PDV"),"")</f>
        <v/>
      </c>
      <c r="AZ1455" s="22" t="str">
        <f aca="false">IF(COUNTIF('Plan Pehuamar - Lista'!$A$2:$A$167,A1455)&gt;0,"Sí","No")</f>
        <v>No</v>
      </c>
      <c r="BA1455" s="22" t="str">
        <f aca="false">IF(COUNTIF('Plan Combo 9+1'!$A$2:$A$226,A1455)&gt;0,"Sí","No")</f>
        <v>No</v>
      </c>
      <c r="BB1455" s="22" t="str">
        <f aca="false">IF(AH1455="","No",IF(BA1455="Sí",IF((AO1455-AH1455)&gt;Resumen!$B$6,"Sí","No"),IF((AO1455-AH1455)&gt;=Resumen!$B$132,"Sí","No")))</f>
        <v>No</v>
      </c>
      <c r="BC1455" s="22" t="str">
        <f aca="false">IF(AND(N1455="Sí",AL1455="Sí",AI1455=0),"Sí","No")</f>
        <v>No</v>
      </c>
      <c r="BD1455" s="22" t="str">
        <f aca="false">IF(COUNTIF('Plan 9+1 (con Pehuamar)'!$A$2:$A$227,A1455)&gt;0,"Sí","No")</f>
        <v>No</v>
      </c>
    </row>
    <row r="1456" customFormat="false" ht="15" hidden="false" customHeight="true" outlineLevel="0" collapsed="false">
      <c r="A1456" s="6" t="n">
        <v>402848</v>
      </c>
      <c r="B1456" s="6" t="n">
        <v>7</v>
      </c>
      <c r="C1456" s="6" t="n">
        <v>703</v>
      </c>
      <c r="D1456" s="6" t="s">
        <v>315</v>
      </c>
      <c r="E1456" s="6" t="s">
        <v>1625</v>
      </c>
      <c r="F1456" s="6" t="s">
        <v>291</v>
      </c>
      <c r="G1456" s="6" t="s">
        <v>129</v>
      </c>
      <c r="H1456" s="6" t="s">
        <v>197</v>
      </c>
      <c r="I1456" s="27" t="n">
        <v>30</v>
      </c>
      <c r="J1456" s="27" t="n">
        <v>0</v>
      </c>
      <c r="K1456" s="27" t="n">
        <v>20</v>
      </c>
      <c r="L1456" s="28" t="n">
        <f aca="false">I1456+J1456</f>
        <v>30</v>
      </c>
      <c r="M1456" s="28" t="n">
        <f aca="false">L1456+K1456</f>
        <v>50</v>
      </c>
      <c r="N1456" s="22" t="str">
        <f aca="false">IF(I1456&gt;0,"Sí","No")</f>
        <v>Sí</v>
      </c>
      <c r="O1456" s="22" t="str">
        <f aca="false">IF(J1456&gt;0,"Sí","No")</f>
        <v>No</v>
      </c>
      <c r="P1456" s="22" t="str">
        <f aca="false">IF(K1456&gt;0,"Sí","No")</f>
        <v>Sí</v>
      </c>
      <c r="Q1456" s="22" t="str">
        <f aca="false">IF(OR(I1456&gt;0,J1456&gt;0),"Sí","No")</f>
        <v>Sí</v>
      </c>
      <c r="R1456" s="27" t="n">
        <v>1800</v>
      </c>
      <c r="S1456" s="27" t="n">
        <v>2600</v>
      </c>
      <c r="T1456" s="27"/>
      <c r="U1456" s="27"/>
      <c r="V1456" s="27" t="n">
        <v>3400</v>
      </c>
      <c r="W1456" s="12" t="n">
        <f aca="false">IF(AND(I1456&gt;0,R1456&gt;0),(S1456-R1456)/R1456,"")</f>
        <v>0.444444444444444</v>
      </c>
      <c r="X1456" s="12" t="str">
        <f aca="false">IF(AND(J1456&gt;0,T1456&gt;0),(U1456-T1456)/T1456,"")</f>
        <v/>
      </c>
      <c r="Y1456" s="12" t="n">
        <f aca="false">IF(AND(K1456&gt;0,V1456&gt;0),(V1456-Resumen!$B$7)/Resumen!$B$7,"")</f>
        <v>0.36</v>
      </c>
      <c r="Z1456" s="28" t="n">
        <f aca="false">IF(AND(K1456&gt;0,I1456&gt;0,V1456&gt;0,S1456&gt;0),V1456-S1456,"")</f>
        <v>800</v>
      </c>
      <c r="AA1456" s="12" t="n">
        <f aca="false">IF(Z1456&lt;&gt;"",Z1456/S1456,"")</f>
        <v>0.307692307692308</v>
      </c>
      <c r="AB1456" s="28" t="str">
        <f aca="false">IF(AND(K1456&gt;0,J1456&gt;0,V1456&gt;0,U1456&gt;0),V1456-U1456,"")</f>
        <v/>
      </c>
      <c r="AC1456" s="12" t="str">
        <f aca="false">IF(AB1456&lt;&gt;"",AB1456/U1456,"")</f>
        <v/>
      </c>
      <c r="AD1456" s="27" t="n">
        <v>8</v>
      </c>
      <c r="AE1456" s="27" t="n">
        <v>4</v>
      </c>
      <c r="AF1456" s="27" t="n">
        <v>0</v>
      </c>
      <c r="AG1456" s="28" t="n">
        <f aca="false">AD1456+AE1456+AF1456</f>
        <v>12</v>
      </c>
      <c r="AH1456" s="12" t="n">
        <f aca="false">IF(AG1456&gt;0,AD1456/AG1456,"")</f>
        <v>0.666666666666667</v>
      </c>
      <c r="AI1456" s="27" t="n">
        <v>1</v>
      </c>
      <c r="AJ1456" s="27" t="n">
        <v>1</v>
      </c>
      <c r="AK1456" s="27" t="n">
        <v>0</v>
      </c>
      <c r="AL1456" s="22" t="str">
        <f aca="false">IF(OR(AJ1456&gt;0,AK1456&gt;0),"Sí","No")</f>
        <v>Sí</v>
      </c>
      <c r="AM1456" s="6" t="s">
        <v>397</v>
      </c>
      <c r="AN1456" s="6"/>
      <c r="AO1456" s="12" t="n">
        <f aca="false">IF(M1456&gt;0,K1456/M1456,"")</f>
        <v>0.4</v>
      </c>
      <c r="AP1456" s="22" t="str">
        <f aca="false">IF(M1456&gt;=Resumen!$B$5,"Alto","Bajo")</f>
        <v>Alto</v>
      </c>
      <c r="AQ1456" s="22" t="str">
        <f aca="false">IF(AO1456&gt;=Resumen!$B$28,"Alto","Bajo")</f>
        <v>Alto</v>
      </c>
      <c r="AR1456" s="22" t="str">
        <f aca="false">AP1456&amp;" Potencial / "&amp;AQ1456&amp;" Share"</f>
        <v>Alto Potencial / Alto Share</v>
      </c>
      <c r="AS1456" s="22" t="str">
        <f aca="false">IF(Q1456="Sí",IF(AO1456&gt;=Resumen!$B$29,"Alto","Bajo"),"")</f>
        <v>Bajo</v>
      </c>
      <c r="AT1456" s="22" t="str">
        <f aca="false">IF(AS1456&lt;&gt;"",AP1456&amp;" Potencial / "&amp;AS1456&amp;" Share","")</f>
        <v>Alto Potencial / Bajo Share</v>
      </c>
      <c r="AU1456" s="22" t="str">
        <f aca="false">IF(AH1456="","Sin dato",IF(AH1456-AO1456&gt;Resumen!$B$6,"Sobre-exhibido",IF(AO1456-AH1456&gt;Resumen!$B$6,"Sub-exhibido","En línea")))</f>
        <v>Sobre-exhibido</v>
      </c>
      <c r="AV1456" s="22" t="n">
        <f aca="false">IF(AT1456="","",IF(AT1456="Alto Potencial / Bajo Share",1,IF(AT1456="Alto Potencial / Alto Share",2,IF(AT1456="Bajo Potencial / Alto Share",3,4))))</f>
        <v>1</v>
      </c>
      <c r="AW1456" s="22" t="str">
        <f aca="false">IF(Q1456="No","Sin competencia directa",IF(AV1456=1,"1 - Foco Conquista (Alto Pot / Bajo Share)",IF(AV1456=2,"2 - Foco Defensa (Alto Pot / Alto Share)",IF(AV1456=3,"3 - Monitoreo (Bajo Pot / Alto Share)","4 - Baja Prioridad (Bajo Pot / Bajo Share)"))))</f>
        <v>1 - Foco Conquista (Alto Pot / Bajo Share)</v>
      </c>
      <c r="AX1456" s="12" t="str">
        <f aca="false">IF(OR(IFERROR(AND(W1456&lt;&gt;"",Y1456&lt;&gt;"",Y1456-W1456&gt;Resumen!$B$8),FALSE()),IFERROR(AND(X1456&lt;&gt;"",Y1456&lt;&gt;"",Y1456-X1456&gt;Resumen!$B$8),FALSE())),MAX(IF(IFERROR(AND(W1456&lt;&gt;"",Y1456&lt;&gt;"",Y1456-W1456&gt;Resumen!$B$8),FALSE()),Y1456-W1456,0),IF(IFERROR(AND(X1456&lt;&gt;"",Y1456&lt;&gt;"",Y1456-X1456&gt;Resumen!$B$8),FALSE()),Y1456-X1456,0)),"")</f>
        <v/>
      </c>
      <c r="AY1456" s="22" t="str">
        <f aca="false">IF(OR(IFERROR(AND(W1456&lt;&gt;"",Y1456&lt;&gt;"",Y1456-W1456&gt;Resumen!$B$8),FALSE()),IFERROR(AND(X1456&lt;&gt;"",Y1456&lt;&gt;"",Y1456-X1456&gt;Resumen!$B$8),FALSE())),TRIM("Lays tiene mayor markup que "&amp;IF(IFERROR(AND(W1456&lt;&gt;"",Y1456&lt;&gt;"",Y1456-W1456&gt;Resumen!$B$8),FALSE()),"Quento ","")&amp;IF(IFERROR(AND(X1456&lt;&gt;"",Y1456&lt;&gt;"",Y1456-X1456&gt;Resumen!$B$8),FALSE()),"Julicroc ","")&amp;"en este PDV"),"")</f>
        <v/>
      </c>
      <c r="AZ1456" s="22" t="str">
        <f aca="false">IF(COUNTIF('Plan Pehuamar - Lista'!$A$2:$A$167,A1456)&gt;0,"Sí","No")</f>
        <v>Sí</v>
      </c>
      <c r="BA1456" s="22" t="str">
        <f aca="false">IF(COUNTIF('Plan Combo 9+1'!$A$2:$A$226,A1456)&gt;0,"Sí","No")</f>
        <v>No</v>
      </c>
      <c r="BB1456" s="22" t="str">
        <f aca="false">IF(AH1456="","No",IF(BA1456="Sí",IF((AO1456-AH1456)&gt;Resumen!$B$6,"Sí","No"),IF((AO1456-AH1456)&gt;=Resumen!$B$132,"Sí","No")))</f>
        <v>No</v>
      </c>
      <c r="BC1456" s="22" t="str">
        <f aca="false">IF(AND(N1456="Sí",AL1456="Sí",AI1456=0),"Sí","No")</f>
        <v>No</v>
      </c>
      <c r="BD1456" s="22" t="str">
        <f aca="false">IF(COUNTIF('Plan 9+1 (con Pehuamar)'!$A$2:$A$227,A1456)&gt;0,"Sí","No")</f>
        <v>No</v>
      </c>
    </row>
    <row r="1457" customFormat="false" ht="15" hidden="false" customHeight="true" outlineLevel="0" collapsed="false">
      <c r="A1457" s="6" t="n">
        <v>402849</v>
      </c>
      <c r="B1457" s="6" t="n">
        <v>7</v>
      </c>
      <c r="C1457" s="6" t="n">
        <v>703</v>
      </c>
      <c r="D1457" s="6" t="s">
        <v>315</v>
      </c>
      <c r="E1457" s="6" t="s">
        <v>1626</v>
      </c>
      <c r="F1457" s="6" t="s">
        <v>201</v>
      </c>
      <c r="G1457" s="6" t="s">
        <v>129</v>
      </c>
      <c r="H1457" s="6" t="s">
        <v>197</v>
      </c>
      <c r="I1457" s="27" t="n">
        <v>30</v>
      </c>
      <c r="J1457" s="27" t="n">
        <v>0</v>
      </c>
      <c r="K1457" s="27" t="n">
        <v>15</v>
      </c>
      <c r="L1457" s="28" t="n">
        <f aca="false">I1457+J1457</f>
        <v>30</v>
      </c>
      <c r="M1457" s="28" t="n">
        <f aca="false">L1457+K1457</f>
        <v>45</v>
      </c>
      <c r="N1457" s="22" t="str">
        <f aca="false">IF(I1457&gt;0,"Sí","No")</f>
        <v>Sí</v>
      </c>
      <c r="O1457" s="22" t="str">
        <f aca="false">IF(J1457&gt;0,"Sí","No")</f>
        <v>No</v>
      </c>
      <c r="P1457" s="22" t="str">
        <f aca="false">IF(K1457&gt;0,"Sí","No")</f>
        <v>Sí</v>
      </c>
      <c r="Q1457" s="22" t="str">
        <f aca="false">IF(OR(I1457&gt;0,J1457&gt;0),"Sí","No")</f>
        <v>Sí</v>
      </c>
      <c r="R1457" s="27" t="n">
        <v>1800</v>
      </c>
      <c r="S1457" s="27" t="n">
        <v>2900</v>
      </c>
      <c r="T1457" s="27"/>
      <c r="U1457" s="27"/>
      <c r="V1457" s="27" t="n">
        <v>3500</v>
      </c>
      <c r="W1457" s="12" t="n">
        <f aca="false">IF(AND(I1457&gt;0,R1457&gt;0),(S1457-R1457)/R1457,"")</f>
        <v>0.611111111111111</v>
      </c>
      <c r="X1457" s="12" t="str">
        <f aca="false">IF(AND(J1457&gt;0,T1457&gt;0),(U1457-T1457)/T1457,"")</f>
        <v/>
      </c>
      <c r="Y1457" s="12" t="n">
        <f aca="false">IF(AND(K1457&gt;0,V1457&gt;0),(V1457-Resumen!$B$7)/Resumen!$B$7,"")</f>
        <v>0.4</v>
      </c>
      <c r="Z1457" s="28" t="n">
        <f aca="false">IF(AND(K1457&gt;0,I1457&gt;0,V1457&gt;0,S1457&gt;0),V1457-S1457,"")</f>
        <v>600</v>
      </c>
      <c r="AA1457" s="12" t="n">
        <f aca="false">IF(Z1457&lt;&gt;"",Z1457/S1457,"")</f>
        <v>0.206896551724138</v>
      </c>
      <c r="AB1457" s="28" t="str">
        <f aca="false">IF(AND(K1457&gt;0,J1457&gt;0,V1457&gt;0,U1457&gt;0),V1457-U1457,"")</f>
        <v/>
      </c>
      <c r="AC1457" s="12" t="str">
        <f aca="false">IF(AB1457&lt;&gt;"",AB1457/U1457,"")</f>
        <v/>
      </c>
      <c r="AD1457" s="27" t="n">
        <v>4</v>
      </c>
      <c r="AE1457" s="27" t="n">
        <v>6</v>
      </c>
      <c r="AF1457" s="27" t="n">
        <v>0</v>
      </c>
      <c r="AG1457" s="28" t="n">
        <f aca="false">AD1457+AE1457+AF1457</f>
        <v>10</v>
      </c>
      <c r="AH1457" s="12" t="n">
        <f aca="false">IF(AG1457&gt;0,AD1457/AG1457,"")</f>
        <v>0.4</v>
      </c>
      <c r="AI1457" s="27" t="n">
        <v>0</v>
      </c>
      <c r="AJ1457" s="27" t="n">
        <v>0</v>
      </c>
      <c r="AK1457" s="27" t="n">
        <v>0</v>
      </c>
      <c r="AL1457" s="22" t="str">
        <f aca="false">IF(OR(AJ1457&gt;0,AK1457&gt;0),"Sí","No")</f>
        <v>No</v>
      </c>
      <c r="AM1457" s="6" t="s">
        <v>397</v>
      </c>
      <c r="AN1457" s="6"/>
      <c r="AO1457" s="12" t="n">
        <f aca="false">IF(M1457&gt;0,K1457/M1457,"")</f>
        <v>0.333333333333333</v>
      </c>
      <c r="AP1457" s="22" t="str">
        <f aca="false">IF(M1457&gt;=Resumen!$B$5,"Alto","Bajo")</f>
        <v>Alto</v>
      </c>
      <c r="AQ1457" s="22" t="str">
        <f aca="false">IF(AO1457&gt;=Resumen!$B$28,"Alto","Bajo")</f>
        <v>Bajo</v>
      </c>
      <c r="AR1457" s="22" t="str">
        <f aca="false">AP1457&amp;" Potencial / "&amp;AQ1457&amp;" Share"</f>
        <v>Alto Potencial / Bajo Share</v>
      </c>
      <c r="AS1457" s="22" t="str">
        <f aca="false">IF(Q1457="Sí",IF(AO1457&gt;=Resumen!$B$29,"Alto","Bajo"),"")</f>
        <v>Bajo</v>
      </c>
      <c r="AT1457" s="22" t="str">
        <f aca="false">IF(AS1457&lt;&gt;"",AP1457&amp;" Potencial / "&amp;AS1457&amp;" Share","")</f>
        <v>Alto Potencial / Bajo Share</v>
      </c>
      <c r="AU1457" s="22" t="str">
        <f aca="false">IF(AH1457="","Sin dato",IF(AH1457-AO1457&gt;Resumen!$B$6,"Sobre-exhibido",IF(AO1457-AH1457&gt;Resumen!$B$6,"Sub-exhibido","En línea")))</f>
        <v>Sobre-exhibido</v>
      </c>
      <c r="AV1457" s="22" t="n">
        <f aca="false">IF(AT1457="","",IF(AT1457="Alto Potencial / Bajo Share",1,IF(AT1457="Alto Potencial / Alto Share",2,IF(AT1457="Bajo Potencial / Alto Share",3,4))))</f>
        <v>1</v>
      </c>
      <c r="AW1457" s="22" t="str">
        <f aca="false">IF(Q1457="No","Sin competencia directa",IF(AV1457=1,"1 - Foco Conquista (Alto Pot / Bajo Share)",IF(AV1457=2,"2 - Foco Defensa (Alto Pot / Alto Share)",IF(AV1457=3,"3 - Monitoreo (Bajo Pot / Alto Share)","4 - Baja Prioridad (Bajo Pot / Bajo Share)"))))</f>
        <v>1 - Foco Conquista (Alto Pot / Bajo Share)</v>
      </c>
      <c r="AX1457" s="12" t="str">
        <f aca="false">IF(OR(IFERROR(AND(W1457&lt;&gt;"",Y1457&lt;&gt;"",Y1457-W1457&gt;Resumen!$B$8),FALSE()),IFERROR(AND(X1457&lt;&gt;"",Y1457&lt;&gt;"",Y1457-X1457&gt;Resumen!$B$8),FALSE())),MAX(IF(IFERROR(AND(W1457&lt;&gt;"",Y1457&lt;&gt;"",Y1457-W1457&gt;Resumen!$B$8),FALSE()),Y1457-W1457,0),IF(IFERROR(AND(X1457&lt;&gt;"",Y1457&lt;&gt;"",Y1457-X1457&gt;Resumen!$B$8),FALSE()),Y1457-X1457,0)),"")</f>
        <v/>
      </c>
      <c r="AY1457" s="22" t="str">
        <f aca="false">IF(OR(IFERROR(AND(W1457&lt;&gt;"",Y1457&lt;&gt;"",Y1457-W1457&gt;Resumen!$B$8),FALSE()),IFERROR(AND(X1457&lt;&gt;"",Y1457&lt;&gt;"",Y1457-X1457&gt;Resumen!$B$8),FALSE())),TRIM("Lays tiene mayor markup que "&amp;IF(IFERROR(AND(W1457&lt;&gt;"",Y1457&lt;&gt;"",Y1457-W1457&gt;Resumen!$B$8),FALSE()),"Quento ","")&amp;IF(IFERROR(AND(X1457&lt;&gt;"",Y1457&lt;&gt;"",Y1457-X1457&gt;Resumen!$B$8),FALSE()),"Julicroc ","")&amp;"en este PDV"),"")</f>
        <v/>
      </c>
      <c r="AZ1457" s="22" t="str">
        <f aca="false">IF(COUNTIF('Plan Pehuamar - Lista'!$A$2:$A$167,A1457)&gt;0,"Sí","No")</f>
        <v>No</v>
      </c>
      <c r="BA1457" s="22" t="str">
        <f aca="false">IF(COUNTIF('Plan Combo 9+1'!$A$2:$A$226,A1457)&gt;0,"Sí","No")</f>
        <v>Sí</v>
      </c>
      <c r="BB1457" s="22" t="str">
        <f aca="false">IF(AH1457="","No",IF(BA1457="Sí",IF((AO1457-AH1457)&gt;Resumen!$B$6,"Sí","No"),IF((AO1457-AH1457)&gt;=Resumen!$B$132,"Sí","No")))</f>
        <v>No</v>
      </c>
      <c r="BC1457" s="22" t="str">
        <f aca="false">IF(AND(N1457="Sí",AL1457="Sí",AI1457=0),"Sí","No")</f>
        <v>No</v>
      </c>
      <c r="BD1457" s="22" t="str">
        <f aca="false">IF(COUNTIF('Plan 9+1 (con Pehuamar)'!$A$2:$A$227,A1457)&gt;0,"Sí","No")</f>
        <v>Sí</v>
      </c>
    </row>
    <row r="1458" customFormat="false" ht="15" hidden="false" customHeight="true" outlineLevel="0" collapsed="false">
      <c r="A1458" s="6" t="n">
        <v>403383</v>
      </c>
      <c r="B1458" s="6" t="n">
        <v>7</v>
      </c>
      <c r="C1458" s="6" t="n">
        <v>703</v>
      </c>
      <c r="D1458" s="6" t="s">
        <v>315</v>
      </c>
      <c r="E1458" s="6" t="s">
        <v>1627</v>
      </c>
      <c r="F1458" s="6" t="s">
        <v>201</v>
      </c>
      <c r="G1458" s="6" t="s">
        <v>129</v>
      </c>
      <c r="H1458" s="6" t="s">
        <v>197</v>
      </c>
      <c r="I1458" s="27" t="n">
        <v>45</v>
      </c>
      <c r="J1458" s="27" t="n">
        <v>35</v>
      </c>
      <c r="K1458" s="27" t="n">
        <v>20</v>
      </c>
      <c r="L1458" s="28" t="n">
        <f aca="false">I1458+J1458</f>
        <v>80</v>
      </c>
      <c r="M1458" s="28" t="n">
        <f aca="false">L1458+K1458</f>
        <v>100</v>
      </c>
      <c r="N1458" s="22" t="str">
        <f aca="false">IF(I1458&gt;0,"Sí","No")</f>
        <v>Sí</v>
      </c>
      <c r="O1458" s="22" t="str">
        <f aca="false">IF(J1458&gt;0,"Sí","No")</f>
        <v>Sí</v>
      </c>
      <c r="P1458" s="22" t="str">
        <f aca="false">IF(K1458&gt;0,"Sí","No")</f>
        <v>Sí</v>
      </c>
      <c r="Q1458" s="22" t="str">
        <f aca="false">IF(OR(I1458&gt;0,J1458&gt;0),"Sí","No")</f>
        <v>Sí</v>
      </c>
      <c r="R1458" s="27" t="n">
        <v>1600</v>
      </c>
      <c r="S1458" s="27" t="n">
        <v>2500</v>
      </c>
      <c r="T1458" s="27" t="n">
        <v>1280</v>
      </c>
      <c r="U1458" s="27" t="n">
        <v>1900</v>
      </c>
      <c r="V1458" s="27" t="n">
        <v>3300</v>
      </c>
      <c r="W1458" s="12" t="n">
        <f aca="false">IF(AND(I1458&gt;0,R1458&gt;0),(S1458-R1458)/R1458,"")</f>
        <v>0.5625</v>
      </c>
      <c r="X1458" s="12" t="n">
        <f aca="false">IF(AND(J1458&gt;0,T1458&gt;0),(U1458-T1458)/T1458,"")</f>
        <v>0.484375</v>
      </c>
      <c r="Y1458" s="12" t="n">
        <f aca="false">IF(AND(K1458&gt;0,V1458&gt;0),(V1458-Resumen!$B$7)/Resumen!$B$7,"")</f>
        <v>0.32</v>
      </c>
      <c r="Z1458" s="28" t="n">
        <f aca="false">IF(AND(K1458&gt;0,I1458&gt;0,V1458&gt;0,S1458&gt;0),V1458-S1458,"")</f>
        <v>800</v>
      </c>
      <c r="AA1458" s="12" t="n">
        <f aca="false">IF(Z1458&lt;&gt;"",Z1458/S1458,"")</f>
        <v>0.32</v>
      </c>
      <c r="AB1458" s="28" t="n">
        <f aca="false">IF(AND(K1458&gt;0,J1458&gt;0,V1458&gt;0,U1458&gt;0),V1458-U1458,"")</f>
        <v>1400</v>
      </c>
      <c r="AC1458" s="12" t="n">
        <f aca="false">IF(AB1458&lt;&gt;"",AB1458/U1458,"")</f>
        <v>0.736842105263158</v>
      </c>
      <c r="AD1458" s="27" t="n">
        <v>5</v>
      </c>
      <c r="AE1458" s="27" t="n">
        <v>6</v>
      </c>
      <c r="AF1458" s="27" t="n">
        <v>6</v>
      </c>
      <c r="AG1458" s="28" t="n">
        <f aca="false">AD1458+AE1458+AF1458</f>
        <v>17</v>
      </c>
      <c r="AH1458" s="12" t="n">
        <f aca="false">IF(AG1458&gt;0,AD1458/AG1458,"")</f>
        <v>0.294117647058824</v>
      </c>
      <c r="AI1458" s="27" t="n">
        <v>0</v>
      </c>
      <c r="AJ1458" s="27" t="n">
        <v>0</v>
      </c>
      <c r="AK1458" s="27" t="n">
        <v>0</v>
      </c>
      <c r="AL1458" s="22" t="str">
        <f aca="false">IF(OR(AJ1458&gt;0,AK1458&gt;0),"Sí","No")</f>
        <v>No</v>
      </c>
      <c r="AM1458" s="6" t="s">
        <v>397</v>
      </c>
      <c r="AN1458" s="6" t="s">
        <v>198</v>
      </c>
      <c r="AO1458" s="12" t="n">
        <f aca="false">IF(M1458&gt;0,K1458/M1458,"")</f>
        <v>0.2</v>
      </c>
      <c r="AP1458" s="22" t="str">
        <f aca="false">IF(M1458&gt;=Resumen!$B$5,"Alto","Bajo")</f>
        <v>Alto</v>
      </c>
      <c r="AQ1458" s="22" t="str">
        <f aca="false">IF(AO1458&gt;=Resumen!$B$28,"Alto","Bajo")</f>
        <v>Bajo</v>
      </c>
      <c r="AR1458" s="22" t="str">
        <f aca="false">AP1458&amp;" Potencial / "&amp;AQ1458&amp;" Share"</f>
        <v>Alto Potencial / Bajo Share</v>
      </c>
      <c r="AS1458" s="22" t="str">
        <f aca="false">IF(Q1458="Sí",IF(AO1458&gt;=Resumen!$B$29,"Alto","Bajo"),"")</f>
        <v>Bajo</v>
      </c>
      <c r="AT1458" s="22" t="str">
        <f aca="false">IF(AS1458&lt;&gt;"",AP1458&amp;" Potencial / "&amp;AS1458&amp;" Share","")</f>
        <v>Alto Potencial / Bajo Share</v>
      </c>
      <c r="AU1458" s="22" t="str">
        <f aca="false">IF(AH1458="","Sin dato",IF(AH1458-AO1458&gt;Resumen!$B$6,"Sobre-exhibido",IF(AO1458-AH1458&gt;Resumen!$B$6,"Sub-exhibido","En línea")))</f>
        <v>Sobre-exhibido</v>
      </c>
      <c r="AV1458" s="22" t="n">
        <f aca="false">IF(AT1458="","",IF(AT1458="Alto Potencial / Bajo Share",1,IF(AT1458="Alto Potencial / Alto Share",2,IF(AT1458="Bajo Potencial / Alto Share",3,4))))</f>
        <v>1</v>
      </c>
      <c r="AW1458" s="22" t="str">
        <f aca="false">IF(Q1458="No","Sin competencia directa",IF(AV1458=1,"1 - Foco Conquista (Alto Pot / Bajo Share)",IF(AV1458=2,"2 - Foco Defensa (Alto Pot / Alto Share)",IF(AV1458=3,"3 - Monitoreo (Bajo Pot / Alto Share)","4 - Baja Prioridad (Bajo Pot / Bajo Share)"))))</f>
        <v>1 - Foco Conquista (Alto Pot / Bajo Share)</v>
      </c>
      <c r="AX1458" s="12" t="str">
        <f aca="false">IF(OR(IFERROR(AND(W1458&lt;&gt;"",Y1458&lt;&gt;"",Y1458-W1458&gt;Resumen!$B$8),FALSE()),IFERROR(AND(X1458&lt;&gt;"",Y1458&lt;&gt;"",Y1458-X1458&gt;Resumen!$B$8),FALSE())),MAX(IF(IFERROR(AND(W1458&lt;&gt;"",Y1458&lt;&gt;"",Y1458-W1458&gt;Resumen!$B$8),FALSE()),Y1458-W1458,0),IF(IFERROR(AND(X1458&lt;&gt;"",Y1458&lt;&gt;"",Y1458-X1458&gt;Resumen!$B$8),FALSE()),Y1458-X1458,0)),"")</f>
        <v/>
      </c>
      <c r="AY1458" s="22" t="str">
        <f aca="false">IF(OR(IFERROR(AND(W1458&lt;&gt;"",Y1458&lt;&gt;"",Y1458-W1458&gt;Resumen!$B$8),FALSE()),IFERROR(AND(X1458&lt;&gt;"",Y1458&lt;&gt;"",Y1458-X1458&gt;Resumen!$B$8),FALSE())),TRIM("Lays tiene mayor markup que "&amp;IF(IFERROR(AND(W1458&lt;&gt;"",Y1458&lt;&gt;"",Y1458-W1458&gt;Resumen!$B$8),FALSE()),"Quento ","")&amp;IF(IFERROR(AND(X1458&lt;&gt;"",Y1458&lt;&gt;"",Y1458-X1458&gt;Resumen!$B$8),FALSE()),"Julicroc ","")&amp;"en este PDV"),"")</f>
        <v/>
      </c>
      <c r="AZ1458" s="22" t="str">
        <f aca="false">IF(COUNTIF('Plan Pehuamar - Lista'!$A$2:$A$167,A1458)&gt;0,"Sí","No")</f>
        <v>No</v>
      </c>
      <c r="BA1458" s="22" t="str">
        <f aca="false">IF(COUNTIF('Plan Combo 9+1'!$A$2:$A$226,A1458)&gt;0,"Sí","No")</f>
        <v>Sí</v>
      </c>
      <c r="BB1458" s="22" t="str">
        <f aca="false">IF(AH1458="","No",IF(BA1458="Sí",IF((AO1458-AH1458)&gt;Resumen!$B$6,"Sí","No"),IF((AO1458-AH1458)&gt;=Resumen!$B$132,"Sí","No")))</f>
        <v>No</v>
      </c>
      <c r="BC1458" s="22" t="str">
        <f aca="false">IF(AND(N1458="Sí",AL1458="Sí",AI1458=0),"Sí","No")</f>
        <v>No</v>
      </c>
      <c r="BD1458" s="22" t="str">
        <f aca="false">IF(COUNTIF('Plan 9+1 (con Pehuamar)'!$A$2:$A$227,A1458)&gt;0,"Sí","No")</f>
        <v>Sí</v>
      </c>
    </row>
    <row r="1459" customFormat="false" ht="15" hidden="false" customHeight="true" outlineLevel="0" collapsed="false">
      <c r="A1459" s="6" t="n">
        <v>404082</v>
      </c>
      <c r="B1459" s="6" t="n">
        <v>7</v>
      </c>
      <c r="C1459" s="6" t="n">
        <v>703</v>
      </c>
      <c r="D1459" s="6" t="s">
        <v>315</v>
      </c>
      <c r="E1459" s="6" t="s">
        <v>1628</v>
      </c>
      <c r="F1459" s="6" t="s">
        <v>201</v>
      </c>
      <c r="G1459" s="6" t="s">
        <v>129</v>
      </c>
      <c r="H1459" s="6" t="s">
        <v>197</v>
      </c>
      <c r="I1459" s="27" t="n">
        <v>20</v>
      </c>
      <c r="J1459" s="27" t="n">
        <v>0</v>
      </c>
      <c r="K1459" s="27" t="n">
        <v>15</v>
      </c>
      <c r="L1459" s="28" t="n">
        <f aca="false">I1459+J1459</f>
        <v>20</v>
      </c>
      <c r="M1459" s="28" t="n">
        <f aca="false">L1459+K1459</f>
        <v>35</v>
      </c>
      <c r="N1459" s="22" t="str">
        <f aca="false">IF(I1459&gt;0,"Sí","No")</f>
        <v>Sí</v>
      </c>
      <c r="O1459" s="22" t="str">
        <f aca="false">IF(J1459&gt;0,"Sí","No")</f>
        <v>No</v>
      </c>
      <c r="P1459" s="22" t="str">
        <f aca="false">IF(K1459&gt;0,"Sí","No")</f>
        <v>Sí</v>
      </c>
      <c r="Q1459" s="22" t="str">
        <f aca="false">IF(OR(I1459&gt;0,J1459&gt;0),"Sí","No")</f>
        <v>Sí</v>
      </c>
      <c r="R1459" s="27" t="n">
        <v>1800</v>
      </c>
      <c r="S1459" s="27" t="n">
        <v>2800</v>
      </c>
      <c r="T1459" s="27"/>
      <c r="U1459" s="27"/>
      <c r="V1459" s="27" t="n">
        <v>3500</v>
      </c>
      <c r="W1459" s="12" t="n">
        <f aca="false">IF(AND(I1459&gt;0,R1459&gt;0),(S1459-R1459)/R1459,"")</f>
        <v>0.555555555555556</v>
      </c>
      <c r="X1459" s="12" t="str">
        <f aca="false">IF(AND(J1459&gt;0,T1459&gt;0),(U1459-T1459)/T1459,"")</f>
        <v/>
      </c>
      <c r="Y1459" s="12" t="n">
        <f aca="false">IF(AND(K1459&gt;0,V1459&gt;0),(V1459-Resumen!$B$7)/Resumen!$B$7,"")</f>
        <v>0.4</v>
      </c>
      <c r="Z1459" s="28" t="n">
        <f aca="false">IF(AND(K1459&gt;0,I1459&gt;0,V1459&gt;0,S1459&gt;0),V1459-S1459,"")</f>
        <v>700</v>
      </c>
      <c r="AA1459" s="12" t="n">
        <f aca="false">IF(Z1459&lt;&gt;"",Z1459/S1459,"")</f>
        <v>0.25</v>
      </c>
      <c r="AB1459" s="28" t="str">
        <f aca="false">IF(AND(K1459&gt;0,J1459&gt;0,V1459&gt;0,U1459&gt;0),V1459-U1459,"")</f>
        <v/>
      </c>
      <c r="AC1459" s="12" t="str">
        <f aca="false">IF(AB1459&lt;&gt;"",AB1459/U1459,"")</f>
        <v/>
      </c>
      <c r="AD1459" s="27" t="n">
        <v>4</v>
      </c>
      <c r="AE1459" s="27" t="n">
        <v>6</v>
      </c>
      <c r="AF1459" s="27" t="n">
        <v>0</v>
      </c>
      <c r="AG1459" s="28" t="n">
        <f aca="false">AD1459+AE1459+AF1459</f>
        <v>10</v>
      </c>
      <c r="AH1459" s="12" t="n">
        <f aca="false">IF(AG1459&gt;0,AD1459/AG1459,"")</f>
        <v>0.4</v>
      </c>
      <c r="AI1459" s="27" t="n">
        <v>0</v>
      </c>
      <c r="AJ1459" s="27" t="n">
        <v>0</v>
      </c>
      <c r="AK1459" s="27" t="n">
        <v>0</v>
      </c>
      <c r="AL1459" s="22" t="str">
        <f aca="false">IF(OR(AJ1459&gt;0,AK1459&gt;0),"Sí","No")</f>
        <v>No</v>
      </c>
      <c r="AM1459" s="6" t="s">
        <v>198</v>
      </c>
      <c r="AN1459" s="6"/>
      <c r="AO1459" s="12" t="n">
        <f aca="false">IF(M1459&gt;0,K1459/M1459,"")</f>
        <v>0.428571428571429</v>
      </c>
      <c r="AP1459" s="22" t="str">
        <f aca="false">IF(M1459&gt;=Resumen!$B$5,"Alto","Bajo")</f>
        <v>Bajo</v>
      </c>
      <c r="AQ1459" s="22" t="str">
        <f aca="false">IF(AO1459&gt;=Resumen!$B$28,"Alto","Bajo")</f>
        <v>Alto</v>
      </c>
      <c r="AR1459" s="22" t="str">
        <f aca="false">AP1459&amp;" Potencial / "&amp;AQ1459&amp;" Share"</f>
        <v>Bajo Potencial / Alto Share</v>
      </c>
      <c r="AS1459" s="22" t="str">
        <f aca="false">IF(Q1459="Sí",IF(AO1459&gt;=Resumen!$B$29,"Alto","Bajo"),"")</f>
        <v>Bajo</v>
      </c>
      <c r="AT1459" s="22" t="str">
        <f aca="false">IF(AS1459&lt;&gt;"",AP1459&amp;" Potencial / "&amp;AS1459&amp;" Share","")</f>
        <v>Bajo Potencial / Bajo Share</v>
      </c>
      <c r="AU1459" s="22" t="str">
        <f aca="false">IF(AH1459="","Sin dato",IF(AH1459-AO1459&gt;Resumen!$B$6,"Sobre-exhibido",IF(AO1459-AH1459&gt;Resumen!$B$6,"Sub-exhibido","En línea")))</f>
        <v>En línea</v>
      </c>
      <c r="AV1459" s="22" t="n">
        <f aca="false">IF(AT1459="","",IF(AT1459="Alto Potencial / Bajo Share",1,IF(AT1459="Alto Potencial / Alto Share",2,IF(AT1459="Bajo Potencial / Alto Share",3,4))))</f>
        <v>4</v>
      </c>
      <c r="AW1459" s="22" t="str">
        <f aca="false">IF(Q1459="No","Sin competencia directa",IF(AV1459=1,"1 - Foco Conquista (Alto Pot / Bajo Share)",IF(AV1459=2,"2 - Foco Defensa (Alto Pot / Alto Share)",IF(AV1459=3,"3 - Monitoreo (Bajo Pot / Alto Share)","4 - Baja Prioridad (Bajo Pot / Bajo Share)"))))</f>
        <v>4 - Baja Prioridad (Bajo Pot / Bajo Share)</v>
      </c>
      <c r="AX1459" s="12" t="str">
        <f aca="false">IF(OR(IFERROR(AND(W1459&lt;&gt;"",Y1459&lt;&gt;"",Y1459-W1459&gt;Resumen!$B$8),FALSE()),IFERROR(AND(X1459&lt;&gt;"",Y1459&lt;&gt;"",Y1459-X1459&gt;Resumen!$B$8),FALSE())),MAX(IF(IFERROR(AND(W1459&lt;&gt;"",Y1459&lt;&gt;"",Y1459-W1459&gt;Resumen!$B$8),FALSE()),Y1459-W1459,0),IF(IFERROR(AND(X1459&lt;&gt;"",Y1459&lt;&gt;"",Y1459-X1459&gt;Resumen!$B$8),FALSE()),Y1459-X1459,0)),"")</f>
        <v/>
      </c>
      <c r="AY1459" s="22" t="str">
        <f aca="false">IF(OR(IFERROR(AND(W1459&lt;&gt;"",Y1459&lt;&gt;"",Y1459-W1459&gt;Resumen!$B$8),FALSE()),IFERROR(AND(X1459&lt;&gt;"",Y1459&lt;&gt;"",Y1459-X1459&gt;Resumen!$B$8),FALSE())),TRIM("Lays tiene mayor markup que "&amp;IF(IFERROR(AND(W1459&lt;&gt;"",Y1459&lt;&gt;"",Y1459-W1459&gt;Resumen!$B$8),FALSE()),"Quento ","")&amp;IF(IFERROR(AND(X1459&lt;&gt;"",Y1459&lt;&gt;"",Y1459-X1459&gt;Resumen!$B$8),FALSE()),"Julicroc ","")&amp;"en este PDV"),"")</f>
        <v/>
      </c>
      <c r="AZ1459" s="22" t="str">
        <f aca="false">IF(COUNTIF('Plan Pehuamar - Lista'!$A$2:$A$167,A1459)&gt;0,"Sí","No")</f>
        <v>No</v>
      </c>
      <c r="BA1459" s="22" t="str">
        <f aca="false">IF(COUNTIF('Plan Combo 9+1'!$A$2:$A$226,A1459)&gt;0,"Sí","No")</f>
        <v>No</v>
      </c>
      <c r="BB1459" s="22" t="str">
        <f aca="false">IF(AH1459="","No",IF(BA1459="Sí",IF((AO1459-AH1459)&gt;Resumen!$B$6,"Sí","No"),IF((AO1459-AH1459)&gt;=Resumen!$B$132,"Sí","No")))</f>
        <v>No</v>
      </c>
      <c r="BC1459" s="22" t="str">
        <f aca="false">IF(AND(N1459="Sí",AL1459="Sí",AI1459=0),"Sí","No")</f>
        <v>No</v>
      </c>
      <c r="BD1459" s="22" t="str">
        <f aca="false">IF(COUNTIF('Plan 9+1 (con Pehuamar)'!$A$2:$A$227,A1459)&gt;0,"Sí","No")</f>
        <v>No</v>
      </c>
    </row>
    <row r="1460" customFormat="false" ht="15" hidden="false" customHeight="true" outlineLevel="0" collapsed="false">
      <c r="A1460" s="6" t="n">
        <v>404354</v>
      </c>
      <c r="B1460" s="6" t="n">
        <v>7</v>
      </c>
      <c r="C1460" s="6" t="n">
        <v>703</v>
      </c>
      <c r="D1460" s="6" t="s">
        <v>315</v>
      </c>
      <c r="E1460" s="6" t="s">
        <v>999</v>
      </c>
      <c r="F1460" s="6" t="s">
        <v>511</v>
      </c>
      <c r="G1460" s="6" t="s">
        <v>129</v>
      </c>
      <c r="H1460" s="6" t="s">
        <v>197</v>
      </c>
      <c r="I1460" s="27" t="n">
        <v>0</v>
      </c>
      <c r="J1460" s="27" t="n">
        <v>0</v>
      </c>
      <c r="K1460" s="27" t="n">
        <v>4.9</v>
      </c>
      <c r="L1460" s="28" t="n">
        <f aca="false">I1460+J1460</f>
        <v>0</v>
      </c>
      <c r="M1460" s="28" t="n">
        <f aca="false">L1460+K1460</f>
        <v>4.9</v>
      </c>
      <c r="N1460" s="22" t="str">
        <f aca="false">IF(I1460&gt;0,"Sí","No")</f>
        <v>No</v>
      </c>
      <c r="O1460" s="22" t="str">
        <f aca="false">IF(J1460&gt;0,"Sí","No")</f>
        <v>No</v>
      </c>
      <c r="P1460" s="22" t="str">
        <f aca="false">IF(K1460&gt;0,"Sí","No")</f>
        <v>Sí</v>
      </c>
      <c r="Q1460" s="22" t="str">
        <f aca="false">IF(OR(I1460&gt;0,J1460&gt;0),"Sí","No")</f>
        <v>No</v>
      </c>
      <c r="R1460" s="27"/>
      <c r="S1460" s="27"/>
      <c r="T1460" s="27"/>
      <c r="U1460" s="27"/>
      <c r="V1460" s="27"/>
      <c r="W1460" s="12" t="str">
        <f aca="false">IF(AND(I1460&gt;0,R1460&gt;0),(S1460-R1460)/R1460,"")</f>
        <v/>
      </c>
      <c r="X1460" s="12" t="str">
        <f aca="false">IF(AND(J1460&gt;0,T1460&gt;0),(U1460-T1460)/T1460,"")</f>
        <v/>
      </c>
      <c r="Y1460" s="12" t="str">
        <f aca="false">IF(AND(K1460&gt;0,V1460&gt;0),(V1460-Resumen!$B$7)/Resumen!$B$7,"")</f>
        <v/>
      </c>
      <c r="Z1460" s="28" t="str">
        <f aca="false">IF(AND(K1460&gt;0,I1460&gt;0,V1460&gt;0,S1460&gt;0),V1460-S1460,"")</f>
        <v/>
      </c>
      <c r="AA1460" s="12" t="str">
        <f aca="false">IF(Z1460&lt;&gt;"",Z1460/S1460,"")</f>
        <v/>
      </c>
      <c r="AB1460" s="28" t="str">
        <f aca="false">IF(AND(K1460&gt;0,J1460&gt;0,V1460&gt;0,U1460&gt;0),V1460-U1460,"")</f>
        <v/>
      </c>
      <c r="AC1460" s="12" t="str">
        <f aca="false">IF(AB1460&lt;&gt;"",AB1460/U1460,"")</f>
        <v/>
      </c>
      <c r="AD1460" s="27" t="n">
        <v>0</v>
      </c>
      <c r="AE1460" s="27" t="n">
        <v>0</v>
      </c>
      <c r="AF1460" s="27" t="n">
        <v>0</v>
      </c>
      <c r="AG1460" s="28" t="n">
        <f aca="false">AD1460+AE1460+AF1460</f>
        <v>0</v>
      </c>
      <c r="AH1460" s="12" t="str">
        <f aca="false">IF(AG1460&gt;0,AD1460/AG1460,"")</f>
        <v/>
      </c>
      <c r="AI1460" s="27" t="n">
        <v>0</v>
      </c>
      <c r="AJ1460" s="27" t="n">
        <v>0</v>
      </c>
      <c r="AK1460" s="27" t="n">
        <v>0</v>
      </c>
      <c r="AL1460" s="22" t="str">
        <f aca="false">IF(OR(AJ1460&gt;0,AK1460&gt;0),"Sí","No")</f>
        <v>No</v>
      </c>
      <c r="AM1460" s="6"/>
      <c r="AN1460" s="6"/>
      <c r="AO1460" s="12" t="n">
        <f aca="false">IF(M1460&gt;0,K1460/M1460,"")</f>
        <v>1</v>
      </c>
      <c r="AP1460" s="22" t="str">
        <f aca="false">IF(M1460&gt;=Resumen!$B$5,"Alto","Bajo")</f>
        <v>Bajo</v>
      </c>
      <c r="AQ1460" s="22" t="str">
        <f aca="false">IF(AO1460&gt;=Resumen!$B$28,"Alto","Bajo")</f>
        <v>Alto</v>
      </c>
      <c r="AR1460" s="22" t="str">
        <f aca="false">AP1460&amp;" Potencial / "&amp;AQ1460&amp;" Share"</f>
        <v>Bajo Potencial / Alto Share</v>
      </c>
      <c r="AS1460" s="22" t="str">
        <f aca="false">IF(Q1460="Sí",IF(AO1460&gt;=Resumen!$B$29,"Alto","Bajo"),"")</f>
        <v/>
      </c>
      <c r="AT1460" s="22" t="str">
        <f aca="false">IF(AS1460&lt;&gt;"",AP1460&amp;" Potencial / "&amp;AS1460&amp;" Share","")</f>
        <v/>
      </c>
      <c r="AU1460" s="22" t="str">
        <f aca="false">IF(AH1460="","Sin dato",IF(AH1460-AO1460&gt;Resumen!$B$6,"Sobre-exhibido",IF(AO1460-AH1460&gt;Resumen!$B$6,"Sub-exhibido","En línea")))</f>
        <v>Sin dato</v>
      </c>
      <c r="AV1460" s="22" t="str">
        <f aca="false">IF(AT1460="","",IF(AT1460="Alto Potencial / Bajo Share",1,IF(AT1460="Alto Potencial / Alto Share",2,IF(AT1460="Bajo Potencial / Alto Share",3,4))))</f>
        <v/>
      </c>
      <c r="AW1460" s="22" t="str">
        <f aca="false">IF(Q1460="No","Sin competencia directa",IF(AV1460=1,"1 - Foco Conquista (Alto Pot / Bajo Share)",IF(AV1460=2,"2 - Foco Defensa (Alto Pot / Alto Share)",IF(AV1460=3,"3 - Monitoreo (Bajo Pot / Alto Share)","4 - Baja Prioridad (Bajo Pot / Bajo Share)"))))</f>
        <v>Sin competencia directa</v>
      </c>
      <c r="AX1460" s="12" t="str">
        <f aca="false">IF(OR(IFERROR(AND(W1460&lt;&gt;"",Y1460&lt;&gt;"",Y1460-W1460&gt;Resumen!$B$8),FALSE()),IFERROR(AND(X1460&lt;&gt;"",Y1460&lt;&gt;"",Y1460-X1460&gt;Resumen!$B$8),FALSE())),MAX(IF(IFERROR(AND(W1460&lt;&gt;"",Y1460&lt;&gt;"",Y1460-W1460&gt;Resumen!$B$8),FALSE()),Y1460-W1460,0),IF(IFERROR(AND(X1460&lt;&gt;"",Y1460&lt;&gt;"",Y1460-X1460&gt;Resumen!$B$8),FALSE()),Y1460-X1460,0)),"")</f>
        <v/>
      </c>
      <c r="AY1460" s="22" t="str">
        <f aca="false">IF(OR(IFERROR(AND(W1460&lt;&gt;"",Y1460&lt;&gt;"",Y1460-W1460&gt;Resumen!$B$8),FALSE()),IFERROR(AND(X1460&lt;&gt;"",Y1460&lt;&gt;"",Y1460-X1460&gt;Resumen!$B$8),FALSE())),TRIM("Lays tiene mayor markup que "&amp;IF(IFERROR(AND(W1460&lt;&gt;"",Y1460&lt;&gt;"",Y1460-W1460&gt;Resumen!$B$8),FALSE()),"Quento ","")&amp;IF(IFERROR(AND(X1460&lt;&gt;"",Y1460&lt;&gt;"",Y1460-X1460&gt;Resumen!$B$8),FALSE()),"Julicroc ","")&amp;"en este PDV"),"")</f>
        <v/>
      </c>
      <c r="AZ1460" s="22" t="str">
        <f aca="false">IF(COUNTIF('Plan Pehuamar - Lista'!$A$2:$A$167,A1460)&gt;0,"Sí","No")</f>
        <v>No</v>
      </c>
      <c r="BA1460" s="22" t="str">
        <f aca="false">IF(COUNTIF('Plan Combo 9+1'!$A$2:$A$226,A1460)&gt;0,"Sí","No")</f>
        <v>No</v>
      </c>
      <c r="BB1460" s="22" t="str">
        <f aca="false">IF(AH1460="","No",IF(BA1460="Sí",IF((AO1460-AH1460)&gt;Resumen!$B$6,"Sí","No"),IF((AO1460-AH1460)&gt;=Resumen!$B$132,"Sí","No")))</f>
        <v>No</v>
      </c>
      <c r="BC1460" s="22" t="str">
        <f aca="false">IF(AND(N1460="Sí",AL1460="Sí",AI1460=0),"Sí","No")</f>
        <v>No</v>
      </c>
      <c r="BD1460" s="22" t="str">
        <f aca="false">IF(COUNTIF('Plan 9+1 (con Pehuamar)'!$A$2:$A$227,A1460)&gt;0,"Sí","No")</f>
        <v>No</v>
      </c>
    </row>
    <row r="1461" customFormat="false" ht="15" hidden="false" customHeight="true" outlineLevel="0" collapsed="false">
      <c r="A1461" s="6" t="n">
        <v>402013</v>
      </c>
      <c r="B1461" s="6" t="n">
        <v>7</v>
      </c>
      <c r="C1461" s="6" t="n">
        <v>704</v>
      </c>
      <c r="D1461" s="6" t="s">
        <v>359</v>
      </c>
      <c r="E1461" s="6" t="s">
        <v>1629</v>
      </c>
      <c r="F1461" s="6" t="s">
        <v>206</v>
      </c>
      <c r="G1461" s="6" t="s">
        <v>129</v>
      </c>
      <c r="H1461" s="6" t="s">
        <v>197</v>
      </c>
      <c r="I1461" s="27" t="n">
        <v>60</v>
      </c>
      <c r="J1461" s="27" t="n">
        <v>20</v>
      </c>
      <c r="K1461" s="27" t="n">
        <v>40</v>
      </c>
      <c r="L1461" s="28" t="n">
        <f aca="false">I1461+J1461</f>
        <v>80</v>
      </c>
      <c r="M1461" s="28" t="n">
        <f aca="false">L1461+K1461</f>
        <v>120</v>
      </c>
      <c r="N1461" s="22" t="str">
        <f aca="false">IF(I1461&gt;0,"Sí","No")</f>
        <v>Sí</v>
      </c>
      <c r="O1461" s="22" t="str">
        <f aca="false">IF(J1461&gt;0,"Sí","No")</f>
        <v>Sí</v>
      </c>
      <c r="P1461" s="22" t="str">
        <f aca="false">IF(K1461&gt;0,"Sí","No")</f>
        <v>Sí</v>
      </c>
      <c r="Q1461" s="22" t="str">
        <f aca="false">IF(OR(I1461&gt;0,J1461&gt;0),"Sí","No")</f>
        <v>Sí</v>
      </c>
      <c r="R1461" s="27" t="n">
        <v>1780</v>
      </c>
      <c r="S1461" s="27" t="n">
        <v>3000</v>
      </c>
      <c r="T1461" s="27" t="n">
        <v>1310</v>
      </c>
      <c r="U1461" s="27" t="n">
        <v>2300</v>
      </c>
      <c r="V1461" s="27" t="n">
        <v>3800</v>
      </c>
      <c r="W1461" s="12" t="n">
        <f aca="false">IF(AND(I1461&gt;0,R1461&gt;0),(S1461-R1461)/R1461,"")</f>
        <v>0.685393258426966</v>
      </c>
      <c r="X1461" s="12" t="n">
        <f aca="false">IF(AND(J1461&gt;0,T1461&gt;0),(U1461-T1461)/T1461,"")</f>
        <v>0.755725190839695</v>
      </c>
      <c r="Y1461" s="12" t="n">
        <f aca="false">IF(AND(K1461&gt;0,V1461&gt;0),(V1461-Resumen!$B$7)/Resumen!$B$7,"")</f>
        <v>0.52</v>
      </c>
      <c r="Z1461" s="28" t="n">
        <f aca="false">IF(AND(K1461&gt;0,I1461&gt;0,V1461&gt;0,S1461&gt;0),V1461-S1461,"")</f>
        <v>800</v>
      </c>
      <c r="AA1461" s="12" t="n">
        <f aca="false">IF(Z1461&lt;&gt;"",Z1461/S1461,"")</f>
        <v>0.266666666666667</v>
      </c>
      <c r="AB1461" s="28" t="n">
        <f aca="false">IF(AND(K1461&gt;0,J1461&gt;0,V1461&gt;0,U1461&gt;0),V1461-U1461,"")</f>
        <v>1500</v>
      </c>
      <c r="AC1461" s="12" t="n">
        <f aca="false">IF(AB1461&lt;&gt;"",AB1461/U1461,"")</f>
        <v>0.652173913043478</v>
      </c>
      <c r="AD1461" s="27" t="n">
        <v>6</v>
      </c>
      <c r="AE1461" s="27" t="n">
        <v>8</v>
      </c>
      <c r="AF1461" s="27" t="n">
        <v>4</v>
      </c>
      <c r="AG1461" s="28" t="n">
        <f aca="false">AD1461+AE1461+AF1461</f>
        <v>18</v>
      </c>
      <c r="AH1461" s="12" t="n">
        <f aca="false">IF(AG1461&gt;0,AD1461/AG1461,"")</f>
        <v>0.333333333333333</v>
      </c>
      <c r="AI1461" s="27" t="n">
        <v>0</v>
      </c>
      <c r="AJ1461" s="27" t="n">
        <v>0</v>
      </c>
      <c r="AK1461" s="27" t="n">
        <v>0</v>
      </c>
      <c r="AL1461" s="22" t="str">
        <f aca="false">IF(OR(AJ1461&gt;0,AK1461&gt;0),"Sí","No")</f>
        <v>No</v>
      </c>
      <c r="AM1461" s="6" t="s">
        <v>397</v>
      </c>
      <c r="AN1461" s="6" t="s">
        <v>198</v>
      </c>
      <c r="AO1461" s="12" t="n">
        <f aca="false">IF(M1461&gt;0,K1461/M1461,"")</f>
        <v>0.333333333333333</v>
      </c>
      <c r="AP1461" s="22" t="str">
        <f aca="false">IF(M1461&gt;=Resumen!$B$5,"Alto","Bajo")</f>
        <v>Alto</v>
      </c>
      <c r="AQ1461" s="22" t="str">
        <f aca="false">IF(AO1461&gt;=Resumen!$B$28,"Alto","Bajo")</f>
        <v>Bajo</v>
      </c>
      <c r="AR1461" s="22" t="str">
        <f aca="false">AP1461&amp;" Potencial / "&amp;AQ1461&amp;" Share"</f>
        <v>Alto Potencial / Bajo Share</v>
      </c>
      <c r="AS1461" s="22" t="str">
        <f aca="false">IF(Q1461="Sí",IF(AO1461&gt;=Resumen!$B$29,"Alto","Bajo"),"")</f>
        <v>Bajo</v>
      </c>
      <c r="AT1461" s="22" t="str">
        <f aca="false">IF(AS1461&lt;&gt;"",AP1461&amp;" Potencial / "&amp;AS1461&amp;" Share","")</f>
        <v>Alto Potencial / Bajo Share</v>
      </c>
      <c r="AU1461" s="22" t="str">
        <f aca="false">IF(AH1461="","Sin dato",IF(AH1461-AO1461&gt;Resumen!$B$6,"Sobre-exhibido",IF(AO1461-AH1461&gt;Resumen!$B$6,"Sub-exhibido","En línea")))</f>
        <v>En línea</v>
      </c>
      <c r="AV1461" s="22" t="n">
        <f aca="false">IF(AT1461="","",IF(AT1461="Alto Potencial / Bajo Share",1,IF(AT1461="Alto Potencial / Alto Share",2,IF(AT1461="Bajo Potencial / Alto Share",3,4))))</f>
        <v>1</v>
      </c>
      <c r="AW1461" s="22" t="str">
        <f aca="false">IF(Q1461="No","Sin competencia directa",IF(AV1461=1,"1 - Foco Conquista (Alto Pot / Bajo Share)",IF(AV1461=2,"2 - Foco Defensa (Alto Pot / Alto Share)",IF(AV1461=3,"3 - Monitoreo (Bajo Pot / Alto Share)","4 - Baja Prioridad (Bajo Pot / Bajo Share)"))))</f>
        <v>1 - Foco Conquista (Alto Pot / Bajo Share)</v>
      </c>
      <c r="AX1461" s="12" t="str">
        <f aca="false">IF(OR(IFERROR(AND(W1461&lt;&gt;"",Y1461&lt;&gt;"",Y1461-W1461&gt;Resumen!$B$8),FALSE()),IFERROR(AND(X1461&lt;&gt;"",Y1461&lt;&gt;"",Y1461-X1461&gt;Resumen!$B$8),FALSE())),MAX(IF(IFERROR(AND(W1461&lt;&gt;"",Y1461&lt;&gt;"",Y1461-W1461&gt;Resumen!$B$8),FALSE()),Y1461-W1461,0),IF(IFERROR(AND(X1461&lt;&gt;"",Y1461&lt;&gt;"",Y1461-X1461&gt;Resumen!$B$8),FALSE()),Y1461-X1461,0)),"")</f>
        <v/>
      </c>
      <c r="AY1461" s="22" t="str">
        <f aca="false">IF(OR(IFERROR(AND(W1461&lt;&gt;"",Y1461&lt;&gt;"",Y1461-W1461&gt;Resumen!$B$8),FALSE()),IFERROR(AND(X1461&lt;&gt;"",Y1461&lt;&gt;"",Y1461-X1461&gt;Resumen!$B$8),FALSE())),TRIM("Lays tiene mayor markup que "&amp;IF(IFERROR(AND(W1461&lt;&gt;"",Y1461&lt;&gt;"",Y1461-W1461&gt;Resumen!$B$8),FALSE()),"Quento ","")&amp;IF(IFERROR(AND(X1461&lt;&gt;"",Y1461&lt;&gt;"",Y1461-X1461&gt;Resumen!$B$8),FALSE()),"Julicroc ","")&amp;"en este PDV"),"")</f>
        <v/>
      </c>
      <c r="AZ1461" s="22" t="str">
        <f aca="false">IF(COUNTIF('Plan Pehuamar - Lista'!$A$2:$A$167,A1461)&gt;0,"Sí","No")</f>
        <v>No</v>
      </c>
      <c r="BA1461" s="22" t="str">
        <f aca="false">IF(COUNTIF('Plan Combo 9+1'!$A$2:$A$226,A1461)&gt;0,"Sí","No")</f>
        <v>Sí</v>
      </c>
      <c r="BB1461" s="22" t="str">
        <f aca="false">IF(AH1461="","No",IF(BA1461="Sí",IF((AO1461-AH1461)&gt;Resumen!$B$6,"Sí","No"),IF((AO1461-AH1461)&gt;=Resumen!$B$132,"Sí","No")))</f>
        <v>No</v>
      </c>
      <c r="BC1461" s="22" t="str">
        <f aca="false">IF(AND(N1461="Sí",AL1461="Sí",AI1461=0),"Sí","No")</f>
        <v>No</v>
      </c>
      <c r="BD1461" s="22" t="str">
        <f aca="false">IF(COUNTIF('Plan 9+1 (con Pehuamar)'!$A$2:$A$227,A1461)&gt;0,"Sí","No")</f>
        <v>No</v>
      </c>
    </row>
    <row r="1462" customFormat="false" ht="15" hidden="false" customHeight="true" outlineLevel="0" collapsed="false">
      <c r="A1462" s="6" t="n">
        <v>402024</v>
      </c>
      <c r="B1462" s="6" t="n">
        <v>7</v>
      </c>
      <c r="C1462" s="6" t="n">
        <v>704</v>
      </c>
      <c r="D1462" s="6" t="s">
        <v>359</v>
      </c>
      <c r="E1462" s="6" t="s">
        <v>1630</v>
      </c>
      <c r="F1462" s="6" t="s">
        <v>196</v>
      </c>
      <c r="G1462" s="6" t="s">
        <v>129</v>
      </c>
      <c r="H1462" s="6" t="s">
        <v>197</v>
      </c>
      <c r="I1462" s="27" t="n">
        <v>20</v>
      </c>
      <c r="J1462" s="27" t="n">
        <v>0</v>
      </c>
      <c r="K1462" s="27" t="n">
        <v>20</v>
      </c>
      <c r="L1462" s="28" t="n">
        <f aca="false">I1462+J1462</f>
        <v>20</v>
      </c>
      <c r="M1462" s="28" t="n">
        <f aca="false">L1462+K1462</f>
        <v>40</v>
      </c>
      <c r="N1462" s="22" t="str">
        <f aca="false">IF(I1462&gt;0,"Sí","No")</f>
        <v>Sí</v>
      </c>
      <c r="O1462" s="22" t="str">
        <f aca="false">IF(J1462&gt;0,"Sí","No")</f>
        <v>No</v>
      </c>
      <c r="P1462" s="22" t="str">
        <f aca="false">IF(K1462&gt;0,"Sí","No")</f>
        <v>Sí</v>
      </c>
      <c r="Q1462" s="22" t="str">
        <f aca="false">IF(OR(I1462&gt;0,J1462&gt;0),"Sí","No")</f>
        <v>Sí</v>
      </c>
      <c r="R1462" s="27" t="n">
        <v>1800</v>
      </c>
      <c r="S1462" s="27" t="n">
        <v>2900</v>
      </c>
      <c r="T1462" s="27"/>
      <c r="U1462" s="27"/>
      <c r="V1462" s="27" t="n">
        <v>3700</v>
      </c>
      <c r="W1462" s="12" t="n">
        <f aca="false">IF(AND(I1462&gt;0,R1462&gt;0),(S1462-R1462)/R1462,"")</f>
        <v>0.611111111111111</v>
      </c>
      <c r="X1462" s="12" t="str">
        <f aca="false">IF(AND(J1462&gt;0,T1462&gt;0),(U1462-T1462)/T1462,"")</f>
        <v/>
      </c>
      <c r="Y1462" s="12" t="n">
        <f aca="false">IF(AND(K1462&gt;0,V1462&gt;0),(V1462-Resumen!$B$7)/Resumen!$B$7,"")</f>
        <v>0.48</v>
      </c>
      <c r="Z1462" s="28" t="n">
        <f aca="false">IF(AND(K1462&gt;0,I1462&gt;0,V1462&gt;0,S1462&gt;0),V1462-S1462,"")</f>
        <v>800</v>
      </c>
      <c r="AA1462" s="12" t="n">
        <f aca="false">IF(Z1462&lt;&gt;"",Z1462/S1462,"")</f>
        <v>0.275862068965517</v>
      </c>
      <c r="AB1462" s="28" t="str">
        <f aca="false">IF(AND(K1462&gt;0,J1462&gt;0,V1462&gt;0,U1462&gt;0),V1462-U1462,"")</f>
        <v/>
      </c>
      <c r="AC1462" s="12" t="str">
        <f aca="false">IF(AB1462&lt;&gt;"",AB1462/U1462,"")</f>
        <v/>
      </c>
      <c r="AD1462" s="27" t="n">
        <v>6</v>
      </c>
      <c r="AE1462" s="27" t="n">
        <v>4</v>
      </c>
      <c r="AF1462" s="27" t="n">
        <v>0</v>
      </c>
      <c r="AG1462" s="28" t="n">
        <f aca="false">AD1462+AE1462+AF1462</f>
        <v>10</v>
      </c>
      <c r="AH1462" s="12" t="n">
        <f aca="false">IF(AG1462&gt;0,AD1462/AG1462,"")</f>
        <v>0.6</v>
      </c>
      <c r="AI1462" s="27" t="n">
        <v>1</v>
      </c>
      <c r="AJ1462" s="27" t="n">
        <v>1</v>
      </c>
      <c r="AK1462" s="27" t="n">
        <v>0</v>
      </c>
      <c r="AL1462" s="22" t="str">
        <f aca="false">IF(OR(AJ1462&gt;0,AK1462&gt;0),"Sí","No")</f>
        <v>Sí</v>
      </c>
      <c r="AM1462" s="6" t="s">
        <v>198</v>
      </c>
      <c r="AN1462" s="6"/>
      <c r="AO1462" s="12" t="n">
        <f aca="false">IF(M1462&gt;0,K1462/M1462,"")</f>
        <v>0.5</v>
      </c>
      <c r="AP1462" s="22" t="str">
        <f aca="false">IF(M1462&gt;=Resumen!$B$5,"Alto","Bajo")</f>
        <v>Alto</v>
      </c>
      <c r="AQ1462" s="22" t="str">
        <f aca="false">IF(AO1462&gt;=Resumen!$B$28,"Alto","Bajo")</f>
        <v>Alto</v>
      </c>
      <c r="AR1462" s="22" t="str">
        <f aca="false">AP1462&amp;" Potencial / "&amp;AQ1462&amp;" Share"</f>
        <v>Alto Potencial / Alto Share</v>
      </c>
      <c r="AS1462" s="22" t="str">
        <f aca="false">IF(Q1462="Sí",IF(AO1462&gt;=Resumen!$B$29,"Alto","Bajo"),"")</f>
        <v>Alto</v>
      </c>
      <c r="AT1462" s="22" t="str">
        <f aca="false">IF(AS1462&lt;&gt;"",AP1462&amp;" Potencial / "&amp;AS1462&amp;" Share","")</f>
        <v>Alto Potencial / Alto Share</v>
      </c>
      <c r="AU1462" s="22" t="str">
        <f aca="false">IF(AH1462="","Sin dato",IF(AH1462-AO1462&gt;Resumen!$B$6,"Sobre-exhibido",IF(AO1462-AH1462&gt;Resumen!$B$6,"Sub-exhibido","En línea")))</f>
        <v>Sobre-exhibido</v>
      </c>
      <c r="AV1462" s="22" t="n">
        <f aca="false">IF(AT1462="","",IF(AT1462="Alto Potencial / Bajo Share",1,IF(AT1462="Alto Potencial / Alto Share",2,IF(AT1462="Bajo Potencial / Alto Share",3,4))))</f>
        <v>2</v>
      </c>
      <c r="AW1462" s="22" t="str">
        <f aca="false">IF(Q1462="No","Sin competencia directa",IF(AV1462=1,"1 - Foco Conquista (Alto Pot / Bajo Share)",IF(AV1462=2,"2 - Foco Defensa (Alto Pot / Alto Share)",IF(AV1462=3,"3 - Monitoreo (Bajo Pot / Alto Share)","4 - Baja Prioridad (Bajo Pot / Bajo Share)"))))</f>
        <v>2 - Foco Defensa (Alto Pot / Alto Share)</v>
      </c>
      <c r="AX1462" s="12" t="str">
        <f aca="false">IF(OR(IFERROR(AND(W1462&lt;&gt;"",Y1462&lt;&gt;"",Y1462-W1462&gt;Resumen!$B$8),FALSE()),IFERROR(AND(X1462&lt;&gt;"",Y1462&lt;&gt;"",Y1462-X1462&gt;Resumen!$B$8),FALSE())),MAX(IF(IFERROR(AND(W1462&lt;&gt;"",Y1462&lt;&gt;"",Y1462-W1462&gt;Resumen!$B$8),FALSE()),Y1462-W1462,0),IF(IFERROR(AND(X1462&lt;&gt;"",Y1462&lt;&gt;"",Y1462-X1462&gt;Resumen!$B$8),FALSE()),Y1462-X1462,0)),"")</f>
        <v/>
      </c>
      <c r="AY1462" s="22" t="str">
        <f aca="false">IF(OR(IFERROR(AND(W1462&lt;&gt;"",Y1462&lt;&gt;"",Y1462-W1462&gt;Resumen!$B$8),FALSE()),IFERROR(AND(X1462&lt;&gt;"",Y1462&lt;&gt;"",Y1462-X1462&gt;Resumen!$B$8),FALSE())),TRIM("Lays tiene mayor markup que "&amp;IF(IFERROR(AND(W1462&lt;&gt;"",Y1462&lt;&gt;"",Y1462-W1462&gt;Resumen!$B$8),FALSE()),"Quento ","")&amp;IF(IFERROR(AND(X1462&lt;&gt;"",Y1462&lt;&gt;"",Y1462-X1462&gt;Resumen!$B$8),FALSE()),"Julicroc ","")&amp;"en este PDV"),"")</f>
        <v/>
      </c>
      <c r="AZ1462" s="22" t="str">
        <f aca="false">IF(COUNTIF('Plan Pehuamar - Lista'!$A$2:$A$167,A1462)&gt;0,"Sí","No")</f>
        <v>No</v>
      </c>
      <c r="BA1462" s="22" t="str">
        <f aca="false">IF(COUNTIF('Plan Combo 9+1'!$A$2:$A$226,A1462)&gt;0,"Sí","No")</f>
        <v>No</v>
      </c>
      <c r="BB1462" s="22" t="str">
        <f aca="false">IF(AH1462="","No",IF(BA1462="Sí",IF((AO1462-AH1462)&gt;Resumen!$B$6,"Sí","No"),IF((AO1462-AH1462)&gt;=Resumen!$B$132,"Sí","No")))</f>
        <v>No</v>
      </c>
      <c r="BC1462" s="22" t="str">
        <f aca="false">IF(AND(N1462="Sí",AL1462="Sí",AI1462=0),"Sí","No")</f>
        <v>No</v>
      </c>
      <c r="BD1462" s="22" t="str">
        <f aca="false">IF(COUNTIF('Plan 9+1 (con Pehuamar)'!$A$2:$A$227,A1462)&gt;0,"Sí","No")</f>
        <v>No</v>
      </c>
    </row>
    <row r="1463" customFormat="false" ht="15" hidden="false" customHeight="true" outlineLevel="0" collapsed="false">
      <c r="A1463" s="6" t="n">
        <v>402031</v>
      </c>
      <c r="B1463" s="6" t="n">
        <v>7</v>
      </c>
      <c r="C1463" s="6" t="n">
        <v>704</v>
      </c>
      <c r="D1463" s="6" t="s">
        <v>359</v>
      </c>
      <c r="E1463" s="6" t="s">
        <v>1631</v>
      </c>
      <c r="F1463" s="6" t="s">
        <v>196</v>
      </c>
      <c r="G1463" s="6" t="s">
        <v>129</v>
      </c>
      <c r="H1463" s="6" t="s">
        <v>197</v>
      </c>
      <c r="I1463" s="27" t="n">
        <v>25</v>
      </c>
      <c r="J1463" s="27" t="n">
        <v>0</v>
      </c>
      <c r="K1463" s="27" t="n">
        <v>15</v>
      </c>
      <c r="L1463" s="28" t="n">
        <f aca="false">I1463+J1463</f>
        <v>25</v>
      </c>
      <c r="M1463" s="28" t="n">
        <f aca="false">L1463+K1463</f>
        <v>40</v>
      </c>
      <c r="N1463" s="22" t="str">
        <f aca="false">IF(I1463&gt;0,"Sí","No")</f>
        <v>Sí</v>
      </c>
      <c r="O1463" s="22" t="str">
        <f aca="false">IF(J1463&gt;0,"Sí","No")</f>
        <v>No</v>
      </c>
      <c r="P1463" s="22" t="str">
        <f aca="false">IF(K1463&gt;0,"Sí","No")</f>
        <v>Sí</v>
      </c>
      <c r="Q1463" s="22" t="str">
        <f aca="false">IF(OR(I1463&gt;0,J1463&gt;0),"Sí","No")</f>
        <v>Sí</v>
      </c>
      <c r="R1463" s="27" t="n">
        <v>1780</v>
      </c>
      <c r="S1463" s="27" t="n">
        <v>2700</v>
      </c>
      <c r="T1463" s="27"/>
      <c r="U1463" s="27"/>
      <c r="V1463" s="27" t="n">
        <v>3500</v>
      </c>
      <c r="W1463" s="12" t="n">
        <f aca="false">IF(AND(I1463&gt;0,R1463&gt;0),(S1463-R1463)/R1463,"")</f>
        <v>0.51685393258427</v>
      </c>
      <c r="X1463" s="12" t="str">
        <f aca="false">IF(AND(J1463&gt;0,T1463&gt;0),(U1463-T1463)/T1463,"")</f>
        <v/>
      </c>
      <c r="Y1463" s="12" t="n">
        <f aca="false">IF(AND(K1463&gt;0,V1463&gt;0),(V1463-Resumen!$B$7)/Resumen!$B$7,"")</f>
        <v>0.4</v>
      </c>
      <c r="Z1463" s="28" t="n">
        <f aca="false">IF(AND(K1463&gt;0,I1463&gt;0,V1463&gt;0,S1463&gt;0),V1463-S1463,"")</f>
        <v>800</v>
      </c>
      <c r="AA1463" s="12" t="n">
        <f aca="false">IF(Z1463&lt;&gt;"",Z1463/S1463,"")</f>
        <v>0.296296296296296</v>
      </c>
      <c r="AB1463" s="28" t="str">
        <f aca="false">IF(AND(K1463&gt;0,J1463&gt;0,V1463&gt;0,U1463&gt;0),V1463-U1463,"")</f>
        <v/>
      </c>
      <c r="AC1463" s="12" t="str">
        <f aca="false">IF(AB1463&lt;&gt;"",AB1463/U1463,"")</f>
        <v/>
      </c>
      <c r="AD1463" s="27" t="n">
        <v>5</v>
      </c>
      <c r="AE1463" s="27" t="n">
        <v>6</v>
      </c>
      <c r="AF1463" s="27" t="n">
        <v>0</v>
      </c>
      <c r="AG1463" s="28" t="n">
        <f aca="false">AD1463+AE1463+AF1463</f>
        <v>11</v>
      </c>
      <c r="AH1463" s="12" t="n">
        <f aca="false">IF(AG1463&gt;0,AD1463/AG1463,"")</f>
        <v>0.454545454545455</v>
      </c>
      <c r="AI1463" s="27" t="n">
        <v>0</v>
      </c>
      <c r="AJ1463" s="27" t="n">
        <v>0</v>
      </c>
      <c r="AK1463" s="27" t="n">
        <v>0</v>
      </c>
      <c r="AL1463" s="22" t="str">
        <f aca="false">IF(OR(AJ1463&gt;0,AK1463&gt;0),"Sí","No")</f>
        <v>No</v>
      </c>
      <c r="AM1463" s="6" t="s">
        <v>198</v>
      </c>
      <c r="AN1463" s="6"/>
      <c r="AO1463" s="12" t="n">
        <f aca="false">IF(M1463&gt;0,K1463/M1463,"")</f>
        <v>0.375</v>
      </c>
      <c r="AP1463" s="22" t="str">
        <f aca="false">IF(M1463&gt;=Resumen!$B$5,"Alto","Bajo")</f>
        <v>Alto</v>
      </c>
      <c r="AQ1463" s="22" t="str">
        <f aca="false">IF(AO1463&gt;=Resumen!$B$28,"Alto","Bajo")</f>
        <v>Bajo</v>
      </c>
      <c r="AR1463" s="22" t="str">
        <f aca="false">AP1463&amp;" Potencial / "&amp;AQ1463&amp;" Share"</f>
        <v>Alto Potencial / Bajo Share</v>
      </c>
      <c r="AS1463" s="22" t="str">
        <f aca="false">IF(Q1463="Sí",IF(AO1463&gt;=Resumen!$B$29,"Alto","Bajo"),"")</f>
        <v>Bajo</v>
      </c>
      <c r="AT1463" s="22" t="str">
        <f aca="false">IF(AS1463&lt;&gt;"",AP1463&amp;" Potencial / "&amp;AS1463&amp;" Share","")</f>
        <v>Alto Potencial / Bajo Share</v>
      </c>
      <c r="AU1463" s="22" t="str">
        <f aca="false">IF(AH1463="","Sin dato",IF(AH1463-AO1463&gt;Resumen!$B$6,"Sobre-exhibido",IF(AO1463-AH1463&gt;Resumen!$B$6,"Sub-exhibido","En línea")))</f>
        <v>Sobre-exhibido</v>
      </c>
      <c r="AV1463" s="22" t="n">
        <f aca="false">IF(AT1463="","",IF(AT1463="Alto Potencial / Bajo Share",1,IF(AT1463="Alto Potencial / Alto Share",2,IF(AT1463="Bajo Potencial / Alto Share",3,4))))</f>
        <v>1</v>
      </c>
      <c r="AW1463" s="22" t="str">
        <f aca="false">IF(Q1463="No","Sin competencia directa",IF(AV1463=1,"1 - Foco Conquista (Alto Pot / Bajo Share)",IF(AV1463=2,"2 - Foco Defensa (Alto Pot / Alto Share)",IF(AV1463=3,"3 - Monitoreo (Bajo Pot / Alto Share)","4 - Baja Prioridad (Bajo Pot / Bajo Share)"))))</f>
        <v>1 - Foco Conquista (Alto Pot / Bajo Share)</v>
      </c>
      <c r="AX1463" s="12" t="str">
        <f aca="false">IF(OR(IFERROR(AND(W1463&lt;&gt;"",Y1463&lt;&gt;"",Y1463-W1463&gt;Resumen!$B$8),FALSE()),IFERROR(AND(X1463&lt;&gt;"",Y1463&lt;&gt;"",Y1463-X1463&gt;Resumen!$B$8),FALSE())),MAX(IF(IFERROR(AND(W1463&lt;&gt;"",Y1463&lt;&gt;"",Y1463-W1463&gt;Resumen!$B$8),FALSE()),Y1463-W1463,0),IF(IFERROR(AND(X1463&lt;&gt;"",Y1463&lt;&gt;"",Y1463-X1463&gt;Resumen!$B$8),FALSE()),Y1463-X1463,0)),"")</f>
        <v/>
      </c>
      <c r="AY1463" s="22" t="str">
        <f aca="false">IF(OR(IFERROR(AND(W1463&lt;&gt;"",Y1463&lt;&gt;"",Y1463-W1463&gt;Resumen!$B$8),FALSE()),IFERROR(AND(X1463&lt;&gt;"",Y1463&lt;&gt;"",Y1463-X1463&gt;Resumen!$B$8),FALSE())),TRIM("Lays tiene mayor markup que "&amp;IF(IFERROR(AND(W1463&lt;&gt;"",Y1463&lt;&gt;"",Y1463-W1463&gt;Resumen!$B$8),FALSE()),"Quento ","")&amp;IF(IFERROR(AND(X1463&lt;&gt;"",Y1463&lt;&gt;"",Y1463-X1463&gt;Resumen!$B$8),FALSE()),"Julicroc ","")&amp;"en este PDV"),"")</f>
        <v/>
      </c>
      <c r="AZ1463" s="22" t="str">
        <f aca="false">IF(COUNTIF('Plan Pehuamar - Lista'!$A$2:$A$167,A1463)&gt;0,"Sí","No")</f>
        <v>No</v>
      </c>
      <c r="BA1463" s="22" t="str">
        <f aca="false">IF(COUNTIF('Plan Combo 9+1'!$A$2:$A$226,A1463)&gt;0,"Sí","No")</f>
        <v>Sí</v>
      </c>
      <c r="BB1463" s="22" t="str">
        <f aca="false">IF(AH1463="","No",IF(BA1463="Sí",IF((AO1463-AH1463)&gt;Resumen!$B$6,"Sí","No"),IF((AO1463-AH1463)&gt;=Resumen!$B$132,"Sí","No")))</f>
        <v>No</v>
      </c>
      <c r="BC1463" s="22" t="str">
        <f aca="false">IF(AND(N1463="Sí",AL1463="Sí",AI1463=0),"Sí","No")</f>
        <v>No</v>
      </c>
      <c r="BD1463" s="22" t="str">
        <f aca="false">IF(COUNTIF('Plan 9+1 (con Pehuamar)'!$A$2:$A$227,A1463)&gt;0,"Sí","No")</f>
        <v>No</v>
      </c>
    </row>
    <row r="1464" customFormat="false" ht="15" hidden="false" customHeight="true" outlineLevel="0" collapsed="false">
      <c r="A1464" s="6" t="n">
        <v>402035</v>
      </c>
      <c r="B1464" s="6" t="n">
        <v>7</v>
      </c>
      <c r="C1464" s="6" t="n">
        <v>704</v>
      </c>
      <c r="D1464" s="6" t="s">
        <v>359</v>
      </c>
      <c r="E1464" s="6" t="s">
        <v>1632</v>
      </c>
      <c r="F1464" s="6" t="s">
        <v>511</v>
      </c>
      <c r="G1464" s="6" t="s">
        <v>129</v>
      </c>
      <c r="H1464" s="6" t="s">
        <v>197</v>
      </c>
      <c r="I1464" s="27" t="n">
        <v>0</v>
      </c>
      <c r="J1464" s="27" t="n">
        <v>0</v>
      </c>
      <c r="K1464" s="27" t="n">
        <v>5.6</v>
      </c>
      <c r="L1464" s="28" t="n">
        <f aca="false">I1464+J1464</f>
        <v>0</v>
      </c>
      <c r="M1464" s="28" t="n">
        <f aca="false">L1464+K1464</f>
        <v>5.6</v>
      </c>
      <c r="N1464" s="22" t="str">
        <f aca="false">IF(I1464&gt;0,"Sí","No")</f>
        <v>No</v>
      </c>
      <c r="O1464" s="22" t="str">
        <f aca="false">IF(J1464&gt;0,"Sí","No")</f>
        <v>No</v>
      </c>
      <c r="P1464" s="22" t="str">
        <f aca="false">IF(K1464&gt;0,"Sí","No")</f>
        <v>Sí</v>
      </c>
      <c r="Q1464" s="22" t="str">
        <f aca="false">IF(OR(I1464&gt;0,J1464&gt;0),"Sí","No")</f>
        <v>No</v>
      </c>
      <c r="R1464" s="27"/>
      <c r="S1464" s="27"/>
      <c r="T1464" s="27"/>
      <c r="U1464" s="27"/>
      <c r="V1464" s="27"/>
      <c r="W1464" s="12" t="str">
        <f aca="false">IF(AND(I1464&gt;0,R1464&gt;0),(S1464-R1464)/R1464,"")</f>
        <v/>
      </c>
      <c r="X1464" s="12" t="str">
        <f aca="false">IF(AND(J1464&gt;0,T1464&gt;0),(U1464-T1464)/T1464,"")</f>
        <v/>
      </c>
      <c r="Y1464" s="12" t="str">
        <f aca="false">IF(AND(K1464&gt;0,V1464&gt;0),(V1464-Resumen!$B$7)/Resumen!$B$7,"")</f>
        <v/>
      </c>
      <c r="Z1464" s="28" t="str">
        <f aca="false">IF(AND(K1464&gt;0,I1464&gt;0,V1464&gt;0,S1464&gt;0),V1464-S1464,"")</f>
        <v/>
      </c>
      <c r="AA1464" s="12" t="str">
        <f aca="false">IF(Z1464&lt;&gt;"",Z1464/S1464,"")</f>
        <v/>
      </c>
      <c r="AB1464" s="28" t="str">
        <f aca="false">IF(AND(K1464&gt;0,J1464&gt;0,V1464&gt;0,U1464&gt;0),V1464-U1464,"")</f>
        <v/>
      </c>
      <c r="AC1464" s="12" t="str">
        <f aca="false">IF(AB1464&lt;&gt;"",AB1464/U1464,"")</f>
        <v/>
      </c>
      <c r="AD1464" s="27" t="n">
        <v>0</v>
      </c>
      <c r="AE1464" s="27" t="n">
        <v>0</v>
      </c>
      <c r="AF1464" s="27" t="n">
        <v>0</v>
      </c>
      <c r="AG1464" s="28" t="n">
        <f aca="false">AD1464+AE1464+AF1464</f>
        <v>0</v>
      </c>
      <c r="AH1464" s="12" t="str">
        <f aca="false">IF(AG1464&gt;0,AD1464/AG1464,"")</f>
        <v/>
      </c>
      <c r="AI1464" s="27" t="n">
        <v>0</v>
      </c>
      <c r="AJ1464" s="27" t="n">
        <v>0</v>
      </c>
      <c r="AK1464" s="27" t="n">
        <v>0</v>
      </c>
      <c r="AL1464" s="22" t="str">
        <f aca="false">IF(OR(AJ1464&gt;0,AK1464&gt;0),"Sí","No")</f>
        <v>No</v>
      </c>
      <c r="AM1464" s="6"/>
      <c r="AN1464" s="6"/>
      <c r="AO1464" s="12" t="n">
        <f aca="false">IF(M1464&gt;0,K1464/M1464,"")</f>
        <v>1</v>
      </c>
      <c r="AP1464" s="22" t="str">
        <f aca="false">IF(M1464&gt;=Resumen!$B$5,"Alto","Bajo")</f>
        <v>Bajo</v>
      </c>
      <c r="AQ1464" s="22" t="str">
        <f aca="false">IF(AO1464&gt;=Resumen!$B$28,"Alto","Bajo")</f>
        <v>Alto</v>
      </c>
      <c r="AR1464" s="22" t="str">
        <f aca="false">AP1464&amp;" Potencial / "&amp;AQ1464&amp;" Share"</f>
        <v>Bajo Potencial / Alto Share</v>
      </c>
      <c r="AS1464" s="22" t="str">
        <f aca="false">IF(Q1464="Sí",IF(AO1464&gt;=Resumen!$B$29,"Alto","Bajo"),"")</f>
        <v/>
      </c>
      <c r="AT1464" s="22" t="str">
        <f aca="false">IF(AS1464&lt;&gt;"",AP1464&amp;" Potencial / "&amp;AS1464&amp;" Share","")</f>
        <v/>
      </c>
      <c r="AU1464" s="22" t="str">
        <f aca="false">IF(AH1464="","Sin dato",IF(AH1464-AO1464&gt;Resumen!$B$6,"Sobre-exhibido",IF(AO1464-AH1464&gt;Resumen!$B$6,"Sub-exhibido","En línea")))</f>
        <v>Sin dato</v>
      </c>
      <c r="AV1464" s="22" t="str">
        <f aca="false">IF(AT1464="","",IF(AT1464="Alto Potencial / Bajo Share",1,IF(AT1464="Alto Potencial / Alto Share",2,IF(AT1464="Bajo Potencial / Alto Share",3,4))))</f>
        <v/>
      </c>
      <c r="AW1464" s="22" t="str">
        <f aca="false">IF(Q1464="No","Sin competencia directa",IF(AV1464=1,"1 - Foco Conquista (Alto Pot / Bajo Share)",IF(AV1464=2,"2 - Foco Defensa (Alto Pot / Alto Share)",IF(AV1464=3,"3 - Monitoreo (Bajo Pot / Alto Share)","4 - Baja Prioridad (Bajo Pot / Bajo Share)"))))</f>
        <v>Sin competencia directa</v>
      </c>
      <c r="AX1464" s="12" t="str">
        <f aca="false">IF(OR(IFERROR(AND(W1464&lt;&gt;"",Y1464&lt;&gt;"",Y1464-W1464&gt;Resumen!$B$8),FALSE()),IFERROR(AND(X1464&lt;&gt;"",Y1464&lt;&gt;"",Y1464-X1464&gt;Resumen!$B$8),FALSE())),MAX(IF(IFERROR(AND(W1464&lt;&gt;"",Y1464&lt;&gt;"",Y1464-W1464&gt;Resumen!$B$8),FALSE()),Y1464-W1464,0),IF(IFERROR(AND(X1464&lt;&gt;"",Y1464&lt;&gt;"",Y1464-X1464&gt;Resumen!$B$8),FALSE()),Y1464-X1464,0)),"")</f>
        <v/>
      </c>
      <c r="AY1464" s="22" t="str">
        <f aca="false">IF(OR(IFERROR(AND(W1464&lt;&gt;"",Y1464&lt;&gt;"",Y1464-W1464&gt;Resumen!$B$8),FALSE()),IFERROR(AND(X1464&lt;&gt;"",Y1464&lt;&gt;"",Y1464-X1464&gt;Resumen!$B$8),FALSE())),TRIM("Lays tiene mayor markup que "&amp;IF(IFERROR(AND(W1464&lt;&gt;"",Y1464&lt;&gt;"",Y1464-W1464&gt;Resumen!$B$8),FALSE()),"Quento ","")&amp;IF(IFERROR(AND(X1464&lt;&gt;"",Y1464&lt;&gt;"",Y1464-X1464&gt;Resumen!$B$8),FALSE()),"Julicroc ","")&amp;"en este PDV"),"")</f>
        <v/>
      </c>
      <c r="AZ1464" s="22" t="str">
        <f aca="false">IF(COUNTIF('Plan Pehuamar - Lista'!$A$2:$A$167,A1464)&gt;0,"Sí","No")</f>
        <v>No</v>
      </c>
      <c r="BA1464" s="22" t="str">
        <f aca="false">IF(COUNTIF('Plan Combo 9+1'!$A$2:$A$226,A1464)&gt;0,"Sí","No")</f>
        <v>No</v>
      </c>
      <c r="BB1464" s="22" t="str">
        <f aca="false">IF(AH1464="","No",IF(BA1464="Sí",IF((AO1464-AH1464)&gt;Resumen!$B$6,"Sí","No"),IF((AO1464-AH1464)&gt;=Resumen!$B$132,"Sí","No")))</f>
        <v>No</v>
      </c>
      <c r="BC1464" s="22" t="str">
        <f aca="false">IF(AND(N1464="Sí",AL1464="Sí",AI1464=0),"Sí","No")</f>
        <v>No</v>
      </c>
      <c r="BD1464" s="22" t="str">
        <f aca="false">IF(COUNTIF('Plan 9+1 (con Pehuamar)'!$A$2:$A$227,A1464)&gt;0,"Sí","No")</f>
        <v>No</v>
      </c>
    </row>
    <row r="1465" customFormat="false" ht="15" hidden="false" customHeight="true" outlineLevel="0" collapsed="false">
      <c r="A1465" s="6" t="n">
        <v>402039</v>
      </c>
      <c r="B1465" s="6" t="n">
        <v>7</v>
      </c>
      <c r="C1465" s="6" t="n">
        <v>704</v>
      </c>
      <c r="D1465" s="6" t="s">
        <v>359</v>
      </c>
      <c r="E1465" s="6" t="s">
        <v>1633</v>
      </c>
      <c r="F1465" s="6" t="s">
        <v>196</v>
      </c>
      <c r="G1465" s="6" t="s">
        <v>129</v>
      </c>
      <c r="H1465" s="6" t="s">
        <v>197</v>
      </c>
      <c r="I1465" s="27" t="n">
        <v>0</v>
      </c>
      <c r="J1465" s="27" t="n">
        <v>0</v>
      </c>
      <c r="K1465" s="27" t="n">
        <v>0.9</v>
      </c>
      <c r="L1465" s="28" t="n">
        <f aca="false">I1465+J1465</f>
        <v>0</v>
      </c>
      <c r="M1465" s="28" t="n">
        <f aca="false">L1465+K1465</f>
        <v>0.9</v>
      </c>
      <c r="N1465" s="22" t="str">
        <f aca="false">IF(I1465&gt;0,"Sí","No")</f>
        <v>No</v>
      </c>
      <c r="O1465" s="22" t="str">
        <f aca="false">IF(J1465&gt;0,"Sí","No")</f>
        <v>No</v>
      </c>
      <c r="P1465" s="22" t="str">
        <f aca="false">IF(K1465&gt;0,"Sí","No")</f>
        <v>Sí</v>
      </c>
      <c r="Q1465" s="22" t="str">
        <f aca="false">IF(OR(I1465&gt;0,J1465&gt;0),"Sí","No")</f>
        <v>No</v>
      </c>
      <c r="R1465" s="27"/>
      <c r="S1465" s="27"/>
      <c r="T1465" s="27"/>
      <c r="U1465" s="27"/>
      <c r="V1465" s="27"/>
      <c r="W1465" s="12" t="str">
        <f aca="false">IF(AND(I1465&gt;0,R1465&gt;0),(S1465-R1465)/R1465,"")</f>
        <v/>
      </c>
      <c r="X1465" s="12" t="str">
        <f aca="false">IF(AND(J1465&gt;0,T1465&gt;0),(U1465-T1465)/T1465,"")</f>
        <v/>
      </c>
      <c r="Y1465" s="12" t="str">
        <f aca="false">IF(AND(K1465&gt;0,V1465&gt;0),(V1465-Resumen!$B$7)/Resumen!$B$7,"")</f>
        <v/>
      </c>
      <c r="Z1465" s="28" t="str">
        <f aca="false">IF(AND(K1465&gt;0,I1465&gt;0,V1465&gt;0,S1465&gt;0),V1465-S1465,"")</f>
        <v/>
      </c>
      <c r="AA1465" s="12" t="str">
        <f aca="false">IF(Z1465&lt;&gt;"",Z1465/S1465,"")</f>
        <v/>
      </c>
      <c r="AB1465" s="28" t="str">
        <f aca="false">IF(AND(K1465&gt;0,J1465&gt;0,V1465&gt;0,U1465&gt;0),V1465-U1465,"")</f>
        <v/>
      </c>
      <c r="AC1465" s="12" t="str">
        <f aca="false">IF(AB1465&lt;&gt;"",AB1465/U1465,"")</f>
        <v/>
      </c>
      <c r="AD1465" s="27" t="n">
        <v>0</v>
      </c>
      <c r="AE1465" s="27" t="n">
        <v>0</v>
      </c>
      <c r="AF1465" s="27" t="n">
        <v>0</v>
      </c>
      <c r="AG1465" s="28" t="n">
        <f aca="false">AD1465+AE1465+AF1465</f>
        <v>0</v>
      </c>
      <c r="AH1465" s="12" t="str">
        <f aca="false">IF(AG1465&gt;0,AD1465/AG1465,"")</f>
        <v/>
      </c>
      <c r="AI1465" s="27" t="n">
        <v>0</v>
      </c>
      <c r="AJ1465" s="27" t="n">
        <v>0</v>
      </c>
      <c r="AK1465" s="27" t="n">
        <v>0</v>
      </c>
      <c r="AL1465" s="22" t="str">
        <f aca="false">IF(OR(AJ1465&gt;0,AK1465&gt;0),"Sí","No")</f>
        <v>No</v>
      </c>
      <c r="AM1465" s="6"/>
      <c r="AN1465" s="6"/>
      <c r="AO1465" s="12" t="n">
        <f aca="false">IF(M1465&gt;0,K1465/M1465,"")</f>
        <v>1</v>
      </c>
      <c r="AP1465" s="22" t="str">
        <f aca="false">IF(M1465&gt;=Resumen!$B$5,"Alto","Bajo")</f>
        <v>Bajo</v>
      </c>
      <c r="AQ1465" s="22" t="str">
        <f aca="false">IF(AO1465&gt;=Resumen!$B$28,"Alto","Bajo")</f>
        <v>Alto</v>
      </c>
      <c r="AR1465" s="22" t="str">
        <f aca="false">AP1465&amp;" Potencial / "&amp;AQ1465&amp;" Share"</f>
        <v>Bajo Potencial / Alto Share</v>
      </c>
      <c r="AS1465" s="22" t="str">
        <f aca="false">IF(Q1465="Sí",IF(AO1465&gt;=Resumen!$B$29,"Alto","Bajo"),"")</f>
        <v/>
      </c>
      <c r="AT1465" s="22" t="str">
        <f aca="false">IF(AS1465&lt;&gt;"",AP1465&amp;" Potencial / "&amp;AS1465&amp;" Share","")</f>
        <v/>
      </c>
      <c r="AU1465" s="22" t="str">
        <f aca="false">IF(AH1465="","Sin dato",IF(AH1465-AO1465&gt;Resumen!$B$6,"Sobre-exhibido",IF(AO1465-AH1465&gt;Resumen!$B$6,"Sub-exhibido","En línea")))</f>
        <v>Sin dato</v>
      </c>
      <c r="AV1465" s="22" t="str">
        <f aca="false">IF(AT1465="","",IF(AT1465="Alto Potencial / Bajo Share",1,IF(AT1465="Alto Potencial / Alto Share",2,IF(AT1465="Bajo Potencial / Alto Share",3,4))))</f>
        <v/>
      </c>
      <c r="AW1465" s="22" t="str">
        <f aca="false">IF(Q1465="No","Sin competencia directa",IF(AV1465=1,"1 - Foco Conquista (Alto Pot / Bajo Share)",IF(AV1465=2,"2 - Foco Defensa (Alto Pot / Alto Share)",IF(AV1465=3,"3 - Monitoreo (Bajo Pot / Alto Share)","4 - Baja Prioridad (Bajo Pot / Bajo Share)"))))</f>
        <v>Sin competencia directa</v>
      </c>
      <c r="AX1465" s="12" t="str">
        <f aca="false">IF(OR(IFERROR(AND(W1465&lt;&gt;"",Y1465&lt;&gt;"",Y1465-W1465&gt;Resumen!$B$8),FALSE()),IFERROR(AND(X1465&lt;&gt;"",Y1465&lt;&gt;"",Y1465-X1465&gt;Resumen!$B$8),FALSE())),MAX(IF(IFERROR(AND(W1465&lt;&gt;"",Y1465&lt;&gt;"",Y1465-W1465&gt;Resumen!$B$8),FALSE()),Y1465-W1465,0),IF(IFERROR(AND(X1465&lt;&gt;"",Y1465&lt;&gt;"",Y1465-X1465&gt;Resumen!$B$8),FALSE()),Y1465-X1465,0)),"")</f>
        <v/>
      </c>
      <c r="AY1465" s="22" t="str">
        <f aca="false">IF(OR(IFERROR(AND(W1465&lt;&gt;"",Y1465&lt;&gt;"",Y1465-W1465&gt;Resumen!$B$8),FALSE()),IFERROR(AND(X1465&lt;&gt;"",Y1465&lt;&gt;"",Y1465-X1465&gt;Resumen!$B$8),FALSE())),TRIM("Lays tiene mayor markup que "&amp;IF(IFERROR(AND(W1465&lt;&gt;"",Y1465&lt;&gt;"",Y1465-W1465&gt;Resumen!$B$8),FALSE()),"Quento ","")&amp;IF(IFERROR(AND(X1465&lt;&gt;"",Y1465&lt;&gt;"",Y1465-X1465&gt;Resumen!$B$8),FALSE()),"Julicroc ","")&amp;"en este PDV"),"")</f>
        <v/>
      </c>
      <c r="AZ1465" s="22" t="str">
        <f aca="false">IF(COUNTIF('Plan Pehuamar - Lista'!$A$2:$A$167,A1465)&gt;0,"Sí","No")</f>
        <v>No</v>
      </c>
      <c r="BA1465" s="22" t="str">
        <f aca="false">IF(COUNTIF('Plan Combo 9+1'!$A$2:$A$226,A1465)&gt;0,"Sí","No")</f>
        <v>No</v>
      </c>
      <c r="BB1465" s="22" t="str">
        <f aca="false">IF(AH1465="","No",IF(BA1465="Sí",IF((AO1465-AH1465)&gt;Resumen!$B$6,"Sí","No"),IF((AO1465-AH1465)&gt;=Resumen!$B$132,"Sí","No")))</f>
        <v>No</v>
      </c>
      <c r="BC1465" s="22" t="str">
        <f aca="false">IF(AND(N1465="Sí",AL1465="Sí",AI1465=0),"Sí","No")</f>
        <v>No</v>
      </c>
      <c r="BD1465" s="22" t="str">
        <f aca="false">IF(COUNTIF('Plan 9+1 (con Pehuamar)'!$A$2:$A$227,A1465)&gt;0,"Sí","No")</f>
        <v>No</v>
      </c>
    </row>
    <row r="1466" customFormat="false" ht="15" hidden="false" customHeight="true" outlineLevel="0" collapsed="false">
      <c r="A1466" s="6" t="n">
        <v>402043</v>
      </c>
      <c r="B1466" s="6" t="n">
        <v>7</v>
      </c>
      <c r="C1466" s="6" t="n">
        <v>704</v>
      </c>
      <c r="D1466" s="6" t="s">
        <v>359</v>
      </c>
      <c r="E1466" s="6" t="s">
        <v>1634</v>
      </c>
      <c r="F1466" s="6" t="s">
        <v>201</v>
      </c>
      <c r="G1466" s="6" t="s">
        <v>129</v>
      </c>
      <c r="H1466" s="6" t="s">
        <v>197</v>
      </c>
      <c r="I1466" s="27" t="n">
        <v>20</v>
      </c>
      <c r="J1466" s="27" t="n">
        <v>0</v>
      </c>
      <c r="K1466" s="27" t="n">
        <v>15</v>
      </c>
      <c r="L1466" s="28" t="n">
        <f aca="false">I1466+J1466</f>
        <v>20</v>
      </c>
      <c r="M1466" s="28" t="n">
        <f aca="false">L1466+K1466</f>
        <v>35</v>
      </c>
      <c r="N1466" s="22" t="str">
        <f aca="false">IF(I1466&gt;0,"Sí","No")</f>
        <v>Sí</v>
      </c>
      <c r="O1466" s="22" t="str">
        <f aca="false">IF(J1466&gt;0,"Sí","No")</f>
        <v>No</v>
      </c>
      <c r="P1466" s="22" t="str">
        <f aca="false">IF(K1466&gt;0,"Sí","No")</f>
        <v>Sí</v>
      </c>
      <c r="Q1466" s="22" t="str">
        <f aca="false">IF(OR(I1466&gt;0,J1466&gt;0),"Sí","No")</f>
        <v>Sí</v>
      </c>
      <c r="R1466" s="27" t="n">
        <v>1800</v>
      </c>
      <c r="S1466" s="27" t="n">
        <v>2700</v>
      </c>
      <c r="T1466" s="27"/>
      <c r="U1466" s="27"/>
      <c r="V1466" s="27" t="n">
        <v>3400</v>
      </c>
      <c r="W1466" s="12" t="n">
        <f aca="false">IF(AND(I1466&gt;0,R1466&gt;0),(S1466-R1466)/R1466,"")</f>
        <v>0.5</v>
      </c>
      <c r="X1466" s="12" t="str">
        <f aca="false">IF(AND(J1466&gt;0,T1466&gt;0),(U1466-T1466)/T1466,"")</f>
        <v/>
      </c>
      <c r="Y1466" s="12" t="n">
        <f aca="false">IF(AND(K1466&gt;0,V1466&gt;0),(V1466-Resumen!$B$7)/Resumen!$B$7,"")</f>
        <v>0.36</v>
      </c>
      <c r="Z1466" s="28" t="n">
        <f aca="false">IF(AND(K1466&gt;0,I1466&gt;0,V1466&gt;0,S1466&gt;0),V1466-S1466,"")</f>
        <v>700</v>
      </c>
      <c r="AA1466" s="12" t="n">
        <f aca="false">IF(Z1466&lt;&gt;"",Z1466/S1466,"")</f>
        <v>0.259259259259259</v>
      </c>
      <c r="AB1466" s="28" t="str">
        <f aca="false">IF(AND(K1466&gt;0,J1466&gt;0,V1466&gt;0,U1466&gt;0),V1466-U1466,"")</f>
        <v/>
      </c>
      <c r="AC1466" s="12" t="str">
        <f aca="false">IF(AB1466&lt;&gt;"",AB1466/U1466,"")</f>
        <v/>
      </c>
      <c r="AD1466" s="27" t="n">
        <v>5</v>
      </c>
      <c r="AE1466" s="27" t="n">
        <v>5</v>
      </c>
      <c r="AF1466" s="27" t="n">
        <v>0</v>
      </c>
      <c r="AG1466" s="28" t="n">
        <f aca="false">AD1466+AE1466+AF1466</f>
        <v>10</v>
      </c>
      <c r="AH1466" s="12" t="n">
        <f aca="false">IF(AG1466&gt;0,AD1466/AG1466,"")</f>
        <v>0.5</v>
      </c>
      <c r="AI1466" s="27" t="n">
        <v>0</v>
      </c>
      <c r="AJ1466" s="27" t="n">
        <v>0</v>
      </c>
      <c r="AK1466" s="27" t="n">
        <v>0</v>
      </c>
      <c r="AL1466" s="22" t="str">
        <f aca="false">IF(OR(AJ1466&gt;0,AK1466&gt;0),"Sí","No")</f>
        <v>No</v>
      </c>
      <c r="AM1466" s="6" t="s">
        <v>198</v>
      </c>
      <c r="AN1466" s="6"/>
      <c r="AO1466" s="12" t="n">
        <f aca="false">IF(M1466&gt;0,K1466/M1466,"")</f>
        <v>0.428571428571429</v>
      </c>
      <c r="AP1466" s="22" t="str">
        <f aca="false">IF(M1466&gt;=Resumen!$B$5,"Alto","Bajo")</f>
        <v>Bajo</v>
      </c>
      <c r="AQ1466" s="22" t="str">
        <f aca="false">IF(AO1466&gt;=Resumen!$B$28,"Alto","Bajo")</f>
        <v>Alto</v>
      </c>
      <c r="AR1466" s="22" t="str">
        <f aca="false">AP1466&amp;" Potencial / "&amp;AQ1466&amp;" Share"</f>
        <v>Bajo Potencial / Alto Share</v>
      </c>
      <c r="AS1466" s="22" t="str">
        <f aca="false">IF(Q1466="Sí",IF(AO1466&gt;=Resumen!$B$29,"Alto","Bajo"),"")</f>
        <v>Bajo</v>
      </c>
      <c r="AT1466" s="22" t="str">
        <f aca="false">IF(AS1466&lt;&gt;"",AP1466&amp;" Potencial / "&amp;AS1466&amp;" Share","")</f>
        <v>Bajo Potencial / Bajo Share</v>
      </c>
      <c r="AU1466" s="22" t="str">
        <f aca="false">IF(AH1466="","Sin dato",IF(AH1466-AO1466&gt;Resumen!$B$6,"Sobre-exhibido",IF(AO1466-AH1466&gt;Resumen!$B$6,"Sub-exhibido","En línea")))</f>
        <v>Sobre-exhibido</v>
      </c>
      <c r="AV1466" s="22" t="n">
        <f aca="false">IF(AT1466="","",IF(AT1466="Alto Potencial / Bajo Share",1,IF(AT1466="Alto Potencial / Alto Share",2,IF(AT1466="Bajo Potencial / Alto Share",3,4))))</f>
        <v>4</v>
      </c>
      <c r="AW1466" s="22" t="str">
        <f aca="false">IF(Q1466="No","Sin competencia directa",IF(AV1466=1,"1 - Foco Conquista (Alto Pot / Bajo Share)",IF(AV1466=2,"2 - Foco Defensa (Alto Pot / Alto Share)",IF(AV1466=3,"3 - Monitoreo (Bajo Pot / Alto Share)","4 - Baja Prioridad (Bajo Pot / Bajo Share)"))))</f>
        <v>4 - Baja Prioridad (Bajo Pot / Bajo Share)</v>
      </c>
      <c r="AX1466" s="12" t="str">
        <f aca="false">IF(OR(IFERROR(AND(W1466&lt;&gt;"",Y1466&lt;&gt;"",Y1466-W1466&gt;Resumen!$B$8),FALSE()),IFERROR(AND(X1466&lt;&gt;"",Y1466&lt;&gt;"",Y1466-X1466&gt;Resumen!$B$8),FALSE())),MAX(IF(IFERROR(AND(W1466&lt;&gt;"",Y1466&lt;&gt;"",Y1466-W1466&gt;Resumen!$B$8),FALSE()),Y1466-W1466,0),IF(IFERROR(AND(X1466&lt;&gt;"",Y1466&lt;&gt;"",Y1466-X1466&gt;Resumen!$B$8),FALSE()),Y1466-X1466,0)),"")</f>
        <v/>
      </c>
      <c r="AY1466" s="22" t="str">
        <f aca="false">IF(OR(IFERROR(AND(W1466&lt;&gt;"",Y1466&lt;&gt;"",Y1466-W1466&gt;Resumen!$B$8),FALSE()),IFERROR(AND(X1466&lt;&gt;"",Y1466&lt;&gt;"",Y1466-X1466&gt;Resumen!$B$8),FALSE())),TRIM("Lays tiene mayor markup que "&amp;IF(IFERROR(AND(W1466&lt;&gt;"",Y1466&lt;&gt;"",Y1466-W1466&gt;Resumen!$B$8),FALSE()),"Quento ","")&amp;IF(IFERROR(AND(X1466&lt;&gt;"",Y1466&lt;&gt;"",Y1466-X1466&gt;Resumen!$B$8),FALSE()),"Julicroc ","")&amp;"en este PDV"),"")</f>
        <v/>
      </c>
      <c r="AZ1466" s="22" t="str">
        <f aca="false">IF(COUNTIF('Plan Pehuamar - Lista'!$A$2:$A$167,A1466)&gt;0,"Sí","No")</f>
        <v>No</v>
      </c>
      <c r="BA1466" s="22" t="str">
        <f aca="false">IF(COUNTIF('Plan Combo 9+1'!$A$2:$A$226,A1466)&gt;0,"Sí","No")</f>
        <v>No</v>
      </c>
      <c r="BB1466" s="22" t="str">
        <f aca="false">IF(AH1466="","No",IF(BA1466="Sí",IF((AO1466-AH1466)&gt;Resumen!$B$6,"Sí","No"),IF((AO1466-AH1466)&gt;=Resumen!$B$132,"Sí","No")))</f>
        <v>No</v>
      </c>
      <c r="BC1466" s="22" t="str">
        <f aca="false">IF(AND(N1466="Sí",AL1466="Sí",AI1466=0),"Sí","No")</f>
        <v>No</v>
      </c>
      <c r="BD1466" s="22" t="str">
        <f aca="false">IF(COUNTIF('Plan 9+1 (con Pehuamar)'!$A$2:$A$227,A1466)&gt;0,"Sí","No")</f>
        <v>No</v>
      </c>
    </row>
    <row r="1467" customFormat="false" ht="15" hidden="false" customHeight="true" outlineLevel="0" collapsed="false">
      <c r="A1467" s="6" t="n">
        <v>402052</v>
      </c>
      <c r="B1467" s="6" t="n">
        <v>7</v>
      </c>
      <c r="C1467" s="6" t="n">
        <v>704</v>
      </c>
      <c r="D1467" s="6" t="s">
        <v>359</v>
      </c>
      <c r="E1467" s="6" t="s">
        <v>1635</v>
      </c>
      <c r="F1467" s="6" t="s">
        <v>196</v>
      </c>
      <c r="G1467" s="6" t="s">
        <v>129</v>
      </c>
      <c r="H1467" s="6" t="s">
        <v>197</v>
      </c>
      <c r="I1467" s="27" t="n">
        <v>20</v>
      </c>
      <c r="J1467" s="27" t="n">
        <v>6</v>
      </c>
      <c r="K1467" s="27" t="n">
        <v>10</v>
      </c>
      <c r="L1467" s="28" t="n">
        <f aca="false">I1467+J1467</f>
        <v>26</v>
      </c>
      <c r="M1467" s="28" t="n">
        <f aca="false">L1467+K1467</f>
        <v>36</v>
      </c>
      <c r="N1467" s="22" t="str">
        <f aca="false">IF(I1467&gt;0,"Sí","No")</f>
        <v>Sí</v>
      </c>
      <c r="O1467" s="22" t="str">
        <f aca="false">IF(J1467&gt;0,"Sí","No")</f>
        <v>Sí</v>
      </c>
      <c r="P1467" s="22" t="str">
        <f aca="false">IF(K1467&gt;0,"Sí","No")</f>
        <v>Sí</v>
      </c>
      <c r="Q1467" s="22" t="str">
        <f aca="false">IF(OR(I1467&gt;0,J1467&gt;0),"Sí","No")</f>
        <v>Sí</v>
      </c>
      <c r="R1467" s="27" t="n">
        <v>1800</v>
      </c>
      <c r="S1467" s="27" t="n">
        <v>2700</v>
      </c>
      <c r="T1467" s="27" t="n">
        <v>1310</v>
      </c>
      <c r="U1467" s="27" t="n">
        <v>2000</v>
      </c>
      <c r="V1467" s="27" t="n">
        <v>3500</v>
      </c>
      <c r="W1467" s="12" t="n">
        <f aca="false">IF(AND(I1467&gt;0,R1467&gt;0),(S1467-R1467)/R1467,"")</f>
        <v>0.5</v>
      </c>
      <c r="X1467" s="12" t="n">
        <f aca="false">IF(AND(J1467&gt;0,T1467&gt;0),(U1467-T1467)/T1467,"")</f>
        <v>0.526717557251908</v>
      </c>
      <c r="Y1467" s="12" t="n">
        <f aca="false">IF(AND(K1467&gt;0,V1467&gt;0),(V1467-Resumen!$B$7)/Resumen!$B$7,"")</f>
        <v>0.4</v>
      </c>
      <c r="Z1467" s="28" t="n">
        <f aca="false">IF(AND(K1467&gt;0,I1467&gt;0,V1467&gt;0,S1467&gt;0),V1467-S1467,"")</f>
        <v>800</v>
      </c>
      <c r="AA1467" s="12" t="n">
        <f aca="false">IF(Z1467&lt;&gt;"",Z1467/S1467,"")</f>
        <v>0.296296296296296</v>
      </c>
      <c r="AB1467" s="28" t="n">
        <f aca="false">IF(AND(K1467&gt;0,J1467&gt;0,V1467&gt;0,U1467&gt;0),V1467-U1467,"")</f>
        <v>1500</v>
      </c>
      <c r="AC1467" s="12" t="n">
        <f aca="false">IF(AB1467&lt;&gt;"",AB1467/U1467,"")</f>
        <v>0.75</v>
      </c>
      <c r="AD1467" s="27" t="n">
        <v>6</v>
      </c>
      <c r="AE1467" s="27" t="n">
        <v>5</v>
      </c>
      <c r="AF1467" s="27" t="n">
        <v>3</v>
      </c>
      <c r="AG1467" s="28" t="n">
        <f aca="false">AD1467+AE1467+AF1467</f>
        <v>14</v>
      </c>
      <c r="AH1467" s="12" t="n">
        <f aca="false">IF(AG1467&gt;0,AD1467/AG1467,"")</f>
        <v>0.428571428571429</v>
      </c>
      <c r="AI1467" s="27" t="n">
        <v>0</v>
      </c>
      <c r="AJ1467" s="27" t="n">
        <v>0</v>
      </c>
      <c r="AK1467" s="27" t="n">
        <v>0</v>
      </c>
      <c r="AL1467" s="22" t="str">
        <f aca="false">IF(OR(AJ1467&gt;0,AK1467&gt;0),"Sí","No")</f>
        <v>No</v>
      </c>
      <c r="AM1467" s="6" t="s">
        <v>198</v>
      </c>
      <c r="AN1467" s="6" t="s">
        <v>198</v>
      </c>
      <c r="AO1467" s="12" t="n">
        <f aca="false">IF(M1467&gt;0,K1467/M1467,"")</f>
        <v>0.277777777777778</v>
      </c>
      <c r="AP1467" s="22" t="str">
        <f aca="false">IF(M1467&gt;=Resumen!$B$5,"Alto","Bajo")</f>
        <v>Bajo</v>
      </c>
      <c r="AQ1467" s="22" t="str">
        <f aca="false">IF(AO1467&gt;=Resumen!$B$28,"Alto","Bajo")</f>
        <v>Bajo</v>
      </c>
      <c r="AR1467" s="22" t="str">
        <f aca="false">AP1467&amp;" Potencial / "&amp;AQ1467&amp;" Share"</f>
        <v>Bajo Potencial / Bajo Share</v>
      </c>
      <c r="AS1467" s="22" t="str">
        <f aca="false">IF(Q1467="Sí",IF(AO1467&gt;=Resumen!$B$29,"Alto","Bajo"),"")</f>
        <v>Bajo</v>
      </c>
      <c r="AT1467" s="22" t="str">
        <f aca="false">IF(AS1467&lt;&gt;"",AP1467&amp;" Potencial / "&amp;AS1467&amp;" Share","")</f>
        <v>Bajo Potencial / Bajo Share</v>
      </c>
      <c r="AU1467" s="22" t="str">
        <f aca="false">IF(AH1467="","Sin dato",IF(AH1467-AO1467&gt;Resumen!$B$6,"Sobre-exhibido",IF(AO1467-AH1467&gt;Resumen!$B$6,"Sub-exhibido","En línea")))</f>
        <v>Sobre-exhibido</v>
      </c>
      <c r="AV1467" s="22" t="n">
        <f aca="false">IF(AT1467="","",IF(AT1467="Alto Potencial / Bajo Share",1,IF(AT1467="Alto Potencial / Alto Share",2,IF(AT1467="Bajo Potencial / Alto Share",3,4))))</f>
        <v>4</v>
      </c>
      <c r="AW1467" s="22" t="str">
        <f aca="false">IF(Q1467="No","Sin competencia directa",IF(AV1467=1,"1 - Foco Conquista (Alto Pot / Bajo Share)",IF(AV1467=2,"2 - Foco Defensa (Alto Pot / Alto Share)",IF(AV1467=3,"3 - Monitoreo (Bajo Pot / Alto Share)","4 - Baja Prioridad (Bajo Pot / Bajo Share)"))))</f>
        <v>4 - Baja Prioridad (Bajo Pot / Bajo Share)</v>
      </c>
      <c r="AX1467" s="12" t="str">
        <f aca="false">IF(OR(IFERROR(AND(W1467&lt;&gt;"",Y1467&lt;&gt;"",Y1467-W1467&gt;Resumen!$B$8),FALSE()),IFERROR(AND(X1467&lt;&gt;"",Y1467&lt;&gt;"",Y1467-X1467&gt;Resumen!$B$8),FALSE())),MAX(IF(IFERROR(AND(W1467&lt;&gt;"",Y1467&lt;&gt;"",Y1467-W1467&gt;Resumen!$B$8),FALSE()),Y1467-W1467,0),IF(IFERROR(AND(X1467&lt;&gt;"",Y1467&lt;&gt;"",Y1467-X1467&gt;Resumen!$B$8),FALSE()),Y1467-X1467,0)),"")</f>
        <v/>
      </c>
      <c r="AY1467" s="22" t="str">
        <f aca="false">IF(OR(IFERROR(AND(W1467&lt;&gt;"",Y1467&lt;&gt;"",Y1467-W1467&gt;Resumen!$B$8),FALSE()),IFERROR(AND(X1467&lt;&gt;"",Y1467&lt;&gt;"",Y1467-X1467&gt;Resumen!$B$8),FALSE())),TRIM("Lays tiene mayor markup que "&amp;IF(IFERROR(AND(W1467&lt;&gt;"",Y1467&lt;&gt;"",Y1467-W1467&gt;Resumen!$B$8),FALSE()),"Quento ","")&amp;IF(IFERROR(AND(X1467&lt;&gt;"",Y1467&lt;&gt;"",Y1467-X1467&gt;Resumen!$B$8),FALSE()),"Julicroc ","")&amp;"en este PDV"),"")</f>
        <v/>
      </c>
      <c r="AZ1467" s="22" t="str">
        <f aca="false">IF(COUNTIF('Plan Pehuamar - Lista'!$A$2:$A$167,A1467)&gt;0,"Sí","No")</f>
        <v>No</v>
      </c>
      <c r="BA1467" s="22" t="str">
        <f aca="false">IF(COUNTIF('Plan Combo 9+1'!$A$2:$A$226,A1467)&gt;0,"Sí","No")</f>
        <v>No</v>
      </c>
      <c r="BB1467" s="22" t="str">
        <f aca="false">IF(AH1467="","No",IF(BA1467="Sí",IF((AO1467-AH1467)&gt;Resumen!$B$6,"Sí","No"),IF((AO1467-AH1467)&gt;=Resumen!$B$132,"Sí","No")))</f>
        <v>No</v>
      </c>
      <c r="BC1467" s="22" t="str">
        <f aca="false">IF(AND(N1467="Sí",AL1467="Sí",AI1467=0),"Sí","No")</f>
        <v>No</v>
      </c>
      <c r="BD1467" s="22" t="str">
        <f aca="false">IF(COUNTIF('Plan 9+1 (con Pehuamar)'!$A$2:$A$227,A1467)&gt;0,"Sí","No")</f>
        <v>No</v>
      </c>
    </row>
    <row r="1468" customFormat="false" ht="15" hidden="false" customHeight="true" outlineLevel="0" collapsed="false">
      <c r="A1468" s="6" t="n">
        <v>402065</v>
      </c>
      <c r="B1468" s="6" t="n">
        <v>7</v>
      </c>
      <c r="C1468" s="6" t="n">
        <v>704</v>
      </c>
      <c r="D1468" s="6" t="s">
        <v>359</v>
      </c>
      <c r="E1468" s="6" t="s">
        <v>1636</v>
      </c>
      <c r="F1468" s="6" t="s">
        <v>196</v>
      </c>
      <c r="G1468" s="6" t="s">
        <v>129</v>
      </c>
      <c r="H1468" s="6" t="s">
        <v>197</v>
      </c>
      <c r="I1468" s="27" t="n">
        <v>10</v>
      </c>
      <c r="J1468" s="27" t="n">
        <v>15</v>
      </c>
      <c r="K1468" s="27" t="n">
        <v>10</v>
      </c>
      <c r="L1468" s="28" t="n">
        <f aca="false">I1468+J1468</f>
        <v>25</v>
      </c>
      <c r="M1468" s="28" t="n">
        <f aca="false">L1468+K1468</f>
        <v>35</v>
      </c>
      <c r="N1468" s="22" t="str">
        <f aca="false">IF(I1468&gt;0,"Sí","No")</f>
        <v>Sí</v>
      </c>
      <c r="O1468" s="22" t="str">
        <f aca="false">IF(J1468&gt;0,"Sí","No")</f>
        <v>Sí</v>
      </c>
      <c r="P1468" s="22" t="str">
        <f aca="false">IF(K1468&gt;0,"Sí","No")</f>
        <v>Sí</v>
      </c>
      <c r="Q1468" s="22" t="str">
        <f aca="false">IF(OR(I1468&gt;0,J1468&gt;0),"Sí","No")</f>
        <v>Sí</v>
      </c>
      <c r="R1468" s="27" t="n">
        <v>1800</v>
      </c>
      <c r="S1468" s="27" t="n">
        <v>2800</v>
      </c>
      <c r="T1468" s="27" t="n">
        <v>1310</v>
      </c>
      <c r="U1468" s="27" t="n">
        <v>2000</v>
      </c>
      <c r="V1468" s="27" t="n">
        <v>3500</v>
      </c>
      <c r="W1468" s="12" t="n">
        <f aca="false">IF(AND(I1468&gt;0,R1468&gt;0),(S1468-R1468)/R1468,"")</f>
        <v>0.555555555555556</v>
      </c>
      <c r="X1468" s="12" t="n">
        <f aca="false">IF(AND(J1468&gt;0,T1468&gt;0),(U1468-T1468)/T1468,"")</f>
        <v>0.526717557251908</v>
      </c>
      <c r="Y1468" s="12" t="n">
        <f aca="false">IF(AND(K1468&gt;0,V1468&gt;0),(V1468-Resumen!$B$7)/Resumen!$B$7,"")</f>
        <v>0.4</v>
      </c>
      <c r="Z1468" s="28" t="n">
        <f aca="false">IF(AND(K1468&gt;0,I1468&gt;0,V1468&gt;0,S1468&gt;0),V1468-S1468,"")</f>
        <v>700</v>
      </c>
      <c r="AA1468" s="12" t="n">
        <f aca="false">IF(Z1468&lt;&gt;"",Z1468/S1468,"")</f>
        <v>0.25</v>
      </c>
      <c r="AB1468" s="28" t="n">
        <f aca="false">IF(AND(K1468&gt;0,J1468&gt;0,V1468&gt;0,U1468&gt;0),V1468-U1468,"")</f>
        <v>1500</v>
      </c>
      <c r="AC1468" s="12" t="n">
        <f aca="false">IF(AB1468&lt;&gt;"",AB1468/U1468,"")</f>
        <v>0.75</v>
      </c>
      <c r="AD1468" s="27" t="n">
        <v>3</v>
      </c>
      <c r="AE1468" s="27" t="n">
        <v>3</v>
      </c>
      <c r="AF1468" s="27" t="n">
        <v>3</v>
      </c>
      <c r="AG1468" s="28" t="n">
        <f aca="false">AD1468+AE1468+AF1468</f>
        <v>9</v>
      </c>
      <c r="AH1468" s="12" t="n">
        <f aca="false">IF(AG1468&gt;0,AD1468/AG1468,"")</f>
        <v>0.333333333333333</v>
      </c>
      <c r="AI1468" s="27" t="n">
        <v>0</v>
      </c>
      <c r="AJ1468" s="27" t="n">
        <v>0</v>
      </c>
      <c r="AK1468" s="27" t="n">
        <v>0</v>
      </c>
      <c r="AL1468" s="22" t="str">
        <f aca="false">IF(OR(AJ1468&gt;0,AK1468&gt;0),"Sí","No")</f>
        <v>No</v>
      </c>
      <c r="AM1468" s="6" t="s">
        <v>198</v>
      </c>
      <c r="AN1468" s="6" t="s">
        <v>198</v>
      </c>
      <c r="AO1468" s="12" t="n">
        <f aca="false">IF(M1468&gt;0,K1468/M1468,"")</f>
        <v>0.285714285714286</v>
      </c>
      <c r="AP1468" s="22" t="str">
        <f aca="false">IF(M1468&gt;=Resumen!$B$5,"Alto","Bajo")</f>
        <v>Bajo</v>
      </c>
      <c r="AQ1468" s="22" t="str">
        <f aca="false">IF(AO1468&gt;=Resumen!$B$28,"Alto","Bajo")</f>
        <v>Bajo</v>
      </c>
      <c r="AR1468" s="22" t="str">
        <f aca="false">AP1468&amp;" Potencial / "&amp;AQ1468&amp;" Share"</f>
        <v>Bajo Potencial / Bajo Share</v>
      </c>
      <c r="AS1468" s="22" t="str">
        <f aca="false">IF(Q1468="Sí",IF(AO1468&gt;=Resumen!$B$29,"Alto","Bajo"),"")</f>
        <v>Bajo</v>
      </c>
      <c r="AT1468" s="22" t="str">
        <f aca="false">IF(AS1468&lt;&gt;"",AP1468&amp;" Potencial / "&amp;AS1468&amp;" Share","")</f>
        <v>Bajo Potencial / Bajo Share</v>
      </c>
      <c r="AU1468" s="22" t="str">
        <f aca="false">IF(AH1468="","Sin dato",IF(AH1468-AO1468&gt;Resumen!$B$6,"Sobre-exhibido",IF(AO1468-AH1468&gt;Resumen!$B$6,"Sub-exhibido","En línea")))</f>
        <v>En línea</v>
      </c>
      <c r="AV1468" s="22" t="n">
        <f aca="false">IF(AT1468="","",IF(AT1468="Alto Potencial / Bajo Share",1,IF(AT1468="Alto Potencial / Alto Share",2,IF(AT1468="Bajo Potencial / Alto Share",3,4))))</f>
        <v>4</v>
      </c>
      <c r="AW1468" s="22" t="str">
        <f aca="false">IF(Q1468="No","Sin competencia directa",IF(AV1468=1,"1 - Foco Conquista (Alto Pot / Bajo Share)",IF(AV1468=2,"2 - Foco Defensa (Alto Pot / Alto Share)",IF(AV1468=3,"3 - Monitoreo (Bajo Pot / Alto Share)","4 - Baja Prioridad (Bajo Pot / Bajo Share)"))))</f>
        <v>4 - Baja Prioridad (Bajo Pot / Bajo Share)</v>
      </c>
      <c r="AX1468" s="12" t="str">
        <f aca="false">IF(OR(IFERROR(AND(W1468&lt;&gt;"",Y1468&lt;&gt;"",Y1468-W1468&gt;Resumen!$B$8),FALSE()),IFERROR(AND(X1468&lt;&gt;"",Y1468&lt;&gt;"",Y1468-X1468&gt;Resumen!$B$8),FALSE())),MAX(IF(IFERROR(AND(W1468&lt;&gt;"",Y1468&lt;&gt;"",Y1468-W1468&gt;Resumen!$B$8),FALSE()),Y1468-W1468,0),IF(IFERROR(AND(X1468&lt;&gt;"",Y1468&lt;&gt;"",Y1468-X1468&gt;Resumen!$B$8),FALSE()),Y1468-X1468,0)),"")</f>
        <v/>
      </c>
      <c r="AY1468" s="22" t="str">
        <f aca="false">IF(OR(IFERROR(AND(W1468&lt;&gt;"",Y1468&lt;&gt;"",Y1468-W1468&gt;Resumen!$B$8),FALSE()),IFERROR(AND(X1468&lt;&gt;"",Y1468&lt;&gt;"",Y1468-X1468&gt;Resumen!$B$8),FALSE())),TRIM("Lays tiene mayor markup que "&amp;IF(IFERROR(AND(W1468&lt;&gt;"",Y1468&lt;&gt;"",Y1468-W1468&gt;Resumen!$B$8),FALSE()),"Quento ","")&amp;IF(IFERROR(AND(X1468&lt;&gt;"",Y1468&lt;&gt;"",Y1468-X1468&gt;Resumen!$B$8),FALSE()),"Julicroc ","")&amp;"en este PDV"),"")</f>
        <v/>
      </c>
      <c r="AZ1468" s="22" t="str">
        <f aca="false">IF(COUNTIF('Plan Pehuamar - Lista'!$A$2:$A$167,A1468)&gt;0,"Sí","No")</f>
        <v>No</v>
      </c>
      <c r="BA1468" s="22" t="str">
        <f aca="false">IF(COUNTIF('Plan Combo 9+1'!$A$2:$A$226,A1468)&gt;0,"Sí","No")</f>
        <v>No</v>
      </c>
      <c r="BB1468" s="22" t="str">
        <f aca="false">IF(AH1468="","No",IF(BA1468="Sí",IF((AO1468-AH1468)&gt;Resumen!$B$6,"Sí","No"),IF((AO1468-AH1468)&gt;=Resumen!$B$132,"Sí","No")))</f>
        <v>No</v>
      </c>
      <c r="BC1468" s="22" t="str">
        <f aca="false">IF(AND(N1468="Sí",AL1468="Sí",AI1468=0),"Sí","No")</f>
        <v>No</v>
      </c>
      <c r="BD1468" s="22" t="str">
        <f aca="false">IF(COUNTIF('Plan 9+1 (con Pehuamar)'!$A$2:$A$227,A1468)&gt;0,"Sí","No")</f>
        <v>No</v>
      </c>
    </row>
    <row r="1469" customFormat="false" ht="15" hidden="false" customHeight="true" outlineLevel="0" collapsed="false">
      <c r="A1469" s="6" t="n">
        <v>402066</v>
      </c>
      <c r="B1469" s="6" t="n">
        <v>7</v>
      </c>
      <c r="C1469" s="6" t="n">
        <v>704</v>
      </c>
      <c r="D1469" s="6" t="s">
        <v>359</v>
      </c>
      <c r="E1469" s="6" t="s">
        <v>1637</v>
      </c>
      <c r="F1469" s="6" t="s">
        <v>196</v>
      </c>
      <c r="G1469" s="6" t="s">
        <v>129</v>
      </c>
      <c r="H1469" s="6" t="s">
        <v>197</v>
      </c>
      <c r="I1469" s="27" t="n">
        <v>60</v>
      </c>
      <c r="J1469" s="27" t="n">
        <v>15</v>
      </c>
      <c r="K1469" s="27" t="n">
        <v>20</v>
      </c>
      <c r="L1469" s="28" t="n">
        <f aca="false">I1469+J1469</f>
        <v>75</v>
      </c>
      <c r="M1469" s="28" t="n">
        <f aca="false">L1469+K1469</f>
        <v>95</v>
      </c>
      <c r="N1469" s="22" t="str">
        <f aca="false">IF(I1469&gt;0,"Sí","No")</f>
        <v>Sí</v>
      </c>
      <c r="O1469" s="22" t="str">
        <f aca="false">IF(J1469&gt;0,"Sí","No")</f>
        <v>Sí</v>
      </c>
      <c r="P1469" s="22" t="str">
        <f aca="false">IF(K1469&gt;0,"Sí","No")</f>
        <v>Sí</v>
      </c>
      <c r="Q1469" s="22" t="str">
        <f aca="false">IF(OR(I1469&gt;0,J1469&gt;0),"Sí","No")</f>
        <v>Sí</v>
      </c>
      <c r="R1469" s="27" t="n">
        <v>1780</v>
      </c>
      <c r="S1469" s="27" t="n">
        <v>2500</v>
      </c>
      <c r="T1469" s="27" t="n">
        <v>1300</v>
      </c>
      <c r="U1469" s="27" t="n">
        <v>2000</v>
      </c>
      <c r="V1469" s="27" t="n">
        <v>3500</v>
      </c>
      <c r="W1469" s="12" t="n">
        <f aca="false">IF(AND(I1469&gt;0,R1469&gt;0),(S1469-R1469)/R1469,"")</f>
        <v>0.404494382022472</v>
      </c>
      <c r="X1469" s="12" t="n">
        <f aca="false">IF(AND(J1469&gt;0,T1469&gt;0),(U1469-T1469)/T1469,"")</f>
        <v>0.538461538461538</v>
      </c>
      <c r="Y1469" s="12" t="n">
        <f aca="false">IF(AND(K1469&gt;0,V1469&gt;0),(V1469-Resumen!$B$7)/Resumen!$B$7,"")</f>
        <v>0.4</v>
      </c>
      <c r="Z1469" s="28" t="n">
        <f aca="false">IF(AND(K1469&gt;0,I1469&gt;0,V1469&gt;0,S1469&gt;0),V1469-S1469,"")</f>
        <v>1000</v>
      </c>
      <c r="AA1469" s="12" t="n">
        <f aca="false">IF(Z1469&lt;&gt;"",Z1469/S1469,"")</f>
        <v>0.4</v>
      </c>
      <c r="AB1469" s="28" t="n">
        <f aca="false">IF(AND(K1469&gt;0,J1469&gt;0,V1469&gt;0,U1469&gt;0),V1469-U1469,"")</f>
        <v>1500</v>
      </c>
      <c r="AC1469" s="12" t="n">
        <f aca="false">IF(AB1469&lt;&gt;"",AB1469/U1469,"")</f>
        <v>0.75</v>
      </c>
      <c r="AD1469" s="27" t="n">
        <v>6</v>
      </c>
      <c r="AE1469" s="27" t="n">
        <v>6</v>
      </c>
      <c r="AF1469" s="27" t="n">
        <v>3</v>
      </c>
      <c r="AG1469" s="28" t="n">
        <f aca="false">AD1469+AE1469+AF1469</f>
        <v>15</v>
      </c>
      <c r="AH1469" s="12" t="n">
        <f aca="false">IF(AG1469&gt;0,AD1469/AG1469,"")</f>
        <v>0.4</v>
      </c>
      <c r="AI1469" s="27" t="n">
        <v>1</v>
      </c>
      <c r="AJ1469" s="27" t="n">
        <v>1</v>
      </c>
      <c r="AK1469" s="27" t="n">
        <v>0</v>
      </c>
      <c r="AL1469" s="22" t="str">
        <f aca="false">IF(OR(AJ1469&gt;0,AK1469&gt;0),"Sí","No")</f>
        <v>Sí</v>
      </c>
      <c r="AM1469" s="6" t="s">
        <v>397</v>
      </c>
      <c r="AN1469" s="6" t="s">
        <v>198</v>
      </c>
      <c r="AO1469" s="12" t="n">
        <f aca="false">IF(M1469&gt;0,K1469/M1469,"")</f>
        <v>0.210526315789474</v>
      </c>
      <c r="AP1469" s="22" t="str">
        <f aca="false">IF(M1469&gt;=Resumen!$B$5,"Alto","Bajo")</f>
        <v>Alto</v>
      </c>
      <c r="AQ1469" s="22" t="str">
        <f aca="false">IF(AO1469&gt;=Resumen!$B$28,"Alto","Bajo")</f>
        <v>Bajo</v>
      </c>
      <c r="AR1469" s="22" t="str">
        <f aca="false">AP1469&amp;" Potencial / "&amp;AQ1469&amp;" Share"</f>
        <v>Alto Potencial / Bajo Share</v>
      </c>
      <c r="AS1469" s="22" t="str">
        <f aca="false">IF(Q1469="Sí",IF(AO1469&gt;=Resumen!$B$29,"Alto","Bajo"),"")</f>
        <v>Bajo</v>
      </c>
      <c r="AT1469" s="22" t="str">
        <f aca="false">IF(AS1469&lt;&gt;"",AP1469&amp;" Potencial / "&amp;AS1469&amp;" Share","")</f>
        <v>Alto Potencial / Bajo Share</v>
      </c>
      <c r="AU1469" s="22" t="str">
        <f aca="false">IF(AH1469="","Sin dato",IF(AH1469-AO1469&gt;Resumen!$B$6,"Sobre-exhibido",IF(AO1469-AH1469&gt;Resumen!$B$6,"Sub-exhibido","En línea")))</f>
        <v>Sobre-exhibido</v>
      </c>
      <c r="AV1469" s="22" t="n">
        <f aca="false">IF(AT1469="","",IF(AT1469="Alto Potencial / Bajo Share",1,IF(AT1469="Alto Potencial / Alto Share",2,IF(AT1469="Bajo Potencial / Alto Share",3,4))))</f>
        <v>1</v>
      </c>
      <c r="AW1469" s="22" t="str">
        <f aca="false">IF(Q1469="No","Sin competencia directa",IF(AV1469=1,"1 - Foco Conquista (Alto Pot / Bajo Share)",IF(AV1469=2,"2 - Foco Defensa (Alto Pot / Alto Share)",IF(AV1469=3,"3 - Monitoreo (Bajo Pot / Alto Share)","4 - Baja Prioridad (Bajo Pot / Bajo Share)"))))</f>
        <v>1 - Foco Conquista (Alto Pot / Bajo Share)</v>
      </c>
      <c r="AX1469" s="12" t="str">
        <f aca="false">IF(OR(IFERROR(AND(W1469&lt;&gt;"",Y1469&lt;&gt;"",Y1469-W1469&gt;Resumen!$B$8),FALSE()),IFERROR(AND(X1469&lt;&gt;"",Y1469&lt;&gt;"",Y1469-X1469&gt;Resumen!$B$8),FALSE())),MAX(IF(IFERROR(AND(W1469&lt;&gt;"",Y1469&lt;&gt;"",Y1469-W1469&gt;Resumen!$B$8),FALSE()),Y1469-W1469,0),IF(IFERROR(AND(X1469&lt;&gt;"",Y1469&lt;&gt;"",Y1469-X1469&gt;Resumen!$B$8),FALSE()),Y1469-X1469,0)),"")</f>
        <v/>
      </c>
      <c r="AY1469" s="22" t="str">
        <f aca="false">IF(OR(IFERROR(AND(W1469&lt;&gt;"",Y1469&lt;&gt;"",Y1469-W1469&gt;Resumen!$B$8),FALSE()),IFERROR(AND(X1469&lt;&gt;"",Y1469&lt;&gt;"",Y1469-X1469&gt;Resumen!$B$8),FALSE())),TRIM("Lays tiene mayor markup que "&amp;IF(IFERROR(AND(W1469&lt;&gt;"",Y1469&lt;&gt;"",Y1469-W1469&gt;Resumen!$B$8),FALSE()),"Quento ","")&amp;IF(IFERROR(AND(X1469&lt;&gt;"",Y1469&lt;&gt;"",Y1469-X1469&gt;Resumen!$B$8),FALSE()),"Julicroc ","")&amp;"en este PDV"),"")</f>
        <v/>
      </c>
      <c r="AZ1469" s="22" t="str">
        <f aca="false">IF(COUNTIF('Plan Pehuamar - Lista'!$A$2:$A$167,A1469)&gt;0,"Sí","No")</f>
        <v>Sí</v>
      </c>
      <c r="BA1469" s="22" t="str">
        <f aca="false">IF(COUNTIF('Plan Combo 9+1'!$A$2:$A$226,A1469)&gt;0,"Sí","No")</f>
        <v>No</v>
      </c>
      <c r="BB1469" s="22" t="str">
        <f aca="false">IF(AH1469="","No",IF(BA1469="Sí",IF((AO1469-AH1469)&gt;Resumen!$B$6,"Sí","No"),IF((AO1469-AH1469)&gt;=Resumen!$B$132,"Sí","No")))</f>
        <v>No</v>
      </c>
      <c r="BC1469" s="22" t="str">
        <f aca="false">IF(AND(N1469="Sí",AL1469="Sí",AI1469=0),"Sí","No")</f>
        <v>No</v>
      </c>
      <c r="BD1469" s="22" t="str">
        <f aca="false">IF(COUNTIF('Plan 9+1 (con Pehuamar)'!$A$2:$A$227,A1469)&gt;0,"Sí","No")</f>
        <v>Sí</v>
      </c>
    </row>
    <row r="1470" customFormat="false" ht="15" hidden="false" customHeight="true" outlineLevel="0" collapsed="false">
      <c r="A1470" s="6" t="n">
        <v>402076</v>
      </c>
      <c r="B1470" s="6" t="n">
        <v>7</v>
      </c>
      <c r="C1470" s="6" t="n">
        <v>704</v>
      </c>
      <c r="D1470" s="6" t="s">
        <v>359</v>
      </c>
      <c r="E1470" s="6" t="s">
        <v>1638</v>
      </c>
      <c r="F1470" s="6" t="s">
        <v>196</v>
      </c>
      <c r="G1470" s="6" t="s">
        <v>129</v>
      </c>
      <c r="H1470" s="6" t="s">
        <v>197</v>
      </c>
      <c r="I1470" s="27" t="n">
        <v>40</v>
      </c>
      <c r="J1470" s="27" t="n">
        <v>0</v>
      </c>
      <c r="K1470" s="27" t="n">
        <v>20</v>
      </c>
      <c r="L1470" s="28" t="n">
        <f aca="false">I1470+J1470</f>
        <v>40</v>
      </c>
      <c r="M1470" s="28" t="n">
        <f aca="false">L1470+K1470</f>
        <v>60</v>
      </c>
      <c r="N1470" s="22" t="str">
        <f aca="false">IF(I1470&gt;0,"Sí","No")</f>
        <v>Sí</v>
      </c>
      <c r="O1470" s="22" t="str">
        <f aca="false">IF(J1470&gt;0,"Sí","No")</f>
        <v>No</v>
      </c>
      <c r="P1470" s="22" t="str">
        <f aca="false">IF(K1470&gt;0,"Sí","No")</f>
        <v>Sí</v>
      </c>
      <c r="Q1470" s="22" t="str">
        <f aca="false">IF(OR(I1470&gt;0,J1470&gt;0),"Sí","No")</f>
        <v>Sí</v>
      </c>
      <c r="R1470" s="27" t="n">
        <v>1780</v>
      </c>
      <c r="S1470" s="27" t="n">
        <v>2700</v>
      </c>
      <c r="T1470" s="27"/>
      <c r="U1470" s="27"/>
      <c r="V1470" s="27" t="n">
        <v>3500</v>
      </c>
      <c r="W1470" s="12" t="n">
        <f aca="false">IF(AND(I1470&gt;0,R1470&gt;0),(S1470-R1470)/R1470,"")</f>
        <v>0.51685393258427</v>
      </c>
      <c r="X1470" s="12" t="str">
        <f aca="false">IF(AND(J1470&gt;0,T1470&gt;0),(U1470-T1470)/T1470,"")</f>
        <v/>
      </c>
      <c r="Y1470" s="12" t="n">
        <f aca="false">IF(AND(K1470&gt;0,V1470&gt;0),(V1470-Resumen!$B$7)/Resumen!$B$7,"")</f>
        <v>0.4</v>
      </c>
      <c r="Z1470" s="28" t="n">
        <f aca="false">IF(AND(K1470&gt;0,I1470&gt;0,V1470&gt;0,S1470&gt;0),V1470-S1470,"")</f>
        <v>800</v>
      </c>
      <c r="AA1470" s="12" t="n">
        <f aca="false">IF(Z1470&lt;&gt;"",Z1470/S1470,"")</f>
        <v>0.296296296296296</v>
      </c>
      <c r="AB1470" s="28" t="str">
        <f aca="false">IF(AND(K1470&gt;0,J1470&gt;0,V1470&gt;0,U1470&gt;0),V1470-U1470,"")</f>
        <v/>
      </c>
      <c r="AC1470" s="12" t="str">
        <f aca="false">IF(AB1470&lt;&gt;"",AB1470/U1470,"")</f>
        <v/>
      </c>
      <c r="AD1470" s="27" t="n">
        <v>6</v>
      </c>
      <c r="AE1470" s="27" t="n">
        <v>6</v>
      </c>
      <c r="AF1470" s="27" t="n">
        <v>0</v>
      </c>
      <c r="AG1470" s="28" t="n">
        <f aca="false">AD1470+AE1470+AF1470</f>
        <v>12</v>
      </c>
      <c r="AH1470" s="12" t="n">
        <f aca="false">IF(AG1470&gt;0,AD1470/AG1470,"")</f>
        <v>0.5</v>
      </c>
      <c r="AI1470" s="27" t="n">
        <v>1</v>
      </c>
      <c r="AJ1470" s="27" t="n">
        <v>1</v>
      </c>
      <c r="AK1470" s="27" t="n">
        <v>0</v>
      </c>
      <c r="AL1470" s="22" t="str">
        <f aca="false">IF(OR(AJ1470&gt;0,AK1470&gt;0),"Sí","No")</f>
        <v>Sí</v>
      </c>
      <c r="AM1470" s="6" t="s">
        <v>198</v>
      </c>
      <c r="AN1470" s="6"/>
      <c r="AO1470" s="12" t="n">
        <f aca="false">IF(M1470&gt;0,K1470/M1470,"")</f>
        <v>0.333333333333333</v>
      </c>
      <c r="AP1470" s="22" t="str">
        <f aca="false">IF(M1470&gt;=Resumen!$B$5,"Alto","Bajo")</f>
        <v>Alto</v>
      </c>
      <c r="AQ1470" s="22" t="str">
        <f aca="false">IF(AO1470&gt;=Resumen!$B$28,"Alto","Bajo")</f>
        <v>Bajo</v>
      </c>
      <c r="AR1470" s="22" t="str">
        <f aca="false">AP1470&amp;" Potencial / "&amp;AQ1470&amp;" Share"</f>
        <v>Alto Potencial / Bajo Share</v>
      </c>
      <c r="AS1470" s="22" t="str">
        <f aca="false">IF(Q1470="Sí",IF(AO1470&gt;=Resumen!$B$29,"Alto","Bajo"),"")</f>
        <v>Bajo</v>
      </c>
      <c r="AT1470" s="22" t="str">
        <f aca="false">IF(AS1470&lt;&gt;"",AP1470&amp;" Potencial / "&amp;AS1470&amp;" Share","")</f>
        <v>Alto Potencial / Bajo Share</v>
      </c>
      <c r="AU1470" s="22" t="str">
        <f aca="false">IF(AH1470="","Sin dato",IF(AH1470-AO1470&gt;Resumen!$B$6,"Sobre-exhibido",IF(AO1470-AH1470&gt;Resumen!$B$6,"Sub-exhibido","En línea")))</f>
        <v>Sobre-exhibido</v>
      </c>
      <c r="AV1470" s="22" t="n">
        <f aca="false">IF(AT1470="","",IF(AT1470="Alto Potencial / Bajo Share",1,IF(AT1470="Alto Potencial / Alto Share",2,IF(AT1470="Bajo Potencial / Alto Share",3,4))))</f>
        <v>1</v>
      </c>
      <c r="AW1470" s="22" t="str">
        <f aca="false">IF(Q1470="No","Sin competencia directa",IF(AV1470=1,"1 - Foco Conquista (Alto Pot / Bajo Share)",IF(AV1470=2,"2 - Foco Defensa (Alto Pot / Alto Share)",IF(AV1470=3,"3 - Monitoreo (Bajo Pot / Alto Share)","4 - Baja Prioridad (Bajo Pot / Bajo Share)"))))</f>
        <v>1 - Foco Conquista (Alto Pot / Bajo Share)</v>
      </c>
      <c r="AX1470" s="12" t="str">
        <f aca="false">IF(OR(IFERROR(AND(W1470&lt;&gt;"",Y1470&lt;&gt;"",Y1470-W1470&gt;Resumen!$B$8),FALSE()),IFERROR(AND(X1470&lt;&gt;"",Y1470&lt;&gt;"",Y1470-X1470&gt;Resumen!$B$8),FALSE())),MAX(IF(IFERROR(AND(W1470&lt;&gt;"",Y1470&lt;&gt;"",Y1470-W1470&gt;Resumen!$B$8),FALSE()),Y1470-W1470,0),IF(IFERROR(AND(X1470&lt;&gt;"",Y1470&lt;&gt;"",Y1470-X1470&gt;Resumen!$B$8),FALSE()),Y1470-X1470,0)),"")</f>
        <v/>
      </c>
      <c r="AY1470" s="22" t="str">
        <f aca="false">IF(OR(IFERROR(AND(W1470&lt;&gt;"",Y1470&lt;&gt;"",Y1470-W1470&gt;Resumen!$B$8),FALSE()),IFERROR(AND(X1470&lt;&gt;"",Y1470&lt;&gt;"",Y1470-X1470&gt;Resumen!$B$8),FALSE())),TRIM("Lays tiene mayor markup que "&amp;IF(IFERROR(AND(W1470&lt;&gt;"",Y1470&lt;&gt;"",Y1470-W1470&gt;Resumen!$B$8),FALSE()),"Quento ","")&amp;IF(IFERROR(AND(X1470&lt;&gt;"",Y1470&lt;&gt;"",Y1470-X1470&gt;Resumen!$B$8),FALSE()),"Julicroc ","")&amp;"en este PDV"),"")</f>
        <v/>
      </c>
      <c r="AZ1470" s="22" t="str">
        <f aca="false">IF(COUNTIF('Plan Pehuamar - Lista'!$A$2:$A$167,A1470)&gt;0,"Sí","No")</f>
        <v>No</v>
      </c>
      <c r="BA1470" s="22" t="str">
        <f aca="false">IF(COUNTIF('Plan Combo 9+1'!$A$2:$A$226,A1470)&gt;0,"Sí","No")</f>
        <v>Sí</v>
      </c>
      <c r="BB1470" s="22" t="str">
        <f aca="false">IF(AH1470="","No",IF(BA1470="Sí",IF((AO1470-AH1470)&gt;Resumen!$B$6,"Sí","No"),IF((AO1470-AH1470)&gt;=Resumen!$B$132,"Sí","No")))</f>
        <v>No</v>
      </c>
      <c r="BC1470" s="22" t="str">
        <f aca="false">IF(AND(N1470="Sí",AL1470="Sí",AI1470=0),"Sí","No")</f>
        <v>No</v>
      </c>
      <c r="BD1470" s="22" t="str">
        <f aca="false">IF(COUNTIF('Plan 9+1 (con Pehuamar)'!$A$2:$A$227,A1470)&gt;0,"Sí","No")</f>
        <v>No</v>
      </c>
    </row>
    <row r="1471" customFormat="false" ht="15" hidden="false" customHeight="true" outlineLevel="0" collapsed="false">
      <c r="A1471" s="6" t="n">
        <v>402090</v>
      </c>
      <c r="B1471" s="6" t="n">
        <v>7</v>
      </c>
      <c r="C1471" s="6" t="n">
        <v>704</v>
      </c>
      <c r="D1471" s="6" t="s">
        <v>359</v>
      </c>
      <c r="E1471" s="6" t="s">
        <v>1639</v>
      </c>
      <c r="F1471" s="6" t="s">
        <v>210</v>
      </c>
      <c r="G1471" s="6" t="s">
        <v>129</v>
      </c>
      <c r="H1471" s="6" t="s">
        <v>197</v>
      </c>
      <c r="I1471" s="27" t="n">
        <v>30</v>
      </c>
      <c r="J1471" s="27" t="n">
        <v>15</v>
      </c>
      <c r="K1471" s="27" t="n">
        <v>20</v>
      </c>
      <c r="L1471" s="28" t="n">
        <f aca="false">I1471+J1471</f>
        <v>45</v>
      </c>
      <c r="M1471" s="28" t="n">
        <f aca="false">L1471+K1471</f>
        <v>65</v>
      </c>
      <c r="N1471" s="22" t="str">
        <f aca="false">IF(I1471&gt;0,"Sí","No")</f>
        <v>Sí</v>
      </c>
      <c r="O1471" s="22" t="str">
        <f aca="false">IF(J1471&gt;0,"Sí","No")</f>
        <v>Sí</v>
      </c>
      <c r="P1471" s="22" t="str">
        <f aca="false">IF(K1471&gt;0,"Sí","No")</f>
        <v>Sí</v>
      </c>
      <c r="Q1471" s="22" t="str">
        <f aca="false">IF(OR(I1471&gt;0,J1471&gt;0),"Sí","No")</f>
        <v>Sí</v>
      </c>
      <c r="R1471" s="27" t="n">
        <v>1800</v>
      </c>
      <c r="S1471" s="27" t="n">
        <v>2700</v>
      </c>
      <c r="T1471" s="27" t="n">
        <v>1310</v>
      </c>
      <c r="U1471" s="27" t="n">
        <v>2000</v>
      </c>
      <c r="V1471" s="27" t="n">
        <v>3400</v>
      </c>
      <c r="W1471" s="12" t="n">
        <f aca="false">IF(AND(I1471&gt;0,R1471&gt;0),(S1471-R1471)/R1471,"")</f>
        <v>0.5</v>
      </c>
      <c r="X1471" s="12" t="n">
        <f aca="false">IF(AND(J1471&gt;0,T1471&gt;0),(U1471-T1471)/T1471,"")</f>
        <v>0.526717557251908</v>
      </c>
      <c r="Y1471" s="12" t="n">
        <f aca="false">IF(AND(K1471&gt;0,V1471&gt;0),(V1471-Resumen!$B$7)/Resumen!$B$7,"")</f>
        <v>0.36</v>
      </c>
      <c r="Z1471" s="28" t="n">
        <f aca="false">IF(AND(K1471&gt;0,I1471&gt;0,V1471&gt;0,S1471&gt;0),V1471-S1471,"")</f>
        <v>700</v>
      </c>
      <c r="AA1471" s="12" t="n">
        <f aca="false">IF(Z1471&lt;&gt;"",Z1471/S1471,"")</f>
        <v>0.259259259259259</v>
      </c>
      <c r="AB1471" s="28" t="n">
        <f aca="false">IF(AND(K1471&gt;0,J1471&gt;0,V1471&gt;0,U1471&gt;0),V1471-U1471,"")</f>
        <v>1400</v>
      </c>
      <c r="AC1471" s="12" t="n">
        <f aca="false">IF(AB1471&lt;&gt;"",AB1471/U1471,"")</f>
        <v>0.7</v>
      </c>
      <c r="AD1471" s="27" t="n">
        <v>6</v>
      </c>
      <c r="AE1471" s="27" t="n">
        <v>6</v>
      </c>
      <c r="AF1471" s="27" t="n">
        <v>4</v>
      </c>
      <c r="AG1471" s="28" t="n">
        <f aca="false">AD1471+AE1471+AF1471</f>
        <v>16</v>
      </c>
      <c r="AH1471" s="12" t="n">
        <f aca="false">IF(AG1471&gt;0,AD1471/AG1471,"")</f>
        <v>0.375</v>
      </c>
      <c r="AI1471" s="27" t="n">
        <v>1</v>
      </c>
      <c r="AJ1471" s="27" t="n">
        <v>0</v>
      </c>
      <c r="AK1471" s="27" t="n">
        <v>0</v>
      </c>
      <c r="AL1471" s="22" t="str">
        <f aca="false">IF(OR(AJ1471&gt;0,AK1471&gt;0),"Sí","No")</f>
        <v>No</v>
      </c>
      <c r="AM1471" s="6" t="s">
        <v>198</v>
      </c>
      <c r="AN1471" s="6" t="s">
        <v>198</v>
      </c>
      <c r="AO1471" s="12" t="n">
        <f aca="false">IF(M1471&gt;0,K1471/M1471,"")</f>
        <v>0.307692307692308</v>
      </c>
      <c r="AP1471" s="22" t="str">
        <f aca="false">IF(M1471&gt;=Resumen!$B$5,"Alto","Bajo")</f>
        <v>Alto</v>
      </c>
      <c r="AQ1471" s="22" t="str">
        <f aca="false">IF(AO1471&gt;=Resumen!$B$28,"Alto","Bajo")</f>
        <v>Bajo</v>
      </c>
      <c r="AR1471" s="22" t="str">
        <f aca="false">AP1471&amp;" Potencial / "&amp;AQ1471&amp;" Share"</f>
        <v>Alto Potencial / Bajo Share</v>
      </c>
      <c r="AS1471" s="22" t="str">
        <f aca="false">IF(Q1471="Sí",IF(AO1471&gt;=Resumen!$B$29,"Alto","Bajo"),"")</f>
        <v>Bajo</v>
      </c>
      <c r="AT1471" s="22" t="str">
        <f aca="false">IF(AS1471&lt;&gt;"",AP1471&amp;" Potencial / "&amp;AS1471&amp;" Share","")</f>
        <v>Alto Potencial / Bajo Share</v>
      </c>
      <c r="AU1471" s="22" t="str">
        <f aca="false">IF(AH1471="","Sin dato",IF(AH1471-AO1471&gt;Resumen!$B$6,"Sobre-exhibido",IF(AO1471-AH1471&gt;Resumen!$B$6,"Sub-exhibido","En línea")))</f>
        <v>Sobre-exhibido</v>
      </c>
      <c r="AV1471" s="22" t="n">
        <f aca="false">IF(AT1471="","",IF(AT1471="Alto Potencial / Bajo Share",1,IF(AT1471="Alto Potencial / Alto Share",2,IF(AT1471="Bajo Potencial / Alto Share",3,4))))</f>
        <v>1</v>
      </c>
      <c r="AW1471" s="22" t="str">
        <f aca="false">IF(Q1471="No","Sin competencia directa",IF(AV1471=1,"1 - Foco Conquista (Alto Pot / Bajo Share)",IF(AV1471=2,"2 - Foco Defensa (Alto Pot / Alto Share)",IF(AV1471=3,"3 - Monitoreo (Bajo Pot / Alto Share)","4 - Baja Prioridad (Bajo Pot / Bajo Share)"))))</f>
        <v>1 - Foco Conquista (Alto Pot / Bajo Share)</v>
      </c>
      <c r="AX1471" s="12" t="str">
        <f aca="false">IF(OR(IFERROR(AND(W1471&lt;&gt;"",Y1471&lt;&gt;"",Y1471-W1471&gt;Resumen!$B$8),FALSE()),IFERROR(AND(X1471&lt;&gt;"",Y1471&lt;&gt;"",Y1471-X1471&gt;Resumen!$B$8),FALSE())),MAX(IF(IFERROR(AND(W1471&lt;&gt;"",Y1471&lt;&gt;"",Y1471-W1471&gt;Resumen!$B$8),FALSE()),Y1471-W1471,0),IF(IFERROR(AND(X1471&lt;&gt;"",Y1471&lt;&gt;"",Y1471-X1471&gt;Resumen!$B$8),FALSE()),Y1471-X1471,0)),"")</f>
        <v/>
      </c>
      <c r="AY1471" s="22" t="str">
        <f aca="false">IF(OR(IFERROR(AND(W1471&lt;&gt;"",Y1471&lt;&gt;"",Y1471-W1471&gt;Resumen!$B$8),FALSE()),IFERROR(AND(X1471&lt;&gt;"",Y1471&lt;&gt;"",Y1471-X1471&gt;Resumen!$B$8),FALSE())),TRIM("Lays tiene mayor markup que "&amp;IF(IFERROR(AND(W1471&lt;&gt;"",Y1471&lt;&gt;"",Y1471-W1471&gt;Resumen!$B$8),FALSE()),"Quento ","")&amp;IF(IFERROR(AND(X1471&lt;&gt;"",Y1471&lt;&gt;"",Y1471-X1471&gt;Resumen!$B$8),FALSE()),"Julicroc ","")&amp;"en este PDV"),"")</f>
        <v/>
      </c>
      <c r="AZ1471" s="22" t="str">
        <f aca="false">IF(COUNTIF('Plan Pehuamar - Lista'!$A$2:$A$167,A1471)&gt;0,"Sí","No")</f>
        <v>No</v>
      </c>
      <c r="BA1471" s="22" t="str">
        <f aca="false">IF(COUNTIF('Plan Combo 9+1'!$A$2:$A$226,A1471)&gt;0,"Sí","No")</f>
        <v>Sí</v>
      </c>
      <c r="BB1471" s="22" t="str">
        <f aca="false">IF(AH1471="","No",IF(BA1471="Sí",IF((AO1471-AH1471)&gt;Resumen!$B$6,"Sí","No"),IF((AO1471-AH1471)&gt;=Resumen!$B$132,"Sí","No")))</f>
        <v>No</v>
      </c>
      <c r="BC1471" s="22" t="str">
        <f aca="false">IF(AND(N1471="Sí",AL1471="Sí",AI1471=0),"Sí","No")</f>
        <v>No</v>
      </c>
      <c r="BD1471" s="22" t="str">
        <f aca="false">IF(COUNTIF('Plan 9+1 (con Pehuamar)'!$A$2:$A$227,A1471)&gt;0,"Sí","No")</f>
        <v>No</v>
      </c>
    </row>
    <row r="1472" customFormat="false" ht="15" hidden="false" customHeight="true" outlineLevel="0" collapsed="false">
      <c r="A1472" s="6" t="n">
        <v>402100</v>
      </c>
      <c r="B1472" s="6" t="n">
        <v>7</v>
      </c>
      <c r="C1472" s="6" t="n">
        <v>704</v>
      </c>
      <c r="D1472" s="6" t="s">
        <v>359</v>
      </c>
      <c r="E1472" s="6" t="s">
        <v>1640</v>
      </c>
      <c r="F1472" s="6" t="s">
        <v>196</v>
      </c>
      <c r="G1472" s="6" t="s">
        <v>129</v>
      </c>
      <c r="H1472" s="6" t="s">
        <v>197</v>
      </c>
      <c r="I1472" s="27" t="n">
        <v>40</v>
      </c>
      <c r="J1472" s="27" t="n">
        <v>0</v>
      </c>
      <c r="K1472" s="27" t="n">
        <v>20</v>
      </c>
      <c r="L1472" s="28" t="n">
        <f aca="false">I1472+J1472</f>
        <v>40</v>
      </c>
      <c r="M1472" s="28" t="n">
        <f aca="false">L1472+K1472</f>
        <v>60</v>
      </c>
      <c r="N1472" s="22" t="str">
        <f aca="false">IF(I1472&gt;0,"Sí","No")</f>
        <v>Sí</v>
      </c>
      <c r="O1472" s="22" t="str">
        <f aca="false">IF(J1472&gt;0,"Sí","No")</f>
        <v>No</v>
      </c>
      <c r="P1472" s="22" t="str">
        <f aca="false">IF(K1472&gt;0,"Sí","No")</f>
        <v>Sí</v>
      </c>
      <c r="Q1472" s="22" t="str">
        <f aca="false">IF(OR(I1472&gt;0,J1472&gt;0),"Sí","No")</f>
        <v>Sí</v>
      </c>
      <c r="R1472" s="27" t="n">
        <v>1800</v>
      </c>
      <c r="S1472" s="27" t="n">
        <v>2700</v>
      </c>
      <c r="T1472" s="27"/>
      <c r="U1472" s="27"/>
      <c r="V1472" s="27" t="n">
        <v>3500</v>
      </c>
      <c r="W1472" s="12" t="n">
        <f aca="false">IF(AND(I1472&gt;0,R1472&gt;0),(S1472-R1472)/R1472,"")</f>
        <v>0.5</v>
      </c>
      <c r="X1472" s="12" t="str">
        <f aca="false">IF(AND(J1472&gt;0,T1472&gt;0),(U1472-T1472)/T1472,"")</f>
        <v/>
      </c>
      <c r="Y1472" s="12" t="n">
        <f aca="false">IF(AND(K1472&gt;0,V1472&gt;0),(V1472-Resumen!$B$7)/Resumen!$B$7,"")</f>
        <v>0.4</v>
      </c>
      <c r="Z1472" s="28" t="n">
        <f aca="false">IF(AND(K1472&gt;0,I1472&gt;0,V1472&gt;0,S1472&gt;0),V1472-S1472,"")</f>
        <v>800</v>
      </c>
      <c r="AA1472" s="12" t="n">
        <f aca="false">IF(Z1472&lt;&gt;"",Z1472/S1472,"")</f>
        <v>0.296296296296296</v>
      </c>
      <c r="AB1472" s="28" t="str">
        <f aca="false">IF(AND(K1472&gt;0,J1472&gt;0,V1472&gt;0,U1472&gt;0),V1472-U1472,"")</f>
        <v/>
      </c>
      <c r="AC1472" s="12" t="str">
        <f aca="false">IF(AB1472&lt;&gt;"",AB1472/U1472,"")</f>
        <v/>
      </c>
      <c r="AD1472" s="27" t="n">
        <v>8</v>
      </c>
      <c r="AE1472" s="27" t="n">
        <v>6</v>
      </c>
      <c r="AF1472" s="27" t="n">
        <v>0</v>
      </c>
      <c r="AG1472" s="28" t="n">
        <f aca="false">AD1472+AE1472+AF1472</f>
        <v>14</v>
      </c>
      <c r="AH1472" s="12" t="n">
        <f aca="false">IF(AG1472&gt;0,AD1472/AG1472,"")</f>
        <v>0.571428571428571</v>
      </c>
      <c r="AI1472" s="27" t="n">
        <v>1</v>
      </c>
      <c r="AJ1472" s="27" t="n">
        <v>1</v>
      </c>
      <c r="AK1472" s="27" t="n">
        <v>0</v>
      </c>
      <c r="AL1472" s="22" t="str">
        <f aca="false">IF(OR(AJ1472&gt;0,AK1472&gt;0),"Sí","No")</f>
        <v>Sí</v>
      </c>
      <c r="AM1472" s="6" t="s">
        <v>397</v>
      </c>
      <c r="AN1472" s="6"/>
      <c r="AO1472" s="12" t="n">
        <f aca="false">IF(M1472&gt;0,K1472/M1472,"")</f>
        <v>0.333333333333333</v>
      </c>
      <c r="AP1472" s="22" t="str">
        <f aca="false">IF(M1472&gt;=Resumen!$B$5,"Alto","Bajo")</f>
        <v>Alto</v>
      </c>
      <c r="AQ1472" s="22" t="str">
        <f aca="false">IF(AO1472&gt;=Resumen!$B$28,"Alto","Bajo")</f>
        <v>Bajo</v>
      </c>
      <c r="AR1472" s="22" t="str">
        <f aca="false">AP1472&amp;" Potencial / "&amp;AQ1472&amp;" Share"</f>
        <v>Alto Potencial / Bajo Share</v>
      </c>
      <c r="AS1472" s="22" t="str">
        <f aca="false">IF(Q1472="Sí",IF(AO1472&gt;=Resumen!$B$29,"Alto","Bajo"),"")</f>
        <v>Bajo</v>
      </c>
      <c r="AT1472" s="22" t="str">
        <f aca="false">IF(AS1472&lt;&gt;"",AP1472&amp;" Potencial / "&amp;AS1472&amp;" Share","")</f>
        <v>Alto Potencial / Bajo Share</v>
      </c>
      <c r="AU1472" s="22" t="str">
        <f aca="false">IF(AH1472="","Sin dato",IF(AH1472-AO1472&gt;Resumen!$B$6,"Sobre-exhibido",IF(AO1472-AH1472&gt;Resumen!$B$6,"Sub-exhibido","En línea")))</f>
        <v>Sobre-exhibido</v>
      </c>
      <c r="AV1472" s="22" t="n">
        <f aca="false">IF(AT1472="","",IF(AT1472="Alto Potencial / Bajo Share",1,IF(AT1472="Alto Potencial / Alto Share",2,IF(AT1472="Bajo Potencial / Alto Share",3,4))))</f>
        <v>1</v>
      </c>
      <c r="AW1472" s="22" t="str">
        <f aca="false">IF(Q1472="No","Sin competencia directa",IF(AV1472=1,"1 - Foco Conquista (Alto Pot / Bajo Share)",IF(AV1472=2,"2 - Foco Defensa (Alto Pot / Alto Share)",IF(AV1472=3,"3 - Monitoreo (Bajo Pot / Alto Share)","4 - Baja Prioridad (Bajo Pot / Bajo Share)"))))</f>
        <v>1 - Foco Conquista (Alto Pot / Bajo Share)</v>
      </c>
      <c r="AX1472" s="12" t="str">
        <f aca="false">IF(OR(IFERROR(AND(W1472&lt;&gt;"",Y1472&lt;&gt;"",Y1472-W1472&gt;Resumen!$B$8),FALSE()),IFERROR(AND(X1472&lt;&gt;"",Y1472&lt;&gt;"",Y1472-X1472&gt;Resumen!$B$8),FALSE())),MAX(IF(IFERROR(AND(W1472&lt;&gt;"",Y1472&lt;&gt;"",Y1472-W1472&gt;Resumen!$B$8),FALSE()),Y1472-W1472,0),IF(IFERROR(AND(X1472&lt;&gt;"",Y1472&lt;&gt;"",Y1472-X1472&gt;Resumen!$B$8),FALSE()),Y1472-X1472,0)),"")</f>
        <v/>
      </c>
      <c r="AY1472" s="22" t="str">
        <f aca="false">IF(OR(IFERROR(AND(W1472&lt;&gt;"",Y1472&lt;&gt;"",Y1472-W1472&gt;Resumen!$B$8),FALSE()),IFERROR(AND(X1472&lt;&gt;"",Y1472&lt;&gt;"",Y1472-X1472&gt;Resumen!$B$8),FALSE())),TRIM("Lays tiene mayor markup que "&amp;IF(IFERROR(AND(W1472&lt;&gt;"",Y1472&lt;&gt;"",Y1472-W1472&gt;Resumen!$B$8),FALSE()),"Quento ","")&amp;IF(IFERROR(AND(X1472&lt;&gt;"",Y1472&lt;&gt;"",Y1472-X1472&gt;Resumen!$B$8),FALSE()),"Julicroc ","")&amp;"en este PDV"),"")</f>
        <v/>
      </c>
      <c r="AZ1472" s="22" t="str">
        <f aca="false">IF(COUNTIF('Plan Pehuamar - Lista'!$A$2:$A$167,A1472)&gt;0,"Sí","No")</f>
        <v>Sí</v>
      </c>
      <c r="BA1472" s="22" t="str">
        <f aca="false">IF(COUNTIF('Plan Combo 9+1'!$A$2:$A$226,A1472)&gt;0,"Sí","No")</f>
        <v>No</v>
      </c>
      <c r="BB1472" s="22" t="str">
        <f aca="false">IF(AH1472="","No",IF(BA1472="Sí",IF((AO1472-AH1472)&gt;Resumen!$B$6,"Sí","No"),IF((AO1472-AH1472)&gt;=Resumen!$B$132,"Sí","No")))</f>
        <v>No</v>
      </c>
      <c r="BC1472" s="22" t="str">
        <f aca="false">IF(AND(N1472="Sí",AL1472="Sí",AI1472=0),"Sí","No")</f>
        <v>No</v>
      </c>
      <c r="BD1472" s="22" t="str">
        <f aca="false">IF(COUNTIF('Plan 9+1 (con Pehuamar)'!$A$2:$A$227,A1472)&gt;0,"Sí","No")</f>
        <v>No</v>
      </c>
    </row>
    <row r="1473" customFormat="false" ht="15" hidden="false" customHeight="true" outlineLevel="0" collapsed="false">
      <c r="A1473" s="6" t="n">
        <v>402105</v>
      </c>
      <c r="B1473" s="6" t="n">
        <v>7</v>
      </c>
      <c r="C1473" s="6" t="n">
        <v>704</v>
      </c>
      <c r="D1473" s="6" t="s">
        <v>359</v>
      </c>
      <c r="E1473" s="6" t="s">
        <v>1641</v>
      </c>
      <c r="F1473" s="6" t="s">
        <v>201</v>
      </c>
      <c r="G1473" s="6" t="s">
        <v>129</v>
      </c>
      <c r="H1473" s="6" t="s">
        <v>197</v>
      </c>
      <c r="I1473" s="27" t="n">
        <v>0</v>
      </c>
      <c r="J1473" s="27" t="n">
        <v>0</v>
      </c>
      <c r="K1473" s="27" t="n">
        <v>0.3</v>
      </c>
      <c r="L1473" s="28" t="n">
        <f aca="false">I1473+J1473</f>
        <v>0</v>
      </c>
      <c r="M1473" s="28" t="n">
        <f aca="false">L1473+K1473</f>
        <v>0.3</v>
      </c>
      <c r="N1473" s="22" t="str">
        <f aca="false">IF(I1473&gt;0,"Sí","No")</f>
        <v>No</v>
      </c>
      <c r="O1473" s="22" t="str">
        <f aca="false">IF(J1473&gt;0,"Sí","No")</f>
        <v>No</v>
      </c>
      <c r="P1473" s="22" t="str">
        <f aca="false">IF(K1473&gt;0,"Sí","No")</f>
        <v>Sí</v>
      </c>
      <c r="Q1473" s="22" t="str">
        <f aca="false">IF(OR(I1473&gt;0,J1473&gt;0),"Sí","No")</f>
        <v>No</v>
      </c>
      <c r="R1473" s="27"/>
      <c r="S1473" s="27"/>
      <c r="T1473" s="27"/>
      <c r="U1473" s="27"/>
      <c r="V1473" s="27"/>
      <c r="W1473" s="12" t="str">
        <f aca="false">IF(AND(I1473&gt;0,R1473&gt;0),(S1473-R1473)/R1473,"")</f>
        <v/>
      </c>
      <c r="X1473" s="12" t="str">
        <f aca="false">IF(AND(J1473&gt;0,T1473&gt;0),(U1473-T1473)/T1473,"")</f>
        <v/>
      </c>
      <c r="Y1473" s="12" t="str">
        <f aca="false">IF(AND(K1473&gt;0,V1473&gt;0),(V1473-Resumen!$B$7)/Resumen!$B$7,"")</f>
        <v/>
      </c>
      <c r="Z1473" s="28" t="str">
        <f aca="false">IF(AND(K1473&gt;0,I1473&gt;0,V1473&gt;0,S1473&gt;0),V1473-S1473,"")</f>
        <v/>
      </c>
      <c r="AA1473" s="12" t="str">
        <f aca="false">IF(Z1473&lt;&gt;"",Z1473/S1473,"")</f>
        <v/>
      </c>
      <c r="AB1473" s="28" t="str">
        <f aca="false">IF(AND(K1473&gt;0,J1473&gt;0,V1473&gt;0,U1473&gt;0),V1473-U1473,"")</f>
        <v/>
      </c>
      <c r="AC1473" s="12" t="str">
        <f aca="false">IF(AB1473&lt;&gt;"",AB1473/U1473,"")</f>
        <v/>
      </c>
      <c r="AD1473" s="27" t="n">
        <v>0</v>
      </c>
      <c r="AE1473" s="27" t="n">
        <v>0</v>
      </c>
      <c r="AF1473" s="27" t="n">
        <v>0</v>
      </c>
      <c r="AG1473" s="28" t="n">
        <f aca="false">AD1473+AE1473+AF1473</f>
        <v>0</v>
      </c>
      <c r="AH1473" s="12" t="str">
        <f aca="false">IF(AG1473&gt;0,AD1473/AG1473,"")</f>
        <v/>
      </c>
      <c r="AI1473" s="27" t="n">
        <v>0</v>
      </c>
      <c r="AJ1473" s="27" t="n">
        <v>0</v>
      </c>
      <c r="AK1473" s="27" t="n">
        <v>0</v>
      </c>
      <c r="AL1473" s="22" t="str">
        <f aca="false">IF(OR(AJ1473&gt;0,AK1473&gt;0),"Sí","No")</f>
        <v>No</v>
      </c>
      <c r="AM1473" s="6"/>
      <c r="AN1473" s="6"/>
      <c r="AO1473" s="12" t="n">
        <f aca="false">IF(M1473&gt;0,K1473/M1473,"")</f>
        <v>1</v>
      </c>
      <c r="AP1473" s="22" t="str">
        <f aca="false">IF(M1473&gt;=Resumen!$B$5,"Alto","Bajo")</f>
        <v>Bajo</v>
      </c>
      <c r="AQ1473" s="22" t="str">
        <f aca="false">IF(AO1473&gt;=Resumen!$B$28,"Alto","Bajo")</f>
        <v>Alto</v>
      </c>
      <c r="AR1473" s="22" t="str">
        <f aca="false">AP1473&amp;" Potencial / "&amp;AQ1473&amp;" Share"</f>
        <v>Bajo Potencial / Alto Share</v>
      </c>
      <c r="AS1473" s="22" t="str">
        <f aca="false">IF(Q1473="Sí",IF(AO1473&gt;=Resumen!$B$29,"Alto","Bajo"),"")</f>
        <v/>
      </c>
      <c r="AT1473" s="22" t="str">
        <f aca="false">IF(AS1473&lt;&gt;"",AP1473&amp;" Potencial / "&amp;AS1473&amp;" Share","")</f>
        <v/>
      </c>
      <c r="AU1473" s="22" t="str">
        <f aca="false">IF(AH1473="","Sin dato",IF(AH1473-AO1473&gt;Resumen!$B$6,"Sobre-exhibido",IF(AO1473-AH1473&gt;Resumen!$B$6,"Sub-exhibido","En línea")))</f>
        <v>Sin dato</v>
      </c>
      <c r="AV1473" s="22" t="str">
        <f aca="false">IF(AT1473="","",IF(AT1473="Alto Potencial / Bajo Share",1,IF(AT1473="Alto Potencial / Alto Share",2,IF(AT1473="Bajo Potencial / Alto Share",3,4))))</f>
        <v/>
      </c>
      <c r="AW1473" s="22" t="str">
        <f aca="false">IF(Q1473="No","Sin competencia directa",IF(AV1473=1,"1 - Foco Conquista (Alto Pot / Bajo Share)",IF(AV1473=2,"2 - Foco Defensa (Alto Pot / Alto Share)",IF(AV1473=3,"3 - Monitoreo (Bajo Pot / Alto Share)","4 - Baja Prioridad (Bajo Pot / Bajo Share)"))))</f>
        <v>Sin competencia directa</v>
      </c>
      <c r="AX1473" s="12" t="str">
        <f aca="false">IF(OR(IFERROR(AND(W1473&lt;&gt;"",Y1473&lt;&gt;"",Y1473-W1473&gt;Resumen!$B$8),FALSE()),IFERROR(AND(X1473&lt;&gt;"",Y1473&lt;&gt;"",Y1473-X1473&gt;Resumen!$B$8),FALSE())),MAX(IF(IFERROR(AND(W1473&lt;&gt;"",Y1473&lt;&gt;"",Y1473-W1473&gt;Resumen!$B$8),FALSE()),Y1473-W1473,0),IF(IFERROR(AND(X1473&lt;&gt;"",Y1473&lt;&gt;"",Y1473-X1473&gt;Resumen!$B$8),FALSE()),Y1473-X1473,0)),"")</f>
        <v/>
      </c>
      <c r="AY1473" s="22" t="str">
        <f aca="false">IF(OR(IFERROR(AND(W1473&lt;&gt;"",Y1473&lt;&gt;"",Y1473-W1473&gt;Resumen!$B$8),FALSE()),IFERROR(AND(X1473&lt;&gt;"",Y1473&lt;&gt;"",Y1473-X1473&gt;Resumen!$B$8),FALSE())),TRIM("Lays tiene mayor markup que "&amp;IF(IFERROR(AND(W1473&lt;&gt;"",Y1473&lt;&gt;"",Y1473-W1473&gt;Resumen!$B$8),FALSE()),"Quento ","")&amp;IF(IFERROR(AND(X1473&lt;&gt;"",Y1473&lt;&gt;"",Y1473-X1473&gt;Resumen!$B$8),FALSE()),"Julicroc ","")&amp;"en este PDV"),"")</f>
        <v/>
      </c>
      <c r="AZ1473" s="22" t="str">
        <f aca="false">IF(COUNTIF('Plan Pehuamar - Lista'!$A$2:$A$167,A1473)&gt;0,"Sí","No")</f>
        <v>No</v>
      </c>
      <c r="BA1473" s="22" t="str">
        <f aca="false">IF(COUNTIF('Plan Combo 9+1'!$A$2:$A$226,A1473)&gt;0,"Sí","No")</f>
        <v>No</v>
      </c>
      <c r="BB1473" s="22" t="str">
        <f aca="false">IF(AH1473="","No",IF(BA1473="Sí",IF((AO1473-AH1473)&gt;Resumen!$B$6,"Sí","No"),IF((AO1473-AH1473)&gt;=Resumen!$B$132,"Sí","No")))</f>
        <v>No</v>
      </c>
      <c r="BC1473" s="22" t="str">
        <f aca="false">IF(AND(N1473="Sí",AL1473="Sí",AI1473=0),"Sí","No")</f>
        <v>No</v>
      </c>
      <c r="BD1473" s="22" t="str">
        <f aca="false">IF(COUNTIF('Plan 9+1 (con Pehuamar)'!$A$2:$A$227,A1473)&gt;0,"Sí","No")</f>
        <v>No</v>
      </c>
    </row>
    <row r="1474" customFormat="false" ht="15" hidden="false" customHeight="true" outlineLevel="0" collapsed="false">
      <c r="A1474" s="6" t="n">
        <v>402124</v>
      </c>
      <c r="B1474" s="6" t="n">
        <v>7</v>
      </c>
      <c r="C1474" s="6" t="n">
        <v>704</v>
      </c>
      <c r="D1474" s="6" t="s">
        <v>359</v>
      </c>
      <c r="E1474" s="6" t="s">
        <v>1642</v>
      </c>
      <c r="F1474" s="6" t="s">
        <v>196</v>
      </c>
      <c r="G1474" s="6" t="s">
        <v>129</v>
      </c>
      <c r="H1474" s="6" t="s">
        <v>197</v>
      </c>
      <c r="I1474" s="27" t="n">
        <v>30</v>
      </c>
      <c r="J1474" s="27" t="n">
        <v>0</v>
      </c>
      <c r="K1474" s="27" t="n">
        <v>20</v>
      </c>
      <c r="L1474" s="28" t="n">
        <f aca="false">I1474+J1474</f>
        <v>30</v>
      </c>
      <c r="M1474" s="28" t="n">
        <f aca="false">L1474+K1474</f>
        <v>50</v>
      </c>
      <c r="N1474" s="22" t="str">
        <f aca="false">IF(I1474&gt;0,"Sí","No")</f>
        <v>Sí</v>
      </c>
      <c r="O1474" s="22" t="str">
        <f aca="false">IF(J1474&gt;0,"Sí","No")</f>
        <v>No</v>
      </c>
      <c r="P1474" s="22" t="str">
        <f aca="false">IF(K1474&gt;0,"Sí","No")</f>
        <v>Sí</v>
      </c>
      <c r="Q1474" s="22" t="str">
        <f aca="false">IF(OR(I1474&gt;0,J1474&gt;0),"Sí","No")</f>
        <v>Sí</v>
      </c>
      <c r="R1474" s="27" t="n">
        <v>1800</v>
      </c>
      <c r="S1474" s="27" t="n">
        <v>2800</v>
      </c>
      <c r="T1474" s="27"/>
      <c r="U1474" s="27"/>
      <c r="V1474" s="27" t="n">
        <v>3500</v>
      </c>
      <c r="W1474" s="12" t="n">
        <f aca="false">IF(AND(I1474&gt;0,R1474&gt;0),(S1474-R1474)/R1474,"")</f>
        <v>0.555555555555556</v>
      </c>
      <c r="X1474" s="12" t="str">
        <f aca="false">IF(AND(J1474&gt;0,T1474&gt;0),(U1474-T1474)/T1474,"")</f>
        <v/>
      </c>
      <c r="Y1474" s="12" t="n">
        <f aca="false">IF(AND(K1474&gt;0,V1474&gt;0),(V1474-Resumen!$B$7)/Resumen!$B$7,"")</f>
        <v>0.4</v>
      </c>
      <c r="Z1474" s="28" t="n">
        <f aca="false">IF(AND(K1474&gt;0,I1474&gt;0,V1474&gt;0,S1474&gt;0),V1474-S1474,"")</f>
        <v>700</v>
      </c>
      <c r="AA1474" s="12" t="n">
        <f aca="false">IF(Z1474&lt;&gt;"",Z1474/S1474,"")</f>
        <v>0.25</v>
      </c>
      <c r="AB1474" s="28" t="str">
        <f aca="false">IF(AND(K1474&gt;0,J1474&gt;0,V1474&gt;0,U1474&gt;0),V1474-U1474,"")</f>
        <v/>
      </c>
      <c r="AC1474" s="12" t="str">
        <f aca="false">IF(AB1474&lt;&gt;"",AB1474/U1474,"")</f>
        <v/>
      </c>
      <c r="AD1474" s="27" t="n">
        <v>5</v>
      </c>
      <c r="AE1474" s="27" t="n">
        <v>6</v>
      </c>
      <c r="AF1474" s="27" t="n">
        <v>0</v>
      </c>
      <c r="AG1474" s="28" t="n">
        <f aca="false">AD1474+AE1474+AF1474</f>
        <v>11</v>
      </c>
      <c r="AH1474" s="12" t="n">
        <f aca="false">IF(AG1474&gt;0,AD1474/AG1474,"")</f>
        <v>0.454545454545455</v>
      </c>
      <c r="AI1474" s="27" t="n">
        <v>1</v>
      </c>
      <c r="AJ1474" s="27" t="n">
        <v>0</v>
      </c>
      <c r="AK1474" s="27" t="n">
        <v>0</v>
      </c>
      <c r="AL1474" s="22" t="str">
        <f aca="false">IF(OR(AJ1474&gt;0,AK1474&gt;0),"Sí","No")</f>
        <v>No</v>
      </c>
      <c r="AM1474" s="6" t="s">
        <v>198</v>
      </c>
      <c r="AN1474" s="6"/>
      <c r="AO1474" s="12" t="n">
        <f aca="false">IF(M1474&gt;0,K1474/M1474,"")</f>
        <v>0.4</v>
      </c>
      <c r="AP1474" s="22" t="str">
        <f aca="false">IF(M1474&gt;=Resumen!$B$5,"Alto","Bajo")</f>
        <v>Alto</v>
      </c>
      <c r="AQ1474" s="22" t="str">
        <f aca="false">IF(AO1474&gt;=Resumen!$B$28,"Alto","Bajo")</f>
        <v>Alto</v>
      </c>
      <c r="AR1474" s="22" t="str">
        <f aca="false">AP1474&amp;" Potencial / "&amp;AQ1474&amp;" Share"</f>
        <v>Alto Potencial / Alto Share</v>
      </c>
      <c r="AS1474" s="22" t="str">
        <f aca="false">IF(Q1474="Sí",IF(AO1474&gt;=Resumen!$B$29,"Alto","Bajo"),"")</f>
        <v>Bajo</v>
      </c>
      <c r="AT1474" s="22" t="str">
        <f aca="false">IF(AS1474&lt;&gt;"",AP1474&amp;" Potencial / "&amp;AS1474&amp;" Share","")</f>
        <v>Alto Potencial / Bajo Share</v>
      </c>
      <c r="AU1474" s="22" t="str">
        <f aca="false">IF(AH1474="","Sin dato",IF(AH1474-AO1474&gt;Resumen!$B$6,"Sobre-exhibido",IF(AO1474-AH1474&gt;Resumen!$B$6,"Sub-exhibido","En línea")))</f>
        <v>Sobre-exhibido</v>
      </c>
      <c r="AV1474" s="22" t="n">
        <f aca="false">IF(AT1474="","",IF(AT1474="Alto Potencial / Bajo Share",1,IF(AT1474="Alto Potencial / Alto Share",2,IF(AT1474="Bajo Potencial / Alto Share",3,4))))</f>
        <v>1</v>
      </c>
      <c r="AW1474" s="22" t="str">
        <f aca="false">IF(Q1474="No","Sin competencia directa",IF(AV1474=1,"1 - Foco Conquista (Alto Pot / Bajo Share)",IF(AV1474=2,"2 - Foco Defensa (Alto Pot / Alto Share)",IF(AV1474=3,"3 - Monitoreo (Bajo Pot / Alto Share)","4 - Baja Prioridad (Bajo Pot / Bajo Share)"))))</f>
        <v>1 - Foco Conquista (Alto Pot / Bajo Share)</v>
      </c>
      <c r="AX1474" s="12" t="str">
        <f aca="false">IF(OR(IFERROR(AND(W1474&lt;&gt;"",Y1474&lt;&gt;"",Y1474-W1474&gt;Resumen!$B$8),FALSE()),IFERROR(AND(X1474&lt;&gt;"",Y1474&lt;&gt;"",Y1474-X1474&gt;Resumen!$B$8),FALSE())),MAX(IF(IFERROR(AND(W1474&lt;&gt;"",Y1474&lt;&gt;"",Y1474-W1474&gt;Resumen!$B$8),FALSE()),Y1474-W1474,0),IF(IFERROR(AND(X1474&lt;&gt;"",Y1474&lt;&gt;"",Y1474-X1474&gt;Resumen!$B$8),FALSE()),Y1474-X1474,0)),"")</f>
        <v/>
      </c>
      <c r="AY1474" s="22" t="str">
        <f aca="false">IF(OR(IFERROR(AND(W1474&lt;&gt;"",Y1474&lt;&gt;"",Y1474-W1474&gt;Resumen!$B$8),FALSE()),IFERROR(AND(X1474&lt;&gt;"",Y1474&lt;&gt;"",Y1474-X1474&gt;Resumen!$B$8),FALSE())),TRIM("Lays tiene mayor markup que "&amp;IF(IFERROR(AND(W1474&lt;&gt;"",Y1474&lt;&gt;"",Y1474-W1474&gt;Resumen!$B$8),FALSE()),"Quento ","")&amp;IF(IFERROR(AND(X1474&lt;&gt;"",Y1474&lt;&gt;"",Y1474-X1474&gt;Resumen!$B$8),FALSE()),"Julicroc ","")&amp;"en este PDV"),"")</f>
        <v/>
      </c>
      <c r="AZ1474" s="22" t="str">
        <f aca="false">IF(COUNTIF('Plan Pehuamar - Lista'!$A$2:$A$167,A1474)&gt;0,"Sí","No")</f>
        <v>Sí</v>
      </c>
      <c r="BA1474" s="22" t="str">
        <f aca="false">IF(COUNTIF('Plan Combo 9+1'!$A$2:$A$226,A1474)&gt;0,"Sí","No")</f>
        <v>No</v>
      </c>
      <c r="BB1474" s="22" t="str">
        <f aca="false">IF(AH1474="","No",IF(BA1474="Sí",IF((AO1474-AH1474)&gt;Resumen!$B$6,"Sí","No"),IF((AO1474-AH1474)&gt;=Resumen!$B$132,"Sí","No")))</f>
        <v>No</v>
      </c>
      <c r="BC1474" s="22" t="str">
        <f aca="false">IF(AND(N1474="Sí",AL1474="Sí",AI1474=0),"Sí","No")</f>
        <v>No</v>
      </c>
      <c r="BD1474" s="22" t="str">
        <f aca="false">IF(COUNTIF('Plan 9+1 (con Pehuamar)'!$A$2:$A$227,A1474)&gt;0,"Sí","No")</f>
        <v>No</v>
      </c>
    </row>
    <row r="1475" customFormat="false" ht="15" hidden="false" customHeight="true" outlineLevel="0" collapsed="false">
      <c r="A1475" s="6" t="n">
        <v>402144</v>
      </c>
      <c r="B1475" s="6" t="n">
        <v>7</v>
      </c>
      <c r="C1475" s="6" t="n">
        <v>704</v>
      </c>
      <c r="D1475" s="6" t="s">
        <v>359</v>
      </c>
      <c r="E1475" s="6" t="s">
        <v>1643</v>
      </c>
      <c r="F1475" s="6" t="s">
        <v>201</v>
      </c>
      <c r="G1475" s="6" t="s">
        <v>129</v>
      </c>
      <c r="H1475" s="6" t="s">
        <v>197</v>
      </c>
      <c r="I1475" s="27" t="n">
        <v>30</v>
      </c>
      <c r="J1475" s="27" t="n">
        <v>0</v>
      </c>
      <c r="K1475" s="27" t="n">
        <v>20</v>
      </c>
      <c r="L1475" s="28" t="n">
        <f aca="false">I1475+J1475</f>
        <v>30</v>
      </c>
      <c r="M1475" s="28" t="n">
        <f aca="false">L1475+K1475</f>
        <v>50</v>
      </c>
      <c r="N1475" s="22" t="str">
        <f aca="false">IF(I1475&gt;0,"Sí","No")</f>
        <v>Sí</v>
      </c>
      <c r="O1475" s="22" t="str">
        <f aca="false">IF(J1475&gt;0,"Sí","No")</f>
        <v>No</v>
      </c>
      <c r="P1475" s="22" t="str">
        <f aca="false">IF(K1475&gt;0,"Sí","No")</f>
        <v>Sí</v>
      </c>
      <c r="Q1475" s="22" t="str">
        <f aca="false">IF(OR(I1475&gt;0,J1475&gt;0),"Sí","No")</f>
        <v>Sí</v>
      </c>
      <c r="R1475" s="27" t="n">
        <v>1800</v>
      </c>
      <c r="S1475" s="27" t="n">
        <v>2800</v>
      </c>
      <c r="T1475" s="27"/>
      <c r="U1475" s="27"/>
      <c r="V1475" s="27" t="n">
        <v>3500</v>
      </c>
      <c r="W1475" s="12" t="n">
        <f aca="false">IF(AND(I1475&gt;0,R1475&gt;0),(S1475-R1475)/R1475,"")</f>
        <v>0.555555555555556</v>
      </c>
      <c r="X1475" s="12" t="str">
        <f aca="false">IF(AND(J1475&gt;0,T1475&gt;0),(U1475-T1475)/T1475,"")</f>
        <v/>
      </c>
      <c r="Y1475" s="12" t="n">
        <f aca="false">IF(AND(K1475&gt;0,V1475&gt;0),(V1475-Resumen!$B$7)/Resumen!$B$7,"")</f>
        <v>0.4</v>
      </c>
      <c r="Z1475" s="28" t="n">
        <f aca="false">IF(AND(K1475&gt;0,I1475&gt;0,V1475&gt;0,S1475&gt;0),V1475-S1475,"")</f>
        <v>700</v>
      </c>
      <c r="AA1475" s="12" t="n">
        <f aca="false">IF(Z1475&lt;&gt;"",Z1475/S1475,"")</f>
        <v>0.25</v>
      </c>
      <c r="AB1475" s="28" t="str">
        <f aca="false">IF(AND(K1475&gt;0,J1475&gt;0,V1475&gt;0,U1475&gt;0),V1475-U1475,"")</f>
        <v/>
      </c>
      <c r="AC1475" s="12" t="str">
        <f aca="false">IF(AB1475&lt;&gt;"",AB1475/U1475,"")</f>
        <v/>
      </c>
      <c r="AD1475" s="27" t="n">
        <v>8</v>
      </c>
      <c r="AE1475" s="27" t="n">
        <v>10</v>
      </c>
      <c r="AF1475" s="27" t="n">
        <v>0</v>
      </c>
      <c r="AG1475" s="28" t="n">
        <f aca="false">AD1475+AE1475+AF1475</f>
        <v>18</v>
      </c>
      <c r="AH1475" s="12" t="n">
        <f aca="false">IF(AG1475&gt;0,AD1475/AG1475,"")</f>
        <v>0.444444444444444</v>
      </c>
      <c r="AI1475" s="27" t="n">
        <v>1</v>
      </c>
      <c r="AJ1475" s="27" t="n">
        <v>1</v>
      </c>
      <c r="AK1475" s="27" t="n">
        <v>0</v>
      </c>
      <c r="AL1475" s="22" t="str">
        <f aca="false">IF(OR(AJ1475&gt;0,AK1475&gt;0),"Sí","No")</f>
        <v>Sí</v>
      </c>
      <c r="AM1475" s="6" t="s">
        <v>397</v>
      </c>
      <c r="AN1475" s="6"/>
      <c r="AO1475" s="12" t="n">
        <f aca="false">IF(M1475&gt;0,K1475/M1475,"")</f>
        <v>0.4</v>
      </c>
      <c r="AP1475" s="22" t="str">
        <f aca="false">IF(M1475&gt;=Resumen!$B$5,"Alto","Bajo")</f>
        <v>Alto</v>
      </c>
      <c r="AQ1475" s="22" t="str">
        <f aca="false">IF(AO1475&gt;=Resumen!$B$28,"Alto","Bajo")</f>
        <v>Alto</v>
      </c>
      <c r="AR1475" s="22" t="str">
        <f aca="false">AP1475&amp;" Potencial / "&amp;AQ1475&amp;" Share"</f>
        <v>Alto Potencial / Alto Share</v>
      </c>
      <c r="AS1475" s="22" t="str">
        <f aca="false">IF(Q1475="Sí",IF(AO1475&gt;=Resumen!$B$29,"Alto","Bajo"),"")</f>
        <v>Bajo</v>
      </c>
      <c r="AT1475" s="22" t="str">
        <f aca="false">IF(AS1475&lt;&gt;"",AP1475&amp;" Potencial / "&amp;AS1475&amp;" Share","")</f>
        <v>Alto Potencial / Bajo Share</v>
      </c>
      <c r="AU1475" s="22" t="str">
        <f aca="false">IF(AH1475="","Sin dato",IF(AH1475-AO1475&gt;Resumen!$B$6,"Sobre-exhibido",IF(AO1475-AH1475&gt;Resumen!$B$6,"Sub-exhibido","En línea")))</f>
        <v>En línea</v>
      </c>
      <c r="AV1475" s="22" t="n">
        <f aca="false">IF(AT1475="","",IF(AT1475="Alto Potencial / Bajo Share",1,IF(AT1475="Alto Potencial / Alto Share",2,IF(AT1475="Bajo Potencial / Alto Share",3,4))))</f>
        <v>1</v>
      </c>
      <c r="AW1475" s="22" t="str">
        <f aca="false">IF(Q1475="No","Sin competencia directa",IF(AV1475=1,"1 - Foco Conquista (Alto Pot / Bajo Share)",IF(AV1475=2,"2 - Foco Defensa (Alto Pot / Alto Share)",IF(AV1475=3,"3 - Monitoreo (Bajo Pot / Alto Share)","4 - Baja Prioridad (Bajo Pot / Bajo Share)"))))</f>
        <v>1 - Foco Conquista (Alto Pot / Bajo Share)</v>
      </c>
      <c r="AX1475" s="12" t="str">
        <f aca="false">IF(OR(IFERROR(AND(W1475&lt;&gt;"",Y1475&lt;&gt;"",Y1475-W1475&gt;Resumen!$B$8),FALSE()),IFERROR(AND(X1475&lt;&gt;"",Y1475&lt;&gt;"",Y1475-X1475&gt;Resumen!$B$8),FALSE())),MAX(IF(IFERROR(AND(W1475&lt;&gt;"",Y1475&lt;&gt;"",Y1475-W1475&gt;Resumen!$B$8),FALSE()),Y1475-W1475,0),IF(IFERROR(AND(X1475&lt;&gt;"",Y1475&lt;&gt;"",Y1475-X1475&gt;Resumen!$B$8),FALSE()),Y1475-X1475,0)),"")</f>
        <v/>
      </c>
      <c r="AY1475" s="22" t="str">
        <f aca="false">IF(OR(IFERROR(AND(W1475&lt;&gt;"",Y1475&lt;&gt;"",Y1475-W1475&gt;Resumen!$B$8),FALSE()),IFERROR(AND(X1475&lt;&gt;"",Y1475&lt;&gt;"",Y1475-X1475&gt;Resumen!$B$8),FALSE())),TRIM("Lays tiene mayor markup que "&amp;IF(IFERROR(AND(W1475&lt;&gt;"",Y1475&lt;&gt;"",Y1475-W1475&gt;Resumen!$B$8),FALSE()),"Quento ","")&amp;IF(IFERROR(AND(X1475&lt;&gt;"",Y1475&lt;&gt;"",Y1475-X1475&gt;Resumen!$B$8),FALSE()),"Julicroc ","")&amp;"en este PDV"),"")</f>
        <v/>
      </c>
      <c r="AZ1475" s="22" t="str">
        <f aca="false">IF(COUNTIF('Plan Pehuamar - Lista'!$A$2:$A$167,A1475)&gt;0,"Sí","No")</f>
        <v>No</v>
      </c>
      <c r="BA1475" s="22" t="str">
        <f aca="false">IF(COUNTIF('Plan Combo 9+1'!$A$2:$A$226,A1475)&gt;0,"Sí","No")</f>
        <v>Sí</v>
      </c>
      <c r="BB1475" s="22" t="str">
        <f aca="false">IF(AH1475="","No",IF(BA1475="Sí",IF((AO1475-AH1475)&gt;Resumen!$B$6,"Sí","No"),IF((AO1475-AH1475)&gt;=Resumen!$B$132,"Sí","No")))</f>
        <v>No</v>
      </c>
      <c r="BC1475" s="22" t="str">
        <f aca="false">IF(AND(N1475="Sí",AL1475="Sí",AI1475=0),"Sí","No")</f>
        <v>No</v>
      </c>
      <c r="BD1475" s="22" t="str">
        <f aca="false">IF(COUNTIF('Plan 9+1 (con Pehuamar)'!$A$2:$A$227,A1475)&gt;0,"Sí","No")</f>
        <v>No</v>
      </c>
    </row>
    <row r="1476" customFormat="false" ht="15" hidden="false" customHeight="true" outlineLevel="0" collapsed="false">
      <c r="A1476" s="6" t="n">
        <v>402148</v>
      </c>
      <c r="B1476" s="6" t="n">
        <v>7</v>
      </c>
      <c r="C1476" s="6" t="n">
        <v>704</v>
      </c>
      <c r="D1476" s="6" t="s">
        <v>359</v>
      </c>
      <c r="E1476" s="6" t="s">
        <v>1644</v>
      </c>
      <c r="F1476" s="6" t="s">
        <v>196</v>
      </c>
      <c r="G1476" s="6" t="s">
        <v>129</v>
      </c>
      <c r="H1476" s="6" t="s">
        <v>197</v>
      </c>
      <c r="I1476" s="27" t="n">
        <v>15</v>
      </c>
      <c r="J1476" s="27" t="n">
        <v>8</v>
      </c>
      <c r="K1476" s="27" t="n">
        <v>10</v>
      </c>
      <c r="L1476" s="28" t="n">
        <f aca="false">I1476+J1476</f>
        <v>23</v>
      </c>
      <c r="M1476" s="28" t="n">
        <f aca="false">L1476+K1476</f>
        <v>33</v>
      </c>
      <c r="N1476" s="22" t="str">
        <f aca="false">IF(I1476&gt;0,"Sí","No")</f>
        <v>Sí</v>
      </c>
      <c r="O1476" s="22" t="str">
        <f aca="false">IF(J1476&gt;0,"Sí","No")</f>
        <v>Sí</v>
      </c>
      <c r="P1476" s="22" t="str">
        <f aca="false">IF(K1476&gt;0,"Sí","No")</f>
        <v>Sí</v>
      </c>
      <c r="Q1476" s="22" t="str">
        <f aca="false">IF(OR(I1476&gt;0,J1476&gt;0),"Sí","No")</f>
        <v>Sí</v>
      </c>
      <c r="R1476" s="27" t="n">
        <v>1800</v>
      </c>
      <c r="S1476" s="27" t="n">
        <v>2700</v>
      </c>
      <c r="T1476" s="27" t="n">
        <v>1310</v>
      </c>
      <c r="U1476" s="27" t="n">
        <v>2000</v>
      </c>
      <c r="V1476" s="27" t="n">
        <v>3500</v>
      </c>
      <c r="W1476" s="12" t="n">
        <f aca="false">IF(AND(I1476&gt;0,R1476&gt;0),(S1476-R1476)/R1476,"")</f>
        <v>0.5</v>
      </c>
      <c r="X1476" s="12" t="n">
        <f aca="false">IF(AND(J1476&gt;0,T1476&gt;0),(U1476-T1476)/T1476,"")</f>
        <v>0.526717557251908</v>
      </c>
      <c r="Y1476" s="12" t="n">
        <f aca="false">IF(AND(K1476&gt;0,V1476&gt;0),(V1476-Resumen!$B$7)/Resumen!$B$7,"")</f>
        <v>0.4</v>
      </c>
      <c r="Z1476" s="28" t="n">
        <f aca="false">IF(AND(K1476&gt;0,I1476&gt;0,V1476&gt;0,S1476&gt;0),V1476-S1476,"")</f>
        <v>800</v>
      </c>
      <c r="AA1476" s="12" t="n">
        <f aca="false">IF(Z1476&lt;&gt;"",Z1476/S1476,"")</f>
        <v>0.296296296296296</v>
      </c>
      <c r="AB1476" s="28" t="n">
        <f aca="false">IF(AND(K1476&gt;0,J1476&gt;0,V1476&gt;0,U1476&gt;0),V1476-U1476,"")</f>
        <v>1500</v>
      </c>
      <c r="AC1476" s="12" t="n">
        <f aca="false">IF(AB1476&lt;&gt;"",AB1476/U1476,"")</f>
        <v>0.75</v>
      </c>
      <c r="AD1476" s="27" t="n">
        <v>3</v>
      </c>
      <c r="AE1476" s="27" t="n">
        <v>4</v>
      </c>
      <c r="AF1476" s="27" t="n">
        <v>2</v>
      </c>
      <c r="AG1476" s="28" t="n">
        <f aca="false">AD1476+AE1476+AF1476</f>
        <v>9</v>
      </c>
      <c r="AH1476" s="12" t="n">
        <f aca="false">IF(AG1476&gt;0,AD1476/AG1476,"")</f>
        <v>0.333333333333333</v>
      </c>
      <c r="AI1476" s="27" t="n">
        <v>1</v>
      </c>
      <c r="AJ1476" s="27" t="n">
        <v>0</v>
      </c>
      <c r="AK1476" s="27" t="n">
        <v>0</v>
      </c>
      <c r="AL1476" s="22" t="str">
        <f aca="false">IF(OR(AJ1476&gt;0,AK1476&gt;0),"Sí","No")</f>
        <v>No</v>
      </c>
      <c r="AM1476" s="6" t="s">
        <v>397</v>
      </c>
      <c r="AN1476" s="6" t="s">
        <v>198</v>
      </c>
      <c r="AO1476" s="12" t="n">
        <f aca="false">IF(M1476&gt;0,K1476/M1476,"")</f>
        <v>0.303030303030303</v>
      </c>
      <c r="AP1476" s="22" t="str">
        <f aca="false">IF(M1476&gt;=Resumen!$B$5,"Alto","Bajo")</f>
        <v>Bajo</v>
      </c>
      <c r="AQ1476" s="22" t="str">
        <f aca="false">IF(AO1476&gt;=Resumen!$B$28,"Alto","Bajo")</f>
        <v>Bajo</v>
      </c>
      <c r="AR1476" s="22" t="str">
        <f aca="false">AP1476&amp;" Potencial / "&amp;AQ1476&amp;" Share"</f>
        <v>Bajo Potencial / Bajo Share</v>
      </c>
      <c r="AS1476" s="22" t="str">
        <f aca="false">IF(Q1476="Sí",IF(AO1476&gt;=Resumen!$B$29,"Alto","Bajo"),"")</f>
        <v>Bajo</v>
      </c>
      <c r="AT1476" s="22" t="str">
        <f aca="false">IF(AS1476&lt;&gt;"",AP1476&amp;" Potencial / "&amp;AS1476&amp;" Share","")</f>
        <v>Bajo Potencial / Bajo Share</v>
      </c>
      <c r="AU1476" s="22" t="str">
        <f aca="false">IF(AH1476="","Sin dato",IF(AH1476-AO1476&gt;Resumen!$B$6,"Sobre-exhibido",IF(AO1476-AH1476&gt;Resumen!$B$6,"Sub-exhibido","En línea")))</f>
        <v>En línea</v>
      </c>
      <c r="AV1476" s="22" t="n">
        <f aca="false">IF(AT1476="","",IF(AT1476="Alto Potencial / Bajo Share",1,IF(AT1476="Alto Potencial / Alto Share",2,IF(AT1476="Bajo Potencial / Alto Share",3,4))))</f>
        <v>4</v>
      </c>
      <c r="AW1476" s="22" t="str">
        <f aca="false">IF(Q1476="No","Sin competencia directa",IF(AV1476=1,"1 - Foco Conquista (Alto Pot / Bajo Share)",IF(AV1476=2,"2 - Foco Defensa (Alto Pot / Alto Share)",IF(AV1476=3,"3 - Monitoreo (Bajo Pot / Alto Share)","4 - Baja Prioridad (Bajo Pot / Bajo Share)"))))</f>
        <v>4 - Baja Prioridad (Bajo Pot / Bajo Share)</v>
      </c>
      <c r="AX1476" s="12" t="str">
        <f aca="false">IF(OR(IFERROR(AND(W1476&lt;&gt;"",Y1476&lt;&gt;"",Y1476-W1476&gt;Resumen!$B$8),FALSE()),IFERROR(AND(X1476&lt;&gt;"",Y1476&lt;&gt;"",Y1476-X1476&gt;Resumen!$B$8),FALSE())),MAX(IF(IFERROR(AND(W1476&lt;&gt;"",Y1476&lt;&gt;"",Y1476-W1476&gt;Resumen!$B$8),FALSE()),Y1476-W1476,0),IF(IFERROR(AND(X1476&lt;&gt;"",Y1476&lt;&gt;"",Y1476-X1476&gt;Resumen!$B$8),FALSE()),Y1476-X1476,0)),"")</f>
        <v/>
      </c>
      <c r="AY1476" s="22" t="str">
        <f aca="false">IF(OR(IFERROR(AND(W1476&lt;&gt;"",Y1476&lt;&gt;"",Y1476-W1476&gt;Resumen!$B$8),FALSE()),IFERROR(AND(X1476&lt;&gt;"",Y1476&lt;&gt;"",Y1476-X1476&gt;Resumen!$B$8),FALSE())),TRIM("Lays tiene mayor markup que "&amp;IF(IFERROR(AND(W1476&lt;&gt;"",Y1476&lt;&gt;"",Y1476-W1476&gt;Resumen!$B$8),FALSE()),"Quento ","")&amp;IF(IFERROR(AND(X1476&lt;&gt;"",Y1476&lt;&gt;"",Y1476-X1476&gt;Resumen!$B$8),FALSE()),"Julicroc ","")&amp;"en este PDV"),"")</f>
        <v/>
      </c>
      <c r="AZ1476" s="22" t="str">
        <f aca="false">IF(COUNTIF('Plan Pehuamar - Lista'!$A$2:$A$167,A1476)&gt;0,"Sí","No")</f>
        <v>No</v>
      </c>
      <c r="BA1476" s="22" t="str">
        <f aca="false">IF(COUNTIF('Plan Combo 9+1'!$A$2:$A$226,A1476)&gt;0,"Sí","No")</f>
        <v>No</v>
      </c>
      <c r="BB1476" s="22" t="str">
        <f aca="false">IF(AH1476="","No",IF(BA1476="Sí",IF((AO1476-AH1476)&gt;Resumen!$B$6,"Sí","No"),IF((AO1476-AH1476)&gt;=Resumen!$B$132,"Sí","No")))</f>
        <v>No</v>
      </c>
      <c r="BC1476" s="22" t="str">
        <f aca="false">IF(AND(N1476="Sí",AL1476="Sí",AI1476=0),"Sí","No")</f>
        <v>No</v>
      </c>
      <c r="BD1476" s="22" t="str">
        <f aca="false">IF(COUNTIF('Plan 9+1 (con Pehuamar)'!$A$2:$A$227,A1476)&gt;0,"Sí","No")</f>
        <v>No</v>
      </c>
    </row>
    <row r="1477" customFormat="false" ht="15" hidden="false" customHeight="true" outlineLevel="0" collapsed="false">
      <c r="A1477" s="6" t="n">
        <v>402151</v>
      </c>
      <c r="B1477" s="6" t="n">
        <v>7</v>
      </c>
      <c r="C1477" s="6" t="n">
        <v>704</v>
      </c>
      <c r="D1477" s="6" t="s">
        <v>359</v>
      </c>
      <c r="E1477" s="6" t="s">
        <v>1645</v>
      </c>
      <c r="F1477" s="6" t="s">
        <v>201</v>
      </c>
      <c r="G1477" s="6" t="s">
        <v>129</v>
      </c>
      <c r="H1477" s="6" t="s">
        <v>197</v>
      </c>
      <c r="I1477" s="27" t="n">
        <v>10</v>
      </c>
      <c r="J1477" s="27" t="n">
        <v>0</v>
      </c>
      <c r="K1477" s="27" t="n">
        <v>15</v>
      </c>
      <c r="L1477" s="28" t="n">
        <f aca="false">I1477+J1477</f>
        <v>10</v>
      </c>
      <c r="M1477" s="28" t="n">
        <f aca="false">L1477+K1477</f>
        <v>25</v>
      </c>
      <c r="N1477" s="22" t="str">
        <f aca="false">IF(I1477&gt;0,"Sí","No")</f>
        <v>Sí</v>
      </c>
      <c r="O1477" s="22" t="str">
        <f aca="false">IF(J1477&gt;0,"Sí","No")</f>
        <v>No</v>
      </c>
      <c r="P1477" s="22" t="str">
        <f aca="false">IF(K1477&gt;0,"Sí","No")</f>
        <v>Sí</v>
      </c>
      <c r="Q1477" s="22" t="str">
        <f aca="false">IF(OR(I1477&gt;0,J1477&gt;0),"Sí","No")</f>
        <v>Sí</v>
      </c>
      <c r="R1477" s="27" t="n">
        <v>1800</v>
      </c>
      <c r="S1477" s="27" t="n">
        <v>2800</v>
      </c>
      <c r="T1477" s="27"/>
      <c r="U1477" s="27"/>
      <c r="V1477" s="27" t="n">
        <v>3500</v>
      </c>
      <c r="W1477" s="12" t="n">
        <f aca="false">IF(AND(I1477&gt;0,R1477&gt;0),(S1477-R1477)/R1477,"")</f>
        <v>0.555555555555556</v>
      </c>
      <c r="X1477" s="12" t="str">
        <f aca="false">IF(AND(J1477&gt;0,T1477&gt;0),(U1477-T1477)/T1477,"")</f>
        <v/>
      </c>
      <c r="Y1477" s="12" t="n">
        <f aca="false">IF(AND(K1477&gt;0,V1477&gt;0),(V1477-Resumen!$B$7)/Resumen!$B$7,"")</f>
        <v>0.4</v>
      </c>
      <c r="Z1477" s="28" t="n">
        <f aca="false">IF(AND(K1477&gt;0,I1477&gt;0,V1477&gt;0,S1477&gt;0),V1477-S1477,"")</f>
        <v>700</v>
      </c>
      <c r="AA1477" s="12" t="n">
        <f aca="false">IF(Z1477&lt;&gt;"",Z1477/S1477,"")</f>
        <v>0.25</v>
      </c>
      <c r="AB1477" s="28" t="str">
        <f aca="false">IF(AND(K1477&gt;0,J1477&gt;0,V1477&gt;0,U1477&gt;0),V1477-U1477,"")</f>
        <v/>
      </c>
      <c r="AC1477" s="12" t="str">
        <f aca="false">IF(AB1477&lt;&gt;"",AB1477/U1477,"")</f>
        <v/>
      </c>
      <c r="AD1477" s="27" t="n">
        <v>3</v>
      </c>
      <c r="AE1477" s="27" t="n">
        <v>3</v>
      </c>
      <c r="AF1477" s="27" t="n">
        <v>0</v>
      </c>
      <c r="AG1477" s="28" t="n">
        <f aca="false">AD1477+AE1477+AF1477</f>
        <v>6</v>
      </c>
      <c r="AH1477" s="12" t="n">
        <f aca="false">IF(AG1477&gt;0,AD1477/AG1477,"")</f>
        <v>0.5</v>
      </c>
      <c r="AI1477" s="27" t="n">
        <v>0</v>
      </c>
      <c r="AJ1477" s="27" t="n">
        <v>0</v>
      </c>
      <c r="AK1477" s="27" t="n">
        <v>0</v>
      </c>
      <c r="AL1477" s="22" t="str">
        <f aca="false">IF(OR(AJ1477&gt;0,AK1477&gt;0),"Sí","No")</f>
        <v>No</v>
      </c>
      <c r="AM1477" s="6" t="s">
        <v>198</v>
      </c>
      <c r="AN1477" s="6"/>
      <c r="AO1477" s="12" t="n">
        <f aca="false">IF(M1477&gt;0,K1477/M1477,"")</f>
        <v>0.6</v>
      </c>
      <c r="AP1477" s="22" t="str">
        <f aca="false">IF(M1477&gt;=Resumen!$B$5,"Alto","Bajo")</f>
        <v>Bajo</v>
      </c>
      <c r="AQ1477" s="22" t="str">
        <f aca="false">IF(AO1477&gt;=Resumen!$B$28,"Alto","Bajo")</f>
        <v>Alto</v>
      </c>
      <c r="AR1477" s="22" t="str">
        <f aca="false">AP1477&amp;" Potencial / "&amp;AQ1477&amp;" Share"</f>
        <v>Bajo Potencial / Alto Share</v>
      </c>
      <c r="AS1477" s="22" t="str">
        <f aca="false">IF(Q1477="Sí",IF(AO1477&gt;=Resumen!$B$29,"Alto","Bajo"),"")</f>
        <v>Alto</v>
      </c>
      <c r="AT1477" s="22" t="str">
        <f aca="false">IF(AS1477&lt;&gt;"",AP1477&amp;" Potencial / "&amp;AS1477&amp;" Share","")</f>
        <v>Bajo Potencial / Alto Share</v>
      </c>
      <c r="AU1477" s="22" t="str">
        <f aca="false">IF(AH1477="","Sin dato",IF(AH1477-AO1477&gt;Resumen!$B$6,"Sobre-exhibido",IF(AO1477-AH1477&gt;Resumen!$B$6,"Sub-exhibido","En línea")))</f>
        <v>Sub-exhibido</v>
      </c>
      <c r="AV1477" s="22" t="n">
        <f aca="false">IF(AT1477="","",IF(AT1477="Alto Potencial / Bajo Share",1,IF(AT1477="Alto Potencial / Alto Share",2,IF(AT1477="Bajo Potencial / Alto Share",3,4))))</f>
        <v>3</v>
      </c>
      <c r="AW1477" s="22" t="str">
        <f aca="false">IF(Q1477="No","Sin competencia directa",IF(AV1477=1,"1 - Foco Conquista (Alto Pot / Bajo Share)",IF(AV1477=2,"2 - Foco Defensa (Alto Pot / Alto Share)",IF(AV1477=3,"3 - Monitoreo (Bajo Pot / Alto Share)","4 - Baja Prioridad (Bajo Pot / Bajo Share)"))))</f>
        <v>3 - Monitoreo (Bajo Pot / Alto Share)</v>
      </c>
      <c r="AX1477" s="12" t="str">
        <f aca="false">IF(OR(IFERROR(AND(W1477&lt;&gt;"",Y1477&lt;&gt;"",Y1477-W1477&gt;Resumen!$B$8),FALSE()),IFERROR(AND(X1477&lt;&gt;"",Y1477&lt;&gt;"",Y1477-X1477&gt;Resumen!$B$8),FALSE())),MAX(IF(IFERROR(AND(W1477&lt;&gt;"",Y1477&lt;&gt;"",Y1477-W1477&gt;Resumen!$B$8),FALSE()),Y1477-W1477,0),IF(IFERROR(AND(X1477&lt;&gt;"",Y1477&lt;&gt;"",Y1477-X1477&gt;Resumen!$B$8),FALSE()),Y1477-X1477,0)),"")</f>
        <v/>
      </c>
      <c r="AY1477" s="22" t="str">
        <f aca="false">IF(OR(IFERROR(AND(W1477&lt;&gt;"",Y1477&lt;&gt;"",Y1477-W1477&gt;Resumen!$B$8),FALSE()),IFERROR(AND(X1477&lt;&gt;"",Y1477&lt;&gt;"",Y1477-X1477&gt;Resumen!$B$8),FALSE())),TRIM("Lays tiene mayor markup que "&amp;IF(IFERROR(AND(W1477&lt;&gt;"",Y1477&lt;&gt;"",Y1477-W1477&gt;Resumen!$B$8),FALSE()),"Quento ","")&amp;IF(IFERROR(AND(X1477&lt;&gt;"",Y1477&lt;&gt;"",Y1477-X1477&gt;Resumen!$B$8),FALSE()),"Julicroc ","")&amp;"en este PDV"),"")</f>
        <v/>
      </c>
      <c r="AZ1477" s="22" t="str">
        <f aca="false">IF(COUNTIF('Plan Pehuamar - Lista'!$A$2:$A$167,A1477)&gt;0,"Sí","No")</f>
        <v>No</v>
      </c>
      <c r="BA1477" s="22" t="str">
        <f aca="false">IF(COUNTIF('Plan Combo 9+1'!$A$2:$A$226,A1477)&gt;0,"Sí","No")</f>
        <v>No</v>
      </c>
      <c r="BB1477" s="22" t="str">
        <f aca="false">IF(AH1477="","No",IF(BA1477="Sí",IF((AO1477-AH1477)&gt;Resumen!$B$6,"Sí","No"),IF((AO1477-AH1477)&gt;=Resumen!$B$132,"Sí","No")))</f>
        <v>No</v>
      </c>
      <c r="BC1477" s="22" t="str">
        <f aca="false">IF(AND(N1477="Sí",AL1477="Sí",AI1477=0),"Sí","No")</f>
        <v>No</v>
      </c>
      <c r="BD1477" s="22" t="str">
        <f aca="false">IF(COUNTIF('Plan 9+1 (con Pehuamar)'!$A$2:$A$227,A1477)&gt;0,"Sí","No")</f>
        <v>No</v>
      </c>
    </row>
    <row r="1478" customFormat="false" ht="15" hidden="false" customHeight="true" outlineLevel="0" collapsed="false">
      <c r="A1478" s="6" t="n">
        <v>402181</v>
      </c>
      <c r="B1478" s="6" t="n">
        <v>7</v>
      </c>
      <c r="C1478" s="6" t="n">
        <v>704</v>
      </c>
      <c r="D1478" s="6" t="s">
        <v>359</v>
      </c>
      <c r="E1478" s="6" t="s">
        <v>1646</v>
      </c>
      <c r="F1478" s="6" t="s">
        <v>356</v>
      </c>
      <c r="G1478" s="6" t="s">
        <v>129</v>
      </c>
      <c r="H1478" s="6" t="s">
        <v>197</v>
      </c>
      <c r="I1478" s="27" t="n">
        <v>10</v>
      </c>
      <c r="J1478" s="27" t="n">
        <v>0</v>
      </c>
      <c r="K1478" s="27" t="n">
        <v>10</v>
      </c>
      <c r="L1478" s="28" t="n">
        <f aca="false">I1478+J1478</f>
        <v>10</v>
      </c>
      <c r="M1478" s="28" t="n">
        <f aca="false">L1478+K1478</f>
        <v>20</v>
      </c>
      <c r="N1478" s="22" t="str">
        <f aca="false">IF(I1478&gt;0,"Sí","No")</f>
        <v>Sí</v>
      </c>
      <c r="O1478" s="22" t="str">
        <f aca="false">IF(J1478&gt;0,"Sí","No")</f>
        <v>No</v>
      </c>
      <c r="P1478" s="22" t="str">
        <f aca="false">IF(K1478&gt;0,"Sí","No")</f>
        <v>Sí</v>
      </c>
      <c r="Q1478" s="22" t="str">
        <f aca="false">IF(OR(I1478&gt;0,J1478&gt;0),"Sí","No")</f>
        <v>Sí</v>
      </c>
      <c r="R1478" s="27" t="n">
        <v>1800</v>
      </c>
      <c r="S1478" s="27" t="n">
        <v>2800</v>
      </c>
      <c r="T1478" s="27"/>
      <c r="U1478" s="27"/>
      <c r="V1478" s="27" t="n">
        <v>3500</v>
      </c>
      <c r="W1478" s="12" t="n">
        <f aca="false">IF(AND(I1478&gt;0,R1478&gt;0),(S1478-R1478)/R1478,"")</f>
        <v>0.555555555555556</v>
      </c>
      <c r="X1478" s="12" t="str">
        <f aca="false">IF(AND(J1478&gt;0,T1478&gt;0),(U1478-T1478)/T1478,"")</f>
        <v/>
      </c>
      <c r="Y1478" s="12" t="n">
        <f aca="false">IF(AND(K1478&gt;0,V1478&gt;0),(V1478-Resumen!$B$7)/Resumen!$B$7,"")</f>
        <v>0.4</v>
      </c>
      <c r="Z1478" s="28" t="n">
        <f aca="false">IF(AND(K1478&gt;0,I1478&gt;0,V1478&gt;0,S1478&gt;0),V1478-S1478,"")</f>
        <v>700</v>
      </c>
      <c r="AA1478" s="12" t="n">
        <f aca="false">IF(Z1478&lt;&gt;"",Z1478/S1478,"")</f>
        <v>0.25</v>
      </c>
      <c r="AB1478" s="28" t="str">
        <f aca="false">IF(AND(K1478&gt;0,J1478&gt;0,V1478&gt;0,U1478&gt;0),V1478-U1478,"")</f>
        <v/>
      </c>
      <c r="AC1478" s="12" t="str">
        <f aca="false">IF(AB1478&lt;&gt;"",AB1478/U1478,"")</f>
        <v/>
      </c>
      <c r="AD1478" s="27" t="n">
        <v>3</v>
      </c>
      <c r="AE1478" s="27" t="n">
        <v>3</v>
      </c>
      <c r="AF1478" s="27" t="n">
        <v>0</v>
      </c>
      <c r="AG1478" s="28" t="n">
        <f aca="false">AD1478+AE1478+AF1478</f>
        <v>6</v>
      </c>
      <c r="AH1478" s="12" t="n">
        <f aca="false">IF(AG1478&gt;0,AD1478/AG1478,"")</f>
        <v>0.5</v>
      </c>
      <c r="AI1478" s="27" t="n">
        <v>0</v>
      </c>
      <c r="AJ1478" s="27" t="n">
        <v>0</v>
      </c>
      <c r="AK1478" s="27" t="n">
        <v>0</v>
      </c>
      <c r="AL1478" s="22" t="str">
        <f aca="false">IF(OR(AJ1478&gt;0,AK1478&gt;0),"Sí","No")</f>
        <v>No</v>
      </c>
      <c r="AM1478" s="6" t="s">
        <v>198</v>
      </c>
      <c r="AN1478" s="6"/>
      <c r="AO1478" s="12" t="n">
        <f aca="false">IF(M1478&gt;0,K1478/M1478,"")</f>
        <v>0.5</v>
      </c>
      <c r="AP1478" s="22" t="str">
        <f aca="false">IF(M1478&gt;=Resumen!$B$5,"Alto","Bajo")</f>
        <v>Bajo</v>
      </c>
      <c r="AQ1478" s="22" t="str">
        <f aca="false">IF(AO1478&gt;=Resumen!$B$28,"Alto","Bajo")</f>
        <v>Alto</v>
      </c>
      <c r="AR1478" s="22" t="str">
        <f aca="false">AP1478&amp;" Potencial / "&amp;AQ1478&amp;" Share"</f>
        <v>Bajo Potencial / Alto Share</v>
      </c>
      <c r="AS1478" s="22" t="str">
        <f aca="false">IF(Q1478="Sí",IF(AO1478&gt;=Resumen!$B$29,"Alto","Bajo"),"")</f>
        <v>Alto</v>
      </c>
      <c r="AT1478" s="22" t="str">
        <f aca="false">IF(AS1478&lt;&gt;"",AP1478&amp;" Potencial / "&amp;AS1478&amp;" Share","")</f>
        <v>Bajo Potencial / Alto Share</v>
      </c>
      <c r="AU1478" s="22" t="str">
        <f aca="false">IF(AH1478="","Sin dato",IF(AH1478-AO1478&gt;Resumen!$B$6,"Sobre-exhibido",IF(AO1478-AH1478&gt;Resumen!$B$6,"Sub-exhibido","En línea")))</f>
        <v>En línea</v>
      </c>
      <c r="AV1478" s="22" t="n">
        <f aca="false">IF(AT1478="","",IF(AT1478="Alto Potencial / Bajo Share",1,IF(AT1478="Alto Potencial / Alto Share",2,IF(AT1478="Bajo Potencial / Alto Share",3,4))))</f>
        <v>3</v>
      </c>
      <c r="AW1478" s="22" t="str">
        <f aca="false">IF(Q1478="No","Sin competencia directa",IF(AV1478=1,"1 - Foco Conquista (Alto Pot / Bajo Share)",IF(AV1478=2,"2 - Foco Defensa (Alto Pot / Alto Share)",IF(AV1478=3,"3 - Monitoreo (Bajo Pot / Alto Share)","4 - Baja Prioridad (Bajo Pot / Bajo Share)"))))</f>
        <v>3 - Monitoreo (Bajo Pot / Alto Share)</v>
      </c>
      <c r="AX1478" s="12" t="str">
        <f aca="false">IF(OR(IFERROR(AND(W1478&lt;&gt;"",Y1478&lt;&gt;"",Y1478-W1478&gt;Resumen!$B$8),FALSE()),IFERROR(AND(X1478&lt;&gt;"",Y1478&lt;&gt;"",Y1478-X1478&gt;Resumen!$B$8),FALSE())),MAX(IF(IFERROR(AND(W1478&lt;&gt;"",Y1478&lt;&gt;"",Y1478-W1478&gt;Resumen!$B$8),FALSE()),Y1478-W1478,0),IF(IFERROR(AND(X1478&lt;&gt;"",Y1478&lt;&gt;"",Y1478-X1478&gt;Resumen!$B$8),FALSE()),Y1478-X1478,0)),"")</f>
        <v/>
      </c>
      <c r="AY1478" s="22" t="str">
        <f aca="false">IF(OR(IFERROR(AND(W1478&lt;&gt;"",Y1478&lt;&gt;"",Y1478-W1478&gt;Resumen!$B$8),FALSE()),IFERROR(AND(X1478&lt;&gt;"",Y1478&lt;&gt;"",Y1478-X1478&gt;Resumen!$B$8),FALSE())),TRIM("Lays tiene mayor markup que "&amp;IF(IFERROR(AND(W1478&lt;&gt;"",Y1478&lt;&gt;"",Y1478-W1478&gt;Resumen!$B$8),FALSE()),"Quento ","")&amp;IF(IFERROR(AND(X1478&lt;&gt;"",Y1478&lt;&gt;"",Y1478-X1478&gt;Resumen!$B$8),FALSE()),"Julicroc ","")&amp;"en este PDV"),"")</f>
        <v/>
      </c>
      <c r="AZ1478" s="22" t="str">
        <f aca="false">IF(COUNTIF('Plan Pehuamar - Lista'!$A$2:$A$167,A1478)&gt;0,"Sí","No")</f>
        <v>No</v>
      </c>
      <c r="BA1478" s="22" t="str">
        <f aca="false">IF(COUNTIF('Plan Combo 9+1'!$A$2:$A$226,A1478)&gt;0,"Sí","No")</f>
        <v>No</v>
      </c>
      <c r="BB1478" s="22" t="str">
        <f aca="false">IF(AH1478="","No",IF(BA1478="Sí",IF((AO1478-AH1478)&gt;Resumen!$B$6,"Sí","No"),IF((AO1478-AH1478)&gt;=Resumen!$B$132,"Sí","No")))</f>
        <v>No</v>
      </c>
      <c r="BC1478" s="22" t="str">
        <f aca="false">IF(AND(N1478="Sí",AL1478="Sí",AI1478=0),"Sí","No")</f>
        <v>No</v>
      </c>
      <c r="BD1478" s="22" t="str">
        <f aca="false">IF(COUNTIF('Plan 9+1 (con Pehuamar)'!$A$2:$A$227,A1478)&gt;0,"Sí","No")</f>
        <v>No</v>
      </c>
    </row>
    <row r="1479" customFormat="false" ht="15" hidden="false" customHeight="true" outlineLevel="0" collapsed="false">
      <c r="A1479" s="6" t="n">
        <v>402192</v>
      </c>
      <c r="B1479" s="6" t="n">
        <v>7</v>
      </c>
      <c r="C1479" s="6" t="n">
        <v>704</v>
      </c>
      <c r="D1479" s="6" t="s">
        <v>359</v>
      </c>
      <c r="E1479" s="6" t="s">
        <v>1647</v>
      </c>
      <c r="F1479" s="6" t="s">
        <v>356</v>
      </c>
      <c r="G1479" s="6" t="s">
        <v>129</v>
      </c>
      <c r="H1479" s="6" t="s">
        <v>197</v>
      </c>
      <c r="I1479" s="27" t="n">
        <v>15</v>
      </c>
      <c r="J1479" s="27" t="n">
        <v>0</v>
      </c>
      <c r="K1479" s="27" t="n">
        <v>15</v>
      </c>
      <c r="L1479" s="28" t="n">
        <f aca="false">I1479+J1479</f>
        <v>15</v>
      </c>
      <c r="M1479" s="28" t="n">
        <f aca="false">L1479+K1479</f>
        <v>30</v>
      </c>
      <c r="N1479" s="22" t="str">
        <f aca="false">IF(I1479&gt;0,"Sí","No")</f>
        <v>Sí</v>
      </c>
      <c r="O1479" s="22" t="str">
        <f aca="false">IF(J1479&gt;0,"Sí","No")</f>
        <v>No</v>
      </c>
      <c r="P1479" s="22" t="str">
        <f aca="false">IF(K1479&gt;0,"Sí","No")</f>
        <v>Sí</v>
      </c>
      <c r="Q1479" s="22" t="str">
        <f aca="false">IF(OR(I1479&gt;0,J1479&gt;0),"Sí","No")</f>
        <v>Sí</v>
      </c>
      <c r="R1479" s="27" t="n">
        <v>1800</v>
      </c>
      <c r="S1479" s="27" t="n">
        <v>2800</v>
      </c>
      <c r="T1479" s="27"/>
      <c r="U1479" s="27"/>
      <c r="V1479" s="27" t="n">
        <v>3500</v>
      </c>
      <c r="W1479" s="12" t="n">
        <f aca="false">IF(AND(I1479&gt;0,R1479&gt;0),(S1479-R1479)/R1479,"")</f>
        <v>0.555555555555556</v>
      </c>
      <c r="X1479" s="12" t="str">
        <f aca="false">IF(AND(J1479&gt;0,T1479&gt;0),(U1479-T1479)/T1479,"")</f>
        <v/>
      </c>
      <c r="Y1479" s="12" t="n">
        <f aca="false">IF(AND(K1479&gt;0,V1479&gt;0),(V1479-Resumen!$B$7)/Resumen!$B$7,"")</f>
        <v>0.4</v>
      </c>
      <c r="Z1479" s="28" t="n">
        <f aca="false">IF(AND(K1479&gt;0,I1479&gt;0,V1479&gt;0,S1479&gt;0),V1479-S1479,"")</f>
        <v>700</v>
      </c>
      <c r="AA1479" s="12" t="n">
        <f aca="false">IF(Z1479&lt;&gt;"",Z1479/S1479,"")</f>
        <v>0.25</v>
      </c>
      <c r="AB1479" s="28" t="str">
        <f aca="false">IF(AND(K1479&gt;0,J1479&gt;0,V1479&gt;0,U1479&gt;0),V1479-U1479,"")</f>
        <v/>
      </c>
      <c r="AC1479" s="12" t="str">
        <f aca="false">IF(AB1479&lt;&gt;"",AB1479/U1479,"")</f>
        <v/>
      </c>
      <c r="AD1479" s="27" t="n">
        <v>3</v>
      </c>
      <c r="AE1479" s="27" t="n">
        <v>4</v>
      </c>
      <c r="AF1479" s="27" t="n">
        <v>0</v>
      </c>
      <c r="AG1479" s="28" t="n">
        <f aca="false">AD1479+AE1479+AF1479</f>
        <v>7</v>
      </c>
      <c r="AH1479" s="12" t="n">
        <f aca="false">IF(AG1479&gt;0,AD1479/AG1479,"")</f>
        <v>0.428571428571429</v>
      </c>
      <c r="AI1479" s="27" t="n">
        <v>0</v>
      </c>
      <c r="AJ1479" s="27" t="n">
        <v>0</v>
      </c>
      <c r="AK1479" s="27" t="n">
        <v>0</v>
      </c>
      <c r="AL1479" s="22" t="str">
        <f aca="false">IF(OR(AJ1479&gt;0,AK1479&gt;0),"Sí","No")</f>
        <v>No</v>
      </c>
      <c r="AM1479" s="6" t="s">
        <v>198</v>
      </c>
      <c r="AN1479" s="6"/>
      <c r="AO1479" s="12" t="n">
        <f aca="false">IF(M1479&gt;0,K1479/M1479,"")</f>
        <v>0.5</v>
      </c>
      <c r="AP1479" s="22" t="str">
        <f aca="false">IF(M1479&gt;=Resumen!$B$5,"Alto","Bajo")</f>
        <v>Bajo</v>
      </c>
      <c r="AQ1479" s="22" t="str">
        <f aca="false">IF(AO1479&gt;=Resumen!$B$28,"Alto","Bajo")</f>
        <v>Alto</v>
      </c>
      <c r="AR1479" s="22" t="str">
        <f aca="false">AP1479&amp;" Potencial / "&amp;AQ1479&amp;" Share"</f>
        <v>Bajo Potencial / Alto Share</v>
      </c>
      <c r="AS1479" s="22" t="str">
        <f aca="false">IF(Q1479="Sí",IF(AO1479&gt;=Resumen!$B$29,"Alto","Bajo"),"")</f>
        <v>Alto</v>
      </c>
      <c r="AT1479" s="22" t="str">
        <f aca="false">IF(AS1479&lt;&gt;"",AP1479&amp;" Potencial / "&amp;AS1479&amp;" Share","")</f>
        <v>Bajo Potencial / Alto Share</v>
      </c>
      <c r="AU1479" s="22" t="str">
        <f aca="false">IF(AH1479="","Sin dato",IF(AH1479-AO1479&gt;Resumen!$B$6,"Sobre-exhibido",IF(AO1479-AH1479&gt;Resumen!$B$6,"Sub-exhibido","En línea")))</f>
        <v>Sub-exhibido</v>
      </c>
      <c r="AV1479" s="22" t="n">
        <f aca="false">IF(AT1479="","",IF(AT1479="Alto Potencial / Bajo Share",1,IF(AT1479="Alto Potencial / Alto Share",2,IF(AT1479="Bajo Potencial / Alto Share",3,4))))</f>
        <v>3</v>
      </c>
      <c r="AW1479" s="22" t="str">
        <f aca="false">IF(Q1479="No","Sin competencia directa",IF(AV1479=1,"1 - Foco Conquista (Alto Pot / Bajo Share)",IF(AV1479=2,"2 - Foco Defensa (Alto Pot / Alto Share)",IF(AV1479=3,"3 - Monitoreo (Bajo Pot / Alto Share)","4 - Baja Prioridad (Bajo Pot / Bajo Share)"))))</f>
        <v>3 - Monitoreo (Bajo Pot / Alto Share)</v>
      </c>
      <c r="AX1479" s="12" t="str">
        <f aca="false">IF(OR(IFERROR(AND(W1479&lt;&gt;"",Y1479&lt;&gt;"",Y1479-W1479&gt;Resumen!$B$8),FALSE()),IFERROR(AND(X1479&lt;&gt;"",Y1479&lt;&gt;"",Y1479-X1479&gt;Resumen!$B$8),FALSE())),MAX(IF(IFERROR(AND(W1479&lt;&gt;"",Y1479&lt;&gt;"",Y1479-W1479&gt;Resumen!$B$8),FALSE()),Y1479-W1479,0),IF(IFERROR(AND(X1479&lt;&gt;"",Y1479&lt;&gt;"",Y1479-X1479&gt;Resumen!$B$8),FALSE()),Y1479-X1479,0)),"")</f>
        <v/>
      </c>
      <c r="AY1479" s="22" t="str">
        <f aca="false">IF(OR(IFERROR(AND(W1479&lt;&gt;"",Y1479&lt;&gt;"",Y1479-W1479&gt;Resumen!$B$8),FALSE()),IFERROR(AND(X1479&lt;&gt;"",Y1479&lt;&gt;"",Y1479-X1479&gt;Resumen!$B$8),FALSE())),TRIM("Lays tiene mayor markup que "&amp;IF(IFERROR(AND(W1479&lt;&gt;"",Y1479&lt;&gt;"",Y1479-W1479&gt;Resumen!$B$8),FALSE()),"Quento ","")&amp;IF(IFERROR(AND(X1479&lt;&gt;"",Y1479&lt;&gt;"",Y1479-X1479&gt;Resumen!$B$8),FALSE()),"Julicroc ","")&amp;"en este PDV"),"")</f>
        <v/>
      </c>
      <c r="AZ1479" s="22" t="str">
        <f aca="false">IF(COUNTIF('Plan Pehuamar - Lista'!$A$2:$A$167,A1479)&gt;0,"Sí","No")</f>
        <v>No</v>
      </c>
      <c r="BA1479" s="22" t="str">
        <f aca="false">IF(COUNTIF('Plan Combo 9+1'!$A$2:$A$226,A1479)&gt;0,"Sí","No")</f>
        <v>No</v>
      </c>
      <c r="BB1479" s="22" t="str">
        <f aca="false">IF(AH1479="","No",IF(BA1479="Sí",IF((AO1479-AH1479)&gt;Resumen!$B$6,"Sí","No"),IF((AO1479-AH1479)&gt;=Resumen!$B$132,"Sí","No")))</f>
        <v>No</v>
      </c>
      <c r="BC1479" s="22" t="str">
        <f aca="false">IF(AND(N1479="Sí",AL1479="Sí",AI1479=0),"Sí","No")</f>
        <v>No</v>
      </c>
      <c r="BD1479" s="22" t="str">
        <f aca="false">IF(COUNTIF('Plan 9+1 (con Pehuamar)'!$A$2:$A$227,A1479)&gt;0,"Sí","No")</f>
        <v>No</v>
      </c>
    </row>
    <row r="1480" customFormat="false" ht="15" hidden="false" customHeight="true" outlineLevel="0" collapsed="false">
      <c r="A1480" s="6" t="n">
        <v>402204</v>
      </c>
      <c r="B1480" s="6" t="n">
        <v>7</v>
      </c>
      <c r="C1480" s="6" t="n">
        <v>704</v>
      </c>
      <c r="D1480" s="6" t="s">
        <v>359</v>
      </c>
      <c r="E1480" s="6" t="s">
        <v>1648</v>
      </c>
      <c r="F1480" s="6" t="s">
        <v>196</v>
      </c>
      <c r="G1480" s="6" t="s">
        <v>129</v>
      </c>
      <c r="H1480" s="6" t="s">
        <v>197</v>
      </c>
      <c r="I1480" s="27" t="n">
        <v>0</v>
      </c>
      <c r="J1480" s="27" t="n">
        <v>0</v>
      </c>
      <c r="K1480" s="27" t="n">
        <v>0.8</v>
      </c>
      <c r="L1480" s="28" t="n">
        <f aca="false">I1480+J1480</f>
        <v>0</v>
      </c>
      <c r="M1480" s="28" t="n">
        <f aca="false">L1480+K1480</f>
        <v>0.8</v>
      </c>
      <c r="N1480" s="22" t="str">
        <f aca="false">IF(I1480&gt;0,"Sí","No")</f>
        <v>No</v>
      </c>
      <c r="O1480" s="22" t="str">
        <f aca="false">IF(J1480&gt;0,"Sí","No")</f>
        <v>No</v>
      </c>
      <c r="P1480" s="22" t="str">
        <f aca="false">IF(K1480&gt;0,"Sí","No")</f>
        <v>Sí</v>
      </c>
      <c r="Q1480" s="22" t="str">
        <f aca="false">IF(OR(I1480&gt;0,J1480&gt;0),"Sí","No")</f>
        <v>No</v>
      </c>
      <c r="R1480" s="27"/>
      <c r="S1480" s="27"/>
      <c r="T1480" s="27"/>
      <c r="U1480" s="27"/>
      <c r="V1480" s="27"/>
      <c r="W1480" s="12" t="str">
        <f aca="false">IF(AND(I1480&gt;0,R1480&gt;0),(S1480-R1480)/R1480,"")</f>
        <v/>
      </c>
      <c r="X1480" s="12" t="str">
        <f aca="false">IF(AND(J1480&gt;0,T1480&gt;0),(U1480-T1480)/T1480,"")</f>
        <v/>
      </c>
      <c r="Y1480" s="12" t="str">
        <f aca="false">IF(AND(K1480&gt;0,V1480&gt;0),(V1480-Resumen!$B$7)/Resumen!$B$7,"")</f>
        <v/>
      </c>
      <c r="Z1480" s="28" t="str">
        <f aca="false">IF(AND(K1480&gt;0,I1480&gt;0,V1480&gt;0,S1480&gt;0),V1480-S1480,"")</f>
        <v/>
      </c>
      <c r="AA1480" s="12" t="str">
        <f aca="false">IF(Z1480&lt;&gt;"",Z1480/S1480,"")</f>
        <v/>
      </c>
      <c r="AB1480" s="28" t="str">
        <f aca="false">IF(AND(K1480&gt;0,J1480&gt;0,V1480&gt;0,U1480&gt;0),V1480-U1480,"")</f>
        <v/>
      </c>
      <c r="AC1480" s="12" t="str">
        <f aca="false">IF(AB1480&lt;&gt;"",AB1480/U1480,"")</f>
        <v/>
      </c>
      <c r="AD1480" s="27" t="n">
        <v>0</v>
      </c>
      <c r="AE1480" s="27" t="n">
        <v>0</v>
      </c>
      <c r="AF1480" s="27" t="n">
        <v>0</v>
      </c>
      <c r="AG1480" s="28" t="n">
        <f aca="false">AD1480+AE1480+AF1480</f>
        <v>0</v>
      </c>
      <c r="AH1480" s="12" t="str">
        <f aca="false">IF(AG1480&gt;0,AD1480/AG1480,"")</f>
        <v/>
      </c>
      <c r="AI1480" s="27" t="n">
        <v>0</v>
      </c>
      <c r="AJ1480" s="27" t="n">
        <v>0</v>
      </c>
      <c r="AK1480" s="27" t="n">
        <v>0</v>
      </c>
      <c r="AL1480" s="22" t="str">
        <f aca="false">IF(OR(AJ1480&gt;0,AK1480&gt;0),"Sí","No")</f>
        <v>No</v>
      </c>
      <c r="AM1480" s="6"/>
      <c r="AN1480" s="6"/>
      <c r="AO1480" s="12" t="n">
        <f aca="false">IF(M1480&gt;0,K1480/M1480,"")</f>
        <v>1</v>
      </c>
      <c r="AP1480" s="22" t="str">
        <f aca="false">IF(M1480&gt;=Resumen!$B$5,"Alto","Bajo")</f>
        <v>Bajo</v>
      </c>
      <c r="AQ1480" s="22" t="str">
        <f aca="false">IF(AO1480&gt;=Resumen!$B$28,"Alto","Bajo")</f>
        <v>Alto</v>
      </c>
      <c r="AR1480" s="22" t="str">
        <f aca="false">AP1480&amp;" Potencial / "&amp;AQ1480&amp;" Share"</f>
        <v>Bajo Potencial / Alto Share</v>
      </c>
      <c r="AS1480" s="22" t="str">
        <f aca="false">IF(Q1480="Sí",IF(AO1480&gt;=Resumen!$B$29,"Alto","Bajo"),"")</f>
        <v/>
      </c>
      <c r="AT1480" s="22" t="str">
        <f aca="false">IF(AS1480&lt;&gt;"",AP1480&amp;" Potencial / "&amp;AS1480&amp;" Share","")</f>
        <v/>
      </c>
      <c r="AU1480" s="22" t="str">
        <f aca="false">IF(AH1480="","Sin dato",IF(AH1480-AO1480&gt;Resumen!$B$6,"Sobre-exhibido",IF(AO1480-AH1480&gt;Resumen!$B$6,"Sub-exhibido","En línea")))</f>
        <v>Sin dato</v>
      </c>
      <c r="AV1480" s="22" t="str">
        <f aca="false">IF(AT1480="","",IF(AT1480="Alto Potencial / Bajo Share",1,IF(AT1480="Alto Potencial / Alto Share",2,IF(AT1480="Bajo Potencial / Alto Share",3,4))))</f>
        <v/>
      </c>
      <c r="AW1480" s="22" t="str">
        <f aca="false">IF(Q1480="No","Sin competencia directa",IF(AV1480=1,"1 - Foco Conquista (Alto Pot / Bajo Share)",IF(AV1480=2,"2 - Foco Defensa (Alto Pot / Alto Share)",IF(AV1480=3,"3 - Monitoreo (Bajo Pot / Alto Share)","4 - Baja Prioridad (Bajo Pot / Bajo Share)"))))</f>
        <v>Sin competencia directa</v>
      </c>
      <c r="AX1480" s="12" t="str">
        <f aca="false">IF(OR(IFERROR(AND(W1480&lt;&gt;"",Y1480&lt;&gt;"",Y1480-W1480&gt;Resumen!$B$8),FALSE()),IFERROR(AND(X1480&lt;&gt;"",Y1480&lt;&gt;"",Y1480-X1480&gt;Resumen!$B$8),FALSE())),MAX(IF(IFERROR(AND(W1480&lt;&gt;"",Y1480&lt;&gt;"",Y1480-W1480&gt;Resumen!$B$8),FALSE()),Y1480-W1480,0),IF(IFERROR(AND(X1480&lt;&gt;"",Y1480&lt;&gt;"",Y1480-X1480&gt;Resumen!$B$8),FALSE()),Y1480-X1480,0)),"")</f>
        <v/>
      </c>
      <c r="AY1480" s="22" t="str">
        <f aca="false">IF(OR(IFERROR(AND(W1480&lt;&gt;"",Y1480&lt;&gt;"",Y1480-W1480&gt;Resumen!$B$8),FALSE()),IFERROR(AND(X1480&lt;&gt;"",Y1480&lt;&gt;"",Y1480-X1480&gt;Resumen!$B$8),FALSE())),TRIM("Lays tiene mayor markup que "&amp;IF(IFERROR(AND(W1480&lt;&gt;"",Y1480&lt;&gt;"",Y1480-W1480&gt;Resumen!$B$8),FALSE()),"Quento ","")&amp;IF(IFERROR(AND(X1480&lt;&gt;"",Y1480&lt;&gt;"",Y1480-X1480&gt;Resumen!$B$8),FALSE()),"Julicroc ","")&amp;"en este PDV"),"")</f>
        <v/>
      </c>
      <c r="AZ1480" s="22" t="str">
        <f aca="false">IF(COUNTIF('Plan Pehuamar - Lista'!$A$2:$A$167,A1480)&gt;0,"Sí","No")</f>
        <v>No</v>
      </c>
      <c r="BA1480" s="22" t="str">
        <f aca="false">IF(COUNTIF('Plan Combo 9+1'!$A$2:$A$226,A1480)&gt;0,"Sí","No")</f>
        <v>No</v>
      </c>
      <c r="BB1480" s="22" t="str">
        <f aca="false">IF(AH1480="","No",IF(BA1480="Sí",IF((AO1480-AH1480)&gt;Resumen!$B$6,"Sí","No"),IF((AO1480-AH1480)&gt;=Resumen!$B$132,"Sí","No")))</f>
        <v>No</v>
      </c>
      <c r="BC1480" s="22" t="str">
        <f aca="false">IF(AND(N1480="Sí",AL1480="Sí",AI1480=0),"Sí","No")</f>
        <v>No</v>
      </c>
      <c r="BD1480" s="22" t="str">
        <f aca="false">IF(COUNTIF('Plan 9+1 (con Pehuamar)'!$A$2:$A$227,A1480)&gt;0,"Sí","No")</f>
        <v>No</v>
      </c>
    </row>
    <row r="1481" customFormat="false" ht="15" hidden="false" customHeight="true" outlineLevel="0" collapsed="false">
      <c r="A1481" s="6" t="n">
        <v>402214</v>
      </c>
      <c r="B1481" s="6" t="n">
        <v>7</v>
      </c>
      <c r="C1481" s="6" t="n">
        <v>704</v>
      </c>
      <c r="D1481" s="6" t="s">
        <v>359</v>
      </c>
      <c r="E1481" s="6" t="s">
        <v>1649</v>
      </c>
      <c r="F1481" s="6" t="s">
        <v>196</v>
      </c>
      <c r="G1481" s="6" t="s">
        <v>129</v>
      </c>
      <c r="H1481" s="6" t="s">
        <v>197</v>
      </c>
      <c r="I1481" s="27" t="n">
        <v>15</v>
      </c>
      <c r="J1481" s="27" t="n">
        <v>0</v>
      </c>
      <c r="K1481" s="27" t="n">
        <v>10</v>
      </c>
      <c r="L1481" s="28" t="n">
        <f aca="false">I1481+J1481</f>
        <v>15</v>
      </c>
      <c r="M1481" s="28" t="n">
        <f aca="false">L1481+K1481</f>
        <v>25</v>
      </c>
      <c r="N1481" s="22" t="str">
        <f aca="false">IF(I1481&gt;0,"Sí","No")</f>
        <v>Sí</v>
      </c>
      <c r="O1481" s="22" t="str">
        <f aca="false">IF(J1481&gt;0,"Sí","No")</f>
        <v>No</v>
      </c>
      <c r="P1481" s="22" t="str">
        <f aca="false">IF(K1481&gt;0,"Sí","No")</f>
        <v>Sí</v>
      </c>
      <c r="Q1481" s="22" t="str">
        <f aca="false">IF(OR(I1481&gt;0,J1481&gt;0),"Sí","No")</f>
        <v>Sí</v>
      </c>
      <c r="R1481" s="27" t="n">
        <v>1800</v>
      </c>
      <c r="S1481" s="27" t="n">
        <v>2700</v>
      </c>
      <c r="T1481" s="27"/>
      <c r="U1481" s="27"/>
      <c r="V1481" s="27" t="n">
        <v>3600</v>
      </c>
      <c r="W1481" s="12" t="n">
        <f aca="false">IF(AND(I1481&gt;0,R1481&gt;0),(S1481-R1481)/R1481,"")</f>
        <v>0.5</v>
      </c>
      <c r="X1481" s="12" t="str">
        <f aca="false">IF(AND(J1481&gt;0,T1481&gt;0),(U1481-T1481)/T1481,"")</f>
        <v/>
      </c>
      <c r="Y1481" s="12" t="n">
        <f aca="false">IF(AND(K1481&gt;0,V1481&gt;0),(V1481-Resumen!$B$7)/Resumen!$B$7,"")</f>
        <v>0.44</v>
      </c>
      <c r="Z1481" s="28" t="n">
        <f aca="false">IF(AND(K1481&gt;0,I1481&gt;0,V1481&gt;0,S1481&gt;0),V1481-S1481,"")</f>
        <v>900</v>
      </c>
      <c r="AA1481" s="12" t="n">
        <f aca="false">IF(Z1481&lt;&gt;"",Z1481/S1481,"")</f>
        <v>0.333333333333333</v>
      </c>
      <c r="AB1481" s="28" t="str">
        <f aca="false">IF(AND(K1481&gt;0,J1481&gt;0,V1481&gt;0,U1481&gt;0),V1481-U1481,"")</f>
        <v/>
      </c>
      <c r="AC1481" s="12" t="str">
        <f aca="false">IF(AB1481&lt;&gt;"",AB1481/U1481,"")</f>
        <v/>
      </c>
      <c r="AD1481" s="27" t="n">
        <v>8</v>
      </c>
      <c r="AE1481" s="27" t="n">
        <v>4</v>
      </c>
      <c r="AF1481" s="27" t="n">
        <v>0</v>
      </c>
      <c r="AG1481" s="28" t="n">
        <f aca="false">AD1481+AE1481+AF1481</f>
        <v>12</v>
      </c>
      <c r="AH1481" s="12" t="n">
        <f aca="false">IF(AG1481&gt;0,AD1481/AG1481,"")</f>
        <v>0.666666666666667</v>
      </c>
      <c r="AI1481" s="27" t="n">
        <v>1</v>
      </c>
      <c r="AJ1481" s="27" t="n">
        <v>0</v>
      </c>
      <c r="AK1481" s="27" t="n">
        <v>0</v>
      </c>
      <c r="AL1481" s="22" t="str">
        <f aca="false">IF(OR(AJ1481&gt;0,AK1481&gt;0),"Sí","No")</f>
        <v>No</v>
      </c>
      <c r="AM1481" s="6" t="s">
        <v>397</v>
      </c>
      <c r="AN1481" s="6"/>
      <c r="AO1481" s="12" t="n">
        <f aca="false">IF(M1481&gt;0,K1481/M1481,"")</f>
        <v>0.4</v>
      </c>
      <c r="AP1481" s="22" t="str">
        <f aca="false">IF(M1481&gt;=Resumen!$B$5,"Alto","Bajo")</f>
        <v>Bajo</v>
      </c>
      <c r="AQ1481" s="22" t="str">
        <f aca="false">IF(AO1481&gt;=Resumen!$B$28,"Alto","Bajo")</f>
        <v>Alto</v>
      </c>
      <c r="AR1481" s="22" t="str">
        <f aca="false">AP1481&amp;" Potencial / "&amp;AQ1481&amp;" Share"</f>
        <v>Bajo Potencial / Alto Share</v>
      </c>
      <c r="AS1481" s="22" t="str">
        <f aca="false">IF(Q1481="Sí",IF(AO1481&gt;=Resumen!$B$29,"Alto","Bajo"),"")</f>
        <v>Bajo</v>
      </c>
      <c r="AT1481" s="22" t="str">
        <f aca="false">IF(AS1481&lt;&gt;"",AP1481&amp;" Potencial / "&amp;AS1481&amp;" Share","")</f>
        <v>Bajo Potencial / Bajo Share</v>
      </c>
      <c r="AU1481" s="22" t="str">
        <f aca="false">IF(AH1481="","Sin dato",IF(AH1481-AO1481&gt;Resumen!$B$6,"Sobre-exhibido",IF(AO1481-AH1481&gt;Resumen!$B$6,"Sub-exhibido","En línea")))</f>
        <v>Sobre-exhibido</v>
      </c>
      <c r="AV1481" s="22" t="n">
        <f aca="false">IF(AT1481="","",IF(AT1481="Alto Potencial / Bajo Share",1,IF(AT1481="Alto Potencial / Alto Share",2,IF(AT1481="Bajo Potencial / Alto Share",3,4))))</f>
        <v>4</v>
      </c>
      <c r="AW1481" s="22" t="str">
        <f aca="false">IF(Q1481="No","Sin competencia directa",IF(AV1481=1,"1 - Foco Conquista (Alto Pot / Bajo Share)",IF(AV1481=2,"2 - Foco Defensa (Alto Pot / Alto Share)",IF(AV1481=3,"3 - Monitoreo (Bajo Pot / Alto Share)","4 - Baja Prioridad (Bajo Pot / Bajo Share)"))))</f>
        <v>4 - Baja Prioridad (Bajo Pot / Bajo Share)</v>
      </c>
      <c r="AX1481" s="12" t="str">
        <f aca="false">IF(OR(IFERROR(AND(W1481&lt;&gt;"",Y1481&lt;&gt;"",Y1481-W1481&gt;Resumen!$B$8),FALSE()),IFERROR(AND(X1481&lt;&gt;"",Y1481&lt;&gt;"",Y1481-X1481&gt;Resumen!$B$8),FALSE())),MAX(IF(IFERROR(AND(W1481&lt;&gt;"",Y1481&lt;&gt;"",Y1481-W1481&gt;Resumen!$B$8),FALSE()),Y1481-W1481,0),IF(IFERROR(AND(X1481&lt;&gt;"",Y1481&lt;&gt;"",Y1481-X1481&gt;Resumen!$B$8),FALSE()),Y1481-X1481,0)),"")</f>
        <v/>
      </c>
      <c r="AY1481" s="22" t="str">
        <f aca="false">IF(OR(IFERROR(AND(W1481&lt;&gt;"",Y1481&lt;&gt;"",Y1481-W1481&gt;Resumen!$B$8),FALSE()),IFERROR(AND(X1481&lt;&gt;"",Y1481&lt;&gt;"",Y1481-X1481&gt;Resumen!$B$8),FALSE())),TRIM("Lays tiene mayor markup que "&amp;IF(IFERROR(AND(W1481&lt;&gt;"",Y1481&lt;&gt;"",Y1481-W1481&gt;Resumen!$B$8),FALSE()),"Quento ","")&amp;IF(IFERROR(AND(X1481&lt;&gt;"",Y1481&lt;&gt;"",Y1481-X1481&gt;Resumen!$B$8),FALSE()),"Julicroc ","")&amp;"en este PDV"),"")</f>
        <v/>
      </c>
      <c r="AZ1481" s="22" t="str">
        <f aca="false">IF(COUNTIF('Plan Pehuamar - Lista'!$A$2:$A$167,A1481)&gt;0,"Sí","No")</f>
        <v>No</v>
      </c>
      <c r="BA1481" s="22" t="str">
        <f aca="false">IF(COUNTIF('Plan Combo 9+1'!$A$2:$A$226,A1481)&gt;0,"Sí","No")</f>
        <v>No</v>
      </c>
      <c r="BB1481" s="22" t="str">
        <f aca="false">IF(AH1481="","No",IF(BA1481="Sí",IF((AO1481-AH1481)&gt;Resumen!$B$6,"Sí","No"),IF((AO1481-AH1481)&gt;=Resumen!$B$132,"Sí","No")))</f>
        <v>No</v>
      </c>
      <c r="BC1481" s="22" t="str">
        <f aca="false">IF(AND(N1481="Sí",AL1481="Sí",AI1481=0),"Sí","No")</f>
        <v>No</v>
      </c>
      <c r="BD1481" s="22" t="str">
        <f aca="false">IF(COUNTIF('Plan 9+1 (con Pehuamar)'!$A$2:$A$227,A1481)&gt;0,"Sí","No")</f>
        <v>No</v>
      </c>
    </row>
    <row r="1482" customFormat="false" ht="15" hidden="false" customHeight="true" outlineLevel="0" collapsed="false">
      <c r="A1482" s="6" t="n">
        <v>402261</v>
      </c>
      <c r="B1482" s="6" t="n">
        <v>7</v>
      </c>
      <c r="C1482" s="6" t="n">
        <v>704</v>
      </c>
      <c r="D1482" s="6" t="s">
        <v>359</v>
      </c>
      <c r="E1482" s="6" t="s">
        <v>1650</v>
      </c>
      <c r="F1482" s="6" t="s">
        <v>201</v>
      </c>
      <c r="G1482" s="6" t="s">
        <v>129</v>
      </c>
      <c r="H1482" s="6" t="s">
        <v>197</v>
      </c>
      <c r="I1482" s="27" t="n">
        <v>70</v>
      </c>
      <c r="J1482" s="27" t="n">
        <v>0</v>
      </c>
      <c r="K1482" s="27" t="n">
        <v>40</v>
      </c>
      <c r="L1482" s="28" t="n">
        <f aca="false">I1482+J1482</f>
        <v>70</v>
      </c>
      <c r="M1482" s="28" t="n">
        <f aca="false">L1482+K1482</f>
        <v>110</v>
      </c>
      <c r="N1482" s="22" t="str">
        <f aca="false">IF(I1482&gt;0,"Sí","No")</f>
        <v>Sí</v>
      </c>
      <c r="O1482" s="22" t="str">
        <f aca="false">IF(J1482&gt;0,"Sí","No")</f>
        <v>No</v>
      </c>
      <c r="P1482" s="22" t="str">
        <f aca="false">IF(K1482&gt;0,"Sí","No")</f>
        <v>Sí</v>
      </c>
      <c r="Q1482" s="22" t="str">
        <f aca="false">IF(OR(I1482&gt;0,J1482&gt;0),"Sí","No")</f>
        <v>Sí</v>
      </c>
      <c r="R1482" s="27" t="n">
        <v>1750</v>
      </c>
      <c r="S1482" s="27" t="n">
        <v>2700</v>
      </c>
      <c r="T1482" s="27"/>
      <c r="U1482" s="27"/>
      <c r="V1482" s="27" t="n">
        <v>3600</v>
      </c>
      <c r="W1482" s="12" t="n">
        <f aca="false">IF(AND(I1482&gt;0,R1482&gt;0),(S1482-R1482)/R1482,"")</f>
        <v>0.542857142857143</v>
      </c>
      <c r="X1482" s="12" t="str">
        <f aca="false">IF(AND(J1482&gt;0,T1482&gt;0),(U1482-T1482)/T1482,"")</f>
        <v/>
      </c>
      <c r="Y1482" s="12" t="n">
        <f aca="false">IF(AND(K1482&gt;0,V1482&gt;0),(V1482-Resumen!$B$7)/Resumen!$B$7,"")</f>
        <v>0.44</v>
      </c>
      <c r="Z1482" s="28" t="n">
        <f aca="false">IF(AND(K1482&gt;0,I1482&gt;0,V1482&gt;0,S1482&gt;0),V1482-S1482,"")</f>
        <v>900</v>
      </c>
      <c r="AA1482" s="12" t="n">
        <f aca="false">IF(Z1482&lt;&gt;"",Z1482/S1482,"")</f>
        <v>0.333333333333333</v>
      </c>
      <c r="AB1482" s="28" t="str">
        <f aca="false">IF(AND(K1482&gt;0,J1482&gt;0,V1482&gt;0,U1482&gt;0),V1482-U1482,"")</f>
        <v/>
      </c>
      <c r="AC1482" s="12" t="str">
        <f aca="false">IF(AB1482&lt;&gt;"",AB1482/U1482,"")</f>
        <v/>
      </c>
      <c r="AD1482" s="27" t="n">
        <v>10</v>
      </c>
      <c r="AE1482" s="27" t="n">
        <v>8</v>
      </c>
      <c r="AF1482" s="27" t="n">
        <v>0</v>
      </c>
      <c r="AG1482" s="28" t="n">
        <f aca="false">AD1482+AE1482+AF1482</f>
        <v>18</v>
      </c>
      <c r="AH1482" s="12" t="n">
        <f aca="false">IF(AG1482&gt;0,AD1482/AG1482,"")</f>
        <v>0.555555555555556</v>
      </c>
      <c r="AI1482" s="27" t="n">
        <v>2</v>
      </c>
      <c r="AJ1482" s="27" t="n">
        <v>1</v>
      </c>
      <c r="AK1482" s="27" t="n">
        <v>0</v>
      </c>
      <c r="AL1482" s="22" t="str">
        <f aca="false">IF(OR(AJ1482&gt;0,AK1482&gt;0),"Sí","No")</f>
        <v>Sí</v>
      </c>
      <c r="AM1482" s="6" t="s">
        <v>198</v>
      </c>
      <c r="AN1482" s="6"/>
      <c r="AO1482" s="12" t="n">
        <f aca="false">IF(M1482&gt;0,K1482/M1482,"")</f>
        <v>0.363636363636364</v>
      </c>
      <c r="AP1482" s="22" t="str">
        <f aca="false">IF(M1482&gt;=Resumen!$B$5,"Alto","Bajo")</f>
        <v>Alto</v>
      </c>
      <c r="AQ1482" s="22" t="str">
        <f aca="false">IF(AO1482&gt;=Resumen!$B$28,"Alto","Bajo")</f>
        <v>Bajo</v>
      </c>
      <c r="AR1482" s="22" t="str">
        <f aca="false">AP1482&amp;" Potencial / "&amp;AQ1482&amp;" Share"</f>
        <v>Alto Potencial / Bajo Share</v>
      </c>
      <c r="AS1482" s="22" t="str">
        <f aca="false">IF(Q1482="Sí",IF(AO1482&gt;=Resumen!$B$29,"Alto","Bajo"),"")</f>
        <v>Bajo</v>
      </c>
      <c r="AT1482" s="22" t="str">
        <f aca="false">IF(AS1482&lt;&gt;"",AP1482&amp;" Potencial / "&amp;AS1482&amp;" Share","")</f>
        <v>Alto Potencial / Bajo Share</v>
      </c>
      <c r="AU1482" s="22" t="str">
        <f aca="false">IF(AH1482="","Sin dato",IF(AH1482-AO1482&gt;Resumen!$B$6,"Sobre-exhibido",IF(AO1482-AH1482&gt;Resumen!$B$6,"Sub-exhibido","En línea")))</f>
        <v>Sobre-exhibido</v>
      </c>
      <c r="AV1482" s="22" t="n">
        <f aca="false">IF(AT1482="","",IF(AT1482="Alto Potencial / Bajo Share",1,IF(AT1482="Alto Potencial / Alto Share",2,IF(AT1482="Bajo Potencial / Alto Share",3,4))))</f>
        <v>1</v>
      </c>
      <c r="AW1482" s="22" t="str">
        <f aca="false">IF(Q1482="No","Sin competencia directa",IF(AV1482=1,"1 - Foco Conquista (Alto Pot / Bajo Share)",IF(AV1482=2,"2 - Foco Defensa (Alto Pot / Alto Share)",IF(AV1482=3,"3 - Monitoreo (Bajo Pot / Alto Share)","4 - Baja Prioridad (Bajo Pot / Bajo Share)"))))</f>
        <v>1 - Foco Conquista (Alto Pot / Bajo Share)</v>
      </c>
      <c r="AX1482" s="12" t="str">
        <f aca="false">IF(OR(IFERROR(AND(W1482&lt;&gt;"",Y1482&lt;&gt;"",Y1482-W1482&gt;Resumen!$B$8),FALSE()),IFERROR(AND(X1482&lt;&gt;"",Y1482&lt;&gt;"",Y1482-X1482&gt;Resumen!$B$8),FALSE())),MAX(IF(IFERROR(AND(W1482&lt;&gt;"",Y1482&lt;&gt;"",Y1482-W1482&gt;Resumen!$B$8),FALSE()),Y1482-W1482,0),IF(IFERROR(AND(X1482&lt;&gt;"",Y1482&lt;&gt;"",Y1482-X1482&gt;Resumen!$B$8),FALSE()),Y1482-X1482,0)),"")</f>
        <v/>
      </c>
      <c r="AY1482" s="22" t="str">
        <f aca="false">IF(OR(IFERROR(AND(W1482&lt;&gt;"",Y1482&lt;&gt;"",Y1482-W1482&gt;Resumen!$B$8),FALSE()),IFERROR(AND(X1482&lt;&gt;"",Y1482&lt;&gt;"",Y1482-X1482&gt;Resumen!$B$8),FALSE())),TRIM("Lays tiene mayor markup que "&amp;IF(IFERROR(AND(W1482&lt;&gt;"",Y1482&lt;&gt;"",Y1482-W1482&gt;Resumen!$B$8),FALSE()),"Quento ","")&amp;IF(IFERROR(AND(X1482&lt;&gt;"",Y1482&lt;&gt;"",Y1482-X1482&gt;Resumen!$B$8),FALSE()),"Julicroc ","")&amp;"en este PDV"),"")</f>
        <v/>
      </c>
      <c r="AZ1482" s="22" t="str">
        <f aca="false">IF(COUNTIF('Plan Pehuamar - Lista'!$A$2:$A$167,A1482)&gt;0,"Sí","No")</f>
        <v>No</v>
      </c>
      <c r="BA1482" s="22" t="str">
        <f aca="false">IF(COUNTIF('Plan Combo 9+1'!$A$2:$A$226,A1482)&gt;0,"Sí","No")</f>
        <v>Sí</v>
      </c>
      <c r="BB1482" s="22" t="str">
        <f aca="false">IF(AH1482="","No",IF(BA1482="Sí",IF((AO1482-AH1482)&gt;Resumen!$B$6,"Sí","No"),IF((AO1482-AH1482)&gt;=Resumen!$B$132,"Sí","No")))</f>
        <v>No</v>
      </c>
      <c r="BC1482" s="22" t="str">
        <f aca="false">IF(AND(N1482="Sí",AL1482="Sí",AI1482=0),"Sí","No")</f>
        <v>No</v>
      </c>
      <c r="BD1482" s="22" t="str">
        <f aca="false">IF(COUNTIF('Plan 9+1 (con Pehuamar)'!$A$2:$A$227,A1482)&gt;0,"Sí","No")</f>
        <v>No</v>
      </c>
    </row>
    <row r="1483" customFormat="false" ht="15" hidden="false" customHeight="true" outlineLevel="0" collapsed="false">
      <c r="A1483" s="6" t="n">
        <v>402263</v>
      </c>
      <c r="B1483" s="6" t="n">
        <v>7</v>
      </c>
      <c r="C1483" s="6" t="n">
        <v>704</v>
      </c>
      <c r="D1483" s="6" t="s">
        <v>359</v>
      </c>
      <c r="E1483" s="6" t="s">
        <v>1651</v>
      </c>
      <c r="F1483" s="6" t="s">
        <v>1270</v>
      </c>
      <c r="G1483" s="6" t="s">
        <v>129</v>
      </c>
      <c r="H1483" s="6" t="s">
        <v>197</v>
      </c>
      <c r="I1483" s="27" t="n">
        <v>30</v>
      </c>
      <c r="J1483" s="27" t="n">
        <v>0</v>
      </c>
      <c r="K1483" s="27" t="n">
        <v>10</v>
      </c>
      <c r="L1483" s="28" t="n">
        <f aca="false">I1483+J1483</f>
        <v>30</v>
      </c>
      <c r="M1483" s="28" t="n">
        <f aca="false">L1483+K1483</f>
        <v>40</v>
      </c>
      <c r="N1483" s="22" t="str">
        <f aca="false">IF(I1483&gt;0,"Sí","No")</f>
        <v>Sí</v>
      </c>
      <c r="O1483" s="22" t="str">
        <f aca="false">IF(J1483&gt;0,"Sí","No")</f>
        <v>No</v>
      </c>
      <c r="P1483" s="22" t="str">
        <f aca="false">IF(K1483&gt;0,"Sí","No")</f>
        <v>Sí</v>
      </c>
      <c r="Q1483" s="22" t="str">
        <f aca="false">IF(OR(I1483&gt;0,J1483&gt;0),"Sí","No")</f>
        <v>Sí</v>
      </c>
      <c r="R1483" s="27" t="n">
        <v>1800</v>
      </c>
      <c r="S1483" s="27" t="n">
        <v>3800</v>
      </c>
      <c r="T1483" s="27"/>
      <c r="U1483" s="27"/>
      <c r="V1483" s="27" t="n">
        <v>3500</v>
      </c>
      <c r="W1483" s="12" t="n">
        <f aca="false">IF(AND(I1483&gt;0,R1483&gt;0),(S1483-R1483)/R1483,"")</f>
        <v>1.11111111111111</v>
      </c>
      <c r="X1483" s="12" t="str">
        <f aca="false">IF(AND(J1483&gt;0,T1483&gt;0),(U1483-T1483)/T1483,"")</f>
        <v/>
      </c>
      <c r="Y1483" s="12" t="n">
        <f aca="false">IF(AND(K1483&gt;0,V1483&gt;0),(V1483-Resumen!$B$7)/Resumen!$B$7,"")</f>
        <v>0.4</v>
      </c>
      <c r="Z1483" s="28" t="n">
        <f aca="false">IF(AND(K1483&gt;0,I1483&gt;0,V1483&gt;0,S1483&gt;0),V1483-S1483,"")</f>
        <v>-300</v>
      </c>
      <c r="AA1483" s="12" t="n">
        <f aca="false">IF(Z1483&lt;&gt;"",Z1483/S1483,"")</f>
        <v>-0.0789473684210526</v>
      </c>
      <c r="AB1483" s="28" t="str">
        <f aca="false">IF(AND(K1483&gt;0,J1483&gt;0,V1483&gt;0,U1483&gt;0),V1483-U1483,"")</f>
        <v/>
      </c>
      <c r="AC1483" s="12" t="str">
        <f aca="false">IF(AB1483&lt;&gt;"",AB1483/U1483,"")</f>
        <v/>
      </c>
      <c r="AD1483" s="27" t="n">
        <v>2</v>
      </c>
      <c r="AE1483" s="27" t="n">
        <v>5</v>
      </c>
      <c r="AF1483" s="27" t="n">
        <v>0</v>
      </c>
      <c r="AG1483" s="28" t="n">
        <f aca="false">AD1483+AE1483+AF1483</f>
        <v>7</v>
      </c>
      <c r="AH1483" s="12" t="n">
        <f aca="false">IF(AG1483&gt;0,AD1483/AG1483,"")</f>
        <v>0.285714285714286</v>
      </c>
      <c r="AI1483" s="27" t="n">
        <v>0</v>
      </c>
      <c r="AJ1483" s="27" t="n">
        <v>0</v>
      </c>
      <c r="AK1483" s="27" t="n">
        <v>0</v>
      </c>
      <c r="AL1483" s="22" t="str">
        <f aca="false">IF(OR(AJ1483&gt;0,AK1483&gt;0),"Sí","No")</f>
        <v>No</v>
      </c>
      <c r="AM1483" s="6" t="s">
        <v>198</v>
      </c>
      <c r="AN1483" s="6"/>
      <c r="AO1483" s="12" t="n">
        <f aca="false">IF(M1483&gt;0,K1483/M1483,"")</f>
        <v>0.25</v>
      </c>
      <c r="AP1483" s="22" t="str">
        <f aca="false">IF(M1483&gt;=Resumen!$B$5,"Alto","Bajo")</f>
        <v>Alto</v>
      </c>
      <c r="AQ1483" s="22" t="str">
        <f aca="false">IF(AO1483&gt;=Resumen!$B$28,"Alto","Bajo")</f>
        <v>Bajo</v>
      </c>
      <c r="AR1483" s="22" t="str">
        <f aca="false">AP1483&amp;" Potencial / "&amp;AQ1483&amp;" Share"</f>
        <v>Alto Potencial / Bajo Share</v>
      </c>
      <c r="AS1483" s="22" t="str">
        <f aca="false">IF(Q1483="Sí",IF(AO1483&gt;=Resumen!$B$29,"Alto","Bajo"),"")</f>
        <v>Bajo</v>
      </c>
      <c r="AT1483" s="22" t="str">
        <f aca="false">IF(AS1483&lt;&gt;"",AP1483&amp;" Potencial / "&amp;AS1483&amp;" Share","")</f>
        <v>Alto Potencial / Bajo Share</v>
      </c>
      <c r="AU1483" s="22" t="str">
        <f aca="false">IF(AH1483="","Sin dato",IF(AH1483-AO1483&gt;Resumen!$B$6,"Sobre-exhibido",IF(AO1483-AH1483&gt;Resumen!$B$6,"Sub-exhibido","En línea")))</f>
        <v>En línea</v>
      </c>
      <c r="AV1483" s="22" t="n">
        <f aca="false">IF(AT1483="","",IF(AT1483="Alto Potencial / Bajo Share",1,IF(AT1483="Alto Potencial / Alto Share",2,IF(AT1483="Bajo Potencial / Alto Share",3,4))))</f>
        <v>1</v>
      </c>
      <c r="AW1483" s="22" t="str">
        <f aca="false">IF(Q1483="No","Sin competencia directa",IF(AV1483=1,"1 - Foco Conquista (Alto Pot / Bajo Share)",IF(AV1483=2,"2 - Foco Defensa (Alto Pot / Alto Share)",IF(AV1483=3,"3 - Monitoreo (Bajo Pot / Alto Share)","4 - Baja Prioridad (Bajo Pot / Bajo Share)"))))</f>
        <v>1 - Foco Conquista (Alto Pot / Bajo Share)</v>
      </c>
      <c r="AX1483" s="12" t="str">
        <f aca="false">IF(OR(IFERROR(AND(W1483&lt;&gt;"",Y1483&lt;&gt;"",Y1483-W1483&gt;Resumen!$B$8),FALSE()),IFERROR(AND(X1483&lt;&gt;"",Y1483&lt;&gt;"",Y1483-X1483&gt;Resumen!$B$8),FALSE())),MAX(IF(IFERROR(AND(W1483&lt;&gt;"",Y1483&lt;&gt;"",Y1483-W1483&gt;Resumen!$B$8),FALSE()),Y1483-W1483,0),IF(IFERROR(AND(X1483&lt;&gt;"",Y1483&lt;&gt;"",Y1483-X1483&gt;Resumen!$B$8),FALSE()),Y1483-X1483,0)),"")</f>
        <v/>
      </c>
      <c r="AY1483" s="22" t="str">
        <f aca="false">IF(OR(IFERROR(AND(W1483&lt;&gt;"",Y1483&lt;&gt;"",Y1483-W1483&gt;Resumen!$B$8),FALSE()),IFERROR(AND(X1483&lt;&gt;"",Y1483&lt;&gt;"",Y1483-X1483&gt;Resumen!$B$8),FALSE())),TRIM("Lays tiene mayor markup que "&amp;IF(IFERROR(AND(W1483&lt;&gt;"",Y1483&lt;&gt;"",Y1483-W1483&gt;Resumen!$B$8),FALSE()),"Quento ","")&amp;IF(IFERROR(AND(X1483&lt;&gt;"",Y1483&lt;&gt;"",Y1483-X1483&gt;Resumen!$B$8),FALSE()),"Julicroc ","")&amp;"en este PDV"),"")</f>
        <v/>
      </c>
      <c r="AZ1483" s="22" t="str">
        <f aca="false">IF(COUNTIF('Plan Pehuamar - Lista'!$A$2:$A$167,A1483)&gt;0,"Sí","No")</f>
        <v>No</v>
      </c>
      <c r="BA1483" s="22" t="str">
        <f aca="false">IF(COUNTIF('Plan Combo 9+1'!$A$2:$A$226,A1483)&gt;0,"Sí","No")</f>
        <v>Sí</v>
      </c>
      <c r="BB1483" s="22" t="str">
        <f aca="false">IF(AH1483="","No",IF(BA1483="Sí",IF((AO1483-AH1483)&gt;Resumen!$B$6,"Sí","No"),IF((AO1483-AH1483)&gt;=Resumen!$B$132,"Sí","No")))</f>
        <v>No</v>
      </c>
      <c r="BC1483" s="22" t="str">
        <f aca="false">IF(AND(N1483="Sí",AL1483="Sí",AI1483=0),"Sí","No")</f>
        <v>No</v>
      </c>
      <c r="BD1483" s="22" t="str">
        <f aca="false">IF(COUNTIF('Plan 9+1 (con Pehuamar)'!$A$2:$A$227,A1483)&gt;0,"Sí","No")</f>
        <v>Sí</v>
      </c>
    </row>
    <row r="1484" customFormat="false" ht="15" hidden="false" customHeight="true" outlineLevel="0" collapsed="false">
      <c r="A1484" s="6" t="n">
        <v>402264</v>
      </c>
      <c r="B1484" s="6" t="n">
        <v>7</v>
      </c>
      <c r="C1484" s="6" t="n">
        <v>704</v>
      </c>
      <c r="D1484" s="6" t="s">
        <v>359</v>
      </c>
      <c r="E1484" s="6" t="s">
        <v>1652</v>
      </c>
      <c r="F1484" s="6" t="s">
        <v>196</v>
      </c>
      <c r="G1484" s="6" t="s">
        <v>129</v>
      </c>
      <c r="H1484" s="6" t="s">
        <v>197</v>
      </c>
      <c r="I1484" s="27" t="n">
        <v>30</v>
      </c>
      <c r="J1484" s="27" t="n">
        <v>0</v>
      </c>
      <c r="K1484" s="27" t="n">
        <v>40</v>
      </c>
      <c r="L1484" s="28" t="n">
        <f aca="false">I1484+J1484</f>
        <v>30</v>
      </c>
      <c r="M1484" s="28" t="n">
        <f aca="false">L1484+K1484</f>
        <v>70</v>
      </c>
      <c r="N1484" s="22" t="str">
        <f aca="false">IF(I1484&gt;0,"Sí","No")</f>
        <v>Sí</v>
      </c>
      <c r="O1484" s="22" t="str">
        <f aca="false">IF(J1484&gt;0,"Sí","No")</f>
        <v>No</v>
      </c>
      <c r="P1484" s="22" t="str">
        <f aca="false">IF(K1484&gt;0,"Sí","No")</f>
        <v>Sí</v>
      </c>
      <c r="Q1484" s="22" t="str">
        <f aca="false">IF(OR(I1484&gt;0,J1484&gt;0),"Sí","No")</f>
        <v>Sí</v>
      </c>
      <c r="R1484" s="27" t="n">
        <v>1800</v>
      </c>
      <c r="S1484" s="27" t="n">
        <v>2700</v>
      </c>
      <c r="T1484" s="27"/>
      <c r="U1484" s="27"/>
      <c r="V1484" s="27" t="n">
        <v>3500</v>
      </c>
      <c r="W1484" s="12" t="n">
        <f aca="false">IF(AND(I1484&gt;0,R1484&gt;0),(S1484-R1484)/R1484,"")</f>
        <v>0.5</v>
      </c>
      <c r="X1484" s="12" t="str">
        <f aca="false">IF(AND(J1484&gt;0,T1484&gt;0),(U1484-T1484)/T1484,"")</f>
        <v/>
      </c>
      <c r="Y1484" s="12" t="n">
        <f aca="false">IF(AND(K1484&gt;0,V1484&gt;0),(V1484-Resumen!$B$7)/Resumen!$B$7,"")</f>
        <v>0.4</v>
      </c>
      <c r="Z1484" s="28" t="n">
        <f aca="false">IF(AND(K1484&gt;0,I1484&gt;0,V1484&gt;0,S1484&gt;0),V1484-S1484,"")</f>
        <v>800</v>
      </c>
      <c r="AA1484" s="12" t="n">
        <f aca="false">IF(Z1484&lt;&gt;"",Z1484/S1484,"")</f>
        <v>0.296296296296296</v>
      </c>
      <c r="AB1484" s="28" t="str">
        <f aca="false">IF(AND(K1484&gt;0,J1484&gt;0,V1484&gt;0,U1484&gt;0),V1484-U1484,"")</f>
        <v/>
      </c>
      <c r="AC1484" s="12" t="str">
        <f aca="false">IF(AB1484&lt;&gt;"",AB1484/U1484,"")</f>
        <v/>
      </c>
      <c r="AD1484" s="27" t="n">
        <v>6</v>
      </c>
      <c r="AE1484" s="27" t="n">
        <v>5</v>
      </c>
      <c r="AF1484" s="27" t="n">
        <v>0</v>
      </c>
      <c r="AG1484" s="28" t="n">
        <f aca="false">AD1484+AE1484+AF1484</f>
        <v>11</v>
      </c>
      <c r="AH1484" s="12" t="n">
        <f aca="false">IF(AG1484&gt;0,AD1484/AG1484,"")</f>
        <v>0.545454545454545</v>
      </c>
      <c r="AI1484" s="27" t="n">
        <v>1</v>
      </c>
      <c r="AJ1484" s="27" t="n">
        <v>1</v>
      </c>
      <c r="AK1484" s="27" t="n">
        <v>0</v>
      </c>
      <c r="AL1484" s="22" t="str">
        <f aca="false">IF(OR(AJ1484&gt;0,AK1484&gt;0),"Sí","No")</f>
        <v>Sí</v>
      </c>
      <c r="AM1484" s="6" t="s">
        <v>198</v>
      </c>
      <c r="AN1484" s="6"/>
      <c r="AO1484" s="12" t="n">
        <f aca="false">IF(M1484&gt;0,K1484/M1484,"")</f>
        <v>0.571428571428571</v>
      </c>
      <c r="AP1484" s="22" t="str">
        <f aca="false">IF(M1484&gt;=Resumen!$B$5,"Alto","Bajo")</f>
        <v>Alto</v>
      </c>
      <c r="AQ1484" s="22" t="str">
        <f aca="false">IF(AO1484&gt;=Resumen!$B$28,"Alto","Bajo")</f>
        <v>Alto</v>
      </c>
      <c r="AR1484" s="22" t="str">
        <f aca="false">AP1484&amp;" Potencial / "&amp;AQ1484&amp;" Share"</f>
        <v>Alto Potencial / Alto Share</v>
      </c>
      <c r="AS1484" s="22" t="str">
        <f aca="false">IF(Q1484="Sí",IF(AO1484&gt;=Resumen!$B$29,"Alto","Bajo"),"")</f>
        <v>Alto</v>
      </c>
      <c r="AT1484" s="22" t="str">
        <f aca="false">IF(AS1484&lt;&gt;"",AP1484&amp;" Potencial / "&amp;AS1484&amp;" Share","")</f>
        <v>Alto Potencial / Alto Share</v>
      </c>
      <c r="AU1484" s="22" t="str">
        <f aca="false">IF(AH1484="","Sin dato",IF(AH1484-AO1484&gt;Resumen!$B$6,"Sobre-exhibido",IF(AO1484-AH1484&gt;Resumen!$B$6,"Sub-exhibido","En línea")))</f>
        <v>En línea</v>
      </c>
      <c r="AV1484" s="22" t="n">
        <f aca="false">IF(AT1484="","",IF(AT1484="Alto Potencial / Bajo Share",1,IF(AT1484="Alto Potencial / Alto Share",2,IF(AT1484="Bajo Potencial / Alto Share",3,4))))</f>
        <v>2</v>
      </c>
      <c r="AW1484" s="22" t="str">
        <f aca="false">IF(Q1484="No","Sin competencia directa",IF(AV1484=1,"1 - Foco Conquista (Alto Pot / Bajo Share)",IF(AV1484=2,"2 - Foco Defensa (Alto Pot / Alto Share)",IF(AV1484=3,"3 - Monitoreo (Bajo Pot / Alto Share)","4 - Baja Prioridad (Bajo Pot / Bajo Share)"))))</f>
        <v>2 - Foco Defensa (Alto Pot / Alto Share)</v>
      </c>
      <c r="AX1484" s="12" t="str">
        <f aca="false">IF(OR(IFERROR(AND(W1484&lt;&gt;"",Y1484&lt;&gt;"",Y1484-W1484&gt;Resumen!$B$8),FALSE()),IFERROR(AND(X1484&lt;&gt;"",Y1484&lt;&gt;"",Y1484-X1484&gt;Resumen!$B$8),FALSE())),MAX(IF(IFERROR(AND(W1484&lt;&gt;"",Y1484&lt;&gt;"",Y1484-W1484&gt;Resumen!$B$8),FALSE()),Y1484-W1484,0),IF(IFERROR(AND(X1484&lt;&gt;"",Y1484&lt;&gt;"",Y1484-X1484&gt;Resumen!$B$8),FALSE()),Y1484-X1484,0)),"")</f>
        <v/>
      </c>
      <c r="AY1484" s="22" t="str">
        <f aca="false">IF(OR(IFERROR(AND(W1484&lt;&gt;"",Y1484&lt;&gt;"",Y1484-W1484&gt;Resumen!$B$8),FALSE()),IFERROR(AND(X1484&lt;&gt;"",Y1484&lt;&gt;"",Y1484-X1484&gt;Resumen!$B$8),FALSE())),TRIM("Lays tiene mayor markup que "&amp;IF(IFERROR(AND(W1484&lt;&gt;"",Y1484&lt;&gt;"",Y1484-W1484&gt;Resumen!$B$8),FALSE()),"Quento ","")&amp;IF(IFERROR(AND(X1484&lt;&gt;"",Y1484&lt;&gt;"",Y1484-X1484&gt;Resumen!$B$8),FALSE()),"Julicroc ","")&amp;"en este PDV"),"")</f>
        <v/>
      </c>
      <c r="AZ1484" s="22" t="str">
        <f aca="false">IF(COUNTIF('Plan Pehuamar - Lista'!$A$2:$A$167,A1484)&gt;0,"Sí","No")</f>
        <v>No</v>
      </c>
      <c r="BA1484" s="22" t="str">
        <f aca="false">IF(COUNTIF('Plan Combo 9+1'!$A$2:$A$226,A1484)&gt;0,"Sí","No")</f>
        <v>No</v>
      </c>
      <c r="BB1484" s="22" t="str">
        <f aca="false">IF(AH1484="","No",IF(BA1484="Sí",IF((AO1484-AH1484)&gt;Resumen!$B$6,"Sí","No"),IF((AO1484-AH1484)&gt;=Resumen!$B$132,"Sí","No")))</f>
        <v>No</v>
      </c>
      <c r="BC1484" s="22" t="str">
        <f aca="false">IF(AND(N1484="Sí",AL1484="Sí",AI1484=0),"Sí","No")</f>
        <v>No</v>
      </c>
      <c r="BD1484" s="22" t="str">
        <f aca="false">IF(COUNTIF('Plan 9+1 (con Pehuamar)'!$A$2:$A$227,A1484)&gt;0,"Sí","No")</f>
        <v>No</v>
      </c>
    </row>
    <row r="1485" customFormat="false" ht="15" hidden="false" customHeight="true" outlineLevel="0" collapsed="false">
      <c r="A1485" s="6" t="n">
        <v>402268</v>
      </c>
      <c r="B1485" s="6" t="n">
        <v>7</v>
      </c>
      <c r="C1485" s="6" t="n">
        <v>704</v>
      </c>
      <c r="D1485" s="6" t="s">
        <v>359</v>
      </c>
      <c r="E1485" s="6" t="s">
        <v>1653</v>
      </c>
      <c r="F1485" s="6" t="s">
        <v>356</v>
      </c>
      <c r="G1485" s="6" t="s">
        <v>129</v>
      </c>
      <c r="H1485" s="6" t="s">
        <v>197</v>
      </c>
      <c r="I1485" s="27" t="n">
        <v>20</v>
      </c>
      <c r="J1485" s="27" t="n">
        <v>0</v>
      </c>
      <c r="K1485" s="27" t="n">
        <v>20</v>
      </c>
      <c r="L1485" s="28" t="n">
        <f aca="false">I1485+J1485</f>
        <v>20</v>
      </c>
      <c r="M1485" s="28" t="n">
        <f aca="false">L1485+K1485</f>
        <v>40</v>
      </c>
      <c r="N1485" s="22" t="str">
        <f aca="false">IF(I1485&gt;0,"Sí","No")</f>
        <v>Sí</v>
      </c>
      <c r="O1485" s="22" t="str">
        <f aca="false">IF(J1485&gt;0,"Sí","No")</f>
        <v>No</v>
      </c>
      <c r="P1485" s="22" t="str">
        <f aca="false">IF(K1485&gt;0,"Sí","No")</f>
        <v>Sí</v>
      </c>
      <c r="Q1485" s="22" t="str">
        <f aca="false">IF(OR(I1485&gt;0,J1485&gt;0),"Sí","No")</f>
        <v>Sí</v>
      </c>
      <c r="R1485" s="27" t="n">
        <v>1800</v>
      </c>
      <c r="S1485" s="27" t="n">
        <v>2700</v>
      </c>
      <c r="T1485" s="27"/>
      <c r="U1485" s="27"/>
      <c r="V1485" s="27" t="n">
        <v>3500</v>
      </c>
      <c r="W1485" s="12" t="n">
        <f aca="false">IF(AND(I1485&gt;0,R1485&gt;0),(S1485-R1485)/R1485,"")</f>
        <v>0.5</v>
      </c>
      <c r="X1485" s="12" t="str">
        <f aca="false">IF(AND(J1485&gt;0,T1485&gt;0),(U1485-T1485)/T1485,"")</f>
        <v/>
      </c>
      <c r="Y1485" s="12" t="n">
        <f aca="false">IF(AND(K1485&gt;0,V1485&gt;0),(V1485-Resumen!$B$7)/Resumen!$B$7,"")</f>
        <v>0.4</v>
      </c>
      <c r="Z1485" s="28" t="n">
        <f aca="false">IF(AND(K1485&gt;0,I1485&gt;0,V1485&gt;0,S1485&gt;0),V1485-S1485,"")</f>
        <v>800</v>
      </c>
      <c r="AA1485" s="12" t="n">
        <f aca="false">IF(Z1485&lt;&gt;"",Z1485/S1485,"")</f>
        <v>0.296296296296296</v>
      </c>
      <c r="AB1485" s="28" t="str">
        <f aca="false">IF(AND(K1485&gt;0,J1485&gt;0,V1485&gt;0,U1485&gt;0),V1485-U1485,"")</f>
        <v/>
      </c>
      <c r="AC1485" s="12" t="str">
        <f aca="false">IF(AB1485&lt;&gt;"",AB1485/U1485,"")</f>
        <v/>
      </c>
      <c r="AD1485" s="27" t="n">
        <v>6</v>
      </c>
      <c r="AE1485" s="27" t="n">
        <v>5</v>
      </c>
      <c r="AF1485" s="27" t="n">
        <v>0</v>
      </c>
      <c r="AG1485" s="28" t="n">
        <f aca="false">AD1485+AE1485+AF1485</f>
        <v>11</v>
      </c>
      <c r="AH1485" s="12" t="n">
        <f aca="false">IF(AG1485&gt;0,AD1485/AG1485,"")</f>
        <v>0.545454545454545</v>
      </c>
      <c r="AI1485" s="27" t="n">
        <v>1</v>
      </c>
      <c r="AJ1485" s="27" t="n">
        <v>0</v>
      </c>
      <c r="AK1485" s="27" t="n">
        <v>0</v>
      </c>
      <c r="AL1485" s="22" t="str">
        <f aca="false">IF(OR(AJ1485&gt;0,AK1485&gt;0),"Sí","No")</f>
        <v>No</v>
      </c>
      <c r="AM1485" s="6" t="s">
        <v>198</v>
      </c>
      <c r="AN1485" s="6"/>
      <c r="AO1485" s="12" t="n">
        <f aca="false">IF(M1485&gt;0,K1485/M1485,"")</f>
        <v>0.5</v>
      </c>
      <c r="AP1485" s="22" t="str">
        <f aca="false">IF(M1485&gt;=Resumen!$B$5,"Alto","Bajo")</f>
        <v>Alto</v>
      </c>
      <c r="AQ1485" s="22" t="str">
        <f aca="false">IF(AO1485&gt;=Resumen!$B$28,"Alto","Bajo")</f>
        <v>Alto</v>
      </c>
      <c r="AR1485" s="22" t="str">
        <f aca="false">AP1485&amp;" Potencial / "&amp;AQ1485&amp;" Share"</f>
        <v>Alto Potencial / Alto Share</v>
      </c>
      <c r="AS1485" s="22" t="str">
        <f aca="false">IF(Q1485="Sí",IF(AO1485&gt;=Resumen!$B$29,"Alto","Bajo"),"")</f>
        <v>Alto</v>
      </c>
      <c r="AT1485" s="22" t="str">
        <f aca="false">IF(AS1485&lt;&gt;"",AP1485&amp;" Potencial / "&amp;AS1485&amp;" Share","")</f>
        <v>Alto Potencial / Alto Share</v>
      </c>
      <c r="AU1485" s="22" t="str">
        <f aca="false">IF(AH1485="","Sin dato",IF(AH1485-AO1485&gt;Resumen!$B$6,"Sobre-exhibido",IF(AO1485-AH1485&gt;Resumen!$B$6,"Sub-exhibido","En línea")))</f>
        <v>En línea</v>
      </c>
      <c r="AV1485" s="22" t="n">
        <f aca="false">IF(AT1485="","",IF(AT1485="Alto Potencial / Bajo Share",1,IF(AT1485="Alto Potencial / Alto Share",2,IF(AT1485="Bajo Potencial / Alto Share",3,4))))</f>
        <v>2</v>
      </c>
      <c r="AW1485" s="22" t="str">
        <f aca="false">IF(Q1485="No","Sin competencia directa",IF(AV1485=1,"1 - Foco Conquista (Alto Pot / Bajo Share)",IF(AV1485=2,"2 - Foco Defensa (Alto Pot / Alto Share)",IF(AV1485=3,"3 - Monitoreo (Bajo Pot / Alto Share)","4 - Baja Prioridad (Bajo Pot / Bajo Share)"))))</f>
        <v>2 - Foco Defensa (Alto Pot / Alto Share)</v>
      </c>
      <c r="AX1485" s="12" t="str">
        <f aca="false">IF(OR(IFERROR(AND(W1485&lt;&gt;"",Y1485&lt;&gt;"",Y1485-W1485&gt;Resumen!$B$8),FALSE()),IFERROR(AND(X1485&lt;&gt;"",Y1485&lt;&gt;"",Y1485-X1485&gt;Resumen!$B$8),FALSE())),MAX(IF(IFERROR(AND(W1485&lt;&gt;"",Y1485&lt;&gt;"",Y1485-W1485&gt;Resumen!$B$8),FALSE()),Y1485-W1485,0),IF(IFERROR(AND(X1485&lt;&gt;"",Y1485&lt;&gt;"",Y1485-X1485&gt;Resumen!$B$8),FALSE()),Y1485-X1485,0)),"")</f>
        <v/>
      </c>
      <c r="AY1485" s="22" t="str">
        <f aca="false">IF(OR(IFERROR(AND(W1485&lt;&gt;"",Y1485&lt;&gt;"",Y1485-W1485&gt;Resumen!$B$8),FALSE()),IFERROR(AND(X1485&lt;&gt;"",Y1485&lt;&gt;"",Y1485-X1485&gt;Resumen!$B$8),FALSE())),TRIM("Lays tiene mayor markup que "&amp;IF(IFERROR(AND(W1485&lt;&gt;"",Y1485&lt;&gt;"",Y1485-W1485&gt;Resumen!$B$8),FALSE()),"Quento ","")&amp;IF(IFERROR(AND(X1485&lt;&gt;"",Y1485&lt;&gt;"",Y1485-X1485&gt;Resumen!$B$8),FALSE()),"Julicroc ","")&amp;"en este PDV"),"")</f>
        <v/>
      </c>
      <c r="AZ1485" s="22" t="str">
        <f aca="false">IF(COUNTIF('Plan Pehuamar - Lista'!$A$2:$A$167,A1485)&gt;0,"Sí","No")</f>
        <v>No</v>
      </c>
      <c r="BA1485" s="22" t="str">
        <f aca="false">IF(COUNTIF('Plan Combo 9+1'!$A$2:$A$226,A1485)&gt;0,"Sí","No")</f>
        <v>No</v>
      </c>
      <c r="BB1485" s="22" t="str">
        <f aca="false">IF(AH1485="","No",IF(BA1485="Sí",IF((AO1485-AH1485)&gt;Resumen!$B$6,"Sí","No"),IF((AO1485-AH1485)&gt;=Resumen!$B$132,"Sí","No")))</f>
        <v>No</v>
      </c>
      <c r="BC1485" s="22" t="str">
        <f aca="false">IF(AND(N1485="Sí",AL1485="Sí",AI1485=0),"Sí","No")</f>
        <v>No</v>
      </c>
      <c r="BD1485" s="22" t="str">
        <f aca="false">IF(COUNTIF('Plan 9+1 (con Pehuamar)'!$A$2:$A$227,A1485)&gt;0,"Sí","No")</f>
        <v>No</v>
      </c>
    </row>
    <row r="1486" customFormat="false" ht="15" hidden="false" customHeight="true" outlineLevel="0" collapsed="false">
      <c r="A1486" s="6" t="n">
        <v>402270</v>
      </c>
      <c r="B1486" s="6" t="n">
        <v>7</v>
      </c>
      <c r="C1486" s="6" t="n">
        <v>704</v>
      </c>
      <c r="D1486" s="6" t="s">
        <v>359</v>
      </c>
      <c r="E1486" s="6" t="s">
        <v>1654</v>
      </c>
      <c r="F1486" s="6" t="s">
        <v>196</v>
      </c>
      <c r="G1486" s="6" t="s">
        <v>129</v>
      </c>
      <c r="H1486" s="6" t="s">
        <v>197</v>
      </c>
      <c r="I1486" s="27" t="n">
        <v>30</v>
      </c>
      <c r="J1486" s="27" t="n">
        <v>0</v>
      </c>
      <c r="K1486" s="27" t="n">
        <v>25</v>
      </c>
      <c r="L1486" s="28" t="n">
        <f aca="false">I1486+J1486</f>
        <v>30</v>
      </c>
      <c r="M1486" s="28" t="n">
        <f aca="false">L1486+K1486</f>
        <v>55</v>
      </c>
      <c r="N1486" s="22" t="str">
        <f aca="false">IF(I1486&gt;0,"Sí","No")</f>
        <v>Sí</v>
      </c>
      <c r="O1486" s="22" t="str">
        <f aca="false">IF(J1486&gt;0,"Sí","No")</f>
        <v>No</v>
      </c>
      <c r="P1486" s="22" t="str">
        <f aca="false">IF(K1486&gt;0,"Sí","No")</f>
        <v>Sí</v>
      </c>
      <c r="Q1486" s="22" t="str">
        <f aca="false">IF(OR(I1486&gt;0,J1486&gt;0),"Sí","No")</f>
        <v>Sí</v>
      </c>
      <c r="R1486" s="27" t="n">
        <v>1800</v>
      </c>
      <c r="S1486" s="27" t="n">
        <v>2700</v>
      </c>
      <c r="T1486" s="27"/>
      <c r="U1486" s="27"/>
      <c r="V1486" s="27" t="n">
        <v>3450</v>
      </c>
      <c r="W1486" s="12" t="n">
        <f aca="false">IF(AND(I1486&gt;0,R1486&gt;0),(S1486-R1486)/R1486,"")</f>
        <v>0.5</v>
      </c>
      <c r="X1486" s="12" t="str">
        <f aca="false">IF(AND(J1486&gt;0,T1486&gt;0),(U1486-T1486)/T1486,"")</f>
        <v/>
      </c>
      <c r="Y1486" s="12" t="n">
        <f aca="false">IF(AND(K1486&gt;0,V1486&gt;0),(V1486-Resumen!$B$7)/Resumen!$B$7,"")</f>
        <v>0.38</v>
      </c>
      <c r="Z1486" s="28" t="n">
        <f aca="false">IF(AND(K1486&gt;0,I1486&gt;0,V1486&gt;0,S1486&gt;0),V1486-S1486,"")</f>
        <v>750</v>
      </c>
      <c r="AA1486" s="12" t="n">
        <f aca="false">IF(Z1486&lt;&gt;"",Z1486/S1486,"")</f>
        <v>0.277777777777778</v>
      </c>
      <c r="AB1486" s="28" t="str">
        <f aca="false">IF(AND(K1486&gt;0,J1486&gt;0,V1486&gt;0,U1486&gt;0),V1486-U1486,"")</f>
        <v/>
      </c>
      <c r="AC1486" s="12" t="str">
        <f aca="false">IF(AB1486&lt;&gt;"",AB1486/U1486,"")</f>
        <v/>
      </c>
      <c r="AD1486" s="27" t="n">
        <v>6</v>
      </c>
      <c r="AE1486" s="27" t="n">
        <v>6</v>
      </c>
      <c r="AF1486" s="27" t="n">
        <v>0</v>
      </c>
      <c r="AG1486" s="28" t="n">
        <f aca="false">AD1486+AE1486+AF1486</f>
        <v>12</v>
      </c>
      <c r="AH1486" s="12" t="n">
        <f aca="false">IF(AG1486&gt;0,AD1486/AG1486,"")</f>
        <v>0.5</v>
      </c>
      <c r="AI1486" s="27" t="n">
        <v>1</v>
      </c>
      <c r="AJ1486" s="27" t="n">
        <v>1</v>
      </c>
      <c r="AK1486" s="27" t="n">
        <v>0</v>
      </c>
      <c r="AL1486" s="22" t="str">
        <f aca="false">IF(OR(AJ1486&gt;0,AK1486&gt;0),"Sí","No")</f>
        <v>Sí</v>
      </c>
      <c r="AM1486" s="6" t="s">
        <v>198</v>
      </c>
      <c r="AN1486" s="6"/>
      <c r="AO1486" s="12" t="n">
        <f aca="false">IF(M1486&gt;0,K1486/M1486,"")</f>
        <v>0.454545454545455</v>
      </c>
      <c r="AP1486" s="22" t="str">
        <f aca="false">IF(M1486&gt;=Resumen!$B$5,"Alto","Bajo")</f>
        <v>Alto</v>
      </c>
      <c r="AQ1486" s="22" t="str">
        <f aca="false">IF(AO1486&gt;=Resumen!$B$28,"Alto","Bajo")</f>
        <v>Alto</v>
      </c>
      <c r="AR1486" s="22" t="str">
        <f aca="false">AP1486&amp;" Potencial / "&amp;AQ1486&amp;" Share"</f>
        <v>Alto Potencial / Alto Share</v>
      </c>
      <c r="AS1486" s="22" t="str">
        <f aca="false">IF(Q1486="Sí",IF(AO1486&gt;=Resumen!$B$29,"Alto","Bajo"),"")</f>
        <v>Bajo</v>
      </c>
      <c r="AT1486" s="22" t="str">
        <f aca="false">IF(AS1486&lt;&gt;"",AP1486&amp;" Potencial / "&amp;AS1486&amp;" Share","")</f>
        <v>Alto Potencial / Bajo Share</v>
      </c>
      <c r="AU1486" s="22" t="str">
        <f aca="false">IF(AH1486="","Sin dato",IF(AH1486-AO1486&gt;Resumen!$B$6,"Sobre-exhibido",IF(AO1486-AH1486&gt;Resumen!$B$6,"Sub-exhibido","En línea")))</f>
        <v>En línea</v>
      </c>
      <c r="AV1486" s="22" t="n">
        <f aca="false">IF(AT1486="","",IF(AT1486="Alto Potencial / Bajo Share",1,IF(AT1486="Alto Potencial / Alto Share",2,IF(AT1486="Bajo Potencial / Alto Share",3,4))))</f>
        <v>1</v>
      </c>
      <c r="AW1486" s="22" t="str">
        <f aca="false">IF(Q1486="No","Sin competencia directa",IF(AV1486=1,"1 - Foco Conquista (Alto Pot / Bajo Share)",IF(AV1486=2,"2 - Foco Defensa (Alto Pot / Alto Share)",IF(AV1486=3,"3 - Monitoreo (Bajo Pot / Alto Share)","4 - Baja Prioridad (Bajo Pot / Bajo Share)"))))</f>
        <v>1 - Foco Conquista (Alto Pot / Bajo Share)</v>
      </c>
      <c r="AX1486" s="12" t="str">
        <f aca="false">IF(OR(IFERROR(AND(W1486&lt;&gt;"",Y1486&lt;&gt;"",Y1486-W1486&gt;Resumen!$B$8),FALSE()),IFERROR(AND(X1486&lt;&gt;"",Y1486&lt;&gt;"",Y1486-X1486&gt;Resumen!$B$8),FALSE())),MAX(IF(IFERROR(AND(W1486&lt;&gt;"",Y1486&lt;&gt;"",Y1486-W1486&gt;Resumen!$B$8),FALSE()),Y1486-W1486,0),IF(IFERROR(AND(X1486&lt;&gt;"",Y1486&lt;&gt;"",Y1486-X1486&gt;Resumen!$B$8),FALSE()),Y1486-X1486,0)),"")</f>
        <v/>
      </c>
      <c r="AY1486" s="22" t="str">
        <f aca="false">IF(OR(IFERROR(AND(W1486&lt;&gt;"",Y1486&lt;&gt;"",Y1486-W1486&gt;Resumen!$B$8),FALSE()),IFERROR(AND(X1486&lt;&gt;"",Y1486&lt;&gt;"",Y1486-X1486&gt;Resumen!$B$8),FALSE())),TRIM("Lays tiene mayor markup que "&amp;IF(IFERROR(AND(W1486&lt;&gt;"",Y1486&lt;&gt;"",Y1486-W1486&gt;Resumen!$B$8),FALSE()),"Quento ","")&amp;IF(IFERROR(AND(X1486&lt;&gt;"",Y1486&lt;&gt;"",Y1486-X1486&gt;Resumen!$B$8),FALSE()),"Julicroc ","")&amp;"en este PDV"),"")</f>
        <v/>
      </c>
      <c r="AZ1486" s="22" t="str">
        <f aca="false">IF(COUNTIF('Plan Pehuamar - Lista'!$A$2:$A$167,A1486)&gt;0,"Sí","No")</f>
        <v>No</v>
      </c>
      <c r="BA1486" s="22" t="str">
        <f aca="false">IF(COUNTIF('Plan Combo 9+1'!$A$2:$A$226,A1486)&gt;0,"Sí","No")</f>
        <v>No</v>
      </c>
      <c r="BB1486" s="22" t="str">
        <f aca="false">IF(AH1486="","No",IF(BA1486="Sí",IF((AO1486-AH1486)&gt;Resumen!$B$6,"Sí","No"),IF((AO1486-AH1486)&gt;=Resumen!$B$132,"Sí","No")))</f>
        <v>No</v>
      </c>
      <c r="BC1486" s="22" t="str">
        <f aca="false">IF(AND(N1486="Sí",AL1486="Sí",AI1486=0),"Sí","No")</f>
        <v>No</v>
      </c>
      <c r="BD1486" s="22" t="str">
        <f aca="false">IF(COUNTIF('Plan 9+1 (con Pehuamar)'!$A$2:$A$227,A1486)&gt;0,"Sí","No")</f>
        <v>No</v>
      </c>
    </row>
    <row r="1487" customFormat="false" ht="15" hidden="false" customHeight="true" outlineLevel="0" collapsed="false">
      <c r="A1487" s="6" t="n">
        <v>402271</v>
      </c>
      <c r="B1487" s="6" t="n">
        <v>7</v>
      </c>
      <c r="C1487" s="6" t="n">
        <v>704</v>
      </c>
      <c r="D1487" s="6" t="s">
        <v>359</v>
      </c>
      <c r="E1487" s="6" t="s">
        <v>1655</v>
      </c>
      <c r="F1487" s="6" t="s">
        <v>196</v>
      </c>
      <c r="G1487" s="6" t="s">
        <v>129</v>
      </c>
      <c r="H1487" s="6" t="s">
        <v>197</v>
      </c>
      <c r="I1487" s="27" t="n">
        <v>30</v>
      </c>
      <c r="J1487" s="27" t="n">
        <v>0</v>
      </c>
      <c r="K1487" s="27" t="n">
        <v>20</v>
      </c>
      <c r="L1487" s="28" t="n">
        <f aca="false">I1487+J1487</f>
        <v>30</v>
      </c>
      <c r="M1487" s="28" t="n">
        <f aca="false">L1487+K1487</f>
        <v>50</v>
      </c>
      <c r="N1487" s="22" t="str">
        <f aca="false">IF(I1487&gt;0,"Sí","No")</f>
        <v>Sí</v>
      </c>
      <c r="O1487" s="22" t="str">
        <f aca="false">IF(J1487&gt;0,"Sí","No")</f>
        <v>No</v>
      </c>
      <c r="P1487" s="22" t="str">
        <f aca="false">IF(K1487&gt;0,"Sí","No")</f>
        <v>Sí</v>
      </c>
      <c r="Q1487" s="22" t="str">
        <f aca="false">IF(OR(I1487&gt;0,J1487&gt;0),"Sí","No")</f>
        <v>Sí</v>
      </c>
      <c r="R1487" s="27" t="n">
        <v>1800</v>
      </c>
      <c r="S1487" s="27" t="n">
        <v>2800</v>
      </c>
      <c r="T1487" s="27"/>
      <c r="U1487" s="27"/>
      <c r="V1487" s="27" t="n">
        <v>3500</v>
      </c>
      <c r="W1487" s="12" t="n">
        <f aca="false">IF(AND(I1487&gt;0,R1487&gt;0),(S1487-R1487)/R1487,"")</f>
        <v>0.555555555555556</v>
      </c>
      <c r="X1487" s="12" t="str">
        <f aca="false">IF(AND(J1487&gt;0,T1487&gt;0),(U1487-T1487)/T1487,"")</f>
        <v/>
      </c>
      <c r="Y1487" s="12" t="n">
        <f aca="false">IF(AND(K1487&gt;0,V1487&gt;0),(V1487-Resumen!$B$7)/Resumen!$B$7,"")</f>
        <v>0.4</v>
      </c>
      <c r="Z1487" s="28" t="n">
        <f aca="false">IF(AND(K1487&gt;0,I1487&gt;0,V1487&gt;0,S1487&gt;0),V1487-S1487,"")</f>
        <v>700</v>
      </c>
      <c r="AA1487" s="12" t="n">
        <f aca="false">IF(Z1487&lt;&gt;"",Z1487/S1487,"")</f>
        <v>0.25</v>
      </c>
      <c r="AB1487" s="28" t="str">
        <f aca="false">IF(AND(K1487&gt;0,J1487&gt;0,V1487&gt;0,U1487&gt;0),V1487-U1487,"")</f>
        <v/>
      </c>
      <c r="AC1487" s="12" t="str">
        <f aca="false">IF(AB1487&lt;&gt;"",AB1487/U1487,"")</f>
        <v/>
      </c>
      <c r="AD1487" s="27" t="n">
        <v>3</v>
      </c>
      <c r="AE1487" s="27" t="n">
        <v>5</v>
      </c>
      <c r="AF1487" s="27" t="n">
        <v>0</v>
      </c>
      <c r="AG1487" s="28" t="n">
        <f aca="false">AD1487+AE1487+AF1487</f>
        <v>8</v>
      </c>
      <c r="AH1487" s="12" t="n">
        <f aca="false">IF(AG1487&gt;0,AD1487/AG1487,"")</f>
        <v>0.375</v>
      </c>
      <c r="AI1487" s="27" t="n">
        <v>0</v>
      </c>
      <c r="AJ1487" s="27" t="n">
        <v>0</v>
      </c>
      <c r="AK1487" s="27" t="n">
        <v>0</v>
      </c>
      <c r="AL1487" s="22" t="str">
        <f aca="false">IF(OR(AJ1487&gt;0,AK1487&gt;0),"Sí","No")</f>
        <v>No</v>
      </c>
      <c r="AM1487" s="6" t="s">
        <v>198</v>
      </c>
      <c r="AN1487" s="6"/>
      <c r="AO1487" s="12" t="n">
        <f aca="false">IF(M1487&gt;0,K1487/M1487,"")</f>
        <v>0.4</v>
      </c>
      <c r="AP1487" s="22" t="str">
        <f aca="false">IF(M1487&gt;=Resumen!$B$5,"Alto","Bajo")</f>
        <v>Alto</v>
      </c>
      <c r="AQ1487" s="22" t="str">
        <f aca="false">IF(AO1487&gt;=Resumen!$B$28,"Alto","Bajo")</f>
        <v>Alto</v>
      </c>
      <c r="AR1487" s="22" t="str">
        <f aca="false">AP1487&amp;" Potencial / "&amp;AQ1487&amp;" Share"</f>
        <v>Alto Potencial / Alto Share</v>
      </c>
      <c r="AS1487" s="22" t="str">
        <f aca="false">IF(Q1487="Sí",IF(AO1487&gt;=Resumen!$B$29,"Alto","Bajo"),"")</f>
        <v>Bajo</v>
      </c>
      <c r="AT1487" s="22" t="str">
        <f aca="false">IF(AS1487&lt;&gt;"",AP1487&amp;" Potencial / "&amp;AS1487&amp;" Share","")</f>
        <v>Alto Potencial / Bajo Share</v>
      </c>
      <c r="AU1487" s="22" t="str">
        <f aca="false">IF(AH1487="","Sin dato",IF(AH1487-AO1487&gt;Resumen!$B$6,"Sobre-exhibido",IF(AO1487-AH1487&gt;Resumen!$B$6,"Sub-exhibido","En línea")))</f>
        <v>En línea</v>
      </c>
      <c r="AV1487" s="22" t="n">
        <f aca="false">IF(AT1487="","",IF(AT1487="Alto Potencial / Bajo Share",1,IF(AT1487="Alto Potencial / Alto Share",2,IF(AT1487="Bajo Potencial / Alto Share",3,4))))</f>
        <v>1</v>
      </c>
      <c r="AW1487" s="22" t="str">
        <f aca="false">IF(Q1487="No","Sin competencia directa",IF(AV1487=1,"1 - Foco Conquista (Alto Pot / Bajo Share)",IF(AV1487=2,"2 - Foco Defensa (Alto Pot / Alto Share)",IF(AV1487=3,"3 - Monitoreo (Bajo Pot / Alto Share)","4 - Baja Prioridad (Bajo Pot / Bajo Share)"))))</f>
        <v>1 - Foco Conquista (Alto Pot / Bajo Share)</v>
      </c>
      <c r="AX1487" s="12" t="str">
        <f aca="false">IF(OR(IFERROR(AND(W1487&lt;&gt;"",Y1487&lt;&gt;"",Y1487-W1487&gt;Resumen!$B$8),FALSE()),IFERROR(AND(X1487&lt;&gt;"",Y1487&lt;&gt;"",Y1487-X1487&gt;Resumen!$B$8),FALSE())),MAX(IF(IFERROR(AND(W1487&lt;&gt;"",Y1487&lt;&gt;"",Y1487-W1487&gt;Resumen!$B$8),FALSE()),Y1487-W1487,0),IF(IFERROR(AND(X1487&lt;&gt;"",Y1487&lt;&gt;"",Y1487-X1487&gt;Resumen!$B$8),FALSE()),Y1487-X1487,0)),"")</f>
        <v/>
      </c>
      <c r="AY1487" s="22" t="str">
        <f aca="false">IF(OR(IFERROR(AND(W1487&lt;&gt;"",Y1487&lt;&gt;"",Y1487-W1487&gt;Resumen!$B$8),FALSE()),IFERROR(AND(X1487&lt;&gt;"",Y1487&lt;&gt;"",Y1487-X1487&gt;Resumen!$B$8),FALSE())),TRIM("Lays tiene mayor markup que "&amp;IF(IFERROR(AND(W1487&lt;&gt;"",Y1487&lt;&gt;"",Y1487-W1487&gt;Resumen!$B$8),FALSE()),"Quento ","")&amp;IF(IFERROR(AND(X1487&lt;&gt;"",Y1487&lt;&gt;"",Y1487-X1487&gt;Resumen!$B$8),FALSE()),"Julicroc ","")&amp;"en este PDV"),"")</f>
        <v/>
      </c>
      <c r="AZ1487" s="22" t="str">
        <f aca="false">IF(COUNTIF('Plan Pehuamar - Lista'!$A$2:$A$167,A1487)&gt;0,"Sí","No")</f>
        <v>No</v>
      </c>
      <c r="BA1487" s="22" t="str">
        <f aca="false">IF(COUNTIF('Plan Combo 9+1'!$A$2:$A$226,A1487)&gt;0,"Sí","No")</f>
        <v>Sí</v>
      </c>
      <c r="BB1487" s="22" t="str">
        <f aca="false">IF(AH1487="","No",IF(BA1487="Sí",IF((AO1487-AH1487)&gt;Resumen!$B$6,"Sí","No"),IF((AO1487-AH1487)&gt;=Resumen!$B$132,"Sí","No")))</f>
        <v>No</v>
      </c>
      <c r="BC1487" s="22" t="str">
        <f aca="false">IF(AND(N1487="Sí",AL1487="Sí",AI1487=0),"Sí","No")</f>
        <v>No</v>
      </c>
      <c r="BD1487" s="22" t="str">
        <f aca="false">IF(COUNTIF('Plan 9+1 (con Pehuamar)'!$A$2:$A$227,A1487)&gt;0,"Sí","No")</f>
        <v>No</v>
      </c>
    </row>
    <row r="1488" customFormat="false" ht="15" hidden="false" customHeight="true" outlineLevel="0" collapsed="false">
      <c r="A1488" s="6" t="n">
        <v>402298</v>
      </c>
      <c r="B1488" s="6" t="n">
        <v>7</v>
      </c>
      <c r="C1488" s="6" t="n">
        <v>704</v>
      </c>
      <c r="D1488" s="6" t="s">
        <v>359</v>
      </c>
      <c r="E1488" s="6" t="s">
        <v>1656</v>
      </c>
      <c r="F1488" s="6" t="s">
        <v>196</v>
      </c>
      <c r="G1488" s="6" t="s">
        <v>129</v>
      </c>
      <c r="H1488" s="6" t="s">
        <v>197</v>
      </c>
      <c r="I1488" s="27" t="n">
        <v>40</v>
      </c>
      <c r="J1488" s="27" t="n">
        <v>0</v>
      </c>
      <c r="K1488" s="27" t="n">
        <v>25</v>
      </c>
      <c r="L1488" s="28" t="n">
        <f aca="false">I1488+J1488</f>
        <v>40</v>
      </c>
      <c r="M1488" s="28" t="n">
        <f aca="false">L1488+K1488</f>
        <v>65</v>
      </c>
      <c r="N1488" s="22" t="str">
        <f aca="false">IF(I1488&gt;0,"Sí","No")</f>
        <v>Sí</v>
      </c>
      <c r="O1488" s="22" t="str">
        <f aca="false">IF(J1488&gt;0,"Sí","No")</f>
        <v>No</v>
      </c>
      <c r="P1488" s="22" t="str">
        <f aca="false">IF(K1488&gt;0,"Sí","No")</f>
        <v>Sí</v>
      </c>
      <c r="Q1488" s="22" t="str">
        <f aca="false">IF(OR(I1488&gt;0,J1488&gt;0),"Sí","No")</f>
        <v>Sí</v>
      </c>
      <c r="R1488" s="27" t="n">
        <v>1800</v>
      </c>
      <c r="S1488" s="27" t="n">
        <v>2800</v>
      </c>
      <c r="T1488" s="27"/>
      <c r="U1488" s="27"/>
      <c r="V1488" s="27" t="n">
        <v>3500</v>
      </c>
      <c r="W1488" s="12" t="n">
        <f aca="false">IF(AND(I1488&gt;0,R1488&gt;0),(S1488-R1488)/R1488,"")</f>
        <v>0.555555555555556</v>
      </c>
      <c r="X1488" s="12" t="str">
        <f aca="false">IF(AND(J1488&gt;0,T1488&gt;0),(U1488-T1488)/T1488,"")</f>
        <v/>
      </c>
      <c r="Y1488" s="12" t="n">
        <f aca="false">IF(AND(K1488&gt;0,V1488&gt;0),(V1488-Resumen!$B$7)/Resumen!$B$7,"")</f>
        <v>0.4</v>
      </c>
      <c r="Z1488" s="28" t="n">
        <f aca="false">IF(AND(K1488&gt;0,I1488&gt;0,V1488&gt;0,S1488&gt;0),V1488-S1488,"")</f>
        <v>700</v>
      </c>
      <c r="AA1488" s="12" t="n">
        <f aca="false">IF(Z1488&lt;&gt;"",Z1488/S1488,"")</f>
        <v>0.25</v>
      </c>
      <c r="AB1488" s="28" t="str">
        <f aca="false">IF(AND(K1488&gt;0,J1488&gt;0,V1488&gt;0,U1488&gt;0),V1488-U1488,"")</f>
        <v/>
      </c>
      <c r="AC1488" s="12" t="str">
        <f aca="false">IF(AB1488&lt;&gt;"",AB1488/U1488,"")</f>
        <v/>
      </c>
      <c r="AD1488" s="27" t="n">
        <v>5</v>
      </c>
      <c r="AE1488" s="27" t="n">
        <v>6</v>
      </c>
      <c r="AF1488" s="27" t="n">
        <v>0</v>
      </c>
      <c r="AG1488" s="28" t="n">
        <f aca="false">AD1488+AE1488+AF1488</f>
        <v>11</v>
      </c>
      <c r="AH1488" s="12" t="n">
        <f aca="false">IF(AG1488&gt;0,AD1488/AG1488,"")</f>
        <v>0.454545454545455</v>
      </c>
      <c r="AI1488" s="27" t="n">
        <v>0</v>
      </c>
      <c r="AJ1488" s="27" t="n">
        <v>0</v>
      </c>
      <c r="AK1488" s="27" t="n">
        <v>0</v>
      </c>
      <c r="AL1488" s="22" t="str">
        <f aca="false">IF(OR(AJ1488&gt;0,AK1488&gt;0),"Sí","No")</f>
        <v>No</v>
      </c>
      <c r="AM1488" s="6" t="s">
        <v>198</v>
      </c>
      <c r="AN1488" s="6"/>
      <c r="AO1488" s="12" t="n">
        <f aca="false">IF(M1488&gt;0,K1488/M1488,"")</f>
        <v>0.384615384615385</v>
      </c>
      <c r="AP1488" s="22" t="str">
        <f aca="false">IF(M1488&gt;=Resumen!$B$5,"Alto","Bajo")</f>
        <v>Alto</v>
      </c>
      <c r="AQ1488" s="22" t="str">
        <f aca="false">IF(AO1488&gt;=Resumen!$B$28,"Alto","Bajo")</f>
        <v>Bajo</v>
      </c>
      <c r="AR1488" s="22" t="str">
        <f aca="false">AP1488&amp;" Potencial / "&amp;AQ1488&amp;" Share"</f>
        <v>Alto Potencial / Bajo Share</v>
      </c>
      <c r="AS1488" s="22" t="str">
        <f aca="false">IF(Q1488="Sí",IF(AO1488&gt;=Resumen!$B$29,"Alto","Bajo"),"")</f>
        <v>Bajo</v>
      </c>
      <c r="AT1488" s="22" t="str">
        <f aca="false">IF(AS1488&lt;&gt;"",AP1488&amp;" Potencial / "&amp;AS1488&amp;" Share","")</f>
        <v>Alto Potencial / Bajo Share</v>
      </c>
      <c r="AU1488" s="22" t="str">
        <f aca="false">IF(AH1488="","Sin dato",IF(AH1488-AO1488&gt;Resumen!$B$6,"Sobre-exhibido",IF(AO1488-AH1488&gt;Resumen!$B$6,"Sub-exhibido","En línea")))</f>
        <v>Sobre-exhibido</v>
      </c>
      <c r="AV1488" s="22" t="n">
        <f aca="false">IF(AT1488="","",IF(AT1488="Alto Potencial / Bajo Share",1,IF(AT1488="Alto Potencial / Alto Share",2,IF(AT1488="Bajo Potencial / Alto Share",3,4))))</f>
        <v>1</v>
      </c>
      <c r="AW1488" s="22" t="str">
        <f aca="false">IF(Q1488="No","Sin competencia directa",IF(AV1488=1,"1 - Foco Conquista (Alto Pot / Bajo Share)",IF(AV1488=2,"2 - Foco Defensa (Alto Pot / Alto Share)",IF(AV1488=3,"3 - Monitoreo (Bajo Pot / Alto Share)","4 - Baja Prioridad (Bajo Pot / Bajo Share)"))))</f>
        <v>1 - Foco Conquista (Alto Pot / Bajo Share)</v>
      </c>
      <c r="AX1488" s="12" t="str">
        <f aca="false">IF(OR(IFERROR(AND(W1488&lt;&gt;"",Y1488&lt;&gt;"",Y1488-W1488&gt;Resumen!$B$8),FALSE()),IFERROR(AND(X1488&lt;&gt;"",Y1488&lt;&gt;"",Y1488-X1488&gt;Resumen!$B$8),FALSE())),MAX(IF(IFERROR(AND(W1488&lt;&gt;"",Y1488&lt;&gt;"",Y1488-W1488&gt;Resumen!$B$8),FALSE()),Y1488-W1488,0),IF(IFERROR(AND(X1488&lt;&gt;"",Y1488&lt;&gt;"",Y1488-X1488&gt;Resumen!$B$8),FALSE()),Y1488-X1488,0)),"")</f>
        <v/>
      </c>
      <c r="AY1488" s="22" t="str">
        <f aca="false">IF(OR(IFERROR(AND(W1488&lt;&gt;"",Y1488&lt;&gt;"",Y1488-W1488&gt;Resumen!$B$8),FALSE()),IFERROR(AND(X1488&lt;&gt;"",Y1488&lt;&gt;"",Y1488-X1488&gt;Resumen!$B$8),FALSE())),TRIM("Lays tiene mayor markup que "&amp;IF(IFERROR(AND(W1488&lt;&gt;"",Y1488&lt;&gt;"",Y1488-W1488&gt;Resumen!$B$8),FALSE()),"Quento ","")&amp;IF(IFERROR(AND(X1488&lt;&gt;"",Y1488&lt;&gt;"",Y1488-X1488&gt;Resumen!$B$8),FALSE()),"Julicroc ","")&amp;"en este PDV"),"")</f>
        <v/>
      </c>
      <c r="AZ1488" s="22" t="str">
        <f aca="false">IF(COUNTIF('Plan Pehuamar - Lista'!$A$2:$A$167,A1488)&gt;0,"Sí","No")</f>
        <v>Sí</v>
      </c>
      <c r="BA1488" s="22" t="str">
        <f aca="false">IF(COUNTIF('Plan Combo 9+1'!$A$2:$A$226,A1488)&gt;0,"Sí","No")</f>
        <v>No</v>
      </c>
      <c r="BB1488" s="22" t="str">
        <f aca="false">IF(AH1488="","No",IF(BA1488="Sí",IF((AO1488-AH1488)&gt;Resumen!$B$6,"Sí","No"),IF((AO1488-AH1488)&gt;=Resumen!$B$132,"Sí","No")))</f>
        <v>No</v>
      </c>
      <c r="BC1488" s="22" t="str">
        <f aca="false">IF(AND(N1488="Sí",AL1488="Sí",AI1488=0),"Sí","No")</f>
        <v>No</v>
      </c>
      <c r="BD1488" s="22" t="str">
        <f aca="false">IF(COUNTIF('Plan 9+1 (con Pehuamar)'!$A$2:$A$227,A1488)&gt;0,"Sí","No")</f>
        <v>No</v>
      </c>
    </row>
    <row r="1489" customFormat="false" ht="15" hidden="false" customHeight="true" outlineLevel="0" collapsed="false">
      <c r="A1489" s="6" t="n">
        <v>402338</v>
      </c>
      <c r="B1489" s="6" t="n">
        <v>7</v>
      </c>
      <c r="C1489" s="6" t="n">
        <v>704</v>
      </c>
      <c r="D1489" s="6" t="s">
        <v>359</v>
      </c>
      <c r="E1489" s="6" t="s">
        <v>1657</v>
      </c>
      <c r="F1489" s="6" t="s">
        <v>313</v>
      </c>
      <c r="G1489" s="6" t="s">
        <v>129</v>
      </c>
      <c r="H1489" s="6" t="s">
        <v>197</v>
      </c>
      <c r="I1489" s="27" t="n">
        <v>0</v>
      </c>
      <c r="J1489" s="27" t="n">
        <v>0</v>
      </c>
      <c r="K1489" s="27" t="n">
        <v>0.4</v>
      </c>
      <c r="L1489" s="28" t="n">
        <f aca="false">I1489+J1489</f>
        <v>0</v>
      </c>
      <c r="M1489" s="28" t="n">
        <f aca="false">L1489+K1489</f>
        <v>0.4</v>
      </c>
      <c r="N1489" s="22" t="str">
        <f aca="false">IF(I1489&gt;0,"Sí","No")</f>
        <v>No</v>
      </c>
      <c r="O1489" s="22" t="str">
        <f aca="false">IF(J1489&gt;0,"Sí","No")</f>
        <v>No</v>
      </c>
      <c r="P1489" s="22" t="str">
        <f aca="false">IF(K1489&gt;0,"Sí","No")</f>
        <v>Sí</v>
      </c>
      <c r="Q1489" s="22" t="str">
        <f aca="false">IF(OR(I1489&gt;0,J1489&gt;0),"Sí","No")</f>
        <v>No</v>
      </c>
      <c r="R1489" s="27"/>
      <c r="S1489" s="27"/>
      <c r="T1489" s="27"/>
      <c r="U1489" s="27"/>
      <c r="V1489" s="27"/>
      <c r="W1489" s="12" t="str">
        <f aca="false">IF(AND(I1489&gt;0,R1489&gt;0),(S1489-R1489)/R1489,"")</f>
        <v/>
      </c>
      <c r="X1489" s="12" t="str">
        <f aca="false">IF(AND(J1489&gt;0,T1489&gt;0),(U1489-T1489)/T1489,"")</f>
        <v/>
      </c>
      <c r="Y1489" s="12" t="str">
        <f aca="false">IF(AND(K1489&gt;0,V1489&gt;0),(V1489-Resumen!$B$7)/Resumen!$B$7,"")</f>
        <v/>
      </c>
      <c r="Z1489" s="28" t="str">
        <f aca="false">IF(AND(K1489&gt;0,I1489&gt;0,V1489&gt;0,S1489&gt;0),V1489-S1489,"")</f>
        <v/>
      </c>
      <c r="AA1489" s="12" t="str">
        <f aca="false">IF(Z1489&lt;&gt;"",Z1489/S1489,"")</f>
        <v/>
      </c>
      <c r="AB1489" s="28" t="str">
        <f aca="false">IF(AND(K1489&gt;0,J1489&gt;0,V1489&gt;0,U1489&gt;0),V1489-U1489,"")</f>
        <v/>
      </c>
      <c r="AC1489" s="12" t="str">
        <f aca="false">IF(AB1489&lt;&gt;"",AB1489/U1489,"")</f>
        <v/>
      </c>
      <c r="AD1489" s="27" t="n">
        <v>0</v>
      </c>
      <c r="AE1489" s="27" t="n">
        <v>0</v>
      </c>
      <c r="AF1489" s="27" t="n">
        <v>0</v>
      </c>
      <c r="AG1489" s="28" t="n">
        <f aca="false">AD1489+AE1489+AF1489</f>
        <v>0</v>
      </c>
      <c r="AH1489" s="12" t="str">
        <f aca="false">IF(AG1489&gt;0,AD1489/AG1489,"")</f>
        <v/>
      </c>
      <c r="AI1489" s="27" t="n">
        <v>0</v>
      </c>
      <c r="AJ1489" s="27" t="n">
        <v>0</v>
      </c>
      <c r="AK1489" s="27" t="n">
        <v>0</v>
      </c>
      <c r="AL1489" s="22" t="str">
        <f aca="false">IF(OR(AJ1489&gt;0,AK1489&gt;0),"Sí","No")</f>
        <v>No</v>
      </c>
      <c r="AM1489" s="6"/>
      <c r="AN1489" s="6"/>
      <c r="AO1489" s="12" t="n">
        <f aca="false">IF(M1489&gt;0,K1489/M1489,"")</f>
        <v>1</v>
      </c>
      <c r="AP1489" s="22" t="str">
        <f aca="false">IF(M1489&gt;=Resumen!$B$5,"Alto","Bajo")</f>
        <v>Bajo</v>
      </c>
      <c r="AQ1489" s="22" t="str">
        <f aca="false">IF(AO1489&gt;=Resumen!$B$28,"Alto","Bajo")</f>
        <v>Alto</v>
      </c>
      <c r="AR1489" s="22" t="str">
        <f aca="false">AP1489&amp;" Potencial / "&amp;AQ1489&amp;" Share"</f>
        <v>Bajo Potencial / Alto Share</v>
      </c>
      <c r="AS1489" s="22" t="str">
        <f aca="false">IF(Q1489="Sí",IF(AO1489&gt;=Resumen!$B$29,"Alto","Bajo"),"")</f>
        <v/>
      </c>
      <c r="AT1489" s="22" t="str">
        <f aca="false">IF(AS1489&lt;&gt;"",AP1489&amp;" Potencial / "&amp;AS1489&amp;" Share","")</f>
        <v/>
      </c>
      <c r="AU1489" s="22" t="str">
        <f aca="false">IF(AH1489="","Sin dato",IF(AH1489-AO1489&gt;Resumen!$B$6,"Sobre-exhibido",IF(AO1489-AH1489&gt;Resumen!$B$6,"Sub-exhibido","En línea")))</f>
        <v>Sin dato</v>
      </c>
      <c r="AV1489" s="22" t="str">
        <f aca="false">IF(AT1489="","",IF(AT1489="Alto Potencial / Bajo Share",1,IF(AT1489="Alto Potencial / Alto Share",2,IF(AT1489="Bajo Potencial / Alto Share",3,4))))</f>
        <v/>
      </c>
      <c r="AW1489" s="22" t="str">
        <f aca="false">IF(Q1489="No","Sin competencia directa",IF(AV1489=1,"1 - Foco Conquista (Alto Pot / Bajo Share)",IF(AV1489=2,"2 - Foco Defensa (Alto Pot / Alto Share)",IF(AV1489=3,"3 - Monitoreo (Bajo Pot / Alto Share)","4 - Baja Prioridad (Bajo Pot / Bajo Share)"))))</f>
        <v>Sin competencia directa</v>
      </c>
      <c r="AX1489" s="12" t="str">
        <f aca="false">IF(OR(IFERROR(AND(W1489&lt;&gt;"",Y1489&lt;&gt;"",Y1489-W1489&gt;Resumen!$B$8),FALSE()),IFERROR(AND(X1489&lt;&gt;"",Y1489&lt;&gt;"",Y1489-X1489&gt;Resumen!$B$8),FALSE())),MAX(IF(IFERROR(AND(W1489&lt;&gt;"",Y1489&lt;&gt;"",Y1489-W1489&gt;Resumen!$B$8),FALSE()),Y1489-W1489,0),IF(IFERROR(AND(X1489&lt;&gt;"",Y1489&lt;&gt;"",Y1489-X1489&gt;Resumen!$B$8),FALSE()),Y1489-X1489,0)),"")</f>
        <v/>
      </c>
      <c r="AY1489" s="22" t="str">
        <f aca="false">IF(OR(IFERROR(AND(W1489&lt;&gt;"",Y1489&lt;&gt;"",Y1489-W1489&gt;Resumen!$B$8),FALSE()),IFERROR(AND(X1489&lt;&gt;"",Y1489&lt;&gt;"",Y1489-X1489&gt;Resumen!$B$8),FALSE())),TRIM("Lays tiene mayor markup que "&amp;IF(IFERROR(AND(W1489&lt;&gt;"",Y1489&lt;&gt;"",Y1489-W1489&gt;Resumen!$B$8),FALSE()),"Quento ","")&amp;IF(IFERROR(AND(X1489&lt;&gt;"",Y1489&lt;&gt;"",Y1489-X1489&gt;Resumen!$B$8),FALSE()),"Julicroc ","")&amp;"en este PDV"),"")</f>
        <v/>
      </c>
      <c r="AZ1489" s="22" t="str">
        <f aca="false">IF(COUNTIF('Plan Pehuamar - Lista'!$A$2:$A$167,A1489)&gt;0,"Sí","No")</f>
        <v>No</v>
      </c>
      <c r="BA1489" s="22" t="str">
        <f aca="false">IF(COUNTIF('Plan Combo 9+1'!$A$2:$A$226,A1489)&gt;0,"Sí","No")</f>
        <v>No</v>
      </c>
      <c r="BB1489" s="22" t="str">
        <f aca="false">IF(AH1489="","No",IF(BA1489="Sí",IF((AO1489-AH1489)&gt;Resumen!$B$6,"Sí","No"),IF((AO1489-AH1489)&gt;=Resumen!$B$132,"Sí","No")))</f>
        <v>No</v>
      </c>
      <c r="BC1489" s="22" t="str">
        <f aca="false">IF(AND(N1489="Sí",AL1489="Sí",AI1489=0),"Sí","No")</f>
        <v>No</v>
      </c>
      <c r="BD1489" s="22" t="str">
        <f aca="false">IF(COUNTIF('Plan 9+1 (con Pehuamar)'!$A$2:$A$227,A1489)&gt;0,"Sí","No")</f>
        <v>No</v>
      </c>
    </row>
    <row r="1490" customFormat="false" ht="15" hidden="false" customHeight="true" outlineLevel="0" collapsed="false">
      <c r="A1490" s="6" t="n">
        <v>402352</v>
      </c>
      <c r="B1490" s="6" t="n">
        <v>7</v>
      </c>
      <c r="C1490" s="6" t="n">
        <v>704</v>
      </c>
      <c r="D1490" s="6" t="s">
        <v>359</v>
      </c>
      <c r="E1490" s="6" t="s">
        <v>1658</v>
      </c>
      <c r="F1490" s="6" t="s">
        <v>196</v>
      </c>
      <c r="G1490" s="6" t="s">
        <v>129</v>
      </c>
      <c r="H1490" s="6" t="s">
        <v>197</v>
      </c>
      <c r="I1490" s="27" t="n">
        <v>40</v>
      </c>
      <c r="J1490" s="27" t="n">
        <v>0</v>
      </c>
      <c r="K1490" s="27" t="n">
        <v>30</v>
      </c>
      <c r="L1490" s="28" t="n">
        <f aca="false">I1490+J1490</f>
        <v>40</v>
      </c>
      <c r="M1490" s="28" t="n">
        <f aca="false">L1490+K1490</f>
        <v>70</v>
      </c>
      <c r="N1490" s="22" t="str">
        <f aca="false">IF(I1490&gt;0,"Sí","No")</f>
        <v>Sí</v>
      </c>
      <c r="O1490" s="22" t="str">
        <f aca="false">IF(J1490&gt;0,"Sí","No")</f>
        <v>No</v>
      </c>
      <c r="P1490" s="22" t="str">
        <f aca="false">IF(K1490&gt;0,"Sí","No")</f>
        <v>Sí</v>
      </c>
      <c r="Q1490" s="22" t="str">
        <f aca="false">IF(OR(I1490&gt;0,J1490&gt;0),"Sí","No")</f>
        <v>Sí</v>
      </c>
      <c r="R1490" s="27" t="n">
        <v>1800</v>
      </c>
      <c r="S1490" s="27" t="n">
        <v>3000</v>
      </c>
      <c r="T1490" s="27"/>
      <c r="U1490" s="27"/>
      <c r="V1490" s="27" t="n">
        <v>3500</v>
      </c>
      <c r="W1490" s="12" t="n">
        <f aca="false">IF(AND(I1490&gt;0,R1490&gt;0),(S1490-R1490)/R1490,"")</f>
        <v>0.666666666666667</v>
      </c>
      <c r="X1490" s="12" t="str">
        <f aca="false">IF(AND(J1490&gt;0,T1490&gt;0),(U1490-T1490)/T1490,"")</f>
        <v/>
      </c>
      <c r="Y1490" s="12" t="n">
        <f aca="false">IF(AND(K1490&gt;0,V1490&gt;0),(V1490-Resumen!$B$7)/Resumen!$B$7,"")</f>
        <v>0.4</v>
      </c>
      <c r="Z1490" s="28" t="n">
        <f aca="false">IF(AND(K1490&gt;0,I1490&gt;0,V1490&gt;0,S1490&gt;0),V1490-S1490,"")</f>
        <v>500</v>
      </c>
      <c r="AA1490" s="12" t="n">
        <f aca="false">IF(Z1490&lt;&gt;"",Z1490/S1490,"")</f>
        <v>0.166666666666667</v>
      </c>
      <c r="AB1490" s="28" t="str">
        <f aca="false">IF(AND(K1490&gt;0,J1490&gt;0,V1490&gt;0,U1490&gt;0),V1490-U1490,"")</f>
        <v/>
      </c>
      <c r="AC1490" s="12" t="str">
        <f aca="false">IF(AB1490&lt;&gt;"",AB1490/U1490,"")</f>
        <v/>
      </c>
      <c r="AD1490" s="27" t="n">
        <v>4</v>
      </c>
      <c r="AE1490" s="27" t="n">
        <v>6</v>
      </c>
      <c r="AF1490" s="27" t="n">
        <v>0</v>
      </c>
      <c r="AG1490" s="28" t="n">
        <f aca="false">AD1490+AE1490+AF1490</f>
        <v>10</v>
      </c>
      <c r="AH1490" s="12" t="n">
        <f aca="false">IF(AG1490&gt;0,AD1490/AG1490,"")</f>
        <v>0.4</v>
      </c>
      <c r="AI1490" s="27" t="n">
        <v>0</v>
      </c>
      <c r="AJ1490" s="27" t="n">
        <v>0</v>
      </c>
      <c r="AK1490" s="27" t="n">
        <v>0</v>
      </c>
      <c r="AL1490" s="22" t="str">
        <f aca="false">IF(OR(AJ1490&gt;0,AK1490&gt;0),"Sí","No")</f>
        <v>No</v>
      </c>
      <c r="AM1490" s="6" t="s">
        <v>198</v>
      </c>
      <c r="AN1490" s="6"/>
      <c r="AO1490" s="12" t="n">
        <f aca="false">IF(M1490&gt;0,K1490/M1490,"")</f>
        <v>0.428571428571429</v>
      </c>
      <c r="AP1490" s="22" t="str">
        <f aca="false">IF(M1490&gt;=Resumen!$B$5,"Alto","Bajo")</f>
        <v>Alto</v>
      </c>
      <c r="AQ1490" s="22" t="str">
        <f aca="false">IF(AO1490&gt;=Resumen!$B$28,"Alto","Bajo")</f>
        <v>Alto</v>
      </c>
      <c r="AR1490" s="22" t="str">
        <f aca="false">AP1490&amp;" Potencial / "&amp;AQ1490&amp;" Share"</f>
        <v>Alto Potencial / Alto Share</v>
      </c>
      <c r="AS1490" s="22" t="str">
        <f aca="false">IF(Q1490="Sí",IF(AO1490&gt;=Resumen!$B$29,"Alto","Bajo"),"")</f>
        <v>Bajo</v>
      </c>
      <c r="AT1490" s="22" t="str">
        <f aca="false">IF(AS1490&lt;&gt;"",AP1490&amp;" Potencial / "&amp;AS1490&amp;" Share","")</f>
        <v>Alto Potencial / Bajo Share</v>
      </c>
      <c r="AU1490" s="22" t="str">
        <f aca="false">IF(AH1490="","Sin dato",IF(AH1490-AO1490&gt;Resumen!$B$6,"Sobre-exhibido",IF(AO1490-AH1490&gt;Resumen!$B$6,"Sub-exhibido","En línea")))</f>
        <v>En línea</v>
      </c>
      <c r="AV1490" s="22" t="n">
        <f aca="false">IF(AT1490="","",IF(AT1490="Alto Potencial / Bajo Share",1,IF(AT1490="Alto Potencial / Alto Share",2,IF(AT1490="Bajo Potencial / Alto Share",3,4))))</f>
        <v>1</v>
      </c>
      <c r="AW1490" s="22" t="str">
        <f aca="false">IF(Q1490="No","Sin competencia directa",IF(AV1490=1,"1 - Foco Conquista (Alto Pot / Bajo Share)",IF(AV1490=2,"2 - Foco Defensa (Alto Pot / Alto Share)",IF(AV1490=3,"3 - Monitoreo (Bajo Pot / Alto Share)","4 - Baja Prioridad (Bajo Pot / Bajo Share)"))))</f>
        <v>1 - Foco Conquista (Alto Pot / Bajo Share)</v>
      </c>
      <c r="AX1490" s="12" t="str">
        <f aca="false">IF(OR(IFERROR(AND(W1490&lt;&gt;"",Y1490&lt;&gt;"",Y1490-W1490&gt;Resumen!$B$8),FALSE()),IFERROR(AND(X1490&lt;&gt;"",Y1490&lt;&gt;"",Y1490-X1490&gt;Resumen!$B$8),FALSE())),MAX(IF(IFERROR(AND(W1490&lt;&gt;"",Y1490&lt;&gt;"",Y1490-W1490&gt;Resumen!$B$8),FALSE()),Y1490-W1490,0),IF(IFERROR(AND(X1490&lt;&gt;"",Y1490&lt;&gt;"",Y1490-X1490&gt;Resumen!$B$8),FALSE()),Y1490-X1490,0)),"")</f>
        <v/>
      </c>
      <c r="AY1490" s="22" t="str">
        <f aca="false">IF(OR(IFERROR(AND(W1490&lt;&gt;"",Y1490&lt;&gt;"",Y1490-W1490&gt;Resumen!$B$8),FALSE()),IFERROR(AND(X1490&lt;&gt;"",Y1490&lt;&gt;"",Y1490-X1490&gt;Resumen!$B$8),FALSE())),TRIM("Lays tiene mayor markup que "&amp;IF(IFERROR(AND(W1490&lt;&gt;"",Y1490&lt;&gt;"",Y1490-W1490&gt;Resumen!$B$8),FALSE()),"Quento ","")&amp;IF(IFERROR(AND(X1490&lt;&gt;"",Y1490&lt;&gt;"",Y1490-X1490&gt;Resumen!$B$8),FALSE()),"Julicroc ","")&amp;"en este PDV"),"")</f>
        <v/>
      </c>
      <c r="AZ1490" s="22" t="str">
        <f aca="false">IF(COUNTIF('Plan Pehuamar - Lista'!$A$2:$A$167,A1490)&gt;0,"Sí","No")</f>
        <v>No</v>
      </c>
      <c r="BA1490" s="22" t="str">
        <f aca="false">IF(COUNTIF('Plan Combo 9+1'!$A$2:$A$226,A1490)&gt;0,"Sí","No")</f>
        <v>Sí</v>
      </c>
      <c r="BB1490" s="22" t="str">
        <f aca="false">IF(AH1490="","No",IF(BA1490="Sí",IF((AO1490-AH1490)&gt;Resumen!$B$6,"Sí","No"),IF((AO1490-AH1490)&gt;=Resumen!$B$132,"Sí","No")))</f>
        <v>No</v>
      </c>
      <c r="BC1490" s="22" t="str">
        <f aca="false">IF(AND(N1490="Sí",AL1490="Sí",AI1490=0),"Sí","No")</f>
        <v>No</v>
      </c>
      <c r="BD1490" s="22" t="str">
        <f aca="false">IF(COUNTIF('Plan 9+1 (con Pehuamar)'!$A$2:$A$227,A1490)&gt;0,"Sí","No")</f>
        <v>No</v>
      </c>
    </row>
    <row r="1491" customFormat="false" ht="15" hidden="false" customHeight="true" outlineLevel="0" collapsed="false">
      <c r="A1491" s="6" t="n">
        <v>402366</v>
      </c>
      <c r="B1491" s="6" t="n">
        <v>7</v>
      </c>
      <c r="C1491" s="6" t="n">
        <v>704</v>
      </c>
      <c r="D1491" s="6" t="s">
        <v>359</v>
      </c>
      <c r="E1491" s="6" t="s">
        <v>1659</v>
      </c>
      <c r="F1491" s="6" t="s">
        <v>196</v>
      </c>
      <c r="G1491" s="6" t="s">
        <v>129</v>
      </c>
      <c r="H1491" s="6" t="s">
        <v>197</v>
      </c>
      <c r="I1491" s="27" t="n">
        <v>0</v>
      </c>
      <c r="J1491" s="27" t="n">
        <v>0</v>
      </c>
      <c r="K1491" s="27" t="n">
        <v>0.2</v>
      </c>
      <c r="L1491" s="28" t="n">
        <f aca="false">I1491+J1491</f>
        <v>0</v>
      </c>
      <c r="M1491" s="28" t="n">
        <f aca="false">L1491+K1491</f>
        <v>0.2</v>
      </c>
      <c r="N1491" s="22" t="str">
        <f aca="false">IF(I1491&gt;0,"Sí","No")</f>
        <v>No</v>
      </c>
      <c r="O1491" s="22" t="str">
        <f aca="false">IF(J1491&gt;0,"Sí","No")</f>
        <v>No</v>
      </c>
      <c r="P1491" s="22" t="str">
        <f aca="false">IF(K1491&gt;0,"Sí","No")</f>
        <v>Sí</v>
      </c>
      <c r="Q1491" s="22" t="str">
        <f aca="false">IF(OR(I1491&gt;0,J1491&gt;0),"Sí","No")</f>
        <v>No</v>
      </c>
      <c r="R1491" s="27"/>
      <c r="S1491" s="27"/>
      <c r="T1491" s="27"/>
      <c r="U1491" s="27"/>
      <c r="V1491" s="27"/>
      <c r="W1491" s="12" t="str">
        <f aca="false">IF(AND(I1491&gt;0,R1491&gt;0),(S1491-R1491)/R1491,"")</f>
        <v/>
      </c>
      <c r="X1491" s="12" t="str">
        <f aca="false">IF(AND(J1491&gt;0,T1491&gt;0),(U1491-T1491)/T1491,"")</f>
        <v/>
      </c>
      <c r="Y1491" s="12" t="str">
        <f aca="false">IF(AND(K1491&gt;0,V1491&gt;0),(V1491-Resumen!$B$7)/Resumen!$B$7,"")</f>
        <v/>
      </c>
      <c r="Z1491" s="28" t="str">
        <f aca="false">IF(AND(K1491&gt;0,I1491&gt;0,V1491&gt;0,S1491&gt;0),V1491-S1491,"")</f>
        <v/>
      </c>
      <c r="AA1491" s="12" t="str">
        <f aca="false">IF(Z1491&lt;&gt;"",Z1491/S1491,"")</f>
        <v/>
      </c>
      <c r="AB1491" s="28" t="str">
        <f aca="false">IF(AND(K1491&gt;0,J1491&gt;0,V1491&gt;0,U1491&gt;0),V1491-U1491,"")</f>
        <v/>
      </c>
      <c r="AC1491" s="12" t="str">
        <f aca="false">IF(AB1491&lt;&gt;"",AB1491/U1491,"")</f>
        <v/>
      </c>
      <c r="AD1491" s="27" t="n">
        <v>0</v>
      </c>
      <c r="AE1491" s="27" t="n">
        <v>0</v>
      </c>
      <c r="AF1491" s="27" t="n">
        <v>0</v>
      </c>
      <c r="AG1491" s="28" t="n">
        <f aca="false">AD1491+AE1491+AF1491</f>
        <v>0</v>
      </c>
      <c r="AH1491" s="12" t="str">
        <f aca="false">IF(AG1491&gt;0,AD1491/AG1491,"")</f>
        <v/>
      </c>
      <c r="AI1491" s="27" t="n">
        <v>0</v>
      </c>
      <c r="AJ1491" s="27" t="n">
        <v>0</v>
      </c>
      <c r="AK1491" s="27" t="n">
        <v>0</v>
      </c>
      <c r="AL1491" s="22" t="str">
        <f aca="false">IF(OR(AJ1491&gt;0,AK1491&gt;0),"Sí","No")</f>
        <v>No</v>
      </c>
      <c r="AM1491" s="6"/>
      <c r="AN1491" s="6"/>
      <c r="AO1491" s="12" t="n">
        <f aca="false">IF(M1491&gt;0,K1491/M1491,"")</f>
        <v>1</v>
      </c>
      <c r="AP1491" s="22" t="str">
        <f aca="false">IF(M1491&gt;=Resumen!$B$5,"Alto","Bajo")</f>
        <v>Bajo</v>
      </c>
      <c r="AQ1491" s="22" t="str">
        <f aca="false">IF(AO1491&gt;=Resumen!$B$28,"Alto","Bajo")</f>
        <v>Alto</v>
      </c>
      <c r="AR1491" s="22" t="str">
        <f aca="false">AP1491&amp;" Potencial / "&amp;AQ1491&amp;" Share"</f>
        <v>Bajo Potencial / Alto Share</v>
      </c>
      <c r="AS1491" s="22" t="str">
        <f aca="false">IF(Q1491="Sí",IF(AO1491&gt;=Resumen!$B$29,"Alto","Bajo"),"")</f>
        <v/>
      </c>
      <c r="AT1491" s="22" t="str">
        <f aca="false">IF(AS1491&lt;&gt;"",AP1491&amp;" Potencial / "&amp;AS1491&amp;" Share","")</f>
        <v/>
      </c>
      <c r="AU1491" s="22" t="str">
        <f aca="false">IF(AH1491="","Sin dato",IF(AH1491-AO1491&gt;Resumen!$B$6,"Sobre-exhibido",IF(AO1491-AH1491&gt;Resumen!$B$6,"Sub-exhibido","En línea")))</f>
        <v>Sin dato</v>
      </c>
      <c r="AV1491" s="22" t="str">
        <f aca="false">IF(AT1491="","",IF(AT1491="Alto Potencial / Bajo Share",1,IF(AT1491="Alto Potencial / Alto Share",2,IF(AT1491="Bajo Potencial / Alto Share",3,4))))</f>
        <v/>
      </c>
      <c r="AW1491" s="22" t="str">
        <f aca="false">IF(Q1491="No","Sin competencia directa",IF(AV1491=1,"1 - Foco Conquista (Alto Pot / Bajo Share)",IF(AV1491=2,"2 - Foco Defensa (Alto Pot / Alto Share)",IF(AV1491=3,"3 - Monitoreo (Bajo Pot / Alto Share)","4 - Baja Prioridad (Bajo Pot / Bajo Share)"))))</f>
        <v>Sin competencia directa</v>
      </c>
      <c r="AX1491" s="12" t="str">
        <f aca="false">IF(OR(IFERROR(AND(W1491&lt;&gt;"",Y1491&lt;&gt;"",Y1491-W1491&gt;Resumen!$B$8),FALSE()),IFERROR(AND(X1491&lt;&gt;"",Y1491&lt;&gt;"",Y1491-X1491&gt;Resumen!$B$8),FALSE())),MAX(IF(IFERROR(AND(W1491&lt;&gt;"",Y1491&lt;&gt;"",Y1491-W1491&gt;Resumen!$B$8),FALSE()),Y1491-W1491,0),IF(IFERROR(AND(X1491&lt;&gt;"",Y1491&lt;&gt;"",Y1491-X1491&gt;Resumen!$B$8),FALSE()),Y1491-X1491,0)),"")</f>
        <v/>
      </c>
      <c r="AY1491" s="22" t="str">
        <f aca="false">IF(OR(IFERROR(AND(W1491&lt;&gt;"",Y1491&lt;&gt;"",Y1491-W1491&gt;Resumen!$B$8),FALSE()),IFERROR(AND(X1491&lt;&gt;"",Y1491&lt;&gt;"",Y1491-X1491&gt;Resumen!$B$8),FALSE())),TRIM("Lays tiene mayor markup que "&amp;IF(IFERROR(AND(W1491&lt;&gt;"",Y1491&lt;&gt;"",Y1491-W1491&gt;Resumen!$B$8),FALSE()),"Quento ","")&amp;IF(IFERROR(AND(X1491&lt;&gt;"",Y1491&lt;&gt;"",Y1491-X1491&gt;Resumen!$B$8),FALSE()),"Julicroc ","")&amp;"en este PDV"),"")</f>
        <v/>
      </c>
      <c r="AZ1491" s="22" t="str">
        <f aca="false">IF(COUNTIF('Plan Pehuamar - Lista'!$A$2:$A$167,A1491)&gt;0,"Sí","No")</f>
        <v>No</v>
      </c>
      <c r="BA1491" s="22" t="str">
        <f aca="false">IF(COUNTIF('Plan Combo 9+1'!$A$2:$A$226,A1491)&gt;0,"Sí","No")</f>
        <v>No</v>
      </c>
      <c r="BB1491" s="22" t="str">
        <f aca="false">IF(AH1491="","No",IF(BA1491="Sí",IF((AO1491-AH1491)&gt;Resumen!$B$6,"Sí","No"),IF((AO1491-AH1491)&gt;=Resumen!$B$132,"Sí","No")))</f>
        <v>No</v>
      </c>
      <c r="BC1491" s="22" t="str">
        <f aca="false">IF(AND(N1491="Sí",AL1491="Sí",AI1491=0),"Sí","No")</f>
        <v>No</v>
      </c>
      <c r="BD1491" s="22" t="str">
        <f aca="false">IF(COUNTIF('Plan 9+1 (con Pehuamar)'!$A$2:$A$227,A1491)&gt;0,"Sí","No")</f>
        <v>No</v>
      </c>
    </row>
    <row r="1492" customFormat="false" ht="15" hidden="false" customHeight="true" outlineLevel="0" collapsed="false">
      <c r="A1492" s="6" t="n">
        <v>402367</v>
      </c>
      <c r="B1492" s="6" t="n">
        <v>7</v>
      </c>
      <c r="C1492" s="6" t="n">
        <v>704</v>
      </c>
      <c r="D1492" s="6" t="s">
        <v>359</v>
      </c>
      <c r="E1492" s="6" t="s">
        <v>1660</v>
      </c>
      <c r="F1492" s="6" t="s">
        <v>196</v>
      </c>
      <c r="G1492" s="6" t="s">
        <v>129</v>
      </c>
      <c r="H1492" s="6" t="s">
        <v>197</v>
      </c>
      <c r="I1492" s="27" t="n">
        <v>30</v>
      </c>
      <c r="J1492" s="27" t="n">
        <v>0</v>
      </c>
      <c r="K1492" s="27" t="n">
        <v>25</v>
      </c>
      <c r="L1492" s="28" t="n">
        <f aca="false">I1492+J1492</f>
        <v>30</v>
      </c>
      <c r="M1492" s="28" t="n">
        <f aca="false">L1492+K1492</f>
        <v>55</v>
      </c>
      <c r="N1492" s="22" t="str">
        <f aca="false">IF(I1492&gt;0,"Sí","No")</f>
        <v>Sí</v>
      </c>
      <c r="O1492" s="22" t="str">
        <f aca="false">IF(J1492&gt;0,"Sí","No")</f>
        <v>No</v>
      </c>
      <c r="P1492" s="22" t="str">
        <f aca="false">IF(K1492&gt;0,"Sí","No")</f>
        <v>Sí</v>
      </c>
      <c r="Q1492" s="22" t="str">
        <f aca="false">IF(OR(I1492&gt;0,J1492&gt;0),"Sí","No")</f>
        <v>Sí</v>
      </c>
      <c r="R1492" s="27" t="n">
        <v>1800</v>
      </c>
      <c r="S1492" s="27" t="n">
        <v>2600</v>
      </c>
      <c r="T1492" s="27"/>
      <c r="U1492" s="27"/>
      <c r="V1492" s="27" t="n">
        <v>3500</v>
      </c>
      <c r="W1492" s="12" t="n">
        <f aca="false">IF(AND(I1492&gt;0,R1492&gt;0),(S1492-R1492)/R1492,"")</f>
        <v>0.444444444444444</v>
      </c>
      <c r="X1492" s="12" t="str">
        <f aca="false">IF(AND(J1492&gt;0,T1492&gt;0),(U1492-T1492)/T1492,"")</f>
        <v/>
      </c>
      <c r="Y1492" s="12" t="n">
        <f aca="false">IF(AND(K1492&gt;0,V1492&gt;0),(V1492-Resumen!$B$7)/Resumen!$B$7,"")</f>
        <v>0.4</v>
      </c>
      <c r="Z1492" s="28" t="n">
        <f aca="false">IF(AND(K1492&gt;0,I1492&gt;0,V1492&gt;0,S1492&gt;0),V1492-S1492,"")</f>
        <v>900</v>
      </c>
      <c r="AA1492" s="12" t="n">
        <f aca="false">IF(Z1492&lt;&gt;"",Z1492/S1492,"")</f>
        <v>0.346153846153846</v>
      </c>
      <c r="AB1492" s="28" t="str">
        <f aca="false">IF(AND(K1492&gt;0,J1492&gt;0,V1492&gt;0,U1492&gt;0),V1492-U1492,"")</f>
        <v/>
      </c>
      <c r="AC1492" s="12" t="str">
        <f aca="false">IF(AB1492&lt;&gt;"",AB1492/U1492,"")</f>
        <v/>
      </c>
      <c r="AD1492" s="27" t="n">
        <v>6</v>
      </c>
      <c r="AE1492" s="27" t="n">
        <v>6</v>
      </c>
      <c r="AF1492" s="27" t="n">
        <v>0</v>
      </c>
      <c r="AG1492" s="28" t="n">
        <f aca="false">AD1492+AE1492+AF1492</f>
        <v>12</v>
      </c>
      <c r="AH1492" s="12" t="n">
        <f aca="false">IF(AG1492&gt;0,AD1492/AG1492,"")</f>
        <v>0.5</v>
      </c>
      <c r="AI1492" s="27" t="n">
        <v>1</v>
      </c>
      <c r="AJ1492" s="27" t="n">
        <v>0</v>
      </c>
      <c r="AK1492" s="27" t="n">
        <v>0</v>
      </c>
      <c r="AL1492" s="22" t="str">
        <f aca="false">IF(OR(AJ1492&gt;0,AK1492&gt;0),"Sí","No")</f>
        <v>No</v>
      </c>
      <c r="AM1492" s="6" t="s">
        <v>397</v>
      </c>
      <c r="AN1492" s="6"/>
      <c r="AO1492" s="12" t="n">
        <f aca="false">IF(M1492&gt;0,K1492/M1492,"")</f>
        <v>0.454545454545455</v>
      </c>
      <c r="AP1492" s="22" t="str">
        <f aca="false">IF(M1492&gt;=Resumen!$B$5,"Alto","Bajo")</f>
        <v>Alto</v>
      </c>
      <c r="AQ1492" s="22" t="str">
        <f aca="false">IF(AO1492&gt;=Resumen!$B$28,"Alto","Bajo")</f>
        <v>Alto</v>
      </c>
      <c r="AR1492" s="22" t="str">
        <f aca="false">AP1492&amp;" Potencial / "&amp;AQ1492&amp;" Share"</f>
        <v>Alto Potencial / Alto Share</v>
      </c>
      <c r="AS1492" s="22" t="str">
        <f aca="false">IF(Q1492="Sí",IF(AO1492&gt;=Resumen!$B$29,"Alto","Bajo"),"")</f>
        <v>Bajo</v>
      </c>
      <c r="AT1492" s="22" t="str">
        <f aca="false">IF(AS1492&lt;&gt;"",AP1492&amp;" Potencial / "&amp;AS1492&amp;" Share","")</f>
        <v>Alto Potencial / Bajo Share</v>
      </c>
      <c r="AU1492" s="22" t="str">
        <f aca="false">IF(AH1492="","Sin dato",IF(AH1492-AO1492&gt;Resumen!$B$6,"Sobre-exhibido",IF(AO1492-AH1492&gt;Resumen!$B$6,"Sub-exhibido","En línea")))</f>
        <v>En línea</v>
      </c>
      <c r="AV1492" s="22" t="n">
        <f aca="false">IF(AT1492="","",IF(AT1492="Alto Potencial / Bajo Share",1,IF(AT1492="Alto Potencial / Alto Share",2,IF(AT1492="Bajo Potencial / Alto Share",3,4))))</f>
        <v>1</v>
      </c>
      <c r="AW1492" s="22" t="str">
        <f aca="false">IF(Q1492="No","Sin competencia directa",IF(AV1492=1,"1 - Foco Conquista (Alto Pot / Bajo Share)",IF(AV1492=2,"2 - Foco Defensa (Alto Pot / Alto Share)",IF(AV1492=3,"3 - Monitoreo (Bajo Pot / Alto Share)","4 - Baja Prioridad (Bajo Pot / Bajo Share)"))))</f>
        <v>1 - Foco Conquista (Alto Pot / Bajo Share)</v>
      </c>
      <c r="AX1492" s="12" t="str">
        <f aca="false">IF(OR(IFERROR(AND(W1492&lt;&gt;"",Y1492&lt;&gt;"",Y1492-W1492&gt;Resumen!$B$8),FALSE()),IFERROR(AND(X1492&lt;&gt;"",Y1492&lt;&gt;"",Y1492-X1492&gt;Resumen!$B$8),FALSE())),MAX(IF(IFERROR(AND(W1492&lt;&gt;"",Y1492&lt;&gt;"",Y1492-W1492&gt;Resumen!$B$8),FALSE()),Y1492-W1492,0),IF(IFERROR(AND(X1492&lt;&gt;"",Y1492&lt;&gt;"",Y1492-X1492&gt;Resumen!$B$8),FALSE()),Y1492-X1492,0)),"")</f>
        <v/>
      </c>
      <c r="AY1492" s="22" t="str">
        <f aca="false">IF(OR(IFERROR(AND(W1492&lt;&gt;"",Y1492&lt;&gt;"",Y1492-W1492&gt;Resumen!$B$8),FALSE()),IFERROR(AND(X1492&lt;&gt;"",Y1492&lt;&gt;"",Y1492-X1492&gt;Resumen!$B$8),FALSE())),TRIM("Lays tiene mayor markup que "&amp;IF(IFERROR(AND(W1492&lt;&gt;"",Y1492&lt;&gt;"",Y1492-W1492&gt;Resumen!$B$8),FALSE()),"Quento ","")&amp;IF(IFERROR(AND(X1492&lt;&gt;"",Y1492&lt;&gt;"",Y1492-X1492&gt;Resumen!$B$8),FALSE()),"Julicroc ","")&amp;"en este PDV"),"")</f>
        <v/>
      </c>
      <c r="AZ1492" s="22" t="str">
        <f aca="false">IF(COUNTIF('Plan Pehuamar - Lista'!$A$2:$A$167,A1492)&gt;0,"Sí","No")</f>
        <v>No</v>
      </c>
      <c r="BA1492" s="22" t="str">
        <f aca="false">IF(COUNTIF('Plan Combo 9+1'!$A$2:$A$226,A1492)&gt;0,"Sí","No")</f>
        <v>No</v>
      </c>
      <c r="BB1492" s="22" t="str">
        <f aca="false">IF(AH1492="","No",IF(BA1492="Sí",IF((AO1492-AH1492)&gt;Resumen!$B$6,"Sí","No"),IF((AO1492-AH1492)&gt;=Resumen!$B$132,"Sí","No")))</f>
        <v>No</v>
      </c>
      <c r="BC1492" s="22" t="str">
        <f aca="false">IF(AND(N1492="Sí",AL1492="Sí",AI1492=0),"Sí","No")</f>
        <v>No</v>
      </c>
      <c r="BD1492" s="22" t="str">
        <f aca="false">IF(COUNTIF('Plan 9+1 (con Pehuamar)'!$A$2:$A$227,A1492)&gt;0,"Sí","No")</f>
        <v>No</v>
      </c>
    </row>
    <row r="1493" customFormat="false" ht="15" hidden="false" customHeight="true" outlineLevel="0" collapsed="false">
      <c r="A1493" s="6" t="n">
        <v>402369</v>
      </c>
      <c r="B1493" s="6" t="n">
        <v>7</v>
      </c>
      <c r="C1493" s="6" t="n">
        <v>704</v>
      </c>
      <c r="D1493" s="6" t="s">
        <v>359</v>
      </c>
      <c r="E1493" s="6" t="s">
        <v>1661</v>
      </c>
      <c r="F1493" s="6" t="s">
        <v>201</v>
      </c>
      <c r="G1493" s="6" t="s">
        <v>129</v>
      </c>
      <c r="H1493" s="6" t="s">
        <v>197</v>
      </c>
      <c r="I1493" s="27" t="n">
        <v>40</v>
      </c>
      <c r="J1493" s="27" t="n">
        <v>0</v>
      </c>
      <c r="K1493" s="27" t="n">
        <v>25</v>
      </c>
      <c r="L1493" s="28" t="n">
        <f aca="false">I1493+J1493</f>
        <v>40</v>
      </c>
      <c r="M1493" s="28" t="n">
        <f aca="false">L1493+K1493</f>
        <v>65</v>
      </c>
      <c r="N1493" s="22" t="str">
        <f aca="false">IF(I1493&gt;0,"Sí","No")</f>
        <v>Sí</v>
      </c>
      <c r="O1493" s="22" t="str">
        <f aca="false">IF(J1493&gt;0,"Sí","No")</f>
        <v>No</v>
      </c>
      <c r="P1493" s="22" t="str">
        <f aca="false">IF(K1493&gt;0,"Sí","No")</f>
        <v>Sí</v>
      </c>
      <c r="Q1493" s="22" t="str">
        <f aca="false">IF(OR(I1493&gt;0,J1493&gt;0),"Sí","No")</f>
        <v>Sí</v>
      </c>
      <c r="R1493" s="27" t="n">
        <v>1800</v>
      </c>
      <c r="S1493" s="27" t="n">
        <v>2900</v>
      </c>
      <c r="T1493" s="27"/>
      <c r="U1493" s="27"/>
      <c r="V1493" s="27" t="n">
        <v>3500</v>
      </c>
      <c r="W1493" s="12" t="n">
        <f aca="false">IF(AND(I1493&gt;0,R1493&gt;0),(S1493-R1493)/R1493,"")</f>
        <v>0.611111111111111</v>
      </c>
      <c r="X1493" s="12" t="str">
        <f aca="false">IF(AND(J1493&gt;0,T1493&gt;0),(U1493-T1493)/T1493,"")</f>
        <v/>
      </c>
      <c r="Y1493" s="12" t="n">
        <f aca="false">IF(AND(K1493&gt;0,V1493&gt;0),(V1493-Resumen!$B$7)/Resumen!$B$7,"")</f>
        <v>0.4</v>
      </c>
      <c r="Z1493" s="28" t="n">
        <f aca="false">IF(AND(K1493&gt;0,I1493&gt;0,V1493&gt;0,S1493&gt;0),V1493-S1493,"")</f>
        <v>600</v>
      </c>
      <c r="AA1493" s="12" t="n">
        <f aca="false">IF(Z1493&lt;&gt;"",Z1493/S1493,"")</f>
        <v>0.206896551724138</v>
      </c>
      <c r="AB1493" s="28" t="str">
        <f aca="false">IF(AND(K1493&gt;0,J1493&gt;0,V1493&gt;0,U1493&gt;0),V1493-U1493,"")</f>
        <v/>
      </c>
      <c r="AC1493" s="12" t="str">
        <f aca="false">IF(AB1493&lt;&gt;"",AB1493/U1493,"")</f>
        <v/>
      </c>
      <c r="AD1493" s="27" t="n">
        <v>6</v>
      </c>
      <c r="AE1493" s="27" t="n">
        <v>8</v>
      </c>
      <c r="AF1493" s="27" t="n">
        <v>0</v>
      </c>
      <c r="AG1493" s="28" t="n">
        <f aca="false">AD1493+AE1493+AF1493</f>
        <v>14</v>
      </c>
      <c r="AH1493" s="12" t="n">
        <f aca="false">IF(AG1493&gt;0,AD1493/AG1493,"")</f>
        <v>0.428571428571429</v>
      </c>
      <c r="AI1493" s="27" t="n">
        <v>1</v>
      </c>
      <c r="AJ1493" s="27" t="n">
        <v>0</v>
      </c>
      <c r="AK1493" s="27" t="n">
        <v>0</v>
      </c>
      <c r="AL1493" s="22" t="str">
        <f aca="false">IF(OR(AJ1493&gt;0,AK1493&gt;0),"Sí","No")</f>
        <v>No</v>
      </c>
      <c r="AM1493" s="6" t="s">
        <v>198</v>
      </c>
      <c r="AN1493" s="6"/>
      <c r="AO1493" s="12" t="n">
        <f aca="false">IF(M1493&gt;0,K1493/M1493,"")</f>
        <v>0.384615384615385</v>
      </c>
      <c r="AP1493" s="22" t="str">
        <f aca="false">IF(M1493&gt;=Resumen!$B$5,"Alto","Bajo")</f>
        <v>Alto</v>
      </c>
      <c r="AQ1493" s="22" t="str">
        <f aca="false">IF(AO1493&gt;=Resumen!$B$28,"Alto","Bajo")</f>
        <v>Bajo</v>
      </c>
      <c r="AR1493" s="22" t="str">
        <f aca="false">AP1493&amp;" Potencial / "&amp;AQ1493&amp;" Share"</f>
        <v>Alto Potencial / Bajo Share</v>
      </c>
      <c r="AS1493" s="22" t="str">
        <f aca="false">IF(Q1493="Sí",IF(AO1493&gt;=Resumen!$B$29,"Alto","Bajo"),"")</f>
        <v>Bajo</v>
      </c>
      <c r="AT1493" s="22" t="str">
        <f aca="false">IF(AS1493&lt;&gt;"",AP1493&amp;" Potencial / "&amp;AS1493&amp;" Share","")</f>
        <v>Alto Potencial / Bajo Share</v>
      </c>
      <c r="AU1493" s="22" t="str">
        <f aca="false">IF(AH1493="","Sin dato",IF(AH1493-AO1493&gt;Resumen!$B$6,"Sobre-exhibido",IF(AO1493-AH1493&gt;Resumen!$B$6,"Sub-exhibido","En línea")))</f>
        <v>En línea</v>
      </c>
      <c r="AV1493" s="22" t="n">
        <f aca="false">IF(AT1493="","",IF(AT1493="Alto Potencial / Bajo Share",1,IF(AT1493="Alto Potencial / Alto Share",2,IF(AT1493="Bajo Potencial / Alto Share",3,4))))</f>
        <v>1</v>
      </c>
      <c r="AW1493" s="22" t="str">
        <f aca="false">IF(Q1493="No","Sin competencia directa",IF(AV1493=1,"1 - Foco Conquista (Alto Pot / Bajo Share)",IF(AV1493=2,"2 - Foco Defensa (Alto Pot / Alto Share)",IF(AV1493=3,"3 - Monitoreo (Bajo Pot / Alto Share)","4 - Baja Prioridad (Bajo Pot / Bajo Share)"))))</f>
        <v>1 - Foco Conquista (Alto Pot / Bajo Share)</v>
      </c>
      <c r="AX1493" s="12" t="str">
        <f aca="false">IF(OR(IFERROR(AND(W1493&lt;&gt;"",Y1493&lt;&gt;"",Y1493-W1493&gt;Resumen!$B$8),FALSE()),IFERROR(AND(X1493&lt;&gt;"",Y1493&lt;&gt;"",Y1493-X1493&gt;Resumen!$B$8),FALSE())),MAX(IF(IFERROR(AND(W1493&lt;&gt;"",Y1493&lt;&gt;"",Y1493-W1493&gt;Resumen!$B$8),FALSE()),Y1493-W1493,0),IF(IFERROR(AND(X1493&lt;&gt;"",Y1493&lt;&gt;"",Y1493-X1493&gt;Resumen!$B$8),FALSE()),Y1493-X1493,0)),"")</f>
        <v/>
      </c>
      <c r="AY1493" s="22" t="str">
        <f aca="false">IF(OR(IFERROR(AND(W1493&lt;&gt;"",Y1493&lt;&gt;"",Y1493-W1493&gt;Resumen!$B$8),FALSE()),IFERROR(AND(X1493&lt;&gt;"",Y1493&lt;&gt;"",Y1493-X1493&gt;Resumen!$B$8),FALSE())),TRIM("Lays tiene mayor markup que "&amp;IF(IFERROR(AND(W1493&lt;&gt;"",Y1493&lt;&gt;"",Y1493-W1493&gt;Resumen!$B$8),FALSE()),"Quento ","")&amp;IF(IFERROR(AND(X1493&lt;&gt;"",Y1493&lt;&gt;"",Y1493-X1493&gt;Resumen!$B$8),FALSE()),"Julicroc ","")&amp;"en este PDV"),"")</f>
        <v/>
      </c>
      <c r="AZ1493" s="22" t="str">
        <f aca="false">IF(COUNTIF('Plan Pehuamar - Lista'!$A$2:$A$167,A1493)&gt;0,"Sí","No")</f>
        <v>No</v>
      </c>
      <c r="BA1493" s="22" t="str">
        <f aca="false">IF(COUNTIF('Plan Combo 9+1'!$A$2:$A$226,A1493)&gt;0,"Sí","No")</f>
        <v>Sí</v>
      </c>
      <c r="BB1493" s="22" t="str">
        <f aca="false">IF(AH1493="","No",IF(BA1493="Sí",IF((AO1493-AH1493)&gt;Resumen!$B$6,"Sí","No"),IF((AO1493-AH1493)&gt;=Resumen!$B$132,"Sí","No")))</f>
        <v>No</v>
      </c>
      <c r="BC1493" s="22" t="str">
        <f aca="false">IF(AND(N1493="Sí",AL1493="Sí",AI1493=0),"Sí","No")</f>
        <v>No</v>
      </c>
      <c r="BD1493" s="22" t="str">
        <f aca="false">IF(COUNTIF('Plan 9+1 (con Pehuamar)'!$A$2:$A$227,A1493)&gt;0,"Sí","No")</f>
        <v>No</v>
      </c>
    </row>
    <row r="1494" customFormat="false" ht="15" hidden="false" customHeight="true" outlineLevel="0" collapsed="false">
      <c r="A1494" s="6" t="n">
        <v>402374</v>
      </c>
      <c r="B1494" s="6" t="n">
        <v>7</v>
      </c>
      <c r="C1494" s="6" t="n">
        <v>704</v>
      </c>
      <c r="D1494" s="6" t="s">
        <v>359</v>
      </c>
      <c r="E1494" s="6" t="s">
        <v>1662</v>
      </c>
      <c r="F1494" s="6" t="s">
        <v>201</v>
      </c>
      <c r="G1494" s="6" t="s">
        <v>129</v>
      </c>
      <c r="H1494" s="6" t="s">
        <v>197</v>
      </c>
      <c r="I1494" s="27" t="n">
        <v>50</v>
      </c>
      <c r="J1494" s="27" t="n">
        <v>0</v>
      </c>
      <c r="K1494" s="27" t="n">
        <v>30</v>
      </c>
      <c r="L1494" s="28" t="n">
        <f aca="false">I1494+J1494</f>
        <v>50</v>
      </c>
      <c r="M1494" s="28" t="n">
        <f aca="false">L1494+K1494</f>
        <v>80</v>
      </c>
      <c r="N1494" s="22" t="str">
        <f aca="false">IF(I1494&gt;0,"Sí","No")</f>
        <v>Sí</v>
      </c>
      <c r="O1494" s="22" t="str">
        <f aca="false">IF(J1494&gt;0,"Sí","No")</f>
        <v>No</v>
      </c>
      <c r="P1494" s="22" t="str">
        <f aca="false">IF(K1494&gt;0,"Sí","No")</f>
        <v>Sí</v>
      </c>
      <c r="Q1494" s="22" t="str">
        <f aca="false">IF(OR(I1494&gt;0,J1494&gt;0),"Sí","No")</f>
        <v>Sí</v>
      </c>
      <c r="R1494" s="27" t="n">
        <v>1800</v>
      </c>
      <c r="S1494" s="27" t="n">
        <v>2800</v>
      </c>
      <c r="T1494" s="27"/>
      <c r="U1494" s="27"/>
      <c r="V1494" s="27" t="n">
        <v>3500</v>
      </c>
      <c r="W1494" s="12" t="n">
        <f aca="false">IF(AND(I1494&gt;0,R1494&gt;0),(S1494-R1494)/R1494,"")</f>
        <v>0.555555555555556</v>
      </c>
      <c r="X1494" s="12" t="str">
        <f aca="false">IF(AND(J1494&gt;0,T1494&gt;0),(U1494-T1494)/T1494,"")</f>
        <v/>
      </c>
      <c r="Y1494" s="12" t="n">
        <f aca="false">IF(AND(K1494&gt;0,V1494&gt;0),(V1494-Resumen!$B$7)/Resumen!$B$7,"")</f>
        <v>0.4</v>
      </c>
      <c r="Z1494" s="28" t="n">
        <f aca="false">IF(AND(K1494&gt;0,I1494&gt;0,V1494&gt;0,S1494&gt;0),V1494-S1494,"")</f>
        <v>700</v>
      </c>
      <c r="AA1494" s="12" t="n">
        <f aca="false">IF(Z1494&lt;&gt;"",Z1494/S1494,"")</f>
        <v>0.25</v>
      </c>
      <c r="AB1494" s="28" t="str">
        <f aca="false">IF(AND(K1494&gt;0,J1494&gt;0,V1494&gt;0,U1494&gt;0),V1494-U1494,"")</f>
        <v/>
      </c>
      <c r="AC1494" s="12" t="str">
        <f aca="false">IF(AB1494&lt;&gt;"",AB1494/U1494,"")</f>
        <v/>
      </c>
      <c r="AD1494" s="27" t="n">
        <v>5</v>
      </c>
      <c r="AE1494" s="27" t="n">
        <v>8</v>
      </c>
      <c r="AF1494" s="27" t="n">
        <v>0</v>
      </c>
      <c r="AG1494" s="28" t="n">
        <f aca="false">AD1494+AE1494+AF1494</f>
        <v>13</v>
      </c>
      <c r="AH1494" s="12" t="n">
        <f aca="false">IF(AG1494&gt;0,AD1494/AG1494,"")</f>
        <v>0.384615384615385</v>
      </c>
      <c r="AI1494" s="27" t="n">
        <v>1</v>
      </c>
      <c r="AJ1494" s="27" t="n">
        <v>1</v>
      </c>
      <c r="AK1494" s="27" t="n">
        <v>0</v>
      </c>
      <c r="AL1494" s="22" t="str">
        <f aca="false">IF(OR(AJ1494&gt;0,AK1494&gt;0),"Sí","No")</f>
        <v>Sí</v>
      </c>
      <c r="AM1494" s="6" t="s">
        <v>397</v>
      </c>
      <c r="AN1494" s="6"/>
      <c r="AO1494" s="12" t="n">
        <f aca="false">IF(M1494&gt;0,K1494/M1494,"")</f>
        <v>0.375</v>
      </c>
      <c r="AP1494" s="22" t="str">
        <f aca="false">IF(M1494&gt;=Resumen!$B$5,"Alto","Bajo")</f>
        <v>Alto</v>
      </c>
      <c r="AQ1494" s="22" t="str">
        <f aca="false">IF(AO1494&gt;=Resumen!$B$28,"Alto","Bajo")</f>
        <v>Bajo</v>
      </c>
      <c r="AR1494" s="22" t="str">
        <f aca="false">AP1494&amp;" Potencial / "&amp;AQ1494&amp;" Share"</f>
        <v>Alto Potencial / Bajo Share</v>
      </c>
      <c r="AS1494" s="22" t="str">
        <f aca="false">IF(Q1494="Sí",IF(AO1494&gt;=Resumen!$B$29,"Alto","Bajo"),"")</f>
        <v>Bajo</v>
      </c>
      <c r="AT1494" s="22" t="str">
        <f aca="false">IF(AS1494&lt;&gt;"",AP1494&amp;" Potencial / "&amp;AS1494&amp;" Share","")</f>
        <v>Alto Potencial / Bajo Share</v>
      </c>
      <c r="AU1494" s="22" t="str">
        <f aca="false">IF(AH1494="","Sin dato",IF(AH1494-AO1494&gt;Resumen!$B$6,"Sobre-exhibido",IF(AO1494-AH1494&gt;Resumen!$B$6,"Sub-exhibido","En línea")))</f>
        <v>En línea</v>
      </c>
      <c r="AV1494" s="22" t="n">
        <f aca="false">IF(AT1494="","",IF(AT1494="Alto Potencial / Bajo Share",1,IF(AT1494="Alto Potencial / Alto Share",2,IF(AT1494="Bajo Potencial / Alto Share",3,4))))</f>
        <v>1</v>
      </c>
      <c r="AW1494" s="22" t="str">
        <f aca="false">IF(Q1494="No","Sin competencia directa",IF(AV1494=1,"1 - Foco Conquista (Alto Pot / Bajo Share)",IF(AV1494=2,"2 - Foco Defensa (Alto Pot / Alto Share)",IF(AV1494=3,"3 - Monitoreo (Bajo Pot / Alto Share)","4 - Baja Prioridad (Bajo Pot / Bajo Share)"))))</f>
        <v>1 - Foco Conquista (Alto Pot / Bajo Share)</v>
      </c>
      <c r="AX1494" s="12" t="str">
        <f aca="false">IF(OR(IFERROR(AND(W1494&lt;&gt;"",Y1494&lt;&gt;"",Y1494-W1494&gt;Resumen!$B$8),FALSE()),IFERROR(AND(X1494&lt;&gt;"",Y1494&lt;&gt;"",Y1494-X1494&gt;Resumen!$B$8),FALSE())),MAX(IF(IFERROR(AND(W1494&lt;&gt;"",Y1494&lt;&gt;"",Y1494-W1494&gt;Resumen!$B$8),FALSE()),Y1494-W1494,0),IF(IFERROR(AND(X1494&lt;&gt;"",Y1494&lt;&gt;"",Y1494-X1494&gt;Resumen!$B$8),FALSE()),Y1494-X1494,0)),"")</f>
        <v/>
      </c>
      <c r="AY1494" s="22" t="str">
        <f aca="false">IF(OR(IFERROR(AND(W1494&lt;&gt;"",Y1494&lt;&gt;"",Y1494-W1494&gt;Resumen!$B$8),FALSE()),IFERROR(AND(X1494&lt;&gt;"",Y1494&lt;&gt;"",Y1494-X1494&gt;Resumen!$B$8),FALSE())),TRIM("Lays tiene mayor markup que "&amp;IF(IFERROR(AND(W1494&lt;&gt;"",Y1494&lt;&gt;"",Y1494-W1494&gt;Resumen!$B$8),FALSE()),"Quento ","")&amp;IF(IFERROR(AND(X1494&lt;&gt;"",Y1494&lt;&gt;"",Y1494-X1494&gt;Resumen!$B$8),FALSE()),"Julicroc ","")&amp;"en este PDV"),"")</f>
        <v/>
      </c>
      <c r="AZ1494" s="22" t="str">
        <f aca="false">IF(COUNTIF('Plan Pehuamar - Lista'!$A$2:$A$167,A1494)&gt;0,"Sí","No")</f>
        <v>No</v>
      </c>
      <c r="BA1494" s="22" t="str">
        <f aca="false">IF(COUNTIF('Plan Combo 9+1'!$A$2:$A$226,A1494)&gt;0,"Sí","No")</f>
        <v>Sí</v>
      </c>
      <c r="BB1494" s="22" t="str">
        <f aca="false">IF(AH1494="","No",IF(BA1494="Sí",IF((AO1494-AH1494)&gt;Resumen!$B$6,"Sí","No"),IF((AO1494-AH1494)&gt;=Resumen!$B$132,"Sí","No")))</f>
        <v>No</v>
      </c>
      <c r="BC1494" s="22" t="str">
        <f aca="false">IF(AND(N1494="Sí",AL1494="Sí",AI1494=0),"Sí","No")</f>
        <v>No</v>
      </c>
      <c r="BD1494" s="22" t="str">
        <f aca="false">IF(COUNTIF('Plan 9+1 (con Pehuamar)'!$A$2:$A$227,A1494)&gt;0,"Sí","No")</f>
        <v>No</v>
      </c>
    </row>
    <row r="1495" customFormat="false" ht="15" hidden="false" customHeight="true" outlineLevel="0" collapsed="false">
      <c r="A1495" s="6" t="n">
        <v>402397</v>
      </c>
      <c r="B1495" s="6" t="n">
        <v>7</v>
      </c>
      <c r="C1495" s="6" t="n">
        <v>704</v>
      </c>
      <c r="D1495" s="6" t="s">
        <v>359</v>
      </c>
      <c r="E1495" s="6" t="s">
        <v>1663</v>
      </c>
      <c r="F1495" s="6" t="s">
        <v>201</v>
      </c>
      <c r="G1495" s="6" t="s">
        <v>129</v>
      </c>
      <c r="H1495" s="6" t="s">
        <v>197</v>
      </c>
      <c r="I1495" s="27" t="n">
        <v>35</v>
      </c>
      <c r="J1495" s="27" t="n">
        <v>0</v>
      </c>
      <c r="K1495" s="27" t="n">
        <v>20</v>
      </c>
      <c r="L1495" s="28" t="n">
        <f aca="false">I1495+J1495</f>
        <v>35</v>
      </c>
      <c r="M1495" s="28" t="n">
        <f aca="false">L1495+K1495</f>
        <v>55</v>
      </c>
      <c r="N1495" s="22" t="str">
        <f aca="false">IF(I1495&gt;0,"Sí","No")</f>
        <v>Sí</v>
      </c>
      <c r="O1495" s="22" t="str">
        <f aca="false">IF(J1495&gt;0,"Sí","No")</f>
        <v>No</v>
      </c>
      <c r="P1495" s="22" t="str">
        <f aca="false">IF(K1495&gt;0,"Sí","No")</f>
        <v>Sí</v>
      </c>
      <c r="Q1495" s="22" t="str">
        <f aca="false">IF(OR(I1495&gt;0,J1495&gt;0),"Sí","No")</f>
        <v>Sí</v>
      </c>
      <c r="R1495" s="27" t="n">
        <v>1800</v>
      </c>
      <c r="S1495" s="27" t="n">
        <v>2800</v>
      </c>
      <c r="T1495" s="27"/>
      <c r="U1495" s="27"/>
      <c r="V1495" s="27" t="n">
        <v>3500</v>
      </c>
      <c r="W1495" s="12" t="n">
        <f aca="false">IF(AND(I1495&gt;0,R1495&gt;0),(S1495-R1495)/R1495,"")</f>
        <v>0.555555555555556</v>
      </c>
      <c r="X1495" s="12" t="str">
        <f aca="false">IF(AND(J1495&gt;0,T1495&gt;0),(U1495-T1495)/T1495,"")</f>
        <v/>
      </c>
      <c r="Y1495" s="12" t="n">
        <f aca="false">IF(AND(K1495&gt;0,V1495&gt;0),(V1495-Resumen!$B$7)/Resumen!$B$7,"")</f>
        <v>0.4</v>
      </c>
      <c r="Z1495" s="28" t="n">
        <f aca="false">IF(AND(K1495&gt;0,I1495&gt;0,V1495&gt;0,S1495&gt;0),V1495-S1495,"")</f>
        <v>700</v>
      </c>
      <c r="AA1495" s="12" t="n">
        <f aca="false">IF(Z1495&lt;&gt;"",Z1495/S1495,"")</f>
        <v>0.25</v>
      </c>
      <c r="AB1495" s="28" t="str">
        <f aca="false">IF(AND(K1495&gt;0,J1495&gt;0,V1495&gt;0,U1495&gt;0),V1495-U1495,"")</f>
        <v/>
      </c>
      <c r="AC1495" s="12" t="str">
        <f aca="false">IF(AB1495&lt;&gt;"",AB1495/U1495,"")</f>
        <v/>
      </c>
      <c r="AD1495" s="27" t="n">
        <v>5</v>
      </c>
      <c r="AE1495" s="27" t="n">
        <v>8</v>
      </c>
      <c r="AF1495" s="27" t="n">
        <v>0</v>
      </c>
      <c r="AG1495" s="28" t="n">
        <f aca="false">AD1495+AE1495+AF1495</f>
        <v>13</v>
      </c>
      <c r="AH1495" s="12" t="n">
        <f aca="false">IF(AG1495&gt;0,AD1495/AG1495,"")</f>
        <v>0.384615384615385</v>
      </c>
      <c r="AI1495" s="27" t="n">
        <v>1</v>
      </c>
      <c r="AJ1495" s="27" t="n">
        <v>1</v>
      </c>
      <c r="AK1495" s="27" t="n">
        <v>1</v>
      </c>
      <c r="AL1495" s="22" t="str">
        <f aca="false">IF(OR(AJ1495&gt;0,AK1495&gt;0),"Sí","No")</f>
        <v>Sí</v>
      </c>
      <c r="AM1495" s="6" t="s">
        <v>198</v>
      </c>
      <c r="AN1495" s="6"/>
      <c r="AO1495" s="12" t="n">
        <f aca="false">IF(M1495&gt;0,K1495/M1495,"")</f>
        <v>0.363636363636364</v>
      </c>
      <c r="AP1495" s="22" t="str">
        <f aca="false">IF(M1495&gt;=Resumen!$B$5,"Alto","Bajo")</f>
        <v>Alto</v>
      </c>
      <c r="AQ1495" s="22" t="str">
        <f aca="false">IF(AO1495&gt;=Resumen!$B$28,"Alto","Bajo")</f>
        <v>Bajo</v>
      </c>
      <c r="AR1495" s="22" t="str">
        <f aca="false">AP1495&amp;" Potencial / "&amp;AQ1495&amp;" Share"</f>
        <v>Alto Potencial / Bajo Share</v>
      </c>
      <c r="AS1495" s="22" t="str">
        <f aca="false">IF(Q1495="Sí",IF(AO1495&gt;=Resumen!$B$29,"Alto","Bajo"),"")</f>
        <v>Bajo</v>
      </c>
      <c r="AT1495" s="22" t="str">
        <f aca="false">IF(AS1495&lt;&gt;"",AP1495&amp;" Potencial / "&amp;AS1495&amp;" Share","")</f>
        <v>Alto Potencial / Bajo Share</v>
      </c>
      <c r="AU1495" s="22" t="str">
        <f aca="false">IF(AH1495="","Sin dato",IF(AH1495-AO1495&gt;Resumen!$B$6,"Sobre-exhibido",IF(AO1495-AH1495&gt;Resumen!$B$6,"Sub-exhibido","En línea")))</f>
        <v>En línea</v>
      </c>
      <c r="AV1495" s="22" t="n">
        <f aca="false">IF(AT1495="","",IF(AT1495="Alto Potencial / Bajo Share",1,IF(AT1495="Alto Potencial / Alto Share",2,IF(AT1495="Bajo Potencial / Alto Share",3,4))))</f>
        <v>1</v>
      </c>
      <c r="AW1495" s="22" t="str">
        <f aca="false">IF(Q1495="No","Sin competencia directa",IF(AV1495=1,"1 - Foco Conquista (Alto Pot / Bajo Share)",IF(AV1495=2,"2 - Foco Defensa (Alto Pot / Alto Share)",IF(AV1495=3,"3 - Monitoreo (Bajo Pot / Alto Share)","4 - Baja Prioridad (Bajo Pot / Bajo Share)"))))</f>
        <v>1 - Foco Conquista (Alto Pot / Bajo Share)</v>
      </c>
      <c r="AX1495" s="12" t="str">
        <f aca="false">IF(OR(IFERROR(AND(W1495&lt;&gt;"",Y1495&lt;&gt;"",Y1495-W1495&gt;Resumen!$B$8),FALSE()),IFERROR(AND(X1495&lt;&gt;"",Y1495&lt;&gt;"",Y1495-X1495&gt;Resumen!$B$8),FALSE())),MAX(IF(IFERROR(AND(W1495&lt;&gt;"",Y1495&lt;&gt;"",Y1495-W1495&gt;Resumen!$B$8),FALSE()),Y1495-W1495,0),IF(IFERROR(AND(X1495&lt;&gt;"",Y1495&lt;&gt;"",Y1495-X1495&gt;Resumen!$B$8),FALSE()),Y1495-X1495,0)),"")</f>
        <v/>
      </c>
      <c r="AY1495" s="22" t="str">
        <f aca="false">IF(OR(IFERROR(AND(W1495&lt;&gt;"",Y1495&lt;&gt;"",Y1495-W1495&gt;Resumen!$B$8),FALSE()),IFERROR(AND(X1495&lt;&gt;"",Y1495&lt;&gt;"",Y1495-X1495&gt;Resumen!$B$8),FALSE())),TRIM("Lays tiene mayor markup que "&amp;IF(IFERROR(AND(W1495&lt;&gt;"",Y1495&lt;&gt;"",Y1495-W1495&gt;Resumen!$B$8),FALSE()),"Quento ","")&amp;IF(IFERROR(AND(X1495&lt;&gt;"",Y1495&lt;&gt;"",Y1495-X1495&gt;Resumen!$B$8),FALSE()),"Julicroc ","")&amp;"en este PDV"),"")</f>
        <v/>
      </c>
      <c r="AZ1495" s="22" t="str">
        <f aca="false">IF(COUNTIF('Plan Pehuamar - Lista'!$A$2:$A$167,A1495)&gt;0,"Sí","No")</f>
        <v>No</v>
      </c>
      <c r="BA1495" s="22" t="str">
        <f aca="false">IF(COUNTIF('Plan Combo 9+1'!$A$2:$A$226,A1495)&gt;0,"Sí","No")</f>
        <v>Sí</v>
      </c>
      <c r="BB1495" s="22" t="str">
        <f aca="false">IF(AH1495="","No",IF(BA1495="Sí",IF((AO1495-AH1495)&gt;Resumen!$B$6,"Sí","No"),IF((AO1495-AH1495)&gt;=Resumen!$B$132,"Sí","No")))</f>
        <v>No</v>
      </c>
      <c r="BC1495" s="22" t="str">
        <f aca="false">IF(AND(N1495="Sí",AL1495="Sí",AI1495=0),"Sí","No")</f>
        <v>No</v>
      </c>
      <c r="BD1495" s="22" t="str">
        <f aca="false">IF(COUNTIF('Plan 9+1 (con Pehuamar)'!$A$2:$A$227,A1495)&gt;0,"Sí","No")</f>
        <v>No</v>
      </c>
    </row>
    <row r="1496" customFormat="false" ht="15" hidden="false" customHeight="true" outlineLevel="0" collapsed="false">
      <c r="A1496" s="6" t="n">
        <v>402402</v>
      </c>
      <c r="B1496" s="6" t="n">
        <v>7</v>
      </c>
      <c r="C1496" s="6" t="n">
        <v>704</v>
      </c>
      <c r="D1496" s="6" t="s">
        <v>359</v>
      </c>
      <c r="E1496" s="6" t="s">
        <v>1664</v>
      </c>
      <c r="F1496" s="6" t="s">
        <v>201</v>
      </c>
      <c r="G1496" s="6" t="s">
        <v>129</v>
      </c>
      <c r="H1496" s="6" t="s">
        <v>197</v>
      </c>
      <c r="I1496" s="27" t="n">
        <v>20</v>
      </c>
      <c r="J1496" s="27" t="n">
        <v>0</v>
      </c>
      <c r="K1496" s="27" t="n">
        <v>10</v>
      </c>
      <c r="L1496" s="28" t="n">
        <f aca="false">I1496+J1496</f>
        <v>20</v>
      </c>
      <c r="M1496" s="28" t="n">
        <f aca="false">L1496+K1496</f>
        <v>30</v>
      </c>
      <c r="N1496" s="22" t="str">
        <f aca="false">IF(I1496&gt;0,"Sí","No")</f>
        <v>Sí</v>
      </c>
      <c r="O1496" s="22" t="str">
        <f aca="false">IF(J1496&gt;0,"Sí","No")</f>
        <v>No</v>
      </c>
      <c r="P1496" s="22" t="str">
        <f aca="false">IF(K1496&gt;0,"Sí","No")</f>
        <v>Sí</v>
      </c>
      <c r="Q1496" s="22" t="str">
        <f aca="false">IF(OR(I1496&gt;0,J1496&gt;0),"Sí","No")</f>
        <v>Sí</v>
      </c>
      <c r="R1496" s="27" t="n">
        <v>1800</v>
      </c>
      <c r="S1496" s="27" t="n">
        <v>2800</v>
      </c>
      <c r="T1496" s="27"/>
      <c r="U1496" s="27"/>
      <c r="V1496" s="27" t="n">
        <v>3500</v>
      </c>
      <c r="W1496" s="12" t="n">
        <f aca="false">IF(AND(I1496&gt;0,R1496&gt;0),(S1496-R1496)/R1496,"")</f>
        <v>0.555555555555556</v>
      </c>
      <c r="X1496" s="12" t="str">
        <f aca="false">IF(AND(J1496&gt;0,T1496&gt;0),(U1496-T1496)/T1496,"")</f>
        <v/>
      </c>
      <c r="Y1496" s="12" t="n">
        <f aca="false">IF(AND(K1496&gt;0,V1496&gt;0),(V1496-Resumen!$B$7)/Resumen!$B$7,"")</f>
        <v>0.4</v>
      </c>
      <c r="Z1496" s="28" t="n">
        <f aca="false">IF(AND(K1496&gt;0,I1496&gt;0,V1496&gt;0,S1496&gt;0),V1496-S1496,"")</f>
        <v>700</v>
      </c>
      <c r="AA1496" s="12" t="n">
        <f aca="false">IF(Z1496&lt;&gt;"",Z1496/S1496,"")</f>
        <v>0.25</v>
      </c>
      <c r="AB1496" s="28" t="str">
        <f aca="false">IF(AND(K1496&gt;0,J1496&gt;0,V1496&gt;0,U1496&gt;0),V1496-U1496,"")</f>
        <v/>
      </c>
      <c r="AC1496" s="12" t="str">
        <f aca="false">IF(AB1496&lt;&gt;"",AB1496/U1496,"")</f>
        <v/>
      </c>
      <c r="AD1496" s="27" t="n">
        <v>3</v>
      </c>
      <c r="AE1496" s="27" t="n">
        <v>5</v>
      </c>
      <c r="AF1496" s="27" t="n">
        <v>0</v>
      </c>
      <c r="AG1496" s="28" t="n">
        <f aca="false">AD1496+AE1496+AF1496</f>
        <v>8</v>
      </c>
      <c r="AH1496" s="12" t="n">
        <f aca="false">IF(AG1496&gt;0,AD1496/AG1496,"")</f>
        <v>0.375</v>
      </c>
      <c r="AI1496" s="27" t="n">
        <v>1</v>
      </c>
      <c r="AJ1496" s="27" t="n">
        <v>1</v>
      </c>
      <c r="AK1496" s="27" t="n">
        <v>0</v>
      </c>
      <c r="AL1496" s="22" t="str">
        <f aca="false">IF(OR(AJ1496&gt;0,AK1496&gt;0),"Sí","No")</f>
        <v>Sí</v>
      </c>
      <c r="AM1496" s="6" t="s">
        <v>198</v>
      </c>
      <c r="AN1496" s="6"/>
      <c r="AO1496" s="12" t="n">
        <f aca="false">IF(M1496&gt;0,K1496/M1496,"")</f>
        <v>0.333333333333333</v>
      </c>
      <c r="AP1496" s="22" t="str">
        <f aca="false">IF(M1496&gt;=Resumen!$B$5,"Alto","Bajo")</f>
        <v>Bajo</v>
      </c>
      <c r="AQ1496" s="22" t="str">
        <f aca="false">IF(AO1496&gt;=Resumen!$B$28,"Alto","Bajo")</f>
        <v>Bajo</v>
      </c>
      <c r="AR1496" s="22" t="str">
        <f aca="false">AP1496&amp;" Potencial / "&amp;AQ1496&amp;" Share"</f>
        <v>Bajo Potencial / Bajo Share</v>
      </c>
      <c r="AS1496" s="22" t="str">
        <f aca="false">IF(Q1496="Sí",IF(AO1496&gt;=Resumen!$B$29,"Alto","Bajo"),"")</f>
        <v>Bajo</v>
      </c>
      <c r="AT1496" s="22" t="str">
        <f aca="false">IF(AS1496&lt;&gt;"",AP1496&amp;" Potencial / "&amp;AS1496&amp;" Share","")</f>
        <v>Bajo Potencial / Bajo Share</v>
      </c>
      <c r="AU1496" s="22" t="str">
        <f aca="false">IF(AH1496="","Sin dato",IF(AH1496-AO1496&gt;Resumen!$B$6,"Sobre-exhibido",IF(AO1496-AH1496&gt;Resumen!$B$6,"Sub-exhibido","En línea")))</f>
        <v>En línea</v>
      </c>
      <c r="AV1496" s="22" t="n">
        <f aca="false">IF(AT1496="","",IF(AT1496="Alto Potencial / Bajo Share",1,IF(AT1496="Alto Potencial / Alto Share",2,IF(AT1496="Bajo Potencial / Alto Share",3,4))))</f>
        <v>4</v>
      </c>
      <c r="AW1496" s="22" t="str">
        <f aca="false">IF(Q1496="No","Sin competencia directa",IF(AV1496=1,"1 - Foco Conquista (Alto Pot / Bajo Share)",IF(AV1496=2,"2 - Foco Defensa (Alto Pot / Alto Share)",IF(AV1496=3,"3 - Monitoreo (Bajo Pot / Alto Share)","4 - Baja Prioridad (Bajo Pot / Bajo Share)"))))</f>
        <v>4 - Baja Prioridad (Bajo Pot / Bajo Share)</v>
      </c>
      <c r="AX1496" s="12" t="str">
        <f aca="false">IF(OR(IFERROR(AND(W1496&lt;&gt;"",Y1496&lt;&gt;"",Y1496-W1496&gt;Resumen!$B$8),FALSE()),IFERROR(AND(X1496&lt;&gt;"",Y1496&lt;&gt;"",Y1496-X1496&gt;Resumen!$B$8),FALSE())),MAX(IF(IFERROR(AND(W1496&lt;&gt;"",Y1496&lt;&gt;"",Y1496-W1496&gt;Resumen!$B$8),FALSE()),Y1496-W1496,0),IF(IFERROR(AND(X1496&lt;&gt;"",Y1496&lt;&gt;"",Y1496-X1496&gt;Resumen!$B$8),FALSE()),Y1496-X1496,0)),"")</f>
        <v/>
      </c>
      <c r="AY1496" s="22" t="str">
        <f aca="false">IF(OR(IFERROR(AND(W1496&lt;&gt;"",Y1496&lt;&gt;"",Y1496-W1496&gt;Resumen!$B$8),FALSE()),IFERROR(AND(X1496&lt;&gt;"",Y1496&lt;&gt;"",Y1496-X1496&gt;Resumen!$B$8),FALSE())),TRIM("Lays tiene mayor markup que "&amp;IF(IFERROR(AND(W1496&lt;&gt;"",Y1496&lt;&gt;"",Y1496-W1496&gt;Resumen!$B$8),FALSE()),"Quento ","")&amp;IF(IFERROR(AND(X1496&lt;&gt;"",Y1496&lt;&gt;"",Y1496-X1496&gt;Resumen!$B$8),FALSE()),"Julicroc ","")&amp;"en este PDV"),"")</f>
        <v/>
      </c>
      <c r="AZ1496" s="22" t="str">
        <f aca="false">IF(COUNTIF('Plan Pehuamar - Lista'!$A$2:$A$167,A1496)&gt;0,"Sí","No")</f>
        <v>No</v>
      </c>
      <c r="BA1496" s="22" t="str">
        <f aca="false">IF(COUNTIF('Plan Combo 9+1'!$A$2:$A$226,A1496)&gt;0,"Sí","No")</f>
        <v>No</v>
      </c>
      <c r="BB1496" s="22" t="str">
        <f aca="false">IF(AH1496="","No",IF(BA1496="Sí",IF((AO1496-AH1496)&gt;Resumen!$B$6,"Sí","No"),IF((AO1496-AH1496)&gt;=Resumen!$B$132,"Sí","No")))</f>
        <v>No</v>
      </c>
      <c r="BC1496" s="22" t="str">
        <f aca="false">IF(AND(N1496="Sí",AL1496="Sí",AI1496=0),"Sí","No")</f>
        <v>No</v>
      </c>
      <c r="BD1496" s="22" t="str">
        <f aca="false">IF(COUNTIF('Plan 9+1 (con Pehuamar)'!$A$2:$A$227,A1496)&gt;0,"Sí","No")</f>
        <v>No</v>
      </c>
    </row>
    <row r="1497" customFormat="false" ht="15" hidden="false" customHeight="true" outlineLevel="0" collapsed="false">
      <c r="A1497" s="6" t="n">
        <v>402412</v>
      </c>
      <c r="B1497" s="6" t="n">
        <v>7</v>
      </c>
      <c r="C1497" s="6" t="n">
        <v>704</v>
      </c>
      <c r="D1497" s="6" t="s">
        <v>359</v>
      </c>
      <c r="E1497" s="6" t="s">
        <v>1665</v>
      </c>
      <c r="F1497" s="6" t="s">
        <v>201</v>
      </c>
      <c r="G1497" s="6" t="s">
        <v>129</v>
      </c>
      <c r="H1497" s="6" t="s">
        <v>197</v>
      </c>
      <c r="I1497" s="27" t="n">
        <v>20</v>
      </c>
      <c r="J1497" s="27" t="n">
        <v>10</v>
      </c>
      <c r="K1497" s="27" t="n">
        <v>10</v>
      </c>
      <c r="L1497" s="28" t="n">
        <f aca="false">I1497+J1497</f>
        <v>30</v>
      </c>
      <c r="M1497" s="28" t="n">
        <f aca="false">L1497+K1497</f>
        <v>40</v>
      </c>
      <c r="N1497" s="22" t="str">
        <f aca="false">IF(I1497&gt;0,"Sí","No")</f>
        <v>Sí</v>
      </c>
      <c r="O1497" s="22" t="str">
        <f aca="false">IF(J1497&gt;0,"Sí","No")</f>
        <v>Sí</v>
      </c>
      <c r="P1497" s="22" t="str">
        <f aca="false">IF(K1497&gt;0,"Sí","No")</f>
        <v>Sí</v>
      </c>
      <c r="Q1497" s="22" t="str">
        <f aca="false">IF(OR(I1497&gt;0,J1497&gt;0),"Sí","No")</f>
        <v>Sí</v>
      </c>
      <c r="R1497" s="27" t="n">
        <v>1820</v>
      </c>
      <c r="S1497" s="27" t="n">
        <v>2700</v>
      </c>
      <c r="T1497" s="27" t="n">
        <v>1310</v>
      </c>
      <c r="U1497" s="27" t="n">
        <v>2100</v>
      </c>
      <c r="V1497" s="27" t="n">
        <v>3500</v>
      </c>
      <c r="W1497" s="12" t="n">
        <f aca="false">IF(AND(I1497&gt;0,R1497&gt;0),(S1497-R1497)/R1497,"")</f>
        <v>0.483516483516484</v>
      </c>
      <c r="X1497" s="12" t="n">
        <f aca="false">IF(AND(J1497&gt;0,T1497&gt;0),(U1497-T1497)/T1497,"")</f>
        <v>0.603053435114504</v>
      </c>
      <c r="Y1497" s="12" t="n">
        <f aca="false">IF(AND(K1497&gt;0,V1497&gt;0),(V1497-Resumen!$B$7)/Resumen!$B$7,"")</f>
        <v>0.4</v>
      </c>
      <c r="Z1497" s="28" t="n">
        <f aca="false">IF(AND(K1497&gt;0,I1497&gt;0,V1497&gt;0,S1497&gt;0),V1497-S1497,"")</f>
        <v>800</v>
      </c>
      <c r="AA1497" s="12" t="n">
        <f aca="false">IF(Z1497&lt;&gt;"",Z1497/S1497,"")</f>
        <v>0.296296296296296</v>
      </c>
      <c r="AB1497" s="28" t="n">
        <f aca="false">IF(AND(K1497&gt;0,J1497&gt;0,V1497&gt;0,U1497&gt;0),V1497-U1497,"")</f>
        <v>1400</v>
      </c>
      <c r="AC1497" s="12" t="n">
        <f aca="false">IF(AB1497&lt;&gt;"",AB1497/U1497,"")</f>
        <v>0.666666666666667</v>
      </c>
      <c r="AD1497" s="27" t="n">
        <v>4</v>
      </c>
      <c r="AE1497" s="27" t="n">
        <v>5</v>
      </c>
      <c r="AF1497" s="27" t="n">
        <v>3</v>
      </c>
      <c r="AG1497" s="28" t="n">
        <f aca="false">AD1497+AE1497+AF1497</f>
        <v>12</v>
      </c>
      <c r="AH1497" s="12" t="n">
        <f aca="false">IF(AG1497&gt;0,AD1497/AG1497,"")</f>
        <v>0.333333333333333</v>
      </c>
      <c r="AI1497" s="27" t="n">
        <v>1</v>
      </c>
      <c r="AJ1497" s="27" t="n">
        <v>1</v>
      </c>
      <c r="AK1497" s="27" t="n">
        <v>1</v>
      </c>
      <c r="AL1497" s="22" t="str">
        <f aca="false">IF(OR(AJ1497&gt;0,AK1497&gt;0),"Sí","No")</f>
        <v>Sí</v>
      </c>
      <c r="AM1497" s="6" t="s">
        <v>198</v>
      </c>
      <c r="AN1497" s="6" t="s">
        <v>198</v>
      </c>
      <c r="AO1497" s="12" t="n">
        <f aca="false">IF(M1497&gt;0,K1497/M1497,"")</f>
        <v>0.25</v>
      </c>
      <c r="AP1497" s="22" t="str">
        <f aca="false">IF(M1497&gt;=Resumen!$B$5,"Alto","Bajo")</f>
        <v>Alto</v>
      </c>
      <c r="AQ1497" s="22" t="str">
        <f aca="false">IF(AO1497&gt;=Resumen!$B$28,"Alto","Bajo")</f>
        <v>Bajo</v>
      </c>
      <c r="AR1497" s="22" t="str">
        <f aca="false">AP1497&amp;" Potencial / "&amp;AQ1497&amp;" Share"</f>
        <v>Alto Potencial / Bajo Share</v>
      </c>
      <c r="AS1497" s="22" t="str">
        <f aca="false">IF(Q1497="Sí",IF(AO1497&gt;=Resumen!$B$29,"Alto","Bajo"),"")</f>
        <v>Bajo</v>
      </c>
      <c r="AT1497" s="22" t="str">
        <f aca="false">IF(AS1497&lt;&gt;"",AP1497&amp;" Potencial / "&amp;AS1497&amp;" Share","")</f>
        <v>Alto Potencial / Bajo Share</v>
      </c>
      <c r="AU1497" s="22" t="str">
        <f aca="false">IF(AH1497="","Sin dato",IF(AH1497-AO1497&gt;Resumen!$B$6,"Sobre-exhibido",IF(AO1497-AH1497&gt;Resumen!$B$6,"Sub-exhibido","En línea")))</f>
        <v>Sobre-exhibido</v>
      </c>
      <c r="AV1497" s="22" t="n">
        <f aca="false">IF(AT1497="","",IF(AT1497="Alto Potencial / Bajo Share",1,IF(AT1497="Alto Potencial / Alto Share",2,IF(AT1497="Bajo Potencial / Alto Share",3,4))))</f>
        <v>1</v>
      </c>
      <c r="AW1497" s="22" t="str">
        <f aca="false">IF(Q1497="No","Sin competencia directa",IF(AV1497=1,"1 - Foco Conquista (Alto Pot / Bajo Share)",IF(AV1497=2,"2 - Foco Defensa (Alto Pot / Alto Share)",IF(AV1497=3,"3 - Monitoreo (Bajo Pot / Alto Share)","4 - Baja Prioridad (Bajo Pot / Bajo Share)"))))</f>
        <v>1 - Foco Conquista (Alto Pot / Bajo Share)</v>
      </c>
      <c r="AX1497" s="12" t="str">
        <f aca="false">IF(OR(IFERROR(AND(W1497&lt;&gt;"",Y1497&lt;&gt;"",Y1497-W1497&gt;Resumen!$B$8),FALSE()),IFERROR(AND(X1497&lt;&gt;"",Y1497&lt;&gt;"",Y1497-X1497&gt;Resumen!$B$8),FALSE())),MAX(IF(IFERROR(AND(W1497&lt;&gt;"",Y1497&lt;&gt;"",Y1497-W1497&gt;Resumen!$B$8),FALSE()),Y1497-W1497,0),IF(IFERROR(AND(X1497&lt;&gt;"",Y1497&lt;&gt;"",Y1497-X1497&gt;Resumen!$B$8),FALSE()),Y1497-X1497,0)),"")</f>
        <v/>
      </c>
      <c r="AY1497" s="22" t="str">
        <f aca="false">IF(OR(IFERROR(AND(W1497&lt;&gt;"",Y1497&lt;&gt;"",Y1497-W1497&gt;Resumen!$B$8),FALSE()),IFERROR(AND(X1497&lt;&gt;"",Y1497&lt;&gt;"",Y1497-X1497&gt;Resumen!$B$8),FALSE())),TRIM("Lays tiene mayor markup que "&amp;IF(IFERROR(AND(W1497&lt;&gt;"",Y1497&lt;&gt;"",Y1497-W1497&gt;Resumen!$B$8),FALSE()),"Quento ","")&amp;IF(IFERROR(AND(X1497&lt;&gt;"",Y1497&lt;&gt;"",Y1497-X1497&gt;Resumen!$B$8),FALSE()),"Julicroc ","")&amp;"en este PDV"),"")</f>
        <v/>
      </c>
      <c r="AZ1497" s="22" t="str">
        <f aca="false">IF(COUNTIF('Plan Pehuamar - Lista'!$A$2:$A$167,A1497)&gt;0,"Sí","No")</f>
        <v>No</v>
      </c>
      <c r="BA1497" s="22" t="str">
        <f aca="false">IF(COUNTIF('Plan Combo 9+1'!$A$2:$A$226,A1497)&gt;0,"Sí","No")</f>
        <v>Sí</v>
      </c>
      <c r="BB1497" s="22" t="str">
        <f aca="false">IF(AH1497="","No",IF(BA1497="Sí",IF((AO1497-AH1497)&gt;Resumen!$B$6,"Sí","No"),IF((AO1497-AH1497)&gt;=Resumen!$B$132,"Sí","No")))</f>
        <v>No</v>
      </c>
      <c r="BC1497" s="22" t="str">
        <f aca="false">IF(AND(N1497="Sí",AL1497="Sí",AI1497=0),"Sí","No")</f>
        <v>No</v>
      </c>
      <c r="BD1497" s="22" t="str">
        <f aca="false">IF(COUNTIF('Plan 9+1 (con Pehuamar)'!$A$2:$A$227,A1497)&gt;0,"Sí","No")</f>
        <v>No</v>
      </c>
    </row>
    <row r="1498" customFormat="false" ht="15" hidden="false" customHeight="true" outlineLevel="0" collapsed="false">
      <c r="A1498" s="6" t="n">
        <v>402416</v>
      </c>
      <c r="B1498" s="6" t="n">
        <v>7</v>
      </c>
      <c r="C1498" s="6" t="n">
        <v>704</v>
      </c>
      <c r="D1498" s="6" t="s">
        <v>359</v>
      </c>
      <c r="E1498" s="6" t="s">
        <v>1666</v>
      </c>
      <c r="F1498" s="6" t="s">
        <v>361</v>
      </c>
      <c r="G1498" s="6" t="s">
        <v>129</v>
      </c>
      <c r="H1498" s="6" t="s">
        <v>197</v>
      </c>
      <c r="I1498" s="27" t="n">
        <v>0</v>
      </c>
      <c r="J1498" s="27" t="n">
        <v>0</v>
      </c>
      <c r="K1498" s="27" t="n">
        <v>10.5</v>
      </c>
      <c r="L1498" s="28" t="n">
        <f aca="false">I1498+J1498</f>
        <v>0</v>
      </c>
      <c r="M1498" s="28" t="n">
        <f aca="false">L1498+K1498</f>
        <v>10.5</v>
      </c>
      <c r="N1498" s="22" t="str">
        <f aca="false">IF(I1498&gt;0,"Sí","No")</f>
        <v>No</v>
      </c>
      <c r="O1498" s="22" t="str">
        <f aca="false">IF(J1498&gt;0,"Sí","No")</f>
        <v>No</v>
      </c>
      <c r="P1498" s="22" t="str">
        <f aca="false">IF(K1498&gt;0,"Sí","No")</f>
        <v>Sí</v>
      </c>
      <c r="Q1498" s="22" t="str">
        <f aca="false">IF(OR(I1498&gt;0,J1498&gt;0),"Sí","No")</f>
        <v>No</v>
      </c>
      <c r="R1498" s="27"/>
      <c r="S1498" s="27"/>
      <c r="T1498" s="27"/>
      <c r="U1498" s="27"/>
      <c r="V1498" s="27"/>
      <c r="W1498" s="12" t="str">
        <f aca="false">IF(AND(I1498&gt;0,R1498&gt;0),(S1498-R1498)/R1498,"")</f>
        <v/>
      </c>
      <c r="X1498" s="12" t="str">
        <f aca="false">IF(AND(J1498&gt;0,T1498&gt;0),(U1498-T1498)/T1498,"")</f>
        <v/>
      </c>
      <c r="Y1498" s="12" t="str">
        <f aca="false">IF(AND(K1498&gt;0,V1498&gt;0),(V1498-Resumen!$B$7)/Resumen!$B$7,"")</f>
        <v/>
      </c>
      <c r="Z1498" s="28" t="str">
        <f aca="false">IF(AND(K1498&gt;0,I1498&gt;0,V1498&gt;0,S1498&gt;0),V1498-S1498,"")</f>
        <v/>
      </c>
      <c r="AA1498" s="12" t="str">
        <f aca="false">IF(Z1498&lt;&gt;"",Z1498/S1498,"")</f>
        <v/>
      </c>
      <c r="AB1498" s="28" t="str">
        <f aca="false">IF(AND(K1498&gt;0,J1498&gt;0,V1498&gt;0,U1498&gt;0),V1498-U1498,"")</f>
        <v/>
      </c>
      <c r="AC1498" s="12" t="str">
        <f aca="false">IF(AB1498&lt;&gt;"",AB1498/U1498,"")</f>
        <v/>
      </c>
      <c r="AD1498" s="27" t="n">
        <v>0</v>
      </c>
      <c r="AE1498" s="27" t="n">
        <v>0</v>
      </c>
      <c r="AF1498" s="27" t="n">
        <v>0</v>
      </c>
      <c r="AG1498" s="28" t="n">
        <f aca="false">AD1498+AE1498+AF1498</f>
        <v>0</v>
      </c>
      <c r="AH1498" s="12" t="str">
        <f aca="false">IF(AG1498&gt;0,AD1498/AG1498,"")</f>
        <v/>
      </c>
      <c r="AI1498" s="27" t="n">
        <v>0</v>
      </c>
      <c r="AJ1498" s="27" t="n">
        <v>0</v>
      </c>
      <c r="AK1498" s="27" t="n">
        <v>0</v>
      </c>
      <c r="AL1498" s="22" t="str">
        <f aca="false">IF(OR(AJ1498&gt;0,AK1498&gt;0),"Sí","No")</f>
        <v>No</v>
      </c>
      <c r="AM1498" s="6"/>
      <c r="AN1498" s="6"/>
      <c r="AO1498" s="12" t="n">
        <f aca="false">IF(M1498&gt;0,K1498/M1498,"")</f>
        <v>1</v>
      </c>
      <c r="AP1498" s="22" t="str">
        <f aca="false">IF(M1498&gt;=Resumen!$B$5,"Alto","Bajo")</f>
        <v>Bajo</v>
      </c>
      <c r="AQ1498" s="22" t="str">
        <f aca="false">IF(AO1498&gt;=Resumen!$B$28,"Alto","Bajo")</f>
        <v>Alto</v>
      </c>
      <c r="AR1498" s="22" t="str">
        <f aca="false">AP1498&amp;" Potencial / "&amp;AQ1498&amp;" Share"</f>
        <v>Bajo Potencial / Alto Share</v>
      </c>
      <c r="AS1498" s="22" t="str">
        <f aca="false">IF(Q1498="Sí",IF(AO1498&gt;=Resumen!$B$29,"Alto","Bajo"),"")</f>
        <v/>
      </c>
      <c r="AT1498" s="22" t="str">
        <f aca="false">IF(AS1498&lt;&gt;"",AP1498&amp;" Potencial / "&amp;AS1498&amp;" Share","")</f>
        <v/>
      </c>
      <c r="AU1498" s="22" t="str">
        <f aca="false">IF(AH1498="","Sin dato",IF(AH1498-AO1498&gt;Resumen!$B$6,"Sobre-exhibido",IF(AO1498-AH1498&gt;Resumen!$B$6,"Sub-exhibido","En línea")))</f>
        <v>Sin dato</v>
      </c>
      <c r="AV1498" s="22" t="str">
        <f aca="false">IF(AT1498="","",IF(AT1498="Alto Potencial / Bajo Share",1,IF(AT1498="Alto Potencial / Alto Share",2,IF(AT1498="Bajo Potencial / Alto Share",3,4))))</f>
        <v/>
      </c>
      <c r="AW1498" s="22" t="str">
        <f aca="false">IF(Q1498="No","Sin competencia directa",IF(AV1498=1,"1 - Foco Conquista (Alto Pot / Bajo Share)",IF(AV1498=2,"2 - Foco Defensa (Alto Pot / Alto Share)",IF(AV1498=3,"3 - Monitoreo (Bajo Pot / Alto Share)","4 - Baja Prioridad (Bajo Pot / Bajo Share)"))))</f>
        <v>Sin competencia directa</v>
      </c>
      <c r="AX1498" s="12" t="str">
        <f aca="false">IF(OR(IFERROR(AND(W1498&lt;&gt;"",Y1498&lt;&gt;"",Y1498-W1498&gt;Resumen!$B$8),FALSE()),IFERROR(AND(X1498&lt;&gt;"",Y1498&lt;&gt;"",Y1498-X1498&gt;Resumen!$B$8),FALSE())),MAX(IF(IFERROR(AND(W1498&lt;&gt;"",Y1498&lt;&gt;"",Y1498-W1498&gt;Resumen!$B$8),FALSE()),Y1498-W1498,0),IF(IFERROR(AND(X1498&lt;&gt;"",Y1498&lt;&gt;"",Y1498-X1498&gt;Resumen!$B$8),FALSE()),Y1498-X1498,0)),"")</f>
        <v/>
      </c>
      <c r="AY1498" s="22" t="str">
        <f aca="false">IF(OR(IFERROR(AND(W1498&lt;&gt;"",Y1498&lt;&gt;"",Y1498-W1498&gt;Resumen!$B$8),FALSE()),IFERROR(AND(X1498&lt;&gt;"",Y1498&lt;&gt;"",Y1498-X1498&gt;Resumen!$B$8),FALSE())),TRIM("Lays tiene mayor markup que "&amp;IF(IFERROR(AND(W1498&lt;&gt;"",Y1498&lt;&gt;"",Y1498-W1498&gt;Resumen!$B$8),FALSE()),"Quento ","")&amp;IF(IFERROR(AND(X1498&lt;&gt;"",Y1498&lt;&gt;"",Y1498-X1498&gt;Resumen!$B$8),FALSE()),"Julicroc ","")&amp;"en este PDV"),"")</f>
        <v/>
      </c>
      <c r="AZ1498" s="22" t="str">
        <f aca="false">IF(COUNTIF('Plan Pehuamar - Lista'!$A$2:$A$167,A1498)&gt;0,"Sí","No")</f>
        <v>No</v>
      </c>
      <c r="BA1498" s="22" t="str">
        <f aca="false">IF(COUNTIF('Plan Combo 9+1'!$A$2:$A$226,A1498)&gt;0,"Sí","No")</f>
        <v>No</v>
      </c>
      <c r="BB1498" s="22" t="str">
        <f aca="false">IF(AH1498="","No",IF(BA1498="Sí",IF((AO1498-AH1498)&gt;Resumen!$B$6,"Sí","No"),IF((AO1498-AH1498)&gt;=Resumen!$B$132,"Sí","No")))</f>
        <v>No</v>
      </c>
      <c r="BC1498" s="22" t="str">
        <f aca="false">IF(AND(N1498="Sí",AL1498="Sí",AI1498=0),"Sí","No")</f>
        <v>No</v>
      </c>
      <c r="BD1498" s="22" t="str">
        <f aca="false">IF(COUNTIF('Plan 9+1 (con Pehuamar)'!$A$2:$A$227,A1498)&gt;0,"Sí","No")</f>
        <v>No</v>
      </c>
    </row>
    <row r="1499" customFormat="false" ht="15" hidden="false" customHeight="true" outlineLevel="0" collapsed="false">
      <c r="A1499" s="6" t="n">
        <v>402430</v>
      </c>
      <c r="B1499" s="6" t="n">
        <v>7</v>
      </c>
      <c r="C1499" s="6" t="n">
        <v>704</v>
      </c>
      <c r="D1499" s="6" t="s">
        <v>359</v>
      </c>
      <c r="E1499" s="6" t="s">
        <v>1667</v>
      </c>
      <c r="F1499" s="6" t="s">
        <v>201</v>
      </c>
      <c r="G1499" s="6" t="s">
        <v>129</v>
      </c>
      <c r="H1499" s="6" t="s">
        <v>197</v>
      </c>
      <c r="I1499" s="27" t="n">
        <v>65</v>
      </c>
      <c r="J1499" s="27" t="n">
        <v>50</v>
      </c>
      <c r="K1499" s="27" t="n">
        <v>40</v>
      </c>
      <c r="L1499" s="28" t="n">
        <f aca="false">I1499+J1499</f>
        <v>115</v>
      </c>
      <c r="M1499" s="28" t="n">
        <f aca="false">L1499+K1499</f>
        <v>155</v>
      </c>
      <c r="N1499" s="22" t="str">
        <f aca="false">IF(I1499&gt;0,"Sí","No")</f>
        <v>Sí</v>
      </c>
      <c r="O1499" s="22" t="str">
        <f aca="false">IF(J1499&gt;0,"Sí","No")</f>
        <v>Sí</v>
      </c>
      <c r="P1499" s="22" t="str">
        <f aca="false">IF(K1499&gt;0,"Sí","No")</f>
        <v>Sí</v>
      </c>
      <c r="Q1499" s="22" t="str">
        <f aca="false">IF(OR(I1499&gt;0,J1499&gt;0),"Sí","No")</f>
        <v>Sí</v>
      </c>
      <c r="R1499" s="27" t="n">
        <v>1800</v>
      </c>
      <c r="S1499" s="27" t="n">
        <v>2800</v>
      </c>
      <c r="T1499" s="27" t="n">
        <v>1310</v>
      </c>
      <c r="U1499" s="27" t="n">
        <v>2100</v>
      </c>
      <c r="V1499" s="27" t="n">
        <v>3500</v>
      </c>
      <c r="W1499" s="12" t="n">
        <f aca="false">IF(AND(I1499&gt;0,R1499&gt;0),(S1499-R1499)/R1499,"")</f>
        <v>0.555555555555556</v>
      </c>
      <c r="X1499" s="12" t="n">
        <f aca="false">IF(AND(J1499&gt;0,T1499&gt;0),(U1499-T1499)/T1499,"")</f>
        <v>0.603053435114504</v>
      </c>
      <c r="Y1499" s="12" t="n">
        <f aca="false">IF(AND(K1499&gt;0,V1499&gt;0),(V1499-Resumen!$B$7)/Resumen!$B$7,"")</f>
        <v>0.4</v>
      </c>
      <c r="Z1499" s="28" t="n">
        <f aca="false">IF(AND(K1499&gt;0,I1499&gt;0,V1499&gt;0,S1499&gt;0),V1499-S1499,"")</f>
        <v>700</v>
      </c>
      <c r="AA1499" s="12" t="n">
        <f aca="false">IF(Z1499&lt;&gt;"",Z1499/S1499,"")</f>
        <v>0.25</v>
      </c>
      <c r="AB1499" s="28" t="n">
        <f aca="false">IF(AND(K1499&gt;0,J1499&gt;0,V1499&gt;0,U1499&gt;0),V1499-U1499,"")</f>
        <v>1400</v>
      </c>
      <c r="AC1499" s="12" t="n">
        <f aca="false">IF(AB1499&lt;&gt;"",AB1499/U1499,"")</f>
        <v>0.666666666666667</v>
      </c>
      <c r="AD1499" s="27" t="n">
        <v>7</v>
      </c>
      <c r="AE1499" s="27" t="n">
        <v>6</v>
      </c>
      <c r="AF1499" s="27" t="n">
        <v>6</v>
      </c>
      <c r="AG1499" s="28" t="n">
        <f aca="false">AD1499+AE1499+AF1499</f>
        <v>19</v>
      </c>
      <c r="AH1499" s="12" t="n">
        <f aca="false">IF(AG1499&gt;0,AD1499/AG1499,"")</f>
        <v>0.368421052631579</v>
      </c>
      <c r="AI1499" s="27" t="n">
        <v>1</v>
      </c>
      <c r="AJ1499" s="27" t="n">
        <v>1</v>
      </c>
      <c r="AK1499" s="27" t="n">
        <v>1</v>
      </c>
      <c r="AL1499" s="22" t="str">
        <f aca="false">IF(OR(AJ1499&gt;0,AK1499&gt;0),"Sí","No")</f>
        <v>Sí</v>
      </c>
      <c r="AM1499" s="6" t="s">
        <v>397</v>
      </c>
      <c r="AN1499" s="6" t="s">
        <v>198</v>
      </c>
      <c r="AO1499" s="12" t="n">
        <f aca="false">IF(M1499&gt;0,K1499/M1499,"")</f>
        <v>0.258064516129032</v>
      </c>
      <c r="AP1499" s="22" t="str">
        <f aca="false">IF(M1499&gt;=Resumen!$B$5,"Alto","Bajo")</f>
        <v>Alto</v>
      </c>
      <c r="AQ1499" s="22" t="str">
        <f aca="false">IF(AO1499&gt;=Resumen!$B$28,"Alto","Bajo")</f>
        <v>Bajo</v>
      </c>
      <c r="AR1499" s="22" t="str">
        <f aca="false">AP1499&amp;" Potencial / "&amp;AQ1499&amp;" Share"</f>
        <v>Alto Potencial / Bajo Share</v>
      </c>
      <c r="AS1499" s="22" t="str">
        <f aca="false">IF(Q1499="Sí",IF(AO1499&gt;=Resumen!$B$29,"Alto","Bajo"),"")</f>
        <v>Bajo</v>
      </c>
      <c r="AT1499" s="22" t="str">
        <f aca="false">IF(AS1499&lt;&gt;"",AP1499&amp;" Potencial / "&amp;AS1499&amp;" Share","")</f>
        <v>Alto Potencial / Bajo Share</v>
      </c>
      <c r="AU1499" s="22" t="str">
        <f aca="false">IF(AH1499="","Sin dato",IF(AH1499-AO1499&gt;Resumen!$B$6,"Sobre-exhibido",IF(AO1499-AH1499&gt;Resumen!$B$6,"Sub-exhibido","En línea")))</f>
        <v>Sobre-exhibido</v>
      </c>
      <c r="AV1499" s="22" t="n">
        <f aca="false">IF(AT1499="","",IF(AT1499="Alto Potencial / Bajo Share",1,IF(AT1499="Alto Potencial / Alto Share",2,IF(AT1499="Bajo Potencial / Alto Share",3,4))))</f>
        <v>1</v>
      </c>
      <c r="AW1499" s="22" t="str">
        <f aca="false">IF(Q1499="No","Sin competencia directa",IF(AV1499=1,"1 - Foco Conquista (Alto Pot / Bajo Share)",IF(AV1499=2,"2 - Foco Defensa (Alto Pot / Alto Share)",IF(AV1499=3,"3 - Monitoreo (Bajo Pot / Alto Share)","4 - Baja Prioridad (Bajo Pot / Bajo Share)"))))</f>
        <v>1 - Foco Conquista (Alto Pot / Bajo Share)</v>
      </c>
      <c r="AX1499" s="12" t="str">
        <f aca="false">IF(OR(IFERROR(AND(W1499&lt;&gt;"",Y1499&lt;&gt;"",Y1499-W1499&gt;Resumen!$B$8),FALSE()),IFERROR(AND(X1499&lt;&gt;"",Y1499&lt;&gt;"",Y1499-X1499&gt;Resumen!$B$8),FALSE())),MAX(IF(IFERROR(AND(W1499&lt;&gt;"",Y1499&lt;&gt;"",Y1499-W1499&gt;Resumen!$B$8),FALSE()),Y1499-W1499,0),IF(IFERROR(AND(X1499&lt;&gt;"",Y1499&lt;&gt;"",Y1499-X1499&gt;Resumen!$B$8),FALSE()),Y1499-X1499,0)),"")</f>
        <v/>
      </c>
      <c r="AY1499" s="22" t="str">
        <f aca="false">IF(OR(IFERROR(AND(W1499&lt;&gt;"",Y1499&lt;&gt;"",Y1499-W1499&gt;Resumen!$B$8),FALSE()),IFERROR(AND(X1499&lt;&gt;"",Y1499&lt;&gt;"",Y1499-X1499&gt;Resumen!$B$8),FALSE())),TRIM("Lays tiene mayor markup que "&amp;IF(IFERROR(AND(W1499&lt;&gt;"",Y1499&lt;&gt;"",Y1499-W1499&gt;Resumen!$B$8),FALSE()),"Quento ","")&amp;IF(IFERROR(AND(X1499&lt;&gt;"",Y1499&lt;&gt;"",Y1499-X1499&gt;Resumen!$B$8),FALSE()),"Julicroc ","")&amp;"en este PDV"),"")</f>
        <v/>
      </c>
      <c r="AZ1499" s="22" t="str">
        <f aca="false">IF(COUNTIF('Plan Pehuamar - Lista'!$A$2:$A$167,A1499)&gt;0,"Sí","No")</f>
        <v>No</v>
      </c>
      <c r="BA1499" s="22" t="str">
        <f aca="false">IF(COUNTIF('Plan Combo 9+1'!$A$2:$A$226,A1499)&gt;0,"Sí","No")</f>
        <v>Sí</v>
      </c>
      <c r="BB1499" s="22" t="str">
        <f aca="false">IF(AH1499="","No",IF(BA1499="Sí",IF((AO1499-AH1499)&gt;Resumen!$B$6,"Sí","No"),IF((AO1499-AH1499)&gt;=Resumen!$B$132,"Sí","No")))</f>
        <v>No</v>
      </c>
      <c r="BC1499" s="22" t="str">
        <f aca="false">IF(AND(N1499="Sí",AL1499="Sí",AI1499=0),"Sí","No")</f>
        <v>No</v>
      </c>
      <c r="BD1499" s="22" t="str">
        <f aca="false">IF(COUNTIF('Plan 9+1 (con Pehuamar)'!$A$2:$A$227,A1499)&gt;0,"Sí","No")</f>
        <v>No</v>
      </c>
    </row>
    <row r="1500" customFormat="false" ht="15" hidden="false" customHeight="true" outlineLevel="0" collapsed="false">
      <c r="A1500" s="6" t="n">
        <v>402433</v>
      </c>
      <c r="B1500" s="6" t="n">
        <v>7</v>
      </c>
      <c r="C1500" s="6" t="n">
        <v>704</v>
      </c>
      <c r="D1500" s="6" t="s">
        <v>359</v>
      </c>
      <c r="E1500" s="6" t="s">
        <v>1668</v>
      </c>
      <c r="F1500" s="6" t="s">
        <v>201</v>
      </c>
      <c r="G1500" s="6" t="s">
        <v>129</v>
      </c>
      <c r="H1500" s="6" t="s">
        <v>197</v>
      </c>
      <c r="I1500" s="27" t="n">
        <v>0</v>
      </c>
      <c r="J1500" s="27" t="n">
        <v>0</v>
      </c>
      <c r="K1500" s="27" t="n">
        <v>0.2</v>
      </c>
      <c r="L1500" s="28" t="n">
        <f aca="false">I1500+J1500</f>
        <v>0</v>
      </c>
      <c r="M1500" s="28" t="n">
        <f aca="false">L1500+K1500</f>
        <v>0.2</v>
      </c>
      <c r="N1500" s="22" t="str">
        <f aca="false">IF(I1500&gt;0,"Sí","No")</f>
        <v>No</v>
      </c>
      <c r="O1500" s="22" t="str">
        <f aca="false">IF(J1500&gt;0,"Sí","No")</f>
        <v>No</v>
      </c>
      <c r="P1500" s="22" t="str">
        <f aca="false">IF(K1500&gt;0,"Sí","No")</f>
        <v>Sí</v>
      </c>
      <c r="Q1500" s="22" t="str">
        <f aca="false">IF(OR(I1500&gt;0,J1500&gt;0),"Sí","No")</f>
        <v>No</v>
      </c>
      <c r="R1500" s="27"/>
      <c r="S1500" s="27"/>
      <c r="T1500" s="27"/>
      <c r="U1500" s="27"/>
      <c r="V1500" s="27"/>
      <c r="W1500" s="12" t="str">
        <f aca="false">IF(AND(I1500&gt;0,R1500&gt;0),(S1500-R1500)/R1500,"")</f>
        <v/>
      </c>
      <c r="X1500" s="12" t="str">
        <f aca="false">IF(AND(J1500&gt;0,T1500&gt;0),(U1500-T1500)/T1500,"")</f>
        <v/>
      </c>
      <c r="Y1500" s="12" t="str">
        <f aca="false">IF(AND(K1500&gt;0,V1500&gt;0),(V1500-Resumen!$B$7)/Resumen!$B$7,"")</f>
        <v/>
      </c>
      <c r="Z1500" s="28" t="str">
        <f aca="false">IF(AND(K1500&gt;0,I1500&gt;0,V1500&gt;0,S1500&gt;0),V1500-S1500,"")</f>
        <v/>
      </c>
      <c r="AA1500" s="12" t="str">
        <f aca="false">IF(Z1500&lt;&gt;"",Z1500/S1500,"")</f>
        <v/>
      </c>
      <c r="AB1500" s="28" t="str">
        <f aca="false">IF(AND(K1500&gt;0,J1500&gt;0,V1500&gt;0,U1500&gt;0),V1500-U1500,"")</f>
        <v/>
      </c>
      <c r="AC1500" s="12" t="str">
        <f aca="false">IF(AB1500&lt;&gt;"",AB1500/U1500,"")</f>
        <v/>
      </c>
      <c r="AD1500" s="27" t="n">
        <v>0</v>
      </c>
      <c r="AE1500" s="27" t="n">
        <v>0</v>
      </c>
      <c r="AF1500" s="27" t="n">
        <v>0</v>
      </c>
      <c r="AG1500" s="28" t="n">
        <f aca="false">AD1500+AE1500+AF1500</f>
        <v>0</v>
      </c>
      <c r="AH1500" s="12" t="str">
        <f aca="false">IF(AG1500&gt;0,AD1500/AG1500,"")</f>
        <v/>
      </c>
      <c r="AI1500" s="27" t="n">
        <v>0</v>
      </c>
      <c r="AJ1500" s="27" t="n">
        <v>0</v>
      </c>
      <c r="AK1500" s="27" t="n">
        <v>0</v>
      </c>
      <c r="AL1500" s="22" t="str">
        <f aca="false">IF(OR(AJ1500&gt;0,AK1500&gt;0),"Sí","No")</f>
        <v>No</v>
      </c>
      <c r="AM1500" s="6"/>
      <c r="AN1500" s="6"/>
      <c r="AO1500" s="12" t="n">
        <f aca="false">IF(M1500&gt;0,K1500/M1500,"")</f>
        <v>1</v>
      </c>
      <c r="AP1500" s="22" t="str">
        <f aca="false">IF(M1500&gt;=Resumen!$B$5,"Alto","Bajo")</f>
        <v>Bajo</v>
      </c>
      <c r="AQ1500" s="22" t="str">
        <f aca="false">IF(AO1500&gt;=Resumen!$B$28,"Alto","Bajo")</f>
        <v>Alto</v>
      </c>
      <c r="AR1500" s="22" t="str">
        <f aca="false">AP1500&amp;" Potencial / "&amp;AQ1500&amp;" Share"</f>
        <v>Bajo Potencial / Alto Share</v>
      </c>
      <c r="AS1500" s="22" t="str">
        <f aca="false">IF(Q1500="Sí",IF(AO1500&gt;=Resumen!$B$29,"Alto","Bajo"),"")</f>
        <v/>
      </c>
      <c r="AT1500" s="22" t="str">
        <f aca="false">IF(AS1500&lt;&gt;"",AP1500&amp;" Potencial / "&amp;AS1500&amp;" Share","")</f>
        <v/>
      </c>
      <c r="AU1500" s="22" t="str">
        <f aca="false">IF(AH1500="","Sin dato",IF(AH1500-AO1500&gt;Resumen!$B$6,"Sobre-exhibido",IF(AO1500-AH1500&gt;Resumen!$B$6,"Sub-exhibido","En línea")))</f>
        <v>Sin dato</v>
      </c>
      <c r="AV1500" s="22" t="str">
        <f aca="false">IF(AT1500="","",IF(AT1500="Alto Potencial / Bajo Share",1,IF(AT1500="Alto Potencial / Alto Share",2,IF(AT1500="Bajo Potencial / Alto Share",3,4))))</f>
        <v/>
      </c>
      <c r="AW1500" s="22" t="str">
        <f aca="false">IF(Q1500="No","Sin competencia directa",IF(AV1500=1,"1 - Foco Conquista (Alto Pot / Bajo Share)",IF(AV1500=2,"2 - Foco Defensa (Alto Pot / Alto Share)",IF(AV1500=3,"3 - Monitoreo (Bajo Pot / Alto Share)","4 - Baja Prioridad (Bajo Pot / Bajo Share)"))))</f>
        <v>Sin competencia directa</v>
      </c>
      <c r="AX1500" s="12" t="str">
        <f aca="false">IF(OR(IFERROR(AND(W1500&lt;&gt;"",Y1500&lt;&gt;"",Y1500-W1500&gt;Resumen!$B$8),FALSE()),IFERROR(AND(X1500&lt;&gt;"",Y1500&lt;&gt;"",Y1500-X1500&gt;Resumen!$B$8),FALSE())),MAX(IF(IFERROR(AND(W1500&lt;&gt;"",Y1500&lt;&gt;"",Y1500-W1500&gt;Resumen!$B$8),FALSE()),Y1500-W1500,0),IF(IFERROR(AND(X1500&lt;&gt;"",Y1500&lt;&gt;"",Y1500-X1500&gt;Resumen!$B$8),FALSE()),Y1500-X1500,0)),"")</f>
        <v/>
      </c>
      <c r="AY1500" s="22" t="str">
        <f aca="false">IF(OR(IFERROR(AND(W1500&lt;&gt;"",Y1500&lt;&gt;"",Y1500-W1500&gt;Resumen!$B$8),FALSE()),IFERROR(AND(X1500&lt;&gt;"",Y1500&lt;&gt;"",Y1500-X1500&gt;Resumen!$B$8),FALSE())),TRIM("Lays tiene mayor markup que "&amp;IF(IFERROR(AND(W1500&lt;&gt;"",Y1500&lt;&gt;"",Y1500-W1500&gt;Resumen!$B$8),FALSE()),"Quento ","")&amp;IF(IFERROR(AND(X1500&lt;&gt;"",Y1500&lt;&gt;"",Y1500-X1500&gt;Resumen!$B$8),FALSE()),"Julicroc ","")&amp;"en este PDV"),"")</f>
        <v/>
      </c>
      <c r="AZ1500" s="22" t="str">
        <f aca="false">IF(COUNTIF('Plan Pehuamar - Lista'!$A$2:$A$167,A1500)&gt;0,"Sí","No")</f>
        <v>No</v>
      </c>
      <c r="BA1500" s="22" t="str">
        <f aca="false">IF(COUNTIF('Plan Combo 9+1'!$A$2:$A$226,A1500)&gt;0,"Sí","No")</f>
        <v>No</v>
      </c>
      <c r="BB1500" s="22" t="str">
        <f aca="false">IF(AH1500="","No",IF(BA1500="Sí",IF((AO1500-AH1500)&gt;Resumen!$B$6,"Sí","No"),IF((AO1500-AH1500)&gt;=Resumen!$B$132,"Sí","No")))</f>
        <v>No</v>
      </c>
      <c r="BC1500" s="22" t="str">
        <f aca="false">IF(AND(N1500="Sí",AL1500="Sí",AI1500=0),"Sí","No")</f>
        <v>No</v>
      </c>
      <c r="BD1500" s="22" t="str">
        <f aca="false">IF(COUNTIF('Plan 9+1 (con Pehuamar)'!$A$2:$A$227,A1500)&gt;0,"Sí","No")</f>
        <v>No</v>
      </c>
    </row>
    <row r="1501" customFormat="false" ht="15" hidden="false" customHeight="true" outlineLevel="0" collapsed="false">
      <c r="A1501" s="6" t="n">
        <v>402438</v>
      </c>
      <c r="B1501" s="6" t="n">
        <v>7</v>
      </c>
      <c r="C1501" s="6" t="n">
        <v>704</v>
      </c>
      <c r="D1501" s="6" t="s">
        <v>359</v>
      </c>
      <c r="E1501" s="6" t="s">
        <v>1669</v>
      </c>
      <c r="F1501" s="6" t="s">
        <v>201</v>
      </c>
      <c r="G1501" s="6" t="s">
        <v>129</v>
      </c>
      <c r="H1501" s="6" t="s">
        <v>197</v>
      </c>
      <c r="I1501" s="27" t="n">
        <v>50</v>
      </c>
      <c r="J1501" s="27" t="n">
        <v>0</v>
      </c>
      <c r="K1501" s="27" t="n">
        <v>30</v>
      </c>
      <c r="L1501" s="28" t="n">
        <f aca="false">I1501+J1501</f>
        <v>50</v>
      </c>
      <c r="M1501" s="28" t="n">
        <f aca="false">L1501+K1501</f>
        <v>80</v>
      </c>
      <c r="N1501" s="22" t="str">
        <f aca="false">IF(I1501&gt;0,"Sí","No")</f>
        <v>Sí</v>
      </c>
      <c r="O1501" s="22" t="str">
        <f aca="false">IF(J1501&gt;0,"Sí","No")</f>
        <v>No</v>
      </c>
      <c r="P1501" s="22" t="str">
        <f aca="false">IF(K1501&gt;0,"Sí","No")</f>
        <v>Sí</v>
      </c>
      <c r="Q1501" s="22" t="str">
        <f aca="false">IF(OR(I1501&gt;0,J1501&gt;0),"Sí","No")</f>
        <v>Sí</v>
      </c>
      <c r="R1501" s="27" t="n">
        <v>1800</v>
      </c>
      <c r="S1501" s="27" t="n">
        <v>2700</v>
      </c>
      <c r="T1501" s="27"/>
      <c r="U1501" s="27"/>
      <c r="V1501" s="27" t="n">
        <v>3500</v>
      </c>
      <c r="W1501" s="12" t="n">
        <f aca="false">IF(AND(I1501&gt;0,R1501&gt;0),(S1501-R1501)/R1501,"")</f>
        <v>0.5</v>
      </c>
      <c r="X1501" s="12" t="str">
        <f aca="false">IF(AND(J1501&gt;0,T1501&gt;0),(U1501-T1501)/T1501,"")</f>
        <v/>
      </c>
      <c r="Y1501" s="12" t="n">
        <f aca="false">IF(AND(K1501&gt;0,V1501&gt;0),(V1501-Resumen!$B$7)/Resumen!$B$7,"")</f>
        <v>0.4</v>
      </c>
      <c r="Z1501" s="28" t="n">
        <f aca="false">IF(AND(K1501&gt;0,I1501&gt;0,V1501&gt;0,S1501&gt;0),V1501-S1501,"")</f>
        <v>800</v>
      </c>
      <c r="AA1501" s="12" t="n">
        <f aca="false">IF(Z1501&lt;&gt;"",Z1501/S1501,"")</f>
        <v>0.296296296296296</v>
      </c>
      <c r="AB1501" s="28" t="str">
        <f aca="false">IF(AND(K1501&gt;0,J1501&gt;0,V1501&gt;0,U1501&gt;0),V1501-U1501,"")</f>
        <v/>
      </c>
      <c r="AC1501" s="12" t="str">
        <f aca="false">IF(AB1501&lt;&gt;"",AB1501/U1501,"")</f>
        <v/>
      </c>
      <c r="AD1501" s="27" t="n">
        <v>8</v>
      </c>
      <c r="AE1501" s="27" t="n">
        <v>10</v>
      </c>
      <c r="AF1501" s="27" t="n">
        <v>0</v>
      </c>
      <c r="AG1501" s="28" t="n">
        <f aca="false">AD1501+AE1501+AF1501</f>
        <v>18</v>
      </c>
      <c r="AH1501" s="12" t="n">
        <f aca="false">IF(AG1501&gt;0,AD1501/AG1501,"")</f>
        <v>0.444444444444444</v>
      </c>
      <c r="AI1501" s="27" t="n">
        <v>0</v>
      </c>
      <c r="AJ1501" s="27" t="n">
        <v>1</v>
      </c>
      <c r="AK1501" s="27" t="n">
        <v>0</v>
      </c>
      <c r="AL1501" s="22" t="str">
        <f aca="false">IF(OR(AJ1501&gt;0,AK1501&gt;0),"Sí","No")</f>
        <v>Sí</v>
      </c>
      <c r="AM1501" s="6" t="s">
        <v>397</v>
      </c>
      <c r="AN1501" s="6"/>
      <c r="AO1501" s="12" t="n">
        <f aca="false">IF(M1501&gt;0,K1501/M1501,"")</f>
        <v>0.375</v>
      </c>
      <c r="AP1501" s="22" t="str">
        <f aca="false">IF(M1501&gt;=Resumen!$B$5,"Alto","Bajo")</f>
        <v>Alto</v>
      </c>
      <c r="AQ1501" s="22" t="str">
        <f aca="false">IF(AO1501&gt;=Resumen!$B$28,"Alto","Bajo")</f>
        <v>Bajo</v>
      </c>
      <c r="AR1501" s="22" t="str">
        <f aca="false">AP1501&amp;" Potencial / "&amp;AQ1501&amp;" Share"</f>
        <v>Alto Potencial / Bajo Share</v>
      </c>
      <c r="AS1501" s="22" t="str">
        <f aca="false">IF(Q1501="Sí",IF(AO1501&gt;=Resumen!$B$29,"Alto","Bajo"),"")</f>
        <v>Bajo</v>
      </c>
      <c r="AT1501" s="22" t="str">
        <f aca="false">IF(AS1501&lt;&gt;"",AP1501&amp;" Potencial / "&amp;AS1501&amp;" Share","")</f>
        <v>Alto Potencial / Bajo Share</v>
      </c>
      <c r="AU1501" s="22" t="str">
        <f aca="false">IF(AH1501="","Sin dato",IF(AH1501-AO1501&gt;Resumen!$B$6,"Sobre-exhibido",IF(AO1501-AH1501&gt;Resumen!$B$6,"Sub-exhibido","En línea")))</f>
        <v>Sobre-exhibido</v>
      </c>
      <c r="AV1501" s="22" t="n">
        <f aca="false">IF(AT1501="","",IF(AT1501="Alto Potencial / Bajo Share",1,IF(AT1501="Alto Potencial / Alto Share",2,IF(AT1501="Bajo Potencial / Alto Share",3,4))))</f>
        <v>1</v>
      </c>
      <c r="AW1501" s="22" t="str">
        <f aca="false">IF(Q1501="No","Sin competencia directa",IF(AV1501=1,"1 - Foco Conquista (Alto Pot / Bajo Share)",IF(AV1501=2,"2 - Foco Defensa (Alto Pot / Alto Share)",IF(AV1501=3,"3 - Monitoreo (Bajo Pot / Alto Share)","4 - Baja Prioridad (Bajo Pot / Bajo Share)"))))</f>
        <v>1 - Foco Conquista (Alto Pot / Bajo Share)</v>
      </c>
      <c r="AX1501" s="12" t="str">
        <f aca="false">IF(OR(IFERROR(AND(W1501&lt;&gt;"",Y1501&lt;&gt;"",Y1501-W1501&gt;Resumen!$B$8),FALSE()),IFERROR(AND(X1501&lt;&gt;"",Y1501&lt;&gt;"",Y1501-X1501&gt;Resumen!$B$8),FALSE())),MAX(IF(IFERROR(AND(W1501&lt;&gt;"",Y1501&lt;&gt;"",Y1501-W1501&gt;Resumen!$B$8),FALSE()),Y1501-W1501,0),IF(IFERROR(AND(X1501&lt;&gt;"",Y1501&lt;&gt;"",Y1501-X1501&gt;Resumen!$B$8),FALSE()),Y1501-X1501,0)),"")</f>
        <v/>
      </c>
      <c r="AY1501" s="22" t="str">
        <f aca="false">IF(OR(IFERROR(AND(W1501&lt;&gt;"",Y1501&lt;&gt;"",Y1501-W1501&gt;Resumen!$B$8),FALSE()),IFERROR(AND(X1501&lt;&gt;"",Y1501&lt;&gt;"",Y1501-X1501&gt;Resumen!$B$8),FALSE())),TRIM("Lays tiene mayor markup que "&amp;IF(IFERROR(AND(W1501&lt;&gt;"",Y1501&lt;&gt;"",Y1501-W1501&gt;Resumen!$B$8),FALSE()),"Quento ","")&amp;IF(IFERROR(AND(X1501&lt;&gt;"",Y1501&lt;&gt;"",Y1501-X1501&gt;Resumen!$B$8),FALSE()),"Julicroc ","")&amp;"en este PDV"),"")</f>
        <v/>
      </c>
      <c r="AZ1501" s="22" t="str">
        <f aca="false">IF(COUNTIF('Plan Pehuamar - Lista'!$A$2:$A$167,A1501)&gt;0,"Sí","No")</f>
        <v>No</v>
      </c>
      <c r="BA1501" s="22" t="str">
        <f aca="false">IF(COUNTIF('Plan Combo 9+1'!$A$2:$A$226,A1501)&gt;0,"Sí","No")</f>
        <v>Sí</v>
      </c>
      <c r="BB1501" s="22" t="str">
        <f aca="false">IF(AH1501="","No",IF(BA1501="Sí",IF((AO1501-AH1501)&gt;Resumen!$B$6,"Sí","No"),IF((AO1501-AH1501)&gt;=Resumen!$B$132,"Sí","No")))</f>
        <v>No</v>
      </c>
      <c r="BC1501" s="22" t="str">
        <f aca="false">IF(AND(N1501="Sí",AL1501="Sí",AI1501=0),"Sí","No")</f>
        <v>Sí</v>
      </c>
      <c r="BD1501" s="22" t="str">
        <f aca="false">IF(COUNTIF('Plan 9+1 (con Pehuamar)'!$A$2:$A$227,A1501)&gt;0,"Sí","No")</f>
        <v>No</v>
      </c>
    </row>
    <row r="1502" customFormat="false" ht="15" hidden="false" customHeight="true" outlineLevel="0" collapsed="false">
      <c r="A1502" s="6" t="n">
        <v>402442</v>
      </c>
      <c r="B1502" s="6" t="n">
        <v>7</v>
      </c>
      <c r="C1502" s="6" t="n">
        <v>704</v>
      </c>
      <c r="D1502" s="6" t="s">
        <v>359</v>
      </c>
      <c r="E1502" s="6" t="s">
        <v>1670</v>
      </c>
      <c r="F1502" s="6" t="s">
        <v>201</v>
      </c>
      <c r="G1502" s="6" t="s">
        <v>129</v>
      </c>
      <c r="H1502" s="6" t="s">
        <v>197</v>
      </c>
      <c r="I1502" s="27" t="n">
        <v>25</v>
      </c>
      <c r="J1502" s="27" t="n">
        <v>0</v>
      </c>
      <c r="K1502" s="27" t="n">
        <v>10</v>
      </c>
      <c r="L1502" s="28" t="n">
        <f aca="false">I1502+J1502</f>
        <v>25</v>
      </c>
      <c r="M1502" s="28" t="n">
        <f aca="false">L1502+K1502</f>
        <v>35</v>
      </c>
      <c r="N1502" s="22" t="str">
        <f aca="false">IF(I1502&gt;0,"Sí","No")</f>
        <v>Sí</v>
      </c>
      <c r="O1502" s="22" t="str">
        <f aca="false">IF(J1502&gt;0,"Sí","No")</f>
        <v>No</v>
      </c>
      <c r="P1502" s="22" t="str">
        <f aca="false">IF(K1502&gt;0,"Sí","No")</f>
        <v>Sí</v>
      </c>
      <c r="Q1502" s="22" t="str">
        <f aca="false">IF(OR(I1502&gt;0,J1502&gt;0),"Sí","No")</f>
        <v>Sí</v>
      </c>
      <c r="R1502" s="27" t="n">
        <v>1800</v>
      </c>
      <c r="S1502" s="27" t="n">
        <v>3000</v>
      </c>
      <c r="T1502" s="27"/>
      <c r="U1502" s="27"/>
      <c r="V1502" s="27" t="n">
        <v>3500</v>
      </c>
      <c r="W1502" s="12" t="n">
        <f aca="false">IF(AND(I1502&gt;0,R1502&gt;0),(S1502-R1502)/R1502,"")</f>
        <v>0.666666666666667</v>
      </c>
      <c r="X1502" s="12" t="str">
        <f aca="false">IF(AND(J1502&gt;0,T1502&gt;0),(U1502-T1502)/T1502,"")</f>
        <v/>
      </c>
      <c r="Y1502" s="12" t="n">
        <f aca="false">IF(AND(K1502&gt;0,V1502&gt;0),(V1502-Resumen!$B$7)/Resumen!$B$7,"")</f>
        <v>0.4</v>
      </c>
      <c r="Z1502" s="28" t="n">
        <f aca="false">IF(AND(K1502&gt;0,I1502&gt;0,V1502&gt;0,S1502&gt;0),V1502-S1502,"")</f>
        <v>500</v>
      </c>
      <c r="AA1502" s="12" t="n">
        <f aca="false">IF(Z1502&lt;&gt;"",Z1502/S1502,"")</f>
        <v>0.166666666666667</v>
      </c>
      <c r="AB1502" s="28" t="str">
        <f aca="false">IF(AND(K1502&gt;0,J1502&gt;0,V1502&gt;0,U1502&gt;0),V1502-U1502,"")</f>
        <v/>
      </c>
      <c r="AC1502" s="12" t="str">
        <f aca="false">IF(AB1502&lt;&gt;"",AB1502/U1502,"")</f>
        <v/>
      </c>
      <c r="AD1502" s="27" t="n">
        <v>4</v>
      </c>
      <c r="AE1502" s="27" t="n">
        <v>6</v>
      </c>
      <c r="AF1502" s="27" t="n">
        <v>0</v>
      </c>
      <c r="AG1502" s="28" t="n">
        <f aca="false">AD1502+AE1502+AF1502</f>
        <v>10</v>
      </c>
      <c r="AH1502" s="12" t="n">
        <f aca="false">IF(AG1502&gt;0,AD1502/AG1502,"")</f>
        <v>0.4</v>
      </c>
      <c r="AI1502" s="27" t="n">
        <v>1</v>
      </c>
      <c r="AJ1502" s="27" t="n">
        <v>1</v>
      </c>
      <c r="AK1502" s="27" t="n">
        <v>0</v>
      </c>
      <c r="AL1502" s="22" t="str">
        <f aca="false">IF(OR(AJ1502&gt;0,AK1502&gt;0),"Sí","No")</f>
        <v>Sí</v>
      </c>
      <c r="AM1502" s="6" t="s">
        <v>198</v>
      </c>
      <c r="AN1502" s="6"/>
      <c r="AO1502" s="12" t="n">
        <f aca="false">IF(M1502&gt;0,K1502/M1502,"")</f>
        <v>0.285714285714286</v>
      </c>
      <c r="AP1502" s="22" t="str">
        <f aca="false">IF(M1502&gt;=Resumen!$B$5,"Alto","Bajo")</f>
        <v>Bajo</v>
      </c>
      <c r="AQ1502" s="22" t="str">
        <f aca="false">IF(AO1502&gt;=Resumen!$B$28,"Alto","Bajo")</f>
        <v>Bajo</v>
      </c>
      <c r="AR1502" s="22" t="str">
        <f aca="false">AP1502&amp;" Potencial / "&amp;AQ1502&amp;" Share"</f>
        <v>Bajo Potencial / Bajo Share</v>
      </c>
      <c r="AS1502" s="22" t="str">
        <f aca="false">IF(Q1502="Sí",IF(AO1502&gt;=Resumen!$B$29,"Alto","Bajo"),"")</f>
        <v>Bajo</v>
      </c>
      <c r="AT1502" s="22" t="str">
        <f aca="false">IF(AS1502&lt;&gt;"",AP1502&amp;" Potencial / "&amp;AS1502&amp;" Share","")</f>
        <v>Bajo Potencial / Bajo Share</v>
      </c>
      <c r="AU1502" s="22" t="str">
        <f aca="false">IF(AH1502="","Sin dato",IF(AH1502-AO1502&gt;Resumen!$B$6,"Sobre-exhibido",IF(AO1502-AH1502&gt;Resumen!$B$6,"Sub-exhibido","En línea")))</f>
        <v>Sobre-exhibido</v>
      </c>
      <c r="AV1502" s="22" t="n">
        <f aca="false">IF(AT1502="","",IF(AT1502="Alto Potencial / Bajo Share",1,IF(AT1502="Alto Potencial / Alto Share",2,IF(AT1502="Bajo Potencial / Alto Share",3,4))))</f>
        <v>4</v>
      </c>
      <c r="AW1502" s="22" t="str">
        <f aca="false">IF(Q1502="No","Sin competencia directa",IF(AV1502=1,"1 - Foco Conquista (Alto Pot / Bajo Share)",IF(AV1502=2,"2 - Foco Defensa (Alto Pot / Alto Share)",IF(AV1502=3,"3 - Monitoreo (Bajo Pot / Alto Share)","4 - Baja Prioridad (Bajo Pot / Bajo Share)"))))</f>
        <v>4 - Baja Prioridad (Bajo Pot / Bajo Share)</v>
      </c>
      <c r="AX1502" s="12" t="str">
        <f aca="false">IF(OR(IFERROR(AND(W1502&lt;&gt;"",Y1502&lt;&gt;"",Y1502-W1502&gt;Resumen!$B$8),FALSE()),IFERROR(AND(X1502&lt;&gt;"",Y1502&lt;&gt;"",Y1502-X1502&gt;Resumen!$B$8),FALSE())),MAX(IF(IFERROR(AND(W1502&lt;&gt;"",Y1502&lt;&gt;"",Y1502-W1502&gt;Resumen!$B$8),FALSE()),Y1502-W1502,0),IF(IFERROR(AND(X1502&lt;&gt;"",Y1502&lt;&gt;"",Y1502-X1502&gt;Resumen!$B$8),FALSE()),Y1502-X1502,0)),"")</f>
        <v/>
      </c>
      <c r="AY1502" s="22" t="str">
        <f aca="false">IF(OR(IFERROR(AND(W1502&lt;&gt;"",Y1502&lt;&gt;"",Y1502-W1502&gt;Resumen!$B$8),FALSE()),IFERROR(AND(X1502&lt;&gt;"",Y1502&lt;&gt;"",Y1502-X1502&gt;Resumen!$B$8),FALSE())),TRIM("Lays tiene mayor markup que "&amp;IF(IFERROR(AND(W1502&lt;&gt;"",Y1502&lt;&gt;"",Y1502-W1502&gt;Resumen!$B$8),FALSE()),"Quento ","")&amp;IF(IFERROR(AND(X1502&lt;&gt;"",Y1502&lt;&gt;"",Y1502-X1502&gt;Resumen!$B$8),FALSE()),"Julicroc ","")&amp;"en este PDV"),"")</f>
        <v/>
      </c>
      <c r="AZ1502" s="22" t="str">
        <f aca="false">IF(COUNTIF('Plan Pehuamar - Lista'!$A$2:$A$167,A1502)&gt;0,"Sí","No")</f>
        <v>No</v>
      </c>
      <c r="BA1502" s="22" t="str">
        <f aca="false">IF(COUNTIF('Plan Combo 9+1'!$A$2:$A$226,A1502)&gt;0,"Sí","No")</f>
        <v>No</v>
      </c>
      <c r="BB1502" s="22" t="str">
        <f aca="false">IF(AH1502="","No",IF(BA1502="Sí",IF((AO1502-AH1502)&gt;Resumen!$B$6,"Sí","No"),IF((AO1502-AH1502)&gt;=Resumen!$B$132,"Sí","No")))</f>
        <v>No</v>
      </c>
      <c r="BC1502" s="22" t="str">
        <f aca="false">IF(AND(N1502="Sí",AL1502="Sí",AI1502=0),"Sí","No")</f>
        <v>No</v>
      </c>
      <c r="BD1502" s="22" t="str">
        <f aca="false">IF(COUNTIF('Plan 9+1 (con Pehuamar)'!$A$2:$A$227,A1502)&gt;0,"Sí","No")</f>
        <v>No</v>
      </c>
    </row>
    <row r="1503" customFormat="false" ht="15" hidden="false" customHeight="true" outlineLevel="0" collapsed="false">
      <c r="A1503" s="6" t="n">
        <v>402444</v>
      </c>
      <c r="B1503" s="6" t="n">
        <v>7</v>
      </c>
      <c r="C1503" s="6" t="n">
        <v>704</v>
      </c>
      <c r="D1503" s="6" t="s">
        <v>359</v>
      </c>
      <c r="E1503" s="6" t="s">
        <v>1671</v>
      </c>
      <c r="F1503" s="6" t="s">
        <v>201</v>
      </c>
      <c r="G1503" s="6" t="s">
        <v>129</v>
      </c>
      <c r="H1503" s="6" t="s">
        <v>197</v>
      </c>
      <c r="I1503" s="27" t="n">
        <v>50</v>
      </c>
      <c r="J1503" s="27" t="n">
        <v>0</v>
      </c>
      <c r="K1503" s="27" t="n">
        <v>30</v>
      </c>
      <c r="L1503" s="28" t="n">
        <f aca="false">I1503+J1503</f>
        <v>50</v>
      </c>
      <c r="M1503" s="28" t="n">
        <f aca="false">L1503+K1503</f>
        <v>80</v>
      </c>
      <c r="N1503" s="22" t="str">
        <f aca="false">IF(I1503&gt;0,"Sí","No")</f>
        <v>Sí</v>
      </c>
      <c r="O1503" s="22" t="str">
        <f aca="false">IF(J1503&gt;0,"Sí","No")</f>
        <v>No</v>
      </c>
      <c r="P1503" s="22" t="str">
        <f aca="false">IF(K1503&gt;0,"Sí","No")</f>
        <v>Sí</v>
      </c>
      <c r="Q1503" s="22" t="str">
        <f aca="false">IF(OR(I1503&gt;0,J1503&gt;0),"Sí","No")</f>
        <v>Sí</v>
      </c>
      <c r="R1503" s="27" t="n">
        <v>2800</v>
      </c>
      <c r="S1503" s="27" t="n">
        <v>3000</v>
      </c>
      <c r="T1503" s="27"/>
      <c r="U1503" s="27"/>
      <c r="V1503" s="27" t="n">
        <v>3700</v>
      </c>
      <c r="W1503" s="12" t="n">
        <f aca="false">IF(AND(I1503&gt;0,R1503&gt;0),(S1503-R1503)/R1503,"")</f>
        <v>0.0714285714285714</v>
      </c>
      <c r="X1503" s="12" t="str">
        <f aca="false">IF(AND(J1503&gt;0,T1503&gt;0),(U1503-T1503)/T1503,"")</f>
        <v/>
      </c>
      <c r="Y1503" s="12" t="n">
        <f aca="false">IF(AND(K1503&gt;0,V1503&gt;0),(V1503-Resumen!$B$7)/Resumen!$B$7,"")</f>
        <v>0.48</v>
      </c>
      <c r="Z1503" s="28" t="n">
        <f aca="false">IF(AND(K1503&gt;0,I1503&gt;0,V1503&gt;0,S1503&gt;0),V1503-S1503,"")</f>
        <v>700</v>
      </c>
      <c r="AA1503" s="12" t="n">
        <f aca="false">IF(Z1503&lt;&gt;"",Z1503/S1503,"")</f>
        <v>0.233333333333333</v>
      </c>
      <c r="AB1503" s="28" t="str">
        <f aca="false">IF(AND(K1503&gt;0,J1503&gt;0,V1503&gt;0,U1503&gt;0),V1503-U1503,"")</f>
        <v/>
      </c>
      <c r="AC1503" s="12" t="str">
        <f aca="false">IF(AB1503&lt;&gt;"",AB1503/U1503,"")</f>
        <v/>
      </c>
      <c r="AD1503" s="27" t="n">
        <v>7</v>
      </c>
      <c r="AE1503" s="27" t="n">
        <v>8</v>
      </c>
      <c r="AF1503" s="27" t="n">
        <v>0</v>
      </c>
      <c r="AG1503" s="28" t="n">
        <f aca="false">AD1503+AE1503+AF1503</f>
        <v>15</v>
      </c>
      <c r="AH1503" s="12" t="n">
        <f aca="false">IF(AG1503&gt;0,AD1503/AG1503,"")</f>
        <v>0.466666666666667</v>
      </c>
      <c r="AI1503" s="27" t="n">
        <v>1</v>
      </c>
      <c r="AJ1503" s="27" t="n">
        <v>1</v>
      </c>
      <c r="AK1503" s="27" t="n">
        <v>0</v>
      </c>
      <c r="AL1503" s="22" t="str">
        <f aca="false">IF(OR(AJ1503&gt;0,AK1503&gt;0),"Sí","No")</f>
        <v>Sí</v>
      </c>
      <c r="AM1503" s="6" t="s">
        <v>397</v>
      </c>
      <c r="AN1503" s="6"/>
      <c r="AO1503" s="12" t="n">
        <f aca="false">IF(M1503&gt;0,K1503/M1503,"")</f>
        <v>0.375</v>
      </c>
      <c r="AP1503" s="22" t="str">
        <f aca="false">IF(M1503&gt;=Resumen!$B$5,"Alto","Bajo")</f>
        <v>Alto</v>
      </c>
      <c r="AQ1503" s="22" t="str">
        <f aca="false">IF(AO1503&gt;=Resumen!$B$28,"Alto","Bajo")</f>
        <v>Bajo</v>
      </c>
      <c r="AR1503" s="22" t="str">
        <f aca="false">AP1503&amp;" Potencial / "&amp;AQ1503&amp;" Share"</f>
        <v>Alto Potencial / Bajo Share</v>
      </c>
      <c r="AS1503" s="22" t="str">
        <f aca="false">IF(Q1503="Sí",IF(AO1503&gt;=Resumen!$B$29,"Alto","Bajo"),"")</f>
        <v>Bajo</v>
      </c>
      <c r="AT1503" s="22" t="str">
        <f aca="false">IF(AS1503&lt;&gt;"",AP1503&amp;" Potencial / "&amp;AS1503&amp;" Share","")</f>
        <v>Alto Potencial / Bajo Share</v>
      </c>
      <c r="AU1503" s="22" t="str">
        <f aca="false">IF(AH1503="","Sin dato",IF(AH1503-AO1503&gt;Resumen!$B$6,"Sobre-exhibido",IF(AO1503-AH1503&gt;Resumen!$B$6,"Sub-exhibido","En línea")))</f>
        <v>Sobre-exhibido</v>
      </c>
      <c r="AV1503" s="22" t="n">
        <f aca="false">IF(AT1503="","",IF(AT1503="Alto Potencial / Bajo Share",1,IF(AT1503="Alto Potencial / Alto Share",2,IF(AT1503="Bajo Potencial / Alto Share",3,4))))</f>
        <v>1</v>
      </c>
      <c r="AW1503" s="22" t="str">
        <f aca="false">IF(Q1503="No","Sin competencia directa",IF(AV1503=1,"1 - Foco Conquista (Alto Pot / Bajo Share)",IF(AV1503=2,"2 - Foco Defensa (Alto Pot / Alto Share)",IF(AV1503=3,"3 - Monitoreo (Bajo Pot / Alto Share)","4 - Baja Prioridad (Bajo Pot / Bajo Share)"))))</f>
        <v>1 - Foco Conquista (Alto Pot / Bajo Share)</v>
      </c>
      <c r="AX1503" s="12" t="n">
        <f aca="false">IF(OR(IFERROR(AND(W1503&lt;&gt;"",Y1503&lt;&gt;"",Y1503-W1503&gt;Resumen!$B$8),FALSE()),IFERROR(AND(X1503&lt;&gt;"",Y1503&lt;&gt;"",Y1503-X1503&gt;Resumen!$B$8),FALSE())),MAX(IF(IFERROR(AND(W1503&lt;&gt;"",Y1503&lt;&gt;"",Y1503-W1503&gt;Resumen!$B$8),FALSE()),Y1503-W1503,0),IF(IFERROR(AND(X1503&lt;&gt;"",Y1503&lt;&gt;"",Y1503-X1503&gt;Resumen!$B$8),FALSE()),Y1503-X1503,0)),"")</f>
        <v>0.408571428571429</v>
      </c>
      <c r="AY1503" s="22" t="str">
        <f aca="false">IF(OR(IFERROR(AND(W1503&lt;&gt;"",Y1503&lt;&gt;"",Y1503-W1503&gt;Resumen!$B$8),FALSE()),IFERROR(AND(X1503&lt;&gt;"",Y1503&lt;&gt;"",Y1503-X1503&gt;Resumen!$B$8),FALSE())),TRIM("Lays tiene mayor markup que "&amp;IF(IFERROR(AND(W1503&lt;&gt;"",Y1503&lt;&gt;"",Y1503-W1503&gt;Resumen!$B$8),FALSE()),"Quento ","")&amp;IF(IFERROR(AND(X1503&lt;&gt;"",Y1503&lt;&gt;"",Y1503-X1503&gt;Resumen!$B$8),FALSE()),"Julicroc ","")&amp;"en este PDV"),"")</f>
        <v>Lays tiene mayor markup que Quento en este PDV</v>
      </c>
      <c r="AZ1503" s="22" t="str">
        <f aca="false">IF(COUNTIF('Plan Pehuamar - Lista'!$A$2:$A$167,A1503)&gt;0,"Sí","No")</f>
        <v>No</v>
      </c>
      <c r="BA1503" s="22" t="str">
        <f aca="false">IF(COUNTIF('Plan Combo 9+1'!$A$2:$A$226,A1503)&gt;0,"Sí","No")</f>
        <v>Sí</v>
      </c>
      <c r="BB1503" s="22" t="str">
        <f aca="false">IF(AH1503="","No",IF(BA1503="Sí",IF((AO1503-AH1503)&gt;Resumen!$B$6,"Sí","No"),IF((AO1503-AH1503)&gt;=Resumen!$B$132,"Sí","No")))</f>
        <v>No</v>
      </c>
      <c r="BC1503" s="22" t="str">
        <f aca="false">IF(AND(N1503="Sí",AL1503="Sí",AI1503=0),"Sí","No")</f>
        <v>No</v>
      </c>
      <c r="BD1503" s="22" t="str">
        <f aca="false">IF(COUNTIF('Plan 9+1 (con Pehuamar)'!$A$2:$A$227,A1503)&gt;0,"Sí","No")</f>
        <v>No</v>
      </c>
    </row>
    <row r="1504" customFormat="false" ht="15" hidden="false" customHeight="true" outlineLevel="0" collapsed="false">
      <c r="A1504" s="6" t="n">
        <v>402455</v>
      </c>
      <c r="B1504" s="6" t="n">
        <v>7</v>
      </c>
      <c r="C1504" s="6" t="n">
        <v>704</v>
      </c>
      <c r="D1504" s="6" t="s">
        <v>359</v>
      </c>
      <c r="E1504" s="6" t="s">
        <v>1672</v>
      </c>
      <c r="F1504" s="6" t="s">
        <v>206</v>
      </c>
      <c r="G1504" s="6" t="s">
        <v>129</v>
      </c>
      <c r="H1504" s="6" t="s">
        <v>197</v>
      </c>
      <c r="I1504" s="27" t="n">
        <v>25</v>
      </c>
      <c r="J1504" s="27" t="n">
        <v>0</v>
      </c>
      <c r="K1504" s="27" t="n">
        <v>10</v>
      </c>
      <c r="L1504" s="28" t="n">
        <f aca="false">I1504+J1504</f>
        <v>25</v>
      </c>
      <c r="M1504" s="28" t="n">
        <f aca="false">L1504+K1504</f>
        <v>35</v>
      </c>
      <c r="N1504" s="22" t="str">
        <f aca="false">IF(I1504&gt;0,"Sí","No")</f>
        <v>Sí</v>
      </c>
      <c r="O1504" s="22" t="str">
        <f aca="false">IF(J1504&gt;0,"Sí","No")</f>
        <v>No</v>
      </c>
      <c r="P1504" s="22" t="str">
        <f aca="false">IF(K1504&gt;0,"Sí","No")</f>
        <v>Sí</v>
      </c>
      <c r="Q1504" s="22" t="str">
        <f aca="false">IF(OR(I1504&gt;0,J1504&gt;0),"Sí","No")</f>
        <v>Sí</v>
      </c>
      <c r="R1504" s="27" t="n">
        <v>1800</v>
      </c>
      <c r="S1504" s="27" t="n">
        <v>2800</v>
      </c>
      <c r="T1504" s="27"/>
      <c r="U1504" s="27"/>
      <c r="V1504" s="27" t="n">
        <v>3500</v>
      </c>
      <c r="W1504" s="12" t="n">
        <f aca="false">IF(AND(I1504&gt;0,R1504&gt;0),(S1504-R1504)/R1504,"")</f>
        <v>0.555555555555556</v>
      </c>
      <c r="X1504" s="12" t="str">
        <f aca="false">IF(AND(J1504&gt;0,T1504&gt;0),(U1504-T1504)/T1504,"")</f>
        <v/>
      </c>
      <c r="Y1504" s="12" t="n">
        <f aca="false">IF(AND(K1504&gt;0,V1504&gt;0),(V1504-Resumen!$B$7)/Resumen!$B$7,"")</f>
        <v>0.4</v>
      </c>
      <c r="Z1504" s="28" t="n">
        <f aca="false">IF(AND(K1504&gt;0,I1504&gt;0,V1504&gt;0,S1504&gt;0),V1504-S1504,"")</f>
        <v>700</v>
      </c>
      <c r="AA1504" s="12" t="n">
        <f aca="false">IF(Z1504&lt;&gt;"",Z1504/S1504,"")</f>
        <v>0.25</v>
      </c>
      <c r="AB1504" s="28" t="str">
        <f aca="false">IF(AND(K1504&gt;0,J1504&gt;0,V1504&gt;0,U1504&gt;0),V1504-U1504,"")</f>
        <v/>
      </c>
      <c r="AC1504" s="12" t="str">
        <f aca="false">IF(AB1504&lt;&gt;"",AB1504/U1504,"")</f>
        <v/>
      </c>
      <c r="AD1504" s="27" t="n">
        <v>7</v>
      </c>
      <c r="AE1504" s="27" t="n">
        <v>8</v>
      </c>
      <c r="AF1504" s="27" t="n">
        <v>0</v>
      </c>
      <c r="AG1504" s="28" t="n">
        <f aca="false">AD1504+AE1504+AF1504</f>
        <v>15</v>
      </c>
      <c r="AH1504" s="12" t="n">
        <f aca="false">IF(AG1504&gt;0,AD1504/AG1504,"")</f>
        <v>0.466666666666667</v>
      </c>
      <c r="AI1504" s="27" t="n">
        <v>1</v>
      </c>
      <c r="AJ1504" s="27" t="n">
        <v>1</v>
      </c>
      <c r="AK1504" s="27" t="n">
        <v>0</v>
      </c>
      <c r="AL1504" s="22" t="str">
        <f aca="false">IF(OR(AJ1504&gt;0,AK1504&gt;0),"Sí","No")</f>
        <v>Sí</v>
      </c>
      <c r="AM1504" s="6" t="s">
        <v>397</v>
      </c>
      <c r="AN1504" s="6"/>
      <c r="AO1504" s="12" t="n">
        <f aca="false">IF(M1504&gt;0,K1504/M1504,"")</f>
        <v>0.285714285714286</v>
      </c>
      <c r="AP1504" s="22" t="str">
        <f aca="false">IF(M1504&gt;=Resumen!$B$5,"Alto","Bajo")</f>
        <v>Bajo</v>
      </c>
      <c r="AQ1504" s="22" t="str">
        <f aca="false">IF(AO1504&gt;=Resumen!$B$28,"Alto","Bajo")</f>
        <v>Bajo</v>
      </c>
      <c r="AR1504" s="22" t="str">
        <f aca="false">AP1504&amp;" Potencial / "&amp;AQ1504&amp;" Share"</f>
        <v>Bajo Potencial / Bajo Share</v>
      </c>
      <c r="AS1504" s="22" t="str">
        <f aca="false">IF(Q1504="Sí",IF(AO1504&gt;=Resumen!$B$29,"Alto","Bajo"),"")</f>
        <v>Bajo</v>
      </c>
      <c r="AT1504" s="22" t="str">
        <f aca="false">IF(AS1504&lt;&gt;"",AP1504&amp;" Potencial / "&amp;AS1504&amp;" Share","")</f>
        <v>Bajo Potencial / Bajo Share</v>
      </c>
      <c r="AU1504" s="22" t="str">
        <f aca="false">IF(AH1504="","Sin dato",IF(AH1504-AO1504&gt;Resumen!$B$6,"Sobre-exhibido",IF(AO1504-AH1504&gt;Resumen!$B$6,"Sub-exhibido","En línea")))</f>
        <v>Sobre-exhibido</v>
      </c>
      <c r="AV1504" s="22" t="n">
        <f aca="false">IF(AT1504="","",IF(AT1504="Alto Potencial / Bajo Share",1,IF(AT1504="Alto Potencial / Alto Share",2,IF(AT1504="Bajo Potencial / Alto Share",3,4))))</f>
        <v>4</v>
      </c>
      <c r="AW1504" s="22" t="str">
        <f aca="false">IF(Q1504="No","Sin competencia directa",IF(AV1504=1,"1 - Foco Conquista (Alto Pot / Bajo Share)",IF(AV1504=2,"2 - Foco Defensa (Alto Pot / Alto Share)",IF(AV1504=3,"3 - Monitoreo (Bajo Pot / Alto Share)","4 - Baja Prioridad (Bajo Pot / Bajo Share)"))))</f>
        <v>4 - Baja Prioridad (Bajo Pot / Bajo Share)</v>
      </c>
      <c r="AX1504" s="12" t="str">
        <f aca="false">IF(OR(IFERROR(AND(W1504&lt;&gt;"",Y1504&lt;&gt;"",Y1504-W1504&gt;Resumen!$B$8),FALSE()),IFERROR(AND(X1504&lt;&gt;"",Y1504&lt;&gt;"",Y1504-X1504&gt;Resumen!$B$8),FALSE())),MAX(IF(IFERROR(AND(W1504&lt;&gt;"",Y1504&lt;&gt;"",Y1504-W1504&gt;Resumen!$B$8),FALSE()),Y1504-W1504,0),IF(IFERROR(AND(X1504&lt;&gt;"",Y1504&lt;&gt;"",Y1504-X1504&gt;Resumen!$B$8),FALSE()),Y1504-X1504,0)),"")</f>
        <v/>
      </c>
      <c r="AY1504" s="22" t="str">
        <f aca="false">IF(OR(IFERROR(AND(W1504&lt;&gt;"",Y1504&lt;&gt;"",Y1504-W1504&gt;Resumen!$B$8),FALSE()),IFERROR(AND(X1504&lt;&gt;"",Y1504&lt;&gt;"",Y1504-X1504&gt;Resumen!$B$8),FALSE())),TRIM("Lays tiene mayor markup que "&amp;IF(IFERROR(AND(W1504&lt;&gt;"",Y1504&lt;&gt;"",Y1504-W1504&gt;Resumen!$B$8),FALSE()),"Quento ","")&amp;IF(IFERROR(AND(X1504&lt;&gt;"",Y1504&lt;&gt;"",Y1504-X1504&gt;Resumen!$B$8),FALSE()),"Julicroc ","")&amp;"en este PDV"),"")</f>
        <v/>
      </c>
      <c r="AZ1504" s="22" t="str">
        <f aca="false">IF(COUNTIF('Plan Pehuamar - Lista'!$A$2:$A$167,A1504)&gt;0,"Sí","No")</f>
        <v>No</v>
      </c>
      <c r="BA1504" s="22" t="str">
        <f aca="false">IF(COUNTIF('Plan Combo 9+1'!$A$2:$A$226,A1504)&gt;0,"Sí","No")</f>
        <v>No</v>
      </c>
      <c r="BB1504" s="22" t="str">
        <f aca="false">IF(AH1504="","No",IF(BA1504="Sí",IF((AO1504-AH1504)&gt;Resumen!$B$6,"Sí","No"),IF((AO1504-AH1504)&gt;=Resumen!$B$132,"Sí","No")))</f>
        <v>No</v>
      </c>
      <c r="BC1504" s="22" t="str">
        <f aca="false">IF(AND(N1504="Sí",AL1504="Sí",AI1504=0),"Sí","No")</f>
        <v>No</v>
      </c>
      <c r="BD1504" s="22" t="str">
        <f aca="false">IF(COUNTIF('Plan 9+1 (con Pehuamar)'!$A$2:$A$227,A1504)&gt;0,"Sí","No")</f>
        <v>No</v>
      </c>
    </row>
    <row r="1505" customFormat="false" ht="15" hidden="false" customHeight="true" outlineLevel="0" collapsed="false">
      <c r="A1505" s="6" t="n">
        <v>402467</v>
      </c>
      <c r="B1505" s="6" t="n">
        <v>7</v>
      </c>
      <c r="C1505" s="6" t="n">
        <v>704</v>
      </c>
      <c r="D1505" s="6" t="s">
        <v>359</v>
      </c>
      <c r="E1505" s="6" t="s">
        <v>1673</v>
      </c>
      <c r="F1505" s="6" t="s">
        <v>201</v>
      </c>
      <c r="G1505" s="6" t="s">
        <v>129</v>
      </c>
      <c r="H1505" s="6" t="s">
        <v>197</v>
      </c>
      <c r="I1505" s="27" t="n">
        <v>0</v>
      </c>
      <c r="J1505" s="27" t="n">
        <v>0</v>
      </c>
      <c r="K1505" s="27" t="n">
        <v>0.2</v>
      </c>
      <c r="L1505" s="28" t="n">
        <f aca="false">I1505+J1505</f>
        <v>0</v>
      </c>
      <c r="M1505" s="28" t="n">
        <f aca="false">L1505+K1505</f>
        <v>0.2</v>
      </c>
      <c r="N1505" s="22" t="str">
        <f aca="false">IF(I1505&gt;0,"Sí","No")</f>
        <v>No</v>
      </c>
      <c r="O1505" s="22" t="str">
        <f aca="false">IF(J1505&gt;0,"Sí","No")</f>
        <v>No</v>
      </c>
      <c r="P1505" s="22" t="str">
        <f aca="false">IF(K1505&gt;0,"Sí","No")</f>
        <v>Sí</v>
      </c>
      <c r="Q1505" s="22" t="str">
        <f aca="false">IF(OR(I1505&gt;0,J1505&gt;0),"Sí","No")</f>
        <v>No</v>
      </c>
      <c r="R1505" s="27"/>
      <c r="S1505" s="27"/>
      <c r="T1505" s="27"/>
      <c r="U1505" s="27"/>
      <c r="V1505" s="27"/>
      <c r="W1505" s="12" t="str">
        <f aca="false">IF(AND(I1505&gt;0,R1505&gt;0),(S1505-R1505)/R1505,"")</f>
        <v/>
      </c>
      <c r="X1505" s="12" t="str">
        <f aca="false">IF(AND(J1505&gt;0,T1505&gt;0),(U1505-T1505)/T1505,"")</f>
        <v/>
      </c>
      <c r="Y1505" s="12" t="str">
        <f aca="false">IF(AND(K1505&gt;0,V1505&gt;0),(V1505-Resumen!$B$7)/Resumen!$B$7,"")</f>
        <v/>
      </c>
      <c r="Z1505" s="28" t="str">
        <f aca="false">IF(AND(K1505&gt;0,I1505&gt;0,V1505&gt;0,S1505&gt;0),V1505-S1505,"")</f>
        <v/>
      </c>
      <c r="AA1505" s="12" t="str">
        <f aca="false">IF(Z1505&lt;&gt;"",Z1505/S1505,"")</f>
        <v/>
      </c>
      <c r="AB1505" s="28" t="str">
        <f aca="false">IF(AND(K1505&gt;0,J1505&gt;0,V1505&gt;0,U1505&gt;0),V1505-U1505,"")</f>
        <v/>
      </c>
      <c r="AC1505" s="12" t="str">
        <f aca="false">IF(AB1505&lt;&gt;"",AB1505/U1505,"")</f>
        <v/>
      </c>
      <c r="AD1505" s="27" t="n">
        <v>0</v>
      </c>
      <c r="AE1505" s="27" t="n">
        <v>0</v>
      </c>
      <c r="AF1505" s="27" t="n">
        <v>0</v>
      </c>
      <c r="AG1505" s="28" t="n">
        <f aca="false">AD1505+AE1505+AF1505</f>
        <v>0</v>
      </c>
      <c r="AH1505" s="12" t="str">
        <f aca="false">IF(AG1505&gt;0,AD1505/AG1505,"")</f>
        <v/>
      </c>
      <c r="AI1505" s="27" t="n">
        <v>0</v>
      </c>
      <c r="AJ1505" s="27" t="n">
        <v>0</v>
      </c>
      <c r="AK1505" s="27" t="n">
        <v>0</v>
      </c>
      <c r="AL1505" s="22" t="str">
        <f aca="false">IF(OR(AJ1505&gt;0,AK1505&gt;0),"Sí","No")</f>
        <v>No</v>
      </c>
      <c r="AM1505" s="6"/>
      <c r="AN1505" s="6"/>
      <c r="AO1505" s="12" t="n">
        <f aca="false">IF(M1505&gt;0,K1505/M1505,"")</f>
        <v>1</v>
      </c>
      <c r="AP1505" s="22" t="str">
        <f aca="false">IF(M1505&gt;=Resumen!$B$5,"Alto","Bajo")</f>
        <v>Bajo</v>
      </c>
      <c r="AQ1505" s="22" t="str">
        <f aca="false">IF(AO1505&gt;=Resumen!$B$28,"Alto","Bajo")</f>
        <v>Alto</v>
      </c>
      <c r="AR1505" s="22" t="str">
        <f aca="false">AP1505&amp;" Potencial / "&amp;AQ1505&amp;" Share"</f>
        <v>Bajo Potencial / Alto Share</v>
      </c>
      <c r="AS1505" s="22" t="str">
        <f aca="false">IF(Q1505="Sí",IF(AO1505&gt;=Resumen!$B$29,"Alto","Bajo"),"")</f>
        <v/>
      </c>
      <c r="AT1505" s="22" t="str">
        <f aca="false">IF(AS1505&lt;&gt;"",AP1505&amp;" Potencial / "&amp;AS1505&amp;" Share","")</f>
        <v/>
      </c>
      <c r="AU1505" s="22" t="str">
        <f aca="false">IF(AH1505="","Sin dato",IF(AH1505-AO1505&gt;Resumen!$B$6,"Sobre-exhibido",IF(AO1505-AH1505&gt;Resumen!$B$6,"Sub-exhibido","En línea")))</f>
        <v>Sin dato</v>
      </c>
      <c r="AV1505" s="22" t="str">
        <f aca="false">IF(AT1505="","",IF(AT1505="Alto Potencial / Bajo Share",1,IF(AT1505="Alto Potencial / Alto Share",2,IF(AT1505="Bajo Potencial / Alto Share",3,4))))</f>
        <v/>
      </c>
      <c r="AW1505" s="22" t="str">
        <f aca="false">IF(Q1505="No","Sin competencia directa",IF(AV1505=1,"1 - Foco Conquista (Alto Pot / Bajo Share)",IF(AV1505=2,"2 - Foco Defensa (Alto Pot / Alto Share)",IF(AV1505=3,"3 - Monitoreo (Bajo Pot / Alto Share)","4 - Baja Prioridad (Bajo Pot / Bajo Share)"))))</f>
        <v>Sin competencia directa</v>
      </c>
      <c r="AX1505" s="12" t="str">
        <f aca="false">IF(OR(IFERROR(AND(W1505&lt;&gt;"",Y1505&lt;&gt;"",Y1505-W1505&gt;Resumen!$B$8),FALSE()),IFERROR(AND(X1505&lt;&gt;"",Y1505&lt;&gt;"",Y1505-X1505&gt;Resumen!$B$8),FALSE())),MAX(IF(IFERROR(AND(W1505&lt;&gt;"",Y1505&lt;&gt;"",Y1505-W1505&gt;Resumen!$B$8),FALSE()),Y1505-W1505,0),IF(IFERROR(AND(X1505&lt;&gt;"",Y1505&lt;&gt;"",Y1505-X1505&gt;Resumen!$B$8),FALSE()),Y1505-X1505,0)),"")</f>
        <v/>
      </c>
      <c r="AY1505" s="22" t="str">
        <f aca="false">IF(OR(IFERROR(AND(W1505&lt;&gt;"",Y1505&lt;&gt;"",Y1505-W1505&gt;Resumen!$B$8),FALSE()),IFERROR(AND(X1505&lt;&gt;"",Y1505&lt;&gt;"",Y1505-X1505&gt;Resumen!$B$8),FALSE())),TRIM("Lays tiene mayor markup que "&amp;IF(IFERROR(AND(W1505&lt;&gt;"",Y1505&lt;&gt;"",Y1505-W1505&gt;Resumen!$B$8),FALSE()),"Quento ","")&amp;IF(IFERROR(AND(X1505&lt;&gt;"",Y1505&lt;&gt;"",Y1505-X1505&gt;Resumen!$B$8),FALSE()),"Julicroc ","")&amp;"en este PDV"),"")</f>
        <v/>
      </c>
      <c r="AZ1505" s="22" t="str">
        <f aca="false">IF(COUNTIF('Plan Pehuamar - Lista'!$A$2:$A$167,A1505)&gt;0,"Sí","No")</f>
        <v>No</v>
      </c>
      <c r="BA1505" s="22" t="str">
        <f aca="false">IF(COUNTIF('Plan Combo 9+1'!$A$2:$A$226,A1505)&gt;0,"Sí","No")</f>
        <v>No</v>
      </c>
      <c r="BB1505" s="22" t="str">
        <f aca="false">IF(AH1505="","No",IF(BA1505="Sí",IF((AO1505-AH1505)&gt;Resumen!$B$6,"Sí","No"),IF((AO1505-AH1505)&gt;=Resumen!$B$132,"Sí","No")))</f>
        <v>No</v>
      </c>
      <c r="BC1505" s="22" t="str">
        <f aca="false">IF(AND(N1505="Sí",AL1505="Sí",AI1505=0),"Sí","No")</f>
        <v>No</v>
      </c>
      <c r="BD1505" s="22" t="str">
        <f aca="false">IF(COUNTIF('Plan 9+1 (con Pehuamar)'!$A$2:$A$227,A1505)&gt;0,"Sí","No")</f>
        <v>No</v>
      </c>
    </row>
    <row r="1506" customFormat="false" ht="15" hidden="false" customHeight="true" outlineLevel="0" collapsed="false">
      <c r="A1506" s="6" t="n">
        <v>402478</v>
      </c>
      <c r="B1506" s="6" t="n">
        <v>7</v>
      </c>
      <c r="C1506" s="6" t="n">
        <v>704</v>
      </c>
      <c r="D1506" s="6" t="s">
        <v>359</v>
      </c>
      <c r="E1506" s="6" t="s">
        <v>1674</v>
      </c>
      <c r="F1506" s="6" t="s">
        <v>201</v>
      </c>
      <c r="G1506" s="6" t="s">
        <v>129</v>
      </c>
      <c r="H1506" s="6" t="s">
        <v>197</v>
      </c>
      <c r="I1506" s="27" t="n">
        <v>25</v>
      </c>
      <c r="J1506" s="27" t="n">
        <v>0</v>
      </c>
      <c r="K1506" s="27" t="n">
        <v>10</v>
      </c>
      <c r="L1506" s="28" t="n">
        <f aca="false">I1506+J1506</f>
        <v>25</v>
      </c>
      <c r="M1506" s="28" t="n">
        <f aca="false">L1506+K1506</f>
        <v>35</v>
      </c>
      <c r="N1506" s="22" t="str">
        <f aca="false">IF(I1506&gt;0,"Sí","No")</f>
        <v>Sí</v>
      </c>
      <c r="O1506" s="22" t="str">
        <f aca="false">IF(J1506&gt;0,"Sí","No")</f>
        <v>No</v>
      </c>
      <c r="P1506" s="22" t="str">
        <f aca="false">IF(K1506&gt;0,"Sí","No")</f>
        <v>Sí</v>
      </c>
      <c r="Q1506" s="22" t="str">
        <f aca="false">IF(OR(I1506&gt;0,J1506&gt;0),"Sí","No")</f>
        <v>Sí</v>
      </c>
      <c r="R1506" s="27" t="n">
        <v>1800</v>
      </c>
      <c r="S1506" s="27" t="n">
        <v>2700</v>
      </c>
      <c r="T1506" s="27"/>
      <c r="U1506" s="27"/>
      <c r="V1506" s="27" t="n">
        <v>3500</v>
      </c>
      <c r="W1506" s="12" t="n">
        <f aca="false">IF(AND(I1506&gt;0,R1506&gt;0),(S1506-R1506)/R1506,"")</f>
        <v>0.5</v>
      </c>
      <c r="X1506" s="12" t="str">
        <f aca="false">IF(AND(J1506&gt;0,T1506&gt;0),(U1506-T1506)/T1506,"")</f>
        <v/>
      </c>
      <c r="Y1506" s="12" t="n">
        <f aca="false">IF(AND(K1506&gt;0,V1506&gt;0),(V1506-Resumen!$B$7)/Resumen!$B$7,"")</f>
        <v>0.4</v>
      </c>
      <c r="Z1506" s="28" t="n">
        <f aca="false">IF(AND(K1506&gt;0,I1506&gt;0,V1506&gt;0,S1506&gt;0),V1506-S1506,"")</f>
        <v>800</v>
      </c>
      <c r="AA1506" s="12" t="n">
        <f aca="false">IF(Z1506&lt;&gt;"",Z1506/S1506,"")</f>
        <v>0.296296296296296</v>
      </c>
      <c r="AB1506" s="28" t="str">
        <f aca="false">IF(AND(K1506&gt;0,J1506&gt;0,V1506&gt;0,U1506&gt;0),V1506-U1506,"")</f>
        <v/>
      </c>
      <c r="AC1506" s="12" t="str">
        <f aca="false">IF(AB1506&lt;&gt;"",AB1506/U1506,"")</f>
        <v/>
      </c>
      <c r="AD1506" s="27" t="n">
        <v>4</v>
      </c>
      <c r="AE1506" s="27" t="n">
        <v>6</v>
      </c>
      <c r="AF1506" s="27" t="n">
        <v>0</v>
      </c>
      <c r="AG1506" s="28" t="n">
        <f aca="false">AD1506+AE1506+AF1506</f>
        <v>10</v>
      </c>
      <c r="AH1506" s="12" t="n">
        <f aca="false">IF(AG1506&gt;0,AD1506/AG1506,"")</f>
        <v>0.4</v>
      </c>
      <c r="AI1506" s="27" t="n">
        <v>0</v>
      </c>
      <c r="AJ1506" s="27" t="n">
        <v>0</v>
      </c>
      <c r="AK1506" s="27" t="n">
        <v>0</v>
      </c>
      <c r="AL1506" s="22" t="str">
        <f aca="false">IF(OR(AJ1506&gt;0,AK1506&gt;0),"Sí","No")</f>
        <v>No</v>
      </c>
      <c r="AM1506" s="6" t="s">
        <v>397</v>
      </c>
      <c r="AN1506" s="6"/>
      <c r="AO1506" s="12" t="n">
        <f aca="false">IF(M1506&gt;0,K1506/M1506,"")</f>
        <v>0.285714285714286</v>
      </c>
      <c r="AP1506" s="22" t="str">
        <f aca="false">IF(M1506&gt;=Resumen!$B$5,"Alto","Bajo")</f>
        <v>Bajo</v>
      </c>
      <c r="AQ1506" s="22" t="str">
        <f aca="false">IF(AO1506&gt;=Resumen!$B$28,"Alto","Bajo")</f>
        <v>Bajo</v>
      </c>
      <c r="AR1506" s="22" t="str">
        <f aca="false">AP1506&amp;" Potencial / "&amp;AQ1506&amp;" Share"</f>
        <v>Bajo Potencial / Bajo Share</v>
      </c>
      <c r="AS1506" s="22" t="str">
        <f aca="false">IF(Q1506="Sí",IF(AO1506&gt;=Resumen!$B$29,"Alto","Bajo"),"")</f>
        <v>Bajo</v>
      </c>
      <c r="AT1506" s="22" t="str">
        <f aca="false">IF(AS1506&lt;&gt;"",AP1506&amp;" Potencial / "&amp;AS1506&amp;" Share","")</f>
        <v>Bajo Potencial / Bajo Share</v>
      </c>
      <c r="AU1506" s="22" t="str">
        <f aca="false">IF(AH1506="","Sin dato",IF(AH1506-AO1506&gt;Resumen!$B$6,"Sobre-exhibido",IF(AO1506-AH1506&gt;Resumen!$B$6,"Sub-exhibido","En línea")))</f>
        <v>Sobre-exhibido</v>
      </c>
      <c r="AV1506" s="22" t="n">
        <f aca="false">IF(AT1506="","",IF(AT1506="Alto Potencial / Bajo Share",1,IF(AT1506="Alto Potencial / Alto Share",2,IF(AT1506="Bajo Potencial / Alto Share",3,4))))</f>
        <v>4</v>
      </c>
      <c r="AW1506" s="22" t="str">
        <f aca="false">IF(Q1506="No","Sin competencia directa",IF(AV1506=1,"1 - Foco Conquista (Alto Pot / Bajo Share)",IF(AV1506=2,"2 - Foco Defensa (Alto Pot / Alto Share)",IF(AV1506=3,"3 - Monitoreo (Bajo Pot / Alto Share)","4 - Baja Prioridad (Bajo Pot / Bajo Share)"))))</f>
        <v>4 - Baja Prioridad (Bajo Pot / Bajo Share)</v>
      </c>
      <c r="AX1506" s="12" t="str">
        <f aca="false">IF(OR(IFERROR(AND(W1506&lt;&gt;"",Y1506&lt;&gt;"",Y1506-W1506&gt;Resumen!$B$8),FALSE()),IFERROR(AND(X1506&lt;&gt;"",Y1506&lt;&gt;"",Y1506-X1506&gt;Resumen!$B$8),FALSE())),MAX(IF(IFERROR(AND(W1506&lt;&gt;"",Y1506&lt;&gt;"",Y1506-W1506&gt;Resumen!$B$8),FALSE()),Y1506-W1506,0),IF(IFERROR(AND(X1506&lt;&gt;"",Y1506&lt;&gt;"",Y1506-X1506&gt;Resumen!$B$8),FALSE()),Y1506-X1506,0)),"")</f>
        <v/>
      </c>
      <c r="AY1506" s="22" t="str">
        <f aca="false">IF(OR(IFERROR(AND(W1506&lt;&gt;"",Y1506&lt;&gt;"",Y1506-W1506&gt;Resumen!$B$8),FALSE()),IFERROR(AND(X1506&lt;&gt;"",Y1506&lt;&gt;"",Y1506-X1506&gt;Resumen!$B$8),FALSE())),TRIM("Lays tiene mayor markup que "&amp;IF(IFERROR(AND(W1506&lt;&gt;"",Y1506&lt;&gt;"",Y1506-W1506&gt;Resumen!$B$8),FALSE()),"Quento ","")&amp;IF(IFERROR(AND(X1506&lt;&gt;"",Y1506&lt;&gt;"",Y1506-X1506&gt;Resumen!$B$8),FALSE()),"Julicroc ","")&amp;"en este PDV"),"")</f>
        <v/>
      </c>
      <c r="AZ1506" s="22" t="str">
        <f aca="false">IF(COUNTIF('Plan Pehuamar - Lista'!$A$2:$A$167,A1506)&gt;0,"Sí","No")</f>
        <v>No</v>
      </c>
      <c r="BA1506" s="22" t="str">
        <f aca="false">IF(COUNTIF('Plan Combo 9+1'!$A$2:$A$226,A1506)&gt;0,"Sí","No")</f>
        <v>No</v>
      </c>
      <c r="BB1506" s="22" t="str">
        <f aca="false">IF(AH1506="","No",IF(BA1506="Sí",IF((AO1506-AH1506)&gt;Resumen!$B$6,"Sí","No"),IF((AO1506-AH1506)&gt;=Resumen!$B$132,"Sí","No")))</f>
        <v>No</v>
      </c>
      <c r="BC1506" s="22" t="str">
        <f aca="false">IF(AND(N1506="Sí",AL1506="Sí",AI1506=0),"Sí","No")</f>
        <v>No</v>
      </c>
      <c r="BD1506" s="22" t="str">
        <f aca="false">IF(COUNTIF('Plan 9+1 (con Pehuamar)'!$A$2:$A$227,A1506)&gt;0,"Sí","No")</f>
        <v>No</v>
      </c>
    </row>
    <row r="1507" customFormat="false" ht="15" hidden="false" customHeight="true" outlineLevel="0" collapsed="false">
      <c r="A1507" s="6" t="n">
        <v>402850</v>
      </c>
      <c r="B1507" s="6" t="n">
        <v>7</v>
      </c>
      <c r="C1507" s="6" t="n">
        <v>704</v>
      </c>
      <c r="D1507" s="6" t="s">
        <v>359</v>
      </c>
      <c r="E1507" s="6" t="s">
        <v>1675</v>
      </c>
      <c r="F1507" s="6" t="s">
        <v>201</v>
      </c>
      <c r="G1507" s="6" t="s">
        <v>129</v>
      </c>
      <c r="H1507" s="6" t="s">
        <v>197</v>
      </c>
      <c r="I1507" s="27" t="n">
        <v>35</v>
      </c>
      <c r="J1507" s="27" t="n">
        <v>0</v>
      </c>
      <c r="K1507" s="27" t="n">
        <v>25</v>
      </c>
      <c r="L1507" s="28" t="n">
        <f aca="false">I1507+J1507</f>
        <v>35</v>
      </c>
      <c r="M1507" s="28" t="n">
        <f aca="false">L1507+K1507</f>
        <v>60</v>
      </c>
      <c r="N1507" s="22" t="str">
        <f aca="false">IF(I1507&gt;0,"Sí","No")</f>
        <v>Sí</v>
      </c>
      <c r="O1507" s="22" t="str">
        <f aca="false">IF(J1507&gt;0,"Sí","No")</f>
        <v>No</v>
      </c>
      <c r="P1507" s="22" t="str">
        <f aca="false">IF(K1507&gt;0,"Sí","No")</f>
        <v>Sí</v>
      </c>
      <c r="Q1507" s="22" t="str">
        <f aca="false">IF(OR(I1507&gt;0,J1507&gt;0),"Sí","No")</f>
        <v>Sí</v>
      </c>
      <c r="R1507" s="27" t="n">
        <v>1800</v>
      </c>
      <c r="S1507" s="27" t="n">
        <v>2700</v>
      </c>
      <c r="T1507" s="27"/>
      <c r="U1507" s="27"/>
      <c r="V1507" s="27" t="n">
        <v>3500</v>
      </c>
      <c r="W1507" s="12" t="n">
        <f aca="false">IF(AND(I1507&gt;0,R1507&gt;0),(S1507-R1507)/R1507,"")</f>
        <v>0.5</v>
      </c>
      <c r="X1507" s="12" t="str">
        <f aca="false">IF(AND(J1507&gt;0,T1507&gt;0),(U1507-T1507)/T1507,"")</f>
        <v/>
      </c>
      <c r="Y1507" s="12" t="n">
        <f aca="false">IF(AND(K1507&gt;0,V1507&gt;0),(V1507-Resumen!$B$7)/Resumen!$B$7,"")</f>
        <v>0.4</v>
      </c>
      <c r="Z1507" s="28" t="n">
        <f aca="false">IF(AND(K1507&gt;0,I1507&gt;0,V1507&gt;0,S1507&gt;0),V1507-S1507,"")</f>
        <v>800</v>
      </c>
      <c r="AA1507" s="12" t="n">
        <f aca="false">IF(Z1507&lt;&gt;"",Z1507/S1507,"")</f>
        <v>0.296296296296296</v>
      </c>
      <c r="AB1507" s="28" t="str">
        <f aca="false">IF(AND(K1507&gt;0,J1507&gt;0,V1507&gt;0,U1507&gt;0),V1507-U1507,"")</f>
        <v/>
      </c>
      <c r="AC1507" s="12" t="str">
        <f aca="false">IF(AB1507&lt;&gt;"",AB1507/U1507,"")</f>
        <v/>
      </c>
      <c r="AD1507" s="27" t="n">
        <v>6</v>
      </c>
      <c r="AE1507" s="27" t="n">
        <v>8</v>
      </c>
      <c r="AF1507" s="27" t="n">
        <v>0</v>
      </c>
      <c r="AG1507" s="28" t="n">
        <f aca="false">AD1507+AE1507+AF1507</f>
        <v>14</v>
      </c>
      <c r="AH1507" s="12" t="n">
        <f aca="false">IF(AG1507&gt;0,AD1507/AG1507,"")</f>
        <v>0.428571428571429</v>
      </c>
      <c r="AI1507" s="27" t="n">
        <v>0</v>
      </c>
      <c r="AJ1507" s="27" t="n">
        <v>0</v>
      </c>
      <c r="AK1507" s="27" t="n">
        <v>0</v>
      </c>
      <c r="AL1507" s="22" t="str">
        <f aca="false">IF(OR(AJ1507&gt;0,AK1507&gt;0),"Sí","No")</f>
        <v>No</v>
      </c>
      <c r="AM1507" s="6" t="s">
        <v>397</v>
      </c>
      <c r="AN1507" s="6"/>
      <c r="AO1507" s="12" t="n">
        <f aca="false">IF(M1507&gt;0,K1507/M1507,"")</f>
        <v>0.416666666666667</v>
      </c>
      <c r="AP1507" s="22" t="str">
        <f aca="false">IF(M1507&gt;=Resumen!$B$5,"Alto","Bajo")</f>
        <v>Alto</v>
      </c>
      <c r="AQ1507" s="22" t="str">
        <f aca="false">IF(AO1507&gt;=Resumen!$B$28,"Alto","Bajo")</f>
        <v>Alto</v>
      </c>
      <c r="AR1507" s="22" t="str">
        <f aca="false">AP1507&amp;" Potencial / "&amp;AQ1507&amp;" Share"</f>
        <v>Alto Potencial / Alto Share</v>
      </c>
      <c r="AS1507" s="22" t="str">
        <f aca="false">IF(Q1507="Sí",IF(AO1507&gt;=Resumen!$B$29,"Alto","Bajo"),"")</f>
        <v>Bajo</v>
      </c>
      <c r="AT1507" s="22" t="str">
        <f aca="false">IF(AS1507&lt;&gt;"",AP1507&amp;" Potencial / "&amp;AS1507&amp;" Share","")</f>
        <v>Alto Potencial / Bajo Share</v>
      </c>
      <c r="AU1507" s="22" t="str">
        <f aca="false">IF(AH1507="","Sin dato",IF(AH1507-AO1507&gt;Resumen!$B$6,"Sobre-exhibido",IF(AO1507-AH1507&gt;Resumen!$B$6,"Sub-exhibido","En línea")))</f>
        <v>En línea</v>
      </c>
      <c r="AV1507" s="22" t="n">
        <f aca="false">IF(AT1507="","",IF(AT1507="Alto Potencial / Bajo Share",1,IF(AT1507="Alto Potencial / Alto Share",2,IF(AT1507="Bajo Potencial / Alto Share",3,4))))</f>
        <v>1</v>
      </c>
      <c r="AW1507" s="22" t="str">
        <f aca="false">IF(Q1507="No","Sin competencia directa",IF(AV1507=1,"1 - Foco Conquista (Alto Pot / Bajo Share)",IF(AV1507=2,"2 - Foco Defensa (Alto Pot / Alto Share)",IF(AV1507=3,"3 - Monitoreo (Bajo Pot / Alto Share)","4 - Baja Prioridad (Bajo Pot / Bajo Share)"))))</f>
        <v>1 - Foco Conquista (Alto Pot / Bajo Share)</v>
      </c>
      <c r="AX1507" s="12" t="str">
        <f aca="false">IF(OR(IFERROR(AND(W1507&lt;&gt;"",Y1507&lt;&gt;"",Y1507-W1507&gt;Resumen!$B$8),FALSE()),IFERROR(AND(X1507&lt;&gt;"",Y1507&lt;&gt;"",Y1507-X1507&gt;Resumen!$B$8),FALSE())),MAX(IF(IFERROR(AND(W1507&lt;&gt;"",Y1507&lt;&gt;"",Y1507-W1507&gt;Resumen!$B$8),FALSE()),Y1507-W1507,0),IF(IFERROR(AND(X1507&lt;&gt;"",Y1507&lt;&gt;"",Y1507-X1507&gt;Resumen!$B$8),FALSE()),Y1507-X1507,0)),"")</f>
        <v/>
      </c>
      <c r="AY1507" s="22" t="str">
        <f aca="false">IF(OR(IFERROR(AND(W1507&lt;&gt;"",Y1507&lt;&gt;"",Y1507-W1507&gt;Resumen!$B$8),FALSE()),IFERROR(AND(X1507&lt;&gt;"",Y1507&lt;&gt;"",Y1507-X1507&gt;Resumen!$B$8),FALSE())),TRIM("Lays tiene mayor markup que "&amp;IF(IFERROR(AND(W1507&lt;&gt;"",Y1507&lt;&gt;"",Y1507-W1507&gt;Resumen!$B$8),FALSE()),"Quento ","")&amp;IF(IFERROR(AND(X1507&lt;&gt;"",Y1507&lt;&gt;"",Y1507-X1507&gt;Resumen!$B$8),FALSE()),"Julicroc ","")&amp;"en este PDV"),"")</f>
        <v/>
      </c>
      <c r="AZ1507" s="22" t="str">
        <f aca="false">IF(COUNTIF('Plan Pehuamar - Lista'!$A$2:$A$167,A1507)&gt;0,"Sí","No")</f>
        <v>No</v>
      </c>
      <c r="BA1507" s="22" t="str">
        <f aca="false">IF(COUNTIF('Plan Combo 9+1'!$A$2:$A$226,A1507)&gt;0,"Sí","No")</f>
        <v>Sí</v>
      </c>
      <c r="BB1507" s="22" t="str">
        <f aca="false">IF(AH1507="","No",IF(BA1507="Sí",IF((AO1507-AH1507)&gt;Resumen!$B$6,"Sí","No"),IF((AO1507-AH1507)&gt;=Resumen!$B$132,"Sí","No")))</f>
        <v>No</v>
      </c>
      <c r="BC1507" s="22" t="str">
        <f aca="false">IF(AND(N1507="Sí",AL1507="Sí",AI1507=0),"Sí","No")</f>
        <v>No</v>
      </c>
      <c r="BD1507" s="22" t="str">
        <f aca="false">IF(COUNTIF('Plan 9+1 (con Pehuamar)'!$A$2:$A$227,A1507)&gt;0,"Sí","No")</f>
        <v>No</v>
      </c>
    </row>
    <row r="1508" customFormat="false" ht="15" hidden="false" customHeight="true" outlineLevel="0" collapsed="false">
      <c r="A1508" s="6" t="n">
        <v>402852</v>
      </c>
      <c r="B1508" s="6" t="n">
        <v>7</v>
      </c>
      <c r="C1508" s="6" t="n">
        <v>704</v>
      </c>
      <c r="D1508" s="6" t="s">
        <v>359</v>
      </c>
      <c r="E1508" s="6" t="s">
        <v>1676</v>
      </c>
      <c r="F1508" s="6" t="s">
        <v>201</v>
      </c>
      <c r="G1508" s="6" t="s">
        <v>129</v>
      </c>
      <c r="H1508" s="6" t="s">
        <v>197</v>
      </c>
      <c r="I1508" s="27" t="n">
        <v>30</v>
      </c>
      <c r="J1508" s="27" t="n">
        <v>0</v>
      </c>
      <c r="K1508" s="27" t="n">
        <v>25</v>
      </c>
      <c r="L1508" s="28" t="n">
        <f aca="false">I1508+J1508</f>
        <v>30</v>
      </c>
      <c r="M1508" s="28" t="n">
        <f aca="false">L1508+K1508</f>
        <v>55</v>
      </c>
      <c r="N1508" s="22" t="str">
        <f aca="false">IF(I1508&gt;0,"Sí","No")</f>
        <v>Sí</v>
      </c>
      <c r="O1508" s="22" t="str">
        <f aca="false">IF(J1508&gt;0,"Sí","No")</f>
        <v>No</v>
      </c>
      <c r="P1508" s="22" t="str">
        <f aca="false">IF(K1508&gt;0,"Sí","No")</f>
        <v>Sí</v>
      </c>
      <c r="Q1508" s="22" t="str">
        <f aca="false">IF(OR(I1508&gt;0,J1508&gt;0),"Sí","No")</f>
        <v>Sí</v>
      </c>
      <c r="R1508" s="27" t="n">
        <v>1800</v>
      </c>
      <c r="S1508" s="27" t="n">
        <v>2600</v>
      </c>
      <c r="T1508" s="27"/>
      <c r="U1508" s="27"/>
      <c r="V1508" s="27" t="n">
        <v>3500</v>
      </c>
      <c r="W1508" s="12" t="n">
        <f aca="false">IF(AND(I1508&gt;0,R1508&gt;0),(S1508-R1508)/R1508,"")</f>
        <v>0.444444444444444</v>
      </c>
      <c r="X1508" s="12" t="str">
        <f aca="false">IF(AND(J1508&gt;0,T1508&gt;0),(U1508-T1508)/T1508,"")</f>
        <v/>
      </c>
      <c r="Y1508" s="12" t="n">
        <f aca="false">IF(AND(K1508&gt;0,V1508&gt;0),(V1508-Resumen!$B$7)/Resumen!$B$7,"")</f>
        <v>0.4</v>
      </c>
      <c r="Z1508" s="28" t="n">
        <f aca="false">IF(AND(K1508&gt;0,I1508&gt;0,V1508&gt;0,S1508&gt;0),V1508-S1508,"")</f>
        <v>900</v>
      </c>
      <c r="AA1508" s="12" t="n">
        <f aca="false">IF(Z1508&lt;&gt;"",Z1508/S1508,"")</f>
        <v>0.346153846153846</v>
      </c>
      <c r="AB1508" s="28" t="str">
        <f aca="false">IF(AND(K1508&gt;0,J1508&gt;0,V1508&gt;0,U1508&gt;0),V1508-U1508,"")</f>
        <v/>
      </c>
      <c r="AC1508" s="12" t="str">
        <f aca="false">IF(AB1508&lt;&gt;"",AB1508/U1508,"")</f>
        <v/>
      </c>
      <c r="AD1508" s="27" t="n">
        <v>5</v>
      </c>
      <c r="AE1508" s="27" t="n">
        <v>6</v>
      </c>
      <c r="AF1508" s="27" t="n">
        <v>0</v>
      </c>
      <c r="AG1508" s="28" t="n">
        <f aca="false">AD1508+AE1508+AF1508</f>
        <v>11</v>
      </c>
      <c r="AH1508" s="12" t="n">
        <f aca="false">IF(AG1508&gt;0,AD1508/AG1508,"")</f>
        <v>0.454545454545455</v>
      </c>
      <c r="AI1508" s="27" t="n">
        <v>0</v>
      </c>
      <c r="AJ1508" s="27" t="n">
        <v>0</v>
      </c>
      <c r="AK1508" s="27" t="n">
        <v>0</v>
      </c>
      <c r="AL1508" s="22" t="str">
        <f aca="false">IF(OR(AJ1508&gt;0,AK1508&gt;0),"Sí","No")</f>
        <v>No</v>
      </c>
      <c r="AM1508" s="6" t="s">
        <v>397</v>
      </c>
      <c r="AN1508" s="6"/>
      <c r="AO1508" s="12" t="n">
        <f aca="false">IF(M1508&gt;0,K1508/M1508,"")</f>
        <v>0.454545454545455</v>
      </c>
      <c r="AP1508" s="22" t="str">
        <f aca="false">IF(M1508&gt;=Resumen!$B$5,"Alto","Bajo")</f>
        <v>Alto</v>
      </c>
      <c r="AQ1508" s="22" t="str">
        <f aca="false">IF(AO1508&gt;=Resumen!$B$28,"Alto","Bajo")</f>
        <v>Alto</v>
      </c>
      <c r="AR1508" s="22" t="str">
        <f aca="false">AP1508&amp;" Potencial / "&amp;AQ1508&amp;" Share"</f>
        <v>Alto Potencial / Alto Share</v>
      </c>
      <c r="AS1508" s="22" t="str">
        <f aca="false">IF(Q1508="Sí",IF(AO1508&gt;=Resumen!$B$29,"Alto","Bajo"),"")</f>
        <v>Bajo</v>
      </c>
      <c r="AT1508" s="22" t="str">
        <f aca="false">IF(AS1508&lt;&gt;"",AP1508&amp;" Potencial / "&amp;AS1508&amp;" Share","")</f>
        <v>Alto Potencial / Bajo Share</v>
      </c>
      <c r="AU1508" s="22" t="str">
        <f aca="false">IF(AH1508="","Sin dato",IF(AH1508-AO1508&gt;Resumen!$B$6,"Sobre-exhibido",IF(AO1508-AH1508&gt;Resumen!$B$6,"Sub-exhibido","En línea")))</f>
        <v>En línea</v>
      </c>
      <c r="AV1508" s="22" t="n">
        <f aca="false">IF(AT1508="","",IF(AT1508="Alto Potencial / Bajo Share",1,IF(AT1508="Alto Potencial / Alto Share",2,IF(AT1508="Bajo Potencial / Alto Share",3,4))))</f>
        <v>1</v>
      </c>
      <c r="AW1508" s="22" t="str">
        <f aca="false">IF(Q1508="No","Sin competencia directa",IF(AV1508=1,"1 - Foco Conquista (Alto Pot / Bajo Share)",IF(AV1508=2,"2 - Foco Defensa (Alto Pot / Alto Share)",IF(AV1508=3,"3 - Monitoreo (Bajo Pot / Alto Share)","4 - Baja Prioridad (Bajo Pot / Bajo Share)"))))</f>
        <v>1 - Foco Conquista (Alto Pot / Bajo Share)</v>
      </c>
      <c r="AX1508" s="12" t="str">
        <f aca="false">IF(OR(IFERROR(AND(W1508&lt;&gt;"",Y1508&lt;&gt;"",Y1508-W1508&gt;Resumen!$B$8),FALSE()),IFERROR(AND(X1508&lt;&gt;"",Y1508&lt;&gt;"",Y1508-X1508&gt;Resumen!$B$8),FALSE())),MAX(IF(IFERROR(AND(W1508&lt;&gt;"",Y1508&lt;&gt;"",Y1508-W1508&gt;Resumen!$B$8),FALSE()),Y1508-W1508,0),IF(IFERROR(AND(X1508&lt;&gt;"",Y1508&lt;&gt;"",Y1508-X1508&gt;Resumen!$B$8),FALSE()),Y1508-X1508,0)),"")</f>
        <v/>
      </c>
      <c r="AY1508" s="22" t="str">
        <f aca="false">IF(OR(IFERROR(AND(W1508&lt;&gt;"",Y1508&lt;&gt;"",Y1508-W1508&gt;Resumen!$B$8),FALSE()),IFERROR(AND(X1508&lt;&gt;"",Y1508&lt;&gt;"",Y1508-X1508&gt;Resumen!$B$8),FALSE())),TRIM("Lays tiene mayor markup que "&amp;IF(IFERROR(AND(W1508&lt;&gt;"",Y1508&lt;&gt;"",Y1508-W1508&gt;Resumen!$B$8),FALSE()),"Quento ","")&amp;IF(IFERROR(AND(X1508&lt;&gt;"",Y1508&lt;&gt;"",Y1508-X1508&gt;Resumen!$B$8),FALSE()),"Julicroc ","")&amp;"en este PDV"),"")</f>
        <v/>
      </c>
      <c r="AZ1508" s="22" t="str">
        <f aca="false">IF(COUNTIF('Plan Pehuamar - Lista'!$A$2:$A$167,A1508)&gt;0,"Sí","No")</f>
        <v>No</v>
      </c>
      <c r="BA1508" s="22" t="str">
        <f aca="false">IF(COUNTIF('Plan Combo 9+1'!$A$2:$A$226,A1508)&gt;0,"Sí","No")</f>
        <v>No</v>
      </c>
      <c r="BB1508" s="22" t="str">
        <f aca="false">IF(AH1508="","No",IF(BA1508="Sí",IF((AO1508-AH1508)&gt;Resumen!$B$6,"Sí","No"),IF((AO1508-AH1508)&gt;=Resumen!$B$132,"Sí","No")))</f>
        <v>No</v>
      </c>
      <c r="BC1508" s="22" t="str">
        <f aca="false">IF(AND(N1508="Sí",AL1508="Sí",AI1508=0),"Sí","No")</f>
        <v>No</v>
      </c>
      <c r="BD1508" s="22" t="str">
        <f aca="false">IF(COUNTIF('Plan 9+1 (con Pehuamar)'!$A$2:$A$227,A1508)&gt;0,"Sí","No")</f>
        <v>No</v>
      </c>
    </row>
    <row r="1509" customFormat="false" ht="15" hidden="false" customHeight="true" outlineLevel="0" collapsed="false">
      <c r="A1509" s="6" t="n">
        <v>402001</v>
      </c>
      <c r="B1509" s="6" t="n">
        <v>7</v>
      </c>
      <c r="C1509" s="6" t="n">
        <v>705</v>
      </c>
      <c r="D1509" s="6" t="s">
        <v>398</v>
      </c>
      <c r="E1509" s="6" t="s">
        <v>1677</v>
      </c>
      <c r="F1509" s="6" t="s">
        <v>196</v>
      </c>
      <c r="G1509" s="6" t="s">
        <v>129</v>
      </c>
      <c r="H1509" s="6" t="s">
        <v>197</v>
      </c>
      <c r="I1509" s="27" t="n">
        <v>30</v>
      </c>
      <c r="J1509" s="27" t="n">
        <v>0</v>
      </c>
      <c r="K1509" s="27" t="n">
        <v>20</v>
      </c>
      <c r="L1509" s="28" t="n">
        <f aca="false">I1509+J1509</f>
        <v>30</v>
      </c>
      <c r="M1509" s="28" t="n">
        <f aca="false">L1509+K1509</f>
        <v>50</v>
      </c>
      <c r="N1509" s="22" t="str">
        <f aca="false">IF(I1509&gt;0,"Sí","No")</f>
        <v>Sí</v>
      </c>
      <c r="O1509" s="22" t="str">
        <f aca="false">IF(J1509&gt;0,"Sí","No")</f>
        <v>No</v>
      </c>
      <c r="P1509" s="22" t="str">
        <f aca="false">IF(K1509&gt;0,"Sí","No")</f>
        <v>Sí</v>
      </c>
      <c r="Q1509" s="22" t="str">
        <f aca="false">IF(OR(I1509&gt;0,J1509&gt;0),"Sí","No")</f>
        <v>Sí</v>
      </c>
      <c r="R1509" s="27" t="n">
        <v>1800</v>
      </c>
      <c r="S1509" s="27" t="n">
        <v>2500</v>
      </c>
      <c r="T1509" s="27"/>
      <c r="U1509" s="27"/>
      <c r="V1509" s="27" t="n">
        <v>3400</v>
      </c>
      <c r="W1509" s="12" t="n">
        <f aca="false">IF(AND(I1509&gt;0,R1509&gt;0),(S1509-R1509)/R1509,"")</f>
        <v>0.388888888888889</v>
      </c>
      <c r="X1509" s="12" t="str">
        <f aca="false">IF(AND(J1509&gt;0,T1509&gt;0),(U1509-T1509)/T1509,"")</f>
        <v/>
      </c>
      <c r="Y1509" s="12" t="n">
        <f aca="false">IF(AND(K1509&gt;0,V1509&gt;0),(V1509-Resumen!$B$7)/Resumen!$B$7,"")</f>
        <v>0.36</v>
      </c>
      <c r="Z1509" s="28" t="n">
        <f aca="false">IF(AND(K1509&gt;0,I1509&gt;0,V1509&gt;0,S1509&gt;0),V1509-S1509,"")</f>
        <v>900</v>
      </c>
      <c r="AA1509" s="12" t="n">
        <f aca="false">IF(Z1509&lt;&gt;"",Z1509/S1509,"")</f>
        <v>0.36</v>
      </c>
      <c r="AB1509" s="28" t="str">
        <f aca="false">IF(AND(K1509&gt;0,J1509&gt;0,V1509&gt;0,U1509&gt;0),V1509-U1509,"")</f>
        <v/>
      </c>
      <c r="AC1509" s="12" t="str">
        <f aca="false">IF(AB1509&lt;&gt;"",AB1509/U1509,"")</f>
        <v/>
      </c>
      <c r="AD1509" s="27" t="n">
        <v>4</v>
      </c>
      <c r="AE1509" s="27" t="n">
        <v>6</v>
      </c>
      <c r="AF1509" s="27" t="n">
        <v>0</v>
      </c>
      <c r="AG1509" s="28" t="n">
        <f aca="false">AD1509+AE1509+AF1509</f>
        <v>10</v>
      </c>
      <c r="AH1509" s="12" t="n">
        <f aca="false">IF(AG1509&gt;0,AD1509/AG1509,"")</f>
        <v>0.4</v>
      </c>
      <c r="AI1509" s="27" t="n">
        <v>1</v>
      </c>
      <c r="AJ1509" s="27" t="n">
        <v>1</v>
      </c>
      <c r="AK1509" s="27" t="n">
        <v>0</v>
      </c>
      <c r="AL1509" s="22" t="str">
        <f aca="false">IF(OR(AJ1509&gt;0,AK1509&gt;0),"Sí","No")</f>
        <v>Sí</v>
      </c>
      <c r="AM1509" s="6" t="s">
        <v>198</v>
      </c>
      <c r="AN1509" s="6"/>
      <c r="AO1509" s="12" t="n">
        <f aca="false">IF(M1509&gt;0,K1509/M1509,"")</f>
        <v>0.4</v>
      </c>
      <c r="AP1509" s="22" t="str">
        <f aca="false">IF(M1509&gt;=Resumen!$B$5,"Alto","Bajo")</f>
        <v>Alto</v>
      </c>
      <c r="AQ1509" s="22" t="str">
        <f aca="false">IF(AO1509&gt;=Resumen!$B$28,"Alto","Bajo")</f>
        <v>Alto</v>
      </c>
      <c r="AR1509" s="22" t="str">
        <f aca="false">AP1509&amp;" Potencial / "&amp;AQ1509&amp;" Share"</f>
        <v>Alto Potencial / Alto Share</v>
      </c>
      <c r="AS1509" s="22" t="str">
        <f aca="false">IF(Q1509="Sí",IF(AO1509&gt;=Resumen!$B$29,"Alto","Bajo"),"")</f>
        <v>Bajo</v>
      </c>
      <c r="AT1509" s="22" t="str">
        <f aca="false">IF(AS1509&lt;&gt;"",AP1509&amp;" Potencial / "&amp;AS1509&amp;" Share","")</f>
        <v>Alto Potencial / Bajo Share</v>
      </c>
      <c r="AU1509" s="22" t="str">
        <f aca="false">IF(AH1509="","Sin dato",IF(AH1509-AO1509&gt;Resumen!$B$6,"Sobre-exhibido",IF(AO1509-AH1509&gt;Resumen!$B$6,"Sub-exhibido","En línea")))</f>
        <v>En línea</v>
      </c>
      <c r="AV1509" s="22" t="n">
        <f aca="false">IF(AT1509="","",IF(AT1509="Alto Potencial / Bajo Share",1,IF(AT1509="Alto Potencial / Alto Share",2,IF(AT1509="Bajo Potencial / Alto Share",3,4))))</f>
        <v>1</v>
      </c>
      <c r="AW1509" s="22" t="str">
        <f aca="false">IF(Q1509="No","Sin competencia directa",IF(AV1509=1,"1 - Foco Conquista (Alto Pot / Bajo Share)",IF(AV1509=2,"2 - Foco Defensa (Alto Pot / Alto Share)",IF(AV1509=3,"3 - Monitoreo (Bajo Pot / Alto Share)","4 - Baja Prioridad (Bajo Pot / Bajo Share)"))))</f>
        <v>1 - Foco Conquista (Alto Pot / Bajo Share)</v>
      </c>
      <c r="AX1509" s="12" t="str">
        <f aca="false">IF(OR(IFERROR(AND(W1509&lt;&gt;"",Y1509&lt;&gt;"",Y1509-W1509&gt;Resumen!$B$8),FALSE()),IFERROR(AND(X1509&lt;&gt;"",Y1509&lt;&gt;"",Y1509-X1509&gt;Resumen!$B$8),FALSE())),MAX(IF(IFERROR(AND(W1509&lt;&gt;"",Y1509&lt;&gt;"",Y1509-W1509&gt;Resumen!$B$8),FALSE()),Y1509-W1509,0),IF(IFERROR(AND(X1509&lt;&gt;"",Y1509&lt;&gt;"",Y1509-X1509&gt;Resumen!$B$8),FALSE()),Y1509-X1509,0)),"")</f>
        <v/>
      </c>
      <c r="AY1509" s="22" t="str">
        <f aca="false">IF(OR(IFERROR(AND(W1509&lt;&gt;"",Y1509&lt;&gt;"",Y1509-W1509&gt;Resumen!$B$8),FALSE()),IFERROR(AND(X1509&lt;&gt;"",Y1509&lt;&gt;"",Y1509-X1509&gt;Resumen!$B$8),FALSE())),TRIM("Lays tiene mayor markup que "&amp;IF(IFERROR(AND(W1509&lt;&gt;"",Y1509&lt;&gt;"",Y1509-W1509&gt;Resumen!$B$8),FALSE()),"Quento ","")&amp;IF(IFERROR(AND(X1509&lt;&gt;"",Y1509&lt;&gt;"",Y1509-X1509&gt;Resumen!$B$8),FALSE()),"Julicroc ","")&amp;"en este PDV"),"")</f>
        <v/>
      </c>
      <c r="AZ1509" s="22" t="str">
        <f aca="false">IF(COUNTIF('Plan Pehuamar - Lista'!$A$2:$A$167,A1509)&gt;0,"Sí","No")</f>
        <v>Sí</v>
      </c>
      <c r="BA1509" s="22" t="str">
        <f aca="false">IF(COUNTIF('Plan Combo 9+1'!$A$2:$A$226,A1509)&gt;0,"Sí","No")</f>
        <v>No</v>
      </c>
      <c r="BB1509" s="22" t="str">
        <f aca="false">IF(AH1509="","No",IF(BA1509="Sí",IF((AO1509-AH1509)&gt;Resumen!$B$6,"Sí","No"),IF((AO1509-AH1509)&gt;=Resumen!$B$132,"Sí","No")))</f>
        <v>No</v>
      </c>
      <c r="BC1509" s="22" t="str">
        <f aca="false">IF(AND(N1509="Sí",AL1509="Sí",AI1509=0),"Sí","No")</f>
        <v>No</v>
      </c>
      <c r="BD1509" s="22" t="str">
        <f aca="false">IF(COUNTIF('Plan 9+1 (con Pehuamar)'!$A$2:$A$227,A1509)&gt;0,"Sí","No")</f>
        <v>No</v>
      </c>
    </row>
    <row r="1510" customFormat="false" ht="15" hidden="false" customHeight="true" outlineLevel="0" collapsed="false">
      <c r="A1510" s="6" t="n">
        <v>402008</v>
      </c>
      <c r="B1510" s="6" t="n">
        <v>7</v>
      </c>
      <c r="C1510" s="6" t="n">
        <v>705</v>
      </c>
      <c r="D1510" s="6" t="s">
        <v>398</v>
      </c>
      <c r="E1510" s="6" t="s">
        <v>1678</v>
      </c>
      <c r="F1510" s="6" t="s">
        <v>196</v>
      </c>
      <c r="G1510" s="6" t="s">
        <v>129</v>
      </c>
      <c r="H1510" s="6" t="s">
        <v>197</v>
      </c>
      <c r="I1510" s="27" t="n">
        <v>30</v>
      </c>
      <c r="J1510" s="27" t="n">
        <v>0</v>
      </c>
      <c r="K1510" s="27" t="n">
        <v>10</v>
      </c>
      <c r="L1510" s="28" t="n">
        <f aca="false">I1510+J1510</f>
        <v>30</v>
      </c>
      <c r="M1510" s="28" t="n">
        <f aca="false">L1510+K1510</f>
        <v>40</v>
      </c>
      <c r="N1510" s="22" t="str">
        <f aca="false">IF(I1510&gt;0,"Sí","No")</f>
        <v>Sí</v>
      </c>
      <c r="O1510" s="22" t="str">
        <f aca="false">IF(J1510&gt;0,"Sí","No")</f>
        <v>No</v>
      </c>
      <c r="P1510" s="22" t="str">
        <f aca="false">IF(K1510&gt;0,"Sí","No")</f>
        <v>Sí</v>
      </c>
      <c r="Q1510" s="22" t="str">
        <f aca="false">IF(OR(I1510&gt;0,J1510&gt;0),"Sí","No")</f>
        <v>Sí</v>
      </c>
      <c r="R1510" s="27" t="n">
        <v>1800</v>
      </c>
      <c r="S1510" s="27" t="n">
        <v>2600</v>
      </c>
      <c r="T1510" s="27"/>
      <c r="U1510" s="27"/>
      <c r="V1510" s="27" t="n">
        <v>3500</v>
      </c>
      <c r="W1510" s="12" t="n">
        <f aca="false">IF(AND(I1510&gt;0,R1510&gt;0),(S1510-R1510)/R1510,"")</f>
        <v>0.444444444444444</v>
      </c>
      <c r="X1510" s="12" t="str">
        <f aca="false">IF(AND(J1510&gt;0,T1510&gt;0),(U1510-T1510)/T1510,"")</f>
        <v/>
      </c>
      <c r="Y1510" s="12" t="n">
        <f aca="false">IF(AND(K1510&gt;0,V1510&gt;0),(V1510-Resumen!$B$7)/Resumen!$B$7,"")</f>
        <v>0.4</v>
      </c>
      <c r="Z1510" s="28" t="n">
        <f aca="false">IF(AND(K1510&gt;0,I1510&gt;0,V1510&gt;0,S1510&gt;0),V1510-S1510,"")</f>
        <v>900</v>
      </c>
      <c r="AA1510" s="12" t="n">
        <f aca="false">IF(Z1510&lt;&gt;"",Z1510/S1510,"")</f>
        <v>0.346153846153846</v>
      </c>
      <c r="AB1510" s="28" t="str">
        <f aca="false">IF(AND(K1510&gt;0,J1510&gt;0,V1510&gt;0,U1510&gt;0),V1510-U1510,"")</f>
        <v/>
      </c>
      <c r="AC1510" s="12" t="str">
        <f aca="false">IF(AB1510&lt;&gt;"",AB1510/U1510,"")</f>
        <v/>
      </c>
      <c r="AD1510" s="27" t="n">
        <v>4</v>
      </c>
      <c r="AE1510" s="27" t="n">
        <v>6</v>
      </c>
      <c r="AF1510" s="27" t="n">
        <v>0</v>
      </c>
      <c r="AG1510" s="28" t="n">
        <f aca="false">AD1510+AE1510+AF1510</f>
        <v>10</v>
      </c>
      <c r="AH1510" s="12" t="n">
        <f aca="false">IF(AG1510&gt;0,AD1510/AG1510,"")</f>
        <v>0.4</v>
      </c>
      <c r="AI1510" s="27" t="n">
        <v>0</v>
      </c>
      <c r="AJ1510" s="27" t="n">
        <v>0</v>
      </c>
      <c r="AK1510" s="27" t="n">
        <v>0</v>
      </c>
      <c r="AL1510" s="22" t="str">
        <f aca="false">IF(OR(AJ1510&gt;0,AK1510&gt;0),"Sí","No")</f>
        <v>No</v>
      </c>
      <c r="AM1510" s="6" t="s">
        <v>198</v>
      </c>
      <c r="AN1510" s="6"/>
      <c r="AO1510" s="12" t="n">
        <f aca="false">IF(M1510&gt;0,K1510/M1510,"")</f>
        <v>0.25</v>
      </c>
      <c r="AP1510" s="22" t="str">
        <f aca="false">IF(M1510&gt;=Resumen!$B$5,"Alto","Bajo")</f>
        <v>Alto</v>
      </c>
      <c r="AQ1510" s="22" t="str">
        <f aca="false">IF(AO1510&gt;=Resumen!$B$28,"Alto","Bajo")</f>
        <v>Bajo</v>
      </c>
      <c r="AR1510" s="22" t="str">
        <f aca="false">AP1510&amp;" Potencial / "&amp;AQ1510&amp;" Share"</f>
        <v>Alto Potencial / Bajo Share</v>
      </c>
      <c r="AS1510" s="22" t="str">
        <f aca="false">IF(Q1510="Sí",IF(AO1510&gt;=Resumen!$B$29,"Alto","Bajo"),"")</f>
        <v>Bajo</v>
      </c>
      <c r="AT1510" s="22" t="str">
        <f aca="false">IF(AS1510&lt;&gt;"",AP1510&amp;" Potencial / "&amp;AS1510&amp;" Share","")</f>
        <v>Alto Potencial / Bajo Share</v>
      </c>
      <c r="AU1510" s="22" t="str">
        <f aca="false">IF(AH1510="","Sin dato",IF(AH1510-AO1510&gt;Resumen!$B$6,"Sobre-exhibido",IF(AO1510-AH1510&gt;Resumen!$B$6,"Sub-exhibido","En línea")))</f>
        <v>Sobre-exhibido</v>
      </c>
      <c r="AV1510" s="22" t="n">
        <f aca="false">IF(AT1510="","",IF(AT1510="Alto Potencial / Bajo Share",1,IF(AT1510="Alto Potencial / Alto Share",2,IF(AT1510="Bajo Potencial / Alto Share",3,4))))</f>
        <v>1</v>
      </c>
      <c r="AW1510" s="22" t="str">
        <f aca="false">IF(Q1510="No","Sin competencia directa",IF(AV1510=1,"1 - Foco Conquista (Alto Pot / Bajo Share)",IF(AV1510=2,"2 - Foco Defensa (Alto Pot / Alto Share)",IF(AV1510=3,"3 - Monitoreo (Bajo Pot / Alto Share)","4 - Baja Prioridad (Bajo Pot / Bajo Share)"))))</f>
        <v>1 - Foco Conquista (Alto Pot / Bajo Share)</v>
      </c>
      <c r="AX1510" s="12" t="str">
        <f aca="false">IF(OR(IFERROR(AND(W1510&lt;&gt;"",Y1510&lt;&gt;"",Y1510-W1510&gt;Resumen!$B$8),FALSE()),IFERROR(AND(X1510&lt;&gt;"",Y1510&lt;&gt;"",Y1510-X1510&gt;Resumen!$B$8),FALSE())),MAX(IF(IFERROR(AND(W1510&lt;&gt;"",Y1510&lt;&gt;"",Y1510-W1510&gt;Resumen!$B$8),FALSE()),Y1510-W1510,0),IF(IFERROR(AND(X1510&lt;&gt;"",Y1510&lt;&gt;"",Y1510-X1510&gt;Resumen!$B$8),FALSE()),Y1510-X1510,0)),"")</f>
        <v/>
      </c>
      <c r="AY1510" s="22" t="str">
        <f aca="false">IF(OR(IFERROR(AND(W1510&lt;&gt;"",Y1510&lt;&gt;"",Y1510-W1510&gt;Resumen!$B$8),FALSE()),IFERROR(AND(X1510&lt;&gt;"",Y1510&lt;&gt;"",Y1510-X1510&gt;Resumen!$B$8),FALSE())),TRIM("Lays tiene mayor markup que "&amp;IF(IFERROR(AND(W1510&lt;&gt;"",Y1510&lt;&gt;"",Y1510-W1510&gt;Resumen!$B$8),FALSE()),"Quento ","")&amp;IF(IFERROR(AND(X1510&lt;&gt;"",Y1510&lt;&gt;"",Y1510-X1510&gt;Resumen!$B$8),FALSE()),"Julicroc ","")&amp;"en este PDV"),"")</f>
        <v/>
      </c>
      <c r="AZ1510" s="22" t="str">
        <f aca="false">IF(COUNTIF('Plan Pehuamar - Lista'!$A$2:$A$167,A1510)&gt;0,"Sí","No")</f>
        <v>No</v>
      </c>
      <c r="BA1510" s="22" t="str">
        <f aca="false">IF(COUNTIF('Plan Combo 9+1'!$A$2:$A$226,A1510)&gt;0,"Sí","No")</f>
        <v>Sí</v>
      </c>
      <c r="BB1510" s="22" t="str">
        <f aca="false">IF(AH1510="","No",IF(BA1510="Sí",IF((AO1510-AH1510)&gt;Resumen!$B$6,"Sí","No"),IF((AO1510-AH1510)&gt;=Resumen!$B$132,"Sí","No")))</f>
        <v>No</v>
      </c>
      <c r="BC1510" s="22" t="str">
        <f aca="false">IF(AND(N1510="Sí",AL1510="Sí",AI1510=0),"Sí","No")</f>
        <v>No</v>
      </c>
      <c r="BD1510" s="22" t="str">
        <f aca="false">IF(COUNTIF('Plan 9+1 (con Pehuamar)'!$A$2:$A$227,A1510)&gt;0,"Sí","No")</f>
        <v>Sí</v>
      </c>
    </row>
    <row r="1511" customFormat="false" ht="15" hidden="false" customHeight="true" outlineLevel="0" collapsed="false">
      <c r="A1511" s="6" t="n">
        <v>402020</v>
      </c>
      <c r="B1511" s="6" t="n">
        <v>7</v>
      </c>
      <c r="C1511" s="6" t="n">
        <v>705</v>
      </c>
      <c r="D1511" s="6" t="s">
        <v>398</v>
      </c>
      <c r="E1511" s="6" t="s">
        <v>1679</v>
      </c>
      <c r="F1511" s="6" t="s">
        <v>196</v>
      </c>
      <c r="G1511" s="6" t="s">
        <v>129</v>
      </c>
      <c r="H1511" s="6" t="s">
        <v>197</v>
      </c>
      <c r="I1511" s="27" t="n">
        <v>20</v>
      </c>
      <c r="J1511" s="27" t="n">
        <v>0</v>
      </c>
      <c r="K1511" s="27" t="n">
        <v>15</v>
      </c>
      <c r="L1511" s="28" t="n">
        <f aca="false">I1511+J1511</f>
        <v>20</v>
      </c>
      <c r="M1511" s="28" t="n">
        <f aca="false">L1511+K1511</f>
        <v>35</v>
      </c>
      <c r="N1511" s="22" t="str">
        <f aca="false">IF(I1511&gt;0,"Sí","No")</f>
        <v>Sí</v>
      </c>
      <c r="O1511" s="22" t="str">
        <f aca="false">IF(J1511&gt;0,"Sí","No")</f>
        <v>No</v>
      </c>
      <c r="P1511" s="22" t="str">
        <f aca="false">IF(K1511&gt;0,"Sí","No")</f>
        <v>Sí</v>
      </c>
      <c r="Q1511" s="22" t="str">
        <f aca="false">IF(OR(I1511&gt;0,J1511&gt;0),"Sí","No")</f>
        <v>Sí</v>
      </c>
      <c r="R1511" s="27" t="n">
        <v>1800</v>
      </c>
      <c r="S1511" s="27" t="n">
        <v>2600</v>
      </c>
      <c r="T1511" s="27"/>
      <c r="U1511" s="27"/>
      <c r="V1511" s="27" t="n">
        <v>3500</v>
      </c>
      <c r="W1511" s="12" t="n">
        <f aca="false">IF(AND(I1511&gt;0,R1511&gt;0),(S1511-R1511)/R1511,"")</f>
        <v>0.444444444444444</v>
      </c>
      <c r="X1511" s="12" t="str">
        <f aca="false">IF(AND(J1511&gt;0,T1511&gt;0),(U1511-T1511)/T1511,"")</f>
        <v/>
      </c>
      <c r="Y1511" s="12" t="n">
        <f aca="false">IF(AND(K1511&gt;0,V1511&gt;0),(V1511-Resumen!$B$7)/Resumen!$B$7,"")</f>
        <v>0.4</v>
      </c>
      <c r="Z1511" s="28" t="n">
        <f aca="false">IF(AND(K1511&gt;0,I1511&gt;0,V1511&gt;0,S1511&gt;0),V1511-S1511,"")</f>
        <v>900</v>
      </c>
      <c r="AA1511" s="12" t="n">
        <f aca="false">IF(Z1511&lt;&gt;"",Z1511/S1511,"")</f>
        <v>0.346153846153846</v>
      </c>
      <c r="AB1511" s="28" t="str">
        <f aca="false">IF(AND(K1511&gt;0,J1511&gt;0,V1511&gt;0,U1511&gt;0),V1511-U1511,"")</f>
        <v/>
      </c>
      <c r="AC1511" s="12" t="str">
        <f aca="false">IF(AB1511&lt;&gt;"",AB1511/U1511,"")</f>
        <v/>
      </c>
      <c r="AD1511" s="27" t="n">
        <v>5</v>
      </c>
      <c r="AE1511" s="27" t="n">
        <v>6</v>
      </c>
      <c r="AF1511" s="27" t="n">
        <v>0</v>
      </c>
      <c r="AG1511" s="28" t="n">
        <f aca="false">AD1511+AE1511+AF1511</f>
        <v>11</v>
      </c>
      <c r="AH1511" s="12" t="n">
        <f aca="false">IF(AG1511&gt;0,AD1511/AG1511,"")</f>
        <v>0.454545454545455</v>
      </c>
      <c r="AI1511" s="27" t="n">
        <v>1</v>
      </c>
      <c r="AJ1511" s="27" t="n">
        <v>1</v>
      </c>
      <c r="AK1511" s="27" t="n">
        <v>0</v>
      </c>
      <c r="AL1511" s="22" t="str">
        <f aca="false">IF(OR(AJ1511&gt;0,AK1511&gt;0),"Sí","No")</f>
        <v>Sí</v>
      </c>
      <c r="AM1511" s="6" t="s">
        <v>198</v>
      </c>
      <c r="AN1511" s="6"/>
      <c r="AO1511" s="12" t="n">
        <f aca="false">IF(M1511&gt;0,K1511/M1511,"")</f>
        <v>0.428571428571429</v>
      </c>
      <c r="AP1511" s="22" t="str">
        <f aca="false">IF(M1511&gt;=Resumen!$B$5,"Alto","Bajo")</f>
        <v>Bajo</v>
      </c>
      <c r="AQ1511" s="22" t="str">
        <f aca="false">IF(AO1511&gt;=Resumen!$B$28,"Alto","Bajo")</f>
        <v>Alto</v>
      </c>
      <c r="AR1511" s="22" t="str">
        <f aca="false">AP1511&amp;" Potencial / "&amp;AQ1511&amp;" Share"</f>
        <v>Bajo Potencial / Alto Share</v>
      </c>
      <c r="AS1511" s="22" t="str">
        <f aca="false">IF(Q1511="Sí",IF(AO1511&gt;=Resumen!$B$29,"Alto","Bajo"),"")</f>
        <v>Bajo</v>
      </c>
      <c r="AT1511" s="22" t="str">
        <f aca="false">IF(AS1511&lt;&gt;"",AP1511&amp;" Potencial / "&amp;AS1511&amp;" Share","")</f>
        <v>Bajo Potencial / Bajo Share</v>
      </c>
      <c r="AU1511" s="22" t="str">
        <f aca="false">IF(AH1511="","Sin dato",IF(AH1511-AO1511&gt;Resumen!$B$6,"Sobre-exhibido",IF(AO1511-AH1511&gt;Resumen!$B$6,"Sub-exhibido","En línea")))</f>
        <v>En línea</v>
      </c>
      <c r="AV1511" s="22" t="n">
        <f aca="false">IF(AT1511="","",IF(AT1511="Alto Potencial / Bajo Share",1,IF(AT1511="Alto Potencial / Alto Share",2,IF(AT1511="Bajo Potencial / Alto Share",3,4))))</f>
        <v>4</v>
      </c>
      <c r="AW1511" s="22" t="str">
        <f aca="false">IF(Q1511="No","Sin competencia directa",IF(AV1511=1,"1 - Foco Conquista (Alto Pot / Bajo Share)",IF(AV1511=2,"2 - Foco Defensa (Alto Pot / Alto Share)",IF(AV1511=3,"3 - Monitoreo (Bajo Pot / Alto Share)","4 - Baja Prioridad (Bajo Pot / Bajo Share)"))))</f>
        <v>4 - Baja Prioridad (Bajo Pot / Bajo Share)</v>
      </c>
      <c r="AX1511" s="12" t="str">
        <f aca="false">IF(OR(IFERROR(AND(W1511&lt;&gt;"",Y1511&lt;&gt;"",Y1511-W1511&gt;Resumen!$B$8),FALSE()),IFERROR(AND(X1511&lt;&gt;"",Y1511&lt;&gt;"",Y1511-X1511&gt;Resumen!$B$8),FALSE())),MAX(IF(IFERROR(AND(W1511&lt;&gt;"",Y1511&lt;&gt;"",Y1511-W1511&gt;Resumen!$B$8),FALSE()),Y1511-W1511,0),IF(IFERROR(AND(X1511&lt;&gt;"",Y1511&lt;&gt;"",Y1511-X1511&gt;Resumen!$B$8),FALSE()),Y1511-X1511,0)),"")</f>
        <v/>
      </c>
      <c r="AY1511" s="22" t="str">
        <f aca="false">IF(OR(IFERROR(AND(W1511&lt;&gt;"",Y1511&lt;&gt;"",Y1511-W1511&gt;Resumen!$B$8),FALSE()),IFERROR(AND(X1511&lt;&gt;"",Y1511&lt;&gt;"",Y1511-X1511&gt;Resumen!$B$8),FALSE())),TRIM("Lays tiene mayor markup que "&amp;IF(IFERROR(AND(W1511&lt;&gt;"",Y1511&lt;&gt;"",Y1511-W1511&gt;Resumen!$B$8),FALSE()),"Quento ","")&amp;IF(IFERROR(AND(X1511&lt;&gt;"",Y1511&lt;&gt;"",Y1511-X1511&gt;Resumen!$B$8),FALSE()),"Julicroc ","")&amp;"en este PDV"),"")</f>
        <v/>
      </c>
      <c r="AZ1511" s="22" t="str">
        <f aca="false">IF(COUNTIF('Plan Pehuamar - Lista'!$A$2:$A$167,A1511)&gt;0,"Sí","No")</f>
        <v>No</v>
      </c>
      <c r="BA1511" s="22" t="str">
        <f aca="false">IF(COUNTIF('Plan Combo 9+1'!$A$2:$A$226,A1511)&gt;0,"Sí","No")</f>
        <v>No</v>
      </c>
      <c r="BB1511" s="22" t="str">
        <f aca="false">IF(AH1511="","No",IF(BA1511="Sí",IF((AO1511-AH1511)&gt;Resumen!$B$6,"Sí","No"),IF((AO1511-AH1511)&gt;=Resumen!$B$132,"Sí","No")))</f>
        <v>No</v>
      </c>
      <c r="BC1511" s="22" t="str">
        <f aca="false">IF(AND(N1511="Sí",AL1511="Sí",AI1511=0),"Sí","No")</f>
        <v>No</v>
      </c>
      <c r="BD1511" s="22" t="str">
        <f aca="false">IF(COUNTIF('Plan 9+1 (con Pehuamar)'!$A$2:$A$227,A1511)&gt;0,"Sí","No")</f>
        <v>No</v>
      </c>
    </row>
    <row r="1512" customFormat="false" ht="15" hidden="false" customHeight="true" outlineLevel="0" collapsed="false">
      <c r="A1512" s="6" t="n">
        <v>402026</v>
      </c>
      <c r="B1512" s="6" t="n">
        <v>7</v>
      </c>
      <c r="C1512" s="6" t="n">
        <v>705</v>
      </c>
      <c r="D1512" s="6" t="s">
        <v>398</v>
      </c>
      <c r="E1512" s="6" t="s">
        <v>1680</v>
      </c>
      <c r="F1512" s="6" t="s">
        <v>196</v>
      </c>
      <c r="G1512" s="6" t="s">
        <v>129</v>
      </c>
      <c r="H1512" s="6" t="s">
        <v>197</v>
      </c>
      <c r="I1512" s="27" t="n">
        <v>30</v>
      </c>
      <c r="J1512" s="27" t="n">
        <v>0</v>
      </c>
      <c r="K1512" s="27" t="n">
        <v>20</v>
      </c>
      <c r="L1512" s="28" t="n">
        <f aca="false">I1512+J1512</f>
        <v>30</v>
      </c>
      <c r="M1512" s="28" t="n">
        <f aca="false">L1512+K1512</f>
        <v>50</v>
      </c>
      <c r="N1512" s="22" t="str">
        <f aca="false">IF(I1512&gt;0,"Sí","No")</f>
        <v>Sí</v>
      </c>
      <c r="O1512" s="22" t="str">
        <f aca="false">IF(J1512&gt;0,"Sí","No")</f>
        <v>No</v>
      </c>
      <c r="P1512" s="22" t="str">
        <f aca="false">IF(K1512&gt;0,"Sí","No")</f>
        <v>Sí</v>
      </c>
      <c r="Q1512" s="22" t="str">
        <f aca="false">IF(OR(I1512&gt;0,J1512&gt;0),"Sí","No")</f>
        <v>Sí</v>
      </c>
      <c r="R1512" s="27" t="n">
        <v>1800</v>
      </c>
      <c r="S1512" s="27" t="n">
        <v>2600</v>
      </c>
      <c r="T1512" s="27"/>
      <c r="U1512" s="27"/>
      <c r="V1512" s="27" t="n">
        <v>3500</v>
      </c>
      <c r="W1512" s="12" t="n">
        <f aca="false">IF(AND(I1512&gt;0,R1512&gt;0),(S1512-R1512)/R1512,"")</f>
        <v>0.444444444444444</v>
      </c>
      <c r="X1512" s="12" t="str">
        <f aca="false">IF(AND(J1512&gt;0,T1512&gt;0),(U1512-T1512)/T1512,"")</f>
        <v/>
      </c>
      <c r="Y1512" s="12" t="n">
        <f aca="false">IF(AND(K1512&gt;0,V1512&gt;0),(V1512-Resumen!$B$7)/Resumen!$B$7,"")</f>
        <v>0.4</v>
      </c>
      <c r="Z1512" s="28" t="n">
        <f aca="false">IF(AND(K1512&gt;0,I1512&gt;0,V1512&gt;0,S1512&gt;0),V1512-S1512,"")</f>
        <v>900</v>
      </c>
      <c r="AA1512" s="12" t="n">
        <f aca="false">IF(Z1512&lt;&gt;"",Z1512/S1512,"")</f>
        <v>0.346153846153846</v>
      </c>
      <c r="AB1512" s="28" t="str">
        <f aca="false">IF(AND(K1512&gt;0,J1512&gt;0,V1512&gt;0,U1512&gt;0),V1512-U1512,"")</f>
        <v/>
      </c>
      <c r="AC1512" s="12" t="str">
        <f aca="false">IF(AB1512&lt;&gt;"",AB1512/U1512,"")</f>
        <v/>
      </c>
      <c r="AD1512" s="27" t="n">
        <v>6</v>
      </c>
      <c r="AE1512" s="27" t="n">
        <v>6</v>
      </c>
      <c r="AF1512" s="27" t="n">
        <v>0</v>
      </c>
      <c r="AG1512" s="28" t="n">
        <f aca="false">AD1512+AE1512+AF1512</f>
        <v>12</v>
      </c>
      <c r="AH1512" s="12" t="n">
        <f aca="false">IF(AG1512&gt;0,AD1512/AG1512,"")</f>
        <v>0.5</v>
      </c>
      <c r="AI1512" s="27" t="n">
        <v>1</v>
      </c>
      <c r="AJ1512" s="27" t="n">
        <v>1</v>
      </c>
      <c r="AK1512" s="27" t="n">
        <v>0</v>
      </c>
      <c r="AL1512" s="22" t="str">
        <f aca="false">IF(OR(AJ1512&gt;0,AK1512&gt;0),"Sí","No")</f>
        <v>Sí</v>
      </c>
      <c r="AM1512" s="6" t="s">
        <v>198</v>
      </c>
      <c r="AN1512" s="6"/>
      <c r="AO1512" s="12" t="n">
        <f aca="false">IF(M1512&gt;0,K1512/M1512,"")</f>
        <v>0.4</v>
      </c>
      <c r="AP1512" s="22" t="str">
        <f aca="false">IF(M1512&gt;=Resumen!$B$5,"Alto","Bajo")</f>
        <v>Alto</v>
      </c>
      <c r="AQ1512" s="22" t="str">
        <f aca="false">IF(AO1512&gt;=Resumen!$B$28,"Alto","Bajo")</f>
        <v>Alto</v>
      </c>
      <c r="AR1512" s="22" t="str">
        <f aca="false">AP1512&amp;" Potencial / "&amp;AQ1512&amp;" Share"</f>
        <v>Alto Potencial / Alto Share</v>
      </c>
      <c r="AS1512" s="22" t="str">
        <f aca="false">IF(Q1512="Sí",IF(AO1512&gt;=Resumen!$B$29,"Alto","Bajo"),"")</f>
        <v>Bajo</v>
      </c>
      <c r="AT1512" s="22" t="str">
        <f aca="false">IF(AS1512&lt;&gt;"",AP1512&amp;" Potencial / "&amp;AS1512&amp;" Share","")</f>
        <v>Alto Potencial / Bajo Share</v>
      </c>
      <c r="AU1512" s="22" t="str">
        <f aca="false">IF(AH1512="","Sin dato",IF(AH1512-AO1512&gt;Resumen!$B$6,"Sobre-exhibido",IF(AO1512-AH1512&gt;Resumen!$B$6,"Sub-exhibido","En línea")))</f>
        <v>Sobre-exhibido</v>
      </c>
      <c r="AV1512" s="22" t="n">
        <f aca="false">IF(AT1512="","",IF(AT1512="Alto Potencial / Bajo Share",1,IF(AT1512="Alto Potencial / Alto Share",2,IF(AT1512="Bajo Potencial / Alto Share",3,4))))</f>
        <v>1</v>
      </c>
      <c r="AW1512" s="22" t="str">
        <f aca="false">IF(Q1512="No","Sin competencia directa",IF(AV1512=1,"1 - Foco Conquista (Alto Pot / Bajo Share)",IF(AV1512=2,"2 - Foco Defensa (Alto Pot / Alto Share)",IF(AV1512=3,"3 - Monitoreo (Bajo Pot / Alto Share)","4 - Baja Prioridad (Bajo Pot / Bajo Share)"))))</f>
        <v>1 - Foco Conquista (Alto Pot / Bajo Share)</v>
      </c>
      <c r="AX1512" s="12" t="str">
        <f aca="false">IF(OR(IFERROR(AND(W1512&lt;&gt;"",Y1512&lt;&gt;"",Y1512-W1512&gt;Resumen!$B$8),FALSE()),IFERROR(AND(X1512&lt;&gt;"",Y1512&lt;&gt;"",Y1512-X1512&gt;Resumen!$B$8),FALSE())),MAX(IF(IFERROR(AND(W1512&lt;&gt;"",Y1512&lt;&gt;"",Y1512-W1512&gt;Resumen!$B$8),FALSE()),Y1512-W1512,0),IF(IFERROR(AND(X1512&lt;&gt;"",Y1512&lt;&gt;"",Y1512-X1512&gt;Resumen!$B$8),FALSE()),Y1512-X1512,0)),"")</f>
        <v/>
      </c>
      <c r="AY1512" s="22" t="str">
        <f aca="false">IF(OR(IFERROR(AND(W1512&lt;&gt;"",Y1512&lt;&gt;"",Y1512-W1512&gt;Resumen!$B$8),FALSE()),IFERROR(AND(X1512&lt;&gt;"",Y1512&lt;&gt;"",Y1512-X1512&gt;Resumen!$B$8),FALSE())),TRIM("Lays tiene mayor markup que "&amp;IF(IFERROR(AND(W1512&lt;&gt;"",Y1512&lt;&gt;"",Y1512-W1512&gt;Resumen!$B$8),FALSE()),"Quento ","")&amp;IF(IFERROR(AND(X1512&lt;&gt;"",Y1512&lt;&gt;"",Y1512-X1512&gt;Resumen!$B$8),FALSE()),"Julicroc ","")&amp;"en este PDV"),"")</f>
        <v/>
      </c>
      <c r="AZ1512" s="22" t="str">
        <f aca="false">IF(COUNTIF('Plan Pehuamar - Lista'!$A$2:$A$167,A1512)&gt;0,"Sí","No")</f>
        <v>Sí</v>
      </c>
      <c r="BA1512" s="22" t="str">
        <f aca="false">IF(COUNTIF('Plan Combo 9+1'!$A$2:$A$226,A1512)&gt;0,"Sí","No")</f>
        <v>No</v>
      </c>
      <c r="BB1512" s="22" t="str">
        <f aca="false">IF(AH1512="","No",IF(BA1512="Sí",IF((AO1512-AH1512)&gt;Resumen!$B$6,"Sí","No"),IF((AO1512-AH1512)&gt;=Resumen!$B$132,"Sí","No")))</f>
        <v>No</v>
      </c>
      <c r="BC1512" s="22" t="str">
        <f aca="false">IF(AND(N1512="Sí",AL1512="Sí",AI1512=0),"Sí","No")</f>
        <v>No</v>
      </c>
      <c r="BD1512" s="22" t="str">
        <f aca="false">IF(COUNTIF('Plan 9+1 (con Pehuamar)'!$A$2:$A$227,A1512)&gt;0,"Sí","No")</f>
        <v>No</v>
      </c>
    </row>
    <row r="1513" customFormat="false" ht="15" hidden="false" customHeight="true" outlineLevel="0" collapsed="false">
      <c r="A1513" s="6" t="n">
        <v>402036</v>
      </c>
      <c r="B1513" s="6" t="n">
        <v>7</v>
      </c>
      <c r="C1513" s="6" t="n">
        <v>705</v>
      </c>
      <c r="D1513" s="6" t="s">
        <v>398</v>
      </c>
      <c r="E1513" s="6" t="s">
        <v>1681</v>
      </c>
      <c r="F1513" s="6" t="s">
        <v>361</v>
      </c>
      <c r="G1513" s="6" t="s">
        <v>129</v>
      </c>
      <c r="H1513" s="6" t="s">
        <v>197</v>
      </c>
      <c r="I1513" s="27" t="n">
        <v>0</v>
      </c>
      <c r="J1513" s="27" t="n">
        <v>0</v>
      </c>
      <c r="K1513" s="27" t="n">
        <v>5.3</v>
      </c>
      <c r="L1513" s="28" t="n">
        <f aca="false">I1513+J1513</f>
        <v>0</v>
      </c>
      <c r="M1513" s="28" t="n">
        <f aca="false">L1513+K1513</f>
        <v>5.3</v>
      </c>
      <c r="N1513" s="22" t="str">
        <f aca="false">IF(I1513&gt;0,"Sí","No")</f>
        <v>No</v>
      </c>
      <c r="O1513" s="22" t="str">
        <f aca="false">IF(J1513&gt;0,"Sí","No")</f>
        <v>No</v>
      </c>
      <c r="P1513" s="22" t="str">
        <f aca="false">IF(K1513&gt;0,"Sí","No")</f>
        <v>Sí</v>
      </c>
      <c r="Q1513" s="22" t="str">
        <f aca="false">IF(OR(I1513&gt;0,J1513&gt;0),"Sí","No")</f>
        <v>No</v>
      </c>
      <c r="R1513" s="27"/>
      <c r="S1513" s="27"/>
      <c r="T1513" s="27"/>
      <c r="U1513" s="27"/>
      <c r="V1513" s="27"/>
      <c r="W1513" s="12" t="str">
        <f aca="false">IF(AND(I1513&gt;0,R1513&gt;0),(S1513-R1513)/R1513,"")</f>
        <v/>
      </c>
      <c r="X1513" s="12" t="str">
        <f aca="false">IF(AND(J1513&gt;0,T1513&gt;0),(U1513-T1513)/T1513,"")</f>
        <v/>
      </c>
      <c r="Y1513" s="12" t="str">
        <f aca="false">IF(AND(K1513&gt;0,V1513&gt;0),(V1513-Resumen!$B$7)/Resumen!$B$7,"")</f>
        <v/>
      </c>
      <c r="Z1513" s="28" t="str">
        <f aca="false">IF(AND(K1513&gt;0,I1513&gt;0,V1513&gt;0,S1513&gt;0),V1513-S1513,"")</f>
        <v/>
      </c>
      <c r="AA1513" s="12" t="str">
        <f aca="false">IF(Z1513&lt;&gt;"",Z1513/S1513,"")</f>
        <v/>
      </c>
      <c r="AB1513" s="28" t="str">
        <f aca="false">IF(AND(K1513&gt;0,J1513&gt;0,V1513&gt;0,U1513&gt;0),V1513-U1513,"")</f>
        <v/>
      </c>
      <c r="AC1513" s="12" t="str">
        <f aca="false">IF(AB1513&lt;&gt;"",AB1513/U1513,"")</f>
        <v/>
      </c>
      <c r="AD1513" s="27" t="n">
        <v>0</v>
      </c>
      <c r="AE1513" s="27" t="n">
        <v>0</v>
      </c>
      <c r="AF1513" s="27" t="n">
        <v>0</v>
      </c>
      <c r="AG1513" s="28" t="n">
        <f aca="false">AD1513+AE1513+AF1513</f>
        <v>0</v>
      </c>
      <c r="AH1513" s="12" t="str">
        <f aca="false">IF(AG1513&gt;0,AD1513/AG1513,"")</f>
        <v/>
      </c>
      <c r="AI1513" s="27" t="n">
        <v>0</v>
      </c>
      <c r="AJ1513" s="27" t="n">
        <v>0</v>
      </c>
      <c r="AK1513" s="27" t="n">
        <v>0</v>
      </c>
      <c r="AL1513" s="22" t="str">
        <f aca="false">IF(OR(AJ1513&gt;0,AK1513&gt;0),"Sí","No")</f>
        <v>No</v>
      </c>
      <c r="AM1513" s="6"/>
      <c r="AN1513" s="6"/>
      <c r="AO1513" s="12" t="n">
        <f aca="false">IF(M1513&gt;0,K1513/M1513,"")</f>
        <v>1</v>
      </c>
      <c r="AP1513" s="22" t="str">
        <f aca="false">IF(M1513&gt;=Resumen!$B$5,"Alto","Bajo")</f>
        <v>Bajo</v>
      </c>
      <c r="AQ1513" s="22" t="str">
        <f aca="false">IF(AO1513&gt;=Resumen!$B$28,"Alto","Bajo")</f>
        <v>Alto</v>
      </c>
      <c r="AR1513" s="22" t="str">
        <f aca="false">AP1513&amp;" Potencial / "&amp;AQ1513&amp;" Share"</f>
        <v>Bajo Potencial / Alto Share</v>
      </c>
      <c r="AS1513" s="22" t="str">
        <f aca="false">IF(Q1513="Sí",IF(AO1513&gt;=Resumen!$B$29,"Alto","Bajo"),"")</f>
        <v/>
      </c>
      <c r="AT1513" s="22" t="str">
        <f aca="false">IF(AS1513&lt;&gt;"",AP1513&amp;" Potencial / "&amp;AS1513&amp;" Share","")</f>
        <v/>
      </c>
      <c r="AU1513" s="22" t="str">
        <f aca="false">IF(AH1513="","Sin dato",IF(AH1513-AO1513&gt;Resumen!$B$6,"Sobre-exhibido",IF(AO1513-AH1513&gt;Resumen!$B$6,"Sub-exhibido","En línea")))</f>
        <v>Sin dato</v>
      </c>
      <c r="AV1513" s="22" t="str">
        <f aca="false">IF(AT1513="","",IF(AT1513="Alto Potencial / Bajo Share",1,IF(AT1513="Alto Potencial / Alto Share",2,IF(AT1513="Bajo Potencial / Alto Share",3,4))))</f>
        <v/>
      </c>
      <c r="AW1513" s="22" t="str">
        <f aca="false">IF(Q1513="No","Sin competencia directa",IF(AV1513=1,"1 - Foco Conquista (Alto Pot / Bajo Share)",IF(AV1513=2,"2 - Foco Defensa (Alto Pot / Alto Share)",IF(AV1513=3,"3 - Monitoreo (Bajo Pot / Alto Share)","4 - Baja Prioridad (Bajo Pot / Bajo Share)"))))</f>
        <v>Sin competencia directa</v>
      </c>
      <c r="AX1513" s="12" t="str">
        <f aca="false">IF(OR(IFERROR(AND(W1513&lt;&gt;"",Y1513&lt;&gt;"",Y1513-W1513&gt;Resumen!$B$8),FALSE()),IFERROR(AND(X1513&lt;&gt;"",Y1513&lt;&gt;"",Y1513-X1513&gt;Resumen!$B$8),FALSE())),MAX(IF(IFERROR(AND(W1513&lt;&gt;"",Y1513&lt;&gt;"",Y1513-W1513&gt;Resumen!$B$8),FALSE()),Y1513-W1513,0),IF(IFERROR(AND(X1513&lt;&gt;"",Y1513&lt;&gt;"",Y1513-X1513&gt;Resumen!$B$8),FALSE()),Y1513-X1513,0)),"")</f>
        <v/>
      </c>
      <c r="AY1513" s="22" t="str">
        <f aca="false">IF(OR(IFERROR(AND(W1513&lt;&gt;"",Y1513&lt;&gt;"",Y1513-W1513&gt;Resumen!$B$8),FALSE()),IFERROR(AND(X1513&lt;&gt;"",Y1513&lt;&gt;"",Y1513-X1513&gt;Resumen!$B$8),FALSE())),TRIM("Lays tiene mayor markup que "&amp;IF(IFERROR(AND(W1513&lt;&gt;"",Y1513&lt;&gt;"",Y1513-W1513&gt;Resumen!$B$8),FALSE()),"Quento ","")&amp;IF(IFERROR(AND(X1513&lt;&gt;"",Y1513&lt;&gt;"",Y1513-X1513&gt;Resumen!$B$8),FALSE()),"Julicroc ","")&amp;"en este PDV"),"")</f>
        <v/>
      </c>
      <c r="AZ1513" s="22" t="str">
        <f aca="false">IF(COUNTIF('Plan Pehuamar - Lista'!$A$2:$A$167,A1513)&gt;0,"Sí","No")</f>
        <v>No</v>
      </c>
      <c r="BA1513" s="22" t="str">
        <f aca="false">IF(COUNTIF('Plan Combo 9+1'!$A$2:$A$226,A1513)&gt;0,"Sí","No")</f>
        <v>No</v>
      </c>
      <c r="BB1513" s="22" t="str">
        <f aca="false">IF(AH1513="","No",IF(BA1513="Sí",IF((AO1513-AH1513)&gt;Resumen!$B$6,"Sí","No"),IF((AO1513-AH1513)&gt;=Resumen!$B$132,"Sí","No")))</f>
        <v>No</v>
      </c>
      <c r="BC1513" s="22" t="str">
        <f aca="false">IF(AND(N1513="Sí",AL1513="Sí",AI1513=0),"Sí","No")</f>
        <v>No</v>
      </c>
      <c r="BD1513" s="22" t="str">
        <f aca="false">IF(COUNTIF('Plan 9+1 (con Pehuamar)'!$A$2:$A$227,A1513)&gt;0,"Sí","No")</f>
        <v>No</v>
      </c>
    </row>
    <row r="1514" customFormat="false" ht="15" hidden="false" customHeight="true" outlineLevel="0" collapsed="false">
      <c r="A1514" s="6" t="n">
        <v>402064</v>
      </c>
      <c r="B1514" s="6" t="n">
        <v>7</v>
      </c>
      <c r="C1514" s="6" t="n">
        <v>705</v>
      </c>
      <c r="D1514" s="6" t="s">
        <v>398</v>
      </c>
      <c r="E1514" s="6" t="s">
        <v>1682</v>
      </c>
      <c r="F1514" s="6" t="s">
        <v>196</v>
      </c>
      <c r="G1514" s="6" t="s">
        <v>129</v>
      </c>
      <c r="H1514" s="6" t="s">
        <v>197</v>
      </c>
      <c r="I1514" s="27" t="n">
        <v>10</v>
      </c>
      <c r="J1514" s="27" t="n">
        <v>10</v>
      </c>
      <c r="K1514" s="27" t="n">
        <v>10</v>
      </c>
      <c r="L1514" s="28" t="n">
        <f aca="false">I1514+J1514</f>
        <v>20</v>
      </c>
      <c r="M1514" s="28" t="n">
        <f aca="false">L1514+K1514</f>
        <v>30</v>
      </c>
      <c r="N1514" s="22" t="str">
        <f aca="false">IF(I1514&gt;0,"Sí","No")</f>
        <v>Sí</v>
      </c>
      <c r="O1514" s="22" t="str">
        <f aca="false">IF(J1514&gt;0,"Sí","No")</f>
        <v>Sí</v>
      </c>
      <c r="P1514" s="22" t="str">
        <f aca="false">IF(K1514&gt;0,"Sí","No")</f>
        <v>Sí</v>
      </c>
      <c r="Q1514" s="22" t="str">
        <f aca="false">IF(OR(I1514&gt;0,J1514&gt;0),"Sí","No")</f>
        <v>Sí</v>
      </c>
      <c r="R1514" s="27" t="n">
        <v>1750</v>
      </c>
      <c r="S1514" s="27" t="n">
        <v>2500</v>
      </c>
      <c r="T1514" s="27" t="n">
        <v>1310</v>
      </c>
      <c r="U1514" s="27" t="n">
        <v>2000</v>
      </c>
      <c r="V1514" s="27" t="n">
        <v>3500</v>
      </c>
      <c r="W1514" s="12" t="n">
        <f aca="false">IF(AND(I1514&gt;0,R1514&gt;0),(S1514-R1514)/R1514,"")</f>
        <v>0.428571428571429</v>
      </c>
      <c r="X1514" s="12" t="n">
        <f aca="false">IF(AND(J1514&gt;0,T1514&gt;0),(U1514-T1514)/T1514,"")</f>
        <v>0.526717557251908</v>
      </c>
      <c r="Y1514" s="12" t="n">
        <f aca="false">IF(AND(K1514&gt;0,V1514&gt;0),(V1514-Resumen!$B$7)/Resumen!$B$7,"")</f>
        <v>0.4</v>
      </c>
      <c r="Z1514" s="28" t="n">
        <f aca="false">IF(AND(K1514&gt;0,I1514&gt;0,V1514&gt;0,S1514&gt;0),V1514-S1514,"")</f>
        <v>1000</v>
      </c>
      <c r="AA1514" s="12" t="n">
        <f aca="false">IF(Z1514&lt;&gt;"",Z1514/S1514,"")</f>
        <v>0.4</v>
      </c>
      <c r="AB1514" s="28" t="n">
        <f aca="false">IF(AND(K1514&gt;0,J1514&gt;0,V1514&gt;0,U1514&gt;0),V1514-U1514,"")</f>
        <v>1500</v>
      </c>
      <c r="AC1514" s="12" t="n">
        <f aca="false">IF(AB1514&lt;&gt;"",AB1514/U1514,"")</f>
        <v>0.75</v>
      </c>
      <c r="AD1514" s="27" t="n">
        <v>4</v>
      </c>
      <c r="AE1514" s="27" t="n">
        <v>2</v>
      </c>
      <c r="AF1514" s="27" t="n">
        <v>3</v>
      </c>
      <c r="AG1514" s="28" t="n">
        <f aca="false">AD1514+AE1514+AF1514</f>
        <v>9</v>
      </c>
      <c r="AH1514" s="12" t="n">
        <f aca="false">IF(AG1514&gt;0,AD1514/AG1514,"")</f>
        <v>0.444444444444444</v>
      </c>
      <c r="AI1514" s="27" t="n">
        <v>0</v>
      </c>
      <c r="AJ1514" s="27" t="n">
        <v>0</v>
      </c>
      <c r="AK1514" s="27" t="n">
        <v>0</v>
      </c>
      <c r="AL1514" s="22" t="str">
        <f aca="false">IF(OR(AJ1514&gt;0,AK1514&gt;0),"Sí","No")</f>
        <v>No</v>
      </c>
      <c r="AM1514" s="6" t="s">
        <v>198</v>
      </c>
      <c r="AN1514" s="6" t="s">
        <v>198</v>
      </c>
      <c r="AO1514" s="12" t="n">
        <f aca="false">IF(M1514&gt;0,K1514/M1514,"")</f>
        <v>0.333333333333333</v>
      </c>
      <c r="AP1514" s="22" t="str">
        <f aca="false">IF(M1514&gt;=Resumen!$B$5,"Alto","Bajo")</f>
        <v>Bajo</v>
      </c>
      <c r="AQ1514" s="22" t="str">
        <f aca="false">IF(AO1514&gt;=Resumen!$B$28,"Alto","Bajo")</f>
        <v>Bajo</v>
      </c>
      <c r="AR1514" s="22" t="str">
        <f aca="false">AP1514&amp;" Potencial / "&amp;AQ1514&amp;" Share"</f>
        <v>Bajo Potencial / Bajo Share</v>
      </c>
      <c r="AS1514" s="22" t="str">
        <f aca="false">IF(Q1514="Sí",IF(AO1514&gt;=Resumen!$B$29,"Alto","Bajo"),"")</f>
        <v>Bajo</v>
      </c>
      <c r="AT1514" s="22" t="str">
        <f aca="false">IF(AS1514&lt;&gt;"",AP1514&amp;" Potencial / "&amp;AS1514&amp;" Share","")</f>
        <v>Bajo Potencial / Bajo Share</v>
      </c>
      <c r="AU1514" s="22" t="str">
        <f aca="false">IF(AH1514="","Sin dato",IF(AH1514-AO1514&gt;Resumen!$B$6,"Sobre-exhibido",IF(AO1514-AH1514&gt;Resumen!$B$6,"Sub-exhibido","En línea")))</f>
        <v>Sobre-exhibido</v>
      </c>
      <c r="AV1514" s="22" t="n">
        <f aca="false">IF(AT1514="","",IF(AT1514="Alto Potencial / Bajo Share",1,IF(AT1514="Alto Potencial / Alto Share",2,IF(AT1514="Bajo Potencial / Alto Share",3,4))))</f>
        <v>4</v>
      </c>
      <c r="AW1514" s="22" t="str">
        <f aca="false">IF(Q1514="No","Sin competencia directa",IF(AV1514=1,"1 - Foco Conquista (Alto Pot / Bajo Share)",IF(AV1514=2,"2 - Foco Defensa (Alto Pot / Alto Share)",IF(AV1514=3,"3 - Monitoreo (Bajo Pot / Alto Share)","4 - Baja Prioridad (Bajo Pot / Bajo Share)"))))</f>
        <v>4 - Baja Prioridad (Bajo Pot / Bajo Share)</v>
      </c>
      <c r="AX1514" s="12" t="str">
        <f aca="false">IF(OR(IFERROR(AND(W1514&lt;&gt;"",Y1514&lt;&gt;"",Y1514-W1514&gt;Resumen!$B$8),FALSE()),IFERROR(AND(X1514&lt;&gt;"",Y1514&lt;&gt;"",Y1514-X1514&gt;Resumen!$B$8),FALSE())),MAX(IF(IFERROR(AND(W1514&lt;&gt;"",Y1514&lt;&gt;"",Y1514-W1514&gt;Resumen!$B$8),FALSE()),Y1514-W1514,0),IF(IFERROR(AND(X1514&lt;&gt;"",Y1514&lt;&gt;"",Y1514-X1514&gt;Resumen!$B$8),FALSE()),Y1514-X1514,0)),"")</f>
        <v/>
      </c>
      <c r="AY1514" s="22" t="str">
        <f aca="false">IF(OR(IFERROR(AND(W1514&lt;&gt;"",Y1514&lt;&gt;"",Y1514-W1514&gt;Resumen!$B$8),FALSE()),IFERROR(AND(X1514&lt;&gt;"",Y1514&lt;&gt;"",Y1514-X1514&gt;Resumen!$B$8),FALSE())),TRIM("Lays tiene mayor markup que "&amp;IF(IFERROR(AND(W1514&lt;&gt;"",Y1514&lt;&gt;"",Y1514-W1514&gt;Resumen!$B$8),FALSE()),"Quento ","")&amp;IF(IFERROR(AND(X1514&lt;&gt;"",Y1514&lt;&gt;"",Y1514-X1514&gt;Resumen!$B$8),FALSE()),"Julicroc ","")&amp;"en este PDV"),"")</f>
        <v/>
      </c>
      <c r="AZ1514" s="22" t="str">
        <f aca="false">IF(COUNTIF('Plan Pehuamar - Lista'!$A$2:$A$167,A1514)&gt;0,"Sí","No")</f>
        <v>No</v>
      </c>
      <c r="BA1514" s="22" t="str">
        <f aca="false">IF(COUNTIF('Plan Combo 9+1'!$A$2:$A$226,A1514)&gt;0,"Sí","No")</f>
        <v>No</v>
      </c>
      <c r="BB1514" s="22" t="str">
        <f aca="false">IF(AH1514="","No",IF(BA1514="Sí",IF((AO1514-AH1514)&gt;Resumen!$B$6,"Sí","No"),IF((AO1514-AH1514)&gt;=Resumen!$B$132,"Sí","No")))</f>
        <v>No</v>
      </c>
      <c r="BC1514" s="22" t="str">
        <f aca="false">IF(AND(N1514="Sí",AL1514="Sí",AI1514=0),"Sí","No")</f>
        <v>No</v>
      </c>
      <c r="BD1514" s="22" t="str">
        <f aca="false">IF(COUNTIF('Plan 9+1 (con Pehuamar)'!$A$2:$A$227,A1514)&gt;0,"Sí","No")</f>
        <v>No</v>
      </c>
    </row>
    <row r="1515" customFormat="false" ht="15" hidden="false" customHeight="true" outlineLevel="0" collapsed="false">
      <c r="A1515" s="6" t="n">
        <v>402079</v>
      </c>
      <c r="B1515" s="6" t="n">
        <v>7</v>
      </c>
      <c r="C1515" s="6" t="n">
        <v>705</v>
      </c>
      <c r="D1515" s="6" t="s">
        <v>398</v>
      </c>
      <c r="E1515" s="6" t="s">
        <v>1683</v>
      </c>
      <c r="F1515" s="6" t="s">
        <v>466</v>
      </c>
      <c r="G1515" s="6" t="s">
        <v>129</v>
      </c>
      <c r="H1515" s="6" t="s">
        <v>197</v>
      </c>
      <c r="I1515" s="27" t="n">
        <v>60</v>
      </c>
      <c r="J1515" s="27" t="n">
        <v>0</v>
      </c>
      <c r="K1515" s="27" t="n">
        <v>40</v>
      </c>
      <c r="L1515" s="28" t="n">
        <f aca="false">I1515+J1515</f>
        <v>60</v>
      </c>
      <c r="M1515" s="28" t="n">
        <f aca="false">L1515+K1515</f>
        <v>100</v>
      </c>
      <c r="N1515" s="22" t="str">
        <f aca="false">IF(I1515&gt;0,"Sí","No")</f>
        <v>Sí</v>
      </c>
      <c r="O1515" s="22" t="str">
        <f aca="false">IF(J1515&gt;0,"Sí","No")</f>
        <v>No</v>
      </c>
      <c r="P1515" s="22" t="str">
        <f aca="false">IF(K1515&gt;0,"Sí","No")</f>
        <v>Sí</v>
      </c>
      <c r="Q1515" s="22" t="str">
        <f aca="false">IF(OR(I1515&gt;0,J1515&gt;0),"Sí","No")</f>
        <v>Sí</v>
      </c>
      <c r="R1515" s="27" t="n">
        <v>1800</v>
      </c>
      <c r="S1515" s="27" t="n">
        <v>3000</v>
      </c>
      <c r="T1515" s="27"/>
      <c r="U1515" s="27"/>
      <c r="V1515" s="27" t="n">
        <v>3700</v>
      </c>
      <c r="W1515" s="12" t="n">
        <f aca="false">IF(AND(I1515&gt;0,R1515&gt;0),(S1515-R1515)/R1515,"")</f>
        <v>0.666666666666667</v>
      </c>
      <c r="X1515" s="12" t="str">
        <f aca="false">IF(AND(J1515&gt;0,T1515&gt;0),(U1515-T1515)/T1515,"")</f>
        <v/>
      </c>
      <c r="Y1515" s="12" t="n">
        <f aca="false">IF(AND(K1515&gt;0,V1515&gt;0),(V1515-Resumen!$B$7)/Resumen!$B$7,"")</f>
        <v>0.48</v>
      </c>
      <c r="Z1515" s="28" t="n">
        <f aca="false">IF(AND(K1515&gt;0,I1515&gt;0,V1515&gt;0,S1515&gt;0),V1515-S1515,"")</f>
        <v>700</v>
      </c>
      <c r="AA1515" s="12" t="n">
        <f aca="false">IF(Z1515&lt;&gt;"",Z1515/S1515,"")</f>
        <v>0.233333333333333</v>
      </c>
      <c r="AB1515" s="28" t="str">
        <f aca="false">IF(AND(K1515&gt;0,J1515&gt;0,V1515&gt;0,U1515&gt;0),V1515-U1515,"")</f>
        <v/>
      </c>
      <c r="AC1515" s="12" t="str">
        <f aca="false">IF(AB1515&lt;&gt;"",AB1515/U1515,"")</f>
        <v/>
      </c>
      <c r="AD1515" s="27" t="n">
        <v>8</v>
      </c>
      <c r="AE1515" s="27" t="n">
        <v>8</v>
      </c>
      <c r="AF1515" s="27" t="n">
        <v>0</v>
      </c>
      <c r="AG1515" s="28" t="n">
        <f aca="false">AD1515+AE1515+AF1515</f>
        <v>16</v>
      </c>
      <c r="AH1515" s="12" t="n">
        <f aca="false">IF(AG1515&gt;0,AD1515/AG1515,"")</f>
        <v>0.5</v>
      </c>
      <c r="AI1515" s="27" t="n">
        <v>0</v>
      </c>
      <c r="AJ1515" s="27" t="n">
        <v>0</v>
      </c>
      <c r="AK1515" s="27" t="n">
        <v>0</v>
      </c>
      <c r="AL1515" s="22" t="str">
        <f aca="false">IF(OR(AJ1515&gt;0,AK1515&gt;0),"Sí","No")</f>
        <v>No</v>
      </c>
      <c r="AM1515" s="6" t="s">
        <v>397</v>
      </c>
      <c r="AN1515" s="6"/>
      <c r="AO1515" s="12" t="n">
        <f aca="false">IF(M1515&gt;0,K1515/M1515,"")</f>
        <v>0.4</v>
      </c>
      <c r="AP1515" s="22" t="str">
        <f aca="false">IF(M1515&gt;=Resumen!$B$5,"Alto","Bajo")</f>
        <v>Alto</v>
      </c>
      <c r="AQ1515" s="22" t="str">
        <f aca="false">IF(AO1515&gt;=Resumen!$B$28,"Alto","Bajo")</f>
        <v>Alto</v>
      </c>
      <c r="AR1515" s="22" t="str">
        <f aca="false">AP1515&amp;" Potencial / "&amp;AQ1515&amp;" Share"</f>
        <v>Alto Potencial / Alto Share</v>
      </c>
      <c r="AS1515" s="22" t="str">
        <f aca="false">IF(Q1515="Sí",IF(AO1515&gt;=Resumen!$B$29,"Alto","Bajo"),"")</f>
        <v>Bajo</v>
      </c>
      <c r="AT1515" s="22" t="str">
        <f aca="false">IF(AS1515&lt;&gt;"",AP1515&amp;" Potencial / "&amp;AS1515&amp;" Share","")</f>
        <v>Alto Potencial / Bajo Share</v>
      </c>
      <c r="AU1515" s="22" t="str">
        <f aca="false">IF(AH1515="","Sin dato",IF(AH1515-AO1515&gt;Resumen!$B$6,"Sobre-exhibido",IF(AO1515-AH1515&gt;Resumen!$B$6,"Sub-exhibido","En línea")))</f>
        <v>Sobre-exhibido</v>
      </c>
      <c r="AV1515" s="22" t="n">
        <f aca="false">IF(AT1515="","",IF(AT1515="Alto Potencial / Bajo Share",1,IF(AT1515="Alto Potencial / Alto Share",2,IF(AT1515="Bajo Potencial / Alto Share",3,4))))</f>
        <v>1</v>
      </c>
      <c r="AW1515" s="22" t="str">
        <f aca="false">IF(Q1515="No","Sin competencia directa",IF(AV1515=1,"1 - Foco Conquista (Alto Pot / Bajo Share)",IF(AV1515=2,"2 - Foco Defensa (Alto Pot / Alto Share)",IF(AV1515=3,"3 - Monitoreo (Bajo Pot / Alto Share)","4 - Baja Prioridad (Bajo Pot / Bajo Share)"))))</f>
        <v>1 - Foco Conquista (Alto Pot / Bajo Share)</v>
      </c>
      <c r="AX1515" s="12" t="str">
        <f aca="false">IF(OR(IFERROR(AND(W1515&lt;&gt;"",Y1515&lt;&gt;"",Y1515-W1515&gt;Resumen!$B$8),FALSE()),IFERROR(AND(X1515&lt;&gt;"",Y1515&lt;&gt;"",Y1515-X1515&gt;Resumen!$B$8),FALSE())),MAX(IF(IFERROR(AND(W1515&lt;&gt;"",Y1515&lt;&gt;"",Y1515-W1515&gt;Resumen!$B$8),FALSE()),Y1515-W1515,0),IF(IFERROR(AND(X1515&lt;&gt;"",Y1515&lt;&gt;"",Y1515-X1515&gt;Resumen!$B$8),FALSE()),Y1515-X1515,0)),"")</f>
        <v/>
      </c>
      <c r="AY1515" s="22" t="str">
        <f aca="false">IF(OR(IFERROR(AND(W1515&lt;&gt;"",Y1515&lt;&gt;"",Y1515-W1515&gt;Resumen!$B$8),FALSE()),IFERROR(AND(X1515&lt;&gt;"",Y1515&lt;&gt;"",Y1515-X1515&gt;Resumen!$B$8),FALSE())),TRIM("Lays tiene mayor markup que "&amp;IF(IFERROR(AND(W1515&lt;&gt;"",Y1515&lt;&gt;"",Y1515-W1515&gt;Resumen!$B$8),FALSE()),"Quento ","")&amp;IF(IFERROR(AND(X1515&lt;&gt;"",Y1515&lt;&gt;"",Y1515-X1515&gt;Resumen!$B$8),FALSE()),"Julicroc ","")&amp;"en este PDV"),"")</f>
        <v/>
      </c>
      <c r="AZ1515" s="22" t="str">
        <f aca="false">IF(COUNTIF('Plan Pehuamar - Lista'!$A$2:$A$167,A1515)&gt;0,"Sí","No")</f>
        <v>No</v>
      </c>
      <c r="BA1515" s="22" t="str">
        <f aca="false">IF(COUNTIF('Plan Combo 9+1'!$A$2:$A$226,A1515)&gt;0,"Sí","No")</f>
        <v>Sí</v>
      </c>
      <c r="BB1515" s="22" t="str">
        <f aca="false">IF(AH1515="","No",IF(BA1515="Sí",IF((AO1515-AH1515)&gt;Resumen!$B$6,"Sí","No"),IF((AO1515-AH1515)&gt;=Resumen!$B$132,"Sí","No")))</f>
        <v>No</v>
      </c>
      <c r="BC1515" s="22" t="str">
        <f aca="false">IF(AND(N1515="Sí",AL1515="Sí",AI1515=0),"Sí","No")</f>
        <v>No</v>
      </c>
      <c r="BD1515" s="22" t="str">
        <f aca="false">IF(COUNTIF('Plan 9+1 (con Pehuamar)'!$A$2:$A$227,A1515)&gt;0,"Sí","No")</f>
        <v>No</v>
      </c>
    </row>
    <row r="1516" customFormat="false" ht="15" hidden="false" customHeight="true" outlineLevel="0" collapsed="false">
      <c r="A1516" s="6" t="n">
        <v>402137</v>
      </c>
      <c r="B1516" s="6" t="n">
        <v>7</v>
      </c>
      <c r="C1516" s="6" t="n">
        <v>705</v>
      </c>
      <c r="D1516" s="6" t="s">
        <v>398</v>
      </c>
      <c r="E1516" s="6" t="s">
        <v>1684</v>
      </c>
      <c r="F1516" s="6" t="s">
        <v>201</v>
      </c>
      <c r="G1516" s="6" t="s">
        <v>129</v>
      </c>
      <c r="H1516" s="6" t="s">
        <v>197</v>
      </c>
      <c r="I1516" s="27" t="n">
        <v>40</v>
      </c>
      <c r="J1516" s="27" t="n">
        <v>0</v>
      </c>
      <c r="K1516" s="27" t="n">
        <v>30</v>
      </c>
      <c r="L1516" s="28" t="n">
        <f aca="false">I1516+J1516</f>
        <v>40</v>
      </c>
      <c r="M1516" s="28" t="n">
        <f aca="false">L1516+K1516</f>
        <v>70</v>
      </c>
      <c r="N1516" s="22" t="str">
        <f aca="false">IF(I1516&gt;0,"Sí","No")</f>
        <v>Sí</v>
      </c>
      <c r="O1516" s="22" t="str">
        <f aca="false">IF(J1516&gt;0,"Sí","No")</f>
        <v>No</v>
      </c>
      <c r="P1516" s="22" t="str">
        <f aca="false">IF(K1516&gt;0,"Sí","No")</f>
        <v>Sí</v>
      </c>
      <c r="Q1516" s="22" t="str">
        <f aca="false">IF(OR(I1516&gt;0,J1516&gt;0),"Sí","No")</f>
        <v>Sí</v>
      </c>
      <c r="R1516" s="27" t="n">
        <v>1800</v>
      </c>
      <c r="S1516" s="27" t="n">
        <v>2500</v>
      </c>
      <c r="T1516" s="27"/>
      <c r="U1516" s="27"/>
      <c r="V1516" s="27" t="n">
        <v>3300</v>
      </c>
      <c r="W1516" s="12" t="n">
        <f aca="false">IF(AND(I1516&gt;0,R1516&gt;0),(S1516-R1516)/R1516,"")</f>
        <v>0.388888888888889</v>
      </c>
      <c r="X1516" s="12" t="str">
        <f aca="false">IF(AND(J1516&gt;0,T1516&gt;0),(U1516-T1516)/T1516,"")</f>
        <v/>
      </c>
      <c r="Y1516" s="12" t="n">
        <f aca="false">IF(AND(K1516&gt;0,V1516&gt;0),(V1516-Resumen!$B$7)/Resumen!$B$7,"")</f>
        <v>0.32</v>
      </c>
      <c r="Z1516" s="28" t="n">
        <f aca="false">IF(AND(K1516&gt;0,I1516&gt;0,V1516&gt;0,S1516&gt;0),V1516-S1516,"")</f>
        <v>800</v>
      </c>
      <c r="AA1516" s="12" t="n">
        <f aca="false">IF(Z1516&lt;&gt;"",Z1516/S1516,"")</f>
        <v>0.32</v>
      </c>
      <c r="AB1516" s="28" t="str">
        <f aca="false">IF(AND(K1516&gt;0,J1516&gt;0,V1516&gt;0,U1516&gt;0),V1516-U1516,"")</f>
        <v/>
      </c>
      <c r="AC1516" s="12" t="str">
        <f aca="false">IF(AB1516&lt;&gt;"",AB1516/U1516,"")</f>
        <v/>
      </c>
      <c r="AD1516" s="27" t="n">
        <v>6</v>
      </c>
      <c r="AE1516" s="27" t="n">
        <v>6</v>
      </c>
      <c r="AF1516" s="27" t="n">
        <v>0</v>
      </c>
      <c r="AG1516" s="28" t="n">
        <f aca="false">AD1516+AE1516+AF1516</f>
        <v>12</v>
      </c>
      <c r="AH1516" s="12" t="n">
        <f aca="false">IF(AG1516&gt;0,AD1516/AG1516,"")</f>
        <v>0.5</v>
      </c>
      <c r="AI1516" s="27" t="n">
        <v>1</v>
      </c>
      <c r="AJ1516" s="27" t="n">
        <v>1</v>
      </c>
      <c r="AK1516" s="27" t="n">
        <v>0</v>
      </c>
      <c r="AL1516" s="22" t="str">
        <f aca="false">IF(OR(AJ1516&gt;0,AK1516&gt;0),"Sí","No")</f>
        <v>Sí</v>
      </c>
      <c r="AM1516" s="6" t="s">
        <v>198</v>
      </c>
      <c r="AN1516" s="6"/>
      <c r="AO1516" s="12" t="n">
        <f aca="false">IF(M1516&gt;0,K1516/M1516,"")</f>
        <v>0.428571428571429</v>
      </c>
      <c r="AP1516" s="22" t="str">
        <f aca="false">IF(M1516&gt;=Resumen!$B$5,"Alto","Bajo")</f>
        <v>Alto</v>
      </c>
      <c r="AQ1516" s="22" t="str">
        <f aca="false">IF(AO1516&gt;=Resumen!$B$28,"Alto","Bajo")</f>
        <v>Alto</v>
      </c>
      <c r="AR1516" s="22" t="str">
        <f aca="false">AP1516&amp;" Potencial / "&amp;AQ1516&amp;" Share"</f>
        <v>Alto Potencial / Alto Share</v>
      </c>
      <c r="AS1516" s="22" t="str">
        <f aca="false">IF(Q1516="Sí",IF(AO1516&gt;=Resumen!$B$29,"Alto","Bajo"),"")</f>
        <v>Bajo</v>
      </c>
      <c r="AT1516" s="22" t="str">
        <f aca="false">IF(AS1516&lt;&gt;"",AP1516&amp;" Potencial / "&amp;AS1516&amp;" Share","")</f>
        <v>Alto Potencial / Bajo Share</v>
      </c>
      <c r="AU1516" s="22" t="str">
        <f aca="false">IF(AH1516="","Sin dato",IF(AH1516-AO1516&gt;Resumen!$B$6,"Sobre-exhibido",IF(AO1516-AH1516&gt;Resumen!$B$6,"Sub-exhibido","En línea")))</f>
        <v>Sobre-exhibido</v>
      </c>
      <c r="AV1516" s="22" t="n">
        <f aca="false">IF(AT1516="","",IF(AT1516="Alto Potencial / Bajo Share",1,IF(AT1516="Alto Potencial / Alto Share",2,IF(AT1516="Bajo Potencial / Alto Share",3,4))))</f>
        <v>1</v>
      </c>
      <c r="AW1516" s="22" t="str">
        <f aca="false">IF(Q1516="No","Sin competencia directa",IF(AV1516=1,"1 - Foco Conquista (Alto Pot / Bajo Share)",IF(AV1516=2,"2 - Foco Defensa (Alto Pot / Alto Share)",IF(AV1516=3,"3 - Monitoreo (Bajo Pot / Alto Share)","4 - Baja Prioridad (Bajo Pot / Bajo Share)"))))</f>
        <v>1 - Foco Conquista (Alto Pot / Bajo Share)</v>
      </c>
      <c r="AX1516" s="12" t="str">
        <f aca="false">IF(OR(IFERROR(AND(W1516&lt;&gt;"",Y1516&lt;&gt;"",Y1516-W1516&gt;Resumen!$B$8),FALSE()),IFERROR(AND(X1516&lt;&gt;"",Y1516&lt;&gt;"",Y1516-X1516&gt;Resumen!$B$8),FALSE())),MAX(IF(IFERROR(AND(W1516&lt;&gt;"",Y1516&lt;&gt;"",Y1516-W1516&gt;Resumen!$B$8),FALSE()),Y1516-W1516,0),IF(IFERROR(AND(X1516&lt;&gt;"",Y1516&lt;&gt;"",Y1516-X1516&gt;Resumen!$B$8),FALSE()),Y1516-X1516,0)),"")</f>
        <v/>
      </c>
      <c r="AY1516" s="22" t="str">
        <f aca="false">IF(OR(IFERROR(AND(W1516&lt;&gt;"",Y1516&lt;&gt;"",Y1516-W1516&gt;Resumen!$B$8),FALSE()),IFERROR(AND(X1516&lt;&gt;"",Y1516&lt;&gt;"",Y1516-X1516&gt;Resumen!$B$8),FALSE())),TRIM("Lays tiene mayor markup que "&amp;IF(IFERROR(AND(W1516&lt;&gt;"",Y1516&lt;&gt;"",Y1516-W1516&gt;Resumen!$B$8),FALSE()),"Quento ","")&amp;IF(IFERROR(AND(X1516&lt;&gt;"",Y1516&lt;&gt;"",Y1516-X1516&gt;Resumen!$B$8),FALSE()),"Julicroc ","")&amp;"en este PDV"),"")</f>
        <v/>
      </c>
      <c r="AZ1516" s="22" t="str">
        <f aca="false">IF(COUNTIF('Plan Pehuamar - Lista'!$A$2:$A$167,A1516)&gt;0,"Sí","No")</f>
        <v>No</v>
      </c>
      <c r="BA1516" s="22" t="str">
        <f aca="false">IF(COUNTIF('Plan Combo 9+1'!$A$2:$A$226,A1516)&gt;0,"Sí","No")</f>
        <v>Sí</v>
      </c>
      <c r="BB1516" s="22" t="str">
        <f aca="false">IF(AH1516="","No",IF(BA1516="Sí",IF((AO1516-AH1516)&gt;Resumen!$B$6,"Sí","No"),IF((AO1516-AH1516)&gt;=Resumen!$B$132,"Sí","No")))</f>
        <v>No</v>
      </c>
      <c r="BC1516" s="22" t="str">
        <f aca="false">IF(AND(N1516="Sí",AL1516="Sí",AI1516=0),"Sí","No")</f>
        <v>No</v>
      </c>
      <c r="BD1516" s="22" t="str">
        <f aca="false">IF(COUNTIF('Plan 9+1 (con Pehuamar)'!$A$2:$A$227,A1516)&gt;0,"Sí","No")</f>
        <v>No</v>
      </c>
    </row>
    <row r="1517" customFormat="false" ht="15" hidden="false" customHeight="true" outlineLevel="0" collapsed="false">
      <c r="A1517" s="6" t="n">
        <v>402141</v>
      </c>
      <c r="B1517" s="6" t="n">
        <v>7</v>
      </c>
      <c r="C1517" s="6" t="n">
        <v>705</v>
      </c>
      <c r="D1517" s="6" t="s">
        <v>398</v>
      </c>
      <c r="E1517" s="6" t="s">
        <v>1685</v>
      </c>
      <c r="F1517" s="6" t="s">
        <v>196</v>
      </c>
      <c r="G1517" s="6" t="s">
        <v>129</v>
      </c>
      <c r="H1517" s="6" t="s">
        <v>197</v>
      </c>
      <c r="I1517" s="27" t="n">
        <v>40</v>
      </c>
      <c r="J1517" s="27" t="n">
        <v>0</v>
      </c>
      <c r="K1517" s="27" t="n">
        <v>40</v>
      </c>
      <c r="L1517" s="28" t="n">
        <f aca="false">I1517+J1517</f>
        <v>40</v>
      </c>
      <c r="M1517" s="28" t="n">
        <f aca="false">L1517+K1517</f>
        <v>80</v>
      </c>
      <c r="N1517" s="22" t="str">
        <f aca="false">IF(I1517&gt;0,"Sí","No")</f>
        <v>Sí</v>
      </c>
      <c r="O1517" s="22" t="str">
        <f aca="false">IF(J1517&gt;0,"Sí","No")</f>
        <v>No</v>
      </c>
      <c r="P1517" s="22" t="str">
        <f aca="false">IF(K1517&gt;0,"Sí","No")</f>
        <v>Sí</v>
      </c>
      <c r="Q1517" s="22" t="str">
        <f aca="false">IF(OR(I1517&gt;0,J1517&gt;0),"Sí","No")</f>
        <v>Sí</v>
      </c>
      <c r="R1517" s="27" t="n">
        <v>1800</v>
      </c>
      <c r="S1517" s="27" t="n">
        <v>2700</v>
      </c>
      <c r="T1517" s="27"/>
      <c r="U1517" s="27"/>
      <c r="V1517" s="27" t="n">
        <v>3500</v>
      </c>
      <c r="W1517" s="12" t="n">
        <f aca="false">IF(AND(I1517&gt;0,R1517&gt;0),(S1517-R1517)/R1517,"")</f>
        <v>0.5</v>
      </c>
      <c r="X1517" s="12" t="str">
        <f aca="false">IF(AND(J1517&gt;0,T1517&gt;0),(U1517-T1517)/T1517,"")</f>
        <v/>
      </c>
      <c r="Y1517" s="12" t="n">
        <f aca="false">IF(AND(K1517&gt;0,V1517&gt;0),(V1517-Resumen!$B$7)/Resumen!$B$7,"")</f>
        <v>0.4</v>
      </c>
      <c r="Z1517" s="28" t="n">
        <f aca="false">IF(AND(K1517&gt;0,I1517&gt;0,V1517&gt;0,S1517&gt;0),V1517-S1517,"")</f>
        <v>800</v>
      </c>
      <c r="AA1517" s="12" t="n">
        <f aca="false">IF(Z1517&lt;&gt;"",Z1517/S1517,"")</f>
        <v>0.296296296296296</v>
      </c>
      <c r="AB1517" s="28" t="str">
        <f aca="false">IF(AND(K1517&gt;0,J1517&gt;0,V1517&gt;0,U1517&gt;0),V1517-U1517,"")</f>
        <v/>
      </c>
      <c r="AC1517" s="12" t="str">
        <f aca="false">IF(AB1517&lt;&gt;"",AB1517/U1517,"")</f>
        <v/>
      </c>
      <c r="AD1517" s="27" t="n">
        <v>8</v>
      </c>
      <c r="AE1517" s="27" t="n">
        <v>6</v>
      </c>
      <c r="AF1517" s="27" t="n">
        <v>0</v>
      </c>
      <c r="AG1517" s="28" t="n">
        <f aca="false">AD1517+AE1517+AF1517</f>
        <v>14</v>
      </c>
      <c r="AH1517" s="12" t="n">
        <f aca="false">IF(AG1517&gt;0,AD1517/AG1517,"")</f>
        <v>0.571428571428571</v>
      </c>
      <c r="AI1517" s="27" t="n">
        <v>2</v>
      </c>
      <c r="AJ1517" s="27" t="n">
        <v>1</v>
      </c>
      <c r="AK1517" s="27" t="n">
        <v>0</v>
      </c>
      <c r="AL1517" s="22" t="str">
        <f aca="false">IF(OR(AJ1517&gt;0,AK1517&gt;0),"Sí","No")</f>
        <v>Sí</v>
      </c>
      <c r="AM1517" s="6" t="s">
        <v>397</v>
      </c>
      <c r="AN1517" s="6"/>
      <c r="AO1517" s="12" t="n">
        <f aca="false">IF(M1517&gt;0,K1517/M1517,"")</f>
        <v>0.5</v>
      </c>
      <c r="AP1517" s="22" t="str">
        <f aca="false">IF(M1517&gt;=Resumen!$B$5,"Alto","Bajo")</f>
        <v>Alto</v>
      </c>
      <c r="AQ1517" s="22" t="str">
        <f aca="false">IF(AO1517&gt;=Resumen!$B$28,"Alto","Bajo")</f>
        <v>Alto</v>
      </c>
      <c r="AR1517" s="22" t="str">
        <f aca="false">AP1517&amp;" Potencial / "&amp;AQ1517&amp;" Share"</f>
        <v>Alto Potencial / Alto Share</v>
      </c>
      <c r="AS1517" s="22" t="str">
        <f aca="false">IF(Q1517="Sí",IF(AO1517&gt;=Resumen!$B$29,"Alto","Bajo"),"")</f>
        <v>Alto</v>
      </c>
      <c r="AT1517" s="22" t="str">
        <f aca="false">IF(AS1517&lt;&gt;"",AP1517&amp;" Potencial / "&amp;AS1517&amp;" Share","")</f>
        <v>Alto Potencial / Alto Share</v>
      </c>
      <c r="AU1517" s="22" t="str">
        <f aca="false">IF(AH1517="","Sin dato",IF(AH1517-AO1517&gt;Resumen!$B$6,"Sobre-exhibido",IF(AO1517-AH1517&gt;Resumen!$B$6,"Sub-exhibido","En línea")))</f>
        <v>Sobre-exhibido</v>
      </c>
      <c r="AV1517" s="22" t="n">
        <f aca="false">IF(AT1517="","",IF(AT1517="Alto Potencial / Bajo Share",1,IF(AT1517="Alto Potencial / Alto Share",2,IF(AT1517="Bajo Potencial / Alto Share",3,4))))</f>
        <v>2</v>
      </c>
      <c r="AW1517" s="22" t="str">
        <f aca="false">IF(Q1517="No","Sin competencia directa",IF(AV1517=1,"1 - Foco Conquista (Alto Pot / Bajo Share)",IF(AV1517=2,"2 - Foco Defensa (Alto Pot / Alto Share)",IF(AV1517=3,"3 - Monitoreo (Bajo Pot / Alto Share)","4 - Baja Prioridad (Bajo Pot / Bajo Share)"))))</f>
        <v>2 - Foco Defensa (Alto Pot / Alto Share)</v>
      </c>
      <c r="AX1517" s="12" t="str">
        <f aca="false">IF(OR(IFERROR(AND(W1517&lt;&gt;"",Y1517&lt;&gt;"",Y1517-W1517&gt;Resumen!$B$8),FALSE()),IFERROR(AND(X1517&lt;&gt;"",Y1517&lt;&gt;"",Y1517-X1517&gt;Resumen!$B$8),FALSE())),MAX(IF(IFERROR(AND(W1517&lt;&gt;"",Y1517&lt;&gt;"",Y1517-W1517&gt;Resumen!$B$8),FALSE()),Y1517-W1517,0),IF(IFERROR(AND(X1517&lt;&gt;"",Y1517&lt;&gt;"",Y1517-X1517&gt;Resumen!$B$8),FALSE()),Y1517-X1517,0)),"")</f>
        <v/>
      </c>
      <c r="AY1517" s="22" t="str">
        <f aca="false">IF(OR(IFERROR(AND(W1517&lt;&gt;"",Y1517&lt;&gt;"",Y1517-W1517&gt;Resumen!$B$8),FALSE()),IFERROR(AND(X1517&lt;&gt;"",Y1517&lt;&gt;"",Y1517-X1517&gt;Resumen!$B$8),FALSE())),TRIM("Lays tiene mayor markup que "&amp;IF(IFERROR(AND(W1517&lt;&gt;"",Y1517&lt;&gt;"",Y1517-W1517&gt;Resumen!$B$8),FALSE()),"Quento ","")&amp;IF(IFERROR(AND(X1517&lt;&gt;"",Y1517&lt;&gt;"",Y1517-X1517&gt;Resumen!$B$8),FALSE()),"Julicroc ","")&amp;"en este PDV"),"")</f>
        <v/>
      </c>
      <c r="AZ1517" s="22" t="str">
        <f aca="false">IF(COUNTIF('Plan Pehuamar - Lista'!$A$2:$A$167,A1517)&gt;0,"Sí","No")</f>
        <v>No</v>
      </c>
      <c r="BA1517" s="22" t="str">
        <f aca="false">IF(COUNTIF('Plan Combo 9+1'!$A$2:$A$226,A1517)&gt;0,"Sí","No")</f>
        <v>No</v>
      </c>
      <c r="BB1517" s="22" t="str">
        <f aca="false">IF(AH1517="","No",IF(BA1517="Sí",IF((AO1517-AH1517)&gt;Resumen!$B$6,"Sí","No"),IF((AO1517-AH1517)&gt;=Resumen!$B$132,"Sí","No")))</f>
        <v>No</v>
      </c>
      <c r="BC1517" s="22" t="str">
        <f aca="false">IF(AND(N1517="Sí",AL1517="Sí",AI1517=0),"Sí","No")</f>
        <v>No</v>
      </c>
      <c r="BD1517" s="22" t="str">
        <f aca="false">IF(COUNTIF('Plan 9+1 (con Pehuamar)'!$A$2:$A$227,A1517)&gt;0,"Sí","No")</f>
        <v>No</v>
      </c>
    </row>
    <row r="1518" customFormat="false" ht="15" hidden="false" customHeight="true" outlineLevel="0" collapsed="false">
      <c r="A1518" s="6" t="n">
        <v>402143</v>
      </c>
      <c r="B1518" s="6" t="n">
        <v>7</v>
      </c>
      <c r="C1518" s="6" t="n">
        <v>705</v>
      </c>
      <c r="D1518" s="6" t="s">
        <v>398</v>
      </c>
      <c r="E1518" s="6" t="s">
        <v>1686</v>
      </c>
      <c r="F1518" s="6" t="s">
        <v>201</v>
      </c>
      <c r="G1518" s="6" t="s">
        <v>129</v>
      </c>
      <c r="H1518" s="6" t="s">
        <v>197</v>
      </c>
      <c r="I1518" s="27" t="n">
        <v>0</v>
      </c>
      <c r="J1518" s="27" t="n">
        <v>0</v>
      </c>
      <c r="K1518" s="27" t="n">
        <v>0.2</v>
      </c>
      <c r="L1518" s="28" t="n">
        <f aca="false">I1518+J1518</f>
        <v>0</v>
      </c>
      <c r="M1518" s="28" t="n">
        <f aca="false">L1518+K1518</f>
        <v>0.2</v>
      </c>
      <c r="N1518" s="22" t="str">
        <f aca="false">IF(I1518&gt;0,"Sí","No")</f>
        <v>No</v>
      </c>
      <c r="O1518" s="22" t="str">
        <f aca="false">IF(J1518&gt;0,"Sí","No")</f>
        <v>No</v>
      </c>
      <c r="P1518" s="22" t="str">
        <f aca="false">IF(K1518&gt;0,"Sí","No")</f>
        <v>Sí</v>
      </c>
      <c r="Q1518" s="22" t="str">
        <f aca="false">IF(OR(I1518&gt;0,J1518&gt;0),"Sí","No")</f>
        <v>No</v>
      </c>
      <c r="R1518" s="27"/>
      <c r="S1518" s="27"/>
      <c r="T1518" s="27"/>
      <c r="U1518" s="27"/>
      <c r="V1518" s="27"/>
      <c r="W1518" s="12" t="str">
        <f aca="false">IF(AND(I1518&gt;0,R1518&gt;0),(S1518-R1518)/R1518,"")</f>
        <v/>
      </c>
      <c r="X1518" s="12" t="str">
        <f aca="false">IF(AND(J1518&gt;0,T1518&gt;0),(U1518-T1518)/T1518,"")</f>
        <v/>
      </c>
      <c r="Y1518" s="12" t="str">
        <f aca="false">IF(AND(K1518&gt;0,V1518&gt;0),(V1518-Resumen!$B$7)/Resumen!$B$7,"")</f>
        <v/>
      </c>
      <c r="Z1518" s="28" t="str">
        <f aca="false">IF(AND(K1518&gt;0,I1518&gt;0,V1518&gt;0,S1518&gt;0),V1518-S1518,"")</f>
        <v/>
      </c>
      <c r="AA1518" s="12" t="str">
        <f aca="false">IF(Z1518&lt;&gt;"",Z1518/S1518,"")</f>
        <v/>
      </c>
      <c r="AB1518" s="28" t="str">
        <f aca="false">IF(AND(K1518&gt;0,J1518&gt;0,V1518&gt;0,U1518&gt;0),V1518-U1518,"")</f>
        <v/>
      </c>
      <c r="AC1518" s="12" t="str">
        <f aca="false">IF(AB1518&lt;&gt;"",AB1518/U1518,"")</f>
        <v/>
      </c>
      <c r="AD1518" s="27" t="n">
        <v>0</v>
      </c>
      <c r="AE1518" s="27" t="n">
        <v>0</v>
      </c>
      <c r="AF1518" s="27" t="n">
        <v>0</v>
      </c>
      <c r="AG1518" s="28" t="n">
        <f aca="false">AD1518+AE1518+AF1518</f>
        <v>0</v>
      </c>
      <c r="AH1518" s="12" t="str">
        <f aca="false">IF(AG1518&gt;0,AD1518/AG1518,"")</f>
        <v/>
      </c>
      <c r="AI1518" s="27" t="n">
        <v>0</v>
      </c>
      <c r="AJ1518" s="27" t="n">
        <v>0</v>
      </c>
      <c r="AK1518" s="27" t="n">
        <v>0</v>
      </c>
      <c r="AL1518" s="22" t="str">
        <f aca="false">IF(OR(AJ1518&gt;0,AK1518&gt;0),"Sí","No")</f>
        <v>No</v>
      </c>
      <c r="AM1518" s="6"/>
      <c r="AN1518" s="6"/>
      <c r="AO1518" s="12" t="n">
        <f aca="false">IF(M1518&gt;0,K1518/M1518,"")</f>
        <v>1</v>
      </c>
      <c r="AP1518" s="22" t="str">
        <f aca="false">IF(M1518&gt;=Resumen!$B$5,"Alto","Bajo")</f>
        <v>Bajo</v>
      </c>
      <c r="AQ1518" s="22" t="str">
        <f aca="false">IF(AO1518&gt;=Resumen!$B$28,"Alto","Bajo")</f>
        <v>Alto</v>
      </c>
      <c r="AR1518" s="22" t="str">
        <f aca="false">AP1518&amp;" Potencial / "&amp;AQ1518&amp;" Share"</f>
        <v>Bajo Potencial / Alto Share</v>
      </c>
      <c r="AS1518" s="22" t="str">
        <f aca="false">IF(Q1518="Sí",IF(AO1518&gt;=Resumen!$B$29,"Alto","Bajo"),"")</f>
        <v/>
      </c>
      <c r="AT1518" s="22" t="str">
        <f aca="false">IF(AS1518&lt;&gt;"",AP1518&amp;" Potencial / "&amp;AS1518&amp;" Share","")</f>
        <v/>
      </c>
      <c r="AU1518" s="22" t="str">
        <f aca="false">IF(AH1518="","Sin dato",IF(AH1518-AO1518&gt;Resumen!$B$6,"Sobre-exhibido",IF(AO1518-AH1518&gt;Resumen!$B$6,"Sub-exhibido","En línea")))</f>
        <v>Sin dato</v>
      </c>
      <c r="AV1518" s="22" t="str">
        <f aca="false">IF(AT1518="","",IF(AT1518="Alto Potencial / Bajo Share",1,IF(AT1518="Alto Potencial / Alto Share",2,IF(AT1518="Bajo Potencial / Alto Share",3,4))))</f>
        <v/>
      </c>
      <c r="AW1518" s="22" t="str">
        <f aca="false">IF(Q1518="No","Sin competencia directa",IF(AV1518=1,"1 - Foco Conquista (Alto Pot / Bajo Share)",IF(AV1518=2,"2 - Foco Defensa (Alto Pot / Alto Share)",IF(AV1518=3,"3 - Monitoreo (Bajo Pot / Alto Share)","4 - Baja Prioridad (Bajo Pot / Bajo Share)"))))</f>
        <v>Sin competencia directa</v>
      </c>
      <c r="AX1518" s="12" t="str">
        <f aca="false">IF(OR(IFERROR(AND(W1518&lt;&gt;"",Y1518&lt;&gt;"",Y1518-W1518&gt;Resumen!$B$8),FALSE()),IFERROR(AND(X1518&lt;&gt;"",Y1518&lt;&gt;"",Y1518-X1518&gt;Resumen!$B$8),FALSE())),MAX(IF(IFERROR(AND(W1518&lt;&gt;"",Y1518&lt;&gt;"",Y1518-W1518&gt;Resumen!$B$8),FALSE()),Y1518-W1518,0),IF(IFERROR(AND(X1518&lt;&gt;"",Y1518&lt;&gt;"",Y1518-X1518&gt;Resumen!$B$8),FALSE()),Y1518-X1518,0)),"")</f>
        <v/>
      </c>
      <c r="AY1518" s="22" t="str">
        <f aca="false">IF(OR(IFERROR(AND(W1518&lt;&gt;"",Y1518&lt;&gt;"",Y1518-W1518&gt;Resumen!$B$8),FALSE()),IFERROR(AND(X1518&lt;&gt;"",Y1518&lt;&gt;"",Y1518-X1518&gt;Resumen!$B$8),FALSE())),TRIM("Lays tiene mayor markup que "&amp;IF(IFERROR(AND(W1518&lt;&gt;"",Y1518&lt;&gt;"",Y1518-W1518&gt;Resumen!$B$8),FALSE()),"Quento ","")&amp;IF(IFERROR(AND(X1518&lt;&gt;"",Y1518&lt;&gt;"",Y1518-X1518&gt;Resumen!$B$8),FALSE()),"Julicroc ","")&amp;"en este PDV"),"")</f>
        <v/>
      </c>
      <c r="AZ1518" s="22" t="str">
        <f aca="false">IF(COUNTIF('Plan Pehuamar - Lista'!$A$2:$A$167,A1518)&gt;0,"Sí","No")</f>
        <v>No</v>
      </c>
      <c r="BA1518" s="22" t="str">
        <f aca="false">IF(COUNTIF('Plan Combo 9+1'!$A$2:$A$226,A1518)&gt;0,"Sí","No")</f>
        <v>No</v>
      </c>
      <c r="BB1518" s="22" t="str">
        <f aca="false">IF(AH1518="","No",IF(BA1518="Sí",IF((AO1518-AH1518)&gt;Resumen!$B$6,"Sí","No"),IF((AO1518-AH1518)&gt;=Resumen!$B$132,"Sí","No")))</f>
        <v>No</v>
      </c>
      <c r="BC1518" s="22" t="str">
        <f aca="false">IF(AND(N1518="Sí",AL1518="Sí",AI1518=0),"Sí","No")</f>
        <v>No</v>
      </c>
      <c r="BD1518" s="22" t="str">
        <f aca="false">IF(COUNTIF('Plan 9+1 (con Pehuamar)'!$A$2:$A$227,A1518)&gt;0,"Sí","No")</f>
        <v>No</v>
      </c>
    </row>
    <row r="1519" customFormat="false" ht="15" hidden="false" customHeight="true" outlineLevel="0" collapsed="false">
      <c r="A1519" s="6" t="n">
        <v>402152</v>
      </c>
      <c r="B1519" s="6" t="n">
        <v>7</v>
      </c>
      <c r="C1519" s="6" t="n">
        <v>705</v>
      </c>
      <c r="D1519" s="6" t="s">
        <v>398</v>
      </c>
      <c r="E1519" s="6" t="s">
        <v>1687</v>
      </c>
      <c r="F1519" s="6" t="s">
        <v>201</v>
      </c>
      <c r="G1519" s="6" t="s">
        <v>129</v>
      </c>
      <c r="H1519" s="6" t="s">
        <v>197</v>
      </c>
      <c r="I1519" s="27" t="n">
        <v>20</v>
      </c>
      <c r="J1519" s="27" t="n">
        <v>0</v>
      </c>
      <c r="K1519" s="27" t="n">
        <v>15</v>
      </c>
      <c r="L1519" s="28" t="n">
        <f aca="false">I1519+J1519</f>
        <v>20</v>
      </c>
      <c r="M1519" s="28" t="n">
        <f aca="false">L1519+K1519</f>
        <v>35</v>
      </c>
      <c r="N1519" s="22" t="str">
        <f aca="false">IF(I1519&gt;0,"Sí","No")</f>
        <v>Sí</v>
      </c>
      <c r="O1519" s="22" t="str">
        <f aca="false">IF(J1519&gt;0,"Sí","No")</f>
        <v>No</v>
      </c>
      <c r="P1519" s="22" t="str">
        <f aca="false">IF(K1519&gt;0,"Sí","No")</f>
        <v>Sí</v>
      </c>
      <c r="Q1519" s="22" t="str">
        <f aca="false">IF(OR(I1519&gt;0,J1519&gt;0),"Sí","No")</f>
        <v>Sí</v>
      </c>
      <c r="R1519" s="27" t="n">
        <v>1800</v>
      </c>
      <c r="S1519" s="27" t="n">
        <v>2600</v>
      </c>
      <c r="T1519" s="27"/>
      <c r="U1519" s="27"/>
      <c r="V1519" s="27" t="n">
        <v>3500</v>
      </c>
      <c r="W1519" s="12" t="n">
        <f aca="false">IF(AND(I1519&gt;0,R1519&gt;0),(S1519-R1519)/R1519,"")</f>
        <v>0.444444444444444</v>
      </c>
      <c r="X1519" s="12" t="str">
        <f aca="false">IF(AND(J1519&gt;0,T1519&gt;0),(U1519-T1519)/T1519,"")</f>
        <v/>
      </c>
      <c r="Y1519" s="12" t="n">
        <f aca="false">IF(AND(K1519&gt;0,V1519&gt;0),(V1519-Resumen!$B$7)/Resumen!$B$7,"")</f>
        <v>0.4</v>
      </c>
      <c r="Z1519" s="28" t="n">
        <f aca="false">IF(AND(K1519&gt;0,I1519&gt;0,V1519&gt;0,S1519&gt;0),V1519-S1519,"")</f>
        <v>900</v>
      </c>
      <c r="AA1519" s="12" t="n">
        <f aca="false">IF(Z1519&lt;&gt;"",Z1519/S1519,"")</f>
        <v>0.346153846153846</v>
      </c>
      <c r="AB1519" s="28" t="str">
        <f aca="false">IF(AND(K1519&gt;0,J1519&gt;0,V1519&gt;0,U1519&gt;0),V1519-U1519,"")</f>
        <v/>
      </c>
      <c r="AC1519" s="12" t="str">
        <f aca="false">IF(AB1519&lt;&gt;"",AB1519/U1519,"")</f>
        <v/>
      </c>
      <c r="AD1519" s="27" t="n">
        <v>6</v>
      </c>
      <c r="AE1519" s="27" t="n">
        <v>5</v>
      </c>
      <c r="AF1519" s="27" t="n">
        <v>0</v>
      </c>
      <c r="AG1519" s="28" t="n">
        <f aca="false">AD1519+AE1519+AF1519</f>
        <v>11</v>
      </c>
      <c r="AH1519" s="12" t="n">
        <f aca="false">IF(AG1519&gt;0,AD1519/AG1519,"")</f>
        <v>0.545454545454545</v>
      </c>
      <c r="AI1519" s="27" t="n">
        <v>1</v>
      </c>
      <c r="AJ1519" s="27" t="n">
        <v>0</v>
      </c>
      <c r="AK1519" s="27" t="n">
        <v>0</v>
      </c>
      <c r="AL1519" s="22" t="str">
        <f aca="false">IF(OR(AJ1519&gt;0,AK1519&gt;0),"Sí","No")</f>
        <v>No</v>
      </c>
      <c r="AM1519" s="6" t="s">
        <v>198</v>
      </c>
      <c r="AN1519" s="6"/>
      <c r="AO1519" s="12" t="n">
        <f aca="false">IF(M1519&gt;0,K1519/M1519,"")</f>
        <v>0.428571428571429</v>
      </c>
      <c r="AP1519" s="22" t="str">
        <f aca="false">IF(M1519&gt;=Resumen!$B$5,"Alto","Bajo")</f>
        <v>Bajo</v>
      </c>
      <c r="AQ1519" s="22" t="str">
        <f aca="false">IF(AO1519&gt;=Resumen!$B$28,"Alto","Bajo")</f>
        <v>Alto</v>
      </c>
      <c r="AR1519" s="22" t="str">
        <f aca="false">AP1519&amp;" Potencial / "&amp;AQ1519&amp;" Share"</f>
        <v>Bajo Potencial / Alto Share</v>
      </c>
      <c r="AS1519" s="22" t="str">
        <f aca="false">IF(Q1519="Sí",IF(AO1519&gt;=Resumen!$B$29,"Alto","Bajo"),"")</f>
        <v>Bajo</v>
      </c>
      <c r="AT1519" s="22" t="str">
        <f aca="false">IF(AS1519&lt;&gt;"",AP1519&amp;" Potencial / "&amp;AS1519&amp;" Share","")</f>
        <v>Bajo Potencial / Bajo Share</v>
      </c>
      <c r="AU1519" s="22" t="str">
        <f aca="false">IF(AH1519="","Sin dato",IF(AH1519-AO1519&gt;Resumen!$B$6,"Sobre-exhibido",IF(AO1519-AH1519&gt;Resumen!$B$6,"Sub-exhibido","En línea")))</f>
        <v>Sobre-exhibido</v>
      </c>
      <c r="AV1519" s="22" t="n">
        <f aca="false">IF(AT1519="","",IF(AT1519="Alto Potencial / Bajo Share",1,IF(AT1519="Alto Potencial / Alto Share",2,IF(AT1519="Bajo Potencial / Alto Share",3,4))))</f>
        <v>4</v>
      </c>
      <c r="AW1519" s="22" t="str">
        <f aca="false">IF(Q1519="No","Sin competencia directa",IF(AV1519=1,"1 - Foco Conquista (Alto Pot / Bajo Share)",IF(AV1519=2,"2 - Foco Defensa (Alto Pot / Alto Share)",IF(AV1519=3,"3 - Monitoreo (Bajo Pot / Alto Share)","4 - Baja Prioridad (Bajo Pot / Bajo Share)"))))</f>
        <v>4 - Baja Prioridad (Bajo Pot / Bajo Share)</v>
      </c>
      <c r="AX1519" s="12" t="str">
        <f aca="false">IF(OR(IFERROR(AND(W1519&lt;&gt;"",Y1519&lt;&gt;"",Y1519-W1519&gt;Resumen!$B$8),FALSE()),IFERROR(AND(X1519&lt;&gt;"",Y1519&lt;&gt;"",Y1519-X1519&gt;Resumen!$B$8),FALSE())),MAX(IF(IFERROR(AND(W1519&lt;&gt;"",Y1519&lt;&gt;"",Y1519-W1519&gt;Resumen!$B$8),FALSE()),Y1519-W1519,0),IF(IFERROR(AND(X1519&lt;&gt;"",Y1519&lt;&gt;"",Y1519-X1519&gt;Resumen!$B$8),FALSE()),Y1519-X1519,0)),"")</f>
        <v/>
      </c>
      <c r="AY1519" s="22" t="str">
        <f aca="false">IF(OR(IFERROR(AND(W1519&lt;&gt;"",Y1519&lt;&gt;"",Y1519-W1519&gt;Resumen!$B$8),FALSE()),IFERROR(AND(X1519&lt;&gt;"",Y1519&lt;&gt;"",Y1519-X1519&gt;Resumen!$B$8),FALSE())),TRIM("Lays tiene mayor markup que "&amp;IF(IFERROR(AND(W1519&lt;&gt;"",Y1519&lt;&gt;"",Y1519-W1519&gt;Resumen!$B$8),FALSE()),"Quento ","")&amp;IF(IFERROR(AND(X1519&lt;&gt;"",Y1519&lt;&gt;"",Y1519-X1519&gt;Resumen!$B$8),FALSE()),"Julicroc ","")&amp;"en este PDV"),"")</f>
        <v/>
      </c>
      <c r="AZ1519" s="22" t="str">
        <f aca="false">IF(COUNTIF('Plan Pehuamar - Lista'!$A$2:$A$167,A1519)&gt;0,"Sí","No")</f>
        <v>No</v>
      </c>
      <c r="BA1519" s="22" t="str">
        <f aca="false">IF(COUNTIF('Plan Combo 9+1'!$A$2:$A$226,A1519)&gt;0,"Sí","No")</f>
        <v>No</v>
      </c>
      <c r="BB1519" s="22" t="str">
        <f aca="false">IF(AH1519="","No",IF(BA1519="Sí",IF((AO1519-AH1519)&gt;Resumen!$B$6,"Sí","No"),IF((AO1519-AH1519)&gt;=Resumen!$B$132,"Sí","No")))</f>
        <v>No</v>
      </c>
      <c r="BC1519" s="22" t="str">
        <f aca="false">IF(AND(N1519="Sí",AL1519="Sí",AI1519=0),"Sí","No")</f>
        <v>No</v>
      </c>
      <c r="BD1519" s="22" t="str">
        <f aca="false">IF(COUNTIF('Plan 9+1 (con Pehuamar)'!$A$2:$A$227,A1519)&gt;0,"Sí","No")</f>
        <v>No</v>
      </c>
    </row>
    <row r="1520" customFormat="false" ht="15" hidden="false" customHeight="true" outlineLevel="0" collapsed="false">
      <c r="A1520" s="6" t="n">
        <v>402159</v>
      </c>
      <c r="B1520" s="6" t="n">
        <v>7</v>
      </c>
      <c r="C1520" s="6" t="n">
        <v>705</v>
      </c>
      <c r="D1520" s="6" t="s">
        <v>398</v>
      </c>
      <c r="E1520" s="6" t="s">
        <v>1688</v>
      </c>
      <c r="F1520" s="6" t="s">
        <v>196</v>
      </c>
      <c r="G1520" s="6" t="s">
        <v>129</v>
      </c>
      <c r="H1520" s="6" t="s">
        <v>197</v>
      </c>
      <c r="I1520" s="27" t="n">
        <v>25</v>
      </c>
      <c r="J1520" s="27" t="n">
        <v>30</v>
      </c>
      <c r="K1520" s="27" t="n">
        <v>10</v>
      </c>
      <c r="L1520" s="28" t="n">
        <f aca="false">I1520+J1520</f>
        <v>55</v>
      </c>
      <c r="M1520" s="28" t="n">
        <f aca="false">L1520+K1520</f>
        <v>65</v>
      </c>
      <c r="N1520" s="22" t="str">
        <f aca="false">IF(I1520&gt;0,"Sí","No")</f>
        <v>Sí</v>
      </c>
      <c r="O1520" s="22" t="str">
        <f aca="false">IF(J1520&gt;0,"Sí","No")</f>
        <v>Sí</v>
      </c>
      <c r="P1520" s="22" t="str">
        <f aca="false">IF(K1520&gt;0,"Sí","No")</f>
        <v>Sí</v>
      </c>
      <c r="Q1520" s="22" t="str">
        <f aca="false">IF(OR(I1520&gt;0,J1520&gt;0),"Sí","No")</f>
        <v>Sí</v>
      </c>
      <c r="R1520" s="27" t="n">
        <v>1800</v>
      </c>
      <c r="S1520" s="27" t="n">
        <v>2800</v>
      </c>
      <c r="T1520" s="27" t="n">
        <v>1310</v>
      </c>
      <c r="U1520" s="27" t="n">
        <v>2000</v>
      </c>
      <c r="V1520" s="27" t="n">
        <v>3500</v>
      </c>
      <c r="W1520" s="12" t="n">
        <f aca="false">IF(AND(I1520&gt;0,R1520&gt;0),(S1520-R1520)/R1520,"")</f>
        <v>0.555555555555556</v>
      </c>
      <c r="X1520" s="12" t="n">
        <f aca="false">IF(AND(J1520&gt;0,T1520&gt;0),(U1520-T1520)/T1520,"")</f>
        <v>0.526717557251908</v>
      </c>
      <c r="Y1520" s="12" t="n">
        <f aca="false">IF(AND(K1520&gt;0,V1520&gt;0),(V1520-Resumen!$B$7)/Resumen!$B$7,"")</f>
        <v>0.4</v>
      </c>
      <c r="Z1520" s="28" t="n">
        <f aca="false">IF(AND(K1520&gt;0,I1520&gt;0,V1520&gt;0,S1520&gt;0),V1520-S1520,"")</f>
        <v>700</v>
      </c>
      <c r="AA1520" s="12" t="n">
        <f aca="false">IF(Z1520&lt;&gt;"",Z1520/S1520,"")</f>
        <v>0.25</v>
      </c>
      <c r="AB1520" s="28" t="n">
        <f aca="false">IF(AND(K1520&gt;0,J1520&gt;0,V1520&gt;0,U1520&gt;0),V1520-U1520,"")</f>
        <v>1500</v>
      </c>
      <c r="AC1520" s="12" t="n">
        <f aca="false">IF(AB1520&lt;&gt;"",AB1520/U1520,"")</f>
        <v>0.75</v>
      </c>
      <c r="AD1520" s="27" t="n">
        <v>6</v>
      </c>
      <c r="AE1520" s="27" t="n">
        <v>5</v>
      </c>
      <c r="AF1520" s="27" t="n">
        <v>8</v>
      </c>
      <c r="AG1520" s="28" t="n">
        <f aca="false">AD1520+AE1520+AF1520</f>
        <v>19</v>
      </c>
      <c r="AH1520" s="12" t="n">
        <f aca="false">IF(AG1520&gt;0,AD1520/AG1520,"")</f>
        <v>0.315789473684211</v>
      </c>
      <c r="AI1520" s="27" t="n">
        <v>0</v>
      </c>
      <c r="AJ1520" s="27" t="n">
        <v>0</v>
      </c>
      <c r="AK1520" s="27" t="n">
        <v>0</v>
      </c>
      <c r="AL1520" s="22" t="str">
        <f aca="false">IF(OR(AJ1520&gt;0,AK1520&gt;0),"Sí","No")</f>
        <v>No</v>
      </c>
      <c r="AM1520" s="6" t="s">
        <v>198</v>
      </c>
      <c r="AN1520" s="6" t="s">
        <v>198</v>
      </c>
      <c r="AO1520" s="12" t="n">
        <f aca="false">IF(M1520&gt;0,K1520/M1520,"")</f>
        <v>0.153846153846154</v>
      </c>
      <c r="AP1520" s="22" t="str">
        <f aca="false">IF(M1520&gt;=Resumen!$B$5,"Alto","Bajo")</f>
        <v>Alto</v>
      </c>
      <c r="AQ1520" s="22" t="str">
        <f aca="false">IF(AO1520&gt;=Resumen!$B$28,"Alto","Bajo")</f>
        <v>Bajo</v>
      </c>
      <c r="AR1520" s="22" t="str">
        <f aca="false">AP1520&amp;" Potencial / "&amp;AQ1520&amp;" Share"</f>
        <v>Alto Potencial / Bajo Share</v>
      </c>
      <c r="AS1520" s="22" t="str">
        <f aca="false">IF(Q1520="Sí",IF(AO1520&gt;=Resumen!$B$29,"Alto","Bajo"),"")</f>
        <v>Bajo</v>
      </c>
      <c r="AT1520" s="22" t="str">
        <f aca="false">IF(AS1520&lt;&gt;"",AP1520&amp;" Potencial / "&amp;AS1520&amp;" Share","")</f>
        <v>Alto Potencial / Bajo Share</v>
      </c>
      <c r="AU1520" s="22" t="str">
        <f aca="false">IF(AH1520="","Sin dato",IF(AH1520-AO1520&gt;Resumen!$B$6,"Sobre-exhibido",IF(AO1520-AH1520&gt;Resumen!$B$6,"Sub-exhibido","En línea")))</f>
        <v>Sobre-exhibido</v>
      </c>
      <c r="AV1520" s="22" t="n">
        <f aca="false">IF(AT1520="","",IF(AT1520="Alto Potencial / Bajo Share",1,IF(AT1520="Alto Potencial / Alto Share",2,IF(AT1520="Bajo Potencial / Alto Share",3,4))))</f>
        <v>1</v>
      </c>
      <c r="AW1520" s="22" t="str">
        <f aca="false">IF(Q1520="No","Sin competencia directa",IF(AV1520=1,"1 - Foco Conquista (Alto Pot / Bajo Share)",IF(AV1520=2,"2 - Foco Defensa (Alto Pot / Alto Share)",IF(AV1520=3,"3 - Monitoreo (Bajo Pot / Alto Share)","4 - Baja Prioridad (Bajo Pot / Bajo Share)"))))</f>
        <v>1 - Foco Conquista (Alto Pot / Bajo Share)</v>
      </c>
      <c r="AX1520" s="12" t="str">
        <f aca="false">IF(OR(IFERROR(AND(W1520&lt;&gt;"",Y1520&lt;&gt;"",Y1520-W1520&gt;Resumen!$B$8),FALSE()),IFERROR(AND(X1520&lt;&gt;"",Y1520&lt;&gt;"",Y1520-X1520&gt;Resumen!$B$8),FALSE())),MAX(IF(IFERROR(AND(W1520&lt;&gt;"",Y1520&lt;&gt;"",Y1520-W1520&gt;Resumen!$B$8),FALSE()),Y1520-W1520,0),IF(IFERROR(AND(X1520&lt;&gt;"",Y1520&lt;&gt;"",Y1520-X1520&gt;Resumen!$B$8),FALSE()),Y1520-X1520,0)),"")</f>
        <v/>
      </c>
      <c r="AY1520" s="22" t="str">
        <f aca="false">IF(OR(IFERROR(AND(W1520&lt;&gt;"",Y1520&lt;&gt;"",Y1520-W1520&gt;Resumen!$B$8),FALSE()),IFERROR(AND(X1520&lt;&gt;"",Y1520&lt;&gt;"",Y1520-X1520&gt;Resumen!$B$8),FALSE())),TRIM("Lays tiene mayor markup que "&amp;IF(IFERROR(AND(W1520&lt;&gt;"",Y1520&lt;&gt;"",Y1520-W1520&gt;Resumen!$B$8),FALSE()),"Quento ","")&amp;IF(IFERROR(AND(X1520&lt;&gt;"",Y1520&lt;&gt;"",Y1520-X1520&gt;Resumen!$B$8),FALSE()),"Julicroc ","")&amp;"en este PDV"),"")</f>
        <v/>
      </c>
      <c r="AZ1520" s="22" t="str">
        <f aca="false">IF(COUNTIF('Plan Pehuamar - Lista'!$A$2:$A$167,A1520)&gt;0,"Sí","No")</f>
        <v>No</v>
      </c>
      <c r="BA1520" s="22" t="str">
        <f aca="false">IF(COUNTIF('Plan Combo 9+1'!$A$2:$A$226,A1520)&gt;0,"Sí","No")</f>
        <v>Sí</v>
      </c>
      <c r="BB1520" s="22" t="str">
        <f aca="false">IF(AH1520="","No",IF(BA1520="Sí",IF((AO1520-AH1520)&gt;Resumen!$B$6,"Sí","No"),IF((AO1520-AH1520)&gt;=Resumen!$B$132,"Sí","No")))</f>
        <v>No</v>
      </c>
      <c r="BC1520" s="22" t="str">
        <f aca="false">IF(AND(N1520="Sí",AL1520="Sí",AI1520=0),"Sí","No")</f>
        <v>No</v>
      </c>
      <c r="BD1520" s="22" t="str">
        <f aca="false">IF(COUNTIF('Plan 9+1 (con Pehuamar)'!$A$2:$A$227,A1520)&gt;0,"Sí","No")</f>
        <v>Sí</v>
      </c>
    </row>
    <row r="1521" customFormat="false" ht="15" hidden="false" customHeight="true" outlineLevel="0" collapsed="false">
      <c r="A1521" s="6" t="n">
        <v>402164</v>
      </c>
      <c r="B1521" s="6" t="n">
        <v>7</v>
      </c>
      <c r="C1521" s="6" t="n">
        <v>705</v>
      </c>
      <c r="D1521" s="6" t="s">
        <v>398</v>
      </c>
      <c r="E1521" s="6" t="s">
        <v>1689</v>
      </c>
      <c r="F1521" s="6" t="s">
        <v>196</v>
      </c>
      <c r="G1521" s="6" t="s">
        <v>129</v>
      </c>
      <c r="H1521" s="6" t="s">
        <v>197</v>
      </c>
      <c r="I1521" s="27" t="n">
        <v>35</v>
      </c>
      <c r="J1521" s="27" t="n">
        <v>0</v>
      </c>
      <c r="K1521" s="27" t="n">
        <v>25</v>
      </c>
      <c r="L1521" s="28" t="n">
        <f aca="false">I1521+J1521</f>
        <v>35</v>
      </c>
      <c r="M1521" s="28" t="n">
        <f aca="false">L1521+K1521</f>
        <v>60</v>
      </c>
      <c r="N1521" s="22" t="str">
        <f aca="false">IF(I1521&gt;0,"Sí","No")</f>
        <v>Sí</v>
      </c>
      <c r="O1521" s="22" t="str">
        <f aca="false">IF(J1521&gt;0,"Sí","No")</f>
        <v>No</v>
      </c>
      <c r="P1521" s="22" t="str">
        <f aca="false">IF(K1521&gt;0,"Sí","No")</f>
        <v>Sí</v>
      </c>
      <c r="Q1521" s="22" t="str">
        <f aca="false">IF(OR(I1521&gt;0,J1521&gt;0),"Sí","No")</f>
        <v>Sí</v>
      </c>
      <c r="R1521" s="27" t="n">
        <v>1800</v>
      </c>
      <c r="S1521" s="27" t="n">
        <v>2800</v>
      </c>
      <c r="T1521" s="27"/>
      <c r="U1521" s="27"/>
      <c r="V1521" s="27" t="n">
        <v>3500</v>
      </c>
      <c r="W1521" s="12" t="n">
        <f aca="false">IF(AND(I1521&gt;0,R1521&gt;0),(S1521-R1521)/R1521,"")</f>
        <v>0.555555555555556</v>
      </c>
      <c r="X1521" s="12" t="str">
        <f aca="false">IF(AND(J1521&gt;0,T1521&gt;0),(U1521-T1521)/T1521,"")</f>
        <v/>
      </c>
      <c r="Y1521" s="12" t="n">
        <f aca="false">IF(AND(K1521&gt;0,V1521&gt;0),(V1521-Resumen!$B$7)/Resumen!$B$7,"")</f>
        <v>0.4</v>
      </c>
      <c r="Z1521" s="28" t="n">
        <f aca="false">IF(AND(K1521&gt;0,I1521&gt;0,V1521&gt;0,S1521&gt;0),V1521-S1521,"")</f>
        <v>700</v>
      </c>
      <c r="AA1521" s="12" t="n">
        <f aca="false">IF(Z1521&lt;&gt;"",Z1521/S1521,"")</f>
        <v>0.25</v>
      </c>
      <c r="AB1521" s="28" t="str">
        <f aca="false">IF(AND(K1521&gt;0,J1521&gt;0,V1521&gt;0,U1521&gt;0),V1521-U1521,"")</f>
        <v/>
      </c>
      <c r="AC1521" s="12" t="str">
        <f aca="false">IF(AB1521&lt;&gt;"",AB1521/U1521,"")</f>
        <v/>
      </c>
      <c r="AD1521" s="27" t="n">
        <v>5</v>
      </c>
      <c r="AE1521" s="27" t="n">
        <v>8</v>
      </c>
      <c r="AF1521" s="27" t="n">
        <v>0</v>
      </c>
      <c r="AG1521" s="28" t="n">
        <f aca="false">AD1521+AE1521+AF1521</f>
        <v>13</v>
      </c>
      <c r="AH1521" s="12" t="n">
        <f aca="false">IF(AG1521&gt;0,AD1521/AG1521,"")</f>
        <v>0.384615384615385</v>
      </c>
      <c r="AI1521" s="27" t="n">
        <v>0</v>
      </c>
      <c r="AJ1521" s="27" t="n">
        <v>0</v>
      </c>
      <c r="AK1521" s="27" t="n">
        <v>0</v>
      </c>
      <c r="AL1521" s="22" t="str">
        <f aca="false">IF(OR(AJ1521&gt;0,AK1521&gt;0),"Sí","No")</f>
        <v>No</v>
      </c>
      <c r="AM1521" s="6" t="s">
        <v>198</v>
      </c>
      <c r="AN1521" s="6"/>
      <c r="AO1521" s="12" t="n">
        <f aca="false">IF(M1521&gt;0,K1521/M1521,"")</f>
        <v>0.416666666666667</v>
      </c>
      <c r="AP1521" s="22" t="str">
        <f aca="false">IF(M1521&gt;=Resumen!$B$5,"Alto","Bajo")</f>
        <v>Alto</v>
      </c>
      <c r="AQ1521" s="22" t="str">
        <f aca="false">IF(AO1521&gt;=Resumen!$B$28,"Alto","Bajo")</f>
        <v>Alto</v>
      </c>
      <c r="AR1521" s="22" t="str">
        <f aca="false">AP1521&amp;" Potencial / "&amp;AQ1521&amp;" Share"</f>
        <v>Alto Potencial / Alto Share</v>
      </c>
      <c r="AS1521" s="22" t="str">
        <f aca="false">IF(Q1521="Sí",IF(AO1521&gt;=Resumen!$B$29,"Alto","Bajo"),"")</f>
        <v>Bajo</v>
      </c>
      <c r="AT1521" s="22" t="str">
        <f aca="false">IF(AS1521&lt;&gt;"",AP1521&amp;" Potencial / "&amp;AS1521&amp;" Share","")</f>
        <v>Alto Potencial / Bajo Share</v>
      </c>
      <c r="AU1521" s="22" t="str">
        <f aca="false">IF(AH1521="","Sin dato",IF(AH1521-AO1521&gt;Resumen!$B$6,"Sobre-exhibido",IF(AO1521-AH1521&gt;Resumen!$B$6,"Sub-exhibido","En línea")))</f>
        <v>En línea</v>
      </c>
      <c r="AV1521" s="22" t="n">
        <f aca="false">IF(AT1521="","",IF(AT1521="Alto Potencial / Bajo Share",1,IF(AT1521="Alto Potencial / Alto Share",2,IF(AT1521="Bajo Potencial / Alto Share",3,4))))</f>
        <v>1</v>
      </c>
      <c r="AW1521" s="22" t="str">
        <f aca="false">IF(Q1521="No","Sin competencia directa",IF(AV1521=1,"1 - Foco Conquista (Alto Pot / Bajo Share)",IF(AV1521=2,"2 - Foco Defensa (Alto Pot / Alto Share)",IF(AV1521=3,"3 - Monitoreo (Bajo Pot / Alto Share)","4 - Baja Prioridad (Bajo Pot / Bajo Share)"))))</f>
        <v>1 - Foco Conquista (Alto Pot / Bajo Share)</v>
      </c>
      <c r="AX1521" s="12" t="str">
        <f aca="false">IF(OR(IFERROR(AND(W1521&lt;&gt;"",Y1521&lt;&gt;"",Y1521-W1521&gt;Resumen!$B$8),FALSE()),IFERROR(AND(X1521&lt;&gt;"",Y1521&lt;&gt;"",Y1521-X1521&gt;Resumen!$B$8),FALSE())),MAX(IF(IFERROR(AND(W1521&lt;&gt;"",Y1521&lt;&gt;"",Y1521-W1521&gt;Resumen!$B$8),FALSE()),Y1521-W1521,0),IF(IFERROR(AND(X1521&lt;&gt;"",Y1521&lt;&gt;"",Y1521-X1521&gt;Resumen!$B$8),FALSE()),Y1521-X1521,0)),"")</f>
        <v/>
      </c>
      <c r="AY1521" s="22" t="str">
        <f aca="false">IF(OR(IFERROR(AND(W1521&lt;&gt;"",Y1521&lt;&gt;"",Y1521-W1521&gt;Resumen!$B$8),FALSE()),IFERROR(AND(X1521&lt;&gt;"",Y1521&lt;&gt;"",Y1521-X1521&gt;Resumen!$B$8),FALSE())),TRIM("Lays tiene mayor markup que "&amp;IF(IFERROR(AND(W1521&lt;&gt;"",Y1521&lt;&gt;"",Y1521-W1521&gt;Resumen!$B$8),FALSE()),"Quento ","")&amp;IF(IFERROR(AND(X1521&lt;&gt;"",Y1521&lt;&gt;"",Y1521-X1521&gt;Resumen!$B$8),FALSE()),"Julicroc ","")&amp;"en este PDV"),"")</f>
        <v/>
      </c>
      <c r="AZ1521" s="22" t="str">
        <f aca="false">IF(COUNTIF('Plan Pehuamar - Lista'!$A$2:$A$167,A1521)&gt;0,"Sí","No")</f>
        <v>No</v>
      </c>
      <c r="BA1521" s="22" t="str">
        <f aca="false">IF(COUNTIF('Plan Combo 9+1'!$A$2:$A$226,A1521)&gt;0,"Sí","No")</f>
        <v>Sí</v>
      </c>
      <c r="BB1521" s="22" t="str">
        <f aca="false">IF(AH1521="","No",IF(BA1521="Sí",IF((AO1521-AH1521)&gt;Resumen!$B$6,"Sí","No"),IF((AO1521-AH1521)&gt;=Resumen!$B$132,"Sí","No")))</f>
        <v>No</v>
      </c>
      <c r="BC1521" s="22" t="str">
        <f aca="false">IF(AND(N1521="Sí",AL1521="Sí",AI1521=0),"Sí","No")</f>
        <v>No</v>
      </c>
      <c r="BD1521" s="22" t="str">
        <f aca="false">IF(COUNTIF('Plan 9+1 (con Pehuamar)'!$A$2:$A$227,A1521)&gt;0,"Sí","No")</f>
        <v>No</v>
      </c>
    </row>
    <row r="1522" customFormat="false" ht="15" hidden="false" customHeight="true" outlineLevel="0" collapsed="false">
      <c r="A1522" s="6" t="n">
        <v>402185</v>
      </c>
      <c r="B1522" s="6" t="n">
        <v>7</v>
      </c>
      <c r="C1522" s="6" t="n">
        <v>705</v>
      </c>
      <c r="D1522" s="6" t="s">
        <v>398</v>
      </c>
      <c r="E1522" s="6" t="s">
        <v>1690</v>
      </c>
      <c r="F1522" s="6" t="s">
        <v>201</v>
      </c>
      <c r="G1522" s="6" t="s">
        <v>129</v>
      </c>
      <c r="H1522" s="6" t="s">
        <v>197</v>
      </c>
      <c r="I1522" s="27" t="n">
        <v>25</v>
      </c>
      <c r="J1522" s="27" t="n">
        <v>0</v>
      </c>
      <c r="K1522" s="27" t="n">
        <v>15</v>
      </c>
      <c r="L1522" s="28" t="n">
        <f aca="false">I1522+J1522</f>
        <v>25</v>
      </c>
      <c r="M1522" s="28" t="n">
        <f aca="false">L1522+K1522</f>
        <v>40</v>
      </c>
      <c r="N1522" s="22" t="str">
        <f aca="false">IF(I1522&gt;0,"Sí","No")</f>
        <v>Sí</v>
      </c>
      <c r="O1522" s="22" t="str">
        <f aca="false">IF(J1522&gt;0,"Sí","No")</f>
        <v>No</v>
      </c>
      <c r="P1522" s="22" t="str">
        <f aca="false">IF(K1522&gt;0,"Sí","No")</f>
        <v>Sí</v>
      </c>
      <c r="Q1522" s="22" t="str">
        <f aca="false">IF(OR(I1522&gt;0,J1522&gt;0),"Sí","No")</f>
        <v>Sí</v>
      </c>
      <c r="R1522" s="27" t="n">
        <v>1800</v>
      </c>
      <c r="S1522" s="27" t="n">
        <v>2800</v>
      </c>
      <c r="T1522" s="27"/>
      <c r="U1522" s="27"/>
      <c r="V1522" s="27" t="n">
        <v>3500</v>
      </c>
      <c r="W1522" s="12" t="n">
        <f aca="false">IF(AND(I1522&gt;0,R1522&gt;0),(S1522-R1522)/R1522,"")</f>
        <v>0.555555555555556</v>
      </c>
      <c r="X1522" s="12" t="str">
        <f aca="false">IF(AND(J1522&gt;0,T1522&gt;0),(U1522-T1522)/T1522,"")</f>
        <v/>
      </c>
      <c r="Y1522" s="12" t="n">
        <f aca="false">IF(AND(K1522&gt;0,V1522&gt;0),(V1522-Resumen!$B$7)/Resumen!$B$7,"")</f>
        <v>0.4</v>
      </c>
      <c r="Z1522" s="28" t="n">
        <f aca="false">IF(AND(K1522&gt;0,I1522&gt;0,V1522&gt;0,S1522&gt;0),V1522-S1522,"")</f>
        <v>700</v>
      </c>
      <c r="AA1522" s="12" t="n">
        <f aca="false">IF(Z1522&lt;&gt;"",Z1522/S1522,"")</f>
        <v>0.25</v>
      </c>
      <c r="AB1522" s="28" t="str">
        <f aca="false">IF(AND(K1522&gt;0,J1522&gt;0,V1522&gt;0,U1522&gt;0),V1522-U1522,"")</f>
        <v/>
      </c>
      <c r="AC1522" s="12" t="str">
        <f aca="false">IF(AB1522&lt;&gt;"",AB1522/U1522,"")</f>
        <v/>
      </c>
      <c r="AD1522" s="27" t="n">
        <v>5</v>
      </c>
      <c r="AE1522" s="27" t="n">
        <v>7</v>
      </c>
      <c r="AF1522" s="27" t="n">
        <v>0</v>
      </c>
      <c r="AG1522" s="28" t="n">
        <f aca="false">AD1522+AE1522+AF1522</f>
        <v>12</v>
      </c>
      <c r="AH1522" s="12" t="n">
        <f aca="false">IF(AG1522&gt;0,AD1522/AG1522,"")</f>
        <v>0.416666666666667</v>
      </c>
      <c r="AI1522" s="27" t="n">
        <v>0</v>
      </c>
      <c r="AJ1522" s="27" t="n">
        <v>0</v>
      </c>
      <c r="AK1522" s="27" t="n">
        <v>0</v>
      </c>
      <c r="AL1522" s="22" t="str">
        <f aca="false">IF(OR(AJ1522&gt;0,AK1522&gt;0),"Sí","No")</f>
        <v>No</v>
      </c>
      <c r="AM1522" s="6" t="s">
        <v>397</v>
      </c>
      <c r="AN1522" s="6"/>
      <c r="AO1522" s="12" t="n">
        <f aca="false">IF(M1522&gt;0,K1522/M1522,"")</f>
        <v>0.375</v>
      </c>
      <c r="AP1522" s="22" t="str">
        <f aca="false">IF(M1522&gt;=Resumen!$B$5,"Alto","Bajo")</f>
        <v>Alto</v>
      </c>
      <c r="AQ1522" s="22" t="str">
        <f aca="false">IF(AO1522&gt;=Resumen!$B$28,"Alto","Bajo")</f>
        <v>Bajo</v>
      </c>
      <c r="AR1522" s="22" t="str">
        <f aca="false">AP1522&amp;" Potencial / "&amp;AQ1522&amp;" Share"</f>
        <v>Alto Potencial / Bajo Share</v>
      </c>
      <c r="AS1522" s="22" t="str">
        <f aca="false">IF(Q1522="Sí",IF(AO1522&gt;=Resumen!$B$29,"Alto","Bajo"),"")</f>
        <v>Bajo</v>
      </c>
      <c r="AT1522" s="22" t="str">
        <f aca="false">IF(AS1522&lt;&gt;"",AP1522&amp;" Potencial / "&amp;AS1522&amp;" Share","")</f>
        <v>Alto Potencial / Bajo Share</v>
      </c>
      <c r="AU1522" s="22" t="str">
        <f aca="false">IF(AH1522="","Sin dato",IF(AH1522-AO1522&gt;Resumen!$B$6,"Sobre-exhibido",IF(AO1522-AH1522&gt;Resumen!$B$6,"Sub-exhibido","En línea")))</f>
        <v>En línea</v>
      </c>
      <c r="AV1522" s="22" t="n">
        <f aca="false">IF(AT1522="","",IF(AT1522="Alto Potencial / Bajo Share",1,IF(AT1522="Alto Potencial / Alto Share",2,IF(AT1522="Bajo Potencial / Alto Share",3,4))))</f>
        <v>1</v>
      </c>
      <c r="AW1522" s="22" t="str">
        <f aca="false">IF(Q1522="No","Sin competencia directa",IF(AV1522=1,"1 - Foco Conquista (Alto Pot / Bajo Share)",IF(AV1522=2,"2 - Foco Defensa (Alto Pot / Alto Share)",IF(AV1522=3,"3 - Monitoreo (Bajo Pot / Alto Share)","4 - Baja Prioridad (Bajo Pot / Bajo Share)"))))</f>
        <v>1 - Foco Conquista (Alto Pot / Bajo Share)</v>
      </c>
      <c r="AX1522" s="12" t="str">
        <f aca="false">IF(OR(IFERROR(AND(W1522&lt;&gt;"",Y1522&lt;&gt;"",Y1522-W1522&gt;Resumen!$B$8),FALSE()),IFERROR(AND(X1522&lt;&gt;"",Y1522&lt;&gt;"",Y1522-X1522&gt;Resumen!$B$8),FALSE())),MAX(IF(IFERROR(AND(W1522&lt;&gt;"",Y1522&lt;&gt;"",Y1522-W1522&gt;Resumen!$B$8),FALSE()),Y1522-W1522,0),IF(IFERROR(AND(X1522&lt;&gt;"",Y1522&lt;&gt;"",Y1522-X1522&gt;Resumen!$B$8),FALSE()),Y1522-X1522,0)),"")</f>
        <v/>
      </c>
      <c r="AY1522" s="22" t="str">
        <f aca="false">IF(OR(IFERROR(AND(W1522&lt;&gt;"",Y1522&lt;&gt;"",Y1522-W1522&gt;Resumen!$B$8),FALSE()),IFERROR(AND(X1522&lt;&gt;"",Y1522&lt;&gt;"",Y1522-X1522&gt;Resumen!$B$8),FALSE())),TRIM("Lays tiene mayor markup que "&amp;IF(IFERROR(AND(W1522&lt;&gt;"",Y1522&lt;&gt;"",Y1522-W1522&gt;Resumen!$B$8),FALSE()),"Quento ","")&amp;IF(IFERROR(AND(X1522&lt;&gt;"",Y1522&lt;&gt;"",Y1522-X1522&gt;Resumen!$B$8),FALSE()),"Julicroc ","")&amp;"en este PDV"),"")</f>
        <v/>
      </c>
      <c r="AZ1522" s="22" t="str">
        <f aca="false">IF(COUNTIF('Plan Pehuamar - Lista'!$A$2:$A$167,A1522)&gt;0,"Sí","No")</f>
        <v>No</v>
      </c>
      <c r="BA1522" s="22" t="str">
        <f aca="false">IF(COUNTIF('Plan Combo 9+1'!$A$2:$A$226,A1522)&gt;0,"Sí","No")</f>
        <v>Sí</v>
      </c>
      <c r="BB1522" s="22" t="str">
        <f aca="false">IF(AH1522="","No",IF(BA1522="Sí",IF((AO1522-AH1522)&gt;Resumen!$B$6,"Sí","No"),IF((AO1522-AH1522)&gt;=Resumen!$B$132,"Sí","No")))</f>
        <v>No</v>
      </c>
      <c r="BC1522" s="22" t="str">
        <f aca="false">IF(AND(N1522="Sí",AL1522="Sí",AI1522=0),"Sí","No")</f>
        <v>No</v>
      </c>
      <c r="BD1522" s="22" t="str">
        <f aca="false">IF(COUNTIF('Plan 9+1 (con Pehuamar)'!$A$2:$A$227,A1522)&gt;0,"Sí","No")</f>
        <v>No</v>
      </c>
    </row>
    <row r="1523" customFormat="false" ht="15" hidden="false" customHeight="true" outlineLevel="0" collapsed="false">
      <c r="A1523" s="6" t="n">
        <v>402217</v>
      </c>
      <c r="B1523" s="6" t="n">
        <v>7</v>
      </c>
      <c r="C1523" s="6" t="n">
        <v>705</v>
      </c>
      <c r="D1523" s="6" t="s">
        <v>398</v>
      </c>
      <c r="E1523" s="6" t="s">
        <v>1691</v>
      </c>
      <c r="F1523" s="6" t="s">
        <v>196</v>
      </c>
      <c r="G1523" s="6" t="s">
        <v>129</v>
      </c>
      <c r="H1523" s="6" t="s">
        <v>197</v>
      </c>
      <c r="I1523" s="27" t="n">
        <v>20</v>
      </c>
      <c r="J1523" s="27" t="n">
        <v>0</v>
      </c>
      <c r="K1523" s="27" t="n">
        <v>10</v>
      </c>
      <c r="L1523" s="28" t="n">
        <f aca="false">I1523+J1523</f>
        <v>20</v>
      </c>
      <c r="M1523" s="28" t="n">
        <f aca="false">L1523+K1523</f>
        <v>30</v>
      </c>
      <c r="N1523" s="22" t="str">
        <f aca="false">IF(I1523&gt;0,"Sí","No")</f>
        <v>Sí</v>
      </c>
      <c r="O1523" s="22" t="str">
        <f aca="false">IF(J1523&gt;0,"Sí","No")</f>
        <v>No</v>
      </c>
      <c r="P1523" s="22" t="str">
        <f aca="false">IF(K1523&gt;0,"Sí","No")</f>
        <v>Sí</v>
      </c>
      <c r="Q1523" s="22" t="str">
        <f aca="false">IF(OR(I1523&gt;0,J1523&gt;0),"Sí","No")</f>
        <v>Sí</v>
      </c>
      <c r="R1523" s="27" t="n">
        <v>1800</v>
      </c>
      <c r="S1523" s="27" t="n">
        <v>2600</v>
      </c>
      <c r="T1523" s="27"/>
      <c r="U1523" s="27"/>
      <c r="V1523" s="27" t="n">
        <v>3400</v>
      </c>
      <c r="W1523" s="12" t="n">
        <f aca="false">IF(AND(I1523&gt;0,R1523&gt;0),(S1523-R1523)/R1523,"")</f>
        <v>0.444444444444444</v>
      </c>
      <c r="X1523" s="12" t="str">
        <f aca="false">IF(AND(J1523&gt;0,T1523&gt;0),(U1523-T1523)/T1523,"")</f>
        <v/>
      </c>
      <c r="Y1523" s="12" t="n">
        <f aca="false">IF(AND(K1523&gt;0,V1523&gt;0),(V1523-Resumen!$B$7)/Resumen!$B$7,"")</f>
        <v>0.36</v>
      </c>
      <c r="Z1523" s="28" t="n">
        <f aca="false">IF(AND(K1523&gt;0,I1523&gt;0,V1523&gt;0,S1523&gt;0),V1523-S1523,"")</f>
        <v>800</v>
      </c>
      <c r="AA1523" s="12" t="n">
        <f aca="false">IF(Z1523&lt;&gt;"",Z1523/S1523,"")</f>
        <v>0.307692307692308</v>
      </c>
      <c r="AB1523" s="28" t="str">
        <f aca="false">IF(AND(K1523&gt;0,J1523&gt;0,V1523&gt;0,U1523&gt;0),V1523-U1523,"")</f>
        <v/>
      </c>
      <c r="AC1523" s="12" t="str">
        <f aca="false">IF(AB1523&lt;&gt;"",AB1523/U1523,"")</f>
        <v/>
      </c>
      <c r="AD1523" s="27" t="n">
        <v>4</v>
      </c>
      <c r="AE1523" s="27" t="n">
        <v>3</v>
      </c>
      <c r="AF1523" s="27" t="n">
        <v>0</v>
      </c>
      <c r="AG1523" s="28" t="n">
        <f aca="false">AD1523+AE1523+AF1523</f>
        <v>7</v>
      </c>
      <c r="AH1523" s="12" t="n">
        <f aca="false">IF(AG1523&gt;0,AD1523/AG1523,"")</f>
        <v>0.571428571428571</v>
      </c>
      <c r="AI1523" s="27" t="n">
        <v>1</v>
      </c>
      <c r="AJ1523" s="27" t="n">
        <v>1</v>
      </c>
      <c r="AK1523" s="27" t="n">
        <v>0</v>
      </c>
      <c r="AL1523" s="22" t="str">
        <f aca="false">IF(OR(AJ1523&gt;0,AK1523&gt;0),"Sí","No")</f>
        <v>Sí</v>
      </c>
      <c r="AM1523" s="6" t="s">
        <v>198</v>
      </c>
      <c r="AN1523" s="6"/>
      <c r="AO1523" s="12" t="n">
        <f aca="false">IF(M1523&gt;0,K1523/M1523,"")</f>
        <v>0.333333333333333</v>
      </c>
      <c r="AP1523" s="22" t="str">
        <f aca="false">IF(M1523&gt;=Resumen!$B$5,"Alto","Bajo")</f>
        <v>Bajo</v>
      </c>
      <c r="AQ1523" s="22" t="str">
        <f aca="false">IF(AO1523&gt;=Resumen!$B$28,"Alto","Bajo")</f>
        <v>Bajo</v>
      </c>
      <c r="AR1523" s="22" t="str">
        <f aca="false">AP1523&amp;" Potencial / "&amp;AQ1523&amp;" Share"</f>
        <v>Bajo Potencial / Bajo Share</v>
      </c>
      <c r="AS1523" s="22" t="str">
        <f aca="false">IF(Q1523="Sí",IF(AO1523&gt;=Resumen!$B$29,"Alto","Bajo"),"")</f>
        <v>Bajo</v>
      </c>
      <c r="AT1523" s="22" t="str">
        <f aca="false">IF(AS1523&lt;&gt;"",AP1523&amp;" Potencial / "&amp;AS1523&amp;" Share","")</f>
        <v>Bajo Potencial / Bajo Share</v>
      </c>
      <c r="AU1523" s="22" t="str">
        <f aca="false">IF(AH1523="","Sin dato",IF(AH1523-AO1523&gt;Resumen!$B$6,"Sobre-exhibido",IF(AO1523-AH1523&gt;Resumen!$B$6,"Sub-exhibido","En línea")))</f>
        <v>Sobre-exhibido</v>
      </c>
      <c r="AV1523" s="22" t="n">
        <f aca="false">IF(AT1523="","",IF(AT1523="Alto Potencial / Bajo Share",1,IF(AT1523="Alto Potencial / Alto Share",2,IF(AT1523="Bajo Potencial / Alto Share",3,4))))</f>
        <v>4</v>
      </c>
      <c r="AW1523" s="22" t="str">
        <f aca="false">IF(Q1523="No","Sin competencia directa",IF(AV1523=1,"1 - Foco Conquista (Alto Pot / Bajo Share)",IF(AV1523=2,"2 - Foco Defensa (Alto Pot / Alto Share)",IF(AV1523=3,"3 - Monitoreo (Bajo Pot / Alto Share)","4 - Baja Prioridad (Bajo Pot / Bajo Share)"))))</f>
        <v>4 - Baja Prioridad (Bajo Pot / Bajo Share)</v>
      </c>
      <c r="AX1523" s="12" t="str">
        <f aca="false">IF(OR(IFERROR(AND(W1523&lt;&gt;"",Y1523&lt;&gt;"",Y1523-W1523&gt;Resumen!$B$8),FALSE()),IFERROR(AND(X1523&lt;&gt;"",Y1523&lt;&gt;"",Y1523-X1523&gt;Resumen!$B$8),FALSE())),MAX(IF(IFERROR(AND(W1523&lt;&gt;"",Y1523&lt;&gt;"",Y1523-W1523&gt;Resumen!$B$8),FALSE()),Y1523-W1523,0),IF(IFERROR(AND(X1523&lt;&gt;"",Y1523&lt;&gt;"",Y1523-X1523&gt;Resumen!$B$8),FALSE()),Y1523-X1523,0)),"")</f>
        <v/>
      </c>
      <c r="AY1523" s="22" t="str">
        <f aca="false">IF(OR(IFERROR(AND(W1523&lt;&gt;"",Y1523&lt;&gt;"",Y1523-W1523&gt;Resumen!$B$8),FALSE()),IFERROR(AND(X1523&lt;&gt;"",Y1523&lt;&gt;"",Y1523-X1523&gt;Resumen!$B$8),FALSE())),TRIM("Lays tiene mayor markup que "&amp;IF(IFERROR(AND(W1523&lt;&gt;"",Y1523&lt;&gt;"",Y1523-W1523&gt;Resumen!$B$8),FALSE()),"Quento ","")&amp;IF(IFERROR(AND(X1523&lt;&gt;"",Y1523&lt;&gt;"",Y1523-X1523&gt;Resumen!$B$8),FALSE()),"Julicroc ","")&amp;"en este PDV"),"")</f>
        <v/>
      </c>
      <c r="AZ1523" s="22" t="str">
        <f aca="false">IF(COUNTIF('Plan Pehuamar - Lista'!$A$2:$A$167,A1523)&gt;0,"Sí","No")</f>
        <v>No</v>
      </c>
      <c r="BA1523" s="22" t="str">
        <f aca="false">IF(COUNTIF('Plan Combo 9+1'!$A$2:$A$226,A1523)&gt;0,"Sí","No")</f>
        <v>No</v>
      </c>
      <c r="BB1523" s="22" t="str">
        <f aca="false">IF(AH1523="","No",IF(BA1523="Sí",IF((AO1523-AH1523)&gt;Resumen!$B$6,"Sí","No"),IF((AO1523-AH1523)&gt;=Resumen!$B$132,"Sí","No")))</f>
        <v>No</v>
      </c>
      <c r="BC1523" s="22" t="str">
        <f aca="false">IF(AND(N1523="Sí",AL1523="Sí",AI1523=0),"Sí","No")</f>
        <v>No</v>
      </c>
      <c r="BD1523" s="22" t="str">
        <f aca="false">IF(COUNTIF('Plan 9+1 (con Pehuamar)'!$A$2:$A$227,A1523)&gt;0,"Sí","No")</f>
        <v>No</v>
      </c>
    </row>
    <row r="1524" customFormat="false" ht="15" hidden="false" customHeight="true" outlineLevel="0" collapsed="false">
      <c r="A1524" s="6" t="n">
        <v>402225</v>
      </c>
      <c r="B1524" s="6" t="n">
        <v>7</v>
      </c>
      <c r="C1524" s="6" t="n">
        <v>705</v>
      </c>
      <c r="D1524" s="6" t="s">
        <v>398</v>
      </c>
      <c r="E1524" s="6" t="s">
        <v>1692</v>
      </c>
      <c r="F1524" s="6" t="s">
        <v>558</v>
      </c>
      <c r="G1524" s="6" t="s">
        <v>129</v>
      </c>
      <c r="H1524" s="6" t="s">
        <v>197</v>
      </c>
      <c r="I1524" s="27" t="n">
        <v>60</v>
      </c>
      <c r="J1524" s="27" t="n">
        <v>0</v>
      </c>
      <c r="K1524" s="27" t="n">
        <v>40</v>
      </c>
      <c r="L1524" s="28" t="n">
        <f aca="false">I1524+J1524</f>
        <v>60</v>
      </c>
      <c r="M1524" s="28" t="n">
        <f aca="false">L1524+K1524</f>
        <v>100</v>
      </c>
      <c r="N1524" s="22" t="str">
        <f aca="false">IF(I1524&gt;0,"Sí","No")</f>
        <v>Sí</v>
      </c>
      <c r="O1524" s="22" t="str">
        <f aca="false">IF(J1524&gt;0,"Sí","No")</f>
        <v>No</v>
      </c>
      <c r="P1524" s="22" t="str">
        <f aca="false">IF(K1524&gt;0,"Sí","No")</f>
        <v>Sí</v>
      </c>
      <c r="Q1524" s="22" t="str">
        <f aca="false">IF(OR(I1524&gt;0,J1524&gt;0),"Sí","No")</f>
        <v>Sí</v>
      </c>
      <c r="R1524" s="27" t="n">
        <v>1800</v>
      </c>
      <c r="S1524" s="27" t="n">
        <v>3000</v>
      </c>
      <c r="T1524" s="27"/>
      <c r="U1524" s="27"/>
      <c r="V1524" s="27" t="n">
        <v>3800</v>
      </c>
      <c r="W1524" s="12" t="n">
        <f aca="false">IF(AND(I1524&gt;0,R1524&gt;0),(S1524-R1524)/R1524,"")</f>
        <v>0.666666666666667</v>
      </c>
      <c r="X1524" s="12" t="str">
        <f aca="false">IF(AND(J1524&gt;0,T1524&gt;0),(U1524-T1524)/T1524,"")</f>
        <v/>
      </c>
      <c r="Y1524" s="12" t="n">
        <f aca="false">IF(AND(K1524&gt;0,V1524&gt;0),(V1524-Resumen!$B$7)/Resumen!$B$7,"")</f>
        <v>0.52</v>
      </c>
      <c r="Z1524" s="28" t="n">
        <f aca="false">IF(AND(K1524&gt;0,I1524&gt;0,V1524&gt;0,S1524&gt;0),V1524-S1524,"")</f>
        <v>800</v>
      </c>
      <c r="AA1524" s="12" t="n">
        <f aca="false">IF(Z1524&lt;&gt;"",Z1524/S1524,"")</f>
        <v>0.266666666666667</v>
      </c>
      <c r="AB1524" s="28" t="str">
        <f aca="false">IF(AND(K1524&gt;0,J1524&gt;0,V1524&gt;0,U1524&gt;0),V1524-U1524,"")</f>
        <v/>
      </c>
      <c r="AC1524" s="12" t="str">
        <f aca="false">IF(AB1524&lt;&gt;"",AB1524/U1524,"")</f>
        <v/>
      </c>
      <c r="AD1524" s="27" t="n">
        <v>8</v>
      </c>
      <c r="AE1524" s="27" t="n">
        <v>8</v>
      </c>
      <c r="AF1524" s="27" t="n">
        <v>0</v>
      </c>
      <c r="AG1524" s="28" t="n">
        <f aca="false">AD1524+AE1524+AF1524</f>
        <v>16</v>
      </c>
      <c r="AH1524" s="12" t="n">
        <f aca="false">IF(AG1524&gt;0,AD1524/AG1524,"")</f>
        <v>0.5</v>
      </c>
      <c r="AI1524" s="27" t="n">
        <v>0</v>
      </c>
      <c r="AJ1524" s="27" t="n">
        <v>0</v>
      </c>
      <c r="AK1524" s="27" t="n">
        <v>0</v>
      </c>
      <c r="AL1524" s="22" t="str">
        <f aca="false">IF(OR(AJ1524&gt;0,AK1524&gt;0),"Sí","No")</f>
        <v>No</v>
      </c>
      <c r="AM1524" s="6" t="s">
        <v>397</v>
      </c>
      <c r="AN1524" s="6"/>
      <c r="AO1524" s="12" t="n">
        <f aca="false">IF(M1524&gt;0,K1524/M1524,"")</f>
        <v>0.4</v>
      </c>
      <c r="AP1524" s="22" t="str">
        <f aca="false">IF(M1524&gt;=Resumen!$B$5,"Alto","Bajo")</f>
        <v>Alto</v>
      </c>
      <c r="AQ1524" s="22" t="str">
        <f aca="false">IF(AO1524&gt;=Resumen!$B$28,"Alto","Bajo")</f>
        <v>Alto</v>
      </c>
      <c r="AR1524" s="22" t="str">
        <f aca="false">AP1524&amp;" Potencial / "&amp;AQ1524&amp;" Share"</f>
        <v>Alto Potencial / Alto Share</v>
      </c>
      <c r="AS1524" s="22" t="str">
        <f aca="false">IF(Q1524="Sí",IF(AO1524&gt;=Resumen!$B$29,"Alto","Bajo"),"")</f>
        <v>Bajo</v>
      </c>
      <c r="AT1524" s="22" t="str">
        <f aca="false">IF(AS1524&lt;&gt;"",AP1524&amp;" Potencial / "&amp;AS1524&amp;" Share","")</f>
        <v>Alto Potencial / Bajo Share</v>
      </c>
      <c r="AU1524" s="22" t="str">
        <f aca="false">IF(AH1524="","Sin dato",IF(AH1524-AO1524&gt;Resumen!$B$6,"Sobre-exhibido",IF(AO1524-AH1524&gt;Resumen!$B$6,"Sub-exhibido","En línea")))</f>
        <v>Sobre-exhibido</v>
      </c>
      <c r="AV1524" s="22" t="n">
        <f aca="false">IF(AT1524="","",IF(AT1524="Alto Potencial / Bajo Share",1,IF(AT1524="Alto Potencial / Alto Share",2,IF(AT1524="Bajo Potencial / Alto Share",3,4))))</f>
        <v>1</v>
      </c>
      <c r="AW1524" s="22" t="str">
        <f aca="false">IF(Q1524="No","Sin competencia directa",IF(AV1524=1,"1 - Foco Conquista (Alto Pot / Bajo Share)",IF(AV1524=2,"2 - Foco Defensa (Alto Pot / Alto Share)",IF(AV1524=3,"3 - Monitoreo (Bajo Pot / Alto Share)","4 - Baja Prioridad (Bajo Pot / Bajo Share)"))))</f>
        <v>1 - Foco Conquista (Alto Pot / Bajo Share)</v>
      </c>
      <c r="AX1524" s="12" t="str">
        <f aca="false">IF(OR(IFERROR(AND(W1524&lt;&gt;"",Y1524&lt;&gt;"",Y1524-W1524&gt;Resumen!$B$8),FALSE()),IFERROR(AND(X1524&lt;&gt;"",Y1524&lt;&gt;"",Y1524-X1524&gt;Resumen!$B$8),FALSE())),MAX(IF(IFERROR(AND(W1524&lt;&gt;"",Y1524&lt;&gt;"",Y1524-W1524&gt;Resumen!$B$8),FALSE()),Y1524-W1524,0),IF(IFERROR(AND(X1524&lt;&gt;"",Y1524&lt;&gt;"",Y1524-X1524&gt;Resumen!$B$8),FALSE()),Y1524-X1524,0)),"")</f>
        <v/>
      </c>
      <c r="AY1524" s="22" t="str">
        <f aca="false">IF(OR(IFERROR(AND(W1524&lt;&gt;"",Y1524&lt;&gt;"",Y1524-W1524&gt;Resumen!$B$8),FALSE()),IFERROR(AND(X1524&lt;&gt;"",Y1524&lt;&gt;"",Y1524-X1524&gt;Resumen!$B$8),FALSE())),TRIM("Lays tiene mayor markup que "&amp;IF(IFERROR(AND(W1524&lt;&gt;"",Y1524&lt;&gt;"",Y1524-W1524&gt;Resumen!$B$8),FALSE()),"Quento ","")&amp;IF(IFERROR(AND(X1524&lt;&gt;"",Y1524&lt;&gt;"",Y1524-X1524&gt;Resumen!$B$8),FALSE()),"Julicroc ","")&amp;"en este PDV"),"")</f>
        <v/>
      </c>
      <c r="AZ1524" s="22" t="str">
        <f aca="false">IF(COUNTIF('Plan Pehuamar - Lista'!$A$2:$A$167,A1524)&gt;0,"Sí","No")</f>
        <v>No</v>
      </c>
      <c r="BA1524" s="22" t="str">
        <f aca="false">IF(COUNTIF('Plan Combo 9+1'!$A$2:$A$226,A1524)&gt;0,"Sí","No")</f>
        <v>Sí</v>
      </c>
      <c r="BB1524" s="22" t="str">
        <f aca="false">IF(AH1524="","No",IF(BA1524="Sí",IF((AO1524-AH1524)&gt;Resumen!$B$6,"Sí","No"),IF((AO1524-AH1524)&gt;=Resumen!$B$132,"Sí","No")))</f>
        <v>No</v>
      </c>
      <c r="BC1524" s="22" t="str">
        <f aca="false">IF(AND(N1524="Sí",AL1524="Sí",AI1524=0),"Sí","No")</f>
        <v>No</v>
      </c>
      <c r="BD1524" s="22" t="str">
        <f aca="false">IF(COUNTIF('Plan 9+1 (con Pehuamar)'!$A$2:$A$227,A1524)&gt;0,"Sí","No")</f>
        <v>No</v>
      </c>
    </row>
    <row r="1525" customFormat="false" ht="15" hidden="false" customHeight="true" outlineLevel="0" collapsed="false">
      <c r="A1525" s="6" t="n">
        <v>402233</v>
      </c>
      <c r="B1525" s="6" t="n">
        <v>7</v>
      </c>
      <c r="C1525" s="6" t="n">
        <v>705</v>
      </c>
      <c r="D1525" s="6" t="s">
        <v>398</v>
      </c>
      <c r="E1525" s="6" t="s">
        <v>1693</v>
      </c>
      <c r="F1525" s="6" t="s">
        <v>206</v>
      </c>
      <c r="G1525" s="6" t="s">
        <v>129</v>
      </c>
      <c r="H1525" s="6" t="s">
        <v>197</v>
      </c>
      <c r="I1525" s="27" t="n">
        <v>15</v>
      </c>
      <c r="J1525" s="27" t="n">
        <v>0</v>
      </c>
      <c r="K1525" s="27" t="n">
        <v>20</v>
      </c>
      <c r="L1525" s="28" t="n">
        <f aca="false">I1525+J1525</f>
        <v>15</v>
      </c>
      <c r="M1525" s="28" t="n">
        <f aca="false">L1525+K1525</f>
        <v>35</v>
      </c>
      <c r="N1525" s="22" t="str">
        <f aca="false">IF(I1525&gt;0,"Sí","No")</f>
        <v>Sí</v>
      </c>
      <c r="O1525" s="22" t="str">
        <f aca="false">IF(J1525&gt;0,"Sí","No")</f>
        <v>No</v>
      </c>
      <c r="P1525" s="22" t="str">
        <f aca="false">IF(K1525&gt;0,"Sí","No")</f>
        <v>Sí</v>
      </c>
      <c r="Q1525" s="22" t="str">
        <f aca="false">IF(OR(I1525&gt;0,J1525&gt;0),"Sí","No")</f>
        <v>Sí</v>
      </c>
      <c r="R1525" s="27" t="n">
        <v>1800</v>
      </c>
      <c r="S1525" s="27" t="n">
        <v>2800</v>
      </c>
      <c r="T1525" s="27"/>
      <c r="U1525" s="27"/>
      <c r="V1525" s="27" t="n">
        <v>3500</v>
      </c>
      <c r="W1525" s="12" t="n">
        <f aca="false">IF(AND(I1525&gt;0,R1525&gt;0),(S1525-R1525)/R1525,"")</f>
        <v>0.555555555555556</v>
      </c>
      <c r="X1525" s="12" t="str">
        <f aca="false">IF(AND(J1525&gt;0,T1525&gt;0),(U1525-T1525)/T1525,"")</f>
        <v/>
      </c>
      <c r="Y1525" s="12" t="n">
        <f aca="false">IF(AND(K1525&gt;0,V1525&gt;0),(V1525-Resumen!$B$7)/Resumen!$B$7,"")</f>
        <v>0.4</v>
      </c>
      <c r="Z1525" s="28" t="n">
        <f aca="false">IF(AND(K1525&gt;0,I1525&gt;0,V1525&gt;0,S1525&gt;0),V1525-S1525,"")</f>
        <v>700</v>
      </c>
      <c r="AA1525" s="12" t="n">
        <f aca="false">IF(Z1525&lt;&gt;"",Z1525/S1525,"")</f>
        <v>0.25</v>
      </c>
      <c r="AB1525" s="28" t="str">
        <f aca="false">IF(AND(K1525&gt;0,J1525&gt;0,V1525&gt;0,U1525&gt;0),V1525-U1525,"")</f>
        <v/>
      </c>
      <c r="AC1525" s="12" t="str">
        <f aca="false">IF(AB1525&lt;&gt;"",AB1525/U1525,"")</f>
        <v/>
      </c>
      <c r="AD1525" s="27" t="n">
        <v>7</v>
      </c>
      <c r="AE1525" s="27" t="n">
        <v>5</v>
      </c>
      <c r="AF1525" s="27" t="n">
        <v>0</v>
      </c>
      <c r="AG1525" s="28" t="n">
        <f aca="false">AD1525+AE1525+AF1525</f>
        <v>12</v>
      </c>
      <c r="AH1525" s="12" t="n">
        <f aca="false">IF(AG1525&gt;0,AD1525/AG1525,"")</f>
        <v>0.583333333333333</v>
      </c>
      <c r="AI1525" s="27" t="n">
        <v>1</v>
      </c>
      <c r="AJ1525" s="27" t="n">
        <v>0</v>
      </c>
      <c r="AK1525" s="27" t="n">
        <v>0</v>
      </c>
      <c r="AL1525" s="22" t="str">
        <f aca="false">IF(OR(AJ1525&gt;0,AK1525&gt;0),"Sí","No")</f>
        <v>No</v>
      </c>
      <c r="AM1525" s="6" t="s">
        <v>397</v>
      </c>
      <c r="AN1525" s="6"/>
      <c r="AO1525" s="12" t="n">
        <f aca="false">IF(M1525&gt;0,K1525/M1525,"")</f>
        <v>0.571428571428571</v>
      </c>
      <c r="AP1525" s="22" t="str">
        <f aca="false">IF(M1525&gt;=Resumen!$B$5,"Alto","Bajo")</f>
        <v>Bajo</v>
      </c>
      <c r="AQ1525" s="22" t="str">
        <f aca="false">IF(AO1525&gt;=Resumen!$B$28,"Alto","Bajo")</f>
        <v>Alto</v>
      </c>
      <c r="AR1525" s="22" t="str">
        <f aca="false">AP1525&amp;" Potencial / "&amp;AQ1525&amp;" Share"</f>
        <v>Bajo Potencial / Alto Share</v>
      </c>
      <c r="AS1525" s="22" t="str">
        <f aca="false">IF(Q1525="Sí",IF(AO1525&gt;=Resumen!$B$29,"Alto","Bajo"),"")</f>
        <v>Alto</v>
      </c>
      <c r="AT1525" s="22" t="str">
        <f aca="false">IF(AS1525&lt;&gt;"",AP1525&amp;" Potencial / "&amp;AS1525&amp;" Share","")</f>
        <v>Bajo Potencial / Alto Share</v>
      </c>
      <c r="AU1525" s="22" t="str">
        <f aca="false">IF(AH1525="","Sin dato",IF(AH1525-AO1525&gt;Resumen!$B$6,"Sobre-exhibido",IF(AO1525-AH1525&gt;Resumen!$B$6,"Sub-exhibido","En línea")))</f>
        <v>En línea</v>
      </c>
      <c r="AV1525" s="22" t="n">
        <f aca="false">IF(AT1525="","",IF(AT1525="Alto Potencial / Bajo Share",1,IF(AT1525="Alto Potencial / Alto Share",2,IF(AT1525="Bajo Potencial / Alto Share",3,4))))</f>
        <v>3</v>
      </c>
      <c r="AW1525" s="22" t="str">
        <f aca="false">IF(Q1525="No","Sin competencia directa",IF(AV1525=1,"1 - Foco Conquista (Alto Pot / Bajo Share)",IF(AV1525=2,"2 - Foco Defensa (Alto Pot / Alto Share)",IF(AV1525=3,"3 - Monitoreo (Bajo Pot / Alto Share)","4 - Baja Prioridad (Bajo Pot / Bajo Share)"))))</f>
        <v>3 - Monitoreo (Bajo Pot / Alto Share)</v>
      </c>
      <c r="AX1525" s="12" t="str">
        <f aca="false">IF(OR(IFERROR(AND(W1525&lt;&gt;"",Y1525&lt;&gt;"",Y1525-W1525&gt;Resumen!$B$8),FALSE()),IFERROR(AND(X1525&lt;&gt;"",Y1525&lt;&gt;"",Y1525-X1525&gt;Resumen!$B$8),FALSE())),MAX(IF(IFERROR(AND(W1525&lt;&gt;"",Y1525&lt;&gt;"",Y1525-W1525&gt;Resumen!$B$8),FALSE()),Y1525-W1525,0),IF(IFERROR(AND(X1525&lt;&gt;"",Y1525&lt;&gt;"",Y1525-X1525&gt;Resumen!$B$8),FALSE()),Y1525-X1525,0)),"")</f>
        <v/>
      </c>
      <c r="AY1525" s="22" t="str">
        <f aca="false">IF(OR(IFERROR(AND(W1525&lt;&gt;"",Y1525&lt;&gt;"",Y1525-W1525&gt;Resumen!$B$8),FALSE()),IFERROR(AND(X1525&lt;&gt;"",Y1525&lt;&gt;"",Y1525-X1525&gt;Resumen!$B$8),FALSE())),TRIM("Lays tiene mayor markup que "&amp;IF(IFERROR(AND(W1525&lt;&gt;"",Y1525&lt;&gt;"",Y1525-W1525&gt;Resumen!$B$8),FALSE()),"Quento ","")&amp;IF(IFERROR(AND(X1525&lt;&gt;"",Y1525&lt;&gt;"",Y1525-X1525&gt;Resumen!$B$8),FALSE()),"Julicroc ","")&amp;"en este PDV"),"")</f>
        <v/>
      </c>
      <c r="AZ1525" s="22" t="str">
        <f aca="false">IF(COUNTIF('Plan Pehuamar - Lista'!$A$2:$A$167,A1525)&gt;0,"Sí","No")</f>
        <v>No</v>
      </c>
      <c r="BA1525" s="22" t="str">
        <f aca="false">IF(COUNTIF('Plan Combo 9+1'!$A$2:$A$226,A1525)&gt;0,"Sí","No")</f>
        <v>No</v>
      </c>
      <c r="BB1525" s="22" t="str">
        <f aca="false">IF(AH1525="","No",IF(BA1525="Sí",IF((AO1525-AH1525)&gt;Resumen!$B$6,"Sí","No"),IF((AO1525-AH1525)&gt;=Resumen!$B$132,"Sí","No")))</f>
        <v>No</v>
      </c>
      <c r="BC1525" s="22" t="str">
        <f aca="false">IF(AND(N1525="Sí",AL1525="Sí",AI1525=0),"Sí","No")</f>
        <v>No</v>
      </c>
      <c r="BD1525" s="22" t="str">
        <f aca="false">IF(COUNTIF('Plan 9+1 (con Pehuamar)'!$A$2:$A$227,A1525)&gt;0,"Sí","No")</f>
        <v>No</v>
      </c>
    </row>
    <row r="1526" customFormat="false" ht="15" hidden="false" customHeight="true" outlineLevel="0" collapsed="false">
      <c r="A1526" s="6" t="n">
        <v>402259</v>
      </c>
      <c r="B1526" s="6" t="n">
        <v>7</v>
      </c>
      <c r="C1526" s="6" t="n">
        <v>705</v>
      </c>
      <c r="D1526" s="6" t="s">
        <v>398</v>
      </c>
      <c r="E1526" s="6" t="s">
        <v>1694</v>
      </c>
      <c r="F1526" s="6" t="s">
        <v>291</v>
      </c>
      <c r="G1526" s="6" t="s">
        <v>129</v>
      </c>
      <c r="H1526" s="6" t="s">
        <v>197</v>
      </c>
      <c r="I1526" s="27" t="n">
        <v>0</v>
      </c>
      <c r="J1526" s="27" t="n">
        <v>0</v>
      </c>
      <c r="K1526" s="27" t="n">
        <v>0.7</v>
      </c>
      <c r="L1526" s="28" t="n">
        <f aca="false">I1526+J1526</f>
        <v>0</v>
      </c>
      <c r="M1526" s="28" t="n">
        <f aca="false">L1526+K1526</f>
        <v>0.7</v>
      </c>
      <c r="N1526" s="22" t="str">
        <f aca="false">IF(I1526&gt;0,"Sí","No")</f>
        <v>No</v>
      </c>
      <c r="O1526" s="22" t="str">
        <f aca="false">IF(J1526&gt;0,"Sí","No")</f>
        <v>No</v>
      </c>
      <c r="P1526" s="22" t="str">
        <f aca="false">IF(K1526&gt;0,"Sí","No")</f>
        <v>Sí</v>
      </c>
      <c r="Q1526" s="22" t="str">
        <f aca="false">IF(OR(I1526&gt;0,J1526&gt;0),"Sí","No")</f>
        <v>No</v>
      </c>
      <c r="R1526" s="27"/>
      <c r="S1526" s="27"/>
      <c r="T1526" s="27"/>
      <c r="U1526" s="27"/>
      <c r="V1526" s="27"/>
      <c r="W1526" s="12" t="str">
        <f aca="false">IF(AND(I1526&gt;0,R1526&gt;0),(S1526-R1526)/R1526,"")</f>
        <v/>
      </c>
      <c r="X1526" s="12" t="str">
        <f aca="false">IF(AND(J1526&gt;0,T1526&gt;0),(U1526-T1526)/T1526,"")</f>
        <v/>
      </c>
      <c r="Y1526" s="12" t="str">
        <f aca="false">IF(AND(K1526&gt;0,V1526&gt;0),(V1526-Resumen!$B$7)/Resumen!$B$7,"")</f>
        <v/>
      </c>
      <c r="Z1526" s="28" t="str">
        <f aca="false">IF(AND(K1526&gt;0,I1526&gt;0,V1526&gt;0,S1526&gt;0),V1526-S1526,"")</f>
        <v/>
      </c>
      <c r="AA1526" s="12" t="str">
        <f aca="false">IF(Z1526&lt;&gt;"",Z1526/S1526,"")</f>
        <v/>
      </c>
      <c r="AB1526" s="28" t="str">
        <f aca="false">IF(AND(K1526&gt;0,J1526&gt;0,V1526&gt;0,U1526&gt;0),V1526-U1526,"")</f>
        <v/>
      </c>
      <c r="AC1526" s="12" t="str">
        <f aca="false">IF(AB1526&lt;&gt;"",AB1526/U1526,"")</f>
        <v/>
      </c>
      <c r="AD1526" s="27" t="n">
        <v>0</v>
      </c>
      <c r="AE1526" s="27" t="n">
        <v>0</v>
      </c>
      <c r="AF1526" s="27" t="n">
        <v>0</v>
      </c>
      <c r="AG1526" s="28" t="n">
        <f aca="false">AD1526+AE1526+AF1526</f>
        <v>0</v>
      </c>
      <c r="AH1526" s="12" t="str">
        <f aca="false">IF(AG1526&gt;0,AD1526/AG1526,"")</f>
        <v/>
      </c>
      <c r="AI1526" s="27" t="n">
        <v>0</v>
      </c>
      <c r="AJ1526" s="27" t="n">
        <v>0</v>
      </c>
      <c r="AK1526" s="27" t="n">
        <v>0</v>
      </c>
      <c r="AL1526" s="22" t="str">
        <f aca="false">IF(OR(AJ1526&gt;0,AK1526&gt;0),"Sí","No")</f>
        <v>No</v>
      </c>
      <c r="AM1526" s="6"/>
      <c r="AN1526" s="6"/>
      <c r="AO1526" s="12" t="n">
        <f aca="false">IF(M1526&gt;0,K1526/M1526,"")</f>
        <v>1</v>
      </c>
      <c r="AP1526" s="22" t="str">
        <f aca="false">IF(M1526&gt;=Resumen!$B$5,"Alto","Bajo")</f>
        <v>Bajo</v>
      </c>
      <c r="AQ1526" s="22" t="str">
        <f aca="false">IF(AO1526&gt;=Resumen!$B$28,"Alto","Bajo")</f>
        <v>Alto</v>
      </c>
      <c r="AR1526" s="22" t="str">
        <f aca="false">AP1526&amp;" Potencial / "&amp;AQ1526&amp;" Share"</f>
        <v>Bajo Potencial / Alto Share</v>
      </c>
      <c r="AS1526" s="22" t="str">
        <f aca="false">IF(Q1526="Sí",IF(AO1526&gt;=Resumen!$B$29,"Alto","Bajo"),"")</f>
        <v/>
      </c>
      <c r="AT1526" s="22" t="str">
        <f aca="false">IF(AS1526&lt;&gt;"",AP1526&amp;" Potencial / "&amp;AS1526&amp;" Share","")</f>
        <v/>
      </c>
      <c r="AU1526" s="22" t="str">
        <f aca="false">IF(AH1526="","Sin dato",IF(AH1526-AO1526&gt;Resumen!$B$6,"Sobre-exhibido",IF(AO1526-AH1526&gt;Resumen!$B$6,"Sub-exhibido","En línea")))</f>
        <v>Sin dato</v>
      </c>
      <c r="AV1526" s="22" t="str">
        <f aca="false">IF(AT1526="","",IF(AT1526="Alto Potencial / Bajo Share",1,IF(AT1526="Alto Potencial / Alto Share",2,IF(AT1526="Bajo Potencial / Alto Share",3,4))))</f>
        <v/>
      </c>
      <c r="AW1526" s="22" t="str">
        <f aca="false">IF(Q1526="No","Sin competencia directa",IF(AV1526=1,"1 - Foco Conquista (Alto Pot / Bajo Share)",IF(AV1526=2,"2 - Foco Defensa (Alto Pot / Alto Share)",IF(AV1526=3,"3 - Monitoreo (Bajo Pot / Alto Share)","4 - Baja Prioridad (Bajo Pot / Bajo Share)"))))</f>
        <v>Sin competencia directa</v>
      </c>
      <c r="AX1526" s="12" t="str">
        <f aca="false">IF(OR(IFERROR(AND(W1526&lt;&gt;"",Y1526&lt;&gt;"",Y1526-W1526&gt;Resumen!$B$8),FALSE()),IFERROR(AND(X1526&lt;&gt;"",Y1526&lt;&gt;"",Y1526-X1526&gt;Resumen!$B$8),FALSE())),MAX(IF(IFERROR(AND(W1526&lt;&gt;"",Y1526&lt;&gt;"",Y1526-W1526&gt;Resumen!$B$8),FALSE()),Y1526-W1526,0),IF(IFERROR(AND(X1526&lt;&gt;"",Y1526&lt;&gt;"",Y1526-X1526&gt;Resumen!$B$8),FALSE()),Y1526-X1526,0)),"")</f>
        <v/>
      </c>
      <c r="AY1526" s="22" t="str">
        <f aca="false">IF(OR(IFERROR(AND(W1526&lt;&gt;"",Y1526&lt;&gt;"",Y1526-W1526&gt;Resumen!$B$8),FALSE()),IFERROR(AND(X1526&lt;&gt;"",Y1526&lt;&gt;"",Y1526-X1526&gt;Resumen!$B$8),FALSE())),TRIM("Lays tiene mayor markup que "&amp;IF(IFERROR(AND(W1526&lt;&gt;"",Y1526&lt;&gt;"",Y1526-W1526&gt;Resumen!$B$8),FALSE()),"Quento ","")&amp;IF(IFERROR(AND(X1526&lt;&gt;"",Y1526&lt;&gt;"",Y1526-X1526&gt;Resumen!$B$8),FALSE()),"Julicroc ","")&amp;"en este PDV"),"")</f>
        <v/>
      </c>
      <c r="AZ1526" s="22" t="str">
        <f aca="false">IF(COUNTIF('Plan Pehuamar - Lista'!$A$2:$A$167,A1526)&gt;0,"Sí","No")</f>
        <v>No</v>
      </c>
      <c r="BA1526" s="22" t="str">
        <f aca="false">IF(COUNTIF('Plan Combo 9+1'!$A$2:$A$226,A1526)&gt;0,"Sí","No")</f>
        <v>No</v>
      </c>
      <c r="BB1526" s="22" t="str">
        <f aca="false">IF(AH1526="","No",IF(BA1526="Sí",IF((AO1526-AH1526)&gt;Resumen!$B$6,"Sí","No"),IF((AO1526-AH1526)&gt;=Resumen!$B$132,"Sí","No")))</f>
        <v>No</v>
      </c>
      <c r="BC1526" s="22" t="str">
        <f aca="false">IF(AND(N1526="Sí",AL1526="Sí",AI1526=0),"Sí","No")</f>
        <v>No</v>
      </c>
      <c r="BD1526" s="22" t="str">
        <f aca="false">IF(COUNTIF('Plan 9+1 (con Pehuamar)'!$A$2:$A$227,A1526)&gt;0,"Sí","No")</f>
        <v>No</v>
      </c>
    </row>
    <row r="1527" customFormat="false" ht="15" hidden="false" customHeight="true" outlineLevel="0" collapsed="false">
      <c r="A1527" s="6" t="n">
        <v>402260</v>
      </c>
      <c r="B1527" s="6" t="n">
        <v>7</v>
      </c>
      <c r="C1527" s="6" t="n">
        <v>705</v>
      </c>
      <c r="D1527" s="6" t="s">
        <v>398</v>
      </c>
      <c r="E1527" s="6" t="s">
        <v>1695</v>
      </c>
      <c r="F1527" s="6" t="s">
        <v>201</v>
      </c>
      <c r="G1527" s="6" t="s">
        <v>129</v>
      </c>
      <c r="H1527" s="6" t="s">
        <v>197</v>
      </c>
      <c r="I1527" s="27" t="n">
        <v>25</v>
      </c>
      <c r="J1527" s="27" t="n">
        <v>0</v>
      </c>
      <c r="K1527" s="27" t="n">
        <v>10</v>
      </c>
      <c r="L1527" s="28" t="n">
        <f aca="false">I1527+J1527</f>
        <v>25</v>
      </c>
      <c r="M1527" s="28" t="n">
        <f aca="false">L1527+K1527</f>
        <v>35</v>
      </c>
      <c r="N1527" s="22" t="str">
        <f aca="false">IF(I1527&gt;0,"Sí","No")</f>
        <v>Sí</v>
      </c>
      <c r="O1527" s="22" t="str">
        <f aca="false">IF(J1527&gt;0,"Sí","No")</f>
        <v>No</v>
      </c>
      <c r="P1527" s="22" t="str">
        <f aca="false">IF(K1527&gt;0,"Sí","No")</f>
        <v>Sí</v>
      </c>
      <c r="Q1527" s="22" t="str">
        <f aca="false">IF(OR(I1527&gt;0,J1527&gt;0),"Sí","No")</f>
        <v>Sí</v>
      </c>
      <c r="R1527" s="27" t="n">
        <v>1800</v>
      </c>
      <c r="S1527" s="27" t="n">
        <v>2800</v>
      </c>
      <c r="T1527" s="27"/>
      <c r="U1527" s="27"/>
      <c r="V1527" s="27" t="n">
        <v>3500</v>
      </c>
      <c r="W1527" s="12" t="n">
        <f aca="false">IF(AND(I1527&gt;0,R1527&gt;0),(S1527-R1527)/R1527,"")</f>
        <v>0.555555555555556</v>
      </c>
      <c r="X1527" s="12" t="str">
        <f aca="false">IF(AND(J1527&gt;0,T1527&gt;0),(U1527-T1527)/T1527,"")</f>
        <v/>
      </c>
      <c r="Y1527" s="12" t="n">
        <f aca="false">IF(AND(K1527&gt;0,V1527&gt;0),(V1527-Resumen!$B$7)/Resumen!$B$7,"")</f>
        <v>0.4</v>
      </c>
      <c r="Z1527" s="28" t="n">
        <f aca="false">IF(AND(K1527&gt;0,I1527&gt;0,V1527&gt;0,S1527&gt;0),V1527-S1527,"")</f>
        <v>700</v>
      </c>
      <c r="AA1527" s="12" t="n">
        <f aca="false">IF(Z1527&lt;&gt;"",Z1527/S1527,"")</f>
        <v>0.25</v>
      </c>
      <c r="AB1527" s="28" t="str">
        <f aca="false">IF(AND(K1527&gt;0,J1527&gt;0,V1527&gt;0,U1527&gt;0),V1527-U1527,"")</f>
        <v/>
      </c>
      <c r="AC1527" s="12" t="str">
        <f aca="false">IF(AB1527&lt;&gt;"",AB1527/U1527,"")</f>
        <v/>
      </c>
      <c r="AD1527" s="27" t="n">
        <v>3</v>
      </c>
      <c r="AE1527" s="27" t="n">
        <v>5</v>
      </c>
      <c r="AF1527" s="27" t="n">
        <v>0</v>
      </c>
      <c r="AG1527" s="28" t="n">
        <f aca="false">AD1527+AE1527+AF1527</f>
        <v>8</v>
      </c>
      <c r="AH1527" s="12" t="n">
        <f aca="false">IF(AG1527&gt;0,AD1527/AG1527,"")</f>
        <v>0.375</v>
      </c>
      <c r="AI1527" s="27" t="n">
        <v>0</v>
      </c>
      <c r="AJ1527" s="27" t="n">
        <v>0</v>
      </c>
      <c r="AK1527" s="27" t="n">
        <v>0</v>
      </c>
      <c r="AL1527" s="22" t="str">
        <f aca="false">IF(OR(AJ1527&gt;0,AK1527&gt;0),"Sí","No")</f>
        <v>No</v>
      </c>
      <c r="AM1527" s="6" t="s">
        <v>397</v>
      </c>
      <c r="AN1527" s="6"/>
      <c r="AO1527" s="12" t="n">
        <f aca="false">IF(M1527&gt;0,K1527/M1527,"")</f>
        <v>0.285714285714286</v>
      </c>
      <c r="AP1527" s="22" t="str">
        <f aca="false">IF(M1527&gt;=Resumen!$B$5,"Alto","Bajo")</f>
        <v>Bajo</v>
      </c>
      <c r="AQ1527" s="22" t="str">
        <f aca="false">IF(AO1527&gt;=Resumen!$B$28,"Alto","Bajo")</f>
        <v>Bajo</v>
      </c>
      <c r="AR1527" s="22" t="str">
        <f aca="false">AP1527&amp;" Potencial / "&amp;AQ1527&amp;" Share"</f>
        <v>Bajo Potencial / Bajo Share</v>
      </c>
      <c r="AS1527" s="22" t="str">
        <f aca="false">IF(Q1527="Sí",IF(AO1527&gt;=Resumen!$B$29,"Alto","Bajo"),"")</f>
        <v>Bajo</v>
      </c>
      <c r="AT1527" s="22" t="str">
        <f aca="false">IF(AS1527&lt;&gt;"",AP1527&amp;" Potencial / "&amp;AS1527&amp;" Share","")</f>
        <v>Bajo Potencial / Bajo Share</v>
      </c>
      <c r="AU1527" s="22" t="str">
        <f aca="false">IF(AH1527="","Sin dato",IF(AH1527-AO1527&gt;Resumen!$B$6,"Sobre-exhibido",IF(AO1527-AH1527&gt;Resumen!$B$6,"Sub-exhibido","En línea")))</f>
        <v>Sobre-exhibido</v>
      </c>
      <c r="AV1527" s="22" t="n">
        <f aca="false">IF(AT1527="","",IF(AT1527="Alto Potencial / Bajo Share",1,IF(AT1527="Alto Potencial / Alto Share",2,IF(AT1527="Bajo Potencial / Alto Share",3,4))))</f>
        <v>4</v>
      </c>
      <c r="AW1527" s="22" t="str">
        <f aca="false">IF(Q1527="No","Sin competencia directa",IF(AV1527=1,"1 - Foco Conquista (Alto Pot / Bajo Share)",IF(AV1527=2,"2 - Foco Defensa (Alto Pot / Alto Share)",IF(AV1527=3,"3 - Monitoreo (Bajo Pot / Alto Share)","4 - Baja Prioridad (Bajo Pot / Bajo Share)"))))</f>
        <v>4 - Baja Prioridad (Bajo Pot / Bajo Share)</v>
      </c>
      <c r="AX1527" s="12" t="str">
        <f aca="false">IF(OR(IFERROR(AND(W1527&lt;&gt;"",Y1527&lt;&gt;"",Y1527-W1527&gt;Resumen!$B$8),FALSE()),IFERROR(AND(X1527&lt;&gt;"",Y1527&lt;&gt;"",Y1527-X1527&gt;Resumen!$B$8),FALSE())),MAX(IF(IFERROR(AND(W1527&lt;&gt;"",Y1527&lt;&gt;"",Y1527-W1527&gt;Resumen!$B$8),FALSE()),Y1527-W1527,0),IF(IFERROR(AND(X1527&lt;&gt;"",Y1527&lt;&gt;"",Y1527-X1527&gt;Resumen!$B$8),FALSE()),Y1527-X1527,0)),"")</f>
        <v/>
      </c>
      <c r="AY1527" s="22" t="str">
        <f aca="false">IF(OR(IFERROR(AND(W1527&lt;&gt;"",Y1527&lt;&gt;"",Y1527-W1527&gt;Resumen!$B$8),FALSE()),IFERROR(AND(X1527&lt;&gt;"",Y1527&lt;&gt;"",Y1527-X1527&gt;Resumen!$B$8),FALSE())),TRIM("Lays tiene mayor markup que "&amp;IF(IFERROR(AND(W1527&lt;&gt;"",Y1527&lt;&gt;"",Y1527-W1527&gt;Resumen!$B$8),FALSE()),"Quento ","")&amp;IF(IFERROR(AND(X1527&lt;&gt;"",Y1527&lt;&gt;"",Y1527-X1527&gt;Resumen!$B$8),FALSE()),"Julicroc ","")&amp;"en este PDV"),"")</f>
        <v/>
      </c>
      <c r="AZ1527" s="22" t="str">
        <f aca="false">IF(COUNTIF('Plan Pehuamar - Lista'!$A$2:$A$167,A1527)&gt;0,"Sí","No")</f>
        <v>No</v>
      </c>
      <c r="BA1527" s="22" t="str">
        <f aca="false">IF(COUNTIF('Plan Combo 9+1'!$A$2:$A$226,A1527)&gt;0,"Sí","No")</f>
        <v>No</v>
      </c>
      <c r="BB1527" s="22" t="str">
        <f aca="false">IF(AH1527="","No",IF(BA1527="Sí",IF((AO1527-AH1527)&gt;Resumen!$B$6,"Sí","No"),IF((AO1527-AH1527)&gt;=Resumen!$B$132,"Sí","No")))</f>
        <v>No</v>
      </c>
      <c r="BC1527" s="22" t="str">
        <f aca="false">IF(AND(N1527="Sí",AL1527="Sí",AI1527=0),"Sí","No")</f>
        <v>No</v>
      </c>
      <c r="BD1527" s="22" t="str">
        <f aca="false">IF(COUNTIF('Plan 9+1 (con Pehuamar)'!$A$2:$A$227,A1527)&gt;0,"Sí","No")</f>
        <v>No</v>
      </c>
    </row>
    <row r="1528" customFormat="false" ht="15" hidden="false" customHeight="true" outlineLevel="0" collapsed="false">
      <c r="A1528" s="6" t="n">
        <v>402266</v>
      </c>
      <c r="B1528" s="6" t="n">
        <v>7</v>
      </c>
      <c r="C1528" s="6" t="n">
        <v>705</v>
      </c>
      <c r="D1528" s="6" t="s">
        <v>398</v>
      </c>
      <c r="E1528" s="6" t="s">
        <v>1696</v>
      </c>
      <c r="F1528" s="6" t="s">
        <v>196</v>
      </c>
      <c r="G1528" s="6" t="s">
        <v>129</v>
      </c>
      <c r="H1528" s="6" t="s">
        <v>197</v>
      </c>
      <c r="I1528" s="27" t="n">
        <v>0</v>
      </c>
      <c r="J1528" s="27" t="n">
        <v>0</v>
      </c>
      <c r="K1528" s="27" t="n">
        <v>0.8</v>
      </c>
      <c r="L1528" s="28" t="n">
        <f aca="false">I1528+J1528</f>
        <v>0</v>
      </c>
      <c r="M1528" s="28" t="n">
        <f aca="false">L1528+K1528</f>
        <v>0.8</v>
      </c>
      <c r="N1528" s="22" t="str">
        <f aca="false">IF(I1528&gt;0,"Sí","No")</f>
        <v>No</v>
      </c>
      <c r="O1528" s="22" t="str">
        <f aca="false">IF(J1528&gt;0,"Sí","No")</f>
        <v>No</v>
      </c>
      <c r="P1528" s="22" t="str">
        <f aca="false">IF(K1528&gt;0,"Sí","No")</f>
        <v>Sí</v>
      </c>
      <c r="Q1528" s="22" t="str">
        <f aca="false">IF(OR(I1528&gt;0,J1528&gt;0),"Sí","No")</f>
        <v>No</v>
      </c>
      <c r="R1528" s="27"/>
      <c r="S1528" s="27"/>
      <c r="T1528" s="27"/>
      <c r="U1528" s="27"/>
      <c r="V1528" s="27"/>
      <c r="W1528" s="12" t="str">
        <f aca="false">IF(AND(I1528&gt;0,R1528&gt;0),(S1528-R1528)/R1528,"")</f>
        <v/>
      </c>
      <c r="X1528" s="12" t="str">
        <f aca="false">IF(AND(J1528&gt;0,T1528&gt;0),(U1528-T1528)/T1528,"")</f>
        <v/>
      </c>
      <c r="Y1528" s="12" t="str">
        <f aca="false">IF(AND(K1528&gt;0,V1528&gt;0),(V1528-Resumen!$B$7)/Resumen!$B$7,"")</f>
        <v/>
      </c>
      <c r="Z1528" s="28" t="str">
        <f aca="false">IF(AND(K1528&gt;0,I1528&gt;0,V1528&gt;0,S1528&gt;0),V1528-S1528,"")</f>
        <v/>
      </c>
      <c r="AA1528" s="12" t="str">
        <f aca="false">IF(Z1528&lt;&gt;"",Z1528/S1528,"")</f>
        <v/>
      </c>
      <c r="AB1528" s="28" t="str">
        <f aca="false">IF(AND(K1528&gt;0,J1528&gt;0,V1528&gt;0,U1528&gt;0),V1528-U1528,"")</f>
        <v/>
      </c>
      <c r="AC1528" s="12" t="str">
        <f aca="false">IF(AB1528&lt;&gt;"",AB1528/U1528,"")</f>
        <v/>
      </c>
      <c r="AD1528" s="27" t="n">
        <v>0</v>
      </c>
      <c r="AE1528" s="27" t="n">
        <v>0</v>
      </c>
      <c r="AF1528" s="27" t="n">
        <v>0</v>
      </c>
      <c r="AG1528" s="28" t="n">
        <f aca="false">AD1528+AE1528+AF1528</f>
        <v>0</v>
      </c>
      <c r="AH1528" s="12" t="str">
        <f aca="false">IF(AG1528&gt;0,AD1528/AG1528,"")</f>
        <v/>
      </c>
      <c r="AI1528" s="27" t="n">
        <v>0</v>
      </c>
      <c r="AJ1528" s="27" t="n">
        <v>0</v>
      </c>
      <c r="AK1528" s="27" t="n">
        <v>0</v>
      </c>
      <c r="AL1528" s="22" t="str">
        <f aca="false">IF(OR(AJ1528&gt;0,AK1528&gt;0),"Sí","No")</f>
        <v>No</v>
      </c>
      <c r="AM1528" s="6"/>
      <c r="AN1528" s="6"/>
      <c r="AO1528" s="12" t="n">
        <f aca="false">IF(M1528&gt;0,K1528/M1528,"")</f>
        <v>1</v>
      </c>
      <c r="AP1528" s="22" t="str">
        <f aca="false">IF(M1528&gt;=Resumen!$B$5,"Alto","Bajo")</f>
        <v>Bajo</v>
      </c>
      <c r="AQ1528" s="22" t="str">
        <f aca="false">IF(AO1528&gt;=Resumen!$B$28,"Alto","Bajo")</f>
        <v>Alto</v>
      </c>
      <c r="AR1528" s="22" t="str">
        <f aca="false">AP1528&amp;" Potencial / "&amp;AQ1528&amp;" Share"</f>
        <v>Bajo Potencial / Alto Share</v>
      </c>
      <c r="AS1528" s="22" t="str">
        <f aca="false">IF(Q1528="Sí",IF(AO1528&gt;=Resumen!$B$29,"Alto","Bajo"),"")</f>
        <v/>
      </c>
      <c r="AT1528" s="22" t="str">
        <f aca="false">IF(AS1528&lt;&gt;"",AP1528&amp;" Potencial / "&amp;AS1528&amp;" Share","")</f>
        <v/>
      </c>
      <c r="AU1528" s="22" t="str">
        <f aca="false">IF(AH1528="","Sin dato",IF(AH1528-AO1528&gt;Resumen!$B$6,"Sobre-exhibido",IF(AO1528-AH1528&gt;Resumen!$B$6,"Sub-exhibido","En línea")))</f>
        <v>Sin dato</v>
      </c>
      <c r="AV1528" s="22" t="str">
        <f aca="false">IF(AT1528="","",IF(AT1528="Alto Potencial / Bajo Share",1,IF(AT1528="Alto Potencial / Alto Share",2,IF(AT1528="Bajo Potencial / Alto Share",3,4))))</f>
        <v/>
      </c>
      <c r="AW1528" s="22" t="str">
        <f aca="false">IF(Q1528="No","Sin competencia directa",IF(AV1528=1,"1 - Foco Conquista (Alto Pot / Bajo Share)",IF(AV1528=2,"2 - Foco Defensa (Alto Pot / Alto Share)",IF(AV1528=3,"3 - Monitoreo (Bajo Pot / Alto Share)","4 - Baja Prioridad (Bajo Pot / Bajo Share)"))))</f>
        <v>Sin competencia directa</v>
      </c>
      <c r="AX1528" s="12" t="str">
        <f aca="false">IF(OR(IFERROR(AND(W1528&lt;&gt;"",Y1528&lt;&gt;"",Y1528-W1528&gt;Resumen!$B$8),FALSE()),IFERROR(AND(X1528&lt;&gt;"",Y1528&lt;&gt;"",Y1528-X1528&gt;Resumen!$B$8),FALSE())),MAX(IF(IFERROR(AND(W1528&lt;&gt;"",Y1528&lt;&gt;"",Y1528-W1528&gt;Resumen!$B$8),FALSE()),Y1528-W1528,0),IF(IFERROR(AND(X1528&lt;&gt;"",Y1528&lt;&gt;"",Y1528-X1528&gt;Resumen!$B$8),FALSE()),Y1528-X1528,0)),"")</f>
        <v/>
      </c>
      <c r="AY1528" s="22" t="str">
        <f aca="false">IF(OR(IFERROR(AND(W1528&lt;&gt;"",Y1528&lt;&gt;"",Y1528-W1528&gt;Resumen!$B$8),FALSE()),IFERROR(AND(X1528&lt;&gt;"",Y1528&lt;&gt;"",Y1528-X1528&gt;Resumen!$B$8),FALSE())),TRIM("Lays tiene mayor markup que "&amp;IF(IFERROR(AND(W1528&lt;&gt;"",Y1528&lt;&gt;"",Y1528-W1528&gt;Resumen!$B$8),FALSE()),"Quento ","")&amp;IF(IFERROR(AND(X1528&lt;&gt;"",Y1528&lt;&gt;"",Y1528-X1528&gt;Resumen!$B$8),FALSE()),"Julicroc ","")&amp;"en este PDV"),"")</f>
        <v/>
      </c>
      <c r="AZ1528" s="22" t="str">
        <f aca="false">IF(COUNTIF('Plan Pehuamar - Lista'!$A$2:$A$167,A1528)&gt;0,"Sí","No")</f>
        <v>No</v>
      </c>
      <c r="BA1528" s="22" t="str">
        <f aca="false">IF(COUNTIF('Plan Combo 9+1'!$A$2:$A$226,A1528)&gt;0,"Sí","No")</f>
        <v>No</v>
      </c>
      <c r="BB1528" s="22" t="str">
        <f aca="false">IF(AH1528="","No",IF(BA1528="Sí",IF((AO1528-AH1528)&gt;Resumen!$B$6,"Sí","No"),IF((AO1528-AH1528)&gt;=Resumen!$B$132,"Sí","No")))</f>
        <v>No</v>
      </c>
      <c r="BC1528" s="22" t="str">
        <f aca="false">IF(AND(N1528="Sí",AL1528="Sí",AI1528=0),"Sí","No")</f>
        <v>No</v>
      </c>
      <c r="BD1528" s="22" t="str">
        <f aca="false">IF(COUNTIF('Plan 9+1 (con Pehuamar)'!$A$2:$A$227,A1528)&gt;0,"Sí","No")</f>
        <v>No</v>
      </c>
    </row>
    <row r="1529" customFormat="false" ht="15" hidden="false" customHeight="true" outlineLevel="0" collapsed="false">
      <c r="A1529" s="6" t="n">
        <v>402273</v>
      </c>
      <c r="B1529" s="6" t="n">
        <v>7</v>
      </c>
      <c r="C1529" s="6" t="n">
        <v>705</v>
      </c>
      <c r="D1529" s="6" t="s">
        <v>398</v>
      </c>
      <c r="E1529" s="6" t="s">
        <v>1697</v>
      </c>
      <c r="F1529" s="6" t="s">
        <v>291</v>
      </c>
      <c r="G1529" s="6" t="s">
        <v>129</v>
      </c>
      <c r="H1529" s="6" t="s">
        <v>197</v>
      </c>
      <c r="I1529" s="27" t="n">
        <v>25</v>
      </c>
      <c r="J1529" s="27" t="n">
        <v>30</v>
      </c>
      <c r="K1529" s="27" t="n">
        <v>10</v>
      </c>
      <c r="L1529" s="28" t="n">
        <f aca="false">I1529+J1529</f>
        <v>55</v>
      </c>
      <c r="M1529" s="28" t="n">
        <f aca="false">L1529+K1529</f>
        <v>65</v>
      </c>
      <c r="N1529" s="22" t="str">
        <f aca="false">IF(I1529&gt;0,"Sí","No")</f>
        <v>Sí</v>
      </c>
      <c r="O1529" s="22" t="str">
        <f aca="false">IF(J1529&gt;0,"Sí","No")</f>
        <v>Sí</v>
      </c>
      <c r="P1529" s="22" t="str">
        <f aca="false">IF(K1529&gt;0,"Sí","No")</f>
        <v>Sí</v>
      </c>
      <c r="Q1529" s="22" t="str">
        <f aca="false">IF(OR(I1529&gt;0,J1529&gt;0),"Sí","No")</f>
        <v>Sí</v>
      </c>
      <c r="R1529" s="27" t="n">
        <v>1800</v>
      </c>
      <c r="S1529" s="27" t="n">
        <v>2800</v>
      </c>
      <c r="T1529" s="27" t="n">
        <v>1310</v>
      </c>
      <c r="U1529" s="27" t="n">
        <v>1900</v>
      </c>
      <c r="V1529" s="27" t="n">
        <v>3500</v>
      </c>
      <c r="W1529" s="12" t="n">
        <f aca="false">IF(AND(I1529&gt;0,R1529&gt;0),(S1529-R1529)/R1529,"")</f>
        <v>0.555555555555556</v>
      </c>
      <c r="X1529" s="12" t="n">
        <f aca="false">IF(AND(J1529&gt;0,T1529&gt;0),(U1529-T1529)/T1529,"")</f>
        <v>0.450381679389313</v>
      </c>
      <c r="Y1529" s="12" t="n">
        <f aca="false">IF(AND(K1529&gt;0,V1529&gt;0),(V1529-Resumen!$B$7)/Resumen!$B$7,"")</f>
        <v>0.4</v>
      </c>
      <c r="Z1529" s="28" t="n">
        <f aca="false">IF(AND(K1529&gt;0,I1529&gt;0,V1529&gt;0,S1529&gt;0),V1529-S1529,"")</f>
        <v>700</v>
      </c>
      <c r="AA1529" s="12" t="n">
        <f aca="false">IF(Z1529&lt;&gt;"",Z1529/S1529,"")</f>
        <v>0.25</v>
      </c>
      <c r="AB1529" s="28" t="n">
        <f aca="false">IF(AND(K1529&gt;0,J1529&gt;0,V1529&gt;0,U1529&gt;0),V1529-U1529,"")</f>
        <v>1600</v>
      </c>
      <c r="AC1529" s="12" t="n">
        <f aca="false">IF(AB1529&lt;&gt;"",AB1529/U1529,"")</f>
        <v>0.842105263157895</v>
      </c>
      <c r="AD1529" s="27" t="n">
        <v>3</v>
      </c>
      <c r="AE1529" s="27" t="n">
        <v>5</v>
      </c>
      <c r="AF1529" s="27" t="n">
        <v>4</v>
      </c>
      <c r="AG1529" s="28" t="n">
        <f aca="false">AD1529+AE1529+AF1529</f>
        <v>12</v>
      </c>
      <c r="AH1529" s="12" t="n">
        <f aca="false">IF(AG1529&gt;0,AD1529/AG1529,"")</f>
        <v>0.25</v>
      </c>
      <c r="AI1529" s="27" t="n">
        <v>1</v>
      </c>
      <c r="AJ1529" s="27" t="n">
        <v>0</v>
      </c>
      <c r="AK1529" s="27" t="n">
        <v>0</v>
      </c>
      <c r="AL1529" s="22" t="str">
        <f aca="false">IF(OR(AJ1529&gt;0,AK1529&gt;0),"Sí","No")</f>
        <v>No</v>
      </c>
      <c r="AM1529" s="6" t="s">
        <v>198</v>
      </c>
      <c r="AN1529" s="6" t="s">
        <v>397</v>
      </c>
      <c r="AO1529" s="12" t="n">
        <f aca="false">IF(M1529&gt;0,K1529/M1529,"")</f>
        <v>0.153846153846154</v>
      </c>
      <c r="AP1529" s="22" t="str">
        <f aca="false">IF(M1529&gt;=Resumen!$B$5,"Alto","Bajo")</f>
        <v>Alto</v>
      </c>
      <c r="AQ1529" s="22" t="str">
        <f aca="false">IF(AO1529&gt;=Resumen!$B$28,"Alto","Bajo")</f>
        <v>Bajo</v>
      </c>
      <c r="AR1529" s="22" t="str">
        <f aca="false">AP1529&amp;" Potencial / "&amp;AQ1529&amp;" Share"</f>
        <v>Alto Potencial / Bajo Share</v>
      </c>
      <c r="AS1529" s="22" t="str">
        <f aca="false">IF(Q1529="Sí",IF(AO1529&gt;=Resumen!$B$29,"Alto","Bajo"),"")</f>
        <v>Bajo</v>
      </c>
      <c r="AT1529" s="22" t="str">
        <f aca="false">IF(AS1529&lt;&gt;"",AP1529&amp;" Potencial / "&amp;AS1529&amp;" Share","")</f>
        <v>Alto Potencial / Bajo Share</v>
      </c>
      <c r="AU1529" s="22" t="str">
        <f aca="false">IF(AH1529="","Sin dato",IF(AH1529-AO1529&gt;Resumen!$B$6,"Sobre-exhibido",IF(AO1529-AH1529&gt;Resumen!$B$6,"Sub-exhibido","En línea")))</f>
        <v>Sobre-exhibido</v>
      </c>
      <c r="AV1529" s="22" t="n">
        <f aca="false">IF(AT1529="","",IF(AT1529="Alto Potencial / Bajo Share",1,IF(AT1529="Alto Potencial / Alto Share",2,IF(AT1529="Bajo Potencial / Alto Share",3,4))))</f>
        <v>1</v>
      </c>
      <c r="AW1529" s="22" t="str">
        <f aca="false">IF(Q1529="No","Sin competencia directa",IF(AV1529=1,"1 - Foco Conquista (Alto Pot / Bajo Share)",IF(AV1529=2,"2 - Foco Defensa (Alto Pot / Alto Share)",IF(AV1529=3,"3 - Monitoreo (Bajo Pot / Alto Share)","4 - Baja Prioridad (Bajo Pot / Bajo Share)"))))</f>
        <v>1 - Foco Conquista (Alto Pot / Bajo Share)</v>
      </c>
      <c r="AX1529" s="12" t="str">
        <f aca="false">IF(OR(IFERROR(AND(W1529&lt;&gt;"",Y1529&lt;&gt;"",Y1529-W1529&gt;Resumen!$B$8),FALSE()),IFERROR(AND(X1529&lt;&gt;"",Y1529&lt;&gt;"",Y1529-X1529&gt;Resumen!$B$8),FALSE())),MAX(IF(IFERROR(AND(W1529&lt;&gt;"",Y1529&lt;&gt;"",Y1529-W1529&gt;Resumen!$B$8),FALSE()),Y1529-W1529,0),IF(IFERROR(AND(X1529&lt;&gt;"",Y1529&lt;&gt;"",Y1529-X1529&gt;Resumen!$B$8),FALSE()),Y1529-X1529,0)),"")</f>
        <v/>
      </c>
      <c r="AY1529" s="22" t="str">
        <f aca="false">IF(OR(IFERROR(AND(W1529&lt;&gt;"",Y1529&lt;&gt;"",Y1529-W1529&gt;Resumen!$B$8),FALSE()),IFERROR(AND(X1529&lt;&gt;"",Y1529&lt;&gt;"",Y1529-X1529&gt;Resumen!$B$8),FALSE())),TRIM("Lays tiene mayor markup que "&amp;IF(IFERROR(AND(W1529&lt;&gt;"",Y1529&lt;&gt;"",Y1529-W1529&gt;Resumen!$B$8),FALSE()),"Quento ","")&amp;IF(IFERROR(AND(X1529&lt;&gt;"",Y1529&lt;&gt;"",Y1529-X1529&gt;Resumen!$B$8),FALSE()),"Julicroc ","")&amp;"en este PDV"),"")</f>
        <v/>
      </c>
      <c r="AZ1529" s="22" t="str">
        <f aca="false">IF(COUNTIF('Plan Pehuamar - Lista'!$A$2:$A$167,A1529)&gt;0,"Sí","No")</f>
        <v>No</v>
      </c>
      <c r="BA1529" s="22" t="str">
        <f aca="false">IF(COUNTIF('Plan Combo 9+1'!$A$2:$A$226,A1529)&gt;0,"Sí","No")</f>
        <v>Sí</v>
      </c>
      <c r="BB1529" s="22" t="str">
        <f aca="false">IF(AH1529="","No",IF(BA1529="Sí",IF((AO1529-AH1529)&gt;Resumen!$B$6,"Sí","No"),IF((AO1529-AH1529)&gt;=Resumen!$B$132,"Sí","No")))</f>
        <v>No</v>
      </c>
      <c r="BC1529" s="22" t="str">
        <f aca="false">IF(AND(N1529="Sí",AL1529="Sí",AI1529=0),"Sí","No")</f>
        <v>No</v>
      </c>
      <c r="BD1529" s="22" t="str">
        <f aca="false">IF(COUNTIF('Plan 9+1 (con Pehuamar)'!$A$2:$A$227,A1529)&gt;0,"Sí","No")</f>
        <v>Sí</v>
      </c>
    </row>
    <row r="1530" customFormat="false" ht="15" hidden="false" customHeight="true" outlineLevel="0" collapsed="false">
      <c r="A1530" s="6" t="n">
        <v>402274</v>
      </c>
      <c r="B1530" s="6" t="n">
        <v>7</v>
      </c>
      <c r="C1530" s="6" t="n">
        <v>705</v>
      </c>
      <c r="D1530" s="6" t="s">
        <v>398</v>
      </c>
      <c r="E1530" s="6" t="s">
        <v>1698</v>
      </c>
      <c r="F1530" s="6" t="s">
        <v>201</v>
      </c>
      <c r="G1530" s="6" t="s">
        <v>129</v>
      </c>
      <c r="H1530" s="6" t="s">
        <v>197</v>
      </c>
      <c r="I1530" s="27" t="n">
        <v>50</v>
      </c>
      <c r="J1530" s="27" t="n">
        <v>30</v>
      </c>
      <c r="K1530" s="27" t="n">
        <v>20</v>
      </c>
      <c r="L1530" s="28" t="n">
        <f aca="false">I1530+J1530</f>
        <v>80</v>
      </c>
      <c r="M1530" s="28" t="n">
        <f aca="false">L1530+K1530</f>
        <v>100</v>
      </c>
      <c r="N1530" s="22" t="str">
        <f aca="false">IF(I1530&gt;0,"Sí","No")</f>
        <v>Sí</v>
      </c>
      <c r="O1530" s="22" t="str">
        <f aca="false">IF(J1530&gt;0,"Sí","No")</f>
        <v>Sí</v>
      </c>
      <c r="P1530" s="22" t="str">
        <f aca="false">IF(K1530&gt;0,"Sí","No")</f>
        <v>Sí</v>
      </c>
      <c r="Q1530" s="22" t="str">
        <f aca="false">IF(OR(I1530&gt;0,J1530&gt;0),"Sí","No")</f>
        <v>Sí</v>
      </c>
      <c r="R1530" s="27" t="n">
        <v>1800</v>
      </c>
      <c r="S1530" s="27" t="n">
        <v>3000</v>
      </c>
      <c r="T1530" s="27" t="n">
        <v>1310</v>
      </c>
      <c r="U1530" s="27" t="n">
        <v>2200</v>
      </c>
      <c r="V1530" s="27" t="n">
        <v>3800</v>
      </c>
      <c r="W1530" s="12" t="n">
        <f aca="false">IF(AND(I1530&gt;0,R1530&gt;0),(S1530-R1530)/R1530,"")</f>
        <v>0.666666666666667</v>
      </c>
      <c r="X1530" s="12" t="n">
        <f aca="false">IF(AND(J1530&gt;0,T1530&gt;0),(U1530-T1530)/T1530,"")</f>
        <v>0.679389312977099</v>
      </c>
      <c r="Y1530" s="12" t="n">
        <f aca="false">IF(AND(K1530&gt;0,V1530&gt;0),(V1530-Resumen!$B$7)/Resumen!$B$7,"")</f>
        <v>0.52</v>
      </c>
      <c r="Z1530" s="28" t="n">
        <f aca="false">IF(AND(K1530&gt;0,I1530&gt;0,V1530&gt;0,S1530&gt;0),V1530-S1530,"")</f>
        <v>800</v>
      </c>
      <c r="AA1530" s="12" t="n">
        <f aca="false">IF(Z1530&lt;&gt;"",Z1530/S1530,"")</f>
        <v>0.266666666666667</v>
      </c>
      <c r="AB1530" s="28" t="n">
        <f aca="false">IF(AND(K1530&gt;0,J1530&gt;0,V1530&gt;0,U1530&gt;0),V1530-U1530,"")</f>
        <v>1600</v>
      </c>
      <c r="AC1530" s="12" t="n">
        <f aca="false">IF(AB1530&lt;&gt;"",AB1530/U1530,"")</f>
        <v>0.727272727272727</v>
      </c>
      <c r="AD1530" s="27" t="n">
        <v>5</v>
      </c>
      <c r="AE1530" s="27" t="n">
        <v>5</v>
      </c>
      <c r="AF1530" s="27" t="n">
        <v>5</v>
      </c>
      <c r="AG1530" s="28" t="n">
        <f aca="false">AD1530+AE1530+AF1530</f>
        <v>15</v>
      </c>
      <c r="AH1530" s="12" t="n">
        <f aca="false">IF(AG1530&gt;0,AD1530/AG1530,"")</f>
        <v>0.333333333333333</v>
      </c>
      <c r="AI1530" s="27" t="n">
        <v>0</v>
      </c>
      <c r="AJ1530" s="27" t="n">
        <v>0</v>
      </c>
      <c r="AK1530" s="27" t="n">
        <v>0</v>
      </c>
      <c r="AL1530" s="22" t="str">
        <f aca="false">IF(OR(AJ1530&gt;0,AK1530&gt;0),"Sí","No")</f>
        <v>No</v>
      </c>
      <c r="AM1530" s="6" t="s">
        <v>397</v>
      </c>
      <c r="AN1530" s="6" t="s">
        <v>198</v>
      </c>
      <c r="AO1530" s="12" t="n">
        <f aca="false">IF(M1530&gt;0,K1530/M1530,"")</f>
        <v>0.2</v>
      </c>
      <c r="AP1530" s="22" t="str">
        <f aca="false">IF(M1530&gt;=Resumen!$B$5,"Alto","Bajo")</f>
        <v>Alto</v>
      </c>
      <c r="AQ1530" s="22" t="str">
        <f aca="false">IF(AO1530&gt;=Resumen!$B$28,"Alto","Bajo")</f>
        <v>Bajo</v>
      </c>
      <c r="AR1530" s="22" t="str">
        <f aca="false">AP1530&amp;" Potencial / "&amp;AQ1530&amp;" Share"</f>
        <v>Alto Potencial / Bajo Share</v>
      </c>
      <c r="AS1530" s="22" t="str">
        <f aca="false">IF(Q1530="Sí",IF(AO1530&gt;=Resumen!$B$29,"Alto","Bajo"),"")</f>
        <v>Bajo</v>
      </c>
      <c r="AT1530" s="22" t="str">
        <f aca="false">IF(AS1530&lt;&gt;"",AP1530&amp;" Potencial / "&amp;AS1530&amp;" Share","")</f>
        <v>Alto Potencial / Bajo Share</v>
      </c>
      <c r="AU1530" s="22" t="str">
        <f aca="false">IF(AH1530="","Sin dato",IF(AH1530-AO1530&gt;Resumen!$B$6,"Sobre-exhibido",IF(AO1530-AH1530&gt;Resumen!$B$6,"Sub-exhibido","En línea")))</f>
        <v>Sobre-exhibido</v>
      </c>
      <c r="AV1530" s="22" t="n">
        <f aca="false">IF(AT1530="","",IF(AT1530="Alto Potencial / Bajo Share",1,IF(AT1530="Alto Potencial / Alto Share",2,IF(AT1530="Bajo Potencial / Alto Share",3,4))))</f>
        <v>1</v>
      </c>
      <c r="AW1530" s="22" t="str">
        <f aca="false">IF(Q1530="No","Sin competencia directa",IF(AV1530=1,"1 - Foco Conquista (Alto Pot / Bajo Share)",IF(AV1530=2,"2 - Foco Defensa (Alto Pot / Alto Share)",IF(AV1530=3,"3 - Monitoreo (Bajo Pot / Alto Share)","4 - Baja Prioridad (Bajo Pot / Bajo Share)"))))</f>
        <v>1 - Foco Conquista (Alto Pot / Bajo Share)</v>
      </c>
      <c r="AX1530" s="12" t="str">
        <f aca="false">IF(OR(IFERROR(AND(W1530&lt;&gt;"",Y1530&lt;&gt;"",Y1530-W1530&gt;Resumen!$B$8),FALSE()),IFERROR(AND(X1530&lt;&gt;"",Y1530&lt;&gt;"",Y1530-X1530&gt;Resumen!$B$8),FALSE())),MAX(IF(IFERROR(AND(W1530&lt;&gt;"",Y1530&lt;&gt;"",Y1530-W1530&gt;Resumen!$B$8),FALSE()),Y1530-W1530,0),IF(IFERROR(AND(X1530&lt;&gt;"",Y1530&lt;&gt;"",Y1530-X1530&gt;Resumen!$B$8),FALSE()),Y1530-X1530,0)),"")</f>
        <v/>
      </c>
      <c r="AY1530" s="22" t="str">
        <f aca="false">IF(OR(IFERROR(AND(W1530&lt;&gt;"",Y1530&lt;&gt;"",Y1530-W1530&gt;Resumen!$B$8),FALSE()),IFERROR(AND(X1530&lt;&gt;"",Y1530&lt;&gt;"",Y1530-X1530&gt;Resumen!$B$8),FALSE())),TRIM("Lays tiene mayor markup que "&amp;IF(IFERROR(AND(W1530&lt;&gt;"",Y1530&lt;&gt;"",Y1530-W1530&gt;Resumen!$B$8),FALSE()),"Quento ","")&amp;IF(IFERROR(AND(X1530&lt;&gt;"",Y1530&lt;&gt;"",Y1530-X1530&gt;Resumen!$B$8),FALSE()),"Julicroc ","")&amp;"en este PDV"),"")</f>
        <v/>
      </c>
      <c r="AZ1530" s="22" t="str">
        <f aca="false">IF(COUNTIF('Plan Pehuamar - Lista'!$A$2:$A$167,A1530)&gt;0,"Sí","No")</f>
        <v>No</v>
      </c>
      <c r="BA1530" s="22" t="str">
        <f aca="false">IF(COUNTIF('Plan Combo 9+1'!$A$2:$A$226,A1530)&gt;0,"Sí","No")</f>
        <v>Sí</v>
      </c>
      <c r="BB1530" s="22" t="str">
        <f aca="false">IF(AH1530="","No",IF(BA1530="Sí",IF((AO1530-AH1530)&gt;Resumen!$B$6,"Sí","No"),IF((AO1530-AH1530)&gt;=Resumen!$B$132,"Sí","No")))</f>
        <v>No</v>
      </c>
      <c r="BC1530" s="22" t="str">
        <f aca="false">IF(AND(N1530="Sí",AL1530="Sí",AI1530=0),"Sí","No")</f>
        <v>No</v>
      </c>
      <c r="BD1530" s="22" t="str">
        <f aca="false">IF(COUNTIF('Plan 9+1 (con Pehuamar)'!$A$2:$A$227,A1530)&gt;0,"Sí","No")</f>
        <v>Sí</v>
      </c>
    </row>
    <row r="1531" customFormat="false" ht="15" hidden="false" customHeight="true" outlineLevel="0" collapsed="false">
      <c r="A1531" s="6" t="n">
        <v>402277</v>
      </c>
      <c r="B1531" s="6" t="n">
        <v>7</v>
      </c>
      <c r="C1531" s="6" t="n">
        <v>705</v>
      </c>
      <c r="D1531" s="6" t="s">
        <v>398</v>
      </c>
      <c r="E1531" s="6" t="s">
        <v>1699</v>
      </c>
      <c r="F1531" s="6" t="s">
        <v>196</v>
      </c>
      <c r="G1531" s="6" t="s">
        <v>129</v>
      </c>
      <c r="H1531" s="6" t="s">
        <v>197</v>
      </c>
      <c r="I1531" s="27" t="n">
        <v>15</v>
      </c>
      <c r="J1531" s="27" t="n">
        <v>0</v>
      </c>
      <c r="K1531" s="27" t="n">
        <v>10</v>
      </c>
      <c r="L1531" s="28" t="n">
        <f aca="false">I1531+J1531</f>
        <v>15</v>
      </c>
      <c r="M1531" s="28" t="n">
        <f aca="false">L1531+K1531</f>
        <v>25</v>
      </c>
      <c r="N1531" s="22" t="str">
        <f aca="false">IF(I1531&gt;0,"Sí","No")</f>
        <v>Sí</v>
      </c>
      <c r="O1531" s="22" t="str">
        <f aca="false">IF(J1531&gt;0,"Sí","No")</f>
        <v>No</v>
      </c>
      <c r="P1531" s="22" t="str">
        <f aca="false">IF(K1531&gt;0,"Sí","No")</f>
        <v>Sí</v>
      </c>
      <c r="Q1531" s="22" t="str">
        <f aca="false">IF(OR(I1531&gt;0,J1531&gt;0),"Sí","No")</f>
        <v>Sí</v>
      </c>
      <c r="R1531" s="27" t="n">
        <v>1800</v>
      </c>
      <c r="S1531" s="27" t="n">
        <v>2900</v>
      </c>
      <c r="T1531" s="27"/>
      <c r="U1531" s="27"/>
      <c r="V1531" s="27" t="n">
        <v>3500</v>
      </c>
      <c r="W1531" s="12" t="n">
        <f aca="false">IF(AND(I1531&gt;0,R1531&gt;0),(S1531-R1531)/R1531,"")</f>
        <v>0.611111111111111</v>
      </c>
      <c r="X1531" s="12" t="str">
        <f aca="false">IF(AND(J1531&gt;0,T1531&gt;0),(U1531-T1531)/T1531,"")</f>
        <v/>
      </c>
      <c r="Y1531" s="12" t="n">
        <f aca="false">IF(AND(K1531&gt;0,V1531&gt;0),(V1531-Resumen!$B$7)/Resumen!$B$7,"")</f>
        <v>0.4</v>
      </c>
      <c r="Z1531" s="28" t="n">
        <f aca="false">IF(AND(K1531&gt;0,I1531&gt;0,V1531&gt;0,S1531&gt;0),V1531-S1531,"")</f>
        <v>600</v>
      </c>
      <c r="AA1531" s="12" t="n">
        <f aca="false">IF(Z1531&lt;&gt;"",Z1531/S1531,"")</f>
        <v>0.206896551724138</v>
      </c>
      <c r="AB1531" s="28" t="str">
        <f aca="false">IF(AND(K1531&gt;0,J1531&gt;0,V1531&gt;0,U1531&gt;0),V1531-U1531,"")</f>
        <v/>
      </c>
      <c r="AC1531" s="12" t="str">
        <f aca="false">IF(AB1531&lt;&gt;"",AB1531/U1531,"")</f>
        <v/>
      </c>
      <c r="AD1531" s="27" t="n">
        <v>3</v>
      </c>
      <c r="AE1531" s="27" t="n">
        <v>5</v>
      </c>
      <c r="AF1531" s="27" t="n">
        <v>0</v>
      </c>
      <c r="AG1531" s="28" t="n">
        <f aca="false">AD1531+AE1531+AF1531</f>
        <v>8</v>
      </c>
      <c r="AH1531" s="12" t="n">
        <f aca="false">IF(AG1531&gt;0,AD1531/AG1531,"")</f>
        <v>0.375</v>
      </c>
      <c r="AI1531" s="27" t="n">
        <v>0</v>
      </c>
      <c r="AJ1531" s="27" t="n">
        <v>1</v>
      </c>
      <c r="AK1531" s="27" t="n">
        <v>0</v>
      </c>
      <c r="AL1531" s="22" t="str">
        <f aca="false">IF(OR(AJ1531&gt;0,AK1531&gt;0),"Sí","No")</f>
        <v>Sí</v>
      </c>
      <c r="AM1531" s="6" t="s">
        <v>198</v>
      </c>
      <c r="AN1531" s="6"/>
      <c r="AO1531" s="12" t="n">
        <f aca="false">IF(M1531&gt;0,K1531/M1531,"")</f>
        <v>0.4</v>
      </c>
      <c r="AP1531" s="22" t="str">
        <f aca="false">IF(M1531&gt;=Resumen!$B$5,"Alto","Bajo")</f>
        <v>Bajo</v>
      </c>
      <c r="AQ1531" s="22" t="str">
        <f aca="false">IF(AO1531&gt;=Resumen!$B$28,"Alto","Bajo")</f>
        <v>Alto</v>
      </c>
      <c r="AR1531" s="22" t="str">
        <f aca="false">AP1531&amp;" Potencial / "&amp;AQ1531&amp;" Share"</f>
        <v>Bajo Potencial / Alto Share</v>
      </c>
      <c r="AS1531" s="22" t="str">
        <f aca="false">IF(Q1531="Sí",IF(AO1531&gt;=Resumen!$B$29,"Alto","Bajo"),"")</f>
        <v>Bajo</v>
      </c>
      <c r="AT1531" s="22" t="str">
        <f aca="false">IF(AS1531&lt;&gt;"",AP1531&amp;" Potencial / "&amp;AS1531&amp;" Share","")</f>
        <v>Bajo Potencial / Bajo Share</v>
      </c>
      <c r="AU1531" s="22" t="str">
        <f aca="false">IF(AH1531="","Sin dato",IF(AH1531-AO1531&gt;Resumen!$B$6,"Sobre-exhibido",IF(AO1531-AH1531&gt;Resumen!$B$6,"Sub-exhibido","En línea")))</f>
        <v>En línea</v>
      </c>
      <c r="AV1531" s="22" t="n">
        <f aca="false">IF(AT1531="","",IF(AT1531="Alto Potencial / Bajo Share",1,IF(AT1531="Alto Potencial / Alto Share",2,IF(AT1531="Bajo Potencial / Alto Share",3,4))))</f>
        <v>4</v>
      </c>
      <c r="AW1531" s="22" t="str">
        <f aca="false">IF(Q1531="No","Sin competencia directa",IF(AV1531=1,"1 - Foco Conquista (Alto Pot / Bajo Share)",IF(AV1531=2,"2 - Foco Defensa (Alto Pot / Alto Share)",IF(AV1531=3,"3 - Monitoreo (Bajo Pot / Alto Share)","4 - Baja Prioridad (Bajo Pot / Bajo Share)"))))</f>
        <v>4 - Baja Prioridad (Bajo Pot / Bajo Share)</v>
      </c>
      <c r="AX1531" s="12" t="str">
        <f aca="false">IF(OR(IFERROR(AND(W1531&lt;&gt;"",Y1531&lt;&gt;"",Y1531-W1531&gt;Resumen!$B$8),FALSE()),IFERROR(AND(X1531&lt;&gt;"",Y1531&lt;&gt;"",Y1531-X1531&gt;Resumen!$B$8),FALSE())),MAX(IF(IFERROR(AND(W1531&lt;&gt;"",Y1531&lt;&gt;"",Y1531-W1531&gt;Resumen!$B$8),FALSE()),Y1531-W1531,0),IF(IFERROR(AND(X1531&lt;&gt;"",Y1531&lt;&gt;"",Y1531-X1531&gt;Resumen!$B$8),FALSE()),Y1531-X1531,0)),"")</f>
        <v/>
      </c>
      <c r="AY1531" s="22" t="str">
        <f aca="false">IF(OR(IFERROR(AND(W1531&lt;&gt;"",Y1531&lt;&gt;"",Y1531-W1531&gt;Resumen!$B$8),FALSE()),IFERROR(AND(X1531&lt;&gt;"",Y1531&lt;&gt;"",Y1531-X1531&gt;Resumen!$B$8),FALSE())),TRIM("Lays tiene mayor markup que "&amp;IF(IFERROR(AND(W1531&lt;&gt;"",Y1531&lt;&gt;"",Y1531-W1531&gt;Resumen!$B$8),FALSE()),"Quento ","")&amp;IF(IFERROR(AND(X1531&lt;&gt;"",Y1531&lt;&gt;"",Y1531-X1531&gt;Resumen!$B$8),FALSE()),"Julicroc ","")&amp;"en este PDV"),"")</f>
        <v/>
      </c>
      <c r="AZ1531" s="22" t="str">
        <f aca="false">IF(COUNTIF('Plan Pehuamar - Lista'!$A$2:$A$167,A1531)&gt;0,"Sí","No")</f>
        <v>No</v>
      </c>
      <c r="BA1531" s="22" t="str">
        <f aca="false">IF(COUNTIF('Plan Combo 9+1'!$A$2:$A$226,A1531)&gt;0,"Sí","No")</f>
        <v>No</v>
      </c>
      <c r="BB1531" s="22" t="str">
        <f aca="false">IF(AH1531="","No",IF(BA1531="Sí",IF((AO1531-AH1531)&gt;Resumen!$B$6,"Sí","No"),IF((AO1531-AH1531)&gt;=Resumen!$B$132,"Sí","No")))</f>
        <v>No</v>
      </c>
      <c r="BC1531" s="22" t="str">
        <f aca="false">IF(AND(N1531="Sí",AL1531="Sí",AI1531=0),"Sí","No")</f>
        <v>Sí</v>
      </c>
      <c r="BD1531" s="22" t="str">
        <f aca="false">IF(COUNTIF('Plan 9+1 (con Pehuamar)'!$A$2:$A$227,A1531)&gt;0,"Sí","No")</f>
        <v>No</v>
      </c>
    </row>
    <row r="1532" customFormat="false" ht="15" hidden="false" customHeight="true" outlineLevel="0" collapsed="false">
      <c r="A1532" s="6" t="n">
        <v>402309</v>
      </c>
      <c r="B1532" s="6" t="n">
        <v>7</v>
      </c>
      <c r="C1532" s="6" t="n">
        <v>705</v>
      </c>
      <c r="D1532" s="6" t="s">
        <v>398</v>
      </c>
      <c r="E1532" s="6" t="s">
        <v>1700</v>
      </c>
      <c r="F1532" s="6" t="s">
        <v>196</v>
      </c>
      <c r="G1532" s="6" t="s">
        <v>129</v>
      </c>
      <c r="H1532" s="6" t="s">
        <v>197</v>
      </c>
      <c r="I1532" s="27" t="n">
        <v>10</v>
      </c>
      <c r="J1532" s="27" t="n">
        <v>0</v>
      </c>
      <c r="K1532" s="27" t="n">
        <v>8</v>
      </c>
      <c r="L1532" s="28" t="n">
        <f aca="false">I1532+J1532</f>
        <v>10</v>
      </c>
      <c r="M1532" s="28" t="n">
        <f aca="false">L1532+K1532</f>
        <v>18</v>
      </c>
      <c r="N1532" s="22" t="str">
        <f aca="false">IF(I1532&gt;0,"Sí","No")</f>
        <v>Sí</v>
      </c>
      <c r="O1532" s="22" t="str">
        <f aca="false">IF(J1532&gt;0,"Sí","No")</f>
        <v>No</v>
      </c>
      <c r="P1532" s="22" t="str">
        <f aca="false">IF(K1532&gt;0,"Sí","No")</f>
        <v>Sí</v>
      </c>
      <c r="Q1532" s="22" t="str">
        <f aca="false">IF(OR(I1532&gt;0,J1532&gt;0),"Sí","No")</f>
        <v>Sí</v>
      </c>
      <c r="R1532" s="27" t="n">
        <v>1800</v>
      </c>
      <c r="S1532" s="27" t="n">
        <v>3000</v>
      </c>
      <c r="T1532" s="27"/>
      <c r="U1532" s="27"/>
      <c r="V1532" s="27" t="n">
        <v>3500</v>
      </c>
      <c r="W1532" s="12" t="n">
        <f aca="false">IF(AND(I1532&gt;0,R1532&gt;0),(S1532-R1532)/R1532,"")</f>
        <v>0.666666666666667</v>
      </c>
      <c r="X1532" s="12" t="str">
        <f aca="false">IF(AND(J1532&gt;0,T1532&gt;0),(U1532-T1532)/T1532,"")</f>
        <v/>
      </c>
      <c r="Y1532" s="12" t="n">
        <f aca="false">IF(AND(K1532&gt;0,V1532&gt;0),(V1532-Resumen!$B$7)/Resumen!$B$7,"")</f>
        <v>0.4</v>
      </c>
      <c r="Z1532" s="28" t="n">
        <f aca="false">IF(AND(K1532&gt;0,I1532&gt;0,V1532&gt;0,S1532&gt;0),V1532-S1532,"")</f>
        <v>500</v>
      </c>
      <c r="AA1532" s="12" t="n">
        <f aca="false">IF(Z1532&lt;&gt;"",Z1532/S1532,"")</f>
        <v>0.166666666666667</v>
      </c>
      <c r="AB1532" s="28" t="str">
        <f aca="false">IF(AND(K1532&gt;0,J1532&gt;0,V1532&gt;0,U1532&gt;0),V1532-U1532,"")</f>
        <v/>
      </c>
      <c r="AC1532" s="12" t="str">
        <f aca="false">IF(AB1532&lt;&gt;"",AB1532/U1532,"")</f>
        <v/>
      </c>
      <c r="AD1532" s="27" t="n">
        <v>3</v>
      </c>
      <c r="AE1532" s="27" t="n">
        <v>4</v>
      </c>
      <c r="AF1532" s="27" t="n">
        <v>0</v>
      </c>
      <c r="AG1532" s="28" t="n">
        <f aca="false">AD1532+AE1532+AF1532</f>
        <v>7</v>
      </c>
      <c r="AH1532" s="12" t="n">
        <f aca="false">IF(AG1532&gt;0,AD1532/AG1532,"")</f>
        <v>0.428571428571429</v>
      </c>
      <c r="AI1532" s="27" t="n">
        <v>1</v>
      </c>
      <c r="AJ1532" s="27" t="n">
        <v>1</v>
      </c>
      <c r="AK1532" s="27" t="n">
        <v>0</v>
      </c>
      <c r="AL1532" s="22" t="str">
        <f aca="false">IF(OR(AJ1532&gt;0,AK1532&gt;0),"Sí","No")</f>
        <v>Sí</v>
      </c>
      <c r="AM1532" s="6" t="s">
        <v>198</v>
      </c>
      <c r="AN1532" s="6"/>
      <c r="AO1532" s="12" t="n">
        <f aca="false">IF(M1532&gt;0,K1532/M1532,"")</f>
        <v>0.444444444444444</v>
      </c>
      <c r="AP1532" s="22" t="str">
        <f aca="false">IF(M1532&gt;=Resumen!$B$5,"Alto","Bajo")</f>
        <v>Bajo</v>
      </c>
      <c r="AQ1532" s="22" t="str">
        <f aca="false">IF(AO1532&gt;=Resumen!$B$28,"Alto","Bajo")</f>
        <v>Alto</v>
      </c>
      <c r="AR1532" s="22" t="str">
        <f aca="false">AP1532&amp;" Potencial / "&amp;AQ1532&amp;" Share"</f>
        <v>Bajo Potencial / Alto Share</v>
      </c>
      <c r="AS1532" s="22" t="str">
        <f aca="false">IF(Q1532="Sí",IF(AO1532&gt;=Resumen!$B$29,"Alto","Bajo"),"")</f>
        <v>Bajo</v>
      </c>
      <c r="AT1532" s="22" t="str">
        <f aca="false">IF(AS1532&lt;&gt;"",AP1532&amp;" Potencial / "&amp;AS1532&amp;" Share","")</f>
        <v>Bajo Potencial / Bajo Share</v>
      </c>
      <c r="AU1532" s="22" t="str">
        <f aca="false">IF(AH1532="","Sin dato",IF(AH1532-AO1532&gt;Resumen!$B$6,"Sobre-exhibido",IF(AO1532-AH1532&gt;Resumen!$B$6,"Sub-exhibido","En línea")))</f>
        <v>En línea</v>
      </c>
      <c r="AV1532" s="22" t="n">
        <f aca="false">IF(AT1532="","",IF(AT1532="Alto Potencial / Bajo Share",1,IF(AT1532="Alto Potencial / Alto Share",2,IF(AT1532="Bajo Potencial / Alto Share",3,4))))</f>
        <v>4</v>
      </c>
      <c r="AW1532" s="22" t="str">
        <f aca="false">IF(Q1532="No","Sin competencia directa",IF(AV1532=1,"1 - Foco Conquista (Alto Pot / Bajo Share)",IF(AV1532=2,"2 - Foco Defensa (Alto Pot / Alto Share)",IF(AV1532=3,"3 - Monitoreo (Bajo Pot / Alto Share)","4 - Baja Prioridad (Bajo Pot / Bajo Share)"))))</f>
        <v>4 - Baja Prioridad (Bajo Pot / Bajo Share)</v>
      </c>
      <c r="AX1532" s="12" t="str">
        <f aca="false">IF(OR(IFERROR(AND(W1532&lt;&gt;"",Y1532&lt;&gt;"",Y1532-W1532&gt;Resumen!$B$8),FALSE()),IFERROR(AND(X1532&lt;&gt;"",Y1532&lt;&gt;"",Y1532-X1532&gt;Resumen!$B$8),FALSE())),MAX(IF(IFERROR(AND(W1532&lt;&gt;"",Y1532&lt;&gt;"",Y1532-W1532&gt;Resumen!$B$8),FALSE()),Y1532-W1532,0),IF(IFERROR(AND(X1532&lt;&gt;"",Y1532&lt;&gt;"",Y1532-X1532&gt;Resumen!$B$8),FALSE()),Y1532-X1532,0)),"")</f>
        <v/>
      </c>
      <c r="AY1532" s="22" t="str">
        <f aca="false">IF(OR(IFERROR(AND(W1532&lt;&gt;"",Y1532&lt;&gt;"",Y1532-W1532&gt;Resumen!$B$8),FALSE()),IFERROR(AND(X1532&lt;&gt;"",Y1532&lt;&gt;"",Y1532-X1532&gt;Resumen!$B$8),FALSE())),TRIM("Lays tiene mayor markup que "&amp;IF(IFERROR(AND(W1532&lt;&gt;"",Y1532&lt;&gt;"",Y1532-W1532&gt;Resumen!$B$8),FALSE()),"Quento ","")&amp;IF(IFERROR(AND(X1532&lt;&gt;"",Y1532&lt;&gt;"",Y1532-X1532&gt;Resumen!$B$8),FALSE()),"Julicroc ","")&amp;"en este PDV"),"")</f>
        <v/>
      </c>
      <c r="AZ1532" s="22" t="str">
        <f aca="false">IF(COUNTIF('Plan Pehuamar - Lista'!$A$2:$A$167,A1532)&gt;0,"Sí","No")</f>
        <v>No</v>
      </c>
      <c r="BA1532" s="22" t="str">
        <f aca="false">IF(COUNTIF('Plan Combo 9+1'!$A$2:$A$226,A1532)&gt;0,"Sí","No")</f>
        <v>No</v>
      </c>
      <c r="BB1532" s="22" t="str">
        <f aca="false">IF(AH1532="","No",IF(BA1532="Sí",IF((AO1532-AH1532)&gt;Resumen!$B$6,"Sí","No"),IF((AO1532-AH1532)&gt;=Resumen!$B$132,"Sí","No")))</f>
        <v>No</v>
      </c>
      <c r="BC1532" s="22" t="str">
        <f aca="false">IF(AND(N1532="Sí",AL1532="Sí",AI1532=0),"Sí","No")</f>
        <v>No</v>
      </c>
      <c r="BD1532" s="22" t="str">
        <f aca="false">IF(COUNTIF('Plan 9+1 (con Pehuamar)'!$A$2:$A$227,A1532)&gt;0,"Sí","No")</f>
        <v>No</v>
      </c>
    </row>
    <row r="1533" customFormat="false" ht="15" hidden="false" customHeight="true" outlineLevel="0" collapsed="false">
      <c r="A1533" s="6" t="n">
        <v>402311</v>
      </c>
      <c r="B1533" s="6" t="n">
        <v>7</v>
      </c>
      <c r="C1533" s="6" t="n">
        <v>705</v>
      </c>
      <c r="D1533" s="6" t="s">
        <v>398</v>
      </c>
      <c r="E1533" s="6" t="s">
        <v>1701</v>
      </c>
      <c r="F1533" s="6" t="s">
        <v>201</v>
      </c>
      <c r="G1533" s="6" t="s">
        <v>129</v>
      </c>
      <c r="H1533" s="6" t="s">
        <v>197</v>
      </c>
      <c r="I1533" s="27" t="n">
        <v>20</v>
      </c>
      <c r="J1533" s="27" t="n">
        <v>0</v>
      </c>
      <c r="K1533" s="27" t="n">
        <v>15</v>
      </c>
      <c r="L1533" s="28" t="n">
        <f aca="false">I1533+J1533</f>
        <v>20</v>
      </c>
      <c r="M1533" s="28" t="n">
        <f aca="false">L1533+K1533</f>
        <v>35</v>
      </c>
      <c r="N1533" s="22" t="str">
        <f aca="false">IF(I1533&gt;0,"Sí","No")</f>
        <v>Sí</v>
      </c>
      <c r="O1533" s="22" t="str">
        <f aca="false">IF(J1533&gt;0,"Sí","No")</f>
        <v>No</v>
      </c>
      <c r="P1533" s="22" t="str">
        <f aca="false">IF(K1533&gt;0,"Sí","No")</f>
        <v>Sí</v>
      </c>
      <c r="Q1533" s="22" t="str">
        <f aca="false">IF(OR(I1533&gt;0,J1533&gt;0),"Sí","No")</f>
        <v>Sí</v>
      </c>
      <c r="R1533" s="27" t="n">
        <v>1800</v>
      </c>
      <c r="S1533" s="27" t="n">
        <v>2800</v>
      </c>
      <c r="T1533" s="27"/>
      <c r="U1533" s="27"/>
      <c r="V1533" s="27" t="n">
        <v>3500</v>
      </c>
      <c r="W1533" s="12" t="n">
        <f aca="false">IF(AND(I1533&gt;0,R1533&gt;0),(S1533-R1533)/R1533,"")</f>
        <v>0.555555555555556</v>
      </c>
      <c r="X1533" s="12" t="str">
        <f aca="false">IF(AND(J1533&gt;0,T1533&gt;0),(U1533-T1533)/T1533,"")</f>
        <v/>
      </c>
      <c r="Y1533" s="12" t="n">
        <f aca="false">IF(AND(K1533&gt;0,V1533&gt;0),(V1533-Resumen!$B$7)/Resumen!$B$7,"")</f>
        <v>0.4</v>
      </c>
      <c r="Z1533" s="28" t="n">
        <f aca="false">IF(AND(K1533&gt;0,I1533&gt;0,V1533&gt;0,S1533&gt;0),V1533-S1533,"")</f>
        <v>700</v>
      </c>
      <c r="AA1533" s="12" t="n">
        <f aca="false">IF(Z1533&lt;&gt;"",Z1533/S1533,"")</f>
        <v>0.25</v>
      </c>
      <c r="AB1533" s="28" t="str">
        <f aca="false">IF(AND(K1533&gt;0,J1533&gt;0,V1533&gt;0,U1533&gt;0),V1533-U1533,"")</f>
        <v/>
      </c>
      <c r="AC1533" s="12" t="str">
        <f aca="false">IF(AB1533&lt;&gt;"",AB1533/U1533,"")</f>
        <v/>
      </c>
      <c r="AD1533" s="27" t="n">
        <v>5</v>
      </c>
      <c r="AE1533" s="27" t="n">
        <v>6</v>
      </c>
      <c r="AF1533" s="27" t="n">
        <v>0</v>
      </c>
      <c r="AG1533" s="28" t="n">
        <f aca="false">AD1533+AE1533+AF1533</f>
        <v>11</v>
      </c>
      <c r="AH1533" s="12" t="n">
        <f aca="false">IF(AG1533&gt;0,AD1533/AG1533,"")</f>
        <v>0.454545454545455</v>
      </c>
      <c r="AI1533" s="27" t="n">
        <v>1</v>
      </c>
      <c r="AJ1533" s="27" t="n">
        <v>1</v>
      </c>
      <c r="AK1533" s="27" t="n">
        <v>0</v>
      </c>
      <c r="AL1533" s="22" t="str">
        <f aca="false">IF(OR(AJ1533&gt;0,AK1533&gt;0),"Sí","No")</f>
        <v>Sí</v>
      </c>
      <c r="AM1533" s="6" t="s">
        <v>198</v>
      </c>
      <c r="AN1533" s="6"/>
      <c r="AO1533" s="12" t="n">
        <f aca="false">IF(M1533&gt;0,K1533/M1533,"")</f>
        <v>0.428571428571429</v>
      </c>
      <c r="AP1533" s="22" t="str">
        <f aca="false">IF(M1533&gt;=Resumen!$B$5,"Alto","Bajo")</f>
        <v>Bajo</v>
      </c>
      <c r="AQ1533" s="22" t="str">
        <f aca="false">IF(AO1533&gt;=Resumen!$B$28,"Alto","Bajo")</f>
        <v>Alto</v>
      </c>
      <c r="AR1533" s="22" t="str">
        <f aca="false">AP1533&amp;" Potencial / "&amp;AQ1533&amp;" Share"</f>
        <v>Bajo Potencial / Alto Share</v>
      </c>
      <c r="AS1533" s="22" t="str">
        <f aca="false">IF(Q1533="Sí",IF(AO1533&gt;=Resumen!$B$29,"Alto","Bajo"),"")</f>
        <v>Bajo</v>
      </c>
      <c r="AT1533" s="22" t="str">
        <f aca="false">IF(AS1533&lt;&gt;"",AP1533&amp;" Potencial / "&amp;AS1533&amp;" Share","")</f>
        <v>Bajo Potencial / Bajo Share</v>
      </c>
      <c r="AU1533" s="22" t="str">
        <f aca="false">IF(AH1533="","Sin dato",IF(AH1533-AO1533&gt;Resumen!$B$6,"Sobre-exhibido",IF(AO1533-AH1533&gt;Resumen!$B$6,"Sub-exhibido","En línea")))</f>
        <v>En línea</v>
      </c>
      <c r="AV1533" s="22" t="n">
        <f aca="false">IF(AT1533="","",IF(AT1533="Alto Potencial / Bajo Share",1,IF(AT1533="Alto Potencial / Alto Share",2,IF(AT1533="Bajo Potencial / Alto Share",3,4))))</f>
        <v>4</v>
      </c>
      <c r="AW1533" s="22" t="str">
        <f aca="false">IF(Q1533="No","Sin competencia directa",IF(AV1533=1,"1 - Foco Conquista (Alto Pot / Bajo Share)",IF(AV1533=2,"2 - Foco Defensa (Alto Pot / Alto Share)",IF(AV1533=3,"3 - Monitoreo (Bajo Pot / Alto Share)","4 - Baja Prioridad (Bajo Pot / Bajo Share)"))))</f>
        <v>4 - Baja Prioridad (Bajo Pot / Bajo Share)</v>
      </c>
      <c r="AX1533" s="12" t="str">
        <f aca="false">IF(OR(IFERROR(AND(W1533&lt;&gt;"",Y1533&lt;&gt;"",Y1533-W1533&gt;Resumen!$B$8),FALSE()),IFERROR(AND(X1533&lt;&gt;"",Y1533&lt;&gt;"",Y1533-X1533&gt;Resumen!$B$8),FALSE())),MAX(IF(IFERROR(AND(W1533&lt;&gt;"",Y1533&lt;&gt;"",Y1533-W1533&gt;Resumen!$B$8),FALSE()),Y1533-W1533,0),IF(IFERROR(AND(X1533&lt;&gt;"",Y1533&lt;&gt;"",Y1533-X1533&gt;Resumen!$B$8),FALSE()),Y1533-X1533,0)),"")</f>
        <v/>
      </c>
      <c r="AY1533" s="22" t="str">
        <f aca="false">IF(OR(IFERROR(AND(W1533&lt;&gt;"",Y1533&lt;&gt;"",Y1533-W1533&gt;Resumen!$B$8),FALSE()),IFERROR(AND(X1533&lt;&gt;"",Y1533&lt;&gt;"",Y1533-X1533&gt;Resumen!$B$8),FALSE())),TRIM("Lays tiene mayor markup que "&amp;IF(IFERROR(AND(W1533&lt;&gt;"",Y1533&lt;&gt;"",Y1533-W1533&gt;Resumen!$B$8),FALSE()),"Quento ","")&amp;IF(IFERROR(AND(X1533&lt;&gt;"",Y1533&lt;&gt;"",Y1533-X1533&gt;Resumen!$B$8),FALSE()),"Julicroc ","")&amp;"en este PDV"),"")</f>
        <v/>
      </c>
      <c r="AZ1533" s="22" t="str">
        <f aca="false">IF(COUNTIF('Plan Pehuamar - Lista'!$A$2:$A$167,A1533)&gt;0,"Sí","No")</f>
        <v>No</v>
      </c>
      <c r="BA1533" s="22" t="str">
        <f aca="false">IF(COUNTIF('Plan Combo 9+1'!$A$2:$A$226,A1533)&gt;0,"Sí","No")</f>
        <v>No</v>
      </c>
      <c r="BB1533" s="22" t="str">
        <f aca="false">IF(AH1533="","No",IF(BA1533="Sí",IF((AO1533-AH1533)&gt;Resumen!$B$6,"Sí","No"),IF((AO1533-AH1533)&gt;=Resumen!$B$132,"Sí","No")))</f>
        <v>No</v>
      </c>
      <c r="BC1533" s="22" t="str">
        <f aca="false">IF(AND(N1533="Sí",AL1533="Sí",AI1533=0),"Sí","No")</f>
        <v>No</v>
      </c>
      <c r="BD1533" s="22" t="str">
        <f aca="false">IF(COUNTIF('Plan 9+1 (con Pehuamar)'!$A$2:$A$227,A1533)&gt;0,"Sí","No")</f>
        <v>No</v>
      </c>
    </row>
    <row r="1534" customFormat="false" ht="15" hidden="false" customHeight="true" outlineLevel="0" collapsed="false">
      <c r="A1534" s="6" t="n">
        <v>402317</v>
      </c>
      <c r="B1534" s="6" t="n">
        <v>7</v>
      </c>
      <c r="C1534" s="6" t="n">
        <v>705</v>
      </c>
      <c r="D1534" s="6" t="s">
        <v>398</v>
      </c>
      <c r="E1534" s="6" t="s">
        <v>1702</v>
      </c>
      <c r="F1534" s="6" t="s">
        <v>291</v>
      </c>
      <c r="G1534" s="6" t="s">
        <v>129</v>
      </c>
      <c r="H1534" s="6" t="s">
        <v>197</v>
      </c>
      <c r="I1534" s="27" t="n">
        <v>0</v>
      </c>
      <c r="J1534" s="27" t="n">
        <v>0</v>
      </c>
      <c r="K1534" s="27" t="n">
        <v>0.2</v>
      </c>
      <c r="L1534" s="28" t="n">
        <f aca="false">I1534+J1534</f>
        <v>0</v>
      </c>
      <c r="M1534" s="28" t="n">
        <f aca="false">L1534+K1534</f>
        <v>0.2</v>
      </c>
      <c r="N1534" s="22" t="str">
        <f aca="false">IF(I1534&gt;0,"Sí","No")</f>
        <v>No</v>
      </c>
      <c r="O1534" s="22" t="str">
        <f aca="false">IF(J1534&gt;0,"Sí","No")</f>
        <v>No</v>
      </c>
      <c r="P1534" s="22" t="str">
        <f aca="false">IF(K1534&gt;0,"Sí","No")</f>
        <v>Sí</v>
      </c>
      <c r="Q1534" s="22" t="str">
        <f aca="false">IF(OR(I1534&gt;0,J1534&gt;0),"Sí","No")</f>
        <v>No</v>
      </c>
      <c r="R1534" s="27"/>
      <c r="S1534" s="27"/>
      <c r="T1534" s="27"/>
      <c r="U1534" s="27"/>
      <c r="V1534" s="27"/>
      <c r="W1534" s="12" t="str">
        <f aca="false">IF(AND(I1534&gt;0,R1534&gt;0),(S1534-R1534)/R1534,"")</f>
        <v/>
      </c>
      <c r="X1534" s="12" t="str">
        <f aca="false">IF(AND(J1534&gt;0,T1534&gt;0),(U1534-T1534)/T1534,"")</f>
        <v/>
      </c>
      <c r="Y1534" s="12" t="str">
        <f aca="false">IF(AND(K1534&gt;0,V1534&gt;0),(V1534-Resumen!$B$7)/Resumen!$B$7,"")</f>
        <v/>
      </c>
      <c r="Z1534" s="28" t="str">
        <f aca="false">IF(AND(K1534&gt;0,I1534&gt;0,V1534&gt;0,S1534&gt;0),V1534-S1534,"")</f>
        <v/>
      </c>
      <c r="AA1534" s="12" t="str">
        <f aca="false">IF(Z1534&lt;&gt;"",Z1534/S1534,"")</f>
        <v/>
      </c>
      <c r="AB1534" s="28" t="str">
        <f aca="false">IF(AND(K1534&gt;0,J1534&gt;0,V1534&gt;0,U1534&gt;0),V1534-U1534,"")</f>
        <v/>
      </c>
      <c r="AC1534" s="12" t="str">
        <f aca="false">IF(AB1534&lt;&gt;"",AB1534/U1534,"")</f>
        <v/>
      </c>
      <c r="AD1534" s="27" t="n">
        <v>0</v>
      </c>
      <c r="AE1534" s="27" t="n">
        <v>0</v>
      </c>
      <c r="AF1534" s="27" t="n">
        <v>0</v>
      </c>
      <c r="AG1534" s="28" t="n">
        <f aca="false">AD1534+AE1534+AF1534</f>
        <v>0</v>
      </c>
      <c r="AH1534" s="12" t="str">
        <f aca="false">IF(AG1534&gt;0,AD1534/AG1534,"")</f>
        <v/>
      </c>
      <c r="AI1534" s="27" t="n">
        <v>0</v>
      </c>
      <c r="AJ1534" s="27" t="n">
        <v>0</v>
      </c>
      <c r="AK1534" s="27" t="n">
        <v>0</v>
      </c>
      <c r="AL1534" s="22" t="str">
        <f aca="false">IF(OR(AJ1534&gt;0,AK1534&gt;0),"Sí","No")</f>
        <v>No</v>
      </c>
      <c r="AM1534" s="6"/>
      <c r="AN1534" s="6"/>
      <c r="AO1534" s="12" t="n">
        <f aca="false">IF(M1534&gt;0,K1534/M1534,"")</f>
        <v>1</v>
      </c>
      <c r="AP1534" s="22" t="str">
        <f aca="false">IF(M1534&gt;=Resumen!$B$5,"Alto","Bajo")</f>
        <v>Bajo</v>
      </c>
      <c r="AQ1534" s="22" t="str">
        <f aca="false">IF(AO1534&gt;=Resumen!$B$28,"Alto","Bajo")</f>
        <v>Alto</v>
      </c>
      <c r="AR1534" s="22" t="str">
        <f aca="false">AP1534&amp;" Potencial / "&amp;AQ1534&amp;" Share"</f>
        <v>Bajo Potencial / Alto Share</v>
      </c>
      <c r="AS1534" s="22" t="str">
        <f aca="false">IF(Q1534="Sí",IF(AO1534&gt;=Resumen!$B$29,"Alto","Bajo"),"")</f>
        <v/>
      </c>
      <c r="AT1534" s="22" t="str">
        <f aca="false">IF(AS1534&lt;&gt;"",AP1534&amp;" Potencial / "&amp;AS1534&amp;" Share","")</f>
        <v/>
      </c>
      <c r="AU1534" s="22" t="str">
        <f aca="false">IF(AH1534="","Sin dato",IF(AH1534-AO1534&gt;Resumen!$B$6,"Sobre-exhibido",IF(AO1534-AH1534&gt;Resumen!$B$6,"Sub-exhibido","En línea")))</f>
        <v>Sin dato</v>
      </c>
      <c r="AV1534" s="22" t="str">
        <f aca="false">IF(AT1534="","",IF(AT1534="Alto Potencial / Bajo Share",1,IF(AT1534="Alto Potencial / Alto Share",2,IF(AT1534="Bajo Potencial / Alto Share",3,4))))</f>
        <v/>
      </c>
      <c r="AW1534" s="22" t="str">
        <f aca="false">IF(Q1534="No","Sin competencia directa",IF(AV1534=1,"1 - Foco Conquista (Alto Pot / Bajo Share)",IF(AV1534=2,"2 - Foco Defensa (Alto Pot / Alto Share)",IF(AV1534=3,"3 - Monitoreo (Bajo Pot / Alto Share)","4 - Baja Prioridad (Bajo Pot / Bajo Share)"))))</f>
        <v>Sin competencia directa</v>
      </c>
      <c r="AX1534" s="12" t="str">
        <f aca="false">IF(OR(IFERROR(AND(W1534&lt;&gt;"",Y1534&lt;&gt;"",Y1534-W1534&gt;Resumen!$B$8),FALSE()),IFERROR(AND(X1534&lt;&gt;"",Y1534&lt;&gt;"",Y1534-X1534&gt;Resumen!$B$8),FALSE())),MAX(IF(IFERROR(AND(W1534&lt;&gt;"",Y1534&lt;&gt;"",Y1534-W1534&gt;Resumen!$B$8),FALSE()),Y1534-W1534,0),IF(IFERROR(AND(X1534&lt;&gt;"",Y1534&lt;&gt;"",Y1534-X1534&gt;Resumen!$B$8),FALSE()),Y1534-X1534,0)),"")</f>
        <v/>
      </c>
      <c r="AY1534" s="22" t="str">
        <f aca="false">IF(OR(IFERROR(AND(W1534&lt;&gt;"",Y1534&lt;&gt;"",Y1534-W1534&gt;Resumen!$B$8),FALSE()),IFERROR(AND(X1534&lt;&gt;"",Y1534&lt;&gt;"",Y1534-X1534&gt;Resumen!$B$8),FALSE())),TRIM("Lays tiene mayor markup que "&amp;IF(IFERROR(AND(W1534&lt;&gt;"",Y1534&lt;&gt;"",Y1534-W1534&gt;Resumen!$B$8),FALSE()),"Quento ","")&amp;IF(IFERROR(AND(X1534&lt;&gt;"",Y1534&lt;&gt;"",Y1534-X1534&gt;Resumen!$B$8),FALSE()),"Julicroc ","")&amp;"en este PDV"),"")</f>
        <v/>
      </c>
      <c r="AZ1534" s="22" t="str">
        <f aca="false">IF(COUNTIF('Plan Pehuamar - Lista'!$A$2:$A$167,A1534)&gt;0,"Sí","No")</f>
        <v>No</v>
      </c>
      <c r="BA1534" s="22" t="str">
        <f aca="false">IF(COUNTIF('Plan Combo 9+1'!$A$2:$A$226,A1534)&gt;0,"Sí","No")</f>
        <v>No</v>
      </c>
      <c r="BB1534" s="22" t="str">
        <f aca="false">IF(AH1534="","No",IF(BA1534="Sí",IF((AO1534-AH1534)&gt;Resumen!$B$6,"Sí","No"),IF((AO1534-AH1534)&gt;=Resumen!$B$132,"Sí","No")))</f>
        <v>No</v>
      </c>
      <c r="BC1534" s="22" t="str">
        <f aca="false">IF(AND(N1534="Sí",AL1534="Sí",AI1534=0),"Sí","No")</f>
        <v>No</v>
      </c>
      <c r="BD1534" s="22" t="str">
        <f aca="false">IF(COUNTIF('Plan 9+1 (con Pehuamar)'!$A$2:$A$227,A1534)&gt;0,"Sí","No")</f>
        <v>No</v>
      </c>
    </row>
    <row r="1535" customFormat="false" ht="15" hidden="false" customHeight="true" outlineLevel="0" collapsed="false">
      <c r="A1535" s="6" t="n">
        <v>402355</v>
      </c>
      <c r="B1535" s="6" t="n">
        <v>7</v>
      </c>
      <c r="C1535" s="6" t="n">
        <v>705</v>
      </c>
      <c r="D1535" s="6" t="s">
        <v>398</v>
      </c>
      <c r="E1535" s="6" t="s">
        <v>360</v>
      </c>
      <c r="F1535" s="6" t="s">
        <v>361</v>
      </c>
      <c r="G1535" s="6" t="s">
        <v>129</v>
      </c>
      <c r="H1535" s="6" t="s">
        <v>197</v>
      </c>
      <c r="I1535" s="27" t="n">
        <v>0</v>
      </c>
      <c r="J1535" s="27" t="n">
        <v>0</v>
      </c>
      <c r="K1535" s="27" t="n">
        <v>4.1</v>
      </c>
      <c r="L1535" s="28" t="n">
        <f aca="false">I1535+J1535</f>
        <v>0</v>
      </c>
      <c r="M1535" s="28" t="n">
        <f aca="false">L1535+K1535</f>
        <v>4.1</v>
      </c>
      <c r="N1535" s="22" t="str">
        <f aca="false">IF(I1535&gt;0,"Sí","No")</f>
        <v>No</v>
      </c>
      <c r="O1535" s="22" t="str">
        <f aca="false">IF(J1535&gt;0,"Sí","No")</f>
        <v>No</v>
      </c>
      <c r="P1535" s="22" t="str">
        <f aca="false">IF(K1535&gt;0,"Sí","No")</f>
        <v>Sí</v>
      </c>
      <c r="Q1535" s="22" t="str">
        <f aca="false">IF(OR(I1535&gt;0,J1535&gt;0),"Sí","No")</f>
        <v>No</v>
      </c>
      <c r="R1535" s="27"/>
      <c r="S1535" s="27"/>
      <c r="T1535" s="27"/>
      <c r="U1535" s="27"/>
      <c r="V1535" s="27"/>
      <c r="W1535" s="12" t="str">
        <f aca="false">IF(AND(I1535&gt;0,R1535&gt;0),(S1535-R1535)/R1535,"")</f>
        <v/>
      </c>
      <c r="X1535" s="12" t="str">
        <f aca="false">IF(AND(J1535&gt;0,T1535&gt;0),(U1535-T1535)/T1535,"")</f>
        <v/>
      </c>
      <c r="Y1535" s="12" t="str">
        <f aca="false">IF(AND(K1535&gt;0,V1535&gt;0),(V1535-Resumen!$B$7)/Resumen!$B$7,"")</f>
        <v/>
      </c>
      <c r="Z1535" s="28" t="str">
        <f aca="false">IF(AND(K1535&gt;0,I1535&gt;0,V1535&gt;0,S1535&gt;0),V1535-S1535,"")</f>
        <v/>
      </c>
      <c r="AA1535" s="12" t="str">
        <f aca="false">IF(Z1535&lt;&gt;"",Z1535/S1535,"")</f>
        <v/>
      </c>
      <c r="AB1535" s="28" t="str">
        <f aca="false">IF(AND(K1535&gt;0,J1535&gt;0,V1535&gt;0,U1535&gt;0),V1535-U1535,"")</f>
        <v/>
      </c>
      <c r="AC1535" s="12" t="str">
        <f aca="false">IF(AB1535&lt;&gt;"",AB1535/U1535,"")</f>
        <v/>
      </c>
      <c r="AD1535" s="27" t="n">
        <v>0</v>
      </c>
      <c r="AE1535" s="27" t="n">
        <v>0</v>
      </c>
      <c r="AF1535" s="27" t="n">
        <v>0</v>
      </c>
      <c r="AG1535" s="28" t="n">
        <f aca="false">AD1535+AE1535+AF1535</f>
        <v>0</v>
      </c>
      <c r="AH1535" s="12" t="str">
        <f aca="false">IF(AG1535&gt;0,AD1535/AG1535,"")</f>
        <v/>
      </c>
      <c r="AI1535" s="27" t="n">
        <v>0</v>
      </c>
      <c r="AJ1535" s="27" t="n">
        <v>0</v>
      </c>
      <c r="AK1535" s="27" t="n">
        <v>0</v>
      </c>
      <c r="AL1535" s="22" t="str">
        <f aca="false">IF(OR(AJ1535&gt;0,AK1535&gt;0),"Sí","No")</f>
        <v>No</v>
      </c>
      <c r="AM1535" s="6"/>
      <c r="AN1535" s="6"/>
      <c r="AO1535" s="12" t="n">
        <f aca="false">IF(M1535&gt;0,K1535/M1535,"")</f>
        <v>1</v>
      </c>
      <c r="AP1535" s="22" t="str">
        <f aca="false">IF(M1535&gt;=Resumen!$B$5,"Alto","Bajo")</f>
        <v>Bajo</v>
      </c>
      <c r="AQ1535" s="22" t="str">
        <f aca="false">IF(AO1535&gt;=Resumen!$B$28,"Alto","Bajo")</f>
        <v>Alto</v>
      </c>
      <c r="AR1535" s="22" t="str">
        <f aca="false">AP1535&amp;" Potencial / "&amp;AQ1535&amp;" Share"</f>
        <v>Bajo Potencial / Alto Share</v>
      </c>
      <c r="AS1535" s="22" t="str">
        <f aca="false">IF(Q1535="Sí",IF(AO1535&gt;=Resumen!$B$29,"Alto","Bajo"),"")</f>
        <v/>
      </c>
      <c r="AT1535" s="22" t="str">
        <f aca="false">IF(AS1535&lt;&gt;"",AP1535&amp;" Potencial / "&amp;AS1535&amp;" Share","")</f>
        <v/>
      </c>
      <c r="AU1535" s="22" t="str">
        <f aca="false">IF(AH1535="","Sin dato",IF(AH1535-AO1535&gt;Resumen!$B$6,"Sobre-exhibido",IF(AO1535-AH1535&gt;Resumen!$B$6,"Sub-exhibido","En línea")))</f>
        <v>Sin dato</v>
      </c>
      <c r="AV1535" s="22" t="str">
        <f aca="false">IF(AT1535="","",IF(AT1535="Alto Potencial / Bajo Share",1,IF(AT1535="Alto Potencial / Alto Share",2,IF(AT1535="Bajo Potencial / Alto Share",3,4))))</f>
        <v/>
      </c>
      <c r="AW1535" s="22" t="str">
        <f aca="false">IF(Q1535="No","Sin competencia directa",IF(AV1535=1,"1 - Foco Conquista (Alto Pot / Bajo Share)",IF(AV1535=2,"2 - Foco Defensa (Alto Pot / Alto Share)",IF(AV1535=3,"3 - Monitoreo (Bajo Pot / Alto Share)","4 - Baja Prioridad (Bajo Pot / Bajo Share)"))))</f>
        <v>Sin competencia directa</v>
      </c>
      <c r="AX1535" s="12" t="str">
        <f aca="false">IF(OR(IFERROR(AND(W1535&lt;&gt;"",Y1535&lt;&gt;"",Y1535-W1535&gt;Resumen!$B$8),FALSE()),IFERROR(AND(X1535&lt;&gt;"",Y1535&lt;&gt;"",Y1535-X1535&gt;Resumen!$B$8),FALSE())),MAX(IF(IFERROR(AND(W1535&lt;&gt;"",Y1535&lt;&gt;"",Y1535-W1535&gt;Resumen!$B$8),FALSE()),Y1535-W1535,0),IF(IFERROR(AND(X1535&lt;&gt;"",Y1535&lt;&gt;"",Y1535-X1535&gt;Resumen!$B$8),FALSE()),Y1535-X1535,0)),"")</f>
        <v/>
      </c>
      <c r="AY1535" s="22" t="str">
        <f aca="false">IF(OR(IFERROR(AND(W1535&lt;&gt;"",Y1535&lt;&gt;"",Y1535-W1535&gt;Resumen!$B$8),FALSE()),IFERROR(AND(X1535&lt;&gt;"",Y1535&lt;&gt;"",Y1535-X1535&gt;Resumen!$B$8),FALSE())),TRIM("Lays tiene mayor markup que "&amp;IF(IFERROR(AND(W1535&lt;&gt;"",Y1535&lt;&gt;"",Y1535-W1535&gt;Resumen!$B$8),FALSE()),"Quento ","")&amp;IF(IFERROR(AND(X1535&lt;&gt;"",Y1535&lt;&gt;"",Y1535-X1535&gt;Resumen!$B$8),FALSE()),"Julicroc ","")&amp;"en este PDV"),"")</f>
        <v/>
      </c>
      <c r="AZ1535" s="22" t="str">
        <f aca="false">IF(COUNTIF('Plan Pehuamar - Lista'!$A$2:$A$167,A1535)&gt;0,"Sí","No")</f>
        <v>No</v>
      </c>
      <c r="BA1535" s="22" t="str">
        <f aca="false">IF(COUNTIF('Plan Combo 9+1'!$A$2:$A$226,A1535)&gt;0,"Sí","No")</f>
        <v>No</v>
      </c>
      <c r="BB1535" s="22" t="str">
        <f aca="false">IF(AH1535="","No",IF(BA1535="Sí",IF((AO1535-AH1535)&gt;Resumen!$B$6,"Sí","No"),IF((AO1535-AH1535)&gt;=Resumen!$B$132,"Sí","No")))</f>
        <v>No</v>
      </c>
      <c r="BC1535" s="22" t="str">
        <f aca="false">IF(AND(N1535="Sí",AL1535="Sí",AI1535=0),"Sí","No")</f>
        <v>No</v>
      </c>
      <c r="BD1535" s="22" t="str">
        <f aca="false">IF(COUNTIF('Plan 9+1 (con Pehuamar)'!$A$2:$A$227,A1535)&gt;0,"Sí","No")</f>
        <v>No</v>
      </c>
    </row>
    <row r="1536" customFormat="false" ht="15" hidden="false" customHeight="true" outlineLevel="0" collapsed="false">
      <c r="A1536" s="6" t="n">
        <v>402386</v>
      </c>
      <c r="B1536" s="6" t="n">
        <v>7</v>
      </c>
      <c r="C1536" s="6" t="n">
        <v>705</v>
      </c>
      <c r="D1536" s="6" t="s">
        <v>398</v>
      </c>
      <c r="E1536" s="6" t="s">
        <v>1703</v>
      </c>
      <c r="F1536" s="6" t="s">
        <v>201</v>
      </c>
      <c r="G1536" s="6" t="s">
        <v>129</v>
      </c>
      <c r="H1536" s="6" t="s">
        <v>197</v>
      </c>
      <c r="I1536" s="27" t="n">
        <v>25</v>
      </c>
      <c r="J1536" s="27" t="n">
        <v>20</v>
      </c>
      <c r="K1536" s="27" t="n">
        <v>10</v>
      </c>
      <c r="L1536" s="28" t="n">
        <f aca="false">I1536+J1536</f>
        <v>45</v>
      </c>
      <c r="M1536" s="28" t="n">
        <f aca="false">L1536+K1536</f>
        <v>55</v>
      </c>
      <c r="N1536" s="22" t="str">
        <f aca="false">IF(I1536&gt;0,"Sí","No")</f>
        <v>Sí</v>
      </c>
      <c r="O1536" s="22" t="str">
        <f aca="false">IF(J1536&gt;0,"Sí","No")</f>
        <v>Sí</v>
      </c>
      <c r="P1536" s="22" t="str">
        <f aca="false">IF(K1536&gt;0,"Sí","No")</f>
        <v>Sí</v>
      </c>
      <c r="Q1536" s="22" t="str">
        <f aca="false">IF(OR(I1536&gt;0,J1536&gt;0),"Sí","No")</f>
        <v>Sí</v>
      </c>
      <c r="R1536" s="27" t="n">
        <v>1800</v>
      </c>
      <c r="S1536" s="27" t="n">
        <v>2700</v>
      </c>
      <c r="T1536" s="27" t="n">
        <v>1310</v>
      </c>
      <c r="U1536" s="27" t="n">
        <v>1900</v>
      </c>
      <c r="V1536" s="27" t="n">
        <v>3500</v>
      </c>
      <c r="W1536" s="12" t="n">
        <f aca="false">IF(AND(I1536&gt;0,R1536&gt;0),(S1536-R1536)/R1536,"")</f>
        <v>0.5</v>
      </c>
      <c r="X1536" s="12" t="n">
        <f aca="false">IF(AND(J1536&gt;0,T1536&gt;0),(U1536-T1536)/T1536,"")</f>
        <v>0.450381679389313</v>
      </c>
      <c r="Y1536" s="12" t="n">
        <f aca="false">IF(AND(K1536&gt;0,V1536&gt;0),(V1536-Resumen!$B$7)/Resumen!$B$7,"")</f>
        <v>0.4</v>
      </c>
      <c r="Z1536" s="28" t="n">
        <f aca="false">IF(AND(K1536&gt;0,I1536&gt;0,V1536&gt;0,S1536&gt;0),V1536-S1536,"")</f>
        <v>800</v>
      </c>
      <c r="AA1536" s="12" t="n">
        <f aca="false">IF(Z1536&lt;&gt;"",Z1536/S1536,"")</f>
        <v>0.296296296296296</v>
      </c>
      <c r="AB1536" s="28" t="n">
        <f aca="false">IF(AND(K1536&gt;0,J1536&gt;0,V1536&gt;0,U1536&gt;0),V1536-U1536,"")</f>
        <v>1600</v>
      </c>
      <c r="AC1536" s="12" t="n">
        <f aca="false">IF(AB1536&lt;&gt;"",AB1536/U1536,"")</f>
        <v>0.842105263157895</v>
      </c>
      <c r="AD1536" s="27" t="n">
        <v>3</v>
      </c>
      <c r="AE1536" s="27" t="n">
        <v>5</v>
      </c>
      <c r="AF1536" s="27" t="n">
        <v>5</v>
      </c>
      <c r="AG1536" s="28" t="n">
        <f aca="false">AD1536+AE1536+AF1536</f>
        <v>13</v>
      </c>
      <c r="AH1536" s="12" t="n">
        <f aca="false">IF(AG1536&gt;0,AD1536/AG1536,"")</f>
        <v>0.230769230769231</v>
      </c>
      <c r="AI1536" s="27" t="n">
        <v>1</v>
      </c>
      <c r="AJ1536" s="27" t="n">
        <v>1</v>
      </c>
      <c r="AK1536" s="27" t="n">
        <v>1</v>
      </c>
      <c r="AL1536" s="22" t="str">
        <f aca="false">IF(OR(AJ1536&gt;0,AK1536&gt;0),"Sí","No")</f>
        <v>Sí</v>
      </c>
      <c r="AM1536" s="6" t="s">
        <v>198</v>
      </c>
      <c r="AN1536" s="6" t="s">
        <v>397</v>
      </c>
      <c r="AO1536" s="12" t="n">
        <f aca="false">IF(M1536&gt;0,K1536/M1536,"")</f>
        <v>0.181818181818182</v>
      </c>
      <c r="AP1536" s="22" t="str">
        <f aca="false">IF(M1536&gt;=Resumen!$B$5,"Alto","Bajo")</f>
        <v>Alto</v>
      </c>
      <c r="AQ1536" s="22" t="str">
        <f aca="false">IF(AO1536&gt;=Resumen!$B$28,"Alto","Bajo")</f>
        <v>Bajo</v>
      </c>
      <c r="AR1536" s="22" t="str">
        <f aca="false">AP1536&amp;" Potencial / "&amp;AQ1536&amp;" Share"</f>
        <v>Alto Potencial / Bajo Share</v>
      </c>
      <c r="AS1536" s="22" t="str">
        <f aca="false">IF(Q1536="Sí",IF(AO1536&gt;=Resumen!$B$29,"Alto","Bajo"),"")</f>
        <v>Bajo</v>
      </c>
      <c r="AT1536" s="22" t="str">
        <f aca="false">IF(AS1536&lt;&gt;"",AP1536&amp;" Potencial / "&amp;AS1536&amp;" Share","")</f>
        <v>Alto Potencial / Bajo Share</v>
      </c>
      <c r="AU1536" s="22" t="str">
        <f aca="false">IF(AH1536="","Sin dato",IF(AH1536-AO1536&gt;Resumen!$B$6,"Sobre-exhibido",IF(AO1536-AH1536&gt;Resumen!$B$6,"Sub-exhibido","En línea")))</f>
        <v>En línea</v>
      </c>
      <c r="AV1536" s="22" t="n">
        <f aca="false">IF(AT1536="","",IF(AT1536="Alto Potencial / Bajo Share",1,IF(AT1536="Alto Potencial / Alto Share",2,IF(AT1536="Bajo Potencial / Alto Share",3,4))))</f>
        <v>1</v>
      </c>
      <c r="AW1536" s="22" t="str">
        <f aca="false">IF(Q1536="No","Sin competencia directa",IF(AV1536=1,"1 - Foco Conquista (Alto Pot / Bajo Share)",IF(AV1536=2,"2 - Foco Defensa (Alto Pot / Alto Share)",IF(AV1536=3,"3 - Monitoreo (Bajo Pot / Alto Share)","4 - Baja Prioridad (Bajo Pot / Bajo Share)"))))</f>
        <v>1 - Foco Conquista (Alto Pot / Bajo Share)</v>
      </c>
      <c r="AX1536" s="12" t="str">
        <f aca="false">IF(OR(IFERROR(AND(W1536&lt;&gt;"",Y1536&lt;&gt;"",Y1536-W1536&gt;Resumen!$B$8),FALSE()),IFERROR(AND(X1536&lt;&gt;"",Y1536&lt;&gt;"",Y1536-X1536&gt;Resumen!$B$8),FALSE())),MAX(IF(IFERROR(AND(W1536&lt;&gt;"",Y1536&lt;&gt;"",Y1536-W1536&gt;Resumen!$B$8),FALSE()),Y1536-W1536,0),IF(IFERROR(AND(X1536&lt;&gt;"",Y1536&lt;&gt;"",Y1536-X1536&gt;Resumen!$B$8),FALSE()),Y1536-X1536,0)),"")</f>
        <v/>
      </c>
      <c r="AY1536" s="22" t="str">
        <f aca="false">IF(OR(IFERROR(AND(W1536&lt;&gt;"",Y1536&lt;&gt;"",Y1536-W1536&gt;Resumen!$B$8),FALSE()),IFERROR(AND(X1536&lt;&gt;"",Y1536&lt;&gt;"",Y1536-X1536&gt;Resumen!$B$8),FALSE())),TRIM("Lays tiene mayor markup que "&amp;IF(IFERROR(AND(W1536&lt;&gt;"",Y1536&lt;&gt;"",Y1536-W1536&gt;Resumen!$B$8),FALSE()),"Quento ","")&amp;IF(IFERROR(AND(X1536&lt;&gt;"",Y1536&lt;&gt;"",Y1536-X1536&gt;Resumen!$B$8),FALSE()),"Julicroc ","")&amp;"en este PDV"),"")</f>
        <v/>
      </c>
      <c r="AZ1536" s="22" t="str">
        <f aca="false">IF(COUNTIF('Plan Pehuamar - Lista'!$A$2:$A$167,A1536)&gt;0,"Sí","No")</f>
        <v>No</v>
      </c>
      <c r="BA1536" s="22" t="str">
        <f aca="false">IF(COUNTIF('Plan Combo 9+1'!$A$2:$A$226,A1536)&gt;0,"Sí","No")</f>
        <v>Sí</v>
      </c>
      <c r="BB1536" s="22" t="str">
        <f aca="false">IF(AH1536="","No",IF(BA1536="Sí",IF((AO1536-AH1536)&gt;Resumen!$B$6,"Sí","No"),IF((AO1536-AH1536)&gt;=Resumen!$B$132,"Sí","No")))</f>
        <v>No</v>
      </c>
      <c r="BC1536" s="22" t="str">
        <f aca="false">IF(AND(N1536="Sí",AL1536="Sí",AI1536=0),"Sí","No")</f>
        <v>No</v>
      </c>
      <c r="BD1536" s="22" t="str">
        <f aca="false">IF(COUNTIF('Plan 9+1 (con Pehuamar)'!$A$2:$A$227,A1536)&gt;0,"Sí","No")</f>
        <v>Sí</v>
      </c>
    </row>
    <row r="1537" customFormat="false" ht="15" hidden="false" customHeight="true" outlineLevel="0" collapsed="false">
      <c r="A1537" s="6" t="n">
        <v>402419</v>
      </c>
      <c r="B1537" s="6" t="n">
        <v>7</v>
      </c>
      <c r="C1537" s="6" t="n">
        <v>705</v>
      </c>
      <c r="D1537" s="6" t="s">
        <v>398</v>
      </c>
      <c r="E1537" s="6" t="s">
        <v>1704</v>
      </c>
      <c r="F1537" s="6" t="s">
        <v>206</v>
      </c>
      <c r="G1537" s="6" t="s">
        <v>129</v>
      </c>
      <c r="H1537" s="6" t="s">
        <v>197</v>
      </c>
      <c r="I1537" s="27" t="n">
        <v>40</v>
      </c>
      <c r="J1537" s="27" t="n">
        <v>40</v>
      </c>
      <c r="K1537" s="27" t="n">
        <v>20</v>
      </c>
      <c r="L1537" s="28" t="n">
        <f aca="false">I1537+J1537</f>
        <v>80</v>
      </c>
      <c r="M1537" s="28" t="n">
        <f aca="false">L1537+K1537</f>
        <v>100</v>
      </c>
      <c r="N1537" s="22" t="str">
        <f aca="false">IF(I1537&gt;0,"Sí","No")</f>
        <v>Sí</v>
      </c>
      <c r="O1537" s="22" t="str">
        <f aca="false">IF(J1537&gt;0,"Sí","No")</f>
        <v>Sí</v>
      </c>
      <c r="P1537" s="22" t="str">
        <f aca="false">IF(K1537&gt;0,"Sí","No")</f>
        <v>Sí</v>
      </c>
      <c r="Q1537" s="22" t="str">
        <f aca="false">IF(OR(I1537&gt;0,J1537&gt;0),"Sí","No")</f>
        <v>Sí</v>
      </c>
      <c r="R1537" s="27" t="n">
        <v>1800</v>
      </c>
      <c r="S1537" s="27" t="n">
        <v>2800</v>
      </c>
      <c r="T1537" s="27" t="n">
        <v>1310</v>
      </c>
      <c r="U1537" s="27" t="n">
        <v>2000</v>
      </c>
      <c r="V1537" s="27" t="n">
        <v>3500</v>
      </c>
      <c r="W1537" s="12" t="n">
        <f aca="false">IF(AND(I1537&gt;0,R1537&gt;0),(S1537-R1537)/R1537,"")</f>
        <v>0.555555555555556</v>
      </c>
      <c r="X1537" s="12" t="n">
        <f aca="false">IF(AND(J1537&gt;0,T1537&gt;0),(U1537-T1537)/T1537,"")</f>
        <v>0.526717557251908</v>
      </c>
      <c r="Y1537" s="12" t="n">
        <f aca="false">IF(AND(K1537&gt;0,V1537&gt;0),(V1537-Resumen!$B$7)/Resumen!$B$7,"")</f>
        <v>0.4</v>
      </c>
      <c r="Z1537" s="28" t="n">
        <f aca="false">IF(AND(K1537&gt;0,I1537&gt;0,V1537&gt;0,S1537&gt;0),V1537-S1537,"")</f>
        <v>700</v>
      </c>
      <c r="AA1537" s="12" t="n">
        <f aca="false">IF(Z1537&lt;&gt;"",Z1537/S1537,"")</f>
        <v>0.25</v>
      </c>
      <c r="AB1537" s="28" t="n">
        <f aca="false">IF(AND(K1537&gt;0,J1537&gt;0,V1537&gt;0,U1537&gt;0),V1537-U1537,"")</f>
        <v>1500</v>
      </c>
      <c r="AC1537" s="12" t="n">
        <f aca="false">IF(AB1537&lt;&gt;"",AB1537/U1537,"")</f>
        <v>0.75</v>
      </c>
      <c r="AD1537" s="27" t="n">
        <v>5</v>
      </c>
      <c r="AE1537" s="27" t="n">
        <v>6</v>
      </c>
      <c r="AF1537" s="27" t="n">
        <v>6</v>
      </c>
      <c r="AG1537" s="28" t="n">
        <f aca="false">AD1537+AE1537+AF1537</f>
        <v>17</v>
      </c>
      <c r="AH1537" s="12" t="n">
        <f aca="false">IF(AG1537&gt;0,AD1537/AG1537,"")</f>
        <v>0.294117647058824</v>
      </c>
      <c r="AI1537" s="27" t="n">
        <v>0</v>
      </c>
      <c r="AJ1537" s="27" t="n">
        <v>0</v>
      </c>
      <c r="AK1537" s="27" t="n">
        <v>1</v>
      </c>
      <c r="AL1537" s="22" t="str">
        <f aca="false">IF(OR(AJ1537&gt;0,AK1537&gt;0),"Sí","No")</f>
        <v>Sí</v>
      </c>
      <c r="AM1537" s="6" t="s">
        <v>397</v>
      </c>
      <c r="AN1537" s="6" t="s">
        <v>198</v>
      </c>
      <c r="AO1537" s="12" t="n">
        <f aca="false">IF(M1537&gt;0,K1537/M1537,"")</f>
        <v>0.2</v>
      </c>
      <c r="AP1537" s="22" t="str">
        <f aca="false">IF(M1537&gt;=Resumen!$B$5,"Alto","Bajo")</f>
        <v>Alto</v>
      </c>
      <c r="AQ1537" s="22" t="str">
        <f aca="false">IF(AO1537&gt;=Resumen!$B$28,"Alto","Bajo")</f>
        <v>Bajo</v>
      </c>
      <c r="AR1537" s="22" t="str">
        <f aca="false">AP1537&amp;" Potencial / "&amp;AQ1537&amp;" Share"</f>
        <v>Alto Potencial / Bajo Share</v>
      </c>
      <c r="AS1537" s="22" t="str">
        <f aca="false">IF(Q1537="Sí",IF(AO1537&gt;=Resumen!$B$29,"Alto","Bajo"),"")</f>
        <v>Bajo</v>
      </c>
      <c r="AT1537" s="22" t="str">
        <f aca="false">IF(AS1537&lt;&gt;"",AP1537&amp;" Potencial / "&amp;AS1537&amp;" Share","")</f>
        <v>Alto Potencial / Bajo Share</v>
      </c>
      <c r="AU1537" s="22" t="str">
        <f aca="false">IF(AH1537="","Sin dato",IF(AH1537-AO1537&gt;Resumen!$B$6,"Sobre-exhibido",IF(AO1537-AH1537&gt;Resumen!$B$6,"Sub-exhibido","En línea")))</f>
        <v>Sobre-exhibido</v>
      </c>
      <c r="AV1537" s="22" t="n">
        <f aca="false">IF(AT1537="","",IF(AT1537="Alto Potencial / Bajo Share",1,IF(AT1537="Alto Potencial / Alto Share",2,IF(AT1537="Bajo Potencial / Alto Share",3,4))))</f>
        <v>1</v>
      </c>
      <c r="AW1537" s="22" t="str">
        <f aca="false">IF(Q1537="No","Sin competencia directa",IF(AV1537=1,"1 - Foco Conquista (Alto Pot / Bajo Share)",IF(AV1537=2,"2 - Foco Defensa (Alto Pot / Alto Share)",IF(AV1537=3,"3 - Monitoreo (Bajo Pot / Alto Share)","4 - Baja Prioridad (Bajo Pot / Bajo Share)"))))</f>
        <v>1 - Foco Conquista (Alto Pot / Bajo Share)</v>
      </c>
      <c r="AX1537" s="12" t="str">
        <f aca="false">IF(OR(IFERROR(AND(W1537&lt;&gt;"",Y1537&lt;&gt;"",Y1537-W1537&gt;Resumen!$B$8),FALSE()),IFERROR(AND(X1537&lt;&gt;"",Y1537&lt;&gt;"",Y1537-X1537&gt;Resumen!$B$8),FALSE())),MAX(IF(IFERROR(AND(W1537&lt;&gt;"",Y1537&lt;&gt;"",Y1537-W1537&gt;Resumen!$B$8),FALSE()),Y1537-W1537,0),IF(IFERROR(AND(X1537&lt;&gt;"",Y1537&lt;&gt;"",Y1537-X1537&gt;Resumen!$B$8),FALSE()),Y1537-X1537,0)),"")</f>
        <v/>
      </c>
      <c r="AY1537" s="22" t="str">
        <f aca="false">IF(OR(IFERROR(AND(W1537&lt;&gt;"",Y1537&lt;&gt;"",Y1537-W1537&gt;Resumen!$B$8),FALSE()),IFERROR(AND(X1537&lt;&gt;"",Y1537&lt;&gt;"",Y1537-X1537&gt;Resumen!$B$8),FALSE())),TRIM("Lays tiene mayor markup que "&amp;IF(IFERROR(AND(W1537&lt;&gt;"",Y1537&lt;&gt;"",Y1537-W1537&gt;Resumen!$B$8),FALSE()),"Quento ","")&amp;IF(IFERROR(AND(X1537&lt;&gt;"",Y1537&lt;&gt;"",Y1537-X1537&gt;Resumen!$B$8),FALSE()),"Julicroc ","")&amp;"en este PDV"),"")</f>
        <v/>
      </c>
      <c r="AZ1537" s="22" t="str">
        <f aca="false">IF(COUNTIF('Plan Pehuamar - Lista'!$A$2:$A$167,A1537)&gt;0,"Sí","No")</f>
        <v>No</v>
      </c>
      <c r="BA1537" s="22" t="str">
        <f aca="false">IF(COUNTIF('Plan Combo 9+1'!$A$2:$A$226,A1537)&gt;0,"Sí","No")</f>
        <v>Sí</v>
      </c>
      <c r="BB1537" s="22" t="str">
        <f aca="false">IF(AH1537="","No",IF(BA1537="Sí",IF((AO1537-AH1537)&gt;Resumen!$B$6,"Sí","No"),IF((AO1537-AH1537)&gt;=Resumen!$B$132,"Sí","No")))</f>
        <v>No</v>
      </c>
      <c r="BC1537" s="22" t="str">
        <f aca="false">IF(AND(N1537="Sí",AL1537="Sí",AI1537=0),"Sí","No")</f>
        <v>Sí</v>
      </c>
      <c r="BD1537" s="22" t="str">
        <f aca="false">IF(COUNTIF('Plan 9+1 (con Pehuamar)'!$A$2:$A$227,A1537)&gt;0,"Sí","No")</f>
        <v>No</v>
      </c>
    </row>
    <row r="1538" customFormat="false" ht="15" hidden="false" customHeight="true" outlineLevel="0" collapsed="false">
      <c r="A1538" s="6" t="n">
        <v>402420</v>
      </c>
      <c r="B1538" s="6" t="n">
        <v>7</v>
      </c>
      <c r="C1538" s="6" t="n">
        <v>705</v>
      </c>
      <c r="D1538" s="6" t="s">
        <v>398</v>
      </c>
      <c r="E1538" s="6" t="s">
        <v>1705</v>
      </c>
      <c r="F1538" s="6" t="s">
        <v>201</v>
      </c>
      <c r="G1538" s="6" t="s">
        <v>129</v>
      </c>
      <c r="H1538" s="6" t="s">
        <v>197</v>
      </c>
      <c r="I1538" s="27" t="n">
        <v>20</v>
      </c>
      <c r="J1538" s="27" t="n">
        <v>0</v>
      </c>
      <c r="K1538" s="27" t="n">
        <v>25</v>
      </c>
      <c r="L1538" s="28" t="n">
        <f aca="false">I1538+J1538</f>
        <v>20</v>
      </c>
      <c r="M1538" s="28" t="n">
        <f aca="false">L1538+K1538</f>
        <v>45</v>
      </c>
      <c r="N1538" s="22" t="str">
        <f aca="false">IF(I1538&gt;0,"Sí","No")</f>
        <v>Sí</v>
      </c>
      <c r="O1538" s="22" t="str">
        <f aca="false">IF(J1538&gt;0,"Sí","No")</f>
        <v>No</v>
      </c>
      <c r="P1538" s="22" t="str">
        <f aca="false">IF(K1538&gt;0,"Sí","No")</f>
        <v>Sí</v>
      </c>
      <c r="Q1538" s="22" t="str">
        <f aca="false">IF(OR(I1538&gt;0,J1538&gt;0),"Sí","No")</f>
        <v>Sí</v>
      </c>
      <c r="R1538" s="27" t="n">
        <v>1800</v>
      </c>
      <c r="S1538" s="27" t="n">
        <v>2800</v>
      </c>
      <c r="T1538" s="27"/>
      <c r="U1538" s="27"/>
      <c r="V1538" s="27" t="n">
        <v>3500</v>
      </c>
      <c r="W1538" s="12" t="n">
        <f aca="false">IF(AND(I1538&gt;0,R1538&gt;0),(S1538-R1538)/R1538,"")</f>
        <v>0.555555555555556</v>
      </c>
      <c r="X1538" s="12" t="str">
        <f aca="false">IF(AND(J1538&gt;0,T1538&gt;0),(U1538-T1538)/T1538,"")</f>
        <v/>
      </c>
      <c r="Y1538" s="12" t="n">
        <f aca="false">IF(AND(K1538&gt;0,V1538&gt;0),(V1538-Resumen!$B$7)/Resumen!$B$7,"")</f>
        <v>0.4</v>
      </c>
      <c r="Z1538" s="28" t="n">
        <f aca="false">IF(AND(K1538&gt;0,I1538&gt;0,V1538&gt;0,S1538&gt;0),V1538-S1538,"")</f>
        <v>700</v>
      </c>
      <c r="AA1538" s="12" t="n">
        <f aca="false">IF(Z1538&lt;&gt;"",Z1538/S1538,"")</f>
        <v>0.25</v>
      </c>
      <c r="AB1538" s="28" t="str">
        <f aca="false">IF(AND(K1538&gt;0,J1538&gt;0,V1538&gt;0,U1538&gt;0),V1538-U1538,"")</f>
        <v/>
      </c>
      <c r="AC1538" s="12" t="str">
        <f aca="false">IF(AB1538&lt;&gt;"",AB1538/U1538,"")</f>
        <v/>
      </c>
      <c r="AD1538" s="27" t="n">
        <v>4</v>
      </c>
      <c r="AE1538" s="27" t="n">
        <v>4</v>
      </c>
      <c r="AF1538" s="27" t="n">
        <v>0</v>
      </c>
      <c r="AG1538" s="28" t="n">
        <f aca="false">AD1538+AE1538+AF1538</f>
        <v>8</v>
      </c>
      <c r="AH1538" s="12" t="n">
        <f aca="false">IF(AG1538&gt;0,AD1538/AG1538,"")</f>
        <v>0.5</v>
      </c>
      <c r="AI1538" s="27" t="n">
        <v>1</v>
      </c>
      <c r="AJ1538" s="27" t="n">
        <v>1</v>
      </c>
      <c r="AK1538" s="27" t="n">
        <v>0</v>
      </c>
      <c r="AL1538" s="22" t="str">
        <f aca="false">IF(OR(AJ1538&gt;0,AK1538&gt;0),"Sí","No")</f>
        <v>Sí</v>
      </c>
      <c r="AM1538" s="6" t="s">
        <v>198</v>
      </c>
      <c r="AN1538" s="6"/>
      <c r="AO1538" s="12" t="n">
        <f aca="false">IF(M1538&gt;0,K1538/M1538,"")</f>
        <v>0.555555555555556</v>
      </c>
      <c r="AP1538" s="22" t="str">
        <f aca="false">IF(M1538&gt;=Resumen!$B$5,"Alto","Bajo")</f>
        <v>Alto</v>
      </c>
      <c r="AQ1538" s="22" t="str">
        <f aca="false">IF(AO1538&gt;=Resumen!$B$28,"Alto","Bajo")</f>
        <v>Alto</v>
      </c>
      <c r="AR1538" s="22" t="str">
        <f aca="false">AP1538&amp;" Potencial / "&amp;AQ1538&amp;" Share"</f>
        <v>Alto Potencial / Alto Share</v>
      </c>
      <c r="AS1538" s="22" t="str">
        <f aca="false">IF(Q1538="Sí",IF(AO1538&gt;=Resumen!$B$29,"Alto","Bajo"),"")</f>
        <v>Alto</v>
      </c>
      <c r="AT1538" s="22" t="str">
        <f aca="false">IF(AS1538&lt;&gt;"",AP1538&amp;" Potencial / "&amp;AS1538&amp;" Share","")</f>
        <v>Alto Potencial / Alto Share</v>
      </c>
      <c r="AU1538" s="22" t="str">
        <f aca="false">IF(AH1538="","Sin dato",IF(AH1538-AO1538&gt;Resumen!$B$6,"Sobre-exhibido",IF(AO1538-AH1538&gt;Resumen!$B$6,"Sub-exhibido","En línea")))</f>
        <v>Sub-exhibido</v>
      </c>
      <c r="AV1538" s="22" t="n">
        <f aca="false">IF(AT1538="","",IF(AT1538="Alto Potencial / Bajo Share",1,IF(AT1538="Alto Potencial / Alto Share",2,IF(AT1538="Bajo Potencial / Alto Share",3,4))))</f>
        <v>2</v>
      </c>
      <c r="AW1538" s="22" t="str">
        <f aca="false">IF(Q1538="No","Sin competencia directa",IF(AV1538=1,"1 - Foco Conquista (Alto Pot / Bajo Share)",IF(AV1538=2,"2 - Foco Defensa (Alto Pot / Alto Share)",IF(AV1538=3,"3 - Monitoreo (Bajo Pot / Alto Share)","4 - Baja Prioridad (Bajo Pot / Bajo Share)"))))</f>
        <v>2 - Foco Defensa (Alto Pot / Alto Share)</v>
      </c>
      <c r="AX1538" s="12" t="str">
        <f aca="false">IF(OR(IFERROR(AND(W1538&lt;&gt;"",Y1538&lt;&gt;"",Y1538-W1538&gt;Resumen!$B$8),FALSE()),IFERROR(AND(X1538&lt;&gt;"",Y1538&lt;&gt;"",Y1538-X1538&gt;Resumen!$B$8),FALSE())),MAX(IF(IFERROR(AND(W1538&lt;&gt;"",Y1538&lt;&gt;"",Y1538-W1538&gt;Resumen!$B$8),FALSE()),Y1538-W1538,0),IF(IFERROR(AND(X1538&lt;&gt;"",Y1538&lt;&gt;"",Y1538-X1538&gt;Resumen!$B$8),FALSE()),Y1538-X1538,0)),"")</f>
        <v/>
      </c>
      <c r="AY1538" s="22" t="str">
        <f aca="false">IF(OR(IFERROR(AND(W1538&lt;&gt;"",Y1538&lt;&gt;"",Y1538-W1538&gt;Resumen!$B$8),FALSE()),IFERROR(AND(X1538&lt;&gt;"",Y1538&lt;&gt;"",Y1538-X1538&gt;Resumen!$B$8),FALSE())),TRIM("Lays tiene mayor markup que "&amp;IF(IFERROR(AND(W1538&lt;&gt;"",Y1538&lt;&gt;"",Y1538-W1538&gt;Resumen!$B$8),FALSE()),"Quento ","")&amp;IF(IFERROR(AND(X1538&lt;&gt;"",Y1538&lt;&gt;"",Y1538-X1538&gt;Resumen!$B$8),FALSE()),"Julicroc ","")&amp;"en este PDV"),"")</f>
        <v/>
      </c>
      <c r="AZ1538" s="22" t="str">
        <f aca="false">IF(COUNTIF('Plan Pehuamar - Lista'!$A$2:$A$167,A1538)&gt;0,"Sí","No")</f>
        <v>No</v>
      </c>
      <c r="BA1538" s="22" t="str">
        <f aca="false">IF(COUNTIF('Plan Combo 9+1'!$A$2:$A$226,A1538)&gt;0,"Sí","No")</f>
        <v>No</v>
      </c>
      <c r="BB1538" s="22" t="str">
        <f aca="false">IF(AH1538="","No",IF(BA1538="Sí",IF((AO1538-AH1538)&gt;Resumen!$B$6,"Sí","No"),IF((AO1538-AH1538)&gt;=Resumen!$B$132,"Sí","No")))</f>
        <v>No</v>
      </c>
      <c r="BC1538" s="22" t="str">
        <f aca="false">IF(AND(N1538="Sí",AL1538="Sí",AI1538=0),"Sí","No")</f>
        <v>No</v>
      </c>
      <c r="BD1538" s="22" t="str">
        <f aca="false">IF(COUNTIF('Plan 9+1 (con Pehuamar)'!$A$2:$A$227,A1538)&gt;0,"Sí","No")</f>
        <v>No</v>
      </c>
    </row>
    <row r="1539" customFormat="false" ht="15" hidden="false" customHeight="true" outlineLevel="0" collapsed="false">
      <c r="A1539" s="6" t="n">
        <v>402421</v>
      </c>
      <c r="B1539" s="6" t="n">
        <v>7</v>
      </c>
      <c r="C1539" s="6" t="n">
        <v>705</v>
      </c>
      <c r="D1539" s="6" t="s">
        <v>398</v>
      </c>
      <c r="E1539" s="6" t="s">
        <v>1706</v>
      </c>
      <c r="F1539" s="6" t="s">
        <v>201</v>
      </c>
      <c r="G1539" s="6" t="s">
        <v>129</v>
      </c>
      <c r="H1539" s="6" t="s">
        <v>197</v>
      </c>
      <c r="I1539" s="27" t="n">
        <v>25</v>
      </c>
      <c r="J1539" s="27" t="n">
        <v>0</v>
      </c>
      <c r="K1539" s="27" t="n">
        <v>15</v>
      </c>
      <c r="L1539" s="28" t="n">
        <f aca="false">I1539+J1539</f>
        <v>25</v>
      </c>
      <c r="M1539" s="28" t="n">
        <f aca="false">L1539+K1539</f>
        <v>40</v>
      </c>
      <c r="N1539" s="22" t="str">
        <f aca="false">IF(I1539&gt;0,"Sí","No")</f>
        <v>Sí</v>
      </c>
      <c r="O1539" s="22" t="str">
        <f aca="false">IF(J1539&gt;0,"Sí","No")</f>
        <v>No</v>
      </c>
      <c r="P1539" s="22" t="str">
        <f aca="false">IF(K1539&gt;0,"Sí","No")</f>
        <v>Sí</v>
      </c>
      <c r="Q1539" s="22" t="str">
        <f aca="false">IF(OR(I1539&gt;0,J1539&gt;0),"Sí","No")</f>
        <v>Sí</v>
      </c>
      <c r="R1539" s="27" t="n">
        <v>1800</v>
      </c>
      <c r="S1539" s="27" t="n">
        <v>2800</v>
      </c>
      <c r="T1539" s="27"/>
      <c r="U1539" s="27"/>
      <c r="V1539" s="27" t="n">
        <v>3500</v>
      </c>
      <c r="W1539" s="12" t="n">
        <f aca="false">IF(AND(I1539&gt;0,R1539&gt;0),(S1539-R1539)/R1539,"")</f>
        <v>0.555555555555556</v>
      </c>
      <c r="X1539" s="12" t="str">
        <f aca="false">IF(AND(J1539&gt;0,T1539&gt;0),(U1539-T1539)/T1539,"")</f>
        <v/>
      </c>
      <c r="Y1539" s="12" t="n">
        <f aca="false">IF(AND(K1539&gt;0,V1539&gt;0),(V1539-Resumen!$B$7)/Resumen!$B$7,"")</f>
        <v>0.4</v>
      </c>
      <c r="Z1539" s="28" t="n">
        <f aca="false">IF(AND(K1539&gt;0,I1539&gt;0,V1539&gt;0,S1539&gt;0),V1539-S1539,"")</f>
        <v>700</v>
      </c>
      <c r="AA1539" s="12" t="n">
        <f aca="false">IF(Z1539&lt;&gt;"",Z1539/S1539,"")</f>
        <v>0.25</v>
      </c>
      <c r="AB1539" s="28" t="str">
        <f aca="false">IF(AND(K1539&gt;0,J1539&gt;0,V1539&gt;0,U1539&gt;0),V1539-U1539,"")</f>
        <v/>
      </c>
      <c r="AC1539" s="12" t="str">
        <f aca="false">IF(AB1539&lt;&gt;"",AB1539/U1539,"")</f>
        <v/>
      </c>
      <c r="AD1539" s="27" t="n">
        <v>5</v>
      </c>
      <c r="AE1539" s="27" t="n">
        <v>6</v>
      </c>
      <c r="AF1539" s="27" t="n">
        <v>0</v>
      </c>
      <c r="AG1539" s="28" t="n">
        <f aca="false">AD1539+AE1539+AF1539</f>
        <v>11</v>
      </c>
      <c r="AH1539" s="12" t="n">
        <f aca="false">IF(AG1539&gt;0,AD1539/AG1539,"")</f>
        <v>0.454545454545455</v>
      </c>
      <c r="AI1539" s="27" t="n">
        <v>1</v>
      </c>
      <c r="AJ1539" s="27" t="n">
        <v>1</v>
      </c>
      <c r="AK1539" s="27" t="n">
        <v>0</v>
      </c>
      <c r="AL1539" s="22" t="str">
        <f aca="false">IF(OR(AJ1539&gt;0,AK1539&gt;0),"Sí","No")</f>
        <v>Sí</v>
      </c>
      <c r="AM1539" s="6" t="s">
        <v>198</v>
      </c>
      <c r="AN1539" s="6"/>
      <c r="AO1539" s="12" t="n">
        <f aca="false">IF(M1539&gt;0,K1539/M1539,"")</f>
        <v>0.375</v>
      </c>
      <c r="AP1539" s="22" t="str">
        <f aca="false">IF(M1539&gt;=Resumen!$B$5,"Alto","Bajo")</f>
        <v>Alto</v>
      </c>
      <c r="AQ1539" s="22" t="str">
        <f aca="false">IF(AO1539&gt;=Resumen!$B$28,"Alto","Bajo")</f>
        <v>Bajo</v>
      </c>
      <c r="AR1539" s="22" t="str">
        <f aca="false">AP1539&amp;" Potencial / "&amp;AQ1539&amp;" Share"</f>
        <v>Alto Potencial / Bajo Share</v>
      </c>
      <c r="AS1539" s="22" t="str">
        <f aca="false">IF(Q1539="Sí",IF(AO1539&gt;=Resumen!$B$29,"Alto","Bajo"),"")</f>
        <v>Bajo</v>
      </c>
      <c r="AT1539" s="22" t="str">
        <f aca="false">IF(AS1539&lt;&gt;"",AP1539&amp;" Potencial / "&amp;AS1539&amp;" Share","")</f>
        <v>Alto Potencial / Bajo Share</v>
      </c>
      <c r="AU1539" s="22" t="str">
        <f aca="false">IF(AH1539="","Sin dato",IF(AH1539-AO1539&gt;Resumen!$B$6,"Sobre-exhibido",IF(AO1539-AH1539&gt;Resumen!$B$6,"Sub-exhibido","En línea")))</f>
        <v>Sobre-exhibido</v>
      </c>
      <c r="AV1539" s="22" t="n">
        <f aca="false">IF(AT1539="","",IF(AT1539="Alto Potencial / Bajo Share",1,IF(AT1539="Alto Potencial / Alto Share",2,IF(AT1539="Bajo Potencial / Alto Share",3,4))))</f>
        <v>1</v>
      </c>
      <c r="AW1539" s="22" t="str">
        <f aca="false">IF(Q1539="No","Sin competencia directa",IF(AV1539=1,"1 - Foco Conquista (Alto Pot / Bajo Share)",IF(AV1539=2,"2 - Foco Defensa (Alto Pot / Alto Share)",IF(AV1539=3,"3 - Monitoreo (Bajo Pot / Alto Share)","4 - Baja Prioridad (Bajo Pot / Bajo Share)"))))</f>
        <v>1 - Foco Conquista (Alto Pot / Bajo Share)</v>
      </c>
      <c r="AX1539" s="12" t="str">
        <f aca="false">IF(OR(IFERROR(AND(W1539&lt;&gt;"",Y1539&lt;&gt;"",Y1539-W1539&gt;Resumen!$B$8),FALSE()),IFERROR(AND(X1539&lt;&gt;"",Y1539&lt;&gt;"",Y1539-X1539&gt;Resumen!$B$8),FALSE())),MAX(IF(IFERROR(AND(W1539&lt;&gt;"",Y1539&lt;&gt;"",Y1539-W1539&gt;Resumen!$B$8),FALSE()),Y1539-W1539,0),IF(IFERROR(AND(X1539&lt;&gt;"",Y1539&lt;&gt;"",Y1539-X1539&gt;Resumen!$B$8),FALSE()),Y1539-X1539,0)),"")</f>
        <v/>
      </c>
      <c r="AY1539" s="22" t="str">
        <f aca="false">IF(OR(IFERROR(AND(W1539&lt;&gt;"",Y1539&lt;&gt;"",Y1539-W1539&gt;Resumen!$B$8),FALSE()),IFERROR(AND(X1539&lt;&gt;"",Y1539&lt;&gt;"",Y1539-X1539&gt;Resumen!$B$8),FALSE())),TRIM("Lays tiene mayor markup que "&amp;IF(IFERROR(AND(W1539&lt;&gt;"",Y1539&lt;&gt;"",Y1539-W1539&gt;Resumen!$B$8),FALSE()),"Quento ","")&amp;IF(IFERROR(AND(X1539&lt;&gt;"",Y1539&lt;&gt;"",Y1539-X1539&gt;Resumen!$B$8),FALSE()),"Julicroc ","")&amp;"en este PDV"),"")</f>
        <v/>
      </c>
      <c r="AZ1539" s="22" t="str">
        <f aca="false">IF(COUNTIF('Plan Pehuamar - Lista'!$A$2:$A$167,A1539)&gt;0,"Sí","No")</f>
        <v>No</v>
      </c>
      <c r="BA1539" s="22" t="str">
        <f aca="false">IF(COUNTIF('Plan Combo 9+1'!$A$2:$A$226,A1539)&gt;0,"Sí","No")</f>
        <v>Sí</v>
      </c>
      <c r="BB1539" s="22" t="str">
        <f aca="false">IF(AH1539="","No",IF(BA1539="Sí",IF((AO1539-AH1539)&gt;Resumen!$B$6,"Sí","No"),IF((AO1539-AH1539)&gt;=Resumen!$B$132,"Sí","No")))</f>
        <v>No</v>
      </c>
      <c r="BC1539" s="22" t="str">
        <f aca="false">IF(AND(N1539="Sí",AL1539="Sí",AI1539=0),"Sí","No")</f>
        <v>No</v>
      </c>
      <c r="BD1539" s="22" t="str">
        <f aca="false">IF(COUNTIF('Plan 9+1 (con Pehuamar)'!$A$2:$A$227,A1539)&gt;0,"Sí","No")</f>
        <v>No</v>
      </c>
    </row>
    <row r="1540" customFormat="false" ht="15" hidden="false" customHeight="true" outlineLevel="0" collapsed="false">
      <c r="A1540" s="6" t="n">
        <v>402426</v>
      </c>
      <c r="B1540" s="6" t="n">
        <v>7</v>
      </c>
      <c r="C1540" s="6" t="n">
        <v>705</v>
      </c>
      <c r="D1540" s="6" t="s">
        <v>398</v>
      </c>
      <c r="E1540" s="6" t="s">
        <v>1707</v>
      </c>
      <c r="F1540" s="6" t="s">
        <v>201</v>
      </c>
      <c r="G1540" s="6" t="s">
        <v>129</v>
      </c>
      <c r="H1540" s="6" t="s">
        <v>197</v>
      </c>
      <c r="I1540" s="27" t="n">
        <v>20</v>
      </c>
      <c r="J1540" s="27" t="n">
        <v>0</v>
      </c>
      <c r="K1540" s="27" t="n">
        <v>15</v>
      </c>
      <c r="L1540" s="28" t="n">
        <f aca="false">I1540+J1540</f>
        <v>20</v>
      </c>
      <c r="M1540" s="28" t="n">
        <f aca="false">L1540+K1540</f>
        <v>35</v>
      </c>
      <c r="N1540" s="22" t="str">
        <f aca="false">IF(I1540&gt;0,"Sí","No")</f>
        <v>Sí</v>
      </c>
      <c r="O1540" s="22" t="str">
        <f aca="false">IF(J1540&gt;0,"Sí","No")</f>
        <v>No</v>
      </c>
      <c r="P1540" s="22" t="str">
        <f aca="false">IF(K1540&gt;0,"Sí","No")</f>
        <v>Sí</v>
      </c>
      <c r="Q1540" s="22" t="str">
        <f aca="false">IF(OR(I1540&gt;0,J1540&gt;0),"Sí","No")</f>
        <v>Sí</v>
      </c>
      <c r="R1540" s="27" t="n">
        <v>1800</v>
      </c>
      <c r="S1540" s="27" t="n">
        <v>2800</v>
      </c>
      <c r="T1540" s="27"/>
      <c r="U1540" s="27"/>
      <c r="V1540" s="27" t="n">
        <v>3500</v>
      </c>
      <c r="W1540" s="12" t="n">
        <f aca="false">IF(AND(I1540&gt;0,R1540&gt;0),(S1540-R1540)/R1540,"")</f>
        <v>0.555555555555556</v>
      </c>
      <c r="X1540" s="12" t="str">
        <f aca="false">IF(AND(J1540&gt;0,T1540&gt;0),(U1540-T1540)/T1540,"")</f>
        <v/>
      </c>
      <c r="Y1540" s="12" t="n">
        <f aca="false">IF(AND(K1540&gt;0,V1540&gt;0),(V1540-Resumen!$B$7)/Resumen!$B$7,"")</f>
        <v>0.4</v>
      </c>
      <c r="Z1540" s="28" t="n">
        <f aca="false">IF(AND(K1540&gt;0,I1540&gt;0,V1540&gt;0,S1540&gt;0),V1540-S1540,"")</f>
        <v>700</v>
      </c>
      <c r="AA1540" s="12" t="n">
        <f aca="false">IF(Z1540&lt;&gt;"",Z1540/S1540,"")</f>
        <v>0.25</v>
      </c>
      <c r="AB1540" s="28" t="str">
        <f aca="false">IF(AND(K1540&gt;0,J1540&gt;0,V1540&gt;0,U1540&gt;0),V1540-U1540,"")</f>
        <v/>
      </c>
      <c r="AC1540" s="12" t="str">
        <f aca="false">IF(AB1540&lt;&gt;"",AB1540/U1540,"")</f>
        <v/>
      </c>
      <c r="AD1540" s="27" t="n">
        <v>3</v>
      </c>
      <c r="AE1540" s="27" t="n">
        <v>5</v>
      </c>
      <c r="AF1540" s="27" t="n">
        <v>0</v>
      </c>
      <c r="AG1540" s="28" t="n">
        <f aca="false">AD1540+AE1540+AF1540</f>
        <v>8</v>
      </c>
      <c r="AH1540" s="12" t="n">
        <f aca="false">IF(AG1540&gt;0,AD1540/AG1540,"")</f>
        <v>0.375</v>
      </c>
      <c r="AI1540" s="27" t="n">
        <v>1</v>
      </c>
      <c r="AJ1540" s="27" t="n">
        <v>1</v>
      </c>
      <c r="AK1540" s="27" t="n">
        <v>0</v>
      </c>
      <c r="AL1540" s="22" t="str">
        <f aca="false">IF(OR(AJ1540&gt;0,AK1540&gt;0),"Sí","No")</f>
        <v>Sí</v>
      </c>
      <c r="AM1540" s="6" t="s">
        <v>198</v>
      </c>
      <c r="AN1540" s="6"/>
      <c r="AO1540" s="12" t="n">
        <f aca="false">IF(M1540&gt;0,K1540/M1540,"")</f>
        <v>0.428571428571429</v>
      </c>
      <c r="AP1540" s="22" t="str">
        <f aca="false">IF(M1540&gt;=Resumen!$B$5,"Alto","Bajo")</f>
        <v>Bajo</v>
      </c>
      <c r="AQ1540" s="22" t="str">
        <f aca="false">IF(AO1540&gt;=Resumen!$B$28,"Alto","Bajo")</f>
        <v>Alto</v>
      </c>
      <c r="AR1540" s="22" t="str">
        <f aca="false">AP1540&amp;" Potencial / "&amp;AQ1540&amp;" Share"</f>
        <v>Bajo Potencial / Alto Share</v>
      </c>
      <c r="AS1540" s="22" t="str">
        <f aca="false">IF(Q1540="Sí",IF(AO1540&gt;=Resumen!$B$29,"Alto","Bajo"),"")</f>
        <v>Bajo</v>
      </c>
      <c r="AT1540" s="22" t="str">
        <f aca="false">IF(AS1540&lt;&gt;"",AP1540&amp;" Potencial / "&amp;AS1540&amp;" Share","")</f>
        <v>Bajo Potencial / Bajo Share</v>
      </c>
      <c r="AU1540" s="22" t="str">
        <f aca="false">IF(AH1540="","Sin dato",IF(AH1540-AO1540&gt;Resumen!$B$6,"Sobre-exhibido",IF(AO1540-AH1540&gt;Resumen!$B$6,"Sub-exhibido","En línea")))</f>
        <v>Sub-exhibido</v>
      </c>
      <c r="AV1540" s="22" t="n">
        <f aca="false">IF(AT1540="","",IF(AT1540="Alto Potencial / Bajo Share",1,IF(AT1540="Alto Potencial / Alto Share",2,IF(AT1540="Bajo Potencial / Alto Share",3,4))))</f>
        <v>4</v>
      </c>
      <c r="AW1540" s="22" t="str">
        <f aca="false">IF(Q1540="No","Sin competencia directa",IF(AV1540=1,"1 - Foco Conquista (Alto Pot / Bajo Share)",IF(AV1540=2,"2 - Foco Defensa (Alto Pot / Alto Share)",IF(AV1540=3,"3 - Monitoreo (Bajo Pot / Alto Share)","4 - Baja Prioridad (Bajo Pot / Bajo Share)"))))</f>
        <v>4 - Baja Prioridad (Bajo Pot / Bajo Share)</v>
      </c>
      <c r="AX1540" s="12" t="str">
        <f aca="false">IF(OR(IFERROR(AND(W1540&lt;&gt;"",Y1540&lt;&gt;"",Y1540-W1540&gt;Resumen!$B$8),FALSE()),IFERROR(AND(X1540&lt;&gt;"",Y1540&lt;&gt;"",Y1540-X1540&gt;Resumen!$B$8),FALSE())),MAX(IF(IFERROR(AND(W1540&lt;&gt;"",Y1540&lt;&gt;"",Y1540-W1540&gt;Resumen!$B$8),FALSE()),Y1540-W1540,0),IF(IFERROR(AND(X1540&lt;&gt;"",Y1540&lt;&gt;"",Y1540-X1540&gt;Resumen!$B$8),FALSE()),Y1540-X1540,0)),"")</f>
        <v/>
      </c>
      <c r="AY1540" s="22" t="str">
        <f aca="false">IF(OR(IFERROR(AND(W1540&lt;&gt;"",Y1540&lt;&gt;"",Y1540-W1540&gt;Resumen!$B$8),FALSE()),IFERROR(AND(X1540&lt;&gt;"",Y1540&lt;&gt;"",Y1540-X1540&gt;Resumen!$B$8),FALSE())),TRIM("Lays tiene mayor markup que "&amp;IF(IFERROR(AND(W1540&lt;&gt;"",Y1540&lt;&gt;"",Y1540-W1540&gt;Resumen!$B$8),FALSE()),"Quento ","")&amp;IF(IFERROR(AND(X1540&lt;&gt;"",Y1540&lt;&gt;"",Y1540-X1540&gt;Resumen!$B$8),FALSE()),"Julicroc ","")&amp;"en este PDV"),"")</f>
        <v/>
      </c>
      <c r="AZ1540" s="22" t="str">
        <f aca="false">IF(COUNTIF('Plan Pehuamar - Lista'!$A$2:$A$167,A1540)&gt;0,"Sí","No")</f>
        <v>No</v>
      </c>
      <c r="BA1540" s="22" t="str">
        <f aca="false">IF(COUNTIF('Plan Combo 9+1'!$A$2:$A$226,A1540)&gt;0,"Sí","No")</f>
        <v>No</v>
      </c>
      <c r="BB1540" s="22" t="str">
        <f aca="false">IF(AH1540="","No",IF(BA1540="Sí",IF((AO1540-AH1540)&gt;Resumen!$B$6,"Sí","No"),IF((AO1540-AH1540)&gt;=Resumen!$B$132,"Sí","No")))</f>
        <v>No</v>
      </c>
      <c r="BC1540" s="22" t="str">
        <f aca="false">IF(AND(N1540="Sí",AL1540="Sí",AI1540=0),"Sí","No")</f>
        <v>No</v>
      </c>
      <c r="BD1540" s="22" t="str">
        <f aca="false">IF(COUNTIF('Plan 9+1 (con Pehuamar)'!$A$2:$A$227,A1540)&gt;0,"Sí","No")</f>
        <v>No</v>
      </c>
    </row>
    <row r="1541" customFormat="false" ht="15" hidden="false" customHeight="true" outlineLevel="0" collapsed="false">
      <c r="A1541" s="6" t="n">
        <v>402462</v>
      </c>
      <c r="B1541" s="6" t="n">
        <v>7</v>
      </c>
      <c r="C1541" s="6" t="n">
        <v>705</v>
      </c>
      <c r="D1541" s="6" t="s">
        <v>398</v>
      </c>
      <c r="E1541" s="6" t="s">
        <v>1708</v>
      </c>
      <c r="F1541" s="6" t="s">
        <v>201</v>
      </c>
      <c r="G1541" s="6" t="s">
        <v>129</v>
      </c>
      <c r="H1541" s="6" t="s">
        <v>197</v>
      </c>
      <c r="I1541" s="27" t="n">
        <v>30</v>
      </c>
      <c r="J1541" s="27" t="n">
        <v>0</v>
      </c>
      <c r="K1541" s="27" t="n">
        <v>25</v>
      </c>
      <c r="L1541" s="28" t="n">
        <f aca="false">I1541+J1541</f>
        <v>30</v>
      </c>
      <c r="M1541" s="28" t="n">
        <f aca="false">L1541+K1541</f>
        <v>55</v>
      </c>
      <c r="N1541" s="22" t="str">
        <f aca="false">IF(I1541&gt;0,"Sí","No")</f>
        <v>Sí</v>
      </c>
      <c r="O1541" s="22" t="str">
        <f aca="false">IF(J1541&gt;0,"Sí","No")</f>
        <v>No</v>
      </c>
      <c r="P1541" s="22" t="str">
        <f aca="false">IF(K1541&gt;0,"Sí","No")</f>
        <v>Sí</v>
      </c>
      <c r="Q1541" s="22" t="str">
        <f aca="false">IF(OR(I1541&gt;0,J1541&gt;0),"Sí","No")</f>
        <v>Sí</v>
      </c>
      <c r="R1541" s="27" t="n">
        <v>1800</v>
      </c>
      <c r="S1541" s="27" t="n">
        <v>2800</v>
      </c>
      <c r="T1541" s="27"/>
      <c r="U1541" s="27"/>
      <c r="V1541" s="27" t="n">
        <v>3500</v>
      </c>
      <c r="W1541" s="12" t="n">
        <f aca="false">IF(AND(I1541&gt;0,R1541&gt;0),(S1541-R1541)/R1541,"")</f>
        <v>0.555555555555556</v>
      </c>
      <c r="X1541" s="12" t="str">
        <f aca="false">IF(AND(J1541&gt;0,T1541&gt;0),(U1541-T1541)/T1541,"")</f>
        <v/>
      </c>
      <c r="Y1541" s="12" t="n">
        <f aca="false">IF(AND(K1541&gt;0,V1541&gt;0),(V1541-Resumen!$B$7)/Resumen!$B$7,"")</f>
        <v>0.4</v>
      </c>
      <c r="Z1541" s="28" t="n">
        <f aca="false">IF(AND(K1541&gt;0,I1541&gt;0,V1541&gt;0,S1541&gt;0),V1541-S1541,"")</f>
        <v>700</v>
      </c>
      <c r="AA1541" s="12" t="n">
        <f aca="false">IF(Z1541&lt;&gt;"",Z1541/S1541,"")</f>
        <v>0.25</v>
      </c>
      <c r="AB1541" s="28" t="str">
        <f aca="false">IF(AND(K1541&gt;0,J1541&gt;0,V1541&gt;0,U1541&gt;0),V1541-U1541,"")</f>
        <v/>
      </c>
      <c r="AC1541" s="12" t="str">
        <f aca="false">IF(AB1541&lt;&gt;"",AB1541/U1541,"")</f>
        <v/>
      </c>
      <c r="AD1541" s="27" t="n">
        <v>4</v>
      </c>
      <c r="AE1541" s="27" t="n">
        <v>6</v>
      </c>
      <c r="AF1541" s="27" t="n">
        <v>0</v>
      </c>
      <c r="AG1541" s="28" t="n">
        <f aca="false">AD1541+AE1541+AF1541</f>
        <v>10</v>
      </c>
      <c r="AH1541" s="12" t="n">
        <f aca="false">IF(AG1541&gt;0,AD1541/AG1541,"")</f>
        <v>0.4</v>
      </c>
      <c r="AI1541" s="27" t="n">
        <v>1</v>
      </c>
      <c r="AJ1541" s="27" t="n">
        <v>1</v>
      </c>
      <c r="AK1541" s="27" t="n">
        <v>0</v>
      </c>
      <c r="AL1541" s="22" t="str">
        <f aca="false">IF(OR(AJ1541&gt;0,AK1541&gt;0),"Sí","No")</f>
        <v>Sí</v>
      </c>
      <c r="AM1541" s="6" t="s">
        <v>397</v>
      </c>
      <c r="AN1541" s="6"/>
      <c r="AO1541" s="12" t="n">
        <f aca="false">IF(M1541&gt;0,K1541/M1541,"")</f>
        <v>0.454545454545455</v>
      </c>
      <c r="AP1541" s="22" t="str">
        <f aca="false">IF(M1541&gt;=Resumen!$B$5,"Alto","Bajo")</f>
        <v>Alto</v>
      </c>
      <c r="AQ1541" s="22" t="str">
        <f aca="false">IF(AO1541&gt;=Resumen!$B$28,"Alto","Bajo")</f>
        <v>Alto</v>
      </c>
      <c r="AR1541" s="22" t="str">
        <f aca="false">AP1541&amp;" Potencial / "&amp;AQ1541&amp;" Share"</f>
        <v>Alto Potencial / Alto Share</v>
      </c>
      <c r="AS1541" s="22" t="str">
        <f aca="false">IF(Q1541="Sí",IF(AO1541&gt;=Resumen!$B$29,"Alto","Bajo"),"")</f>
        <v>Bajo</v>
      </c>
      <c r="AT1541" s="22" t="str">
        <f aca="false">IF(AS1541&lt;&gt;"",AP1541&amp;" Potencial / "&amp;AS1541&amp;" Share","")</f>
        <v>Alto Potencial / Bajo Share</v>
      </c>
      <c r="AU1541" s="22" t="str">
        <f aca="false">IF(AH1541="","Sin dato",IF(AH1541-AO1541&gt;Resumen!$B$6,"Sobre-exhibido",IF(AO1541-AH1541&gt;Resumen!$B$6,"Sub-exhibido","En línea")))</f>
        <v>Sub-exhibido</v>
      </c>
      <c r="AV1541" s="22" t="n">
        <f aca="false">IF(AT1541="","",IF(AT1541="Alto Potencial / Bajo Share",1,IF(AT1541="Alto Potencial / Alto Share",2,IF(AT1541="Bajo Potencial / Alto Share",3,4))))</f>
        <v>1</v>
      </c>
      <c r="AW1541" s="22" t="str">
        <f aca="false">IF(Q1541="No","Sin competencia directa",IF(AV1541=1,"1 - Foco Conquista (Alto Pot / Bajo Share)",IF(AV1541=2,"2 - Foco Defensa (Alto Pot / Alto Share)",IF(AV1541=3,"3 - Monitoreo (Bajo Pot / Alto Share)","4 - Baja Prioridad (Bajo Pot / Bajo Share)"))))</f>
        <v>1 - Foco Conquista (Alto Pot / Bajo Share)</v>
      </c>
      <c r="AX1541" s="12" t="str">
        <f aca="false">IF(OR(IFERROR(AND(W1541&lt;&gt;"",Y1541&lt;&gt;"",Y1541-W1541&gt;Resumen!$B$8),FALSE()),IFERROR(AND(X1541&lt;&gt;"",Y1541&lt;&gt;"",Y1541-X1541&gt;Resumen!$B$8),FALSE())),MAX(IF(IFERROR(AND(W1541&lt;&gt;"",Y1541&lt;&gt;"",Y1541-W1541&gt;Resumen!$B$8),FALSE()),Y1541-W1541,0),IF(IFERROR(AND(X1541&lt;&gt;"",Y1541&lt;&gt;"",Y1541-X1541&gt;Resumen!$B$8),FALSE()),Y1541-X1541,0)),"")</f>
        <v/>
      </c>
      <c r="AY1541" s="22" t="str">
        <f aca="false">IF(OR(IFERROR(AND(W1541&lt;&gt;"",Y1541&lt;&gt;"",Y1541-W1541&gt;Resumen!$B$8),FALSE()),IFERROR(AND(X1541&lt;&gt;"",Y1541&lt;&gt;"",Y1541-X1541&gt;Resumen!$B$8),FALSE())),TRIM("Lays tiene mayor markup que "&amp;IF(IFERROR(AND(W1541&lt;&gt;"",Y1541&lt;&gt;"",Y1541-W1541&gt;Resumen!$B$8),FALSE()),"Quento ","")&amp;IF(IFERROR(AND(X1541&lt;&gt;"",Y1541&lt;&gt;"",Y1541-X1541&gt;Resumen!$B$8),FALSE()),"Julicroc ","")&amp;"en este PDV"),"")</f>
        <v/>
      </c>
      <c r="AZ1541" s="22" t="str">
        <f aca="false">IF(COUNTIF('Plan Pehuamar - Lista'!$A$2:$A$167,A1541)&gt;0,"Sí","No")</f>
        <v>No</v>
      </c>
      <c r="BA1541" s="22" t="str">
        <f aca="false">IF(COUNTIF('Plan Combo 9+1'!$A$2:$A$226,A1541)&gt;0,"Sí","No")</f>
        <v>No</v>
      </c>
      <c r="BB1541" s="22" t="str">
        <f aca="false">IF(AH1541="","No",IF(BA1541="Sí",IF((AO1541-AH1541)&gt;Resumen!$B$6,"Sí","No"),IF((AO1541-AH1541)&gt;=Resumen!$B$132,"Sí","No")))</f>
        <v>No</v>
      </c>
      <c r="BC1541" s="22" t="str">
        <f aca="false">IF(AND(N1541="Sí",AL1541="Sí",AI1541=0),"Sí","No")</f>
        <v>No</v>
      </c>
      <c r="BD1541" s="22" t="str">
        <f aca="false">IF(COUNTIF('Plan 9+1 (con Pehuamar)'!$A$2:$A$227,A1541)&gt;0,"Sí","No")</f>
        <v>No</v>
      </c>
    </row>
    <row r="1542" customFormat="false" ht="15" hidden="false" customHeight="true" outlineLevel="0" collapsed="false">
      <c r="A1542" s="6" t="n">
        <v>402470</v>
      </c>
      <c r="B1542" s="6" t="n">
        <v>7</v>
      </c>
      <c r="C1542" s="6" t="n">
        <v>705</v>
      </c>
      <c r="D1542" s="6" t="s">
        <v>398</v>
      </c>
      <c r="E1542" s="6" t="s">
        <v>1709</v>
      </c>
      <c r="F1542" s="6" t="s">
        <v>201</v>
      </c>
      <c r="G1542" s="6" t="s">
        <v>129</v>
      </c>
      <c r="H1542" s="6" t="s">
        <v>197</v>
      </c>
      <c r="I1542" s="27" t="n">
        <v>0</v>
      </c>
      <c r="J1542" s="27" t="n">
        <v>0</v>
      </c>
      <c r="K1542" s="27" t="n">
        <v>0.1</v>
      </c>
      <c r="L1542" s="28" t="n">
        <f aca="false">I1542+J1542</f>
        <v>0</v>
      </c>
      <c r="M1542" s="28" t="n">
        <f aca="false">L1542+K1542</f>
        <v>0.1</v>
      </c>
      <c r="N1542" s="22" t="str">
        <f aca="false">IF(I1542&gt;0,"Sí","No")</f>
        <v>No</v>
      </c>
      <c r="O1542" s="22" t="str">
        <f aca="false">IF(J1542&gt;0,"Sí","No")</f>
        <v>No</v>
      </c>
      <c r="P1542" s="22" t="str">
        <f aca="false">IF(K1542&gt;0,"Sí","No")</f>
        <v>Sí</v>
      </c>
      <c r="Q1542" s="22" t="str">
        <f aca="false">IF(OR(I1542&gt;0,J1542&gt;0),"Sí","No")</f>
        <v>No</v>
      </c>
      <c r="R1542" s="27"/>
      <c r="S1542" s="27"/>
      <c r="T1542" s="27"/>
      <c r="U1542" s="27"/>
      <c r="V1542" s="27"/>
      <c r="W1542" s="12" t="str">
        <f aca="false">IF(AND(I1542&gt;0,R1542&gt;0),(S1542-R1542)/R1542,"")</f>
        <v/>
      </c>
      <c r="X1542" s="12" t="str">
        <f aca="false">IF(AND(J1542&gt;0,T1542&gt;0),(U1542-T1542)/T1542,"")</f>
        <v/>
      </c>
      <c r="Y1542" s="12" t="str">
        <f aca="false">IF(AND(K1542&gt;0,V1542&gt;0),(V1542-Resumen!$B$7)/Resumen!$B$7,"")</f>
        <v/>
      </c>
      <c r="Z1542" s="28" t="str">
        <f aca="false">IF(AND(K1542&gt;0,I1542&gt;0,V1542&gt;0,S1542&gt;0),V1542-S1542,"")</f>
        <v/>
      </c>
      <c r="AA1542" s="12" t="str">
        <f aca="false">IF(Z1542&lt;&gt;"",Z1542/S1542,"")</f>
        <v/>
      </c>
      <c r="AB1542" s="28" t="str">
        <f aca="false">IF(AND(K1542&gt;0,J1542&gt;0,V1542&gt;0,U1542&gt;0),V1542-U1542,"")</f>
        <v/>
      </c>
      <c r="AC1542" s="12" t="str">
        <f aca="false">IF(AB1542&lt;&gt;"",AB1542/U1542,"")</f>
        <v/>
      </c>
      <c r="AD1542" s="27" t="n">
        <v>0</v>
      </c>
      <c r="AE1542" s="27" t="n">
        <v>0</v>
      </c>
      <c r="AF1542" s="27" t="n">
        <v>0</v>
      </c>
      <c r="AG1542" s="28" t="n">
        <f aca="false">AD1542+AE1542+AF1542</f>
        <v>0</v>
      </c>
      <c r="AH1542" s="12" t="str">
        <f aca="false">IF(AG1542&gt;0,AD1542/AG1542,"")</f>
        <v/>
      </c>
      <c r="AI1542" s="27" t="n">
        <v>0</v>
      </c>
      <c r="AJ1542" s="27" t="n">
        <v>0</v>
      </c>
      <c r="AK1542" s="27" t="n">
        <v>0</v>
      </c>
      <c r="AL1542" s="22" t="str">
        <f aca="false">IF(OR(AJ1542&gt;0,AK1542&gt;0),"Sí","No")</f>
        <v>No</v>
      </c>
      <c r="AM1542" s="6"/>
      <c r="AN1542" s="6"/>
      <c r="AO1542" s="12" t="n">
        <f aca="false">IF(M1542&gt;0,K1542/M1542,"")</f>
        <v>1</v>
      </c>
      <c r="AP1542" s="22" t="str">
        <f aca="false">IF(M1542&gt;=Resumen!$B$5,"Alto","Bajo")</f>
        <v>Bajo</v>
      </c>
      <c r="AQ1542" s="22" t="str">
        <f aca="false">IF(AO1542&gt;=Resumen!$B$28,"Alto","Bajo")</f>
        <v>Alto</v>
      </c>
      <c r="AR1542" s="22" t="str">
        <f aca="false">AP1542&amp;" Potencial / "&amp;AQ1542&amp;" Share"</f>
        <v>Bajo Potencial / Alto Share</v>
      </c>
      <c r="AS1542" s="22" t="str">
        <f aca="false">IF(Q1542="Sí",IF(AO1542&gt;=Resumen!$B$29,"Alto","Bajo"),"")</f>
        <v/>
      </c>
      <c r="AT1542" s="22" t="str">
        <f aca="false">IF(AS1542&lt;&gt;"",AP1542&amp;" Potencial / "&amp;AS1542&amp;" Share","")</f>
        <v/>
      </c>
      <c r="AU1542" s="22" t="str">
        <f aca="false">IF(AH1542="","Sin dato",IF(AH1542-AO1542&gt;Resumen!$B$6,"Sobre-exhibido",IF(AO1542-AH1542&gt;Resumen!$B$6,"Sub-exhibido","En línea")))</f>
        <v>Sin dato</v>
      </c>
      <c r="AV1542" s="22" t="str">
        <f aca="false">IF(AT1542="","",IF(AT1542="Alto Potencial / Bajo Share",1,IF(AT1542="Alto Potencial / Alto Share",2,IF(AT1542="Bajo Potencial / Alto Share",3,4))))</f>
        <v/>
      </c>
      <c r="AW1542" s="22" t="str">
        <f aca="false">IF(Q1542="No","Sin competencia directa",IF(AV1542=1,"1 - Foco Conquista (Alto Pot / Bajo Share)",IF(AV1542=2,"2 - Foco Defensa (Alto Pot / Alto Share)",IF(AV1542=3,"3 - Monitoreo (Bajo Pot / Alto Share)","4 - Baja Prioridad (Bajo Pot / Bajo Share)"))))</f>
        <v>Sin competencia directa</v>
      </c>
      <c r="AX1542" s="12" t="str">
        <f aca="false">IF(OR(IFERROR(AND(W1542&lt;&gt;"",Y1542&lt;&gt;"",Y1542-W1542&gt;Resumen!$B$8),FALSE()),IFERROR(AND(X1542&lt;&gt;"",Y1542&lt;&gt;"",Y1542-X1542&gt;Resumen!$B$8),FALSE())),MAX(IF(IFERROR(AND(W1542&lt;&gt;"",Y1542&lt;&gt;"",Y1542-W1542&gt;Resumen!$B$8),FALSE()),Y1542-W1542,0),IF(IFERROR(AND(X1542&lt;&gt;"",Y1542&lt;&gt;"",Y1542-X1542&gt;Resumen!$B$8),FALSE()),Y1542-X1542,0)),"")</f>
        <v/>
      </c>
      <c r="AY1542" s="22" t="str">
        <f aca="false">IF(OR(IFERROR(AND(W1542&lt;&gt;"",Y1542&lt;&gt;"",Y1542-W1542&gt;Resumen!$B$8),FALSE()),IFERROR(AND(X1542&lt;&gt;"",Y1542&lt;&gt;"",Y1542-X1542&gt;Resumen!$B$8),FALSE())),TRIM("Lays tiene mayor markup que "&amp;IF(IFERROR(AND(W1542&lt;&gt;"",Y1542&lt;&gt;"",Y1542-W1542&gt;Resumen!$B$8),FALSE()),"Quento ","")&amp;IF(IFERROR(AND(X1542&lt;&gt;"",Y1542&lt;&gt;"",Y1542-X1542&gt;Resumen!$B$8),FALSE()),"Julicroc ","")&amp;"en este PDV"),"")</f>
        <v/>
      </c>
      <c r="AZ1542" s="22" t="str">
        <f aca="false">IF(COUNTIF('Plan Pehuamar - Lista'!$A$2:$A$167,A1542)&gt;0,"Sí","No")</f>
        <v>No</v>
      </c>
      <c r="BA1542" s="22" t="str">
        <f aca="false">IF(COUNTIF('Plan Combo 9+1'!$A$2:$A$226,A1542)&gt;0,"Sí","No")</f>
        <v>No</v>
      </c>
      <c r="BB1542" s="22" t="str">
        <f aca="false">IF(AH1542="","No",IF(BA1542="Sí",IF((AO1542-AH1542)&gt;Resumen!$B$6,"Sí","No"),IF((AO1542-AH1542)&gt;=Resumen!$B$132,"Sí","No")))</f>
        <v>No</v>
      </c>
      <c r="BC1542" s="22" t="str">
        <f aca="false">IF(AND(N1542="Sí",AL1542="Sí",AI1542=0),"Sí","No")</f>
        <v>No</v>
      </c>
      <c r="BD1542" s="22" t="str">
        <f aca="false">IF(COUNTIF('Plan 9+1 (con Pehuamar)'!$A$2:$A$227,A1542)&gt;0,"Sí","No")</f>
        <v>No</v>
      </c>
    </row>
    <row r="1543" customFormat="false" ht="15" hidden="false" customHeight="true" outlineLevel="0" collapsed="false">
      <c r="A1543" s="6" t="n">
        <v>402474</v>
      </c>
      <c r="B1543" s="6" t="n">
        <v>7</v>
      </c>
      <c r="C1543" s="6" t="n">
        <v>705</v>
      </c>
      <c r="D1543" s="6" t="s">
        <v>398</v>
      </c>
      <c r="E1543" s="6" t="s">
        <v>1710</v>
      </c>
      <c r="F1543" s="6" t="s">
        <v>201</v>
      </c>
      <c r="G1543" s="6" t="s">
        <v>129</v>
      </c>
      <c r="H1543" s="6" t="s">
        <v>197</v>
      </c>
      <c r="I1543" s="27" t="n">
        <v>40</v>
      </c>
      <c r="J1543" s="27" t="n">
        <v>0</v>
      </c>
      <c r="K1543" s="27" t="n">
        <v>35</v>
      </c>
      <c r="L1543" s="28" t="n">
        <f aca="false">I1543+J1543</f>
        <v>40</v>
      </c>
      <c r="M1543" s="28" t="n">
        <f aca="false">L1543+K1543</f>
        <v>75</v>
      </c>
      <c r="N1543" s="22" t="str">
        <f aca="false">IF(I1543&gt;0,"Sí","No")</f>
        <v>Sí</v>
      </c>
      <c r="O1543" s="22" t="str">
        <f aca="false">IF(J1543&gt;0,"Sí","No")</f>
        <v>No</v>
      </c>
      <c r="P1543" s="22" t="str">
        <f aca="false">IF(K1543&gt;0,"Sí","No")</f>
        <v>Sí</v>
      </c>
      <c r="Q1543" s="22" t="str">
        <f aca="false">IF(OR(I1543&gt;0,J1543&gt;0),"Sí","No")</f>
        <v>Sí</v>
      </c>
      <c r="R1543" s="27" t="n">
        <v>1800</v>
      </c>
      <c r="S1543" s="27" t="n">
        <v>2800</v>
      </c>
      <c r="T1543" s="27"/>
      <c r="U1543" s="27"/>
      <c r="V1543" s="27" t="n">
        <v>3500</v>
      </c>
      <c r="W1543" s="12" t="n">
        <f aca="false">IF(AND(I1543&gt;0,R1543&gt;0),(S1543-R1543)/R1543,"")</f>
        <v>0.555555555555556</v>
      </c>
      <c r="X1543" s="12" t="str">
        <f aca="false">IF(AND(J1543&gt;0,T1543&gt;0),(U1543-T1543)/T1543,"")</f>
        <v/>
      </c>
      <c r="Y1543" s="12" t="n">
        <f aca="false">IF(AND(K1543&gt;0,V1543&gt;0),(V1543-Resumen!$B$7)/Resumen!$B$7,"")</f>
        <v>0.4</v>
      </c>
      <c r="Z1543" s="28" t="n">
        <f aca="false">IF(AND(K1543&gt;0,I1543&gt;0,V1543&gt;0,S1543&gt;0),V1543-S1543,"")</f>
        <v>700</v>
      </c>
      <c r="AA1543" s="12" t="n">
        <f aca="false">IF(Z1543&lt;&gt;"",Z1543/S1543,"")</f>
        <v>0.25</v>
      </c>
      <c r="AB1543" s="28" t="str">
        <f aca="false">IF(AND(K1543&gt;0,J1543&gt;0,V1543&gt;0,U1543&gt;0),V1543-U1543,"")</f>
        <v/>
      </c>
      <c r="AC1543" s="12" t="str">
        <f aca="false">IF(AB1543&lt;&gt;"",AB1543/U1543,"")</f>
        <v/>
      </c>
      <c r="AD1543" s="27" t="n">
        <v>5</v>
      </c>
      <c r="AE1543" s="27" t="n">
        <v>6</v>
      </c>
      <c r="AF1543" s="27" t="n">
        <v>0</v>
      </c>
      <c r="AG1543" s="28" t="n">
        <f aca="false">AD1543+AE1543+AF1543</f>
        <v>11</v>
      </c>
      <c r="AH1543" s="12" t="n">
        <f aca="false">IF(AG1543&gt;0,AD1543/AG1543,"")</f>
        <v>0.454545454545455</v>
      </c>
      <c r="AI1543" s="27" t="n">
        <v>1</v>
      </c>
      <c r="AJ1543" s="27" t="n">
        <v>1</v>
      </c>
      <c r="AK1543" s="27" t="n">
        <v>0</v>
      </c>
      <c r="AL1543" s="22" t="str">
        <f aca="false">IF(OR(AJ1543&gt;0,AK1543&gt;0),"Sí","No")</f>
        <v>Sí</v>
      </c>
      <c r="AM1543" s="6" t="s">
        <v>198</v>
      </c>
      <c r="AN1543" s="6"/>
      <c r="AO1543" s="12" t="n">
        <f aca="false">IF(M1543&gt;0,K1543/M1543,"")</f>
        <v>0.466666666666667</v>
      </c>
      <c r="AP1543" s="22" t="str">
        <f aca="false">IF(M1543&gt;=Resumen!$B$5,"Alto","Bajo")</f>
        <v>Alto</v>
      </c>
      <c r="AQ1543" s="22" t="str">
        <f aca="false">IF(AO1543&gt;=Resumen!$B$28,"Alto","Bajo")</f>
        <v>Alto</v>
      </c>
      <c r="AR1543" s="22" t="str">
        <f aca="false">AP1543&amp;" Potencial / "&amp;AQ1543&amp;" Share"</f>
        <v>Alto Potencial / Alto Share</v>
      </c>
      <c r="AS1543" s="22" t="str">
        <f aca="false">IF(Q1543="Sí",IF(AO1543&gt;=Resumen!$B$29,"Alto","Bajo"),"")</f>
        <v>Bajo</v>
      </c>
      <c r="AT1543" s="22" t="str">
        <f aca="false">IF(AS1543&lt;&gt;"",AP1543&amp;" Potencial / "&amp;AS1543&amp;" Share","")</f>
        <v>Alto Potencial / Bajo Share</v>
      </c>
      <c r="AU1543" s="22" t="str">
        <f aca="false">IF(AH1543="","Sin dato",IF(AH1543-AO1543&gt;Resumen!$B$6,"Sobre-exhibido",IF(AO1543-AH1543&gt;Resumen!$B$6,"Sub-exhibido","En línea")))</f>
        <v>En línea</v>
      </c>
      <c r="AV1543" s="22" t="n">
        <f aca="false">IF(AT1543="","",IF(AT1543="Alto Potencial / Bajo Share",1,IF(AT1543="Alto Potencial / Alto Share",2,IF(AT1543="Bajo Potencial / Alto Share",3,4))))</f>
        <v>1</v>
      </c>
      <c r="AW1543" s="22" t="str">
        <f aca="false">IF(Q1543="No","Sin competencia directa",IF(AV1543=1,"1 - Foco Conquista (Alto Pot / Bajo Share)",IF(AV1543=2,"2 - Foco Defensa (Alto Pot / Alto Share)",IF(AV1543=3,"3 - Monitoreo (Bajo Pot / Alto Share)","4 - Baja Prioridad (Bajo Pot / Bajo Share)"))))</f>
        <v>1 - Foco Conquista (Alto Pot / Bajo Share)</v>
      </c>
      <c r="AX1543" s="12" t="str">
        <f aca="false">IF(OR(IFERROR(AND(W1543&lt;&gt;"",Y1543&lt;&gt;"",Y1543-W1543&gt;Resumen!$B$8),FALSE()),IFERROR(AND(X1543&lt;&gt;"",Y1543&lt;&gt;"",Y1543-X1543&gt;Resumen!$B$8),FALSE())),MAX(IF(IFERROR(AND(W1543&lt;&gt;"",Y1543&lt;&gt;"",Y1543-W1543&gt;Resumen!$B$8),FALSE()),Y1543-W1543,0),IF(IFERROR(AND(X1543&lt;&gt;"",Y1543&lt;&gt;"",Y1543-X1543&gt;Resumen!$B$8),FALSE()),Y1543-X1543,0)),"")</f>
        <v/>
      </c>
      <c r="AY1543" s="22" t="str">
        <f aca="false">IF(OR(IFERROR(AND(W1543&lt;&gt;"",Y1543&lt;&gt;"",Y1543-W1543&gt;Resumen!$B$8),FALSE()),IFERROR(AND(X1543&lt;&gt;"",Y1543&lt;&gt;"",Y1543-X1543&gt;Resumen!$B$8),FALSE())),TRIM("Lays tiene mayor markup que "&amp;IF(IFERROR(AND(W1543&lt;&gt;"",Y1543&lt;&gt;"",Y1543-W1543&gt;Resumen!$B$8),FALSE()),"Quento ","")&amp;IF(IFERROR(AND(X1543&lt;&gt;"",Y1543&lt;&gt;"",Y1543-X1543&gt;Resumen!$B$8),FALSE()),"Julicroc ","")&amp;"en este PDV"),"")</f>
        <v/>
      </c>
      <c r="AZ1543" s="22" t="str">
        <f aca="false">IF(COUNTIF('Plan Pehuamar - Lista'!$A$2:$A$167,A1543)&gt;0,"Sí","No")</f>
        <v>No</v>
      </c>
      <c r="BA1543" s="22" t="str">
        <f aca="false">IF(COUNTIF('Plan Combo 9+1'!$A$2:$A$226,A1543)&gt;0,"Sí","No")</f>
        <v>No</v>
      </c>
      <c r="BB1543" s="22" t="str">
        <f aca="false">IF(AH1543="","No",IF(BA1543="Sí",IF((AO1543-AH1543)&gt;Resumen!$B$6,"Sí","No"),IF((AO1543-AH1543)&gt;=Resumen!$B$132,"Sí","No")))</f>
        <v>No</v>
      </c>
      <c r="BC1543" s="22" t="str">
        <f aca="false">IF(AND(N1543="Sí",AL1543="Sí",AI1543=0),"Sí","No")</f>
        <v>No</v>
      </c>
      <c r="BD1543" s="22" t="str">
        <f aca="false">IF(COUNTIF('Plan 9+1 (con Pehuamar)'!$A$2:$A$227,A1543)&gt;0,"Sí","No")</f>
        <v>No</v>
      </c>
    </row>
    <row r="1544" customFormat="false" ht="15" hidden="false" customHeight="true" outlineLevel="0" collapsed="false">
      <c r="A1544" s="6" t="n">
        <v>402483</v>
      </c>
      <c r="B1544" s="6" t="n">
        <v>7</v>
      </c>
      <c r="C1544" s="6" t="n">
        <v>705</v>
      </c>
      <c r="D1544" s="6" t="s">
        <v>398</v>
      </c>
      <c r="E1544" s="6" t="s">
        <v>1711</v>
      </c>
      <c r="F1544" s="6" t="s">
        <v>201</v>
      </c>
      <c r="G1544" s="6" t="s">
        <v>129</v>
      </c>
      <c r="H1544" s="6" t="s">
        <v>197</v>
      </c>
      <c r="I1544" s="27" t="n">
        <v>30</v>
      </c>
      <c r="J1544" s="27" t="n">
        <v>0</v>
      </c>
      <c r="K1544" s="27" t="n">
        <v>15</v>
      </c>
      <c r="L1544" s="28" t="n">
        <f aca="false">I1544+J1544</f>
        <v>30</v>
      </c>
      <c r="M1544" s="28" t="n">
        <f aca="false">L1544+K1544</f>
        <v>45</v>
      </c>
      <c r="N1544" s="22" t="str">
        <f aca="false">IF(I1544&gt;0,"Sí","No")</f>
        <v>Sí</v>
      </c>
      <c r="O1544" s="22" t="str">
        <f aca="false">IF(J1544&gt;0,"Sí","No")</f>
        <v>No</v>
      </c>
      <c r="P1544" s="22" t="str">
        <f aca="false">IF(K1544&gt;0,"Sí","No")</f>
        <v>Sí</v>
      </c>
      <c r="Q1544" s="22" t="str">
        <f aca="false">IF(OR(I1544&gt;0,J1544&gt;0),"Sí","No")</f>
        <v>Sí</v>
      </c>
      <c r="R1544" s="27" t="n">
        <v>1800</v>
      </c>
      <c r="S1544" s="27" t="n">
        <v>2800</v>
      </c>
      <c r="T1544" s="27"/>
      <c r="U1544" s="27"/>
      <c r="V1544" s="27" t="n">
        <v>3500</v>
      </c>
      <c r="W1544" s="12" t="n">
        <f aca="false">IF(AND(I1544&gt;0,R1544&gt;0),(S1544-R1544)/R1544,"")</f>
        <v>0.555555555555556</v>
      </c>
      <c r="X1544" s="12" t="str">
        <f aca="false">IF(AND(J1544&gt;0,T1544&gt;0),(U1544-T1544)/T1544,"")</f>
        <v/>
      </c>
      <c r="Y1544" s="12" t="n">
        <f aca="false">IF(AND(K1544&gt;0,V1544&gt;0),(V1544-Resumen!$B$7)/Resumen!$B$7,"")</f>
        <v>0.4</v>
      </c>
      <c r="Z1544" s="28" t="n">
        <f aca="false">IF(AND(K1544&gt;0,I1544&gt;0,V1544&gt;0,S1544&gt;0),V1544-S1544,"")</f>
        <v>700</v>
      </c>
      <c r="AA1544" s="12" t="n">
        <f aca="false">IF(Z1544&lt;&gt;"",Z1544/S1544,"")</f>
        <v>0.25</v>
      </c>
      <c r="AB1544" s="28" t="str">
        <f aca="false">IF(AND(K1544&gt;0,J1544&gt;0,V1544&gt;0,U1544&gt;0),V1544-U1544,"")</f>
        <v/>
      </c>
      <c r="AC1544" s="12" t="str">
        <f aca="false">IF(AB1544&lt;&gt;"",AB1544/U1544,"")</f>
        <v/>
      </c>
      <c r="AD1544" s="27" t="n">
        <v>5</v>
      </c>
      <c r="AE1544" s="27" t="n">
        <v>7</v>
      </c>
      <c r="AF1544" s="27" t="n">
        <v>0</v>
      </c>
      <c r="AG1544" s="28" t="n">
        <f aca="false">AD1544+AE1544+AF1544</f>
        <v>12</v>
      </c>
      <c r="AH1544" s="12" t="n">
        <f aca="false">IF(AG1544&gt;0,AD1544/AG1544,"")</f>
        <v>0.416666666666667</v>
      </c>
      <c r="AI1544" s="27" t="n">
        <v>1</v>
      </c>
      <c r="AJ1544" s="27" t="n">
        <v>1</v>
      </c>
      <c r="AK1544" s="27" t="n">
        <v>0</v>
      </c>
      <c r="AL1544" s="22" t="str">
        <f aca="false">IF(OR(AJ1544&gt;0,AK1544&gt;0),"Sí","No")</f>
        <v>Sí</v>
      </c>
      <c r="AM1544" s="6" t="s">
        <v>198</v>
      </c>
      <c r="AN1544" s="6"/>
      <c r="AO1544" s="12" t="n">
        <f aca="false">IF(M1544&gt;0,K1544/M1544,"")</f>
        <v>0.333333333333333</v>
      </c>
      <c r="AP1544" s="22" t="str">
        <f aca="false">IF(M1544&gt;=Resumen!$B$5,"Alto","Bajo")</f>
        <v>Alto</v>
      </c>
      <c r="AQ1544" s="22" t="str">
        <f aca="false">IF(AO1544&gt;=Resumen!$B$28,"Alto","Bajo")</f>
        <v>Bajo</v>
      </c>
      <c r="AR1544" s="22" t="str">
        <f aca="false">AP1544&amp;" Potencial / "&amp;AQ1544&amp;" Share"</f>
        <v>Alto Potencial / Bajo Share</v>
      </c>
      <c r="AS1544" s="22" t="str">
        <f aca="false">IF(Q1544="Sí",IF(AO1544&gt;=Resumen!$B$29,"Alto","Bajo"),"")</f>
        <v>Bajo</v>
      </c>
      <c r="AT1544" s="22" t="str">
        <f aca="false">IF(AS1544&lt;&gt;"",AP1544&amp;" Potencial / "&amp;AS1544&amp;" Share","")</f>
        <v>Alto Potencial / Bajo Share</v>
      </c>
      <c r="AU1544" s="22" t="str">
        <f aca="false">IF(AH1544="","Sin dato",IF(AH1544-AO1544&gt;Resumen!$B$6,"Sobre-exhibido",IF(AO1544-AH1544&gt;Resumen!$B$6,"Sub-exhibido","En línea")))</f>
        <v>Sobre-exhibido</v>
      </c>
      <c r="AV1544" s="22" t="n">
        <f aca="false">IF(AT1544="","",IF(AT1544="Alto Potencial / Bajo Share",1,IF(AT1544="Alto Potencial / Alto Share",2,IF(AT1544="Bajo Potencial / Alto Share",3,4))))</f>
        <v>1</v>
      </c>
      <c r="AW1544" s="22" t="str">
        <f aca="false">IF(Q1544="No","Sin competencia directa",IF(AV1544=1,"1 - Foco Conquista (Alto Pot / Bajo Share)",IF(AV1544=2,"2 - Foco Defensa (Alto Pot / Alto Share)",IF(AV1544=3,"3 - Monitoreo (Bajo Pot / Alto Share)","4 - Baja Prioridad (Bajo Pot / Bajo Share)"))))</f>
        <v>1 - Foco Conquista (Alto Pot / Bajo Share)</v>
      </c>
      <c r="AX1544" s="12" t="str">
        <f aca="false">IF(OR(IFERROR(AND(W1544&lt;&gt;"",Y1544&lt;&gt;"",Y1544-W1544&gt;Resumen!$B$8),FALSE()),IFERROR(AND(X1544&lt;&gt;"",Y1544&lt;&gt;"",Y1544-X1544&gt;Resumen!$B$8),FALSE())),MAX(IF(IFERROR(AND(W1544&lt;&gt;"",Y1544&lt;&gt;"",Y1544-W1544&gt;Resumen!$B$8),FALSE()),Y1544-W1544,0),IF(IFERROR(AND(X1544&lt;&gt;"",Y1544&lt;&gt;"",Y1544-X1544&gt;Resumen!$B$8),FALSE()),Y1544-X1544,0)),"")</f>
        <v/>
      </c>
      <c r="AY1544" s="22" t="str">
        <f aca="false">IF(OR(IFERROR(AND(W1544&lt;&gt;"",Y1544&lt;&gt;"",Y1544-W1544&gt;Resumen!$B$8),FALSE()),IFERROR(AND(X1544&lt;&gt;"",Y1544&lt;&gt;"",Y1544-X1544&gt;Resumen!$B$8),FALSE())),TRIM("Lays tiene mayor markup que "&amp;IF(IFERROR(AND(W1544&lt;&gt;"",Y1544&lt;&gt;"",Y1544-W1544&gt;Resumen!$B$8),FALSE()),"Quento ","")&amp;IF(IFERROR(AND(X1544&lt;&gt;"",Y1544&lt;&gt;"",Y1544-X1544&gt;Resumen!$B$8),FALSE()),"Julicroc ","")&amp;"en este PDV"),"")</f>
        <v/>
      </c>
      <c r="AZ1544" s="22" t="str">
        <f aca="false">IF(COUNTIF('Plan Pehuamar - Lista'!$A$2:$A$167,A1544)&gt;0,"Sí","No")</f>
        <v>No</v>
      </c>
      <c r="BA1544" s="22" t="str">
        <f aca="false">IF(COUNTIF('Plan Combo 9+1'!$A$2:$A$226,A1544)&gt;0,"Sí","No")</f>
        <v>Sí</v>
      </c>
      <c r="BB1544" s="22" t="str">
        <f aca="false">IF(AH1544="","No",IF(BA1544="Sí",IF((AO1544-AH1544)&gt;Resumen!$B$6,"Sí","No"),IF((AO1544-AH1544)&gt;=Resumen!$B$132,"Sí","No")))</f>
        <v>No</v>
      </c>
      <c r="BC1544" s="22" t="str">
        <f aca="false">IF(AND(N1544="Sí",AL1544="Sí",AI1544=0),"Sí","No")</f>
        <v>No</v>
      </c>
      <c r="BD1544" s="22" t="str">
        <f aca="false">IF(COUNTIF('Plan 9+1 (con Pehuamar)'!$A$2:$A$227,A1544)&gt;0,"Sí","No")</f>
        <v>No</v>
      </c>
    </row>
    <row r="1545" customFormat="false" ht="15" hidden="false" customHeight="true" outlineLevel="0" collapsed="false">
      <c r="A1545" s="6" t="n">
        <v>402846</v>
      </c>
      <c r="B1545" s="6" t="n">
        <v>7</v>
      </c>
      <c r="C1545" s="6" t="n">
        <v>705</v>
      </c>
      <c r="D1545" s="6" t="s">
        <v>398</v>
      </c>
      <c r="E1545" s="6" t="s">
        <v>1712</v>
      </c>
      <c r="F1545" s="6" t="s">
        <v>206</v>
      </c>
      <c r="G1545" s="6" t="s">
        <v>129</v>
      </c>
      <c r="H1545" s="6" t="s">
        <v>197</v>
      </c>
      <c r="I1545" s="27" t="n">
        <v>35</v>
      </c>
      <c r="J1545" s="27" t="n">
        <v>0</v>
      </c>
      <c r="K1545" s="27" t="n">
        <v>40</v>
      </c>
      <c r="L1545" s="28" t="n">
        <f aca="false">I1545+J1545</f>
        <v>35</v>
      </c>
      <c r="M1545" s="28" t="n">
        <f aca="false">L1545+K1545</f>
        <v>75</v>
      </c>
      <c r="N1545" s="22" t="str">
        <f aca="false">IF(I1545&gt;0,"Sí","No")</f>
        <v>Sí</v>
      </c>
      <c r="O1545" s="22" t="str">
        <f aca="false">IF(J1545&gt;0,"Sí","No")</f>
        <v>No</v>
      </c>
      <c r="P1545" s="22" t="str">
        <f aca="false">IF(K1545&gt;0,"Sí","No")</f>
        <v>Sí</v>
      </c>
      <c r="Q1545" s="22" t="str">
        <f aca="false">IF(OR(I1545&gt;0,J1545&gt;0),"Sí","No")</f>
        <v>Sí</v>
      </c>
      <c r="R1545" s="27" t="n">
        <v>1800</v>
      </c>
      <c r="S1545" s="27" t="n">
        <v>2800</v>
      </c>
      <c r="T1545" s="27"/>
      <c r="U1545" s="27"/>
      <c r="V1545" s="27" t="n">
        <v>3500</v>
      </c>
      <c r="W1545" s="12" t="n">
        <f aca="false">IF(AND(I1545&gt;0,R1545&gt;0),(S1545-R1545)/R1545,"")</f>
        <v>0.555555555555556</v>
      </c>
      <c r="X1545" s="12" t="str">
        <f aca="false">IF(AND(J1545&gt;0,T1545&gt;0),(U1545-T1545)/T1545,"")</f>
        <v/>
      </c>
      <c r="Y1545" s="12" t="n">
        <f aca="false">IF(AND(K1545&gt;0,V1545&gt;0),(V1545-Resumen!$B$7)/Resumen!$B$7,"")</f>
        <v>0.4</v>
      </c>
      <c r="Z1545" s="28" t="n">
        <f aca="false">IF(AND(K1545&gt;0,I1545&gt;0,V1545&gt;0,S1545&gt;0),V1545-S1545,"")</f>
        <v>700</v>
      </c>
      <c r="AA1545" s="12" t="n">
        <f aca="false">IF(Z1545&lt;&gt;"",Z1545/S1545,"")</f>
        <v>0.25</v>
      </c>
      <c r="AB1545" s="28" t="str">
        <f aca="false">IF(AND(K1545&gt;0,J1545&gt;0,V1545&gt;0,U1545&gt;0),V1545-U1545,"")</f>
        <v/>
      </c>
      <c r="AC1545" s="12" t="str">
        <f aca="false">IF(AB1545&lt;&gt;"",AB1545/U1545,"")</f>
        <v/>
      </c>
      <c r="AD1545" s="27" t="n">
        <v>7</v>
      </c>
      <c r="AE1545" s="27" t="n">
        <v>5</v>
      </c>
      <c r="AF1545" s="27" t="n">
        <v>0</v>
      </c>
      <c r="AG1545" s="28" t="n">
        <f aca="false">AD1545+AE1545+AF1545</f>
        <v>12</v>
      </c>
      <c r="AH1545" s="12" t="n">
        <f aca="false">IF(AG1545&gt;0,AD1545/AG1545,"")</f>
        <v>0.583333333333333</v>
      </c>
      <c r="AI1545" s="27" t="n">
        <v>1</v>
      </c>
      <c r="AJ1545" s="27" t="n">
        <v>1</v>
      </c>
      <c r="AK1545" s="27" t="n">
        <v>0</v>
      </c>
      <c r="AL1545" s="22" t="str">
        <f aca="false">IF(OR(AJ1545&gt;0,AK1545&gt;0),"Sí","No")</f>
        <v>Sí</v>
      </c>
      <c r="AM1545" s="6" t="s">
        <v>198</v>
      </c>
      <c r="AN1545" s="6"/>
      <c r="AO1545" s="12" t="n">
        <f aca="false">IF(M1545&gt;0,K1545/M1545,"")</f>
        <v>0.533333333333333</v>
      </c>
      <c r="AP1545" s="22" t="str">
        <f aca="false">IF(M1545&gt;=Resumen!$B$5,"Alto","Bajo")</f>
        <v>Alto</v>
      </c>
      <c r="AQ1545" s="22" t="str">
        <f aca="false">IF(AO1545&gt;=Resumen!$B$28,"Alto","Bajo")</f>
        <v>Alto</v>
      </c>
      <c r="AR1545" s="22" t="str">
        <f aca="false">AP1545&amp;" Potencial / "&amp;AQ1545&amp;" Share"</f>
        <v>Alto Potencial / Alto Share</v>
      </c>
      <c r="AS1545" s="22" t="str">
        <f aca="false">IF(Q1545="Sí",IF(AO1545&gt;=Resumen!$B$29,"Alto","Bajo"),"")</f>
        <v>Alto</v>
      </c>
      <c r="AT1545" s="22" t="str">
        <f aca="false">IF(AS1545&lt;&gt;"",AP1545&amp;" Potencial / "&amp;AS1545&amp;" Share","")</f>
        <v>Alto Potencial / Alto Share</v>
      </c>
      <c r="AU1545" s="22" t="str">
        <f aca="false">IF(AH1545="","Sin dato",IF(AH1545-AO1545&gt;Resumen!$B$6,"Sobre-exhibido",IF(AO1545-AH1545&gt;Resumen!$B$6,"Sub-exhibido","En línea")))</f>
        <v>En línea</v>
      </c>
      <c r="AV1545" s="22" t="n">
        <f aca="false">IF(AT1545="","",IF(AT1545="Alto Potencial / Bajo Share",1,IF(AT1545="Alto Potencial / Alto Share",2,IF(AT1545="Bajo Potencial / Alto Share",3,4))))</f>
        <v>2</v>
      </c>
      <c r="AW1545" s="22" t="str">
        <f aca="false">IF(Q1545="No","Sin competencia directa",IF(AV1545=1,"1 - Foco Conquista (Alto Pot / Bajo Share)",IF(AV1545=2,"2 - Foco Defensa (Alto Pot / Alto Share)",IF(AV1545=3,"3 - Monitoreo (Bajo Pot / Alto Share)","4 - Baja Prioridad (Bajo Pot / Bajo Share)"))))</f>
        <v>2 - Foco Defensa (Alto Pot / Alto Share)</v>
      </c>
      <c r="AX1545" s="12" t="str">
        <f aca="false">IF(OR(IFERROR(AND(W1545&lt;&gt;"",Y1545&lt;&gt;"",Y1545-W1545&gt;Resumen!$B$8),FALSE()),IFERROR(AND(X1545&lt;&gt;"",Y1545&lt;&gt;"",Y1545-X1545&gt;Resumen!$B$8),FALSE())),MAX(IF(IFERROR(AND(W1545&lt;&gt;"",Y1545&lt;&gt;"",Y1545-W1545&gt;Resumen!$B$8),FALSE()),Y1545-W1545,0),IF(IFERROR(AND(X1545&lt;&gt;"",Y1545&lt;&gt;"",Y1545-X1545&gt;Resumen!$B$8),FALSE()),Y1545-X1545,0)),"")</f>
        <v/>
      </c>
      <c r="AY1545" s="22" t="str">
        <f aca="false">IF(OR(IFERROR(AND(W1545&lt;&gt;"",Y1545&lt;&gt;"",Y1545-W1545&gt;Resumen!$B$8),FALSE()),IFERROR(AND(X1545&lt;&gt;"",Y1545&lt;&gt;"",Y1545-X1545&gt;Resumen!$B$8),FALSE())),TRIM("Lays tiene mayor markup que "&amp;IF(IFERROR(AND(W1545&lt;&gt;"",Y1545&lt;&gt;"",Y1545-W1545&gt;Resumen!$B$8),FALSE()),"Quento ","")&amp;IF(IFERROR(AND(X1545&lt;&gt;"",Y1545&lt;&gt;"",Y1545-X1545&gt;Resumen!$B$8),FALSE()),"Julicroc ","")&amp;"en este PDV"),"")</f>
        <v/>
      </c>
      <c r="AZ1545" s="22" t="str">
        <f aca="false">IF(COUNTIF('Plan Pehuamar - Lista'!$A$2:$A$167,A1545)&gt;0,"Sí","No")</f>
        <v>Sí</v>
      </c>
      <c r="BA1545" s="22" t="str">
        <f aca="false">IF(COUNTIF('Plan Combo 9+1'!$A$2:$A$226,A1545)&gt;0,"Sí","No")</f>
        <v>No</v>
      </c>
      <c r="BB1545" s="22" t="str">
        <f aca="false">IF(AH1545="","No",IF(BA1545="Sí",IF((AO1545-AH1545)&gt;Resumen!$B$6,"Sí","No"),IF((AO1545-AH1545)&gt;=Resumen!$B$132,"Sí","No")))</f>
        <v>No</v>
      </c>
      <c r="BC1545" s="22" t="str">
        <f aca="false">IF(AND(N1545="Sí",AL1545="Sí",AI1545=0),"Sí","No")</f>
        <v>No</v>
      </c>
      <c r="BD1545" s="22" t="str">
        <f aca="false">IF(COUNTIF('Plan 9+1 (con Pehuamar)'!$A$2:$A$227,A1545)&gt;0,"Sí","No")</f>
        <v>No</v>
      </c>
    </row>
    <row r="1546" customFormat="false" ht="15" hidden="false" customHeight="true" outlineLevel="0" collapsed="false">
      <c r="A1546" s="6" t="n">
        <v>404180</v>
      </c>
      <c r="B1546" s="6" t="n">
        <v>7</v>
      </c>
      <c r="C1546" s="6" t="n">
        <v>705</v>
      </c>
      <c r="D1546" s="6" t="s">
        <v>398</v>
      </c>
      <c r="E1546" s="6" t="s">
        <v>1713</v>
      </c>
      <c r="F1546" s="6" t="s">
        <v>201</v>
      </c>
      <c r="G1546" s="6" t="s">
        <v>129</v>
      </c>
      <c r="H1546" s="6" t="s">
        <v>197</v>
      </c>
      <c r="I1546" s="27" t="n">
        <v>30</v>
      </c>
      <c r="J1546" s="27" t="n">
        <v>25</v>
      </c>
      <c r="K1546" s="27" t="n">
        <v>15</v>
      </c>
      <c r="L1546" s="28" t="n">
        <f aca="false">I1546+J1546</f>
        <v>55</v>
      </c>
      <c r="M1546" s="28" t="n">
        <f aca="false">L1546+K1546</f>
        <v>70</v>
      </c>
      <c r="N1546" s="22" t="str">
        <f aca="false">IF(I1546&gt;0,"Sí","No")</f>
        <v>Sí</v>
      </c>
      <c r="O1546" s="22" t="str">
        <f aca="false">IF(J1546&gt;0,"Sí","No")</f>
        <v>Sí</v>
      </c>
      <c r="P1546" s="22" t="str">
        <f aca="false">IF(K1546&gt;0,"Sí","No")</f>
        <v>Sí</v>
      </c>
      <c r="Q1546" s="22" t="str">
        <f aca="false">IF(OR(I1546&gt;0,J1546&gt;0),"Sí","No")</f>
        <v>Sí</v>
      </c>
      <c r="R1546" s="27" t="n">
        <v>1800</v>
      </c>
      <c r="S1546" s="27" t="n">
        <v>2800</v>
      </c>
      <c r="T1546" s="27" t="n">
        <v>1310</v>
      </c>
      <c r="U1546" s="27" t="n">
        <v>2000</v>
      </c>
      <c r="V1546" s="27" t="n">
        <v>3500</v>
      </c>
      <c r="W1546" s="12" t="n">
        <f aca="false">IF(AND(I1546&gt;0,R1546&gt;0),(S1546-R1546)/R1546,"")</f>
        <v>0.555555555555556</v>
      </c>
      <c r="X1546" s="12" t="n">
        <f aca="false">IF(AND(J1546&gt;0,T1546&gt;0),(U1546-T1546)/T1546,"")</f>
        <v>0.526717557251908</v>
      </c>
      <c r="Y1546" s="12" t="n">
        <f aca="false">IF(AND(K1546&gt;0,V1546&gt;0),(V1546-Resumen!$B$7)/Resumen!$B$7,"")</f>
        <v>0.4</v>
      </c>
      <c r="Z1546" s="28" t="n">
        <f aca="false">IF(AND(K1546&gt;0,I1546&gt;0,V1546&gt;0,S1546&gt;0),V1546-S1546,"")</f>
        <v>700</v>
      </c>
      <c r="AA1546" s="12" t="n">
        <f aca="false">IF(Z1546&lt;&gt;"",Z1546/S1546,"")</f>
        <v>0.25</v>
      </c>
      <c r="AB1546" s="28" t="n">
        <f aca="false">IF(AND(K1546&gt;0,J1546&gt;0,V1546&gt;0,U1546&gt;0),V1546-U1546,"")</f>
        <v>1500</v>
      </c>
      <c r="AC1546" s="12" t="n">
        <f aca="false">IF(AB1546&lt;&gt;"",AB1546/U1546,"")</f>
        <v>0.75</v>
      </c>
      <c r="AD1546" s="27" t="n">
        <v>5</v>
      </c>
      <c r="AE1546" s="27" t="n">
        <v>5</v>
      </c>
      <c r="AF1546" s="27" t="n">
        <v>4</v>
      </c>
      <c r="AG1546" s="28" t="n">
        <f aca="false">AD1546+AE1546+AF1546</f>
        <v>14</v>
      </c>
      <c r="AH1546" s="12" t="n">
        <f aca="false">IF(AG1546&gt;0,AD1546/AG1546,"")</f>
        <v>0.357142857142857</v>
      </c>
      <c r="AI1546" s="27" t="n">
        <v>0</v>
      </c>
      <c r="AJ1546" s="27" t="n">
        <v>0</v>
      </c>
      <c r="AK1546" s="27" t="n">
        <v>0</v>
      </c>
      <c r="AL1546" s="22" t="str">
        <f aca="false">IF(OR(AJ1546&gt;0,AK1546&gt;0),"Sí","No")</f>
        <v>No</v>
      </c>
      <c r="AM1546" s="6" t="s">
        <v>397</v>
      </c>
      <c r="AN1546" s="6" t="s">
        <v>198</v>
      </c>
      <c r="AO1546" s="12" t="n">
        <f aca="false">IF(M1546&gt;0,K1546/M1546,"")</f>
        <v>0.214285714285714</v>
      </c>
      <c r="AP1546" s="22" t="str">
        <f aca="false">IF(M1546&gt;=Resumen!$B$5,"Alto","Bajo")</f>
        <v>Alto</v>
      </c>
      <c r="AQ1546" s="22" t="str">
        <f aca="false">IF(AO1546&gt;=Resumen!$B$28,"Alto","Bajo")</f>
        <v>Bajo</v>
      </c>
      <c r="AR1546" s="22" t="str">
        <f aca="false">AP1546&amp;" Potencial / "&amp;AQ1546&amp;" Share"</f>
        <v>Alto Potencial / Bajo Share</v>
      </c>
      <c r="AS1546" s="22" t="str">
        <f aca="false">IF(Q1546="Sí",IF(AO1546&gt;=Resumen!$B$29,"Alto","Bajo"),"")</f>
        <v>Bajo</v>
      </c>
      <c r="AT1546" s="22" t="str">
        <f aca="false">IF(AS1546&lt;&gt;"",AP1546&amp;" Potencial / "&amp;AS1546&amp;" Share","")</f>
        <v>Alto Potencial / Bajo Share</v>
      </c>
      <c r="AU1546" s="22" t="str">
        <f aca="false">IF(AH1546="","Sin dato",IF(AH1546-AO1546&gt;Resumen!$B$6,"Sobre-exhibido",IF(AO1546-AH1546&gt;Resumen!$B$6,"Sub-exhibido","En línea")))</f>
        <v>Sobre-exhibido</v>
      </c>
      <c r="AV1546" s="22" t="n">
        <f aca="false">IF(AT1546="","",IF(AT1546="Alto Potencial / Bajo Share",1,IF(AT1546="Alto Potencial / Alto Share",2,IF(AT1546="Bajo Potencial / Alto Share",3,4))))</f>
        <v>1</v>
      </c>
      <c r="AW1546" s="22" t="str">
        <f aca="false">IF(Q1546="No","Sin competencia directa",IF(AV1546=1,"1 - Foco Conquista (Alto Pot / Bajo Share)",IF(AV1546=2,"2 - Foco Defensa (Alto Pot / Alto Share)",IF(AV1546=3,"3 - Monitoreo (Bajo Pot / Alto Share)","4 - Baja Prioridad (Bajo Pot / Bajo Share)"))))</f>
        <v>1 - Foco Conquista (Alto Pot / Bajo Share)</v>
      </c>
      <c r="AX1546" s="12" t="str">
        <f aca="false">IF(OR(IFERROR(AND(W1546&lt;&gt;"",Y1546&lt;&gt;"",Y1546-W1546&gt;Resumen!$B$8),FALSE()),IFERROR(AND(X1546&lt;&gt;"",Y1546&lt;&gt;"",Y1546-X1546&gt;Resumen!$B$8),FALSE())),MAX(IF(IFERROR(AND(W1546&lt;&gt;"",Y1546&lt;&gt;"",Y1546-W1546&gt;Resumen!$B$8),FALSE()),Y1546-W1546,0),IF(IFERROR(AND(X1546&lt;&gt;"",Y1546&lt;&gt;"",Y1546-X1546&gt;Resumen!$B$8),FALSE()),Y1546-X1546,0)),"")</f>
        <v/>
      </c>
      <c r="AY1546" s="22" t="str">
        <f aca="false">IF(OR(IFERROR(AND(W1546&lt;&gt;"",Y1546&lt;&gt;"",Y1546-W1546&gt;Resumen!$B$8),FALSE()),IFERROR(AND(X1546&lt;&gt;"",Y1546&lt;&gt;"",Y1546-X1546&gt;Resumen!$B$8),FALSE())),TRIM("Lays tiene mayor markup que "&amp;IF(IFERROR(AND(W1546&lt;&gt;"",Y1546&lt;&gt;"",Y1546-W1546&gt;Resumen!$B$8),FALSE()),"Quento ","")&amp;IF(IFERROR(AND(X1546&lt;&gt;"",Y1546&lt;&gt;"",Y1546-X1546&gt;Resumen!$B$8),FALSE()),"Julicroc ","")&amp;"en este PDV"),"")</f>
        <v/>
      </c>
      <c r="AZ1546" s="22" t="str">
        <f aca="false">IF(COUNTIF('Plan Pehuamar - Lista'!$A$2:$A$167,A1546)&gt;0,"Sí","No")</f>
        <v>No</v>
      </c>
      <c r="BA1546" s="22" t="str">
        <f aca="false">IF(COUNTIF('Plan Combo 9+1'!$A$2:$A$226,A1546)&gt;0,"Sí","No")</f>
        <v>Sí</v>
      </c>
      <c r="BB1546" s="22" t="str">
        <f aca="false">IF(AH1546="","No",IF(BA1546="Sí",IF((AO1546-AH1546)&gt;Resumen!$B$6,"Sí","No"),IF((AO1546-AH1546)&gt;=Resumen!$B$132,"Sí","No")))</f>
        <v>No</v>
      </c>
      <c r="BC1546" s="22" t="str">
        <f aca="false">IF(AND(N1546="Sí",AL1546="Sí",AI1546=0),"Sí","No")</f>
        <v>No</v>
      </c>
      <c r="BD1546" s="22" t="str">
        <f aca="false">IF(COUNTIF('Plan 9+1 (con Pehuamar)'!$A$2:$A$227,A1546)&gt;0,"Sí","No")</f>
        <v>No</v>
      </c>
    </row>
    <row r="1547" customFormat="false" ht="15" hidden="false" customHeight="true" outlineLevel="0" collapsed="false">
      <c r="A1547" s="6" t="n">
        <v>200008</v>
      </c>
      <c r="B1547" s="6" t="n">
        <v>11</v>
      </c>
      <c r="C1547" s="6" t="n">
        <v>1101</v>
      </c>
      <c r="D1547" s="6" t="s">
        <v>194</v>
      </c>
      <c r="E1547" s="6" t="s">
        <v>1714</v>
      </c>
      <c r="F1547" s="6" t="s">
        <v>201</v>
      </c>
      <c r="G1547" s="6" t="s">
        <v>130</v>
      </c>
      <c r="H1547" s="6" t="s">
        <v>1715</v>
      </c>
      <c r="I1547" s="27" t="n">
        <v>6</v>
      </c>
      <c r="J1547" s="27" t="n">
        <v>15</v>
      </c>
      <c r="K1547" s="27" t="n">
        <v>6</v>
      </c>
      <c r="L1547" s="28" t="n">
        <f aca="false">I1547+J1547</f>
        <v>21</v>
      </c>
      <c r="M1547" s="28" t="n">
        <f aca="false">L1547+K1547</f>
        <v>27</v>
      </c>
      <c r="N1547" s="22" t="str">
        <f aca="false">IF(I1547&gt;0,"Sí","No")</f>
        <v>Sí</v>
      </c>
      <c r="O1547" s="22" t="str">
        <f aca="false">IF(J1547&gt;0,"Sí","No")</f>
        <v>Sí</v>
      </c>
      <c r="P1547" s="22" t="str">
        <f aca="false">IF(K1547&gt;0,"Sí","No")</f>
        <v>Sí</v>
      </c>
      <c r="Q1547" s="22" t="str">
        <f aca="false">IF(OR(I1547&gt;0,J1547&gt;0),"Sí","No")</f>
        <v>Sí</v>
      </c>
      <c r="R1547" s="27" t="n">
        <v>1800</v>
      </c>
      <c r="S1547" s="27" t="n">
        <v>2900</v>
      </c>
      <c r="T1547" s="27" t="n">
        <v>1280</v>
      </c>
      <c r="U1547" s="27" t="n">
        <v>2300</v>
      </c>
      <c r="V1547" s="27" t="n">
        <v>3600</v>
      </c>
      <c r="W1547" s="12" t="n">
        <f aca="false">IF(AND(I1547&gt;0,R1547&gt;0),(S1547-R1547)/R1547,"")</f>
        <v>0.611111111111111</v>
      </c>
      <c r="X1547" s="12" t="n">
        <f aca="false">IF(AND(J1547&gt;0,T1547&gt;0),(U1547-T1547)/T1547,"")</f>
        <v>0.796875</v>
      </c>
      <c r="Y1547" s="12" t="n">
        <f aca="false">IF(AND(K1547&gt;0,V1547&gt;0),(V1547-Resumen!$B$7)/Resumen!$B$7,"")</f>
        <v>0.44</v>
      </c>
      <c r="Z1547" s="28" t="n">
        <f aca="false">IF(AND(K1547&gt;0,I1547&gt;0,V1547&gt;0,S1547&gt;0),V1547-S1547,"")</f>
        <v>700</v>
      </c>
      <c r="AA1547" s="12" t="n">
        <f aca="false">IF(Z1547&lt;&gt;"",Z1547/S1547,"")</f>
        <v>0.241379310344828</v>
      </c>
      <c r="AB1547" s="28" t="n">
        <f aca="false">IF(AND(K1547&gt;0,J1547&gt;0,V1547&gt;0,U1547&gt;0),V1547-U1547,"")</f>
        <v>1300</v>
      </c>
      <c r="AC1547" s="12" t="n">
        <f aca="false">IF(AB1547&lt;&gt;"",AB1547/U1547,"")</f>
        <v>0.565217391304348</v>
      </c>
      <c r="AD1547" s="27" t="n">
        <v>2</v>
      </c>
      <c r="AE1547" s="27" t="n">
        <v>1</v>
      </c>
      <c r="AF1547" s="27" t="n">
        <v>1</v>
      </c>
      <c r="AG1547" s="28" t="n">
        <f aca="false">AD1547+AE1547+AF1547</f>
        <v>4</v>
      </c>
      <c r="AH1547" s="12" t="n">
        <f aca="false">IF(AG1547&gt;0,AD1547/AG1547,"")</f>
        <v>0.5</v>
      </c>
      <c r="AI1547" s="27" t="n">
        <v>1</v>
      </c>
      <c r="AJ1547" s="27" t="n">
        <v>0</v>
      </c>
      <c r="AK1547" s="27" t="n">
        <v>0</v>
      </c>
      <c r="AL1547" s="22" t="str">
        <f aca="false">IF(OR(AJ1547&gt;0,AK1547&gt;0),"Sí","No")</f>
        <v>No</v>
      </c>
      <c r="AM1547" s="6" t="s">
        <v>198</v>
      </c>
      <c r="AN1547" s="6" t="s">
        <v>198</v>
      </c>
      <c r="AO1547" s="12" t="n">
        <f aca="false">IF(M1547&gt;0,K1547/M1547,"")</f>
        <v>0.222222222222222</v>
      </c>
      <c r="AP1547" s="22" t="str">
        <f aca="false">IF(M1547&gt;=Resumen!$B$5,"Alto","Bajo")</f>
        <v>Bajo</v>
      </c>
      <c r="AQ1547" s="22" t="str">
        <f aca="false">IF(AO1547&gt;=Resumen!$B$28,"Alto","Bajo")</f>
        <v>Bajo</v>
      </c>
      <c r="AR1547" s="22" t="str">
        <f aca="false">AP1547&amp;" Potencial / "&amp;AQ1547&amp;" Share"</f>
        <v>Bajo Potencial / Bajo Share</v>
      </c>
      <c r="AS1547" s="22" t="str">
        <f aca="false">IF(Q1547="Sí",IF(AO1547&gt;=Resumen!$B$29,"Alto","Bajo"),"")</f>
        <v>Bajo</v>
      </c>
      <c r="AT1547" s="22" t="str">
        <f aca="false">IF(AS1547&lt;&gt;"",AP1547&amp;" Potencial / "&amp;AS1547&amp;" Share","")</f>
        <v>Bajo Potencial / Bajo Share</v>
      </c>
      <c r="AU1547" s="22" t="str">
        <f aca="false">IF(AH1547="","Sin dato",IF(AH1547-AO1547&gt;Resumen!$B$6,"Sobre-exhibido",IF(AO1547-AH1547&gt;Resumen!$B$6,"Sub-exhibido","En línea")))</f>
        <v>Sobre-exhibido</v>
      </c>
      <c r="AV1547" s="22" t="n">
        <f aca="false">IF(AT1547="","",IF(AT1547="Alto Potencial / Bajo Share",1,IF(AT1547="Alto Potencial / Alto Share",2,IF(AT1547="Bajo Potencial / Alto Share",3,4))))</f>
        <v>4</v>
      </c>
      <c r="AW1547" s="22" t="str">
        <f aca="false">IF(Q1547="No","Sin competencia directa",IF(AV1547=1,"1 - Foco Conquista (Alto Pot / Bajo Share)",IF(AV1547=2,"2 - Foco Defensa (Alto Pot / Alto Share)",IF(AV1547=3,"3 - Monitoreo (Bajo Pot / Alto Share)","4 - Baja Prioridad (Bajo Pot / Bajo Share)"))))</f>
        <v>4 - Baja Prioridad (Bajo Pot / Bajo Share)</v>
      </c>
      <c r="AX1547" s="12" t="str">
        <f aca="false">IF(OR(IFERROR(AND(W1547&lt;&gt;"",Y1547&lt;&gt;"",Y1547-W1547&gt;Resumen!$B$8),FALSE()),IFERROR(AND(X1547&lt;&gt;"",Y1547&lt;&gt;"",Y1547-X1547&gt;Resumen!$B$8),FALSE())),MAX(IF(IFERROR(AND(W1547&lt;&gt;"",Y1547&lt;&gt;"",Y1547-W1547&gt;Resumen!$B$8),FALSE()),Y1547-W1547,0),IF(IFERROR(AND(X1547&lt;&gt;"",Y1547&lt;&gt;"",Y1547-X1547&gt;Resumen!$B$8),FALSE()),Y1547-X1547,0)),"")</f>
        <v/>
      </c>
      <c r="AY1547" s="22" t="str">
        <f aca="false">IF(OR(IFERROR(AND(W1547&lt;&gt;"",Y1547&lt;&gt;"",Y1547-W1547&gt;Resumen!$B$8),FALSE()),IFERROR(AND(X1547&lt;&gt;"",Y1547&lt;&gt;"",Y1547-X1547&gt;Resumen!$B$8),FALSE())),TRIM("Lays tiene mayor markup que "&amp;IF(IFERROR(AND(W1547&lt;&gt;"",Y1547&lt;&gt;"",Y1547-W1547&gt;Resumen!$B$8),FALSE()),"Quento ","")&amp;IF(IFERROR(AND(X1547&lt;&gt;"",Y1547&lt;&gt;"",Y1547-X1547&gt;Resumen!$B$8),FALSE()),"Julicroc ","")&amp;"en este PDV"),"")</f>
        <v/>
      </c>
      <c r="AZ1547" s="22" t="str">
        <f aca="false">IF(COUNTIF('Plan Pehuamar - Lista'!$A$2:$A$167,A1547)&gt;0,"Sí","No")</f>
        <v>No</v>
      </c>
      <c r="BA1547" s="22" t="str">
        <f aca="false">IF(COUNTIF('Plan Combo 9+1'!$A$2:$A$226,A1547)&gt;0,"Sí","No")</f>
        <v>No</v>
      </c>
      <c r="BB1547" s="22" t="str">
        <f aca="false">IF(AH1547="","No",IF(BA1547="Sí",IF((AO1547-AH1547)&gt;Resumen!$B$6,"Sí","No"),IF((AO1547-AH1547)&gt;=Resumen!$B$132,"Sí","No")))</f>
        <v>No</v>
      </c>
      <c r="BC1547" s="22" t="str">
        <f aca="false">IF(AND(N1547="Sí",AL1547="Sí",AI1547=0),"Sí","No")</f>
        <v>No</v>
      </c>
      <c r="BD1547" s="22" t="str">
        <f aca="false">IF(COUNTIF('Plan 9+1 (con Pehuamar)'!$A$2:$A$227,A1547)&gt;0,"Sí","No")</f>
        <v>No</v>
      </c>
    </row>
    <row r="1548" customFormat="false" ht="15" hidden="false" customHeight="true" outlineLevel="0" collapsed="false">
      <c r="A1548" s="6" t="n">
        <v>200071</v>
      </c>
      <c r="B1548" s="6" t="n">
        <v>11</v>
      </c>
      <c r="C1548" s="6" t="n">
        <v>1101</v>
      </c>
      <c r="D1548" s="6" t="s">
        <v>194</v>
      </c>
      <c r="E1548" s="6" t="s">
        <v>1716</v>
      </c>
      <c r="F1548" s="6" t="s">
        <v>201</v>
      </c>
      <c r="G1548" s="6" t="s">
        <v>130</v>
      </c>
      <c r="H1548" s="6" t="s">
        <v>1715</v>
      </c>
      <c r="I1548" s="27" t="n">
        <v>10</v>
      </c>
      <c r="J1548" s="27" t="n">
        <v>10</v>
      </c>
      <c r="K1548" s="27" t="n">
        <v>6</v>
      </c>
      <c r="L1548" s="28" t="n">
        <f aca="false">I1548+J1548</f>
        <v>20</v>
      </c>
      <c r="M1548" s="28" t="n">
        <f aca="false">L1548+K1548</f>
        <v>26</v>
      </c>
      <c r="N1548" s="22" t="str">
        <f aca="false">IF(I1548&gt;0,"Sí","No")</f>
        <v>Sí</v>
      </c>
      <c r="O1548" s="22" t="str">
        <f aca="false">IF(J1548&gt;0,"Sí","No")</f>
        <v>Sí</v>
      </c>
      <c r="P1548" s="22" t="str">
        <f aca="false">IF(K1548&gt;0,"Sí","No")</f>
        <v>Sí</v>
      </c>
      <c r="Q1548" s="22" t="str">
        <f aca="false">IF(OR(I1548&gt;0,J1548&gt;0),"Sí","No")</f>
        <v>Sí</v>
      </c>
      <c r="R1548" s="27" t="n">
        <v>1750</v>
      </c>
      <c r="S1548" s="27" t="n">
        <v>2500</v>
      </c>
      <c r="T1548" s="27" t="n">
        <v>1190</v>
      </c>
      <c r="U1548" s="27" t="n">
        <v>2200</v>
      </c>
      <c r="V1548" s="27" t="n">
        <v>3600</v>
      </c>
      <c r="W1548" s="12" t="n">
        <f aca="false">IF(AND(I1548&gt;0,R1548&gt;0),(S1548-R1548)/R1548,"")</f>
        <v>0.428571428571429</v>
      </c>
      <c r="X1548" s="12" t="n">
        <f aca="false">IF(AND(J1548&gt;0,T1548&gt;0),(U1548-T1548)/T1548,"")</f>
        <v>0.848739495798319</v>
      </c>
      <c r="Y1548" s="12" t="n">
        <f aca="false">IF(AND(K1548&gt;0,V1548&gt;0),(V1548-Resumen!$B$7)/Resumen!$B$7,"")</f>
        <v>0.44</v>
      </c>
      <c r="Z1548" s="28" t="n">
        <f aca="false">IF(AND(K1548&gt;0,I1548&gt;0,V1548&gt;0,S1548&gt;0),V1548-S1548,"")</f>
        <v>1100</v>
      </c>
      <c r="AA1548" s="12" t="n">
        <f aca="false">IF(Z1548&lt;&gt;"",Z1548/S1548,"")</f>
        <v>0.44</v>
      </c>
      <c r="AB1548" s="28" t="n">
        <f aca="false">IF(AND(K1548&gt;0,J1548&gt;0,V1548&gt;0,U1548&gt;0),V1548-U1548,"")</f>
        <v>1400</v>
      </c>
      <c r="AC1548" s="12" t="n">
        <f aca="false">IF(AB1548&lt;&gt;"",AB1548/U1548,"")</f>
        <v>0.636363636363636</v>
      </c>
      <c r="AD1548" s="27" t="n">
        <v>3</v>
      </c>
      <c r="AE1548" s="27" t="n">
        <v>2</v>
      </c>
      <c r="AF1548" s="27" t="n">
        <v>5</v>
      </c>
      <c r="AG1548" s="28" t="n">
        <f aca="false">AD1548+AE1548+AF1548</f>
        <v>10</v>
      </c>
      <c r="AH1548" s="12" t="n">
        <f aca="false">IF(AG1548&gt;0,AD1548/AG1548,"")</f>
        <v>0.3</v>
      </c>
      <c r="AI1548" s="27" t="n">
        <v>0</v>
      </c>
      <c r="AJ1548" s="27" t="n">
        <v>0</v>
      </c>
      <c r="AK1548" s="27" t="n">
        <v>0</v>
      </c>
      <c r="AL1548" s="22" t="str">
        <f aca="false">IF(OR(AJ1548&gt;0,AK1548&gt;0),"Sí","No")</f>
        <v>No</v>
      </c>
      <c r="AM1548" s="6" t="s">
        <v>198</v>
      </c>
      <c r="AN1548" s="6" t="s">
        <v>198</v>
      </c>
      <c r="AO1548" s="12" t="n">
        <f aca="false">IF(M1548&gt;0,K1548/M1548,"")</f>
        <v>0.230769230769231</v>
      </c>
      <c r="AP1548" s="22" t="str">
        <f aca="false">IF(M1548&gt;=Resumen!$B$5,"Alto","Bajo")</f>
        <v>Bajo</v>
      </c>
      <c r="AQ1548" s="22" t="str">
        <f aca="false">IF(AO1548&gt;=Resumen!$B$28,"Alto","Bajo")</f>
        <v>Bajo</v>
      </c>
      <c r="AR1548" s="22" t="str">
        <f aca="false">AP1548&amp;" Potencial / "&amp;AQ1548&amp;" Share"</f>
        <v>Bajo Potencial / Bajo Share</v>
      </c>
      <c r="AS1548" s="22" t="str">
        <f aca="false">IF(Q1548="Sí",IF(AO1548&gt;=Resumen!$B$29,"Alto","Bajo"),"")</f>
        <v>Bajo</v>
      </c>
      <c r="AT1548" s="22" t="str">
        <f aca="false">IF(AS1548&lt;&gt;"",AP1548&amp;" Potencial / "&amp;AS1548&amp;" Share","")</f>
        <v>Bajo Potencial / Bajo Share</v>
      </c>
      <c r="AU1548" s="22" t="str">
        <f aca="false">IF(AH1548="","Sin dato",IF(AH1548-AO1548&gt;Resumen!$B$6,"Sobre-exhibido",IF(AO1548-AH1548&gt;Resumen!$B$6,"Sub-exhibido","En línea")))</f>
        <v>Sobre-exhibido</v>
      </c>
      <c r="AV1548" s="22" t="n">
        <f aca="false">IF(AT1548="","",IF(AT1548="Alto Potencial / Bajo Share",1,IF(AT1548="Alto Potencial / Alto Share",2,IF(AT1548="Bajo Potencial / Alto Share",3,4))))</f>
        <v>4</v>
      </c>
      <c r="AW1548" s="22" t="str">
        <f aca="false">IF(Q1548="No","Sin competencia directa",IF(AV1548=1,"1 - Foco Conquista (Alto Pot / Bajo Share)",IF(AV1548=2,"2 - Foco Defensa (Alto Pot / Alto Share)",IF(AV1548=3,"3 - Monitoreo (Bajo Pot / Alto Share)","4 - Baja Prioridad (Bajo Pot / Bajo Share)"))))</f>
        <v>4 - Baja Prioridad (Bajo Pot / Bajo Share)</v>
      </c>
      <c r="AX1548" s="12" t="str">
        <f aca="false">IF(OR(IFERROR(AND(W1548&lt;&gt;"",Y1548&lt;&gt;"",Y1548-W1548&gt;Resumen!$B$8),FALSE()),IFERROR(AND(X1548&lt;&gt;"",Y1548&lt;&gt;"",Y1548-X1548&gt;Resumen!$B$8),FALSE())),MAX(IF(IFERROR(AND(W1548&lt;&gt;"",Y1548&lt;&gt;"",Y1548-W1548&gt;Resumen!$B$8),FALSE()),Y1548-W1548,0),IF(IFERROR(AND(X1548&lt;&gt;"",Y1548&lt;&gt;"",Y1548-X1548&gt;Resumen!$B$8),FALSE()),Y1548-X1548,0)),"")</f>
        <v/>
      </c>
      <c r="AY1548" s="22" t="str">
        <f aca="false">IF(OR(IFERROR(AND(W1548&lt;&gt;"",Y1548&lt;&gt;"",Y1548-W1548&gt;Resumen!$B$8),FALSE()),IFERROR(AND(X1548&lt;&gt;"",Y1548&lt;&gt;"",Y1548-X1548&gt;Resumen!$B$8),FALSE())),TRIM("Lays tiene mayor markup que "&amp;IF(IFERROR(AND(W1548&lt;&gt;"",Y1548&lt;&gt;"",Y1548-W1548&gt;Resumen!$B$8),FALSE()),"Quento ","")&amp;IF(IFERROR(AND(X1548&lt;&gt;"",Y1548&lt;&gt;"",Y1548-X1548&gt;Resumen!$B$8),FALSE()),"Julicroc ","")&amp;"en este PDV"),"")</f>
        <v/>
      </c>
      <c r="AZ1548" s="22" t="str">
        <f aca="false">IF(COUNTIF('Plan Pehuamar - Lista'!$A$2:$A$167,A1548)&gt;0,"Sí","No")</f>
        <v>No</v>
      </c>
      <c r="BA1548" s="22" t="str">
        <f aca="false">IF(COUNTIF('Plan Combo 9+1'!$A$2:$A$226,A1548)&gt;0,"Sí","No")</f>
        <v>No</v>
      </c>
      <c r="BB1548" s="22" t="str">
        <f aca="false">IF(AH1548="","No",IF(BA1548="Sí",IF((AO1548-AH1548)&gt;Resumen!$B$6,"Sí","No"),IF((AO1548-AH1548)&gt;=Resumen!$B$132,"Sí","No")))</f>
        <v>No</v>
      </c>
      <c r="BC1548" s="22" t="str">
        <f aca="false">IF(AND(N1548="Sí",AL1548="Sí",AI1548=0),"Sí","No")</f>
        <v>No</v>
      </c>
      <c r="BD1548" s="22" t="str">
        <f aca="false">IF(COUNTIF('Plan 9+1 (con Pehuamar)'!$A$2:$A$227,A1548)&gt;0,"Sí","No")</f>
        <v>No</v>
      </c>
    </row>
    <row r="1549" customFormat="false" ht="15" hidden="false" customHeight="true" outlineLevel="0" collapsed="false">
      <c r="A1549" s="6" t="n">
        <v>200211</v>
      </c>
      <c r="B1549" s="6" t="n">
        <v>11</v>
      </c>
      <c r="C1549" s="6" t="n">
        <v>1101</v>
      </c>
      <c r="D1549" s="6" t="s">
        <v>194</v>
      </c>
      <c r="E1549" s="6" t="s">
        <v>1717</v>
      </c>
      <c r="F1549" s="6" t="s">
        <v>196</v>
      </c>
      <c r="G1549" s="6" t="s">
        <v>130</v>
      </c>
      <c r="H1549" s="6" t="s">
        <v>1715</v>
      </c>
      <c r="I1549" s="27" t="n">
        <v>10</v>
      </c>
      <c r="J1549" s="27" t="n">
        <v>6</v>
      </c>
      <c r="K1549" s="27" t="n">
        <v>6</v>
      </c>
      <c r="L1549" s="28" t="n">
        <f aca="false">I1549+J1549</f>
        <v>16</v>
      </c>
      <c r="M1549" s="28" t="n">
        <f aca="false">L1549+K1549</f>
        <v>22</v>
      </c>
      <c r="N1549" s="22" t="str">
        <f aca="false">IF(I1549&gt;0,"Sí","No")</f>
        <v>Sí</v>
      </c>
      <c r="O1549" s="22" t="str">
        <f aca="false">IF(J1549&gt;0,"Sí","No")</f>
        <v>Sí</v>
      </c>
      <c r="P1549" s="22" t="str">
        <f aca="false">IF(K1549&gt;0,"Sí","No")</f>
        <v>Sí</v>
      </c>
      <c r="Q1549" s="22" t="str">
        <f aca="false">IF(OR(I1549&gt;0,J1549&gt;0),"Sí","No")</f>
        <v>Sí</v>
      </c>
      <c r="R1549" s="27" t="n">
        <v>1750</v>
      </c>
      <c r="S1549" s="27" t="n">
        <v>2500</v>
      </c>
      <c r="T1549" s="27" t="n">
        <v>1185</v>
      </c>
      <c r="U1549" s="27" t="n">
        <v>2200</v>
      </c>
      <c r="V1549" s="27" t="n">
        <v>3800</v>
      </c>
      <c r="W1549" s="12" t="n">
        <f aca="false">IF(AND(I1549&gt;0,R1549&gt;0),(S1549-R1549)/R1549,"")</f>
        <v>0.428571428571429</v>
      </c>
      <c r="X1549" s="12" t="n">
        <f aca="false">IF(AND(J1549&gt;0,T1549&gt;0),(U1549-T1549)/T1549,"")</f>
        <v>0.856540084388186</v>
      </c>
      <c r="Y1549" s="12" t="n">
        <f aca="false">IF(AND(K1549&gt;0,V1549&gt;0),(V1549-Resumen!$B$7)/Resumen!$B$7,"")</f>
        <v>0.52</v>
      </c>
      <c r="Z1549" s="28" t="n">
        <f aca="false">IF(AND(K1549&gt;0,I1549&gt;0,V1549&gt;0,S1549&gt;0),V1549-S1549,"")</f>
        <v>1300</v>
      </c>
      <c r="AA1549" s="12" t="n">
        <f aca="false">IF(Z1549&lt;&gt;"",Z1549/S1549,"")</f>
        <v>0.52</v>
      </c>
      <c r="AB1549" s="28" t="n">
        <f aca="false">IF(AND(K1549&gt;0,J1549&gt;0,V1549&gt;0,U1549&gt;0),V1549-U1549,"")</f>
        <v>1600</v>
      </c>
      <c r="AC1549" s="12" t="n">
        <f aca="false">IF(AB1549&lt;&gt;"",AB1549/U1549,"")</f>
        <v>0.727272727272727</v>
      </c>
      <c r="AD1549" s="27" t="n">
        <v>3</v>
      </c>
      <c r="AE1549" s="27" t="n">
        <v>2</v>
      </c>
      <c r="AF1549" s="27" t="n">
        <v>4</v>
      </c>
      <c r="AG1549" s="28" t="n">
        <f aca="false">AD1549+AE1549+AF1549</f>
        <v>9</v>
      </c>
      <c r="AH1549" s="12" t="n">
        <f aca="false">IF(AG1549&gt;0,AD1549/AG1549,"")</f>
        <v>0.333333333333333</v>
      </c>
      <c r="AI1549" s="27" t="n">
        <v>1</v>
      </c>
      <c r="AJ1549" s="27" t="n">
        <v>0</v>
      </c>
      <c r="AK1549" s="27" t="n">
        <v>0</v>
      </c>
      <c r="AL1549" s="22" t="str">
        <f aca="false">IF(OR(AJ1549&gt;0,AK1549&gt;0),"Sí","No")</f>
        <v>No</v>
      </c>
      <c r="AM1549" s="6" t="s">
        <v>198</v>
      </c>
      <c r="AN1549" s="6" t="s">
        <v>198</v>
      </c>
      <c r="AO1549" s="12" t="n">
        <f aca="false">IF(M1549&gt;0,K1549/M1549,"")</f>
        <v>0.272727272727273</v>
      </c>
      <c r="AP1549" s="22" t="str">
        <f aca="false">IF(M1549&gt;=Resumen!$B$5,"Alto","Bajo")</f>
        <v>Bajo</v>
      </c>
      <c r="AQ1549" s="22" t="str">
        <f aca="false">IF(AO1549&gt;=Resumen!$B$28,"Alto","Bajo")</f>
        <v>Bajo</v>
      </c>
      <c r="AR1549" s="22" t="str">
        <f aca="false">AP1549&amp;" Potencial / "&amp;AQ1549&amp;" Share"</f>
        <v>Bajo Potencial / Bajo Share</v>
      </c>
      <c r="AS1549" s="22" t="str">
        <f aca="false">IF(Q1549="Sí",IF(AO1549&gt;=Resumen!$B$29,"Alto","Bajo"),"")</f>
        <v>Bajo</v>
      </c>
      <c r="AT1549" s="22" t="str">
        <f aca="false">IF(AS1549&lt;&gt;"",AP1549&amp;" Potencial / "&amp;AS1549&amp;" Share","")</f>
        <v>Bajo Potencial / Bajo Share</v>
      </c>
      <c r="AU1549" s="22" t="str">
        <f aca="false">IF(AH1549="","Sin dato",IF(AH1549-AO1549&gt;Resumen!$B$6,"Sobre-exhibido",IF(AO1549-AH1549&gt;Resumen!$B$6,"Sub-exhibido","En línea")))</f>
        <v>Sobre-exhibido</v>
      </c>
      <c r="AV1549" s="22" t="n">
        <f aca="false">IF(AT1549="","",IF(AT1549="Alto Potencial / Bajo Share",1,IF(AT1549="Alto Potencial / Alto Share",2,IF(AT1549="Bajo Potencial / Alto Share",3,4))))</f>
        <v>4</v>
      </c>
      <c r="AW1549" s="22" t="str">
        <f aca="false">IF(Q1549="No","Sin competencia directa",IF(AV1549=1,"1 - Foco Conquista (Alto Pot / Bajo Share)",IF(AV1549=2,"2 - Foco Defensa (Alto Pot / Alto Share)",IF(AV1549=3,"3 - Monitoreo (Bajo Pot / Alto Share)","4 - Baja Prioridad (Bajo Pot / Bajo Share)"))))</f>
        <v>4 - Baja Prioridad (Bajo Pot / Bajo Share)</v>
      </c>
      <c r="AX1549" s="12" t="n">
        <f aca="false">IF(OR(IFERROR(AND(W1549&lt;&gt;"",Y1549&lt;&gt;"",Y1549-W1549&gt;Resumen!$B$8),FALSE()),IFERROR(AND(X1549&lt;&gt;"",Y1549&lt;&gt;"",Y1549-X1549&gt;Resumen!$B$8),FALSE())),MAX(IF(IFERROR(AND(W1549&lt;&gt;"",Y1549&lt;&gt;"",Y1549-W1549&gt;Resumen!$B$8),FALSE()),Y1549-W1549,0),IF(IFERROR(AND(X1549&lt;&gt;"",Y1549&lt;&gt;"",Y1549-X1549&gt;Resumen!$B$8),FALSE()),Y1549-X1549,0)),"")</f>
        <v>0.0914285714285715</v>
      </c>
      <c r="AY1549" s="22" t="str">
        <f aca="false">IF(OR(IFERROR(AND(W1549&lt;&gt;"",Y1549&lt;&gt;"",Y1549-W1549&gt;Resumen!$B$8),FALSE()),IFERROR(AND(X1549&lt;&gt;"",Y1549&lt;&gt;"",Y1549-X1549&gt;Resumen!$B$8),FALSE())),TRIM("Lays tiene mayor markup que "&amp;IF(IFERROR(AND(W1549&lt;&gt;"",Y1549&lt;&gt;"",Y1549-W1549&gt;Resumen!$B$8),FALSE()),"Quento ","")&amp;IF(IFERROR(AND(X1549&lt;&gt;"",Y1549&lt;&gt;"",Y1549-X1549&gt;Resumen!$B$8),FALSE()),"Julicroc ","")&amp;"en este PDV"),"")</f>
        <v>Lays tiene mayor markup que Quento en este PDV</v>
      </c>
      <c r="AZ1549" s="22" t="str">
        <f aca="false">IF(COUNTIF('Plan Pehuamar - Lista'!$A$2:$A$167,A1549)&gt;0,"Sí","No")</f>
        <v>No</v>
      </c>
      <c r="BA1549" s="22" t="str">
        <f aca="false">IF(COUNTIF('Plan Combo 9+1'!$A$2:$A$226,A1549)&gt;0,"Sí","No")</f>
        <v>No</v>
      </c>
      <c r="BB1549" s="22" t="str">
        <f aca="false">IF(AH1549="","No",IF(BA1549="Sí",IF((AO1549-AH1549)&gt;Resumen!$B$6,"Sí","No"),IF((AO1549-AH1549)&gt;=Resumen!$B$132,"Sí","No")))</f>
        <v>No</v>
      </c>
      <c r="BC1549" s="22" t="str">
        <f aca="false">IF(AND(N1549="Sí",AL1549="Sí",AI1549=0),"Sí","No")</f>
        <v>No</v>
      </c>
      <c r="BD1549" s="22" t="str">
        <f aca="false">IF(COUNTIF('Plan 9+1 (con Pehuamar)'!$A$2:$A$227,A1549)&gt;0,"Sí","No")</f>
        <v>No</v>
      </c>
    </row>
    <row r="1550" customFormat="false" ht="15" hidden="false" customHeight="true" outlineLevel="0" collapsed="false">
      <c r="A1550" s="6" t="n">
        <v>200260</v>
      </c>
      <c r="B1550" s="6" t="n">
        <v>11</v>
      </c>
      <c r="C1550" s="6" t="n">
        <v>1101</v>
      </c>
      <c r="D1550" s="6" t="s">
        <v>194</v>
      </c>
      <c r="E1550" s="6" t="s">
        <v>1718</v>
      </c>
      <c r="F1550" s="6" t="s">
        <v>201</v>
      </c>
      <c r="G1550" s="6" t="s">
        <v>130</v>
      </c>
      <c r="H1550" s="6" t="s">
        <v>1715</v>
      </c>
      <c r="I1550" s="27" t="n">
        <v>10</v>
      </c>
      <c r="J1550" s="27" t="n">
        <v>6</v>
      </c>
      <c r="K1550" s="27" t="n">
        <v>6</v>
      </c>
      <c r="L1550" s="28" t="n">
        <f aca="false">I1550+J1550</f>
        <v>16</v>
      </c>
      <c r="M1550" s="28" t="n">
        <f aca="false">L1550+K1550</f>
        <v>22</v>
      </c>
      <c r="N1550" s="22" t="str">
        <f aca="false">IF(I1550&gt;0,"Sí","No")</f>
        <v>Sí</v>
      </c>
      <c r="O1550" s="22" t="str">
        <f aca="false">IF(J1550&gt;0,"Sí","No")</f>
        <v>Sí</v>
      </c>
      <c r="P1550" s="22" t="str">
        <f aca="false">IF(K1550&gt;0,"Sí","No")</f>
        <v>Sí</v>
      </c>
      <c r="Q1550" s="22" t="str">
        <f aca="false">IF(OR(I1550&gt;0,J1550&gt;0),"Sí","No")</f>
        <v>Sí</v>
      </c>
      <c r="R1550" s="27" t="n">
        <v>1750</v>
      </c>
      <c r="S1550" s="27" t="n">
        <v>2500</v>
      </c>
      <c r="T1550" s="27" t="n">
        <v>1085</v>
      </c>
      <c r="U1550" s="27" t="n">
        <v>2200</v>
      </c>
      <c r="V1550" s="27" t="n">
        <v>3500</v>
      </c>
      <c r="W1550" s="12" t="n">
        <f aca="false">IF(AND(I1550&gt;0,R1550&gt;0),(S1550-R1550)/R1550,"")</f>
        <v>0.428571428571429</v>
      </c>
      <c r="X1550" s="12" t="n">
        <f aca="false">IF(AND(J1550&gt;0,T1550&gt;0),(U1550-T1550)/T1550,"")</f>
        <v>1.02764976958525</v>
      </c>
      <c r="Y1550" s="12" t="n">
        <f aca="false">IF(AND(K1550&gt;0,V1550&gt;0),(V1550-Resumen!$B$7)/Resumen!$B$7,"")</f>
        <v>0.4</v>
      </c>
      <c r="Z1550" s="28" t="n">
        <f aca="false">IF(AND(K1550&gt;0,I1550&gt;0,V1550&gt;0,S1550&gt;0),V1550-S1550,"")</f>
        <v>1000</v>
      </c>
      <c r="AA1550" s="12" t="n">
        <f aca="false">IF(Z1550&lt;&gt;"",Z1550/S1550,"")</f>
        <v>0.4</v>
      </c>
      <c r="AB1550" s="28" t="n">
        <f aca="false">IF(AND(K1550&gt;0,J1550&gt;0,V1550&gt;0,U1550&gt;0),V1550-U1550,"")</f>
        <v>1300</v>
      </c>
      <c r="AC1550" s="12" t="n">
        <f aca="false">IF(AB1550&lt;&gt;"",AB1550/U1550,"")</f>
        <v>0.590909090909091</v>
      </c>
      <c r="AD1550" s="27" t="n">
        <v>3</v>
      </c>
      <c r="AE1550" s="27" t="n">
        <v>2</v>
      </c>
      <c r="AF1550" s="27" t="n">
        <v>3</v>
      </c>
      <c r="AG1550" s="28" t="n">
        <f aca="false">AD1550+AE1550+AF1550</f>
        <v>8</v>
      </c>
      <c r="AH1550" s="12" t="n">
        <f aca="false">IF(AG1550&gt;0,AD1550/AG1550,"")</f>
        <v>0.375</v>
      </c>
      <c r="AI1550" s="27" t="n">
        <v>1</v>
      </c>
      <c r="AJ1550" s="27" t="n">
        <v>0</v>
      </c>
      <c r="AK1550" s="27" t="n">
        <v>1</v>
      </c>
      <c r="AL1550" s="22" t="str">
        <f aca="false">IF(OR(AJ1550&gt;0,AK1550&gt;0),"Sí","No")</f>
        <v>Sí</v>
      </c>
      <c r="AM1550" s="6" t="s">
        <v>198</v>
      </c>
      <c r="AN1550" s="6" t="s">
        <v>198</v>
      </c>
      <c r="AO1550" s="12" t="n">
        <f aca="false">IF(M1550&gt;0,K1550/M1550,"")</f>
        <v>0.272727272727273</v>
      </c>
      <c r="AP1550" s="22" t="str">
        <f aca="false">IF(M1550&gt;=Resumen!$B$5,"Alto","Bajo")</f>
        <v>Bajo</v>
      </c>
      <c r="AQ1550" s="22" t="str">
        <f aca="false">IF(AO1550&gt;=Resumen!$B$28,"Alto","Bajo")</f>
        <v>Bajo</v>
      </c>
      <c r="AR1550" s="22" t="str">
        <f aca="false">AP1550&amp;" Potencial / "&amp;AQ1550&amp;" Share"</f>
        <v>Bajo Potencial / Bajo Share</v>
      </c>
      <c r="AS1550" s="22" t="str">
        <f aca="false">IF(Q1550="Sí",IF(AO1550&gt;=Resumen!$B$29,"Alto","Bajo"),"")</f>
        <v>Bajo</v>
      </c>
      <c r="AT1550" s="22" t="str">
        <f aca="false">IF(AS1550&lt;&gt;"",AP1550&amp;" Potencial / "&amp;AS1550&amp;" Share","")</f>
        <v>Bajo Potencial / Bajo Share</v>
      </c>
      <c r="AU1550" s="22" t="str">
        <f aca="false">IF(AH1550="","Sin dato",IF(AH1550-AO1550&gt;Resumen!$B$6,"Sobre-exhibido",IF(AO1550-AH1550&gt;Resumen!$B$6,"Sub-exhibido","En línea")))</f>
        <v>Sobre-exhibido</v>
      </c>
      <c r="AV1550" s="22" t="n">
        <f aca="false">IF(AT1550="","",IF(AT1550="Alto Potencial / Bajo Share",1,IF(AT1550="Alto Potencial / Alto Share",2,IF(AT1550="Bajo Potencial / Alto Share",3,4))))</f>
        <v>4</v>
      </c>
      <c r="AW1550" s="22" t="str">
        <f aca="false">IF(Q1550="No","Sin competencia directa",IF(AV1550=1,"1 - Foco Conquista (Alto Pot / Bajo Share)",IF(AV1550=2,"2 - Foco Defensa (Alto Pot / Alto Share)",IF(AV1550=3,"3 - Monitoreo (Bajo Pot / Alto Share)","4 - Baja Prioridad (Bajo Pot / Bajo Share)"))))</f>
        <v>4 - Baja Prioridad (Bajo Pot / Bajo Share)</v>
      </c>
      <c r="AX1550" s="12" t="str">
        <f aca="false">IF(OR(IFERROR(AND(W1550&lt;&gt;"",Y1550&lt;&gt;"",Y1550-W1550&gt;Resumen!$B$8),FALSE()),IFERROR(AND(X1550&lt;&gt;"",Y1550&lt;&gt;"",Y1550-X1550&gt;Resumen!$B$8),FALSE())),MAX(IF(IFERROR(AND(W1550&lt;&gt;"",Y1550&lt;&gt;"",Y1550-W1550&gt;Resumen!$B$8),FALSE()),Y1550-W1550,0),IF(IFERROR(AND(X1550&lt;&gt;"",Y1550&lt;&gt;"",Y1550-X1550&gt;Resumen!$B$8),FALSE()),Y1550-X1550,0)),"")</f>
        <v/>
      </c>
      <c r="AY1550" s="22" t="str">
        <f aca="false">IF(OR(IFERROR(AND(W1550&lt;&gt;"",Y1550&lt;&gt;"",Y1550-W1550&gt;Resumen!$B$8),FALSE()),IFERROR(AND(X1550&lt;&gt;"",Y1550&lt;&gt;"",Y1550-X1550&gt;Resumen!$B$8),FALSE())),TRIM("Lays tiene mayor markup que "&amp;IF(IFERROR(AND(W1550&lt;&gt;"",Y1550&lt;&gt;"",Y1550-W1550&gt;Resumen!$B$8),FALSE()),"Quento ","")&amp;IF(IFERROR(AND(X1550&lt;&gt;"",Y1550&lt;&gt;"",Y1550-X1550&gt;Resumen!$B$8),FALSE()),"Julicroc ","")&amp;"en este PDV"),"")</f>
        <v/>
      </c>
      <c r="AZ1550" s="22" t="str">
        <f aca="false">IF(COUNTIF('Plan Pehuamar - Lista'!$A$2:$A$167,A1550)&gt;0,"Sí","No")</f>
        <v>No</v>
      </c>
      <c r="BA1550" s="22" t="str">
        <f aca="false">IF(COUNTIF('Plan Combo 9+1'!$A$2:$A$226,A1550)&gt;0,"Sí","No")</f>
        <v>No</v>
      </c>
      <c r="BB1550" s="22" t="str">
        <f aca="false">IF(AH1550="","No",IF(BA1550="Sí",IF((AO1550-AH1550)&gt;Resumen!$B$6,"Sí","No"),IF((AO1550-AH1550)&gt;=Resumen!$B$132,"Sí","No")))</f>
        <v>No</v>
      </c>
      <c r="BC1550" s="22" t="str">
        <f aca="false">IF(AND(N1550="Sí",AL1550="Sí",AI1550=0),"Sí","No")</f>
        <v>No</v>
      </c>
      <c r="BD1550" s="22" t="str">
        <f aca="false">IF(COUNTIF('Plan 9+1 (con Pehuamar)'!$A$2:$A$227,A1550)&gt;0,"Sí","No")</f>
        <v>No</v>
      </c>
    </row>
    <row r="1551" customFormat="false" ht="15" hidden="false" customHeight="true" outlineLevel="0" collapsed="false">
      <c r="A1551" s="6" t="n">
        <v>200276</v>
      </c>
      <c r="B1551" s="6" t="n">
        <v>11</v>
      </c>
      <c r="C1551" s="6" t="n">
        <v>1101</v>
      </c>
      <c r="D1551" s="6" t="s">
        <v>194</v>
      </c>
      <c r="E1551" s="6" t="s">
        <v>1719</v>
      </c>
      <c r="F1551" s="6" t="s">
        <v>201</v>
      </c>
      <c r="G1551" s="6" t="s">
        <v>130</v>
      </c>
      <c r="H1551" s="6" t="s">
        <v>1715</v>
      </c>
      <c r="I1551" s="27" t="n">
        <v>10</v>
      </c>
      <c r="J1551" s="27" t="n">
        <v>4</v>
      </c>
      <c r="K1551" s="27" t="n">
        <v>6</v>
      </c>
      <c r="L1551" s="28" t="n">
        <f aca="false">I1551+J1551</f>
        <v>14</v>
      </c>
      <c r="M1551" s="28" t="n">
        <f aca="false">L1551+K1551</f>
        <v>20</v>
      </c>
      <c r="N1551" s="22" t="str">
        <f aca="false">IF(I1551&gt;0,"Sí","No")</f>
        <v>Sí</v>
      </c>
      <c r="O1551" s="22" t="str">
        <f aca="false">IF(J1551&gt;0,"Sí","No")</f>
        <v>Sí</v>
      </c>
      <c r="P1551" s="22" t="str">
        <f aca="false">IF(K1551&gt;0,"Sí","No")</f>
        <v>Sí</v>
      </c>
      <c r="Q1551" s="22" t="str">
        <f aca="false">IF(OR(I1551&gt;0,J1551&gt;0),"Sí","No")</f>
        <v>Sí</v>
      </c>
      <c r="R1551" s="27" t="n">
        <v>1750</v>
      </c>
      <c r="S1551" s="27" t="n">
        <v>2500</v>
      </c>
      <c r="T1551" s="27" t="n">
        <v>1188</v>
      </c>
      <c r="U1551" s="27" t="n">
        <v>2300</v>
      </c>
      <c r="V1551" s="27" t="n">
        <v>3700</v>
      </c>
      <c r="W1551" s="12" t="n">
        <f aca="false">IF(AND(I1551&gt;0,R1551&gt;0),(S1551-R1551)/R1551,"")</f>
        <v>0.428571428571429</v>
      </c>
      <c r="X1551" s="12" t="n">
        <f aca="false">IF(AND(J1551&gt;0,T1551&gt;0),(U1551-T1551)/T1551,"")</f>
        <v>0.936026936026936</v>
      </c>
      <c r="Y1551" s="12" t="n">
        <f aca="false">IF(AND(K1551&gt;0,V1551&gt;0),(V1551-Resumen!$B$7)/Resumen!$B$7,"")</f>
        <v>0.48</v>
      </c>
      <c r="Z1551" s="28" t="n">
        <f aca="false">IF(AND(K1551&gt;0,I1551&gt;0,V1551&gt;0,S1551&gt;0),V1551-S1551,"")</f>
        <v>1200</v>
      </c>
      <c r="AA1551" s="12" t="n">
        <f aca="false">IF(Z1551&lt;&gt;"",Z1551/S1551,"")</f>
        <v>0.48</v>
      </c>
      <c r="AB1551" s="28" t="n">
        <f aca="false">IF(AND(K1551&gt;0,J1551&gt;0,V1551&gt;0,U1551&gt;0),V1551-U1551,"")</f>
        <v>1400</v>
      </c>
      <c r="AC1551" s="12" t="n">
        <f aca="false">IF(AB1551&lt;&gt;"",AB1551/U1551,"")</f>
        <v>0.608695652173913</v>
      </c>
      <c r="AD1551" s="27" t="n">
        <v>2</v>
      </c>
      <c r="AE1551" s="27" t="n">
        <v>2</v>
      </c>
      <c r="AF1551" s="27" t="n">
        <v>2</v>
      </c>
      <c r="AG1551" s="28" t="n">
        <f aca="false">AD1551+AE1551+AF1551</f>
        <v>6</v>
      </c>
      <c r="AH1551" s="12" t="n">
        <f aca="false">IF(AG1551&gt;0,AD1551/AG1551,"")</f>
        <v>0.333333333333333</v>
      </c>
      <c r="AI1551" s="27" t="n">
        <v>1</v>
      </c>
      <c r="AJ1551" s="27" t="n">
        <v>0</v>
      </c>
      <c r="AK1551" s="27" t="n">
        <v>0</v>
      </c>
      <c r="AL1551" s="22" t="str">
        <f aca="false">IF(OR(AJ1551&gt;0,AK1551&gt;0),"Sí","No")</f>
        <v>No</v>
      </c>
      <c r="AM1551" s="6" t="s">
        <v>198</v>
      </c>
      <c r="AN1551" s="6" t="s">
        <v>198</v>
      </c>
      <c r="AO1551" s="12" t="n">
        <f aca="false">IF(M1551&gt;0,K1551/M1551,"")</f>
        <v>0.3</v>
      </c>
      <c r="AP1551" s="22" t="str">
        <f aca="false">IF(M1551&gt;=Resumen!$B$5,"Alto","Bajo")</f>
        <v>Bajo</v>
      </c>
      <c r="AQ1551" s="22" t="str">
        <f aca="false">IF(AO1551&gt;=Resumen!$B$28,"Alto","Bajo")</f>
        <v>Bajo</v>
      </c>
      <c r="AR1551" s="22" t="str">
        <f aca="false">AP1551&amp;" Potencial / "&amp;AQ1551&amp;" Share"</f>
        <v>Bajo Potencial / Bajo Share</v>
      </c>
      <c r="AS1551" s="22" t="str">
        <f aca="false">IF(Q1551="Sí",IF(AO1551&gt;=Resumen!$B$29,"Alto","Bajo"),"")</f>
        <v>Bajo</v>
      </c>
      <c r="AT1551" s="22" t="str">
        <f aca="false">IF(AS1551&lt;&gt;"",AP1551&amp;" Potencial / "&amp;AS1551&amp;" Share","")</f>
        <v>Bajo Potencial / Bajo Share</v>
      </c>
      <c r="AU1551" s="22" t="str">
        <f aca="false">IF(AH1551="","Sin dato",IF(AH1551-AO1551&gt;Resumen!$B$6,"Sobre-exhibido",IF(AO1551-AH1551&gt;Resumen!$B$6,"Sub-exhibido","En línea")))</f>
        <v>En línea</v>
      </c>
      <c r="AV1551" s="22" t="n">
        <f aca="false">IF(AT1551="","",IF(AT1551="Alto Potencial / Bajo Share",1,IF(AT1551="Alto Potencial / Alto Share",2,IF(AT1551="Bajo Potencial / Alto Share",3,4))))</f>
        <v>4</v>
      </c>
      <c r="AW1551" s="22" t="str">
        <f aca="false">IF(Q1551="No","Sin competencia directa",IF(AV1551=1,"1 - Foco Conquista (Alto Pot / Bajo Share)",IF(AV1551=2,"2 - Foco Defensa (Alto Pot / Alto Share)",IF(AV1551=3,"3 - Monitoreo (Bajo Pot / Alto Share)","4 - Baja Prioridad (Bajo Pot / Bajo Share)"))))</f>
        <v>4 - Baja Prioridad (Bajo Pot / Bajo Share)</v>
      </c>
      <c r="AX1551" s="12" t="n">
        <f aca="false">IF(OR(IFERROR(AND(W1551&lt;&gt;"",Y1551&lt;&gt;"",Y1551-W1551&gt;Resumen!$B$8),FALSE()),IFERROR(AND(X1551&lt;&gt;"",Y1551&lt;&gt;"",Y1551-X1551&gt;Resumen!$B$8),FALSE())),MAX(IF(IFERROR(AND(W1551&lt;&gt;"",Y1551&lt;&gt;"",Y1551-W1551&gt;Resumen!$B$8),FALSE()),Y1551-W1551,0),IF(IFERROR(AND(X1551&lt;&gt;"",Y1551&lt;&gt;"",Y1551-X1551&gt;Resumen!$B$8),FALSE()),Y1551-X1551,0)),"")</f>
        <v>0.0514285714285714</v>
      </c>
      <c r="AY1551" s="22" t="str">
        <f aca="false">IF(OR(IFERROR(AND(W1551&lt;&gt;"",Y1551&lt;&gt;"",Y1551-W1551&gt;Resumen!$B$8),FALSE()),IFERROR(AND(X1551&lt;&gt;"",Y1551&lt;&gt;"",Y1551-X1551&gt;Resumen!$B$8),FALSE())),TRIM("Lays tiene mayor markup que "&amp;IF(IFERROR(AND(W1551&lt;&gt;"",Y1551&lt;&gt;"",Y1551-W1551&gt;Resumen!$B$8),FALSE()),"Quento ","")&amp;IF(IFERROR(AND(X1551&lt;&gt;"",Y1551&lt;&gt;"",Y1551-X1551&gt;Resumen!$B$8),FALSE()),"Julicroc ","")&amp;"en este PDV"),"")</f>
        <v>Lays tiene mayor markup que Quento en este PDV</v>
      </c>
      <c r="AZ1551" s="22" t="str">
        <f aca="false">IF(COUNTIF('Plan Pehuamar - Lista'!$A$2:$A$167,A1551)&gt;0,"Sí","No")</f>
        <v>No</v>
      </c>
      <c r="BA1551" s="22" t="str">
        <f aca="false">IF(COUNTIF('Plan Combo 9+1'!$A$2:$A$226,A1551)&gt;0,"Sí","No")</f>
        <v>No</v>
      </c>
      <c r="BB1551" s="22" t="str">
        <f aca="false">IF(AH1551="","No",IF(BA1551="Sí",IF((AO1551-AH1551)&gt;Resumen!$B$6,"Sí","No"),IF((AO1551-AH1551)&gt;=Resumen!$B$132,"Sí","No")))</f>
        <v>No</v>
      </c>
      <c r="BC1551" s="22" t="str">
        <f aca="false">IF(AND(N1551="Sí",AL1551="Sí",AI1551=0),"Sí","No")</f>
        <v>No</v>
      </c>
      <c r="BD1551" s="22" t="str">
        <f aca="false">IF(COUNTIF('Plan 9+1 (con Pehuamar)'!$A$2:$A$227,A1551)&gt;0,"Sí","No")</f>
        <v>No</v>
      </c>
    </row>
    <row r="1552" customFormat="false" ht="15" hidden="false" customHeight="true" outlineLevel="0" collapsed="false">
      <c r="A1552" s="6" t="n">
        <v>200286</v>
      </c>
      <c r="B1552" s="6" t="n">
        <v>11</v>
      </c>
      <c r="C1552" s="6" t="n">
        <v>1101</v>
      </c>
      <c r="D1552" s="6" t="s">
        <v>194</v>
      </c>
      <c r="E1552" s="6" t="s">
        <v>1720</v>
      </c>
      <c r="F1552" s="6" t="s">
        <v>201</v>
      </c>
      <c r="G1552" s="6" t="s">
        <v>130</v>
      </c>
      <c r="H1552" s="6" t="s">
        <v>1715</v>
      </c>
      <c r="I1552" s="27" t="n">
        <v>0</v>
      </c>
      <c r="J1552" s="27" t="n">
        <v>0</v>
      </c>
      <c r="K1552" s="27" t="n">
        <v>0.9</v>
      </c>
      <c r="L1552" s="28" t="n">
        <f aca="false">I1552+J1552</f>
        <v>0</v>
      </c>
      <c r="M1552" s="28" t="n">
        <f aca="false">L1552+K1552</f>
        <v>0.9</v>
      </c>
      <c r="N1552" s="22" t="str">
        <f aca="false">IF(I1552&gt;0,"Sí","No")</f>
        <v>No</v>
      </c>
      <c r="O1552" s="22" t="str">
        <f aca="false">IF(J1552&gt;0,"Sí","No")</f>
        <v>No</v>
      </c>
      <c r="P1552" s="22" t="str">
        <f aca="false">IF(K1552&gt;0,"Sí","No")</f>
        <v>Sí</v>
      </c>
      <c r="Q1552" s="22" t="str">
        <f aca="false">IF(OR(I1552&gt;0,J1552&gt;0),"Sí","No")</f>
        <v>No</v>
      </c>
      <c r="R1552" s="27"/>
      <c r="S1552" s="27"/>
      <c r="T1552" s="27"/>
      <c r="U1552" s="27"/>
      <c r="V1552" s="27"/>
      <c r="W1552" s="12" t="str">
        <f aca="false">IF(AND(I1552&gt;0,R1552&gt;0),(S1552-R1552)/R1552,"")</f>
        <v/>
      </c>
      <c r="X1552" s="12" t="str">
        <f aca="false">IF(AND(J1552&gt;0,T1552&gt;0),(U1552-T1552)/T1552,"")</f>
        <v/>
      </c>
      <c r="Y1552" s="12" t="str">
        <f aca="false">IF(AND(K1552&gt;0,V1552&gt;0),(V1552-Resumen!$B$7)/Resumen!$B$7,"")</f>
        <v/>
      </c>
      <c r="Z1552" s="28" t="str">
        <f aca="false">IF(AND(K1552&gt;0,I1552&gt;0,V1552&gt;0,S1552&gt;0),V1552-S1552,"")</f>
        <v/>
      </c>
      <c r="AA1552" s="12" t="str">
        <f aca="false">IF(Z1552&lt;&gt;"",Z1552/S1552,"")</f>
        <v/>
      </c>
      <c r="AB1552" s="28" t="str">
        <f aca="false">IF(AND(K1552&gt;0,J1552&gt;0,V1552&gt;0,U1552&gt;0),V1552-U1552,"")</f>
        <v/>
      </c>
      <c r="AC1552" s="12" t="str">
        <f aca="false">IF(AB1552&lt;&gt;"",AB1552/U1552,"")</f>
        <v/>
      </c>
      <c r="AD1552" s="27" t="n">
        <v>0</v>
      </c>
      <c r="AE1552" s="27" t="n">
        <v>0</v>
      </c>
      <c r="AF1552" s="27" t="n">
        <v>0</v>
      </c>
      <c r="AG1552" s="28" t="n">
        <f aca="false">AD1552+AE1552+AF1552</f>
        <v>0</v>
      </c>
      <c r="AH1552" s="12" t="str">
        <f aca="false">IF(AG1552&gt;0,AD1552/AG1552,"")</f>
        <v/>
      </c>
      <c r="AI1552" s="27" t="n">
        <v>0</v>
      </c>
      <c r="AJ1552" s="27" t="n">
        <v>0</v>
      </c>
      <c r="AK1552" s="27" t="n">
        <v>0</v>
      </c>
      <c r="AL1552" s="22" t="str">
        <f aca="false">IF(OR(AJ1552&gt;0,AK1552&gt;0),"Sí","No")</f>
        <v>No</v>
      </c>
      <c r="AM1552" s="6"/>
      <c r="AN1552" s="6"/>
      <c r="AO1552" s="12" t="n">
        <f aca="false">IF(M1552&gt;0,K1552/M1552,"")</f>
        <v>1</v>
      </c>
      <c r="AP1552" s="22" t="str">
        <f aca="false">IF(M1552&gt;=Resumen!$B$5,"Alto","Bajo")</f>
        <v>Bajo</v>
      </c>
      <c r="AQ1552" s="22" t="str">
        <f aca="false">IF(AO1552&gt;=Resumen!$B$28,"Alto","Bajo")</f>
        <v>Alto</v>
      </c>
      <c r="AR1552" s="22" t="str">
        <f aca="false">AP1552&amp;" Potencial / "&amp;AQ1552&amp;" Share"</f>
        <v>Bajo Potencial / Alto Share</v>
      </c>
      <c r="AS1552" s="22" t="str">
        <f aca="false">IF(Q1552="Sí",IF(AO1552&gt;=Resumen!$B$29,"Alto","Bajo"),"")</f>
        <v/>
      </c>
      <c r="AT1552" s="22" t="str">
        <f aca="false">IF(AS1552&lt;&gt;"",AP1552&amp;" Potencial / "&amp;AS1552&amp;" Share","")</f>
        <v/>
      </c>
      <c r="AU1552" s="22" t="str">
        <f aca="false">IF(AH1552="","Sin dato",IF(AH1552-AO1552&gt;Resumen!$B$6,"Sobre-exhibido",IF(AO1552-AH1552&gt;Resumen!$B$6,"Sub-exhibido","En línea")))</f>
        <v>Sin dato</v>
      </c>
      <c r="AV1552" s="22" t="str">
        <f aca="false">IF(AT1552="","",IF(AT1552="Alto Potencial / Bajo Share",1,IF(AT1552="Alto Potencial / Alto Share",2,IF(AT1552="Bajo Potencial / Alto Share",3,4))))</f>
        <v/>
      </c>
      <c r="AW1552" s="22" t="str">
        <f aca="false">IF(Q1552="No","Sin competencia directa",IF(AV1552=1,"1 - Foco Conquista (Alto Pot / Bajo Share)",IF(AV1552=2,"2 - Foco Defensa (Alto Pot / Alto Share)",IF(AV1552=3,"3 - Monitoreo (Bajo Pot / Alto Share)","4 - Baja Prioridad (Bajo Pot / Bajo Share)"))))</f>
        <v>Sin competencia directa</v>
      </c>
      <c r="AX1552" s="12" t="str">
        <f aca="false">IF(OR(IFERROR(AND(W1552&lt;&gt;"",Y1552&lt;&gt;"",Y1552-W1552&gt;Resumen!$B$8),FALSE()),IFERROR(AND(X1552&lt;&gt;"",Y1552&lt;&gt;"",Y1552-X1552&gt;Resumen!$B$8),FALSE())),MAX(IF(IFERROR(AND(W1552&lt;&gt;"",Y1552&lt;&gt;"",Y1552-W1552&gt;Resumen!$B$8),FALSE()),Y1552-W1552,0),IF(IFERROR(AND(X1552&lt;&gt;"",Y1552&lt;&gt;"",Y1552-X1552&gt;Resumen!$B$8),FALSE()),Y1552-X1552,0)),"")</f>
        <v/>
      </c>
      <c r="AY1552" s="22" t="str">
        <f aca="false">IF(OR(IFERROR(AND(W1552&lt;&gt;"",Y1552&lt;&gt;"",Y1552-W1552&gt;Resumen!$B$8),FALSE()),IFERROR(AND(X1552&lt;&gt;"",Y1552&lt;&gt;"",Y1552-X1552&gt;Resumen!$B$8),FALSE())),TRIM("Lays tiene mayor markup que "&amp;IF(IFERROR(AND(W1552&lt;&gt;"",Y1552&lt;&gt;"",Y1552-W1552&gt;Resumen!$B$8),FALSE()),"Quento ","")&amp;IF(IFERROR(AND(X1552&lt;&gt;"",Y1552&lt;&gt;"",Y1552-X1552&gt;Resumen!$B$8),FALSE()),"Julicroc ","")&amp;"en este PDV"),"")</f>
        <v/>
      </c>
      <c r="AZ1552" s="22" t="str">
        <f aca="false">IF(COUNTIF('Plan Pehuamar - Lista'!$A$2:$A$167,A1552)&gt;0,"Sí","No")</f>
        <v>No</v>
      </c>
      <c r="BA1552" s="22" t="str">
        <f aca="false">IF(COUNTIF('Plan Combo 9+1'!$A$2:$A$226,A1552)&gt;0,"Sí","No")</f>
        <v>No</v>
      </c>
      <c r="BB1552" s="22" t="str">
        <f aca="false">IF(AH1552="","No",IF(BA1552="Sí",IF((AO1552-AH1552)&gt;Resumen!$B$6,"Sí","No"),IF((AO1552-AH1552)&gt;=Resumen!$B$132,"Sí","No")))</f>
        <v>No</v>
      </c>
      <c r="BC1552" s="22" t="str">
        <f aca="false">IF(AND(N1552="Sí",AL1552="Sí",AI1552=0),"Sí","No")</f>
        <v>No</v>
      </c>
      <c r="BD1552" s="22" t="str">
        <f aca="false">IF(COUNTIF('Plan 9+1 (con Pehuamar)'!$A$2:$A$227,A1552)&gt;0,"Sí","No")</f>
        <v>No</v>
      </c>
    </row>
    <row r="1553" customFormat="false" ht="15" hidden="false" customHeight="true" outlineLevel="0" collapsed="false">
      <c r="A1553" s="6" t="n">
        <v>200340</v>
      </c>
      <c r="B1553" s="6" t="n">
        <v>11</v>
      </c>
      <c r="C1553" s="6" t="n">
        <v>1101</v>
      </c>
      <c r="D1553" s="6" t="s">
        <v>194</v>
      </c>
      <c r="E1553" s="6" t="s">
        <v>1721</v>
      </c>
      <c r="F1553" s="6" t="s">
        <v>273</v>
      </c>
      <c r="G1553" s="6" t="s">
        <v>130</v>
      </c>
      <c r="H1553" s="6" t="s">
        <v>1715</v>
      </c>
      <c r="I1553" s="27" t="n">
        <v>0</v>
      </c>
      <c r="J1553" s="27" t="n">
        <v>0</v>
      </c>
      <c r="K1553" s="27" t="n">
        <v>0.4</v>
      </c>
      <c r="L1553" s="28" t="n">
        <f aca="false">I1553+J1553</f>
        <v>0</v>
      </c>
      <c r="M1553" s="28" t="n">
        <f aca="false">L1553+K1553</f>
        <v>0.4</v>
      </c>
      <c r="N1553" s="22" t="str">
        <f aca="false">IF(I1553&gt;0,"Sí","No")</f>
        <v>No</v>
      </c>
      <c r="O1553" s="22" t="str">
        <f aca="false">IF(J1553&gt;0,"Sí","No")</f>
        <v>No</v>
      </c>
      <c r="P1553" s="22" t="str">
        <f aca="false">IF(K1553&gt;0,"Sí","No")</f>
        <v>Sí</v>
      </c>
      <c r="Q1553" s="22" t="str">
        <f aca="false">IF(OR(I1553&gt;0,J1553&gt;0),"Sí","No")</f>
        <v>No</v>
      </c>
      <c r="R1553" s="27"/>
      <c r="S1553" s="27"/>
      <c r="T1553" s="27"/>
      <c r="U1553" s="27"/>
      <c r="V1553" s="27"/>
      <c r="W1553" s="12" t="str">
        <f aca="false">IF(AND(I1553&gt;0,R1553&gt;0),(S1553-R1553)/R1553,"")</f>
        <v/>
      </c>
      <c r="X1553" s="12" t="str">
        <f aca="false">IF(AND(J1553&gt;0,T1553&gt;0),(U1553-T1553)/T1553,"")</f>
        <v/>
      </c>
      <c r="Y1553" s="12" t="str">
        <f aca="false">IF(AND(K1553&gt;0,V1553&gt;0),(V1553-Resumen!$B$7)/Resumen!$B$7,"")</f>
        <v/>
      </c>
      <c r="Z1553" s="28" t="str">
        <f aca="false">IF(AND(K1553&gt;0,I1553&gt;0,V1553&gt;0,S1553&gt;0),V1553-S1553,"")</f>
        <v/>
      </c>
      <c r="AA1553" s="12" t="str">
        <f aca="false">IF(Z1553&lt;&gt;"",Z1553/S1553,"")</f>
        <v/>
      </c>
      <c r="AB1553" s="28" t="str">
        <f aca="false">IF(AND(K1553&gt;0,J1553&gt;0,V1553&gt;0,U1553&gt;0),V1553-U1553,"")</f>
        <v/>
      </c>
      <c r="AC1553" s="12" t="str">
        <f aca="false">IF(AB1553&lt;&gt;"",AB1553/U1553,"")</f>
        <v/>
      </c>
      <c r="AD1553" s="27" t="n">
        <v>0</v>
      </c>
      <c r="AE1553" s="27" t="n">
        <v>0</v>
      </c>
      <c r="AF1553" s="27" t="n">
        <v>0</v>
      </c>
      <c r="AG1553" s="28" t="n">
        <f aca="false">AD1553+AE1553+AF1553</f>
        <v>0</v>
      </c>
      <c r="AH1553" s="12" t="str">
        <f aca="false">IF(AG1553&gt;0,AD1553/AG1553,"")</f>
        <v/>
      </c>
      <c r="AI1553" s="27" t="n">
        <v>0</v>
      </c>
      <c r="AJ1553" s="27" t="n">
        <v>0</v>
      </c>
      <c r="AK1553" s="27" t="n">
        <v>0</v>
      </c>
      <c r="AL1553" s="22" t="str">
        <f aca="false">IF(OR(AJ1553&gt;0,AK1553&gt;0),"Sí","No")</f>
        <v>No</v>
      </c>
      <c r="AM1553" s="6"/>
      <c r="AN1553" s="6"/>
      <c r="AO1553" s="12" t="n">
        <f aca="false">IF(M1553&gt;0,K1553/M1553,"")</f>
        <v>1</v>
      </c>
      <c r="AP1553" s="22" t="str">
        <f aca="false">IF(M1553&gt;=Resumen!$B$5,"Alto","Bajo")</f>
        <v>Bajo</v>
      </c>
      <c r="AQ1553" s="22" t="str">
        <f aca="false">IF(AO1553&gt;=Resumen!$B$28,"Alto","Bajo")</f>
        <v>Alto</v>
      </c>
      <c r="AR1553" s="22" t="str">
        <f aca="false">AP1553&amp;" Potencial / "&amp;AQ1553&amp;" Share"</f>
        <v>Bajo Potencial / Alto Share</v>
      </c>
      <c r="AS1553" s="22" t="str">
        <f aca="false">IF(Q1553="Sí",IF(AO1553&gt;=Resumen!$B$29,"Alto","Bajo"),"")</f>
        <v/>
      </c>
      <c r="AT1553" s="22" t="str">
        <f aca="false">IF(AS1553&lt;&gt;"",AP1553&amp;" Potencial / "&amp;AS1553&amp;" Share","")</f>
        <v/>
      </c>
      <c r="AU1553" s="22" t="str">
        <f aca="false">IF(AH1553="","Sin dato",IF(AH1553-AO1553&gt;Resumen!$B$6,"Sobre-exhibido",IF(AO1553-AH1553&gt;Resumen!$B$6,"Sub-exhibido","En línea")))</f>
        <v>Sin dato</v>
      </c>
      <c r="AV1553" s="22" t="str">
        <f aca="false">IF(AT1553="","",IF(AT1553="Alto Potencial / Bajo Share",1,IF(AT1553="Alto Potencial / Alto Share",2,IF(AT1553="Bajo Potencial / Alto Share",3,4))))</f>
        <v/>
      </c>
      <c r="AW1553" s="22" t="str">
        <f aca="false">IF(Q1553="No","Sin competencia directa",IF(AV1553=1,"1 - Foco Conquista (Alto Pot / Bajo Share)",IF(AV1553=2,"2 - Foco Defensa (Alto Pot / Alto Share)",IF(AV1553=3,"3 - Monitoreo (Bajo Pot / Alto Share)","4 - Baja Prioridad (Bajo Pot / Bajo Share)"))))</f>
        <v>Sin competencia directa</v>
      </c>
      <c r="AX1553" s="12" t="str">
        <f aca="false">IF(OR(IFERROR(AND(W1553&lt;&gt;"",Y1553&lt;&gt;"",Y1553-W1553&gt;Resumen!$B$8),FALSE()),IFERROR(AND(X1553&lt;&gt;"",Y1553&lt;&gt;"",Y1553-X1553&gt;Resumen!$B$8),FALSE())),MAX(IF(IFERROR(AND(W1553&lt;&gt;"",Y1553&lt;&gt;"",Y1553-W1553&gt;Resumen!$B$8),FALSE()),Y1553-W1553,0),IF(IFERROR(AND(X1553&lt;&gt;"",Y1553&lt;&gt;"",Y1553-X1553&gt;Resumen!$B$8),FALSE()),Y1553-X1553,0)),"")</f>
        <v/>
      </c>
      <c r="AY1553" s="22" t="str">
        <f aca="false">IF(OR(IFERROR(AND(W1553&lt;&gt;"",Y1553&lt;&gt;"",Y1553-W1553&gt;Resumen!$B$8),FALSE()),IFERROR(AND(X1553&lt;&gt;"",Y1553&lt;&gt;"",Y1553-X1553&gt;Resumen!$B$8),FALSE())),TRIM("Lays tiene mayor markup que "&amp;IF(IFERROR(AND(W1553&lt;&gt;"",Y1553&lt;&gt;"",Y1553-W1553&gt;Resumen!$B$8),FALSE()),"Quento ","")&amp;IF(IFERROR(AND(X1553&lt;&gt;"",Y1553&lt;&gt;"",Y1553-X1553&gt;Resumen!$B$8),FALSE()),"Julicroc ","")&amp;"en este PDV"),"")</f>
        <v/>
      </c>
      <c r="AZ1553" s="22" t="str">
        <f aca="false">IF(COUNTIF('Plan Pehuamar - Lista'!$A$2:$A$167,A1553)&gt;0,"Sí","No")</f>
        <v>No</v>
      </c>
      <c r="BA1553" s="22" t="str">
        <f aca="false">IF(COUNTIF('Plan Combo 9+1'!$A$2:$A$226,A1553)&gt;0,"Sí","No")</f>
        <v>No</v>
      </c>
      <c r="BB1553" s="22" t="str">
        <f aca="false">IF(AH1553="","No",IF(BA1553="Sí",IF((AO1553-AH1553)&gt;Resumen!$B$6,"Sí","No"),IF((AO1553-AH1553)&gt;=Resumen!$B$132,"Sí","No")))</f>
        <v>No</v>
      </c>
      <c r="BC1553" s="22" t="str">
        <f aca="false">IF(AND(N1553="Sí",AL1553="Sí",AI1553=0),"Sí","No")</f>
        <v>No</v>
      </c>
      <c r="BD1553" s="22" t="str">
        <f aca="false">IF(COUNTIF('Plan 9+1 (con Pehuamar)'!$A$2:$A$227,A1553)&gt;0,"Sí","No")</f>
        <v>No</v>
      </c>
    </row>
    <row r="1554" customFormat="false" ht="15" hidden="false" customHeight="true" outlineLevel="0" collapsed="false">
      <c r="A1554" s="6" t="n">
        <v>200344</v>
      </c>
      <c r="B1554" s="6" t="n">
        <v>11</v>
      </c>
      <c r="C1554" s="6" t="n">
        <v>1101</v>
      </c>
      <c r="D1554" s="6" t="s">
        <v>194</v>
      </c>
      <c r="E1554" s="6" t="s">
        <v>1722</v>
      </c>
      <c r="F1554" s="6" t="s">
        <v>201</v>
      </c>
      <c r="G1554" s="6" t="s">
        <v>130</v>
      </c>
      <c r="H1554" s="6" t="s">
        <v>1715</v>
      </c>
      <c r="I1554" s="27" t="n">
        <v>0</v>
      </c>
      <c r="J1554" s="27" t="n">
        <v>0</v>
      </c>
      <c r="K1554" s="27" t="n">
        <v>8</v>
      </c>
      <c r="L1554" s="28" t="n">
        <f aca="false">I1554+J1554</f>
        <v>0</v>
      </c>
      <c r="M1554" s="28" t="n">
        <f aca="false">L1554+K1554</f>
        <v>8</v>
      </c>
      <c r="N1554" s="22" t="str">
        <f aca="false">IF(I1554&gt;0,"Sí","No")</f>
        <v>No</v>
      </c>
      <c r="O1554" s="22" t="str">
        <f aca="false">IF(J1554&gt;0,"Sí","No")</f>
        <v>No</v>
      </c>
      <c r="P1554" s="22" t="str">
        <f aca="false">IF(K1554&gt;0,"Sí","No")</f>
        <v>Sí</v>
      </c>
      <c r="Q1554" s="22" t="str">
        <f aca="false">IF(OR(I1554&gt;0,J1554&gt;0),"Sí","No")</f>
        <v>No</v>
      </c>
      <c r="R1554" s="27"/>
      <c r="S1554" s="27"/>
      <c r="T1554" s="27"/>
      <c r="U1554" s="27"/>
      <c r="V1554" s="27"/>
      <c r="W1554" s="12" t="str">
        <f aca="false">IF(AND(I1554&gt;0,R1554&gt;0),(S1554-R1554)/R1554,"")</f>
        <v/>
      </c>
      <c r="X1554" s="12" t="str">
        <f aca="false">IF(AND(J1554&gt;0,T1554&gt;0),(U1554-T1554)/T1554,"")</f>
        <v/>
      </c>
      <c r="Y1554" s="12" t="str">
        <f aca="false">IF(AND(K1554&gt;0,V1554&gt;0),(V1554-Resumen!$B$7)/Resumen!$B$7,"")</f>
        <v/>
      </c>
      <c r="Z1554" s="28" t="str">
        <f aca="false">IF(AND(K1554&gt;0,I1554&gt;0,V1554&gt;0,S1554&gt;0),V1554-S1554,"")</f>
        <v/>
      </c>
      <c r="AA1554" s="12" t="str">
        <f aca="false">IF(Z1554&lt;&gt;"",Z1554/S1554,"")</f>
        <v/>
      </c>
      <c r="AB1554" s="28" t="str">
        <f aca="false">IF(AND(K1554&gt;0,J1554&gt;0,V1554&gt;0,U1554&gt;0),V1554-U1554,"")</f>
        <v/>
      </c>
      <c r="AC1554" s="12" t="str">
        <f aca="false">IF(AB1554&lt;&gt;"",AB1554/U1554,"")</f>
        <v/>
      </c>
      <c r="AD1554" s="27" t="n">
        <v>0</v>
      </c>
      <c r="AE1554" s="27" t="n">
        <v>0</v>
      </c>
      <c r="AF1554" s="27" t="n">
        <v>0</v>
      </c>
      <c r="AG1554" s="28" t="n">
        <f aca="false">AD1554+AE1554+AF1554</f>
        <v>0</v>
      </c>
      <c r="AH1554" s="12" t="str">
        <f aca="false">IF(AG1554&gt;0,AD1554/AG1554,"")</f>
        <v/>
      </c>
      <c r="AI1554" s="27" t="n">
        <v>0</v>
      </c>
      <c r="AJ1554" s="27" t="n">
        <v>0</v>
      </c>
      <c r="AK1554" s="27" t="n">
        <v>0</v>
      </c>
      <c r="AL1554" s="22" t="str">
        <f aca="false">IF(OR(AJ1554&gt;0,AK1554&gt;0),"Sí","No")</f>
        <v>No</v>
      </c>
      <c r="AM1554" s="6"/>
      <c r="AN1554" s="6"/>
      <c r="AO1554" s="12" t="n">
        <f aca="false">IF(M1554&gt;0,K1554/M1554,"")</f>
        <v>1</v>
      </c>
      <c r="AP1554" s="22" t="str">
        <f aca="false">IF(M1554&gt;=Resumen!$B$5,"Alto","Bajo")</f>
        <v>Bajo</v>
      </c>
      <c r="AQ1554" s="22" t="str">
        <f aca="false">IF(AO1554&gt;=Resumen!$B$28,"Alto","Bajo")</f>
        <v>Alto</v>
      </c>
      <c r="AR1554" s="22" t="str">
        <f aca="false">AP1554&amp;" Potencial / "&amp;AQ1554&amp;" Share"</f>
        <v>Bajo Potencial / Alto Share</v>
      </c>
      <c r="AS1554" s="22" t="str">
        <f aca="false">IF(Q1554="Sí",IF(AO1554&gt;=Resumen!$B$29,"Alto","Bajo"),"")</f>
        <v/>
      </c>
      <c r="AT1554" s="22" t="str">
        <f aca="false">IF(AS1554&lt;&gt;"",AP1554&amp;" Potencial / "&amp;AS1554&amp;" Share","")</f>
        <v/>
      </c>
      <c r="AU1554" s="22" t="str">
        <f aca="false">IF(AH1554="","Sin dato",IF(AH1554-AO1554&gt;Resumen!$B$6,"Sobre-exhibido",IF(AO1554-AH1554&gt;Resumen!$B$6,"Sub-exhibido","En línea")))</f>
        <v>Sin dato</v>
      </c>
      <c r="AV1554" s="22" t="str">
        <f aca="false">IF(AT1554="","",IF(AT1554="Alto Potencial / Bajo Share",1,IF(AT1554="Alto Potencial / Alto Share",2,IF(AT1554="Bajo Potencial / Alto Share",3,4))))</f>
        <v/>
      </c>
      <c r="AW1554" s="22" t="str">
        <f aca="false">IF(Q1554="No","Sin competencia directa",IF(AV1554=1,"1 - Foco Conquista (Alto Pot / Bajo Share)",IF(AV1554=2,"2 - Foco Defensa (Alto Pot / Alto Share)",IF(AV1554=3,"3 - Monitoreo (Bajo Pot / Alto Share)","4 - Baja Prioridad (Bajo Pot / Bajo Share)"))))</f>
        <v>Sin competencia directa</v>
      </c>
      <c r="AX1554" s="12" t="str">
        <f aca="false">IF(OR(IFERROR(AND(W1554&lt;&gt;"",Y1554&lt;&gt;"",Y1554-W1554&gt;Resumen!$B$8),FALSE()),IFERROR(AND(X1554&lt;&gt;"",Y1554&lt;&gt;"",Y1554-X1554&gt;Resumen!$B$8),FALSE())),MAX(IF(IFERROR(AND(W1554&lt;&gt;"",Y1554&lt;&gt;"",Y1554-W1554&gt;Resumen!$B$8),FALSE()),Y1554-W1554,0),IF(IFERROR(AND(X1554&lt;&gt;"",Y1554&lt;&gt;"",Y1554-X1554&gt;Resumen!$B$8),FALSE()),Y1554-X1554,0)),"")</f>
        <v/>
      </c>
      <c r="AY1554" s="22" t="str">
        <f aca="false">IF(OR(IFERROR(AND(W1554&lt;&gt;"",Y1554&lt;&gt;"",Y1554-W1554&gt;Resumen!$B$8),FALSE()),IFERROR(AND(X1554&lt;&gt;"",Y1554&lt;&gt;"",Y1554-X1554&gt;Resumen!$B$8),FALSE())),TRIM("Lays tiene mayor markup que "&amp;IF(IFERROR(AND(W1554&lt;&gt;"",Y1554&lt;&gt;"",Y1554-W1554&gt;Resumen!$B$8),FALSE()),"Quento ","")&amp;IF(IFERROR(AND(X1554&lt;&gt;"",Y1554&lt;&gt;"",Y1554-X1554&gt;Resumen!$B$8),FALSE()),"Julicroc ","")&amp;"en este PDV"),"")</f>
        <v/>
      </c>
      <c r="AZ1554" s="22" t="str">
        <f aca="false">IF(COUNTIF('Plan Pehuamar - Lista'!$A$2:$A$167,A1554)&gt;0,"Sí","No")</f>
        <v>No</v>
      </c>
      <c r="BA1554" s="22" t="str">
        <f aca="false">IF(COUNTIF('Plan Combo 9+1'!$A$2:$A$226,A1554)&gt;0,"Sí","No")</f>
        <v>No</v>
      </c>
      <c r="BB1554" s="22" t="str">
        <f aca="false">IF(AH1554="","No",IF(BA1554="Sí",IF((AO1554-AH1554)&gt;Resumen!$B$6,"Sí","No"),IF((AO1554-AH1554)&gt;=Resumen!$B$132,"Sí","No")))</f>
        <v>No</v>
      </c>
      <c r="BC1554" s="22" t="str">
        <f aca="false">IF(AND(N1554="Sí",AL1554="Sí",AI1554=0),"Sí","No")</f>
        <v>No</v>
      </c>
      <c r="BD1554" s="22" t="str">
        <f aca="false">IF(COUNTIF('Plan 9+1 (con Pehuamar)'!$A$2:$A$227,A1554)&gt;0,"Sí","No")</f>
        <v>No</v>
      </c>
    </row>
    <row r="1555" customFormat="false" ht="15" hidden="false" customHeight="true" outlineLevel="0" collapsed="false">
      <c r="A1555" s="6" t="n">
        <v>200345</v>
      </c>
      <c r="B1555" s="6" t="n">
        <v>11</v>
      </c>
      <c r="C1555" s="6" t="n">
        <v>1101</v>
      </c>
      <c r="D1555" s="6" t="s">
        <v>194</v>
      </c>
      <c r="E1555" s="6" t="s">
        <v>1723</v>
      </c>
      <c r="F1555" s="6" t="s">
        <v>201</v>
      </c>
      <c r="G1555" s="6" t="s">
        <v>130</v>
      </c>
      <c r="H1555" s="6" t="s">
        <v>1715</v>
      </c>
      <c r="I1555" s="27" t="n">
        <v>0</v>
      </c>
      <c r="J1555" s="27" t="n">
        <v>0</v>
      </c>
      <c r="K1555" s="27" t="n">
        <v>5.1</v>
      </c>
      <c r="L1555" s="28" t="n">
        <f aca="false">I1555+J1555</f>
        <v>0</v>
      </c>
      <c r="M1555" s="28" t="n">
        <f aca="false">L1555+K1555</f>
        <v>5.1</v>
      </c>
      <c r="N1555" s="22" t="str">
        <f aca="false">IF(I1555&gt;0,"Sí","No")</f>
        <v>No</v>
      </c>
      <c r="O1555" s="22" t="str">
        <f aca="false">IF(J1555&gt;0,"Sí","No")</f>
        <v>No</v>
      </c>
      <c r="P1555" s="22" t="str">
        <f aca="false">IF(K1555&gt;0,"Sí","No")</f>
        <v>Sí</v>
      </c>
      <c r="Q1555" s="22" t="str">
        <f aca="false">IF(OR(I1555&gt;0,J1555&gt;0),"Sí","No")</f>
        <v>No</v>
      </c>
      <c r="R1555" s="27"/>
      <c r="S1555" s="27"/>
      <c r="T1555" s="27"/>
      <c r="U1555" s="27"/>
      <c r="V1555" s="27"/>
      <c r="W1555" s="12" t="str">
        <f aca="false">IF(AND(I1555&gt;0,R1555&gt;0),(S1555-R1555)/R1555,"")</f>
        <v/>
      </c>
      <c r="X1555" s="12" t="str">
        <f aca="false">IF(AND(J1555&gt;0,T1555&gt;0),(U1555-T1555)/T1555,"")</f>
        <v/>
      </c>
      <c r="Y1555" s="12" t="str">
        <f aca="false">IF(AND(K1555&gt;0,V1555&gt;0),(V1555-Resumen!$B$7)/Resumen!$B$7,"")</f>
        <v/>
      </c>
      <c r="Z1555" s="28" t="str">
        <f aca="false">IF(AND(K1555&gt;0,I1555&gt;0,V1555&gt;0,S1555&gt;0),V1555-S1555,"")</f>
        <v/>
      </c>
      <c r="AA1555" s="12" t="str">
        <f aca="false">IF(Z1555&lt;&gt;"",Z1555/S1555,"")</f>
        <v/>
      </c>
      <c r="AB1555" s="28" t="str">
        <f aca="false">IF(AND(K1555&gt;0,J1555&gt;0,V1555&gt;0,U1555&gt;0),V1555-U1555,"")</f>
        <v/>
      </c>
      <c r="AC1555" s="12" t="str">
        <f aca="false">IF(AB1555&lt;&gt;"",AB1555/U1555,"")</f>
        <v/>
      </c>
      <c r="AD1555" s="27" t="n">
        <v>0</v>
      </c>
      <c r="AE1555" s="27" t="n">
        <v>0</v>
      </c>
      <c r="AF1555" s="27" t="n">
        <v>0</v>
      </c>
      <c r="AG1555" s="28" t="n">
        <f aca="false">AD1555+AE1555+AF1555</f>
        <v>0</v>
      </c>
      <c r="AH1555" s="12" t="str">
        <f aca="false">IF(AG1555&gt;0,AD1555/AG1555,"")</f>
        <v/>
      </c>
      <c r="AI1555" s="27" t="n">
        <v>0</v>
      </c>
      <c r="AJ1555" s="27" t="n">
        <v>0</v>
      </c>
      <c r="AK1555" s="27" t="n">
        <v>0</v>
      </c>
      <c r="AL1555" s="22" t="str">
        <f aca="false">IF(OR(AJ1555&gt;0,AK1555&gt;0),"Sí","No")</f>
        <v>No</v>
      </c>
      <c r="AM1555" s="6"/>
      <c r="AN1555" s="6"/>
      <c r="AO1555" s="12" t="n">
        <f aca="false">IF(M1555&gt;0,K1555/M1555,"")</f>
        <v>1</v>
      </c>
      <c r="AP1555" s="22" t="str">
        <f aca="false">IF(M1555&gt;=Resumen!$B$5,"Alto","Bajo")</f>
        <v>Bajo</v>
      </c>
      <c r="AQ1555" s="22" t="str">
        <f aca="false">IF(AO1555&gt;=Resumen!$B$28,"Alto","Bajo")</f>
        <v>Alto</v>
      </c>
      <c r="AR1555" s="22" t="str">
        <f aca="false">AP1555&amp;" Potencial / "&amp;AQ1555&amp;" Share"</f>
        <v>Bajo Potencial / Alto Share</v>
      </c>
      <c r="AS1555" s="22" t="str">
        <f aca="false">IF(Q1555="Sí",IF(AO1555&gt;=Resumen!$B$29,"Alto","Bajo"),"")</f>
        <v/>
      </c>
      <c r="AT1555" s="22" t="str">
        <f aca="false">IF(AS1555&lt;&gt;"",AP1555&amp;" Potencial / "&amp;AS1555&amp;" Share","")</f>
        <v/>
      </c>
      <c r="AU1555" s="22" t="str">
        <f aca="false">IF(AH1555="","Sin dato",IF(AH1555-AO1555&gt;Resumen!$B$6,"Sobre-exhibido",IF(AO1555-AH1555&gt;Resumen!$B$6,"Sub-exhibido","En línea")))</f>
        <v>Sin dato</v>
      </c>
      <c r="AV1555" s="22" t="str">
        <f aca="false">IF(AT1555="","",IF(AT1555="Alto Potencial / Bajo Share",1,IF(AT1555="Alto Potencial / Alto Share",2,IF(AT1555="Bajo Potencial / Alto Share",3,4))))</f>
        <v/>
      </c>
      <c r="AW1555" s="22" t="str">
        <f aca="false">IF(Q1555="No","Sin competencia directa",IF(AV1555=1,"1 - Foco Conquista (Alto Pot / Bajo Share)",IF(AV1555=2,"2 - Foco Defensa (Alto Pot / Alto Share)",IF(AV1555=3,"3 - Monitoreo (Bajo Pot / Alto Share)","4 - Baja Prioridad (Bajo Pot / Bajo Share)"))))</f>
        <v>Sin competencia directa</v>
      </c>
      <c r="AX1555" s="12" t="str">
        <f aca="false">IF(OR(IFERROR(AND(W1555&lt;&gt;"",Y1555&lt;&gt;"",Y1555-W1555&gt;Resumen!$B$8),FALSE()),IFERROR(AND(X1555&lt;&gt;"",Y1555&lt;&gt;"",Y1555-X1555&gt;Resumen!$B$8),FALSE())),MAX(IF(IFERROR(AND(W1555&lt;&gt;"",Y1555&lt;&gt;"",Y1555-W1555&gt;Resumen!$B$8),FALSE()),Y1555-W1555,0),IF(IFERROR(AND(X1555&lt;&gt;"",Y1555&lt;&gt;"",Y1555-X1555&gt;Resumen!$B$8),FALSE()),Y1555-X1555,0)),"")</f>
        <v/>
      </c>
      <c r="AY1555" s="22" t="str">
        <f aca="false">IF(OR(IFERROR(AND(W1555&lt;&gt;"",Y1555&lt;&gt;"",Y1555-W1555&gt;Resumen!$B$8),FALSE()),IFERROR(AND(X1555&lt;&gt;"",Y1555&lt;&gt;"",Y1555-X1555&gt;Resumen!$B$8),FALSE())),TRIM("Lays tiene mayor markup que "&amp;IF(IFERROR(AND(W1555&lt;&gt;"",Y1555&lt;&gt;"",Y1555-W1555&gt;Resumen!$B$8),FALSE()),"Quento ","")&amp;IF(IFERROR(AND(X1555&lt;&gt;"",Y1555&lt;&gt;"",Y1555-X1555&gt;Resumen!$B$8),FALSE()),"Julicroc ","")&amp;"en este PDV"),"")</f>
        <v/>
      </c>
      <c r="AZ1555" s="22" t="str">
        <f aca="false">IF(COUNTIF('Plan Pehuamar - Lista'!$A$2:$A$167,A1555)&gt;0,"Sí","No")</f>
        <v>No</v>
      </c>
      <c r="BA1555" s="22" t="str">
        <f aca="false">IF(COUNTIF('Plan Combo 9+1'!$A$2:$A$226,A1555)&gt;0,"Sí","No")</f>
        <v>No</v>
      </c>
      <c r="BB1555" s="22" t="str">
        <f aca="false">IF(AH1555="","No",IF(BA1555="Sí",IF((AO1555-AH1555)&gt;Resumen!$B$6,"Sí","No"),IF((AO1555-AH1555)&gt;=Resumen!$B$132,"Sí","No")))</f>
        <v>No</v>
      </c>
      <c r="BC1555" s="22" t="str">
        <f aca="false">IF(AND(N1555="Sí",AL1555="Sí",AI1555=0),"Sí","No")</f>
        <v>No</v>
      </c>
      <c r="BD1555" s="22" t="str">
        <f aca="false">IF(COUNTIF('Plan 9+1 (con Pehuamar)'!$A$2:$A$227,A1555)&gt;0,"Sí","No")</f>
        <v>No</v>
      </c>
    </row>
    <row r="1556" customFormat="false" ht="15" hidden="false" customHeight="true" outlineLevel="0" collapsed="false">
      <c r="A1556" s="6" t="n">
        <v>200351</v>
      </c>
      <c r="B1556" s="6" t="n">
        <v>11</v>
      </c>
      <c r="C1556" s="6" t="n">
        <v>1101</v>
      </c>
      <c r="D1556" s="6" t="s">
        <v>194</v>
      </c>
      <c r="E1556" s="6" t="s">
        <v>1724</v>
      </c>
      <c r="F1556" s="6" t="s">
        <v>466</v>
      </c>
      <c r="G1556" s="6" t="s">
        <v>130</v>
      </c>
      <c r="H1556" s="6" t="s">
        <v>1715</v>
      </c>
      <c r="I1556" s="27" t="n">
        <v>30</v>
      </c>
      <c r="J1556" s="27" t="n">
        <v>30</v>
      </c>
      <c r="K1556" s="27" t="n">
        <v>20</v>
      </c>
      <c r="L1556" s="28" t="n">
        <f aca="false">I1556+J1556</f>
        <v>60</v>
      </c>
      <c r="M1556" s="28" t="n">
        <f aca="false">L1556+K1556</f>
        <v>80</v>
      </c>
      <c r="N1556" s="22" t="str">
        <f aca="false">IF(I1556&gt;0,"Sí","No")</f>
        <v>Sí</v>
      </c>
      <c r="O1556" s="22" t="str">
        <f aca="false">IF(J1556&gt;0,"Sí","No")</f>
        <v>Sí</v>
      </c>
      <c r="P1556" s="22" t="str">
        <f aca="false">IF(K1556&gt;0,"Sí","No")</f>
        <v>Sí</v>
      </c>
      <c r="Q1556" s="22" t="str">
        <f aca="false">IF(OR(I1556&gt;0,J1556&gt;0),"Sí","No")</f>
        <v>Sí</v>
      </c>
      <c r="R1556" s="27" t="n">
        <v>2100</v>
      </c>
      <c r="S1556" s="27" t="n">
        <v>3000</v>
      </c>
      <c r="T1556" s="27" t="n">
        <v>1185</v>
      </c>
      <c r="U1556" s="27" t="n">
        <v>2200</v>
      </c>
      <c r="V1556" s="27" t="n">
        <v>3500</v>
      </c>
      <c r="W1556" s="12" t="n">
        <f aca="false">IF(AND(I1556&gt;0,R1556&gt;0),(S1556-R1556)/R1556,"")</f>
        <v>0.428571428571429</v>
      </c>
      <c r="X1556" s="12" t="n">
        <f aca="false">IF(AND(J1556&gt;0,T1556&gt;0),(U1556-T1556)/T1556,"")</f>
        <v>0.856540084388186</v>
      </c>
      <c r="Y1556" s="12" t="n">
        <f aca="false">IF(AND(K1556&gt;0,V1556&gt;0),(V1556-Resumen!$B$7)/Resumen!$B$7,"")</f>
        <v>0.4</v>
      </c>
      <c r="Z1556" s="28" t="n">
        <f aca="false">IF(AND(K1556&gt;0,I1556&gt;0,V1556&gt;0,S1556&gt;0),V1556-S1556,"")</f>
        <v>500</v>
      </c>
      <c r="AA1556" s="12" t="n">
        <f aca="false">IF(Z1556&lt;&gt;"",Z1556/S1556,"")</f>
        <v>0.166666666666667</v>
      </c>
      <c r="AB1556" s="28" t="n">
        <f aca="false">IF(AND(K1556&gt;0,J1556&gt;0,V1556&gt;0,U1556&gt;0),V1556-U1556,"")</f>
        <v>1300</v>
      </c>
      <c r="AC1556" s="12" t="n">
        <f aca="false">IF(AB1556&lt;&gt;"",AB1556/U1556,"")</f>
        <v>0.590909090909091</v>
      </c>
      <c r="AD1556" s="27" t="n">
        <v>3</v>
      </c>
      <c r="AE1556" s="27" t="n">
        <v>5</v>
      </c>
      <c r="AF1556" s="27" t="n">
        <v>6</v>
      </c>
      <c r="AG1556" s="28" t="n">
        <f aca="false">AD1556+AE1556+AF1556</f>
        <v>14</v>
      </c>
      <c r="AH1556" s="12" t="n">
        <f aca="false">IF(AG1556&gt;0,AD1556/AG1556,"")</f>
        <v>0.214285714285714</v>
      </c>
      <c r="AI1556" s="27" t="n">
        <v>0</v>
      </c>
      <c r="AJ1556" s="27" t="n">
        <v>0</v>
      </c>
      <c r="AK1556" s="27" t="n">
        <v>0</v>
      </c>
      <c r="AL1556" s="22" t="str">
        <f aca="false">IF(OR(AJ1556&gt;0,AK1556&gt;0),"Sí","No")</f>
        <v>No</v>
      </c>
      <c r="AM1556" s="6" t="s">
        <v>397</v>
      </c>
      <c r="AN1556" s="6" t="s">
        <v>198</v>
      </c>
      <c r="AO1556" s="12" t="n">
        <f aca="false">IF(M1556&gt;0,K1556/M1556,"")</f>
        <v>0.25</v>
      </c>
      <c r="AP1556" s="22" t="str">
        <f aca="false">IF(M1556&gt;=Resumen!$B$5,"Alto","Bajo")</f>
        <v>Alto</v>
      </c>
      <c r="AQ1556" s="22" t="str">
        <f aca="false">IF(AO1556&gt;=Resumen!$B$28,"Alto","Bajo")</f>
        <v>Bajo</v>
      </c>
      <c r="AR1556" s="22" t="str">
        <f aca="false">AP1556&amp;" Potencial / "&amp;AQ1556&amp;" Share"</f>
        <v>Alto Potencial / Bajo Share</v>
      </c>
      <c r="AS1556" s="22" t="str">
        <f aca="false">IF(Q1556="Sí",IF(AO1556&gt;=Resumen!$B$29,"Alto","Bajo"),"")</f>
        <v>Bajo</v>
      </c>
      <c r="AT1556" s="22" t="str">
        <f aca="false">IF(AS1556&lt;&gt;"",AP1556&amp;" Potencial / "&amp;AS1556&amp;" Share","")</f>
        <v>Alto Potencial / Bajo Share</v>
      </c>
      <c r="AU1556" s="22" t="str">
        <f aca="false">IF(AH1556="","Sin dato",IF(AH1556-AO1556&gt;Resumen!$B$6,"Sobre-exhibido",IF(AO1556-AH1556&gt;Resumen!$B$6,"Sub-exhibido","En línea")))</f>
        <v>En línea</v>
      </c>
      <c r="AV1556" s="22" t="n">
        <f aca="false">IF(AT1556="","",IF(AT1556="Alto Potencial / Bajo Share",1,IF(AT1556="Alto Potencial / Alto Share",2,IF(AT1556="Bajo Potencial / Alto Share",3,4))))</f>
        <v>1</v>
      </c>
      <c r="AW1556" s="22" t="str">
        <f aca="false">IF(Q1556="No","Sin competencia directa",IF(AV1556=1,"1 - Foco Conquista (Alto Pot / Bajo Share)",IF(AV1556=2,"2 - Foco Defensa (Alto Pot / Alto Share)",IF(AV1556=3,"3 - Monitoreo (Bajo Pot / Alto Share)","4 - Baja Prioridad (Bajo Pot / Bajo Share)"))))</f>
        <v>1 - Foco Conquista (Alto Pot / Bajo Share)</v>
      </c>
      <c r="AX1556" s="12" t="str">
        <f aca="false">IF(OR(IFERROR(AND(W1556&lt;&gt;"",Y1556&lt;&gt;"",Y1556-W1556&gt;Resumen!$B$8),FALSE()),IFERROR(AND(X1556&lt;&gt;"",Y1556&lt;&gt;"",Y1556-X1556&gt;Resumen!$B$8),FALSE())),MAX(IF(IFERROR(AND(W1556&lt;&gt;"",Y1556&lt;&gt;"",Y1556-W1556&gt;Resumen!$B$8),FALSE()),Y1556-W1556,0),IF(IFERROR(AND(X1556&lt;&gt;"",Y1556&lt;&gt;"",Y1556-X1556&gt;Resumen!$B$8),FALSE()),Y1556-X1556,0)),"")</f>
        <v/>
      </c>
      <c r="AY1556" s="22" t="str">
        <f aca="false">IF(OR(IFERROR(AND(W1556&lt;&gt;"",Y1556&lt;&gt;"",Y1556-W1556&gt;Resumen!$B$8),FALSE()),IFERROR(AND(X1556&lt;&gt;"",Y1556&lt;&gt;"",Y1556-X1556&gt;Resumen!$B$8),FALSE())),TRIM("Lays tiene mayor markup que "&amp;IF(IFERROR(AND(W1556&lt;&gt;"",Y1556&lt;&gt;"",Y1556-W1556&gt;Resumen!$B$8),FALSE()),"Quento ","")&amp;IF(IFERROR(AND(X1556&lt;&gt;"",Y1556&lt;&gt;"",Y1556-X1556&gt;Resumen!$B$8),FALSE()),"Julicroc ","")&amp;"en este PDV"),"")</f>
        <v/>
      </c>
      <c r="AZ1556" s="22" t="str">
        <f aca="false">IF(COUNTIF('Plan Pehuamar - Lista'!$A$2:$A$167,A1556)&gt;0,"Sí","No")</f>
        <v>No</v>
      </c>
      <c r="BA1556" s="22" t="str">
        <f aca="false">IF(COUNTIF('Plan Combo 9+1'!$A$2:$A$226,A1556)&gt;0,"Sí","No")</f>
        <v>Sí</v>
      </c>
      <c r="BB1556" s="22" t="str">
        <f aca="false">IF(AH1556="","No",IF(BA1556="Sí",IF((AO1556-AH1556)&gt;Resumen!$B$6,"Sí","No"),IF((AO1556-AH1556)&gt;=Resumen!$B$132,"Sí","No")))</f>
        <v>No</v>
      </c>
      <c r="BC1556" s="22" t="str">
        <f aca="false">IF(AND(N1556="Sí",AL1556="Sí",AI1556=0),"Sí","No")</f>
        <v>No</v>
      </c>
      <c r="BD1556" s="22" t="str">
        <f aca="false">IF(COUNTIF('Plan 9+1 (con Pehuamar)'!$A$2:$A$227,A1556)&gt;0,"Sí","No")</f>
        <v>Sí</v>
      </c>
    </row>
    <row r="1557" customFormat="false" ht="15" hidden="false" customHeight="true" outlineLevel="0" collapsed="false">
      <c r="A1557" s="6" t="n">
        <v>200365</v>
      </c>
      <c r="B1557" s="6" t="n">
        <v>11</v>
      </c>
      <c r="C1557" s="6" t="n">
        <v>1101</v>
      </c>
      <c r="D1557" s="6" t="s">
        <v>194</v>
      </c>
      <c r="E1557" s="6" t="s">
        <v>1725</v>
      </c>
      <c r="F1557" s="6" t="s">
        <v>196</v>
      </c>
      <c r="G1557" s="6" t="s">
        <v>130</v>
      </c>
      <c r="H1557" s="6" t="s">
        <v>1715</v>
      </c>
      <c r="I1557" s="27" t="n">
        <v>10</v>
      </c>
      <c r="J1557" s="27" t="n">
        <v>6</v>
      </c>
      <c r="K1557" s="27" t="n">
        <v>3</v>
      </c>
      <c r="L1557" s="28" t="n">
        <f aca="false">I1557+J1557</f>
        <v>16</v>
      </c>
      <c r="M1557" s="28" t="n">
        <f aca="false">L1557+K1557</f>
        <v>19</v>
      </c>
      <c r="N1557" s="22" t="str">
        <f aca="false">IF(I1557&gt;0,"Sí","No")</f>
        <v>Sí</v>
      </c>
      <c r="O1557" s="22" t="str">
        <f aca="false">IF(J1557&gt;0,"Sí","No")</f>
        <v>Sí</v>
      </c>
      <c r="P1557" s="22" t="str">
        <f aca="false">IF(K1557&gt;0,"Sí","No")</f>
        <v>Sí</v>
      </c>
      <c r="Q1557" s="22" t="str">
        <f aca="false">IF(OR(I1557&gt;0,J1557&gt;0),"Sí","No")</f>
        <v>Sí</v>
      </c>
      <c r="R1557" s="27" t="n">
        <v>1750</v>
      </c>
      <c r="S1557" s="27" t="n">
        <v>2500</v>
      </c>
      <c r="T1557" s="27" t="n">
        <v>1085</v>
      </c>
      <c r="U1557" s="27" t="n">
        <v>2500</v>
      </c>
      <c r="V1557" s="27" t="n">
        <v>3600</v>
      </c>
      <c r="W1557" s="12" t="n">
        <f aca="false">IF(AND(I1557&gt;0,R1557&gt;0),(S1557-R1557)/R1557,"")</f>
        <v>0.428571428571429</v>
      </c>
      <c r="X1557" s="12" t="n">
        <f aca="false">IF(AND(J1557&gt;0,T1557&gt;0),(U1557-T1557)/T1557,"")</f>
        <v>1.30414746543779</v>
      </c>
      <c r="Y1557" s="12" t="n">
        <f aca="false">IF(AND(K1557&gt;0,V1557&gt;0),(V1557-Resumen!$B$7)/Resumen!$B$7,"")</f>
        <v>0.44</v>
      </c>
      <c r="Z1557" s="28" t="n">
        <f aca="false">IF(AND(K1557&gt;0,I1557&gt;0,V1557&gt;0,S1557&gt;0),V1557-S1557,"")</f>
        <v>1100</v>
      </c>
      <c r="AA1557" s="12" t="n">
        <f aca="false">IF(Z1557&lt;&gt;"",Z1557/S1557,"")</f>
        <v>0.44</v>
      </c>
      <c r="AB1557" s="28" t="n">
        <f aca="false">IF(AND(K1557&gt;0,J1557&gt;0,V1557&gt;0,U1557&gt;0),V1557-U1557,"")</f>
        <v>1100</v>
      </c>
      <c r="AC1557" s="12" t="n">
        <f aca="false">IF(AB1557&lt;&gt;"",AB1557/U1557,"")</f>
        <v>0.44</v>
      </c>
      <c r="AD1557" s="27" t="n">
        <v>1</v>
      </c>
      <c r="AE1557" s="27" t="n">
        <v>2</v>
      </c>
      <c r="AF1557" s="27" t="n">
        <v>2</v>
      </c>
      <c r="AG1557" s="28" t="n">
        <f aca="false">AD1557+AE1557+AF1557</f>
        <v>5</v>
      </c>
      <c r="AH1557" s="12" t="n">
        <f aca="false">IF(AG1557&gt;0,AD1557/AG1557,"")</f>
        <v>0.2</v>
      </c>
      <c r="AI1557" s="27" t="n">
        <v>0</v>
      </c>
      <c r="AJ1557" s="27" t="n">
        <v>0</v>
      </c>
      <c r="AK1557" s="27" t="n">
        <v>0</v>
      </c>
      <c r="AL1557" s="22" t="str">
        <f aca="false">IF(OR(AJ1557&gt;0,AK1557&gt;0),"Sí","No")</f>
        <v>No</v>
      </c>
      <c r="AM1557" s="6" t="s">
        <v>198</v>
      </c>
      <c r="AN1557" s="6" t="s">
        <v>198</v>
      </c>
      <c r="AO1557" s="12" t="n">
        <f aca="false">IF(M1557&gt;0,K1557/M1557,"")</f>
        <v>0.157894736842105</v>
      </c>
      <c r="AP1557" s="22" t="str">
        <f aca="false">IF(M1557&gt;=Resumen!$B$5,"Alto","Bajo")</f>
        <v>Bajo</v>
      </c>
      <c r="AQ1557" s="22" t="str">
        <f aca="false">IF(AO1557&gt;=Resumen!$B$28,"Alto","Bajo")</f>
        <v>Bajo</v>
      </c>
      <c r="AR1557" s="22" t="str">
        <f aca="false">AP1557&amp;" Potencial / "&amp;AQ1557&amp;" Share"</f>
        <v>Bajo Potencial / Bajo Share</v>
      </c>
      <c r="AS1557" s="22" t="str">
        <f aca="false">IF(Q1557="Sí",IF(AO1557&gt;=Resumen!$B$29,"Alto","Bajo"),"")</f>
        <v>Bajo</v>
      </c>
      <c r="AT1557" s="22" t="str">
        <f aca="false">IF(AS1557&lt;&gt;"",AP1557&amp;" Potencial / "&amp;AS1557&amp;" Share","")</f>
        <v>Bajo Potencial / Bajo Share</v>
      </c>
      <c r="AU1557" s="22" t="str">
        <f aca="false">IF(AH1557="","Sin dato",IF(AH1557-AO1557&gt;Resumen!$B$6,"Sobre-exhibido",IF(AO1557-AH1557&gt;Resumen!$B$6,"Sub-exhibido","En línea")))</f>
        <v>En línea</v>
      </c>
      <c r="AV1557" s="22" t="n">
        <f aca="false">IF(AT1557="","",IF(AT1557="Alto Potencial / Bajo Share",1,IF(AT1557="Alto Potencial / Alto Share",2,IF(AT1557="Bajo Potencial / Alto Share",3,4))))</f>
        <v>4</v>
      </c>
      <c r="AW1557" s="22" t="str">
        <f aca="false">IF(Q1557="No","Sin competencia directa",IF(AV1557=1,"1 - Foco Conquista (Alto Pot / Bajo Share)",IF(AV1557=2,"2 - Foco Defensa (Alto Pot / Alto Share)",IF(AV1557=3,"3 - Monitoreo (Bajo Pot / Alto Share)","4 - Baja Prioridad (Bajo Pot / Bajo Share)"))))</f>
        <v>4 - Baja Prioridad (Bajo Pot / Bajo Share)</v>
      </c>
      <c r="AX1557" s="12" t="str">
        <f aca="false">IF(OR(IFERROR(AND(W1557&lt;&gt;"",Y1557&lt;&gt;"",Y1557-W1557&gt;Resumen!$B$8),FALSE()),IFERROR(AND(X1557&lt;&gt;"",Y1557&lt;&gt;"",Y1557-X1557&gt;Resumen!$B$8),FALSE())),MAX(IF(IFERROR(AND(W1557&lt;&gt;"",Y1557&lt;&gt;"",Y1557-W1557&gt;Resumen!$B$8),FALSE()),Y1557-W1557,0),IF(IFERROR(AND(X1557&lt;&gt;"",Y1557&lt;&gt;"",Y1557-X1557&gt;Resumen!$B$8),FALSE()),Y1557-X1557,0)),"")</f>
        <v/>
      </c>
      <c r="AY1557" s="22" t="str">
        <f aca="false">IF(OR(IFERROR(AND(W1557&lt;&gt;"",Y1557&lt;&gt;"",Y1557-W1557&gt;Resumen!$B$8),FALSE()),IFERROR(AND(X1557&lt;&gt;"",Y1557&lt;&gt;"",Y1557-X1557&gt;Resumen!$B$8),FALSE())),TRIM("Lays tiene mayor markup que "&amp;IF(IFERROR(AND(W1557&lt;&gt;"",Y1557&lt;&gt;"",Y1557-W1557&gt;Resumen!$B$8),FALSE()),"Quento ","")&amp;IF(IFERROR(AND(X1557&lt;&gt;"",Y1557&lt;&gt;"",Y1557-X1557&gt;Resumen!$B$8),FALSE()),"Julicroc ","")&amp;"en este PDV"),"")</f>
        <v/>
      </c>
      <c r="AZ1557" s="22" t="str">
        <f aca="false">IF(COUNTIF('Plan Pehuamar - Lista'!$A$2:$A$167,A1557)&gt;0,"Sí","No")</f>
        <v>No</v>
      </c>
      <c r="BA1557" s="22" t="str">
        <f aca="false">IF(COUNTIF('Plan Combo 9+1'!$A$2:$A$226,A1557)&gt;0,"Sí","No")</f>
        <v>No</v>
      </c>
      <c r="BB1557" s="22" t="str">
        <f aca="false">IF(AH1557="","No",IF(BA1557="Sí",IF((AO1557-AH1557)&gt;Resumen!$B$6,"Sí","No"),IF((AO1557-AH1557)&gt;=Resumen!$B$132,"Sí","No")))</f>
        <v>No</v>
      </c>
      <c r="BC1557" s="22" t="str">
        <f aca="false">IF(AND(N1557="Sí",AL1557="Sí",AI1557=0),"Sí","No")</f>
        <v>No</v>
      </c>
      <c r="BD1557" s="22" t="str">
        <f aca="false">IF(COUNTIF('Plan 9+1 (con Pehuamar)'!$A$2:$A$227,A1557)&gt;0,"Sí","No")</f>
        <v>No</v>
      </c>
    </row>
    <row r="1558" customFormat="false" ht="15" hidden="false" customHeight="true" outlineLevel="0" collapsed="false">
      <c r="A1558" s="6" t="n">
        <v>200403</v>
      </c>
      <c r="B1558" s="6" t="n">
        <v>11</v>
      </c>
      <c r="C1558" s="6" t="n">
        <v>1101</v>
      </c>
      <c r="D1558" s="6" t="s">
        <v>194</v>
      </c>
      <c r="E1558" s="6" t="s">
        <v>1726</v>
      </c>
      <c r="F1558" s="6" t="s">
        <v>196</v>
      </c>
      <c r="G1558" s="6" t="s">
        <v>130</v>
      </c>
      <c r="H1558" s="6" t="s">
        <v>1715</v>
      </c>
      <c r="I1558" s="27" t="n">
        <v>10</v>
      </c>
      <c r="J1558" s="27" t="n">
        <v>3</v>
      </c>
      <c r="K1558" s="27" t="n">
        <v>5</v>
      </c>
      <c r="L1558" s="28" t="n">
        <f aca="false">I1558+J1558</f>
        <v>13</v>
      </c>
      <c r="M1558" s="28" t="n">
        <f aca="false">L1558+K1558</f>
        <v>18</v>
      </c>
      <c r="N1558" s="22" t="str">
        <f aca="false">IF(I1558&gt;0,"Sí","No")</f>
        <v>Sí</v>
      </c>
      <c r="O1558" s="22" t="str">
        <f aca="false">IF(J1558&gt;0,"Sí","No")</f>
        <v>Sí</v>
      </c>
      <c r="P1558" s="22" t="str">
        <f aca="false">IF(K1558&gt;0,"Sí","No")</f>
        <v>Sí</v>
      </c>
      <c r="Q1558" s="22" t="str">
        <f aca="false">IF(OR(I1558&gt;0,J1558&gt;0),"Sí","No")</f>
        <v>Sí</v>
      </c>
      <c r="R1558" s="27" t="n">
        <v>1750</v>
      </c>
      <c r="S1558" s="27" t="n">
        <v>2500</v>
      </c>
      <c r="T1558" s="27" t="n">
        <v>1198</v>
      </c>
      <c r="U1558" s="27" t="n">
        <v>2500</v>
      </c>
      <c r="V1558" s="27" t="n">
        <v>3800</v>
      </c>
      <c r="W1558" s="12" t="n">
        <f aca="false">IF(AND(I1558&gt;0,R1558&gt;0),(S1558-R1558)/R1558,"")</f>
        <v>0.428571428571429</v>
      </c>
      <c r="X1558" s="12" t="n">
        <f aca="false">IF(AND(J1558&gt;0,T1558&gt;0),(U1558-T1558)/T1558,"")</f>
        <v>1.08681135225376</v>
      </c>
      <c r="Y1558" s="12" t="n">
        <f aca="false">IF(AND(K1558&gt;0,V1558&gt;0),(V1558-Resumen!$B$7)/Resumen!$B$7,"")</f>
        <v>0.52</v>
      </c>
      <c r="Z1558" s="28" t="n">
        <f aca="false">IF(AND(K1558&gt;0,I1558&gt;0,V1558&gt;0,S1558&gt;0),V1558-S1558,"")</f>
        <v>1300</v>
      </c>
      <c r="AA1558" s="12" t="n">
        <f aca="false">IF(Z1558&lt;&gt;"",Z1558/S1558,"")</f>
        <v>0.52</v>
      </c>
      <c r="AB1558" s="28" t="n">
        <f aca="false">IF(AND(K1558&gt;0,J1558&gt;0,V1558&gt;0,U1558&gt;0),V1558-U1558,"")</f>
        <v>1300</v>
      </c>
      <c r="AC1558" s="12" t="n">
        <f aca="false">IF(AB1558&lt;&gt;"",AB1558/U1558,"")</f>
        <v>0.52</v>
      </c>
      <c r="AD1558" s="27" t="n">
        <v>3</v>
      </c>
      <c r="AE1558" s="27" t="n">
        <v>2</v>
      </c>
      <c r="AF1558" s="27" t="n">
        <v>1</v>
      </c>
      <c r="AG1558" s="28" t="n">
        <f aca="false">AD1558+AE1558+AF1558</f>
        <v>6</v>
      </c>
      <c r="AH1558" s="12" t="n">
        <f aca="false">IF(AG1558&gt;0,AD1558/AG1558,"")</f>
        <v>0.5</v>
      </c>
      <c r="AI1558" s="27" t="n">
        <v>1</v>
      </c>
      <c r="AJ1558" s="27" t="n">
        <v>0</v>
      </c>
      <c r="AK1558" s="27" t="n">
        <v>0</v>
      </c>
      <c r="AL1558" s="22" t="str">
        <f aca="false">IF(OR(AJ1558&gt;0,AK1558&gt;0),"Sí","No")</f>
        <v>No</v>
      </c>
      <c r="AM1558" s="6" t="s">
        <v>198</v>
      </c>
      <c r="AN1558" s="6" t="s">
        <v>198</v>
      </c>
      <c r="AO1558" s="12" t="n">
        <f aca="false">IF(M1558&gt;0,K1558/M1558,"")</f>
        <v>0.277777777777778</v>
      </c>
      <c r="AP1558" s="22" t="str">
        <f aca="false">IF(M1558&gt;=Resumen!$B$5,"Alto","Bajo")</f>
        <v>Bajo</v>
      </c>
      <c r="AQ1558" s="22" t="str">
        <f aca="false">IF(AO1558&gt;=Resumen!$B$28,"Alto","Bajo")</f>
        <v>Bajo</v>
      </c>
      <c r="AR1558" s="22" t="str">
        <f aca="false">AP1558&amp;" Potencial / "&amp;AQ1558&amp;" Share"</f>
        <v>Bajo Potencial / Bajo Share</v>
      </c>
      <c r="AS1558" s="22" t="str">
        <f aca="false">IF(Q1558="Sí",IF(AO1558&gt;=Resumen!$B$29,"Alto","Bajo"),"")</f>
        <v>Bajo</v>
      </c>
      <c r="AT1558" s="22" t="str">
        <f aca="false">IF(AS1558&lt;&gt;"",AP1558&amp;" Potencial / "&amp;AS1558&amp;" Share","")</f>
        <v>Bajo Potencial / Bajo Share</v>
      </c>
      <c r="AU1558" s="22" t="str">
        <f aca="false">IF(AH1558="","Sin dato",IF(AH1558-AO1558&gt;Resumen!$B$6,"Sobre-exhibido",IF(AO1558-AH1558&gt;Resumen!$B$6,"Sub-exhibido","En línea")))</f>
        <v>Sobre-exhibido</v>
      </c>
      <c r="AV1558" s="22" t="n">
        <f aca="false">IF(AT1558="","",IF(AT1558="Alto Potencial / Bajo Share",1,IF(AT1558="Alto Potencial / Alto Share",2,IF(AT1558="Bajo Potencial / Alto Share",3,4))))</f>
        <v>4</v>
      </c>
      <c r="AW1558" s="22" t="str">
        <f aca="false">IF(Q1558="No","Sin competencia directa",IF(AV1558=1,"1 - Foco Conquista (Alto Pot / Bajo Share)",IF(AV1558=2,"2 - Foco Defensa (Alto Pot / Alto Share)",IF(AV1558=3,"3 - Monitoreo (Bajo Pot / Alto Share)","4 - Baja Prioridad (Bajo Pot / Bajo Share)"))))</f>
        <v>4 - Baja Prioridad (Bajo Pot / Bajo Share)</v>
      </c>
      <c r="AX1558" s="12" t="n">
        <f aca="false">IF(OR(IFERROR(AND(W1558&lt;&gt;"",Y1558&lt;&gt;"",Y1558-W1558&gt;Resumen!$B$8),FALSE()),IFERROR(AND(X1558&lt;&gt;"",Y1558&lt;&gt;"",Y1558-X1558&gt;Resumen!$B$8),FALSE())),MAX(IF(IFERROR(AND(W1558&lt;&gt;"",Y1558&lt;&gt;"",Y1558-W1558&gt;Resumen!$B$8),FALSE()),Y1558-W1558,0),IF(IFERROR(AND(X1558&lt;&gt;"",Y1558&lt;&gt;"",Y1558-X1558&gt;Resumen!$B$8),FALSE()),Y1558-X1558,0)),"")</f>
        <v>0.0914285714285715</v>
      </c>
      <c r="AY1558" s="22" t="str">
        <f aca="false">IF(OR(IFERROR(AND(W1558&lt;&gt;"",Y1558&lt;&gt;"",Y1558-W1558&gt;Resumen!$B$8),FALSE()),IFERROR(AND(X1558&lt;&gt;"",Y1558&lt;&gt;"",Y1558-X1558&gt;Resumen!$B$8),FALSE())),TRIM("Lays tiene mayor markup que "&amp;IF(IFERROR(AND(W1558&lt;&gt;"",Y1558&lt;&gt;"",Y1558-W1558&gt;Resumen!$B$8),FALSE()),"Quento ","")&amp;IF(IFERROR(AND(X1558&lt;&gt;"",Y1558&lt;&gt;"",Y1558-X1558&gt;Resumen!$B$8),FALSE()),"Julicroc ","")&amp;"en este PDV"),"")</f>
        <v>Lays tiene mayor markup que Quento en este PDV</v>
      </c>
      <c r="AZ1558" s="22" t="str">
        <f aca="false">IF(COUNTIF('Plan Pehuamar - Lista'!$A$2:$A$167,A1558)&gt;0,"Sí","No")</f>
        <v>No</v>
      </c>
      <c r="BA1558" s="22" t="str">
        <f aca="false">IF(COUNTIF('Plan Combo 9+1'!$A$2:$A$226,A1558)&gt;0,"Sí","No")</f>
        <v>No</v>
      </c>
      <c r="BB1558" s="22" t="str">
        <f aca="false">IF(AH1558="","No",IF(BA1558="Sí",IF((AO1558-AH1558)&gt;Resumen!$B$6,"Sí","No"),IF((AO1558-AH1558)&gt;=Resumen!$B$132,"Sí","No")))</f>
        <v>No</v>
      </c>
      <c r="BC1558" s="22" t="str">
        <f aca="false">IF(AND(N1558="Sí",AL1558="Sí",AI1558=0),"Sí","No")</f>
        <v>No</v>
      </c>
      <c r="BD1558" s="22" t="str">
        <f aca="false">IF(COUNTIF('Plan 9+1 (con Pehuamar)'!$A$2:$A$227,A1558)&gt;0,"Sí","No")</f>
        <v>No</v>
      </c>
    </row>
    <row r="1559" customFormat="false" ht="15" hidden="false" customHeight="true" outlineLevel="0" collapsed="false">
      <c r="A1559" s="6" t="n">
        <v>200441</v>
      </c>
      <c r="B1559" s="6" t="n">
        <v>11</v>
      </c>
      <c r="C1559" s="6" t="n">
        <v>1101</v>
      </c>
      <c r="D1559" s="6" t="s">
        <v>194</v>
      </c>
      <c r="E1559" s="6" t="s">
        <v>1727</v>
      </c>
      <c r="F1559" s="6" t="s">
        <v>196</v>
      </c>
      <c r="G1559" s="6" t="s">
        <v>130</v>
      </c>
      <c r="H1559" s="6" t="s">
        <v>1715</v>
      </c>
      <c r="I1559" s="27" t="n">
        <v>10</v>
      </c>
      <c r="J1559" s="27" t="n">
        <v>6</v>
      </c>
      <c r="K1559" s="27" t="n">
        <v>8</v>
      </c>
      <c r="L1559" s="28" t="n">
        <f aca="false">I1559+J1559</f>
        <v>16</v>
      </c>
      <c r="M1559" s="28" t="n">
        <f aca="false">L1559+K1559</f>
        <v>24</v>
      </c>
      <c r="N1559" s="22" t="str">
        <f aca="false">IF(I1559&gt;0,"Sí","No")</f>
        <v>Sí</v>
      </c>
      <c r="O1559" s="22" t="str">
        <f aca="false">IF(J1559&gt;0,"Sí","No")</f>
        <v>Sí</v>
      </c>
      <c r="P1559" s="22" t="str">
        <f aca="false">IF(K1559&gt;0,"Sí","No")</f>
        <v>Sí</v>
      </c>
      <c r="Q1559" s="22" t="str">
        <f aca="false">IF(OR(I1559&gt;0,J1559&gt;0),"Sí","No")</f>
        <v>Sí</v>
      </c>
      <c r="R1559" s="27"/>
      <c r="S1559" s="27"/>
      <c r="T1559" s="27" t="n">
        <v>1280</v>
      </c>
      <c r="U1559" s="27" t="n">
        <v>2000</v>
      </c>
      <c r="V1559" s="27" t="n">
        <v>3600</v>
      </c>
      <c r="W1559" s="12" t="str">
        <f aca="false">IF(AND(I1559&gt;0,R1559&gt;0),(S1559-R1559)/R1559,"")</f>
        <v/>
      </c>
      <c r="X1559" s="12" t="n">
        <f aca="false">IF(AND(J1559&gt;0,T1559&gt;0),(U1559-T1559)/T1559,"")</f>
        <v>0.5625</v>
      </c>
      <c r="Y1559" s="12" t="n">
        <f aca="false">IF(AND(K1559&gt;0,V1559&gt;0),(V1559-Resumen!$B$7)/Resumen!$B$7,"")</f>
        <v>0.44</v>
      </c>
      <c r="Z1559" s="28" t="str">
        <f aca="false">IF(AND(K1559&gt;0,I1559&gt;0,V1559&gt;0,S1559&gt;0),V1559-S1559,"")</f>
        <v/>
      </c>
      <c r="AA1559" s="12" t="str">
        <f aca="false">IF(Z1559&lt;&gt;"",Z1559/S1559,"")</f>
        <v/>
      </c>
      <c r="AB1559" s="28" t="n">
        <f aca="false">IF(AND(K1559&gt;0,J1559&gt;0,V1559&gt;0,U1559&gt;0),V1559-U1559,"")</f>
        <v>1600</v>
      </c>
      <c r="AC1559" s="12" t="n">
        <f aca="false">IF(AB1559&lt;&gt;"",AB1559/U1559,"")</f>
        <v>0.8</v>
      </c>
      <c r="AD1559" s="27" t="n">
        <v>6</v>
      </c>
      <c r="AE1559" s="27" t="n">
        <v>5</v>
      </c>
      <c r="AF1559" s="27" t="n">
        <v>3</v>
      </c>
      <c r="AG1559" s="28" t="n">
        <f aca="false">AD1559+AE1559+AF1559</f>
        <v>14</v>
      </c>
      <c r="AH1559" s="12" t="n">
        <f aca="false">IF(AG1559&gt;0,AD1559/AG1559,"")</f>
        <v>0.428571428571429</v>
      </c>
      <c r="AI1559" s="27" t="n">
        <v>1</v>
      </c>
      <c r="AJ1559" s="27" t="n">
        <v>0</v>
      </c>
      <c r="AK1559" s="27" t="n">
        <v>1</v>
      </c>
      <c r="AL1559" s="22" t="str">
        <f aca="false">IF(OR(AJ1559&gt;0,AK1559&gt;0),"Sí","No")</f>
        <v>Sí</v>
      </c>
      <c r="AM1559" s="6" t="s">
        <v>198</v>
      </c>
      <c r="AN1559" s="6" t="s">
        <v>198</v>
      </c>
      <c r="AO1559" s="12" t="n">
        <f aca="false">IF(M1559&gt;0,K1559/M1559,"")</f>
        <v>0.333333333333333</v>
      </c>
      <c r="AP1559" s="22" t="str">
        <f aca="false">IF(M1559&gt;=Resumen!$B$5,"Alto","Bajo")</f>
        <v>Bajo</v>
      </c>
      <c r="AQ1559" s="22" t="str">
        <f aca="false">IF(AO1559&gt;=Resumen!$B$28,"Alto","Bajo")</f>
        <v>Bajo</v>
      </c>
      <c r="AR1559" s="22" t="str">
        <f aca="false">AP1559&amp;" Potencial / "&amp;AQ1559&amp;" Share"</f>
        <v>Bajo Potencial / Bajo Share</v>
      </c>
      <c r="AS1559" s="22" t="str">
        <f aca="false">IF(Q1559="Sí",IF(AO1559&gt;=Resumen!$B$29,"Alto","Bajo"),"")</f>
        <v>Bajo</v>
      </c>
      <c r="AT1559" s="22" t="str">
        <f aca="false">IF(AS1559&lt;&gt;"",AP1559&amp;" Potencial / "&amp;AS1559&amp;" Share","")</f>
        <v>Bajo Potencial / Bajo Share</v>
      </c>
      <c r="AU1559" s="22" t="str">
        <f aca="false">IF(AH1559="","Sin dato",IF(AH1559-AO1559&gt;Resumen!$B$6,"Sobre-exhibido",IF(AO1559-AH1559&gt;Resumen!$B$6,"Sub-exhibido","En línea")))</f>
        <v>Sobre-exhibido</v>
      </c>
      <c r="AV1559" s="22" t="n">
        <f aca="false">IF(AT1559="","",IF(AT1559="Alto Potencial / Bajo Share",1,IF(AT1559="Alto Potencial / Alto Share",2,IF(AT1559="Bajo Potencial / Alto Share",3,4))))</f>
        <v>4</v>
      </c>
      <c r="AW1559" s="22" t="str">
        <f aca="false">IF(Q1559="No","Sin competencia directa",IF(AV1559=1,"1 - Foco Conquista (Alto Pot / Bajo Share)",IF(AV1559=2,"2 - Foco Defensa (Alto Pot / Alto Share)",IF(AV1559=3,"3 - Monitoreo (Bajo Pot / Alto Share)","4 - Baja Prioridad (Bajo Pot / Bajo Share)"))))</f>
        <v>4 - Baja Prioridad (Bajo Pot / Bajo Share)</v>
      </c>
      <c r="AX1559" s="12" t="str">
        <f aca="false">IF(OR(IFERROR(AND(W1559&lt;&gt;"",Y1559&lt;&gt;"",Y1559-W1559&gt;Resumen!$B$8),FALSE()),IFERROR(AND(X1559&lt;&gt;"",Y1559&lt;&gt;"",Y1559-X1559&gt;Resumen!$B$8),FALSE())),MAX(IF(IFERROR(AND(W1559&lt;&gt;"",Y1559&lt;&gt;"",Y1559-W1559&gt;Resumen!$B$8),FALSE()),Y1559-W1559,0),IF(IFERROR(AND(X1559&lt;&gt;"",Y1559&lt;&gt;"",Y1559-X1559&gt;Resumen!$B$8),FALSE()),Y1559-X1559,0)),"")</f>
        <v/>
      </c>
      <c r="AY1559" s="22" t="str">
        <f aca="false">IF(OR(IFERROR(AND(W1559&lt;&gt;"",Y1559&lt;&gt;"",Y1559-W1559&gt;Resumen!$B$8),FALSE()),IFERROR(AND(X1559&lt;&gt;"",Y1559&lt;&gt;"",Y1559-X1559&gt;Resumen!$B$8),FALSE())),TRIM("Lays tiene mayor markup que "&amp;IF(IFERROR(AND(W1559&lt;&gt;"",Y1559&lt;&gt;"",Y1559-W1559&gt;Resumen!$B$8),FALSE()),"Quento ","")&amp;IF(IFERROR(AND(X1559&lt;&gt;"",Y1559&lt;&gt;"",Y1559-X1559&gt;Resumen!$B$8),FALSE()),"Julicroc ","")&amp;"en este PDV"),"")</f>
        <v/>
      </c>
      <c r="AZ1559" s="22" t="str">
        <f aca="false">IF(COUNTIF('Plan Pehuamar - Lista'!$A$2:$A$167,A1559)&gt;0,"Sí","No")</f>
        <v>Sí</v>
      </c>
      <c r="BA1559" s="22" t="str">
        <f aca="false">IF(COUNTIF('Plan Combo 9+1'!$A$2:$A$226,A1559)&gt;0,"Sí","No")</f>
        <v>No</v>
      </c>
      <c r="BB1559" s="22" t="str">
        <f aca="false">IF(AH1559="","No",IF(BA1559="Sí",IF((AO1559-AH1559)&gt;Resumen!$B$6,"Sí","No"),IF((AO1559-AH1559)&gt;=Resumen!$B$132,"Sí","No")))</f>
        <v>No</v>
      </c>
      <c r="BC1559" s="22" t="str">
        <f aca="false">IF(AND(N1559="Sí",AL1559="Sí",AI1559=0),"Sí","No")</f>
        <v>No</v>
      </c>
      <c r="BD1559" s="22" t="str">
        <f aca="false">IF(COUNTIF('Plan 9+1 (con Pehuamar)'!$A$2:$A$227,A1559)&gt;0,"Sí","No")</f>
        <v>No</v>
      </c>
    </row>
    <row r="1560" customFormat="false" ht="15" hidden="false" customHeight="true" outlineLevel="0" collapsed="false">
      <c r="A1560" s="6" t="n">
        <v>200442</v>
      </c>
      <c r="B1560" s="6" t="n">
        <v>11</v>
      </c>
      <c r="C1560" s="6" t="n">
        <v>1101</v>
      </c>
      <c r="D1560" s="6" t="s">
        <v>194</v>
      </c>
      <c r="E1560" s="6" t="s">
        <v>1728</v>
      </c>
      <c r="F1560" s="6" t="s">
        <v>206</v>
      </c>
      <c r="G1560" s="6" t="s">
        <v>130</v>
      </c>
      <c r="H1560" s="6" t="s">
        <v>1715</v>
      </c>
      <c r="I1560" s="27" t="n">
        <v>0</v>
      </c>
      <c r="J1560" s="27" t="n">
        <v>0</v>
      </c>
      <c r="K1560" s="27" t="n">
        <v>3.6</v>
      </c>
      <c r="L1560" s="28" t="n">
        <f aca="false">I1560+J1560</f>
        <v>0</v>
      </c>
      <c r="M1560" s="28" t="n">
        <f aca="false">L1560+K1560</f>
        <v>3.6</v>
      </c>
      <c r="N1560" s="22" t="str">
        <f aca="false">IF(I1560&gt;0,"Sí","No")</f>
        <v>No</v>
      </c>
      <c r="O1560" s="22" t="str">
        <f aca="false">IF(J1560&gt;0,"Sí","No")</f>
        <v>No</v>
      </c>
      <c r="P1560" s="22" t="str">
        <f aca="false">IF(K1560&gt;0,"Sí","No")</f>
        <v>Sí</v>
      </c>
      <c r="Q1560" s="22" t="str">
        <f aca="false">IF(OR(I1560&gt;0,J1560&gt;0),"Sí","No")</f>
        <v>No</v>
      </c>
      <c r="R1560" s="27"/>
      <c r="S1560" s="27"/>
      <c r="T1560" s="27"/>
      <c r="U1560" s="27"/>
      <c r="V1560" s="27"/>
      <c r="W1560" s="12" t="str">
        <f aca="false">IF(AND(I1560&gt;0,R1560&gt;0),(S1560-R1560)/R1560,"")</f>
        <v/>
      </c>
      <c r="X1560" s="12" t="str">
        <f aca="false">IF(AND(J1560&gt;0,T1560&gt;0),(U1560-T1560)/T1560,"")</f>
        <v/>
      </c>
      <c r="Y1560" s="12" t="str">
        <f aca="false">IF(AND(K1560&gt;0,V1560&gt;0),(V1560-Resumen!$B$7)/Resumen!$B$7,"")</f>
        <v/>
      </c>
      <c r="Z1560" s="28" t="str">
        <f aca="false">IF(AND(K1560&gt;0,I1560&gt;0,V1560&gt;0,S1560&gt;0),V1560-S1560,"")</f>
        <v/>
      </c>
      <c r="AA1560" s="12" t="str">
        <f aca="false">IF(Z1560&lt;&gt;"",Z1560/S1560,"")</f>
        <v/>
      </c>
      <c r="AB1560" s="28" t="str">
        <f aca="false">IF(AND(K1560&gt;0,J1560&gt;0,V1560&gt;0,U1560&gt;0),V1560-U1560,"")</f>
        <v/>
      </c>
      <c r="AC1560" s="12" t="str">
        <f aca="false">IF(AB1560&lt;&gt;"",AB1560/U1560,"")</f>
        <v/>
      </c>
      <c r="AD1560" s="27" t="n">
        <v>0</v>
      </c>
      <c r="AE1560" s="27" t="n">
        <v>0</v>
      </c>
      <c r="AF1560" s="27" t="n">
        <v>0</v>
      </c>
      <c r="AG1560" s="28" t="n">
        <f aca="false">AD1560+AE1560+AF1560</f>
        <v>0</v>
      </c>
      <c r="AH1560" s="12" t="str">
        <f aca="false">IF(AG1560&gt;0,AD1560/AG1560,"")</f>
        <v/>
      </c>
      <c r="AI1560" s="27" t="n">
        <v>0</v>
      </c>
      <c r="AJ1560" s="27" t="n">
        <v>0</v>
      </c>
      <c r="AK1560" s="27" t="n">
        <v>0</v>
      </c>
      <c r="AL1560" s="22" t="str">
        <f aca="false">IF(OR(AJ1560&gt;0,AK1560&gt;0),"Sí","No")</f>
        <v>No</v>
      </c>
      <c r="AM1560" s="6"/>
      <c r="AN1560" s="6"/>
      <c r="AO1560" s="12" t="n">
        <f aca="false">IF(M1560&gt;0,K1560/M1560,"")</f>
        <v>1</v>
      </c>
      <c r="AP1560" s="22" t="str">
        <f aca="false">IF(M1560&gt;=Resumen!$B$5,"Alto","Bajo")</f>
        <v>Bajo</v>
      </c>
      <c r="AQ1560" s="22" t="str">
        <f aca="false">IF(AO1560&gt;=Resumen!$B$28,"Alto","Bajo")</f>
        <v>Alto</v>
      </c>
      <c r="AR1560" s="22" t="str">
        <f aca="false">AP1560&amp;" Potencial / "&amp;AQ1560&amp;" Share"</f>
        <v>Bajo Potencial / Alto Share</v>
      </c>
      <c r="AS1560" s="22" t="str">
        <f aca="false">IF(Q1560="Sí",IF(AO1560&gt;=Resumen!$B$29,"Alto","Bajo"),"")</f>
        <v/>
      </c>
      <c r="AT1560" s="22" t="str">
        <f aca="false">IF(AS1560&lt;&gt;"",AP1560&amp;" Potencial / "&amp;AS1560&amp;" Share","")</f>
        <v/>
      </c>
      <c r="AU1560" s="22" t="str">
        <f aca="false">IF(AH1560="","Sin dato",IF(AH1560-AO1560&gt;Resumen!$B$6,"Sobre-exhibido",IF(AO1560-AH1560&gt;Resumen!$B$6,"Sub-exhibido","En línea")))</f>
        <v>Sin dato</v>
      </c>
      <c r="AV1560" s="22" t="str">
        <f aca="false">IF(AT1560="","",IF(AT1560="Alto Potencial / Bajo Share",1,IF(AT1560="Alto Potencial / Alto Share",2,IF(AT1560="Bajo Potencial / Alto Share",3,4))))</f>
        <v/>
      </c>
      <c r="AW1560" s="22" t="str">
        <f aca="false">IF(Q1560="No","Sin competencia directa",IF(AV1560=1,"1 - Foco Conquista (Alto Pot / Bajo Share)",IF(AV1560=2,"2 - Foco Defensa (Alto Pot / Alto Share)",IF(AV1560=3,"3 - Monitoreo (Bajo Pot / Alto Share)","4 - Baja Prioridad (Bajo Pot / Bajo Share)"))))</f>
        <v>Sin competencia directa</v>
      </c>
      <c r="AX1560" s="12" t="str">
        <f aca="false">IF(OR(IFERROR(AND(W1560&lt;&gt;"",Y1560&lt;&gt;"",Y1560-W1560&gt;Resumen!$B$8),FALSE()),IFERROR(AND(X1560&lt;&gt;"",Y1560&lt;&gt;"",Y1560-X1560&gt;Resumen!$B$8),FALSE())),MAX(IF(IFERROR(AND(W1560&lt;&gt;"",Y1560&lt;&gt;"",Y1560-W1560&gt;Resumen!$B$8),FALSE()),Y1560-W1560,0),IF(IFERROR(AND(X1560&lt;&gt;"",Y1560&lt;&gt;"",Y1560-X1560&gt;Resumen!$B$8),FALSE()),Y1560-X1560,0)),"")</f>
        <v/>
      </c>
      <c r="AY1560" s="22" t="str">
        <f aca="false">IF(OR(IFERROR(AND(W1560&lt;&gt;"",Y1560&lt;&gt;"",Y1560-W1560&gt;Resumen!$B$8),FALSE()),IFERROR(AND(X1560&lt;&gt;"",Y1560&lt;&gt;"",Y1560-X1560&gt;Resumen!$B$8),FALSE())),TRIM("Lays tiene mayor markup que "&amp;IF(IFERROR(AND(W1560&lt;&gt;"",Y1560&lt;&gt;"",Y1560-W1560&gt;Resumen!$B$8),FALSE()),"Quento ","")&amp;IF(IFERROR(AND(X1560&lt;&gt;"",Y1560&lt;&gt;"",Y1560-X1560&gt;Resumen!$B$8),FALSE()),"Julicroc ","")&amp;"en este PDV"),"")</f>
        <v/>
      </c>
      <c r="AZ1560" s="22" t="str">
        <f aca="false">IF(COUNTIF('Plan Pehuamar - Lista'!$A$2:$A$167,A1560)&gt;0,"Sí","No")</f>
        <v>No</v>
      </c>
      <c r="BA1560" s="22" t="str">
        <f aca="false">IF(COUNTIF('Plan Combo 9+1'!$A$2:$A$226,A1560)&gt;0,"Sí","No")</f>
        <v>No</v>
      </c>
      <c r="BB1560" s="22" t="str">
        <f aca="false">IF(AH1560="","No",IF(BA1560="Sí",IF((AO1560-AH1560)&gt;Resumen!$B$6,"Sí","No"),IF((AO1560-AH1560)&gt;=Resumen!$B$132,"Sí","No")))</f>
        <v>No</v>
      </c>
      <c r="BC1560" s="22" t="str">
        <f aca="false">IF(AND(N1560="Sí",AL1560="Sí",AI1560=0),"Sí","No")</f>
        <v>No</v>
      </c>
      <c r="BD1560" s="22" t="str">
        <f aca="false">IF(COUNTIF('Plan 9+1 (con Pehuamar)'!$A$2:$A$227,A1560)&gt;0,"Sí","No")</f>
        <v>No</v>
      </c>
    </row>
    <row r="1561" customFormat="false" ht="15" hidden="false" customHeight="true" outlineLevel="0" collapsed="false">
      <c r="A1561" s="6" t="n">
        <v>200448</v>
      </c>
      <c r="B1561" s="6" t="n">
        <v>11</v>
      </c>
      <c r="C1561" s="6" t="n">
        <v>1101</v>
      </c>
      <c r="D1561" s="6" t="s">
        <v>194</v>
      </c>
      <c r="E1561" s="6" t="s">
        <v>1729</v>
      </c>
      <c r="F1561" s="6" t="s">
        <v>206</v>
      </c>
      <c r="G1561" s="6" t="s">
        <v>130</v>
      </c>
      <c r="H1561" s="6" t="s">
        <v>1715</v>
      </c>
      <c r="I1561" s="27" t="n">
        <v>10</v>
      </c>
      <c r="J1561" s="27" t="n">
        <v>10</v>
      </c>
      <c r="K1561" s="27" t="n">
        <v>25</v>
      </c>
      <c r="L1561" s="28" t="n">
        <f aca="false">I1561+J1561</f>
        <v>20</v>
      </c>
      <c r="M1561" s="28" t="n">
        <f aca="false">L1561+K1561</f>
        <v>45</v>
      </c>
      <c r="N1561" s="22" t="str">
        <f aca="false">IF(I1561&gt;0,"Sí","No")</f>
        <v>Sí</v>
      </c>
      <c r="O1561" s="22" t="str">
        <f aca="false">IF(J1561&gt;0,"Sí","No")</f>
        <v>Sí</v>
      </c>
      <c r="P1561" s="22" t="str">
        <f aca="false">IF(K1561&gt;0,"Sí","No")</f>
        <v>Sí</v>
      </c>
      <c r="Q1561" s="22" t="str">
        <f aca="false">IF(OR(I1561&gt;0,J1561&gt;0),"Sí","No")</f>
        <v>Sí</v>
      </c>
      <c r="R1561" s="27" t="n">
        <v>1750</v>
      </c>
      <c r="S1561" s="27" t="n">
        <v>2500</v>
      </c>
      <c r="T1561" s="27" t="n">
        <v>1198</v>
      </c>
      <c r="U1561" s="27" t="n">
        <v>2500</v>
      </c>
      <c r="V1561" s="27" t="n">
        <v>3800</v>
      </c>
      <c r="W1561" s="12" t="n">
        <f aca="false">IF(AND(I1561&gt;0,R1561&gt;0),(S1561-R1561)/R1561,"")</f>
        <v>0.428571428571429</v>
      </c>
      <c r="X1561" s="12" t="n">
        <f aca="false">IF(AND(J1561&gt;0,T1561&gt;0),(U1561-T1561)/T1561,"")</f>
        <v>1.08681135225376</v>
      </c>
      <c r="Y1561" s="12" t="n">
        <f aca="false">IF(AND(K1561&gt;0,V1561&gt;0),(V1561-Resumen!$B$7)/Resumen!$B$7,"")</f>
        <v>0.52</v>
      </c>
      <c r="Z1561" s="28" t="n">
        <f aca="false">IF(AND(K1561&gt;0,I1561&gt;0,V1561&gt;0,S1561&gt;0),V1561-S1561,"")</f>
        <v>1300</v>
      </c>
      <c r="AA1561" s="12" t="n">
        <f aca="false">IF(Z1561&lt;&gt;"",Z1561/S1561,"")</f>
        <v>0.52</v>
      </c>
      <c r="AB1561" s="28" t="n">
        <f aca="false">IF(AND(K1561&gt;0,J1561&gt;0,V1561&gt;0,U1561&gt;0),V1561-U1561,"")</f>
        <v>1300</v>
      </c>
      <c r="AC1561" s="12" t="n">
        <f aca="false">IF(AB1561&lt;&gt;"",AB1561/U1561,"")</f>
        <v>0.52</v>
      </c>
      <c r="AD1561" s="27" t="n">
        <v>5</v>
      </c>
      <c r="AE1561" s="27" t="n">
        <v>5</v>
      </c>
      <c r="AF1561" s="27" t="n">
        <v>2</v>
      </c>
      <c r="AG1561" s="28" t="n">
        <f aca="false">AD1561+AE1561+AF1561</f>
        <v>12</v>
      </c>
      <c r="AH1561" s="12" t="n">
        <f aca="false">IF(AG1561&gt;0,AD1561/AG1561,"")</f>
        <v>0.416666666666667</v>
      </c>
      <c r="AI1561" s="27" t="n">
        <v>0</v>
      </c>
      <c r="AJ1561" s="27" t="n">
        <v>0</v>
      </c>
      <c r="AK1561" s="27" t="n">
        <v>1</v>
      </c>
      <c r="AL1561" s="22" t="str">
        <f aca="false">IF(OR(AJ1561&gt;0,AK1561&gt;0),"Sí","No")</f>
        <v>Sí</v>
      </c>
      <c r="AM1561" s="6" t="s">
        <v>198</v>
      </c>
      <c r="AN1561" s="6" t="s">
        <v>198</v>
      </c>
      <c r="AO1561" s="12" t="n">
        <f aca="false">IF(M1561&gt;0,K1561/M1561,"")</f>
        <v>0.555555555555556</v>
      </c>
      <c r="AP1561" s="22" t="str">
        <f aca="false">IF(M1561&gt;=Resumen!$B$5,"Alto","Bajo")</f>
        <v>Alto</v>
      </c>
      <c r="AQ1561" s="22" t="str">
        <f aca="false">IF(AO1561&gt;=Resumen!$B$28,"Alto","Bajo")</f>
        <v>Alto</v>
      </c>
      <c r="AR1561" s="22" t="str">
        <f aca="false">AP1561&amp;" Potencial / "&amp;AQ1561&amp;" Share"</f>
        <v>Alto Potencial / Alto Share</v>
      </c>
      <c r="AS1561" s="22" t="str">
        <f aca="false">IF(Q1561="Sí",IF(AO1561&gt;=Resumen!$B$29,"Alto","Bajo"),"")</f>
        <v>Alto</v>
      </c>
      <c r="AT1561" s="22" t="str">
        <f aca="false">IF(AS1561&lt;&gt;"",AP1561&amp;" Potencial / "&amp;AS1561&amp;" Share","")</f>
        <v>Alto Potencial / Alto Share</v>
      </c>
      <c r="AU1561" s="22" t="str">
        <f aca="false">IF(AH1561="","Sin dato",IF(AH1561-AO1561&gt;Resumen!$B$6,"Sobre-exhibido",IF(AO1561-AH1561&gt;Resumen!$B$6,"Sub-exhibido","En línea")))</f>
        <v>Sub-exhibido</v>
      </c>
      <c r="AV1561" s="22" t="n">
        <f aca="false">IF(AT1561="","",IF(AT1561="Alto Potencial / Bajo Share",1,IF(AT1561="Alto Potencial / Alto Share",2,IF(AT1561="Bajo Potencial / Alto Share",3,4))))</f>
        <v>2</v>
      </c>
      <c r="AW1561" s="22" t="str">
        <f aca="false">IF(Q1561="No","Sin competencia directa",IF(AV1561=1,"1 - Foco Conquista (Alto Pot / Bajo Share)",IF(AV1561=2,"2 - Foco Defensa (Alto Pot / Alto Share)",IF(AV1561=3,"3 - Monitoreo (Bajo Pot / Alto Share)","4 - Baja Prioridad (Bajo Pot / Bajo Share)"))))</f>
        <v>2 - Foco Defensa (Alto Pot / Alto Share)</v>
      </c>
      <c r="AX1561" s="12" t="n">
        <f aca="false">IF(OR(IFERROR(AND(W1561&lt;&gt;"",Y1561&lt;&gt;"",Y1561-W1561&gt;Resumen!$B$8),FALSE()),IFERROR(AND(X1561&lt;&gt;"",Y1561&lt;&gt;"",Y1561-X1561&gt;Resumen!$B$8),FALSE())),MAX(IF(IFERROR(AND(W1561&lt;&gt;"",Y1561&lt;&gt;"",Y1561-W1561&gt;Resumen!$B$8),FALSE()),Y1561-W1561,0),IF(IFERROR(AND(X1561&lt;&gt;"",Y1561&lt;&gt;"",Y1561-X1561&gt;Resumen!$B$8),FALSE()),Y1561-X1561,0)),"")</f>
        <v>0.0914285714285715</v>
      </c>
      <c r="AY1561" s="22" t="str">
        <f aca="false">IF(OR(IFERROR(AND(W1561&lt;&gt;"",Y1561&lt;&gt;"",Y1561-W1561&gt;Resumen!$B$8),FALSE()),IFERROR(AND(X1561&lt;&gt;"",Y1561&lt;&gt;"",Y1561-X1561&gt;Resumen!$B$8),FALSE())),TRIM("Lays tiene mayor markup que "&amp;IF(IFERROR(AND(W1561&lt;&gt;"",Y1561&lt;&gt;"",Y1561-W1561&gt;Resumen!$B$8),FALSE()),"Quento ","")&amp;IF(IFERROR(AND(X1561&lt;&gt;"",Y1561&lt;&gt;"",Y1561-X1561&gt;Resumen!$B$8),FALSE()),"Julicroc ","")&amp;"en este PDV"),"")</f>
        <v>Lays tiene mayor markup que Quento en este PDV</v>
      </c>
      <c r="AZ1561" s="22" t="str">
        <f aca="false">IF(COUNTIF('Plan Pehuamar - Lista'!$A$2:$A$167,A1561)&gt;0,"Sí","No")</f>
        <v>Sí</v>
      </c>
      <c r="BA1561" s="22" t="str">
        <f aca="false">IF(COUNTIF('Plan Combo 9+1'!$A$2:$A$226,A1561)&gt;0,"Sí","No")</f>
        <v>No</v>
      </c>
      <c r="BB1561" s="22" t="str">
        <f aca="false">IF(AH1561="","No",IF(BA1561="Sí",IF((AO1561-AH1561)&gt;Resumen!$B$6,"Sí","No"),IF((AO1561-AH1561)&gt;=Resumen!$B$132,"Sí","No")))</f>
        <v>No</v>
      </c>
      <c r="BC1561" s="22" t="str">
        <f aca="false">IF(AND(N1561="Sí",AL1561="Sí",AI1561=0),"Sí","No")</f>
        <v>Sí</v>
      </c>
      <c r="BD1561" s="22" t="str">
        <f aca="false">IF(COUNTIF('Plan 9+1 (con Pehuamar)'!$A$2:$A$227,A1561)&gt;0,"Sí","No")</f>
        <v>No</v>
      </c>
    </row>
    <row r="1562" customFormat="false" ht="15" hidden="false" customHeight="true" outlineLevel="0" collapsed="false">
      <c r="A1562" s="6" t="n">
        <v>200449</v>
      </c>
      <c r="B1562" s="6" t="n">
        <v>11</v>
      </c>
      <c r="C1562" s="6" t="n">
        <v>1101</v>
      </c>
      <c r="D1562" s="6" t="s">
        <v>194</v>
      </c>
      <c r="E1562" s="6" t="s">
        <v>1730</v>
      </c>
      <c r="F1562" s="6" t="s">
        <v>206</v>
      </c>
      <c r="G1562" s="6" t="s">
        <v>130</v>
      </c>
      <c r="H1562" s="6" t="s">
        <v>1715</v>
      </c>
      <c r="I1562" s="27" t="n">
        <v>10</v>
      </c>
      <c r="J1562" s="27" t="n">
        <v>30</v>
      </c>
      <c r="K1562" s="27" t="n">
        <v>24</v>
      </c>
      <c r="L1562" s="28" t="n">
        <f aca="false">I1562+J1562</f>
        <v>40</v>
      </c>
      <c r="M1562" s="28" t="n">
        <f aca="false">L1562+K1562</f>
        <v>64</v>
      </c>
      <c r="N1562" s="22" t="str">
        <f aca="false">IF(I1562&gt;0,"Sí","No")</f>
        <v>Sí</v>
      </c>
      <c r="O1562" s="22" t="str">
        <f aca="false">IF(J1562&gt;0,"Sí","No")</f>
        <v>Sí</v>
      </c>
      <c r="P1562" s="22" t="str">
        <f aca="false">IF(K1562&gt;0,"Sí","No")</f>
        <v>Sí</v>
      </c>
      <c r="Q1562" s="22" t="str">
        <f aca="false">IF(OR(I1562&gt;0,J1562&gt;0),"Sí","No")</f>
        <v>Sí</v>
      </c>
      <c r="R1562" s="27" t="n">
        <v>1750</v>
      </c>
      <c r="S1562" s="27" t="n">
        <v>2500</v>
      </c>
      <c r="T1562" s="27" t="n">
        <v>1185</v>
      </c>
      <c r="U1562" s="27" t="n">
        <v>2000</v>
      </c>
      <c r="V1562" s="27" t="n">
        <v>3500</v>
      </c>
      <c r="W1562" s="12" t="n">
        <f aca="false">IF(AND(I1562&gt;0,R1562&gt;0),(S1562-R1562)/R1562,"")</f>
        <v>0.428571428571429</v>
      </c>
      <c r="X1562" s="12" t="n">
        <f aca="false">IF(AND(J1562&gt;0,T1562&gt;0),(U1562-T1562)/T1562,"")</f>
        <v>0.687763713080169</v>
      </c>
      <c r="Y1562" s="12" t="n">
        <f aca="false">IF(AND(K1562&gt;0,V1562&gt;0),(V1562-Resumen!$B$7)/Resumen!$B$7,"")</f>
        <v>0.4</v>
      </c>
      <c r="Z1562" s="28" t="n">
        <f aca="false">IF(AND(K1562&gt;0,I1562&gt;0,V1562&gt;0,S1562&gt;0),V1562-S1562,"")</f>
        <v>1000</v>
      </c>
      <c r="AA1562" s="12" t="n">
        <f aca="false">IF(Z1562&lt;&gt;"",Z1562/S1562,"")</f>
        <v>0.4</v>
      </c>
      <c r="AB1562" s="28" t="n">
        <f aca="false">IF(AND(K1562&gt;0,J1562&gt;0,V1562&gt;0,U1562&gt;0),V1562-U1562,"")</f>
        <v>1500</v>
      </c>
      <c r="AC1562" s="12" t="n">
        <f aca="false">IF(AB1562&lt;&gt;"",AB1562/U1562,"")</f>
        <v>0.75</v>
      </c>
      <c r="AD1562" s="27" t="n">
        <v>6</v>
      </c>
      <c r="AE1562" s="27" t="n">
        <v>5</v>
      </c>
      <c r="AF1562" s="27" t="n">
        <v>6</v>
      </c>
      <c r="AG1562" s="28" t="n">
        <f aca="false">AD1562+AE1562+AF1562</f>
        <v>17</v>
      </c>
      <c r="AH1562" s="12" t="n">
        <f aca="false">IF(AG1562&gt;0,AD1562/AG1562,"")</f>
        <v>0.352941176470588</v>
      </c>
      <c r="AI1562" s="27" t="n">
        <v>1</v>
      </c>
      <c r="AJ1562" s="27" t="n">
        <v>0</v>
      </c>
      <c r="AK1562" s="27" t="n">
        <v>1</v>
      </c>
      <c r="AL1562" s="22" t="str">
        <f aca="false">IF(OR(AJ1562&gt;0,AK1562&gt;0),"Sí","No")</f>
        <v>Sí</v>
      </c>
      <c r="AM1562" s="6" t="s">
        <v>198</v>
      </c>
      <c r="AN1562" s="6" t="s">
        <v>198</v>
      </c>
      <c r="AO1562" s="12" t="n">
        <f aca="false">IF(M1562&gt;0,K1562/M1562,"")</f>
        <v>0.375</v>
      </c>
      <c r="AP1562" s="22" t="str">
        <f aca="false">IF(M1562&gt;=Resumen!$B$5,"Alto","Bajo")</f>
        <v>Alto</v>
      </c>
      <c r="AQ1562" s="22" t="str">
        <f aca="false">IF(AO1562&gt;=Resumen!$B$28,"Alto","Bajo")</f>
        <v>Bajo</v>
      </c>
      <c r="AR1562" s="22" t="str">
        <f aca="false">AP1562&amp;" Potencial / "&amp;AQ1562&amp;" Share"</f>
        <v>Alto Potencial / Bajo Share</v>
      </c>
      <c r="AS1562" s="22" t="str">
        <f aca="false">IF(Q1562="Sí",IF(AO1562&gt;=Resumen!$B$29,"Alto","Bajo"),"")</f>
        <v>Bajo</v>
      </c>
      <c r="AT1562" s="22" t="str">
        <f aca="false">IF(AS1562&lt;&gt;"",AP1562&amp;" Potencial / "&amp;AS1562&amp;" Share","")</f>
        <v>Alto Potencial / Bajo Share</v>
      </c>
      <c r="AU1562" s="22" t="str">
        <f aca="false">IF(AH1562="","Sin dato",IF(AH1562-AO1562&gt;Resumen!$B$6,"Sobre-exhibido",IF(AO1562-AH1562&gt;Resumen!$B$6,"Sub-exhibido","En línea")))</f>
        <v>En línea</v>
      </c>
      <c r="AV1562" s="22" t="n">
        <f aca="false">IF(AT1562="","",IF(AT1562="Alto Potencial / Bajo Share",1,IF(AT1562="Alto Potencial / Alto Share",2,IF(AT1562="Bajo Potencial / Alto Share",3,4))))</f>
        <v>1</v>
      </c>
      <c r="AW1562" s="22" t="str">
        <f aca="false">IF(Q1562="No","Sin competencia directa",IF(AV1562=1,"1 - Foco Conquista (Alto Pot / Bajo Share)",IF(AV1562=2,"2 - Foco Defensa (Alto Pot / Alto Share)",IF(AV1562=3,"3 - Monitoreo (Bajo Pot / Alto Share)","4 - Baja Prioridad (Bajo Pot / Bajo Share)"))))</f>
        <v>1 - Foco Conquista (Alto Pot / Bajo Share)</v>
      </c>
      <c r="AX1562" s="12" t="str">
        <f aca="false">IF(OR(IFERROR(AND(W1562&lt;&gt;"",Y1562&lt;&gt;"",Y1562-W1562&gt;Resumen!$B$8),FALSE()),IFERROR(AND(X1562&lt;&gt;"",Y1562&lt;&gt;"",Y1562-X1562&gt;Resumen!$B$8),FALSE())),MAX(IF(IFERROR(AND(W1562&lt;&gt;"",Y1562&lt;&gt;"",Y1562-W1562&gt;Resumen!$B$8),FALSE()),Y1562-W1562,0),IF(IFERROR(AND(X1562&lt;&gt;"",Y1562&lt;&gt;"",Y1562-X1562&gt;Resumen!$B$8),FALSE()),Y1562-X1562,0)),"")</f>
        <v/>
      </c>
      <c r="AY1562" s="22" t="str">
        <f aca="false">IF(OR(IFERROR(AND(W1562&lt;&gt;"",Y1562&lt;&gt;"",Y1562-W1562&gt;Resumen!$B$8),FALSE()),IFERROR(AND(X1562&lt;&gt;"",Y1562&lt;&gt;"",Y1562-X1562&gt;Resumen!$B$8),FALSE())),TRIM("Lays tiene mayor markup que "&amp;IF(IFERROR(AND(W1562&lt;&gt;"",Y1562&lt;&gt;"",Y1562-W1562&gt;Resumen!$B$8),FALSE()),"Quento ","")&amp;IF(IFERROR(AND(X1562&lt;&gt;"",Y1562&lt;&gt;"",Y1562-X1562&gt;Resumen!$B$8),FALSE()),"Julicroc ","")&amp;"en este PDV"),"")</f>
        <v/>
      </c>
      <c r="AZ1562" s="22" t="str">
        <f aca="false">IF(COUNTIF('Plan Pehuamar - Lista'!$A$2:$A$167,A1562)&gt;0,"Sí","No")</f>
        <v>No</v>
      </c>
      <c r="BA1562" s="22" t="str">
        <f aca="false">IF(COUNTIF('Plan Combo 9+1'!$A$2:$A$226,A1562)&gt;0,"Sí","No")</f>
        <v>No</v>
      </c>
      <c r="BB1562" s="22" t="str">
        <f aca="false">IF(AH1562="","No",IF(BA1562="Sí",IF((AO1562-AH1562)&gt;Resumen!$B$6,"Sí","No"),IF((AO1562-AH1562)&gt;=Resumen!$B$132,"Sí","No")))</f>
        <v>No</v>
      </c>
      <c r="BC1562" s="22" t="str">
        <f aca="false">IF(AND(N1562="Sí",AL1562="Sí",AI1562=0),"Sí","No")</f>
        <v>No</v>
      </c>
      <c r="BD1562" s="22" t="str">
        <f aca="false">IF(COUNTIF('Plan 9+1 (con Pehuamar)'!$A$2:$A$227,A1562)&gt;0,"Sí","No")</f>
        <v>No</v>
      </c>
    </row>
    <row r="1563" customFormat="false" ht="15" hidden="false" customHeight="true" outlineLevel="0" collapsed="false">
      <c r="A1563" s="6" t="n">
        <v>200458</v>
      </c>
      <c r="B1563" s="6" t="n">
        <v>11</v>
      </c>
      <c r="C1563" s="6" t="n">
        <v>1101</v>
      </c>
      <c r="D1563" s="6" t="s">
        <v>194</v>
      </c>
      <c r="E1563" s="6" t="s">
        <v>1731</v>
      </c>
      <c r="F1563" s="6" t="s">
        <v>273</v>
      </c>
      <c r="G1563" s="6" t="s">
        <v>130</v>
      </c>
      <c r="H1563" s="6" t="s">
        <v>1715</v>
      </c>
      <c r="I1563" s="27" t="n">
        <v>10</v>
      </c>
      <c r="J1563" s="27" t="n">
        <v>10</v>
      </c>
      <c r="K1563" s="27" t="n">
        <v>6</v>
      </c>
      <c r="L1563" s="28" t="n">
        <f aca="false">I1563+J1563</f>
        <v>20</v>
      </c>
      <c r="M1563" s="28" t="n">
        <f aca="false">L1563+K1563</f>
        <v>26</v>
      </c>
      <c r="N1563" s="22" t="str">
        <f aca="false">IF(I1563&gt;0,"Sí","No")</f>
        <v>Sí</v>
      </c>
      <c r="O1563" s="22" t="str">
        <f aca="false">IF(J1563&gt;0,"Sí","No")</f>
        <v>Sí</v>
      </c>
      <c r="P1563" s="22" t="str">
        <f aca="false">IF(K1563&gt;0,"Sí","No")</f>
        <v>Sí</v>
      </c>
      <c r="Q1563" s="22" t="str">
        <f aca="false">IF(OR(I1563&gt;0,J1563&gt;0),"Sí","No")</f>
        <v>Sí</v>
      </c>
      <c r="R1563" s="27" t="n">
        <v>1750</v>
      </c>
      <c r="S1563" s="27" t="n">
        <v>2500</v>
      </c>
      <c r="T1563" s="27" t="n">
        <v>1185</v>
      </c>
      <c r="U1563" s="27" t="n">
        <v>2000</v>
      </c>
      <c r="V1563" s="27" t="n">
        <v>3500</v>
      </c>
      <c r="W1563" s="12" t="n">
        <f aca="false">IF(AND(I1563&gt;0,R1563&gt;0),(S1563-R1563)/R1563,"")</f>
        <v>0.428571428571429</v>
      </c>
      <c r="X1563" s="12" t="n">
        <f aca="false">IF(AND(J1563&gt;0,T1563&gt;0),(U1563-T1563)/T1563,"")</f>
        <v>0.687763713080169</v>
      </c>
      <c r="Y1563" s="12" t="n">
        <f aca="false">IF(AND(K1563&gt;0,V1563&gt;0),(V1563-Resumen!$B$7)/Resumen!$B$7,"")</f>
        <v>0.4</v>
      </c>
      <c r="Z1563" s="28" t="n">
        <f aca="false">IF(AND(K1563&gt;0,I1563&gt;0,V1563&gt;0,S1563&gt;0),V1563-S1563,"")</f>
        <v>1000</v>
      </c>
      <c r="AA1563" s="12" t="n">
        <f aca="false">IF(Z1563&lt;&gt;"",Z1563/S1563,"")</f>
        <v>0.4</v>
      </c>
      <c r="AB1563" s="28" t="n">
        <f aca="false">IF(AND(K1563&gt;0,J1563&gt;0,V1563&gt;0,U1563&gt;0),V1563-U1563,"")</f>
        <v>1500</v>
      </c>
      <c r="AC1563" s="12" t="n">
        <f aca="false">IF(AB1563&lt;&gt;"",AB1563/U1563,"")</f>
        <v>0.75</v>
      </c>
      <c r="AD1563" s="27" t="n">
        <v>3</v>
      </c>
      <c r="AE1563" s="27" t="n">
        <v>5</v>
      </c>
      <c r="AF1563" s="27" t="n">
        <v>5</v>
      </c>
      <c r="AG1563" s="28" t="n">
        <f aca="false">AD1563+AE1563+AF1563</f>
        <v>13</v>
      </c>
      <c r="AH1563" s="12" t="n">
        <f aca="false">IF(AG1563&gt;0,AD1563/AG1563,"")</f>
        <v>0.230769230769231</v>
      </c>
      <c r="AI1563" s="27" t="n">
        <v>1</v>
      </c>
      <c r="AJ1563" s="27" t="n">
        <v>0</v>
      </c>
      <c r="AK1563" s="27" t="n">
        <v>0</v>
      </c>
      <c r="AL1563" s="22" t="str">
        <f aca="false">IF(OR(AJ1563&gt;0,AK1563&gt;0),"Sí","No")</f>
        <v>No</v>
      </c>
      <c r="AM1563" s="6" t="s">
        <v>198</v>
      </c>
      <c r="AN1563" s="6" t="s">
        <v>198</v>
      </c>
      <c r="AO1563" s="12" t="n">
        <f aca="false">IF(M1563&gt;0,K1563/M1563,"")</f>
        <v>0.230769230769231</v>
      </c>
      <c r="AP1563" s="22" t="str">
        <f aca="false">IF(M1563&gt;=Resumen!$B$5,"Alto","Bajo")</f>
        <v>Bajo</v>
      </c>
      <c r="AQ1563" s="22" t="str">
        <f aca="false">IF(AO1563&gt;=Resumen!$B$28,"Alto","Bajo")</f>
        <v>Bajo</v>
      </c>
      <c r="AR1563" s="22" t="str">
        <f aca="false">AP1563&amp;" Potencial / "&amp;AQ1563&amp;" Share"</f>
        <v>Bajo Potencial / Bajo Share</v>
      </c>
      <c r="AS1563" s="22" t="str">
        <f aca="false">IF(Q1563="Sí",IF(AO1563&gt;=Resumen!$B$29,"Alto","Bajo"),"")</f>
        <v>Bajo</v>
      </c>
      <c r="AT1563" s="22" t="str">
        <f aca="false">IF(AS1563&lt;&gt;"",AP1563&amp;" Potencial / "&amp;AS1563&amp;" Share","")</f>
        <v>Bajo Potencial / Bajo Share</v>
      </c>
      <c r="AU1563" s="22" t="str">
        <f aca="false">IF(AH1563="","Sin dato",IF(AH1563-AO1563&gt;Resumen!$B$6,"Sobre-exhibido",IF(AO1563-AH1563&gt;Resumen!$B$6,"Sub-exhibido","En línea")))</f>
        <v>En línea</v>
      </c>
      <c r="AV1563" s="22" t="n">
        <f aca="false">IF(AT1563="","",IF(AT1563="Alto Potencial / Bajo Share",1,IF(AT1563="Alto Potencial / Alto Share",2,IF(AT1563="Bajo Potencial / Alto Share",3,4))))</f>
        <v>4</v>
      </c>
      <c r="AW1563" s="22" t="str">
        <f aca="false">IF(Q1563="No","Sin competencia directa",IF(AV1563=1,"1 - Foco Conquista (Alto Pot / Bajo Share)",IF(AV1563=2,"2 - Foco Defensa (Alto Pot / Alto Share)",IF(AV1563=3,"3 - Monitoreo (Bajo Pot / Alto Share)","4 - Baja Prioridad (Bajo Pot / Bajo Share)"))))</f>
        <v>4 - Baja Prioridad (Bajo Pot / Bajo Share)</v>
      </c>
      <c r="AX1563" s="12" t="str">
        <f aca="false">IF(OR(IFERROR(AND(W1563&lt;&gt;"",Y1563&lt;&gt;"",Y1563-W1563&gt;Resumen!$B$8),FALSE()),IFERROR(AND(X1563&lt;&gt;"",Y1563&lt;&gt;"",Y1563-X1563&gt;Resumen!$B$8),FALSE())),MAX(IF(IFERROR(AND(W1563&lt;&gt;"",Y1563&lt;&gt;"",Y1563-W1563&gt;Resumen!$B$8),FALSE()),Y1563-W1563,0),IF(IFERROR(AND(X1563&lt;&gt;"",Y1563&lt;&gt;"",Y1563-X1563&gt;Resumen!$B$8),FALSE()),Y1563-X1563,0)),"")</f>
        <v/>
      </c>
      <c r="AY1563" s="22" t="str">
        <f aca="false">IF(OR(IFERROR(AND(W1563&lt;&gt;"",Y1563&lt;&gt;"",Y1563-W1563&gt;Resumen!$B$8),FALSE()),IFERROR(AND(X1563&lt;&gt;"",Y1563&lt;&gt;"",Y1563-X1563&gt;Resumen!$B$8),FALSE())),TRIM("Lays tiene mayor markup que "&amp;IF(IFERROR(AND(W1563&lt;&gt;"",Y1563&lt;&gt;"",Y1563-W1563&gt;Resumen!$B$8),FALSE()),"Quento ","")&amp;IF(IFERROR(AND(X1563&lt;&gt;"",Y1563&lt;&gt;"",Y1563-X1563&gt;Resumen!$B$8),FALSE()),"Julicroc ","")&amp;"en este PDV"),"")</f>
        <v/>
      </c>
      <c r="AZ1563" s="22" t="str">
        <f aca="false">IF(COUNTIF('Plan Pehuamar - Lista'!$A$2:$A$167,A1563)&gt;0,"Sí","No")</f>
        <v>No</v>
      </c>
      <c r="BA1563" s="22" t="str">
        <f aca="false">IF(COUNTIF('Plan Combo 9+1'!$A$2:$A$226,A1563)&gt;0,"Sí","No")</f>
        <v>No</v>
      </c>
      <c r="BB1563" s="22" t="str">
        <f aca="false">IF(AH1563="","No",IF(BA1563="Sí",IF((AO1563-AH1563)&gt;Resumen!$B$6,"Sí","No"),IF((AO1563-AH1563)&gt;=Resumen!$B$132,"Sí","No")))</f>
        <v>No</v>
      </c>
      <c r="BC1563" s="22" t="str">
        <f aca="false">IF(AND(N1563="Sí",AL1563="Sí",AI1563=0),"Sí","No")</f>
        <v>No</v>
      </c>
      <c r="BD1563" s="22" t="str">
        <f aca="false">IF(COUNTIF('Plan 9+1 (con Pehuamar)'!$A$2:$A$227,A1563)&gt;0,"Sí","No")</f>
        <v>No</v>
      </c>
    </row>
    <row r="1564" customFormat="false" ht="15" hidden="false" customHeight="true" outlineLevel="0" collapsed="false">
      <c r="A1564" s="6" t="n">
        <v>200467</v>
      </c>
      <c r="B1564" s="6" t="n">
        <v>11</v>
      </c>
      <c r="C1564" s="6" t="n">
        <v>1101</v>
      </c>
      <c r="D1564" s="6" t="s">
        <v>194</v>
      </c>
      <c r="E1564" s="6" t="s">
        <v>1732</v>
      </c>
      <c r="F1564" s="6" t="s">
        <v>196</v>
      </c>
      <c r="G1564" s="6" t="s">
        <v>130</v>
      </c>
      <c r="H1564" s="6" t="s">
        <v>1715</v>
      </c>
      <c r="I1564" s="27" t="n">
        <v>0</v>
      </c>
      <c r="J1564" s="27" t="n">
        <v>0</v>
      </c>
      <c r="K1564" s="27" t="n">
        <v>0.6</v>
      </c>
      <c r="L1564" s="28" t="n">
        <f aca="false">I1564+J1564</f>
        <v>0</v>
      </c>
      <c r="M1564" s="28" t="n">
        <f aca="false">L1564+K1564</f>
        <v>0.6</v>
      </c>
      <c r="N1564" s="22" t="str">
        <f aca="false">IF(I1564&gt;0,"Sí","No")</f>
        <v>No</v>
      </c>
      <c r="O1564" s="22" t="str">
        <f aca="false">IF(J1564&gt;0,"Sí","No")</f>
        <v>No</v>
      </c>
      <c r="P1564" s="22" t="str">
        <f aca="false">IF(K1564&gt;0,"Sí","No")</f>
        <v>Sí</v>
      </c>
      <c r="Q1564" s="22" t="str">
        <f aca="false">IF(OR(I1564&gt;0,J1564&gt;0),"Sí","No")</f>
        <v>No</v>
      </c>
      <c r="R1564" s="27"/>
      <c r="S1564" s="27"/>
      <c r="T1564" s="27"/>
      <c r="U1564" s="27"/>
      <c r="V1564" s="27"/>
      <c r="W1564" s="12" t="str">
        <f aca="false">IF(AND(I1564&gt;0,R1564&gt;0),(S1564-R1564)/R1564,"")</f>
        <v/>
      </c>
      <c r="X1564" s="12" t="str">
        <f aca="false">IF(AND(J1564&gt;0,T1564&gt;0),(U1564-T1564)/T1564,"")</f>
        <v/>
      </c>
      <c r="Y1564" s="12" t="str">
        <f aca="false">IF(AND(K1564&gt;0,V1564&gt;0),(V1564-Resumen!$B$7)/Resumen!$B$7,"")</f>
        <v/>
      </c>
      <c r="Z1564" s="28" t="str">
        <f aca="false">IF(AND(K1564&gt;0,I1564&gt;0,V1564&gt;0,S1564&gt;0),V1564-S1564,"")</f>
        <v/>
      </c>
      <c r="AA1564" s="12" t="str">
        <f aca="false">IF(Z1564&lt;&gt;"",Z1564/S1564,"")</f>
        <v/>
      </c>
      <c r="AB1564" s="28" t="str">
        <f aca="false">IF(AND(K1564&gt;0,J1564&gt;0,V1564&gt;0,U1564&gt;0),V1564-U1564,"")</f>
        <v/>
      </c>
      <c r="AC1564" s="12" t="str">
        <f aca="false">IF(AB1564&lt;&gt;"",AB1564/U1564,"")</f>
        <v/>
      </c>
      <c r="AD1564" s="27" t="n">
        <v>0</v>
      </c>
      <c r="AE1564" s="27" t="n">
        <v>0</v>
      </c>
      <c r="AF1564" s="27" t="n">
        <v>0</v>
      </c>
      <c r="AG1564" s="28" t="n">
        <f aca="false">AD1564+AE1564+AF1564</f>
        <v>0</v>
      </c>
      <c r="AH1564" s="12" t="str">
        <f aca="false">IF(AG1564&gt;0,AD1564/AG1564,"")</f>
        <v/>
      </c>
      <c r="AI1564" s="27" t="n">
        <v>0</v>
      </c>
      <c r="AJ1564" s="27" t="n">
        <v>0</v>
      </c>
      <c r="AK1564" s="27" t="n">
        <v>0</v>
      </c>
      <c r="AL1564" s="22" t="str">
        <f aca="false">IF(OR(AJ1564&gt;0,AK1564&gt;0),"Sí","No")</f>
        <v>No</v>
      </c>
      <c r="AM1564" s="6"/>
      <c r="AN1564" s="6"/>
      <c r="AO1564" s="12" t="n">
        <f aca="false">IF(M1564&gt;0,K1564/M1564,"")</f>
        <v>1</v>
      </c>
      <c r="AP1564" s="22" t="str">
        <f aca="false">IF(M1564&gt;=Resumen!$B$5,"Alto","Bajo")</f>
        <v>Bajo</v>
      </c>
      <c r="AQ1564" s="22" t="str">
        <f aca="false">IF(AO1564&gt;=Resumen!$B$28,"Alto","Bajo")</f>
        <v>Alto</v>
      </c>
      <c r="AR1564" s="22" t="str">
        <f aca="false">AP1564&amp;" Potencial / "&amp;AQ1564&amp;" Share"</f>
        <v>Bajo Potencial / Alto Share</v>
      </c>
      <c r="AS1564" s="22" t="str">
        <f aca="false">IF(Q1564="Sí",IF(AO1564&gt;=Resumen!$B$29,"Alto","Bajo"),"")</f>
        <v/>
      </c>
      <c r="AT1564" s="22" t="str">
        <f aca="false">IF(AS1564&lt;&gt;"",AP1564&amp;" Potencial / "&amp;AS1564&amp;" Share","")</f>
        <v/>
      </c>
      <c r="AU1564" s="22" t="str">
        <f aca="false">IF(AH1564="","Sin dato",IF(AH1564-AO1564&gt;Resumen!$B$6,"Sobre-exhibido",IF(AO1564-AH1564&gt;Resumen!$B$6,"Sub-exhibido","En línea")))</f>
        <v>Sin dato</v>
      </c>
      <c r="AV1564" s="22" t="str">
        <f aca="false">IF(AT1564="","",IF(AT1564="Alto Potencial / Bajo Share",1,IF(AT1564="Alto Potencial / Alto Share",2,IF(AT1564="Bajo Potencial / Alto Share",3,4))))</f>
        <v/>
      </c>
      <c r="AW1564" s="22" t="str">
        <f aca="false">IF(Q1564="No","Sin competencia directa",IF(AV1564=1,"1 - Foco Conquista (Alto Pot / Bajo Share)",IF(AV1564=2,"2 - Foco Defensa (Alto Pot / Alto Share)",IF(AV1564=3,"3 - Monitoreo (Bajo Pot / Alto Share)","4 - Baja Prioridad (Bajo Pot / Bajo Share)"))))</f>
        <v>Sin competencia directa</v>
      </c>
      <c r="AX1564" s="12" t="str">
        <f aca="false">IF(OR(IFERROR(AND(W1564&lt;&gt;"",Y1564&lt;&gt;"",Y1564-W1564&gt;Resumen!$B$8),FALSE()),IFERROR(AND(X1564&lt;&gt;"",Y1564&lt;&gt;"",Y1564-X1564&gt;Resumen!$B$8),FALSE())),MAX(IF(IFERROR(AND(W1564&lt;&gt;"",Y1564&lt;&gt;"",Y1564-W1564&gt;Resumen!$B$8),FALSE()),Y1564-W1564,0),IF(IFERROR(AND(X1564&lt;&gt;"",Y1564&lt;&gt;"",Y1564-X1564&gt;Resumen!$B$8),FALSE()),Y1564-X1564,0)),"")</f>
        <v/>
      </c>
      <c r="AY1564" s="22" t="str">
        <f aca="false">IF(OR(IFERROR(AND(W1564&lt;&gt;"",Y1564&lt;&gt;"",Y1564-W1564&gt;Resumen!$B$8),FALSE()),IFERROR(AND(X1564&lt;&gt;"",Y1564&lt;&gt;"",Y1564-X1564&gt;Resumen!$B$8),FALSE())),TRIM("Lays tiene mayor markup que "&amp;IF(IFERROR(AND(W1564&lt;&gt;"",Y1564&lt;&gt;"",Y1564-W1564&gt;Resumen!$B$8),FALSE()),"Quento ","")&amp;IF(IFERROR(AND(X1564&lt;&gt;"",Y1564&lt;&gt;"",Y1564-X1564&gt;Resumen!$B$8),FALSE()),"Julicroc ","")&amp;"en este PDV"),"")</f>
        <v/>
      </c>
      <c r="AZ1564" s="22" t="str">
        <f aca="false">IF(COUNTIF('Plan Pehuamar - Lista'!$A$2:$A$167,A1564)&gt;0,"Sí","No")</f>
        <v>No</v>
      </c>
      <c r="BA1564" s="22" t="str">
        <f aca="false">IF(COUNTIF('Plan Combo 9+1'!$A$2:$A$226,A1564)&gt;0,"Sí","No")</f>
        <v>No</v>
      </c>
      <c r="BB1564" s="22" t="str">
        <f aca="false">IF(AH1564="","No",IF(BA1564="Sí",IF((AO1564-AH1564)&gt;Resumen!$B$6,"Sí","No"),IF((AO1564-AH1564)&gt;=Resumen!$B$132,"Sí","No")))</f>
        <v>No</v>
      </c>
      <c r="BC1564" s="22" t="str">
        <f aca="false">IF(AND(N1564="Sí",AL1564="Sí",AI1564=0),"Sí","No")</f>
        <v>No</v>
      </c>
      <c r="BD1564" s="22" t="str">
        <f aca="false">IF(COUNTIF('Plan 9+1 (con Pehuamar)'!$A$2:$A$227,A1564)&gt;0,"Sí","No")</f>
        <v>No</v>
      </c>
    </row>
    <row r="1565" customFormat="false" ht="15" hidden="false" customHeight="true" outlineLevel="0" collapsed="false">
      <c r="A1565" s="6" t="n">
        <v>200670</v>
      </c>
      <c r="B1565" s="6" t="n">
        <v>11</v>
      </c>
      <c r="C1565" s="6" t="n">
        <v>1101</v>
      </c>
      <c r="D1565" s="6" t="s">
        <v>194</v>
      </c>
      <c r="E1565" s="6" t="s">
        <v>1733</v>
      </c>
      <c r="F1565" s="6" t="s">
        <v>356</v>
      </c>
      <c r="G1565" s="6" t="s">
        <v>130</v>
      </c>
      <c r="H1565" s="6" t="s">
        <v>1715</v>
      </c>
      <c r="I1565" s="27" t="n">
        <v>0</v>
      </c>
      <c r="J1565" s="27" t="n">
        <v>0</v>
      </c>
      <c r="K1565" s="27" t="n">
        <v>4.4</v>
      </c>
      <c r="L1565" s="28" t="n">
        <f aca="false">I1565+J1565</f>
        <v>0</v>
      </c>
      <c r="M1565" s="28" t="n">
        <f aca="false">L1565+K1565</f>
        <v>4.4</v>
      </c>
      <c r="N1565" s="22" t="str">
        <f aca="false">IF(I1565&gt;0,"Sí","No")</f>
        <v>No</v>
      </c>
      <c r="O1565" s="22" t="str">
        <f aca="false">IF(J1565&gt;0,"Sí","No")</f>
        <v>No</v>
      </c>
      <c r="P1565" s="22" t="str">
        <f aca="false">IF(K1565&gt;0,"Sí","No")</f>
        <v>Sí</v>
      </c>
      <c r="Q1565" s="22" t="str">
        <f aca="false">IF(OR(I1565&gt;0,J1565&gt;0),"Sí","No")</f>
        <v>No</v>
      </c>
      <c r="R1565" s="27"/>
      <c r="S1565" s="27"/>
      <c r="T1565" s="27"/>
      <c r="U1565" s="27"/>
      <c r="V1565" s="27"/>
      <c r="W1565" s="12" t="str">
        <f aca="false">IF(AND(I1565&gt;0,R1565&gt;0),(S1565-R1565)/R1565,"")</f>
        <v/>
      </c>
      <c r="X1565" s="12" t="str">
        <f aca="false">IF(AND(J1565&gt;0,T1565&gt;0),(U1565-T1565)/T1565,"")</f>
        <v/>
      </c>
      <c r="Y1565" s="12" t="str">
        <f aca="false">IF(AND(K1565&gt;0,V1565&gt;0),(V1565-Resumen!$B$7)/Resumen!$B$7,"")</f>
        <v/>
      </c>
      <c r="Z1565" s="28" t="str">
        <f aca="false">IF(AND(K1565&gt;0,I1565&gt;0,V1565&gt;0,S1565&gt;0),V1565-S1565,"")</f>
        <v/>
      </c>
      <c r="AA1565" s="12" t="str">
        <f aca="false">IF(Z1565&lt;&gt;"",Z1565/S1565,"")</f>
        <v/>
      </c>
      <c r="AB1565" s="28" t="str">
        <f aca="false">IF(AND(K1565&gt;0,J1565&gt;0,V1565&gt;0,U1565&gt;0),V1565-U1565,"")</f>
        <v/>
      </c>
      <c r="AC1565" s="12" t="str">
        <f aca="false">IF(AB1565&lt;&gt;"",AB1565/U1565,"")</f>
        <v/>
      </c>
      <c r="AD1565" s="27" t="n">
        <v>0</v>
      </c>
      <c r="AE1565" s="27" t="n">
        <v>0</v>
      </c>
      <c r="AF1565" s="27" t="n">
        <v>0</v>
      </c>
      <c r="AG1565" s="28" t="n">
        <f aca="false">AD1565+AE1565+AF1565</f>
        <v>0</v>
      </c>
      <c r="AH1565" s="12" t="str">
        <f aca="false">IF(AG1565&gt;0,AD1565/AG1565,"")</f>
        <v/>
      </c>
      <c r="AI1565" s="27" t="n">
        <v>0</v>
      </c>
      <c r="AJ1565" s="27" t="n">
        <v>0</v>
      </c>
      <c r="AK1565" s="27" t="n">
        <v>0</v>
      </c>
      <c r="AL1565" s="22" t="str">
        <f aca="false">IF(OR(AJ1565&gt;0,AK1565&gt;0),"Sí","No")</f>
        <v>No</v>
      </c>
      <c r="AM1565" s="6"/>
      <c r="AN1565" s="6"/>
      <c r="AO1565" s="12" t="n">
        <f aca="false">IF(M1565&gt;0,K1565/M1565,"")</f>
        <v>1</v>
      </c>
      <c r="AP1565" s="22" t="str">
        <f aca="false">IF(M1565&gt;=Resumen!$B$5,"Alto","Bajo")</f>
        <v>Bajo</v>
      </c>
      <c r="AQ1565" s="22" t="str">
        <f aca="false">IF(AO1565&gt;=Resumen!$B$28,"Alto","Bajo")</f>
        <v>Alto</v>
      </c>
      <c r="AR1565" s="22" t="str">
        <f aca="false">AP1565&amp;" Potencial / "&amp;AQ1565&amp;" Share"</f>
        <v>Bajo Potencial / Alto Share</v>
      </c>
      <c r="AS1565" s="22" t="str">
        <f aca="false">IF(Q1565="Sí",IF(AO1565&gt;=Resumen!$B$29,"Alto","Bajo"),"")</f>
        <v/>
      </c>
      <c r="AT1565" s="22" t="str">
        <f aca="false">IF(AS1565&lt;&gt;"",AP1565&amp;" Potencial / "&amp;AS1565&amp;" Share","")</f>
        <v/>
      </c>
      <c r="AU1565" s="22" t="str">
        <f aca="false">IF(AH1565="","Sin dato",IF(AH1565-AO1565&gt;Resumen!$B$6,"Sobre-exhibido",IF(AO1565-AH1565&gt;Resumen!$B$6,"Sub-exhibido","En línea")))</f>
        <v>Sin dato</v>
      </c>
      <c r="AV1565" s="22" t="str">
        <f aca="false">IF(AT1565="","",IF(AT1565="Alto Potencial / Bajo Share",1,IF(AT1565="Alto Potencial / Alto Share",2,IF(AT1565="Bajo Potencial / Alto Share",3,4))))</f>
        <v/>
      </c>
      <c r="AW1565" s="22" t="str">
        <f aca="false">IF(Q1565="No","Sin competencia directa",IF(AV1565=1,"1 - Foco Conquista (Alto Pot / Bajo Share)",IF(AV1565=2,"2 - Foco Defensa (Alto Pot / Alto Share)",IF(AV1565=3,"3 - Monitoreo (Bajo Pot / Alto Share)","4 - Baja Prioridad (Bajo Pot / Bajo Share)"))))</f>
        <v>Sin competencia directa</v>
      </c>
      <c r="AX1565" s="12" t="str">
        <f aca="false">IF(OR(IFERROR(AND(W1565&lt;&gt;"",Y1565&lt;&gt;"",Y1565-W1565&gt;Resumen!$B$8),FALSE()),IFERROR(AND(X1565&lt;&gt;"",Y1565&lt;&gt;"",Y1565-X1565&gt;Resumen!$B$8),FALSE())),MAX(IF(IFERROR(AND(W1565&lt;&gt;"",Y1565&lt;&gt;"",Y1565-W1565&gt;Resumen!$B$8),FALSE()),Y1565-W1565,0),IF(IFERROR(AND(X1565&lt;&gt;"",Y1565&lt;&gt;"",Y1565-X1565&gt;Resumen!$B$8),FALSE()),Y1565-X1565,0)),"")</f>
        <v/>
      </c>
      <c r="AY1565" s="22" t="str">
        <f aca="false">IF(OR(IFERROR(AND(W1565&lt;&gt;"",Y1565&lt;&gt;"",Y1565-W1565&gt;Resumen!$B$8),FALSE()),IFERROR(AND(X1565&lt;&gt;"",Y1565&lt;&gt;"",Y1565-X1565&gt;Resumen!$B$8),FALSE())),TRIM("Lays tiene mayor markup que "&amp;IF(IFERROR(AND(W1565&lt;&gt;"",Y1565&lt;&gt;"",Y1565-W1565&gt;Resumen!$B$8),FALSE()),"Quento ","")&amp;IF(IFERROR(AND(X1565&lt;&gt;"",Y1565&lt;&gt;"",Y1565-X1565&gt;Resumen!$B$8),FALSE()),"Julicroc ","")&amp;"en este PDV"),"")</f>
        <v/>
      </c>
      <c r="AZ1565" s="22" t="str">
        <f aca="false">IF(COUNTIF('Plan Pehuamar - Lista'!$A$2:$A$167,A1565)&gt;0,"Sí","No")</f>
        <v>No</v>
      </c>
      <c r="BA1565" s="22" t="str">
        <f aca="false">IF(COUNTIF('Plan Combo 9+1'!$A$2:$A$226,A1565)&gt;0,"Sí","No")</f>
        <v>No</v>
      </c>
      <c r="BB1565" s="22" t="str">
        <f aca="false">IF(AH1565="","No",IF(BA1565="Sí",IF((AO1565-AH1565)&gt;Resumen!$B$6,"Sí","No"),IF((AO1565-AH1565)&gt;=Resumen!$B$132,"Sí","No")))</f>
        <v>No</v>
      </c>
      <c r="BC1565" s="22" t="str">
        <f aca="false">IF(AND(N1565="Sí",AL1565="Sí",AI1565=0),"Sí","No")</f>
        <v>No</v>
      </c>
      <c r="BD1565" s="22" t="str">
        <f aca="false">IF(COUNTIF('Plan 9+1 (con Pehuamar)'!$A$2:$A$227,A1565)&gt;0,"Sí","No")</f>
        <v>No</v>
      </c>
    </row>
    <row r="1566" customFormat="false" ht="15" hidden="false" customHeight="true" outlineLevel="0" collapsed="false">
      <c r="A1566" s="6" t="n">
        <v>201164</v>
      </c>
      <c r="B1566" s="6" t="n">
        <v>11</v>
      </c>
      <c r="C1566" s="6" t="n">
        <v>1101</v>
      </c>
      <c r="D1566" s="6" t="s">
        <v>194</v>
      </c>
      <c r="E1566" s="6" t="s">
        <v>1734</v>
      </c>
      <c r="F1566" s="6" t="s">
        <v>210</v>
      </c>
      <c r="G1566" s="6" t="s">
        <v>130</v>
      </c>
      <c r="H1566" s="6" t="s">
        <v>1715</v>
      </c>
      <c r="I1566" s="27" t="n">
        <v>0</v>
      </c>
      <c r="J1566" s="27" t="n">
        <v>0</v>
      </c>
      <c r="K1566" s="27" t="n">
        <v>0.2</v>
      </c>
      <c r="L1566" s="28" t="n">
        <f aca="false">I1566+J1566</f>
        <v>0</v>
      </c>
      <c r="M1566" s="28" t="n">
        <f aca="false">L1566+K1566</f>
        <v>0.2</v>
      </c>
      <c r="N1566" s="22" t="str">
        <f aca="false">IF(I1566&gt;0,"Sí","No")</f>
        <v>No</v>
      </c>
      <c r="O1566" s="22" t="str">
        <f aca="false">IF(J1566&gt;0,"Sí","No")</f>
        <v>No</v>
      </c>
      <c r="P1566" s="22" t="str">
        <f aca="false">IF(K1566&gt;0,"Sí","No")</f>
        <v>Sí</v>
      </c>
      <c r="Q1566" s="22" t="str">
        <f aca="false">IF(OR(I1566&gt;0,J1566&gt;0),"Sí","No")</f>
        <v>No</v>
      </c>
      <c r="R1566" s="27"/>
      <c r="S1566" s="27"/>
      <c r="T1566" s="27"/>
      <c r="U1566" s="27"/>
      <c r="V1566" s="27"/>
      <c r="W1566" s="12" t="str">
        <f aca="false">IF(AND(I1566&gt;0,R1566&gt;0),(S1566-R1566)/R1566,"")</f>
        <v/>
      </c>
      <c r="X1566" s="12" t="str">
        <f aca="false">IF(AND(J1566&gt;0,T1566&gt;0),(U1566-T1566)/T1566,"")</f>
        <v/>
      </c>
      <c r="Y1566" s="12" t="str">
        <f aca="false">IF(AND(K1566&gt;0,V1566&gt;0),(V1566-Resumen!$B$7)/Resumen!$B$7,"")</f>
        <v/>
      </c>
      <c r="Z1566" s="28" t="str">
        <f aca="false">IF(AND(K1566&gt;0,I1566&gt;0,V1566&gt;0,S1566&gt;0),V1566-S1566,"")</f>
        <v/>
      </c>
      <c r="AA1566" s="12" t="str">
        <f aca="false">IF(Z1566&lt;&gt;"",Z1566/S1566,"")</f>
        <v/>
      </c>
      <c r="AB1566" s="28" t="str">
        <f aca="false">IF(AND(K1566&gt;0,J1566&gt;0,V1566&gt;0,U1566&gt;0),V1566-U1566,"")</f>
        <v/>
      </c>
      <c r="AC1566" s="12" t="str">
        <f aca="false">IF(AB1566&lt;&gt;"",AB1566/U1566,"")</f>
        <v/>
      </c>
      <c r="AD1566" s="27" t="n">
        <v>0</v>
      </c>
      <c r="AE1566" s="27" t="n">
        <v>0</v>
      </c>
      <c r="AF1566" s="27" t="n">
        <v>0</v>
      </c>
      <c r="AG1566" s="28" t="n">
        <f aca="false">AD1566+AE1566+AF1566</f>
        <v>0</v>
      </c>
      <c r="AH1566" s="12" t="str">
        <f aca="false">IF(AG1566&gt;0,AD1566/AG1566,"")</f>
        <v/>
      </c>
      <c r="AI1566" s="27" t="n">
        <v>0</v>
      </c>
      <c r="AJ1566" s="27" t="n">
        <v>0</v>
      </c>
      <c r="AK1566" s="27" t="n">
        <v>0</v>
      </c>
      <c r="AL1566" s="22" t="str">
        <f aca="false">IF(OR(AJ1566&gt;0,AK1566&gt;0),"Sí","No")</f>
        <v>No</v>
      </c>
      <c r="AM1566" s="6"/>
      <c r="AN1566" s="6"/>
      <c r="AO1566" s="12" t="n">
        <f aca="false">IF(M1566&gt;0,K1566/M1566,"")</f>
        <v>1</v>
      </c>
      <c r="AP1566" s="22" t="str">
        <f aca="false">IF(M1566&gt;=Resumen!$B$5,"Alto","Bajo")</f>
        <v>Bajo</v>
      </c>
      <c r="AQ1566" s="22" t="str">
        <f aca="false">IF(AO1566&gt;=Resumen!$B$28,"Alto","Bajo")</f>
        <v>Alto</v>
      </c>
      <c r="AR1566" s="22" t="str">
        <f aca="false">AP1566&amp;" Potencial / "&amp;AQ1566&amp;" Share"</f>
        <v>Bajo Potencial / Alto Share</v>
      </c>
      <c r="AS1566" s="22" t="str">
        <f aca="false">IF(Q1566="Sí",IF(AO1566&gt;=Resumen!$B$29,"Alto","Bajo"),"")</f>
        <v/>
      </c>
      <c r="AT1566" s="22" t="str">
        <f aca="false">IF(AS1566&lt;&gt;"",AP1566&amp;" Potencial / "&amp;AS1566&amp;" Share","")</f>
        <v/>
      </c>
      <c r="AU1566" s="22" t="str">
        <f aca="false">IF(AH1566="","Sin dato",IF(AH1566-AO1566&gt;Resumen!$B$6,"Sobre-exhibido",IF(AO1566-AH1566&gt;Resumen!$B$6,"Sub-exhibido","En línea")))</f>
        <v>Sin dato</v>
      </c>
      <c r="AV1566" s="22" t="str">
        <f aca="false">IF(AT1566="","",IF(AT1566="Alto Potencial / Bajo Share",1,IF(AT1566="Alto Potencial / Alto Share",2,IF(AT1566="Bajo Potencial / Alto Share",3,4))))</f>
        <v/>
      </c>
      <c r="AW1566" s="22" t="str">
        <f aca="false">IF(Q1566="No","Sin competencia directa",IF(AV1566=1,"1 - Foco Conquista (Alto Pot / Bajo Share)",IF(AV1566=2,"2 - Foco Defensa (Alto Pot / Alto Share)",IF(AV1566=3,"3 - Monitoreo (Bajo Pot / Alto Share)","4 - Baja Prioridad (Bajo Pot / Bajo Share)"))))</f>
        <v>Sin competencia directa</v>
      </c>
      <c r="AX1566" s="12" t="str">
        <f aca="false">IF(OR(IFERROR(AND(W1566&lt;&gt;"",Y1566&lt;&gt;"",Y1566-W1566&gt;Resumen!$B$8),FALSE()),IFERROR(AND(X1566&lt;&gt;"",Y1566&lt;&gt;"",Y1566-X1566&gt;Resumen!$B$8),FALSE())),MAX(IF(IFERROR(AND(W1566&lt;&gt;"",Y1566&lt;&gt;"",Y1566-W1566&gt;Resumen!$B$8),FALSE()),Y1566-W1566,0),IF(IFERROR(AND(X1566&lt;&gt;"",Y1566&lt;&gt;"",Y1566-X1566&gt;Resumen!$B$8),FALSE()),Y1566-X1566,0)),"")</f>
        <v/>
      </c>
      <c r="AY1566" s="22" t="str">
        <f aca="false">IF(OR(IFERROR(AND(W1566&lt;&gt;"",Y1566&lt;&gt;"",Y1566-W1566&gt;Resumen!$B$8),FALSE()),IFERROR(AND(X1566&lt;&gt;"",Y1566&lt;&gt;"",Y1566-X1566&gt;Resumen!$B$8),FALSE())),TRIM("Lays tiene mayor markup que "&amp;IF(IFERROR(AND(W1566&lt;&gt;"",Y1566&lt;&gt;"",Y1566-W1566&gt;Resumen!$B$8),FALSE()),"Quento ","")&amp;IF(IFERROR(AND(X1566&lt;&gt;"",Y1566&lt;&gt;"",Y1566-X1566&gt;Resumen!$B$8),FALSE()),"Julicroc ","")&amp;"en este PDV"),"")</f>
        <v/>
      </c>
      <c r="AZ1566" s="22" t="str">
        <f aca="false">IF(COUNTIF('Plan Pehuamar - Lista'!$A$2:$A$167,A1566)&gt;0,"Sí","No")</f>
        <v>No</v>
      </c>
      <c r="BA1566" s="22" t="str">
        <f aca="false">IF(COUNTIF('Plan Combo 9+1'!$A$2:$A$226,A1566)&gt;0,"Sí","No")</f>
        <v>No</v>
      </c>
      <c r="BB1566" s="22" t="str">
        <f aca="false">IF(AH1566="","No",IF(BA1566="Sí",IF((AO1566-AH1566)&gt;Resumen!$B$6,"Sí","No"),IF((AO1566-AH1566)&gt;=Resumen!$B$132,"Sí","No")))</f>
        <v>No</v>
      </c>
      <c r="BC1566" s="22" t="str">
        <f aca="false">IF(AND(N1566="Sí",AL1566="Sí",AI1566=0),"Sí","No")</f>
        <v>No</v>
      </c>
      <c r="BD1566" s="22" t="str">
        <f aca="false">IF(COUNTIF('Plan 9+1 (con Pehuamar)'!$A$2:$A$227,A1566)&gt;0,"Sí","No")</f>
        <v>No</v>
      </c>
    </row>
    <row r="1567" customFormat="false" ht="15" hidden="false" customHeight="true" outlineLevel="0" collapsed="false">
      <c r="A1567" s="6" t="n">
        <v>201452</v>
      </c>
      <c r="B1567" s="6" t="n">
        <v>11</v>
      </c>
      <c r="C1567" s="6" t="n">
        <v>1101</v>
      </c>
      <c r="D1567" s="6" t="s">
        <v>194</v>
      </c>
      <c r="E1567" s="6" t="s">
        <v>1735</v>
      </c>
      <c r="F1567" s="6" t="s">
        <v>201</v>
      </c>
      <c r="G1567" s="6" t="s">
        <v>130</v>
      </c>
      <c r="H1567" s="6" t="s">
        <v>1715</v>
      </c>
      <c r="I1567" s="27" t="n">
        <v>0</v>
      </c>
      <c r="J1567" s="27" t="n">
        <v>0</v>
      </c>
      <c r="K1567" s="27" t="n">
        <v>1.7</v>
      </c>
      <c r="L1567" s="28" t="n">
        <f aca="false">I1567+J1567</f>
        <v>0</v>
      </c>
      <c r="M1567" s="28" t="n">
        <f aca="false">L1567+K1567</f>
        <v>1.7</v>
      </c>
      <c r="N1567" s="22" t="str">
        <f aca="false">IF(I1567&gt;0,"Sí","No")</f>
        <v>No</v>
      </c>
      <c r="O1567" s="22" t="str">
        <f aca="false">IF(J1567&gt;0,"Sí","No")</f>
        <v>No</v>
      </c>
      <c r="P1567" s="22" t="str">
        <f aca="false">IF(K1567&gt;0,"Sí","No")</f>
        <v>Sí</v>
      </c>
      <c r="Q1567" s="22" t="str">
        <f aca="false">IF(OR(I1567&gt;0,J1567&gt;0),"Sí","No")</f>
        <v>No</v>
      </c>
      <c r="R1567" s="27"/>
      <c r="S1567" s="27"/>
      <c r="T1567" s="27"/>
      <c r="U1567" s="27"/>
      <c r="V1567" s="27"/>
      <c r="W1567" s="12" t="str">
        <f aca="false">IF(AND(I1567&gt;0,R1567&gt;0),(S1567-R1567)/R1567,"")</f>
        <v/>
      </c>
      <c r="X1567" s="12" t="str">
        <f aca="false">IF(AND(J1567&gt;0,T1567&gt;0),(U1567-T1567)/T1567,"")</f>
        <v/>
      </c>
      <c r="Y1567" s="12" t="str">
        <f aca="false">IF(AND(K1567&gt;0,V1567&gt;0),(V1567-Resumen!$B$7)/Resumen!$B$7,"")</f>
        <v/>
      </c>
      <c r="Z1567" s="28" t="str">
        <f aca="false">IF(AND(K1567&gt;0,I1567&gt;0,V1567&gt;0,S1567&gt;0),V1567-S1567,"")</f>
        <v/>
      </c>
      <c r="AA1567" s="12" t="str">
        <f aca="false">IF(Z1567&lt;&gt;"",Z1567/S1567,"")</f>
        <v/>
      </c>
      <c r="AB1567" s="28" t="str">
        <f aca="false">IF(AND(K1567&gt;0,J1567&gt;0,V1567&gt;0,U1567&gt;0),V1567-U1567,"")</f>
        <v/>
      </c>
      <c r="AC1567" s="12" t="str">
        <f aca="false">IF(AB1567&lt;&gt;"",AB1567/U1567,"")</f>
        <v/>
      </c>
      <c r="AD1567" s="27" t="n">
        <v>0</v>
      </c>
      <c r="AE1567" s="27" t="n">
        <v>0</v>
      </c>
      <c r="AF1567" s="27" t="n">
        <v>0</v>
      </c>
      <c r="AG1567" s="28" t="n">
        <f aca="false">AD1567+AE1567+AF1567</f>
        <v>0</v>
      </c>
      <c r="AH1567" s="12" t="str">
        <f aca="false">IF(AG1567&gt;0,AD1567/AG1567,"")</f>
        <v/>
      </c>
      <c r="AI1567" s="27" t="n">
        <v>0</v>
      </c>
      <c r="AJ1567" s="27" t="n">
        <v>0</v>
      </c>
      <c r="AK1567" s="27" t="n">
        <v>0</v>
      </c>
      <c r="AL1567" s="22" t="str">
        <f aca="false">IF(OR(AJ1567&gt;0,AK1567&gt;0),"Sí","No")</f>
        <v>No</v>
      </c>
      <c r="AM1567" s="6"/>
      <c r="AN1567" s="6"/>
      <c r="AO1567" s="12" t="n">
        <f aca="false">IF(M1567&gt;0,K1567/M1567,"")</f>
        <v>1</v>
      </c>
      <c r="AP1567" s="22" t="str">
        <f aca="false">IF(M1567&gt;=Resumen!$B$5,"Alto","Bajo")</f>
        <v>Bajo</v>
      </c>
      <c r="AQ1567" s="22" t="str">
        <f aca="false">IF(AO1567&gt;=Resumen!$B$28,"Alto","Bajo")</f>
        <v>Alto</v>
      </c>
      <c r="AR1567" s="22" t="str">
        <f aca="false">AP1567&amp;" Potencial / "&amp;AQ1567&amp;" Share"</f>
        <v>Bajo Potencial / Alto Share</v>
      </c>
      <c r="AS1567" s="22" t="str">
        <f aca="false">IF(Q1567="Sí",IF(AO1567&gt;=Resumen!$B$29,"Alto","Bajo"),"")</f>
        <v/>
      </c>
      <c r="AT1567" s="22" t="str">
        <f aca="false">IF(AS1567&lt;&gt;"",AP1567&amp;" Potencial / "&amp;AS1567&amp;" Share","")</f>
        <v/>
      </c>
      <c r="AU1567" s="22" t="str">
        <f aca="false">IF(AH1567="","Sin dato",IF(AH1567-AO1567&gt;Resumen!$B$6,"Sobre-exhibido",IF(AO1567-AH1567&gt;Resumen!$B$6,"Sub-exhibido","En línea")))</f>
        <v>Sin dato</v>
      </c>
      <c r="AV1567" s="22" t="str">
        <f aca="false">IF(AT1567="","",IF(AT1567="Alto Potencial / Bajo Share",1,IF(AT1567="Alto Potencial / Alto Share",2,IF(AT1567="Bajo Potencial / Alto Share",3,4))))</f>
        <v/>
      </c>
      <c r="AW1567" s="22" t="str">
        <f aca="false">IF(Q1567="No","Sin competencia directa",IF(AV1567=1,"1 - Foco Conquista (Alto Pot / Bajo Share)",IF(AV1567=2,"2 - Foco Defensa (Alto Pot / Alto Share)",IF(AV1567=3,"3 - Monitoreo (Bajo Pot / Alto Share)","4 - Baja Prioridad (Bajo Pot / Bajo Share)"))))</f>
        <v>Sin competencia directa</v>
      </c>
      <c r="AX1567" s="12" t="str">
        <f aca="false">IF(OR(IFERROR(AND(W1567&lt;&gt;"",Y1567&lt;&gt;"",Y1567-W1567&gt;Resumen!$B$8),FALSE()),IFERROR(AND(X1567&lt;&gt;"",Y1567&lt;&gt;"",Y1567-X1567&gt;Resumen!$B$8),FALSE())),MAX(IF(IFERROR(AND(W1567&lt;&gt;"",Y1567&lt;&gt;"",Y1567-W1567&gt;Resumen!$B$8),FALSE()),Y1567-W1567,0),IF(IFERROR(AND(X1567&lt;&gt;"",Y1567&lt;&gt;"",Y1567-X1567&gt;Resumen!$B$8),FALSE()),Y1567-X1567,0)),"")</f>
        <v/>
      </c>
      <c r="AY1567" s="22" t="str">
        <f aca="false">IF(OR(IFERROR(AND(W1567&lt;&gt;"",Y1567&lt;&gt;"",Y1567-W1567&gt;Resumen!$B$8),FALSE()),IFERROR(AND(X1567&lt;&gt;"",Y1567&lt;&gt;"",Y1567-X1567&gt;Resumen!$B$8),FALSE())),TRIM("Lays tiene mayor markup que "&amp;IF(IFERROR(AND(W1567&lt;&gt;"",Y1567&lt;&gt;"",Y1567-W1567&gt;Resumen!$B$8),FALSE()),"Quento ","")&amp;IF(IFERROR(AND(X1567&lt;&gt;"",Y1567&lt;&gt;"",Y1567-X1567&gt;Resumen!$B$8),FALSE()),"Julicroc ","")&amp;"en este PDV"),"")</f>
        <v/>
      </c>
      <c r="AZ1567" s="22" t="str">
        <f aca="false">IF(COUNTIF('Plan Pehuamar - Lista'!$A$2:$A$167,A1567)&gt;0,"Sí","No")</f>
        <v>No</v>
      </c>
      <c r="BA1567" s="22" t="str">
        <f aca="false">IF(COUNTIF('Plan Combo 9+1'!$A$2:$A$226,A1567)&gt;0,"Sí","No")</f>
        <v>No</v>
      </c>
      <c r="BB1567" s="22" t="str">
        <f aca="false">IF(AH1567="","No",IF(BA1567="Sí",IF((AO1567-AH1567)&gt;Resumen!$B$6,"Sí","No"),IF((AO1567-AH1567)&gt;=Resumen!$B$132,"Sí","No")))</f>
        <v>No</v>
      </c>
      <c r="BC1567" s="22" t="str">
        <f aca="false">IF(AND(N1567="Sí",AL1567="Sí",AI1567=0),"Sí","No")</f>
        <v>No</v>
      </c>
      <c r="BD1567" s="22" t="str">
        <f aca="false">IF(COUNTIF('Plan 9+1 (con Pehuamar)'!$A$2:$A$227,A1567)&gt;0,"Sí","No")</f>
        <v>No</v>
      </c>
    </row>
    <row r="1568" customFormat="false" ht="15" hidden="false" customHeight="true" outlineLevel="0" collapsed="false">
      <c r="A1568" s="6" t="n">
        <v>201461</v>
      </c>
      <c r="B1568" s="6" t="n">
        <v>11</v>
      </c>
      <c r="C1568" s="6" t="n">
        <v>1101</v>
      </c>
      <c r="D1568" s="6" t="s">
        <v>194</v>
      </c>
      <c r="E1568" s="6" t="s">
        <v>308</v>
      </c>
      <c r="F1568" s="6" t="s">
        <v>273</v>
      </c>
      <c r="G1568" s="6" t="s">
        <v>130</v>
      </c>
      <c r="H1568" s="6" t="s">
        <v>1715</v>
      </c>
      <c r="I1568" s="27" t="n">
        <v>0</v>
      </c>
      <c r="J1568" s="27" t="n">
        <v>0</v>
      </c>
      <c r="K1568" s="27" t="n">
        <v>0.4</v>
      </c>
      <c r="L1568" s="28" t="n">
        <f aca="false">I1568+J1568</f>
        <v>0</v>
      </c>
      <c r="M1568" s="28" t="n">
        <f aca="false">L1568+K1568</f>
        <v>0.4</v>
      </c>
      <c r="N1568" s="22" t="str">
        <f aca="false">IF(I1568&gt;0,"Sí","No")</f>
        <v>No</v>
      </c>
      <c r="O1568" s="22" t="str">
        <f aca="false">IF(J1568&gt;0,"Sí","No")</f>
        <v>No</v>
      </c>
      <c r="P1568" s="22" t="str">
        <f aca="false">IF(K1568&gt;0,"Sí","No")</f>
        <v>Sí</v>
      </c>
      <c r="Q1568" s="22" t="str">
        <f aca="false">IF(OR(I1568&gt;0,J1568&gt;0),"Sí","No")</f>
        <v>No</v>
      </c>
      <c r="R1568" s="27"/>
      <c r="S1568" s="27"/>
      <c r="T1568" s="27"/>
      <c r="U1568" s="27"/>
      <c r="V1568" s="27"/>
      <c r="W1568" s="12" t="str">
        <f aca="false">IF(AND(I1568&gt;0,R1568&gt;0),(S1568-R1568)/R1568,"")</f>
        <v/>
      </c>
      <c r="X1568" s="12" t="str">
        <f aca="false">IF(AND(J1568&gt;0,T1568&gt;0),(U1568-T1568)/T1568,"")</f>
        <v/>
      </c>
      <c r="Y1568" s="12" t="str">
        <f aca="false">IF(AND(K1568&gt;0,V1568&gt;0),(V1568-Resumen!$B$7)/Resumen!$B$7,"")</f>
        <v/>
      </c>
      <c r="Z1568" s="28" t="str">
        <f aca="false">IF(AND(K1568&gt;0,I1568&gt;0,V1568&gt;0,S1568&gt;0),V1568-S1568,"")</f>
        <v/>
      </c>
      <c r="AA1568" s="12" t="str">
        <f aca="false">IF(Z1568&lt;&gt;"",Z1568/S1568,"")</f>
        <v/>
      </c>
      <c r="AB1568" s="28" t="str">
        <f aca="false">IF(AND(K1568&gt;0,J1568&gt;0,V1568&gt;0,U1568&gt;0),V1568-U1568,"")</f>
        <v/>
      </c>
      <c r="AC1568" s="12" t="str">
        <f aca="false">IF(AB1568&lt;&gt;"",AB1568/U1568,"")</f>
        <v/>
      </c>
      <c r="AD1568" s="27" t="n">
        <v>0</v>
      </c>
      <c r="AE1568" s="27" t="n">
        <v>0</v>
      </c>
      <c r="AF1568" s="27" t="n">
        <v>0</v>
      </c>
      <c r="AG1568" s="28" t="n">
        <f aca="false">AD1568+AE1568+AF1568</f>
        <v>0</v>
      </c>
      <c r="AH1568" s="12" t="str">
        <f aca="false">IF(AG1568&gt;0,AD1568/AG1568,"")</f>
        <v/>
      </c>
      <c r="AI1568" s="27" t="n">
        <v>0</v>
      </c>
      <c r="AJ1568" s="27" t="n">
        <v>0</v>
      </c>
      <c r="AK1568" s="27" t="n">
        <v>0</v>
      </c>
      <c r="AL1568" s="22" t="str">
        <f aca="false">IF(OR(AJ1568&gt;0,AK1568&gt;0),"Sí","No")</f>
        <v>No</v>
      </c>
      <c r="AM1568" s="6"/>
      <c r="AN1568" s="6"/>
      <c r="AO1568" s="12" t="n">
        <f aca="false">IF(M1568&gt;0,K1568/M1568,"")</f>
        <v>1</v>
      </c>
      <c r="AP1568" s="22" t="str">
        <f aca="false">IF(M1568&gt;=Resumen!$B$5,"Alto","Bajo")</f>
        <v>Bajo</v>
      </c>
      <c r="AQ1568" s="22" t="str">
        <f aca="false">IF(AO1568&gt;=Resumen!$B$28,"Alto","Bajo")</f>
        <v>Alto</v>
      </c>
      <c r="AR1568" s="22" t="str">
        <f aca="false">AP1568&amp;" Potencial / "&amp;AQ1568&amp;" Share"</f>
        <v>Bajo Potencial / Alto Share</v>
      </c>
      <c r="AS1568" s="22" t="str">
        <f aca="false">IF(Q1568="Sí",IF(AO1568&gt;=Resumen!$B$29,"Alto","Bajo"),"")</f>
        <v/>
      </c>
      <c r="AT1568" s="22" t="str">
        <f aca="false">IF(AS1568&lt;&gt;"",AP1568&amp;" Potencial / "&amp;AS1568&amp;" Share","")</f>
        <v/>
      </c>
      <c r="AU1568" s="22" t="str">
        <f aca="false">IF(AH1568="","Sin dato",IF(AH1568-AO1568&gt;Resumen!$B$6,"Sobre-exhibido",IF(AO1568-AH1568&gt;Resumen!$B$6,"Sub-exhibido","En línea")))</f>
        <v>Sin dato</v>
      </c>
      <c r="AV1568" s="22" t="str">
        <f aca="false">IF(AT1568="","",IF(AT1568="Alto Potencial / Bajo Share",1,IF(AT1568="Alto Potencial / Alto Share",2,IF(AT1568="Bajo Potencial / Alto Share",3,4))))</f>
        <v/>
      </c>
      <c r="AW1568" s="22" t="str">
        <f aca="false">IF(Q1568="No","Sin competencia directa",IF(AV1568=1,"1 - Foco Conquista (Alto Pot / Bajo Share)",IF(AV1568=2,"2 - Foco Defensa (Alto Pot / Alto Share)",IF(AV1568=3,"3 - Monitoreo (Bajo Pot / Alto Share)","4 - Baja Prioridad (Bajo Pot / Bajo Share)"))))</f>
        <v>Sin competencia directa</v>
      </c>
      <c r="AX1568" s="12" t="str">
        <f aca="false">IF(OR(IFERROR(AND(W1568&lt;&gt;"",Y1568&lt;&gt;"",Y1568-W1568&gt;Resumen!$B$8),FALSE()),IFERROR(AND(X1568&lt;&gt;"",Y1568&lt;&gt;"",Y1568-X1568&gt;Resumen!$B$8),FALSE())),MAX(IF(IFERROR(AND(W1568&lt;&gt;"",Y1568&lt;&gt;"",Y1568-W1568&gt;Resumen!$B$8),FALSE()),Y1568-W1568,0),IF(IFERROR(AND(X1568&lt;&gt;"",Y1568&lt;&gt;"",Y1568-X1568&gt;Resumen!$B$8),FALSE()),Y1568-X1568,0)),"")</f>
        <v/>
      </c>
      <c r="AY1568" s="22" t="str">
        <f aca="false">IF(OR(IFERROR(AND(W1568&lt;&gt;"",Y1568&lt;&gt;"",Y1568-W1568&gt;Resumen!$B$8),FALSE()),IFERROR(AND(X1568&lt;&gt;"",Y1568&lt;&gt;"",Y1568-X1568&gt;Resumen!$B$8),FALSE())),TRIM("Lays tiene mayor markup que "&amp;IF(IFERROR(AND(W1568&lt;&gt;"",Y1568&lt;&gt;"",Y1568-W1568&gt;Resumen!$B$8),FALSE()),"Quento ","")&amp;IF(IFERROR(AND(X1568&lt;&gt;"",Y1568&lt;&gt;"",Y1568-X1568&gt;Resumen!$B$8),FALSE()),"Julicroc ","")&amp;"en este PDV"),"")</f>
        <v/>
      </c>
      <c r="AZ1568" s="22" t="str">
        <f aca="false">IF(COUNTIF('Plan Pehuamar - Lista'!$A$2:$A$167,A1568)&gt;0,"Sí","No")</f>
        <v>No</v>
      </c>
      <c r="BA1568" s="22" t="str">
        <f aca="false">IF(COUNTIF('Plan Combo 9+1'!$A$2:$A$226,A1568)&gt;0,"Sí","No")</f>
        <v>No</v>
      </c>
      <c r="BB1568" s="22" t="str">
        <f aca="false">IF(AH1568="","No",IF(BA1568="Sí",IF((AO1568-AH1568)&gt;Resumen!$B$6,"Sí","No"),IF((AO1568-AH1568)&gt;=Resumen!$B$132,"Sí","No")))</f>
        <v>No</v>
      </c>
      <c r="BC1568" s="22" t="str">
        <f aca="false">IF(AND(N1568="Sí",AL1568="Sí",AI1568=0),"Sí","No")</f>
        <v>No</v>
      </c>
      <c r="BD1568" s="22" t="str">
        <f aca="false">IF(COUNTIF('Plan 9+1 (con Pehuamar)'!$A$2:$A$227,A1568)&gt;0,"Sí","No")</f>
        <v>No</v>
      </c>
    </row>
    <row r="1569" customFormat="false" ht="15" hidden="false" customHeight="true" outlineLevel="0" collapsed="false">
      <c r="A1569" s="6" t="n">
        <v>201477</v>
      </c>
      <c r="B1569" s="6" t="n">
        <v>11</v>
      </c>
      <c r="C1569" s="6" t="n">
        <v>1101</v>
      </c>
      <c r="D1569" s="6" t="s">
        <v>194</v>
      </c>
      <c r="E1569" s="6" t="s">
        <v>1736</v>
      </c>
      <c r="F1569" s="6" t="s">
        <v>196</v>
      </c>
      <c r="G1569" s="6" t="s">
        <v>130</v>
      </c>
      <c r="H1569" s="6" t="s">
        <v>1715</v>
      </c>
      <c r="I1569" s="27" t="n">
        <v>0</v>
      </c>
      <c r="J1569" s="27" t="n">
        <v>0</v>
      </c>
      <c r="K1569" s="27" t="n">
        <v>0.7</v>
      </c>
      <c r="L1569" s="28" t="n">
        <f aca="false">I1569+J1569</f>
        <v>0</v>
      </c>
      <c r="M1569" s="28" t="n">
        <f aca="false">L1569+K1569</f>
        <v>0.7</v>
      </c>
      <c r="N1569" s="22" t="str">
        <f aca="false">IF(I1569&gt;0,"Sí","No")</f>
        <v>No</v>
      </c>
      <c r="O1569" s="22" t="str">
        <f aca="false">IF(J1569&gt;0,"Sí","No")</f>
        <v>No</v>
      </c>
      <c r="P1569" s="22" t="str">
        <f aca="false">IF(K1569&gt;0,"Sí","No")</f>
        <v>Sí</v>
      </c>
      <c r="Q1569" s="22" t="str">
        <f aca="false">IF(OR(I1569&gt;0,J1569&gt;0),"Sí","No")</f>
        <v>No</v>
      </c>
      <c r="R1569" s="27"/>
      <c r="S1569" s="27"/>
      <c r="T1569" s="27"/>
      <c r="U1569" s="27"/>
      <c r="V1569" s="27"/>
      <c r="W1569" s="12" t="str">
        <f aca="false">IF(AND(I1569&gt;0,R1569&gt;0),(S1569-R1569)/R1569,"")</f>
        <v/>
      </c>
      <c r="X1569" s="12" t="str">
        <f aca="false">IF(AND(J1569&gt;0,T1569&gt;0),(U1569-T1569)/T1569,"")</f>
        <v/>
      </c>
      <c r="Y1569" s="12" t="str">
        <f aca="false">IF(AND(K1569&gt;0,V1569&gt;0),(V1569-Resumen!$B$7)/Resumen!$B$7,"")</f>
        <v/>
      </c>
      <c r="Z1569" s="28" t="str">
        <f aca="false">IF(AND(K1569&gt;0,I1569&gt;0,V1569&gt;0,S1569&gt;0),V1569-S1569,"")</f>
        <v/>
      </c>
      <c r="AA1569" s="12" t="str">
        <f aca="false">IF(Z1569&lt;&gt;"",Z1569/S1569,"")</f>
        <v/>
      </c>
      <c r="AB1569" s="28" t="str">
        <f aca="false">IF(AND(K1569&gt;0,J1569&gt;0,V1569&gt;0,U1569&gt;0),V1569-U1569,"")</f>
        <v/>
      </c>
      <c r="AC1569" s="12" t="str">
        <f aca="false">IF(AB1569&lt;&gt;"",AB1569/U1569,"")</f>
        <v/>
      </c>
      <c r="AD1569" s="27" t="n">
        <v>0</v>
      </c>
      <c r="AE1569" s="27" t="n">
        <v>0</v>
      </c>
      <c r="AF1569" s="27" t="n">
        <v>0</v>
      </c>
      <c r="AG1569" s="28" t="n">
        <f aca="false">AD1569+AE1569+AF1569</f>
        <v>0</v>
      </c>
      <c r="AH1569" s="12" t="str">
        <f aca="false">IF(AG1569&gt;0,AD1569/AG1569,"")</f>
        <v/>
      </c>
      <c r="AI1569" s="27" t="n">
        <v>0</v>
      </c>
      <c r="AJ1569" s="27" t="n">
        <v>0</v>
      </c>
      <c r="AK1569" s="27" t="n">
        <v>0</v>
      </c>
      <c r="AL1569" s="22" t="str">
        <f aca="false">IF(OR(AJ1569&gt;0,AK1569&gt;0),"Sí","No")</f>
        <v>No</v>
      </c>
      <c r="AM1569" s="6"/>
      <c r="AN1569" s="6"/>
      <c r="AO1569" s="12" t="n">
        <f aca="false">IF(M1569&gt;0,K1569/M1569,"")</f>
        <v>1</v>
      </c>
      <c r="AP1569" s="22" t="str">
        <f aca="false">IF(M1569&gt;=Resumen!$B$5,"Alto","Bajo")</f>
        <v>Bajo</v>
      </c>
      <c r="AQ1569" s="22" t="str">
        <f aca="false">IF(AO1569&gt;=Resumen!$B$28,"Alto","Bajo")</f>
        <v>Alto</v>
      </c>
      <c r="AR1569" s="22" t="str">
        <f aca="false">AP1569&amp;" Potencial / "&amp;AQ1569&amp;" Share"</f>
        <v>Bajo Potencial / Alto Share</v>
      </c>
      <c r="AS1569" s="22" t="str">
        <f aca="false">IF(Q1569="Sí",IF(AO1569&gt;=Resumen!$B$29,"Alto","Bajo"),"")</f>
        <v/>
      </c>
      <c r="AT1569" s="22" t="str">
        <f aca="false">IF(AS1569&lt;&gt;"",AP1569&amp;" Potencial / "&amp;AS1569&amp;" Share","")</f>
        <v/>
      </c>
      <c r="AU1569" s="22" t="str">
        <f aca="false">IF(AH1569="","Sin dato",IF(AH1569-AO1569&gt;Resumen!$B$6,"Sobre-exhibido",IF(AO1569-AH1569&gt;Resumen!$B$6,"Sub-exhibido","En línea")))</f>
        <v>Sin dato</v>
      </c>
      <c r="AV1569" s="22" t="str">
        <f aca="false">IF(AT1569="","",IF(AT1569="Alto Potencial / Bajo Share",1,IF(AT1569="Alto Potencial / Alto Share",2,IF(AT1569="Bajo Potencial / Alto Share",3,4))))</f>
        <v/>
      </c>
      <c r="AW1569" s="22" t="str">
        <f aca="false">IF(Q1569="No","Sin competencia directa",IF(AV1569=1,"1 - Foco Conquista (Alto Pot / Bajo Share)",IF(AV1569=2,"2 - Foco Defensa (Alto Pot / Alto Share)",IF(AV1569=3,"3 - Monitoreo (Bajo Pot / Alto Share)","4 - Baja Prioridad (Bajo Pot / Bajo Share)"))))</f>
        <v>Sin competencia directa</v>
      </c>
      <c r="AX1569" s="12" t="str">
        <f aca="false">IF(OR(IFERROR(AND(W1569&lt;&gt;"",Y1569&lt;&gt;"",Y1569-W1569&gt;Resumen!$B$8),FALSE()),IFERROR(AND(X1569&lt;&gt;"",Y1569&lt;&gt;"",Y1569-X1569&gt;Resumen!$B$8),FALSE())),MAX(IF(IFERROR(AND(W1569&lt;&gt;"",Y1569&lt;&gt;"",Y1569-W1569&gt;Resumen!$B$8),FALSE()),Y1569-W1569,0),IF(IFERROR(AND(X1569&lt;&gt;"",Y1569&lt;&gt;"",Y1569-X1569&gt;Resumen!$B$8),FALSE()),Y1569-X1569,0)),"")</f>
        <v/>
      </c>
      <c r="AY1569" s="22" t="str">
        <f aca="false">IF(OR(IFERROR(AND(W1569&lt;&gt;"",Y1569&lt;&gt;"",Y1569-W1569&gt;Resumen!$B$8),FALSE()),IFERROR(AND(X1569&lt;&gt;"",Y1569&lt;&gt;"",Y1569-X1569&gt;Resumen!$B$8),FALSE())),TRIM("Lays tiene mayor markup que "&amp;IF(IFERROR(AND(W1569&lt;&gt;"",Y1569&lt;&gt;"",Y1569-W1569&gt;Resumen!$B$8),FALSE()),"Quento ","")&amp;IF(IFERROR(AND(X1569&lt;&gt;"",Y1569&lt;&gt;"",Y1569-X1569&gt;Resumen!$B$8),FALSE()),"Julicroc ","")&amp;"en este PDV"),"")</f>
        <v/>
      </c>
      <c r="AZ1569" s="22" t="str">
        <f aca="false">IF(COUNTIF('Plan Pehuamar - Lista'!$A$2:$A$167,A1569)&gt;0,"Sí","No")</f>
        <v>No</v>
      </c>
      <c r="BA1569" s="22" t="str">
        <f aca="false">IF(COUNTIF('Plan Combo 9+1'!$A$2:$A$226,A1569)&gt;0,"Sí","No")</f>
        <v>No</v>
      </c>
      <c r="BB1569" s="22" t="str">
        <f aca="false">IF(AH1569="","No",IF(BA1569="Sí",IF((AO1569-AH1569)&gt;Resumen!$B$6,"Sí","No"),IF((AO1569-AH1569)&gt;=Resumen!$B$132,"Sí","No")))</f>
        <v>No</v>
      </c>
      <c r="BC1569" s="22" t="str">
        <f aca="false">IF(AND(N1569="Sí",AL1569="Sí",AI1569=0),"Sí","No")</f>
        <v>No</v>
      </c>
      <c r="BD1569" s="22" t="str">
        <f aca="false">IF(COUNTIF('Plan 9+1 (con Pehuamar)'!$A$2:$A$227,A1569)&gt;0,"Sí","No")</f>
        <v>No</v>
      </c>
    </row>
    <row r="1570" customFormat="false" ht="15" hidden="false" customHeight="true" outlineLevel="0" collapsed="false">
      <c r="A1570" s="6" t="n">
        <v>201647</v>
      </c>
      <c r="B1570" s="6" t="n">
        <v>11</v>
      </c>
      <c r="C1570" s="6" t="n">
        <v>1101</v>
      </c>
      <c r="D1570" s="6" t="s">
        <v>194</v>
      </c>
      <c r="E1570" s="6" t="s">
        <v>1737</v>
      </c>
      <c r="F1570" s="6" t="s">
        <v>196</v>
      </c>
      <c r="G1570" s="6" t="s">
        <v>130</v>
      </c>
      <c r="H1570" s="6" t="s">
        <v>1715</v>
      </c>
      <c r="I1570" s="27" t="n">
        <v>10</v>
      </c>
      <c r="J1570" s="27" t="n">
        <v>10</v>
      </c>
      <c r="K1570" s="27" t="n">
        <v>8</v>
      </c>
      <c r="L1570" s="28" t="n">
        <f aca="false">I1570+J1570</f>
        <v>20</v>
      </c>
      <c r="M1570" s="28" t="n">
        <f aca="false">L1570+K1570</f>
        <v>28</v>
      </c>
      <c r="N1570" s="22" t="str">
        <f aca="false">IF(I1570&gt;0,"Sí","No")</f>
        <v>Sí</v>
      </c>
      <c r="O1570" s="22" t="str">
        <f aca="false">IF(J1570&gt;0,"Sí","No")</f>
        <v>Sí</v>
      </c>
      <c r="P1570" s="22" t="str">
        <f aca="false">IF(K1570&gt;0,"Sí","No")</f>
        <v>Sí</v>
      </c>
      <c r="Q1570" s="22" t="str">
        <f aca="false">IF(OR(I1570&gt;0,J1570&gt;0),"Sí","No")</f>
        <v>Sí</v>
      </c>
      <c r="R1570" s="27" t="n">
        <v>1750</v>
      </c>
      <c r="S1570" s="27" t="n">
        <v>2500</v>
      </c>
      <c r="T1570" s="27" t="n">
        <v>1085</v>
      </c>
      <c r="U1570" s="27" t="n">
        <v>2000</v>
      </c>
      <c r="V1570" s="27" t="n">
        <v>3500</v>
      </c>
      <c r="W1570" s="12" t="n">
        <f aca="false">IF(AND(I1570&gt;0,R1570&gt;0),(S1570-R1570)/R1570,"")</f>
        <v>0.428571428571429</v>
      </c>
      <c r="X1570" s="12" t="n">
        <f aca="false">IF(AND(J1570&gt;0,T1570&gt;0),(U1570-T1570)/T1570,"")</f>
        <v>0.84331797235023</v>
      </c>
      <c r="Y1570" s="12" t="n">
        <f aca="false">IF(AND(K1570&gt;0,V1570&gt;0),(V1570-Resumen!$B$7)/Resumen!$B$7,"")</f>
        <v>0.4</v>
      </c>
      <c r="Z1570" s="28" t="n">
        <f aca="false">IF(AND(K1570&gt;0,I1570&gt;0,V1570&gt;0,S1570&gt;0),V1570-S1570,"")</f>
        <v>1000</v>
      </c>
      <c r="AA1570" s="12" t="n">
        <f aca="false">IF(Z1570&lt;&gt;"",Z1570/S1570,"")</f>
        <v>0.4</v>
      </c>
      <c r="AB1570" s="28" t="n">
        <f aca="false">IF(AND(K1570&gt;0,J1570&gt;0,V1570&gt;0,U1570&gt;0),V1570-U1570,"")</f>
        <v>1500</v>
      </c>
      <c r="AC1570" s="12" t="n">
        <f aca="false">IF(AB1570&lt;&gt;"",AB1570/U1570,"")</f>
        <v>0.75</v>
      </c>
      <c r="AD1570" s="27" t="n">
        <v>4</v>
      </c>
      <c r="AE1570" s="27" t="n">
        <v>5</v>
      </c>
      <c r="AF1570" s="27" t="n">
        <v>5</v>
      </c>
      <c r="AG1570" s="28" t="n">
        <f aca="false">AD1570+AE1570+AF1570</f>
        <v>14</v>
      </c>
      <c r="AH1570" s="12" t="n">
        <f aca="false">IF(AG1570&gt;0,AD1570/AG1570,"")</f>
        <v>0.285714285714286</v>
      </c>
      <c r="AI1570" s="27" t="n">
        <v>1</v>
      </c>
      <c r="AJ1570" s="27" t="n">
        <v>0</v>
      </c>
      <c r="AK1570" s="27" t="n">
        <v>0</v>
      </c>
      <c r="AL1570" s="22" t="str">
        <f aca="false">IF(OR(AJ1570&gt;0,AK1570&gt;0),"Sí","No")</f>
        <v>No</v>
      </c>
      <c r="AM1570" s="6" t="s">
        <v>198</v>
      </c>
      <c r="AN1570" s="6" t="s">
        <v>198</v>
      </c>
      <c r="AO1570" s="12" t="n">
        <f aca="false">IF(M1570&gt;0,K1570/M1570,"")</f>
        <v>0.285714285714286</v>
      </c>
      <c r="AP1570" s="22" t="str">
        <f aca="false">IF(M1570&gt;=Resumen!$B$5,"Alto","Bajo")</f>
        <v>Bajo</v>
      </c>
      <c r="AQ1570" s="22" t="str">
        <f aca="false">IF(AO1570&gt;=Resumen!$B$28,"Alto","Bajo")</f>
        <v>Bajo</v>
      </c>
      <c r="AR1570" s="22" t="str">
        <f aca="false">AP1570&amp;" Potencial / "&amp;AQ1570&amp;" Share"</f>
        <v>Bajo Potencial / Bajo Share</v>
      </c>
      <c r="AS1570" s="22" t="str">
        <f aca="false">IF(Q1570="Sí",IF(AO1570&gt;=Resumen!$B$29,"Alto","Bajo"),"")</f>
        <v>Bajo</v>
      </c>
      <c r="AT1570" s="22" t="str">
        <f aca="false">IF(AS1570&lt;&gt;"",AP1570&amp;" Potencial / "&amp;AS1570&amp;" Share","")</f>
        <v>Bajo Potencial / Bajo Share</v>
      </c>
      <c r="AU1570" s="22" t="str">
        <f aca="false">IF(AH1570="","Sin dato",IF(AH1570-AO1570&gt;Resumen!$B$6,"Sobre-exhibido",IF(AO1570-AH1570&gt;Resumen!$B$6,"Sub-exhibido","En línea")))</f>
        <v>En línea</v>
      </c>
      <c r="AV1570" s="22" t="n">
        <f aca="false">IF(AT1570="","",IF(AT1570="Alto Potencial / Bajo Share",1,IF(AT1570="Alto Potencial / Alto Share",2,IF(AT1570="Bajo Potencial / Alto Share",3,4))))</f>
        <v>4</v>
      </c>
      <c r="AW1570" s="22" t="str">
        <f aca="false">IF(Q1570="No","Sin competencia directa",IF(AV1570=1,"1 - Foco Conquista (Alto Pot / Bajo Share)",IF(AV1570=2,"2 - Foco Defensa (Alto Pot / Alto Share)",IF(AV1570=3,"3 - Monitoreo (Bajo Pot / Alto Share)","4 - Baja Prioridad (Bajo Pot / Bajo Share)"))))</f>
        <v>4 - Baja Prioridad (Bajo Pot / Bajo Share)</v>
      </c>
      <c r="AX1570" s="12" t="str">
        <f aca="false">IF(OR(IFERROR(AND(W1570&lt;&gt;"",Y1570&lt;&gt;"",Y1570-W1570&gt;Resumen!$B$8),FALSE()),IFERROR(AND(X1570&lt;&gt;"",Y1570&lt;&gt;"",Y1570-X1570&gt;Resumen!$B$8),FALSE())),MAX(IF(IFERROR(AND(W1570&lt;&gt;"",Y1570&lt;&gt;"",Y1570-W1570&gt;Resumen!$B$8),FALSE()),Y1570-W1570,0),IF(IFERROR(AND(X1570&lt;&gt;"",Y1570&lt;&gt;"",Y1570-X1570&gt;Resumen!$B$8),FALSE()),Y1570-X1570,0)),"")</f>
        <v/>
      </c>
      <c r="AY1570" s="22" t="str">
        <f aca="false">IF(OR(IFERROR(AND(W1570&lt;&gt;"",Y1570&lt;&gt;"",Y1570-W1570&gt;Resumen!$B$8),FALSE()),IFERROR(AND(X1570&lt;&gt;"",Y1570&lt;&gt;"",Y1570-X1570&gt;Resumen!$B$8),FALSE())),TRIM("Lays tiene mayor markup que "&amp;IF(IFERROR(AND(W1570&lt;&gt;"",Y1570&lt;&gt;"",Y1570-W1570&gt;Resumen!$B$8),FALSE()),"Quento ","")&amp;IF(IFERROR(AND(X1570&lt;&gt;"",Y1570&lt;&gt;"",Y1570-X1570&gt;Resumen!$B$8),FALSE()),"Julicroc ","")&amp;"en este PDV"),"")</f>
        <v/>
      </c>
      <c r="AZ1570" s="22" t="str">
        <f aca="false">IF(COUNTIF('Plan Pehuamar - Lista'!$A$2:$A$167,A1570)&gt;0,"Sí","No")</f>
        <v>No</v>
      </c>
      <c r="BA1570" s="22" t="str">
        <f aca="false">IF(COUNTIF('Plan Combo 9+1'!$A$2:$A$226,A1570)&gt;0,"Sí","No")</f>
        <v>No</v>
      </c>
      <c r="BB1570" s="22" t="str">
        <f aca="false">IF(AH1570="","No",IF(BA1570="Sí",IF((AO1570-AH1570)&gt;Resumen!$B$6,"Sí","No"),IF((AO1570-AH1570)&gt;=Resumen!$B$132,"Sí","No")))</f>
        <v>No</v>
      </c>
      <c r="BC1570" s="22" t="str">
        <f aca="false">IF(AND(N1570="Sí",AL1570="Sí",AI1570=0),"Sí","No")</f>
        <v>No</v>
      </c>
      <c r="BD1570" s="22" t="str">
        <f aca="false">IF(COUNTIF('Plan 9+1 (con Pehuamar)'!$A$2:$A$227,A1570)&gt;0,"Sí","No")</f>
        <v>No</v>
      </c>
    </row>
    <row r="1571" customFormat="false" ht="15" hidden="false" customHeight="true" outlineLevel="0" collapsed="false">
      <c r="A1571" s="6" t="n">
        <v>201702</v>
      </c>
      <c r="B1571" s="6" t="n">
        <v>11</v>
      </c>
      <c r="C1571" s="6" t="n">
        <v>1101</v>
      </c>
      <c r="D1571" s="6" t="s">
        <v>194</v>
      </c>
      <c r="E1571" s="6" t="s">
        <v>1738</v>
      </c>
      <c r="F1571" s="6" t="s">
        <v>201</v>
      </c>
      <c r="G1571" s="6" t="s">
        <v>130</v>
      </c>
      <c r="H1571" s="6" t="s">
        <v>1715</v>
      </c>
      <c r="I1571" s="27" t="n">
        <v>20</v>
      </c>
      <c r="J1571" s="27" t="n">
        <v>20</v>
      </c>
      <c r="K1571" s="27" t="n">
        <v>20</v>
      </c>
      <c r="L1571" s="28" t="n">
        <f aca="false">I1571+J1571</f>
        <v>40</v>
      </c>
      <c r="M1571" s="28" t="n">
        <f aca="false">L1571+K1571</f>
        <v>60</v>
      </c>
      <c r="N1571" s="22" t="str">
        <f aca="false">IF(I1571&gt;0,"Sí","No")</f>
        <v>Sí</v>
      </c>
      <c r="O1571" s="22" t="str">
        <f aca="false">IF(J1571&gt;0,"Sí","No")</f>
        <v>Sí</v>
      </c>
      <c r="P1571" s="22" t="str">
        <f aca="false">IF(K1571&gt;0,"Sí","No")</f>
        <v>Sí</v>
      </c>
      <c r="Q1571" s="22" t="str">
        <f aca="false">IF(OR(I1571&gt;0,J1571&gt;0),"Sí","No")</f>
        <v>Sí</v>
      </c>
      <c r="R1571" s="27" t="n">
        <v>2150</v>
      </c>
      <c r="S1571" s="27" t="n">
        <v>3000</v>
      </c>
      <c r="T1571" s="27" t="n">
        <v>1085</v>
      </c>
      <c r="U1571" s="27" t="n">
        <v>2000</v>
      </c>
      <c r="V1571" s="27" t="n">
        <v>3600</v>
      </c>
      <c r="W1571" s="12" t="n">
        <f aca="false">IF(AND(I1571&gt;0,R1571&gt;0),(S1571-R1571)/R1571,"")</f>
        <v>0.395348837209302</v>
      </c>
      <c r="X1571" s="12" t="n">
        <f aca="false">IF(AND(J1571&gt;0,T1571&gt;0),(U1571-T1571)/T1571,"")</f>
        <v>0.84331797235023</v>
      </c>
      <c r="Y1571" s="12" t="n">
        <f aca="false">IF(AND(K1571&gt;0,V1571&gt;0),(V1571-Resumen!$B$7)/Resumen!$B$7,"")</f>
        <v>0.44</v>
      </c>
      <c r="Z1571" s="28" t="n">
        <f aca="false">IF(AND(K1571&gt;0,I1571&gt;0,V1571&gt;0,S1571&gt;0),V1571-S1571,"")</f>
        <v>600</v>
      </c>
      <c r="AA1571" s="12" t="n">
        <f aca="false">IF(Z1571&lt;&gt;"",Z1571/S1571,"")</f>
        <v>0.2</v>
      </c>
      <c r="AB1571" s="28" t="n">
        <f aca="false">IF(AND(K1571&gt;0,J1571&gt;0,V1571&gt;0,U1571&gt;0),V1571-U1571,"")</f>
        <v>1600</v>
      </c>
      <c r="AC1571" s="12" t="n">
        <f aca="false">IF(AB1571&lt;&gt;"",AB1571/U1571,"")</f>
        <v>0.8</v>
      </c>
      <c r="AD1571" s="27" t="n">
        <v>5</v>
      </c>
      <c r="AE1571" s="27" t="n">
        <v>4</v>
      </c>
      <c r="AF1571" s="27" t="n">
        <v>5</v>
      </c>
      <c r="AG1571" s="28" t="n">
        <f aca="false">AD1571+AE1571+AF1571</f>
        <v>14</v>
      </c>
      <c r="AH1571" s="12" t="n">
        <f aca="false">IF(AG1571&gt;0,AD1571/AG1571,"")</f>
        <v>0.357142857142857</v>
      </c>
      <c r="AI1571" s="27" t="n">
        <v>1</v>
      </c>
      <c r="AJ1571" s="27" t="n">
        <v>1</v>
      </c>
      <c r="AK1571" s="27" t="n">
        <v>1</v>
      </c>
      <c r="AL1571" s="22" t="str">
        <f aca="false">IF(OR(AJ1571&gt;0,AK1571&gt;0),"Sí","No")</f>
        <v>Sí</v>
      </c>
      <c r="AM1571" s="6" t="s">
        <v>198</v>
      </c>
      <c r="AN1571" s="6" t="s">
        <v>198</v>
      </c>
      <c r="AO1571" s="12" t="n">
        <f aca="false">IF(M1571&gt;0,K1571/M1571,"")</f>
        <v>0.333333333333333</v>
      </c>
      <c r="AP1571" s="22" t="str">
        <f aca="false">IF(M1571&gt;=Resumen!$B$5,"Alto","Bajo")</f>
        <v>Alto</v>
      </c>
      <c r="AQ1571" s="22" t="str">
        <f aca="false">IF(AO1571&gt;=Resumen!$B$28,"Alto","Bajo")</f>
        <v>Bajo</v>
      </c>
      <c r="AR1571" s="22" t="str">
        <f aca="false">AP1571&amp;" Potencial / "&amp;AQ1571&amp;" Share"</f>
        <v>Alto Potencial / Bajo Share</v>
      </c>
      <c r="AS1571" s="22" t="str">
        <f aca="false">IF(Q1571="Sí",IF(AO1571&gt;=Resumen!$B$29,"Alto","Bajo"),"")</f>
        <v>Bajo</v>
      </c>
      <c r="AT1571" s="22" t="str">
        <f aca="false">IF(AS1571&lt;&gt;"",AP1571&amp;" Potencial / "&amp;AS1571&amp;" Share","")</f>
        <v>Alto Potencial / Bajo Share</v>
      </c>
      <c r="AU1571" s="22" t="str">
        <f aca="false">IF(AH1571="","Sin dato",IF(AH1571-AO1571&gt;Resumen!$B$6,"Sobre-exhibido",IF(AO1571-AH1571&gt;Resumen!$B$6,"Sub-exhibido","En línea")))</f>
        <v>En línea</v>
      </c>
      <c r="AV1571" s="22" t="n">
        <f aca="false">IF(AT1571="","",IF(AT1571="Alto Potencial / Bajo Share",1,IF(AT1571="Alto Potencial / Alto Share",2,IF(AT1571="Bajo Potencial / Alto Share",3,4))))</f>
        <v>1</v>
      </c>
      <c r="AW1571" s="22" t="str">
        <f aca="false">IF(Q1571="No","Sin competencia directa",IF(AV1571=1,"1 - Foco Conquista (Alto Pot / Bajo Share)",IF(AV1571=2,"2 - Foco Defensa (Alto Pot / Alto Share)",IF(AV1571=3,"3 - Monitoreo (Bajo Pot / Alto Share)","4 - Baja Prioridad (Bajo Pot / Bajo Share)"))))</f>
        <v>1 - Foco Conquista (Alto Pot / Bajo Share)</v>
      </c>
      <c r="AX1571" s="12" t="n">
        <f aca="false">IF(OR(IFERROR(AND(W1571&lt;&gt;"",Y1571&lt;&gt;"",Y1571-W1571&gt;Resumen!$B$8),FALSE()),IFERROR(AND(X1571&lt;&gt;"",Y1571&lt;&gt;"",Y1571-X1571&gt;Resumen!$B$8),FALSE())),MAX(IF(IFERROR(AND(W1571&lt;&gt;"",Y1571&lt;&gt;"",Y1571-W1571&gt;Resumen!$B$8),FALSE()),Y1571-W1571,0),IF(IFERROR(AND(X1571&lt;&gt;"",Y1571&lt;&gt;"",Y1571-X1571&gt;Resumen!$B$8),FALSE()),Y1571-X1571,0)),"")</f>
        <v>0.0446511627906977</v>
      </c>
      <c r="AY1571" s="22" t="str">
        <f aca="false">IF(OR(IFERROR(AND(W1571&lt;&gt;"",Y1571&lt;&gt;"",Y1571-W1571&gt;Resumen!$B$8),FALSE()),IFERROR(AND(X1571&lt;&gt;"",Y1571&lt;&gt;"",Y1571-X1571&gt;Resumen!$B$8),FALSE())),TRIM("Lays tiene mayor markup que "&amp;IF(IFERROR(AND(W1571&lt;&gt;"",Y1571&lt;&gt;"",Y1571-W1571&gt;Resumen!$B$8),FALSE()),"Quento ","")&amp;IF(IFERROR(AND(X1571&lt;&gt;"",Y1571&lt;&gt;"",Y1571-X1571&gt;Resumen!$B$8),FALSE()),"Julicroc ","")&amp;"en este PDV"),"")</f>
        <v>Lays tiene mayor markup que Quento en este PDV</v>
      </c>
      <c r="AZ1571" s="22" t="str">
        <f aca="false">IF(COUNTIF('Plan Pehuamar - Lista'!$A$2:$A$167,A1571)&gt;0,"Sí","No")</f>
        <v>No</v>
      </c>
      <c r="BA1571" s="22" t="str">
        <f aca="false">IF(COUNTIF('Plan Combo 9+1'!$A$2:$A$226,A1571)&gt;0,"Sí","No")</f>
        <v>No</v>
      </c>
      <c r="BB1571" s="22" t="str">
        <f aca="false">IF(AH1571="","No",IF(BA1571="Sí",IF((AO1571-AH1571)&gt;Resumen!$B$6,"Sí","No"),IF((AO1571-AH1571)&gt;=Resumen!$B$132,"Sí","No")))</f>
        <v>No</v>
      </c>
      <c r="BC1571" s="22" t="str">
        <f aca="false">IF(AND(N1571="Sí",AL1571="Sí",AI1571=0),"Sí","No")</f>
        <v>No</v>
      </c>
      <c r="BD1571" s="22" t="str">
        <f aca="false">IF(COUNTIF('Plan 9+1 (con Pehuamar)'!$A$2:$A$227,A1571)&gt;0,"Sí","No")</f>
        <v>No</v>
      </c>
    </row>
    <row r="1572" customFormat="false" ht="15" hidden="false" customHeight="true" outlineLevel="0" collapsed="false">
      <c r="A1572" s="6" t="n">
        <v>201961</v>
      </c>
      <c r="B1572" s="6" t="n">
        <v>11</v>
      </c>
      <c r="C1572" s="6" t="n">
        <v>1101</v>
      </c>
      <c r="D1572" s="6" t="s">
        <v>194</v>
      </c>
      <c r="E1572" s="6" t="s">
        <v>1739</v>
      </c>
      <c r="F1572" s="6" t="s">
        <v>295</v>
      </c>
      <c r="G1572" s="6" t="s">
        <v>130</v>
      </c>
      <c r="H1572" s="6" t="s">
        <v>1715</v>
      </c>
      <c r="I1572" s="27" t="n">
        <v>0</v>
      </c>
      <c r="J1572" s="27" t="n">
        <v>0</v>
      </c>
      <c r="K1572" s="27" t="n">
        <v>1.6</v>
      </c>
      <c r="L1572" s="28" t="n">
        <f aca="false">I1572+J1572</f>
        <v>0</v>
      </c>
      <c r="M1572" s="28" t="n">
        <f aca="false">L1572+K1572</f>
        <v>1.6</v>
      </c>
      <c r="N1572" s="22" t="str">
        <f aca="false">IF(I1572&gt;0,"Sí","No")</f>
        <v>No</v>
      </c>
      <c r="O1572" s="22" t="str">
        <f aca="false">IF(J1572&gt;0,"Sí","No")</f>
        <v>No</v>
      </c>
      <c r="P1572" s="22" t="str">
        <f aca="false">IF(K1572&gt;0,"Sí","No")</f>
        <v>Sí</v>
      </c>
      <c r="Q1572" s="22" t="str">
        <f aca="false">IF(OR(I1572&gt;0,J1572&gt;0),"Sí","No")</f>
        <v>No</v>
      </c>
      <c r="R1572" s="27"/>
      <c r="S1572" s="27"/>
      <c r="T1572" s="27"/>
      <c r="U1572" s="27"/>
      <c r="V1572" s="27"/>
      <c r="W1572" s="12" t="str">
        <f aca="false">IF(AND(I1572&gt;0,R1572&gt;0),(S1572-R1572)/R1572,"")</f>
        <v/>
      </c>
      <c r="X1572" s="12" t="str">
        <f aca="false">IF(AND(J1572&gt;0,T1572&gt;0),(U1572-T1572)/T1572,"")</f>
        <v/>
      </c>
      <c r="Y1572" s="12" t="str">
        <f aca="false">IF(AND(K1572&gt;0,V1572&gt;0),(V1572-Resumen!$B$7)/Resumen!$B$7,"")</f>
        <v/>
      </c>
      <c r="Z1572" s="28" t="str">
        <f aca="false">IF(AND(K1572&gt;0,I1572&gt;0,V1572&gt;0,S1572&gt;0),V1572-S1572,"")</f>
        <v/>
      </c>
      <c r="AA1572" s="12" t="str">
        <f aca="false">IF(Z1572&lt;&gt;"",Z1572/S1572,"")</f>
        <v/>
      </c>
      <c r="AB1572" s="28" t="str">
        <f aca="false">IF(AND(K1572&gt;0,J1572&gt;0,V1572&gt;0,U1572&gt;0),V1572-U1572,"")</f>
        <v/>
      </c>
      <c r="AC1572" s="12" t="str">
        <f aca="false">IF(AB1572&lt;&gt;"",AB1572/U1572,"")</f>
        <v/>
      </c>
      <c r="AD1572" s="27" t="n">
        <v>0</v>
      </c>
      <c r="AE1572" s="27" t="n">
        <v>0</v>
      </c>
      <c r="AF1572" s="27" t="n">
        <v>0</v>
      </c>
      <c r="AG1572" s="28" t="n">
        <f aca="false">AD1572+AE1572+AF1572</f>
        <v>0</v>
      </c>
      <c r="AH1572" s="12" t="str">
        <f aca="false">IF(AG1572&gt;0,AD1572/AG1572,"")</f>
        <v/>
      </c>
      <c r="AI1572" s="27" t="n">
        <v>0</v>
      </c>
      <c r="AJ1572" s="27" t="n">
        <v>0</v>
      </c>
      <c r="AK1572" s="27" t="n">
        <v>0</v>
      </c>
      <c r="AL1572" s="22" t="str">
        <f aca="false">IF(OR(AJ1572&gt;0,AK1572&gt;0),"Sí","No")</f>
        <v>No</v>
      </c>
      <c r="AM1572" s="6"/>
      <c r="AN1572" s="6"/>
      <c r="AO1572" s="12" t="n">
        <f aca="false">IF(M1572&gt;0,K1572/M1572,"")</f>
        <v>1</v>
      </c>
      <c r="AP1572" s="22" t="str">
        <f aca="false">IF(M1572&gt;=Resumen!$B$5,"Alto","Bajo")</f>
        <v>Bajo</v>
      </c>
      <c r="AQ1572" s="22" t="str">
        <f aca="false">IF(AO1572&gt;=Resumen!$B$28,"Alto","Bajo")</f>
        <v>Alto</v>
      </c>
      <c r="AR1572" s="22" t="str">
        <f aca="false">AP1572&amp;" Potencial / "&amp;AQ1572&amp;" Share"</f>
        <v>Bajo Potencial / Alto Share</v>
      </c>
      <c r="AS1572" s="22" t="str">
        <f aca="false">IF(Q1572="Sí",IF(AO1572&gt;=Resumen!$B$29,"Alto","Bajo"),"")</f>
        <v/>
      </c>
      <c r="AT1572" s="22" t="str">
        <f aca="false">IF(AS1572&lt;&gt;"",AP1572&amp;" Potencial / "&amp;AS1572&amp;" Share","")</f>
        <v/>
      </c>
      <c r="AU1572" s="22" t="str">
        <f aca="false">IF(AH1572="","Sin dato",IF(AH1572-AO1572&gt;Resumen!$B$6,"Sobre-exhibido",IF(AO1572-AH1572&gt;Resumen!$B$6,"Sub-exhibido","En línea")))</f>
        <v>Sin dato</v>
      </c>
      <c r="AV1572" s="22" t="str">
        <f aca="false">IF(AT1572="","",IF(AT1572="Alto Potencial / Bajo Share",1,IF(AT1572="Alto Potencial / Alto Share",2,IF(AT1572="Bajo Potencial / Alto Share",3,4))))</f>
        <v/>
      </c>
      <c r="AW1572" s="22" t="str">
        <f aca="false">IF(Q1572="No","Sin competencia directa",IF(AV1572=1,"1 - Foco Conquista (Alto Pot / Bajo Share)",IF(AV1572=2,"2 - Foco Defensa (Alto Pot / Alto Share)",IF(AV1572=3,"3 - Monitoreo (Bajo Pot / Alto Share)","4 - Baja Prioridad (Bajo Pot / Bajo Share)"))))</f>
        <v>Sin competencia directa</v>
      </c>
      <c r="AX1572" s="12" t="str">
        <f aca="false">IF(OR(IFERROR(AND(W1572&lt;&gt;"",Y1572&lt;&gt;"",Y1572-W1572&gt;Resumen!$B$8),FALSE()),IFERROR(AND(X1572&lt;&gt;"",Y1572&lt;&gt;"",Y1572-X1572&gt;Resumen!$B$8),FALSE())),MAX(IF(IFERROR(AND(W1572&lt;&gt;"",Y1572&lt;&gt;"",Y1572-W1572&gt;Resumen!$B$8),FALSE()),Y1572-W1572,0),IF(IFERROR(AND(X1572&lt;&gt;"",Y1572&lt;&gt;"",Y1572-X1572&gt;Resumen!$B$8),FALSE()),Y1572-X1572,0)),"")</f>
        <v/>
      </c>
      <c r="AY1572" s="22" t="str">
        <f aca="false">IF(OR(IFERROR(AND(W1572&lt;&gt;"",Y1572&lt;&gt;"",Y1572-W1572&gt;Resumen!$B$8),FALSE()),IFERROR(AND(X1572&lt;&gt;"",Y1572&lt;&gt;"",Y1572-X1572&gt;Resumen!$B$8),FALSE())),TRIM("Lays tiene mayor markup que "&amp;IF(IFERROR(AND(W1572&lt;&gt;"",Y1572&lt;&gt;"",Y1572-W1572&gt;Resumen!$B$8),FALSE()),"Quento ","")&amp;IF(IFERROR(AND(X1572&lt;&gt;"",Y1572&lt;&gt;"",Y1572-X1572&gt;Resumen!$B$8),FALSE()),"Julicroc ","")&amp;"en este PDV"),"")</f>
        <v/>
      </c>
      <c r="AZ1572" s="22" t="str">
        <f aca="false">IF(COUNTIF('Plan Pehuamar - Lista'!$A$2:$A$167,A1572)&gt;0,"Sí","No")</f>
        <v>No</v>
      </c>
      <c r="BA1572" s="22" t="str">
        <f aca="false">IF(COUNTIF('Plan Combo 9+1'!$A$2:$A$226,A1572)&gt;0,"Sí","No")</f>
        <v>No</v>
      </c>
      <c r="BB1572" s="22" t="str">
        <f aca="false">IF(AH1572="","No",IF(BA1572="Sí",IF((AO1572-AH1572)&gt;Resumen!$B$6,"Sí","No"),IF((AO1572-AH1572)&gt;=Resumen!$B$132,"Sí","No")))</f>
        <v>No</v>
      </c>
      <c r="BC1572" s="22" t="str">
        <f aca="false">IF(AND(N1572="Sí",AL1572="Sí",AI1572=0),"Sí","No")</f>
        <v>No</v>
      </c>
      <c r="BD1572" s="22" t="str">
        <f aca="false">IF(COUNTIF('Plan 9+1 (con Pehuamar)'!$A$2:$A$227,A1572)&gt;0,"Sí","No")</f>
        <v>No</v>
      </c>
    </row>
    <row r="1573" customFormat="false" ht="15" hidden="false" customHeight="true" outlineLevel="0" collapsed="false">
      <c r="A1573" s="6" t="n">
        <v>202380</v>
      </c>
      <c r="B1573" s="6" t="n">
        <v>11</v>
      </c>
      <c r="C1573" s="6" t="n">
        <v>1101</v>
      </c>
      <c r="D1573" s="6" t="s">
        <v>194</v>
      </c>
      <c r="E1573" s="6" t="s">
        <v>1740</v>
      </c>
      <c r="F1573" s="6" t="s">
        <v>201</v>
      </c>
      <c r="G1573" s="6" t="s">
        <v>130</v>
      </c>
      <c r="H1573" s="6" t="s">
        <v>1715</v>
      </c>
      <c r="I1573" s="27" t="n">
        <v>15</v>
      </c>
      <c r="J1573" s="27" t="n">
        <v>15</v>
      </c>
      <c r="K1573" s="27" t="n">
        <v>15</v>
      </c>
      <c r="L1573" s="28" t="n">
        <f aca="false">I1573+J1573</f>
        <v>30</v>
      </c>
      <c r="M1573" s="28" t="n">
        <f aca="false">L1573+K1573</f>
        <v>45</v>
      </c>
      <c r="N1573" s="22" t="str">
        <f aca="false">IF(I1573&gt;0,"Sí","No")</f>
        <v>Sí</v>
      </c>
      <c r="O1573" s="22" t="str">
        <f aca="false">IF(J1573&gt;0,"Sí","No")</f>
        <v>Sí</v>
      </c>
      <c r="P1573" s="22" t="str">
        <f aca="false">IF(K1573&gt;0,"Sí","No")</f>
        <v>Sí</v>
      </c>
      <c r="Q1573" s="22" t="str">
        <f aca="false">IF(OR(I1573&gt;0,J1573&gt;0),"Sí","No")</f>
        <v>Sí</v>
      </c>
      <c r="R1573" s="27" t="n">
        <v>2719</v>
      </c>
      <c r="S1573" s="27" t="n">
        <v>3000</v>
      </c>
      <c r="T1573" s="27" t="n">
        <v>1387</v>
      </c>
      <c r="U1573" s="27" t="n">
        <v>2200</v>
      </c>
      <c r="V1573" s="27" t="n">
        <v>3700</v>
      </c>
      <c r="W1573" s="12" t="n">
        <f aca="false">IF(AND(I1573&gt;0,R1573&gt;0),(S1573-R1573)/R1573,"")</f>
        <v>0.103346818683339</v>
      </c>
      <c r="X1573" s="12" t="n">
        <f aca="false">IF(AND(J1573&gt;0,T1573&gt;0),(U1573-T1573)/T1573,"")</f>
        <v>0.586157173756309</v>
      </c>
      <c r="Y1573" s="12" t="n">
        <f aca="false">IF(AND(K1573&gt;0,V1573&gt;0),(V1573-Resumen!$B$7)/Resumen!$B$7,"")</f>
        <v>0.48</v>
      </c>
      <c r="Z1573" s="28" t="n">
        <f aca="false">IF(AND(K1573&gt;0,I1573&gt;0,V1573&gt;0,S1573&gt;0),V1573-S1573,"")</f>
        <v>700</v>
      </c>
      <c r="AA1573" s="12" t="n">
        <f aca="false">IF(Z1573&lt;&gt;"",Z1573/S1573,"")</f>
        <v>0.233333333333333</v>
      </c>
      <c r="AB1573" s="28" t="n">
        <f aca="false">IF(AND(K1573&gt;0,J1573&gt;0,V1573&gt;0,U1573&gt;0),V1573-U1573,"")</f>
        <v>1500</v>
      </c>
      <c r="AC1573" s="12" t="n">
        <f aca="false">IF(AB1573&lt;&gt;"",AB1573/U1573,"")</f>
        <v>0.681818181818182</v>
      </c>
      <c r="AD1573" s="27" t="n">
        <v>2</v>
      </c>
      <c r="AE1573" s="27" t="n">
        <v>1</v>
      </c>
      <c r="AF1573" s="27" t="n">
        <v>1</v>
      </c>
      <c r="AG1573" s="28" t="n">
        <f aca="false">AD1573+AE1573+AF1573</f>
        <v>4</v>
      </c>
      <c r="AH1573" s="12" t="n">
        <f aca="false">IF(AG1573&gt;0,AD1573/AG1573,"")</f>
        <v>0.5</v>
      </c>
      <c r="AI1573" s="27" t="n">
        <v>1</v>
      </c>
      <c r="AJ1573" s="27" t="n">
        <v>0</v>
      </c>
      <c r="AK1573" s="27" t="n">
        <v>0</v>
      </c>
      <c r="AL1573" s="22" t="str">
        <f aca="false">IF(OR(AJ1573&gt;0,AK1573&gt;0),"Sí","No")</f>
        <v>No</v>
      </c>
      <c r="AM1573" s="6" t="s">
        <v>198</v>
      </c>
      <c r="AN1573" s="6" t="s">
        <v>198</v>
      </c>
      <c r="AO1573" s="12" t="n">
        <f aca="false">IF(M1573&gt;0,K1573/M1573,"")</f>
        <v>0.333333333333333</v>
      </c>
      <c r="AP1573" s="22" t="str">
        <f aca="false">IF(M1573&gt;=Resumen!$B$5,"Alto","Bajo")</f>
        <v>Alto</v>
      </c>
      <c r="AQ1573" s="22" t="str">
        <f aca="false">IF(AO1573&gt;=Resumen!$B$28,"Alto","Bajo")</f>
        <v>Bajo</v>
      </c>
      <c r="AR1573" s="22" t="str">
        <f aca="false">AP1573&amp;" Potencial / "&amp;AQ1573&amp;" Share"</f>
        <v>Alto Potencial / Bajo Share</v>
      </c>
      <c r="AS1573" s="22" t="str">
        <f aca="false">IF(Q1573="Sí",IF(AO1573&gt;=Resumen!$B$29,"Alto","Bajo"),"")</f>
        <v>Bajo</v>
      </c>
      <c r="AT1573" s="22" t="str">
        <f aca="false">IF(AS1573&lt;&gt;"",AP1573&amp;" Potencial / "&amp;AS1573&amp;" Share","")</f>
        <v>Alto Potencial / Bajo Share</v>
      </c>
      <c r="AU1573" s="22" t="str">
        <f aca="false">IF(AH1573="","Sin dato",IF(AH1573-AO1573&gt;Resumen!$B$6,"Sobre-exhibido",IF(AO1573-AH1573&gt;Resumen!$B$6,"Sub-exhibido","En línea")))</f>
        <v>Sobre-exhibido</v>
      </c>
      <c r="AV1573" s="22" t="n">
        <f aca="false">IF(AT1573="","",IF(AT1573="Alto Potencial / Bajo Share",1,IF(AT1573="Alto Potencial / Alto Share",2,IF(AT1573="Bajo Potencial / Alto Share",3,4))))</f>
        <v>1</v>
      </c>
      <c r="AW1573" s="22" t="str">
        <f aca="false">IF(Q1573="No","Sin competencia directa",IF(AV1573=1,"1 - Foco Conquista (Alto Pot / Bajo Share)",IF(AV1573=2,"2 - Foco Defensa (Alto Pot / Alto Share)",IF(AV1573=3,"3 - Monitoreo (Bajo Pot / Alto Share)","4 - Baja Prioridad (Bajo Pot / Bajo Share)"))))</f>
        <v>1 - Foco Conquista (Alto Pot / Bajo Share)</v>
      </c>
      <c r="AX1573" s="12" t="n">
        <f aca="false">IF(OR(IFERROR(AND(W1573&lt;&gt;"",Y1573&lt;&gt;"",Y1573-W1573&gt;Resumen!$B$8),FALSE()),IFERROR(AND(X1573&lt;&gt;"",Y1573&lt;&gt;"",Y1573-X1573&gt;Resumen!$B$8),FALSE())),MAX(IF(IFERROR(AND(W1573&lt;&gt;"",Y1573&lt;&gt;"",Y1573-W1573&gt;Resumen!$B$8),FALSE()),Y1573-W1573,0),IF(IFERROR(AND(X1573&lt;&gt;"",Y1573&lt;&gt;"",Y1573-X1573&gt;Resumen!$B$8),FALSE()),Y1573-X1573,0)),"")</f>
        <v>0.376653181316661</v>
      </c>
      <c r="AY1573" s="22" t="str">
        <f aca="false">IF(OR(IFERROR(AND(W1573&lt;&gt;"",Y1573&lt;&gt;"",Y1573-W1573&gt;Resumen!$B$8),FALSE()),IFERROR(AND(X1573&lt;&gt;"",Y1573&lt;&gt;"",Y1573-X1573&gt;Resumen!$B$8),FALSE())),TRIM("Lays tiene mayor markup que "&amp;IF(IFERROR(AND(W1573&lt;&gt;"",Y1573&lt;&gt;"",Y1573-W1573&gt;Resumen!$B$8),FALSE()),"Quento ","")&amp;IF(IFERROR(AND(X1573&lt;&gt;"",Y1573&lt;&gt;"",Y1573-X1573&gt;Resumen!$B$8),FALSE()),"Julicroc ","")&amp;"en este PDV"),"")</f>
        <v>Lays tiene mayor markup que Quento en este PDV</v>
      </c>
      <c r="AZ1573" s="22" t="str">
        <f aca="false">IF(COUNTIF('Plan Pehuamar - Lista'!$A$2:$A$167,A1573)&gt;0,"Sí","No")</f>
        <v>No</v>
      </c>
      <c r="BA1573" s="22" t="str">
        <f aca="false">IF(COUNTIF('Plan Combo 9+1'!$A$2:$A$226,A1573)&gt;0,"Sí","No")</f>
        <v>No</v>
      </c>
      <c r="BB1573" s="22" t="str">
        <f aca="false">IF(AH1573="","No",IF(BA1573="Sí",IF((AO1573-AH1573)&gt;Resumen!$B$6,"Sí","No"),IF((AO1573-AH1573)&gt;=Resumen!$B$132,"Sí","No")))</f>
        <v>No</v>
      </c>
      <c r="BC1573" s="22" t="str">
        <f aca="false">IF(AND(N1573="Sí",AL1573="Sí",AI1573=0),"Sí","No")</f>
        <v>No</v>
      </c>
      <c r="BD1573" s="22" t="str">
        <f aca="false">IF(COUNTIF('Plan 9+1 (con Pehuamar)'!$A$2:$A$227,A1573)&gt;0,"Sí","No")</f>
        <v>No</v>
      </c>
    </row>
    <row r="1574" customFormat="false" ht="15" hidden="false" customHeight="true" outlineLevel="0" collapsed="false">
      <c r="A1574" s="6" t="n">
        <v>202420</v>
      </c>
      <c r="B1574" s="6" t="n">
        <v>11</v>
      </c>
      <c r="C1574" s="6" t="n">
        <v>1101</v>
      </c>
      <c r="D1574" s="6" t="s">
        <v>194</v>
      </c>
      <c r="E1574" s="6" t="s">
        <v>1741</v>
      </c>
      <c r="F1574" s="6" t="s">
        <v>196</v>
      </c>
      <c r="G1574" s="6" t="s">
        <v>130</v>
      </c>
      <c r="H1574" s="6" t="s">
        <v>1715</v>
      </c>
      <c r="I1574" s="27" t="n">
        <v>0</v>
      </c>
      <c r="J1574" s="27" t="n">
        <v>0</v>
      </c>
      <c r="K1574" s="27" t="n">
        <v>5.6</v>
      </c>
      <c r="L1574" s="28" t="n">
        <f aca="false">I1574+J1574</f>
        <v>0</v>
      </c>
      <c r="M1574" s="28" t="n">
        <f aca="false">L1574+K1574</f>
        <v>5.6</v>
      </c>
      <c r="N1574" s="22" t="str">
        <f aca="false">IF(I1574&gt;0,"Sí","No")</f>
        <v>No</v>
      </c>
      <c r="O1574" s="22" t="str">
        <f aca="false">IF(J1574&gt;0,"Sí","No")</f>
        <v>No</v>
      </c>
      <c r="P1574" s="22" t="str">
        <f aca="false">IF(K1574&gt;0,"Sí","No")</f>
        <v>Sí</v>
      </c>
      <c r="Q1574" s="22" t="str">
        <f aca="false">IF(OR(I1574&gt;0,J1574&gt;0),"Sí","No")</f>
        <v>No</v>
      </c>
      <c r="R1574" s="27"/>
      <c r="S1574" s="27"/>
      <c r="T1574" s="27"/>
      <c r="U1574" s="27"/>
      <c r="V1574" s="27"/>
      <c r="W1574" s="12" t="str">
        <f aca="false">IF(AND(I1574&gt;0,R1574&gt;0),(S1574-R1574)/R1574,"")</f>
        <v/>
      </c>
      <c r="X1574" s="12" t="str">
        <f aca="false">IF(AND(J1574&gt;0,T1574&gt;0),(U1574-T1574)/T1574,"")</f>
        <v/>
      </c>
      <c r="Y1574" s="12" t="str">
        <f aca="false">IF(AND(K1574&gt;0,V1574&gt;0),(V1574-Resumen!$B$7)/Resumen!$B$7,"")</f>
        <v/>
      </c>
      <c r="Z1574" s="28" t="str">
        <f aca="false">IF(AND(K1574&gt;0,I1574&gt;0,V1574&gt;0,S1574&gt;0),V1574-S1574,"")</f>
        <v/>
      </c>
      <c r="AA1574" s="12" t="str">
        <f aca="false">IF(Z1574&lt;&gt;"",Z1574/S1574,"")</f>
        <v/>
      </c>
      <c r="AB1574" s="28" t="str">
        <f aca="false">IF(AND(K1574&gt;0,J1574&gt;0,V1574&gt;0,U1574&gt;0),V1574-U1574,"")</f>
        <v/>
      </c>
      <c r="AC1574" s="12" t="str">
        <f aca="false">IF(AB1574&lt;&gt;"",AB1574/U1574,"")</f>
        <v/>
      </c>
      <c r="AD1574" s="27" t="n">
        <v>0</v>
      </c>
      <c r="AE1574" s="27" t="n">
        <v>0</v>
      </c>
      <c r="AF1574" s="27" t="n">
        <v>0</v>
      </c>
      <c r="AG1574" s="28" t="n">
        <f aca="false">AD1574+AE1574+AF1574</f>
        <v>0</v>
      </c>
      <c r="AH1574" s="12" t="str">
        <f aca="false">IF(AG1574&gt;0,AD1574/AG1574,"")</f>
        <v/>
      </c>
      <c r="AI1574" s="27" t="n">
        <v>0</v>
      </c>
      <c r="AJ1574" s="27" t="n">
        <v>0</v>
      </c>
      <c r="AK1574" s="27" t="n">
        <v>0</v>
      </c>
      <c r="AL1574" s="22" t="str">
        <f aca="false">IF(OR(AJ1574&gt;0,AK1574&gt;0),"Sí","No")</f>
        <v>No</v>
      </c>
      <c r="AM1574" s="6"/>
      <c r="AN1574" s="6"/>
      <c r="AO1574" s="12" t="n">
        <f aca="false">IF(M1574&gt;0,K1574/M1574,"")</f>
        <v>1</v>
      </c>
      <c r="AP1574" s="22" t="str">
        <f aca="false">IF(M1574&gt;=Resumen!$B$5,"Alto","Bajo")</f>
        <v>Bajo</v>
      </c>
      <c r="AQ1574" s="22" t="str">
        <f aca="false">IF(AO1574&gt;=Resumen!$B$28,"Alto","Bajo")</f>
        <v>Alto</v>
      </c>
      <c r="AR1574" s="22" t="str">
        <f aca="false">AP1574&amp;" Potencial / "&amp;AQ1574&amp;" Share"</f>
        <v>Bajo Potencial / Alto Share</v>
      </c>
      <c r="AS1574" s="22" t="str">
        <f aca="false">IF(Q1574="Sí",IF(AO1574&gt;=Resumen!$B$29,"Alto","Bajo"),"")</f>
        <v/>
      </c>
      <c r="AT1574" s="22" t="str">
        <f aca="false">IF(AS1574&lt;&gt;"",AP1574&amp;" Potencial / "&amp;AS1574&amp;" Share","")</f>
        <v/>
      </c>
      <c r="AU1574" s="22" t="str">
        <f aca="false">IF(AH1574="","Sin dato",IF(AH1574-AO1574&gt;Resumen!$B$6,"Sobre-exhibido",IF(AO1574-AH1574&gt;Resumen!$B$6,"Sub-exhibido","En línea")))</f>
        <v>Sin dato</v>
      </c>
      <c r="AV1574" s="22" t="str">
        <f aca="false">IF(AT1574="","",IF(AT1574="Alto Potencial / Bajo Share",1,IF(AT1574="Alto Potencial / Alto Share",2,IF(AT1574="Bajo Potencial / Alto Share",3,4))))</f>
        <v/>
      </c>
      <c r="AW1574" s="22" t="str">
        <f aca="false">IF(Q1574="No","Sin competencia directa",IF(AV1574=1,"1 - Foco Conquista (Alto Pot / Bajo Share)",IF(AV1574=2,"2 - Foco Defensa (Alto Pot / Alto Share)",IF(AV1574=3,"3 - Monitoreo (Bajo Pot / Alto Share)","4 - Baja Prioridad (Bajo Pot / Bajo Share)"))))</f>
        <v>Sin competencia directa</v>
      </c>
      <c r="AX1574" s="12" t="str">
        <f aca="false">IF(OR(IFERROR(AND(W1574&lt;&gt;"",Y1574&lt;&gt;"",Y1574-W1574&gt;Resumen!$B$8),FALSE()),IFERROR(AND(X1574&lt;&gt;"",Y1574&lt;&gt;"",Y1574-X1574&gt;Resumen!$B$8),FALSE())),MAX(IF(IFERROR(AND(W1574&lt;&gt;"",Y1574&lt;&gt;"",Y1574-W1574&gt;Resumen!$B$8),FALSE()),Y1574-W1574,0),IF(IFERROR(AND(X1574&lt;&gt;"",Y1574&lt;&gt;"",Y1574-X1574&gt;Resumen!$B$8),FALSE()),Y1574-X1574,0)),"")</f>
        <v/>
      </c>
      <c r="AY1574" s="22" t="str">
        <f aca="false">IF(OR(IFERROR(AND(W1574&lt;&gt;"",Y1574&lt;&gt;"",Y1574-W1574&gt;Resumen!$B$8),FALSE()),IFERROR(AND(X1574&lt;&gt;"",Y1574&lt;&gt;"",Y1574-X1574&gt;Resumen!$B$8),FALSE())),TRIM("Lays tiene mayor markup que "&amp;IF(IFERROR(AND(W1574&lt;&gt;"",Y1574&lt;&gt;"",Y1574-W1574&gt;Resumen!$B$8),FALSE()),"Quento ","")&amp;IF(IFERROR(AND(X1574&lt;&gt;"",Y1574&lt;&gt;"",Y1574-X1574&gt;Resumen!$B$8),FALSE()),"Julicroc ","")&amp;"en este PDV"),"")</f>
        <v/>
      </c>
      <c r="AZ1574" s="22" t="str">
        <f aca="false">IF(COUNTIF('Plan Pehuamar - Lista'!$A$2:$A$167,A1574)&gt;0,"Sí","No")</f>
        <v>No</v>
      </c>
      <c r="BA1574" s="22" t="str">
        <f aca="false">IF(COUNTIF('Plan Combo 9+1'!$A$2:$A$226,A1574)&gt;0,"Sí","No")</f>
        <v>No</v>
      </c>
      <c r="BB1574" s="22" t="str">
        <f aca="false">IF(AH1574="","No",IF(BA1574="Sí",IF((AO1574-AH1574)&gt;Resumen!$B$6,"Sí","No"),IF((AO1574-AH1574)&gt;=Resumen!$B$132,"Sí","No")))</f>
        <v>No</v>
      </c>
      <c r="BC1574" s="22" t="str">
        <f aca="false">IF(AND(N1574="Sí",AL1574="Sí",AI1574=0),"Sí","No")</f>
        <v>No</v>
      </c>
      <c r="BD1574" s="22" t="str">
        <f aca="false">IF(COUNTIF('Plan 9+1 (con Pehuamar)'!$A$2:$A$227,A1574)&gt;0,"Sí","No")</f>
        <v>No</v>
      </c>
    </row>
    <row r="1575" customFormat="false" ht="15" hidden="false" customHeight="true" outlineLevel="0" collapsed="false">
      <c r="A1575" s="6" t="n">
        <v>202573</v>
      </c>
      <c r="B1575" s="6" t="n">
        <v>11</v>
      </c>
      <c r="C1575" s="6" t="n">
        <v>1101</v>
      </c>
      <c r="D1575" s="6" t="s">
        <v>194</v>
      </c>
      <c r="E1575" s="6" t="s">
        <v>1742</v>
      </c>
      <c r="F1575" s="6" t="s">
        <v>196</v>
      </c>
      <c r="G1575" s="6" t="s">
        <v>130</v>
      </c>
      <c r="H1575" s="6" t="s">
        <v>1715</v>
      </c>
      <c r="I1575" s="27" t="n">
        <v>0</v>
      </c>
      <c r="J1575" s="27" t="n">
        <v>0</v>
      </c>
      <c r="K1575" s="27" t="n">
        <v>2.5</v>
      </c>
      <c r="L1575" s="28" t="n">
        <f aca="false">I1575+J1575</f>
        <v>0</v>
      </c>
      <c r="M1575" s="28" t="n">
        <f aca="false">L1575+K1575</f>
        <v>2.5</v>
      </c>
      <c r="N1575" s="22" t="str">
        <f aca="false">IF(I1575&gt;0,"Sí","No")</f>
        <v>No</v>
      </c>
      <c r="O1575" s="22" t="str">
        <f aca="false">IF(J1575&gt;0,"Sí","No")</f>
        <v>No</v>
      </c>
      <c r="P1575" s="22" t="str">
        <f aca="false">IF(K1575&gt;0,"Sí","No")</f>
        <v>Sí</v>
      </c>
      <c r="Q1575" s="22" t="str">
        <f aca="false">IF(OR(I1575&gt;0,J1575&gt;0),"Sí","No")</f>
        <v>No</v>
      </c>
      <c r="R1575" s="27"/>
      <c r="S1575" s="27"/>
      <c r="T1575" s="27"/>
      <c r="U1575" s="27"/>
      <c r="V1575" s="27"/>
      <c r="W1575" s="12" t="str">
        <f aca="false">IF(AND(I1575&gt;0,R1575&gt;0),(S1575-R1575)/R1575,"")</f>
        <v/>
      </c>
      <c r="X1575" s="12" t="str">
        <f aca="false">IF(AND(J1575&gt;0,T1575&gt;0),(U1575-T1575)/T1575,"")</f>
        <v/>
      </c>
      <c r="Y1575" s="12" t="str">
        <f aca="false">IF(AND(K1575&gt;0,V1575&gt;0),(V1575-Resumen!$B$7)/Resumen!$B$7,"")</f>
        <v/>
      </c>
      <c r="Z1575" s="28" t="str">
        <f aca="false">IF(AND(K1575&gt;0,I1575&gt;0,V1575&gt;0,S1575&gt;0),V1575-S1575,"")</f>
        <v/>
      </c>
      <c r="AA1575" s="12" t="str">
        <f aca="false">IF(Z1575&lt;&gt;"",Z1575/S1575,"")</f>
        <v/>
      </c>
      <c r="AB1575" s="28" t="str">
        <f aca="false">IF(AND(K1575&gt;0,J1575&gt;0,V1575&gt;0,U1575&gt;0),V1575-U1575,"")</f>
        <v/>
      </c>
      <c r="AC1575" s="12" t="str">
        <f aca="false">IF(AB1575&lt;&gt;"",AB1575/U1575,"")</f>
        <v/>
      </c>
      <c r="AD1575" s="27" t="n">
        <v>0</v>
      </c>
      <c r="AE1575" s="27" t="n">
        <v>0</v>
      </c>
      <c r="AF1575" s="27" t="n">
        <v>0</v>
      </c>
      <c r="AG1575" s="28" t="n">
        <f aca="false">AD1575+AE1575+AF1575</f>
        <v>0</v>
      </c>
      <c r="AH1575" s="12" t="str">
        <f aca="false">IF(AG1575&gt;0,AD1575/AG1575,"")</f>
        <v/>
      </c>
      <c r="AI1575" s="27" t="n">
        <v>0</v>
      </c>
      <c r="AJ1575" s="27" t="n">
        <v>0</v>
      </c>
      <c r="AK1575" s="27" t="n">
        <v>0</v>
      </c>
      <c r="AL1575" s="22" t="str">
        <f aca="false">IF(OR(AJ1575&gt;0,AK1575&gt;0),"Sí","No")</f>
        <v>No</v>
      </c>
      <c r="AM1575" s="6"/>
      <c r="AN1575" s="6"/>
      <c r="AO1575" s="12" t="n">
        <f aca="false">IF(M1575&gt;0,K1575/M1575,"")</f>
        <v>1</v>
      </c>
      <c r="AP1575" s="22" t="str">
        <f aca="false">IF(M1575&gt;=Resumen!$B$5,"Alto","Bajo")</f>
        <v>Bajo</v>
      </c>
      <c r="AQ1575" s="22" t="str">
        <f aca="false">IF(AO1575&gt;=Resumen!$B$28,"Alto","Bajo")</f>
        <v>Alto</v>
      </c>
      <c r="AR1575" s="22" t="str">
        <f aca="false">AP1575&amp;" Potencial / "&amp;AQ1575&amp;" Share"</f>
        <v>Bajo Potencial / Alto Share</v>
      </c>
      <c r="AS1575" s="22" t="str">
        <f aca="false">IF(Q1575="Sí",IF(AO1575&gt;=Resumen!$B$29,"Alto","Bajo"),"")</f>
        <v/>
      </c>
      <c r="AT1575" s="22" t="str">
        <f aca="false">IF(AS1575&lt;&gt;"",AP1575&amp;" Potencial / "&amp;AS1575&amp;" Share","")</f>
        <v/>
      </c>
      <c r="AU1575" s="22" t="str">
        <f aca="false">IF(AH1575="","Sin dato",IF(AH1575-AO1575&gt;Resumen!$B$6,"Sobre-exhibido",IF(AO1575-AH1575&gt;Resumen!$B$6,"Sub-exhibido","En línea")))</f>
        <v>Sin dato</v>
      </c>
      <c r="AV1575" s="22" t="str">
        <f aca="false">IF(AT1575="","",IF(AT1575="Alto Potencial / Bajo Share",1,IF(AT1575="Alto Potencial / Alto Share",2,IF(AT1575="Bajo Potencial / Alto Share",3,4))))</f>
        <v/>
      </c>
      <c r="AW1575" s="22" t="str">
        <f aca="false">IF(Q1575="No","Sin competencia directa",IF(AV1575=1,"1 - Foco Conquista (Alto Pot / Bajo Share)",IF(AV1575=2,"2 - Foco Defensa (Alto Pot / Alto Share)",IF(AV1575=3,"3 - Monitoreo (Bajo Pot / Alto Share)","4 - Baja Prioridad (Bajo Pot / Bajo Share)"))))</f>
        <v>Sin competencia directa</v>
      </c>
      <c r="AX1575" s="12" t="str">
        <f aca="false">IF(OR(IFERROR(AND(W1575&lt;&gt;"",Y1575&lt;&gt;"",Y1575-W1575&gt;Resumen!$B$8),FALSE()),IFERROR(AND(X1575&lt;&gt;"",Y1575&lt;&gt;"",Y1575-X1575&gt;Resumen!$B$8),FALSE())),MAX(IF(IFERROR(AND(W1575&lt;&gt;"",Y1575&lt;&gt;"",Y1575-W1575&gt;Resumen!$B$8),FALSE()),Y1575-W1575,0),IF(IFERROR(AND(X1575&lt;&gt;"",Y1575&lt;&gt;"",Y1575-X1575&gt;Resumen!$B$8),FALSE()),Y1575-X1575,0)),"")</f>
        <v/>
      </c>
      <c r="AY1575" s="22" t="str">
        <f aca="false">IF(OR(IFERROR(AND(W1575&lt;&gt;"",Y1575&lt;&gt;"",Y1575-W1575&gt;Resumen!$B$8),FALSE()),IFERROR(AND(X1575&lt;&gt;"",Y1575&lt;&gt;"",Y1575-X1575&gt;Resumen!$B$8),FALSE())),TRIM("Lays tiene mayor markup que "&amp;IF(IFERROR(AND(W1575&lt;&gt;"",Y1575&lt;&gt;"",Y1575-W1575&gt;Resumen!$B$8),FALSE()),"Quento ","")&amp;IF(IFERROR(AND(X1575&lt;&gt;"",Y1575&lt;&gt;"",Y1575-X1575&gt;Resumen!$B$8),FALSE()),"Julicroc ","")&amp;"en este PDV"),"")</f>
        <v/>
      </c>
      <c r="AZ1575" s="22" t="str">
        <f aca="false">IF(COUNTIF('Plan Pehuamar - Lista'!$A$2:$A$167,A1575)&gt;0,"Sí","No")</f>
        <v>No</v>
      </c>
      <c r="BA1575" s="22" t="str">
        <f aca="false">IF(COUNTIF('Plan Combo 9+1'!$A$2:$A$226,A1575)&gt;0,"Sí","No")</f>
        <v>No</v>
      </c>
      <c r="BB1575" s="22" t="str">
        <f aca="false">IF(AH1575="","No",IF(BA1575="Sí",IF((AO1575-AH1575)&gt;Resumen!$B$6,"Sí","No"),IF((AO1575-AH1575)&gt;=Resumen!$B$132,"Sí","No")))</f>
        <v>No</v>
      </c>
      <c r="BC1575" s="22" t="str">
        <f aca="false">IF(AND(N1575="Sí",AL1575="Sí",AI1575=0),"Sí","No")</f>
        <v>No</v>
      </c>
      <c r="BD1575" s="22" t="str">
        <f aca="false">IF(COUNTIF('Plan 9+1 (con Pehuamar)'!$A$2:$A$227,A1575)&gt;0,"Sí","No")</f>
        <v>No</v>
      </c>
    </row>
    <row r="1576" customFormat="false" ht="15" hidden="false" customHeight="true" outlineLevel="0" collapsed="false">
      <c r="A1576" s="6" t="n">
        <v>202597</v>
      </c>
      <c r="B1576" s="6" t="n">
        <v>11</v>
      </c>
      <c r="C1576" s="6" t="n">
        <v>1101</v>
      </c>
      <c r="D1576" s="6" t="s">
        <v>194</v>
      </c>
      <c r="E1576" s="6" t="s">
        <v>1743</v>
      </c>
      <c r="F1576" s="6" t="s">
        <v>196</v>
      </c>
      <c r="G1576" s="6" t="s">
        <v>130</v>
      </c>
      <c r="H1576" s="6" t="s">
        <v>1715</v>
      </c>
      <c r="I1576" s="27" t="n">
        <v>10</v>
      </c>
      <c r="J1576" s="27" t="n">
        <v>3</v>
      </c>
      <c r="K1576" s="27" t="n">
        <v>3</v>
      </c>
      <c r="L1576" s="28" t="n">
        <f aca="false">I1576+J1576</f>
        <v>13</v>
      </c>
      <c r="M1576" s="28" t="n">
        <f aca="false">L1576+K1576</f>
        <v>16</v>
      </c>
      <c r="N1576" s="22" t="str">
        <f aca="false">IF(I1576&gt;0,"Sí","No")</f>
        <v>Sí</v>
      </c>
      <c r="O1576" s="22" t="str">
        <f aca="false">IF(J1576&gt;0,"Sí","No")</f>
        <v>Sí</v>
      </c>
      <c r="P1576" s="22" t="str">
        <f aca="false">IF(K1576&gt;0,"Sí","No")</f>
        <v>Sí</v>
      </c>
      <c r="Q1576" s="22" t="str">
        <f aca="false">IF(OR(I1576&gt;0,J1576&gt;0),"Sí","No")</f>
        <v>Sí</v>
      </c>
      <c r="R1576" s="27" t="n">
        <v>1750</v>
      </c>
      <c r="S1576" s="27" t="n">
        <v>2500</v>
      </c>
      <c r="T1576" s="27" t="n">
        <v>1185</v>
      </c>
      <c r="U1576" s="27" t="n">
        <v>2500</v>
      </c>
      <c r="V1576" s="27" t="n">
        <v>3800</v>
      </c>
      <c r="W1576" s="12" t="n">
        <f aca="false">IF(AND(I1576&gt;0,R1576&gt;0),(S1576-R1576)/R1576,"")</f>
        <v>0.428571428571429</v>
      </c>
      <c r="X1576" s="12" t="n">
        <f aca="false">IF(AND(J1576&gt;0,T1576&gt;0),(U1576-T1576)/T1576,"")</f>
        <v>1.10970464135021</v>
      </c>
      <c r="Y1576" s="12" t="n">
        <f aca="false">IF(AND(K1576&gt;0,V1576&gt;0),(V1576-Resumen!$B$7)/Resumen!$B$7,"")</f>
        <v>0.52</v>
      </c>
      <c r="Z1576" s="28" t="n">
        <f aca="false">IF(AND(K1576&gt;0,I1576&gt;0,V1576&gt;0,S1576&gt;0),V1576-S1576,"")</f>
        <v>1300</v>
      </c>
      <c r="AA1576" s="12" t="n">
        <f aca="false">IF(Z1576&lt;&gt;"",Z1576/S1576,"")</f>
        <v>0.52</v>
      </c>
      <c r="AB1576" s="28" t="n">
        <f aca="false">IF(AND(K1576&gt;0,J1576&gt;0,V1576&gt;0,U1576&gt;0),V1576-U1576,"")</f>
        <v>1300</v>
      </c>
      <c r="AC1576" s="12" t="n">
        <f aca="false">IF(AB1576&lt;&gt;"",AB1576/U1576,"")</f>
        <v>0.52</v>
      </c>
      <c r="AD1576" s="27" t="n">
        <v>1</v>
      </c>
      <c r="AE1576" s="27" t="n">
        <v>5</v>
      </c>
      <c r="AF1576" s="27" t="n">
        <v>1</v>
      </c>
      <c r="AG1576" s="28" t="n">
        <f aca="false">AD1576+AE1576+AF1576</f>
        <v>7</v>
      </c>
      <c r="AH1576" s="12" t="n">
        <f aca="false">IF(AG1576&gt;0,AD1576/AG1576,"")</f>
        <v>0.142857142857143</v>
      </c>
      <c r="AI1576" s="27" t="n">
        <v>1</v>
      </c>
      <c r="AJ1576" s="27" t="n">
        <v>0</v>
      </c>
      <c r="AK1576" s="27" t="n">
        <v>0</v>
      </c>
      <c r="AL1576" s="22" t="str">
        <f aca="false">IF(OR(AJ1576&gt;0,AK1576&gt;0),"Sí","No")</f>
        <v>No</v>
      </c>
      <c r="AM1576" s="6" t="s">
        <v>198</v>
      </c>
      <c r="AN1576" s="6" t="s">
        <v>198</v>
      </c>
      <c r="AO1576" s="12" t="n">
        <f aca="false">IF(M1576&gt;0,K1576/M1576,"")</f>
        <v>0.1875</v>
      </c>
      <c r="AP1576" s="22" t="str">
        <f aca="false">IF(M1576&gt;=Resumen!$B$5,"Alto","Bajo")</f>
        <v>Bajo</v>
      </c>
      <c r="AQ1576" s="22" t="str">
        <f aca="false">IF(AO1576&gt;=Resumen!$B$28,"Alto","Bajo")</f>
        <v>Bajo</v>
      </c>
      <c r="AR1576" s="22" t="str">
        <f aca="false">AP1576&amp;" Potencial / "&amp;AQ1576&amp;" Share"</f>
        <v>Bajo Potencial / Bajo Share</v>
      </c>
      <c r="AS1576" s="22" t="str">
        <f aca="false">IF(Q1576="Sí",IF(AO1576&gt;=Resumen!$B$29,"Alto","Bajo"),"")</f>
        <v>Bajo</v>
      </c>
      <c r="AT1576" s="22" t="str">
        <f aca="false">IF(AS1576&lt;&gt;"",AP1576&amp;" Potencial / "&amp;AS1576&amp;" Share","")</f>
        <v>Bajo Potencial / Bajo Share</v>
      </c>
      <c r="AU1576" s="22" t="str">
        <f aca="false">IF(AH1576="","Sin dato",IF(AH1576-AO1576&gt;Resumen!$B$6,"Sobre-exhibido",IF(AO1576-AH1576&gt;Resumen!$B$6,"Sub-exhibido","En línea")))</f>
        <v>En línea</v>
      </c>
      <c r="AV1576" s="22" t="n">
        <f aca="false">IF(AT1576="","",IF(AT1576="Alto Potencial / Bajo Share",1,IF(AT1576="Alto Potencial / Alto Share",2,IF(AT1576="Bajo Potencial / Alto Share",3,4))))</f>
        <v>4</v>
      </c>
      <c r="AW1576" s="22" t="str">
        <f aca="false">IF(Q1576="No","Sin competencia directa",IF(AV1576=1,"1 - Foco Conquista (Alto Pot / Bajo Share)",IF(AV1576=2,"2 - Foco Defensa (Alto Pot / Alto Share)",IF(AV1576=3,"3 - Monitoreo (Bajo Pot / Alto Share)","4 - Baja Prioridad (Bajo Pot / Bajo Share)"))))</f>
        <v>4 - Baja Prioridad (Bajo Pot / Bajo Share)</v>
      </c>
      <c r="AX1576" s="12" t="n">
        <f aca="false">IF(OR(IFERROR(AND(W1576&lt;&gt;"",Y1576&lt;&gt;"",Y1576-W1576&gt;Resumen!$B$8),FALSE()),IFERROR(AND(X1576&lt;&gt;"",Y1576&lt;&gt;"",Y1576-X1576&gt;Resumen!$B$8),FALSE())),MAX(IF(IFERROR(AND(W1576&lt;&gt;"",Y1576&lt;&gt;"",Y1576-W1576&gt;Resumen!$B$8),FALSE()),Y1576-W1576,0),IF(IFERROR(AND(X1576&lt;&gt;"",Y1576&lt;&gt;"",Y1576-X1576&gt;Resumen!$B$8),FALSE()),Y1576-X1576,0)),"")</f>
        <v>0.0914285714285715</v>
      </c>
      <c r="AY1576" s="22" t="str">
        <f aca="false">IF(OR(IFERROR(AND(W1576&lt;&gt;"",Y1576&lt;&gt;"",Y1576-W1576&gt;Resumen!$B$8),FALSE()),IFERROR(AND(X1576&lt;&gt;"",Y1576&lt;&gt;"",Y1576-X1576&gt;Resumen!$B$8),FALSE())),TRIM("Lays tiene mayor markup que "&amp;IF(IFERROR(AND(W1576&lt;&gt;"",Y1576&lt;&gt;"",Y1576-W1576&gt;Resumen!$B$8),FALSE()),"Quento ","")&amp;IF(IFERROR(AND(X1576&lt;&gt;"",Y1576&lt;&gt;"",Y1576-X1576&gt;Resumen!$B$8),FALSE()),"Julicroc ","")&amp;"en este PDV"),"")</f>
        <v>Lays tiene mayor markup que Quento en este PDV</v>
      </c>
      <c r="AZ1576" s="22" t="str">
        <f aca="false">IF(COUNTIF('Plan Pehuamar - Lista'!$A$2:$A$167,A1576)&gt;0,"Sí","No")</f>
        <v>No</v>
      </c>
      <c r="BA1576" s="22" t="str">
        <f aca="false">IF(COUNTIF('Plan Combo 9+1'!$A$2:$A$226,A1576)&gt;0,"Sí","No")</f>
        <v>No</v>
      </c>
      <c r="BB1576" s="22" t="str">
        <f aca="false">IF(AH1576="","No",IF(BA1576="Sí",IF((AO1576-AH1576)&gt;Resumen!$B$6,"Sí","No"),IF((AO1576-AH1576)&gt;=Resumen!$B$132,"Sí","No")))</f>
        <v>No</v>
      </c>
      <c r="BC1576" s="22" t="str">
        <f aca="false">IF(AND(N1576="Sí",AL1576="Sí",AI1576=0),"Sí","No")</f>
        <v>No</v>
      </c>
      <c r="BD1576" s="22" t="str">
        <f aca="false">IF(COUNTIF('Plan 9+1 (con Pehuamar)'!$A$2:$A$227,A1576)&gt;0,"Sí","No")</f>
        <v>No</v>
      </c>
    </row>
    <row r="1577" customFormat="false" ht="15" hidden="false" customHeight="true" outlineLevel="0" collapsed="false">
      <c r="A1577" s="6" t="n">
        <v>202604</v>
      </c>
      <c r="B1577" s="6" t="n">
        <v>11</v>
      </c>
      <c r="C1577" s="6" t="n">
        <v>1101</v>
      </c>
      <c r="D1577" s="6" t="s">
        <v>194</v>
      </c>
      <c r="E1577" s="6" t="s">
        <v>1744</v>
      </c>
      <c r="F1577" s="6" t="s">
        <v>201</v>
      </c>
      <c r="G1577" s="6" t="s">
        <v>130</v>
      </c>
      <c r="H1577" s="6" t="s">
        <v>1715</v>
      </c>
      <c r="I1577" s="27" t="n">
        <v>0</v>
      </c>
      <c r="J1577" s="27" t="n">
        <v>0</v>
      </c>
      <c r="K1577" s="27" t="n">
        <v>0.9</v>
      </c>
      <c r="L1577" s="28" t="n">
        <f aca="false">I1577+J1577</f>
        <v>0</v>
      </c>
      <c r="M1577" s="28" t="n">
        <f aca="false">L1577+K1577</f>
        <v>0.9</v>
      </c>
      <c r="N1577" s="22" t="str">
        <f aca="false">IF(I1577&gt;0,"Sí","No")</f>
        <v>No</v>
      </c>
      <c r="O1577" s="22" t="str">
        <f aca="false">IF(J1577&gt;0,"Sí","No")</f>
        <v>No</v>
      </c>
      <c r="P1577" s="22" t="str">
        <f aca="false">IF(K1577&gt;0,"Sí","No")</f>
        <v>Sí</v>
      </c>
      <c r="Q1577" s="22" t="str">
        <f aca="false">IF(OR(I1577&gt;0,J1577&gt;0),"Sí","No")</f>
        <v>No</v>
      </c>
      <c r="R1577" s="27"/>
      <c r="S1577" s="27"/>
      <c r="T1577" s="27"/>
      <c r="U1577" s="27"/>
      <c r="V1577" s="27"/>
      <c r="W1577" s="12" t="str">
        <f aca="false">IF(AND(I1577&gt;0,R1577&gt;0),(S1577-R1577)/R1577,"")</f>
        <v/>
      </c>
      <c r="X1577" s="12" t="str">
        <f aca="false">IF(AND(J1577&gt;0,T1577&gt;0),(U1577-T1577)/T1577,"")</f>
        <v/>
      </c>
      <c r="Y1577" s="12" t="str">
        <f aca="false">IF(AND(K1577&gt;0,V1577&gt;0),(V1577-Resumen!$B$7)/Resumen!$B$7,"")</f>
        <v/>
      </c>
      <c r="Z1577" s="28" t="str">
        <f aca="false">IF(AND(K1577&gt;0,I1577&gt;0,V1577&gt;0,S1577&gt;0),V1577-S1577,"")</f>
        <v/>
      </c>
      <c r="AA1577" s="12" t="str">
        <f aca="false">IF(Z1577&lt;&gt;"",Z1577/S1577,"")</f>
        <v/>
      </c>
      <c r="AB1577" s="28" t="str">
        <f aca="false">IF(AND(K1577&gt;0,J1577&gt;0,V1577&gt;0,U1577&gt;0),V1577-U1577,"")</f>
        <v/>
      </c>
      <c r="AC1577" s="12" t="str">
        <f aca="false">IF(AB1577&lt;&gt;"",AB1577/U1577,"")</f>
        <v/>
      </c>
      <c r="AD1577" s="27" t="n">
        <v>0</v>
      </c>
      <c r="AE1577" s="27" t="n">
        <v>0</v>
      </c>
      <c r="AF1577" s="27" t="n">
        <v>0</v>
      </c>
      <c r="AG1577" s="28" t="n">
        <f aca="false">AD1577+AE1577+AF1577</f>
        <v>0</v>
      </c>
      <c r="AH1577" s="12" t="str">
        <f aca="false">IF(AG1577&gt;0,AD1577/AG1577,"")</f>
        <v/>
      </c>
      <c r="AI1577" s="27" t="n">
        <v>0</v>
      </c>
      <c r="AJ1577" s="27" t="n">
        <v>0</v>
      </c>
      <c r="AK1577" s="27" t="n">
        <v>0</v>
      </c>
      <c r="AL1577" s="22" t="str">
        <f aca="false">IF(OR(AJ1577&gt;0,AK1577&gt;0),"Sí","No")</f>
        <v>No</v>
      </c>
      <c r="AM1577" s="6"/>
      <c r="AN1577" s="6"/>
      <c r="AO1577" s="12" t="n">
        <f aca="false">IF(M1577&gt;0,K1577/M1577,"")</f>
        <v>1</v>
      </c>
      <c r="AP1577" s="22" t="str">
        <f aca="false">IF(M1577&gt;=Resumen!$B$5,"Alto","Bajo")</f>
        <v>Bajo</v>
      </c>
      <c r="AQ1577" s="22" t="str">
        <f aca="false">IF(AO1577&gt;=Resumen!$B$28,"Alto","Bajo")</f>
        <v>Alto</v>
      </c>
      <c r="AR1577" s="22" t="str">
        <f aca="false">AP1577&amp;" Potencial / "&amp;AQ1577&amp;" Share"</f>
        <v>Bajo Potencial / Alto Share</v>
      </c>
      <c r="AS1577" s="22" t="str">
        <f aca="false">IF(Q1577="Sí",IF(AO1577&gt;=Resumen!$B$29,"Alto","Bajo"),"")</f>
        <v/>
      </c>
      <c r="AT1577" s="22" t="str">
        <f aca="false">IF(AS1577&lt;&gt;"",AP1577&amp;" Potencial / "&amp;AS1577&amp;" Share","")</f>
        <v/>
      </c>
      <c r="AU1577" s="22" t="str">
        <f aca="false">IF(AH1577="","Sin dato",IF(AH1577-AO1577&gt;Resumen!$B$6,"Sobre-exhibido",IF(AO1577-AH1577&gt;Resumen!$B$6,"Sub-exhibido","En línea")))</f>
        <v>Sin dato</v>
      </c>
      <c r="AV1577" s="22" t="str">
        <f aca="false">IF(AT1577="","",IF(AT1577="Alto Potencial / Bajo Share",1,IF(AT1577="Alto Potencial / Alto Share",2,IF(AT1577="Bajo Potencial / Alto Share",3,4))))</f>
        <v/>
      </c>
      <c r="AW1577" s="22" t="str">
        <f aca="false">IF(Q1577="No","Sin competencia directa",IF(AV1577=1,"1 - Foco Conquista (Alto Pot / Bajo Share)",IF(AV1577=2,"2 - Foco Defensa (Alto Pot / Alto Share)",IF(AV1577=3,"3 - Monitoreo (Bajo Pot / Alto Share)","4 - Baja Prioridad (Bajo Pot / Bajo Share)"))))</f>
        <v>Sin competencia directa</v>
      </c>
      <c r="AX1577" s="12" t="str">
        <f aca="false">IF(OR(IFERROR(AND(W1577&lt;&gt;"",Y1577&lt;&gt;"",Y1577-W1577&gt;Resumen!$B$8),FALSE()),IFERROR(AND(X1577&lt;&gt;"",Y1577&lt;&gt;"",Y1577-X1577&gt;Resumen!$B$8),FALSE())),MAX(IF(IFERROR(AND(W1577&lt;&gt;"",Y1577&lt;&gt;"",Y1577-W1577&gt;Resumen!$B$8),FALSE()),Y1577-W1577,0),IF(IFERROR(AND(X1577&lt;&gt;"",Y1577&lt;&gt;"",Y1577-X1577&gt;Resumen!$B$8),FALSE()),Y1577-X1577,0)),"")</f>
        <v/>
      </c>
      <c r="AY1577" s="22" t="str">
        <f aca="false">IF(OR(IFERROR(AND(W1577&lt;&gt;"",Y1577&lt;&gt;"",Y1577-W1577&gt;Resumen!$B$8),FALSE()),IFERROR(AND(X1577&lt;&gt;"",Y1577&lt;&gt;"",Y1577-X1577&gt;Resumen!$B$8),FALSE())),TRIM("Lays tiene mayor markup que "&amp;IF(IFERROR(AND(W1577&lt;&gt;"",Y1577&lt;&gt;"",Y1577-W1577&gt;Resumen!$B$8),FALSE()),"Quento ","")&amp;IF(IFERROR(AND(X1577&lt;&gt;"",Y1577&lt;&gt;"",Y1577-X1577&gt;Resumen!$B$8),FALSE()),"Julicroc ","")&amp;"en este PDV"),"")</f>
        <v/>
      </c>
      <c r="AZ1577" s="22" t="str">
        <f aca="false">IF(COUNTIF('Plan Pehuamar - Lista'!$A$2:$A$167,A1577)&gt;0,"Sí","No")</f>
        <v>No</v>
      </c>
      <c r="BA1577" s="22" t="str">
        <f aca="false">IF(COUNTIF('Plan Combo 9+1'!$A$2:$A$226,A1577)&gt;0,"Sí","No")</f>
        <v>No</v>
      </c>
      <c r="BB1577" s="22" t="str">
        <f aca="false">IF(AH1577="","No",IF(BA1577="Sí",IF((AO1577-AH1577)&gt;Resumen!$B$6,"Sí","No"),IF((AO1577-AH1577)&gt;=Resumen!$B$132,"Sí","No")))</f>
        <v>No</v>
      </c>
      <c r="BC1577" s="22" t="str">
        <f aca="false">IF(AND(N1577="Sí",AL1577="Sí",AI1577=0),"Sí","No")</f>
        <v>No</v>
      </c>
      <c r="BD1577" s="22" t="str">
        <f aca="false">IF(COUNTIF('Plan 9+1 (con Pehuamar)'!$A$2:$A$227,A1577)&gt;0,"Sí","No")</f>
        <v>No</v>
      </c>
    </row>
    <row r="1578" customFormat="false" ht="15" hidden="false" customHeight="true" outlineLevel="0" collapsed="false">
      <c r="A1578" s="6" t="n">
        <v>202656</v>
      </c>
      <c r="B1578" s="6" t="n">
        <v>11</v>
      </c>
      <c r="C1578" s="6" t="n">
        <v>1101</v>
      </c>
      <c r="D1578" s="6" t="s">
        <v>194</v>
      </c>
      <c r="E1578" s="6" t="s">
        <v>1745</v>
      </c>
      <c r="F1578" s="6" t="s">
        <v>196</v>
      </c>
      <c r="G1578" s="6" t="s">
        <v>130</v>
      </c>
      <c r="H1578" s="6" t="s">
        <v>1715</v>
      </c>
      <c r="I1578" s="27" t="n">
        <v>0</v>
      </c>
      <c r="J1578" s="27" t="n">
        <v>0</v>
      </c>
      <c r="K1578" s="27" t="n">
        <v>2.1</v>
      </c>
      <c r="L1578" s="28" t="n">
        <f aca="false">I1578+J1578</f>
        <v>0</v>
      </c>
      <c r="M1578" s="28" t="n">
        <f aca="false">L1578+K1578</f>
        <v>2.1</v>
      </c>
      <c r="N1578" s="22" t="str">
        <f aca="false">IF(I1578&gt;0,"Sí","No")</f>
        <v>No</v>
      </c>
      <c r="O1578" s="22" t="str">
        <f aca="false">IF(J1578&gt;0,"Sí","No")</f>
        <v>No</v>
      </c>
      <c r="P1578" s="22" t="str">
        <f aca="false">IF(K1578&gt;0,"Sí","No")</f>
        <v>Sí</v>
      </c>
      <c r="Q1578" s="22" t="str">
        <f aca="false">IF(OR(I1578&gt;0,J1578&gt;0),"Sí","No")</f>
        <v>No</v>
      </c>
      <c r="R1578" s="27"/>
      <c r="S1578" s="27"/>
      <c r="T1578" s="27"/>
      <c r="U1578" s="27"/>
      <c r="V1578" s="27"/>
      <c r="W1578" s="12" t="str">
        <f aca="false">IF(AND(I1578&gt;0,R1578&gt;0),(S1578-R1578)/R1578,"")</f>
        <v/>
      </c>
      <c r="X1578" s="12" t="str">
        <f aca="false">IF(AND(J1578&gt;0,T1578&gt;0),(U1578-T1578)/T1578,"")</f>
        <v/>
      </c>
      <c r="Y1578" s="12" t="str">
        <f aca="false">IF(AND(K1578&gt;0,V1578&gt;0),(V1578-Resumen!$B$7)/Resumen!$B$7,"")</f>
        <v/>
      </c>
      <c r="Z1578" s="28" t="str">
        <f aca="false">IF(AND(K1578&gt;0,I1578&gt;0,V1578&gt;0,S1578&gt;0),V1578-S1578,"")</f>
        <v/>
      </c>
      <c r="AA1578" s="12" t="str">
        <f aca="false">IF(Z1578&lt;&gt;"",Z1578/S1578,"")</f>
        <v/>
      </c>
      <c r="AB1578" s="28" t="str">
        <f aca="false">IF(AND(K1578&gt;0,J1578&gt;0,V1578&gt;0,U1578&gt;0),V1578-U1578,"")</f>
        <v/>
      </c>
      <c r="AC1578" s="12" t="str">
        <f aca="false">IF(AB1578&lt;&gt;"",AB1578/U1578,"")</f>
        <v/>
      </c>
      <c r="AD1578" s="27" t="n">
        <v>0</v>
      </c>
      <c r="AE1578" s="27" t="n">
        <v>0</v>
      </c>
      <c r="AF1578" s="27" t="n">
        <v>0</v>
      </c>
      <c r="AG1578" s="28" t="n">
        <f aca="false">AD1578+AE1578+AF1578</f>
        <v>0</v>
      </c>
      <c r="AH1578" s="12" t="str">
        <f aca="false">IF(AG1578&gt;0,AD1578/AG1578,"")</f>
        <v/>
      </c>
      <c r="AI1578" s="27" t="n">
        <v>0</v>
      </c>
      <c r="AJ1578" s="27" t="n">
        <v>0</v>
      </c>
      <c r="AK1578" s="27" t="n">
        <v>0</v>
      </c>
      <c r="AL1578" s="22" t="str">
        <f aca="false">IF(OR(AJ1578&gt;0,AK1578&gt;0),"Sí","No")</f>
        <v>No</v>
      </c>
      <c r="AM1578" s="6"/>
      <c r="AN1578" s="6"/>
      <c r="AO1578" s="12" t="n">
        <f aca="false">IF(M1578&gt;0,K1578/M1578,"")</f>
        <v>1</v>
      </c>
      <c r="AP1578" s="22" t="str">
        <f aca="false">IF(M1578&gt;=Resumen!$B$5,"Alto","Bajo")</f>
        <v>Bajo</v>
      </c>
      <c r="AQ1578" s="22" t="str">
        <f aca="false">IF(AO1578&gt;=Resumen!$B$28,"Alto","Bajo")</f>
        <v>Alto</v>
      </c>
      <c r="AR1578" s="22" t="str">
        <f aca="false">AP1578&amp;" Potencial / "&amp;AQ1578&amp;" Share"</f>
        <v>Bajo Potencial / Alto Share</v>
      </c>
      <c r="AS1578" s="22" t="str">
        <f aca="false">IF(Q1578="Sí",IF(AO1578&gt;=Resumen!$B$29,"Alto","Bajo"),"")</f>
        <v/>
      </c>
      <c r="AT1578" s="22" t="str">
        <f aca="false">IF(AS1578&lt;&gt;"",AP1578&amp;" Potencial / "&amp;AS1578&amp;" Share","")</f>
        <v/>
      </c>
      <c r="AU1578" s="22" t="str">
        <f aca="false">IF(AH1578="","Sin dato",IF(AH1578-AO1578&gt;Resumen!$B$6,"Sobre-exhibido",IF(AO1578-AH1578&gt;Resumen!$B$6,"Sub-exhibido","En línea")))</f>
        <v>Sin dato</v>
      </c>
      <c r="AV1578" s="22" t="str">
        <f aca="false">IF(AT1578="","",IF(AT1578="Alto Potencial / Bajo Share",1,IF(AT1578="Alto Potencial / Alto Share",2,IF(AT1578="Bajo Potencial / Alto Share",3,4))))</f>
        <v/>
      </c>
      <c r="AW1578" s="22" t="str">
        <f aca="false">IF(Q1578="No","Sin competencia directa",IF(AV1578=1,"1 - Foco Conquista (Alto Pot / Bajo Share)",IF(AV1578=2,"2 - Foco Defensa (Alto Pot / Alto Share)",IF(AV1578=3,"3 - Monitoreo (Bajo Pot / Alto Share)","4 - Baja Prioridad (Bajo Pot / Bajo Share)"))))</f>
        <v>Sin competencia directa</v>
      </c>
      <c r="AX1578" s="12" t="str">
        <f aca="false">IF(OR(IFERROR(AND(W1578&lt;&gt;"",Y1578&lt;&gt;"",Y1578-W1578&gt;Resumen!$B$8),FALSE()),IFERROR(AND(X1578&lt;&gt;"",Y1578&lt;&gt;"",Y1578-X1578&gt;Resumen!$B$8),FALSE())),MAX(IF(IFERROR(AND(W1578&lt;&gt;"",Y1578&lt;&gt;"",Y1578-W1578&gt;Resumen!$B$8),FALSE()),Y1578-W1578,0),IF(IFERROR(AND(X1578&lt;&gt;"",Y1578&lt;&gt;"",Y1578-X1578&gt;Resumen!$B$8),FALSE()),Y1578-X1578,0)),"")</f>
        <v/>
      </c>
      <c r="AY1578" s="22" t="str">
        <f aca="false">IF(OR(IFERROR(AND(W1578&lt;&gt;"",Y1578&lt;&gt;"",Y1578-W1578&gt;Resumen!$B$8),FALSE()),IFERROR(AND(X1578&lt;&gt;"",Y1578&lt;&gt;"",Y1578-X1578&gt;Resumen!$B$8),FALSE())),TRIM("Lays tiene mayor markup que "&amp;IF(IFERROR(AND(W1578&lt;&gt;"",Y1578&lt;&gt;"",Y1578-W1578&gt;Resumen!$B$8),FALSE()),"Quento ","")&amp;IF(IFERROR(AND(X1578&lt;&gt;"",Y1578&lt;&gt;"",Y1578-X1578&gt;Resumen!$B$8),FALSE()),"Julicroc ","")&amp;"en este PDV"),"")</f>
        <v/>
      </c>
      <c r="AZ1578" s="22" t="str">
        <f aca="false">IF(COUNTIF('Plan Pehuamar - Lista'!$A$2:$A$167,A1578)&gt;0,"Sí","No")</f>
        <v>No</v>
      </c>
      <c r="BA1578" s="22" t="str">
        <f aca="false">IF(COUNTIF('Plan Combo 9+1'!$A$2:$A$226,A1578)&gt;0,"Sí","No")</f>
        <v>No</v>
      </c>
      <c r="BB1578" s="22" t="str">
        <f aca="false">IF(AH1578="","No",IF(BA1578="Sí",IF((AO1578-AH1578)&gt;Resumen!$B$6,"Sí","No"),IF((AO1578-AH1578)&gt;=Resumen!$B$132,"Sí","No")))</f>
        <v>No</v>
      </c>
      <c r="BC1578" s="22" t="str">
        <f aca="false">IF(AND(N1578="Sí",AL1578="Sí",AI1578=0),"Sí","No")</f>
        <v>No</v>
      </c>
      <c r="BD1578" s="22" t="str">
        <f aca="false">IF(COUNTIF('Plan 9+1 (con Pehuamar)'!$A$2:$A$227,A1578)&gt;0,"Sí","No")</f>
        <v>No</v>
      </c>
    </row>
    <row r="1579" customFormat="false" ht="15" hidden="false" customHeight="true" outlineLevel="0" collapsed="false">
      <c r="A1579" s="6" t="n">
        <v>202743</v>
      </c>
      <c r="B1579" s="6" t="n">
        <v>11</v>
      </c>
      <c r="C1579" s="6" t="n">
        <v>1101</v>
      </c>
      <c r="D1579" s="6" t="s">
        <v>194</v>
      </c>
      <c r="E1579" s="6" t="s">
        <v>1746</v>
      </c>
      <c r="F1579" s="6" t="s">
        <v>196</v>
      </c>
      <c r="G1579" s="6" t="s">
        <v>130</v>
      </c>
      <c r="H1579" s="6" t="s">
        <v>1715</v>
      </c>
      <c r="I1579" s="27" t="n">
        <v>10</v>
      </c>
      <c r="J1579" s="27" t="n">
        <v>20</v>
      </c>
      <c r="K1579" s="27" t="n">
        <v>10</v>
      </c>
      <c r="L1579" s="28" t="n">
        <f aca="false">I1579+J1579</f>
        <v>30</v>
      </c>
      <c r="M1579" s="28" t="n">
        <f aca="false">L1579+K1579</f>
        <v>40</v>
      </c>
      <c r="N1579" s="22" t="str">
        <f aca="false">IF(I1579&gt;0,"Sí","No")</f>
        <v>Sí</v>
      </c>
      <c r="O1579" s="22" t="str">
        <f aca="false">IF(J1579&gt;0,"Sí","No")</f>
        <v>Sí</v>
      </c>
      <c r="P1579" s="22" t="str">
        <f aca="false">IF(K1579&gt;0,"Sí","No")</f>
        <v>Sí</v>
      </c>
      <c r="Q1579" s="22" t="str">
        <f aca="false">IF(OR(I1579&gt;0,J1579&gt;0),"Sí","No")</f>
        <v>Sí</v>
      </c>
      <c r="R1579" s="27" t="n">
        <v>1750</v>
      </c>
      <c r="S1579" s="27" t="n">
        <v>2500</v>
      </c>
      <c r="T1579" s="27" t="n">
        <v>1397</v>
      </c>
      <c r="U1579" s="27" t="n">
        <v>2300</v>
      </c>
      <c r="V1579" s="27" t="n">
        <v>3600</v>
      </c>
      <c r="W1579" s="12" t="n">
        <f aca="false">IF(AND(I1579&gt;0,R1579&gt;0),(S1579-R1579)/R1579,"")</f>
        <v>0.428571428571429</v>
      </c>
      <c r="X1579" s="12" t="n">
        <f aca="false">IF(AND(J1579&gt;0,T1579&gt;0),(U1579-T1579)/T1579,"")</f>
        <v>0.64638511095204</v>
      </c>
      <c r="Y1579" s="12" t="n">
        <f aca="false">IF(AND(K1579&gt;0,V1579&gt;0),(V1579-Resumen!$B$7)/Resumen!$B$7,"")</f>
        <v>0.44</v>
      </c>
      <c r="Z1579" s="28" t="n">
        <f aca="false">IF(AND(K1579&gt;0,I1579&gt;0,V1579&gt;0,S1579&gt;0),V1579-S1579,"")</f>
        <v>1100</v>
      </c>
      <c r="AA1579" s="12" t="n">
        <f aca="false">IF(Z1579&lt;&gt;"",Z1579/S1579,"")</f>
        <v>0.44</v>
      </c>
      <c r="AB1579" s="28" t="n">
        <f aca="false">IF(AND(K1579&gt;0,J1579&gt;0,V1579&gt;0,U1579&gt;0),V1579-U1579,"")</f>
        <v>1300</v>
      </c>
      <c r="AC1579" s="12" t="n">
        <f aca="false">IF(AB1579&lt;&gt;"",AB1579/U1579,"")</f>
        <v>0.565217391304348</v>
      </c>
      <c r="AD1579" s="27" t="n">
        <v>4</v>
      </c>
      <c r="AE1579" s="27" t="n">
        <v>5</v>
      </c>
      <c r="AF1579" s="27" t="n">
        <v>2</v>
      </c>
      <c r="AG1579" s="28" t="n">
        <f aca="false">AD1579+AE1579+AF1579</f>
        <v>11</v>
      </c>
      <c r="AH1579" s="12" t="n">
        <f aca="false">IF(AG1579&gt;0,AD1579/AG1579,"")</f>
        <v>0.363636363636364</v>
      </c>
      <c r="AI1579" s="27" t="n">
        <v>1</v>
      </c>
      <c r="AJ1579" s="27" t="n">
        <v>0</v>
      </c>
      <c r="AK1579" s="27" t="n">
        <v>1</v>
      </c>
      <c r="AL1579" s="22" t="str">
        <f aca="false">IF(OR(AJ1579&gt;0,AK1579&gt;0),"Sí","No")</f>
        <v>Sí</v>
      </c>
      <c r="AM1579" s="6" t="s">
        <v>198</v>
      </c>
      <c r="AN1579" s="6" t="s">
        <v>198</v>
      </c>
      <c r="AO1579" s="12" t="n">
        <f aca="false">IF(M1579&gt;0,K1579/M1579,"")</f>
        <v>0.25</v>
      </c>
      <c r="AP1579" s="22" t="str">
        <f aca="false">IF(M1579&gt;=Resumen!$B$5,"Alto","Bajo")</f>
        <v>Alto</v>
      </c>
      <c r="AQ1579" s="22" t="str">
        <f aca="false">IF(AO1579&gt;=Resumen!$B$28,"Alto","Bajo")</f>
        <v>Bajo</v>
      </c>
      <c r="AR1579" s="22" t="str">
        <f aca="false">AP1579&amp;" Potencial / "&amp;AQ1579&amp;" Share"</f>
        <v>Alto Potencial / Bajo Share</v>
      </c>
      <c r="AS1579" s="22" t="str">
        <f aca="false">IF(Q1579="Sí",IF(AO1579&gt;=Resumen!$B$29,"Alto","Bajo"),"")</f>
        <v>Bajo</v>
      </c>
      <c r="AT1579" s="22" t="str">
        <f aca="false">IF(AS1579&lt;&gt;"",AP1579&amp;" Potencial / "&amp;AS1579&amp;" Share","")</f>
        <v>Alto Potencial / Bajo Share</v>
      </c>
      <c r="AU1579" s="22" t="str">
        <f aca="false">IF(AH1579="","Sin dato",IF(AH1579-AO1579&gt;Resumen!$B$6,"Sobre-exhibido",IF(AO1579-AH1579&gt;Resumen!$B$6,"Sub-exhibido","En línea")))</f>
        <v>Sobre-exhibido</v>
      </c>
      <c r="AV1579" s="22" t="n">
        <f aca="false">IF(AT1579="","",IF(AT1579="Alto Potencial / Bajo Share",1,IF(AT1579="Alto Potencial / Alto Share",2,IF(AT1579="Bajo Potencial / Alto Share",3,4))))</f>
        <v>1</v>
      </c>
      <c r="AW1579" s="22" t="str">
        <f aca="false">IF(Q1579="No","Sin competencia directa",IF(AV1579=1,"1 - Foco Conquista (Alto Pot / Bajo Share)",IF(AV1579=2,"2 - Foco Defensa (Alto Pot / Alto Share)",IF(AV1579=3,"3 - Monitoreo (Bajo Pot / Alto Share)","4 - Baja Prioridad (Bajo Pot / Bajo Share)"))))</f>
        <v>1 - Foco Conquista (Alto Pot / Bajo Share)</v>
      </c>
      <c r="AX1579" s="12" t="str">
        <f aca="false">IF(OR(IFERROR(AND(W1579&lt;&gt;"",Y1579&lt;&gt;"",Y1579-W1579&gt;Resumen!$B$8),FALSE()),IFERROR(AND(X1579&lt;&gt;"",Y1579&lt;&gt;"",Y1579-X1579&gt;Resumen!$B$8),FALSE())),MAX(IF(IFERROR(AND(W1579&lt;&gt;"",Y1579&lt;&gt;"",Y1579-W1579&gt;Resumen!$B$8),FALSE()),Y1579-W1579,0),IF(IFERROR(AND(X1579&lt;&gt;"",Y1579&lt;&gt;"",Y1579-X1579&gt;Resumen!$B$8),FALSE()),Y1579-X1579,0)),"")</f>
        <v/>
      </c>
      <c r="AY1579" s="22" t="str">
        <f aca="false">IF(OR(IFERROR(AND(W1579&lt;&gt;"",Y1579&lt;&gt;"",Y1579-W1579&gt;Resumen!$B$8),FALSE()),IFERROR(AND(X1579&lt;&gt;"",Y1579&lt;&gt;"",Y1579-X1579&gt;Resumen!$B$8),FALSE())),TRIM("Lays tiene mayor markup que "&amp;IF(IFERROR(AND(W1579&lt;&gt;"",Y1579&lt;&gt;"",Y1579-W1579&gt;Resumen!$B$8),FALSE()),"Quento ","")&amp;IF(IFERROR(AND(X1579&lt;&gt;"",Y1579&lt;&gt;"",Y1579-X1579&gt;Resumen!$B$8),FALSE()),"Julicroc ","")&amp;"en este PDV"),"")</f>
        <v/>
      </c>
      <c r="AZ1579" s="22" t="str">
        <f aca="false">IF(COUNTIF('Plan Pehuamar - Lista'!$A$2:$A$167,A1579)&gt;0,"Sí","No")</f>
        <v>No</v>
      </c>
      <c r="BA1579" s="22" t="str">
        <f aca="false">IF(COUNTIF('Plan Combo 9+1'!$A$2:$A$226,A1579)&gt;0,"Sí","No")</f>
        <v>No</v>
      </c>
      <c r="BB1579" s="22" t="str">
        <f aca="false">IF(AH1579="","No",IF(BA1579="Sí",IF((AO1579-AH1579)&gt;Resumen!$B$6,"Sí","No"),IF((AO1579-AH1579)&gt;=Resumen!$B$132,"Sí","No")))</f>
        <v>No</v>
      </c>
      <c r="BC1579" s="22" t="str">
        <f aca="false">IF(AND(N1579="Sí",AL1579="Sí",AI1579=0),"Sí","No")</f>
        <v>No</v>
      </c>
      <c r="BD1579" s="22" t="str">
        <f aca="false">IF(COUNTIF('Plan 9+1 (con Pehuamar)'!$A$2:$A$227,A1579)&gt;0,"Sí","No")</f>
        <v>Sí</v>
      </c>
    </row>
    <row r="1580" customFormat="false" ht="15" hidden="false" customHeight="true" outlineLevel="0" collapsed="false">
      <c r="A1580" s="6" t="n">
        <v>202756</v>
      </c>
      <c r="B1580" s="6" t="n">
        <v>11</v>
      </c>
      <c r="C1580" s="6" t="n">
        <v>1101</v>
      </c>
      <c r="D1580" s="6" t="s">
        <v>194</v>
      </c>
      <c r="E1580" s="6" t="s">
        <v>1747</v>
      </c>
      <c r="F1580" s="6" t="s">
        <v>201</v>
      </c>
      <c r="G1580" s="6" t="s">
        <v>130</v>
      </c>
      <c r="H1580" s="6" t="s">
        <v>1715</v>
      </c>
      <c r="I1580" s="27" t="n">
        <v>10</v>
      </c>
      <c r="J1580" s="27" t="n">
        <v>12</v>
      </c>
      <c r="K1580" s="27" t="n">
        <v>6</v>
      </c>
      <c r="L1580" s="28" t="n">
        <f aca="false">I1580+J1580</f>
        <v>22</v>
      </c>
      <c r="M1580" s="28" t="n">
        <f aca="false">L1580+K1580</f>
        <v>28</v>
      </c>
      <c r="N1580" s="22" t="str">
        <f aca="false">IF(I1580&gt;0,"Sí","No")</f>
        <v>Sí</v>
      </c>
      <c r="O1580" s="22" t="str">
        <f aca="false">IF(J1580&gt;0,"Sí","No")</f>
        <v>Sí</v>
      </c>
      <c r="P1580" s="22" t="str">
        <f aca="false">IF(K1580&gt;0,"Sí","No")</f>
        <v>Sí</v>
      </c>
      <c r="Q1580" s="22" t="str">
        <f aca="false">IF(OR(I1580&gt;0,J1580&gt;0),"Sí","No")</f>
        <v>Sí</v>
      </c>
      <c r="R1580" s="27" t="n">
        <v>1750</v>
      </c>
      <c r="S1580" s="27" t="n">
        <v>2500</v>
      </c>
      <c r="T1580" s="27" t="n">
        <v>1085</v>
      </c>
      <c r="U1580" s="27" t="n">
        <v>2100</v>
      </c>
      <c r="V1580" s="27" t="n">
        <v>3700</v>
      </c>
      <c r="W1580" s="12" t="n">
        <f aca="false">IF(AND(I1580&gt;0,R1580&gt;0),(S1580-R1580)/R1580,"")</f>
        <v>0.428571428571429</v>
      </c>
      <c r="X1580" s="12" t="n">
        <f aca="false">IF(AND(J1580&gt;0,T1580&gt;0),(U1580-T1580)/T1580,"")</f>
        <v>0.935483870967742</v>
      </c>
      <c r="Y1580" s="12" t="n">
        <f aca="false">IF(AND(K1580&gt;0,V1580&gt;0),(V1580-Resumen!$B$7)/Resumen!$B$7,"")</f>
        <v>0.48</v>
      </c>
      <c r="Z1580" s="28" t="n">
        <f aca="false">IF(AND(K1580&gt;0,I1580&gt;0,V1580&gt;0,S1580&gt;0),V1580-S1580,"")</f>
        <v>1200</v>
      </c>
      <c r="AA1580" s="12" t="n">
        <f aca="false">IF(Z1580&lt;&gt;"",Z1580/S1580,"")</f>
        <v>0.48</v>
      </c>
      <c r="AB1580" s="28" t="n">
        <f aca="false">IF(AND(K1580&gt;0,J1580&gt;0,V1580&gt;0,U1580&gt;0),V1580-U1580,"")</f>
        <v>1600</v>
      </c>
      <c r="AC1580" s="12" t="n">
        <f aca="false">IF(AB1580&lt;&gt;"",AB1580/U1580,"")</f>
        <v>0.761904761904762</v>
      </c>
      <c r="AD1580" s="27" t="n">
        <v>3</v>
      </c>
      <c r="AE1580" s="27" t="n">
        <v>5</v>
      </c>
      <c r="AF1580" s="27" t="n">
        <v>4</v>
      </c>
      <c r="AG1580" s="28" t="n">
        <f aca="false">AD1580+AE1580+AF1580</f>
        <v>12</v>
      </c>
      <c r="AH1580" s="12" t="n">
        <f aca="false">IF(AG1580&gt;0,AD1580/AG1580,"")</f>
        <v>0.25</v>
      </c>
      <c r="AI1580" s="27" t="n">
        <v>0</v>
      </c>
      <c r="AJ1580" s="27" t="n">
        <v>0</v>
      </c>
      <c r="AK1580" s="27" t="n">
        <v>0</v>
      </c>
      <c r="AL1580" s="22" t="str">
        <f aca="false">IF(OR(AJ1580&gt;0,AK1580&gt;0),"Sí","No")</f>
        <v>No</v>
      </c>
      <c r="AM1580" s="6" t="s">
        <v>198</v>
      </c>
      <c r="AN1580" s="6" t="s">
        <v>198</v>
      </c>
      <c r="AO1580" s="12" t="n">
        <f aca="false">IF(M1580&gt;0,K1580/M1580,"")</f>
        <v>0.214285714285714</v>
      </c>
      <c r="AP1580" s="22" t="str">
        <f aca="false">IF(M1580&gt;=Resumen!$B$5,"Alto","Bajo")</f>
        <v>Bajo</v>
      </c>
      <c r="AQ1580" s="22" t="str">
        <f aca="false">IF(AO1580&gt;=Resumen!$B$28,"Alto","Bajo")</f>
        <v>Bajo</v>
      </c>
      <c r="AR1580" s="22" t="str">
        <f aca="false">AP1580&amp;" Potencial / "&amp;AQ1580&amp;" Share"</f>
        <v>Bajo Potencial / Bajo Share</v>
      </c>
      <c r="AS1580" s="22" t="str">
        <f aca="false">IF(Q1580="Sí",IF(AO1580&gt;=Resumen!$B$29,"Alto","Bajo"),"")</f>
        <v>Bajo</v>
      </c>
      <c r="AT1580" s="22" t="str">
        <f aca="false">IF(AS1580&lt;&gt;"",AP1580&amp;" Potencial / "&amp;AS1580&amp;" Share","")</f>
        <v>Bajo Potencial / Bajo Share</v>
      </c>
      <c r="AU1580" s="22" t="str">
        <f aca="false">IF(AH1580="","Sin dato",IF(AH1580-AO1580&gt;Resumen!$B$6,"Sobre-exhibido",IF(AO1580-AH1580&gt;Resumen!$B$6,"Sub-exhibido","En línea")))</f>
        <v>En línea</v>
      </c>
      <c r="AV1580" s="22" t="n">
        <f aca="false">IF(AT1580="","",IF(AT1580="Alto Potencial / Bajo Share",1,IF(AT1580="Alto Potencial / Alto Share",2,IF(AT1580="Bajo Potencial / Alto Share",3,4))))</f>
        <v>4</v>
      </c>
      <c r="AW1580" s="22" t="str">
        <f aca="false">IF(Q1580="No","Sin competencia directa",IF(AV1580=1,"1 - Foco Conquista (Alto Pot / Bajo Share)",IF(AV1580=2,"2 - Foco Defensa (Alto Pot / Alto Share)",IF(AV1580=3,"3 - Monitoreo (Bajo Pot / Alto Share)","4 - Baja Prioridad (Bajo Pot / Bajo Share)"))))</f>
        <v>4 - Baja Prioridad (Bajo Pot / Bajo Share)</v>
      </c>
      <c r="AX1580" s="12" t="n">
        <f aca="false">IF(OR(IFERROR(AND(W1580&lt;&gt;"",Y1580&lt;&gt;"",Y1580-W1580&gt;Resumen!$B$8),FALSE()),IFERROR(AND(X1580&lt;&gt;"",Y1580&lt;&gt;"",Y1580-X1580&gt;Resumen!$B$8),FALSE())),MAX(IF(IFERROR(AND(W1580&lt;&gt;"",Y1580&lt;&gt;"",Y1580-W1580&gt;Resumen!$B$8),FALSE()),Y1580-W1580,0),IF(IFERROR(AND(X1580&lt;&gt;"",Y1580&lt;&gt;"",Y1580-X1580&gt;Resumen!$B$8),FALSE()),Y1580-X1580,0)),"")</f>
        <v>0.0514285714285714</v>
      </c>
      <c r="AY1580" s="22" t="str">
        <f aca="false">IF(OR(IFERROR(AND(W1580&lt;&gt;"",Y1580&lt;&gt;"",Y1580-W1580&gt;Resumen!$B$8),FALSE()),IFERROR(AND(X1580&lt;&gt;"",Y1580&lt;&gt;"",Y1580-X1580&gt;Resumen!$B$8),FALSE())),TRIM("Lays tiene mayor markup que "&amp;IF(IFERROR(AND(W1580&lt;&gt;"",Y1580&lt;&gt;"",Y1580-W1580&gt;Resumen!$B$8),FALSE()),"Quento ","")&amp;IF(IFERROR(AND(X1580&lt;&gt;"",Y1580&lt;&gt;"",Y1580-X1580&gt;Resumen!$B$8),FALSE()),"Julicroc ","")&amp;"en este PDV"),"")</f>
        <v>Lays tiene mayor markup que Quento en este PDV</v>
      </c>
      <c r="AZ1580" s="22" t="str">
        <f aca="false">IF(COUNTIF('Plan Pehuamar - Lista'!$A$2:$A$167,A1580)&gt;0,"Sí","No")</f>
        <v>No</v>
      </c>
      <c r="BA1580" s="22" t="str">
        <f aca="false">IF(COUNTIF('Plan Combo 9+1'!$A$2:$A$226,A1580)&gt;0,"Sí","No")</f>
        <v>No</v>
      </c>
      <c r="BB1580" s="22" t="str">
        <f aca="false">IF(AH1580="","No",IF(BA1580="Sí",IF((AO1580-AH1580)&gt;Resumen!$B$6,"Sí","No"),IF((AO1580-AH1580)&gt;=Resumen!$B$132,"Sí","No")))</f>
        <v>No</v>
      </c>
      <c r="BC1580" s="22" t="str">
        <f aca="false">IF(AND(N1580="Sí",AL1580="Sí",AI1580=0),"Sí","No")</f>
        <v>No</v>
      </c>
      <c r="BD1580" s="22" t="str">
        <f aca="false">IF(COUNTIF('Plan 9+1 (con Pehuamar)'!$A$2:$A$227,A1580)&gt;0,"Sí","No")</f>
        <v>No</v>
      </c>
    </row>
    <row r="1581" customFormat="false" ht="15" hidden="false" customHeight="true" outlineLevel="0" collapsed="false">
      <c r="A1581" s="6" t="n">
        <v>200040</v>
      </c>
      <c r="B1581" s="6" t="n">
        <v>11</v>
      </c>
      <c r="C1581" s="6" t="n">
        <v>1102</v>
      </c>
      <c r="D1581" s="6" t="s">
        <v>254</v>
      </c>
      <c r="E1581" s="6" t="s">
        <v>1748</v>
      </c>
      <c r="F1581" s="6" t="s">
        <v>196</v>
      </c>
      <c r="G1581" s="6" t="s">
        <v>130</v>
      </c>
      <c r="H1581" s="6" t="s">
        <v>1715</v>
      </c>
      <c r="I1581" s="27" t="n">
        <v>10</v>
      </c>
      <c r="J1581" s="27" t="n">
        <v>20</v>
      </c>
      <c r="K1581" s="27" t="n">
        <v>18</v>
      </c>
      <c r="L1581" s="28" t="n">
        <f aca="false">I1581+J1581</f>
        <v>30</v>
      </c>
      <c r="M1581" s="28" t="n">
        <f aca="false">L1581+K1581</f>
        <v>48</v>
      </c>
      <c r="N1581" s="22" t="str">
        <f aca="false">IF(I1581&gt;0,"Sí","No")</f>
        <v>Sí</v>
      </c>
      <c r="O1581" s="22" t="str">
        <f aca="false">IF(J1581&gt;0,"Sí","No")</f>
        <v>Sí</v>
      </c>
      <c r="P1581" s="22" t="str">
        <f aca="false">IF(K1581&gt;0,"Sí","No")</f>
        <v>Sí</v>
      </c>
      <c r="Q1581" s="22" t="str">
        <f aca="false">IF(OR(I1581&gt;0,J1581&gt;0),"Sí","No")</f>
        <v>Sí</v>
      </c>
      <c r="R1581" s="27" t="n">
        <v>1750</v>
      </c>
      <c r="S1581" s="27" t="n">
        <v>2500</v>
      </c>
      <c r="T1581" s="27" t="n">
        <v>1180</v>
      </c>
      <c r="U1581" s="27" t="n">
        <v>2000</v>
      </c>
      <c r="V1581" s="27" t="n">
        <v>3500</v>
      </c>
      <c r="W1581" s="12" t="n">
        <f aca="false">IF(AND(I1581&gt;0,R1581&gt;0),(S1581-R1581)/R1581,"")</f>
        <v>0.428571428571429</v>
      </c>
      <c r="X1581" s="12" t="n">
        <f aca="false">IF(AND(J1581&gt;0,T1581&gt;0),(U1581-T1581)/T1581,"")</f>
        <v>0.694915254237288</v>
      </c>
      <c r="Y1581" s="12" t="n">
        <f aca="false">IF(AND(K1581&gt;0,V1581&gt;0),(V1581-Resumen!$B$7)/Resumen!$B$7,"")</f>
        <v>0.4</v>
      </c>
      <c r="Z1581" s="28" t="n">
        <f aca="false">IF(AND(K1581&gt;0,I1581&gt;0,V1581&gt;0,S1581&gt;0),V1581-S1581,"")</f>
        <v>1000</v>
      </c>
      <c r="AA1581" s="12" t="n">
        <f aca="false">IF(Z1581&lt;&gt;"",Z1581/S1581,"")</f>
        <v>0.4</v>
      </c>
      <c r="AB1581" s="28" t="n">
        <f aca="false">IF(AND(K1581&gt;0,J1581&gt;0,V1581&gt;0,U1581&gt;0),V1581-U1581,"")</f>
        <v>1500</v>
      </c>
      <c r="AC1581" s="12" t="n">
        <f aca="false">IF(AB1581&lt;&gt;"",AB1581/U1581,"")</f>
        <v>0.75</v>
      </c>
      <c r="AD1581" s="27" t="n">
        <v>3</v>
      </c>
      <c r="AE1581" s="27" t="n">
        <v>5</v>
      </c>
      <c r="AF1581" s="27" t="n">
        <v>4</v>
      </c>
      <c r="AG1581" s="28" t="n">
        <f aca="false">AD1581+AE1581+AF1581</f>
        <v>12</v>
      </c>
      <c r="AH1581" s="12" t="n">
        <f aca="false">IF(AG1581&gt;0,AD1581/AG1581,"")</f>
        <v>0.25</v>
      </c>
      <c r="AI1581" s="27" t="n">
        <v>0</v>
      </c>
      <c r="AJ1581" s="27" t="n">
        <v>0</v>
      </c>
      <c r="AK1581" s="27" t="n">
        <v>0</v>
      </c>
      <c r="AL1581" s="22" t="str">
        <f aca="false">IF(OR(AJ1581&gt;0,AK1581&gt;0),"Sí","No")</f>
        <v>No</v>
      </c>
      <c r="AM1581" s="6" t="s">
        <v>198</v>
      </c>
      <c r="AN1581" s="6" t="s">
        <v>198</v>
      </c>
      <c r="AO1581" s="12" t="n">
        <f aca="false">IF(M1581&gt;0,K1581/M1581,"")</f>
        <v>0.375</v>
      </c>
      <c r="AP1581" s="22" t="str">
        <f aca="false">IF(M1581&gt;=Resumen!$B$5,"Alto","Bajo")</f>
        <v>Alto</v>
      </c>
      <c r="AQ1581" s="22" t="str">
        <f aca="false">IF(AO1581&gt;=Resumen!$B$28,"Alto","Bajo")</f>
        <v>Bajo</v>
      </c>
      <c r="AR1581" s="22" t="str">
        <f aca="false">AP1581&amp;" Potencial / "&amp;AQ1581&amp;" Share"</f>
        <v>Alto Potencial / Bajo Share</v>
      </c>
      <c r="AS1581" s="22" t="str">
        <f aca="false">IF(Q1581="Sí",IF(AO1581&gt;=Resumen!$B$29,"Alto","Bajo"),"")</f>
        <v>Bajo</v>
      </c>
      <c r="AT1581" s="22" t="str">
        <f aca="false">IF(AS1581&lt;&gt;"",AP1581&amp;" Potencial / "&amp;AS1581&amp;" Share","")</f>
        <v>Alto Potencial / Bajo Share</v>
      </c>
      <c r="AU1581" s="22" t="str">
        <f aca="false">IF(AH1581="","Sin dato",IF(AH1581-AO1581&gt;Resumen!$B$6,"Sobre-exhibido",IF(AO1581-AH1581&gt;Resumen!$B$6,"Sub-exhibido","En línea")))</f>
        <v>Sub-exhibido</v>
      </c>
      <c r="AV1581" s="22" t="n">
        <f aca="false">IF(AT1581="","",IF(AT1581="Alto Potencial / Bajo Share",1,IF(AT1581="Alto Potencial / Alto Share",2,IF(AT1581="Bajo Potencial / Alto Share",3,4))))</f>
        <v>1</v>
      </c>
      <c r="AW1581" s="22" t="str">
        <f aca="false">IF(Q1581="No","Sin competencia directa",IF(AV1581=1,"1 - Foco Conquista (Alto Pot / Bajo Share)",IF(AV1581=2,"2 - Foco Defensa (Alto Pot / Alto Share)",IF(AV1581=3,"3 - Monitoreo (Bajo Pot / Alto Share)","4 - Baja Prioridad (Bajo Pot / Bajo Share)"))))</f>
        <v>1 - Foco Conquista (Alto Pot / Bajo Share)</v>
      </c>
      <c r="AX1581" s="12" t="str">
        <f aca="false">IF(OR(IFERROR(AND(W1581&lt;&gt;"",Y1581&lt;&gt;"",Y1581-W1581&gt;Resumen!$B$8),FALSE()),IFERROR(AND(X1581&lt;&gt;"",Y1581&lt;&gt;"",Y1581-X1581&gt;Resumen!$B$8),FALSE())),MAX(IF(IFERROR(AND(W1581&lt;&gt;"",Y1581&lt;&gt;"",Y1581-W1581&gt;Resumen!$B$8),FALSE()),Y1581-W1581,0),IF(IFERROR(AND(X1581&lt;&gt;"",Y1581&lt;&gt;"",Y1581-X1581&gt;Resumen!$B$8),FALSE()),Y1581-X1581,0)),"")</f>
        <v/>
      </c>
      <c r="AY1581" s="22" t="str">
        <f aca="false">IF(OR(IFERROR(AND(W1581&lt;&gt;"",Y1581&lt;&gt;"",Y1581-W1581&gt;Resumen!$B$8),FALSE()),IFERROR(AND(X1581&lt;&gt;"",Y1581&lt;&gt;"",Y1581-X1581&gt;Resumen!$B$8),FALSE())),TRIM("Lays tiene mayor markup que "&amp;IF(IFERROR(AND(W1581&lt;&gt;"",Y1581&lt;&gt;"",Y1581-W1581&gt;Resumen!$B$8),FALSE()),"Quento ","")&amp;IF(IFERROR(AND(X1581&lt;&gt;"",Y1581&lt;&gt;"",Y1581-X1581&gt;Resumen!$B$8),FALSE()),"Julicroc ","")&amp;"en este PDV"),"")</f>
        <v/>
      </c>
      <c r="AZ1581" s="22" t="str">
        <f aca="false">IF(COUNTIF('Plan Pehuamar - Lista'!$A$2:$A$167,A1581)&gt;0,"Sí","No")</f>
        <v>No</v>
      </c>
      <c r="BA1581" s="22" t="str">
        <f aca="false">IF(COUNTIF('Plan Combo 9+1'!$A$2:$A$226,A1581)&gt;0,"Sí","No")</f>
        <v>No</v>
      </c>
      <c r="BB1581" s="22" t="str">
        <f aca="false">IF(AH1581="","No",IF(BA1581="Sí",IF((AO1581-AH1581)&gt;Resumen!$B$6,"Sí","No"),IF((AO1581-AH1581)&gt;=Resumen!$B$132,"Sí","No")))</f>
        <v>No</v>
      </c>
      <c r="BC1581" s="22" t="str">
        <f aca="false">IF(AND(N1581="Sí",AL1581="Sí",AI1581=0),"Sí","No")</f>
        <v>No</v>
      </c>
      <c r="BD1581" s="22" t="str">
        <f aca="false">IF(COUNTIF('Plan 9+1 (con Pehuamar)'!$A$2:$A$227,A1581)&gt;0,"Sí","No")</f>
        <v>No</v>
      </c>
    </row>
    <row r="1582" customFormat="false" ht="15" hidden="false" customHeight="true" outlineLevel="0" collapsed="false">
      <c r="A1582" s="6" t="n">
        <v>200105</v>
      </c>
      <c r="B1582" s="6" t="n">
        <v>11</v>
      </c>
      <c r="C1582" s="6" t="n">
        <v>1102</v>
      </c>
      <c r="D1582" s="6" t="s">
        <v>254</v>
      </c>
      <c r="E1582" s="6" t="s">
        <v>1749</v>
      </c>
      <c r="F1582" s="6" t="s">
        <v>206</v>
      </c>
      <c r="G1582" s="6" t="s">
        <v>130</v>
      </c>
      <c r="H1582" s="6" t="s">
        <v>1715</v>
      </c>
      <c r="I1582" s="27" t="n">
        <v>15</v>
      </c>
      <c r="J1582" s="27" t="n">
        <v>10</v>
      </c>
      <c r="K1582" s="27" t="n">
        <v>15</v>
      </c>
      <c r="L1582" s="28" t="n">
        <f aca="false">I1582+J1582</f>
        <v>25</v>
      </c>
      <c r="M1582" s="28" t="n">
        <f aca="false">L1582+K1582</f>
        <v>40</v>
      </c>
      <c r="N1582" s="22" t="str">
        <f aca="false">IF(I1582&gt;0,"Sí","No")</f>
        <v>Sí</v>
      </c>
      <c r="O1582" s="22" t="str">
        <f aca="false">IF(J1582&gt;0,"Sí","No")</f>
        <v>Sí</v>
      </c>
      <c r="P1582" s="22" t="str">
        <f aca="false">IF(K1582&gt;0,"Sí","No")</f>
        <v>Sí</v>
      </c>
      <c r="Q1582" s="22" t="str">
        <f aca="false">IF(OR(I1582&gt;0,J1582&gt;0),"Sí","No")</f>
        <v>Sí</v>
      </c>
      <c r="R1582" s="27" t="n">
        <v>1800</v>
      </c>
      <c r="S1582" s="27" t="n">
        <v>3100</v>
      </c>
      <c r="T1582" s="27" t="n">
        <v>1180</v>
      </c>
      <c r="U1582" s="27" t="n">
        <v>2500</v>
      </c>
      <c r="V1582" s="27" t="n">
        <v>3800</v>
      </c>
      <c r="W1582" s="12" t="n">
        <f aca="false">IF(AND(I1582&gt;0,R1582&gt;0),(S1582-R1582)/R1582,"")</f>
        <v>0.722222222222222</v>
      </c>
      <c r="X1582" s="12" t="n">
        <f aca="false">IF(AND(J1582&gt;0,T1582&gt;0),(U1582-T1582)/T1582,"")</f>
        <v>1.11864406779661</v>
      </c>
      <c r="Y1582" s="12" t="n">
        <f aca="false">IF(AND(K1582&gt;0,V1582&gt;0),(V1582-Resumen!$B$7)/Resumen!$B$7,"")</f>
        <v>0.52</v>
      </c>
      <c r="Z1582" s="28" t="n">
        <f aca="false">IF(AND(K1582&gt;0,I1582&gt;0,V1582&gt;0,S1582&gt;0),V1582-S1582,"")</f>
        <v>700</v>
      </c>
      <c r="AA1582" s="12" t="n">
        <f aca="false">IF(Z1582&lt;&gt;"",Z1582/S1582,"")</f>
        <v>0.225806451612903</v>
      </c>
      <c r="AB1582" s="28" t="n">
        <f aca="false">IF(AND(K1582&gt;0,J1582&gt;0,V1582&gt;0,U1582&gt;0),V1582-U1582,"")</f>
        <v>1300</v>
      </c>
      <c r="AC1582" s="12" t="n">
        <f aca="false">IF(AB1582&lt;&gt;"",AB1582/U1582,"")</f>
        <v>0.52</v>
      </c>
      <c r="AD1582" s="27" t="n">
        <v>4</v>
      </c>
      <c r="AE1582" s="27" t="n">
        <v>3</v>
      </c>
      <c r="AF1582" s="27" t="n">
        <v>2</v>
      </c>
      <c r="AG1582" s="28" t="n">
        <f aca="false">AD1582+AE1582+AF1582</f>
        <v>9</v>
      </c>
      <c r="AH1582" s="12" t="n">
        <f aca="false">IF(AG1582&gt;0,AD1582/AG1582,"")</f>
        <v>0.444444444444444</v>
      </c>
      <c r="AI1582" s="27" t="n">
        <v>1</v>
      </c>
      <c r="AJ1582" s="27" t="n">
        <v>1</v>
      </c>
      <c r="AK1582" s="27" t="n">
        <v>1</v>
      </c>
      <c r="AL1582" s="22" t="str">
        <f aca="false">IF(OR(AJ1582&gt;0,AK1582&gt;0),"Sí","No")</f>
        <v>Sí</v>
      </c>
      <c r="AM1582" s="6" t="s">
        <v>198</v>
      </c>
      <c r="AN1582" s="6" t="s">
        <v>198</v>
      </c>
      <c r="AO1582" s="12" t="n">
        <f aca="false">IF(M1582&gt;0,K1582/M1582,"")</f>
        <v>0.375</v>
      </c>
      <c r="AP1582" s="22" t="str">
        <f aca="false">IF(M1582&gt;=Resumen!$B$5,"Alto","Bajo")</f>
        <v>Alto</v>
      </c>
      <c r="AQ1582" s="22" t="str">
        <f aca="false">IF(AO1582&gt;=Resumen!$B$28,"Alto","Bajo")</f>
        <v>Bajo</v>
      </c>
      <c r="AR1582" s="22" t="str">
        <f aca="false">AP1582&amp;" Potencial / "&amp;AQ1582&amp;" Share"</f>
        <v>Alto Potencial / Bajo Share</v>
      </c>
      <c r="AS1582" s="22" t="str">
        <f aca="false">IF(Q1582="Sí",IF(AO1582&gt;=Resumen!$B$29,"Alto","Bajo"),"")</f>
        <v>Bajo</v>
      </c>
      <c r="AT1582" s="22" t="str">
        <f aca="false">IF(AS1582&lt;&gt;"",AP1582&amp;" Potencial / "&amp;AS1582&amp;" Share","")</f>
        <v>Alto Potencial / Bajo Share</v>
      </c>
      <c r="AU1582" s="22" t="str">
        <f aca="false">IF(AH1582="","Sin dato",IF(AH1582-AO1582&gt;Resumen!$B$6,"Sobre-exhibido",IF(AO1582-AH1582&gt;Resumen!$B$6,"Sub-exhibido","En línea")))</f>
        <v>Sobre-exhibido</v>
      </c>
      <c r="AV1582" s="22" t="n">
        <f aca="false">IF(AT1582="","",IF(AT1582="Alto Potencial / Bajo Share",1,IF(AT1582="Alto Potencial / Alto Share",2,IF(AT1582="Bajo Potencial / Alto Share",3,4))))</f>
        <v>1</v>
      </c>
      <c r="AW1582" s="22" t="str">
        <f aca="false">IF(Q1582="No","Sin competencia directa",IF(AV1582=1,"1 - Foco Conquista (Alto Pot / Bajo Share)",IF(AV1582=2,"2 - Foco Defensa (Alto Pot / Alto Share)",IF(AV1582=3,"3 - Monitoreo (Bajo Pot / Alto Share)","4 - Baja Prioridad (Bajo Pot / Bajo Share)"))))</f>
        <v>1 - Foco Conquista (Alto Pot / Bajo Share)</v>
      </c>
      <c r="AX1582" s="12" t="str">
        <f aca="false">IF(OR(IFERROR(AND(W1582&lt;&gt;"",Y1582&lt;&gt;"",Y1582-W1582&gt;Resumen!$B$8),FALSE()),IFERROR(AND(X1582&lt;&gt;"",Y1582&lt;&gt;"",Y1582-X1582&gt;Resumen!$B$8),FALSE())),MAX(IF(IFERROR(AND(W1582&lt;&gt;"",Y1582&lt;&gt;"",Y1582-W1582&gt;Resumen!$B$8),FALSE()),Y1582-W1582,0),IF(IFERROR(AND(X1582&lt;&gt;"",Y1582&lt;&gt;"",Y1582-X1582&gt;Resumen!$B$8),FALSE()),Y1582-X1582,0)),"")</f>
        <v/>
      </c>
      <c r="AY1582" s="22" t="str">
        <f aca="false">IF(OR(IFERROR(AND(W1582&lt;&gt;"",Y1582&lt;&gt;"",Y1582-W1582&gt;Resumen!$B$8),FALSE()),IFERROR(AND(X1582&lt;&gt;"",Y1582&lt;&gt;"",Y1582-X1582&gt;Resumen!$B$8),FALSE())),TRIM("Lays tiene mayor markup que "&amp;IF(IFERROR(AND(W1582&lt;&gt;"",Y1582&lt;&gt;"",Y1582-W1582&gt;Resumen!$B$8),FALSE()),"Quento ","")&amp;IF(IFERROR(AND(X1582&lt;&gt;"",Y1582&lt;&gt;"",Y1582-X1582&gt;Resumen!$B$8),FALSE()),"Julicroc ","")&amp;"en este PDV"),"")</f>
        <v/>
      </c>
      <c r="AZ1582" s="22" t="str">
        <f aca="false">IF(COUNTIF('Plan Pehuamar - Lista'!$A$2:$A$167,A1582)&gt;0,"Sí","No")</f>
        <v>No</v>
      </c>
      <c r="BA1582" s="22" t="str">
        <f aca="false">IF(COUNTIF('Plan Combo 9+1'!$A$2:$A$226,A1582)&gt;0,"Sí","No")</f>
        <v>No</v>
      </c>
      <c r="BB1582" s="22" t="str">
        <f aca="false">IF(AH1582="","No",IF(BA1582="Sí",IF((AO1582-AH1582)&gt;Resumen!$B$6,"Sí","No"),IF((AO1582-AH1582)&gt;=Resumen!$B$132,"Sí","No")))</f>
        <v>No</v>
      </c>
      <c r="BC1582" s="22" t="str">
        <f aca="false">IF(AND(N1582="Sí",AL1582="Sí",AI1582=0),"Sí","No")</f>
        <v>No</v>
      </c>
      <c r="BD1582" s="22" t="str">
        <f aca="false">IF(COUNTIF('Plan 9+1 (con Pehuamar)'!$A$2:$A$227,A1582)&gt;0,"Sí","No")</f>
        <v>No</v>
      </c>
    </row>
    <row r="1583" customFormat="false" ht="15" hidden="false" customHeight="true" outlineLevel="0" collapsed="false">
      <c r="A1583" s="6" t="n">
        <v>200106</v>
      </c>
      <c r="B1583" s="6" t="n">
        <v>11</v>
      </c>
      <c r="C1583" s="6" t="n">
        <v>1102</v>
      </c>
      <c r="D1583" s="6" t="s">
        <v>254</v>
      </c>
      <c r="E1583" s="6" t="s">
        <v>1750</v>
      </c>
      <c r="F1583" s="6" t="s">
        <v>196</v>
      </c>
      <c r="G1583" s="6" t="s">
        <v>130</v>
      </c>
      <c r="H1583" s="6" t="s">
        <v>1715</v>
      </c>
      <c r="I1583" s="27" t="n">
        <v>10</v>
      </c>
      <c r="J1583" s="27" t="n">
        <v>8</v>
      </c>
      <c r="K1583" s="27" t="n">
        <v>8</v>
      </c>
      <c r="L1583" s="28" t="n">
        <f aca="false">I1583+J1583</f>
        <v>18</v>
      </c>
      <c r="M1583" s="28" t="n">
        <f aca="false">L1583+K1583</f>
        <v>26</v>
      </c>
      <c r="N1583" s="22" t="str">
        <f aca="false">IF(I1583&gt;0,"Sí","No")</f>
        <v>Sí</v>
      </c>
      <c r="O1583" s="22" t="str">
        <f aca="false">IF(J1583&gt;0,"Sí","No")</f>
        <v>Sí</v>
      </c>
      <c r="P1583" s="22" t="str">
        <f aca="false">IF(K1583&gt;0,"Sí","No")</f>
        <v>Sí</v>
      </c>
      <c r="Q1583" s="22" t="str">
        <f aca="false">IF(OR(I1583&gt;0,J1583&gt;0),"Sí","No")</f>
        <v>Sí</v>
      </c>
      <c r="R1583" s="27" t="n">
        <v>1750</v>
      </c>
      <c r="S1583" s="27" t="n">
        <v>2500</v>
      </c>
      <c r="T1583" s="27" t="n">
        <v>1085</v>
      </c>
      <c r="U1583" s="27" t="n">
        <v>2000</v>
      </c>
      <c r="V1583" s="27" t="n">
        <v>3500</v>
      </c>
      <c r="W1583" s="12" t="n">
        <f aca="false">IF(AND(I1583&gt;0,R1583&gt;0),(S1583-R1583)/R1583,"")</f>
        <v>0.428571428571429</v>
      </c>
      <c r="X1583" s="12" t="n">
        <f aca="false">IF(AND(J1583&gt;0,T1583&gt;0),(U1583-T1583)/T1583,"")</f>
        <v>0.84331797235023</v>
      </c>
      <c r="Y1583" s="12" t="n">
        <f aca="false">IF(AND(K1583&gt;0,V1583&gt;0),(V1583-Resumen!$B$7)/Resumen!$B$7,"")</f>
        <v>0.4</v>
      </c>
      <c r="Z1583" s="28" t="n">
        <f aca="false">IF(AND(K1583&gt;0,I1583&gt;0,V1583&gt;0,S1583&gt;0),V1583-S1583,"")</f>
        <v>1000</v>
      </c>
      <c r="AA1583" s="12" t="n">
        <f aca="false">IF(Z1583&lt;&gt;"",Z1583/S1583,"")</f>
        <v>0.4</v>
      </c>
      <c r="AB1583" s="28" t="n">
        <f aca="false">IF(AND(K1583&gt;0,J1583&gt;0,V1583&gt;0,U1583&gt;0),V1583-U1583,"")</f>
        <v>1500</v>
      </c>
      <c r="AC1583" s="12" t="n">
        <f aca="false">IF(AB1583&lt;&gt;"",AB1583/U1583,"")</f>
        <v>0.75</v>
      </c>
      <c r="AD1583" s="27" t="n">
        <v>4</v>
      </c>
      <c r="AE1583" s="27" t="n">
        <v>5</v>
      </c>
      <c r="AF1583" s="27" t="n">
        <v>4</v>
      </c>
      <c r="AG1583" s="28" t="n">
        <f aca="false">AD1583+AE1583+AF1583</f>
        <v>13</v>
      </c>
      <c r="AH1583" s="12" t="n">
        <f aca="false">IF(AG1583&gt;0,AD1583/AG1583,"")</f>
        <v>0.307692307692308</v>
      </c>
      <c r="AI1583" s="27" t="n">
        <v>1</v>
      </c>
      <c r="AJ1583" s="27" t="n">
        <v>0</v>
      </c>
      <c r="AK1583" s="27" t="n">
        <v>0</v>
      </c>
      <c r="AL1583" s="22" t="str">
        <f aca="false">IF(OR(AJ1583&gt;0,AK1583&gt;0),"Sí","No")</f>
        <v>No</v>
      </c>
      <c r="AM1583" s="6" t="s">
        <v>198</v>
      </c>
      <c r="AN1583" s="6" t="s">
        <v>198</v>
      </c>
      <c r="AO1583" s="12" t="n">
        <f aca="false">IF(M1583&gt;0,K1583/M1583,"")</f>
        <v>0.307692307692308</v>
      </c>
      <c r="AP1583" s="22" t="str">
        <f aca="false">IF(M1583&gt;=Resumen!$B$5,"Alto","Bajo")</f>
        <v>Bajo</v>
      </c>
      <c r="AQ1583" s="22" t="str">
        <f aca="false">IF(AO1583&gt;=Resumen!$B$28,"Alto","Bajo")</f>
        <v>Bajo</v>
      </c>
      <c r="AR1583" s="22" t="str">
        <f aca="false">AP1583&amp;" Potencial / "&amp;AQ1583&amp;" Share"</f>
        <v>Bajo Potencial / Bajo Share</v>
      </c>
      <c r="AS1583" s="22" t="str">
        <f aca="false">IF(Q1583="Sí",IF(AO1583&gt;=Resumen!$B$29,"Alto","Bajo"),"")</f>
        <v>Bajo</v>
      </c>
      <c r="AT1583" s="22" t="str">
        <f aca="false">IF(AS1583&lt;&gt;"",AP1583&amp;" Potencial / "&amp;AS1583&amp;" Share","")</f>
        <v>Bajo Potencial / Bajo Share</v>
      </c>
      <c r="AU1583" s="22" t="str">
        <f aca="false">IF(AH1583="","Sin dato",IF(AH1583-AO1583&gt;Resumen!$B$6,"Sobre-exhibido",IF(AO1583-AH1583&gt;Resumen!$B$6,"Sub-exhibido","En línea")))</f>
        <v>En línea</v>
      </c>
      <c r="AV1583" s="22" t="n">
        <f aca="false">IF(AT1583="","",IF(AT1583="Alto Potencial / Bajo Share",1,IF(AT1583="Alto Potencial / Alto Share",2,IF(AT1583="Bajo Potencial / Alto Share",3,4))))</f>
        <v>4</v>
      </c>
      <c r="AW1583" s="22" t="str">
        <f aca="false">IF(Q1583="No","Sin competencia directa",IF(AV1583=1,"1 - Foco Conquista (Alto Pot / Bajo Share)",IF(AV1583=2,"2 - Foco Defensa (Alto Pot / Alto Share)",IF(AV1583=3,"3 - Monitoreo (Bajo Pot / Alto Share)","4 - Baja Prioridad (Bajo Pot / Bajo Share)"))))</f>
        <v>4 - Baja Prioridad (Bajo Pot / Bajo Share)</v>
      </c>
      <c r="AX1583" s="12" t="str">
        <f aca="false">IF(OR(IFERROR(AND(W1583&lt;&gt;"",Y1583&lt;&gt;"",Y1583-W1583&gt;Resumen!$B$8),FALSE()),IFERROR(AND(X1583&lt;&gt;"",Y1583&lt;&gt;"",Y1583-X1583&gt;Resumen!$B$8),FALSE())),MAX(IF(IFERROR(AND(W1583&lt;&gt;"",Y1583&lt;&gt;"",Y1583-W1583&gt;Resumen!$B$8),FALSE()),Y1583-W1583,0),IF(IFERROR(AND(X1583&lt;&gt;"",Y1583&lt;&gt;"",Y1583-X1583&gt;Resumen!$B$8),FALSE()),Y1583-X1583,0)),"")</f>
        <v/>
      </c>
      <c r="AY1583" s="22" t="str">
        <f aca="false">IF(OR(IFERROR(AND(W1583&lt;&gt;"",Y1583&lt;&gt;"",Y1583-W1583&gt;Resumen!$B$8),FALSE()),IFERROR(AND(X1583&lt;&gt;"",Y1583&lt;&gt;"",Y1583-X1583&gt;Resumen!$B$8),FALSE())),TRIM("Lays tiene mayor markup que "&amp;IF(IFERROR(AND(W1583&lt;&gt;"",Y1583&lt;&gt;"",Y1583-W1583&gt;Resumen!$B$8),FALSE()),"Quento ","")&amp;IF(IFERROR(AND(X1583&lt;&gt;"",Y1583&lt;&gt;"",Y1583-X1583&gt;Resumen!$B$8),FALSE()),"Julicroc ","")&amp;"en este PDV"),"")</f>
        <v/>
      </c>
      <c r="AZ1583" s="22" t="str">
        <f aca="false">IF(COUNTIF('Plan Pehuamar - Lista'!$A$2:$A$167,A1583)&gt;0,"Sí","No")</f>
        <v>No</v>
      </c>
      <c r="BA1583" s="22" t="str">
        <f aca="false">IF(COUNTIF('Plan Combo 9+1'!$A$2:$A$226,A1583)&gt;0,"Sí","No")</f>
        <v>No</v>
      </c>
      <c r="BB1583" s="22" t="str">
        <f aca="false">IF(AH1583="","No",IF(BA1583="Sí",IF((AO1583-AH1583)&gt;Resumen!$B$6,"Sí","No"),IF((AO1583-AH1583)&gt;=Resumen!$B$132,"Sí","No")))</f>
        <v>No</v>
      </c>
      <c r="BC1583" s="22" t="str">
        <f aca="false">IF(AND(N1583="Sí",AL1583="Sí",AI1583=0),"Sí","No")</f>
        <v>No</v>
      </c>
      <c r="BD1583" s="22" t="str">
        <f aca="false">IF(COUNTIF('Plan 9+1 (con Pehuamar)'!$A$2:$A$227,A1583)&gt;0,"Sí","No")</f>
        <v>No</v>
      </c>
    </row>
    <row r="1584" customFormat="false" ht="15" hidden="false" customHeight="true" outlineLevel="0" collapsed="false">
      <c r="A1584" s="6" t="n">
        <v>200164</v>
      </c>
      <c r="B1584" s="6" t="n">
        <v>11</v>
      </c>
      <c r="C1584" s="6" t="n">
        <v>1102</v>
      </c>
      <c r="D1584" s="6" t="s">
        <v>254</v>
      </c>
      <c r="E1584" s="6" t="s">
        <v>1751</v>
      </c>
      <c r="F1584" s="6" t="s">
        <v>196</v>
      </c>
      <c r="G1584" s="6" t="s">
        <v>130</v>
      </c>
      <c r="H1584" s="6" t="s">
        <v>1715</v>
      </c>
      <c r="I1584" s="27" t="n">
        <v>10</v>
      </c>
      <c r="J1584" s="27" t="n">
        <v>3</v>
      </c>
      <c r="K1584" s="27" t="n">
        <v>3</v>
      </c>
      <c r="L1584" s="28" t="n">
        <f aca="false">I1584+J1584</f>
        <v>13</v>
      </c>
      <c r="M1584" s="28" t="n">
        <f aca="false">L1584+K1584</f>
        <v>16</v>
      </c>
      <c r="N1584" s="22" t="str">
        <f aca="false">IF(I1584&gt;0,"Sí","No")</f>
        <v>Sí</v>
      </c>
      <c r="O1584" s="22" t="str">
        <f aca="false">IF(J1584&gt;0,"Sí","No")</f>
        <v>Sí</v>
      </c>
      <c r="P1584" s="22" t="str">
        <f aca="false">IF(K1584&gt;0,"Sí","No")</f>
        <v>Sí</v>
      </c>
      <c r="Q1584" s="22" t="str">
        <f aca="false">IF(OR(I1584&gt;0,J1584&gt;0),"Sí","No")</f>
        <v>Sí</v>
      </c>
      <c r="R1584" s="27" t="n">
        <v>1750</v>
      </c>
      <c r="S1584" s="27" t="n">
        <v>2500</v>
      </c>
      <c r="T1584" s="27" t="n">
        <v>1350</v>
      </c>
      <c r="U1584" s="27" t="n">
        <v>1600</v>
      </c>
      <c r="V1584" s="27" t="n">
        <v>3500</v>
      </c>
      <c r="W1584" s="12" t="n">
        <f aca="false">IF(AND(I1584&gt;0,R1584&gt;0),(S1584-R1584)/R1584,"")</f>
        <v>0.428571428571429</v>
      </c>
      <c r="X1584" s="12" t="n">
        <f aca="false">IF(AND(J1584&gt;0,T1584&gt;0),(U1584-T1584)/T1584,"")</f>
        <v>0.185185185185185</v>
      </c>
      <c r="Y1584" s="12" t="n">
        <f aca="false">IF(AND(K1584&gt;0,V1584&gt;0),(V1584-Resumen!$B$7)/Resumen!$B$7,"")</f>
        <v>0.4</v>
      </c>
      <c r="Z1584" s="28" t="n">
        <f aca="false">IF(AND(K1584&gt;0,I1584&gt;0,V1584&gt;0,S1584&gt;0),V1584-S1584,"")</f>
        <v>1000</v>
      </c>
      <c r="AA1584" s="12" t="n">
        <f aca="false">IF(Z1584&lt;&gt;"",Z1584/S1584,"")</f>
        <v>0.4</v>
      </c>
      <c r="AB1584" s="28" t="n">
        <f aca="false">IF(AND(K1584&gt;0,J1584&gt;0,V1584&gt;0,U1584&gt;0),V1584-U1584,"")</f>
        <v>1900</v>
      </c>
      <c r="AC1584" s="12" t="n">
        <f aca="false">IF(AB1584&lt;&gt;"",AB1584/U1584,"")</f>
        <v>1.1875</v>
      </c>
      <c r="AD1584" s="27" t="n">
        <v>1</v>
      </c>
      <c r="AE1584" s="27" t="n">
        <v>5</v>
      </c>
      <c r="AF1584" s="27" t="n">
        <v>1</v>
      </c>
      <c r="AG1584" s="28" t="n">
        <f aca="false">AD1584+AE1584+AF1584</f>
        <v>7</v>
      </c>
      <c r="AH1584" s="12" t="n">
        <f aca="false">IF(AG1584&gt;0,AD1584/AG1584,"")</f>
        <v>0.142857142857143</v>
      </c>
      <c r="AI1584" s="27" t="n">
        <v>1</v>
      </c>
      <c r="AJ1584" s="27" t="n">
        <v>0</v>
      </c>
      <c r="AK1584" s="27" t="n">
        <v>0</v>
      </c>
      <c r="AL1584" s="22" t="str">
        <f aca="false">IF(OR(AJ1584&gt;0,AK1584&gt;0),"Sí","No")</f>
        <v>No</v>
      </c>
      <c r="AM1584" s="6" t="s">
        <v>198</v>
      </c>
      <c r="AN1584" s="6" t="s">
        <v>198</v>
      </c>
      <c r="AO1584" s="12" t="n">
        <f aca="false">IF(M1584&gt;0,K1584/M1584,"")</f>
        <v>0.1875</v>
      </c>
      <c r="AP1584" s="22" t="str">
        <f aca="false">IF(M1584&gt;=Resumen!$B$5,"Alto","Bajo")</f>
        <v>Bajo</v>
      </c>
      <c r="AQ1584" s="22" t="str">
        <f aca="false">IF(AO1584&gt;=Resumen!$B$28,"Alto","Bajo")</f>
        <v>Bajo</v>
      </c>
      <c r="AR1584" s="22" t="str">
        <f aca="false">AP1584&amp;" Potencial / "&amp;AQ1584&amp;" Share"</f>
        <v>Bajo Potencial / Bajo Share</v>
      </c>
      <c r="AS1584" s="22" t="str">
        <f aca="false">IF(Q1584="Sí",IF(AO1584&gt;=Resumen!$B$29,"Alto","Bajo"),"")</f>
        <v>Bajo</v>
      </c>
      <c r="AT1584" s="22" t="str">
        <f aca="false">IF(AS1584&lt;&gt;"",AP1584&amp;" Potencial / "&amp;AS1584&amp;" Share","")</f>
        <v>Bajo Potencial / Bajo Share</v>
      </c>
      <c r="AU1584" s="22" t="str">
        <f aca="false">IF(AH1584="","Sin dato",IF(AH1584-AO1584&gt;Resumen!$B$6,"Sobre-exhibido",IF(AO1584-AH1584&gt;Resumen!$B$6,"Sub-exhibido","En línea")))</f>
        <v>En línea</v>
      </c>
      <c r="AV1584" s="22" t="n">
        <f aca="false">IF(AT1584="","",IF(AT1584="Alto Potencial / Bajo Share",1,IF(AT1584="Alto Potencial / Alto Share",2,IF(AT1584="Bajo Potencial / Alto Share",3,4))))</f>
        <v>4</v>
      </c>
      <c r="AW1584" s="22" t="str">
        <f aca="false">IF(Q1584="No","Sin competencia directa",IF(AV1584=1,"1 - Foco Conquista (Alto Pot / Bajo Share)",IF(AV1584=2,"2 - Foco Defensa (Alto Pot / Alto Share)",IF(AV1584=3,"3 - Monitoreo (Bajo Pot / Alto Share)","4 - Baja Prioridad (Bajo Pot / Bajo Share)"))))</f>
        <v>4 - Baja Prioridad (Bajo Pot / Bajo Share)</v>
      </c>
      <c r="AX1584" s="12" t="n">
        <f aca="false">IF(OR(IFERROR(AND(W1584&lt;&gt;"",Y1584&lt;&gt;"",Y1584-W1584&gt;Resumen!$B$8),FALSE()),IFERROR(AND(X1584&lt;&gt;"",Y1584&lt;&gt;"",Y1584-X1584&gt;Resumen!$B$8),FALSE())),MAX(IF(IFERROR(AND(W1584&lt;&gt;"",Y1584&lt;&gt;"",Y1584-W1584&gt;Resumen!$B$8),FALSE()),Y1584-W1584,0),IF(IFERROR(AND(X1584&lt;&gt;"",Y1584&lt;&gt;"",Y1584-X1584&gt;Resumen!$B$8),FALSE()),Y1584-X1584,0)),"")</f>
        <v>0.214814814814815</v>
      </c>
      <c r="AY1584" s="22" t="str">
        <f aca="false">IF(OR(IFERROR(AND(W1584&lt;&gt;"",Y1584&lt;&gt;"",Y1584-W1584&gt;Resumen!$B$8),FALSE()),IFERROR(AND(X1584&lt;&gt;"",Y1584&lt;&gt;"",Y1584-X1584&gt;Resumen!$B$8),FALSE())),TRIM("Lays tiene mayor markup que "&amp;IF(IFERROR(AND(W1584&lt;&gt;"",Y1584&lt;&gt;"",Y1584-W1584&gt;Resumen!$B$8),FALSE()),"Quento ","")&amp;IF(IFERROR(AND(X1584&lt;&gt;"",Y1584&lt;&gt;"",Y1584-X1584&gt;Resumen!$B$8),FALSE()),"Julicroc ","")&amp;"en este PDV"),"")</f>
        <v>Lays tiene mayor markup que Julicroc en este PDV</v>
      </c>
      <c r="AZ1584" s="22" t="str">
        <f aca="false">IF(COUNTIF('Plan Pehuamar - Lista'!$A$2:$A$167,A1584)&gt;0,"Sí","No")</f>
        <v>No</v>
      </c>
      <c r="BA1584" s="22" t="str">
        <f aca="false">IF(COUNTIF('Plan Combo 9+1'!$A$2:$A$226,A1584)&gt;0,"Sí","No")</f>
        <v>No</v>
      </c>
      <c r="BB1584" s="22" t="str">
        <f aca="false">IF(AH1584="","No",IF(BA1584="Sí",IF((AO1584-AH1584)&gt;Resumen!$B$6,"Sí","No"),IF((AO1584-AH1584)&gt;=Resumen!$B$132,"Sí","No")))</f>
        <v>No</v>
      </c>
      <c r="BC1584" s="22" t="str">
        <f aca="false">IF(AND(N1584="Sí",AL1584="Sí",AI1584=0),"Sí","No")</f>
        <v>No</v>
      </c>
      <c r="BD1584" s="22" t="str">
        <f aca="false">IF(COUNTIF('Plan 9+1 (con Pehuamar)'!$A$2:$A$227,A1584)&gt;0,"Sí","No")</f>
        <v>No</v>
      </c>
    </row>
    <row r="1585" customFormat="false" ht="15" hidden="false" customHeight="true" outlineLevel="0" collapsed="false">
      <c r="A1585" s="6" t="n">
        <v>200166</v>
      </c>
      <c r="B1585" s="6" t="n">
        <v>11</v>
      </c>
      <c r="C1585" s="6" t="n">
        <v>1102</v>
      </c>
      <c r="D1585" s="6" t="s">
        <v>254</v>
      </c>
      <c r="E1585" s="6" t="s">
        <v>1752</v>
      </c>
      <c r="F1585" s="6" t="s">
        <v>206</v>
      </c>
      <c r="G1585" s="6" t="s">
        <v>130</v>
      </c>
      <c r="H1585" s="6" t="s">
        <v>1715</v>
      </c>
      <c r="I1585" s="27" t="n">
        <v>40</v>
      </c>
      <c r="J1585" s="27" t="n">
        <v>45</v>
      </c>
      <c r="K1585" s="27" t="n">
        <v>36</v>
      </c>
      <c r="L1585" s="28" t="n">
        <f aca="false">I1585+J1585</f>
        <v>85</v>
      </c>
      <c r="M1585" s="28" t="n">
        <f aca="false">L1585+K1585</f>
        <v>121</v>
      </c>
      <c r="N1585" s="22" t="str">
        <f aca="false">IF(I1585&gt;0,"Sí","No")</f>
        <v>Sí</v>
      </c>
      <c r="O1585" s="22" t="str">
        <f aca="false">IF(J1585&gt;0,"Sí","No")</f>
        <v>Sí</v>
      </c>
      <c r="P1585" s="22" t="str">
        <f aca="false">IF(K1585&gt;0,"Sí","No")</f>
        <v>Sí</v>
      </c>
      <c r="Q1585" s="22" t="str">
        <f aca="false">IF(OR(I1585&gt;0,J1585&gt;0),"Sí","No")</f>
        <v>Sí</v>
      </c>
      <c r="R1585" s="27" t="n">
        <v>2250</v>
      </c>
      <c r="S1585" s="27" t="n">
        <v>3200</v>
      </c>
      <c r="T1585" s="27" t="n">
        <v>1085</v>
      </c>
      <c r="U1585" s="27" t="n">
        <v>2200</v>
      </c>
      <c r="V1585" s="27" t="n">
        <v>3500</v>
      </c>
      <c r="W1585" s="12" t="n">
        <f aca="false">IF(AND(I1585&gt;0,R1585&gt;0),(S1585-R1585)/R1585,"")</f>
        <v>0.422222222222222</v>
      </c>
      <c r="X1585" s="12" t="n">
        <f aca="false">IF(AND(J1585&gt;0,T1585&gt;0),(U1585-T1585)/T1585,"")</f>
        <v>1.02764976958525</v>
      </c>
      <c r="Y1585" s="12" t="n">
        <f aca="false">IF(AND(K1585&gt;0,V1585&gt;0),(V1585-Resumen!$B$7)/Resumen!$B$7,"")</f>
        <v>0.4</v>
      </c>
      <c r="Z1585" s="28" t="n">
        <f aca="false">IF(AND(K1585&gt;0,I1585&gt;0,V1585&gt;0,S1585&gt;0),V1585-S1585,"")</f>
        <v>300</v>
      </c>
      <c r="AA1585" s="12" t="n">
        <f aca="false">IF(Z1585&lt;&gt;"",Z1585/S1585,"")</f>
        <v>0.09375</v>
      </c>
      <c r="AB1585" s="28" t="n">
        <f aca="false">IF(AND(K1585&gt;0,J1585&gt;0,V1585&gt;0,U1585&gt;0),V1585-U1585,"")</f>
        <v>1300</v>
      </c>
      <c r="AC1585" s="12" t="n">
        <f aca="false">IF(AB1585&lt;&gt;"",AB1585/U1585,"")</f>
        <v>0.590909090909091</v>
      </c>
      <c r="AD1585" s="27" t="n">
        <v>8</v>
      </c>
      <c r="AE1585" s="27" t="n">
        <v>8</v>
      </c>
      <c r="AF1585" s="27" t="n">
        <v>9</v>
      </c>
      <c r="AG1585" s="28" t="n">
        <f aca="false">AD1585+AE1585+AF1585</f>
        <v>25</v>
      </c>
      <c r="AH1585" s="12" t="n">
        <f aca="false">IF(AG1585&gt;0,AD1585/AG1585,"")</f>
        <v>0.32</v>
      </c>
      <c r="AI1585" s="27" t="n">
        <v>1</v>
      </c>
      <c r="AJ1585" s="27" t="n">
        <v>1</v>
      </c>
      <c r="AK1585" s="27" t="n">
        <v>1</v>
      </c>
      <c r="AL1585" s="22" t="str">
        <f aca="false">IF(OR(AJ1585&gt;0,AK1585&gt;0),"Sí","No")</f>
        <v>Sí</v>
      </c>
      <c r="AM1585" s="6" t="s">
        <v>397</v>
      </c>
      <c r="AN1585" s="6" t="s">
        <v>198</v>
      </c>
      <c r="AO1585" s="12" t="n">
        <f aca="false">IF(M1585&gt;0,K1585/M1585,"")</f>
        <v>0.297520661157025</v>
      </c>
      <c r="AP1585" s="22" t="str">
        <f aca="false">IF(M1585&gt;=Resumen!$B$5,"Alto","Bajo")</f>
        <v>Alto</v>
      </c>
      <c r="AQ1585" s="22" t="str">
        <f aca="false">IF(AO1585&gt;=Resumen!$B$28,"Alto","Bajo")</f>
        <v>Bajo</v>
      </c>
      <c r="AR1585" s="22" t="str">
        <f aca="false">AP1585&amp;" Potencial / "&amp;AQ1585&amp;" Share"</f>
        <v>Alto Potencial / Bajo Share</v>
      </c>
      <c r="AS1585" s="22" t="str">
        <f aca="false">IF(Q1585="Sí",IF(AO1585&gt;=Resumen!$B$29,"Alto","Bajo"),"")</f>
        <v>Bajo</v>
      </c>
      <c r="AT1585" s="22" t="str">
        <f aca="false">IF(AS1585&lt;&gt;"",AP1585&amp;" Potencial / "&amp;AS1585&amp;" Share","")</f>
        <v>Alto Potencial / Bajo Share</v>
      </c>
      <c r="AU1585" s="22" t="str">
        <f aca="false">IF(AH1585="","Sin dato",IF(AH1585-AO1585&gt;Resumen!$B$6,"Sobre-exhibido",IF(AO1585-AH1585&gt;Resumen!$B$6,"Sub-exhibido","En línea")))</f>
        <v>En línea</v>
      </c>
      <c r="AV1585" s="22" t="n">
        <f aca="false">IF(AT1585="","",IF(AT1585="Alto Potencial / Bajo Share",1,IF(AT1585="Alto Potencial / Alto Share",2,IF(AT1585="Bajo Potencial / Alto Share",3,4))))</f>
        <v>1</v>
      </c>
      <c r="AW1585" s="22" t="str">
        <f aca="false">IF(Q1585="No","Sin competencia directa",IF(AV1585=1,"1 - Foco Conquista (Alto Pot / Bajo Share)",IF(AV1585=2,"2 - Foco Defensa (Alto Pot / Alto Share)",IF(AV1585=3,"3 - Monitoreo (Bajo Pot / Alto Share)","4 - Baja Prioridad (Bajo Pot / Bajo Share)"))))</f>
        <v>1 - Foco Conquista (Alto Pot / Bajo Share)</v>
      </c>
      <c r="AX1585" s="12" t="str">
        <f aca="false">IF(OR(IFERROR(AND(W1585&lt;&gt;"",Y1585&lt;&gt;"",Y1585-W1585&gt;Resumen!$B$8),FALSE()),IFERROR(AND(X1585&lt;&gt;"",Y1585&lt;&gt;"",Y1585-X1585&gt;Resumen!$B$8),FALSE())),MAX(IF(IFERROR(AND(W1585&lt;&gt;"",Y1585&lt;&gt;"",Y1585-W1585&gt;Resumen!$B$8),FALSE()),Y1585-W1585,0),IF(IFERROR(AND(X1585&lt;&gt;"",Y1585&lt;&gt;"",Y1585-X1585&gt;Resumen!$B$8),FALSE()),Y1585-X1585,0)),"")</f>
        <v/>
      </c>
      <c r="AY1585" s="22" t="str">
        <f aca="false">IF(OR(IFERROR(AND(W1585&lt;&gt;"",Y1585&lt;&gt;"",Y1585-W1585&gt;Resumen!$B$8),FALSE()),IFERROR(AND(X1585&lt;&gt;"",Y1585&lt;&gt;"",Y1585-X1585&gt;Resumen!$B$8),FALSE())),TRIM("Lays tiene mayor markup que "&amp;IF(IFERROR(AND(W1585&lt;&gt;"",Y1585&lt;&gt;"",Y1585-W1585&gt;Resumen!$B$8),FALSE()),"Quento ","")&amp;IF(IFERROR(AND(X1585&lt;&gt;"",Y1585&lt;&gt;"",Y1585-X1585&gt;Resumen!$B$8),FALSE()),"Julicroc ","")&amp;"en este PDV"),"")</f>
        <v/>
      </c>
      <c r="AZ1585" s="22" t="str">
        <f aca="false">IF(COUNTIF('Plan Pehuamar - Lista'!$A$2:$A$167,A1585)&gt;0,"Sí","No")</f>
        <v>No</v>
      </c>
      <c r="BA1585" s="22" t="str">
        <f aca="false">IF(COUNTIF('Plan Combo 9+1'!$A$2:$A$226,A1585)&gt;0,"Sí","No")</f>
        <v>No</v>
      </c>
      <c r="BB1585" s="22" t="str">
        <f aca="false">IF(AH1585="","No",IF(BA1585="Sí",IF((AO1585-AH1585)&gt;Resumen!$B$6,"Sí","No"),IF((AO1585-AH1585)&gt;=Resumen!$B$132,"Sí","No")))</f>
        <v>No</v>
      </c>
      <c r="BC1585" s="22" t="str">
        <f aca="false">IF(AND(N1585="Sí",AL1585="Sí",AI1585=0),"Sí","No")</f>
        <v>No</v>
      </c>
      <c r="BD1585" s="22" t="str">
        <f aca="false">IF(COUNTIF('Plan 9+1 (con Pehuamar)'!$A$2:$A$227,A1585)&gt;0,"Sí","No")</f>
        <v>No</v>
      </c>
    </row>
    <row r="1586" customFormat="false" ht="15" hidden="false" customHeight="true" outlineLevel="0" collapsed="false">
      <c r="A1586" s="6" t="n">
        <v>200186</v>
      </c>
      <c r="B1586" s="6" t="n">
        <v>11</v>
      </c>
      <c r="C1586" s="6" t="n">
        <v>1102</v>
      </c>
      <c r="D1586" s="6" t="s">
        <v>254</v>
      </c>
      <c r="E1586" s="6" t="s">
        <v>1753</v>
      </c>
      <c r="F1586" s="6" t="s">
        <v>313</v>
      </c>
      <c r="G1586" s="6" t="s">
        <v>130</v>
      </c>
      <c r="H1586" s="6" t="s">
        <v>1715</v>
      </c>
      <c r="I1586" s="27" t="n">
        <v>10</v>
      </c>
      <c r="J1586" s="27" t="n">
        <v>9</v>
      </c>
      <c r="K1586" s="27" t="n">
        <v>9</v>
      </c>
      <c r="L1586" s="28" t="n">
        <f aca="false">I1586+J1586</f>
        <v>19</v>
      </c>
      <c r="M1586" s="28" t="n">
        <f aca="false">L1586+K1586</f>
        <v>28</v>
      </c>
      <c r="N1586" s="22" t="str">
        <f aca="false">IF(I1586&gt;0,"Sí","No")</f>
        <v>Sí</v>
      </c>
      <c r="O1586" s="22" t="str">
        <f aca="false">IF(J1586&gt;0,"Sí","No")</f>
        <v>Sí</v>
      </c>
      <c r="P1586" s="22" t="str">
        <f aca="false">IF(K1586&gt;0,"Sí","No")</f>
        <v>Sí</v>
      </c>
      <c r="Q1586" s="22" t="str">
        <f aca="false">IF(OR(I1586&gt;0,J1586&gt;0),"Sí","No")</f>
        <v>Sí</v>
      </c>
      <c r="R1586" s="27" t="n">
        <v>1750</v>
      </c>
      <c r="S1586" s="27" t="n">
        <v>2500</v>
      </c>
      <c r="T1586" s="27" t="n">
        <v>1085</v>
      </c>
      <c r="U1586" s="27" t="n">
        <v>2200</v>
      </c>
      <c r="V1586" s="27" t="n">
        <v>3600</v>
      </c>
      <c r="W1586" s="12" t="n">
        <f aca="false">IF(AND(I1586&gt;0,R1586&gt;0),(S1586-R1586)/R1586,"")</f>
        <v>0.428571428571429</v>
      </c>
      <c r="X1586" s="12" t="n">
        <f aca="false">IF(AND(J1586&gt;0,T1586&gt;0),(U1586-T1586)/T1586,"")</f>
        <v>1.02764976958525</v>
      </c>
      <c r="Y1586" s="12" t="n">
        <f aca="false">IF(AND(K1586&gt;0,V1586&gt;0),(V1586-Resumen!$B$7)/Resumen!$B$7,"")</f>
        <v>0.44</v>
      </c>
      <c r="Z1586" s="28" t="n">
        <f aca="false">IF(AND(K1586&gt;0,I1586&gt;0,V1586&gt;0,S1586&gt;0),V1586-S1586,"")</f>
        <v>1100</v>
      </c>
      <c r="AA1586" s="12" t="n">
        <f aca="false">IF(Z1586&lt;&gt;"",Z1586/S1586,"")</f>
        <v>0.44</v>
      </c>
      <c r="AB1586" s="28" t="n">
        <f aca="false">IF(AND(K1586&gt;0,J1586&gt;0,V1586&gt;0,U1586&gt;0),V1586-U1586,"")</f>
        <v>1400</v>
      </c>
      <c r="AC1586" s="12" t="n">
        <f aca="false">IF(AB1586&lt;&gt;"",AB1586/U1586,"")</f>
        <v>0.636363636363636</v>
      </c>
      <c r="AD1586" s="27" t="n">
        <v>3</v>
      </c>
      <c r="AE1586" s="27" t="n">
        <v>5</v>
      </c>
      <c r="AF1586" s="27" t="n">
        <v>3</v>
      </c>
      <c r="AG1586" s="28" t="n">
        <f aca="false">AD1586+AE1586+AF1586</f>
        <v>11</v>
      </c>
      <c r="AH1586" s="12" t="n">
        <f aca="false">IF(AG1586&gt;0,AD1586/AG1586,"")</f>
        <v>0.272727272727273</v>
      </c>
      <c r="AI1586" s="27" t="n">
        <v>1</v>
      </c>
      <c r="AJ1586" s="27" t="n">
        <v>0</v>
      </c>
      <c r="AK1586" s="27" t="n">
        <v>0</v>
      </c>
      <c r="AL1586" s="22" t="str">
        <f aca="false">IF(OR(AJ1586&gt;0,AK1586&gt;0),"Sí","No")</f>
        <v>No</v>
      </c>
      <c r="AM1586" s="6" t="s">
        <v>198</v>
      </c>
      <c r="AN1586" s="6" t="s">
        <v>198</v>
      </c>
      <c r="AO1586" s="12" t="n">
        <f aca="false">IF(M1586&gt;0,K1586/M1586,"")</f>
        <v>0.321428571428571</v>
      </c>
      <c r="AP1586" s="22" t="str">
        <f aca="false">IF(M1586&gt;=Resumen!$B$5,"Alto","Bajo")</f>
        <v>Bajo</v>
      </c>
      <c r="AQ1586" s="22" t="str">
        <f aca="false">IF(AO1586&gt;=Resumen!$B$28,"Alto","Bajo")</f>
        <v>Bajo</v>
      </c>
      <c r="AR1586" s="22" t="str">
        <f aca="false">AP1586&amp;" Potencial / "&amp;AQ1586&amp;" Share"</f>
        <v>Bajo Potencial / Bajo Share</v>
      </c>
      <c r="AS1586" s="22" t="str">
        <f aca="false">IF(Q1586="Sí",IF(AO1586&gt;=Resumen!$B$29,"Alto","Bajo"),"")</f>
        <v>Bajo</v>
      </c>
      <c r="AT1586" s="22" t="str">
        <f aca="false">IF(AS1586&lt;&gt;"",AP1586&amp;" Potencial / "&amp;AS1586&amp;" Share","")</f>
        <v>Bajo Potencial / Bajo Share</v>
      </c>
      <c r="AU1586" s="22" t="str">
        <f aca="false">IF(AH1586="","Sin dato",IF(AH1586-AO1586&gt;Resumen!$B$6,"Sobre-exhibido",IF(AO1586-AH1586&gt;Resumen!$B$6,"Sub-exhibido","En línea")))</f>
        <v>En línea</v>
      </c>
      <c r="AV1586" s="22" t="n">
        <f aca="false">IF(AT1586="","",IF(AT1586="Alto Potencial / Bajo Share",1,IF(AT1586="Alto Potencial / Alto Share",2,IF(AT1586="Bajo Potencial / Alto Share",3,4))))</f>
        <v>4</v>
      </c>
      <c r="AW1586" s="22" t="str">
        <f aca="false">IF(Q1586="No","Sin competencia directa",IF(AV1586=1,"1 - Foco Conquista (Alto Pot / Bajo Share)",IF(AV1586=2,"2 - Foco Defensa (Alto Pot / Alto Share)",IF(AV1586=3,"3 - Monitoreo (Bajo Pot / Alto Share)","4 - Baja Prioridad (Bajo Pot / Bajo Share)"))))</f>
        <v>4 - Baja Prioridad (Bajo Pot / Bajo Share)</v>
      </c>
      <c r="AX1586" s="12" t="str">
        <f aca="false">IF(OR(IFERROR(AND(W1586&lt;&gt;"",Y1586&lt;&gt;"",Y1586-W1586&gt;Resumen!$B$8),FALSE()),IFERROR(AND(X1586&lt;&gt;"",Y1586&lt;&gt;"",Y1586-X1586&gt;Resumen!$B$8),FALSE())),MAX(IF(IFERROR(AND(W1586&lt;&gt;"",Y1586&lt;&gt;"",Y1586-W1586&gt;Resumen!$B$8),FALSE()),Y1586-W1586,0),IF(IFERROR(AND(X1586&lt;&gt;"",Y1586&lt;&gt;"",Y1586-X1586&gt;Resumen!$B$8),FALSE()),Y1586-X1586,0)),"")</f>
        <v/>
      </c>
      <c r="AY1586" s="22" t="str">
        <f aca="false">IF(OR(IFERROR(AND(W1586&lt;&gt;"",Y1586&lt;&gt;"",Y1586-W1586&gt;Resumen!$B$8),FALSE()),IFERROR(AND(X1586&lt;&gt;"",Y1586&lt;&gt;"",Y1586-X1586&gt;Resumen!$B$8),FALSE())),TRIM("Lays tiene mayor markup que "&amp;IF(IFERROR(AND(W1586&lt;&gt;"",Y1586&lt;&gt;"",Y1586-W1586&gt;Resumen!$B$8),FALSE()),"Quento ","")&amp;IF(IFERROR(AND(X1586&lt;&gt;"",Y1586&lt;&gt;"",Y1586-X1586&gt;Resumen!$B$8),FALSE()),"Julicroc ","")&amp;"en este PDV"),"")</f>
        <v/>
      </c>
      <c r="AZ1586" s="22" t="str">
        <f aca="false">IF(COUNTIF('Plan Pehuamar - Lista'!$A$2:$A$167,A1586)&gt;0,"Sí","No")</f>
        <v>No</v>
      </c>
      <c r="BA1586" s="22" t="str">
        <f aca="false">IF(COUNTIF('Plan Combo 9+1'!$A$2:$A$226,A1586)&gt;0,"Sí","No")</f>
        <v>No</v>
      </c>
      <c r="BB1586" s="22" t="str">
        <f aca="false">IF(AH1586="","No",IF(BA1586="Sí",IF((AO1586-AH1586)&gt;Resumen!$B$6,"Sí","No"),IF((AO1586-AH1586)&gt;=Resumen!$B$132,"Sí","No")))</f>
        <v>No</v>
      </c>
      <c r="BC1586" s="22" t="str">
        <f aca="false">IF(AND(N1586="Sí",AL1586="Sí",AI1586=0),"Sí","No")</f>
        <v>No</v>
      </c>
      <c r="BD1586" s="22" t="str">
        <f aca="false">IF(COUNTIF('Plan 9+1 (con Pehuamar)'!$A$2:$A$227,A1586)&gt;0,"Sí","No")</f>
        <v>No</v>
      </c>
    </row>
    <row r="1587" customFormat="false" ht="15" hidden="false" customHeight="true" outlineLevel="0" collapsed="false">
      <c r="A1587" s="6" t="n">
        <v>200301</v>
      </c>
      <c r="B1587" s="6" t="n">
        <v>11</v>
      </c>
      <c r="C1587" s="6" t="n">
        <v>1102</v>
      </c>
      <c r="D1587" s="6" t="s">
        <v>254</v>
      </c>
      <c r="E1587" s="6" t="s">
        <v>1754</v>
      </c>
      <c r="F1587" s="6" t="s">
        <v>196</v>
      </c>
      <c r="G1587" s="6" t="s">
        <v>130</v>
      </c>
      <c r="H1587" s="6" t="s">
        <v>1715</v>
      </c>
      <c r="I1587" s="27" t="n">
        <v>0</v>
      </c>
      <c r="J1587" s="27" t="n">
        <v>0</v>
      </c>
      <c r="K1587" s="27" t="n">
        <v>2.6</v>
      </c>
      <c r="L1587" s="28" t="n">
        <f aca="false">I1587+J1587</f>
        <v>0</v>
      </c>
      <c r="M1587" s="28" t="n">
        <f aca="false">L1587+K1587</f>
        <v>2.6</v>
      </c>
      <c r="N1587" s="22" t="str">
        <f aca="false">IF(I1587&gt;0,"Sí","No")</f>
        <v>No</v>
      </c>
      <c r="O1587" s="22" t="str">
        <f aca="false">IF(J1587&gt;0,"Sí","No")</f>
        <v>No</v>
      </c>
      <c r="P1587" s="22" t="str">
        <f aca="false">IF(K1587&gt;0,"Sí","No")</f>
        <v>Sí</v>
      </c>
      <c r="Q1587" s="22" t="str">
        <f aca="false">IF(OR(I1587&gt;0,J1587&gt;0),"Sí","No")</f>
        <v>No</v>
      </c>
      <c r="R1587" s="27"/>
      <c r="S1587" s="27"/>
      <c r="T1587" s="27"/>
      <c r="U1587" s="27"/>
      <c r="V1587" s="27"/>
      <c r="W1587" s="12" t="str">
        <f aca="false">IF(AND(I1587&gt;0,R1587&gt;0),(S1587-R1587)/R1587,"")</f>
        <v/>
      </c>
      <c r="X1587" s="12" t="str">
        <f aca="false">IF(AND(J1587&gt;0,T1587&gt;0),(U1587-T1587)/T1587,"")</f>
        <v/>
      </c>
      <c r="Y1587" s="12" t="str">
        <f aca="false">IF(AND(K1587&gt;0,V1587&gt;0),(V1587-Resumen!$B$7)/Resumen!$B$7,"")</f>
        <v/>
      </c>
      <c r="Z1587" s="28" t="str">
        <f aca="false">IF(AND(K1587&gt;0,I1587&gt;0,V1587&gt;0,S1587&gt;0),V1587-S1587,"")</f>
        <v/>
      </c>
      <c r="AA1587" s="12" t="str">
        <f aca="false">IF(Z1587&lt;&gt;"",Z1587/S1587,"")</f>
        <v/>
      </c>
      <c r="AB1587" s="28" t="str">
        <f aca="false">IF(AND(K1587&gt;0,J1587&gt;0,V1587&gt;0,U1587&gt;0),V1587-U1587,"")</f>
        <v/>
      </c>
      <c r="AC1587" s="12" t="str">
        <f aca="false">IF(AB1587&lt;&gt;"",AB1587/U1587,"")</f>
        <v/>
      </c>
      <c r="AD1587" s="27" t="n">
        <v>0</v>
      </c>
      <c r="AE1587" s="27" t="n">
        <v>0</v>
      </c>
      <c r="AF1587" s="27" t="n">
        <v>0</v>
      </c>
      <c r="AG1587" s="28" t="n">
        <f aca="false">AD1587+AE1587+AF1587</f>
        <v>0</v>
      </c>
      <c r="AH1587" s="12" t="str">
        <f aca="false">IF(AG1587&gt;0,AD1587/AG1587,"")</f>
        <v/>
      </c>
      <c r="AI1587" s="27" t="n">
        <v>0</v>
      </c>
      <c r="AJ1587" s="27" t="n">
        <v>0</v>
      </c>
      <c r="AK1587" s="27" t="n">
        <v>0</v>
      </c>
      <c r="AL1587" s="22" t="str">
        <f aca="false">IF(OR(AJ1587&gt;0,AK1587&gt;0),"Sí","No")</f>
        <v>No</v>
      </c>
      <c r="AM1587" s="6"/>
      <c r="AN1587" s="6"/>
      <c r="AO1587" s="12" t="n">
        <f aca="false">IF(M1587&gt;0,K1587/M1587,"")</f>
        <v>1</v>
      </c>
      <c r="AP1587" s="22" t="str">
        <f aca="false">IF(M1587&gt;=Resumen!$B$5,"Alto","Bajo")</f>
        <v>Bajo</v>
      </c>
      <c r="AQ1587" s="22" t="str">
        <f aca="false">IF(AO1587&gt;=Resumen!$B$28,"Alto","Bajo")</f>
        <v>Alto</v>
      </c>
      <c r="AR1587" s="22" t="str">
        <f aca="false">AP1587&amp;" Potencial / "&amp;AQ1587&amp;" Share"</f>
        <v>Bajo Potencial / Alto Share</v>
      </c>
      <c r="AS1587" s="22" t="str">
        <f aca="false">IF(Q1587="Sí",IF(AO1587&gt;=Resumen!$B$29,"Alto","Bajo"),"")</f>
        <v/>
      </c>
      <c r="AT1587" s="22" t="str">
        <f aca="false">IF(AS1587&lt;&gt;"",AP1587&amp;" Potencial / "&amp;AS1587&amp;" Share","")</f>
        <v/>
      </c>
      <c r="AU1587" s="22" t="str">
        <f aca="false">IF(AH1587="","Sin dato",IF(AH1587-AO1587&gt;Resumen!$B$6,"Sobre-exhibido",IF(AO1587-AH1587&gt;Resumen!$B$6,"Sub-exhibido","En línea")))</f>
        <v>Sin dato</v>
      </c>
      <c r="AV1587" s="22" t="str">
        <f aca="false">IF(AT1587="","",IF(AT1587="Alto Potencial / Bajo Share",1,IF(AT1587="Alto Potencial / Alto Share",2,IF(AT1587="Bajo Potencial / Alto Share",3,4))))</f>
        <v/>
      </c>
      <c r="AW1587" s="22" t="str">
        <f aca="false">IF(Q1587="No","Sin competencia directa",IF(AV1587=1,"1 - Foco Conquista (Alto Pot / Bajo Share)",IF(AV1587=2,"2 - Foco Defensa (Alto Pot / Alto Share)",IF(AV1587=3,"3 - Monitoreo (Bajo Pot / Alto Share)","4 - Baja Prioridad (Bajo Pot / Bajo Share)"))))</f>
        <v>Sin competencia directa</v>
      </c>
      <c r="AX1587" s="12" t="str">
        <f aca="false">IF(OR(IFERROR(AND(W1587&lt;&gt;"",Y1587&lt;&gt;"",Y1587-W1587&gt;Resumen!$B$8),FALSE()),IFERROR(AND(X1587&lt;&gt;"",Y1587&lt;&gt;"",Y1587-X1587&gt;Resumen!$B$8),FALSE())),MAX(IF(IFERROR(AND(W1587&lt;&gt;"",Y1587&lt;&gt;"",Y1587-W1587&gt;Resumen!$B$8),FALSE()),Y1587-W1587,0),IF(IFERROR(AND(X1587&lt;&gt;"",Y1587&lt;&gt;"",Y1587-X1587&gt;Resumen!$B$8),FALSE()),Y1587-X1587,0)),"")</f>
        <v/>
      </c>
      <c r="AY1587" s="22" t="str">
        <f aca="false">IF(OR(IFERROR(AND(W1587&lt;&gt;"",Y1587&lt;&gt;"",Y1587-W1587&gt;Resumen!$B$8),FALSE()),IFERROR(AND(X1587&lt;&gt;"",Y1587&lt;&gt;"",Y1587-X1587&gt;Resumen!$B$8),FALSE())),TRIM("Lays tiene mayor markup que "&amp;IF(IFERROR(AND(W1587&lt;&gt;"",Y1587&lt;&gt;"",Y1587-W1587&gt;Resumen!$B$8),FALSE()),"Quento ","")&amp;IF(IFERROR(AND(X1587&lt;&gt;"",Y1587&lt;&gt;"",Y1587-X1587&gt;Resumen!$B$8),FALSE()),"Julicroc ","")&amp;"en este PDV"),"")</f>
        <v/>
      </c>
      <c r="AZ1587" s="22" t="str">
        <f aca="false">IF(COUNTIF('Plan Pehuamar - Lista'!$A$2:$A$167,A1587)&gt;0,"Sí","No")</f>
        <v>No</v>
      </c>
      <c r="BA1587" s="22" t="str">
        <f aca="false">IF(COUNTIF('Plan Combo 9+1'!$A$2:$A$226,A1587)&gt;0,"Sí","No")</f>
        <v>No</v>
      </c>
      <c r="BB1587" s="22" t="str">
        <f aca="false">IF(AH1587="","No",IF(BA1587="Sí",IF((AO1587-AH1587)&gt;Resumen!$B$6,"Sí","No"),IF((AO1587-AH1587)&gt;=Resumen!$B$132,"Sí","No")))</f>
        <v>No</v>
      </c>
      <c r="BC1587" s="22" t="str">
        <f aca="false">IF(AND(N1587="Sí",AL1587="Sí",AI1587=0),"Sí","No")</f>
        <v>No</v>
      </c>
      <c r="BD1587" s="22" t="str">
        <f aca="false">IF(COUNTIF('Plan 9+1 (con Pehuamar)'!$A$2:$A$227,A1587)&gt;0,"Sí","No")</f>
        <v>No</v>
      </c>
    </row>
    <row r="1588" customFormat="false" ht="15" hidden="false" customHeight="true" outlineLevel="0" collapsed="false">
      <c r="A1588" s="6" t="n">
        <v>200388</v>
      </c>
      <c r="B1588" s="6" t="n">
        <v>11</v>
      </c>
      <c r="C1588" s="6" t="n">
        <v>1102</v>
      </c>
      <c r="D1588" s="6" t="s">
        <v>254</v>
      </c>
      <c r="E1588" s="6" t="s">
        <v>1755</v>
      </c>
      <c r="F1588" s="6" t="s">
        <v>201</v>
      </c>
      <c r="G1588" s="6" t="s">
        <v>130</v>
      </c>
      <c r="H1588" s="6" t="s">
        <v>1715</v>
      </c>
      <c r="I1588" s="27" t="n">
        <v>10</v>
      </c>
      <c r="J1588" s="27" t="n">
        <v>20</v>
      </c>
      <c r="K1588" s="27" t="n">
        <v>25</v>
      </c>
      <c r="L1588" s="28" t="n">
        <f aca="false">I1588+J1588</f>
        <v>30</v>
      </c>
      <c r="M1588" s="28" t="n">
        <f aca="false">L1588+K1588</f>
        <v>55</v>
      </c>
      <c r="N1588" s="22" t="str">
        <f aca="false">IF(I1588&gt;0,"Sí","No")</f>
        <v>Sí</v>
      </c>
      <c r="O1588" s="22" t="str">
        <f aca="false">IF(J1588&gt;0,"Sí","No")</f>
        <v>Sí</v>
      </c>
      <c r="P1588" s="22" t="str">
        <f aca="false">IF(K1588&gt;0,"Sí","No")</f>
        <v>Sí</v>
      </c>
      <c r="Q1588" s="22" t="str">
        <f aca="false">IF(OR(I1588&gt;0,J1588&gt;0),"Sí","No")</f>
        <v>Sí</v>
      </c>
      <c r="R1588" s="27" t="n">
        <v>1490</v>
      </c>
      <c r="S1588" s="27" t="n">
        <v>3000</v>
      </c>
      <c r="T1588" s="27" t="n">
        <v>1180</v>
      </c>
      <c r="U1588" s="27" t="n">
        <v>2000</v>
      </c>
      <c r="V1588" s="27" t="n">
        <v>3650</v>
      </c>
      <c r="W1588" s="12" t="n">
        <f aca="false">IF(AND(I1588&gt;0,R1588&gt;0),(S1588-R1588)/R1588,"")</f>
        <v>1.01342281879195</v>
      </c>
      <c r="X1588" s="12" t="n">
        <f aca="false">IF(AND(J1588&gt;0,T1588&gt;0),(U1588-T1588)/T1588,"")</f>
        <v>0.694915254237288</v>
      </c>
      <c r="Y1588" s="12" t="n">
        <f aca="false">IF(AND(K1588&gt;0,V1588&gt;0),(V1588-Resumen!$B$7)/Resumen!$B$7,"")</f>
        <v>0.46</v>
      </c>
      <c r="Z1588" s="28" t="n">
        <f aca="false">IF(AND(K1588&gt;0,I1588&gt;0,V1588&gt;0,S1588&gt;0),V1588-S1588,"")</f>
        <v>650</v>
      </c>
      <c r="AA1588" s="12" t="n">
        <f aca="false">IF(Z1588&lt;&gt;"",Z1588/S1588,"")</f>
        <v>0.216666666666667</v>
      </c>
      <c r="AB1588" s="28" t="n">
        <f aca="false">IF(AND(K1588&gt;0,J1588&gt;0,V1588&gt;0,U1588&gt;0),V1588-U1588,"")</f>
        <v>1650</v>
      </c>
      <c r="AC1588" s="12" t="n">
        <f aca="false">IF(AB1588&lt;&gt;"",AB1588/U1588,"")</f>
        <v>0.825</v>
      </c>
      <c r="AD1588" s="27" t="n">
        <v>5</v>
      </c>
      <c r="AE1588" s="27" t="n">
        <v>1</v>
      </c>
      <c r="AF1588" s="27" t="n">
        <v>2</v>
      </c>
      <c r="AG1588" s="28" t="n">
        <f aca="false">AD1588+AE1588+AF1588</f>
        <v>8</v>
      </c>
      <c r="AH1588" s="12" t="n">
        <f aca="false">IF(AG1588&gt;0,AD1588/AG1588,"")</f>
        <v>0.625</v>
      </c>
      <c r="AI1588" s="27" t="n">
        <v>1</v>
      </c>
      <c r="AJ1588" s="27" t="n">
        <v>0</v>
      </c>
      <c r="AK1588" s="27" t="n">
        <v>1</v>
      </c>
      <c r="AL1588" s="22" t="str">
        <f aca="false">IF(OR(AJ1588&gt;0,AK1588&gt;0),"Sí","No")</f>
        <v>Sí</v>
      </c>
      <c r="AM1588" s="6" t="s">
        <v>198</v>
      </c>
      <c r="AN1588" s="6" t="s">
        <v>198</v>
      </c>
      <c r="AO1588" s="12" t="n">
        <f aca="false">IF(M1588&gt;0,K1588/M1588,"")</f>
        <v>0.454545454545455</v>
      </c>
      <c r="AP1588" s="22" t="str">
        <f aca="false">IF(M1588&gt;=Resumen!$B$5,"Alto","Bajo")</f>
        <v>Alto</v>
      </c>
      <c r="AQ1588" s="22" t="str">
        <f aca="false">IF(AO1588&gt;=Resumen!$B$28,"Alto","Bajo")</f>
        <v>Alto</v>
      </c>
      <c r="AR1588" s="22" t="str">
        <f aca="false">AP1588&amp;" Potencial / "&amp;AQ1588&amp;" Share"</f>
        <v>Alto Potencial / Alto Share</v>
      </c>
      <c r="AS1588" s="22" t="str">
        <f aca="false">IF(Q1588="Sí",IF(AO1588&gt;=Resumen!$B$29,"Alto","Bajo"),"")</f>
        <v>Bajo</v>
      </c>
      <c r="AT1588" s="22" t="str">
        <f aca="false">IF(AS1588&lt;&gt;"",AP1588&amp;" Potencial / "&amp;AS1588&amp;" Share","")</f>
        <v>Alto Potencial / Bajo Share</v>
      </c>
      <c r="AU1588" s="22" t="str">
        <f aca="false">IF(AH1588="","Sin dato",IF(AH1588-AO1588&gt;Resumen!$B$6,"Sobre-exhibido",IF(AO1588-AH1588&gt;Resumen!$B$6,"Sub-exhibido","En línea")))</f>
        <v>Sobre-exhibido</v>
      </c>
      <c r="AV1588" s="22" t="n">
        <f aca="false">IF(AT1588="","",IF(AT1588="Alto Potencial / Bajo Share",1,IF(AT1588="Alto Potencial / Alto Share",2,IF(AT1588="Bajo Potencial / Alto Share",3,4))))</f>
        <v>1</v>
      </c>
      <c r="AW1588" s="22" t="str">
        <f aca="false">IF(Q1588="No","Sin competencia directa",IF(AV1588=1,"1 - Foco Conquista (Alto Pot / Bajo Share)",IF(AV1588=2,"2 - Foco Defensa (Alto Pot / Alto Share)",IF(AV1588=3,"3 - Monitoreo (Bajo Pot / Alto Share)","4 - Baja Prioridad (Bajo Pot / Bajo Share)"))))</f>
        <v>1 - Foco Conquista (Alto Pot / Bajo Share)</v>
      </c>
      <c r="AX1588" s="12" t="str">
        <f aca="false">IF(OR(IFERROR(AND(W1588&lt;&gt;"",Y1588&lt;&gt;"",Y1588-W1588&gt;Resumen!$B$8),FALSE()),IFERROR(AND(X1588&lt;&gt;"",Y1588&lt;&gt;"",Y1588-X1588&gt;Resumen!$B$8),FALSE())),MAX(IF(IFERROR(AND(W1588&lt;&gt;"",Y1588&lt;&gt;"",Y1588-W1588&gt;Resumen!$B$8),FALSE()),Y1588-W1588,0),IF(IFERROR(AND(X1588&lt;&gt;"",Y1588&lt;&gt;"",Y1588-X1588&gt;Resumen!$B$8),FALSE()),Y1588-X1588,0)),"")</f>
        <v/>
      </c>
      <c r="AY1588" s="22" t="str">
        <f aca="false">IF(OR(IFERROR(AND(W1588&lt;&gt;"",Y1588&lt;&gt;"",Y1588-W1588&gt;Resumen!$B$8),FALSE()),IFERROR(AND(X1588&lt;&gt;"",Y1588&lt;&gt;"",Y1588-X1588&gt;Resumen!$B$8),FALSE())),TRIM("Lays tiene mayor markup que "&amp;IF(IFERROR(AND(W1588&lt;&gt;"",Y1588&lt;&gt;"",Y1588-W1588&gt;Resumen!$B$8),FALSE()),"Quento ","")&amp;IF(IFERROR(AND(X1588&lt;&gt;"",Y1588&lt;&gt;"",Y1588-X1588&gt;Resumen!$B$8),FALSE()),"Julicroc ","")&amp;"en este PDV"),"")</f>
        <v/>
      </c>
      <c r="AZ1588" s="22" t="str">
        <f aca="false">IF(COUNTIF('Plan Pehuamar - Lista'!$A$2:$A$167,A1588)&gt;0,"Sí","No")</f>
        <v>No</v>
      </c>
      <c r="BA1588" s="22" t="str">
        <f aca="false">IF(COUNTIF('Plan Combo 9+1'!$A$2:$A$226,A1588)&gt;0,"Sí","No")</f>
        <v>No</v>
      </c>
      <c r="BB1588" s="22" t="str">
        <f aca="false">IF(AH1588="","No",IF(BA1588="Sí",IF((AO1588-AH1588)&gt;Resumen!$B$6,"Sí","No"),IF((AO1588-AH1588)&gt;=Resumen!$B$132,"Sí","No")))</f>
        <v>No</v>
      </c>
      <c r="BC1588" s="22" t="str">
        <f aca="false">IF(AND(N1588="Sí",AL1588="Sí",AI1588=0),"Sí","No")</f>
        <v>No</v>
      </c>
      <c r="BD1588" s="22" t="str">
        <f aca="false">IF(COUNTIF('Plan 9+1 (con Pehuamar)'!$A$2:$A$227,A1588)&gt;0,"Sí","No")</f>
        <v>No</v>
      </c>
    </row>
    <row r="1589" customFormat="false" ht="15" hidden="false" customHeight="true" outlineLevel="0" collapsed="false">
      <c r="A1589" s="6" t="n">
        <v>200505</v>
      </c>
      <c r="B1589" s="6" t="n">
        <v>11</v>
      </c>
      <c r="C1589" s="6" t="n">
        <v>1102</v>
      </c>
      <c r="D1589" s="6" t="s">
        <v>254</v>
      </c>
      <c r="E1589" s="6" t="s">
        <v>1756</v>
      </c>
      <c r="F1589" s="6" t="s">
        <v>201</v>
      </c>
      <c r="G1589" s="6" t="s">
        <v>130</v>
      </c>
      <c r="H1589" s="6" t="s">
        <v>1715</v>
      </c>
      <c r="I1589" s="27" t="n">
        <v>0</v>
      </c>
      <c r="J1589" s="27" t="n">
        <v>0</v>
      </c>
      <c r="K1589" s="27" t="n">
        <v>1.8</v>
      </c>
      <c r="L1589" s="28" t="n">
        <f aca="false">I1589+J1589</f>
        <v>0</v>
      </c>
      <c r="M1589" s="28" t="n">
        <f aca="false">L1589+K1589</f>
        <v>1.8</v>
      </c>
      <c r="N1589" s="22" t="str">
        <f aca="false">IF(I1589&gt;0,"Sí","No")</f>
        <v>No</v>
      </c>
      <c r="O1589" s="22" t="str">
        <f aca="false">IF(J1589&gt;0,"Sí","No")</f>
        <v>No</v>
      </c>
      <c r="P1589" s="22" t="str">
        <f aca="false">IF(K1589&gt;0,"Sí","No")</f>
        <v>Sí</v>
      </c>
      <c r="Q1589" s="22" t="str">
        <f aca="false">IF(OR(I1589&gt;0,J1589&gt;0),"Sí","No")</f>
        <v>No</v>
      </c>
      <c r="R1589" s="27"/>
      <c r="S1589" s="27"/>
      <c r="T1589" s="27"/>
      <c r="U1589" s="27"/>
      <c r="V1589" s="27"/>
      <c r="W1589" s="12" t="str">
        <f aca="false">IF(AND(I1589&gt;0,R1589&gt;0),(S1589-R1589)/R1589,"")</f>
        <v/>
      </c>
      <c r="X1589" s="12" t="str">
        <f aca="false">IF(AND(J1589&gt;0,T1589&gt;0),(U1589-T1589)/T1589,"")</f>
        <v/>
      </c>
      <c r="Y1589" s="12" t="str">
        <f aca="false">IF(AND(K1589&gt;0,V1589&gt;0),(V1589-Resumen!$B$7)/Resumen!$B$7,"")</f>
        <v/>
      </c>
      <c r="Z1589" s="28" t="str">
        <f aca="false">IF(AND(K1589&gt;0,I1589&gt;0,V1589&gt;0,S1589&gt;0),V1589-S1589,"")</f>
        <v/>
      </c>
      <c r="AA1589" s="12" t="str">
        <f aca="false">IF(Z1589&lt;&gt;"",Z1589/S1589,"")</f>
        <v/>
      </c>
      <c r="AB1589" s="28" t="str">
        <f aca="false">IF(AND(K1589&gt;0,J1589&gt;0,V1589&gt;0,U1589&gt;0),V1589-U1589,"")</f>
        <v/>
      </c>
      <c r="AC1589" s="12" t="str">
        <f aca="false">IF(AB1589&lt;&gt;"",AB1589/U1589,"")</f>
        <v/>
      </c>
      <c r="AD1589" s="27" t="n">
        <v>0</v>
      </c>
      <c r="AE1589" s="27" t="n">
        <v>0</v>
      </c>
      <c r="AF1589" s="27" t="n">
        <v>0</v>
      </c>
      <c r="AG1589" s="28" t="n">
        <f aca="false">AD1589+AE1589+AF1589</f>
        <v>0</v>
      </c>
      <c r="AH1589" s="12" t="str">
        <f aca="false">IF(AG1589&gt;0,AD1589/AG1589,"")</f>
        <v/>
      </c>
      <c r="AI1589" s="27" t="n">
        <v>0</v>
      </c>
      <c r="AJ1589" s="27" t="n">
        <v>0</v>
      </c>
      <c r="AK1589" s="27" t="n">
        <v>0</v>
      </c>
      <c r="AL1589" s="22" t="str">
        <f aca="false">IF(OR(AJ1589&gt;0,AK1589&gt;0),"Sí","No")</f>
        <v>No</v>
      </c>
      <c r="AM1589" s="6"/>
      <c r="AN1589" s="6"/>
      <c r="AO1589" s="12" t="n">
        <f aca="false">IF(M1589&gt;0,K1589/M1589,"")</f>
        <v>1</v>
      </c>
      <c r="AP1589" s="22" t="str">
        <f aca="false">IF(M1589&gt;=Resumen!$B$5,"Alto","Bajo")</f>
        <v>Bajo</v>
      </c>
      <c r="AQ1589" s="22" t="str">
        <f aca="false">IF(AO1589&gt;=Resumen!$B$28,"Alto","Bajo")</f>
        <v>Alto</v>
      </c>
      <c r="AR1589" s="22" t="str">
        <f aca="false">AP1589&amp;" Potencial / "&amp;AQ1589&amp;" Share"</f>
        <v>Bajo Potencial / Alto Share</v>
      </c>
      <c r="AS1589" s="22" t="str">
        <f aca="false">IF(Q1589="Sí",IF(AO1589&gt;=Resumen!$B$29,"Alto","Bajo"),"")</f>
        <v/>
      </c>
      <c r="AT1589" s="22" t="str">
        <f aca="false">IF(AS1589&lt;&gt;"",AP1589&amp;" Potencial / "&amp;AS1589&amp;" Share","")</f>
        <v/>
      </c>
      <c r="AU1589" s="22" t="str">
        <f aca="false">IF(AH1589="","Sin dato",IF(AH1589-AO1589&gt;Resumen!$B$6,"Sobre-exhibido",IF(AO1589-AH1589&gt;Resumen!$B$6,"Sub-exhibido","En línea")))</f>
        <v>Sin dato</v>
      </c>
      <c r="AV1589" s="22" t="str">
        <f aca="false">IF(AT1589="","",IF(AT1589="Alto Potencial / Bajo Share",1,IF(AT1589="Alto Potencial / Alto Share",2,IF(AT1589="Bajo Potencial / Alto Share",3,4))))</f>
        <v/>
      </c>
      <c r="AW1589" s="22" t="str">
        <f aca="false">IF(Q1589="No","Sin competencia directa",IF(AV1589=1,"1 - Foco Conquista (Alto Pot / Bajo Share)",IF(AV1589=2,"2 - Foco Defensa (Alto Pot / Alto Share)",IF(AV1589=3,"3 - Monitoreo (Bajo Pot / Alto Share)","4 - Baja Prioridad (Bajo Pot / Bajo Share)"))))</f>
        <v>Sin competencia directa</v>
      </c>
      <c r="AX1589" s="12" t="str">
        <f aca="false">IF(OR(IFERROR(AND(W1589&lt;&gt;"",Y1589&lt;&gt;"",Y1589-W1589&gt;Resumen!$B$8),FALSE()),IFERROR(AND(X1589&lt;&gt;"",Y1589&lt;&gt;"",Y1589-X1589&gt;Resumen!$B$8),FALSE())),MAX(IF(IFERROR(AND(W1589&lt;&gt;"",Y1589&lt;&gt;"",Y1589-W1589&gt;Resumen!$B$8),FALSE()),Y1589-W1589,0),IF(IFERROR(AND(X1589&lt;&gt;"",Y1589&lt;&gt;"",Y1589-X1589&gt;Resumen!$B$8),FALSE()),Y1589-X1589,0)),"")</f>
        <v/>
      </c>
      <c r="AY1589" s="22" t="str">
        <f aca="false">IF(OR(IFERROR(AND(W1589&lt;&gt;"",Y1589&lt;&gt;"",Y1589-W1589&gt;Resumen!$B$8),FALSE()),IFERROR(AND(X1589&lt;&gt;"",Y1589&lt;&gt;"",Y1589-X1589&gt;Resumen!$B$8),FALSE())),TRIM("Lays tiene mayor markup que "&amp;IF(IFERROR(AND(W1589&lt;&gt;"",Y1589&lt;&gt;"",Y1589-W1589&gt;Resumen!$B$8),FALSE()),"Quento ","")&amp;IF(IFERROR(AND(X1589&lt;&gt;"",Y1589&lt;&gt;"",Y1589-X1589&gt;Resumen!$B$8),FALSE()),"Julicroc ","")&amp;"en este PDV"),"")</f>
        <v/>
      </c>
      <c r="AZ1589" s="22" t="str">
        <f aca="false">IF(COUNTIF('Plan Pehuamar - Lista'!$A$2:$A$167,A1589)&gt;0,"Sí","No")</f>
        <v>No</v>
      </c>
      <c r="BA1589" s="22" t="str">
        <f aca="false">IF(COUNTIF('Plan Combo 9+1'!$A$2:$A$226,A1589)&gt;0,"Sí","No")</f>
        <v>No</v>
      </c>
      <c r="BB1589" s="22" t="str">
        <f aca="false">IF(AH1589="","No",IF(BA1589="Sí",IF((AO1589-AH1589)&gt;Resumen!$B$6,"Sí","No"),IF((AO1589-AH1589)&gt;=Resumen!$B$132,"Sí","No")))</f>
        <v>No</v>
      </c>
      <c r="BC1589" s="22" t="str">
        <f aca="false">IF(AND(N1589="Sí",AL1589="Sí",AI1589=0),"Sí","No")</f>
        <v>No</v>
      </c>
      <c r="BD1589" s="22" t="str">
        <f aca="false">IF(COUNTIF('Plan 9+1 (con Pehuamar)'!$A$2:$A$227,A1589)&gt;0,"Sí","No")</f>
        <v>No</v>
      </c>
    </row>
    <row r="1590" customFormat="false" ht="15" hidden="false" customHeight="true" outlineLevel="0" collapsed="false">
      <c r="A1590" s="6" t="n">
        <v>200508</v>
      </c>
      <c r="B1590" s="6" t="n">
        <v>11</v>
      </c>
      <c r="C1590" s="6" t="n">
        <v>1102</v>
      </c>
      <c r="D1590" s="6" t="s">
        <v>254</v>
      </c>
      <c r="E1590" s="6" t="s">
        <v>1757</v>
      </c>
      <c r="F1590" s="6" t="s">
        <v>201</v>
      </c>
      <c r="G1590" s="6" t="s">
        <v>130</v>
      </c>
      <c r="H1590" s="6" t="s">
        <v>1715</v>
      </c>
      <c r="I1590" s="27" t="n">
        <v>0</v>
      </c>
      <c r="J1590" s="27" t="n">
        <v>0</v>
      </c>
      <c r="K1590" s="27" t="n">
        <v>1.6</v>
      </c>
      <c r="L1590" s="28" t="n">
        <f aca="false">I1590+J1590</f>
        <v>0</v>
      </c>
      <c r="M1590" s="28" t="n">
        <f aca="false">L1590+K1590</f>
        <v>1.6</v>
      </c>
      <c r="N1590" s="22" t="str">
        <f aca="false">IF(I1590&gt;0,"Sí","No")</f>
        <v>No</v>
      </c>
      <c r="O1590" s="22" t="str">
        <f aca="false">IF(J1590&gt;0,"Sí","No")</f>
        <v>No</v>
      </c>
      <c r="P1590" s="22" t="str">
        <f aca="false">IF(K1590&gt;0,"Sí","No")</f>
        <v>Sí</v>
      </c>
      <c r="Q1590" s="22" t="str">
        <f aca="false">IF(OR(I1590&gt;0,J1590&gt;0),"Sí","No")</f>
        <v>No</v>
      </c>
      <c r="R1590" s="27"/>
      <c r="S1590" s="27"/>
      <c r="T1590" s="27"/>
      <c r="U1590" s="27"/>
      <c r="V1590" s="27"/>
      <c r="W1590" s="12" t="str">
        <f aca="false">IF(AND(I1590&gt;0,R1590&gt;0),(S1590-R1590)/R1590,"")</f>
        <v/>
      </c>
      <c r="X1590" s="12" t="str">
        <f aca="false">IF(AND(J1590&gt;0,T1590&gt;0),(U1590-T1590)/T1590,"")</f>
        <v/>
      </c>
      <c r="Y1590" s="12" t="str">
        <f aca="false">IF(AND(K1590&gt;0,V1590&gt;0),(V1590-Resumen!$B$7)/Resumen!$B$7,"")</f>
        <v/>
      </c>
      <c r="Z1590" s="28" t="str">
        <f aca="false">IF(AND(K1590&gt;0,I1590&gt;0,V1590&gt;0,S1590&gt;0),V1590-S1590,"")</f>
        <v/>
      </c>
      <c r="AA1590" s="12" t="str">
        <f aca="false">IF(Z1590&lt;&gt;"",Z1590/S1590,"")</f>
        <v/>
      </c>
      <c r="AB1590" s="28" t="str">
        <f aca="false">IF(AND(K1590&gt;0,J1590&gt;0,V1590&gt;0,U1590&gt;0),V1590-U1590,"")</f>
        <v/>
      </c>
      <c r="AC1590" s="12" t="str">
        <f aca="false">IF(AB1590&lt;&gt;"",AB1590/U1590,"")</f>
        <v/>
      </c>
      <c r="AD1590" s="27" t="n">
        <v>0</v>
      </c>
      <c r="AE1590" s="27" t="n">
        <v>0</v>
      </c>
      <c r="AF1590" s="27" t="n">
        <v>0</v>
      </c>
      <c r="AG1590" s="28" t="n">
        <f aca="false">AD1590+AE1590+AF1590</f>
        <v>0</v>
      </c>
      <c r="AH1590" s="12" t="str">
        <f aca="false">IF(AG1590&gt;0,AD1590/AG1590,"")</f>
        <v/>
      </c>
      <c r="AI1590" s="27" t="n">
        <v>0</v>
      </c>
      <c r="AJ1590" s="27" t="n">
        <v>0</v>
      </c>
      <c r="AK1590" s="27" t="n">
        <v>0</v>
      </c>
      <c r="AL1590" s="22" t="str">
        <f aca="false">IF(OR(AJ1590&gt;0,AK1590&gt;0),"Sí","No")</f>
        <v>No</v>
      </c>
      <c r="AM1590" s="6"/>
      <c r="AN1590" s="6"/>
      <c r="AO1590" s="12" t="n">
        <f aca="false">IF(M1590&gt;0,K1590/M1590,"")</f>
        <v>1</v>
      </c>
      <c r="AP1590" s="22" t="str">
        <f aca="false">IF(M1590&gt;=Resumen!$B$5,"Alto","Bajo")</f>
        <v>Bajo</v>
      </c>
      <c r="AQ1590" s="22" t="str">
        <f aca="false">IF(AO1590&gt;=Resumen!$B$28,"Alto","Bajo")</f>
        <v>Alto</v>
      </c>
      <c r="AR1590" s="22" t="str">
        <f aca="false">AP1590&amp;" Potencial / "&amp;AQ1590&amp;" Share"</f>
        <v>Bajo Potencial / Alto Share</v>
      </c>
      <c r="AS1590" s="22" t="str">
        <f aca="false">IF(Q1590="Sí",IF(AO1590&gt;=Resumen!$B$29,"Alto","Bajo"),"")</f>
        <v/>
      </c>
      <c r="AT1590" s="22" t="str">
        <f aca="false">IF(AS1590&lt;&gt;"",AP1590&amp;" Potencial / "&amp;AS1590&amp;" Share","")</f>
        <v/>
      </c>
      <c r="AU1590" s="22" t="str">
        <f aca="false">IF(AH1590="","Sin dato",IF(AH1590-AO1590&gt;Resumen!$B$6,"Sobre-exhibido",IF(AO1590-AH1590&gt;Resumen!$B$6,"Sub-exhibido","En línea")))</f>
        <v>Sin dato</v>
      </c>
      <c r="AV1590" s="22" t="str">
        <f aca="false">IF(AT1590="","",IF(AT1590="Alto Potencial / Bajo Share",1,IF(AT1590="Alto Potencial / Alto Share",2,IF(AT1590="Bajo Potencial / Alto Share",3,4))))</f>
        <v/>
      </c>
      <c r="AW1590" s="22" t="str">
        <f aca="false">IF(Q1590="No","Sin competencia directa",IF(AV1590=1,"1 - Foco Conquista (Alto Pot / Bajo Share)",IF(AV1590=2,"2 - Foco Defensa (Alto Pot / Alto Share)",IF(AV1590=3,"3 - Monitoreo (Bajo Pot / Alto Share)","4 - Baja Prioridad (Bajo Pot / Bajo Share)"))))</f>
        <v>Sin competencia directa</v>
      </c>
      <c r="AX1590" s="12" t="str">
        <f aca="false">IF(OR(IFERROR(AND(W1590&lt;&gt;"",Y1590&lt;&gt;"",Y1590-W1590&gt;Resumen!$B$8),FALSE()),IFERROR(AND(X1590&lt;&gt;"",Y1590&lt;&gt;"",Y1590-X1590&gt;Resumen!$B$8),FALSE())),MAX(IF(IFERROR(AND(W1590&lt;&gt;"",Y1590&lt;&gt;"",Y1590-W1590&gt;Resumen!$B$8),FALSE()),Y1590-W1590,0),IF(IFERROR(AND(X1590&lt;&gt;"",Y1590&lt;&gt;"",Y1590-X1590&gt;Resumen!$B$8),FALSE()),Y1590-X1590,0)),"")</f>
        <v/>
      </c>
      <c r="AY1590" s="22" t="str">
        <f aca="false">IF(OR(IFERROR(AND(W1590&lt;&gt;"",Y1590&lt;&gt;"",Y1590-W1590&gt;Resumen!$B$8),FALSE()),IFERROR(AND(X1590&lt;&gt;"",Y1590&lt;&gt;"",Y1590-X1590&gt;Resumen!$B$8),FALSE())),TRIM("Lays tiene mayor markup que "&amp;IF(IFERROR(AND(W1590&lt;&gt;"",Y1590&lt;&gt;"",Y1590-W1590&gt;Resumen!$B$8),FALSE()),"Quento ","")&amp;IF(IFERROR(AND(X1590&lt;&gt;"",Y1590&lt;&gt;"",Y1590-X1590&gt;Resumen!$B$8),FALSE()),"Julicroc ","")&amp;"en este PDV"),"")</f>
        <v/>
      </c>
      <c r="AZ1590" s="22" t="str">
        <f aca="false">IF(COUNTIF('Plan Pehuamar - Lista'!$A$2:$A$167,A1590)&gt;0,"Sí","No")</f>
        <v>No</v>
      </c>
      <c r="BA1590" s="22" t="str">
        <f aca="false">IF(COUNTIF('Plan Combo 9+1'!$A$2:$A$226,A1590)&gt;0,"Sí","No")</f>
        <v>No</v>
      </c>
      <c r="BB1590" s="22" t="str">
        <f aca="false">IF(AH1590="","No",IF(BA1590="Sí",IF((AO1590-AH1590)&gt;Resumen!$B$6,"Sí","No"),IF((AO1590-AH1590)&gt;=Resumen!$B$132,"Sí","No")))</f>
        <v>No</v>
      </c>
      <c r="BC1590" s="22" t="str">
        <f aca="false">IF(AND(N1590="Sí",AL1590="Sí",AI1590=0),"Sí","No")</f>
        <v>No</v>
      </c>
      <c r="BD1590" s="22" t="str">
        <f aca="false">IF(COUNTIF('Plan 9+1 (con Pehuamar)'!$A$2:$A$227,A1590)&gt;0,"Sí","No")</f>
        <v>No</v>
      </c>
    </row>
    <row r="1591" customFormat="false" ht="15" hidden="false" customHeight="true" outlineLevel="0" collapsed="false">
      <c r="A1591" s="6" t="n">
        <v>200560</v>
      </c>
      <c r="B1591" s="6" t="n">
        <v>11</v>
      </c>
      <c r="C1591" s="6" t="n">
        <v>1102</v>
      </c>
      <c r="D1591" s="6" t="s">
        <v>254</v>
      </c>
      <c r="E1591" s="6" t="s">
        <v>1758</v>
      </c>
      <c r="F1591" s="6" t="s">
        <v>206</v>
      </c>
      <c r="G1591" s="6" t="s">
        <v>130</v>
      </c>
      <c r="H1591" s="6" t="s">
        <v>1715</v>
      </c>
      <c r="I1591" s="27" t="n">
        <v>9</v>
      </c>
      <c r="J1591" s="27" t="n">
        <v>9</v>
      </c>
      <c r="K1591" s="27" t="n">
        <v>12</v>
      </c>
      <c r="L1591" s="28" t="n">
        <f aca="false">I1591+J1591</f>
        <v>18</v>
      </c>
      <c r="M1591" s="28" t="n">
        <f aca="false">L1591+K1591</f>
        <v>30</v>
      </c>
      <c r="N1591" s="22" t="str">
        <f aca="false">IF(I1591&gt;0,"Sí","No")</f>
        <v>Sí</v>
      </c>
      <c r="O1591" s="22" t="str">
        <f aca="false">IF(J1591&gt;0,"Sí","No")</f>
        <v>Sí</v>
      </c>
      <c r="P1591" s="22" t="str">
        <f aca="false">IF(K1591&gt;0,"Sí","No")</f>
        <v>Sí</v>
      </c>
      <c r="Q1591" s="22" t="str">
        <f aca="false">IF(OR(I1591&gt;0,J1591&gt;0),"Sí","No")</f>
        <v>Sí</v>
      </c>
      <c r="R1591" s="27" t="n">
        <v>2250</v>
      </c>
      <c r="S1591" s="27" t="n">
        <v>3000</v>
      </c>
      <c r="T1591" s="27" t="n">
        <v>1085</v>
      </c>
      <c r="U1591" s="27" t="n">
        <v>2000</v>
      </c>
      <c r="V1591" s="27" t="n">
        <v>3500</v>
      </c>
      <c r="W1591" s="12" t="n">
        <f aca="false">IF(AND(I1591&gt;0,R1591&gt;0),(S1591-R1591)/R1591,"")</f>
        <v>0.333333333333333</v>
      </c>
      <c r="X1591" s="12" t="n">
        <f aca="false">IF(AND(J1591&gt;0,T1591&gt;0),(U1591-T1591)/T1591,"")</f>
        <v>0.84331797235023</v>
      </c>
      <c r="Y1591" s="12" t="n">
        <f aca="false">IF(AND(K1591&gt;0,V1591&gt;0),(V1591-Resumen!$B$7)/Resumen!$B$7,"")</f>
        <v>0.4</v>
      </c>
      <c r="Z1591" s="28" t="n">
        <f aca="false">IF(AND(K1591&gt;0,I1591&gt;0,V1591&gt;0,S1591&gt;0),V1591-S1591,"")</f>
        <v>500</v>
      </c>
      <c r="AA1591" s="12" t="n">
        <f aca="false">IF(Z1591&lt;&gt;"",Z1591/S1591,"")</f>
        <v>0.166666666666667</v>
      </c>
      <c r="AB1591" s="28" t="n">
        <f aca="false">IF(AND(K1591&gt;0,J1591&gt;0,V1591&gt;0,U1591&gt;0),V1591-U1591,"")</f>
        <v>1500</v>
      </c>
      <c r="AC1591" s="12" t="n">
        <f aca="false">IF(AB1591&lt;&gt;"",AB1591/U1591,"")</f>
        <v>0.75</v>
      </c>
      <c r="AD1591" s="27" t="n">
        <v>4</v>
      </c>
      <c r="AE1591" s="27" t="n">
        <v>3</v>
      </c>
      <c r="AF1591" s="27" t="n">
        <v>3</v>
      </c>
      <c r="AG1591" s="28" t="n">
        <f aca="false">AD1591+AE1591+AF1591</f>
        <v>10</v>
      </c>
      <c r="AH1591" s="12" t="n">
        <f aca="false">IF(AG1591&gt;0,AD1591/AG1591,"")</f>
        <v>0.4</v>
      </c>
      <c r="AI1591" s="27" t="n">
        <v>1</v>
      </c>
      <c r="AJ1591" s="27" t="n">
        <v>0</v>
      </c>
      <c r="AK1591" s="27" t="n">
        <v>1</v>
      </c>
      <c r="AL1591" s="22" t="str">
        <f aca="false">IF(OR(AJ1591&gt;0,AK1591&gt;0),"Sí","No")</f>
        <v>Sí</v>
      </c>
      <c r="AM1591" s="6" t="s">
        <v>198</v>
      </c>
      <c r="AN1591" s="6" t="s">
        <v>198</v>
      </c>
      <c r="AO1591" s="12" t="n">
        <f aca="false">IF(M1591&gt;0,K1591/M1591,"")</f>
        <v>0.4</v>
      </c>
      <c r="AP1591" s="22" t="str">
        <f aca="false">IF(M1591&gt;=Resumen!$B$5,"Alto","Bajo")</f>
        <v>Bajo</v>
      </c>
      <c r="AQ1591" s="22" t="str">
        <f aca="false">IF(AO1591&gt;=Resumen!$B$28,"Alto","Bajo")</f>
        <v>Alto</v>
      </c>
      <c r="AR1591" s="22" t="str">
        <f aca="false">AP1591&amp;" Potencial / "&amp;AQ1591&amp;" Share"</f>
        <v>Bajo Potencial / Alto Share</v>
      </c>
      <c r="AS1591" s="22" t="str">
        <f aca="false">IF(Q1591="Sí",IF(AO1591&gt;=Resumen!$B$29,"Alto","Bajo"),"")</f>
        <v>Bajo</v>
      </c>
      <c r="AT1591" s="22" t="str">
        <f aca="false">IF(AS1591&lt;&gt;"",AP1591&amp;" Potencial / "&amp;AS1591&amp;" Share","")</f>
        <v>Bajo Potencial / Bajo Share</v>
      </c>
      <c r="AU1591" s="22" t="str">
        <f aca="false">IF(AH1591="","Sin dato",IF(AH1591-AO1591&gt;Resumen!$B$6,"Sobre-exhibido",IF(AO1591-AH1591&gt;Resumen!$B$6,"Sub-exhibido","En línea")))</f>
        <v>En línea</v>
      </c>
      <c r="AV1591" s="22" t="n">
        <f aca="false">IF(AT1591="","",IF(AT1591="Alto Potencial / Bajo Share",1,IF(AT1591="Alto Potencial / Alto Share",2,IF(AT1591="Bajo Potencial / Alto Share",3,4))))</f>
        <v>4</v>
      </c>
      <c r="AW1591" s="22" t="str">
        <f aca="false">IF(Q1591="No","Sin competencia directa",IF(AV1591=1,"1 - Foco Conquista (Alto Pot / Bajo Share)",IF(AV1591=2,"2 - Foco Defensa (Alto Pot / Alto Share)",IF(AV1591=3,"3 - Monitoreo (Bajo Pot / Alto Share)","4 - Baja Prioridad (Bajo Pot / Bajo Share)"))))</f>
        <v>4 - Baja Prioridad (Bajo Pot / Bajo Share)</v>
      </c>
      <c r="AX1591" s="12" t="n">
        <f aca="false">IF(OR(IFERROR(AND(W1591&lt;&gt;"",Y1591&lt;&gt;"",Y1591-W1591&gt;Resumen!$B$8),FALSE()),IFERROR(AND(X1591&lt;&gt;"",Y1591&lt;&gt;"",Y1591-X1591&gt;Resumen!$B$8),FALSE())),MAX(IF(IFERROR(AND(W1591&lt;&gt;"",Y1591&lt;&gt;"",Y1591-W1591&gt;Resumen!$B$8),FALSE()),Y1591-W1591,0),IF(IFERROR(AND(X1591&lt;&gt;"",Y1591&lt;&gt;"",Y1591-X1591&gt;Resumen!$B$8),FALSE()),Y1591-X1591,0)),"")</f>
        <v>0.0666666666666667</v>
      </c>
      <c r="AY1591" s="22" t="str">
        <f aca="false">IF(OR(IFERROR(AND(W1591&lt;&gt;"",Y1591&lt;&gt;"",Y1591-W1591&gt;Resumen!$B$8),FALSE()),IFERROR(AND(X1591&lt;&gt;"",Y1591&lt;&gt;"",Y1591-X1591&gt;Resumen!$B$8),FALSE())),TRIM("Lays tiene mayor markup que "&amp;IF(IFERROR(AND(W1591&lt;&gt;"",Y1591&lt;&gt;"",Y1591-W1591&gt;Resumen!$B$8),FALSE()),"Quento ","")&amp;IF(IFERROR(AND(X1591&lt;&gt;"",Y1591&lt;&gt;"",Y1591-X1591&gt;Resumen!$B$8),FALSE()),"Julicroc ","")&amp;"en este PDV"),"")</f>
        <v>Lays tiene mayor markup que Quento en este PDV</v>
      </c>
      <c r="AZ1591" s="22" t="str">
        <f aca="false">IF(COUNTIF('Plan Pehuamar - Lista'!$A$2:$A$167,A1591)&gt;0,"Sí","No")</f>
        <v>No</v>
      </c>
      <c r="BA1591" s="22" t="str">
        <f aca="false">IF(COUNTIF('Plan Combo 9+1'!$A$2:$A$226,A1591)&gt;0,"Sí","No")</f>
        <v>No</v>
      </c>
      <c r="BB1591" s="22" t="str">
        <f aca="false">IF(AH1591="","No",IF(BA1591="Sí",IF((AO1591-AH1591)&gt;Resumen!$B$6,"Sí","No"),IF((AO1591-AH1591)&gt;=Resumen!$B$132,"Sí","No")))</f>
        <v>No</v>
      </c>
      <c r="BC1591" s="22" t="str">
        <f aca="false">IF(AND(N1591="Sí",AL1591="Sí",AI1591=0),"Sí","No")</f>
        <v>No</v>
      </c>
      <c r="BD1591" s="22" t="str">
        <f aca="false">IF(COUNTIF('Plan 9+1 (con Pehuamar)'!$A$2:$A$227,A1591)&gt;0,"Sí","No")</f>
        <v>No</v>
      </c>
    </row>
    <row r="1592" customFormat="false" ht="15" hidden="false" customHeight="true" outlineLevel="0" collapsed="false">
      <c r="A1592" s="6" t="n">
        <v>200677</v>
      </c>
      <c r="B1592" s="6" t="n">
        <v>11</v>
      </c>
      <c r="C1592" s="6" t="n">
        <v>1102</v>
      </c>
      <c r="D1592" s="6" t="s">
        <v>254</v>
      </c>
      <c r="E1592" s="6" t="s">
        <v>1759</v>
      </c>
      <c r="F1592" s="6" t="s">
        <v>196</v>
      </c>
      <c r="G1592" s="6" t="s">
        <v>130</v>
      </c>
      <c r="H1592" s="6" t="s">
        <v>1715</v>
      </c>
      <c r="I1592" s="27" t="n">
        <v>0</v>
      </c>
      <c r="J1592" s="27" t="n">
        <v>0</v>
      </c>
      <c r="K1592" s="27" t="n">
        <v>15</v>
      </c>
      <c r="L1592" s="28" t="n">
        <f aca="false">I1592+J1592</f>
        <v>0</v>
      </c>
      <c r="M1592" s="28" t="n">
        <f aca="false">L1592+K1592</f>
        <v>15</v>
      </c>
      <c r="N1592" s="22" t="str">
        <f aca="false">IF(I1592&gt;0,"Sí","No")</f>
        <v>No</v>
      </c>
      <c r="O1592" s="22" t="str">
        <f aca="false">IF(J1592&gt;0,"Sí","No")</f>
        <v>No</v>
      </c>
      <c r="P1592" s="22" t="str">
        <f aca="false">IF(K1592&gt;0,"Sí","No")</f>
        <v>Sí</v>
      </c>
      <c r="Q1592" s="22" t="str">
        <f aca="false">IF(OR(I1592&gt;0,J1592&gt;0),"Sí","No")</f>
        <v>No</v>
      </c>
      <c r="R1592" s="27"/>
      <c r="S1592" s="27"/>
      <c r="T1592" s="27"/>
      <c r="U1592" s="27"/>
      <c r="V1592" s="27"/>
      <c r="W1592" s="12" t="str">
        <f aca="false">IF(AND(I1592&gt;0,R1592&gt;0),(S1592-R1592)/R1592,"")</f>
        <v/>
      </c>
      <c r="X1592" s="12" t="str">
        <f aca="false">IF(AND(J1592&gt;0,T1592&gt;0),(U1592-T1592)/T1592,"")</f>
        <v/>
      </c>
      <c r="Y1592" s="12" t="str">
        <f aca="false">IF(AND(K1592&gt;0,V1592&gt;0),(V1592-Resumen!$B$7)/Resumen!$B$7,"")</f>
        <v/>
      </c>
      <c r="Z1592" s="28" t="str">
        <f aca="false">IF(AND(K1592&gt;0,I1592&gt;0,V1592&gt;0,S1592&gt;0),V1592-S1592,"")</f>
        <v/>
      </c>
      <c r="AA1592" s="12" t="str">
        <f aca="false">IF(Z1592&lt;&gt;"",Z1592/S1592,"")</f>
        <v/>
      </c>
      <c r="AB1592" s="28" t="str">
        <f aca="false">IF(AND(K1592&gt;0,J1592&gt;0,V1592&gt;0,U1592&gt;0),V1592-U1592,"")</f>
        <v/>
      </c>
      <c r="AC1592" s="12" t="str">
        <f aca="false">IF(AB1592&lt;&gt;"",AB1592/U1592,"")</f>
        <v/>
      </c>
      <c r="AD1592" s="27" t="n">
        <v>0</v>
      </c>
      <c r="AE1592" s="27" t="n">
        <v>0</v>
      </c>
      <c r="AF1592" s="27" t="n">
        <v>0</v>
      </c>
      <c r="AG1592" s="28" t="n">
        <f aca="false">AD1592+AE1592+AF1592</f>
        <v>0</v>
      </c>
      <c r="AH1592" s="12" t="str">
        <f aca="false">IF(AG1592&gt;0,AD1592/AG1592,"")</f>
        <v/>
      </c>
      <c r="AI1592" s="27" t="n">
        <v>0</v>
      </c>
      <c r="AJ1592" s="27" t="n">
        <v>0</v>
      </c>
      <c r="AK1592" s="27" t="n">
        <v>0</v>
      </c>
      <c r="AL1592" s="22" t="str">
        <f aca="false">IF(OR(AJ1592&gt;0,AK1592&gt;0),"Sí","No")</f>
        <v>No</v>
      </c>
      <c r="AM1592" s="6"/>
      <c r="AN1592" s="6"/>
      <c r="AO1592" s="12" t="n">
        <f aca="false">IF(M1592&gt;0,K1592/M1592,"")</f>
        <v>1</v>
      </c>
      <c r="AP1592" s="22" t="str">
        <f aca="false">IF(M1592&gt;=Resumen!$B$5,"Alto","Bajo")</f>
        <v>Bajo</v>
      </c>
      <c r="AQ1592" s="22" t="str">
        <f aca="false">IF(AO1592&gt;=Resumen!$B$28,"Alto","Bajo")</f>
        <v>Alto</v>
      </c>
      <c r="AR1592" s="22" t="str">
        <f aca="false">AP1592&amp;" Potencial / "&amp;AQ1592&amp;" Share"</f>
        <v>Bajo Potencial / Alto Share</v>
      </c>
      <c r="AS1592" s="22" t="str">
        <f aca="false">IF(Q1592="Sí",IF(AO1592&gt;=Resumen!$B$29,"Alto","Bajo"),"")</f>
        <v/>
      </c>
      <c r="AT1592" s="22" t="str">
        <f aca="false">IF(AS1592&lt;&gt;"",AP1592&amp;" Potencial / "&amp;AS1592&amp;" Share","")</f>
        <v/>
      </c>
      <c r="AU1592" s="22" t="str">
        <f aca="false">IF(AH1592="","Sin dato",IF(AH1592-AO1592&gt;Resumen!$B$6,"Sobre-exhibido",IF(AO1592-AH1592&gt;Resumen!$B$6,"Sub-exhibido","En línea")))</f>
        <v>Sin dato</v>
      </c>
      <c r="AV1592" s="22" t="str">
        <f aca="false">IF(AT1592="","",IF(AT1592="Alto Potencial / Bajo Share",1,IF(AT1592="Alto Potencial / Alto Share",2,IF(AT1592="Bajo Potencial / Alto Share",3,4))))</f>
        <v/>
      </c>
      <c r="AW1592" s="22" t="str">
        <f aca="false">IF(Q1592="No","Sin competencia directa",IF(AV1592=1,"1 - Foco Conquista (Alto Pot / Bajo Share)",IF(AV1592=2,"2 - Foco Defensa (Alto Pot / Alto Share)",IF(AV1592=3,"3 - Monitoreo (Bajo Pot / Alto Share)","4 - Baja Prioridad (Bajo Pot / Bajo Share)"))))</f>
        <v>Sin competencia directa</v>
      </c>
      <c r="AX1592" s="12" t="str">
        <f aca="false">IF(OR(IFERROR(AND(W1592&lt;&gt;"",Y1592&lt;&gt;"",Y1592-W1592&gt;Resumen!$B$8),FALSE()),IFERROR(AND(X1592&lt;&gt;"",Y1592&lt;&gt;"",Y1592-X1592&gt;Resumen!$B$8),FALSE())),MAX(IF(IFERROR(AND(W1592&lt;&gt;"",Y1592&lt;&gt;"",Y1592-W1592&gt;Resumen!$B$8),FALSE()),Y1592-W1592,0),IF(IFERROR(AND(X1592&lt;&gt;"",Y1592&lt;&gt;"",Y1592-X1592&gt;Resumen!$B$8),FALSE()),Y1592-X1592,0)),"")</f>
        <v/>
      </c>
      <c r="AY1592" s="22" t="str">
        <f aca="false">IF(OR(IFERROR(AND(W1592&lt;&gt;"",Y1592&lt;&gt;"",Y1592-W1592&gt;Resumen!$B$8),FALSE()),IFERROR(AND(X1592&lt;&gt;"",Y1592&lt;&gt;"",Y1592-X1592&gt;Resumen!$B$8),FALSE())),TRIM("Lays tiene mayor markup que "&amp;IF(IFERROR(AND(W1592&lt;&gt;"",Y1592&lt;&gt;"",Y1592-W1592&gt;Resumen!$B$8),FALSE()),"Quento ","")&amp;IF(IFERROR(AND(X1592&lt;&gt;"",Y1592&lt;&gt;"",Y1592-X1592&gt;Resumen!$B$8),FALSE()),"Julicroc ","")&amp;"en este PDV"),"")</f>
        <v/>
      </c>
      <c r="AZ1592" s="22" t="str">
        <f aca="false">IF(COUNTIF('Plan Pehuamar - Lista'!$A$2:$A$167,A1592)&gt;0,"Sí","No")</f>
        <v>No</v>
      </c>
      <c r="BA1592" s="22" t="str">
        <f aca="false">IF(COUNTIF('Plan Combo 9+1'!$A$2:$A$226,A1592)&gt;0,"Sí","No")</f>
        <v>No</v>
      </c>
      <c r="BB1592" s="22" t="str">
        <f aca="false">IF(AH1592="","No",IF(BA1592="Sí",IF((AO1592-AH1592)&gt;Resumen!$B$6,"Sí","No"),IF((AO1592-AH1592)&gt;=Resumen!$B$132,"Sí","No")))</f>
        <v>No</v>
      </c>
      <c r="BC1592" s="22" t="str">
        <f aca="false">IF(AND(N1592="Sí",AL1592="Sí",AI1592=0),"Sí","No")</f>
        <v>No</v>
      </c>
      <c r="BD1592" s="22" t="str">
        <f aca="false">IF(COUNTIF('Plan 9+1 (con Pehuamar)'!$A$2:$A$227,A1592)&gt;0,"Sí","No")</f>
        <v>No</v>
      </c>
    </row>
    <row r="1593" customFormat="false" ht="15" hidden="false" customHeight="true" outlineLevel="0" collapsed="false">
      <c r="A1593" s="6" t="n">
        <v>200685</v>
      </c>
      <c r="B1593" s="6" t="n">
        <v>11</v>
      </c>
      <c r="C1593" s="6" t="n">
        <v>1102</v>
      </c>
      <c r="D1593" s="6" t="s">
        <v>254</v>
      </c>
      <c r="E1593" s="6" t="s">
        <v>1760</v>
      </c>
      <c r="F1593" s="6" t="s">
        <v>206</v>
      </c>
      <c r="G1593" s="6" t="s">
        <v>130</v>
      </c>
      <c r="H1593" s="6" t="s">
        <v>1715</v>
      </c>
      <c r="I1593" s="27" t="n">
        <v>0</v>
      </c>
      <c r="J1593" s="27" t="n">
        <v>0</v>
      </c>
      <c r="K1593" s="27" t="n">
        <v>1.1</v>
      </c>
      <c r="L1593" s="28" t="n">
        <f aca="false">I1593+J1593</f>
        <v>0</v>
      </c>
      <c r="M1593" s="28" t="n">
        <f aca="false">L1593+K1593</f>
        <v>1.1</v>
      </c>
      <c r="N1593" s="22" t="str">
        <f aca="false">IF(I1593&gt;0,"Sí","No")</f>
        <v>No</v>
      </c>
      <c r="O1593" s="22" t="str">
        <f aca="false">IF(J1593&gt;0,"Sí","No")</f>
        <v>No</v>
      </c>
      <c r="P1593" s="22" t="str">
        <f aca="false">IF(K1593&gt;0,"Sí","No")</f>
        <v>Sí</v>
      </c>
      <c r="Q1593" s="22" t="str">
        <f aca="false">IF(OR(I1593&gt;0,J1593&gt;0),"Sí","No")</f>
        <v>No</v>
      </c>
      <c r="R1593" s="27"/>
      <c r="S1593" s="27"/>
      <c r="T1593" s="27"/>
      <c r="U1593" s="27"/>
      <c r="V1593" s="27"/>
      <c r="W1593" s="12" t="str">
        <f aca="false">IF(AND(I1593&gt;0,R1593&gt;0),(S1593-R1593)/R1593,"")</f>
        <v/>
      </c>
      <c r="X1593" s="12" t="str">
        <f aca="false">IF(AND(J1593&gt;0,T1593&gt;0),(U1593-T1593)/T1593,"")</f>
        <v/>
      </c>
      <c r="Y1593" s="12" t="str">
        <f aca="false">IF(AND(K1593&gt;0,V1593&gt;0),(V1593-Resumen!$B$7)/Resumen!$B$7,"")</f>
        <v/>
      </c>
      <c r="Z1593" s="28" t="str">
        <f aca="false">IF(AND(K1593&gt;0,I1593&gt;0,V1593&gt;0,S1593&gt;0),V1593-S1593,"")</f>
        <v/>
      </c>
      <c r="AA1593" s="12" t="str">
        <f aca="false">IF(Z1593&lt;&gt;"",Z1593/S1593,"")</f>
        <v/>
      </c>
      <c r="AB1593" s="28" t="str">
        <f aca="false">IF(AND(K1593&gt;0,J1593&gt;0,V1593&gt;0,U1593&gt;0),V1593-U1593,"")</f>
        <v/>
      </c>
      <c r="AC1593" s="12" t="str">
        <f aca="false">IF(AB1593&lt;&gt;"",AB1593/U1593,"")</f>
        <v/>
      </c>
      <c r="AD1593" s="27" t="n">
        <v>0</v>
      </c>
      <c r="AE1593" s="27" t="n">
        <v>0</v>
      </c>
      <c r="AF1593" s="27" t="n">
        <v>0</v>
      </c>
      <c r="AG1593" s="28" t="n">
        <f aca="false">AD1593+AE1593+AF1593</f>
        <v>0</v>
      </c>
      <c r="AH1593" s="12" t="str">
        <f aca="false">IF(AG1593&gt;0,AD1593/AG1593,"")</f>
        <v/>
      </c>
      <c r="AI1593" s="27" t="n">
        <v>0</v>
      </c>
      <c r="AJ1593" s="27" t="n">
        <v>0</v>
      </c>
      <c r="AK1593" s="27" t="n">
        <v>0</v>
      </c>
      <c r="AL1593" s="22" t="str">
        <f aca="false">IF(OR(AJ1593&gt;0,AK1593&gt;0),"Sí","No")</f>
        <v>No</v>
      </c>
      <c r="AM1593" s="6"/>
      <c r="AN1593" s="6"/>
      <c r="AO1593" s="12" t="n">
        <f aca="false">IF(M1593&gt;0,K1593/M1593,"")</f>
        <v>1</v>
      </c>
      <c r="AP1593" s="22" t="str">
        <f aca="false">IF(M1593&gt;=Resumen!$B$5,"Alto","Bajo")</f>
        <v>Bajo</v>
      </c>
      <c r="AQ1593" s="22" t="str">
        <f aca="false">IF(AO1593&gt;=Resumen!$B$28,"Alto","Bajo")</f>
        <v>Alto</v>
      </c>
      <c r="AR1593" s="22" t="str">
        <f aca="false">AP1593&amp;" Potencial / "&amp;AQ1593&amp;" Share"</f>
        <v>Bajo Potencial / Alto Share</v>
      </c>
      <c r="AS1593" s="22" t="str">
        <f aca="false">IF(Q1593="Sí",IF(AO1593&gt;=Resumen!$B$29,"Alto","Bajo"),"")</f>
        <v/>
      </c>
      <c r="AT1593" s="22" t="str">
        <f aca="false">IF(AS1593&lt;&gt;"",AP1593&amp;" Potencial / "&amp;AS1593&amp;" Share","")</f>
        <v/>
      </c>
      <c r="AU1593" s="22" t="str">
        <f aca="false">IF(AH1593="","Sin dato",IF(AH1593-AO1593&gt;Resumen!$B$6,"Sobre-exhibido",IF(AO1593-AH1593&gt;Resumen!$B$6,"Sub-exhibido","En línea")))</f>
        <v>Sin dato</v>
      </c>
      <c r="AV1593" s="22" t="str">
        <f aca="false">IF(AT1593="","",IF(AT1593="Alto Potencial / Bajo Share",1,IF(AT1593="Alto Potencial / Alto Share",2,IF(AT1593="Bajo Potencial / Alto Share",3,4))))</f>
        <v/>
      </c>
      <c r="AW1593" s="22" t="str">
        <f aca="false">IF(Q1593="No","Sin competencia directa",IF(AV1593=1,"1 - Foco Conquista (Alto Pot / Bajo Share)",IF(AV1593=2,"2 - Foco Defensa (Alto Pot / Alto Share)",IF(AV1593=3,"3 - Monitoreo (Bajo Pot / Alto Share)","4 - Baja Prioridad (Bajo Pot / Bajo Share)"))))</f>
        <v>Sin competencia directa</v>
      </c>
      <c r="AX1593" s="12" t="str">
        <f aca="false">IF(OR(IFERROR(AND(W1593&lt;&gt;"",Y1593&lt;&gt;"",Y1593-W1593&gt;Resumen!$B$8),FALSE()),IFERROR(AND(X1593&lt;&gt;"",Y1593&lt;&gt;"",Y1593-X1593&gt;Resumen!$B$8),FALSE())),MAX(IF(IFERROR(AND(W1593&lt;&gt;"",Y1593&lt;&gt;"",Y1593-W1593&gt;Resumen!$B$8),FALSE()),Y1593-W1593,0),IF(IFERROR(AND(X1593&lt;&gt;"",Y1593&lt;&gt;"",Y1593-X1593&gt;Resumen!$B$8),FALSE()),Y1593-X1593,0)),"")</f>
        <v/>
      </c>
      <c r="AY1593" s="22" t="str">
        <f aca="false">IF(OR(IFERROR(AND(W1593&lt;&gt;"",Y1593&lt;&gt;"",Y1593-W1593&gt;Resumen!$B$8),FALSE()),IFERROR(AND(X1593&lt;&gt;"",Y1593&lt;&gt;"",Y1593-X1593&gt;Resumen!$B$8),FALSE())),TRIM("Lays tiene mayor markup que "&amp;IF(IFERROR(AND(W1593&lt;&gt;"",Y1593&lt;&gt;"",Y1593-W1593&gt;Resumen!$B$8),FALSE()),"Quento ","")&amp;IF(IFERROR(AND(X1593&lt;&gt;"",Y1593&lt;&gt;"",Y1593-X1593&gt;Resumen!$B$8),FALSE()),"Julicroc ","")&amp;"en este PDV"),"")</f>
        <v/>
      </c>
      <c r="AZ1593" s="22" t="str">
        <f aca="false">IF(COUNTIF('Plan Pehuamar - Lista'!$A$2:$A$167,A1593)&gt;0,"Sí","No")</f>
        <v>No</v>
      </c>
      <c r="BA1593" s="22" t="str">
        <f aca="false">IF(COUNTIF('Plan Combo 9+1'!$A$2:$A$226,A1593)&gt;0,"Sí","No")</f>
        <v>No</v>
      </c>
      <c r="BB1593" s="22" t="str">
        <f aca="false">IF(AH1593="","No",IF(BA1593="Sí",IF((AO1593-AH1593)&gt;Resumen!$B$6,"Sí","No"),IF((AO1593-AH1593)&gt;=Resumen!$B$132,"Sí","No")))</f>
        <v>No</v>
      </c>
      <c r="BC1593" s="22" t="str">
        <f aca="false">IF(AND(N1593="Sí",AL1593="Sí",AI1593=0),"Sí","No")</f>
        <v>No</v>
      </c>
      <c r="BD1593" s="22" t="str">
        <f aca="false">IF(COUNTIF('Plan 9+1 (con Pehuamar)'!$A$2:$A$227,A1593)&gt;0,"Sí","No")</f>
        <v>No</v>
      </c>
    </row>
    <row r="1594" customFormat="false" ht="15" hidden="false" customHeight="true" outlineLevel="0" collapsed="false">
      <c r="A1594" s="6" t="n">
        <v>200698</v>
      </c>
      <c r="B1594" s="6" t="n">
        <v>11</v>
      </c>
      <c r="C1594" s="6" t="n">
        <v>1102</v>
      </c>
      <c r="D1594" s="6" t="s">
        <v>254</v>
      </c>
      <c r="E1594" s="6" t="s">
        <v>1761</v>
      </c>
      <c r="F1594" s="6" t="s">
        <v>201</v>
      </c>
      <c r="G1594" s="6" t="s">
        <v>130</v>
      </c>
      <c r="H1594" s="6" t="s">
        <v>1715</v>
      </c>
      <c r="I1594" s="27" t="n">
        <v>10</v>
      </c>
      <c r="J1594" s="27" t="n">
        <v>12</v>
      </c>
      <c r="K1594" s="27" t="n">
        <v>6</v>
      </c>
      <c r="L1594" s="28" t="n">
        <f aca="false">I1594+J1594</f>
        <v>22</v>
      </c>
      <c r="M1594" s="28" t="n">
        <f aca="false">L1594+K1594</f>
        <v>28</v>
      </c>
      <c r="N1594" s="22" t="str">
        <f aca="false">IF(I1594&gt;0,"Sí","No")</f>
        <v>Sí</v>
      </c>
      <c r="O1594" s="22" t="str">
        <f aca="false">IF(J1594&gt;0,"Sí","No")</f>
        <v>Sí</v>
      </c>
      <c r="P1594" s="22" t="str">
        <f aca="false">IF(K1594&gt;0,"Sí","No")</f>
        <v>Sí</v>
      </c>
      <c r="Q1594" s="22" t="str">
        <f aca="false">IF(OR(I1594&gt;0,J1594&gt;0),"Sí","No")</f>
        <v>Sí</v>
      </c>
      <c r="R1594" s="27" t="n">
        <v>1750</v>
      </c>
      <c r="S1594" s="27" t="n">
        <v>2500</v>
      </c>
      <c r="T1594" s="27" t="n">
        <v>1085</v>
      </c>
      <c r="U1594" s="27" t="n">
        <v>2200</v>
      </c>
      <c r="V1594" s="27" t="n">
        <v>3500</v>
      </c>
      <c r="W1594" s="12" t="n">
        <f aca="false">IF(AND(I1594&gt;0,R1594&gt;0),(S1594-R1594)/R1594,"")</f>
        <v>0.428571428571429</v>
      </c>
      <c r="X1594" s="12" t="n">
        <f aca="false">IF(AND(J1594&gt;0,T1594&gt;0),(U1594-T1594)/T1594,"")</f>
        <v>1.02764976958525</v>
      </c>
      <c r="Y1594" s="12" t="n">
        <f aca="false">IF(AND(K1594&gt;0,V1594&gt;0),(V1594-Resumen!$B$7)/Resumen!$B$7,"")</f>
        <v>0.4</v>
      </c>
      <c r="Z1594" s="28" t="n">
        <f aca="false">IF(AND(K1594&gt;0,I1594&gt;0,V1594&gt;0,S1594&gt;0),V1594-S1594,"")</f>
        <v>1000</v>
      </c>
      <c r="AA1594" s="12" t="n">
        <f aca="false">IF(Z1594&lt;&gt;"",Z1594/S1594,"")</f>
        <v>0.4</v>
      </c>
      <c r="AB1594" s="28" t="n">
        <f aca="false">IF(AND(K1594&gt;0,J1594&gt;0,V1594&gt;0,U1594&gt;0),V1594-U1594,"")</f>
        <v>1300</v>
      </c>
      <c r="AC1594" s="12" t="n">
        <f aca="false">IF(AB1594&lt;&gt;"",AB1594/U1594,"")</f>
        <v>0.590909090909091</v>
      </c>
      <c r="AD1594" s="27" t="n">
        <v>3</v>
      </c>
      <c r="AE1594" s="27" t="n">
        <v>5</v>
      </c>
      <c r="AF1594" s="27" t="n">
        <v>6</v>
      </c>
      <c r="AG1594" s="28" t="n">
        <f aca="false">AD1594+AE1594+AF1594</f>
        <v>14</v>
      </c>
      <c r="AH1594" s="12" t="n">
        <f aca="false">IF(AG1594&gt;0,AD1594/AG1594,"")</f>
        <v>0.214285714285714</v>
      </c>
      <c r="AI1594" s="27" t="n">
        <v>0</v>
      </c>
      <c r="AJ1594" s="27" t="n">
        <v>0</v>
      </c>
      <c r="AK1594" s="27" t="n">
        <v>0</v>
      </c>
      <c r="AL1594" s="22" t="str">
        <f aca="false">IF(OR(AJ1594&gt;0,AK1594&gt;0),"Sí","No")</f>
        <v>No</v>
      </c>
      <c r="AM1594" s="6" t="s">
        <v>198</v>
      </c>
      <c r="AN1594" s="6" t="s">
        <v>198</v>
      </c>
      <c r="AO1594" s="12" t="n">
        <f aca="false">IF(M1594&gt;0,K1594/M1594,"")</f>
        <v>0.214285714285714</v>
      </c>
      <c r="AP1594" s="22" t="str">
        <f aca="false">IF(M1594&gt;=Resumen!$B$5,"Alto","Bajo")</f>
        <v>Bajo</v>
      </c>
      <c r="AQ1594" s="22" t="str">
        <f aca="false">IF(AO1594&gt;=Resumen!$B$28,"Alto","Bajo")</f>
        <v>Bajo</v>
      </c>
      <c r="AR1594" s="22" t="str">
        <f aca="false">AP1594&amp;" Potencial / "&amp;AQ1594&amp;" Share"</f>
        <v>Bajo Potencial / Bajo Share</v>
      </c>
      <c r="AS1594" s="22" t="str">
        <f aca="false">IF(Q1594="Sí",IF(AO1594&gt;=Resumen!$B$29,"Alto","Bajo"),"")</f>
        <v>Bajo</v>
      </c>
      <c r="AT1594" s="22" t="str">
        <f aca="false">IF(AS1594&lt;&gt;"",AP1594&amp;" Potencial / "&amp;AS1594&amp;" Share","")</f>
        <v>Bajo Potencial / Bajo Share</v>
      </c>
      <c r="AU1594" s="22" t="str">
        <f aca="false">IF(AH1594="","Sin dato",IF(AH1594-AO1594&gt;Resumen!$B$6,"Sobre-exhibido",IF(AO1594-AH1594&gt;Resumen!$B$6,"Sub-exhibido","En línea")))</f>
        <v>En línea</v>
      </c>
      <c r="AV1594" s="22" t="n">
        <f aca="false">IF(AT1594="","",IF(AT1594="Alto Potencial / Bajo Share",1,IF(AT1594="Alto Potencial / Alto Share",2,IF(AT1594="Bajo Potencial / Alto Share",3,4))))</f>
        <v>4</v>
      </c>
      <c r="AW1594" s="22" t="str">
        <f aca="false">IF(Q1594="No","Sin competencia directa",IF(AV1594=1,"1 - Foco Conquista (Alto Pot / Bajo Share)",IF(AV1594=2,"2 - Foco Defensa (Alto Pot / Alto Share)",IF(AV1594=3,"3 - Monitoreo (Bajo Pot / Alto Share)","4 - Baja Prioridad (Bajo Pot / Bajo Share)"))))</f>
        <v>4 - Baja Prioridad (Bajo Pot / Bajo Share)</v>
      </c>
      <c r="AX1594" s="12" t="str">
        <f aca="false">IF(OR(IFERROR(AND(W1594&lt;&gt;"",Y1594&lt;&gt;"",Y1594-W1594&gt;Resumen!$B$8),FALSE()),IFERROR(AND(X1594&lt;&gt;"",Y1594&lt;&gt;"",Y1594-X1594&gt;Resumen!$B$8),FALSE())),MAX(IF(IFERROR(AND(W1594&lt;&gt;"",Y1594&lt;&gt;"",Y1594-W1594&gt;Resumen!$B$8),FALSE()),Y1594-W1594,0),IF(IFERROR(AND(X1594&lt;&gt;"",Y1594&lt;&gt;"",Y1594-X1594&gt;Resumen!$B$8),FALSE()),Y1594-X1594,0)),"")</f>
        <v/>
      </c>
      <c r="AY1594" s="22" t="str">
        <f aca="false">IF(OR(IFERROR(AND(W1594&lt;&gt;"",Y1594&lt;&gt;"",Y1594-W1594&gt;Resumen!$B$8),FALSE()),IFERROR(AND(X1594&lt;&gt;"",Y1594&lt;&gt;"",Y1594-X1594&gt;Resumen!$B$8),FALSE())),TRIM("Lays tiene mayor markup que "&amp;IF(IFERROR(AND(W1594&lt;&gt;"",Y1594&lt;&gt;"",Y1594-W1594&gt;Resumen!$B$8),FALSE()),"Quento ","")&amp;IF(IFERROR(AND(X1594&lt;&gt;"",Y1594&lt;&gt;"",Y1594-X1594&gt;Resumen!$B$8),FALSE()),"Julicroc ","")&amp;"en este PDV"),"")</f>
        <v/>
      </c>
      <c r="AZ1594" s="22" t="str">
        <f aca="false">IF(COUNTIF('Plan Pehuamar - Lista'!$A$2:$A$167,A1594)&gt;0,"Sí","No")</f>
        <v>No</v>
      </c>
      <c r="BA1594" s="22" t="str">
        <f aca="false">IF(COUNTIF('Plan Combo 9+1'!$A$2:$A$226,A1594)&gt;0,"Sí","No")</f>
        <v>No</v>
      </c>
      <c r="BB1594" s="22" t="str">
        <f aca="false">IF(AH1594="","No",IF(BA1594="Sí",IF((AO1594-AH1594)&gt;Resumen!$B$6,"Sí","No"),IF((AO1594-AH1594)&gt;=Resumen!$B$132,"Sí","No")))</f>
        <v>No</v>
      </c>
      <c r="BC1594" s="22" t="str">
        <f aca="false">IF(AND(N1594="Sí",AL1594="Sí",AI1594=0),"Sí","No")</f>
        <v>No</v>
      </c>
      <c r="BD1594" s="22" t="str">
        <f aca="false">IF(COUNTIF('Plan 9+1 (con Pehuamar)'!$A$2:$A$227,A1594)&gt;0,"Sí","No")</f>
        <v>No</v>
      </c>
    </row>
    <row r="1595" customFormat="false" ht="15" hidden="false" customHeight="true" outlineLevel="0" collapsed="false">
      <c r="A1595" s="6" t="n">
        <v>200703</v>
      </c>
      <c r="B1595" s="6" t="n">
        <v>11</v>
      </c>
      <c r="C1595" s="6" t="n">
        <v>1102</v>
      </c>
      <c r="D1595" s="6" t="s">
        <v>254</v>
      </c>
      <c r="E1595" s="6" t="s">
        <v>1762</v>
      </c>
      <c r="F1595" s="6" t="s">
        <v>201</v>
      </c>
      <c r="G1595" s="6" t="s">
        <v>130</v>
      </c>
      <c r="H1595" s="6" t="s">
        <v>1715</v>
      </c>
      <c r="I1595" s="27" t="n">
        <v>0</v>
      </c>
      <c r="J1595" s="27" t="n">
        <v>0</v>
      </c>
      <c r="K1595" s="27" t="n">
        <v>1.1</v>
      </c>
      <c r="L1595" s="28" t="n">
        <f aca="false">I1595+J1595</f>
        <v>0</v>
      </c>
      <c r="M1595" s="28" t="n">
        <f aca="false">L1595+K1595</f>
        <v>1.1</v>
      </c>
      <c r="N1595" s="22" t="str">
        <f aca="false">IF(I1595&gt;0,"Sí","No")</f>
        <v>No</v>
      </c>
      <c r="O1595" s="22" t="str">
        <f aca="false">IF(J1595&gt;0,"Sí","No")</f>
        <v>No</v>
      </c>
      <c r="P1595" s="22" t="str">
        <f aca="false">IF(K1595&gt;0,"Sí","No")</f>
        <v>Sí</v>
      </c>
      <c r="Q1595" s="22" t="str">
        <f aca="false">IF(OR(I1595&gt;0,J1595&gt;0),"Sí","No")</f>
        <v>No</v>
      </c>
      <c r="R1595" s="27"/>
      <c r="S1595" s="27"/>
      <c r="T1595" s="27"/>
      <c r="U1595" s="27"/>
      <c r="V1595" s="27"/>
      <c r="W1595" s="12" t="str">
        <f aca="false">IF(AND(I1595&gt;0,R1595&gt;0),(S1595-R1595)/R1595,"")</f>
        <v/>
      </c>
      <c r="X1595" s="12" t="str">
        <f aca="false">IF(AND(J1595&gt;0,T1595&gt;0),(U1595-T1595)/T1595,"")</f>
        <v/>
      </c>
      <c r="Y1595" s="12" t="str">
        <f aca="false">IF(AND(K1595&gt;0,V1595&gt;0),(V1595-Resumen!$B$7)/Resumen!$B$7,"")</f>
        <v/>
      </c>
      <c r="Z1595" s="28" t="str">
        <f aca="false">IF(AND(K1595&gt;0,I1595&gt;0,V1595&gt;0,S1595&gt;0),V1595-S1595,"")</f>
        <v/>
      </c>
      <c r="AA1595" s="12" t="str">
        <f aca="false">IF(Z1595&lt;&gt;"",Z1595/S1595,"")</f>
        <v/>
      </c>
      <c r="AB1595" s="28" t="str">
        <f aca="false">IF(AND(K1595&gt;0,J1595&gt;0,V1595&gt;0,U1595&gt;0),V1595-U1595,"")</f>
        <v/>
      </c>
      <c r="AC1595" s="12" t="str">
        <f aca="false">IF(AB1595&lt;&gt;"",AB1595/U1595,"")</f>
        <v/>
      </c>
      <c r="AD1595" s="27" t="n">
        <v>0</v>
      </c>
      <c r="AE1595" s="27" t="n">
        <v>0</v>
      </c>
      <c r="AF1595" s="27" t="n">
        <v>0</v>
      </c>
      <c r="AG1595" s="28" t="n">
        <f aca="false">AD1595+AE1595+AF1595</f>
        <v>0</v>
      </c>
      <c r="AH1595" s="12" t="str">
        <f aca="false">IF(AG1595&gt;0,AD1595/AG1595,"")</f>
        <v/>
      </c>
      <c r="AI1595" s="27" t="n">
        <v>0</v>
      </c>
      <c r="AJ1595" s="27" t="n">
        <v>0</v>
      </c>
      <c r="AK1595" s="27" t="n">
        <v>0</v>
      </c>
      <c r="AL1595" s="22" t="str">
        <f aca="false">IF(OR(AJ1595&gt;0,AK1595&gt;0),"Sí","No")</f>
        <v>No</v>
      </c>
      <c r="AM1595" s="6"/>
      <c r="AN1595" s="6"/>
      <c r="AO1595" s="12" t="n">
        <f aca="false">IF(M1595&gt;0,K1595/M1595,"")</f>
        <v>1</v>
      </c>
      <c r="AP1595" s="22" t="str">
        <f aca="false">IF(M1595&gt;=Resumen!$B$5,"Alto","Bajo")</f>
        <v>Bajo</v>
      </c>
      <c r="AQ1595" s="22" t="str">
        <f aca="false">IF(AO1595&gt;=Resumen!$B$28,"Alto","Bajo")</f>
        <v>Alto</v>
      </c>
      <c r="AR1595" s="22" t="str">
        <f aca="false">AP1595&amp;" Potencial / "&amp;AQ1595&amp;" Share"</f>
        <v>Bajo Potencial / Alto Share</v>
      </c>
      <c r="AS1595" s="22" t="str">
        <f aca="false">IF(Q1595="Sí",IF(AO1595&gt;=Resumen!$B$29,"Alto","Bajo"),"")</f>
        <v/>
      </c>
      <c r="AT1595" s="22" t="str">
        <f aca="false">IF(AS1595&lt;&gt;"",AP1595&amp;" Potencial / "&amp;AS1595&amp;" Share","")</f>
        <v/>
      </c>
      <c r="AU1595" s="22" t="str">
        <f aca="false">IF(AH1595="","Sin dato",IF(AH1595-AO1595&gt;Resumen!$B$6,"Sobre-exhibido",IF(AO1595-AH1595&gt;Resumen!$B$6,"Sub-exhibido","En línea")))</f>
        <v>Sin dato</v>
      </c>
      <c r="AV1595" s="22" t="str">
        <f aca="false">IF(AT1595="","",IF(AT1595="Alto Potencial / Bajo Share",1,IF(AT1595="Alto Potencial / Alto Share",2,IF(AT1595="Bajo Potencial / Alto Share",3,4))))</f>
        <v/>
      </c>
      <c r="AW1595" s="22" t="str">
        <f aca="false">IF(Q1595="No","Sin competencia directa",IF(AV1595=1,"1 - Foco Conquista (Alto Pot / Bajo Share)",IF(AV1595=2,"2 - Foco Defensa (Alto Pot / Alto Share)",IF(AV1595=3,"3 - Monitoreo (Bajo Pot / Alto Share)","4 - Baja Prioridad (Bajo Pot / Bajo Share)"))))</f>
        <v>Sin competencia directa</v>
      </c>
      <c r="AX1595" s="12" t="str">
        <f aca="false">IF(OR(IFERROR(AND(W1595&lt;&gt;"",Y1595&lt;&gt;"",Y1595-W1595&gt;Resumen!$B$8),FALSE()),IFERROR(AND(X1595&lt;&gt;"",Y1595&lt;&gt;"",Y1595-X1595&gt;Resumen!$B$8),FALSE())),MAX(IF(IFERROR(AND(W1595&lt;&gt;"",Y1595&lt;&gt;"",Y1595-W1595&gt;Resumen!$B$8),FALSE()),Y1595-W1595,0),IF(IFERROR(AND(X1595&lt;&gt;"",Y1595&lt;&gt;"",Y1595-X1595&gt;Resumen!$B$8),FALSE()),Y1595-X1595,0)),"")</f>
        <v/>
      </c>
      <c r="AY1595" s="22" t="str">
        <f aca="false">IF(OR(IFERROR(AND(W1595&lt;&gt;"",Y1595&lt;&gt;"",Y1595-W1595&gt;Resumen!$B$8),FALSE()),IFERROR(AND(X1595&lt;&gt;"",Y1595&lt;&gt;"",Y1595-X1595&gt;Resumen!$B$8),FALSE())),TRIM("Lays tiene mayor markup que "&amp;IF(IFERROR(AND(W1595&lt;&gt;"",Y1595&lt;&gt;"",Y1595-W1595&gt;Resumen!$B$8),FALSE()),"Quento ","")&amp;IF(IFERROR(AND(X1595&lt;&gt;"",Y1595&lt;&gt;"",Y1595-X1595&gt;Resumen!$B$8),FALSE()),"Julicroc ","")&amp;"en este PDV"),"")</f>
        <v/>
      </c>
      <c r="AZ1595" s="22" t="str">
        <f aca="false">IF(COUNTIF('Plan Pehuamar - Lista'!$A$2:$A$167,A1595)&gt;0,"Sí","No")</f>
        <v>No</v>
      </c>
      <c r="BA1595" s="22" t="str">
        <f aca="false">IF(COUNTIF('Plan Combo 9+1'!$A$2:$A$226,A1595)&gt;0,"Sí","No")</f>
        <v>No</v>
      </c>
      <c r="BB1595" s="22" t="str">
        <f aca="false">IF(AH1595="","No",IF(BA1595="Sí",IF((AO1595-AH1595)&gt;Resumen!$B$6,"Sí","No"),IF((AO1595-AH1595)&gt;=Resumen!$B$132,"Sí","No")))</f>
        <v>No</v>
      </c>
      <c r="BC1595" s="22" t="str">
        <f aca="false">IF(AND(N1595="Sí",AL1595="Sí",AI1595=0),"Sí","No")</f>
        <v>No</v>
      </c>
      <c r="BD1595" s="22" t="str">
        <f aca="false">IF(COUNTIF('Plan 9+1 (con Pehuamar)'!$A$2:$A$227,A1595)&gt;0,"Sí","No")</f>
        <v>No</v>
      </c>
    </row>
    <row r="1596" customFormat="false" ht="15" hidden="false" customHeight="true" outlineLevel="0" collapsed="false">
      <c r="A1596" s="6" t="n">
        <v>200734</v>
      </c>
      <c r="B1596" s="6" t="n">
        <v>11</v>
      </c>
      <c r="C1596" s="6" t="n">
        <v>1102</v>
      </c>
      <c r="D1596" s="6" t="s">
        <v>254</v>
      </c>
      <c r="E1596" s="6" t="s">
        <v>1763</v>
      </c>
      <c r="F1596" s="6" t="s">
        <v>196</v>
      </c>
      <c r="G1596" s="6" t="s">
        <v>130</v>
      </c>
      <c r="H1596" s="6" t="s">
        <v>1715</v>
      </c>
      <c r="I1596" s="27" t="n">
        <v>10</v>
      </c>
      <c r="J1596" s="27" t="n">
        <v>9</v>
      </c>
      <c r="K1596" s="27" t="n">
        <v>9</v>
      </c>
      <c r="L1596" s="28" t="n">
        <f aca="false">I1596+J1596</f>
        <v>19</v>
      </c>
      <c r="M1596" s="28" t="n">
        <f aca="false">L1596+K1596</f>
        <v>28</v>
      </c>
      <c r="N1596" s="22" t="str">
        <f aca="false">IF(I1596&gt;0,"Sí","No")</f>
        <v>Sí</v>
      </c>
      <c r="O1596" s="22" t="str">
        <f aca="false">IF(J1596&gt;0,"Sí","No")</f>
        <v>Sí</v>
      </c>
      <c r="P1596" s="22" t="str">
        <f aca="false">IF(K1596&gt;0,"Sí","No")</f>
        <v>Sí</v>
      </c>
      <c r="Q1596" s="22" t="str">
        <f aca="false">IF(OR(I1596&gt;0,J1596&gt;0),"Sí","No")</f>
        <v>Sí</v>
      </c>
      <c r="R1596" s="27" t="n">
        <v>1750</v>
      </c>
      <c r="S1596" s="27" t="n">
        <v>2500</v>
      </c>
      <c r="T1596" s="27" t="n">
        <v>1500</v>
      </c>
      <c r="U1596" s="27" t="n">
        <v>2200</v>
      </c>
      <c r="V1596" s="27" t="n">
        <v>3500</v>
      </c>
      <c r="W1596" s="12" t="n">
        <f aca="false">IF(AND(I1596&gt;0,R1596&gt;0),(S1596-R1596)/R1596,"")</f>
        <v>0.428571428571429</v>
      </c>
      <c r="X1596" s="12" t="n">
        <f aca="false">IF(AND(J1596&gt;0,T1596&gt;0),(U1596-T1596)/T1596,"")</f>
        <v>0.466666666666667</v>
      </c>
      <c r="Y1596" s="12" t="n">
        <f aca="false">IF(AND(K1596&gt;0,V1596&gt;0),(V1596-Resumen!$B$7)/Resumen!$B$7,"")</f>
        <v>0.4</v>
      </c>
      <c r="Z1596" s="28" t="n">
        <f aca="false">IF(AND(K1596&gt;0,I1596&gt;0,V1596&gt;0,S1596&gt;0),V1596-S1596,"")</f>
        <v>1000</v>
      </c>
      <c r="AA1596" s="12" t="n">
        <f aca="false">IF(Z1596&lt;&gt;"",Z1596/S1596,"")</f>
        <v>0.4</v>
      </c>
      <c r="AB1596" s="28" t="n">
        <f aca="false">IF(AND(K1596&gt;0,J1596&gt;0,V1596&gt;0,U1596&gt;0),V1596-U1596,"")</f>
        <v>1300</v>
      </c>
      <c r="AC1596" s="12" t="n">
        <f aca="false">IF(AB1596&lt;&gt;"",AB1596/U1596,"")</f>
        <v>0.590909090909091</v>
      </c>
      <c r="AD1596" s="27" t="n">
        <v>3</v>
      </c>
      <c r="AE1596" s="27" t="n">
        <v>5</v>
      </c>
      <c r="AF1596" s="27" t="n">
        <v>3</v>
      </c>
      <c r="AG1596" s="28" t="n">
        <f aca="false">AD1596+AE1596+AF1596</f>
        <v>11</v>
      </c>
      <c r="AH1596" s="12" t="n">
        <f aca="false">IF(AG1596&gt;0,AD1596/AG1596,"")</f>
        <v>0.272727272727273</v>
      </c>
      <c r="AI1596" s="27" t="n">
        <v>0</v>
      </c>
      <c r="AJ1596" s="27" t="n">
        <v>0</v>
      </c>
      <c r="AK1596" s="27" t="n">
        <v>0</v>
      </c>
      <c r="AL1596" s="22" t="str">
        <f aca="false">IF(OR(AJ1596&gt;0,AK1596&gt;0),"Sí","No")</f>
        <v>No</v>
      </c>
      <c r="AM1596" s="6" t="s">
        <v>198</v>
      </c>
      <c r="AN1596" s="6" t="s">
        <v>397</v>
      </c>
      <c r="AO1596" s="12" t="n">
        <f aca="false">IF(M1596&gt;0,K1596/M1596,"")</f>
        <v>0.321428571428571</v>
      </c>
      <c r="AP1596" s="22" t="str">
        <f aca="false">IF(M1596&gt;=Resumen!$B$5,"Alto","Bajo")</f>
        <v>Bajo</v>
      </c>
      <c r="AQ1596" s="22" t="str">
        <f aca="false">IF(AO1596&gt;=Resumen!$B$28,"Alto","Bajo")</f>
        <v>Bajo</v>
      </c>
      <c r="AR1596" s="22" t="str">
        <f aca="false">AP1596&amp;" Potencial / "&amp;AQ1596&amp;" Share"</f>
        <v>Bajo Potencial / Bajo Share</v>
      </c>
      <c r="AS1596" s="22" t="str">
        <f aca="false">IF(Q1596="Sí",IF(AO1596&gt;=Resumen!$B$29,"Alto","Bajo"),"")</f>
        <v>Bajo</v>
      </c>
      <c r="AT1596" s="22" t="str">
        <f aca="false">IF(AS1596&lt;&gt;"",AP1596&amp;" Potencial / "&amp;AS1596&amp;" Share","")</f>
        <v>Bajo Potencial / Bajo Share</v>
      </c>
      <c r="AU1596" s="22" t="str">
        <f aca="false">IF(AH1596="","Sin dato",IF(AH1596-AO1596&gt;Resumen!$B$6,"Sobre-exhibido",IF(AO1596-AH1596&gt;Resumen!$B$6,"Sub-exhibido","En línea")))</f>
        <v>En línea</v>
      </c>
      <c r="AV1596" s="22" t="n">
        <f aca="false">IF(AT1596="","",IF(AT1596="Alto Potencial / Bajo Share",1,IF(AT1596="Alto Potencial / Alto Share",2,IF(AT1596="Bajo Potencial / Alto Share",3,4))))</f>
        <v>4</v>
      </c>
      <c r="AW1596" s="22" t="str">
        <f aca="false">IF(Q1596="No","Sin competencia directa",IF(AV1596=1,"1 - Foco Conquista (Alto Pot / Bajo Share)",IF(AV1596=2,"2 - Foco Defensa (Alto Pot / Alto Share)",IF(AV1596=3,"3 - Monitoreo (Bajo Pot / Alto Share)","4 - Baja Prioridad (Bajo Pot / Bajo Share)"))))</f>
        <v>4 - Baja Prioridad (Bajo Pot / Bajo Share)</v>
      </c>
      <c r="AX1596" s="12" t="str">
        <f aca="false">IF(OR(IFERROR(AND(W1596&lt;&gt;"",Y1596&lt;&gt;"",Y1596-W1596&gt;Resumen!$B$8),FALSE()),IFERROR(AND(X1596&lt;&gt;"",Y1596&lt;&gt;"",Y1596-X1596&gt;Resumen!$B$8),FALSE())),MAX(IF(IFERROR(AND(W1596&lt;&gt;"",Y1596&lt;&gt;"",Y1596-W1596&gt;Resumen!$B$8),FALSE()),Y1596-W1596,0),IF(IFERROR(AND(X1596&lt;&gt;"",Y1596&lt;&gt;"",Y1596-X1596&gt;Resumen!$B$8),FALSE()),Y1596-X1596,0)),"")</f>
        <v/>
      </c>
      <c r="AY1596" s="22" t="str">
        <f aca="false">IF(OR(IFERROR(AND(W1596&lt;&gt;"",Y1596&lt;&gt;"",Y1596-W1596&gt;Resumen!$B$8),FALSE()),IFERROR(AND(X1596&lt;&gt;"",Y1596&lt;&gt;"",Y1596-X1596&gt;Resumen!$B$8),FALSE())),TRIM("Lays tiene mayor markup que "&amp;IF(IFERROR(AND(W1596&lt;&gt;"",Y1596&lt;&gt;"",Y1596-W1596&gt;Resumen!$B$8),FALSE()),"Quento ","")&amp;IF(IFERROR(AND(X1596&lt;&gt;"",Y1596&lt;&gt;"",Y1596-X1596&gt;Resumen!$B$8),FALSE()),"Julicroc ","")&amp;"en este PDV"),"")</f>
        <v/>
      </c>
      <c r="AZ1596" s="22" t="str">
        <f aca="false">IF(COUNTIF('Plan Pehuamar - Lista'!$A$2:$A$167,A1596)&gt;0,"Sí","No")</f>
        <v>No</v>
      </c>
      <c r="BA1596" s="22" t="str">
        <f aca="false">IF(COUNTIF('Plan Combo 9+1'!$A$2:$A$226,A1596)&gt;0,"Sí","No")</f>
        <v>No</v>
      </c>
      <c r="BB1596" s="22" t="str">
        <f aca="false">IF(AH1596="","No",IF(BA1596="Sí",IF((AO1596-AH1596)&gt;Resumen!$B$6,"Sí","No"),IF((AO1596-AH1596)&gt;=Resumen!$B$132,"Sí","No")))</f>
        <v>No</v>
      </c>
      <c r="BC1596" s="22" t="str">
        <f aca="false">IF(AND(N1596="Sí",AL1596="Sí",AI1596=0),"Sí","No")</f>
        <v>No</v>
      </c>
      <c r="BD1596" s="22" t="str">
        <f aca="false">IF(COUNTIF('Plan 9+1 (con Pehuamar)'!$A$2:$A$227,A1596)&gt;0,"Sí","No")</f>
        <v>No</v>
      </c>
    </row>
    <row r="1597" customFormat="false" ht="15" hidden="false" customHeight="true" outlineLevel="0" collapsed="false">
      <c r="A1597" s="6" t="n">
        <v>200744</v>
      </c>
      <c r="B1597" s="6" t="n">
        <v>11</v>
      </c>
      <c r="C1597" s="6" t="n">
        <v>1102</v>
      </c>
      <c r="D1597" s="6" t="s">
        <v>254</v>
      </c>
      <c r="E1597" s="6" t="s">
        <v>1764</v>
      </c>
      <c r="F1597" s="6" t="s">
        <v>466</v>
      </c>
      <c r="G1597" s="6" t="s">
        <v>130</v>
      </c>
      <c r="H1597" s="6" t="s">
        <v>1715</v>
      </c>
      <c r="I1597" s="27" t="n">
        <v>0</v>
      </c>
      <c r="J1597" s="27" t="n">
        <v>0</v>
      </c>
      <c r="K1597" s="27" t="n">
        <v>2</v>
      </c>
      <c r="L1597" s="28" t="n">
        <f aca="false">I1597+J1597</f>
        <v>0</v>
      </c>
      <c r="M1597" s="28" t="n">
        <f aca="false">L1597+K1597</f>
        <v>2</v>
      </c>
      <c r="N1597" s="22" t="str">
        <f aca="false">IF(I1597&gt;0,"Sí","No")</f>
        <v>No</v>
      </c>
      <c r="O1597" s="22" t="str">
        <f aca="false">IF(J1597&gt;0,"Sí","No")</f>
        <v>No</v>
      </c>
      <c r="P1597" s="22" t="str">
        <f aca="false">IF(K1597&gt;0,"Sí","No")</f>
        <v>Sí</v>
      </c>
      <c r="Q1597" s="22" t="str">
        <f aca="false">IF(OR(I1597&gt;0,J1597&gt;0),"Sí","No")</f>
        <v>No</v>
      </c>
      <c r="R1597" s="27"/>
      <c r="S1597" s="27"/>
      <c r="T1597" s="27"/>
      <c r="U1597" s="27"/>
      <c r="V1597" s="27"/>
      <c r="W1597" s="12" t="str">
        <f aca="false">IF(AND(I1597&gt;0,R1597&gt;0),(S1597-R1597)/R1597,"")</f>
        <v/>
      </c>
      <c r="X1597" s="12" t="str">
        <f aca="false">IF(AND(J1597&gt;0,T1597&gt;0),(U1597-T1597)/T1597,"")</f>
        <v/>
      </c>
      <c r="Y1597" s="12" t="str">
        <f aca="false">IF(AND(K1597&gt;0,V1597&gt;0),(V1597-Resumen!$B$7)/Resumen!$B$7,"")</f>
        <v/>
      </c>
      <c r="Z1597" s="28" t="str">
        <f aca="false">IF(AND(K1597&gt;0,I1597&gt;0,V1597&gt;0,S1597&gt;0),V1597-S1597,"")</f>
        <v/>
      </c>
      <c r="AA1597" s="12" t="str">
        <f aca="false">IF(Z1597&lt;&gt;"",Z1597/S1597,"")</f>
        <v/>
      </c>
      <c r="AB1597" s="28" t="str">
        <f aca="false">IF(AND(K1597&gt;0,J1597&gt;0,V1597&gt;0,U1597&gt;0),V1597-U1597,"")</f>
        <v/>
      </c>
      <c r="AC1597" s="12" t="str">
        <f aca="false">IF(AB1597&lt;&gt;"",AB1597/U1597,"")</f>
        <v/>
      </c>
      <c r="AD1597" s="27" t="n">
        <v>0</v>
      </c>
      <c r="AE1597" s="27" t="n">
        <v>0</v>
      </c>
      <c r="AF1597" s="27" t="n">
        <v>0</v>
      </c>
      <c r="AG1597" s="28" t="n">
        <f aca="false">AD1597+AE1597+AF1597</f>
        <v>0</v>
      </c>
      <c r="AH1597" s="12" t="str">
        <f aca="false">IF(AG1597&gt;0,AD1597/AG1597,"")</f>
        <v/>
      </c>
      <c r="AI1597" s="27" t="n">
        <v>0</v>
      </c>
      <c r="AJ1597" s="27" t="n">
        <v>0</v>
      </c>
      <c r="AK1597" s="27" t="n">
        <v>0</v>
      </c>
      <c r="AL1597" s="22" t="str">
        <f aca="false">IF(OR(AJ1597&gt;0,AK1597&gt;0),"Sí","No")</f>
        <v>No</v>
      </c>
      <c r="AM1597" s="6"/>
      <c r="AN1597" s="6"/>
      <c r="AO1597" s="12" t="n">
        <f aca="false">IF(M1597&gt;0,K1597/M1597,"")</f>
        <v>1</v>
      </c>
      <c r="AP1597" s="22" t="str">
        <f aca="false">IF(M1597&gt;=Resumen!$B$5,"Alto","Bajo")</f>
        <v>Bajo</v>
      </c>
      <c r="AQ1597" s="22" t="str">
        <f aca="false">IF(AO1597&gt;=Resumen!$B$28,"Alto","Bajo")</f>
        <v>Alto</v>
      </c>
      <c r="AR1597" s="22" t="str">
        <f aca="false">AP1597&amp;" Potencial / "&amp;AQ1597&amp;" Share"</f>
        <v>Bajo Potencial / Alto Share</v>
      </c>
      <c r="AS1597" s="22" t="str">
        <f aca="false">IF(Q1597="Sí",IF(AO1597&gt;=Resumen!$B$29,"Alto","Bajo"),"")</f>
        <v/>
      </c>
      <c r="AT1597" s="22" t="str">
        <f aca="false">IF(AS1597&lt;&gt;"",AP1597&amp;" Potencial / "&amp;AS1597&amp;" Share","")</f>
        <v/>
      </c>
      <c r="AU1597" s="22" t="str">
        <f aca="false">IF(AH1597="","Sin dato",IF(AH1597-AO1597&gt;Resumen!$B$6,"Sobre-exhibido",IF(AO1597-AH1597&gt;Resumen!$B$6,"Sub-exhibido","En línea")))</f>
        <v>Sin dato</v>
      </c>
      <c r="AV1597" s="22" t="str">
        <f aca="false">IF(AT1597="","",IF(AT1597="Alto Potencial / Bajo Share",1,IF(AT1597="Alto Potencial / Alto Share",2,IF(AT1597="Bajo Potencial / Alto Share",3,4))))</f>
        <v/>
      </c>
      <c r="AW1597" s="22" t="str">
        <f aca="false">IF(Q1597="No","Sin competencia directa",IF(AV1597=1,"1 - Foco Conquista (Alto Pot / Bajo Share)",IF(AV1597=2,"2 - Foco Defensa (Alto Pot / Alto Share)",IF(AV1597=3,"3 - Monitoreo (Bajo Pot / Alto Share)","4 - Baja Prioridad (Bajo Pot / Bajo Share)"))))</f>
        <v>Sin competencia directa</v>
      </c>
      <c r="AX1597" s="12" t="str">
        <f aca="false">IF(OR(IFERROR(AND(W1597&lt;&gt;"",Y1597&lt;&gt;"",Y1597-W1597&gt;Resumen!$B$8),FALSE()),IFERROR(AND(X1597&lt;&gt;"",Y1597&lt;&gt;"",Y1597-X1597&gt;Resumen!$B$8),FALSE())),MAX(IF(IFERROR(AND(W1597&lt;&gt;"",Y1597&lt;&gt;"",Y1597-W1597&gt;Resumen!$B$8),FALSE()),Y1597-W1597,0),IF(IFERROR(AND(X1597&lt;&gt;"",Y1597&lt;&gt;"",Y1597-X1597&gt;Resumen!$B$8),FALSE()),Y1597-X1597,0)),"")</f>
        <v/>
      </c>
      <c r="AY1597" s="22" t="str">
        <f aca="false">IF(OR(IFERROR(AND(W1597&lt;&gt;"",Y1597&lt;&gt;"",Y1597-W1597&gt;Resumen!$B$8),FALSE()),IFERROR(AND(X1597&lt;&gt;"",Y1597&lt;&gt;"",Y1597-X1597&gt;Resumen!$B$8),FALSE())),TRIM("Lays tiene mayor markup que "&amp;IF(IFERROR(AND(W1597&lt;&gt;"",Y1597&lt;&gt;"",Y1597-W1597&gt;Resumen!$B$8),FALSE()),"Quento ","")&amp;IF(IFERROR(AND(X1597&lt;&gt;"",Y1597&lt;&gt;"",Y1597-X1597&gt;Resumen!$B$8),FALSE()),"Julicroc ","")&amp;"en este PDV"),"")</f>
        <v/>
      </c>
      <c r="AZ1597" s="22" t="str">
        <f aca="false">IF(COUNTIF('Plan Pehuamar - Lista'!$A$2:$A$167,A1597)&gt;0,"Sí","No")</f>
        <v>No</v>
      </c>
      <c r="BA1597" s="22" t="str">
        <f aca="false">IF(COUNTIF('Plan Combo 9+1'!$A$2:$A$226,A1597)&gt;0,"Sí","No")</f>
        <v>No</v>
      </c>
      <c r="BB1597" s="22" t="str">
        <f aca="false">IF(AH1597="","No",IF(BA1597="Sí",IF((AO1597-AH1597)&gt;Resumen!$B$6,"Sí","No"),IF((AO1597-AH1597)&gt;=Resumen!$B$132,"Sí","No")))</f>
        <v>No</v>
      </c>
      <c r="BC1597" s="22" t="str">
        <f aca="false">IF(AND(N1597="Sí",AL1597="Sí",AI1597=0),"Sí","No")</f>
        <v>No</v>
      </c>
      <c r="BD1597" s="22" t="str">
        <f aca="false">IF(COUNTIF('Plan 9+1 (con Pehuamar)'!$A$2:$A$227,A1597)&gt;0,"Sí","No")</f>
        <v>No</v>
      </c>
    </row>
    <row r="1598" customFormat="false" ht="15" hidden="false" customHeight="true" outlineLevel="0" collapsed="false">
      <c r="A1598" s="6" t="n">
        <v>200755</v>
      </c>
      <c r="B1598" s="6" t="n">
        <v>11</v>
      </c>
      <c r="C1598" s="6" t="n">
        <v>1102</v>
      </c>
      <c r="D1598" s="6" t="s">
        <v>254</v>
      </c>
      <c r="E1598" s="6" t="s">
        <v>1765</v>
      </c>
      <c r="F1598" s="6" t="s">
        <v>201</v>
      </c>
      <c r="G1598" s="6" t="s">
        <v>130</v>
      </c>
      <c r="H1598" s="6" t="s">
        <v>1715</v>
      </c>
      <c r="I1598" s="27" t="n">
        <v>0</v>
      </c>
      <c r="J1598" s="27" t="n">
        <v>0</v>
      </c>
      <c r="K1598" s="27" t="n">
        <v>1.9</v>
      </c>
      <c r="L1598" s="28" t="n">
        <f aca="false">I1598+J1598</f>
        <v>0</v>
      </c>
      <c r="M1598" s="28" t="n">
        <f aca="false">L1598+K1598</f>
        <v>1.9</v>
      </c>
      <c r="N1598" s="22" t="str">
        <f aca="false">IF(I1598&gt;0,"Sí","No")</f>
        <v>No</v>
      </c>
      <c r="O1598" s="22" t="str">
        <f aca="false">IF(J1598&gt;0,"Sí","No")</f>
        <v>No</v>
      </c>
      <c r="P1598" s="22" t="str">
        <f aca="false">IF(K1598&gt;0,"Sí","No")</f>
        <v>Sí</v>
      </c>
      <c r="Q1598" s="22" t="str">
        <f aca="false">IF(OR(I1598&gt;0,J1598&gt;0),"Sí","No")</f>
        <v>No</v>
      </c>
      <c r="R1598" s="27"/>
      <c r="S1598" s="27"/>
      <c r="T1598" s="27"/>
      <c r="U1598" s="27"/>
      <c r="V1598" s="27"/>
      <c r="W1598" s="12" t="str">
        <f aca="false">IF(AND(I1598&gt;0,R1598&gt;0),(S1598-R1598)/R1598,"")</f>
        <v/>
      </c>
      <c r="X1598" s="12" t="str">
        <f aca="false">IF(AND(J1598&gt;0,T1598&gt;0),(U1598-T1598)/T1598,"")</f>
        <v/>
      </c>
      <c r="Y1598" s="12" t="str">
        <f aca="false">IF(AND(K1598&gt;0,V1598&gt;0),(V1598-Resumen!$B$7)/Resumen!$B$7,"")</f>
        <v/>
      </c>
      <c r="Z1598" s="28" t="str">
        <f aca="false">IF(AND(K1598&gt;0,I1598&gt;0,V1598&gt;0,S1598&gt;0),V1598-S1598,"")</f>
        <v/>
      </c>
      <c r="AA1598" s="12" t="str">
        <f aca="false">IF(Z1598&lt;&gt;"",Z1598/S1598,"")</f>
        <v/>
      </c>
      <c r="AB1598" s="28" t="str">
        <f aca="false">IF(AND(K1598&gt;0,J1598&gt;0,V1598&gt;0,U1598&gt;0),V1598-U1598,"")</f>
        <v/>
      </c>
      <c r="AC1598" s="12" t="str">
        <f aca="false">IF(AB1598&lt;&gt;"",AB1598/U1598,"")</f>
        <v/>
      </c>
      <c r="AD1598" s="27" t="n">
        <v>0</v>
      </c>
      <c r="AE1598" s="27" t="n">
        <v>0</v>
      </c>
      <c r="AF1598" s="27" t="n">
        <v>0</v>
      </c>
      <c r="AG1598" s="28" t="n">
        <f aca="false">AD1598+AE1598+AF1598</f>
        <v>0</v>
      </c>
      <c r="AH1598" s="12" t="str">
        <f aca="false">IF(AG1598&gt;0,AD1598/AG1598,"")</f>
        <v/>
      </c>
      <c r="AI1598" s="27" t="n">
        <v>0</v>
      </c>
      <c r="AJ1598" s="27" t="n">
        <v>0</v>
      </c>
      <c r="AK1598" s="27" t="n">
        <v>0</v>
      </c>
      <c r="AL1598" s="22" t="str">
        <f aca="false">IF(OR(AJ1598&gt;0,AK1598&gt;0),"Sí","No")</f>
        <v>No</v>
      </c>
      <c r="AM1598" s="6"/>
      <c r="AN1598" s="6"/>
      <c r="AO1598" s="12" t="n">
        <f aca="false">IF(M1598&gt;0,K1598/M1598,"")</f>
        <v>1</v>
      </c>
      <c r="AP1598" s="22" t="str">
        <f aca="false">IF(M1598&gt;=Resumen!$B$5,"Alto","Bajo")</f>
        <v>Bajo</v>
      </c>
      <c r="AQ1598" s="22" t="str">
        <f aca="false">IF(AO1598&gt;=Resumen!$B$28,"Alto","Bajo")</f>
        <v>Alto</v>
      </c>
      <c r="AR1598" s="22" t="str">
        <f aca="false">AP1598&amp;" Potencial / "&amp;AQ1598&amp;" Share"</f>
        <v>Bajo Potencial / Alto Share</v>
      </c>
      <c r="AS1598" s="22" t="str">
        <f aca="false">IF(Q1598="Sí",IF(AO1598&gt;=Resumen!$B$29,"Alto","Bajo"),"")</f>
        <v/>
      </c>
      <c r="AT1598" s="22" t="str">
        <f aca="false">IF(AS1598&lt;&gt;"",AP1598&amp;" Potencial / "&amp;AS1598&amp;" Share","")</f>
        <v/>
      </c>
      <c r="AU1598" s="22" t="str">
        <f aca="false">IF(AH1598="","Sin dato",IF(AH1598-AO1598&gt;Resumen!$B$6,"Sobre-exhibido",IF(AO1598-AH1598&gt;Resumen!$B$6,"Sub-exhibido","En línea")))</f>
        <v>Sin dato</v>
      </c>
      <c r="AV1598" s="22" t="str">
        <f aca="false">IF(AT1598="","",IF(AT1598="Alto Potencial / Bajo Share",1,IF(AT1598="Alto Potencial / Alto Share",2,IF(AT1598="Bajo Potencial / Alto Share",3,4))))</f>
        <v/>
      </c>
      <c r="AW1598" s="22" t="str">
        <f aca="false">IF(Q1598="No","Sin competencia directa",IF(AV1598=1,"1 - Foco Conquista (Alto Pot / Bajo Share)",IF(AV1598=2,"2 - Foco Defensa (Alto Pot / Alto Share)",IF(AV1598=3,"3 - Monitoreo (Bajo Pot / Alto Share)","4 - Baja Prioridad (Bajo Pot / Bajo Share)"))))</f>
        <v>Sin competencia directa</v>
      </c>
      <c r="AX1598" s="12" t="str">
        <f aca="false">IF(OR(IFERROR(AND(W1598&lt;&gt;"",Y1598&lt;&gt;"",Y1598-W1598&gt;Resumen!$B$8),FALSE()),IFERROR(AND(X1598&lt;&gt;"",Y1598&lt;&gt;"",Y1598-X1598&gt;Resumen!$B$8),FALSE())),MAX(IF(IFERROR(AND(W1598&lt;&gt;"",Y1598&lt;&gt;"",Y1598-W1598&gt;Resumen!$B$8),FALSE()),Y1598-W1598,0),IF(IFERROR(AND(X1598&lt;&gt;"",Y1598&lt;&gt;"",Y1598-X1598&gt;Resumen!$B$8),FALSE()),Y1598-X1598,0)),"")</f>
        <v/>
      </c>
      <c r="AY1598" s="22" t="str">
        <f aca="false">IF(OR(IFERROR(AND(W1598&lt;&gt;"",Y1598&lt;&gt;"",Y1598-W1598&gt;Resumen!$B$8),FALSE()),IFERROR(AND(X1598&lt;&gt;"",Y1598&lt;&gt;"",Y1598-X1598&gt;Resumen!$B$8),FALSE())),TRIM("Lays tiene mayor markup que "&amp;IF(IFERROR(AND(W1598&lt;&gt;"",Y1598&lt;&gt;"",Y1598-W1598&gt;Resumen!$B$8),FALSE()),"Quento ","")&amp;IF(IFERROR(AND(X1598&lt;&gt;"",Y1598&lt;&gt;"",Y1598-X1598&gt;Resumen!$B$8),FALSE()),"Julicroc ","")&amp;"en este PDV"),"")</f>
        <v/>
      </c>
      <c r="AZ1598" s="22" t="str">
        <f aca="false">IF(COUNTIF('Plan Pehuamar - Lista'!$A$2:$A$167,A1598)&gt;0,"Sí","No")</f>
        <v>No</v>
      </c>
      <c r="BA1598" s="22" t="str">
        <f aca="false">IF(COUNTIF('Plan Combo 9+1'!$A$2:$A$226,A1598)&gt;0,"Sí","No")</f>
        <v>No</v>
      </c>
      <c r="BB1598" s="22" t="str">
        <f aca="false">IF(AH1598="","No",IF(BA1598="Sí",IF((AO1598-AH1598)&gt;Resumen!$B$6,"Sí","No"),IF((AO1598-AH1598)&gt;=Resumen!$B$132,"Sí","No")))</f>
        <v>No</v>
      </c>
      <c r="BC1598" s="22" t="str">
        <f aca="false">IF(AND(N1598="Sí",AL1598="Sí",AI1598=0),"Sí","No")</f>
        <v>No</v>
      </c>
      <c r="BD1598" s="22" t="str">
        <f aca="false">IF(COUNTIF('Plan 9+1 (con Pehuamar)'!$A$2:$A$227,A1598)&gt;0,"Sí","No")</f>
        <v>No</v>
      </c>
    </row>
    <row r="1599" customFormat="false" ht="15" hidden="false" customHeight="true" outlineLevel="0" collapsed="false">
      <c r="A1599" s="6" t="n">
        <v>200756</v>
      </c>
      <c r="B1599" s="6" t="n">
        <v>11</v>
      </c>
      <c r="C1599" s="6" t="n">
        <v>1102</v>
      </c>
      <c r="D1599" s="6" t="s">
        <v>254</v>
      </c>
      <c r="E1599" s="6" t="s">
        <v>1766</v>
      </c>
      <c r="F1599" s="6" t="s">
        <v>201</v>
      </c>
      <c r="G1599" s="6" t="s">
        <v>130</v>
      </c>
      <c r="H1599" s="6" t="s">
        <v>1715</v>
      </c>
      <c r="I1599" s="27" t="n">
        <v>10</v>
      </c>
      <c r="J1599" s="27" t="n">
        <v>10</v>
      </c>
      <c r="K1599" s="27" t="n">
        <v>4</v>
      </c>
      <c r="L1599" s="28" t="n">
        <f aca="false">I1599+J1599</f>
        <v>20</v>
      </c>
      <c r="M1599" s="28" t="n">
        <f aca="false">L1599+K1599</f>
        <v>24</v>
      </c>
      <c r="N1599" s="22" t="str">
        <f aca="false">IF(I1599&gt;0,"Sí","No")</f>
        <v>Sí</v>
      </c>
      <c r="O1599" s="22" t="str">
        <f aca="false">IF(J1599&gt;0,"Sí","No")</f>
        <v>Sí</v>
      </c>
      <c r="P1599" s="22" t="str">
        <f aca="false">IF(K1599&gt;0,"Sí","No")</f>
        <v>Sí</v>
      </c>
      <c r="Q1599" s="22" t="str">
        <f aca="false">IF(OR(I1599&gt;0,J1599&gt;0),"Sí","No")</f>
        <v>Sí</v>
      </c>
      <c r="R1599" s="27" t="n">
        <v>1750</v>
      </c>
      <c r="S1599" s="27" t="n">
        <v>2500</v>
      </c>
      <c r="T1599" s="27" t="n">
        <v>1000</v>
      </c>
      <c r="U1599" s="27" t="n">
        <v>1700</v>
      </c>
      <c r="V1599" s="27" t="n">
        <v>3500</v>
      </c>
      <c r="W1599" s="12" t="n">
        <f aca="false">IF(AND(I1599&gt;0,R1599&gt;0),(S1599-R1599)/R1599,"")</f>
        <v>0.428571428571429</v>
      </c>
      <c r="X1599" s="12" t="n">
        <f aca="false">IF(AND(J1599&gt;0,T1599&gt;0),(U1599-T1599)/T1599,"")</f>
        <v>0.7</v>
      </c>
      <c r="Y1599" s="12" t="n">
        <f aca="false">IF(AND(K1599&gt;0,V1599&gt;0),(V1599-Resumen!$B$7)/Resumen!$B$7,"")</f>
        <v>0.4</v>
      </c>
      <c r="Z1599" s="28" t="n">
        <f aca="false">IF(AND(K1599&gt;0,I1599&gt;0,V1599&gt;0,S1599&gt;0),V1599-S1599,"")</f>
        <v>1000</v>
      </c>
      <c r="AA1599" s="12" t="n">
        <f aca="false">IF(Z1599&lt;&gt;"",Z1599/S1599,"")</f>
        <v>0.4</v>
      </c>
      <c r="AB1599" s="28" t="n">
        <f aca="false">IF(AND(K1599&gt;0,J1599&gt;0,V1599&gt;0,U1599&gt;0),V1599-U1599,"")</f>
        <v>1800</v>
      </c>
      <c r="AC1599" s="12" t="n">
        <f aca="false">IF(AB1599&lt;&gt;"",AB1599/U1599,"")</f>
        <v>1.05882352941176</v>
      </c>
      <c r="AD1599" s="27" t="n">
        <v>2</v>
      </c>
      <c r="AE1599" s="27" t="n">
        <v>5</v>
      </c>
      <c r="AF1599" s="27" t="n">
        <v>2</v>
      </c>
      <c r="AG1599" s="28" t="n">
        <f aca="false">AD1599+AE1599+AF1599</f>
        <v>9</v>
      </c>
      <c r="AH1599" s="12" t="n">
        <f aca="false">IF(AG1599&gt;0,AD1599/AG1599,"")</f>
        <v>0.222222222222222</v>
      </c>
      <c r="AI1599" s="27" t="n">
        <v>0</v>
      </c>
      <c r="AJ1599" s="27" t="n">
        <v>0</v>
      </c>
      <c r="AK1599" s="27" t="n">
        <v>0</v>
      </c>
      <c r="AL1599" s="22" t="str">
        <f aca="false">IF(OR(AJ1599&gt;0,AK1599&gt;0),"Sí","No")</f>
        <v>No</v>
      </c>
      <c r="AM1599" s="6" t="s">
        <v>198</v>
      </c>
      <c r="AN1599" s="6" t="s">
        <v>198</v>
      </c>
      <c r="AO1599" s="12" t="n">
        <f aca="false">IF(M1599&gt;0,K1599/M1599,"")</f>
        <v>0.166666666666667</v>
      </c>
      <c r="AP1599" s="22" t="str">
        <f aca="false">IF(M1599&gt;=Resumen!$B$5,"Alto","Bajo")</f>
        <v>Bajo</v>
      </c>
      <c r="AQ1599" s="22" t="str">
        <f aca="false">IF(AO1599&gt;=Resumen!$B$28,"Alto","Bajo")</f>
        <v>Bajo</v>
      </c>
      <c r="AR1599" s="22" t="str">
        <f aca="false">AP1599&amp;" Potencial / "&amp;AQ1599&amp;" Share"</f>
        <v>Bajo Potencial / Bajo Share</v>
      </c>
      <c r="AS1599" s="22" t="str">
        <f aca="false">IF(Q1599="Sí",IF(AO1599&gt;=Resumen!$B$29,"Alto","Bajo"),"")</f>
        <v>Bajo</v>
      </c>
      <c r="AT1599" s="22" t="str">
        <f aca="false">IF(AS1599&lt;&gt;"",AP1599&amp;" Potencial / "&amp;AS1599&amp;" Share","")</f>
        <v>Bajo Potencial / Bajo Share</v>
      </c>
      <c r="AU1599" s="22" t="str">
        <f aca="false">IF(AH1599="","Sin dato",IF(AH1599-AO1599&gt;Resumen!$B$6,"Sobre-exhibido",IF(AO1599-AH1599&gt;Resumen!$B$6,"Sub-exhibido","En línea")))</f>
        <v>Sobre-exhibido</v>
      </c>
      <c r="AV1599" s="22" t="n">
        <f aca="false">IF(AT1599="","",IF(AT1599="Alto Potencial / Bajo Share",1,IF(AT1599="Alto Potencial / Alto Share",2,IF(AT1599="Bajo Potencial / Alto Share",3,4))))</f>
        <v>4</v>
      </c>
      <c r="AW1599" s="22" t="str">
        <f aca="false">IF(Q1599="No","Sin competencia directa",IF(AV1599=1,"1 - Foco Conquista (Alto Pot / Bajo Share)",IF(AV1599=2,"2 - Foco Defensa (Alto Pot / Alto Share)",IF(AV1599=3,"3 - Monitoreo (Bajo Pot / Alto Share)","4 - Baja Prioridad (Bajo Pot / Bajo Share)"))))</f>
        <v>4 - Baja Prioridad (Bajo Pot / Bajo Share)</v>
      </c>
      <c r="AX1599" s="12" t="str">
        <f aca="false">IF(OR(IFERROR(AND(W1599&lt;&gt;"",Y1599&lt;&gt;"",Y1599-W1599&gt;Resumen!$B$8),FALSE()),IFERROR(AND(X1599&lt;&gt;"",Y1599&lt;&gt;"",Y1599-X1599&gt;Resumen!$B$8),FALSE())),MAX(IF(IFERROR(AND(W1599&lt;&gt;"",Y1599&lt;&gt;"",Y1599-W1599&gt;Resumen!$B$8),FALSE()),Y1599-W1599,0),IF(IFERROR(AND(X1599&lt;&gt;"",Y1599&lt;&gt;"",Y1599-X1599&gt;Resumen!$B$8),FALSE()),Y1599-X1599,0)),"")</f>
        <v/>
      </c>
      <c r="AY1599" s="22" t="str">
        <f aca="false">IF(OR(IFERROR(AND(W1599&lt;&gt;"",Y1599&lt;&gt;"",Y1599-W1599&gt;Resumen!$B$8),FALSE()),IFERROR(AND(X1599&lt;&gt;"",Y1599&lt;&gt;"",Y1599-X1599&gt;Resumen!$B$8),FALSE())),TRIM("Lays tiene mayor markup que "&amp;IF(IFERROR(AND(W1599&lt;&gt;"",Y1599&lt;&gt;"",Y1599-W1599&gt;Resumen!$B$8),FALSE()),"Quento ","")&amp;IF(IFERROR(AND(X1599&lt;&gt;"",Y1599&lt;&gt;"",Y1599-X1599&gt;Resumen!$B$8),FALSE()),"Julicroc ","")&amp;"en este PDV"),"")</f>
        <v/>
      </c>
      <c r="AZ1599" s="22" t="str">
        <f aca="false">IF(COUNTIF('Plan Pehuamar - Lista'!$A$2:$A$167,A1599)&gt;0,"Sí","No")</f>
        <v>No</v>
      </c>
      <c r="BA1599" s="22" t="str">
        <f aca="false">IF(COUNTIF('Plan Combo 9+1'!$A$2:$A$226,A1599)&gt;0,"Sí","No")</f>
        <v>No</v>
      </c>
      <c r="BB1599" s="22" t="str">
        <f aca="false">IF(AH1599="","No",IF(BA1599="Sí",IF((AO1599-AH1599)&gt;Resumen!$B$6,"Sí","No"),IF((AO1599-AH1599)&gt;=Resumen!$B$132,"Sí","No")))</f>
        <v>No</v>
      </c>
      <c r="BC1599" s="22" t="str">
        <f aca="false">IF(AND(N1599="Sí",AL1599="Sí",AI1599=0),"Sí","No")</f>
        <v>No</v>
      </c>
      <c r="BD1599" s="22" t="str">
        <f aca="false">IF(COUNTIF('Plan 9+1 (con Pehuamar)'!$A$2:$A$227,A1599)&gt;0,"Sí","No")</f>
        <v>No</v>
      </c>
    </row>
    <row r="1600" customFormat="false" ht="15" hidden="false" customHeight="true" outlineLevel="0" collapsed="false">
      <c r="A1600" s="6" t="n">
        <v>200758</v>
      </c>
      <c r="B1600" s="6" t="n">
        <v>11</v>
      </c>
      <c r="C1600" s="6" t="n">
        <v>1102</v>
      </c>
      <c r="D1600" s="6" t="s">
        <v>254</v>
      </c>
      <c r="E1600" s="6" t="s">
        <v>1767</v>
      </c>
      <c r="F1600" s="6" t="s">
        <v>196</v>
      </c>
      <c r="G1600" s="6" t="s">
        <v>130</v>
      </c>
      <c r="H1600" s="6" t="s">
        <v>1715</v>
      </c>
      <c r="I1600" s="27" t="n">
        <v>10</v>
      </c>
      <c r="J1600" s="27" t="n">
        <v>10</v>
      </c>
      <c r="K1600" s="27" t="n">
        <v>10</v>
      </c>
      <c r="L1600" s="28" t="n">
        <f aca="false">I1600+J1600</f>
        <v>20</v>
      </c>
      <c r="M1600" s="28" t="n">
        <f aca="false">L1600+K1600</f>
        <v>30</v>
      </c>
      <c r="N1600" s="22" t="str">
        <f aca="false">IF(I1600&gt;0,"Sí","No")</f>
        <v>Sí</v>
      </c>
      <c r="O1600" s="22" t="str">
        <f aca="false">IF(J1600&gt;0,"Sí","No")</f>
        <v>Sí</v>
      </c>
      <c r="P1600" s="22" t="str">
        <f aca="false">IF(K1600&gt;0,"Sí","No")</f>
        <v>Sí</v>
      </c>
      <c r="Q1600" s="22" t="str">
        <f aca="false">IF(OR(I1600&gt;0,J1600&gt;0),"Sí","No")</f>
        <v>Sí</v>
      </c>
      <c r="R1600" s="27" t="n">
        <v>1750</v>
      </c>
      <c r="S1600" s="27" t="n">
        <v>2500</v>
      </c>
      <c r="T1600" s="27" t="n">
        <v>1000</v>
      </c>
      <c r="U1600" s="27" t="n">
        <v>1600</v>
      </c>
      <c r="V1600" s="27" t="n">
        <v>3500</v>
      </c>
      <c r="W1600" s="12" t="n">
        <f aca="false">IF(AND(I1600&gt;0,R1600&gt;0),(S1600-R1600)/R1600,"")</f>
        <v>0.428571428571429</v>
      </c>
      <c r="X1600" s="12" t="n">
        <f aca="false">IF(AND(J1600&gt;0,T1600&gt;0),(U1600-T1600)/T1600,"")</f>
        <v>0.6</v>
      </c>
      <c r="Y1600" s="12" t="n">
        <f aca="false">IF(AND(K1600&gt;0,V1600&gt;0),(V1600-Resumen!$B$7)/Resumen!$B$7,"")</f>
        <v>0.4</v>
      </c>
      <c r="Z1600" s="28" t="n">
        <f aca="false">IF(AND(K1600&gt;0,I1600&gt;0,V1600&gt;0,S1600&gt;0),V1600-S1600,"")</f>
        <v>1000</v>
      </c>
      <c r="AA1600" s="12" t="n">
        <f aca="false">IF(Z1600&lt;&gt;"",Z1600/S1600,"")</f>
        <v>0.4</v>
      </c>
      <c r="AB1600" s="28" t="n">
        <f aca="false">IF(AND(K1600&gt;0,J1600&gt;0,V1600&gt;0,U1600&gt;0),V1600-U1600,"")</f>
        <v>1900</v>
      </c>
      <c r="AC1600" s="12" t="n">
        <f aca="false">IF(AB1600&lt;&gt;"",AB1600/U1600,"")</f>
        <v>1.1875</v>
      </c>
      <c r="AD1600" s="27" t="n">
        <v>3</v>
      </c>
      <c r="AE1600" s="27" t="n">
        <v>5</v>
      </c>
      <c r="AF1600" s="27" t="n">
        <v>3</v>
      </c>
      <c r="AG1600" s="28" t="n">
        <f aca="false">AD1600+AE1600+AF1600</f>
        <v>11</v>
      </c>
      <c r="AH1600" s="12" t="n">
        <f aca="false">IF(AG1600&gt;0,AD1600/AG1600,"")</f>
        <v>0.272727272727273</v>
      </c>
      <c r="AI1600" s="27" t="n">
        <v>1</v>
      </c>
      <c r="AJ1600" s="27" t="n">
        <v>0</v>
      </c>
      <c r="AK1600" s="27" t="n">
        <v>1</v>
      </c>
      <c r="AL1600" s="22" t="str">
        <f aca="false">IF(OR(AJ1600&gt;0,AK1600&gt;0),"Sí","No")</f>
        <v>Sí</v>
      </c>
      <c r="AM1600" s="6" t="s">
        <v>198</v>
      </c>
      <c r="AN1600" s="6" t="s">
        <v>198</v>
      </c>
      <c r="AO1600" s="12" t="n">
        <f aca="false">IF(M1600&gt;0,K1600/M1600,"")</f>
        <v>0.333333333333333</v>
      </c>
      <c r="AP1600" s="22" t="str">
        <f aca="false">IF(M1600&gt;=Resumen!$B$5,"Alto","Bajo")</f>
        <v>Bajo</v>
      </c>
      <c r="AQ1600" s="22" t="str">
        <f aca="false">IF(AO1600&gt;=Resumen!$B$28,"Alto","Bajo")</f>
        <v>Bajo</v>
      </c>
      <c r="AR1600" s="22" t="str">
        <f aca="false">AP1600&amp;" Potencial / "&amp;AQ1600&amp;" Share"</f>
        <v>Bajo Potencial / Bajo Share</v>
      </c>
      <c r="AS1600" s="22" t="str">
        <f aca="false">IF(Q1600="Sí",IF(AO1600&gt;=Resumen!$B$29,"Alto","Bajo"),"")</f>
        <v>Bajo</v>
      </c>
      <c r="AT1600" s="22" t="str">
        <f aca="false">IF(AS1600&lt;&gt;"",AP1600&amp;" Potencial / "&amp;AS1600&amp;" Share","")</f>
        <v>Bajo Potencial / Bajo Share</v>
      </c>
      <c r="AU1600" s="22" t="str">
        <f aca="false">IF(AH1600="","Sin dato",IF(AH1600-AO1600&gt;Resumen!$B$6,"Sobre-exhibido",IF(AO1600-AH1600&gt;Resumen!$B$6,"Sub-exhibido","En línea")))</f>
        <v>Sub-exhibido</v>
      </c>
      <c r="AV1600" s="22" t="n">
        <f aca="false">IF(AT1600="","",IF(AT1600="Alto Potencial / Bajo Share",1,IF(AT1600="Alto Potencial / Alto Share",2,IF(AT1600="Bajo Potencial / Alto Share",3,4))))</f>
        <v>4</v>
      </c>
      <c r="AW1600" s="22" t="str">
        <f aca="false">IF(Q1600="No","Sin competencia directa",IF(AV1600=1,"1 - Foco Conquista (Alto Pot / Bajo Share)",IF(AV1600=2,"2 - Foco Defensa (Alto Pot / Alto Share)",IF(AV1600=3,"3 - Monitoreo (Bajo Pot / Alto Share)","4 - Baja Prioridad (Bajo Pot / Bajo Share)"))))</f>
        <v>4 - Baja Prioridad (Bajo Pot / Bajo Share)</v>
      </c>
      <c r="AX1600" s="12" t="str">
        <f aca="false">IF(OR(IFERROR(AND(W1600&lt;&gt;"",Y1600&lt;&gt;"",Y1600-W1600&gt;Resumen!$B$8),FALSE()),IFERROR(AND(X1600&lt;&gt;"",Y1600&lt;&gt;"",Y1600-X1600&gt;Resumen!$B$8),FALSE())),MAX(IF(IFERROR(AND(W1600&lt;&gt;"",Y1600&lt;&gt;"",Y1600-W1600&gt;Resumen!$B$8),FALSE()),Y1600-W1600,0),IF(IFERROR(AND(X1600&lt;&gt;"",Y1600&lt;&gt;"",Y1600-X1600&gt;Resumen!$B$8),FALSE()),Y1600-X1600,0)),"")</f>
        <v/>
      </c>
      <c r="AY1600" s="22" t="str">
        <f aca="false">IF(OR(IFERROR(AND(W1600&lt;&gt;"",Y1600&lt;&gt;"",Y1600-W1600&gt;Resumen!$B$8),FALSE()),IFERROR(AND(X1600&lt;&gt;"",Y1600&lt;&gt;"",Y1600-X1600&gt;Resumen!$B$8),FALSE())),TRIM("Lays tiene mayor markup que "&amp;IF(IFERROR(AND(W1600&lt;&gt;"",Y1600&lt;&gt;"",Y1600-W1600&gt;Resumen!$B$8),FALSE()),"Quento ","")&amp;IF(IFERROR(AND(X1600&lt;&gt;"",Y1600&lt;&gt;"",Y1600-X1600&gt;Resumen!$B$8),FALSE()),"Julicroc ","")&amp;"en este PDV"),"")</f>
        <v/>
      </c>
      <c r="AZ1600" s="22" t="str">
        <f aca="false">IF(COUNTIF('Plan Pehuamar - Lista'!$A$2:$A$167,A1600)&gt;0,"Sí","No")</f>
        <v>No</v>
      </c>
      <c r="BA1600" s="22" t="str">
        <f aca="false">IF(COUNTIF('Plan Combo 9+1'!$A$2:$A$226,A1600)&gt;0,"Sí","No")</f>
        <v>No</v>
      </c>
      <c r="BB1600" s="22" t="str">
        <f aca="false">IF(AH1600="","No",IF(BA1600="Sí",IF((AO1600-AH1600)&gt;Resumen!$B$6,"Sí","No"),IF((AO1600-AH1600)&gt;=Resumen!$B$132,"Sí","No")))</f>
        <v>No</v>
      </c>
      <c r="BC1600" s="22" t="str">
        <f aca="false">IF(AND(N1600="Sí",AL1600="Sí",AI1600=0),"Sí","No")</f>
        <v>No</v>
      </c>
      <c r="BD1600" s="22" t="str">
        <f aca="false">IF(COUNTIF('Plan 9+1 (con Pehuamar)'!$A$2:$A$227,A1600)&gt;0,"Sí","No")</f>
        <v>No</v>
      </c>
    </row>
    <row r="1601" customFormat="false" ht="15" hidden="false" customHeight="true" outlineLevel="0" collapsed="false">
      <c r="A1601" s="6" t="n">
        <v>200759</v>
      </c>
      <c r="B1601" s="6" t="n">
        <v>11</v>
      </c>
      <c r="C1601" s="6" t="n">
        <v>1102</v>
      </c>
      <c r="D1601" s="6" t="s">
        <v>254</v>
      </c>
      <c r="E1601" s="6" t="s">
        <v>1768</v>
      </c>
      <c r="F1601" s="6" t="s">
        <v>201</v>
      </c>
      <c r="G1601" s="6" t="s">
        <v>130</v>
      </c>
      <c r="H1601" s="6" t="s">
        <v>1715</v>
      </c>
      <c r="I1601" s="27" t="n">
        <v>9</v>
      </c>
      <c r="J1601" s="27" t="n">
        <v>9</v>
      </c>
      <c r="K1601" s="27" t="n">
        <v>9</v>
      </c>
      <c r="L1601" s="28" t="n">
        <f aca="false">I1601+J1601</f>
        <v>18</v>
      </c>
      <c r="M1601" s="28" t="n">
        <f aca="false">L1601+K1601</f>
        <v>27</v>
      </c>
      <c r="N1601" s="22" t="str">
        <f aca="false">IF(I1601&gt;0,"Sí","No")</f>
        <v>Sí</v>
      </c>
      <c r="O1601" s="22" t="str">
        <f aca="false">IF(J1601&gt;0,"Sí","No")</f>
        <v>Sí</v>
      </c>
      <c r="P1601" s="22" t="str">
        <f aca="false">IF(K1601&gt;0,"Sí","No")</f>
        <v>Sí</v>
      </c>
      <c r="Q1601" s="22" t="str">
        <f aca="false">IF(OR(I1601&gt;0,J1601&gt;0),"Sí","No")</f>
        <v>Sí</v>
      </c>
      <c r="R1601" s="27" t="n">
        <v>2280</v>
      </c>
      <c r="S1601" s="27" t="n">
        <v>3200</v>
      </c>
      <c r="T1601" s="27" t="n">
        <v>1185</v>
      </c>
      <c r="U1601" s="27" t="n">
        <v>2500</v>
      </c>
      <c r="V1601" s="27" t="n">
        <v>3600</v>
      </c>
      <c r="W1601" s="12" t="n">
        <f aca="false">IF(AND(I1601&gt;0,R1601&gt;0),(S1601-R1601)/R1601,"")</f>
        <v>0.403508771929825</v>
      </c>
      <c r="X1601" s="12" t="n">
        <f aca="false">IF(AND(J1601&gt;0,T1601&gt;0),(U1601-T1601)/T1601,"")</f>
        <v>1.10970464135021</v>
      </c>
      <c r="Y1601" s="12" t="n">
        <f aca="false">IF(AND(K1601&gt;0,V1601&gt;0),(V1601-Resumen!$B$7)/Resumen!$B$7,"")</f>
        <v>0.44</v>
      </c>
      <c r="Z1601" s="28" t="n">
        <f aca="false">IF(AND(K1601&gt;0,I1601&gt;0,V1601&gt;0,S1601&gt;0),V1601-S1601,"")</f>
        <v>400</v>
      </c>
      <c r="AA1601" s="12" t="n">
        <f aca="false">IF(Z1601&lt;&gt;"",Z1601/S1601,"")</f>
        <v>0.125</v>
      </c>
      <c r="AB1601" s="28" t="n">
        <f aca="false">IF(AND(K1601&gt;0,J1601&gt;0,V1601&gt;0,U1601&gt;0),V1601-U1601,"")</f>
        <v>1100</v>
      </c>
      <c r="AC1601" s="12" t="n">
        <f aca="false">IF(AB1601&lt;&gt;"",AB1601/U1601,"")</f>
        <v>0.44</v>
      </c>
      <c r="AD1601" s="27" t="n">
        <v>3</v>
      </c>
      <c r="AE1601" s="27" t="n">
        <v>3</v>
      </c>
      <c r="AF1601" s="27" t="n">
        <v>3</v>
      </c>
      <c r="AG1601" s="28" t="n">
        <f aca="false">AD1601+AE1601+AF1601</f>
        <v>9</v>
      </c>
      <c r="AH1601" s="12" t="n">
        <f aca="false">IF(AG1601&gt;0,AD1601/AG1601,"")</f>
        <v>0.333333333333333</v>
      </c>
      <c r="AI1601" s="27" t="n">
        <v>0</v>
      </c>
      <c r="AJ1601" s="27" t="n">
        <v>0</v>
      </c>
      <c r="AK1601" s="27" t="n">
        <v>0</v>
      </c>
      <c r="AL1601" s="22" t="str">
        <f aca="false">IF(OR(AJ1601&gt;0,AK1601&gt;0),"Sí","No")</f>
        <v>No</v>
      </c>
      <c r="AM1601" s="6" t="s">
        <v>198</v>
      </c>
      <c r="AN1601" s="6" t="s">
        <v>198</v>
      </c>
      <c r="AO1601" s="12" t="n">
        <f aca="false">IF(M1601&gt;0,K1601/M1601,"")</f>
        <v>0.333333333333333</v>
      </c>
      <c r="AP1601" s="22" t="str">
        <f aca="false">IF(M1601&gt;=Resumen!$B$5,"Alto","Bajo")</f>
        <v>Bajo</v>
      </c>
      <c r="AQ1601" s="22" t="str">
        <f aca="false">IF(AO1601&gt;=Resumen!$B$28,"Alto","Bajo")</f>
        <v>Bajo</v>
      </c>
      <c r="AR1601" s="22" t="str">
        <f aca="false">AP1601&amp;" Potencial / "&amp;AQ1601&amp;" Share"</f>
        <v>Bajo Potencial / Bajo Share</v>
      </c>
      <c r="AS1601" s="22" t="str">
        <f aca="false">IF(Q1601="Sí",IF(AO1601&gt;=Resumen!$B$29,"Alto","Bajo"),"")</f>
        <v>Bajo</v>
      </c>
      <c r="AT1601" s="22" t="str">
        <f aca="false">IF(AS1601&lt;&gt;"",AP1601&amp;" Potencial / "&amp;AS1601&amp;" Share","")</f>
        <v>Bajo Potencial / Bajo Share</v>
      </c>
      <c r="AU1601" s="22" t="str">
        <f aca="false">IF(AH1601="","Sin dato",IF(AH1601-AO1601&gt;Resumen!$B$6,"Sobre-exhibido",IF(AO1601-AH1601&gt;Resumen!$B$6,"Sub-exhibido","En línea")))</f>
        <v>En línea</v>
      </c>
      <c r="AV1601" s="22" t="n">
        <f aca="false">IF(AT1601="","",IF(AT1601="Alto Potencial / Bajo Share",1,IF(AT1601="Alto Potencial / Alto Share",2,IF(AT1601="Bajo Potencial / Alto Share",3,4))))</f>
        <v>4</v>
      </c>
      <c r="AW1601" s="22" t="str">
        <f aca="false">IF(Q1601="No","Sin competencia directa",IF(AV1601=1,"1 - Foco Conquista (Alto Pot / Bajo Share)",IF(AV1601=2,"2 - Foco Defensa (Alto Pot / Alto Share)",IF(AV1601=3,"3 - Monitoreo (Bajo Pot / Alto Share)","4 - Baja Prioridad (Bajo Pot / Bajo Share)"))))</f>
        <v>4 - Baja Prioridad (Bajo Pot / Bajo Share)</v>
      </c>
      <c r="AX1601" s="12" t="str">
        <f aca="false">IF(OR(IFERROR(AND(W1601&lt;&gt;"",Y1601&lt;&gt;"",Y1601-W1601&gt;Resumen!$B$8),FALSE()),IFERROR(AND(X1601&lt;&gt;"",Y1601&lt;&gt;"",Y1601-X1601&gt;Resumen!$B$8),FALSE())),MAX(IF(IFERROR(AND(W1601&lt;&gt;"",Y1601&lt;&gt;"",Y1601-W1601&gt;Resumen!$B$8),FALSE()),Y1601-W1601,0),IF(IFERROR(AND(X1601&lt;&gt;"",Y1601&lt;&gt;"",Y1601-X1601&gt;Resumen!$B$8),FALSE()),Y1601-X1601,0)),"")</f>
        <v/>
      </c>
      <c r="AY1601" s="22" t="str">
        <f aca="false">IF(OR(IFERROR(AND(W1601&lt;&gt;"",Y1601&lt;&gt;"",Y1601-W1601&gt;Resumen!$B$8),FALSE()),IFERROR(AND(X1601&lt;&gt;"",Y1601&lt;&gt;"",Y1601-X1601&gt;Resumen!$B$8),FALSE())),TRIM("Lays tiene mayor markup que "&amp;IF(IFERROR(AND(W1601&lt;&gt;"",Y1601&lt;&gt;"",Y1601-W1601&gt;Resumen!$B$8),FALSE()),"Quento ","")&amp;IF(IFERROR(AND(X1601&lt;&gt;"",Y1601&lt;&gt;"",Y1601-X1601&gt;Resumen!$B$8),FALSE()),"Julicroc ","")&amp;"en este PDV"),"")</f>
        <v/>
      </c>
      <c r="AZ1601" s="22" t="str">
        <f aca="false">IF(COUNTIF('Plan Pehuamar - Lista'!$A$2:$A$167,A1601)&gt;0,"Sí","No")</f>
        <v>No</v>
      </c>
      <c r="BA1601" s="22" t="str">
        <f aca="false">IF(COUNTIF('Plan Combo 9+1'!$A$2:$A$226,A1601)&gt;0,"Sí","No")</f>
        <v>No</v>
      </c>
      <c r="BB1601" s="22" t="str">
        <f aca="false">IF(AH1601="","No",IF(BA1601="Sí",IF((AO1601-AH1601)&gt;Resumen!$B$6,"Sí","No"),IF((AO1601-AH1601)&gt;=Resumen!$B$132,"Sí","No")))</f>
        <v>No</v>
      </c>
      <c r="BC1601" s="22" t="str">
        <f aca="false">IF(AND(N1601="Sí",AL1601="Sí",AI1601=0),"Sí","No")</f>
        <v>No</v>
      </c>
      <c r="BD1601" s="22" t="str">
        <f aca="false">IF(COUNTIF('Plan 9+1 (con Pehuamar)'!$A$2:$A$227,A1601)&gt;0,"Sí","No")</f>
        <v>No</v>
      </c>
    </row>
    <row r="1602" customFormat="false" ht="15" hidden="false" customHeight="true" outlineLevel="0" collapsed="false">
      <c r="A1602" s="6" t="n">
        <v>200760</v>
      </c>
      <c r="B1602" s="6" t="n">
        <v>11</v>
      </c>
      <c r="C1602" s="6" t="n">
        <v>1102</v>
      </c>
      <c r="D1602" s="6" t="s">
        <v>254</v>
      </c>
      <c r="E1602" s="6" t="s">
        <v>1769</v>
      </c>
      <c r="F1602" s="6" t="s">
        <v>201</v>
      </c>
      <c r="G1602" s="6" t="s">
        <v>130</v>
      </c>
      <c r="H1602" s="6" t="s">
        <v>1715</v>
      </c>
      <c r="I1602" s="27" t="n">
        <v>10</v>
      </c>
      <c r="J1602" s="27" t="n">
        <v>3</v>
      </c>
      <c r="K1602" s="27" t="n">
        <v>3</v>
      </c>
      <c r="L1602" s="28" t="n">
        <f aca="false">I1602+J1602</f>
        <v>13</v>
      </c>
      <c r="M1602" s="28" t="n">
        <f aca="false">L1602+K1602</f>
        <v>16</v>
      </c>
      <c r="N1602" s="22" t="str">
        <f aca="false">IF(I1602&gt;0,"Sí","No")</f>
        <v>Sí</v>
      </c>
      <c r="O1602" s="22" t="str">
        <f aca="false">IF(J1602&gt;0,"Sí","No")</f>
        <v>Sí</v>
      </c>
      <c r="P1602" s="22" t="str">
        <f aca="false">IF(K1602&gt;0,"Sí","No")</f>
        <v>Sí</v>
      </c>
      <c r="Q1602" s="22" t="str">
        <f aca="false">IF(OR(I1602&gt;0,J1602&gt;0),"Sí","No")</f>
        <v>Sí</v>
      </c>
      <c r="R1602" s="27" t="n">
        <v>1750</v>
      </c>
      <c r="S1602" s="27" t="n">
        <v>2500</v>
      </c>
      <c r="T1602" s="27" t="n">
        <v>1180</v>
      </c>
      <c r="U1602" s="27" t="n">
        <v>2000</v>
      </c>
      <c r="V1602" s="27" t="n">
        <v>3800</v>
      </c>
      <c r="W1602" s="12" t="n">
        <f aca="false">IF(AND(I1602&gt;0,R1602&gt;0),(S1602-R1602)/R1602,"")</f>
        <v>0.428571428571429</v>
      </c>
      <c r="X1602" s="12" t="n">
        <f aca="false">IF(AND(J1602&gt;0,T1602&gt;0),(U1602-T1602)/T1602,"")</f>
        <v>0.694915254237288</v>
      </c>
      <c r="Y1602" s="12" t="n">
        <f aca="false">IF(AND(K1602&gt;0,V1602&gt;0),(V1602-Resumen!$B$7)/Resumen!$B$7,"")</f>
        <v>0.52</v>
      </c>
      <c r="Z1602" s="28" t="n">
        <f aca="false">IF(AND(K1602&gt;0,I1602&gt;0,V1602&gt;0,S1602&gt;0),V1602-S1602,"")</f>
        <v>1300</v>
      </c>
      <c r="AA1602" s="12" t="n">
        <f aca="false">IF(Z1602&lt;&gt;"",Z1602/S1602,"")</f>
        <v>0.52</v>
      </c>
      <c r="AB1602" s="28" t="n">
        <f aca="false">IF(AND(K1602&gt;0,J1602&gt;0,V1602&gt;0,U1602&gt;0),V1602-U1602,"")</f>
        <v>1800</v>
      </c>
      <c r="AC1602" s="12" t="n">
        <f aca="false">IF(AB1602&lt;&gt;"",AB1602/U1602,"")</f>
        <v>0.9</v>
      </c>
      <c r="AD1602" s="27" t="n">
        <v>1</v>
      </c>
      <c r="AE1602" s="27" t="n">
        <v>5</v>
      </c>
      <c r="AF1602" s="27" t="n">
        <v>1</v>
      </c>
      <c r="AG1602" s="28" t="n">
        <f aca="false">AD1602+AE1602+AF1602</f>
        <v>7</v>
      </c>
      <c r="AH1602" s="12" t="n">
        <f aca="false">IF(AG1602&gt;0,AD1602/AG1602,"")</f>
        <v>0.142857142857143</v>
      </c>
      <c r="AI1602" s="27" t="n">
        <v>0</v>
      </c>
      <c r="AJ1602" s="27" t="n">
        <v>0</v>
      </c>
      <c r="AK1602" s="27" t="n">
        <v>0</v>
      </c>
      <c r="AL1602" s="22" t="str">
        <f aca="false">IF(OR(AJ1602&gt;0,AK1602&gt;0),"Sí","No")</f>
        <v>No</v>
      </c>
      <c r="AM1602" s="6" t="s">
        <v>198</v>
      </c>
      <c r="AN1602" s="6" t="s">
        <v>198</v>
      </c>
      <c r="AO1602" s="12" t="n">
        <f aca="false">IF(M1602&gt;0,K1602/M1602,"")</f>
        <v>0.1875</v>
      </c>
      <c r="AP1602" s="22" t="str">
        <f aca="false">IF(M1602&gt;=Resumen!$B$5,"Alto","Bajo")</f>
        <v>Bajo</v>
      </c>
      <c r="AQ1602" s="22" t="str">
        <f aca="false">IF(AO1602&gt;=Resumen!$B$28,"Alto","Bajo")</f>
        <v>Bajo</v>
      </c>
      <c r="AR1602" s="22" t="str">
        <f aca="false">AP1602&amp;" Potencial / "&amp;AQ1602&amp;" Share"</f>
        <v>Bajo Potencial / Bajo Share</v>
      </c>
      <c r="AS1602" s="22" t="str">
        <f aca="false">IF(Q1602="Sí",IF(AO1602&gt;=Resumen!$B$29,"Alto","Bajo"),"")</f>
        <v>Bajo</v>
      </c>
      <c r="AT1602" s="22" t="str">
        <f aca="false">IF(AS1602&lt;&gt;"",AP1602&amp;" Potencial / "&amp;AS1602&amp;" Share","")</f>
        <v>Bajo Potencial / Bajo Share</v>
      </c>
      <c r="AU1602" s="22" t="str">
        <f aca="false">IF(AH1602="","Sin dato",IF(AH1602-AO1602&gt;Resumen!$B$6,"Sobre-exhibido",IF(AO1602-AH1602&gt;Resumen!$B$6,"Sub-exhibido","En línea")))</f>
        <v>En línea</v>
      </c>
      <c r="AV1602" s="22" t="n">
        <f aca="false">IF(AT1602="","",IF(AT1602="Alto Potencial / Bajo Share",1,IF(AT1602="Alto Potencial / Alto Share",2,IF(AT1602="Bajo Potencial / Alto Share",3,4))))</f>
        <v>4</v>
      </c>
      <c r="AW1602" s="22" t="str">
        <f aca="false">IF(Q1602="No","Sin competencia directa",IF(AV1602=1,"1 - Foco Conquista (Alto Pot / Bajo Share)",IF(AV1602=2,"2 - Foco Defensa (Alto Pot / Alto Share)",IF(AV1602=3,"3 - Monitoreo (Bajo Pot / Alto Share)","4 - Baja Prioridad (Bajo Pot / Bajo Share)"))))</f>
        <v>4 - Baja Prioridad (Bajo Pot / Bajo Share)</v>
      </c>
      <c r="AX1602" s="12" t="n">
        <f aca="false">IF(OR(IFERROR(AND(W1602&lt;&gt;"",Y1602&lt;&gt;"",Y1602-W1602&gt;Resumen!$B$8),FALSE()),IFERROR(AND(X1602&lt;&gt;"",Y1602&lt;&gt;"",Y1602-X1602&gt;Resumen!$B$8),FALSE())),MAX(IF(IFERROR(AND(W1602&lt;&gt;"",Y1602&lt;&gt;"",Y1602-W1602&gt;Resumen!$B$8),FALSE()),Y1602-W1602,0),IF(IFERROR(AND(X1602&lt;&gt;"",Y1602&lt;&gt;"",Y1602-X1602&gt;Resumen!$B$8),FALSE()),Y1602-X1602,0)),"")</f>
        <v>0.0914285714285715</v>
      </c>
      <c r="AY1602" s="22" t="str">
        <f aca="false">IF(OR(IFERROR(AND(W1602&lt;&gt;"",Y1602&lt;&gt;"",Y1602-W1602&gt;Resumen!$B$8),FALSE()),IFERROR(AND(X1602&lt;&gt;"",Y1602&lt;&gt;"",Y1602-X1602&gt;Resumen!$B$8),FALSE())),TRIM("Lays tiene mayor markup que "&amp;IF(IFERROR(AND(W1602&lt;&gt;"",Y1602&lt;&gt;"",Y1602-W1602&gt;Resumen!$B$8),FALSE()),"Quento ","")&amp;IF(IFERROR(AND(X1602&lt;&gt;"",Y1602&lt;&gt;"",Y1602-X1602&gt;Resumen!$B$8),FALSE()),"Julicroc ","")&amp;"en este PDV"),"")</f>
        <v>Lays tiene mayor markup que Quento en este PDV</v>
      </c>
      <c r="AZ1602" s="22" t="str">
        <f aca="false">IF(COUNTIF('Plan Pehuamar - Lista'!$A$2:$A$167,A1602)&gt;0,"Sí","No")</f>
        <v>No</v>
      </c>
      <c r="BA1602" s="22" t="str">
        <f aca="false">IF(COUNTIF('Plan Combo 9+1'!$A$2:$A$226,A1602)&gt;0,"Sí","No")</f>
        <v>No</v>
      </c>
      <c r="BB1602" s="22" t="str">
        <f aca="false">IF(AH1602="","No",IF(BA1602="Sí",IF((AO1602-AH1602)&gt;Resumen!$B$6,"Sí","No"),IF((AO1602-AH1602)&gt;=Resumen!$B$132,"Sí","No")))</f>
        <v>No</v>
      </c>
      <c r="BC1602" s="22" t="str">
        <f aca="false">IF(AND(N1602="Sí",AL1602="Sí",AI1602=0),"Sí","No")</f>
        <v>No</v>
      </c>
      <c r="BD1602" s="22" t="str">
        <f aca="false">IF(COUNTIF('Plan 9+1 (con Pehuamar)'!$A$2:$A$227,A1602)&gt;0,"Sí","No")</f>
        <v>No</v>
      </c>
    </row>
    <row r="1603" customFormat="false" ht="15" hidden="false" customHeight="true" outlineLevel="0" collapsed="false">
      <c r="A1603" s="6" t="n">
        <v>200764</v>
      </c>
      <c r="B1603" s="6" t="n">
        <v>11</v>
      </c>
      <c r="C1603" s="6" t="n">
        <v>1102</v>
      </c>
      <c r="D1603" s="6" t="s">
        <v>254</v>
      </c>
      <c r="E1603" s="6" t="s">
        <v>1770</v>
      </c>
      <c r="F1603" s="6" t="s">
        <v>196</v>
      </c>
      <c r="G1603" s="6" t="s">
        <v>130</v>
      </c>
      <c r="H1603" s="6" t="s">
        <v>1715</v>
      </c>
      <c r="I1603" s="27" t="n">
        <v>0</v>
      </c>
      <c r="J1603" s="27" t="n">
        <v>0</v>
      </c>
      <c r="K1603" s="27" t="n">
        <v>1.6</v>
      </c>
      <c r="L1603" s="28" t="n">
        <f aca="false">I1603+J1603</f>
        <v>0</v>
      </c>
      <c r="M1603" s="28" t="n">
        <f aca="false">L1603+K1603</f>
        <v>1.6</v>
      </c>
      <c r="N1603" s="22" t="str">
        <f aca="false">IF(I1603&gt;0,"Sí","No")</f>
        <v>No</v>
      </c>
      <c r="O1603" s="22" t="str">
        <f aca="false">IF(J1603&gt;0,"Sí","No")</f>
        <v>No</v>
      </c>
      <c r="P1603" s="22" t="str">
        <f aca="false">IF(K1603&gt;0,"Sí","No")</f>
        <v>Sí</v>
      </c>
      <c r="Q1603" s="22" t="str">
        <f aca="false">IF(OR(I1603&gt;0,J1603&gt;0),"Sí","No")</f>
        <v>No</v>
      </c>
      <c r="R1603" s="27"/>
      <c r="S1603" s="27"/>
      <c r="T1603" s="27"/>
      <c r="U1603" s="27"/>
      <c r="V1603" s="27"/>
      <c r="W1603" s="12" t="str">
        <f aca="false">IF(AND(I1603&gt;0,R1603&gt;0),(S1603-R1603)/R1603,"")</f>
        <v/>
      </c>
      <c r="X1603" s="12" t="str">
        <f aca="false">IF(AND(J1603&gt;0,T1603&gt;0),(U1603-T1603)/T1603,"")</f>
        <v/>
      </c>
      <c r="Y1603" s="12" t="str">
        <f aca="false">IF(AND(K1603&gt;0,V1603&gt;0),(V1603-Resumen!$B$7)/Resumen!$B$7,"")</f>
        <v/>
      </c>
      <c r="Z1603" s="28" t="str">
        <f aca="false">IF(AND(K1603&gt;0,I1603&gt;0,V1603&gt;0,S1603&gt;0),V1603-S1603,"")</f>
        <v/>
      </c>
      <c r="AA1603" s="12" t="str">
        <f aca="false">IF(Z1603&lt;&gt;"",Z1603/S1603,"")</f>
        <v/>
      </c>
      <c r="AB1603" s="28" t="str">
        <f aca="false">IF(AND(K1603&gt;0,J1603&gt;0,V1603&gt;0,U1603&gt;0),V1603-U1603,"")</f>
        <v/>
      </c>
      <c r="AC1603" s="12" t="str">
        <f aca="false">IF(AB1603&lt;&gt;"",AB1603/U1603,"")</f>
        <v/>
      </c>
      <c r="AD1603" s="27" t="n">
        <v>0</v>
      </c>
      <c r="AE1603" s="27" t="n">
        <v>0</v>
      </c>
      <c r="AF1603" s="27" t="n">
        <v>0</v>
      </c>
      <c r="AG1603" s="28" t="n">
        <f aca="false">AD1603+AE1603+AF1603</f>
        <v>0</v>
      </c>
      <c r="AH1603" s="12" t="str">
        <f aca="false">IF(AG1603&gt;0,AD1603/AG1603,"")</f>
        <v/>
      </c>
      <c r="AI1603" s="27" t="n">
        <v>0</v>
      </c>
      <c r="AJ1603" s="27" t="n">
        <v>0</v>
      </c>
      <c r="AK1603" s="27" t="n">
        <v>0</v>
      </c>
      <c r="AL1603" s="22" t="str">
        <f aca="false">IF(OR(AJ1603&gt;0,AK1603&gt;0),"Sí","No")</f>
        <v>No</v>
      </c>
      <c r="AM1603" s="6"/>
      <c r="AN1603" s="6"/>
      <c r="AO1603" s="12" t="n">
        <f aca="false">IF(M1603&gt;0,K1603/M1603,"")</f>
        <v>1</v>
      </c>
      <c r="AP1603" s="22" t="str">
        <f aca="false">IF(M1603&gt;=Resumen!$B$5,"Alto","Bajo")</f>
        <v>Bajo</v>
      </c>
      <c r="AQ1603" s="22" t="str">
        <f aca="false">IF(AO1603&gt;=Resumen!$B$28,"Alto","Bajo")</f>
        <v>Alto</v>
      </c>
      <c r="AR1603" s="22" t="str">
        <f aca="false">AP1603&amp;" Potencial / "&amp;AQ1603&amp;" Share"</f>
        <v>Bajo Potencial / Alto Share</v>
      </c>
      <c r="AS1603" s="22" t="str">
        <f aca="false">IF(Q1603="Sí",IF(AO1603&gt;=Resumen!$B$29,"Alto","Bajo"),"")</f>
        <v/>
      </c>
      <c r="AT1603" s="22" t="str">
        <f aca="false">IF(AS1603&lt;&gt;"",AP1603&amp;" Potencial / "&amp;AS1603&amp;" Share","")</f>
        <v/>
      </c>
      <c r="AU1603" s="22" t="str">
        <f aca="false">IF(AH1603="","Sin dato",IF(AH1603-AO1603&gt;Resumen!$B$6,"Sobre-exhibido",IF(AO1603-AH1603&gt;Resumen!$B$6,"Sub-exhibido","En línea")))</f>
        <v>Sin dato</v>
      </c>
      <c r="AV1603" s="22" t="str">
        <f aca="false">IF(AT1603="","",IF(AT1603="Alto Potencial / Bajo Share",1,IF(AT1603="Alto Potencial / Alto Share",2,IF(AT1603="Bajo Potencial / Alto Share",3,4))))</f>
        <v/>
      </c>
      <c r="AW1603" s="22" t="str">
        <f aca="false">IF(Q1603="No","Sin competencia directa",IF(AV1603=1,"1 - Foco Conquista (Alto Pot / Bajo Share)",IF(AV1603=2,"2 - Foco Defensa (Alto Pot / Alto Share)",IF(AV1603=3,"3 - Monitoreo (Bajo Pot / Alto Share)","4 - Baja Prioridad (Bajo Pot / Bajo Share)"))))</f>
        <v>Sin competencia directa</v>
      </c>
      <c r="AX1603" s="12" t="str">
        <f aca="false">IF(OR(IFERROR(AND(W1603&lt;&gt;"",Y1603&lt;&gt;"",Y1603-W1603&gt;Resumen!$B$8),FALSE()),IFERROR(AND(X1603&lt;&gt;"",Y1603&lt;&gt;"",Y1603-X1603&gt;Resumen!$B$8),FALSE())),MAX(IF(IFERROR(AND(W1603&lt;&gt;"",Y1603&lt;&gt;"",Y1603-W1603&gt;Resumen!$B$8),FALSE()),Y1603-W1603,0),IF(IFERROR(AND(X1603&lt;&gt;"",Y1603&lt;&gt;"",Y1603-X1603&gt;Resumen!$B$8),FALSE()),Y1603-X1603,0)),"")</f>
        <v/>
      </c>
      <c r="AY1603" s="22" t="str">
        <f aca="false">IF(OR(IFERROR(AND(W1603&lt;&gt;"",Y1603&lt;&gt;"",Y1603-W1603&gt;Resumen!$B$8),FALSE()),IFERROR(AND(X1603&lt;&gt;"",Y1603&lt;&gt;"",Y1603-X1603&gt;Resumen!$B$8),FALSE())),TRIM("Lays tiene mayor markup que "&amp;IF(IFERROR(AND(W1603&lt;&gt;"",Y1603&lt;&gt;"",Y1603-W1603&gt;Resumen!$B$8),FALSE()),"Quento ","")&amp;IF(IFERROR(AND(X1603&lt;&gt;"",Y1603&lt;&gt;"",Y1603-X1603&gt;Resumen!$B$8),FALSE()),"Julicroc ","")&amp;"en este PDV"),"")</f>
        <v/>
      </c>
      <c r="AZ1603" s="22" t="str">
        <f aca="false">IF(COUNTIF('Plan Pehuamar - Lista'!$A$2:$A$167,A1603)&gt;0,"Sí","No")</f>
        <v>No</v>
      </c>
      <c r="BA1603" s="22" t="str">
        <f aca="false">IF(COUNTIF('Plan Combo 9+1'!$A$2:$A$226,A1603)&gt;0,"Sí","No")</f>
        <v>No</v>
      </c>
      <c r="BB1603" s="22" t="str">
        <f aca="false">IF(AH1603="","No",IF(BA1603="Sí",IF((AO1603-AH1603)&gt;Resumen!$B$6,"Sí","No"),IF((AO1603-AH1603)&gt;=Resumen!$B$132,"Sí","No")))</f>
        <v>No</v>
      </c>
      <c r="BC1603" s="22" t="str">
        <f aca="false">IF(AND(N1603="Sí",AL1603="Sí",AI1603=0),"Sí","No")</f>
        <v>No</v>
      </c>
      <c r="BD1603" s="22" t="str">
        <f aca="false">IF(COUNTIF('Plan 9+1 (con Pehuamar)'!$A$2:$A$227,A1603)&gt;0,"Sí","No")</f>
        <v>No</v>
      </c>
    </row>
    <row r="1604" customFormat="false" ht="15" hidden="false" customHeight="true" outlineLevel="0" collapsed="false">
      <c r="A1604" s="6" t="n">
        <v>200776</v>
      </c>
      <c r="B1604" s="6" t="n">
        <v>11</v>
      </c>
      <c r="C1604" s="6" t="n">
        <v>1102</v>
      </c>
      <c r="D1604" s="6" t="s">
        <v>254</v>
      </c>
      <c r="E1604" s="6" t="s">
        <v>1771</v>
      </c>
      <c r="F1604" s="6" t="s">
        <v>206</v>
      </c>
      <c r="G1604" s="6" t="s">
        <v>130</v>
      </c>
      <c r="H1604" s="6" t="s">
        <v>1715</v>
      </c>
      <c r="I1604" s="27" t="n">
        <v>36</v>
      </c>
      <c r="J1604" s="27" t="n">
        <v>36</v>
      </c>
      <c r="K1604" s="27" t="n">
        <v>45</v>
      </c>
      <c r="L1604" s="28" t="n">
        <f aca="false">I1604+J1604</f>
        <v>72</v>
      </c>
      <c r="M1604" s="28" t="n">
        <f aca="false">L1604+K1604</f>
        <v>117</v>
      </c>
      <c r="N1604" s="22" t="str">
        <f aca="false">IF(I1604&gt;0,"Sí","No")</f>
        <v>Sí</v>
      </c>
      <c r="O1604" s="22" t="str">
        <f aca="false">IF(J1604&gt;0,"Sí","No")</f>
        <v>Sí</v>
      </c>
      <c r="P1604" s="22" t="str">
        <f aca="false">IF(K1604&gt;0,"Sí","No")</f>
        <v>Sí</v>
      </c>
      <c r="Q1604" s="22" t="str">
        <f aca="false">IF(OR(I1604&gt;0,J1604&gt;0),"Sí","No")</f>
        <v>Sí</v>
      </c>
      <c r="R1604" s="27" t="n">
        <v>2200</v>
      </c>
      <c r="S1604" s="27" t="n">
        <v>3000</v>
      </c>
      <c r="T1604" s="27" t="n">
        <v>1085</v>
      </c>
      <c r="U1604" s="27" t="n">
        <v>2200</v>
      </c>
      <c r="V1604" s="27" t="n">
        <v>3500</v>
      </c>
      <c r="W1604" s="12" t="n">
        <f aca="false">IF(AND(I1604&gt;0,R1604&gt;0),(S1604-R1604)/R1604,"")</f>
        <v>0.363636363636364</v>
      </c>
      <c r="X1604" s="12" t="n">
        <f aca="false">IF(AND(J1604&gt;0,T1604&gt;0),(U1604-T1604)/T1604,"")</f>
        <v>1.02764976958525</v>
      </c>
      <c r="Y1604" s="12" t="n">
        <f aca="false">IF(AND(K1604&gt;0,V1604&gt;0),(V1604-Resumen!$B$7)/Resumen!$B$7,"")</f>
        <v>0.4</v>
      </c>
      <c r="Z1604" s="28" t="n">
        <f aca="false">IF(AND(K1604&gt;0,I1604&gt;0,V1604&gt;0,S1604&gt;0),V1604-S1604,"")</f>
        <v>500</v>
      </c>
      <c r="AA1604" s="12" t="n">
        <f aca="false">IF(Z1604&lt;&gt;"",Z1604/S1604,"")</f>
        <v>0.166666666666667</v>
      </c>
      <c r="AB1604" s="28" t="n">
        <f aca="false">IF(AND(K1604&gt;0,J1604&gt;0,V1604&gt;0,U1604&gt;0),V1604-U1604,"")</f>
        <v>1300</v>
      </c>
      <c r="AC1604" s="12" t="n">
        <f aca="false">IF(AB1604&lt;&gt;"",AB1604/U1604,"")</f>
        <v>0.590909090909091</v>
      </c>
      <c r="AD1604" s="27" t="n">
        <v>7</v>
      </c>
      <c r="AE1604" s="27" t="n">
        <v>5</v>
      </c>
      <c r="AF1604" s="27" t="n">
        <v>6</v>
      </c>
      <c r="AG1604" s="28" t="n">
        <f aca="false">AD1604+AE1604+AF1604</f>
        <v>18</v>
      </c>
      <c r="AH1604" s="12" t="n">
        <f aca="false">IF(AG1604&gt;0,AD1604/AG1604,"")</f>
        <v>0.388888888888889</v>
      </c>
      <c r="AI1604" s="27" t="n">
        <v>1</v>
      </c>
      <c r="AJ1604" s="27" t="n">
        <v>0</v>
      </c>
      <c r="AK1604" s="27" t="n">
        <v>0</v>
      </c>
      <c r="AL1604" s="22" t="str">
        <f aca="false">IF(OR(AJ1604&gt;0,AK1604&gt;0),"Sí","No")</f>
        <v>No</v>
      </c>
      <c r="AM1604" s="6" t="s">
        <v>198</v>
      </c>
      <c r="AN1604" s="6" t="s">
        <v>198</v>
      </c>
      <c r="AO1604" s="12" t="n">
        <f aca="false">IF(M1604&gt;0,K1604/M1604,"")</f>
        <v>0.384615384615385</v>
      </c>
      <c r="AP1604" s="22" t="str">
        <f aca="false">IF(M1604&gt;=Resumen!$B$5,"Alto","Bajo")</f>
        <v>Alto</v>
      </c>
      <c r="AQ1604" s="22" t="str">
        <f aca="false">IF(AO1604&gt;=Resumen!$B$28,"Alto","Bajo")</f>
        <v>Bajo</v>
      </c>
      <c r="AR1604" s="22" t="str">
        <f aca="false">AP1604&amp;" Potencial / "&amp;AQ1604&amp;" Share"</f>
        <v>Alto Potencial / Bajo Share</v>
      </c>
      <c r="AS1604" s="22" t="str">
        <f aca="false">IF(Q1604="Sí",IF(AO1604&gt;=Resumen!$B$29,"Alto","Bajo"),"")</f>
        <v>Bajo</v>
      </c>
      <c r="AT1604" s="22" t="str">
        <f aca="false">IF(AS1604&lt;&gt;"",AP1604&amp;" Potencial / "&amp;AS1604&amp;" Share","")</f>
        <v>Alto Potencial / Bajo Share</v>
      </c>
      <c r="AU1604" s="22" t="str">
        <f aca="false">IF(AH1604="","Sin dato",IF(AH1604-AO1604&gt;Resumen!$B$6,"Sobre-exhibido",IF(AO1604-AH1604&gt;Resumen!$B$6,"Sub-exhibido","En línea")))</f>
        <v>En línea</v>
      </c>
      <c r="AV1604" s="22" t="n">
        <f aca="false">IF(AT1604="","",IF(AT1604="Alto Potencial / Bajo Share",1,IF(AT1604="Alto Potencial / Alto Share",2,IF(AT1604="Bajo Potencial / Alto Share",3,4))))</f>
        <v>1</v>
      </c>
      <c r="AW1604" s="22" t="str">
        <f aca="false">IF(Q1604="No","Sin competencia directa",IF(AV1604=1,"1 - Foco Conquista (Alto Pot / Bajo Share)",IF(AV1604=2,"2 - Foco Defensa (Alto Pot / Alto Share)",IF(AV1604=3,"3 - Monitoreo (Bajo Pot / Alto Share)","4 - Baja Prioridad (Bajo Pot / Bajo Share)"))))</f>
        <v>1 - Foco Conquista (Alto Pot / Bajo Share)</v>
      </c>
      <c r="AX1604" s="12" t="str">
        <f aca="false">IF(OR(IFERROR(AND(W1604&lt;&gt;"",Y1604&lt;&gt;"",Y1604-W1604&gt;Resumen!$B$8),FALSE()),IFERROR(AND(X1604&lt;&gt;"",Y1604&lt;&gt;"",Y1604-X1604&gt;Resumen!$B$8),FALSE())),MAX(IF(IFERROR(AND(W1604&lt;&gt;"",Y1604&lt;&gt;"",Y1604-W1604&gt;Resumen!$B$8),FALSE()),Y1604-W1604,0),IF(IFERROR(AND(X1604&lt;&gt;"",Y1604&lt;&gt;"",Y1604-X1604&gt;Resumen!$B$8),FALSE()),Y1604-X1604,0)),"")</f>
        <v/>
      </c>
      <c r="AY1604" s="22" t="str">
        <f aca="false">IF(OR(IFERROR(AND(W1604&lt;&gt;"",Y1604&lt;&gt;"",Y1604-W1604&gt;Resumen!$B$8),FALSE()),IFERROR(AND(X1604&lt;&gt;"",Y1604&lt;&gt;"",Y1604-X1604&gt;Resumen!$B$8),FALSE())),TRIM("Lays tiene mayor markup que "&amp;IF(IFERROR(AND(W1604&lt;&gt;"",Y1604&lt;&gt;"",Y1604-W1604&gt;Resumen!$B$8),FALSE()),"Quento ","")&amp;IF(IFERROR(AND(X1604&lt;&gt;"",Y1604&lt;&gt;"",Y1604-X1604&gt;Resumen!$B$8),FALSE()),"Julicroc ","")&amp;"en este PDV"),"")</f>
        <v/>
      </c>
      <c r="AZ1604" s="22" t="str">
        <f aca="false">IF(COUNTIF('Plan Pehuamar - Lista'!$A$2:$A$167,A1604)&gt;0,"Sí","No")</f>
        <v>Sí</v>
      </c>
      <c r="BA1604" s="22" t="str">
        <f aca="false">IF(COUNTIF('Plan Combo 9+1'!$A$2:$A$226,A1604)&gt;0,"Sí","No")</f>
        <v>No</v>
      </c>
      <c r="BB1604" s="22" t="str">
        <f aca="false">IF(AH1604="","No",IF(BA1604="Sí",IF((AO1604-AH1604)&gt;Resumen!$B$6,"Sí","No"),IF((AO1604-AH1604)&gt;=Resumen!$B$132,"Sí","No")))</f>
        <v>No</v>
      </c>
      <c r="BC1604" s="22" t="str">
        <f aca="false">IF(AND(N1604="Sí",AL1604="Sí",AI1604=0),"Sí","No")</f>
        <v>No</v>
      </c>
      <c r="BD1604" s="22" t="str">
        <f aca="false">IF(COUNTIF('Plan 9+1 (con Pehuamar)'!$A$2:$A$227,A1604)&gt;0,"Sí","No")</f>
        <v>No</v>
      </c>
    </row>
    <row r="1605" customFormat="false" ht="15" hidden="false" customHeight="true" outlineLevel="0" collapsed="false">
      <c r="A1605" s="6" t="n">
        <v>200777</v>
      </c>
      <c r="B1605" s="6" t="n">
        <v>11</v>
      </c>
      <c r="C1605" s="6" t="n">
        <v>1102</v>
      </c>
      <c r="D1605" s="6" t="s">
        <v>254</v>
      </c>
      <c r="E1605" s="6" t="s">
        <v>1772</v>
      </c>
      <c r="F1605" s="6" t="s">
        <v>206</v>
      </c>
      <c r="G1605" s="6" t="s">
        <v>130</v>
      </c>
      <c r="H1605" s="6" t="s">
        <v>1715</v>
      </c>
      <c r="I1605" s="27" t="n">
        <v>10</v>
      </c>
      <c r="J1605" s="27" t="n">
        <v>20</v>
      </c>
      <c r="K1605" s="27" t="n">
        <v>12</v>
      </c>
      <c r="L1605" s="28" t="n">
        <f aca="false">I1605+J1605</f>
        <v>30</v>
      </c>
      <c r="M1605" s="28" t="n">
        <f aca="false">L1605+K1605</f>
        <v>42</v>
      </c>
      <c r="N1605" s="22" t="str">
        <f aca="false">IF(I1605&gt;0,"Sí","No")</f>
        <v>Sí</v>
      </c>
      <c r="O1605" s="22" t="str">
        <f aca="false">IF(J1605&gt;0,"Sí","No")</f>
        <v>Sí</v>
      </c>
      <c r="P1605" s="22" t="str">
        <f aca="false">IF(K1605&gt;0,"Sí","No")</f>
        <v>Sí</v>
      </c>
      <c r="Q1605" s="22" t="str">
        <f aca="false">IF(OR(I1605&gt;0,J1605&gt;0),"Sí","No")</f>
        <v>Sí</v>
      </c>
      <c r="R1605" s="27" t="n">
        <v>1750</v>
      </c>
      <c r="S1605" s="27" t="n">
        <v>2500</v>
      </c>
      <c r="T1605" s="27" t="n">
        <v>1105</v>
      </c>
      <c r="U1605" s="27" t="n">
        <v>2000</v>
      </c>
      <c r="V1605" s="27" t="n">
        <v>3900</v>
      </c>
      <c r="W1605" s="12" t="n">
        <f aca="false">IF(AND(I1605&gt;0,R1605&gt;0),(S1605-R1605)/R1605,"")</f>
        <v>0.428571428571429</v>
      </c>
      <c r="X1605" s="12" t="n">
        <f aca="false">IF(AND(J1605&gt;0,T1605&gt;0),(U1605-T1605)/T1605,"")</f>
        <v>0.809954751131222</v>
      </c>
      <c r="Y1605" s="12" t="n">
        <f aca="false">IF(AND(K1605&gt;0,V1605&gt;0),(V1605-Resumen!$B$7)/Resumen!$B$7,"")</f>
        <v>0.56</v>
      </c>
      <c r="Z1605" s="28" t="n">
        <f aca="false">IF(AND(K1605&gt;0,I1605&gt;0,V1605&gt;0,S1605&gt;0),V1605-S1605,"")</f>
        <v>1400</v>
      </c>
      <c r="AA1605" s="12" t="n">
        <f aca="false">IF(Z1605&lt;&gt;"",Z1605/S1605,"")</f>
        <v>0.56</v>
      </c>
      <c r="AB1605" s="28" t="n">
        <f aca="false">IF(AND(K1605&gt;0,J1605&gt;0,V1605&gt;0,U1605&gt;0),V1605-U1605,"")</f>
        <v>1900</v>
      </c>
      <c r="AC1605" s="12" t="n">
        <f aca="false">IF(AB1605&lt;&gt;"",AB1605/U1605,"")</f>
        <v>0.95</v>
      </c>
      <c r="AD1605" s="27" t="n">
        <v>3</v>
      </c>
      <c r="AE1605" s="27" t="n">
        <v>5</v>
      </c>
      <c r="AF1605" s="27" t="n">
        <v>6</v>
      </c>
      <c r="AG1605" s="28" t="n">
        <f aca="false">AD1605+AE1605+AF1605</f>
        <v>14</v>
      </c>
      <c r="AH1605" s="12" t="n">
        <f aca="false">IF(AG1605&gt;0,AD1605/AG1605,"")</f>
        <v>0.214285714285714</v>
      </c>
      <c r="AI1605" s="27" t="n">
        <v>1</v>
      </c>
      <c r="AJ1605" s="27" t="n">
        <v>0</v>
      </c>
      <c r="AK1605" s="27" t="n">
        <v>1</v>
      </c>
      <c r="AL1605" s="22" t="str">
        <f aca="false">IF(OR(AJ1605&gt;0,AK1605&gt;0),"Sí","No")</f>
        <v>Sí</v>
      </c>
      <c r="AM1605" s="6" t="s">
        <v>198</v>
      </c>
      <c r="AN1605" s="6" t="s">
        <v>198</v>
      </c>
      <c r="AO1605" s="12" t="n">
        <f aca="false">IF(M1605&gt;0,K1605/M1605,"")</f>
        <v>0.285714285714286</v>
      </c>
      <c r="AP1605" s="22" t="str">
        <f aca="false">IF(M1605&gt;=Resumen!$B$5,"Alto","Bajo")</f>
        <v>Alto</v>
      </c>
      <c r="AQ1605" s="22" t="str">
        <f aca="false">IF(AO1605&gt;=Resumen!$B$28,"Alto","Bajo")</f>
        <v>Bajo</v>
      </c>
      <c r="AR1605" s="22" t="str">
        <f aca="false">AP1605&amp;" Potencial / "&amp;AQ1605&amp;" Share"</f>
        <v>Alto Potencial / Bajo Share</v>
      </c>
      <c r="AS1605" s="22" t="str">
        <f aca="false">IF(Q1605="Sí",IF(AO1605&gt;=Resumen!$B$29,"Alto","Bajo"),"")</f>
        <v>Bajo</v>
      </c>
      <c r="AT1605" s="22" t="str">
        <f aca="false">IF(AS1605&lt;&gt;"",AP1605&amp;" Potencial / "&amp;AS1605&amp;" Share","")</f>
        <v>Alto Potencial / Bajo Share</v>
      </c>
      <c r="AU1605" s="22" t="str">
        <f aca="false">IF(AH1605="","Sin dato",IF(AH1605-AO1605&gt;Resumen!$B$6,"Sobre-exhibido",IF(AO1605-AH1605&gt;Resumen!$B$6,"Sub-exhibido","En línea")))</f>
        <v>Sub-exhibido</v>
      </c>
      <c r="AV1605" s="22" t="n">
        <f aca="false">IF(AT1605="","",IF(AT1605="Alto Potencial / Bajo Share",1,IF(AT1605="Alto Potencial / Alto Share",2,IF(AT1605="Bajo Potencial / Alto Share",3,4))))</f>
        <v>1</v>
      </c>
      <c r="AW1605" s="22" t="str">
        <f aca="false">IF(Q1605="No","Sin competencia directa",IF(AV1605=1,"1 - Foco Conquista (Alto Pot / Bajo Share)",IF(AV1605=2,"2 - Foco Defensa (Alto Pot / Alto Share)",IF(AV1605=3,"3 - Monitoreo (Bajo Pot / Alto Share)","4 - Baja Prioridad (Bajo Pot / Bajo Share)"))))</f>
        <v>1 - Foco Conquista (Alto Pot / Bajo Share)</v>
      </c>
      <c r="AX1605" s="12" t="n">
        <f aca="false">IF(OR(IFERROR(AND(W1605&lt;&gt;"",Y1605&lt;&gt;"",Y1605-W1605&gt;Resumen!$B$8),FALSE()),IFERROR(AND(X1605&lt;&gt;"",Y1605&lt;&gt;"",Y1605-X1605&gt;Resumen!$B$8),FALSE())),MAX(IF(IFERROR(AND(W1605&lt;&gt;"",Y1605&lt;&gt;"",Y1605-W1605&gt;Resumen!$B$8),FALSE()),Y1605-W1605,0),IF(IFERROR(AND(X1605&lt;&gt;"",Y1605&lt;&gt;"",Y1605-X1605&gt;Resumen!$B$8),FALSE()),Y1605-X1605,0)),"")</f>
        <v>0.131428571428572</v>
      </c>
      <c r="AY1605" s="22" t="str">
        <f aca="false">IF(OR(IFERROR(AND(W1605&lt;&gt;"",Y1605&lt;&gt;"",Y1605-W1605&gt;Resumen!$B$8),FALSE()),IFERROR(AND(X1605&lt;&gt;"",Y1605&lt;&gt;"",Y1605-X1605&gt;Resumen!$B$8),FALSE())),TRIM("Lays tiene mayor markup que "&amp;IF(IFERROR(AND(W1605&lt;&gt;"",Y1605&lt;&gt;"",Y1605-W1605&gt;Resumen!$B$8),FALSE()),"Quento ","")&amp;IF(IFERROR(AND(X1605&lt;&gt;"",Y1605&lt;&gt;"",Y1605-X1605&gt;Resumen!$B$8),FALSE()),"Julicroc ","")&amp;"en este PDV"),"")</f>
        <v>Lays tiene mayor markup que Quento en este PDV</v>
      </c>
      <c r="AZ1605" s="22" t="str">
        <f aca="false">IF(COUNTIF('Plan Pehuamar - Lista'!$A$2:$A$167,A1605)&gt;0,"Sí","No")</f>
        <v>No</v>
      </c>
      <c r="BA1605" s="22" t="str">
        <f aca="false">IF(COUNTIF('Plan Combo 9+1'!$A$2:$A$226,A1605)&gt;0,"Sí","No")</f>
        <v>No</v>
      </c>
      <c r="BB1605" s="22" t="str">
        <f aca="false">IF(AH1605="","No",IF(BA1605="Sí",IF((AO1605-AH1605)&gt;Resumen!$B$6,"Sí","No"),IF((AO1605-AH1605)&gt;=Resumen!$B$132,"Sí","No")))</f>
        <v>No</v>
      </c>
      <c r="BC1605" s="22" t="str">
        <f aca="false">IF(AND(N1605="Sí",AL1605="Sí",AI1605=0),"Sí","No")</f>
        <v>No</v>
      </c>
      <c r="BD1605" s="22" t="str">
        <f aca="false">IF(COUNTIF('Plan 9+1 (con Pehuamar)'!$A$2:$A$227,A1605)&gt;0,"Sí","No")</f>
        <v>No</v>
      </c>
    </row>
    <row r="1606" customFormat="false" ht="15" hidden="false" customHeight="true" outlineLevel="0" collapsed="false">
      <c r="A1606" s="6" t="n">
        <v>200781</v>
      </c>
      <c r="B1606" s="6" t="n">
        <v>11</v>
      </c>
      <c r="C1606" s="6" t="n">
        <v>1102</v>
      </c>
      <c r="D1606" s="6" t="s">
        <v>254</v>
      </c>
      <c r="E1606" s="6" t="s">
        <v>1773</v>
      </c>
      <c r="F1606" s="6" t="s">
        <v>206</v>
      </c>
      <c r="G1606" s="6" t="s">
        <v>130</v>
      </c>
      <c r="H1606" s="6" t="s">
        <v>1715</v>
      </c>
      <c r="I1606" s="27" t="n">
        <v>10</v>
      </c>
      <c r="J1606" s="27" t="n">
        <v>25</v>
      </c>
      <c r="K1606" s="27" t="n">
        <v>12</v>
      </c>
      <c r="L1606" s="28" t="n">
        <f aca="false">I1606+J1606</f>
        <v>35</v>
      </c>
      <c r="M1606" s="28" t="n">
        <f aca="false">L1606+K1606</f>
        <v>47</v>
      </c>
      <c r="N1606" s="22" t="str">
        <f aca="false">IF(I1606&gt;0,"Sí","No")</f>
        <v>Sí</v>
      </c>
      <c r="O1606" s="22" t="str">
        <f aca="false">IF(J1606&gt;0,"Sí","No")</f>
        <v>Sí</v>
      </c>
      <c r="P1606" s="22" t="str">
        <f aca="false">IF(K1606&gt;0,"Sí","No")</f>
        <v>Sí</v>
      </c>
      <c r="Q1606" s="22" t="str">
        <f aca="false">IF(OR(I1606&gt;0,J1606&gt;0),"Sí","No")</f>
        <v>Sí</v>
      </c>
      <c r="R1606" s="27" t="n">
        <v>1750</v>
      </c>
      <c r="S1606" s="27" t="n">
        <v>2200</v>
      </c>
      <c r="T1606" s="27" t="n">
        <v>1000</v>
      </c>
      <c r="U1606" s="27" t="n">
        <v>2500</v>
      </c>
      <c r="V1606" s="27" t="n">
        <v>3500</v>
      </c>
      <c r="W1606" s="12" t="n">
        <f aca="false">IF(AND(I1606&gt;0,R1606&gt;0),(S1606-R1606)/R1606,"")</f>
        <v>0.257142857142857</v>
      </c>
      <c r="X1606" s="12" t="n">
        <f aca="false">IF(AND(J1606&gt;0,T1606&gt;0),(U1606-T1606)/T1606,"")</f>
        <v>1.5</v>
      </c>
      <c r="Y1606" s="12" t="n">
        <f aca="false">IF(AND(K1606&gt;0,V1606&gt;0),(V1606-Resumen!$B$7)/Resumen!$B$7,"")</f>
        <v>0.4</v>
      </c>
      <c r="Z1606" s="28" t="n">
        <f aca="false">IF(AND(K1606&gt;0,I1606&gt;0,V1606&gt;0,S1606&gt;0),V1606-S1606,"")</f>
        <v>1300</v>
      </c>
      <c r="AA1606" s="12" t="n">
        <f aca="false">IF(Z1606&lt;&gt;"",Z1606/S1606,"")</f>
        <v>0.590909090909091</v>
      </c>
      <c r="AB1606" s="28" t="n">
        <f aca="false">IF(AND(K1606&gt;0,J1606&gt;0,V1606&gt;0,U1606&gt;0),V1606-U1606,"")</f>
        <v>1000</v>
      </c>
      <c r="AC1606" s="12" t="n">
        <f aca="false">IF(AB1606&lt;&gt;"",AB1606/U1606,"")</f>
        <v>0.4</v>
      </c>
      <c r="AD1606" s="27" t="n">
        <v>4</v>
      </c>
      <c r="AE1606" s="27" t="n">
        <v>5</v>
      </c>
      <c r="AF1606" s="27" t="n">
        <v>6</v>
      </c>
      <c r="AG1606" s="28" t="n">
        <f aca="false">AD1606+AE1606+AF1606</f>
        <v>15</v>
      </c>
      <c r="AH1606" s="12" t="n">
        <f aca="false">IF(AG1606&gt;0,AD1606/AG1606,"")</f>
        <v>0.266666666666667</v>
      </c>
      <c r="AI1606" s="27" t="n">
        <v>1</v>
      </c>
      <c r="AJ1606" s="27" t="n">
        <v>0</v>
      </c>
      <c r="AK1606" s="27" t="n">
        <v>1</v>
      </c>
      <c r="AL1606" s="22" t="str">
        <f aca="false">IF(OR(AJ1606&gt;0,AK1606&gt;0),"Sí","No")</f>
        <v>Sí</v>
      </c>
      <c r="AM1606" s="6" t="s">
        <v>198</v>
      </c>
      <c r="AN1606" s="6" t="s">
        <v>198</v>
      </c>
      <c r="AO1606" s="12" t="n">
        <f aca="false">IF(M1606&gt;0,K1606/M1606,"")</f>
        <v>0.25531914893617</v>
      </c>
      <c r="AP1606" s="22" t="str">
        <f aca="false">IF(M1606&gt;=Resumen!$B$5,"Alto","Bajo")</f>
        <v>Alto</v>
      </c>
      <c r="AQ1606" s="22" t="str">
        <f aca="false">IF(AO1606&gt;=Resumen!$B$28,"Alto","Bajo")</f>
        <v>Bajo</v>
      </c>
      <c r="AR1606" s="22" t="str">
        <f aca="false">AP1606&amp;" Potencial / "&amp;AQ1606&amp;" Share"</f>
        <v>Alto Potencial / Bajo Share</v>
      </c>
      <c r="AS1606" s="22" t="str">
        <f aca="false">IF(Q1606="Sí",IF(AO1606&gt;=Resumen!$B$29,"Alto","Bajo"),"")</f>
        <v>Bajo</v>
      </c>
      <c r="AT1606" s="22" t="str">
        <f aca="false">IF(AS1606&lt;&gt;"",AP1606&amp;" Potencial / "&amp;AS1606&amp;" Share","")</f>
        <v>Alto Potencial / Bajo Share</v>
      </c>
      <c r="AU1606" s="22" t="str">
        <f aca="false">IF(AH1606="","Sin dato",IF(AH1606-AO1606&gt;Resumen!$B$6,"Sobre-exhibido",IF(AO1606-AH1606&gt;Resumen!$B$6,"Sub-exhibido","En línea")))</f>
        <v>En línea</v>
      </c>
      <c r="AV1606" s="22" t="n">
        <f aca="false">IF(AT1606="","",IF(AT1606="Alto Potencial / Bajo Share",1,IF(AT1606="Alto Potencial / Alto Share",2,IF(AT1606="Bajo Potencial / Alto Share",3,4))))</f>
        <v>1</v>
      </c>
      <c r="AW1606" s="22" t="str">
        <f aca="false">IF(Q1606="No","Sin competencia directa",IF(AV1606=1,"1 - Foco Conquista (Alto Pot / Bajo Share)",IF(AV1606=2,"2 - Foco Defensa (Alto Pot / Alto Share)",IF(AV1606=3,"3 - Monitoreo (Bajo Pot / Alto Share)","4 - Baja Prioridad (Bajo Pot / Bajo Share)"))))</f>
        <v>1 - Foco Conquista (Alto Pot / Bajo Share)</v>
      </c>
      <c r="AX1606" s="12" t="n">
        <f aca="false">IF(OR(IFERROR(AND(W1606&lt;&gt;"",Y1606&lt;&gt;"",Y1606-W1606&gt;Resumen!$B$8),FALSE()),IFERROR(AND(X1606&lt;&gt;"",Y1606&lt;&gt;"",Y1606-X1606&gt;Resumen!$B$8),FALSE())),MAX(IF(IFERROR(AND(W1606&lt;&gt;"",Y1606&lt;&gt;"",Y1606-W1606&gt;Resumen!$B$8),FALSE()),Y1606-W1606,0),IF(IFERROR(AND(X1606&lt;&gt;"",Y1606&lt;&gt;"",Y1606-X1606&gt;Resumen!$B$8),FALSE()),Y1606-X1606,0)),"")</f>
        <v>0.142857142857143</v>
      </c>
      <c r="AY1606" s="22" t="str">
        <f aca="false">IF(OR(IFERROR(AND(W1606&lt;&gt;"",Y1606&lt;&gt;"",Y1606-W1606&gt;Resumen!$B$8),FALSE()),IFERROR(AND(X1606&lt;&gt;"",Y1606&lt;&gt;"",Y1606-X1606&gt;Resumen!$B$8),FALSE())),TRIM("Lays tiene mayor markup que "&amp;IF(IFERROR(AND(W1606&lt;&gt;"",Y1606&lt;&gt;"",Y1606-W1606&gt;Resumen!$B$8),FALSE()),"Quento ","")&amp;IF(IFERROR(AND(X1606&lt;&gt;"",Y1606&lt;&gt;"",Y1606-X1606&gt;Resumen!$B$8),FALSE()),"Julicroc ","")&amp;"en este PDV"),"")</f>
        <v>Lays tiene mayor markup que Quento en este PDV</v>
      </c>
      <c r="AZ1606" s="22" t="str">
        <f aca="false">IF(COUNTIF('Plan Pehuamar - Lista'!$A$2:$A$167,A1606)&gt;0,"Sí","No")</f>
        <v>No</v>
      </c>
      <c r="BA1606" s="22" t="str">
        <f aca="false">IF(COUNTIF('Plan Combo 9+1'!$A$2:$A$226,A1606)&gt;0,"Sí","No")</f>
        <v>No</v>
      </c>
      <c r="BB1606" s="22" t="str">
        <f aca="false">IF(AH1606="","No",IF(BA1606="Sí",IF((AO1606-AH1606)&gt;Resumen!$B$6,"Sí","No"),IF((AO1606-AH1606)&gt;=Resumen!$B$132,"Sí","No")))</f>
        <v>No</v>
      </c>
      <c r="BC1606" s="22" t="str">
        <f aca="false">IF(AND(N1606="Sí",AL1606="Sí",AI1606=0),"Sí","No")</f>
        <v>No</v>
      </c>
      <c r="BD1606" s="22" t="str">
        <f aca="false">IF(COUNTIF('Plan 9+1 (con Pehuamar)'!$A$2:$A$227,A1606)&gt;0,"Sí","No")</f>
        <v>No</v>
      </c>
    </row>
    <row r="1607" customFormat="false" ht="15" hidden="false" customHeight="true" outlineLevel="0" collapsed="false">
      <c r="A1607" s="6" t="n">
        <v>201471</v>
      </c>
      <c r="B1607" s="6" t="n">
        <v>11</v>
      </c>
      <c r="C1607" s="6" t="n">
        <v>1102</v>
      </c>
      <c r="D1607" s="6" t="s">
        <v>254</v>
      </c>
      <c r="E1607" s="6" t="s">
        <v>1774</v>
      </c>
      <c r="F1607" s="6" t="s">
        <v>206</v>
      </c>
      <c r="G1607" s="6" t="s">
        <v>130</v>
      </c>
      <c r="H1607" s="6" t="s">
        <v>1715</v>
      </c>
      <c r="I1607" s="27" t="n">
        <v>10</v>
      </c>
      <c r="J1607" s="27" t="n">
        <v>35</v>
      </c>
      <c r="K1607" s="27" t="n">
        <v>30</v>
      </c>
      <c r="L1607" s="28" t="n">
        <f aca="false">I1607+J1607</f>
        <v>45</v>
      </c>
      <c r="M1607" s="28" t="n">
        <f aca="false">L1607+K1607</f>
        <v>75</v>
      </c>
      <c r="N1607" s="22" t="str">
        <f aca="false">IF(I1607&gt;0,"Sí","No")</f>
        <v>Sí</v>
      </c>
      <c r="O1607" s="22" t="str">
        <f aca="false">IF(J1607&gt;0,"Sí","No")</f>
        <v>Sí</v>
      </c>
      <c r="P1607" s="22" t="str">
        <f aca="false">IF(K1607&gt;0,"Sí","No")</f>
        <v>Sí</v>
      </c>
      <c r="Q1607" s="22" t="str">
        <f aca="false">IF(OR(I1607&gt;0,J1607&gt;0),"Sí","No")</f>
        <v>Sí</v>
      </c>
      <c r="R1607" s="27" t="n">
        <v>1750</v>
      </c>
      <c r="S1607" s="27" t="n">
        <v>2500</v>
      </c>
      <c r="T1607" s="27" t="n">
        <v>1189</v>
      </c>
      <c r="U1607" s="27" t="n">
        <v>2200</v>
      </c>
      <c r="V1607" s="27" t="n">
        <v>3800</v>
      </c>
      <c r="W1607" s="12" t="n">
        <f aca="false">IF(AND(I1607&gt;0,R1607&gt;0),(S1607-R1607)/R1607,"")</f>
        <v>0.428571428571429</v>
      </c>
      <c r="X1607" s="12" t="n">
        <f aca="false">IF(AND(J1607&gt;0,T1607&gt;0),(U1607-T1607)/T1607,"")</f>
        <v>0.850294365012616</v>
      </c>
      <c r="Y1607" s="12" t="n">
        <f aca="false">IF(AND(K1607&gt;0,V1607&gt;0),(V1607-Resumen!$B$7)/Resumen!$B$7,"")</f>
        <v>0.52</v>
      </c>
      <c r="Z1607" s="28" t="n">
        <f aca="false">IF(AND(K1607&gt;0,I1607&gt;0,V1607&gt;0,S1607&gt;0),V1607-S1607,"")</f>
        <v>1300</v>
      </c>
      <c r="AA1607" s="12" t="n">
        <f aca="false">IF(Z1607&lt;&gt;"",Z1607/S1607,"")</f>
        <v>0.52</v>
      </c>
      <c r="AB1607" s="28" t="n">
        <f aca="false">IF(AND(K1607&gt;0,J1607&gt;0,V1607&gt;0,U1607&gt;0),V1607-U1607,"")</f>
        <v>1600</v>
      </c>
      <c r="AC1607" s="12" t="n">
        <f aca="false">IF(AB1607&lt;&gt;"",AB1607/U1607,"")</f>
        <v>0.727272727272727</v>
      </c>
      <c r="AD1607" s="27" t="n">
        <v>6</v>
      </c>
      <c r="AE1607" s="27" t="n">
        <v>5</v>
      </c>
      <c r="AF1607" s="27" t="n">
        <v>4</v>
      </c>
      <c r="AG1607" s="28" t="n">
        <f aca="false">AD1607+AE1607+AF1607</f>
        <v>15</v>
      </c>
      <c r="AH1607" s="12" t="n">
        <f aca="false">IF(AG1607&gt;0,AD1607/AG1607,"")</f>
        <v>0.4</v>
      </c>
      <c r="AI1607" s="27" t="n">
        <v>1</v>
      </c>
      <c r="AJ1607" s="27" t="n">
        <v>0</v>
      </c>
      <c r="AK1607" s="27" t="n">
        <v>1</v>
      </c>
      <c r="AL1607" s="22" t="str">
        <f aca="false">IF(OR(AJ1607&gt;0,AK1607&gt;0),"Sí","No")</f>
        <v>Sí</v>
      </c>
      <c r="AM1607" s="6" t="s">
        <v>198</v>
      </c>
      <c r="AN1607" s="6" t="s">
        <v>198</v>
      </c>
      <c r="AO1607" s="12" t="n">
        <f aca="false">IF(M1607&gt;0,K1607/M1607,"")</f>
        <v>0.4</v>
      </c>
      <c r="AP1607" s="22" t="str">
        <f aca="false">IF(M1607&gt;=Resumen!$B$5,"Alto","Bajo")</f>
        <v>Alto</v>
      </c>
      <c r="AQ1607" s="22" t="str">
        <f aca="false">IF(AO1607&gt;=Resumen!$B$28,"Alto","Bajo")</f>
        <v>Alto</v>
      </c>
      <c r="AR1607" s="22" t="str">
        <f aca="false">AP1607&amp;" Potencial / "&amp;AQ1607&amp;" Share"</f>
        <v>Alto Potencial / Alto Share</v>
      </c>
      <c r="AS1607" s="22" t="str">
        <f aca="false">IF(Q1607="Sí",IF(AO1607&gt;=Resumen!$B$29,"Alto","Bajo"),"")</f>
        <v>Bajo</v>
      </c>
      <c r="AT1607" s="22" t="str">
        <f aca="false">IF(AS1607&lt;&gt;"",AP1607&amp;" Potencial / "&amp;AS1607&amp;" Share","")</f>
        <v>Alto Potencial / Bajo Share</v>
      </c>
      <c r="AU1607" s="22" t="str">
        <f aca="false">IF(AH1607="","Sin dato",IF(AH1607-AO1607&gt;Resumen!$B$6,"Sobre-exhibido",IF(AO1607-AH1607&gt;Resumen!$B$6,"Sub-exhibido","En línea")))</f>
        <v>En línea</v>
      </c>
      <c r="AV1607" s="22" t="n">
        <f aca="false">IF(AT1607="","",IF(AT1607="Alto Potencial / Bajo Share",1,IF(AT1607="Alto Potencial / Alto Share",2,IF(AT1607="Bajo Potencial / Alto Share",3,4))))</f>
        <v>1</v>
      </c>
      <c r="AW1607" s="22" t="str">
        <f aca="false">IF(Q1607="No","Sin competencia directa",IF(AV1607=1,"1 - Foco Conquista (Alto Pot / Bajo Share)",IF(AV1607=2,"2 - Foco Defensa (Alto Pot / Alto Share)",IF(AV1607=3,"3 - Monitoreo (Bajo Pot / Alto Share)","4 - Baja Prioridad (Bajo Pot / Bajo Share)"))))</f>
        <v>1 - Foco Conquista (Alto Pot / Bajo Share)</v>
      </c>
      <c r="AX1607" s="12" t="n">
        <f aca="false">IF(OR(IFERROR(AND(W1607&lt;&gt;"",Y1607&lt;&gt;"",Y1607-W1607&gt;Resumen!$B$8),FALSE()),IFERROR(AND(X1607&lt;&gt;"",Y1607&lt;&gt;"",Y1607-X1607&gt;Resumen!$B$8),FALSE())),MAX(IF(IFERROR(AND(W1607&lt;&gt;"",Y1607&lt;&gt;"",Y1607-W1607&gt;Resumen!$B$8),FALSE()),Y1607-W1607,0),IF(IFERROR(AND(X1607&lt;&gt;"",Y1607&lt;&gt;"",Y1607-X1607&gt;Resumen!$B$8),FALSE()),Y1607-X1607,0)),"")</f>
        <v>0.0914285714285715</v>
      </c>
      <c r="AY1607" s="22" t="str">
        <f aca="false">IF(OR(IFERROR(AND(W1607&lt;&gt;"",Y1607&lt;&gt;"",Y1607-W1607&gt;Resumen!$B$8),FALSE()),IFERROR(AND(X1607&lt;&gt;"",Y1607&lt;&gt;"",Y1607-X1607&gt;Resumen!$B$8),FALSE())),TRIM("Lays tiene mayor markup que "&amp;IF(IFERROR(AND(W1607&lt;&gt;"",Y1607&lt;&gt;"",Y1607-W1607&gt;Resumen!$B$8),FALSE()),"Quento ","")&amp;IF(IFERROR(AND(X1607&lt;&gt;"",Y1607&lt;&gt;"",Y1607-X1607&gt;Resumen!$B$8),FALSE()),"Julicroc ","")&amp;"en este PDV"),"")</f>
        <v>Lays tiene mayor markup que Quento en este PDV</v>
      </c>
      <c r="AZ1607" s="22" t="str">
        <f aca="false">IF(COUNTIF('Plan Pehuamar - Lista'!$A$2:$A$167,A1607)&gt;0,"Sí","No")</f>
        <v>Sí</v>
      </c>
      <c r="BA1607" s="22" t="str">
        <f aca="false">IF(COUNTIF('Plan Combo 9+1'!$A$2:$A$226,A1607)&gt;0,"Sí","No")</f>
        <v>No</v>
      </c>
      <c r="BB1607" s="22" t="str">
        <f aca="false">IF(AH1607="","No",IF(BA1607="Sí",IF((AO1607-AH1607)&gt;Resumen!$B$6,"Sí","No"),IF((AO1607-AH1607)&gt;=Resumen!$B$132,"Sí","No")))</f>
        <v>No</v>
      </c>
      <c r="BC1607" s="22" t="str">
        <f aca="false">IF(AND(N1607="Sí",AL1607="Sí",AI1607=0),"Sí","No")</f>
        <v>No</v>
      </c>
      <c r="BD1607" s="22" t="str">
        <f aca="false">IF(COUNTIF('Plan 9+1 (con Pehuamar)'!$A$2:$A$227,A1607)&gt;0,"Sí","No")</f>
        <v>No</v>
      </c>
    </row>
    <row r="1608" customFormat="false" ht="15" hidden="false" customHeight="true" outlineLevel="0" collapsed="false">
      <c r="A1608" s="6" t="n">
        <v>201612</v>
      </c>
      <c r="B1608" s="6" t="n">
        <v>11</v>
      </c>
      <c r="C1608" s="6" t="n">
        <v>1102</v>
      </c>
      <c r="D1608" s="6" t="s">
        <v>254</v>
      </c>
      <c r="E1608" s="6" t="s">
        <v>1775</v>
      </c>
      <c r="F1608" s="6" t="s">
        <v>273</v>
      </c>
      <c r="G1608" s="6" t="s">
        <v>130</v>
      </c>
      <c r="H1608" s="6" t="s">
        <v>1715</v>
      </c>
      <c r="I1608" s="27" t="n">
        <v>0</v>
      </c>
      <c r="J1608" s="27" t="n">
        <v>0</v>
      </c>
      <c r="K1608" s="27" t="n">
        <v>0.4</v>
      </c>
      <c r="L1608" s="28" t="n">
        <f aca="false">I1608+J1608</f>
        <v>0</v>
      </c>
      <c r="M1608" s="28" t="n">
        <f aca="false">L1608+K1608</f>
        <v>0.4</v>
      </c>
      <c r="N1608" s="22" t="str">
        <f aca="false">IF(I1608&gt;0,"Sí","No")</f>
        <v>No</v>
      </c>
      <c r="O1608" s="22" t="str">
        <f aca="false">IF(J1608&gt;0,"Sí","No")</f>
        <v>No</v>
      </c>
      <c r="P1608" s="22" t="str">
        <f aca="false">IF(K1608&gt;0,"Sí","No")</f>
        <v>Sí</v>
      </c>
      <c r="Q1608" s="22" t="str">
        <f aca="false">IF(OR(I1608&gt;0,J1608&gt;0),"Sí","No")</f>
        <v>No</v>
      </c>
      <c r="R1608" s="27"/>
      <c r="S1608" s="27"/>
      <c r="T1608" s="27"/>
      <c r="U1608" s="27"/>
      <c r="V1608" s="27"/>
      <c r="W1608" s="12" t="str">
        <f aca="false">IF(AND(I1608&gt;0,R1608&gt;0),(S1608-R1608)/R1608,"")</f>
        <v/>
      </c>
      <c r="X1608" s="12" t="str">
        <f aca="false">IF(AND(J1608&gt;0,T1608&gt;0),(U1608-T1608)/T1608,"")</f>
        <v/>
      </c>
      <c r="Y1608" s="12" t="str">
        <f aca="false">IF(AND(K1608&gt;0,V1608&gt;0),(V1608-Resumen!$B$7)/Resumen!$B$7,"")</f>
        <v/>
      </c>
      <c r="Z1608" s="28" t="str">
        <f aca="false">IF(AND(K1608&gt;0,I1608&gt;0,V1608&gt;0,S1608&gt;0),V1608-S1608,"")</f>
        <v/>
      </c>
      <c r="AA1608" s="12" t="str">
        <f aca="false">IF(Z1608&lt;&gt;"",Z1608/S1608,"")</f>
        <v/>
      </c>
      <c r="AB1608" s="28" t="str">
        <f aca="false">IF(AND(K1608&gt;0,J1608&gt;0,V1608&gt;0,U1608&gt;0),V1608-U1608,"")</f>
        <v/>
      </c>
      <c r="AC1608" s="12" t="str">
        <f aca="false">IF(AB1608&lt;&gt;"",AB1608/U1608,"")</f>
        <v/>
      </c>
      <c r="AD1608" s="27" t="n">
        <v>0</v>
      </c>
      <c r="AE1608" s="27" t="n">
        <v>0</v>
      </c>
      <c r="AF1608" s="27" t="n">
        <v>0</v>
      </c>
      <c r="AG1608" s="28" t="n">
        <f aca="false">AD1608+AE1608+AF1608</f>
        <v>0</v>
      </c>
      <c r="AH1608" s="12" t="str">
        <f aca="false">IF(AG1608&gt;0,AD1608/AG1608,"")</f>
        <v/>
      </c>
      <c r="AI1608" s="27" t="n">
        <v>0</v>
      </c>
      <c r="AJ1608" s="27" t="n">
        <v>0</v>
      </c>
      <c r="AK1608" s="27" t="n">
        <v>0</v>
      </c>
      <c r="AL1608" s="22" t="str">
        <f aca="false">IF(OR(AJ1608&gt;0,AK1608&gt;0),"Sí","No")</f>
        <v>No</v>
      </c>
      <c r="AM1608" s="6"/>
      <c r="AN1608" s="6"/>
      <c r="AO1608" s="12" t="n">
        <f aca="false">IF(M1608&gt;0,K1608/M1608,"")</f>
        <v>1</v>
      </c>
      <c r="AP1608" s="22" t="str">
        <f aca="false">IF(M1608&gt;=Resumen!$B$5,"Alto","Bajo")</f>
        <v>Bajo</v>
      </c>
      <c r="AQ1608" s="22" t="str">
        <f aca="false">IF(AO1608&gt;=Resumen!$B$28,"Alto","Bajo")</f>
        <v>Alto</v>
      </c>
      <c r="AR1608" s="22" t="str">
        <f aca="false">AP1608&amp;" Potencial / "&amp;AQ1608&amp;" Share"</f>
        <v>Bajo Potencial / Alto Share</v>
      </c>
      <c r="AS1608" s="22" t="str">
        <f aca="false">IF(Q1608="Sí",IF(AO1608&gt;=Resumen!$B$29,"Alto","Bajo"),"")</f>
        <v/>
      </c>
      <c r="AT1608" s="22" t="str">
        <f aca="false">IF(AS1608&lt;&gt;"",AP1608&amp;" Potencial / "&amp;AS1608&amp;" Share","")</f>
        <v/>
      </c>
      <c r="AU1608" s="22" t="str">
        <f aca="false">IF(AH1608="","Sin dato",IF(AH1608-AO1608&gt;Resumen!$B$6,"Sobre-exhibido",IF(AO1608-AH1608&gt;Resumen!$B$6,"Sub-exhibido","En línea")))</f>
        <v>Sin dato</v>
      </c>
      <c r="AV1608" s="22" t="str">
        <f aca="false">IF(AT1608="","",IF(AT1608="Alto Potencial / Bajo Share",1,IF(AT1608="Alto Potencial / Alto Share",2,IF(AT1608="Bajo Potencial / Alto Share",3,4))))</f>
        <v/>
      </c>
      <c r="AW1608" s="22" t="str">
        <f aca="false">IF(Q1608="No","Sin competencia directa",IF(AV1608=1,"1 - Foco Conquista (Alto Pot / Bajo Share)",IF(AV1608=2,"2 - Foco Defensa (Alto Pot / Alto Share)",IF(AV1608=3,"3 - Monitoreo (Bajo Pot / Alto Share)","4 - Baja Prioridad (Bajo Pot / Bajo Share)"))))</f>
        <v>Sin competencia directa</v>
      </c>
      <c r="AX1608" s="12" t="str">
        <f aca="false">IF(OR(IFERROR(AND(W1608&lt;&gt;"",Y1608&lt;&gt;"",Y1608-W1608&gt;Resumen!$B$8),FALSE()),IFERROR(AND(X1608&lt;&gt;"",Y1608&lt;&gt;"",Y1608-X1608&gt;Resumen!$B$8),FALSE())),MAX(IF(IFERROR(AND(W1608&lt;&gt;"",Y1608&lt;&gt;"",Y1608-W1608&gt;Resumen!$B$8),FALSE()),Y1608-W1608,0),IF(IFERROR(AND(X1608&lt;&gt;"",Y1608&lt;&gt;"",Y1608-X1608&gt;Resumen!$B$8),FALSE()),Y1608-X1608,0)),"")</f>
        <v/>
      </c>
      <c r="AY1608" s="22" t="str">
        <f aca="false">IF(OR(IFERROR(AND(W1608&lt;&gt;"",Y1608&lt;&gt;"",Y1608-W1608&gt;Resumen!$B$8),FALSE()),IFERROR(AND(X1608&lt;&gt;"",Y1608&lt;&gt;"",Y1608-X1608&gt;Resumen!$B$8),FALSE())),TRIM("Lays tiene mayor markup que "&amp;IF(IFERROR(AND(W1608&lt;&gt;"",Y1608&lt;&gt;"",Y1608-W1608&gt;Resumen!$B$8),FALSE()),"Quento ","")&amp;IF(IFERROR(AND(X1608&lt;&gt;"",Y1608&lt;&gt;"",Y1608-X1608&gt;Resumen!$B$8),FALSE()),"Julicroc ","")&amp;"en este PDV"),"")</f>
        <v/>
      </c>
      <c r="AZ1608" s="22" t="str">
        <f aca="false">IF(COUNTIF('Plan Pehuamar - Lista'!$A$2:$A$167,A1608)&gt;0,"Sí","No")</f>
        <v>No</v>
      </c>
      <c r="BA1608" s="22" t="str">
        <f aca="false">IF(COUNTIF('Plan Combo 9+1'!$A$2:$A$226,A1608)&gt;0,"Sí","No")</f>
        <v>No</v>
      </c>
      <c r="BB1608" s="22" t="str">
        <f aca="false">IF(AH1608="","No",IF(BA1608="Sí",IF((AO1608-AH1608)&gt;Resumen!$B$6,"Sí","No"),IF((AO1608-AH1608)&gt;=Resumen!$B$132,"Sí","No")))</f>
        <v>No</v>
      </c>
      <c r="BC1608" s="22" t="str">
        <f aca="false">IF(AND(N1608="Sí",AL1608="Sí",AI1608=0),"Sí","No")</f>
        <v>No</v>
      </c>
      <c r="BD1608" s="22" t="str">
        <f aca="false">IF(COUNTIF('Plan 9+1 (con Pehuamar)'!$A$2:$A$227,A1608)&gt;0,"Sí","No")</f>
        <v>No</v>
      </c>
    </row>
    <row r="1609" customFormat="false" ht="15" hidden="false" customHeight="true" outlineLevel="0" collapsed="false">
      <c r="A1609" s="6" t="n">
        <v>201711</v>
      </c>
      <c r="B1609" s="6" t="n">
        <v>11</v>
      </c>
      <c r="C1609" s="6" t="n">
        <v>1102</v>
      </c>
      <c r="D1609" s="6" t="s">
        <v>254</v>
      </c>
      <c r="E1609" s="6" t="s">
        <v>1776</v>
      </c>
      <c r="F1609" s="6" t="s">
        <v>201</v>
      </c>
      <c r="G1609" s="6" t="s">
        <v>130</v>
      </c>
      <c r="H1609" s="6" t="s">
        <v>1715</v>
      </c>
      <c r="I1609" s="27" t="n">
        <v>0</v>
      </c>
      <c r="J1609" s="27" t="n">
        <v>0</v>
      </c>
      <c r="K1609" s="27" t="n">
        <v>0.7</v>
      </c>
      <c r="L1609" s="28" t="n">
        <f aca="false">I1609+J1609</f>
        <v>0</v>
      </c>
      <c r="M1609" s="28" t="n">
        <f aca="false">L1609+K1609</f>
        <v>0.7</v>
      </c>
      <c r="N1609" s="22" t="str">
        <f aca="false">IF(I1609&gt;0,"Sí","No")</f>
        <v>No</v>
      </c>
      <c r="O1609" s="22" t="str">
        <f aca="false">IF(J1609&gt;0,"Sí","No")</f>
        <v>No</v>
      </c>
      <c r="P1609" s="22" t="str">
        <f aca="false">IF(K1609&gt;0,"Sí","No")</f>
        <v>Sí</v>
      </c>
      <c r="Q1609" s="22" t="str">
        <f aca="false">IF(OR(I1609&gt;0,J1609&gt;0),"Sí","No")</f>
        <v>No</v>
      </c>
      <c r="R1609" s="27"/>
      <c r="S1609" s="27"/>
      <c r="T1609" s="27"/>
      <c r="U1609" s="27"/>
      <c r="V1609" s="27"/>
      <c r="W1609" s="12" t="str">
        <f aca="false">IF(AND(I1609&gt;0,R1609&gt;0),(S1609-R1609)/R1609,"")</f>
        <v/>
      </c>
      <c r="X1609" s="12" t="str">
        <f aca="false">IF(AND(J1609&gt;0,T1609&gt;0),(U1609-T1609)/T1609,"")</f>
        <v/>
      </c>
      <c r="Y1609" s="12" t="str">
        <f aca="false">IF(AND(K1609&gt;0,V1609&gt;0),(V1609-Resumen!$B$7)/Resumen!$B$7,"")</f>
        <v/>
      </c>
      <c r="Z1609" s="28" t="str">
        <f aca="false">IF(AND(K1609&gt;0,I1609&gt;0,V1609&gt;0,S1609&gt;0),V1609-S1609,"")</f>
        <v/>
      </c>
      <c r="AA1609" s="12" t="str">
        <f aca="false">IF(Z1609&lt;&gt;"",Z1609/S1609,"")</f>
        <v/>
      </c>
      <c r="AB1609" s="28" t="str">
        <f aca="false">IF(AND(K1609&gt;0,J1609&gt;0,V1609&gt;0,U1609&gt;0),V1609-U1609,"")</f>
        <v/>
      </c>
      <c r="AC1609" s="12" t="str">
        <f aca="false">IF(AB1609&lt;&gt;"",AB1609/U1609,"")</f>
        <v/>
      </c>
      <c r="AD1609" s="27" t="n">
        <v>0</v>
      </c>
      <c r="AE1609" s="27" t="n">
        <v>0</v>
      </c>
      <c r="AF1609" s="27" t="n">
        <v>0</v>
      </c>
      <c r="AG1609" s="28" t="n">
        <f aca="false">AD1609+AE1609+AF1609</f>
        <v>0</v>
      </c>
      <c r="AH1609" s="12" t="str">
        <f aca="false">IF(AG1609&gt;0,AD1609/AG1609,"")</f>
        <v/>
      </c>
      <c r="AI1609" s="27" t="n">
        <v>0</v>
      </c>
      <c r="AJ1609" s="27" t="n">
        <v>0</v>
      </c>
      <c r="AK1609" s="27" t="n">
        <v>0</v>
      </c>
      <c r="AL1609" s="22" t="str">
        <f aca="false">IF(OR(AJ1609&gt;0,AK1609&gt;0),"Sí","No")</f>
        <v>No</v>
      </c>
      <c r="AM1609" s="6"/>
      <c r="AN1609" s="6"/>
      <c r="AO1609" s="12" t="n">
        <f aca="false">IF(M1609&gt;0,K1609/M1609,"")</f>
        <v>1</v>
      </c>
      <c r="AP1609" s="22" t="str">
        <f aca="false">IF(M1609&gt;=Resumen!$B$5,"Alto","Bajo")</f>
        <v>Bajo</v>
      </c>
      <c r="AQ1609" s="22" t="str">
        <f aca="false">IF(AO1609&gt;=Resumen!$B$28,"Alto","Bajo")</f>
        <v>Alto</v>
      </c>
      <c r="AR1609" s="22" t="str">
        <f aca="false">AP1609&amp;" Potencial / "&amp;AQ1609&amp;" Share"</f>
        <v>Bajo Potencial / Alto Share</v>
      </c>
      <c r="AS1609" s="22" t="str">
        <f aca="false">IF(Q1609="Sí",IF(AO1609&gt;=Resumen!$B$29,"Alto","Bajo"),"")</f>
        <v/>
      </c>
      <c r="AT1609" s="22" t="str">
        <f aca="false">IF(AS1609&lt;&gt;"",AP1609&amp;" Potencial / "&amp;AS1609&amp;" Share","")</f>
        <v/>
      </c>
      <c r="AU1609" s="22" t="str">
        <f aca="false">IF(AH1609="","Sin dato",IF(AH1609-AO1609&gt;Resumen!$B$6,"Sobre-exhibido",IF(AO1609-AH1609&gt;Resumen!$B$6,"Sub-exhibido","En línea")))</f>
        <v>Sin dato</v>
      </c>
      <c r="AV1609" s="22" t="str">
        <f aca="false">IF(AT1609="","",IF(AT1609="Alto Potencial / Bajo Share",1,IF(AT1609="Alto Potencial / Alto Share",2,IF(AT1609="Bajo Potencial / Alto Share",3,4))))</f>
        <v/>
      </c>
      <c r="AW1609" s="22" t="str">
        <f aca="false">IF(Q1609="No","Sin competencia directa",IF(AV1609=1,"1 - Foco Conquista (Alto Pot / Bajo Share)",IF(AV1609=2,"2 - Foco Defensa (Alto Pot / Alto Share)",IF(AV1609=3,"3 - Monitoreo (Bajo Pot / Alto Share)","4 - Baja Prioridad (Bajo Pot / Bajo Share)"))))</f>
        <v>Sin competencia directa</v>
      </c>
      <c r="AX1609" s="12" t="str">
        <f aca="false">IF(OR(IFERROR(AND(W1609&lt;&gt;"",Y1609&lt;&gt;"",Y1609-W1609&gt;Resumen!$B$8),FALSE()),IFERROR(AND(X1609&lt;&gt;"",Y1609&lt;&gt;"",Y1609-X1609&gt;Resumen!$B$8),FALSE())),MAX(IF(IFERROR(AND(W1609&lt;&gt;"",Y1609&lt;&gt;"",Y1609-W1609&gt;Resumen!$B$8),FALSE()),Y1609-W1609,0),IF(IFERROR(AND(X1609&lt;&gt;"",Y1609&lt;&gt;"",Y1609-X1609&gt;Resumen!$B$8),FALSE()),Y1609-X1609,0)),"")</f>
        <v/>
      </c>
      <c r="AY1609" s="22" t="str">
        <f aca="false">IF(OR(IFERROR(AND(W1609&lt;&gt;"",Y1609&lt;&gt;"",Y1609-W1609&gt;Resumen!$B$8),FALSE()),IFERROR(AND(X1609&lt;&gt;"",Y1609&lt;&gt;"",Y1609-X1609&gt;Resumen!$B$8),FALSE())),TRIM("Lays tiene mayor markup que "&amp;IF(IFERROR(AND(W1609&lt;&gt;"",Y1609&lt;&gt;"",Y1609-W1609&gt;Resumen!$B$8),FALSE()),"Quento ","")&amp;IF(IFERROR(AND(X1609&lt;&gt;"",Y1609&lt;&gt;"",Y1609-X1609&gt;Resumen!$B$8),FALSE()),"Julicroc ","")&amp;"en este PDV"),"")</f>
        <v/>
      </c>
      <c r="AZ1609" s="22" t="str">
        <f aca="false">IF(COUNTIF('Plan Pehuamar - Lista'!$A$2:$A$167,A1609)&gt;0,"Sí","No")</f>
        <v>No</v>
      </c>
      <c r="BA1609" s="22" t="str">
        <f aca="false">IF(COUNTIF('Plan Combo 9+1'!$A$2:$A$226,A1609)&gt;0,"Sí","No")</f>
        <v>No</v>
      </c>
      <c r="BB1609" s="22" t="str">
        <f aca="false">IF(AH1609="","No",IF(BA1609="Sí",IF((AO1609-AH1609)&gt;Resumen!$B$6,"Sí","No"),IF((AO1609-AH1609)&gt;=Resumen!$B$132,"Sí","No")))</f>
        <v>No</v>
      </c>
      <c r="BC1609" s="22" t="str">
        <f aca="false">IF(AND(N1609="Sí",AL1609="Sí",AI1609=0),"Sí","No")</f>
        <v>No</v>
      </c>
      <c r="BD1609" s="22" t="str">
        <f aca="false">IF(COUNTIF('Plan 9+1 (con Pehuamar)'!$A$2:$A$227,A1609)&gt;0,"Sí","No")</f>
        <v>No</v>
      </c>
    </row>
    <row r="1610" customFormat="false" ht="15" hidden="false" customHeight="true" outlineLevel="0" collapsed="false">
      <c r="A1610" s="6" t="n">
        <v>201735</v>
      </c>
      <c r="B1610" s="6" t="n">
        <v>11</v>
      </c>
      <c r="C1610" s="6" t="n">
        <v>1102</v>
      </c>
      <c r="D1610" s="6" t="s">
        <v>254</v>
      </c>
      <c r="E1610" s="6" t="s">
        <v>1777</v>
      </c>
      <c r="F1610" s="6" t="s">
        <v>196</v>
      </c>
      <c r="G1610" s="6" t="s">
        <v>130</v>
      </c>
      <c r="H1610" s="6" t="s">
        <v>1715</v>
      </c>
      <c r="I1610" s="27" t="n">
        <v>0</v>
      </c>
      <c r="J1610" s="27" t="n">
        <v>0</v>
      </c>
      <c r="K1610" s="27" t="n">
        <v>3.9</v>
      </c>
      <c r="L1610" s="28" t="n">
        <f aca="false">I1610+J1610</f>
        <v>0</v>
      </c>
      <c r="M1610" s="28" t="n">
        <f aca="false">L1610+K1610</f>
        <v>3.9</v>
      </c>
      <c r="N1610" s="22" t="str">
        <f aca="false">IF(I1610&gt;0,"Sí","No")</f>
        <v>No</v>
      </c>
      <c r="O1610" s="22" t="str">
        <f aca="false">IF(J1610&gt;0,"Sí","No")</f>
        <v>No</v>
      </c>
      <c r="P1610" s="22" t="str">
        <f aca="false">IF(K1610&gt;0,"Sí","No")</f>
        <v>Sí</v>
      </c>
      <c r="Q1610" s="22" t="str">
        <f aca="false">IF(OR(I1610&gt;0,J1610&gt;0),"Sí","No")</f>
        <v>No</v>
      </c>
      <c r="R1610" s="27"/>
      <c r="S1610" s="27"/>
      <c r="T1610" s="27"/>
      <c r="U1610" s="27"/>
      <c r="V1610" s="27"/>
      <c r="W1610" s="12" t="str">
        <f aca="false">IF(AND(I1610&gt;0,R1610&gt;0),(S1610-R1610)/R1610,"")</f>
        <v/>
      </c>
      <c r="X1610" s="12" t="str">
        <f aca="false">IF(AND(J1610&gt;0,T1610&gt;0),(U1610-T1610)/T1610,"")</f>
        <v/>
      </c>
      <c r="Y1610" s="12" t="str">
        <f aca="false">IF(AND(K1610&gt;0,V1610&gt;0),(V1610-Resumen!$B$7)/Resumen!$B$7,"")</f>
        <v/>
      </c>
      <c r="Z1610" s="28" t="str">
        <f aca="false">IF(AND(K1610&gt;0,I1610&gt;0,V1610&gt;0,S1610&gt;0),V1610-S1610,"")</f>
        <v/>
      </c>
      <c r="AA1610" s="12" t="str">
        <f aca="false">IF(Z1610&lt;&gt;"",Z1610/S1610,"")</f>
        <v/>
      </c>
      <c r="AB1610" s="28" t="str">
        <f aca="false">IF(AND(K1610&gt;0,J1610&gt;0,V1610&gt;0,U1610&gt;0),V1610-U1610,"")</f>
        <v/>
      </c>
      <c r="AC1610" s="12" t="str">
        <f aca="false">IF(AB1610&lt;&gt;"",AB1610/U1610,"")</f>
        <v/>
      </c>
      <c r="AD1610" s="27" t="n">
        <v>0</v>
      </c>
      <c r="AE1610" s="27" t="n">
        <v>0</v>
      </c>
      <c r="AF1610" s="27" t="n">
        <v>0</v>
      </c>
      <c r="AG1610" s="28" t="n">
        <f aca="false">AD1610+AE1610+AF1610</f>
        <v>0</v>
      </c>
      <c r="AH1610" s="12" t="str">
        <f aca="false">IF(AG1610&gt;0,AD1610/AG1610,"")</f>
        <v/>
      </c>
      <c r="AI1610" s="27" t="n">
        <v>0</v>
      </c>
      <c r="AJ1610" s="27" t="n">
        <v>0</v>
      </c>
      <c r="AK1610" s="27" t="n">
        <v>0</v>
      </c>
      <c r="AL1610" s="22" t="str">
        <f aca="false">IF(OR(AJ1610&gt;0,AK1610&gt;0),"Sí","No")</f>
        <v>No</v>
      </c>
      <c r="AM1610" s="6"/>
      <c r="AN1610" s="6"/>
      <c r="AO1610" s="12" t="n">
        <f aca="false">IF(M1610&gt;0,K1610/M1610,"")</f>
        <v>1</v>
      </c>
      <c r="AP1610" s="22" t="str">
        <f aca="false">IF(M1610&gt;=Resumen!$B$5,"Alto","Bajo")</f>
        <v>Bajo</v>
      </c>
      <c r="AQ1610" s="22" t="str">
        <f aca="false">IF(AO1610&gt;=Resumen!$B$28,"Alto","Bajo")</f>
        <v>Alto</v>
      </c>
      <c r="AR1610" s="22" t="str">
        <f aca="false">AP1610&amp;" Potencial / "&amp;AQ1610&amp;" Share"</f>
        <v>Bajo Potencial / Alto Share</v>
      </c>
      <c r="AS1610" s="22" t="str">
        <f aca="false">IF(Q1610="Sí",IF(AO1610&gt;=Resumen!$B$29,"Alto","Bajo"),"")</f>
        <v/>
      </c>
      <c r="AT1610" s="22" t="str">
        <f aca="false">IF(AS1610&lt;&gt;"",AP1610&amp;" Potencial / "&amp;AS1610&amp;" Share","")</f>
        <v/>
      </c>
      <c r="AU1610" s="22" t="str">
        <f aca="false">IF(AH1610="","Sin dato",IF(AH1610-AO1610&gt;Resumen!$B$6,"Sobre-exhibido",IF(AO1610-AH1610&gt;Resumen!$B$6,"Sub-exhibido","En línea")))</f>
        <v>Sin dato</v>
      </c>
      <c r="AV1610" s="22" t="str">
        <f aca="false">IF(AT1610="","",IF(AT1610="Alto Potencial / Bajo Share",1,IF(AT1610="Alto Potencial / Alto Share",2,IF(AT1610="Bajo Potencial / Alto Share",3,4))))</f>
        <v/>
      </c>
      <c r="AW1610" s="22" t="str">
        <f aca="false">IF(Q1610="No","Sin competencia directa",IF(AV1610=1,"1 - Foco Conquista (Alto Pot / Bajo Share)",IF(AV1610=2,"2 - Foco Defensa (Alto Pot / Alto Share)",IF(AV1610=3,"3 - Monitoreo (Bajo Pot / Alto Share)","4 - Baja Prioridad (Bajo Pot / Bajo Share)"))))</f>
        <v>Sin competencia directa</v>
      </c>
      <c r="AX1610" s="12" t="str">
        <f aca="false">IF(OR(IFERROR(AND(W1610&lt;&gt;"",Y1610&lt;&gt;"",Y1610-W1610&gt;Resumen!$B$8),FALSE()),IFERROR(AND(X1610&lt;&gt;"",Y1610&lt;&gt;"",Y1610-X1610&gt;Resumen!$B$8),FALSE())),MAX(IF(IFERROR(AND(W1610&lt;&gt;"",Y1610&lt;&gt;"",Y1610-W1610&gt;Resumen!$B$8),FALSE()),Y1610-W1610,0),IF(IFERROR(AND(X1610&lt;&gt;"",Y1610&lt;&gt;"",Y1610-X1610&gt;Resumen!$B$8),FALSE()),Y1610-X1610,0)),"")</f>
        <v/>
      </c>
      <c r="AY1610" s="22" t="str">
        <f aca="false">IF(OR(IFERROR(AND(W1610&lt;&gt;"",Y1610&lt;&gt;"",Y1610-W1610&gt;Resumen!$B$8),FALSE()),IFERROR(AND(X1610&lt;&gt;"",Y1610&lt;&gt;"",Y1610-X1610&gt;Resumen!$B$8),FALSE())),TRIM("Lays tiene mayor markup que "&amp;IF(IFERROR(AND(W1610&lt;&gt;"",Y1610&lt;&gt;"",Y1610-W1610&gt;Resumen!$B$8),FALSE()),"Quento ","")&amp;IF(IFERROR(AND(X1610&lt;&gt;"",Y1610&lt;&gt;"",Y1610-X1610&gt;Resumen!$B$8),FALSE()),"Julicroc ","")&amp;"en este PDV"),"")</f>
        <v/>
      </c>
      <c r="AZ1610" s="22" t="str">
        <f aca="false">IF(COUNTIF('Plan Pehuamar - Lista'!$A$2:$A$167,A1610)&gt;0,"Sí","No")</f>
        <v>No</v>
      </c>
      <c r="BA1610" s="22" t="str">
        <f aca="false">IF(COUNTIF('Plan Combo 9+1'!$A$2:$A$226,A1610)&gt;0,"Sí","No")</f>
        <v>No</v>
      </c>
      <c r="BB1610" s="22" t="str">
        <f aca="false">IF(AH1610="","No",IF(BA1610="Sí",IF((AO1610-AH1610)&gt;Resumen!$B$6,"Sí","No"),IF((AO1610-AH1610)&gt;=Resumen!$B$132,"Sí","No")))</f>
        <v>No</v>
      </c>
      <c r="BC1610" s="22" t="str">
        <f aca="false">IF(AND(N1610="Sí",AL1610="Sí",AI1610=0),"Sí","No")</f>
        <v>No</v>
      </c>
      <c r="BD1610" s="22" t="str">
        <f aca="false">IF(COUNTIF('Plan 9+1 (con Pehuamar)'!$A$2:$A$227,A1610)&gt;0,"Sí","No")</f>
        <v>No</v>
      </c>
    </row>
    <row r="1611" customFormat="false" ht="15" hidden="false" customHeight="true" outlineLevel="0" collapsed="false">
      <c r="A1611" s="6" t="n">
        <v>202218</v>
      </c>
      <c r="B1611" s="6" t="n">
        <v>11</v>
      </c>
      <c r="C1611" s="6" t="n">
        <v>1102</v>
      </c>
      <c r="D1611" s="6" t="s">
        <v>254</v>
      </c>
      <c r="E1611" s="6" t="s">
        <v>1778</v>
      </c>
      <c r="F1611" s="6" t="s">
        <v>196</v>
      </c>
      <c r="G1611" s="6" t="s">
        <v>130</v>
      </c>
      <c r="H1611" s="6" t="s">
        <v>1715</v>
      </c>
      <c r="I1611" s="27" t="n">
        <v>0</v>
      </c>
      <c r="J1611" s="27" t="n">
        <v>0</v>
      </c>
      <c r="K1611" s="27" t="n">
        <v>1.2</v>
      </c>
      <c r="L1611" s="28" t="n">
        <f aca="false">I1611+J1611</f>
        <v>0</v>
      </c>
      <c r="M1611" s="28" t="n">
        <f aca="false">L1611+K1611</f>
        <v>1.2</v>
      </c>
      <c r="N1611" s="22" t="str">
        <f aca="false">IF(I1611&gt;0,"Sí","No")</f>
        <v>No</v>
      </c>
      <c r="O1611" s="22" t="str">
        <f aca="false">IF(J1611&gt;0,"Sí","No")</f>
        <v>No</v>
      </c>
      <c r="P1611" s="22" t="str">
        <f aca="false">IF(K1611&gt;0,"Sí","No")</f>
        <v>Sí</v>
      </c>
      <c r="Q1611" s="22" t="str">
        <f aca="false">IF(OR(I1611&gt;0,J1611&gt;0),"Sí","No")</f>
        <v>No</v>
      </c>
      <c r="R1611" s="27"/>
      <c r="S1611" s="27"/>
      <c r="T1611" s="27"/>
      <c r="U1611" s="27"/>
      <c r="V1611" s="27"/>
      <c r="W1611" s="12" t="str">
        <f aca="false">IF(AND(I1611&gt;0,R1611&gt;0),(S1611-R1611)/R1611,"")</f>
        <v/>
      </c>
      <c r="X1611" s="12" t="str">
        <f aca="false">IF(AND(J1611&gt;0,T1611&gt;0),(U1611-T1611)/T1611,"")</f>
        <v/>
      </c>
      <c r="Y1611" s="12" t="str">
        <f aca="false">IF(AND(K1611&gt;0,V1611&gt;0),(V1611-Resumen!$B$7)/Resumen!$B$7,"")</f>
        <v/>
      </c>
      <c r="Z1611" s="28" t="str">
        <f aca="false">IF(AND(K1611&gt;0,I1611&gt;0,V1611&gt;0,S1611&gt;0),V1611-S1611,"")</f>
        <v/>
      </c>
      <c r="AA1611" s="12" t="str">
        <f aca="false">IF(Z1611&lt;&gt;"",Z1611/S1611,"")</f>
        <v/>
      </c>
      <c r="AB1611" s="28" t="str">
        <f aca="false">IF(AND(K1611&gt;0,J1611&gt;0,V1611&gt;0,U1611&gt;0),V1611-U1611,"")</f>
        <v/>
      </c>
      <c r="AC1611" s="12" t="str">
        <f aca="false">IF(AB1611&lt;&gt;"",AB1611/U1611,"")</f>
        <v/>
      </c>
      <c r="AD1611" s="27" t="n">
        <v>0</v>
      </c>
      <c r="AE1611" s="27" t="n">
        <v>0</v>
      </c>
      <c r="AF1611" s="27" t="n">
        <v>0</v>
      </c>
      <c r="AG1611" s="28" t="n">
        <f aca="false">AD1611+AE1611+AF1611</f>
        <v>0</v>
      </c>
      <c r="AH1611" s="12" t="str">
        <f aca="false">IF(AG1611&gt;0,AD1611/AG1611,"")</f>
        <v/>
      </c>
      <c r="AI1611" s="27" t="n">
        <v>0</v>
      </c>
      <c r="AJ1611" s="27" t="n">
        <v>0</v>
      </c>
      <c r="AK1611" s="27" t="n">
        <v>0</v>
      </c>
      <c r="AL1611" s="22" t="str">
        <f aca="false">IF(OR(AJ1611&gt;0,AK1611&gt;0),"Sí","No")</f>
        <v>No</v>
      </c>
      <c r="AM1611" s="6"/>
      <c r="AN1611" s="6"/>
      <c r="AO1611" s="12" t="n">
        <f aca="false">IF(M1611&gt;0,K1611/M1611,"")</f>
        <v>1</v>
      </c>
      <c r="AP1611" s="22" t="str">
        <f aca="false">IF(M1611&gt;=Resumen!$B$5,"Alto","Bajo")</f>
        <v>Bajo</v>
      </c>
      <c r="AQ1611" s="22" t="str">
        <f aca="false">IF(AO1611&gt;=Resumen!$B$28,"Alto","Bajo")</f>
        <v>Alto</v>
      </c>
      <c r="AR1611" s="22" t="str">
        <f aca="false">AP1611&amp;" Potencial / "&amp;AQ1611&amp;" Share"</f>
        <v>Bajo Potencial / Alto Share</v>
      </c>
      <c r="AS1611" s="22" t="str">
        <f aca="false">IF(Q1611="Sí",IF(AO1611&gt;=Resumen!$B$29,"Alto","Bajo"),"")</f>
        <v/>
      </c>
      <c r="AT1611" s="22" t="str">
        <f aca="false">IF(AS1611&lt;&gt;"",AP1611&amp;" Potencial / "&amp;AS1611&amp;" Share","")</f>
        <v/>
      </c>
      <c r="AU1611" s="22" t="str">
        <f aca="false">IF(AH1611="","Sin dato",IF(AH1611-AO1611&gt;Resumen!$B$6,"Sobre-exhibido",IF(AO1611-AH1611&gt;Resumen!$B$6,"Sub-exhibido","En línea")))</f>
        <v>Sin dato</v>
      </c>
      <c r="AV1611" s="22" t="str">
        <f aca="false">IF(AT1611="","",IF(AT1611="Alto Potencial / Bajo Share",1,IF(AT1611="Alto Potencial / Alto Share",2,IF(AT1611="Bajo Potencial / Alto Share",3,4))))</f>
        <v/>
      </c>
      <c r="AW1611" s="22" t="str">
        <f aca="false">IF(Q1611="No","Sin competencia directa",IF(AV1611=1,"1 - Foco Conquista (Alto Pot / Bajo Share)",IF(AV1611=2,"2 - Foco Defensa (Alto Pot / Alto Share)",IF(AV1611=3,"3 - Monitoreo (Bajo Pot / Alto Share)","4 - Baja Prioridad (Bajo Pot / Bajo Share)"))))</f>
        <v>Sin competencia directa</v>
      </c>
      <c r="AX1611" s="12" t="str">
        <f aca="false">IF(OR(IFERROR(AND(W1611&lt;&gt;"",Y1611&lt;&gt;"",Y1611-W1611&gt;Resumen!$B$8),FALSE()),IFERROR(AND(X1611&lt;&gt;"",Y1611&lt;&gt;"",Y1611-X1611&gt;Resumen!$B$8),FALSE())),MAX(IF(IFERROR(AND(W1611&lt;&gt;"",Y1611&lt;&gt;"",Y1611-W1611&gt;Resumen!$B$8),FALSE()),Y1611-W1611,0),IF(IFERROR(AND(X1611&lt;&gt;"",Y1611&lt;&gt;"",Y1611-X1611&gt;Resumen!$B$8),FALSE()),Y1611-X1611,0)),"")</f>
        <v/>
      </c>
      <c r="AY1611" s="22" t="str">
        <f aca="false">IF(OR(IFERROR(AND(W1611&lt;&gt;"",Y1611&lt;&gt;"",Y1611-W1611&gt;Resumen!$B$8),FALSE()),IFERROR(AND(X1611&lt;&gt;"",Y1611&lt;&gt;"",Y1611-X1611&gt;Resumen!$B$8),FALSE())),TRIM("Lays tiene mayor markup que "&amp;IF(IFERROR(AND(W1611&lt;&gt;"",Y1611&lt;&gt;"",Y1611-W1611&gt;Resumen!$B$8),FALSE()),"Quento ","")&amp;IF(IFERROR(AND(X1611&lt;&gt;"",Y1611&lt;&gt;"",Y1611-X1611&gt;Resumen!$B$8),FALSE()),"Julicroc ","")&amp;"en este PDV"),"")</f>
        <v/>
      </c>
      <c r="AZ1611" s="22" t="str">
        <f aca="false">IF(COUNTIF('Plan Pehuamar - Lista'!$A$2:$A$167,A1611)&gt;0,"Sí","No")</f>
        <v>No</v>
      </c>
      <c r="BA1611" s="22" t="str">
        <f aca="false">IF(COUNTIF('Plan Combo 9+1'!$A$2:$A$226,A1611)&gt;0,"Sí","No")</f>
        <v>No</v>
      </c>
      <c r="BB1611" s="22" t="str">
        <f aca="false">IF(AH1611="","No",IF(BA1611="Sí",IF((AO1611-AH1611)&gt;Resumen!$B$6,"Sí","No"),IF((AO1611-AH1611)&gt;=Resumen!$B$132,"Sí","No")))</f>
        <v>No</v>
      </c>
      <c r="BC1611" s="22" t="str">
        <f aca="false">IF(AND(N1611="Sí",AL1611="Sí",AI1611=0),"Sí","No")</f>
        <v>No</v>
      </c>
      <c r="BD1611" s="22" t="str">
        <f aca="false">IF(COUNTIF('Plan 9+1 (con Pehuamar)'!$A$2:$A$227,A1611)&gt;0,"Sí","No")</f>
        <v>No</v>
      </c>
    </row>
    <row r="1612" customFormat="false" ht="15" hidden="false" customHeight="true" outlineLevel="0" collapsed="false">
      <c r="A1612" s="6" t="n">
        <v>202386</v>
      </c>
      <c r="B1612" s="6" t="n">
        <v>11</v>
      </c>
      <c r="C1612" s="6" t="n">
        <v>1102</v>
      </c>
      <c r="D1612" s="6" t="s">
        <v>254</v>
      </c>
      <c r="E1612" s="6" t="s">
        <v>1779</v>
      </c>
      <c r="F1612" s="6" t="s">
        <v>196</v>
      </c>
      <c r="G1612" s="6" t="s">
        <v>130</v>
      </c>
      <c r="H1612" s="6" t="s">
        <v>1715</v>
      </c>
      <c r="I1612" s="27" t="n">
        <v>0</v>
      </c>
      <c r="J1612" s="27" t="n">
        <v>0</v>
      </c>
      <c r="K1612" s="27" t="n">
        <v>0.8</v>
      </c>
      <c r="L1612" s="28" t="n">
        <f aca="false">I1612+J1612</f>
        <v>0</v>
      </c>
      <c r="M1612" s="28" t="n">
        <f aca="false">L1612+K1612</f>
        <v>0.8</v>
      </c>
      <c r="N1612" s="22" t="str">
        <f aca="false">IF(I1612&gt;0,"Sí","No")</f>
        <v>No</v>
      </c>
      <c r="O1612" s="22" t="str">
        <f aca="false">IF(J1612&gt;0,"Sí","No")</f>
        <v>No</v>
      </c>
      <c r="P1612" s="22" t="str">
        <f aca="false">IF(K1612&gt;0,"Sí","No")</f>
        <v>Sí</v>
      </c>
      <c r="Q1612" s="22" t="str">
        <f aca="false">IF(OR(I1612&gt;0,J1612&gt;0),"Sí","No")</f>
        <v>No</v>
      </c>
      <c r="R1612" s="27"/>
      <c r="S1612" s="27"/>
      <c r="T1612" s="27"/>
      <c r="U1612" s="27"/>
      <c r="V1612" s="27"/>
      <c r="W1612" s="12" t="str">
        <f aca="false">IF(AND(I1612&gt;0,R1612&gt;0),(S1612-R1612)/R1612,"")</f>
        <v/>
      </c>
      <c r="X1612" s="12" t="str">
        <f aca="false">IF(AND(J1612&gt;0,T1612&gt;0),(U1612-T1612)/T1612,"")</f>
        <v/>
      </c>
      <c r="Y1612" s="12" t="str">
        <f aca="false">IF(AND(K1612&gt;0,V1612&gt;0),(V1612-Resumen!$B$7)/Resumen!$B$7,"")</f>
        <v/>
      </c>
      <c r="Z1612" s="28" t="str">
        <f aca="false">IF(AND(K1612&gt;0,I1612&gt;0,V1612&gt;0,S1612&gt;0),V1612-S1612,"")</f>
        <v/>
      </c>
      <c r="AA1612" s="12" t="str">
        <f aca="false">IF(Z1612&lt;&gt;"",Z1612/S1612,"")</f>
        <v/>
      </c>
      <c r="AB1612" s="28" t="str">
        <f aca="false">IF(AND(K1612&gt;0,J1612&gt;0,V1612&gt;0,U1612&gt;0),V1612-U1612,"")</f>
        <v/>
      </c>
      <c r="AC1612" s="12" t="str">
        <f aca="false">IF(AB1612&lt;&gt;"",AB1612/U1612,"")</f>
        <v/>
      </c>
      <c r="AD1612" s="27" t="n">
        <v>0</v>
      </c>
      <c r="AE1612" s="27" t="n">
        <v>0</v>
      </c>
      <c r="AF1612" s="27" t="n">
        <v>0</v>
      </c>
      <c r="AG1612" s="28" t="n">
        <f aca="false">AD1612+AE1612+AF1612</f>
        <v>0</v>
      </c>
      <c r="AH1612" s="12" t="str">
        <f aca="false">IF(AG1612&gt;0,AD1612/AG1612,"")</f>
        <v/>
      </c>
      <c r="AI1612" s="27" t="n">
        <v>0</v>
      </c>
      <c r="AJ1612" s="27" t="n">
        <v>0</v>
      </c>
      <c r="AK1612" s="27" t="n">
        <v>0</v>
      </c>
      <c r="AL1612" s="22" t="str">
        <f aca="false">IF(OR(AJ1612&gt;0,AK1612&gt;0),"Sí","No")</f>
        <v>No</v>
      </c>
      <c r="AM1612" s="6"/>
      <c r="AN1612" s="6"/>
      <c r="AO1612" s="12" t="n">
        <f aca="false">IF(M1612&gt;0,K1612/M1612,"")</f>
        <v>1</v>
      </c>
      <c r="AP1612" s="22" t="str">
        <f aca="false">IF(M1612&gt;=Resumen!$B$5,"Alto","Bajo")</f>
        <v>Bajo</v>
      </c>
      <c r="AQ1612" s="22" t="str">
        <f aca="false">IF(AO1612&gt;=Resumen!$B$28,"Alto","Bajo")</f>
        <v>Alto</v>
      </c>
      <c r="AR1612" s="22" t="str">
        <f aca="false">AP1612&amp;" Potencial / "&amp;AQ1612&amp;" Share"</f>
        <v>Bajo Potencial / Alto Share</v>
      </c>
      <c r="AS1612" s="22" t="str">
        <f aca="false">IF(Q1612="Sí",IF(AO1612&gt;=Resumen!$B$29,"Alto","Bajo"),"")</f>
        <v/>
      </c>
      <c r="AT1612" s="22" t="str">
        <f aca="false">IF(AS1612&lt;&gt;"",AP1612&amp;" Potencial / "&amp;AS1612&amp;" Share","")</f>
        <v/>
      </c>
      <c r="AU1612" s="22" t="str">
        <f aca="false">IF(AH1612="","Sin dato",IF(AH1612-AO1612&gt;Resumen!$B$6,"Sobre-exhibido",IF(AO1612-AH1612&gt;Resumen!$B$6,"Sub-exhibido","En línea")))</f>
        <v>Sin dato</v>
      </c>
      <c r="AV1612" s="22" t="str">
        <f aca="false">IF(AT1612="","",IF(AT1612="Alto Potencial / Bajo Share",1,IF(AT1612="Alto Potencial / Alto Share",2,IF(AT1612="Bajo Potencial / Alto Share",3,4))))</f>
        <v/>
      </c>
      <c r="AW1612" s="22" t="str">
        <f aca="false">IF(Q1612="No","Sin competencia directa",IF(AV1612=1,"1 - Foco Conquista (Alto Pot / Bajo Share)",IF(AV1612=2,"2 - Foco Defensa (Alto Pot / Alto Share)",IF(AV1612=3,"3 - Monitoreo (Bajo Pot / Alto Share)","4 - Baja Prioridad (Bajo Pot / Bajo Share)"))))</f>
        <v>Sin competencia directa</v>
      </c>
      <c r="AX1612" s="12" t="str">
        <f aca="false">IF(OR(IFERROR(AND(W1612&lt;&gt;"",Y1612&lt;&gt;"",Y1612-W1612&gt;Resumen!$B$8),FALSE()),IFERROR(AND(X1612&lt;&gt;"",Y1612&lt;&gt;"",Y1612-X1612&gt;Resumen!$B$8),FALSE())),MAX(IF(IFERROR(AND(W1612&lt;&gt;"",Y1612&lt;&gt;"",Y1612-W1612&gt;Resumen!$B$8),FALSE()),Y1612-W1612,0),IF(IFERROR(AND(X1612&lt;&gt;"",Y1612&lt;&gt;"",Y1612-X1612&gt;Resumen!$B$8),FALSE()),Y1612-X1612,0)),"")</f>
        <v/>
      </c>
      <c r="AY1612" s="22" t="str">
        <f aca="false">IF(OR(IFERROR(AND(W1612&lt;&gt;"",Y1612&lt;&gt;"",Y1612-W1612&gt;Resumen!$B$8),FALSE()),IFERROR(AND(X1612&lt;&gt;"",Y1612&lt;&gt;"",Y1612-X1612&gt;Resumen!$B$8),FALSE())),TRIM("Lays tiene mayor markup que "&amp;IF(IFERROR(AND(W1612&lt;&gt;"",Y1612&lt;&gt;"",Y1612-W1612&gt;Resumen!$B$8),FALSE()),"Quento ","")&amp;IF(IFERROR(AND(X1612&lt;&gt;"",Y1612&lt;&gt;"",Y1612-X1612&gt;Resumen!$B$8),FALSE()),"Julicroc ","")&amp;"en este PDV"),"")</f>
        <v/>
      </c>
      <c r="AZ1612" s="22" t="str">
        <f aca="false">IF(COUNTIF('Plan Pehuamar - Lista'!$A$2:$A$167,A1612)&gt;0,"Sí","No")</f>
        <v>No</v>
      </c>
      <c r="BA1612" s="22" t="str">
        <f aca="false">IF(COUNTIF('Plan Combo 9+1'!$A$2:$A$226,A1612)&gt;0,"Sí","No")</f>
        <v>No</v>
      </c>
      <c r="BB1612" s="22" t="str">
        <f aca="false">IF(AH1612="","No",IF(BA1612="Sí",IF((AO1612-AH1612)&gt;Resumen!$B$6,"Sí","No"),IF((AO1612-AH1612)&gt;=Resumen!$B$132,"Sí","No")))</f>
        <v>No</v>
      </c>
      <c r="BC1612" s="22" t="str">
        <f aca="false">IF(AND(N1612="Sí",AL1612="Sí",AI1612=0),"Sí","No")</f>
        <v>No</v>
      </c>
      <c r="BD1612" s="22" t="str">
        <f aca="false">IF(COUNTIF('Plan 9+1 (con Pehuamar)'!$A$2:$A$227,A1612)&gt;0,"Sí","No")</f>
        <v>No</v>
      </c>
    </row>
    <row r="1613" customFormat="false" ht="15" hidden="false" customHeight="true" outlineLevel="0" collapsed="false">
      <c r="A1613" s="6" t="n">
        <v>202400</v>
      </c>
      <c r="B1613" s="6" t="n">
        <v>11</v>
      </c>
      <c r="C1613" s="6" t="n">
        <v>1102</v>
      </c>
      <c r="D1613" s="6" t="s">
        <v>254</v>
      </c>
      <c r="E1613" s="6" t="s">
        <v>1780</v>
      </c>
      <c r="F1613" s="6" t="s">
        <v>201</v>
      </c>
      <c r="G1613" s="6" t="s">
        <v>130</v>
      </c>
      <c r="H1613" s="6" t="s">
        <v>1715</v>
      </c>
      <c r="I1613" s="27" t="n">
        <v>10</v>
      </c>
      <c r="J1613" s="27" t="n">
        <v>5</v>
      </c>
      <c r="K1613" s="27" t="n">
        <v>5</v>
      </c>
      <c r="L1613" s="28" t="n">
        <f aca="false">I1613+J1613</f>
        <v>15</v>
      </c>
      <c r="M1613" s="28" t="n">
        <f aca="false">L1613+K1613</f>
        <v>20</v>
      </c>
      <c r="N1613" s="22" t="str">
        <f aca="false">IF(I1613&gt;0,"Sí","No")</f>
        <v>Sí</v>
      </c>
      <c r="O1613" s="22" t="str">
        <f aca="false">IF(J1613&gt;0,"Sí","No")</f>
        <v>Sí</v>
      </c>
      <c r="P1613" s="22" t="str">
        <f aca="false">IF(K1613&gt;0,"Sí","No")</f>
        <v>Sí</v>
      </c>
      <c r="Q1613" s="22" t="str">
        <f aca="false">IF(OR(I1613&gt;0,J1613&gt;0),"Sí","No")</f>
        <v>Sí</v>
      </c>
      <c r="R1613" s="27" t="n">
        <v>1750</v>
      </c>
      <c r="S1613" s="27" t="n">
        <v>2500</v>
      </c>
      <c r="T1613" s="27" t="n">
        <v>1800</v>
      </c>
      <c r="U1613" s="27" t="n">
        <v>2500</v>
      </c>
      <c r="V1613" s="27" t="n">
        <v>3500</v>
      </c>
      <c r="W1613" s="12" t="n">
        <f aca="false">IF(AND(I1613&gt;0,R1613&gt;0),(S1613-R1613)/R1613,"")</f>
        <v>0.428571428571429</v>
      </c>
      <c r="X1613" s="12" t="n">
        <f aca="false">IF(AND(J1613&gt;0,T1613&gt;0),(U1613-T1613)/T1613,"")</f>
        <v>0.388888888888889</v>
      </c>
      <c r="Y1613" s="12" t="n">
        <f aca="false">IF(AND(K1613&gt;0,V1613&gt;0),(V1613-Resumen!$B$7)/Resumen!$B$7,"")</f>
        <v>0.4</v>
      </c>
      <c r="Z1613" s="28" t="n">
        <f aca="false">IF(AND(K1613&gt;0,I1613&gt;0,V1613&gt;0,S1613&gt;0),V1613-S1613,"")</f>
        <v>1000</v>
      </c>
      <c r="AA1613" s="12" t="n">
        <f aca="false">IF(Z1613&lt;&gt;"",Z1613/S1613,"")</f>
        <v>0.4</v>
      </c>
      <c r="AB1613" s="28" t="n">
        <f aca="false">IF(AND(K1613&gt;0,J1613&gt;0,V1613&gt;0,U1613&gt;0),V1613-U1613,"")</f>
        <v>1000</v>
      </c>
      <c r="AC1613" s="12" t="n">
        <f aca="false">IF(AB1613&lt;&gt;"",AB1613/U1613,"")</f>
        <v>0.4</v>
      </c>
      <c r="AD1613" s="27" t="n">
        <v>2</v>
      </c>
      <c r="AE1613" s="27" t="n">
        <v>5</v>
      </c>
      <c r="AF1613" s="27" t="n">
        <v>2</v>
      </c>
      <c r="AG1613" s="28" t="n">
        <f aca="false">AD1613+AE1613+AF1613</f>
        <v>9</v>
      </c>
      <c r="AH1613" s="12" t="n">
        <f aca="false">IF(AG1613&gt;0,AD1613/AG1613,"")</f>
        <v>0.222222222222222</v>
      </c>
      <c r="AI1613" s="27" t="n">
        <v>1</v>
      </c>
      <c r="AJ1613" s="27" t="n">
        <v>0</v>
      </c>
      <c r="AK1613" s="27" t="n">
        <v>0</v>
      </c>
      <c r="AL1613" s="22" t="str">
        <f aca="false">IF(OR(AJ1613&gt;0,AK1613&gt;0),"Sí","No")</f>
        <v>No</v>
      </c>
      <c r="AM1613" s="6" t="s">
        <v>198</v>
      </c>
      <c r="AN1613" s="6" t="s">
        <v>198</v>
      </c>
      <c r="AO1613" s="12" t="n">
        <f aca="false">IF(M1613&gt;0,K1613/M1613,"")</f>
        <v>0.25</v>
      </c>
      <c r="AP1613" s="22" t="str">
        <f aca="false">IF(M1613&gt;=Resumen!$B$5,"Alto","Bajo")</f>
        <v>Bajo</v>
      </c>
      <c r="AQ1613" s="22" t="str">
        <f aca="false">IF(AO1613&gt;=Resumen!$B$28,"Alto","Bajo")</f>
        <v>Bajo</v>
      </c>
      <c r="AR1613" s="22" t="str">
        <f aca="false">AP1613&amp;" Potencial / "&amp;AQ1613&amp;" Share"</f>
        <v>Bajo Potencial / Bajo Share</v>
      </c>
      <c r="AS1613" s="22" t="str">
        <f aca="false">IF(Q1613="Sí",IF(AO1613&gt;=Resumen!$B$29,"Alto","Bajo"),"")</f>
        <v>Bajo</v>
      </c>
      <c r="AT1613" s="22" t="str">
        <f aca="false">IF(AS1613&lt;&gt;"",AP1613&amp;" Potencial / "&amp;AS1613&amp;" Share","")</f>
        <v>Bajo Potencial / Bajo Share</v>
      </c>
      <c r="AU1613" s="22" t="str">
        <f aca="false">IF(AH1613="","Sin dato",IF(AH1613-AO1613&gt;Resumen!$B$6,"Sobre-exhibido",IF(AO1613-AH1613&gt;Resumen!$B$6,"Sub-exhibido","En línea")))</f>
        <v>En línea</v>
      </c>
      <c r="AV1613" s="22" t="n">
        <f aca="false">IF(AT1613="","",IF(AT1613="Alto Potencial / Bajo Share",1,IF(AT1613="Alto Potencial / Alto Share",2,IF(AT1613="Bajo Potencial / Alto Share",3,4))))</f>
        <v>4</v>
      </c>
      <c r="AW1613" s="22" t="str">
        <f aca="false">IF(Q1613="No","Sin competencia directa",IF(AV1613=1,"1 - Foco Conquista (Alto Pot / Bajo Share)",IF(AV1613=2,"2 - Foco Defensa (Alto Pot / Alto Share)",IF(AV1613=3,"3 - Monitoreo (Bajo Pot / Alto Share)","4 - Baja Prioridad (Bajo Pot / Bajo Share)"))))</f>
        <v>4 - Baja Prioridad (Bajo Pot / Bajo Share)</v>
      </c>
      <c r="AX1613" s="12" t="str">
        <f aca="false">IF(OR(IFERROR(AND(W1613&lt;&gt;"",Y1613&lt;&gt;"",Y1613-W1613&gt;Resumen!$B$8),FALSE()),IFERROR(AND(X1613&lt;&gt;"",Y1613&lt;&gt;"",Y1613-X1613&gt;Resumen!$B$8),FALSE())),MAX(IF(IFERROR(AND(W1613&lt;&gt;"",Y1613&lt;&gt;"",Y1613-W1613&gt;Resumen!$B$8),FALSE()),Y1613-W1613,0),IF(IFERROR(AND(X1613&lt;&gt;"",Y1613&lt;&gt;"",Y1613-X1613&gt;Resumen!$B$8),FALSE()),Y1613-X1613,0)),"")</f>
        <v/>
      </c>
      <c r="AY1613" s="22" t="str">
        <f aca="false">IF(OR(IFERROR(AND(W1613&lt;&gt;"",Y1613&lt;&gt;"",Y1613-W1613&gt;Resumen!$B$8),FALSE()),IFERROR(AND(X1613&lt;&gt;"",Y1613&lt;&gt;"",Y1613-X1613&gt;Resumen!$B$8),FALSE())),TRIM("Lays tiene mayor markup que "&amp;IF(IFERROR(AND(W1613&lt;&gt;"",Y1613&lt;&gt;"",Y1613-W1613&gt;Resumen!$B$8),FALSE()),"Quento ","")&amp;IF(IFERROR(AND(X1613&lt;&gt;"",Y1613&lt;&gt;"",Y1613-X1613&gt;Resumen!$B$8),FALSE()),"Julicroc ","")&amp;"en este PDV"),"")</f>
        <v/>
      </c>
      <c r="AZ1613" s="22" t="str">
        <f aca="false">IF(COUNTIF('Plan Pehuamar - Lista'!$A$2:$A$167,A1613)&gt;0,"Sí","No")</f>
        <v>No</v>
      </c>
      <c r="BA1613" s="22" t="str">
        <f aca="false">IF(COUNTIF('Plan Combo 9+1'!$A$2:$A$226,A1613)&gt;0,"Sí","No")</f>
        <v>No</v>
      </c>
      <c r="BB1613" s="22" t="str">
        <f aca="false">IF(AH1613="","No",IF(BA1613="Sí",IF((AO1613-AH1613)&gt;Resumen!$B$6,"Sí","No"),IF((AO1613-AH1613)&gt;=Resumen!$B$132,"Sí","No")))</f>
        <v>No</v>
      </c>
      <c r="BC1613" s="22" t="str">
        <f aca="false">IF(AND(N1613="Sí",AL1613="Sí",AI1613=0),"Sí","No")</f>
        <v>No</v>
      </c>
      <c r="BD1613" s="22" t="str">
        <f aca="false">IF(COUNTIF('Plan 9+1 (con Pehuamar)'!$A$2:$A$227,A1613)&gt;0,"Sí","No")</f>
        <v>No</v>
      </c>
    </row>
    <row r="1614" customFormat="false" ht="15" hidden="false" customHeight="true" outlineLevel="0" collapsed="false">
      <c r="A1614" s="6" t="n">
        <v>202508</v>
      </c>
      <c r="B1614" s="6" t="n">
        <v>11</v>
      </c>
      <c r="C1614" s="6" t="n">
        <v>1102</v>
      </c>
      <c r="D1614" s="6" t="s">
        <v>254</v>
      </c>
      <c r="E1614" s="6" t="s">
        <v>1781</v>
      </c>
      <c r="F1614" s="6" t="s">
        <v>201</v>
      </c>
      <c r="G1614" s="6" t="s">
        <v>130</v>
      </c>
      <c r="H1614" s="6" t="s">
        <v>1715</v>
      </c>
      <c r="I1614" s="27" t="n">
        <v>10</v>
      </c>
      <c r="J1614" s="27" t="n">
        <v>10</v>
      </c>
      <c r="K1614" s="27" t="n">
        <v>6</v>
      </c>
      <c r="L1614" s="28" t="n">
        <f aca="false">I1614+J1614</f>
        <v>20</v>
      </c>
      <c r="M1614" s="28" t="n">
        <f aca="false">L1614+K1614</f>
        <v>26</v>
      </c>
      <c r="N1614" s="22" t="str">
        <f aca="false">IF(I1614&gt;0,"Sí","No")</f>
        <v>Sí</v>
      </c>
      <c r="O1614" s="22" t="str">
        <f aca="false">IF(J1614&gt;0,"Sí","No")</f>
        <v>Sí</v>
      </c>
      <c r="P1614" s="22" t="str">
        <f aca="false">IF(K1614&gt;0,"Sí","No")</f>
        <v>Sí</v>
      </c>
      <c r="Q1614" s="22" t="str">
        <f aca="false">IF(OR(I1614&gt;0,J1614&gt;0),"Sí","No")</f>
        <v>Sí</v>
      </c>
      <c r="R1614" s="27" t="n">
        <v>1750</v>
      </c>
      <c r="S1614" s="27" t="n">
        <v>2500</v>
      </c>
      <c r="T1614" s="27" t="n">
        <v>1085</v>
      </c>
      <c r="U1614" s="27" t="n">
        <v>1700</v>
      </c>
      <c r="V1614" s="27" t="n">
        <v>3200</v>
      </c>
      <c r="W1614" s="12" t="n">
        <f aca="false">IF(AND(I1614&gt;0,R1614&gt;0),(S1614-R1614)/R1614,"")</f>
        <v>0.428571428571429</v>
      </c>
      <c r="X1614" s="12" t="n">
        <f aca="false">IF(AND(J1614&gt;0,T1614&gt;0),(U1614-T1614)/T1614,"")</f>
        <v>0.566820276497696</v>
      </c>
      <c r="Y1614" s="12" t="n">
        <f aca="false">IF(AND(K1614&gt;0,V1614&gt;0),(V1614-Resumen!$B$7)/Resumen!$B$7,"")</f>
        <v>0.28</v>
      </c>
      <c r="Z1614" s="28" t="n">
        <f aca="false">IF(AND(K1614&gt;0,I1614&gt;0,V1614&gt;0,S1614&gt;0),V1614-S1614,"")</f>
        <v>700</v>
      </c>
      <c r="AA1614" s="12" t="n">
        <f aca="false">IF(Z1614&lt;&gt;"",Z1614/S1614,"")</f>
        <v>0.28</v>
      </c>
      <c r="AB1614" s="28" t="n">
        <f aca="false">IF(AND(K1614&gt;0,J1614&gt;0,V1614&gt;0,U1614&gt;0),V1614-U1614,"")</f>
        <v>1500</v>
      </c>
      <c r="AC1614" s="12" t="n">
        <f aca="false">IF(AB1614&lt;&gt;"",AB1614/U1614,"")</f>
        <v>0.882352941176471</v>
      </c>
      <c r="AD1614" s="27" t="n">
        <v>3</v>
      </c>
      <c r="AE1614" s="27" t="n">
        <v>5</v>
      </c>
      <c r="AF1614" s="27" t="n">
        <v>4</v>
      </c>
      <c r="AG1614" s="28" t="n">
        <f aca="false">AD1614+AE1614+AF1614</f>
        <v>12</v>
      </c>
      <c r="AH1614" s="12" t="n">
        <f aca="false">IF(AG1614&gt;0,AD1614/AG1614,"")</f>
        <v>0.25</v>
      </c>
      <c r="AI1614" s="27" t="n">
        <v>1</v>
      </c>
      <c r="AJ1614" s="27" t="n">
        <v>0</v>
      </c>
      <c r="AK1614" s="27" t="n">
        <v>1</v>
      </c>
      <c r="AL1614" s="22" t="str">
        <f aca="false">IF(OR(AJ1614&gt;0,AK1614&gt;0),"Sí","No")</f>
        <v>Sí</v>
      </c>
      <c r="AM1614" s="6" t="s">
        <v>198</v>
      </c>
      <c r="AN1614" s="6" t="s">
        <v>198</v>
      </c>
      <c r="AO1614" s="12" t="n">
        <f aca="false">IF(M1614&gt;0,K1614/M1614,"")</f>
        <v>0.230769230769231</v>
      </c>
      <c r="AP1614" s="22" t="str">
        <f aca="false">IF(M1614&gt;=Resumen!$B$5,"Alto","Bajo")</f>
        <v>Bajo</v>
      </c>
      <c r="AQ1614" s="22" t="str">
        <f aca="false">IF(AO1614&gt;=Resumen!$B$28,"Alto","Bajo")</f>
        <v>Bajo</v>
      </c>
      <c r="AR1614" s="22" t="str">
        <f aca="false">AP1614&amp;" Potencial / "&amp;AQ1614&amp;" Share"</f>
        <v>Bajo Potencial / Bajo Share</v>
      </c>
      <c r="AS1614" s="22" t="str">
        <f aca="false">IF(Q1614="Sí",IF(AO1614&gt;=Resumen!$B$29,"Alto","Bajo"),"")</f>
        <v>Bajo</v>
      </c>
      <c r="AT1614" s="22" t="str">
        <f aca="false">IF(AS1614&lt;&gt;"",AP1614&amp;" Potencial / "&amp;AS1614&amp;" Share","")</f>
        <v>Bajo Potencial / Bajo Share</v>
      </c>
      <c r="AU1614" s="22" t="str">
        <f aca="false">IF(AH1614="","Sin dato",IF(AH1614-AO1614&gt;Resumen!$B$6,"Sobre-exhibido",IF(AO1614-AH1614&gt;Resumen!$B$6,"Sub-exhibido","En línea")))</f>
        <v>En línea</v>
      </c>
      <c r="AV1614" s="22" t="n">
        <f aca="false">IF(AT1614="","",IF(AT1614="Alto Potencial / Bajo Share",1,IF(AT1614="Alto Potencial / Alto Share",2,IF(AT1614="Bajo Potencial / Alto Share",3,4))))</f>
        <v>4</v>
      </c>
      <c r="AW1614" s="22" t="str">
        <f aca="false">IF(Q1614="No","Sin competencia directa",IF(AV1614=1,"1 - Foco Conquista (Alto Pot / Bajo Share)",IF(AV1614=2,"2 - Foco Defensa (Alto Pot / Alto Share)",IF(AV1614=3,"3 - Monitoreo (Bajo Pot / Alto Share)","4 - Baja Prioridad (Bajo Pot / Bajo Share)"))))</f>
        <v>4 - Baja Prioridad (Bajo Pot / Bajo Share)</v>
      </c>
      <c r="AX1614" s="12" t="str">
        <f aca="false">IF(OR(IFERROR(AND(W1614&lt;&gt;"",Y1614&lt;&gt;"",Y1614-W1614&gt;Resumen!$B$8),FALSE()),IFERROR(AND(X1614&lt;&gt;"",Y1614&lt;&gt;"",Y1614-X1614&gt;Resumen!$B$8),FALSE())),MAX(IF(IFERROR(AND(W1614&lt;&gt;"",Y1614&lt;&gt;"",Y1614-W1614&gt;Resumen!$B$8),FALSE()),Y1614-W1614,0),IF(IFERROR(AND(X1614&lt;&gt;"",Y1614&lt;&gt;"",Y1614-X1614&gt;Resumen!$B$8),FALSE()),Y1614-X1614,0)),"")</f>
        <v/>
      </c>
      <c r="AY1614" s="22" t="str">
        <f aca="false">IF(OR(IFERROR(AND(W1614&lt;&gt;"",Y1614&lt;&gt;"",Y1614-W1614&gt;Resumen!$B$8),FALSE()),IFERROR(AND(X1614&lt;&gt;"",Y1614&lt;&gt;"",Y1614-X1614&gt;Resumen!$B$8),FALSE())),TRIM("Lays tiene mayor markup que "&amp;IF(IFERROR(AND(W1614&lt;&gt;"",Y1614&lt;&gt;"",Y1614-W1614&gt;Resumen!$B$8),FALSE()),"Quento ","")&amp;IF(IFERROR(AND(X1614&lt;&gt;"",Y1614&lt;&gt;"",Y1614-X1614&gt;Resumen!$B$8),FALSE()),"Julicroc ","")&amp;"en este PDV"),"")</f>
        <v/>
      </c>
      <c r="AZ1614" s="22" t="str">
        <f aca="false">IF(COUNTIF('Plan Pehuamar - Lista'!$A$2:$A$167,A1614)&gt;0,"Sí","No")</f>
        <v>No</v>
      </c>
      <c r="BA1614" s="22" t="str">
        <f aca="false">IF(COUNTIF('Plan Combo 9+1'!$A$2:$A$226,A1614)&gt;0,"Sí","No")</f>
        <v>No</v>
      </c>
      <c r="BB1614" s="22" t="str">
        <f aca="false">IF(AH1614="","No",IF(BA1614="Sí",IF((AO1614-AH1614)&gt;Resumen!$B$6,"Sí","No"),IF((AO1614-AH1614)&gt;=Resumen!$B$132,"Sí","No")))</f>
        <v>No</v>
      </c>
      <c r="BC1614" s="22" t="str">
        <f aca="false">IF(AND(N1614="Sí",AL1614="Sí",AI1614=0),"Sí","No")</f>
        <v>No</v>
      </c>
      <c r="BD1614" s="22" t="str">
        <f aca="false">IF(COUNTIF('Plan 9+1 (con Pehuamar)'!$A$2:$A$227,A1614)&gt;0,"Sí","No")</f>
        <v>No</v>
      </c>
    </row>
    <row r="1615" customFormat="false" ht="15" hidden="false" customHeight="true" outlineLevel="0" collapsed="false">
      <c r="A1615" s="6" t="n">
        <v>202600</v>
      </c>
      <c r="B1615" s="6" t="n">
        <v>11</v>
      </c>
      <c r="C1615" s="6" t="n">
        <v>1102</v>
      </c>
      <c r="D1615" s="6" t="s">
        <v>254</v>
      </c>
      <c r="E1615" s="6" t="s">
        <v>1782</v>
      </c>
      <c r="F1615" s="6" t="s">
        <v>196</v>
      </c>
      <c r="G1615" s="6" t="s">
        <v>130</v>
      </c>
      <c r="H1615" s="6" t="s">
        <v>1715</v>
      </c>
      <c r="I1615" s="27" t="n">
        <v>0</v>
      </c>
      <c r="J1615" s="27" t="n">
        <v>0</v>
      </c>
      <c r="K1615" s="27" t="n">
        <v>0.6</v>
      </c>
      <c r="L1615" s="28" t="n">
        <f aca="false">I1615+J1615</f>
        <v>0</v>
      </c>
      <c r="M1615" s="28" t="n">
        <f aca="false">L1615+K1615</f>
        <v>0.6</v>
      </c>
      <c r="N1615" s="22" t="str">
        <f aca="false">IF(I1615&gt;0,"Sí","No")</f>
        <v>No</v>
      </c>
      <c r="O1615" s="22" t="str">
        <f aca="false">IF(J1615&gt;0,"Sí","No")</f>
        <v>No</v>
      </c>
      <c r="P1615" s="22" t="str">
        <f aca="false">IF(K1615&gt;0,"Sí","No")</f>
        <v>Sí</v>
      </c>
      <c r="Q1615" s="22" t="str">
        <f aca="false">IF(OR(I1615&gt;0,J1615&gt;0),"Sí","No")</f>
        <v>No</v>
      </c>
      <c r="R1615" s="27"/>
      <c r="S1615" s="27"/>
      <c r="T1615" s="27"/>
      <c r="U1615" s="27"/>
      <c r="V1615" s="27"/>
      <c r="W1615" s="12" t="str">
        <f aca="false">IF(AND(I1615&gt;0,R1615&gt;0),(S1615-R1615)/R1615,"")</f>
        <v/>
      </c>
      <c r="X1615" s="12" t="str">
        <f aca="false">IF(AND(J1615&gt;0,T1615&gt;0),(U1615-T1615)/T1615,"")</f>
        <v/>
      </c>
      <c r="Y1615" s="12" t="str">
        <f aca="false">IF(AND(K1615&gt;0,V1615&gt;0),(V1615-Resumen!$B$7)/Resumen!$B$7,"")</f>
        <v/>
      </c>
      <c r="Z1615" s="28" t="str">
        <f aca="false">IF(AND(K1615&gt;0,I1615&gt;0,V1615&gt;0,S1615&gt;0),V1615-S1615,"")</f>
        <v/>
      </c>
      <c r="AA1615" s="12" t="str">
        <f aca="false">IF(Z1615&lt;&gt;"",Z1615/S1615,"")</f>
        <v/>
      </c>
      <c r="AB1615" s="28" t="str">
        <f aca="false">IF(AND(K1615&gt;0,J1615&gt;0,V1615&gt;0,U1615&gt;0),V1615-U1615,"")</f>
        <v/>
      </c>
      <c r="AC1615" s="12" t="str">
        <f aca="false">IF(AB1615&lt;&gt;"",AB1615/U1615,"")</f>
        <v/>
      </c>
      <c r="AD1615" s="27" t="n">
        <v>0</v>
      </c>
      <c r="AE1615" s="27" t="n">
        <v>0</v>
      </c>
      <c r="AF1615" s="27" t="n">
        <v>0</v>
      </c>
      <c r="AG1615" s="28" t="n">
        <f aca="false">AD1615+AE1615+AF1615</f>
        <v>0</v>
      </c>
      <c r="AH1615" s="12" t="str">
        <f aca="false">IF(AG1615&gt;0,AD1615/AG1615,"")</f>
        <v/>
      </c>
      <c r="AI1615" s="27" t="n">
        <v>0</v>
      </c>
      <c r="AJ1615" s="27" t="n">
        <v>0</v>
      </c>
      <c r="AK1615" s="27" t="n">
        <v>0</v>
      </c>
      <c r="AL1615" s="22" t="str">
        <f aca="false">IF(OR(AJ1615&gt;0,AK1615&gt;0),"Sí","No")</f>
        <v>No</v>
      </c>
      <c r="AM1615" s="6"/>
      <c r="AN1615" s="6"/>
      <c r="AO1615" s="12" t="n">
        <f aca="false">IF(M1615&gt;0,K1615/M1615,"")</f>
        <v>1</v>
      </c>
      <c r="AP1615" s="22" t="str">
        <f aca="false">IF(M1615&gt;=Resumen!$B$5,"Alto","Bajo")</f>
        <v>Bajo</v>
      </c>
      <c r="AQ1615" s="22" t="str">
        <f aca="false">IF(AO1615&gt;=Resumen!$B$28,"Alto","Bajo")</f>
        <v>Alto</v>
      </c>
      <c r="AR1615" s="22" t="str">
        <f aca="false">AP1615&amp;" Potencial / "&amp;AQ1615&amp;" Share"</f>
        <v>Bajo Potencial / Alto Share</v>
      </c>
      <c r="AS1615" s="22" t="str">
        <f aca="false">IF(Q1615="Sí",IF(AO1615&gt;=Resumen!$B$29,"Alto","Bajo"),"")</f>
        <v/>
      </c>
      <c r="AT1615" s="22" t="str">
        <f aca="false">IF(AS1615&lt;&gt;"",AP1615&amp;" Potencial / "&amp;AS1615&amp;" Share","")</f>
        <v/>
      </c>
      <c r="AU1615" s="22" t="str">
        <f aca="false">IF(AH1615="","Sin dato",IF(AH1615-AO1615&gt;Resumen!$B$6,"Sobre-exhibido",IF(AO1615-AH1615&gt;Resumen!$B$6,"Sub-exhibido","En línea")))</f>
        <v>Sin dato</v>
      </c>
      <c r="AV1615" s="22" t="str">
        <f aca="false">IF(AT1615="","",IF(AT1615="Alto Potencial / Bajo Share",1,IF(AT1615="Alto Potencial / Alto Share",2,IF(AT1615="Bajo Potencial / Alto Share",3,4))))</f>
        <v/>
      </c>
      <c r="AW1615" s="22" t="str">
        <f aca="false">IF(Q1615="No","Sin competencia directa",IF(AV1615=1,"1 - Foco Conquista (Alto Pot / Bajo Share)",IF(AV1615=2,"2 - Foco Defensa (Alto Pot / Alto Share)",IF(AV1615=3,"3 - Monitoreo (Bajo Pot / Alto Share)","4 - Baja Prioridad (Bajo Pot / Bajo Share)"))))</f>
        <v>Sin competencia directa</v>
      </c>
      <c r="AX1615" s="12" t="str">
        <f aca="false">IF(OR(IFERROR(AND(W1615&lt;&gt;"",Y1615&lt;&gt;"",Y1615-W1615&gt;Resumen!$B$8),FALSE()),IFERROR(AND(X1615&lt;&gt;"",Y1615&lt;&gt;"",Y1615-X1615&gt;Resumen!$B$8),FALSE())),MAX(IF(IFERROR(AND(W1615&lt;&gt;"",Y1615&lt;&gt;"",Y1615-W1615&gt;Resumen!$B$8),FALSE()),Y1615-W1615,0),IF(IFERROR(AND(X1615&lt;&gt;"",Y1615&lt;&gt;"",Y1615-X1615&gt;Resumen!$B$8),FALSE()),Y1615-X1615,0)),"")</f>
        <v/>
      </c>
      <c r="AY1615" s="22" t="str">
        <f aca="false">IF(OR(IFERROR(AND(W1615&lt;&gt;"",Y1615&lt;&gt;"",Y1615-W1615&gt;Resumen!$B$8),FALSE()),IFERROR(AND(X1615&lt;&gt;"",Y1615&lt;&gt;"",Y1615-X1615&gt;Resumen!$B$8),FALSE())),TRIM("Lays tiene mayor markup que "&amp;IF(IFERROR(AND(W1615&lt;&gt;"",Y1615&lt;&gt;"",Y1615-W1615&gt;Resumen!$B$8),FALSE()),"Quento ","")&amp;IF(IFERROR(AND(X1615&lt;&gt;"",Y1615&lt;&gt;"",Y1615-X1615&gt;Resumen!$B$8),FALSE()),"Julicroc ","")&amp;"en este PDV"),"")</f>
        <v/>
      </c>
      <c r="AZ1615" s="22" t="str">
        <f aca="false">IF(COUNTIF('Plan Pehuamar - Lista'!$A$2:$A$167,A1615)&gt;0,"Sí","No")</f>
        <v>No</v>
      </c>
      <c r="BA1615" s="22" t="str">
        <f aca="false">IF(COUNTIF('Plan Combo 9+1'!$A$2:$A$226,A1615)&gt;0,"Sí","No")</f>
        <v>No</v>
      </c>
      <c r="BB1615" s="22" t="str">
        <f aca="false">IF(AH1615="","No",IF(BA1615="Sí",IF((AO1615-AH1615)&gt;Resumen!$B$6,"Sí","No"),IF((AO1615-AH1615)&gt;=Resumen!$B$132,"Sí","No")))</f>
        <v>No</v>
      </c>
      <c r="BC1615" s="22" t="str">
        <f aca="false">IF(AND(N1615="Sí",AL1615="Sí",AI1615=0),"Sí","No")</f>
        <v>No</v>
      </c>
      <c r="BD1615" s="22" t="str">
        <f aca="false">IF(COUNTIF('Plan 9+1 (con Pehuamar)'!$A$2:$A$227,A1615)&gt;0,"Sí","No")</f>
        <v>No</v>
      </c>
    </row>
    <row r="1616" customFormat="false" ht="15" hidden="false" customHeight="true" outlineLevel="0" collapsed="false">
      <c r="A1616" s="6" t="n">
        <v>202651</v>
      </c>
      <c r="B1616" s="6" t="n">
        <v>11</v>
      </c>
      <c r="C1616" s="6" t="n">
        <v>1102</v>
      </c>
      <c r="D1616" s="6" t="s">
        <v>254</v>
      </c>
      <c r="E1616" s="6" t="s">
        <v>1783</v>
      </c>
      <c r="F1616" s="6" t="s">
        <v>273</v>
      </c>
      <c r="G1616" s="6" t="s">
        <v>130</v>
      </c>
      <c r="H1616" s="6" t="s">
        <v>1715</v>
      </c>
      <c r="I1616" s="27" t="n">
        <v>10</v>
      </c>
      <c r="J1616" s="27" t="n">
        <v>6</v>
      </c>
      <c r="K1616" s="27" t="n">
        <v>6</v>
      </c>
      <c r="L1616" s="28" t="n">
        <f aca="false">I1616+J1616</f>
        <v>16</v>
      </c>
      <c r="M1616" s="28" t="n">
        <f aca="false">L1616+K1616</f>
        <v>22</v>
      </c>
      <c r="N1616" s="22" t="str">
        <f aca="false">IF(I1616&gt;0,"Sí","No")</f>
        <v>Sí</v>
      </c>
      <c r="O1616" s="22" t="str">
        <f aca="false">IF(J1616&gt;0,"Sí","No")</f>
        <v>Sí</v>
      </c>
      <c r="P1616" s="22" t="str">
        <f aca="false">IF(K1616&gt;0,"Sí","No")</f>
        <v>Sí</v>
      </c>
      <c r="Q1616" s="22" t="str">
        <f aca="false">IF(OR(I1616&gt;0,J1616&gt;0),"Sí","No")</f>
        <v>Sí</v>
      </c>
      <c r="R1616" s="27" t="n">
        <v>1750</v>
      </c>
      <c r="S1616" s="27" t="n">
        <v>2500</v>
      </c>
      <c r="T1616" s="27" t="n">
        <v>1085</v>
      </c>
      <c r="U1616" s="27" t="n">
        <v>2000</v>
      </c>
      <c r="V1616" s="27" t="n">
        <v>3500</v>
      </c>
      <c r="W1616" s="12" t="n">
        <f aca="false">IF(AND(I1616&gt;0,R1616&gt;0),(S1616-R1616)/R1616,"")</f>
        <v>0.428571428571429</v>
      </c>
      <c r="X1616" s="12" t="n">
        <f aca="false">IF(AND(J1616&gt;0,T1616&gt;0),(U1616-T1616)/T1616,"")</f>
        <v>0.84331797235023</v>
      </c>
      <c r="Y1616" s="12" t="n">
        <f aca="false">IF(AND(K1616&gt;0,V1616&gt;0),(V1616-Resumen!$B$7)/Resumen!$B$7,"")</f>
        <v>0.4</v>
      </c>
      <c r="Z1616" s="28" t="n">
        <f aca="false">IF(AND(K1616&gt;0,I1616&gt;0,V1616&gt;0,S1616&gt;0),V1616-S1616,"")</f>
        <v>1000</v>
      </c>
      <c r="AA1616" s="12" t="n">
        <f aca="false">IF(Z1616&lt;&gt;"",Z1616/S1616,"")</f>
        <v>0.4</v>
      </c>
      <c r="AB1616" s="28" t="n">
        <f aca="false">IF(AND(K1616&gt;0,J1616&gt;0,V1616&gt;0,U1616&gt;0),V1616-U1616,"")</f>
        <v>1500</v>
      </c>
      <c r="AC1616" s="12" t="n">
        <f aca="false">IF(AB1616&lt;&gt;"",AB1616/U1616,"")</f>
        <v>0.75</v>
      </c>
      <c r="AD1616" s="27" t="n">
        <v>2</v>
      </c>
      <c r="AE1616" s="27" t="n">
        <v>5</v>
      </c>
      <c r="AF1616" s="27" t="n">
        <v>3</v>
      </c>
      <c r="AG1616" s="28" t="n">
        <f aca="false">AD1616+AE1616+AF1616</f>
        <v>10</v>
      </c>
      <c r="AH1616" s="12" t="n">
        <f aca="false">IF(AG1616&gt;0,AD1616/AG1616,"")</f>
        <v>0.2</v>
      </c>
      <c r="AI1616" s="27" t="n">
        <v>0</v>
      </c>
      <c r="AJ1616" s="27" t="n">
        <v>0</v>
      </c>
      <c r="AK1616" s="27" t="n">
        <v>0</v>
      </c>
      <c r="AL1616" s="22" t="str">
        <f aca="false">IF(OR(AJ1616&gt;0,AK1616&gt;0),"Sí","No")</f>
        <v>No</v>
      </c>
      <c r="AM1616" s="6" t="s">
        <v>198</v>
      </c>
      <c r="AN1616" s="6" t="s">
        <v>198</v>
      </c>
      <c r="AO1616" s="12" t="n">
        <f aca="false">IF(M1616&gt;0,K1616/M1616,"")</f>
        <v>0.272727272727273</v>
      </c>
      <c r="AP1616" s="22" t="str">
        <f aca="false">IF(M1616&gt;=Resumen!$B$5,"Alto","Bajo")</f>
        <v>Bajo</v>
      </c>
      <c r="AQ1616" s="22" t="str">
        <f aca="false">IF(AO1616&gt;=Resumen!$B$28,"Alto","Bajo")</f>
        <v>Bajo</v>
      </c>
      <c r="AR1616" s="22" t="str">
        <f aca="false">AP1616&amp;" Potencial / "&amp;AQ1616&amp;" Share"</f>
        <v>Bajo Potencial / Bajo Share</v>
      </c>
      <c r="AS1616" s="22" t="str">
        <f aca="false">IF(Q1616="Sí",IF(AO1616&gt;=Resumen!$B$29,"Alto","Bajo"),"")</f>
        <v>Bajo</v>
      </c>
      <c r="AT1616" s="22" t="str">
        <f aca="false">IF(AS1616&lt;&gt;"",AP1616&amp;" Potencial / "&amp;AS1616&amp;" Share","")</f>
        <v>Bajo Potencial / Bajo Share</v>
      </c>
      <c r="AU1616" s="22" t="str">
        <f aca="false">IF(AH1616="","Sin dato",IF(AH1616-AO1616&gt;Resumen!$B$6,"Sobre-exhibido",IF(AO1616-AH1616&gt;Resumen!$B$6,"Sub-exhibido","En línea")))</f>
        <v>Sub-exhibido</v>
      </c>
      <c r="AV1616" s="22" t="n">
        <f aca="false">IF(AT1616="","",IF(AT1616="Alto Potencial / Bajo Share",1,IF(AT1616="Alto Potencial / Alto Share",2,IF(AT1616="Bajo Potencial / Alto Share",3,4))))</f>
        <v>4</v>
      </c>
      <c r="AW1616" s="22" t="str">
        <f aca="false">IF(Q1616="No","Sin competencia directa",IF(AV1616=1,"1 - Foco Conquista (Alto Pot / Bajo Share)",IF(AV1616=2,"2 - Foco Defensa (Alto Pot / Alto Share)",IF(AV1616=3,"3 - Monitoreo (Bajo Pot / Alto Share)","4 - Baja Prioridad (Bajo Pot / Bajo Share)"))))</f>
        <v>4 - Baja Prioridad (Bajo Pot / Bajo Share)</v>
      </c>
      <c r="AX1616" s="12" t="str">
        <f aca="false">IF(OR(IFERROR(AND(W1616&lt;&gt;"",Y1616&lt;&gt;"",Y1616-W1616&gt;Resumen!$B$8),FALSE()),IFERROR(AND(X1616&lt;&gt;"",Y1616&lt;&gt;"",Y1616-X1616&gt;Resumen!$B$8),FALSE())),MAX(IF(IFERROR(AND(W1616&lt;&gt;"",Y1616&lt;&gt;"",Y1616-W1616&gt;Resumen!$B$8),FALSE()),Y1616-W1616,0),IF(IFERROR(AND(X1616&lt;&gt;"",Y1616&lt;&gt;"",Y1616-X1616&gt;Resumen!$B$8),FALSE()),Y1616-X1616,0)),"")</f>
        <v/>
      </c>
      <c r="AY1616" s="22" t="str">
        <f aca="false">IF(OR(IFERROR(AND(W1616&lt;&gt;"",Y1616&lt;&gt;"",Y1616-W1616&gt;Resumen!$B$8),FALSE()),IFERROR(AND(X1616&lt;&gt;"",Y1616&lt;&gt;"",Y1616-X1616&gt;Resumen!$B$8),FALSE())),TRIM("Lays tiene mayor markup que "&amp;IF(IFERROR(AND(W1616&lt;&gt;"",Y1616&lt;&gt;"",Y1616-W1616&gt;Resumen!$B$8),FALSE()),"Quento ","")&amp;IF(IFERROR(AND(X1616&lt;&gt;"",Y1616&lt;&gt;"",Y1616-X1616&gt;Resumen!$B$8),FALSE()),"Julicroc ","")&amp;"en este PDV"),"")</f>
        <v/>
      </c>
      <c r="AZ1616" s="22" t="str">
        <f aca="false">IF(COUNTIF('Plan Pehuamar - Lista'!$A$2:$A$167,A1616)&gt;0,"Sí","No")</f>
        <v>No</v>
      </c>
      <c r="BA1616" s="22" t="str">
        <f aca="false">IF(COUNTIF('Plan Combo 9+1'!$A$2:$A$226,A1616)&gt;0,"Sí","No")</f>
        <v>No</v>
      </c>
      <c r="BB1616" s="22" t="str">
        <f aca="false">IF(AH1616="","No",IF(BA1616="Sí",IF((AO1616-AH1616)&gt;Resumen!$B$6,"Sí","No"),IF((AO1616-AH1616)&gt;=Resumen!$B$132,"Sí","No")))</f>
        <v>No</v>
      </c>
      <c r="BC1616" s="22" t="str">
        <f aca="false">IF(AND(N1616="Sí",AL1616="Sí",AI1616=0),"Sí","No")</f>
        <v>No</v>
      </c>
      <c r="BD1616" s="22" t="str">
        <f aca="false">IF(COUNTIF('Plan 9+1 (con Pehuamar)'!$A$2:$A$227,A1616)&gt;0,"Sí","No")</f>
        <v>No</v>
      </c>
    </row>
    <row r="1617" customFormat="false" ht="15" hidden="false" customHeight="true" outlineLevel="0" collapsed="false">
      <c r="A1617" s="6" t="n">
        <v>202703</v>
      </c>
      <c r="B1617" s="6" t="n">
        <v>11</v>
      </c>
      <c r="C1617" s="6" t="n">
        <v>1102</v>
      </c>
      <c r="D1617" s="6" t="s">
        <v>254</v>
      </c>
      <c r="E1617" s="6" t="s">
        <v>1784</v>
      </c>
      <c r="F1617" s="6" t="s">
        <v>201</v>
      </c>
      <c r="G1617" s="6" t="s">
        <v>130</v>
      </c>
      <c r="H1617" s="6" t="s">
        <v>1715</v>
      </c>
      <c r="I1617" s="27" t="n">
        <v>15</v>
      </c>
      <c r="J1617" s="27" t="n">
        <v>25</v>
      </c>
      <c r="K1617" s="27" t="n">
        <v>25</v>
      </c>
      <c r="L1617" s="28" t="n">
        <f aca="false">I1617+J1617</f>
        <v>40</v>
      </c>
      <c r="M1617" s="28" t="n">
        <f aca="false">L1617+K1617</f>
        <v>65</v>
      </c>
      <c r="N1617" s="22" t="str">
        <f aca="false">IF(I1617&gt;0,"Sí","No")</f>
        <v>Sí</v>
      </c>
      <c r="O1617" s="22" t="str">
        <f aca="false">IF(J1617&gt;0,"Sí","No")</f>
        <v>Sí</v>
      </c>
      <c r="P1617" s="22" t="str">
        <f aca="false">IF(K1617&gt;0,"Sí","No")</f>
        <v>Sí</v>
      </c>
      <c r="Q1617" s="22" t="str">
        <f aca="false">IF(OR(I1617&gt;0,J1617&gt;0),"Sí","No")</f>
        <v>Sí</v>
      </c>
      <c r="R1617" s="27" t="n">
        <v>2285</v>
      </c>
      <c r="S1617" s="27" t="n">
        <v>3100</v>
      </c>
      <c r="T1617" s="27" t="n">
        <v>1200</v>
      </c>
      <c r="U1617" s="27" t="n">
        <v>2300</v>
      </c>
      <c r="V1617" s="27" t="n">
        <v>3500</v>
      </c>
      <c r="W1617" s="12" t="n">
        <f aca="false">IF(AND(I1617&gt;0,R1617&gt;0),(S1617-R1617)/R1617,"")</f>
        <v>0.356673960612691</v>
      </c>
      <c r="X1617" s="12" t="n">
        <f aca="false">IF(AND(J1617&gt;0,T1617&gt;0),(U1617-T1617)/T1617,"")</f>
        <v>0.916666666666667</v>
      </c>
      <c r="Y1617" s="12" t="n">
        <f aca="false">IF(AND(K1617&gt;0,V1617&gt;0),(V1617-Resumen!$B$7)/Resumen!$B$7,"")</f>
        <v>0.4</v>
      </c>
      <c r="Z1617" s="28" t="n">
        <f aca="false">IF(AND(K1617&gt;0,I1617&gt;0,V1617&gt;0,S1617&gt;0),V1617-S1617,"")</f>
        <v>400</v>
      </c>
      <c r="AA1617" s="12" t="n">
        <f aca="false">IF(Z1617&lt;&gt;"",Z1617/S1617,"")</f>
        <v>0.129032258064516</v>
      </c>
      <c r="AB1617" s="28" t="n">
        <f aca="false">IF(AND(K1617&gt;0,J1617&gt;0,V1617&gt;0,U1617&gt;0),V1617-U1617,"")</f>
        <v>1200</v>
      </c>
      <c r="AC1617" s="12" t="n">
        <f aca="false">IF(AB1617&lt;&gt;"",AB1617/U1617,"")</f>
        <v>0.521739130434783</v>
      </c>
      <c r="AD1617" s="27" t="n">
        <v>6</v>
      </c>
      <c r="AE1617" s="27" t="n">
        <v>5</v>
      </c>
      <c r="AF1617" s="27" t="n">
        <v>5</v>
      </c>
      <c r="AG1617" s="28" t="n">
        <f aca="false">AD1617+AE1617+AF1617</f>
        <v>16</v>
      </c>
      <c r="AH1617" s="12" t="n">
        <f aca="false">IF(AG1617&gt;0,AD1617/AG1617,"")</f>
        <v>0.375</v>
      </c>
      <c r="AI1617" s="27" t="n">
        <v>1</v>
      </c>
      <c r="AJ1617" s="27" t="n">
        <v>0</v>
      </c>
      <c r="AK1617" s="27" t="n">
        <v>1</v>
      </c>
      <c r="AL1617" s="22" t="str">
        <f aca="false">IF(OR(AJ1617&gt;0,AK1617&gt;0),"Sí","No")</f>
        <v>Sí</v>
      </c>
      <c r="AM1617" s="6" t="s">
        <v>397</v>
      </c>
      <c r="AN1617" s="6" t="s">
        <v>397</v>
      </c>
      <c r="AO1617" s="12" t="n">
        <f aca="false">IF(M1617&gt;0,K1617/M1617,"")</f>
        <v>0.384615384615385</v>
      </c>
      <c r="AP1617" s="22" t="str">
        <f aca="false">IF(M1617&gt;=Resumen!$B$5,"Alto","Bajo")</f>
        <v>Alto</v>
      </c>
      <c r="AQ1617" s="22" t="str">
        <f aca="false">IF(AO1617&gt;=Resumen!$B$28,"Alto","Bajo")</f>
        <v>Bajo</v>
      </c>
      <c r="AR1617" s="22" t="str">
        <f aca="false">AP1617&amp;" Potencial / "&amp;AQ1617&amp;" Share"</f>
        <v>Alto Potencial / Bajo Share</v>
      </c>
      <c r="AS1617" s="22" t="str">
        <f aca="false">IF(Q1617="Sí",IF(AO1617&gt;=Resumen!$B$29,"Alto","Bajo"),"")</f>
        <v>Bajo</v>
      </c>
      <c r="AT1617" s="22" t="str">
        <f aca="false">IF(AS1617&lt;&gt;"",AP1617&amp;" Potencial / "&amp;AS1617&amp;" Share","")</f>
        <v>Alto Potencial / Bajo Share</v>
      </c>
      <c r="AU1617" s="22" t="str">
        <f aca="false">IF(AH1617="","Sin dato",IF(AH1617-AO1617&gt;Resumen!$B$6,"Sobre-exhibido",IF(AO1617-AH1617&gt;Resumen!$B$6,"Sub-exhibido","En línea")))</f>
        <v>En línea</v>
      </c>
      <c r="AV1617" s="22" t="n">
        <f aca="false">IF(AT1617="","",IF(AT1617="Alto Potencial / Bajo Share",1,IF(AT1617="Alto Potencial / Alto Share",2,IF(AT1617="Bajo Potencial / Alto Share",3,4))))</f>
        <v>1</v>
      </c>
      <c r="AW1617" s="22" t="str">
        <f aca="false">IF(Q1617="No","Sin competencia directa",IF(AV1617=1,"1 - Foco Conquista (Alto Pot / Bajo Share)",IF(AV1617=2,"2 - Foco Defensa (Alto Pot / Alto Share)",IF(AV1617=3,"3 - Monitoreo (Bajo Pot / Alto Share)","4 - Baja Prioridad (Bajo Pot / Bajo Share)"))))</f>
        <v>1 - Foco Conquista (Alto Pot / Bajo Share)</v>
      </c>
      <c r="AX1617" s="12" t="n">
        <f aca="false">IF(OR(IFERROR(AND(W1617&lt;&gt;"",Y1617&lt;&gt;"",Y1617-W1617&gt;Resumen!$B$8),FALSE()),IFERROR(AND(X1617&lt;&gt;"",Y1617&lt;&gt;"",Y1617-X1617&gt;Resumen!$B$8),FALSE())),MAX(IF(IFERROR(AND(W1617&lt;&gt;"",Y1617&lt;&gt;"",Y1617-W1617&gt;Resumen!$B$8),FALSE()),Y1617-W1617,0),IF(IFERROR(AND(X1617&lt;&gt;"",Y1617&lt;&gt;"",Y1617-X1617&gt;Resumen!$B$8),FALSE()),Y1617-X1617,0)),"")</f>
        <v>0.0433260393873086</v>
      </c>
      <c r="AY1617" s="22" t="str">
        <f aca="false">IF(OR(IFERROR(AND(W1617&lt;&gt;"",Y1617&lt;&gt;"",Y1617-W1617&gt;Resumen!$B$8),FALSE()),IFERROR(AND(X1617&lt;&gt;"",Y1617&lt;&gt;"",Y1617-X1617&gt;Resumen!$B$8),FALSE())),TRIM("Lays tiene mayor markup que "&amp;IF(IFERROR(AND(W1617&lt;&gt;"",Y1617&lt;&gt;"",Y1617-W1617&gt;Resumen!$B$8),FALSE()),"Quento ","")&amp;IF(IFERROR(AND(X1617&lt;&gt;"",Y1617&lt;&gt;"",Y1617-X1617&gt;Resumen!$B$8),FALSE()),"Julicroc ","")&amp;"en este PDV"),"")</f>
        <v>Lays tiene mayor markup que Quento en este PDV</v>
      </c>
      <c r="AZ1617" s="22" t="str">
        <f aca="false">IF(COUNTIF('Plan Pehuamar - Lista'!$A$2:$A$167,A1617)&gt;0,"Sí","No")</f>
        <v>No</v>
      </c>
      <c r="BA1617" s="22" t="str">
        <f aca="false">IF(COUNTIF('Plan Combo 9+1'!$A$2:$A$226,A1617)&gt;0,"Sí","No")</f>
        <v>No</v>
      </c>
      <c r="BB1617" s="22" t="str">
        <f aca="false">IF(AH1617="","No",IF(BA1617="Sí",IF((AO1617-AH1617)&gt;Resumen!$B$6,"Sí","No"),IF((AO1617-AH1617)&gt;=Resumen!$B$132,"Sí","No")))</f>
        <v>No</v>
      </c>
      <c r="BC1617" s="22" t="str">
        <f aca="false">IF(AND(N1617="Sí",AL1617="Sí",AI1617=0),"Sí","No")</f>
        <v>No</v>
      </c>
      <c r="BD1617" s="22" t="str">
        <f aca="false">IF(COUNTIF('Plan 9+1 (con Pehuamar)'!$A$2:$A$227,A1617)&gt;0,"Sí","No")</f>
        <v>No</v>
      </c>
    </row>
    <row r="1618" customFormat="false" ht="15" hidden="false" customHeight="true" outlineLevel="0" collapsed="false">
      <c r="A1618" s="6" t="n">
        <v>202716</v>
      </c>
      <c r="B1618" s="6" t="n">
        <v>11</v>
      </c>
      <c r="C1618" s="6" t="n">
        <v>1102</v>
      </c>
      <c r="D1618" s="6" t="s">
        <v>254</v>
      </c>
      <c r="E1618" s="6" t="s">
        <v>1785</v>
      </c>
      <c r="F1618" s="6" t="s">
        <v>201</v>
      </c>
      <c r="G1618" s="6" t="s">
        <v>130</v>
      </c>
      <c r="H1618" s="6" t="s">
        <v>1715</v>
      </c>
      <c r="I1618" s="27" t="n">
        <v>0</v>
      </c>
      <c r="J1618" s="27" t="n">
        <v>0</v>
      </c>
      <c r="K1618" s="27" t="n">
        <v>0.4</v>
      </c>
      <c r="L1618" s="28" t="n">
        <f aca="false">I1618+J1618</f>
        <v>0</v>
      </c>
      <c r="M1618" s="28" t="n">
        <f aca="false">L1618+K1618</f>
        <v>0.4</v>
      </c>
      <c r="N1618" s="22" t="str">
        <f aca="false">IF(I1618&gt;0,"Sí","No")</f>
        <v>No</v>
      </c>
      <c r="O1618" s="22" t="str">
        <f aca="false">IF(J1618&gt;0,"Sí","No")</f>
        <v>No</v>
      </c>
      <c r="P1618" s="22" t="str">
        <f aca="false">IF(K1618&gt;0,"Sí","No")</f>
        <v>Sí</v>
      </c>
      <c r="Q1618" s="22" t="str">
        <f aca="false">IF(OR(I1618&gt;0,J1618&gt;0),"Sí","No")</f>
        <v>No</v>
      </c>
      <c r="R1618" s="27"/>
      <c r="S1618" s="27"/>
      <c r="T1618" s="27"/>
      <c r="U1618" s="27"/>
      <c r="V1618" s="27"/>
      <c r="W1618" s="12" t="str">
        <f aca="false">IF(AND(I1618&gt;0,R1618&gt;0),(S1618-R1618)/R1618,"")</f>
        <v/>
      </c>
      <c r="X1618" s="12" t="str">
        <f aca="false">IF(AND(J1618&gt;0,T1618&gt;0),(U1618-T1618)/T1618,"")</f>
        <v/>
      </c>
      <c r="Y1618" s="12" t="str">
        <f aca="false">IF(AND(K1618&gt;0,V1618&gt;0),(V1618-Resumen!$B$7)/Resumen!$B$7,"")</f>
        <v/>
      </c>
      <c r="Z1618" s="28" t="str">
        <f aca="false">IF(AND(K1618&gt;0,I1618&gt;0,V1618&gt;0,S1618&gt;0),V1618-S1618,"")</f>
        <v/>
      </c>
      <c r="AA1618" s="12" t="str">
        <f aca="false">IF(Z1618&lt;&gt;"",Z1618/S1618,"")</f>
        <v/>
      </c>
      <c r="AB1618" s="28" t="str">
        <f aca="false">IF(AND(K1618&gt;0,J1618&gt;0,V1618&gt;0,U1618&gt;0),V1618-U1618,"")</f>
        <v/>
      </c>
      <c r="AC1618" s="12" t="str">
        <f aca="false">IF(AB1618&lt;&gt;"",AB1618/U1618,"")</f>
        <v/>
      </c>
      <c r="AD1618" s="27" t="n">
        <v>0</v>
      </c>
      <c r="AE1618" s="27" t="n">
        <v>0</v>
      </c>
      <c r="AF1618" s="27" t="n">
        <v>0</v>
      </c>
      <c r="AG1618" s="28" t="n">
        <f aca="false">AD1618+AE1618+AF1618</f>
        <v>0</v>
      </c>
      <c r="AH1618" s="12" t="str">
        <f aca="false">IF(AG1618&gt;0,AD1618/AG1618,"")</f>
        <v/>
      </c>
      <c r="AI1618" s="27" t="n">
        <v>0</v>
      </c>
      <c r="AJ1618" s="27" t="n">
        <v>0</v>
      </c>
      <c r="AK1618" s="27" t="n">
        <v>0</v>
      </c>
      <c r="AL1618" s="22" t="str">
        <f aca="false">IF(OR(AJ1618&gt;0,AK1618&gt;0),"Sí","No")</f>
        <v>No</v>
      </c>
      <c r="AM1618" s="6"/>
      <c r="AN1618" s="6"/>
      <c r="AO1618" s="12" t="n">
        <f aca="false">IF(M1618&gt;0,K1618/M1618,"")</f>
        <v>1</v>
      </c>
      <c r="AP1618" s="22" t="str">
        <f aca="false">IF(M1618&gt;=Resumen!$B$5,"Alto","Bajo")</f>
        <v>Bajo</v>
      </c>
      <c r="AQ1618" s="22" t="str">
        <f aca="false">IF(AO1618&gt;=Resumen!$B$28,"Alto","Bajo")</f>
        <v>Alto</v>
      </c>
      <c r="AR1618" s="22" t="str">
        <f aca="false">AP1618&amp;" Potencial / "&amp;AQ1618&amp;" Share"</f>
        <v>Bajo Potencial / Alto Share</v>
      </c>
      <c r="AS1618" s="22" t="str">
        <f aca="false">IF(Q1618="Sí",IF(AO1618&gt;=Resumen!$B$29,"Alto","Bajo"),"")</f>
        <v/>
      </c>
      <c r="AT1618" s="22" t="str">
        <f aca="false">IF(AS1618&lt;&gt;"",AP1618&amp;" Potencial / "&amp;AS1618&amp;" Share","")</f>
        <v/>
      </c>
      <c r="AU1618" s="22" t="str">
        <f aca="false">IF(AH1618="","Sin dato",IF(AH1618-AO1618&gt;Resumen!$B$6,"Sobre-exhibido",IF(AO1618-AH1618&gt;Resumen!$B$6,"Sub-exhibido","En línea")))</f>
        <v>Sin dato</v>
      </c>
      <c r="AV1618" s="22" t="str">
        <f aca="false">IF(AT1618="","",IF(AT1618="Alto Potencial / Bajo Share",1,IF(AT1618="Alto Potencial / Alto Share",2,IF(AT1618="Bajo Potencial / Alto Share",3,4))))</f>
        <v/>
      </c>
      <c r="AW1618" s="22" t="str">
        <f aca="false">IF(Q1618="No","Sin competencia directa",IF(AV1618=1,"1 - Foco Conquista (Alto Pot / Bajo Share)",IF(AV1618=2,"2 - Foco Defensa (Alto Pot / Alto Share)",IF(AV1618=3,"3 - Monitoreo (Bajo Pot / Alto Share)","4 - Baja Prioridad (Bajo Pot / Bajo Share)"))))</f>
        <v>Sin competencia directa</v>
      </c>
      <c r="AX1618" s="12" t="str">
        <f aca="false">IF(OR(IFERROR(AND(W1618&lt;&gt;"",Y1618&lt;&gt;"",Y1618-W1618&gt;Resumen!$B$8),FALSE()),IFERROR(AND(X1618&lt;&gt;"",Y1618&lt;&gt;"",Y1618-X1618&gt;Resumen!$B$8),FALSE())),MAX(IF(IFERROR(AND(W1618&lt;&gt;"",Y1618&lt;&gt;"",Y1618-W1618&gt;Resumen!$B$8),FALSE()),Y1618-W1618,0),IF(IFERROR(AND(X1618&lt;&gt;"",Y1618&lt;&gt;"",Y1618-X1618&gt;Resumen!$B$8),FALSE()),Y1618-X1618,0)),"")</f>
        <v/>
      </c>
      <c r="AY1618" s="22" t="str">
        <f aca="false">IF(OR(IFERROR(AND(W1618&lt;&gt;"",Y1618&lt;&gt;"",Y1618-W1618&gt;Resumen!$B$8),FALSE()),IFERROR(AND(X1618&lt;&gt;"",Y1618&lt;&gt;"",Y1618-X1618&gt;Resumen!$B$8),FALSE())),TRIM("Lays tiene mayor markup que "&amp;IF(IFERROR(AND(W1618&lt;&gt;"",Y1618&lt;&gt;"",Y1618-W1618&gt;Resumen!$B$8),FALSE()),"Quento ","")&amp;IF(IFERROR(AND(X1618&lt;&gt;"",Y1618&lt;&gt;"",Y1618-X1618&gt;Resumen!$B$8),FALSE()),"Julicroc ","")&amp;"en este PDV"),"")</f>
        <v/>
      </c>
      <c r="AZ1618" s="22" t="str">
        <f aca="false">IF(COUNTIF('Plan Pehuamar - Lista'!$A$2:$A$167,A1618)&gt;0,"Sí","No")</f>
        <v>No</v>
      </c>
      <c r="BA1618" s="22" t="str">
        <f aca="false">IF(COUNTIF('Plan Combo 9+1'!$A$2:$A$226,A1618)&gt;0,"Sí","No")</f>
        <v>No</v>
      </c>
      <c r="BB1618" s="22" t="str">
        <f aca="false">IF(AH1618="","No",IF(BA1618="Sí",IF((AO1618-AH1618)&gt;Resumen!$B$6,"Sí","No"),IF((AO1618-AH1618)&gt;=Resumen!$B$132,"Sí","No")))</f>
        <v>No</v>
      </c>
      <c r="BC1618" s="22" t="str">
        <f aca="false">IF(AND(N1618="Sí",AL1618="Sí",AI1618=0),"Sí","No")</f>
        <v>No</v>
      </c>
      <c r="BD1618" s="22" t="str">
        <f aca="false">IF(COUNTIF('Plan 9+1 (con Pehuamar)'!$A$2:$A$227,A1618)&gt;0,"Sí","No")</f>
        <v>No</v>
      </c>
    </row>
    <row r="1619" customFormat="false" ht="15" hidden="false" customHeight="true" outlineLevel="0" collapsed="false">
      <c r="A1619" s="6" t="n">
        <v>200054</v>
      </c>
      <c r="B1619" s="6" t="n">
        <v>11</v>
      </c>
      <c r="C1619" s="6" t="n">
        <v>1103</v>
      </c>
      <c r="D1619" s="6" t="s">
        <v>315</v>
      </c>
      <c r="E1619" s="6" t="s">
        <v>1786</v>
      </c>
      <c r="F1619" s="6" t="s">
        <v>196</v>
      </c>
      <c r="G1619" s="6" t="s">
        <v>130</v>
      </c>
      <c r="H1619" s="6" t="s">
        <v>1715</v>
      </c>
      <c r="I1619" s="27" t="n">
        <v>0</v>
      </c>
      <c r="J1619" s="27" t="n">
        <v>0</v>
      </c>
      <c r="K1619" s="27" t="n">
        <v>0.5</v>
      </c>
      <c r="L1619" s="28" t="n">
        <f aca="false">I1619+J1619</f>
        <v>0</v>
      </c>
      <c r="M1619" s="28" t="n">
        <f aca="false">L1619+K1619</f>
        <v>0.5</v>
      </c>
      <c r="N1619" s="22" t="str">
        <f aca="false">IF(I1619&gt;0,"Sí","No")</f>
        <v>No</v>
      </c>
      <c r="O1619" s="22" t="str">
        <f aca="false">IF(J1619&gt;0,"Sí","No")</f>
        <v>No</v>
      </c>
      <c r="P1619" s="22" t="str">
        <f aca="false">IF(K1619&gt;0,"Sí","No")</f>
        <v>Sí</v>
      </c>
      <c r="Q1619" s="22" t="str">
        <f aca="false">IF(OR(I1619&gt;0,J1619&gt;0),"Sí","No")</f>
        <v>No</v>
      </c>
      <c r="R1619" s="27"/>
      <c r="S1619" s="27"/>
      <c r="T1619" s="27"/>
      <c r="U1619" s="27"/>
      <c r="V1619" s="27"/>
      <c r="W1619" s="12" t="str">
        <f aca="false">IF(AND(I1619&gt;0,R1619&gt;0),(S1619-R1619)/R1619,"")</f>
        <v/>
      </c>
      <c r="X1619" s="12" t="str">
        <f aca="false">IF(AND(J1619&gt;0,T1619&gt;0),(U1619-T1619)/T1619,"")</f>
        <v/>
      </c>
      <c r="Y1619" s="12" t="str">
        <f aca="false">IF(AND(K1619&gt;0,V1619&gt;0),(V1619-Resumen!$B$7)/Resumen!$B$7,"")</f>
        <v/>
      </c>
      <c r="Z1619" s="28" t="str">
        <f aca="false">IF(AND(K1619&gt;0,I1619&gt;0,V1619&gt;0,S1619&gt;0),V1619-S1619,"")</f>
        <v/>
      </c>
      <c r="AA1619" s="12" t="str">
        <f aca="false">IF(Z1619&lt;&gt;"",Z1619/S1619,"")</f>
        <v/>
      </c>
      <c r="AB1619" s="28" t="str">
        <f aca="false">IF(AND(K1619&gt;0,J1619&gt;0,V1619&gt;0,U1619&gt;0),V1619-U1619,"")</f>
        <v/>
      </c>
      <c r="AC1619" s="12" t="str">
        <f aca="false">IF(AB1619&lt;&gt;"",AB1619/U1619,"")</f>
        <v/>
      </c>
      <c r="AD1619" s="27" t="n">
        <v>0</v>
      </c>
      <c r="AE1619" s="27" t="n">
        <v>0</v>
      </c>
      <c r="AF1619" s="27" t="n">
        <v>0</v>
      </c>
      <c r="AG1619" s="28" t="n">
        <f aca="false">AD1619+AE1619+AF1619</f>
        <v>0</v>
      </c>
      <c r="AH1619" s="12" t="str">
        <f aca="false">IF(AG1619&gt;0,AD1619/AG1619,"")</f>
        <v/>
      </c>
      <c r="AI1619" s="27" t="n">
        <v>0</v>
      </c>
      <c r="AJ1619" s="27" t="n">
        <v>0</v>
      </c>
      <c r="AK1619" s="27" t="n">
        <v>0</v>
      </c>
      <c r="AL1619" s="22" t="str">
        <f aca="false">IF(OR(AJ1619&gt;0,AK1619&gt;0),"Sí","No")</f>
        <v>No</v>
      </c>
      <c r="AM1619" s="6"/>
      <c r="AN1619" s="6"/>
      <c r="AO1619" s="12" t="n">
        <f aca="false">IF(M1619&gt;0,K1619/M1619,"")</f>
        <v>1</v>
      </c>
      <c r="AP1619" s="22" t="str">
        <f aca="false">IF(M1619&gt;=Resumen!$B$5,"Alto","Bajo")</f>
        <v>Bajo</v>
      </c>
      <c r="AQ1619" s="22" t="str">
        <f aca="false">IF(AO1619&gt;=Resumen!$B$28,"Alto","Bajo")</f>
        <v>Alto</v>
      </c>
      <c r="AR1619" s="22" t="str">
        <f aca="false">AP1619&amp;" Potencial / "&amp;AQ1619&amp;" Share"</f>
        <v>Bajo Potencial / Alto Share</v>
      </c>
      <c r="AS1619" s="22" t="str">
        <f aca="false">IF(Q1619="Sí",IF(AO1619&gt;=Resumen!$B$29,"Alto","Bajo"),"")</f>
        <v/>
      </c>
      <c r="AT1619" s="22" t="str">
        <f aca="false">IF(AS1619&lt;&gt;"",AP1619&amp;" Potencial / "&amp;AS1619&amp;" Share","")</f>
        <v/>
      </c>
      <c r="AU1619" s="22" t="str">
        <f aca="false">IF(AH1619="","Sin dato",IF(AH1619-AO1619&gt;Resumen!$B$6,"Sobre-exhibido",IF(AO1619-AH1619&gt;Resumen!$B$6,"Sub-exhibido","En línea")))</f>
        <v>Sin dato</v>
      </c>
      <c r="AV1619" s="22" t="str">
        <f aca="false">IF(AT1619="","",IF(AT1619="Alto Potencial / Bajo Share",1,IF(AT1619="Alto Potencial / Alto Share",2,IF(AT1619="Bajo Potencial / Alto Share",3,4))))</f>
        <v/>
      </c>
      <c r="AW1619" s="22" t="str">
        <f aca="false">IF(Q1619="No","Sin competencia directa",IF(AV1619=1,"1 - Foco Conquista (Alto Pot / Bajo Share)",IF(AV1619=2,"2 - Foco Defensa (Alto Pot / Alto Share)",IF(AV1619=3,"3 - Monitoreo (Bajo Pot / Alto Share)","4 - Baja Prioridad (Bajo Pot / Bajo Share)"))))</f>
        <v>Sin competencia directa</v>
      </c>
      <c r="AX1619" s="12" t="str">
        <f aca="false">IF(OR(IFERROR(AND(W1619&lt;&gt;"",Y1619&lt;&gt;"",Y1619-W1619&gt;Resumen!$B$8),FALSE()),IFERROR(AND(X1619&lt;&gt;"",Y1619&lt;&gt;"",Y1619-X1619&gt;Resumen!$B$8),FALSE())),MAX(IF(IFERROR(AND(W1619&lt;&gt;"",Y1619&lt;&gt;"",Y1619-W1619&gt;Resumen!$B$8),FALSE()),Y1619-W1619,0),IF(IFERROR(AND(X1619&lt;&gt;"",Y1619&lt;&gt;"",Y1619-X1619&gt;Resumen!$B$8),FALSE()),Y1619-X1619,0)),"")</f>
        <v/>
      </c>
      <c r="AY1619" s="22" t="str">
        <f aca="false">IF(OR(IFERROR(AND(W1619&lt;&gt;"",Y1619&lt;&gt;"",Y1619-W1619&gt;Resumen!$B$8),FALSE()),IFERROR(AND(X1619&lt;&gt;"",Y1619&lt;&gt;"",Y1619-X1619&gt;Resumen!$B$8),FALSE())),TRIM("Lays tiene mayor markup que "&amp;IF(IFERROR(AND(W1619&lt;&gt;"",Y1619&lt;&gt;"",Y1619-W1619&gt;Resumen!$B$8),FALSE()),"Quento ","")&amp;IF(IFERROR(AND(X1619&lt;&gt;"",Y1619&lt;&gt;"",Y1619-X1619&gt;Resumen!$B$8),FALSE()),"Julicroc ","")&amp;"en este PDV"),"")</f>
        <v/>
      </c>
      <c r="AZ1619" s="22" t="str">
        <f aca="false">IF(COUNTIF('Plan Pehuamar - Lista'!$A$2:$A$167,A1619)&gt;0,"Sí","No")</f>
        <v>No</v>
      </c>
      <c r="BA1619" s="22" t="str">
        <f aca="false">IF(COUNTIF('Plan Combo 9+1'!$A$2:$A$226,A1619)&gt;0,"Sí","No")</f>
        <v>No</v>
      </c>
      <c r="BB1619" s="22" t="str">
        <f aca="false">IF(AH1619="","No",IF(BA1619="Sí",IF((AO1619-AH1619)&gt;Resumen!$B$6,"Sí","No"),IF((AO1619-AH1619)&gt;=Resumen!$B$132,"Sí","No")))</f>
        <v>No</v>
      </c>
      <c r="BC1619" s="22" t="str">
        <f aca="false">IF(AND(N1619="Sí",AL1619="Sí",AI1619=0),"Sí","No")</f>
        <v>No</v>
      </c>
      <c r="BD1619" s="22" t="str">
        <f aca="false">IF(COUNTIF('Plan 9+1 (con Pehuamar)'!$A$2:$A$227,A1619)&gt;0,"Sí","No")</f>
        <v>No</v>
      </c>
    </row>
    <row r="1620" customFormat="false" ht="15" hidden="false" customHeight="true" outlineLevel="0" collapsed="false">
      <c r="A1620" s="6" t="n">
        <v>200133</v>
      </c>
      <c r="B1620" s="6" t="n">
        <v>11</v>
      </c>
      <c r="C1620" s="6" t="n">
        <v>1103</v>
      </c>
      <c r="D1620" s="6" t="s">
        <v>315</v>
      </c>
      <c r="E1620" s="6" t="s">
        <v>1787</v>
      </c>
      <c r="F1620" s="6" t="s">
        <v>196</v>
      </c>
      <c r="G1620" s="6" t="s">
        <v>130</v>
      </c>
      <c r="H1620" s="6" t="s">
        <v>1715</v>
      </c>
      <c r="I1620" s="27" t="n">
        <v>3</v>
      </c>
      <c r="J1620" s="27" t="n">
        <v>6</v>
      </c>
      <c r="K1620" s="27" t="n">
        <v>3</v>
      </c>
      <c r="L1620" s="28" t="n">
        <f aca="false">I1620+J1620</f>
        <v>9</v>
      </c>
      <c r="M1620" s="28" t="n">
        <f aca="false">L1620+K1620</f>
        <v>12</v>
      </c>
      <c r="N1620" s="22" t="str">
        <f aca="false">IF(I1620&gt;0,"Sí","No")</f>
        <v>Sí</v>
      </c>
      <c r="O1620" s="22" t="str">
        <f aca="false">IF(J1620&gt;0,"Sí","No")</f>
        <v>Sí</v>
      </c>
      <c r="P1620" s="22" t="str">
        <f aca="false">IF(K1620&gt;0,"Sí","No")</f>
        <v>Sí</v>
      </c>
      <c r="Q1620" s="22" t="str">
        <f aca="false">IF(OR(I1620&gt;0,J1620&gt;0),"Sí","No")</f>
        <v>Sí</v>
      </c>
      <c r="R1620" s="27" t="n">
        <v>2100</v>
      </c>
      <c r="S1620" s="27" t="n">
        <v>3000</v>
      </c>
      <c r="T1620" s="27" t="n">
        <v>1085</v>
      </c>
      <c r="U1620" s="27" t="n">
        <v>2000</v>
      </c>
      <c r="V1620" s="27" t="n">
        <v>3500</v>
      </c>
      <c r="W1620" s="12" t="n">
        <f aca="false">IF(AND(I1620&gt;0,R1620&gt;0),(S1620-R1620)/R1620,"")</f>
        <v>0.428571428571429</v>
      </c>
      <c r="X1620" s="12" t="n">
        <f aca="false">IF(AND(J1620&gt;0,T1620&gt;0),(U1620-T1620)/T1620,"")</f>
        <v>0.84331797235023</v>
      </c>
      <c r="Y1620" s="12" t="n">
        <f aca="false">IF(AND(K1620&gt;0,V1620&gt;0),(V1620-Resumen!$B$7)/Resumen!$B$7,"")</f>
        <v>0.4</v>
      </c>
      <c r="Z1620" s="28" t="n">
        <f aca="false">IF(AND(K1620&gt;0,I1620&gt;0,V1620&gt;0,S1620&gt;0),V1620-S1620,"")</f>
        <v>500</v>
      </c>
      <c r="AA1620" s="12" t="n">
        <f aca="false">IF(Z1620&lt;&gt;"",Z1620/S1620,"")</f>
        <v>0.166666666666667</v>
      </c>
      <c r="AB1620" s="28" t="n">
        <f aca="false">IF(AND(K1620&gt;0,J1620&gt;0,V1620&gt;0,U1620&gt;0),V1620-U1620,"")</f>
        <v>1500</v>
      </c>
      <c r="AC1620" s="12" t="n">
        <f aca="false">IF(AB1620&lt;&gt;"",AB1620/U1620,"")</f>
        <v>0.75</v>
      </c>
      <c r="AD1620" s="27" t="n">
        <v>1</v>
      </c>
      <c r="AE1620" s="27" t="n">
        <v>3</v>
      </c>
      <c r="AF1620" s="27" t="n">
        <v>3</v>
      </c>
      <c r="AG1620" s="28" t="n">
        <f aca="false">AD1620+AE1620+AF1620</f>
        <v>7</v>
      </c>
      <c r="AH1620" s="12" t="n">
        <f aca="false">IF(AG1620&gt;0,AD1620/AG1620,"")</f>
        <v>0.142857142857143</v>
      </c>
      <c r="AI1620" s="27" t="n">
        <v>1</v>
      </c>
      <c r="AJ1620" s="27" t="n">
        <v>0</v>
      </c>
      <c r="AK1620" s="27" t="n">
        <v>0</v>
      </c>
      <c r="AL1620" s="22" t="str">
        <f aca="false">IF(OR(AJ1620&gt;0,AK1620&gt;0),"Sí","No")</f>
        <v>No</v>
      </c>
      <c r="AM1620" s="6" t="s">
        <v>198</v>
      </c>
      <c r="AN1620" s="6" t="s">
        <v>198</v>
      </c>
      <c r="AO1620" s="12" t="n">
        <f aca="false">IF(M1620&gt;0,K1620/M1620,"")</f>
        <v>0.25</v>
      </c>
      <c r="AP1620" s="22" t="str">
        <f aca="false">IF(M1620&gt;=Resumen!$B$5,"Alto","Bajo")</f>
        <v>Bajo</v>
      </c>
      <c r="AQ1620" s="22" t="str">
        <f aca="false">IF(AO1620&gt;=Resumen!$B$28,"Alto","Bajo")</f>
        <v>Bajo</v>
      </c>
      <c r="AR1620" s="22" t="str">
        <f aca="false">AP1620&amp;" Potencial / "&amp;AQ1620&amp;" Share"</f>
        <v>Bajo Potencial / Bajo Share</v>
      </c>
      <c r="AS1620" s="22" t="str">
        <f aca="false">IF(Q1620="Sí",IF(AO1620&gt;=Resumen!$B$29,"Alto","Bajo"),"")</f>
        <v>Bajo</v>
      </c>
      <c r="AT1620" s="22" t="str">
        <f aca="false">IF(AS1620&lt;&gt;"",AP1620&amp;" Potencial / "&amp;AS1620&amp;" Share","")</f>
        <v>Bajo Potencial / Bajo Share</v>
      </c>
      <c r="AU1620" s="22" t="str">
        <f aca="false">IF(AH1620="","Sin dato",IF(AH1620-AO1620&gt;Resumen!$B$6,"Sobre-exhibido",IF(AO1620-AH1620&gt;Resumen!$B$6,"Sub-exhibido","En línea")))</f>
        <v>Sub-exhibido</v>
      </c>
      <c r="AV1620" s="22" t="n">
        <f aca="false">IF(AT1620="","",IF(AT1620="Alto Potencial / Bajo Share",1,IF(AT1620="Alto Potencial / Alto Share",2,IF(AT1620="Bajo Potencial / Alto Share",3,4))))</f>
        <v>4</v>
      </c>
      <c r="AW1620" s="22" t="str">
        <f aca="false">IF(Q1620="No","Sin competencia directa",IF(AV1620=1,"1 - Foco Conquista (Alto Pot / Bajo Share)",IF(AV1620=2,"2 - Foco Defensa (Alto Pot / Alto Share)",IF(AV1620=3,"3 - Monitoreo (Bajo Pot / Alto Share)","4 - Baja Prioridad (Bajo Pot / Bajo Share)"))))</f>
        <v>4 - Baja Prioridad (Bajo Pot / Bajo Share)</v>
      </c>
      <c r="AX1620" s="12" t="str">
        <f aca="false">IF(OR(IFERROR(AND(W1620&lt;&gt;"",Y1620&lt;&gt;"",Y1620-W1620&gt;Resumen!$B$8),FALSE()),IFERROR(AND(X1620&lt;&gt;"",Y1620&lt;&gt;"",Y1620-X1620&gt;Resumen!$B$8),FALSE())),MAX(IF(IFERROR(AND(W1620&lt;&gt;"",Y1620&lt;&gt;"",Y1620-W1620&gt;Resumen!$B$8),FALSE()),Y1620-W1620,0),IF(IFERROR(AND(X1620&lt;&gt;"",Y1620&lt;&gt;"",Y1620-X1620&gt;Resumen!$B$8),FALSE()),Y1620-X1620,0)),"")</f>
        <v/>
      </c>
      <c r="AY1620" s="22" t="str">
        <f aca="false">IF(OR(IFERROR(AND(W1620&lt;&gt;"",Y1620&lt;&gt;"",Y1620-W1620&gt;Resumen!$B$8),FALSE()),IFERROR(AND(X1620&lt;&gt;"",Y1620&lt;&gt;"",Y1620-X1620&gt;Resumen!$B$8),FALSE())),TRIM("Lays tiene mayor markup que "&amp;IF(IFERROR(AND(W1620&lt;&gt;"",Y1620&lt;&gt;"",Y1620-W1620&gt;Resumen!$B$8),FALSE()),"Quento ","")&amp;IF(IFERROR(AND(X1620&lt;&gt;"",Y1620&lt;&gt;"",Y1620-X1620&gt;Resumen!$B$8),FALSE()),"Julicroc ","")&amp;"en este PDV"),"")</f>
        <v/>
      </c>
      <c r="AZ1620" s="22" t="str">
        <f aca="false">IF(COUNTIF('Plan Pehuamar - Lista'!$A$2:$A$167,A1620)&gt;0,"Sí","No")</f>
        <v>No</v>
      </c>
      <c r="BA1620" s="22" t="str">
        <f aca="false">IF(COUNTIF('Plan Combo 9+1'!$A$2:$A$226,A1620)&gt;0,"Sí","No")</f>
        <v>No</v>
      </c>
      <c r="BB1620" s="22" t="str">
        <f aca="false">IF(AH1620="","No",IF(BA1620="Sí",IF((AO1620-AH1620)&gt;Resumen!$B$6,"Sí","No"),IF((AO1620-AH1620)&gt;=Resumen!$B$132,"Sí","No")))</f>
        <v>No</v>
      </c>
      <c r="BC1620" s="22" t="str">
        <f aca="false">IF(AND(N1620="Sí",AL1620="Sí",AI1620=0),"Sí","No")</f>
        <v>No</v>
      </c>
      <c r="BD1620" s="22" t="str">
        <f aca="false">IF(COUNTIF('Plan 9+1 (con Pehuamar)'!$A$2:$A$227,A1620)&gt;0,"Sí","No")</f>
        <v>No</v>
      </c>
    </row>
    <row r="1621" customFormat="false" ht="15" hidden="false" customHeight="true" outlineLevel="0" collapsed="false">
      <c r="A1621" s="6" t="n">
        <v>200148</v>
      </c>
      <c r="B1621" s="6" t="n">
        <v>11</v>
      </c>
      <c r="C1621" s="6" t="n">
        <v>1103</v>
      </c>
      <c r="D1621" s="6" t="s">
        <v>315</v>
      </c>
      <c r="E1621" s="6" t="s">
        <v>1788</v>
      </c>
      <c r="F1621" s="6" t="s">
        <v>196</v>
      </c>
      <c r="G1621" s="6" t="s">
        <v>130</v>
      </c>
      <c r="H1621" s="6" t="s">
        <v>1715</v>
      </c>
      <c r="I1621" s="27" t="n">
        <v>0</v>
      </c>
      <c r="J1621" s="27" t="n">
        <v>0</v>
      </c>
      <c r="K1621" s="27" t="n">
        <v>0.6</v>
      </c>
      <c r="L1621" s="28" t="n">
        <f aca="false">I1621+J1621</f>
        <v>0</v>
      </c>
      <c r="M1621" s="28" t="n">
        <f aca="false">L1621+K1621</f>
        <v>0.6</v>
      </c>
      <c r="N1621" s="22" t="str">
        <f aca="false">IF(I1621&gt;0,"Sí","No")</f>
        <v>No</v>
      </c>
      <c r="O1621" s="22" t="str">
        <f aca="false">IF(J1621&gt;0,"Sí","No")</f>
        <v>No</v>
      </c>
      <c r="P1621" s="22" t="str">
        <f aca="false">IF(K1621&gt;0,"Sí","No")</f>
        <v>Sí</v>
      </c>
      <c r="Q1621" s="22" t="str">
        <f aca="false">IF(OR(I1621&gt;0,J1621&gt;0),"Sí","No")</f>
        <v>No</v>
      </c>
      <c r="R1621" s="27"/>
      <c r="S1621" s="27"/>
      <c r="T1621" s="27"/>
      <c r="U1621" s="27"/>
      <c r="V1621" s="27"/>
      <c r="W1621" s="12" t="str">
        <f aca="false">IF(AND(I1621&gt;0,R1621&gt;0),(S1621-R1621)/R1621,"")</f>
        <v/>
      </c>
      <c r="X1621" s="12" t="str">
        <f aca="false">IF(AND(J1621&gt;0,T1621&gt;0),(U1621-T1621)/T1621,"")</f>
        <v/>
      </c>
      <c r="Y1621" s="12" t="str">
        <f aca="false">IF(AND(K1621&gt;0,V1621&gt;0),(V1621-Resumen!$B$7)/Resumen!$B$7,"")</f>
        <v/>
      </c>
      <c r="Z1621" s="28" t="str">
        <f aca="false">IF(AND(K1621&gt;0,I1621&gt;0,V1621&gt;0,S1621&gt;0),V1621-S1621,"")</f>
        <v/>
      </c>
      <c r="AA1621" s="12" t="str">
        <f aca="false">IF(Z1621&lt;&gt;"",Z1621/S1621,"")</f>
        <v/>
      </c>
      <c r="AB1621" s="28" t="str">
        <f aca="false">IF(AND(K1621&gt;0,J1621&gt;0,V1621&gt;0,U1621&gt;0),V1621-U1621,"")</f>
        <v/>
      </c>
      <c r="AC1621" s="12" t="str">
        <f aca="false">IF(AB1621&lt;&gt;"",AB1621/U1621,"")</f>
        <v/>
      </c>
      <c r="AD1621" s="27" t="n">
        <v>0</v>
      </c>
      <c r="AE1621" s="27" t="n">
        <v>0</v>
      </c>
      <c r="AF1621" s="27" t="n">
        <v>0</v>
      </c>
      <c r="AG1621" s="28" t="n">
        <f aca="false">AD1621+AE1621+AF1621</f>
        <v>0</v>
      </c>
      <c r="AH1621" s="12" t="str">
        <f aca="false">IF(AG1621&gt;0,AD1621/AG1621,"")</f>
        <v/>
      </c>
      <c r="AI1621" s="27" t="n">
        <v>0</v>
      </c>
      <c r="AJ1621" s="27" t="n">
        <v>0</v>
      </c>
      <c r="AK1621" s="27" t="n">
        <v>0</v>
      </c>
      <c r="AL1621" s="22" t="str">
        <f aca="false">IF(OR(AJ1621&gt;0,AK1621&gt;0),"Sí","No")</f>
        <v>No</v>
      </c>
      <c r="AM1621" s="6"/>
      <c r="AN1621" s="6"/>
      <c r="AO1621" s="12" t="n">
        <f aca="false">IF(M1621&gt;0,K1621/M1621,"")</f>
        <v>1</v>
      </c>
      <c r="AP1621" s="22" t="str">
        <f aca="false">IF(M1621&gt;=Resumen!$B$5,"Alto","Bajo")</f>
        <v>Bajo</v>
      </c>
      <c r="AQ1621" s="22" t="str">
        <f aca="false">IF(AO1621&gt;=Resumen!$B$28,"Alto","Bajo")</f>
        <v>Alto</v>
      </c>
      <c r="AR1621" s="22" t="str">
        <f aca="false">AP1621&amp;" Potencial / "&amp;AQ1621&amp;" Share"</f>
        <v>Bajo Potencial / Alto Share</v>
      </c>
      <c r="AS1621" s="22" t="str">
        <f aca="false">IF(Q1621="Sí",IF(AO1621&gt;=Resumen!$B$29,"Alto","Bajo"),"")</f>
        <v/>
      </c>
      <c r="AT1621" s="22" t="str">
        <f aca="false">IF(AS1621&lt;&gt;"",AP1621&amp;" Potencial / "&amp;AS1621&amp;" Share","")</f>
        <v/>
      </c>
      <c r="AU1621" s="22" t="str">
        <f aca="false">IF(AH1621="","Sin dato",IF(AH1621-AO1621&gt;Resumen!$B$6,"Sobre-exhibido",IF(AO1621-AH1621&gt;Resumen!$B$6,"Sub-exhibido","En línea")))</f>
        <v>Sin dato</v>
      </c>
      <c r="AV1621" s="22" t="str">
        <f aca="false">IF(AT1621="","",IF(AT1621="Alto Potencial / Bajo Share",1,IF(AT1621="Alto Potencial / Alto Share",2,IF(AT1621="Bajo Potencial / Alto Share",3,4))))</f>
        <v/>
      </c>
      <c r="AW1621" s="22" t="str">
        <f aca="false">IF(Q1621="No","Sin competencia directa",IF(AV1621=1,"1 - Foco Conquista (Alto Pot / Bajo Share)",IF(AV1621=2,"2 - Foco Defensa (Alto Pot / Alto Share)",IF(AV1621=3,"3 - Monitoreo (Bajo Pot / Alto Share)","4 - Baja Prioridad (Bajo Pot / Bajo Share)"))))</f>
        <v>Sin competencia directa</v>
      </c>
      <c r="AX1621" s="12" t="str">
        <f aca="false">IF(OR(IFERROR(AND(W1621&lt;&gt;"",Y1621&lt;&gt;"",Y1621-W1621&gt;Resumen!$B$8),FALSE()),IFERROR(AND(X1621&lt;&gt;"",Y1621&lt;&gt;"",Y1621-X1621&gt;Resumen!$B$8),FALSE())),MAX(IF(IFERROR(AND(W1621&lt;&gt;"",Y1621&lt;&gt;"",Y1621-W1621&gt;Resumen!$B$8),FALSE()),Y1621-W1621,0),IF(IFERROR(AND(X1621&lt;&gt;"",Y1621&lt;&gt;"",Y1621-X1621&gt;Resumen!$B$8),FALSE()),Y1621-X1621,0)),"")</f>
        <v/>
      </c>
      <c r="AY1621" s="22" t="str">
        <f aca="false">IF(OR(IFERROR(AND(W1621&lt;&gt;"",Y1621&lt;&gt;"",Y1621-W1621&gt;Resumen!$B$8),FALSE()),IFERROR(AND(X1621&lt;&gt;"",Y1621&lt;&gt;"",Y1621-X1621&gt;Resumen!$B$8),FALSE())),TRIM("Lays tiene mayor markup que "&amp;IF(IFERROR(AND(W1621&lt;&gt;"",Y1621&lt;&gt;"",Y1621-W1621&gt;Resumen!$B$8),FALSE()),"Quento ","")&amp;IF(IFERROR(AND(X1621&lt;&gt;"",Y1621&lt;&gt;"",Y1621-X1621&gt;Resumen!$B$8),FALSE()),"Julicroc ","")&amp;"en este PDV"),"")</f>
        <v/>
      </c>
      <c r="AZ1621" s="22" t="str">
        <f aca="false">IF(COUNTIF('Plan Pehuamar - Lista'!$A$2:$A$167,A1621)&gt;0,"Sí","No")</f>
        <v>No</v>
      </c>
      <c r="BA1621" s="22" t="str">
        <f aca="false">IF(COUNTIF('Plan Combo 9+1'!$A$2:$A$226,A1621)&gt;0,"Sí","No")</f>
        <v>No</v>
      </c>
      <c r="BB1621" s="22" t="str">
        <f aca="false">IF(AH1621="","No",IF(BA1621="Sí",IF((AO1621-AH1621)&gt;Resumen!$B$6,"Sí","No"),IF((AO1621-AH1621)&gt;=Resumen!$B$132,"Sí","No")))</f>
        <v>No</v>
      </c>
      <c r="BC1621" s="22" t="str">
        <f aca="false">IF(AND(N1621="Sí",AL1621="Sí",AI1621=0),"Sí","No")</f>
        <v>No</v>
      </c>
      <c r="BD1621" s="22" t="str">
        <f aca="false">IF(COUNTIF('Plan 9+1 (con Pehuamar)'!$A$2:$A$227,A1621)&gt;0,"Sí","No")</f>
        <v>No</v>
      </c>
    </row>
    <row r="1622" customFormat="false" ht="15" hidden="false" customHeight="true" outlineLevel="0" collapsed="false">
      <c r="A1622" s="6" t="n">
        <v>200150</v>
      </c>
      <c r="B1622" s="6" t="n">
        <v>11</v>
      </c>
      <c r="C1622" s="6" t="n">
        <v>1103</v>
      </c>
      <c r="D1622" s="6" t="s">
        <v>315</v>
      </c>
      <c r="E1622" s="6" t="s">
        <v>1789</v>
      </c>
      <c r="F1622" s="6" t="s">
        <v>206</v>
      </c>
      <c r="G1622" s="6" t="s">
        <v>130</v>
      </c>
      <c r="H1622" s="6" t="s">
        <v>1715</v>
      </c>
      <c r="I1622" s="27" t="n">
        <v>10</v>
      </c>
      <c r="J1622" s="27" t="n">
        <v>10</v>
      </c>
      <c r="K1622" s="27" t="n">
        <v>8</v>
      </c>
      <c r="L1622" s="28" t="n">
        <f aca="false">I1622+J1622</f>
        <v>20</v>
      </c>
      <c r="M1622" s="28" t="n">
        <f aca="false">L1622+K1622</f>
        <v>28</v>
      </c>
      <c r="N1622" s="22" t="str">
        <f aca="false">IF(I1622&gt;0,"Sí","No")</f>
        <v>Sí</v>
      </c>
      <c r="O1622" s="22" t="str">
        <f aca="false">IF(J1622&gt;0,"Sí","No")</f>
        <v>Sí</v>
      </c>
      <c r="P1622" s="22" t="str">
        <f aca="false">IF(K1622&gt;0,"Sí","No")</f>
        <v>Sí</v>
      </c>
      <c r="Q1622" s="22" t="str">
        <f aca="false">IF(OR(I1622&gt;0,J1622&gt;0),"Sí","No")</f>
        <v>Sí</v>
      </c>
      <c r="R1622" s="27" t="n">
        <v>1750</v>
      </c>
      <c r="S1622" s="27" t="n">
        <v>2500</v>
      </c>
      <c r="T1622" s="27" t="n">
        <v>1200</v>
      </c>
      <c r="U1622" s="27" t="n">
        <v>2000</v>
      </c>
      <c r="V1622" s="27" t="n">
        <v>3500</v>
      </c>
      <c r="W1622" s="12" t="n">
        <f aca="false">IF(AND(I1622&gt;0,R1622&gt;0),(S1622-R1622)/R1622,"")</f>
        <v>0.428571428571429</v>
      </c>
      <c r="X1622" s="12" t="n">
        <f aca="false">IF(AND(J1622&gt;0,T1622&gt;0),(U1622-T1622)/T1622,"")</f>
        <v>0.666666666666667</v>
      </c>
      <c r="Y1622" s="12" t="n">
        <f aca="false">IF(AND(K1622&gt;0,V1622&gt;0),(V1622-Resumen!$B$7)/Resumen!$B$7,"")</f>
        <v>0.4</v>
      </c>
      <c r="Z1622" s="28" t="n">
        <f aca="false">IF(AND(K1622&gt;0,I1622&gt;0,V1622&gt;0,S1622&gt;0),V1622-S1622,"")</f>
        <v>1000</v>
      </c>
      <c r="AA1622" s="12" t="n">
        <f aca="false">IF(Z1622&lt;&gt;"",Z1622/S1622,"")</f>
        <v>0.4</v>
      </c>
      <c r="AB1622" s="28" t="n">
        <f aca="false">IF(AND(K1622&gt;0,J1622&gt;0,V1622&gt;0,U1622&gt;0),V1622-U1622,"")</f>
        <v>1500</v>
      </c>
      <c r="AC1622" s="12" t="n">
        <f aca="false">IF(AB1622&lt;&gt;"",AB1622/U1622,"")</f>
        <v>0.75</v>
      </c>
      <c r="AD1622" s="27" t="n">
        <v>4</v>
      </c>
      <c r="AE1622" s="27" t="n">
        <v>5</v>
      </c>
      <c r="AF1622" s="27" t="n">
        <v>5</v>
      </c>
      <c r="AG1622" s="28" t="n">
        <f aca="false">AD1622+AE1622+AF1622</f>
        <v>14</v>
      </c>
      <c r="AH1622" s="12" t="n">
        <f aca="false">IF(AG1622&gt;0,AD1622/AG1622,"")</f>
        <v>0.285714285714286</v>
      </c>
      <c r="AI1622" s="27" t="n">
        <v>1</v>
      </c>
      <c r="AJ1622" s="27" t="n">
        <v>0</v>
      </c>
      <c r="AK1622" s="27" t="n">
        <v>1</v>
      </c>
      <c r="AL1622" s="22" t="str">
        <f aca="false">IF(OR(AJ1622&gt;0,AK1622&gt;0),"Sí","No")</f>
        <v>Sí</v>
      </c>
      <c r="AM1622" s="6" t="s">
        <v>198</v>
      </c>
      <c r="AN1622" s="6" t="s">
        <v>397</v>
      </c>
      <c r="AO1622" s="12" t="n">
        <f aca="false">IF(M1622&gt;0,K1622/M1622,"")</f>
        <v>0.285714285714286</v>
      </c>
      <c r="AP1622" s="22" t="str">
        <f aca="false">IF(M1622&gt;=Resumen!$B$5,"Alto","Bajo")</f>
        <v>Bajo</v>
      </c>
      <c r="AQ1622" s="22" t="str">
        <f aca="false">IF(AO1622&gt;=Resumen!$B$28,"Alto","Bajo")</f>
        <v>Bajo</v>
      </c>
      <c r="AR1622" s="22" t="str">
        <f aca="false">AP1622&amp;" Potencial / "&amp;AQ1622&amp;" Share"</f>
        <v>Bajo Potencial / Bajo Share</v>
      </c>
      <c r="AS1622" s="22" t="str">
        <f aca="false">IF(Q1622="Sí",IF(AO1622&gt;=Resumen!$B$29,"Alto","Bajo"),"")</f>
        <v>Bajo</v>
      </c>
      <c r="AT1622" s="22" t="str">
        <f aca="false">IF(AS1622&lt;&gt;"",AP1622&amp;" Potencial / "&amp;AS1622&amp;" Share","")</f>
        <v>Bajo Potencial / Bajo Share</v>
      </c>
      <c r="AU1622" s="22" t="str">
        <f aca="false">IF(AH1622="","Sin dato",IF(AH1622-AO1622&gt;Resumen!$B$6,"Sobre-exhibido",IF(AO1622-AH1622&gt;Resumen!$B$6,"Sub-exhibido","En línea")))</f>
        <v>En línea</v>
      </c>
      <c r="AV1622" s="22" t="n">
        <f aca="false">IF(AT1622="","",IF(AT1622="Alto Potencial / Bajo Share",1,IF(AT1622="Alto Potencial / Alto Share",2,IF(AT1622="Bajo Potencial / Alto Share",3,4))))</f>
        <v>4</v>
      </c>
      <c r="AW1622" s="22" t="str">
        <f aca="false">IF(Q1622="No","Sin competencia directa",IF(AV1622=1,"1 - Foco Conquista (Alto Pot / Bajo Share)",IF(AV1622=2,"2 - Foco Defensa (Alto Pot / Alto Share)",IF(AV1622=3,"3 - Monitoreo (Bajo Pot / Alto Share)","4 - Baja Prioridad (Bajo Pot / Bajo Share)"))))</f>
        <v>4 - Baja Prioridad (Bajo Pot / Bajo Share)</v>
      </c>
      <c r="AX1622" s="12" t="str">
        <f aca="false">IF(OR(IFERROR(AND(W1622&lt;&gt;"",Y1622&lt;&gt;"",Y1622-W1622&gt;Resumen!$B$8),FALSE()),IFERROR(AND(X1622&lt;&gt;"",Y1622&lt;&gt;"",Y1622-X1622&gt;Resumen!$B$8),FALSE())),MAX(IF(IFERROR(AND(W1622&lt;&gt;"",Y1622&lt;&gt;"",Y1622-W1622&gt;Resumen!$B$8),FALSE()),Y1622-W1622,0),IF(IFERROR(AND(X1622&lt;&gt;"",Y1622&lt;&gt;"",Y1622-X1622&gt;Resumen!$B$8),FALSE()),Y1622-X1622,0)),"")</f>
        <v/>
      </c>
      <c r="AY1622" s="22" t="str">
        <f aca="false">IF(OR(IFERROR(AND(W1622&lt;&gt;"",Y1622&lt;&gt;"",Y1622-W1622&gt;Resumen!$B$8),FALSE()),IFERROR(AND(X1622&lt;&gt;"",Y1622&lt;&gt;"",Y1622-X1622&gt;Resumen!$B$8),FALSE())),TRIM("Lays tiene mayor markup que "&amp;IF(IFERROR(AND(W1622&lt;&gt;"",Y1622&lt;&gt;"",Y1622-W1622&gt;Resumen!$B$8),FALSE()),"Quento ","")&amp;IF(IFERROR(AND(X1622&lt;&gt;"",Y1622&lt;&gt;"",Y1622-X1622&gt;Resumen!$B$8),FALSE()),"Julicroc ","")&amp;"en este PDV"),"")</f>
        <v/>
      </c>
      <c r="AZ1622" s="22" t="str">
        <f aca="false">IF(COUNTIF('Plan Pehuamar - Lista'!$A$2:$A$167,A1622)&gt;0,"Sí","No")</f>
        <v>No</v>
      </c>
      <c r="BA1622" s="22" t="str">
        <f aca="false">IF(COUNTIF('Plan Combo 9+1'!$A$2:$A$226,A1622)&gt;0,"Sí","No")</f>
        <v>No</v>
      </c>
      <c r="BB1622" s="22" t="str">
        <f aca="false">IF(AH1622="","No",IF(BA1622="Sí",IF((AO1622-AH1622)&gt;Resumen!$B$6,"Sí","No"),IF((AO1622-AH1622)&gt;=Resumen!$B$132,"Sí","No")))</f>
        <v>No</v>
      </c>
      <c r="BC1622" s="22" t="str">
        <f aca="false">IF(AND(N1622="Sí",AL1622="Sí",AI1622=0),"Sí","No")</f>
        <v>No</v>
      </c>
      <c r="BD1622" s="22" t="str">
        <f aca="false">IF(COUNTIF('Plan 9+1 (con Pehuamar)'!$A$2:$A$227,A1622)&gt;0,"Sí","No")</f>
        <v>No</v>
      </c>
    </row>
    <row r="1623" customFormat="false" ht="15" hidden="false" customHeight="true" outlineLevel="0" collapsed="false">
      <c r="A1623" s="6" t="n">
        <v>200179</v>
      </c>
      <c r="B1623" s="6" t="n">
        <v>11</v>
      </c>
      <c r="C1623" s="6" t="n">
        <v>1103</v>
      </c>
      <c r="D1623" s="6" t="s">
        <v>315</v>
      </c>
      <c r="E1623" s="6" t="s">
        <v>1790</v>
      </c>
      <c r="F1623" s="6" t="s">
        <v>196</v>
      </c>
      <c r="G1623" s="6" t="s">
        <v>130</v>
      </c>
      <c r="H1623" s="6" t="s">
        <v>1715</v>
      </c>
      <c r="I1623" s="27" t="n">
        <v>0</v>
      </c>
      <c r="J1623" s="27" t="n">
        <v>0</v>
      </c>
      <c r="K1623" s="27" t="n">
        <v>0.4</v>
      </c>
      <c r="L1623" s="28" t="n">
        <f aca="false">I1623+J1623</f>
        <v>0</v>
      </c>
      <c r="M1623" s="28" t="n">
        <f aca="false">L1623+K1623</f>
        <v>0.4</v>
      </c>
      <c r="N1623" s="22" t="str">
        <f aca="false">IF(I1623&gt;0,"Sí","No")</f>
        <v>No</v>
      </c>
      <c r="O1623" s="22" t="str">
        <f aca="false">IF(J1623&gt;0,"Sí","No")</f>
        <v>No</v>
      </c>
      <c r="P1623" s="22" t="str">
        <f aca="false">IF(K1623&gt;0,"Sí","No")</f>
        <v>Sí</v>
      </c>
      <c r="Q1623" s="22" t="str">
        <f aca="false">IF(OR(I1623&gt;0,J1623&gt;0),"Sí","No")</f>
        <v>No</v>
      </c>
      <c r="R1623" s="27"/>
      <c r="S1623" s="27"/>
      <c r="T1623" s="27"/>
      <c r="U1623" s="27"/>
      <c r="V1623" s="27"/>
      <c r="W1623" s="12" t="str">
        <f aca="false">IF(AND(I1623&gt;0,R1623&gt;0),(S1623-R1623)/R1623,"")</f>
        <v/>
      </c>
      <c r="X1623" s="12" t="str">
        <f aca="false">IF(AND(J1623&gt;0,T1623&gt;0),(U1623-T1623)/T1623,"")</f>
        <v/>
      </c>
      <c r="Y1623" s="12" t="str">
        <f aca="false">IF(AND(K1623&gt;0,V1623&gt;0),(V1623-Resumen!$B$7)/Resumen!$B$7,"")</f>
        <v/>
      </c>
      <c r="Z1623" s="28" t="str">
        <f aca="false">IF(AND(K1623&gt;0,I1623&gt;0,V1623&gt;0,S1623&gt;0),V1623-S1623,"")</f>
        <v/>
      </c>
      <c r="AA1623" s="12" t="str">
        <f aca="false">IF(Z1623&lt;&gt;"",Z1623/S1623,"")</f>
        <v/>
      </c>
      <c r="AB1623" s="28" t="str">
        <f aca="false">IF(AND(K1623&gt;0,J1623&gt;0,V1623&gt;0,U1623&gt;0),V1623-U1623,"")</f>
        <v/>
      </c>
      <c r="AC1623" s="12" t="str">
        <f aca="false">IF(AB1623&lt;&gt;"",AB1623/U1623,"")</f>
        <v/>
      </c>
      <c r="AD1623" s="27" t="n">
        <v>0</v>
      </c>
      <c r="AE1623" s="27" t="n">
        <v>0</v>
      </c>
      <c r="AF1623" s="27" t="n">
        <v>0</v>
      </c>
      <c r="AG1623" s="28" t="n">
        <f aca="false">AD1623+AE1623+AF1623</f>
        <v>0</v>
      </c>
      <c r="AH1623" s="12" t="str">
        <f aca="false">IF(AG1623&gt;0,AD1623/AG1623,"")</f>
        <v/>
      </c>
      <c r="AI1623" s="27" t="n">
        <v>0</v>
      </c>
      <c r="AJ1623" s="27" t="n">
        <v>0</v>
      </c>
      <c r="AK1623" s="27" t="n">
        <v>0</v>
      </c>
      <c r="AL1623" s="22" t="str">
        <f aca="false">IF(OR(AJ1623&gt;0,AK1623&gt;0),"Sí","No")</f>
        <v>No</v>
      </c>
      <c r="AM1623" s="6"/>
      <c r="AN1623" s="6"/>
      <c r="AO1623" s="12" t="n">
        <f aca="false">IF(M1623&gt;0,K1623/M1623,"")</f>
        <v>1</v>
      </c>
      <c r="AP1623" s="22" t="str">
        <f aca="false">IF(M1623&gt;=Resumen!$B$5,"Alto","Bajo")</f>
        <v>Bajo</v>
      </c>
      <c r="AQ1623" s="22" t="str">
        <f aca="false">IF(AO1623&gt;=Resumen!$B$28,"Alto","Bajo")</f>
        <v>Alto</v>
      </c>
      <c r="AR1623" s="22" t="str">
        <f aca="false">AP1623&amp;" Potencial / "&amp;AQ1623&amp;" Share"</f>
        <v>Bajo Potencial / Alto Share</v>
      </c>
      <c r="AS1623" s="22" t="str">
        <f aca="false">IF(Q1623="Sí",IF(AO1623&gt;=Resumen!$B$29,"Alto","Bajo"),"")</f>
        <v/>
      </c>
      <c r="AT1623" s="22" t="str">
        <f aca="false">IF(AS1623&lt;&gt;"",AP1623&amp;" Potencial / "&amp;AS1623&amp;" Share","")</f>
        <v/>
      </c>
      <c r="AU1623" s="22" t="str">
        <f aca="false">IF(AH1623="","Sin dato",IF(AH1623-AO1623&gt;Resumen!$B$6,"Sobre-exhibido",IF(AO1623-AH1623&gt;Resumen!$B$6,"Sub-exhibido","En línea")))</f>
        <v>Sin dato</v>
      </c>
      <c r="AV1623" s="22" t="str">
        <f aca="false">IF(AT1623="","",IF(AT1623="Alto Potencial / Bajo Share",1,IF(AT1623="Alto Potencial / Alto Share",2,IF(AT1623="Bajo Potencial / Alto Share",3,4))))</f>
        <v/>
      </c>
      <c r="AW1623" s="22" t="str">
        <f aca="false">IF(Q1623="No","Sin competencia directa",IF(AV1623=1,"1 - Foco Conquista (Alto Pot / Bajo Share)",IF(AV1623=2,"2 - Foco Defensa (Alto Pot / Alto Share)",IF(AV1623=3,"3 - Monitoreo (Bajo Pot / Alto Share)","4 - Baja Prioridad (Bajo Pot / Bajo Share)"))))</f>
        <v>Sin competencia directa</v>
      </c>
      <c r="AX1623" s="12" t="str">
        <f aca="false">IF(OR(IFERROR(AND(W1623&lt;&gt;"",Y1623&lt;&gt;"",Y1623-W1623&gt;Resumen!$B$8),FALSE()),IFERROR(AND(X1623&lt;&gt;"",Y1623&lt;&gt;"",Y1623-X1623&gt;Resumen!$B$8),FALSE())),MAX(IF(IFERROR(AND(W1623&lt;&gt;"",Y1623&lt;&gt;"",Y1623-W1623&gt;Resumen!$B$8),FALSE()),Y1623-W1623,0),IF(IFERROR(AND(X1623&lt;&gt;"",Y1623&lt;&gt;"",Y1623-X1623&gt;Resumen!$B$8),FALSE()),Y1623-X1623,0)),"")</f>
        <v/>
      </c>
      <c r="AY1623" s="22" t="str">
        <f aca="false">IF(OR(IFERROR(AND(W1623&lt;&gt;"",Y1623&lt;&gt;"",Y1623-W1623&gt;Resumen!$B$8),FALSE()),IFERROR(AND(X1623&lt;&gt;"",Y1623&lt;&gt;"",Y1623-X1623&gt;Resumen!$B$8),FALSE())),TRIM("Lays tiene mayor markup que "&amp;IF(IFERROR(AND(W1623&lt;&gt;"",Y1623&lt;&gt;"",Y1623-W1623&gt;Resumen!$B$8),FALSE()),"Quento ","")&amp;IF(IFERROR(AND(X1623&lt;&gt;"",Y1623&lt;&gt;"",Y1623-X1623&gt;Resumen!$B$8),FALSE()),"Julicroc ","")&amp;"en este PDV"),"")</f>
        <v/>
      </c>
      <c r="AZ1623" s="22" t="str">
        <f aca="false">IF(COUNTIF('Plan Pehuamar - Lista'!$A$2:$A$167,A1623)&gt;0,"Sí","No")</f>
        <v>No</v>
      </c>
      <c r="BA1623" s="22" t="str">
        <f aca="false">IF(COUNTIF('Plan Combo 9+1'!$A$2:$A$226,A1623)&gt;0,"Sí","No")</f>
        <v>No</v>
      </c>
      <c r="BB1623" s="22" t="str">
        <f aca="false">IF(AH1623="","No",IF(BA1623="Sí",IF((AO1623-AH1623)&gt;Resumen!$B$6,"Sí","No"),IF((AO1623-AH1623)&gt;=Resumen!$B$132,"Sí","No")))</f>
        <v>No</v>
      </c>
      <c r="BC1623" s="22" t="str">
        <f aca="false">IF(AND(N1623="Sí",AL1623="Sí",AI1623=0),"Sí","No")</f>
        <v>No</v>
      </c>
      <c r="BD1623" s="22" t="str">
        <f aca="false">IF(COUNTIF('Plan 9+1 (con Pehuamar)'!$A$2:$A$227,A1623)&gt;0,"Sí","No")</f>
        <v>No</v>
      </c>
    </row>
    <row r="1624" customFormat="false" ht="15" hidden="false" customHeight="true" outlineLevel="0" collapsed="false">
      <c r="A1624" s="6" t="n">
        <v>200245</v>
      </c>
      <c r="B1624" s="6" t="n">
        <v>11</v>
      </c>
      <c r="C1624" s="6" t="n">
        <v>1103</v>
      </c>
      <c r="D1624" s="6" t="s">
        <v>315</v>
      </c>
      <c r="E1624" s="6" t="s">
        <v>1791</v>
      </c>
      <c r="F1624" s="6" t="s">
        <v>206</v>
      </c>
      <c r="G1624" s="6" t="s">
        <v>130</v>
      </c>
      <c r="H1624" s="6" t="s">
        <v>1715</v>
      </c>
      <c r="I1624" s="27" t="n">
        <v>0</v>
      </c>
      <c r="J1624" s="27" t="n">
        <v>0</v>
      </c>
      <c r="K1624" s="27" t="n">
        <v>9.5</v>
      </c>
      <c r="L1624" s="28" t="n">
        <f aca="false">I1624+J1624</f>
        <v>0</v>
      </c>
      <c r="M1624" s="28" t="n">
        <f aca="false">L1624+K1624</f>
        <v>9.5</v>
      </c>
      <c r="N1624" s="22" t="str">
        <f aca="false">IF(I1624&gt;0,"Sí","No")</f>
        <v>No</v>
      </c>
      <c r="O1624" s="22" t="str">
        <f aca="false">IF(J1624&gt;0,"Sí","No")</f>
        <v>No</v>
      </c>
      <c r="P1624" s="22" t="str">
        <f aca="false">IF(K1624&gt;0,"Sí","No")</f>
        <v>Sí</v>
      </c>
      <c r="Q1624" s="22" t="str">
        <f aca="false">IF(OR(I1624&gt;0,J1624&gt;0),"Sí","No")</f>
        <v>No</v>
      </c>
      <c r="R1624" s="27"/>
      <c r="S1624" s="27"/>
      <c r="T1624" s="27"/>
      <c r="U1624" s="27"/>
      <c r="V1624" s="27"/>
      <c r="W1624" s="12" t="str">
        <f aca="false">IF(AND(I1624&gt;0,R1624&gt;0),(S1624-R1624)/R1624,"")</f>
        <v/>
      </c>
      <c r="X1624" s="12" t="str">
        <f aca="false">IF(AND(J1624&gt;0,T1624&gt;0),(U1624-T1624)/T1624,"")</f>
        <v/>
      </c>
      <c r="Y1624" s="12" t="str">
        <f aca="false">IF(AND(K1624&gt;0,V1624&gt;0),(V1624-Resumen!$B$7)/Resumen!$B$7,"")</f>
        <v/>
      </c>
      <c r="Z1624" s="28" t="str">
        <f aca="false">IF(AND(K1624&gt;0,I1624&gt;0,V1624&gt;0,S1624&gt;0),V1624-S1624,"")</f>
        <v/>
      </c>
      <c r="AA1624" s="12" t="str">
        <f aca="false">IF(Z1624&lt;&gt;"",Z1624/S1624,"")</f>
        <v/>
      </c>
      <c r="AB1624" s="28" t="str">
        <f aca="false">IF(AND(K1624&gt;0,J1624&gt;0,V1624&gt;0,U1624&gt;0),V1624-U1624,"")</f>
        <v/>
      </c>
      <c r="AC1624" s="12" t="str">
        <f aca="false">IF(AB1624&lt;&gt;"",AB1624/U1624,"")</f>
        <v/>
      </c>
      <c r="AD1624" s="27" t="n">
        <v>0</v>
      </c>
      <c r="AE1624" s="27" t="n">
        <v>0</v>
      </c>
      <c r="AF1624" s="27" t="n">
        <v>0</v>
      </c>
      <c r="AG1624" s="28" t="n">
        <f aca="false">AD1624+AE1624+AF1624</f>
        <v>0</v>
      </c>
      <c r="AH1624" s="12" t="str">
        <f aca="false">IF(AG1624&gt;0,AD1624/AG1624,"")</f>
        <v/>
      </c>
      <c r="AI1624" s="27" t="n">
        <v>0</v>
      </c>
      <c r="AJ1624" s="27" t="n">
        <v>0</v>
      </c>
      <c r="AK1624" s="27" t="n">
        <v>0</v>
      </c>
      <c r="AL1624" s="22" t="str">
        <f aca="false">IF(OR(AJ1624&gt;0,AK1624&gt;0),"Sí","No")</f>
        <v>No</v>
      </c>
      <c r="AM1624" s="6"/>
      <c r="AN1624" s="6"/>
      <c r="AO1624" s="12" t="n">
        <f aca="false">IF(M1624&gt;0,K1624/M1624,"")</f>
        <v>1</v>
      </c>
      <c r="AP1624" s="22" t="str">
        <f aca="false">IF(M1624&gt;=Resumen!$B$5,"Alto","Bajo")</f>
        <v>Bajo</v>
      </c>
      <c r="AQ1624" s="22" t="str">
        <f aca="false">IF(AO1624&gt;=Resumen!$B$28,"Alto","Bajo")</f>
        <v>Alto</v>
      </c>
      <c r="AR1624" s="22" t="str">
        <f aca="false">AP1624&amp;" Potencial / "&amp;AQ1624&amp;" Share"</f>
        <v>Bajo Potencial / Alto Share</v>
      </c>
      <c r="AS1624" s="22" t="str">
        <f aca="false">IF(Q1624="Sí",IF(AO1624&gt;=Resumen!$B$29,"Alto","Bajo"),"")</f>
        <v/>
      </c>
      <c r="AT1624" s="22" t="str">
        <f aca="false">IF(AS1624&lt;&gt;"",AP1624&amp;" Potencial / "&amp;AS1624&amp;" Share","")</f>
        <v/>
      </c>
      <c r="AU1624" s="22" t="str">
        <f aca="false">IF(AH1624="","Sin dato",IF(AH1624-AO1624&gt;Resumen!$B$6,"Sobre-exhibido",IF(AO1624-AH1624&gt;Resumen!$B$6,"Sub-exhibido","En línea")))</f>
        <v>Sin dato</v>
      </c>
      <c r="AV1624" s="22" t="str">
        <f aca="false">IF(AT1624="","",IF(AT1624="Alto Potencial / Bajo Share",1,IF(AT1624="Alto Potencial / Alto Share",2,IF(AT1624="Bajo Potencial / Alto Share",3,4))))</f>
        <v/>
      </c>
      <c r="AW1624" s="22" t="str">
        <f aca="false">IF(Q1624="No","Sin competencia directa",IF(AV1624=1,"1 - Foco Conquista (Alto Pot / Bajo Share)",IF(AV1624=2,"2 - Foco Defensa (Alto Pot / Alto Share)",IF(AV1624=3,"3 - Monitoreo (Bajo Pot / Alto Share)","4 - Baja Prioridad (Bajo Pot / Bajo Share)"))))</f>
        <v>Sin competencia directa</v>
      </c>
      <c r="AX1624" s="12" t="str">
        <f aca="false">IF(OR(IFERROR(AND(W1624&lt;&gt;"",Y1624&lt;&gt;"",Y1624-W1624&gt;Resumen!$B$8),FALSE()),IFERROR(AND(X1624&lt;&gt;"",Y1624&lt;&gt;"",Y1624-X1624&gt;Resumen!$B$8),FALSE())),MAX(IF(IFERROR(AND(W1624&lt;&gt;"",Y1624&lt;&gt;"",Y1624-W1624&gt;Resumen!$B$8),FALSE()),Y1624-W1624,0),IF(IFERROR(AND(X1624&lt;&gt;"",Y1624&lt;&gt;"",Y1624-X1624&gt;Resumen!$B$8),FALSE()),Y1624-X1624,0)),"")</f>
        <v/>
      </c>
      <c r="AY1624" s="22" t="str">
        <f aca="false">IF(OR(IFERROR(AND(W1624&lt;&gt;"",Y1624&lt;&gt;"",Y1624-W1624&gt;Resumen!$B$8),FALSE()),IFERROR(AND(X1624&lt;&gt;"",Y1624&lt;&gt;"",Y1624-X1624&gt;Resumen!$B$8),FALSE())),TRIM("Lays tiene mayor markup que "&amp;IF(IFERROR(AND(W1624&lt;&gt;"",Y1624&lt;&gt;"",Y1624-W1624&gt;Resumen!$B$8),FALSE()),"Quento ","")&amp;IF(IFERROR(AND(X1624&lt;&gt;"",Y1624&lt;&gt;"",Y1624-X1624&gt;Resumen!$B$8),FALSE()),"Julicroc ","")&amp;"en este PDV"),"")</f>
        <v/>
      </c>
      <c r="AZ1624" s="22" t="str">
        <f aca="false">IF(COUNTIF('Plan Pehuamar - Lista'!$A$2:$A$167,A1624)&gt;0,"Sí","No")</f>
        <v>No</v>
      </c>
      <c r="BA1624" s="22" t="str">
        <f aca="false">IF(COUNTIF('Plan Combo 9+1'!$A$2:$A$226,A1624)&gt;0,"Sí","No")</f>
        <v>No</v>
      </c>
      <c r="BB1624" s="22" t="str">
        <f aca="false">IF(AH1624="","No",IF(BA1624="Sí",IF((AO1624-AH1624)&gt;Resumen!$B$6,"Sí","No"),IF((AO1624-AH1624)&gt;=Resumen!$B$132,"Sí","No")))</f>
        <v>No</v>
      </c>
      <c r="BC1624" s="22" t="str">
        <f aca="false">IF(AND(N1624="Sí",AL1624="Sí",AI1624=0),"Sí","No")</f>
        <v>No</v>
      </c>
      <c r="BD1624" s="22" t="str">
        <f aca="false">IF(COUNTIF('Plan 9+1 (con Pehuamar)'!$A$2:$A$227,A1624)&gt;0,"Sí","No")</f>
        <v>No</v>
      </c>
    </row>
    <row r="1625" customFormat="false" ht="15" hidden="false" customHeight="true" outlineLevel="0" collapsed="false">
      <c r="A1625" s="6" t="n">
        <v>200249</v>
      </c>
      <c r="B1625" s="6" t="n">
        <v>11</v>
      </c>
      <c r="C1625" s="6" t="n">
        <v>1103</v>
      </c>
      <c r="D1625" s="6" t="s">
        <v>315</v>
      </c>
      <c r="E1625" s="6" t="s">
        <v>1792</v>
      </c>
      <c r="F1625" s="6" t="s">
        <v>273</v>
      </c>
      <c r="G1625" s="6" t="s">
        <v>130</v>
      </c>
      <c r="H1625" s="6" t="s">
        <v>1715</v>
      </c>
      <c r="I1625" s="27" t="n">
        <v>0</v>
      </c>
      <c r="J1625" s="27" t="n">
        <v>0</v>
      </c>
      <c r="K1625" s="27" t="n">
        <v>1.1</v>
      </c>
      <c r="L1625" s="28" t="n">
        <f aca="false">I1625+J1625</f>
        <v>0</v>
      </c>
      <c r="M1625" s="28" t="n">
        <f aca="false">L1625+K1625</f>
        <v>1.1</v>
      </c>
      <c r="N1625" s="22" t="str">
        <f aca="false">IF(I1625&gt;0,"Sí","No")</f>
        <v>No</v>
      </c>
      <c r="O1625" s="22" t="str">
        <f aca="false">IF(J1625&gt;0,"Sí","No")</f>
        <v>No</v>
      </c>
      <c r="P1625" s="22" t="str">
        <f aca="false">IF(K1625&gt;0,"Sí","No")</f>
        <v>Sí</v>
      </c>
      <c r="Q1625" s="22" t="str">
        <f aca="false">IF(OR(I1625&gt;0,J1625&gt;0),"Sí","No")</f>
        <v>No</v>
      </c>
      <c r="R1625" s="27"/>
      <c r="S1625" s="27"/>
      <c r="T1625" s="27"/>
      <c r="U1625" s="27"/>
      <c r="V1625" s="27"/>
      <c r="W1625" s="12" t="str">
        <f aca="false">IF(AND(I1625&gt;0,R1625&gt;0),(S1625-R1625)/R1625,"")</f>
        <v/>
      </c>
      <c r="X1625" s="12" t="str">
        <f aca="false">IF(AND(J1625&gt;0,T1625&gt;0),(U1625-T1625)/T1625,"")</f>
        <v/>
      </c>
      <c r="Y1625" s="12" t="str">
        <f aca="false">IF(AND(K1625&gt;0,V1625&gt;0),(V1625-Resumen!$B$7)/Resumen!$B$7,"")</f>
        <v/>
      </c>
      <c r="Z1625" s="28" t="str">
        <f aca="false">IF(AND(K1625&gt;0,I1625&gt;0,V1625&gt;0,S1625&gt;0),V1625-S1625,"")</f>
        <v/>
      </c>
      <c r="AA1625" s="12" t="str">
        <f aca="false">IF(Z1625&lt;&gt;"",Z1625/S1625,"")</f>
        <v/>
      </c>
      <c r="AB1625" s="28" t="str">
        <f aca="false">IF(AND(K1625&gt;0,J1625&gt;0,V1625&gt;0,U1625&gt;0),V1625-U1625,"")</f>
        <v/>
      </c>
      <c r="AC1625" s="12" t="str">
        <f aca="false">IF(AB1625&lt;&gt;"",AB1625/U1625,"")</f>
        <v/>
      </c>
      <c r="AD1625" s="27" t="n">
        <v>0</v>
      </c>
      <c r="AE1625" s="27" t="n">
        <v>0</v>
      </c>
      <c r="AF1625" s="27" t="n">
        <v>0</v>
      </c>
      <c r="AG1625" s="28" t="n">
        <f aca="false">AD1625+AE1625+AF1625</f>
        <v>0</v>
      </c>
      <c r="AH1625" s="12" t="str">
        <f aca="false">IF(AG1625&gt;0,AD1625/AG1625,"")</f>
        <v/>
      </c>
      <c r="AI1625" s="27" t="n">
        <v>0</v>
      </c>
      <c r="AJ1625" s="27" t="n">
        <v>0</v>
      </c>
      <c r="AK1625" s="27" t="n">
        <v>0</v>
      </c>
      <c r="AL1625" s="22" t="str">
        <f aca="false">IF(OR(AJ1625&gt;0,AK1625&gt;0),"Sí","No")</f>
        <v>No</v>
      </c>
      <c r="AM1625" s="6"/>
      <c r="AN1625" s="6"/>
      <c r="AO1625" s="12" t="n">
        <f aca="false">IF(M1625&gt;0,K1625/M1625,"")</f>
        <v>1</v>
      </c>
      <c r="AP1625" s="22" t="str">
        <f aca="false">IF(M1625&gt;=Resumen!$B$5,"Alto","Bajo")</f>
        <v>Bajo</v>
      </c>
      <c r="AQ1625" s="22" t="str">
        <f aca="false">IF(AO1625&gt;=Resumen!$B$28,"Alto","Bajo")</f>
        <v>Alto</v>
      </c>
      <c r="AR1625" s="22" t="str">
        <f aca="false">AP1625&amp;" Potencial / "&amp;AQ1625&amp;" Share"</f>
        <v>Bajo Potencial / Alto Share</v>
      </c>
      <c r="AS1625" s="22" t="str">
        <f aca="false">IF(Q1625="Sí",IF(AO1625&gt;=Resumen!$B$29,"Alto","Bajo"),"")</f>
        <v/>
      </c>
      <c r="AT1625" s="22" t="str">
        <f aca="false">IF(AS1625&lt;&gt;"",AP1625&amp;" Potencial / "&amp;AS1625&amp;" Share","")</f>
        <v/>
      </c>
      <c r="AU1625" s="22" t="str">
        <f aca="false">IF(AH1625="","Sin dato",IF(AH1625-AO1625&gt;Resumen!$B$6,"Sobre-exhibido",IF(AO1625-AH1625&gt;Resumen!$B$6,"Sub-exhibido","En línea")))</f>
        <v>Sin dato</v>
      </c>
      <c r="AV1625" s="22" t="str">
        <f aca="false">IF(AT1625="","",IF(AT1625="Alto Potencial / Bajo Share",1,IF(AT1625="Alto Potencial / Alto Share",2,IF(AT1625="Bajo Potencial / Alto Share",3,4))))</f>
        <v/>
      </c>
      <c r="AW1625" s="22" t="str">
        <f aca="false">IF(Q1625="No","Sin competencia directa",IF(AV1625=1,"1 - Foco Conquista (Alto Pot / Bajo Share)",IF(AV1625=2,"2 - Foco Defensa (Alto Pot / Alto Share)",IF(AV1625=3,"3 - Monitoreo (Bajo Pot / Alto Share)","4 - Baja Prioridad (Bajo Pot / Bajo Share)"))))</f>
        <v>Sin competencia directa</v>
      </c>
      <c r="AX1625" s="12" t="str">
        <f aca="false">IF(OR(IFERROR(AND(W1625&lt;&gt;"",Y1625&lt;&gt;"",Y1625-W1625&gt;Resumen!$B$8),FALSE()),IFERROR(AND(X1625&lt;&gt;"",Y1625&lt;&gt;"",Y1625-X1625&gt;Resumen!$B$8),FALSE())),MAX(IF(IFERROR(AND(W1625&lt;&gt;"",Y1625&lt;&gt;"",Y1625-W1625&gt;Resumen!$B$8),FALSE()),Y1625-W1625,0),IF(IFERROR(AND(X1625&lt;&gt;"",Y1625&lt;&gt;"",Y1625-X1625&gt;Resumen!$B$8),FALSE()),Y1625-X1625,0)),"")</f>
        <v/>
      </c>
      <c r="AY1625" s="22" t="str">
        <f aca="false">IF(OR(IFERROR(AND(W1625&lt;&gt;"",Y1625&lt;&gt;"",Y1625-W1625&gt;Resumen!$B$8),FALSE()),IFERROR(AND(X1625&lt;&gt;"",Y1625&lt;&gt;"",Y1625-X1625&gt;Resumen!$B$8),FALSE())),TRIM("Lays tiene mayor markup que "&amp;IF(IFERROR(AND(W1625&lt;&gt;"",Y1625&lt;&gt;"",Y1625-W1625&gt;Resumen!$B$8),FALSE()),"Quento ","")&amp;IF(IFERROR(AND(X1625&lt;&gt;"",Y1625&lt;&gt;"",Y1625-X1625&gt;Resumen!$B$8),FALSE()),"Julicroc ","")&amp;"en este PDV"),"")</f>
        <v/>
      </c>
      <c r="AZ1625" s="22" t="str">
        <f aca="false">IF(COUNTIF('Plan Pehuamar - Lista'!$A$2:$A$167,A1625)&gt;0,"Sí","No")</f>
        <v>No</v>
      </c>
      <c r="BA1625" s="22" t="str">
        <f aca="false">IF(COUNTIF('Plan Combo 9+1'!$A$2:$A$226,A1625)&gt;0,"Sí","No")</f>
        <v>No</v>
      </c>
      <c r="BB1625" s="22" t="str">
        <f aca="false">IF(AH1625="","No",IF(BA1625="Sí",IF((AO1625-AH1625)&gt;Resumen!$B$6,"Sí","No"),IF((AO1625-AH1625)&gt;=Resumen!$B$132,"Sí","No")))</f>
        <v>No</v>
      </c>
      <c r="BC1625" s="22" t="str">
        <f aca="false">IF(AND(N1625="Sí",AL1625="Sí",AI1625=0),"Sí","No")</f>
        <v>No</v>
      </c>
      <c r="BD1625" s="22" t="str">
        <f aca="false">IF(COUNTIF('Plan 9+1 (con Pehuamar)'!$A$2:$A$227,A1625)&gt;0,"Sí","No")</f>
        <v>No</v>
      </c>
    </row>
    <row r="1626" customFormat="false" ht="15" hidden="false" customHeight="true" outlineLevel="0" collapsed="false">
      <c r="A1626" s="6" t="n">
        <v>200281</v>
      </c>
      <c r="B1626" s="6" t="n">
        <v>11</v>
      </c>
      <c r="C1626" s="6" t="n">
        <v>1103</v>
      </c>
      <c r="D1626" s="6" t="s">
        <v>315</v>
      </c>
      <c r="E1626" s="6" t="s">
        <v>1793</v>
      </c>
      <c r="F1626" s="6" t="s">
        <v>196</v>
      </c>
      <c r="G1626" s="6" t="s">
        <v>130</v>
      </c>
      <c r="H1626" s="6" t="s">
        <v>1715</v>
      </c>
      <c r="I1626" s="27" t="n">
        <v>0</v>
      </c>
      <c r="J1626" s="27" t="n">
        <v>0</v>
      </c>
      <c r="K1626" s="27" t="n">
        <v>0.8</v>
      </c>
      <c r="L1626" s="28" t="n">
        <f aca="false">I1626+J1626</f>
        <v>0</v>
      </c>
      <c r="M1626" s="28" t="n">
        <f aca="false">L1626+K1626</f>
        <v>0.8</v>
      </c>
      <c r="N1626" s="22" t="str">
        <f aca="false">IF(I1626&gt;0,"Sí","No")</f>
        <v>No</v>
      </c>
      <c r="O1626" s="22" t="str">
        <f aca="false">IF(J1626&gt;0,"Sí","No")</f>
        <v>No</v>
      </c>
      <c r="P1626" s="22" t="str">
        <f aca="false">IF(K1626&gt;0,"Sí","No")</f>
        <v>Sí</v>
      </c>
      <c r="Q1626" s="22" t="str">
        <f aca="false">IF(OR(I1626&gt;0,J1626&gt;0),"Sí","No")</f>
        <v>No</v>
      </c>
      <c r="R1626" s="27"/>
      <c r="S1626" s="27"/>
      <c r="T1626" s="27"/>
      <c r="U1626" s="27"/>
      <c r="V1626" s="27"/>
      <c r="W1626" s="12" t="str">
        <f aca="false">IF(AND(I1626&gt;0,R1626&gt;0),(S1626-R1626)/R1626,"")</f>
        <v/>
      </c>
      <c r="X1626" s="12" t="str">
        <f aca="false">IF(AND(J1626&gt;0,T1626&gt;0),(U1626-T1626)/T1626,"")</f>
        <v/>
      </c>
      <c r="Y1626" s="12" t="str">
        <f aca="false">IF(AND(K1626&gt;0,V1626&gt;0),(V1626-Resumen!$B$7)/Resumen!$B$7,"")</f>
        <v/>
      </c>
      <c r="Z1626" s="28" t="str">
        <f aca="false">IF(AND(K1626&gt;0,I1626&gt;0,V1626&gt;0,S1626&gt;0),V1626-S1626,"")</f>
        <v/>
      </c>
      <c r="AA1626" s="12" t="str">
        <f aca="false">IF(Z1626&lt;&gt;"",Z1626/S1626,"")</f>
        <v/>
      </c>
      <c r="AB1626" s="28" t="str">
        <f aca="false">IF(AND(K1626&gt;0,J1626&gt;0,V1626&gt;0,U1626&gt;0),V1626-U1626,"")</f>
        <v/>
      </c>
      <c r="AC1626" s="12" t="str">
        <f aca="false">IF(AB1626&lt;&gt;"",AB1626/U1626,"")</f>
        <v/>
      </c>
      <c r="AD1626" s="27" t="n">
        <v>0</v>
      </c>
      <c r="AE1626" s="27" t="n">
        <v>0</v>
      </c>
      <c r="AF1626" s="27" t="n">
        <v>0</v>
      </c>
      <c r="AG1626" s="28" t="n">
        <f aca="false">AD1626+AE1626+AF1626</f>
        <v>0</v>
      </c>
      <c r="AH1626" s="12" t="str">
        <f aca="false">IF(AG1626&gt;0,AD1626/AG1626,"")</f>
        <v/>
      </c>
      <c r="AI1626" s="27" t="n">
        <v>0</v>
      </c>
      <c r="AJ1626" s="27" t="n">
        <v>0</v>
      </c>
      <c r="AK1626" s="27" t="n">
        <v>0</v>
      </c>
      <c r="AL1626" s="22" t="str">
        <f aca="false">IF(OR(AJ1626&gt;0,AK1626&gt;0),"Sí","No")</f>
        <v>No</v>
      </c>
      <c r="AM1626" s="6"/>
      <c r="AN1626" s="6"/>
      <c r="AO1626" s="12" t="n">
        <f aca="false">IF(M1626&gt;0,K1626/M1626,"")</f>
        <v>1</v>
      </c>
      <c r="AP1626" s="22" t="str">
        <f aca="false">IF(M1626&gt;=Resumen!$B$5,"Alto","Bajo")</f>
        <v>Bajo</v>
      </c>
      <c r="AQ1626" s="22" t="str">
        <f aca="false">IF(AO1626&gt;=Resumen!$B$28,"Alto","Bajo")</f>
        <v>Alto</v>
      </c>
      <c r="AR1626" s="22" t="str">
        <f aca="false">AP1626&amp;" Potencial / "&amp;AQ1626&amp;" Share"</f>
        <v>Bajo Potencial / Alto Share</v>
      </c>
      <c r="AS1626" s="22" t="str">
        <f aca="false">IF(Q1626="Sí",IF(AO1626&gt;=Resumen!$B$29,"Alto","Bajo"),"")</f>
        <v/>
      </c>
      <c r="AT1626" s="22" t="str">
        <f aca="false">IF(AS1626&lt;&gt;"",AP1626&amp;" Potencial / "&amp;AS1626&amp;" Share","")</f>
        <v/>
      </c>
      <c r="AU1626" s="22" t="str">
        <f aca="false">IF(AH1626="","Sin dato",IF(AH1626-AO1626&gt;Resumen!$B$6,"Sobre-exhibido",IF(AO1626-AH1626&gt;Resumen!$B$6,"Sub-exhibido","En línea")))</f>
        <v>Sin dato</v>
      </c>
      <c r="AV1626" s="22" t="str">
        <f aca="false">IF(AT1626="","",IF(AT1626="Alto Potencial / Bajo Share",1,IF(AT1626="Alto Potencial / Alto Share",2,IF(AT1626="Bajo Potencial / Alto Share",3,4))))</f>
        <v/>
      </c>
      <c r="AW1626" s="22" t="str">
        <f aca="false">IF(Q1626="No","Sin competencia directa",IF(AV1626=1,"1 - Foco Conquista (Alto Pot / Bajo Share)",IF(AV1626=2,"2 - Foco Defensa (Alto Pot / Alto Share)",IF(AV1626=3,"3 - Monitoreo (Bajo Pot / Alto Share)","4 - Baja Prioridad (Bajo Pot / Bajo Share)"))))</f>
        <v>Sin competencia directa</v>
      </c>
      <c r="AX1626" s="12" t="str">
        <f aca="false">IF(OR(IFERROR(AND(W1626&lt;&gt;"",Y1626&lt;&gt;"",Y1626-W1626&gt;Resumen!$B$8),FALSE()),IFERROR(AND(X1626&lt;&gt;"",Y1626&lt;&gt;"",Y1626-X1626&gt;Resumen!$B$8),FALSE())),MAX(IF(IFERROR(AND(W1626&lt;&gt;"",Y1626&lt;&gt;"",Y1626-W1626&gt;Resumen!$B$8),FALSE()),Y1626-W1626,0),IF(IFERROR(AND(X1626&lt;&gt;"",Y1626&lt;&gt;"",Y1626-X1626&gt;Resumen!$B$8),FALSE()),Y1626-X1626,0)),"")</f>
        <v/>
      </c>
      <c r="AY1626" s="22" t="str">
        <f aca="false">IF(OR(IFERROR(AND(W1626&lt;&gt;"",Y1626&lt;&gt;"",Y1626-W1626&gt;Resumen!$B$8),FALSE()),IFERROR(AND(X1626&lt;&gt;"",Y1626&lt;&gt;"",Y1626-X1626&gt;Resumen!$B$8),FALSE())),TRIM("Lays tiene mayor markup que "&amp;IF(IFERROR(AND(W1626&lt;&gt;"",Y1626&lt;&gt;"",Y1626-W1626&gt;Resumen!$B$8),FALSE()),"Quento ","")&amp;IF(IFERROR(AND(X1626&lt;&gt;"",Y1626&lt;&gt;"",Y1626-X1626&gt;Resumen!$B$8),FALSE()),"Julicroc ","")&amp;"en este PDV"),"")</f>
        <v/>
      </c>
      <c r="AZ1626" s="22" t="str">
        <f aca="false">IF(COUNTIF('Plan Pehuamar - Lista'!$A$2:$A$167,A1626)&gt;0,"Sí","No")</f>
        <v>No</v>
      </c>
      <c r="BA1626" s="22" t="str">
        <f aca="false">IF(COUNTIF('Plan Combo 9+1'!$A$2:$A$226,A1626)&gt;0,"Sí","No")</f>
        <v>No</v>
      </c>
      <c r="BB1626" s="22" t="str">
        <f aca="false">IF(AH1626="","No",IF(BA1626="Sí",IF((AO1626-AH1626)&gt;Resumen!$B$6,"Sí","No"),IF((AO1626-AH1626)&gt;=Resumen!$B$132,"Sí","No")))</f>
        <v>No</v>
      </c>
      <c r="BC1626" s="22" t="str">
        <f aca="false">IF(AND(N1626="Sí",AL1626="Sí",AI1626=0),"Sí","No")</f>
        <v>No</v>
      </c>
      <c r="BD1626" s="22" t="str">
        <f aca="false">IF(COUNTIF('Plan 9+1 (con Pehuamar)'!$A$2:$A$227,A1626)&gt;0,"Sí","No")</f>
        <v>No</v>
      </c>
    </row>
    <row r="1627" customFormat="false" ht="15" hidden="false" customHeight="true" outlineLevel="0" collapsed="false">
      <c r="A1627" s="6" t="n">
        <v>200322</v>
      </c>
      <c r="B1627" s="6" t="n">
        <v>11</v>
      </c>
      <c r="C1627" s="6" t="n">
        <v>1103</v>
      </c>
      <c r="D1627" s="6" t="s">
        <v>315</v>
      </c>
      <c r="E1627" s="6" t="s">
        <v>1794</v>
      </c>
      <c r="F1627" s="6" t="s">
        <v>196</v>
      </c>
      <c r="G1627" s="6" t="s">
        <v>130</v>
      </c>
      <c r="H1627" s="6" t="s">
        <v>1715</v>
      </c>
      <c r="I1627" s="27" t="n">
        <v>0</v>
      </c>
      <c r="J1627" s="27" t="n">
        <v>0</v>
      </c>
      <c r="K1627" s="27" t="n">
        <v>2.5</v>
      </c>
      <c r="L1627" s="28" t="n">
        <f aca="false">I1627+J1627</f>
        <v>0</v>
      </c>
      <c r="M1627" s="28" t="n">
        <f aca="false">L1627+K1627</f>
        <v>2.5</v>
      </c>
      <c r="N1627" s="22" t="str">
        <f aca="false">IF(I1627&gt;0,"Sí","No")</f>
        <v>No</v>
      </c>
      <c r="O1627" s="22" t="str">
        <f aca="false">IF(J1627&gt;0,"Sí","No")</f>
        <v>No</v>
      </c>
      <c r="P1627" s="22" t="str">
        <f aca="false">IF(K1627&gt;0,"Sí","No")</f>
        <v>Sí</v>
      </c>
      <c r="Q1627" s="22" t="str">
        <f aca="false">IF(OR(I1627&gt;0,J1627&gt;0),"Sí","No")</f>
        <v>No</v>
      </c>
      <c r="R1627" s="27"/>
      <c r="S1627" s="27"/>
      <c r="T1627" s="27"/>
      <c r="U1627" s="27"/>
      <c r="V1627" s="27"/>
      <c r="W1627" s="12" t="str">
        <f aca="false">IF(AND(I1627&gt;0,R1627&gt;0),(S1627-R1627)/R1627,"")</f>
        <v/>
      </c>
      <c r="X1627" s="12" t="str">
        <f aca="false">IF(AND(J1627&gt;0,T1627&gt;0),(U1627-T1627)/T1627,"")</f>
        <v/>
      </c>
      <c r="Y1627" s="12" t="str">
        <f aca="false">IF(AND(K1627&gt;0,V1627&gt;0),(V1627-Resumen!$B$7)/Resumen!$B$7,"")</f>
        <v/>
      </c>
      <c r="Z1627" s="28" t="str">
        <f aca="false">IF(AND(K1627&gt;0,I1627&gt;0,V1627&gt;0,S1627&gt;0),V1627-S1627,"")</f>
        <v/>
      </c>
      <c r="AA1627" s="12" t="str">
        <f aca="false">IF(Z1627&lt;&gt;"",Z1627/S1627,"")</f>
        <v/>
      </c>
      <c r="AB1627" s="28" t="str">
        <f aca="false">IF(AND(K1627&gt;0,J1627&gt;0,V1627&gt;0,U1627&gt;0),V1627-U1627,"")</f>
        <v/>
      </c>
      <c r="AC1627" s="12" t="str">
        <f aca="false">IF(AB1627&lt;&gt;"",AB1627/U1627,"")</f>
        <v/>
      </c>
      <c r="AD1627" s="27" t="n">
        <v>0</v>
      </c>
      <c r="AE1627" s="27" t="n">
        <v>0</v>
      </c>
      <c r="AF1627" s="27" t="n">
        <v>0</v>
      </c>
      <c r="AG1627" s="28" t="n">
        <f aca="false">AD1627+AE1627+AF1627</f>
        <v>0</v>
      </c>
      <c r="AH1627" s="12" t="str">
        <f aca="false">IF(AG1627&gt;0,AD1627/AG1627,"")</f>
        <v/>
      </c>
      <c r="AI1627" s="27" t="n">
        <v>0</v>
      </c>
      <c r="AJ1627" s="27" t="n">
        <v>0</v>
      </c>
      <c r="AK1627" s="27" t="n">
        <v>0</v>
      </c>
      <c r="AL1627" s="22" t="str">
        <f aca="false">IF(OR(AJ1627&gt;0,AK1627&gt;0),"Sí","No")</f>
        <v>No</v>
      </c>
      <c r="AM1627" s="6"/>
      <c r="AN1627" s="6"/>
      <c r="AO1627" s="12" t="n">
        <f aca="false">IF(M1627&gt;0,K1627/M1627,"")</f>
        <v>1</v>
      </c>
      <c r="AP1627" s="22" t="str">
        <f aca="false">IF(M1627&gt;=Resumen!$B$5,"Alto","Bajo")</f>
        <v>Bajo</v>
      </c>
      <c r="AQ1627" s="22" t="str">
        <f aca="false">IF(AO1627&gt;=Resumen!$B$28,"Alto","Bajo")</f>
        <v>Alto</v>
      </c>
      <c r="AR1627" s="22" t="str">
        <f aca="false">AP1627&amp;" Potencial / "&amp;AQ1627&amp;" Share"</f>
        <v>Bajo Potencial / Alto Share</v>
      </c>
      <c r="AS1627" s="22" t="str">
        <f aca="false">IF(Q1627="Sí",IF(AO1627&gt;=Resumen!$B$29,"Alto","Bajo"),"")</f>
        <v/>
      </c>
      <c r="AT1627" s="22" t="str">
        <f aca="false">IF(AS1627&lt;&gt;"",AP1627&amp;" Potencial / "&amp;AS1627&amp;" Share","")</f>
        <v/>
      </c>
      <c r="AU1627" s="22" t="str">
        <f aca="false">IF(AH1627="","Sin dato",IF(AH1627-AO1627&gt;Resumen!$B$6,"Sobre-exhibido",IF(AO1627-AH1627&gt;Resumen!$B$6,"Sub-exhibido","En línea")))</f>
        <v>Sin dato</v>
      </c>
      <c r="AV1627" s="22" t="str">
        <f aca="false">IF(AT1627="","",IF(AT1627="Alto Potencial / Bajo Share",1,IF(AT1627="Alto Potencial / Alto Share",2,IF(AT1627="Bajo Potencial / Alto Share",3,4))))</f>
        <v/>
      </c>
      <c r="AW1627" s="22" t="str">
        <f aca="false">IF(Q1627="No","Sin competencia directa",IF(AV1627=1,"1 - Foco Conquista (Alto Pot / Bajo Share)",IF(AV1627=2,"2 - Foco Defensa (Alto Pot / Alto Share)",IF(AV1627=3,"3 - Monitoreo (Bajo Pot / Alto Share)","4 - Baja Prioridad (Bajo Pot / Bajo Share)"))))</f>
        <v>Sin competencia directa</v>
      </c>
      <c r="AX1627" s="12" t="str">
        <f aca="false">IF(OR(IFERROR(AND(W1627&lt;&gt;"",Y1627&lt;&gt;"",Y1627-W1627&gt;Resumen!$B$8),FALSE()),IFERROR(AND(X1627&lt;&gt;"",Y1627&lt;&gt;"",Y1627-X1627&gt;Resumen!$B$8),FALSE())),MAX(IF(IFERROR(AND(W1627&lt;&gt;"",Y1627&lt;&gt;"",Y1627-W1627&gt;Resumen!$B$8),FALSE()),Y1627-W1627,0),IF(IFERROR(AND(X1627&lt;&gt;"",Y1627&lt;&gt;"",Y1627-X1627&gt;Resumen!$B$8),FALSE()),Y1627-X1627,0)),"")</f>
        <v/>
      </c>
      <c r="AY1627" s="22" t="str">
        <f aca="false">IF(OR(IFERROR(AND(W1627&lt;&gt;"",Y1627&lt;&gt;"",Y1627-W1627&gt;Resumen!$B$8),FALSE()),IFERROR(AND(X1627&lt;&gt;"",Y1627&lt;&gt;"",Y1627-X1627&gt;Resumen!$B$8),FALSE())),TRIM("Lays tiene mayor markup que "&amp;IF(IFERROR(AND(W1627&lt;&gt;"",Y1627&lt;&gt;"",Y1627-W1627&gt;Resumen!$B$8),FALSE()),"Quento ","")&amp;IF(IFERROR(AND(X1627&lt;&gt;"",Y1627&lt;&gt;"",Y1627-X1627&gt;Resumen!$B$8),FALSE()),"Julicroc ","")&amp;"en este PDV"),"")</f>
        <v/>
      </c>
      <c r="AZ1627" s="22" t="str">
        <f aca="false">IF(COUNTIF('Plan Pehuamar - Lista'!$A$2:$A$167,A1627)&gt;0,"Sí","No")</f>
        <v>No</v>
      </c>
      <c r="BA1627" s="22" t="str">
        <f aca="false">IF(COUNTIF('Plan Combo 9+1'!$A$2:$A$226,A1627)&gt;0,"Sí","No")</f>
        <v>No</v>
      </c>
      <c r="BB1627" s="22" t="str">
        <f aca="false">IF(AH1627="","No",IF(BA1627="Sí",IF((AO1627-AH1627)&gt;Resumen!$B$6,"Sí","No"),IF((AO1627-AH1627)&gt;=Resumen!$B$132,"Sí","No")))</f>
        <v>No</v>
      </c>
      <c r="BC1627" s="22" t="str">
        <f aca="false">IF(AND(N1627="Sí",AL1627="Sí",AI1627=0),"Sí","No")</f>
        <v>No</v>
      </c>
      <c r="BD1627" s="22" t="str">
        <f aca="false">IF(COUNTIF('Plan 9+1 (con Pehuamar)'!$A$2:$A$227,A1627)&gt;0,"Sí","No")</f>
        <v>No</v>
      </c>
    </row>
    <row r="1628" customFormat="false" ht="15" hidden="false" customHeight="true" outlineLevel="0" collapsed="false">
      <c r="A1628" s="6" t="n">
        <v>200326</v>
      </c>
      <c r="B1628" s="6" t="n">
        <v>11</v>
      </c>
      <c r="C1628" s="6" t="n">
        <v>1103</v>
      </c>
      <c r="D1628" s="6" t="s">
        <v>315</v>
      </c>
      <c r="E1628" s="6" t="s">
        <v>1795</v>
      </c>
      <c r="F1628" s="6" t="s">
        <v>201</v>
      </c>
      <c r="G1628" s="6" t="s">
        <v>130</v>
      </c>
      <c r="H1628" s="6" t="s">
        <v>1715</v>
      </c>
      <c r="I1628" s="27" t="n">
        <v>10</v>
      </c>
      <c r="J1628" s="27" t="n">
        <v>18</v>
      </c>
      <c r="K1628" s="27" t="n">
        <v>6</v>
      </c>
      <c r="L1628" s="28" t="n">
        <f aca="false">I1628+J1628</f>
        <v>28</v>
      </c>
      <c r="M1628" s="28" t="n">
        <f aca="false">L1628+K1628</f>
        <v>34</v>
      </c>
      <c r="N1628" s="22" t="str">
        <f aca="false">IF(I1628&gt;0,"Sí","No")</f>
        <v>Sí</v>
      </c>
      <c r="O1628" s="22" t="str">
        <f aca="false">IF(J1628&gt;0,"Sí","No")</f>
        <v>Sí</v>
      </c>
      <c r="P1628" s="22" t="str">
        <f aca="false">IF(K1628&gt;0,"Sí","No")</f>
        <v>Sí</v>
      </c>
      <c r="Q1628" s="22" t="str">
        <f aca="false">IF(OR(I1628&gt;0,J1628&gt;0),"Sí","No")</f>
        <v>Sí</v>
      </c>
      <c r="R1628" s="27" t="n">
        <v>1750</v>
      </c>
      <c r="S1628" s="27" t="n">
        <v>2500</v>
      </c>
      <c r="T1628" s="27" t="n">
        <v>1285</v>
      </c>
      <c r="U1628" s="27" t="n">
        <v>2100</v>
      </c>
      <c r="V1628" s="27" t="n">
        <v>3500</v>
      </c>
      <c r="W1628" s="12" t="n">
        <f aca="false">IF(AND(I1628&gt;0,R1628&gt;0),(S1628-R1628)/R1628,"")</f>
        <v>0.428571428571429</v>
      </c>
      <c r="X1628" s="12" t="n">
        <f aca="false">IF(AND(J1628&gt;0,T1628&gt;0),(U1628-T1628)/T1628,"")</f>
        <v>0.634241245136187</v>
      </c>
      <c r="Y1628" s="12" t="n">
        <f aca="false">IF(AND(K1628&gt;0,V1628&gt;0),(V1628-Resumen!$B$7)/Resumen!$B$7,"")</f>
        <v>0.4</v>
      </c>
      <c r="Z1628" s="28" t="n">
        <f aca="false">IF(AND(K1628&gt;0,I1628&gt;0,V1628&gt;0,S1628&gt;0),V1628-S1628,"")</f>
        <v>1000</v>
      </c>
      <c r="AA1628" s="12" t="n">
        <f aca="false">IF(Z1628&lt;&gt;"",Z1628/S1628,"")</f>
        <v>0.4</v>
      </c>
      <c r="AB1628" s="28" t="n">
        <f aca="false">IF(AND(K1628&gt;0,J1628&gt;0,V1628&gt;0,U1628&gt;0),V1628-U1628,"")</f>
        <v>1400</v>
      </c>
      <c r="AC1628" s="12" t="n">
        <f aca="false">IF(AB1628&lt;&gt;"",AB1628/U1628,"")</f>
        <v>0.666666666666667</v>
      </c>
      <c r="AD1628" s="27" t="n">
        <v>3</v>
      </c>
      <c r="AE1628" s="27" t="n">
        <v>5</v>
      </c>
      <c r="AF1628" s="27" t="n">
        <v>6</v>
      </c>
      <c r="AG1628" s="28" t="n">
        <f aca="false">AD1628+AE1628+AF1628</f>
        <v>14</v>
      </c>
      <c r="AH1628" s="12" t="n">
        <f aca="false">IF(AG1628&gt;0,AD1628/AG1628,"")</f>
        <v>0.214285714285714</v>
      </c>
      <c r="AI1628" s="27" t="n">
        <v>1</v>
      </c>
      <c r="AJ1628" s="27" t="n">
        <v>0</v>
      </c>
      <c r="AK1628" s="27" t="n">
        <v>1</v>
      </c>
      <c r="AL1628" s="22" t="str">
        <f aca="false">IF(OR(AJ1628&gt;0,AK1628&gt;0),"Sí","No")</f>
        <v>Sí</v>
      </c>
      <c r="AM1628" s="6" t="s">
        <v>198</v>
      </c>
      <c r="AN1628" s="6" t="s">
        <v>198</v>
      </c>
      <c r="AO1628" s="12" t="n">
        <f aca="false">IF(M1628&gt;0,K1628/M1628,"")</f>
        <v>0.176470588235294</v>
      </c>
      <c r="AP1628" s="22" t="str">
        <f aca="false">IF(M1628&gt;=Resumen!$B$5,"Alto","Bajo")</f>
        <v>Bajo</v>
      </c>
      <c r="AQ1628" s="22" t="str">
        <f aca="false">IF(AO1628&gt;=Resumen!$B$28,"Alto","Bajo")</f>
        <v>Bajo</v>
      </c>
      <c r="AR1628" s="22" t="str">
        <f aca="false">AP1628&amp;" Potencial / "&amp;AQ1628&amp;" Share"</f>
        <v>Bajo Potencial / Bajo Share</v>
      </c>
      <c r="AS1628" s="22" t="str">
        <f aca="false">IF(Q1628="Sí",IF(AO1628&gt;=Resumen!$B$29,"Alto","Bajo"),"")</f>
        <v>Bajo</v>
      </c>
      <c r="AT1628" s="22" t="str">
        <f aca="false">IF(AS1628&lt;&gt;"",AP1628&amp;" Potencial / "&amp;AS1628&amp;" Share","")</f>
        <v>Bajo Potencial / Bajo Share</v>
      </c>
      <c r="AU1628" s="22" t="str">
        <f aca="false">IF(AH1628="","Sin dato",IF(AH1628-AO1628&gt;Resumen!$B$6,"Sobre-exhibido",IF(AO1628-AH1628&gt;Resumen!$B$6,"Sub-exhibido","En línea")))</f>
        <v>En línea</v>
      </c>
      <c r="AV1628" s="22" t="n">
        <f aca="false">IF(AT1628="","",IF(AT1628="Alto Potencial / Bajo Share",1,IF(AT1628="Alto Potencial / Alto Share",2,IF(AT1628="Bajo Potencial / Alto Share",3,4))))</f>
        <v>4</v>
      </c>
      <c r="AW1628" s="22" t="str">
        <f aca="false">IF(Q1628="No","Sin competencia directa",IF(AV1628=1,"1 - Foco Conquista (Alto Pot / Bajo Share)",IF(AV1628=2,"2 - Foco Defensa (Alto Pot / Alto Share)",IF(AV1628=3,"3 - Monitoreo (Bajo Pot / Alto Share)","4 - Baja Prioridad (Bajo Pot / Bajo Share)"))))</f>
        <v>4 - Baja Prioridad (Bajo Pot / Bajo Share)</v>
      </c>
      <c r="AX1628" s="12" t="str">
        <f aca="false">IF(OR(IFERROR(AND(W1628&lt;&gt;"",Y1628&lt;&gt;"",Y1628-W1628&gt;Resumen!$B$8),FALSE()),IFERROR(AND(X1628&lt;&gt;"",Y1628&lt;&gt;"",Y1628-X1628&gt;Resumen!$B$8),FALSE())),MAX(IF(IFERROR(AND(W1628&lt;&gt;"",Y1628&lt;&gt;"",Y1628-W1628&gt;Resumen!$B$8),FALSE()),Y1628-W1628,0),IF(IFERROR(AND(X1628&lt;&gt;"",Y1628&lt;&gt;"",Y1628-X1628&gt;Resumen!$B$8),FALSE()),Y1628-X1628,0)),"")</f>
        <v/>
      </c>
      <c r="AY1628" s="22" t="str">
        <f aca="false">IF(OR(IFERROR(AND(W1628&lt;&gt;"",Y1628&lt;&gt;"",Y1628-W1628&gt;Resumen!$B$8),FALSE()),IFERROR(AND(X1628&lt;&gt;"",Y1628&lt;&gt;"",Y1628-X1628&gt;Resumen!$B$8),FALSE())),TRIM("Lays tiene mayor markup que "&amp;IF(IFERROR(AND(W1628&lt;&gt;"",Y1628&lt;&gt;"",Y1628-W1628&gt;Resumen!$B$8),FALSE()),"Quento ","")&amp;IF(IFERROR(AND(X1628&lt;&gt;"",Y1628&lt;&gt;"",Y1628-X1628&gt;Resumen!$B$8),FALSE()),"Julicroc ","")&amp;"en este PDV"),"")</f>
        <v/>
      </c>
      <c r="AZ1628" s="22" t="str">
        <f aca="false">IF(COUNTIF('Plan Pehuamar - Lista'!$A$2:$A$167,A1628)&gt;0,"Sí","No")</f>
        <v>No</v>
      </c>
      <c r="BA1628" s="22" t="str">
        <f aca="false">IF(COUNTIF('Plan Combo 9+1'!$A$2:$A$226,A1628)&gt;0,"Sí","No")</f>
        <v>No</v>
      </c>
      <c r="BB1628" s="22" t="str">
        <f aca="false">IF(AH1628="","No",IF(BA1628="Sí",IF((AO1628-AH1628)&gt;Resumen!$B$6,"Sí","No"),IF((AO1628-AH1628)&gt;=Resumen!$B$132,"Sí","No")))</f>
        <v>No</v>
      </c>
      <c r="BC1628" s="22" t="str">
        <f aca="false">IF(AND(N1628="Sí",AL1628="Sí",AI1628=0),"Sí","No")</f>
        <v>No</v>
      </c>
      <c r="BD1628" s="22" t="str">
        <f aca="false">IF(COUNTIF('Plan 9+1 (con Pehuamar)'!$A$2:$A$227,A1628)&gt;0,"Sí","No")</f>
        <v>No</v>
      </c>
    </row>
    <row r="1629" customFormat="false" ht="15" hidden="false" customHeight="true" outlineLevel="0" collapsed="false">
      <c r="A1629" s="6" t="n">
        <v>200671</v>
      </c>
      <c r="B1629" s="6" t="n">
        <v>11</v>
      </c>
      <c r="C1629" s="6" t="n">
        <v>1103</v>
      </c>
      <c r="D1629" s="6" t="s">
        <v>315</v>
      </c>
      <c r="E1629" s="6" t="s">
        <v>1796</v>
      </c>
      <c r="F1629" s="6" t="s">
        <v>196</v>
      </c>
      <c r="G1629" s="6" t="s">
        <v>130</v>
      </c>
      <c r="H1629" s="6" t="s">
        <v>1715</v>
      </c>
      <c r="I1629" s="27" t="n">
        <v>10</v>
      </c>
      <c r="J1629" s="27" t="n">
        <v>18</v>
      </c>
      <c r="K1629" s="27" t="n">
        <v>32</v>
      </c>
      <c r="L1629" s="28" t="n">
        <f aca="false">I1629+J1629</f>
        <v>28</v>
      </c>
      <c r="M1629" s="28" t="n">
        <f aca="false">L1629+K1629</f>
        <v>60</v>
      </c>
      <c r="N1629" s="22" t="str">
        <f aca="false">IF(I1629&gt;0,"Sí","No")</f>
        <v>Sí</v>
      </c>
      <c r="O1629" s="22" t="str">
        <f aca="false">IF(J1629&gt;0,"Sí","No")</f>
        <v>Sí</v>
      </c>
      <c r="P1629" s="22" t="str">
        <f aca="false">IF(K1629&gt;0,"Sí","No")</f>
        <v>Sí</v>
      </c>
      <c r="Q1629" s="22" t="str">
        <f aca="false">IF(OR(I1629&gt;0,J1629&gt;0),"Sí","No")</f>
        <v>Sí</v>
      </c>
      <c r="R1629" s="27" t="n">
        <v>1750</v>
      </c>
      <c r="S1629" s="27" t="n">
        <v>2500</v>
      </c>
      <c r="T1629" s="27" t="n">
        <v>1185</v>
      </c>
      <c r="U1629" s="27" t="n">
        <v>2200</v>
      </c>
      <c r="V1629" s="27" t="n">
        <v>3500</v>
      </c>
      <c r="W1629" s="12" t="n">
        <f aca="false">IF(AND(I1629&gt;0,R1629&gt;0),(S1629-R1629)/R1629,"")</f>
        <v>0.428571428571429</v>
      </c>
      <c r="X1629" s="12" t="n">
        <f aca="false">IF(AND(J1629&gt;0,T1629&gt;0),(U1629-T1629)/T1629,"")</f>
        <v>0.856540084388186</v>
      </c>
      <c r="Y1629" s="12" t="n">
        <f aca="false">IF(AND(K1629&gt;0,V1629&gt;0),(V1629-Resumen!$B$7)/Resumen!$B$7,"")</f>
        <v>0.4</v>
      </c>
      <c r="Z1629" s="28" t="n">
        <f aca="false">IF(AND(K1629&gt;0,I1629&gt;0,V1629&gt;0,S1629&gt;0),V1629-S1629,"")</f>
        <v>1000</v>
      </c>
      <c r="AA1629" s="12" t="n">
        <f aca="false">IF(Z1629&lt;&gt;"",Z1629/S1629,"")</f>
        <v>0.4</v>
      </c>
      <c r="AB1629" s="28" t="n">
        <f aca="false">IF(AND(K1629&gt;0,J1629&gt;0,V1629&gt;0,U1629&gt;0),V1629-U1629,"")</f>
        <v>1300</v>
      </c>
      <c r="AC1629" s="12" t="n">
        <f aca="false">IF(AB1629&lt;&gt;"",AB1629/U1629,"")</f>
        <v>0.590909090909091</v>
      </c>
      <c r="AD1629" s="27" t="n">
        <v>8</v>
      </c>
      <c r="AE1629" s="27" t="n">
        <v>5</v>
      </c>
      <c r="AF1629" s="27" t="n">
        <v>3</v>
      </c>
      <c r="AG1629" s="28" t="n">
        <f aca="false">AD1629+AE1629+AF1629</f>
        <v>16</v>
      </c>
      <c r="AH1629" s="12" t="n">
        <f aca="false">IF(AG1629&gt;0,AD1629/AG1629,"")</f>
        <v>0.5</v>
      </c>
      <c r="AI1629" s="27" t="n">
        <v>1</v>
      </c>
      <c r="AJ1629" s="27" t="n">
        <v>0</v>
      </c>
      <c r="AK1629" s="27" t="n">
        <v>1</v>
      </c>
      <c r="AL1629" s="22" t="str">
        <f aca="false">IF(OR(AJ1629&gt;0,AK1629&gt;0),"Sí","No")</f>
        <v>Sí</v>
      </c>
      <c r="AM1629" s="6" t="s">
        <v>198</v>
      </c>
      <c r="AN1629" s="6" t="s">
        <v>198</v>
      </c>
      <c r="AO1629" s="12" t="n">
        <f aca="false">IF(M1629&gt;0,K1629/M1629,"")</f>
        <v>0.533333333333333</v>
      </c>
      <c r="AP1629" s="22" t="str">
        <f aca="false">IF(M1629&gt;=Resumen!$B$5,"Alto","Bajo")</f>
        <v>Alto</v>
      </c>
      <c r="AQ1629" s="22" t="str">
        <f aca="false">IF(AO1629&gt;=Resumen!$B$28,"Alto","Bajo")</f>
        <v>Alto</v>
      </c>
      <c r="AR1629" s="22" t="str">
        <f aca="false">AP1629&amp;" Potencial / "&amp;AQ1629&amp;" Share"</f>
        <v>Alto Potencial / Alto Share</v>
      </c>
      <c r="AS1629" s="22" t="str">
        <f aca="false">IF(Q1629="Sí",IF(AO1629&gt;=Resumen!$B$29,"Alto","Bajo"),"")</f>
        <v>Alto</v>
      </c>
      <c r="AT1629" s="22" t="str">
        <f aca="false">IF(AS1629&lt;&gt;"",AP1629&amp;" Potencial / "&amp;AS1629&amp;" Share","")</f>
        <v>Alto Potencial / Alto Share</v>
      </c>
      <c r="AU1629" s="22" t="str">
        <f aca="false">IF(AH1629="","Sin dato",IF(AH1629-AO1629&gt;Resumen!$B$6,"Sobre-exhibido",IF(AO1629-AH1629&gt;Resumen!$B$6,"Sub-exhibido","En línea")))</f>
        <v>En línea</v>
      </c>
      <c r="AV1629" s="22" t="n">
        <f aca="false">IF(AT1629="","",IF(AT1629="Alto Potencial / Bajo Share",1,IF(AT1629="Alto Potencial / Alto Share",2,IF(AT1629="Bajo Potencial / Alto Share",3,4))))</f>
        <v>2</v>
      </c>
      <c r="AW1629" s="22" t="str">
        <f aca="false">IF(Q1629="No","Sin competencia directa",IF(AV1629=1,"1 - Foco Conquista (Alto Pot / Bajo Share)",IF(AV1629=2,"2 - Foco Defensa (Alto Pot / Alto Share)",IF(AV1629=3,"3 - Monitoreo (Bajo Pot / Alto Share)","4 - Baja Prioridad (Bajo Pot / Bajo Share)"))))</f>
        <v>2 - Foco Defensa (Alto Pot / Alto Share)</v>
      </c>
      <c r="AX1629" s="12" t="str">
        <f aca="false">IF(OR(IFERROR(AND(W1629&lt;&gt;"",Y1629&lt;&gt;"",Y1629-W1629&gt;Resumen!$B$8),FALSE()),IFERROR(AND(X1629&lt;&gt;"",Y1629&lt;&gt;"",Y1629-X1629&gt;Resumen!$B$8),FALSE())),MAX(IF(IFERROR(AND(W1629&lt;&gt;"",Y1629&lt;&gt;"",Y1629-W1629&gt;Resumen!$B$8),FALSE()),Y1629-W1629,0),IF(IFERROR(AND(X1629&lt;&gt;"",Y1629&lt;&gt;"",Y1629-X1629&gt;Resumen!$B$8),FALSE()),Y1629-X1629,0)),"")</f>
        <v/>
      </c>
      <c r="AY1629" s="22" t="str">
        <f aca="false">IF(OR(IFERROR(AND(W1629&lt;&gt;"",Y1629&lt;&gt;"",Y1629-W1629&gt;Resumen!$B$8),FALSE()),IFERROR(AND(X1629&lt;&gt;"",Y1629&lt;&gt;"",Y1629-X1629&gt;Resumen!$B$8),FALSE())),TRIM("Lays tiene mayor markup que "&amp;IF(IFERROR(AND(W1629&lt;&gt;"",Y1629&lt;&gt;"",Y1629-W1629&gt;Resumen!$B$8),FALSE()),"Quento ","")&amp;IF(IFERROR(AND(X1629&lt;&gt;"",Y1629&lt;&gt;"",Y1629-X1629&gt;Resumen!$B$8),FALSE()),"Julicroc ","")&amp;"en este PDV"),"")</f>
        <v/>
      </c>
      <c r="AZ1629" s="22" t="str">
        <f aca="false">IF(COUNTIF('Plan Pehuamar - Lista'!$A$2:$A$167,A1629)&gt;0,"Sí","No")</f>
        <v>No</v>
      </c>
      <c r="BA1629" s="22" t="str">
        <f aca="false">IF(COUNTIF('Plan Combo 9+1'!$A$2:$A$226,A1629)&gt;0,"Sí","No")</f>
        <v>No</v>
      </c>
      <c r="BB1629" s="22" t="str">
        <f aca="false">IF(AH1629="","No",IF(BA1629="Sí",IF((AO1629-AH1629)&gt;Resumen!$B$6,"Sí","No"),IF((AO1629-AH1629)&gt;=Resumen!$B$132,"Sí","No")))</f>
        <v>No</v>
      </c>
      <c r="BC1629" s="22" t="str">
        <f aca="false">IF(AND(N1629="Sí",AL1629="Sí",AI1629=0),"Sí","No")</f>
        <v>No</v>
      </c>
      <c r="BD1629" s="22" t="str">
        <f aca="false">IF(COUNTIF('Plan 9+1 (con Pehuamar)'!$A$2:$A$227,A1629)&gt;0,"Sí","No")</f>
        <v>No</v>
      </c>
    </row>
    <row r="1630" customFormat="false" ht="15" hidden="false" customHeight="true" outlineLevel="0" collapsed="false">
      <c r="A1630" s="6" t="n">
        <v>200672</v>
      </c>
      <c r="B1630" s="6" t="n">
        <v>11</v>
      </c>
      <c r="C1630" s="6" t="n">
        <v>1103</v>
      </c>
      <c r="D1630" s="6" t="s">
        <v>315</v>
      </c>
      <c r="E1630" s="6" t="s">
        <v>1797</v>
      </c>
      <c r="F1630" s="6" t="s">
        <v>196</v>
      </c>
      <c r="G1630" s="6" t="s">
        <v>130</v>
      </c>
      <c r="H1630" s="6" t="s">
        <v>1715</v>
      </c>
      <c r="I1630" s="27" t="n">
        <v>0</v>
      </c>
      <c r="J1630" s="27" t="n">
        <v>0</v>
      </c>
      <c r="K1630" s="27" t="n">
        <v>0.8</v>
      </c>
      <c r="L1630" s="28" t="n">
        <f aca="false">I1630+J1630</f>
        <v>0</v>
      </c>
      <c r="M1630" s="28" t="n">
        <f aca="false">L1630+K1630</f>
        <v>0.8</v>
      </c>
      <c r="N1630" s="22" t="str">
        <f aca="false">IF(I1630&gt;0,"Sí","No")</f>
        <v>No</v>
      </c>
      <c r="O1630" s="22" t="str">
        <f aca="false">IF(J1630&gt;0,"Sí","No")</f>
        <v>No</v>
      </c>
      <c r="P1630" s="22" t="str">
        <f aca="false">IF(K1630&gt;0,"Sí","No")</f>
        <v>Sí</v>
      </c>
      <c r="Q1630" s="22" t="str">
        <f aca="false">IF(OR(I1630&gt;0,J1630&gt;0),"Sí","No")</f>
        <v>No</v>
      </c>
      <c r="R1630" s="27"/>
      <c r="S1630" s="27"/>
      <c r="T1630" s="27"/>
      <c r="U1630" s="27"/>
      <c r="V1630" s="27"/>
      <c r="W1630" s="12" t="str">
        <f aca="false">IF(AND(I1630&gt;0,R1630&gt;0),(S1630-R1630)/R1630,"")</f>
        <v/>
      </c>
      <c r="X1630" s="12" t="str">
        <f aca="false">IF(AND(J1630&gt;0,T1630&gt;0),(U1630-T1630)/T1630,"")</f>
        <v/>
      </c>
      <c r="Y1630" s="12" t="str">
        <f aca="false">IF(AND(K1630&gt;0,V1630&gt;0),(V1630-Resumen!$B$7)/Resumen!$B$7,"")</f>
        <v/>
      </c>
      <c r="Z1630" s="28" t="str">
        <f aca="false">IF(AND(K1630&gt;0,I1630&gt;0,V1630&gt;0,S1630&gt;0),V1630-S1630,"")</f>
        <v/>
      </c>
      <c r="AA1630" s="12" t="str">
        <f aca="false">IF(Z1630&lt;&gt;"",Z1630/S1630,"")</f>
        <v/>
      </c>
      <c r="AB1630" s="28" t="str">
        <f aca="false">IF(AND(K1630&gt;0,J1630&gt;0,V1630&gt;0,U1630&gt;0),V1630-U1630,"")</f>
        <v/>
      </c>
      <c r="AC1630" s="12" t="str">
        <f aca="false">IF(AB1630&lt;&gt;"",AB1630/U1630,"")</f>
        <v/>
      </c>
      <c r="AD1630" s="27" t="n">
        <v>0</v>
      </c>
      <c r="AE1630" s="27" t="n">
        <v>0</v>
      </c>
      <c r="AF1630" s="27" t="n">
        <v>0</v>
      </c>
      <c r="AG1630" s="28" t="n">
        <f aca="false">AD1630+AE1630+AF1630</f>
        <v>0</v>
      </c>
      <c r="AH1630" s="12" t="str">
        <f aca="false">IF(AG1630&gt;0,AD1630/AG1630,"")</f>
        <v/>
      </c>
      <c r="AI1630" s="27" t="n">
        <v>0</v>
      </c>
      <c r="AJ1630" s="27" t="n">
        <v>0</v>
      </c>
      <c r="AK1630" s="27" t="n">
        <v>0</v>
      </c>
      <c r="AL1630" s="22" t="str">
        <f aca="false">IF(OR(AJ1630&gt;0,AK1630&gt;0),"Sí","No")</f>
        <v>No</v>
      </c>
      <c r="AM1630" s="6"/>
      <c r="AN1630" s="6"/>
      <c r="AO1630" s="12" t="n">
        <f aca="false">IF(M1630&gt;0,K1630/M1630,"")</f>
        <v>1</v>
      </c>
      <c r="AP1630" s="22" t="str">
        <f aca="false">IF(M1630&gt;=Resumen!$B$5,"Alto","Bajo")</f>
        <v>Bajo</v>
      </c>
      <c r="AQ1630" s="22" t="str">
        <f aca="false">IF(AO1630&gt;=Resumen!$B$28,"Alto","Bajo")</f>
        <v>Alto</v>
      </c>
      <c r="AR1630" s="22" t="str">
        <f aca="false">AP1630&amp;" Potencial / "&amp;AQ1630&amp;" Share"</f>
        <v>Bajo Potencial / Alto Share</v>
      </c>
      <c r="AS1630" s="22" t="str">
        <f aca="false">IF(Q1630="Sí",IF(AO1630&gt;=Resumen!$B$29,"Alto","Bajo"),"")</f>
        <v/>
      </c>
      <c r="AT1630" s="22" t="str">
        <f aca="false">IF(AS1630&lt;&gt;"",AP1630&amp;" Potencial / "&amp;AS1630&amp;" Share","")</f>
        <v/>
      </c>
      <c r="AU1630" s="22" t="str">
        <f aca="false">IF(AH1630="","Sin dato",IF(AH1630-AO1630&gt;Resumen!$B$6,"Sobre-exhibido",IF(AO1630-AH1630&gt;Resumen!$B$6,"Sub-exhibido","En línea")))</f>
        <v>Sin dato</v>
      </c>
      <c r="AV1630" s="22" t="str">
        <f aca="false">IF(AT1630="","",IF(AT1630="Alto Potencial / Bajo Share",1,IF(AT1630="Alto Potencial / Alto Share",2,IF(AT1630="Bajo Potencial / Alto Share",3,4))))</f>
        <v/>
      </c>
      <c r="AW1630" s="22" t="str">
        <f aca="false">IF(Q1630="No","Sin competencia directa",IF(AV1630=1,"1 - Foco Conquista (Alto Pot / Bajo Share)",IF(AV1630=2,"2 - Foco Defensa (Alto Pot / Alto Share)",IF(AV1630=3,"3 - Monitoreo (Bajo Pot / Alto Share)","4 - Baja Prioridad (Bajo Pot / Bajo Share)"))))</f>
        <v>Sin competencia directa</v>
      </c>
      <c r="AX1630" s="12" t="str">
        <f aca="false">IF(OR(IFERROR(AND(W1630&lt;&gt;"",Y1630&lt;&gt;"",Y1630-W1630&gt;Resumen!$B$8),FALSE()),IFERROR(AND(X1630&lt;&gt;"",Y1630&lt;&gt;"",Y1630-X1630&gt;Resumen!$B$8),FALSE())),MAX(IF(IFERROR(AND(W1630&lt;&gt;"",Y1630&lt;&gt;"",Y1630-W1630&gt;Resumen!$B$8),FALSE()),Y1630-W1630,0),IF(IFERROR(AND(X1630&lt;&gt;"",Y1630&lt;&gt;"",Y1630-X1630&gt;Resumen!$B$8),FALSE()),Y1630-X1630,0)),"")</f>
        <v/>
      </c>
      <c r="AY1630" s="22" t="str">
        <f aca="false">IF(OR(IFERROR(AND(W1630&lt;&gt;"",Y1630&lt;&gt;"",Y1630-W1630&gt;Resumen!$B$8),FALSE()),IFERROR(AND(X1630&lt;&gt;"",Y1630&lt;&gt;"",Y1630-X1630&gt;Resumen!$B$8),FALSE())),TRIM("Lays tiene mayor markup que "&amp;IF(IFERROR(AND(W1630&lt;&gt;"",Y1630&lt;&gt;"",Y1630-W1630&gt;Resumen!$B$8),FALSE()),"Quento ","")&amp;IF(IFERROR(AND(X1630&lt;&gt;"",Y1630&lt;&gt;"",Y1630-X1630&gt;Resumen!$B$8),FALSE()),"Julicroc ","")&amp;"en este PDV"),"")</f>
        <v/>
      </c>
      <c r="AZ1630" s="22" t="str">
        <f aca="false">IF(COUNTIF('Plan Pehuamar - Lista'!$A$2:$A$167,A1630)&gt;0,"Sí","No")</f>
        <v>No</v>
      </c>
      <c r="BA1630" s="22" t="str">
        <f aca="false">IF(COUNTIF('Plan Combo 9+1'!$A$2:$A$226,A1630)&gt;0,"Sí","No")</f>
        <v>No</v>
      </c>
      <c r="BB1630" s="22" t="str">
        <f aca="false">IF(AH1630="","No",IF(BA1630="Sí",IF((AO1630-AH1630)&gt;Resumen!$B$6,"Sí","No"),IF((AO1630-AH1630)&gt;=Resumen!$B$132,"Sí","No")))</f>
        <v>No</v>
      </c>
      <c r="BC1630" s="22" t="str">
        <f aca="false">IF(AND(N1630="Sí",AL1630="Sí",AI1630=0),"Sí","No")</f>
        <v>No</v>
      </c>
      <c r="BD1630" s="22" t="str">
        <f aca="false">IF(COUNTIF('Plan 9+1 (con Pehuamar)'!$A$2:$A$227,A1630)&gt;0,"Sí","No")</f>
        <v>No</v>
      </c>
    </row>
    <row r="1631" customFormat="false" ht="15" hidden="false" customHeight="true" outlineLevel="0" collapsed="false">
      <c r="A1631" s="6" t="n">
        <v>200676</v>
      </c>
      <c r="B1631" s="6" t="n">
        <v>11</v>
      </c>
      <c r="C1631" s="6" t="n">
        <v>1103</v>
      </c>
      <c r="D1631" s="6" t="s">
        <v>315</v>
      </c>
      <c r="E1631" s="6" t="s">
        <v>1798</v>
      </c>
      <c r="F1631" s="6" t="s">
        <v>196</v>
      </c>
      <c r="G1631" s="6" t="s">
        <v>130</v>
      </c>
      <c r="H1631" s="6" t="s">
        <v>1715</v>
      </c>
      <c r="I1631" s="27" t="n">
        <v>10</v>
      </c>
      <c r="J1631" s="27" t="n">
        <v>6</v>
      </c>
      <c r="K1631" s="27" t="n">
        <v>6</v>
      </c>
      <c r="L1631" s="28" t="n">
        <f aca="false">I1631+J1631</f>
        <v>16</v>
      </c>
      <c r="M1631" s="28" t="n">
        <f aca="false">L1631+K1631</f>
        <v>22</v>
      </c>
      <c r="N1631" s="22" t="str">
        <f aca="false">IF(I1631&gt;0,"Sí","No")</f>
        <v>Sí</v>
      </c>
      <c r="O1631" s="22" t="str">
        <f aca="false">IF(J1631&gt;0,"Sí","No")</f>
        <v>Sí</v>
      </c>
      <c r="P1631" s="22" t="str">
        <f aca="false">IF(K1631&gt;0,"Sí","No")</f>
        <v>Sí</v>
      </c>
      <c r="Q1631" s="22" t="str">
        <f aca="false">IF(OR(I1631&gt;0,J1631&gt;0),"Sí","No")</f>
        <v>Sí</v>
      </c>
      <c r="R1631" s="27" t="n">
        <v>1750</v>
      </c>
      <c r="S1631" s="27" t="n">
        <v>2500</v>
      </c>
      <c r="T1631" s="27" t="n">
        <v>1285</v>
      </c>
      <c r="U1631" s="27" t="n">
        <v>2100</v>
      </c>
      <c r="V1631" s="27" t="n">
        <v>3700</v>
      </c>
      <c r="W1631" s="12" t="n">
        <f aca="false">IF(AND(I1631&gt;0,R1631&gt;0),(S1631-R1631)/R1631,"")</f>
        <v>0.428571428571429</v>
      </c>
      <c r="X1631" s="12" t="n">
        <f aca="false">IF(AND(J1631&gt;0,T1631&gt;0),(U1631-T1631)/T1631,"")</f>
        <v>0.634241245136187</v>
      </c>
      <c r="Y1631" s="12" t="n">
        <f aca="false">IF(AND(K1631&gt;0,V1631&gt;0),(V1631-Resumen!$B$7)/Resumen!$B$7,"")</f>
        <v>0.48</v>
      </c>
      <c r="Z1631" s="28" t="n">
        <f aca="false">IF(AND(K1631&gt;0,I1631&gt;0,V1631&gt;0,S1631&gt;0),V1631-S1631,"")</f>
        <v>1200</v>
      </c>
      <c r="AA1631" s="12" t="n">
        <f aca="false">IF(Z1631&lt;&gt;"",Z1631/S1631,"")</f>
        <v>0.48</v>
      </c>
      <c r="AB1631" s="28" t="n">
        <f aca="false">IF(AND(K1631&gt;0,J1631&gt;0,V1631&gt;0,U1631&gt;0),V1631-U1631,"")</f>
        <v>1600</v>
      </c>
      <c r="AC1631" s="12" t="n">
        <f aca="false">IF(AB1631&lt;&gt;"",AB1631/U1631,"")</f>
        <v>0.761904761904762</v>
      </c>
      <c r="AD1631" s="27" t="n">
        <v>2</v>
      </c>
      <c r="AE1631" s="27" t="n">
        <v>5</v>
      </c>
      <c r="AF1631" s="27" t="n">
        <v>3</v>
      </c>
      <c r="AG1631" s="28" t="n">
        <f aca="false">AD1631+AE1631+AF1631</f>
        <v>10</v>
      </c>
      <c r="AH1631" s="12" t="n">
        <f aca="false">IF(AG1631&gt;0,AD1631/AG1631,"")</f>
        <v>0.2</v>
      </c>
      <c r="AI1631" s="27" t="n">
        <v>1</v>
      </c>
      <c r="AJ1631" s="27" t="n">
        <v>0</v>
      </c>
      <c r="AK1631" s="27" t="n">
        <v>1</v>
      </c>
      <c r="AL1631" s="22" t="str">
        <f aca="false">IF(OR(AJ1631&gt;0,AK1631&gt;0),"Sí","No")</f>
        <v>Sí</v>
      </c>
      <c r="AM1631" s="6" t="s">
        <v>198</v>
      </c>
      <c r="AN1631" s="6" t="s">
        <v>198</v>
      </c>
      <c r="AO1631" s="12" t="n">
        <f aca="false">IF(M1631&gt;0,K1631/M1631,"")</f>
        <v>0.272727272727273</v>
      </c>
      <c r="AP1631" s="22" t="str">
        <f aca="false">IF(M1631&gt;=Resumen!$B$5,"Alto","Bajo")</f>
        <v>Bajo</v>
      </c>
      <c r="AQ1631" s="22" t="str">
        <f aca="false">IF(AO1631&gt;=Resumen!$B$28,"Alto","Bajo")</f>
        <v>Bajo</v>
      </c>
      <c r="AR1631" s="22" t="str">
        <f aca="false">AP1631&amp;" Potencial / "&amp;AQ1631&amp;" Share"</f>
        <v>Bajo Potencial / Bajo Share</v>
      </c>
      <c r="AS1631" s="22" t="str">
        <f aca="false">IF(Q1631="Sí",IF(AO1631&gt;=Resumen!$B$29,"Alto","Bajo"),"")</f>
        <v>Bajo</v>
      </c>
      <c r="AT1631" s="22" t="str">
        <f aca="false">IF(AS1631&lt;&gt;"",AP1631&amp;" Potencial / "&amp;AS1631&amp;" Share","")</f>
        <v>Bajo Potencial / Bajo Share</v>
      </c>
      <c r="AU1631" s="22" t="str">
        <f aca="false">IF(AH1631="","Sin dato",IF(AH1631-AO1631&gt;Resumen!$B$6,"Sobre-exhibido",IF(AO1631-AH1631&gt;Resumen!$B$6,"Sub-exhibido","En línea")))</f>
        <v>Sub-exhibido</v>
      </c>
      <c r="AV1631" s="22" t="n">
        <f aca="false">IF(AT1631="","",IF(AT1631="Alto Potencial / Bajo Share",1,IF(AT1631="Alto Potencial / Alto Share",2,IF(AT1631="Bajo Potencial / Alto Share",3,4))))</f>
        <v>4</v>
      </c>
      <c r="AW1631" s="22" t="str">
        <f aca="false">IF(Q1631="No","Sin competencia directa",IF(AV1631=1,"1 - Foco Conquista (Alto Pot / Bajo Share)",IF(AV1631=2,"2 - Foco Defensa (Alto Pot / Alto Share)",IF(AV1631=3,"3 - Monitoreo (Bajo Pot / Alto Share)","4 - Baja Prioridad (Bajo Pot / Bajo Share)"))))</f>
        <v>4 - Baja Prioridad (Bajo Pot / Bajo Share)</v>
      </c>
      <c r="AX1631" s="12" t="n">
        <f aca="false">IF(OR(IFERROR(AND(W1631&lt;&gt;"",Y1631&lt;&gt;"",Y1631-W1631&gt;Resumen!$B$8),FALSE()),IFERROR(AND(X1631&lt;&gt;"",Y1631&lt;&gt;"",Y1631-X1631&gt;Resumen!$B$8),FALSE())),MAX(IF(IFERROR(AND(W1631&lt;&gt;"",Y1631&lt;&gt;"",Y1631-W1631&gt;Resumen!$B$8),FALSE()),Y1631-W1631,0),IF(IFERROR(AND(X1631&lt;&gt;"",Y1631&lt;&gt;"",Y1631-X1631&gt;Resumen!$B$8),FALSE()),Y1631-X1631,0)),"")</f>
        <v>0.0514285714285714</v>
      </c>
      <c r="AY1631" s="22" t="str">
        <f aca="false">IF(OR(IFERROR(AND(W1631&lt;&gt;"",Y1631&lt;&gt;"",Y1631-W1631&gt;Resumen!$B$8),FALSE()),IFERROR(AND(X1631&lt;&gt;"",Y1631&lt;&gt;"",Y1631-X1631&gt;Resumen!$B$8),FALSE())),TRIM("Lays tiene mayor markup que "&amp;IF(IFERROR(AND(W1631&lt;&gt;"",Y1631&lt;&gt;"",Y1631-W1631&gt;Resumen!$B$8),FALSE()),"Quento ","")&amp;IF(IFERROR(AND(X1631&lt;&gt;"",Y1631&lt;&gt;"",Y1631-X1631&gt;Resumen!$B$8),FALSE()),"Julicroc ","")&amp;"en este PDV"),"")</f>
        <v>Lays tiene mayor markup que Quento en este PDV</v>
      </c>
      <c r="AZ1631" s="22" t="str">
        <f aca="false">IF(COUNTIF('Plan Pehuamar - Lista'!$A$2:$A$167,A1631)&gt;0,"Sí","No")</f>
        <v>No</v>
      </c>
      <c r="BA1631" s="22" t="str">
        <f aca="false">IF(COUNTIF('Plan Combo 9+1'!$A$2:$A$226,A1631)&gt;0,"Sí","No")</f>
        <v>No</v>
      </c>
      <c r="BB1631" s="22" t="str">
        <f aca="false">IF(AH1631="","No",IF(BA1631="Sí",IF((AO1631-AH1631)&gt;Resumen!$B$6,"Sí","No"),IF((AO1631-AH1631)&gt;=Resumen!$B$132,"Sí","No")))</f>
        <v>No</v>
      </c>
      <c r="BC1631" s="22" t="str">
        <f aca="false">IF(AND(N1631="Sí",AL1631="Sí",AI1631=0),"Sí","No")</f>
        <v>No</v>
      </c>
      <c r="BD1631" s="22" t="str">
        <f aca="false">IF(COUNTIF('Plan 9+1 (con Pehuamar)'!$A$2:$A$227,A1631)&gt;0,"Sí","No")</f>
        <v>No</v>
      </c>
    </row>
    <row r="1632" customFormat="false" ht="15" hidden="false" customHeight="true" outlineLevel="0" collapsed="false">
      <c r="A1632" s="6" t="n">
        <v>200678</v>
      </c>
      <c r="B1632" s="6" t="n">
        <v>11</v>
      </c>
      <c r="C1632" s="6" t="n">
        <v>1103</v>
      </c>
      <c r="D1632" s="6" t="s">
        <v>315</v>
      </c>
      <c r="E1632" s="6" t="s">
        <v>1799</v>
      </c>
      <c r="F1632" s="6" t="s">
        <v>196</v>
      </c>
      <c r="G1632" s="6" t="s">
        <v>130</v>
      </c>
      <c r="H1632" s="6" t="s">
        <v>1715</v>
      </c>
      <c r="I1632" s="27" t="n">
        <v>0</v>
      </c>
      <c r="J1632" s="27" t="n">
        <v>0</v>
      </c>
      <c r="K1632" s="27" t="n">
        <v>3.5</v>
      </c>
      <c r="L1632" s="28" t="n">
        <f aca="false">I1632+J1632</f>
        <v>0</v>
      </c>
      <c r="M1632" s="28" t="n">
        <f aca="false">L1632+K1632</f>
        <v>3.5</v>
      </c>
      <c r="N1632" s="22" t="str">
        <f aca="false">IF(I1632&gt;0,"Sí","No")</f>
        <v>No</v>
      </c>
      <c r="O1632" s="22" t="str">
        <f aca="false">IF(J1632&gt;0,"Sí","No")</f>
        <v>No</v>
      </c>
      <c r="P1632" s="22" t="str">
        <f aca="false">IF(K1632&gt;0,"Sí","No")</f>
        <v>Sí</v>
      </c>
      <c r="Q1632" s="22" t="str">
        <f aca="false">IF(OR(I1632&gt;0,J1632&gt;0),"Sí","No")</f>
        <v>No</v>
      </c>
      <c r="R1632" s="27"/>
      <c r="S1632" s="27"/>
      <c r="T1632" s="27"/>
      <c r="U1632" s="27"/>
      <c r="V1632" s="27"/>
      <c r="W1632" s="12" t="str">
        <f aca="false">IF(AND(I1632&gt;0,R1632&gt;0),(S1632-R1632)/R1632,"")</f>
        <v/>
      </c>
      <c r="X1632" s="12" t="str">
        <f aca="false">IF(AND(J1632&gt;0,T1632&gt;0),(U1632-T1632)/T1632,"")</f>
        <v/>
      </c>
      <c r="Y1632" s="12" t="str">
        <f aca="false">IF(AND(K1632&gt;0,V1632&gt;0),(V1632-Resumen!$B$7)/Resumen!$B$7,"")</f>
        <v/>
      </c>
      <c r="Z1632" s="28" t="str">
        <f aca="false">IF(AND(K1632&gt;0,I1632&gt;0,V1632&gt;0,S1632&gt;0),V1632-S1632,"")</f>
        <v/>
      </c>
      <c r="AA1632" s="12" t="str">
        <f aca="false">IF(Z1632&lt;&gt;"",Z1632/S1632,"")</f>
        <v/>
      </c>
      <c r="AB1632" s="28" t="str">
        <f aca="false">IF(AND(K1632&gt;0,J1632&gt;0,V1632&gt;0,U1632&gt;0),V1632-U1632,"")</f>
        <v/>
      </c>
      <c r="AC1632" s="12" t="str">
        <f aca="false">IF(AB1632&lt;&gt;"",AB1632/U1632,"")</f>
        <v/>
      </c>
      <c r="AD1632" s="27" t="n">
        <v>0</v>
      </c>
      <c r="AE1632" s="27" t="n">
        <v>0</v>
      </c>
      <c r="AF1632" s="27" t="n">
        <v>0</v>
      </c>
      <c r="AG1632" s="28" t="n">
        <f aca="false">AD1632+AE1632+AF1632</f>
        <v>0</v>
      </c>
      <c r="AH1632" s="12" t="str">
        <f aca="false">IF(AG1632&gt;0,AD1632/AG1632,"")</f>
        <v/>
      </c>
      <c r="AI1632" s="27" t="n">
        <v>0</v>
      </c>
      <c r="AJ1632" s="27" t="n">
        <v>0</v>
      </c>
      <c r="AK1632" s="27" t="n">
        <v>0</v>
      </c>
      <c r="AL1632" s="22" t="str">
        <f aca="false">IF(OR(AJ1632&gt;0,AK1632&gt;0),"Sí","No")</f>
        <v>No</v>
      </c>
      <c r="AM1632" s="6"/>
      <c r="AN1632" s="6"/>
      <c r="AO1632" s="12" t="n">
        <f aca="false">IF(M1632&gt;0,K1632/M1632,"")</f>
        <v>1</v>
      </c>
      <c r="AP1632" s="22" t="str">
        <f aca="false">IF(M1632&gt;=Resumen!$B$5,"Alto","Bajo")</f>
        <v>Bajo</v>
      </c>
      <c r="AQ1632" s="22" t="str">
        <f aca="false">IF(AO1632&gt;=Resumen!$B$28,"Alto","Bajo")</f>
        <v>Alto</v>
      </c>
      <c r="AR1632" s="22" t="str">
        <f aca="false">AP1632&amp;" Potencial / "&amp;AQ1632&amp;" Share"</f>
        <v>Bajo Potencial / Alto Share</v>
      </c>
      <c r="AS1632" s="22" t="str">
        <f aca="false">IF(Q1632="Sí",IF(AO1632&gt;=Resumen!$B$29,"Alto","Bajo"),"")</f>
        <v/>
      </c>
      <c r="AT1632" s="22" t="str">
        <f aca="false">IF(AS1632&lt;&gt;"",AP1632&amp;" Potencial / "&amp;AS1632&amp;" Share","")</f>
        <v/>
      </c>
      <c r="AU1632" s="22" t="str">
        <f aca="false">IF(AH1632="","Sin dato",IF(AH1632-AO1632&gt;Resumen!$B$6,"Sobre-exhibido",IF(AO1632-AH1632&gt;Resumen!$B$6,"Sub-exhibido","En línea")))</f>
        <v>Sin dato</v>
      </c>
      <c r="AV1632" s="22" t="str">
        <f aca="false">IF(AT1632="","",IF(AT1632="Alto Potencial / Bajo Share",1,IF(AT1632="Alto Potencial / Alto Share",2,IF(AT1632="Bajo Potencial / Alto Share",3,4))))</f>
        <v/>
      </c>
      <c r="AW1632" s="22" t="str">
        <f aca="false">IF(Q1632="No","Sin competencia directa",IF(AV1632=1,"1 - Foco Conquista (Alto Pot / Bajo Share)",IF(AV1632=2,"2 - Foco Defensa (Alto Pot / Alto Share)",IF(AV1632=3,"3 - Monitoreo (Bajo Pot / Alto Share)","4 - Baja Prioridad (Bajo Pot / Bajo Share)"))))</f>
        <v>Sin competencia directa</v>
      </c>
      <c r="AX1632" s="12" t="str">
        <f aca="false">IF(OR(IFERROR(AND(W1632&lt;&gt;"",Y1632&lt;&gt;"",Y1632-W1632&gt;Resumen!$B$8),FALSE()),IFERROR(AND(X1632&lt;&gt;"",Y1632&lt;&gt;"",Y1632-X1632&gt;Resumen!$B$8),FALSE())),MAX(IF(IFERROR(AND(W1632&lt;&gt;"",Y1632&lt;&gt;"",Y1632-W1632&gt;Resumen!$B$8),FALSE()),Y1632-W1632,0),IF(IFERROR(AND(X1632&lt;&gt;"",Y1632&lt;&gt;"",Y1632-X1632&gt;Resumen!$B$8),FALSE()),Y1632-X1632,0)),"")</f>
        <v/>
      </c>
      <c r="AY1632" s="22" t="str">
        <f aca="false">IF(OR(IFERROR(AND(W1632&lt;&gt;"",Y1632&lt;&gt;"",Y1632-W1632&gt;Resumen!$B$8),FALSE()),IFERROR(AND(X1632&lt;&gt;"",Y1632&lt;&gt;"",Y1632-X1632&gt;Resumen!$B$8),FALSE())),TRIM("Lays tiene mayor markup que "&amp;IF(IFERROR(AND(W1632&lt;&gt;"",Y1632&lt;&gt;"",Y1632-W1632&gt;Resumen!$B$8),FALSE()),"Quento ","")&amp;IF(IFERROR(AND(X1632&lt;&gt;"",Y1632&lt;&gt;"",Y1632-X1632&gt;Resumen!$B$8),FALSE()),"Julicroc ","")&amp;"en este PDV"),"")</f>
        <v/>
      </c>
      <c r="AZ1632" s="22" t="str">
        <f aca="false">IF(COUNTIF('Plan Pehuamar - Lista'!$A$2:$A$167,A1632)&gt;0,"Sí","No")</f>
        <v>No</v>
      </c>
      <c r="BA1632" s="22" t="str">
        <f aca="false">IF(COUNTIF('Plan Combo 9+1'!$A$2:$A$226,A1632)&gt;0,"Sí","No")</f>
        <v>No</v>
      </c>
      <c r="BB1632" s="22" t="str">
        <f aca="false">IF(AH1632="","No",IF(BA1632="Sí",IF((AO1632-AH1632)&gt;Resumen!$B$6,"Sí","No"),IF((AO1632-AH1632)&gt;=Resumen!$B$132,"Sí","No")))</f>
        <v>No</v>
      </c>
      <c r="BC1632" s="22" t="str">
        <f aca="false">IF(AND(N1632="Sí",AL1632="Sí",AI1632=0),"Sí","No")</f>
        <v>No</v>
      </c>
      <c r="BD1632" s="22" t="str">
        <f aca="false">IF(COUNTIF('Plan 9+1 (con Pehuamar)'!$A$2:$A$227,A1632)&gt;0,"Sí","No")</f>
        <v>No</v>
      </c>
    </row>
    <row r="1633" customFormat="false" ht="15" hidden="false" customHeight="true" outlineLevel="0" collapsed="false">
      <c r="A1633" s="6" t="n">
        <v>200681</v>
      </c>
      <c r="B1633" s="6" t="n">
        <v>11</v>
      </c>
      <c r="C1633" s="6" t="n">
        <v>1103</v>
      </c>
      <c r="D1633" s="6" t="s">
        <v>315</v>
      </c>
      <c r="E1633" s="6" t="s">
        <v>1800</v>
      </c>
      <c r="F1633" s="6" t="s">
        <v>196</v>
      </c>
      <c r="G1633" s="6" t="s">
        <v>130</v>
      </c>
      <c r="H1633" s="6" t="s">
        <v>1715</v>
      </c>
      <c r="I1633" s="27" t="n">
        <v>0</v>
      </c>
      <c r="J1633" s="27" t="n">
        <v>0</v>
      </c>
      <c r="K1633" s="27" t="n">
        <v>0.8</v>
      </c>
      <c r="L1633" s="28" t="n">
        <f aca="false">I1633+J1633</f>
        <v>0</v>
      </c>
      <c r="M1633" s="28" t="n">
        <f aca="false">L1633+K1633</f>
        <v>0.8</v>
      </c>
      <c r="N1633" s="22" t="str">
        <f aca="false">IF(I1633&gt;0,"Sí","No")</f>
        <v>No</v>
      </c>
      <c r="O1633" s="22" t="str">
        <f aca="false">IF(J1633&gt;0,"Sí","No")</f>
        <v>No</v>
      </c>
      <c r="P1633" s="22" t="str">
        <f aca="false">IF(K1633&gt;0,"Sí","No")</f>
        <v>Sí</v>
      </c>
      <c r="Q1633" s="22" t="str">
        <f aca="false">IF(OR(I1633&gt;0,J1633&gt;0),"Sí","No")</f>
        <v>No</v>
      </c>
      <c r="R1633" s="27"/>
      <c r="S1633" s="27"/>
      <c r="T1633" s="27"/>
      <c r="U1633" s="27"/>
      <c r="V1633" s="27"/>
      <c r="W1633" s="12" t="str">
        <f aca="false">IF(AND(I1633&gt;0,R1633&gt;0),(S1633-R1633)/R1633,"")</f>
        <v/>
      </c>
      <c r="X1633" s="12" t="str">
        <f aca="false">IF(AND(J1633&gt;0,T1633&gt;0),(U1633-T1633)/T1633,"")</f>
        <v/>
      </c>
      <c r="Y1633" s="12" t="str">
        <f aca="false">IF(AND(K1633&gt;0,V1633&gt;0),(V1633-Resumen!$B$7)/Resumen!$B$7,"")</f>
        <v/>
      </c>
      <c r="Z1633" s="28" t="str">
        <f aca="false">IF(AND(K1633&gt;0,I1633&gt;0,V1633&gt;0,S1633&gt;0),V1633-S1633,"")</f>
        <v/>
      </c>
      <c r="AA1633" s="12" t="str">
        <f aca="false">IF(Z1633&lt;&gt;"",Z1633/S1633,"")</f>
        <v/>
      </c>
      <c r="AB1633" s="28" t="str">
        <f aca="false">IF(AND(K1633&gt;0,J1633&gt;0,V1633&gt;0,U1633&gt;0),V1633-U1633,"")</f>
        <v/>
      </c>
      <c r="AC1633" s="12" t="str">
        <f aca="false">IF(AB1633&lt;&gt;"",AB1633/U1633,"")</f>
        <v/>
      </c>
      <c r="AD1633" s="27" t="n">
        <v>0</v>
      </c>
      <c r="AE1633" s="27" t="n">
        <v>0</v>
      </c>
      <c r="AF1633" s="27" t="n">
        <v>0</v>
      </c>
      <c r="AG1633" s="28" t="n">
        <f aca="false">AD1633+AE1633+AF1633</f>
        <v>0</v>
      </c>
      <c r="AH1633" s="12" t="str">
        <f aca="false">IF(AG1633&gt;0,AD1633/AG1633,"")</f>
        <v/>
      </c>
      <c r="AI1633" s="27" t="n">
        <v>0</v>
      </c>
      <c r="AJ1633" s="27" t="n">
        <v>0</v>
      </c>
      <c r="AK1633" s="27" t="n">
        <v>0</v>
      </c>
      <c r="AL1633" s="22" t="str">
        <f aca="false">IF(OR(AJ1633&gt;0,AK1633&gt;0),"Sí","No")</f>
        <v>No</v>
      </c>
      <c r="AM1633" s="6"/>
      <c r="AN1633" s="6"/>
      <c r="AO1633" s="12" t="n">
        <f aca="false">IF(M1633&gt;0,K1633/M1633,"")</f>
        <v>1</v>
      </c>
      <c r="AP1633" s="22" t="str">
        <f aca="false">IF(M1633&gt;=Resumen!$B$5,"Alto","Bajo")</f>
        <v>Bajo</v>
      </c>
      <c r="AQ1633" s="22" t="str">
        <f aca="false">IF(AO1633&gt;=Resumen!$B$28,"Alto","Bajo")</f>
        <v>Alto</v>
      </c>
      <c r="AR1633" s="22" t="str">
        <f aca="false">AP1633&amp;" Potencial / "&amp;AQ1633&amp;" Share"</f>
        <v>Bajo Potencial / Alto Share</v>
      </c>
      <c r="AS1633" s="22" t="str">
        <f aca="false">IF(Q1633="Sí",IF(AO1633&gt;=Resumen!$B$29,"Alto","Bajo"),"")</f>
        <v/>
      </c>
      <c r="AT1633" s="22" t="str">
        <f aca="false">IF(AS1633&lt;&gt;"",AP1633&amp;" Potencial / "&amp;AS1633&amp;" Share","")</f>
        <v/>
      </c>
      <c r="AU1633" s="22" t="str">
        <f aca="false">IF(AH1633="","Sin dato",IF(AH1633-AO1633&gt;Resumen!$B$6,"Sobre-exhibido",IF(AO1633-AH1633&gt;Resumen!$B$6,"Sub-exhibido","En línea")))</f>
        <v>Sin dato</v>
      </c>
      <c r="AV1633" s="22" t="str">
        <f aca="false">IF(AT1633="","",IF(AT1633="Alto Potencial / Bajo Share",1,IF(AT1633="Alto Potencial / Alto Share",2,IF(AT1633="Bajo Potencial / Alto Share",3,4))))</f>
        <v/>
      </c>
      <c r="AW1633" s="22" t="str">
        <f aca="false">IF(Q1633="No","Sin competencia directa",IF(AV1633=1,"1 - Foco Conquista (Alto Pot / Bajo Share)",IF(AV1633=2,"2 - Foco Defensa (Alto Pot / Alto Share)",IF(AV1633=3,"3 - Monitoreo (Bajo Pot / Alto Share)","4 - Baja Prioridad (Bajo Pot / Bajo Share)"))))</f>
        <v>Sin competencia directa</v>
      </c>
      <c r="AX1633" s="12" t="str">
        <f aca="false">IF(OR(IFERROR(AND(W1633&lt;&gt;"",Y1633&lt;&gt;"",Y1633-W1633&gt;Resumen!$B$8),FALSE()),IFERROR(AND(X1633&lt;&gt;"",Y1633&lt;&gt;"",Y1633-X1633&gt;Resumen!$B$8),FALSE())),MAX(IF(IFERROR(AND(W1633&lt;&gt;"",Y1633&lt;&gt;"",Y1633-W1633&gt;Resumen!$B$8),FALSE()),Y1633-W1633,0),IF(IFERROR(AND(X1633&lt;&gt;"",Y1633&lt;&gt;"",Y1633-X1633&gt;Resumen!$B$8),FALSE()),Y1633-X1633,0)),"")</f>
        <v/>
      </c>
      <c r="AY1633" s="22" t="str">
        <f aca="false">IF(OR(IFERROR(AND(W1633&lt;&gt;"",Y1633&lt;&gt;"",Y1633-W1633&gt;Resumen!$B$8),FALSE()),IFERROR(AND(X1633&lt;&gt;"",Y1633&lt;&gt;"",Y1633-X1633&gt;Resumen!$B$8),FALSE())),TRIM("Lays tiene mayor markup que "&amp;IF(IFERROR(AND(W1633&lt;&gt;"",Y1633&lt;&gt;"",Y1633-W1633&gt;Resumen!$B$8),FALSE()),"Quento ","")&amp;IF(IFERROR(AND(X1633&lt;&gt;"",Y1633&lt;&gt;"",Y1633-X1633&gt;Resumen!$B$8),FALSE()),"Julicroc ","")&amp;"en este PDV"),"")</f>
        <v/>
      </c>
      <c r="AZ1633" s="22" t="str">
        <f aca="false">IF(COUNTIF('Plan Pehuamar - Lista'!$A$2:$A$167,A1633)&gt;0,"Sí","No")</f>
        <v>No</v>
      </c>
      <c r="BA1633" s="22" t="str">
        <f aca="false">IF(COUNTIF('Plan Combo 9+1'!$A$2:$A$226,A1633)&gt;0,"Sí","No")</f>
        <v>No</v>
      </c>
      <c r="BB1633" s="22" t="str">
        <f aca="false">IF(AH1633="","No",IF(BA1633="Sí",IF((AO1633-AH1633)&gt;Resumen!$B$6,"Sí","No"),IF((AO1633-AH1633)&gt;=Resumen!$B$132,"Sí","No")))</f>
        <v>No</v>
      </c>
      <c r="BC1633" s="22" t="str">
        <f aca="false">IF(AND(N1633="Sí",AL1633="Sí",AI1633=0),"Sí","No")</f>
        <v>No</v>
      </c>
      <c r="BD1633" s="22" t="str">
        <f aca="false">IF(COUNTIF('Plan 9+1 (con Pehuamar)'!$A$2:$A$227,A1633)&gt;0,"Sí","No")</f>
        <v>No</v>
      </c>
    </row>
    <row r="1634" customFormat="false" ht="15" hidden="false" customHeight="true" outlineLevel="0" collapsed="false">
      <c r="A1634" s="6" t="n">
        <v>200682</v>
      </c>
      <c r="B1634" s="6" t="n">
        <v>11</v>
      </c>
      <c r="C1634" s="6" t="n">
        <v>1103</v>
      </c>
      <c r="D1634" s="6" t="s">
        <v>315</v>
      </c>
      <c r="E1634" s="6" t="s">
        <v>1801</v>
      </c>
      <c r="F1634" s="6" t="s">
        <v>206</v>
      </c>
      <c r="G1634" s="6" t="s">
        <v>130</v>
      </c>
      <c r="H1634" s="6" t="s">
        <v>1715</v>
      </c>
      <c r="I1634" s="27" t="n">
        <v>0</v>
      </c>
      <c r="J1634" s="27" t="n">
        <v>0</v>
      </c>
      <c r="K1634" s="27" t="n">
        <v>4.2</v>
      </c>
      <c r="L1634" s="28" t="n">
        <f aca="false">I1634+J1634</f>
        <v>0</v>
      </c>
      <c r="M1634" s="28" t="n">
        <f aca="false">L1634+K1634</f>
        <v>4.2</v>
      </c>
      <c r="N1634" s="22" t="str">
        <f aca="false">IF(I1634&gt;0,"Sí","No")</f>
        <v>No</v>
      </c>
      <c r="O1634" s="22" t="str">
        <f aca="false">IF(J1634&gt;0,"Sí","No")</f>
        <v>No</v>
      </c>
      <c r="P1634" s="22" t="str">
        <f aca="false">IF(K1634&gt;0,"Sí","No")</f>
        <v>Sí</v>
      </c>
      <c r="Q1634" s="22" t="str">
        <f aca="false">IF(OR(I1634&gt;0,J1634&gt;0),"Sí","No")</f>
        <v>No</v>
      </c>
      <c r="R1634" s="27"/>
      <c r="S1634" s="27"/>
      <c r="T1634" s="27"/>
      <c r="U1634" s="27"/>
      <c r="V1634" s="27"/>
      <c r="W1634" s="12" t="str">
        <f aca="false">IF(AND(I1634&gt;0,R1634&gt;0),(S1634-R1634)/R1634,"")</f>
        <v/>
      </c>
      <c r="X1634" s="12" t="str">
        <f aca="false">IF(AND(J1634&gt;0,T1634&gt;0),(U1634-T1634)/T1634,"")</f>
        <v/>
      </c>
      <c r="Y1634" s="12" t="str">
        <f aca="false">IF(AND(K1634&gt;0,V1634&gt;0),(V1634-Resumen!$B$7)/Resumen!$B$7,"")</f>
        <v/>
      </c>
      <c r="Z1634" s="28" t="str">
        <f aca="false">IF(AND(K1634&gt;0,I1634&gt;0,V1634&gt;0,S1634&gt;0),V1634-S1634,"")</f>
        <v/>
      </c>
      <c r="AA1634" s="12" t="str">
        <f aca="false">IF(Z1634&lt;&gt;"",Z1634/S1634,"")</f>
        <v/>
      </c>
      <c r="AB1634" s="28" t="str">
        <f aca="false">IF(AND(K1634&gt;0,J1634&gt;0,V1634&gt;0,U1634&gt;0),V1634-U1634,"")</f>
        <v/>
      </c>
      <c r="AC1634" s="12" t="str">
        <f aca="false">IF(AB1634&lt;&gt;"",AB1634/U1634,"")</f>
        <v/>
      </c>
      <c r="AD1634" s="27" t="n">
        <v>0</v>
      </c>
      <c r="AE1634" s="27" t="n">
        <v>0</v>
      </c>
      <c r="AF1634" s="27" t="n">
        <v>0</v>
      </c>
      <c r="AG1634" s="28" t="n">
        <f aca="false">AD1634+AE1634+AF1634</f>
        <v>0</v>
      </c>
      <c r="AH1634" s="12" t="str">
        <f aca="false">IF(AG1634&gt;0,AD1634/AG1634,"")</f>
        <v/>
      </c>
      <c r="AI1634" s="27" t="n">
        <v>0</v>
      </c>
      <c r="AJ1634" s="27" t="n">
        <v>0</v>
      </c>
      <c r="AK1634" s="27" t="n">
        <v>0</v>
      </c>
      <c r="AL1634" s="22" t="str">
        <f aca="false">IF(OR(AJ1634&gt;0,AK1634&gt;0),"Sí","No")</f>
        <v>No</v>
      </c>
      <c r="AM1634" s="6"/>
      <c r="AN1634" s="6"/>
      <c r="AO1634" s="12" t="n">
        <f aca="false">IF(M1634&gt;0,K1634/M1634,"")</f>
        <v>1</v>
      </c>
      <c r="AP1634" s="22" t="str">
        <f aca="false">IF(M1634&gt;=Resumen!$B$5,"Alto","Bajo")</f>
        <v>Bajo</v>
      </c>
      <c r="AQ1634" s="22" t="str">
        <f aca="false">IF(AO1634&gt;=Resumen!$B$28,"Alto","Bajo")</f>
        <v>Alto</v>
      </c>
      <c r="AR1634" s="22" t="str">
        <f aca="false">AP1634&amp;" Potencial / "&amp;AQ1634&amp;" Share"</f>
        <v>Bajo Potencial / Alto Share</v>
      </c>
      <c r="AS1634" s="22" t="str">
        <f aca="false">IF(Q1634="Sí",IF(AO1634&gt;=Resumen!$B$29,"Alto","Bajo"),"")</f>
        <v/>
      </c>
      <c r="AT1634" s="22" t="str">
        <f aca="false">IF(AS1634&lt;&gt;"",AP1634&amp;" Potencial / "&amp;AS1634&amp;" Share","")</f>
        <v/>
      </c>
      <c r="AU1634" s="22" t="str">
        <f aca="false">IF(AH1634="","Sin dato",IF(AH1634-AO1634&gt;Resumen!$B$6,"Sobre-exhibido",IF(AO1634-AH1634&gt;Resumen!$B$6,"Sub-exhibido","En línea")))</f>
        <v>Sin dato</v>
      </c>
      <c r="AV1634" s="22" t="str">
        <f aca="false">IF(AT1634="","",IF(AT1634="Alto Potencial / Bajo Share",1,IF(AT1634="Alto Potencial / Alto Share",2,IF(AT1634="Bajo Potencial / Alto Share",3,4))))</f>
        <v/>
      </c>
      <c r="AW1634" s="22" t="str">
        <f aca="false">IF(Q1634="No","Sin competencia directa",IF(AV1634=1,"1 - Foco Conquista (Alto Pot / Bajo Share)",IF(AV1634=2,"2 - Foco Defensa (Alto Pot / Alto Share)",IF(AV1634=3,"3 - Monitoreo (Bajo Pot / Alto Share)","4 - Baja Prioridad (Bajo Pot / Bajo Share)"))))</f>
        <v>Sin competencia directa</v>
      </c>
      <c r="AX1634" s="12" t="str">
        <f aca="false">IF(OR(IFERROR(AND(W1634&lt;&gt;"",Y1634&lt;&gt;"",Y1634-W1634&gt;Resumen!$B$8),FALSE()),IFERROR(AND(X1634&lt;&gt;"",Y1634&lt;&gt;"",Y1634-X1634&gt;Resumen!$B$8),FALSE())),MAX(IF(IFERROR(AND(W1634&lt;&gt;"",Y1634&lt;&gt;"",Y1634-W1634&gt;Resumen!$B$8),FALSE()),Y1634-W1634,0),IF(IFERROR(AND(X1634&lt;&gt;"",Y1634&lt;&gt;"",Y1634-X1634&gt;Resumen!$B$8),FALSE()),Y1634-X1634,0)),"")</f>
        <v/>
      </c>
      <c r="AY1634" s="22" t="str">
        <f aca="false">IF(OR(IFERROR(AND(W1634&lt;&gt;"",Y1634&lt;&gt;"",Y1634-W1634&gt;Resumen!$B$8),FALSE()),IFERROR(AND(X1634&lt;&gt;"",Y1634&lt;&gt;"",Y1634-X1634&gt;Resumen!$B$8),FALSE())),TRIM("Lays tiene mayor markup que "&amp;IF(IFERROR(AND(W1634&lt;&gt;"",Y1634&lt;&gt;"",Y1634-W1634&gt;Resumen!$B$8),FALSE()),"Quento ","")&amp;IF(IFERROR(AND(X1634&lt;&gt;"",Y1634&lt;&gt;"",Y1634-X1634&gt;Resumen!$B$8),FALSE()),"Julicroc ","")&amp;"en este PDV"),"")</f>
        <v/>
      </c>
      <c r="AZ1634" s="22" t="str">
        <f aca="false">IF(COUNTIF('Plan Pehuamar - Lista'!$A$2:$A$167,A1634)&gt;0,"Sí","No")</f>
        <v>No</v>
      </c>
      <c r="BA1634" s="22" t="str">
        <f aca="false">IF(COUNTIF('Plan Combo 9+1'!$A$2:$A$226,A1634)&gt;0,"Sí","No")</f>
        <v>No</v>
      </c>
      <c r="BB1634" s="22" t="str">
        <f aca="false">IF(AH1634="","No",IF(BA1634="Sí",IF((AO1634-AH1634)&gt;Resumen!$B$6,"Sí","No"),IF((AO1634-AH1634)&gt;=Resumen!$B$132,"Sí","No")))</f>
        <v>No</v>
      </c>
      <c r="BC1634" s="22" t="str">
        <f aca="false">IF(AND(N1634="Sí",AL1634="Sí",AI1634=0),"Sí","No")</f>
        <v>No</v>
      </c>
      <c r="BD1634" s="22" t="str">
        <f aca="false">IF(COUNTIF('Plan 9+1 (con Pehuamar)'!$A$2:$A$227,A1634)&gt;0,"Sí","No")</f>
        <v>No</v>
      </c>
    </row>
    <row r="1635" customFormat="false" ht="15" hidden="false" customHeight="true" outlineLevel="0" collapsed="false">
      <c r="A1635" s="6" t="n">
        <v>200766</v>
      </c>
      <c r="B1635" s="6" t="n">
        <v>11</v>
      </c>
      <c r="C1635" s="6" t="n">
        <v>1103</v>
      </c>
      <c r="D1635" s="6" t="s">
        <v>315</v>
      </c>
      <c r="E1635" s="6" t="s">
        <v>1802</v>
      </c>
      <c r="F1635" s="6" t="s">
        <v>201</v>
      </c>
      <c r="G1635" s="6" t="s">
        <v>130</v>
      </c>
      <c r="H1635" s="6" t="s">
        <v>1715</v>
      </c>
      <c r="I1635" s="27" t="n">
        <v>0</v>
      </c>
      <c r="J1635" s="27" t="n">
        <v>0</v>
      </c>
      <c r="K1635" s="27" t="n">
        <v>2.2</v>
      </c>
      <c r="L1635" s="28" t="n">
        <f aca="false">I1635+J1635</f>
        <v>0</v>
      </c>
      <c r="M1635" s="28" t="n">
        <f aca="false">L1635+K1635</f>
        <v>2.2</v>
      </c>
      <c r="N1635" s="22" t="str">
        <f aca="false">IF(I1635&gt;0,"Sí","No")</f>
        <v>No</v>
      </c>
      <c r="O1635" s="22" t="str">
        <f aca="false">IF(J1635&gt;0,"Sí","No")</f>
        <v>No</v>
      </c>
      <c r="P1635" s="22" t="str">
        <f aca="false">IF(K1635&gt;0,"Sí","No")</f>
        <v>Sí</v>
      </c>
      <c r="Q1635" s="22" t="str">
        <f aca="false">IF(OR(I1635&gt;0,J1635&gt;0),"Sí","No")</f>
        <v>No</v>
      </c>
      <c r="R1635" s="27"/>
      <c r="S1635" s="27"/>
      <c r="T1635" s="27"/>
      <c r="U1635" s="27"/>
      <c r="V1635" s="27"/>
      <c r="W1635" s="12" t="str">
        <f aca="false">IF(AND(I1635&gt;0,R1635&gt;0),(S1635-R1635)/R1635,"")</f>
        <v/>
      </c>
      <c r="X1635" s="12" t="str">
        <f aca="false">IF(AND(J1635&gt;0,T1635&gt;0),(U1635-T1635)/T1635,"")</f>
        <v/>
      </c>
      <c r="Y1635" s="12" t="str">
        <f aca="false">IF(AND(K1635&gt;0,V1635&gt;0),(V1635-Resumen!$B$7)/Resumen!$B$7,"")</f>
        <v/>
      </c>
      <c r="Z1635" s="28" t="str">
        <f aca="false">IF(AND(K1635&gt;0,I1635&gt;0,V1635&gt;0,S1635&gt;0),V1635-S1635,"")</f>
        <v/>
      </c>
      <c r="AA1635" s="12" t="str">
        <f aca="false">IF(Z1635&lt;&gt;"",Z1635/S1635,"")</f>
        <v/>
      </c>
      <c r="AB1635" s="28" t="str">
        <f aca="false">IF(AND(K1635&gt;0,J1635&gt;0,V1635&gt;0,U1635&gt;0),V1635-U1635,"")</f>
        <v/>
      </c>
      <c r="AC1635" s="12" t="str">
        <f aca="false">IF(AB1635&lt;&gt;"",AB1635/U1635,"")</f>
        <v/>
      </c>
      <c r="AD1635" s="27" t="n">
        <v>0</v>
      </c>
      <c r="AE1635" s="27" t="n">
        <v>0</v>
      </c>
      <c r="AF1635" s="27" t="n">
        <v>0</v>
      </c>
      <c r="AG1635" s="28" t="n">
        <f aca="false">AD1635+AE1635+AF1635</f>
        <v>0</v>
      </c>
      <c r="AH1635" s="12" t="str">
        <f aca="false">IF(AG1635&gt;0,AD1635/AG1635,"")</f>
        <v/>
      </c>
      <c r="AI1635" s="27" t="n">
        <v>0</v>
      </c>
      <c r="AJ1635" s="27" t="n">
        <v>0</v>
      </c>
      <c r="AK1635" s="27" t="n">
        <v>0</v>
      </c>
      <c r="AL1635" s="22" t="str">
        <f aca="false">IF(OR(AJ1635&gt;0,AK1635&gt;0),"Sí","No")</f>
        <v>No</v>
      </c>
      <c r="AM1635" s="6"/>
      <c r="AN1635" s="6"/>
      <c r="AO1635" s="12" t="n">
        <f aca="false">IF(M1635&gt;0,K1635/M1635,"")</f>
        <v>1</v>
      </c>
      <c r="AP1635" s="22" t="str">
        <f aca="false">IF(M1635&gt;=Resumen!$B$5,"Alto","Bajo")</f>
        <v>Bajo</v>
      </c>
      <c r="AQ1635" s="22" t="str">
        <f aca="false">IF(AO1635&gt;=Resumen!$B$28,"Alto","Bajo")</f>
        <v>Alto</v>
      </c>
      <c r="AR1635" s="22" t="str">
        <f aca="false">AP1635&amp;" Potencial / "&amp;AQ1635&amp;" Share"</f>
        <v>Bajo Potencial / Alto Share</v>
      </c>
      <c r="AS1635" s="22" t="str">
        <f aca="false">IF(Q1635="Sí",IF(AO1635&gt;=Resumen!$B$29,"Alto","Bajo"),"")</f>
        <v/>
      </c>
      <c r="AT1635" s="22" t="str">
        <f aca="false">IF(AS1635&lt;&gt;"",AP1635&amp;" Potencial / "&amp;AS1635&amp;" Share","")</f>
        <v/>
      </c>
      <c r="AU1635" s="22" t="str">
        <f aca="false">IF(AH1635="","Sin dato",IF(AH1635-AO1635&gt;Resumen!$B$6,"Sobre-exhibido",IF(AO1635-AH1635&gt;Resumen!$B$6,"Sub-exhibido","En línea")))</f>
        <v>Sin dato</v>
      </c>
      <c r="AV1635" s="22" t="str">
        <f aca="false">IF(AT1635="","",IF(AT1635="Alto Potencial / Bajo Share",1,IF(AT1635="Alto Potencial / Alto Share",2,IF(AT1635="Bajo Potencial / Alto Share",3,4))))</f>
        <v/>
      </c>
      <c r="AW1635" s="22" t="str">
        <f aca="false">IF(Q1635="No","Sin competencia directa",IF(AV1635=1,"1 - Foco Conquista (Alto Pot / Bajo Share)",IF(AV1635=2,"2 - Foco Defensa (Alto Pot / Alto Share)",IF(AV1635=3,"3 - Monitoreo (Bajo Pot / Alto Share)","4 - Baja Prioridad (Bajo Pot / Bajo Share)"))))</f>
        <v>Sin competencia directa</v>
      </c>
      <c r="AX1635" s="12" t="str">
        <f aca="false">IF(OR(IFERROR(AND(W1635&lt;&gt;"",Y1635&lt;&gt;"",Y1635-W1635&gt;Resumen!$B$8),FALSE()),IFERROR(AND(X1635&lt;&gt;"",Y1635&lt;&gt;"",Y1635-X1635&gt;Resumen!$B$8),FALSE())),MAX(IF(IFERROR(AND(W1635&lt;&gt;"",Y1635&lt;&gt;"",Y1635-W1635&gt;Resumen!$B$8),FALSE()),Y1635-W1635,0),IF(IFERROR(AND(X1635&lt;&gt;"",Y1635&lt;&gt;"",Y1635-X1635&gt;Resumen!$B$8),FALSE()),Y1635-X1635,0)),"")</f>
        <v/>
      </c>
      <c r="AY1635" s="22" t="str">
        <f aca="false">IF(OR(IFERROR(AND(W1635&lt;&gt;"",Y1635&lt;&gt;"",Y1635-W1635&gt;Resumen!$B$8),FALSE()),IFERROR(AND(X1635&lt;&gt;"",Y1635&lt;&gt;"",Y1635-X1635&gt;Resumen!$B$8),FALSE())),TRIM("Lays tiene mayor markup que "&amp;IF(IFERROR(AND(W1635&lt;&gt;"",Y1635&lt;&gt;"",Y1635-W1635&gt;Resumen!$B$8),FALSE()),"Quento ","")&amp;IF(IFERROR(AND(X1635&lt;&gt;"",Y1635&lt;&gt;"",Y1635-X1635&gt;Resumen!$B$8),FALSE()),"Julicroc ","")&amp;"en este PDV"),"")</f>
        <v/>
      </c>
      <c r="AZ1635" s="22" t="str">
        <f aca="false">IF(COUNTIF('Plan Pehuamar - Lista'!$A$2:$A$167,A1635)&gt;0,"Sí","No")</f>
        <v>No</v>
      </c>
      <c r="BA1635" s="22" t="str">
        <f aca="false">IF(COUNTIF('Plan Combo 9+1'!$A$2:$A$226,A1635)&gt;0,"Sí","No")</f>
        <v>No</v>
      </c>
      <c r="BB1635" s="22" t="str">
        <f aca="false">IF(AH1635="","No",IF(BA1635="Sí",IF((AO1635-AH1635)&gt;Resumen!$B$6,"Sí","No"),IF((AO1635-AH1635)&gt;=Resumen!$B$132,"Sí","No")))</f>
        <v>No</v>
      </c>
      <c r="BC1635" s="22" t="str">
        <f aca="false">IF(AND(N1635="Sí",AL1635="Sí",AI1635=0),"Sí","No")</f>
        <v>No</v>
      </c>
      <c r="BD1635" s="22" t="str">
        <f aca="false">IF(COUNTIF('Plan 9+1 (con Pehuamar)'!$A$2:$A$227,A1635)&gt;0,"Sí","No")</f>
        <v>No</v>
      </c>
    </row>
    <row r="1636" customFormat="false" ht="15" hidden="false" customHeight="true" outlineLevel="0" collapsed="false">
      <c r="A1636" s="6" t="n">
        <v>200767</v>
      </c>
      <c r="B1636" s="6" t="n">
        <v>11</v>
      </c>
      <c r="C1636" s="6" t="n">
        <v>1103</v>
      </c>
      <c r="D1636" s="6" t="s">
        <v>315</v>
      </c>
      <c r="E1636" s="6" t="s">
        <v>1803</v>
      </c>
      <c r="F1636" s="6" t="s">
        <v>206</v>
      </c>
      <c r="G1636" s="6" t="s">
        <v>130</v>
      </c>
      <c r="H1636" s="6" t="s">
        <v>1715</v>
      </c>
      <c r="I1636" s="27" t="n">
        <v>30</v>
      </c>
      <c r="J1636" s="27" t="n">
        <v>36</v>
      </c>
      <c r="K1636" s="27" t="n">
        <v>40</v>
      </c>
      <c r="L1636" s="28" t="n">
        <f aca="false">I1636+J1636</f>
        <v>66</v>
      </c>
      <c r="M1636" s="28" t="n">
        <f aca="false">L1636+K1636</f>
        <v>106</v>
      </c>
      <c r="N1636" s="22" t="str">
        <f aca="false">IF(I1636&gt;0,"Sí","No")</f>
        <v>Sí</v>
      </c>
      <c r="O1636" s="22" t="str">
        <f aca="false">IF(J1636&gt;0,"Sí","No")</f>
        <v>Sí</v>
      </c>
      <c r="P1636" s="22" t="str">
        <f aca="false">IF(K1636&gt;0,"Sí","No")</f>
        <v>Sí</v>
      </c>
      <c r="Q1636" s="22" t="str">
        <f aca="false">IF(OR(I1636&gt;0,J1636&gt;0),"Sí","No")</f>
        <v>Sí</v>
      </c>
      <c r="R1636" s="27" t="n">
        <v>2200</v>
      </c>
      <c r="S1636" s="27" t="n">
        <v>2999</v>
      </c>
      <c r="T1636" s="27" t="n">
        <v>1085</v>
      </c>
      <c r="U1636" s="27" t="n">
        <v>1999</v>
      </c>
      <c r="V1636" s="27" t="n">
        <v>3499</v>
      </c>
      <c r="W1636" s="12" t="n">
        <f aca="false">IF(AND(I1636&gt;0,R1636&gt;0),(S1636-R1636)/R1636,"")</f>
        <v>0.363181818181818</v>
      </c>
      <c r="X1636" s="12" t="n">
        <f aca="false">IF(AND(J1636&gt;0,T1636&gt;0),(U1636-T1636)/T1636,"")</f>
        <v>0.842396313364055</v>
      </c>
      <c r="Y1636" s="12" t="n">
        <f aca="false">IF(AND(K1636&gt;0,V1636&gt;0),(V1636-Resumen!$B$7)/Resumen!$B$7,"")</f>
        <v>0.3996</v>
      </c>
      <c r="Z1636" s="28" t="n">
        <f aca="false">IF(AND(K1636&gt;0,I1636&gt;0,V1636&gt;0,S1636&gt;0),V1636-S1636,"")</f>
        <v>500</v>
      </c>
      <c r="AA1636" s="12" t="n">
        <f aca="false">IF(Z1636&lt;&gt;"",Z1636/S1636,"")</f>
        <v>0.166722240746916</v>
      </c>
      <c r="AB1636" s="28" t="n">
        <f aca="false">IF(AND(K1636&gt;0,J1636&gt;0,V1636&gt;0,U1636&gt;0),V1636-U1636,"")</f>
        <v>1500</v>
      </c>
      <c r="AC1636" s="12" t="n">
        <f aca="false">IF(AB1636&lt;&gt;"",AB1636/U1636,"")</f>
        <v>0.750375187593797</v>
      </c>
      <c r="AD1636" s="27" t="n">
        <v>8</v>
      </c>
      <c r="AE1636" s="27" t="n">
        <v>5</v>
      </c>
      <c r="AF1636" s="27" t="n">
        <v>6</v>
      </c>
      <c r="AG1636" s="28" t="n">
        <f aca="false">AD1636+AE1636+AF1636</f>
        <v>19</v>
      </c>
      <c r="AH1636" s="12" t="n">
        <f aca="false">IF(AG1636&gt;0,AD1636/AG1636,"")</f>
        <v>0.421052631578947</v>
      </c>
      <c r="AI1636" s="27" t="n">
        <v>1</v>
      </c>
      <c r="AJ1636" s="27" t="n">
        <v>0</v>
      </c>
      <c r="AK1636" s="27" t="n">
        <v>1</v>
      </c>
      <c r="AL1636" s="22" t="str">
        <f aca="false">IF(OR(AJ1636&gt;0,AK1636&gt;0),"Sí","No")</f>
        <v>Sí</v>
      </c>
      <c r="AM1636" s="6" t="s">
        <v>198</v>
      </c>
      <c r="AN1636" s="6" t="s">
        <v>198</v>
      </c>
      <c r="AO1636" s="12" t="n">
        <f aca="false">IF(M1636&gt;0,K1636/M1636,"")</f>
        <v>0.377358490566038</v>
      </c>
      <c r="AP1636" s="22" t="str">
        <f aca="false">IF(M1636&gt;=Resumen!$B$5,"Alto","Bajo")</f>
        <v>Alto</v>
      </c>
      <c r="AQ1636" s="22" t="str">
        <f aca="false">IF(AO1636&gt;=Resumen!$B$28,"Alto","Bajo")</f>
        <v>Bajo</v>
      </c>
      <c r="AR1636" s="22" t="str">
        <f aca="false">AP1636&amp;" Potencial / "&amp;AQ1636&amp;" Share"</f>
        <v>Alto Potencial / Bajo Share</v>
      </c>
      <c r="AS1636" s="22" t="str">
        <f aca="false">IF(Q1636="Sí",IF(AO1636&gt;=Resumen!$B$29,"Alto","Bajo"),"")</f>
        <v>Bajo</v>
      </c>
      <c r="AT1636" s="22" t="str">
        <f aca="false">IF(AS1636&lt;&gt;"",AP1636&amp;" Potencial / "&amp;AS1636&amp;" Share","")</f>
        <v>Alto Potencial / Bajo Share</v>
      </c>
      <c r="AU1636" s="22" t="str">
        <f aca="false">IF(AH1636="","Sin dato",IF(AH1636-AO1636&gt;Resumen!$B$6,"Sobre-exhibido",IF(AO1636-AH1636&gt;Resumen!$B$6,"Sub-exhibido","En línea")))</f>
        <v>En línea</v>
      </c>
      <c r="AV1636" s="22" t="n">
        <f aca="false">IF(AT1636="","",IF(AT1636="Alto Potencial / Bajo Share",1,IF(AT1636="Alto Potencial / Alto Share",2,IF(AT1636="Bajo Potencial / Alto Share",3,4))))</f>
        <v>1</v>
      </c>
      <c r="AW1636" s="22" t="str">
        <f aca="false">IF(Q1636="No","Sin competencia directa",IF(AV1636=1,"1 - Foco Conquista (Alto Pot / Bajo Share)",IF(AV1636=2,"2 - Foco Defensa (Alto Pot / Alto Share)",IF(AV1636=3,"3 - Monitoreo (Bajo Pot / Alto Share)","4 - Baja Prioridad (Bajo Pot / Bajo Share)"))))</f>
        <v>1 - Foco Conquista (Alto Pot / Bajo Share)</v>
      </c>
      <c r="AX1636" s="12" t="str">
        <f aca="false">IF(OR(IFERROR(AND(W1636&lt;&gt;"",Y1636&lt;&gt;"",Y1636-W1636&gt;Resumen!$B$8),FALSE()),IFERROR(AND(X1636&lt;&gt;"",Y1636&lt;&gt;"",Y1636-X1636&gt;Resumen!$B$8),FALSE())),MAX(IF(IFERROR(AND(W1636&lt;&gt;"",Y1636&lt;&gt;"",Y1636-W1636&gt;Resumen!$B$8),FALSE()),Y1636-W1636,0),IF(IFERROR(AND(X1636&lt;&gt;"",Y1636&lt;&gt;"",Y1636-X1636&gt;Resumen!$B$8),FALSE()),Y1636-X1636,0)),"")</f>
        <v/>
      </c>
      <c r="AY1636" s="22" t="str">
        <f aca="false">IF(OR(IFERROR(AND(W1636&lt;&gt;"",Y1636&lt;&gt;"",Y1636-W1636&gt;Resumen!$B$8),FALSE()),IFERROR(AND(X1636&lt;&gt;"",Y1636&lt;&gt;"",Y1636-X1636&gt;Resumen!$B$8),FALSE())),TRIM("Lays tiene mayor markup que "&amp;IF(IFERROR(AND(W1636&lt;&gt;"",Y1636&lt;&gt;"",Y1636-W1636&gt;Resumen!$B$8),FALSE()),"Quento ","")&amp;IF(IFERROR(AND(X1636&lt;&gt;"",Y1636&lt;&gt;"",Y1636-X1636&gt;Resumen!$B$8),FALSE()),"Julicroc ","")&amp;"en este PDV"),"")</f>
        <v/>
      </c>
      <c r="AZ1636" s="22" t="str">
        <f aca="false">IF(COUNTIF('Plan Pehuamar - Lista'!$A$2:$A$167,A1636)&gt;0,"Sí","No")</f>
        <v>No</v>
      </c>
      <c r="BA1636" s="22" t="str">
        <f aca="false">IF(COUNTIF('Plan Combo 9+1'!$A$2:$A$226,A1636)&gt;0,"Sí","No")</f>
        <v>No</v>
      </c>
      <c r="BB1636" s="22" t="str">
        <f aca="false">IF(AH1636="","No",IF(BA1636="Sí",IF((AO1636-AH1636)&gt;Resumen!$B$6,"Sí","No"),IF((AO1636-AH1636)&gt;=Resumen!$B$132,"Sí","No")))</f>
        <v>No</v>
      </c>
      <c r="BC1636" s="22" t="str">
        <f aca="false">IF(AND(N1636="Sí",AL1636="Sí",AI1636=0),"Sí","No")</f>
        <v>No</v>
      </c>
      <c r="BD1636" s="22" t="str">
        <f aca="false">IF(COUNTIF('Plan 9+1 (con Pehuamar)'!$A$2:$A$227,A1636)&gt;0,"Sí","No")</f>
        <v>No</v>
      </c>
    </row>
    <row r="1637" customFormat="false" ht="15" hidden="false" customHeight="true" outlineLevel="0" collapsed="false">
      <c r="A1637" s="6" t="n">
        <v>200768</v>
      </c>
      <c r="B1637" s="6" t="n">
        <v>11</v>
      </c>
      <c r="C1637" s="6" t="n">
        <v>1103</v>
      </c>
      <c r="D1637" s="6" t="s">
        <v>315</v>
      </c>
      <c r="E1637" s="6" t="s">
        <v>1804</v>
      </c>
      <c r="F1637" s="6" t="s">
        <v>196</v>
      </c>
      <c r="G1637" s="6" t="s">
        <v>130</v>
      </c>
      <c r="H1637" s="6" t="s">
        <v>1715</v>
      </c>
      <c r="I1637" s="27" t="n">
        <v>0</v>
      </c>
      <c r="J1637" s="27" t="n">
        <v>0</v>
      </c>
      <c r="K1637" s="27" t="n">
        <v>1.4</v>
      </c>
      <c r="L1637" s="28" t="n">
        <f aca="false">I1637+J1637</f>
        <v>0</v>
      </c>
      <c r="M1637" s="28" t="n">
        <f aca="false">L1637+K1637</f>
        <v>1.4</v>
      </c>
      <c r="N1637" s="22" t="str">
        <f aca="false">IF(I1637&gt;0,"Sí","No")</f>
        <v>No</v>
      </c>
      <c r="O1637" s="22" t="str">
        <f aca="false">IF(J1637&gt;0,"Sí","No")</f>
        <v>No</v>
      </c>
      <c r="P1637" s="22" t="str">
        <f aca="false">IF(K1637&gt;0,"Sí","No")</f>
        <v>Sí</v>
      </c>
      <c r="Q1637" s="22" t="str">
        <f aca="false">IF(OR(I1637&gt;0,J1637&gt;0),"Sí","No")</f>
        <v>No</v>
      </c>
      <c r="R1637" s="27"/>
      <c r="S1637" s="27"/>
      <c r="T1637" s="27"/>
      <c r="U1637" s="27"/>
      <c r="V1637" s="27"/>
      <c r="W1637" s="12" t="str">
        <f aca="false">IF(AND(I1637&gt;0,R1637&gt;0),(S1637-R1637)/R1637,"")</f>
        <v/>
      </c>
      <c r="X1637" s="12" t="str">
        <f aca="false">IF(AND(J1637&gt;0,T1637&gt;0),(U1637-T1637)/T1637,"")</f>
        <v/>
      </c>
      <c r="Y1637" s="12" t="str">
        <f aca="false">IF(AND(K1637&gt;0,V1637&gt;0),(V1637-Resumen!$B$7)/Resumen!$B$7,"")</f>
        <v/>
      </c>
      <c r="Z1637" s="28" t="str">
        <f aca="false">IF(AND(K1637&gt;0,I1637&gt;0,V1637&gt;0,S1637&gt;0),V1637-S1637,"")</f>
        <v/>
      </c>
      <c r="AA1637" s="12" t="str">
        <f aca="false">IF(Z1637&lt;&gt;"",Z1637/S1637,"")</f>
        <v/>
      </c>
      <c r="AB1637" s="28" t="str">
        <f aca="false">IF(AND(K1637&gt;0,J1637&gt;0,V1637&gt;0,U1637&gt;0),V1637-U1637,"")</f>
        <v/>
      </c>
      <c r="AC1637" s="12" t="str">
        <f aca="false">IF(AB1637&lt;&gt;"",AB1637/U1637,"")</f>
        <v/>
      </c>
      <c r="AD1637" s="27" t="n">
        <v>0</v>
      </c>
      <c r="AE1637" s="27" t="n">
        <v>0</v>
      </c>
      <c r="AF1637" s="27" t="n">
        <v>0</v>
      </c>
      <c r="AG1637" s="28" t="n">
        <f aca="false">AD1637+AE1637+AF1637</f>
        <v>0</v>
      </c>
      <c r="AH1637" s="12" t="str">
        <f aca="false">IF(AG1637&gt;0,AD1637/AG1637,"")</f>
        <v/>
      </c>
      <c r="AI1637" s="27" t="n">
        <v>0</v>
      </c>
      <c r="AJ1637" s="27" t="n">
        <v>0</v>
      </c>
      <c r="AK1637" s="27" t="n">
        <v>0</v>
      </c>
      <c r="AL1637" s="22" t="str">
        <f aca="false">IF(OR(AJ1637&gt;0,AK1637&gt;0),"Sí","No")</f>
        <v>No</v>
      </c>
      <c r="AM1637" s="6"/>
      <c r="AN1637" s="6"/>
      <c r="AO1637" s="12" t="n">
        <f aca="false">IF(M1637&gt;0,K1637/M1637,"")</f>
        <v>1</v>
      </c>
      <c r="AP1637" s="22" t="str">
        <f aca="false">IF(M1637&gt;=Resumen!$B$5,"Alto","Bajo")</f>
        <v>Bajo</v>
      </c>
      <c r="AQ1637" s="22" t="str">
        <f aca="false">IF(AO1637&gt;=Resumen!$B$28,"Alto","Bajo")</f>
        <v>Alto</v>
      </c>
      <c r="AR1637" s="22" t="str">
        <f aca="false">AP1637&amp;" Potencial / "&amp;AQ1637&amp;" Share"</f>
        <v>Bajo Potencial / Alto Share</v>
      </c>
      <c r="AS1637" s="22" t="str">
        <f aca="false">IF(Q1637="Sí",IF(AO1637&gt;=Resumen!$B$29,"Alto","Bajo"),"")</f>
        <v/>
      </c>
      <c r="AT1637" s="22" t="str">
        <f aca="false">IF(AS1637&lt;&gt;"",AP1637&amp;" Potencial / "&amp;AS1637&amp;" Share","")</f>
        <v/>
      </c>
      <c r="AU1637" s="22" t="str">
        <f aca="false">IF(AH1637="","Sin dato",IF(AH1637-AO1637&gt;Resumen!$B$6,"Sobre-exhibido",IF(AO1637-AH1637&gt;Resumen!$B$6,"Sub-exhibido","En línea")))</f>
        <v>Sin dato</v>
      </c>
      <c r="AV1637" s="22" t="str">
        <f aca="false">IF(AT1637="","",IF(AT1637="Alto Potencial / Bajo Share",1,IF(AT1637="Alto Potencial / Alto Share",2,IF(AT1637="Bajo Potencial / Alto Share",3,4))))</f>
        <v/>
      </c>
      <c r="AW1637" s="22" t="str">
        <f aca="false">IF(Q1637="No","Sin competencia directa",IF(AV1637=1,"1 - Foco Conquista (Alto Pot / Bajo Share)",IF(AV1637=2,"2 - Foco Defensa (Alto Pot / Alto Share)",IF(AV1637=3,"3 - Monitoreo (Bajo Pot / Alto Share)","4 - Baja Prioridad (Bajo Pot / Bajo Share)"))))</f>
        <v>Sin competencia directa</v>
      </c>
      <c r="AX1637" s="12" t="str">
        <f aca="false">IF(OR(IFERROR(AND(W1637&lt;&gt;"",Y1637&lt;&gt;"",Y1637-W1637&gt;Resumen!$B$8),FALSE()),IFERROR(AND(X1637&lt;&gt;"",Y1637&lt;&gt;"",Y1637-X1637&gt;Resumen!$B$8),FALSE())),MAX(IF(IFERROR(AND(W1637&lt;&gt;"",Y1637&lt;&gt;"",Y1637-W1637&gt;Resumen!$B$8),FALSE()),Y1637-W1637,0),IF(IFERROR(AND(X1637&lt;&gt;"",Y1637&lt;&gt;"",Y1637-X1637&gt;Resumen!$B$8),FALSE()),Y1637-X1637,0)),"")</f>
        <v/>
      </c>
      <c r="AY1637" s="22" t="str">
        <f aca="false">IF(OR(IFERROR(AND(W1637&lt;&gt;"",Y1637&lt;&gt;"",Y1637-W1637&gt;Resumen!$B$8),FALSE()),IFERROR(AND(X1637&lt;&gt;"",Y1637&lt;&gt;"",Y1637-X1637&gt;Resumen!$B$8),FALSE())),TRIM("Lays tiene mayor markup que "&amp;IF(IFERROR(AND(W1637&lt;&gt;"",Y1637&lt;&gt;"",Y1637-W1637&gt;Resumen!$B$8),FALSE()),"Quento ","")&amp;IF(IFERROR(AND(X1637&lt;&gt;"",Y1637&lt;&gt;"",Y1637-X1637&gt;Resumen!$B$8),FALSE()),"Julicroc ","")&amp;"en este PDV"),"")</f>
        <v/>
      </c>
      <c r="AZ1637" s="22" t="str">
        <f aca="false">IF(COUNTIF('Plan Pehuamar - Lista'!$A$2:$A$167,A1637)&gt;0,"Sí","No")</f>
        <v>No</v>
      </c>
      <c r="BA1637" s="22" t="str">
        <f aca="false">IF(COUNTIF('Plan Combo 9+1'!$A$2:$A$226,A1637)&gt;0,"Sí","No")</f>
        <v>No</v>
      </c>
      <c r="BB1637" s="22" t="str">
        <f aca="false">IF(AH1637="","No",IF(BA1637="Sí",IF((AO1637-AH1637)&gt;Resumen!$B$6,"Sí","No"),IF((AO1637-AH1637)&gt;=Resumen!$B$132,"Sí","No")))</f>
        <v>No</v>
      </c>
      <c r="BC1637" s="22" t="str">
        <f aca="false">IF(AND(N1637="Sí",AL1637="Sí",AI1637=0),"Sí","No")</f>
        <v>No</v>
      </c>
      <c r="BD1637" s="22" t="str">
        <f aca="false">IF(COUNTIF('Plan 9+1 (con Pehuamar)'!$A$2:$A$227,A1637)&gt;0,"Sí","No")</f>
        <v>No</v>
      </c>
    </row>
    <row r="1638" customFormat="false" ht="15" hidden="false" customHeight="true" outlineLevel="0" collapsed="false">
      <c r="A1638" s="6" t="n">
        <v>200769</v>
      </c>
      <c r="B1638" s="6" t="n">
        <v>11</v>
      </c>
      <c r="C1638" s="6" t="n">
        <v>1103</v>
      </c>
      <c r="D1638" s="6" t="s">
        <v>315</v>
      </c>
      <c r="E1638" s="6" t="s">
        <v>1805</v>
      </c>
      <c r="F1638" s="6" t="s">
        <v>206</v>
      </c>
      <c r="G1638" s="6" t="s">
        <v>130</v>
      </c>
      <c r="H1638" s="6" t="s">
        <v>1715</v>
      </c>
      <c r="I1638" s="27" t="n">
        <v>36</v>
      </c>
      <c r="J1638" s="27" t="n">
        <v>45</v>
      </c>
      <c r="K1638" s="27" t="n">
        <v>40</v>
      </c>
      <c r="L1638" s="28" t="n">
        <f aca="false">I1638+J1638</f>
        <v>81</v>
      </c>
      <c r="M1638" s="28" t="n">
        <f aca="false">L1638+K1638</f>
        <v>121</v>
      </c>
      <c r="N1638" s="22" t="str">
        <f aca="false">IF(I1638&gt;0,"Sí","No")</f>
        <v>Sí</v>
      </c>
      <c r="O1638" s="22" t="str">
        <f aca="false">IF(J1638&gt;0,"Sí","No")</f>
        <v>Sí</v>
      </c>
      <c r="P1638" s="22" t="str">
        <f aca="false">IF(K1638&gt;0,"Sí","No")</f>
        <v>Sí</v>
      </c>
      <c r="Q1638" s="22" t="str">
        <f aca="false">IF(OR(I1638&gt;0,J1638&gt;0),"Sí","No")</f>
        <v>Sí</v>
      </c>
      <c r="R1638" s="27" t="n">
        <v>2250</v>
      </c>
      <c r="S1638" s="27" t="n">
        <v>3200</v>
      </c>
      <c r="T1638" s="27" t="n">
        <v>1085</v>
      </c>
      <c r="U1638" s="27" t="n">
        <v>2100</v>
      </c>
      <c r="V1638" s="27" t="n">
        <v>3500</v>
      </c>
      <c r="W1638" s="12" t="n">
        <f aca="false">IF(AND(I1638&gt;0,R1638&gt;0),(S1638-R1638)/R1638,"")</f>
        <v>0.422222222222222</v>
      </c>
      <c r="X1638" s="12" t="n">
        <f aca="false">IF(AND(J1638&gt;0,T1638&gt;0),(U1638-T1638)/T1638,"")</f>
        <v>0.935483870967742</v>
      </c>
      <c r="Y1638" s="12" t="n">
        <f aca="false">IF(AND(K1638&gt;0,V1638&gt;0),(V1638-Resumen!$B$7)/Resumen!$B$7,"")</f>
        <v>0.4</v>
      </c>
      <c r="Z1638" s="28" t="n">
        <f aca="false">IF(AND(K1638&gt;0,I1638&gt;0,V1638&gt;0,S1638&gt;0),V1638-S1638,"")</f>
        <v>300</v>
      </c>
      <c r="AA1638" s="12" t="n">
        <f aca="false">IF(Z1638&lt;&gt;"",Z1638/S1638,"")</f>
        <v>0.09375</v>
      </c>
      <c r="AB1638" s="28" t="n">
        <f aca="false">IF(AND(K1638&gt;0,J1638&gt;0,V1638&gt;0,U1638&gt;0),V1638-U1638,"")</f>
        <v>1400</v>
      </c>
      <c r="AC1638" s="12" t="n">
        <f aca="false">IF(AB1638&lt;&gt;"",AB1638/U1638,"")</f>
        <v>0.666666666666667</v>
      </c>
      <c r="AD1638" s="27" t="n">
        <v>5</v>
      </c>
      <c r="AE1638" s="27" t="n">
        <v>5</v>
      </c>
      <c r="AF1638" s="27" t="n">
        <v>5</v>
      </c>
      <c r="AG1638" s="28" t="n">
        <f aca="false">AD1638+AE1638+AF1638</f>
        <v>15</v>
      </c>
      <c r="AH1638" s="12" t="n">
        <f aca="false">IF(AG1638&gt;0,AD1638/AG1638,"")</f>
        <v>0.333333333333333</v>
      </c>
      <c r="AI1638" s="27" t="n">
        <v>0</v>
      </c>
      <c r="AJ1638" s="27" t="n">
        <v>0</v>
      </c>
      <c r="AK1638" s="27" t="n">
        <v>0</v>
      </c>
      <c r="AL1638" s="22" t="str">
        <f aca="false">IF(OR(AJ1638&gt;0,AK1638&gt;0),"Sí","No")</f>
        <v>No</v>
      </c>
      <c r="AM1638" s="6" t="s">
        <v>198</v>
      </c>
      <c r="AN1638" s="6" t="s">
        <v>198</v>
      </c>
      <c r="AO1638" s="12" t="n">
        <f aca="false">IF(M1638&gt;0,K1638/M1638,"")</f>
        <v>0.330578512396694</v>
      </c>
      <c r="AP1638" s="22" t="str">
        <f aca="false">IF(M1638&gt;=Resumen!$B$5,"Alto","Bajo")</f>
        <v>Alto</v>
      </c>
      <c r="AQ1638" s="22" t="str">
        <f aca="false">IF(AO1638&gt;=Resumen!$B$28,"Alto","Bajo")</f>
        <v>Bajo</v>
      </c>
      <c r="AR1638" s="22" t="str">
        <f aca="false">AP1638&amp;" Potencial / "&amp;AQ1638&amp;" Share"</f>
        <v>Alto Potencial / Bajo Share</v>
      </c>
      <c r="AS1638" s="22" t="str">
        <f aca="false">IF(Q1638="Sí",IF(AO1638&gt;=Resumen!$B$29,"Alto","Bajo"),"")</f>
        <v>Bajo</v>
      </c>
      <c r="AT1638" s="22" t="str">
        <f aca="false">IF(AS1638&lt;&gt;"",AP1638&amp;" Potencial / "&amp;AS1638&amp;" Share","")</f>
        <v>Alto Potencial / Bajo Share</v>
      </c>
      <c r="AU1638" s="22" t="str">
        <f aca="false">IF(AH1638="","Sin dato",IF(AH1638-AO1638&gt;Resumen!$B$6,"Sobre-exhibido",IF(AO1638-AH1638&gt;Resumen!$B$6,"Sub-exhibido","En línea")))</f>
        <v>En línea</v>
      </c>
      <c r="AV1638" s="22" t="n">
        <f aca="false">IF(AT1638="","",IF(AT1638="Alto Potencial / Bajo Share",1,IF(AT1638="Alto Potencial / Alto Share",2,IF(AT1638="Bajo Potencial / Alto Share",3,4))))</f>
        <v>1</v>
      </c>
      <c r="AW1638" s="22" t="str">
        <f aca="false">IF(Q1638="No","Sin competencia directa",IF(AV1638=1,"1 - Foco Conquista (Alto Pot / Bajo Share)",IF(AV1638=2,"2 - Foco Defensa (Alto Pot / Alto Share)",IF(AV1638=3,"3 - Monitoreo (Bajo Pot / Alto Share)","4 - Baja Prioridad (Bajo Pot / Bajo Share)"))))</f>
        <v>1 - Foco Conquista (Alto Pot / Bajo Share)</v>
      </c>
      <c r="AX1638" s="12" t="str">
        <f aca="false">IF(OR(IFERROR(AND(W1638&lt;&gt;"",Y1638&lt;&gt;"",Y1638-W1638&gt;Resumen!$B$8),FALSE()),IFERROR(AND(X1638&lt;&gt;"",Y1638&lt;&gt;"",Y1638-X1638&gt;Resumen!$B$8),FALSE())),MAX(IF(IFERROR(AND(W1638&lt;&gt;"",Y1638&lt;&gt;"",Y1638-W1638&gt;Resumen!$B$8),FALSE()),Y1638-W1638,0),IF(IFERROR(AND(X1638&lt;&gt;"",Y1638&lt;&gt;"",Y1638-X1638&gt;Resumen!$B$8),FALSE()),Y1638-X1638,0)),"")</f>
        <v/>
      </c>
      <c r="AY1638" s="22" t="str">
        <f aca="false">IF(OR(IFERROR(AND(W1638&lt;&gt;"",Y1638&lt;&gt;"",Y1638-W1638&gt;Resumen!$B$8),FALSE()),IFERROR(AND(X1638&lt;&gt;"",Y1638&lt;&gt;"",Y1638-X1638&gt;Resumen!$B$8),FALSE())),TRIM("Lays tiene mayor markup que "&amp;IF(IFERROR(AND(W1638&lt;&gt;"",Y1638&lt;&gt;"",Y1638-W1638&gt;Resumen!$B$8),FALSE()),"Quento ","")&amp;IF(IFERROR(AND(X1638&lt;&gt;"",Y1638&lt;&gt;"",Y1638-X1638&gt;Resumen!$B$8),FALSE()),"Julicroc ","")&amp;"en este PDV"),"")</f>
        <v/>
      </c>
      <c r="AZ1638" s="22" t="str">
        <f aca="false">IF(COUNTIF('Plan Pehuamar - Lista'!$A$2:$A$167,A1638)&gt;0,"Sí","No")</f>
        <v>No</v>
      </c>
      <c r="BA1638" s="22" t="str">
        <f aca="false">IF(COUNTIF('Plan Combo 9+1'!$A$2:$A$226,A1638)&gt;0,"Sí","No")</f>
        <v>No</v>
      </c>
      <c r="BB1638" s="22" t="str">
        <f aca="false">IF(AH1638="","No",IF(BA1638="Sí",IF((AO1638-AH1638)&gt;Resumen!$B$6,"Sí","No"),IF((AO1638-AH1638)&gt;=Resumen!$B$132,"Sí","No")))</f>
        <v>No</v>
      </c>
      <c r="BC1638" s="22" t="str">
        <f aca="false">IF(AND(N1638="Sí",AL1638="Sí",AI1638=0),"Sí","No")</f>
        <v>No</v>
      </c>
      <c r="BD1638" s="22" t="str">
        <f aca="false">IF(COUNTIF('Plan 9+1 (con Pehuamar)'!$A$2:$A$227,A1638)&gt;0,"Sí","No")</f>
        <v>No</v>
      </c>
    </row>
    <row r="1639" customFormat="false" ht="15" hidden="false" customHeight="true" outlineLevel="0" collapsed="false">
      <c r="A1639" s="6" t="n">
        <v>200770</v>
      </c>
      <c r="B1639" s="6" t="n">
        <v>11</v>
      </c>
      <c r="C1639" s="6" t="n">
        <v>1103</v>
      </c>
      <c r="D1639" s="6" t="s">
        <v>315</v>
      </c>
      <c r="E1639" s="6" t="s">
        <v>1806</v>
      </c>
      <c r="F1639" s="6" t="s">
        <v>196</v>
      </c>
      <c r="G1639" s="6" t="s">
        <v>130</v>
      </c>
      <c r="H1639" s="6" t="s">
        <v>1715</v>
      </c>
      <c r="I1639" s="27" t="n">
        <v>10</v>
      </c>
      <c r="J1639" s="27" t="n">
        <v>12</v>
      </c>
      <c r="K1639" s="27" t="n">
        <v>18</v>
      </c>
      <c r="L1639" s="28" t="n">
        <f aca="false">I1639+J1639</f>
        <v>22</v>
      </c>
      <c r="M1639" s="28" t="n">
        <f aca="false">L1639+K1639</f>
        <v>40</v>
      </c>
      <c r="N1639" s="22" t="str">
        <f aca="false">IF(I1639&gt;0,"Sí","No")</f>
        <v>Sí</v>
      </c>
      <c r="O1639" s="22" t="str">
        <f aca="false">IF(J1639&gt;0,"Sí","No")</f>
        <v>Sí</v>
      </c>
      <c r="P1639" s="22" t="str">
        <f aca="false">IF(K1639&gt;0,"Sí","No")</f>
        <v>Sí</v>
      </c>
      <c r="Q1639" s="22" t="str">
        <f aca="false">IF(OR(I1639&gt;0,J1639&gt;0),"Sí","No")</f>
        <v>Sí</v>
      </c>
      <c r="R1639" s="27" t="n">
        <v>1750</v>
      </c>
      <c r="S1639" s="27" t="n">
        <v>2500</v>
      </c>
      <c r="T1639" s="27" t="n">
        <v>1085</v>
      </c>
      <c r="U1639" s="27" t="n">
        <v>2100</v>
      </c>
      <c r="V1639" s="27" t="n">
        <v>3500</v>
      </c>
      <c r="W1639" s="12" t="n">
        <f aca="false">IF(AND(I1639&gt;0,R1639&gt;0),(S1639-R1639)/R1639,"")</f>
        <v>0.428571428571429</v>
      </c>
      <c r="X1639" s="12" t="n">
        <f aca="false">IF(AND(J1639&gt;0,T1639&gt;0),(U1639-T1639)/T1639,"")</f>
        <v>0.935483870967742</v>
      </c>
      <c r="Y1639" s="12" t="n">
        <f aca="false">IF(AND(K1639&gt;0,V1639&gt;0),(V1639-Resumen!$B$7)/Resumen!$B$7,"")</f>
        <v>0.4</v>
      </c>
      <c r="Z1639" s="28" t="n">
        <f aca="false">IF(AND(K1639&gt;0,I1639&gt;0,V1639&gt;0,S1639&gt;0),V1639-S1639,"")</f>
        <v>1000</v>
      </c>
      <c r="AA1639" s="12" t="n">
        <f aca="false">IF(Z1639&lt;&gt;"",Z1639/S1639,"")</f>
        <v>0.4</v>
      </c>
      <c r="AB1639" s="28" t="n">
        <f aca="false">IF(AND(K1639&gt;0,J1639&gt;0,V1639&gt;0,U1639&gt;0),V1639-U1639,"")</f>
        <v>1400</v>
      </c>
      <c r="AC1639" s="12" t="n">
        <f aca="false">IF(AB1639&lt;&gt;"",AB1639/U1639,"")</f>
        <v>0.666666666666667</v>
      </c>
      <c r="AD1639" s="27" t="n">
        <v>6</v>
      </c>
      <c r="AE1639" s="27" t="n">
        <v>5</v>
      </c>
      <c r="AF1639" s="27" t="n">
        <v>4</v>
      </c>
      <c r="AG1639" s="28" t="n">
        <f aca="false">AD1639+AE1639+AF1639</f>
        <v>15</v>
      </c>
      <c r="AH1639" s="12" t="n">
        <f aca="false">IF(AG1639&gt;0,AD1639/AG1639,"")</f>
        <v>0.4</v>
      </c>
      <c r="AI1639" s="27" t="n">
        <v>1</v>
      </c>
      <c r="AJ1639" s="27" t="n">
        <v>0</v>
      </c>
      <c r="AK1639" s="27" t="n">
        <v>0</v>
      </c>
      <c r="AL1639" s="22" t="str">
        <f aca="false">IF(OR(AJ1639&gt;0,AK1639&gt;0),"Sí","No")</f>
        <v>No</v>
      </c>
      <c r="AM1639" s="6" t="s">
        <v>198</v>
      </c>
      <c r="AN1639" s="6" t="s">
        <v>397</v>
      </c>
      <c r="AO1639" s="12" t="n">
        <f aca="false">IF(M1639&gt;0,K1639/M1639,"")</f>
        <v>0.45</v>
      </c>
      <c r="AP1639" s="22" t="str">
        <f aca="false">IF(M1639&gt;=Resumen!$B$5,"Alto","Bajo")</f>
        <v>Alto</v>
      </c>
      <c r="AQ1639" s="22" t="str">
        <f aca="false">IF(AO1639&gt;=Resumen!$B$28,"Alto","Bajo")</f>
        <v>Alto</v>
      </c>
      <c r="AR1639" s="22" t="str">
        <f aca="false">AP1639&amp;" Potencial / "&amp;AQ1639&amp;" Share"</f>
        <v>Alto Potencial / Alto Share</v>
      </c>
      <c r="AS1639" s="22" t="str">
        <f aca="false">IF(Q1639="Sí",IF(AO1639&gt;=Resumen!$B$29,"Alto","Bajo"),"")</f>
        <v>Bajo</v>
      </c>
      <c r="AT1639" s="22" t="str">
        <f aca="false">IF(AS1639&lt;&gt;"",AP1639&amp;" Potencial / "&amp;AS1639&amp;" Share","")</f>
        <v>Alto Potencial / Bajo Share</v>
      </c>
      <c r="AU1639" s="22" t="str">
        <f aca="false">IF(AH1639="","Sin dato",IF(AH1639-AO1639&gt;Resumen!$B$6,"Sobre-exhibido",IF(AO1639-AH1639&gt;Resumen!$B$6,"Sub-exhibido","En línea")))</f>
        <v>En línea</v>
      </c>
      <c r="AV1639" s="22" t="n">
        <f aca="false">IF(AT1639="","",IF(AT1639="Alto Potencial / Bajo Share",1,IF(AT1639="Alto Potencial / Alto Share",2,IF(AT1639="Bajo Potencial / Alto Share",3,4))))</f>
        <v>1</v>
      </c>
      <c r="AW1639" s="22" t="str">
        <f aca="false">IF(Q1639="No","Sin competencia directa",IF(AV1639=1,"1 - Foco Conquista (Alto Pot / Bajo Share)",IF(AV1639=2,"2 - Foco Defensa (Alto Pot / Alto Share)",IF(AV1639=3,"3 - Monitoreo (Bajo Pot / Alto Share)","4 - Baja Prioridad (Bajo Pot / Bajo Share)"))))</f>
        <v>1 - Foco Conquista (Alto Pot / Bajo Share)</v>
      </c>
      <c r="AX1639" s="12" t="str">
        <f aca="false">IF(OR(IFERROR(AND(W1639&lt;&gt;"",Y1639&lt;&gt;"",Y1639-W1639&gt;Resumen!$B$8),FALSE()),IFERROR(AND(X1639&lt;&gt;"",Y1639&lt;&gt;"",Y1639-X1639&gt;Resumen!$B$8),FALSE())),MAX(IF(IFERROR(AND(W1639&lt;&gt;"",Y1639&lt;&gt;"",Y1639-W1639&gt;Resumen!$B$8),FALSE()),Y1639-W1639,0),IF(IFERROR(AND(X1639&lt;&gt;"",Y1639&lt;&gt;"",Y1639-X1639&gt;Resumen!$B$8),FALSE()),Y1639-X1639,0)),"")</f>
        <v/>
      </c>
      <c r="AY1639" s="22" t="str">
        <f aca="false">IF(OR(IFERROR(AND(W1639&lt;&gt;"",Y1639&lt;&gt;"",Y1639-W1639&gt;Resumen!$B$8),FALSE()),IFERROR(AND(X1639&lt;&gt;"",Y1639&lt;&gt;"",Y1639-X1639&gt;Resumen!$B$8),FALSE())),TRIM("Lays tiene mayor markup que "&amp;IF(IFERROR(AND(W1639&lt;&gt;"",Y1639&lt;&gt;"",Y1639-W1639&gt;Resumen!$B$8),FALSE()),"Quento ","")&amp;IF(IFERROR(AND(X1639&lt;&gt;"",Y1639&lt;&gt;"",Y1639-X1639&gt;Resumen!$B$8),FALSE()),"Julicroc ","")&amp;"en este PDV"),"")</f>
        <v/>
      </c>
      <c r="AZ1639" s="22" t="str">
        <f aca="false">IF(COUNTIF('Plan Pehuamar - Lista'!$A$2:$A$167,A1639)&gt;0,"Sí","No")</f>
        <v>Sí</v>
      </c>
      <c r="BA1639" s="22" t="str">
        <f aca="false">IF(COUNTIF('Plan Combo 9+1'!$A$2:$A$226,A1639)&gt;0,"Sí","No")</f>
        <v>No</v>
      </c>
      <c r="BB1639" s="22" t="str">
        <f aca="false">IF(AH1639="","No",IF(BA1639="Sí",IF((AO1639-AH1639)&gt;Resumen!$B$6,"Sí","No"),IF((AO1639-AH1639)&gt;=Resumen!$B$132,"Sí","No")))</f>
        <v>No</v>
      </c>
      <c r="BC1639" s="22" t="str">
        <f aca="false">IF(AND(N1639="Sí",AL1639="Sí",AI1639=0),"Sí","No")</f>
        <v>No</v>
      </c>
      <c r="BD1639" s="22" t="str">
        <f aca="false">IF(COUNTIF('Plan 9+1 (con Pehuamar)'!$A$2:$A$227,A1639)&gt;0,"Sí","No")</f>
        <v>No</v>
      </c>
    </row>
    <row r="1640" customFormat="false" ht="15" hidden="false" customHeight="true" outlineLevel="0" collapsed="false">
      <c r="A1640" s="6" t="n">
        <v>200773</v>
      </c>
      <c r="B1640" s="6" t="n">
        <v>11</v>
      </c>
      <c r="C1640" s="6" t="n">
        <v>1103</v>
      </c>
      <c r="D1640" s="6" t="s">
        <v>315</v>
      </c>
      <c r="E1640" s="6" t="s">
        <v>1807</v>
      </c>
      <c r="F1640" s="6" t="s">
        <v>206</v>
      </c>
      <c r="G1640" s="6" t="s">
        <v>130</v>
      </c>
      <c r="H1640" s="6" t="s">
        <v>1715</v>
      </c>
      <c r="I1640" s="27" t="n">
        <v>10</v>
      </c>
      <c r="J1640" s="27" t="n">
        <v>45</v>
      </c>
      <c r="K1640" s="27" t="n">
        <v>36</v>
      </c>
      <c r="L1640" s="28" t="n">
        <f aca="false">I1640+J1640</f>
        <v>55</v>
      </c>
      <c r="M1640" s="28" t="n">
        <f aca="false">L1640+K1640</f>
        <v>91</v>
      </c>
      <c r="N1640" s="22" t="str">
        <f aca="false">IF(I1640&gt;0,"Sí","No")</f>
        <v>Sí</v>
      </c>
      <c r="O1640" s="22" t="str">
        <f aca="false">IF(J1640&gt;0,"Sí","No")</f>
        <v>Sí</v>
      </c>
      <c r="P1640" s="22" t="str">
        <f aca="false">IF(K1640&gt;0,"Sí","No")</f>
        <v>Sí</v>
      </c>
      <c r="Q1640" s="22" t="str">
        <f aca="false">IF(OR(I1640&gt;0,J1640&gt;0),"Sí","No")</f>
        <v>Sí</v>
      </c>
      <c r="R1640" s="27" t="n">
        <v>1750</v>
      </c>
      <c r="S1640" s="27" t="n">
        <v>2500</v>
      </c>
      <c r="T1640" s="27" t="n">
        <v>1185</v>
      </c>
      <c r="U1640" s="27" t="n">
        <v>2000</v>
      </c>
      <c r="V1640" s="27" t="n">
        <v>3500</v>
      </c>
      <c r="W1640" s="12" t="n">
        <f aca="false">IF(AND(I1640&gt;0,R1640&gt;0),(S1640-R1640)/R1640,"")</f>
        <v>0.428571428571429</v>
      </c>
      <c r="X1640" s="12" t="n">
        <f aca="false">IF(AND(J1640&gt;0,T1640&gt;0),(U1640-T1640)/T1640,"")</f>
        <v>0.687763713080169</v>
      </c>
      <c r="Y1640" s="12" t="n">
        <f aca="false">IF(AND(K1640&gt;0,V1640&gt;0),(V1640-Resumen!$B$7)/Resumen!$B$7,"")</f>
        <v>0.4</v>
      </c>
      <c r="Z1640" s="28" t="n">
        <f aca="false">IF(AND(K1640&gt;0,I1640&gt;0,V1640&gt;0,S1640&gt;0),V1640-S1640,"")</f>
        <v>1000</v>
      </c>
      <c r="AA1640" s="12" t="n">
        <f aca="false">IF(Z1640&lt;&gt;"",Z1640/S1640,"")</f>
        <v>0.4</v>
      </c>
      <c r="AB1640" s="28" t="n">
        <f aca="false">IF(AND(K1640&gt;0,J1640&gt;0,V1640&gt;0,U1640&gt;0),V1640-U1640,"")</f>
        <v>1500</v>
      </c>
      <c r="AC1640" s="12" t="n">
        <f aca="false">IF(AB1640&lt;&gt;"",AB1640/U1640,"")</f>
        <v>0.75</v>
      </c>
      <c r="AD1640" s="27" t="n">
        <v>6</v>
      </c>
      <c r="AE1640" s="27" t="n">
        <v>5</v>
      </c>
      <c r="AF1640" s="27" t="n">
        <v>8</v>
      </c>
      <c r="AG1640" s="28" t="n">
        <f aca="false">AD1640+AE1640+AF1640</f>
        <v>19</v>
      </c>
      <c r="AH1640" s="12" t="n">
        <f aca="false">IF(AG1640&gt;0,AD1640/AG1640,"")</f>
        <v>0.315789473684211</v>
      </c>
      <c r="AI1640" s="27" t="n">
        <v>1</v>
      </c>
      <c r="AJ1640" s="27" t="n">
        <v>0</v>
      </c>
      <c r="AK1640" s="27" t="n">
        <v>1</v>
      </c>
      <c r="AL1640" s="22" t="str">
        <f aca="false">IF(OR(AJ1640&gt;0,AK1640&gt;0),"Sí","No")</f>
        <v>Sí</v>
      </c>
      <c r="AM1640" s="6" t="s">
        <v>198</v>
      </c>
      <c r="AN1640" s="6" t="s">
        <v>198</v>
      </c>
      <c r="AO1640" s="12" t="n">
        <f aca="false">IF(M1640&gt;0,K1640/M1640,"")</f>
        <v>0.395604395604396</v>
      </c>
      <c r="AP1640" s="22" t="str">
        <f aca="false">IF(M1640&gt;=Resumen!$B$5,"Alto","Bajo")</f>
        <v>Alto</v>
      </c>
      <c r="AQ1640" s="22" t="str">
        <f aca="false">IF(AO1640&gt;=Resumen!$B$28,"Alto","Bajo")</f>
        <v>Alto</v>
      </c>
      <c r="AR1640" s="22" t="str">
        <f aca="false">AP1640&amp;" Potencial / "&amp;AQ1640&amp;" Share"</f>
        <v>Alto Potencial / Alto Share</v>
      </c>
      <c r="AS1640" s="22" t="str">
        <f aca="false">IF(Q1640="Sí",IF(AO1640&gt;=Resumen!$B$29,"Alto","Bajo"),"")</f>
        <v>Bajo</v>
      </c>
      <c r="AT1640" s="22" t="str">
        <f aca="false">IF(AS1640&lt;&gt;"",AP1640&amp;" Potencial / "&amp;AS1640&amp;" Share","")</f>
        <v>Alto Potencial / Bajo Share</v>
      </c>
      <c r="AU1640" s="22" t="str">
        <f aca="false">IF(AH1640="","Sin dato",IF(AH1640-AO1640&gt;Resumen!$B$6,"Sobre-exhibido",IF(AO1640-AH1640&gt;Resumen!$B$6,"Sub-exhibido","En línea")))</f>
        <v>Sub-exhibido</v>
      </c>
      <c r="AV1640" s="22" t="n">
        <f aca="false">IF(AT1640="","",IF(AT1640="Alto Potencial / Bajo Share",1,IF(AT1640="Alto Potencial / Alto Share",2,IF(AT1640="Bajo Potencial / Alto Share",3,4))))</f>
        <v>1</v>
      </c>
      <c r="AW1640" s="22" t="str">
        <f aca="false">IF(Q1640="No","Sin competencia directa",IF(AV1640=1,"1 - Foco Conquista (Alto Pot / Bajo Share)",IF(AV1640=2,"2 - Foco Defensa (Alto Pot / Alto Share)",IF(AV1640=3,"3 - Monitoreo (Bajo Pot / Alto Share)","4 - Baja Prioridad (Bajo Pot / Bajo Share)"))))</f>
        <v>1 - Foco Conquista (Alto Pot / Bajo Share)</v>
      </c>
      <c r="AX1640" s="12" t="str">
        <f aca="false">IF(OR(IFERROR(AND(W1640&lt;&gt;"",Y1640&lt;&gt;"",Y1640-W1640&gt;Resumen!$B$8),FALSE()),IFERROR(AND(X1640&lt;&gt;"",Y1640&lt;&gt;"",Y1640-X1640&gt;Resumen!$B$8),FALSE())),MAX(IF(IFERROR(AND(W1640&lt;&gt;"",Y1640&lt;&gt;"",Y1640-W1640&gt;Resumen!$B$8),FALSE()),Y1640-W1640,0),IF(IFERROR(AND(X1640&lt;&gt;"",Y1640&lt;&gt;"",Y1640-X1640&gt;Resumen!$B$8),FALSE()),Y1640-X1640,0)),"")</f>
        <v/>
      </c>
      <c r="AY1640" s="22" t="str">
        <f aca="false">IF(OR(IFERROR(AND(W1640&lt;&gt;"",Y1640&lt;&gt;"",Y1640-W1640&gt;Resumen!$B$8),FALSE()),IFERROR(AND(X1640&lt;&gt;"",Y1640&lt;&gt;"",Y1640-X1640&gt;Resumen!$B$8),FALSE())),TRIM("Lays tiene mayor markup que "&amp;IF(IFERROR(AND(W1640&lt;&gt;"",Y1640&lt;&gt;"",Y1640-W1640&gt;Resumen!$B$8),FALSE()),"Quento ","")&amp;IF(IFERROR(AND(X1640&lt;&gt;"",Y1640&lt;&gt;"",Y1640-X1640&gt;Resumen!$B$8),FALSE()),"Julicroc ","")&amp;"en este PDV"),"")</f>
        <v/>
      </c>
      <c r="AZ1640" s="22" t="str">
        <f aca="false">IF(COUNTIF('Plan Pehuamar - Lista'!$A$2:$A$167,A1640)&gt;0,"Sí","No")</f>
        <v>No</v>
      </c>
      <c r="BA1640" s="22" t="str">
        <f aca="false">IF(COUNTIF('Plan Combo 9+1'!$A$2:$A$226,A1640)&gt;0,"Sí","No")</f>
        <v>No</v>
      </c>
      <c r="BB1640" s="22" t="str">
        <f aca="false">IF(AH1640="","No",IF(BA1640="Sí",IF((AO1640-AH1640)&gt;Resumen!$B$6,"Sí","No"),IF((AO1640-AH1640)&gt;=Resumen!$B$132,"Sí","No")))</f>
        <v>No</v>
      </c>
      <c r="BC1640" s="22" t="str">
        <f aca="false">IF(AND(N1640="Sí",AL1640="Sí",AI1640=0),"Sí","No")</f>
        <v>No</v>
      </c>
      <c r="BD1640" s="22" t="str">
        <f aca="false">IF(COUNTIF('Plan 9+1 (con Pehuamar)'!$A$2:$A$227,A1640)&gt;0,"Sí","No")</f>
        <v>No</v>
      </c>
    </row>
    <row r="1641" customFormat="false" ht="15" hidden="false" customHeight="true" outlineLevel="0" collapsed="false">
      <c r="A1641" s="6" t="n">
        <v>201447</v>
      </c>
      <c r="B1641" s="6" t="n">
        <v>11</v>
      </c>
      <c r="C1641" s="6" t="n">
        <v>1103</v>
      </c>
      <c r="D1641" s="6" t="s">
        <v>315</v>
      </c>
      <c r="E1641" s="6" t="s">
        <v>1808</v>
      </c>
      <c r="F1641" s="6" t="s">
        <v>196</v>
      </c>
      <c r="G1641" s="6" t="s">
        <v>130</v>
      </c>
      <c r="H1641" s="6" t="s">
        <v>1715</v>
      </c>
      <c r="I1641" s="27" t="n">
        <v>0</v>
      </c>
      <c r="J1641" s="27" t="n">
        <v>0</v>
      </c>
      <c r="K1641" s="27" t="n">
        <v>0.3</v>
      </c>
      <c r="L1641" s="28" t="n">
        <f aca="false">I1641+J1641</f>
        <v>0</v>
      </c>
      <c r="M1641" s="28" t="n">
        <f aca="false">L1641+K1641</f>
        <v>0.3</v>
      </c>
      <c r="N1641" s="22" t="str">
        <f aca="false">IF(I1641&gt;0,"Sí","No")</f>
        <v>No</v>
      </c>
      <c r="O1641" s="22" t="str">
        <f aca="false">IF(J1641&gt;0,"Sí","No")</f>
        <v>No</v>
      </c>
      <c r="P1641" s="22" t="str">
        <f aca="false">IF(K1641&gt;0,"Sí","No")</f>
        <v>Sí</v>
      </c>
      <c r="Q1641" s="22" t="str">
        <f aca="false">IF(OR(I1641&gt;0,J1641&gt;0),"Sí","No")</f>
        <v>No</v>
      </c>
      <c r="R1641" s="27"/>
      <c r="S1641" s="27"/>
      <c r="T1641" s="27"/>
      <c r="U1641" s="27"/>
      <c r="V1641" s="27"/>
      <c r="W1641" s="12" t="str">
        <f aca="false">IF(AND(I1641&gt;0,R1641&gt;0),(S1641-R1641)/R1641,"")</f>
        <v/>
      </c>
      <c r="X1641" s="12" t="str">
        <f aca="false">IF(AND(J1641&gt;0,T1641&gt;0),(U1641-T1641)/T1641,"")</f>
        <v/>
      </c>
      <c r="Y1641" s="12" t="str">
        <f aca="false">IF(AND(K1641&gt;0,V1641&gt;0),(V1641-Resumen!$B$7)/Resumen!$B$7,"")</f>
        <v/>
      </c>
      <c r="Z1641" s="28" t="str">
        <f aca="false">IF(AND(K1641&gt;0,I1641&gt;0,V1641&gt;0,S1641&gt;0),V1641-S1641,"")</f>
        <v/>
      </c>
      <c r="AA1641" s="12" t="str">
        <f aca="false">IF(Z1641&lt;&gt;"",Z1641/S1641,"")</f>
        <v/>
      </c>
      <c r="AB1641" s="28" t="str">
        <f aca="false">IF(AND(K1641&gt;0,J1641&gt;0,V1641&gt;0,U1641&gt;0),V1641-U1641,"")</f>
        <v/>
      </c>
      <c r="AC1641" s="12" t="str">
        <f aca="false">IF(AB1641&lt;&gt;"",AB1641/U1641,"")</f>
        <v/>
      </c>
      <c r="AD1641" s="27" t="n">
        <v>0</v>
      </c>
      <c r="AE1641" s="27" t="n">
        <v>0</v>
      </c>
      <c r="AF1641" s="27" t="n">
        <v>0</v>
      </c>
      <c r="AG1641" s="28" t="n">
        <f aca="false">AD1641+AE1641+AF1641</f>
        <v>0</v>
      </c>
      <c r="AH1641" s="12" t="str">
        <f aca="false">IF(AG1641&gt;0,AD1641/AG1641,"")</f>
        <v/>
      </c>
      <c r="AI1641" s="27" t="n">
        <v>0</v>
      </c>
      <c r="AJ1641" s="27" t="n">
        <v>0</v>
      </c>
      <c r="AK1641" s="27" t="n">
        <v>0</v>
      </c>
      <c r="AL1641" s="22" t="str">
        <f aca="false">IF(OR(AJ1641&gt;0,AK1641&gt;0),"Sí","No")</f>
        <v>No</v>
      </c>
      <c r="AM1641" s="6"/>
      <c r="AN1641" s="6"/>
      <c r="AO1641" s="12" t="n">
        <f aca="false">IF(M1641&gt;0,K1641/M1641,"")</f>
        <v>1</v>
      </c>
      <c r="AP1641" s="22" t="str">
        <f aca="false">IF(M1641&gt;=Resumen!$B$5,"Alto","Bajo")</f>
        <v>Bajo</v>
      </c>
      <c r="AQ1641" s="22" t="str">
        <f aca="false">IF(AO1641&gt;=Resumen!$B$28,"Alto","Bajo")</f>
        <v>Alto</v>
      </c>
      <c r="AR1641" s="22" t="str">
        <f aca="false">AP1641&amp;" Potencial / "&amp;AQ1641&amp;" Share"</f>
        <v>Bajo Potencial / Alto Share</v>
      </c>
      <c r="AS1641" s="22" t="str">
        <f aca="false">IF(Q1641="Sí",IF(AO1641&gt;=Resumen!$B$29,"Alto","Bajo"),"")</f>
        <v/>
      </c>
      <c r="AT1641" s="22" t="str">
        <f aca="false">IF(AS1641&lt;&gt;"",AP1641&amp;" Potencial / "&amp;AS1641&amp;" Share","")</f>
        <v/>
      </c>
      <c r="AU1641" s="22" t="str">
        <f aca="false">IF(AH1641="","Sin dato",IF(AH1641-AO1641&gt;Resumen!$B$6,"Sobre-exhibido",IF(AO1641-AH1641&gt;Resumen!$B$6,"Sub-exhibido","En línea")))</f>
        <v>Sin dato</v>
      </c>
      <c r="AV1641" s="22" t="str">
        <f aca="false">IF(AT1641="","",IF(AT1641="Alto Potencial / Bajo Share",1,IF(AT1641="Alto Potencial / Alto Share",2,IF(AT1641="Bajo Potencial / Alto Share",3,4))))</f>
        <v/>
      </c>
      <c r="AW1641" s="22" t="str">
        <f aca="false">IF(Q1641="No","Sin competencia directa",IF(AV1641=1,"1 - Foco Conquista (Alto Pot / Bajo Share)",IF(AV1641=2,"2 - Foco Defensa (Alto Pot / Alto Share)",IF(AV1641=3,"3 - Monitoreo (Bajo Pot / Alto Share)","4 - Baja Prioridad (Bajo Pot / Bajo Share)"))))</f>
        <v>Sin competencia directa</v>
      </c>
      <c r="AX1641" s="12" t="str">
        <f aca="false">IF(OR(IFERROR(AND(W1641&lt;&gt;"",Y1641&lt;&gt;"",Y1641-W1641&gt;Resumen!$B$8),FALSE()),IFERROR(AND(X1641&lt;&gt;"",Y1641&lt;&gt;"",Y1641-X1641&gt;Resumen!$B$8),FALSE())),MAX(IF(IFERROR(AND(W1641&lt;&gt;"",Y1641&lt;&gt;"",Y1641-W1641&gt;Resumen!$B$8),FALSE()),Y1641-W1641,0),IF(IFERROR(AND(X1641&lt;&gt;"",Y1641&lt;&gt;"",Y1641-X1641&gt;Resumen!$B$8),FALSE()),Y1641-X1641,0)),"")</f>
        <v/>
      </c>
      <c r="AY1641" s="22" t="str">
        <f aca="false">IF(OR(IFERROR(AND(W1641&lt;&gt;"",Y1641&lt;&gt;"",Y1641-W1641&gt;Resumen!$B$8),FALSE()),IFERROR(AND(X1641&lt;&gt;"",Y1641&lt;&gt;"",Y1641-X1641&gt;Resumen!$B$8),FALSE())),TRIM("Lays tiene mayor markup que "&amp;IF(IFERROR(AND(W1641&lt;&gt;"",Y1641&lt;&gt;"",Y1641-W1641&gt;Resumen!$B$8),FALSE()),"Quento ","")&amp;IF(IFERROR(AND(X1641&lt;&gt;"",Y1641&lt;&gt;"",Y1641-X1641&gt;Resumen!$B$8),FALSE()),"Julicroc ","")&amp;"en este PDV"),"")</f>
        <v/>
      </c>
      <c r="AZ1641" s="22" t="str">
        <f aca="false">IF(COUNTIF('Plan Pehuamar - Lista'!$A$2:$A$167,A1641)&gt;0,"Sí","No")</f>
        <v>No</v>
      </c>
      <c r="BA1641" s="22" t="str">
        <f aca="false">IF(COUNTIF('Plan Combo 9+1'!$A$2:$A$226,A1641)&gt;0,"Sí","No")</f>
        <v>No</v>
      </c>
      <c r="BB1641" s="22" t="str">
        <f aca="false">IF(AH1641="","No",IF(BA1641="Sí",IF((AO1641-AH1641)&gt;Resumen!$B$6,"Sí","No"),IF((AO1641-AH1641)&gt;=Resumen!$B$132,"Sí","No")))</f>
        <v>No</v>
      </c>
      <c r="BC1641" s="22" t="str">
        <f aca="false">IF(AND(N1641="Sí",AL1641="Sí",AI1641=0),"Sí","No")</f>
        <v>No</v>
      </c>
      <c r="BD1641" s="22" t="str">
        <f aca="false">IF(COUNTIF('Plan 9+1 (con Pehuamar)'!$A$2:$A$227,A1641)&gt;0,"Sí","No")</f>
        <v>No</v>
      </c>
    </row>
    <row r="1642" customFormat="false" ht="15" hidden="false" customHeight="true" outlineLevel="0" collapsed="false">
      <c r="A1642" s="6" t="n">
        <v>201720</v>
      </c>
      <c r="B1642" s="6" t="n">
        <v>11</v>
      </c>
      <c r="C1642" s="6" t="n">
        <v>1103</v>
      </c>
      <c r="D1642" s="6" t="s">
        <v>315</v>
      </c>
      <c r="E1642" s="6" t="s">
        <v>1809</v>
      </c>
      <c r="F1642" s="6" t="s">
        <v>206</v>
      </c>
      <c r="G1642" s="6" t="s">
        <v>130</v>
      </c>
      <c r="H1642" s="6" t="s">
        <v>1715</v>
      </c>
      <c r="I1642" s="27" t="n">
        <v>0</v>
      </c>
      <c r="J1642" s="27" t="n">
        <v>0</v>
      </c>
      <c r="K1642" s="27" t="n">
        <v>1.2</v>
      </c>
      <c r="L1642" s="28" t="n">
        <f aca="false">I1642+J1642</f>
        <v>0</v>
      </c>
      <c r="M1642" s="28" t="n">
        <f aca="false">L1642+K1642</f>
        <v>1.2</v>
      </c>
      <c r="N1642" s="22" t="str">
        <f aca="false">IF(I1642&gt;0,"Sí","No")</f>
        <v>No</v>
      </c>
      <c r="O1642" s="22" t="str">
        <f aca="false">IF(J1642&gt;0,"Sí","No")</f>
        <v>No</v>
      </c>
      <c r="P1642" s="22" t="str">
        <f aca="false">IF(K1642&gt;0,"Sí","No")</f>
        <v>Sí</v>
      </c>
      <c r="Q1642" s="22" t="str">
        <f aca="false">IF(OR(I1642&gt;0,J1642&gt;0),"Sí","No")</f>
        <v>No</v>
      </c>
      <c r="R1642" s="27"/>
      <c r="S1642" s="27"/>
      <c r="T1642" s="27"/>
      <c r="U1642" s="27"/>
      <c r="V1642" s="27"/>
      <c r="W1642" s="12" t="str">
        <f aca="false">IF(AND(I1642&gt;0,R1642&gt;0),(S1642-R1642)/R1642,"")</f>
        <v/>
      </c>
      <c r="X1642" s="12" t="str">
        <f aca="false">IF(AND(J1642&gt;0,T1642&gt;0),(U1642-T1642)/T1642,"")</f>
        <v/>
      </c>
      <c r="Y1642" s="12" t="str">
        <f aca="false">IF(AND(K1642&gt;0,V1642&gt;0),(V1642-Resumen!$B$7)/Resumen!$B$7,"")</f>
        <v/>
      </c>
      <c r="Z1642" s="28" t="str">
        <f aca="false">IF(AND(K1642&gt;0,I1642&gt;0,V1642&gt;0,S1642&gt;0),V1642-S1642,"")</f>
        <v/>
      </c>
      <c r="AA1642" s="12" t="str">
        <f aca="false">IF(Z1642&lt;&gt;"",Z1642/S1642,"")</f>
        <v/>
      </c>
      <c r="AB1642" s="28" t="str">
        <f aca="false">IF(AND(K1642&gt;0,J1642&gt;0,V1642&gt;0,U1642&gt;0),V1642-U1642,"")</f>
        <v/>
      </c>
      <c r="AC1642" s="12" t="str">
        <f aca="false">IF(AB1642&lt;&gt;"",AB1642/U1642,"")</f>
        <v/>
      </c>
      <c r="AD1642" s="27" t="n">
        <v>0</v>
      </c>
      <c r="AE1642" s="27" t="n">
        <v>0</v>
      </c>
      <c r="AF1642" s="27" t="n">
        <v>0</v>
      </c>
      <c r="AG1642" s="28" t="n">
        <f aca="false">AD1642+AE1642+AF1642</f>
        <v>0</v>
      </c>
      <c r="AH1642" s="12" t="str">
        <f aca="false">IF(AG1642&gt;0,AD1642/AG1642,"")</f>
        <v/>
      </c>
      <c r="AI1642" s="27" t="n">
        <v>0</v>
      </c>
      <c r="AJ1642" s="27" t="n">
        <v>0</v>
      </c>
      <c r="AK1642" s="27" t="n">
        <v>0</v>
      </c>
      <c r="AL1642" s="22" t="str">
        <f aca="false">IF(OR(AJ1642&gt;0,AK1642&gt;0),"Sí","No")</f>
        <v>No</v>
      </c>
      <c r="AM1642" s="6"/>
      <c r="AN1642" s="6"/>
      <c r="AO1642" s="12" t="n">
        <f aca="false">IF(M1642&gt;0,K1642/M1642,"")</f>
        <v>1</v>
      </c>
      <c r="AP1642" s="22" t="str">
        <f aca="false">IF(M1642&gt;=Resumen!$B$5,"Alto","Bajo")</f>
        <v>Bajo</v>
      </c>
      <c r="AQ1642" s="22" t="str">
        <f aca="false">IF(AO1642&gt;=Resumen!$B$28,"Alto","Bajo")</f>
        <v>Alto</v>
      </c>
      <c r="AR1642" s="22" t="str">
        <f aca="false">AP1642&amp;" Potencial / "&amp;AQ1642&amp;" Share"</f>
        <v>Bajo Potencial / Alto Share</v>
      </c>
      <c r="AS1642" s="22" t="str">
        <f aca="false">IF(Q1642="Sí",IF(AO1642&gt;=Resumen!$B$29,"Alto","Bajo"),"")</f>
        <v/>
      </c>
      <c r="AT1642" s="22" t="str">
        <f aca="false">IF(AS1642&lt;&gt;"",AP1642&amp;" Potencial / "&amp;AS1642&amp;" Share","")</f>
        <v/>
      </c>
      <c r="AU1642" s="22" t="str">
        <f aca="false">IF(AH1642="","Sin dato",IF(AH1642-AO1642&gt;Resumen!$B$6,"Sobre-exhibido",IF(AO1642-AH1642&gt;Resumen!$B$6,"Sub-exhibido","En línea")))</f>
        <v>Sin dato</v>
      </c>
      <c r="AV1642" s="22" t="str">
        <f aca="false">IF(AT1642="","",IF(AT1642="Alto Potencial / Bajo Share",1,IF(AT1642="Alto Potencial / Alto Share",2,IF(AT1642="Bajo Potencial / Alto Share",3,4))))</f>
        <v/>
      </c>
      <c r="AW1642" s="22" t="str">
        <f aca="false">IF(Q1642="No","Sin competencia directa",IF(AV1642=1,"1 - Foco Conquista (Alto Pot / Bajo Share)",IF(AV1642=2,"2 - Foco Defensa (Alto Pot / Alto Share)",IF(AV1642=3,"3 - Monitoreo (Bajo Pot / Alto Share)","4 - Baja Prioridad (Bajo Pot / Bajo Share)"))))</f>
        <v>Sin competencia directa</v>
      </c>
      <c r="AX1642" s="12" t="str">
        <f aca="false">IF(OR(IFERROR(AND(W1642&lt;&gt;"",Y1642&lt;&gt;"",Y1642-W1642&gt;Resumen!$B$8),FALSE()),IFERROR(AND(X1642&lt;&gt;"",Y1642&lt;&gt;"",Y1642-X1642&gt;Resumen!$B$8),FALSE())),MAX(IF(IFERROR(AND(W1642&lt;&gt;"",Y1642&lt;&gt;"",Y1642-W1642&gt;Resumen!$B$8),FALSE()),Y1642-W1642,0),IF(IFERROR(AND(X1642&lt;&gt;"",Y1642&lt;&gt;"",Y1642-X1642&gt;Resumen!$B$8),FALSE()),Y1642-X1642,0)),"")</f>
        <v/>
      </c>
      <c r="AY1642" s="22" t="str">
        <f aca="false">IF(OR(IFERROR(AND(W1642&lt;&gt;"",Y1642&lt;&gt;"",Y1642-W1642&gt;Resumen!$B$8),FALSE()),IFERROR(AND(X1642&lt;&gt;"",Y1642&lt;&gt;"",Y1642-X1642&gt;Resumen!$B$8),FALSE())),TRIM("Lays tiene mayor markup que "&amp;IF(IFERROR(AND(W1642&lt;&gt;"",Y1642&lt;&gt;"",Y1642-W1642&gt;Resumen!$B$8),FALSE()),"Quento ","")&amp;IF(IFERROR(AND(X1642&lt;&gt;"",Y1642&lt;&gt;"",Y1642-X1642&gt;Resumen!$B$8),FALSE()),"Julicroc ","")&amp;"en este PDV"),"")</f>
        <v/>
      </c>
      <c r="AZ1642" s="22" t="str">
        <f aca="false">IF(COUNTIF('Plan Pehuamar - Lista'!$A$2:$A$167,A1642)&gt;0,"Sí","No")</f>
        <v>No</v>
      </c>
      <c r="BA1642" s="22" t="str">
        <f aca="false">IF(COUNTIF('Plan Combo 9+1'!$A$2:$A$226,A1642)&gt;0,"Sí","No")</f>
        <v>No</v>
      </c>
      <c r="BB1642" s="22" t="str">
        <f aca="false">IF(AH1642="","No",IF(BA1642="Sí",IF((AO1642-AH1642)&gt;Resumen!$B$6,"Sí","No"),IF((AO1642-AH1642)&gt;=Resumen!$B$132,"Sí","No")))</f>
        <v>No</v>
      </c>
      <c r="BC1642" s="22" t="str">
        <f aca="false">IF(AND(N1642="Sí",AL1642="Sí",AI1642=0),"Sí","No")</f>
        <v>No</v>
      </c>
      <c r="BD1642" s="22" t="str">
        <f aca="false">IF(COUNTIF('Plan 9+1 (con Pehuamar)'!$A$2:$A$227,A1642)&gt;0,"Sí","No")</f>
        <v>No</v>
      </c>
    </row>
    <row r="1643" customFormat="false" ht="15" hidden="false" customHeight="true" outlineLevel="0" collapsed="false">
      <c r="A1643" s="6" t="n">
        <v>201755</v>
      </c>
      <c r="B1643" s="6" t="n">
        <v>11</v>
      </c>
      <c r="C1643" s="6" t="n">
        <v>1103</v>
      </c>
      <c r="D1643" s="6" t="s">
        <v>315</v>
      </c>
      <c r="E1643" s="6" t="s">
        <v>1810</v>
      </c>
      <c r="F1643" s="6" t="s">
        <v>196</v>
      </c>
      <c r="G1643" s="6" t="s">
        <v>130</v>
      </c>
      <c r="H1643" s="6" t="s">
        <v>1715</v>
      </c>
      <c r="I1643" s="27" t="n">
        <v>10</v>
      </c>
      <c r="J1643" s="27" t="n">
        <v>6</v>
      </c>
      <c r="K1643" s="27" t="n">
        <v>6</v>
      </c>
      <c r="L1643" s="28" t="n">
        <f aca="false">I1643+J1643</f>
        <v>16</v>
      </c>
      <c r="M1643" s="28" t="n">
        <f aca="false">L1643+K1643</f>
        <v>22</v>
      </c>
      <c r="N1643" s="22" t="str">
        <f aca="false">IF(I1643&gt;0,"Sí","No")</f>
        <v>Sí</v>
      </c>
      <c r="O1643" s="22" t="str">
        <f aca="false">IF(J1643&gt;0,"Sí","No")</f>
        <v>Sí</v>
      </c>
      <c r="P1643" s="22" t="str">
        <f aca="false">IF(K1643&gt;0,"Sí","No")</f>
        <v>Sí</v>
      </c>
      <c r="Q1643" s="22" t="str">
        <f aca="false">IF(OR(I1643&gt;0,J1643&gt;0),"Sí","No")</f>
        <v>Sí</v>
      </c>
      <c r="R1643" s="27" t="n">
        <v>1750</v>
      </c>
      <c r="S1643" s="27" t="n">
        <v>2500</v>
      </c>
      <c r="T1643" s="27" t="n">
        <v>1085</v>
      </c>
      <c r="U1643" s="27" t="n">
        <v>2000</v>
      </c>
      <c r="V1643" s="27" t="n">
        <v>3500</v>
      </c>
      <c r="W1643" s="12" t="n">
        <f aca="false">IF(AND(I1643&gt;0,R1643&gt;0),(S1643-R1643)/R1643,"")</f>
        <v>0.428571428571429</v>
      </c>
      <c r="X1643" s="12" t="n">
        <f aca="false">IF(AND(J1643&gt;0,T1643&gt;0),(U1643-T1643)/T1643,"")</f>
        <v>0.84331797235023</v>
      </c>
      <c r="Y1643" s="12" t="n">
        <f aca="false">IF(AND(K1643&gt;0,V1643&gt;0),(V1643-Resumen!$B$7)/Resumen!$B$7,"")</f>
        <v>0.4</v>
      </c>
      <c r="Z1643" s="28" t="n">
        <f aca="false">IF(AND(K1643&gt;0,I1643&gt;0,V1643&gt;0,S1643&gt;0),V1643-S1643,"")</f>
        <v>1000</v>
      </c>
      <c r="AA1643" s="12" t="n">
        <f aca="false">IF(Z1643&lt;&gt;"",Z1643/S1643,"")</f>
        <v>0.4</v>
      </c>
      <c r="AB1643" s="28" t="n">
        <f aca="false">IF(AND(K1643&gt;0,J1643&gt;0,V1643&gt;0,U1643&gt;0),V1643-U1643,"")</f>
        <v>1500</v>
      </c>
      <c r="AC1643" s="12" t="n">
        <f aca="false">IF(AB1643&lt;&gt;"",AB1643/U1643,"")</f>
        <v>0.75</v>
      </c>
      <c r="AD1643" s="27" t="n">
        <v>3</v>
      </c>
      <c r="AE1643" s="27" t="n">
        <v>5</v>
      </c>
      <c r="AF1643" s="27" t="n">
        <v>3</v>
      </c>
      <c r="AG1643" s="28" t="n">
        <f aca="false">AD1643+AE1643+AF1643</f>
        <v>11</v>
      </c>
      <c r="AH1643" s="12" t="n">
        <f aca="false">IF(AG1643&gt;0,AD1643/AG1643,"")</f>
        <v>0.272727272727273</v>
      </c>
      <c r="AI1643" s="27" t="n">
        <v>0</v>
      </c>
      <c r="AJ1643" s="27" t="n">
        <v>0</v>
      </c>
      <c r="AK1643" s="27" t="n">
        <v>0</v>
      </c>
      <c r="AL1643" s="22" t="str">
        <f aca="false">IF(OR(AJ1643&gt;0,AK1643&gt;0),"Sí","No")</f>
        <v>No</v>
      </c>
      <c r="AM1643" s="6" t="s">
        <v>198</v>
      </c>
      <c r="AN1643" s="6" t="s">
        <v>198</v>
      </c>
      <c r="AO1643" s="12" t="n">
        <f aca="false">IF(M1643&gt;0,K1643/M1643,"")</f>
        <v>0.272727272727273</v>
      </c>
      <c r="AP1643" s="22" t="str">
        <f aca="false">IF(M1643&gt;=Resumen!$B$5,"Alto","Bajo")</f>
        <v>Bajo</v>
      </c>
      <c r="AQ1643" s="22" t="str">
        <f aca="false">IF(AO1643&gt;=Resumen!$B$28,"Alto","Bajo")</f>
        <v>Bajo</v>
      </c>
      <c r="AR1643" s="22" t="str">
        <f aca="false">AP1643&amp;" Potencial / "&amp;AQ1643&amp;" Share"</f>
        <v>Bajo Potencial / Bajo Share</v>
      </c>
      <c r="AS1643" s="22" t="str">
        <f aca="false">IF(Q1643="Sí",IF(AO1643&gt;=Resumen!$B$29,"Alto","Bajo"),"")</f>
        <v>Bajo</v>
      </c>
      <c r="AT1643" s="22" t="str">
        <f aca="false">IF(AS1643&lt;&gt;"",AP1643&amp;" Potencial / "&amp;AS1643&amp;" Share","")</f>
        <v>Bajo Potencial / Bajo Share</v>
      </c>
      <c r="AU1643" s="22" t="str">
        <f aca="false">IF(AH1643="","Sin dato",IF(AH1643-AO1643&gt;Resumen!$B$6,"Sobre-exhibido",IF(AO1643-AH1643&gt;Resumen!$B$6,"Sub-exhibido","En línea")))</f>
        <v>En línea</v>
      </c>
      <c r="AV1643" s="22" t="n">
        <f aca="false">IF(AT1643="","",IF(AT1643="Alto Potencial / Bajo Share",1,IF(AT1643="Alto Potencial / Alto Share",2,IF(AT1643="Bajo Potencial / Alto Share",3,4))))</f>
        <v>4</v>
      </c>
      <c r="AW1643" s="22" t="str">
        <f aca="false">IF(Q1643="No","Sin competencia directa",IF(AV1643=1,"1 - Foco Conquista (Alto Pot / Bajo Share)",IF(AV1643=2,"2 - Foco Defensa (Alto Pot / Alto Share)",IF(AV1643=3,"3 - Monitoreo (Bajo Pot / Alto Share)","4 - Baja Prioridad (Bajo Pot / Bajo Share)"))))</f>
        <v>4 - Baja Prioridad (Bajo Pot / Bajo Share)</v>
      </c>
      <c r="AX1643" s="12" t="str">
        <f aca="false">IF(OR(IFERROR(AND(W1643&lt;&gt;"",Y1643&lt;&gt;"",Y1643-W1643&gt;Resumen!$B$8),FALSE()),IFERROR(AND(X1643&lt;&gt;"",Y1643&lt;&gt;"",Y1643-X1643&gt;Resumen!$B$8),FALSE())),MAX(IF(IFERROR(AND(W1643&lt;&gt;"",Y1643&lt;&gt;"",Y1643-W1643&gt;Resumen!$B$8),FALSE()),Y1643-W1643,0),IF(IFERROR(AND(X1643&lt;&gt;"",Y1643&lt;&gt;"",Y1643-X1643&gt;Resumen!$B$8),FALSE()),Y1643-X1643,0)),"")</f>
        <v/>
      </c>
      <c r="AY1643" s="22" t="str">
        <f aca="false">IF(OR(IFERROR(AND(W1643&lt;&gt;"",Y1643&lt;&gt;"",Y1643-W1643&gt;Resumen!$B$8),FALSE()),IFERROR(AND(X1643&lt;&gt;"",Y1643&lt;&gt;"",Y1643-X1643&gt;Resumen!$B$8),FALSE())),TRIM("Lays tiene mayor markup que "&amp;IF(IFERROR(AND(W1643&lt;&gt;"",Y1643&lt;&gt;"",Y1643-W1643&gt;Resumen!$B$8),FALSE()),"Quento ","")&amp;IF(IFERROR(AND(X1643&lt;&gt;"",Y1643&lt;&gt;"",Y1643-X1643&gt;Resumen!$B$8),FALSE()),"Julicroc ","")&amp;"en este PDV"),"")</f>
        <v/>
      </c>
      <c r="AZ1643" s="22" t="str">
        <f aca="false">IF(COUNTIF('Plan Pehuamar - Lista'!$A$2:$A$167,A1643)&gt;0,"Sí","No")</f>
        <v>No</v>
      </c>
      <c r="BA1643" s="22" t="str">
        <f aca="false">IF(COUNTIF('Plan Combo 9+1'!$A$2:$A$226,A1643)&gt;0,"Sí","No")</f>
        <v>No</v>
      </c>
      <c r="BB1643" s="22" t="str">
        <f aca="false">IF(AH1643="","No",IF(BA1643="Sí",IF((AO1643-AH1643)&gt;Resumen!$B$6,"Sí","No"),IF((AO1643-AH1643)&gt;=Resumen!$B$132,"Sí","No")))</f>
        <v>No</v>
      </c>
      <c r="BC1643" s="22" t="str">
        <f aca="false">IF(AND(N1643="Sí",AL1643="Sí",AI1643=0),"Sí","No")</f>
        <v>No</v>
      </c>
      <c r="BD1643" s="22" t="str">
        <f aca="false">IF(COUNTIF('Plan 9+1 (con Pehuamar)'!$A$2:$A$227,A1643)&gt;0,"Sí","No")</f>
        <v>No</v>
      </c>
    </row>
    <row r="1644" customFormat="false" ht="15" hidden="false" customHeight="true" outlineLevel="0" collapsed="false">
      <c r="A1644" s="6" t="n">
        <v>201757</v>
      </c>
      <c r="B1644" s="6" t="n">
        <v>11</v>
      </c>
      <c r="C1644" s="6" t="n">
        <v>1103</v>
      </c>
      <c r="D1644" s="6" t="s">
        <v>315</v>
      </c>
      <c r="E1644" s="6" t="s">
        <v>1811</v>
      </c>
      <c r="F1644" s="6" t="s">
        <v>196</v>
      </c>
      <c r="G1644" s="6" t="s">
        <v>130</v>
      </c>
      <c r="H1644" s="6" t="s">
        <v>1715</v>
      </c>
      <c r="I1644" s="27" t="n">
        <v>0</v>
      </c>
      <c r="J1644" s="27" t="n">
        <v>0</v>
      </c>
      <c r="K1644" s="27" t="n">
        <v>1.5</v>
      </c>
      <c r="L1644" s="28" t="n">
        <f aca="false">I1644+J1644</f>
        <v>0</v>
      </c>
      <c r="M1644" s="28" t="n">
        <f aca="false">L1644+K1644</f>
        <v>1.5</v>
      </c>
      <c r="N1644" s="22" t="str">
        <f aca="false">IF(I1644&gt;0,"Sí","No")</f>
        <v>No</v>
      </c>
      <c r="O1644" s="22" t="str">
        <f aca="false">IF(J1644&gt;0,"Sí","No")</f>
        <v>No</v>
      </c>
      <c r="P1644" s="22" t="str">
        <f aca="false">IF(K1644&gt;0,"Sí","No")</f>
        <v>Sí</v>
      </c>
      <c r="Q1644" s="22" t="str">
        <f aca="false">IF(OR(I1644&gt;0,J1644&gt;0),"Sí","No")</f>
        <v>No</v>
      </c>
      <c r="R1644" s="27"/>
      <c r="S1644" s="27"/>
      <c r="T1644" s="27"/>
      <c r="U1644" s="27"/>
      <c r="V1644" s="27"/>
      <c r="W1644" s="12" t="str">
        <f aca="false">IF(AND(I1644&gt;0,R1644&gt;0),(S1644-R1644)/R1644,"")</f>
        <v/>
      </c>
      <c r="X1644" s="12" t="str">
        <f aca="false">IF(AND(J1644&gt;0,T1644&gt;0),(U1644-T1644)/T1644,"")</f>
        <v/>
      </c>
      <c r="Y1644" s="12" t="str">
        <f aca="false">IF(AND(K1644&gt;0,V1644&gt;0),(V1644-Resumen!$B$7)/Resumen!$B$7,"")</f>
        <v/>
      </c>
      <c r="Z1644" s="28" t="str">
        <f aca="false">IF(AND(K1644&gt;0,I1644&gt;0,V1644&gt;0,S1644&gt;0),V1644-S1644,"")</f>
        <v/>
      </c>
      <c r="AA1644" s="12" t="str">
        <f aca="false">IF(Z1644&lt;&gt;"",Z1644/S1644,"")</f>
        <v/>
      </c>
      <c r="AB1644" s="28" t="str">
        <f aca="false">IF(AND(K1644&gt;0,J1644&gt;0,V1644&gt;0,U1644&gt;0),V1644-U1644,"")</f>
        <v/>
      </c>
      <c r="AC1644" s="12" t="str">
        <f aca="false">IF(AB1644&lt;&gt;"",AB1644/U1644,"")</f>
        <v/>
      </c>
      <c r="AD1644" s="27" t="n">
        <v>0</v>
      </c>
      <c r="AE1644" s="27" t="n">
        <v>0</v>
      </c>
      <c r="AF1644" s="27" t="n">
        <v>0</v>
      </c>
      <c r="AG1644" s="28" t="n">
        <f aca="false">AD1644+AE1644+AF1644</f>
        <v>0</v>
      </c>
      <c r="AH1644" s="12" t="str">
        <f aca="false">IF(AG1644&gt;0,AD1644/AG1644,"")</f>
        <v/>
      </c>
      <c r="AI1644" s="27" t="n">
        <v>0</v>
      </c>
      <c r="AJ1644" s="27" t="n">
        <v>0</v>
      </c>
      <c r="AK1644" s="27" t="n">
        <v>0</v>
      </c>
      <c r="AL1644" s="22" t="str">
        <f aca="false">IF(OR(AJ1644&gt;0,AK1644&gt;0),"Sí","No")</f>
        <v>No</v>
      </c>
      <c r="AM1644" s="6"/>
      <c r="AN1644" s="6"/>
      <c r="AO1644" s="12" t="n">
        <f aca="false">IF(M1644&gt;0,K1644/M1644,"")</f>
        <v>1</v>
      </c>
      <c r="AP1644" s="22" t="str">
        <f aca="false">IF(M1644&gt;=Resumen!$B$5,"Alto","Bajo")</f>
        <v>Bajo</v>
      </c>
      <c r="AQ1644" s="22" t="str">
        <f aca="false">IF(AO1644&gt;=Resumen!$B$28,"Alto","Bajo")</f>
        <v>Alto</v>
      </c>
      <c r="AR1644" s="22" t="str">
        <f aca="false">AP1644&amp;" Potencial / "&amp;AQ1644&amp;" Share"</f>
        <v>Bajo Potencial / Alto Share</v>
      </c>
      <c r="AS1644" s="22" t="str">
        <f aca="false">IF(Q1644="Sí",IF(AO1644&gt;=Resumen!$B$29,"Alto","Bajo"),"")</f>
        <v/>
      </c>
      <c r="AT1644" s="22" t="str">
        <f aca="false">IF(AS1644&lt;&gt;"",AP1644&amp;" Potencial / "&amp;AS1644&amp;" Share","")</f>
        <v/>
      </c>
      <c r="AU1644" s="22" t="str">
        <f aca="false">IF(AH1644="","Sin dato",IF(AH1644-AO1644&gt;Resumen!$B$6,"Sobre-exhibido",IF(AO1644-AH1644&gt;Resumen!$B$6,"Sub-exhibido","En línea")))</f>
        <v>Sin dato</v>
      </c>
      <c r="AV1644" s="22" t="str">
        <f aca="false">IF(AT1644="","",IF(AT1644="Alto Potencial / Bajo Share",1,IF(AT1644="Alto Potencial / Alto Share",2,IF(AT1644="Bajo Potencial / Alto Share",3,4))))</f>
        <v/>
      </c>
      <c r="AW1644" s="22" t="str">
        <f aca="false">IF(Q1644="No","Sin competencia directa",IF(AV1644=1,"1 - Foco Conquista (Alto Pot / Bajo Share)",IF(AV1644=2,"2 - Foco Defensa (Alto Pot / Alto Share)",IF(AV1644=3,"3 - Monitoreo (Bajo Pot / Alto Share)","4 - Baja Prioridad (Bajo Pot / Bajo Share)"))))</f>
        <v>Sin competencia directa</v>
      </c>
      <c r="AX1644" s="12" t="str">
        <f aca="false">IF(OR(IFERROR(AND(W1644&lt;&gt;"",Y1644&lt;&gt;"",Y1644-W1644&gt;Resumen!$B$8),FALSE()),IFERROR(AND(X1644&lt;&gt;"",Y1644&lt;&gt;"",Y1644-X1644&gt;Resumen!$B$8),FALSE())),MAX(IF(IFERROR(AND(W1644&lt;&gt;"",Y1644&lt;&gt;"",Y1644-W1644&gt;Resumen!$B$8),FALSE()),Y1644-W1644,0),IF(IFERROR(AND(X1644&lt;&gt;"",Y1644&lt;&gt;"",Y1644-X1644&gt;Resumen!$B$8),FALSE()),Y1644-X1644,0)),"")</f>
        <v/>
      </c>
      <c r="AY1644" s="22" t="str">
        <f aca="false">IF(OR(IFERROR(AND(W1644&lt;&gt;"",Y1644&lt;&gt;"",Y1644-W1644&gt;Resumen!$B$8),FALSE()),IFERROR(AND(X1644&lt;&gt;"",Y1644&lt;&gt;"",Y1644-X1644&gt;Resumen!$B$8),FALSE())),TRIM("Lays tiene mayor markup que "&amp;IF(IFERROR(AND(W1644&lt;&gt;"",Y1644&lt;&gt;"",Y1644-W1644&gt;Resumen!$B$8),FALSE()),"Quento ","")&amp;IF(IFERROR(AND(X1644&lt;&gt;"",Y1644&lt;&gt;"",Y1644-X1644&gt;Resumen!$B$8),FALSE()),"Julicroc ","")&amp;"en este PDV"),"")</f>
        <v/>
      </c>
      <c r="AZ1644" s="22" t="str">
        <f aca="false">IF(COUNTIF('Plan Pehuamar - Lista'!$A$2:$A$167,A1644)&gt;0,"Sí","No")</f>
        <v>No</v>
      </c>
      <c r="BA1644" s="22" t="str">
        <f aca="false">IF(COUNTIF('Plan Combo 9+1'!$A$2:$A$226,A1644)&gt;0,"Sí","No")</f>
        <v>No</v>
      </c>
      <c r="BB1644" s="22" t="str">
        <f aca="false">IF(AH1644="","No",IF(BA1644="Sí",IF((AO1644-AH1644)&gt;Resumen!$B$6,"Sí","No"),IF((AO1644-AH1644)&gt;=Resumen!$B$132,"Sí","No")))</f>
        <v>No</v>
      </c>
      <c r="BC1644" s="22" t="str">
        <f aca="false">IF(AND(N1644="Sí",AL1644="Sí",AI1644=0),"Sí","No")</f>
        <v>No</v>
      </c>
      <c r="BD1644" s="22" t="str">
        <f aca="false">IF(COUNTIF('Plan 9+1 (con Pehuamar)'!$A$2:$A$227,A1644)&gt;0,"Sí","No")</f>
        <v>No</v>
      </c>
    </row>
    <row r="1645" customFormat="false" ht="15" hidden="false" customHeight="true" outlineLevel="0" collapsed="false">
      <c r="A1645" s="6" t="n">
        <v>201763</v>
      </c>
      <c r="B1645" s="6" t="n">
        <v>11</v>
      </c>
      <c r="C1645" s="6" t="n">
        <v>1103</v>
      </c>
      <c r="D1645" s="6" t="s">
        <v>315</v>
      </c>
      <c r="E1645" s="6" t="s">
        <v>1812</v>
      </c>
      <c r="F1645" s="6" t="s">
        <v>196</v>
      </c>
      <c r="G1645" s="6" t="s">
        <v>130</v>
      </c>
      <c r="H1645" s="6" t="s">
        <v>1715</v>
      </c>
      <c r="I1645" s="27" t="n">
        <v>0</v>
      </c>
      <c r="J1645" s="27" t="n">
        <v>0</v>
      </c>
      <c r="K1645" s="27" t="n">
        <v>0.6</v>
      </c>
      <c r="L1645" s="28" t="n">
        <f aca="false">I1645+J1645</f>
        <v>0</v>
      </c>
      <c r="M1645" s="28" t="n">
        <f aca="false">L1645+K1645</f>
        <v>0.6</v>
      </c>
      <c r="N1645" s="22" t="str">
        <f aca="false">IF(I1645&gt;0,"Sí","No")</f>
        <v>No</v>
      </c>
      <c r="O1645" s="22" t="str">
        <f aca="false">IF(J1645&gt;0,"Sí","No")</f>
        <v>No</v>
      </c>
      <c r="P1645" s="22" t="str">
        <f aca="false">IF(K1645&gt;0,"Sí","No")</f>
        <v>Sí</v>
      </c>
      <c r="Q1645" s="22" t="str">
        <f aca="false">IF(OR(I1645&gt;0,J1645&gt;0),"Sí","No")</f>
        <v>No</v>
      </c>
      <c r="R1645" s="27"/>
      <c r="S1645" s="27"/>
      <c r="T1645" s="27"/>
      <c r="U1645" s="27"/>
      <c r="V1645" s="27"/>
      <c r="W1645" s="12" t="str">
        <f aca="false">IF(AND(I1645&gt;0,R1645&gt;0),(S1645-R1645)/R1645,"")</f>
        <v/>
      </c>
      <c r="X1645" s="12" t="str">
        <f aca="false">IF(AND(J1645&gt;0,T1645&gt;0),(U1645-T1645)/T1645,"")</f>
        <v/>
      </c>
      <c r="Y1645" s="12" t="str">
        <f aca="false">IF(AND(K1645&gt;0,V1645&gt;0),(V1645-Resumen!$B$7)/Resumen!$B$7,"")</f>
        <v/>
      </c>
      <c r="Z1645" s="28" t="str">
        <f aca="false">IF(AND(K1645&gt;0,I1645&gt;0,V1645&gt;0,S1645&gt;0),V1645-S1645,"")</f>
        <v/>
      </c>
      <c r="AA1645" s="12" t="str">
        <f aca="false">IF(Z1645&lt;&gt;"",Z1645/S1645,"")</f>
        <v/>
      </c>
      <c r="AB1645" s="28" t="str">
        <f aca="false">IF(AND(K1645&gt;0,J1645&gt;0,V1645&gt;0,U1645&gt;0),V1645-U1645,"")</f>
        <v/>
      </c>
      <c r="AC1645" s="12" t="str">
        <f aca="false">IF(AB1645&lt;&gt;"",AB1645/U1645,"")</f>
        <v/>
      </c>
      <c r="AD1645" s="27" t="n">
        <v>0</v>
      </c>
      <c r="AE1645" s="27" t="n">
        <v>0</v>
      </c>
      <c r="AF1645" s="27" t="n">
        <v>0</v>
      </c>
      <c r="AG1645" s="28" t="n">
        <f aca="false">AD1645+AE1645+AF1645</f>
        <v>0</v>
      </c>
      <c r="AH1645" s="12" t="str">
        <f aca="false">IF(AG1645&gt;0,AD1645/AG1645,"")</f>
        <v/>
      </c>
      <c r="AI1645" s="27" t="n">
        <v>0</v>
      </c>
      <c r="AJ1645" s="27" t="n">
        <v>0</v>
      </c>
      <c r="AK1645" s="27" t="n">
        <v>0</v>
      </c>
      <c r="AL1645" s="22" t="str">
        <f aca="false">IF(OR(AJ1645&gt;0,AK1645&gt;0),"Sí","No")</f>
        <v>No</v>
      </c>
      <c r="AM1645" s="6"/>
      <c r="AN1645" s="6"/>
      <c r="AO1645" s="12" t="n">
        <f aca="false">IF(M1645&gt;0,K1645/M1645,"")</f>
        <v>1</v>
      </c>
      <c r="AP1645" s="22" t="str">
        <f aca="false">IF(M1645&gt;=Resumen!$B$5,"Alto","Bajo")</f>
        <v>Bajo</v>
      </c>
      <c r="AQ1645" s="22" t="str">
        <f aca="false">IF(AO1645&gt;=Resumen!$B$28,"Alto","Bajo")</f>
        <v>Alto</v>
      </c>
      <c r="AR1645" s="22" t="str">
        <f aca="false">AP1645&amp;" Potencial / "&amp;AQ1645&amp;" Share"</f>
        <v>Bajo Potencial / Alto Share</v>
      </c>
      <c r="AS1645" s="22" t="str">
        <f aca="false">IF(Q1645="Sí",IF(AO1645&gt;=Resumen!$B$29,"Alto","Bajo"),"")</f>
        <v/>
      </c>
      <c r="AT1645" s="22" t="str">
        <f aca="false">IF(AS1645&lt;&gt;"",AP1645&amp;" Potencial / "&amp;AS1645&amp;" Share","")</f>
        <v/>
      </c>
      <c r="AU1645" s="22" t="str">
        <f aca="false">IF(AH1645="","Sin dato",IF(AH1645-AO1645&gt;Resumen!$B$6,"Sobre-exhibido",IF(AO1645-AH1645&gt;Resumen!$B$6,"Sub-exhibido","En línea")))</f>
        <v>Sin dato</v>
      </c>
      <c r="AV1645" s="22" t="str">
        <f aca="false">IF(AT1645="","",IF(AT1645="Alto Potencial / Bajo Share",1,IF(AT1645="Alto Potencial / Alto Share",2,IF(AT1645="Bajo Potencial / Alto Share",3,4))))</f>
        <v/>
      </c>
      <c r="AW1645" s="22" t="str">
        <f aca="false">IF(Q1645="No","Sin competencia directa",IF(AV1645=1,"1 - Foco Conquista (Alto Pot / Bajo Share)",IF(AV1645=2,"2 - Foco Defensa (Alto Pot / Alto Share)",IF(AV1645=3,"3 - Monitoreo (Bajo Pot / Alto Share)","4 - Baja Prioridad (Bajo Pot / Bajo Share)"))))</f>
        <v>Sin competencia directa</v>
      </c>
      <c r="AX1645" s="12" t="str">
        <f aca="false">IF(OR(IFERROR(AND(W1645&lt;&gt;"",Y1645&lt;&gt;"",Y1645-W1645&gt;Resumen!$B$8),FALSE()),IFERROR(AND(X1645&lt;&gt;"",Y1645&lt;&gt;"",Y1645-X1645&gt;Resumen!$B$8),FALSE())),MAX(IF(IFERROR(AND(W1645&lt;&gt;"",Y1645&lt;&gt;"",Y1645-W1645&gt;Resumen!$B$8),FALSE()),Y1645-W1645,0),IF(IFERROR(AND(X1645&lt;&gt;"",Y1645&lt;&gt;"",Y1645-X1645&gt;Resumen!$B$8),FALSE()),Y1645-X1645,0)),"")</f>
        <v/>
      </c>
      <c r="AY1645" s="22" t="str">
        <f aca="false">IF(OR(IFERROR(AND(W1645&lt;&gt;"",Y1645&lt;&gt;"",Y1645-W1645&gt;Resumen!$B$8),FALSE()),IFERROR(AND(X1645&lt;&gt;"",Y1645&lt;&gt;"",Y1645-X1645&gt;Resumen!$B$8),FALSE())),TRIM("Lays tiene mayor markup que "&amp;IF(IFERROR(AND(W1645&lt;&gt;"",Y1645&lt;&gt;"",Y1645-W1645&gt;Resumen!$B$8),FALSE()),"Quento ","")&amp;IF(IFERROR(AND(X1645&lt;&gt;"",Y1645&lt;&gt;"",Y1645-X1645&gt;Resumen!$B$8),FALSE()),"Julicroc ","")&amp;"en este PDV"),"")</f>
        <v/>
      </c>
      <c r="AZ1645" s="22" t="str">
        <f aca="false">IF(COUNTIF('Plan Pehuamar - Lista'!$A$2:$A$167,A1645)&gt;0,"Sí","No")</f>
        <v>No</v>
      </c>
      <c r="BA1645" s="22" t="str">
        <f aca="false">IF(COUNTIF('Plan Combo 9+1'!$A$2:$A$226,A1645)&gt;0,"Sí","No")</f>
        <v>No</v>
      </c>
      <c r="BB1645" s="22" t="str">
        <f aca="false">IF(AH1645="","No",IF(BA1645="Sí",IF((AO1645-AH1645)&gt;Resumen!$B$6,"Sí","No"),IF((AO1645-AH1645)&gt;=Resumen!$B$132,"Sí","No")))</f>
        <v>No</v>
      </c>
      <c r="BC1645" s="22" t="str">
        <f aca="false">IF(AND(N1645="Sí",AL1645="Sí",AI1645=0),"Sí","No")</f>
        <v>No</v>
      </c>
      <c r="BD1645" s="22" t="str">
        <f aca="false">IF(COUNTIF('Plan 9+1 (con Pehuamar)'!$A$2:$A$227,A1645)&gt;0,"Sí","No")</f>
        <v>No</v>
      </c>
    </row>
    <row r="1646" customFormat="false" ht="15" hidden="false" customHeight="true" outlineLevel="0" collapsed="false">
      <c r="A1646" s="6" t="n">
        <v>201860</v>
      </c>
      <c r="B1646" s="6" t="n">
        <v>11</v>
      </c>
      <c r="C1646" s="6" t="n">
        <v>1103</v>
      </c>
      <c r="D1646" s="6" t="s">
        <v>315</v>
      </c>
      <c r="E1646" s="6" t="s">
        <v>1813</v>
      </c>
      <c r="F1646" s="6" t="s">
        <v>196</v>
      </c>
      <c r="G1646" s="6" t="s">
        <v>130</v>
      </c>
      <c r="H1646" s="6" t="s">
        <v>1715</v>
      </c>
      <c r="I1646" s="27" t="n">
        <v>0</v>
      </c>
      <c r="J1646" s="27" t="n">
        <v>0</v>
      </c>
      <c r="K1646" s="27" t="n">
        <v>1.9</v>
      </c>
      <c r="L1646" s="28" t="n">
        <f aca="false">I1646+J1646</f>
        <v>0</v>
      </c>
      <c r="M1646" s="28" t="n">
        <f aca="false">L1646+K1646</f>
        <v>1.9</v>
      </c>
      <c r="N1646" s="22" t="str">
        <f aca="false">IF(I1646&gt;0,"Sí","No")</f>
        <v>No</v>
      </c>
      <c r="O1646" s="22" t="str">
        <f aca="false">IF(J1646&gt;0,"Sí","No")</f>
        <v>No</v>
      </c>
      <c r="P1646" s="22" t="str">
        <f aca="false">IF(K1646&gt;0,"Sí","No")</f>
        <v>Sí</v>
      </c>
      <c r="Q1646" s="22" t="str">
        <f aca="false">IF(OR(I1646&gt;0,J1646&gt;0),"Sí","No")</f>
        <v>No</v>
      </c>
      <c r="R1646" s="27"/>
      <c r="S1646" s="27"/>
      <c r="T1646" s="27"/>
      <c r="U1646" s="27"/>
      <c r="V1646" s="27"/>
      <c r="W1646" s="12" t="str">
        <f aca="false">IF(AND(I1646&gt;0,R1646&gt;0),(S1646-R1646)/R1646,"")</f>
        <v/>
      </c>
      <c r="X1646" s="12" t="str">
        <f aca="false">IF(AND(J1646&gt;0,T1646&gt;0),(U1646-T1646)/T1646,"")</f>
        <v/>
      </c>
      <c r="Y1646" s="12" t="str">
        <f aca="false">IF(AND(K1646&gt;0,V1646&gt;0),(V1646-Resumen!$B$7)/Resumen!$B$7,"")</f>
        <v/>
      </c>
      <c r="Z1646" s="28" t="str">
        <f aca="false">IF(AND(K1646&gt;0,I1646&gt;0,V1646&gt;0,S1646&gt;0),V1646-S1646,"")</f>
        <v/>
      </c>
      <c r="AA1646" s="12" t="str">
        <f aca="false">IF(Z1646&lt;&gt;"",Z1646/S1646,"")</f>
        <v/>
      </c>
      <c r="AB1646" s="28" t="str">
        <f aca="false">IF(AND(K1646&gt;0,J1646&gt;0,V1646&gt;0,U1646&gt;0),V1646-U1646,"")</f>
        <v/>
      </c>
      <c r="AC1646" s="12" t="str">
        <f aca="false">IF(AB1646&lt;&gt;"",AB1646/U1646,"")</f>
        <v/>
      </c>
      <c r="AD1646" s="27" t="n">
        <v>0</v>
      </c>
      <c r="AE1646" s="27" t="n">
        <v>0</v>
      </c>
      <c r="AF1646" s="27" t="n">
        <v>0</v>
      </c>
      <c r="AG1646" s="28" t="n">
        <f aca="false">AD1646+AE1646+AF1646</f>
        <v>0</v>
      </c>
      <c r="AH1646" s="12" t="str">
        <f aca="false">IF(AG1646&gt;0,AD1646/AG1646,"")</f>
        <v/>
      </c>
      <c r="AI1646" s="27" t="n">
        <v>0</v>
      </c>
      <c r="AJ1646" s="27" t="n">
        <v>0</v>
      </c>
      <c r="AK1646" s="27" t="n">
        <v>0</v>
      </c>
      <c r="AL1646" s="22" t="str">
        <f aca="false">IF(OR(AJ1646&gt;0,AK1646&gt;0),"Sí","No")</f>
        <v>No</v>
      </c>
      <c r="AM1646" s="6"/>
      <c r="AN1646" s="6"/>
      <c r="AO1646" s="12" t="n">
        <f aca="false">IF(M1646&gt;0,K1646/M1646,"")</f>
        <v>1</v>
      </c>
      <c r="AP1646" s="22" t="str">
        <f aca="false">IF(M1646&gt;=Resumen!$B$5,"Alto","Bajo")</f>
        <v>Bajo</v>
      </c>
      <c r="AQ1646" s="22" t="str">
        <f aca="false">IF(AO1646&gt;=Resumen!$B$28,"Alto","Bajo")</f>
        <v>Alto</v>
      </c>
      <c r="AR1646" s="22" t="str">
        <f aca="false">AP1646&amp;" Potencial / "&amp;AQ1646&amp;" Share"</f>
        <v>Bajo Potencial / Alto Share</v>
      </c>
      <c r="AS1646" s="22" t="str">
        <f aca="false">IF(Q1646="Sí",IF(AO1646&gt;=Resumen!$B$29,"Alto","Bajo"),"")</f>
        <v/>
      </c>
      <c r="AT1646" s="22" t="str">
        <f aca="false">IF(AS1646&lt;&gt;"",AP1646&amp;" Potencial / "&amp;AS1646&amp;" Share","")</f>
        <v/>
      </c>
      <c r="AU1646" s="22" t="str">
        <f aca="false">IF(AH1646="","Sin dato",IF(AH1646-AO1646&gt;Resumen!$B$6,"Sobre-exhibido",IF(AO1646-AH1646&gt;Resumen!$B$6,"Sub-exhibido","En línea")))</f>
        <v>Sin dato</v>
      </c>
      <c r="AV1646" s="22" t="str">
        <f aca="false">IF(AT1646="","",IF(AT1646="Alto Potencial / Bajo Share",1,IF(AT1646="Alto Potencial / Alto Share",2,IF(AT1646="Bajo Potencial / Alto Share",3,4))))</f>
        <v/>
      </c>
      <c r="AW1646" s="22" t="str">
        <f aca="false">IF(Q1646="No","Sin competencia directa",IF(AV1646=1,"1 - Foco Conquista (Alto Pot / Bajo Share)",IF(AV1646=2,"2 - Foco Defensa (Alto Pot / Alto Share)",IF(AV1646=3,"3 - Monitoreo (Bajo Pot / Alto Share)","4 - Baja Prioridad (Bajo Pot / Bajo Share)"))))</f>
        <v>Sin competencia directa</v>
      </c>
      <c r="AX1646" s="12" t="str">
        <f aca="false">IF(OR(IFERROR(AND(W1646&lt;&gt;"",Y1646&lt;&gt;"",Y1646-W1646&gt;Resumen!$B$8),FALSE()),IFERROR(AND(X1646&lt;&gt;"",Y1646&lt;&gt;"",Y1646-X1646&gt;Resumen!$B$8),FALSE())),MAX(IF(IFERROR(AND(W1646&lt;&gt;"",Y1646&lt;&gt;"",Y1646-W1646&gt;Resumen!$B$8),FALSE()),Y1646-W1646,0),IF(IFERROR(AND(X1646&lt;&gt;"",Y1646&lt;&gt;"",Y1646-X1646&gt;Resumen!$B$8),FALSE()),Y1646-X1646,0)),"")</f>
        <v/>
      </c>
      <c r="AY1646" s="22" t="str">
        <f aca="false">IF(OR(IFERROR(AND(W1646&lt;&gt;"",Y1646&lt;&gt;"",Y1646-W1646&gt;Resumen!$B$8),FALSE()),IFERROR(AND(X1646&lt;&gt;"",Y1646&lt;&gt;"",Y1646-X1646&gt;Resumen!$B$8),FALSE())),TRIM("Lays tiene mayor markup que "&amp;IF(IFERROR(AND(W1646&lt;&gt;"",Y1646&lt;&gt;"",Y1646-W1646&gt;Resumen!$B$8),FALSE()),"Quento ","")&amp;IF(IFERROR(AND(X1646&lt;&gt;"",Y1646&lt;&gt;"",Y1646-X1646&gt;Resumen!$B$8),FALSE()),"Julicroc ","")&amp;"en este PDV"),"")</f>
        <v/>
      </c>
      <c r="AZ1646" s="22" t="str">
        <f aca="false">IF(COUNTIF('Plan Pehuamar - Lista'!$A$2:$A$167,A1646)&gt;0,"Sí","No")</f>
        <v>No</v>
      </c>
      <c r="BA1646" s="22" t="str">
        <f aca="false">IF(COUNTIF('Plan Combo 9+1'!$A$2:$A$226,A1646)&gt;0,"Sí","No")</f>
        <v>No</v>
      </c>
      <c r="BB1646" s="22" t="str">
        <f aca="false">IF(AH1646="","No",IF(BA1646="Sí",IF((AO1646-AH1646)&gt;Resumen!$B$6,"Sí","No"),IF((AO1646-AH1646)&gt;=Resumen!$B$132,"Sí","No")))</f>
        <v>No</v>
      </c>
      <c r="BC1646" s="22" t="str">
        <f aca="false">IF(AND(N1646="Sí",AL1646="Sí",AI1646=0),"Sí","No")</f>
        <v>No</v>
      </c>
      <c r="BD1646" s="22" t="str">
        <f aca="false">IF(COUNTIF('Plan 9+1 (con Pehuamar)'!$A$2:$A$227,A1646)&gt;0,"Sí","No")</f>
        <v>No</v>
      </c>
    </row>
    <row r="1647" customFormat="false" ht="15" hidden="false" customHeight="true" outlineLevel="0" collapsed="false">
      <c r="A1647" s="6" t="n">
        <v>201890</v>
      </c>
      <c r="B1647" s="6" t="n">
        <v>11</v>
      </c>
      <c r="C1647" s="6" t="n">
        <v>1103</v>
      </c>
      <c r="D1647" s="6" t="s">
        <v>315</v>
      </c>
      <c r="E1647" s="6" t="s">
        <v>1814</v>
      </c>
      <c r="F1647" s="6" t="s">
        <v>196</v>
      </c>
      <c r="G1647" s="6" t="s">
        <v>130</v>
      </c>
      <c r="H1647" s="6" t="s">
        <v>1715</v>
      </c>
      <c r="I1647" s="27" t="n">
        <v>0</v>
      </c>
      <c r="J1647" s="27" t="n">
        <v>0</v>
      </c>
      <c r="K1647" s="27" t="n">
        <v>1.2</v>
      </c>
      <c r="L1647" s="28" t="n">
        <f aca="false">I1647+J1647</f>
        <v>0</v>
      </c>
      <c r="M1647" s="28" t="n">
        <f aca="false">L1647+K1647</f>
        <v>1.2</v>
      </c>
      <c r="N1647" s="22" t="str">
        <f aca="false">IF(I1647&gt;0,"Sí","No")</f>
        <v>No</v>
      </c>
      <c r="O1647" s="22" t="str">
        <f aca="false">IF(J1647&gt;0,"Sí","No")</f>
        <v>No</v>
      </c>
      <c r="P1647" s="22" t="str">
        <f aca="false">IF(K1647&gt;0,"Sí","No")</f>
        <v>Sí</v>
      </c>
      <c r="Q1647" s="22" t="str">
        <f aca="false">IF(OR(I1647&gt;0,J1647&gt;0),"Sí","No")</f>
        <v>No</v>
      </c>
      <c r="R1647" s="27"/>
      <c r="S1647" s="27"/>
      <c r="T1647" s="27"/>
      <c r="U1647" s="27"/>
      <c r="V1647" s="27"/>
      <c r="W1647" s="12" t="str">
        <f aca="false">IF(AND(I1647&gt;0,R1647&gt;0),(S1647-R1647)/R1647,"")</f>
        <v/>
      </c>
      <c r="X1647" s="12" t="str">
        <f aca="false">IF(AND(J1647&gt;0,T1647&gt;0),(U1647-T1647)/T1647,"")</f>
        <v/>
      </c>
      <c r="Y1647" s="12" t="str">
        <f aca="false">IF(AND(K1647&gt;0,V1647&gt;0),(V1647-Resumen!$B$7)/Resumen!$B$7,"")</f>
        <v/>
      </c>
      <c r="Z1647" s="28" t="str">
        <f aca="false">IF(AND(K1647&gt;0,I1647&gt;0,V1647&gt;0,S1647&gt;0),V1647-S1647,"")</f>
        <v/>
      </c>
      <c r="AA1647" s="12" t="str">
        <f aca="false">IF(Z1647&lt;&gt;"",Z1647/S1647,"")</f>
        <v/>
      </c>
      <c r="AB1647" s="28" t="str">
        <f aca="false">IF(AND(K1647&gt;0,J1647&gt;0,V1647&gt;0,U1647&gt;0),V1647-U1647,"")</f>
        <v/>
      </c>
      <c r="AC1647" s="12" t="str">
        <f aca="false">IF(AB1647&lt;&gt;"",AB1647/U1647,"")</f>
        <v/>
      </c>
      <c r="AD1647" s="27" t="n">
        <v>0</v>
      </c>
      <c r="AE1647" s="27" t="n">
        <v>0</v>
      </c>
      <c r="AF1647" s="27" t="n">
        <v>0</v>
      </c>
      <c r="AG1647" s="28" t="n">
        <f aca="false">AD1647+AE1647+AF1647</f>
        <v>0</v>
      </c>
      <c r="AH1647" s="12" t="str">
        <f aca="false">IF(AG1647&gt;0,AD1647/AG1647,"")</f>
        <v/>
      </c>
      <c r="AI1647" s="27" t="n">
        <v>0</v>
      </c>
      <c r="AJ1647" s="27" t="n">
        <v>0</v>
      </c>
      <c r="AK1647" s="27" t="n">
        <v>0</v>
      </c>
      <c r="AL1647" s="22" t="str">
        <f aca="false">IF(OR(AJ1647&gt;0,AK1647&gt;0),"Sí","No")</f>
        <v>No</v>
      </c>
      <c r="AM1647" s="6"/>
      <c r="AN1647" s="6"/>
      <c r="AO1647" s="12" t="n">
        <f aca="false">IF(M1647&gt;0,K1647/M1647,"")</f>
        <v>1</v>
      </c>
      <c r="AP1647" s="22" t="str">
        <f aca="false">IF(M1647&gt;=Resumen!$B$5,"Alto","Bajo")</f>
        <v>Bajo</v>
      </c>
      <c r="AQ1647" s="22" t="str">
        <f aca="false">IF(AO1647&gt;=Resumen!$B$28,"Alto","Bajo")</f>
        <v>Alto</v>
      </c>
      <c r="AR1647" s="22" t="str">
        <f aca="false">AP1647&amp;" Potencial / "&amp;AQ1647&amp;" Share"</f>
        <v>Bajo Potencial / Alto Share</v>
      </c>
      <c r="AS1647" s="22" t="str">
        <f aca="false">IF(Q1647="Sí",IF(AO1647&gt;=Resumen!$B$29,"Alto","Bajo"),"")</f>
        <v/>
      </c>
      <c r="AT1647" s="22" t="str">
        <f aca="false">IF(AS1647&lt;&gt;"",AP1647&amp;" Potencial / "&amp;AS1647&amp;" Share","")</f>
        <v/>
      </c>
      <c r="AU1647" s="22" t="str">
        <f aca="false">IF(AH1647="","Sin dato",IF(AH1647-AO1647&gt;Resumen!$B$6,"Sobre-exhibido",IF(AO1647-AH1647&gt;Resumen!$B$6,"Sub-exhibido","En línea")))</f>
        <v>Sin dato</v>
      </c>
      <c r="AV1647" s="22" t="str">
        <f aca="false">IF(AT1647="","",IF(AT1647="Alto Potencial / Bajo Share",1,IF(AT1647="Alto Potencial / Alto Share",2,IF(AT1647="Bajo Potencial / Alto Share",3,4))))</f>
        <v/>
      </c>
      <c r="AW1647" s="22" t="str">
        <f aca="false">IF(Q1647="No","Sin competencia directa",IF(AV1647=1,"1 - Foco Conquista (Alto Pot / Bajo Share)",IF(AV1647=2,"2 - Foco Defensa (Alto Pot / Alto Share)",IF(AV1647=3,"3 - Monitoreo (Bajo Pot / Alto Share)","4 - Baja Prioridad (Bajo Pot / Bajo Share)"))))</f>
        <v>Sin competencia directa</v>
      </c>
      <c r="AX1647" s="12" t="str">
        <f aca="false">IF(OR(IFERROR(AND(W1647&lt;&gt;"",Y1647&lt;&gt;"",Y1647-W1647&gt;Resumen!$B$8),FALSE()),IFERROR(AND(X1647&lt;&gt;"",Y1647&lt;&gt;"",Y1647-X1647&gt;Resumen!$B$8),FALSE())),MAX(IF(IFERROR(AND(W1647&lt;&gt;"",Y1647&lt;&gt;"",Y1647-W1647&gt;Resumen!$B$8),FALSE()),Y1647-W1647,0),IF(IFERROR(AND(X1647&lt;&gt;"",Y1647&lt;&gt;"",Y1647-X1647&gt;Resumen!$B$8),FALSE()),Y1647-X1647,0)),"")</f>
        <v/>
      </c>
      <c r="AY1647" s="22" t="str">
        <f aca="false">IF(OR(IFERROR(AND(W1647&lt;&gt;"",Y1647&lt;&gt;"",Y1647-W1647&gt;Resumen!$B$8),FALSE()),IFERROR(AND(X1647&lt;&gt;"",Y1647&lt;&gt;"",Y1647-X1647&gt;Resumen!$B$8),FALSE())),TRIM("Lays tiene mayor markup que "&amp;IF(IFERROR(AND(W1647&lt;&gt;"",Y1647&lt;&gt;"",Y1647-W1647&gt;Resumen!$B$8),FALSE()),"Quento ","")&amp;IF(IFERROR(AND(X1647&lt;&gt;"",Y1647&lt;&gt;"",Y1647-X1647&gt;Resumen!$B$8),FALSE()),"Julicroc ","")&amp;"en este PDV"),"")</f>
        <v/>
      </c>
      <c r="AZ1647" s="22" t="str">
        <f aca="false">IF(COUNTIF('Plan Pehuamar - Lista'!$A$2:$A$167,A1647)&gt;0,"Sí","No")</f>
        <v>No</v>
      </c>
      <c r="BA1647" s="22" t="str">
        <f aca="false">IF(COUNTIF('Plan Combo 9+1'!$A$2:$A$226,A1647)&gt;0,"Sí","No")</f>
        <v>No</v>
      </c>
      <c r="BB1647" s="22" t="str">
        <f aca="false">IF(AH1647="","No",IF(BA1647="Sí",IF((AO1647-AH1647)&gt;Resumen!$B$6,"Sí","No"),IF((AO1647-AH1647)&gt;=Resumen!$B$132,"Sí","No")))</f>
        <v>No</v>
      </c>
      <c r="BC1647" s="22" t="str">
        <f aca="false">IF(AND(N1647="Sí",AL1647="Sí",AI1647=0),"Sí","No")</f>
        <v>No</v>
      </c>
      <c r="BD1647" s="22" t="str">
        <f aca="false">IF(COUNTIF('Plan 9+1 (con Pehuamar)'!$A$2:$A$227,A1647)&gt;0,"Sí","No")</f>
        <v>No</v>
      </c>
    </row>
    <row r="1648" customFormat="false" ht="15" hidden="false" customHeight="true" outlineLevel="0" collapsed="false">
      <c r="A1648" s="6" t="n">
        <v>201960</v>
      </c>
      <c r="B1648" s="6" t="n">
        <v>11</v>
      </c>
      <c r="C1648" s="6" t="n">
        <v>1103</v>
      </c>
      <c r="D1648" s="6" t="s">
        <v>315</v>
      </c>
      <c r="E1648" s="6" t="s">
        <v>1815</v>
      </c>
      <c r="F1648" s="6" t="s">
        <v>196</v>
      </c>
      <c r="G1648" s="6" t="s">
        <v>130</v>
      </c>
      <c r="H1648" s="6" t="s">
        <v>1715</v>
      </c>
      <c r="I1648" s="27" t="n">
        <v>0</v>
      </c>
      <c r="J1648" s="27" t="n">
        <v>0</v>
      </c>
      <c r="K1648" s="27" t="n">
        <v>0.6</v>
      </c>
      <c r="L1648" s="28" t="n">
        <f aca="false">I1648+J1648</f>
        <v>0</v>
      </c>
      <c r="M1648" s="28" t="n">
        <f aca="false">L1648+K1648</f>
        <v>0.6</v>
      </c>
      <c r="N1648" s="22" t="str">
        <f aca="false">IF(I1648&gt;0,"Sí","No")</f>
        <v>No</v>
      </c>
      <c r="O1648" s="22" t="str">
        <f aca="false">IF(J1648&gt;0,"Sí","No")</f>
        <v>No</v>
      </c>
      <c r="P1648" s="22" t="str">
        <f aca="false">IF(K1648&gt;0,"Sí","No")</f>
        <v>Sí</v>
      </c>
      <c r="Q1648" s="22" t="str">
        <f aca="false">IF(OR(I1648&gt;0,J1648&gt;0),"Sí","No")</f>
        <v>No</v>
      </c>
      <c r="R1648" s="27"/>
      <c r="S1648" s="27"/>
      <c r="T1648" s="27"/>
      <c r="U1648" s="27"/>
      <c r="V1648" s="27"/>
      <c r="W1648" s="12" t="str">
        <f aca="false">IF(AND(I1648&gt;0,R1648&gt;0),(S1648-R1648)/R1648,"")</f>
        <v/>
      </c>
      <c r="X1648" s="12" t="str">
        <f aca="false">IF(AND(J1648&gt;0,T1648&gt;0),(U1648-T1648)/T1648,"")</f>
        <v/>
      </c>
      <c r="Y1648" s="12" t="str">
        <f aca="false">IF(AND(K1648&gt;0,V1648&gt;0),(V1648-Resumen!$B$7)/Resumen!$B$7,"")</f>
        <v/>
      </c>
      <c r="Z1648" s="28" t="str">
        <f aca="false">IF(AND(K1648&gt;0,I1648&gt;0,V1648&gt;0,S1648&gt;0),V1648-S1648,"")</f>
        <v/>
      </c>
      <c r="AA1648" s="12" t="str">
        <f aca="false">IF(Z1648&lt;&gt;"",Z1648/S1648,"")</f>
        <v/>
      </c>
      <c r="AB1648" s="28" t="str">
        <f aca="false">IF(AND(K1648&gt;0,J1648&gt;0,V1648&gt;0,U1648&gt;0),V1648-U1648,"")</f>
        <v/>
      </c>
      <c r="AC1648" s="12" t="str">
        <f aca="false">IF(AB1648&lt;&gt;"",AB1648/U1648,"")</f>
        <v/>
      </c>
      <c r="AD1648" s="27" t="n">
        <v>0</v>
      </c>
      <c r="AE1648" s="27" t="n">
        <v>0</v>
      </c>
      <c r="AF1648" s="27" t="n">
        <v>0</v>
      </c>
      <c r="AG1648" s="28" t="n">
        <f aca="false">AD1648+AE1648+AF1648</f>
        <v>0</v>
      </c>
      <c r="AH1648" s="12" t="str">
        <f aca="false">IF(AG1648&gt;0,AD1648/AG1648,"")</f>
        <v/>
      </c>
      <c r="AI1648" s="27" t="n">
        <v>0</v>
      </c>
      <c r="AJ1648" s="27" t="n">
        <v>0</v>
      </c>
      <c r="AK1648" s="27" t="n">
        <v>0</v>
      </c>
      <c r="AL1648" s="22" t="str">
        <f aca="false">IF(OR(AJ1648&gt;0,AK1648&gt;0),"Sí","No")</f>
        <v>No</v>
      </c>
      <c r="AM1648" s="6"/>
      <c r="AN1648" s="6"/>
      <c r="AO1648" s="12" t="n">
        <f aca="false">IF(M1648&gt;0,K1648/M1648,"")</f>
        <v>1</v>
      </c>
      <c r="AP1648" s="22" t="str">
        <f aca="false">IF(M1648&gt;=Resumen!$B$5,"Alto","Bajo")</f>
        <v>Bajo</v>
      </c>
      <c r="AQ1648" s="22" t="str">
        <f aca="false">IF(AO1648&gt;=Resumen!$B$28,"Alto","Bajo")</f>
        <v>Alto</v>
      </c>
      <c r="AR1648" s="22" t="str">
        <f aca="false">AP1648&amp;" Potencial / "&amp;AQ1648&amp;" Share"</f>
        <v>Bajo Potencial / Alto Share</v>
      </c>
      <c r="AS1648" s="22" t="str">
        <f aca="false">IF(Q1648="Sí",IF(AO1648&gt;=Resumen!$B$29,"Alto","Bajo"),"")</f>
        <v/>
      </c>
      <c r="AT1648" s="22" t="str">
        <f aca="false">IF(AS1648&lt;&gt;"",AP1648&amp;" Potencial / "&amp;AS1648&amp;" Share","")</f>
        <v/>
      </c>
      <c r="AU1648" s="22" t="str">
        <f aca="false">IF(AH1648="","Sin dato",IF(AH1648-AO1648&gt;Resumen!$B$6,"Sobre-exhibido",IF(AO1648-AH1648&gt;Resumen!$B$6,"Sub-exhibido","En línea")))</f>
        <v>Sin dato</v>
      </c>
      <c r="AV1648" s="22" t="str">
        <f aca="false">IF(AT1648="","",IF(AT1648="Alto Potencial / Bajo Share",1,IF(AT1648="Alto Potencial / Alto Share",2,IF(AT1648="Bajo Potencial / Alto Share",3,4))))</f>
        <v/>
      </c>
      <c r="AW1648" s="22" t="str">
        <f aca="false">IF(Q1648="No","Sin competencia directa",IF(AV1648=1,"1 - Foco Conquista (Alto Pot / Bajo Share)",IF(AV1648=2,"2 - Foco Defensa (Alto Pot / Alto Share)",IF(AV1648=3,"3 - Monitoreo (Bajo Pot / Alto Share)","4 - Baja Prioridad (Bajo Pot / Bajo Share)"))))</f>
        <v>Sin competencia directa</v>
      </c>
      <c r="AX1648" s="12" t="str">
        <f aca="false">IF(OR(IFERROR(AND(W1648&lt;&gt;"",Y1648&lt;&gt;"",Y1648-W1648&gt;Resumen!$B$8),FALSE()),IFERROR(AND(X1648&lt;&gt;"",Y1648&lt;&gt;"",Y1648-X1648&gt;Resumen!$B$8),FALSE())),MAX(IF(IFERROR(AND(W1648&lt;&gt;"",Y1648&lt;&gt;"",Y1648-W1648&gt;Resumen!$B$8),FALSE()),Y1648-W1648,0),IF(IFERROR(AND(X1648&lt;&gt;"",Y1648&lt;&gt;"",Y1648-X1648&gt;Resumen!$B$8),FALSE()),Y1648-X1648,0)),"")</f>
        <v/>
      </c>
      <c r="AY1648" s="22" t="str">
        <f aca="false">IF(OR(IFERROR(AND(W1648&lt;&gt;"",Y1648&lt;&gt;"",Y1648-W1648&gt;Resumen!$B$8),FALSE()),IFERROR(AND(X1648&lt;&gt;"",Y1648&lt;&gt;"",Y1648-X1648&gt;Resumen!$B$8),FALSE())),TRIM("Lays tiene mayor markup que "&amp;IF(IFERROR(AND(W1648&lt;&gt;"",Y1648&lt;&gt;"",Y1648-W1648&gt;Resumen!$B$8),FALSE()),"Quento ","")&amp;IF(IFERROR(AND(X1648&lt;&gt;"",Y1648&lt;&gt;"",Y1648-X1648&gt;Resumen!$B$8),FALSE()),"Julicroc ","")&amp;"en este PDV"),"")</f>
        <v/>
      </c>
      <c r="AZ1648" s="22" t="str">
        <f aca="false">IF(COUNTIF('Plan Pehuamar - Lista'!$A$2:$A$167,A1648)&gt;0,"Sí","No")</f>
        <v>No</v>
      </c>
      <c r="BA1648" s="22" t="str">
        <f aca="false">IF(COUNTIF('Plan Combo 9+1'!$A$2:$A$226,A1648)&gt;0,"Sí","No")</f>
        <v>No</v>
      </c>
      <c r="BB1648" s="22" t="str">
        <f aca="false">IF(AH1648="","No",IF(BA1648="Sí",IF((AO1648-AH1648)&gt;Resumen!$B$6,"Sí","No"),IF((AO1648-AH1648)&gt;=Resumen!$B$132,"Sí","No")))</f>
        <v>No</v>
      </c>
      <c r="BC1648" s="22" t="str">
        <f aca="false">IF(AND(N1648="Sí",AL1648="Sí",AI1648=0),"Sí","No")</f>
        <v>No</v>
      </c>
      <c r="BD1648" s="22" t="str">
        <f aca="false">IF(COUNTIF('Plan 9+1 (con Pehuamar)'!$A$2:$A$227,A1648)&gt;0,"Sí","No")</f>
        <v>No</v>
      </c>
    </row>
    <row r="1649" customFormat="false" ht="15" hidden="false" customHeight="true" outlineLevel="0" collapsed="false">
      <c r="A1649" s="6" t="n">
        <v>202375</v>
      </c>
      <c r="B1649" s="6" t="n">
        <v>11</v>
      </c>
      <c r="C1649" s="6" t="n">
        <v>1103</v>
      </c>
      <c r="D1649" s="6" t="s">
        <v>315</v>
      </c>
      <c r="E1649" s="6" t="s">
        <v>1816</v>
      </c>
      <c r="F1649" s="6" t="s">
        <v>206</v>
      </c>
      <c r="G1649" s="6" t="s">
        <v>130</v>
      </c>
      <c r="H1649" s="6" t="s">
        <v>1715</v>
      </c>
      <c r="I1649" s="27" t="n">
        <v>10</v>
      </c>
      <c r="J1649" s="27" t="n">
        <v>10</v>
      </c>
      <c r="K1649" s="27" t="n">
        <v>8</v>
      </c>
      <c r="L1649" s="28" t="n">
        <f aca="false">I1649+J1649</f>
        <v>20</v>
      </c>
      <c r="M1649" s="28" t="n">
        <f aca="false">L1649+K1649</f>
        <v>28</v>
      </c>
      <c r="N1649" s="22" t="str">
        <f aca="false">IF(I1649&gt;0,"Sí","No")</f>
        <v>Sí</v>
      </c>
      <c r="O1649" s="22" t="str">
        <f aca="false">IF(J1649&gt;0,"Sí","No")</f>
        <v>Sí</v>
      </c>
      <c r="P1649" s="22" t="str">
        <f aca="false">IF(K1649&gt;0,"Sí","No")</f>
        <v>Sí</v>
      </c>
      <c r="Q1649" s="22" t="str">
        <f aca="false">IF(OR(I1649&gt;0,J1649&gt;0),"Sí","No")</f>
        <v>Sí</v>
      </c>
      <c r="R1649" s="27" t="n">
        <v>1750</v>
      </c>
      <c r="S1649" s="27" t="n">
        <v>2500</v>
      </c>
      <c r="T1649" s="27" t="n">
        <v>1185</v>
      </c>
      <c r="U1649" s="27" t="n">
        <v>2000</v>
      </c>
      <c r="V1649" s="27" t="n">
        <v>3500</v>
      </c>
      <c r="W1649" s="12" t="n">
        <f aca="false">IF(AND(I1649&gt;0,R1649&gt;0),(S1649-R1649)/R1649,"")</f>
        <v>0.428571428571429</v>
      </c>
      <c r="X1649" s="12" t="n">
        <f aca="false">IF(AND(J1649&gt;0,T1649&gt;0),(U1649-T1649)/T1649,"")</f>
        <v>0.687763713080169</v>
      </c>
      <c r="Y1649" s="12" t="n">
        <f aca="false">IF(AND(K1649&gt;0,V1649&gt;0),(V1649-Resumen!$B$7)/Resumen!$B$7,"")</f>
        <v>0.4</v>
      </c>
      <c r="Z1649" s="28" t="n">
        <f aca="false">IF(AND(K1649&gt;0,I1649&gt;0,V1649&gt;0,S1649&gt;0),V1649-S1649,"")</f>
        <v>1000</v>
      </c>
      <c r="AA1649" s="12" t="n">
        <f aca="false">IF(Z1649&lt;&gt;"",Z1649/S1649,"")</f>
        <v>0.4</v>
      </c>
      <c r="AB1649" s="28" t="n">
        <f aca="false">IF(AND(K1649&gt;0,J1649&gt;0,V1649&gt;0,U1649&gt;0),V1649-U1649,"")</f>
        <v>1500</v>
      </c>
      <c r="AC1649" s="12" t="n">
        <f aca="false">IF(AB1649&lt;&gt;"",AB1649/U1649,"")</f>
        <v>0.75</v>
      </c>
      <c r="AD1649" s="27" t="n">
        <v>4</v>
      </c>
      <c r="AE1649" s="27" t="n">
        <v>5</v>
      </c>
      <c r="AF1649" s="27" t="n">
        <v>3</v>
      </c>
      <c r="AG1649" s="28" t="n">
        <f aca="false">AD1649+AE1649+AF1649</f>
        <v>12</v>
      </c>
      <c r="AH1649" s="12" t="n">
        <f aca="false">IF(AG1649&gt;0,AD1649/AG1649,"")</f>
        <v>0.333333333333333</v>
      </c>
      <c r="AI1649" s="27" t="n">
        <v>1</v>
      </c>
      <c r="AJ1649" s="27" t="n">
        <v>0</v>
      </c>
      <c r="AK1649" s="27" t="n">
        <v>1</v>
      </c>
      <c r="AL1649" s="22" t="str">
        <f aca="false">IF(OR(AJ1649&gt;0,AK1649&gt;0),"Sí","No")</f>
        <v>Sí</v>
      </c>
      <c r="AM1649" s="6" t="s">
        <v>198</v>
      </c>
      <c r="AN1649" s="6" t="s">
        <v>198</v>
      </c>
      <c r="AO1649" s="12" t="n">
        <f aca="false">IF(M1649&gt;0,K1649/M1649,"")</f>
        <v>0.285714285714286</v>
      </c>
      <c r="AP1649" s="22" t="str">
        <f aca="false">IF(M1649&gt;=Resumen!$B$5,"Alto","Bajo")</f>
        <v>Bajo</v>
      </c>
      <c r="AQ1649" s="22" t="str">
        <f aca="false">IF(AO1649&gt;=Resumen!$B$28,"Alto","Bajo")</f>
        <v>Bajo</v>
      </c>
      <c r="AR1649" s="22" t="str">
        <f aca="false">AP1649&amp;" Potencial / "&amp;AQ1649&amp;" Share"</f>
        <v>Bajo Potencial / Bajo Share</v>
      </c>
      <c r="AS1649" s="22" t="str">
        <f aca="false">IF(Q1649="Sí",IF(AO1649&gt;=Resumen!$B$29,"Alto","Bajo"),"")</f>
        <v>Bajo</v>
      </c>
      <c r="AT1649" s="22" t="str">
        <f aca="false">IF(AS1649&lt;&gt;"",AP1649&amp;" Potencial / "&amp;AS1649&amp;" Share","")</f>
        <v>Bajo Potencial / Bajo Share</v>
      </c>
      <c r="AU1649" s="22" t="str">
        <f aca="false">IF(AH1649="","Sin dato",IF(AH1649-AO1649&gt;Resumen!$B$6,"Sobre-exhibido",IF(AO1649-AH1649&gt;Resumen!$B$6,"Sub-exhibido","En línea")))</f>
        <v>En línea</v>
      </c>
      <c r="AV1649" s="22" t="n">
        <f aca="false">IF(AT1649="","",IF(AT1649="Alto Potencial / Bajo Share",1,IF(AT1649="Alto Potencial / Alto Share",2,IF(AT1649="Bajo Potencial / Alto Share",3,4))))</f>
        <v>4</v>
      </c>
      <c r="AW1649" s="22" t="str">
        <f aca="false">IF(Q1649="No","Sin competencia directa",IF(AV1649=1,"1 - Foco Conquista (Alto Pot / Bajo Share)",IF(AV1649=2,"2 - Foco Defensa (Alto Pot / Alto Share)",IF(AV1649=3,"3 - Monitoreo (Bajo Pot / Alto Share)","4 - Baja Prioridad (Bajo Pot / Bajo Share)"))))</f>
        <v>4 - Baja Prioridad (Bajo Pot / Bajo Share)</v>
      </c>
      <c r="AX1649" s="12" t="str">
        <f aca="false">IF(OR(IFERROR(AND(W1649&lt;&gt;"",Y1649&lt;&gt;"",Y1649-W1649&gt;Resumen!$B$8),FALSE()),IFERROR(AND(X1649&lt;&gt;"",Y1649&lt;&gt;"",Y1649-X1649&gt;Resumen!$B$8),FALSE())),MAX(IF(IFERROR(AND(W1649&lt;&gt;"",Y1649&lt;&gt;"",Y1649-W1649&gt;Resumen!$B$8),FALSE()),Y1649-W1649,0),IF(IFERROR(AND(X1649&lt;&gt;"",Y1649&lt;&gt;"",Y1649-X1649&gt;Resumen!$B$8),FALSE()),Y1649-X1649,0)),"")</f>
        <v/>
      </c>
      <c r="AY1649" s="22" t="str">
        <f aca="false">IF(OR(IFERROR(AND(W1649&lt;&gt;"",Y1649&lt;&gt;"",Y1649-W1649&gt;Resumen!$B$8),FALSE()),IFERROR(AND(X1649&lt;&gt;"",Y1649&lt;&gt;"",Y1649-X1649&gt;Resumen!$B$8),FALSE())),TRIM("Lays tiene mayor markup que "&amp;IF(IFERROR(AND(W1649&lt;&gt;"",Y1649&lt;&gt;"",Y1649-W1649&gt;Resumen!$B$8),FALSE()),"Quento ","")&amp;IF(IFERROR(AND(X1649&lt;&gt;"",Y1649&lt;&gt;"",Y1649-X1649&gt;Resumen!$B$8),FALSE()),"Julicroc ","")&amp;"en este PDV"),"")</f>
        <v/>
      </c>
      <c r="AZ1649" s="22" t="str">
        <f aca="false">IF(COUNTIF('Plan Pehuamar - Lista'!$A$2:$A$167,A1649)&gt;0,"Sí","No")</f>
        <v>No</v>
      </c>
      <c r="BA1649" s="22" t="str">
        <f aca="false">IF(COUNTIF('Plan Combo 9+1'!$A$2:$A$226,A1649)&gt;0,"Sí","No")</f>
        <v>No</v>
      </c>
      <c r="BB1649" s="22" t="str">
        <f aca="false">IF(AH1649="","No",IF(BA1649="Sí",IF((AO1649-AH1649)&gt;Resumen!$B$6,"Sí","No"),IF((AO1649-AH1649)&gt;=Resumen!$B$132,"Sí","No")))</f>
        <v>No</v>
      </c>
      <c r="BC1649" s="22" t="str">
        <f aca="false">IF(AND(N1649="Sí",AL1649="Sí",AI1649=0),"Sí","No")</f>
        <v>No</v>
      </c>
      <c r="BD1649" s="22" t="str">
        <f aca="false">IF(COUNTIF('Plan 9+1 (con Pehuamar)'!$A$2:$A$227,A1649)&gt;0,"Sí","No")</f>
        <v>No</v>
      </c>
    </row>
    <row r="1650" customFormat="false" ht="15" hidden="false" customHeight="true" outlineLevel="0" collapsed="false">
      <c r="A1650" s="6" t="n">
        <v>202460</v>
      </c>
      <c r="B1650" s="6" t="n">
        <v>11</v>
      </c>
      <c r="C1650" s="6" t="n">
        <v>1103</v>
      </c>
      <c r="D1650" s="6" t="s">
        <v>315</v>
      </c>
      <c r="E1650" s="6" t="s">
        <v>1817</v>
      </c>
      <c r="F1650" s="6" t="s">
        <v>196</v>
      </c>
      <c r="G1650" s="6" t="s">
        <v>130</v>
      </c>
      <c r="H1650" s="6" t="s">
        <v>1715</v>
      </c>
      <c r="I1650" s="27" t="n">
        <v>0</v>
      </c>
      <c r="J1650" s="27" t="n">
        <v>0</v>
      </c>
      <c r="K1650" s="27" t="n">
        <v>0.7</v>
      </c>
      <c r="L1650" s="28" t="n">
        <f aca="false">I1650+J1650</f>
        <v>0</v>
      </c>
      <c r="M1650" s="28" t="n">
        <f aca="false">L1650+K1650</f>
        <v>0.7</v>
      </c>
      <c r="N1650" s="22" t="str">
        <f aca="false">IF(I1650&gt;0,"Sí","No")</f>
        <v>No</v>
      </c>
      <c r="O1650" s="22" t="str">
        <f aca="false">IF(J1650&gt;0,"Sí","No")</f>
        <v>No</v>
      </c>
      <c r="P1650" s="22" t="str">
        <f aca="false">IF(K1650&gt;0,"Sí","No")</f>
        <v>Sí</v>
      </c>
      <c r="Q1650" s="22" t="str">
        <f aca="false">IF(OR(I1650&gt;0,J1650&gt;0),"Sí","No")</f>
        <v>No</v>
      </c>
      <c r="R1650" s="27"/>
      <c r="S1650" s="27"/>
      <c r="T1650" s="27"/>
      <c r="U1650" s="27"/>
      <c r="V1650" s="27"/>
      <c r="W1650" s="12" t="str">
        <f aca="false">IF(AND(I1650&gt;0,R1650&gt;0),(S1650-R1650)/R1650,"")</f>
        <v/>
      </c>
      <c r="X1650" s="12" t="str">
        <f aca="false">IF(AND(J1650&gt;0,T1650&gt;0),(U1650-T1650)/T1650,"")</f>
        <v/>
      </c>
      <c r="Y1650" s="12" t="str">
        <f aca="false">IF(AND(K1650&gt;0,V1650&gt;0),(V1650-Resumen!$B$7)/Resumen!$B$7,"")</f>
        <v/>
      </c>
      <c r="Z1650" s="28" t="str">
        <f aca="false">IF(AND(K1650&gt;0,I1650&gt;0,V1650&gt;0,S1650&gt;0),V1650-S1650,"")</f>
        <v/>
      </c>
      <c r="AA1650" s="12" t="str">
        <f aca="false">IF(Z1650&lt;&gt;"",Z1650/S1650,"")</f>
        <v/>
      </c>
      <c r="AB1650" s="28" t="str">
        <f aca="false">IF(AND(K1650&gt;0,J1650&gt;0,V1650&gt;0,U1650&gt;0),V1650-U1650,"")</f>
        <v/>
      </c>
      <c r="AC1650" s="12" t="str">
        <f aca="false">IF(AB1650&lt;&gt;"",AB1650/U1650,"")</f>
        <v/>
      </c>
      <c r="AD1650" s="27" t="n">
        <v>0</v>
      </c>
      <c r="AE1650" s="27" t="n">
        <v>0</v>
      </c>
      <c r="AF1650" s="27" t="n">
        <v>0</v>
      </c>
      <c r="AG1650" s="28" t="n">
        <f aca="false">AD1650+AE1650+AF1650</f>
        <v>0</v>
      </c>
      <c r="AH1650" s="12" t="str">
        <f aca="false">IF(AG1650&gt;0,AD1650/AG1650,"")</f>
        <v/>
      </c>
      <c r="AI1650" s="27" t="n">
        <v>0</v>
      </c>
      <c r="AJ1650" s="27" t="n">
        <v>0</v>
      </c>
      <c r="AK1650" s="27" t="n">
        <v>0</v>
      </c>
      <c r="AL1650" s="22" t="str">
        <f aca="false">IF(OR(AJ1650&gt;0,AK1650&gt;0),"Sí","No")</f>
        <v>No</v>
      </c>
      <c r="AM1650" s="6"/>
      <c r="AN1650" s="6"/>
      <c r="AO1650" s="12" t="n">
        <f aca="false">IF(M1650&gt;0,K1650/M1650,"")</f>
        <v>1</v>
      </c>
      <c r="AP1650" s="22" t="str">
        <f aca="false">IF(M1650&gt;=Resumen!$B$5,"Alto","Bajo")</f>
        <v>Bajo</v>
      </c>
      <c r="AQ1650" s="22" t="str">
        <f aca="false">IF(AO1650&gt;=Resumen!$B$28,"Alto","Bajo")</f>
        <v>Alto</v>
      </c>
      <c r="AR1650" s="22" t="str">
        <f aca="false">AP1650&amp;" Potencial / "&amp;AQ1650&amp;" Share"</f>
        <v>Bajo Potencial / Alto Share</v>
      </c>
      <c r="AS1650" s="22" t="str">
        <f aca="false">IF(Q1650="Sí",IF(AO1650&gt;=Resumen!$B$29,"Alto","Bajo"),"")</f>
        <v/>
      </c>
      <c r="AT1650" s="22" t="str">
        <f aca="false">IF(AS1650&lt;&gt;"",AP1650&amp;" Potencial / "&amp;AS1650&amp;" Share","")</f>
        <v/>
      </c>
      <c r="AU1650" s="22" t="str">
        <f aca="false">IF(AH1650="","Sin dato",IF(AH1650-AO1650&gt;Resumen!$B$6,"Sobre-exhibido",IF(AO1650-AH1650&gt;Resumen!$B$6,"Sub-exhibido","En línea")))</f>
        <v>Sin dato</v>
      </c>
      <c r="AV1650" s="22" t="str">
        <f aca="false">IF(AT1650="","",IF(AT1650="Alto Potencial / Bajo Share",1,IF(AT1650="Alto Potencial / Alto Share",2,IF(AT1650="Bajo Potencial / Alto Share",3,4))))</f>
        <v/>
      </c>
      <c r="AW1650" s="22" t="str">
        <f aca="false">IF(Q1650="No","Sin competencia directa",IF(AV1650=1,"1 - Foco Conquista (Alto Pot / Bajo Share)",IF(AV1650=2,"2 - Foco Defensa (Alto Pot / Alto Share)",IF(AV1650=3,"3 - Monitoreo (Bajo Pot / Alto Share)","4 - Baja Prioridad (Bajo Pot / Bajo Share)"))))</f>
        <v>Sin competencia directa</v>
      </c>
      <c r="AX1650" s="12" t="str">
        <f aca="false">IF(OR(IFERROR(AND(W1650&lt;&gt;"",Y1650&lt;&gt;"",Y1650-W1650&gt;Resumen!$B$8),FALSE()),IFERROR(AND(X1650&lt;&gt;"",Y1650&lt;&gt;"",Y1650-X1650&gt;Resumen!$B$8),FALSE())),MAX(IF(IFERROR(AND(W1650&lt;&gt;"",Y1650&lt;&gt;"",Y1650-W1650&gt;Resumen!$B$8),FALSE()),Y1650-W1650,0),IF(IFERROR(AND(X1650&lt;&gt;"",Y1650&lt;&gt;"",Y1650-X1650&gt;Resumen!$B$8),FALSE()),Y1650-X1650,0)),"")</f>
        <v/>
      </c>
      <c r="AY1650" s="22" t="str">
        <f aca="false">IF(OR(IFERROR(AND(W1650&lt;&gt;"",Y1650&lt;&gt;"",Y1650-W1650&gt;Resumen!$B$8),FALSE()),IFERROR(AND(X1650&lt;&gt;"",Y1650&lt;&gt;"",Y1650-X1650&gt;Resumen!$B$8),FALSE())),TRIM("Lays tiene mayor markup que "&amp;IF(IFERROR(AND(W1650&lt;&gt;"",Y1650&lt;&gt;"",Y1650-W1650&gt;Resumen!$B$8),FALSE()),"Quento ","")&amp;IF(IFERROR(AND(X1650&lt;&gt;"",Y1650&lt;&gt;"",Y1650-X1650&gt;Resumen!$B$8),FALSE()),"Julicroc ","")&amp;"en este PDV"),"")</f>
        <v/>
      </c>
      <c r="AZ1650" s="22" t="str">
        <f aca="false">IF(COUNTIF('Plan Pehuamar - Lista'!$A$2:$A$167,A1650)&gt;0,"Sí","No")</f>
        <v>No</v>
      </c>
      <c r="BA1650" s="22" t="str">
        <f aca="false">IF(COUNTIF('Plan Combo 9+1'!$A$2:$A$226,A1650)&gt;0,"Sí","No")</f>
        <v>No</v>
      </c>
      <c r="BB1650" s="22" t="str">
        <f aca="false">IF(AH1650="","No",IF(BA1650="Sí",IF((AO1650-AH1650)&gt;Resumen!$B$6,"Sí","No"),IF((AO1650-AH1650)&gt;=Resumen!$B$132,"Sí","No")))</f>
        <v>No</v>
      </c>
      <c r="BC1650" s="22" t="str">
        <f aca="false">IF(AND(N1650="Sí",AL1650="Sí",AI1650=0),"Sí","No")</f>
        <v>No</v>
      </c>
      <c r="BD1650" s="22" t="str">
        <f aca="false">IF(COUNTIF('Plan 9+1 (con Pehuamar)'!$A$2:$A$227,A1650)&gt;0,"Sí","No")</f>
        <v>No</v>
      </c>
    </row>
    <row r="1651" customFormat="false" ht="15" hidden="false" customHeight="true" outlineLevel="0" collapsed="false">
      <c r="A1651" s="6" t="n">
        <v>202488</v>
      </c>
      <c r="B1651" s="6" t="n">
        <v>11</v>
      </c>
      <c r="C1651" s="6" t="n">
        <v>1103</v>
      </c>
      <c r="D1651" s="6" t="s">
        <v>315</v>
      </c>
      <c r="E1651" s="6" t="s">
        <v>1818</v>
      </c>
      <c r="F1651" s="6" t="s">
        <v>196</v>
      </c>
      <c r="G1651" s="6" t="s">
        <v>130</v>
      </c>
      <c r="H1651" s="6" t="s">
        <v>1715</v>
      </c>
      <c r="I1651" s="27" t="n">
        <v>0</v>
      </c>
      <c r="J1651" s="27" t="n">
        <v>0</v>
      </c>
      <c r="K1651" s="27" t="n">
        <v>1.1</v>
      </c>
      <c r="L1651" s="28" t="n">
        <f aca="false">I1651+J1651</f>
        <v>0</v>
      </c>
      <c r="M1651" s="28" t="n">
        <f aca="false">L1651+K1651</f>
        <v>1.1</v>
      </c>
      <c r="N1651" s="22" t="str">
        <f aca="false">IF(I1651&gt;0,"Sí","No")</f>
        <v>No</v>
      </c>
      <c r="O1651" s="22" t="str">
        <f aca="false">IF(J1651&gt;0,"Sí","No")</f>
        <v>No</v>
      </c>
      <c r="P1651" s="22" t="str">
        <f aca="false">IF(K1651&gt;0,"Sí","No")</f>
        <v>Sí</v>
      </c>
      <c r="Q1651" s="22" t="str">
        <f aca="false">IF(OR(I1651&gt;0,J1651&gt;0),"Sí","No")</f>
        <v>No</v>
      </c>
      <c r="R1651" s="27"/>
      <c r="S1651" s="27"/>
      <c r="T1651" s="27"/>
      <c r="U1651" s="27"/>
      <c r="V1651" s="27"/>
      <c r="W1651" s="12" t="str">
        <f aca="false">IF(AND(I1651&gt;0,R1651&gt;0),(S1651-R1651)/R1651,"")</f>
        <v/>
      </c>
      <c r="X1651" s="12" t="str">
        <f aca="false">IF(AND(J1651&gt;0,T1651&gt;0),(U1651-T1651)/T1651,"")</f>
        <v/>
      </c>
      <c r="Y1651" s="12" t="str">
        <f aca="false">IF(AND(K1651&gt;0,V1651&gt;0),(V1651-Resumen!$B$7)/Resumen!$B$7,"")</f>
        <v/>
      </c>
      <c r="Z1651" s="28" t="str">
        <f aca="false">IF(AND(K1651&gt;0,I1651&gt;0,V1651&gt;0,S1651&gt;0),V1651-S1651,"")</f>
        <v/>
      </c>
      <c r="AA1651" s="12" t="str">
        <f aca="false">IF(Z1651&lt;&gt;"",Z1651/S1651,"")</f>
        <v/>
      </c>
      <c r="AB1651" s="28" t="str">
        <f aca="false">IF(AND(K1651&gt;0,J1651&gt;0,V1651&gt;0,U1651&gt;0),V1651-U1651,"")</f>
        <v/>
      </c>
      <c r="AC1651" s="12" t="str">
        <f aca="false">IF(AB1651&lt;&gt;"",AB1651/U1651,"")</f>
        <v/>
      </c>
      <c r="AD1651" s="27" t="n">
        <v>0</v>
      </c>
      <c r="AE1651" s="27" t="n">
        <v>0</v>
      </c>
      <c r="AF1651" s="27" t="n">
        <v>0</v>
      </c>
      <c r="AG1651" s="28" t="n">
        <f aca="false">AD1651+AE1651+AF1651</f>
        <v>0</v>
      </c>
      <c r="AH1651" s="12" t="str">
        <f aca="false">IF(AG1651&gt;0,AD1651/AG1651,"")</f>
        <v/>
      </c>
      <c r="AI1651" s="27" t="n">
        <v>0</v>
      </c>
      <c r="AJ1651" s="27" t="n">
        <v>0</v>
      </c>
      <c r="AK1651" s="27" t="n">
        <v>0</v>
      </c>
      <c r="AL1651" s="22" t="str">
        <f aca="false">IF(OR(AJ1651&gt;0,AK1651&gt;0),"Sí","No")</f>
        <v>No</v>
      </c>
      <c r="AM1651" s="6"/>
      <c r="AN1651" s="6"/>
      <c r="AO1651" s="12" t="n">
        <f aca="false">IF(M1651&gt;0,K1651/M1651,"")</f>
        <v>1</v>
      </c>
      <c r="AP1651" s="22" t="str">
        <f aca="false">IF(M1651&gt;=Resumen!$B$5,"Alto","Bajo")</f>
        <v>Bajo</v>
      </c>
      <c r="AQ1651" s="22" t="str">
        <f aca="false">IF(AO1651&gt;=Resumen!$B$28,"Alto","Bajo")</f>
        <v>Alto</v>
      </c>
      <c r="AR1651" s="22" t="str">
        <f aca="false">AP1651&amp;" Potencial / "&amp;AQ1651&amp;" Share"</f>
        <v>Bajo Potencial / Alto Share</v>
      </c>
      <c r="AS1651" s="22" t="str">
        <f aca="false">IF(Q1651="Sí",IF(AO1651&gt;=Resumen!$B$29,"Alto","Bajo"),"")</f>
        <v/>
      </c>
      <c r="AT1651" s="22" t="str">
        <f aca="false">IF(AS1651&lt;&gt;"",AP1651&amp;" Potencial / "&amp;AS1651&amp;" Share","")</f>
        <v/>
      </c>
      <c r="AU1651" s="22" t="str">
        <f aca="false">IF(AH1651="","Sin dato",IF(AH1651-AO1651&gt;Resumen!$B$6,"Sobre-exhibido",IF(AO1651-AH1651&gt;Resumen!$B$6,"Sub-exhibido","En línea")))</f>
        <v>Sin dato</v>
      </c>
      <c r="AV1651" s="22" t="str">
        <f aca="false">IF(AT1651="","",IF(AT1651="Alto Potencial / Bajo Share",1,IF(AT1651="Alto Potencial / Alto Share",2,IF(AT1651="Bajo Potencial / Alto Share",3,4))))</f>
        <v/>
      </c>
      <c r="AW1651" s="22" t="str">
        <f aca="false">IF(Q1651="No","Sin competencia directa",IF(AV1651=1,"1 - Foco Conquista (Alto Pot / Bajo Share)",IF(AV1651=2,"2 - Foco Defensa (Alto Pot / Alto Share)",IF(AV1651=3,"3 - Monitoreo (Bajo Pot / Alto Share)","4 - Baja Prioridad (Bajo Pot / Bajo Share)"))))</f>
        <v>Sin competencia directa</v>
      </c>
      <c r="AX1651" s="12" t="str">
        <f aca="false">IF(OR(IFERROR(AND(W1651&lt;&gt;"",Y1651&lt;&gt;"",Y1651-W1651&gt;Resumen!$B$8),FALSE()),IFERROR(AND(X1651&lt;&gt;"",Y1651&lt;&gt;"",Y1651-X1651&gt;Resumen!$B$8),FALSE())),MAX(IF(IFERROR(AND(W1651&lt;&gt;"",Y1651&lt;&gt;"",Y1651-W1651&gt;Resumen!$B$8),FALSE()),Y1651-W1651,0),IF(IFERROR(AND(X1651&lt;&gt;"",Y1651&lt;&gt;"",Y1651-X1651&gt;Resumen!$B$8),FALSE()),Y1651-X1651,0)),"")</f>
        <v/>
      </c>
      <c r="AY1651" s="22" t="str">
        <f aca="false">IF(OR(IFERROR(AND(W1651&lt;&gt;"",Y1651&lt;&gt;"",Y1651-W1651&gt;Resumen!$B$8),FALSE()),IFERROR(AND(X1651&lt;&gt;"",Y1651&lt;&gt;"",Y1651-X1651&gt;Resumen!$B$8),FALSE())),TRIM("Lays tiene mayor markup que "&amp;IF(IFERROR(AND(W1651&lt;&gt;"",Y1651&lt;&gt;"",Y1651-W1651&gt;Resumen!$B$8),FALSE()),"Quento ","")&amp;IF(IFERROR(AND(X1651&lt;&gt;"",Y1651&lt;&gt;"",Y1651-X1651&gt;Resumen!$B$8),FALSE()),"Julicroc ","")&amp;"en este PDV"),"")</f>
        <v/>
      </c>
      <c r="AZ1651" s="22" t="str">
        <f aca="false">IF(COUNTIF('Plan Pehuamar - Lista'!$A$2:$A$167,A1651)&gt;0,"Sí","No")</f>
        <v>No</v>
      </c>
      <c r="BA1651" s="22" t="str">
        <f aca="false">IF(COUNTIF('Plan Combo 9+1'!$A$2:$A$226,A1651)&gt;0,"Sí","No")</f>
        <v>No</v>
      </c>
      <c r="BB1651" s="22" t="str">
        <f aca="false">IF(AH1651="","No",IF(BA1651="Sí",IF((AO1651-AH1651)&gt;Resumen!$B$6,"Sí","No"),IF((AO1651-AH1651)&gt;=Resumen!$B$132,"Sí","No")))</f>
        <v>No</v>
      </c>
      <c r="BC1651" s="22" t="str">
        <f aca="false">IF(AND(N1651="Sí",AL1651="Sí",AI1651=0),"Sí","No")</f>
        <v>No</v>
      </c>
      <c r="BD1651" s="22" t="str">
        <f aca="false">IF(COUNTIF('Plan 9+1 (con Pehuamar)'!$A$2:$A$227,A1651)&gt;0,"Sí","No")</f>
        <v>No</v>
      </c>
    </row>
    <row r="1652" customFormat="false" ht="15" hidden="false" customHeight="true" outlineLevel="0" collapsed="false">
      <c r="A1652" s="6" t="n">
        <v>202499</v>
      </c>
      <c r="B1652" s="6" t="n">
        <v>11</v>
      </c>
      <c r="C1652" s="6" t="n">
        <v>1103</v>
      </c>
      <c r="D1652" s="6" t="s">
        <v>315</v>
      </c>
      <c r="E1652" s="6" t="s">
        <v>1819</v>
      </c>
      <c r="F1652" s="6" t="s">
        <v>196</v>
      </c>
      <c r="G1652" s="6" t="s">
        <v>130</v>
      </c>
      <c r="H1652" s="6" t="s">
        <v>1715</v>
      </c>
      <c r="I1652" s="27" t="n">
        <v>0</v>
      </c>
      <c r="J1652" s="27" t="n">
        <v>0</v>
      </c>
      <c r="K1652" s="27" t="n">
        <v>1.9</v>
      </c>
      <c r="L1652" s="28" t="n">
        <f aca="false">I1652+J1652</f>
        <v>0</v>
      </c>
      <c r="M1652" s="28" t="n">
        <f aca="false">L1652+K1652</f>
        <v>1.9</v>
      </c>
      <c r="N1652" s="22" t="str">
        <f aca="false">IF(I1652&gt;0,"Sí","No")</f>
        <v>No</v>
      </c>
      <c r="O1652" s="22" t="str">
        <f aca="false">IF(J1652&gt;0,"Sí","No")</f>
        <v>No</v>
      </c>
      <c r="P1652" s="22" t="str">
        <f aca="false">IF(K1652&gt;0,"Sí","No")</f>
        <v>Sí</v>
      </c>
      <c r="Q1652" s="22" t="str">
        <f aca="false">IF(OR(I1652&gt;0,J1652&gt;0),"Sí","No")</f>
        <v>No</v>
      </c>
      <c r="R1652" s="27"/>
      <c r="S1652" s="27"/>
      <c r="T1652" s="27"/>
      <c r="U1652" s="27"/>
      <c r="V1652" s="27"/>
      <c r="W1652" s="12" t="str">
        <f aca="false">IF(AND(I1652&gt;0,R1652&gt;0),(S1652-R1652)/R1652,"")</f>
        <v/>
      </c>
      <c r="X1652" s="12" t="str">
        <f aca="false">IF(AND(J1652&gt;0,T1652&gt;0),(U1652-T1652)/T1652,"")</f>
        <v/>
      </c>
      <c r="Y1652" s="12" t="str">
        <f aca="false">IF(AND(K1652&gt;0,V1652&gt;0),(V1652-Resumen!$B$7)/Resumen!$B$7,"")</f>
        <v/>
      </c>
      <c r="Z1652" s="28" t="str">
        <f aca="false">IF(AND(K1652&gt;0,I1652&gt;0,V1652&gt;0,S1652&gt;0),V1652-S1652,"")</f>
        <v/>
      </c>
      <c r="AA1652" s="12" t="str">
        <f aca="false">IF(Z1652&lt;&gt;"",Z1652/S1652,"")</f>
        <v/>
      </c>
      <c r="AB1652" s="28" t="str">
        <f aca="false">IF(AND(K1652&gt;0,J1652&gt;0,V1652&gt;0,U1652&gt;0),V1652-U1652,"")</f>
        <v/>
      </c>
      <c r="AC1652" s="12" t="str">
        <f aca="false">IF(AB1652&lt;&gt;"",AB1652/U1652,"")</f>
        <v/>
      </c>
      <c r="AD1652" s="27" t="n">
        <v>0</v>
      </c>
      <c r="AE1652" s="27" t="n">
        <v>0</v>
      </c>
      <c r="AF1652" s="27" t="n">
        <v>0</v>
      </c>
      <c r="AG1652" s="28" t="n">
        <f aca="false">AD1652+AE1652+AF1652</f>
        <v>0</v>
      </c>
      <c r="AH1652" s="12" t="str">
        <f aca="false">IF(AG1652&gt;0,AD1652/AG1652,"")</f>
        <v/>
      </c>
      <c r="AI1652" s="27" t="n">
        <v>0</v>
      </c>
      <c r="AJ1652" s="27" t="n">
        <v>0</v>
      </c>
      <c r="AK1652" s="27" t="n">
        <v>0</v>
      </c>
      <c r="AL1652" s="22" t="str">
        <f aca="false">IF(OR(AJ1652&gt;0,AK1652&gt;0),"Sí","No")</f>
        <v>No</v>
      </c>
      <c r="AM1652" s="6"/>
      <c r="AN1652" s="6"/>
      <c r="AO1652" s="12" t="n">
        <f aca="false">IF(M1652&gt;0,K1652/M1652,"")</f>
        <v>1</v>
      </c>
      <c r="AP1652" s="22" t="str">
        <f aca="false">IF(M1652&gt;=Resumen!$B$5,"Alto","Bajo")</f>
        <v>Bajo</v>
      </c>
      <c r="AQ1652" s="22" t="str">
        <f aca="false">IF(AO1652&gt;=Resumen!$B$28,"Alto","Bajo")</f>
        <v>Alto</v>
      </c>
      <c r="AR1652" s="22" t="str">
        <f aca="false">AP1652&amp;" Potencial / "&amp;AQ1652&amp;" Share"</f>
        <v>Bajo Potencial / Alto Share</v>
      </c>
      <c r="AS1652" s="22" t="str">
        <f aca="false">IF(Q1652="Sí",IF(AO1652&gt;=Resumen!$B$29,"Alto","Bajo"),"")</f>
        <v/>
      </c>
      <c r="AT1652" s="22" t="str">
        <f aca="false">IF(AS1652&lt;&gt;"",AP1652&amp;" Potencial / "&amp;AS1652&amp;" Share","")</f>
        <v/>
      </c>
      <c r="AU1652" s="22" t="str">
        <f aca="false">IF(AH1652="","Sin dato",IF(AH1652-AO1652&gt;Resumen!$B$6,"Sobre-exhibido",IF(AO1652-AH1652&gt;Resumen!$B$6,"Sub-exhibido","En línea")))</f>
        <v>Sin dato</v>
      </c>
      <c r="AV1652" s="22" t="str">
        <f aca="false">IF(AT1652="","",IF(AT1652="Alto Potencial / Bajo Share",1,IF(AT1652="Alto Potencial / Alto Share",2,IF(AT1652="Bajo Potencial / Alto Share",3,4))))</f>
        <v/>
      </c>
      <c r="AW1652" s="22" t="str">
        <f aca="false">IF(Q1652="No","Sin competencia directa",IF(AV1652=1,"1 - Foco Conquista (Alto Pot / Bajo Share)",IF(AV1652=2,"2 - Foco Defensa (Alto Pot / Alto Share)",IF(AV1652=3,"3 - Monitoreo (Bajo Pot / Alto Share)","4 - Baja Prioridad (Bajo Pot / Bajo Share)"))))</f>
        <v>Sin competencia directa</v>
      </c>
      <c r="AX1652" s="12" t="str">
        <f aca="false">IF(OR(IFERROR(AND(W1652&lt;&gt;"",Y1652&lt;&gt;"",Y1652-W1652&gt;Resumen!$B$8),FALSE()),IFERROR(AND(X1652&lt;&gt;"",Y1652&lt;&gt;"",Y1652-X1652&gt;Resumen!$B$8),FALSE())),MAX(IF(IFERROR(AND(W1652&lt;&gt;"",Y1652&lt;&gt;"",Y1652-W1652&gt;Resumen!$B$8),FALSE()),Y1652-W1652,0),IF(IFERROR(AND(X1652&lt;&gt;"",Y1652&lt;&gt;"",Y1652-X1652&gt;Resumen!$B$8),FALSE()),Y1652-X1652,0)),"")</f>
        <v/>
      </c>
      <c r="AY1652" s="22" t="str">
        <f aca="false">IF(OR(IFERROR(AND(W1652&lt;&gt;"",Y1652&lt;&gt;"",Y1652-W1652&gt;Resumen!$B$8),FALSE()),IFERROR(AND(X1652&lt;&gt;"",Y1652&lt;&gt;"",Y1652-X1652&gt;Resumen!$B$8),FALSE())),TRIM("Lays tiene mayor markup que "&amp;IF(IFERROR(AND(W1652&lt;&gt;"",Y1652&lt;&gt;"",Y1652-W1652&gt;Resumen!$B$8),FALSE()),"Quento ","")&amp;IF(IFERROR(AND(X1652&lt;&gt;"",Y1652&lt;&gt;"",Y1652-X1652&gt;Resumen!$B$8),FALSE()),"Julicroc ","")&amp;"en este PDV"),"")</f>
        <v/>
      </c>
      <c r="AZ1652" s="22" t="str">
        <f aca="false">IF(COUNTIF('Plan Pehuamar - Lista'!$A$2:$A$167,A1652)&gt;0,"Sí","No")</f>
        <v>No</v>
      </c>
      <c r="BA1652" s="22" t="str">
        <f aca="false">IF(COUNTIF('Plan Combo 9+1'!$A$2:$A$226,A1652)&gt;0,"Sí","No")</f>
        <v>No</v>
      </c>
      <c r="BB1652" s="22" t="str">
        <f aca="false">IF(AH1652="","No",IF(BA1652="Sí",IF((AO1652-AH1652)&gt;Resumen!$B$6,"Sí","No"),IF((AO1652-AH1652)&gt;=Resumen!$B$132,"Sí","No")))</f>
        <v>No</v>
      </c>
      <c r="BC1652" s="22" t="str">
        <f aca="false">IF(AND(N1652="Sí",AL1652="Sí",AI1652=0),"Sí","No")</f>
        <v>No</v>
      </c>
      <c r="BD1652" s="22" t="str">
        <f aca="false">IF(COUNTIF('Plan 9+1 (con Pehuamar)'!$A$2:$A$227,A1652)&gt;0,"Sí","No")</f>
        <v>No</v>
      </c>
    </row>
    <row r="1653" customFormat="false" ht="15" hidden="false" customHeight="true" outlineLevel="0" collapsed="false">
      <c r="A1653" s="6" t="n">
        <v>202503</v>
      </c>
      <c r="B1653" s="6" t="n">
        <v>11</v>
      </c>
      <c r="C1653" s="6" t="n">
        <v>1103</v>
      </c>
      <c r="D1653" s="6" t="s">
        <v>315</v>
      </c>
      <c r="E1653" s="6" t="s">
        <v>1820</v>
      </c>
      <c r="F1653" s="6" t="s">
        <v>201</v>
      </c>
      <c r="G1653" s="6" t="s">
        <v>130</v>
      </c>
      <c r="H1653" s="6" t="s">
        <v>1715</v>
      </c>
      <c r="I1653" s="27" t="n">
        <v>0</v>
      </c>
      <c r="J1653" s="27" t="n">
        <v>0</v>
      </c>
      <c r="K1653" s="27" t="n">
        <v>5.5</v>
      </c>
      <c r="L1653" s="28" t="n">
        <f aca="false">I1653+J1653</f>
        <v>0</v>
      </c>
      <c r="M1653" s="28" t="n">
        <f aca="false">L1653+K1653</f>
        <v>5.5</v>
      </c>
      <c r="N1653" s="22" t="str">
        <f aca="false">IF(I1653&gt;0,"Sí","No")</f>
        <v>No</v>
      </c>
      <c r="O1653" s="22" t="str">
        <f aca="false">IF(J1653&gt;0,"Sí","No")</f>
        <v>No</v>
      </c>
      <c r="P1653" s="22" t="str">
        <f aca="false">IF(K1653&gt;0,"Sí","No")</f>
        <v>Sí</v>
      </c>
      <c r="Q1653" s="22" t="str">
        <f aca="false">IF(OR(I1653&gt;0,J1653&gt;0),"Sí","No")</f>
        <v>No</v>
      </c>
      <c r="R1653" s="27"/>
      <c r="S1653" s="27"/>
      <c r="T1653" s="27"/>
      <c r="U1653" s="27"/>
      <c r="V1653" s="27"/>
      <c r="W1653" s="12" t="str">
        <f aca="false">IF(AND(I1653&gt;0,R1653&gt;0),(S1653-R1653)/R1653,"")</f>
        <v/>
      </c>
      <c r="X1653" s="12" t="str">
        <f aca="false">IF(AND(J1653&gt;0,T1653&gt;0),(U1653-T1653)/T1653,"")</f>
        <v/>
      </c>
      <c r="Y1653" s="12" t="str">
        <f aca="false">IF(AND(K1653&gt;0,V1653&gt;0),(V1653-Resumen!$B$7)/Resumen!$B$7,"")</f>
        <v/>
      </c>
      <c r="Z1653" s="28" t="str">
        <f aca="false">IF(AND(K1653&gt;0,I1653&gt;0,V1653&gt;0,S1653&gt;0),V1653-S1653,"")</f>
        <v/>
      </c>
      <c r="AA1653" s="12" t="str">
        <f aca="false">IF(Z1653&lt;&gt;"",Z1653/S1653,"")</f>
        <v/>
      </c>
      <c r="AB1653" s="28" t="str">
        <f aca="false">IF(AND(K1653&gt;0,J1653&gt;0,V1653&gt;0,U1653&gt;0),V1653-U1653,"")</f>
        <v/>
      </c>
      <c r="AC1653" s="12" t="str">
        <f aca="false">IF(AB1653&lt;&gt;"",AB1653/U1653,"")</f>
        <v/>
      </c>
      <c r="AD1653" s="27" t="n">
        <v>0</v>
      </c>
      <c r="AE1653" s="27" t="n">
        <v>0</v>
      </c>
      <c r="AF1653" s="27" t="n">
        <v>0</v>
      </c>
      <c r="AG1653" s="28" t="n">
        <f aca="false">AD1653+AE1653+AF1653</f>
        <v>0</v>
      </c>
      <c r="AH1653" s="12" t="str">
        <f aca="false">IF(AG1653&gt;0,AD1653/AG1653,"")</f>
        <v/>
      </c>
      <c r="AI1653" s="27" t="n">
        <v>0</v>
      </c>
      <c r="AJ1653" s="27" t="n">
        <v>0</v>
      </c>
      <c r="AK1653" s="27" t="n">
        <v>0</v>
      </c>
      <c r="AL1653" s="22" t="str">
        <f aca="false">IF(OR(AJ1653&gt;0,AK1653&gt;0),"Sí","No")</f>
        <v>No</v>
      </c>
      <c r="AM1653" s="6"/>
      <c r="AN1653" s="6"/>
      <c r="AO1653" s="12" t="n">
        <f aca="false">IF(M1653&gt;0,K1653/M1653,"")</f>
        <v>1</v>
      </c>
      <c r="AP1653" s="22" t="str">
        <f aca="false">IF(M1653&gt;=Resumen!$B$5,"Alto","Bajo")</f>
        <v>Bajo</v>
      </c>
      <c r="AQ1653" s="22" t="str">
        <f aca="false">IF(AO1653&gt;=Resumen!$B$28,"Alto","Bajo")</f>
        <v>Alto</v>
      </c>
      <c r="AR1653" s="22" t="str">
        <f aca="false">AP1653&amp;" Potencial / "&amp;AQ1653&amp;" Share"</f>
        <v>Bajo Potencial / Alto Share</v>
      </c>
      <c r="AS1653" s="22" t="str">
        <f aca="false">IF(Q1653="Sí",IF(AO1653&gt;=Resumen!$B$29,"Alto","Bajo"),"")</f>
        <v/>
      </c>
      <c r="AT1653" s="22" t="str">
        <f aca="false">IF(AS1653&lt;&gt;"",AP1653&amp;" Potencial / "&amp;AS1653&amp;" Share","")</f>
        <v/>
      </c>
      <c r="AU1653" s="22" t="str">
        <f aca="false">IF(AH1653="","Sin dato",IF(AH1653-AO1653&gt;Resumen!$B$6,"Sobre-exhibido",IF(AO1653-AH1653&gt;Resumen!$B$6,"Sub-exhibido","En línea")))</f>
        <v>Sin dato</v>
      </c>
      <c r="AV1653" s="22" t="str">
        <f aca="false">IF(AT1653="","",IF(AT1653="Alto Potencial / Bajo Share",1,IF(AT1653="Alto Potencial / Alto Share",2,IF(AT1653="Bajo Potencial / Alto Share",3,4))))</f>
        <v/>
      </c>
      <c r="AW1653" s="22" t="str">
        <f aca="false">IF(Q1653="No","Sin competencia directa",IF(AV1653=1,"1 - Foco Conquista (Alto Pot / Bajo Share)",IF(AV1653=2,"2 - Foco Defensa (Alto Pot / Alto Share)",IF(AV1653=3,"3 - Monitoreo (Bajo Pot / Alto Share)","4 - Baja Prioridad (Bajo Pot / Bajo Share)"))))</f>
        <v>Sin competencia directa</v>
      </c>
      <c r="AX1653" s="12" t="str">
        <f aca="false">IF(OR(IFERROR(AND(W1653&lt;&gt;"",Y1653&lt;&gt;"",Y1653-W1653&gt;Resumen!$B$8),FALSE()),IFERROR(AND(X1653&lt;&gt;"",Y1653&lt;&gt;"",Y1653-X1653&gt;Resumen!$B$8),FALSE())),MAX(IF(IFERROR(AND(W1653&lt;&gt;"",Y1653&lt;&gt;"",Y1653-W1653&gt;Resumen!$B$8),FALSE()),Y1653-W1653,0),IF(IFERROR(AND(X1653&lt;&gt;"",Y1653&lt;&gt;"",Y1653-X1653&gt;Resumen!$B$8),FALSE()),Y1653-X1653,0)),"")</f>
        <v/>
      </c>
      <c r="AY1653" s="22" t="str">
        <f aca="false">IF(OR(IFERROR(AND(W1653&lt;&gt;"",Y1653&lt;&gt;"",Y1653-W1653&gt;Resumen!$B$8),FALSE()),IFERROR(AND(X1653&lt;&gt;"",Y1653&lt;&gt;"",Y1653-X1653&gt;Resumen!$B$8),FALSE())),TRIM("Lays tiene mayor markup que "&amp;IF(IFERROR(AND(W1653&lt;&gt;"",Y1653&lt;&gt;"",Y1653-W1653&gt;Resumen!$B$8),FALSE()),"Quento ","")&amp;IF(IFERROR(AND(X1653&lt;&gt;"",Y1653&lt;&gt;"",Y1653-X1653&gt;Resumen!$B$8),FALSE()),"Julicroc ","")&amp;"en este PDV"),"")</f>
        <v/>
      </c>
      <c r="AZ1653" s="22" t="str">
        <f aca="false">IF(COUNTIF('Plan Pehuamar - Lista'!$A$2:$A$167,A1653)&gt;0,"Sí","No")</f>
        <v>No</v>
      </c>
      <c r="BA1653" s="22" t="str">
        <f aca="false">IF(COUNTIF('Plan Combo 9+1'!$A$2:$A$226,A1653)&gt;0,"Sí","No")</f>
        <v>No</v>
      </c>
      <c r="BB1653" s="22" t="str">
        <f aca="false">IF(AH1653="","No",IF(BA1653="Sí",IF((AO1653-AH1653)&gt;Resumen!$B$6,"Sí","No"),IF((AO1653-AH1653)&gt;=Resumen!$B$132,"Sí","No")))</f>
        <v>No</v>
      </c>
      <c r="BC1653" s="22" t="str">
        <f aca="false">IF(AND(N1653="Sí",AL1653="Sí",AI1653=0),"Sí","No")</f>
        <v>No</v>
      </c>
      <c r="BD1653" s="22" t="str">
        <f aca="false">IF(COUNTIF('Plan 9+1 (con Pehuamar)'!$A$2:$A$227,A1653)&gt;0,"Sí","No")</f>
        <v>No</v>
      </c>
    </row>
    <row r="1654" customFormat="false" ht="15" hidden="false" customHeight="true" outlineLevel="0" collapsed="false">
      <c r="A1654" s="6" t="n">
        <v>202511</v>
      </c>
      <c r="B1654" s="6" t="n">
        <v>11</v>
      </c>
      <c r="C1654" s="6" t="n">
        <v>1103</v>
      </c>
      <c r="D1654" s="6" t="s">
        <v>315</v>
      </c>
      <c r="E1654" s="6" t="s">
        <v>1821</v>
      </c>
      <c r="F1654" s="6" t="s">
        <v>196</v>
      </c>
      <c r="G1654" s="6" t="s">
        <v>130</v>
      </c>
      <c r="H1654" s="6" t="s">
        <v>1715</v>
      </c>
      <c r="I1654" s="27" t="n">
        <v>0</v>
      </c>
      <c r="J1654" s="27" t="n">
        <v>0</v>
      </c>
      <c r="K1654" s="27" t="n">
        <v>0.3</v>
      </c>
      <c r="L1654" s="28" t="n">
        <f aca="false">I1654+J1654</f>
        <v>0</v>
      </c>
      <c r="M1654" s="28" t="n">
        <f aca="false">L1654+K1654</f>
        <v>0.3</v>
      </c>
      <c r="N1654" s="22" t="str">
        <f aca="false">IF(I1654&gt;0,"Sí","No")</f>
        <v>No</v>
      </c>
      <c r="O1654" s="22" t="str">
        <f aca="false">IF(J1654&gt;0,"Sí","No")</f>
        <v>No</v>
      </c>
      <c r="P1654" s="22" t="str">
        <f aca="false">IF(K1654&gt;0,"Sí","No")</f>
        <v>Sí</v>
      </c>
      <c r="Q1654" s="22" t="str">
        <f aca="false">IF(OR(I1654&gt;0,J1654&gt;0),"Sí","No")</f>
        <v>No</v>
      </c>
      <c r="R1654" s="27"/>
      <c r="S1654" s="27"/>
      <c r="T1654" s="27"/>
      <c r="U1654" s="27"/>
      <c r="V1654" s="27"/>
      <c r="W1654" s="12" t="str">
        <f aca="false">IF(AND(I1654&gt;0,R1654&gt;0),(S1654-R1654)/R1654,"")</f>
        <v/>
      </c>
      <c r="X1654" s="12" t="str">
        <f aca="false">IF(AND(J1654&gt;0,T1654&gt;0),(U1654-T1654)/T1654,"")</f>
        <v/>
      </c>
      <c r="Y1654" s="12" t="str">
        <f aca="false">IF(AND(K1654&gt;0,V1654&gt;0),(V1654-Resumen!$B$7)/Resumen!$B$7,"")</f>
        <v/>
      </c>
      <c r="Z1654" s="28" t="str">
        <f aca="false">IF(AND(K1654&gt;0,I1654&gt;0,V1654&gt;0,S1654&gt;0),V1654-S1654,"")</f>
        <v/>
      </c>
      <c r="AA1654" s="12" t="str">
        <f aca="false">IF(Z1654&lt;&gt;"",Z1654/S1654,"")</f>
        <v/>
      </c>
      <c r="AB1654" s="28" t="str">
        <f aca="false">IF(AND(K1654&gt;0,J1654&gt;0,V1654&gt;0,U1654&gt;0),V1654-U1654,"")</f>
        <v/>
      </c>
      <c r="AC1654" s="12" t="str">
        <f aca="false">IF(AB1654&lt;&gt;"",AB1654/U1654,"")</f>
        <v/>
      </c>
      <c r="AD1654" s="27" t="n">
        <v>0</v>
      </c>
      <c r="AE1654" s="27" t="n">
        <v>0</v>
      </c>
      <c r="AF1654" s="27" t="n">
        <v>0</v>
      </c>
      <c r="AG1654" s="28" t="n">
        <f aca="false">AD1654+AE1654+AF1654</f>
        <v>0</v>
      </c>
      <c r="AH1654" s="12" t="str">
        <f aca="false">IF(AG1654&gt;0,AD1654/AG1654,"")</f>
        <v/>
      </c>
      <c r="AI1654" s="27" t="n">
        <v>0</v>
      </c>
      <c r="AJ1654" s="27" t="n">
        <v>0</v>
      </c>
      <c r="AK1654" s="27" t="n">
        <v>0</v>
      </c>
      <c r="AL1654" s="22" t="str">
        <f aca="false">IF(OR(AJ1654&gt;0,AK1654&gt;0),"Sí","No")</f>
        <v>No</v>
      </c>
      <c r="AM1654" s="6"/>
      <c r="AN1654" s="6"/>
      <c r="AO1654" s="12" t="n">
        <f aca="false">IF(M1654&gt;0,K1654/M1654,"")</f>
        <v>1</v>
      </c>
      <c r="AP1654" s="22" t="str">
        <f aca="false">IF(M1654&gt;=Resumen!$B$5,"Alto","Bajo")</f>
        <v>Bajo</v>
      </c>
      <c r="AQ1654" s="22" t="str">
        <f aca="false">IF(AO1654&gt;=Resumen!$B$28,"Alto","Bajo")</f>
        <v>Alto</v>
      </c>
      <c r="AR1654" s="22" t="str">
        <f aca="false">AP1654&amp;" Potencial / "&amp;AQ1654&amp;" Share"</f>
        <v>Bajo Potencial / Alto Share</v>
      </c>
      <c r="AS1654" s="22" t="str">
        <f aca="false">IF(Q1654="Sí",IF(AO1654&gt;=Resumen!$B$29,"Alto","Bajo"),"")</f>
        <v/>
      </c>
      <c r="AT1654" s="22" t="str">
        <f aca="false">IF(AS1654&lt;&gt;"",AP1654&amp;" Potencial / "&amp;AS1654&amp;" Share","")</f>
        <v/>
      </c>
      <c r="AU1654" s="22" t="str">
        <f aca="false">IF(AH1654="","Sin dato",IF(AH1654-AO1654&gt;Resumen!$B$6,"Sobre-exhibido",IF(AO1654-AH1654&gt;Resumen!$B$6,"Sub-exhibido","En línea")))</f>
        <v>Sin dato</v>
      </c>
      <c r="AV1654" s="22" t="str">
        <f aca="false">IF(AT1654="","",IF(AT1654="Alto Potencial / Bajo Share",1,IF(AT1654="Alto Potencial / Alto Share",2,IF(AT1654="Bajo Potencial / Alto Share",3,4))))</f>
        <v/>
      </c>
      <c r="AW1654" s="22" t="str">
        <f aca="false">IF(Q1654="No","Sin competencia directa",IF(AV1654=1,"1 - Foco Conquista (Alto Pot / Bajo Share)",IF(AV1654=2,"2 - Foco Defensa (Alto Pot / Alto Share)",IF(AV1654=3,"3 - Monitoreo (Bajo Pot / Alto Share)","4 - Baja Prioridad (Bajo Pot / Bajo Share)"))))</f>
        <v>Sin competencia directa</v>
      </c>
      <c r="AX1654" s="12" t="str">
        <f aca="false">IF(OR(IFERROR(AND(W1654&lt;&gt;"",Y1654&lt;&gt;"",Y1654-W1654&gt;Resumen!$B$8),FALSE()),IFERROR(AND(X1654&lt;&gt;"",Y1654&lt;&gt;"",Y1654-X1654&gt;Resumen!$B$8),FALSE())),MAX(IF(IFERROR(AND(W1654&lt;&gt;"",Y1654&lt;&gt;"",Y1654-W1654&gt;Resumen!$B$8),FALSE()),Y1654-W1654,0),IF(IFERROR(AND(X1654&lt;&gt;"",Y1654&lt;&gt;"",Y1654-X1654&gt;Resumen!$B$8),FALSE()),Y1654-X1654,0)),"")</f>
        <v/>
      </c>
      <c r="AY1654" s="22" t="str">
        <f aca="false">IF(OR(IFERROR(AND(W1654&lt;&gt;"",Y1654&lt;&gt;"",Y1654-W1654&gt;Resumen!$B$8),FALSE()),IFERROR(AND(X1654&lt;&gt;"",Y1654&lt;&gt;"",Y1654-X1654&gt;Resumen!$B$8),FALSE())),TRIM("Lays tiene mayor markup que "&amp;IF(IFERROR(AND(W1654&lt;&gt;"",Y1654&lt;&gt;"",Y1654-W1654&gt;Resumen!$B$8),FALSE()),"Quento ","")&amp;IF(IFERROR(AND(X1654&lt;&gt;"",Y1654&lt;&gt;"",Y1654-X1654&gt;Resumen!$B$8),FALSE()),"Julicroc ","")&amp;"en este PDV"),"")</f>
        <v/>
      </c>
      <c r="AZ1654" s="22" t="str">
        <f aca="false">IF(COUNTIF('Plan Pehuamar - Lista'!$A$2:$A$167,A1654)&gt;0,"Sí","No")</f>
        <v>No</v>
      </c>
      <c r="BA1654" s="22" t="str">
        <f aca="false">IF(COUNTIF('Plan Combo 9+1'!$A$2:$A$226,A1654)&gt;0,"Sí","No")</f>
        <v>No</v>
      </c>
      <c r="BB1654" s="22" t="str">
        <f aca="false">IF(AH1654="","No",IF(BA1654="Sí",IF((AO1654-AH1654)&gt;Resumen!$B$6,"Sí","No"),IF((AO1654-AH1654)&gt;=Resumen!$B$132,"Sí","No")))</f>
        <v>No</v>
      </c>
      <c r="BC1654" s="22" t="str">
        <f aca="false">IF(AND(N1654="Sí",AL1654="Sí",AI1654=0),"Sí","No")</f>
        <v>No</v>
      </c>
      <c r="BD1654" s="22" t="str">
        <f aca="false">IF(COUNTIF('Plan 9+1 (con Pehuamar)'!$A$2:$A$227,A1654)&gt;0,"Sí","No")</f>
        <v>No</v>
      </c>
    </row>
    <row r="1655" customFormat="false" ht="15" hidden="false" customHeight="true" outlineLevel="0" collapsed="false">
      <c r="A1655" s="6" t="n">
        <v>202521</v>
      </c>
      <c r="B1655" s="6" t="n">
        <v>11</v>
      </c>
      <c r="C1655" s="6" t="n">
        <v>1103</v>
      </c>
      <c r="D1655" s="6" t="s">
        <v>315</v>
      </c>
      <c r="E1655" s="6" t="s">
        <v>1822</v>
      </c>
      <c r="F1655" s="6" t="s">
        <v>196</v>
      </c>
      <c r="G1655" s="6" t="s">
        <v>130</v>
      </c>
      <c r="H1655" s="6" t="s">
        <v>1715</v>
      </c>
      <c r="I1655" s="27" t="n">
        <v>10</v>
      </c>
      <c r="J1655" s="27" t="n">
        <v>6</v>
      </c>
      <c r="K1655" s="27" t="n">
        <v>6</v>
      </c>
      <c r="L1655" s="28" t="n">
        <f aca="false">I1655+J1655</f>
        <v>16</v>
      </c>
      <c r="M1655" s="28" t="n">
        <f aca="false">L1655+K1655</f>
        <v>22</v>
      </c>
      <c r="N1655" s="22" t="str">
        <f aca="false">IF(I1655&gt;0,"Sí","No")</f>
        <v>Sí</v>
      </c>
      <c r="O1655" s="22" t="str">
        <f aca="false">IF(J1655&gt;0,"Sí","No")</f>
        <v>Sí</v>
      </c>
      <c r="P1655" s="22" t="str">
        <f aca="false">IF(K1655&gt;0,"Sí","No")</f>
        <v>Sí</v>
      </c>
      <c r="Q1655" s="22" t="str">
        <f aca="false">IF(OR(I1655&gt;0,J1655&gt;0),"Sí","No")</f>
        <v>Sí</v>
      </c>
      <c r="R1655" s="27" t="n">
        <v>1750</v>
      </c>
      <c r="S1655" s="27" t="n">
        <v>2500</v>
      </c>
      <c r="T1655" s="27" t="n">
        <v>1100</v>
      </c>
      <c r="U1655" s="27" t="n">
        <v>2000</v>
      </c>
      <c r="V1655" s="27" t="n">
        <v>3500</v>
      </c>
      <c r="W1655" s="12" t="n">
        <f aca="false">IF(AND(I1655&gt;0,R1655&gt;0),(S1655-R1655)/R1655,"")</f>
        <v>0.428571428571429</v>
      </c>
      <c r="X1655" s="12" t="n">
        <f aca="false">IF(AND(J1655&gt;0,T1655&gt;0),(U1655-T1655)/T1655,"")</f>
        <v>0.818181818181818</v>
      </c>
      <c r="Y1655" s="12" t="n">
        <f aca="false">IF(AND(K1655&gt;0,V1655&gt;0),(V1655-Resumen!$B$7)/Resumen!$B$7,"")</f>
        <v>0.4</v>
      </c>
      <c r="Z1655" s="28" t="n">
        <f aca="false">IF(AND(K1655&gt;0,I1655&gt;0,V1655&gt;0,S1655&gt;0),V1655-S1655,"")</f>
        <v>1000</v>
      </c>
      <c r="AA1655" s="12" t="n">
        <f aca="false">IF(Z1655&lt;&gt;"",Z1655/S1655,"")</f>
        <v>0.4</v>
      </c>
      <c r="AB1655" s="28" t="n">
        <f aca="false">IF(AND(K1655&gt;0,J1655&gt;0,V1655&gt;0,U1655&gt;0),V1655-U1655,"")</f>
        <v>1500</v>
      </c>
      <c r="AC1655" s="12" t="n">
        <f aca="false">IF(AB1655&lt;&gt;"",AB1655/U1655,"")</f>
        <v>0.75</v>
      </c>
      <c r="AD1655" s="27" t="n">
        <v>3</v>
      </c>
      <c r="AE1655" s="27" t="n">
        <v>5</v>
      </c>
      <c r="AF1655" s="27" t="n">
        <v>3</v>
      </c>
      <c r="AG1655" s="28" t="n">
        <f aca="false">AD1655+AE1655+AF1655</f>
        <v>11</v>
      </c>
      <c r="AH1655" s="12" t="n">
        <f aca="false">IF(AG1655&gt;0,AD1655/AG1655,"")</f>
        <v>0.272727272727273</v>
      </c>
      <c r="AI1655" s="27" t="n">
        <v>1</v>
      </c>
      <c r="AJ1655" s="27" t="n">
        <v>0</v>
      </c>
      <c r="AK1655" s="27" t="n">
        <v>1</v>
      </c>
      <c r="AL1655" s="22" t="str">
        <f aca="false">IF(OR(AJ1655&gt;0,AK1655&gt;0),"Sí","No")</f>
        <v>Sí</v>
      </c>
      <c r="AM1655" s="6" t="s">
        <v>198</v>
      </c>
      <c r="AN1655" s="6" t="s">
        <v>198</v>
      </c>
      <c r="AO1655" s="12" t="n">
        <f aca="false">IF(M1655&gt;0,K1655/M1655,"")</f>
        <v>0.272727272727273</v>
      </c>
      <c r="AP1655" s="22" t="str">
        <f aca="false">IF(M1655&gt;=Resumen!$B$5,"Alto","Bajo")</f>
        <v>Bajo</v>
      </c>
      <c r="AQ1655" s="22" t="str">
        <f aca="false">IF(AO1655&gt;=Resumen!$B$28,"Alto","Bajo")</f>
        <v>Bajo</v>
      </c>
      <c r="AR1655" s="22" t="str">
        <f aca="false">AP1655&amp;" Potencial / "&amp;AQ1655&amp;" Share"</f>
        <v>Bajo Potencial / Bajo Share</v>
      </c>
      <c r="AS1655" s="22" t="str">
        <f aca="false">IF(Q1655="Sí",IF(AO1655&gt;=Resumen!$B$29,"Alto","Bajo"),"")</f>
        <v>Bajo</v>
      </c>
      <c r="AT1655" s="22" t="str">
        <f aca="false">IF(AS1655&lt;&gt;"",AP1655&amp;" Potencial / "&amp;AS1655&amp;" Share","")</f>
        <v>Bajo Potencial / Bajo Share</v>
      </c>
      <c r="AU1655" s="22" t="str">
        <f aca="false">IF(AH1655="","Sin dato",IF(AH1655-AO1655&gt;Resumen!$B$6,"Sobre-exhibido",IF(AO1655-AH1655&gt;Resumen!$B$6,"Sub-exhibido","En línea")))</f>
        <v>En línea</v>
      </c>
      <c r="AV1655" s="22" t="n">
        <f aca="false">IF(AT1655="","",IF(AT1655="Alto Potencial / Bajo Share",1,IF(AT1655="Alto Potencial / Alto Share",2,IF(AT1655="Bajo Potencial / Alto Share",3,4))))</f>
        <v>4</v>
      </c>
      <c r="AW1655" s="22" t="str">
        <f aca="false">IF(Q1655="No","Sin competencia directa",IF(AV1655=1,"1 - Foco Conquista (Alto Pot / Bajo Share)",IF(AV1655=2,"2 - Foco Defensa (Alto Pot / Alto Share)",IF(AV1655=3,"3 - Monitoreo (Bajo Pot / Alto Share)","4 - Baja Prioridad (Bajo Pot / Bajo Share)"))))</f>
        <v>4 - Baja Prioridad (Bajo Pot / Bajo Share)</v>
      </c>
      <c r="AX1655" s="12" t="str">
        <f aca="false">IF(OR(IFERROR(AND(W1655&lt;&gt;"",Y1655&lt;&gt;"",Y1655-W1655&gt;Resumen!$B$8),FALSE()),IFERROR(AND(X1655&lt;&gt;"",Y1655&lt;&gt;"",Y1655-X1655&gt;Resumen!$B$8),FALSE())),MAX(IF(IFERROR(AND(W1655&lt;&gt;"",Y1655&lt;&gt;"",Y1655-W1655&gt;Resumen!$B$8),FALSE()),Y1655-W1655,0),IF(IFERROR(AND(X1655&lt;&gt;"",Y1655&lt;&gt;"",Y1655-X1655&gt;Resumen!$B$8),FALSE()),Y1655-X1655,0)),"")</f>
        <v/>
      </c>
      <c r="AY1655" s="22" t="str">
        <f aca="false">IF(OR(IFERROR(AND(W1655&lt;&gt;"",Y1655&lt;&gt;"",Y1655-W1655&gt;Resumen!$B$8),FALSE()),IFERROR(AND(X1655&lt;&gt;"",Y1655&lt;&gt;"",Y1655-X1655&gt;Resumen!$B$8),FALSE())),TRIM("Lays tiene mayor markup que "&amp;IF(IFERROR(AND(W1655&lt;&gt;"",Y1655&lt;&gt;"",Y1655-W1655&gt;Resumen!$B$8),FALSE()),"Quento ","")&amp;IF(IFERROR(AND(X1655&lt;&gt;"",Y1655&lt;&gt;"",Y1655-X1655&gt;Resumen!$B$8),FALSE()),"Julicroc ","")&amp;"en este PDV"),"")</f>
        <v/>
      </c>
      <c r="AZ1655" s="22" t="str">
        <f aca="false">IF(COUNTIF('Plan Pehuamar - Lista'!$A$2:$A$167,A1655)&gt;0,"Sí","No")</f>
        <v>No</v>
      </c>
      <c r="BA1655" s="22" t="str">
        <f aca="false">IF(COUNTIF('Plan Combo 9+1'!$A$2:$A$226,A1655)&gt;0,"Sí","No")</f>
        <v>No</v>
      </c>
      <c r="BB1655" s="22" t="str">
        <f aca="false">IF(AH1655="","No",IF(BA1655="Sí",IF((AO1655-AH1655)&gt;Resumen!$B$6,"Sí","No"),IF((AO1655-AH1655)&gt;=Resumen!$B$132,"Sí","No")))</f>
        <v>No</v>
      </c>
      <c r="BC1655" s="22" t="str">
        <f aca="false">IF(AND(N1655="Sí",AL1655="Sí",AI1655=0),"Sí","No")</f>
        <v>No</v>
      </c>
      <c r="BD1655" s="22" t="str">
        <f aca="false">IF(COUNTIF('Plan 9+1 (con Pehuamar)'!$A$2:$A$227,A1655)&gt;0,"Sí","No")</f>
        <v>No</v>
      </c>
    </row>
    <row r="1656" customFormat="false" ht="15" hidden="false" customHeight="true" outlineLevel="0" collapsed="false">
      <c r="A1656" s="6" t="n">
        <v>202536</v>
      </c>
      <c r="B1656" s="6" t="n">
        <v>11</v>
      </c>
      <c r="C1656" s="6" t="n">
        <v>1103</v>
      </c>
      <c r="D1656" s="6" t="s">
        <v>315</v>
      </c>
      <c r="E1656" s="6" t="s">
        <v>1823</v>
      </c>
      <c r="F1656" s="6" t="s">
        <v>201</v>
      </c>
      <c r="G1656" s="6" t="s">
        <v>130</v>
      </c>
      <c r="H1656" s="6" t="s">
        <v>1715</v>
      </c>
      <c r="I1656" s="27" t="n">
        <v>0</v>
      </c>
      <c r="J1656" s="27" t="n">
        <v>0</v>
      </c>
      <c r="K1656" s="27" t="n">
        <v>0.2</v>
      </c>
      <c r="L1656" s="28" t="n">
        <f aca="false">I1656+J1656</f>
        <v>0</v>
      </c>
      <c r="M1656" s="28" t="n">
        <f aca="false">L1656+K1656</f>
        <v>0.2</v>
      </c>
      <c r="N1656" s="22" t="str">
        <f aca="false">IF(I1656&gt;0,"Sí","No")</f>
        <v>No</v>
      </c>
      <c r="O1656" s="22" t="str">
        <f aca="false">IF(J1656&gt;0,"Sí","No")</f>
        <v>No</v>
      </c>
      <c r="P1656" s="22" t="str">
        <f aca="false">IF(K1656&gt;0,"Sí","No")</f>
        <v>Sí</v>
      </c>
      <c r="Q1656" s="22" t="str">
        <f aca="false">IF(OR(I1656&gt;0,J1656&gt;0),"Sí","No")</f>
        <v>No</v>
      </c>
      <c r="R1656" s="27"/>
      <c r="S1656" s="27"/>
      <c r="T1656" s="27"/>
      <c r="U1656" s="27"/>
      <c r="V1656" s="27"/>
      <c r="W1656" s="12" t="str">
        <f aca="false">IF(AND(I1656&gt;0,R1656&gt;0),(S1656-R1656)/R1656,"")</f>
        <v/>
      </c>
      <c r="X1656" s="12" t="str">
        <f aca="false">IF(AND(J1656&gt;0,T1656&gt;0),(U1656-T1656)/T1656,"")</f>
        <v/>
      </c>
      <c r="Y1656" s="12" t="str">
        <f aca="false">IF(AND(K1656&gt;0,V1656&gt;0),(V1656-Resumen!$B$7)/Resumen!$B$7,"")</f>
        <v/>
      </c>
      <c r="Z1656" s="28" t="str">
        <f aca="false">IF(AND(K1656&gt;0,I1656&gt;0,V1656&gt;0,S1656&gt;0),V1656-S1656,"")</f>
        <v/>
      </c>
      <c r="AA1656" s="12" t="str">
        <f aca="false">IF(Z1656&lt;&gt;"",Z1656/S1656,"")</f>
        <v/>
      </c>
      <c r="AB1656" s="28" t="str">
        <f aca="false">IF(AND(K1656&gt;0,J1656&gt;0,V1656&gt;0,U1656&gt;0),V1656-U1656,"")</f>
        <v/>
      </c>
      <c r="AC1656" s="12" t="str">
        <f aca="false">IF(AB1656&lt;&gt;"",AB1656/U1656,"")</f>
        <v/>
      </c>
      <c r="AD1656" s="27" t="n">
        <v>0</v>
      </c>
      <c r="AE1656" s="27" t="n">
        <v>0</v>
      </c>
      <c r="AF1656" s="27" t="n">
        <v>0</v>
      </c>
      <c r="AG1656" s="28" t="n">
        <f aca="false">AD1656+AE1656+AF1656</f>
        <v>0</v>
      </c>
      <c r="AH1656" s="12" t="str">
        <f aca="false">IF(AG1656&gt;0,AD1656/AG1656,"")</f>
        <v/>
      </c>
      <c r="AI1656" s="27" t="n">
        <v>0</v>
      </c>
      <c r="AJ1656" s="27" t="n">
        <v>0</v>
      </c>
      <c r="AK1656" s="27" t="n">
        <v>0</v>
      </c>
      <c r="AL1656" s="22" t="str">
        <f aca="false">IF(OR(AJ1656&gt;0,AK1656&gt;0),"Sí","No")</f>
        <v>No</v>
      </c>
      <c r="AM1656" s="6"/>
      <c r="AN1656" s="6"/>
      <c r="AO1656" s="12" t="n">
        <f aca="false">IF(M1656&gt;0,K1656/M1656,"")</f>
        <v>1</v>
      </c>
      <c r="AP1656" s="22" t="str">
        <f aca="false">IF(M1656&gt;=Resumen!$B$5,"Alto","Bajo")</f>
        <v>Bajo</v>
      </c>
      <c r="AQ1656" s="22" t="str">
        <f aca="false">IF(AO1656&gt;=Resumen!$B$28,"Alto","Bajo")</f>
        <v>Alto</v>
      </c>
      <c r="AR1656" s="22" t="str">
        <f aca="false">AP1656&amp;" Potencial / "&amp;AQ1656&amp;" Share"</f>
        <v>Bajo Potencial / Alto Share</v>
      </c>
      <c r="AS1656" s="22" t="str">
        <f aca="false">IF(Q1656="Sí",IF(AO1656&gt;=Resumen!$B$29,"Alto","Bajo"),"")</f>
        <v/>
      </c>
      <c r="AT1656" s="22" t="str">
        <f aca="false">IF(AS1656&lt;&gt;"",AP1656&amp;" Potencial / "&amp;AS1656&amp;" Share","")</f>
        <v/>
      </c>
      <c r="AU1656" s="22" t="str">
        <f aca="false">IF(AH1656="","Sin dato",IF(AH1656-AO1656&gt;Resumen!$B$6,"Sobre-exhibido",IF(AO1656-AH1656&gt;Resumen!$B$6,"Sub-exhibido","En línea")))</f>
        <v>Sin dato</v>
      </c>
      <c r="AV1656" s="22" t="str">
        <f aca="false">IF(AT1656="","",IF(AT1656="Alto Potencial / Bajo Share",1,IF(AT1656="Alto Potencial / Alto Share",2,IF(AT1656="Bajo Potencial / Alto Share",3,4))))</f>
        <v/>
      </c>
      <c r="AW1656" s="22" t="str">
        <f aca="false">IF(Q1656="No","Sin competencia directa",IF(AV1656=1,"1 - Foco Conquista (Alto Pot / Bajo Share)",IF(AV1656=2,"2 - Foco Defensa (Alto Pot / Alto Share)",IF(AV1656=3,"3 - Monitoreo (Bajo Pot / Alto Share)","4 - Baja Prioridad (Bajo Pot / Bajo Share)"))))</f>
        <v>Sin competencia directa</v>
      </c>
      <c r="AX1656" s="12" t="str">
        <f aca="false">IF(OR(IFERROR(AND(W1656&lt;&gt;"",Y1656&lt;&gt;"",Y1656-W1656&gt;Resumen!$B$8),FALSE()),IFERROR(AND(X1656&lt;&gt;"",Y1656&lt;&gt;"",Y1656-X1656&gt;Resumen!$B$8),FALSE())),MAX(IF(IFERROR(AND(W1656&lt;&gt;"",Y1656&lt;&gt;"",Y1656-W1656&gt;Resumen!$B$8),FALSE()),Y1656-W1656,0),IF(IFERROR(AND(X1656&lt;&gt;"",Y1656&lt;&gt;"",Y1656-X1656&gt;Resumen!$B$8),FALSE()),Y1656-X1656,0)),"")</f>
        <v/>
      </c>
      <c r="AY1656" s="22" t="str">
        <f aca="false">IF(OR(IFERROR(AND(W1656&lt;&gt;"",Y1656&lt;&gt;"",Y1656-W1656&gt;Resumen!$B$8),FALSE()),IFERROR(AND(X1656&lt;&gt;"",Y1656&lt;&gt;"",Y1656-X1656&gt;Resumen!$B$8),FALSE())),TRIM("Lays tiene mayor markup que "&amp;IF(IFERROR(AND(W1656&lt;&gt;"",Y1656&lt;&gt;"",Y1656-W1656&gt;Resumen!$B$8),FALSE()),"Quento ","")&amp;IF(IFERROR(AND(X1656&lt;&gt;"",Y1656&lt;&gt;"",Y1656-X1656&gt;Resumen!$B$8),FALSE()),"Julicroc ","")&amp;"en este PDV"),"")</f>
        <v/>
      </c>
      <c r="AZ1656" s="22" t="str">
        <f aca="false">IF(COUNTIF('Plan Pehuamar - Lista'!$A$2:$A$167,A1656)&gt;0,"Sí","No")</f>
        <v>No</v>
      </c>
      <c r="BA1656" s="22" t="str">
        <f aca="false">IF(COUNTIF('Plan Combo 9+1'!$A$2:$A$226,A1656)&gt;0,"Sí","No")</f>
        <v>No</v>
      </c>
      <c r="BB1656" s="22" t="str">
        <f aca="false">IF(AH1656="","No",IF(BA1656="Sí",IF((AO1656-AH1656)&gt;Resumen!$B$6,"Sí","No"),IF((AO1656-AH1656)&gt;=Resumen!$B$132,"Sí","No")))</f>
        <v>No</v>
      </c>
      <c r="BC1656" s="22" t="str">
        <f aca="false">IF(AND(N1656="Sí",AL1656="Sí",AI1656=0),"Sí","No")</f>
        <v>No</v>
      </c>
      <c r="BD1656" s="22" t="str">
        <f aca="false">IF(COUNTIF('Plan 9+1 (con Pehuamar)'!$A$2:$A$227,A1656)&gt;0,"Sí","No")</f>
        <v>No</v>
      </c>
    </row>
    <row r="1657" customFormat="false" ht="15" hidden="false" customHeight="true" outlineLevel="0" collapsed="false">
      <c r="A1657" s="6" t="n">
        <v>202639</v>
      </c>
      <c r="B1657" s="6" t="n">
        <v>11</v>
      </c>
      <c r="C1657" s="6" t="n">
        <v>1103</v>
      </c>
      <c r="D1657" s="6" t="s">
        <v>315</v>
      </c>
      <c r="E1657" s="6" t="s">
        <v>1824</v>
      </c>
      <c r="F1657" s="6" t="s">
        <v>196</v>
      </c>
      <c r="G1657" s="6" t="s">
        <v>130</v>
      </c>
      <c r="H1657" s="6" t="s">
        <v>1715</v>
      </c>
      <c r="I1657" s="27" t="n">
        <v>0</v>
      </c>
      <c r="J1657" s="27" t="n">
        <v>0</v>
      </c>
      <c r="K1657" s="27" t="n">
        <v>1.2</v>
      </c>
      <c r="L1657" s="28" t="n">
        <f aca="false">I1657+J1657</f>
        <v>0</v>
      </c>
      <c r="M1657" s="28" t="n">
        <f aca="false">L1657+K1657</f>
        <v>1.2</v>
      </c>
      <c r="N1657" s="22" t="str">
        <f aca="false">IF(I1657&gt;0,"Sí","No")</f>
        <v>No</v>
      </c>
      <c r="O1657" s="22" t="str">
        <f aca="false">IF(J1657&gt;0,"Sí","No")</f>
        <v>No</v>
      </c>
      <c r="P1657" s="22" t="str">
        <f aca="false">IF(K1657&gt;0,"Sí","No")</f>
        <v>Sí</v>
      </c>
      <c r="Q1657" s="22" t="str">
        <f aca="false">IF(OR(I1657&gt;0,J1657&gt;0),"Sí","No")</f>
        <v>No</v>
      </c>
      <c r="R1657" s="27"/>
      <c r="S1657" s="27"/>
      <c r="T1657" s="27"/>
      <c r="U1657" s="27"/>
      <c r="V1657" s="27"/>
      <c r="W1657" s="12" t="str">
        <f aca="false">IF(AND(I1657&gt;0,R1657&gt;0),(S1657-R1657)/R1657,"")</f>
        <v/>
      </c>
      <c r="X1657" s="12" t="str">
        <f aca="false">IF(AND(J1657&gt;0,T1657&gt;0),(U1657-T1657)/T1657,"")</f>
        <v/>
      </c>
      <c r="Y1657" s="12" t="str">
        <f aca="false">IF(AND(K1657&gt;0,V1657&gt;0),(V1657-Resumen!$B$7)/Resumen!$B$7,"")</f>
        <v/>
      </c>
      <c r="Z1657" s="28" t="str">
        <f aca="false">IF(AND(K1657&gt;0,I1657&gt;0,V1657&gt;0,S1657&gt;0),V1657-S1657,"")</f>
        <v/>
      </c>
      <c r="AA1657" s="12" t="str">
        <f aca="false">IF(Z1657&lt;&gt;"",Z1657/S1657,"")</f>
        <v/>
      </c>
      <c r="AB1657" s="28" t="str">
        <f aca="false">IF(AND(K1657&gt;0,J1657&gt;0,V1657&gt;0,U1657&gt;0),V1657-U1657,"")</f>
        <v/>
      </c>
      <c r="AC1657" s="12" t="str">
        <f aca="false">IF(AB1657&lt;&gt;"",AB1657/U1657,"")</f>
        <v/>
      </c>
      <c r="AD1657" s="27" t="n">
        <v>0</v>
      </c>
      <c r="AE1657" s="27" t="n">
        <v>0</v>
      </c>
      <c r="AF1657" s="27" t="n">
        <v>0</v>
      </c>
      <c r="AG1657" s="28" t="n">
        <f aca="false">AD1657+AE1657+AF1657</f>
        <v>0</v>
      </c>
      <c r="AH1657" s="12" t="str">
        <f aca="false">IF(AG1657&gt;0,AD1657/AG1657,"")</f>
        <v/>
      </c>
      <c r="AI1657" s="27" t="n">
        <v>0</v>
      </c>
      <c r="AJ1657" s="27" t="n">
        <v>0</v>
      </c>
      <c r="AK1657" s="27" t="n">
        <v>0</v>
      </c>
      <c r="AL1657" s="22" t="str">
        <f aca="false">IF(OR(AJ1657&gt;0,AK1657&gt;0),"Sí","No")</f>
        <v>No</v>
      </c>
      <c r="AM1657" s="6"/>
      <c r="AN1657" s="6"/>
      <c r="AO1657" s="12" t="n">
        <f aca="false">IF(M1657&gt;0,K1657/M1657,"")</f>
        <v>1</v>
      </c>
      <c r="AP1657" s="22" t="str">
        <f aca="false">IF(M1657&gt;=Resumen!$B$5,"Alto","Bajo")</f>
        <v>Bajo</v>
      </c>
      <c r="AQ1657" s="22" t="str">
        <f aca="false">IF(AO1657&gt;=Resumen!$B$28,"Alto","Bajo")</f>
        <v>Alto</v>
      </c>
      <c r="AR1657" s="22" t="str">
        <f aca="false">AP1657&amp;" Potencial / "&amp;AQ1657&amp;" Share"</f>
        <v>Bajo Potencial / Alto Share</v>
      </c>
      <c r="AS1657" s="22" t="str">
        <f aca="false">IF(Q1657="Sí",IF(AO1657&gt;=Resumen!$B$29,"Alto","Bajo"),"")</f>
        <v/>
      </c>
      <c r="AT1657" s="22" t="str">
        <f aca="false">IF(AS1657&lt;&gt;"",AP1657&amp;" Potencial / "&amp;AS1657&amp;" Share","")</f>
        <v/>
      </c>
      <c r="AU1657" s="22" t="str">
        <f aca="false">IF(AH1657="","Sin dato",IF(AH1657-AO1657&gt;Resumen!$B$6,"Sobre-exhibido",IF(AO1657-AH1657&gt;Resumen!$B$6,"Sub-exhibido","En línea")))</f>
        <v>Sin dato</v>
      </c>
      <c r="AV1657" s="22" t="str">
        <f aca="false">IF(AT1657="","",IF(AT1657="Alto Potencial / Bajo Share",1,IF(AT1657="Alto Potencial / Alto Share",2,IF(AT1657="Bajo Potencial / Alto Share",3,4))))</f>
        <v/>
      </c>
      <c r="AW1657" s="22" t="str">
        <f aca="false">IF(Q1657="No","Sin competencia directa",IF(AV1657=1,"1 - Foco Conquista (Alto Pot / Bajo Share)",IF(AV1657=2,"2 - Foco Defensa (Alto Pot / Alto Share)",IF(AV1657=3,"3 - Monitoreo (Bajo Pot / Alto Share)","4 - Baja Prioridad (Bajo Pot / Bajo Share)"))))</f>
        <v>Sin competencia directa</v>
      </c>
      <c r="AX1657" s="12" t="str">
        <f aca="false">IF(OR(IFERROR(AND(W1657&lt;&gt;"",Y1657&lt;&gt;"",Y1657-W1657&gt;Resumen!$B$8),FALSE()),IFERROR(AND(X1657&lt;&gt;"",Y1657&lt;&gt;"",Y1657-X1657&gt;Resumen!$B$8),FALSE())),MAX(IF(IFERROR(AND(W1657&lt;&gt;"",Y1657&lt;&gt;"",Y1657-W1657&gt;Resumen!$B$8),FALSE()),Y1657-W1657,0),IF(IFERROR(AND(X1657&lt;&gt;"",Y1657&lt;&gt;"",Y1657-X1657&gt;Resumen!$B$8),FALSE()),Y1657-X1657,0)),"")</f>
        <v/>
      </c>
      <c r="AY1657" s="22" t="str">
        <f aca="false">IF(OR(IFERROR(AND(W1657&lt;&gt;"",Y1657&lt;&gt;"",Y1657-W1657&gt;Resumen!$B$8),FALSE()),IFERROR(AND(X1657&lt;&gt;"",Y1657&lt;&gt;"",Y1657-X1657&gt;Resumen!$B$8),FALSE())),TRIM("Lays tiene mayor markup que "&amp;IF(IFERROR(AND(W1657&lt;&gt;"",Y1657&lt;&gt;"",Y1657-W1657&gt;Resumen!$B$8),FALSE()),"Quento ","")&amp;IF(IFERROR(AND(X1657&lt;&gt;"",Y1657&lt;&gt;"",Y1657-X1657&gt;Resumen!$B$8),FALSE()),"Julicroc ","")&amp;"en este PDV"),"")</f>
        <v/>
      </c>
      <c r="AZ1657" s="22" t="str">
        <f aca="false">IF(COUNTIF('Plan Pehuamar - Lista'!$A$2:$A$167,A1657)&gt;0,"Sí","No")</f>
        <v>No</v>
      </c>
      <c r="BA1657" s="22" t="str">
        <f aca="false">IF(COUNTIF('Plan Combo 9+1'!$A$2:$A$226,A1657)&gt;0,"Sí","No")</f>
        <v>No</v>
      </c>
      <c r="BB1657" s="22" t="str">
        <f aca="false">IF(AH1657="","No",IF(BA1657="Sí",IF((AO1657-AH1657)&gt;Resumen!$B$6,"Sí","No"),IF((AO1657-AH1657)&gt;=Resumen!$B$132,"Sí","No")))</f>
        <v>No</v>
      </c>
      <c r="BC1657" s="22" t="str">
        <f aca="false">IF(AND(N1657="Sí",AL1657="Sí",AI1657=0),"Sí","No")</f>
        <v>No</v>
      </c>
      <c r="BD1657" s="22" t="str">
        <f aca="false">IF(COUNTIF('Plan 9+1 (con Pehuamar)'!$A$2:$A$227,A1657)&gt;0,"Sí","No")</f>
        <v>No</v>
      </c>
    </row>
    <row r="1658" customFormat="false" ht="15" hidden="false" customHeight="true" outlineLevel="0" collapsed="false">
      <c r="A1658" s="6" t="n">
        <v>202687</v>
      </c>
      <c r="B1658" s="6" t="n">
        <v>11</v>
      </c>
      <c r="C1658" s="6" t="n">
        <v>1103</v>
      </c>
      <c r="D1658" s="6" t="s">
        <v>315</v>
      </c>
      <c r="E1658" s="6" t="s">
        <v>1825</v>
      </c>
      <c r="F1658" s="6" t="s">
        <v>201</v>
      </c>
      <c r="G1658" s="6" t="s">
        <v>130</v>
      </c>
      <c r="H1658" s="6" t="s">
        <v>1715</v>
      </c>
      <c r="I1658" s="27" t="n">
        <v>0</v>
      </c>
      <c r="J1658" s="27" t="n">
        <v>0</v>
      </c>
      <c r="K1658" s="27" t="n">
        <v>3.7</v>
      </c>
      <c r="L1658" s="28" t="n">
        <f aca="false">I1658+J1658</f>
        <v>0</v>
      </c>
      <c r="M1658" s="28" t="n">
        <f aca="false">L1658+K1658</f>
        <v>3.7</v>
      </c>
      <c r="N1658" s="22" t="str">
        <f aca="false">IF(I1658&gt;0,"Sí","No")</f>
        <v>No</v>
      </c>
      <c r="O1658" s="22" t="str">
        <f aca="false">IF(J1658&gt;0,"Sí","No")</f>
        <v>No</v>
      </c>
      <c r="P1658" s="22" t="str">
        <f aca="false">IF(K1658&gt;0,"Sí","No")</f>
        <v>Sí</v>
      </c>
      <c r="Q1658" s="22" t="str">
        <f aca="false">IF(OR(I1658&gt;0,J1658&gt;0),"Sí","No")</f>
        <v>No</v>
      </c>
      <c r="R1658" s="27"/>
      <c r="S1658" s="27"/>
      <c r="T1658" s="27"/>
      <c r="U1658" s="27"/>
      <c r="V1658" s="27"/>
      <c r="W1658" s="12" t="str">
        <f aca="false">IF(AND(I1658&gt;0,R1658&gt;0),(S1658-R1658)/R1658,"")</f>
        <v/>
      </c>
      <c r="X1658" s="12" t="str">
        <f aca="false">IF(AND(J1658&gt;0,T1658&gt;0),(U1658-T1658)/T1658,"")</f>
        <v/>
      </c>
      <c r="Y1658" s="12" t="str">
        <f aca="false">IF(AND(K1658&gt;0,V1658&gt;0),(V1658-Resumen!$B$7)/Resumen!$B$7,"")</f>
        <v/>
      </c>
      <c r="Z1658" s="28" t="str">
        <f aca="false">IF(AND(K1658&gt;0,I1658&gt;0,V1658&gt;0,S1658&gt;0),V1658-S1658,"")</f>
        <v/>
      </c>
      <c r="AA1658" s="12" t="str">
        <f aca="false">IF(Z1658&lt;&gt;"",Z1658/S1658,"")</f>
        <v/>
      </c>
      <c r="AB1658" s="28" t="str">
        <f aca="false">IF(AND(K1658&gt;0,J1658&gt;0,V1658&gt;0,U1658&gt;0),V1658-U1658,"")</f>
        <v/>
      </c>
      <c r="AC1658" s="12" t="str">
        <f aca="false">IF(AB1658&lt;&gt;"",AB1658/U1658,"")</f>
        <v/>
      </c>
      <c r="AD1658" s="27" t="n">
        <v>0</v>
      </c>
      <c r="AE1658" s="27" t="n">
        <v>0</v>
      </c>
      <c r="AF1658" s="27" t="n">
        <v>0</v>
      </c>
      <c r="AG1658" s="28" t="n">
        <f aca="false">AD1658+AE1658+AF1658</f>
        <v>0</v>
      </c>
      <c r="AH1658" s="12" t="str">
        <f aca="false">IF(AG1658&gt;0,AD1658/AG1658,"")</f>
        <v/>
      </c>
      <c r="AI1658" s="27" t="n">
        <v>0</v>
      </c>
      <c r="AJ1658" s="27" t="n">
        <v>0</v>
      </c>
      <c r="AK1658" s="27" t="n">
        <v>0</v>
      </c>
      <c r="AL1658" s="22" t="str">
        <f aca="false">IF(OR(AJ1658&gt;0,AK1658&gt;0),"Sí","No")</f>
        <v>No</v>
      </c>
      <c r="AM1658" s="6"/>
      <c r="AN1658" s="6"/>
      <c r="AO1658" s="12" t="n">
        <f aca="false">IF(M1658&gt;0,K1658/M1658,"")</f>
        <v>1</v>
      </c>
      <c r="AP1658" s="22" t="str">
        <f aca="false">IF(M1658&gt;=Resumen!$B$5,"Alto","Bajo")</f>
        <v>Bajo</v>
      </c>
      <c r="AQ1658" s="22" t="str">
        <f aca="false">IF(AO1658&gt;=Resumen!$B$28,"Alto","Bajo")</f>
        <v>Alto</v>
      </c>
      <c r="AR1658" s="22" t="str">
        <f aca="false">AP1658&amp;" Potencial / "&amp;AQ1658&amp;" Share"</f>
        <v>Bajo Potencial / Alto Share</v>
      </c>
      <c r="AS1658" s="22" t="str">
        <f aca="false">IF(Q1658="Sí",IF(AO1658&gt;=Resumen!$B$29,"Alto","Bajo"),"")</f>
        <v/>
      </c>
      <c r="AT1658" s="22" t="str">
        <f aca="false">IF(AS1658&lt;&gt;"",AP1658&amp;" Potencial / "&amp;AS1658&amp;" Share","")</f>
        <v/>
      </c>
      <c r="AU1658" s="22" t="str">
        <f aca="false">IF(AH1658="","Sin dato",IF(AH1658-AO1658&gt;Resumen!$B$6,"Sobre-exhibido",IF(AO1658-AH1658&gt;Resumen!$B$6,"Sub-exhibido","En línea")))</f>
        <v>Sin dato</v>
      </c>
      <c r="AV1658" s="22" t="str">
        <f aca="false">IF(AT1658="","",IF(AT1658="Alto Potencial / Bajo Share",1,IF(AT1658="Alto Potencial / Alto Share",2,IF(AT1658="Bajo Potencial / Alto Share",3,4))))</f>
        <v/>
      </c>
      <c r="AW1658" s="22" t="str">
        <f aca="false">IF(Q1658="No","Sin competencia directa",IF(AV1658=1,"1 - Foco Conquista (Alto Pot / Bajo Share)",IF(AV1658=2,"2 - Foco Defensa (Alto Pot / Alto Share)",IF(AV1658=3,"3 - Monitoreo (Bajo Pot / Alto Share)","4 - Baja Prioridad (Bajo Pot / Bajo Share)"))))</f>
        <v>Sin competencia directa</v>
      </c>
      <c r="AX1658" s="12" t="str">
        <f aca="false">IF(OR(IFERROR(AND(W1658&lt;&gt;"",Y1658&lt;&gt;"",Y1658-W1658&gt;Resumen!$B$8),FALSE()),IFERROR(AND(X1658&lt;&gt;"",Y1658&lt;&gt;"",Y1658-X1658&gt;Resumen!$B$8),FALSE())),MAX(IF(IFERROR(AND(W1658&lt;&gt;"",Y1658&lt;&gt;"",Y1658-W1658&gt;Resumen!$B$8),FALSE()),Y1658-W1658,0),IF(IFERROR(AND(X1658&lt;&gt;"",Y1658&lt;&gt;"",Y1658-X1658&gt;Resumen!$B$8),FALSE()),Y1658-X1658,0)),"")</f>
        <v/>
      </c>
      <c r="AY1658" s="22" t="str">
        <f aca="false">IF(OR(IFERROR(AND(W1658&lt;&gt;"",Y1658&lt;&gt;"",Y1658-W1658&gt;Resumen!$B$8),FALSE()),IFERROR(AND(X1658&lt;&gt;"",Y1658&lt;&gt;"",Y1658-X1658&gt;Resumen!$B$8),FALSE())),TRIM("Lays tiene mayor markup que "&amp;IF(IFERROR(AND(W1658&lt;&gt;"",Y1658&lt;&gt;"",Y1658-W1658&gt;Resumen!$B$8),FALSE()),"Quento ","")&amp;IF(IFERROR(AND(X1658&lt;&gt;"",Y1658&lt;&gt;"",Y1658-X1658&gt;Resumen!$B$8),FALSE()),"Julicroc ","")&amp;"en este PDV"),"")</f>
        <v/>
      </c>
      <c r="AZ1658" s="22" t="str">
        <f aca="false">IF(COUNTIF('Plan Pehuamar - Lista'!$A$2:$A$167,A1658)&gt;0,"Sí","No")</f>
        <v>No</v>
      </c>
      <c r="BA1658" s="22" t="str">
        <f aca="false">IF(COUNTIF('Plan Combo 9+1'!$A$2:$A$226,A1658)&gt;0,"Sí","No")</f>
        <v>No</v>
      </c>
      <c r="BB1658" s="22" t="str">
        <f aca="false">IF(AH1658="","No",IF(BA1658="Sí",IF((AO1658-AH1658)&gt;Resumen!$B$6,"Sí","No"),IF((AO1658-AH1658)&gt;=Resumen!$B$132,"Sí","No")))</f>
        <v>No</v>
      </c>
      <c r="BC1658" s="22" t="str">
        <f aca="false">IF(AND(N1658="Sí",AL1658="Sí",AI1658=0),"Sí","No")</f>
        <v>No</v>
      </c>
      <c r="BD1658" s="22" t="str">
        <f aca="false">IF(COUNTIF('Plan 9+1 (con Pehuamar)'!$A$2:$A$227,A1658)&gt;0,"Sí","No")</f>
        <v>No</v>
      </c>
    </row>
    <row r="1659" customFormat="false" ht="15" hidden="false" customHeight="true" outlineLevel="0" collapsed="false">
      <c r="A1659" s="6" t="n">
        <v>202704</v>
      </c>
      <c r="B1659" s="6" t="n">
        <v>11</v>
      </c>
      <c r="C1659" s="6" t="n">
        <v>1103</v>
      </c>
      <c r="D1659" s="6" t="s">
        <v>315</v>
      </c>
      <c r="E1659" s="6" t="s">
        <v>1826</v>
      </c>
      <c r="F1659" s="6" t="s">
        <v>206</v>
      </c>
      <c r="G1659" s="6" t="s">
        <v>130</v>
      </c>
      <c r="H1659" s="6" t="s">
        <v>1715</v>
      </c>
      <c r="I1659" s="27" t="n">
        <v>10</v>
      </c>
      <c r="J1659" s="27" t="n">
        <v>18</v>
      </c>
      <c r="K1659" s="27" t="n">
        <v>6</v>
      </c>
      <c r="L1659" s="28" t="n">
        <f aca="false">I1659+J1659</f>
        <v>28</v>
      </c>
      <c r="M1659" s="28" t="n">
        <f aca="false">L1659+K1659</f>
        <v>34</v>
      </c>
      <c r="N1659" s="22" t="str">
        <f aca="false">IF(I1659&gt;0,"Sí","No")</f>
        <v>Sí</v>
      </c>
      <c r="O1659" s="22" t="str">
        <f aca="false">IF(J1659&gt;0,"Sí","No")</f>
        <v>Sí</v>
      </c>
      <c r="P1659" s="22" t="str">
        <f aca="false">IF(K1659&gt;0,"Sí","No")</f>
        <v>Sí</v>
      </c>
      <c r="Q1659" s="22" t="str">
        <f aca="false">IF(OR(I1659&gt;0,J1659&gt;0),"Sí","No")</f>
        <v>Sí</v>
      </c>
      <c r="R1659" s="27" t="n">
        <v>1750</v>
      </c>
      <c r="S1659" s="27" t="n">
        <v>2500</v>
      </c>
      <c r="T1659" s="27" t="n">
        <v>1100</v>
      </c>
      <c r="U1659" s="27" t="n">
        <v>2200</v>
      </c>
      <c r="V1659" s="27" t="n">
        <v>3600</v>
      </c>
      <c r="W1659" s="12" t="n">
        <f aca="false">IF(AND(I1659&gt;0,R1659&gt;0),(S1659-R1659)/R1659,"")</f>
        <v>0.428571428571429</v>
      </c>
      <c r="X1659" s="12" t="n">
        <f aca="false">IF(AND(J1659&gt;0,T1659&gt;0),(U1659-T1659)/T1659,"")</f>
        <v>1</v>
      </c>
      <c r="Y1659" s="12" t="n">
        <f aca="false">IF(AND(K1659&gt;0,V1659&gt;0),(V1659-Resumen!$B$7)/Resumen!$B$7,"")</f>
        <v>0.44</v>
      </c>
      <c r="Z1659" s="28" t="n">
        <f aca="false">IF(AND(K1659&gt;0,I1659&gt;0,V1659&gt;0,S1659&gt;0),V1659-S1659,"")</f>
        <v>1100</v>
      </c>
      <c r="AA1659" s="12" t="n">
        <f aca="false">IF(Z1659&lt;&gt;"",Z1659/S1659,"")</f>
        <v>0.44</v>
      </c>
      <c r="AB1659" s="28" t="n">
        <f aca="false">IF(AND(K1659&gt;0,J1659&gt;0,V1659&gt;0,U1659&gt;0),V1659-U1659,"")</f>
        <v>1400</v>
      </c>
      <c r="AC1659" s="12" t="n">
        <f aca="false">IF(AB1659&lt;&gt;"",AB1659/U1659,"")</f>
        <v>0.636363636363636</v>
      </c>
      <c r="AD1659" s="27" t="n">
        <v>2</v>
      </c>
      <c r="AE1659" s="27" t="n">
        <v>5</v>
      </c>
      <c r="AF1659" s="27" t="n">
        <v>6</v>
      </c>
      <c r="AG1659" s="28" t="n">
        <f aca="false">AD1659+AE1659+AF1659</f>
        <v>13</v>
      </c>
      <c r="AH1659" s="12" t="n">
        <f aca="false">IF(AG1659&gt;0,AD1659/AG1659,"")</f>
        <v>0.153846153846154</v>
      </c>
      <c r="AI1659" s="27" t="n">
        <v>1</v>
      </c>
      <c r="AJ1659" s="27" t="n">
        <v>0</v>
      </c>
      <c r="AK1659" s="27" t="n">
        <v>1</v>
      </c>
      <c r="AL1659" s="22" t="str">
        <f aca="false">IF(OR(AJ1659&gt;0,AK1659&gt;0),"Sí","No")</f>
        <v>Sí</v>
      </c>
      <c r="AM1659" s="6" t="s">
        <v>198</v>
      </c>
      <c r="AN1659" s="6" t="s">
        <v>198</v>
      </c>
      <c r="AO1659" s="12" t="n">
        <f aca="false">IF(M1659&gt;0,K1659/M1659,"")</f>
        <v>0.176470588235294</v>
      </c>
      <c r="AP1659" s="22" t="str">
        <f aca="false">IF(M1659&gt;=Resumen!$B$5,"Alto","Bajo")</f>
        <v>Bajo</v>
      </c>
      <c r="AQ1659" s="22" t="str">
        <f aca="false">IF(AO1659&gt;=Resumen!$B$28,"Alto","Bajo")</f>
        <v>Bajo</v>
      </c>
      <c r="AR1659" s="22" t="str">
        <f aca="false">AP1659&amp;" Potencial / "&amp;AQ1659&amp;" Share"</f>
        <v>Bajo Potencial / Bajo Share</v>
      </c>
      <c r="AS1659" s="22" t="str">
        <f aca="false">IF(Q1659="Sí",IF(AO1659&gt;=Resumen!$B$29,"Alto","Bajo"),"")</f>
        <v>Bajo</v>
      </c>
      <c r="AT1659" s="22" t="str">
        <f aca="false">IF(AS1659&lt;&gt;"",AP1659&amp;" Potencial / "&amp;AS1659&amp;" Share","")</f>
        <v>Bajo Potencial / Bajo Share</v>
      </c>
      <c r="AU1659" s="22" t="str">
        <f aca="false">IF(AH1659="","Sin dato",IF(AH1659-AO1659&gt;Resumen!$B$6,"Sobre-exhibido",IF(AO1659-AH1659&gt;Resumen!$B$6,"Sub-exhibido","En línea")))</f>
        <v>En línea</v>
      </c>
      <c r="AV1659" s="22" t="n">
        <f aca="false">IF(AT1659="","",IF(AT1659="Alto Potencial / Bajo Share",1,IF(AT1659="Alto Potencial / Alto Share",2,IF(AT1659="Bajo Potencial / Alto Share",3,4))))</f>
        <v>4</v>
      </c>
      <c r="AW1659" s="22" t="str">
        <f aca="false">IF(Q1659="No","Sin competencia directa",IF(AV1659=1,"1 - Foco Conquista (Alto Pot / Bajo Share)",IF(AV1659=2,"2 - Foco Defensa (Alto Pot / Alto Share)",IF(AV1659=3,"3 - Monitoreo (Bajo Pot / Alto Share)","4 - Baja Prioridad (Bajo Pot / Bajo Share)"))))</f>
        <v>4 - Baja Prioridad (Bajo Pot / Bajo Share)</v>
      </c>
      <c r="AX1659" s="12" t="str">
        <f aca="false">IF(OR(IFERROR(AND(W1659&lt;&gt;"",Y1659&lt;&gt;"",Y1659-W1659&gt;Resumen!$B$8),FALSE()),IFERROR(AND(X1659&lt;&gt;"",Y1659&lt;&gt;"",Y1659-X1659&gt;Resumen!$B$8),FALSE())),MAX(IF(IFERROR(AND(W1659&lt;&gt;"",Y1659&lt;&gt;"",Y1659-W1659&gt;Resumen!$B$8),FALSE()),Y1659-W1659,0),IF(IFERROR(AND(X1659&lt;&gt;"",Y1659&lt;&gt;"",Y1659-X1659&gt;Resumen!$B$8),FALSE()),Y1659-X1659,0)),"")</f>
        <v/>
      </c>
      <c r="AY1659" s="22" t="str">
        <f aca="false">IF(OR(IFERROR(AND(W1659&lt;&gt;"",Y1659&lt;&gt;"",Y1659-W1659&gt;Resumen!$B$8),FALSE()),IFERROR(AND(X1659&lt;&gt;"",Y1659&lt;&gt;"",Y1659-X1659&gt;Resumen!$B$8),FALSE())),TRIM("Lays tiene mayor markup que "&amp;IF(IFERROR(AND(W1659&lt;&gt;"",Y1659&lt;&gt;"",Y1659-W1659&gt;Resumen!$B$8),FALSE()),"Quento ","")&amp;IF(IFERROR(AND(X1659&lt;&gt;"",Y1659&lt;&gt;"",Y1659-X1659&gt;Resumen!$B$8),FALSE()),"Julicroc ","")&amp;"en este PDV"),"")</f>
        <v/>
      </c>
      <c r="AZ1659" s="22" t="str">
        <f aca="false">IF(COUNTIF('Plan Pehuamar - Lista'!$A$2:$A$167,A1659)&gt;0,"Sí","No")</f>
        <v>No</v>
      </c>
      <c r="BA1659" s="22" t="str">
        <f aca="false">IF(COUNTIF('Plan Combo 9+1'!$A$2:$A$226,A1659)&gt;0,"Sí","No")</f>
        <v>No</v>
      </c>
      <c r="BB1659" s="22" t="str">
        <f aca="false">IF(AH1659="","No",IF(BA1659="Sí",IF((AO1659-AH1659)&gt;Resumen!$B$6,"Sí","No"),IF((AO1659-AH1659)&gt;=Resumen!$B$132,"Sí","No")))</f>
        <v>No</v>
      </c>
      <c r="BC1659" s="22" t="str">
        <f aca="false">IF(AND(N1659="Sí",AL1659="Sí",AI1659=0),"Sí","No")</f>
        <v>No</v>
      </c>
      <c r="BD1659" s="22" t="str">
        <f aca="false">IF(COUNTIF('Plan 9+1 (con Pehuamar)'!$A$2:$A$227,A1659)&gt;0,"Sí","No")</f>
        <v>No</v>
      </c>
    </row>
    <row r="1660" customFormat="false" ht="15" hidden="false" customHeight="true" outlineLevel="0" collapsed="false">
      <c r="A1660" s="6" t="n">
        <v>202708</v>
      </c>
      <c r="B1660" s="6" t="n">
        <v>11</v>
      </c>
      <c r="C1660" s="6" t="n">
        <v>1103</v>
      </c>
      <c r="D1660" s="6" t="s">
        <v>315</v>
      </c>
      <c r="E1660" s="6" t="s">
        <v>1827</v>
      </c>
      <c r="F1660" s="6" t="s">
        <v>196</v>
      </c>
      <c r="G1660" s="6" t="s">
        <v>130</v>
      </c>
      <c r="H1660" s="6" t="s">
        <v>1715</v>
      </c>
      <c r="I1660" s="27" t="n">
        <v>0</v>
      </c>
      <c r="J1660" s="27" t="n">
        <v>0</v>
      </c>
      <c r="K1660" s="27" t="n">
        <v>0.6</v>
      </c>
      <c r="L1660" s="28" t="n">
        <f aca="false">I1660+J1660</f>
        <v>0</v>
      </c>
      <c r="M1660" s="28" t="n">
        <f aca="false">L1660+K1660</f>
        <v>0.6</v>
      </c>
      <c r="N1660" s="22" t="str">
        <f aca="false">IF(I1660&gt;0,"Sí","No")</f>
        <v>No</v>
      </c>
      <c r="O1660" s="22" t="str">
        <f aca="false">IF(J1660&gt;0,"Sí","No")</f>
        <v>No</v>
      </c>
      <c r="P1660" s="22" t="str">
        <f aca="false">IF(K1660&gt;0,"Sí","No")</f>
        <v>Sí</v>
      </c>
      <c r="Q1660" s="22" t="str">
        <f aca="false">IF(OR(I1660&gt;0,J1660&gt;0),"Sí","No")</f>
        <v>No</v>
      </c>
      <c r="R1660" s="27"/>
      <c r="S1660" s="27"/>
      <c r="T1660" s="27"/>
      <c r="U1660" s="27"/>
      <c r="V1660" s="27"/>
      <c r="W1660" s="12" t="str">
        <f aca="false">IF(AND(I1660&gt;0,R1660&gt;0),(S1660-R1660)/R1660,"")</f>
        <v/>
      </c>
      <c r="X1660" s="12" t="str">
        <f aca="false">IF(AND(J1660&gt;0,T1660&gt;0),(U1660-T1660)/T1660,"")</f>
        <v/>
      </c>
      <c r="Y1660" s="12" t="str">
        <f aca="false">IF(AND(K1660&gt;0,V1660&gt;0),(V1660-Resumen!$B$7)/Resumen!$B$7,"")</f>
        <v/>
      </c>
      <c r="Z1660" s="28" t="str">
        <f aca="false">IF(AND(K1660&gt;0,I1660&gt;0,V1660&gt;0,S1660&gt;0),V1660-S1660,"")</f>
        <v/>
      </c>
      <c r="AA1660" s="12" t="str">
        <f aca="false">IF(Z1660&lt;&gt;"",Z1660/S1660,"")</f>
        <v/>
      </c>
      <c r="AB1660" s="28" t="str">
        <f aca="false">IF(AND(K1660&gt;0,J1660&gt;0,V1660&gt;0,U1660&gt;0),V1660-U1660,"")</f>
        <v/>
      </c>
      <c r="AC1660" s="12" t="str">
        <f aca="false">IF(AB1660&lt;&gt;"",AB1660/U1660,"")</f>
        <v/>
      </c>
      <c r="AD1660" s="27" t="n">
        <v>0</v>
      </c>
      <c r="AE1660" s="27" t="n">
        <v>0</v>
      </c>
      <c r="AF1660" s="27" t="n">
        <v>0</v>
      </c>
      <c r="AG1660" s="28" t="n">
        <f aca="false">AD1660+AE1660+AF1660</f>
        <v>0</v>
      </c>
      <c r="AH1660" s="12" t="str">
        <f aca="false">IF(AG1660&gt;0,AD1660/AG1660,"")</f>
        <v/>
      </c>
      <c r="AI1660" s="27" t="n">
        <v>0</v>
      </c>
      <c r="AJ1660" s="27" t="n">
        <v>0</v>
      </c>
      <c r="AK1660" s="27" t="n">
        <v>0</v>
      </c>
      <c r="AL1660" s="22" t="str">
        <f aca="false">IF(OR(AJ1660&gt;0,AK1660&gt;0),"Sí","No")</f>
        <v>No</v>
      </c>
      <c r="AM1660" s="6"/>
      <c r="AN1660" s="6"/>
      <c r="AO1660" s="12" t="n">
        <f aca="false">IF(M1660&gt;0,K1660/M1660,"")</f>
        <v>1</v>
      </c>
      <c r="AP1660" s="22" t="str">
        <f aca="false">IF(M1660&gt;=Resumen!$B$5,"Alto","Bajo")</f>
        <v>Bajo</v>
      </c>
      <c r="AQ1660" s="22" t="str">
        <f aca="false">IF(AO1660&gt;=Resumen!$B$28,"Alto","Bajo")</f>
        <v>Alto</v>
      </c>
      <c r="AR1660" s="22" t="str">
        <f aca="false">AP1660&amp;" Potencial / "&amp;AQ1660&amp;" Share"</f>
        <v>Bajo Potencial / Alto Share</v>
      </c>
      <c r="AS1660" s="22" t="str">
        <f aca="false">IF(Q1660="Sí",IF(AO1660&gt;=Resumen!$B$29,"Alto","Bajo"),"")</f>
        <v/>
      </c>
      <c r="AT1660" s="22" t="str">
        <f aca="false">IF(AS1660&lt;&gt;"",AP1660&amp;" Potencial / "&amp;AS1660&amp;" Share","")</f>
        <v/>
      </c>
      <c r="AU1660" s="22" t="str">
        <f aca="false">IF(AH1660="","Sin dato",IF(AH1660-AO1660&gt;Resumen!$B$6,"Sobre-exhibido",IF(AO1660-AH1660&gt;Resumen!$B$6,"Sub-exhibido","En línea")))</f>
        <v>Sin dato</v>
      </c>
      <c r="AV1660" s="22" t="str">
        <f aca="false">IF(AT1660="","",IF(AT1660="Alto Potencial / Bajo Share",1,IF(AT1660="Alto Potencial / Alto Share",2,IF(AT1660="Bajo Potencial / Alto Share",3,4))))</f>
        <v/>
      </c>
      <c r="AW1660" s="22" t="str">
        <f aca="false">IF(Q1660="No","Sin competencia directa",IF(AV1660=1,"1 - Foco Conquista (Alto Pot / Bajo Share)",IF(AV1660=2,"2 - Foco Defensa (Alto Pot / Alto Share)",IF(AV1660=3,"3 - Monitoreo (Bajo Pot / Alto Share)","4 - Baja Prioridad (Bajo Pot / Bajo Share)"))))</f>
        <v>Sin competencia directa</v>
      </c>
      <c r="AX1660" s="12" t="str">
        <f aca="false">IF(OR(IFERROR(AND(W1660&lt;&gt;"",Y1660&lt;&gt;"",Y1660-W1660&gt;Resumen!$B$8),FALSE()),IFERROR(AND(X1660&lt;&gt;"",Y1660&lt;&gt;"",Y1660-X1660&gt;Resumen!$B$8),FALSE())),MAX(IF(IFERROR(AND(W1660&lt;&gt;"",Y1660&lt;&gt;"",Y1660-W1660&gt;Resumen!$B$8),FALSE()),Y1660-W1660,0),IF(IFERROR(AND(X1660&lt;&gt;"",Y1660&lt;&gt;"",Y1660-X1660&gt;Resumen!$B$8),FALSE()),Y1660-X1660,0)),"")</f>
        <v/>
      </c>
      <c r="AY1660" s="22" t="str">
        <f aca="false">IF(OR(IFERROR(AND(W1660&lt;&gt;"",Y1660&lt;&gt;"",Y1660-W1660&gt;Resumen!$B$8),FALSE()),IFERROR(AND(X1660&lt;&gt;"",Y1660&lt;&gt;"",Y1660-X1660&gt;Resumen!$B$8),FALSE())),TRIM("Lays tiene mayor markup que "&amp;IF(IFERROR(AND(W1660&lt;&gt;"",Y1660&lt;&gt;"",Y1660-W1660&gt;Resumen!$B$8),FALSE()),"Quento ","")&amp;IF(IFERROR(AND(X1660&lt;&gt;"",Y1660&lt;&gt;"",Y1660-X1660&gt;Resumen!$B$8),FALSE()),"Julicroc ","")&amp;"en este PDV"),"")</f>
        <v/>
      </c>
      <c r="AZ1660" s="22" t="str">
        <f aca="false">IF(COUNTIF('Plan Pehuamar - Lista'!$A$2:$A$167,A1660)&gt;0,"Sí","No")</f>
        <v>No</v>
      </c>
      <c r="BA1660" s="22" t="str">
        <f aca="false">IF(COUNTIF('Plan Combo 9+1'!$A$2:$A$226,A1660)&gt;0,"Sí","No")</f>
        <v>No</v>
      </c>
      <c r="BB1660" s="22" t="str">
        <f aca="false">IF(AH1660="","No",IF(BA1660="Sí",IF((AO1660-AH1660)&gt;Resumen!$B$6,"Sí","No"),IF((AO1660-AH1660)&gt;=Resumen!$B$132,"Sí","No")))</f>
        <v>No</v>
      </c>
      <c r="BC1660" s="22" t="str">
        <f aca="false">IF(AND(N1660="Sí",AL1660="Sí",AI1660=0),"Sí","No")</f>
        <v>No</v>
      </c>
      <c r="BD1660" s="22" t="str">
        <f aca="false">IF(COUNTIF('Plan 9+1 (con Pehuamar)'!$A$2:$A$227,A1660)&gt;0,"Sí","No")</f>
        <v>No</v>
      </c>
    </row>
    <row r="1661" customFormat="false" ht="15" hidden="false" customHeight="true" outlineLevel="0" collapsed="false">
      <c r="A1661" s="6" t="n">
        <v>202709</v>
      </c>
      <c r="B1661" s="6" t="n">
        <v>11</v>
      </c>
      <c r="C1661" s="6" t="n">
        <v>1103</v>
      </c>
      <c r="D1661" s="6" t="s">
        <v>315</v>
      </c>
      <c r="E1661" s="6" t="s">
        <v>1828</v>
      </c>
      <c r="F1661" s="6" t="s">
        <v>196</v>
      </c>
      <c r="G1661" s="6" t="s">
        <v>130</v>
      </c>
      <c r="H1661" s="6" t="s">
        <v>1715</v>
      </c>
      <c r="I1661" s="27" t="n">
        <v>0</v>
      </c>
      <c r="J1661" s="27" t="n">
        <v>0</v>
      </c>
      <c r="K1661" s="27" t="n">
        <v>0.5</v>
      </c>
      <c r="L1661" s="28" t="n">
        <f aca="false">I1661+J1661</f>
        <v>0</v>
      </c>
      <c r="M1661" s="28" t="n">
        <f aca="false">L1661+K1661</f>
        <v>0.5</v>
      </c>
      <c r="N1661" s="22" t="str">
        <f aca="false">IF(I1661&gt;0,"Sí","No")</f>
        <v>No</v>
      </c>
      <c r="O1661" s="22" t="str">
        <f aca="false">IF(J1661&gt;0,"Sí","No")</f>
        <v>No</v>
      </c>
      <c r="P1661" s="22" t="str">
        <f aca="false">IF(K1661&gt;0,"Sí","No")</f>
        <v>Sí</v>
      </c>
      <c r="Q1661" s="22" t="str">
        <f aca="false">IF(OR(I1661&gt;0,J1661&gt;0),"Sí","No")</f>
        <v>No</v>
      </c>
      <c r="R1661" s="27"/>
      <c r="S1661" s="27"/>
      <c r="T1661" s="27"/>
      <c r="U1661" s="27"/>
      <c r="V1661" s="27"/>
      <c r="W1661" s="12" t="str">
        <f aca="false">IF(AND(I1661&gt;0,R1661&gt;0),(S1661-R1661)/R1661,"")</f>
        <v/>
      </c>
      <c r="X1661" s="12" t="str">
        <f aca="false">IF(AND(J1661&gt;0,T1661&gt;0),(U1661-T1661)/T1661,"")</f>
        <v/>
      </c>
      <c r="Y1661" s="12" t="str">
        <f aca="false">IF(AND(K1661&gt;0,V1661&gt;0),(V1661-Resumen!$B$7)/Resumen!$B$7,"")</f>
        <v/>
      </c>
      <c r="Z1661" s="28" t="str">
        <f aca="false">IF(AND(K1661&gt;0,I1661&gt;0,V1661&gt;0,S1661&gt;0),V1661-S1661,"")</f>
        <v/>
      </c>
      <c r="AA1661" s="12" t="str">
        <f aca="false">IF(Z1661&lt;&gt;"",Z1661/S1661,"")</f>
        <v/>
      </c>
      <c r="AB1661" s="28" t="str">
        <f aca="false">IF(AND(K1661&gt;0,J1661&gt;0,V1661&gt;0,U1661&gt;0),V1661-U1661,"")</f>
        <v/>
      </c>
      <c r="AC1661" s="12" t="str">
        <f aca="false">IF(AB1661&lt;&gt;"",AB1661/U1661,"")</f>
        <v/>
      </c>
      <c r="AD1661" s="27" t="n">
        <v>0</v>
      </c>
      <c r="AE1661" s="27" t="n">
        <v>0</v>
      </c>
      <c r="AF1661" s="27" t="n">
        <v>0</v>
      </c>
      <c r="AG1661" s="28" t="n">
        <f aca="false">AD1661+AE1661+AF1661</f>
        <v>0</v>
      </c>
      <c r="AH1661" s="12" t="str">
        <f aca="false">IF(AG1661&gt;0,AD1661/AG1661,"")</f>
        <v/>
      </c>
      <c r="AI1661" s="27" t="n">
        <v>0</v>
      </c>
      <c r="AJ1661" s="27" t="n">
        <v>0</v>
      </c>
      <c r="AK1661" s="27" t="n">
        <v>0</v>
      </c>
      <c r="AL1661" s="22" t="str">
        <f aca="false">IF(OR(AJ1661&gt;0,AK1661&gt;0),"Sí","No")</f>
        <v>No</v>
      </c>
      <c r="AM1661" s="6"/>
      <c r="AN1661" s="6"/>
      <c r="AO1661" s="12" t="n">
        <f aca="false">IF(M1661&gt;0,K1661/M1661,"")</f>
        <v>1</v>
      </c>
      <c r="AP1661" s="22" t="str">
        <f aca="false">IF(M1661&gt;=Resumen!$B$5,"Alto","Bajo")</f>
        <v>Bajo</v>
      </c>
      <c r="AQ1661" s="22" t="str">
        <f aca="false">IF(AO1661&gt;=Resumen!$B$28,"Alto","Bajo")</f>
        <v>Alto</v>
      </c>
      <c r="AR1661" s="22" t="str">
        <f aca="false">AP1661&amp;" Potencial / "&amp;AQ1661&amp;" Share"</f>
        <v>Bajo Potencial / Alto Share</v>
      </c>
      <c r="AS1661" s="22" t="str">
        <f aca="false">IF(Q1661="Sí",IF(AO1661&gt;=Resumen!$B$29,"Alto","Bajo"),"")</f>
        <v/>
      </c>
      <c r="AT1661" s="22" t="str">
        <f aca="false">IF(AS1661&lt;&gt;"",AP1661&amp;" Potencial / "&amp;AS1661&amp;" Share","")</f>
        <v/>
      </c>
      <c r="AU1661" s="22" t="str">
        <f aca="false">IF(AH1661="","Sin dato",IF(AH1661-AO1661&gt;Resumen!$B$6,"Sobre-exhibido",IF(AO1661-AH1661&gt;Resumen!$B$6,"Sub-exhibido","En línea")))</f>
        <v>Sin dato</v>
      </c>
      <c r="AV1661" s="22" t="str">
        <f aca="false">IF(AT1661="","",IF(AT1661="Alto Potencial / Bajo Share",1,IF(AT1661="Alto Potencial / Alto Share",2,IF(AT1661="Bajo Potencial / Alto Share",3,4))))</f>
        <v/>
      </c>
      <c r="AW1661" s="22" t="str">
        <f aca="false">IF(Q1661="No","Sin competencia directa",IF(AV1661=1,"1 - Foco Conquista (Alto Pot / Bajo Share)",IF(AV1661=2,"2 - Foco Defensa (Alto Pot / Alto Share)",IF(AV1661=3,"3 - Monitoreo (Bajo Pot / Alto Share)","4 - Baja Prioridad (Bajo Pot / Bajo Share)"))))</f>
        <v>Sin competencia directa</v>
      </c>
      <c r="AX1661" s="12" t="str">
        <f aca="false">IF(OR(IFERROR(AND(W1661&lt;&gt;"",Y1661&lt;&gt;"",Y1661-W1661&gt;Resumen!$B$8),FALSE()),IFERROR(AND(X1661&lt;&gt;"",Y1661&lt;&gt;"",Y1661-X1661&gt;Resumen!$B$8),FALSE())),MAX(IF(IFERROR(AND(W1661&lt;&gt;"",Y1661&lt;&gt;"",Y1661-W1661&gt;Resumen!$B$8),FALSE()),Y1661-W1661,0),IF(IFERROR(AND(X1661&lt;&gt;"",Y1661&lt;&gt;"",Y1661-X1661&gt;Resumen!$B$8),FALSE()),Y1661-X1661,0)),"")</f>
        <v/>
      </c>
      <c r="AY1661" s="22" t="str">
        <f aca="false">IF(OR(IFERROR(AND(W1661&lt;&gt;"",Y1661&lt;&gt;"",Y1661-W1661&gt;Resumen!$B$8),FALSE()),IFERROR(AND(X1661&lt;&gt;"",Y1661&lt;&gt;"",Y1661-X1661&gt;Resumen!$B$8),FALSE())),TRIM("Lays tiene mayor markup que "&amp;IF(IFERROR(AND(W1661&lt;&gt;"",Y1661&lt;&gt;"",Y1661-W1661&gt;Resumen!$B$8),FALSE()),"Quento ","")&amp;IF(IFERROR(AND(X1661&lt;&gt;"",Y1661&lt;&gt;"",Y1661-X1661&gt;Resumen!$B$8),FALSE()),"Julicroc ","")&amp;"en este PDV"),"")</f>
        <v/>
      </c>
      <c r="AZ1661" s="22" t="str">
        <f aca="false">IF(COUNTIF('Plan Pehuamar - Lista'!$A$2:$A$167,A1661)&gt;0,"Sí","No")</f>
        <v>No</v>
      </c>
      <c r="BA1661" s="22" t="str">
        <f aca="false">IF(COUNTIF('Plan Combo 9+1'!$A$2:$A$226,A1661)&gt;0,"Sí","No")</f>
        <v>No</v>
      </c>
      <c r="BB1661" s="22" t="str">
        <f aca="false">IF(AH1661="","No",IF(BA1661="Sí",IF((AO1661-AH1661)&gt;Resumen!$B$6,"Sí","No"),IF((AO1661-AH1661)&gt;=Resumen!$B$132,"Sí","No")))</f>
        <v>No</v>
      </c>
      <c r="BC1661" s="22" t="str">
        <f aca="false">IF(AND(N1661="Sí",AL1661="Sí",AI1661=0),"Sí","No")</f>
        <v>No</v>
      </c>
      <c r="BD1661" s="22" t="str">
        <f aca="false">IF(COUNTIF('Plan 9+1 (con Pehuamar)'!$A$2:$A$227,A1661)&gt;0,"Sí","No")</f>
        <v>No</v>
      </c>
    </row>
    <row r="1662" customFormat="false" ht="15" hidden="false" customHeight="true" outlineLevel="0" collapsed="false">
      <c r="A1662" s="6" t="n">
        <v>202711</v>
      </c>
      <c r="B1662" s="6" t="n">
        <v>11</v>
      </c>
      <c r="C1662" s="6" t="n">
        <v>1103</v>
      </c>
      <c r="D1662" s="6" t="s">
        <v>315</v>
      </c>
      <c r="E1662" s="6" t="s">
        <v>1829</v>
      </c>
      <c r="F1662" s="6" t="s">
        <v>196</v>
      </c>
      <c r="G1662" s="6" t="s">
        <v>130</v>
      </c>
      <c r="H1662" s="6" t="s">
        <v>1715</v>
      </c>
      <c r="I1662" s="27" t="n">
        <v>0</v>
      </c>
      <c r="J1662" s="27" t="n">
        <v>0</v>
      </c>
      <c r="K1662" s="27" t="n">
        <v>0.8</v>
      </c>
      <c r="L1662" s="28" t="n">
        <f aca="false">I1662+J1662</f>
        <v>0</v>
      </c>
      <c r="M1662" s="28" t="n">
        <f aca="false">L1662+K1662</f>
        <v>0.8</v>
      </c>
      <c r="N1662" s="22" t="str">
        <f aca="false">IF(I1662&gt;0,"Sí","No")</f>
        <v>No</v>
      </c>
      <c r="O1662" s="22" t="str">
        <f aca="false">IF(J1662&gt;0,"Sí","No")</f>
        <v>No</v>
      </c>
      <c r="P1662" s="22" t="str">
        <f aca="false">IF(K1662&gt;0,"Sí","No")</f>
        <v>Sí</v>
      </c>
      <c r="Q1662" s="22" t="str">
        <f aca="false">IF(OR(I1662&gt;0,J1662&gt;0),"Sí","No")</f>
        <v>No</v>
      </c>
      <c r="R1662" s="27"/>
      <c r="S1662" s="27"/>
      <c r="T1662" s="27"/>
      <c r="U1662" s="27"/>
      <c r="V1662" s="27"/>
      <c r="W1662" s="12" t="str">
        <f aca="false">IF(AND(I1662&gt;0,R1662&gt;0),(S1662-R1662)/R1662,"")</f>
        <v/>
      </c>
      <c r="X1662" s="12" t="str">
        <f aca="false">IF(AND(J1662&gt;0,T1662&gt;0),(U1662-T1662)/T1662,"")</f>
        <v/>
      </c>
      <c r="Y1662" s="12" t="str">
        <f aca="false">IF(AND(K1662&gt;0,V1662&gt;0),(V1662-Resumen!$B$7)/Resumen!$B$7,"")</f>
        <v/>
      </c>
      <c r="Z1662" s="28" t="str">
        <f aca="false">IF(AND(K1662&gt;0,I1662&gt;0,V1662&gt;0,S1662&gt;0),V1662-S1662,"")</f>
        <v/>
      </c>
      <c r="AA1662" s="12" t="str">
        <f aca="false">IF(Z1662&lt;&gt;"",Z1662/S1662,"")</f>
        <v/>
      </c>
      <c r="AB1662" s="28" t="str">
        <f aca="false">IF(AND(K1662&gt;0,J1662&gt;0,V1662&gt;0,U1662&gt;0),V1662-U1662,"")</f>
        <v/>
      </c>
      <c r="AC1662" s="12" t="str">
        <f aca="false">IF(AB1662&lt;&gt;"",AB1662/U1662,"")</f>
        <v/>
      </c>
      <c r="AD1662" s="27" t="n">
        <v>0</v>
      </c>
      <c r="AE1662" s="27" t="n">
        <v>0</v>
      </c>
      <c r="AF1662" s="27" t="n">
        <v>0</v>
      </c>
      <c r="AG1662" s="28" t="n">
        <f aca="false">AD1662+AE1662+AF1662</f>
        <v>0</v>
      </c>
      <c r="AH1662" s="12" t="str">
        <f aca="false">IF(AG1662&gt;0,AD1662/AG1662,"")</f>
        <v/>
      </c>
      <c r="AI1662" s="27" t="n">
        <v>0</v>
      </c>
      <c r="AJ1662" s="27" t="n">
        <v>0</v>
      </c>
      <c r="AK1662" s="27" t="n">
        <v>0</v>
      </c>
      <c r="AL1662" s="22" t="str">
        <f aca="false">IF(OR(AJ1662&gt;0,AK1662&gt;0),"Sí","No")</f>
        <v>No</v>
      </c>
      <c r="AM1662" s="6"/>
      <c r="AN1662" s="6"/>
      <c r="AO1662" s="12" t="n">
        <f aca="false">IF(M1662&gt;0,K1662/M1662,"")</f>
        <v>1</v>
      </c>
      <c r="AP1662" s="22" t="str">
        <f aca="false">IF(M1662&gt;=Resumen!$B$5,"Alto","Bajo")</f>
        <v>Bajo</v>
      </c>
      <c r="AQ1662" s="22" t="str">
        <f aca="false">IF(AO1662&gt;=Resumen!$B$28,"Alto","Bajo")</f>
        <v>Alto</v>
      </c>
      <c r="AR1662" s="22" t="str">
        <f aca="false">AP1662&amp;" Potencial / "&amp;AQ1662&amp;" Share"</f>
        <v>Bajo Potencial / Alto Share</v>
      </c>
      <c r="AS1662" s="22" t="str">
        <f aca="false">IF(Q1662="Sí",IF(AO1662&gt;=Resumen!$B$29,"Alto","Bajo"),"")</f>
        <v/>
      </c>
      <c r="AT1662" s="22" t="str">
        <f aca="false">IF(AS1662&lt;&gt;"",AP1662&amp;" Potencial / "&amp;AS1662&amp;" Share","")</f>
        <v/>
      </c>
      <c r="AU1662" s="22" t="str">
        <f aca="false">IF(AH1662="","Sin dato",IF(AH1662-AO1662&gt;Resumen!$B$6,"Sobre-exhibido",IF(AO1662-AH1662&gt;Resumen!$B$6,"Sub-exhibido","En línea")))</f>
        <v>Sin dato</v>
      </c>
      <c r="AV1662" s="22" t="str">
        <f aca="false">IF(AT1662="","",IF(AT1662="Alto Potencial / Bajo Share",1,IF(AT1662="Alto Potencial / Alto Share",2,IF(AT1662="Bajo Potencial / Alto Share",3,4))))</f>
        <v/>
      </c>
      <c r="AW1662" s="22" t="str">
        <f aca="false">IF(Q1662="No","Sin competencia directa",IF(AV1662=1,"1 - Foco Conquista (Alto Pot / Bajo Share)",IF(AV1662=2,"2 - Foco Defensa (Alto Pot / Alto Share)",IF(AV1662=3,"3 - Monitoreo (Bajo Pot / Alto Share)","4 - Baja Prioridad (Bajo Pot / Bajo Share)"))))</f>
        <v>Sin competencia directa</v>
      </c>
      <c r="AX1662" s="12" t="str">
        <f aca="false">IF(OR(IFERROR(AND(W1662&lt;&gt;"",Y1662&lt;&gt;"",Y1662-W1662&gt;Resumen!$B$8),FALSE()),IFERROR(AND(X1662&lt;&gt;"",Y1662&lt;&gt;"",Y1662-X1662&gt;Resumen!$B$8),FALSE())),MAX(IF(IFERROR(AND(W1662&lt;&gt;"",Y1662&lt;&gt;"",Y1662-W1662&gt;Resumen!$B$8),FALSE()),Y1662-W1662,0),IF(IFERROR(AND(X1662&lt;&gt;"",Y1662&lt;&gt;"",Y1662-X1662&gt;Resumen!$B$8),FALSE()),Y1662-X1662,0)),"")</f>
        <v/>
      </c>
      <c r="AY1662" s="22" t="str">
        <f aca="false">IF(OR(IFERROR(AND(W1662&lt;&gt;"",Y1662&lt;&gt;"",Y1662-W1662&gt;Resumen!$B$8),FALSE()),IFERROR(AND(X1662&lt;&gt;"",Y1662&lt;&gt;"",Y1662-X1662&gt;Resumen!$B$8),FALSE())),TRIM("Lays tiene mayor markup que "&amp;IF(IFERROR(AND(W1662&lt;&gt;"",Y1662&lt;&gt;"",Y1662-W1662&gt;Resumen!$B$8),FALSE()),"Quento ","")&amp;IF(IFERROR(AND(X1662&lt;&gt;"",Y1662&lt;&gt;"",Y1662-X1662&gt;Resumen!$B$8),FALSE()),"Julicroc ","")&amp;"en este PDV"),"")</f>
        <v/>
      </c>
      <c r="AZ1662" s="22" t="str">
        <f aca="false">IF(COUNTIF('Plan Pehuamar - Lista'!$A$2:$A$167,A1662)&gt;0,"Sí","No")</f>
        <v>No</v>
      </c>
      <c r="BA1662" s="22" t="str">
        <f aca="false">IF(COUNTIF('Plan Combo 9+1'!$A$2:$A$226,A1662)&gt;0,"Sí","No")</f>
        <v>No</v>
      </c>
      <c r="BB1662" s="22" t="str">
        <f aca="false">IF(AH1662="","No",IF(BA1662="Sí",IF((AO1662-AH1662)&gt;Resumen!$B$6,"Sí","No"),IF((AO1662-AH1662)&gt;=Resumen!$B$132,"Sí","No")))</f>
        <v>No</v>
      </c>
      <c r="BC1662" s="22" t="str">
        <f aca="false">IF(AND(N1662="Sí",AL1662="Sí",AI1662=0),"Sí","No")</f>
        <v>No</v>
      </c>
      <c r="BD1662" s="22" t="str">
        <f aca="false">IF(COUNTIF('Plan 9+1 (con Pehuamar)'!$A$2:$A$227,A1662)&gt;0,"Sí","No")</f>
        <v>No</v>
      </c>
    </row>
    <row r="1663" customFormat="false" ht="15" hidden="false" customHeight="true" outlineLevel="0" collapsed="false">
      <c r="A1663" s="6" t="n">
        <v>200012</v>
      </c>
      <c r="B1663" s="6" t="n">
        <v>11</v>
      </c>
      <c r="C1663" s="6" t="n">
        <v>1104</v>
      </c>
      <c r="D1663" s="6" t="s">
        <v>359</v>
      </c>
      <c r="E1663" s="6" t="s">
        <v>1830</v>
      </c>
      <c r="F1663" s="6" t="s">
        <v>196</v>
      </c>
      <c r="G1663" s="6" t="s">
        <v>130</v>
      </c>
      <c r="H1663" s="6" t="s">
        <v>1715</v>
      </c>
      <c r="I1663" s="27" t="n">
        <v>10</v>
      </c>
      <c r="J1663" s="27" t="n">
        <v>9</v>
      </c>
      <c r="K1663" s="27" t="n">
        <v>9</v>
      </c>
      <c r="L1663" s="28" t="n">
        <f aca="false">I1663+J1663</f>
        <v>19</v>
      </c>
      <c r="M1663" s="28" t="n">
        <f aca="false">L1663+K1663</f>
        <v>28</v>
      </c>
      <c r="N1663" s="22" t="str">
        <f aca="false">IF(I1663&gt;0,"Sí","No")</f>
        <v>Sí</v>
      </c>
      <c r="O1663" s="22" t="str">
        <f aca="false">IF(J1663&gt;0,"Sí","No")</f>
        <v>Sí</v>
      </c>
      <c r="P1663" s="22" t="str">
        <f aca="false">IF(K1663&gt;0,"Sí","No")</f>
        <v>Sí</v>
      </c>
      <c r="Q1663" s="22" t="str">
        <f aca="false">IF(OR(I1663&gt;0,J1663&gt;0),"Sí","No")</f>
        <v>Sí</v>
      </c>
      <c r="R1663" s="27" t="n">
        <v>1750</v>
      </c>
      <c r="S1663" s="27" t="n">
        <v>2500</v>
      </c>
      <c r="T1663" s="27" t="n">
        <v>1100</v>
      </c>
      <c r="U1663" s="27" t="n">
        <v>2500</v>
      </c>
      <c r="V1663" s="27" t="n">
        <v>3600</v>
      </c>
      <c r="W1663" s="12" t="n">
        <f aca="false">IF(AND(I1663&gt;0,R1663&gt;0),(S1663-R1663)/R1663,"")</f>
        <v>0.428571428571429</v>
      </c>
      <c r="X1663" s="12" t="n">
        <f aca="false">IF(AND(J1663&gt;0,T1663&gt;0),(U1663-T1663)/T1663,"")</f>
        <v>1.27272727272727</v>
      </c>
      <c r="Y1663" s="12" t="n">
        <f aca="false">IF(AND(K1663&gt;0,V1663&gt;0),(V1663-Resumen!$B$7)/Resumen!$B$7,"")</f>
        <v>0.44</v>
      </c>
      <c r="Z1663" s="28" t="n">
        <f aca="false">IF(AND(K1663&gt;0,I1663&gt;0,V1663&gt;0,S1663&gt;0),V1663-S1663,"")</f>
        <v>1100</v>
      </c>
      <c r="AA1663" s="12" t="n">
        <f aca="false">IF(Z1663&lt;&gt;"",Z1663/S1663,"")</f>
        <v>0.44</v>
      </c>
      <c r="AB1663" s="28" t="n">
        <f aca="false">IF(AND(K1663&gt;0,J1663&gt;0,V1663&gt;0,U1663&gt;0),V1663-U1663,"")</f>
        <v>1100</v>
      </c>
      <c r="AC1663" s="12" t="n">
        <f aca="false">IF(AB1663&lt;&gt;"",AB1663/U1663,"")</f>
        <v>0.44</v>
      </c>
      <c r="AD1663" s="27" t="n">
        <v>3</v>
      </c>
      <c r="AE1663" s="27" t="n">
        <v>5</v>
      </c>
      <c r="AF1663" s="27" t="n">
        <v>3</v>
      </c>
      <c r="AG1663" s="28" t="n">
        <f aca="false">AD1663+AE1663+AF1663</f>
        <v>11</v>
      </c>
      <c r="AH1663" s="12" t="n">
        <f aca="false">IF(AG1663&gt;0,AD1663/AG1663,"")</f>
        <v>0.272727272727273</v>
      </c>
      <c r="AI1663" s="27" t="n">
        <v>1</v>
      </c>
      <c r="AJ1663" s="27" t="n">
        <v>0</v>
      </c>
      <c r="AK1663" s="27" t="n">
        <v>1</v>
      </c>
      <c r="AL1663" s="22" t="str">
        <f aca="false">IF(OR(AJ1663&gt;0,AK1663&gt;0),"Sí","No")</f>
        <v>Sí</v>
      </c>
      <c r="AM1663" s="6" t="s">
        <v>198</v>
      </c>
      <c r="AN1663" s="6" t="s">
        <v>198</v>
      </c>
      <c r="AO1663" s="12" t="n">
        <f aca="false">IF(M1663&gt;0,K1663/M1663,"")</f>
        <v>0.321428571428571</v>
      </c>
      <c r="AP1663" s="22" t="str">
        <f aca="false">IF(M1663&gt;=Resumen!$B$5,"Alto","Bajo")</f>
        <v>Bajo</v>
      </c>
      <c r="AQ1663" s="22" t="str">
        <f aca="false">IF(AO1663&gt;=Resumen!$B$28,"Alto","Bajo")</f>
        <v>Bajo</v>
      </c>
      <c r="AR1663" s="22" t="str">
        <f aca="false">AP1663&amp;" Potencial / "&amp;AQ1663&amp;" Share"</f>
        <v>Bajo Potencial / Bajo Share</v>
      </c>
      <c r="AS1663" s="22" t="str">
        <f aca="false">IF(Q1663="Sí",IF(AO1663&gt;=Resumen!$B$29,"Alto","Bajo"),"")</f>
        <v>Bajo</v>
      </c>
      <c r="AT1663" s="22" t="str">
        <f aca="false">IF(AS1663&lt;&gt;"",AP1663&amp;" Potencial / "&amp;AS1663&amp;" Share","")</f>
        <v>Bajo Potencial / Bajo Share</v>
      </c>
      <c r="AU1663" s="22" t="str">
        <f aca="false">IF(AH1663="","Sin dato",IF(AH1663-AO1663&gt;Resumen!$B$6,"Sobre-exhibido",IF(AO1663-AH1663&gt;Resumen!$B$6,"Sub-exhibido","En línea")))</f>
        <v>En línea</v>
      </c>
      <c r="AV1663" s="22" t="n">
        <f aca="false">IF(AT1663="","",IF(AT1663="Alto Potencial / Bajo Share",1,IF(AT1663="Alto Potencial / Alto Share",2,IF(AT1663="Bajo Potencial / Alto Share",3,4))))</f>
        <v>4</v>
      </c>
      <c r="AW1663" s="22" t="str">
        <f aca="false">IF(Q1663="No","Sin competencia directa",IF(AV1663=1,"1 - Foco Conquista (Alto Pot / Bajo Share)",IF(AV1663=2,"2 - Foco Defensa (Alto Pot / Alto Share)",IF(AV1663=3,"3 - Monitoreo (Bajo Pot / Alto Share)","4 - Baja Prioridad (Bajo Pot / Bajo Share)"))))</f>
        <v>4 - Baja Prioridad (Bajo Pot / Bajo Share)</v>
      </c>
      <c r="AX1663" s="12" t="str">
        <f aca="false">IF(OR(IFERROR(AND(W1663&lt;&gt;"",Y1663&lt;&gt;"",Y1663-W1663&gt;Resumen!$B$8),FALSE()),IFERROR(AND(X1663&lt;&gt;"",Y1663&lt;&gt;"",Y1663-X1663&gt;Resumen!$B$8),FALSE())),MAX(IF(IFERROR(AND(W1663&lt;&gt;"",Y1663&lt;&gt;"",Y1663-W1663&gt;Resumen!$B$8),FALSE()),Y1663-W1663,0),IF(IFERROR(AND(X1663&lt;&gt;"",Y1663&lt;&gt;"",Y1663-X1663&gt;Resumen!$B$8),FALSE()),Y1663-X1663,0)),"")</f>
        <v/>
      </c>
      <c r="AY1663" s="22" t="str">
        <f aca="false">IF(OR(IFERROR(AND(W1663&lt;&gt;"",Y1663&lt;&gt;"",Y1663-W1663&gt;Resumen!$B$8),FALSE()),IFERROR(AND(X1663&lt;&gt;"",Y1663&lt;&gt;"",Y1663-X1663&gt;Resumen!$B$8),FALSE())),TRIM("Lays tiene mayor markup que "&amp;IF(IFERROR(AND(W1663&lt;&gt;"",Y1663&lt;&gt;"",Y1663-W1663&gt;Resumen!$B$8),FALSE()),"Quento ","")&amp;IF(IFERROR(AND(X1663&lt;&gt;"",Y1663&lt;&gt;"",Y1663-X1663&gt;Resumen!$B$8),FALSE()),"Julicroc ","")&amp;"en este PDV"),"")</f>
        <v/>
      </c>
      <c r="AZ1663" s="22" t="str">
        <f aca="false">IF(COUNTIF('Plan Pehuamar - Lista'!$A$2:$A$167,A1663)&gt;0,"Sí","No")</f>
        <v>No</v>
      </c>
      <c r="BA1663" s="22" t="str">
        <f aca="false">IF(COUNTIF('Plan Combo 9+1'!$A$2:$A$226,A1663)&gt;0,"Sí","No")</f>
        <v>No</v>
      </c>
      <c r="BB1663" s="22" t="str">
        <f aca="false">IF(AH1663="","No",IF(BA1663="Sí",IF((AO1663-AH1663)&gt;Resumen!$B$6,"Sí","No"),IF((AO1663-AH1663)&gt;=Resumen!$B$132,"Sí","No")))</f>
        <v>No</v>
      </c>
      <c r="BC1663" s="22" t="str">
        <f aca="false">IF(AND(N1663="Sí",AL1663="Sí",AI1663=0),"Sí","No")</f>
        <v>No</v>
      </c>
      <c r="BD1663" s="22" t="str">
        <f aca="false">IF(COUNTIF('Plan 9+1 (con Pehuamar)'!$A$2:$A$227,A1663)&gt;0,"Sí","No")</f>
        <v>No</v>
      </c>
    </row>
    <row r="1664" customFormat="false" ht="15" hidden="false" customHeight="true" outlineLevel="0" collapsed="false">
      <c r="A1664" s="6" t="n">
        <v>200046</v>
      </c>
      <c r="B1664" s="6" t="n">
        <v>11</v>
      </c>
      <c r="C1664" s="6" t="n">
        <v>1104</v>
      </c>
      <c r="D1664" s="6" t="s">
        <v>359</v>
      </c>
      <c r="E1664" s="6" t="s">
        <v>1831</v>
      </c>
      <c r="F1664" s="6" t="s">
        <v>201</v>
      </c>
      <c r="G1664" s="6" t="s">
        <v>130</v>
      </c>
      <c r="H1664" s="6" t="s">
        <v>1715</v>
      </c>
      <c r="I1664" s="27" t="n">
        <v>0</v>
      </c>
      <c r="J1664" s="27" t="n">
        <v>0</v>
      </c>
      <c r="K1664" s="27" t="n">
        <v>2.4</v>
      </c>
      <c r="L1664" s="28" t="n">
        <f aca="false">I1664+J1664</f>
        <v>0</v>
      </c>
      <c r="M1664" s="28" t="n">
        <f aca="false">L1664+K1664</f>
        <v>2.4</v>
      </c>
      <c r="N1664" s="22" t="str">
        <f aca="false">IF(I1664&gt;0,"Sí","No")</f>
        <v>No</v>
      </c>
      <c r="O1664" s="22" t="str">
        <f aca="false">IF(J1664&gt;0,"Sí","No")</f>
        <v>No</v>
      </c>
      <c r="P1664" s="22" t="str">
        <f aca="false">IF(K1664&gt;0,"Sí","No")</f>
        <v>Sí</v>
      </c>
      <c r="Q1664" s="22" t="str">
        <f aca="false">IF(OR(I1664&gt;0,J1664&gt;0),"Sí","No")</f>
        <v>No</v>
      </c>
      <c r="R1664" s="27"/>
      <c r="S1664" s="27"/>
      <c r="T1664" s="27"/>
      <c r="U1664" s="27"/>
      <c r="V1664" s="27"/>
      <c r="W1664" s="12" t="str">
        <f aca="false">IF(AND(I1664&gt;0,R1664&gt;0),(S1664-R1664)/R1664,"")</f>
        <v/>
      </c>
      <c r="X1664" s="12" t="str">
        <f aca="false">IF(AND(J1664&gt;0,T1664&gt;0),(U1664-T1664)/T1664,"")</f>
        <v/>
      </c>
      <c r="Y1664" s="12" t="str">
        <f aca="false">IF(AND(K1664&gt;0,V1664&gt;0),(V1664-Resumen!$B$7)/Resumen!$B$7,"")</f>
        <v/>
      </c>
      <c r="Z1664" s="28" t="str">
        <f aca="false">IF(AND(K1664&gt;0,I1664&gt;0,V1664&gt;0,S1664&gt;0),V1664-S1664,"")</f>
        <v/>
      </c>
      <c r="AA1664" s="12" t="str">
        <f aca="false">IF(Z1664&lt;&gt;"",Z1664/S1664,"")</f>
        <v/>
      </c>
      <c r="AB1664" s="28" t="str">
        <f aca="false">IF(AND(K1664&gt;0,J1664&gt;0,V1664&gt;0,U1664&gt;0),V1664-U1664,"")</f>
        <v/>
      </c>
      <c r="AC1664" s="12" t="str">
        <f aca="false">IF(AB1664&lt;&gt;"",AB1664/U1664,"")</f>
        <v/>
      </c>
      <c r="AD1664" s="27" t="n">
        <v>0</v>
      </c>
      <c r="AE1664" s="27" t="n">
        <v>0</v>
      </c>
      <c r="AF1664" s="27" t="n">
        <v>0</v>
      </c>
      <c r="AG1664" s="28" t="n">
        <f aca="false">AD1664+AE1664+AF1664</f>
        <v>0</v>
      </c>
      <c r="AH1664" s="12" t="str">
        <f aca="false">IF(AG1664&gt;0,AD1664/AG1664,"")</f>
        <v/>
      </c>
      <c r="AI1664" s="27" t="n">
        <v>0</v>
      </c>
      <c r="AJ1664" s="27" t="n">
        <v>0</v>
      </c>
      <c r="AK1664" s="27" t="n">
        <v>0</v>
      </c>
      <c r="AL1664" s="22" t="str">
        <f aca="false">IF(OR(AJ1664&gt;0,AK1664&gt;0),"Sí","No")</f>
        <v>No</v>
      </c>
      <c r="AM1664" s="6"/>
      <c r="AN1664" s="6"/>
      <c r="AO1664" s="12" t="n">
        <f aca="false">IF(M1664&gt;0,K1664/M1664,"")</f>
        <v>1</v>
      </c>
      <c r="AP1664" s="22" t="str">
        <f aca="false">IF(M1664&gt;=Resumen!$B$5,"Alto","Bajo")</f>
        <v>Bajo</v>
      </c>
      <c r="AQ1664" s="22" t="str">
        <f aca="false">IF(AO1664&gt;=Resumen!$B$28,"Alto","Bajo")</f>
        <v>Alto</v>
      </c>
      <c r="AR1664" s="22" t="str">
        <f aca="false">AP1664&amp;" Potencial / "&amp;AQ1664&amp;" Share"</f>
        <v>Bajo Potencial / Alto Share</v>
      </c>
      <c r="AS1664" s="22" t="str">
        <f aca="false">IF(Q1664="Sí",IF(AO1664&gt;=Resumen!$B$29,"Alto","Bajo"),"")</f>
        <v/>
      </c>
      <c r="AT1664" s="22" t="str">
        <f aca="false">IF(AS1664&lt;&gt;"",AP1664&amp;" Potencial / "&amp;AS1664&amp;" Share","")</f>
        <v/>
      </c>
      <c r="AU1664" s="22" t="str">
        <f aca="false">IF(AH1664="","Sin dato",IF(AH1664-AO1664&gt;Resumen!$B$6,"Sobre-exhibido",IF(AO1664-AH1664&gt;Resumen!$B$6,"Sub-exhibido","En línea")))</f>
        <v>Sin dato</v>
      </c>
      <c r="AV1664" s="22" t="str">
        <f aca="false">IF(AT1664="","",IF(AT1664="Alto Potencial / Bajo Share",1,IF(AT1664="Alto Potencial / Alto Share",2,IF(AT1664="Bajo Potencial / Alto Share",3,4))))</f>
        <v/>
      </c>
      <c r="AW1664" s="22" t="str">
        <f aca="false">IF(Q1664="No","Sin competencia directa",IF(AV1664=1,"1 - Foco Conquista (Alto Pot / Bajo Share)",IF(AV1664=2,"2 - Foco Defensa (Alto Pot / Alto Share)",IF(AV1664=3,"3 - Monitoreo (Bajo Pot / Alto Share)","4 - Baja Prioridad (Bajo Pot / Bajo Share)"))))</f>
        <v>Sin competencia directa</v>
      </c>
      <c r="AX1664" s="12" t="str">
        <f aca="false">IF(OR(IFERROR(AND(W1664&lt;&gt;"",Y1664&lt;&gt;"",Y1664-W1664&gt;Resumen!$B$8),FALSE()),IFERROR(AND(X1664&lt;&gt;"",Y1664&lt;&gt;"",Y1664-X1664&gt;Resumen!$B$8),FALSE())),MAX(IF(IFERROR(AND(W1664&lt;&gt;"",Y1664&lt;&gt;"",Y1664-W1664&gt;Resumen!$B$8),FALSE()),Y1664-W1664,0),IF(IFERROR(AND(X1664&lt;&gt;"",Y1664&lt;&gt;"",Y1664-X1664&gt;Resumen!$B$8),FALSE()),Y1664-X1664,0)),"")</f>
        <v/>
      </c>
      <c r="AY1664" s="22" t="str">
        <f aca="false">IF(OR(IFERROR(AND(W1664&lt;&gt;"",Y1664&lt;&gt;"",Y1664-W1664&gt;Resumen!$B$8),FALSE()),IFERROR(AND(X1664&lt;&gt;"",Y1664&lt;&gt;"",Y1664-X1664&gt;Resumen!$B$8),FALSE())),TRIM("Lays tiene mayor markup que "&amp;IF(IFERROR(AND(W1664&lt;&gt;"",Y1664&lt;&gt;"",Y1664-W1664&gt;Resumen!$B$8),FALSE()),"Quento ","")&amp;IF(IFERROR(AND(X1664&lt;&gt;"",Y1664&lt;&gt;"",Y1664-X1664&gt;Resumen!$B$8),FALSE()),"Julicroc ","")&amp;"en este PDV"),"")</f>
        <v/>
      </c>
      <c r="AZ1664" s="22" t="str">
        <f aca="false">IF(COUNTIF('Plan Pehuamar - Lista'!$A$2:$A$167,A1664)&gt;0,"Sí","No")</f>
        <v>No</v>
      </c>
      <c r="BA1664" s="22" t="str">
        <f aca="false">IF(COUNTIF('Plan Combo 9+1'!$A$2:$A$226,A1664)&gt;0,"Sí","No")</f>
        <v>No</v>
      </c>
      <c r="BB1664" s="22" t="str">
        <f aca="false">IF(AH1664="","No",IF(BA1664="Sí",IF((AO1664-AH1664)&gt;Resumen!$B$6,"Sí","No"),IF((AO1664-AH1664)&gt;=Resumen!$B$132,"Sí","No")))</f>
        <v>No</v>
      </c>
      <c r="BC1664" s="22" t="str">
        <f aca="false">IF(AND(N1664="Sí",AL1664="Sí",AI1664=0),"Sí","No")</f>
        <v>No</v>
      </c>
      <c r="BD1664" s="22" t="str">
        <f aca="false">IF(COUNTIF('Plan 9+1 (con Pehuamar)'!$A$2:$A$227,A1664)&gt;0,"Sí","No")</f>
        <v>No</v>
      </c>
    </row>
    <row r="1665" customFormat="false" ht="15" hidden="false" customHeight="true" outlineLevel="0" collapsed="false">
      <c r="A1665" s="6" t="n">
        <v>200085</v>
      </c>
      <c r="B1665" s="6" t="n">
        <v>11</v>
      </c>
      <c r="C1665" s="6" t="n">
        <v>1104</v>
      </c>
      <c r="D1665" s="6" t="s">
        <v>359</v>
      </c>
      <c r="E1665" s="6" t="s">
        <v>1832</v>
      </c>
      <c r="F1665" s="6" t="s">
        <v>196</v>
      </c>
      <c r="G1665" s="6" t="s">
        <v>130</v>
      </c>
      <c r="H1665" s="6" t="s">
        <v>1715</v>
      </c>
      <c r="I1665" s="27" t="n">
        <v>0</v>
      </c>
      <c r="J1665" s="27" t="n">
        <v>0</v>
      </c>
      <c r="K1665" s="27" t="n">
        <v>0.2</v>
      </c>
      <c r="L1665" s="28" t="n">
        <f aca="false">I1665+J1665</f>
        <v>0</v>
      </c>
      <c r="M1665" s="28" t="n">
        <f aca="false">L1665+K1665</f>
        <v>0.2</v>
      </c>
      <c r="N1665" s="22" t="str">
        <f aca="false">IF(I1665&gt;0,"Sí","No")</f>
        <v>No</v>
      </c>
      <c r="O1665" s="22" t="str">
        <f aca="false">IF(J1665&gt;0,"Sí","No")</f>
        <v>No</v>
      </c>
      <c r="P1665" s="22" t="str">
        <f aca="false">IF(K1665&gt;0,"Sí","No")</f>
        <v>Sí</v>
      </c>
      <c r="Q1665" s="22" t="str">
        <f aca="false">IF(OR(I1665&gt;0,J1665&gt;0),"Sí","No")</f>
        <v>No</v>
      </c>
      <c r="R1665" s="27"/>
      <c r="S1665" s="27"/>
      <c r="T1665" s="27"/>
      <c r="U1665" s="27"/>
      <c r="V1665" s="27"/>
      <c r="W1665" s="12" t="str">
        <f aca="false">IF(AND(I1665&gt;0,R1665&gt;0),(S1665-R1665)/R1665,"")</f>
        <v/>
      </c>
      <c r="X1665" s="12" t="str">
        <f aca="false">IF(AND(J1665&gt;0,T1665&gt;0),(U1665-T1665)/T1665,"")</f>
        <v/>
      </c>
      <c r="Y1665" s="12" t="str">
        <f aca="false">IF(AND(K1665&gt;0,V1665&gt;0),(V1665-Resumen!$B$7)/Resumen!$B$7,"")</f>
        <v/>
      </c>
      <c r="Z1665" s="28" t="str">
        <f aca="false">IF(AND(K1665&gt;0,I1665&gt;0,V1665&gt;0,S1665&gt;0),V1665-S1665,"")</f>
        <v/>
      </c>
      <c r="AA1665" s="12" t="str">
        <f aca="false">IF(Z1665&lt;&gt;"",Z1665/S1665,"")</f>
        <v/>
      </c>
      <c r="AB1665" s="28" t="str">
        <f aca="false">IF(AND(K1665&gt;0,J1665&gt;0,V1665&gt;0,U1665&gt;0),V1665-U1665,"")</f>
        <v/>
      </c>
      <c r="AC1665" s="12" t="str">
        <f aca="false">IF(AB1665&lt;&gt;"",AB1665/U1665,"")</f>
        <v/>
      </c>
      <c r="AD1665" s="27" t="n">
        <v>0</v>
      </c>
      <c r="AE1665" s="27" t="n">
        <v>0</v>
      </c>
      <c r="AF1665" s="27" t="n">
        <v>0</v>
      </c>
      <c r="AG1665" s="28" t="n">
        <f aca="false">AD1665+AE1665+AF1665</f>
        <v>0</v>
      </c>
      <c r="AH1665" s="12" t="str">
        <f aca="false">IF(AG1665&gt;0,AD1665/AG1665,"")</f>
        <v/>
      </c>
      <c r="AI1665" s="27" t="n">
        <v>0</v>
      </c>
      <c r="AJ1665" s="27" t="n">
        <v>0</v>
      </c>
      <c r="AK1665" s="27" t="n">
        <v>0</v>
      </c>
      <c r="AL1665" s="22" t="str">
        <f aca="false">IF(OR(AJ1665&gt;0,AK1665&gt;0),"Sí","No")</f>
        <v>No</v>
      </c>
      <c r="AM1665" s="6"/>
      <c r="AN1665" s="6"/>
      <c r="AO1665" s="12" t="n">
        <f aca="false">IF(M1665&gt;0,K1665/M1665,"")</f>
        <v>1</v>
      </c>
      <c r="AP1665" s="22" t="str">
        <f aca="false">IF(M1665&gt;=Resumen!$B$5,"Alto","Bajo")</f>
        <v>Bajo</v>
      </c>
      <c r="AQ1665" s="22" t="str">
        <f aca="false">IF(AO1665&gt;=Resumen!$B$28,"Alto","Bajo")</f>
        <v>Alto</v>
      </c>
      <c r="AR1665" s="22" t="str">
        <f aca="false">AP1665&amp;" Potencial / "&amp;AQ1665&amp;" Share"</f>
        <v>Bajo Potencial / Alto Share</v>
      </c>
      <c r="AS1665" s="22" t="str">
        <f aca="false">IF(Q1665="Sí",IF(AO1665&gt;=Resumen!$B$29,"Alto","Bajo"),"")</f>
        <v/>
      </c>
      <c r="AT1665" s="22" t="str">
        <f aca="false">IF(AS1665&lt;&gt;"",AP1665&amp;" Potencial / "&amp;AS1665&amp;" Share","")</f>
        <v/>
      </c>
      <c r="AU1665" s="22" t="str">
        <f aca="false">IF(AH1665="","Sin dato",IF(AH1665-AO1665&gt;Resumen!$B$6,"Sobre-exhibido",IF(AO1665-AH1665&gt;Resumen!$B$6,"Sub-exhibido","En línea")))</f>
        <v>Sin dato</v>
      </c>
      <c r="AV1665" s="22" t="str">
        <f aca="false">IF(AT1665="","",IF(AT1665="Alto Potencial / Bajo Share",1,IF(AT1665="Alto Potencial / Alto Share",2,IF(AT1665="Bajo Potencial / Alto Share",3,4))))</f>
        <v/>
      </c>
      <c r="AW1665" s="22" t="str">
        <f aca="false">IF(Q1665="No","Sin competencia directa",IF(AV1665=1,"1 - Foco Conquista (Alto Pot / Bajo Share)",IF(AV1665=2,"2 - Foco Defensa (Alto Pot / Alto Share)",IF(AV1665=3,"3 - Monitoreo (Bajo Pot / Alto Share)","4 - Baja Prioridad (Bajo Pot / Bajo Share)"))))</f>
        <v>Sin competencia directa</v>
      </c>
      <c r="AX1665" s="12" t="str">
        <f aca="false">IF(OR(IFERROR(AND(W1665&lt;&gt;"",Y1665&lt;&gt;"",Y1665-W1665&gt;Resumen!$B$8),FALSE()),IFERROR(AND(X1665&lt;&gt;"",Y1665&lt;&gt;"",Y1665-X1665&gt;Resumen!$B$8),FALSE())),MAX(IF(IFERROR(AND(W1665&lt;&gt;"",Y1665&lt;&gt;"",Y1665-W1665&gt;Resumen!$B$8),FALSE()),Y1665-W1665,0),IF(IFERROR(AND(X1665&lt;&gt;"",Y1665&lt;&gt;"",Y1665-X1665&gt;Resumen!$B$8),FALSE()),Y1665-X1665,0)),"")</f>
        <v/>
      </c>
      <c r="AY1665" s="22" t="str">
        <f aca="false">IF(OR(IFERROR(AND(W1665&lt;&gt;"",Y1665&lt;&gt;"",Y1665-W1665&gt;Resumen!$B$8),FALSE()),IFERROR(AND(X1665&lt;&gt;"",Y1665&lt;&gt;"",Y1665-X1665&gt;Resumen!$B$8),FALSE())),TRIM("Lays tiene mayor markup que "&amp;IF(IFERROR(AND(W1665&lt;&gt;"",Y1665&lt;&gt;"",Y1665-W1665&gt;Resumen!$B$8),FALSE()),"Quento ","")&amp;IF(IFERROR(AND(X1665&lt;&gt;"",Y1665&lt;&gt;"",Y1665-X1665&gt;Resumen!$B$8),FALSE()),"Julicroc ","")&amp;"en este PDV"),"")</f>
        <v/>
      </c>
      <c r="AZ1665" s="22" t="str">
        <f aca="false">IF(COUNTIF('Plan Pehuamar - Lista'!$A$2:$A$167,A1665)&gt;0,"Sí","No")</f>
        <v>No</v>
      </c>
      <c r="BA1665" s="22" t="str">
        <f aca="false">IF(COUNTIF('Plan Combo 9+1'!$A$2:$A$226,A1665)&gt;0,"Sí","No")</f>
        <v>No</v>
      </c>
      <c r="BB1665" s="22" t="str">
        <f aca="false">IF(AH1665="","No",IF(BA1665="Sí",IF((AO1665-AH1665)&gt;Resumen!$B$6,"Sí","No"),IF((AO1665-AH1665)&gt;=Resumen!$B$132,"Sí","No")))</f>
        <v>No</v>
      </c>
      <c r="BC1665" s="22" t="str">
        <f aca="false">IF(AND(N1665="Sí",AL1665="Sí",AI1665=0),"Sí","No")</f>
        <v>No</v>
      </c>
      <c r="BD1665" s="22" t="str">
        <f aca="false">IF(COUNTIF('Plan 9+1 (con Pehuamar)'!$A$2:$A$227,A1665)&gt;0,"Sí","No")</f>
        <v>No</v>
      </c>
    </row>
    <row r="1666" customFormat="false" ht="15" hidden="false" customHeight="true" outlineLevel="0" collapsed="false">
      <c r="A1666" s="6" t="n">
        <v>200115</v>
      </c>
      <c r="B1666" s="6" t="n">
        <v>11</v>
      </c>
      <c r="C1666" s="6" t="n">
        <v>1104</v>
      </c>
      <c r="D1666" s="6" t="s">
        <v>359</v>
      </c>
      <c r="E1666" s="6" t="s">
        <v>1833</v>
      </c>
      <c r="F1666" s="6" t="s">
        <v>196</v>
      </c>
      <c r="G1666" s="6" t="s">
        <v>130</v>
      </c>
      <c r="H1666" s="6" t="s">
        <v>1715</v>
      </c>
      <c r="I1666" s="27" t="n">
        <v>10</v>
      </c>
      <c r="J1666" s="27" t="n">
        <v>12</v>
      </c>
      <c r="K1666" s="27" t="n">
        <v>6</v>
      </c>
      <c r="L1666" s="28" t="n">
        <f aca="false">I1666+J1666</f>
        <v>22</v>
      </c>
      <c r="M1666" s="28" t="n">
        <f aca="false">L1666+K1666</f>
        <v>28</v>
      </c>
      <c r="N1666" s="22" t="str">
        <f aca="false">IF(I1666&gt;0,"Sí","No")</f>
        <v>Sí</v>
      </c>
      <c r="O1666" s="22" t="str">
        <f aca="false">IF(J1666&gt;0,"Sí","No")</f>
        <v>Sí</v>
      </c>
      <c r="P1666" s="22" t="str">
        <f aca="false">IF(K1666&gt;0,"Sí","No")</f>
        <v>Sí</v>
      </c>
      <c r="Q1666" s="22" t="str">
        <f aca="false">IF(OR(I1666&gt;0,J1666&gt;0),"Sí","No")</f>
        <v>Sí</v>
      </c>
      <c r="R1666" s="27" t="n">
        <v>2250</v>
      </c>
      <c r="S1666" s="27" t="n">
        <v>3100</v>
      </c>
      <c r="T1666" s="27" t="n">
        <v>1085</v>
      </c>
      <c r="U1666" s="27" t="n">
        <v>2100</v>
      </c>
      <c r="V1666" s="27" t="n">
        <v>3600</v>
      </c>
      <c r="W1666" s="12" t="n">
        <f aca="false">IF(AND(I1666&gt;0,R1666&gt;0),(S1666-R1666)/R1666,"")</f>
        <v>0.377777777777778</v>
      </c>
      <c r="X1666" s="12" t="n">
        <f aca="false">IF(AND(J1666&gt;0,T1666&gt;0),(U1666-T1666)/T1666,"")</f>
        <v>0.935483870967742</v>
      </c>
      <c r="Y1666" s="12" t="n">
        <f aca="false">IF(AND(K1666&gt;0,V1666&gt;0),(V1666-Resumen!$B$7)/Resumen!$B$7,"")</f>
        <v>0.44</v>
      </c>
      <c r="Z1666" s="28" t="n">
        <f aca="false">IF(AND(K1666&gt;0,I1666&gt;0,V1666&gt;0,S1666&gt;0),V1666-S1666,"")</f>
        <v>500</v>
      </c>
      <c r="AA1666" s="12" t="n">
        <f aca="false">IF(Z1666&lt;&gt;"",Z1666/S1666,"")</f>
        <v>0.161290322580645</v>
      </c>
      <c r="AB1666" s="28" t="n">
        <f aca="false">IF(AND(K1666&gt;0,J1666&gt;0,V1666&gt;0,U1666&gt;0),V1666-U1666,"")</f>
        <v>1500</v>
      </c>
      <c r="AC1666" s="12" t="n">
        <f aca="false">IF(AB1666&lt;&gt;"",AB1666/U1666,"")</f>
        <v>0.714285714285714</v>
      </c>
      <c r="AD1666" s="27" t="n">
        <v>3</v>
      </c>
      <c r="AE1666" s="27" t="n">
        <v>5</v>
      </c>
      <c r="AF1666" s="27" t="n">
        <v>6</v>
      </c>
      <c r="AG1666" s="28" t="n">
        <f aca="false">AD1666+AE1666+AF1666</f>
        <v>14</v>
      </c>
      <c r="AH1666" s="12" t="n">
        <f aca="false">IF(AG1666&gt;0,AD1666/AG1666,"")</f>
        <v>0.214285714285714</v>
      </c>
      <c r="AI1666" s="27" t="n">
        <v>1</v>
      </c>
      <c r="AJ1666" s="27" t="n">
        <v>0</v>
      </c>
      <c r="AK1666" s="27" t="n">
        <v>1</v>
      </c>
      <c r="AL1666" s="22" t="str">
        <f aca="false">IF(OR(AJ1666&gt;0,AK1666&gt;0),"Sí","No")</f>
        <v>Sí</v>
      </c>
      <c r="AM1666" s="6" t="s">
        <v>198</v>
      </c>
      <c r="AN1666" s="6" t="s">
        <v>198</v>
      </c>
      <c r="AO1666" s="12" t="n">
        <f aca="false">IF(M1666&gt;0,K1666/M1666,"")</f>
        <v>0.214285714285714</v>
      </c>
      <c r="AP1666" s="22" t="str">
        <f aca="false">IF(M1666&gt;=Resumen!$B$5,"Alto","Bajo")</f>
        <v>Bajo</v>
      </c>
      <c r="AQ1666" s="22" t="str">
        <f aca="false">IF(AO1666&gt;=Resumen!$B$28,"Alto","Bajo")</f>
        <v>Bajo</v>
      </c>
      <c r="AR1666" s="22" t="str">
        <f aca="false">AP1666&amp;" Potencial / "&amp;AQ1666&amp;" Share"</f>
        <v>Bajo Potencial / Bajo Share</v>
      </c>
      <c r="AS1666" s="22" t="str">
        <f aca="false">IF(Q1666="Sí",IF(AO1666&gt;=Resumen!$B$29,"Alto","Bajo"),"")</f>
        <v>Bajo</v>
      </c>
      <c r="AT1666" s="22" t="str">
        <f aca="false">IF(AS1666&lt;&gt;"",AP1666&amp;" Potencial / "&amp;AS1666&amp;" Share","")</f>
        <v>Bajo Potencial / Bajo Share</v>
      </c>
      <c r="AU1666" s="22" t="str">
        <f aca="false">IF(AH1666="","Sin dato",IF(AH1666-AO1666&gt;Resumen!$B$6,"Sobre-exhibido",IF(AO1666-AH1666&gt;Resumen!$B$6,"Sub-exhibido","En línea")))</f>
        <v>En línea</v>
      </c>
      <c r="AV1666" s="22" t="n">
        <f aca="false">IF(AT1666="","",IF(AT1666="Alto Potencial / Bajo Share",1,IF(AT1666="Alto Potencial / Alto Share",2,IF(AT1666="Bajo Potencial / Alto Share",3,4))))</f>
        <v>4</v>
      </c>
      <c r="AW1666" s="22" t="str">
        <f aca="false">IF(Q1666="No","Sin competencia directa",IF(AV1666=1,"1 - Foco Conquista (Alto Pot / Bajo Share)",IF(AV1666=2,"2 - Foco Defensa (Alto Pot / Alto Share)",IF(AV1666=3,"3 - Monitoreo (Bajo Pot / Alto Share)","4 - Baja Prioridad (Bajo Pot / Bajo Share)"))))</f>
        <v>4 - Baja Prioridad (Bajo Pot / Bajo Share)</v>
      </c>
      <c r="AX1666" s="12" t="n">
        <f aca="false">IF(OR(IFERROR(AND(W1666&lt;&gt;"",Y1666&lt;&gt;"",Y1666-W1666&gt;Resumen!$B$8),FALSE()),IFERROR(AND(X1666&lt;&gt;"",Y1666&lt;&gt;"",Y1666-X1666&gt;Resumen!$B$8),FALSE())),MAX(IF(IFERROR(AND(W1666&lt;&gt;"",Y1666&lt;&gt;"",Y1666-W1666&gt;Resumen!$B$8),FALSE()),Y1666-W1666,0),IF(IFERROR(AND(X1666&lt;&gt;"",Y1666&lt;&gt;"",Y1666-X1666&gt;Resumen!$B$8),FALSE()),Y1666-X1666,0)),"")</f>
        <v>0.0622222222222222</v>
      </c>
      <c r="AY1666" s="22" t="str">
        <f aca="false">IF(OR(IFERROR(AND(W1666&lt;&gt;"",Y1666&lt;&gt;"",Y1666-W1666&gt;Resumen!$B$8),FALSE()),IFERROR(AND(X1666&lt;&gt;"",Y1666&lt;&gt;"",Y1666-X1666&gt;Resumen!$B$8),FALSE())),TRIM("Lays tiene mayor markup que "&amp;IF(IFERROR(AND(W1666&lt;&gt;"",Y1666&lt;&gt;"",Y1666-W1666&gt;Resumen!$B$8),FALSE()),"Quento ","")&amp;IF(IFERROR(AND(X1666&lt;&gt;"",Y1666&lt;&gt;"",Y1666-X1666&gt;Resumen!$B$8),FALSE()),"Julicroc ","")&amp;"en este PDV"),"")</f>
        <v>Lays tiene mayor markup que Quento en este PDV</v>
      </c>
      <c r="AZ1666" s="22" t="str">
        <f aca="false">IF(COUNTIF('Plan Pehuamar - Lista'!$A$2:$A$167,A1666)&gt;0,"Sí","No")</f>
        <v>No</v>
      </c>
      <c r="BA1666" s="22" t="str">
        <f aca="false">IF(COUNTIF('Plan Combo 9+1'!$A$2:$A$226,A1666)&gt;0,"Sí","No")</f>
        <v>No</v>
      </c>
      <c r="BB1666" s="22" t="str">
        <f aca="false">IF(AH1666="","No",IF(BA1666="Sí",IF((AO1666-AH1666)&gt;Resumen!$B$6,"Sí","No"),IF((AO1666-AH1666)&gt;=Resumen!$B$132,"Sí","No")))</f>
        <v>No</v>
      </c>
      <c r="BC1666" s="22" t="str">
        <f aca="false">IF(AND(N1666="Sí",AL1666="Sí",AI1666=0),"Sí","No")</f>
        <v>No</v>
      </c>
      <c r="BD1666" s="22" t="str">
        <f aca="false">IF(COUNTIF('Plan 9+1 (con Pehuamar)'!$A$2:$A$227,A1666)&gt;0,"Sí","No")</f>
        <v>No</v>
      </c>
    </row>
    <row r="1667" customFormat="false" ht="15" hidden="false" customHeight="true" outlineLevel="0" collapsed="false">
      <c r="A1667" s="6" t="n">
        <v>200278</v>
      </c>
      <c r="B1667" s="6" t="n">
        <v>11</v>
      </c>
      <c r="C1667" s="6" t="n">
        <v>1104</v>
      </c>
      <c r="D1667" s="6" t="s">
        <v>359</v>
      </c>
      <c r="E1667" s="6" t="s">
        <v>1834</v>
      </c>
      <c r="F1667" s="6" t="s">
        <v>196</v>
      </c>
      <c r="G1667" s="6" t="s">
        <v>130</v>
      </c>
      <c r="H1667" s="6" t="s">
        <v>1715</v>
      </c>
      <c r="I1667" s="27" t="n">
        <v>20</v>
      </c>
      <c r="J1667" s="27" t="n">
        <v>36</v>
      </c>
      <c r="K1667" s="27" t="n">
        <v>36</v>
      </c>
      <c r="L1667" s="28" t="n">
        <f aca="false">I1667+J1667</f>
        <v>56</v>
      </c>
      <c r="M1667" s="28" t="n">
        <f aca="false">L1667+K1667</f>
        <v>92</v>
      </c>
      <c r="N1667" s="22" t="str">
        <f aca="false">IF(I1667&gt;0,"Sí","No")</f>
        <v>Sí</v>
      </c>
      <c r="O1667" s="22" t="str">
        <f aca="false">IF(J1667&gt;0,"Sí","No")</f>
        <v>Sí</v>
      </c>
      <c r="P1667" s="22" t="str">
        <f aca="false">IF(K1667&gt;0,"Sí","No")</f>
        <v>Sí</v>
      </c>
      <c r="Q1667" s="22" t="str">
        <f aca="false">IF(OR(I1667&gt;0,J1667&gt;0),"Sí","No")</f>
        <v>Sí</v>
      </c>
      <c r="R1667" s="27" t="n">
        <v>2250</v>
      </c>
      <c r="S1667" s="27" t="n">
        <v>3000</v>
      </c>
      <c r="T1667" s="27" t="n">
        <v>1085</v>
      </c>
      <c r="U1667" s="27" t="n">
        <v>2000</v>
      </c>
      <c r="V1667" s="27" t="n">
        <v>3500</v>
      </c>
      <c r="W1667" s="12" t="n">
        <f aca="false">IF(AND(I1667&gt;0,R1667&gt;0),(S1667-R1667)/R1667,"")</f>
        <v>0.333333333333333</v>
      </c>
      <c r="X1667" s="12" t="n">
        <f aca="false">IF(AND(J1667&gt;0,T1667&gt;0),(U1667-T1667)/T1667,"")</f>
        <v>0.84331797235023</v>
      </c>
      <c r="Y1667" s="12" t="n">
        <f aca="false">IF(AND(K1667&gt;0,V1667&gt;0),(V1667-Resumen!$B$7)/Resumen!$B$7,"")</f>
        <v>0.4</v>
      </c>
      <c r="Z1667" s="28" t="n">
        <f aca="false">IF(AND(K1667&gt;0,I1667&gt;0,V1667&gt;0,S1667&gt;0),V1667-S1667,"")</f>
        <v>500</v>
      </c>
      <c r="AA1667" s="12" t="n">
        <f aca="false">IF(Z1667&lt;&gt;"",Z1667/S1667,"")</f>
        <v>0.166666666666667</v>
      </c>
      <c r="AB1667" s="28" t="n">
        <f aca="false">IF(AND(K1667&gt;0,J1667&gt;0,V1667&gt;0,U1667&gt;0),V1667-U1667,"")</f>
        <v>1500</v>
      </c>
      <c r="AC1667" s="12" t="n">
        <f aca="false">IF(AB1667&lt;&gt;"",AB1667/U1667,"")</f>
        <v>0.75</v>
      </c>
      <c r="AD1667" s="27" t="n">
        <v>7</v>
      </c>
      <c r="AE1667" s="27" t="n">
        <v>4</v>
      </c>
      <c r="AF1667" s="27" t="n">
        <v>6</v>
      </c>
      <c r="AG1667" s="28" t="n">
        <f aca="false">AD1667+AE1667+AF1667</f>
        <v>17</v>
      </c>
      <c r="AH1667" s="12" t="n">
        <f aca="false">IF(AG1667&gt;0,AD1667/AG1667,"")</f>
        <v>0.411764705882353</v>
      </c>
      <c r="AI1667" s="27" t="n">
        <v>1</v>
      </c>
      <c r="AJ1667" s="27" t="n">
        <v>1</v>
      </c>
      <c r="AK1667" s="27" t="n">
        <v>0</v>
      </c>
      <c r="AL1667" s="22" t="str">
        <f aca="false">IF(OR(AJ1667&gt;0,AK1667&gt;0),"Sí","No")</f>
        <v>Sí</v>
      </c>
      <c r="AM1667" s="6" t="s">
        <v>198</v>
      </c>
      <c r="AN1667" s="6" t="s">
        <v>198</v>
      </c>
      <c r="AO1667" s="12" t="n">
        <f aca="false">IF(M1667&gt;0,K1667/M1667,"")</f>
        <v>0.391304347826087</v>
      </c>
      <c r="AP1667" s="22" t="str">
        <f aca="false">IF(M1667&gt;=Resumen!$B$5,"Alto","Bajo")</f>
        <v>Alto</v>
      </c>
      <c r="AQ1667" s="22" t="str">
        <f aca="false">IF(AO1667&gt;=Resumen!$B$28,"Alto","Bajo")</f>
        <v>Alto</v>
      </c>
      <c r="AR1667" s="22" t="str">
        <f aca="false">AP1667&amp;" Potencial / "&amp;AQ1667&amp;" Share"</f>
        <v>Alto Potencial / Alto Share</v>
      </c>
      <c r="AS1667" s="22" t="str">
        <f aca="false">IF(Q1667="Sí",IF(AO1667&gt;=Resumen!$B$29,"Alto","Bajo"),"")</f>
        <v>Bajo</v>
      </c>
      <c r="AT1667" s="22" t="str">
        <f aca="false">IF(AS1667&lt;&gt;"",AP1667&amp;" Potencial / "&amp;AS1667&amp;" Share","")</f>
        <v>Alto Potencial / Bajo Share</v>
      </c>
      <c r="AU1667" s="22" t="str">
        <f aca="false">IF(AH1667="","Sin dato",IF(AH1667-AO1667&gt;Resumen!$B$6,"Sobre-exhibido",IF(AO1667-AH1667&gt;Resumen!$B$6,"Sub-exhibido","En línea")))</f>
        <v>En línea</v>
      </c>
      <c r="AV1667" s="22" t="n">
        <f aca="false">IF(AT1667="","",IF(AT1667="Alto Potencial / Bajo Share",1,IF(AT1667="Alto Potencial / Alto Share",2,IF(AT1667="Bajo Potencial / Alto Share",3,4))))</f>
        <v>1</v>
      </c>
      <c r="AW1667" s="22" t="str">
        <f aca="false">IF(Q1667="No","Sin competencia directa",IF(AV1667=1,"1 - Foco Conquista (Alto Pot / Bajo Share)",IF(AV1667=2,"2 - Foco Defensa (Alto Pot / Alto Share)",IF(AV1667=3,"3 - Monitoreo (Bajo Pot / Alto Share)","4 - Baja Prioridad (Bajo Pot / Bajo Share)"))))</f>
        <v>1 - Foco Conquista (Alto Pot / Bajo Share)</v>
      </c>
      <c r="AX1667" s="12" t="n">
        <f aca="false">IF(OR(IFERROR(AND(W1667&lt;&gt;"",Y1667&lt;&gt;"",Y1667-W1667&gt;Resumen!$B$8),FALSE()),IFERROR(AND(X1667&lt;&gt;"",Y1667&lt;&gt;"",Y1667-X1667&gt;Resumen!$B$8),FALSE())),MAX(IF(IFERROR(AND(W1667&lt;&gt;"",Y1667&lt;&gt;"",Y1667-W1667&gt;Resumen!$B$8),FALSE()),Y1667-W1667,0),IF(IFERROR(AND(X1667&lt;&gt;"",Y1667&lt;&gt;"",Y1667-X1667&gt;Resumen!$B$8),FALSE()),Y1667-X1667,0)),"")</f>
        <v>0.0666666666666667</v>
      </c>
      <c r="AY1667" s="22" t="str">
        <f aca="false">IF(OR(IFERROR(AND(W1667&lt;&gt;"",Y1667&lt;&gt;"",Y1667-W1667&gt;Resumen!$B$8),FALSE()),IFERROR(AND(X1667&lt;&gt;"",Y1667&lt;&gt;"",Y1667-X1667&gt;Resumen!$B$8),FALSE())),TRIM("Lays tiene mayor markup que "&amp;IF(IFERROR(AND(W1667&lt;&gt;"",Y1667&lt;&gt;"",Y1667-W1667&gt;Resumen!$B$8),FALSE()),"Quento ","")&amp;IF(IFERROR(AND(X1667&lt;&gt;"",Y1667&lt;&gt;"",Y1667-X1667&gt;Resumen!$B$8),FALSE()),"Julicroc ","")&amp;"en este PDV"),"")</f>
        <v>Lays tiene mayor markup que Quento en este PDV</v>
      </c>
      <c r="AZ1667" s="22" t="str">
        <f aca="false">IF(COUNTIF('Plan Pehuamar - Lista'!$A$2:$A$167,A1667)&gt;0,"Sí","No")</f>
        <v>Sí</v>
      </c>
      <c r="BA1667" s="22" t="str">
        <f aca="false">IF(COUNTIF('Plan Combo 9+1'!$A$2:$A$226,A1667)&gt;0,"Sí","No")</f>
        <v>No</v>
      </c>
      <c r="BB1667" s="22" t="str">
        <f aca="false">IF(AH1667="","No",IF(BA1667="Sí",IF((AO1667-AH1667)&gt;Resumen!$B$6,"Sí","No"),IF((AO1667-AH1667)&gt;=Resumen!$B$132,"Sí","No")))</f>
        <v>No</v>
      </c>
      <c r="BC1667" s="22" t="str">
        <f aca="false">IF(AND(N1667="Sí",AL1667="Sí",AI1667=0),"Sí","No")</f>
        <v>No</v>
      </c>
      <c r="BD1667" s="22" t="str">
        <f aca="false">IF(COUNTIF('Plan 9+1 (con Pehuamar)'!$A$2:$A$227,A1667)&gt;0,"Sí","No")</f>
        <v>No</v>
      </c>
    </row>
    <row r="1668" customFormat="false" ht="15" hidden="false" customHeight="true" outlineLevel="0" collapsed="false">
      <c r="A1668" s="6" t="n">
        <v>200330</v>
      </c>
      <c r="B1668" s="6" t="n">
        <v>11</v>
      </c>
      <c r="C1668" s="6" t="n">
        <v>1104</v>
      </c>
      <c r="D1668" s="6" t="s">
        <v>359</v>
      </c>
      <c r="E1668" s="6" t="s">
        <v>1835</v>
      </c>
      <c r="F1668" s="6" t="s">
        <v>196</v>
      </c>
      <c r="G1668" s="6" t="s">
        <v>130</v>
      </c>
      <c r="H1668" s="6" t="s">
        <v>1715</v>
      </c>
      <c r="I1668" s="27" t="n">
        <v>10</v>
      </c>
      <c r="J1668" s="27" t="n">
        <v>9</v>
      </c>
      <c r="K1668" s="27" t="n">
        <v>6</v>
      </c>
      <c r="L1668" s="28" t="n">
        <f aca="false">I1668+J1668</f>
        <v>19</v>
      </c>
      <c r="M1668" s="28" t="n">
        <f aca="false">L1668+K1668</f>
        <v>25</v>
      </c>
      <c r="N1668" s="22" t="str">
        <f aca="false">IF(I1668&gt;0,"Sí","No")</f>
        <v>Sí</v>
      </c>
      <c r="O1668" s="22" t="str">
        <f aca="false">IF(J1668&gt;0,"Sí","No")</f>
        <v>Sí</v>
      </c>
      <c r="P1668" s="22" t="str">
        <f aca="false">IF(K1668&gt;0,"Sí","No")</f>
        <v>Sí</v>
      </c>
      <c r="Q1668" s="22" t="str">
        <f aca="false">IF(OR(I1668&gt;0,J1668&gt;0),"Sí","No")</f>
        <v>Sí</v>
      </c>
      <c r="R1668" s="27" t="n">
        <v>1750</v>
      </c>
      <c r="S1668" s="27" t="n">
        <v>2500</v>
      </c>
      <c r="T1668" s="27" t="n">
        <v>1185</v>
      </c>
      <c r="U1668" s="27" t="n">
        <v>2200</v>
      </c>
      <c r="V1668" s="27" t="n">
        <v>3600</v>
      </c>
      <c r="W1668" s="12" t="n">
        <f aca="false">IF(AND(I1668&gt;0,R1668&gt;0),(S1668-R1668)/R1668,"")</f>
        <v>0.428571428571429</v>
      </c>
      <c r="X1668" s="12" t="n">
        <f aca="false">IF(AND(J1668&gt;0,T1668&gt;0),(U1668-T1668)/T1668,"")</f>
        <v>0.856540084388186</v>
      </c>
      <c r="Y1668" s="12" t="n">
        <f aca="false">IF(AND(K1668&gt;0,V1668&gt;0),(V1668-Resumen!$B$7)/Resumen!$B$7,"")</f>
        <v>0.44</v>
      </c>
      <c r="Z1668" s="28" t="n">
        <f aca="false">IF(AND(K1668&gt;0,I1668&gt;0,V1668&gt;0,S1668&gt;0),V1668-S1668,"")</f>
        <v>1100</v>
      </c>
      <c r="AA1668" s="12" t="n">
        <f aca="false">IF(Z1668&lt;&gt;"",Z1668/S1668,"")</f>
        <v>0.44</v>
      </c>
      <c r="AB1668" s="28" t="n">
        <f aca="false">IF(AND(K1668&gt;0,J1668&gt;0,V1668&gt;0,U1668&gt;0),V1668-U1668,"")</f>
        <v>1400</v>
      </c>
      <c r="AC1668" s="12" t="n">
        <f aca="false">IF(AB1668&lt;&gt;"",AB1668/U1668,"")</f>
        <v>0.636363636363636</v>
      </c>
      <c r="AD1668" s="27" t="n">
        <v>3</v>
      </c>
      <c r="AE1668" s="27" t="n">
        <v>5</v>
      </c>
      <c r="AF1668" s="27" t="n">
        <v>3</v>
      </c>
      <c r="AG1668" s="28" t="n">
        <f aca="false">AD1668+AE1668+AF1668</f>
        <v>11</v>
      </c>
      <c r="AH1668" s="12" t="n">
        <f aca="false">IF(AG1668&gt;0,AD1668/AG1668,"")</f>
        <v>0.272727272727273</v>
      </c>
      <c r="AI1668" s="27" t="n">
        <v>1</v>
      </c>
      <c r="AJ1668" s="27" t="n">
        <v>0</v>
      </c>
      <c r="AK1668" s="27" t="n">
        <v>0</v>
      </c>
      <c r="AL1668" s="22" t="str">
        <f aca="false">IF(OR(AJ1668&gt;0,AK1668&gt;0),"Sí","No")</f>
        <v>No</v>
      </c>
      <c r="AM1668" s="6" t="s">
        <v>198</v>
      </c>
      <c r="AN1668" s="6" t="s">
        <v>198</v>
      </c>
      <c r="AO1668" s="12" t="n">
        <f aca="false">IF(M1668&gt;0,K1668/M1668,"")</f>
        <v>0.24</v>
      </c>
      <c r="AP1668" s="22" t="str">
        <f aca="false">IF(M1668&gt;=Resumen!$B$5,"Alto","Bajo")</f>
        <v>Bajo</v>
      </c>
      <c r="AQ1668" s="22" t="str">
        <f aca="false">IF(AO1668&gt;=Resumen!$B$28,"Alto","Bajo")</f>
        <v>Bajo</v>
      </c>
      <c r="AR1668" s="22" t="str">
        <f aca="false">AP1668&amp;" Potencial / "&amp;AQ1668&amp;" Share"</f>
        <v>Bajo Potencial / Bajo Share</v>
      </c>
      <c r="AS1668" s="22" t="str">
        <f aca="false">IF(Q1668="Sí",IF(AO1668&gt;=Resumen!$B$29,"Alto","Bajo"),"")</f>
        <v>Bajo</v>
      </c>
      <c r="AT1668" s="22" t="str">
        <f aca="false">IF(AS1668&lt;&gt;"",AP1668&amp;" Potencial / "&amp;AS1668&amp;" Share","")</f>
        <v>Bajo Potencial / Bajo Share</v>
      </c>
      <c r="AU1668" s="22" t="str">
        <f aca="false">IF(AH1668="","Sin dato",IF(AH1668-AO1668&gt;Resumen!$B$6,"Sobre-exhibido",IF(AO1668-AH1668&gt;Resumen!$B$6,"Sub-exhibido","En línea")))</f>
        <v>En línea</v>
      </c>
      <c r="AV1668" s="22" t="n">
        <f aca="false">IF(AT1668="","",IF(AT1668="Alto Potencial / Bajo Share",1,IF(AT1668="Alto Potencial / Alto Share",2,IF(AT1668="Bajo Potencial / Alto Share",3,4))))</f>
        <v>4</v>
      </c>
      <c r="AW1668" s="22" t="str">
        <f aca="false">IF(Q1668="No","Sin competencia directa",IF(AV1668=1,"1 - Foco Conquista (Alto Pot / Bajo Share)",IF(AV1668=2,"2 - Foco Defensa (Alto Pot / Alto Share)",IF(AV1668=3,"3 - Monitoreo (Bajo Pot / Alto Share)","4 - Baja Prioridad (Bajo Pot / Bajo Share)"))))</f>
        <v>4 - Baja Prioridad (Bajo Pot / Bajo Share)</v>
      </c>
      <c r="AX1668" s="12" t="str">
        <f aca="false">IF(OR(IFERROR(AND(W1668&lt;&gt;"",Y1668&lt;&gt;"",Y1668-W1668&gt;Resumen!$B$8),FALSE()),IFERROR(AND(X1668&lt;&gt;"",Y1668&lt;&gt;"",Y1668-X1668&gt;Resumen!$B$8),FALSE())),MAX(IF(IFERROR(AND(W1668&lt;&gt;"",Y1668&lt;&gt;"",Y1668-W1668&gt;Resumen!$B$8),FALSE()),Y1668-W1668,0),IF(IFERROR(AND(X1668&lt;&gt;"",Y1668&lt;&gt;"",Y1668-X1668&gt;Resumen!$B$8),FALSE()),Y1668-X1668,0)),"")</f>
        <v/>
      </c>
      <c r="AY1668" s="22" t="str">
        <f aca="false">IF(OR(IFERROR(AND(W1668&lt;&gt;"",Y1668&lt;&gt;"",Y1668-W1668&gt;Resumen!$B$8),FALSE()),IFERROR(AND(X1668&lt;&gt;"",Y1668&lt;&gt;"",Y1668-X1668&gt;Resumen!$B$8),FALSE())),TRIM("Lays tiene mayor markup que "&amp;IF(IFERROR(AND(W1668&lt;&gt;"",Y1668&lt;&gt;"",Y1668-W1668&gt;Resumen!$B$8),FALSE()),"Quento ","")&amp;IF(IFERROR(AND(X1668&lt;&gt;"",Y1668&lt;&gt;"",Y1668-X1668&gt;Resumen!$B$8),FALSE()),"Julicroc ","")&amp;"en este PDV"),"")</f>
        <v/>
      </c>
      <c r="AZ1668" s="22" t="str">
        <f aca="false">IF(COUNTIF('Plan Pehuamar - Lista'!$A$2:$A$167,A1668)&gt;0,"Sí","No")</f>
        <v>No</v>
      </c>
      <c r="BA1668" s="22" t="str">
        <f aca="false">IF(COUNTIF('Plan Combo 9+1'!$A$2:$A$226,A1668)&gt;0,"Sí","No")</f>
        <v>No</v>
      </c>
      <c r="BB1668" s="22" t="str">
        <f aca="false">IF(AH1668="","No",IF(BA1668="Sí",IF((AO1668-AH1668)&gt;Resumen!$B$6,"Sí","No"),IF((AO1668-AH1668)&gt;=Resumen!$B$132,"Sí","No")))</f>
        <v>No</v>
      </c>
      <c r="BC1668" s="22" t="str">
        <f aca="false">IF(AND(N1668="Sí",AL1668="Sí",AI1668=0),"Sí","No")</f>
        <v>No</v>
      </c>
      <c r="BD1668" s="22" t="str">
        <f aca="false">IF(COUNTIF('Plan 9+1 (con Pehuamar)'!$A$2:$A$227,A1668)&gt;0,"Sí","No")</f>
        <v>No</v>
      </c>
    </row>
    <row r="1669" customFormat="false" ht="15" hidden="false" customHeight="true" outlineLevel="0" collapsed="false">
      <c r="A1669" s="6" t="n">
        <v>200352</v>
      </c>
      <c r="B1669" s="6" t="n">
        <v>11</v>
      </c>
      <c r="C1669" s="6" t="n">
        <v>1104</v>
      </c>
      <c r="D1669" s="6" t="s">
        <v>359</v>
      </c>
      <c r="E1669" s="6" t="s">
        <v>1836</v>
      </c>
      <c r="F1669" s="6" t="s">
        <v>196</v>
      </c>
      <c r="G1669" s="6" t="s">
        <v>130</v>
      </c>
      <c r="H1669" s="6" t="s">
        <v>1715</v>
      </c>
      <c r="I1669" s="27" t="n">
        <v>10</v>
      </c>
      <c r="J1669" s="27" t="n">
        <v>6</v>
      </c>
      <c r="K1669" s="27" t="n">
        <v>3</v>
      </c>
      <c r="L1669" s="28" t="n">
        <f aca="false">I1669+J1669</f>
        <v>16</v>
      </c>
      <c r="M1669" s="28" t="n">
        <f aca="false">L1669+K1669</f>
        <v>19</v>
      </c>
      <c r="N1669" s="22" t="str">
        <f aca="false">IF(I1669&gt;0,"Sí","No")</f>
        <v>Sí</v>
      </c>
      <c r="O1669" s="22" t="str">
        <f aca="false">IF(J1669&gt;0,"Sí","No")</f>
        <v>Sí</v>
      </c>
      <c r="P1669" s="22" t="str">
        <f aca="false">IF(K1669&gt;0,"Sí","No")</f>
        <v>Sí</v>
      </c>
      <c r="Q1669" s="22" t="str">
        <f aca="false">IF(OR(I1669&gt;0,J1669&gt;0),"Sí","No")</f>
        <v>Sí</v>
      </c>
      <c r="R1669" s="27" t="n">
        <v>1750</v>
      </c>
      <c r="S1669" s="27" t="n">
        <v>2500</v>
      </c>
      <c r="T1669" s="27" t="n">
        <v>1085</v>
      </c>
      <c r="U1669" s="27" t="n">
        <v>2500</v>
      </c>
      <c r="V1669" s="27" t="n">
        <v>3800</v>
      </c>
      <c r="W1669" s="12" t="n">
        <f aca="false">IF(AND(I1669&gt;0,R1669&gt;0),(S1669-R1669)/R1669,"")</f>
        <v>0.428571428571429</v>
      </c>
      <c r="X1669" s="12" t="n">
        <f aca="false">IF(AND(J1669&gt;0,T1669&gt;0),(U1669-T1669)/T1669,"")</f>
        <v>1.30414746543779</v>
      </c>
      <c r="Y1669" s="12" t="n">
        <f aca="false">IF(AND(K1669&gt;0,V1669&gt;0),(V1669-Resumen!$B$7)/Resumen!$B$7,"")</f>
        <v>0.52</v>
      </c>
      <c r="Z1669" s="28" t="n">
        <f aca="false">IF(AND(K1669&gt;0,I1669&gt;0,V1669&gt;0,S1669&gt;0),V1669-S1669,"")</f>
        <v>1300</v>
      </c>
      <c r="AA1669" s="12" t="n">
        <f aca="false">IF(Z1669&lt;&gt;"",Z1669/S1669,"")</f>
        <v>0.52</v>
      </c>
      <c r="AB1669" s="28" t="n">
        <f aca="false">IF(AND(K1669&gt;0,J1669&gt;0,V1669&gt;0,U1669&gt;0),V1669-U1669,"")</f>
        <v>1300</v>
      </c>
      <c r="AC1669" s="12" t="n">
        <f aca="false">IF(AB1669&lt;&gt;"",AB1669/U1669,"")</f>
        <v>0.52</v>
      </c>
      <c r="AD1669" s="27" t="n">
        <v>1</v>
      </c>
      <c r="AE1669" s="27" t="n">
        <v>5</v>
      </c>
      <c r="AF1669" s="27" t="n">
        <v>3</v>
      </c>
      <c r="AG1669" s="28" t="n">
        <f aca="false">AD1669+AE1669+AF1669</f>
        <v>9</v>
      </c>
      <c r="AH1669" s="12" t="n">
        <f aca="false">IF(AG1669&gt;0,AD1669/AG1669,"")</f>
        <v>0.111111111111111</v>
      </c>
      <c r="AI1669" s="27" t="n">
        <v>1</v>
      </c>
      <c r="AJ1669" s="27" t="n">
        <v>0</v>
      </c>
      <c r="AK1669" s="27" t="n">
        <v>0</v>
      </c>
      <c r="AL1669" s="22" t="str">
        <f aca="false">IF(OR(AJ1669&gt;0,AK1669&gt;0),"Sí","No")</f>
        <v>No</v>
      </c>
      <c r="AM1669" s="6" t="s">
        <v>198</v>
      </c>
      <c r="AN1669" s="6" t="s">
        <v>198</v>
      </c>
      <c r="AO1669" s="12" t="n">
        <f aca="false">IF(M1669&gt;0,K1669/M1669,"")</f>
        <v>0.157894736842105</v>
      </c>
      <c r="AP1669" s="22" t="str">
        <f aca="false">IF(M1669&gt;=Resumen!$B$5,"Alto","Bajo")</f>
        <v>Bajo</v>
      </c>
      <c r="AQ1669" s="22" t="str">
        <f aca="false">IF(AO1669&gt;=Resumen!$B$28,"Alto","Bajo")</f>
        <v>Bajo</v>
      </c>
      <c r="AR1669" s="22" t="str">
        <f aca="false">AP1669&amp;" Potencial / "&amp;AQ1669&amp;" Share"</f>
        <v>Bajo Potencial / Bajo Share</v>
      </c>
      <c r="AS1669" s="22" t="str">
        <f aca="false">IF(Q1669="Sí",IF(AO1669&gt;=Resumen!$B$29,"Alto","Bajo"),"")</f>
        <v>Bajo</v>
      </c>
      <c r="AT1669" s="22" t="str">
        <f aca="false">IF(AS1669&lt;&gt;"",AP1669&amp;" Potencial / "&amp;AS1669&amp;" Share","")</f>
        <v>Bajo Potencial / Bajo Share</v>
      </c>
      <c r="AU1669" s="22" t="str">
        <f aca="false">IF(AH1669="","Sin dato",IF(AH1669-AO1669&gt;Resumen!$B$6,"Sobre-exhibido",IF(AO1669-AH1669&gt;Resumen!$B$6,"Sub-exhibido","En línea")))</f>
        <v>En línea</v>
      </c>
      <c r="AV1669" s="22" t="n">
        <f aca="false">IF(AT1669="","",IF(AT1669="Alto Potencial / Bajo Share",1,IF(AT1669="Alto Potencial / Alto Share",2,IF(AT1669="Bajo Potencial / Alto Share",3,4))))</f>
        <v>4</v>
      </c>
      <c r="AW1669" s="22" t="str">
        <f aca="false">IF(Q1669="No","Sin competencia directa",IF(AV1669=1,"1 - Foco Conquista (Alto Pot / Bajo Share)",IF(AV1669=2,"2 - Foco Defensa (Alto Pot / Alto Share)",IF(AV1669=3,"3 - Monitoreo (Bajo Pot / Alto Share)","4 - Baja Prioridad (Bajo Pot / Bajo Share)"))))</f>
        <v>4 - Baja Prioridad (Bajo Pot / Bajo Share)</v>
      </c>
      <c r="AX1669" s="12" t="n">
        <f aca="false">IF(OR(IFERROR(AND(W1669&lt;&gt;"",Y1669&lt;&gt;"",Y1669-W1669&gt;Resumen!$B$8),FALSE()),IFERROR(AND(X1669&lt;&gt;"",Y1669&lt;&gt;"",Y1669-X1669&gt;Resumen!$B$8),FALSE())),MAX(IF(IFERROR(AND(W1669&lt;&gt;"",Y1669&lt;&gt;"",Y1669-W1669&gt;Resumen!$B$8),FALSE()),Y1669-W1669,0),IF(IFERROR(AND(X1669&lt;&gt;"",Y1669&lt;&gt;"",Y1669-X1669&gt;Resumen!$B$8),FALSE()),Y1669-X1669,0)),"")</f>
        <v>0.0914285714285715</v>
      </c>
      <c r="AY1669" s="22" t="str">
        <f aca="false">IF(OR(IFERROR(AND(W1669&lt;&gt;"",Y1669&lt;&gt;"",Y1669-W1669&gt;Resumen!$B$8),FALSE()),IFERROR(AND(X1669&lt;&gt;"",Y1669&lt;&gt;"",Y1669-X1669&gt;Resumen!$B$8),FALSE())),TRIM("Lays tiene mayor markup que "&amp;IF(IFERROR(AND(W1669&lt;&gt;"",Y1669&lt;&gt;"",Y1669-W1669&gt;Resumen!$B$8),FALSE()),"Quento ","")&amp;IF(IFERROR(AND(X1669&lt;&gt;"",Y1669&lt;&gt;"",Y1669-X1669&gt;Resumen!$B$8),FALSE()),"Julicroc ","")&amp;"en este PDV"),"")</f>
        <v>Lays tiene mayor markup que Quento en este PDV</v>
      </c>
      <c r="AZ1669" s="22" t="str">
        <f aca="false">IF(COUNTIF('Plan Pehuamar - Lista'!$A$2:$A$167,A1669)&gt;0,"Sí","No")</f>
        <v>No</v>
      </c>
      <c r="BA1669" s="22" t="str">
        <f aca="false">IF(COUNTIF('Plan Combo 9+1'!$A$2:$A$226,A1669)&gt;0,"Sí","No")</f>
        <v>No</v>
      </c>
      <c r="BB1669" s="22" t="str">
        <f aca="false">IF(AH1669="","No",IF(BA1669="Sí",IF((AO1669-AH1669)&gt;Resumen!$B$6,"Sí","No"),IF((AO1669-AH1669)&gt;=Resumen!$B$132,"Sí","No")))</f>
        <v>No</v>
      </c>
      <c r="BC1669" s="22" t="str">
        <f aca="false">IF(AND(N1669="Sí",AL1669="Sí",AI1669=0),"Sí","No")</f>
        <v>No</v>
      </c>
      <c r="BD1669" s="22" t="str">
        <f aca="false">IF(COUNTIF('Plan 9+1 (con Pehuamar)'!$A$2:$A$227,A1669)&gt;0,"Sí","No")</f>
        <v>No</v>
      </c>
    </row>
    <row r="1670" customFormat="false" ht="15" hidden="false" customHeight="true" outlineLevel="0" collapsed="false">
      <c r="A1670" s="6" t="n">
        <v>200353</v>
      </c>
      <c r="B1670" s="6" t="n">
        <v>11</v>
      </c>
      <c r="C1670" s="6" t="n">
        <v>1104</v>
      </c>
      <c r="D1670" s="6" t="s">
        <v>359</v>
      </c>
      <c r="E1670" s="6" t="s">
        <v>1837</v>
      </c>
      <c r="F1670" s="6" t="s">
        <v>196</v>
      </c>
      <c r="G1670" s="6" t="s">
        <v>130</v>
      </c>
      <c r="H1670" s="6" t="s">
        <v>1715</v>
      </c>
      <c r="I1670" s="27" t="n">
        <v>0</v>
      </c>
      <c r="J1670" s="27" t="n">
        <v>0</v>
      </c>
      <c r="K1670" s="27" t="n">
        <v>0.8</v>
      </c>
      <c r="L1670" s="28" t="n">
        <f aca="false">I1670+J1670</f>
        <v>0</v>
      </c>
      <c r="M1670" s="28" t="n">
        <f aca="false">L1670+K1670</f>
        <v>0.8</v>
      </c>
      <c r="N1670" s="22" t="str">
        <f aca="false">IF(I1670&gt;0,"Sí","No")</f>
        <v>No</v>
      </c>
      <c r="O1670" s="22" t="str">
        <f aca="false">IF(J1670&gt;0,"Sí","No")</f>
        <v>No</v>
      </c>
      <c r="P1670" s="22" t="str">
        <f aca="false">IF(K1670&gt;0,"Sí","No")</f>
        <v>Sí</v>
      </c>
      <c r="Q1670" s="22" t="str">
        <f aca="false">IF(OR(I1670&gt;0,J1670&gt;0),"Sí","No")</f>
        <v>No</v>
      </c>
      <c r="R1670" s="27"/>
      <c r="S1670" s="27"/>
      <c r="T1670" s="27"/>
      <c r="U1670" s="27"/>
      <c r="V1670" s="27"/>
      <c r="W1670" s="12" t="str">
        <f aca="false">IF(AND(I1670&gt;0,R1670&gt;0),(S1670-R1670)/R1670,"")</f>
        <v/>
      </c>
      <c r="X1670" s="12" t="str">
        <f aca="false">IF(AND(J1670&gt;0,T1670&gt;0),(U1670-T1670)/T1670,"")</f>
        <v/>
      </c>
      <c r="Y1670" s="12" t="str">
        <f aca="false">IF(AND(K1670&gt;0,V1670&gt;0),(V1670-Resumen!$B$7)/Resumen!$B$7,"")</f>
        <v/>
      </c>
      <c r="Z1670" s="28" t="str">
        <f aca="false">IF(AND(K1670&gt;0,I1670&gt;0,V1670&gt;0,S1670&gt;0),V1670-S1670,"")</f>
        <v/>
      </c>
      <c r="AA1670" s="12" t="str">
        <f aca="false">IF(Z1670&lt;&gt;"",Z1670/S1670,"")</f>
        <v/>
      </c>
      <c r="AB1670" s="28" t="str">
        <f aca="false">IF(AND(K1670&gt;0,J1670&gt;0,V1670&gt;0,U1670&gt;0),V1670-U1670,"")</f>
        <v/>
      </c>
      <c r="AC1670" s="12" t="str">
        <f aca="false">IF(AB1670&lt;&gt;"",AB1670/U1670,"")</f>
        <v/>
      </c>
      <c r="AD1670" s="27" t="n">
        <v>0</v>
      </c>
      <c r="AE1670" s="27" t="n">
        <v>0</v>
      </c>
      <c r="AF1670" s="27" t="n">
        <v>0</v>
      </c>
      <c r="AG1670" s="28" t="n">
        <f aca="false">AD1670+AE1670+AF1670</f>
        <v>0</v>
      </c>
      <c r="AH1670" s="12" t="str">
        <f aca="false">IF(AG1670&gt;0,AD1670/AG1670,"")</f>
        <v/>
      </c>
      <c r="AI1670" s="27" t="n">
        <v>0</v>
      </c>
      <c r="AJ1670" s="27" t="n">
        <v>0</v>
      </c>
      <c r="AK1670" s="27" t="n">
        <v>0</v>
      </c>
      <c r="AL1670" s="22" t="str">
        <f aca="false">IF(OR(AJ1670&gt;0,AK1670&gt;0),"Sí","No")</f>
        <v>No</v>
      </c>
      <c r="AM1670" s="6"/>
      <c r="AN1670" s="6"/>
      <c r="AO1670" s="12" t="n">
        <f aca="false">IF(M1670&gt;0,K1670/M1670,"")</f>
        <v>1</v>
      </c>
      <c r="AP1670" s="22" t="str">
        <f aca="false">IF(M1670&gt;=Resumen!$B$5,"Alto","Bajo")</f>
        <v>Bajo</v>
      </c>
      <c r="AQ1670" s="22" t="str">
        <f aca="false">IF(AO1670&gt;=Resumen!$B$28,"Alto","Bajo")</f>
        <v>Alto</v>
      </c>
      <c r="AR1670" s="22" t="str">
        <f aca="false">AP1670&amp;" Potencial / "&amp;AQ1670&amp;" Share"</f>
        <v>Bajo Potencial / Alto Share</v>
      </c>
      <c r="AS1670" s="22" t="str">
        <f aca="false">IF(Q1670="Sí",IF(AO1670&gt;=Resumen!$B$29,"Alto","Bajo"),"")</f>
        <v/>
      </c>
      <c r="AT1670" s="22" t="str">
        <f aca="false">IF(AS1670&lt;&gt;"",AP1670&amp;" Potencial / "&amp;AS1670&amp;" Share","")</f>
        <v/>
      </c>
      <c r="AU1670" s="22" t="str">
        <f aca="false">IF(AH1670="","Sin dato",IF(AH1670-AO1670&gt;Resumen!$B$6,"Sobre-exhibido",IF(AO1670-AH1670&gt;Resumen!$B$6,"Sub-exhibido","En línea")))</f>
        <v>Sin dato</v>
      </c>
      <c r="AV1670" s="22" t="str">
        <f aca="false">IF(AT1670="","",IF(AT1670="Alto Potencial / Bajo Share",1,IF(AT1670="Alto Potencial / Alto Share",2,IF(AT1670="Bajo Potencial / Alto Share",3,4))))</f>
        <v/>
      </c>
      <c r="AW1670" s="22" t="str">
        <f aca="false">IF(Q1670="No","Sin competencia directa",IF(AV1670=1,"1 - Foco Conquista (Alto Pot / Bajo Share)",IF(AV1670=2,"2 - Foco Defensa (Alto Pot / Alto Share)",IF(AV1670=3,"3 - Monitoreo (Bajo Pot / Alto Share)","4 - Baja Prioridad (Bajo Pot / Bajo Share)"))))</f>
        <v>Sin competencia directa</v>
      </c>
      <c r="AX1670" s="12" t="str">
        <f aca="false">IF(OR(IFERROR(AND(W1670&lt;&gt;"",Y1670&lt;&gt;"",Y1670-W1670&gt;Resumen!$B$8),FALSE()),IFERROR(AND(X1670&lt;&gt;"",Y1670&lt;&gt;"",Y1670-X1670&gt;Resumen!$B$8),FALSE())),MAX(IF(IFERROR(AND(W1670&lt;&gt;"",Y1670&lt;&gt;"",Y1670-W1670&gt;Resumen!$B$8),FALSE()),Y1670-W1670,0),IF(IFERROR(AND(X1670&lt;&gt;"",Y1670&lt;&gt;"",Y1670-X1670&gt;Resumen!$B$8),FALSE()),Y1670-X1670,0)),"")</f>
        <v/>
      </c>
      <c r="AY1670" s="22" t="str">
        <f aca="false">IF(OR(IFERROR(AND(W1670&lt;&gt;"",Y1670&lt;&gt;"",Y1670-W1670&gt;Resumen!$B$8),FALSE()),IFERROR(AND(X1670&lt;&gt;"",Y1670&lt;&gt;"",Y1670-X1670&gt;Resumen!$B$8),FALSE())),TRIM("Lays tiene mayor markup que "&amp;IF(IFERROR(AND(W1670&lt;&gt;"",Y1670&lt;&gt;"",Y1670-W1670&gt;Resumen!$B$8),FALSE()),"Quento ","")&amp;IF(IFERROR(AND(X1670&lt;&gt;"",Y1670&lt;&gt;"",Y1670-X1670&gt;Resumen!$B$8),FALSE()),"Julicroc ","")&amp;"en este PDV"),"")</f>
        <v/>
      </c>
      <c r="AZ1670" s="22" t="str">
        <f aca="false">IF(COUNTIF('Plan Pehuamar - Lista'!$A$2:$A$167,A1670)&gt;0,"Sí","No")</f>
        <v>No</v>
      </c>
      <c r="BA1670" s="22" t="str">
        <f aca="false">IF(COUNTIF('Plan Combo 9+1'!$A$2:$A$226,A1670)&gt;0,"Sí","No")</f>
        <v>No</v>
      </c>
      <c r="BB1670" s="22" t="str">
        <f aca="false">IF(AH1670="","No",IF(BA1670="Sí",IF((AO1670-AH1670)&gt;Resumen!$B$6,"Sí","No"),IF((AO1670-AH1670)&gt;=Resumen!$B$132,"Sí","No")))</f>
        <v>No</v>
      </c>
      <c r="BC1670" s="22" t="str">
        <f aca="false">IF(AND(N1670="Sí",AL1670="Sí",AI1670=0),"Sí","No")</f>
        <v>No</v>
      </c>
      <c r="BD1670" s="22" t="str">
        <f aca="false">IF(COUNTIF('Plan 9+1 (con Pehuamar)'!$A$2:$A$227,A1670)&gt;0,"Sí","No")</f>
        <v>No</v>
      </c>
    </row>
    <row r="1671" customFormat="false" ht="15" hidden="false" customHeight="true" outlineLevel="0" collapsed="false">
      <c r="A1671" s="6" t="n">
        <v>200354</v>
      </c>
      <c r="B1671" s="6" t="n">
        <v>11</v>
      </c>
      <c r="C1671" s="6" t="n">
        <v>1104</v>
      </c>
      <c r="D1671" s="6" t="s">
        <v>359</v>
      </c>
      <c r="E1671" s="6" t="s">
        <v>1838</v>
      </c>
      <c r="F1671" s="6" t="s">
        <v>196</v>
      </c>
      <c r="G1671" s="6" t="s">
        <v>130</v>
      </c>
      <c r="H1671" s="6" t="s">
        <v>1715</v>
      </c>
      <c r="I1671" s="27" t="n">
        <v>20</v>
      </c>
      <c r="J1671" s="27" t="n">
        <v>20</v>
      </c>
      <c r="K1671" s="27" t="n">
        <v>32</v>
      </c>
      <c r="L1671" s="28" t="n">
        <f aca="false">I1671+J1671</f>
        <v>40</v>
      </c>
      <c r="M1671" s="28" t="n">
        <f aca="false">L1671+K1671</f>
        <v>72</v>
      </c>
      <c r="N1671" s="22" t="str">
        <f aca="false">IF(I1671&gt;0,"Sí","No")</f>
        <v>Sí</v>
      </c>
      <c r="O1671" s="22" t="str">
        <f aca="false">IF(J1671&gt;0,"Sí","No")</f>
        <v>Sí</v>
      </c>
      <c r="P1671" s="22" t="str">
        <f aca="false">IF(K1671&gt;0,"Sí","No")</f>
        <v>Sí</v>
      </c>
      <c r="Q1671" s="22" t="str">
        <f aca="false">IF(OR(I1671&gt;0,J1671&gt;0),"Sí","No")</f>
        <v>Sí</v>
      </c>
      <c r="R1671" s="27" t="n">
        <v>1800</v>
      </c>
      <c r="S1671" s="27" t="n">
        <v>3000</v>
      </c>
      <c r="T1671" s="27" t="n">
        <v>1100</v>
      </c>
      <c r="U1671" s="27" t="n">
        <v>2000</v>
      </c>
      <c r="V1671" s="27" t="n">
        <v>3600</v>
      </c>
      <c r="W1671" s="12" t="n">
        <f aca="false">IF(AND(I1671&gt;0,R1671&gt;0),(S1671-R1671)/R1671,"")</f>
        <v>0.666666666666667</v>
      </c>
      <c r="X1671" s="12" t="n">
        <f aca="false">IF(AND(J1671&gt;0,T1671&gt;0),(U1671-T1671)/T1671,"")</f>
        <v>0.818181818181818</v>
      </c>
      <c r="Y1671" s="12" t="n">
        <f aca="false">IF(AND(K1671&gt;0,V1671&gt;0),(V1671-Resumen!$B$7)/Resumen!$B$7,"")</f>
        <v>0.44</v>
      </c>
      <c r="Z1671" s="28" t="n">
        <f aca="false">IF(AND(K1671&gt;0,I1671&gt;0,V1671&gt;0,S1671&gt;0),V1671-S1671,"")</f>
        <v>600</v>
      </c>
      <c r="AA1671" s="12" t="n">
        <f aca="false">IF(Z1671&lt;&gt;"",Z1671/S1671,"")</f>
        <v>0.2</v>
      </c>
      <c r="AB1671" s="28" t="n">
        <f aca="false">IF(AND(K1671&gt;0,J1671&gt;0,V1671&gt;0,U1671&gt;0),V1671-U1671,"")</f>
        <v>1600</v>
      </c>
      <c r="AC1671" s="12" t="n">
        <f aca="false">IF(AB1671&lt;&gt;"",AB1671/U1671,"")</f>
        <v>0.8</v>
      </c>
      <c r="AD1671" s="27" t="n">
        <v>8</v>
      </c>
      <c r="AE1671" s="27" t="n">
        <v>4</v>
      </c>
      <c r="AF1671" s="27" t="n">
        <v>6</v>
      </c>
      <c r="AG1671" s="28" t="n">
        <f aca="false">AD1671+AE1671+AF1671</f>
        <v>18</v>
      </c>
      <c r="AH1671" s="12" t="n">
        <f aca="false">IF(AG1671&gt;0,AD1671/AG1671,"")</f>
        <v>0.444444444444444</v>
      </c>
      <c r="AI1671" s="27" t="n">
        <v>1</v>
      </c>
      <c r="AJ1671" s="27" t="n">
        <v>1</v>
      </c>
      <c r="AK1671" s="27" t="n">
        <v>1</v>
      </c>
      <c r="AL1671" s="22" t="str">
        <f aca="false">IF(OR(AJ1671&gt;0,AK1671&gt;0),"Sí","No")</f>
        <v>Sí</v>
      </c>
      <c r="AM1671" s="6" t="s">
        <v>198</v>
      </c>
      <c r="AN1671" s="6" t="s">
        <v>198</v>
      </c>
      <c r="AO1671" s="12" t="n">
        <f aca="false">IF(M1671&gt;0,K1671/M1671,"")</f>
        <v>0.444444444444444</v>
      </c>
      <c r="AP1671" s="22" t="str">
        <f aca="false">IF(M1671&gt;=Resumen!$B$5,"Alto","Bajo")</f>
        <v>Alto</v>
      </c>
      <c r="AQ1671" s="22" t="str">
        <f aca="false">IF(AO1671&gt;=Resumen!$B$28,"Alto","Bajo")</f>
        <v>Alto</v>
      </c>
      <c r="AR1671" s="22" t="str">
        <f aca="false">AP1671&amp;" Potencial / "&amp;AQ1671&amp;" Share"</f>
        <v>Alto Potencial / Alto Share</v>
      </c>
      <c r="AS1671" s="22" t="str">
        <f aca="false">IF(Q1671="Sí",IF(AO1671&gt;=Resumen!$B$29,"Alto","Bajo"),"")</f>
        <v>Bajo</v>
      </c>
      <c r="AT1671" s="22" t="str">
        <f aca="false">IF(AS1671&lt;&gt;"",AP1671&amp;" Potencial / "&amp;AS1671&amp;" Share","")</f>
        <v>Alto Potencial / Bajo Share</v>
      </c>
      <c r="AU1671" s="22" t="str">
        <f aca="false">IF(AH1671="","Sin dato",IF(AH1671-AO1671&gt;Resumen!$B$6,"Sobre-exhibido",IF(AO1671-AH1671&gt;Resumen!$B$6,"Sub-exhibido","En línea")))</f>
        <v>En línea</v>
      </c>
      <c r="AV1671" s="22" t="n">
        <f aca="false">IF(AT1671="","",IF(AT1671="Alto Potencial / Bajo Share",1,IF(AT1671="Alto Potencial / Alto Share",2,IF(AT1671="Bajo Potencial / Alto Share",3,4))))</f>
        <v>1</v>
      </c>
      <c r="AW1671" s="22" t="str">
        <f aca="false">IF(Q1671="No","Sin competencia directa",IF(AV1671=1,"1 - Foco Conquista (Alto Pot / Bajo Share)",IF(AV1671=2,"2 - Foco Defensa (Alto Pot / Alto Share)",IF(AV1671=3,"3 - Monitoreo (Bajo Pot / Alto Share)","4 - Baja Prioridad (Bajo Pot / Bajo Share)"))))</f>
        <v>1 - Foco Conquista (Alto Pot / Bajo Share)</v>
      </c>
      <c r="AX1671" s="12" t="str">
        <f aca="false">IF(OR(IFERROR(AND(W1671&lt;&gt;"",Y1671&lt;&gt;"",Y1671-W1671&gt;Resumen!$B$8),FALSE()),IFERROR(AND(X1671&lt;&gt;"",Y1671&lt;&gt;"",Y1671-X1671&gt;Resumen!$B$8),FALSE())),MAX(IF(IFERROR(AND(W1671&lt;&gt;"",Y1671&lt;&gt;"",Y1671-W1671&gt;Resumen!$B$8),FALSE()),Y1671-W1671,0),IF(IFERROR(AND(X1671&lt;&gt;"",Y1671&lt;&gt;"",Y1671-X1671&gt;Resumen!$B$8),FALSE()),Y1671-X1671,0)),"")</f>
        <v/>
      </c>
      <c r="AY1671" s="22" t="str">
        <f aca="false">IF(OR(IFERROR(AND(W1671&lt;&gt;"",Y1671&lt;&gt;"",Y1671-W1671&gt;Resumen!$B$8),FALSE()),IFERROR(AND(X1671&lt;&gt;"",Y1671&lt;&gt;"",Y1671-X1671&gt;Resumen!$B$8),FALSE())),TRIM("Lays tiene mayor markup que "&amp;IF(IFERROR(AND(W1671&lt;&gt;"",Y1671&lt;&gt;"",Y1671-W1671&gt;Resumen!$B$8),FALSE()),"Quento ","")&amp;IF(IFERROR(AND(X1671&lt;&gt;"",Y1671&lt;&gt;"",Y1671-X1671&gt;Resumen!$B$8),FALSE()),"Julicroc ","")&amp;"en este PDV"),"")</f>
        <v/>
      </c>
      <c r="AZ1671" s="22" t="str">
        <f aca="false">IF(COUNTIF('Plan Pehuamar - Lista'!$A$2:$A$167,A1671)&gt;0,"Sí","No")</f>
        <v>Sí</v>
      </c>
      <c r="BA1671" s="22" t="str">
        <f aca="false">IF(COUNTIF('Plan Combo 9+1'!$A$2:$A$226,A1671)&gt;0,"Sí","No")</f>
        <v>No</v>
      </c>
      <c r="BB1671" s="22" t="str">
        <f aca="false">IF(AH1671="","No",IF(BA1671="Sí",IF((AO1671-AH1671)&gt;Resumen!$B$6,"Sí","No"),IF((AO1671-AH1671)&gt;=Resumen!$B$132,"Sí","No")))</f>
        <v>No</v>
      </c>
      <c r="BC1671" s="22" t="str">
        <f aca="false">IF(AND(N1671="Sí",AL1671="Sí",AI1671=0),"Sí","No")</f>
        <v>No</v>
      </c>
      <c r="BD1671" s="22" t="str">
        <f aca="false">IF(COUNTIF('Plan 9+1 (con Pehuamar)'!$A$2:$A$227,A1671)&gt;0,"Sí","No")</f>
        <v>No</v>
      </c>
    </row>
    <row r="1672" customFormat="false" ht="15" hidden="false" customHeight="true" outlineLevel="0" collapsed="false">
      <c r="A1672" s="6" t="n">
        <v>200355</v>
      </c>
      <c r="B1672" s="6" t="n">
        <v>11</v>
      </c>
      <c r="C1672" s="6" t="n">
        <v>1104</v>
      </c>
      <c r="D1672" s="6" t="s">
        <v>359</v>
      </c>
      <c r="E1672" s="6" t="s">
        <v>1839</v>
      </c>
      <c r="F1672" s="6" t="s">
        <v>196</v>
      </c>
      <c r="G1672" s="6" t="s">
        <v>130</v>
      </c>
      <c r="H1672" s="6" t="s">
        <v>1715</v>
      </c>
      <c r="I1672" s="27" t="n">
        <v>10</v>
      </c>
      <c r="J1672" s="27" t="n">
        <v>20</v>
      </c>
      <c r="K1672" s="27" t="n">
        <v>18</v>
      </c>
      <c r="L1672" s="28" t="n">
        <f aca="false">I1672+J1672</f>
        <v>30</v>
      </c>
      <c r="M1672" s="28" t="n">
        <f aca="false">L1672+K1672</f>
        <v>48</v>
      </c>
      <c r="N1672" s="22" t="str">
        <f aca="false">IF(I1672&gt;0,"Sí","No")</f>
        <v>Sí</v>
      </c>
      <c r="O1672" s="22" t="str">
        <f aca="false">IF(J1672&gt;0,"Sí","No")</f>
        <v>Sí</v>
      </c>
      <c r="P1672" s="22" t="str">
        <f aca="false">IF(K1672&gt;0,"Sí","No")</f>
        <v>Sí</v>
      </c>
      <c r="Q1672" s="22" t="str">
        <f aca="false">IF(OR(I1672&gt;0,J1672&gt;0),"Sí","No")</f>
        <v>Sí</v>
      </c>
      <c r="R1672" s="27" t="n">
        <v>1750</v>
      </c>
      <c r="S1672" s="27" t="n">
        <v>2500</v>
      </c>
      <c r="T1672" s="27" t="n">
        <v>1389</v>
      </c>
      <c r="U1672" s="27" t="n">
        <v>2100</v>
      </c>
      <c r="V1672" s="27" t="n">
        <v>3500</v>
      </c>
      <c r="W1672" s="12" t="n">
        <f aca="false">IF(AND(I1672&gt;0,R1672&gt;0),(S1672-R1672)/R1672,"")</f>
        <v>0.428571428571429</v>
      </c>
      <c r="X1672" s="12" t="n">
        <f aca="false">IF(AND(J1672&gt;0,T1672&gt;0),(U1672-T1672)/T1672,"")</f>
        <v>0.511879049676026</v>
      </c>
      <c r="Y1672" s="12" t="n">
        <f aca="false">IF(AND(K1672&gt;0,V1672&gt;0),(V1672-Resumen!$B$7)/Resumen!$B$7,"")</f>
        <v>0.4</v>
      </c>
      <c r="Z1672" s="28" t="n">
        <f aca="false">IF(AND(K1672&gt;0,I1672&gt;0,V1672&gt;0,S1672&gt;0),V1672-S1672,"")</f>
        <v>1000</v>
      </c>
      <c r="AA1672" s="12" t="n">
        <f aca="false">IF(Z1672&lt;&gt;"",Z1672/S1672,"")</f>
        <v>0.4</v>
      </c>
      <c r="AB1672" s="28" t="n">
        <f aca="false">IF(AND(K1672&gt;0,J1672&gt;0,V1672&gt;0,U1672&gt;0),V1672-U1672,"")</f>
        <v>1400</v>
      </c>
      <c r="AC1672" s="12" t="n">
        <f aca="false">IF(AB1672&lt;&gt;"",AB1672/U1672,"")</f>
        <v>0.666666666666667</v>
      </c>
      <c r="AD1672" s="27" t="n">
        <v>4</v>
      </c>
      <c r="AE1672" s="27" t="n">
        <v>5</v>
      </c>
      <c r="AF1672" s="27" t="n">
        <v>4</v>
      </c>
      <c r="AG1672" s="28" t="n">
        <f aca="false">AD1672+AE1672+AF1672</f>
        <v>13</v>
      </c>
      <c r="AH1672" s="12" t="n">
        <f aca="false">IF(AG1672&gt;0,AD1672/AG1672,"")</f>
        <v>0.307692307692308</v>
      </c>
      <c r="AI1672" s="27" t="n">
        <v>1</v>
      </c>
      <c r="AJ1672" s="27" t="n">
        <v>0</v>
      </c>
      <c r="AK1672" s="27" t="n">
        <v>1</v>
      </c>
      <c r="AL1672" s="22" t="str">
        <f aca="false">IF(OR(AJ1672&gt;0,AK1672&gt;0),"Sí","No")</f>
        <v>Sí</v>
      </c>
      <c r="AM1672" s="6" t="s">
        <v>198</v>
      </c>
      <c r="AN1672" s="6" t="s">
        <v>198</v>
      </c>
      <c r="AO1672" s="12" t="n">
        <f aca="false">IF(M1672&gt;0,K1672/M1672,"")</f>
        <v>0.375</v>
      </c>
      <c r="AP1672" s="22" t="str">
        <f aca="false">IF(M1672&gt;=Resumen!$B$5,"Alto","Bajo")</f>
        <v>Alto</v>
      </c>
      <c r="AQ1672" s="22" t="str">
        <f aca="false">IF(AO1672&gt;=Resumen!$B$28,"Alto","Bajo")</f>
        <v>Bajo</v>
      </c>
      <c r="AR1672" s="22" t="str">
        <f aca="false">AP1672&amp;" Potencial / "&amp;AQ1672&amp;" Share"</f>
        <v>Alto Potencial / Bajo Share</v>
      </c>
      <c r="AS1672" s="22" t="str">
        <f aca="false">IF(Q1672="Sí",IF(AO1672&gt;=Resumen!$B$29,"Alto","Bajo"),"")</f>
        <v>Bajo</v>
      </c>
      <c r="AT1672" s="22" t="str">
        <f aca="false">IF(AS1672&lt;&gt;"",AP1672&amp;" Potencial / "&amp;AS1672&amp;" Share","")</f>
        <v>Alto Potencial / Bajo Share</v>
      </c>
      <c r="AU1672" s="22" t="str">
        <f aca="false">IF(AH1672="","Sin dato",IF(AH1672-AO1672&gt;Resumen!$B$6,"Sobre-exhibido",IF(AO1672-AH1672&gt;Resumen!$B$6,"Sub-exhibido","En línea")))</f>
        <v>Sub-exhibido</v>
      </c>
      <c r="AV1672" s="22" t="n">
        <f aca="false">IF(AT1672="","",IF(AT1672="Alto Potencial / Bajo Share",1,IF(AT1672="Alto Potencial / Alto Share",2,IF(AT1672="Bajo Potencial / Alto Share",3,4))))</f>
        <v>1</v>
      </c>
      <c r="AW1672" s="22" t="str">
        <f aca="false">IF(Q1672="No","Sin competencia directa",IF(AV1672=1,"1 - Foco Conquista (Alto Pot / Bajo Share)",IF(AV1672=2,"2 - Foco Defensa (Alto Pot / Alto Share)",IF(AV1672=3,"3 - Monitoreo (Bajo Pot / Alto Share)","4 - Baja Prioridad (Bajo Pot / Bajo Share)"))))</f>
        <v>1 - Foco Conquista (Alto Pot / Bajo Share)</v>
      </c>
      <c r="AX1672" s="12" t="str">
        <f aca="false">IF(OR(IFERROR(AND(W1672&lt;&gt;"",Y1672&lt;&gt;"",Y1672-W1672&gt;Resumen!$B$8),FALSE()),IFERROR(AND(X1672&lt;&gt;"",Y1672&lt;&gt;"",Y1672-X1672&gt;Resumen!$B$8),FALSE())),MAX(IF(IFERROR(AND(W1672&lt;&gt;"",Y1672&lt;&gt;"",Y1672-W1672&gt;Resumen!$B$8),FALSE()),Y1672-W1672,0),IF(IFERROR(AND(X1672&lt;&gt;"",Y1672&lt;&gt;"",Y1672-X1672&gt;Resumen!$B$8),FALSE()),Y1672-X1672,0)),"")</f>
        <v/>
      </c>
      <c r="AY1672" s="22" t="str">
        <f aca="false">IF(OR(IFERROR(AND(W1672&lt;&gt;"",Y1672&lt;&gt;"",Y1672-W1672&gt;Resumen!$B$8),FALSE()),IFERROR(AND(X1672&lt;&gt;"",Y1672&lt;&gt;"",Y1672-X1672&gt;Resumen!$B$8),FALSE())),TRIM("Lays tiene mayor markup que "&amp;IF(IFERROR(AND(W1672&lt;&gt;"",Y1672&lt;&gt;"",Y1672-W1672&gt;Resumen!$B$8),FALSE()),"Quento ","")&amp;IF(IFERROR(AND(X1672&lt;&gt;"",Y1672&lt;&gt;"",Y1672-X1672&gt;Resumen!$B$8),FALSE()),"Julicroc ","")&amp;"en este PDV"),"")</f>
        <v/>
      </c>
      <c r="AZ1672" s="22" t="str">
        <f aca="false">IF(COUNTIF('Plan Pehuamar - Lista'!$A$2:$A$167,A1672)&gt;0,"Sí","No")</f>
        <v>Sí</v>
      </c>
      <c r="BA1672" s="22" t="str">
        <f aca="false">IF(COUNTIF('Plan Combo 9+1'!$A$2:$A$226,A1672)&gt;0,"Sí","No")</f>
        <v>No</v>
      </c>
      <c r="BB1672" s="22" t="str">
        <f aca="false">IF(AH1672="","No",IF(BA1672="Sí",IF((AO1672-AH1672)&gt;Resumen!$B$6,"Sí","No"),IF((AO1672-AH1672)&gt;=Resumen!$B$132,"Sí","No")))</f>
        <v>No</v>
      </c>
      <c r="BC1672" s="22" t="str">
        <f aca="false">IF(AND(N1672="Sí",AL1672="Sí",AI1672=0),"Sí","No")</f>
        <v>No</v>
      </c>
      <c r="BD1672" s="22" t="str">
        <f aca="false">IF(COUNTIF('Plan 9+1 (con Pehuamar)'!$A$2:$A$227,A1672)&gt;0,"Sí","No")</f>
        <v>No</v>
      </c>
    </row>
    <row r="1673" customFormat="false" ht="15" hidden="false" customHeight="true" outlineLevel="0" collapsed="false">
      <c r="A1673" s="6" t="n">
        <v>200358</v>
      </c>
      <c r="B1673" s="6" t="n">
        <v>11</v>
      </c>
      <c r="C1673" s="6" t="n">
        <v>1104</v>
      </c>
      <c r="D1673" s="6" t="s">
        <v>359</v>
      </c>
      <c r="E1673" s="6" t="s">
        <v>1840</v>
      </c>
      <c r="F1673" s="6" t="s">
        <v>313</v>
      </c>
      <c r="G1673" s="6" t="s">
        <v>130</v>
      </c>
      <c r="H1673" s="6" t="s">
        <v>1715</v>
      </c>
      <c r="I1673" s="27" t="n">
        <v>0</v>
      </c>
      <c r="J1673" s="27" t="n">
        <v>0</v>
      </c>
      <c r="K1673" s="27" t="n">
        <v>1.8</v>
      </c>
      <c r="L1673" s="28" t="n">
        <f aca="false">I1673+J1673</f>
        <v>0</v>
      </c>
      <c r="M1673" s="28" t="n">
        <f aca="false">L1673+K1673</f>
        <v>1.8</v>
      </c>
      <c r="N1673" s="22" t="str">
        <f aca="false">IF(I1673&gt;0,"Sí","No")</f>
        <v>No</v>
      </c>
      <c r="O1673" s="22" t="str">
        <f aca="false">IF(J1673&gt;0,"Sí","No")</f>
        <v>No</v>
      </c>
      <c r="P1673" s="22" t="str">
        <f aca="false">IF(K1673&gt;0,"Sí","No")</f>
        <v>Sí</v>
      </c>
      <c r="Q1673" s="22" t="str">
        <f aca="false">IF(OR(I1673&gt;0,J1673&gt;0),"Sí","No")</f>
        <v>No</v>
      </c>
      <c r="R1673" s="27"/>
      <c r="S1673" s="27"/>
      <c r="T1673" s="27"/>
      <c r="U1673" s="27"/>
      <c r="V1673" s="27"/>
      <c r="W1673" s="12" t="str">
        <f aca="false">IF(AND(I1673&gt;0,R1673&gt;0),(S1673-R1673)/R1673,"")</f>
        <v/>
      </c>
      <c r="X1673" s="12" t="str">
        <f aca="false">IF(AND(J1673&gt;0,T1673&gt;0),(U1673-T1673)/T1673,"")</f>
        <v/>
      </c>
      <c r="Y1673" s="12" t="str">
        <f aca="false">IF(AND(K1673&gt;0,V1673&gt;0),(V1673-Resumen!$B$7)/Resumen!$B$7,"")</f>
        <v/>
      </c>
      <c r="Z1673" s="28" t="str">
        <f aca="false">IF(AND(K1673&gt;0,I1673&gt;0,V1673&gt;0,S1673&gt;0),V1673-S1673,"")</f>
        <v/>
      </c>
      <c r="AA1673" s="12" t="str">
        <f aca="false">IF(Z1673&lt;&gt;"",Z1673/S1673,"")</f>
        <v/>
      </c>
      <c r="AB1673" s="28" t="str">
        <f aca="false">IF(AND(K1673&gt;0,J1673&gt;0,V1673&gt;0,U1673&gt;0),V1673-U1673,"")</f>
        <v/>
      </c>
      <c r="AC1673" s="12" t="str">
        <f aca="false">IF(AB1673&lt;&gt;"",AB1673/U1673,"")</f>
        <v/>
      </c>
      <c r="AD1673" s="27" t="n">
        <v>0</v>
      </c>
      <c r="AE1673" s="27" t="n">
        <v>0</v>
      </c>
      <c r="AF1673" s="27" t="n">
        <v>0</v>
      </c>
      <c r="AG1673" s="28" t="n">
        <f aca="false">AD1673+AE1673+AF1673</f>
        <v>0</v>
      </c>
      <c r="AH1673" s="12" t="str">
        <f aca="false">IF(AG1673&gt;0,AD1673/AG1673,"")</f>
        <v/>
      </c>
      <c r="AI1673" s="27" t="n">
        <v>0</v>
      </c>
      <c r="AJ1673" s="27" t="n">
        <v>0</v>
      </c>
      <c r="AK1673" s="27" t="n">
        <v>0</v>
      </c>
      <c r="AL1673" s="22" t="str">
        <f aca="false">IF(OR(AJ1673&gt;0,AK1673&gt;0),"Sí","No")</f>
        <v>No</v>
      </c>
      <c r="AM1673" s="6"/>
      <c r="AN1673" s="6"/>
      <c r="AO1673" s="12" t="n">
        <f aca="false">IF(M1673&gt;0,K1673/M1673,"")</f>
        <v>1</v>
      </c>
      <c r="AP1673" s="22" t="str">
        <f aca="false">IF(M1673&gt;=Resumen!$B$5,"Alto","Bajo")</f>
        <v>Bajo</v>
      </c>
      <c r="AQ1673" s="22" t="str">
        <f aca="false">IF(AO1673&gt;=Resumen!$B$28,"Alto","Bajo")</f>
        <v>Alto</v>
      </c>
      <c r="AR1673" s="22" t="str">
        <f aca="false">AP1673&amp;" Potencial / "&amp;AQ1673&amp;" Share"</f>
        <v>Bajo Potencial / Alto Share</v>
      </c>
      <c r="AS1673" s="22" t="str">
        <f aca="false">IF(Q1673="Sí",IF(AO1673&gt;=Resumen!$B$29,"Alto","Bajo"),"")</f>
        <v/>
      </c>
      <c r="AT1673" s="22" t="str">
        <f aca="false">IF(AS1673&lt;&gt;"",AP1673&amp;" Potencial / "&amp;AS1673&amp;" Share","")</f>
        <v/>
      </c>
      <c r="AU1673" s="22" t="str">
        <f aca="false">IF(AH1673="","Sin dato",IF(AH1673-AO1673&gt;Resumen!$B$6,"Sobre-exhibido",IF(AO1673-AH1673&gt;Resumen!$B$6,"Sub-exhibido","En línea")))</f>
        <v>Sin dato</v>
      </c>
      <c r="AV1673" s="22" t="str">
        <f aca="false">IF(AT1673="","",IF(AT1673="Alto Potencial / Bajo Share",1,IF(AT1673="Alto Potencial / Alto Share",2,IF(AT1673="Bajo Potencial / Alto Share",3,4))))</f>
        <v/>
      </c>
      <c r="AW1673" s="22" t="str">
        <f aca="false">IF(Q1673="No","Sin competencia directa",IF(AV1673=1,"1 - Foco Conquista (Alto Pot / Bajo Share)",IF(AV1673=2,"2 - Foco Defensa (Alto Pot / Alto Share)",IF(AV1673=3,"3 - Monitoreo (Bajo Pot / Alto Share)","4 - Baja Prioridad (Bajo Pot / Bajo Share)"))))</f>
        <v>Sin competencia directa</v>
      </c>
      <c r="AX1673" s="12" t="str">
        <f aca="false">IF(OR(IFERROR(AND(W1673&lt;&gt;"",Y1673&lt;&gt;"",Y1673-W1673&gt;Resumen!$B$8),FALSE()),IFERROR(AND(X1673&lt;&gt;"",Y1673&lt;&gt;"",Y1673-X1673&gt;Resumen!$B$8),FALSE())),MAX(IF(IFERROR(AND(W1673&lt;&gt;"",Y1673&lt;&gt;"",Y1673-W1673&gt;Resumen!$B$8),FALSE()),Y1673-W1673,0),IF(IFERROR(AND(X1673&lt;&gt;"",Y1673&lt;&gt;"",Y1673-X1673&gt;Resumen!$B$8),FALSE()),Y1673-X1673,0)),"")</f>
        <v/>
      </c>
      <c r="AY1673" s="22" t="str">
        <f aca="false">IF(OR(IFERROR(AND(W1673&lt;&gt;"",Y1673&lt;&gt;"",Y1673-W1673&gt;Resumen!$B$8),FALSE()),IFERROR(AND(X1673&lt;&gt;"",Y1673&lt;&gt;"",Y1673-X1673&gt;Resumen!$B$8),FALSE())),TRIM("Lays tiene mayor markup que "&amp;IF(IFERROR(AND(W1673&lt;&gt;"",Y1673&lt;&gt;"",Y1673-W1673&gt;Resumen!$B$8),FALSE()),"Quento ","")&amp;IF(IFERROR(AND(X1673&lt;&gt;"",Y1673&lt;&gt;"",Y1673-X1673&gt;Resumen!$B$8),FALSE()),"Julicroc ","")&amp;"en este PDV"),"")</f>
        <v/>
      </c>
      <c r="AZ1673" s="22" t="str">
        <f aca="false">IF(COUNTIF('Plan Pehuamar - Lista'!$A$2:$A$167,A1673)&gt;0,"Sí","No")</f>
        <v>No</v>
      </c>
      <c r="BA1673" s="22" t="str">
        <f aca="false">IF(COUNTIF('Plan Combo 9+1'!$A$2:$A$226,A1673)&gt;0,"Sí","No")</f>
        <v>No</v>
      </c>
      <c r="BB1673" s="22" t="str">
        <f aca="false">IF(AH1673="","No",IF(BA1673="Sí",IF((AO1673-AH1673)&gt;Resumen!$B$6,"Sí","No"),IF((AO1673-AH1673)&gt;=Resumen!$B$132,"Sí","No")))</f>
        <v>No</v>
      </c>
      <c r="BC1673" s="22" t="str">
        <f aca="false">IF(AND(N1673="Sí",AL1673="Sí",AI1673=0),"Sí","No")</f>
        <v>No</v>
      </c>
      <c r="BD1673" s="22" t="str">
        <f aca="false">IF(COUNTIF('Plan 9+1 (con Pehuamar)'!$A$2:$A$227,A1673)&gt;0,"Sí","No")</f>
        <v>No</v>
      </c>
    </row>
    <row r="1674" customFormat="false" ht="15" hidden="false" customHeight="true" outlineLevel="0" collapsed="false">
      <c r="A1674" s="6" t="n">
        <v>200360</v>
      </c>
      <c r="B1674" s="6" t="n">
        <v>11</v>
      </c>
      <c r="C1674" s="6" t="n">
        <v>1104</v>
      </c>
      <c r="D1674" s="6" t="s">
        <v>359</v>
      </c>
      <c r="E1674" s="6" t="s">
        <v>1841</v>
      </c>
      <c r="F1674" s="6" t="s">
        <v>196</v>
      </c>
      <c r="G1674" s="6" t="s">
        <v>130</v>
      </c>
      <c r="H1674" s="6" t="s">
        <v>1715</v>
      </c>
      <c r="I1674" s="27" t="n">
        <v>0</v>
      </c>
      <c r="J1674" s="27" t="n">
        <v>0</v>
      </c>
      <c r="K1674" s="27" t="n">
        <v>8.2</v>
      </c>
      <c r="L1674" s="28" t="n">
        <f aca="false">I1674+J1674</f>
        <v>0</v>
      </c>
      <c r="M1674" s="28" t="n">
        <f aca="false">L1674+K1674</f>
        <v>8.2</v>
      </c>
      <c r="N1674" s="22" t="str">
        <f aca="false">IF(I1674&gt;0,"Sí","No")</f>
        <v>No</v>
      </c>
      <c r="O1674" s="22" t="str">
        <f aca="false">IF(J1674&gt;0,"Sí","No")</f>
        <v>No</v>
      </c>
      <c r="P1674" s="22" t="str">
        <f aca="false">IF(K1674&gt;0,"Sí","No")</f>
        <v>Sí</v>
      </c>
      <c r="Q1674" s="22" t="str">
        <f aca="false">IF(OR(I1674&gt;0,J1674&gt;0),"Sí","No")</f>
        <v>No</v>
      </c>
      <c r="R1674" s="27"/>
      <c r="S1674" s="27"/>
      <c r="T1674" s="27"/>
      <c r="U1674" s="27"/>
      <c r="V1674" s="27"/>
      <c r="W1674" s="12" t="str">
        <f aca="false">IF(AND(I1674&gt;0,R1674&gt;0),(S1674-R1674)/R1674,"")</f>
        <v/>
      </c>
      <c r="X1674" s="12" t="str">
        <f aca="false">IF(AND(J1674&gt;0,T1674&gt;0),(U1674-T1674)/T1674,"")</f>
        <v/>
      </c>
      <c r="Y1674" s="12" t="str">
        <f aca="false">IF(AND(K1674&gt;0,V1674&gt;0),(V1674-Resumen!$B$7)/Resumen!$B$7,"")</f>
        <v/>
      </c>
      <c r="Z1674" s="28" t="str">
        <f aca="false">IF(AND(K1674&gt;0,I1674&gt;0,V1674&gt;0,S1674&gt;0),V1674-S1674,"")</f>
        <v/>
      </c>
      <c r="AA1674" s="12" t="str">
        <f aca="false">IF(Z1674&lt;&gt;"",Z1674/S1674,"")</f>
        <v/>
      </c>
      <c r="AB1674" s="28" t="str">
        <f aca="false">IF(AND(K1674&gt;0,J1674&gt;0,V1674&gt;0,U1674&gt;0),V1674-U1674,"")</f>
        <v/>
      </c>
      <c r="AC1674" s="12" t="str">
        <f aca="false">IF(AB1674&lt;&gt;"",AB1674/U1674,"")</f>
        <v/>
      </c>
      <c r="AD1674" s="27" t="n">
        <v>0</v>
      </c>
      <c r="AE1674" s="27" t="n">
        <v>0</v>
      </c>
      <c r="AF1674" s="27" t="n">
        <v>0</v>
      </c>
      <c r="AG1674" s="28" t="n">
        <f aca="false">AD1674+AE1674+AF1674</f>
        <v>0</v>
      </c>
      <c r="AH1674" s="12" t="str">
        <f aca="false">IF(AG1674&gt;0,AD1674/AG1674,"")</f>
        <v/>
      </c>
      <c r="AI1674" s="27" t="n">
        <v>0</v>
      </c>
      <c r="AJ1674" s="27" t="n">
        <v>0</v>
      </c>
      <c r="AK1674" s="27" t="n">
        <v>0</v>
      </c>
      <c r="AL1674" s="22" t="str">
        <f aca="false">IF(OR(AJ1674&gt;0,AK1674&gt;0),"Sí","No")</f>
        <v>No</v>
      </c>
      <c r="AM1674" s="6"/>
      <c r="AN1674" s="6"/>
      <c r="AO1674" s="12" t="n">
        <f aca="false">IF(M1674&gt;0,K1674/M1674,"")</f>
        <v>1</v>
      </c>
      <c r="AP1674" s="22" t="str">
        <f aca="false">IF(M1674&gt;=Resumen!$B$5,"Alto","Bajo")</f>
        <v>Bajo</v>
      </c>
      <c r="AQ1674" s="22" t="str">
        <f aca="false">IF(AO1674&gt;=Resumen!$B$28,"Alto","Bajo")</f>
        <v>Alto</v>
      </c>
      <c r="AR1674" s="22" t="str">
        <f aca="false">AP1674&amp;" Potencial / "&amp;AQ1674&amp;" Share"</f>
        <v>Bajo Potencial / Alto Share</v>
      </c>
      <c r="AS1674" s="22" t="str">
        <f aca="false">IF(Q1674="Sí",IF(AO1674&gt;=Resumen!$B$29,"Alto","Bajo"),"")</f>
        <v/>
      </c>
      <c r="AT1674" s="22" t="str">
        <f aca="false">IF(AS1674&lt;&gt;"",AP1674&amp;" Potencial / "&amp;AS1674&amp;" Share","")</f>
        <v/>
      </c>
      <c r="AU1674" s="22" t="str">
        <f aca="false">IF(AH1674="","Sin dato",IF(AH1674-AO1674&gt;Resumen!$B$6,"Sobre-exhibido",IF(AO1674-AH1674&gt;Resumen!$B$6,"Sub-exhibido","En línea")))</f>
        <v>Sin dato</v>
      </c>
      <c r="AV1674" s="22" t="str">
        <f aca="false">IF(AT1674="","",IF(AT1674="Alto Potencial / Bajo Share",1,IF(AT1674="Alto Potencial / Alto Share",2,IF(AT1674="Bajo Potencial / Alto Share",3,4))))</f>
        <v/>
      </c>
      <c r="AW1674" s="22" t="str">
        <f aca="false">IF(Q1674="No","Sin competencia directa",IF(AV1674=1,"1 - Foco Conquista (Alto Pot / Bajo Share)",IF(AV1674=2,"2 - Foco Defensa (Alto Pot / Alto Share)",IF(AV1674=3,"3 - Monitoreo (Bajo Pot / Alto Share)","4 - Baja Prioridad (Bajo Pot / Bajo Share)"))))</f>
        <v>Sin competencia directa</v>
      </c>
      <c r="AX1674" s="12" t="str">
        <f aca="false">IF(OR(IFERROR(AND(W1674&lt;&gt;"",Y1674&lt;&gt;"",Y1674-W1674&gt;Resumen!$B$8),FALSE()),IFERROR(AND(X1674&lt;&gt;"",Y1674&lt;&gt;"",Y1674-X1674&gt;Resumen!$B$8),FALSE())),MAX(IF(IFERROR(AND(W1674&lt;&gt;"",Y1674&lt;&gt;"",Y1674-W1674&gt;Resumen!$B$8),FALSE()),Y1674-W1674,0),IF(IFERROR(AND(X1674&lt;&gt;"",Y1674&lt;&gt;"",Y1674-X1674&gt;Resumen!$B$8),FALSE()),Y1674-X1674,0)),"")</f>
        <v/>
      </c>
      <c r="AY1674" s="22" t="str">
        <f aca="false">IF(OR(IFERROR(AND(W1674&lt;&gt;"",Y1674&lt;&gt;"",Y1674-W1674&gt;Resumen!$B$8),FALSE()),IFERROR(AND(X1674&lt;&gt;"",Y1674&lt;&gt;"",Y1674-X1674&gt;Resumen!$B$8),FALSE())),TRIM("Lays tiene mayor markup que "&amp;IF(IFERROR(AND(W1674&lt;&gt;"",Y1674&lt;&gt;"",Y1674-W1674&gt;Resumen!$B$8),FALSE()),"Quento ","")&amp;IF(IFERROR(AND(X1674&lt;&gt;"",Y1674&lt;&gt;"",Y1674-X1674&gt;Resumen!$B$8),FALSE()),"Julicroc ","")&amp;"en este PDV"),"")</f>
        <v/>
      </c>
      <c r="AZ1674" s="22" t="str">
        <f aca="false">IF(COUNTIF('Plan Pehuamar - Lista'!$A$2:$A$167,A1674)&gt;0,"Sí","No")</f>
        <v>No</v>
      </c>
      <c r="BA1674" s="22" t="str">
        <f aca="false">IF(COUNTIF('Plan Combo 9+1'!$A$2:$A$226,A1674)&gt;0,"Sí","No")</f>
        <v>No</v>
      </c>
      <c r="BB1674" s="22" t="str">
        <f aca="false">IF(AH1674="","No",IF(BA1674="Sí",IF((AO1674-AH1674)&gt;Resumen!$B$6,"Sí","No"),IF((AO1674-AH1674)&gt;=Resumen!$B$132,"Sí","No")))</f>
        <v>No</v>
      </c>
      <c r="BC1674" s="22" t="str">
        <f aca="false">IF(AND(N1674="Sí",AL1674="Sí",AI1674=0),"Sí","No")</f>
        <v>No</v>
      </c>
      <c r="BD1674" s="22" t="str">
        <f aca="false">IF(COUNTIF('Plan 9+1 (con Pehuamar)'!$A$2:$A$227,A1674)&gt;0,"Sí","No")</f>
        <v>No</v>
      </c>
    </row>
    <row r="1675" customFormat="false" ht="15" hidden="false" customHeight="true" outlineLevel="0" collapsed="false">
      <c r="A1675" s="6" t="n">
        <v>200374</v>
      </c>
      <c r="B1675" s="6" t="n">
        <v>11</v>
      </c>
      <c r="C1675" s="6" t="n">
        <v>1104</v>
      </c>
      <c r="D1675" s="6" t="s">
        <v>359</v>
      </c>
      <c r="E1675" s="6" t="s">
        <v>1842</v>
      </c>
      <c r="F1675" s="6" t="s">
        <v>201</v>
      </c>
      <c r="G1675" s="6" t="s">
        <v>130</v>
      </c>
      <c r="H1675" s="6" t="s">
        <v>1715</v>
      </c>
      <c r="I1675" s="27" t="n">
        <v>0</v>
      </c>
      <c r="J1675" s="27" t="n">
        <v>0</v>
      </c>
      <c r="K1675" s="27" t="n">
        <v>7.9</v>
      </c>
      <c r="L1675" s="28" t="n">
        <f aca="false">I1675+J1675</f>
        <v>0</v>
      </c>
      <c r="M1675" s="28" t="n">
        <f aca="false">L1675+K1675</f>
        <v>7.9</v>
      </c>
      <c r="N1675" s="22" t="str">
        <f aca="false">IF(I1675&gt;0,"Sí","No")</f>
        <v>No</v>
      </c>
      <c r="O1675" s="22" t="str">
        <f aca="false">IF(J1675&gt;0,"Sí","No")</f>
        <v>No</v>
      </c>
      <c r="P1675" s="22" t="str">
        <f aca="false">IF(K1675&gt;0,"Sí","No")</f>
        <v>Sí</v>
      </c>
      <c r="Q1675" s="22" t="str">
        <f aca="false">IF(OR(I1675&gt;0,J1675&gt;0),"Sí","No")</f>
        <v>No</v>
      </c>
      <c r="R1675" s="27"/>
      <c r="S1675" s="27"/>
      <c r="T1675" s="27"/>
      <c r="U1675" s="27"/>
      <c r="V1675" s="27"/>
      <c r="W1675" s="12" t="str">
        <f aca="false">IF(AND(I1675&gt;0,R1675&gt;0),(S1675-R1675)/R1675,"")</f>
        <v/>
      </c>
      <c r="X1675" s="12" t="str">
        <f aca="false">IF(AND(J1675&gt;0,T1675&gt;0),(U1675-T1675)/T1675,"")</f>
        <v/>
      </c>
      <c r="Y1675" s="12" t="str">
        <f aca="false">IF(AND(K1675&gt;0,V1675&gt;0),(V1675-Resumen!$B$7)/Resumen!$B$7,"")</f>
        <v/>
      </c>
      <c r="Z1675" s="28" t="str">
        <f aca="false">IF(AND(K1675&gt;0,I1675&gt;0,V1675&gt;0,S1675&gt;0),V1675-S1675,"")</f>
        <v/>
      </c>
      <c r="AA1675" s="12" t="str">
        <f aca="false">IF(Z1675&lt;&gt;"",Z1675/S1675,"")</f>
        <v/>
      </c>
      <c r="AB1675" s="28" t="str">
        <f aca="false">IF(AND(K1675&gt;0,J1675&gt;0,V1675&gt;0,U1675&gt;0),V1675-U1675,"")</f>
        <v/>
      </c>
      <c r="AC1675" s="12" t="str">
        <f aca="false">IF(AB1675&lt;&gt;"",AB1675/U1675,"")</f>
        <v/>
      </c>
      <c r="AD1675" s="27" t="n">
        <v>0</v>
      </c>
      <c r="AE1675" s="27" t="n">
        <v>0</v>
      </c>
      <c r="AF1675" s="27" t="n">
        <v>0</v>
      </c>
      <c r="AG1675" s="28" t="n">
        <f aca="false">AD1675+AE1675+AF1675</f>
        <v>0</v>
      </c>
      <c r="AH1675" s="12" t="str">
        <f aca="false">IF(AG1675&gt;0,AD1675/AG1675,"")</f>
        <v/>
      </c>
      <c r="AI1675" s="27" t="n">
        <v>0</v>
      </c>
      <c r="AJ1675" s="27" t="n">
        <v>0</v>
      </c>
      <c r="AK1675" s="27" t="n">
        <v>0</v>
      </c>
      <c r="AL1675" s="22" t="str">
        <f aca="false">IF(OR(AJ1675&gt;0,AK1675&gt;0),"Sí","No")</f>
        <v>No</v>
      </c>
      <c r="AM1675" s="6"/>
      <c r="AN1675" s="6"/>
      <c r="AO1675" s="12" t="n">
        <f aca="false">IF(M1675&gt;0,K1675/M1675,"")</f>
        <v>1</v>
      </c>
      <c r="AP1675" s="22" t="str">
        <f aca="false">IF(M1675&gt;=Resumen!$B$5,"Alto","Bajo")</f>
        <v>Bajo</v>
      </c>
      <c r="AQ1675" s="22" t="str">
        <f aca="false">IF(AO1675&gt;=Resumen!$B$28,"Alto","Bajo")</f>
        <v>Alto</v>
      </c>
      <c r="AR1675" s="22" t="str">
        <f aca="false">AP1675&amp;" Potencial / "&amp;AQ1675&amp;" Share"</f>
        <v>Bajo Potencial / Alto Share</v>
      </c>
      <c r="AS1675" s="22" t="str">
        <f aca="false">IF(Q1675="Sí",IF(AO1675&gt;=Resumen!$B$29,"Alto","Bajo"),"")</f>
        <v/>
      </c>
      <c r="AT1675" s="22" t="str">
        <f aca="false">IF(AS1675&lt;&gt;"",AP1675&amp;" Potencial / "&amp;AS1675&amp;" Share","")</f>
        <v/>
      </c>
      <c r="AU1675" s="22" t="str">
        <f aca="false">IF(AH1675="","Sin dato",IF(AH1675-AO1675&gt;Resumen!$B$6,"Sobre-exhibido",IF(AO1675-AH1675&gt;Resumen!$B$6,"Sub-exhibido","En línea")))</f>
        <v>Sin dato</v>
      </c>
      <c r="AV1675" s="22" t="str">
        <f aca="false">IF(AT1675="","",IF(AT1675="Alto Potencial / Bajo Share",1,IF(AT1675="Alto Potencial / Alto Share",2,IF(AT1675="Bajo Potencial / Alto Share",3,4))))</f>
        <v/>
      </c>
      <c r="AW1675" s="22" t="str">
        <f aca="false">IF(Q1675="No","Sin competencia directa",IF(AV1675=1,"1 - Foco Conquista (Alto Pot / Bajo Share)",IF(AV1675=2,"2 - Foco Defensa (Alto Pot / Alto Share)",IF(AV1675=3,"3 - Monitoreo (Bajo Pot / Alto Share)","4 - Baja Prioridad (Bajo Pot / Bajo Share)"))))</f>
        <v>Sin competencia directa</v>
      </c>
      <c r="AX1675" s="12" t="str">
        <f aca="false">IF(OR(IFERROR(AND(W1675&lt;&gt;"",Y1675&lt;&gt;"",Y1675-W1675&gt;Resumen!$B$8),FALSE()),IFERROR(AND(X1675&lt;&gt;"",Y1675&lt;&gt;"",Y1675-X1675&gt;Resumen!$B$8),FALSE())),MAX(IF(IFERROR(AND(W1675&lt;&gt;"",Y1675&lt;&gt;"",Y1675-W1675&gt;Resumen!$B$8),FALSE()),Y1675-W1675,0),IF(IFERROR(AND(X1675&lt;&gt;"",Y1675&lt;&gt;"",Y1675-X1675&gt;Resumen!$B$8),FALSE()),Y1675-X1675,0)),"")</f>
        <v/>
      </c>
      <c r="AY1675" s="22" t="str">
        <f aca="false">IF(OR(IFERROR(AND(W1675&lt;&gt;"",Y1675&lt;&gt;"",Y1675-W1675&gt;Resumen!$B$8),FALSE()),IFERROR(AND(X1675&lt;&gt;"",Y1675&lt;&gt;"",Y1675-X1675&gt;Resumen!$B$8),FALSE())),TRIM("Lays tiene mayor markup que "&amp;IF(IFERROR(AND(W1675&lt;&gt;"",Y1675&lt;&gt;"",Y1675-W1675&gt;Resumen!$B$8),FALSE()),"Quento ","")&amp;IF(IFERROR(AND(X1675&lt;&gt;"",Y1675&lt;&gt;"",Y1675-X1675&gt;Resumen!$B$8),FALSE()),"Julicroc ","")&amp;"en este PDV"),"")</f>
        <v/>
      </c>
      <c r="AZ1675" s="22" t="str">
        <f aca="false">IF(COUNTIF('Plan Pehuamar - Lista'!$A$2:$A$167,A1675)&gt;0,"Sí","No")</f>
        <v>No</v>
      </c>
      <c r="BA1675" s="22" t="str">
        <f aca="false">IF(COUNTIF('Plan Combo 9+1'!$A$2:$A$226,A1675)&gt;0,"Sí","No")</f>
        <v>No</v>
      </c>
      <c r="BB1675" s="22" t="str">
        <f aca="false">IF(AH1675="","No",IF(BA1675="Sí",IF((AO1675-AH1675)&gt;Resumen!$B$6,"Sí","No"),IF((AO1675-AH1675)&gt;=Resumen!$B$132,"Sí","No")))</f>
        <v>No</v>
      </c>
      <c r="BC1675" s="22" t="str">
        <f aca="false">IF(AND(N1675="Sí",AL1675="Sí",AI1675=0),"Sí","No")</f>
        <v>No</v>
      </c>
      <c r="BD1675" s="22" t="str">
        <f aca="false">IF(COUNTIF('Plan 9+1 (con Pehuamar)'!$A$2:$A$227,A1675)&gt;0,"Sí","No")</f>
        <v>No</v>
      </c>
    </row>
    <row r="1676" customFormat="false" ht="15" hidden="false" customHeight="true" outlineLevel="0" collapsed="false">
      <c r="A1676" s="6" t="n">
        <v>200445</v>
      </c>
      <c r="B1676" s="6" t="n">
        <v>11</v>
      </c>
      <c r="C1676" s="6" t="n">
        <v>1104</v>
      </c>
      <c r="D1676" s="6" t="s">
        <v>359</v>
      </c>
      <c r="E1676" s="6" t="s">
        <v>1843</v>
      </c>
      <c r="F1676" s="6" t="s">
        <v>206</v>
      </c>
      <c r="G1676" s="6" t="s">
        <v>130</v>
      </c>
      <c r="H1676" s="6" t="s">
        <v>1715</v>
      </c>
      <c r="I1676" s="27" t="n">
        <v>0</v>
      </c>
      <c r="J1676" s="27" t="n">
        <v>0</v>
      </c>
      <c r="K1676" s="27" t="n">
        <v>3.5</v>
      </c>
      <c r="L1676" s="28" t="n">
        <f aca="false">I1676+J1676</f>
        <v>0</v>
      </c>
      <c r="M1676" s="28" t="n">
        <f aca="false">L1676+K1676</f>
        <v>3.5</v>
      </c>
      <c r="N1676" s="22" t="str">
        <f aca="false">IF(I1676&gt;0,"Sí","No")</f>
        <v>No</v>
      </c>
      <c r="O1676" s="22" t="str">
        <f aca="false">IF(J1676&gt;0,"Sí","No")</f>
        <v>No</v>
      </c>
      <c r="P1676" s="22" t="str">
        <f aca="false">IF(K1676&gt;0,"Sí","No")</f>
        <v>Sí</v>
      </c>
      <c r="Q1676" s="22" t="str">
        <f aca="false">IF(OR(I1676&gt;0,J1676&gt;0),"Sí","No")</f>
        <v>No</v>
      </c>
      <c r="R1676" s="27"/>
      <c r="S1676" s="27"/>
      <c r="T1676" s="27"/>
      <c r="U1676" s="27"/>
      <c r="V1676" s="27"/>
      <c r="W1676" s="12" t="str">
        <f aca="false">IF(AND(I1676&gt;0,R1676&gt;0),(S1676-R1676)/R1676,"")</f>
        <v/>
      </c>
      <c r="X1676" s="12" t="str">
        <f aca="false">IF(AND(J1676&gt;0,T1676&gt;0),(U1676-T1676)/T1676,"")</f>
        <v/>
      </c>
      <c r="Y1676" s="12" t="str">
        <f aca="false">IF(AND(K1676&gt;0,V1676&gt;0),(V1676-Resumen!$B$7)/Resumen!$B$7,"")</f>
        <v/>
      </c>
      <c r="Z1676" s="28" t="str">
        <f aca="false">IF(AND(K1676&gt;0,I1676&gt;0,V1676&gt;0,S1676&gt;0),V1676-S1676,"")</f>
        <v/>
      </c>
      <c r="AA1676" s="12" t="str">
        <f aca="false">IF(Z1676&lt;&gt;"",Z1676/S1676,"")</f>
        <v/>
      </c>
      <c r="AB1676" s="28" t="str">
        <f aca="false">IF(AND(K1676&gt;0,J1676&gt;0,V1676&gt;0,U1676&gt;0),V1676-U1676,"")</f>
        <v/>
      </c>
      <c r="AC1676" s="12" t="str">
        <f aca="false">IF(AB1676&lt;&gt;"",AB1676/U1676,"")</f>
        <v/>
      </c>
      <c r="AD1676" s="27" t="n">
        <v>0</v>
      </c>
      <c r="AE1676" s="27" t="n">
        <v>0</v>
      </c>
      <c r="AF1676" s="27" t="n">
        <v>0</v>
      </c>
      <c r="AG1676" s="28" t="n">
        <f aca="false">AD1676+AE1676+AF1676</f>
        <v>0</v>
      </c>
      <c r="AH1676" s="12" t="str">
        <f aca="false">IF(AG1676&gt;0,AD1676/AG1676,"")</f>
        <v/>
      </c>
      <c r="AI1676" s="27" t="n">
        <v>0</v>
      </c>
      <c r="AJ1676" s="27" t="n">
        <v>0</v>
      </c>
      <c r="AK1676" s="27" t="n">
        <v>0</v>
      </c>
      <c r="AL1676" s="22" t="str">
        <f aca="false">IF(OR(AJ1676&gt;0,AK1676&gt;0),"Sí","No")</f>
        <v>No</v>
      </c>
      <c r="AM1676" s="6"/>
      <c r="AN1676" s="6"/>
      <c r="AO1676" s="12" t="n">
        <f aca="false">IF(M1676&gt;0,K1676/M1676,"")</f>
        <v>1</v>
      </c>
      <c r="AP1676" s="22" t="str">
        <f aca="false">IF(M1676&gt;=Resumen!$B$5,"Alto","Bajo")</f>
        <v>Bajo</v>
      </c>
      <c r="AQ1676" s="22" t="str">
        <f aca="false">IF(AO1676&gt;=Resumen!$B$28,"Alto","Bajo")</f>
        <v>Alto</v>
      </c>
      <c r="AR1676" s="22" t="str">
        <f aca="false">AP1676&amp;" Potencial / "&amp;AQ1676&amp;" Share"</f>
        <v>Bajo Potencial / Alto Share</v>
      </c>
      <c r="AS1676" s="22" t="str">
        <f aca="false">IF(Q1676="Sí",IF(AO1676&gt;=Resumen!$B$29,"Alto","Bajo"),"")</f>
        <v/>
      </c>
      <c r="AT1676" s="22" t="str">
        <f aca="false">IF(AS1676&lt;&gt;"",AP1676&amp;" Potencial / "&amp;AS1676&amp;" Share","")</f>
        <v/>
      </c>
      <c r="AU1676" s="22" t="str">
        <f aca="false">IF(AH1676="","Sin dato",IF(AH1676-AO1676&gt;Resumen!$B$6,"Sobre-exhibido",IF(AO1676-AH1676&gt;Resumen!$B$6,"Sub-exhibido","En línea")))</f>
        <v>Sin dato</v>
      </c>
      <c r="AV1676" s="22" t="str">
        <f aca="false">IF(AT1676="","",IF(AT1676="Alto Potencial / Bajo Share",1,IF(AT1676="Alto Potencial / Alto Share",2,IF(AT1676="Bajo Potencial / Alto Share",3,4))))</f>
        <v/>
      </c>
      <c r="AW1676" s="22" t="str">
        <f aca="false">IF(Q1676="No","Sin competencia directa",IF(AV1676=1,"1 - Foco Conquista (Alto Pot / Bajo Share)",IF(AV1676=2,"2 - Foco Defensa (Alto Pot / Alto Share)",IF(AV1676=3,"3 - Monitoreo (Bajo Pot / Alto Share)","4 - Baja Prioridad (Bajo Pot / Bajo Share)"))))</f>
        <v>Sin competencia directa</v>
      </c>
      <c r="AX1676" s="12" t="str">
        <f aca="false">IF(OR(IFERROR(AND(W1676&lt;&gt;"",Y1676&lt;&gt;"",Y1676-W1676&gt;Resumen!$B$8),FALSE()),IFERROR(AND(X1676&lt;&gt;"",Y1676&lt;&gt;"",Y1676-X1676&gt;Resumen!$B$8),FALSE())),MAX(IF(IFERROR(AND(W1676&lt;&gt;"",Y1676&lt;&gt;"",Y1676-W1676&gt;Resumen!$B$8),FALSE()),Y1676-W1676,0),IF(IFERROR(AND(X1676&lt;&gt;"",Y1676&lt;&gt;"",Y1676-X1676&gt;Resumen!$B$8),FALSE()),Y1676-X1676,0)),"")</f>
        <v/>
      </c>
      <c r="AY1676" s="22" t="str">
        <f aca="false">IF(OR(IFERROR(AND(W1676&lt;&gt;"",Y1676&lt;&gt;"",Y1676-W1676&gt;Resumen!$B$8),FALSE()),IFERROR(AND(X1676&lt;&gt;"",Y1676&lt;&gt;"",Y1676-X1676&gt;Resumen!$B$8),FALSE())),TRIM("Lays tiene mayor markup que "&amp;IF(IFERROR(AND(W1676&lt;&gt;"",Y1676&lt;&gt;"",Y1676-W1676&gt;Resumen!$B$8),FALSE()),"Quento ","")&amp;IF(IFERROR(AND(X1676&lt;&gt;"",Y1676&lt;&gt;"",Y1676-X1676&gt;Resumen!$B$8),FALSE()),"Julicroc ","")&amp;"en este PDV"),"")</f>
        <v/>
      </c>
      <c r="AZ1676" s="22" t="str">
        <f aca="false">IF(COUNTIF('Plan Pehuamar - Lista'!$A$2:$A$167,A1676)&gt;0,"Sí","No")</f>
        <v>No</v>
      </c>
      <c r="BA1676" s="22" t="str">
        <f aca="false">IF(COUNTIF('Plan Combo 9+1'!$A$2:$A$226,A1676)&gt;0,"Sí","No")</f>
        <v>No</v>
      </c>
      <c r="BB1676" s="22" t="str">
        <f aca="false">IF(AH1676="","No",IF(BA1676="Sí",IF((AO1676-AH1676)&gt;Resumen!$B$6,"Sí","No"),IF((AO1676-AH1676)&gt;=Resumen!$B$132,"Sí","No")))</f>
        <v>No</v>
      </c>
      <c r="BC1676" s="22" t="str">
        <f aca="false">IF(AND(N1676="Sí",AL1676="Sí",AI1676=0),"Sí","No")</f>
        <v>No</v>
      </c>
      <c r="BD1676" s="22" t="str">
        <f aca="false">IF(COUNTIF('Plan 9+1 (con Pehuamar)'!$A$2:$A$227,A1676)&gt;0,"Sí","No")</f>
        <v>No</v>
      </c>
    </row>
    <row r="1677" customFormat="false" ht="15" hidden="false" customHeight="true" outlineLevel="0" collapsed="false">
      <c r="A1677" s="6" t="n">
        <v>200564</v>
      </c>
      <c r="B1677" s="6" t="n">
        <v>11</v>
      </c>
      <c r="C1677" s="6" t="n">
        <v>1104</v>
      </c>
      <c r="D1677" s="6" t="s">
        <v>359</v>
      </c>
      <c r="E1677" s="6" t="s">
        <v>1844</v>
      </c>
      <c r="F1677" s="6" t="s">
        <v>196</v>
      </c>
      <c r="G1677" s="6" t="s">
        <v>130</v>
      </c>
      <c r="H1677" s="6" t="s">
        <v>1715</v>
      </c>
      <c r="I1677" s="27" t="n">
        <v>10</v>
      </c>
      <c r="J1677" s="27" t="n">
        <v>18</v>
      </c>
      <c r="K1677" s="27" t="n">
        <v>18</v>
      </c>
      <c r="L1677" s="28" t="n">
        <f aca="false">I1677+J1677</f>
        <v>28</v>
      </c>
      <c r="M1677" s="28" t="n">
        <f aca="false">L1677+K1677</f>
        <v>46</v>
      </c>
      <c r="N1677" s="22" t="str">
        <f aca="false">IF(I1677&gt;0,"Sí","No")</f>
        <v>Sí</v>
      </c>
      <c r="O1677" s="22" t="str">
        <f aca="false">IF(J1677&gt;0,"Sí","No")</f>
        <v>Sí</v>
      </c>
      <c r="P1677" s="22" t="str">
        <f aca="false">IF(K1677&gt;0,"Sí","No")</f>
        <v>Sí</v>
      </c>
      <c r="Q1677" s="22" t="str">
        <f aca="false">IF(OR(I1677&gt;0,J1677&gt;0),"Sí","No")</f>
        <v>Sí</v>
      </c>
      <c r="R1677" s="27" t="n">
        <v>1750</v>
      </c>
      <c r="S1677" s="27" t="n">
        <v>2500</v>
      </c>
      <c r="T1677" s="27" t="n">
        <v>1198</v>
      </c>
      <c r="U1677" s="27" t="n">
        <v>2000</v>
      </c>
      <c r="V1677" s="27" t="n">
        <v>3500</v>
      </c>
      <c r="W1677" s="12" t="n">
        <f aca="false">IF(AND(I1677&gt;0,R1677&gt;0),(S1677-R1677)/R1677,"")</f>
        <v>0.428571428571429</v>
      </c>
      <c r="X1677" s="12" t="n">
        <f aca="false">IF(AND(J1677&gt;0,T1677&gt;0),(U1677-T1677)/T1677,"")</f>
        <v>0.669449081803005</v>
      </c>
      <c r="Y1677" s="12" t="n">
        <f aca="false">IF(AND(K1677&gt;0,V1677&gt;0),(V1677-Resumen!$B$7)/Resumen!$B$7,"")</f>
        <v>0.4</v>
      </c>
      <c r="Z1677" s="28" t="n">
        <f aca="false">IF(AND(K1677&gt;0,I1677&gt;0,V1677&gt;0,S1677&gt;0),V1677-S1677,"")</f>
        <v>1000</v>
      </c>
      <c r="AA1677" s="12" t="n">
        <f aca="false">IF(Z1677&lt;&gt;"",Z1677/S1677,"")</f>
        <v>0.4</v>
      </c>
      <c r="AB1677" s="28" t="n">
        <f aca="false">IF(AND(K1677&gt;0,J1677&gt;0,V1677&gt;0,U1677&gt;0),V1677-U1677,"")</f>
        <v>1500</v>
      </c>
      <c r="AC1677" s="12" t="n">
        <f aca="false">IF(AB1677&lt;&gt;"",AB1677/U1677,"")</f>
        <v>0.75</v>
      </c>
      <c r="AD1677" s="27" t="n">
        <v>4</v>
      </c>
      <c r="AE1677" s="27" t="n">
        <v>5</v>
      </c>
      <c r="AF1677" s="27" t="n">
        <v>6</v>
      </c>
      <c r="AG1677" s="28" t="n">
        <f aca="false">AD1677+AE1677+AF1677</f>
        <v>15</v>
      </c>
      <c r="AH1677" s="12" t="n">
        <f aca="false">IF(AG1677&gt;0,AD1677/AG1677,"")</f>
        <v>0.266666666666667</v>
      </c>
      <c r="AI1677" s="27" t="n">
        <v>1</v>
      </c>
      <c r="AJ1677" s="27" t="n">
        <v>0</v>
      </c>
      <c r="AK1677" s="27" t="n">
        <v>1</v>
      </c>
      <c r="AL1677" s="22" t="str">
        <f aca="false">IF(OR(AJ1677&gt;0,AK1677&gt;0),"Sí","No")</f>
        <v>Sí</v>
      </c>
      <c r="AM1677" s="6" t="s">
        <v>198</v>
      </c>
      <c r="AN1677" s="6" t="s">
        <v>198</v>
      </c>
      <c r="AO1677" s="12" t="n">
        <f aca="false">IF(M1677&gt;0,K1677/M1677,"")</f>
        <v>0.391304347826087</v>
      </c>
      <c r="AP1677" s="22" t="str">
        <f aca="false">IF(M1677&gt;=Resumen!$B$5,"Alto","Bajo")</f>
        <v>Alto</v>
      </c>
      <c r="AQ1677" s="22" t="str">
        <f aca="false">IF(AO1677&gt;=Resumen!$B$28,"Alto","Bajo")</f>
        <v>Alto</v>
      </c>
      <c r="AR1677" s="22" t="str">
        <f aca="false">AP1677&amp;" Potencial / "&amp;AQ1677&amp;" Share"</f>
        <v>Alto Potencial / Alto Share</v>
      </c>
      <c r="AS1677" s="22" t="str">
        <f aca="false">IF(Q1677="Sí",IF(AO1677&gt;=Resumen!$B$29,"Alto","Bajo"),"")</f>
        <v>Bajo</v>
      </c>
      <c r="AT1677" s="22" t="str">
        <f aca="false">IF(AS1677&lt;&gt;"",AP1677&amp;" Potencial / "&amp;AS1677&amp;" Share","")</f>
        <v>Alto Potencial / Bajo Share</v>
      </c>
      <c r="AU1677" s="22" t="str">
        <f aca="false">IF(AH1677="","Sin dato",IF(AH1677-AO1677&gt;Resumen!$B$6,"Sobre-exhibido",IF(AO1677-AH1677&gt;Resumen!$B$6,"Sub-exhibido","En línea")))</f>
        <v>Sub-exhibido</v>
      </c>
      <c r="AV1677" s="22" t="n">
        <f aca="false">IF(AT1677="","",IF(AT1677="Alto Potencial / Bajo Share",1,IF(AT1677="Alto Potencial / Alto Share",2,IF(AT1677="Bajo Potencial / Alto Share",3,4))))</f>
        <v>1</v>
      </c>
      <c r="AW1677" s="22" t="str">
        <f aca="false">IF(Q1677="No","Sin competencia directa",IF(AV1677=1,"1 - Foco Conquista (Alto Pot / Bajo Share)",IF(AV1677=2,"2 - Foco Defensa (Alto Pot / Alto Share)",IF(AV1677=3,"3 - Monitoreo (Bajo Pot / Alto Share)","4 - Baja Prioridad (Bajo Pot / Bajo Share)"))))</f>
        <v>1 - Foco Conquista (Alto Pot / Bajo Share)</v>
      </c>
      <c r="AX1677" s="12" t="str">
        <f aca="false">IF(OR(IFERROR(AND(W1677&lt;&gt;"",Y1677&lt;&gt;"",Y1677-W1677&gt;Resumen!$B$8),FALSE()),IFERROR(AND(X1677&lt;&gt;"",Y1677&lt;&gt;"",Y1677-X1677&gt;Resumen!$B$8),FALSE())),MAX(IF(IFERROR(AND(W1677&lt;&gt;"",Y1677&lt;&gt;"",Y1677-W1677&gt;Resumen!$B$8),FALSE()),Y1677-W1677,0),IF(IFERROR(AND(X1677&lt;&gt;"",Y1677&lt;&gt;"",Y1677-X1677&gt;Resumen!$B$8),FALSE()),Y1677-X1677,0)),"")</f>
        <v/>
      </c>
      <c r="AY1677" s="22" t="str">
        <f aca="false">IF(OR(IFERROR(AND(W1677&lt;&gt;"",Y1677&lt;&gt;"",Y1677-W1677&gt;Resumen!$B$8),FALSE()),IFERROR(AND(X1677&lt;&gt;"",Y1677&lt;&gt;"",Y1677-X1677&gt;Resumen!$B$8),FALSE())),TRIM("Lays tiene mayor markup que "&amp;IF(IFERROR(AND(W1677&lt;&gt;"",Y1677&lt;&gt;"",Y1677-W1677&gt;Resumen!$B$8),FALSE()),"Quento ","")&amp;IF(IFERROR(AND(X1677&lt;&gt;"",Y1677&lt;&gt;"",Y1677-X1677&gt;Resumen!$B$8),FALSE()),"Julicroc ","")&amp;"en este PDV"),"")</f>
        <v/>
      </c>
      <c r="AZ1677" s="22" t="str">
        <f aca="false">IF(COUNTIF('Plan Pehuamar - Lista'!$A$2:$A$167,A1677)&gt;0,"Sí","No")</f>
        <v>No</v>
      </c>
      <c r="BA1677" s="22" t="str">
        <f aca="false">IF(COUNTIF('Plan Combo 9+1'!$A$2:$A$226,A1677)&gt;0,"Sí","No")</f>
        <v>No</v>
      </c>
      <c r="BB1677" s="22" t="str">
        <f aca="false">IF(AH1677="","No",IF(BA1677="Sí",IF((AO1677-AH1677)&gt;Resumen!$B$6,"Sí","No"),IF((AO1677-AH1677)&gt;=Resumen!$B$132,"Sí","No")))</f>
        <v>No</v>
      </c>
      <c r="BC1677" s="22" t="str">
        <f aca="false">IF(AND(N1677="Sí",AL1677="Sí",AI1677=0),"Sí","No")</f>
        <v>No</v>
      </c>
      <c r="BD1677" s="22" t="str">
        <f aca="false">IF(COUNTIF('Plan 9+1 (con Pehuamar)'!$A$2:$A$227,A1677)&gt;0,"Sí","No")</f>
        <v>No</v>
      </c>
    </row>
    <row r="1678" customFormat="false" ht="15" hidden="false" customHeight="true" outlineLevel="0" collapsed="false">
      <c r="A1678" s="6" t="n">
        <v>200573</v>
      </c>
      <c r="B1678" s="6" t="n">
        <v>11</v>
      </c>
      <c r="C1678" s="6" t="n">
        <v>1104</v>
      </c>
      <c r="D1678" s="6" t="s">
        <v>359</v>
      </c>
      <c r="E1678" s="6" t="s">
        <v>1845</v>
      </c>
      <c r="F1678" s="6" t="s">
        <v>206</v>
      </c>
      <c r="G1678" s="6" t="s">
        <v>130</v>
      </c>
      <c r="H1678" s="6" t="s">
        <v>1715</v>
      </c>
      <c r="I1678" s="27" t="n">
        <v>10</v>
      </c>
      <c r="J1678" s="27" t="n">
        <v>30</v>
      </c>
      <c r="K1678" s="27" t="n">
        <v>40</v>
      </c>
      <c r="L1678" s="28" t="n">
        <f aca="false">I1678+J1678</f>
        <v>40</v>
      </c>
      <c r="M1678" s="28" t="n">
        <f aca="false">L1678+K1678</f>
        <v>80</v>
      </c>
      <c r="N1678" s="22" t="str">
        <f aca="false">IF(I1678&gt;0,"Sí","No")</f>
        <v>Sí</v>
      </c>
      <c r="O1678" s="22" t="str">
        <f aca="false">IF(J1678&gt;0,"Sí","No")</f>
        <v>Sí</v>
      </c>
      <c r="P1678" s="22" t="str">
        <f aca="false">IF(K1678&gt;0,"Sí","No")</f>
        <v>Sí</v>
      </c>
      <c r="Q1678" s="22" t="str">
        <f aca="false">IF(OR(I1678&gt;0,J1678&gt;0),"Sí","No")</f>
        <v>Sí</v>
      </c>
      <c r="R1678" s="27" t="n">
        <v>1750</v>
      </c>
      <c r="S1678" s="27" t="n">
        <v>2500</v>
      </c>
      <c r="T1678" s="27" t="n">
        <v>1185</v>
      </c>
      <c r="U1678" s="27" t="n">
        <v>2200</v>
      </c>
      <c r="V1678" s="27" t="n">
        <v>3500</v>
      </c>
      <c r="W1678" s="12" t="n">
        <f aca="false">IF(AND(I1678&gt;0,R1678&gt;0),(S1678-R1678)/R1678,"")</f>
        <v>0.428571428571429</v>
      </c>
      <c r="X1678" s="12" t="n">
        <f aca="false">IF(AND(J1678&gt;0,T1678&gt;0),(U1678-T1678)/T1678,"")</f>
        <v>0.856540084388186</v>
      </c>
      <c r="Y1678" s="12" t="n">
        <f aca="false">IF(AND(K1678&gt;0,V1678&gt;0),(V1678-Resumen!$B$7)/Resumen!$B$7,"")</f>
        <v>0.4</v>
      </c>
      <c r="Z1678" s="28" t="n">
        <f aca="false">IF(AND(K1678&gt;0,I1678&gt;0,V1678&gt;0,S1678&gt;0),V1678-S1678,"")</f>
        <v>1000</v>
      </c>
      <c r="AA1678" s="12" t="n">
        <f aca="false">IF(Z1678&lt;&gt;"",Z1678/S1678,"")</f>
        <v>0.4</v>
      </c>
      <c r="AB1678" s="28" t="n">
        <f aca="false">IF(AND(K1678&gt;0,J1678&gt;0,V1678&gt;0,U1678&gt;0),V1678-U1678,"")</f>
        <v>1300</v>
      </c>
      <c r="AC1678" s="12" t="n">
        <f aca="false">IF(AB1678&lt;&gt;"",AB1678/U1678,"")</f>
        <v>0.590909090909091</v>
      </c>
      <c r="AD1678" s="27" t="n">
        <v>8</v>
      </c>
      <c r="AE1678" s="27" t="n">
        <v>5</v>
      </c>
      <c r="AF1678" s="27" t="n">
        <v>6</v>
      </c>
      <c r="AG1678" s="28" t="n">
        <f aca="false">AD1678+AE1678+AF1678</f>
        <v>19</v>
      </c>
      <c r="AH1678" s="12" t="n">
        <f aca="false">IF(AG1678&gt;0,AD1678/AG1678,"")</f>
        <v>0.421052631578947</v>
      </c>
      <c r="AI1678" s="27" t="n">
        <v>1</v>
      </c>
      <c r="AJ1678" s="27" t="n">
        <v>0</v>
      </c>
      <c r="AK1678" s="27" t="n">
        <v>1</v>
      </c>
      <c r="AL1678" s="22" t="str">
        <f aca="false">IF(OR(AJ1678&gt;0,AK1678&gt;0),"Sí","No")</f>
        <v>Sí</v>
      </c>
      <c r="AM1678" s="6" t="s">
        <v>198</v>
      </c>
      <c r="AN1678" s="6" t="s">
        <v>198</v>
      </c>
      <c r="AO1678" s="12" t="n">
        <f aca="false">IF(M1678&gt;0,K1678/M1678,"")</f>
        <v>0.5</v>
      </c>
      <c r="AP1678" s="22" t="str">
        <f aca="false">IF(M1678&gt;=Resumen!$B$5,"Alto","Bajo")</f>
        <v>Alto</v>
      </c>
      <c r="AQ1678" s="22" t="str">
        <f aca="false">IF(AO1678&gt;=Resumen!$B$28,"Alto","Bajo")</f>
        <v>Alto</v>
      </c>
      <c r="AR1678" s="22" t="str">
        <f aca="false">AP1678&amp;" Potencial / "&amp;AQ1678&amp;" Share"</f>
        <v>Alto Potencial / Alto Share</v>
      </c>
      <c r="AS1678" s="22" t="str">
        <f aca="false">IF(Q1678="Sí",IF(AO1678&gt;=Resumen!$B$29,"Alto","Bajo"),"")</f>
        <v>Alto</v>
      </c>
      <c r="AT1678" s="22" t="str">
        <f aca="false">IF(AS1678&lt;&gt;"",AP1678&amp;" Potencial / "&amp;AS1678&amp;" Share","")</f>
        <v>Alto Potencial / Alto Share</v>
      </c>
      <c r="AU1678" s="22" t="str">
        <f aca="false">IF(AH1678="","Sin dato",IF(AH1678-AO1678&gt;Resumen!$B$6,"Sobre-exhibido",IF(AO1678-AH1678&gt;Resumen!$B$6,"Sub-exhibido","En línea")))</f>
        <v>Sub-exhibido</v>
      </c>
      <c r="AV1678" s="22" t="n">
        <f aca="false">IF(AT1678="","",IF(AT1678="Alto Potencial / Bajo Share",1,IF(AT1678="Alto Potencial / Alto Share",2,IF(AT1678="Bajo Potencial / Alto Share",3,4))))</f>
        <v>2</v>
      </c>
      <c r="AW1678" s="22" t="str">
        <f aca="false">IF(Q1678="No","Sin competencia directa",IF(AV1678=1,"1 - Foco Conquista (Alto Pot / Bajo Share)",IF(AV1678=2,"2 - Foco Defensa (Alto Pot / Alto Share)",IF(AV1678=3,"3 - Monitoreo (Bajo Pot / Alto Share)","4 - Baja Prioridad (Bajo Pot / Bajo Share)"))))</f>
        <v>2 - Foco Defensa (Alto Pot / Alto Share)</v>
      </c>
      <c r="AX1678" s="12" t="str">
        <f aca="false">IF(OR(IFERROR(AND(W1678&lt;&gt;"",Y1678&lt;&gt;"",Y1678-W1678&gt;Resumen!$B$8),FALSE()),IFERROR(AND(X1678&lt;&gt;"",Y1678&lt;&gt;"",Y1678-X1678&gt;Resumen!$B$8),FALSE())),MAX(IF(IFERROR(AND(W1678&lt;&gt;"",Y1678&lt;&gt;"",Y1678-W1678&gt;Resumen!$B$8),FALSE()),Y1678-W1678,0),IF(IFERROR(AND(X1678&lt;&gt;"",Y1678&lt;&gt;"",Y1678-X1678&gt;Resumen!$B$8),FALSE()),Y1678-X1678,0)),"")</f>
        <v/>
      </c>
      <c r="AY1678" s="22" t="str">
        <f aca="false">IF(OR(IFERROR(AND(W1678&lt;&gt;"",Y1678&lt;&gt;"",Y1678-W1678&gt;Resumen!$B$8),FALSE()),IFERROR(AND(X1678&lt;&gt;"",Y1678&lt;&gt;"",Y1678-X1678&gt;Resumen!$B$8),FALSE())),TRIM("Lays tiene mayor markup que "&amp;IF(IFERROR(AND(W1678&lt;&gt;"",Y1678&lt;&gt;"",Y1678-W1678&gt;Resumen!$B$8),FALSE()),"Quento ","")&amp;IF(IFERROR(AND(X1678&lt;&gt;"",Y1678&lt;&gt;"",Y1678-X1678&gt;Resumen!$B$8),FALSE()),"Julicroc ","")&amp;"en este PDV"),"")</f>
        <v/>
      </c>
      <c r="AZ1678" s="22" t="str">
        <f aca="false">IF(COUNTIF('Plan Pehuamar - Lista'!$A$2:$A$167,A1678)&gt;0,"Sí","No")</f>
        <v>No</v>
      </c>
      <c r="BA1678" s="22" t="str">
        <f aca="false">IF(COUNTIF('Plan Combo 9+1'!$A$2:$A$226,A1678)&gt;0,"Sí","No")</f>
        <v>No</v>
      </c>
      <c r="BB1678" s="22" t="str">
        <f aca="false">IF(AH1678="","No",IF(BA1678="Sí",IF((AO1678-AH1678)&gt;Resumen!$B$6,"Sí","No"),IF((AO1678-AH1678)&gt;=Resumen!$B$132,"Sí","No")))</f>
        <v>No</v>
      </c>
      <c r="BC1678" s="22" t="str">
        <f aca="false">IF(AND(N1678="Sí",AL1678="Sí",AI1678=0),"Sí","No")</f>
        <v>No</v>
      </c>
      <c r="BD1678" s="22" t="str">
        <f aca="false">IF(COUNTIF('Plan 9+1 (con Pehuamar)'!$A$2:$A$227,A1678)&gt;0,"Sí","No")</f>
        <v>No</v>
      </c>
    </row>
    <row r="1679" customFormat="false" ht="15" hidden="false" customHeight="true" outlineLevel="0" collapsed="false">
      <c r="A1679" s="6" t="n">
        <v>200590</v>
      </c>
      <c r="B1679" s="6" t="n">
        <v>11</v>
      </c>
      <c r="C1679" s="6" t="n">
        <v>1104</v>
      </c>
      <c r="D1679" s="6" t="s">
        <v>359</v>
      </c>
      <c r="E1679" s="6" t="s">
        <v>1846</v>
      </c>
      <c r="F1679" s="6" t="s">
        <v>196</v>
      </c>
      <c r="G1679" s="6" t="s">
        <v>130</v>
      </c>
      <c r="H1679" s="6" t="s">
        <v>1715</v>
      </c>
      <c r="I1679" s="27" t="n">
        <v>10</v>
      </c>
      <c r="J1679" s="27" t="n">
        <v>6</v>
      </c>
      <c r="K1679" s="27" t="n">
        <v>3</v>
      </c>
      <c r="L1679" s="28" t="n">
        <f aca="false">I1679+J1679</f>
        <v>16</v>
      </c>
      <c r="M1679" s="28" t="n">
        <f aca="false">L1679+K1679</f>
        <v>19</v>
      </c>
      <c r="N1679" s="22" t="str">
        <f aca="false">IF(I1679&gt;0,"Sí","No")</f>
        <v>Sí</v>
      </c>
      <c r="O1679" s="22" t="str">
        <f aca="false">IF(J1679&gt;0,"Sí","No")</f>
        <v>Sí</v>
      </c>
      <c r="P1679" s="22" t="str">
        <f aca="false">IF(K1679&gt;0,"Sí","No")</f>
        <v>Sí</v>
      </c>
      <c r="Q1679" s="22" t="str">
        <f aca="false">IF(OR(I1679&gt;0,J1679&gt;0),"Sí","No")</f>
        <v>Sí</v>
      </c>
      <c r="R1679" s="27" t="n">
        <v>1750</v>
      </c>
      <c r="S1679" s="27" t="n">
        <v>2500</v>
      </c>
      <c r="T1679" s="27" t="n">
        <v>1085</v>
      </c>
      <c r="U1679" s="27" t="n">
        <v>2500</v>
      </c>
      <c r="V1679" s="27" t="n">
        <v>3500</v>
      </c>
      <c r="W1679" s="12" t="n">
        <f aca="false">IF(AND(I1679&gt;0,R1679&gt;0),(S1679-R1679)/R1679,"")</f>
        <v>0.428571428571429</v>
      </c>
      <c r="X1679" s="12" t="n">
        <f aca="false">IF(AND(J1679&gt;0,T1679&gt;0),(U1679-T1679)/T1679,"")</f>
        <v>1.30414746543779</v>
      </c>
      <c r="Y1679" s="12" t="n">
        <f aca="false">IF(AND(K1679&gt;0,V1679&gt;0),(V1679-Resumen!$B$7)/Resumen!$B$7,"")</f>
        <v>0.4</v>
      </c>
      <c r="Z1679" s="28" t="n">
        <f aca="false">IF(AND(K1679&gt;0,I1679&gt;0,V1679&gt;0,S1679&gt;0),V1679-S1679,"")</f>
        <v>1000</v>
      </c>
      <c r="AA1679" s="12" t="n">
        <f aca="false">IF(Z1679&lt;&gt;"",Z1679/S1679,"")</f>
        <v>0.4</v>
      </c>
      <c r="AB1679" s="28" t="n">
        <f aca="false">IF(AND(K1679&gt;0,J1679&gt;0,V1679&gt;0,U1679&gt;0),V1679-U1679,"")</f>
        <v>1000</v>
      </c>
      <c r="AC1679" s="12" t="n">
        <f aca="false">IF(AB1679&lt;&gt;"",AB1679/U1679,"")</f>
        <v>0.4</v>
      </c>
      <c r="AD1679" s="27" t="n">
        <v>1</v>
      </c>
      <c r="AE1679" s="27" t="n">
        <v>5</v>
      </c>
      <c r="AF1679" s="27" t="n">
        <v>2</v>
      </c>
      <c r="AG1679" s="28" t="n">
        <f aca="false">AD1679+AE1679+AF1679</f>
        <v>8</v>
      </c>
      <c r="AH1679" s="12" t="n">
        <f aca="false">IF(AG1679&gt;0,AD1679/AG1679,"")</f>
        <v>0.125</v>
      </c>
      <c r="AI1679" s="27" t="n">
        <v>1</v>
      </c>
      <c r="AJ1679" s="27" t="n">
        <v>0</v>
      </c>
      <c r="AK1679" s="27" t="n">
        <v>0</v>
      </c>
      <c r="AL1679" s="22" t="str">
        <f aca="false">IF(OR(AJ1679&gt;0,AK1679&gt;0),"Sí","No")</f>
        <v>No</v>
      </c>
      <c r="AM1679" s="6" t="s">
        <v>198</v>
      </c>
      <c r="AN1679" s="6" t="s">
        <v>198</v>
      </c>
      <c r="AO1679" s="12" t="n">
        <f aca="false">IF(M1679&gt;0,K1679/M1679,"")</f>
        <v>0.157894736842105</v>
      </c>
      <c r="AP1679" s="22" t="str">
        <f aca="false">IF(M1679&gt;=Resumen!$B$5,"Alto","Bajo")</f>
        <v>Bajo</v>
      </c>
      <c r="AQ1679" s="22" t="str">
        <f aca="false">IF(AO1679&gt;=Resumen!$B$28,"Alto","Bajo")</f>
        <v>Bajo</v>
      </c>
      <c r="AR1679" s="22" t="str">
        <f aca="false">AP1679&amp;" Potencial / "&amp;AQ1679&amp;" Share"</f>
        <v>Bajo Potencial / Bajo Share</v>
      </c>
      <c r="AS1679" s="22" t="str">
        <f aca="false">IF(Q1679="Sí",IF(AO1679&gt;=Resumen!$B$29,"Alto","Bajo"),"")</f>
        <v>Bajo</v>
      </c>
      <c r="AT1679" s="22" t="str">
        <f aca="false">IF(AS1679&lt;&gt;"",AP1679&amp;" Potencial / "&amp;AS1679&amp;" Share","")</f>
        <v>Bajo Potencial / Bajo Share</v>
      </c>
      <c r="AU1679" s="22" t="str">
        <f aca="false">IF(AH1679="","Sin dato",IF(AH1679-AO1679&gt;Resumen!$B$6,"Sobre-exhibido",IF(AO1679-AH1679&gt;Resumen!$B$6,"Sub-exhibido","En línea")))</f>
        <v>En línea</v>
      </c>
      <c r="AV1679" s="22" t="n">
        <f aca="false">IF(AT1679="","",IF(AT1679="Alto Potencial / Bajo Share",1,IF(AT1679="Alto Potencial / Alto Share",2,IF(AT1679="Bajo Potencial / Alto Share",3,4))))</f>
        <v>4</v>
      </c>
      <c r="AW1679" s="22" t="str">
        <f aca="false">IF(Q1679="No","Sin competencia directa",IF(AV1679=1,"1 - Foco Conquista (Alto Pot / Bajo Share)",IF(AV1679=2,"2 - Foco Defensa (Alto Pot / Alto Share)",IF(AV1679=3,"3 - Monitoreo (Bajo Pot / Alto Share)","4 - Baja Prioridad (Bajo Pot / Bajo Share)"))))</f>
        <v>4 - Baja Prioridad (Bajo Pot / Bajo Share)</v>
      </c>
      <c r="AX1679" s="12" t="str">
        <f aca="false">IF(OR(IFERROR(AND(W1679&lt;&gt;"",Y1679&lt;&gt;"",Y1679-W1679&gt;Resumen!$B$8),FALSE()),IFERROR(AND(X1679&lt;&gt;"",Y1679&lt;&gt;"",Y1679-X1679&gt;Resumen!$B$8),FALSE())),MAX(IF(IFERROR(AND(W1679&lt;&gt;"",Y1679&lt;&gt;"",Y1679-W1679&gt;Resumen!$B$8),FALSE()),Y1679-W1679,0),IF(IFERROR(AND(X1679&lt;&gt;"",Y1679&lt;&gt;"",Y1679-X1679&gt;Resumen!$B$8),FALSE()),Y1679-X1679,0)),"")</f>
        <v/>
      </c>
      <c r="AY1679" s="22" t="str">
        <f aca="false">IF(OR(IFERROR(AND(W1679&lt;&gt;"",Y1679&lt;&gt;"",Y1679-W1679&gt;Resumen!$B$8),FALSE()),IFERROR(AND(X1679&lt;&gt;"",Y1679&lt;&gt;"",Y1679-X1679&gt;Resumen!$B$8),FALSE())),TRIM("Lays tiene mayor markup que "&amp;IF(IFERROR(AND(W1679&lt;&gt;"",Y1679&lt;&gt;"",Y1679-W1679&gt;Resumen!$B$8),FALSE()),"Quento ","")&amp;IF(IFERROR(AND(X1679&lt;&gt;"",Y1679&lt;&gt;"",Y1679-X1679&gt;Resumen!$B$8),FALSE()),"Julicroc ","")&amp;"en este PDV"),"")</f>
        <v/>
      </c>
      <c r="AZ1679" s="22" t="str">
        <f aca="false">IF(COUNTIF('Plan Pehuamar - Lista'!$A$2:$A$167,A1679)&gt;0,"Sí","No")</f>
        <v>No</v>
      </c>
      <c r="BA1679" s="22" t="str">
        <f aca="false">IF(COUNTIF('Plan Combo 9+1'!$A$2:$A$226,A1679)&gt;0,"Sí","No")</f>
        <v>No</v>
      </c>
      <c r="BB1679" s="22" t="str">
        <f aca="false">IF(AH1679="","No",IF(BA1679="Sí",IF((AO1679-AH1679)&gt;Resumen!$B$6,"Sí","No"),IF((AO1679-AH1679)&gt;=Resumen!$B$132,"Sí","No")))</f>
        <v>No</v>
      </c>
      <c r="BC1679" s="22" t="str">
        <f aca="false">IF(AND(N1679="Sí",AL1679="Sí",AI1679=0),"Sí","No")</f>
        <v>No</v>
      </c>
      <c r="BD1679" s="22" t="str">
        <f aca="false">IF(COUNTIF('Plan 9+1 (con Pehuamar)'!$A$2:$A$227,A1679)&gt;0,"Sí","No")</f>
        <v>No</v>
      </c>
    </row>
    <row r="1680" customFormat="false" ht="15" hidden="false" customHeight="true" outlineLevel="0" collapsed="false">
      <c r="A1680" s="6" t="n">
        <v>200595</v>
      </c>
      <c r="B1680" s="6" t="n">
        <v>11</v>
      </c>
      <c r="C1680" s="6" t="n">
        <v>1104</v>
      </c>
      <c r="D1680" s="6" t="s">
        <v>359</v>
      </c>
      <c r="E1680" s="6" t="s">
        <v>1847</v>
      </c>
      <c r="F1680" s="6" t="s">
        <v>206</v>
      </c>
      <c r="G1680" s="6" t="s">
        <v>130</v>
      </c>
      <c r="H1680" s="6" t="s">
        <v>1715</v>
      </c>
      <c r="I1680" s="27" t="n">
        <v>0</v>
      </c>
      <c r="J1680" s="27" t="n">
        <v>0</v>
      </c>
      <c r="K1680" s="27" t="n">
        <v>1.9</v>
      </c>
      <c r="L1680" s="28" t="n">
        <f aca="false">I1680+J1680</f>
        <v>0</v>
      </c>
      <c r="M1680" s="28" t="n">
        <f aca="false">L1680+K1680</f>
        <v>1.9</v>
      </c>
      <c r="N1680" s="22" t="str">
        <f aca="false">IF(I1680&gt;0,"Sí","No")</f>
        <v>No</v>
      </c>
      <c r="O1680" s="22" t="str">
        <f aca="false">IF(J1680&gt;0,"Sí","No")</f>
        <v>No</v>
      </c>
      <c r="P1680" s="22" t="str">
        <f aca="false">IF(K1680&gt;0,"Sí","No")</f>
        <v>Sí</v>
      </c>
      <c r="Q1680" s="22" t="str">
        <f aca="false">IF(OR(I1680&gt;0,J1680&gt;0),"Sí","No")</f>
        <v>No</v>
      </c>
      <c r="R1680" s="27"/>
      <c r="S1680" s="27"/>
      <c r="T1680" s="27"/>
      <c r="U1680" s="27"/>
      <c r="V1680" s="27"/>
      <c r="W1680" s="12" t="str">
        <f aca="false">IF(AND(I1680&gt;0,R1680&gt;0),(S1680-R1680)/R1680,"")</f>
        <v/>
      </c>
      <c r="X1680" s="12" t="str">
        <f aca="false">IF(AND(J1680&gt;0,T1680&gt;0),(U1680-T1680)/T1680,"")</f>
        <v/>
      </c>
      <c r="Y1680" s="12" t="str">
        <f aca="false">IF(AND(K1680&gt;0,V1680&gt;0),(V1680-Resumen!$B$7)/Resumen!$B$7,"")</f>
        <v/>
      </c>
      <c r="Z1680" s="28" t="str">
        <f aca="false">IF(AND(K1680&gt;0,I1680&gt;0,V1680&gt;0,S1680&gt;0),V1680-S1680,"")</f>
        <v/>
      </c>
      <c r="AA1680" s="12" t="str">
        <f aca="false">IF(Z1680&lt;&gt;"",Z1680/S1680,"")</f>
        <v/>
      </c>
      <c r="AB1680" s="28" t="str">
        <f aca="false">IF(AND(K1680&gt;0,J1680&gt;0,V1680&gt;0,U1680&gt;0),V1680-U1680,"")</f>
        <v/>
      </c>
      <c r="AC1680" s="12" t="str">
        <f aca="false">IF(AB1680&lt;&gt;"",AB1680/U1680,"")</f>
        <v/>
      </c>
      <c r="AD1680" s="27" t="n">
        <v>0</v>
      </c>
      <c r="AE1680" s="27" t="n">
        <v>0</v>
      </c>
      <c r="AF1680" s="27" t="n">
        <v>0</v>
      </c>
      <c r="AG1680" s="28" t="n">
        <f aca="false">AD1680+AE1680+AF1680</f>
        <v>0</v>
      </c>
      <c r="AH1680" s="12" t="str">
        <f aca="false">IF(AG1680&gt;0,AD1680/AG1680,"")</f>
        <v/>
      </c>
      <c r="AI1680" s="27" t="n">
        <v>0</v>
      </c>
      <c r="AJ1680" s="27" t="n">
        <v>0</v>
      </c>
      <c r="AK1680" s="27" t="n">
        <v>0</v>
      </c>
      <c r="AL1680" s="22" t="str">
        <f aca="false">IF(OR(AJ1680&gt;0,AK1680&gt;0),"Sí","No")</f>
        <v>No</v>
      </c>
      <c r="AM1680" s="6"/>
      <c r="AN1680" s="6"/>
      <c r="AO1680" s="12" t="n">
        <f aca="false">IF(M1680&gt;0,K1680/M1680,"")</f>
        <v>1</v>
      </c>
      <c r="AP1680" s="22" t="str">
        <f aca="false">IF(M1680&gt;=Resumen!$B$5,"Alto","Bajo")</f>
        <v>Bajo</v>
      </c>
      <c r="AQ1680" s="22" t="str">
        <f aca="false">IF(AO1680&gt;=Resumen!$B$28,"Alto","Bajo")</f>
        <v>Alto</v>
      </c>
      <c r="AR1680" s="22" t="str">
        <f aca="false">AP1680&amp;" Potencial / "&amp;AQ1680&amp;" Share"</f>
        <v>Bajo Potencial / Alto Share</v>
      </c>
      <c r="AS1680" s="22" t="str">
        <f aca="false">IF(Q1680="Sí",IF(AO1680&gt;=Resumen!$B$29,"Alto","Bajo"),"")</f>
        <v/>
      </c>
      <c r="AT1680" s="22" t="str">
        <f aca="false">IF(AS1680&lt;&gt;"",AP1680&amp;" Potencial / "&amp;AS1680&amp;" Share","")</f>
        <v/>
      </c>
      <c r="AU1680" s="22" t="str">
        <f aca="false">IF(AH1680="","Sin dato",IF(AH1680-AO1680&gt;Resumen!$B$6,"Sobre-exhibido",IF(AO1680-AH1680&gt;Resumen!$B$6,"Sub-exhibido","En línea")))</f>
        <v>Sin dato</v>
      </c>
      <c r="AV1680" s="22" t="str">
        <f aca="false">IF(AT1680="","",IF(AT1680="Alto Potencial / Bajo Share",1,IF(AT1680="Alto Potencial / Alto Share",2,IF(AT1680="Bajo Potencial / Alto Share",3,4))))</f>
        <v/>
      </c>
      <c r="AW1680" s="22" t="str">
        <f aca="false">IF(Q1680="No","Sin competencia directa",IF(AV1680=1,"1 - Foco Conquista (Alto Pot / Bajo Share)",IF(AV1680=2,"2 - Foco Defensa (Alto Pot / Alto Share)",IF(AV1680=3,"3 - Monitoreo (Bajo Pot / Alto Share)","4 - Baja Prioridad (Bajo Pot / Bajo Share)"))))</f>
        <v>Sin competencia directa</v>
      </c>
      <c r="AX1680" s="12" t="str">
        <f aca="false">IF(OR(IFERROR(AND(W1680&lt;&gt;"",Y1680&lt;&gt;"",Y1680-W1680&gt;Resumen!$B$8),FALSE()),IFERROR(AND(X1680&lt;&gt;"",Y1680&lt;&gt;"",Y1680-X1680&gt;Resumen!$B$8),FALSE())),MAX(IF(IFERROR(AND(W1680&lt;&gt;"",Y1680&lt;&gt;"",Y1680-W1680&gt;Resumen!$B$8),FALSE()),Y1680-W1680,0),IF(IFERROR(AND(X1680&lt;&gt;"",Y1680&lt;&gt;"",Y1680-X1680&gt;Resumen!$B$8),FALSE()),Y1680-X1680,0)),"")</f>
        <v/>
      </c>
      <c r="AY1680" s="22" t="str">
        <f aca="false">IF(OR(IFERROR(AND(W1680&lt;&gt;"",Y1680&lt;&gt;"",Y1680-W1680&gt;Resumen!$B$8),FALSE()),IFERROR(AND(X1680&lt;&gt;"",Y1680&lt;&gt;"",Y1680-X1680&gt;Resumen!$B$8),FALSE())),TRIM("Lays tiene mayor markup que "&amp;IF(IFERROR(AND(W1680&lt;&gt;"",Y1680&lt;&gt;"",Y1680-W1680&gt;Resumen!$B$8),FALSE()),"Quento ","")&amp;IF(IFERROR(AND(X1680&lt;&gt;"",Y1680&lt;&gt;"",Y1680-X1680&gt;Resumen!$B$8),FALSE()),"Julicroc ","")&amp;"en este PDV"),"")</f>
        <v/>
      </c>
      <c r="AZ1680" s="22" t="str">
        <f aca="false">IF(COUNTIF('Plan Pehuamar - Lista'!$A$2:$A$167,A1680)&gt;0,"Sí","No")</f>
        <v>No</v>
      </c>
      <c r="BA1680" s="22" t="str">
        <f aca="false">IF(COUNTIF('Plan Combo 9+1'!$A$2:$A$226,A1680)&gt;0,"Sí","No")</f>
        <v>No</v>
      </c>
      <c r="BB1680" s="22" t="str">
        <f aca="false">IF(AH1680="","No",IF(BA1680="Sí",IF((AO1680-AH1680)&gt;Resumen!$B$6,"Sí","No"),IF((AO1680-AH1680)&gt;=Resumen!$B$132,"Sí","No")))</f>
        <v>No</v>
      </c>
      <c r="BC1680" s="22" t="str">
        <f aca="false">IF(AND(N1680="Sí",AL1680="Sí",AI1680=0),"Sí","No")</f>
        <v>No</v>
      </c>
      <c r="BD1680" s="22" t="str">
        <f aca="false">IF(COUNTIF('Plan 9+1 (con Pehuamar)'!$A$2:$A$227,A1680)&gt;0,"Sí","No")</f>
        <v>No</v>
      </c>
    </row>
    <row r="1681" customFormat="false" ht="15" hidden="false" customHeight="true" outlineLevel="0" collapsed="false">
      <c r="A1681" s="6" t="n">
        <v>200688</v>
      </c>
      <c r="B1681" s="6" t="n">
        <v>11</v>
      </c>
      <c r="C1681" s="6" t="n">
        <v>1104</v>
      </c>
      <c r="D1681" s="6" t="s">
        <v>359</v>
      </c>
      <c r="E1681" s="6" t="s">
        <v>1848</v>
      </c>
      <c r="F1681" s="6" t="s">
        <v>206</v>
      </c>
      <c r="G1681" s="6" t="s">
        <v>130</v>
      </c>
      <c r="H1681" s="6" t="s">
        <v>1715</v>
      </c>
      <c r="I1681" s="27" t="n">
        <v>0</v>
      </c>
      <c r="J1681" s="27" t="n">
        <v>0</v>
      </c>
      <c r="K1681" s="27" t="n">
        <v>6.9</v>
      </c>
      <c r="L1681" s="28" t="n">
        <f aca="false">I1681+J1681</f>
        <v>0</v>
      </c>
      <c r="M1681" s="28" t="n">
        <f aca="false">L1681+K1681</f>
        <v>6.9</v>
      </c>
      <c r="N1681" s="22" t="str">
        <f aca="false">IF(I1681&gt;0,"Sí","No")</f>
        <v>No</v>
      </c>
      <c r="O1681" s="22" t="str">
        <f aca="false">IF(J1681&gt;0,"Sí","No")</f>
        <v>No</v>
      </c>
      <c r="P1681" s="22" t="str">
        <f aca="false">IF(K1681&gt;0,"Sí","No")</f>
        <v>Sí</v>
      </c>
      <c r="Q1681" s="22" t="str">
        <f aca="false">IF(OR(I1681&gt;0,J1681&gt;0),"Sí","No")</f>
        <v>No</v>
      </c>
      <c r="R1681" s="27"/>
      <c r="S1681" s="27"/>
      <c r="T1681" s="27"/>
      <c r="U1681" s="27"/>
      <c r="V1681" s="27"/>
      <c r="W1681" s="12" t="str">
        <f aca="false">IF(AND(I1681&gt;0,R1681&gt;0),(S1681-R1681)/R1681,"")</f>
        <v/>
      </c>
      <c r="X1681" s="12" t="str">
        <f aca="false">IF(AND(J1681&gt;0,T1681&gt;0),(U1681-T1681)/T1681,"")</f>
        <v/>
      </c>
      <c r="Y1681" s="12" t="str">
        <f aca="false">IF(AND(K1681&gt;0,V1681&gt;0),(V1681-Resumen!$B$7)/Resumen!$B$7,"")</f>
        <v/>
      </c>
      <c r="Z1681" s="28" t="str">
        <f aca="false">IF(AND(K1681&gt;0,I1681&gt;0,V1681&gt;0,S1681&gt;0),V1681-S1681,"")</f>
        <v/>
      </c>
      <c r="AA1681" s="12" t="str">
        <f aca="false">IF(Z1681&lt;&gt;"",Z1681/S1681,"")</f>
        <v/>
      </c>
      <c r="AB1681" s="28" t="str">
        <f aca="false">IF(AND(K1681&gt;0,J1681&gt;0,V1681&gt;0,U1681&gt;0),V1681-U1681,"")</f>
        <v/>
      </c>
      <c r="AC1681" s="12" t="str">
        <f aca="false">IF(AB1681&lt;&gt;"",AB1681/U1681,"")</f>
        <v/>
      </c>
      <c r="AD1681" s="27" t="n">
        <v>0</v>
      </c>
      <c r="AE1681" s="27" t="n">
        <v>0</v>
      </c>
      <c r="AF1681" s="27" t="n">
        <v>0</v>
      </c>
      <c r="AG1681" s="28" t="n">
        <f aca="false">AD1681+AE1681+AF1681</f>
        <v>0</v>
      </c>
      <c r="AH1681" s="12" t="str">
        <f aca="false">IF(AG1681&gt;0,AD1681/AG1681,"")</f>
        <v/>
      </c>
      <c r="AI1681" s="27" t="n">
        <v>0</v>
      </c>
      <c r="AJ1681" s="27" t="n">
        <v>0</v>
      </c>
      <c r="AK1681" s="27" t="n">
        <v>0</v>
      </c>
      <c r="AL1681" s="22" t="str">
        <f aca="false">IF(OR(AJ1681&gt;0,AK1681&gt;0),"Sí","No")</f>
        <v>No</v>
      </c>
      <c r="AM1681" s="6"/>
      <c r="AN1681" s="6"/>
      <c r="AO1681" s="12" t="n">
        <f aca="false">IF(M1681&gt;0,K1681/M1681,"")</f>
        <v>1</v>
      </c>
      <c r="AP1681" s="22" t="str">
        <f aca="false">IF(M1681&gt;=Resumen!$B$5,"Alto","Bajo")</f>
        <v>Bajo</v>
      </c>
      <c r="AQ1681" s="22" t="str">
        <f aca="false">IF(AO1681&gt;=Resumen!$B$28,"Alto","Bajo")</f>
        <v>Alto</v>
      </c>
      <c r="AR1681" s="22" t="str">
        <f aca="false">AP1681&amp;" Potencial / "&amp;AQ1681&amp;" Share"</f>
        <v>Bajo Potencial / Alto Share</v>
      </c>
      <c r="AS1681" s="22" t="str">
        <f aca="false">IF(Q1681="Sí",IF(AO1681&gt;=Resumen!$B$29,"Alto","Bajo"),"")</f>
        <v/>
      </c>
      <c r="AT1681" s="22" t="str">
        <f aca="false">IF(AS1681&lt;&gt;"",AP1681&amp;" Potencial / "&amp;AS1681&amp;" Share","")</f>
        <v/>
      </c>
      <c r="AU1681" s="22" t="str">
        <f aca="false">IF(AH1681="","Sin dato",IF(AH1681-AO1681&gt;Resumen!$B$6,"Sobre-exhibido",IF(AO1681-AH1681&gt;Resumen!$B$6,"Sub-exhibido","En línea")))</f>
        <v>Sin dato</v>
      </c>
      <c r="AV1681" s="22" t="str">
        <f aca="false">IF(AT1681="","",IF(AT1681="Alto Potencial / Bajo Share",1,IF(AT1681="Alto Potencial / Alto Share",2,IF(AT1681="Bajo Potencial / Alto Share",3,4))))</f>
        <v/>
      </c>
      <c r="AW1681" s="22" t="str">
        <f aca="false">IF(Q1681="No","Sin competencia directa",IF(AV1681=1,"1 - Foco Conquista (Alto Pot / Bajo Share)",IF(AV1681=2,"2 - Foco Defensa (Alto Pot / Alto Share)",IF(AV1681=3,"3 - Monitoreo (Bajo Pot / Alto Share)","4 - Baja Prioridad (Bajo Pot / Bajo Share)"))))</f>
        <v>Sin competencia directa</v>
      </c>
      <c r="AX1681" s="12" t="str">
        <f aca="false">IF(OR(IFERROR(AND(W1681&lt;&gt;"",Y1681&lt;&gt;"",Y1681-W1681&gt;Resumen!$B$8),FALSE()),IFERROR(AND(X1681&lt;&gt;"",Y1681&lt;&gt;"",Y1681-X1681&gt;Resumen!$B$8),FALSE())),MAX(IF(IFERROR(AND(W1681&lt;&gt;"",Y1681&lt;&gt;"",Y1681-W1681&gt;Resumen!$B$8),FALSE()),Y1681-W1681,0),IF(IFERROR(AND(X1681&lt;&gt;"",Y1681&lt;&gt;"",Y1681-X1681&gt;Resumen!$B$8),FALSE()),Y1681-X1681,0)),"")</f>
        <v/>
      </c>
      <c r="AY1681" s="22" t="str">
        <f aca="false">IF(OR(IFERROR(AND(W1681&lt;&gt;"",Y1681&lt;&gt;"",Y1681-W1681&gt;Resumen!$B$8),FALSE()),IFERROR(AND(X1681&lt;&gt;"",Y1681&lt;&gt;"",Y1681-X1681&gt;Resumen!$B$8),FALSE())),TRIM("Lays tiene mayor markup que "&amp;IF(IFERROR(AND(W1681&lt;&gt;"",Y1681&lt;&gt;"",Y1681-W1681&gt;Resumen!$B$8),FALSE()),"Quento ","")&amp;IF(IFERROR(AND(X1681&lt;&gt;"",Y1681&lt;&gt;"",Y1681-X1681&gt;Resumen!$B$8),FALSE()),"Julicroc ","")&amp;"en este PDV"),"")</f>
        <v/>
      </c>
      <c r="AZ1681" s="22" t="str">
        <f aca="false">IF(COUNTIF('Plan Pehuamar - Lista'!$A$2:$A$167,A1681)&gt;0,"Sí","No")</f>
        <v>Sí</v>
      </c>
      <c r="BA1681" s="22" t="str">
        <f aca="false">IF(COUNTIF('Plan Combo 9+1'!$A$2:$A$226,A1681)&gt;0,"Sí","No")</f>
        <v>No</v>
      </c>
      <c r="BB1681" s="22" t="str">
        <f aca="false">IF(AH1681="","No",IF(BA1681="Sí",IF((AO1681-AH1681)&gt;Resumen!$B$6,"Sí","No"),IF((AO1681-AH1681)&gt;=Resumen!$B$132,"Sí","No")))</f>
        <v>No</v>
      </c>
      <c r="BC1681" s="22" t="str">
        <f aca="false">IF(AND(N1681="Sí",AL1681="Sí",AI1681=0),"Sí","No")</f>
        <v>No</v>
      </c>
      <c r="BD1681" s="22" t="str">
        <f aca="false">IF(COUNTIF('Plan 9+1 (con Pehuamar)'!$A$2:$A$227,A1681)&gt;0,"Sí","No")</f>
        <v>No</v>
      </c>
    </row>
    <row r="1682" customFormat="false" ht="15" hidden="false" customHeight="true" outlineLevel="0" collapsed="false">
      <c r="A1682" s="6" t="n">
        <v>200725</v>
      </c>
      <c r="B1682" s="6" t="n">
        <v>11</v>
      </c>
      <c r="C1682" s="6" t="n">
        <v>1104</v>
      </c>
      <c r="D1682" s="6" t="s">
        <v>359</v>
      </c>
      <c r="E1682" s="6" t="s">
        <v>1849</v>
      </c>
      <c r="F1682" s="6" t="s">
        <v>206</v>
      </c>
      <c r="G1682" s="6" t="s">
        <v>130</v>
      </c>
      <c r="H1682" s="6" t="s">
        <v>1715</v>
      </c>
      <c r="I1682" s="27" t="n">
        <v>0</v>
      </c>
      <c r="J1682" s="27" t="n">
        <v>0</v>
      </c>
      <c r="K1682" s="27" t="n">
        <v>1</v>
      </c>
      <c r="L1682" s="28" t="n">
        <f aca="false">I1682+J1682</f>
        <v>0</v>
      </c>
      <c r="M1682" s="28" t="n">
        <f aca="false">L1682+K1682</f>
        <v>1</v>
      </c>
      <c r="N1682" s="22" t="str">
        <f aca="false">IF(I1682&gt;0,"Sí","No")</f>
        <v>No</v>
      </c>
      <c r="O1682" s="22" t="str">
        <f aca="false">IF(J1682&gt;0,"Sí","No")</f>
        <v>No</v>
      </c>
      <c r="P1682" s="22" t="str">
        <f aca="false">IF(K1682&gt;0,"Sí","No")</f>
        <v>Sí</v>
      </c>
      <c r="Q1682" s="22" t="str">
        <f aca="false">IF(OR(I1682&gt;0,J1682&gt;0),"Sí","No")</f>
        <v>No</v>
      </c>
      <c r="R1682" s="27"/>
      <c r="S1682" s="27"/>
      <c r="T1682" s="27"/>
      <c r="U1682" s="27"/>
      <c r="V1682" s="27"/>
      <c r="W1682" s="12" t="str">
        <f aca="false">IF(AND(I1682&gt;0,R1682&gt;0),(S1682-R1682)/R1682,"")</f>
        <v/>
      </c>
      <c r="X1682" s="12" t="str">
        <f aca="false">IF(AND(J1682&gt;0,T1682&gt;0),(U1682-T1682)/T1682,"")</f>
        <v/>
      </c>
      <c r="Y1682" s="12" t="str">
        <f aca="false">IF(AND(K1682&gt;0,V1682&gt;0),(V1682-Resumen!$B$7)/Resumen!$B$7,"")</f>
        <v/>
      </c>
      <c r="Z1682" s="28" t="str">
        <f aca="false">IF(AND(K1682&gt;0,I1682&gt;0,V1682&gt;0,S1682&gt;0),V1682-S1682,"")</f>
        <v/>
      </c>
      <c r="AA1682" s="12" t="str">
        <f aca="false">IF(Z1682&lt;&gt;"",Z1682/S1682,"")</f>
        <v/>
      </c>
      <c r="AB1682" s="28" t="str">
        <f aca="false">IF(AND(K1682&gt;0,J1682&gt;0,V1682&gt;0,U1682&gt;0),V1682-U1682,"")</f>
        <v/>
      </c>
      <c r="AC1682" s="12" t="str">
        <f aca="false">IF(AB1682&lt;&gt;"",AB1682/U1682,"")</f>
        <v/>
      </c>
      <c r="AD1682" s="27" t="n">
        <v>0</v>
      </c>
      <c r="AE1682" s="27" t="n">
        <v>0</v>
      </c>
      <c r="AF1682" s="27" t="n">
        <v>0</v>
      </c>
      <c r="AG1682" s="28" t="n">
        <f aca="false">AD1682+AE1682+AF1682</f>
        <v>0</v>
      </c>
      <c r="AH1682" s="12" t="str">
        <f aca="false">IF(AG1682&gt;0,AD1682/AG1682,"")</f>
        <v/>
      </c>
      <c r="AI1682" s="27" t="n">
        <v>0</v>
      </c>
      <c r="AJ1682" s="27" t="n">
        <v>0</v>
      </c>
      <c r="AK1682" s="27" t="n">
        <v>0</v>
      </c>
      <c r="AL1682" s="22" t="str">
        <f aca="false">IF(OR(AJ1682&gt;0,AK1682&gt;0),"Sí","No")</f>
        <v>No</v>
      </c>
      <c r="AM1682" s="6"/>
      <c r="AN1682" s="6"/>
      <c r="AO1682" s="12" t="n">
        <f aca="false">IF(M1682&gt;0,K1682/M1682,"")</f>
        <v>1</v>
      </c>
      <c r="AP1682" s="22" t="str">
        <f aca="false">IF(M1682&gt;=Resumen!$B$5,"Alto","Bajo")</f>
        <v>Bajo</v>
      </c>
      <c r="AQ1682" s="22" t="str">
        <f aca="false">IF(AO1682&gt;=Resumen!$B$28,"Alto","Bajo")</f>
        <v>Alto</v>
      </c>
      <c r="AR1682" s="22" t="str">
        <f aca="false">AP1682&amp;" Potencial / "&amp;AQ1682&amp;" Share"</f>
        <v>Bajo Potencial / Alto Share</v>
      </c>
      <c r="AS1682" s="22" t="str">
        <f aca="false">IF(Q1682="Sí",IF(AO1682&gt;=Resumen!$B$29,"Alto","Bajo"),"")</f>
        <v/>
      </c>
      <c r="AT1682" s="22" t="str">
        <f aca="false">IF(AS1682&lt;&gt;"",AP1682&amp;" Potencial / "&amp;AS1682&amp;" Share","")</f>
        <v/>
      </c>
      <c r="AU1682" s="22" t="str">
        <f aca="false">IF(AH1682="","Sin dato",IF(AH1682-AO1682&gt;Resumen!$B$6,"Sobre-exhibido",IF(AO1682-AH1682&gt;Resumen!$B$6,"Sub-exhibido","En línea")))</f>
        <v>Sin dato</v>
      </c>
      <c r="AV1682" s="22" t="str">
        <f aca="false">IF(AT1682="","",IF(AT1682="Alto Potencial / Bajo Share",1,IF(AT1682="Alto Potencial / Alto Share",2,IF(AT1682="Bajo Potencial / Alto Share",3,4))))</f>
        <v/>
      </c>
      <c r="AW1682" s="22" t="str">
        <f aca="false">IF(Q1682="No","Sin competencia directa",IF(AV1682=1,"1 - Foco Conquista (Alto Pot / Bajo Share)",IF(AV1682=2,"2 - Foco Defensa (Alto Pot / Alto Share)",IF(AV1682=3,"3 - Monitoreo (Bajo Pot / Alto Share)","4 - Baja Prioridad (Bajo Pot / Bajo Share)"))))</f>
        <v>Sin competencia directa</v>
      </c>
      <c r="AX1682" s="12" t="str">
        <f aca="false">IF(OR(IFERROR(AND(W1682&lt;&gt;"",Y1682&lt;&gt;"",Y1682-W1682&gt;Resumen!$B$8),FALSE()),IFERROR(AND(X1682&lt;&gt;"",Y1682&lt;&gt;"",Y1682-X1682&gt;Resumen!$B$8),FALSE())),MAX(IF(IFERROR(AND(W1682&lt;&gt;"",Y1682&lt;&gt;"",Y1682-W1682&gt;Resumen!$B$8),FALSE()),Y1682-W1682,0),IF(IFERROR(AND(X1682&lt;&gt;"",Y1682&lt;&gt;"",Y1682-X1682&gt;Resumen!$B$8),FALSE()),Y1682-X1682,0)),"")</f>
        <v/>
      </c>
      <c r="AY1682" s="22" t="str">
        <f aca="false">IF(OR(IFERROR(AND(W1682&lt;&gt;"",Y1682&lt;&gt;"",Y1682-W1682&gt;Resumen!$B$8),FALSE()),IFERROR(AND(X1682&lt;&gt;"",Y1682&lt;&gt;"",Y1682-X1682&gt;Resumen!$B$8),FALSE())),TRIM("Lays tiene mayor markup que "&amp;IF(IFERROR(AND(W1682&lt;&gt;"",Y1682&lt;&gt;"",Y1682-W1682&gt;Resumen!$B$8),FALSE()),"Quento ","")&amp;IF(IFERROR(AND(X1682&lt;&gt;"",Y1682&lt;&gt;"",Y1682-X1682&gt;Resumen!$B$8),FALSE()),"Julicroc ","")&amp;"en este PDV"),"")</f>
        <v/>
      </c>
      <c r="AZ1682" s="22" t="str">
        <f aca="false">IF(COUNTIF('Plan Pehuamar - Lista'!$A$2:$A$167,A1682)&gt;0,"Sí","No")</f>
        <v>No</v>
      </c>
      <c r="BA1682" s="22" t="str">
        <f aca="false">IF(COUNTIF('Plan Combo 9+1'!$A$2:$A$226,A1682)&gt;0,"Sí","No")</f>
        <v>No</v>
      </c>
      <c r="BB1682" s="22" t="str">
        <f aca="false">IF(AH1682="","No",IF(BA1682="Sí",IF((AO1682-AH1682)&gt;Resumen!$B$6,"Sí","No"),IF((AO1682-AH1682)&gt;=Resumen!$B$132,"Sí","No")))</f>
        <v>No</v>
      </c>
      <c r="BC1682" s="22" t="str">
        <f aca="false">IF(AND(N1682="Sí",AL1682="Sí",AI1682=0),"Sí","No")</f>
        <v>No</v>
      </c>
      <c r="BD1682" s="22" t="str">
        <f aca="false">IF(COUNTIF('Plan 9+1 (con Pehuamar)'!$A$2:$A$227,A1682)&gt;0,"Sí","No")</f>
        <v>No</v>
      </c>
    </row>
    <row r="1683" customFormat="false" ht="15" hidden="false" customHeight="true" outlineLevel="0" collapsed="false">
      <c r="A1683" s="6" t="n">
        <v>201103</v>
      </c>
      <c r="B1683" s="6" t="n">
        <v>11</v>
      </c>
      <c r="C1683" s="6" t="n">
        <v>1104</v>
      </c>
      <c r="D1683" s="6" t="s">
        <v>359</v>
      </c>
      <c r="E1683" s="6" t="s">
        <v>1850</v>
      </c>
      <c r="F1683" s="6" t="s">
        <v>196</v>
      </c>
      <c r="G1683" s="6" t="s">
        <v>130</v>
      </c>
      <c r="H1683" s="6" t="s">
        <v>1715</v>
      </c>
      <c r="I1683" s="27" t="n">
        <v>10</v>
      </c>
      <c r="J1683" s="27" t="n">
        <v>18</v>
      </c>
      <c r="K1683" s="27" t="n">
        <v>3</v>
      </c>
      <c r="L1683" s="28" t="n">
        <f aca="false">I1683+J1683</f>
        <v>28</v>
      </c>
      <c r="M1683" s="28" t="n">
        <f aca="false">L1683+K1683</f>
        <v>31</v>
      </c>
      <c r="N1683" s="22" t="str">
        <f aca="false">IF(I1683&gt;0,"Sí","No")</f>
        <v>Sí</v>
      </c>
      <c r="O1683" s="22" t="str">
        <f aca="false">IF(J1683&gt;0,"Sí","No")</f>
        <v>Sí</v>
      </c>
      <c r="P1683" s="22" t="str">
        <f aca="false">IF(K1683&gt;0,"Sí","No")</f>
        <v>Sí</v>
      </c>
      <c r="Q1683" s="22" t="str">
        <f aca="false">IF(OR(I1683&gt;0,J1683&gt;0),"Sí","No")</f>
        <v>Sí</v>
      </c>
      <c r="R1683" s="27" t="n">
        <v>1750</v>
      </c>
      <c r="S1683" s="27" t="n">
        <v>2500</v>
      </c>
      <c r="T1683" s="27" t="n">
        <v>1085</v>
      </c>
      <c r="U1683" s="27" t="n">
        <v>2000</v>
      </c>
      <c r="V1683" s="27" t="n">
        <v>3500</v>
      </c>
      <c r="W1683" s="12" t="n">
        <f aca="false">IF(AND(I1683&gt;0,R1683&gt;0),(S1683-R1683)/R1683,"")</f>
        <v>0.428571428571429</v>
      </c>
      <c r="X1683" s="12" t="n">
        <f aca="false">IF(AND(J1683&gt;0,T1683&gt;0),(U1683-T1683)/T1683,"")</f>
        <v>0.84331797235023</v>
      </c>
      <c r="Y1683" s="12" t="n">
        <f aca="false">IF(AND(K1683&gt;0,V1683&gt;0),(V1683-Resumen!$B$7)/Resumen!$B$7,"")</f>
        <v>0.4</v>
      </c>
      <c r="Z1683" s="28" t="n">
        <f aca="false">IF(AND(K1683&gt;0,I1683&gt;0,V1683&gt;0,S1683&gt;0),V1683-S1683,"")</f>
        <v>1000</v>
      </c>
      <c r="AA1683" s="12" t="n">
        <f aca="false">IF(Z1683&lt;&gt;"",Z1683/S1683,"")</f>
        <v>0.4</v>
      </c>
      <c r="AB1683" s="28" t="n">
        <f aca="false">IF(AND(K1683&gt;0,J1683&gt;0,V1683&gt;0,U1683&gt;0),V1683-U1683,"")</f>
        <v>1500</v>
      </c>
      <c r="AC1683" s="12" t="n">
        <f aca="false">IF(AB1683&lt;&gt;"",AB1683/U1683,"")</f>
        <v>0.75</v>
      </c>
      <c r="AD1683" s="27" t="n">
        <v>1</v>
      </c>
      <c r="AE1683" s="27" t="n">
        <v>5</v>
      </c>
      <c r="AF1683" s="27" t="n">
        <v>4</v>
      </c>
      <c r="AG1683" s="28" t="n">
        <f aca="false">AD1683+AE1683+AF1683</f>
        <v>10</v>
      </c>
      <c r="AH1683" s="12" t="n">
        <f aca="false">IF(AG1683&gt;0,AD1683/AG1683,"")</f>
        <v>0.1</v>
      </c>
      <c r="AI1683" s="27" t="n">
        <v>1</v>
      </c>
      <c r="AJ1683" s="27" t="n">
        <v>0</v>
      </c>
      <c r="AK1683" s="27" t="n">
        <v>1</v>
      </c>
      <c r="AL1683" s="22" t="str">
        <f aca="false">IF(OR(AJ1683&gt;0,AK1683&gt;0),"Sí","No")</f>
        <v>Sí</v>
      </c>
      <c r="AM1683" s="6" t="s">
        <v>198</v>
      </c>
      <c r="AN1683" s="6" t="s">
        <v>198</v>
      </c>
      <c r="AO1683" s="12" t="n">
        <f aca="false">IF(M1683&gt;0,K1683/M1683,"")</f>
        <v>0.0967741935483871</v>
      </c>
      <c r="AP1683" s="22" t="str">
        <f aca="false">IF(M1683&gt;=Resumen!$B$5,"Alto","Bajo")</f>
        <v>Bajo</v>
      </c>
      <c r="AQ1683" s="22" t="str">
        <f aca="false">IF(AO1683&gt;=Resumen!$B$28,"Alto","Bajo")</f>
        <v>Bajo</v>
      </c>
      <c r="AR1683" s="22" t="str">
        <f aca="false">AP1683&amp;" Potencial / "&amp;AQ1683&amp;" Share"</f>
        <v>Bajo Potencial / Bajo Share</v>
      </c>
      <c r="AS1683" s="22" t="str">
        <f aca="false">IF(Q1683="Sí",IF(AO1683&gt;=Resumen!$B$29,"Alto","Bajo"),"")</f>
        <v>Bajo</v>
      </c>
      <c r="AT1683" s="22" t="str">
        <f aca="false">IF(AS1683&lt;&gt;"",AP1683&amp;" Potencial / "&amp;AS1683&amp;" Share","")</f>
        <v>Bajo Potencial / Bajo Share</v>
      </c>
      <c r="AU1683" s="22" t="str">
        <f aca="false">IF(AH1683="","Sin dato",IF(AH1683-AO1683&gt;Resumen!$B$6,"Sobre-exhibido",IF(AO1683-AH1683&gt;Resumen!$B$6,"Sub-exhibido","En línea")))</f>
        <v>En línea</v>
      </c>
      <c r="AV1683" s="22" t="n">
        <f aca="false">IF(AT1683="","",IF(AT1683="Alto Potencial / Bajo Share",1,IF(AT1683="Alto Potencial / Alto Share",2,IF(AT1683="Bajo Potencial / Alto Share",3,4))))</f>
        <v>4</v>
      </c>
      <c r="AW1683" s="22" t="str">
        <f aca="false">IF(Q1683="No","Sin competencia directa",IF(AV1683=1,"1 - Foco Conquista (Alto Pot / Bajo Share)",IF(AV1683=2,"2 - Foco Defensa (Alto Pot / Alto Share)",IF(AV1683=3,"3 - Monitoreo (Bajo Pot / Alto Share)","4 - Baja Prioridad (Bajo Pot / Bajo Share)"))))</f>
        <v>4 - Baja Prioridad (Bajo Pot / Bajo Share)</v>
      </c>
      <c r="AX1683" s="12" t="str">
        <f aca="false">IF(OR(IFERROR(AND(W1683&lt;&gt;"",Y1683&lt;&gt;"",Y1683-W1683&gt;Resumen!$B$8),FALSE()),IFERROR(AND(X1683&lt;&gt;"",Y1683&lt;&gt;"",Y1683-X1683&gt;Resumen!$B$8),FALSE())),MAX(IF(IFERROR(AND(W1683&lt;&gt;"",Y1683&lt;&gt;"",Y1683-W1683&gt;Resumen!$B$8),FALSE()),Y1683-W1683,0),IF(IFERROR(AND(X1683&lt;&gt;"",Y1683&lt;&gt;"",Y1683-X1683&gt;Resumen!$B$8),FALSE()),Y1683-X1683,0)),"")</f>
        <v/>
      </c>
      <c r="AY1683" s="22" t="str">
        <f aca="false">IF(OR(IFERROR(AND(W1683&lt;&gt;"",Y1683&lt;&gt;"",Y1683-W1683&gt;Resumen!$B$8),FALSE()),IFERROR(AND(X1683&lt;&gt;"",Y1683&lt;&gt;"",Y1683-X1683&gt;Resumen!$B$8),FALSE())),TRIM("Lays tiene mayor markup que "&amp;IF(IFERROR(AND(W1683&lt;&gt;"",Y1683&lt;&gt;"",Y1683-W1683&gt;Resumen!$B$8),FALSE()),"Quento ","")&amp;IF(IFERROR(AND(X1683&lt;&gt;"",Y1683&lt;&gt;"",Y1683-X1683&gt;Resumen!$B$8),FALSE()),"Julicroc ","")&amp;"en este PDV"),"")</f>
        <v/>
      </c>
      <c r="AZ1683" s="22" t="str">
        <f aca="false">IF(COUNTIF('Plan Pehuamar - Lista'!$A$2:$A$167,A1683)&gt;0,"Sí","No")</f>
        <v>No</v>
      </c>
      <c r="BA1683" s="22" t="str">
        <f aca="false">IF(COUNTIF('Plan Combo 9+1'!$A$2:$A$226,A1683)&gt;0,"Sí","No")</f>
        <v>No</v>
      </c>
      <c r="BB1683" s="22" t="str">
        <f aca="false">IF(AH1683="","No",IF(BA1683="Sí",IF((AO1683-AH1683)&gt;Resumen!$B$6,"Sí","No"),IF((AO1683-AH1683)&gt;=Resumen!$B$132,"Sí","No")))</f>
        <v>No</v>
      </c>
      <c r="BC1683" s="22" t="str">
        <f aca="false">IF(AND(N1683="Sí",AL1683="Sí",AI1683=0),"Sí","No")</f>
        <v>No</v>
      </c>
      <c r="BD1683" s="22" t="str">
        <f aca="false">IF(COUNTIF('Plan 9+1 (con Pehuamar)'!$A$2:$A$227,A1683)&gt;0,"Sí","No")</f>
        <v>No</v>
      </c>
    </row>
    <row r="1684" customFormat="false" ht="15" hidden="false" customHeight="true" outlineLevel="0" collapsed="false">
      <c r="A1684" s="6" t="n">
        <v>201491</v>
      </c>
      <c r="B1684" s="6" t="n">
        <v>11</v>
      </c>
      <c r="C1684" s="6" t="n">
        <v>1104</v>
      </c>
      <c r="D1684" s="6" t="s">
        <v>359</v>
      </c>
      <c r="E1684" s="6" t="s">
        <v>1851</v>
      </c>
      <c r="F1684" s="6" t="s">
        <v>196</v>
      </c>
      <c r="G1684" s="6" t="s">
        <v>130</v>
      </c>
      <c r="H1684" s="6" t="s">
        <v>1715</v>
      </c>
      <c r="I1684" s="27" t="n">
        <v>0</v>
      </c>
      <c r="J1684" s="27" t="n">
        <v>0</v>
      </c>
      <c r="K1684" s="27" t="n">
        <v>0.6</v>
      </c>
      <c r="L1684" s="28" t="n">
        <f aca="false">I1684+J1684</f>
        <v>0</v>
      </c>
      <c r="M1684" s="28" t="n">
        <f aca="false">L1684+K1684</f>
        <v>0.6</v>
      </c>
      <c r="N1684" s="22" t="str">
        <f aca="false">IF(I1684&gt;0,"Sí","No")</f>
        <v>No</v>
      </c>
      <c r="O1684" s="22" t="str">
        <f aca="false">IF(J1684&gt;0,"Sí","No")</f>
        <v>No</v>
      </c>
      <c r="P1684" s="22" t="str">
        <f aca="false">IF(K1684&gt;0,"Sí","No")</f>
        <v>Sí</v>
      </c>
      <c r="Q1684" s="22" t="str">
        <f aca="false">IF(OR(I1684&gt;0,J1684&gt;0),"Sí","No")</f>
        <v>No</v>
      </c>
      <c r="R1684" s="27"/>
      <c r="S1684" s="27"/>
      <c r="T1684" s="27"/>
      <c r="U1684" s="27"/>
      <c r="V1684" s="27"/>
      <c r="W1684" s="12" t="str">
        <f aca="false">IF(AND(I1684&gt;0,R1684&gt;0),(S1684-R1684)/R1684,"")</f>
        <v/>
      </c>
      <c r="X1684" s="12" t="str">
        <f aca="false">IF(AND(J1684&gt;0,T1684&gt;0),(U1684-T1684)/T1684,"")</f>
        <v/>
      </c>
      <c r="Y1684" s="12" t="str">
        <f aca="false">IF(AND(K1684&gt;0,V1684&gt;0),(V1684-Resumen!$B$7)/Resumen!$B$7,"")</f>
        <v/>
      </c>
      <c r="Z1684" s="28" t="str">
        <f aca="false">IF(AND(K1684&gt;0,I1684&gt;0,V1684&gt;0,S1684&gt;0),V1684-S1684,"")</f>
        <v/>
      </c>
      <c r="AA1684" s="12" t="str">
        <f aca="false">IF(Z1684&lt;&gt;"",Z1684/S1684,"")</f>
        <v/>
      </c>
      <c r="AB1684" s="28" t="str">
        <f aca="false">IF(AND(K1684&gt;0,J1684&gt;0,V1684&gt;0,U1684&gt;0),V1684-U1684,"")</f>
        <v/>
      </c>
      <c r="AC1684" s="12" t="str">
        <f aca="false">IF(AB1684&lt;&gt;"",AB1684/U1684,"")</f>
        <v/>
      </c>
      <c r="AD1684" s="27" t="n">
        <v>0</v>
      </c>
      <c r="AE1684" s="27" t="n">
        <v>0</v>
      </c>
      <c r="AF1684" s="27" t="n">
        <v>0</v>
      </c>
      <c r="AG1684" s="28" t="n">
        <f aca="false">AD1684+AE1684+AF1684</f>
        <v>0</v>
      </c>
      <c r="AH1684" s="12" t="str">
        <f aca="false">IF(AG1684&gt;0,AD1684/AG1684,"")</f>
        <v/>
      </c>
      <c r="AI1684" s="27" t="n">
        <v>0</v>
      </c>
      <c r="AJ1684" s="27" t="n">
        <v>0</v>
      </c>
      <c r="AK1684" s="27" t="n">
        <v>0</v>
      </c>
      <c r="AL1684" s="22" t="str">
        <f aca="false">IF(OR(AJ1684&gt;0,AK1684&gt;0),"Sí","No")</f>
        <v>No</v>
      </c>
      <c r="AM1684" s="6"/>
      <c r="AN1684" s="6"/>
      <c r="AO1684" s="12" t="n">
        <f aca="false">IF(M1684&gt;0,K1684/M1684,"")</f>
        <v>1</v>
      </c>
      <c r="AP1684" s="22" t="str">
        <f aca="false">IF(M1684&gt;=Resumen!$B$5,"Alto","Bajo")</f>
        <v>Bajo</v>
      </c>
      <c r="AQ1684" s="22" t="str">
        <f aca="false">IF(AO1684&gt;=Resumen!$B$28,"Alto","Bajo")</f>
        <v>Alto</v>
      </c>
      <c r="AR1684" s="22" t="str">
        <f aca="false">AP1684&amp;" Potencial / "&amp;AQ1684&amp;" Share"</f>
        <v>Bajo Potencial / Alto Share</v>
      </c>
      <c r="AS1684" s="22" t="str">
        <f aca="false">IF(Q1684="Sí",IF(AO1684&gt;=Resumen!$B$29,"Alto","Bajo"),"")</f>
        <v/>
      </c>
      <c r="AT1684" s="22" t="str">
        <f aca="false">IF(AS1684&lt;&gt;"",AP1684&amp;" Potencial / "&amp;AS1684&amp;" Share","")</f>
        <v/>
      </c>
      <c r="AU1684" s="22" t="str">
        <f aca="false">IF(AH1684="","Sin dato",IF(AH1684-AO1684&gt;Resumen!$B$6,"Sobre-exhibido",IF(AO1684-AH1684&gt;Resumen!$B$6,"Sub-exhibido","En línea")))</f>
        <v>Sin dato</v>
      </c>
      <c r="AV1684" s="22" t="str">
        <f aca="false">IF(AT1684="","",IF(AT1684="Alto Potencial / Bajo Share",1,IF(AT1684="Alto Potencial / Alto Share",2,IF(AT1684="Bajo Potencial / Alto Share",3,4))))</f>
        <v/>
      </c>
      <c r="AW1684" s="22" t="str">
        <f aca="false">IF(Q1684="No","Sin competencia directa",IF(AV1684=1,"1 - Foco Conquista (Alto Pot / Bajo Share)",IF(AV1684=2,"2 - Foco Defensa (Alto Pot / Alto Share)",IF(AV1684=3,"3 - Monitoreo (Bajo Pot / Alto Share)","4 - Baja Prioridad (Bajo Pot / Bajo Share)"))))</f>
        <v>Sin competencia directa</v>
      </c>
      <c r="AX1684" s="12" t="str">
        <f aca="false">IF(OR(IFERROR(AND(W1684&lt;&gt;"",Y1684&lt;&gt;"",Y1684-W1684&gt;Resumen!$B$8),FALSE()),IFERROR(AND(X1684&lt;&gt;"",Y1684&lt;&gt;"",Y1684-X1684&gt;Resumen!$B$8),FALSE())),MAX(IF(IFERROR(AND(W1684&lt;&gt;"",Y1684&lt;&gt;"",Y1684-W1684&gt;Resumen!$B$8),FALSE()),Y1684-W1684,0),IF(IFERROR(AND(X1684&lt;&gt;"",Y1684&lt;&gt;"",Y1684-X1684&gt;Resumen!$B$8),FALSE()),Y1684-X1684,0)),"")</f>
        <v/>
      </c>
      <c r="AY1684" s="22" t="str">
        <f aca="false">IF(OR(IFERROR(AND(W1684&lt;&gt;"",Y1684&lt;&gt;"",Y1684-W1684&gt;Resumen!$B$8),FALSE()),IFERROR(AND(X1684&lt;&gt;"",Y1684&lt;&gt;"",Y1684-X1684&gt;Resumen!$B$8),FALSE())),TRIM("Lays tiene mayor markup que "&amp;IF(IFERROR(AND(W1684&lt;&gt;"",Y1684&lt;&gt;"",Y1684-W1684&gt;Resumen!$B$8),FALSE()),"Quento ","")&amp;IF(IFERROR(AND(X1684&lt;&gt;"",Y1684&lt;&gt;"",Y1684-X1684&gt;Resumen!$B$8),FALSE()),"Julicroc ","")&amp;"en este PDV"),"")</f>
        <v/>
      </c>
      <c r="AZ1684" s="22" t="str">
        <f aca="false">IF(COUNTIF('Plan Pehuamar - Lista'!$A$2:$A$167,A1684)&gt;0,"Sí","No")</f>
        <v>No</v>
      </c>
      <c r="BA1684" s="22" t="str">
        <f aca="false">IF(COUNTIF('Plan Combo 9+1'!$A$2:$A$226,A1684)&gt;0,"Sí","No")</f>
        <v>No</v>
      </c>
      <c r="BB1684" s="22" t="str">
        <f aca="false">IF(AH1684="","No",IF(BA1684="Sí",IF((AO1684-AH1684)&gt;Resumen!$B$6,"Sí","No"),IF((AO1684-AH1684)&gt;=Resumen!$B$132,"Sí","No")))</f>
        <v>No</v>
      </c>
      <c r="BC1684" s="22" t="str">
        <f aca="false">IF(AND(N1684="Sí",AL1684="Sí",AI1684=0),"Sí","No")</f>
        <v>No</v>
      </c>
      <c r="BD1684" s="22" t="str">
        <f aca="false">IF(COUNTIF('Plan 9+1 (con Pehuamar)'!$A$2:$A$227,A1684)&gt;0,"Sí","No")</f>
        <v>No</v>
      </c>
    </row>
    <row r="1685" customFormat="false" ht="15" hidden="false" customHeight="true" outlineLevel="0" collapsed="false">
      <c r="A1685" s="6" t="n">
        <v>201507</v>
      </c>
      <c r="B1685" s="6" t="n">
        <v>11</v>
      </c>
      <c r="C1685" s="6" t="n">
        <v>1104</v>
      </c>
      <c r="D1685" s="6" t="s">
        <v>359</v>
      </c>
      <c r="E1685" s="6" t="s">
        <v>1852</v>
      </c>
      <c r="F1685" s="6" t="s">
        <v>196</v>
      </c>
      <c r="G1685" s="6" t="s">
        <v>130</v>
      </c>
      <c r="H1685" s="6" t="s">
        <v>1715</v>
      </c>
      <c r="I1685" s="27" t="n">
        <v>10</v>
      </c>
      <c r="J1685" s="27" t="n">
        <v>6</v>
      </c>
      <c r="K1685" s="27" t="n">
        <v>6</v>
      </c>
      <c r="L1685" s="28" t="n">
        <f aca="false">I1685+J1685</f>
        <v>16</v>
      </c>
      <c r="M1685" s="28" t="n">
        <f aca="false">L1685+K1685</f>
        <v>22</v>
      </c>
      <c r="N1685" s="22" t="str">
        <f aca="false">IF(I1685&gt;0,"Sí","No")</f>
        <v>Sí</v>
      </c>
      <c r="O1685" s="22" t="str">
        <f aca="false">IF(J1685&gt;0,"Sí","No")</f>
        <v>Sí</v>
      </c>
      <c r="P1685" s="22" t="str">
        <f aca="false">IF(K1685&gt;0,"Sí","No")</f>
        <v>Sí</v>
      </c>
      <c r="Q1685" s="22" t="str">
        <f aca="false">IF(OR(I1685&gt;0,J1685&gt;0),"Sí","No")</f>
        <v>Sí</v>
      </c>
      <c r="R1685" s="27" t="n">
        <v>1750</v>
      </c>
      <c r="S1685" s="27" t="n">
        <v>2500</v>
      </c>
      <c r="T1685" s="27" t="n">
        <v>1085</v>
      </c>
      <c r="U1685" s="27" t="n">
        <v>2000</v>
      </c>
      <c r="V1685" s="27" t="n">
        <v>3500</v>
      </c>
      <c r="W1685" s="12" t="n">
        <f aca="false">IF(AND(I1685&gt;0,R1685&gt;0),(S1685-R1685)/R1685,"")</f>
        <v>0.428571428571429</v>
      </c>
      <c r="X1685" s="12" t="n">
        <f aca="false">IF(AND(J1685&gt;0,T1685&gt;0),(U1685-T1685)/T1685,"")</f>
        <v>0.84331797235023</v>
      </c>
      <c r="Y1685" s="12" t="n">
        <f aca="false">IF(AND(K1685&gt;0,V1685&gt;0),(V1685-Resumen!$B$7)/Resumen!$B$7,"")</f>
        <v>0.4</v>
      </c>
      <c r="Z1685" s="28" t="n">
        <f aca="false">IF(AND(K1685&gt;0,I1685&gt;0,V1685&gt;0,S1685&gt;0),V1685-S1685,"")</f>
        <v>1000</v>
      </c>
      <c r="AA1685" s="12" t="n">
        <f aca="false">IF(Z1685&lt;&gt;"",Z1685/S1685,"")</f>
        <v>0.4</v>
      </c>
      <c r="AB1685" s="28" t="n">
        <f aca="false">IF(AND(K1685&gt;0,J1685&gt;0,V1685&gt;0,U1685&gt;0),V1685-U1685,"")</f>
        <v>1500</v>
      </c>
      <c r="AC1685" s="12" t="n">
        <f aca="false">IF(AB1685&lt;&gt;"",AB1685/U1685,"")</f>
        <v>0.75</v>
      </c>
      <c r="AD1685" s="27" t="n">
        <v>2</v>
      </c>
      <c r="AE1685" s="27" t="n">
        <v>5</v>
      </c>
      <c r="AF1685" s="27" t="n">
        <v>3</v>
      </c>
      <c r="AG1685" s="28" t="n">
        <f aca="false">AD1685+AE1685+AF1685</f>
        <v>10</v>
      </c>
      <c r="AH1685" s="12" t="n">
        <f aca="false">IF(AG1685&gt;0,AD1685/AG1685,"")</f>
        <v>0.2</v>
      </c>
      <c r="AI1685" s="27" t="n">
        <v>1</v>
      </c>
      <c r="AJ1685" s="27" t="n">
        <v>0</v>
      </c>
      <c r="AK1685" s="27" t="n">
        <v>1</v>
      </c>
      <c r="AL1685" s="22" t="str">
        <f aca="false">IF(OR(AJ1685&gt;0,AK1685&gt;0),"Sí","No")</f>
        <v>Sí</v>
      </c>
      <c r="AM1685" s="6" t="s">
        <v>198</v>
      </c>
      <c r="AN1685" s="6" t="s">
        <v>198</v>
      </c>
      <c r="AO1685" s="12" t="n">
        <f aca="false">IF(M1685&gt;0,K1685/M1685,"")</f>
        <v>0.272727272727273</v>
      </c>
      <c r="AP1685" s="22" t="str">
        <f aca="false">IF(M1685&gt;=Resumen!$B$5,"Alto","Bajo")</f>
        <v>Bajo</v>
      </c>
      <c r="AQ1685" s="22" t="str">
        <f aca="false">IF(AO1685&gt;=Resumen!$B$28,"Alto","Bajo")</f>
        <v>Bajo</v>
      </c>
      <c r="AR1685" s="22" t="str">
        <f aca="false">AP1685&amp;" Potencial / "&amp;AQ1685&amp;" Share"</f>
        <v>Bajo Potencial / Bajo Share</v>
      </c>
      <c r="AS1685" s="22" t="str">
        <f aca="false">IF(Q1685="Sí",IF(AO1685&gt;=Resumen!$B$29,"Alto","Bajo"),"")</f>
        <v>Bajo</v>
      </c>
      <c r="AT1685" s="22" t="str">
        <f aca="false">IF(AS1685&lt;&gt;"",AP1685&amp;" Potencial / "&amp;AS1685&amp;" Share","")</f>
        <v>Bajo Potencial / Bajo Share</v>
      </c>
      <c r="AU1685" s="22" t="str">
        <f aca="false">IF(AH1685="","Sin dato",IF(AH1685-AO1685&gt;Resumen!$B$6,"Sobre-exhibido",IF(AO1685-AH1685&gt;Resumen!$B$6,"Sub-exhibido","En línea")))</f>
        <v>Sub-exhibido</v>
      </c>
      <c r="AV1685" s="22" t="n">
        <f aca="false">IF(AT1685="","",IF(AT1685="Alto Potencial / Bajo Share",1,IF(AT1685="Alto Potencial / Alto Share",2,IF(AT1685="Bajo Potencial / Alto Share",3,4))))</f>
        <v>4</v>
      </c>
      <c r="AW1685" s="22" t="str">
        <f aca="false">IF(Q1685="No","Sin competencia directa",IF(AV1685=1,"1 - Foco Conquista (Alto Pot / Bajo Share)",IF(AV1685=2,"2 - Foco Defensa (Alto Pot / Alto Share)",IF(AV1685=3,"3 - Monitoreo (Bajo Pot / Alto Share)","4 - Baja Prioridad (Bajo Pot / Bajo Share)"))))</f>
        <v>4 - Baja Prioridad (Bajo Pot / Bajo Share)</v>
      </c>
      <c r="AX1685" s="12" t="str">
        <f aca="false">IF(OR(IFERROR(AND(W1685&lt;&gt;"",Y1685&lt;&gt;"",Y1685-W1685&gt;Resumen!$B$8),FALSE()),IFERROR(AND(X1685&lt;&gt;"",Y1685&lt;&gt;"",Y1685-X1685&gt;Resumen!$B$8),FALSE())),MAX(IF(IFERROR(AND(W1685&lt;&gt;"",Y1685&lt;&gt;"",Y1685-W1685&gt;Resumen!$B$8),FALSE()),Y1685-W1685,0),IF(IFERROR(AND(X1685&lt;&gt;"",Y1685&lt;&gt;"",Y1685-X1685&gt;Resumen!$B$8),FALSE()),Y1685-X1685,0)),"")</f>
        <v/>
      </c>
      <c r="AY1685" s="22" t="str">
        <f aca="false">IF(OR(IFERROR(AND(W1685&lt;&gt;"",Y1685&lt;&gt;"",Y1685-W1685&gt;Resumen!$B$8),FALSE()),IFERROR(AND(X1685&lt;&gt;"",Y1685&lt;&gt;"",Y1685-X1685&gt;Resumen!$B$8),FALSE())),TRIM("Lays tiene mayor markup que "&amp;IF(IFERROR(AND(W1685&lt;&gt;"",Y1685&lt;&gt;"",Y1685-W1685&gt;Resumen!$B$8),FALSE()),"Quento ","")&amp;IF(IFERROR(AND(X1685&lt;&gt;"",Y1685&lt;&gt;"",Y1685-X1685&gt;Resumen!$B$8),FALSE()),"Julicroc ","")&amp;"en este PDV"),"")</f>
        <v/>
      </c>
      <c r="AZ1685" s="22" t="str">
        <f aca="false">IF(COUNTIF('Plan Pehuamar - Lista'!$A$2:$A$167,A1685)&gt;0,"Sí","No")</f>
        <v>Sí</v>
      </c>
      <c r="BA1685" s="22" t="str">
        <f aca="false">IF(COUNTIF('Plan Combo 9+1'!$A$2:$A$226,A1685)&gt;0,"Sí","No")</f>
        <v>No</v>
      </c>
      <c r="BB1685" s="22" t="str">
        <f aca="false">IF(AH1685="","No",IF(BA1685="Sí",IF((AO1685-AH1685)&gt;Resumen!$B$6,"Sí","No"),IF((AO1685-AH1685)&gt;=Resumen!$B$132,"Sí","No")))</f>
        <v>No</v>
      </c>
      <c r="BC1685" s="22" t="str">
        <f aca="false">IF(AND(N1685="Sí",AL1685="Sí",AI1685=0),"Sí","No")</f>
        <v>No</v>
      </c>
      <c r="BD1685" s="22" t="str">
        <f aca="false">IF(COUNTIF('Plan 9+1 (con Pehuamar)'!$A$2:$A$227,A1685)&gt;0,"Sí","No")</f>
        <v>No</v>
      </c>
    </row>
    <row r="1686" customFormat="false" ht="15" hidden="false" customHeight="true" outlineLevel="0" collapsed="false">
      <c r="A1686" s="6" t="n">
        <v>201524</v>
      </c>
      <c r="B1686" s="6" t="n">
        <v>11</v>
      </c>
      <c r="C1686" s="6" t="n">
        <v>1104</v>
      </c>
      <c r="D1686" s="6" t="s">
        <v>359</v>
      </c>
      <c r="E1686" s="6" t="s">
        <v>1853</v>
      </c>
      <c r="F1686" s="6" t="s">
        <v>196</v>
      </c>
      <c r="G1686" s="6" t="s">
        <v>130</v>
      </c>
      <c r="H1686" s="6" t="s">
        <v>1715</v>
      </c>
      <c r="I1686" s="27" t="n">
        <v>10</v>
      </c>
      <c r="J1686" s="27" t="n">
        <v>12</v>
      </c>
      <c r="K1686" s="27" t="n">
        <v>3</v>
      </c>
      <c r="L1686" s="28" t="n">
        <f aca="false">I1686+J1686</f>
        <v>22</v>
      </c>
      <c r="M1686" s="28" t="n">
        <f aca="false">L1686+K1686</f>
        <v>25</v>
      </c>
      <c r="N1686" s="22" t="str">
        <f aca="false">IF(I1686&gt;0,"Sí","No")</f>
        <v>Sí</v>
      </c>
      <c r="O1686" s="22" t="str">
        <f aca="false">IF(J1686&gt;0,"Sí","No")</f>
        <v>Sí</v>
      </c>
      <c r="P1686" s="22" t="str">
        <f aca="false">IF(K1686&gt;0,"Sí","No")</f>
        <v>Sí</v>
      </c>
      <c r="Q1686" s="22" t="str">
        <f aca="false">IF(OR(I1686&gt;0,J1686&gt;0),"Sí","No")</f>
        <v>Sí</v>
      </c>
      <c r="R1686" s="27" t="n">
        <v>1750</v>
      </c>
      <c r="S1686" s="27" t="n">
        <v>2500</v>
      </c>
      <c r="T1686" s="27" t="n">
        <v>1085</v>
      </c>
      <c r="U1686" s="27" t="n">
        <v>2000</v>
      </c>
      <c r="V1686" s="27" t="n">
        <v>3500</v>
      </c>
      <c r="W1686" s="12" t="n">
        <f aca="false">IF(AND(I1686&gt;0,R1686&gt;0),(S1686-R1686)/R1686,"")</f>
        <v>0.428571428571429</v>
      </c>
      <c r="X1686" s="12" t="n">
        <f aca="false">IF(AND(J1686&gt;0,T1686&gt;0),(U1686-T1686)/T1686,"")</f>
        <v>0.84331797235023</v>
      </c>
      <c r="Y1686" s="12" t="n">
        <f aca="false">IF(AND(K1686&gt;0,V1686&gt;0),(V1686-Resumen!$B$7)/Resumen!$B$7,"")</f>
        <v>0.4</v>
      </c>
      <c r="Z1686" s="28" t="n">
        <f aca="false">IF(AND(K1686&gt;0,I1686&gt;0,V1686&gt;0,S1686&gt;0),V1686-S1686,"")</f>
        <v>1000</v>
      </c>
      <c r="AA1686" s="12" t="n">
        <f aca="false">IF(Z1686&lt;&gt;"",Z1686/S1686,"")</f>
        <v>0.4</v>
      </c>
      <c r="AB1686" s="28" t="n">
        <f aca="false">IF(AND(K1686&gt;0,J1686&gt;0,V1686&gt;0,U1686&gt;0),V1686-U1686,"")</f>
        <v>1500</v>
      </c>
      <c r="AC1686" s="12" t="n">
        <f aca="false">IF(AB1686&lt;&gt;"",AB1686/U1686,"")</f>
        <v>0.75</v>
      </c>
      <c r="AD1686" s="27" t="n">
        <v>1</v>
      </c>
      <c r="AE1686" s="27" t="n">
        <v>2</v>
      </c>
      <c r="AF1686" s="27" t="n">
        <v>3</v>
      </c>
      <c r="AG1686" s="28" t="n">
        <f aca="false">AD1686+AE1686+AF1686</f>
        <v>6</v>
      </c>
      <c r="AH1686" s="12" t="n">
        <f aca="false">IF(AG1686&gt;0,AD1686/AG1686,"")</f>
        <v>0.166666666666667</v>
      </c>
      <c r="AI1686" s="27" t="n">
        <v>1</v>
      </c>
      <c r="AJ1686" s="27" t="n">
        <v>0</v>
      </c>
      <c r="AK1686" s="27" t="n">
        <v>0</v>
      </c>
      <c r="AL1686" s="22" t="str">
        <f aca="false">IF(OR(AJ1686&gt;0,AK1686&gt;0),"Sí","No")</f>
        <v>No</v>
      </c>
      <c r="AM1686" s="6" t="s">
        <v>198</v>
      </c>
      <c r="AN1686" s="6" t="s">
        <v>198</v>
      </c>
      <c r="AO1686" s="12" t="n">
        <f aca="false">IF(M1686&gt;0,K1686/M1686,"")</f>
        <v>0.12</v>
      </c>
      <c r="AP1686" s="22" t="str">
        <f aca="false">IF(M1686&gt;=Resumen!$B$5,"Alto","Bajo")</f>
        <v>Bajo</v>
      </c>
      <c r="AQ1686" s="22" t="str">
        <f aca="false">IF(AO1686&gt;=Resumen!$B$28,"Alto","Bajo")</f>
        <v>Bajo</v>
      </c>
      <c r="AR1686" s="22" t="str">
        <f aca="false">AP1686&amp;" Potencial / "&amp;AQ1686&amp;" Share"</f>
        <v>Bajo Potencial / Bajo Share</v>
      </c>
      <c r="AS1686" s="22" t="str">
        <f aca="false">IF(Q1686="Sí",IF(AO1686&gt;=Resumen!$B$29,"Alto","Bajo"),"")</f>
        <v>Bajo</v>
      </c>
      <c r="AT1686" s="22" t="str">
        <f aca="false">IF(AS1686&lt;&gt;"",AP1686&amp;" Potencial / "&amp;AS1686&amp;" Share","")</f>
        <v>Bajo Potencial / Bajo Share</v>
      </c>
      <c r="AU1686" s="22" t="str">
        <f aca="false">IF(AH1686="","Sin dato",IF(AH1686-AO1686&gt;Resumen!$B$6,"Sobre-exhibido",IF(AO1686-AH1686&gt;Resumen!$B$6,"Sub-exhibido","En línea")))</f>
        <v>En línea</v>
      </c>
      <c r="AV1686" s="22" t="n">
        <f aca="false">IF(AT1686="","",IF(AT1686="Alto Potencial / Bajo Share",1,IF(AT1686="Alto Potencial / Alto Share",2,IF(AT1686="Bajo Potencial / Alto Share",3,4))))</f>
        <v>4</v>
      </c>
      <c r="AW1686" s="22" t="str">
        <f aca="false">IF(Q1686="No","Sin competencia directa",IF(AV1686=1,"1 - Foco Conquista (Alto Pot / Bajo Share)",IF(AV1686=2,"2 - Foco Defensa (Alto Pot / Alto Share)",IF(AV1686=3,"3 - Monitoreo (Bajo Pot / Alto Share)","4 - Baja Prioridad (Bajo Pot / Bajo Share)"))))</f>
        <v>4 - Baja Prioridad (Bajo Pot / Bajo Share)</v>
      </c>
      <c r="AX1686" s="12" t="str">
        <f aca="false">IF(OR(IFERROR(AND(W1686&lt;&gt;"",Y1686&lt;&gt;"",Y1686-W1686&gt;Resumen!$B$8),FALSE()),IFERROR(AND(X1686&lt;&gt;"",Y1686&lt;&gt;"",Y1686-X1686&gt;Resumen!$B$8),FALSE())),MAX(IF(IFERROR(AND(W1686&lt;&gt;"",Y1686&lt;&gt;"",Y1686-W1686&gt;Resumen!$B$8),FALSE()),Y1686-W1686,0),IF(IFERROR(AND(X1686&lt;&gt;"",Y1686&lt;&gt;"",Y1686-X1686&gt;Resumen!$B$8),FALSE()),Y1686-X1686,0)),"")</f>
        <v/>
      </c>
      <c r="AY1686" s="22" t="str">
        <f aca="false">IF(OR(IFERROR(AND(W1686&lt;&gt;"",Y1686&lt;&gt;"",Y1686-W1686&gt;Resumen!$B$8),FALSE()),IFERROR(AND(X1686&lt;&gt;"",Y1686&lt;&gt;"",Y1686-X1686&gt;Resumen!$B$8),FALSE())),TRIM("Lays tiene mayor markup que "&amp;IF(IFERROR(AND(W1686&lt;&gt;"",Y1686&lt;&gt;"",Y1686-W1686&gt;Resumen!$B$8),FALSE()),"Quento ","")&amp;IF(IFERROR(AND(X1686&lt;&gt;"",Y1686&lt;&gt;"",Y1686-X1686&gt;Resumen!$B$8),FALSE()),"Julicroc ","")&amp;"en este PDV"),"")</f>
        <v/>
      </c>
      <c r="AZ1686" s="22" t="str">
        <f aca="false">IF(COUNTIF('Plan Pehuamar - Lista'!$A$2:$A$167,A1686)&gt;0,"Sí","No")</f>
        <v>No</v>
      </c>
      <c r="BA1686" s="22" t="str">
        <f aca="false">IF(COUNTIF('Plan Combo 9+1'!$A$2:$A$226,A1686)&gt;0,"Sí","No")</f>
        <v>No</v>
      </c>
      <c r="BB1686" s="22" t="str">
        <f aca="false">IF(AH1686="","No",IF(BA1686="Sí",IF((AO1686-AH1686)&gt;Resumen!$B$6,"Sí","No"),IF((AO1686-AH1686)&gt;=Resumen!$B$132,"Sí","No")))</f>
        <v>No</v>
      </c>
      <c r="BC1686" s="22" t="str">
        <f aca="false">IF(AND(N1686="Sí",AL1686="Sí",AI1686=0),"Sí","No")</f>
        <v>No</v>
      </c>
      <c r="BD1686" s="22" t="str">
        <f aca="false">IF(COUNTIF('Plan 9+1 (con Pehuamar)'!$A$2:$A$227,A1686)&gt;0,"Sí","No")</f>
        <v>No</v>
      </c>
    </row>
    <row r="1687" customFormat="false" ht="15" hidden="false" customHeight="true" outlineLevel="0" collapsed="false">
      <c r="A1687" s="6" t="n">
        <v>201586</v>
      </c>
      <c r="B1687" s="6" t="n">
        <v>11</v>
      </c>
      <c r="C1687" s="6" t="n">
        <v>1104</v>
      </c>
      <c r="D1687" s="6" t="s">
        <v>359</v>
      </c>
      <c r="E1687" s="6" t="s">
        <v>308</v>
      </c>
      <c r="F1687" s="6" t="s">
        <v>273</v>
      </c>
      <c r="G1687" s="6" t="s">
        <v>130</v>
      </c>
      <c r="H1687" s="6" t="s">
        <v>1715</v>
      </c>
      <c r="I1687" s="27" t="n">
        <v>0</v>
      </c>
      <c r="J1687" s="27" t="n">
        <v>0</v>
      </c>
      <c r="K1687" s="27" t="n">
        <v>1.2</v>
      </c>
      <c r="L1687" s="28" t="n">
        <f aca="false">I1687+J1687</f>
        <v>0</v>
      </c>
      <c r="M1687" s="28" t="n">
        <f aca="false">L1687+K1687</f>
        <v>1.2</v>
      </c>
      <c r="N1687" s="22" t="str">
        <f aca="false">IF(I1687&gt;0,"Sí","No")</f>
        <v>No</v>
      </c>
      <c r="O1687" s="22" t="str">
        <f aca="false">IF(J1687&gt;0,"Sí","No")</f>
        <v>No</v>
      </c>
      <c r="P1687" s="22" t="str">
        <f aca="false">IF(K1687&gt;0,"Sí","No")</f>
        <v>Sí</v>
      </c>
      <c r="Q1687" s="22" t="str">
        <f aca="false">IF(OR(I1687&gt;0,J1687&gt;0),"Sí","No")</f>
        <v>No</v>
      </c>
      <c r="R1687" s="27"/>
      <c r="S1687" s="27"/>
      <c r="T1687" s="27"/>
      <c r="U1687" s="27"/>
      <c r="V1687" s="27"/>
      <c r="W1687" s="12" t="str">
        <f aca="false">IF(AND(I1687&gt;0,R1687&gt;0),(S1687-R1687)/R1687,"")</f>
        <v/>
      </c>
      <c r="X1687" s="12" t="str">
        <f aca="false">IF(AND(J1687&gt;0,T1687&gt;0),(U1687-T1687)/T1687,"")</f>
        <v/>
      </c>
      <c r="Y1687" s="12" t="str">
        <f aca="false">IF(AND(K1687&gt;0,V1687&gt;0),(V1687-Resumen!$B$7)/Resumen!$B$7,"")</f>
        <v/>
      </c>
      <c r="Z1687" s="28" t="str">
        <f aca="false">IF(AND(K1687&gt;0,I1687&gt;0,V1687&gt;0,S1687&gt;0),V1687-S1687,"")</f>
        <v/>
      </c>
      <c r="AA1687" s="12" t="str">
        <f aca="false">IF(Z1687&lt;&gt;"",Z1687/S1687,"")</f>
        <v/>
      </c>
      <c r="AB1687" s="28" t="str">
        <f aca="false">IF(AND(K1687&gt;0,J1687&gt;0,V1687&gt;0,U1687&gt;0),V1687-U1687,"")</f>
        <v/>
      </c>
      <c r="AC1687" s="12" t="str">
        <f aca="false">IF(AB1687&lt;&gt;"",AB1687/U1687,"")</f>
        <v/>
      </c>
      <c r="AD1687" s="27" t="n">
        <v>0</v>
      </c>
      <c r="AE1687" s="27" t="n">
        <v>0</v>
      </c>
      <c r="AF1687" s="27" t="n">
        <v>0</v>
      </c>
      <c r="AG1687" s="28" t="n">
        <f aca="false">AD1687+AE1687+AF1687</f>
        <v>0</v>
      </c>
      <c r="AH1687" s="12" t="str">
        <f aca="false">IF(AG1687&gt;0,AD1687/AG1687,"")</f>
        <v/>
      </c>
      <c r="AI1687" s="27" t="n">
        <v>0</v>
      </c>
      <c r="AJ1687" s="27" t="n">
        <v>0</v>
      </c>
      <c r="AK1687" s="27" t="n">
        <v>0</v>
      </c>
      <c r="AL1687" s="22" t="str">
        <f aca="false">IF(OR(AJ1687&gt;0,AK1687&gt;0),"Sí","No")</f>
        <v>No</v>
      </c>
      <c r="AM1687" s="6"/>
      <c r="AN1687" s="6"/>
      <c r="AO1687" s="12" t="n">
        <f aca="false">IF(M1687&gt;0,K1687/M1687,"")</f>
        <v>1</v>
      </c>
      <c r="AP1687" s="22" t="str">
        <f aca="false">IF(M1687&gt;=Resumen!$B$5,"Alto","Bajo")</f>
        <v>Bajo</v>
      </c>
      <c r="AQ1687" s="22" t="str">
        <f aca="false">IF(AO1687&gt;=Resumen!$B$28,"Alto","Bajo")</f>
        <v>Alto</v>
      </c>
      <c r="AR1687" s="22" t="str">
        <f aca="false">AP1687&amp;" Potencial / "&amp;AQ1687&amp;" Share"</f>
        <v>Bajo Potencial / Alto Share</v>
      </c>
      <c r="AS1687" s="22" t="str">
        <f aca="false">IF(Q1687="Sí",IF(AO1687&gt;=Resumen!$B$29,"Alto","Bajo"),"")</f>
        <v/>
      </c>
      <c r="AT1687" s="22" t="str">
        <f aca="false">IF(AS1687&lt;&gt;"",AP1687&amp;" Potencial / "&amp;AS1687&amp;" Share","")</f>
        <v/>
      </c>
      <c r="AU1687" s="22" t="str">
        <f aca="false">IF(AH1687="","Sin dato",IF(AH1687-AO1687&gt;Resumen!$B$6,"Sobre-exhibido",IF(AO1687-AH1687&gt;Resumen!$B$6,"Sub-exhibido","En línea")))</f>
        <v>Sin dato</v>
      </c>
      <c r="AV1687" s="22" t="str">
        <f aca="false">IF(AT1687="","",IF(AT1687="Alto Potencial / Bajo Share",1,IF(AT1687="Alto Potencial / Alto Share",2,IF(AT1687="Bajo Potencial / Alto Share",3,4))))</f>
        <v/>
      </c>
      <c r="AW1687" s="22" t="str">
        <f aca="false">IF(Q1687="No","Sin competencia directa",IF(AV1687=1,"1 - Foco Conquista (Alto Pot / Bajo Share)",IF(AV1687=2,"2 - Foco Defensa (Alto Pot / Alto Share)",IF(AV1687=3,"3 - Monitoreo (Bajo Pot / Alto Share)","4 - Baja Prioridad (Bajo Pot / Bajo Share)"))))</f>
        <v>Sin competencia directa</v>
      </c>
      <c r="AX1687" s="12" t="str">
        <f aca="false">IF(OR(IFERROR(AND(W1687&lt;&gt;"",Y1687&lt;&gt;"",Y1687-W1687&gt;Resumen!$B$8),FALSE()),IFERROR(AND(X1687&lt;&gt;"",Y1687&lt;&gt;"",Y1687-X1687&gt;Resumen!$B$8),FALSE())),MAX(IF(IFERROR(AND(W1687&lt;&gt;"",Y1687&lt;&gt;"",Y1687-W1687&gt;Resumen!$B$8),FALSE()),Y1687-W1687,0),IF(IFERROR(AND(X1687&lt;&gt;"",Y1687&lt;&gt;"",Y1687-X1687&gt;Resumen!$B$8),FALSE()),Y1687-X1687,0)),"")</f>
        <v/>
      </c>
      <c r="AY1687" s="22" t="str">
        <f aca="false">IF(OR(IFERROR(AND(W1687&lt;&gt;"",Y1687&lt;&gt;"",Y1687-W1687&gt;Resumen!$B$8),FALSE()),IFERROR(AND(X1687&lt;&gt;"",Y1687&lt;&gt;"",Y1687-X1687&gt;Resumen!$B$8),FALSE())),TRIM("Lays tiene mayor markup que "&amp;IF(IFERROR(AND(W1687&lt;&gt;"",Y1687&lt;&gt;"",Y1687-W1687&gt;Resumen!$B$8),FALSE()),"Quento ","")&amp;IF(IFERROR(AND(X1687&lt;&gt;"",Y1687&lt;&gt;"",Y1687-X1687&gt;Resumen!$B$8),FALSE()),"Julicroc ","")&amp;"en este PDV"),"")</f>
        <v/>
      </c>
      <c r="AZ1687" s="22" t="str">
        <f aca="false">IF(COUNTIF('Plan Pehuamar - Lista'!$A$2:$A$167,A1687)&gt;0,"Sí","No")</f>
        <v>No</v>
      </c>
      <c r="BA1687" s="22" t="str">
        <f aca="false">IF(COUNTIF('Plan Combo 9+1'!$A$2:$A$226,A1687)&gt;0,"Sí","No")</f>
        <v>No</v>
      </c>
      <c r="BB1687" s="22" t="str">
        <f aca="false">IF(AH1687="","No",IF(BA1687="Sí",IF((AO1687-AH1687)&gt;Resumen!$B$6,"Sí","No"),IF((AO1687-AH1687)&gt;=Resumen!$B$132,"Sí","No")))</f>
        <v>No</v>
      </c>
      <c r="BC1687" s="22" t="str">
        <f aca="false">IF(AND(N1687="Sí",AL1687="Sí",AI1687=0),"Sí","No")</f>
        <v>No</v>
      </c>
      <c r="BD1687" s="22" t="str">
        <f aca="false">IF(COUNTIF('Plan 9+1 (con Pehuamar)'!$A$2:$A$227,A1687)&gt;0,"Sí","No")</f>
        <v>No</v>
      </c>
    </row>
    <row r="1688" customFormat="false" ht="15" hidden="false" customHeight="true" outlineLevel="0" collapsed="false">
      <c r="A1688" s="6" t="n">
        <v>201621</v>
      </c>
      <c r="B1688" s="6" t="n">
        <v>11</v>
      </c>
      <c r="C1688" s="6" t="n">
        <v>1104</v>
      </c>
      <c r="D1688" s="6" t="s">
        <v>359</v>
      </c>
      <c r="E1688" s="6" t="s">
        <v>1854</v>
      </c>
      <c r="F1688" s="6" t="s">
        <v>201</v>
      </c>
      <c r="G1688" s="6" t="s">
        <v>130</v>
      </c>
      <c r="H1688" s="6" t="s">
        <v>1715</v>
      </c>
      <c r="I1688" s="27" t="n">
        <v>0</v>
      </c>
      <c r="J1688" s="27" t="n">
        <v>0</v>
      </c>
      <c r="K1688" s="27" t="n">
        <v>6.1</v>
      </c>
      <c r="L1688" s="28" t="n">
        <f aca="false">I1688+J1688</f>
        <v>0</v>
      </c>
      <c r="M1688" s="28" t="n">
        <f aca="false">L1688+K1688</f>
        <v>6.1</v>
      </c>
      <c r="N1688" s="22" t="str">
        <f aca="false">IF(I1688&gt;0,"Sí","No")</f>
        <v>No</v>
      </c>
      <c r="O1688" s="22" t="str">
        <f aca="false">IF(J1688&gt;0,"Sí","No")</f>
        <v>No</v>
      </c>
      <c r="P1688" s="22" t="str">
        <f aca="false">IF(K1688&gt;0,"Sí","No")</f>
        <v>Sí</v>
      </c>
      <c r="Q1688" s="22" t="str">
        <f aca="false">IF(OR(I1688&gt;0,J1688&gt;0),"Sí","No")</f>
        <v>No</v>
      </c>
      <c r="R1688" s="27"/>
      <c r="S1688" s="27"/>
      <c r="T1688" s="27"/>
      <c r="U1688" s="27"/>
      <c r="V1688" s="27"/>
      <c r="W1688" s="12" t="str">
        <f aca="false">IF(AND(I1688&gt;0,R1688&gt;0),(S1688-R1688)/R1688,"")</f>
        <v/>
      </c>
      <c r="X1688" s="12" t="str">
        <f aca="false">IF(AND(J1688&gt;0,T1688&gt;0),(U1688-T1688)/T1688,"")</f>
        <v/>
      </c>
      <c r="Y1688" s="12" t="str">
        <f aca="false">IF(AND(K1688&gt;0,V1688&gt;0),(V1688-Resumen!$B$7)/Resumen!$B$7,"")</f>
        <v/>
      </c>
      <c r="Z1688" s="28" t="str">
        <f aca="false">IF(AND(K1688&gt;0,I1688&gt;0,V1688&gt;0,S1688&gt;0),V1688-S1688,"")</f>
        <v/>
      </c>
      <c r="AA1688" s="12" t="str">
        <f aca="false">IF(Z1688&lt;&gt;"",Z1688/S1688,"")</f>
        <v/>
      </c>
      <c r="AB1688" s="28" t="str">
        <f aca="false">IF(AND(K1688&gt;0,J1688&gt;0,V1688&gt;0,U1688&gt;0),V1688-U1688,"")</f>
        <v/>
      </c>
      <c r="AC1688" s="12" t="str">
        <f aca="false">IF(AB1688&lt;&gt;"",AB1688/U1688,"")</f>
        <v/>
      </c>
      <c r="AD1688" s="27" t="n">
        <v>0</v>
      </c>
      <c r="AE1688" s="27" t="n">
        <v>0</v>
      </c>
      <c r="AF1688" s="27" t="n">
        <v>0</v>
      </c>
      <c r="AG1688" s="28" t="n">
        <f aca="false">AD1688+AE1688+AF1688</f>
        <v>0</v>
      </c>
      <c r="AH1688" s="12" t="str">
        <f aca="false">IF(AG1688&gt;0,AD1688/AG1688,"")</f>
        <v/>
      </c>
      <c r="AI1688" s="27" t="n">
        <v>0</v>
      </c>
      <c r="AJ1688" s="27" t="n">
        <v>0</v>
      </c>
      <c r="AK1688" s="27" t="n">
        <v>0</v>
      </c>
      <c r="AL1688" s="22" t="str">
        <f aca="false">IF(OR(AJ1688&gt;0,AK1688&gt;0),"Sí","No")</f>
        <v>No</v>
      </c>
      <c r="AM1688" s="6"/>
      <c r="AN1688" s="6"/>
      <c r="AO1688" s="12" t="n">
        <f aca="false">IF(M1688&gt;0,K1688/M1688,"")</f>
        <v>1</v>
      </c>
      <c r="AP1688" s="22" t="str">
        <f aca="false">IF(M1688&gt;=Resumen!$B$5,"Alto","Bajo")</f>
        <v>Bajo</v>
      </c>
      <c r="AQ1688" s="22" t="str">
        <f aca="false">IF(AO1688&gt;=Resumen!$B$28,"Alto","Bajo")</f>
        <v>Alto</v>
      </c>
      <c r="AR1688" s="22" t="str">
        <f aca="false">AP1688&amp;" Potencial / "&amp;AQ1688&amp;" Share"</f>
        <v>Bajo Potencial / Alto Share</v>
      </c>
      <c r="AS1688" s="22" t="str">
        <f aca="false">IF(Q1688="Sí",IF(AO1688&gt;=Resumen!$B$29,"Alto","Bajo"),"")</f>
        <v/>
      </c>
      <c r="AT1688" s="22" t="str">
        <f aca="false">IF(AS1688&lt;&gt;"",AP1688&amp;" Potencial / "&amp;AS1688&amp;" Share","")</f>
        <v/>
      </c>
      <c r="AU1688" s="22" t="str">
        <f aca="false">IF(AH1688="","Sin dato",IF(AH1688-AO1688&gt;Resumen!$B$6,"Sobre-exhibido",IF(AO1688-AH1688&gt;Resumen!$B$6,"Sub-exhibido","En línea")))</f>
        <v>Sin dato</v>
      </c>
      <c r="AV1688" s="22" t="str">
        <f aca="false">IF(AT1688="","",IF(AT1688="Alto Potencial / Bajo Share",1,IF(AT1688="Alto Potencial / Alto Share",2,IF(AT1688="Bajo Potencial / Alto Share",3,4))))</f>
        <v/>
      </c>
      <c r="AW1688" s="22" t="str">
        <f aca="false">IF(Q1688="No","Sin competencia directa",IF(AV1688=1,"1 - Foco Conquista (Alto Pot / Bajo Share)",IF(AV1688=2,"2 - Foco Defensa (Alto Pot / Alto Share)",IF(AV1688=3,"3 - Monitoreo (Bajo Pot / Alto Share)","4 - Baja Prioridad (Bajo Pot / Bajo Share)"))))</f>
        <v>Sin competencia directa</v>
      </c>
      <c r="AX1688" s="12" t="str">
        <f aca="false">IF(OR(IFERROR(AND(W1688&lt;&gt;"",Y1688&lt;&gt;"",Y1688-W1688&gt;Resumen!$B$8),FALSE()),IFERROR(AND(X1688&lt;&gt;"",Y1688&lt;&gt;"",Y1688-X1688&gt;Resumen!$B$8),FALSE())),MAX(IF(IFERROR(AND(W1688&lt;&gt;"",Y1688&lt;&gt;"",Y1688-W1688&gt;Resumen!$B$8),FALSE()),Y1688-W1688,0),IF(IFERROR(AND(X1688&lt;&gt;"",Y1688&lt;&gt;"",Y1688-X1688&gt;Resumen!$B$8),FALSE()),Y1688-X1688,0)),"")</f>
        <v/>
      </c>
      <c r="AY1688" s="22" t="str">
        <f aca="false">IF(OR(IFERROR(AND(W1688&lt;&gt;"",Y1688&lt;&gt;"",Y1688-W1688&gt;Resumen!$B$8),FALSE()),IFERROR(AND(X1688&lt;&gt;"",Y1688&lt;&gt;"",Y1688-X1688&gt;Resumen!$B$8),FALSE())),TRIM("Lays tiene mayor markup que "&amp;IF(IFERROR(AND(W1688&lt;&gt;"",Y1688&lt;&gt;"",Y1688-W1688&gt;Resumen!$B$8),FALSE()),"Quento ","")&amp;IF(IFERROR(AND(X1688&lt;&gt;"",Y1688&lt;&gt;"",Y1688-X1688&gt;Resumen!$B$8),FALSE()),"Julicroc ","")&amp;"en este PDV"),"")</f>
        <v/>
      </c>
      <c r="AZ1688" s="22" t="str">
        <f aca="false">IF(COUNTIF('Plan Pehuamar - Lista'!$A$2:$A$167,A1688)&gt;0,"Sí","No")</f>
        <v>No</v>
      </c>
      <c r="BA1688" s="22" t="str">
        <f aca="false">IF(COUNTIF('Plan Combo 9+1'!$A$2:$A$226,A1688)&gt;0,"Sí","No")</f>
        <v>No</v>
      </c>
      <c r="BB1688" s="22" t="str">
        <f aca="false">IF(AH1688="","No",IF(BA1688="Sí",IF((AO1688-AH1688)&gt;Resumen!$B$6,"Sí","No"),IF((AO1688-AH1688)&gt;=Resumen!$B$132,"Sí","No")))</f>
        <v>No</v>
      </c>
      <c r="BC1688" s="22" t="str">
        <f aca="false">IF(AND(N1688="Sí",AL1688="Sí",AI1688=0),"Sí","No")</f>
        <v>No</v>
      </c>
      <c r="BD1688" s="22" t="str">
        <f aca="false">IF(COUNTIF('Plan 9+1 (con Pehuamar)'!$A$2:$A$227,A1688)&gt;0,"Sí","No")</f>
        <v>No</v>
      </c>
    </row>
    <row r="1689" customFormat="false" ht="15" hidden="false" customHeight="true" outlineLevel="0" collapsed="false">
      <c r="A1689" s="6" t="n">
        <v>201750</v>
      </c>
      <c r="B1689" s="6" t="n">
        <v>11</v>
      </c>
      <c r="C1689" s="6" t="n">
        <v>1104</v>
      </c>
      <c r="D1689" s="6" t="s">
        <v>359</v>
      </c>
      <c r="E1689" s="6" t="s">
        <v>1855</v>
      </c>
      <c r="F1689" s="6" t="s">
        <v>196</v>
      </c>
      <c r="G1689" s="6" t="s">
        <v>130</v>
      </c>
      <c r="H1689" s="6" t="s">
        <v>1715</v>
      </c>
      <c r="I1689" s="27" t="n">
        <v>0</v>
      </c>
      <c r="J1689" s="27" t="n">
        <v>0</v>
      </c>
      <c r="K1689" s="27" t="n">
        <v>1.5</v>
      </c>
      <c r="L1689" s="28" t="n">
        <f aca="false">I1689+J1689</f>
        <v>0</v>
      </c>
      <c r="M1689" s="28" t="n">
        <f aca="false">L1689+K1689</f>
        <v>1.5</v>
      </c>
      <c r="N1689" s="22" t="str">
        <f aca="false">IF(I1689&gt;0,"Sí","No")</f>
        <v>No</v>
      </c>
      <c r="O1689" s="22" t="str">
        <f aca="false">IF(J1689&gt;0,"Sí","No")</f>
        <v>No</v>
      </c>
      <c r="P1689" s="22" t="str">
        <f aca="false">IF(K1689&gt;0,"Sí","No")</f>
        <v>Sí</v>
      </c>
      <c r="Q1689" s="22" t="str">
        <f aca="false">IF(OR(I1689&gt;0,J1689&gt;0),"Sí","No")</f>
        <v>No</v>
      </c>
      <c r="R1689" s="27"/>
      <c r="S1689" s="27"/>
      <c r="T1689" s="27"/>
      <c r="U1689" s="27"/>
      <c r="V1689" s="27"/>
      <c r="W1689" s="12" t="str">
        <f aca="false">IF(AND(I1689&gt;0,R1689&gt;0),(S1689-R1689)/R1689,"")</f>
        <v/>
      </c>
      <c r="X1689" s="12" t="str">
        <f aca="false">IF(AND(J1689&gt;0,T1689&gt;0),(U1689-T1689)/T1689,"")</f>
        <v/>
      </c>
      <c r="Y1689" s="12" t="str">
        <f aca="false">IF(AND(K1689&gt;0,V1689&gt;0),(V1689-Resumen!$B$7)/Resumen!$B$7,"")</f>
        <v/>
      </c>
      <c r="Z1689" s="28" t="str">
        <f aca="false">IF(AND(K1689&gt;0,I1689&gt;0,V1689&gt;0,S1689&gt;0),V1689-S1689,"")</f>
        <v/>
      </c>
      <c r="AA1689" s="12" t="str">
        <f aca="false">IF(Z1689&lt;&gt;"",Z1689/S1689,"")</f>
        <v/>
      </c>
      <c r="AB1689" s="28" t="str">
        <f aca="false">IF(AND(K1689&gt;0,J1689&gt;0,V1689&gt;0,U1689&gt;0),V1689-U1689,"")</f>
        <v/>
      </c>
      <c r="AC1689" s="12" t="str">
        <f aca="false">IF(AB1689&lt;&gt;"",AB1689/U1689,"")</f>
        <v/>
      </c>
      <c r="AD1689" s="27" t="n">
        <v>0</v>
      </c>
      <c r="AE1689" s="27" t="n">
        <v>0</v>
      </c>
      <c r="AF1689" s="27" t="n">
        <v>0</v>
      </c>
      <c r="AG1689" s="28" t="n">
        <f aca="false">AD1689+AE1689+AF1689</f>
        <v>0</v>
      </c>
      <c r="AH1689" s="12" t="str">
        <f aca="false">IF(AG1689&gt;0,AD1689/AG1689,"")</f>
        <v/>
      </c>
      <c r="AI1689" s="27" t="n">
        <v>0</v>
      </c>
      <c r="AJ1689" s="27" t="n">
        <v>0</v>
      </c>
      <c r="AK1689" s="27" t="n">
        <v>0</v>
      </c>
      <c r="AL1689" s="22" t="str">
        <f aca="false">IF(OR(AJ1689&gt;0,AK1689&gt;0),"Sí","No")</f>
        <v>No</v>
      </c>
      <c r="AM1689" s="6"/>
      <c r="AN1689" s="6"/>
      <c r="AO1689" s="12" t="n">
        <f aca="false">IF(M1689&gt;0,K1689/M1689,"")</f>
        <v>1</v>
      </c>
      <c r="AP1689" s="22" t="str">
        <f aca="false">IF(M1689&gt;=Resumen!$B$5,"Alto","Bajo")</f>
        <v>Bajo</v>
      </c>
      <c r="AQ1689" s="22" t="str">
        <f aca="false">IF(AO1689&gt;=Resumen!$B$28,"Alto","Bajo")</f>
        <v>Alto</v>
      </c>
      <c r="AR1689" s="22" t="str">
        <f aca="false">AP1689&amp;" Potencial / "&amp;AQ1689&amp;" Share"</f>
        <v>Bajo Potencial / Alto Share</v>
      </c>
      <c r="AS1689" s="22" t="str">
        <f aca="false">IF(Q1689="Sí",IF(AO1689&gt;=Resumen!$B$29,"Alto","Bajo"),"")</f>
        <v/>
      </c>
      <c r="AT1689" s="22" t="str">
        <f aca="false">IF(AS1689&lt;&gt;"",AP1689&amp;" Potencial / "&amp;AS1689&amp;" Share","")</f>
        <v/>
      </c>
      <c r="AU1689" s="22" t="str">
        <f aca="false">IF(AH1689="","Sin dato",IF(AH1689-AO1689&gt;Resumen!$B$6,"Sobre-exhibido",IF(AO1689-AH1689&gt;Resumen!$B$6,"Sub-exhibido","En línea")))</f>
        <v>Sin dato</v>
      </c>
      <c r="AV1689" s="22" t="str">
        <f aca="false">IF(AT1689="","",IF(AT1689="Alto Potencial / Bajo Share",1,IF(AT1689="Alto Potencial / Alto Share",2,IF(AT1689="Bajo Potencial / Alto Share",3,4))))</f>
        <v/>
      </c>
      <c r="AW1689" s="22" t="str">
        <f aca="false">IF(Q1689="No","Sin competencia directa",IF(AV1689=1,"1 - Foco Conquista (Alto Pot / Bajo Share)",IF(AV1689=2,"2 - Foco Defensa (Alto Pot / Alto Share)",IF(AV1689=3,"3 - Monitoreo (Bajo Pot / Alto Share)","4 - Baja Prioridad (Bajo Pot / Bajo Share)"))))</f>
        <v>Sin competencia directa</v>
      </c>
      <c r="AX1689" s="12" t="str">
        <f aca="false">IF(OR(IFERROR(AND(W1689&lt;&gt;"",Y1689&lt;&gt;"",Y1689-W1689&gt;Resumen!$B$8),FALSE()),IFERROR(AND(X1689&lt;&gt;"",Y1689&lt;&gt;"",Y1689-X1689&gt;Resumen!$B$8),FALSE())),MAX(IF(IFERROR(AND(W1689&lt;&gt;"",Y1689&lt;&gt;"",Y1689-W1689&gt;Resumen!$B$8),FALSE()),Y1689-W1689,0),IF(IFERROR(AND(X1689&lt;&gt;"",Y1689&lt;&gt;"",Y1689-X1689&gt;Resumen!$B$8),FALSE()),Y1689-X1689,0)),"")</f>
        <v/>
      </c>
      <c r="AY1689" s="22" t="str">
        <f aca="false">IF(OR(IFERROR(AND(W1689&lt;&gt;"",Y1689&lt;&gt;"",Y1689-W1689&gt;Resumen!$B$8),FALSE()),IFERROR(AND(X1689&lt;&gt;"",Y1689&lt;&gt;"",Y1689-X1689&gt;Resumen!$B$8),FALSE())),TRIM("Lays tiene mayor markup que "&amp;IF(IFERROR(AND(W1689&lt;&gt;"",Y1689&lt;&gt;"",Y1689-W1689&gt;Resumen!$B$8),FALSE()),"Quento ","")&amp;IF(IFERROR(AND(X1689&lt;&gt;"",Y1689&lt;&gt;"",Y1689-X1689&gt;Resumen!$B$8),FALSE()),"Julicroc ","")&amp;"en este PDV"),"")</f>
        <v/>
      </c>
      <c r="AZ1689" s="22" t="str">
        <f aca="false">IF(COUNTIF('Plan Pehuamar - Lista'!$A$2:$A$167,A1689)&gt;0,"Sí","No")</f>
        <v>No</v>
      </c>
      <c r="BA1689" s="22" t="str">
        <f aca="false">IF(COUNTIF('Plan Combo 9+1'!$A$2:$A$226,A1689)&gt;0,"Sí","No")</f>
        <v>No</v>
      </c>
      <c r="BB1689" s="22" t="str">
        <f aca="false">IF(AH1689="","No",IF(BA1689="Sí",IF((AO1689-AH1689)&gt;Resumen!$B$6,"Sí","No"),IF((AO1689-AH1689)&gt;=Resumen!$B$132,"Sí","No")))</f>
        <v>No</v>
      </c>
      <c r="BC1689" s="22" t="str">
        <f aca="false">IF(AND(N1689="Sí",AL1689="Sí",AI1689=0),"Sí","No")</f>
        <v>No</v>
      </c>
      <c r="BD1689" s="22" t="str">
        <f aca="false">IF(COUNTIF('Plan 9+1 (con Pehuamar)'!$A$2:$A$227,A1689)&gt;0,"Sí","No")</f>
        <v>No</v>
      </c>
    </row>
    <row r="1690" customFormat="false" ht="15" hidden="false" customHeight="true" outlineLevel="0" collapsed="false">
      <c r="A1690" s="6" t="n">
        <v>201773</v>
      </c>
      <c r="B1690" s="6" t="n">
        <v>11</v>
      </c>
      <c r="C1690" s="6" t="n">
        <v>1104</v>
      </c>
      <c r="D1690" s="6" t="s">
        <v>359</v>
      </c>
      <c r="E1690" s="6" t="s">
        <v>1856</v>
      </c>
      <c r="F1690" s="6" t="s">
        <v>196</v>
      </c>
      <c r="G1690" s="6" t="s">
        <v>130</v>
      </c>
      <c r="H1690" s="6" t="s">
        <v>1715</v>
      </c>
      <c r="I1690" s="27" t="n">
        <v>0</v>
      </c>
      <c r="J1690" s="27" t="n">
        <v>0</v>
      </c>
      <c r="K1690" s="27" t="n">
        <v>0.6</v>
      </c>
      <c r="L1690" s="28" t="n">
        <f aca="false">I1690+J1690</f>
        <v>0</v>
      </c>
      <c r="M1690" s="28" t="n">
        <f aca="false">L1690+K1690</f>
        <v>0.6</v>
      </c>
      <c r="N1690" s="22" t="str">
        <f aca="false">IF(I1690&gt;0,"Sí","No")</f>
        <v>No</v>
      </c>
      <c r="O1690" s="22" t="str">
        <f aca="false">IF(J1690&gt;0,"Sí","No")</f>
        <v>No</v>
      </c>
      <c r="P1690" s="22" t="str">
        <f aca="false">IF(K1690&gt;0,"Sí","No")</f>
        <v>Sí</v>
      </c>
      <c r="Q1690" s="22" t="str">
        <f aca="false">IF(OR(I1690&gt;0,J1690&gt;0),"Sí","No")</f>
        <v>No</v>
      </c>
      <c r="R1690" s="27"/>
      <c r="S1690" s="27"/>
      <c r="T1690" s="27"/>
      <c r="U1690" s="27"/>
      <c r="V1690" s="27"/>
      <c r="W1690" s="12" t="str">
        <f aca="false">IF(AND(I1690&gt;0,R1690&gt;0),(S1690-R1690)/R1690,"")</f>
        <v/>
      </c>
      <c r="X1690" s="12" t="str">
        <f aca="false">IF(AND(J1690&gt;0,T1690&gt;0),(U1690-T1690)/T1690,"")</f>
        <v/>
      </c>
      <c r="Y1690" s="12" t="str">
        <f aca="false">IF(AND(K1690&gt;0,V1690&gt;0),(V1690-Resumen!$B$7)/Resumen!$B$7,"")</f>
        <v/>
      </c>
      <c r="Z1690" s="28" t="str">
        <f aca="false">IF(AND(K1690&gt;0,I1690&gt;0,V1690&gt;0,S1690&gt;0),V1690-S1690,"")</f>
        <v/>
      </c>
      <c r="AA1690" s="12" t="str">
        <f aca="false">IF(Z1690&lt;&gt;"",Z1690/S1690,"")</f>
        <v/>
      </c>
      <c r="AB1690" s="28" t="str">
        <f aca="false">IF(AND(K1690&gt;0,J1690&gt;0,V1690&gt;0,U1690&gt;0),V1690-U1690,"")</f>
        <v/>
      </c>
      <c r="AC1690" s="12" t="str">
        <f aca="false">IF(AB1690&lt;&gt;"",AB1690/U1690,"")</f>
        <v/>
      </c>
      <c r="AD1690" s="27" t="n">
        <v>0</v>
      </c>
      <c r="AE1690" s="27" t="n">
        <v>0</v>
      </c>
      <c r="AF1690" s="27" t="n">
        <v>0</v>
      </c>
      <c r="AG1690" s="28" t="n">
        <f aca="false">AD1690+AE1690+AF1690</f>
        <v>0</v>
      </c>
      <c r="AH1690" s="12" t="str">
        <f aca="false">IF(AG1690&gt;0,AD1690/AG1690,"")</f>
        <v/>
      </c>
      <c r="AI1690" s="27" t="n">
        <v>0</v>
      </c>
      <c r="AJ1690" s="27" t="n">
        <v>0</v>
      </c>
      <c r="AK1690" s="27" t="n">
        <v>0</v>
      </c>
      <c r="AL1690" s="22" t="str">
        <f aca="false">IF(OR(AJ1690&gt;0,AK1690&gt;0),"Sí","No")</f>
        <v>No</v>
      </c>
      <c r="AM1690" s="6"/>
      <c r="AN1690" s="6"/>
      <c r="AO1690" s="12" t="n">
        <f aca="false">IF(M1690&gt;0,K1690/M1690,"")</f>
        <v>1</v>
      </c>
      <c r="AP1690" s="22" t="str">
        <f aca="false">IF(M1690&gt;=Resumen!$B$5,"Alto","Bajo")</f>
        <v>Bajo</v>
      </c>
      <c r="AQ1690" s="22" t="str">
        <f aca="false">IF(AO1690&gt;=Resumen!$B$28,"Alto","Bajo")</f>
        <v>Alto</v>
      </c>
      <c r="AR1690" s="22" t="str">
        <f aca="false">AP1690&amp;" Potencial / "&amp;AQ1690&amp;" Share"</f>
        <v>Bajo Potencial / Alto Share</v>
      </c>
      <c r="AS1690" s="22" t="str">
        <f aca="false">IF(Q1690="Sí",IF(AO1690&gt;=Resumen!$B$29,"Alto","Bajo"),"")</f>
        <v/>
      </c>
      <c r="AT1690" s="22" t="str">
        <f aca="false">IF(AS1690&lt;&gt;"",AP1690&amp;" Potencial / "&amp;AS1690&amp;" Share","")</f>
        <v/>
      </c>
      <c r="AU1690" s="22" t="str">
        <f aca="false">IF(AH1690="","Sin dato",IF(AH1690-AO1690&gt;Resumen!$B$6,"Sobre-exhibido",IF(AO1690-AH1690&gt;Resumen!$B$6,"Sub-exhibido","En línea")))</f>
        <v>Sin dato</v>
      </c>
      <c r="AV1690" s="22" t="str">
        <f aca="false">IF(AT1690="","",IF(AT1690="Alto Potencial / Bajo Share",1,IF(AT1690="Alto Potencial / Alto Share",2,IF(AT1690="Bajo Potencial / Alto Share",3,4))))</f>
        <v/>
      </c>
      <c r="AW1690" s="22" t="str">
        <f aca="false">IF(Q1690="No","Sin competencia directa",IF(AV1690=1,"1 - Foco Conquista (Alto Pot / Bajo Share)",IF(AV1690=2,"2 - Foco Defensa (Alto Pot / Alto Share)",IF(AV1690=3,"3 - Monitoreo (Bajo Pot / Alto Share)","4 - Baja Prioridad (Bajo Pot / Bajo Share)"))))</f>
        <v>Sin competencia directa</v>
      </c>
      <c r="AX1690" s="12" t="str">
        <f aca="false">IF(OR(IFERROR(AND(W1690&lt;&gt;"",Y1690&lt;&gt;"",Y1690-W1690&gt;Resumen!$B$8),FALSE()),IFERROR(AND(X1690&lt;&gt;"",Y1690&lt;&gt;"",Y1690-X1690&gt;Resumen!$B$8),FALSE())),MAX(IF(IFERROR(AND(W1690&lt;&gt;"",Y1690&lt;&gt;"",Y1690-W1690&gt;Resumen!$B$8),FALSE()),Y1690-W1690,0),IF(IFERROR(AND(X1690&lt;&gt;"",Y1690&lt;&gt;"",Y1690-X1690&gt;Resumen!$B$8),FALSE()),Y1690-X1690,0)),"")</f>
        <v/>
      </c>
      <c r="AY1690" s="22" t="str">
        <f aca="false">IF(OR(IFERROR(AND(W1690&lt;&gt;"",Y1690&lt;&gt;"",Y1690-W1690&gt;Resumen!$B$8),FALSE()),IFERROR(AND(X1690&lt;&gt;"",Y1690&lt;&gt;"",Y1690-X1690&gt;Resumen!$B$8),FALSE())),TRIM("Lays tiene mayor markup que "&amp;IF(IFERROR(AND(W1690&lt;&gt;"",Y1690&lt;&gt;"",Y1690-W1690&gt;Resumen!$B$8),FALSE()),"Quento ","")&amp;IF(IFERROR(AND(X1690&lt;&gt;"",Y1690&lt;&gt;"",Y1690-X1690&gt;Resumen!$B$8),FALSE()),"Julicroc ","")&amp;"en este PDV"),"")</f>
        <v/>
      </c>
      <c r="AZ1690" s="22" t="str">
        <f aca="false">IF(COUNTIF('Plan Pehuamar - Lista'!$A$2:$A$167,A1690)&gt;0,"Sí","No")</f>
        <v>No</v>
      </c>
      <c r="BA1690" s="22" t="str">
        <f aca="false">IF(COUNTIF('Plan Combo 9+1'!$A$2:$A$226,A1690)&gt;0,"Sí","No")</f>
        <v>No</v>
      </c>
      <c r="BB1690" s="22" t="str">
        <f aca="false">IF(AH1690="","No",IF(BA1690="Sí",IF((AO1690-AH1690)&gt;Resumen!$B$6,"Sí","No"),IF((AO1690-AH1690)&gt;=Resumen!$B$132,"Sí","No")))</f>
        <v>No</v>
      </c>
      <c r="BC1690" s="22" t="str">
        <f aca="false">IF(AND(N1690="Sí",AL1690="Sí",AI1690=0),"Sí","No")</f>
        <v>No</v>
      </c>
      <c r="BD1690" s="22" t="str">
        <f aca="false">IF(COUNTIF('Plan 9+1 (con Pehuamar)'!$A$2:$A$227,A1690)&gt;0,"Sí","No")</f>
        <v>No</v>
      </c>
    </row>
    <row r="1691" customFormat="false" ht="15" hidden="false" customHeight="true" outlineLevel="0" collapsed="false">
      <c r="A1691" s="6" t="n">
        <v>202345</v>
      </c>
      <c r="B1691" s="6" t="n">
        <v>11</v>
      </c>
      <c r="C1691" s="6" t="n">
        <v>1104</v>
      </c>
      <c r="D1691" s="6" t="s">
        <v>359</v>
      </c>
      <c r="E1691" s="6" t="s">
        <v>1857</v>
      </c>
      <c r="F1691" s="6" t="s">
        <v>558</v>
      </c>
      <c r="G1691" s="6" t="s">
        <v>130</v>
      </c>
      <c r="H1691" s="6" t="s">
        <v>1715</v>
      </c>
      <c r="I1691" s="27" t="n">
        <v>10</v>
      </c>
      <c r="J1691" s="27" t="n">
        <v>45</v>
      </c>
      <c r="K1691" s="27" t="n">
        <v>45</v>
      </c>
      <c r="L1691" s="28" t="n">
        <f aca="false">I1691+J1691</f>
        <v>55</v>
      </c>
      <c r="M1691" s="28" t="n">
        <f aca="false">L1691+K1691</f>
        <v>100</v>
      </c>
      <c r="N1691" s="22" t="str">
        <f aca="false">IF(I1691&gt;0,"Sí","No")</f>
        <v>Sí</v>
      </c>
      <c r="O1691" s="22" t="str">
        <f aca="false">IF(J1691&gt;0,"Sí","No")</f>
        <v>Sí</v>
      </c>
      <c r="P1691" s="22" t="str">
        <f aca="false">IF(K1691&gt;0,"Sí","No")</f>
        <v>Sí</v>
      </c>
      <c r="Q1691" s="22" t="str">
        <f aca="false">IF(OR(I1691&gt;0,J1691&gt;0),"Sí","No")</f>
        <v>Sí</v>
      </c>
      <c r="R1691" s="27" t="n">
        <v>1750</v>
      </c>
      <c r="S1691" s="27" t="n">
        <v>2500</v>
      </c>
      <c r="T1691" s="27" t="n">
        <v>1085</v>
      </c>
      <c r="U1691" s="27" t="n">
        <v>2000</v>
      </c>
      <c r="V1691" s="27" t="n">
        <v>3500</v>
      </c>
      <c r="W1691" s="12" t="n">
        <f aca="false">IF(AND(I1691&gt;0,R1691&gt;0),(S1691-R1691)/R1691,"")</f>
        <v>0.428571428571429</v>
      </c>
      <c r="X1691" s="12" t="n">
        <f aca="false">IF(AND(J1691&gt;0,T1691&gt;0),(U1691-T1691)/T1691,"")</f>
        <v>0.84331797235023</v>
      </c>
      <c r="Y1691" s="12" t="n">
        <f aca="false">IF(AND(K1691&gt;0,V1691&gt;0),(V1691-Resumen!$B$7)/Resumen!$B$7,"")</f>
        <v>0.4</v>
      </c>
      <c r="Z1691" s="28" t="n">
        <f aca="false">IF(AND(K1691&gt;0,I1691&gt;0,V1691&gt;0,S1691&gt;0),V1691-S1691,"")</f>
        <v>1000</v>
      </c>
      <c r="AA1691" s="12" t="n">
        <f aca="false">IF(Z1691&lt;&gt;"",Z1691/S1691,"")</f>
        <v>0.4</v>
      </c>
      <c r="AB1691" s="28" t="n">
        <f aca="false">IF(AND(K1691&gt;0,J1691&gt;0,V1691&gt;0,U1691&gt;0),V1691-U1691,"")</f>
        <v>1500</v>
      </c>
      <c r="AC1691" s="12" t="n">
        <f aca="false">IF(AB1691&lt;&gt;"",AB1691/U1691,"")</f>
        <v>0.75</v>
      </c>
      <c r="AD1691" s="27" t="n">
        <v>8</v>
      </c>
      <c r="AE1691" s="27" t="n">
        <v>4</v>
      </c>
      <c r="AF1691" s="27" t="n">
        <v>9</v>
      </c>
      <c r="AG1691" s="28" t="n">
        <f aca="false">AD1691+AE1691+AF1691</f>
        <v>21</v>
      </c>
      <c r="AH1691" s="12" t="n">
        <f aca="false">IF(AG1691&gt;0,AD1691/AG1691,"")</f>
        <v>0.380952380952381</v>
      </c>
      <c r="AI1691" s="27" t="n">
        <v>0</v>
      </c>
      <c r="AJ1691" s="27" t="n">
        <v>0</v>
      </c>
      <c r="AK1691" s="27" t="n">
        <v>0</v>
      </c>
      <c r="AL1691" s="22" t="str">
        <f aca="false">IF(OR(AJ1691&gt;0,AK1691&gt;0),"Sí","No")</f>
        <v>No</v>
      </c>
      <c r="AM1691" s="6" t="s">
        <v>198</v>
      </c>
      <c r="AN1691" s="6" t="s">
        <v>198</v>
      </c>
      <c r="AO1691" s="12" t="n">
        <f aca="false">IF(M1691&gt;0,K1691/M1691,"")</f>
        <v>0.45</v>
      </c>
      <c r="AP1691" s="22" t="str">
        <f aca="false">IF(M1691&gt;=Resumen!$B$5,"Alto","Bajo")</f>
        <v>Alto</v>
      </c>
      <c r="AQ1691" s="22" t="str">
        <f aca="false">IF(AO1691&gt;=Resumen!$B$28,"Alto","Bajo")</f>
        <v>Alto</v>
      </c>
      <c r="AR1691" s="22" t="str">
        <f aca="false">AP1691&amp;" Potencial / "&amp;AQ1691&amp;" Share"</f>
        <v>Alto Potencial / Alto Share</v>
      </c>
      <c r="AS1691" s="22" t="str">
        <f aca="false">IF(Q1691="Sí",IF(AO1691&gt;=Resumen!$B$29,"Alto","Bajo"),"")</f>
        <v>Bajo</v>
      </c>
      <c r="AT1691" s="22" t="str">
        <f aca="false">IF(AS1691&lt;&gt;"",AP1691&amp;" Potencial / "&amp;AS1691&amp;" Share","")</f>
        <v>Alto Potencial / Bajo Share</v>
      </c>
      <c r="AU1691" s="22" t="str">
        <f aca="false">IF(AH1691="","Sin dato",IF(AH1691-AO1691&gt;Resumen!$B$6,"Sobre-exhibido",IF(AO1691-AH1691&gt;Resumen!$B$6,"Sub-exhibido","En línea")))</f>
        <v>Sub-exhibido</v>
      </c>
      <c r="AV1691" s="22" t="n">
        <f aca="false">IF(AT1691="","",IF(AT1691="Alto Potencial / Bajo Share",1,IF(AT1691="Alto Potencial / Alto Share",2,IF(AT1691="Bajo Potencial / Alto Share",3,4))))</f>
        <v>1</v>
      </c>
      <c r="AW1691" s="22" t="str">
        <f aca="false">IF(Q1691="No","Sin competencia directa",IF(AV1691=1,"1 - Foco Conquista (Alto Pot / Bajo Share)",IF(AV1691=2,"2 - Foco Defensa (Alto Pot / Alto Share)",IF(AV1691=3,"3 - Monitoreo (Bajo Pot / Alto Share)","4 - Baja Prioridad (Bajo Pot / Bajo Share)"))))</f>
        <v>1 - Foco Conquista (Alto Pot / Bajo Share)</v>
      </c>
      <c r="AX1691" s="12" t="str">
        <f aca="false">IF(OR(IFERROR(AND(W1691&lt;&gt;"",Y1691&lt;&gt;"",Y1691-W1691&gt;Resumen!$B$8),FALSE()),IFERROR(AND(X1691&lt;&gt;"",Y1691&lt;&gt;"",Y1691-X1691&gt;Resumen!$B$8),FALSE())),MAX(IF(IFERROR(AND(W1691&lt;&gt;"",Y1691&lt;&gt;"",Y1691-W1691&gt;Resumen!$B$8),FALSE()),Y1691-W1691,0),IF(IFERROR(AND(X1691&lt;&gt;"",Y1691&lt;&gt;"",Y1691-X1691&gt;Resumen!$B$8),FALSE()),Y1691-X1691,0)),"")</f>
        <v/>
      </c>
      <c r="AY1691" s="22" t="str">
        <f aca="false">IF(OR(IFERROR(AND(W1691&lt;&gt;"",Y1691&lt;&gt;"",Y1691-W1691&gt;Resumen!$B$8),FALSE()),IFERROR(AND(X1691&lt;&gt;"",Y1691&lt;&gt;"",Y1691-X1691&gt;Resumen!$B$8),FALSE())),TRIM("Lays tiene mayor markup que "&amp;IF(IFERROR(AND(W1691&lt;&gt;"",Y1691&lt;&gt;"",Y1691-W1691&gt;Resumen!$B$8),FALSE()),"Quento ","")&amp;IF(IFERROR(AND(X1691&lt;&gt;"",Y1691&lt;&gt;"",Y1691-X1691&gt;Resumen!$B$8),FALSE()),"Julicroc ","")&amp;"en este PDV"),"")</f>
        <v/>
      </c>
      <c r="AZ1691" s="22" t="str">
        <f aca="false">IF(COUNTIF('Plan Pehuamar - Lista'!$A$2:$A$167,A1691)&gt;0,"Sí","No")</f>
        <v>No</v>
      </c>
      <c r="BA1691" s="22" t="str">
        <f aca="false">IF(COUNTIF('Plan Combo 9+1'!$A$2:$A$226,A1691)&gt;0,"Sí","No")</f>
        <v>No</v>
      </c>
      <c r="BB1691" s="22" t="str">
        <f aca="false">IF(AH1691="","No",IF(BA1691="Sí",IF((AO1691-AH1691)&gt;Resumen!$B$6,"Sí","No"),IF((AO1691-AH1691)&gt;=Resumen!$B$132,"Sí","No")))</f>
        <v>No</v>
      </c>
      <c r="BC1691" s="22" t="str">
        <f aca="false">IF(AND(N1691="Sí",AL1691="Sí",AI1691=0),"Sí","No")</f>
        <v>No</v>
      </c>
      <c r="BD1691" s="22" t="str">
        <f aca="false">IF(COUNTIF('Plan 9+1 (con Pehuamar)'!$A$2:$A$227,A1691)&gt;0,"Sí","No")</f>
        <v>No</v>
      </c>
    </row>
    <row r="1692" customFormat="false" ht="15" hidden="false" customHeight="true" outlineLevel="0" collapsed="false">
      <c r="A1692" s="6" t="n">
        <v>202429</v>
      </c>
      <c r="B1692" s="6" t="n">
        <v>11</v>
      </c>
      <c r="C1692" s="6" t="n">
        <v>1104</v>
      </c>
      <c r="D1692" s="6" t="s">
        <v>359</v>
      </c>
      <c r="E1692" s="6" t="s">
        <v>1858</v>
      </c>
      <c r="F1692" s="6" t="s">
        <v>201</v>
      </c>
      <c r="G1692" s="6" t="s">
        <v>130</v>
      </c>
      <c r="H1692" s="6" t="s">
        <v>1715</v>
      </c>
      <c r="I1692" s="27" t="n">
        <v>0</v>
      </c>
      <c r="J1692" s="27" t="n">
        <v>0</v>
      </c>
      <c r="K1692" s="27" t="n">
        <v>0.1</v>
      </c>
      <c r="L1692" s="28" t="n">
        <f aca="false">I1692+J1692</f>
        <v>0</v>
      </c>
      <c r="M1692" s="28" t="n">
        <f aca="false">L1692+K1692</f>
        <v>0.1</v>
      </c>
      <c r="N1692" s="22" t="str">
        <f aca="false">IF(I1692&gt;0,"Sí","No")</f>
        <v>No</v>
      </c>
      <c r="O1692" s="22" t="str">
        <f aca="false">IF(J1692&gt;0,"Sí","No")</f>
        <v>No</v>
      </c>
      <c r="P1692" s="22" t="str">
        <f aca="false">IF(K1692&gt;0,"Sí","No")</f>
        <v>Sí</v>
      </c>
      <c r="Q1692" s="22" t="str">
        <f aca="false">IF(OR(I1692&gt;0,J1692&gt;0),"Sí","No")</f>
        <v>No</v>
      </c>
      <c r="R1692" s="27"/>
      <c r="S1692" s="27"/>
      <c r="T1692" s="27"/>
      <c r="U1692" s="27"/>
      <c r="V1692" s="27"/>
      <c r="W1692" s="12" t="str">
        <f aca="false">IF(AND(I1692&gt;0,R1692&gt;0),(S1692-R1692)/R1692,"")</f>
        <v/>
      </c>
      <c r="X1692" s="12" t="str">
        <f aca="false">IF(AND(J1692&gt;0,T1692&gt;0),(U1692-T1692)/T1692,"")</f>
        <v/>
      </c>
      <c r="Y1692" s="12" t="str">
        <f aca="false">IF(AND(K1692&gt;0,V1692&gt;0),(V1692-Resumen!$B$7)/Resumen!$B$7,"")</f>
        <v/>
      </c>
      <c r="Z1692" s="28" t="str">
        <f aca="false">IF(AND(K1692&gt;0,I1692&gt;0,V1692&gt;0,S1692&gt;0),V1692-S1692,"")</f>
        <v/>
      </c>
      <c r="AA1692" s="12" t="str">
        <f aca="false">IF(Z1692&lt;&gt;"",Z1692/S1692,"")</f>
        <v/>
      </c>
      <c r="AB1692" s="28" t="str">
        <f aca="false">IF(AND(K1692&gt;0,J1692&gt;0,V1692&gt;0,U1692&gt;0),V1692-U1692,"")</f>
        <v/>
      </c>
      <c r="AC1692" s="12" t="str">
        <f aca="false">IF(AB1692&lt;&gt;"",AB1692/U1692,"")</f>
        <v/>
      </c>
      <c r="AD1692" s="27" t="n">
        <v>0</v>
      </c>
      <c r="AE1692" s="27" t="n">
        <v>0</v>
      </c>
      <c r="AF1692" s="27" t="n">
        <v>0</v>
      </c>
      <c r="AG1692" s="28" t="n">
        <f aca="false">AD1692+AE1692+AF1692</f>
        <v>0</v>
      </c>
      <c r="AH1692" s="12" t="str">
        <f aca="false">IF(AG1692&gt;0,AD1692/AG1692,"")</f>
        <v/>
      </c>
      <c r="AI1692" s="27" t="n">
        <v>0</v>
      </c>
      <c r="AJ1692" s="27" t="n">
        <v>0</v>
      </c>
      <c r="AK1692" s="27" t="n">
        <v>0</v>
      </c>
      <c r="AL1692" s="22" t="str">
        <f aca="false">IF(OR(AJ1692&gt;0,AK1692&gt;0),"Sí","No")</f>
        <v>No</v>
      </c>
      <c r="AM1692" s="6"/>
      <c r="AN1692" s="6"/>
      <c r="AO1692" s="12" t="n">
        <f aca="false">IF(M1692&gt;0,K1692/M1692,"")</f>
        <v>1</v>
      </c>
      <c r="AP1692" s="22" t="str">
        <f aca="false">IF(M1692&gt;=Resumen!$B$5,"Alto","Bajo")</f>
        <v>Bajo</v>
      </c>
      <c r="AQ1692" s="22" t="str">
        <f aca="false">IF(AO1692&gt;=Resumen!$B$28,"Alto","Bajo")</f>
        <v>Alto</v>
      </c>
      <c r="AR1692" s="22" t="str">
        <f aca="false">AP1692&amp;" Potencial / "&amp;AQ1692&amp;" Share"</f>
        <v>Bajo Potencial / Alto Share</v>
      </c>
      <c r="AS1692" s="22" t="str">
        <f aca="false">IF(Q1692="Sí",IF(AO1692&gt;=Resumen!$B$29,"Alto","Bajo"),"")</f>
        <v/>
      </c>
      <c r="AT1692" s="22" t="str">
        <f aca="false">IF(AS1692&lt;&gt;"",AP1692&amp;" Potencial / "&amp;AS1692&amp;" Share","")</f>
        <v/>
      </c>
      <c r="AU1692" s="22" t="str">
        <f aca="false">IF(AH1692="","Sin dato",IF(AH1692-AO1692&gt;Resumen!$B$6,"Sobre-exhibido",IF(AO1692-AH1692&gt;Resumen!$B$6,"Sub-exhibido","En línea")))</f>
        <v>Sin dato</v>
      </c>
      <c r="AV1692" s="22" t="str">
        <f aca="false">IF(AT1692="","",IF(AT1692="Alto Potencial / Bajo Share",1,IF(AT1692="Alto Potencial / Alto Share",2,IF(AT1692="Bajo Potencial / Alto Share",3,4))))</f>
        <v/>
      </c>
      <c r="AW1692" s="22" t="str">
        <f aca="false">IF(Q1692="No","Sin competencia directa",IF(AV1692=1,"1 - Foco Conquista (Alto Pot / Bajo Share)",IF(AV1692=2,"2 - Foco Defensa (Alto Pot / Alto Share)",IF(AV1692=3,"3 - Monitoreo (Bajo Pot / Alto Share)","4 - Baja Prioridad (Bajo Pot / Bajo Share)"))))</f>
        <v>Sin competencia directa</v>
      </c>
      <c r="AX1692" s="12" t="str">
        <f aca="false">IF(OR(IFERROR(AND(W1692&lt;&gt;"",Y1692&lt;&gt;"",Y1692-W1692&gt;Resumen!$B$8),FALSE()),IFERROR(AND(X1692&lt;&gt;"",Y1692&lt;&gt;"",Y1692-X1692&gt;Resumen!$B$8),FALSE())),MAX(IF(IFERROR(AND(W1692&lt;&gt;"",Y1692&lt;&gt;"",Y1692-W1692&gt;Resumen!$B$8),FALSE()),Y1692-W1692,0),IF(IFERROR(AND(X1692&lt;&gt;"",Y1692&lt;&gt;"",Y1692-X1692&gt;Resumen!$B$8),FALSE()),Y1692-X1692,0)),"")</f>
        <v/>
      </c>
      <c r="AY1692" s="22" t="str">
        <f aca="false">IF(OR(IFERROR(AND(W1692&lt;&gt;"",Y1692&lt;&gt;"",Y1692-W1692&gt;Resumen!$B$8),FALSE()),IFERROR(AND(X1692&lt;&gt;"",Y1692&lt;&gt;"",Y1692-X1692&gt;Resumen!$B$8),FALSE())),TRIM("Lays tiene mayor markup que "&amp;IF(IFERROR(AND(W1692&lt;&gt;"",Y1692&lt;&gt;"",Y1692-W1692&gt;Resumen!$B$8),FALSE()),"Quento ","")&amp;IF(IFERROR(AND(X1692&lt;&gt;"",Y1692&lt;&gt;"",Y1692-X1692&gt;Resumen!$B$8),FALSE()),"Julicroc ","")&amp;"en este PDV"),"")</f>
        <v/>
      </c>
      <c r="AZ1692" s="22" t="str">
        <f aca="false">IF(COUNTIF('Plan Pehuamar - Lista'!$A$2:$A$167,A1692)&gt;0,"Sí","No")</f>
        <v>No</v>
      </c>
      <c r="BA1692" s="22" t="str">
        <f aca="false">IF(COUNTIF('Plan Combo 9+1'!$A$2:$A$226,A1692)&gt;0,"Sí","No")</f>
        <v>No</v>
      </c>
      <c r="BB1692" s="22" t="str">
        <f aca="false">IF(AH1692="","No",IF(BA1692="Sí",IF((AO1692-AH1692)&gt;Resumen!$B$6,"Sí","No"),IF((AO1692-AH1692)&gt;=Resumen!$B$132,"Sí","No")))</f>
        <v>No</v>
      </c>
      <c r="BC1692" s="22" t="str">
        <f aca="false">IF(AND(N1692="Sí",AL1692="Sí",AI1692=0),"Sí","No")</f>
        <v>No</v>
      </c>
      <c r="BD1692" s="22" t="str">
        <f aca="false">IF(COUNTIF('Plan 9+1 (con Pehuamar)'!$A$2:$A$227,A1692)&gt;0,"Sí","No")</f>
        <v>No</v>
      </c>
    </row>
    <row r="1693" customFormat="false" ht="15" hidden="false" customHeight="true" outlineLevel="0" collapsed="false">
      <c r="A1693" s="6" t="n">
        <v>202446</v>
      </c>
      <c r="B1693" s="6" t="n">
        <v>11</v>
      </c>
      <c r="C1693" s="6" t="n">
        <v>1104</v>
      </c>
      <c r="D1693" s="6" t="s">
        <v>359</v>
      </c>
      <c r="E1693" s="6" t="s">
        <v>1859</v>
      </c>
      <c r="F1693" s="6" t="s">
        <v>201</v>
      </c>
      <c r="G1693" s="6" t="s">
        <v>130</v>
      </c>
      <c r="H1693" s="6" t="s">
        <v>1715</v>
      </c>
      <c r="I1693" s="27" t="n">
        <v>10</v>
      </c>
      <c r="J1693" s="27" t="n">
        <v>20</v>
      </c>
      <c r="K1693" s="27" t="n">
        <v>24</v>
      </c>
      <c r="L1693" s="28" t="n">
        <f aca="false">I1693+J1693</f>
        <v>30</v>
      </c>
      <c r="M1693" s="28" t="n">
        <f aca="false">L1693+K1693</f>
        <v>54</v>
      </c>
      <c r="N1693" s="22" t="str">
        <f aca="false">IF(I1693&gt;0,"Sí","No")</f>
        <v>Sí</v>
      </c>
      <c r="O1693" s="22" t="str">
        <f aca="false">IF(J1693&gt;0,"Sí","No")</f>
        <v>Sí</v>
      </c>
      <c r="P1693" s="22" t="str">
        <f aca="false">IF(K1693&gt;0,"Sí","No")</f>
        <v>Sí</v>
      </c>
      <c r="Q1693" s="22" t="str">
        <f aca="false">IF(OR(I1693&gt;0,J1693&gt;0),"Sí","No")</f>
        <v>Sí</v>
      </c>
      <c r="R1693" s="27" t="n">
        <v>1750</v>
      </c>
      <c r="S1693" s="27" t="n">
        <v>2500</v>
      </c>
      <c r="T1693" s="27" t="n">
        <v>1085</v>
      </c>
      <c r="U1693" s="27" t="n">
        <v>2100</v>
      </c>
      <c r="V1693" s="27" t="n">
        <v>3500</v>
      </c>
      <c r="W1693" s="12" t="n">
        <f aca="false">IF(AND(I1693&gt;0,R1693&gt;0),(S1693-R1693)/R1693,"")</f>
        <v>0.428571428571429</v>
      </c>
      <c r="X1693" s="12" t="n">
        <f aca="false">IF(AND(J1693&gt;0,T1693&gt;0),(U1693-T1693)/T1693,"")</f>
        <v>0.935483870967742</v>
      </c>
      <c r="Y1693" s="12" t="n">
        <f aca="false">IF(AND(K1693&gt;0,V1693&gt;0),(V1693-Resumen!$B$7)/Resumen!$B$7,"")</f>
        <v>0.4</v>
      </c>
      <c r="Z1693" s="28" t="n">
        <f aca="false">IF(AND(K1693&gt;0,I1693&gt;0,V1693&gt;0,S1693&gt;0),V1693-S1693,"")</f>
        <v>1000</v>
      </c>
      <c r="AA1693" s="12" t="n">
        <f aca="false">IF(Z1693&lt;&gt;"",Z1693/S1693,"")</f>
        <v>0.4</v>
      </c>
      <c r="AB1693" s="28" t="n">
        <f aca="false">IF(AND(K1693&gt;0,J1693&gt;0,V1693&gt;0,U1693&gt;0),V1693-U1693,"")</f>
        <v>1400</v>
      </c>
      <c r="AC1693" s="12" t="n">
        <f aca="false">IF(AB1693&lt;&gt;"",AB1693/U1693,"")</f>
        <v>0.666666666666667</v>
      </c>
      <c r="AD1693" s="27" t="n">
        <v>6</v>
      </c>
      <c r="AE1693" s="27" t="n">
        <v>5</v>
      </c>
      <c r="AF1693" s="27" t="n">
        <v>8</v>
      </c>
      <c r="AG1693" s="28" t="n">
        <f aca="false">AD1693+AE1693+AF1693</f>
        <v>19</v>
      </c>
      <c r="AH1693" s="12" t="n">
        <f aca="false">IF(AG1693&gt;0,AD1693/AG1693,"")</f>
        <v>0.315789473684211</v>
      </c>
      <c r="AI1693" s="27" t="n">
        <v>1</v>
      </c>
      <c r="AJ1693" s="27" t="n">
        <v>0</v>
      </c>
      <c r="AK1693" s="27" t="n">
        <v>1</v>
      </c>
      <c r="AL1693" s="22" t="str">
        <f aca="false">IF(OR(AJ1693&gt;0,AK1693&gt;0),"Sí","No")</f>
        <v>Sí</v>
      </c>
      <c r="AM1693" s="6" t="s">
        <v>198</v>
      </c>
      <c r="AN1693" s="6" t="s">
        <v>198</v>
      </c>
      <c r="AO1693" s="12" t="n">
        <f aca="false">IF(M1693&gt;0,K1693/M1693,"")</f>
        <v>0.444444444444444</v>
      </c>
      <c r="AP1693" s="22" t="str">
        <f aca="false">IF(M1693&gt;=Resumen!$B$5,"Alto","Bajo")</f>
        <v>Alto</v>
      </c>
      <c r="AQ1693" s="22" t="str">
        <f aca="false">IF(AO1693&gt;=Resumen!$B$28,"Alto","Bajo")</f>
        <v>Alto</v>
      </c>
      <c r="AR1693" s="22" t="str">
        <f aca="false">AP1693&amp;" Potencial / "&amp;AQ1693&amp;" Share"</f>
        <v>Alto Potencial / Alto Share</v>
      </c>
      <c r="AS1693" s="22" t="str">
        <f aca="false">IF(Q1693="Sí",IF(AO1693&gt;=Resumen!$B$29,"Alto","Bajo"),"")</f>
        <v>Bajo</v>
      </c>
      <c r="AT1693" s="22" t="str">
        <f aca="false">IF(AS1693&lt;&gt;"",AP1693&amp;" Potencial / "&amp;AS1693&amp;" Share","")</f>
        <v>Alto Potencial / Bajo Share</v>
      </c>
      <c r="AU1693" s="22" t="str">
        <f aca="false">IF(AH1693="","Sin dato",IF(AH1693-AO1693&gt;Resumen!$B$6,"Sobre-exhibido",IF(AO1693-AH1693&gt;Resumen!$B$6,"Sub-exhibido","En línea")))</f>
        <v>Sub-exhibido</v>
      </c>
      <c r="AV1693" s="22" t="n">
        <f aca="false">IF(AT1693="","",IF(AT1693="Alto Potencial / Bajo Share",1,IF(AT1693="Alto Potencial / Alto Share",2,IF(AT1693="Bajo Potencial / Alto Share",3,4))))</f>
        <v>1</v>
      </c>
      <c r="AW1693" s="22" t="str">
        <f aca="false">IF(Q1693="No","Sin competencia directa",IF(AV1693=1,"1 - Foco Conquista (Alto Pot / Bajo Share)",IF(AV1693=2,"2 - Foco Defensa (Alto Pot / Alto Share)",IF(AV1693=3,"3 - Monitoreo (Bajo Pot / Alto Share)","4 - Baja Prioridad (Bajo Pot / Bajo Share)"))))</f>
        <v>1 - Foco Conquista (Alto Pot / Bajo Share)</v>
      </c>
      <c r="AX1693" s="12" t="str">
        <f aca="false">IF(OR(IFERROR(AND(W1693&lt;&gt;"",Y1693&lt;&gt;"",Y1693-W1693&gt;Resumen!$B$8),FALSE()),IFERROR(AND(X1693&lt;&gt;"",Y1693&lt;&gt;"",Y1693-X1693&gt;Resumen!$B$8),FALSE())),MAX(IF(IFERROR(AND(W1693&lt;&gt;"",Y1693&lt;&gt;"",Y1693-W1693&gt;Resumen!$B$8),FALSE()),Y1693-W1693,0),IF(IFERROR(AND(X1693&lt;&gt;"",Y1693&lt;&gt;"",Y1693-X1693&gt;Resumen!$B$8),FALSE()),Y1693-X1693,0)),"")</f>
        <v/>
      </c>
      <c r="AY1693" s="22" t="str">
        <f aca="false">IF(OR(IFERROR(AND(W1693&lt;&gt;"",Y1693&lt;&gt;"",Y1693-W1693&gt;Resumen!$B$8),FALSE()),IFERROR(AND(X1693&lt;&gt;"",Y1693&lt;&gt;"",Y1693-X1693&gt;Resumen!$B$8),FALSE())),TRIM("Lays tiene mayor markup que "&amp;IF(IFERROR(AND(W1693&lt;&gt;"",Y1693&lt;&gt;"",Y1693-W1693&gt;Resumen!$B$8),FALSE()),"Quento ","")&amp;IF(IFERROR(AND(X1693&lt;&gt;"",Y1693&lt;&gt;"",Y1693-X1693&gt;Resumen!$B$8),FALSE()),"Julicroc ","")&amp;"en este PDV"),"")</f>
        <v/>
      </c>
      <c r="AZ1693" s="22" t="str">
        <f aca="false">IF(COUNTIF('Plan Pehuamar - Lista'!$A$2:$A$167,A1693)&gt;0,"Sí","No")</f>
        <v>No</v>
      </c>
      <c r="BA1693" s="22" t="str">
        <f aca="false">IF(COUNTIF('Plan Combo 9+1'!$A$2:$A$226,A1693)&gt;0,"Sí","No")</f>
        <v>No</v>
      </c>
      <c r="BB1693" s="22" t="str">
        <f aca="false">IF(AH1693="","No",IF(BA1693="Sí",IF((AO1693-AH1693)&gt;Resumen!$B$6,"Sí","No"),IF((AO1693-AH1693)&gt;=Resumen!$B$132,"Sí","No")))</f>
        <v>No</v>
      </c>
      <c r="BC1693" s="22" t="str">
        <f aca="false">IF(AND(N1693="Sí",AL1693="Sí",AI1693=0),"Sí","No")</f>
        <v>No</v>
      </c>
      <c r="BD1693" s="22" t="str">
        <f aca="false">IF(COUNTIF('Plan 9+1 (con Pehuamar)'!$A$2:$A$227,A1693)&gt;0,"Sí","No")</f>
        <v>No</v>
      </c>
    </row>
    <row r="1694" customFormat="false" ht="15" hidden="false" customHeight="true" outlineLevel="0" collapsed="false">
      <c r="A1694" s="6" t="n">
        <v>202502</v>
      </c>
      <c r="B1694" s="6" t="n">
        <v>11</v>
      </c>
      <c r="C1694" s="6" t="n">
        <v>1104</v>
      </c>
      <c r="D1694" s="6" t="s">
        <v>359</v>
      </c>
      <c r="E1694" s="6" t="s">
        <v>1860</v>
      </c>
      <c r="F1694" s="6" t="s">
        <v>201</v>
      </c>
      <c r="G1694" s="6" t="s">
        <v>130</v>
      </c>
      <c r="H1694" s="6" t="s">
        <v>1715</v>
      </c>
      <c r="I1694" s="27" t="n">
        <v>10</v>
      </c>
      <c r="J1694" s="27" t="n">
        <v>12</v>
      </c>
      <c r="K1694" s="27" t="n">
        <v>6</v>
      </c>
      <c r="L1694" s="28" t="n">
        <f aca="false">I1694+J1694</f>
        <v>22</v>
      </c>
      <c r="M1694" s="28" t="n">
        <f aca="false">L1694+K1694</f>
        <v>28</v>
      </c>
      <c r="N1694" s="22" t="str">
        <f aca="false">IF(I1694&gt;0,"Sí","No")</f>
        <v>Sí</v>
      </c>
      <c r="O1694" s="22" t="str">
        <f aca="false">IF(J1694&gt;0,"Sí","No")</f>
        <v>Sí</v>
      </c>
      <c r="P1694" s="22" t="str">
        <f aca="false">IF(K1694&gt;0,"Sí","No")</f>
        <v>Sí</v>
      </c>
      <c r="Q1694" s="22" t="str">
        <f aca="false">IF(OR(I1694&gt;0,J1694&gt;0),"Sí","No")</f>
        <v>Sí</v>
      </c>
      <c r="R1694" s="27" t="n">
        <v>1750</v>
      </c>
      <c r="S1694" s="27" t="n">
        <v>2500</v>
      </c>
      <c r="T1694" s="27" t="n">
        <v>1085</v>
      </c>
      <c r="U1694" s="27" t="n">
        <v>2000</v>
      </c>
      <c r="V1694" s="27" t="n">
        <v>3500</v>
      </c>
      <c r="W1694" s="12" t="n">
        <f aca="false">IF(AND(I1694&gt;0,R1694&gt;0),(S1694-R1694)/R1694,"")</f>
        <v>0.428571428571429</v>
      </c>
      <c r="X1694" s="12" t="n">
        <f aca="false">IF(AND(J1694&gt;0,T1694&gt;0),(U1694-T1694)/T1694,"")</f>
        <v>0.84331797235023</v>
      </c>
      <c r="Y1694" s="12" t="n">
        <f aca="false">IF(AND(K1694&gt;0,V1694&gt;0),(V1694-Resumen!$B$7)/Resumen!$B$7,"")</f>
        <v>0.4</v>
      </c>
      <c r="Z1694" s="28" t="n">
        <f aca="false">IF(AND(K1694&gt;0,I1694&gt;0,V1694&gt;0,S1694&gt;0),V1694-S1694,"")</f>
        <v>1000</v>
      </c>
      <c r="AA1694" s="12" t="n">
        <f aca="false">IF(Z1694&lt;&gt;"",Z1694/S1694,"")</f>
        <v>0.4</v>
      </c>
      <c r="AB1694" s="28" t="n">
        <f aca="false">IF(AND(K1694&gt;0,J1694&gt;0,V1694&gt;0,U1694&gt;0),V1694-U1694,"")</f>
        <v>1500</v>
      </c>
      <c r="AC1694" s="12" t="n">
        <f aca="false">IF(AB1694&lt;&gt;"",AB1694/U1694,"")</f>
        <v>0.75</v>
      </c>
      <c r="AD1694" s="27" t="n">
        <v>3</v>
      </c>
      <c r="AE1694" s="27" t="n">
        <v>2</v>
      </c>
      <c r="AF1694" s="27" t="n">
        <v>6</v>
      </c>
      <c r="AG1694" s="28" t="n">
        <f aca="false">AD1694+AE1694+AF1694</f>
        <v>11</v>
      </c>
      <c r="AH1694" s="12" t="n">
        <f aca="false">IF(AG1694&gt;0,AD1694/AG1694,"")</f>
        <v>0.272727272727273</v>
      </c>
      <c r="AI1694" s="27" t="n">
        <v>1</v>
      </c>
      <c r="AJ1694" s="27" t="n">
        <v>0</v>
      </c>
      <c r="AK1694" s="27" t="n">
        <v>1</v>
      </c>
      <c r="AL1694" s="22" t="str">
        <f aca="false">IF(OR(AJ1694&gt;0,AK1694&gt;0),"Sí","No")</f>
        <v>Sí</v>
      </c>
      <c r="AM1694" s="6" t="s">
        <v>198</v>
      </c>
      <c r="AN1694" s="6" t="s">
        <v>198</v>
      </c>
      <c r="AO1694" s="12" t="n">
        <f aca="false">IF(M1694&gt;0,K1694/M1694,"")</f>
        <v>0.214285714285714</v>
      </c>
      <c r="AP1694" s="22" t="str">
        <f aca="false">IF(M1694&gt;=Resumen!$B$5,"Alto","Bajo")</f>
        <v>Bajo</v>
      </c>
      <c r="AQ1694" s="22" t="str">
        <f aca="false">IF(AO1694&gt;=Resumen!$B$28,"Alto","Bajo")</f>
        <v>Bajo</v>
      </c>
      <c r="AR1694" s="22" t="str">
        <f aca="false">AP1694&amp;" Potencial / "&amp;AQ1694&amp;" Share"</f>
        <v>Bajo Potencial / Bajo Share</v>
      </c>
      <c r="AS1694" s="22" t="str">
        <f aca="false">IF(Q1694="Sí",IF(AO1694&gt;=Resumen!$B$29,"Alto","Bajo"),"")</f>
        <v>Bajo</v>
      </c>
      <c r="AT1694" s="22" t="str">
        <f aca="false">IF(AS1694&lt;&gt;"",AP1694&amp;" Potencial / "&amp;AS1694&amp;" Share","")</f>
        <v>Bajo Potencial / Bajo Share</v>
      </c>
      <c r="AU1694" s="22" t="str">
        <f aca="false">IF(AH1694="","Sin dato",IF(AH1694-AO1694&gt;Resumen!$B$6,"Sobre-exhibido",IF(AO1694-AH1694&gt;Resumen!$B$6,"Sub-exhibido","En línea")))</f>
        <v>Sobre-exhibido</v>
      </c>
      <c r="AV1694" s="22" t="n">
        <f aca="false">IF(AT1694="","",IF(AT1694="Alto Potencial / Bajo Share",1,IF(AT1694="Alto Potencial / Alto Share",2,IF(AT1694="Bajo Potencial / Alto Share",3,4))))</f>
        <v>4</v>
      </c>
      <c r="AW1694" s="22" t="str">
        <f aca="false">IF(Q1694="No","Sin competencia directa",IF(AV1694=1,"1 - Foco Conquista (Alto Pot / Bajo Share)",IF(AV1694=2,"2 - Foco Defensa (Alto Pot / Alto Share)",IF(AV1694=3,"3 - Monitoreo (Bajo Pot / Alto Share)","4 - Baja Prioridad (Bajo Pot / Bajo Share)"))))</f>
        <v>4 - Baja Prioridad (Bajo Pot / Bajo Share)</v>
      </c>
      <c r="AX1694" s="12" t="str">
        <f aca="false">IF(OR(IFERROR(AND(W1694&lt;&gt;"",Y1694&lt;&gt;"",Y1694-W1694&gt;Resumen!$B$8),FALSE()),IFERROR(AND(X1694&lt;&gt;"",Y1694&lt;&gt;"",Y1694-X1694&gt;Resumen!$B$8),FALSE())),MAX(IF(IFERROR(AND(W1694&lt;&gt;"",Y1694&lt;&gt;"",Y1694-W1694&gt;Resumen!$B$8),FALSE()),Y1694-W1694,0),IF(IFERROR(AND(X1694&lt;&gt;"",Y1694&lt;&gt;"",Y1694-X1694&gt;Resumen!$B$8),FALSE()),Y1694-X1694,0)),"")</f>
        <v/>
      </c>
      <c r="AY1694" s="22" t="str">
        <f aca="false">IF(OR(IFERROR(AND(W1694&lt;&gt;"",Y1694&lt;&gt;"",Y1694-W1694&gt;Resumen!$B$8),FALSE()),IFERROR(AND(X1694&lt;&gt;"",Y1694&lt;&gt;"",Y1694-X1694&gt;Resumen!$B$8),FALSE())),TRIM("Lays tiene mayor markup que "&amp;IF(IFERROR(AND(W1694&lt;&gt;"",Y1694&lt;&gt;"",Y1694-W1694&gt;Resumen!$B$8),FALSE()),"Quento ","")&amp;IF(IFERROR(AND(X1694&lt;&gt;"",Y1694&lt;&gt;"",Y1694-X1694&gt;Resumen!$B$8),FALSE()),"Julicroc ","")&amp;"en este PDV"),"")</f>
        <v/>
      </c>
      <c r="AZ1694" s="22" t="str">
        <f aca="false">IF(COUNTIF('Plan Pehuamar - Lista'!$A$2:$A$167,A1694)&gt;0,"Sí","No")</f>
        <v>No</v>
      </c>
      <c r="BA1694" s="22" t="str">
        <f aca="false">IF(COUNTIF('Plan Combo 9+1'!$A$2:$A$226,A1694)&gt;0,"Sí","No")</f>
        <v>No</v>
      </c>
      <c r="BB1694" s="22" t="str">
        <f aca="false">IF(AH1694="","No",IF(BA1694="Sí",IF((AO1694-AH1694)&gt;Resumen!$B$6,"Sí","No"),IF((AO1694-AH1694)&gt;=Resumen!$B$132,"Sí","No")))</f>
        <v>No</v>
      </c>
      <c r="BC1694" s="22" t="str">
        <f aca="false">IF(AND(N1694="Sí",AL1694="Sí",AI1694=0),"Sí","No")</f>
        <v>No</v>
      </c>
      <c r="BD1694" s="22" t="str">
        <f aca="false">IF(COUNTIF('Plan 9+1 (con Pehuamar)'!$A$2:$A$227,A1694)&gt;0,"Sí","No")</f>
        <v>No</v>
      </c>
    </row>
    <row r="1695" customFormat="false" ht="15" hidden="false" customHeight="true" outlineLevel="0" collapsed="false">
      <c r="A1695" s="6" t="n">
        <v>202599</v>
      </c>
      <c r="B1695" s="6" t="n">
        <v>11</v>
      </c>
      <c r="C1695" s="6" t="n">
        <v>1104</v>
      </c>
      <c r="D1695" s="6" t="s">
        <v>359</v>
      </c>
      <c r="E1695" s="6" t="s">
        <v>1861</v>
      </c>
      <c r="F1695" s="6" t="s">
        <v>196</v>
      </c>
      <c r="G1695" s="6" t="s">
        <v>130</v>
      </c>
      <c r="H1695" s="6" t="s">
        <v>1715</v>
      </c>
      <c r="I1695" s="27" t="n">
        <v>10</v>
      </c>
      <c r="J1695" s="27" t="n">
        <v>6</v>
      </c>
      <c r="K1695" s="27" t="n">
        <v>6</v>
      </c>
      <c r="L1695" s="28" t="n">
        <f aca="false">I1695+J1695</f>
        <v>16</v>
      </c>
      <c r="M1695" s="28" t="n">
        <f aca="false">L1695+K1695</f>
        <v>22</v>
      </c>
      <c r="N1695" s="22" t="str">
        <f aca="false">IF(I1695&gt;0,"Sí","No")</f>
        <v>Sí</v>
      </c>
      <c r="O1695" s="22" t="str">
        <f aca="false">IF(J1695&gt;0,"Sí","No")</f>
        <v>Sí</v>
      </c>
      <c r="P1695" s="22" t="str">
        <f aca="false">IF(K1695&gt;0,"Sí","No")</f>
        <v>Sí</v>
      </c>
      <c r="Q1695" s="22" t="str">
        <f aca="false">IF(OR(I1695&gt;0,J1695&gt;0),"Sí","No")</f>
        <v>Sí</v>
      </c>
      <c r="R1695" s="27" t="n">
        <v>1750</v>
      </c>
      <c r="S1695" s="27" t="n">
        <v>2500</v>
      </c>
      <c r="T1695" s="27" t="n">
        <v>1095</v>
      </c>
      <c r="U1695" s="27" t="n">
        <v>2000</v>
      </c>
      <c r="V1695" s="27" t="n">
        <v>3500</v>
      </c>
      <c r="W1695" s="12" t="n">
        <f aca="false">IF(AND(I1695&gt;0,R1695&gt;0),(S1695-R1695)/R1695,"")</f>
        <v>0.428571428571429</v>
      </c>
      <c r="X1695" s="12" t="n">
        <f aca="false">IF(AND(J1695&gt;0,T1695&gt;0),(U1695-T1695)/T1695,"")</f>
        <v>0.82648401826484</v>
      </c>
      <c r="Y1695" s="12" t="n">
        <f aca="false">IF(AND(K1695&gt;0,V1695&gt;0),(V1695-Resumen!$B$7)/Resumen!$B$7,"")</f>
        <v>0.4</v>
      </c>
      <c r="Z1695" s="28" t="n">
        <f aca="false">IF(AND(K1695&gt;0,I1695&gt;0,V1695&gt;0,S1695&gt;0),V1695-S1695,"")</f>
        <v>1000</v>
      </c>
      <c r="AA1695" s="12" t="n">
        <f aca="false">IF(Z1695&lt;&gt;"",Z1695/S1695,"")</f>
        <v>0.4</v>
      </c>
      <c r="AB1695" s="28" t="n">
        <f aca="false">IF(AND(K1695&gt;0,J1695&gt;0,V1695&gt;0,U1695&gt;0),V1695-U1695,"")</f>
        <v>1500</v>
      </c>
      <c r="AC1695" s="12" t="n">
        <f aca="false">IF(AB1695&lt;&gt;"",AB1695/U1695,"")</f>
        <v>0.75</v>
      </c>
      <c r="AD1695" s="27" t="n">
        <v>3</v>
      </c>
      <c r="AE1695" s="27" t="n">
        <v>4</v>
      </c>
      <c r="AF1695" s="27" t="n">
        <v>3</v>
      </c>
      <c r="AG1695" s="28" t="n">
        <f aca="false">AD1695+AE1695+AF1695</f>
        <v>10</v>
      </c>
      <c r="AH1695" s="12" t="n">
        <f aca="false">IF(AG1695&gt;0,AD1695/AG1695,"")</f>
        <v>0.3</v>
      </c>
      <c r="AI1695" s="27" t="n">
        <v>1</v>
      </c>
      <c r="AJ1695" s="27" t="n">
        <v>0</v>
      </c>
      <c r="AK1695" s="27" t="n">
        <v>0</v>
      </c>
      <c r="AL1695" s="22" t="str">
        <f aca="false">IF(OR(AJ1695&gt;0,AK1695&gt;0),"Sí","No")</f>
        <v>No</v>
      </c>
      <c r="AM1695" s="6" t="s">
        <v>198</v>
      </c>
      <c r="AN1695" s="6" t="s">
        <v>198</v>
      </c>
      <c r="AO1695" s="12" t="n">
        <f aca="false">IF(M1695&gt;0,K1695/M1695,"")</f>
        <v>0.272727272727273</v>
      </c>
      <c r="AP1695" s="22" t="str">
        <f aca="false">IF(M1695&gt;=Resumen!$B$5,"Alto","Bajo")</f>
        <v>Bajo</v>
      </c>
      <c r="AQ1695" s="22" t="str">
        <f aca="false">IF(AO1695&gt;=Resumen!$B$28,"Alto","Bajo")</f>
        <v>Bajo</v>
      </c>
      <c r="AR1695" s="22" t="str">
        <f aca="false">AP1695&amp;" Potencial / "&amp;AQ1695&amp;" Share"</f>
        <v>Bajo Potencial / Bajo Share</v>
      </c>
      <c r="AS1695" s="22" t="str">
        <f aca="false">IF(Q1695="Sí",IF(AO1695&gt;=Resumen!$B$29,"Alto","Bajo"),"")</f>
        <v>Bajo</v>
      </c>
      <c r="AT1695" s="22" t="str">
        <f aca="false">IF(AS1695&lt;&gt;"",AP1695&amp;" Potencial / "&amp;AS1695&amp;" Share","")</f>
        <v>Bajo Potencial / Bajo Share</v>
      </c>
      <c r="AU1695" s="22" t="str">
        <f aca="false">IF(AH1695="","Sin dato",IF(AH1695-AO1695&gt;Resumen!$B$6,"Sobre-exhibido",IF(AO1695-AH1695&gt;Resumen!$B$6,"Sub-exhibido","En línea")))</f>
        <v>En línea</v>
      </c>
      <c r="AV1695" s="22" t="n">
        <f aca="false">IF(AT1695="","",IF(AT1695="Alto Potencial / Bajo Share",1,IF(AT1695="Alto Potencial / Alto Share",2,IF(AT1695="Bajo Potencial / Alto Share",3,4))))</f>
        <v>4</v>
      </c>
      <c r="AW1695" s="22" t="str">
        <f aca="false">IF(Q1695="No","Sin competencia directa",IF(AV1695=1,"1 - Foco Conquista (Alto Pot / Bajo Share)",IF(AV1695=2,"2 - Foco Defensa (Alto Pot / Alto Share)",IF(AV1695=3,"3 - Monitoreo (Bajo Pot / Alto Share)","4 - Baja Prioridad (Bajo Pot / Bajo Share)"))))</f>
        <v>4 - Baja Prioridad (Bajo Pot / Bajo Share)</v>
      </c>
      <c r="AX1695" s="12" t="str">
        <f aca="false">IF(OR(IFERROR(AND(W1695&lt;&gt;"",Y1695&lt;&gt;"",Y1695-W1695&gt;Resumen!$B$8),FALSE()),IFERROR(AND(X1695&lt;&gt;"",Y1695&lt;&gt;"",Y1695-X1695&gt;Resumen!$B$8),FALSE())),MAX(IF(IFERROR(AND(W1695&lt;&gt;"",Y1695&lt;&gt;"",Y1695-W1695&gt;Resumen!$B$8),FALSE()),Y1695-W1695,0),IF(IFERROR(AND(X1695&lt;&gt;"",Y1695&lt;&gt;"",Y1695-X1695&gt;Resumen!$B$8),FALSE()),Y1695-X1695,0)),"")</f>
        <v/>
      </c>
      <c r="AY1695" s="22" t="str">
        <f aca="false">IF(OR(IFERROR(AND(W1695&lt;&gt;"",Y1695&lt;&gt;"",Y1695-W1695&gt;Resumen!$B$8),FALSE()),IFERROR(AND(X1695&lt;&gt;"",Y1695&lt;&gt;"",Y1695-X1695&gt;Resumen!$B$8),FALSE())),TRIM("Lays tiene mayor markup que "&amp;IF(IFERROR(AND(W1695&lt;&gt;"",Y1695&lt;&gt;"",Y1695-W1695&gt;Resumen!$B$8),FALSE()),"Quento ","")&amp;IF(IFERROR(AND(X1695&lt;&gt;"",Y1695&lt;&gt;"",Y1695-X1695&gt;Resumen!$B$8),FALSE()),"Julicroc ","")&amp;"en este PDV"),"")</f>
        <v/>
      </c>
      <c r="AZ1695" s="22" t="str">
        <f aca="false">IF(COUNTIF('Plan Pehuamar - Lista'!$A$2:$A$167,A1695)&gt;0,"Sí","No")</f>
        <v>No</v>
      </c>
      <c r="BA1695" s="22" t="str">
        <f aca="false">IF(COUNTIF('Plan Combo 9+1'!$A$2:$A$226,A1695)&gt;0,"Sí","No")</f>
        <v>No</v>
      </c>
      <c r="BB1695" s="22" t="str">
        <f aca="false">IF(AH1695="","No",IF(BA1695="Sí",IF((AO1695-AH1695)&gt;Resumen!$B$6,"Sí","No"),IF((AO1695-AH1695)&gt;=Resumen!$B$132,"Sí","No")))</f>
        <v>No</v>
      </c>
      <c r="BC1695" s="22" t="str">
        <f aca="false">IF(AND(N1695="Sí",AL1695="Sí",AI1695=0),"Sí","No")</f>
        <v>No</v>
      </c>
      <c r="BD1695" s="22" t="str">
        <f aca="false">IF(COUNTIF('Plan 9+1 (con Pehuamar)'!$A$2:$A$227,A1695)&gt;0,"Sí","No")</f>
        <v>No</v>
      </c>
    </row>
    <row r="1696" customFormat="false" ht="15" hidden="false" customHeight="true" outlineLevel="0" collapsed="false">
      <c r="A1696" s="6" t="n">
        <v>202715</v>
      </c>
      <c r="B1696" s="6" t="n">
        <v>11</v>
      </c>
      <c r="C1696" s="6" t="n">
        <v>1104</v>
      </c>
      <c r="D1696" s="6" t="s">
        <v>359</v>
      </c>
      <c r="E1696" s="6" t="s">
        <v>1862</v>
      </c>
      <c r="F1696" s="6" t="s">
        <v>206</v>
      </c>
      <c r="G1696" s="6" t="s">
        <v>130</v>
      </c>
      <c r="H1696" s="6" t="s">
        <v>1715</v>
      </c>
      <c r="I1696" s="27" t="n">
        <v>35</v>
      </c>
      <c r="J1696" s="27" t="n">
        <v>40</v>
      </c>
      <c r="K1696" s="27" t="n">
        <v>30</v>
      </c>
      <c r="L1696" s="28" t="n">
        <f aca="false">I1696+J1696</f>
        <v>75</v>
      </c>
      <c r="M1696" s="28" t="n">
        <f aca="false">L1696+K1696</f>
        <v>105</v>
      </c>
      <c r="N1696" s="22" t="str">
        <f aca="false">IF(I1696&gt;0,"Sí","No")</f>
        <v>Sí</v>
      </c>
      <c r="O1696" s="22" t="str">
        <f aca="false">IF(J1696&gt;0,"Sí","No")</f>
        <v>Sí</v>
      </c>
      <c r="P1696" s="22" t="str">
        <f aca="false">IF(K1696&gt;0,"Sí","No")</f>
        <v>Sí</v>
      </c>
      <c r="Q1696" s="22" t="str">
        <f aca="false">IF(OR(I1696&gt;0,J1696&gt;0),"Sí","No")</f>
        <v>Sí</v>
      </c>
      <c r="R1696" s="27" t="n">
        <v>1900</v>
      </c>
      <c r="S1696" s="27" t="n">
        <v>3000</v>
      </c>
      <c r="T1696" s="27" t="n">
        <v>1100</v>
      </c>
      <c r="U1696" s="27" t="n">
        <v>2100</v>
      </c>
      <c r="V1696" s="27" t="n">
        <v>3500</v>
      </c>
      <c r="W1696" s="12" t="n">
        <f aca="false">IF(AND(I1696&gt;0,R1696&gt;0),(S1696-R1696)/R1696,"")</f>
        <v>0.578947368421053</v>
      </c>
      <c r="X1696" s="12" t="n">
        <f aca="false">IF(AND(J1696&gt;0,T1696&gt;0),(U1696-T1696)/T1696,"")</f>
        <v>0.909090909090909</v>
      </c>
      <c r="Y1696" s="12" t="n">
        <f aca="false">IF(AND(K1696&gt;0,V1696&gt;0),(V1696-Resumen!$B$7)/Resumen!$B$7,"")</f>
        <v>0.4</v>
      </c>
      <c r="Z1696" s="28" t="n">
        <f aca="false">IF(AND(K1696&gt;0,I1696&gt;0,V1696&gt;0,S1696&gt;0),V1696-S1696,"")</f>
        <v>500</v>
      </c>
      <c r="AA1696" s="12" t="n">
        <f aca="false">IF(Z1696&lt;&gt;"",Z1696/S1696,"")</f>
        <v>0.166666666666667</v>
      </c>
      <c r="AB1696" s="28" t="n">
        <f aca="false">IF(AND(K1696&gt;0,J1696&gt;0,V1696&gt;0,U1696&gt;0),V1696-U1696,"")</f>
        <v>1400</v>
      </c>
      <c r="AC1696" s="12" t="n">
        <f aca="false">IF(AB1696&lt;&gt;"",AB1696/U1696,"")</f>
        <v>0.666666666666667</v>
      </c>
      <c r="AD1696" s="27" t="n">
        <v>10</v>
      </c>
      <c r="AE1696" s="27" t="n">
        <v>8</v>
      </c>
      <c r="AF1696" s="27" t="n">
        <v>6</v>
      </c>
      <c r="AG1696" s="28" t="n">
        <f aca="false">AD1696+AE1696+AF1696</f>
        <v>24</v>
      </c>
      <c r="AH1696" s="12" t="n">
        <f aca="false">IF(AG1696&gt;0,AD1696/AG1696,"")</f>
        <v>0.416666666666667</v>
      </c>
      <c r="AI1696" s="27" t="n">
        <v>1</v>
      </c>
      <c r="AJ1696" s="27" t="n">
        <v>1</v>
      </c>
      <c r="AK1696" s="27" t="n">
        <v>1</v>
      </c>
      <c r="AL1696" s="22" t="str">
        <f aca="false">IF(OR(AJ1696&gt;0,AK1696&gt;0),"Sí","No")</f>
        <v>Sí</v>
      </c>
      <c r="AM1696" s="6" t="s">
        <v>198</v>
      </c>
      <c r="AN1696" s="6" t="s">
        <v>198</v>
      </c>
      <c r="AO1696" s="12" t="n">
        <f aca="false">IF(M1696&gt;0,K1696/M1696,"")</f>
        <v>0.285714285714286</v>
      </c>
      <c r="AP1696" s="22" t="str">
        <f aca="false">IF(M1696&gt;=Resumen!$B$5,"Alto","Bajo")</f>
        <v>Alto</v>
      </c>
      <c r="AQ1696" s="22" t="str">
        <f aca="false">IF(AO1696&gt;=Resumen!$B$28,"Alto","Bajo")</f>
        <v>Bajo</v>
      </c>
      <c r="AR1696" s="22" t="str">
        <f aca="false">AP1696&amp;" Potencial / "&amp;AQ1696&amp;" Share"</f>
        <v>Alto Potencial / Bajo Share</v>
      </c>
      <c r="AS1696" s="22" t="str">
        <f aca="false">IF(Q1696="Sí",IF(AO1696&gt;=Resumen!$B$29,"Alto","Bajo"),"")</f>
        <v>Bajo</v>
      </c>
      <c r="AT1696" s="22" t="str">
        <f aca="false">IF(AS1696&lt;&gt;"",AP1696&amp;" Potencial / "&amp;AS1696&amp;" Share","")</f>
        <v>Alto Potencial / Bajo Share</v>
      </c>
      <c r="AU1696" s="22" t="str">
        <f aca="false">IF(AH1696="","Sin dato",IF(AH1696-AO1696&gt;Resumen!$B$6,"Sobre-exhibido",IF(AO1696-AH1696&gt;Resumen!$B$6,"Sub-exhibido","En línea")))</f>
        <v>Sobre-exhibido</v>
      </c>
      <c r="AV1696" s="22" t="n">
        <f aca="false">IF(AT1696="","",IF(AT1696="Alto Potencial / Bajo Share",1,IF(AT1696="Alto Potencial / Alto Share",2,IF(AT1696="Bajo Potencial / Alto Share",3,4))))</f>
        <v>1</v>
      </c>
      <c r="AW1696" s="22" t="str">
        <f aca="false">IF(Q1696="No","Sin competencia directa",IF(AV1696=1,"1 - Foco Conquista (Alto Pot / Bajo Share)",IF(AV1696=2,"2 - Foco Defensa (Alto Pot / Alto Share)",IF(AV1696=3,"3 - Monitoreo (Bajo Pot / Alto Share)","4 - Baja Prioridad (Bajo Pot / Bajo Share)"))))</f>
        <v>1 - Foco Conquista (Alto Pot / Bajo Share)</v>
      </c>
      <c r="AX1696" s="12" t="str">
        <f aca="false">IF(OR(IFERROR(AND(W1696&lt;&gt;"",Y1696&lt;&gt;"",Y1696-W1696&gt;Resumen!$B$8),FALSE()),IFERROR(AND(X1696&lt;&gt;"",Y1696&lt;&gt;"",Y1696-X1696&gt;Resumen!$B$8),FALSE())),MAX(IF(IFERROR(AND(W1696&lt;&gt;"",Y1696&lt;&gt;"",Y1696-W1696&gt;Resumen!$B$8),FALSE()),Y1696-W1696,0),IF(IFERROR(AND(X1696&lt;&gt;"",Y1696&lt;&gt;"",Y1696-X1696&gt;Resumen!$B$8),FALSE()),Y1696-X1696,0)),"")</f>
        <v/>
      </c>
      <c r="AY1696" s="22" t="str">
        <f aca="false">IF(OR(IFERROR(AND(W1696&lt;&gt;"",Y1696&lt;&gt;"",Y1696-W1696&gt;Resumen!$B$8),FALSE()),IFERROR(AND(X1696&lt;&gt;"",Y1696&lt;&gt;"",Y1696-X1696&gt;Resumen!$B$8),FALSE())),TRIM("Lays tiene mayor markup que "&amp;IF(IFERROR(AND(W1696&lt;&gt;"",Y1696&lt;&gt;"",Y1696-W1696&gt;Resumen!$B$8),FALSE()),"Quento ","")&amp;IF(IFERROR(AND(X1696&lt;&gt;"",Y1696&lt;&gt;"",Y1696-X1696&gt;Resumen!$B$8),FALSE()),"Julicroc ","")&amp;"en este PDV"),"")</f>
        <v/>
      </c>
      <c r="AZ1696" s="22" t="str">
        <f aca="false">IF(COUNTIF('Plan Pehuamar - Lista'!$A$2:$A$167,A1696)&gt;0,"Sí","No")</f>
        <v>No</v>
      </c>
      <c r="BA1696" s="22" t="str">
        <f aca="false">IF(COUNTIF('Plan Combo 9+1'!$A$2:$A$226,A1696)&gt;0,"Sí","No")</f>
        <v>No</v>
      </c>
      <c r="BB1696" s="22" t="str">
        <f aca="false">IF(AH1696="","No",IF(BA1696="Sí",IF((AO1696-AH1696)&gt;Resumen!$B$6,"Sí","No"),IF((AO1696-AH1696)&gt;=Resumen!$B$132,"Sí","No")))</f>
        <v>No</v>
      </c>
      <c r="BC1696" s="22" t="str">
        <f aca="false">IF(AND(N1696="Sí",AL1696="Sí",AI1696=0),"Sí","No")</f>
        <v>No</v>
      </c>
      <c r="BD1696" s="22" t="str">
        <f aca="false">IF(COUNTIF('Plan 9+1 (con Pehuamar)'!$A$2:$A$227,A1696)&gt;0,"Sí","No")</f>
        <v>Sí</v>
      </c>
    </row>
    <row r="1697" customFormat="false" ht="15" hidden="false" customHeight="true" outlineLevel="0" collapsed="false">
      <c r="A1697" s="6" t="n">
        <v>202744</v>
      </c>
      <c r="B1697" s="6" t="n">
        <v>11</v>
      </c>
      <c r="C1697" s="6" t="n">
        <v>1104</v>
      </c>
      <c r="D1697" s="6" t="s">
        <v>359</v>
      </c>
      <c r="E1697" s="6" t="s">
        <v>1863</v>
      </c>
      <c r="F1697" s="6" t="s">
        <v>201</v>
      </c>
      <c r="G1697" s="6" t="s">
        <v>130</v>
      </c>
      <c r="H1697" s="6" t="s">
        <v>1715</v>
      </c>
      <c r="I1697" s="27" t="n">
        <v>0</v>
      </c>
      <c r="J1697" s="27" t="n">
        <v>0</v>
      </c>
      <c r="K1697" s="27" t="n">
        <v>1.6</v>
      </c>
      <c r="L1697" s="28" t="n">
        <f aca="false">I1697+J1697</f>
        <v>0</v>
      </c>
      <c r="M1697" s="28" t="n">
        <f aca="false">L1697+K1697</f>
        <v>1.6</v>
      </c>
      <c r="N1697" s="22" t="str">
        <f aca="false">IF(I1697&gt;0,"Sí","No")</f>
        <v>No</v>
      </c>
      <c r="O1697" s="22" t="str">
        <f aca="false">IF(J1697&gt;0,"Sí","No")</f>
        <v>No</v>
      </c>
      <c r="P1697" s="22" t="str">
        <f aca="false">IF(K1697&gt;0,"Sí","No")</f>
        <v>Sí</v>
      </c>
      <c r="Q1697" s="22" t="str">
        <f aca="false">IF(OR(I1697&gt;0,J1697&gt;0),"Sí","No")</f>
        <v>No</v>
      </c>
      <c r="R1697" s="27"/>
      <c r="S1697" s="27"/>
      <c r="T1697" s="27"/>
      <c r="U1697" s="27"/>
      <c r="V1697" s="27"/>
      <c r="W1697" s="12" t="str">
        <f aca="false">IF(AND(I1697&gt;0,R1697&gt;0),(S1697-R1697)/R1697,"")</f>
        <v/>
      </c>
      <c r="X1697" s="12" t="str">
        <f aca="false">IF(AND(J1697&gt;0,T1697&gt;0),(U1697-T1697)/T1697,"")</f>
        <v/>
      </c>
      <c r="Y1697" s="12" t="str">
        <f aca="false">IF(AND(K1697&gt;0,V1697&gt;0),(V1697-Resumen!$B$7)/Resumen!$B$7,"")</f>
        <v/>
      </c>
      <c r="Z1697" s="28" t="str">
        <f aca="false">IF(AND(K1697&gt;0,I1697&gt;0,V1697&gt;0,S1697&gt;0),V1697-S1697,"")</f>
        <v/>
      </c>
      <c r="AA1697" s="12" t="str">
        <f aca="false">IF(Z1697&lt;&gt;"",Z1697/S1697,"")</f>
        <v/>
      </c>
      <c r="AB1697" s="28" t="str">
        <f aca="false">IF(AND(K1697&gt;0,J1697&gt;0,V1697&gt;0,U1697&gt;0),V1697-U1697,"")</f>
        <v/>
      </c>
      <c r="AC1697" s="12" t="str">
        <f aca="false">IF(AB1697&lt;&gt;"",AB1697/U1697,"")</f>
        <v/>
      </c>
      <c r="AD1697" s="27" t="n">
        <v>0</v>
      </c>
      <c r="AE1697" s="27" t="n">
        <v>0</v>
      </c>
      <c r="AF1697" s="27" t="n">
        <v>0</v>
      </c>
      <c r="AG1697" s="28" t="n">
        <f aca="false">AD1697+AE1697+AF1697</f>
        <v>0</v>
      </c>
      <c r="AH1697" s="12" t="str">
        <f aca="false">IF(AG1697&gt;0,AD1697/AG1697,"")</f>
        <v/>
      </c>
      <c r="AI1697" s="27" t="n">
        <v>0</v>
      </c>
      <c r="AJ1697" s="27" t="n">
        <v>0</v>
      </c>
      <c r="AK1697" s="27" t="n">
        <v>0</v>
      </c>
      <c r="AL1697" s="22" t="str">
        <f aca="false">IF(OR(AJ1697&gt;0,AK1697&gt;0),"Sí","No")</f>
        <v>No</v>
      </c>
      <c r="AM1697" s="6"/>
      <c r="AN1697" s="6"/>
      <c r="AO1697" s="12" t="n">
        <f aca="false">IF(M1697&gt;0,K1697/M1697,"")</f>
        <v>1</v>
      </c>
      <c r="AP1697" s="22" t="str">
        <f aca="false">IF(M1697&gt;=Resumen!$B$5,"Alto","Bajo")</f>
        <v>Bajo</v>
      </c>
      <c r="AQ1697" s="22" t="str">
        <f aca="false">IF(AO1697&gt;=Resumen!$B$28,"Alto","Bajo")</f>
        <v>Alto</v>
      </c>
      <c r="AR1697" s="22" t="str">
        <f aca="false">AP1697&amp;" Potencial / "&amp;AQ1697&amp;" Share"</f>
        <v>Bajo Potencial / Alto Share</v>
      </c>
      <c r="AS1697" s="22" t="str">
        <f aca="false">IF(Q1697="Sí",IF(AO1697&gt;=Resumen!$B$29,"Alto","Bajo"),"")</f>
        <v/>
      </c>
      <c r="AT1697" s="22" t="str">
        <f aca="false">IF(AS1697&lt;&gt;"",AP1697&amp;" Potencial / "&amp;AS1697&amp;" Share","")</f>
        <v/>
      </c>
      <c r="AU1697" s="22" t="str">
        <f aca="false">IF(AH1697="","Sin dato",IF(AH1697-AO1697&gt;Resumen!$B$6,"Sobre-exhibido",IF(AO1697-AH1697&gt;Resumen!$B$6,"Sub-exhibido","En línea")))</f>
        <v>Sin dato</v>
      </c>
      <c r="AV1697" s="22" t="str">
        <f aca="false">IF(AT1697="","",IF(AT1697="Alto Potencial / Bajo Share",1,IF(AT1697="Alto Potencial / Alto Share",2,IF(AT1697="Bajo Potencial / Alto Share",3,4))))</f>
        <v/>
      </c>
      <c r="AW1697" s="22" t="str">
        <f aca="false">IF(Q1697="No","Sin competencia directa",IF(AV1697=1,"1 - Foco Conquista (Alto Pot / Bajo Share)",IF(AV1697=2,"2 - Foco Defensa (Alto Pot / Alto Share)",IF(AV1697=3,"3 - Monitoreo (Bajo Pot / Alto Share)","4 - Baja Prioridad (Bajo Pot / Bajo Share)"))))</f>
        <v>Sin competencia directa</v>
      </c>
      <c r="AX1697" s="12" t="str">
        <f aca="false">IF(OR(IFERROR(AND(W1697&lt;&gt;"",Y1697&lt;&gt;"",Y1697-W1697&gt;Resumen!$B$8),FALSE()),IFERROR(AND(X1697&lt;&gt;"",Y1697&lt;&gt;"",Y1697-X1697&gt;Resumen!$B$8),FALSE())),MAX(IF(IFERROR(AND(W1697&lt;&gt;"",Y1697&lt;&gt;"",Y1697-W1697&gt;Resumen!$B$8),FALSE()),Y1697-W1697,0),IF(IFERROR(AND(X1697&lt;&gt;"",Y1697&lt;&gt;"",Y1697-X1697&gt;Resumen!$B$8),FALSE()),Y1697-X1697,0)),"")</f>
        <v/>
      </c>
      <c r="AY1697" s="22" t="str">
        <f aca="false">IF(OR(IFERROR(AND(W1697&lt;&gt;"",Y1697&lt;&gt;"",Y1697-W1697&gt;Resumen!$B$8),FALSE()),IFERROR(AND(X1697&lt;&gt;"",Y1697&lt;&gt;"",Y1697-X1697&gt;Resumen!$B$8),FALSE())),TRIM("Lays tiene mayor markup que "&amp;IF(IFERROR(AND(W1697&lt;&gt;"",Y1697&lt;&gt;"",Y1697-W1697&gt;Resumen!$B$8),FALSE()),"Quento ","")&amp;IF(IFERROR(AND(X1697&lt;&gt;"",Y1697&lt;&gt;"",Y1697-X1697&gt;Resumen!$B$8),FALSE()),"Julicroc ","")&amp;"en este PDV"),"")</f>
        <v/>
      </c>
      <c r="AZ1697" s="22" t="str">
        <f aca="false">IF(COUNTIF('Plan Pehuamar - Lista'!$A$2:$A$167,A1697)&gt;0,"Sí","No")</f>
        <v>No</v>
      </c>
      <c r="BA1697" s="22" t="str">
        <f aca="false">IF(COUNTIF('Plan Combo 9+1'!$A$2:$A$226,A1697)&gt;0,"Sí","No")</f>
        <v>No</v>
      </c>
      <c r="BB1697" s="22" t="str">
        <f aca="false">IF(AH1697="","No",IF(BA1697="Sí",IF((AO1697-AH1697)&gt;Resumen!$B$6,"Sí","No"),IF((AO1697-AH1697)&gt;=Resumen!$B$132,"Sí","No")))</f>
        <v>No</v>
      </c>
      <c r="BC1697" s="22" t="str">
        <f aca="false">IF(AND(N1697="Sí",AL1697="Sí",AI1697=0),"Sí","No")</f>
        <v>No</v>
      </c>
      <c r="BD1697" s="22" t="str">
        <f aca="false">IF(COUNTIF('Plan 9+1 (con Pehuamar)'!$A$2:$A$227,A1697)&gt;0,"Sí","No")</f>
        <v>No</v>
      </c>
    </row>
    <row r="1698" customFormat="false" ht="15" hidden="false" customHeight="true" outlineLevel="0" collapsed="false">
      <c r="A1698" s="6" t="n">
        <v>200028</v>
      </c>
      <c r="B1698" s="6" t="n">
        <v>11</v>
      </c>
      <c r="C1698" s="6" t="n">
        <v>1105</v>
      </c>
      <c r="D1698" s="6" t="s">
        <v>398</v>
      </c>
      <c r="E1698" s="6" t="s">
        <v>1864</v>
      </c>
      <c r="F1698" s="6" t="s">
        <v>196</v>
      </c>
      <c r="G1698" s="6" t="s">
        <v>130</v>
      </c>
      <c r="H1698" s="6" t="s">
        <v>1715</v>
      </c>
      <c r="I1698" s="27" t="n">
        <v>0</v>
      </c>
      <c r="J1698" s="27" t="n">
        <v>0</v>
      </c>
      <c r="K1698" s="27" t="n">
        <v>6.5</v>
      </c>
      <c r="L1698" s="28" t="n">
        <f aca="false">I1698+J1698</f>
        <v>0</v>
      </c>
      <c r="M1698" s="28" t="n">
        <f aca="false">L1698+K1698</f>
        <v>6.5</v>
      </c>
      <c r="N1698" s="22" t="str">
        <f aca="false">IF(I1698&gt;0,"Sí","No")</f>
        <v>No</v>
      </c>
      <c r="O1698" s="22" t="str">
        <f aca="false">IF(J1698&gt;0,"Sí","No")</f>
        <v>No</v>
      </c>
      <c r="P1698" s="22" t="str">
        <f aca="false">IF(K1698&gt;0,"Sí","No")</f>
        <v>Sí</v>
      </c>
      <c r="Q1698" s="22" t="str">
        <f aca="false">IF(OR(I1698&gt;0,J1698&gt;0),"Sí","No")</f>
        <v>No</v>
      </c>
      <c r="R1698" s="27"/>
      <c r="S1698" s="27"/>
      <c r="T1698" s="27"/>
      <c r="U1698" s="27"/>
      <c r="V1698" s="27"/>
      <c r="W1698" s="12" t="str">
        <f aca="false">IF(AND(I1698&gt;0,R1698&gt;0),(S1698-R1698)/R1698,"")</f>
        <v/>
      </c>
      <c r="X1698" s="12" t="str">
        <f aca="false">IF(AND(J1698&gt;0,T1698&gt;0),(U1698-T1698)/T1698,"")</f>
        <v/>
      </c>
      <c r="Y1698" s="12" t="str">
        <f aca="false">IF(AND(K1698&gt;0,V1698&gt;0),(V1698-Resumen!$B$7)/Resumen!$B$7,"")</f>
        <v/>
      </c>
      <c r="Z1698" s="28" t="str">
        <f aca="false">IF(AND(K1698&gt;0,I1698&gt;0,V1698&gt;0,S1698&gt;0),V1698-S1698,"")</f>
        <v/>
      </c>
      <c r="AA1698" s="12" t="str">
        <f aca="false">IF(Z1698&lt;&gt;"",Z1698/S1698,"")</f>
        <v/>
      </c>
      <c r="AB1698" s="28" t="str">
        <f aca="false">IF(AND(K1698&gt;0,J1698&gt;0,V1698&gt;0,U1698&gt;0),V1698-U1698,"")</f>
        <v/>
      </c>
      <c r="AC1698" s="12" t="str">
        <f aca="false">IF(AB1698&lt;&gt;"",AB1698/U1698,"")</f>
        <v/>
      </c>
      <c r="AD1698" s="27" t="n">
        <v>0</v>
      </c>
      <c r="AE1698" s="27" t="n">
        <v>0</v>
      </c>
      <c r="AF1698" s="27" t="n">
        <v>0</v>
      </c>
      <c r="AG1698" s="28" t="n">
        <f aca="false">AD1698+AE1698+AF1698</f>
        <v>0</v>
      </c>
      <c r="AH1698" s="12" t="str">
        <f aca="false">IF(AG1698&gt;0,AD1698/AG1698,"")</f>
        <v/>
      </c>
      <c r="AI1698" s="27" t="n">
        <v>0</v>
      </c>
      <c r="AJ1698" s="27" t="n">
        <v>0</v>
      </c>
      <c r="AK1698" s="27" t="n">
        <v>0</v>
      </c>
      <c r="AL1698" s="22" t="str">
        <f aca="false">IF(OR(AJ1698&gt;0,AK1698&gt;0),"Sí","No")</f>
        <v>No</v>
      </c>
      <c r="AM1698" s="6"/>
      <c r="AN1698" s="6"/>
      <c r="AO1698" s="12" t="n">
        <f aca="false">IF(M1698&gt;0,K1698/M1698,"")</f>
        <v>1</v>
      </c>
      <c r="AP1698" s="22" t="str">
        <f aca="false">IF(M1698&gt;=Resumen!$B$5,"Alto","Bajo")</f>
        <v>Bajo</v>
      </c>
      <c r="AQ1698" s="22" t="str">
        <f aca="false">IF(AO1698&gt;=Resumen!$B$28,"Alto","Bajo")</f>
        <v>Alto</v>
      </c>
      <c r="AR1698" s="22" t="str">
        <f aca="false">AP1698&amp;" Potencial / "&amp;AQ1698&amp;" Share"</f>
        <v>Bajo Potencial / Alto Share</v>
      </c>
      <c r="AS1698" s="22" t="str">
        <f aca="false">IF(Q1698="Sí",IF(AO1698&gt;=Resumen!$B$29,"Alto","Bajo"),"")</f>
        <v/>
      </c>
      <c r="AT1698" s="22" t="str">
        <f aca="false">IF(AS1698&lt;&gt;"",AP1698&amp;" Potencial / "&amp;AS1698&amp;" Share","")</f>
        <v/>
      </c>
      <c r="AU1698" s="22" t="str">
        <f aca="false">IF(AH1698="","Sin dato",IF(AH1698-AO1698&gt;Resumen!$B$6,"Sobre-exhibido",IF(AO1698-AH1698&gt;Resumen!$B$6,"Sub-exhibido","En línea")))</f>
        <v>Sin dato</v>
      </c>
      <c r="AV1698" s="22" t="str">
        <f aca="false">IF(AT1698="","",IF(AT1698="Alto Potencial / Bajo Share",1,IF(AT1698="Alto Potencial / Alto Share",2,IF(AT1698="Bajo Potencial / Alto Share",3,4))))</f>
        <v/>
      </c>
      <c r="AW1698" s="22" t="str">
        <f aca="false">IF(Q1698="No","Sin competencia directa",IF(AV1698=1,"1 - Foco Conquista (Alto Pot / Bajo Share)",IF(AV1698=2,"2 - Foco Defensa (Alto Pot / Alto Share)",IF(AV1698=3,"3 - Monitoreo (Bajo Pot / Alto Share)","4 - Baja Prioridad (Bajo Pot / Bajo Share)"))))</f>
        <v>Sin competencia directa</v>
      </c>
      <c r="AX1698" s="12" t="str">
        <f aca="false">IF(OR(IFERROR(AND(W1698&lt;&gt;"",Y1698&lt;&gt;"",Y1698-W1698&gt;Resumen!$B$8),FALSE()),IFERROR(AND(X1698&lt;&gt;"",Y1698&lt;&gt;"",Y1698-X1698&gt;Resumen!$B$8),FALSE())),MAX(IF(IFERROR(AND(W1698&lt;&gt;"",Y1698&lt;&gt;"",Y1698-W1698&gt;Resumen!$B$8),FALSE()),Y1698-W1698,0),IF(IFERROR(AND(X1698&lt;&gt;"",Y1698&lt;&gt;"",Y1698-X1698&gt;Resumen!$B$8),FALSE()),Y1698-X1698,0)),"")</f>
        <v/>
      </c>
      <c r="AY1698" s="22" t="str">
        <f aca="false">IF(OR(IFERROR(AND(W1698&lt;&gt;"",Y1698&lt;&gt;"",Y1698-W1698&gt;Resumen!$B$8),FALSE()),IFERROR(AND(X1698&lt;&gt;"",Y1698&lt;&gt;"",Y1698-X1698&gt;Resumen!$B$8),FALSE())),TRIM("Lays tiene mayor markup que "&amp;IF(IFERROR(AND(W1698&lt;&gt;"",Y1698&lt;&gt;"",Y1698-W1698&gt;Resumen!$B$8),FALSE()),"Quento ","")&amp;IF(IFERROR(AND(X1698&lt;&gt;"",Y1698&lt;&gt;"",Y1698-X1698&gt;Resumen!$B$8),FALSE()),"Julicroc ","")&amp;"en este PDV"),"")</f>
        <v/>
      </c>
      <c r="AZ1698" s="22" t="str">
        <f aca="false">IF(COUNTIF('Plan Pehuamar - Lista'!$A$2:$A$167,A1698)&gt;0,"Sí","No")</f>
        <v>No</v>
      </c>
      <c r="BA1698" s="22" t="str">
        <f aca="false">IF(COUNTIF('Plan Combo 9+1'!$A$2:$A$226,A1698)&gt;0,"Sí","No")</f>
        <v>No</v>
      </c>
      <c r="BB1698" s="22" t="str">
        <f aca="false">IF(AH1698="","No",IF(BA1698="Sí",IF((AO1698-AH1698)&gt;Resumen!$B$6,"Sí","No"),IF((AO1698-AH1698)&gt;=Resumen!$B$132,"Sí","No")))</f>
        <v>No</v>
      </c>
      <c r="BC1698" s="22" t="str">
        <f aca="false">IF(AND(N1698="Sí",AL1698="Sí",AI1698=0),"Sí","No")</f>
        <v>No</v>
      </c>
      <c r="BD1698" s="22" t="str">
        <f aca="false">IF(COUNTIF('Plan 9+1 (con Pehuamar)'!$A$2:$A$227,A1698)&gt;0,"Sí","No")</f>
        <v>No</v>
      </c>
    </row>
    <row r="1699" customFormat="false" ht="15" hidden="false" customHeight="true" outlineLevel="0" collapsed="false">
      <c r="A1699" s="6" t="n">
        <v>200099</v>
      </c>
      <c r="B1699" s="6" t="n">
        <v>11</v>
      </c>
      <c r="C1699" s="6" t="n">
        <v>1105</v>
      </c>
      <c r="D1699" s="6" t="s">
        <v>398</v>
      </c>
      <c r="E1699" s="6" t="s">
        <v>1865</v>
      </c>
      <c r="F1699" s="6" t="s">
        <v>201</v>
      </c>
      <c r="G1699" s="6" t="s">
        <v>130</v>
      </c>
      <c r="H1699" s="6" t="s">
        <v>1715</v>
      </c>
      <c r="I1699" s="27" t="n">
        <v>0</v>
      </c>
      <c r="J1699" s="27" t="n">
        <v>0</v>
      </c>
      <c r="K1699" s="27" t="n">
        <v>1.2</v>
      </c>
      <c r="L1699" s="28" t="n">
        <f aca="false">I1699+J1699</f>
        <v>0</v>
      </c>
      <c r="M1699" s="28" t="n">
        <f aca="false">L1699+K1699</f>
        <v>1.2</v>
      </c>
      <c r="N1699" s="22" t="str">
        <f aca="false">IF(I1699&gt;0,"Sí","No")</f>
        <v>No</v>
      </c>
      <c r="O1699" s="22" t="str">
        <f aca="false">IF(J1699&gt;0,"Sí","No")</f>
        <v>No</v>
      </c>
      <c r="P1699" s="22" t="str">
        <f aca="false">IF(K1699&gt;0,"Sí","No")</f>
        <v>Sí</v>
      </c>
      <c r="Q1699" s="22" t="str">
        <f aca="false">IF(OR(I1699&gt;0,J1699&gt;0),"Sí","No")</f>
        <v>No</v>
      </c>
      <c r="R1699" s="27"/>
      <c r="S1699" s="27"/>
      <c r="T1699" s="27"/>
      <c r="U1699" s="27"/>
      <c r="V1699" s="27"/>
      <c r="W1699" s="12" t="str">
        <f aca="false">IF(AND(I1699&gt;0,R1699&gt;0),(S1699-R1699)/R1699,"")</f>
        <v/>
      </c>
      <c r="X1699" s="12" t="str">
        <f aca="false">IF(AND(J1699&gt;0,T1699&gt;0),(U1699-T1699)/T1699,"")</f>
        <v/>
      </c>
      <c r="Y1699" s="12" t="str">
        <f aca="false">IF(AND(K1699&gt;0,V1699&gt;0),(V1699-Resumen!$B$7)/Resumen!$B$7,"")</f>
        <v/>
      </c>
      <c r="Z1699" s="28" t="str">
        <f aca="false">IF(AND(K1699&gt;0,I1699&gt;0,V1699&gt;0,S1699&gt;0),V1699-S1699,"")</f>
        <v/>
      </c>
      <c r="AA1699" s="12" t="str">
        <f aca="false">IF(Z1699&lt;&gt;"",Z1699/S1699,"")</f>
        <v/>
      </c>
      <c r="AB1699" s="28" t="str">
        <f aca="false">IF(AND(K1699&gt;0,J1699&gt;0,V1699&gt;0,U1699&gt;0),V1699-U1699,"")</f>
        <v/>
      </c>
      <c r="AC1699" s="12" t="str">
        <f aca="false">IF(AB1699&lt;&gt;"",AB1699/U1699,"")</f>
        <v/>
      </c>
      <c r="AD1699" s="27" t="n">
        <v>0</v>
      </c>
      <c r="AE1699" s="27" t="n">
        <v>0</v>
      </c>
      <c r="AF1699" s="27" t="n">
        <v>0</v>
      </c>
      <c r="AG1699" s="28" t="n">
        <f aca="false">AD1699+AE1699+AF1699</f>
        <v>0</v>
      </c>
      <c r="AH1699" s="12" t="str">
        <f aca="false">IF(AG1699&gt;0,AD1699/AG1699,"")</f>
        <v/>
      </c>
      <c r="AI1699" s="27" t="n">
        <v>0</v>
      </c>
      <c r="AJ1699" s="27" t="n">
        <v>0</v>
      </c>
      <c r="AK1699" s="27" t="n">
        <v>0</v>
      </c>
      <c r="AL1699" s="22" t="str">
        <f aca="false">IF(OR(AJ1699&gt;0,AK1699&gt;0),"Sí","No")</f>
        <v>No</v>
      </c>
      <c r="AM1699" s="6"/>
      <c r="AN1699" s="6"/>
      <c r="AO1699" s="12" t="n">
        <f aca="false">IF(M1699&gt;0,K1699/M1699,"")</f>
        <v>1</v>
      </c>
      <c r="AP1699" s="22" t="str">
        <f aca="false">IF(M1699&gt;=Resumen!$B$5,"Alto","Bajo")</f>
        <v>Bajo</v>
      </c>
      <c r="AQ1699" s="22" t="str">
        <f aca="false">IF(AO1699&gt;=Resumen!$B$28,"Alto","Bajo")</f>
        <v>Alto</v>
      </c>
      <c r="AR1699" s="22" t="str">
        <f aca="false">AP1699&amp;" Potencial / "&amp;AQ1699&amp;" Share"</f>
        <v>Bajo Potencial / Alto Share</v>
      </c>
      <c r="AS1699" s="22" t="str">
        <f aca="false">IF(Q1699="Sí",IF(AO1699&gt;=Resumen!$B$29,"Alto","Bajo"),"")</f>
        <v/>
      </c>
      <c r="AT1699" s="22" t="str">
        <f aca="false">IF(AS1699&lt;&gt;"",AP1699&amp;" Potencial / "&amp;AS1699&amp;" Share","")</f>
        <v/>
      </c>
      <c r="AU1699" s="22" t="str">
        <f aca="false">IF(AH1699="","Sin dato",IF(AH1699-AO1699&gt;Resumen!$B$6,"Sobre-exhibido",IF(AO1699-AH1699&gt;Resumen!$B$6,"Sub-exhibido","En línea")))</f>
        <v>Sin dato</v>
      </c>
      <c r="AV1699" s="22" t="str">
        <f aca="false">IF(AT1699="","",IF(AT1699="Alto Potencial / Bajo Share",1,IF(AT1699="Alto Potencial / Alto Share",2,IF(AT1699="Bajo Potencial / Alto Share",3,4))))</f>
        <v/>
      </c>
      <c r="AW1699" s="22" t="str">
        <f aca="false">IF(Q1699="No","Sin competencia directa",IF(AV1699=1,"1 - Foco Conquista (Alto Pot / Bajo Share)",IF(AV1699=2,"2 - Foco Defensa (Alto Pot / Alto Share)",IF(AV1699=3,"3 - Monitoreo (Bajo Pot / Alto Share)","4 - Baja Prioridad (Bajo Pot / Bajo Share)"))))</f>
        <v>Sin competencia directa</v>
      </c>
      <c r="AX1699" s="12" t="str">
        <f aca="false">IF(OR(IFERROR(AND(W1699&lt;&gt;"",Y1699&lt;&gt;"",Y1699-W1699&gt;Resumen!$B$8),FALSE()),IFERROR(AND(X1699&lt;&gt;"",Y1699&lt;&gt;"",Y1699-X1699&gt;Resumen!$B$8),FALSE())),MAX(IF(IFERROR(AND(W1699&lt;&gt;"",Y1699&lt;&gt;"",Y1699-W1699&gt;Resumen!$B$8),FALSE()),Y1699-W1699,0),IF(IFERROR(AND(X1699&lt;&gt;"",Y1699&lt;&gt;"",Y1699-X1699&gt;Resumen!$B$8),FALSE()),Y1699-X1699,0)),"")</f>
        <v/>
      </c>
      <c r="AY1699" s="22" t="str">
        <f aca="false">IF(OR(IFERROR(AND(W1699&lt;&gt;"",Y1699&lt;&gt;"",Y1699-W1699&gt;Resumen!$B$8),FALSE()),IFERROR(AND(X1699&lt;&gt;"",Y1699&lt;&gt;"",Y1699-X1699&gt;Resumen!$B$8),FALSE())),TRIM("Lays tiene mayor markup que "&amp;IF(IFERROR(AND(W1699&lt;&gt;"",Y1699&lt;&gt;"",Y1699-W1699&gt;Resumen!$B$8),FALSE()),"Quento ","")&amp;IF(IFERROR(AND(X1699&lt;&gt;"",Y1699&lt;&gt;"",Y1699-X1699&gt;Resumen!$B$8),FALSE()),"Julicroc ","")&amp;"en este PDV"),"")</f>
        <v/>
      </c>
      <c r="AZ1699" s="22" t="str">
        <f aca="false">IF(COUNTIF('Plan Pehuamar - Lista'!$A$2:$A$167,A1699)&gt;0,"Sí","No")</f>
        <v>No</v>
      </c>
      <c r="BA1699" s="22" t="str">
        <f aca="false">IF(COUNTIF('Plan Combo 9+1'!$A$2:$A$226,A1699)&gt;0,"Sí","No")</f>
        <v>No</v>
      </c>
      <c r="BB1699" s="22" t="str">
        <f aca="false">IF(AH1699="","No",IF(BA1699="Sí",IF((AO1699-AH1699)&gt;Resumen!$B$6,"Sí","No"),IF((AO1699-AH1699)&gt;=Resumen!$B$132,"Sí","No")))</f>
        <v>No</v>
      </c>
      <c r="BC1699" s="22" t="str">
        <f aca="false">IF(AND(N1699="Sí",AL1699="Sí",AI1699=0),"Sí","No")</f>
        <v>No</v>
      </c>
      <c r="BD1699" s="22" t="str">
        <f aca="false">IF(COUNTIF('Plan 9+1 (con Pehuamar)'!$A$2:$A$227,A1699)&gt;0,"Sí","No")</f>
        <v>No</v>
      </c>
    </row>
    <row r="1700" customFormat="false" ht="15" hidden="false" customHeight="true" outlineLevel="0" collapsed="false">
      <c r="A1700" s="6" t="n">
        <v>200122</v>
      </c>
      <c r="B1700" s="6" t="n">
        <v>11</v>
      </c>
      <c r="C1700" s="6" t="n">
        <v>1105</v>
      </c>
      <c r="D1700" s="6" t="s">
        <v>398</v>
      </c>
      <c r="E1700" s="6" t="s">
        <v>1866</v>
      </c>
      <c r="F1700" s="6" t="s">
        <v>382</v>
      </c>
      <c r="G1700" s="6" t="s">
        <v>130</v>
      </c>
      <c r="H1700" s="6" t="s">
        <v>1715</v>
      </c>
      <c r="I1700" s="27" t="n">
        <v>10</v>
      </c>
      <c r="J1700" s="27" t="n">
        <v>50</v>
      </c>
      <c r="K1700" s="27" t="n">
        <v>60</v>
      </c>
      <c r="L1700" s="28" t="n">
        <f aca="false">I1700+J1700</f>
        <v>60</v>
      </c>
      <c r="M1700" s="28" t="n">
        <f aca="false">L1700+K1700</f>
        <v>120</v>
      </c>
      <c r="N1700" s="22" t="str">
        <f aca="false">IF(I1700&gt;0,"Sí","No")</f>
        <v>Sí</v>
      </c>
      <c r="O1700" s="22" t="str">
        <f aca="false">IF(J1700&gt;0,"Sí","No")</f>
        <v>Sí</v>
      </c>
      <c r="P1700" s="22" t="str">
        <f aca="false">IF(K1700&gt;0,"Sí","No")</f>
        <v>Sí</v>
      </c>
      <c r="Q1700" s="22" t="str">
        <f aca="false">IF(OR(I1700&gt;0,J1700&gt;0),"Sí","No")</f>
        <v>Sí</v>
      </c>
      <c r="R1700" s="27" t="n">
        <v>1750</v>
      </c>
      <c r="S1700" s="27" t="n">
        <v>2500</v>
      </c>
      <c r="T1700" s="27" t="n">
        <v>1185</v>
      </c>
      <c r="U1700" s="27" t="n">
        <v>2200</v>
      </c>
      <c r="V1700" s="27" t="n">
        <v>3700</v>
      </c>
      <c r="W1700" s="12" t="n">
        <f aca="false">IF(AND(I1700&gt;0,R1700&gt;0),(S1700-R1700)/R1700,"")</f>
        <v>0.428571428571429</v>
      </c>
      <c r="X1700" s="12" t="n">
        <f aca="false">IF(AND(J1700&gt;0,T1700&gt;0),(U1700-T1700)/T1700,"")</f>
        <v>0.856540084388186</v>
      </c>
      <c r="Y1700" s="12" t="n">
        <f aca="false">IF(AND(K1700&gt;0,V1700&gt;0),(V1700-Resumen!$B$7)/Resumen!$B$7,"")</f>
        <v>0.48</v>
      </c>
      <c r="Z1700" s="28" t="n">
        <f aca="false">IF(AND(K1700&gt;0,I1700&gt;0,V1700&gt;0,S1700&gt;0),V1700-S1700,"")</f>
        <v>1200</v>
      </c>
      <c r="AA1700" s="12" t="n">
        <f aca="false">IF(Z1700&lt;&gt;"",Z1700/S1700,"")</f>
        <v>0.48</v>
      </c>
      <c r="AB1700" s="28" t="n">
        <f aca="false">IF(AND(K1700&gt;0,J1700&gt;0,V1700&gt;0,U1700&gt;0),V1700-U1700,"")</f>
        <v>1500</v>
      </c>
      <c r="AC1700" s="12" t="n">
        <f aca="false">IF(AB1700&lt;&gt;"",AB1700/U1700,"")</f>
        <v>0.681818181818182</v>
      </c>
      <c r="AD1700" s="27" t="n">
        <v>12</v>
      </c>
      <c r="AE1700" s="27" t="n">
        <v>2</v>
      </c>
      <c r="AF1700" s="27" t="n">
        <v>6</v>
      </c>
      <c r="AG1700" s="28" t="n">
        <f aca="false">AD1700+AE1700+AF1700</f>
        <v>20</v>
      </c>
      <c r="AH1700" s="12" t="n">
        <f aca="false">IF(AG1700&gt;0,AD1700/AG1700,"")</f>
        <v>0.6</v>
      </c>
      <c r="AI1700" s="27" t="n">
        <v>1</v>
      </c>
      <c r="AJ1700" s="27" t="n">
        <v>0</v>
      </c>
      <c r="AK1700" s="27" t="n">
        <v>1</v>
      </c>
      <c r="AL1700" s="22" t="str">
        <f aca="false">IF(OR(AJ1700&gt;0,AK1700&gt;0),"Sí","No")</f>
        <v>Sí</v>
      </c>
      <c r="AM1700" s="6" t="s">
        <v>198</v>
      </c>
      <c r="AN1700" s="6" t="s">
        <v>198</v>
      </c>
      <c r="AO1700" s="12" t="n">
        <f aca="false">IF(M1700&gt;0,K1700/M1700,"")</f>
        <v>0.5</v>
      </c>
      <c r="AP1700" s="22" t="str">
        <f aca="false">IF(M1700&gt;=Resumen!$B$5,"Alto","Bajo")</f>
        <v>Alto</v>
      </c>
      <c r="AQ1700" s="22" t="str">
        <f aca="false">IF(AO1700&gt;=Resumen!$B$28,"Alto","Bajo")</f>
        <v>Alto</v>
      </c>
      <c r="AR1700" s="22" t="str">
        <f aca="false">AP1700&amp;" Potencial / "&amp;AQ1700&amp;" Share"</f>
        <v>Alto Potencial / Alto Share</v>
      </c>
      <c r="AS1700" s="22" t="str">
        <f aca="false">IF(Q1700="Sí",IF(AO1700&gt;=Resumen!$B$29,"Alto","Bajo"),"")</f>
        <v>Alto</v>
      </c>
      <c r="AT1700" s="22" t="str">
        <f aca="false">IF(AS1700&lt;&gt;"",AP1700&amp;" Potencial / "&amp;AS1700&amp;" Share","")</f>
        <v>Alto Potencial / Alto Share</v>
      </c>
      <c r="AU1700" s="22" t="str">
        <f aca="false">IF(AH1700="","Sin dato",IF(AH1700-AO1700&gt;Resumen!$B$6,"Sobre-exhibido",IF(AO1700-AH1700&gt;Resumen!$B$6,"Sub-exhibido","En línea")))</f>
        <v>Sobre-exhibido</v>
      </c>
      <c r="AV1700" s="22" t="n">
        <f aca="false">IF(AT1700="","",IF(AT1700="Alto Potencial / Bajo Share",1,IF(AT1700="Alto Potencial / Alto Share",2,IF(AT1700="Bajo Potencial / Alto Share",3,4))))</f>
        <v>2</v>
      </c>
      <c r="AW1700" s="22" t="str">
        <f aca="false">IF(Q1700="No","Sin competencia directa",IF(AV1700=1,"1 - Foco Conquista (Alto Pot / Bajo Share)",IF(AV1700=2,"2 - Foco Defensa (Alto Pot / Alto Share)",IF(AV1700=3,"3 - Monitoreo (Bajo Pot / Alto Share)","4 - Baja Prioridad (Bajo Pot / Bajo Share)"))))</f>
        <v>2 - Foco Defensa (Alto Pot / Alto Share)</v>
      </c>
      <c r="AX1700" s="12" t="n">
        <f aca="false">IF(OR(IFERROR(AND(W1700&lt;&gt;"",Y1700&lt;&gt;"",Y1700-W1700&gt;Resumen!$B$8),FALSE()),IFERROR(AND(X1700&lt;&gt;"",Y1700&lt;&gt;"",Y1700-X1700&gt;Resumen!$B$8),FALSE())),MAX(IF(IFERROR(AND(W1700&lt;&gt;"",Y1700&lt;&gt;"",Y1700-W1700&gt;Resumen!$B$8),FALSE()),Y1700-W1700,0),IF(IFERROR(AND(X1700&lt;&gt;"",Y1700&lt;&gt;"",Y1700-X1700&gt;Resumen!$B$8),FALSE()),Y1700-X1700,0)),"")</f>
        <v>0.0514285714285714</v>
      </c>
      <c r="AY1700" s="22" t="str">
        <f aca="false">IF(OR(IFERROR(AND(W1700&lt;&gt;"",Y1700&lt;&gt;"",Y1700-W1700&gt;Resumen!$B$8),FALSE()),IFERROR(AND(X1700&lt;&gt;"",Y1700&lt;&gt;"",Y1700-X1700&gt;Resumen!$B$8),FALSE())),TRIM("Lays tiene mayor markup que "&amp;IF(IFERROR(AND(W1700&lt;&gt;"",Y1700&lt;&gt;"",Y1700-W1700&gt;Resumen!$B$8),FALSE()),"Quento ","")&amp;IF(IFERROR(AND(X1700&lt;&gt;"",Y1700&lt;&gt;"",Y1700-X1700&gt;Resumen!$B$8),FALSE()),"Julicroc ","")&amp;"en este PDV"),"")</f>
        <v>Lays tiene mayor markup que Quento en este PDV</v>
      </c>
      <c r="AZ1700" s="22" t="str">
        <f aca="false">IF(COUNTIF('Plan Pehuamar - Lista'!$A$2:$A$167,A1700)&gt;0,"Sí","No")</f>
        <v>No</v>
      </c>
      <c r="BA1700" s="22" t="str">
        <f aca="false">IF(COUNTIF('Plan Combo 9+1'!$A$2:$A$226,A1700)&gt;0,"Sí","No")</f>
        <v>No</v>
      </c>
      <c r="BB1700" s="22" t="str">
        <f aca="false">IF(AH1700="","No",IF(BA1700="Sí",IF((AO1700-AH1700)&gt;Resumen!$B$6,"Sí","No"),IF((AO1700-AH1700)&gt;=Resumen!$B$132,"Sí","No")))</f>
        <v>No</v>
      </c>
      <c r="BC1700" s="22" t="str">
        <f aca="false">IF(AND(N1700="Sí",AL1700="Sí",AI1700=0),"Sí","No")</f>
        <v>No</v>
      </c>
      <c r="BD1700" s="22" t="str">
        <f aca="false">IF(COUNTIF('Plan 9+1 (con Pehuamar)'!$A$2:$A$227,A1700)&gt;0,"Sí","No")</f>
        <v>No</v>
      </c>
    </row>
    <row r="1701" customFormat="false" ht="15" hidden="false" customHeight="true" outlineLevel="0" collapsed="false">
      <c r="A1701" s="6" t="n">
        <v>200183</v>
      </c>
      <c r="B1701" s="6" t="n">
        <v>11</v>
      </c>
      <c r="C1701" s="6" t="n">
        <v>1105</v>
      </c>
      <c r="D1701" s="6" t="s">
        <v>398</v>
      </c>
      <c r="E1701" s="6" t="s">
        <v>1867</v>
      </c>
      <c r="F1701" s="6" t="s">
        <v>196</v>
      </c>
      <c r="G1701" s="6" t="s">
        <v>130</v>
      </c>
      <c r="H1701" s="6" t="s">
        <v>1715</v>
      </c>
      <c r="I1701" s="27" t="n">
        <v>10</v>
      </c>
      <c r="J1701" s="27" t="n">
        <v>10</v>
      </c>
      <c r="K1701" s="27" t="n">
        <v>6</v>
      </c>
      <c r="L1701" s="28" t="n">
        <f aca="false">I1701+J1701</f>
        <v>20</v>
      </c>
      <c r="M1701" s="28" t="n">
        <f aca="false">L1701+K1701</f>
        <v>26</v>
      </c>
      <c r="N1701" s="22" t="str">
        <f aca="false">IF(I1701&gt;0,"Sí","No")</f>
        <v>Sí</v>
      </c>
      <c r="O1701" s="22" t="str">
        <f aca="false">IF(J1701&gt;0,"Sí","No")</f>
        <v>Sí</v>
      </c>
      <c r="P1701" s="22" t="str">
        <f aca="false">IF(K1701&gt;0,"Sí","No")</f>
        <v>Sí</v>
      </c>
      <c r="Q1701" s="22" t="str">
        <f aca="false">IF(OR(I1701&gt;0,J1701&gt;0),"Sí","No")</f>
        <v>Sí</v>
      </c>
      <c r="R1701" s="27" t="n">
        <v>1750</v>
      </c>
      <c r="S1701" s="27" t="n">
        <v>2500</v>
      </c>
      <c r="T1701" s="27" t="n">
        <v>1185</v>
      </c>
      <c r="U1701" s="27" t="n">
        <v>2000</v>
      </c>
      <c r="V1701" s="27" t="n">
        <v>3550</v>
      </c>
      <c r="W1701" s="12" t="n">
        <f aca="false">IF(AND(I1701&gt;0,R1701&gt;0),(S1701-R1701)/R1701,"")</f>
        <v>0.428571428571429</v>
      </c>
      <c r="X1701" s="12" t="n">
        <f aca="false">IF(AND(J1701&gt;0,T1701&gt;0),(U1701-T1701)/T1701,"")</f>
        <v>0.687763713080169</v>
      </c>
      <c r="Y1701" s="12" t="n">
        <f aca="false">IF(AND(K1701&gt;0,V1701&gt;0),(V1701-Resumen!$B$7)/Resumen!$B$7,"")</f>
        <v>0.42</v>
      </c>
      <c r="Z1701" s="28" t="n">
        <f aca="false">IF(AND(K1701&gt;0,I1701&gt;0,V1701&gt;0,S1701&gt;0),V1701-S1701,"")</f>
        <v>1050</v>
      </c>
      <c r="AA1701" s="12" t="n">
        <f aca="false">IF(Z1701&lt;&gt;"",Z1701/S1701,"")</f>
        <v>0.42</v>
      </c>
      <c r="AB1701" s="28" t="n">
        <f aca="false">IF(AND(K1701&gt;0,J1701&gt;0,V1701&gt;0,U1701&gt;0),V1701-U1701,"")</f>
        <v>1550</v>
      </c>
      <c r="AC1701" s="12" t="n">
        <f aca="false">IF(AB1701&lt;&gt;"",AB1701/U1701,"")</f>
        <v>0.775</v>
      </c>
      <c r="AD1701" s="27" t="n">
        <v>3</v>
      </c>
      <c r="AE1701" s="27" t="n">
        <v>2</v>
      </c>
      <c r="AF1701" s="27" t="n">
        <v>5</v>
      </c>
      <c r="AG1701" s="28" t="n">
        <f aca="false">AD1701+AE1701+AF1701</f>
        <v>10</v>
      </c>
      <c r="AH1701" s="12" t="n">
        <f aca="false">IF(AG1701&gt;0,AD1701/AG1701,"")</f>
        <v>0.3</v>
      </c>
      <c r="AI1701" s="27" t="n">
        <v>1</v>
      </c>
      <c r="AJ1701" s="27" t="n">
        <v>0</v>
      </c>
      <c r="AK1701" s="27" t="n">
        <v>1</v>
      </c>
      <c r="AL1701" s="22" t="str">
        <f aca="false">IF(OR(AJ1701&gt;0,AK1701&gt;0),"Sí","No")</f>
        <v>Sí</v>
      </c>
      <c r="AM1701" s="6" t="s">
        <v>198</v>
      </c>
      <c r="AN1701" s="6" t="s">
        <v>198</v>
      </c>
      <c r="AO1701" s="12" t="n">
        <f aca="false">IF(M1701&gt;0,K1701/M1701,"")</f>
        <v>0.230769230769231</v>
      </c>
      <c r="AP1701" s="22" t="str">
        <f aca="false">IF(M1701&gt;=Resumen!$B$5,"Alto","Bajo")</f>
        <v>Bajo</v>
      </c>
      <c r="AQ1701" s="22" t="str">
        <f aca="false">IF(AO1701&gt;=Resumen!$B$28,"Alto","Bajo")</f>
        <v>Bajo</v>
      </c>
      <c r="AR1701" s="22" t="str">
        <f aca="false">AP1701&amp;" Potencial / "&amp;AQ1701&amp;" Share"</f>
        <v>Bajo Potencial / Bajo Share</v>
      </c>
      <c r="AS1701" s="22" t="str">
        <f aca="false">IF(Q1701="Sí",IF(AO1701&gt;=Resumen!$B$29,"Alto","Bajo"),"")</f>
        <v>Bajo</v>
      </c>
      <c r="AT1701" s="22" t="str">
        <f aca="false">IF(AS1701&lt;&gt;"",AP1701&amp;" Potencial / "&amp;AS1701&amp;" Share","")</f>
        <v>Bajo Potencial / Bajo Share</v>
      </c>
      <c r="AU1701" s="22" t="str">
        <f aca="false">IF(AH1701="","Sin dato",IF(AH1701-AO1701&gt;Resumen!$B$6,"Sobre-exhibido",IF(AO1701-AH1701&gt;Resumen!$B$6,"Sub-exhibido","En línea")))</f>
        <v>Sobre-exhibido</v>
      </c>
      <c r="AV1701" s="22" t="n">
        <f aca="false">IF(AT1701="","",IF(AT1701="Alto Potencial / Bajo Share",1,IF(AT1701="Alto Potencial / Alto Share",2,IF(AT1701="Bajo Potencial / Alto Share",3,4))))</f>
        <v>4</v>
      </c>
      <c r="AW1701" s="22" t="str">
        <f aca="false">IF(Q1701="No","Sin competencia directa",IF(AV1701=1,"1 - Foco Conquista (Alto Pot / Bajo Share)",IF(AV1701=2,"2 - Foco Defensa (Alto Pot / Alto Share)",IF(AV1701=3,"3 - Monitoreo (Bajo Pot / Alto Share)","4 - Baja Prioridad (Bajo Pot / Bajo Share)"))))</f>
        <v>4 - Baja Prioridad (Bajo Pot / Bajo Share)</v>
      </c>
      <c r="AX1701" s="12" t="str">
        <f aca="false">IF(OR(IFERROR(AND(W1701&lt;&gt;"",Y1701&lt;&gt;"",Y1701-W1701&gt;Resumen!$B$8),FALSE()),IFERROR(AND(X1701&lt;&gt;"",Y1701&lt;&gt;"",Y1701-X1701&gt;Resumen!$B$8),FALSE())),MAX(IF(IFERROR(AND(W1701&lt;&gt;"",Y1701&lt;&gt;"",Y1701-W1701&gt;Resumen!$B$8),FALSE()),Y1701-W1701,0),IF(IFERROR(AND(X1701&lt;&gt;"",Y1701&lt;&gt;"",Y1701-X1701&gt;Resumen!$B$8),FALSE()),Y1701-X1701,0)),"")</f>
        <v/>
      </c>
      <c r="AY1701" s="22" t="str">
        <f aca="false">IF(OR(IFERROR(AND(W1701&lt;&gt;"",Y1701&lt;&gt;"",Y1701-W1701&gt;Resumen!$B$8),FALSE()),IFERROR(AND(X1701&lt;&gt;"",Y1701&lt;&gt;"",Y1701-X1701&gt;Resumen!$B$8),FALSE())),TRIM("Lays tiene mayor markup que "&amp;IF(IFERROR(AND(W1701&lt;&gt;"",Y1701&lt;&gt;"",Y1701-W1701&gt;Resumen!$B$8),FALSE()),"Quento ","")&amp;IF(IFERROR(AND(X1701&lt;&gt;"",Y1701&lt;&gt;"",Y1701-X1701&gt;Resumen!$B$8),FALSE()),"Julicroc ","")&amp;"en este PDV"),"")</f>
        <v/>
      </c>
      <c r="AZ1701" s="22" t="str">
        <f aca="false">IF(COUNTIF('Plan Pehuamar - Lista'!$A$2:$A$167,A1701)&gt;0,"Sí","No")</f>
        <v>No</v>
      </c>
      <c r="BA1701" s="22" t="str">
        <f aca="false">IF(COUNTIF('Plan Combo 9+1'!$A$2:$A$226,A1701)&gt;0,"Sí","No")</f>
        <v>No</v>
      </c>
      <c r="BB1701" s="22" t="str">
        <f aca="false">IF(AH1701="","No",IF(BA1701="Sí",IF((AO1701-AH1701)&gt;Resumen!$B$6,"Sí","No"),IF((AO1701-AH1701)&gt;=Resumen!$B$132,"Sí","No")))</f>
        <v>No</v>
      </c>
      <c r="BC1701" s="22" t="str">
        <f aca="false">IF(AND(N1701="Sí",AL1701="Sí",AI1701=0),"Sí","No")</f>
        <v>No</v>
      </c>
      <c r="BD1701" s="22" t="str">
        <f aca="false">IF(COUNTIF('Plan 9+1 (con Pehuamar)'!$A$2:$A$227,A1701)&gt;0,"Sí","No")</f>
        <v>No</v>
      </c>
    </row>
    <row r="1702" customFormat="false" ht="15" hidden="false" customHeight="true" outlineLevel="0" collapsed="false">
      <c r="A1702" s="6" t="n">
        <v>200369</v>
      </c>
      <c r="B1702" s="6" t="n">
        <v>11</v>
      </c>
      <c r="C1702" s="6" t="n">
        <v>1105</v>
      </c>
      <c r="D1702" s="6" t="s">
        <v>398</v>
      </c>
      <c r="E1702" s="6" t="s">
        <v>1868</v>
      </c>
      <c r="F1702" s="6" t="s">
        <v>201</v>
      </c>
      <c r="G1702" s="6" t="s">
        <v>130</v>
      </c>
      <c r="H1702" s="6" t="s">
        <v>1715</v>
      </c>
      <c r="I1702" s="27" t="n">
        <v>12</v>
      </c>
      <c r="J1702" s="27" t="n">
        <v>0</v>
      </c>
      <c r="K1702" s="27" t="n">
        <v>6</v>
      </c>
      <c r="L1702" s="28" t="n">
        <f aca="false">I1702+J1702</f>
        <v>12</v>
      </c>
      <c r="M1702" s="28" t="n">
        <f aca="false">L1702+K1702</f>
        <v>18</v>
      </c>
      <c r="N1702" s="22" t="str">
        <f aca="false">IF(I1702&gt;0,"Sí","No")</f>
        <v>Sí</v>
      </c>
      <c r="O1702" s="22" t="str">
        <f aca="false">IF(J1702&gt;0,"Sí","No")</f>
        <v>No</v>
      </c>
      <c r="P1702" s="22" t="str">
        <f aca="false">IF(K1702&gt;0,"Sí","No")</f>
        <v>Sí</v>
      </c>
      <c r="Q1702" s="22" t="str">
        <f aca="false">IF(OR(I1702&gt;0,J1702&gt;0),"Sí","No")</f>
        <v>Sí</v>
      </c>
      <c r="R1702" s="27" t="n">
        <v>2200</v>
      </c>
      <c r="S1702" s="27" t="n">
        <v>3500</v>
      </c>
      <c r="T1702" s="27"/>
      <c r="U1702" s="27"/>
      <c r="V1702" s="27" t="n">
        <v>3800</v>
      </c>
      <c r="W1702" s="12" t="n">
        <f aca="false">IF(AND(I1702&gt;0,R1702&gt;0),(S1702-R1702)/R1702,"")</f>
        <v>0.590909090909091</v>
      </c>
      <c r="X1702" s="12" t="str">
        <f aca="false">IF(AND(J1702&gt;0,T1702&gt;0),(U1702-T1702)/T1702,"")</f>
        <v/>
      </c>
      <c r="Y1702" s="12" t="n">
        <f aca="false">IF(AND(K1702&gt;0,V1702&gt;0),(V1702-Resumen!$B$7)/Resumen!$B$7,"")</f>
        <v>0.52</v>
      </c>
      <c r="Z1702" s="28" t="n">
        <f aca="false">IF(AND(K1702&gt;0,I1702&gt;0,V1702&gt;0,S1702&gt;0),V1702-S1702,"")</f>
        <v>300</v>
      </c>
      <c r="AA1702" s="12" t="n">
        <f aca="false">IF(Z1702&lt;&gt;"",Z1702/S1702,"")</f>
        <v>0.0857142857142857</v>
      </c>
      <c r="AB1702" s="28" t="str">
        <f aca="false">IF(AND(K1702&gt;0,J1702&gt;0,V1702&gt;0,U1702&gt;0),V1702-U1702,"")</f>
        <v/>
      </c>
      <c r="AC1702" s="12" t="str">
        <f aca="false">IF(AB1702&lt;&gt;"",AB1702/U1702,"")</f>
        <v/>
      </c>
      <c r="AD1702" s="27" t="n">
        <v>3</v>
      </c>
      <c r="AE1702" s="27" t="n">
        <v>6</v>
      </c>
      <c r="AF1702" s="27" t="n">
        <v>0</v>
      </c>
      <c r="AG1702" s="28" t="n">
        <f aca="false">AD1702+AE1702+AF1702</f>
        <v>9</v>
      </c>
      <c r="AH1702" s="12" t="n">
        <f aca="false">IF(AG1702&gt;0,AD1702/AG1702,"")</f>
        <v>0.333333333333333</v>
      </c>
      <c r="AI1702" s="27" t="n">
        <v>0</v>
      </c>
      <c r="AJ1702" s="27" t="n">
        <v>0</v>
      </c>
      <c r="AK1702" s="27" t="n">
        <v>0</v>
      </c>
      <c r="AL1702" s="22" t="str">
        <f aca="false">IF(OR(AJ1702&gt;0,AK1702&gt;0),"Sí","No")</f>
        <v>No</v>
      </c>
      <c r="AM1702" s="6" t="s">
        <v>198</v>
      </c>
      <c r="AN1702" s="6"/>
      <c r="AO1702" s="12" t="n">
        <f aca="false">IF(M1702&gt;0,K1702/M1702,"")</f>
        <v>0.333333333333333</v>
      </c>
      <c r="AP1702" s="22" t="str">
        <f aca="false">IF(M1702&gt;=Resumen!$B$5,"Alto","Bajo")</f>
        <v>Bajo</v>
      </c>
      <c r="AQ1702" s="22" t="str">
        <f aca="false">IF(AO1702&gt;=Resumen!$B$28,"Alto","Bajo")</f>
        <v>Bajo</v>
      </c>
      <c r="AR1702" s="22" t="str">
        <f aca="false">AP1702&amp;" Potencial / "&amp;AQ1702&amp;" Share"</f>
        <v>Bajo Potencial / Bajo Share</v>
      </c>
      <c r="AS1702" s="22" t="str">
        <f aca="false">IF(Q1702="Sí",IF(AO1702&gt;=Resumen!$B$29,"Alto","Bajo"),"")</f>
        <v>Bajo</v>
      </c>
      <c r="AT1702" s="22" t="str">
        <f aca="false">IF(AS1702&lt;&gt;"",AP1702&amp;" Potencial / "&amp;AS1702&amp;" Share","")</f>
        <v>Bajo Potencial / Bajo Share</v>
      </c>
      <c r="AU1702" s="22" t="str">
        <f aca="false">IF(AH1702="","Sin dato",IF(AH1702-AO1702&gt;Resumen!$B$6,"Sobre-exhibido",IF(AO1702-AH1702&gt;Resumen!$B$6,"Sub-exhibido","En línea")))</f>
        <v>En línea</v>
      </c>
      <c r="AV1702" s="22" t="n">
        <f aca="false">IF(AT1702="","",IF(AT1702="Alto Potencial / Bajo Share",1,IF(AT1702="Alto Potencial / Alto Share",2,IF(AT1702="Bajo Potencial / Alto Share",3,4))))</f>
        <v>4</v>
      </c>
      <c r="AW1702" s="22" t="str">
        <f aca="false">IF(Q1702="No","Sin competencia directa",IF(AV1702=1,"1 - Foco Conquista (Alto Pot / Bajo Share)",IF(AV1702=2,"2 - Foco Defensa (Alto Pot / Alto Share)",IF(AV1702=3,"3 - Monitoreo (Bajo Pot / Alto Share)","4 - Baja Prioridad (Bajo Pot / Bajo Share)"))))</f>
        <v>4 - Baja Prioridad (Bajo Pot / Bajo Share)</v>
      </c>
      <c r="AX1702" s="12" t="str">
        <f aca="false">IF(OR(IFERROR(AND(W1702&lt;&gt;"",Y1702&lt;&gt;"",Y1702-W1702&gt;Resumen!$B$8),FALSE()),IFERROR(AND(X1702&lt;&gt;"",Y1702&lt;&gt;"",Y1702-X1702&gt;Resumen!$B$8),FALSE())),MAX(IF(IFERROR(AND(W1702&lt;&gt;"",Y1702&lt;&gt;"",Y1702-W1702&gt;Resumen!$B$8),FALSE()),Y1702-W1702,0),IF(IFERROR(AND(X1702&lt;&gt;"",Y1702&lt;&gt;"",Y1702-X1702&gt;Resumen!$B$8),FALSE()),Y1702-X1702,0)),"")</f>
        <v/>
      </c>
      <c r="AY1702" s="22" t="str">
        <f aca="false">IF(OR(IFERROR(AND(W1702&lt;&gt;"",Y1702&lt;&gt;"",Y1702-W1702&gt;Resumen!$B$8),FALSE()),IFERROR(AND(X1702&lt;&gt;"",Y1702&lt;&gt;"",Y1702-X1702&gt;Resumen!$B$8),FALSE())),TRIM("Lays tiene mayor markup que "&amp;IF(IFERROR(AND(W1702&lt;&gt;"",Y1702&lt;&gt;"",Y1702-W1702&gt;Resumen!$B$8),FALSE()),"Quento ","")&amp;IF(IFERROR(AND(X1702&lt;&gt;"",Y1702&lt;&gt;"",Y1702-X1702&gt;Resumen!$B$8),FALSE()),"Julicroc ","")&amp;"en este PDV"),"")</f>
        <v/>
      </c>
      <c r="AZ1702" s="22" t="str">
        <f aca="false">IF(COUNTIF('Plan Pehuamar - Lista'!$A$2:$A$167,A1702)&gt;0,"Sí","No")</f>
        <v>No</v>
      </c>
      <c r="BA1702" s="22" t="str">
        <f aca="false">IF(COUNTIF('Plan Combo 9+1'!$A$2:$A$226,A1702)&gt;0,"Sí","No")</f>
        <v>No</v>
      </c>
      <c r="BB1702" s="22" t="str">
        <f aca="false">IF(AH1702="","No",IF(BA1702="Sí",IF((AO1702-AH1702)&gt;Resumen!$B$6,"Sí","No"),IF((AO1702-AH1702)&gt;=Resumen!$B$132,"Sí","No")))</f>
        <v>No</v>
      </c>
      <c r="BC1702" s="22" t="str">
        <f aca="false">IF(AND(N1702="Sí",AL1702="Sí",AI1702=0),"Sí","No")</f>
        <v>No</v>
      </c>
      <c r="BD1702" s="22" t="str">
        <f aca="false">IF(COUNTIF('Plan 9+1 (con Pehuamar)'!$A$2:$A$227,A1702)&gt;0,"Sí","No")</f>
        <v>No</v>
      </c>
    </row>
    <row r="1703" customFormat="false" ht="15" hidden="false" customHeight="true" outlineLevel="0" collapsed="false">
      <c r="A1703" s="6" t="n">
        <v>200370</v>
      </c>
      <c r="B1703" s="6" t="n">
        <v>11</v>
      </c>
      <c r="C1703" s="6" t="n">
        <v>1105</v>
      </c>
      <c r="D1703" s="6" t="s">
        <v>398</v>
      </c>
      <c r="E1703" s="6" t="s">
        <v>1869</v>
      </c>
      <c r="F1703" s="6" t="s">
        <v>273</v>
      </c>
      <c r="G1703" s="6" t="s">
        <v>130</v>
      </c>
      <c r="H1703" s="6" t="s">
        <v>1715</v>
      </c>
      <c r="I1703" s="27" t="n">
        <v>10</v>
      </c>
      <c r="J1703" s="27" t="n">
        <v>20</v>
      </c>
      <c r="K1703" s="27" t="n">
        <v>18</v>
      </c>
      <c r="L1703" s="28" t="n">
        <f aca="false">I1703+J1703</f>
        <v>30</v>
      </c>
      <c r="M1703" s="28" t="n">
        <f aca="false">L1703+K1703</f>
        <v>48</v>
      </c>
      <c r="N1703" s="22" t="str">
        <f aca="false">IF(I1703&gt;0,"Sí","No")</f>
        <v>Sí</v>
      </c>
      <c r="O1703" s="22" t="str">
        <f aca="false">IF(J1703&gt;0,"Sí","No")</f>
        <v>Sí</v>
      </c>
      <c r="P1703" s="22" t="str">
        <f aca="false">IF(K1703&gt;0,"Sí","No")</f>
        <v>Sí</v>
      </c>
      <c r="Q1703" s="22" t="str">
        <f aca="false">IF(OR(I1703&gt;0,J1703&gt;0),"Sí","No")</f>
        <v>Sí</v>
      </c>
      <c r="R1703" s="27" t="n">
        <v>1750</v>
      </c>
      <c r="S1703" s="27" t="n">
        <v>2500</v>
      </c>
      <c r="T1703" s="27" t="n">
        <v>1085</v>
      </c>
      <c r="U1703" s="27" t="n">
        <v>2100</v>
      </c>
      <c r="V1703" s="27" t="n">
        <v>3500</v>
      </c>
      <c r="W1703" s="12" t="n">
        <f aca="false">IF(AND(I1703&gt;0,R1703&gt;0),(S1703-R1703)/R1703,"")</f>
        <v>0.428571428571429</v>
      </c>
      <c r="X1703" s="12" t="n">
        <f aca="false">IF(AND(J1703&gt;0,T1703&gt;0),(U1703-T1703)/T1703,"")</f>
        <v>0.935483870967742</v>
      </c>
      <c r="Y1703" s="12" t="n">
        <f aca="false">IF(AND(K1703&gt;0,V1703&gt;0),(V1703-Resumen!$B$7)/Resumen!$B$7,"")</f>
        <v>0.4</v>
      </c>
      <c r="Z1703" s="28" t="n">
        <f aca="false">IF(AND(K1703&gt;0,I1703&gt;0,V1703&gt;0,S1703&gt;0),V1703-S1703,"")</f>
        <v>1000</v>
      </c>
      <c r="AA1703" s="12" t="n">
        <f aca="false">IF(Z1703&lt;&gt;"",Z1703/S1703,"")</f>
        <v>0.4</v>
      </c>
      <c r="AB1703" s="28" t="n">
        <f aca="false">IF(AND(K1703&gt;0,J1703&gt;0,V1703&gt;0,U1703&gt;0),V1703-U1703,"")</f>
        <v>1400</v>
      </c>
      <c r="AC1703" s="12" t="n">
        <f aca="false">IF(AB1703&lt;&gt;"",AB1703/U1703,"")</f>
        <v>0.666666666666667</v>
      </c>
      <c r="AD1703" s="27" t="n">
        <v>6</v>
      </c>
      <c r="AE1703" s="27" t="n">
        <v>2</v>
      </c>
      <c r="AF1703" s="27" t="n">
        <v>5</v>
      </c>
      <c r="AG1703" s="28" t="n">
        <f aca="false">AD1703+AE1703+AF1703</f>
        <v>13</v>
      </c>
      <c r="AH1703" s="12" t="n">
        <f aca="false">IF(AG1703&gt;0,AD1703/AG1703,"")</f>
        <v>0.461538461538462</v>
      </c>
      <c r="AI1703" s="27" t="n">
        <v>2</v>
      </c>
      <c r="AJ1703" s="27" t="n">
        <v>0</v>
      </c>
      <c r="AK1703" s="27" t="n">
        <v>0</v>
      </c>
      <c r="AL1703" s="22" t="str">
        <f aca="false">IF(OR(AJ1703&gt;0,AK1703&gt;0),"Sí","No")</f>
        <v>No</v>
      </c>
      <c r="AM1703" s="6" t="s">
        <v>198</v>
      </c>
      <c r="AN1703" s="6" t="s">
        <v>198</v>
      </c>
      <c r="AO1703" s="12" t="n">
        <f aca="false">IF(M1703&gt;0,K1703/M1703,"")</f>
        <v>0.375</v>
      </c>
      <c r="AP1703" s="22" t="str">
        <f aca="false">IF(M1703&gt;=Resumen!$B$5,"Alto","Bajo")</f>
        <v>Alto</v>
      </c>
      <c r="AQ1703" s="22" t="str">
        <f aca="false">IF(AO1703&gt;=Resumen!$B$28,"Alto","Bajo")</f>
        <v>Bajo</v>
      </c>
      <c r="AR1703" s="22" t="str">
        <f aca="false">AP1703&amp;" Potencial / "&amp;AQ1703&amp;" Share"</f>
        <v>Alto Potencial / Bajo Share</v>
      </c>
      <c r="AS1703" s="22" t="str">
        <f aca="false">IF(Q1703="Sí",IF(AO1703&gt;=Resumen!$B$29,"Alto","Bajo"),"")</f>
        <v>Bajo</v>
      </c>
      <c r="AT1703" s="22" t="str">
        <f aca="false">IF(AS1703&lt;&gt;"",AP1703&amp;" Potencial / "&amp;AS1703&amp;" Share","")</f>
        <v>Alto Potencial / Bajo Share</v>
      </c>
      <c r="AU1703" s="22" t="str">
        <f aca="false">IF(AH1703="","Sin dato",IF(AH1703-AO1703&gt;Resumen!$B$6,"Sobre-exhibido",IF(AO1703-AH1703&gt;Resumen!$B$6,"Sub-exhibido","En línea")))</f>
        <v>Sobre-exhibido</v>
      </c>
      <c r="AV1703" s="22" t="n">
        <f aca="false">IF(AT1703="","",IF(AT1703="Alto Potencial / Bajo Share",1,IF(AT1703="Alto Potencial / Alto Share",2,IF(AT1703="Bajo Potencial / Alto Share",3,4))))</f>
        <v>1</v>
      </c>
      <c r="AW1703" s="22" t="str">
        <f aca="false">IF(Q1703="No","Sin competencia directa",IF(AV1703=1,"1 - Foco Conquista (Alto Pot / Bajo Share)",IF(AV1703=2,"2 - Foco Defensa (Alto Pot / Alto Share)",IF(AV1703=3,"3 - Monitoreo (Bajo Pot / Alto Share)","4 - Baja Prioridad (Bajo Pot / Bajo Share)"))))</f>
        <v>1 - Foco Conquista (Alto Pot / Bajo Share)</v>
      </c>
      <c r="AX1703" s="12" t="str">
        <f aca="false">IF(OR(IFERROR(AND(W1703&lt;&gt;"",Y1703&lt;&gt;"",Y1703-W1703&gt;Resumen!$B$8),FALSE()),IFERROR(AND(X1703&lt;&gt;"",Y1703&lt;&gt;"",Y1703-X1703&gt;Resumen!$B$8),FALSE())),MAX(IF(IFERROR(AND(W1703&lt;&gt;"",Y1703&lt;&gt;"",Y1703-W1703&gt;Resumen!$B$8),FALSE()),Y1703-W1703,0),IF(IFERROR(AND(X1703&lt;&gt;"",Y1703&lt;&gt;"",Y1703-X1703&gt;Resumen!$B$8),FALSE()),Y1703-X1703,0)),"")</f>
        <v/>
      </c>
      <c r="AY1703" s="22" t="str">
        <f aca="false">IF(OR(IFERROR(AND(W1703&lt;&gt;"",Y1703&lt;&gt;"",Y1703-W1703&gt;Resumen!$B$8),FALSE()),IFERROR(AND(X1703&lt;&gt;"",Y1703&lt;&gt;"",Y1703-X1703&gt;Resumen!$B$8),FALSE())),TRIM("Lays tiene mayor markup que "&amp;IF(IFERROR(AND(W1703&lt;&gt;"",Y1703&lt;&gt;"",Y1703-W1703&gt;Resumen!$B$8),FALSE()),"Quento ","")&amp;IF(IFERROR(AND(X1703&lt;&gt;"",Y1703&lt;&gt;"",Y1703-X1703&gt;Resumen!$B$8),FALSE()),"Julicroc ","")&amp;"en este PDV"),"")</f>
        <v/>
      </c>
      <c r="AZ1703" s="22" t="str">
        <f aca="false">IF(COUNTIF('Plan Pehuamar - Lista'!$A$2:$A$167,A1703)&gt;0,"Sí","No")</f>
        <v>No</v>
      </c>
      <c r="BA1703" s="22" t="str">
        <f aca="false">IF(COUNTIF('Plan Combo 9+1'!$A$2:$A$226,A1703)&gt;0,"Sí","No")</f>
        <v>No</v>
      </c>
      <c r="BB1703" s="22" t="str">
        <f aca="false">IF(AH1703="","No",IF(BA1703="Sí",IF((AO1703-AH1703)&gt;Resumen!$B$6,"Sí","No"),IF((AO1703-AH1703)&gt;=Resumen!$B$132,"Sí","No")))</f>
        <v>No</v>
      </c>
      <c r="BC1703" s="22" t="str">
        <f aca="false">IF(AND(N1703="Sí",AL1703="Sí",AI1703=0),"Sí","No")</f>
        <v>No</v>
      </c>
      <c r="BD1703" s="22" t="str">
        <f aca="false">IF(COUNTIF('Plan 9+1 (con Pehuamar)'!$A$2:$A$227,A1703)&gt;0,"Sí","No")</f>
        <v>No</v>
      </c>
    </row>
    <row r="1704" customFormat="false" ht="15" hidden="false" customHeight="true" outlineLevel="0" collapsed="false">
      <c r="A1704" s="6" t="n">
        <v>200371</v>
      </c>
      <c r="B1704" s="6" t="n">
        <v>11</v>
      </c>
      <c r="C1704" s="6" t="n">
        <v>1105</v>
      </c>
      <c r="D1704" s="6" t="s">
        <v>398</v>
      </c>
      <c r="E1704" s="6" t="s">
        <v>1870</v>
      </c>
      <c r="F1704" s="6" t="s">
        <v>201</v>
      </c>
      <c r="G1704" s="6" t="s">
        <v>130</v>
      </c>
      <c r="H1704" s="6" t="s">
        <v>1715</v>
      </c>
      <c r="I1704" s="27" t="n">
        <v>10</v>
      </c>
      <c r="J1704" s="27" t="n">
        <v>36</v>
      </c>
      <c r="K1704" s="27" t="n">
        <v>50</v>
      </c>
      <c r="L1704" s="28" t="n">
        <f aca="false">I1704+J1704</f>
        <v>46</v>
      </c>
      <c r="M1704" s="28" t="n">
        <f aca="false">L1704+K1704</f>
        <v>96</v>
      </c>
      <c r="N1704" s="22" t="str">
        <f aca="false">IF(I1704&gt;0,"Sí","No")</f>
        <v>Sí</v>
      </c>
      <c r="O1704" s="22" t="str">
        <f aca="false">IF(J1704&gt;0,"Sí","No")</f>
        <v>Sí</v>
      </c>
      <c r="P1704" s="22" t="str">
        <f aca="false">IF(K1704&gt;0,"Sí","No")</f>
        <v>Sí</v>
      </c>
      <c r="Q1704" s="22" t="str">
        <f aca="false">IF(OR(I1704&gt;0,J1704&gt;0),"Sí","No")</f>
        <v>Sí</v>
      </c>
      <c r="R1704" s="27" t="n">
        <v>1750</v>
      </c>
      <c r="S1704" s="27" t="n">
        <v>2500</v>
      </c>
      <c r="T1704" s="27" t="n">
        <v>1085</v>
      </c>
      <c r="U1704" s="27" t="n">
        <v>2200</v>
      </c>
      <c r="V1704" s="27" t="n">
        <v>3600</v>
      </c>
      <c r="W1704" s="12" t="n">
        <f aca="false">IF(AND(I1704&gt;0,R1704&gt;0),(S1704-R1704)/R1704,"")</f>
        <v>0.428571428571429</v>
      </c>
      <c r="X1704" s="12" t="n">
        <f aca="false">IF(AND(J1704&gt;0,T1704&gt;0),(U1704-T1704)/T1704,"")</f>
        <v>1.02764976958525</v>
      </c>
      <c r="Y1704" s="12" t="n">
        <f aca="false">IF(AND(K1704&gt;0,V1704&gt;0),(V1704-Resumen!$B$7)/Resumen!$B$7,"")</f>
        <v>0.44</v>
      </c>
      <c r="Z1704" s="28" t="n">
        <f aca="false">IF(AND(K1704&gt;0,I1704&gt;0,V1704&gt;0,S1704&gt;0),V1704-S1704,"")</f>
        <v>1100</v>
      </c>
      <c r="AA1704" s="12" t="n">
        <f aca="false">IF(Z1704&lt;&gt;"",Z1704/S1704,"")</f>
        <v>0.44</v>
      </c>
      <c r="AB1704" s="28" t="n">
        <f aca="false">IF(AND(K1704&gt;0,J1704&gt;0,V1704&gt;0,U1704&gt;0),V1704-U1704,"")</f>
        <v>1400</v>
      </c>
      <c r="AC1704" s="12" t="n">
        <f aca="false">IF(AB1704&lt;&gt;"",AB1704/U1704,"")</f>
        <v>0.636363636363636</v>
      </c>
      <c r="AD1704" s="27" t="n">
        <v>8</v>
      </c>
      <c r="AE1704" s="27" t="n">
        <v>2</v>
      </c>
      <c r="AF1704" s="27" t="n">
        <v>5</v>
      </c>
      <c r="AG1704" s="28" t="n">
        <f aca="false">AD1704+AE1704+AF1704</f>
        <v>15</v>
      </c>
      <c r="AH1704" s="12" t="n">
        <f aca="false">IF(AG1704&gt;0,AD1704/AG1704,"")</f>
        <v>0.533333333333333</v>
      </c>
      <c r="AI1704" s="27" t="n">
        <v>1</v>
      </c>
      <c r="AJ1704" s="27" t="n">
        <v>0</v>
      </c>
      <c r="AK1704" s="27" t="n">
        <v>1</v>
      </c>
      <c r="AL1704" s="22" t="str">
        <f aca="false">IF(OR(AJ1704&gt;0,AK1704&gt;0),"Sí","No")</f>
        <v>Sí</v>
      </c>
      <c r="AM1704" s="6" t="s">
        <v>198</v>
      </c>
      <c r="AN1704" s="6" t="s">
        <v>198</v>
      </c>
      <c r="AO1704" s="12" t="n">
        <f aca="false">IF(M1704&gt;0,K1704/M1704,"")</f>
        <v>0.520833333333333</v>
      </c>
      <c r="AP1704" s="22" t="str">
        <f aca="false">IF(M1704&gt;=Resumen!$B$5,"Alto","Bajo")</f>
        <v>Alto</v>
      </c>
      <c r="AQ1704" s="22" t="str">
        <f aca="false">IF(AO1704&gt;=Resumen!$B$28,"Alto","Bajo")</f>
        <v>Alto</v>
      </c>
      <c r="AR1704" s="22" t="str">
        <f aca="false">AP1704&amp;" Potencial / "&amp;AQ1704&amp;" Share"</f>
        <v>Alto Potencial / Alto Share</v>
      </c>
      <c r="AS1704" s="22" t="str">
        <f aca="false">IF(Q1704="Sí",IF(AO1704&gt;=Resumen!$B$29,"Alto","Bajo"),"")</f>
        <v>Alto</v>
      </c>
      <c r="AT1704" s="22" t="str">
        <f aca="false">IF(AS1704&lt;&gt;"",AP1704&amp;" Potencial / "&amp;AS1704&amp;" Share","")</f>
        <v>Alto Potencial / Alto Share</v>
      </c>
      <c r="AU1704" s="22" t="str">
        <f aca="false">IF(AH1704="","Sin dato",IF(AH1704-AO1704&gt;Resumen!$B$6,"Sobre-exhibido",IF(AO1704-AH1704&gt;Resumen!$B$6,"Sub-exhibido","En línea")))</f>
        <v>En línea</v>
      </c>
      <c r="AV1704" s="22" t="n">
        <f aca="false">IF(AT1704="","",IF(AT1704="Alto Potencial / Bajo Share",1,IF(AT1704="Alto Potencial / Alto Share",2,IF(AT1704="Bajo Potencial / Alto Share",3,4))))</f>
        <v>2</v>
      </c>
      <c r="AW1704" s="22" t="str">
        <f aca="false">IF(Q1704="No","Sin competencia directa",IF(AV1704=1,"1 - Foco Conquista (Alto Pot / Bajo Share)",IF(AV1704=2,"2 - Foco Defensa (Alto Pot / Alto Share)",IF(AV1704=3,"3 - Monitoreo (Bajo Pot / Alto Share)","4 - Baja Prioridad (Bajo Pot / Bajo Share)"))))</f>
        <v>2 - Foco Defensa (Alto Pot / Alto Share)</v>
      </c>
      <c r="AX1704" s="12" t="str">
        <f aca="false">IF(OR(IFERROR(AND(W1704&lt;&gt;"",Y1704&lt;&gt;"",Y1704-W1704&gt;Resumen!$B$8),FALSE()),IFERROR(AND(X1704&lt;&gt;"",Y1704&lt;&gt;"",Y1704-X1704&gt;Resumen!$B$8),FALSE())),MAX(IF(IFERROR(AND(W1704&lt;&gt;"",Y1704&lt;&gt;"",Y1704-W1704&gt;Resumen!$B$8),FALSE()),Y1704-W1704,0),IF(IFERROR(AND(X1704&lt;&gt;"",Y1704&lt;&gt;"",Y1704-X1704&gt;Resumen!$B$8),FALSE()),Y1704-X1704,0)),"")</f>
        <v/>
      </c>
      <c r="AY1704" s="22" t="str">
        <f aca="false">IF(OR(IFERROR(AND(W1704&lt;&gt;"",Y1704&lt;&gt;"",Y1704-W1704&gt;Resumen!$B$8),FALSE()),IFERROR(AND(X1704&lt;&gt;"",Y1704&lt;&gt;"",Y1704-X1704&gt;Resumen!$B$8),FALSE())),TRIM("Lays tiene mayor markup que "&amp;IF(IFERROR(AND(W1704&lt;&gt;"",Y1704&lt;&gt;"",Y1704-W1704&gt;Resumen!$B$8),FALSE()),"Quento ","")&amp;IF(IFERROR(AND(X1704&lt;&gt;"",Y1704&lt;&gt;"",Y1704-X1704&gt;Resumen!$B$8),FALSE()),"Julicroc ","")&amp;"en este PDV"),"")</f>
        <v/>
      </c>
      <c r="AZ1704" s="22" t="str">
        <f aca="false">IF(COUNTIF('Plan Pehuamar - Lista'!$A$2:$A$167,A1704)&gt;0,"Sí","No")</f>
        <v>No</v>
      </c>
      <c r="BA1704" s="22" t="str">
        <f aca="false">IF(COUNTIF('Plan Combo 9+1'!$A$2:$A$226,A1704)&gt;0,"Sí","No")</f>
        <v>No</v>
      </c>
      <c r="BB1704" s="22" t="str">
        <f aca="false">IF(AH1704="","No",IF(BA1704="Sí",IF((AO1704-AH1704)&gt;Resumen!$B$6,"Sí","No"),IF((AO1704-AH1704)&gt;=Resumen!$B$132,"Sí","No")))</f>
        <v>No</v>
      </c>
      <c r="BC1704" s="22" t="str">
        <f aca="false">IF(AND(N1704="Sí",AL1704="Sí",AI1704=0),"Sí","No")</f>
        <v>No</v>
      </c>
      <c r="BD1704" s="22" t="str">
        <f aca="false">IF(COUNTIF('Plan 9+1 (con Pehuamar)'!$A$2:$A$227,A1704)&gt;0,"Sí","No")</f>
        <v>No</v>
      </c>
    </row>
    <row r="1705" customFormat="false" ht="15" hidden="false" customHeight="true" outlineLevel="0" collapsed="false">
      <c r="A1705" s="6" t="n">
        <v>200377</v>
      </c>
      <c r="B1705" s="6" t="n">
        <v>11</v>
      </c>
      <c r="C1705" s="6" t="n">
        <v>1105</v>
      </c>
      <c r="D1705" s="6" t="s">
        <v>398</v>
      </c>
      <c r="E1705" s="6" t="s">
        <v>1871</v>
      </c>
      <c r="F1705" s="6" t="s">
        <v>196</v>
      </c>
      <c r="G1705" s="6" t="s">
        <v>130</v>
      </c>
      <c r="H1705" s="6" t="s">
        <v>1715</v>
      </c>
      <c r="I1705" s="27" t="n">
        <v>10</v>
      </c>
      <c r="J1705" s="27" t="n">
        <v>10</v>
      </c>
      <c r="K1705" s="27" t="n">
        <v>12</v>
      </c>
      <c r="L1705" s="28" t="n">
        <f aca="false">I1705+J1705</f>
        <v>20</v>
      </c>
      <c r="M1705" s="28" t="n">
        <f aca="false">L1705+K1705</f>
        <v>32</v>
      </c>
      <c r="N1705" s="22" t="str">
        <f aca="false">IF(I1705&gt;0,"Sí","No")</f>
        <v>Sí</v>
      </c>
      <c r="O1705" s="22" t="str">
        <f aca="false">IF(J1705&gt;0,"Sí","No")</f>
        <v>Sí</v>
      </c>
      <c r="P1705" s="22" t="str">
        <f aca="false">IF(K1705&gt;0,"Sí","No")</f>
        <v>Sí</v>
      </c>
      <c r="Q1705" s="22" t="str">
        <f aca="false">IF(OR(I1705&gt;0,J1705&gt;0),"Sí","No")</f>
        <v>Sí</v>
      </c>
      <c r="R1705" s="27" t="n">
        <v>1750</v>
      </c>
      <c r="S1705" s="27" t="n">
        <v>2500</v>
      </c>
      <c r="T1705" s="27" t="n">
        <v>1085</v>
      </c>
      <c r="U1705" s="27" t="n">
        <v>2200</v>
      </c>
      <c r="V1705" s="27" t="n">
        <v>3500</v>
      </c>
      <c r="W1705" s="12" t="n">
        <f aca="false">IF(AND(I1705&gt;0,R1705&gt;0),(S1705-R1705)/R1705,"")</f>
        <v>0.428571428571429</v>
      </c>
      <c r="X1705" s="12" t="n">
        <f aca="false">IF(AND(J1705&gt;0,T1705&gt;0),(U1705-T1705)/T1705,"")</f>
        <v>1.02764976958525</v>
      </c>
      <c r="Y1705" s="12" t="n">
        <f aca="false">IF(AND(K1705&gt;0,V1705&gt;0),(V1705-Resumen!$B$7)/Resumen!$B$7,"")</f>
        <v>0.4</v>
      </c>
      <c r="Z1705" s="28" t="n">
        <f aca="false">IF(AND(K1705&gt;0,I1705&gt;0,V1705&gt;0,S1705&gt;0),V1705-S1705,"")</f>
        <v>1000</v>
      </c>
      <c r="AA1705" s="12" t="n">
        <f aca="false">IF(Z1705&lt;&gt;"",Z1705/S1705,"")</f>
        <v>0.4</v>
      </c>
      <c r="AB1705" s="28" t="n">
        <f aca="false">IF(AND(K1705&gt;0,J1705&gt;0,V1705&gt;0,U1705&gt;0),V1705-U1705,"")</f>
        <v>1300</v>
      </c>
      <c r="AC1705" s="12" t="n">
        <f aca="false">IF(AB1705&lt;&gt;"",AB1705/U1705,"")</f>
        <v>0.590909090909091</v>
      </c>
      <c r="AD1705" s="27" t="n">
        <v>4</v>
      </c>
      <c r="AE1705" s="27" t="n">
        <v>2</v>
      </c>
      <c r="AF1705" s="27" t="n">
        <v>3</v>
      </c>
      <c r="AG1705" s="28" t="n">
        <f aca="false">AD1705+AE1705+AF1705</f>
        <v>9</v>
      </c>
      <c r="AH1705" s="12" t="n">
        <f aca="false">IF(AG1705&gt;0,AD1705/AG1705,"")</f>
        <v>0.444444444444444</v>
      </c>
      <c r="AI1705" s="27" t="n">
        <v>0</v>
      </c>
      <c r="AJ1705" s="27" t="n">
        <v>0</v>
      </c>
      <c r="AK1705" s="27" t="n">
        <v>0</v>
      </c>
      <c r="AL1705" s="22" t="str">
        <f aca="false">IF(OR(AJ1705&gt;0,AK1705&gt;0),"Sí","No")</f>
        <v>No</v>
      </c>
      <c r="AM1705" s="6" t="s">
        <v>198</v>
      </c>
      <c r="AN1705" s="6" t="s">
        <v>198</v>
      </c>
      <c r="AO1705" s="12" t="n">
        <f aca="false">IF(M1705&gt;0,K1705/M1705,"")</f>
        <v>0.375</v>
      </c>
      <c r="AP1705" s="22" t="str">
        <f aca="false">IF(M1705&gt;=Resumen!$B$5,"Alto","Bajo")</f>
        <v>Bajo</v>
      </c>
      <c r="AQ1705" s="22" t="str">
        <f aca="false">IF(AO1705&gt;=Resumen!$B$28,"Alto","Bajo")</f>
        <v>Bajo</v>
      </c>
      <c r="AR1705" s="22" t="str">
        <f aca="false">AP1705&amp;" Potencial / "&amp;AQ1705&amp;" Share"</f>
        <v>Bajo Potencial / Bajo Share</v>
      </c>
      <c r="AS1705" s="22" t="str">
        <f aca="false">IF(Q1705="Sí",IF(AO1705&gt;=Resumen!$B$29,"Alto","Bajo"),"")</f>
        <v>Bajo</v>
      </c>
      <c r="AT1705" s="22" t="str">
        <f aca="false">IF(AS1705&lt;&gt;"",AP1705&amp;" Potencial / "&amp;AS1705&amp;" Share","")</f>
        <v>Bajo Potencial / Bajo Share</v>
      </c>
      <c r="AU1705" s="22" t="str">
        <f aca="false">IF(AH1705="","Sin dato",IF(AH1705-AO1705&gt;Resumen!$B$6,"Sobre-exhibido",IF(AO1705-AH1705&gt;Resumen!$B$6,"Sub-exhibido","En línea")))</f>
        <v>Sobre-exhibido</v>
      </c>
      <c r="AV1705" s="22" t="n">
        <f aca="false">IF(AT1705="","",IF(AT1705="Alto Potencial / Bajo Share",1,IF(AT1705="Alto Potencial / Alto Share",2,IF(AT1705="Bajo Potencial / Alto Share",3,4))))</f>
        <v>4</v>
      </c>
      <c r="AW1705" s="22" t="str">
        <f aca="false">IF(Q1705="No","Sin competencia directa",IF(AV1705=1,"1 - Foco Conquista (Alto Pot / Bajo Share)",IF(AV1705=2,"2 - Foco Defensa (Alto Pot / Alto Share)",IF(AV1705=3,"3 - Monitoreo (Bajo Pot / Alto Share)","4 - Baja Prioridad (Bajo Pot / Bajo Share)"))))</f>
        <v>4 - Baja Prioridad (Bajo Pot / Bajo Share)</v>
      </c>
      <c r="AX1705" s="12" t="str">
        <f aca="false">IF(OR(IFERROR(AND(W1705&lt;&gt;"",Y1705&lt;&gt;"",Y1705-W1705&gt;Resumen!$B$8),FALSE()),IFERROR(AND(X1705&lt;&gt;"",Y1705&lt;&gt;"",Y1705-X1705&gt;Resumen!$B$8),FALSE())),MAX(IF(IFERROR(AND(W1705&lt;&gt;"",Y1705&lt;&gt;"",Y1705-W1705&gt;Resumen!$B$8),FALSE()),Y1705-W1705,0),IF(IFERROR(AND(X1705&lt;&gt;"",Y1705&lt;&gt;"",Y1705-X1705&gt;Resumen!$B$8),FALSE()),Y1705-X1705,0)),"")</f>
        <v/>
      </c>
      <c r="AY1705" s="22" t="str">
        <f aca="false">IF(OR(IFERROR(AND(W1705&lt;&gt;"",Y1705&lt;&gt;"",Y1705-W1705&gt;Resumen!$B$8),FALSE()),IFERROR(AND(X1705&lt;&gt;"",Y1705&lt;&gt;"",Y1705-X1705&gt;Resumen!$B$8),FALSE())),TRIM("Lays tiene mayor markup que "&amp;IF(IFERROR(AND(W1705&lt;&gt;"",Y1705&lt;&gt;"",Y1705-W1705&gt;Resumen!$B$8),FALSE()),"Quento ","")&amp;IF(IFERROR(AND(X1705&lt;&gt;"",Y1705&lt;&gt;"",Y1705-X1705&gt;Resumen!$B$8),FALSE()),"Julicroc ","")&amp;"en este PDV"),"")</f>
        <v/>
      </c>
      <c r="AZ1705" s="22" t="str">
        <f aca="false">IF(COUNTIF('Plan Pehuamar - Lista'!$A$2:$A$167,A1705)&gt;0,"Sí","No")</f>
        <v>No</v>
      </c>
      <c r="BA1705" s="22" t="str">
        <f aca="false">IF(COUNTIF('Plan Combo 9+1'!$A$2:$A$226,A1705)&gt;0,"Sí","No")</f>
        <v>No</v>
      </c>
      <c r="BB1705" s="22" t="str">
        <f aca="false">IF(AH1705="","No",IF(BA1705="Sí",IF((AO1705-AH1705)&gt;Resumen!$B$6,"Sí","No"),IF((AO1705-AH1705)&gt;=Resumen!$B$132,"Sí","No")))</f>
        <v>No</v>
      </c>
      <c r="BC1705" s="22" t="str">
        <f aca="false">IF(AND(N1705="Sí",AL1705="Sí",AI1705=0),"Sí","No")</f>
        <v>No</v>
      </c>
      <c r="BD1705" s="22" t="str">
        <f aca="false">IF(COUNTIF('Plan 9+1 (con Pehuamar)'!$A$2:$A$227,A1705)&gt;0,"Sí","No")</f>
        <v>No</v>
      </c>
    </row>
    <row r="1706" customFormat="false" ht="15" hidden="false" customHeight="true" outlineLevel="0" collapsed="false">
      <c r="A1706" s="6" t="n">
        <v>200379</v>
      </c>
      <c r="B1706" s="6" t="n">
        <v>11</v>
      </c>
      <c r="C1706" s="6" t="n">
        <v>1105</v>
      </c>
      <c r="D1706" s="6" t="s">
        <v>398</v>
      </c>
      <c r="E1706" s="6" t="s">
        <v>1872</v>
      </c>
      <c r="F1706" s="6" t="s">
        <v>196</v>
      </c>
      <c r="G1706" s="6" t="s">
        <v>130</v>
      </c>
      <c r="H1706" s="6" t="s">
        <v>1715</v>
      </c>
      <c r="I1706" s="27" t="n">
        <v>0</v>
      </c>
      <c r="J1706" s="27" t="n">
        <v>0</v>
      </c>
      <c r="K1706" s="27" t="n">
        <v>8.6</v>
      </c>
      <c r="L1706" s="28" t="n">
        <f aca="false">I1706+J1706</f>
        <v>0</v>
      </c>
      <c r="M1706" s="28" t="n">
        <f aca="false">L1706+K1706</f>
        <v>8.6</v>
      </c>
      <c r="N1706" s="22" t="str">
        <f aca="false">IF(I1706&gt;0,"Sí","No")</f>
        <v>No</v>
      </c>
      <c r="O1706" s="22" t="str">
        <f aca="false">IF(J1706&gt;0,"Sí","No")</f>
        <v>No</v>
      </c>
      <c r="P1706" s="22" t="str">
        <f aca="false">IF(K1706&gt;0,"Sí","No")</f>
        <v>Sí</v>
      </c>
      <c r="Q1706" s="22" t="str">
        <f aca="false">IF(OR(I1706&gt;0,J1706&gt;0),"Sí","No")</f>
        <v>No</v>
      </c>
      <c r="R1706" s="27"/>
      <c r="S1706" s="27"/>
      <c r="T1706" s="27"/>
      <c r="U1706" s="27"/>
      <c r="V1706" s="27"/>
      <c r="W1706" s="12" t="str">
        <f aca="false">IF(AND(I1706&gt;0,R1706&gt;0),(S1706-R1706)/R1706,"")</f>
        <v/>
      </c>
      <c r="X1706" s="12" t="str">
        <f aca="false">IF(AND(J1706&gt;0,T1706&gt;0),(U1706-T1706)/T1706,"")</f>
        <v/>
      </c>
      <c r="Y1706" s="12" t="str">
        <f aca="false">IF(AND(K1706&gt;0,V1706&gt;0),(V1706-Resumen!$B$7)/Resumen!$B$7,"")</f>
        <v/>
      </c>
      <c r="Z1706" s="28" t="str">
        <f aca="false">IF(AND(K1706&gt;0,I1706&gt;0,V1706&gt;0,S1706&gt;0),V1706-S1706,"")</f>
        <v/>
      </c>
      <c r="AA1706" s="12" t="str">
        <f aca="false">IF(Z1706&lt;&gt;"",Z1706/S1706,"")</f>
        <v/>
      </c>
      <c r="AB1706" s="28" t="str">
        <f aca="false">IF(AND(K1706&gt;0,J1706&gt;0,V1706&gt;0,U1706&gt;0),V1706-U1706,"")</f>
        <v/>
      </c>
      <c r="AC1706" s="12" t="str">
        <f aca="false">IF(AB1706&lt;&gt;"",AB1706/U1706,"")</f>
        <v/>
      </c>
      <c r="AD1706" s="27" t="n">
        <v>0</v>
      </c>
      <c r="AE1706" s="27" t="n">
        <v>0</v>
      </c>
      <c r="AF1706" s="27" t="n">
        <v>0</v>
      </c>
      <c r="AG1706" s="28" t="n">
        <f aca="false">AD1706+AE1706+AF1706</f>
        <v>0</v>
      </c>
      <c r="AH1706" s="12" t="str">
        <f aca="false">IF(AG1706&gt;0,AD1706/AG1706,"")</f>
        <v/>
      </c>
      <c r="AI1706" s="27" t="n">
        <v>0</v>
      </c>
      <c r="AJ1706" s="27" t="n">
        <v>0</v>
      </c>
      <c r="AK1706" s="27" t="n">
        <v>0</v>
      </c>
      <c r="AL1706" s="22" t="str">
        <f aca="false">IF(OR(AJ1706&gt;0,AK1706&gt;0),"Sí","No")</f>
        <v>No</v>
      </c>
      <c r="AM1706" s="6"/>
      <c r="AN1706" s="6"/>
      <c r="AO1706" s="12" t="n">
        <f aca="false">IF(M1706&gt;0,K1706/M1706,"")</f>
        <v>1</v>
      </c>
      <c r="AP1706" s="22" t="str">
        <f aca="false">IF(M1706&gt;=Resumen!$B$5,"Alto","Bajo")</f>
        <v>Bajo</v>
      </c>
      <c r="AQ1706" s="22" t="str">
        <f aca="false">IF(AO1706&gt;=Resumen!$B$28,"Alto","Bajo")</f>
        <v>Alto</v>
      </c>
      <c r="AR1706" s="22" t="str">
        <f aca="false">AP1706&amp;" Potencial / "&amp;AQ1706&amp;" Share"</f>
        <v>Bajo Potencial / Alto Share</v>
      </c>
      <c r="AS1706" s="22" t="str">
        <f aca="false">IF(Q1706="Sí",IF(AO1706&gt;=Resumen!$B$29,"Alto","Bajo"),"")</f>
        <v/>
      </c>
      <c r="AT1706" s="22" t="str">
        <f aca="false">IF(AS1706&lt;&gt;"",AP1706&amp;" Potencial / "&amp;AS1706&amp;" Share","")</f>
        <v/>
      </c>
      <c r="AU1706" s="22" t="str">
        <f aca="false">IF(AH1706="","Sin dato",IF(AH1706-AO1706&gt;Resumen!$B$6,"Sobre-exhibido",IF(AO1706-AH1706&gt;Resumen!$B$6,"Sub-exhibido","En línea")))</f>
        <v>Sin dato</v>
      </c>
      <c r="AV1706" s="22" t="str">
        <f aca="false">IF(AT1706="","",IF(AT1706="Alto Potencial / Bajo Share",1,IF(AT1706="Alto Potencial / Alto Share",2,IF(AT1706="Bajo Potencial / Alto Share",3,4))))</f>
        <v/>
      </c>
      <c r="AW1706" s="22" t="str">
        <f aca="false">IF(Q1706="No","Sin competencia directa",IF(AV1706=1,"1 - Foco Conquista (Alto Pot / Bajo Share)",IF(AV1706=2,"2 - Foco Defensa (Alto Pot / Alto Share)",IF(AV1706=3,"3 - Monitoreo (Bajo Pot / Alto Share)","4 - Baja Prioridad (Bajo Pot / Bajo Share)"))))</f>
        <v>Sin competencia directa</v>
      </c>
      <c r="AX1706" s="12" t="str">
        <f aca="false">IF(OR(IFERROR(AND(W1706&lt;&gt;"",Y1706&lt;&gt;"",Y1706-W1706&gt;Resumen!$B$8),FALSE()),IFERROR(AND(X1706&lt;&gt;"",Y1706&lt;&gt;"",Y1706-X1706&gt;Resumen!$B$8),FALSE())),MAX(IF(IFERROR(AND(W1706&lt;&gt;"",Y1706&lt;&gt;"",Y1706-W1706&gt;Resumen!$B$8),FALSE()),Y1706-W1706,0),IF(IFERROR(AND(X1706&lt;&gt;"",Y1706&lt;&gt;"",Y1706-X1706&gt;Resumen!$B$8),FALSE()),Y1706-X1706,0)),"")</f>
        <v/>
      </c>
      <c r="AY1706" s="22" t="str">
        <f aca="false">IF(OR(IFERROR(AND(W1706&lt;&gt;"",Y1706&lt;&gt;"",Y1706-W1706&gt;Resumen!$B$8),FALSE()),IFERROR(AND(X1706&lt;&gt;"",Y1706&lt;&gt;"",Y1706-X1706&gt;Resumen!$B$8),FALSE())),TRIM("Lays tiene mayor markup que "&amp;IF(IFERROR(AND(W1706&lt;&gt;"",Y1706&lt;&gt;"",Y1706-W1706&gt;Resumen!$B$8),FALSE()),"Quento ","")&amp;IF(IFERROR(AND(X1706&lt;&gt;"",Y1706&lt;&gt;"",Y1706-X1706&gt;Resumen!$B$8),FALSE()),"Julicroc ","")&amp;"en este PDV"),"")</f>
        <v/>
      </c>
      <c r="AZ1706" s="22" t="str">
        <f aca="false">IF(COUNTIF('Plan Pehuamar - Lista'!$A$2:$A$167,A1706)&gt;0,"Sí","No")</f>
        <v>No</v>
      </c>
      <c r="BA1706" s="22" t="str">
        <f aca="false">IF(COUNTIF('Plan Combo 9+1'!$A$2:$A$226,A1706)&gt;0,"Sí","No")</f>
        <v>No</v>
      </c>
      <c r="BB1706" s="22" t="str">
        <f aca="false">IF(AH1706="","No",IF(BA1706="Sí",IF((AO1706-AH1706)&gt;Resumen!$B$6,"Sí","No"),IF((AO1706-AH1706)&gt;=Resumen!$B$132,"Sí","No")))</f>
        <v>No</v>
      </c>
      <c r="BC1706" s="22" t="str">
        <f aca="false">IF(AND(N1706="Sí",AL1706="Sí",AI1706=0),"Sí","No")</f>
        <v>No</v>
      </c>
      <c r="BD1706" s="22" t="str">
        <f aca="false">IF(COUNTIF('Plan 9+1 (con Pehuamar)'!$A$2:$A$227,A1706)&gt;0,"Sí","No")</f>
        <v>No</v>
      </c>
    </row>
    <row r="1707" customFormat="false" ht="15" hidden="false" customHeight="true" outlineLevel="0" collapsed="false">
      <c r="A1707" s="6" t="n">
        <v>200382</v>
      </c>
      <c r="B1707" s="6" t="n">
        <v>11</v>
      </c>
      <c r="C1707" s="6" t="n">
        <v>1105</v>
      </c>
      <c r="D1707" s="6" t="s">
        <v>398</v>
      </c>
      <c r="E1707" s="6" t="s">
        <v>1873</v>
      </c>
      <c r="F1707" s="6" t="s">
        <v>196</v>
      </c>
      <c r="G1707" s="6" t="s">
        <v>130</v>
      </c>
      <c r="H1707" s="6" t="s">
        <v>1715</v>
      </c>
      <c r="I1707" s="27" t="n">
        <v>0</v>
      </c>
      <c r="J1707" s="27" t="n">
        <v>0</v>
      </c>
      <c r="K1707" s="27" t="n">
        <v>0.9</v>
      </c>
      <c r="L1707" s="28" t="n">
        <f aca="false">I1707+J1707</f>
        <v>0</v>
      </c>
      <c r="M1707" s="28" t="n">
        <f aca="false">L1707+K1707</f>
        <v>0.9</v>
      </c>
      <c r="N1707" s="22" t="str">
        <f aca="false">IF(I1707&gt;0,"Sí","No")</f>
        <v>No</v>
      </c>
      <c r="O1707" s="22" t="str">
        <f aca="false">IF(J1707&gt;0,"Sí","No")</f>
        <v>No</v>
      </c>
      <c r="P1707" s="22" t="str">
        <f aca="false">IF(K1707&gt;0,"Sí","No")</f>
        <v>Sí</v>
      </c>
      <c r="Q1707" s="22" t="str">
        <f aca="false">IF(OR(I1707&gt;0,J1707&gt;0),"Sí","No")</f>
        <v>No</v>
      </c>
      <c r="R1707" s="27"/>
      <c r="S1707" s="27"/>
      <c r="T1707" s="27"/>
      <c r="U1707" s="27"/>
      <c r="V1707" s="27"/>
      <c r="W1707" s="12" t="str">
        <f aca="false">IF(AND(I1707&gt;0,R1707&gt;0),(S1707-R1707)/R1707,"")</f>
        <v/>
      </c>
      <c r="X1707" s="12" t="str">
        <f aca="false">IF(AND(J1707&gt;0,T1707&gt;0),(U1707-T1707)/T1707,"")</f>
        <v/>
      </c>
      <c r="Y1707" s="12" t="str">
        <f aca="false">IF(AND(K1707&gt;0,V1707&gt;0),(V1707-Resumen!$B$7)/Resumen!$B$7,"")</f>
        <v/>
      </c>
      <c r="Z1707" s="28" t="str">
        <f aca="false">IF(AND(K1707&gt;0,I1707&gt;0,V1707&gt;0,S1707&gt;0),V1707-S1707,"")</f>
        <v/>
      </c>
      <c r="AA1707" s="12" t="str">
        <f aca="false">IF(Z1707&lt;&gt;"",Z1707/S1707,"")</f>
        <v/>
      </c>
      <c r="AB1707" s="28" t="str">
        <f aca="false">IF(AND(K1707&gt;0,J1707&gt;0,V1707&gt;0,U1707&gt;0),V1707-U1707,"")</f>
        <v/>
      </c>
      <c r="AC1707" s="12" t="str">
        <f aca="false">IF(AB1707&lt;&gt;"",AB1707/U1707,"")</f>
        <v/>
      </c>
      <c r="AD1707" s="27" t="n">
        <v>0</v>
      </c>
      <c r="AE1707" s="27" t="n">
        <v>0</v>
      </c>
      <c r="AF1707" s="27" t="n">
        <v>0</v>
      </c>
      <c r="AG1707" s="28" t="n">
        <f aca="false">AD1707+AE1707+AF1707</f>
        <v>0</v>
      </c>
      <c r="AH1707" s="12" t="str">
        <f aca="false">IF(AG1707&gt;0,AD1707/AG1707,"")</f>
        <v/>
      </c>
      <c r="AI1707" s="27" t="n">
        <v>0</v>
      </c>
      <c r="AJ1707" s="27" t="n">
        <v>0</v>
      </c>
      <c r="AK1707" s="27" t="n">
        <v>0</v>
      </c>
      <c r="AL1707" s="22" t="str">
        <f aca="false">IF(OR(AJ1707&gt;0,AK1707&gt;0),"Sí","No")</f>
        <v>No</v>
      </c>
      <c r="AM1707" s="6"/>
      <c r="AN1707" s="6"/>
      <c r="AO1707" s="12" t="n">
        <f aca="false">IF(M1707&gt;0,K1707/M1707,"")</f>
        <v>1</v>
      </c>
      <c r="AP1707" s="22" t="str">
        <f aca="false">IF(M1707&gt;=Resumen!$B$5,"Alto","Bajo")</f>
        <v>Bajo</v>
      </c>
      <c r="AQ1707" s="22" t="str">
        <f aca="false">IF(AO1707&gt;=Resumen!$B$28,"Alto","Bajo")</f>
        <v>Alto</v>
      </c>
      <c r="AR1707" s="22" t="str">
        <f aca="false">AP1707&amp;" Potencial / "&amp;AQ1707&amp;" Share"</f>
        <v>Bajo Potencial / Alto Share</v>
      </c>
      <c r="AS1707" s="22" t="str">
        <f aca="false">IF(Q1707="Sí",IF(AO1707&gt;=Resumen!$B$29,"Alto","Bajo"),"")</f>
        <v/>
      </c>
      <c r="AT1707" s="22" t="str">
        <f aca="false">IF(AS1707&lt;&gt;"",AP1707&amp;" Potencial / "&amp;AS1707&amp;" Share","")</f>
        <v/>
      </c>
      <c r="AU1707" s="22" t="str">
        <f aca="false">IF(AH1707="","Sin dato",IF(AH1707-AO1707&gt;Resumen!$B$6,"Sobre-exhibido",IF(AO1707-AH1707&gt;Resumen!$B$6,"Sub-exhibido","En línea")))</f>
        <v>Sin dato</v>
      </c>
      <c r="AV1707" s="22" t="str">
        <f aca="false">IF(AT1707="","",IF(AT1707="Alto Potencial / Bajo Share",1,IF(AT1707="Alto Potencial / Alto Share",2,IF(AT1707="Bajo Potencial / Alto Share",3,4))))</f>
        <v/>
      </c>
      <c r="AW1707" s="22" t="str">
        <f aca="false">IF(Q1707="No","Sin competencia directa",IF(AV1707=1,"1 - Foco Conquista (Alto Pot / Bajo Share)",IF(AV1707=2,"2 - Foco Defensa (Alto Pot / Alto Share)",IF(AV1707=3,"3 - Monitoreo (Bajo Pot / Alto Share)","4 - Baja Prioridad (Bajo Pot / Bajo Share)"))))</f>
        <v>Sin competencia directa</v>
      </c>
      <c r="AX1707" s="12" t="str">
        <f aca="false">IF(OR(IFERROR(AND(W1707&lt;&gt;"",Y1707&lt;&gt;"",Y1707-W1707&gt;Resumen!$B$8),FALSE()),IFERROR(AND(X1707&lt;&gt;"",Y1707&lt;&gt;"",Y1707-X1707&gt;Resumen!$B$8),FALSE())),MAX(IF(IFERROR(AND(W1707&lt;&gt;"",Y1707&lt;&gt;"",Y1707-W1707&gt;Resumen!$B$8),FALSE()),Y1707-W1707,0),IF(IFERROR(AND(X1707&lt;&gt;"",Y1707&lt;&gt;"",Y1707-X1707&gt;Resumen!$B$8),FALSE()),Y1707-X1707,0)),"")</f>
        <v/>
      </c>
      <c r="AY1707" s="22" t="str">
        <f aca="false">IF(OR(IFERROR(AND(W1707&lt;&gt;"",Y1707&lt;&gt;"",Y1707-W1707&gt;Resumen!$B$8),FALSE()),IFERROR(AND(X1707&lt;&gt;"",Y1707&lt;&gt;"",Y1707-X1707&gt;Resumen!$B$8),FALSE())),TRIM("Lays tiene mayor markup que "&amp;IF(IFERROR(AND(W1707&lt;&gt;"",Y1707&lt;&gt;"",Y1707-W1707&gt;Resumen!$B$8),FALSE()),"Quento ","")&amp;IF(IFERROR(AND(X1707&lt;&gt;"",Y1707&lt;&gt;"",Y1707-X1707&gt;Resumen!$B$8),FALSE()),"Julicroc ","")&amp;"en este PDV"),"")</f>
        <v/>
      </c>
      <c r="AZ1707" s="22" t="str">
        <f aca="false">IF(COUNTIF('Plan Pehuamar - Lista'!$A$2:$A$167,A1707)&gt;0,"Sí","No")</f>
        <v>No</v>
      </c>
      <c r="BA1707" s="22" t="str">
        <f aca="false">IF(COUNTIF('Plan Combo 9+1'!$A$2:$A$226,A1707)&gt;0,"Sí","No")</f>
        <v>No</v>
      </c>
      <c r="BB1707" s="22" t="str">
        <f aca="false">IF(AH1707="","No",IF(BA1707="Sí",IF((AO1707-AH1707)&gt;Resumen!$B$6,"Sí","No"),IF((AO1707-AH1707)&gt;=Resumen!$B$132,"Sí","No")))</f>
        <v>No</v>
      </c>
      <c r="BC1707" s="22" t="str">
        <f aca="false">IF(AND(N1707="Sí",AL1707="Sí",AI1707=0),"Sí","No")</f>
        <v>No</v>
      </c>
      <c r="BD1707" s="22" t="str">
        <f aca="false">IF(COUNTIF('Plan 9+1 (con Pehuamar)'!$A$2:$A$227,A1707)&gt;0,"Sí","No")</f>
        <v>No</v>
      </c>
    </row>
    <row r="1708" customFormat="false" ht="15" hidden="false" customHeight="true" outlineLevel="0" collapsed="false">
      <c r="A1708" s="6" t="n">
        <v>200427</v>
      </c>
      <c r="B1708" s="6" t="n">
        <v>11</v>
      </c>
      <c r="C1708" s="6" t="n">
        <v>1105</v>
      </c>
      <c r="D1708" s="6" t="s">
        <v>398</v>
      </c>
      <c r="E1708" s="6" t="s">
        <v>1874</v>
      </c>
      <c r="F1708" s="6" t="s">
        <v>206</v>
      </c>
      <c r="G1708" s="6" t="s">
        <v>130</v>
      </c>
      <c r="H1708" s="6" t="s">
        <v>1715</v>
      </c>
      <c r="I1708" s="27" t="n">
        <v>0</v>
      </c>
      <c r="J1708" s="27" t="n">
        <v>0</v>
      </c>
      <c r="K1708" s="27" t="n">
        <v>1.3</v>
      </c>
      <c r="L1708" s="28" t="n">
        <f aca="false">I1708+J1708</f>
        <v>0</v>
      </c>
      <c r="M1708" s="28" t="n">
        <f aca="false">L1708+K1708</f>
        <v>1.3</v>
      </c>
      <c r="N1708" s="22" t="str">
        <f aca="false">IF(I1708&gt;0,"Sí","No")</f>
        <v>No</v>
      </c>
      <c r="O1708" s="22" t="str">
        <f aca="false">IF(J1708&gt;0,"Sí","No")</f>
        <v>No</v>
      </c>
      <c r="P1708" s="22" t="str">
        <f aca="false">IF(K1708&gt;0,"Sí","No")</f>
        <v>Sí</v>
      </c>
      <c r="Q1708" s="22" t="str">
        <f aca="false">IF(OR(I1708&gt;0,J1708&gt;0),"Sí","No")</f>
        <v>No</v>
      </c>
      <c r="R1708" s="27"/>
      <c r="S1708" s="27"/>
      <c r="T1708" s="27"/>
      <c r="U1708" s="27"/>
      <c r="V1708" s="27"/>
      <c r="W1708" s="12" t="str">
        <f aca="false">IF(AND(I1708&gt;0,R1708&gt;0),(S1708-R1708)/R1708,"")</f>
        <v/>
      </c>
      <c r="X1708" s="12" t="str">
        <f aca="false">IF(AND(J1708&gt;0,T1708&gt;0),(U1708-T1708)/T1708,"")</f>
        <v/>
      </c>
      <c r="Y1708" s="12" t="str">
        <f aca="false">IF(AND(K1708&gt;0,V1708&gt;0),(V1708-Resumen!$B$7)/Resumen!$B$7,"")</f>
        <v/>
      </c>
      <c r="Z1708" s="28" t="str">
        <f aca="false">IF(AND(K1708&gt;0,I1708&gt;0,V1708&gt;0,S1708&gt;0),V1708-S1708,"")</f>
        <v/>
      </c>
      <c r="AA1708" s="12" t="str">
        <f aca="false">IF(Z1708&lt;&gt;"",Z1708/S1708,"")</f>
        <v/>
      </c>
      <c r="AB1708" s="28" t="str">
        <f aca="false">IF(AND(K1708&gt;0,J1708&gt;0,V1708&gt;0,U1708&gt;0),V1708-U1708,"")</f>
        <v/>
      </c>
      <c r="AC1708" s="12" t="str">
        <f aca="false">IF(AB1708&lt;&gt;"",AB1708/U1708,"")</f>
        <v/>
      </c>
      <c r="AD1708" s="27" t="n">
        <v>0</v>
      </c>
      <c r="AE1708" s="27" t="n">
        <v>0</v>
      </c>
      <c r="AF1708" s="27" t="n">
        <v>0</v>
      </c>
      <c r="AG1708" s="28" t="n">
        <f aca="false">AD1708+AE1708+AF1708</f>
        <v>0</v>
      </c>
      <c r="AH1708" s="12" t="str">
        <f aca="false">IF(AG1708&gt;0,AD1708/AG1708,"")</f>
        <v/>
      </c>
      <c r="AI1708" s="27" t="n">
        <v>0</v>
      </c>
      <c r="AJ1708" s="27" t="n">
        <v>0</v>
      </c>
      <c r="AK1708" s="27" t="n">
        <v>0</v>
      </c>
      <c r="AL1708" s="22" t="str">
        <f aca="false">IF(OR(AJ1708&gt;0,AK1708&gt;0),"Sí","No")</f>
        <v>No</v>
      </c>
      <c r="AM1708" s="6"/>
      <c r="AN1708" s="6"/>
      <c r="AO1708" s="12" t="n">
        <f aca="false">IF(M1708&gt;0,K1708/M1708,"")</f>
        <v>1</v>
      </c>
      <c r="AP1708" s="22" t="str">
        <f aca="false">IF(M1708&gt;=Resumen!$B$5,"Alto","Bajo")</f>
        <v>Bajo</v>
      </c>
      <c r="AQ1708" s="22" t="str">
        <f aca="false">IF(AO1708&gt;=Resumen!$B$28,"Alto","Bajo")</f>
        <v>Alto</v>
      </c>
      <c r="AR1708" s="22" t="str">
        <f aca="false">AP1708&amp;" Potencial / "&amp;AQ1708&amp;" Share"</f>
        <v>Bajo Potencial / Alto Share</v>
      </c>
      <c r="AS1708" s="22" t="str">
        <f aca="false">IF(Q1708="Sí",IF(AO1708&gt;=Resumen!$B$29,"Alto","Bajo"),"")</f>
        <v/>
      </c>
      <c r="AT1708" s="22" t="str">
        <f aca="false">IF(AS1708&lt;&gt;"",AP1708&amp;" Potencial / "&amp;AS1708&amp;" Share","")</f>
        <v/>
      </c>
      <c r="AU1708" s="22" t="str">
        <f aca="false">IF(AH1708="","Sin dato",IF(AH1708-AO1708&gt;Resumen!$B$6,"Sobre-exhibido",IF(AO1708-AH1708&gt;Resumen!$B$6,"Sub-exhibido","En línea")))</f>
        <v>Sin dato</v>
      </c>
      <c r="AV1708" s="22" t="str">
        <f aca="false">IF(AT1708="","",IF(AT1708="Alto Potencial / Bajo Share",1,IF(AT1708="Alto Potencial / Alto Share",2,IF(AT1708="Bajo Potencial / Alto Share",3,4))))</f>
        <v/>
      </c>
      <c r="AW1708" s="22" t="str">
        <f aca="false">IF(Q1708="No","Sin competencia directa",IF(AV1708=1,"1 - Foco Conquista (Alto Pot / Bajo Share)",IF(AV1708=2,"2 - Foco Defensa (Alto Pot / Alto Share)",IF(AV1708=3,"3 - Monitoreo (Bajo Pot / Alto Share)","4 - Baja Prioridad (Bajo Pot / Bajo Share)"))))</f>
        <v>Sin competencia directa</v>
      </c>
      <c r="AX1708" s="12" t="str">
        <f aca="false">IF(OR(IFERROR(AND(W1708&lt;&gt;"",Y1708&lt;&gt;"",Y1708-W1708&gt;Resumen!$B$8),FALSE()),IFERROR(AND(X1708&lt;&gt;"",Y1708&lt;&gt;"",Y1708-X1708&gt;Resumen!$B$8),FALSE())),MAX(IF(IFERROR(AND(W1708&lt;&gt;"",Y1708&lt;&gt;"",Y1708-W1708&gt;Resumen!$B$8),FALSE()),Y1708-W1708,0),IF(IFERROR(AND(X1708&lt;&gt;"",Y1708&lt;&gt;"",Y1708-X1708&gt;Resumen!$B$8),FALSE()),Y1708-X1708,0)),"")</f>
        <v/>
      </c>
      <c r="AY1708" s="22" t="str">
        <f aca="false">IF(OR(IFERROR(AND(W1708&lt;&gt;"",Y1708&lt;&gt;"",Y1708-W1708&gt;Resumen!$B$8),FALSE()),IFERROR(AND(X1708&lt;&gt;"",Y1708&lt;&gt;"",Y1708-X1708&gt;Resumen!$B$8),FALSE())),TRIM("Lays tiene mayor markup que "&amp;IF(IFERROR(AND(W1708&lt;&gt;"",Y1708&lt;&gt;"",Y1708-W1708&gt;Resumen!$B$8),FALSE()),"Quento ","")&amp;IF(IFERROR(AND(X1708&lt;&gt;"",Y1708&lt;&gt;"",Y1708-X1708&gt;Resumen!$B$8),FALSE()),"Julicroc ","")&amp;"en este PDV"),"")</f>
        <v/>
      </c>
      <c r="AZ1708" s="22" t="str">
        <f aca="false">IF(COUNTIF('Plan Pehuamar - Lista'!$A$2:$A$167,A1708)&gt;0,"Sí","No")</f>
        <v>No</v>
      </c>
      <c r="BA1708" s="22" t="str">
        <f aca="false">IF(COUNTIF('Plan Combo 9+1'!$A$2:$A$226,A1708)&gt;0,"Sí","No")</f>
        <v>No</v>
      </c>
      <c r="BB1708" s="22" t="str">
        <f aca="false">IF(AH1708="","No",IF(BA1708="Sí",IF((AO1708-AH1708)&gt;Resumen!$B$6,"Sí","No"),IF((AO1708-AH1708)&gt;=Resumen!$B$132,"Sí","No")))</f>
        <v>No</v>
      </c>
      <c r="BC1708" s="22" t="str">
        <f aca="false">IF(AND(N1708="Sí",AL1708="Sí",AI1708=0),"Sí","No")</f>
        <v>No</v>
      </c>
      <c r="BD1708" s="22" t="str">
        <f aca="false">IF(COUNTIF('Plan 9+1 (con Pehuamar)'!$A$2:$A$227,A1708)&gt;0,"Sí","No")</f>
        <v>No</v>
      </c>
    </row>
    <row r="1709" customFormat="false" ht="15" hidden="false" customHeight="true" outlineLevel="0" collapsed="false">
      <c r="A1709" s="6" t="n">
        <v>200437</v>
      </c>
      <c r="B1709" s="6" t="n">
        <v>11</v>
      </c>
      <c r="C1709" s="6" t="n">
        <v>1105</v>
      </c>
      <c r="D1709" s="6" t="s">
        <v>398</v>
      </c>
      <c r="E1709" s="6" t="s">
        <v>1875</v>
      </c>
      <c r="F1709" s="6" t="s">
        <v>196</v>
      </c>
      <c r="G1709" s="6" t="s">
        <v>130</v>
      </c>
      <c r="H1709" s="6" t="s">
        <v>1715</v>
      </c>
      <c r="I1709" s="27" t="n">
        <v>0</v>
      </c>
      <c r="J1709" s="27" t="n">
        <v>0</v>
      </c>
      <c r="K1709" s="27" t="n">
        <v>1.5</v>
      </c>
      <c r="L1709" s="28" t="n">
        <f aca="false">I1709+J1709</f>
        <v>0</v>
      </c>
      <c r="M1709" s="28" t="n">
        <f aca="false">L1709+K1709</f>
        <v>1.5</v>
      </c>
      <c r="N1709" s="22" t="str">
        <f aca="false">IF(I1709&gt;0,"Sí","No")</f>
        <v>No</v>
      </c>
      <c r="O1709" s="22" t="str">
        <f aca="false">IF(J1709&gt;0,"Sí","No")</f>
        <v>No</v>
      </c>
      <c r="P1709" s="22" t="str">
        <f aca="false">IF(K1709&gt;0,"Sí","No")</f>
        <v>Sí</v>
      </c>
      <c r="Q1709" s="22" t="str">
        <f aca="false">IF(OR(I1709&gt;0,J1709&gt;0),"Sí","No")</f>
        <v>No</v>
      </c>
      <c r="R1709" s="27"/>
      <c r="S1709" s="27"/>
      <c r="T1709" s="27"/>
      <c r="U1709" s="27"/>
      <c r="V1709" s="27"/>
      <c r="W1709" s="12" t="str">
        <f aca="false">IF(AND(I1709&gt;0,R1709&gt;0),(S1709-R1709)/R1709,"")</f>
        <v/>
      </c>
      <c r="X1709" s="12" t="str">
        <f aca="false">IF(AND(J1709&gt;0,T1709&gt;0),(U1709-T1709)/T1709,"")</f>
        <v/>
      </c>
      <c r="Y1709" s="12" t="str">
        <f aca="false">IF(AND(K1709&gt;0,V1709&gt;0),(V1709-Resumen!$B$7)/Resumen!$B$7,"")</f>
        <v/>
      </c>
      <c r="Z1709" s="28" t="str">
        <f aca="false">IF(AND(K1709&gt;0,I1709&gt;0,V1709&gt;0,S1709&gt;0),V1709-S1709,"")</f>
        <v/>
      </c>
      <c r="AA1709" s="12" t="str">
        <f aca="false">IF(Z1709&lt;&gt;"",Z1709/S1709,"")</f>
        <v/>
      </c>
      <c r="AB1709" s="28" t="str">
        <f aca="false">IF(AND(K1709&gt;0,J1709&gt;0,V1709&gt;0,U1709&gt;0),V1709-U1709,"")</f>
        <v/>
      </c>
      <c r="AC1709" s="12" t="str">
        <f aca="false">IF(AB1709&lt;&gt;"",AB1709/U1709,"")</f>
        <v/>
      </c>
      <c r="AD1709" s="27" t="n">
        <v>0</v>
      </c>
      <c r="AE1709" s="27" t="n">
        <v>0</v>
      </c>
      <c r="AF1709" s="27" t="n">
        <v>0</v>
      </c>
      <c r="AG1709" s="28" t="n">
        <f aca="false">AD1709+AE1709+AF1709</f>
        <v>0</v>
      </c>
      <c r="AH1709" s="12" t="str">
        <f aca="false">IF(AG1709&gt;0,AD1709/AG1709,"")</f>
        <v/>
      </c>
      <c r="AI1709" s="27" t="n">
        <v>0</v>
      </c>
      <c r="AJ1709" s="27" t="n">
        <v>0</v>
      </c>
      <c r="AK1709" s="27" t="n">
        <v>0</v>
      </c>
      <c r="AL1709" s="22" t="str">
        <f aca="false">IF(OR(AJ1709&gt;0,AK1709&gt;0),"Sí","No")</f>
        <v>No</v>
      </c>
      <c r="AM1709" s="6"/>
      <c r="AN1709" s="6"/>
      <c r="AO1709" s="12" t="n">
        <f aca="false">IF(M1709&gt;0,K1709/M1709,"")</f>
        <v>1</v>
      </c>
      <c r="AP1709" s="22" t="str">
        <f aca="false">IF(M1709&gt;=Resumen!$B$5,"Alto","Bajo")</f>
        <v>Bajo</v>
      </c>
      <c r="AQ1709" s="22" t="str">
        <f aca="false">IF(AO1709&gt;=Resumen!$B$28,"Alto","Bajo")</f>
        <v>Alto</v>
      </c>
      <c r="AR1709" s="22" t="str">
        <f aca="false">AP1709&amp;" Potencial / "&amp;AQ1709&amp;" Share"</f>
        <v>Bajo Potencial / Alto Share</v>
      </c>
      <c r="AS1709" s="22" t="str">
        <f aca="false">IF(Q1709="Sí",IF(AO1709&gt;=Resumen!$B$29,"Alto","Bajo"),"")</f>
        <v/>
      </c>
      <c r="AT1709" s="22" t="str">
        <f aca="false">IF(AS1709&lt;&gt;"",AP1709&amp;" Potencial / "&amp;AS1709&amp;" Share","")</f>
        <v/>
      </c>
      <c r="AU1709" s="22" t="str">
        <f aca="false">IF(AH1709="","Sin dato",IF(AH1709-AO1709&gt;Resumen!$B$6,"Sobre-exhibido",IF(AO1709-AH1709&gt;Resumen!$B$6,"Sub-exhibido","En línea")))</f>
        <v>Sin dato</v>
      </c>
      <c r="AV1709" s="22" t="str">
        <f aca="false">IF(AT1709="","",IF(AT1709="Alto Potencial / Bajo Share",1,IF(AT1709="Alto Potencial / Alto Share",2,IF(AT1709="Bajo Potencial / Alto Share",3,4))))</f>
        <v/>
      </c>
      <c r="AW1709" s="22" t="str">
        <f aca="false">IF(Q1709="No","Sin competencia directa",IF(AV1709=1,"1 - Foco Conquista (Alto Pot / Bajo Share)",IF(AV1709=2,"2 - Foco Defensa (Alto Pot / Alto Share)",IF(AV1709=3,"3 - Monitoreo (Bajo Pot / Alto Share)","4 - Baja Prioridad (Bajo Pot / Bajo Share)"))))</f>
        <v>Sin competencia directa</v>
      </c>
      <c r="AX1709" s="12" t="str">
        <f aca="false">IF(OR(IFERROR(AND(W1709&lt;&gt;"",Y1709&lt;&gt;"",Y1709-W1709&gt;Resumen!$B$8),FALSE()),IFERROR(AND(X1709&lt;&gt;"",Y1709&lt;&gt;"",Y1709-X1709&gt;Resumen!$B$8),FALSE())),MAX(IF(IFERROR(AND(W1709&lt;&gt;"",Y1709&lt;&gt;"",Y1709-W1709&gt;Resumen!$B$8),FALSE()),Y1709-W1709,0),IF(IFERROR(AND(X1709&lt;&gt;"",Y1709&lt;&gt;"",Y1709-X1709&gt;Resumen!$B$8),FALSE()),Y1709-X1709,0)),"")</f>
        <v/>
      </c>
      <c r="AY1709" s="22" t="str">
        <f aca="false">IF(OR(IFERROR(AND(W1709&lt;&gt;"",Y1709&lt;&gt;"",Y1709-W1709&gt;Resumen!$B$8),FALSE()),IFERROR(AND(X1709&lt;&gt;"",Y1709&lt;&gt;"",Y1709-X1709&gt;Resumen!$B$8),FALSE())),TRIM("Lays tiene mayor markup que "&amp;IF(IFERROR(AND(W1709&lt;&gt;"",Y1709&lt;&gt;"",Y1709-W1709&gt;Resumen!$B$8),FALSE()),"Quento ","")&amp;IF(IFERROR(AND(X1709&lt;&gt;"",Y1709&lt;&gt;"",Y1709-X1709&gt;Resumen!$B$8),FALSE()),"Julicroc ","")&amp;"en este PDV"),"")</f>
        <v/>
      </c>
      <c r="AZ1709" s="22" t="str">
        <f aca="false">IF(COUNTIF('Plan Pehuamar - Lista'!$A$2:$A$167,A1709)&gt;0,"Sí","No")</f>
        <v>No</v>
      </c>
      <c r="BA1709" s="22" t="str">
        <f aca="false">IF(COUNTIF('Plan Combo 9+1'!$A$2:$A$226,A1709)&gt;0,"Sí","No")</f>
        <v>No</v>
      </c>
      <c r="BB1709" s="22" t="str">
        <f aca="false">IF(AH1709="","No",IF(BA1709="Sí",IF((AO1709-AH1709)&gt;Resumen!$B$6,"Sí","No"),IF((AO1709-AH1709)&gt;=Resumen!$B$132,"Sí","No")))</f>
        <v>No</v>
      </c>
      <c r="BC1709" s="22" t="str">
        <f aca="false">IF(AND(N1709="Sí",AL1709="Sí",AI1709=0),"Sí","No")</f>
        <v>No</v>
      </c>
      <c r="BD1709" s="22" t="str">
        <f aca="false">IF(COUNTIF('Plan 9+1 (con Pehuamar)'!$A$2:$A$227,A1709)&gt;0,"Sí","No")</f>
        <v>No</v>
      </c>
    </row>
    <row r="1710" customFormat="false" ht="15" hidden="false" customHeight="true" outlineLevel="0" collapsed="false">
      <c r="A1710" s="6" t="n">
        <v>200572</v>
      </c>
      <c r="B1710" s="6" t="n">
        <v>11</v>
      </c>
      <c r="C1710" s="6" t="n">
        <v>1105</v>
      </c>
      <c r="D1710" s="6" t="s">
        <v>398</v>
      </c>
      <c r="E1710" s="6" t="s">
        <v>1876</v>
      </c>
      <c r="F1710" s="6" t="s">
        <v>196</v>
      </c>
      <c r="G1710" s="6" t="s">
        <v>130</v>
      </c>
      <c r="H1710" s="6" t="s">
        <v>1715</v>
      </c>
      <c r="I1710" s="27" t="n">
        <v>0</v>
      </c>
      <c r="J1710" s="27" t="n">
        <v>0</v>
      </c>
      <c r="K1710" s="27" t="n">
        <v>0.6</v>
      </c>
      <c r="L1710" s="28" t="n">
        <f aca="false">I1710+J1710</f>
        <v>0</v>
      </c>
      <c r="M1710" s="28" t="n">
        <f aca="false">L1710+K1710</f>
        <v>0.6</v>
      </c>
      <c r="N1710" s="22" t="str">
        <f aca="false">IF(I1710&gt;0,"Sí","No")</f>
        <v>No</v>
      </c>
      <c r="O1710" s="22" t="str">
        <f aca="false">IF(J1710&gt;0,"Sí","No")</f>
        <v>No</v>
      </c>
      <c r="P1710" s="22" t="str">
        <f aca="false">IF(K1710&gt;0,"Sí","No")</f>
        <v>Sí</v>
      </c>
      <c r="Q1710" s="22" t="str">
        <f aca="false">IF(OR(I1710&gt;0,J1710&gt;0),"Sí","No")</f>
        <v>No</v>
      </c>
      <c r="R1710" s="27"/>
      <c r="S1710" s="27"/>
      <c r="T1710" s="27"/>
      <c r="U1710" s="27"/>
      <c r="V1710" s="27"/>
      <c r="W1710" s="12" t="str">
        <f aca="false">IF(AND(I1710&gt;0,R1710&gt;0),(S1710-R1710)/R1710,"")</f>
        <v/>
      </c>
      <c r="X1710" s="12" t="str">
        <f aca="false">IF(AND(J1710&gt;0,T1710&gt;0),(U1710-T1710)/T1710,"")</f>
        <v/>
      </c>
      <c r="Y1710" s="12" t="str">
        <f aca="false">IF(AND(K1710&gt;0,V1710&gt;0),(V1710-Resumen!$B$7)/Resumen!$B$7,"")</f>
        <v/>
      </c>
      <c r="Z1710" s="28" t="str">
        <f aca="false">IF(AND(K1710&gt;0,I1710&gt;0,V1710&gt;0,S1710&gt;0),V1710-S1710,"")</f>
        <v/>
      </c>
      <c r="AA1710" s="12" t="str">
        <f aca="false">IF(Z1710&lt;&gt;"",Z1710/S1710,"")</f>
        <v/>
      </c>
      <c r="AB1710" s="28" t="str">
        <f aca="false">IF(AND(K1710&gt;0,J1710&gt;0,V1710&gt;0,U1710&gt;0),V1710-U1710,"")</f>
        <v/>
      </c>
      <c r="AC1710" s="12" t="str">
        <f aca="false">IF(AB1710&lt;&gt;"",AB1710/U1710,"")</f>
        <v/>
      </c>
      <c r="AD1710" s="27" t="n">
        <v>0</v>
      </c>
      <c r="AE1710" s="27" t="n">
        <v>0</v>
      </c>
      <c r="AF1710" s="27" t="n">
        <v>0</v>
      </c>
      <c r="AG1710" s="28" t="n">
        <f aca="false">AD1710+AE1710+AF1710</f>
        <v>0</v>
      </c>
      <c r="AH1710" s="12" t="str">
        <f aca="false">IF(AG1710&gt;0,AD1710/AG1710,"")</f>
        <v/>
      </c>
      <c r="AI1710" s="27" t="n">
        <v>0</v>
      </c>
      <c r="AJ1710" s="27" t="n">
        <v>0</v>
      </c>
      <c r="AK1710" s="27" t="n">
        <v>0</v>
      </c>
      <c r="AL1710" s="22" t="str">
        <f aca="false">IF(OR(AJ1710&gt;0,AK1710&gt;0),"Sí","No")</f>
        <v>No</v>
      </c>
      <c r="AM1710" s="6"/>
      <c r="AN1710" s="6"/>
      <c r="AO1710" s="12" t="n">
        <f aca="false">IF(M1710&gt;0,K1710/M1710,"")</f>
        <v>1</v>
      </c>
      <c r="AP1710" s="22" t="str">
        <f aca="false">IF(M1710&gt;=Resumen!$B$5,"Alto","Bajo")</f>
        <v>Bajo</v>
      </c>
      <c r="AQ1710" s="22" t="str">
        <f aca="false">IF(AO1710&gt;=Resumen!$B$28,"Alto","Bajo")</f>
        <v>Alto</v>
      </c>
      <c r="AR1710" s="22" t="str">
        <f aca="false">AP1710&amp;" Potencial / "&amp;AQ1710&amp;" Share"</f>
        <v>Bajo Potencial / Alto Share</v>
      </c>
      <c r="AS1710" s="22" t="str">
        <f aca="false">IF(Q1710="Sí",IF(AO1710&gt;=Resumen!$B$29,"Alto","Bajo"),"")</f>
        <v/>
      </c>
      <c r="AT1710" s="22" t="str">
        <f aca="false">IF(AS1710&lt;&gt;"",AP1710&amp;" Potencial / "&amp;AS1710&amp;" Share","")</f>
        <v/>
      </c>
      <c r="AU1710" s="22" t="str">
        <f aca="false">IF(AH1710="","Sin dato",IF(AH1710-AO1710&gt;Resumen!$B$6,"Sobre-exhibido",IF(AO1710-AH1710&gt;Resumen!$B$6,"Sub-exhibido","En línea")))</f>
        <v>Sin dato</v>
      </c>
      <c r="AV1710" s="22" t="str">
        <f aca="false">IF(AT1710="","",IF(AT1710="Alto Potencial / Bajo Share",1,IF(AT1710="Alto Potencial / Alto Share",2,IF(AT1710="Bajo Potencial / Alto Share",3,4))))</f>
        <v/>
      </c>
      <c r="AW1710" s="22" t="str">
        <f aca="false">IF(Q1710="No","Sin competencia directa",IF(AV1710=1,"1 - Foco Conquista (Alto Pot / Bajo Share)",IF(AV1710=2,"2 - Foco Defensa (Alto Pot / Alto Share)",IF(AV1710=3,"3 - Monitoreo (Bajo Pot / Alto Share)","4 - Baja Prioridad (Bajo Pot / Bajo Share)"))))</f>
        <v>Sin competencia directa</v>
      </c>
      <c r="AX1710" s="12" t="str">
        <f aca="false">IF(OR(IFERROR(AND(W1710&lt;&gt;"",Y1710&lt;&gt;"",Y1710-W1710&gt;Resumen!$B$8),FALSE()),IFERROR(AND(X1710&lt;&gt;"",Y1710&lt;&gt;"",Y1710-X1710&gt;Resumen!$B$8),FALSE())),MAX(IF(IFERROR(AND(W1710&lt;&gt;"",Y1710&lt;&gt;"",Y1710-W1710&gt;Resumen!$B$8),FALSE()),Y1710-W1710,0),IF(IFERROR(AND(X1710&lt;&gt;"",Y1710&lt;&gt;"",Y1710-X1710&gt;Resumen!$B$8),FALSE()),Y1710-X1710,0)),"")</f>
        <v/>
      </c>
      <c r="AY1710" s="22" t="str">
        <f aca="false">IF(OR(IFERROR(AND(W1710&lt;&gt;"",Y1710&lt;&gt;"",Y1710-W1710&gt;Resumen!$B$8),FALSE()),IFERROR(AND(X1710&lt;&gt;"",Y1710&lt;&gt;"",Y1710-X1710&gt;Resumen!$B$8),FALSE())),TRIM("Lays tiene mayor markup que "&amp;IF(IFERROR(AND(W1710&lt;&gt;"",Y1710&lt;&gt;"",Y1710-W1710&gt;Resumen!$B$8),FALSE()),"Quento ","")&amp;IF(IFERROR(AND(X1710&lt;&gt;"",Y1710&lt;&gt;"",Y1710-X1710&gt;Resumen!$B$8),FALSE()),"Julicroc ","")&amp;"en este PDV"),"")</f>
        <v/>
      </c>
      <c r="AZ1710" s="22" t="str">
        <f aca="false">IF(COUNTIF('Plan Pehuamar - Lista'!$A$2:$A$167,A1710)&gt;0,"Sí","No")</f>
        <v>No</v>
      </c>
      <c r="BA1710" s="22" t="str">
        <f aca="false">IF(COUNTIF('Plan Combo 9+1'!$A$2:$A$226,A1710)&gt;0,"Sí","No")</f>
        <v>No</v>
      </c>
      <c r="BB1710" s="22" t="str">
        <f aca="false">IF(AH1710="","No",IF(BA1710="Sí",IF((AO1710-AH1710)&gt;Resumen!$B$6,"Sí","No"),IF((AO1710-AH1710)&gt;=Resumen!$B$132,"Sí","No")))</f>
        <v>No</v>
      </c>
      <c r="BC1710" s="22" t="str">
        <f aca="false">IF(AND(N1710="Sí",AL1710="Sí",AI1710=0),"Sí","No")</f>
        <v>No</v>
      </c>
      <c r="BD1710" s="22" t="str">
        <f aca="false">IF(COUNTIF('Plan 9+1 (con Pehuamar)'!$A$2:$A$227,A1710)&gt;0,"Sí","No")</f>
        <v>No</v>
      </c>
    </row>
    <row r="1711" customFormat="false" ht="15" hidden="false" customHeight="true" outlineLevel="0" collapsed="false">
      <c r="A1711" s="6" t="n">
        <v>200606</v>
      </c>
      <c r="B1711" s="6" t="n">
        <v>11</v>
      </c>
      <c r="C1711" s="6" t="n">
        <v>1105</v>
      </c>
      <c r="D1711" s="6" t="s">
        <v>398</v>
      </c>
      <c r="E1711" s="6" t="s">
        <v>1877</v>
      </c>
      <c r="F1711" s="6" t="s">
        <v>206</v>
      </c>
      <c r="G1711" s="6" t="s">
        <v>130</v>
      </c>
      <c r="H1711" s="6" t="s">
        <v>1715</v>
      </c>
      <c r="I1711" s="27" t="n">
        <v>6</v>
      </c>
      <c r="J1711" s="27" t="n">
        <v>6</v>
      </c>
      <c r="K1711" s="27" t="n">
        <v>3</v>
      </c>
      <c r="L1711" s="28" t="n">
        <f aca="false">I1711+J1711</f>
        <v>12</v>
      </c>
      <c r="M1711" s="28" t="n">
        <f aca="false">L1711+K1711</f>
        <v>15</v>
      </c>
      <c r="N1711" s="22" t="str">
        <f aca="false">IF(I1711&gt;0,"Sí","No")</f>
        <v>Sí</v>
      </c>
      <c r="O1711" s="22" t="str">
        <f aca="false">IF(J1711&gt;0,"Sí","No")</f>
        <v>Sí</v>
      </c>
      <c r="P1711" s="22" t="str">
        <f aca="false">IF(K1711&gt;0,"Sí","No")</f>
        <v>Sí</v>
      </c>
      <c r="Q1711" s="22" t="str">
        <f aca="false">IF(OR(I1711&gt;0,J1711&gt;0),"Sí","No")</f>
        <v>Sí</v>
      </c>
      <c r="R1711" s="27" t="n">
        <v>2100</v>
      </c>
      <c r="S1711" s="27" t="n">
        <v>3000</v>
      </c>
      <c r="T1711" s="27" t="n">
        <v>1085</v>
      </c>
      <c r="U1711" s="27" t="n">
        <v>2100</v>
      </c>
      <c r="V1711" s="27" t="n">
        <v>3500</v>
      </c>
      <c r="W1711" s="12" t="n">
        <f aca="false">IF(AND(I1711&gt;0,R1711&gt;0),(S1711-R1711)/R1711,"")</f>
        <v>0.428571428571429</v>
      </c>
      <c r="X1711" s="12" t="n">
        <f aca="false">IF(AND(J1711&gt;0,T1711&gt;0),(U1711-T1711)/T1711,"")</f>
        <v>0.935483870967742</v>
      </c>
      <c r="Y1711" s="12" t="n">
        <f aca="false">IF(AND(K1711&gt;0,V1711&gt;0),(V1711-Resumen!$B$7)/Resumen!$B$7,"")</f>
        <v>0.4</v>
      </c>
      <c r="Z1711" s="28" t="n">
        <f aca="false">IF(AND(K1711&gt;0,I1711&gt;0,V1711&gt;0,S1711&gt;0),V1711-S1711,"")</f>
        <v>500</v>
      </c>
      <c r="AA1711" s="12" t="n">
        <f aca="false">IF(Z1711&lt;&gt;"",Z1711/S1711,"")</f>
        <v>0.166666666666667</v>
      </c>
      <c r="AB1711" s="28" t="n">
        <f aca="false">IF(AND(K1711&gt;0,J1711&gt;0,V1711&gt;0,U1711&gt;0),V1711-U1711,"")</f>
        <v>1400</v>
      </c>
      <c r="AC1711" s="12" t="n">
        <f aca="false">IF(AB1711&lt;&gt;"",AB1711/U1711,"")</f>
        <v>0.666666666666667</v>
      </c>
      <c r="AD1711" s="27" t="n">
        <v>1</v>
      </c>
      <c r="AE1711" s="27" t="n">
        <v>6</v>
      </c>
      <c r="AF1711" s="27" t="n">
        <v>6</v>
      </c>
      <c r="AG1711" s="28" t="n">
        <f aca="false">AD1711+AE1711+AF1711</f>
        <v>13</v>
      </c>
      <c r="AH1711" s="12" t="n">
        <f aca="false">IF(AG1711&gt;0,AD1711/AG1711,"")</f>
        <v>0.0769230769230769</v>
      </c>
      <c r="AI1711" s="27" t="n">
        <v>1</v>
      </c>
      <c r="AJ1711" s="27" t="n">
        <v>1</v>
      </c>
      <c r="AK1711" s="27" t="n">
        <v>1</v>
      </c>
      <c r="AL1711" s="22" t="str">
        <f aca="false">IF(OR(AJ1711&gt;0,AK1711&gt;0),"Sí","No")</f>
        <v>Sí</v>
      </c>
      <c r="AM1711" s="6" t="s">
        <v>198</v>
      </c>
      <c r="AN1711" s="6" t="s">
        <v>198</v>
      </c>
      <c r="AO1711" s="12" t="n">
        <f aca="false">IF(M1711&gt;0,K1711/M1711,"")</f>
        <v>0.2</v>
      </c>
      <c r="AP1711" s="22" t="str">
        <f aca="false">IF(M1711&gt;=Resumen!$B$5,"Alto","Bajo")</f>
        <v>Bajo</v>
      </c>
      <c r="AQ1711" s="22" t="str">
        <f aca="false">IF(AO1711&gt;=Resumen!$B$28,"Alto","Bajo")</f>
        <v>Bajo</v>
      </c>
      <c r="AR1711" s="22" t="str">
        <f aca="false">AP1711&amp;" Potencial / "&amp;AQ1711&amp;" Share"</f>
        <v>Bajo Potencial / Bajo Share</v>
      </c>
      <c r="AS1711" s="22" t="str">
        <f aca="false">IF(Q1711="Sí",IF(AO1711&gt;=Resumen!$B$29,"Alto","Bajo"),"")</f>
        <v>Bajo</v>
      </c>
      <c r="AT1711" s="22" t="str">
        <f aca="false">IF(AS1711&lt;&gt;"",AP1711&amp;" Potencial / "&amp;AS1711&amp;" Share","")</f>
        <v>Bajo Potencial / Bajo Share</v>
      </c>
      <c r="AU1711" s="22" t="str">
        <f aca="false">IF(AH1711="","Sin dato",IF(AH1711-AO1711&gt;Resumen!$B$6,"Sobre-exhibido",IF(AO1711-AH1711&gt;Resumen!$B$6,"Sub-exhibido","En línea")))</f>
        <v>Sub-exhibido</v>
      </c>
      <c r="AV1711" s="22" t="n">
        <f aca="false">IF(AT1711="","",IF(AT1711="Alto Potencial / Bajo Share",1,IF(AT1711="Alto Potencial / Alto Share",2,IF(AT1711="Bajo Potencial / Alto Share",3,4))))</f>
        <v>4</v>
      </c>
      <c r="AW1711" s="22" t="str">
        <f aca="false">IF(Q1711="No","Sin competencia directa",IF(AV1711=1,"1 - Foco Conquista (Alto Pot / Bajo Share)",IF(AV1711=2,"2 - Foco Defensa (Alto Pot / Alto Share)",IF(AV1711=3,"3 - Monitoreo (Bajo Pot / Alto Share)","4 - Baja Prioridad (Bajo Pot / Bajo Share)"))))</f>
        <v>4 - Baja Prioridad (Bajo Pot / Bajo Share)</v>
      </c>
      <c r="AX1711" s="12" t="str">
        <f aca="false">IF(OR(IFERROR(AND(W1711&lt;&gt;"",Y1711&lt;&gt;"",Y1711-W1711&gt;Resumen!$B$8),FALSE()),IFERROR(AND(X1711&lt;&gt;"",Y1711&lt;&gt;"",Y1711-X1711&gt;Resumen!$B$8),FALSE())),MAX(IF(IFERROR(AND(W1711&lt;&gt;"",Y1711&lt;&gt;"",Y1711-W1711&gt;Resumen!$B$8),FALSE()),Y1711-W1711,0),IF(IFERROR(AND(X1711&lt;&gt;"",Y1711&lt;&gt;"",Y1711-X1711&gt;Resumen!$B$8),FALSE()),Y1711-X1711,0)),"")</f>
        <v/>
      </c>
      <c r="AY1711" s="22" t="str">
        <f aca="false">IF(OR(IFERROR(AND(W1711&lt;&gt;"",Y1711&lt;&gt;"",Y1711-W1711&gt;Resumen!$B$8),FALSE()),IFERROR(AND(X1711&lt;&gt;"",Y1711&lt;&gt;"",Y1711-X1711&gt;Resumen!$B$8),FALSE())),TRIM("Lays tiene mayor markup que "&amp;IF(IFERROR(AND(W1711&lt;&gt;"",Y1711&lt;&gt;"",Y1711-W1711&gt;Resumen!$B$8),FALSE()),"Quento ","")&amp;IF(IFERROR(AND(X1711&lt;&gt;"",Y1711&lt;&gt;"",Y1711-X1711&gt;Resumen!$B$8),FALSE()),"Julicroc ","")&amp;"en este PDV"),"")</f>
        <v/>
      </c>
      <c r="AZ1711" s="22" t="str">
        <f aca="false">IF(COUNTIF('Plan Pehuamar - Lista'!$A$2:$A$167,A1711)&gt;0,"Sí","No")</f>
        <v>No</v>
      </c>
      <c r="BA1711" s="22" t="str">
        <f aca="false">IF(COUNTIF('Plan Combo 9+1'!$A$2:$A$226,A1711)&gt;0,"Sí","No")</f>
        <v>No</v>
      </c>
      <c r="BB1711" s="22" t="str">
        <f aca="false">IF(AH1711="","No",IF(BA1711="Sí",IF((AO1711-AH1711)&gt;Resumen!$B$6,"Sí","No"),IF((AO1711-AH1711)&gt;=Resumen!$B$132,"Sí","No")))</f>
        <v>No</v>
      </c>
      <c r="BC1711" s="22" t="str">
        <f aca="false">IF(AND(N1711="Sí",AL1711="Sí",AI1711=0),"Sí","No")</f>
        <v>No</v>
      </c>
      <c r="BD1711" s="22" t="str">
        <f aca="false">IF(COUNTIF('Plan 9+1 (con Pehuamar)'!$A$2:$A$227,A1711)&gt;0,"Sí","No")</f>
        <v>No</v>
      </c>
    </row>
    <row r="1712" customFormat="false" ht="15" hidden="false" customHeight="true" outlineLevel="0" collapsed="false">
      <c r="A1712" s="6" t="n">
        <v>200618</v>
      </c>
      <c r="B1712" s="6" t="n">
        <v>11</v>
      </c>
      <c r="C1712" s="6" t="n">
        <v>1105</v>
      </c>
      <c r="D1712" s="6" t="s">
        <v>398</v>
      </c>
      <c r="E1712" s="6" t="s">
        <v>1878</v>
      </c>
      <c r="F1712" s="6" t="s">
        <v>206</v>
      </c>
      <c r="G1712" s="6" t="s">
        <v>130</v>
      </c>
      <c r="H1712" s="6" t="s">
        <v>1715</v>
      </c>
      <c r="I1712" s="27" t="n">
        <v>0</v>
      </c>
      <c r="J1712" s="27" t="n">
        <v>0</v>
      </c>
      <c r="K1712" s="27" t="n">
        <v>0.2</v>
      </c>
      <c r="L1712" s="28" t="n">
        <f aca="false">I1712+J1712</f>
        <v>0</v>
      </c>
      <c r="M1712" s="28" t="n">
        <f aca="false">L1712+K1712</f>
        <v>0.2</v>
      </c>
      <c r="N1712" s="22" t="str">
        <f aca="false">IF(I1712&gt;0,"Sí","No")</f>
        <v>No</v>
      </c>
      <c r="O1712" s="22" t="str">
        <f aca="false">IF(J1712&gt;0,"Sí","No")</f>
        <v>No</v>
      </c>
      <c r="P1712" s="22" t="str">
        <f aca="false">IF(K1712&gt;0,"Sí","No")</f>
        <v>Sí</v>
      </c>
      <c r="Q1712" s="22" t="str">
        <f aca="false">IF(OR(I1712&gt;0,J1712&gt;0),"Sí","No")</f>
        <v>No</v>
      </c>
      <c r="R1712" s="27"/>
      <c r="S1712" s="27"/>
      <c r="T1712" s="27"/>
      <c r="U1712" s="27"/>
      <c r="V1712" s="27"/>
      <c r="W1712" s="12" t="str">
        <f aca="false">IF(AND(I1712&gt;0,R1712&gt;0),(S1712-R1712)/R1712,"")</f>
        <v/>
      </c>
      <c r="X1712" s="12" t="str">
        <f aca="false">IF(AND(J1712&gt;0,T1712&gt;0),(U1712-T1712)/T1712,"")</f>
        <v/>
      </c>
      <c r="Y1712" s="12" t="str">
        <f aca="false">IF(AND(K1712&gt;0,V1712&gt;0),(V1712-Resumen!$B$7)/Resumen!$B$7,"")</f>
        <v/>
      </c>
      <c r="Z1712" s="28" t="str">
        <f aca="false">IF(AND(K1712&gt;0,I1712&gt;0,V1712&gt;0,S1712&gt;0),V1712-S1712,"")</f>
        <v/>
      </c>
      <c r="AA1712" s="12" t="str">
        <f aca="false">IF(Z1712&lt;&gt;"",Z1712/S1712,"")</f>
        <v/>
      </c>
      <c r="AB1712" s="28" t="str">
        <f aca="false">IF(AND(K1712&gt;0,J1712&gt;0,V1712&gt;0,U1712&gt;0),V1712-U1712,"")</f>
        <v/>
      </c>
      <c r="AC1712" s="12" t="str">
        <f aca="false">IF(AB1712&lt;&gt;"",AB1712/U1712,"")</f>
        <v/>
      </c>
      <c r="AD1712" s="27" t="n">
        <v>0</v>
      </c>
      <c r="AE1712" s="27" t="n">
        <v>0</v>
      </c>
      <c r="AF1712" s="27" t="n">
        <v>0</v>
      </c>
      <c r="AG1712" s="28" t="n">
        <f aca="false">AD1712+AE1712+AF1712</f>
        <v>0</v>
      </c>
      <c r="AH1712" s="12" t="str">
        <f aca="false">IF(AG1712&gt;0,AD1712/AG1712,"")</f>
        <v/>
      </c>
      <c r="AI1712" s="27" t="n">
        <v>0</v>
      </c>
      <c r="AJ1712" s="27" t="n">
        <v>0</v>
      </c>
      <c r="AK1712" s="27" t="n">
        <v>0</v>
      </c>
      <c r="AL1712" s="22" t="str">
        <f aca="false">IF(OR(AJ1712&gt;0,AK1712&gt;0),"Sí","No")</f>
        <v>No</v>
      </c>
      <c r="AM1712" s="6"/>
      <c r="AN1712" s="6"/>
      <c r="AO1712" s="12" t="n">
        <f aca="false">IF(M1712&gt;0,K1712/M1712,"")</f>
        <v>1</v>
      </c>
      <c r="AP1712" s="22" t="str">
        <f aca="false">IF(M1712&gt;=Resumen!$B$5,"Alto","Bajo")</f>
        <v>Bajo</v>
      </c>
      <c r="AQ1712" s="22" t="str">
        <f aca="false">IF(AO1712&gt;=Resumen!$B$28,"Alto","Bajo")</f>
        <v>Alto</v>
      </c>
      <c r="AR1712" s="22" t="str">
        <f aca="false">AP1712&amp;" Potencial / "&amp;AQ1712&amp;" Share"</f>
        <v>Bajo Potencial / Alto Share</v>
      </c>
      <c r="AS1712" s="22" t="str">
        <f aca="false">IF(Q1712="Sí",IF(AO1712&gt;=Resumen!$B$29,"Alto","Bajo"),"")</f>
        <v/>
      </c>
      <c r="AT1712" s="22" t="str">
        <f aca="false">IF(AS1712&lt;&gt;"",AP1712&amp;" Potencial / "&amp;AS1712&amp;" Share","")</f>
        <v/>
      </c>
      <c r="AU1712" s="22" t="str">
        <f aca="false">IF(AH1712="","Sin dato",IF(AH1712-AO1712&gt;Resumen!$B$6,"Sobre-exhibido",IF(AO1712-AH1712&gt;Resumen!$B$6,"Sub-exhibido","En línea")))</f>
        <v>Sin dato</v>
      </c>
      <c r="AV1712" s="22" t="str">
        <f aca="false">IF(AT1712="","",IF(AT1712="Alto Potencial / Bajo Share",1,IF(AT1712="Alto Potencial / Alto Share",2,IF(AT1712="Bajo Potencial / Alto Share",3,4))))</f>
        <v/>
      </c>
      <c r="AW1712" s="22" t="str">
        <f aca="false">IF(Q1712="No","Sin competencia directa",IF(AV1712=1,"1 - Foco Conquista (Alto Pot / Bajo Share)",IF(AV1712=2,"2 - Foco Defensa (Alto Pot / Alto Share)",IF(AV1712=3,"3 - Monitoreo (Bajo Pot / Alto Share)","4 - Baja Prioridad (Bajo Pot / Bajo Share)"))))</f>
        <v>Sin competencia directa</v>
      </c>
      <c r="AX1712" s="12" t="str">
        <f aca="false">IF(OR(IFERROR(AND(W1712&lt;&gt;"",Y1712&lt;&gt;"",Y1712-W1712&gt;Resumen!$B$8),FALSE()),IFERROR(AND(X1712&lt;&gt;"",Y1712&lt;&gt;"",Y1712-X1712&gt;Resumen!$B$8),FALSE())),MAX(IF(IFERROR(AND(W1712&lt;&gt;"",Y1712&lt;&gt;"",Y1712-W1712&gt;Resumen!$B$8),FALSE()),Y1712-W1712,0),IF(IFERROR(AND(X1712&lt;&gt;"",Y1712&lt;&gt;"",Y1712-X1712&gt;Resumen!$B$8),FALSE()),Y1712-X1712,0)),"")</f>
        <v/>
      </c>
      <c r="AY1712" s="22" t="str">
        <f aca="false">IF(OR(IFERROR(AND(W1712&lt;&gt;"",Y1712&lt;&gt;"",Y1712-W1712&gt;Resumen!$B$8),FALSE()),IFERROR(AND(X1712&lt;&gt;"",Y1712&lt;&gt;"",Y1712-X1712&gt;Resumen!$B$8),FALSE())),TRIM("Lays tiene mayor markup que "&amp;IF(IFERROR(AND(W1712&lt;&gt;"",Y1712&lt;&gt;"",Y1712-W1712&gt;Resumen!$B$8),FALSE()),"Quento ","")&amp;IF(IFERROR(AND(X1712&lt;&gt;"",Y1712&lt;&gt;"",Y1712-X1712&gt;Resumen!$B$8),FALSE()),"Julicroc ","")&amp;"en este PDV"),"")</f>
        <v/>
      </c>
      <c r="AZ1712" s="22" t="str">
        <f aca="false">IF(COUNTIF('Plan Pehuamar - Lista'!$A$2:$A$167,A1712)&gt;0,"Sí","No")</f>
        <v>No</v>
      </c>
      <c r="BA1712" s="22" t="str">
        <f aca="false">IF(COUNTIF('Plan Combo 9+1'!$A$2:$A$226,A1712)&gt;0,"Sí","No")</f>
        <v>No</v>
      </c>
      <c r="BB1712" s="22" t="str">
        <f aca="false">IF(AH1712="","No",IF(BA1712="Sí",IF((AO1712-AH1712)&gt;Resumen!$B$6,"Sí","No"),IF((AO1712-AH1712)&gt;=Resumen!$B$132,"Sí","No")))</f>
        <v>No</v>
      </c>
      <c r="BC1712" s="22" t="str">
        <f aca="false">IF(AND(N1712="Sí",AL1712="Sí",AI1712=0),"Sí","No")</f>
        <v>No</v>
      </c>
      <c r="BD1712" s="22" t="str">
        <f aca="false">IF(COUNTIF('Plan 9+1 (con Pehuamar)'!$A$2:$A$227,A1712)&gt;0,"Sí","No")</f>
        <v>No</v>
      </c>
    </row>
    <row r="1713" customFormat="false" ht="15" hidden="false" customHeight="true" outlineLevel="0" collapsed="false">
      <c r="A1713" s="6" t="n">
        <v>200621</v>
      </c>
      <c r="B1713" s="6" t="n">
        <v>11</v>
      </c>
      <c r="C1713" s="6" t="n">
        <v>1105</v>
      </c>
      <c r="D1713" s="6" t="s">
        <v>398</v>
      </c>
      <c r="E1713" s="6" t="s">
        <v>1879</v>
      </c>
      <c r="F1713" s="6" t="s">
        <v>201</v>
      </c>
      <c r="G1713" s="6" t="s">
        <v>130</v>
      </c>
      <c r="H1713" s="6" t="s">
        <v>1715</v>
      </c>
      <c r="I1713" s="27" t="n">
        <v>10</v>
      </c>
      <c r="J1713" s="27" t="n">
        <v>6</v>
      </c>
      <c r="K1713" s="27" t="n">
        <v>12</v>
      </c>
      <c r="L1713" s="28" t="n">
        <f aca="false">I1713+J1713</f>
        <v>16</v>
      </c>
      <c r="M1713" s="28" t="n">
        <f aca="false">L1713+K1713</f>
        <v>28</v>
      </c>
      <c r="N1713" s="22" t="str">
        <f aca="false">IF(I1713&gt;0,"Sí","No")</f>
        <v>Sí</v>
      </c>
      <c r="O1713" s="22" t="str">
        <f aca="false">IF(J1713&gt;0,"Sí","No")</f>
        <v>Sí</v>
      </c>
      <c r="P1713" s="22" t="str">
        <f aca="false">IF(K1713&gt;0,"Sí","No")</f>
        <v>Sí</v>
      </c>
      <c r="Q1713" s="22" t="str">
        <f aca="false">IF(OR(I1713&gt;0,J1713&gt;0),"Sí","No")</f>
        <v>Sí</v>
      </c>
      <c r="R1713" s="27" t="n">
        <v>1750</v>
      </c>
      <c r="S1713" s="27" t="n">
        <v>2500</v>
      </c>
      <c r="T1713" s="27" t="n">
        <v>1085</v>
      </c>
      <c r="U1713" s="27" t="n">
        <v>2100</v>
      </c>
      <c r="V1713" s="27" t="n">
        <v>3500</v>
      </c>
      <c r="W1713" s="12" t="n">
        <f aca="false">IF(AND(I1713&gt;0,R1713&gt;0),(S1713-R1713)/R1713,"")</f>
        <v>0.428571428571429</v>
      </c>
      <c r="X1713" s="12" t="n">
        <f aca="false">IF(AND(J1713&gt;0,T1713&gt;0),(U1713-T1713)/T1713,"")</f>
        <v>0.935483870967742</v>
      </c>
      <c r="Y1713" s="12" t="n">
        <f aca="false">IF(AND(K1713&gt;0,V1713&gt;0),(V1713-Resumen!$B$7)/Resumen!$B$7,"")</f>
        <v>0.4</v>
      </c>
      <c r="Z1713" s="28" t="n">
        <f aca="false">IF(AND(K1713&gt;0,I1713&gt;0,V1713&gt;0,S1713&gt;0),V1713-S1713,"")</f>
        <v>1000</v>
      </c>
      <c r="AA1713" s="12" t="n">
        <f aca="false">IF(Z1713&lt;&gt;"",Z1713/S1713,"")</f>
        <v>0.4</v>
      </c>
      <c r="AB1713" s="28" t="n">
        <f aca="false">IF(AND(K1713&gt;0,J1713&gt;0,V1713&gt;0,U1713&gt;0),V1713-U1713,"")</f>
        <v>1400</v>
      </c>
      <c r="AC1713" s="12" t="n">
        <f aca="false">IF(AB1713&lt;&gt;"",AB1713/U1713,"")</f>
        <v>0.666666666666667</v>
      </c>
      <c r="AD1713" s="27" t="n">
        <v>4</v>
      </c>
      <c r="AE1713" s="27" t="n">
        <v>2</v>
      </c>
      <c r="AF1713" s="27" t="n">
        <v>4</v>
      </c>
      <c r="AG1713" s="28" t="n">
        <f aca="false">AD1713+AE1713+AF1713</f>
        <v>10</v>
      </c>
      <c r="AH1713" s="12" t="n">
        <f aca="false">IF(AG1713&gt;0,AD1713/AG1713,"")</f>
        <v>0.4</v>
      </c>
      <c r="AI1713" s="27" t="n">
        <v>1</v>
      </c>
      <c r="AJ1713" s="27" t="n">
        <v>0</v>
      </c>
      <c r="AK1713" s="27" t="n">
        <v>0</v>
      </c>
      <c r="AL1713" s="22" t="str">
        <f aca="false">IF(OR(AJ1713&gt;0,AK1713&gt;0),"Sí","No")</f>
        <v>No</v>
      </c>
      <c r="AM1713" s="6" t="s">
        <v>198</v>
      </c>
      <c r="AN1713" s="6" t="s">
        <v>198</v>
      </c>
      <c r="AO1713" s="12" t="n">
        <f aca="false">IF(M1713&gt;0,K1713/M1713,"")</f>
        <v>0.428571428571429</v>
      </c>
      <c r="AP1713" s="22" t="str">
        <f aca="false">IF(M1713&gt;=Resumen!$B$5,"Alto","Bajo")</f>
        <v>Bajo</v>
      </c>
      <c r="AQ1713" s="22" t="str">
        <f aca="false">IF(AO1713&gt;=Resumen!$B$28,"Alto","Bajo")</f>
        <v>Alto</v>
      </c>
      <c r="AR1713" s="22" t="str">
        <f aca="false">AP1713&amp;" Potencial / "&amp;AQ1713&amp;" Share"</f>
        <v>Bajo Potencial / Alto Share</v>
      </c>
      <c r="AS1713" s="22" t="str">
        <f aca="false">IF(Q1713="Sí",IF(AO1713&gt;=Resumen!$B$29,"Alto","Bajo"),"")</f>
        <v>Bajo</v>
      </c>
      <c r="AT1713" s="22" t="str">
        <f aca="false">IF(AS1713&lt;&gt;"",AP1713&amp;" Potencial / "&amp;AS1713&amp;" Share","")</f>
        <v>Bajo Potencial / Bajo Share</v>
      </c>
      <c r="AU1713" s="22" t="str">
        <f aca="false">IF(AH1713="","Sin dato",IF(AH1713-AO1713&gt;Resumen!$B$6,"Sobre-exhibido",IF(AO1713-AH1713&gt;Resumen!$B$6,"Sub-exhibido","En línea")))</f>
        <v>En línea</v>
      </c>
      <c r="AV1713" s="22" t="n">
        <f aca="false">IF(AT1713="","",IF(AT1713="Alto Potencial / Bajo Share",1,IF(AT1713="Alto Potencial / Alto Share",2,IF(AT1713="Bajo Potencial / Alto Share",3,4))))</f>
        <v>4</v>
      </c>
      <c r="AW1713" s="22" t="str">
        <f aca="false">IF(Q1713="No","Sin competencia directa",IF(AV1713=1,"1 - Foco Conquista (Alto Pot / Bajo Share)",IF(AV1713=2,"2 - Foco Defensa (Alto Pot / Alto Share)",IF(AV1713=3,"3 - Monitoreo (Bajo Pot / Alto Share)","4 - Baja Prioridad (Bajo Pot / Bajo Share)"))))</f>
        <v>4 - Baja Prioridad (Bajo Pot / Bajo Share)</v>
      </c>
      <c r="AX1713" s="12" t="str">
        <f aca="false">IF(OR(IFERROR(AND(W1713&lt;&gt;"",Y1713&lt;&gt;"",Y1713-W1713&gt;Resumen!$B$8),FALSE()),IFERROR(AND(X1713&lt;&gt;"",Y1713&lt;&gt;"",Y1713-X1713&gt;Resumen!$B$8),FALSE())),MAX(IF(IFERROR(AND(W1713&lt;&gt;"",Y1713&lt;&gt;"",Y1713-W1713&gt;Resumen!$B$8),FALSE()),Y1713-W1713,0),IF(IFERROR(AND(X1713&lt;&gt;"",Y1713&lt;&gt;"",Y1713-X1713&gt;Resumen!$B$8),FALSE()),Y1713-X1713,0)),"")</f>
        <v/>
      </c>
      <c r="AY1713" s="22" t="str">
        <f aca="false">IF(OR(IFERROR(AND(W1713&lt;&gt;"",Y1713&lt;&gt;"",Y1713-W1713&gt;Resumen!$B$8),FALSE()),IFERROR(AND(X1713&lt;&gt;"",Y1713&lt;&gt;"",Y1713-X1713&gt;Resumen!$B$8),FALSE())),TRIM("Lays tiene mayor markup que "&amp;IF(IFERROR(AND(W1713&lt;&gt;"",Y1713&lt;&gt;"",Y1713-W1713&gt;Resumen!$B$8),FALSE()),"Quento ","")&amp;IF(IFERROR(AND(X1713&lt;&gt;"",Y1713&lt;&gt;"",Y1713-X1713&gt;Resumen!$B$8),FALSE()),"Julicroc ","")&amp;"en este PDV"),"")</f>
        <v/>
      </c>
      <c r="AZ1713" s="22" t="str">
        <f aca="false">IF(COUNTIF('Plan Pehuamar - Lista'!$A$2:$A$167,A1713)&gt;0,"Sí","No")</f>
        <v>No</v>
      </c>
      <c r="BA1713" s="22" t="str">
        <f aca="false">IF(COUNTIF('Plan Combo 9+1'!$A$2:$A$226,A1713)&gt;0,"Sí","No")</f>
        <v>No</v>
      </c>
      <c r="BB1713" s="22" t="str">
        <f aca="false">IF(AH1713="","No",IF(BA1713="Sí",IF((AO1713-AH1713)&gt;Resumen!$B$6,"Sí","No"),IF((AO1713-AH1713)&gt;=Resumen!$B$132,"Sí","No")))</f>
        <v>No</v>
      </c>
      <c r="BC1713" s="22" t="str">
        <f aca="false">IF(AND(N1713="Sí",AL1713="Sí",AI1713=0),"Sí","No")</f>
        <v>No</v>
      </c>
      <c r="BD1713" s="22" t="str">
        <f aca="false">IF(COUNTIF('Plan 9+1 (con Pehuamar)'!$A$2:$A$227,A1713)&gt;0,"Sí","No")</f>
        <v>No</v>
      </c>
    </row>
    <row r="1714" customFormat="false" ht="15" hidden="false" customHeight="true" outlineLevel="0" collapsed="false">
      <c r="A1714" s="6" t="n">
        <v>200721</v>
      </c>
      <c r="B1714" s="6" t="n">
        <v>11</v>
      </c>
      <c r="C1714" s="6" t="n">
        <v>1105</v>
      </c>
      <c r="D1714" s="6" t="s">
        <v>398</v>
      </c>
      <c r="E1714" s="6" t="s">
        <v>1880</v>
      </c>
      <c r="F1714" s="6" t="s">
        <v>201</v>
      </c>
      <c r="G1714" s="6" t="s">
        <v>130</v>
      </c>
      <c r="H1714" s="6" t="s">
        <v>1715</v>
      </c>
      <c r="I1714" s="27" t="n">
        <v>0</v>
      </c>
      <c r="J1714" s="27" t="n">
        <v>0</v>
      </c>
      <c r="K1714" s="27" t="n">
        <v>1.6</v>
      </c>
      <c r="L1714" s="28" t="n">
        <f aca="false">I1714+J1714</f>
        <v>0</v>
      </c>
      <c r="M1714" s="28" t="n">
        <f aca="false">L1714+K1714</f>
        <v>1.6</v>
      </c>
      <c r="N1714" s="22" t="str">
        <f aca="false">IF(I1714&gt;0,"Sí","No")</f>
        <v>No</v>
      </c>
      <c r="O1714" s="22" t="str">
        <f aca="false">IF(J1714&gt;0,"Sí","No")</f>
        <v>No</v>
      </c>
      <c r="P1714" s="22" t="str">
        <f aca="false">IF(K1714&gt;0,"Sí","No")</f>
        <v>Sí</v>
      </c>
      <c r="Q1714" s="22" t="str">
        <f aca="false">IF(OR(I1714&gt;0,J1714&gt;0),"Sí","No")</f>
        <v>No</v>
      </c>
      <c r="R1714" s="27"/>
      <c r="S1714" s="27"/>
      <c r="T1714" s="27"/>
      <c r="U1714" s="27"/>
      <c r="V1714" s="27"/>
      <c r="W1714" s="12" t="str">
        <f aca="false">IF(AND(I1714&gt;0,R1714&gt;0),(S1714-R1714)/R1714,"")</f>
        <v/>
      </c>
      <c r="X1714" s="12" t="str">
        <f aca="false">IF(AND(J1714&gt;0,T1714&gt;0),(U1714-T1714)/T1714,"")</f>
        <v/>
      </c>
      <c r="Y1714" s="12" t="str">
        <f aca="false">IF(AND(K1714&gt;0,V1714&gt;0),(V1714-Resumen!$B$7)/Resumen!$B$7,"")</f>
        <v/>
      </c>
      <c r="Z1714" s="28" t="str">
        <f aca="false">IF(AND(K1714&gt;0,I1714&gt;0,V1714&gt;0,S1714&gt;0),V1714-S1714,"")</f>
        <v/>
      </c>
      <c r="AA1714" s="12" t="str">
        <f aca="false">IF(Z1714&lt;&gt;"",Z1714/S1714,"")</f>
        <v/>
      </c>
      <c r="AB1714" s="28" t="str">
        <f aca="false">IF(AND(K1714&gt;0,J1714&gt;0,V1714&gt;0,U1714&gt;0),V1714-U1714,"")</f>
        <v/>
      </c>
      <c r="AC1714" s="12" t="str">
        <f aca="false">IF(AB1714&lt;&gt;"",AB1714/U1714,"")</f>
        <v/>
      </c>
      <c r="AD1714" s="27" t="n">
        <v>0</v>
      </c>
      <c r="AE1714" s="27" t="n">
        <v>0</v>
      </c>
      <c r="AF1714" s="27" t="n">
        <v>0</v>
      </c>
      <c r="AG1714" s="28" t="n">
        <f aca="false">AD1714+AE1714+AF1714</f>
        <v>0</v>
      </c>
      <c r="AH1714" s="12" t="str">
        <f aca="false">IF(AG1714&gt;0,AD1714/AG1714,"")</f>
        <v/>
      </c>
      <c r="AI1714" s="27" t="n">
        <v>0</v>
      </c>
      <c r="AJ1714" s="27" t="n">
        <v>0</v>
      </c>
      <c r="AK1714" s="27" t="n">
        <v>0</v>
      </c>
      <c r="AL1714" s="22" t="str">
        <f aca="false">IF(OR(AJ1714&gt;0,AK1714&gt;0),"Sí","No")</f>
        <v>No</v>
      </c>
      <c r="AM1714" s="6"/>
      <c r="AN1714" s="6"/>
      <c r="AO1714" s="12" t="n">
        <f aca="false">IF(M1714&gt;0,K1714/M1714,"")</f>
        <v>1</v>
      </c>
      <c r="AP1714" s="22" t="str">
        <f aca="false">IF(M1714&gt;=Resumen!$B$5,"Alto","Bajo")</f>
        <v>Bajo</v>
      </c>
      <c r="AQ1714" s="22" t="str">
        <f aca="false">IF(AO1714&gt;=Resumen!$B$28,"Alto","Bajo")</f>
        <v>Alto</v>
      </c>
      <c r="AR1714" s="22" t="str">
        <f aca="false">AP1714&amp;" Potencial / "&amp;AQ1714&amp;" Share"</f>
        <v>Bajo Potencial / Alto Share</v>
      </c>
      <c r="AS1714" s="22" t="str">
        <f aca="false">IF(Q1714="Sí",IF(AO1714&gt;=Resumen!$B$29,"Alto","Bajo"),"")</f>
        <v/>
      </c>
      <c r="AT1714" s="22" t="str">
        <f aca="false">IF(AS1714&lt;&gt;"",AP1714&amp;" Potencial / "&amp;AS1714&amp;" Share","")</f>
        <v/>
      </c>
      <c r="AU1714" s="22" t="str">
        <f aca="false">IF(AH1714="","Sin dato",IF(AH1714-AO1714&gt;Resumen!$B$6,"Sobre-exhibido",IF(AO1714-AH1714&gt;Resumen!$B$6,"Sub-exhibido","En línea")))</f>
        <v>Sin dato</v>
      </c>
      <c r="AV1714" s="22" t="str">
        <f aca="false">IF(AT1714="","",IF(AT1714="Alto Potencial / Bajo Share",1,IF(AT1714="Alto Potencial / Alto Share",2,IF(AT1714="Bajo Potencial / Alto Share",3,4))))</f>
        <v/>
      </c>
      <c r="AW1714" s="22" t="str">
        <f aca="false">IF(Q1714="No","Sin competencia directa",IF(AV1714=1,"1 - Foco Conquista (Alto Pot / Bajo Share)",IF(AV1714=2,"2 - Foco Defensa (Alto Pot / Alto Share)",IF(AV1714=3,"3 - Monitoreo (Bajo Pot / Alto Share)","4 - Baja Prioridad (Bajo Pot / Bajo Share)"))))</f>
        <v>Sin competencia directa</v>
      </c>
      <c r="AX1714" s="12" t="str">
        <f aca="false">IF(OR(IFERROR(AND(W1714&lt;&gt;"",Y1714&lt;&gt;"",Y1714-W1714&gt;Resumen!$B$8),FALSE()),IFERROR(AND(X1714&lt;&gt;"",Y1714&lt;&gt;"",Y1714-X1714&gt;Resumen!$B$8),FALSE())),MAX(IF(IFERROR(AND(W1714&lt;&gt;"",Y1714&lt;&gt;"",Y1714-W1714&gt;Resumen!$B$8),FALSE()),Y1714-W1714,0),IF(IFERROR(AND(X1714&lt;&gt;"",Y1714&lt;&gt;"",Y1714-X1714&gt;Resumen!$B$8),FALSE()),Y1714-X1714,0)),"")</f>
        <v/>
      </c>
      <c r="AY1714" s="22" t="str">
        <f aca="false">IF(OR(IFERROR(AND(W1714&lt;&gt;"",Y1714&lt;&gt;"",Y1714-W1714&gt;Resumen!$B$8),FALSE()),IFERROR(AND(X1714&lt;&gt;"",Y1714&lt;&gt;"",Y1714-X1714&gt;Resumen!$B$8),FALSE())),TRIM("Lays tiene mayor markup que "&amp;IF(IFERROR(AND(W1714&lt;&gt;"",Y1714&lt;&gt;"",Y1714-W1714&gt;Resumen!$B$8),FALSE()),"Quento ","")&amp;IF(IFERROR(AND(X1714&lt;&gt;"",Y1714&lt;&gt;"",Y1714-X1714&gt;Resumen!$B$8),FALSE()),"Julicroc ","")&amp;"en este PDV"),"")</f>
        <v/>
      </c>
      <c r="AZ1714" s="22" t="str">
        <f aca="false">IF(COUNTIF('Plan Pehuamar - Lista'!$A$2:$A$167,A1714)&gt;0,"Sí","No")</f>
        <v>No</v>
      </c>
      <c r="BA1714" s="22" t="str">
        <f aca="false">IF(COUNTIF('Plan Combo 9+1'!$A$2:$A$226,A1714)&gt;0,"Sí","No")</f>
        <v>No</v>
      </c>
      <c r="BB1714" s="22" t="str">
        <f aca="false">IF(AH1714="","No",IF(BA1714="Sí",IF((AO1714-AH1714)&gt;Resumen!$B$6,"Sí","No"),IF((AO1714-AH1714)&gt;=Resumen!$B$132,"Sí","No")))</f>
        <v>No</v>
      </c>
      <c r="BC1714" s="22" t="str">
        <f aca="false">IF(AND(N1714="Sí",AL1714="Sí",AI1714=0),"Sí","No")</f>
        <v>No</v>
      </c>
      <c r="BD1714" s="22" t="str">
        <f aca="false">IF(COUNTIF('Plan 9+1 (con Pehuamar)'!$A$2:$A$227,A1714)&gt;0,"Sí","No")</f>
        <v>No</v>
      </c>
    </row>
    <row r="1715" customFormat="false" ht="15" hidden="false" customHeight="true" outlineLevel="0" collapsed="false">
      <c r="A1715" s="6" t="n">
        <v>201529</v>
      </c>
      <c r="B1715" s="6" t="n">
        <v>11</v>
      </c>
      <c r="C1715" s="6" t="n">
        <v>1105</v>
      </c>
      <c r="D1715" s="6" t="s">
        <v>398</v>
      </c>
      <c r="E1715" s="6" t="s">
        <v>1881</v>
      </c>
      <c r="F1715" s="6" t="s">
        <v>196</v>
      </c>
      <c r="G1715" s="6" t="s">
        <v>130</v>
      </c>
      <c r="H1715" s="6" t="s">
        <v>1715</v>
      </c>
      <c r="I1715" s="27" t="n">
        <v>0</v>
      </c>
      <c r="J1715" s="27" t="n">
        <v>0</v>
      </c>
      <c r="K1715" s="27" t="n">
        <v>2.3</v>
      </c>
      <c r="L1715" s="28" t="n">
        <f aca="false">I1715+J1715</f>
        <v>0</v>
      </c>
      <c r="M1715" s="28" t="n">
        <f aca="false">L1715+K1715</f>
        <v>2.3</v>
      </c>
      <c r="N1715" s="22" t="str">
        <f aca="false">IF(I1715&gt;0,"Sí","No")</f>
        <v>No</v>
      </c>
      <c r="O1715" s="22" t="str">
        <f aca="false">IF(J1715&gt;0,"Sí","No")</f>
        <v>No</v>
      </c>
      <c r="P1715" s="22" t="str">
        <f aca="false">IF(K1715&gt;0,"Sí","No")</f>
        <v>Sí</v>
      </c>
      <c r="Q1715" s="22" t="str">
        <f aca="false">IF(OR(I1715&gt;0,J1715&gt;0),"Sí","No")</f>
        <v>No</v>
      </c>
      <c r="R1715" s="27"/>
      <c r="S1715" s="27"/>
      <c r="T1715" s="27"/>
      <c r="U1715" s="27"/>
      <c r="V1715" s="27"/>
      <c r="W1715" s="12" t="str">
        <f aca="false">IF(AND(I1715&gt;0,R1715&gt;0),(S1715-R1715)/R1715,"")</f>
        <v/>
      </c>
      <c r="X1715" s="12" t="str">
        <f aca="false">IF(AND(J1715&gt;0,T1715&gt;0),(U1715-T1715)/T1715,"")</f>
        <v/>
      </c>
      <c r="Y1715" s="12" t="str">
        <f aca="false">IF(AND(K1715&gt;0,V1715&gt;0),(V1715-Resumen!$B$7)/Resumen!$B$7,"")</f>
        <v/>
      </c>
      <c r="Z1715" s="28" t="str">
        <f aca="false">IF(AND(K1715&gt;0,I1715&gt;0,V1715&gt;0,S1715&gt;0),V1715-S1715,"")</f>
        <v/>
      </c>
      <c r="AA1715" s="12" t="str">
        <f aca="false">IF(Z1715&lt;&gt;"",Z1715/S1715,"")</f>
        <v/>
      </c>
      <c r="AB1715" s="28" t="str">
        <f aca="false">IF(AND(K1715&gt;0,J1715&gt;0,V1715&gt;0,U1715&gt;0),V1715-U1715,"")</f>
        <v/>
      </c>
      <c r="AC1715" s="12" t="str">
        <f aca="false">IF(AB1715&lt;&gt;"",AB1715/U1715,"")</f>
        <v/>
      </c>
      <c r="AD1715" s="27" t="n">
        <v>0</v>
      </c>
      <c r="AE1715" s="27" t="n">
        <v>0</v>
      </c>
      <c r="AF1715" s="27" t="n">
        <v>0</v>
      </c>
      <c r="AG1715" s="28" t="n">
        <f aca="false">AD1715+AE1715+AF1715</f>
        <v>0</v>
      </c>
      <c r="AH1715" s="12" t="str">
        <f aca="false">IF(AG1715&gt;0,AD1715/AG1715,"")</f>
        <v/>
      </c>
      <c r="AI1715" s="27" t="n">
        <v>0</v>
      </c>
      <c r="AJ1715" s="27" t="n">
        <v>0</v>
      </c>
      <c r="AK1715" s="27" t="n">
        <v>0</v>
      </c>
      <c r="AL1715" s="22" t="str">
        <f aca="false">IF(OR(AJ1715&gt;0,AK1715&gt;0),"Sí","No")</f>
        <v>No</v>
      </c>
      <c r="AM1715" s="6"/>
      <c r="AN1715" s="6"/>
      <c r="AO1715" s="12" t="n">
        <f aca="false">IF(M1715&gt;0,K1715/M1715,"")</f>
        <v>1</v>
      </c>
      <c r="AP1715" s="22" t="str">
        <f aca="false">IF(M1715&gt;=Resumen!$B$5,"Alto","Bajo")</f>
        <v>Bajo</v>
      </c>
      <c r="AQ1715" s="22" t="str">
        <f aca="false">IF(AO1715&gt;=Resumen!$B$28,"Alto","Bajo")</f>
        <v>Alto</v>
      </c>
      <c r="AR1715" s="22" t="str">
        <f aca="false">AP1715&amp;" Potencial / "&amp;AQ1715&amp;" Share"</f>
        <v>Bajo Potencial / Alto Share</v>
      </c>
      <c r="AS1715" s="22" t="str">
        <f aca="false">IF(Q1715="Sí",IF(AO1715&gt;=Resumen!$B$29,"Alto","Bajo"),"")</f>
        <v/>
      </c>
      <c r="AT1715" s="22" t="str">
        <f aca="false">IF(AS1715&lt;&gt;"",AP1715&amp;" Potencial / "&amp;AS1715&amp;" Share","")</f>
        <v/>
      </c>
      <c r="AU1715" s="22" t="str">
        <f aca="false">IF(AH1715="","Sin dato",IF(AH1715-AO1715&gt;Resumen!$B$6,"Sobre-exhibido",IF(AO1715-AH1715&gt;Resumen!$B$6,"Sub-exhibido","En línea")))</f>
        <v>Sin dato</v>
      </c>
      <c r="AV1715" s="22" t="str">
        <f aca="false">IF(AT1715="","",IF(AT1715="Alto Potencial / Bajo Share",1,IF(AT1715="Alto Potencial / Alto Share",2,IF(AT1715="Bajo Potencial / Alto Share",3,4))))</f>
        <v/>
      </c>
      <c r="AW1715" s="22" t="str">
        <f aca="false">IF(Q1715="No","Sin competencia directa",IF(AV1715=1,"1 - Foco Conquista (Alto Pot / Bajo Share)",IF(AV1715=2,"2 - Foco Defensa (Alto Pot / Alto Share)",IF(AV1715=3,"3 - Monitoreo (Bajo Pot / Alto Share)","4 - Baja Prioridad (Bajo Pot / Bajo Share)"))))</f>
        <v>Sin competencia directa</v>
      </c>
      <c r="AX1715" s="12" t="str">
        <f aca="false">IF(OR(IFERROR(AND(W1715&lt;&gt;"",Y1715&lt;&gt;"",Y1715-W1715&gt;Resumen!$B$8),FALSE()),IFERROR(AND(X1715&lt;&gt;"",Y1715&lt;&gt;"",Y1715-X1715&gt;Resumen!$B$8),FALSE())),MAX(IF(IFERROR(AND(W1715&lt;&gt;"",Y1715&lt;&gt;"",Y1715-W1715&gt;Resumen!$B$8),FALSE()),Y1715-W1715,0),IF(IFERROR(AND(X1715&lt;&gt;"",Y1715&lt;&gt;"",Y1715-X1715&gt;Resumen!$B$8),FALSE()),Y1715-X1715,0)),"")</f>
        <v/>
      </c>
      <c r="AY1715" s="22" t="str">
        <f aca="false">IF(OR(IFERROR(AND(W1715&lt;&gt;"",Y1715&lt;&gt;"",Y1715-W1715&gt;Resumen!$B$8),FALSE()),IFERROR(AND(X1715&lt;&gt;"",Y1715&lt;&gt;"",Y1715-X1715&gt;Resumen!$B$8),FALSE())),TRIM("Lays tiene mayor markup que "&amp;IF(IFERROR(AND(W1715&lt;&gt;"",Y1715&lt;&gt;"",Y1715-W1715&gt;Resumen!$B$8),FALSE()),"Quento ","")&amp;IF(IFERROR(AND(X1715&lt;&gt;"",Y1715&lt;&gt;"",Y1715-X1715&gt;Resumen!$B$8),FALSE()),"Julicroc ","")&amp;"en este PDV"),"")</f>
        <v/>
      </c>
      <c r="AZ1715" s="22" t="str">
        <f aca="false">IF(COUNTIF('Plan Pehuamar - Lista'!$A$2:$A$167,A1715)&gt;0,"Sí","No")</f>
        <v>No</v>
      </c>
      <c r="BA1715" s="22" t="str">
        <f aca="false">IF(COUNTIF('Plan Combo 9+1'!$A$2:$A$226,A1715)&gt;0,"Sí","No")</f>
        <v>No</v>
      </c>
      <c r="BB1715" s="22" t="str">
        <f aca="false">IF(AH1715="","No",IF(BA1715="Sí",IF((AO1715-AH1715)&gt;Resumen!$B$6,"Sí","No"),IF((AO1715-AH1715)&gt;=Resumen!$B$132,"Sí","No")))</f>
        <v>No</v>
      </c>
      <c r="BC1715" s="22" t="str">
        <f aca="false">IF(AND(N1715="Sí",AL1715="Sí",AI1715=0),"Sí","No")</f>
        <v>No</v>
      </c>
      <c r="BD1715" s="22" t="str">
        <f aca="false">IF(COUNTIF('Plan 9+1 (con Pehuamar)'!$A$2:$A$227,A1715)&gt;0,"Sí","No")</f>
        <v>No</v>
      </c>
    </row>
    <row r="1716" customFormat="false" ht="15" hidden="false" customHeight="true" outlineLevel="0" collapsed="false">
      <c r="A1716" s="6" t="n">
        <v>201700</v>
      </c>
      <c r="B1716" s="6" t="n">
        <v>11</v>
      </c>
      <c r="C1716" s="6" t="n">
        <v>1105</v>
      </c>
      <c r="D1716" s="6" t="s">
        <v>398</v>
      </c>
      <c r="E1716" s="6" t="s">
        <v>1882</v>
      </c>
      <c r="F1716" s="6" t="s">
        <v>196</v>
      </c>
      <c r="G1716" s="6" t="s">
        <v>130</v>
      </c>
      <c r="H1716" s="6" t="s">
        <v>1715</v>
      </c>
      <c r="I1716" s="27" t="n">
        <v>0</v>
      </c>
      <c r="J1716" s="27" t="n">
        <v>0</v>
      </c>
      <c r="K1716" s="27" t="n">
        <v>1.8</v>
      </c>
      <c r="L1716" s="28" t="n">
        <f aca="false">I1716+J1716</f>
        <v>0</v>
      </c>
      <c r="M1716" s="28" t="n">
        <f aca="false">L1716+K1716</f>
        <v>1.8</v>
      </c>
      <c r="N1716" s="22" t="str">
        <f aca="false">IF(I1716&gt;0,"Sí","No")</f>
        <v>No</v>
      </c>
      <c r="O1716" s="22" t="str">
        <f aca="false">IF(J1716&gt;0,"Sí","No")</f>
        <v>No</v>
      </c>
      <c r="P1716" s="22" t="str">
        <f aca="false">IF(K1716&gt;0,"Sí","No")</f>
        <v>Sí</v>
      </c>
      <c r="Q1716" s="22" t="str">
        <f aca="false">IF(OR(I1716&gt;0,J1716&gt;0),"Sí","No")</f>
        <v>No</v>
      </c>
      <c r="R1716" s="27"/>
      <c r="S1716" s="27"/>
      <c r="T1716" s="27"/>
      <c r="U1716" s="27"/>
      <c r="V1716" s="27"/>
      <c r="W1716" s="12" t="str">
        <f aca="false">IF(AND(I1716&gt;0,R1716&gt;0),(S1716-R1716)/R1716,"")</f>
        <v/>
      </c>
      <c r="X1716" s="12" t="str">
        <f aca="false">IF(AND(J1716&gt;0,T1716&gt;0),(U1716-T1716)/T1716,"")</f>
        <v/>
      </c>
      <c r="Y1716" s="12" t="str">
        <f aca="false">IF(AND(K1716&gt;0,V1716&gt;0),(V1716-Resumen!$B$7)/Resumen!$B$7,"")</f>
        <v/>
      </c>
      <c r="Z1716" s="28" t="str">
        <f aca="false">IF(AND(K1716&gt;0,I1716&gt;0,V1716&gt;0,S1716&gt;0),V1716-S1716,"")</f>
        <v/>
      </c>
      <c r="AA1716" s="12" t="str">
        <f aca="false">IF(Z1716&lt;&gt;"",Z1716/S1716,"")</f>
        <v/>
      </c>
      <c r="AB1716" s="28" t="str">
        <f aca="false">IF(AND(K1716&gt;0,J1716&gt;0,V1716&gt;0,U1716&gt;0),V1716-U1716,"")</f>
        <v/>
      </c>
      <c r="AC1716" s="12" t="str">
        <f aca="false">IF(AB1716&lt;&gt;"",AB1716/U1716,"")</f>
        <v/>
      </c>
      <c r="AD1716" s="27" t="n">
        <v>0</v>
      </c>
      <c r="AE1716" s="27" t="n">
        <v>0</v>
      </c>
      <c r="AF1716" s="27" t="n">
        <v>0</v>
      </c>
      <c r="AG1716" s="28" t="n">
        <f aca="false">AD1716+AE1716+AF1716</f>
        <v>0</v>
      </c>
      <c r="AH1716" s="12" t="str">
        <f aca="false">IF(AG1716&gt;0,AD1716/AG1716,"")</f>
        <v/>
      </c>
      <c r="AI1716" s="27" t="n">
        <v>0</v>
      </c>
      <c r="AJ1716" s="27" t="n">
        <v>0</v>
      </c>
      <c r="AK1716" s="27" t="n">
        <v>0</v>
      </c>
      <c r="AL1716" s="22" t="str">
        <f aca="false">IF(OR(AJ1716&gt;0,AK1716&gt;0),"Sí","No")</f>
        <v>No</v>
      </c>
      <c r="AM1716" s="6"/>
      <c r="AN1716" s="6"/>
      <c r="AO1716" s="12" t="n">
        <f aca="false">IF(M1716&gt;0,K1716/M1716,"")</f>
        <v>1</v>
      </c>
      <c r="AP1716" s="22" t="str">
        <f aca="false">IF(M1716&gt;=Resumen!$B$5,"Alto","Bajo")</f>
        <v>Bajo</v>
      </c>
      <c r="AQ1716" s="22" t="str">
        <f aca="false">IF(AO1716&gt;=Resumen!$B$28,"Alto","Bajo")</f>
        <v>Alto</v>
      </c>
      <c r="AR1716" s="22" t="str">
        <f aca="false">AP1716&amp;" Potencial / "&amp;AQ1716&amp;" Share"</f>
        <v>Bajo Potencial / Alto Share</v>
      </c>
      <c r="AS1716" s="22" t="str">
        <f aca="false">IF(Q1716="Sí",IF(AO1716&gt;=Resumen!$B$29,"Alto","Bajo"),"")</f>
        <v/>
      </c>
      <c r="AT1716" s="22" t="str">
        <f aca="false">IF(AS1716&lt;&gt;"",AP1716&amp;" Potencial / "&amp;AS1716&amp;" Share","")</f>
        <v/>
      </c>
      <c r="AU1716" s="22" t="str">
        <f aca="false">IF(AH1716="","Sin dato",IF(AH1716-AO1716&gt;Resumen!$B$6,"Sobre-exhibido",IF(AO1716-AH1716&gt;Resumen!$B$6,"Sub-exhibido","En línea")))</f>
        <v>Sin dato</v>
      </c>
      <c r="AV1716" s="22" t="str">
        <f aca="false">IF(AT1716="","",IF(AT1716="Alto Potencial / Bajo Share",1,IF(AT1716="Alto Potencial / Alto Share",2,IF(AT1716="Bajo Potencial / Alto Share",3,4))))</f>
        <v/>
      </c>
      <c r="AW1716" s="22" t="str">
        <f aca="false">IF(Q1716="No","Sin competencia directa",IF(AV1716=1,"1 - Foco Conquista (Alto Pot / Bajo Share)",IF(AV1716=2,"2 - Foco Defensa (Alto Pot / Alto Share)",IF(AV1716=3,"3 - Monitoreo (Bajo Pot / Alto Share)","4 - Baja Prioridad (Bajo Pot / Bajo Share)"))))</f>
        <v>Sin competencia directa</v>
      </c>
      <c r="AX1716" s="12" t="str">
        <f aca="false">IF(OR(IFERROR(AND(W1716&lt;&gt;"",Y1716&lt;&gt;"",Y1716-W1716&gt;Resumen!$B$8),FALSE()),IFERROR(AND(X1716&lt;&gt;"",Y1716&lt;&gt;"",Y1716-X1716&gt;Resumen!$B$8),FALSE())),MAX(IF(IFERROR(AND(W1716&lt;&gt;"",Y1716&lt;&gt;"",Y1716-W1716&gt;Resumen!$B$8),FALSE()),Y1716-W1716,0),IF(IFERROR(AND(X1716&lt;&gt;"",Y1716&lt;&gt;"",Y1716-X1716&gt;Resumen!$B$8),FALSE()),Y1716-X1716,0)),"")</f>
        <v/>
      </c>
      <c r="AY1716" s="22" t="str">
        <f aca="false">IF(OR(IFERROR(AND(W1716&lt;&gt;"",Y1716&lt;&gt;"",Y1716-W1716&gt;Resumen!$B$8),FALSE()),IFERROR(AND(X1716&lt;&gt;"",Y1716&lt;&gt;"",Y1716-X1716&gt;Resumen!$B$8),FALSE())),TRIM("Lays tiene mayor markup que "&amp;IF(IFERROR(AND(W1716&lt;&gt;"",Y1716&lt;&gt;"",Y1716-W1716&gt;Resumen!$B$8),FALSE()),"Quento ","")&amp;IF(IFERROR(AND(X1716&lt;&gt;"",Y1716&lt;&gt;"",Y1716-X1716&gt;Resumen!$B$8),FALSE()),"Julicroc ","")&amp;"en este PDV"),"")</f>
        <v/>
      </c>
      <c r="AZ1716" s="22" t="str">
        <f aca="false">IF(COUNTIF('Plan Pehuamar - Lista'!$A$2:$A$167,A1716)&gt;0,"Sí","No")</f>
        <v>No</v>
      </c>
      <c r="BA1716" s="22" t="str">
        <f aca="false">IF(COUNTIF('Plan Combo 9+1'!$A$2:$A$226,A1716)&gt;0,"Sí","No")</f>
        <v>No</v>
      </c>
      <c r="BB1716" s="22" t="str">
        <f aca="false">IF(AH1716="","No",IF(BA1716="Sí",IF((AO1716-AH1716)&gt;Resumen!$B$6,"Sí","No"),IF((AO1716-AH1716)&gt;=Resumen!$B$132,"Sí","No")))</f>
        <v>No</v>
      </c>
      <c r="BC1716" s="22" t="str">
        <f aca="false">IF(AND(N1716="Sí",AL1716="Sí",AI1716=0),"Sí","No")</f>
        <v>No</v>
      </c>
      <c r="BD1716" s="22" t="str">
        <f aca="false">IF(COUNTIF('Plan 9+1 (con Pehuamar)'!$A$2:$A$227,A1716)&gt;0,"Sí","No")</f>
        <v>No</v>
      </c>
    </row>
    <row r="1717" customFormat="false" ht="15" hidden="false" customHeight="true" outlineLevel="0" collapsed="false">
      <c r="A1717" s="6" t="n">
        <v>202208</v>
      </c>
      <c r="B1717" s="6" t="n">
        <v>11</v>
      </c>
      <c r="C1717" s="6" t="n">
        <v>1105</v>
      </c>
      <c r="D1717" s="6" t="s">
        <v>398</v>
      </c>
      <c r="E1717" s="6" t="s">
        <v>1883</v>
      </c>
      <c r="F1717" s="6" t="s">
        <v>196</v>
      </c>
      <c r="G1717" s="6" t="s">
        <v>130</v>
      </c>
      <c r="H1717" s="6" t="s">
        <v>1715</v>
      </c>
      <c r="I1717" s="27" t="n">
        <v>0</v>
      </c>
      <c r="J1717" s="27" t="n">
        <v>0</v>
      </c>
      <c r="K1717" s="27" t="n">
        <v>1.2</v>
      </c>
      <c r="L1717" s="28" t="n">
        <f aca="false">I1717+J1717</f>
        <v>0</v>
      </c>
      <c r="M1717" s="28" t="n">
        <f aca="false">L1717+K1717</f>
        <v>1.2</v>
      </c>
      <c r="N1717" s="22" t="str">
        <f aca="false">IF(I1717&gt;0,"Sí","No")</f>
        <v>No</v>
      </c>
      <c r="O1717" s="22" t="str">
        <f aca="false">IF(J1717&gt;0,"Sí","No")</f>
        <v>No</v>
      </c>
      <c r="P1717" s="22" t="str">
        <f aca="false">IF(K1717&gt;0,"Sí","No")</f>
        <v>Sí</v>
      </c>
      <c r="Q1717" s="22" t="str">
        <f aca="false">IF(OR(I1717&gt;0,J1717&gt;0),"Sí","No")</f>
        <v>No</v>
      </c>
      <c r="R1717" s="27"/>
      <c r="S1717" s="27"/>
      <c r="T1717" s="27"/>
      <c r="U1717" s="27"/>
      <c r="V1717" s="27"/>
      <c r="W1717" s="12" t="str">
        <f aca="false">IF(AND(I1717&gt;0,R1717&gt;0),(S1717-R1717)/R1717,"")</f>
        <v/>
      </c>
      <c r="X1717" s="12" t="str">
        <f aca="false">IF(AND(J1717&gt;0,T1717&gt;0),(U1717-T1717)/T1717,"")</f>
        <v/>
      </c>
      <c r="Y1717" s="12" t="str">
        <f aca="false">IF(AND(K1717&gt;0,V1717&gt;0),(V1717-Resumen!$B$7)/Resumen!$B$7,"")</f>
        <v/>
      </c>
      <c r="Z1717" s="28" t="str">
        <f aca="false">IF(AND(K1717&gt;0,I1717&gt;0,V1717&gt;0,S1717&gt;0),V1717-S1717,"")</f>
        <v/>
      </c>
      <c r="AA1717" s="12" t="str">
        <f aca="false">IF(Z1717&lt;&gt;"",Z1717/S1717,"")</f>
        <v/>
      </c>
      <c r="AB1717" s="28" t="str">
        <f aca="false">IF(AND(K1717&gt;0,J1717&gt;0,V1717&gt;0,U1717&gt;0),V1717-U1717,"")</f>
        <v/>
      </c>
      <c r="AC1717" s="12" t="str">
        <f aca="false">IF(AB1717&lt;&gt;"",AB1717/U1717,"")</f>
        <v/>
      </c>
      <c r="AD1717" s="27" t="n">
        <v>0</v>
      </c>
      <c r="AE1717" s="27" t="n">
        <v>0</v>
      </c>
      <c r="AF1717" s="27" t="n">
        <v>0</v>
      </c>
      <c r="AG1717" s="28" t="n">
        <f aca="false">AD1717+AE1717+AF1717</f>
        <v>0</v>
      </c>
      <c r="AH1717" s="12" t="str">
        <f aca="false">IF(AG1717&gt;0,AD1717/AG1717,"")</f>
        <v/>
      </c>
      <c r="AI1717" s="27" t="n">
        <v>0</v>
      </c>
      <c r="AJ1717" s="27" t="n">
        <v>0</v>
      </c>
      <c r="AK1717" s="27" t="n">
        <v>0</v>
      </c>
      <c r="AL1717" s="22" t="str">
        <f aca="false">IF(OR(AJ1717&gt;0,AK1717&gt;0),"Sí","No")</f>
        <v>No</v>
      </c>
      <c r="AM1717" s="6"/>
      <c r="AN1717" s="6"/>
      <c r="AO1717" s="12" t="n">
        <f aca="false">IF(M1717&gt;0,K1717/M1717,"")</f>
        <v>1</v>
      </c>
      <c r="AP1717" s="22" t="str">
        <f aca="false">IF(M1717&gt;=Resumen!$B$5,"Alto","Bajo")</f>
        <v>Bajo</v>
      </c>
      <c r="AQ1717" s="22" t="str">
        <f aca="false">IF(AO1717&gt;=Resumen!$B$28,"Alto","Bajo")</f>
        <v>Alto</v>
      </c>
      <c r="AR1717" s="22" t="str">
        <f aca="false">AP1717&amp;" Potencial / "&amp;AQ1717&amp;" Share"</f>
        <v>Bajo Potencial / Alto Share</v>
      </c>
      <c r="AS1717" s="22" t="str">
        <f aca="false">IF(Q1717="Sí",IF(AO1717&gt;=Resumen!$B$29,"Alto","Bajo"),"")</f>
        <v/>
      </c>
      <c r="AT1717" s="22" t="str">
        <f aca="false">IF(AS1717&lt;&gt;"",AP1717&amp;" Potencial / "&amp;AS1717&amp;" Share","")</f>
        <v/>
      </c>
      <c r="AU1717" s="22" t="str">
        <f aca="false">IF(AH1717="","Sin dato",IF(AH1717-AO1717&gt;Resumen!$B$6,"Sobre-exhibido",IF(AO1717-AH1717&gt;Resumen!$B$6,"Sub-exhibido","En línea")))</f>
        <v>Sin dato</v>
      </c>
      <c r="AV1717" s="22" t="str">
        <f aca="false">IF(AT1717="","",IF(AT1717="Alto Potencial / Bajo Share",1,IF(AT1717="Alto Potencial / Alto Share",2,IF(AT1717="Bajo Potencial / Alto Share",3,4))))</f>
        <v/>
      </c>
      <c r="AW1717" s="22" t="str">
        <f aca="false">IF(Q1717="No","Sin competencia directa",IF(AV1717=1,"1 - Foco Conquista (Alto Pot / Bajo Share)",IF(AV1717=2,"2 - Foco Defensa (Alto Pot / Alto Share)",IF(AV1717=3,"3 - Monitoreo (Bajo Pot / Alto Share)","4 - Baja Prioridad (Bajo Pot / Bajo Share)"))))</f>
        <v>Sin competencia directa</v>
      </c>
      <c r="AX1717" s="12" t="str">
        <f aca="false">IF(OR(IFERROR(AND(W1717&lt;&gt;"",Y1717&lt;&gt;"",Y1717-W1717&gt;Resumen!$B$8),FALSE()),IFERROR(AND(X1717&lt;&gt;"",Y1717&lt;&gt;"",Y1717-X1717&gt;Resumen!$B$8),FALSE())),MAX(IF(IFERROR(AND(W1717&lt;&gt;"",Y1717&lt;&gt;"",Y1717-W1717&gt;Resumen!$B$8),FALSE()),Y1717-W1717,0),IF(IFERROR(AND(X1717&lt;&gt;"",Y1717&lt;&gt;"",Y1717-X1717&gt;Resumen!$B$8),FALSE()),Y1717-X1717,0)),"")</f>
        <v/>
      </c>
      <c r="AY1717" s="22" t="str">
        <f aca="false">IF(OR(IFERROR(AND(W1717&lt;&gt;"",Y1717&lt;&gt;"",Y1717-W1717&gt;Resumen!$B$8),FALSE()),IFERROR(AND(X1717&lt;&gt;"",Y1717&lt;&gt;"",Y1717-X1717&gt;Resumen!$B$8),FALSE())),TRIM("Lays tiene mayor markup que "&amp;IF(IFERROR(AND(W1717&lt;&gt;"",Y1717&lt;&gt;"",Y1717-W1717&gt;Resumen!$B$8),FALSE()),"Quento ","")&amp;IF(IFERROR(AND(X1717&lt;&gt;"",Y1717&lt;&gt;"",Y1717-X1717&gt;Resumen!$B$8),FALSE()),"Julicroc ","")&amp;"en este PDV"),"")</f>
        <v/>
      </c>
      <c r="AZ1717" s="22" t="str">
        <f aca="false">IF(COUNTIF('Plan Pehuamar - Lista'!$A$2:$A$167,A1717)&gt;0,"Sí","No")</f>
        <v>No</v>
      </c>
      <c r="BA1717" s="22" t="str">
        <f aca="false">IF(COUNTIF('Plan Combo 9+1'!$A$2:$A$226,A1717)&gt;0,"Sí","No")</f>
        <v>No</v>
      </c>
      <c r="BB1717" s="22" t="str">
        <f aca="false">IF(AH1717="","No",IF(BA1717="Sí",IF((AO1717-AH1717)&gt;Resumen!$B$6,"Sí","No"),IF((AO1717-AH1717)&gt;=Resumen!$B$132,"Sí","No")))</f>
        <v>No</v>
      </c>
      <c r="BC1717" s="22" t="str">
        <f aca="false">IF(AND(N1717="Sí",AL1717="Sí",AI1717=0),"Sí","No")</f>
        <v>No</v>
      </c>
      <c r="BD1717" s="22" t="str">
        <f aca="false">IF(COUNTIF('Plan 9+1 (con Pehuamar)'!$A$2:$A$227,A1717)&gt;0,"Sí","No")</f>
        <v>No</v>
      </c>
    </row>
    <row r="1718" customFormat="false" ht="15" hidden="false" customHeight="true" outlineLevel="0" collapsed="false">
      <c r="A1718" s="6" t="n">
        <v>202367</v>
      </c>
      <c r="B1718" s="6" t="n">
        <v>11</v>
      </c>
      <c r="C1718" s="6" t="n">
        <v>1105</v>
      </c>
      <c r="D1718" s="6" t="s">
        <v>398</v>
      </c>
      <c r="E1718" s="6" t="s">
        <v>1884</v>
      </c>
      <c r="F1718" s="6" t="s">
        <v>273</v>
      </c>
      <c r="G1718" s="6" t="s">
        <v>130</v>
      </c>
      <c r="H1718" s="6" t="s">
        <v>1715</v>
      </c>
      <c r="I1718" s="27" t="n">
        <v>0</v>
      </c>
      <c r="J1718" s="27" t="n">
        <v>0</v>
      </c>
      <c r="K1718" s="27" t="n">
        <v>0.4</v>
      </c>
      <c r="L1718" s="28" t="n">
        <f aca="false">I1718+J1718</f>
        <v>0</v>
      </c>
      <c r="M1718" s="28" t="n">
        <f aca="false">L1718+K1718</f>
        <v>0.4</v>
      </c>
      <c r="N1718" s="22" t="str">
        <f aca="false">IF(I1718&gt;0,"Sí","No")</f>
        <v>No</v>
      </c>
      <c r="O1718" s="22" t="str">
        <f aca="false">IF(J1718&gt;0,"Sí","No")</f>
        <v>No</v>
      </c>
      <c r="P1718" s="22" t="str">
        <f aca="false">IF(K1718&gt;0,"Sí","No")</f>
        <v>Sí</v>
      </c>
      <c r="Q1718" s="22" t="str">
        <f aca="false">IF(OR(I1718&gt;0,J1718&gt;0),"Sí","No")</f>
        <v>No</v>
      </c>
      <c r="R1718" s="27"/>
      <c r="S1718" s="27"/>
      <c r="T1718" s="27"/>
      <c r="U1718" s="27"/>
      <c r="V1718" s="27"/>
      <c r="W1718" s="12" t="str">
        <f aca="false">IF(AND(I1718&gt;0,R1718&gt;0),(S1718-R1718)/R1718,"")</f>
        <v/>
      </c>
      <c r="X1718" s="12" t="str">
        <f aca="false">IF(AND(J1718&gt;0,T1718&gt;0),(U1718-T1718)/T1718,"")</f>
        <v/>
      </c>
      <c r="Y1718" s="12" t="str">
        <f aca="false">IF(AND(K1718&gt;0,V1718&gt;0),(V1718-Resumen!$B$7)/Resumen!$B$7,"")</f>
        <v/>
      </c>
      <c r="Z1718" s="28" t="str">
        <f aca="false">IF(AND(K1718&gt;0,I1718&gt;0,V1718&gt;0,S1718&gt;0),V1718-S1718,"")</f>
        <v/>
      </c>
      <c r="AA1718" s="12" t="str">
        <f aca="false">IF(Z1718&lt;&gt;"",Z1718/S1718,"")</f>
        <v/>
      </c>
      <c r="AB1718" s="28" t="str">
        <f aca="false">IF(AND(K1718&gt;0,J1718&gt;0,V1718&gt;0,U1718&gt;0),V1718-U1718,"")</f>
        <v/>
      </c>
      <c r="AC1718" s="12" t="str">
        <f aca="false">IF(AB1718&lt;&gt;"",AB1718/U1718,"")</f>
        <v/>
      </c>
      <c r="AD1718" s="27" t="n">
        <v>0</v>
      </c>
      <c r="AE1718" s="27" t="n">
        <v>0</v>
      </c>
      <c r="AF1718" s="27" t="n">
        <v>0</v>
      </c>
      <c r="AG1718" s="28" t="n">
        <f aca="false">AD1718+AE1718+AF1718</f>
        <v>0</v>
      </c>
      <c r="AH1718" s="12" t="str">
        <f aca="false">IF(AG1718&gt;0,AD1718/AG1718,"")</f>
        <v/>
      </c>
      <c r="AI1718" s="27" t="n">
        <v>0</v>
      </c>
      <c r="AJ1718" s="27" t="n">
        <v>0</v>
      </c>
      <c r="AK1718" s="27" t="n">
        <v>0</v>
      </c>
      <c r="AL1718" s="22" t="str">
        <f aca="false">IF(OR(AJ1718&gt;0,AK1718&gt;0),"Sí","No")</f>
        <v>No</v>
      </c>
      <c r="AM1718" s="6"/>
      <c r="AN1718" s="6"/>
      <c r="AO1718" s="12" t="n">
        <f aca="false">IF(M1718&gt;0,K1718/M1718,"")</f>
        <v>1</v>
      </c>
      <c r="AP1718" s="22" t="str">
        <f aca="false">IF(M1718&gt;=Resumen!$B$5,"Alto","Bajo")</f>
        <v>Bajo</v>
      </c>
      <c r="AQ1718" s="22" t="str">
        <f aca="false">IF(AO1718&gt;=Resumen!$B$28,"Alto","Bajo")</f>
        <v>Alto</v>
      </c>
      <c r="AR1718" s="22" t="str">
        <f aca="false">AP1718&amp;" Potencial / "&amp;AQ1718&amp;" Share"</f>
        <v>Bajo Potencial / Alto Share</v>
      </c>
      <c r="AS1718" s="22" t="str">
        <f aca="false">IF(Q1718="Sí",IF(AO1718&gt;=Resumen!$B$29,"Alto","Bajo"),"")</f>
        <v/>
      </c>
      <c r="AT1718" s="22" t="str">
        <f aca="false">IF(AS1718&lt;&gt;"",AP1718&amp;" Potencial / "&amp;AS1718&amp;" Share","")</f>
        <v/>
      </c>
      <c r="AU1718" s="22" t="str">
        <f aca="false">IF(AH1718="","Sin dato",IF(AH1718-AO1718&gt;Resumen!$B$6,"Sobre-exhibido",IF(AO1718-AH1718&gt;Resumen!$B$6,"Sub-exhibido","En línea")))</f>
        <v>Sin dato</v>
      </c>
      <c r="AV1718" s="22" t="str">
        <f aca="false">IF(AT1718="","",IF(AT1718="Alto Potencial / Bajo Share",1,IF(AT1718="Alto Potencial / Alto Share",2,IF(AT1718="Bajo Potencial / Alto Share",3,4))))</f>
        <v/>
      </c>
      <c r="AW1718" s="22" t="str">
        <f aca="false">IF(Q1718="No","Sin competencia directa",IF(AV1718=1,"1 - Foco Conquista (Alto Pot / Bajo Share)",IF(AV1718=2,"2 - Foco Defensa (Alto Pot / Alto Share)",IF(AV1718=3,"3 - Monitoreo (Bajo Pot / Alto Share)","4 - Baja Prioridad (Bajo Pot / Bajo Share)"))))</f>
        <v>Sin competencia directa</v>
      </c>
      <c r="AX1718" s="12" t="str">
        <f aca="false">IF(OR(IFERROR(AND(W1718&lt;&gt;"",Y1718&lt;&gt;"",Y1718-W1718&gt;Resumen!$B$8),FALSE()),IFERROR(AND(X1718&lt;&gt;"",Y1718&lt;&gt;"",Y1718-X1718&gt;Resumen!$B$8),FALSE())),MAX(IF(IFERROR(AND(W1718&lt;&gt;"",Y1718&lt;&gt;"",Y1718-W1718&gt;Resumen!$B$8),FALSE()),Y1718-W1718,0),IF(IFERROR(AND(X1718&lt;&gt;"",Y1718&lt;&gt;"",Y1718-X1718&gt;Resumen!$B$8),FALSE()),Y1718-X1718,0)),"")</f>
        <v/>
      </c>
      <c r="AY1718" s="22" t="str">
        <f aca="false">IF(OR(IFERROR(AND(W1718&lt;&gt;"",Y1718&lt;&gt;"",Y1718-W1718&gt;Resumen!$B$8),FALSE()),IFERROR(AND(X1718&lt;&gt;"",Y1718&lt;&gt;"",Y1718-X1718&gt;Resumen!$B$8),FALSE())),TRIM("Lays tiene mayor markup que "&amp;IF(IFERROR(AND(W1718&lt;&gt;"",Y1718&lt;&gt;"",Y1718-W1718&gt;Resumen!$B$8),FALSE()),"Quento ","")&amp;IF(IFERROR(AND(X1718&lt;&gt;"",Y1718&lt;&gt;"",Y1718-X1718&gt;Resumen!$B$8),FALSE()),"Julicroc ","")&amp;"en este PDV"),"")</f>
        <v/>
      </c>
      <c r="AZ1718" s="22" t="str">
        <f aca="false">IF(COUNTIF('Plan Pehuamar - Lista'!$A$2:$A$167,A1718)&gt;0,"Sí","No")</f>
        <v>No</v>
      </c>
      <c r="BA1718" s="22" t="str">
        <f aca="false">IF(COUNTIF('Plan Combo 9+1'!$A$2:$A$226,A1718)&gt;0,"Sí","No")</f>
        <v>No</v>
      </c>
      <c r="BB1718" s="22" t="str">
        <f aca="false">IF(AH1718="","No",IF(BA1718="Sí",IF((AO1718-AH1718)&gt;Resumen!$B$6,"Sí","No"),IF((AO1718-AH1718)&gt;=Resumen!$B$132,"Sí","No")))</f>
        <v>No</v>
      </c>
      <c r="BC1718" s="22" t="str">
        <f aca="false">IF(AND(N1718="Sí",AL1718="Sí",AI1718=0),"Sí","No")</f>
        <v>No</v>
      </c>
      <c r="BD1718" s="22" t="str">
        <f aca="false">IF(COUNTIF('Plan 9+1 (con Pehuamar)'!$A$2:$A$227,A1718)&gt;0,"Sí","No")</f>
        <v>No</v>
      </c>
    </row>
    <row r="1719" customFormat="false" ht="15" hidden="false" customHeight="true" outlineLevel="0" collapsed="false">
      <c r="A1719" s="6" t="n">
        <v>202408</v>
      </c>
      <c r="B1719" s="6" t="n">
        <v>11</v>
      </c>
      <c r="C1719" s="6" t="n">
        <v>1105</v>
      </c>
      <c r="D1719" s="6" t="s">
        <v>398</v>
      </c>
      <c r="E1719" s="6" t="s">
        <v>1885</v>
      </c>
      <c r="F1719" s="6" t="s">
        <v>196</v>
      </c>
      <c r="G1719" s="6" t="s">
        <v>130</v>
      </c>
      <c r="H1719" s="6" t="s">
        <v>1715</v>
      </c>
      <c r="I1719" s="27" t="n">
        <v>36</v>
      </c>
      <c r="J1719" s="27" t="n">
        <v>12</v>
      </c>
      <c r="K1719" s="27" t="n">
        <v>18</v>
      </c>
      <c r="L1719" s="28" t="n">
        <f aca="false">I1719+J1719</f>
        <v>48</v>
      </c>
      <c r="M1719" s="28" t="n">
        <f aca="false">L1719+K1719</f>
        <v>66</v>
      </c>
      <c r="N1719" s="22" t="str">
        <f aca="false">IF(I1719&gt;0,"Sí","No")</f>
        <v>Sí</v>
      </c>
      <c r="O1719" s="22" t="str">
        <f aca="false">IF(J1719&gt;0,"Sí","No")</f>
        <v>Sí</v>
      </c>
      <c r="P1719" s="22" t="str">
        <f aca="false">IF(K1719&gt;0,"Sí","No")</f>
        <v>Sí</v>
      </c>
      <c r="Q1719" s="22" t="str">
        <f aca="false">IF(OR(I1719&gt;0,J1719&gt;0),"Sí","No")</f>
        <v>Sí</v>
      </c>
      <c r="R1719" s="27" t="n">
        <v>2120</v>
      </c>
      <c r="S1719" s="27" t="n">
        <v>3000</v>
      </c>
      <c r="T1719" s="27" t="n">
        <v>1085</v>
      </c>
      <c r="U1719" s="27" t="n">
        <v>2000</v>
      </c>
      <c r="V1719" s="27" t="n">
        <v>3500</v>
      </c>
      <c r="W1719" s="12" t="n">
        <f aca="false">IF(AND(I1719&gt;0,R1719&gt;0),(S1719-R1719)/R1719,"")</f>
        <v>0.415094339622642</v>
      </c>
      <c r="X1719" s="12" t="n">
        <f aca="false">IF(AND(J1719&gt;0,T1719&gt;0),(U1719-T1719)/T1719,"")</f>
        <v>0.84331797235023</v>
      </c>
      <c r="Y1719" s="12" t="n">
        <f aca="false">IF(AND(K1719&gt;0,V1719&gt;0),(V1719-Resumen!$B$7)/Resumen!$B$7,"")</f>
        <v>0.4</v>
      </c>
      <c r="Z1719" s="28" t="n">
        <f aca="false">IF(AND(K1719&gt;0,I1719&gt;0,V1719&gt;0,S1719&gt;0),V1719-S1719,"")</f>
        <v>500</v>
      </c>
      <c r="AA1719" s="12" t="n">
        <f aca="false">IF(Z1719&lt;&gt;"",Z1719/S1719,"")</f>
        <v>0.166666666666667</v>
      </c>
      <c r="AB1719" s="28" t="n">
        <f aca="false">IF(AND(K1719&gt;0,J1719&gt;0,V1719&gt;0,U1719&gt;0),V1719-U1719,"")</f>
        <v>1500</v>
      </c>
      <c r="AC1719" s="12" t="n">
        <f aca="false">IF(AB1719&lt;&gt;"",AB1719/U1719,"")</f>
        <v>0.75</v>
      </c>
      <c r="AD1719" s="27" t="n">
        <v>6</v>
      </c>
      <c r="AE1719" s="27" t="n">
        <v>10</v>
      </c>
      <c r="AF1719" s="27" t="n">
        <v>3</v>
      </c>
      <c r="AG1719" s="28" t="n">
        <f aca="false">AD1719+AE1719+AF1719</f>
        <v>19</v>
      </c>
      <c r="AH1719" s="12" t="n">
        <f aca="false">IF(AG1719&gt;0,AD1719/AG1719,"")</f>
        <v>0.315789473684211</v>
      </c>
      <c r="AI1719" s="27" t="n">
        <v>1</v>
      </c>
      <c r="AJ1719" s="27" t="n">
        <v>1</v>
      </c>
      <c r="AK1719" s="27" t="n">
        <v>0</v>
      </c>
      <c r="AL1719" s="22" t="str">
        <f aca="false">IF(OR(AJ1719&gt;0,AK1719&gt;0),"Sí","No")</f>
        <v>Sí</v>
      </c>
      <c r="AM1719" s="6" t="s">
        <v>198</v>
      </c>
      <c r="AN1719" s="6" t="s">
        <v>198</v>
      </c>
      <c r="AO1719" s="12" t="n">
        <f aca="false">IF(M1719&gt;0,K1719/M1719,"")</f>
        <v>0.272727272727273</v>
      </c>
      <c r="AP1719" s="22" t="str">
        <f aca="false">IF(M1719&gt;=Resumen!$B$5,"Alto","Bajo")</f>
        <v>Alto</v>
      </c>
      <c r="AQ1719" s="22" t="str">
        <f aca="false">IF(AO1719&gt;=Resumen!$B$28,"Alto","Bajo")</f>
        <v>Bajo</v>
      </c>
      <c r="AR1719" s="22" t="str">
        <f aca="false">AP1719&amp;" Potencial / "&amp;AQ1719&amp;" Share"</f>
        <v>Alto Potencial / Bajo Share</v>
      </c>
      <c r="AS1719" s="22" t="str">
        <f aca="false">IF(Q1719="Sí",IF(AO1719&gt;=Resumen!$B$29,"Alto","Bajo"),"")</f>
        <v>Bajo</v>
      </c>
      <c r="AT1719" s="22" t="str">
        <f aca="false">IF(AS1719&lt;&gt;"",AP1719&amp;" Potencial / "&amp;AS1719&amp;" Share","")</f>
        <v>Alto Potencial / Bajo Share</v>
      </c>
      <c r="AU1719" s="22" t="str">
        <f aca="false">IF(AH1719="","Sin dato",IF(AH1719-AO1719&gt;Resumen!$B$6,"Sobre-exhibido",IF(AO1719-AH1719&gt;Resumen!$B$6,"Sub-exhibido","En línea")))</f>
        <v>En línea</v>
      </c>
      <c r="AV1719" s="22" t="n">
        <f aca="false">IF(AT1719="","",IF(AT1719="Alto Potencial / Bajo Share",1,IF(AT1719="Alto Potencial / Alto Share",2,IF(AT1719="Bajo Potencial / Alto Share",3,4))))</f>
        <v>1</v>
      </c>
      <c r="AW1719" s="22" t="str">
        <f aca="false">IF(Q1719="No","Sin competencia directa",IF(AV1719=1,"1 - Foco Conquista (Alto Pot / Bajo Share)",IF(AV1719=2,"2 - Foco Defensa (Alto Pot / Alto Share)",IF(AV1719=3,"3 - Monitoreo (Bajo Pot / Alto Share)","4 - Baja Prioridad (Bajo Pot / Bajo Share)"))))</f>
        <v>1 - Foco Conquista (Alto Pot / Bajo Share)</v>
      </c>
      <c r="AX1719" s="12" t="str">
        <f aca="false">IF(OR(IFERROR(AND(W1719&lt;&gt;"",Y1719&lt;&gt;"",Y1719-W1719&gt;Resumen!$B$8),FALSE()),IFERROR(AND(X1719&lt;&gt;"",Y1719&lt;&gt;"",Y1719-X1719&gt;Resumen!$B$8),FALSE())),MAX(IF(IFERROR(AND(W1719&lt;&gt;"",Y1719&lt;&gt;"",Y1719-W1719&gt;Resumen!$B$8),FALSE()),Y1719-W1719,0),IF(IFERROR(AND(X1719&lt;&gt;"",Y1719&lt;&gt;"",Y1719-X1719&gt;Resumen!$B$8),FALSE()),Y1719-X1719,0)),"")</f>
        <v/>
      </c>
      <c r="AY1719" s="22" t="str">
        <f aca="false">IF(OR(IFERROR(AND(W1719&lt;&gt;"",Y1719&lt;&gt;"",Y1719-W1719&gt;Resumen!$B$8),FALSE()),IFERROR(AND(X1719&lt;&gt;"",Y1719&lt;&gt;"",Y1719-X1719&gt;Resumen!$B$8),FALSE())),TRIM("Lays tiene mayor markup que "&amp;IF(IFERROR(AND(W1719&lt;&gt;"",Y1719&lt;&gt;"",Y1719-W1719&gt;Resumen!$B$8),FALSE()),"Quento ","")&amp;IF(IFERROR(AND(X1719&lt;&gt;"",Y1719&lt;&gt;"",Y1719-X1719&gt;Resumen!$B$8),FALSE()),"Julicroc ","")&amp;"en este PDV"),"")</f>
        <v/>
      </c>
      <c r="AZ1719" s="22" t="str">
        <f aca="false">IF(COUNTIF('Plan Pehuamar - Lista'!$A$2:$A$167,A1719)&gt;0,"Sí","No")</f>
        <v>No</v>
      </c>
      <c r="BA1719" s="22" t="str">
        <f aca="false">IF(COUNTIF('Plan Combo 9+1'!$A$2:$A$226,A1719)&gt;0,"Sí","No")</f>
        <v>Sí</v>
      </c>
      <c r="BB1719" s="22" t="str">
        <f aca="false">IF(AH1719="","No",IF(BA1719="Sí",IF((AO1719-AH1719)&gt;Resumen!$B$6,"Sí","No"),IF((AO1719-AH1719)&gt;=Resumen!$B$132,"Sí","No")))</f>
        <v>No</v>
      </c>
      <c r="BC1719" s="22" t="str">
        <f aca="false">IF(AND(N1719="Sí",AL1719="Sí",AI1719=0),"Sí","No")</f>
        <v>No</v>
      </c>
      <c r="BD1719" s="22" t="str">
        <f aca="false">IF(COUNTIF('Plan 9+1 (con Pehuamar)'!$A$2:$A$227,A1719)&gt;0,"Sí","No")</f>
        <v>Sí</v>
      </c>
    </row>
    <row r="1720" customFormat="false" ht="15" hidden="false" customHeight="true" outlineLevel="0" collapsed="false">
      <c r="A1720" s="6" t="n">
        <v>202449</v>
      </c>
      <c r="B1720" s="6" t="n">
        <v>11</v>
      </c>
      <c r="C1720" s="6" t="n">
        <v>1105</v>
      </c>
      <c r="D1720" s="6" t="s">
        <v>398</v>
      </c>
      <c r="E1720" s="6" t="s">
        <v>1886</v>
      </c>
      <c r="F1720" s="6" t="s">
        <v>196</v>
      </c>
      <c r="G1720" s="6" t="s">
        <v>130</v>
      </c>
      <c r="H1720" s="6" t="s">
        <v>1715</v>
      </c>
      <c r="I1720" s="27" t="n">
        <v>0</v>
      </c>
      <c r="J1720" s="27" t="n">
        <v>0</v>
      </c>
      <c r="K1720" s="27" t="n">
        <v>1.3</v>
      </c>
      <c r="L1720" s="28" t="n">
        <f aca="false">I1720+J1720</f>
        <v>0</v>
      </c>
      <c r="M1720" s="28" t="n">
        <f aca="false">L1720+K1720</f>
        <v>1.3</v>
      </c>
      <c r="N1720" s="22" t="str">
        <f aca="false">IF(I1720&gt;0,"Sí","No")</f>
        <v>No</v>
      </c>
      <c r="O1720" s="22" t="str">
        <f aca="false">IF(J1720&gt;0,"Sí","No")</f>
        <v>No</v>
      </c>
      <c r="P1720" s="22" t="str">
        <f aca="false">IF(K1720&gt;0,"Sí","No")</f>
        <v>Sí</v>
      </c>
      <c r="Q1720" s="22" t="str">
        <f aca="false">IF(OR(I1720&gt;0,J1720&gt;0),"Sí","No")</f>
        <v>No</v>
      </c>
      <c r="R1720" s="27"/>
      <c r="S1720" s="27"/>
      <c r="T1720" s="27"/>
      <c r="U1720" s="27"/>
      <c r="V1720" s="27"/>
      <c r="W1720" s="12" t="str">
        <f aca="false">IF(AND(I1720&gt;0,R1720&gt;0),(S1720-R1720)/R1720,"")</f>
        <v/>
      </c>
      <c r="X1720" s="12" t="str">
        <f aca="false">IF(AND(J1720&gt;0,T1720&gt;0),(U1720-T1720)/T1720,"")</f>
        <v/>
      </c>
      <c r="Y1720" s="12" t="str">
        <f aca="false">IF(AND(K1720&gt;0,V1720&gt;0),(V1720-Resumen!$B$7)/Resumen!$B$7,"")</f>
        <v/>
      </c>
      <c r="Z1720" s="28" t="str">
        <f aca="false">IF(AND(K1720&gt;0,I1720&gt;0,V1720&gt;0,S1720&gt;0),V1720-S1720,"")</f>
        <v/>
      </c>
      <c r="AA1720" s="12" t="str">
        <f aca="false">IF(Z1720&lt;&gt;"",Z1720/S1720,"")</f>
        <v/>
      </c>
      <c r="AB1720" s="28" t="str">
        <f aca="false">IF(AND(K1720&gt;0,J1720&gt;0,V1720&gt;0,U1720&gt;0),V1720-U1720,"")</f>
        <v/>
      </c>
      <c r="AC1720" s="12" t="str">
        <f aca="false">IF(AB1720&lt;&gt;"",AB1720/U1720,"")</f>
        <v/>
      </c>
      <c r="AD1720" s="27" t="n">
        <v>0</v>
      </c>
      <c r="AE1720" s="27" t="n">
        <v>0</v>
      </c>
      <c r="AF1720" s="27" t="n">
        <v>0</v>
      </c>
      <c r="AG1720" s="28" t="n">
        <f aca="false">AD1720+AE1720+AF1720</f>
        <v>0</v>
      </c>
      <c r="AH1720" s="12" t="str">
        <f aca="false">IF(AG1720&gt;0,AD1720/AG1720,"")</f>
        <v/>
      </c>
      <c r="AI1720" s="27" t="n">
        <v>0</v>
      </c>
      <c r="AJ1720" s="27" t="n">
        <v>0</v>
      </c>
      <c r="AK1720" s="27" t="n">
        <v>0</v>
      </c>
      <c r="AL1720" s="22" t="str">
        <f aca="false">IF(OR(AJ1720&gt;0,AK1720&gt;0),"Sí","No")</f>
        <v>No</v>
      </c>
      <c r="AM1720" s="6"/>
      <c r="AN1720" s="6"/>
      <c r="AO1720" s="12" t="n">
        <f aca="false">IF(M1720&gt;0,K1720/M1720,"")</f>
        <v>1</v>
      </c>
      <c r="AP1720" s="22" t="str">
        <f aca="false">IF(M1720&gt;=Resumen!$B$5,"Alto","Bajo")</f>
        <v>Bajo</v>
      </c>
      <c r="AQ1720" s="22" t="str">
        <f aca="false">IF(AO1720&gt;=Resumen!$B$28,"Alto","Bajo")</f>
        <v>Alto</v>
      </c>
      <c r="AR1720" s="22" t="str">
        <f aca="false">AP1720&amp;" Potencial / "&amp;AQ1720&amp;" Share"</f>
        <v>Bajo Potencial / Alto Share</v>
      </c>
      <c r="AS1720" s="22" t="str">
        <f aca="false">IF(Q1720="Sí",IF(AO1720&gt;=Resumen!$B$29,"Alto","Bajo"),"")</f>
        <v/>
      </c>
      <c r="AT1720" s="22" t="str">
        <f aca="false">IF(AS1720&lt;&gt;"",AP1720&amp;" Potencial / "&amp;AS1720&amp;" Share","")</f>
        <v/>
      </c>
      <c r="AU1720" s="22" t="str">
        <f aca="false">IF(AH1720="","Sin dato",IF(AH1720-AO1720&gt;Resumen!$B$6,"Sobre-exhibido",IF(AO1720-AH1720&gt;Resumen!$B$6,"Sub-exhibido","En línea")))</f>
        <v>Sin dato</v>
      </c>
      <c r="AV1720" s="22" t="str">
        <f aca="false">IF(AT1720="","",IF(AT1720="Alto Potencial / Bajo Share",1,IF(AT1720="Alto Potencial / Alto Share",2,IF(AT1720="Bajo Potencial / Alto Share",3,4))))</f>
        <v/>
      </c>
      <c r="AW1720" s="22" t="str">
        <f aca="false">IF(Q1720="No","Sin competencia directa",IF(AV1720=1,"1 - Foco Conquista (Alto Pot / Bajo Share)",IF(AV1720=2,"2 - Foco Defensa (Alto Pot / Alto Share)",IF(AV1720=3,"3 - Monitoreo (Bajo Pot / Alto Share)","4 - Baja Prioridad (Bajo Pot / Bajo Share)"))))</f>
        <v>Sin competencia directa</v>
      </c>
      <c r="AX1720" s="12" t="str">
        <f aca="false">IF(OR(IFERROR(AND(W1720&lt;&gt;"",Y1720&lt;&gt;"",Y1720-W1720&gt;Resumen!$B$8),FALSE()),IFERROR(AND(X1720&lt;&gt;"",Y1720&lt;&gt;"",Y1720-X1720&gt;Resumen!$B$8),FALSE())),MAX(IF(IFERROR(AND(W1720&lt;&gt;"",Y1720&lt;&gt;"",Y1720-W1720&gt;Resumen!$B$8),FALSE()),Y1720-W1720,0),IF(IFERROR(AND(X1720&lt;&gt;"",Y1720&lt;&gt;"",Y1720-X1720&gt;Resumen!$B$8),FALSE()),Y1720-X1720,0)),"")</f>
        <v/>
      </c>
      <c r="AY1720" s="22" t="str">
        <f aca="false">IF(OR(IFERROR(AND(W1720&lt;&gt;"",Y1720&lt;&gt;"",Y1720-W1720&gt;Resumen!$B$8),FALSE()),IFERROR(AND(X1720&lt;&gt;"",Y1720&lt;&gt;"",Y1720-X1720&gt;Resumen!$B$8),FALSE())),TRIM("Lays tiene mayor markup que "&amp;IF(IFERROR(AND(W1720&lt;&gt;"",Y1720&lt;&gt;"",Y1720-W1720&gt;Resumen!$B$8),FALSE()),"Quento ","")&amp;IF(IFERROR(AND(X1720&lt;&gt;"",Y1720&lt;&gt;"",Y1720-X1720&gt;Resumen!$B$8),FALSE()),"Julicroc ","")&amp;"en este PDV"),"")</f>
        <v/>
      </c>
      <c r="AZ1720" s="22" t="str">
        <f aca="false">IF(COUNTIF('Plan Pehuamar - Lista'!$A$2:$A$167,A1720)&gt;0,"Sí","No")</f>
        <v>No</v>
      </c>
      <c r="BA1720" s="22" t="str">
        <f aca="false">IF(COUNTIF('Plan Combo 9+1'!$A$2:$A$226,A1720)&gt;0,"Sí","No")</f>
        <v>No</v>
      </c>
      <c r="BB1720" s="22" t="str">
        <f aca="false">IF(AH1720="","No",IF(BA1720="Sí",IF((AO1720-AH1720)&gt;Resumen!$B$6,"Sí","No"),IF((AO1720-AH1720)&gt;=Resumen!$B$132,"Sí","No")))</f>
        <v>No</v>
      </c>
      <c r="BC1720" s="22" t="str">
        <f aca="false">IF(AND(N1720="Sí",AL1720="Sí",AI1720=0),"Sí","No")</f>
        <v>No</v>
      </c>
      <c r="BD1720" s="22" t="str">
        <f aca="false">IF(COUNTIF('Plan 9+1 (con Pehuamar)'!$A$2:$A$227,A1720)&gt;0,"Sí","No")</f>
        <v>No</v>
      </c>
    </row>
    <row r="1721" customFormat="false" ht="15" hidden="false" customHeight="true" outlineLevel="0" collapsed="false">
      <c r="A1721" s="6" t="n">
        <v>202513</v>
      </c>
      <c r="B1721" s="6" t="n">
        <v>11</v>
      </c>
      <c r="C1721" s="6" t="n">
        <v>1105</v>
      </c>
      <c r="D1721" s="6" t="s">
        <v>398</v>
      </c>
      <c r="E1721" s="6" t="s">
        <v>1887</v>
      </c>
      <c r="F1721" s="6" t="s">
        <v>196</v>
      </c>
      <c r="G1721" s="6" t="s">
        <v>130</v>
      </c>
      <c r="H1721" s="6" t="s">
        <v>1715</v>
      </c>
      <c r="I1721" s="27" t="n">
        <v>0</v>
      </c>
      <c r="J1721" s="27" t="n">
        <v>0</v>
      </c>
      <c r="K1721" s="27" t="n">
        <v>0.4</v>
      </c>
      <c r="L1721" s="28" t="n">
        <f aca="false">I1721+J1721</f>
        <v>0</v>
      </c>
      <c r="M1721" s="28" t="n">
        <f aca="false">L1721+K1721</f>
        <v>0.4</v>
      </c>
      <c r="N1721" s="22" t="str">
        <f aca="false">IF(I1721&gt;0,"Sí","No")</f>
        <v>No</v>
      </c>
      <c r="O1721" s="22" t="str">
        <f aca="false">IF(J1721&gt;0,"Sí","No")</f>
        <v>No</v>
      </c>
      <c r="P1721" s="22" t="str">
        <f aca="false">IF(K1721&gt;0,"Sí","No")</f>
        <v>Sí</v>
      </c>
      <c r="Q1721" s="22" t="str">
        <f aca="false">IF(OR(I1721&gt;0,J1721&gt;0),"Sí","No")</f>
        <v>No</v>
      </c>
      <c r="R1721" s="27"/>
      <c r="S1721" s="27"/>
      <c r="T1721" s="27"/>
      <c r="U1721" s="27"/>
      <c r="V1721" s="27"/>
      <c r="W1721" s="12" t="str">
        <f aca="false">IF(AND(I1721&gt;0,R1721&gt;0),(S1721-R1721)/R1721,"")</f>
        <v/>
      </c>
      <c r="X1721" s="12" t="str">
        <f aca="false">IF(AND(J1721&gt;0,T1721&gt;0),(U1721-T1721)/T1721,"")</f>
        <v/>
      </c>
      <c r="Y1721" s="12" t="str">
        <f aca="false">IF(AND(K1721&gt;0,V1721&gt;0),(V1721-Resumen!$B$7)/Resumen!$B$7,"")</f>
        <v/>
      </c>
      <c r="Z1721" s="28" t="str">
        <f aca="false">IF(AND(K1721&gt;0,I1721&gt;0,V1721&gt;0,S1721&gt;0),V1721-S1721,"")</f>
        <v/>
      </c>
      <c r="AA1721" s="12" t="str">
        <f aca="false">IF(Z1721&lt;&gt;"",Z1721/S1721,"")</f>
        <v/>
      </c>
      <c r="AB1721" s="28" t="str">
        <f aca="false">IF(AND(K1721&gt;0,J1721&gt;0,V1721&gt;0,U1721&gt;0),V1721-U1721,"")</f>
        <v/>
      </c>
      <c r="AC1721" s="12" t="str">
        <f aca="false">IF(AB1721&lt;&gt;"",AB1721/U1721,"")</f>
        <v/>
      </c>
      <c r="AD1721" s="27" t="n">
        <v>0</v>
      </c>
      <c r="AE1721" s="27" t="n">
        <v>0</v>
      </c>
      <c r="AF1721" s="27" t="n">
        <v>0</v>
      </c>
      <c r="AG1721" s="28" t="n">
        <f aca="false">AD1721+AE1721+AF1721</f>
        <v>0</v>
      </c>
      <c r="AH1721" s="12" t="str">
        <f aca="false">IF(AG1721&gt;0,AD1721/AG1721,"")</f>
        <v/>
      </c>
      <c r="AI1721" s="27" t="n">
        <v>0</v>
      </c>
      <c r="AJ1721" s="27" t="n">
        <v>0</v>
      </c>
      <c r="AK1721" s="27" t="n">
        <v>0</v>
      </c>
      <c r="AL1721" s="22" t="str">
        <f aca="false">IF(OR(AJ1721&gt;0,AK1721&gt;0),"Sí","No")</f>
        <v>No</v>
      </c>
      <c r="AM1721" s="6"/>
      <c r="AN1721" s="6"/>
      <c r="AO1721" s="12" t="n">
        <f aca="false">IF(M1721&gt;0,K1721/M1721,"")</f>
        <v>1</v>
      </c>
      <c r="AP1721" s="22" t="str">
        <f aca="false">IF(M1721&gt;=Resumen!$B$5,"Alto","Bajo")</f>
        <v>Bajo</v>
      </c>
      <c r="AQ1721" s="22" t="str">
        <f aca="false">IF(AO1721&gt;=Resumen!$B$28,"Alto","Bajo")</f>
        <v>Alto</v>
      </c>
      <c r="AR1721" s="22" t="str">
        <f aca="false">AP1721&amp;" Potencial / "&amp;AQ1721&amp;" Share"</f>
        <v>Bajo Potencial / Alto Share</v>
      </c>
      <c r="AS1721" s="22" t="str">
        <f aca="false">IF(Q1721="Sí",IF(AO1721&gt;=Resumen!$B$29,"Alto","Bajo"),"")</f>
        <v/>
      </c>
      <c r="AT1721" s="22" t="str">
        <f aca="false">IF(AS1721&lt;&gt;"",AP1721&amp;" Potencial / "&amp;AS1721&amp;" Share","")</f>
        <v/>
      </c>
      <c r="AU1721" s="22" t="str">
        <f aca="false">IF(AH1721="","Sin dato",IF(AH1721-AO1721&gt;Resumen!$B$6,"Sobre-exhibido",IF(AO1721-AH1721&gt;Resumen!$B$6,"Sub-exhibido","En línea")))</f>
        <v>Sin dato</v>
      </c>
      <c r="AV1721" s="22" t="str">
        <f aca="false">IF(AT1721="","",IF(AT1721="Alto Potencial / Bajo Share",1,IF(AT1721="Alto Potencial / Alto Share",2,IF(AT1721="Bajo Potencial / Alto Share",3,4))))</f>
        <v/>
      </c>
      <c r="AW1721" s="22" t="str">
        <f aca="false">IF(Q1721="No","Sin competencia directa",IF(AV1721=1,"1 - Foco Conquista (Alto Pot / Bajo Share)",IF(AV1721=2,"2 - Foco Defensa (Alto Pot / Alto Share)",IF(AV1721=3,"3 - Monitoreo (Bajo Pot / Alto Share)","4 - Baja Prioridad (Bajo Pot / Bajo Share)"))))</f>
        <v>Sin competencia directa</v>
      </c>
      <c r="AX1721" s="12" t="str">
        <f aca="false">IF(OR(IFERROR(AND(W1721&lt;&gt;"",Y1721&lt;&gt;"",Y1721-W1721&gt;Resumen!$B$8),FALSE()),IFERROR(AND(X1721&lt;&gt;"",Y1721&lt;&gt;"",Y1721-X1721&gt;Resumen!$B$8),FALSE())),MAX(IF(IFERROR(AND(W1721&lt;&gt;"",Y1721&lt;&gt;"",Y1721-W1721&gt;Resumen!$B$8),FALSE()),Y1721-W1721,0),IF(IFERROR(AND(X1721&lt;&gt;"",Y1721&lt;&gt;"",Y1721-X1721&gt;Resumen!$B$8),FALSE()),Y1721-X1721,0)),"")</f>
        <v/>
      </c>
      <c r="AY1721" s="22" t="str">
        <f aca="false">IF(OR(IFERROR(AND(W1721&lt;&gt;"",Y1721&lt;&gt;"",Y1721-W1721&gt;Resumen!$B$8),FALSE()),IFERROR(AND(X1721&lt;&gt;"",Y1721&lt;&gt;"",Y1721-X1721&gt;Resumen!$B$8),FALSE())),TRIM("Lays tiene mayor markup que "&amp;IF(IFERROR(AND(W1721&lt;&gt;"",Y1721&lt;&gt;"",Y1721-W1721&gt;Resumen!$B$8),FALSE()),"Quento ","")&amp;IF(IFERROR(AND(X1721&lt;&gt;"",Y1721&lt;&gt;"",Y1721-X1721&gt;Resumen!$B$8),FALSE()),"Julicroc ","")&amp;"en este PDV"),"")</f>
        <v/>
      </c>
      <c r="AZ1721" s="22" t="str">
        <f aca="false">IF(COUNTIF('Plan Pehuamar - Lista'!$A$2:$A$167,A1721)&gt;0,"Sí","No")</f>
        <v>No</v>
      </c>
      <c r="BA1721" s="22" t="str">
        <f aca="false">IF(COUNTIF('Plan Combo 9+1'!$A$2:$A$226,A1721)&gt;0,"Sí","No")</f>
        <v>No</v>
      </c>
      <c r="BB1721" s="22" t="str">
        <f aca="false">IF(AH1721="","No",IF(BA1721="Sí",IF((AO1721-AH1721)&gt;Resumen!$B$6,"Sí","No"),IF((AO1721-AH1721)&gt;=Resumen!$B$132,"Sí","No")))</f>
        <v>No</v>
      </c>
      <c r="BC1721" s="22" t="str">
        <f aca="false">IF(AND(N1721="Sí",AL1721="Sí",AI1721=0),"Sí","No")</f>
        <v>No</v>
      </c>
      <c r="BD1721" s="22" t="str">
        <f aca="false">IF(COUNTIF('Plan 9+1 (con Pehuamar)'!$A$2:$A$227,A1721)&gt;0,"Sí","No")</f>
        <v>No</v>
      </c>
    </row>
    <row r="1722" customFormat="false" ht="15" hidden="false" customHeight="true" outlineLevel="0" collapsed="false">
      <c r="A1722" s="6" t="n">
        <v>202570</v>
      </c>
      <c r="B1722" s="6" t="n">
        <v>11</v>
      </c>
      <c r="C1722" s="6" t="n">
        <v>1105</v>
      </c>
      <c r="D1722" s="6" t="s">
        <v>398</v>
      </c>
      <c r="E1722" s="6" t="s">
        <v>1888</v>
      </c>
      <c r="F1722" s="6" t="s">
        <v>196</v>
      </c>
      <c r="G1722" s="6" t="s">
        <v>130</v>
      </c>
      <c r="H1722" s="6" t="s">
        <v>1715</v>
      </c>
      <c r="I1722" s="27" t="n">
        <v>10</v>
      </c>
      <c r="J1722" s="27" t="n">
        <v>12</v>
      </c>
      <c r="K1722" s="27" t="n">
        <v>12</v>
      </c>
      <c r="L1722" s="28" t="n">
        <f aca="false">I1722+J1722</f>
        <v>22</v>
      </c>
      <c r="M1722" s="28" t="n">
        <f aca="false">L1722+K1722</f>
        <v>34</v>
      </c>
      <c r="N1722" s="22" t="str">
        <f aca="false">IF(I1722&gt;0,"Sí","No")</f>
        <v>Sí</v>
      </c>
      <c r="O1722" s="22" t="str">
        <f aca="false">IF(J1722&gt;0,"Sí","No")</f>
        <v>Sí</v>
      </c>
      <c r="P1722" s="22" t="str">
        <f aca="false">IF(K1722&gt;0,"Sí","No")</f>
        <v>Sí</v>
      </c>
      <c r="Q1722" s="22" t="str">
        <f aca="false">IF(OR(I1722&gt;0,J1722&gt;0),"Sí","No")</f>
        <v>Sí</v>
      </c>
      <c r="R1722" s="27" t="n">
        <v>1750</v>
      </c>
      <c r="S1722" s="27" t="n">
        <v>2500</v>
      </c>
      <c r="T1722" s="27" t="n">
        <v>1085</v>
      </c>
      <c r="U1722" s="27" t="n">
        <v>2000</v>
      </c>
      <c r="V1722" s="27" t="n">
        <v>3500</v>
      </c>
      <c r="W1722" s="12" t="n">
        <f aca="false">IF(AND(I1722&gt;0,R1722&gt;0),(S1722-R1722)/R1722,"")</f>
        <v>0.428571428571429</v>
      </c>
      <c r="X1722" s="12" t="n">
        <f aca="false">IF(AND(J1722&gt;0,T1722&gt;0),(U1722-T1722)/T1722,"")</f>
        <v>0.84331797235023</v>
      </c>
      <c r="Y1722" s="12" t="n">
        <f aca="false">IF(AND(K1722&gt;0,V1722&gt;0),(V1722-Resumen!$B$7)/Resumen!$B$7,"")</f>
        <v>0.4</v>
      </c>
      <c r="Z1722" s="28" t="n">
        <f aca="false">IF(AND(K1722&gt;0,I1722&gt;0,V1722&gt;0,S1722&gt;0),V1722-S1722,"")</f>
        <v>1000</v>
      </c>
      <c r="AA1722" s="12" t="n">
        <f aca="false">IF(Z1722&lt;&gt;"",Z1722/S1722,"")</f>
        <v>0.4</v>
      </c>
      <c r="AB1722" s="28" t="n">
        <f aca="false">IF(AND(K1722&gt;0,J1722&gt;0,V1722&gt;0,U1722&gt;0),V1722-U1722,"")</f>
        <v>1500</v>
      </c>
      <c r="AC1722" s="12" t="n">
        <f aca="false">IF(AB1722&lt;&gt;"",AB1722/U1722,"")</f>
        <v>0.75</v>
      </c>
      <c r="AD1722" s="27" t="n">
        <v>7</v>
      </c>
      <c r="AE1722" s="27" t="n">
        <v>2</v>
      </c>
      <c r="AF1722" s="27" t="n">
        <v>4</v>
      </c>
      <c r="AG1722" s="28" t="n">
        <f aca="false">AD1722+AE1722+AF1722</f>
        <v>13</v>
      </c>
      <c r="AH1722" s="12" t="n">
        <f aca="false">IF(AG1722&gt;0,AD1722/AG1722,"")</f>
        <v>0.538461538461538</v>
      </c>
      <c r="AI1722" s="27" t="n">
        <v>1</v>
      </c>
      <c r="AJ1722" s="27" t="n">
        <v>0</v>
      </c>
      <c r="AK1722" s="27" t="n">
        <v>0</v>
      </c>
      <c r="AL1722" s="22" t="str">
        <f aca="false">IF(OR(AJ1722&gt;0,AK1722&gt;0),"Sí","No")</f>
        <v>No</v>
      </c>
      <c r="AM1722" s="6" t="s">
        <v>198</v>
      </c>
      <c r="AN1722" s="6" t="s">
        <v>198</v>
      </c>
      <c r="AO1722" s="12" t="n">
        <f aca="false">IF(M1722&gt;0,K1722/M1722,"")</f>
        <v>0.352941176470588</v>
      </c>
      <c r="AP1722" s="22" t="str">
        <f aca="false">IF(M1722&gt;=Resumen!$B$5,"Alto","Bajo")</f>
        <v>Bajo</v>
      </c>
      <c r="AQ1722" s="22" t="str">
        <f aca="false">IF(AO1722&gt;=Resumen!$B$28,"Alto","Bajo")</f>
        <v>Bajo</v>
      </c>
      <c r="AR1722" s="22" t="str">
        <f aca="false">AP1722&amp;" Potencial / "&amp;AQ1722&amp;" Share"</f>
        <v>Bajo Potencial / Bajo Share</v>
      </c>
      <c r="AS1722" s="22" t="str">
        <f aca="false">IF(Q1722="Sí",IF(AO1722&gt;=Resumen!$B$29,"Alto","Bajo"),"")</f>
        <v>Bajo</v>
      </c>
      <c r="AT1722" s="22" t="str">
        <f aca="false">IF(AS1722&lt;&gt;"",AP1722&amp;" Potencial / "&amp;AS1722&amp;" Share","")</f>
        <v>Bajo Potencial / Bajo Share</v>
      </c>
      <c r="AU1722" s="22" t="str">
        <f aca="false">IF(AH1722="","Sin dato",IF(AH1722-AO1722&gt;Resumen!$B$6,"Sobre-exhibido",IF(AO1722-AH1722&gt;Resumen!$B$6,"Sub-exhibido","En línea")))</f>
        <v>Sobre-exhibido</v>
      </c>
      <c r="AV1722" s="22" t="n">
        <f aca="false">IF(AT1722="","",IF(AT1722="Alto Potencial / Bajo Share",1,IF(AT1722="Alto Potencial / Alto Share",2,IF(AT1722="Bajo Potencial / Alto Share",3,4))))</f>
        <v>4</v>
      </c>
      <c r="AW1722" s="22" t="str">
        <f aca="false">IF(Q1722="No","Sin competencia directa",IF(AV1722=1,"1 - Foco Conquista (Alto Pot / Bajo Share)",IF(AV1722=2,"2 - Foco Defensa (Alto Pot / Alto Share)",IF(AV1722=3,"3 - Monitoreo (Bajo Pot / Alto Share)","4 - Baja Prioridad (Bajo Pot / Bajo Share)"))))</f>
        <v>4 - Baja Prioridad (Bajo Pot / Bajo Share)</v>
      </c>
      <c r="AX1722" s="12" t="str">
        <f aca="false">IF(OR(IFERROR(AND(W1722&lt;&gt;"",Y1722&lt;&gt;"",Y1722-W1722&gt;Resumen!$B$8),FALSE()),IFERROR(AND(X1722&lt;&gt;"",Y1722&lt;&gt;"",Y1722-X1722&gt;Resumen!$B$8),FALSE())),MAX(IF(IFERROR(AND(W1722&lt;&gt;"",Y1722&lt;&gt;"",Y1722-W1722&gt;Resumen!$B$8),FALSE()),Y1722-W1722,0),IF(IFERROR(AND(X1722&lt;&gt;"",Y1722&lt;&gt;"",Y1722-X1722&gt;Resumen!$B$8),FALSE()),Y1722-X1722,0)),"")</f>
        <v/>
      </c>
      <c r="AY1722" s="22" t="str">
        <f aca="false">IF(OR(IFERROR(AND(W1722&lt;&gt;"",Y1722&lt;&gt;"",Y1722-W1722&gt;Resumen!$B$8),FALSE()),IFERROR(AND(X1722&lt;&gt;"",Y1722&lt;&gt;"",Y1722-X1722&gt;Resumen!$B$8),FALSE())),TRIM("Lays tiene mayor markup que "&amp;IF(IFERROR(AND(W1722&lt;&gt;"",Y1722&lt;&gt;"",Y1722-W1722&gt;Resumen!$B$8),FALSE()),"Quento ","")&amp;IF(IFERROR(AND(X1722&lt;&gt;"",Y1722&lt;&gt;"",Y1722-X1722&gt;Resumen!$B$8),FALSE()),"Julicroc ","")&amp;"en este PDV"),"")</f>
        <v/>
      </c>
      <c r="AZ1722" s="22" t="str">
        <f aca="false">IF(COUNTIF('Plan Pehuamar - Lista'!$A$2:$A$167,A1722)&gt;0,"Sí","No")</f>
        <v>No</v>
      </c>
      <c r="BA1722" s="22" t="str">
        <f aca="false">IF(COUNTIF('Plan Combo 9+1'!$A$2:$A$226,A1722)&gt;0,"Sí","No")</f>
        <v>No</v>
      </c>
      <c r="BB1722" s="22" t="str">
        <f aca="false">IF(AH1722="","No",IF(BA1722="Sí",IF((AO1722-AH1722)&gt;Resumen!$B$6,"Sí","No"),IF((AO1722-AH1722)&gt;=Resumen!$B$132,"Sí","No")))</f>
        <v>No</v>
      </c>
      <c r="BC1722" s="22" t="str">
        <f aca="false">IF(AND(N1722="Sí",AL1722="Sí",AI1722=0),"Sí","No")</f>
        <v>No</v>
      </c>
      <c r="BD1722" s="22" t="str">
        <f aca="false">IF(COUNTIF('Plan 9+1 (con Pehuamar)'!$A$2:$A$227,A1722)&gt;0,"Sí","No")</f>
        <v>No</v>
      </c>
    </row>
    <row r="1723" customFormat="false" ht="15" hidden="false" customHeight="true" outlineLevel="0" collapsed="false">
      <c r="A1723" s="6" t="n">
        <v>202580</v>
      </c>
      <c r="B1723" s="6" t="n">
        <v>11</v>
      </c>
      <c r="C1723" s="6" t="n">
        <v>1105</v>
      </c>
      <c r="D1723" s="6" t="s">
        <v>398</v>
      </c>
      <c r="E1723" s="6" t="s">
        <v>1889</v>
      </c>
      <c r="F1723" s="6" t="s">
        <v>291</v>
      </c>
      <c r="G1723" s="6" t="s">
        <v>130</v>
      </c>
      <c r="H1723" s="6" t="s">
        <v>1715</v>
      </c>
      <c r="I1723" s="27" t="n">
        <v>0</v>
      </c>
      <c r="J1723" s="27" t="n">
        <v>0</v>
      </c>
      <c r="K1723" s="27" t="n">
        <v>0.3</v>
      </c>
      <c r="L1723" s="28" t="n">
        <f aca="false">I1723+J1723</f>
        <v>0</v>
      </c>
      <c r="M1723" s="28" t="n">
        <f aca="false">L1723+K1723</f>
        <v>0.3</v>
      </c>
      <c r="N1723" s="22" t="str">
        <f aca="false">IF(I1723&gt;0,"Sí","No")</f>
        <v>No</v>
      </c>
      <c r="O1723" s="22" t="str">
        <f aca="false">IF(J1723&gt;0,"Sí","No")</f>
        <v>No</v>
      </c>
      <c r="P1723" s="22" t="str">
        <f aca="false">IF(K1723&gt;0,"Sí","No")</f>
        <v>Sí</v>
      </c>
      <c r="Q1723" s="22" t="str">
        <f aca="false">IF(OR(I1723&gt;0,J1723&gt;0),"Sí","No")</f>
        <v>No</v>
      </c>
      <c r="R1723" s="27"/>
      <c r="S1723" s="27"/>
      <c r="T1723" s="27"/>
      <c r="U1723" s="27"/>
      <c r="V1723" s="27"/>
      <c r="W1723" s="12" t="str">
        <f aca="false">IF(AND(I1723&gt;0,R1723&gt;0),(S1723-R1723)/R1723,"")</f>
        <v/>
      </c>
      <c r="X1723" s="12" t="str">
        <f aca="false">IF(AND(J1723&gt;0,T1723&gt;0),(U1723-T1723)/T1723,"")</f>
        <v/>
      </c>
      <c r="Y1723" s="12" t="str">
        <f aca="false">IF(AND(K1723&gt;0,V1723&gt;0),(V1723-Resumen!$B$7)/Resumen!$B$7,"")</f>
        <v/>
      </c>
      <c r="Z1723" s="28" t="str">
        <f aca="false">IF(AND(K1723&gt;0,I1723&gt;0,V1723&gt;0,S1723&gt;0),V1723-S1723,"")</f>
        <v/>
      </c>
      <c r="AA1723" s="12" t="str">
        <f aca="false">IF(Z1723&lt;&gt;"",Z1723/S1723,"")</f>
        <v/>
      </c>
      <c r="AB1723" s="28" t="str">
        <f aca="false">IF(AND(K1723&gt;0,J1723&gt;0,V1723&gt;0,U1723&gt;0),V1723-U1723,"")</f>
        <v/>
      </c>
      <c r="AC1723" s="12" t="str">
        <f aca="false">IF(AB1723&lt;&gt;"",AB1723/U1723,"")</f>
        <v/>
      </c>
      <c r="AD1723" s="27" t="n">
        <v>0</v>
      </c>
      <c r="AE1723" s="27" t="n">
        <v>0</v>
      </c>
      <c r="AF1723" s="27" t="n">
        <v>0</v>
      </c>
      <c r="AG1723" s="28" t="n">
        <f aca="false">AD1723+AE1723+AF1723</f>
        <v>0</v>
      </c>
      <c r="AH1723" s="12" t="str">
        <f aca="false">IF(AG1723&gt;0,AD1723/AG1723,"")</f>
        <v/>
      </c>
      <c r="AI1723" s="27" t="n">
        <v>0</v>
      </c>
      <c r="AJ1723" s="27" t="n">
        <v>0</v>
      </c>
      <c r="AK1723" s="27" t="n">
        <v>0</v>
      </c>
      <c r="AL1723" s="22" t="str">
        <f aca="false">IF(OR(AJ1723&gt;0,AK1723&gt;0),"Sí","No")</f>
        <v>No</v>
      </c>
      <c r="AM1723" s="6"/>
      <c r="AN1723" s="6"/>
      <c r="AO1723" s="12" t="n">
        <f aca="false">IF(M1723&gt;0,K1723/M1723,"")</f>
        <v>1</v>
      </c>
      <c r="AP1723" s="22" t="str">
        <f aca="false">IF(M1723&gt;=Resumen!$B$5,"Alto","Bajo")</f>
        <v>Bajo</v>
      </c>
      <c r="AQ1723" s="22" t="str">
        <f aca="false">IF(AO1723&gt;=Resumen!$B$28,"Alto","Bajo")</f>
        <v>Alto</v>
      </c>
      <c r="AR1723" s="22" t="str">
        <f aca="false">AP1723&amp;" Potencial / "&amp;AQ1723&amp;" Share"</f>
        <v>Bajo Potencial / Alto Share</v>
      </c>
      <c r="AS1723" s="22" t="str">
        <f aca="false">IF(Q1723="Sí",IF(AO1723&gt;=Resumen!$B$29,"Alto","Bajo"),"")</f>
        <v/>
      </c>
      <c r="AT1723" s="22" t="str">
        <f aca="false">IF(AS1723&lt;&gt;"",AP1723&amp;" Potencial / "&amp;AS1723&amp;" Share","")</f>
        <v/>
      </c>
      <c r="AU1723" s="22" t="str">
        <f aca="false">IF(AH1723="","Sin dato",IF(AH1723-AO1723&gt;Resumen!$B$6,"Sobre-exhibido",IF(AO1723-AH1723&gt;Resumen!$B$6,"Sub-exhibido","En línea")))</f>
        <v>Sin dato</v>
      </c>
      <c r="AV1723" s="22" t="str">
        <f aca="false">IF(AT1723="","",IF(AT1723="Alto Potencial / Bajo Share",1,IF(AT1723="Alto Potencial / Alto Share",2,IF(AT1723="Bajo Potencial / Alto Share",3,4))))</f>
        <v/>
      </c>
      <c r="AW1723" s="22" t="str">
        <f aca="false">IF(Q1723="No","Sin competencia directa",IF(AV1723=1,"1 - Foco Conquista (Alto Pot / Bajo Share)",IF(AV1723=2,"2 - Foco Defensa (Alto Pot / Alto Share)",IF(AV1723=3,"3 - Monitoreo (Bajo Pot / Alto Share)","4 - Baja Prioridad (Bajo Pot / Bajo Share)"))))</f>
        <v>Sin competencia directa</v>
      </c>
      <c r="AX1723" s="12" t="str">
        <f aca="false">IF(OR(IFERROR(AND(W1723&lt;&gt;"",Y1723&lt;&gt;"",Y1723-W1723&gt;Resumen!$B$8),FALSE()),IFERROR(AND(X1723&lt;&gt;"",Y1723&lt;&gt;"",Y1723-X1723&gt;Resumen!$B$8),FALSE())),MAX(IF(IFERROR(AND(W1723&lt;&gt;"",Y1723&lt;&gt;"",Y1723-W1723&gt;Resumen!$B$8),FALSE()),Y1723-W1723,0),IF(IFERROR(AND(X1723&lt;&gt;"",Y1723&lt;&gt;"",Y1723-X1723&gt;Resumen!$B$8),FALSE()),Y1723-X1723,0)),"")</f>
        <v/>
      </c>
      <c r="AY1723" s="22" t="str">
        <f aca="false">IF(OR(IFERROR(AND(W1723&lt;&gt;"",Y1723&lt;&gt;"",Y1723-W1723&gt;Resumen!$B$8),FALSE()),IFERROR(AND(X1723&lt;&gt;"",Y1723&lt;&gt;"",Y1723-X1723&gt;Resumen!$B$8),FALSE())),TRIM("Lays tiene mayor markup que "&amp;IF(IFERROR(AND(W1723&lt;&gt;"",Y1723&lt;&gt;"",Y1723-W1723&gt;Resumen!$B$8),FALSE()),"Quento ","")&amp;IF(IFERROR(AND(X1723&lt;&gt;"",Y1723&lt;&gt;"",Y1723-X1723&gt;Resumen!$B$8),FALSE()),"Julicroc ","")&amp;"en este PDV"),"")</f>
        <v/>
      </c>
      <c r="AZ1723" s="22" t="str">
        <f aca="false">IF(COUNTIF('Plan Pehuamar - Lista'!$A$2:$A$167,A1723)&gt;0,"Sí","No")</f>
        <v>No</v>
      </c>
      <c r="BA1723" s="22" t="str">
        <f aca="false">IF(COUNTIF('Plan Combo 9+1'!$A$2:$A$226,A1723)&gt;0,"Sí","No")</f>
        <v>No</v>
      </c>
      <c r="BB1723" s="22" t="str">
        <f aca="false">IF(AH1723="","No",IF(BA1723="Sí",IF((AO1723-AH1723)&gt;Resumen!$B$6,"Sí","No"),IF((AO1723-AH1723)&gt;=Resumen!$B$132,"Sí","No")))</f>
        <v>No</v>
      </c>
      <c r="BC1723" s="22" t="str">
        <f aca="false">IF(AND(N1723="Sí",AL1723="Sí",AI1723=0),"Sí","No")</f>
        <v>No</v>
      </c>
      <c r="BD1723" s="22" t="str">
        <f aca="false">IF(COUNTIF('Plan 9+1 (con Pehuamar)'!$A$2:$A$227,A1723)&gt;0,"Sí","No")</f>
        <v>No</v>
      </c>
    </row>
    <row r="1724" customFormat="false" ht="15" hidden="false" customHeight="true" outlineLevel="0" collapsed="false">
      <c r="A1724" s="6" t="n">
        <v>202587</v>
      </c>
      <c r="B1724" s="6" t="n">
        <v>11</v>
      </c>
      <c r="C1724" s="6" t="n">
        <v>1105</v>
      </c>
      <c r="D1724" s="6" t="s">
        <v>398</v>
      </c>
      <c r="E1724" s="6" t="s">
        <v>1890</v>
      </c>
      <c r="F1724" s="6" t="s">
        <v>201</v>
      </c>
      <c r="G1724" s="6" t="s">
        <v>130</v>
      </c>
      <c r="H1724" s="6" t="s">
        <v>1715</v>
      </c>
      <c r="I1724" s="27" t="n">
        <v>0</v>
      </c>
      <c r="J1724" s="27" t="n">
        <v>0</v>
      </c>
      <c r="K1724" s="27" t="n">
        <v>0.2</v>
      </c>
      <c r="L1724" s="28" t="n">
        <f aca="false">I1724+J1724</f>
        <v>0</v>
      </c>
      <c r="M1724" s="28" t="n">
        <f aca="false">L1724+K1724</f>
        <v>0.2</v>
      </c>
      <c r="N1724" s="22" t="str">
        <f aca="false">IF(I1724&gt;0,"Sí","No")</f>
        <v>No</v>
      </c>
      <c r="O1724" s="22" t="str">
        <f aca="false">IF(J1724&gt;0,"Sí","No")</f>
        <v>No</v>
      </c>
      <c r="P1724" s="22" t="str">
        <f aca="false">IF(K1724&gt;0,"Sí","No")</f>
        <v>Sí</v>
      </c>
      <c r="Q1724" s="22" t="str">
        <f aca="false">IF(OR(I1724&gt;0,J1724&gt;0),"Sí","No")</f>
        <v>No</v>
      </c>
      <c r="R1724" s="27"/>
      <c r="S1724" s="27"/>
      <c r="T1724" s="27"/>
      <c r="U1724" s="27"/>
      <c r="V1724" s="27"/>
      <c r="W1724" s="12" t="str">
        <f aca="false">IF(AND(I1724&gt;0,R1724&gt;0),(S1724-R1724)/R1724,"")</f>
        <v/>
      </c>
      <c r="X1724" s="12" t="str">
        <f aca="false">IF(AND(J1724&gt;0,T1724&gt;0),(U1724-T1724)/T1724,"")</f>
        <v/>
      </c>
      <c r="Y1724" s="12" t="str">
        <f aca="false">IF(AND(K1724&gt;0,V1724&gt;0),(V1724-Resumen!$B$7)/Resumen!$B$7,"")</f>
        <v/>
      </c>
      <c r="Z1724" s="28" t="str">
        <f aca="false">IF(AND(K1724&gt;0,I1724&gt;0,V1724&gt;0,S1724&gt;0),V1724-S1724,"")</f>
        <v/>
      </c>
      <c r="AA1724" s="12" t="str">
        <f aca="false">IF(Z1724&lt;&gt;"",Z1724/S1724,"")</f>
        <v/>
      </c>
      <c r="AB1724" s="28" t="str">
        <f aca="false">IF(AND(K1724&gt;0,J1724&gt;0,V1724&gt;0,U1724&gt;0),V1724-U1724,"")</f>
        <v/>
      </c>
      <c r="AC1724" s="12" t="str">
        <f aca="false">IF(AB1724&lt;&gt;"",AB1724/U1724,"")</f>
        <v/>
      </c>
      <c r="AD1724" s="27" t="n">
        <v>0</v>
      </c>
      <c r="AE1724" s="27" t="n">
        <v>0</v>
      </c>
      <c r="AF1724" s="27" t="n">
        <v>0</v>
      </c>
      <c r="AG1724" s="28" t="n">
        <f aca="false">AD1724+AE1724+AF1724</f>
        <v>0</v>
      </c>
      <c r="AH1724" s="12" t="str">
        <f aca="false">IF(AG1724&gt;0,AD1724/AG1724,"")</f>
        <v/>
      </c>
      <c r="AI1724" s="27" t="n">
        <v>0</v>
      </c>
      <c r="AJ1724" s="27" t="n">
        <v>0</v>
      </c>
      <c r="AK1724" s="27" t="n">
        <v>0</v>
      </c>
      <c r="AL1724" s="22" t="str">
        <f aca="false">IF(OR(AJ1724&gt;0,AK1724&gt;0),"Sí","No")</f>
        <v>No</v>
      </c>
      <c r="AM1724" s="6"/>
      <c r="AN1724" s="6"/>
      <c r="AO1724" s="12" t="n">
        <f aca="false">IF(M1724&gt;0,K1724/M1724,"")</f>
        <v>1</v>
      </c>
      <c r="AP1724" s="22" t="str">
        <f aca="false">IF(M1724&gt;=Resumen!$B$5,"Alto","Bajo")</f>
        <v>Bajo</v>
      </c>
      <c r="AQ1724" s="22" t="str">
        <f aca="false">IF(AO1724&gt;=Resumen!$B$28,"Alto","Bajo")</f>
        <v>Alto</v>
      </c>
      <c r="AR1724" s="22" t="str">
        <f aca="false">AP1724&amp;" Potencial / "&amp;AQ1724&amp;" Share"</f>
        <v>Bajo Potencial / Alto Share</v>
      </c>
      <c r="AS1724" s="22" t="str">
        <f aca="false">IF(Q1724="Sí",IF(AO1724&gt;=Resumen!$B$29,"Alto","Bajo"),"")</f>
        <v/>
      </c>
      <c r="AT1724" s="22" t="str">
        <f aca="false">IF(AS1724&lt;&gt;"",AP1724&amp;" Potencial / "&amp;AS1724&amp;" Share","")</f>
        <v/>
      </c>
      <c r="AU1724" s="22" t="str">
        <f aca="false">IF(AH1724="","Sin dato",IF(AH1724-AO1724&gt;Resumen!$B$6,"Sobre-exhibido",IF(AO1724-AH1724&gt;Resumen!$B$6,"Sub-exhibido","En línea")))</f>
        <v>Sin dato</v>
      </c>
      <c r="AV1724" s="22" t="str">
        <f aca="false">IF(AT1724="","",IF(AT1724="Alto Potencial / Bajo Share",1,IF(AT1724="Alto Potencial / Alto Share",2,IF(AT1724="Bajo Potencial / Alto Share",3,4))))</f>
        <v/>
      </c>
      <c r="AW1724" s="22" t="str">
        <f aca="false">IF(Q1724="No","Sin competencia directa",IF(AV1724=1,"1 - Foco Conquista (Alto Pot / Bajo Share)",IF(AV1724=2,"2 - Foco Defensa (Alto Pot / Alto Share)",IF(AV1724=3,"3 - Monitoreo (Bajo Pot / Alto Share)","4 - Baja Prioridad (Bajo Pot / Bajo Share)"))))</f>
        <v>Sin competencia directa</v>
      </c>
      <c r="AX1724" s="12" t="str">
        <f aca="false">IF(OR(IFERROR(AND(W1724&lt;&gt;"",Y1724&lt;&gt;"",Y1724-W1724&gt;Resumen!$B$8),FALSE()),IFERROR(AND(X1724&lt;&gt;"",Y1724&lt;&gt;"",Y1724-X1724&gt;Resumen!$B$8),FALSE())),MAX(IF(IFERROR(AND(W1724&lt;&gt;"",Y1724&lt;&gt;"",Y1724-W1724&gt;Resumen!$B$8),FALSE()),Y1724-W1724,0),IF(IFERROR(AND(X1724&lt;&gt;"",Y1724&lt;&gt;"",Y1724-X1724&gt;Resumen!$B$8),FALSE()),Y1724-X1724,0)),"")</f>
        <v/>
      </c>
      <c r="AY1724" s="22" t="str">
        <f aca="false">IF(OR(IFERROR(AND(W1724&lt;&gt;"",Y1724&lt;&gt;"",Y1724-W1724&gt;Resumen!$B$8),FALSE()),IFERROR(AND(X1724&lt;&gt;"",Y1724&lt;&gt;"",Y1724-X1724&gt;Resumen!$B$8),FALSE())),TRIM("Lays tiene mayor markup que "&amp;IF(IFERROR(AND(W1724&lt;&gt;"",Y1724&lt;&gt;"",Y1724-W1724&gt;Resumen!$B$8),FALSE()),"Quento ","")&amp;IF(IFERROR(AND(X1724&lt;&gt;"",Y1724&lt;&gt;"",Y1724-X1724&gt;Resumen!$B$8),FALSE()),"Julicroc ","")&amp;"en este PDV"),"")</f>
        <v/>
      </c>
      <c r="AZ1724" s="22" t="str">
        <f aca="false">IF(COUNTIF('Plan Pehuamar - Lista'!$A$2:$A$167,A1724)&gt;0,"Sí","No")</f>
        <v>No</v>
      </c>
      <c r="BA1724" s="22" t="str">
        <f aca="false">IF(COUNTIF('Plan Combo 9+1'!$A$2:$A$226,A1724)&gt;0,"Sí","No")</f>
        <v>No</v>
      </c>
      <c r="BB1724" s="22" t="str">
        <f aca="false">IF(AH1724="","No",IF(BA1724="Sí",IF((AO1724-AH1724)&gt;Resumen!$B$6,"Sí","No"),IF((AO1724-AH1724)&gt;=Resumen!$B$132,"Sí","No")))</f>
        <v>No</v>
      </c>
      <c r="BC1724" s="22" t="str">
        <f aca="false">IF(AND(N1724="Sí",AL1724="Sí",AI1724=0),"Sí","No")</f>
        <v>No</v>
      </c>
      <c r="BD1724" s="22" t="str">
        <f aca="false">IF(COUNTIF('Plan 9+1 (con Pehuamar)'!$A$2:$A$227,A1724)&gt;0,"Sí","No")</f>
        <v>No</v>
      </c>
    </row>
    <row r="1725" customFormat="false" ht="15" hidden="false" customHeight="true" outlineLevel="0" collapsed="false">
      <c r="A1725" s="6" t="n">
        <v>202618</v>
      </c>
      <c r="B1725" s="6" t="n">
        <v>11</v>
      </c>
      <c r="C1725" s="6" t="n">
        <v>1105</v>
      </c>
      <c r="D1725" s="6" t="s">
        <v>398</v>
      </c>
      <c r="E1725" s="6" t="s">
        <v>1891</v>
      </c>
      <c r="F1725" s="6" t="s">
        <v>201</v>
      </c>
      <c r="G1725" s="6" t="s">
        <v>130</v>
      </c>
      <c r="H1725" s="6" t="s">
        <v>1715</v>
      </c>
      <c r="I1725" s="27" t="n">
        <v>0</v>
      </c>
      <c r="J1725" s="27" t="n">
        <v>0</v>
      </c>
      <c r="K1725" s="27" t="n">
        <v>2.9</v>
      </c>
      <c r="L1725" s="28" t="n">
        <f aca="false">I1725+J1725</f>
        <v>0</v>
      </c>
      <c r="M1725" s="28" t="n">
        <f aca="false">L1725+K1725</f>
        <v>2.9</v>
      </c>
      <c r="N1725" s="22" t="str">
        <f aca="false">IF(I1725&gt;0,"Sí","No")</f>
        <v>No</v>
      </c>
      <c r="O1725" s="22" t="str">
        <f aca="false">IF(J1725&gt;0,"Sí","No")</f>
        <v>No</v>
      </c>
      <c r="P1725" s="22" t="str">
        <f aca="false">IF(K1725&gt;0,"Sí","No")</f>
        <v>Sí</v>
      </c>
      <c r="Q1725" s="22" t="str">
        <f aca="false">IF(OR(I1725&gt;0,J1725&gt;0),"Sí","No")</f>
        <v>No</v>
      </c>
      <c r="R1725" s="27"/>
      <c r="S1725" s="27"/>
      <c r="T1725" s="27"/>
      <c r="U1725" s="27"/>
      <c r="V1725" s="27"/>
      <c r="W1725" s="12" t="str">
        <f aca="false">IF(AND(I1725&gt;0,R1725&gt;0),(S1725-R1725)/R1725,"")</f>
        <v/>
      </c>
      <c r="X1725" s="12" t="str">
        <f aca="false">IF(AND(J1725&gt;0,T1725&gt;0),(U1725-T1725)/T1725,"")</f>
        <v/>
      </c>
      <c r="Y1725" s="12" t="str">
        <f aca="false">IF(AND(K1725&gt;0,V1725&gt;0),(V1725-Resumen!$B$7)/Resumen!$B$7,"")</f>
        <v/>
      </c>
      <c r="Z1725" s="28" t="str">
        <f aca="false">IF(AND(K1725&gt;0,I1725&gt;0,V1725&gt;0,S1725&gt;0),V1725-S1725,"")</f>
        <v/>
      </c>
      <c r="AA1725" s="12" t="str">
        <f aca="false">IF(Z1725&lt;&gt;"",Z1725/S1725,"")</f>
        <v/>
      </c>
      <c r="AB1725" s="28" t="str">
        <f aca="false">IF(AND(K1725&gt;0,J1725&gt;0,V1725&gt;0,U1725&gt;0),V1725-U1725,"")</f>
        <v/>
      </c>
      <c r="AC1725" s="12" t="str">
        <f aca="false">IF(AB1725&lt;&gt;"",AB1725/U1725,"")</f>
        <v/>
      </c>
      <c r="AD1725" s="27" t="n">
        <v>0</v>
      </c>
      <c r="AE1725" s="27" t="n">
        <v>0</v>
      </c>
      <c r="AF1725" s="27" t="n">
        <v>0</v>
      </c>
      <c r="AG1725" s="28" t="n">
        <f aca="false">AD1725+AE1725+AF1725</f>
        <v>0</v>
      </c>
      <c r="AH1725" s="12" t="str">
        <f aca="false">IF(AG1725&gt;0,AD1725/AG1725,"")</f>
        <v/>
      </c>
      <c r="AI1725" s="27" t="n">
        <v>0</v>
      </c>
      <c r="AJ1725" s="27" t="n">
        <v>0</v>
      </c>
      <c r="AK1725" s="27" t="n">
        <v>0</v>
      </c>
      <c r="AL1725" s="22" t="str">
        <f aca="false">IF(OR(AJ1725&gt;0,AK1725&gt;0),"Sí","No")</f>
        <v>No</v>
      </c>
      <c r="AM1725" s="6"/>
      <c r="AN1725" s="6"/>
      <c r="AO1725" s="12" t="n">
        <f aca="false">IF(M1725&gt;0,K1725/M1725,"")</f>
        <v>1</v>
      </c>
      <c r="AP1725" s="22" t="str">
        <f aca="false">IF(M1725&gt;=Resumen!$B$5,"Alto","Bajo")</f>
        <v>Bajo</v>
      </c>
      <c r="AQ1725" s="22" t="str">
        <f aca="false">IF(AO1725&gt;=Resumen!$B$28,"Alto","Bajo")</f>
        <v>Alto</v>
      </c>
      <c r="AR1725" s="22" t="str">
        <f aca="false">AP1725&amp;" Potencial / "&amp;AQ1725&amp;" Share"</f>
        <v>Bajo Potencial / Alto Share</v>
      </c>
      <c r="AS1725" s="22" t="str">
        <f aca="false">IF(Q1725="Sí",IF(AO1725&gt;=Resumen!$B$29,"Alto","Bajo"),"")</f>
        <v/>
      </c>
      <c r="AT1725" s="22" t="str">
        <f aca="false">IF(AS1725&lt;&gt;"",AP1725&amp;" Potencial / "&amp;AS1725&amp;" Share","")</f>
        <v/>
      </c>
      <c r="AU1725" s="22" t="str">
        <f aca="false">IF(AH1725="","Sin dato",IF(AH1725-AO1725&gt;Resumen!$B$6,"Sobre-exhibido",IF(AO1725-AH1725&gt;Resumen!$B$6,"Sub-exhibido","En línea")))</f>
        <v>Sin dato</v>
      </c>
      <c r="AV1725" s="22" t="str">
        <f aca="false">IF(AT1725="","",IF(AT1725="Alto Potencial / Bajo Share",1,IF(AT1725="Alto Potencial / Alto Share",2,IF(AT1725="Bajo Potencial / Alto Share",3,4))))</f>
        <v/>
      </c>
      <c r="AW1725" s="22" t="str">
        <f aca="false">IF(Q1725="No","Sin competencia directa",IF(AV1725=1,"1 - Foco Conquista (Alto Pot / Bajo Share)",IF(AV1725=2,"2 - Foco Defensa (Alto Pot / Alto Share)",IF(AV1725=3,"3 - Monitoreo (Bajo Pot / Alto Share)","4 - Baja Prioridad (Bajo Pot / Bajo Share)"))))</f>
        <v>Sin competencia directa</v>
      </c>
      <c r="AX1725" s="12" t="str">
        <f aca="false">IF(OR(IFERROR(AND(W1725&lt;&gt;"",Y1725&lt;&gt;"",Y1725-W1725&gt;Resumen!$B$8),FALSE()),IFERROR(AND(X1725&lt;&gt;"",Y1725&lt;&gt;"",Y1725-X1725&gt;Resumen!$B$8),FALSE())),MAX(IF(IFERROR(AND(W1725&lt;&gt;"",Y1725&lt;&gt;"",Y1725-W1725&gt;Resumen!$B$8),FALSE()),Y1725-W1725,0),IF(IFERROR(AND(X1725&lt;&gt;"",Y1725&lt;&gt;"",Y1725-X1725&gt;Resumen!$B$8),FALSE()),Y1725-X1725,0)),"")</f>
        <v/>
      </c>
      <c r="AY1725" s="22" t="str">
        <f aca="false">IF(OR(IFERROR(AND(W1725&lt;&gt;"",Y1725&lt;&gt;"",Y1725-W1725&gt;Resumen!$B$8),FALSE()),IFERROR(AND(X1725&lt;&gt;"",Y1725&lt;&gt;"",Y1725-X1725&gt;Resumen!$B$8),FALSE())),TRIM("Lays tiene mayor markup que "&amp;IF(IFERROR(AND(W1725&lt;&gt;"",Y1725&lt;&gt;"",Y1725-W1725&gt;Resumen!$B$8),FALSE()),"Quento ","")&amp;IF(IFERROR(AND(X1725&lt;&gt;"",Y1725&lt;&gt;"",Y1725-X1725&gt;Resumen!$B$8),FALSE()),"Julicroc ","")&amp;"en este PDV"),"")</f>
        <v/>
      </c>
      <c r="AZ1725" s="22" t="str">
        <f aca="false">IF(COUNTIF('Plan Pehuamar - Lista'!$A$2:$A$167,A1725)&gt;0,"Sí","No")</f>
        <v>No</v>
      </c>
      <c r="BA1725" s="22" t="str">
        <f aca="false">IF(COUNTIF('Plan Combo 9+1'!$A$2:$A$226,A1725)&gt;0,"Sí","No")</f>
        <v>No</v>
      </c>
      <c r="BB1725" s="22" t="str">
        <f aca="false">IF(AH1725="","No",IF(BA1725="Sí",IF((AO1725-AH1725)&gt;Resumen!$B$6,"Sí","No"),IF((AO1725-AH1725)&gt;=Resumen!$B$132,"Sí","No")))</f>
        <v>No</v>
      </c>
      <c r="BC1725" s="22" t="str">
        <f aca="false">IF(AND(N1725="Sí",AL1725="Sí",AI1725=0),"Sí","No")</f>
        <v>No</v>
      </c>
      <c r="BD1725" s="22" t="str">
        <f aca="false">IF(COUNTIF('Plan 9+1 (con Pehuamar)'!$A$2:$A$227,A1725)&gt;0,"Sí","No")</f>
        <v>No</v>
      </c>
    </row>
    <row r="1726" customFormat="false" ht="15" hidden="false" customHeight="true" outlineLevel="0" collapsed="false">
      <c r="A1726" s="6" t="n">
        <v>202638</v>
      </c>
      <c r="B1726" s="6" t="n">
        <v>11</v>
      </c>
      <c r="C1726" s="6" t="n">
        <v>1105</v>
      </c>
      <c r="D1726" s="6" t="s">
        <v>398</v>
      </c>
      <c r="E1726" s="6" t="s">
        <v>1885</v>
      </c>
      <c r="F1726" s="6" t="s">
        <v>196</v>
      </c>
      <c r="G1726" s="6" t="s">
        <v>130</v>
      </c>
      <c r="H1726" s="6" t="s">
        <v>1715</v>
      </c>
      <c r="I1726" s="27" t="n">
        <v>0</v>
      </c>
      <c r="J1726" s="27" t="n">
        <v>0</v>
      </c>
      <c r="K1726" s="27" t="n">
        <v>0.5</v>
      </c>
      <c r="L1726" s="28" t="n">
        <f aca="false">I1726+J1726</f>
        <v>0</v>
      </c>
      <c r="M1726" s="28" t="n">
        <f aca="false">L1726+K1726</f>
        <v>0.5</v>
      </c>
      <c r="N1726" s="22" t="str">
        <f aca="false">IF(I1726&gt;0,"Sí","No")</f>
        <v>No</v>
      </c>
      <c r="O1726" s="22" t="str">
        <f aca="false">IF(J1726&gt;0,"Sí","No")</f>
        <v>No</v>
      </c>
      <c r="P1726" s="22" t="str">
        <f aca="false">IF(K1726&gt;0,"Sí","No")</f>
        <v>Sí</v>
      </c>
      <c r="Q1726" s="22" t="str">
        <f aca="false">IF(OR(I1726&gt;0,J1726&gt;0),"Sí","No")</f>
        <v>No</v>
      </c>
      <c r="R1726" s="27"/>
      <c r="S1726" s="27"/>
      <c r="T1726" s="27"/>
      <c r="U1726" s="27"/>
      <c r="V1726" s="27"/>
      <c r="W1726" s="12" t="str">
        <f aca="false">IF(AND(I1726&gt;0,R1726&gt;0),(S1726-R1726)/R1726,"")</f>
        <v/>
      </c>
      <c r="X1726" s="12" t="str">
        <f aca="false">IF(AND(J1726&gt;0,T1726&gt;0),(U1726-T1726)/T1726,"")</f>
        <v/>
      </c>
      <c r="Y1726" s="12" t="str">
        <f aca="false">IF(AND(K1726&gt;0,V1726&gt;0),(V1726-Resumen!$B$7)/Resumen!$B$7,"")</f>
        <v/>
      </c>
      <c r="Z1726" s="28" t="str">
        <f aca="false">IF(AND(K1726&gt;0,I1726&gt;0,V1726&gt;0,S1726&gt;0),V1726-S1726,"")</f>
        <v/>
      </c>
      <c r="AA1726" s="12" t="str">
        <f aca="false">IF(Z1726&lt;&gt;"",Z1726/S1726,"")</f>
        <v/>
      </c>
      <c r="AB1726" s="28" t="str">
        <f aca="false">IF(AND(K1726&gt;0,J1726&gt;0,V1726&gt;0,U1726&gt;0),V1726-U1726,"")</f>
        <v/>
      </c>
      <c r="AC1726" s="12" t="str">
        <f aca="false">IF(AB1726&lt;&gt;"",AB1726/U1726,"")</f>
        <v/>
      </c>
      <c r="AD1726" s="27" t="n">
        <v>0</v>
      </c>
      <c r="AE1726" s="27" t="n">
        <v>0</v>
      </c>
      <c r="AF1726" s="27" t="n">
        <v>0</v>
      </c>
      <c r="AG1726" s="28" t="n">
        <f aca="false">AD1726+AE1726+AF1726</f>
        <v>0</v>
      </c>
      <c r="AH1726" s="12" t="str">
        <f aca="false">IF(AG1726&gt;0,AD1726/AG1726,"")</f>
        <v/>
      </c>
      <c r="AI1726" s="27" t="n">
        <v>0</v>
      </c>
      <c r="AJ1726" s="27" t="n">
        <v>0</v>
      </c>
      <c r="AK1726" s="27" t="n">
        <v>0</v>
      </c>
      <c r="AL1726" s="22" t="str">
        <f aca="false">IF(OR(AJ1726&gt;0,AK1726&gt;0),"Sí","No")</f>
        <v>No</v>
      </c>
      <c r="AM1726" s="6"/>
      <c r="AN1726" s="6"/>
      <c r="AO1726" s="12" t="n">
        <f aca="false">IF(M1726&gt;0,K1726/M1726,"")</f>
        <v>1</v>
      </c>
      <c r="AP1726" s="22" t="str">
        <f aca="false">IF(M1726&gt;=Resumen!$B$5,"Alto","Bajo")</f>
        <v>Bajo</v>
      </c>
      <c r="AQ1726" s="22" t="str">
        <f aca="false">IF(AO1726&gt;=Resumen!$B$28,"Alto","Bajo")</f>
        <v>Alto</v>
      </c>
      <c r="AR1726" s="22" t="str">
        <f aca="false">AP1726&amp;" Potencial / "&amp;AQ1726&amp;" Share"</f>
        <v>Bajo Potencial / Alto Share</v>
      </c>
      <c r="AS1726" s="22" t="str">
        <f aca="false">IF(Q1726="Sí",IF(AO1726&gt;=Resumen!$B$29,"Alto","Bajo"),"")</f>
        <v/>
      </c>
      <c r="AT1726" s="22" t="str">
        <f aca="false">IF(AS1726&lt;&gt;"",AP1726&amp;" Potencial / "&amp;AS1726&amp;" Share","")</f>
        <v/>
      </c>
      <c r="AU1726" s="22" t="str">
        <f aca="false">IF(AH1726="","Sin dato",IF(AH1726-AO1726&gt;Resumen!$B$6,"Sobre-exhibido",IF(AO1726-AH1726&gt;Resumen!$B$6,"Sub-exhibido","En línea")))</f>
        <v>Sin dato</v>
      </c>
      <c r="AV1726" s="22" t="str">
        <f aca="false">IF(AT1726="","",IF(AT1726="Alto Potencial / Bajo Share",1,IF(AT1726="Alto Potencial / Alto Share",2,IF(AT1726="Bajo Potencial / Alto Share",3,4))))</f>
        <v/>
      </c>
      <c r="AW1726" s="22" t="str">
        <f aca="false">IF(Q1726="No","Sin competencia directa",IF(AV1726=1,"1 - Foco Conquista (Alto Pot / Bajo Share)",IF(AV1726=2,"2 - Foco Defensa (Alto Pot / Alto Share)",IF(AV1726=3,"3 - Monitoreo (Bajo Pot / Alto Share)","4 - Baja Prioridad (Bajo Pot / Bajo Share)"))))</f>
        <v>Sin competencia directa</v>
      </c>
      <c r="AX1726" s="12" t="str">
        <f aca="false">IF(OR(IFERROR(AND(W1726&lt;&gt;"",Y1726&lt;&gt;"",Y1726-W1726&gt;Resumen!$B$8),FALSE()),IFERROR(AND(X1726&lt;&gt;"",Y1726&lt;&gt;"",Y1726-X1726&gt;Resumen!$B$8),FALSE())),MAX(IF(IFERROR(AND(W1726&lt;&gt;"",Y1726&lt;&gt;"",Y1726-W1726&gt;Resumen!$B$8),FALSE()),Y1726-W1726,0),IF(IFERROR(AND(X1726&lt;&gt;"",Y1726&lt;&gt;"",Y1726-X1726&gt;Resumen!$B$8),FALSE()),Y1726-X1726,0)),"")</f>
        <v/>
      </c>
      <c r="AY1726" s="22" t="str">
        <f aca="false">IF(OR(IFERROR(AND(W1726&lt;&gt;"",Y1726&lt;&gt;"",Y1726-W1726&gt;Resumen!$B$8),FALSE()),IFERROR(AND(X1726&lt;&gt;"",Y1726&lt;&gt;"",Y1726-X1726&gt;Resumen!$B$8),FALSE())),TRIM("Lays tiene mayor markup que "&amp;IF(IFERROR(AND(W1726&lt;&gt;"",Y1726&lt;&gt;"",Y1726-W1726&gt;Resumen!$B$8),FALSE()),"Quento ","")&amp;IF(IFERROR(AND(X1726&lt;&gt;"",Y1726&lt;&gt;"",Y1726-X1726&gt;Resumen!$B$8),FALSE()),"Julicroc ","")&amp;"en este PDV"),"")</f>
        <v/>
      </c>
      <c r="AZ1726" s="22" t="str">
        <f aca="false">IF(COUNTIF('Plan Pehuamar - Lista'!$A$2:$A$167,A1726)&gt;0,"Sí","No")</f>
        <v>No</v>
      </c>
      <c r="BA1726" s="22" t="str">
        <f aca="false">IF(COUNTIF('Plan Combo 9+1'!$A$2:$A$226,A1726)&gt;0,"Sí","No")</f>
        <v>No</v>
      </c>
      <c r="BB1726" s="22" t="str">
        <f aca="false">IF(AH1726="","No",IF(BA1726="Sí",IF((AO1726-AH1726)&gt;Resumen!$B$6,"Sí","No"),IF((AO1726-AH1726)&gt;=Resumen!$B$132,"Sí","No")))</f>
        <v>No</v>
      </c>
      <c r="BC1726" s="22" t="str">
        <f aca="false">IF(AND(N1726="Sí",AL1726="Sí",AI1726=0),"Sí","No")</f>
        <v>No</v>
      </c>
      <c r="BD1726" s="22" t="str">
        <f aca="false">IF(COUNTIF('Plan 9+1 (con Pehuamar)'!$A$2:$A$227,A1726)&gt;0,"Sí","No")</f>
        <v>No</v>
      </c>
    </row>
    <row r="1727" customFormat="false" ht="15" hidden="false" customHeight="true" outlineLevel="0" collapsed="false">
      <c r="A1727" s="6" t="n">
        <v>202738</v>
      </c>
      <c r="B1727" s="6" t="n">
        <v>11</v>
      </c>
      <c r="C1727" s="6" t="n">
        <v>1105</v>
      </c>
      <c r="D1727" s="6" t="s">
        <v>398</v>
      </c>
      <c r="E1727" s="6" t="s">
        <v>1892</v>
      </c>
      <c r="F1727" s="6" t="s">
        <v>201</v>
      </c>
      <c r="G1727" s="6" t="s">
        <v>130</v>
      </c>
      <c r="H1727" s="6" t="s">
        <v>1715</v>
      </c>
      <c r="I1727" s="27" t="n">
        <v>20</v>
      </c>
      <c r="J1727" s="27" t="n">
        <v>20</v>
      </c>
      <c r="K1727" s="27" t="n">
        <v>18</v>
      </c>
      <c r="L1727" s="28" t="n">
        <f aca="false">I1727+J1727</f>
        <v>40</v>
      </c>
      <c r="M1727" s="28" t="n">
        <f aca="false">L1727+K1727</f>
        <v>58</v>
      </c>
      <c r="N1727" s="22" t="str">
        <f aca="false">IF(I1727&gt;0,"Sí","No")</f>
        <v>Sí</v>
      </c>
      <c r="O1727" s="22" t="str">
        <f aca="false">IF(J1727&gt;0,"Sí","No")</f>
        <v>Sí</v>
      </c>
      <c r="P1727" s="22" t="str">
        <f aca="false">IF(K1727&gt;0,"Sí","No")</f>
        <v>Sí</v>
      </c>
      <c r="Q1727" s="22" t="str">
        <f aca="false">IF(OR(I1727&gt;0,J1727&gt;0),"Sí","No")</f>
        <v>Sí</v>
      </c>
      <c r="R1727" s="27" t="n">
        <v>1825</v>
      </c>
      <c r="S1727" s="27" t="n">
        <v>3000</v>
      </c>
      <c r="T1727" s="27" t="n">
        <v>1185</v>
      </c>
      <c r="U1727" s="27" t="n">
        <v>2200</v>
      </c>
      <c r="V1727" s="27" t="n">
        <v>3500</v>
      </c>
      <c r="W1727" s="12" t="n">
        <f aca="false">IF(AND(I1727&gt;0,R1727&gt;0),(S1727-R1727)/R1727,"")</f>
        <v>0.643835616438356</v>
      </c>
      <c r="X1727" s="12" t="n">
        <f aca="false">IF(AND(J1727&gt;0,T1727&gt;0),(U1727-T1727)/T1727,"")</f>
        <v>0.856540084388186</v>
      </c>
      <c r="Y1727" s="12" t="n">
        <f aca="false">IF(AND(K1727&gt;0,V1727&gt;0),(V1727-Resumen!$B$7)/Resumen!$B$7,"")</f>
        <v>0.4</v>
      </c>
      <c r="Z1727" s="28" t="n">
        <f aca="false">IF(AND(K1727&gt;0,I1727&gt;0,V1727&gt;0,S1727&gt;0),V1727-S1727,"")</f>
        <v>500</v>
      </c>
      <c r="AA1727" s="12" t="n">
        <f aca="false">IF(Z1727&lt;&gt;"",Z1727/S1727,"")</f>
        <v>0.166666666666667</v>
      </c>
      <c r="AB1727" s="28" t="n">
        <f aca="false">IF(AND(K1727&gt;0,J1727&gt;0,V1727&gt;0,U1727&gt;0),V1727-U1727,"")</f>
        <v>1300</v>
      </c>
      <c r="AC1727" s="12" t="n">
        <f aca="false">IF(AB1727&lt;&gt;"",AB1727/U1727,"")</f>
        <v>0.590909090909091</v>
      </c>
      <c r="AD1727" s="27" t="n">
        <v>6</v>
      </c>
      <c r="AE1727" s="27" t="n">
        <v>5</v>
      </c>
      <c r="AF1727" s="27" t="n">
        <v>5</v>
      </c>
      <c r="AG1727" s="28" t="n">
        <f aca="false">AD1727+AE1727+AF1727</f>
        <v>16</v>
      </c>
      <c r="AH1727" s="12" t="n">
        <f aca="false">IF(AG1727&gt;0,AD1727/AG1727,"")</f>
        <v>0.375</v>
      </c>
      <c r="AI1727" s="27" t="n">
        <v>0</v>
      </c>
      <c r="AJ1727" s="27" t="n">
        <v>0</v>
      </c>
      <c r="AK1727" s="27" t="n">
        <v>0</v>
      </c>
      <c r="AL1727" s="22" t="str">
        <f aca="false">IF(OR(AJ1727&gt;0,AK1727&gt;0),"Sí","No")</f>
        <v>No</v>
      </c>
      <c r="AM1727" s="6" t="s">
        <v>198</v>
      </c>
      <c r="AN1727" s="6" t="s">
        <v>198</v>
      </c>
      <c r="AO1727" s="12" t="n">
        <f aca="false">IF(M1727&gt;0,K1727/M1727,"")</f>
        <v>0.310344827586207</v>
      </c>
      <c r="AP1727" s="22" t="str">
        <f aca="false">IF(M1727&gt;=Resumen!$B$5,"Alto","Bajo")</f>
        <v>Alto</v>
      </c>
      <c r="AQ1727" s="22" t="str">
        <f aca="false">IF(AO1727&gt;=Resumen!$B$28,"Alto","Bajo")</f>
        <v>Bajo</v>
      </c>
      <c r="AR1727" s="22" t="str">
        <f aca="false">AP1727&amp;" Potencial / "&amp;AQ1727&amp;" Share"</f>
        <v>Alto Potencial / Bajo Share</v>
      </c>
      <c r="AS1727" s="22" t="str">
        <f aca="false">IF(Q1727="Sí",IF(AO1727&gt;=Resumen!$B$29,"Alto","Bajo"),"")</f>
        <v>Bajo</v>
      </c>
      <c r="AT1727" s="22" t="str">
        <f aca="false">IF(AS1727&lt;&gt;"",AP1727&amp;" Potencial / "&amp;AS1727&amp;" Share","")</f>
        <v>Alto Potencial / Bajo Share</v>
      </c>
      <c r="AU1727" s="22" t="str">
        <f aca="false">IF(AH1727="","Sin dato",IF(AH1727-AO1727&gt;Resumen!$B$6,"Sobre-exhibido",IF(AO1727-AH1727&gt;Resumen!$B$6,"Sub-exhibido","En línea")))</f>
        <v>Sobre-exhibido</v>
      </c>
      <c r="AV1727" s="22" t="n">
        <f aca="false">IF(AT1727="","",IF(AT1727="Alto Potencial / Bajo Share",1,IF(AT1727="Alto Potencial / Alto Share",2,IF(AT1727="Bajo Potencial / Alto Share",3,4))))</f>
        <v>1</v>
      </c>
      <c r="AW1727" s="22" t="str">
        <f aca="false">IF(Q1727="No","Sin competencia directa",IF(AV1727=1,"1 - Foco Conquista (Alto Pot / Bajo Share)",IF(AV1727=2,"2 - Foco Defensa (Alto Pot / Alto Share)",IF(AV1727=3,"3 - Monitoreo (Bajo Pot / Alto Share)","4 - Baja Prioridad (Bajo Pot / Bajo Share)"))))</f>
        <v>1 - Foco Conquista (Alto Pot / Bajo Share)</v>
      </c>
      <c r="AX1727" s="12" t="str">
        <f aca="false">IF(OR(IFERROR(AND(W1727&lt;&gt;"",Y1727&lt;&gt;"",Y1727-W1727&gt;Resumen!$B$8),FALSE()),IFERROR(AND(X1727&lt;&gt;"",Y1727&lt;&gt;"",Y1727-X1727&gt;Resumen!$B$8),FALSE())),MAX(IF(IFERROR(AND(W1727&lt;&gt;"",Y1727&lt;&gt;"",Y1727-W1727&gt;Resumen!$B$8),FALSE()),Y1727-W1727,0),IF(IFERROR(AND(X1727&lt;&gt;"",Y1727&lt;&gt;"",Y1727-X1727&gt;Resumen!$B$8),FALSE()),Y1727-X1727,0)),"")</f>
        <v/>
      </c>
      <c r="AY1727" s="22" t="str">
        <f aca="false">IF(OR(IFERROR(AND(W1727&lt;&gt;"",Y1727&lt;&gt;"",Y1727-W1727&gt;Resumen!$B$8),FALSE()),IFERROR(AND(X1727&lt;&gt;"",Y1727&lt;&gt;"",Y1727-X1727&gt;Resumen!$B$8),FALSE())),TRIM("Lays tiene mayor markup que "&amp;IF(IFERROR(AND(W1727&lt;&gt;"",Y1727&lt;&gt;"",Y1727-W1727&gt;Resumen!$B$8),FALSE()),"Quento ","")&amp;IF(IFERROR(AND(X1727&lt;&gt;"",Y1727&lt;&gt;"",Y1727-X1727&gt;Resumen!$B$8),FALSE()),"Julicroc ","")&amp;"en este PDV"),"")</f>
        <v/>
      </c>
      <c r="AZ1727" s="22" t="str">
        <f aca="false">IF(COUNTIF('Plan Pehuamar - Lista'!$A$2:$A$167,A1727)&gt;0,"Sí","No")</f>
        <v>No</v>
      </c>
      <c r="BA1727" s="22" t="str">
        <f aca="false">IF(COUNTIF('Plan Combo 9+1'!$A$2:$A$226,A1727)&gt;0,"Sí","No")</f>
        <v>No</v>
      </c>
      <c r="BB1727" s="22" t="str">
        <f aca="false">IF(AH1727="","No",IF(BA1727="Sí",IF((AO1727-AH1727)&gt;Resumen!$B$6,"Sí","No"),IF((AO1727-AH1727)&gt;=Resumen!$B$132,"Sí","No")))</f>
        <v>No</v>
      </c>
      <c r="BC1727" s="22" t="str">
        <f aca="false">IF(AND(N1727="Sí",AL1727="Sí",AI1727=0),"Sí","No")</f>
        <v>No</v>
      </c>
      <c r="BD1727" s="22" t="str">
        <f aca="false">IF(COUNTIF('Plan 9+1 (con Pehuamar)'!$A$2:$A$227,A1727)&gt;0,"Sí","No")</f>
        <v>No</v>
      </c>
    </row>
    <row r="1728" customFormat="false" ht="15" hidden="false" customHeight="true" outlineLevel="0" collapsed="false">
      <c r="A1728" s="6" t="n">
        <v>200007</v>
      </c>
      <c r="B1728" s="6" t="n">
        <v>11</v>
      </c>
      <c r="C1728" s="6" t="n">
        <v>1106</v>
      </c>
      <c r="D1728" s="6" t="s">
        <v>444</v>
      </c>
      <c r="E1728" s="6" t="s">
        <v>1893</v>
      </c>
      <c r="F1728" s="6" t="s">
        <v>273</v>
      </c>
      <c r="G1728" s="6" t="s">
        <v>130</v>
      </c>
      <c r="H1728" s="6" t="s">
        <v>1715</v>
      </c>
      <c r="I1728" s="27" t="n">
        <v>0</v>
      </c>
      <c r="J1728" s="27" t="n">
        <v>0</v>
      </c>
      <c r="K1728" s="27" t="n">
        <v>0.1</v>
      </c>
      <c r="L1728" s="28" t="n">
        <f aca="false">I1728+J1728</f>
        <v>0</v>
      </c>
      <c r="M1728" s="28" t="n">
        <f aca="false">L1728+K1728</f>
        <v>0.1</v>
      </c>
      <c r="N1728" s="22" t="str">
        <f aca="false">IF(I1728&gt;0,"Sí","No")</f>
        <v>No</v>
      </c>
      <c r="O1728" s="22" t="str">
        <f aca="false">IF(J1728&gt;0,"Sí","No")</f>
        <v>No</v>
      </c>
      <c r="P1728" s="22" t="str">
        <f aca="false">IF(K1728&gt;0,"Sí","No")</f>
        <v>Sí</v>
      </c>
      <c r="Q1728" s="22" t="str">
        <f aca="false">IF(OR(I1728&gt;0,J1728&gt;0),"Sí","No")</f>
        <v>No</v>
      </c>
      <c r="R1728" s="27"/>
      <c r="S1728" s="27"/>
      <c r="T1728" s="27"/>
      <c r="U1728" s="27"/>
      <c r="V1728" s="27"/>
      <c r="W1728" s="12" t="str">
        <f aca="false">IF(AND(I1728&gt;0,R1728&gt;0),(S1728-R1728)/R1728,"")</f>
        <v/>
      </c>
      <c r="X1728" s="12" t="str">
        <f aca="false">IF(AND(J1728&gt;0,T1728&gt;0),(U1728-T1728)/T1728,"")</f>
        <v/>
      </c>
      <c r="Y1728" s="12" t="str">
        <f aca="false">IF(AND(K1728&gt;0,V1728&gt;0),(V1728-Resumen!$B$7)/Resumen!$B$7,"")</f>
        <v/>
      </c>
      <c r="Z1728" s="28" t="str">
        <f aca="false">IF(AND(K1728&gt;0,I1728&gt;0,V1728&gt;0,S1728&gt;0),V1728-S1728,"")</f>
        <v/>
      </c>
      <c r="AA1728" s="12" t="str">
        <f aca="false">IF(Z1728&lt;&gt;"",Z1728/S1728,"")</f>
        <v/>
      </c>
      <c r="AB1728" s="28" t="str">
        <f aca="false">IF(AND(K1728&gt;0,J1728&gt;0,V1728&gt;0,U1728&gt;0),V1728-U1728,"")</f>
        <v/>
      </c>
      <c r="AC1728" s="12" t="str">
        <f aca="false">IF(AB1728&lt;&gt;"",AB1728/U1728,"")</f>
        <v/>
      </c>
      <c r="AD1728" s="27" t="n">
        <v>0</v>
      </c>
      <c r="AE1728" s="27" t="n">
        <v>0</v>
      </c>
      <c r="AF1728" s="27" t="n">
        <v>0</v>
      </c>
      <c r="AG1728" s="28" t="n">
        <f aca="false">AD1728+AE1728+AF1728</f>
        <v>0</v>
      </c>
      <c r="AH1728" s="12" t="str">
        <f aca="false">IF(AG1728&gt;0,AD1728/AG1728,"")</f>
        <v/>
      </c>
      <c r="AI1728" s="27" t="n">
        <v>0</v>
      </c>
      <c r="AJ1728" s="27" t="n">
        <v>0</v>
      </c>
      <c r="AK1728" s="27" t="n">
        <v>0</v>
      </c>
      <c r="AL1728" s="22" t="str">
        <f aca="false">IF(OR(AJ1728&gt;0,AK1728&gt;0),"Sí","No")</f>
        <v>No</v>
      </c>
      <c r="AM1728" s="6"/>
      <c r="AN1728" s="6"/>
      <c r="AO1728" s="12" t="n">
        <f aca="false">IF(M1728&gt;0,K1728/M1728,"")</f>
        <v>1</v>
      </c>
      <c r="AP1728" s="22" t="str">
        <f aca="false">IF(M1728&gt;=Resumen!$B$5,"Alto","Bajo")</f>
        <v>Bajo</v>
      </c>
      <c r="AQ1728" s="22" t="str">
        <f aca="false">IF(AO1728&gt;=Resumen!$B$28,"Alto","Bajo")</f>
        <v>Alto</v>
      </c>
      <c r="AR1728" s="22" t="str">
        <f aca="false">AP1728&amp;" Potencial / "&amp;AQ1728&amp;" Share"</f>
        <v>Bajo Potencial / Alto Share</v>
      </c>
      <c r="AS1728" s="22" t="str">
        <f aca="false">IF(Q1728="Sí",IF(AO1728&gt;=Resumen!$B$29,"Alto","Bajo"),"")</f>
        <v/>
      </c>
      <c r="AT1728" s="22" t="str">
        <f aca="false">IF(AS1728&lt;&gt;"",AP1728&amp;" Potencial / "&amp;AS1728&amp;" Share","")</f>
        <v/>
      </c>
      <c r="AU1728" s="22" t="str">
        <f aca="false">IF(AH1728="","Sin dato",IF(AH1728-AO1728&gt;Resumen!$B$6,"Sobre-exhibido",IF(AO1728-AH1728&gt;Resumen!$B$6,"Sub-exhibido","En línea")))</f>
        <v>Sin dato</v>
      </c>
      <c r="AV1728" s="22" t="str">
        <f aca="false">IF(AT1728="","",IF(AT1728="Alto Potencial / Bajo Share",1,IF(AT1728="Alto Potencial / Alto Share",2,IF(AT1728="Bajo Potencial / Alto Share",3,4))))</f>
        <v/>
      </c>
      <c r="AW1728" s="22" t="str">
        <f aca="false">IF(Q1728="No","Sin competencia directa",IF(AV1728=1,"1 - Foco Conquista (Alto Pot / Bajo Share)",IF(AV1728=2,"2 - Foco Defensa (Alto Pot / Alto Share)",IF(AV1728=3,"3 - Monitoreo (Bajo Pot / Alto Share)","4 - Baja Prioridad (Bajo Pot / Bajo Share)"))))</f>
        <v>Sin competencia directa</v>
      </c>
      <c r="AX1728" s="12" t="str">
        <f aca="false">IF(OR(IFERROR(AND(W1728&lt;&gt;"",Y1728&lt;&gt;"",Y1728-W1728&gt;Resumen!$B$8),FALSE()),IFERROR(AND(X1728&lt;&gt;"",Y1728&lt;&gt;"",Y1728-X1728&gt;Resumen!$B$8),FALSE())),MAX(IF(IFERROR(AND(W1728&lt;&gt;"",Y1728&lt;&gt;"",Y1728-W1728&gt;Resumen!$B$8),FALSE()),Y1728-W1728,0),IF(IFERROR(AND(X1728&lt;&gt;"",Y1728&lt;&gt;"",Y1728-X1728&gt;Resumen!$B$8),FALSE()),Y1728-X1728,0)),"")</f>
        <v/>
      </c>
      <c r="AY1728" s="22" t="str">
        <f aca="false">IF(OR(IFERROR(AND(W1728&lt;&gt;"",Y1728&lt;&gt;"",Y1728-W1728&gt;Resumen!$B$8),FALSE()),IFERROR(AND(X1728&lt;&gt;"",Y1728&lt;&gt;"",Y1728-X1728&gt;Resumen!$B$8),FALSE())),TRIM("Lays tiene mayor markup que "&amp;IF(IFERROR(AND(W1728&lt;&gt;"",Y1728&lt;&gt;"",Y1728-W1728&gt;Resumen!$B$8),FALSE()),"Quento ","")&amp;IF(IFERROR(AND(X1728&lt;&gt;"",Y1728&lt;&gt;"",Y1728-X1728&gt;Resumen!$B$8),FALSE()),"Julicroc ","")&amp;"en este PDV"),"")</f>
        <v/>
      </c>
      <c r="AZ1728" s="22" t="str">
        <f aca="false">IF(COUNTIF('Plan Pehuamar - Lista'!$A$2:$A$167,A1728)&gt;0,"Sí","No")</f>
        <v>No</v>
      </c>
      <c r="BA1728" s="22" t="str">
        <f aca="false">IF(COUNTIF('Plan Combo 9+1'!$A$2:$A$226,A1728)&gt;0,"Sí","No")</f>
        <v>No</v>
      </c>
      <c r="BB1728" s="22" t="str">
        <f aca="false">IF(AH1728="","No",IF(BA1728="Sí",IF((AO1728-AH1728)&gt;Resumen!$B$6,"Sí","No"),IF((AO1728-AH1728)&gt;=Resumen!$B$132,"Sí","No")))</f>
        <v>No</v>
      </c>
      <c r="BC1728" s="22" t="str">
        <f aca="false">IF(AND(N1728="Sí",AL1728="Sí",AI1728=0),"Sí","No")</f>
        <v>No</v>
      </c>
      <c r="BD1728" s="22" t="str">
        <f aca="false">IF(COUNTIF('Plan 9+1 (con Pehuamar)'!$A$2:$A$227,A1728)&gt;0,"Sí","No")</f>
        <v>No</v>
      </c>
    </row>
    <row r="1729" customFormat="false" ht="15" hidden="false" customHeight="true" outlineLevel="0" collapsed="false">
      <c r="A1729" s="6" t="n">
        <v>200011</v>
      </c>
      <c r="B1729" s="6" t="n">
        <v>11</v>
      </c>
      <c r="C1729" s="6" t="n">
        <v>1106</v>
      </c>
      <c r="D1729" s="6" t="s">
        <v>444</v>
      </c>
      <c r="E1729" s="6" t="s">
        <v>1894</v>
      </c>
      <c r="F1729" s="6" t="s">
        <v>206</v>
      </c>
      <c r="G1729" s="6" t="s">
        <v>130</v>
      </c>
      <c r="H1729" s="6" t="s">
        <v>1715</v>
      </c>
      <c r="I1729" s="27" t="n">
        <v>0</v>
      </c>
      <c r="J1729" s="27" t="n">
        <v>0</v>
      </c>
      <c r="K1729" s="27" t="n">
        <v>4.2</v>
      </c>
      <c r="L1729" s="28" t="n">
        <f aca="false">I1729+J1729</f>
        <v>0</v>
      </c>
      <c r="M1729" s="28" t="n">
        <f aca="false">L1729+K1729</f>
        <v>4.2</v>
      </c>
      <c r="N1729" s="22" t="str">
        <f aca="false">IF(I1729&gt;0,"Sí","No")</f>
        <v>No</v>
      </c>
      <c r="O1729" s="22" t="str">
        <f aca="false">IF(J1729&gt;0,"Sí","No")</f>
        <v>No</v>
      </c>
      <c r="P1729" s="22" t="str">
        <f aca="false">IF(K1729&gt;0,"Sí","No")</f>
        <v>Sí</v>
      </c>
      <c r="Q1729" s="22" t="str">
        <f aca="false">IF(OR(I1729&gt;0,J1729&gt;0),"Sí","No")</f>
        <v>No</v>
      </c>
      <c r="R1729" s="27"/>
      <c r="S1729" s="27"/>
      <c r="T1729" s="27"/>
      <c r="U1729" s="27"/>
      <c r="V1729" s="27"/>
      <c r="W1729" s="12" t="str">
        <f aca="false">IF(AND(I1729&gt;0,R1729&gt;0),(S1729-R1729)/R1729,"")</f>
        <v/>
      </c>
      <c r="X1729" s="12" t="str">
        <f aca="false">IF(AND(J1729&gt;0,T1729&gt;0),(U1729-T1729)/T1729,"")</f>
        <v/>
      </c>
      <c r="Y1729" s="12" t="str">
        <f aca="false">IF(AND(K1729&gt;0,V1729&gt;0),(V1729-Resumen!$B$7)/Resumen!$B$7,"")</f>
        <v/>
      </c>
      <c r="Z1729" s="28" t="str">
        <f aca="false">IF(AND(K1729&gt;0,I1729&gt;0,V1729&gt;0,S1729&gt;0),V1729-S1729,"")</f>
        <v/>
      </c>
      <c r="AA1729" s="12" t="str">
        <f aca="false">IF(Z1729&lt;&gt;"",Z1729/S1729,"")</f>
        <v/>
      </c>
      <c r="AB1729" s="28" t="str">
        <f aca="false">IF(AND(K1729&gt;0,J1729&gt;0,V1729&gt;0,U1729&gt;0),V1729-U1729,"")</f>
        <v/>
      </c>
      <c r="AC1729" s="12" t="str">
        <f aca="false">IF(AB1729&lt;&gt;"",AB1729/U1729,"")</f>
        <v/>
      </c>
      <c r="AD1729" s="27" t="n">
        <v>0</v>
      </c>
      <c r="AE1729" s="27" t="n">
        <v>0</v>
      </c>
      <c r="AF1729" s="27" t="n">
        <v>0</v>
      </c>
      <c r="AG1729" s="28" t="n">
        <f aca="false">AD1729+AE1729+AF1729</f>
        <v>0</v>
      </c>
      <c r="AH1729" s="12" t="str">
        <f aca="false">IF(AG1729&gt;0,AD1729/AG1729,"")</f>
        <v/>
      </c>
      <c r="AI1729" s="27" t="n">
        <v>0</v>
      </c>
      <c r="AJ1729" s="27" t="n">
        <v>0</v>
      </c>
      <c r="AK1729" s="27" t="n">
        <v>0</v>
      </c>
      <c r="AL1729" s="22" t="str">
        <f aca="false">IF(OR(AJ1729&gt;0,AK1729&gt;0),"Sí","No")</f>
        <v>No</v>
      </c>
      <c r="AM1729" s="6"/>
      <c r="AN1729" s="6"/>
      <c r="AO1729" s="12" t="n">
        <f aca="false">IF(M1729&gt;0,K1729/M1729,"")</f>
        <v>1</v>
      </c>
      <c r="AP1729" s="22" t="str">
        <f aca="false">IF(M1729&gt;=Resumen!$B$5,"Alto","Bajo")</f>
        <v>Bajo</v>
      </c>
      <c r="AQ1729" s="22" t="str">
        <f aca="false">IF(AO1729&gt;=Resumen!$B$28,"Alto","Bajo")</f>
        <v>Alto</v>
      </c>
      <c r="AR1729" s="22" t="str">
        <f aca="false">AP1729&amp;" Potencial / "&amp;AQ1729&amp;" Share"</f>
        <v>Bajo Potencial / Alto Share</v>
      </c>
      <c r="AS1729" s="22" t="str">
        <f aca="false">IF(Q1729="Sí",IF(AO1729&gt;=Resumen!$B$29,"Alto","Bajo"),"")</f>
        <v/>
      </c>
      <c r="AT1729" s="22" t="str">
        <f aca="false">IF(AS1729&lt;&gt;"",AP1729&amp;" Potencial / "&amp;AS1729&amp;" Share","")</f>
        <v/>
      </c>
      <c r="AU1729" s="22" t="str">
        <f aca="false">IF(AH1729="","Sin dato",IF(AH1729-AO1729&gt;Resumen!$B$6,"Sobre-exhibido",IF(AO1729-AH1729&gt;Resumen!$B$6,"Sub-exhibido","En línea")))</f>
        <v>Sin dato</v>
      </c>
      <c r="AV1729" s="22" t="str">
        <f aca="false">IF(AT1729="","",IF(AT1729="Alto Potencial / Bajo Share",1,IF(AT1729="Alto Potencial / Alto Share",2,IF(AT1729="Bajo Potencial / Alto Share",3,4))))</f>
        <v/>
      </c>
      <c r="AW1729" s="22" t="str">
        <f aca="false">IF(Q1729="No","Sin competencia directa",IF(AV1729=1,"1 - Foco Conquista (Alto Pot / Bajo Share)",IF(AV1729=2,"2 - Foco Defensa (Alto Pot / Alto Share)",IF(AV1729=3,"3 - Monitoreo (Bajo Pot / Alto Share)","4 - Baja Prioridad (Bajo Pot / Bajo Share)"))))</f>
        <v>Sin competencia directa</v>
      </c>
      <c r="AX1729" s="12" t="str">
        <f aca="false">IF(OR(IFERROR(AND(W1729&lt;&gt;"",Y1729&lt;&gt;"",Y1729-W1729&gt;Resumen!$B$8),FALSE()),IFERROR(AND(X1729&lt;&gt;"",Y1729&lt;&gt;"",Y1729-X1729&gt;Resumen!$B$8),FALSE())),MAX(IF(IFERROR(AND(W1729&lt;&gt;"",Y1729&lt;&gt;"",Y1729-W1729&gt;Resumen!$B$8),FALSE()),Y1729-W1729,0),IF(IFERROR(AND(X1729&lt;&gt;"",Y1729&lt;&gt;"",Y1729-X1729&gt;Resumen!$B$8),FALSE()),Y1729-X1729,0)),"")</f>
        <v/>
      </c>
      <c r="AY1729" s="22" t="str">
        <f aca="false">IF(OR(IFERROR(AND(W1729&lt;&gt;"",Y1729&lt;&gt;"",Y1729-W1729&gt;Resumen!$B$8),FALSE()),IFERROR(AND(X1729&lt;&gt;"",Y1729&lt;&gt;"",Y1729-X1729&gt;Resumen!$B$8),FALSE())),TRIM("Lays tiene mayor markup que "&amp;IF(IFERROR(AND(W1729&lt;&gt;"",Y1729&lt;&gt;"",Y1729-W1729&gt;Resumen!$B$8),FALSE()),"Quento ","")&amp;IF(IFERROR(AND(X1729&lt;&gt;"",Y1729&lt;&gt;"",Y1729-X1729&gt;Resumen!$B$8),FALSE()),"Julicroc ","")&amp;"en este PDV"),"")</f>
        <v/>
      </c>
      <c r="AZ1729" s="22" t="str">
        <f aca="false">IF(COUNTIF('Plan Pehuamar - Lista'!$A$2:$A$167,A1729)&gt;0,"Sí","No")</f>
        <v>No</v>
      </c>
      <c r="BA1729" s="22" t="str">
        <f aca="false">IF(COUNTIF('Plan Combo 9+1'!$A$2:$A$226,A1729)&gt;0,"Sí","No")</f>
        <v>No</v>
      </c>
      <c r="BB1729" s="22" t="str">
        <f aca="false">IF(AH1729="","No",IF(BA1729="Sí",IF((AO1729-AH1729)&gt;Resumen!$B$6,"Sí","No"),IF((AO1729-AH1729)&gt;=Resumen!$B$132,"Sí","No")))</f>
        <v>No</v>
      </c>
      <c r="BC1729" s="22" t="str">
        <f aca="false">IF(AND(N1729="Sí",AL1729="Sí",AI1729=0),"Sí","No")</f>
        <v>No</v>
      </c>
      <c r="BD1729" s="22" t="str">
        <f aca="false">IF(COUNTIF('Plan 9+1 (con Pehuamar)'!$A$2:$A$227,A1729)&gt;0,"Sí","No")</f>
        <v>No</v>
      </c>
    </row>
    <row r="1730" customFormat="false" ht="15" hidden="false" customHeight="true" outlineLevel="0" collapsed="false">
      <c r="A1730" s="6" t="n">
        <v>200083</v>
      </c>
      <c r="B1730" s="6" t="n">
        <v>11</v>
      </c>
      <c r="C1730" s="6" t="n">
        <v>1106</v>
      </c>
      <c r="D1730" s="6" t="s">
        <v>444</v>
      </c>
      <c r="E1730" s="6" t="s">
        <v>1895</v>
      </c>
      <c r="F1730" s="6" t="s">
        <v>206</v>
      </c>
      <c r="G1730" s="6" t="s">
        <v>130</v>
      </c>
      <c r="H1730" s="6" t="s">
        <v>1715</v>
      </c>
      <c r="I1730" s="27" t="n">
        <v>20</v>
      </c>
      <c r="J1730" s="27" t="n">
        <v>20</v>
      </c>
      <c r="K1730" s="27" t="n">
        <v>18</v>
      </c>
      <c r="L1730" s="28" t="n">
        <f aca="false">I1730+J1730</f>
        <v>40</v>
      </c>
      <c r="M1730" s="28" t="n">
        <f aca="false">L1730+K1730</f>
        <v>58</v>
      </c>
      <c r="N1730" s="22" t="str">
        <f aca="false">IF(I1730&gt;0,"Sí","No")</f>
        <v>Sí</v>
      </c>
      <c r="O1730" s="22" t="str">
        <f aca="false">IF(J1730&gt;0,"Sí","No")</f>
        <v>Sí</v>
      </c>
      <c r="P1730" s="22" t="str">
        <f aca="false">IF(K1730&gt;0,"Sí","No")</f>
        <v>Sí</v>
      </c>
      <c r="Q1730" s="22" t="str">
        <f aca="false">IF(OR(I1730&gt;0,J1730&gt;0),"Sí","No")</f>
        <v>Sí</v>
      </c>
      <c r="R1730" s="27" t="n">
        <v>2200</v>
      </c>
      <c r="S1730" s="27" t="n">
        <v>3500</v>
      </c>
      <c r="T1730" s="27" t="n">
        <v>1085</v>
      </c>
      <c r="U1730" s="27" t="n">
        <v>2000</v>
      </c>
      <c r="V1730" s="27" t="n">
        <v>3500</v>
      </c>
      <c r="W1730" s="12" t="n">
        <f aca="false">IF(AND(I1730&gt;0,R1730&gt;0),(S1730-R1730)/R1730,"")</f>
        <v>0.590909090909091</v>
      </c>
      <c r="X1730" s="12" t="n">
        <f aca="false">IF(AND(J1730&gt;0,T1730&gt;0),(U1730-T1730)/T1730,"")</f>
        <v>0.84331797235023</v>
      </c>
      <c r="Y1730" s="12" t="n">
        <f aca="false">IF(AND(K1730&gt;0,V1730&gt;0),(V1730-Resumen!$B$7)/Resumen!$B$7,"")</f>
        <v>0.4</v>
      </c>
      <c r="Z1730" s="28" t="n">
        <f aca="false">IF(AND(K1730&gt;0,I1730&gt;0,V1730&gt;0,S1730&gt;0),V1730-S1730,"")</f>
        <v>0</v>
      </c>
      <c r="AA1730" s="12" t="n">
        <f aca="false">IF(Z1730&lt;&gt;"",Z1730/S1730,"")</f>
        <v>0</v>
      </c>
      <c r="AB1730" s="28" t="n">
        <f aca="false">IF(AND(K1730&gt;0,J1730&gt;0,V1730&gt;0,U1730&gt;0),V1730-U1730,"")</f>
        <v>1500</v>
      </c>
      <c r="AC1730" s="12" t="n">
        <f aca="false">IF(AB1730&lt;&gt;"",AB1730/U1730,"")</f>
        <v>0.75</v>
      </c>
      <c r="AD1730" s="27" t="n">
        <v>6</v>
      </c>
      <c r="AE1730" s="27" t="n">
        <v>5</v>
      </c>
      <c r="AF1730" s="27" t="n">
        <v>5</v>
      </c>
      <c r="AG1730" s="28" t="n">
        <f aca="false">AD1730+AE1730+AF1730</f>
        <v>16</v>
      </c>
      <c r="AH1730" s="12" t="n">
        <f aca="false">IF(AG1730&gt;0,AD1730/AG1730,"")</f>
        <v>0.375</v>
      </c>
      <c r="AI1730" s="27" t="n">
        <v>1</v>
      </c>
      <c r="AJ1730" s="27" t="n">
        <v>1</v>
      </c>
      <c r="AK1730" s="27" t="n">
        <v>0</v>
      </c>
      <c r="AL1730" s="22" t="str">
        <f aca="false">IF(OR(AJ1730&gt;0,AK1730&gt;0),"Sí","No")</f>
        <v>Sí</v>
      </c>
      <c r="AM1730" s="6" t="s">
        <v>198</v>
      </c>
      <c r="AN1730" s="6" t="s">
        <v>198</v>
      </c>
      <c r="AO1730" s="12" t="n">
        <f aca="false">IF(M1730&gt;0,K1730/M1730,"")</f>
        <v>0.310344827586207</v>
      </c>
      <c r="AP1730" s="22" t="str">
        <f aca="false">IF(M1730&gt;=Resumen!$B$5,"Alto","Bajo")</f>
        <v>Alto</v>
      </c>
      <c r="AQ1730" s="22" t="str">
        <f aca="false">IF(AO1730&gt;=Resumen!$B$28,"Alto","Bajo")</f>
        <v>Bajo</v>
      </c>
      <c r="AR1730" s="22" t="str">
        <f aca="false">AP1730&amp;" Potencial / "&amp;AQ1730&amp;" Share"</f>
        <v>Alto Potencial / Bajo Share</v>
      </c>
      <c r="AS1730" s="22" t="str">
        <f aca="false">IF(Q1730="Sí",IF(AO1730&gt;=Resumen!$B$29,"Alto","Bajo"),"")</f>
        <v>Bajo</v>
      </c>
      <c r="AT1730" s="22" t="str">
        <f aca="false">IF(AS1730&lt;&gt;"",AP1730&amp;" Potencial / "&amp;AS1730&amp;" Share","")</f>
        <v>Alto Potencial / Bajo Share</v>
      </c>
      <c r="AU1730" s="22" t="str">
        <f aca="false">IF(AH1730="","Sin dato",IF(AH1730-AO1730&gt;Resumen!$B$6,"Sobre-exhibido",IF(AO1730-AH1730&gt;Resumen!$B$6,"Sub-exhibido","En línea")))</f>
        <v>Sobre-exhibido</v>
      </c>
      <c r="AV1730" s="22" t="n">
        <f aca="false">IF(AT1730="","",IF(AT1730="Alto Potencial / Bajo Share",1,IF(AT1730="Alto Potencial / Alto Share",2,IF(AT1730="Bajo Potencial / Alto Share",3,4))))</f>
        <v>1</v>
      </c>
      <c r="AW1730" s="22" t="str">
        <f aca="false">IF(Q1730="No","Sin competencia directa",IF(AV1730=1,"1 - Foco Conquista (Alto Pot / Bajo Share)",IF(AV1730=2,"2 - Foco Defensa (Alto Pot / Alto Share)",IF(AV1730=3,"3 - Monitoreo (Bajo Pot / Alto Share)","4 - Baja Prioridad (Bajo Pot / Bajo Share)"))))</f>
        <v>1 - Foco Conquista (Alto Pot / Bajo Share)</v>
      </c>
      <c r="AX1730" s="12" t="str">
        <f aca="false">IF(OR(IFERROR(AND(W1730&lt;&gt;"",Y1730&lt;&gt;"",Y1730-W1730&gt;Resumen!$B$8),FALSE()),IFERROR(AND(X1730&lt;&gt;"",Y1730&lt;&gt;"",Y1730-X1730&gt;Resumen!$B$8),FALSE())),MAX(IF(IFERROR(AND(W1730&lt;&gt;"",Y1730&lt;&gt;"",Y1730-W1730&gt;Resumen!$B$8),FALSE()),Y1730-W1730,0),IF(IFERROR(AND(X1730&lt;&gt;"",Y1730&lt;&gt;"",Y1730-X1730&gt;Resumen!$B$8),FALSE()),Y1730-X1730,0)),"")</f>
        <v/>
      </c>
      <c r="AY1730" s="22" t="str">
        <f aca="false">IF(OR(IFERROR(AND(W1730&lt;&gt;"",Y1730&lt;&gt;"",Y1730-W1730&gt;Resumen!$B$8),FALSE()),IFERROR(AND(X1730&lt;&gt;"",Y1730&lt;&gt;"",Y1730-X1730&gt;Resumen!$B$8),FALSE())),TRIM("Lays tiene mayor markup que "&amp;IF(IFERROR(AND(W1730&lt;&gt;"",Y1730&lt;&gt;"",Y1730-W1730&gt;Resumen!$B$8),FALSE()),"Quento ","")&amp;IF(IFERROR(AND(X1730&lt;&gt;"",Y1730&lt;&gt;"",Y1730-X1730&gt;Resumen!$B$8),FALSE()),"Julicroc ","")&amp;"en este PDV"),"")</f>
        <v/>
      </c>
      <c r="AZ1730" s="22" t="str">
        <f aca="false">IF(COUNTIF('Plan Pehuamar - Lista'!$A$2:$A$167,A1730)&gt;0,"Sí","No")</f>
        <v>No</v>
      </c>
      <c r="BA1730" s="22" t="str">
        <f aca="false">IF(COUNTIF('Plan Combo 9+1'!$A$2:$A$226,A1730)&gt;0,"Sí","No")</f>
        <v>No</v>
      </c>
      <c r="BB1730" s="22" t="str">
        <f aca="false">IF(AH1730="","No",IF(BA1730="Sí",IF((AO1730-AH1730)&gt;Resumen!$B$6,"Sí","No"),IF((AO1730-AH1730)&gt;=Resumen!$B$132,"Sí","No")))</f>
        <v>No</v>
      </c>
      <c r="BC1730" s="22" t="str">
        <f aca="false">IF(AND(N1730="Sí",AL1730="Sí",AI1730=0),"Sí","No")</f>
        <v>No</v>
      </c>
      <c r="BD1730" s="22" t="str">
        <f aca="false">IF(COUNTIF('Plan 9+1 (con Pehuamar)'!$A$2:$A$227,A1730)&gt;0,"Sí","No")</f>
        <v>No</v>
      </c>
    </row>
    <row r="1731" customFormat="false" ht="15" hidden="false" customHeight="true" outlineLevel="0" collapsed="false">
      <c r="A1731" s="6" t="n">
        <v>200181</v>
      </c>
      <c r="B1731" s="6" t="n">
        <v>11</v>
      </c>
      <c r="C1731" s="6" t="n">
        <v>1106</v>
      </c>
      <c r="D1731" s="6" t="s">
        <v>444</v>
      </c>
      <c r="E1731" s="6" t="s">
        <v>1896</v>
      </c>
      <c r="F1731" s="6" t="s">
        <v>196</v>
      </c>
      <c r="G1731" s="6" t="s">
        <v>130</v>
      </c>
      <c r="H1731" s="6" t="s">
        <v>1715</v>
      </c>
      <c r="I1731" s="27" t="n">
        <v>0</v>
      </c>
      <c r="J1731" s="27" t="n">
        <v>0</v>
      </c>
      <c r="K1731" s="27" t="n">
        <v>1.1</v>
      </c>
      <c r="L1731" s="28" t="n">
        <f aca="false">I1731+J1731</f>
        <v>0</v>
      </c>
      <c r="M1731" s="28" t="n">
        <f aca="false">L1731+K1731</f>
        <v>1.1</v>
      </c>
      <c r="N1731" s="22" t="str">
        <f aca="false">IF(I1731&gt;0,"Sí","No")</f>
        <v>No</v>
      </c>
      <c r="O1731" s="22" t="str">
        <f aca="false">IF(J1731&gt;0,"Sí","No")</f>
        <v>No</v>
      </c>
      <c r="P1731" s="22" t="str">
        <f aca="false">IF(K1731&gt;0,"Sí","No")</f>
        <v>Sí</v>
      </c>
      <c r="Q1731" s="22" t="str">
        <f aca="false">IF(OR(I1731&gt;0,J1731&gt;0),"Sí","No")</f>
        <v>No</v>
      </c>
      <c r="R1731" s="27"/>
      <c r="S1731" s="27"/>
      <c r="T1731" s="27"/>
      <c r="U1731" s="27"/>
      <c r="V1731" s="27"/>
      <c r="W1731" s="12" t="str">
        <f aca="false">IF(AND(I1731&gt;0,R1731&gt;0),(S1731-R1731)/R1731,"")</f>
        <v/>
      </c>
      <c r="X1731" s="12" t="str">
        <f aca="false">IF(AND(J1731&gt;0,T1731&gt;0),(U1731-T1731)/T1731,"")</f>
        <v/>
      </c>
      <c r="Y1731" s="12" t="str">
        <f aca="false">IF(AND(K1731&gt;0,V1731&gt;0),(V1731-Resumen!$B$7)/Resumen!$B$7,"")</f>
        <v/>
      </c>
      <c r="Z1731" s="28" t="str">
        <f aca="false">IF(AND(K1731&gt;0,I1731&gt;0,V1731&gt;0,S1731&gt;0),V1731-S1731,"")</f>
        <v/>
      </c>
      <c r="AA1731" s="12" t="str">
        <f aca="false">IF(Z1731&lt;&gt;"",Z1731/S1731,"")</f>
        <v/>
      </c>
      <c r="AB1731" s="28" t="str">
        <f aca="false">IF(AND(K1731&gt;0,J1731&gt;0,V1731&gt;0,U1731&gt;0),V1731-U1731,"")</f>
        <v/>
      </c>
      <c r="AC1731" s="12" t="str">
        <f aca="false">IF(AB1731&lt;&gt;"",AB1731/U1731,"")</f>
        <v/>
      </c>
      <c r="AD1731" s="27" t="n">
        <v>0</v>
      </c>
      <c r="AE1731" s="27" t="n">
        <v>0</v>
      </c>
      <c r="AF1731" s="27" t="n">
        <v>0</v>
      </c>
      <c r="AG1731" s="28" t="n">
        <f aca="false">AD1731+AE1731+AF1731</f>
        <v>0</v>
      </c>
      <c r="AH1731" s="12" t="str">
        <f aca="false">IF(AG1731&gt;0,AD1731/AG1731,"")</f>
        <v/>
      </c>
      <c r="AI1731" s="27" t="n">
        <v>0</v>
      </c>
      <c r="AJ1731" s="27" t="n">
        <v>0</v>
      </c>
      <c r="AK1731" s="27" t="n">
        <v>0</v>
      </c>
      <c r="AL1731" s="22" t="str">
        <f aca="false">IF(OR(AJ1731&gt;0,AK1731&gt;0),"Sí","No")</f>
        <v>No</v>
      </c>
      <c r="AM1731" s="6"/>
      <c r="AN1731" s="6"/>
      <c r="AO1731" s="12" t="n">
        <f aca="false">IF(M1731&gt;0,K1731/M1731,"")</f>
        <v>1</v>
      </c>
      <c r="AP1731" s="22" t="str">
        <f aca="false">IF(M1731&gt;=Resumen!$B$5,"Alto","Bajo")</f>
        <v>Bajo</v>
      </c>
      <c r="AQ1731" s="22" t="str">
        <f aca="false">IF(AO1731&gt;=Resumen!$B$28,"Alto","Bajo")</f>
        <v>Alto</v>
      </c>
      <c r="AR1731" s="22" t="str">
        <f aca="false">AP1731&amp;" Potencial / "&amp;AQ1731&amp;" Share"</f>
        <v>Bajo Potencial / Alto Share</v>
      </c>
      <c r="AS1731" s="22" t="str">
        <f aca="false">IF(Q1731="Sí",IF(AO1731&gt;=Resumen!$B$29,"Alto","Bajo"),"")</f>
        <v/>
      </c>
      <c r="AT1731" s="22" t="str">
        <f aca="false">IF(AS1731&lt;&gt;"",AP1731&amp;" Potencial / "&amp;AS1731&amp;" Share","")</f>
        <v/>
      </c>
      <c r="AU1731" s="22" t="str">
        <f aca="false">IF(AH1731="","Sin dato",IF(AH1731-AO1731&gt;Resumen!$B$6,"Sobre-exhibido",IF(AO1731-AH1731&gt;Resumen!$B$6,"Sub-exhibido","En línea")))</f>
        <v>Sin dato</v>
      </c>
      <c r="AV1731" s="22" t="str">
        <f aca="false">IF(AT1731="","",IF(AT1731="Alto Potencial / Bajo Share",1,IF(AT1731="Alto Potencial / Alto Share",2,IF(AT1731="Bajo Potencial / Alto Share",3,4))))</f>
        <v/>
      </c>
      <c r="AW1731" s="22" t="str">
        <f aca="false">IF(Q1731="No","Sin competencia directa",IF(AV1731=1,"1 - Foco Conquista (Alto Pot / Bajo Share)",IF(AV1731=2,"2 - Foco Defensa (Alto Pot / Alto Share)",IF(AV1731=3,"3 - Monitoreo (Bajo Pot / Alto Share)","4 - Baja Prioridad (Bajo Pot / Bajo Share)"))))</f>
        <v>Sin competencia directa</v>
      </c>
      <c r="AX1731" s="12" t="str">
        <f aca="false">IF(OR(IFERROR(AND(W1731&lt;&gt;"",Y1731&lt;&gt;"",Y1731-W1731&gt;Resumen!$B$8),FALSE()),IFERROR(AND(X1731&lt;&gt;"",Y1731&lt;&gt;"",Y1731-X1731&gt;Resumen!$B$8),FALSE())),MAX(IF(IFERROR(AND(W1731&lt;&gt;"",Y1731&lt;&gt;"",Y1731-W1731&gt;Resumen!$B$8),FALSE()),Y1731-W1731,0),IF(IFERROR(AND(X1731&lt;&gt;"",Y1731&lt;&gt;"",Y1731-X1731&gt;Resumen!$B$8),FALSE()),Y1731-X1731,0)),"")</f>
        <v/>
      </c>
      <c r="AY1731" s="22" t="str">
        <f aca="false">IF(OR(IFERROR(AND(W1731&lt;&gt;"",Y1731&lt;&gt;"",Y1731-W1731&gt;Resumen!$B$8),FALSE()),IFERROR(AND(X1731&lt;&gt;"",Y1731&lt;&gt;"",Y1731-X1731&gt;Resumen!$B$8),FALSE())),TRIM("Lays tiene mayor markup que "&amp;IF(IFERROR(AND(W1731&lt;&gt;"",Y1731&lt;&gt;"",Y1731-W1731&gt;Resumen!$B$8),FALSE()),"Quento ","")&amp;IF(IFERROR(AND(X1731&lt;&gt;"",Y1731&lt;&gt;"",Y1731-X1731&gt;Resumen!$B$8),FALSE()),"Julicroc ","")&amp;"en este PDV"),"")</f>
        <v/>
      </c>
      <c r="AZ1731" s="22" t="str">
        <f aca="false">IF(COUNTIF('Plan Pehuamar - Lista'!$A$2:$A$167,A1731)&gt;0,"Sí","No")</f>
        <v>No</v>
      </c>
      <c r="BA1731" s="22" t="str">
        <f aca="false">IF(COUNTIF('Plan Combo 9+1'!$A$2:$A$226,A1731)&gt;0,"Sí","No")</f>
        <v>No</v>
      </c>
      <c r="BB1731" s="22" t="str">
        <f aca="false">IF(AH1731="","No",IF(BA1731="Sí",IF((AO1731-AH1731)&gt;Resumen!$B$6,"Sí","No"),IF((AO1731-AH1731)&gt;=Resumen!$B$132,"Sí","No")))</f>
        <v>No</v>
      </c>
      <c r="BC1731" s="22" t="str">
        <f aca="false">IF(AND(N1731="Sí",AL1731="Sí",AI1731=0),"Sí","No")</f>
        <v>No</v>
      </c>
      <c r="BD1731" s="22" t="str">
        <f aca="false">IF(COUNTIF('Plan 9+1 (con Pehuamar)'!$A$2:$A$227,A1731)&gt;0,"Sí","No")</f>
        <v>No</v>
      </c>
    </row>
    <row r="1732" customFormat="false" ht="15" hidden="false" customHeight="true" outlineLevel="0" collapsed="false">
      <c r="A1732" s="6" t="n">
        <v>200214</v>
      </c>
      <c r="B1732" s="6" t="n">
        <v>11</v>
      </c>
      <c r="C1732" s="6" t="n">
        <v>1106</v>
      </c>
      <c r="D1732" s="6" t="s">
        <v>444</v>
      </c>
      <c r="E1732" s="6" t="s">
        <v>1897</v>
      </c>
      <c r="F1732" s="6" t="s">
        <v>196</v>
      </c>
      <c r="G1732" s="6" t="s">
        <v>130</v>
      </c>
      <c r="H1732" s="6" t="s">
        <v>1715</v>
      </c>
      <c r="I1732" s="27" t="n">
        <v>0</v>
      </c>
      <c r="J1732" s="27" t="n">
        <v>0</v>
      </c>
      <c r="K1732" s="27" t="n">
        <v>0.5</v>
      </c>
      <c r="L1732" s="28" t="n">
        <f aca="false">I1732+J1732</f>
        <v>0</v>
      </c>
      <c r="M1732" s="28" t="n">
        <f aca="false">L1732+K1732</f>
        <v>0.5</v>
      </c>
      <c r="N1732" s="22" t="str">
        <f aca="false">IF(I1732&gt;0,"Sí","No")</f>
        <v>No</v>
      </c>
      <c r="O1732" s="22" t="str">
        <f aca="false">IF(J1732&gt;0,"Sí","No")</f>
        <v>No</v>
      </c>
      <c r="P1732" s="22" t="str">
        <f aca="false">IF(K1732&gt;0,"Sí","No")</f>
        <v>Sí</v>
      </c>
      <c r="Q1732" s="22" t="str">
        <f aca="false">IF(OR(I1732&gt;0,J1732&gt;0),"Sí","No")</f>
        <v>No</v>
      </c>
      <c r="R1732" s="27"/>
      <c r="S1732" s="27"/>
      <c r="T1732" s="27"/>
      <c r="U1732" s="27"/>
      <c r="V1732" s="27"/>
      <c r="W1732" s="12" t="str">
        <f aca="false">IF(AND(I1732&gt;0,R1732&gt;0),(S1732-R1732)/R1732,"")</f>
        <v/>
      </c>
      <c r="X1732" s="12" t="str">
        <f aca="false">IF(AND(J1732&gt;0,T1732&gt;0),(U1732-T1732)/T1732,"")</f>
        <v/>
      </c>
      <c r="Y1732" s="12" t="str">
        <f aca="false">IF(AND(K1732&gt;0,V1732&gt;0),(V1732-Resumen!$B$7)/Resumen!$B$7,"")</f>
        <v/>
      </c>
      <c r="Z1732" s="28" t="str">
        <f aca="false">IF(AND(K1732&gt;0,I1732&gt;0,V1732&gt;0,S1732&gt;0),V1732-S1732,"")</f>
        <v/>
      </c>
      <c r="AA1732" s="12" t="str">
        <f aca="false">IF(Z1732&lt;&gt;"",Z1732/S1732,"")</f>
        <v/>
      </c>
      <c r="AB1732" s="28" t="str">
        <f aca="false">IF(AND(K1732&gt;0,J1732&gt;0,V1732&gt;0,U1732&gt;0),V1732-U1732,"")</f>
        <v/>
      </c>
      <c r="AC1732" s="12" t="str">
        <f aca="false">IF(AB1732&lt;&gt;"",AB1732/U1732,"")</f>
        <v/>
      </c>
      <c r="AD1732" s="27" t="n">
        <v>0</v>
      </c>
      <c r="AE1732" s="27" t="n">
        <v>0</v>
      </c>
      <c r="AF1732" s="27" t="n">
        <v>0</v>
      </c>
      <c r="AG1732" s="28" t="n">
        <f aca="false">AD1732+AE1732+AF1732</f>
        <v>0</v>
      </c>
      <c r="AH1732" s="12" t="str">
        <f aca="false">IF(AG1732&gt;0,AD1732/AG1732,"")</f>
        <v/>
      </c>
      <c r="AI1732" s="27" t="n">
        <v>0</v>
      </c>
      <c r="AJ1732" s="27" t="n">
        <v>0</v>
      </c>
      <c r="AK1732" s="27" t="n">
        <v>0</v>
      </c>
      <c r="AL1732" s="22" t="str">
        <f aca="false">IF(OR(AJ1732&gt;0,AK1732&gt;0),"Sí","No")</f>
        <v>No</v>
      </c>
      <c r="AM1732" s="6"/>
      <c r="AN1732" s="6"/>
      <c r="AO1732" s="12" t="n">
        <f aca="false">IF(M1732&gt;0,K1732/M1732,"")</f>
        <v>1</v>
      </c>
      <c r="AP1732" s="22" t="str">
        <f aca="false">IF(M1732&gt;=Resumen!$B$5,"Alto","Bajo")</f>
        <v>Bajo</v>
      </c>
      <c r="AQ1732" s="22" t="str">
        <f aca="false">IF(AO1732&gt;=Resumen!$B$28,"Alto","Bajo")</f>
        <v>Alto</v>
      </c>
      <c r="AR1732" s="22" t="str">
        <f aca="false">AP1732&amp;" Potencial / "&amp;AQ1732&amp;" Share"</f>
        <v>Bajo Potencial / Alto Share</v>
      </c>
      <c r="AS1732" s="22" t="str">
        <f aca="false">IF(Q1732="Sí",IF(AO1732&gt;=Resumen!$B$29,"Alto","Bajo"),"")</f>
        <v/>
      </c>
      <c r="AT1732" s="22" t="str">
        <f aca="false">IF(AS1732&lt;&gt;"",AP1732&amp;" Potencial / "&amp;AS1732&amp;" Share","")</f>
        <v/>
      </c>
      <c r="AU1732" s="22" t="str">
        <f aca="false">IF(AH1732="","Sin dato",IF(AH1732-AO1732&gt;Resumen!$B$6,"Sobre-exhibido",IF(AO1732-AH1732&gt;Resumen!$B$6,"Sub-exhibido","En línea")))</f>
        <v>Sin dato</v>
      </c>
      <c r="AV1732" s="22" t="str">
        <f aca="false">IF(AT1732="","",IF(AT1732="Alto Potencial / Bajo Share",1,IF(AT1732="Alto Potencial / Alto Share",2,IF(AT1732="Bajo Potencial / Alto Share",3,4))))</f>
        <v/>
      </c>
      <c r="AW1732" s="22" t="str">
        <f aca="false">IF(Q1732="No","Sin competencia directa",IF(AV1732=1,"1 - Foco Conquista (Alto Pot / Bajo Share)",IF(AV1732=2,"2 - Foco Defensa (Alto Pot / Alto Share)",IF(AV1732=3,"3 - Monitoreo (Bajo Pot / Alto Share)","4 - Baja Prioridad (Bajo Pot / Bajo Share)"))))</f>
        <v>Sin competencia directa</v>
      </c>
      <c r="AX1732" s="12" t="str">
        <f aca="false">IF(OR(IFERROR(AND(W1732&lt;&gt;"",Y1732&lt;&gt;"",Y1732-W1732&gt;Resumen!$B$8),FALSE()),IFERROR(AND(X1732&lt;&gt;"",Y1732&lt;&gt;"",Y1732-X1732&gt;Resumen!$B$8),FALSE())),MAX(IF(IFERROR(AND(W1732&lt;&gt;"",Y1732&lt;&gt;"",Y1732-W1732&gt;Resumen!$B$8),FALSE()),Y1732-W1732,0),IF(IFERROR(AND(X1732&lt;&gt;"",Y1732&lt;&gt;"",Y1732-X1732&gt;Resumen!$B$8),FALSE()),Y1732-X1732,0)),"")</f>
        <v/>
      </c>
      <c r="AY1732" s="22" t="str">
        <f aca="false">IF(OR(IFERROR(AND(W1732&lt;&gt;"",Y1732&lt;&gt;"",Y1732-W1732&gt;Resumen!$B$8),FALSE()),IFERROR(AND(X1732&lt;&gt;"",Y1732&lt;&gt;"",Y1732-X1732&gt;Resumen!$B$8),FALSE())),TRIM("Lays tiene mayor markup que "&amp;IF(IFERROR(AND(W1732&lt;&gt;"",Y1732&lt;&gt;"",Y1732-W1732&gt;Resumen!$B$8),FALSE()),"Quento ","")&amp;IF(IFERROR(AND(X1732&lt;&gt;"",Y1732&lt;&gt;"",Y1732-X1732&gt;Resumen!$B$8),FALSE()),"Julicroc ","")&amp;"en este PDV"),"")</f>
        <v/>
      </c>
      <c r="AZ1732" s="22" t="str">
        <f aca="false">IF(COUNTIF('Plan Pehuamar - Lista'!$A$2:$A$167,A1732)&gt;0,"Sí","No")</f>
        <v>No</v>
      </c>
      <c r="BA1732" s="22" t="str">
        <f aca="false">IF(COUNTIF('Plan Combo 9+1'!$A$2:$A$226,A1732)&gt;0,"Sí","No")</f>
        <v>No</v>
      </c>
      <c r="BB1732" s="22" t="str">
        <f aca="false">IF(AH1732="","No",IF(BA1732="Sí",IF((AO1732-AH1732)&gt;Resumen!$B$6,"Sí","No"),IF((AO1732-AH1732)&gt;=Resumen!$B$132,"Sí","No")))</f>
        <v>No</v>
      </c>
      <c r="BC1732" s="22" t="str">
        <f aca="false">IF(AND(N1732="Sí",AL1732="Sí",AI1732=0),"Sí","No")</f>
        <v>No</v>
      </c>
      <c r="BD1732" s="22" t="str">
        <f aca="false">IF(COUNTIF('Plan 9+1 (con Pehuamar)'!$A$2:$A$227,A1732)&gt;0,"Sí","No")</f>
        <v>No</v>
      </c>
    </row>
    <row r="1733" customFormat="false" ht="15" hidden="false" customHeight="true" outlineLevel="0" collapsed="false">
      <c r="A1733" s="6" t="n">
        <v>200491</v>
      </c>
      <c r="B1733" s="6" t="n">
        <v>11</v>
      </c>
      <c r="C1733" s="6" t="n">
        <v>1106</v>
      </c>
      <c r="D1733" s="6" t="s">
        <v>444</v>
      </c>
      <c r="E1733" s="6" t="s">
        <v>1898</v>
      </c>
      <c r="F1733" s="6" t="s">
        <v>196</v>
      </c>
      <c r="G1733" s="6" t="s">
        <v>130</v>
      </c>
      <c r="H1733" s="6" t="s">
        <v>1715</v>
      </c>
      <c r="I1733" s="27" t="n">
        <v>0</v>
      </c>
      <c r="J1733" s="27" t="n">
        <v>0</v>
      </c>
      <c r="K1733" s="27" t="n">
        <v>7.9</v>
      </c>
      <c r="L1733" s="28" t="n">
        <f aca="false">I1733+J1733</f>
        <v>0</v>
      </c>
      <c r="M1733" s="28" t="n">
        <f aca="false">L1733+K1733</f>
        <v>7.9</v>
      </c>
      <c r="N1733" s="22" t="str">
        <f aca="false">IF(I1733&gt;0,"Sí","No")</f>
        <v>No</v>
      </c>
      <c r="O1733" s="22" t="str">
        <f aca="false">IF(J1733&gt;0,"Sí","No")</f>
        <v>No</v>
      </c>
      <c r="P1733" s="22" t="str">
        <f aca="false">IF(K1733&gt;0,"Sí","No")</f>
        <v>Sí</v>
      </c>
      <c r="Q1733" s="22" t="str">
        <f aca="false">IF(OR(I1733&gt;0,J1733&gt;0),"Sí","No")</f>
        <v>No</v>
      </c>
      <c r="R1733" s="27"/>
      <c r="S1733" s="27"/>
      <c r="T1733" s="27"/>
      <c r="U1733" s="27"/>
      <c r="V1733" s="27"/>
      <c r="W1733" s="12" t="str">
        <f aca="false">IF(AND(I1733&gt;0,R1733&gt;0),(S1733-R1733)/R1733,"")</f>
        <v/>
      </c>
      <c r="X1733" s="12" t="str">
        <f aca="false">IF(AND(J1733&gt;0,T1733&gt;0),(U1733-T1733)/T1733,"")</f>
        <v/>
      </c>
      <c r="Y1733" s="12" t="str">
        <f aca="false">IF(AND(K1733&gt;0,V1733&gt;0),(V1733-Resumen!$B$7)/Resumen!$B$7,"")</f>
        <v/>
      </c>
      <c r="Z1733" s="28" t="str">
        <f aca="false">IF(AND(K1733&gt;0,I1733&gt;0,V1733&gt;0,S1733&gt;0),V1733-S1733,"")</f>
        <v/>
      </c>
      <c r="AA1733" s="12" t="str">
        <f aca="false">IF(Z1733&lt;&gt;"",Z1733/S1733,"")</f>
        <v/>
      </c>
      <c r="AB1733" s="28" t="str">
        <f aca="false">IF(AND(K1733&gt;0,J1733&gt;0,V1733&gt;0,U1733&gt;0),V1733-U1733,"")</f>
        <v/>
      </c>
      <c r="AC1733" s="12" t="str">
        <f aca="false">IF(AB1733&lt;&gt;"",AB1733/U1733,"")</f>
        <v/>
      </c>
      <c r="AD1733" s="27" t="n">
        <v>0</v>
      </c>
      <c r="AE1733" s="27" t="n">
        <v>0</v>
      </c>
      <c r="AF1733" s="27" t="n">
        <v>0</v>
      </c>
      <c r="AG1733" s="28" t="n">
        <f aca="false">AD1733+AE1733+AF1733</f>
        <v>0</v>
      </c>
      <c r="AH1733" s="12" t="str">
        <f aca="false">IF(AG1733&gt;0,AD1733/AG1733,"")</f>
        <v/>
      </c>
      <c r="AI1733" s="27" t="n">
        <v>0</v>
      </c>
      <c r="AJ1733" s="27" t="n">
        <v>0</v>
      </c>
      <c r="AK1733" s="27" t="n">
        <v>0</v>
      </c>
      <c r="AL1733" s="22" t="str">
        <f aca="false">IF(OR(AJ1733&gt;0,AK1733&gt;0),"Sí","No")</f>
        <v>No</v>
      </c>
      <c r="AM1733" s="6"/>
      <c r="AN1733" s="6"/>
      <c r="AO1733" s="12" t="n">
        <f aca="false">IF(M1733&gt;0,K1733/M1733,"")</f>
        <v>1</v>
      </c>
      <c r="AP1733" s="22" t="str">
        <f aca="false">IF(M1733&gt;=Resumen!$B$5,"Alto","Bajo")</f>
        <v>Bajo</v>
      </c>
      <c r="AQ1733" s="22" t="str">
        <f aca="false">IF(AO1733&gt;=Resumen!$B$28,"Alto","Bajo")</f>
        <v>Alto</v>
      </c>
      <c r="AR1733" s="22" t="str">
        <f aca="false">AP1733&amp;" Potencial / "&amp;AQ1733&amp;" Share"</f>
        <v>Bajo Potencial / Alto Share</v>
      </c>
      <c r="AS1733" s="22" t="str">
        <f aca="false">IF(Q1733="Sí",IF(AO1733&gt;=Resumen!$B$29,"Alto","Bajo"),"")</f>
        <v/>
      </c>
      <c r="AT1733" s="22" t="str">
        <f aca="false">IF(AS1733&lt;&gt;"",AP1733&amp;" Potencial / "&amp;AS1733&amp;" Share","")</f>
        <v/>
      </c>
      <c r="AU1733" s="22" t="str">
        <f aca="false">IF(AH1733="","Sin dato",IF(AH1733-AO1733&gt;Resumen!$B$6,"Sobre-exhibido",IF(AO1733-AH1733&gt;Resumen!$B$6,"Sub-exhibido","En línea")))</f>
        <v>Sin dato</v>
      </c>
      <c r="AV1733" s="22" t="str">
        <f aca="false">IF(AT1733="","",IF(AT1733="Alto Potencial / Bajo Share",1,IF(AT1733="Alto Potencial / Alto Share",2,IF(AT1733="Bajo Potencial / Alto Share",3,4))))</f>
        <v/>
      </c>
      <c r="AW1733" s="22" t="str">
        <f aca="false">IF(Q1733="No","Sin competencia directa",IF(AV1733=1,"1 - Foco Conquista (Alto Pot / Bajo Share)",IF(AV1733=2,"2 - Foco Defensa (Alto Pot / Alto Share)",IF(AV1733=3,"3 - Monitoreo (Bajo Pot / Alto Share)","4 - Baja Prioridad (Bajo Pot / Bajo Share)"))))</f>
        <v>Sin competencia directa</v>
      </c>
      <c r="AX1733" s="12" t="str">
        <f aca="false">IF(OR(IFERROR(AND(W1733&lt;&gt;"",Y1733&lt;&gt;"",Y1733-W1733&gt;Resumen!$B$8),FALSE()),IFERROR(AND(X1733&lt;&gt;"",Y1733&lt;&gt;"",Y1733-X1733&gt;Resumen!$B$8),FALSE())),MAX(IF(IFERROR(AND(W1733&lt;&gt;"",Y1733&lt;&gt;"",Y1733-W1733&gt;Resumen!$B$8),FALSE()),Y1733-W1733,0),IF(IFERROR(AND(X1733&lt;&gt;"",Y1733&lt;&gt;"",Y1733-X1733&gt;Resumen!$B$8),FALSE()),Y1733-X1733,0)),"")</f>
        <v/>
      </c>
      <c r="AY1733" s="22" t="str">
        <f aca="false">IF(OR(IFERROR(AND(W1733&lt;&gt;"",Y1733&lt;&gt;"",Y1733-W1733&gt;Resumen!$B$8),FALSE()),IFERROR(AND(X1733&lt;&gt;"",Y1733&lt;&gt;"",Y1733-X1733&gt;Resumen!$B$8),FALSE())),TRIM("Lays tiene mayor markup que "&amp;IF(IFERROR(AND(W1733&lt;&gt;"",Y1733&lt;&gt;"",Y1733-W1733&gt;Resumen!$B$8),FALSE()),"Quento ","")&amp;IF(IFERROR(AND(X1733&lt;&gt;"",Y1733&lt;&gt;"",Y1733-X1733&gt;Resumen!$B$8),FALSE()),"Julicroc ","")&amp;"en este PDV"),"")</f>
        <v/>
      </c>
      <c r="AZ1733" s="22" t="str">
        <f aca="false">IF(COUNTIF('Plan Pehuamar - Lista'!$A$2:$A$167,A1733)&gt;0,"Sí","No")</f>
        <v>No</v>
      </c>
      <c r="BA1733" s="22" t="str">
        <f aca="false">IF(COUNTIF('Plan Combo 9+1'!$A$2:$A$226,A1733)&gt;0,"Sí","No")</f>
        <v>No</v>
      </c>
      <c r="BB1733" s="22" t="str">
        <f aca="false">IF(AH1733="","No",IF(BA1733="Sí",IF((AO1733-AH1733)&gt;Resumen!$B$6,"Sí","No"),IF((AO1733-AH1733)&gt;=Resumen!$B$132,"Sí","No")))</f>
        <v>No</v>
      </c>
      <c r="BC1733" s="22" t="str">
        <f aca="false">IF(AND(N1733="Sí",AL1733="Sí",AI1733=0),"Sí","No")</f>
        <v>No</v>
      </c>
      <c r="BD1733" s="22" t="str">
        <f aca="false">IF(COUNTIF('Plan 9+1 (con Pehuamar)'!$A$2:$A$227,A1733)&gt;0,"Sí","No")</f>
        <v>No</v>
      </c>
    </row>
    <row r="1734" customFormat="false" ht="15" hidden="false" customHeight="true" outlineLevel="0" collapsed="false">
      <c r="A1734" s="6" t="n">
        <v>200556</v>
      </c>
      <c r="B1734" s="6" t="n">
        <v>11</v>
      </c>
      <c r="C1734" s="6" t="n">
        <v>1106</v>
      </c>
      <c r="D1734" s="6" t="s">
        <v>444</v>
      </c>
      <c r="E1734" s="6" t="s">
        <v>1899</v>
      </c>
      <c r="F1734" s="6" t="s">
        <v>206</v>
      </c>
      <c r="G1734" s="6" t="s">
        <v>130</v>
      </c>
      <c r="H1734" s="6" t="s">
        <v>1715</v>
      </c>
      <c r="I1734" s="27" t="n">
        <v>20</v>
      </c>
      <c r="J1734" s="27" t="n">
        <v>20</v>
      </c>
      <c r="K1734" s="27" t="n">
        <v>10</v>
      </c>
      <c r="L1734" s="28" t="n">
        <f aca="false">I1734+J1734</f>
        <v>40</v>
      </c>
      <c r="M1734" s="28" t="n">
        <f aca="false">L1734+K1734</f>
        <v>50</v>
      </c>
      <c r="N1734" s="22" t="str">
        <f aca="false">IF(I1734&gt;0,"Sí","No")</f>
        <v>Sí</v>
      </c>
      <c r="O1734" s="22" t="str">
        <f aca="false">IF(J1734&gt;0,"Sí","No")</f>
        <v>Sí</v>
      </c>
      <c r="P1734" s="22" t="str">
        <f aca="false">IF(K1734&gt;0,"Sí","No")</f>
        <v>Sí</v>
      </c>
      <c r="Q1734" s="22" t="str">
        <f aca="false">IF(OR(I1734&gt;0,J1734&gt;0),"Sí","No")</f>
        <v>Sí</v>
      </c>
      <c r="R1734" s="27" t="n">
        <v>2150</v>
      </c>
      <c r="S1734" s="27" t="n">
        <v>3100</v>
      </c>
      <c r="T1734" s="27" t="n">
        <v>1100</v>
      </c>
      <c r="U1734" s="27" t="n">
        <v>2000</v>
      </c>
      <c r="V1734" s="27" t="n">
        <v>3500</v>
      </c>
      <c r="W1734" s="12" t="n">
        <f aca="false">IF(AND(I1734&gt;0,R1734&gt;0),(S1734-R1734)/R1734,"")</f>
        <v>0.441860465116279</v>
      </c>
      <c r="X1734" s="12" t="n">
        <f aca="false">IF(AND(J1734&gt;0,T1734&gt;0),(U1734-T1734)/T1734,"")</f>
        <v>0.818181818181818</v>
      </c>
      <c r="Y1734" s="12" t="n">
        <f aca="false">IF(AND(K1734&gt;0,V1734&gt;0),(V1734-Resumen!$B$7)/Resumen!$B$7,"")</f>
        <v>0.4</v>
      </c>
      <c r="Z1734" s="28" t="n">
        <f aca="false">IF(AND(K1734&gt;0,I1734&gt;0,V1734&gt;0,S1734&gt;0),V1734-S1734,"")</f>
        <v>400</v>
      </c>
      <c r="AA1734" s="12" t="n">
        <f aca="false">IF(Z1734&lt;&gt;"",Z1734/S1734,"")</f>
        <v>0.129032258064516</v>
      </c>
      <c r="AB1734" s="28" t="n">
        <f aca="false">IF(AND(K1734&gt;0,J1734&gt;0,V1734&gt;0,U1734&gt;0),V1734-U1734,"")</f>
        <v>1500</v>
      </c>
      <c r="AC1734" s="12" t="n">
        <f aca="false">IF(AB1734&lt;&gt;"",AB1734/U1734,"")</f>
        <v>0.75</v>
      </c>
      <c r="AD1734" s="27" t="n">
        <v>3</v>
      </c>
      <c r="AE1734" s="27" t="n">
        <v>5</v>
      </c>
      <c r="AF1734" s="27" t="n">
        <v>5</v>
      </c>
      <c r="AG1734" s="28" t="n">
        <f aca="false">AD1734+AE1734+AF1734</f>
        <v>13</v>
      </c>
      <c r="AH1734" s="12" t="n">
        <f aca="false">IF(AG1734&gt;0,AD1734/AG1734,"")</f>
        <v>0.230769230769231</v>
      </c>
      <c r="AI1734" s="27" t="n">
        <v>1</v>
      </c>
      <c r="AJ1734" s="27" t="n">
        <v>0</v>
      </c>
      <c r="AK1734" s="27" t="n">
        <v>1</v>
      </c>
      <c r="AL1734" s="22" t="str">
        <f aca="false">IF(OR(AJ1734&gt;0,AK1734&gt;0),"Sí","No")</f>
        <v>Sí</v>
      </c>
      <c r="AM1734" s="6" t="s">
        <v>397</v>
      </c>
      <c r="AN1734" s="6" t="s">
        <v>397</v>
      </c>
      <c r="AO1734" s="12" t="n">
        <f aca="false">IF(M1734&gt;0,K1734/M1734,"")</f>
        <v>0.2</v>
      </c>
      <c r="AP1734" s="22" t="str">
        <f aca="false">IF(M1734&gt;=Resumen!$B$5,"Alto","Bajo")</f>
        <v>Alto</v>
      </c>
      <c r="AQ1734" s="22" t="str">
        <f aca="false">IF(AO1734&gt;=Resumen!$B$28,"Alto","Bajo")</f>
        <v>Bajo</v>
      </c>
      <c r="AR1734" s="22" t="str">
        <f aca="false">AP1734&amp;" Potencial / "&amp;AQ1734&amp;" Share"</f>
        <v>Alto Potencial / Bajo Share</v>
      </c>
      <c r="AS1734" s="22" t="str">
        <f aca="false">IF(Q1734="Sí",IF(AO1734&gt;=Resumen!$B$29,"Alto","Bajo"),"")</f>
        <v>Bajo</v>
      </c>
      <c r="AT1734" s="22" t="str">
        <f aca="false">IF(AS1734&lt;&gt;"",AP1734&amp;" Potencial / "&amp;AS1734&amp;" Share","")</f>
        <v>Alto Potencial / Bajo Share</v>
      </c>
      <c r="AU1734" s="22" t="str">
        <f aca="false">IF(AH1734="","Sin dato",IF(AH1734-AO1734&gt;Resumen!$B$6,"Sobre-exhibido",IF(AO1734-AH1734&gt;Resumen!$B$6,"Sub-exhibido","En línea")))</f>
        <v>En línea</v>
      </c>
      <c r="AV1734" s="22" t="n">
        <f aca="false">IF(AT1734="","",IF(AT1734="Alto Potencial / Bajo Share",1,IF(AT1734="Alto Potencial / Alto Share",2,IF(AT1734="Bajo Potencial / Alto Share",3,4))))</f>
        <v>1</v>
      </c>
      <c r="AW1734" s="22" t="str">
        <f aca="false">IF(Q1734="No","Sin competencia directa",IF(AV1734=1,"1 - Foco Conquista (Alto Pot / Bajo Share)",IF(AV1734=2,"2 - Foco Defensa (Alto Pot / Alto Share)",IF(AV1734=3,"3 - Monitoreo (Bajo Pot / Alto Share)","4 - Baja Prioridad (Bajo Pot / Bajo Share)"))))</f>
        <v>1 - Foco Conquista (Alto Pot / Bajo Share)</v>
      </c>
      <c r="AX1734" s="12" t="str">
        <f aca="false">IF(OR(IFERROR(AND(W1734&lt;&gt;"",Y1734&lt;&gt;"",Y1734-W1734&gt;Resumen!$B$8),FALSE()),IFERROR(AND(X1734&lt;&gt;"",Y1734&lt;&gt;"",Y1734-X1734&gt;Resumen!$B$8),FALSE())),MAX(IF(IFERROR(AND(W1734&lt;&gt;"",Y1734&lt;&gt;"",Y1734-W1734&gt;Resumen!$B$8),FALSE()),Y1734-W1734,0),IF(IFERROR(AND(X1734&lt;&gt;"",Y1734&lt;&gt;"",Y1734-X1734&gt;Resumen!$B$8),FALSE()),Y1734-X1734,0)),"")</f>
        <v/>
      </c>
      <c r="AY1734" s="22" t="str">
        <f aca="false">IF(OR(IFERROR(AND(W1734&lt;&gt;"",Y1734&lt;&gt;"",Y1734-W1734&gt;Resumen!$B$8),FALSE()),IFERROR(AND(X1734&lt;&gt;"",Y1734&lt;&gt;"",Y1734-X1734&gt;Resumen!$B$8),FALSE())),TRIM("Lays tiene mayor markup que "&amp;IF(IFERROR(AND(W1734&lt;&gt;"",Y1734&lt;&gt;"",Y1734-W1734&gt;Resumen!$B$8),FALSE()),"Quento ","")&amp;IF(IFERROR(AND(X1734&lt;&gt;"",Y1734&lt;&gt;"",Y1734-X1734&gt;Resumen!$B$8),FALSE()),"Julicroc ","")&amp;"en este PDV"),"")</f>
        <v/>
      </c>
      <c r="AZ1734" s="22" t="str">
        <f aca="false">IF(COUNTIF('Plan Pehuamar - Lista'!$A$2:$A$167,A1734)&gt;0,"Sí","No")</f>
        <v>Sí</v>
      </c>
      <c r="BA1734" s="22" t="str">
        <f aca="false">IF(COUNTIF('Plan Combo 9+1'!$A$2:$A$226,A1734)&gt;0,"Sí","No")</f>
        <v>No</v>
      </c>
      <c r="BB1734" s="22" t="str">
        <f aca="false">IF(AH1734="","No",IF(BA1734="Sí",IF((AO1734-AH1734)&gt;Resumen!$B$6,"Sí","No"),IF((AO1734-AH1734)&gt;=Resumen!$B$132,"Sí","No")))</f>
        <v>No</v>
      </c>
      <c r="BC1734" s="22" t="str">
        <f aca="false">IF(AND(N1734="Sí",AL1734="Sí",AI1734=0),"Sí","No")</f>
        <v>No</v>
      </c>
      <c r="BD1734" s="22" t="str">
        <f aca="false">IF(COUNTIF('Plan 9+1 (con Pehuamar)'!$A$2:$A$227,A1734)&gt;0,"Sí","No")</f>
        <v>Sí</v>
      </c>
    </row>
    <row r="1735" customFormat="false" ht="15" hidden="false" customHeight="true" outlineLevel="0" collapsed="false">
      <c r="A1735" s="6" t="n">
        <v>201914</v>
      </c>
      <c r="B1735" s="6" t="n">
        <v>11</v>
      </c>
      <c r="C1735" s="6" t="n">
        <v>1106</v>
      </c>
      <c r="D1735" s="6" t="s">
        <v>444</v>
      </c>
      <c r="E1735" s="6" t="s">
        <v>1900</v>
      </c>
      <c r="F1735" s="6" t="s">
        <v>196</v>
      </c>
      <c r="G1735" s="6" t="s">
        <v>130</v>
      </c>
      <c r="H1735" s="6" t="s">
        <v>1715</v>
      </c>
      <c r="I1735" s="27" t="n">
        <v>0</v>
      </c>
      <c r="J1735" s="27" t="n">
        <v>0</v>
      </c>
      <c r="K1735" s="27" t="n">
        <v>1.1</v>
      </c>
      <c r="L1735" s="28" t="n">
        <f aca="false">I1735+J1735</f>
        <v>0</v>
      </c>
      <c r="M1735" s="28" t="n">
        <f aca="false">L1735+K1735</f>
        <v>1.1</v>
      </c>
      <c r="N1735" s="22" t="str">
        <f aca="false">IF(I1735&gt;0,"Sí","No")</f>
        <v>No</v>
      </c>
      <c r="O1735" s="22" t="str">
        <f aca="false">IF(J1735&gt;0,"Sí","No")</f>
        <v>No</v>
      </c>
      <c r="P1735" s="22" t="str">
        <f aca="false">IF(K1735&gt;0,"Sí","No")</f>
        <v>Sí</v>
      </c>
      <c r="Q1735" s="22" t="str">
        <f aca="false">IF(OR(I1735&gt;0,J1735&gt;0),"Sí","No")</f>
        <v>No</v>
      </c>
      <c r="R1735" s="27"/>
      <c r="S1735" s="27"/>
      <c r="T1735" s="27"/>
      <c r="U1735" s="27"/>
      <c r="V1735" s="27"/>
      <c r="W1735" s="12" t="str">
        <f aca="false">IF(AND(I1735&gt;0,R1735&gt;0),(S1735-R1735)/R1735,"")</f>
        <v/>
      </c>
      <c r="X1735" s="12" t="str">
        <f aca="false">IF(AND(J1735&gt;0,T1735&gt;0),(U1735-T1735)/T1735,"")</f>
        <v/>
      </c>
      <c r="Y1735" s="12" t="str">
        <f aca="false">IF(AND(K1735&gt;0,V1735&gt;0),(V1735-Resumen!$B$7)/Resumen!$B$7,"")</f>
        <v/>
      </c>
      <c r="Z1735" s="28" t="str">
        <f aca="false">IF(AND(K1735&gt;0,I1735&gt;0,V1735&gt;0,S1735&gt;0),V1735-S1735,"")</f>
        <v/>
      </c>
      <c r="AA1735" s="12" t="str">
        <f aca="false">IF(Z1735&lt;&gt;"",Z1735/S1735,"")</f>
        <v/>
      </c>
      <c r="AB1735" s="28" t="str">
        <f aca="false">IF(AND(K1735&gt;0,J1735&gt;0,V1735&gt;0,U1735&gt;0),V1735-U1735,"")</f>
        <v/>
      </c>
      <c r="AC1735" s="12" t="str">
        <f aca="false">IF(AB1735&lt;&gt;"",AB1735/U1735,"")</f>
        <v/>
      </c>
      <c r="AD1735" s="27" t="n">
        <v>0</v>
      </c>
      <c r="AE1735" s="27" t="n">
        <v>0</v>
      </c>
      <c r="AF1735" s="27" t="n">
        <v>0</v>
      </c>
      <c r="AG1735" s="28" t="n">
        <f aca="false">AD1735+AE1735+AF1735</f>
        <v>0</v>
      </c>
      <c r="AH1735" s="12" t="str">
        <f aca="false">IF(AG1735&gt;0,AD1735/AG1735,"")</f>
        <v/>
      </c>
      <c r="AI1735" s="27" t="n">
        <v>0</v>
      </c>
      <c r="AJ1735" s="27" t="n">
        <v>0</v>
      </c>
      <c r="AK1735" s="27" t="n">
        <v>0</v>
      </c>
      <c r="AL1735" s="22" t="str">
        <f aca="false">IF(OR(AJ1735&gt;0,AK1735&gt;0),"Sí","No")</f>
        <v>No</v>
      </c>
      <c r="AM1735" s="6"/>
      <c r="AN1735" s="6"/>
      <c r="AO1735" s="12" t="n">
        <f aca="false">IF(M1735&gt;0,K1735/M1735,"")</f>
        <v>1</v>
      </c>
      <c r="AP1735" s="22" t="str">
        <f aca="false">IF(M1735&gt;=Resumen!$B$5,"Alto","Bajo")</f>
        <v>Bajo</v>
      </c>
      <c r="AQ1735" s="22" t="str">
        <f aca="false">IF(AO1735&gt;=Resumen!$B$28,"Alto","Bajo")</f>
        <v>Alto</v>
      </c>
      <c r="AR1735" s="22" t="str">
        <f aca="false">AP1735&amp;" Potencial / "&amp;AQ1735&amp;" Share"</f>
        <v>Bajo Potencial / Alto Share</v>
      </c>
      <c r="AS1735" s="22" t="str">
        <f aca="false">IF(Q1735="Sí",IF(AO1735&gt;=Resumen!$B$29,"Alto","Bajo"),"")</f>
        <v/>
      </c>
      <c r="AT1735" s="22" t="str">
        <f aca="false">IF(AS1735&lt;&gt;"",AP1735&amp;" Potencial / "&amp;AS1735&amp;" Share","")</f>
        <v/>
      </c>
      <c r="AU1735" s="22" t="str">
        <f aca="false">IF(AH1735="","Sin dato",IF(AH1735-AO1735&gt;Resumen!$B$6,"Sobre-exhibido",IF(AO1735-AH1735&gt;Resumen!$B$6,"Sub-exhibido","En línea")))</f>
        <v>Sin dato</v>
      </c>
      <c r="AV1735" s="22" t="str">
        <f aca="false">IF(AT1735="","",IF(AT1735="Alto Potencial / Bajo Share",1,IF(AT1735="Alto Potencial / Alto Share",2,IF(AT1735="Bajo Potencial / Alto Share",3,4))))</f>
        <v/>
      </c>
      <c r="AW1735" s="22" t="str">
        <f aca="false">IF(Q1735="No","Sin competencia directa",IF(AV1735=1,"1 - Foco Conquista (Alto Pot / Bajo Share)",IF(AV1735=2,"2 - Foco Defensa (Alto Pot / Alto Share)",IF(AV1735=3,"3 - Monitoreo (Bajo Pot / Alto Share)","4 - Baja Prioridad (Bajo Pot / Bajo Share)"))))</f>
        <v>Sin competencia directa</v>
      </c>
      <c r="AX1735" s="12" t="str">
        <f aca="false">IF(OR(IFERROR(AND(W1735&lt;&gt;"",Y1735&lt;&gt;"",Y1735-W1735&gt;Resumen!$B$8),FALSE()),IFERROR(AND(X1735&lt;&gt;"",Y1735&lt;&gt;"",Y1735-X1735&gt;Resumen!$B$8),FALSE())),MAX(IF(IFERROR(AND(W1735&lt;&gt;"",Y1735&lt;&gt;"",Y1735-W1735&gt;Resumen!$B$8),FALSE()),Y1735-W1735,0),IF(IFERROR(AND(X1735&lt;&gt;"",Y1735&lt;&gt;"",Y1735-X1735&gt;Resumen!$B$8),FALSE()),Y1735-X1735,0)),"")</f>
        <v/>
      </c>
      <c r="AY1735" s="22" t="str">
        <f aca="false">IF(OR(IFERROR(AND(W1735&lt;&gt;"",Y1735&lt;&gt;"",Y1735-W1735&gt;Resumen!$B$8),FALSE()),IFERROR(AND(X1735&lt;&gt;"",Y1735&lt;&gt;"",Y1735-X1735&gt;Resumen!$B$8),FALSE())),TRIM("Lays tiene mayor markup que "&amp;IF(IFERROR(AND(W1735&lt;&gt;"",Y1735&lt;&gt;"",Y1735-W1735&gt;Resumen!$B$8),FALSE()),"Quento ","")&amp;IF(IFERROR(AND(X1735&lt;&gt;"",Y1735&lt;&gt;"",Y1735-X1735&gt;Resumen!$B$8),FALSE()),"Julicroc ","")&amp;"en este PDV"),"")</f>
        <v/>
      </c>
      <c r="AZ1735" s="22" t="str">
        <f aca="false">IF(COUNTIF('Plan Pehuamar - Lista'!$A$2:$A$167,A1735)&gt;0,"Sí","No")</f>
        <v>No</v>
      </c>
      <c r="BA1735" s="22" t="str">
        <f aca="false">IF(COUNTIF('Plan Combo 9+1'!$A$2:$A$226,A1735)&gt;0,"Sí","No")</f>
        <v>No</v>
      </c>
      <c r="BB1735" s="22" t="str">
        <f aca="false">IF(AH1735="","No",IF(BA1735="Sí",IF((AO1735-AH1735)&gt;Resumen!$B$6,"Sí","No"),IF((AO1735-AH1735)&gt;=Resumen!$B$132,"Sí","No")))</f>
        <v>No</v>
      </c>
      <c r="BC1735" s="22" t="str">
        <f aca="false">IF(AND(N1735="Sí",AL1735="Sí",AI1735=0),"Sí","No")</f>
        <v>No</v>
      </c>
      <c r="BD1735" s="22" t="str">
        <f aca="false">IF(COUNTIF('Plan 9+1 (con Pehuamar)'!$A$2:$A$227,A1735)&gt;0,"Sí","No")</f>
        <v>No</v>
      </c>
    </row>
    <row r="1736" customFormat="false" ht="15" hidden="false" customHeight="true" outlineLevel="0" collapsed="false">
      <c r="A1736" s="6" t="n">
        <v>202210</v>
      </c>
      <c r="B1736" s="6" t="n">
        <v>11</v>
      </c>
      <c r="C1736" s="6" t="n">
        <v>1106</v>
      </c>
      <c r="D1736" s="6" t="s">
        <v>444</v>
      </c>
      <c r="E1736" s="6" t="s">
        <v>1901</v>
      </c>
      <c r="F1736" s="6" t="s">
        <v>196</v>
      </c>
      <c r="G1736" s="6" t="s">
        <v>130</v>
      </c>
      <c r="H1736" s="6" t="s">
        <v>1715</v>
      </c>
      <c r="I1736" s="27" t="n">
        <v>10</v>
      </c>
      <c r="J1736" s="27" t="n">
        <v>45</v>
      </c>
      <c r="K1736" s="27" t="n">
        <v>60</v>
      </c>
      <c r="L1736" s="28" t="n">
        <f aca="false">I1736+J1736</f>
        <v>55</v>
      </c>
      <c r="M1736" s="28" t="n">
        <f aca="false">L1736+K1736</f>
        <v>115</v>
      </c>
      <c r="N1736" s="22" t="str">
        <f aca="false">IF(I1736&gt;0,"Sí","No")</f>
        <v>Sí</v>
      </c>
      <c r="O1736" s="22" t="str">
        <f aca="false">IF(J1736&gt;0,"Sí","No")</f>
        <v>Sí</v>
      </c>
      <c r="P1736" s="22" t="str">
        <f aca="false">IF(K1736&gt;0,"Sí","No")</f>
        <v>Sí</v>
      </c>
      <c r="Q1736" s="22" t="str">
        <f aca="false">IF(OR(I1736&gt;0,J1736&gt;0),"Sí","No")</f>
        <v>Sí</v>
      </c>
      <c r="R1736" s="27" t="n">
        <v>1750</v>
      </c>
      <c r="S1736" s="27" t="n">
        <v>2500</v>
      </c>
      <c r="T1736" s="27" t="n">
        <v>1085</v>
      </c>
      <c r="U1736" s="27" t="n">
        <v>2100</v>
      </c>
      <c r="V1736" s="27" t="n">
        <v>3500</v>
      </c>
      <c r="W1736" s="12" t="n">
        <f aca="false">IF(AND(I1736&gt;0,R1736&gt;0),(S1736-R1736)/R1736,"")</f>
        <v>0.428571428571429</v>
      </c>
      <c r="X1736" s="12" t="n">
        <f aca="false">IF(AND(J1736&gt;0,T1736&gt;0),(U1736-T1736)/T1736,"")</f>
        <v>0.935483870967742</v>
      </c>
      <c r="Y1736" s="12" t="n">
        <f aca="false">IF(AND(K1736&gt;0,V1736&gt;0),(V1736-Resumen!$B$7)/Resumen!$B$7,"")</f>
        <v>0.4</v>
      </c>
      <c r="Z1736" s="28" t="n">
        <f aca="false">IF(AND(K1736&gt;0,I1736&gt;0,V1736&gt;0,S1736&gt;0),V1736-S1736,"")</f>
        <v>1000</v>
      </c>
      <c r="AA1736" s="12" t="n">
        <f aca="false">IF(Z1736&lt;&gt;"",Z1736/S1736,"")</f>
        <v>0.4</v>
      </c>
      <c r="AB1736" s="28" t="n">
        <f aca="false">IF(AND(K1736&gt;0,J1736&gt;0,V1736&gt;0,U1736&gt;0),V1736-U1736,"")</f>
        <v>1400</v>
      </c>
      <c r="AC1736" s="12" t="n">
        <f aca="false">IF(AB1736&lt;&gt;"",AB1736/U1736,"")</f>
        <v>0.666666666666667</v>
      </c>
      <c r="AD1736" s="27" t="n">
        <v>7</v>
      </c>
      <c r="AE1736" s="27" t="n">
        <v>2</v>
      </c>
      <c r="AF1736" s="27" t="n">
        <v>5</v>
      </c>
      <c r="AG1736" s="28" t="n">
        <f aca="false">AD1736+AE1736+AF1736</f>
        <v>14</v>
      </c>
      <c r="AH1736" s="12" t="n">
        <f aca="false">IF(AG1736&gt;0,AD1736/AG1736,"")</f>
        <v>0.5</v>
      </c>
      <c r="AI1736" s="27" t="n">
        <v>1</v>
      </c>
      <c r="AJ1736" s="27" t="n">
        <v>0</v>
      </c>
      <c r="AK1736" s="27" t="n">
        <v>1</v>
      </c>
      <c r="AL1736" s="22" t="str">
        <f aca="false">IF(OR(AJ1736&gt;0,AK1736&gt;0),"Sí","No")</f>
        <v>Sí</v>
      </c>
      <c r="AM1736" s="6" t="s">
        <v>198</v>
      </c>
      <c r="AN1736" s="6" t="s">
        <v>198</v>
      </c>
      <c r="AO1736" s="12" t="n">
        <f aca="false">IF(M1736&gt;0,K1736/M1736,"")</f>
        <v>0.521739130434783</v>
      </c>
      <c r="AP1736" s="22" t="str">
        <f aca="false">IF(M1736&gt;=Resumen!$B$5,"Alto","Bajo")</f>
        <v>Alto</v>
      </c>
      <c r="AQ1736" s="22" t="str">
        <f aca="false">IF(AO1736&gt;=Resumen!$B$28,"Alto","Bajo")</f>
        <v>Alto</v>
      </c>
      <c r="AR1736" s="22" t="str">
        <f aca="false">AP1736&amp;" Potencial / "&amp;AQ1736&amp;" Share"</f>
        <v>Alto Potencial / Alto Share</v>
      </c>
      <c r="AS1736" s="22" t="str">
        <f aca="false">IF(Q1736="Sí",IF(AO1736&gt;=Resumen!$B$29,"Alto","Bajo"),"")</f>
        <v>Alto</v>
      </c>
      <c r="AT1736" s="22" t="str">
        <f aca="false">IF(AS1736&lt;&gt;"",AP1736&amp;" Potencial / "&amp;AS1736&amp;" Share","")</f>
        <v>Alto Potencial / Alto Share</v>
      </c>
      <c r="AU1736" s="22" t="str">
        <f aca="false">IF(AH1736="","Sin dato",IF(AH1736-AO1736&gt;Resumen!$B$6,"Sobre-exhibido",IF(AO1736-AH1736&gt;Resumen!$B$6,"Sub-exhibido","En línea")))</f>
        <v>En línea</v>
      </c>
      <c r="AV1736" s="22" t="n">
        <f aca="false">IF(AT1736="","",IF(AT1736="Alto Potencial / Bajo Share",1,IF(AT1736="Alto Potencial / Alto Share",2,IF(AT1736="Bajo Potencial / Alto Share",3,4))))</f>
        <v>2</v>
      </c>
      <c r="AW1736" s="22" t="str">
        <f aca="false">IF(Q1736="No","Sin competencia directa",IF(AV1736=1,"1 - Foco Conquista (Alto Pot / Bajo Share)",IF(AV1736=2,"2 - Foco Defensa (Alto Pot / Alto Share)",IF(AV1736=3,"3 - Monitoreo (Bajo Pot / Alto Share)","4 - Baja Prioridad (Bajo Pot / Bajo Share)"))))</f>
        <v>2 - Foco Defensa (Alto Pot / Alto Share)</v>
      </c>
      <c r="AX1736" s="12" t="str">
        <f aca="false">IF(OR(IFERROR(AND(W1736&lt;&gt;"",Y1736&lt;&gt;"",Y1736-W1736&gt;Resumen!$B$8),FALSE()),IFERROR(AND(X1736&lt;&gt;"",Y1736&lt;&gt;"",Y1736-X1736&gt;Resumen!$B$8),FALSE())),MAX(IF(IFERROR(AND(W1736&lt;&gt;"",Y1736&lt;&gt;"",Y1736-W1736&gt;Resumen!$B$8),FALSE()),Y1736-W1736,0),IF(IFERROR(AND(X1736&lt;&gt;"",Y1736&lt;&gt;"",Y1736-X1736&gt;Resumen!$B$8),FALSE()),Y1736-X1736,0)),"")</f>
        <v/>
      </c>
      <c r="AY1736" s="22" t="str">
        <f aca="false">IF(OR(IFERROR(AND(W1736&lt;&gt;"",Y1736&lt;&gt;"",Y1736-W1736&gt;Resumen!$B$8),FALSE()),IFERROR(AND(X1736&lt;&gt;"",Y1736&lt;&gt;"",Y1736-X1736&gt;Resumen!$B$8),FALSE())),TRIM("Lays tiene mayor markup que "&amp;IF(IFERROR(AND(W1736&lt;&gt;"",Y1736&lt;&gt;"",Y1736-W1736&gt;Resumen!$B$8),FALSE()),"Quento ","")&amp;IF(IFERROR(AND(X1736&lt;&gt;"",Y1736&lt;&gt;"",Y1736-X1736&gt;Resumen!$B$8),FALSE()),"Julicroc ","")&amp;"en este PDV"),"")</f>
        <v/>
      </c>
      <c r="AZ1736" s="22" t="str">
        <f aca="false">IF(COUNTIF('Plan Pehuamar - Lista'!$A$2:$A$167,A1736)&gt;0,"Sí","No")</f>
        <v>No</v>
      </c>
      <c r="BA1736" s="22" t="str">
        <f aca="false">IF(COUNTIF('Plan Combo 9+1'!$A$2:$A$226,A1736)&gt;0,"Sí","No")</f>
        <v>No</v>
      </c>
      <c r="BB1736" s="22" t="str">
        <f aca="false">IF(AH1736="","No",IF(BA1736="Sí",IF((AO1736-AH1736)&gt;Resumen!$B$6,"Sí","No"),IF((AO1736-AH1736)&gt;=Resumen!$B$132,"Sí","No")))</f>
        <v>No</v>
      </c>
      <c r="BC1736" s="22" t="str">
        <f aca="false">IF(AND(N1736="Sí",AL1736="Sí",AI1736=0),"Sí","No")</f>
        <v>No</v>
      </c>
      <c r="BD1736" s="22" t="str">
        <f aca="false">IF(COUNTIF('Plan 9+1 (con Pehuamar)'!$A$2:$A$227,A1736)&gt;0,"Sí","No")</f>
        <v>No</v>
      </c>
    </row>
    <row r="1737" customFormat="false" ht="15" hidden="false" customHeight="true" outlineLevel="0" collapsed="false">
      <c r="A1737" s="6" t="n">
        <v>202215</v>
      </c>
      <c r="B1737" s="6" t="n">
        <v>11</v>
      </c>
      <c r="C1737" s="6" t="n">
        <v>1106</v>
      </c>
      <c r="D1737" s="6" t="s">
        <v>444</v>
      </c>
      <c r="E1737" s="6" t="s">
        <v>1902</v>
      </c>
      <c r="F1737" s="6" t="s">
        <v>273</v>
      </c>
      <c r="G1737" s="6" t="s">
        <v>130</v>
      </c>
      <c r="H1737" s="6" t="s">
        <v>1715</v>
      </c>
      <c r="I1737" s="27" t="n">
        <v>0</v>
      </c>
      <c r="J1737" s="27" t="n">
        <v>0</v>
      </c>
      <c r="K1737" s="27" t="n">
        <v>3.6</v>
      </c>
      <c r="L1737" s="28" t="n">
        <f aca="false">I1737+J1737</f>
        <v>0</v>
      </c>
      <c r="M1737" s="28" t="n">
        <f aca="false">L1737+K1737</f>
        <v>3.6</v>
      </c>
      <c r="N1737" s="22" t="str">
        <f aca="false">IF(I1737&gt;0,"Sí","No")</f>
        <v>No</v>
      </c>
      <c r="O1737" s="22" t="str">
        <f aca="false">IF(J1737&gt;0,"Sí","No")</f>
        <v>No</v>
      </c>
      <c r="P1737" s="22" t="str">
        <f aca="false">IF(K1737&gt;0,"Sí","No")</f>
        <v>Sí</v>
      </c>
      <c r="Q1737" s="22" t="str">
        <f aca="false">IF(OR(I1737&gt;0,J1737&gt;0),"Sí","No")</f>
        <v>No</v>
      </c>
      <c r="R1737" s="27"/>
      <c r="S1737" s="27"/>
      <c r="T1737" s="27"/>
      <c r="U1737" s="27"/>
      <c r="V1737" s="27"/>
      <c r="W1737" s="12" t="str">
        <f aca="false">IF(AND(I1737&gt;0,R1737&gt;0),(S1737-R1737)/R1737,"")</f>
        <v/>
      </c>
      <c r="X1737" s="12" t="str">
        <f aca="false">IF(AND(J1737&gt;0,T1737&gt;0),(U1737-T1737)/T1737,"")</f>
        <v/>
      </c>
      <c r="Y1737" s="12" t="str">
        <f aca="false">IF(AND(K1737&gt;0,V1737&gt;0),(V1737-Resumen!$B$7)/Resumen!$B$7,"")</f>
        <v/>
      </c>
      <c r="Z1737" s="28" t="str">
        <f aca="false">IF(AND(K1737&gt;0,I1737&gt;0,V1737&gt;0,S1737&gt;0),V1737-S1737,"")</f>
        <v/>
      </c>
      <c r="AA1737" s="12" t="str">
        <f aca="false">IF(Z1737&lt;&gt;"",Z1737/S1737,"")</f>
        <v/>
      </c>
      <c r="AB1737" s="28" t="str">
        <f aca="false">IF(AND(K1737&gt;0,J1737&gt;0,V1737&gt;0,U1737&gt;0),V1737-U1737,"")</f>
        <v/>
      </c>
      <c r="AC1737" s="12" t="str">
        <f aca="false">IF(AB1737&lt;&gt;"",AB1737/U1737,"")</f>
        <v/>
      </c>
      <c r="AD1737" s="27" t="n">
        <v>0</v>
      </c>
      <c r="AE1737" s="27" t="n">
        <v>0</v>
      </c>
      <c r="AF1737" s="27" t="n">
        <v>0</v>
      </c>
      <c r="AG1737" s="28" t="n">
        <f aca="false">AD1737+AE1737+AF1737</f>
        <v>0</v>
      </c>
      <c r="AH1737" s="12" t="str">
        <f aca="false">IF(AG1737&gt;0,AD1737/AG1737,"")</f>
        <v/>
      </c>
      <c r="AI1737" s="27" t="n">
        <v>0</v>
      </c>
      <c r="AJ1737" s="27" t="n">
        <v>0</v>
      </c>
      <c r="AK1737" s="27" t="n">
        <v>0</v>
      </c>
      <c r="AL1737" s="22" t="str">
        <f aca="false">IF(OR(AJ1737&gt;0,AK1737&gt;0),"Sí","No")</f>
        <v>No</v>
      </c>
      <c r="AM1737" s="6"/>
      <c r="AN1737" s="6"/>
      <c r="AO1737" s="12" t="n">
        <f aca="false">IF(M1737&gt;0,K1737/M1737,"")</f>
        <v>1</v>
      </c>
      <c r="AP1737" s="22" t="str">
        <f aca="false">IF(M1737&gt;=Resumen!$B$5,"Alto","Bajo")</f>
        <v>Bajo</v>
      </c>
      <c r="AQ1737" s="22" t="str">
        <f aca="false">IF(AO1737&gt;=Resumen!$B$28,"Alto","Bajo")</f>
        <v>Alto</v>
      </c>
      <c r="AR1737" s="22" t="str">
        <f aca="false">AP1737&amp;" Potencial / "&amp;AQ1737&amp;" Share"</f>
        <v>Bajo Potencial / Alto Share</v>
      </c>
      <c r="AS1737" s="22" t="str">
        <f aca="false">IF(Q1737="Sí",IF(AO1737&gt;=Resumen!$B$29,"Alto","Bajo"),"")</f>
        <v/>
      </c>
      <c r="AT1737" s="22" t="str">
        <f aca="false">IF(AS1737&lt;&gt;"",AP1737&amp;" Potencial / "&amp;AS1737&amp;" Share","")</f>
        <v/>
      </c>
      <c r="AU1737" s="22" t="str">
        <f aca="false">IF(AH1737="","Sin dato",IF(AH1737-AO1737&gt;Resumen!$B$6,"Sobre-exhibido",IF(AO1737-AH1737&gt;Resumen!$B$6,"Sub-exhibido","En línea")))</f>
        <v>Sin dato</v>
      </c>
      <c r="AV1737" s="22" t="str">
        <f aca="false">IF(AT1737="","",IF(AT1737="Alto Potencial / Bajo Share",1,IF(AT1737="Alto Potencial / Alto Share",2,IF(AT1737="Bajo Potencial / Alto Share",3,4))))</f>
        <v/>
      </c>
      <c r="AW1737" s="22" t="str">
        <f aca="false">IF(Q1737="No","Sin competencia directa",IF(AV1737=1,"1 - Foco Conquista (Alto Pot / Bajo Share)",IF(AV1737=2,"2 - Foco Defensa (Alto Pot / Alto Share)",IF(AV1737=3,"3 - Monitoreo (Bajo Pot / Alto Share)","4 - Baja Prioridad (Bajo Pot / Bajo Share)"))))</f>
        <v>Sin competencia directa</v>
      </c>
      <c r="AX1737" s="12" t="str">
        <f aca="false">IF(OR(IFERROR(AND(W1737&lt;&gt;"",Y1737&lt;&gt;"",Y1737-W1737&gt;Resumen!$B$8),FALSE()),IFERROR(AND(X1737&lt;&gt;"",Y1737&lt;&gt;"",Y1737-X1737&gt;Resumen!$B$8),FALSE())),MAX(IF(IFERROR(AND(W1737&lt;&gt;"",Y1737&lt;&gt;"",Y1737-W1737&gt;Resumen!$B$8),FALSE()),Y1737-W1737,0),IF(IFERROR(AND(X1737&lt;&gt;"",Y1737&lt;&gt;"",Y1737-X1737&gt;Resumen!$B$8),FALSE()),Y1737-X1737,0)),"")</f>
        <v/>
      </c>
      <c r="AY1737" s="22" t="str">
        <f aca="false">IF(OR(IFERROR(AND(W1737&lt;&gt;"",Y1737&lt;&gt;"",Y1737-W1737&gt;Resumen!$B$8),FALSE()),IFERROR(AND(X1737&lt;&gt;"",Y1737&lt;&gt;"",Y1737-X1737&gt;Resumen!$B$8),FALSE())),TRIM("Lays tiene mayor markup que "&amp;IF(IFERROR(AND(W1737&lt;&gt;"",Y1737&lt;&gt;"",Y1737-W1737&gt;Resumen!$B$8),FALSE()),"Quento ","")&amp;IF(IFERROR(AND(X1737&lt;&gt;"",Y1737&lt;&gt;"",Y1737-X1737&gt;Resumen!$B$8),FALSE()),"Julicroc ","")&amp;"en este PDV"),"")</f>
        <v/>
      </c>
      <c r="AZ1737" s="22" t="str">
        <f aca="false">IF(COUNTIF('Plan Pehuamar - Lista'!$A$2:$A$167,A1737)&gt;0,"Sí","No")</f>
        <v>No</v>
      </c>
      <c r="BA1737" s="22" t="str">
        <f aca="false">IF(COUNTIF('Plan Combo 9+1'!$A$2:$A$226,A1737)&gt;0,"Sí","No")</f>
        <v>No</v>
      </c>
      <c r="BB1737" s="22" t="str">
        <f aca="false">IF(AH1737="","No",IF(BA1737="Sí",IF((AO1737-AH1737)&gt;Resumen!$B$6,"Sí","No"),IF((AO1737-AH1737)&gt;=Resumen!$B$132,"Sí","No")))</f>
        <v>No</v>
      </c>
      <c r="BC1737" s="22" t="str">
        <f aca="false">IF(AND(N1737="Sí",AL1737="Sí",AI1737=0),"Sí","No")</f>
        <v>No</v>
      </c>
      <c r="BD1737" s="22" t="str">
        <f aca="false">IF(COUNTIF('Plan 9+1 (con Pehuamar)'!$A$2:$A$227,A1737)&gt;0,"Sí","No")</f>
        <v>No</v>
      </c>
    </row>
    <row r="1738" customFormat="false" ht="15" hidden="false" customHeight="true" outlineLevel="0" collapsed="false">
      <c r="A1738" s="6" t="n">
        <v>202441</v>
      </c>
      <c r="B1738" s="6" t="n">
        <v>11</v>
      </c>
      <c r="C1738" s="6" t="n">
        <v>1106</v>
      </c>
      <c r="D1738" s="6" t="s">
        <v>444</v>
      </c>
      <c r="E1738" s="6" t="s">
        <v>1903</v>
      </c>
      <c r="F1738" s="6" t="s">
        <v>201</v>
      </c>
      <c r="G1738" s="6" t="s">
        <v>130</v>
      </c>
      <c r="H1738" s="6" t="s">
        <v>1715</v>
      </c>
      <c r="I1738" s="27" t="n">
        <v>0</v>
      </c>
      <c r="J1738" s="27" t="n">
        <v>0</v>
      </c>
      <c r="K1738" s="27" t="n">
        <v>1.5</v>
      </c>
      <c r="L1738" s="28" t="n">
        <f aca="false">I1738+J1738</f>
        <v>0</v>
      </c>
      <c r="M1738" s="28" t="n">
        <f aca="false">L1738+K1738</f>
        <v>1.5</v>
      </c>
      <c r="N1738" s="22" t="str">
        <f aca="false">IF(I1738&gt;0,"Sí","No")</f>
        <v>No</v>
      </c>
      <c r="O1738" s="22" t="str">
        <f aca="false">IF(J1738&gt;0,"Sí","No")</f>
        <v>No</v>
      </c>
      <c r="P1738" s="22" t="str">
        <f aca="false">IF(K1738&gt;0,"Sí","No")</f>
        <v>Sí</v>
      </c>
      <c r="Q1738" s="22" t="str">
        <f aca="false">IF(OR(I1738&gt;0,J1738&gt;0),"Sí","No")</f>
        <v>No</v>
      </c>
      <c r="R1738" s="27"/>
      <c r="S1738" s="27"/>
      <c r="T1738" s="27"/>
      <c r="U1738" s="27"/>
      <c r="V1738" s="27"/>
      <c r="W1738" s="12" t="str">
        <f aca="false">IF(AND(I1738&gt;0,R1738&gt;0),(S1738-R1738)/R1738,"")</f>
        <v/>
      </c>
      <c r="X1738" s="12" t="str">
        <f aca="false">IF(AND(J1738&gt;0,T1738&gt;0),(U1738-T1738)/T1738,"")</f>
        <v/>
      </c>
      <c r="Y1738" s="12" t="str">
        <f aca="false">IF(AND(K1738&gt;0,V1738&gt;0),(V1738-Resumen!$B$7)/Resumen!$B$7,"")</f>
        <v/>
      </c>
      <c r="Z1738" s="28" t="str">
        <f aca="false">IF(AND(K1738&gt;0,I1738&gt;0,V1738&gt;0,S1738&gt;0),V1738-S1738,"")</f>
        <v/>
      </c>
      <c r="AA1738" s="12" t="str">
        <f aca="false">IF(Z1738&lt;&gt;"",Z1738/S1738,"")</f>
        <v/>
      </c>
      <c r="AB1738" s="28" t="str">
        <f aca="false">IF(AND(K1738&gt;0,J1738&gt;0,V1738&gt;0,U1738&gt;0),V1738-U1738,"")</f>
        <v/>
      </c>
      <c r="AC1738" s="12" t="str">
        <f aca="false">IF(AB1738&lt;&gt;"",AB1738/U1738,"")</f>
        <v/>
      </c>
      <c r="AD1738" s="27" t="n">
        <v>0</v>
      </c>
      <c r="AE1738" s="27" t="n">
        <v>0</v>
      </c>
      <c r="AF1738" s="27" t="n">
        <v>0</v>
      </c>
      <c r="AG1738" s="28" t="n">
        <f aca="false">AD1738+AE1738+AF1738</f>
        <v>0</v>
      </c>
      <c r="AH1738" s="12" t="str">
        <f aca="false">IF(AG1738&gt;0,AD1738/AG1738,"")</f>
        <v/>
      </c>
      <c r="AI1738" s="27" t="n">
        <v>0</v>
      </c>
      <c r="AJ1738" s="27" t="n">
        <v>0</v>
      </c>
      <c r="AK1738" s="27" t="n">
        <v>0</v>
      </c>
      <c r="AL1738" s="22" t="str">
        <f aca="false">IF(OR(AJ1738&gt;0,AK1738&gt;0),"Sí","No")</f>
        <v>No</v>
      </c>
      <c r="AM1738" s="6"/>
      <c r="AN1738" s="6"/>
      <c r="AO1738" s="12" t="n">
        <f aca="false">IF(M1738&gt;0,K1738/M1738,"")</f>
        <v>1</v>
      </c>
      <c r="AP1738" s="22" t="str">
        <f aca="false">IF(M1738&gt;=Resumen!$B$5,"Alto","Bajo")</f>
        <v>Bajo</v>
      </c>
      <c r="AQ1738" s="22" t="str">
        <f aca="false">IF(AO1738&gt;=Resumen!$B$28,"Alto","Bajo")</f>
        <v>Alto</v>
      </c>
      <c r="AR1738" s="22" t="str">
        <f aca="false">AP1738&amp;" Potencial / "&amp;AQ1738&amp;" Share"</f>
        <v>Bajo Potencial / Alto Share</v>
      </c>
      <c r="AS1738" s="22" t="str">
        <f aca="false">IF(Q1738="Sí",IF(AO1738&gt;=Resumen!$B$29,"Alto","Bajo"),"")</f>
        <v/>
      </c>
      <c r="AT1738" s="22" t="str">
        <f aca="false">IF(AS1738&lt;&gt;"",AP1738&amp;" Potencial / "&amp;AS1738&amp;" Share","")</f>
        <v/>
      </c>
      <c r="AU1738" s="22" t="str">
        <f aca="false">IF(AH1738="","Sin dato",IF(AH1738-AO1738&gt;Resumen!$B$6,"Sobre-exhibido",IF(AO1738-AH1738&gt;Resumen!$B$6,"Sub-exhibido","En línea")))</f>
        <v>Sin dato</v>
      </c>
      <c r="AV1738" s="22" t="str">
        <f aca="false">IF(AT1738="","",IF(AT1738="Alto Potencial / Bajo Share",1,IF(AT1738="Alto Potencial / Alto Share",2,IF(AT1738="Bajo Potencial / Alto Share",3,4))))</f>
        <v/>
      </c>
      <c r="AW1738" s="22" t="str">
        <f aca="false">IF(Q1738="No","Sin competencia directa",IF(AV1738=1,"1 - Foco Conquista (Alto Pot / Bajo Share)",IF(AV1738=2,"2 - Foco Defensa (Alto Pot / Alto Share)",IF(AV1738=3,"3 - Monitoreo (Bajo Pot / Alto Share)","4 - Baja Prioridad (Bajo Pot / Bajo Share)"))))</f>
        <v>Sin competencia directa</v>
      </c>
      <c r="AX1738" s="12" t="str">
        <f aca="false">IF(OR(IFERROR(AND(W1738&lt;&gt;"",Y1738&lt;&gt;"",Y1738-W1738&gt;Resumen!$B$8),FALSE()),IFERROR(AND(X1738&lt;&gt;"",Y1738&lt;&gt;"",Y1738-X1738&gt;Resumen!$B$8),FALSE())),MAX(IF(IFERROR(AND(W1738&lt;&gt;"",Y1738&lt;&gt;"",Y1738-W1738&gt;Resumen!$B$8),FALSE()),Y1738-W1738,0),IF(IFERROR(AND(X1738&lt;&gt;"",Y1738&lt;&gt;"",Y1738-X1738&gt;Resumen!$B$8),FALSE()),Y1738-X1738,0)),"")</f>
        <v/>
      </c>
      <c r="AY1738" s="22" t="str">
        <f aca="false">IF(OR(IFERROR(AND(W1738&lt;&gt;"",Y1738&lt;&gt;"",Y1738-W1738&gt;Resumen!$B$8),FALSE()),IFERROR(AND(X1738&lt;&gt;"",Y1738&lt;&gt;"",Y1738-X1738&gt;Resumen!$B$8),FALSE())),TRIM("Lays tiene mayor markup que "&amp;IF(IFERROR(AND(W1738&lt;&gt;"",Y1738&lt;&gt;"",Y1738-W1738&gt;Resumen!$B$8),FALSE()),"Quento ","")&amp;IF(IFERROR(AND(X1738&lt;&gt;"",Y1738&lt;&gt;"",Y1738-X1738&gt;Resumen!$B$8),FALSE()),"Julicroc ","")&amp;"en este PDV"),"")</f>
        <v/>
      </c>
      <c r="AZ1738" s="22" t="str">
        <f aca="false">IF(COUNTIF('Plan Pehuamar - Lista'!$A$2:$A$167,A1738)&gt;0,"Sí","No")</f>
        <v>No</v>
      </c>
      <c r="BA1738" s="22" t="str">
        <f aca="false">IF(COUNTIF('Plan Combo 9+1'!$A$2:$A$226,A1738)&gt;0,"Sí","No")</f>
        <v>No</v>
      </c>
      <c r="BB1738" s="22" t="str">
        <f aca="false">IF(AH1738="","No",IF(BA1738="Sí",IF((AO1738-AH1738)&gt;Resumen!$B$6,"Sí","No"),IF((AO1738-AH1738)&gt;=Resumen!$B$132,"Sí","No")))</f>
        <v>No</v>
      </c>
      <c r="BC1738" s="22" t="str">
        <f aca="false">IF(AND(N1738="Sí",AL1738="Sí",AI1738=0),"Sí","No")</f>
        <v>No</v>
      </c>
      <c r="BD1738" s="22" t="str">
        <f aca="false">IF(COUNTIF('Plan 9+1 (con Pehuamar)'!$A$2:$A$227,A1738)&gt;0,"Sí","No")</f>
        <v>No</v>
      </c>
    </row>
    <row r="1739" customFormat="false" ht="15" hidden="false" customHeight="true" outlineLevel="0" collapsed="false">
      <c r="A1739" s="6" t="n">
        <v>202578</v>
      </c>
      <c r="B1739" s="6" t="n">
        <v>11</v>
      </c>
      <c r="C1739" s="6" t="n">
        <v>1106</v>
      </c>
      <c r="D1739" s="6" t="s">
        <v>444</v>
      </c>
      <c r="E1739" s="6" t="s">
        <v>1904</v>
      </c>
      <c r="F1739" s="6" t="s">
        <v>196</v>
      </c>
      <c r="G1739" s="6" t="s">
        <v>130</v>
      </c>
      <c r="H1739" s="6" t="s">
        <v>1715</v>
      </c>
      <c r="I1739" s="27" t="n">
        <v>0</v>
      </c>
      <c r="J1739" s="27" t="n">
        <v>0</v>
      </c>
      <c r="K1739" s="27" t="n">
        <v>1.4</v>
      </c>
      <c r="L1739" s="28" t="n">
        <f aca="false">I1739+J1739</f>
        <v>0</v>
      </c>
      <c r="M1739" s="28" t="n">
        <f aca="false">L1739+K1739</f>
        <v>1.4</v>
      </c>
      <c r="N1739" s="22" t="str">
        <f aca="false">IF(I1739&gt;0,"Sí","No")</f>
        <v>No</v>
      </c>
      <c r="O1739" s="22" t="str">
        <f aca="false">IF(J1739&gt;0,"Sí","No")</f>
        <v>No</v>
      </c>
      <c r="P1739" s="22" t="str">
        <f aca="false">IF(K1739&gt;0,"Sí","No")</f>
        <v>Sí</v>
      </c>
      <c r="Q1739" s="22" t="str">
        <f aca="false">IF(OR(I1739&gt;0,J1739&gt;0),"Sí","No")</f>
        <v>No</v>
      </c>
      <c r="R1739" s="27"/>
      <c r="S1739" s="27"/>
      <c r="T1739" s="27"/>
      <c r="U1739" s="27"/>
      <c r="V1739" s="27"/>
      <c r="W1739" s="12" t="str">
        <f aca="false">IF(AND(I1739&gt;0,R1739&gt;0),(S1739-R1739)/R1739,"")</f>
        <v/>
      </c>
      <c r="X1739" s="12" t="str">
        <f aca="false">IF(AND(J1739&gt;0,T1739&gt;0),(U1739-T1739)/T1739,"")</f>
        <v/>
      </c>
      <c r="Y1739" s="12" t="str">
        <f aca="false">IF(AND(K1739&gt;0,V1739&gt;0),(V1739-Resumen!$B$7)/Resumen!$B$7,"")</f>
        <v/>
      </c>
      <c r="Z1739" s="28" t="str">
        <f aca="false">IF(AND(K1739&gt;0,I1739&gt;0,V1739&gt;0,S1739&gt;0),V1739-S1739,"")</f>
        <v/>
      </c>
      <c r="AA1739" s="12" t="str">
        <f aca="false">IF(Z1739&lt;&gt;"",Z1739/S1739,"")</f>
        <v/>
      </c>
      <c r="AB1739" s="28" t="str">
        <f aca="false">IF(AND(K1739&gt;0,J1739&gt;0,V1739&gt;0,U1739&gt;0),V1739-U1739,"")</f>
        <v/>
      </c>
      <c r="AC1739" s="12" t="str">
        <f aca="false">IF(AB1739&lt;&gt;"",AB1739/U1739,"")</f>
        <v/>
      </c>
      <c r="AD1739" s="27" t="n">
        <v>0</v>
      </c>
      <c r="AE1739" s="27" t="n">
        <v>0</v>
      </c>
      <c r="AF1739" s="27" t="n">
        <v>0</v>
      </c>
      <c r="AG1739" s="28" t="n">
        <f aca="false">AD1739+AE1739+AF1739</f>
        <v>0</v>
      </c>
      <c r="AH1739" s="12" t="str">
        <f aca="false">IF(AG1739&gt;0,AD1739/AG1739,"")</f>
        <v/>
      </c>
      <c r="AI1739" s="27" t="n">
        <v>0</v>
      </c>
      <c r="AJ1739" s="27" t="n">
        <v>0</v>
      </c>
      <c r="AK1739" s="27" t="n">
        <v>0</v>
      </c>
      <c r="AL1739" s="22" t="str">
        <f aca="false">IF(OR(AJ1739&gt;0,AK1739&gt;0),"Sí","No")</f>
        <v>No</v>
      </c>
      <c r="AM1739" s="6"/>
      <c r="AN1739" s="6"/>
      <c r="AO1739" s="12" t="n">
        <f aca="false">IF(M1739&gt;0,K1739/M1739,"")</f>
        <v>1</v>
      </c>
      <c r="AP1739" s="22" t="str">
        <f aca="false">IF(M1739&gt;=Resumen!$B$5,"Alto","Bajo")</f>
        <v>Bajo</v>
      </c>
      <c r="AQ1739" s="22" t="str">
        <f aca="false">IF(AO1739&gt;=Resumen!$B$28,"Alto","Bajo")</f>
        <v>Alto</v>
      </c>
      <c r="AR1739" s="22" t="str">
        <f aca="false">AP1739&amp;" Potencial / "&amp;AQ1739&amp;" Share"</f>
        <v>Bajo Potencial / Alto Share</v>
      </c>
      <c r="AS1739" s="22" t="str">
        <f aca="false">IF(Q1739="Sí",IF(AO1739&gt;=Resumen!$B$29,"Alto","Bajo"),"")</f>
        <v/>
      </c>
      <c r="AT1739" s="22" t="str">
        <f aca="false">IF(AS1739&lt;&gt;"",AP1739&amp;" Potencial / "&amp;AS1739&amp;" Share","")</f>
        <v/>
      </c>
      <c r="AU1739" s="22" t="str">
        <f aca="false">IF(AH1739="","Sin dato",IF(AH1739-AO1739&gt;Resumen!$B$6,"Sobre-exhibido",IF(AO1739-AH1739&gt;Resumen!$B$6,"Sub-exhibido","En línea")))</f>
        <v>Sin dato</v>
      </c>
      <c r="AV1739" s="22" t="str">
        <f aca="false">IF(AT1739="","",IF(AT1739="Alto Potencial / Bajo Share",1,IF(AT1739="Alto Potencial / Alto Share",2,IF(AT1739="Bajo Potencial / Alto Share",3,4))))</f>
        <v/>
      </c>
      <c r="AW1739" s="22" t="str">
        <f aca="false">IF(Q1739="No","Sin competencia directa",IF(AV1739=1,"1 - Foco Conquista (Alto Pot / Bajo Share)",IF(AV1739=2,"2 - Foco Defensa (Alto Pot / Alto Share)",IF(AV1739=3,"3 - Monitoreo (Bajo Pot / Alto Share)","4 - Baja Prioridad (Bajo Pot / Bajo Share)"))))</f>
        <v>Sin competencia directa</v>
      </c>
      <c r="AX1739" s="12" t="str">
        <f aca="false">IF(OR(IFERROR(AND(W1739&lt;&gt;"",Y1739&lt;&gt;"",Y1739-W1739&gt;Resumen!$B$8),FALSE()),IFERROR(AND(X1739&lt;&gt;"",Y1739&lt;&gt;"",Y1739-X1739&gt;Resumen!$B$8),FALSE())),MAX(IF(IFERROR(AND(W1739&lt;&gt;"",Y1739&lt;&gt;"",Y1739-W1739&gt;Resumen!$B$8),FALSE()),Y1739-W1739,0),IF(IFERROR(AND(X1739&lt;&gt;"",Y1739&lt;&gt;"",Y1739-X1739&gt;Resumen!$B$8),FALSE()),Y1739-X1739,0)),"")</f>
        <v/>
      </c>
      <c r="AY1739" s="22" t="str">
        <f aca="false">IF(OR(IFERROR(AND(W1739&lt;&gt;"",Y1739&lt;&gt;"",Y1739-W1739&gt;Resumen!$B$8),FALSE()),IFERROR(AND(X1739&lt;&gt;"",Y1739&lt;&gt;"",Y1739-X1739&gt;Resumen!$B$8),FALSE())),TRIM("Lays tiene mayor markup que "&amp;IF(IFERROR(AND(W1739&lt;&gt;"",Y1739&lt;&gt;"",Y1739-W1739&gt;Resumen!$B$8),FALSE()),"Quento ","")&amp;IF(IFERROR(AND(X1739&lt;&gt;"",Y1739&lt;&gt;"",Y1739-X1739&gt;Resumen!$B$8),FALSE()),"Julicroc ","")&amp;"en este PDV"),"")</f>
        <v/>
      </c>
      <c r="AZ1739" s="22" t="str">
        <f aca="false">IF(COUNTIF('Plan Pehuamar - Lista'!$A$2:$A$167,A1739)&gt;0,"Sí","No")</f>
        <v>No</v>
      </c>
      <c r="BA1739" s="22" t="str">
        <f aca="false">IF(COUNTIF('Plan Combo 9+1'!$A$2:$A$226,A1739)&gt;0,"Sí","No")</f>
        <v>No</v>
      </c>
      <c r="BB1739" s="22" t="str">
        <f aca="false">IF(AH1739="","No",IF(BA1739="Sí",IF((AO1739-AH1739)&gt;Resumen!$B$6,"Sí","No"),IF((AO1739-AH1739)&gt;=Resumen!$B$132,"Sí","No")))</f>
        <v>No</v>
      </c>
      <c r="BC1739" s="22" t="str">
        <f aca="false">IF(AND(N1739="Sí",AL1739="Sí",AI1739=0),"Sí","No")</f>
        <v>No</v>
      </c>
      <c r="BD1739" s="22" t="str">
        <f aca="false">IF(COUNTIF('Plan 9+1 (con Pehuamar)'!$A$2:$A$227,A1739)&gt;0,"Sí","No")</f>
        <v>No</v>
      </c>
    </row>
    <row r="1740" customFormat="false" ht="15" hidden="false" customHeight="true" outlineLevel="0" collapsed="false">
      <c r="A1740" s="6" t="n">
        <v>202628</v>
      </c>
      <c r="B1740" s="6" t="n">
        <v>11</v>
      </c>
      <c r="C1740" s="6" t="n">
        <v>1106</v>
      </c>
      <c r="D1740" s="6" t="s">
        <v>444</v>
      </c>
      <c r="E1740" s="6" t="s">
        <v>1905</v>
      </c>
      <c r="F1740" s="6" t="s">
        <v>196</v>
      </c>
      <c r="G1740" s="6" t="s">
        <v>130</v>
      </c>
      <c r="H1740" s="6" t="s">
        <v>1715</v>
      </c>
      <c r="I1740" s="27" t="n">
        <v>10</v>
      </c>
      <c r="J1740" s="27" t="n">
        <v>20</v>
      </c>
      <c r="K1740" s="27" t="n">
        <v>15</v>
      </c>
      <c r="L1740" s="28" t="n">
        <f aca="false">I1740+J1740</f>
        <v>30</v>
      </c>
      <c r="M1740" s="28" t="n">
        <f aca="false">L1740+K1740</f>
        <v>45</v>
      </c>
      <c r="N1740" s="22" t="str">
        <f aca="false">IF(I1740&gt;0,"Sí","No")</f>
        <v>Sí</v>
      </c>
      <c r="O1740" s="22" t="str">
        <f aca="false">IF(J1740&gt;0,"Sí","No")</f>
        <v>Sí</v>
      </c>
      <c r="P1740" s="22" t="str">
        <f aca="false">IF(K1740&gt;0,"Sí","No")</f>
        <v>Sí</v>
      </c>
      <c r="Q1740" s="22" t="str">
        <f aca="false">IF(OR(I1740&gt;0,J1740&gt;0),"Sí","No")</f>
        <v>Sí</v>
      </c>
      <c r="R1740" s="27" t="n">
        <v>1750</v>
      </c>
      <c r="S1740" s="27" t="n">
        <v>2500</v>
      </c>
      <c r="T1740" s="27" t="n">
        <v>1085</v>
      </c>
      <c r="U1740" s="27" t="n">
        <v>2000</v>
      </c>
      <c r="V1740" s="27" t="n">
        <v>3500</v>
      </c>
      <c r="W1740" s="12" t="n">
        <f aca="false">IF(AND(I1740&gt;0,R1740&gt;0),(S1740-R1740)/R1740,"")</f>
        <v>0.428571428571429</v>
      </c>
      <c r="X1740" s="12" t="n">
        <f aca="false">IF(AND(J1740&gt;0,T1740&gt;0),(U1740-T1740)/T1740,"")</f>
        <v>0.84331797235023</v>
      </c>
      <c r="Y1740" s="12" t="n">
        <f aca="false">IF(AND(K1740&gt;0,V1740&gt;0),(V1740-Resumen!$B$7)/Resumen!$B$7,"")</f>
        <v>0.4</v>
      </c>
      <c r="Z1740" s="28" t="n">
        <f aca="false">IF(AND(K1740&gt;0,I1740&gt;0,V1740&gt;0,S1740&gt;0),V1740-S1740,"")</f>
        <v>1000</v>
      </c>
      <c r="AA1740" s="12" t="n">
        <f aca="false">IF(Z1740&lt;&gt;"",Z1740/S1740,"")</f>
        <v>0.4</v>
      </c>
      <c r="AB1740" s="28" t="n">
        <f aca="false">IF(AND(K1740&gt;0,J1740&gt;0,V1740&gt;0,U1740&gt;0),V1740-U1740,"")</f>
        <v>1500</v>
      </c>
      <c r="AC1740" s="12" t="n">
        <f aca="false">IF(AB1740&lt;&gt;"",AB1740/U1740,"")</f>
        <v>0.75</v>
      </c>
      <c r="AD1740" s="27" t="n">
        <v>5</v>
      </c>
      <c r="AE1740" s="27" t="n">
        <v>2</v>
      </c>
      <c r="AF1740" s="27" t="n">
        <v>6</v>
      </c>
      <c r="AG1740" s="28" t="n">
        <f aca="false">AD1740+AE1740+AF1740</f>
        <v>13</v>
      </c>
      <c r="AH1740" s="12" t="n">
        <f aca="false">IF(AG1740&gt;0,AD1740/AG1740,"")</f>
        <v>0.384615384615385</v>
      </c>
      <c r="AI1740" s="27" t="n">
        <v>1</v>
      </c>
      <c r="AJ1740" s="27" t="n">
        <v>0</v>
      </c>
      <c r="AK1740" s="27" t="n">
        <v>4</v>
      </c>
      <c r="AL1740" s="22" t="str">
        <f aca="false">IF(OR(AJ1740&gt;0,AK1740&gt;0),"Sí","No")</f>
        <v>Sí</v>
      </c>
      <c r="AM1740" s="6" t="s">
        <v>198</v>
      </c>
      <c r="AN1740" s="6" t="s">
        <v>198</v>
      </c>
      <c r="AO1740" s="12" t="n">
        <f aca="false">IF(M1740&gt;0,K1740/M1740,"")</f>
        <v>0.333333333333333</v>
      </c>
      <c r="AP1740" s="22" t="str">
        <f aca="false">IF(M1740&gt;=Resumen!$B$5,"Alto","Bajo")</f>
        <v>Alto</v>
      </c>
      <c r="AQ1740" s="22" t="str">
        <f aca="false">IF(AO1740&gt;=Resumen!$B$28,"Alto","Bajo")</f>
        <v>Bajo</v>
      </c>
      <c r="AR1740" s="22" t="str">
        <f aca="false">AP1740&amp;" Potencial / "&amp;AQ1740&amp;" Share"</f>
        <v>Alto Potencial / Bajo Share</v>
      </c>
      <c r="AS1740" s="22" t="str">
        <f aca="false">IF(Q1740="Sí",IF(AO1740&gt;=Resumen!$B$29,"Alto","Bajo"),"")</f>
        <v>Bajo</v>
      </c>
      <c r="AT1740" s="22" t="str">
        <f aca="false">IF(AS1740&lt;&gt;"",AP1740&amp;" Potencial / "&amp;AS1740&amp;" Share","")</f>
        <v>Alto Potencial / Bajo Share</v>
      </c>
      <c r="AU1740" s="22" t="str">
        <f aca="false">IF(AH1740="","Sin dato",IF(AH1740-AO1740&gt;Resumen!$B$6,"Sobre-exhibido",IF(AO1740-AH1740&gt;Resumen!$B$6,"Sub-exhibido","En línea")))</f>
        <v>Sobre-exhibido</v>
      </c>
      <c r="AV1740" s="22" t="n">
        <f aca="false">IF(AT1740="","",IF(AT1740="Alto Potencial / Bajo Share",1,IF(AT1740="Alto Potencial / Alto Share",2,IF(AT1740="Bajo Potencial / Alto Share",3,4))))</f>
        <v>1</v>
      </c>
      <c r="AW1740" s="22" t="str">
        <f aca="false">IF(Q1740="No","Sin competencia directa",IF(AV1740=1,"1 - Foco Conquista (Alto Pot / Bajo Share)",IF(AV1740=2,"2 - Foco Defensa (Alto Pot / Alto Share)",IF(AV1740=3,"3 - Monitoreo (Bajo Pot / Alto Share)","4 - Baja Prioridad (Bajo Pot / Bajo Share)"))))</f>
        <v>1 - Foco Conquista (Alto Pot / Bajo Share)</v>
      </c>
      <c r="AX1740" s="12" t="str">
        <f aca="false">IF(OR(IFERROR(AND(W1740&lt;&gt;"",Y1740&lt;&gt;"",Y1740-W1740&gt;Resumen!$B$8),FALSE()),IFERROR(AND(X1740&lt;&gt;"",Y1740&lt;&gt;"",Y1740-X1740&gt;Resumen!$B$8),FALSE())),MAX(IF(IFERROR(AND(W1740&lt;&gt;"",Y1740&lt;&gt;"",Y1740-W1740&gt;Resumen!$B$8),FALSE()),Y1740-W1740,0),IF(IFERROR(AND(X1740&lt;&gt;"",Y1740&lt;&gt;"",Y1740-X1740&gt;Resumen!$B$8),FALSE()),Y1740-X1740,0)),"")</f>
        <v/>
      </c>
      <c r="AY1740" s="22" t="str">
        <f aca="false">IF(OR(IFERROR(AND(W1740&lt;&gt;"",Y1740&lt;&gt;"",Y1740-W1740&gt;Resumen!$B$8),FALSE()),IFERROR(AND(X1740&lt;&gt;"",Y1740&lt;&gt;"",Y1740-X1740&gt;Resumen!$B$8),FALSE())),TRIM("Lays tiene mayor markup que "&amp;IF(IFERROR(AND(W1740&lt;&gt;"",Y1740&lt;&gt;"",Y1740-W1740&gt;Resumen!$B$8),FALSE()),"Quento ","")&amp;IF(IFERROR(AND(X1740&lt;&gt;"",Y1740&lt;&gt;"",Y1740-X1740&gt;Resumen!$B$8),FALSE()),"Julicroc ","")&amp;"en este PDV"),"")</f>
        <v/>
      </c>
      <c r="AZ1740" s="22" t="str">
        <f aca="false">IF(COUNTIF('Plan Pehuamar - Lista'!$A$2:$A$167,A1740)&gt;0,"Sí","No")</f>
        <v>No</v>
      </c>
      <c r="BA1740" s="22" t="str">
        <f aca="false">IF(COUNTIF('Plan Combo 9+1'!$A$2:$A$226,A1740)&gt;0,"Sí","No")</f>
        <v>No</v>
      </c>
      <c r="BB1740" s="22" t="str">
        <f aca="false">IF(AH1740="","No",IF(BA1740="Sí",IF((AO1740-AH1740)&gt;Resumen!$B$6,"Sí","No"),IF((AO1740-AH1740)&gt;=Resumen!$B$132,"Sí","No")))</f>
        <v>No</v>
      </c>
      <c r="BC1740" s="22" t="str">
        <f aca="false">IF(AND(N1740="Sí",AL1740="Sí",AI1740=0),"Sí","No")</f>
        <v>No</v>
      </c>
      <c r="BD1740" s="22" t="str">
        <f aca="false">IF(COUNTIF('Plan 9+1 (con Pehuamar)'!$A$2:$A$227,A1740)&gt;0,"Sí","No")</f>
        <v>No</v>
      </c>
    </row>
    <row r="1741" customFormat="false" ht="15" hidden="false" customHeight="true" outlineLevel="0" collapsed="false">
      <c r="A1741" s="6" t="n">
        <v>202695</v>
      </c>
      <c r="B1741" s="6" t="n">
        <v>11</v>
      </c>
      <c r="C1741" s="6" t="n">
        <v>1106</v>
      </c>
      <c r="D1741" s="6" t="s">
        <v>444</v>
      </c>
      <c r="E1741" s="6" t="s">
        <v>1906</v>
      </c>
      <c r="F1741" s="6" t="s">
        <v>201</v>
      </c>
      <c r="G1741" s="6" t="s">
        <v>130</v>
      </c>
      <c r="H1741" s="6" t="s">
        <v>1715</v>
      </c>
      <c r="I1741" s="27" t="n">
        <v>0</v>
      </c>
      <c r="J1741" s="27" t="n">
        <v>0</v>
      </c>
      <c r="K1741" s="27" t="n">
        <v>0.5</v>
      </c>
      <c r="L1741" s="28" t="n">
        <f aca="false">I1741+J1741</f>
        <v>0</v>
      </c>
      <c r="M1741" s="28" t="n">
        <f aca="false">L1741+K1741</f>
        <v>0.5</v>
      </c>
      <c r="N1741" s="22" t="str">
        <f aca="false">IF(I1741&gt;0,"Sí","No")</f>
        <v>No</v>
      </c>
      <c r="O1741" s="22" t="str">
        <f aca="false">IF(J1741&gt;0,"Sí","No")</f>
        <v>No</v>
      </c>
      <c r="P1741" s="22" t="str">
        <f aca="false">IF(K1741&gt;0,"Sí","No")</f>
        <v>Sí</v>
      </c>
      <c r="Q1741" s="22" t="str">
        <f aca="false">IF(OR(I1741&gt;0,J1741&gt;0),"Sí","No")</f>
        <v>No</v>
      </c>
      <c r="R1741" s="27"/>
      <c r="S1741" s="27"/>
      <c r="T1741" s="27"/>
      <c r="U1741" s="27"/>
      <c r="V1741" s="27"/>
      <c r="W1741" s="12" t="str">
        <f aca="false">IF(AND(I1741&gt;0,R1741&gt;0),(S1741-R1741)/R1741,"")</f>
        <v/>
      </c>
      <c r="X1741" s="12" t="str">
        <f aca="false">IF(AND(J1741&gt;0,T1741&gt;0),(U1741-T1741)/T1741,"")</f>
        <v/>
      </c>
      <c r="Y1741" s="12" t="str">
        <f aca="false">IF(AND(K1741&gt;0,V1741&gt;0),(V1741-Resumen!$B$7)/Resumen!$B$7,"")</f>
        <v/>
      </c>
      <c r="Z1741" s="28" t="str">
        <f aca="false">IF(AND(K1741&gt;0,I1741&gt;0,V1741&gt;0,S1741&gt;0),V1741-S1741,"")</f>
        <v/>
      </c>
      <c r="AA1741" s="12" t="str">
        <f aca="false">IF(Z1741&lt;&gt;"",Z1741/S1741,"")</f>
        <v/>
      </c>
      <c r="AB1741" s="28" t="str">
        <f aca="false">IF(AND(K1741&gt;0,J1741&gt;0,V1741&gt;0,U1741&gt;0),V1741-U1741,"")</f>
        <v/>
      </c>
      <c r="AC1741" s="12" t="str">
        <f aca="false">IF(AB1741&lt;&gt;"",AB1741/U1741,"")</f>
        <v/>
      </c>
      <c r="AD1741" s="27" t="n">
        <v>0</v>
      </c>
      <c r="AE1741" s="27" t="n">
        <v>0</v>
      </c>
      <c r="AF1741" s="27" t="n">
        <v>0</v>
      </c>
      <c r="AG1741" s="28" t="n">
        <f aca="false">AD1741+AE1741+AF1741</f>
        <v>0</v>
      </c>
      <c r="AH1741" s="12" t="str">
        <f aca="false">IF(AG1741&gt;0,AD1741/AG1741,"")</f>
        <v/>
      </c>
      <c r="AI1741" s="27" t="n">
        <v>0</v>
      </c>
      <c r="AJ1741" s="27" t="n">
        <v>0</v>
      </c>
      <c r="AK1741" s="27" t="n">
        <v>0</v>
      </c>
      <c r="AL1741" s="22" t="str">
        <f aca="false">IF(OR(AJ1741&gt;0,AK1741&gt;0),"Sí","No")</f>
        <v>No</v>
      </c>
      <c r="AM1741" s="6"/>
      <c r="AN1741" s="6"/>
      <c r="AO1741" s="12" t="n">
        <f aca="false">IF(M1741&gt;0,K1741/M1741,"")</f>
        <v>1</v>
      </c>
      <c r="AP1741" s="22" t="str">
        <f aca="false">IF(M1741&gt;=Resumen!$B$5,"Alto","Bajo")</f>
        <v>Bajo</v>
      </c>
      <c r="AQ1741" s="22" t="str">
        <f aca="false">IF(AO1741&gt;=Resumen!$B$28,"Alto","Bajo")</f>
        <v>Alto</v>
      </c>
      <c r="AR1741" s="22" t="str">
        <f aca="false">AP1741&amp;" Potencial / "&amp;AQ1741&amp;" Share"</f>
        <v>Bajo Potencial / Alto Share</v>
      </c>
      <c r="AS1741" s="22" t="str">
        <f aca="false">IF(Q1741="Sí",IF(AO1741&gt;=Resumen!$B$29,"Alto","Bajo"),"")</f>
        <v/>
      </c>
      <c r="AT1741" s="22" t="str">
        <f aca="false">IF(AS1741&lt;&gt;"",AP1741&amp;" Potencial / "&amp;AS1741&amp;" Share","")</f>
        <v/>
      </c>
      <c r="AU1741" s="22" t="str">
        <f aca="false">IF(AH1741="","Sin dato",IF(AH1741-AO1741&gt;Resumen!$B$6,"Sobre-exhibido",IF(AO1741-AH1741&gt;Resumen!$B$6,"Sub-exhibido","En línea")))</f>
        <v>Sin dato</v>
      </c>
      <c r="AV1741" s="22" t="str">
        <f aca="false">IF(AT1741="","",IF(AT1741="Alto Potencial / Bajo Share",1,IF(AT1741="Alto Potencial / Alto Share",2,IF(AT1741="Bajo Potencial / Alto Share",3,4))))</f>
        <v/>
      </c>
      <c r="AW1741" s="22" t="str">
        <f aca="false">IF(Q1741="No","Sin competencia directa",IF(AV1741=1,"1 - Foco Conquista (Alto Pot / Bajo Share)",IF(AV1741=2,"2 - Foco Defensa (Alto Pot / Alto Share)",IF(AV1741=3,"3 - Monitoreo (Bajo Pot / Alto Share)","4 - Baja Prioridad (Bajo Pot / Bajo Share)"))))</f>
        <v>Sin competencia directa</v>
      </c>
      <c r="AX1741" s="12" t="str">
        <f aca="false">IF(OR(IFERROR(AND(W1741&lt;&gt;"",Y1741&lt;&gt;"",Y1741-W1741&gt;Resumen!$B$8),FALSE()),IFERROR(AND(X1741&lt;&gt;"",Y1741&lt;&gt;"",Y1741-X1741&gt;Resumen!$B$8),FALSE())),MAX(IF(IFERROR(AND(W1741&lt;&gt;"",Y1741&lt;&gt;"",Y1741-W1741&gt;Resumen!$B$8),FALSE()),Y1741-W1741,0),IF(IFERROR(AND(X1741&lt;&gt;"",Y1741&lt;&gt;"",Y1741-X1741&gt;Resumen!$B$8),FALSE()),Y1741-X1741,0)),"")</f>
        <v/>
      </c>
      <c r="AY1741" s="22" t="str">
        <f aca="false">IF(OR(IFERROR(AND(W1741&lt;&gt;"",Y1741&lt;&gt;"",Y1741-W1741&gt;Resumen!$B$8),FALSE()),IFERROR(AND(X1741&lt;&gt;"",Y1741&lt;&gt;"",Y1741-X1741&gt;Resumen!$B$8),FALSE())),TRIM("Lays tiene mayor markup que "&amp;IF(IFERROR(AND(W1741&lt;&gt;"",Y1741&lt;&gt;"",Y1741-W1741&gt;Resumen!$B$8),FALSE()),"Quento ","")&amp;IF(IFERROR(AND(X1741&lt;&gt;"",Y1741&lt;&gt;"",Y1741-X1741&gt;Resumen!$B$8),FALSE()),"Julicroc ","")&amp;"en este PDV"),"")</f>
        <v/>
      </c>
      <c r="AZ1741" s="22" t="str">
        <f aca="false">IF(COUNTIF('Plan Pehuamar - Lista'!$A$2:$A$167,A1741)&gt;0,"Sí","No")</f>
        <v>No</v>
      </c>
      <c r="BA1741" s="22" t="str">
        <f aca="false">IF(COUNTIF('Plan Combo 9+1'!$A$2:$A$226,A1741)&gt;0,"Sí","No")</f>
        <v>No</v>
      </c>
      <c r="BB1741" s="22" t="str">
        <f aca="false">IF(AH1741="","No",IF(BA1741="Sí",IF((AO1741-AH1741)&gt;Resumen!$B$6,"Sí","No"),IF((AO1741-AH1741)&gt;=Resumen!$B$132,"Sí","No")))</f>
        <v>No</v>
      </c>
      <c r="BC1741" s="22" t="str">
        <f aca="false">IF(AND(N1741="Sí",AL1741="Sí",AI1741=0),"Sí","No")</f>
        <v>No</v>
      </c>
      <c r="BD1741" s="22" t="str">
        <f aca="false">IF(COUNTIF('Plan 9+1 (con Pehuamar)'!$A$2:$A$227,A1741)&gt;0,"Sí","No")</f>
        <v>No</v>
      </c>
    </row>
    <row r="1742" customFormat="false" ht="15" hidden="false" customHeight="true" outlineLevel="0" collapsed="false">
      <c r="A1742" s="6" t="n">
        <v>200064</v>
      </c>
      <c r="B1742" s="6" t="n">
        <v>12</v>
      </c>
      <c r="C1742" s="6" t="n">
        <v>1201</v>
      </c>
      <c r="D1742" s="6" t="s">
        <v>194</v>
      </c>
      <c r="E1742" s="6" t="s">
        <v>1907</v>
      </c>
      <c r="F1742" s="6" t="s">
        <v>196</v>
      </c>
      <c r="G1742" s="6" t="s">
        <v>130</v>
      </c>
      <c r="H1742" s="6" t="s">
        <v>1715</v>
      </c>
      <c r="I1742" s="27" t="n">
        <v>10</v>
      </c>
      <c r="J1742" s="27" t="n">
        <v>40</v>
      </c>
      <c r="K1742" s="27" t="n">
        <v>40</v>
      </c>
      <c r="L1742" s="28" t="n">
        <f aca="false">I1742+J1742</f>
        <v>50</v>
      </c>
      <c r="M1742" s="28" t="n">
        <f aca="false">L1742+K1742</f>
        <v>90</v>
      </c>
      <c r="N1742" s="22" t="str">
        <f aca="false">IF(I1742&gt;0,"Sí","No")</f>
        <v>Sí</v>
      </c>
      <c r="O1742" s="22" t="str">
        <f aca="false">IF(J1742&gt;0,"Sí","No")</f>
        <v>Sí</v>
      </c>
      <c r="P1742" s="22" t="str">
        <f aca="false">IF(K1742&gt;0,"Sí","No")</f>
        <v>Sí</v>
      </c>
      <c r="Q1742" s="22" t="str">
        <f aca="false">IF(OR(I1742&gt;0,J1742&gt;0),"Sí","No")</f>
        <v>Sí</v>
      </c>
      <c r="R1742" s="27" t="n">
        <v>1750</v>
      </c>
      <c r="S1742" s="27" t="n">
        <v>2500</v>
      </c>
      <c r="T1742" s="27" t="n">
        <v>1200</v>
      </c>
      <c r="U1742" s="27" t="n">
        <v>2000</v>
      </c>
      <c r="V1742" s="27" t="n">
        <v>3500</v>
      </c>
      <c r="W1742" s="12" t="n">
        <f aca="false">IF(AND(I1742&gt;0,R1742&gt;0),(S1742-R1742)/R1742,"")</f>
        <v>0.428571428571429</v>
      </c>
      <c r="X1742" s="12" t="n">
        <f aca="false">IF(AND(J1742&gt;0,T1742&gt;0),(U1742-T1742)/T1742,"")</f>
        <v>0.666666666666667</v>
      </c>
      <c r="Y1742" s="12" t="n">
        <f aca="false">IF(AND(K1742&gt;0,V1742&gt;0),(V1742-Resumen!$B$7)/Resumen!$B$7,"")</f>
        <v>0.4</v>
      </c>
      <c r="Z1742" s="28" t="n">
        <f aca="false">IF(AND(K1742&gt;0,I1742&gt;0,V1742&gt;0,S1742&gt;0),V1742-S1742,"")</f>
        <v>1000</v>
      </c>
      <c r="AA1742" s="12" t="n">
        <f aca="false">IF(Z1742&lt;&gt;"",Z1742/S1742,"")</f>
        <v>0.4</v>
      </c>
      <c r="AB1742" s="28" t="n">
        <f aca="false">IF(AND(K1742&gt;0,J1742&gt;0,V1742&gt;0,U1742&gt;0),V1742-U1742,"")</f>
        <v>1500</v>
      </c>
      <c r="AC1742" s="12" t="n">
        <f aca="false">IF(AB1742&lt;&gt;"",AB1742/U1742,"")</f>
        <v>0.75</v>
      </c>
      <c r="AD1742" s="27" t="n">
        <v>8</v>
      </c>
      <c r="AE1742" s="27" t="n">
        <v>2</v>
      </c>
      <c r="AF1742" s="27" t="n">
        <v>6</v>
      </c>
      <c r="AG1742" s="28" t="n">
        <f aca="false">AD1742+AE1742+AF1742</f>
        <v>16</v>
      </c>
      <c r="AH1742" s="12" t="n">
        <f aca="false">IF(AG1742&gt;0,AD1742/AG1742,"")</f>
        <v>0.5</v>
      </c>
      <c r="AI1742" s="27" t="n">
        <v>1</v>
      </c>
      <c r="AJ1742" s="27" t="n">
        <v>0</v>
      </c>
      <c r="AK1742" s="27" t="n">
        <v>1</v>
      </c>
      <c r="AL1742" s="22" t="str">
        <f aca="false">IF(OR(AJ1742&gt;0,AK1742&gt;0),"Sí","No")</f>
        <v>Sí</v>
      </c>
      <c r="AM1742" s="6" t="s">
        <v>198</v>
      </c>
      <c r="AN1742" s="6" t="s">
        <v>198</v>
      </c>
      <c r="AO1742" s="12" t="n">
        <f aca="false">IF(M1742&gt;0,K1742/M1742,"")</f>
        <v>0.444444444444444</v>
      </c>
      <c r="AP1742" s="22" t="str">
        <f aca="false">IF(M1742&gt;=Resumen!$B$5,"Alto","Bajo")</f>
        <v>Alto</v>
      </c>
      <c r="AQ1742" s="22" t="str">
        <f aca="false">IF(AO1742&gt;=Resumen!$B$28,"Alto","Bajo")</f>
        <v>Alto</v>
      </c>
      <c r="AR1742" s="22" t="str">
        <f aca="false">AP1742&amp;" Potencial / "&amp;AQ1742&amp;" Share"</f>
        <v>Alto Potencial / Alto Share</v>
      </c>
      <c r="AS1742" s="22" t="str">
        <f aca="false">IF(Q1742="Sí",IF(AO1742&gt;=Resumen!$B$29,"Alto","Bajo"),"")</f>
        <v>Bajo</v>
      </c>
      <c r="AT1742" s="22" t="str">
        <f aca="false">IF(AS1742&lt;&gt;"",AP1742&amp;" Potencial / "&amp;AS1742&amp;" Share","")</f>
        <v>Alto Potencial / Bajo Share</v>
      </c>
      <c r="AU1742" s="22" t="str">
        <f aca="false">IF(AH1742="","Sin dato",IF(AH1742-AO1742&gt;Resumen!$B$6,"Sobre-exhibido",IF(AO1742-AH1742&gt;Resumen!$B$6,"Sub-exhibido","En línea")))</f>
        <v>Sobre-exhibido</v>
      </c>
      <c r="AV1742" s="22" t="n">
        <f aca="false">IF(AT1742="","",IF(AT1742="Alto Potencial / Bajo Share",1,IF(AT1742="Alto Potencial / Alto Share",2,IF(AT1742="Bajo Potencial / Alto Share",3,4))))</f>
        <v>1</v>
      </c>
      <c r="AW1742" s="22" t="str">
        <f aca="false">IF(Q1742="No","Sin competencia directa",IF(AV1742=1,"1 - Foco Conquista (Alto Pot / Bajo Share)",IF(AV1742=2,"2 - Foco Defensa (Alto Pot / Alto Share)",IF(AV1742=3,"3 - Monitoreo (Bajo Pot / Alto Share)","4 - Baja Prioridad (Bajo Pot / Bajo Share)"))))</f>
        <v>1 - Foco Conquista (Alto Pot / Bajo Share)</v>
      </c>
      <c r="AX1742" s="12" t="str">
        <f aca="false">IF(OR(IFERROR(AND(W1742&lt;&gt;"",Y1742&lt;&gt;"",Y1742-W1742&gt;Resumen!$B$8),FALSE()),IFERROR(AND(X1742&lt;&gt;"",Y1742&lt;&gt;"",Y1742-X1742&gt;Resumen!$B$8),FALSE())),MAX(IF(IFERROR(AND(W1742&lt;&gt;"",Y1742&lt;&gt;"",Y1742-W1742&gt;Resumen!$B$8),FALSE()),Y1742-W1742,0),IF(IFERROR(AND(X1742&lt;&gt;"",Y1742&lt;&gt;"",Y1742-X1742&gt;Resumen!$B$8),FALSE()),Y1742-X1742,0)),"")</f>
        <v/>
      </c>
      <c r="AY1742" s="22" t="str">
        <f aca="false">IF(OR(IFERROR(AND(W1742&lt;&gt;"",Y1742&lt;&gt;"",Y1742-W1742&gt;Resumen!$B$8),FALSE()),IFERROR(AND(X1742&lt;&gt;"",Y1742&lt;&gt;"",Y1742-X1742&gt;Resumen!$B$8),FALSE())),TRIM("Lays tiene mayor markup que "&amp;IF(IFERROR(AND(W1742&lt;&gt;"",Y1742&lt;&gt;"",Y1742-W1742&gt;Resumen!$B$8),FALSE()),"Quento ","")&amp;IF(IFERROR(AND(X1742&lt;&gt;"",Y1742&lt;&gt;"",Y1742-X1742&gt;Resumen!$B$8),FALSE()),"Julicroc ","")&amp;"en este PDV"),"")</f>
        <v/>
      </c>
      <c r="AZ1742" s="22" t="str">
        <f aca="false">IF(COUNTIF('Plan Pehuamar - Lista'!$A$2:$A$167,A1742)&gt;0,"Sí","No")</f>
        <v>No</v>
      </c>
      <c r="BA1742" s="22" t="str">
        <f aca="false">IF(COUNTIF('Plan Combo 9+1'!$A$2:$A$226,A1742)&gt;0,"Sí","No")</f>
        <v>No</v>
      </c>
      <c r="BB1742" s="22" t="str">
        <f aca="false">IF(AH1742="","No",IF(BA1742="Sí",IF((AO1742-AH1742)&gt;Resumen!$B$6,"Sí","No"),IF((AO1742-AH1742)&gt;=Resumen!$B$132,"Sí","No")))</f>
        <v>No</v>
      </c>
      <c r="BC1742" s="22" t="str">
        <f aca="false">IF(AND(N1742="Sí",AL1742="Sí",AI1742=0),"Sí","No")</f>
        <v>No</v>
      </c>
      <c r="BD1742" s="22" t="str">
        <f aca="false">IF(COUNTIF('Plan 9+1 (con Pehuamar)'!$A$2:$A$227,A1742)&gt;0,"Sí","No")</f>
        <v>No</v>
      </c>
    </row>
    <row r="1743" customFormat="false" ht="15" hidden="false" customHeight="true" outlineLevel="0" collapsed="false">
      <c r="A1743" s="6" t="n">
        <v>200078</v>
      </c>
      <c r="B1743" s="6" t="n">
        <v>12</v>
      </c>
      <c r="C1743" s="6" t="n">
        <v>1201</v>
      </c>
      <c r="D1743" s="6" t="s">
        <v>194</v>
      </c>
      <c r="E1743" s="6" t="s">
        <v>1908</v>
      </c>
      <c r="F1743" s="6" t="s">
        <v>196</v>
      </c>
      <c r="G1743" s="6" t="s">
        <v>130</v>
      </c>
      <c r="H1743" s="6" t="s">
        <v>1715</v>
      </c>
      <c r="I1743" s="27" t="n">
        <v>0</v>
      </c>
      <c r="J1743" s="27" t="n">
        <v>0</v>
      </c>
      <c r="K1743" s="27" t="n">
        <v>0.9</v>
      </c>
      <c r="L1743" s="28" t="n">
        <f aca="false">I1743+J1743</f>
        <v>0</v>
      </c>
      <c r="M1743" s="28" t="n">
        <f aca="false">L1743+K1743</f>
        <v>0.9</v>
      </c>
      <c r="N1743" s="22" t="str">
        <f aca="false">IF(I1743&gt;0,"Sí","No")</f>
        <v>No</v>
      </c>
      <c r="O1743" s="22" t="str">
        <f aca="false">IF(J1743&gt;0,"Sí","No")</f>
        <v>No</v>
      </c>
      <c r="P1743" s="22" t="str">
        <f aca="false">IF(K1743&gt;0,"Sí","No")</f>
        <v>Sí</v>
      </c>
      <c r="Q1743" s="22" t="str">
        <f aca="false">IF(OR(I1743&gt;0,J1743&gt;0),"Sí","No")</f>
        <v>No</v>
      </c>
      <c r="R1743" s="27"/>
      <c r="S1743" s="27"/>
      <c r="T1743" s="27"/>
      <c r="U1743" s="27"/>
      <c r="V1743" s="27"/>
      <c r="W1743" s="12" t="str">
        <f aca="false">IF(AND(I1743&gt;0,R1743&gt;0),(S1743-R1743)/R1743,"")</f>
        <v/>
      </c>
      <c r="X1743" s="12" t="str">
        <f aca="false">IF(AND(J1743&gt;0,T1743&gt;0),(U1743-T1743)/T1743,"")</f>
        <v/>
      </c>
      <c r="Y1743" s="12" t="str">
        <f aca="false">IF(AND(K1743&gt;0,V1743&gt;0),(V1743-Resumen!$B$7)/Resumen!$B$7,"")</f>
        <v/>
      </c>
      <c r="Z1743" s="28" t="str">
        <f aca="false">IF(AND(K1743&gt;0,I1743&gt;0,V1743&gt;0,S1743&gt;0),V1743-S1743,"")</f>
        <v/>
      </c>
      <c r="AA1743" s="12" t="str">
        <f aca="false">IF(Z1743&lt;&gt;"",Z1743/S1743,"")</f>
        <v/>
      </c>
      <c r="AB1743" s="28" t="str">
        <f aca="false">IF(AND(K1743&gt;0,J1743&gt;0,V1743&gt;0,U1743&gt;0),V1743-U1743,"")</f>
        <v/>
      </c>
      <c r="AC1743" s="12" t="str">
        <f aca="false">IF(AB1743&lt;&gt;"",AB1743/U1743,"")</f>
        <v/>
      </c>
      <c r="AD1743" s="27" t="n">
        <v>0</v>
      </c>
      <c r="AE1743" s="27" t="n">
        <v>0</v>
      </c>
      <c r="AF1743" s="27" t="n">
        <v>0</v>
      </c>
      <c r="AG1743" s="28" t="n">
        <f aca="false">AD1743+AE1743+AF1743</f>
        <v>0</v>
      </c>
      <c r="AH1743" s="12" t="str">
        <f aca="false">IF(AG1743&gt;0,AD1743/AG1743,"")</f>
        <v/>
      </c>
      <c r="AI1743" s="27" t="n">
        <v>0</v>
      </c>
      <c r="AJ1743" s="27" t="n">
        <v>0</v>
      </c>
      <c r="AK1743" s="27" t="n">
        <v>0</v>
      </c>
      <c r="AL1743" s="22" t="str">
        <f aca="false">IF(OR(AJ1743&gt;0,AK1743&gt;0),"Sí","No")</f>
        <v>No</v>
      </c>
      <c r="AM1743" s="6"/>
      <c r="AN1743" s="6"/>
      <c r="AO1743" s="12" t="n">
        <f aca="false">IF(M1743&gt;0,K1743/M1743,"")</f>
        <v>1</v>
      </c>
      <c r="AP1743" s="22" t="str">
        <f aca="false">IF(M1743&gt;=Resumen!$B$5,"Alto","Bajo")</f>
        <v>Bajo</v>
      </c>
      <c r="AQ1743" s="22" t="str">
        <f aca="false">IF(AO1743&gt;=Resumen!$B$28,"Alto","Bajo")</f>
        <v>Alto</v>
      </c>
      <c r="AR1743" s="22" t="str">
        <f aca="false">AP1743&amp;" Potencial / "&amp;AQ1743&amp;" Share"</f>
        <v>Bajo Potencial / Alto Share</v>
      </c>
      <c r="AS1743" s="22" t="str">
        <f aca="false">IF(Q1743="Sí",IF(AO1743&gt;=Resumen!$B$29,"Alto","Bajo"),"")</f>
        <v/>
      </c>
      <c r="AT1743" s="22" t="str">
        <f aca="false">IF(AS1743&lt;&gt;"",AP1743&amp;" Potencial / "&amp;AS1743&amp;" Share","")</f>
        <v/>
      </c>
      <c r="AU1743" s="22" t="str">
        <f aca="false">IF(AH1743="","Sin dato",IF(AH1743-AO1743&gt;Resumen!$B$6,"Sobre-exhibido",IF(AO1743-AH1743&gt;Resumen!$B$6,"Sub-exhibido","En línea")))</f>
        <v>Sin dato</v>
      </c>
      <c r="AV1743" s="22" t="str">
        <f aca="false">IF(AT1743="","",IF(AT1743="Alto Potencial / Bajo Share",1,IF(AT1743="Alto Potencial / Alto Share",2,IF(AT1743="Bajo Potencial / Alto Share",3,4))))</f>
        <v/>
      </c>
      <c r="AW1743" s="22" t="str">
        <f aca="false">IF(Q1743="No","Sin competencia directa",IF(AV1743=1,"1 - Foco Conquista (Alto Pot / Bajo Share)",IF(AV1743=2,"2 - Foco Defensa (Alto Pot / Alto Share)",IF(AV1743=3,"3 - Monitoreo (Bajo Pot / Alto Share)","4 - Baja Prioridad (Bajo Pot / Bajo Share)"))))</f>
        <v>Sin competencia directa</v>
      </c>
      <c r="AX1743" s="12" t="str">
        <f aca="false">IF(OR(IFERROR(AND(W1743&lt;&gt;"",Y1743&lt;&gt;"",Y1743-W1743&gt;Resumen!$B$8),FALSE()),IFERROR(AND(X1743&lt;&gt;"",Y1743&lt;&gt;"",Y1743-X1743&gt;Resumen!$B$8),FALSE())),MAX(IF(IFERROR(AND(W1743&lt;&gt;"",Y1743&lt;&gt;"",Y1743-W1743&gt;Resumen!$B$8),FALSE()),Y1743-W1743,0),IF(IFERROR(AND(X1743&lt;&gt;"",Y1743&lt;&gt;"",Y1743-X1743&gt;Resumen!$B$8),FALSE()),Y1743-X1743,0)),"")</f>
        <v/>
      </c>
      <c r="AY1743" s="22" t="str">
        <f aca="false">IF(OR(IFERROR(AND(W1743&lt;&gt;"",Y1743&lt;&gt;"",Y1743-W1743&gt;Resumen!$B$8),FALSE()),IFERROR(AND(X1743&lt;&gt;"",Y1743&lt;&gt;"",Y1743-X1743&gt;Resumen!$B$8),FALSE())),TRIM("Lays tiene mayor markup que "&amp;IF(IFERROR(AND(W1743&lt;&gt;"",Y1743&lt;&gt;"",Y1743-W1743&gt;Resumen!$B$8),FALSE()),"Quento ","")&amp;IF(IFERROR(AND(X1743&lt;&gt;"",Y1743&lt;&gt;"",Y1743-X1743&gt;Resumen!$B$8),FALSE()),"Julicroc ","")&amp;"en este PDV"),"")</f>
        <v/>
      </c>
      <c r="AZ1743" s="22" t="str">
        <f aca="false">IF(COUNTIF('Plan Pehuamar - Lista'!$A$2:$A$167,A1743)&gt;0,"Sí","No")</f>
        <v>No</v>
      </c>
      <c r="BA1743" s="22" t="str">
        <f aca="false">IF(COUNTIF('Plan Combo 9+1'!$A$2:$A$226,A1743)&gt;0,"Sí","No")</f>
        <v>No</v>
      </c>
      <c r="BB1743" s="22" t="str">
        <f aca="false">IF(AH1743="","No",IF(BA1743="Sí",IF((AO1743-AH1743)&gt;Resumen!$B$6,"Sí","No"),IF((AO1743-AH1743)&gt;=Resumen!$B$132,"Sí","No")))</f>
        <v>No</v>
      </c>
      <c r="BC1743" s="22" t="str">
        <f aca="false">IF(AND(N1743="Sí",AL1743="Sí",AI1743=0),"Sí","No")</f>
        <v>No</v>
      </c>
      <c r="BD1743" s="22" t="str">
        <f aca="false">IF(COUNTIF('Plan 9+1 (con Pehuamar)'!$A$2:$A$227,A1743)&gt;0,"Sí","No")</f>
        <v>No</v>
      </c>
    </row>
    <row r="1744" customFormat="false" ht="15" hidden="false" customHeight="true" outlineLevel="0" collapsed="false">
      <c r="A1744" s="6" t="n">
        <v>200140</v>
      </c>
      <c r="B1744" s="6" t="n">
        <v>12</v>
      </c>
      <c r="C1744" s="6" t="n">
        <v>1201</v>
      </c>
      <c r="D1744" s="6" t="s">
        <v>194</v>
      </c>
      <c r="E1744" s="6" t="s">
        <v>1909</v>
      </c>
      <c r="F1744" s="6" t="s">
        <v>201</v>
      </c>
      <c r="G1744" s="6" t="s">
        <v>130</v>
      </c>
      <c r="H1744" s="6" t="s">
        <v>1715</v>
      </c>
      <c r="I1744" s="27" t="n">
        <v>10</v>
      </c>
      <c r="J1744" s="27" t="n">
        <v>20</v>
      </c>
      <c r="K1744" s="27" t="n">
        <v>20</v>
      </c>
      <c r="L1744" s="28" t="n">
        <f aca="false">I1744+J1744</f>
        <v>30</v>
      </c>
      <c r="M1744" s="28" t="n">
        <f aca="false">L1744+K1744</f>
        <v>50</v>
      </c>
      <c r="N1744" s="22" t="str">
        <f aca="false">IF(I1744&gt;0,"Sí","No")</f>
        <v>Sí</v>
      </c>
      <c r="O1744" s="22" t="str">
        <f aca="false">IF(J1744&gt;0,"Sí","No")</f>
        <v>Sí</v>
      </c>
      <c r="P1744" s="22" t="str">
        <f aca="false">IF(K1744&gt;0,"Sí","No")</f>
        <v>Sí</v>
      </c>
      <c r="Q1744" s="22" t="str">
        <f aca="false">IF(OR(I1744&gt;0,J1744&gt;0),"Sí","No")</f>
        <v>Sí</v>
      </c>
      <c r="R1744" s="27" t="n">
        <v>1750</v>
      </c>
      <c r="S1744" s="27" t="n">
        <v>2500</v>
      </c>
      <c r="T1744" s="27" t="n">
        <v>1800</v>
      </c>
      <c r="U1744" s="27" t="n">
        <v>2800</v>
      </c>
      <c r="V1744" s="27" t="n">
        <v>3500</v>
      </c>
      <c r="W1744" s="12" t="n">
        <f aca="false">IF(AND(I1744&gt;0,R1744&gt;0),(S1744-R1744)/R1744,"")</f>
        <v>0.428571428571429</v>
      </c>
      <c r="X1744" s="12" t="n">
        <f aca="false">IF(AND(J1744&gt;0,T1744&gt;0),(U1744-T1744)/T1744,"")</f>
        <v>0.555555555555556</v>
      </c>
      <c r="Y1744" s="12" t="n">
        <f aca="false">IF(AND(K1744&gt;0,V1744&gt;0),(V1744-Resumen!$B$7)/Resumen!$B$7,"")</f>
        <v>0.4</v>
      </c>
      <c r="Z1744" s="28" t="n">
        <f aca="false">IF(AND(K1744&gt;0,I1744&gt;0,V1744&gt;0,S1744&gt;0),V1744-S1744,"")</f>
        <v>1000</v>
      </c>
      <c r="AA1744" s="12" t="n">
        <f aca="false">IF(Z1744&lt;&gt;"",Z1744/S1744,"")</f>
        <v>0.4</v>
      </c>
      <c r="AB1744" s="28" t="n">
        <f aca="false">IF(AND(K1744&gt;0,J1744&gt;0,V1744&gt;0,U1744&gt;0),V1744-U1744,"")</f>
        <v>700</v>
      </c>
      <c r="AC1744" s="12" t="n">
        <f aca="false">IF(AB1744&lt;&gt;"",AB1744/U1744,"")</f>
        <v>0.25</v>
      </c>
      <c r="AD1744" s="27" t="n">
        <v>6</v>
      </c>
      <c r="AE1744" s="27" t="n">
        <v>2</v>
      </c>
      <c r="AF1744" s="27" t="n">
        <v>4</v>
      </c>
      <c r="AG1744" s="28" t="n">
        <f aca="false">AD1744+AE1744+AF1744</f>
        <v>12</v>
      </c>
      <c r="AH1744" s="12" t="n">
        <f aca="false">IF(AG1744&gt;0,AD1744/AG1744,"")</f>
        <v>0.5</v>
      </c>
      <c r="AI1744" s="27" t="n">
        <v>1</v>
      </c>
      <c r="AJ1744" s="27" t="n">
        <v>0</v>
      </c>
      <c r="AK1744" s="27" t="n">
        <v>1</v>
      </c>
      <c r="AL1744" s="22" t="str">
        <f aca="false">IF(OR(AJ1744&gt;0,AK1744&gt;0),"Sí","No")</f>
        <v>Sí</v>
      </c>
      <c r="AM1744" s="6" t="s">
        <v>397</v>
      </c>
      <c r="AN1744" s="6" t="s">
        <v>397</v>
      </c>
      <c r="AO1744" s="12" t="n">
        <f aca="false">IF(M1744&gt;0,K1744/M1744,"")</f>
        <v>0.4</v>
      </c>
      <c r="AP1744" s="22" t="str">
        <f aca="false">IF(M1744&gt;=Resumen!$B$5,"Alto","Bajo")</f>
        <v>Alto</v>
      </c>
      <c r="AQ1744" s="22" t="str">
        <f aca="false">IF(AO1744&gt;=Resumen!$B$28,"Alto","Bajo")</f>
        <v>Alto</v>
      </c>
      <c r="AR1744" s="22" t="str">
        <f aca="false">AP1744&amp;" Potencial / "&amp;AQ1744&amp;" Share"</f>
        <v>Alto Potencial / Alto Share</v>
      </c>
      <c r="AS1744" s="22" t="str">
        <f aca="false">IF(Q1744="Sí",IF(AO1744&gt;=Resumen!$B$29,"Alto","Bajo"),"")</f>
        <v>Bajo</v>
      </c>
      <c r="AT1744" s="22" t="str">
        <f aca="false">IF(AS1744&lt;&gt;"",AP1744&amp;" Potencial / "&amp;AS1744&amp;" Share","")</f>
        <v>Alto Potencial / Bajo Share</v>
      </c>
      <c r="AU1744" s="22" t="str">
        <f aca="false">IF(AH1744="","Sin dato",IF(AH1744-AO1744&gt;Resumen!$B$6,"Sobre-exhibido",IF(AO1744-AH1744&gt;Resumen!$B$6,"Sub-exhibido","En línea")))</f>
        <v>Sobre-exhibido</v>
      </c>
      <c r="AV1744" s="22" t="n">
        <f aca="false">IF(AT1744="","",IF(AT1744="Alto Potencial / Bajo Share",1,IF(AT1744="Alto Potencial / Alto Share",2,IF(AT1744="Bajo Potencial / Alto Share",3,4))))</f>
        <v>1</v>
      </c>
      <c r="AW1744" s="22" t="str">
        <f aca="false">IF(Q1744="No","Sin competencia directa",IF(AV1744=1,"1 - Foco Conquista (Alto Pot / Bajo Share)",IF(AV1744=2,"2 - Foco Defensa (Alto Pot / Alto Share)",IF(AV1744=3,"3 - Monitoreo (Bajo Pot / Alto Share)","4 - Baja Prioridad (Bajo Pot / Bajo Share)"))))</f>
        <v>1 - Foco Conquista (Alto Pot / Bajo Share)</v>
      </c>
      <c r="AX1744" s="12" t="str">
        <f aca="false">IF(OR(IFERROR(AND(W1744&lt;&gt;"",Y1744&lt;&gt;"",Y1744-W1744&gt;Resumen!$B$8),FALSE()),IFERROR(AND(X1744&lt;&gt;"",Y1744&lt;&gt;"",Y1744-X1744&gt;Resumen!$B$8),FALSE())),MAX(IF(IFERROR(AND(W1744&lt;&gt;"",Y1744&lt;&gt;"",Y1744-W1744&gt;Resumen!$B$8),FALSE()),Y1744-W1744,0),IF(IFERROR(AND(X1744&lt;&gt;"",Y1744&lt;&gt;"",Y1744-X1744&gt;Resumen!$B$8),FALSE()),Y1744-X1744,0)),"")</f>
        <v/>
      </c>
      <c r="AY1744" s="22" t="str">
        <f aca="false">IF(OR(IFERROR(AND(W1744&lt;&gt;"",Y1744&lt;&gt;"",Y1744-W1744&gt;Resumen!$B$8),FALSE()),IFERROR(AND(X1744&lt;&gt;"",Y1744&lt;&gt;"",Y1744-X1744&gt;Resumen!$B$8),FALSE())),TRIM("Lays tiene mayor markup que "&amp;IF(IFERROR(AND(W1744&lt;&gt;"",Y1744&lt;&gt;"",Y1744-W1744&gt;Resumen!$B$8),FALSE()),"Quento ","")&amp;IF(IFERROR(AND(X1744&lt;&gt;"",Y1744&lt;&gt;"",Y1744-X1744&gt;Resumen!$B$8),FALSE()),"Julicroc ","")&amp;"en este PDV"),"")</f>
        <v/>
      </c>
      <c r="AZ1744" s="22" t="str">
        <f aca="false">IF(COUNTIF('Plan Pehuamar - Lista'!$A$2:$A$167,A1744)&gt;0,"Sí","No")</f>
        <v>No</v>
      </c>
      <c r="BA1744" s="22" t="str">
        <f aca="false">IF(COUNTIF('Plan Combo 9+1'!$A$2:$A$226,A1744)&gt;0,"Sí","No")</f>
        <v>No</v>
      </c>
      <c r="BB1744" s="22" t="str">
        <f aca="false">IF(AH1744="","No",IF(BA1744="Sí",IF((AO1744-AH1744)&gt;Resumen!$B$6,"Sí","No"),IF((AO1744-AH1744)&gt;=Resumen!$B$132,"Sí","No")))</f>
        <v>No</v>
      </c>
      <c r="BC1744" s="22" t="str">
        <f aca="false">IF(AND(N1744="Sí",AL1744="Sí",AI1744=0),"Sí","No")</f>
        <v>No</v>
      </c>
      <c r="BD1744" s="22" t="str">
        <f aca="false">IF(COUNTIF('Plan 9+1 (con Pehuamar)'!$A$2:$A$227,A1744)&gt;0,"Sí","No")</f>
        <v>No</v>
      </c>
    </row>
    <row r="1745" customFormat="false" ht="15" hidden="false" customHeight="true" outlineLevel="0" collapsed="false">
      <c r="A1745" s="6" t="n">
        <v>200143</v>
      </c>
      <c r="B1745" s="6" t="n">
        <v>12</v>
      </c>
      <c r="C1745" s="6" t="n">
        <v>1201</v>
      </c>
      <c r="D1745" s="6" t="s">
        <v>194</v>
      </c>
      <c r="E1745" s="6" t="s">
        <v>1910</v>
      </c>
      <c r="F1745" s="6" t="s">
        <v>201</v>
      </c>
      <c r="G1745" s="6" t="s">
        <v>130</v>
      </c>
      <c r="H1745" s="6" t="s">
        <v>1715</v>
      </c>
      <c r="I1745" s="27" t="n">
        <v>50</v>
      </c>
      <c r="J1745" s="27" t="n">
        <v>60</v>
      </c>
      <c r="K1745" s="27" t="n">
        <v>70</v>
      </c>
      <c r="L1745" s="28" t="n">
        <f aca="false">I1745+J1745</f>
        <v>110</v>
      </c>
      <c r="M1745" s="28" t="n">
        <f aca="false">L1745+K1745</f>
        <v>180</v>
      </c>
      <c r="N1745" s="22" t="str">
        <f aca="false">IF(I1745&gt;0,"Sí","No")</f>
        <v>Sí</v>
      </c>
      <c r="O1745" s="22" t="str">
        <f aca="false">IF(J1745&gt;0,"Sí","No")</f>
        <v>Sí</v>
      </c>
      <c r="P1745" s="22" t="str">
        <f aca="false">IF(K1745&gt;0,"Sí","No")</f>
        <v>Sí</v>
      </c>
      <c r="Q1745" s="22" t="str">
        <f aca="false">IF(OR(I1745&gt;0,J1745&gt;0),"Sí","No")</f>
        <v>Sí</v>
      </c>
      <c r="R1745" s="27" t="n">
        <v>1500</v>
      </c>
      <c r="S1745" s="27" t="n">
        <v>2600</v>
      </c>
      <c r="T1745" s="27" t="n">
        <v>1200</v>
      </c>
      <c r="U1745" s="27" t="n">
        <v>2000</v>
      </c>
      <c r="V1745" s="27" t="n">
        <v>3500</v>
      </c>
      <c r="W1745" s="12" t="n">
        <f aca="false">IF(AND(I1745&gt;0,R1745&gt;0),(S1745-R1745)/R1745,"")</f>
        <v>0.733333333333333</v>
      </c>
      <c r="X1745" s="12" t="n">
        <f aca="false">IF(AND(J1745&gt;0,T1745&gt;0),(U1745-T1745)/T1745,"")</f>
        <v>0.666666666666667</v>
      </c>
      <c r="Y1745" s="12" t="n">
        <f aca="false">IF(AND(K1745&gt;0,V1745&gt;0),(V1745-Resumen!$B$7)/Resumen!$B$7,"")</f>
        <v>0.4</v>
      </c>
      <c r="Z1745" s="28" t="n">
        <f aca="false">IF(AND(K1745&gt;0,I1745&gt;0,V1745&gt;0,S1745&gt;0),V1745-S1745,"")</f>
        <v>900</v>
      </c>
      <c r="AA1745" s="12" t="n">
        <f aca="false">IF(Z1745&lt;&gt;"",Z1745/S1745,"")</f>
        <v>0.346153846153846</v>
      </c>
      <c r="AB1745" s="28" t="n">
        <f aca="false">IF(AND(K1745&gt;0,J1745&gt;0,V1745&gt;0,U1745&gt;0),V1745-U1745,"")</f>
        <v>1500</v>
      </c>
      <c r="AC1745" s="12" t="n">
        <f aca="false">IF(AB1745&lt;&gt;"",AB1745/U1745,"")</f>
        <v>0.75</v>
      </c>
      <c r="AD1745" s="27" t="n">
        <v>8</v>
      </c>
      <c r="AE1745" s="27" t="n">
        <v>6</v>
      </c>
      <c r="AF1745" s="27" t="n">
        <v>6</v>
      </c>
      <c r="AG1745" s="28" t="n">
        <f aca="false">AD1745+AE1745+AF1745</f>
        <v>20</v>
      </c>
      <c r="AH1745" s="12" t="n">
        <f aca="false">IF(AG1745&gt;0,AD1745/AG1745,"")</f>
        <v>0.4</v>
      </c>
      <c r="AI1745" s="27" t="n">
        <v>1</v>
      </c>
      <c r="AJ1745" s="27" t="n">
        <v>1</v>
      </c>
      <c r="AK1745" s="27" t="n">
        <v>1</v>
      </c>
      <c r="AL1745" s="22" t="str">
        <f aca="false">IF(OR(AJ1745&gt;0,AK1745&gt;0),"Sí","No")</f>
        <v>Sí</v>
      </c>
      <c r="AM1745" s="6" t="s">
        <v>397</v>
      </c>
      <c r="AN1745" s="6" t="s">
        <v>397</v>
      </c>
      <c r="AO1745" s="12" t="n">
        <f aca="false">IF(M1745&gt;0,K1745/M1745,"")</f>
        <v>0.388888888888889</v>
      </c>
      <c r="AP1745" s="22" t="str">
        <f aca="false">IF(M1745&gt;=Resumen!$B$5,"Alto","Bajo")</f>
        <v>Alto</v>
      </c>
      <c r="AQ1745" s="22" t="str">
        <f aca="false">IF(AO1745&gt;=Resumen!$B$28,"Alto","Bajo")</f>
        <v>Alto</v>
      </c>
      <c r="AR1745" s="22" t="str">
        <f aca="false">AP1745&amp;" Potencial / "&amp;AQ1745&amp;" Share"</f>
        <v>Alto Potencial / Alto Share</v>
      </c>
      <c r="AS1745" s="22" t="str">
        <f aca="false">IF(Q1745="Sí",IF(AO1745&gt;=Resumen!$B$29,"Alto","Bajo"),"")</f>
        <v>Bajo</v>
      </c>
      <c r="AT1745" s="22" t="str">
        <f aca="false">IF(AS1745&lt;&gt;"",AP1745&amp;" Potencial / "&amp;AS1745&amp;" Share","")</f>
        <v>Alto Potencial / Bajo Share</v>
      </c>
      <c r="AU1745" s="22" t="str">
        <f aca="false">IF(AH1745="","Sin dato",IF(AH1745-AO1745&gt;Resumen!$B$6,"Sobre-exhibido",IF(AO1745-AH1745&gt;Resumen!$B$6,"Sub-exhibido","En línea")))</f>
        <v>En línea</v>
      </c>
      <c r="AV1745" s="22" t="n">
        <f aca="false">IF(AT1745="","",IF(AT1745="Alto Potencial / Bajo Share",1,IF(AT1745="Alto Potencial / Alto Share",2,IF(AT1745="Bajo Potencial / Alto Share",3,4))))</f>
        <v>1</v>
      </c>
      <c r="AW1745" s="22" t="str">
        <f aca="false">IF(Q1745="No","Sin competencia directa",IF(AV1745=1,"1 - Foco Conquista (Alto Pot / Bajo Share)",IF(AV1745=2,"2 - Foco Defensa (Alto Pot / Alto Share)",IF(AV1745=3,"3 - Monitoreo (Bajo Pot / Alto Share)","4 - Baja Prioridad (Bajo Pot / Bajo Share)"))))</f>
        <v>1 - Foco Conquista (Alto Pot / Bajo Share)</v>
      </c>
      <c r="AX1745" s="12" t="str">
        <f aca="false">IF(OR(IFERROR(AND(W1745&lt;&gt;"",Y1745&lt;&gt;"",Y1745-W1745&gt;Resumen!$B$8),FALSE()),IFERROR(AND(X1745&lt;&gt;"",Y1745&lt;&gt;"",Y1745-X1745&gt;Resumen!$B$8),FALSE())),MAX(IF(IFERROR(AND(W1745&lt;&gt;"",Y1745&lt;&gt;"",Y1745-W1745&gt;Resumen!$B$8),FALSE()),Y1745-W1745,0),IF(IFERROR(AND(X1745&lt;&gt;"",Y1745&lt;&gt;"",Y1745-X1745&gt;Resumen!$B$8),FALSE()),Y1745-X1745,0)),"")</f>
        <v/>
      </c>
      <c r="AY1745" s="22" t="str">
        <f aca="false">IF(OR(IFERROR(AND(W1745&lt;&gt;"",Y1745&lt;&gt;"",Y1745-W1745&gt;Resumen!$B$8),FALSE()),IFERROR(AND(X1745&lt;&gt;"",Y1745&lt;&gt;"",Y1745-X1745&gt;Resumen!$B$8),FALSE())),TRIM("Lays tiene mayor markup que "&amp;IF(IFERROR(AND(W1745&lt;&gt;"",Y1745&lt;&gt;"",Y1745-W1745&gt;Resumen!$B$8),FALSE()),"Quento ","")&amp;IF(IFERROR(AND(X1745&lt;&gt;"",Y1745&lt;&gt;"",Y1745-X1745&gt;Resumen!$B$8),FALSE()),"Julicroc ","")&amp;"en este PDV"),"")</f>
        <v/>
      </c>
      <c r="AZ1745" s="22" t="str">
        <f aca="false">IF(COUNTIF('Plan Pehuamar - Lista'!$A$2:$A$167,A1745)&gt;0,"Sí","No")</f>
        <v>No</v>
      </c>
      <c r="BA1745" s="22" t="str">
        <f aca="false">IF(COUNTIF('Plan Combo 9+1'!$A$2:$A$226,A1745)&gt;0,"Sí","No")</f>
        <v>No</v>
      </c>
      <c r="BB1745" s="22" t="str">
        <f aca="false">IF(AH1745="","No",IF(BA1745="Sí",IF((AO1745-AH1745)&gt;Resumen!$B$6,"Sí","No"),IF((AO1745-AH1745)&gt;=Resumen!$B$132,"Sí","No")))</f>
        <v>No</v>
      </c>
      <c r="BC1745" s="22" t="str">
        <f aca="false">IF(AND(N1745="Sí",AL1745="Sí",AI1745=0),"Sí","No")</f>
        <v>No</v>
      </c>
      <c r="BD1745" s="22" t="str">
        <f aca="false">IF(COUNTIF('Plan 9+1 (con Pehuamar)'!$A$2:$A$227,A1745)&gt;0,"Sí","No")</f>
        <v>No</v>
      </c>
    </row>
    <row r="1746" customFormat="false" ht="15" hidden="false" customHeight="true" outlineLevel="0" collapsed="false">
      <c r="A1746" s="6" t="n">
        <v>200176</v>
      </c>
      <c r="B1746" s="6" t="n">
        <v>12</v>
      </c>
      <c r="C1746" s="6" t="n">
        <v>1201</v>
      </c>
      <c r="D1746" s="6" t="s">
        <v>194</v>
      </c>
      <c r="E1746" s="6" t="s">
        <v>1911</v>
      </c>
      <c r="F1746" s="6" t="s">
        <v>206</v>
      </c>
      <c r="G1746" s="6" t="s">
        <v>130</v>
      </c>
      <c r="H1746" s="6" t="s">
        <v>1715</v>
      </c>
      <c r="I1746" s="27" t="n">
        <v>40</v>
      </c>
      <c r="J1746" s="27" t="n">
        <v>50</v>
      </c>
      <c r="K1746" s="27" t="n">
        <v>60</v>
      </c>
      <c r="L1746" s="28" t="n">
        <f aca="false">I1746+J1746</f>
        <v>90</v>
      </c>
      <c r="M1746" s="28" t="n">
        <f aca="false">L1746+K1746</f>
        <v>150</v>
      </c>
      <c r="N1746" s="22" t="str">
        <f aca="false">IF(I1746&gt;0,"Sí","No")</f>
        <v>Sí</v>
      </c>
      <c r="O1746" s="22" t="str">
        <f aca="false">IF(J1746&gt;0,"Sí","No")</f>
        <v>Sí</v>
      </c>
      <c r="P1746" s="22" t="str">
        <f aca="false">IF(K1746&gt;0,"Sí","No")</f>
        <v>Sí</v>
      </c>
      <c r="Q1746" s="22" t="str">
        <f aca="false">IF(OR(I1746&gt;0,J1746&gt;0),"Sí","No")</f>
        <v>Sí</v>
      </c>
      <c r="R1746" s="27" t="n">
        <v>1800</v>
      </c>
      <c r="S1746" s="27" t="n">
        <v>2800</v>
      </c>
      <c r="T1746" s="27" t="n">
        <v>1800</v>
      </c>
      <c r="U1746" s="27" t="n">
        <v>2800</v>
      </c>
      <c r="V1746" s="27" t="n">
        <v>3500</v>
      </c>
      <c r="W1746" s="12" t="n">
        <f aca="false">IF(AND(I1746&gt;0,R1746&gt;0),(S1746-R1746)/R1746,"")</f>
        <v>0.555555555555556</v>
      </c>
      <c r="X1746" s="12" t="n">
        <f aca="false">IF(AND(J1746&gt;0,T1746&gt;0),(U1746-T1746)/T1746,"")</f>
        <v>0.555555555555556</v>
      </c>
      <c r="Y1746" s="12" t="n">
        <f aca="false">IF(AND(K1746&gt;0,V1746&gt;0),(V1746-Resumen!$B$7)/Resumen!$B$7,"")</f>
        <v>0.4</v>
      </c>
      <c r="Z1746" s="28" t="n">
        <f aca="false">IF(AND(K1746&gt;0,I1746&gt;0,V1746&gt;0,S1746&gt;0),V1746-S1746,"")</f>
        <v>700</v>
      </c>
      <c r="AA1746" s="12" t="n">
        <f aca="false">IF(Z1746&lt;&gt;"",Z1746/S1746,"")</f>
        <v>0.25</v>
      </c>
      <c r="AB1746" s="28" t="n">
        <f aca="false">IF(AND(K1746&gt;0,J1746&gt;0,V1746&gt;0,U1746&gt;0),V1746-U1746,"")</f>
        <v>700</v>
      </c>
      <c r="AC1746" s="12" t="n">
        <f aca="false">IF(AB1746&lt;&gt;"",AB1746/U1746,"")</f>
        <v>0.25</v>
      </c>
      <c r="AD1746" s="27" t="n">
        <v>8</v>
      </c>
      <c r="AE1746" s="27" t="n">
        <v>6</v>
      </c>
      <c r="AF1746" s="27" t="n">
        <v>6</v>
      </c>
      <c r="AG1746" s="28" t="n">
        <f aca="false">AD1746+AE1746+AF1746</f>
        <v>20</v>
      </c>
      <c r="AH1746" s="12" t="n">
        <f aca="false">IF(AG1746&gt;0,AD1746/AG1746,"")</f>
        <v>0.4</v>
      </c>
      <c r="AI1746" s="27" t="n">
        <v>1</v>
      </c>
      <c r="AJ1746" s="27" t="n">
        <v>1</v>
      </c>
      <c r="AK1746" s="27" t="n">
        <v>1</v>
      </c>
      <c r="AL1746" s="22" t="str">
        <f aca="false">IF(OR(AJ1746&gt;0,AK1746&gt;0),"Sí","No")</f>
        <v>Sí</v>
      </c>
      <c r="AM1746" s="6" t="s">
        <v>397</v>
      </c>
      <c r="AN1746" s="6" t="s">
        <v>397</v>
      </c>
      <c r="AO1746" s="12" t="n">
        <f aca="false">IF(M1746&gt;0,K1746/M1746,"")</f>
        <v>0.4</v>
      </c>
      <c r="AP1746" s="22" t="str">
        <f aca="false">IF(M1746&gt;=Resumen!$B$5,"Alto","Bajo")</f>
        <v>Alto</v>
      </c>
      <c r="AQ1746" s="22" t="str">
        <f aca="false">IF(AO1746&gt;=Resumen!$B$28,"Alto","Bajo")</f>
        <v>Alto</v>
      </c>
      <c r="AR1746" s="22" t="str">
        <f aca="false">AP1746&amp;" Potencial / "&amp;AQ1746&amp;" Share"</f>
        <v>Alto Potencial / Alto Share</v>
      </c>
      <c r="AS1746" s="22" t="str">
        <f aca="false">IF(Q1746="Sí",IF(AO1746&gt;=Resumen!$B$29,"Alto","Bajo"),"")</f>
        <v>Bajo</v>
      </c>
      <c r="AT1746" s="22" t="str">
        <f aca="false">IF(AS1746&lt;&gt;"",AP1746&amp;" Potencial / "&amp;AS1746&amp;" Share","")</f>
        <v>Alto Potencial / Bajo Share</v>
      </c>
      <c r="AU1746" s="22" t="str">
        <f aca="false">IF(AH1746="","Sin dato",IF(AH1746-AO1746&gt;Resumen!$B$6,"Sobre-exhibido",IF(AO1746-AH1746&gt;Resumen!$B$6,"Sub-exhibido","En línea")))</f>
        <v>En línea</v>
      </c>
      <c r="AV1746" s="22" t="n">
        <f aca="false">IF(AT1746="","",IF(AT1746="Alto Potencial / Bajo Share",1,IF(AT1746="Alto Potencial / Alto Share",2,IF(AT1746="Bajo Potencial / Alto Share",3,4))))</f>
        <v>1</v>
      </c>
      <c r="AW1746" s="22" t="str">
        <f aca="false">IF(Q1746="No","Sin competencia directa",IF(AV1746=1,"1 - Foco Conquista (Alto Pot / Bajo Share)",IF(AV1746=2,"2 - Foco Defensa (Alto Pot / Alto Share)",IF(AV1746=3,"3 - Monitoreo (Bajo Pot / Alto Share)","4 - Baja Prioridad (Bajo Pot / Bajo Share)"))))</f>
        <v>1 - Foco Conquista (Alto Pot / Bajo Share)</v>
      </c>
      <c r="AX1746" s="12" t="str">
        <f aca="false">IF(OR(IFERROR(AND(W1746&lt;&gt;"",Y1746&lt;&gt;"",Y1746-W1746&gt;Resumen!$B$8),FALSE()),IFERROR(AND(X1746&lt;&gt;"",Y1746&lt;&gt;"",Y1746-X1746&gt;Resumen!$B$8),FALSE())),MAX(IF(IFERROR(AND(W1746&lt;&gt;"",Y1746&lt;&gt;"",Y1746-W1746&gt;Resumen!$B$8),FALSE()),Y1746-W1746,0),IF(IFERROR(AND(X1746&lt;&gt;"",Y1746&lt;&gt;"",Y1746-X1746&gt;Resumen!$B$8),FALSE()),Y1746-X1746,0)),"")</f>
        <v/>
      </c>
      <c r="AY1746" s="22" t="str">
        <f aca="false">IF(OR(IFERROR(AND(W1746&lt;&gt;"",Y1746&lt;&gt;"",Y1746-W1746&gt;Resumen!$B$8),FALSE()),IFERROR(AND(X1746&lt;&gt;"",Y1746&lt;&gt;"",Y1746-X1746&gt;Resumen!$B$8),FALSE())),TRIM("Lays tiene mayor markup que "&amp;IF(IFERROR(AND(W1746&lt;&gt;"",Y1746&lt;&gt;"",Y1746-W1746&gt;Resumen!$B$8),FALSE()),"Quento ","")&amp;IF(IFERROR(AND(X1746&lt;&gt;"",Y1746&lt;&gt;"",Y1746-X1746&gt;Resumen!$B$8),FALSE()),"Julicroc ","")&amp;"en este PDV"),"")</f>
        <v/>
      </c>
      <c r="AZ1746" s="22" t="str">
        <f aca="false">IF(COUNTIF('Plan Pehuamar - Lista'!$A$2:$A$167,A1746)&gt;0,"Sí","No")</f>
        <v>Sí</v>
      </c>
      <c r="BA1746" s="22" t="str">
        <f aca="false">IF(COUNTIF('Plan Combo 9+1'!$A$2:$A$226,A1746)&gt;0,"Sí","No")</f>
        <v>No</v>
      </c>
      <c r="BB1746" s="22" t="str">
        <f aca="false">IF(AH1746="","No",IF(BA1746="Sí",IF((AO1746-AH1746)&gt;Resumen!$B$6,"Sí","No"),IF((AO1746-AH1746)&gt;=Resumen!$B$132,"Sí","No")))</f>
        <v>No</v>
      </c>
      <c r="BC1746" s="22" t="str">
        <f aca="false">IF(AND(N1746="Sí",AL1746="Sí",AI1746=0),"Sí","No")</f>
        <v>No</v>
      </c>
      <c r="BD1746" s="22" t="str">
        <f aca="false">IF(COUNTIF('Plan 9+1 (con Pehuamar)'!$A$2:$A$227,A1746)&gt;0,"Sí","No")</f>
        <v>No</v>
      </c>
    </row>
    <row r="1747" customFormat="false" ht="15" hidden="false" customHeight="true" outlineLevel="0" collapsed="false">
      <c r="A1747" s="6" t="n">
        <v>200187</v>
      </c>
      <c r="B1747" s="6" t="n">
        <v>12</v>
      </c>
      <c r="C1747" s="6" t="n">
        <v>1201</v>
      </c>
      <c r="D1747" s="6" t="s">
        <v>194</v>
      </c>
      <c r="E1747" s="6" t="s">
        <v>1912</v>
      </c>
      <c r="F1747" s="6" t="s">
        <v>201</v>
      </c>
      <c r="G1747" s="6" t="s">
        <v>130</v>
      </c>
      <c r="H1747" s="6" t="s">
        <v>1715</v>
      </c>
      <c r="I1747" s="27" t="n">
        <v>0</v>
      </c>
      <c r="J1747" s="27" t="n">
        <v>0</v>
      </c>
      <c r="K1747" s="27" t="n">
        <v>1.3</v>
      </c>
      <c r="L1747" s="28" t="n">
        <f aca="false">I1747+J1747</f>
        <v>0</v>
      </c>
      <c r="M1747" s="28" t="n">
        <f aca="false">L1747+K1747</f>
        <v>1.3</v>
      </c>
      <c r="N1747" s="22" t="str">
        <f aca="false">IF(I1747&gt;0,"Sí","No")</f>
        <v>No</v>
      </c>
      <c r="O1747" s="22" t="str">
        <f aca="false">IF(J1747&gt;0,"Sí","No")</f>
        <v>No</v>
      </c>
      <c r="P1747" s="22" t="str">
        <f aca="false">IF(K1747&gt;0,"Sí","No")</f>
        <v>Sí</v>
      </c>
      <c r="Q1747" s="22" t="str">
        <f aca="false">IF(OR(I1747&gt;0,J1747&gt;0),"Sí","No")</f>
        <v>No</v>
      </c>
      <c r="R1747" s="27"/>
      <c r="S1747" s="27"/>
      <c r="T1747" s="27"/>
      <c r="U1747" s="27"/>
      <c r="V1747" s="27"/>
      <c r="W1747" s="12" t="str">
        <f aca="false">IF(AND(I1747&gt;0,R1747&gt;0),(S1747-R1747)/R1747,"")</f>
        <v/>
      </c>
      <c r="X1747" s="12" t="str">
        <f aca="false">IF(AND(J1747&gt;0,T1747&gt;0),(U1747-T1747)/T1747,"")</f>
        <v/>
      </c>
      <c r="Y1747" s="12" t="str">
        <f aca="false">IF(AND(K1747&gt;0,V1747&gt;0),(V1747-Resumen!$B$7)/Resumen!$B$7,"")</f>
        <v/>
      </c>
      <c r="Z1747" s="28" t="str">
        <f aca="false">IF(AND(K1747&gt;0,I1747&gt;0,V1747&gt;0,S1747&gt;0),V1747-S1747,"")</f>
        <v/>
      </c>
      <c r="AA1747" s="12" t="str">
        <f aca="false">IF(Z1747&lt;&gt;"",Z1747/S1747,"")</f>
        <v/>
      </c>
      <c r="AB1747" s="28" t="str">
        <f aca="false">IF(AND(K1747&gt;0,J1747&gt;0,V1747&gt;0,U1747&gt;0),V1747-U1747,"")</f>
        <v/>
      </c>
      <c r="AC1747" s="12" t="str">
        <f aca="false">IF(AB1747&lt;&gt;"",AB1747/U1747,"")</f>
        <v/>
      </c>
      <c r="AD1747" s="27" t="n">
        <v>0</v>
      </c>
      <c r="AE1747" s="27" t="n">
        <v>0</v>
      </c>
      <c r="AF1747" s="27" t="n">
        <v>0</v>
      </c>
      <c r="AG1747" s="28" t="n">
        <f aca="false">AD1747+AE1747+AF1747</f>
        <v>0</v>
      </c>
      <c r="AH1747" s="12" t="str">
        <f aca="false">IF(AG1747&gt;0,AD1747/AG1747,"")</f>
        <v/>
      </c>
      <c r="AI1747" s="27" t="n">
        <v>0</v>
      </c>
      <c r="AJ1747" s="27" t="n">
        <v>0</v>
      </c>
      <c r="AK1747" s="27" t="n">
        <v>0</v>
      </c>
      <c r="AL1747" s="22" t="str">
        <f aca="false">IF(OR(AJ1747&gt;0,AK1747&gt;0),"Sí","No")</f>
        <v>No</v>
      </c>
      <c r="AM1747" s="6"/>
      <c r="AN1747" s="6"/>
      <c r="AO1747" s="12" t="n">
        <f aca="false">IF(M1747&gt;0,K1747/M1747,"")</f>
        <v>1</v>
      </c>
      <c r="AP1747" s="22" t="str">
        <f aca="false">IF(M1747&gt;=Resumen!$B$5,"Alto","Bajo")</f>
        <v>Bajo</v>
      </c>
      <c r="AQ1747" s="22" t="str">
        <f aca="false">IF(AO1747&gt;=Resumen!$B$28,"Alto","Bajo")</f>
        <v>Alto</v>
      </c>
      <c r="AR1747" s="22" t="str">
        <f aca="false">AP1747&amp;" Potencial / "&amp;AQ1747&amp;" Share"</f>
        <v>Bajo Potencial / Alto Share</v>
      </c>
      <c r="AS1747" s="22" t="str">
        <f aca="false">IF(Q1747="Sí",IF(AO1747&gt;=Resumen!$B$29,"Alto","Bajo"),"")</f>
        <v/>
      </c>
      <c r="AT1747" s="22" t="str">
        <f aca="false">IF(AS1747&lt;&gt;"",AP1747&amp;" Potencial / "&amp;AS1747&amp;" Share","")</f>
        <v/>
      </c>
      <c r="AU1747" s="22" t="str">
        <f aca="false">IF(AH1747="","Sin dato",IF(AH1747-AO1747&gt;Resumen!$B$6,"Sobre-exhibido",IF(AO1747-AH1747&gt;Resumen!$B$6,"Sub-exhibido","En línea")))</f>
        <v>Sin dato</v>
      </c>
      <c r="AV1747" s="22" t="str">
        <f aca="false">IF(AT1747="","",IF(AT1747="Alto Potencial / Bajo Share",1,IF(AT1747="Alto Potencial / Alto Share",2,IF(AT1747="Bajo Potencial / Alto Share",3,4))))</f>
        <v/>
      </c>
      <c r="AW1747" s="22" t="str">
        <f aca="false">IF(Q1747="No","Sin competencia directa",IF(AV1747=1,"1 - Foco Conquista (Alto Pot / Bajo Share)",IF(AV1747=2,"2 - Foco Defensa (Alto Pot / Alto Share)",IF(AV1747=3,"3 - Monitoreo (Bajo Pot / Alto Share)","4 - Baja Prioridad (Bajo Pot / Bajo Share)"))))</f>
        <v>Sin competencia directa</v>
      </c>
      <c r="AX1747" s="12" t="str">
        <f aca="false">IF(OR(IFERROR(AND(W1747&lt;&gt;"",Y1747&lt;&gt;"",Y1747-W1747&gt;Resumen!$B$8),FALSE()),IFERROR(AND(X1747&lt;&gt;"",Y1747&lt;&gt;"",Y1747-X1747&gt;Resumen!$B$8),FALSE())),MAX(IF(IFERROR(AND(W1747&lt;&gt;"",Y1747&lt;&gt;"",Y1747-W1747&gt;Resumen!$B$8),FALSE()),Y1747-W1747,0),IF(IFERROR(AND(X1747&lt;&gt;"",Y1747&lt;&gt;"",Y1747-X1747&gt;Resumen!$B$8),FALSE()),Y1747-X1747,0)),"")</f>
        <v/>
      </c>
      <c r="AY1747" s="22" t="str">
        <f aca="false">IF(OR(IFERROR(AND(W1747&lt;&gt;"",Y1747&lt;&gt;"",Y1747-W1747&gt;Resumen!$B$8),FALSE()),IFERROR(AND(X1747&lt;&gt;"",Y1747&lt;&gt;"",Y1747-X1747&gt;Resumen!$B$8),FALSE())),TRIM("Lays tiene mayor markup que "&amp;IF(IFERROR(AND(W1747&lt;&gt;"",Y1747&lt;&gt;"",Y1747-W1747&gt;Resumen!$B$8),FALSE()),"Quento ","")&amp;IF(IFERROR(AND(X1747&lt;&gt;"",Y1747&lt;&gt;"",Y1747-X1747&gt;Resumen!$B$8),FALSE()),"Julicroc ","")&amp;"en este PDV"),"")</f>
        <v/>
      </c>
      <c r="AZ1747" s="22" t="str">
        <f aca="false">IF(COUNTIF('Plan Pehuamar - Lista'!$A$2:$A$167,A1747)&gt;0,"Sí","No")</f>
        <v>No</v>
      </c>
      <c r="BA1747" s="22" t="str">
        <f aca="false">IF(COUNTIF('Plan Combo 9+1'!$A$2:$A$226,A1747)&gt;0,"Sí","No")</f>
        <v>No</v>
      </c>
      <c r="BB1747" s="22" t="str">
        <f aca="false">IF(AH1747="","No",IF(BA1747="Sí",IF((AO1747-AH1747)&gt;Resumen!$B$6,"Sí","No"),IF((AO1747-AH1747)&gt;=Resumen!$B$132,"Sí","No")))</f>
        <v>No</v>
      </c>
      <c r="BC1747" s="22" t="str">
        <f aca="false">IF(AND(N1747="Sí",AL1747="Sí",AI1747=0),"Sí","No")</f>
        <v>No</v>
      </c>
      <c r="BD1747" s="22" t="str">
        <f aca="false">IF(COUNTIF('Plan 9+1 (con Pehuamar)'!$A$2:$A$227,A1747)&gt;0,"Sí","No")</f>
        <v>No</v>
      </c>
    </row>
    <row r="1748" customFormat="false" ht="15" hidden="false" customHeight="true" outlineLevel="0" collapsed="false">
      <c r="A1748" s="6" t="n">
        <v>200216</v>
      </c>
      <c r="B1748" s="6" t="n">
        <v>12</v>
      </c>
      <c r="C1748" s="6" t="n">
        <v>1201</v>
      </c>
      <c r="D1748" s="6" t="s">
        <v>194</v>
      </c>
      <c r="E1748" s="6" t="s">
        <v>1913</v>
      </c>
      <c r="F1748" s="6" t="s">
        <v>196</v>
      </c>
      <c r="G1748" s="6" t="s">
        <v>130</v>
      </c>
      <c r="H1748" s="6" t="s">
        <v>1715</v>
      </c>
      <c r="I1748" s="27" t="n">
        <v>10</v>
      </c>
      <c r="J1748" s="27" t="n">
        <v>50</v>
      </c>
      <c r="K1748" s="27" t="n">
        <v>60</v>
      </c>
      <c r="L1748" s="28" t="n">
        <f aca="false">I1748+J1748</f>
        <v>60</v>
      </c>
      <c r="M1748" s="28" t="n">
        <f aca="false">L1748+K1748</f>
        <v>120</v>
      </c>
      <c r="N1748" s="22" t="str">
        <f aca="false">IF(I1748&gt;0,"Sí","No")</f>
        <v>Sí</v>
      </c>
      <c r="O1748" s="22" t="str">
        <f aca="false">IF(J1748&gt;0,"Sí","No")</f>
        <v>Sí</v>
      </c>
      <c r="P1748" s="22" t="str">
        <f aca="false">IF(K1748&gt;0,"Sí","No")</f>
        <v>Sí</v>
      </c>
      <c r="Q1748" s="22" t="str">
        <f aca="false">IF(OR(I1748&gt;0,J1748&gt;0),"Sí","No")</f>
        <v>Sí</v>
      </c>
      <c r="R1748" s="27" t="n">
        <v>1750</v>
      </c>
      <c r="S1748" s="27" t="n">
        <v>2500</v>
      </c>
      <c r="T1748" s="27" t="n">
        <v>1200</v>
      </c>
      <c r="U1748" s="27" t="n">
        <v>2100</v>
      </c>
      <c r="V1748" s="27" t="n">
        <v>3600</v>
      </c>
      <c r="W1748" s="12" t="n">
        <f aca="false">IF(AND(I1748&gt;0,R1748&gt;0),(S1748-R1748)/R1748,"")</f>
        <v>0.428571428571429</v>
      </c>
      <c r="X1748" s="12" t="n">
        <f aca="false">IF(AND(J1748&gt;0,T1748&gt;0),(U1748-T1748)/T1748,"")</f>
        <v>0.75</v>
      </c>
      <c r="Y1748" s="12" t="n">
        <f aca="false">IF(AND(K1748&gt;0,V1748&gt;0),(V1748-Resumen!$B$7)/Resumen!$B$7,"")</f>
        <v>0.44</v>
      </c>
      <c r="Z1748" s="28" t="n">
        <f aca="false">IF(AND(K1748&gt;0,I1748&gt;0,V1748&gt;0,S1748&gt;0),V1748-S1748,"")</f>
        <v>1100</v>
      </c>
      <c r="AA1748" s="12" t="n">
        <f aca="false">IF(Z1748&lt;&gt;"",Z1748/S1748,"")</f>
        <v>0.44</v>
      </c>
      <c r="AB1748" s="28" t="n">
        <f aca="false">IF(AND(K1748&gt;0,J1748&gt;0,V1748&gt;0,U1748&gt;0),V1748-U1748,"")</f>
        <v>1500</v>
      </c>
      <c r="AC1748" s="12" t="n">
        <f aca="false">IF(AB1748&lt;&gt;"",AB1748/U1748,"")</f>
        <v>0.714285714285714</v>
      </c>
      <c r="AD1748" s="27" t="n">
        <v>10</v>
      </c>
      <c r="AE1748" s="27" t="n">
        <v>2</v>
      </c>
      <c r="AF1748" s="27" t="n">
        <v>8</v>
      </c>
      <c r="AG1748" s="28" t="n">
        <f aca="false">AD1748+AE1748+AF1748</f>
        <v>20</v>
      </c>
      <c r="AH1748" s="12" t="n">
        <f aca="false">IF(AG1748&gt;0,AD1748/AG1748,"")</f>
        <v>0.5</v>
      </c>
      <c r="AI1748" s="27" t="n">
        <v>1</v>
      </c>
      <c r="AJ1748" s="27" t="n">
        <v>0</v>
      </c>
      <c r="AK1748" s="27" t="n">
        <v>1</v>
      </c>
      <c r="AL1748" s="22" t="str">
        <f aca="false">IF(OR(AJ1748&gt;0,AK1748&gt;0),"Sí","No")</f>
        <v>Sí</v>
      </c>
      <c r="AM1748" s="6" t="s">
        <v>198</v>
      </c>
      <c r="AN1748" s="6" t="s">
        <v>198</v>
      </c>
      <c r="AO1748" s="12" t="n">
        <f aca="false">IF(M1748&gt;0,K1748/M1748,"")</f>
        <v>0.5</v>
      </c>
      <c r="AP1748" s="22" t="str">
        <f aca="false">IF(M1748&gt;=Resumen!$B$5,"Alto","Bajo")</f>
        <v>Alto</v>
      </c>
      <c r="AQ1748" s="22" t="str">
        <f aca="false">IF(AO1748&gt;=Resumen!$B$28,"Alto","Bajo")</f>
        <v>Alto</v>
      </c>
      <c r="AR1748" s="22" t="str">
        <f aca="false">AP1748&amp;" Potencial / "&amp;AQ1748&amp;" Share"</f>
        <v>Alto Potencial / Alto Share</v>
      </c>
      <c r="AS1748" s="22" t="str">
        <f aca="false">IF(Q1748="Sí",IF(AO1748&gt;=Resumen!$B$29,"Alto","Bajo"),"")</f>
        <v>Alto</v>
      </c>
      <c r="AT1748" s="22" t="str">
        <f aca="false">IF(AS1748&lt;&gt;"",AP1748&amp;" Potencial / "&amp;AS1748&amp;" Share","")</f>
        <v>Alto Potencial / Alto Share</v>
      </c>
      <c r="AU1748" s="22" t="str">
        <f aca="false">IF(AH1748="","Sin dato",IF(AH1748-AO1748&gt;Resumen!$B$6,"Sobre-exhibido",IF(AO1748-AH1748&gt;Resumen!$B$6,"Sub-exhibido","En línea")))</f>
        <v>En línea</v>
      </c>
      <c r="AV1748" s="22" t="n">
        <f aca="false">IF(AT1748="","",IF(AT1748="Alto Potencial / Bajo Share",1,IF(AT1748="Alto Potencial / Alto Share",2,IF(AT1748="Bajo Potencial / Alto Share",3,4))))</f>
        <v>2</v>
      </c>
      <c r="AW1748" s="22" t="str">
        <f aca="false">IF(Q1748="No","Sin competencia directa",IF(AV1748=1,"1 - Foco Conquista (Alto Pot / Bajo Share)",IF(AV1748=2,"2 - Foco Defensa (Alto Pot / Alto Share)",IF(AV1748=3,"3 - Monitoreo (Bajo Pot / Alto Share)","4 - Baja Prioridad (Bajo Pot / Bajo Share)"))))</f>
        <v>2 - Foco Defensa (Alto Pot / Alto Share)</v>
      </c>
      <c r="AX1748" s="12" t="str">
        <f aca="false">IF(OR(IFERROR(AND(W1748&lt;&gt;"",Y1748&lt;&gt;"",Y1748-W1748&gt;Resumen!$B$8),FALSE()),IFERROR(AND(X1748&lt;&gt;"",Y1748&lt;&gt;"",Y1748-X1748&gt;Resumen!$B$8),FALSE())),MAX(IF(IFERROR(AND(W1748&lt;&gt;"",Y1748&lt;&gt;"",Y1748-W1748&gt;Resumen!$B$8),FALSE()),Y1748-W1748,0),IF(IFERROR(AND(X1748&lt;&gt;"",Y1748&lt;&gt;"",Y1748-X1748&gt;Resumen!$B$8),FALSE()),Y1748-X1748,0)),"")</f>
        <v/>
      </c>
      <c r="AY1748" s="22" t="str">
        <f aca="false">IF(OR(IFERROR(AND(W1748&lt;&gt;"",Y1748&lt;&gt;"",Y1748-W1748&gt;Resumen!$B$8),FALSE()),IFERROR(AND(X1748&lt;&gt;"",Y1748&lt;&gt;"",Y1748-X1748&gt;Resumen!$B$8),FALSE())),TRIM("Lays tiene mayor markup que "&amp;IF(IFERROR(AND(W1748&lt;&gt;"",Y1748&lt;&gt;"",Y1748-W1748&gt;Resumen!$B$8),FALSE()),"Quento ","")&amp;IF(IFERROR(AND(X1748&lt;&gt;"",Y1748&lt;&gt;"",Y1748-X1748&gt;Resumen!$B$8),FALSE()),"Julicroc ","")&amp;"en este PDV"),"")</f>
        <v/>
      </c>
      <c r="AZ1748" s="22" t="str">
        <f aca="false">IF(COUNTIF('Plan Pehuamar - Lista'!$A$2:$A$167,A1748)&gt;0,"Sí","No")</f>
        <v>No</v>
      </c>
      <c r="BA1748" s="22" t="str">
        <f aca="false">IF(COUNTIF('Plan Combo 9+1'!$A$2:$A$226,A1748)&gt;0,"Sí","No")</f>
        <v>No</v>
      </c>
      <c r="BB1748" s="22" t="str">
        <f aca="false">IF(AH1748="","No",IF(BA1748="Sí",IF((AO1748-AH1748)&gt;Resumen!$B$6,"Sí","No"),IF((AO1748-AH1748)&gt;=Resumen!$B$132,"Sí","No")))</f>
        <v>No</v>
      </c>
      <c r="BC1748" s="22" t="str">
        <f aca="false">IF(AND(N1748="Sí",AL1748="Sí",AI1748=0),"Sí","No")</f>
        <v>No</v>
      </c>
      <c r="BD1748" s="22" t="str">
        <f aca="false">IF(COUNTIF('Plan 9+1 (con Pehuamar)'!$A$2:$A$227,A1748)&gt;0,"Sí","No")</f>
        <v>No</v>
      </c>
    </row>
    <row r="1749" customFormat="false" ht="15" hidden="false" customHeight="true" outlineLevel="0" collapsed="false">
      <c r="A1749" s="6" t="n">
        <v>200288</v>
      </c>
      <c r="B1749" s="6" t="n">
        <v>12</v>
      </c>
      <c r="C1749" s="6" t="n">
        <v>1201</v>
      </c>
      <c r="D1749" s="6" t="s">
        <v>194</v>
      </c>
      <c r="E1749" s="6" t="s">
        <v>1914</v>
      </c>
      <c r="F1749" s="6" t="s">
        <v>206</v>
      </c>
      <c r="G1749" s="6" t="s">
        <v>130</v>
      </c>
      <c r="H1749" s="6" t="s">
        <v>1715</v>
      </c>
      <c r="I1749" s="27" t="n">
        <v>40</v>
      </c>
      <c r="J1749" s="27" t="n">
        <v>0</v>
      </c>
      <c r="K1749" s="27" t="n">
        <v>35</v>
      </c>
      <c r="L1749" s="28" t="n">
        <f aca="false">I1749+J1749</f>
        <v>40</v>
      </c>
      <c r="M1749" s="28" t="n">
        <f aca="false">L1749+K1749</f>
        <v>75</v>
      </c>
      <c r="N1749" s="22" t="str">
        <f aca="false">IF(I1749&gt;0,"Sí","No")</f>
        <v>Sí</v>
      </c>
      <c r="O1749" s="22" t="str">
        <f aca="false">IF(J1749&gt;0,"Sí","No")</f>
        <v>No</v>
      </c>
      <c r="P1749" s="22" t="str">
        <f aca="false">IF(K1749&gt;0,"Sí","No")</f>
        <v>Sí</v>
      </c>
      <c r="Q1749" s="22" t="str">
        <f aca="false">IF(OR(I1749&gt;0,J1749&gt;0),"Sí","No")</f>
        <v>Sí</v>
      </c>
      <c r="R1749" s="27" t="n">
        <v>1800</v>
      </c>
      <c r="S1749" s="27" t="n">
        <v>2800</v>
      </c>
      <c r="T1749" s="27"/>
      <c r="U1749" s="27"/>
      <c r="V1749" s="27" t="n">
        <v>3500</v>
      </c>
      <c r="W1749" s="12" t="n">
        <f aca="false">IF(AND(I1749&gt;0,R1749&gt;0),(S1749-R1749)/R1749,"")</f>
        <v>0.555555555555556</v>
      </c>
      <c r="X1749" s="12" t="str">
        <f aca="false">IF(AND(J1749&gt;0,T1749&gt;0),(U1749-T1749)/T1749,"")</f>
        <v/>
      </c>
      <c r="Y1749" s="12" t="n">
        <f aca="false">IF(AND(K1749&gt;0,V1749&gt;0),(V1749-Resumen!$B$7)/Resumen!$B$7,"")</f>
        <v>0.4</v>
      </c>
      <c r="Z1749" s="28" t="n">
        <f aca="false">IF(AND(K1749&gt;0,I1749&gt;0,V1749&gt;0,S1749&gt;0),V1749-S1749,"")</f>
        <v>700</v>
      </c>
      <c r="AA1749" s="12" t="n">
        <f aca="false">IF(Z1749&lt;&gt;"",Z1749/S1749,"")</f>
        <v>0.25</v>
      </c>
      <c r="AB1749" s="28" t="str">
        <f aca="false">IF(AND(K1749&gt;0,J1749&gt;0,V1749&gt;0,U1749&gt;0),V1749-U1749,"")</f>
        <v/>
      </c>
      <c r="AC1749" s="12" t="str">
        <f aca="false">IF(AB1749&lt;&gt;"",AB1749/U1749,"")</f>
        <v/>
      </c>
      <c r="AD1749" s="27" t="n">
        <v>16</v>
      </c>
      <c r="AE1749" s="27" t="n">
        <v>8</v>
      </c>
      <c r="AF1749" s="27" t="n">
        <v>0</v>
      </c>
      <c r="AG1749" s="28" t="n">
        <f aca="false">AD1749+AE1749+AF1749</f>
        <v>24</v>
      </c>
      <c r="AH1749" s="12" t="n">
        <f aca="false">IF(AG1749&gt;0,AD1749/AG1749,"")</f>
        <v>0.666666666666667</v>
      </c>
      <c r="AI1749" s="27" t="n">
        <v>0</v>
      </c>
      <c r="AJ1749" s="27" t="n">
        <v>1</v>
      </c>
      <c r="AK1749" s="27" t="n">
        <v>0</v>
      </c>
      <c r="AL1749" s="22" t="str">
        <f aca="false">IF(OR(AJ1749&gt;0,AK1749&gt;0),"Sí","No")</f>
        <v>Sí</v>
      </c>
      <c r="AM1749" s="6" t="s">
        <v>397</v>
      </c>
      <c r="AN1749" s="6"/>
      <c r="AO1749" s="12" t="n">
        <f aca="false">IF(M1749&gt;0,K1749/M1749,"")</f>
        <v>0.466666666666667</v>
      </c>
      <c r="AP1749" s="22" t="str">
        <f aca="false">IF(M1749&gt;=Resumen!$B$5,"Alto","Bajo")</f>
        <v>Alto</v>
      </c>
      <c r="AQ1749" s="22" t="str">
        <f aca="false">IF(AO1749&gt;=Resumen!$B$28,"Alto","Bajo")</f>
        <v>Alto</v>
      </c>
      <c r="AR1749" s="22" t="str">
        <f aca="false">AP1749&amp;" Potencial / "&amp;AQ1749&amp;" Share"</f>
        <v>Alto Potencial / Alto Share</v>
      </c>
      <c r="AS1749" s="22" t="str">
        <f aca="false">IF(Q1749="Sí",IF(AO1749&gt;=Resumen!$B$29,"Alto","Bajo"),"")</f>
        <v>Bajo</v>
      </c>
      <c r="AT1749" s="22" t="str">
        <f aca="false">IF(AS1749&lt;&gt;"",AP1749&amp;" Potencial / "&amp;AS1749&amp;" Share","")</f>
        <v>Alto Potencial / Bajo Share</v>
      </c>
      <c r="AU1749" s="22" t="str">
        <f aca="false">IF(AH1749="","Sin dato",IF(AH1749-AO1749&gt;Resumen!$B$6,"Sobre-exhibido",IF(AO1749-AH1749&gt;Resumen!$B$6,"Sub-exhibido","En línea")))</f>
        <v>Sobre-exhibido</v>
      </c>
      <c r="AV1749" s="22" t="n">
        <f aca="false">IF(AT1749="","",IF(AT1749="Alto Potencial / Bajo Share",1,IF(AT1749="Alto Potencial / Alto Share",2,IF(AT1749="Bajo Potencial / Alto Share",3,4))))</f>
        <v>1</v>
      </c>
      <c r="AW1749" s="22" t="str">
        <f aca="false">IF(Q1749="No","Sin competencia directa",IF(AV1749=1,"1 - Foco Conquista (Alto Pot / Bajo Share)",IF(AV1749=2,"2 - Foco Defensa (Alto Pot / Alto Share)",IF(AV1749=3,"3 - Monitoreo (Bajo Pot / Alto Share)","4 - Baja Prioridad (Bajo Pot / Bajo Share)"))))</f>
        <v>1 - Foco Conquista (Alto Pot / Bajo Share)</v>
      </c>
      <c r="AX1749" s="12" t="str">
        <f aca="false">IF(OR(IFERROR(AND(W1749&lt;&gt;"",Y1749&lt;&gt;"",Y1749-W1749&gt;Resumen!$B$8),FALSE()),IFERROR(AND(X1749&lt;&gt;"",Y1749&lt;&gt;"",Y1749-X1749&gt;Resumen!$B$8),FALSE())),MAX(IF(IFERROR(AND(W1749&lt;&gt;"",Y1749&lt;&gt;"",Y1749-W1749&gt;Resumen!$B$8),FALSE()),Y1749-W1749,0),IF(IFERROR(AND(X1749&lt;&gt;"",Y1749&lt;&gt;"",Y1749-X1749&gt;Resumen!$B$8),FALSE()),Y1749-X1749,0)),"")</f>
        <v/>
      </c>
      <c r="AY1749" s="22" t="str">
        <f aca="false">IF(OR(IFERROR(AND(W1749&lt;&gt;"",Y1749&lt;&gt;"",Y1749-W1749&gt;Resumen!$B$8),FALSE()),IFERROR(AND(X1749&lt;&gt;"",Y1749&lt;&gt;"",Y1749-X1749&gt;Resumen!$B$8),FALSE())),TRIM("Lays tiene mayor markup que "&amp;IF(IFERROR(AND(W1749&lt;&gt;"",Y1749&lt;&gt;"",Y1749-W1749&gt;Resumen!$B$8),FALSE()),"Quento ","")&amp;IF(IFERROR(AND(X1749&lt;&gt;"",Y1749&lt;&gt;"",Y1749-X1749&gt;Resumen!$B$8),FALSE()),"Julicroc ","")&amp;"en este PDV"),"")</f>
        <v/>
      </c>
      <c r="AZ1749" s="22" t="str">
        <f aca="false">IF(COUNTIF('Plan Pehuamar - Lista'!$A$2:$A$167,A1749)&gt;0,"Sí","No")</f>
        <v>No</v>
      </c>
      <c r="BA1749" s="22" t="str">
        <f aca="false">IF(COUNTIF('Plan Combo 9+1'!$A$2:$A$226,A1749)&gt;0,"Sí","No")</f>
        <v>No</v>
      </c>
      <c r="BB1749" s="22" t="str">
        <f aca="false">IF(AH1749="","No",IF(BA1749="Sí",IF((AO1749-AH1749)&gt;Resumen!$B$6,"Sí","No"),IF((AO1749-AH1749)&gt;=Resumen!$B$132,"Sí","No")))</f>
        <v>No</v>
      </c>
      <c r="BC1749" s="22" t="str">
        <f aca="false">IF(AND(N1749="Sí",AL1749="Sí",AI1749=0),"Sí","No")</f>
        <v>Sí</v>
      </c>
      <c r="BD1749" s="22" t="str">
        <f aca="false">IF(COUNTIF('Plan 9+1 (con Pehuamar)'!$A$2:$A$227,A1749)&gt;0,"Sí","No")</f>
        <v>No</v>
      </c>
    </row>
    <row r="1750" customFormat="false" ht="15" hidden="false" customHeight="true" outlineLevel="0" collapsed="false">
      <c r="A1750" s="6" t="n">
        <v>200296</v>
      </c>
      <c r="B1750" s="6" t="n">
        <v>12</v>
      </c>
      <c r="C1750" s="6" t="n">
        <v>1201</v>
      </c>
      <c r="D1750" s="6" t="s">
        <v>194</v>
      </c>
      <c r="E1750" s="6" t="s">
        <v>1915</v>
      </c>
      <c r="F1750" s="6" t="s">
        <v>273</v>
      </c>
      <c r="G1750" s="6" t="s">
        <v>130</v>
      </c>
      <c r="H1750" s="6" t="s">
        <v>1715</v>
      </c>
      <c r="I1750" s="27" t="n">
        <v>10</v>
      </c>
      <c r="J1750" s="27" t="n">
        <v>20</v>
      </c>
      <c r="K1750" s="27" t="n">
        <v>20</v>
      </c>
      <c r="L1750" s="28" t="n">
        <f aca="false">I1750+J1750</f>
        <v>30</v>
      </c>
      <c r="M1750" s="28" t="n">
        <f aca="false">L1750+K1750</f>
        <v>50</v>
      </c>
      <c r="N1750" s="22" t="str">
        <f aca="false">IF(I1750&gt;0,"Sí","No")</f>
        <v>Sí</v>
      </c>
      <c r="O1750" s="22" t="str">
        <f aca="false">IF(J1750&gt;0,"Sí","No")</f>
        <v>Sí</v>
      </c>
      <c r="P1750" s="22" t="str">
        <f aca="false">IF(K1750&gt;0,"Sí","No")</f>
        <v>Sí</v>
      </c>
      <c r="Q1750" s="22" t="str">
        <f aca="false">IF(OR(I1750&gt;0,J1750&gt;0),"Sí","No")</f>
        <v>Sí</v>
      </c>
      <c r="R1750" s="27" t="n">
        <v>1750</v>
      </c>
      <c r="S1750" s="27" t="n">
        <v>2500</v>
      </c>
      <c r="T1750" s="27" t="n">
        <v>1200</v>
      </c>
      <c r="U1750" s="27" t="n">
        <v>2000</v>
      </c>
      <c r="V1750" s="27" t="n">
        <v>3500</v>
      </c>
      <c r="W1750" s="12" t="n">
        <f aca="false">IF(AND(I1750&gt;0,R1750&gt;0),(S1750-R1750)/R1750,"")</f>
        <v>0.428571428571429</v>
      </c>
      <c r="X1750" s="12" t="n">
        <f aca="false">IF(AND(J1750&gt;0,T1750&gt;0),(U1750-T1750)/T1750,"")</f>
        <v>0.666666666666667</v>
      </c>
      <c r="Y1750" s="12" t="n">
        <f aca="false">IF(AND(K1750&gt;0,V1750&gt;0),(V1750-Resumen!$B$7)/Resumen!$B$7,"")</f>
        <v>0.4</v>
      </c>
      <c r="Z1750" s="28" t="n">
        <f aca="false">IF(AND(K1750&gt;0,I1750&gt;0,V1750&gt;0,S1750&gt;0),V1750-S1750,"")</f>
        <v>1000</v>
      </c>
      <c r="AA1750" s="12" t="n">
        <f aca="false">IF(Z1750&lt;&gt;"",Z1750/S1750,"")</f>
        <v>0.4</v>
      </c>
      <c r="AB1750" s="28" t="n">
        <f aca="false">IF(AND(K1750&gt;0,J1750&gt;0,V1750&gt;0,U1750&gt;0),V1750-U1750,"")</f>
        <v>1500</v>
      </c>
      <c r="AC1750" s="12" t="n">
        <f aca="false">IF(AB1750&lt;&gt;"",AB1750/U1750,"")</f>
        <v>0.75</v>
      </c>
      <c r="AD1750" s="27" t="n">
        <v>6</v>
      </c>
      <c r="AE1750" s="27" t="n">
        <v>2</v>
      </c>
      <c r="AF1750" s="27" t="n">
        <v>4</v>
      </c>
      <c r="AG1750" s="28" t="n">
        <f aca="false">AD1750+AE1750+AF1750</f>
        <v>12</v>
      </c>
      <c r="AH1750" s="12" t="n">
        <f aca="false">IF(AG1750&gt;0,AD1750/AG1750,"")</f>
        <v>0.5</v>
      </c>
      <c r="AI1750" s="27" t="n">
        <v>1</v>
      </c>
      <c r="AJ1750" s="27" t="n">
        <v>0</v>
      </c>
      <c r="AK1750" s="27" t="n">
        <v>1</v>
      </c>
      <c r="AL1750" s="22" t="str">
        <f aca="false">IF(OR(AJ1750&gt;0,AK1750&gt;0),"Sí","No")</f>
        <v>Sí</v>
      </c>
      <c r="AM1750" s="6" t="s">
        <v>397</v>
      </c>
      <c r="AN1750" s="6" t="s">
        <v>397</v>
      </c>
      <c r="AO1750" s="12" t="n">
        <f aca="false">IF(M1750&gt;0,K1750/M1750,"")</f>
        <v>0.4</v>
      </c>
      <c r="AP1750" s="22" t="str">
        <f aca="false">IF(M1750&gt;=Resumen!$B$5,"Alto","Bajo")</f>
        <v>Alto</v>
      </c>
      <c r="AQ1750" s="22" t="str">
        <f aca="false">IF(AO1750&gt;=Resumen!$B$28,"Alto","Bajo")</f>
        <v>Alto</v>
      </c>
      <c r="AR1750" s="22" t="str">
        <f aca="false">AP1750&amp;" Potencial / "&amp;AQ1750&amp;" Share"</f>
        <v>Alto Potencial / Alto Share</v>
      </c>
      <c r="AS1750" s="22" t="str">
        <f aca="false">IF(Q1750="Sí",IF(AO1750&gt;=Resumen!$B$29,"Alto","Bajo"),"")</f>
        <v>Bajo</v>
      </c>
      <c r="AT1750" s="22" t="str">
        <f aca="false">IF(AS1750&lt;&gt;"",AP1750&amp;" Potencial / "&amp;AS1750&amp;" Share","")</f>
        <v>Alto Potencial / Bajo Share</v>
      </c>
      <c r="AU1750" s="22" t="str">
        <f aca="false">IF(AH1750="","Sin dato",IF(AH1750-AO1750&gt;Resumen!$B$6,"Sobre-exhibido",IF(AO1750-AH1750&gt;Resumen!$B$6,"Sub-exhibido","En línea")))</f>
        <v>Sobre-exhibido</v>
      </c>
      <c r="AV1750" s="22" t="n">
        <f aca="false">IF(AT1750="","",IF(AT1750="Alto Potencial / Bajo Share",1,IF(AT1750="Alto Potencial / Alto Share",2,IF(AT1750="Bajo Potencial / Alto Share",3,4))))</f>
        <v>1</v>
      </c>
      <c r="AW1750" s="22" t="str">
        <f aca="false">IF(Q1750="No","Sin competencia directa",IF(AV1750=1,"1 - Foco Conquista (Alto Pot / Bajo Share)",IF(AV1750=2,"2 - Foco Defensa (Alto Pot / Alto Share)",IF(AV1750=3,"3 - Monitoreo (Bajo Pot / Alto Share)","4 - Baja Prioridad (Bajo Pot / Bajo Share)"))))</f>
        <v>1 - Foco Conquista (Alto Pot / Bajo Share)</v>
      </c>
      <c r="AX1750" s="12" t="str">
        <f aca="false">IF(OR(IFERROR(AND(W1750&lt;&gt;"",Y1750&lt;&gt;"",Y1750-W1750&gt;Resumen!$B$8),FALSE()),IFERROR(AND(X1750&lt;&gt;"",Y1750&lt;&gt;"",Y1750-X1750&gt;Resumen!$B$8),FALSE())),MAX(IF(IFERROR(AND(W1750&lt;&gt;"",Y1750&lt;&gt;"",Y1750-W1750&gt;Resumen!$B$8),FALSE()),Y1750-W1750,0),IF(IFERROR(AND(X1750&lt;&gt;"",Y1750&lt;&gt;"",Y1750-X1750&gt;Resumen!$B$8),FALSE()),Y1750-X1750,0)),"")</f>
        <v/>
      </c>
      <c r="AY1750" s="22" t="str">
        <f aca="false">IF(OR(IFERROR(AND(W1750&lt;&gt;"",Y1750&lt;&gt;"",Y1750-W1750&gt;Resumen!$B$8),FALSE()),IFERROR(AND(X1750&lt;&gt;"",Y1750&lt;&gt;"",Y1750-X1750&gt;Resumen!$B$8),FALSE())),TRIM("Lays tiene mayor markup que "&amp;IF(IFERROR(AND(W1750&lt;&gt;"",Y1750&lt;&gt;"",Y1750-W1750&gt;Resumen!$B$8),FALSE()),"Quento ","")&amp;IF(IFERROR(AND(X1750&lt;&gt;"",Y1750&lt;&gt;"",Y1750-X1750&gt;Resumen!$B$8),FALSE()),"Julicroc ","")&amp;"en este PDV"),"")</f>
        <v/>
      </c>
      <c r="AZ1750" s="22" t="str">
        <f aca="false">IF(COUNTIF('Plan Pehuamar - Lista'!$A$2:$A$167,A1750)&gt;0,"Sí","No")</f>
        <v>No</v>
      </c>
      <c r="BA1750" s="22" t="str">
        <f aca="false">IF(COUNTIF('Plan Combo 9+1'!$A$2:$A$226,A1750)&gt;0,"Sí","No")</f>
        <v>No</v>
      </c>
      <c r="BB1750" s="22" t="str">
        <f aca="false">IF(AH1750="","No",IF(BA1750="Sí",IF((AO1750-AH1750)&gt;Resumen!$B$6,"Sí","No"),IF((AO1750-AH1750)&gt;=Resumen!$B$132,"Sí","No")))</f>
        <v>No</v>
      </c>
      <c r="BC1750" s="22" t="str">
        <f aca="false">IF(AND(N1750="Sí",AL1750="Sí",AI1750=0),"Sí","No")</f>
        <v>No</v>
      </c>
      <c r="BD1750" s="22" t="str">
        <f aca="false">IF(COUNTIF('Plan 9+1 (con Pehuamar)'!$A$2:$A$227,A1750)&gt;0,"Sí","No")</f>
        <v>No</v>
      </c>
    </row>
    <row r="1751" customFormat="false" ht="15" hidden="false" customHeight="true" outlineLevel="0" collapsed="false">
      <c r="A1751" s="6" t="n">
        <v>200364</v>
      </c>
      <c r="B1751" s="6" t="n">
        <v>12</v>
      </c>
      <c r="C1751" s="6" t="n">
        <v>1201</v>
      </c>
      <c r="D1751" s="6" t="s">
        <v>194</v>
      </c>
      <c r="E1751" s="6" t="s">
        <v>1916</v>
      </c>
      <c r="F1751" s="6" t="s">
        <v>196</v>
      </c>
      <c r="G1751" s="6" t="s">
        <v>130</v>
      </c>
      <c r="H1751" s="6" t="s">
        <v>1715</v>
      </c>
      <c r="I1751" s="27" t="n">
        <v>10</v>
      </c>
      <c r="J1751" s="27" t="n">
        <v>40</v>
      </c>
      <c r="K1751" s="27" t="n">
        <v>50</v>
      </c>
      <c r="L1751" s="28" t="n">
        <f aca="false">I1751+J1751</f>
        <v>50</v>
      </c>
      <c r="M1751" s="28" t="n">
        <f aca="false">L1751+K1751</f>
        <v>100</v>
      </c>
      <c r="N1751" s="22" t="str">
        <f aca="false">IF(I1751&gt;0,"Sí","No")</f>
        <v>Sí</v>
      </c>
      <c r="O1751" s="22" t="str">
        <f aca="false">IF(J1751&gt;0,"Sí","No")</f>
        <v>Sí</v>
      </c>
      <c r="P1751" s="22" t="str">
        <f aca="false">IF(K1751&gt;0,"Sí","No")</f>
        <v>Sí</v>
      </c>
      <c r="Q1751" s="22" t="str">
        <f aca="false">IF(OR(I1751&gt;0,J1751&gt;0),"Sí","No")</f>
        <v>Sí</v>
      </c>
      <c r="R1751" s="27" t="n">
        <v>1750</v>
      </c>
      <c r="S1751" s="27" t="n">
        <v>2500</v>
      </c>
      <c r="T1751" s="27" t="n">
        <v>1200</v>
      </c>
      <c r="U1751" s="27" t="n">
        <v>2200</v>
      </c>
      <c r="V1751" s="27" t="n">
        <v>3500</v>
      </c>
      <c r="W1751" s="12" t="n">
        <f aca="false">IF(AND(I1751&gt;0,R1751&gt;0),(S1751-R1751)/R1751,"")</f>
        <v>0.428571428571429</v>
      </c>
      <c r="X1751" s="12" t="n">
        <f aca="false">IF(AND(J1751&gt;0,T1751&gt;0),(U1751-T1751)/T1751,"")</f>
        <v>0.833333333333333</v>
      </c>
      <c r="Y1751" s="12" t="n">
        <f aca="false">IF(AND(K1751&gt;0,V1751&gt;0),(V1751-Resumen!$B$7)/Resumen!$B$7,"")</f>
        <v>0.4</v>
      </c>
      <c r="Z1751" s="28" t="n">
        <f aca="false">IF(AND(K1751&gt;0,I1751&gt;0,V1751&gt;0,S1751&gt;0),V1751-S1751,"")</f>
        <v>1000</v>
      </c>
      <c r="AA1751" s="12" t="n">
        <f aca="false">IF(Z1751&lt;&gt;"",Z1751/S1751,"")</f>
        <v>0.4</v>
      </c>
      <c r="AB1751" s="28" t="n">
        <f aca="false">IF(AND(K1751&gt;0,J1751&gt;0,V1751&gt;0,U1751&gt;0),V1751-U1751,"")</f>
        <v>1300</v>
      </c>
      <c r="AC1751" s="12" t="n">
        <f aca="false">IF(AB1751&lt;&gt;"",AB1751/U1751,"")</f>
        <v>0.590909090909091</v>
      </c>
      <c r="AD1751" s="27" t="n">
        <v>8</v>
      </c>
      <c r="AE1751" s="27" t="n">
        <v>2</v>
      </c>
      <c r="AF1751" s="27" t="n">
        <v>5</v>
      </c>
      <c r="AG1751" s="28" t="n">
        <f aca="false">AD1751+AE1751+AF1751</f>
        <v>15</v>
      </c>
      <c r="AH1751" s="12" t="n">
        <f aca="false">IF(AG1751&gt;0,AD1751/AG1751,"")</f>
        <v>0.533333333333333</v>
      </c>
      <c r="AI1751" s="27" t="n">
        <v>1</v>
      </c>
      <c r="AJ1751" s="27" t="n">
        <v>0</v>
      </c>
      <c r="AK1751" s="27" t="n">
        <v>1</v>
      </c>
      <c r="AL1751" s="22" t="str">
        <f aca="false">IF(OR(AJ1751&gt;0,AK1751&gt;0),"Sí","No")</f>
        <v>Sí</v>
      </c>
      <c r="AM1751" s="6" t="s">
        <v>198</v>
      </c>
      <c r="AN1751" s="6" t="s">
        <v>198</v>
      </c>
      <c r="AO1751" s="12" t="n">
        <f aca="false">IF(M1751&gt;0,K1751/M1751,"")</f>
        <v>0.5</v>
      </c>
      <c r="AP1751" s="22" t="str">
        <f aca="false">IF(M1751&gt;=Resumen!$B$5,"Alto","Bajo")</f>
        <v>Alto</v>
      </c>
      <c r="AQ1751" s="22" t="str">
        <f aca="false">IF(AO1751&gt;=Resumen!$B$28,"Alto","Bajo")</f>
        <v>Alto</v>
      </c>
      <c r="AR1751" s="22" t="str">
        <f aca="false">AP1751&amp;" Potencial / "&amp;AQ1751&amp;" Share"</f>
        <v>Alto Potencial / Alto Share</v>
      </c>
      <c r="AS1751" s="22" t="str">
        <f aca="false">IF(Q1751="Sí",IF(AO1751&gt;=Resumen!$B$29,"Alto","Bajo"),"")</f>
        <v>Alto</v>
      </c>
      <c r="AT1751" s="22" t="str">
        <f aca="false">IF(AS1751&lt;&gt;"",AP1751&amp;" Potencial / "&amp;AS1751&amp;" Share","")</f>
        <v>Alto Potencial / Alto Share</v>
      </c>
      <c r="AU1751" s="22" t="str">
        <f aca="false">IF(AH1751="","Sin dato",IF(AH1751-AO1751&gt;Resumen!$B$6,"Sobre-exhibido",IF(AO1751-AH1751&gt;Resumen!$B$6,"Sub-exhibido","En línea")))</f>
        <v>En línea</v>
      </c>
      <c r="AV1751" s="22" t="n">
        <f aca="false">IF(AT1751="","",IF(AT1751="Alto Potencial / Bajo Share",1,IF(AT1751="Alto Potencial / Alto Share",2,IF(AT1751="Bajo Potencial / Alto Share",3,4))))</f>
        <v>2</v>
      </c>
      <c r="AW1751" s="22" t="str">
        <f aca="false">IF(Q1751="No","Sin competencia directa",IF(AV1751=1,"1 - Foco Conquista (Alto Pot / Bajo Share)",IF(AV1751=2,"2 - Foco Defensa (Alto Pot / Alto Share)",IF(AV1751=3,"3 - Monitoreo (Bajo Pot / Alto Share)","4 - Baja Prioridad (Bajo Pot / Bajo Share)"))))</f>
        <v>2 - Foco Defensa (Alto Pot / Alto Share)</v>
      </c>
      <c r="AX1751" s="12" t="str">
        <f aca="false">IF(OR(IFERROR(AND(W1751&lt;&gt;"",Y1751&lt;&gt;"",Y1751-W1751&gt;Resumen!$B$8),FALSE()),IFERROR(AND(X1751&lt;&gt;"",Y1751&lt;&gt;"",Y1751-X1751&gt;Resumen!$B$8),FALSE())),MAX(IF(IFERROR(AND(W1751&lt;&gt;"",Y1751&lt;&gt;"",Y1751-W1751&gt;Resumen!$B$8),FALSE()),Y1751-W1751,0),IF(IFERROR(AND(X1751&lt;&gt;"",Y1751&lt;&gt;"",Y1751-X1751&gt;Resumen!$B$8),FALSE()),Y1751-X1751,0)),"")</f>
        <v/>
      </c>
      <c r="AY1751" s="22" t="str">
        <f aca="false">IF(OR(IFERROR(AND(W1751&lt;&gt;"",Y1751&lt;&gt;"",Y1751-W1751&gt;Resumen!$B$8),FALSE()),IFERROR(AND(X1751&lt;&gt;"",Y1751&lt;&gt;"",Y1751-X1751&gt;Resumen!$B$8),FALSE())),TRIM("Lays tiene mayor markup que "&amp;IF(IFERROR(AND(W1751&lt;&gt;"",Y1751&lt;&gt;"",Y1751-W1751&gt;Resumen!$B$8),FALSE()),"Quento ","")&amp;IF(IFERROR(AND(X1751&lt;&gt;"",Y1751&lt;&gt;"",Y1751-X1751&gt;Resumen!$B$8),FALSE()),"Julicroc ","")&amp;"en este PDV"),"")</f>
        <v/>
      </c>
      <c r="AZ1751" s="22" t="str">
        <f aca="false">IF(COUNTIF('Plan Pehuamar - Lista'!$A$2:$A$167,A1751)&gt;0,"Sí","No")</f>
        <v>No</v>
      </c>
      <c r="BA1751" s="22" t="str">
        <f aca="false">IF(COUNTIF('Plan Combo 9+1'!$A$2:$A$226,A1751)&gt;0,"Sí","No")</f>
        <v>No</v>
      </c>
      <c r="BB1751" s="22" t="str">
        <f aca="false">IF(AH1751="","No",IF(BA1751="Sí",IF((AO1751-AH1751)&gt;Resumen!$B$6,"Sí","No"),IF((AO1751-AH1751)&gt;=Resumen!$B$132,"Sí","No")))</f>
        <v>No</v>
      </c>
      <c r="BC1751" s="22" t="str">
        <f aca="false">IF(AND(N1751="Sí",AL1751="Sí",AI1751=0),"Sí","No")</f>
        <v>No</v>
      </c>
      <c r="BD1751" s="22" t="str">
        <f aca="false">IF(COUNTIF('Plan 9+1 (con Pehuamar)'!$A$2:$A$227,A1751)&gt;0,"Sí","No")</f>
        <v>No</v>
      </c>
    </row>
    <row r="1752" customFormat="false" ht="15" hidden="false" customHeight="true" outlineLevel="0" collapsed="false">
      <c r="A1752" s="6" t="n">
        <v>200451</v>
      </c>
      <c r="B1752" s="6" t="n">
        <v>12</v>
      </c>
      <c r="C1752" s="6" t="n">
        <v>1201</v>
      </c>
      <c r="D1752" s="6" t="s">
        <v>194</v>
      </c>
      <c r="E1752" s="6" t="s">
        <v>1917</v>
      </c>
      <c r="F1752" s="6" t="s">
        <v>196</v>
      </c>
      <c r="G1752" s="6" t="s">
        <v>130</v>
      </c>
      <c r="H1752" s="6" t="s">
        <v>1715</v>
      </c>
      <c r="I1752" s="27" t="n">
        <v>0</v>
      </c>
      <c r="J1752" s="27" t="n">
        <v>0</v>
      </c>
      <c r="K1752" s="27" t="n">
        <v>1.1</v>
      </c>
      <c r="L1752" s="28" t="n">
        <f aca="false">I1752+J1752</f>
        <v>0</v>
      </c>
      <c r="M1752" s="28" t="n">
        <f aca="false">L1752+K1752</f>
        <v>1.1</v>
      </c>
      <c r="N1752" s="22" t="str">
        <f aca="false">IF(I1752&gt;0,"Sí","No")</f>
        <v>No</v>
      </c>
      <c r="O1752" s="22" t="str">
        <f aca="false">IF(J1752&gt;0,"Sí","No")</f>
        <v>No</v>
      </c>
      <c r="P1752" s="22" t="str">
        <f aca="false">IF(K1752&gt;0,"Sí","No")</f>
        <v>Sí</v>
      </c>
      <c r="Q1752" s="22" t="str">
        <f aca="false">IF(OR(I1752&gt;0,J1752&gt;0),"Sí","No")</f>
        <v>No</v>
      </c>
      <c r="R1752" s="27"/>
      <c r="S1752" s="27"/>
      <c r="T1752" s="27"/>
      <c r="U1752" s="27"/>
      <c r="V1752" s="27"/>
      <c r="W1752" s="12" t="str">
        <f aca="false">IF(AND(I1752&gt;0,R1752&gt;0),(S1752-R1752)/R1752,"")</f>
        <v/>
      </c>
      <c r="X1752" s="12" t="str">
        <f aca="false">IF(AND(J1752&gt;0,T1752&gt;0),(U1752-T1752)/T1752,"")</f>
        <v/>
      </c>
      <c r="Y1752" s="12" t="str">
        <f aca="false">IF(AND(K1752&gt;0,V1752&gt;0),(V1752-Resumen!$B$7)/Resumen!$B$7,"")</f>
        <v/>
      </c>
      <c r="Z1752" s="28" t="str">
        <f aca="false">IF(AND(K1752&gt;0,I1752&gt;0,V1752&gt;0,S1752&gt;0),V1752-S1752,"")</f>
        <v/>
      </c>
      <c r="AA1752" s="12" t="str">
        <f aca="false">IF(Z1752&lt;&gt;"",Z1752/S1752,"")</f>
        <v/>
      </c>
      <c r="AB1752" s="28" t="str">
        <f aca="false">IF(AND(K1752&gt;0,J1752&gt;0,V1752&gt;0,U1752&gt;0),V1752-U1752,"")</f>
        <v/>
      </c>
      <c r="AC1752" s="12" t="str">
        <f aca="false">IF(AB1752&lt;&gt;"",AB1752/U1752,"")</f>
        <v/>
      </c>
      <c r="AD1752" s="27" t="n">
        <v>0</v>
      </c>
      <c r="AE1752" s="27" t="n">
        <v>0</v>
      </c>
      <c r="AF1752" s="27" t="n">
        <v>0</v>
      </c>
      <c r="AG1752" s="28" t="n">
        <f aca="false">AD1752+AE1752+AF1752</f>
        <v>0</v>
      </c>
      <c r="AH1752" s="12" t="str">
        <f aca="false">IF(AG1752&gt;0,AD1752/AG1752,"")</f>
        <v/>
      </c>
      <c r="AI1752" s="27" t="n">
        <v>0</v>
      </c>
      <c r="AJ1752" s="27" t="n">
        <v>0</v>
      </c>
      <c r="AK1752" s="27" t="n">
        <v>0</v>
      </c>
      <c r="AL1752" s="22" t="str">
        <f aca="false">IF(OR(AJ1752&gt;0,AK1752&gt;0),"Sí","No")</f>
        <v>No</v>
      </c>
      <c r="AM1752" s="6"/>
      <c r="AN1752" s="6"/>
      <c r="AO1752" s="12" t="n">
        <f aca="false">IF(M1752&gt;0,K1752/M1752,"")</f>
        <v>1</v>
      </c>
      <c r="AP1752" s="22" t="str">
        <f aca="false">IF(M1752&gt;=Resumen!$B$5,"Alto","Bajo")</f>
        <v>Bajo</v>
      </c>
      <c r="AQ1752" s="22" t="str">
        <f aca="false">IF(AO1752&gt;=Resumen!$B$28,"Alto","Bajo")</f>
        <v>Alto</v>
      </c>
      <c r="AR1752" s="22" t="str">
        <f aca="false">AP1752&amp;" Potencial / "&amp;AQ1752&amp;" Share"</f>
        <v>Bajo Potencial / Alto Share</v>
      </c>
      <c r="AS1752" s="22" t="str">
        <f aca="false">IF(Q1752="Sí",IF(AO1752&gt;=Resumen!$B$29,"Alto","Bajo"),"")</f>
        <v/>
      </c>
      <c r="AT1752" s="22" t="str">
        <f aca="false">IF(AS1752&lt;&gt;"",AP1752&amp;" Potencial / "&amp;AS1752&amp;" Share","")</f>
        <v/>
      </c>
      <c r="AU1752" s="22" t="str">
        <f aca="false">IF(AH1752="","Sin dato",IF(AH1752-AO1752&gt;Resumen!$B$6,"Sobre-exhibido",IF(AO1752-AH1752&gt;Resumen!$B$6,"Sub-exhibido","En línea")))</f>
        <v>Sin dato</v>
      </c>
      <c r="AV1752" s="22" t="str">
        <f aca="false">IF(AT1752="","",IF(AT1752="Alto Potencial / Bajo Share",1,IF(AT1752="Alto Potencial / Alto Share",2,IF(AT1752="Bajo Potencial / Alto Share",3,4))))</f>
        <v/>
      </c>
      <c r="AW1752" s="22" t="str">
        <f aca="false">IF(Q1752="No","Sin competencia directa",IF(AV1752=1,"1 - Foco Conquista (Alto Pot / Bajo Share)",IF(AV1752=2,"2 - Foco Defensa (Alto Pot / Alto Share)",IF(AV1752=3,"3 - Monitoreo (Bajo Pot / Alto Share)","4 - Baja Prioridad (Bajo Pot / Bajo Share)"))))</f>
        <v>Sin competencia directa</v>
      </c>
      <c r="AX1752" s="12" t="str">
        <f aca="false">IF(OR(IFERROR(AND(W1752&lt;&gt;"",Y1752&lt;&gt;"",Y1752-W1752&gt;Resumen!$B$8),FALSE()),IFERROR(AND(X1752&lt;&gt;"",Y1752&lt;&gt;"",Y1752-X1752&gt;Resumen!$B$8),FALSE())),MAX(IF(IFERROR(AND(W1752&lt;&gt;"",Y1752&lt;&gt;"",Y1752-W1752&gt;Resumen!$B$8),FALSE()),Y1752-W1752,0),IF(IFERROR(AND(X1752&lt;&gt;"",Y1752&lt;&gt;"",Y1752-X1752&gt;Resumen!$B$8),FALSE()),Y1752-X1752,0)),"")</f>
        <v/>
      </c>
      <c r="AY1752" s="22" t="str">
        <f aca="false">IF(OR(IFERROR(AND(W1752&lt;&gt;"",Y1752&lt;&gt;"",Y1752-W1752&gt;Resumen!$B$8),FALSE()),IFERROR(AND(X1752&lt;&gt;"",Y1752&lt;&gt;"",Y1752-X1752&gt;Resumen!$B$8),FALSE())),TRIM("Lays tiene mayor markup que "&amp;IF(IFERROR(AND(W1752&lt;&gt;"",Y1752&lt;&gt;"",Y1752-W1752&gt;Resumen!$B$8),FALSE()),"Quento ","")&amp;IF(IFERROR(AND(X1752&lt;&gt;"",Y1752&lt;&gt;"",Y1752-X1752&gt;Resumen!$B$8),FALSE()),"Julicroc ","")&amp;"en este PDV"),"")</f>
        <v/>
      </c>
      <c r="AZ1752" s="22" t="str">
        <f aca="false">IF(COUNTIF('Plan Pehuamar - Lista'!$A$2:$A$167,A1752)&gt;0,"Sí","No")</f>
        <v>No</v>
      </c>
      <c r="BA1752" s="22" t="str">
        <f aca="false">IF(COUNTIF('Plan Combo 9+1'!$A$2:$A$226,A1752)&gt;0,"Sí","No")</f>
        <v>No</v>
      </c>
      <c r="BB1752" s="22" t="str">
        <f aca="false">IF(AH1752="","No",IF(BA1752="Sí",IF((AO1752-AH1752)&gt;Resumen!$B$6,"Sí","No"),IF((AO1752-AH1752)&gt;=Resumen!$B$132,"Sí","No")))</f>
        <v>No</v>
      </c>
      <c r="BC1752" s="22" t="str">
        <f aca="false">IF(AND(N1752="Sí",AL1752="Sí",AI1752=0),"Sí","No")</f>
        <v>No</v>
      </c>
      <c r="BD1752" s="22" t="str">
        <f aca="false">IF(COUNTIF('Plan 9+1 (con Pehuamar)'!$A$2:$A$227,A1752)&gt;0,"Sí","No")</f>
        <v>No</v>
      </c>
    </row>
    <row r="1753" customFormat="false" ht="15" hidden="false" customHeight="true" outlineLevel="0" collapsed="false">
      <c r="A1753" s="6" t="n">
        <v>200452</v>
      </c>
      <c r="B1753" s="6" t="n">
        <v>12</v>
      </c>
      <c r="C1753" s="6" t="n">
        <v>1201</v>
      </c>
      <c r="D1753" s="6" t="s">
        <v>194</v>
      </c>
      <c r="E1753" s="6" t="s">
        <v>1918</v>
      </c>
      <c r="F1753" s="6" t="s">
        <v>196</v>
      </c>
      <c r="G1753" s="6" t="s">
        <v>130</v>
      </c>
      <c r="H1753" s="6" t="s">
        <v>1715</v>
      </c>
      <c r="I1753" s="27" t="n">
        <v>40</v>
      </c>
      <c r="J1753" s="27" t="n">
        <v>40</v>
      </c>
      <c r="K1753" s="27" t="n">
        <v>50</v>
      </c>
      <c r="L1753" s="28" t="n">
        <f aca="false">I1753+J1753</f>
        <v>80</v>
      </c>
      <c r="M1753" s="28" t="n">
        <f aca="false">L1753+K1753</f>
        <v>130</v>
      </c>
      <c r="N1753" s="22" t="str">
        <f aca="false">IF(I1753&gt;0,"Sí","No")</f>
        <v>Sí</v>
      </c>
      <c r="O1753" s="22" t="str">
        <f aca="false">IF(J1753&gt;0,"Sí","No")</f>
        <v>Sí</v>
      </c>
      <c r="P1753" s="22" t="str">
        <f aca="false">IF(K1753&gt;0,"Sí","No")</f>
        <v>Sí</v>
      </c>
      <c r="Q1753" s="22" t="str">
        <f aca="false">IF(OR(I1753&gt;0,J1753&gt;0),"Sí","No")</f>
        <v>Sí</v>
      </c>
      <c r="R1753" s="27" t="n">
        <v>1500</v>
      </c>
      <c r="S1753" s="27" t="n">
        <v>2600</v>
      </c>
      <c r="T1753" s="27" t="n">
        <v>1200</v>
      </c>
      <c r="U1753" s="27" t="n">
        <v>2000</v>
      </c>
      <c r="V1753" s="27" t="n">
        <v>3500</v>
      </c>
      <c r="W1753" s="12" t="n">
        <f aca="false">IF(AND(I1753&gt;0,R1753&gt;0),(S1753-R1753)/R1753,"")</f>
        <v>0.733333333333333</v>
      </c>
      <c r="X1753" s="12" t="n">
        <f aca="false">IF(AND(J1753&gt;0,T1753&gt;0),(U1753-T1753)/T1753,"")</f>
        <v>0.666666666666667</v>
      </c>
      <c r="Y1753" s="12" t="n">
        <f aca="false">IF(AND(K1753&gt;0,V1753&gt;0),(V1753-Resumen!$B$7)/Resumen!$B$7,"")</f>
        <v>0.4</v>
      </c>
      <c r="Z1753" s="28" t="n">
        <f aca="false">IF(AND(K1753&gt;0,I1753&gt;0,V1753&gt;0,S1753&gt;0),V1753-S1753,"")</f>
        <v>900</v>
      </c>
      <c r="AA1753" s="12" t="n">
        <f aca="false">IF(Z1753&lt;&gt;"",Z1753/S1753,"")</f>
        <v>0.346153846153846</v>
      </c>
      <c r="AB1753" s="28" t="n">
        <f aca="false">IF(AND(K1753&gt;0,J1753&gt;0,V1753&gt;0,U1753&gt;0),V1753-U1753,"")</f>
        <v>1500</v>
      </c>
      <c r="AC1753" s="12" t="n">
        <f aca="false">IF(AB1753&lt;&gt;"",AB1753/U1753,"")</f>
        <v>0.75</v>
      </c>
      <c r="AD1753" s="27" t="n">
        <v>8</v>
      </c>
      <c r="AE1753" s="27" t="n">
        <v>6</v>
      </c>
      <c r="AF1753" s="27" t="n">
        <v>6</v>
      </c>
      <c r="AG1753" s="28" t="n">
        <f aca="false">AD1753+AE1753+AF1753</f>
        <v>20</v>
      </c>
      <c r="AH1753" s="12" t="n">
        <f aca="false">IF(AG1753&gt;0,AD1753/AG1753,"")</f>
        <v>0.4</v>
      </c>
      <c r="AI1753" s="27" t="n">
        <v>1</v>
      </c>
      <c r="AJ1753" s="27" t="n">
        <v>1</v>
      </c>
      <c r="AK1753" s="27" t="n">
        <v>1</v>
      </c>
      <c r="AL1753" s="22" t="str">
        <f aca="false">IF(OR(AJ1753&gt;0,AK1753&gt;0),"Sí","No")</f>
        <v>Sí</v>
      </c>
      <c r="AM1753" s="6" t="s">
        <v>198</v>
      </c>
      <c r="AN1753" s="6" t="s">
        <v>198</v>
      </c>
      <c r="AO1753" s="12" t="n">
        <f aca="false">IF(M1753&gt;0,K1753/M1753,"")</f>
        <v>0.384615384615385</v>
      </c>
      <c r="AP1753" s="22" t="str">
        <f aca="false">IF(M1753&gt;=Resumen!$B$5,"Alto","Bajo")</f>
        <v>Alto</v>
      </c>
      <c r="AQ1753" s="22" t="str">
        <f aca="false">IF(AO1753&gt;=Resumen!$B$28,"Alto","Bajo")</f>
        <v>Bajo</v>
      </c>
      <c r="AR1753" s="22" t="str">
        <f aca="false">AP1753&amp;" Potencial / "&amp;AQ1753&amp;" Share"</f>
        <v>Alto Potencial / Bajo Share</v>
      </c>
      <c r="AS1753" s="22" t="str">
        <f aca="false">IF(Q1753="Sí",IF(AO1753&gt;=Resumen!$B$29,"Alto","Bajo"),"")</f>
        <v>Bajo</v>
      </c>
      <c r="AT1753" s="22" t="str">
        <f aca="false">IF(AS1753&lt;&gt;"",AP1753&amp;" Potencial / "&amp;AS1753&amp;" Share","")</f>
        <v>Alto Potencial / Bajo Share</v>
      </c>
      <c r="AU1753" s="22" t="str">
        <f aca="false">IF(AH1753="","Sin dato",IF(AH1753-AO1753&gt;Resumen!$B$6,"Sobre-exhibido",IF(AO1753-AH1753&gt;Resumen!$B$6,"Sub-exhibido","En línea")))</f>
        <v>En línea</v>
      </c>
      <c r="AV1753" s="22" t="n">
        <f aca="false">IF(AT1753="","",IF(AT1753="Alto Potencial / Bajo Share",1,IF(AT1753="Alto Potencial / Alto Share",2,IF(AT1753="Bajo Potencial / Alto Share",3,4))))</f>
        <v>1</v>
      </c>
      <c r="AW1753" s="22" t="str">
        <f aca="false">IF(Q1753="No","Sin competencia directa",IF(AV1753=1,"1 - Foco Conquista (Alto Pot / Bajo Share)",IF(AV1753=2,"2 - Foco Defensa (Alto Pot / Alto Share)",IF(AV1753=3,"3 - Monitoreo (Bajo Pot / Alto Share)","4 - Baja Prioridad (Bajo Pot / Bajo Share)"))))</f>
        <v>1 - Foco Conquista (Alto Pot / Bajo Share)</v>
      </c>
      <c r="AX1753" s="12" t="str">
        <f aca="false">IF(OR(IFERROR(AND(W1753&lt;&gt;"",Y1753&lt;&gt;"",Y1753-W1753&gt;Resumen!$B$8),FALSE()),IFERROR(AND(X1753&lt;&gt;"",Y1753&lt;&gt;"",Y1753-X1753&gt;Resumen!$B$8),FALSE())),MAX(IF(IFERROR(AND(W1753&lt;&gt;"",Y1753&lt;&gt;"",Y1753-W1753&gt;Resumen!$B$8),FALSE()),Y1753-W1753,0),IF(IFERROR(AND(X1753&lt;&gt;"",Y1753&lt;&gt;"",Y1753-X1753&gt;Resumen!$B$8),FALSE()),Y1753-X1753,0)),"")</f>
        <v/>
      </c>
      <c r="AY1753" s="22" t="str">
        <f aca="false">IF(OR(IFERROR(AND(W1753&lt;&gt;"",Y1753&lt;&gt;"",Y1753-W1753&gt;Resumen!$B$8),FALSE()),IFERROR(AND(X1753&lt;&gt;"",Y1753&lt;&gt;"",Y1753-X1753&gt;Resumen!$B$8),FALSE())),TRIM("Lays tiene mayor markup que "&amp;IF(IFERROR(AND(W1753&lt;&gt;"",Y1753&lt;&gt;"",Y1753-W1753&gt;Resumen!$B$8),FALSE()),"Quento ","")&amp;IF(IFERROR(AND(X1753&lt;&gt;"",Y1753&lt;&gt;"",Y1753-X1753&gt;Resumen!$B$8),FALSE()),"Julicroc ","")&amp;"en este PDV"),"")</f>
        <v/>
      </c>
      <c r="AZ1753" s="22" t="str">
        <f aca="false">IF(COUNTIF('Plan Pehuamar - Lista'!$A$2:$A$167,A1753)&gt;0,"Sí","No")</f>
        <v>No</v>
      </c>
      <c r="BA1753" s="22" t="str">
        <f aca="false">IF(COUNTIF('Plan Combo 9+1'!$A$2:$A$226,A1753)&gt;0,"Sí","No")</f>
        <v>No</v>
      </c>
      <c r="BB1753" s="22" t="str">
        <f aca="false">IF(AH1753="","No",IF(BA1753="Sí",IF((AO1753-AH1753)&gt;Resumen!$B$6,"Sí","No"),IF((AO1753-AH1753)&gt;=Resumen!$B$132,"Sí","No")))</f>
        <v>No</v>
      </c>
      <c r="BC1753" s="22" t="str">
        <f aca="false">IF(AND(N1753="Sí",AL1753="Sí",AI1753=0),"Sí","No")</f>
        <v>No</v>
      </c>
      <c r="BD1753" s="22" t="str">
        <f aca="false">IF(COUNTIF('Plan 9+1 (con Pehuamar)'!$A$2:$A$227,A1753)&gt;0,"Sí","No")</f>
        <v>No</v>
      </c>
    </row>
    <row r="1754" customFormat="false" ht="15" hidden="false" customHeight="true" outlineLevel="0" collapsed="false">
      <c r="A1754" s="6" t="n">
        <v>200453</v>
      </c>
      <c r="B1754" s="6" t="n">
        <v>12</v>
      </c>
      <c r="C1754" s="6" t="n">
        <v>1201</v>
      </c>
      <c r="D1754" s="6" t="s">
        <v>194</v>
      </c>
      <c r="E1754" s="6" t="s">
        <v>1919</v>
      </c>
      <c r="F1754" s="6" t="s">
        <v>196</v>
      </c>
      <c r="G1754" s="6" t="s">
        <v>130</v>
      </c>
      <c r="H1754" s="6" t="s">
        <v>1715</v>
      </c>
      <c r="I1754" s="27" t="n">
        <v>0</v>
      </c>
      <c r="J1754" s="27" t="n">
        <v>0</v>
      </c>
      <c r="K1754" s="27" t="n">
        <v>0.4</v>
      </c>
      <c r="L1754" s="28" t="n">
        <f aca="false">I1754+J1754</f>
        <v>0</v>
      </c>
      <c r="M1754" s="28" t="n">
        <f aca="false">L1754+K1754</f>
        <v>0.4</v>
      </c>
      <c r="N1754" s="22" t="str">
        <f aca="false">IF(I1754&gt;0,"Sí","No")</f>
        <v>No</v>
      </c>
      <c r="O1754" s="22" t="str">
        <f aca="false">IF(J1754&gt;0,"Sí","No")</f>
        <v>No</v>
      </c>
      <c r="P1754" s="22" t="str">
        <f aca="false">IF(K1754&gt;0,"Sí","No")</f>
        <v>Sí</v>
      </c>
      <c r="Q1754" s="22" t="str">
        <f aca="false">IF(OR(I1754&gt;0,J1754&gt;0),"Sí","No")</f>
        <v>No</v>
      </c>
      <c r="R1754" s="27"/>
      <c r="S1754" s="27"/>
      <c r="T1754" s="27"/>
      <c r="U1754" s="27"/>
      <c r="V1754" s="27"/>
      <c r="W1754" s="12" t="str">
        <f aca="false">IF(AND(I1754&gt;0,R1754&gt;0),(S1754-R1754)/R1754,"")</f>
        <v/>
      </c>
      <c r="X1754" s="12" t="str">
        <f aca="false">IF(AND(J1754&gt;0,T1754&gt;0),(U1754-T1754)/T1754,"")</f>
        <v/>
      </c>
      <c r="Y1754" s="12" t="str">
        <f aca="false">IF(AND(K1754&gt;0,V1754&gt;0),(V1754-Resumen!$B$7)/Resumen!$B$7,"")</f>
        <v/>
      </c>
      <c r="Z1754" s="28" t="str">
        <f aca="false">IF(AND(K1754&gt;0,I1754&gt;0,V1754&gt;0,S1754&gt;0),V1754-S1754,"")</f>
        <v/>
      </c>
      <c r="AA1754" s="12" t="str">
        <f aca="false">IF(Z1754&lt;&gt;"",Z1754/S1754,"")</f>
        <v/>
      </c>
      <c r="AB1754" s="28" t="str">
        <f aca="false">IF(AND(K1754&gt;0,J1754&gt;0,V1754&gt;0,U1754&gt;0),V1754-U1754,"")</f>
        <v/>
      </c>
      <c r="AC1754" s="12" t="str">
        <f aca="false">IF(AB1754&lt;&gt;"",AB1754/U1754,"")</f>
        <v/>
      </c>
      <c r="AD1754" s="27" t="n">
        <v>0</v>
      </c>
      <c r="AE1754" s="27" t="n">
        <v>0</v>
      </c>
      <c r="AF1754" s="27" t="n">
        <v>0</v>
      </c>
      <c r="AG1754" s="28" t="n">
        <f aca="false">AD1754+AE1754+AF1754</f>
        <v>0</v>
      </c>
      <c r="AH1754" s="12" t="str">
        <f aca="false">IF(AG1754&gt;0,AD1754/AG1754,"")</f>
        <v/>
      </c>
      <c r="AI1754" s="27" t="n">
        <v>0</v>
      </c>
      <c r="AJ1754" s="27" t="n">
        <v>0</v>
      </c>
      <c r="AK1754" s="27" t="n">
        <v>0</v>
      </c>
      <c r="AL1754" s="22" t="str">
        <f aca="false">IF(OR(AJ1754&gt;0,AK1754&gt;0),"Sí","No")</f>
        <v>No</v>
      </c>
      <c r="AM1754" s="6"/>
      <c r="AN1754" s="6"/>
      <c r="AO1754" s="12" t="n">
        <f aca="false">IF(M1754&gt;0,K1754/M1754,"")</f>
        <v>1</v>
      </c>
      <c r="AP1754" s="22" t="str">
        <f aca="false">IF(M1754&gt;=Resumen!$B$5,"Alto","Bajo")</f>
        <v>Bajo</v>
      </c>
      <c r="AQ1754" s="22" t="str">
        <f aca="false">IF(AO1754&gt;=Resumen!$B$28,"Alto","Bajo")</f>
        <v>Alto</v>
      </c>
      <c r="AR1754" s="22" t="str">
        <f aca="false">AP1754&amp;" Potencial / "&amp;AQ1754&amp;" Share"</f>
        <v>Bajo Potencial / Alto Share</v>
      </c>
      <c r="AS1754" s="22" t="str">
        <f aca="false">IF(Q1754="Sí",IF(AO1754&gt;=Resumen!$B$29,"Alto","Bajo"),"")</f>
        <v/>
      </c>
      <c r="AT1754" s="22" t="str">
        <f aca="false">IF(AS1754&lt;&gt;"",AP1754&amp;" Potencial / "&amp;AS1754&amp;" Share","")</f>
        <v/>
      </c>
      <c r="AU1754" s="22" t="str">
        <f aca="false">IF(AH1754="","Sin dato",IF(AH1754-AO1754&gt;Resumen!$B$6,"Sobre-exhibido",IF(AO1754-AH1754&gt;Resumen!$B$6,"Sub-exhibido","En línea")))</f>
        <v>Sin dato</v>
      </c>
      <c r="AV1754" s="22" t="str">
        <f aca="false">IF(AT1754="","",IF(AT1754="Alto Potencial / Bajo Share",1,IF(AT1754="Alto Potencial / Alto Share",2,IF(AT1754="Bajo Potencial / Alto Share",3,4))))</f>
        <v/>
      </c>
      <c r="AW1754" s="22" t="str">
        <f aca="false">IF(Q1754="No","Sin competencia directa",IF(AV1754=1,"1 - Foco Conquista (Alto Pot / Bajo Share)",IF(AV1754=2,"2 - Foco Defensa (Alto Pot / Alto Share)",IF(AV1754=3,"3 - Monitoreo (Bajo Pot / Alto Share)","4 - Baja Prioridad (Bajo Pot / Bajo Share)"))))</f>
        <v>Sin competencia directa</v>
      </c>
      <c r="AX1754" s="12" t="str">
        <f aca="false">IF(OR(IFERROR(AND(W1754&lt;&gt;"",Y1754&lt;&gt;"",Y1754-W1754&gt;Resumen!$B$8),FALSE()),IFERROR(AND(X1754&lt;&gt;"",Y1754&lt;&gt;"",Y1754-X1754&gt;Resumen!$B$8),FALSE())),MAX(IF(IFERROR(AND(W1754&lt;&gt;"",Y1754&lt;&gt;"",Y1754-W1754&gt;Resumen!$B$8),FALSE()),Y1754-W1754,0),IF(IFERROR(AND(X1754&lt;&gt;"",Y1754&lt;&gt;"",Y1754-X1754&gt;Resumen!$B$8),FALSE()),Y1754-X1754,0)),"")</f>
        <v/>
      </c>
      <c r="AY1754" s="22" t="str">
        <f aca="false">IF(OR(IFERROR(AND(W1754&lt;&gt;"",Y1754&lt;&gt;"",Y1754-W1754&gt;Resumen!$B$8),FALSE()),IFERROR(AND(X1754&lt;&gt;"",Y1754&lt;&gt;"",Y1754-X1754&gt;Resumen!$B$8),FALSE())),TRIM("Lays tiene mayor markup que "&amp;IF(IFERROR(AND(W1754&lt;&gt;"",Y1754&lt;&gt;"",Y1754-W1754&gt;Resumen!$B$8),FALSE()),"Quento ","")&amp;IF(IFERROR(AND(X1754&lt;&gt;"",Y1754&lt;&gt;"",Y1754-X1754&gt;Resumen!$B$8),FALSE()),"Julicroc ","")&amp;"en este PDV"),"")</f>
        <v/>
      </c>
      <c r="AZ1754" s="22" t="str">
        <f aca="false">IF(COUNTIF('Plan Pehuamar - Lista'!$A$2:$A$167,A1754)&gt;0,"Sí","No")</f>
        <v>No</v>
      </c>
      <c r="BA1754" s="22" t="str">
        <f aca="false">IF(COUNTIF('Plan Combo 9+1'!$A$2:$A$226,A1754)&gt;0,"Sí","No")</f>
        <v>No</v>
      </c>
      <c r="BB1754" s="22" t="str">
        <f aca="false">IF(AH1754="","No",IF(BA1754="Sí",IF((AO1754-AH1754)&gt;Resumen!$B$6,"Sí","No"),IF((AO1754-AH1754)&gt;=Resumen!$B$132,"Sí","No")))</f>
        <v>No</v>
      </c>
      <c r="BC1754" s="22" t="str">
        <f aca="false">IF(AND(N1754="Sí",AL1754="Sí",AI1754=0),"Sí","No")</f>
        <v>No</v>
      </c>
      <c r="BD1754" s="22" t="str">
        <f aca="false">IF(COUNTIF('Plan 9+1 (con Pehuamar)'!$A$2:$A$227,A1754)&gt;0,"Sí","No")</f>
        <v>No</v>
      </c>
    </row>
    <row r="1755" customFormat="false" ht="15" hidden="false" customHeight="true" outlineLevel="0" collapsed="false">
      <c r="A1755" s="6" t="n">
        <v>200454</v>
      </c>
      <c r="B1755" s="6" t="n">
        <v>12</v>
      </c>
      <c r="C1755" s="6" t="n">
        <v>1201</v>
      </c>
      <c r="D1755" s="6" t="s">
        <v>194</v>
      </c>
      <c r="E1755" s="6" t="s">
        <v>1920</v>
      </c>
      <c r="F1755" s="6" t="s">
        <v>196</v>
      </c>
      <c r="G1755" s="6" t="s">
        <v>130</v>
      </c>
      <c r="H1755" s="6" t="s">
        <v>1715</v>
      </c>
      <c r="I1755" s="27" t="n">
        <v>40</v>
      </c>
      <c r="J1755" s="27" t="n">
        <v>50</v>
      </c>
      <c r="K1755" s="27" t="n">
        <v>60</v>
      </c>
      <c r="L1755" s="28" t="n">
        <f aca="false">I1755+J1755</f>
        <v>90</v>
      </c>
      <c r="M1755" s="28" t="n">
        <f aca="false">L1755+K1755</f>
        <v>150</v>
      </c>
      <c r="N1755" s="22" t="str">
        <f aca="false">IF(I1755&gt;0,"Sí","No")</f>
        <v>Sí</v>
      </c>
      <c r="O1755" s="22" t="str">
        <f aca="false">IF(J1755&gt;0,"Sí","No")</f>
        <v>Sí</v>
      </c>
      <c r="P1755" s="22" t="str">
        <f aca="false">IF(K1755&gt;0,"Sí","No")</f>
        <v>Sí</v>
      </c>
      <c r="Q1755" s="22" t="str">
        <f aca="false">IF(OR(I1755&gt;0,J1755&gt;0),"Sí","No")</f>
        <v>Sí</v>
      </c>
      <c r="R1755" s="27" t="n">
        <v>1500</v>
      </c>
      <c r="S1755" s="27" t="n">
        <v>2600</v>
      </c>
      <c r="T1755" s="27" t="n">
        <v>1200</v>
      </c>
      <c r="U1755" s="27" t="n">
        <v>2200</v>
      </c>
      <c r="V1755" s="27" t="n">
        <v>3500</v>
      </c>
      <c r="W1755" s="12" t="n">
        <f aca="false">IF(AND(I1755&gt;0,R1755&gt;0),(S1755-R1755)/R1755,"")</f>
        <v>0.733333333333333</v>
      </c>
      <c r="X1755" s="12" t="n">
        <f aca="false">IF(AND(J1755&gt;0,T1755&gt;0),(U1755-T1755)/T1755,"")</f>
        <v>0.833333333333333</v>
      </c>
      <c r="Y1755" s="12" t="n">
        <f aca="false">IF(AND(K1755&gt;0,V1755&gt;0),(V1755-Resumen!$B$7)/Resumen!$B$7,"")</f>
        <v>0.4</v>
      </c>
      <c r="Z1755" s="28" t="n">
        <f aca="false">IF(AND(K1755&gt;0,I1755&gt;0,V1755&gt;0,S1755&gt;0),V1755-S1755,"")</f>
        <v>900</v>
      </c>
      <c r="AA1755" s="12" t="n">
        <f aca="false">IF(Z1755&lt;&gt;"",Z1755/S1755,"")</f>
        <v>0.346153846153846</v>
      </c>
      <c r="AB1755" s="28" t="n">
        <f aca="false">IF(AND(K1755&gt;0,J1755&gt;0,V1755&gt;0,U1755&gt;0),V1755-U1755,"")</f>
        <v>1300</v>
      </c>
      <c r="AC1755" s="12" t="n">
        <f aca="false">IF(AB1755&lt;&gt;"",AB1755/U1755,"")</f>
        <v>0.590909090909091</v>
      </c>
      <c r="AD1755" s="27" t="n">
        <v>8</v>
      </c>
      <c r="AE1755" s="27" t="n">
        <v>6</v>
      </c>
      <c r="AF1755" s="27" t="n">
        <v>5</v>
      </c>
      <c r="AG1755" s="28" t="n">
        <f aca="false">AD1755+AE1755+AF1755</f>
        <v>19</v>
      </c>
      <c r="AH1755" s="12" t="n">
        <f aca="false">IF(AG1755&gt;0,AD1755/AG1755,"")</f>
        <v>0.421052631578947</v>
      </c>
      <c r="AI1755" s="27" t="n">
        <v>1</v>
      </c>
      <c r="AJ1755" s="27" t="n">
        <v>1</v>
      </c>
      <c r="AK1755" s="27" t="n">
        <v>1</v>
      </c>
      <c r="AL1755" s="22" t="str">
        <f aca="false">IF(OR(AJ1755&gt;0,AK1755&gt;0),"Sí","No")</f>
        <v>Sí</v>
      </c>
      <c r="AM1755" s="6" t="s">
        <v>198</v>
      </c>
      <c r="AN1755" s="6" t="s">
        <v>198</v>
      </c>
      <c r="AO1755" s="12" t="n">
        <f aca="false">IF(M1755&gt;0,K1755/M1755,"")</f>
        <v>0.4</v>
      </c>
      <c r="AP1755" s="22" t="str">
        <f aca="false">IF(M1755&gt;=Resumen!$B$5,"Alto","Bajo")</f>
        <v>Alto</v>
      </c>
      <c r="AQ1755" s="22" t="str">
        <f aca="false">IF(AO1755&gt;=Resumen!$B$28,"Alto","Bajo")</f>
        <v>Alto</v>
      </c>
      <c r="AR1755" s="22" t="str">
        <f aca="false">AP1755&amp;" Potencial / "&amp;AQ1755&amp;" Share"</f>
        <v>Alto Potencial / Alto Share</v>
      </c>
      <c r="AS1755" s="22" t="str">
        <f aca="false">IF(Q1755="Sí",IF(AO1755&gt;=Resumen!$B$29,"Alto","Bajo"),"")</f>
        <v>Bajo</v>
      </c>
      <c r="AT1755" s="22" t="str">
        <f aca="false">IF(AS1755&lt;&gt;"",AP1755&amp;" Potencial / "&amp;AS1755&amp;" Share","")</f>
        <v>Alto Potencial / Bajo Share</v>
      </c>
      <c r="AU1755" s="22" t="str">
        <f aca="false">IF(AH1755="","Sin dato",IF(AH1755-AO1755&gt;Resumen!$B$6,"Sobre-exhibido",IF(AO1755-AH1755&gt;Resumen!$B$6,"Sub-exhibido","En línea")))</f>
        <v>En línea</v>
      </c>
      <c r="AV1755" s="22" t="n">
        <f aca="false">IF(AT1755="","",IF(AT1755="Alto Potencial / Bajo Share",1,IF(AT1755="Alto Potencial / Alto Share",2,IF(AT1755="Bajo Potencial / Alto Share",3,4))))</f>
        <v>1</v>
      </c>
      <c r="AW1755" s="22" t="str">
        <f aca="false">IF(Q1755="No","Sin competencia directa",IF(AV1755=1,"1 - Foco Conquista (Alto Pot / Bajo Share)",IF(AV1755=2,"2 - Foco Defensa (Alto Pot / Alto Share)",IF(AV1755=3,"3 - Monitoreo (Bajo Pot / Alto Share)","4 - Baja Prioridad (Bajo Pot / Bajo Share)"))))</f>
        <v>1 - Foco Conquista (Alto Pot / Bajo Share)</v>
      </c>
      <c r="AX1755" s="12" t="str">
        <f aca="false">IF(OR(IFERROR(AND(W1755&lt;&gt;"",Y1755&lt;&gt;"",Y1755-W1755&gt;Resumen!$B$8),FALSE()),IFERROR(AND(X1755&lt;&gt;"",Y1755&lt;&gt;"",Y1755-X1755&gt;Resumen!$B$8),FALSE())),MAX(IF(IFERROR(AND(W1755&lt;&gt;"",Y1755&lt;&gt;"",Y1755-W1755&gt;Resumen!$B$8),FALSE()),Y1755-W1755,0),IF(IFERROR(AND(X1755&lt;&gt;"",Y1755&lt;&gt;"",Y1755-X1755&gt;Resumen!$B$8),FALSE()),Y1755-X1755,0)),"")</f>
        <v/>
      </c>
      <c r="AY1755" s="22" t="str">
        <f aca="false">IF(OR(IFERROR(AND(W1755&lt;&gt;"",Y1755&lt;&gt;"",Y1755-W1755&gt;Resumen!$B$8),FALSE()),IFERROR(AND(X1755&lt;&gt;"",Y1755&lt;&gt;"",Y1755-X1755&gt;Resumen!$B$8),FALSE())),TRIM("Lays tiene mayor markup que "&amp;IF(IFERROR(AND(W1755&lt;&gt;"",Y1755&lt;&gt;"",Y1755-W1755&gt;Resumen!$B$8),FALSE()),"Quento ","")&amp;IF(IFERROR(AND(X1755&lt;&gt;"",Y1755&lt;&gt;"",Y1755-X1755&gt;Resumen!$B$8),FALSE()),"Julicroc ","")&amp;"en este PDV"),"")</f>
        <v/>
      </c>
      <c r="AZ1755" s="22" t="str">
        <f aca="false">IF(COUNTIF('Plan Pehuamar - Lista'!$A$2:$A$167,A1755)&gt;0,"Sí","No")</f>
        <v>No</v>
      </c>
      <c r="BA1755" s="22" t="str">
        <f aca="false">IF(COUNTIF('Plan Combo 9+1'!$A$2:$A$226,A1755)&gt;0,"Sí","No")</f>
        <v>No</v>
      </c>
      <c r="BB1755" s="22" t="str">
        <f aca="false">IF(AH1755="","No",IF(BA1755="Sí",IF((AO1755-AH1755)&gt;Resumen!$B$6,"Sí","No"),IF((AO1755-AH1755)&gt;=Resumen!$B$132,"Sí","No")))</f>
        <v>No</v>
      </c>
      <c r="BC1755" s="22" t="str">
        <f aca="false">IF(AND(N1755="Sí",AL1755="Sí",AI1755=0),"Sí","No")</f>
        <v>No</v>
      </c>
      <c r="BD1755" s="22" t="str">
        <f aca="false">IF(COUNTIF('Plan 9+1 (con Pehuamar)'!$A$2:$A$227,A1755)&gt;0,"Sí","No")</f>
        <v>No</v>
      </c>
    </row>
    <row r="1756" customFormat="false" ht="15" hidden="false" customHeight="true" outlineLevel="0" collapsed="false">
      <c r="A1756" s="6" t="n">
        <v>200455</v>
      </c>
      <c r="B1756" s="6" t="n">
        <v>12</v>
      </c>
      <c r="C1756" s="6" t="n">
        <v>1201</v>
      </c>
      <c r="D1756" s="6" t="s">
        <v>194</v>
      </c>
      <c r="E1756" s="6" t="s">
        <v>1921</v>
      </c>
      <c r="F1756" s="6" t="s">
        <v>196</v>
      </c>
      <c r="G1756" s="6" t="s">
        <v>130</v>
      </c>
      <c r="H1756" s="6" t="s">
        <v>1715</v>
      </c>
      <c r="I1756" s="27" t="n">
        <v>10</v>
      </c>
      <c r="J1756" s="27" t="n">
        <v>30</v>
      </c>
      <c r="K1756" s="27" t="n">
        <v>30</v>
      </c>
      <c r="L1756" s="28" t="n">
        <f aca="false">I1756+J1756</f>
        <v>40</v>
      </c>
      <c r="M1756" s="28" t="n">
        <f aca="false">L1756+K1756</f>
        <v>70</v>
      </c>
      <c r="N1756" s="22" t="str">
        <f aca="false">IF(I1756&gt;0,"Sí","No")</f>
        <v>Sí</v>
      </c>
      <c r="O1756" s="22" t="str">
        <f aca="false">IF(J1756&gt;0,"Sí","No")</f>
        <v>Sí</v>
      </c>
      <c r="P1756" s="22" t="str">
        <f aca="false">IF(K1756&gt;0,"Sí","No")</f>
        <v>Sí</v>
      </c>
      <c r="Q1756" s="22" t="str">
        <f aca="false">IF(OR(I1756&gt;0,J1756&gt;0),"Sí","No")</f>
        <v>Sí</v>
      </c>
      <c r="R1756" s="27" t="n">
        <v>1750</v>
      </c>
      <c r="S1756" s="27" t="n">
        <v>2500</v>
      </c>
      <c r="T1756" s="27" t="n">
        <v>1200</v>
      </c>
      <c r="U1756" s="27" t="n">
        <v>2000</v>
      </c>
      <c r="V1756" s="27" t="n">
        <v>3500</v>
      </c>
      <c r="W1756" s="12" t="n">
        <f aca="false">IF(AND(I1756&gt;0,R1756&gt;0),(S1756-R1756)/R1756,"")</f>
        <v>0.428571428571429</v>
      </c>
      <c r="X1756" s="12" t="n">
        <f aca="false">IF(AND(J1756&gt;0,T1756&gt;0),(U1756-T1756)/T1756,"")</f>
        <v>0.666666666666667</v>
      </c>
      <c r="Y1756" s="12" t="n">
        <f aca="false">IF(AND(K1756&gt;0,V1756&gt;0),(V1756-Resumen!$B$7)/Resumen!$B$7,"")</f>
        <v>0.4</v>
      </c>
      <c r="Z1756" s="28" t="n">
        <f aca="false">IF(AND(K1756&gt;0,I1756&gt;0,V1756&gt;0,S1756&gt;0),V1756-S1756,"")</f>
        <v>1000</v>
      </c>
      <c r="AA1756" s="12" t="n">
        <f aca="false">IF(Z1756&lt;&gt;"",Z1756/S1756,"")</f>
        <v>0.4</v>
      </c>
      <c r="AB1756" s="28" t="n">
        <f aca="false">IF(AND(K1756&gt;0,J1756&gt;0,V1756&gt;0,U1756&gt;0),V1756-U1756,"")</f>
        <v>1500</v>
      </c>
      <c r="AC1756" s="12" t="n">
        <f aca="false">IF(AB1756&lt;&gt;"",AB1756/U1756,"")</f>
        <v>0.75</v>
      </c>
      <c r="AD1756" s="27" t="n">
        <v>6</v>
      </c>
      <c r="AE1756" s="27" t="n">
        <v>2</v>
      </c>
      <c r="AF1756" s="27" t="n">
        <v>4</v>
      </c>
      <c r="AG1756" s="28" t="n">
        <f aca="false">AD1756+AE1756+AF1756</f>
        <v>12</v>
      </c>
      <c r="AH1756" s="12" t="n">
        <f aca="false">IF(AG1756&gt;0,AD1756/AG1756,"")</f>
        <v>0.5</v>
      </c>
      <c r="AI1756" s="27" t="n">
        <v>1</v>
      </c>
      <c r="AJ1756" s="27" t="n">
        <v>0</v>
      </c>
      <c r="AK1756" s="27" t="n">
        <v>1</v>
      </c>
      <c r="AL1756" s="22" t="str">
        <f aca="false">IF(OR(AJ1756&gt;0,AK1756&gt;0),"Sí","No")</f>
        <v>Sí</v>
      </c>
      <c r="AM1756" s="6" t="s">
        <v>397</v>
      </c>
      <c r="AN1756" s="6" t="s">
        <v>397</v>
      </c>
      <c r="AO1756" s="12" t="n">
        <f aca="false">IF(M1756&gt;0,K1756/M1756,"")</f>
        <v>0.428571428571429</v>
      </c>
      <c r="AP1756" s="22" t="str">
        <f aca="false">IF(M1756&gt;=Resumen!$B$5,"Alto","Bajo")</f>
        <v>Alto</v>
      </c>
      <c r="AQ1756" s="22" t="str">
        <f aca="false">IF(AO1756&gt;=Resumen!$B$28,"Alto","Bajo")</f>
        <v>Alto</v>
      </c>
      <c r="AR1756" s="22" t="str">
        <f aca="false">AP1756&amp;" Potencial / "&amp;AQ1756&amp;" Share"</f>
        <v>Alto Potencial / Alto Share</v>
      </c>
      <c r="AS1756" s="22" t="str">
        <f aca="false">IF(Q1756="Sí",IF(AO1756&gt;=Resumen!$B$29,"Alto","Bajo"),"")</f>
        <v>Bajo</v>
      </c>
      <c r="AT1756" s="22" t="str">
        <f aca="false">IF(AS1756&lt;&gt;"",AP1756&amp;" Potencial / "&amp;AS1756&amp;" Share","")</f>
        <v>Alto Potencial / Bajo Share</v>
      </c>
      <c r="AU1756" s="22" t="str">
        <f aca="false">IF(AH1756="","Sin dato",IF(AH1756-AO1756&gt;Resumen!$B$6,"Sobre-exhibido",IF(AO1756-AH1756&gt;Resumen!$B$6,"Sub-exhibido","En línea")))</f>
        <v>Sobre-exhibido</v>
      </c>
      <c r="AV1756" s="22" t="n">
        <f aca="false">IF(AT1756="","",IF(AT1756="Alto Potencial / Bajo Share",1,IF(AT1756="Alto Potencial / Alto Share",2,IF(AT1756="Bajo Potencial / Alto Share",3,4))))</f>
        <v>1</v>
      </c>
      <c r="AW1756" s="22" t="str">
        <f aca="false">IF(Q1756="No","Sin competencia directa",IF(AV1756=1,"1 - Foco Conquista (Alto Pot / Bajo Share)",IF(AV1756=2,"2 - Foco Defensa (Alto Pot / Alto Share)",IF(AV1756=3,"3 - Monitoreo (Bajo Pot / Alto Share)","4 - Baja Prioridad (Bajo Pot / Bajo Share)"))))</f>
        <v>1 - Foco Conquista (Alto Pot / Bajo Share)</v>
      </c>
      <c r="AX1756" s="12" t="str">
        <f aca="false">IF(OR(IFERROR(AND(W1756&lt;&gt;"",Y1756&lt;&gt;"",Y1756-W1756&gt;Resumen!$B$8),FALSE()),IFERROR(AND(X1756&lt;&gt;"",Y1756&lt;&gt;"",Y1756-X1756&gt;Resumen!$B$8),FALSE())),MAX(IF(IFERROR(AND(W1756&lt;&gt;"",Y1756&lt;&gt;"",Y1756-W1756&gt;Resumen!$B$8),FALSE()),Y1756-W1756,0),IF(IFERROR(AND(X1756&lt;&gt;"",Y1756&lt;&gt;"",Y1756-X1756&gt;Resumen!$B$8),FALSE()),Y1756-X1756,0)),"")</f>
        <v/>
      </c>
      <c r="AY1756" s="22" t="str">
        <f aca="false">IF(OR(IFERROR(AND(W1756&lt;&gt;"",Y1756&lt;&gt;"",Y1756-W1756&gt;Resumen!$B$8),FALSE()),IFERROR(AND(X1756&lt;&gt;"",Y1756&lt;&gt;"",Y1756-X1756&gt;Resumen!$B$8),FALSE())),TRIM("Lays tiene mayor markup que "&amp;IF(IFERROR(AND(W1756&lt;&gt;"",Y1756&lt;&gt;"",Y1756-W1756&gt;Resumen!$B$8),FALSE()),"Quento ","")&amp;IF(IFERROR(AND(X1756&lt;&gt;"",Y1756&lt;&gt;"",Y1756-X1756&gt;Resumen!$B$8),FALSE()),"Julicroc ","")&amp;"en este PDV"),"")</f>
        <v/>
      </c>
      <c r="AZ1756" s="22" t="str">
        <f aca="false">IF(COUNTIF('Plan Pehuamar - Lista'!$A$2:$A$167,A1756)&gt;0,"Sí","No")</f>
        <v>No</v>
      </c>
      <c r="BA1756" s="22" t="str">
        <f aca="false">IF(COUNTIF('Plan Combo 9+1'!$A$2:$A$226,A1756)&gt;0,"Sí","No")</f>
        <v>No</v>
      </c>
      <c r="BB1756" s="22" t="str">
        <f aca="false">IF(AH1756="","No",IF(BA1756="Sí",IF((AO1756-AH1756)&gt;Resumen!$B$6,"Sí","No"),IF((AO1756-AH1756)&gt;=Resumen!$B$132,"Sí","No")))</f>
        <v>No</v>
      </c>
      <c r="BC1756" s="22" t="str">
        <f aca="false">IF(AND(N1756="Sí",AL1756="Sí",AI1756=0),"Sí","No")</f>
        <v>No</v>
      </c>
      <c r="BD1756" s="22" t="str">
        <f aca="false">IF(COUNTIF('Plan 9+1 (con Pehuamar)'!$A$2:$A$227,A1756)&gt;0,"Sí","No")</f>
        <v>No</v>
      </c>
    </row>
    <row r="1757" customFormat="false" ht="15" hidden="false" customHeight="true" outlineLevel="0" collapsed="false">
      <c r="A1757" s="6" t="n">
        <v>200457</v>
      </c>
      <c r="B1757" s="6" t="n">
        <v>12</v>
      </c>
      <c r="C1757" s="6" t="n">
        <v>1201</v>
      </c>
      <c r="D1757" s="6" t="s">
        <v>194</v>
      </c>
      <c r="E1757" s="6" t="s">
        <v>1922</v>
      </c>
      <c r="F1757" s="6" t="s">
        <v>206</v>
      </c>
      <c r="G1757" s="6" t="s">
        <v>130</v>
      </c>
      <c r="H1757" s="6" t="s">
        <v>1715</v>
      </c>
      <c r="I1757" s="27" t="n">
        <v>10</v>
      </c>
      <c r="J1757" s="27" t="n">
        <v>30</v>
      </c>
      <c r="K1757" s="27" t="n">
        <v>50</v>
      </c>
      <c r="L1757" s="28" t="n">
        <f aca="false">I1757+J1757</f>
        <v>40</v>
      </c>
      <c r="M1757" s="28" t="n">
        <f aca="false">L1757+K1757</f>
        <v>90</v>
      </c>
      <c r="N1757" s="22" t="str">
        <f aca="false">IF(I1757&gt;0,"Sí","No")</f>
        <v>Sí</v>
      </c>
      <c r="O1757" s="22" t="str">
        <f aca="false">IF(J1757&gt;0,"Sí","No")</f>
        <v>Sí</v>
      </c>
      <c r="P1757" s="22" t="str">
        <f aca="false">IF(K1757&gt;0,"Sí","No")</f>
        <v>Sí</v>
      </c>
      <c r="Q1757" s="22" t="str">
        <f aca="false">IF(OR(I1757&gt;0,J1757&gt;0),"Sí","No")</f>
        <v>Sí</v>
      </c>
      <c r="R1757" s="27" t="n">
        <v>1750</v>
      </c>
      <c r="S1757" s="27" t="n">
        <v>2500</v>
      </c>
      <c r="T1757" s="27" t="n">
        <v>1200</v>
      </c>
      <c r="U1757" s="27" t="n">
        <v>2000</v>
      </c>
      <c r="V1757" s="27" t="n">
        <v>3500</v>
      </c>
      <c r="W1757" s="12" t="n">
        <f aca="false">IF(AND(I1757&gt;0,R1757&gt;0),(S1757-R1757)/R1757,"")</f>
        <v>0.428571428571429</v>
      </c>
      <c r="X1757" s="12" t="n">
        <f aca="false">IF(AND(J1757&gt;0,T1757&gt;0),(U1757-T1757)/T1757,"")</f>
        <v>0.666666666666667</v>
      </c>
      <c r="Y1757" s="12" t="n">
        <f aca="false">IF(AND(K1757&gt;0,V1757&gt;0),(V1757-Resumen!$B$7)/Resumen!$B$7,"")</f>
        <v>0.4</v>
      </c>
      <c r="Z1757" s="28" t="n">
        <f aca="false">IF(AND(K1757&gt;0,I1757&gt;0,V1757&gt;0,S1757&gt;0),V1757-S1757,"")</f>
        <v>1000</v>
      </c>
      <c r="AA1757" s="12" t="n">
        <f aca="false">IF(Z1757&lt;&gt;"",Z1757/S1757,"")</f>
        <v>0.4</v>
      </c>
      <c r="AB1757" s="28" t="n">
        <f aca="false">IF(AND(K1757&gt;0,J1757&gt;0,V1757&gt;0,U1757&gt;0),V1757-U1757,"")</f>
        <v>1500</v>
      </c>
      <c r="AC1757" s="12" t="n">
        <f aca="false">IF(AB1757&lt;&gt;"",AB1757/U1757,"")</f>
        <v>0.75</v>
      </c>
      <c r="AD1757" s="27" t="n">
        <v>8</v>
      </c>
      <c r="AE1757" s="27" t="n">
        <v>2</v>
      </c>
      <c r="AF1757" s="27" t="n">
        <v>4</v>
      </c>
      <c r="AG1757" s="28" t="n">
        <f aca="false">AD1757+AE1757+AF1757</f>
        <v>14</v>
      </c>
      <c r="AH1757" s="12" t="n">
        <f aca="false">IF(AG1757&gt;0,AD1757/AG1757,"")</f>
        <v>0.571428571428571</v>
      </c>
      <c r="AI1757" s="27" t="n">
        <v>1</v>
      </c>
      <c r="AJ1757" s="27" t="n">
        <v>0</v>
      </c>
      <c r="AK1757" s="27" t="n">
        <v>1</v>
      </c>
      <c r="AL1757" s="22" t="str">
        <f aca="false">IF(OR(AJ1757&gt;0,AK1757&gt;0),"Sí","No")</f>
        <v>Sí</v>
      </c>
      <c r="AM1757" s="6" t="s">
        <v>397</v>
      </c>
      <c r="AN1757" s="6" t="s">
        <v>397</v>
      </c>
      <c r="AO1757" s="12" t="n">
        <f aca="false">IF(M1757&gt;0,K1757/M1757,"")</f>
        <v>0.555555555555556</v>
      </c>
      <c r="AP1757" s="22" t="str">
        <f aca="false">IF(M1757&gt;=Resumen!$B$5,"Alto","Bajo")</f>
        <v>Alto</v>
      </c>
      <c r="AQ1757" s="22" t="str">
        <f aca="false">IF(AO1757&gt;=Resumen!$B$28,"Alto","Bajo")</f>
        <v>Alto</v>
      </c>
      <c r="AR1757" s="22" t="str">
        <f aca="false">AP1757&amp;" Potencial / "&amp;AQ1757&amp;" Share"</f>
        <v>Alto Potencial / Alto Share</v>
      </c>
      <c r="AS1757" s="22" t="str">
        <f aca="false">IF(Q1757="Sí",IF(AO1757&gt;=Resumen!$B$29,"Alto","Bajo"),"")</f>
        <v>Alto</v>
      </c>
      <c r="AT1757" s="22" t="str">
        <f aca="false">IF(AS1757&lt;&gt;"",AP1757&amp;" Potencial / "&amp;AS1757&amp;" Share","")</f>
        <v>Alto Potencial / Alto Share</v>
      </c>
      <c r="AU1757" s="22" t="str">
        <f aca="false">IF(AH1757="","Sin dato",IF(AH1757-AO1757&gt;Resumen!$B$6,"Sobre-exhibido",IF(AO1757-AH1757&gt;Resumen!$B$6,"Sub-exhibido","En línea")))</f>
        <v>En línea</v>
      </c>
      <c r="AV1757" s="22" t="n">
        <f aca="false">IF(AT1757="","",IF(AT1757="Alto Potencial / Bajo Share",1,IF(AT1757="Alto Potencial / Alto Share",2,IF(AT1757="Bajo Potencial / Alto Share",3,4))))</f>
        <v>2</v>
      </c>
      <c r="AW1757" s="22" t="str">
        <f aca="false">IF(Q1757="No","Sin competencia directa",IF(AV1757=1,"1 - Foco Conquista (Alto Pot / Bajo Share)",IF(AV1757=2,"2 - Foco Defensa (Alto Pot / Alto Share)",IF(AV1757=3,"3 - Monitoreo (Bajo Pot / Alto Share)","4 - Baja Prioridad (Bajo Pot / Bajo Share)"))))</f>
        <v>2 - Foco Defensa (Alto Pot / Alto Share)</v>
      </c>
      <c r="AX1757" s="12" t="str">
        <f aca="false">IF(OR(IFERROR(AND(W1757&lt;&gt;"",Y1757&lt;&gt;"",Y1757-W1757&gt;Resumen!$B$8),FALSE()),IFERROR(AND(X1757&lt;&gt;"",Y1757&lt;&gt;"",Y1757-X1757&gt;Resumen!$B$8),FALSE())),MAX(IF(IFERROR(AND(W1757&lt;&gt;"",Y1757&lt;&gt;"",Y1757-W1757&gt;Resumen!$B$8),FALSE()),Y1757-W1757,0),IF(IFERROR(AND(X1757&lt;&gt;"",Y1757&lt;&gt;"",Y1757-X1757&gt;Resumen!$B$8),FALSE()),Y1757-X1757,0)),"")</f>
        <v/>
      </c>
      <c r="AY1757" s="22" t="str">
        <f aca="false">IF(OR(IFERROR(AND(W1757&lt;&gt;"",Y1757&lt;&gt;"",Y1757-W1757&gt;Resumen!$B$8),FALSE()),IFERROR(AND(X1757&lt;&gt;"",Y1757&lt;&gt;"",Y1757-X1757&gt;Resumen!$B$8),FALSE())),TRIM("Lays tiene mayor markup que "&amp;IF(IFERROR(AND(W1757&lt;&gt;"",Y1757&lt;&gt;"",Y1757-W1757&gt;Resumen!$B$8),FALSE()),"Quento ","")&amp;IF(IFERROR(AND(X1757&lt;&gt;"",Y1757&lt;&gt;"",Y1757-X1757&gt;Resumen!$B$8),FALSE()),"Julicroc ","")&amp;"en este PDV"),"")</f>
        <v/>
      </c>
      <c r="AZ1757" s="22" t="str">
        <f aca="false">IF(COUNTIF('Plan Pehuamar - Lista'!$A$2:$A$167,A1757)&gt;0,"Sí","No")</f>
        <v>No</v>
      </c>
      <c r="BA1757" s="22" t="str">
        <f aca="false">IF(COUNTIF('Plan Combo 9+1'!$A$2:$A$226,A1757)&gt;0,"Sí","No")</f>
        <v>No</v>
      </c>
      <c r="BB1757" s="22" t="str">
        <f aca="false">IF(AH1757="","No",IF(BA1757="Sí",IF((AO1757-AH1757)&gt;Resumen!$B$6,"Sí","No"),IF((AO1757-AH1757)&gt;=Resumen!$B$132,"Sí","No")))</f>
        <v>No</v>
      </c>
      <c r="BC1757" s="22" t="str">
        <f aca="false">IF(AND(N1757="Sí",AL1757="Sí",AI1757=0),"Sí","No")</f>
        <v>No</v>
      </c>
      <c r="BD1757" s="22" t="str">
        <f aca="false">IF(COUNTIF('Plan 9+1 (con Pehuamar)'!$A$2:$A$227,A1757)&gt;0,"Sí","No")</f>
        <v>No</v>
      </c>
    </row>
    <row r="1758" customFormat="false" ht="15" hidden="false" customHeight="true" outlineLevel="0" collapsed="false">
      <c r="A1758" s="6" t="n">
        <v>200460</v>
      </c>
      <c r="B1758" s="6" t="n">
        <v>12</v>
      </c>
      <c r="C1758" s="6" t="n">
        <v>1201</v>
      </c>
      <c r="D1758" s="6" t="s">
        <v>194</v>
      </c>
      <c r="E1758" s="6" t="s">
        <v>1923</v>
      </c>
      <c r="F1758" s="6" t="s">
        <v>196</v>
      </c>
      <c r="G1758" s="6" t="s">
        <v>130</v>
      </c>
      <c r="H1758" s="6" t="s">
        <v>1715</v>
      </c>
      <c r="I1758" s="27" t="n">
        <v>10</v>
      </c>
      <c r="J1758" s="27" t="n">
        <v>60</v>
      </c>
      <c r="K1758" s="27" t="n">
        <v>80</v>
      </c>
      <c r="L1758" s="28" t="n">
        <f aca="false">I1758+J1758</f>
        <v>70</v>
      </c>
      <c r="M1758" s="28" t="n">
        <f aca="false">L1758+K1758</f>
        <v>150</v>
      </c>
      <c r="N1758" s="22" t="str">
        <f aca="false">IF(I1758&gt;0,"Sí","No")</f>
        <v>Sí</v>
      </c>
      <c r="O1758" s="22" t="str">
        <f aca="false">IF(J1758&gt;0,"Sí","No")</f>
        <v>Sí</v>
      </c>
      <c r="P1758" s="22" t="str">
        <f aca="false">IF(K1758&gt;0,"Sí","No")</f>
        <v>Sí</v>
      </c>
      <c r="Q1758" s="22" t="str">
        <f aca="false">IF(OR(I1758&gt;0,J1758&gt;0),"Sí","No")</f>
        <v>Sí</v>
      </c>
      <c r="R1758" s="27" t="n">
        <v>1750</v>
      </c>
      <c r="S1758" s="27" t="n">
        <v>2500</v>
      </c>
      <c r="T1758" s="27" t="n">
        <v>1200</v>
      </c>
      <c r="U1758" s="27" t="n">
        <v>2100</v>
      </c>
      <c r="V1758" s="27" t="n">
        <v>3600</v>
      </c>
      <c r="W1758" s="12" t="n">
        <f aca="false">IF(AND(I1758&gt;0,R1758&gt;0),(S1758-R1758)/R1758,"")</f>
        <v>0.428571428571429</v>
      </c>
      <c r="X1758" s="12" t="n">
        <f aca="false">IF(AND(J1758&gt;0,T1758&gt;0),(U1758-T1758)/T1758,"")</f>
        <v>0.75</v>
      </c>
      <c r="Y1758" s="12" t="n">
        <f aca="false">IF(AND(K1758&gt;0,V1758&gt;0),(V1758-Resumen!$B$7)/Resumen!$B$7,"")</f>
        <v>0.44</v>
      </c>
      <c r="Z1758" s="28" t="n">
        <f aca="false">IF(AND(K1758&gt;0,I1758&gt;0,V1758&gt;0,S1758&gt;0),V1758-S1758,"")</f>
        <v>1100</v>
      </c>
      <c r="AA1758" s="12" t="n">
        <f aca="false">IF(Z1758&lt;&gt;"",Z1758/S1758,"")</f>
        <v>0.44</v>
      </c>
      <c r="AB1758" s="28" t="n">
        <f aca="false">IF(AND(K1758&gt;0,J1758&gt;0,V1758&gt;0,U1758&gt;0),V1758-U1758,"")</f>
        <v>1500</v>
      </c>
      <c r="AC1758" s="12" t="n">
        <f aca="false">IF(AB1758&lt;&gt;"",AB1758/U1758,"")</f>
        <v>0.714285714285714</v>
      </c>
      <c r="AD1758" s="27" t="n">
        <v>12</v>
      </c>
      <c r="AE1758" s="27" t="n">
        <v>2</v>
      </c>
      <c r="AF1758" s="27" t="n">
        <v>8</v>
      </c>
      <c r="AG1758" s="28" t="n">
        <f aca="false">AD1758+AE1758+AF1758</f>
        <v>22</v>
      </c>
      <c r="AH1758" s="12" t="n">
        <f aca="false">IF(AG1758&gt;0,AD1758/AG1758,"")</f>
        <v>0.545454545454545</v>
      </c>
      <c r="AI1758" s="27" t="n">
        <v>1</v>
      </c>
      <c r="AJ1758" s="27" t="n">
        <v>0</v>
      </c>
      <c r="AK1758" s="27" t="n">
        <v>1</v>
      </c>
      <c r="AL1758" s="22" t="str">
        <f aca="false">IF(OR(AJ1758&gt;0,AK1758&gt;0),"Sí","No")</f>
        <v>Sí</v>
      </c>
      <c r="AM1758" s="6" t="s">
        <v>198</v>
      </c>
      <c r="AN1758" s="6" t="s">
        <v>198</v>
      </c>
      <c r="AO1758" s="12" t="n">
        <f aca="false">IF(M1758&gt;0,K1758/M1758,"")</f>
        <v>0.533333333333333</v>
      </c>
      <c r="AP1758" s="22" t="str">
        <f aca="false">IF(M1758&gt;=Resumen!$B$5,"Alto","Bajo")</f>
        <v>Alto</v>
      </c>
      <c r="AQ1758" s="22" t="str">
        <f aca="false">IF(AO1758&gt;=Resumen!$B$28,"Alto","Bajo")</f>
        <v>Alto</v>
      </c>
      <c r="AR1758" s="22" t="str">
        <f aca="false">AP1758&amp;" Potencial / "&amp;AQ1758&amp;" Share"</f>
        <v>Alto Potencial / Alto Share</v>
      </c>
      <c r="AS1758" s="22" t="str">
        <f aca="false">IF(Q1758="Sí",IF(AO1758&gt;=Resumen!$B$29,"Alto","Bajo"),"")</f>
        <v>Alto</v>
      </c>
      <c r="AT1758" s="22" t="str">
        <f aca="false">IF(AS1758&lt;&gt;"",AP1758&amp;" Potencial / "&amp;AS1758&amp;" Share","")</f>
        <v>Alto Potencial / Alto Share</v>
      </c>
      <c r="AU1758" s="22" t="str">
        <f aca="false">IF(AH1758="","Sin dato",IF(AH1758-AO1758&gt;Resumen!$B$6,"Sobre-exhibido",IF(AO1758-AH1758&gt;Resumen!$B$6,"Sub-exhibido","En línea")))</f>
        <v>En línea</v>
      </c>
      <c r="AV1758" s="22" t="n">
        <f aca="false">IF(AT1758="","",IF(AT1758="Alto Potencial / Bajo Share",1,IF(AT1758="Alto Potencial / Alto Share",2,IF(AT1758="Bajo Potencial / Alto Share",3,4))))</f>
        <v>2</v>
      </c>
      <c r="AW1758" s="22" t="str">
        <f aca="false">IF(Q1758="No","Sin competencia directa",IF(AV1758=1,"1 - Foco Conquista (Alto Pot / Bajo Share)",IF(AV1758=2,"2 - Foco Defensa (Alto Pot / Alto Share)",IF(AV1758=3,"3 - Monitoreo (Bajo Pot / Alto Share)","4 - Baja Prioridad (Bajo Pot / Bajo Share)"))))</f>
        <v>2 - Foco Defensa (Alto Pot / Alto Share)</v>
      </c>
      <c r="AX1758" s="12" t="str">
        <f aca="false">IF(OR(IFERROR(AND(W1758&lt;&gt;"",Y1758&lt;&gt;"",Y1758-W1758&gt;Resumen!$B$8),FALSE()),IFERROR(AND(X1758&lt;&gt;"",Y1758&lt;&gt;"",Y1758-X1758&gt;Resumen!$B$8),FALSE())),MAX(IF(IFERROR(AND(W1758&lt;&gt;"",Y1758&lt;&gt;"",Y1758-W1758&gt;Resumen!$B$8),FALSE()),Y1758-W1758,0),IF(IFERROR(AND(X1758&lt;&gt;"",Y1758&lt;&gt;"",Y1758-X1758&gt;Resumen!$B$8),FALSE()),Y1758-X1758,0)),"")</f>
        <v/>
      </c>
      <c r="AY1758" s="22" t="str">
        <f aca="false">IF(OR(IFERROR(AND(W1758&lt;&gt;"",Y1758&lt;&gt;"",Y1758-W1758&gt;Resumen!$B$8),FALSE()),IFERROR(AND(X1758&lt;&gt;"",Y1758&lt;&gt;"",Y1758-X1758&gt;Resumen!$B$8),FALSE())),TRIM("Lays tiene mayor markup que "&amp;IF(IFERROR(AND(W1758&lt;&gt;"",Y1758&lt;&gt;"",Y1758-W1758&gt;Resumen!$B$8),FALSE()),"Quento ","")&amp;IF(IFERROR(AND(X1758&lt;&gt;"",Y1758&lt;&gt;"",Y1758-X1758&gt;Resumen!$B$8),FALSE()),"Julicroc ","")&amp;"en este PDV"),"")</f>
        <v/>
      </c>
      <c r="AZ1758" s="22" t="str">
        <f aca="false">IF(COUNTIF('Plan Pehuamar - Lista'!$A$2:$A$167,A1758)&gt;0,"Sí","No")</f>
        <v>No</v>
      </c>
      <c r="BA1758" s="22" t="str">
        <f aca="false">IF(COUNTIF('Plan Combo 9+1'!$A$2:$A$226,A1758)&gt;0,"Sí","No")</f>
        <v>No</v>
      </c>
      <c r="BB1758" s="22" t="str">
        <f aca="false">IF(AH1758="","No",IF(BA1758="Sí",IF((AO1758-AH1758)&gt;Resumen!$B$6,"Sí","No"),IF((AO1758-AH1758)&gt;=Resumen!$B$132,"Sí","No")))</f>
        <v>No</v>
      </c>
      <c r="BC1758" s="22" t="str">
        <f aca="false">IF(AND(N1758="Sí",AL1758="Sí",AI1758=0),"Sí","No")</f>
        <v>No</v>
      </c>
      <c r="BD1758" s="22" t="str">
        <f aca="false">IF(COUNTIF('Plan 9+1 (con Pehuamar)'!$A$2:$A$227,A1758)&gt;0,"Sí","No")</f>
        <v>No</v>
      </c>
    </row>
    <row r="1759" customFormat="false" ht="15" hidden="false" customHeight="true" outlineLevel="0" collapsed="false">
      <c r="A1759" s="6" t="n">
        <v>200461</v>
      </c>
      <c r="B1759" s="6" t="n">
        <v>12</v>
      </c>
      <c r="C1759" s="6" t="n">
        <v>1201</v>
      </c>
      <c r="D1759" s="6" t="s">
        <v>194</v>
      </c>
      <c r="E1759" s="6" t="s">
        <v>1924</v>
      </c>
      <c r="F1759" s="6" t="s">
        <v>206</v>
      </c>
      <c r="G1759" s="6" t="s">
        <v>130</v>
      </c>
      <c r="H1759" s="6" t="s">
        <v>1715</v>
      </c>
      <c r="I1759" s="27" t="n">
        <v>0</v>
      </c>
      <c r="J1759" s="27" t="n">
        <v>0</v>
      </c>
      <c r="K1759" s="27" t="n">
        <v>0.2</v>
      </c>
      <c r="L1759" s="28" t="n">
        <f aca="false">I1759+J1759</f>
        <v>0</v>
      </c>
      <c r="M1759" s="28" t="n">
        <f aca="false">L1759+K1759</f>
        <v>0.2</v>
      </c>
      <c r="N1759" s="22" t="str">
        <f aca="false">IF(I1759&gt;0,"Sí","No")</f>
        <v>No</v>
      </c>
      <c r="O1759" s="22" t="str">
        <f aca="false">IF(J1759&gt;0,"Sí","No")</f>
        <v>No</v>
      </c>
      <c r="P1759" s="22" t="str">
        <f aca="false">IF(K1759&gt;0,"Sí","No")</f>
        <v>Sí</v>
      </c>
      <c r="Q1759" s="22" t="str">
        <f aca="false">IF(OR(I1759&gt;0,J1759&gt;0),"Sí","No")</f>
        <v>No</v>
      </c>
      <c r="R1759" s="27"/>
      <c r="S1759" s="27"/>
      <c r="T1759" s="27"/>
      <c r="U1759" s="27"/>
      <c r="V1759" s="27"/>
      <c r="W1759" s="12" t="str">
        <f aca="false">IF(AND(I1759&gt;0,R1759&gt;0),(S1759-R1759)/R1759,"")</f>
        <v/>
      </c>
      <c r="X1759" s="12" t="str">
        <f aca="false">IF(AND(J1759&gt;0,T1759&gt;0),(U1759-T1759)/T1759,"")</f>
        <v/>
      </c>
      <c r="Y1759" s="12" t="str">
        <f aca="false">IF(AND(K1759&gt;0,V1759&gt;0),(V1759-Resumen!$B$7)/Resumen!$B$7,"")</f>
        <v/>
      </c>
      <c r="Z1759" s="28" t="str">
        <f aca="false">IF(AND(K1759&gt;0,I1759&gt;0,V1759&gt;0,S1759&gt;0),V1759-S1759,"")</f>
        <v/>
      </c>
      <c r="AA1759" s="12" t="str">
        <f aca="false">IF(Z1759&lt;&gt;"",Z1759/S1759,"")</f>
        <v/>
      </c>
      <c r="AB1759" s="28" t="str">
        <f aca="false">IF(AND(K1759&gt;0,J1759&gt;0,V1759&gt;0,U1759&gt;0),V1759-U1759,"")</f>
        <v/>
      </c>
      <c r="AC1759" s="12" t="str">
        <f aca="false">IF(AB1759&lt;&gt;"",AB1759/U1759,"")</f>
        <v/>
      </c>
      <c r="AD1759" s="27" t="n">
        <v>0</v>
      </c>
      <c r="AE1759" s="27" t="n">
        <v>0</v>
      </c>
      <c r="AF1759" s="27" t="n">
        <v>0</v>
      </c>
      <c r="AG1759" s="28" t="n">
        <f aca="false">AD1759+AE1759+AF1759</f>
        <v>0</v>
      </c>
      <c r="AH1759" s="12" t="str">
        <f aca="false">IF(AG1759&gt;0,AD1759/AG1759,"")</f>
        <v/>
      </c>
      <c r="AI1759" s="27" t="n">
        <v>0</v>
      </c>
      <c r="AJ1759" s="27" t="n">
        <v>0</v>
      </c>
      <c r="AK1759" s="27" t="n">
        <v>0</v>
      </c>
      <c r="AL1759" s="22" t="str">
        <f aca="false">IF(OR(AJ1759&gt;0,AK1759&gt;0),"Sí","No")</f>
        <v>No</v>
      </c>
      <c r="AM1759" s="6"/>
      <c r="AN1759" s="6"/>
      <c r="AO1759" s="12" t="n">
        <f aca="false">IF(M1759&gt;0,K1759/M1759,"")</f>
        <v>1</v>
      </c>
      <c r="AP1759" s="22" t="str">
        <f aca="false">IF(M1759&gt;=Resumen!$B$5,"Alto","Bajo")</f>
        <v>Bajo</v>
      </c>
      <c r="AQ1759" s="22" t="str">
        <f aca="false">IF(AO1759&gt;=Resumen!$B$28,"Alto","Bajo")</f>
        <v>Alto</v>
      </c>
      <c r="AR1759" s="22" t="str">
        <f aca="false">AP1759&amp;" Potencial / "&amp;AQ1759&amp;" Share"</f>
        <v>Bajo Potencial / Alto Share</v>
      </c>
      <c r="AS1759" s="22" t="str">
        <f aca="false">IF(Q1759="Sí",IF(AO1759&gt;=Resumen!$B$29,"Alto","Bajo"),"")</f>
        <v/>
      </c>
      <c r="AT1759" s="22" t="str">
        <f aca="false">IF(AS1759&lt;&gt;"",AP1759&amp;" Potencial / "&amp;AS1759&amp;" Share","")</f>
        <v/>
      </c>
      <c r="AU1759" s="22" t="str">
        <f aca="false">IF(AH1759="","Sin dato",IF(AH1759-AO1759&gt;Resumen!$B$6,"Sobre-exhibido",IF(AO1759-AH1759&gt;Resumen!$B$6,"Sub-exhibido","En línea")))</f>
        <v>Sin dato</v>
      </c>
      <c r="AV1759" s="22" t="str">
        <f aca="false">IF(AT1759="","",IF(AT1759="Alto Potencial / Bajo Share",1,IF(AT1759="Alto Potencial / Alto Share",2,IF(AT1759="Bajo Potencial / Alto Share",3,4))))</f>
        <v/>
      </c>
      <c r="AW1759" s="22" t="str">
        <f aca="false">IF(Q1759="No","Sin competencia directa",IF(AV1759=1,"1 - Foco Conquista (Alto Pot / Bajo Share)",IF(AV1759=2,"2 - Foco Defensa (Alto Pot / Alto Share)",IF(AV1759=3,"3 - Monitoreo (Bajo Pot / Alto Share)","4 - Baja Prioridad (Bajo Pot / Bajo Share)"))))</f>
        <v>Sin competencia directa</v>
      </c>
      <c r="AX1759" s="12" t="str">
        <f aca="false">IF(OR(IFERROR(AND(W1759&lt;&gt;"",Y1759&lt;&gt;"",Y1759-W1759&gt;Resumen!$B$8),FALSE()),IFERROR(AND(X1759&lt;&gt;"",Y1759&lt;&gt;"",Y1759-X1759&gt;Resumen!$B$8),FALSE())),MAX(IF(IFERROR(AND(W1759&lt;&gt;"",Y1759&lt;&gt;"",Y1759-W1759&gt;Resumen!$B$8),FALSE()),Y1759-W1759,0),IF(IFERROR(AND(X1759&lt;&gt;"",Y1759&lt;&gt;"",Y1759-X1759&gt;Resumen!$B$8),FALSE()),Y1759-X1759,0)),"")</f>
        <v/>
      </c>
      <c r="AY1759" s="22" t="str">
        <f aca="false">IF(OR(IFERROR(AND(W1759&lt;&gt;"",Y1759&lt;&gt;"",Y1759-W1759&gt;Resumen!$B$8),FALSE()),IFERROR(AND(X1759&lt;&gt;"",Y1759&lt;&gt;"",Y1759-X1759&gt;Resumen!$B$8),FALSE())),TRIM("Lays tiene mayor markup que "&amp;IF(IFERROR(AND(W1759&lt;&gt;"",Y1759&lt;&gt;"",Y1759-W1759&gt;Resumen!$B$8),FALSE()),"Quento ","")&amp;IF(IFERROR(AND(X1759&lt;&gt;"",Y1759&lt;&gt;"",Y1759-X1759&gt;Resumen!$B$8),FALSE()),"Julicroc ","")&amp;"en este PDV"),"")</f>
        <v/>
      </c>
      <c r="AZ1759" s="22" t="str">
        <f aca="false">IF(COUNTIF('Plan Pehuamar - Lista'!$A$2:$A$167,A1759)&gt;0,"Sí","No")</f>
        <v>No</v>
      </c>
      <c r="BA1759" s="22" t="str">
        <f aca="false">IF(COUNTIF('Plan Combo 9+1'!$A$2:$A$226,A1759)&gt;0,"Sí","No")</f>
        <v>No</v>
      </c>
      <c r="BB1759" s="22" t="str">
        <f aca="false">IF(AH1759="","No",IF(BA1759="Sí",IF((AO1759-AH1759)&gt;Resumen!$B$6,"Sí","No"),IF((AO1759-AH1759)&gt;=Resumen!$B$132,"Sí","No")))</f>
        <v>No</v>
      </c>
      <c r="BC1759" s="22" t="str">
        <f aca="false">IF(AND(N1759="Sí",AL1759="Sí",AI1759=0),"Sí","No")</f>
        <v>No</v>
      </c>
      <c r="BD1759" s="22" t="str">
        <f aca="false">IF(COUNTIF('Plan 9+1 (con Pehuamar)'!$A$2:$A$227,A1759)&gt;0,"Sí","No")</f>
        <v>No</v>
      </c>
    </row>
    <row r="1760" customFormat="false" ht="15" hidden="false" customHeight="true" outlineLevel="0" collapsed="false">
      <c r="A1760" s="6" t="n">
        <v>200462</v>
      </c>
      <c r="B1760" s="6" t="n">
        <v>12</v>
      </c>
      <c r="C1760" s="6" t="n">
        <v>1201</v>
      </c>
      <c r="D1760" s="6" t="s">
        <v>194</v>
      </c>
      <c r="E1760" s="6" t="s">
        <v>1925</v>
      </c>
      <c r="F1760" s="6" t="s">
        <v>201</v>
      </c>
      <c r="G1760" s="6" t="s">
        <v>130</v>
      </c>
      <c r="H1760" s="6" t="s">
        <v>1715</v>
      </c>
      <c r="I1760" s="27" t="n">
        <v>0</v>
      </c>
      <c r="J1760" s="27" t="n">
        <v>0</v>
      </c>
      <c r="K1760" s="27" t="n">
        <v>1.8</v>
      </c>
      <c r="L1760" s="28" t="n">
        <f aca="false">I1760+J1760</f>
        <v>0</v>
      </c>
      <c r="M1760" s="28" t="n">
        <f aca="false">L1760+K1760</f>
        <v>1.8</v>
      </c>
      <c r="N1760" s="22" t="str">
        <f aca="false">IF(I1760&gt;0,"Sí","No")</f>
        <v>No</v>
      </c>
      <c r="O1760" s="22" t="str">
        <f aca="false">IF(J1760&gt;0,"Sí","No")</f>
        <v>No</v>
      </c>
      <c r="P1760" s="22" t="str">
        <f aca="false">IF(K1760&gt;0,"Sí","No")</f>
        <v>Sí</v>
      </c>
      <c r="Q1760" s="22" t="str">
        <f aca="false">IF(OR(I1760&gt;0,J1760&gt;0),"Sí","No")</f>
        <v>No</v>
      </c>
      <c r="R1760" s="27"/>
      <c r="S1760" s="27"/>
      <c r="T1760" s="27"/>
      <c r="U1760" s="27"/>
      <c r="V1760" s="27"/>
      <c r="W1760" s="12" t="str">
        <f aca="false">IF(AND(I1760&gt;0,R1760&gt;0),(S1760-R1760)/R1760,"")</f>
        <v/>
      </c>
      <c r="X1760" s="12" t="str">
        <f aca="false">IF(AND(J1760&gt;0,T1760&gt;0),(U1760-T1760)/T1760,"")</f>
        <v/>
      </c>
      <c r="Y1760" s="12" t="str">
        <f aca="false">IF(AND(K1760&gt;0,V1760&gt;0),(V1760-Resumen!$B$7)/Resumen!$B$7,"")</f>
        <v/>
      </c>
      <c r="Z1760" s="28" t="str">
        <f aca="false">IF(AND(K1760&gt;0,I1760&gt;0,V1760&gt;0,S1760&gt;0),V1760-S1760,"")</f>
        <v/>
      </c>
      <c r="AA1760" s="12" t="str">
        <f aca="false">IF(Z1760&lt;&gt;"",Z1760/S1760,"")</f>
        <v/>
      </c>
      <c r="AB1760" s="28" t="str">
        <f aca="false">IF(AND(K1760&gt;0,J1760&gt;0,V1760&gt;0,U1760&gt;0),V1760-U1760,"")</f>
        <v/>
      </c>
      <c r="AC1760" s="12" t="str">
        <f aca="false">IF(AB1760&lt;&gt;"",AB1760/U1760,"")</f>
        <v/>
      </c>
      <c r="AD1760" s="27" t="n">
        <v>0</v>
      </c>
      <c r="AE1760" s="27" t="n">
        <v>0</v>
      </c>
      <c r="AF1760" s="27" t="n">
        <v>0</v>
      </c>
      <c r="AG1760" s="28" t="n">
        <f aca="false">AD1760+AE1760+AF1760</f>
        <v>0</v>
      </c>
      <c r="AH1760" s="12" t="str">
        <f aca="false">IF(AG1760&gt;0,AD1760/AG1760,"")</f>
        <v/>
      </c>
      <c r="AI1760" s="27" t="n">
        <v>0</v>
      </c>
      <c r="AJ1760" s="27" t="n">
        <v>0</v>
      </c>
      <c r="AK1760" s="27" t="n">
        <v>0</v>
      </c>
      <c r="AL1760" s="22" t="str">
        <f aca="false">IF(OR(AJ1760&gt;0,AK1760&gt;0),"Sí","No")</f>
        <v>No</v>
      </c>
      <c r="AM1760" s="6"/>
      <c r="AN1760" s="6"/>
      <c r="AO1760" s="12" t="n">
        <f aca="false">IF(M1760&gt;0,K1760/M1760,"")</f>
        <v>1</v>
      </c>
      <c r="AP1760" s="22" t="str">
        <f aca="false">IF(M1760&gt;=Resumen!$B$5,"Alto","Bajo")</f>
        <v>Bajo</v>
      </c>
      <c r="AQ1760" s="22" t="str">
        <f aca="false">IF(AO1760&gt;=Resumen!$B$28,"Alto","Bajo")</f>
        <v>Alto</v>
      </c>
      <c r="AR1760" s="22" t="str">
        <f aca="false">AP1760&amp;" Potencial / "&amp;AQ1760&amp;" Share"</f>
        <v>Bajo Potencial / Alto Share</v>
      </c>
      <c r="AS1760" s="22" t="str">
        <f aca="false">IF(Q1760="Sí",IF(AO1760&gt;=Resumen!$B$29,"Alto","Bajo"),"")</f>
        <v/>
      </c>
      <c r="AT1760" s="22" t="str">
        <f aca="false">IF(AS1760&lt;&gt;"",AP1760&amp;" Potencial / "&amp;AS1760&amp;" Share","")</f>
        <v/>
      </c>
      <c r="AU1760" s="22" t="str">
        <f aca="false">IF(AH1760="","Sin dato",IF(AH1760-AO1760&gt;Resumen!$B$6,"Sobre-exhibido",IF(AO1760-AH1760&gt;Resumen!$B$6,"Sub-exhibido","En línea")))</f>
        <v>Sin dato</v>
      </c>
      <c r="AV1760" s="22" t="str">
        <f aca="false">IF(AT1760="","",IF(AT1760="Alto Potencial / Bajo Share",1,IF(AT1760="Alto Potencial / Alto Share",2,IF(AT1760="Bajo Potencial / Alto Share",3,4))))</f>
        <v/>
      </c>
      <c r="AW1760" s="22" t="str">
        <f aca="false">IF(Q1760="No","Sin competencia directa",IF(AV1760=1,"1 - Foco Conquista (Alto Pot / Bajo Share)",IF(AV1760=2,"2 - Foco Defensa (Alto Pot / Alto Share)",IF(AV1760=3,"3 - Monitoreo (Bajo Pot / Alto Share)","4 - Baja Prioridad (Bajo Pot / Bajo Share)"))))</f>
        <v>Sin competencia directa</v>
      </c>
      <c r="AX1760" s="12" t="str">
        <f aca="false">IF(OR(IFERROR(AND(W1760&lt;&gt;"",Y1760&lt;&gt;"",Y1760-W1760&gt;Resumen!$B$8),FALSE()),IFERROR(AND(X1760&lt;&gt;"",Y1760&lt;&gt;"",Y1760-X1760&gt;Resumen!$B$8),FALSE())),MAX(IF(IFERROR(AND(W1760&lt;&gt;"",Y1760&lt;&gt;"",Y1760-W1760&gt;Resumen!$B$8),FALSE()),Y1760-W1760,0),IF(IFERROR(AND(X1760&lt;&gt;"",Y1760&lt;&gt;"",Y1760-X1760&gt;Resumen!$B$8),FALSE()),Y1760-X1760,0)),"")</f>
        <v/>
      </c>
      <c r="AY1760" s="22" t="str">
        <f aca="false">IF(OR(IFERROR(AND(W1760&lt;&gt;"",Y1760&lt;&gt;"",Y1760-W1760&gt;Resumen!$B$8),FALSE()),IFERROR(AND(X1760&lt;&gt;"",Y1760&lt;&gt;"",Y1760-X1760&gt;Resumen!$B$8),FALSE())),TRIM("Lays tiene mayor markup que "&amp;IF(IFERROR(AND(W1760&lt;&gt;"",Y1760&lt;&gt;"",Y1760-W1760&gt;Resumen!$B$8),FALSE()),"Quento ","")&amp;IF(IFERROR(AND(X1760&lt;&gt;"",Y1760&lt;&gt;"",Y1760-X1760&gt;Resumen!$B$8),FALSE()),"Julicroc ","")&amp;"en este PDV"),"")</f>
        <v/>
      </c>
      <c r="AZ1760" s="22" t="str">
        <f aca="false">IF(COUNTIF('Plan Pehuamar - Lista'!$A$2:$A$167,A1760)&gt;0,"Sí","No")</f>
        <v>No</v>
      </c>
      <c r="BA1760" s="22" t="str">
        <f aca="false">IF(COUNTIF('Plan Combo 9+1'!$A$2:$A$226,A1760)&gt;0,"Sí","No")</f>
        <v>No</v>
      </c>
      <c r="BB1760" s="22" t="str">
        <f aca="false">IF(AH1760="","No",IF(BA1760="Sí",IF((AO1760-AH1760)&gt;Resumen!$B$6,"Sí","No"),IF((AO1760-AH1760)&gt;=Resumen!$B$132,"Sí","No")))</f>
        <v>No</v>
      </c>
      <c r="BC1760" s="22" t="str">
        <f aca="false">IF(AND(N1760="Sí",AL1760="Sí",AI1760=0),"Sí","No")</f>
        <v>No</v>
      </c>
      <c r="BD1760" s="22" t="str">
        <f aca="false">IF(COUNTIF('Plan 9+1 (con Pehuamar)'!$A$2:$A$227,A1760)&gt;0,"Sí","No")</f>
        <v>No</v>
      </c>
    </row>
    <row r="1761" customFormat="false" ht="15" hidden="false" customHeight="true" outlineLevel="0" collapsed="false">
      <c r="A1761" s="6" t="n">
        <v>200463</v>
      </c>
      <c r="B1761" s="6" t="n">
        <v>12</v>
      </c>
      <c r="C1761" s="6" t="n">
        <v>1201</v>
      </c>
      <c r="D1761" s="6" t="s">
        <v>194</v>
      </c>
      <c r="E1761" s="6" t="s">
        <v>1926</v>
      </c>
      <c r="F1761" s="6" t="s">
        <v>196</v>
      </c>
      <c r="G1761" s="6" t="s">
        <v>130</v>
      </c>
      <c r="H1761" s="6" t="s">
        <v>1715</v>
      </c>
      <c r="I1761" s="27" t="n">
        <v>10</v>
      </c>
      <c r="J1761" s="27" t="n">
        <v>30</v>
      </c>
      <c r="K1761" s="27" t="n">
        <v>30</v>
      </c>
      <c r="L1761" s="28" t="n">
        <f aca="false">I1761+J1761</f>
        <v>40</v>
      </c>
      <c r="M1761" s="28" t="n">
        <f aca="false">L1761+K1761</f>
        <v>70</v>
      </c>
      <c r="N1761" s="22" t="str">
        <f aca="false">IF(I1761&gt;0,"Sí","No")</f>
        <v>Sí</v>
      </c>
      <c r="O1761" s="22" t="str">
        <f aca="false">IF(J1761&gt;0,"Sí","No")</f>
        <v>Sí</v>
      </c>
      <c r="P1761" s="22" t="str">
        <f aca="false">IF(K1761&gt;0,"Sí","No")</f>
        <v>Sí</v>
      </c>
      <c r="Q1761" s="22" t="str">
        <f aca="false">IF(OR(I1761&gt;0,J1761&gt;0),"Sí","No")</f>
        <v>Sí</v>
      </c>
      <c r="R1761" s="27" t="n">
        <v>1750</v>
      </c>
      <c r="S1761" s="27" t="n">
        <v>2500</v>
      </c>
      <c r="T1761" s="27" t="n">
        <v>1200</v>
      </c>
      <c r="U1761" s="27" t="n">
        <v>2200</v>
      </c>
      <c r="V1761" s="27" t="n">
        <v>3800</v>
      </c>
      <c r="W1761" s="12" t="n">
        <f aca="false">IF(AND(I1761&gt;0,R1761&gt;0),(S1761-R1761)/R1761,"")</f>
        <v>0.428571428571429</v>
      </c>
      <c r="X1761" s="12" t="n">
        <f aca="false">IF(AND(J1761&gt;0,T1761&gt;0),(U1761-T1761)/T1761,"")</f>
        <v>0.833333333333333</v>
      </c>
      <c r="Y1761" s="12" t="n">
        <f aca="false">IF(AND(K1761&gt;0,V1761&gt;0),(V1761-Resumen!$B$7)/Resumen!$B$7,"")</f>
        <v>0.52</v>
      </c>
      <c r="Z1761" s="28" t="n">
        <f aca="false">IF(AND(K1761&gt;0,I1761&gt;0,V1761&gt;0,S1761&gt;0),V1761-S1761,"")</f>
        <v>1300</v>
      </c>
      <c r="AA1761" s="12" t="n">
        <f aca="false">IF(Z1761&lt;&gt;"",Z1761/S1761,"")</f>
        <v>0.52</v>
      </c>
      <c r="AB1761" s="28" t="n">
        <f aca="false">IF(AND(K1761&gt;0,J1761&gt;0,V1761&gt;0,U1761&gt;0),V1761-U1761,"")</f>
        <v>1600</v>
      </c>
      <c r="AC1761" s="12" t="n">
        <f aca="false">IF(AB1761&lt;&gt;"",AB1761/U1761,"")</f>
        <v>0.727272727272727</v>
      </c>
      <c r="AD1761" s="27" t="n">
        <v>6</v>
      </c>
      <c r="AE1761" s="27" t="n">
        <v>2</v>
      </c>
      <c r="AF1761" s="27" t="n">
        <v>5</v>
      </c>
      <c r="AG1761" s="28" t="n">
        <f aca="false">AD1761+AE1761+AF1761</f>
        <v>13</v>
      </c>
      <c r="AH1761" s="12" t="n">
        <f aca="false">IF(AG1761&gt;0,AD1761/AG1761,"")</f>
        <v>0.461538461538462</v>
      </c>
      <c r="AI1761" s="27" t="n">
        <v>1</v>
      </c>
      <c r="AJ1761" s="27" t="n">
        <v>0</v>
      </c>
      <c r="AK1761" s="27" t="n">
        <v>1</v>
      </c>
      <c r="AL1761" s="22" t="str">
        <f aca="false">IF(OR(AJ1761&gt;0,AK1761&gt;0),"Sí","No")</f>
        <v>Sí</v>
      </c>
      <c r="AM1761" s="6" t="s">
        <v>198</v>
      </c>
      <c r="AN1761" s="6" t="s">
        <v>198</v>
      </c>
      <c r="AO1761" s="12" t="n">
        <f aca="false">IF(M1761&gt;0,K1761/M1761,"")</f>
        <v>0.428571428571429</v>
      </c>
      <c r="AP1761" s="22" t="str">
        <f aca="false">IF(M1761&gt;=Resumen!$B$5,"Alto","Bajo")</f>
        <v>Alto</v>
      </c>
      <c r="AQ1761" s="22" t="str">
        <f aca="false">IF(AO1761&gt;=Resumen!$B$28,"Alto","Bajo")</f>
        <v>Alto</v>
      </c>
      <c r="AR1761" s="22" t="str">
        <f aca="false">AP1761&amp;" Potencial / "&amp;AQ1761&amp;" Share"</f>
        <v>Alto Potencial / Alto Share</v>
      </c>
      <c r="AS1761" s="22" t="str">
        <f aca="false">IF(Q1761="Sí",IF(AO1761&gt;=Resumen!$B$29,"Alto","Bajo"),"")</f>
        <v>Bajo</v>
      </c>
      <c r="AT1761" s="22" t="str">
        <f aca="false">IF(AS1761&lt;&gt;"",AP1761&amp;" Potencial / "&amp;AS1761&amp;" Share","")</f>
        <v>Alto Potencial / Bajo Share</v>
      </c>
      <c r="AU1761" s="22" t="str">
        <f aca="false">IF(AH1761="","Sin dato",IF(AH1761-AO1761&gt;Resumen!$B$6,"Sobre-exhibido",IF(AO1761-AH1761&gt;Resumen!$B$6,"Sub-exhibido","En línea")))</f>
        <v>En línea</v>
      </c>
      <c r="AV1761" s="22" t="n">
        <f aca="false">IF(AT1761="","",IF(AT1761="Alto Potencial / Bajo Share",1,IF(AT1761="Alto Potencial / Alto Share",2,IF(AT1761="Bajo Potencial / Alto Share",3,4))))</f>
        <v>1</v>
      </c>
      <c r="AW1761" s="22" t="str">
        <f aca="false">IF(Q1761="No","Sin competencia directa",IF(AV1761=1,"1 - Foco Conquista (Alto Pot / Bajo Share)",IF(AV1761=2,"2 - Foco Defensa (Alto Pot / Alto Share)",IF(AV1761=3,"3 - Monitoreo (Bajo Pot / Alto Share)","4 - Baja Prioridad (Bajo Pot / Bajo Share)"))))</f>
        <v>1 - Foco Conquista (Alto Pot / Bajo Share)</v>
      </c>
      <c r="AX1761" s="12" t="n">
        <f aca="false">IF(OR(IFERROR(AND(W1761&lt;&gt;"",Y1761&lt;&gt;"",Y1761-W1761&gt;Resumen!$B$8),FALSE()),IFERROR(AND(X1761&lt;&gt;"",Y1761&lt;&gt;"",Y1761-X1761&gt;Resumen!$B$8),FALSE())),MAX(IF(IFERROR(AND(W1761&lt;&gt;"",Y1761&lt;&gt;"",Y1761-W1761&gt;Resumen!$B$8),FALSE()),Y1761-W1761,0),IF(IFERROR(AND(X1761&lt;&gt;"",Y1761&lt;&gt;"",Y1761-X1761&gt;Resumen!$B$8),FALSE()),Y1761-X1761,0)),"")</f>
        <v>0.0914285714285715</v>
      </c>
      <c r="AY1761" s="22" t="str">
        <f aca="false">IF(OR(IFERROR(AND(W1761&lt;&gt;"",Y1761&lt;&gt;"",Y1761-W1761&gt;Resumen!$B$8),FALSE()),IFERROR(AND(X1761&lt;&gt;"",Y1761&lt;&gt;"",Y1761-X1761&gt;Resumen!$B$8),FALSE())),TRIM("Lays tiene mayor markup que "&amp;IF(IFERROR(AND(W1761&lt;&gt;"",Y1761&lt;&gt;"",Y1761-W1761&gt;Resumen!$B$8),FALSE()),"Quento ","")&amp;IF(IFERROR(AND(X1761&lt;&gt;"",Y1761&lt;&gt;"",Y1761-X1761&gt;Resumen!$B$8),FALSE()),"Julicroc ","")&amp;"en este PDV"),"")</f>
        <v>Lays tiene mayor markup que Quento en este PDV</v>
      </c>
      <c r="AZ1761" s="22" t="str">
        <f aca="false">IF(COUNTIF('Plan Pehuamar - Lista'!$A$2:$A$167,A1761)&gt;0,"Sí","No")</f>
        <v>No</v>
      </c>
      <c r="BA1761" s="22" t="str">
        <f aca="false">IF(COUNTIF('Plan Combo 9+1'!$A$2:$A$226,A1761)&gt;0,"Sí","No")</f>
        <v>No</v>
      </c>
      <c r="BB1761" s="22" t="str">
        <f aca="false">IF(AH1761="","No",IF(BA1761="Sí",IF((AO1761-AH1761)&gt;Resumen!$B$6,"Sí","No"),IF((AO1761-AH1761)&gt;=Resumen!$B$132,"Sí","No")))</f>
        <v>No</v>
      </c>
      <c r="BC1761" s="22" t="str">
        <f aca="false">IF(AND(N1761="Sí",AL1761="Sí",AI1761=0),"Sí","No")</f>
        <v>No</v>
      </c>
      <c r="BD1761" s="22" t="str">
        <f aca="false">IF(COUNTIF('Plan 9+1 (con Pehuamar)'!$A$2:$A$227,A1761)&gt;0,"Sí","No")</f>
        <v>No</v>
      </c>
    </row>
    <row r="1762" customFormat="false" ht="15" hidden="false" customHeight="true" outlineLevel="0" collapsed="false">
      <c r="A1762" s="6" t="n">
        <v>200465</v>
      </c>
      <c r="B1762" s="6" t="n">
        <v>12</v>
      </c>
      <c r="C1762" s="6" t="n">
        <v>1201</v>
      </c>
      <c r="D1762" s="6" t="s">
        <v>194</v>
      </c>
      <c r="E1762" s="6" t="s">
        <v>1927</v>
      </c>
      <c r="F1762" s="6" t="s">
        <v>196</v>
      </c>
      <c r="G1762" s="6" t="s">
        <v>130</v>
      </c>
      <c r="H1762" s="6" t="s">
        <v>1715</v>
      </c>
      <c r="I1762" s="27" t="n">
        <v>10</v>
      </c>
      <c r="J1762" s="27" t="n">
        <v>60</v>
      </c>
      <c r="K1762" s="27" t="n">
        <v>80</v>
      </c>
      <c r="L1762" s="28" t="n">
        <f aca="false">I1762+J1762</f>
        <v>70</v>
      </c>
      <c r="M1762" s="28" t="n">
        <f aca="false">L1762+K1762</f>
        <v>150</v>
      </c>
      <c r="N1762" s="22" t="str">
        <f aca="false">IF(I1762&gt;0,"Sí","No")</f>
        <v>Sí</v>
      </c>
      <c r="O1762" s="22" t="str">
        <f aca="false">IF(J1762&gt;0,"Sí","No")</f>
        <v>Sí</v>
      </c>
      <c r="P1762" s="22" t="str">
        <f aca="false">IF(K1762&gt;0,"Sí","No")</f>
        <v>Sí</v>
      </c>
      <c r="Q1762" s="22" t="str">
        <f aca="false">IF(OR(I1762&gt;0,J1762&gt;0),"Sí","No")</f>
        <v>Sí</v>
      </c>
      <c r="R1762" s="27" t="n">
        <v>1750</v>
      </c>
      <c r="S1762" s="27" t="n">
        <v>2500</v>
      </c>
      <c r="T1762" s="27" t="n">
        <v>1200</v>
      </c>
      <c r="U1762" s="27" t="n">
        <v>2100</v>
      </c>
      <c r="V1762" s="27" t="n">
        <v>3500</v>
      </c>
      <c r="W1762" s="12" t="n">
        <f aca="false">IF(AND(I1762&gt;0,R1762&gt;0),(S1762-R1762)/R1762,"")</f>
        <v>0.428571428571429</v>
      </c>
      <c r="X1762" s="12" t="n">
        <f aca="false">IF(AND(J1762&gt;0,T1762&gt;0),(U1762-T1762)/T1762,"")</f>
        <v>0.75</v>
      </c>
      <c r="Y1762" s="12" t="n">
        <f aca="false">IF(AND(K1762&gt;0,V1762&gt;0),(V1762-Resumen!$B$7)/Resumen!$B$7,"")</f>
        <v>0.4</v>
      </c>
      <c r="Z1762" s="28" t="n">
        <f aca="false">IF(AND(K1762&gt;0,I1762&gt;0,V1762&gt;0,S1762&gt;0),V1762-S1762,"")</f>
        <v>1000</v>
      </c>
      <c r="AA1762" s="12" t="n">
        <f aca="false">IF(Z1762&lt;&gt;"",Z1762/S1762,"")</f>
        <v>0.4</v>
      </c>
      <c r="AB1762" s="28" t="n">
        <f aca="false">IF(AND(K1762&gt;0,J1762&gt;0,V1762&gt;0,U1762&gt;0),V1762-U1762,"")</f>
        <v>1400</v>
      </c>
      <c r="AC1762" s="12" t="n">
        <f aca="false">IF(AB1762&lt;&gt;"",AB1762/U1762,"")</f>
        <v>0.666666666666667</v>
      </c>
      <c r="AD1762" s="27" t="n">
        <v>10</v>
      </c>
      <c r="AE1762" s="27" t="n">
        <v>2</v>
      </c>
      <c r="AF1762" s="27" t="n">
        <v>8</v>
      </c>
      <c r="AG1762" s="28" t="n">
        <f aca="false">AD1762+AE1762+AF1762</f>
        <v>20</v>
      </c>
      <c r="AH1762" s="12" t="n">
        <f aca="false">IF(AG1762&gt;0,AD1762/AG1762,"")</f>
        <v>0.5</v>
      </c>
      <c r="AI1762" s="27" t="n">
        <v>1</v>
      </c>
      <c r="AJ1762" s="27" t="n">
        <v>0</v>
      </c>
      <c r="AK1762" s="27" t="n">
        <v>0</v>
      </c>
      <c r="AL1762" s="22" t="str">
        <f aca="false">IF(OR(AJ1762&gt;0,AK1762&gt;0),"Sí","No")</f>
        <v>No</v>
      </c>
      <c r="AM1762" s="6" t="s">
        <v>198</v>
      </c>
      <c r="AN1762" s="6" t="s">
        <v>198</v>
      </c>
      <c r="AO1762" s="12" t="n">
        <f aca="false">IF(M1762&gt;0,K1762/M1762,"")</f>
        <v>0.533333333333333</v>
      </c>
      <c r="AP1762" s="22" t="str">
        <f aca="false">IF(M1762&gt;=Resumen!$B$5,"Alto","Bajo")</f>
        <v>Alto</v>
      </c>
      <c r="AQ1762" s="22" t="str">
        <f aca="false">IF(AO1762&gt;=Resumen!$B$28,"Alto","Bajo")</f>
        <v>Alto</v>
      </c>
      <c r="AR1762" s="22" t="str">
        <f aca="false">AP1762&amp;" Potencial / "&amp;AQ1762&amp;" Share"</f>
        <v>Alto Potencial / Alto Share</v>
      </c>
      <c r="AS1762" s="22" t="str">
        <f aca="false">IF(Q1762="Sí",IF(AO1762&gt;=Resumen!$B$29,"Alto","Bajo"),"")</f>
        <v>Alto</v>
      </c>
      <c r="AT1762" s="22" t="str">
        <f aca="false">IF(AS1762&lt;&gt;"",AP1762&amp;" Potencial / "&amp;AS1762&amp;" Share","")</f>
        <v>Alto Potencial / Alto Share</v>
      </c>
      <c r="AU1762" s="22" t="str">
        <f aca="false">IF(AH1762="","Sin dato",IF(AH1762-AO1762&gt;Resumen!$B$6,"Sobre-exhibido",IF(AO1762-AH1762&gt;Resumen!$B$6,"Sub-exhibido","En línea")))</f>
        <v>En línea</v>
      </c>
      <c r="AV1762" s="22" t="n">
        <f aca="false">IF(AT1762="","",IF(AT1762="Alto Potencial / Bajo Share",1,IF(AT1762="Alto Potencial / Alto Share",2,IF(AT1762="Bajo Potencial / Alto Share",3,4))))</f>
        <v>2</v>
      </c>
      <c r="AW1762" s="22" t="str">
        <f aca="false">IF(Q1762="No","Sin competencia directa",IF(AV1762=1,"1 - Foco Conquista (Alto Pot / Bajo Share)",IF(AV1762=2,"2 - Foco Defensa (Alto Pot / Alto Share)",IF(AV1762=3,"3 - Monitoreo (Bajo Pot / Alto Share)","4 - Baja Prioridad (Bajo Pot / Bajo Share)"))))</f>
        <v>2 - Foco Defensa (Alto Pot / Alto Share)</v>
      </c>
      <c r="AX1762" s="12" t="str">
        <f aca="false">IF(OR(IFERROR(AND(W1762&lt;&gt;"",Y1762&lt;&gt;"",Y1762-W1762&gt;Resumen!$B$8),FALSE()),IFERROR(AND(X1762&lt;&gt;"",Y1762&lt;&gt;"",Y1762-X1762&gt;Resumen!$B$8),FALSE())),MAX(IF(IFERROR(AND(W1762&lt;&gt;"",Y1762&lt;&gt;"",Y1762-W1762&gt;Resumen!$B$8),FALSE()),Y1762-W1762,0),IF(IFERROR(AND(X1762&lt;&gt;"",Y1762&lt;&gt;"",Y1762-X1762&gt;Resumen!$B$8),FALSE()),Y1762-X1762,0)),"")</f>
        <v/>
      </c>
      <c r="AY1762" s="22" t="str">
        <f aca="false">IF(OR(IFERROR(AND(W1762&lt;&gt;"",Y1762&lt;&gt;"",Y1762-W1762&gt;Resumen!$B$8),FALSE()),IFERROR(AND(X1762&lt;&gt;"",Y1762&lt;&gt;"",Y1762-X1762&gt;Resumen!$B$8),FALSE())),TRIM("Lays tiene mayor markup que "&amp;IF(IFERROR(AND(W1762&lt;&gt;"",Y1762&lt;&gt;"",Y1762-W1762&gt;Resumen!$B$8),FALSE()),"Quento ","")&amp;IF(IFERROR(AND(X1762&lt;&gt;"",Y1762&lt;&gt;"",Y1762-X1762&gt;Resumen!$B$8),FALSE()),"Julicroc ","")&amp;"en este PDV"),"")</f>
        <v/>
      </c>
      <c r="AZ1762" s="22" t="str">
        <f aca="false">IF(COUNTIF('Plan Pehuamar - Lista'!$A$2:$A$167,A1762)&gt;0,"Sí","No")</f>
        <v>No</v>
      </c>
      <c r="BA1762" s="22" t="str">
        <f aca="false">IF(COUNTIF('Plan Combo 9+1'!$A$2:$A$226,A1762)&gt;0,"Sí","No")</f>
        <v>No</v>
      </c>
      <c r="BB1762" s="22" t="str">
        <f aca="false">IF(AH1762="","No",IF(BA1762="Sí",IF((AO1762-AH1762)&gt;Resumen!$B$6,"Sí","No"),IF((AO1762-AH1762)&gt;=Resumen!$B$132,"Sí","No")))</f>
        <v>No</v>
      </c>
      <c r="BC1762" s="22" t="str">
        <f aca="false">IF(AND(N1762="Sí",AL1762="Sí",AI1762=0),"Sí","No")</f>
        <v>No</v>
      </c>
      <c r="BD1762" s="22" t="str">
        <f aca="false">IF(COUNTIF('Plan 9+1 (con Pehuamar)'!$A$2:$A$227,A1762)&gt;0,"Sí","No")</f>
        <v>No</v>
      </c>
    </row>
    <row r="1763" customFormat="false" ht="15" hidden="false" customHeight="true" outlineLevel="0" collapsed="false">
      <c r="A1763" s="6" t="n">
        <v>200469</v>
      </c>
      <c r="B1763" s="6" t="n">
        <v>12</v>
      </c>
      <c r="C1763" s="6" t="n">
        <v>1201</v>
      </c>
      <c r="D1763" s="6" t="s">
        <v>194</v>
      </c>
      <c r="E1763" s="6" t="s">
        <v>1928</v>
      </c>
      <c r="F1763" s="6" t="s">
        <v>201</v>
      </c>
      <c r="G1763" s="6" t="s">
        <v>130</v>
      </c>
      <c r="H1763" s="6" t="s">
        <v>1715</v>
      </c>
      <c r="I1763" s="27" t="n">
        <v>0</v>
      </c>
      <c r="J1763" s="27" t="n">
        <v>0</v>
      </c>
      <c r="K1763" s="27" t="n">
        <v>1.1</v>
      </c>
      <c r="L1763" s="28" t="n">
        <f aca="false">I1763+J1763</f>
        <v>0</v>
      </c>
      <c r="M1763" s="28" t="n">
        <f aca="false">L1763+K1763</f>
        <v>1.1</v>
      </c>
      <c r="N1763" s="22" t="str">
        <f aca="false">IF(I1763&gt;0,"Sí","No")</f>
        <v>No</v>
      </c>
      <c r="O1763" s="22" t="str">
        <f aca="false">IF(J1763&gt;0,"Sí","No")</f>
        <v>No</v>
      </c>
      <c r="P1763" s="22" t="str">
        <f aca="false">IF(K1763&gt;0,"Sí","No")</f>
        <v>Sí</v>
      </c>
      <c r="Q1763" s="22" t="str">
        <f aca="false">IF(OR(I1763&gt;0,J1763&gt;0),"Sí","No")</f>
        <v>No</v>
      </c>
      <c r="R1763" s="27"/>
      <c r="S1763" s="27"/>
      <c r="T1763" s="27"/>
      <c r="U1763" s="27"/>
      <c r="V1763" s="27"/>
      <c r="W1763" s="12" t="str">
        <f aca="false">IF(AND(I1763&gt;0,R1763&gt;0),(S1763-R1763)/R1763,"")</f>
        <v/>
      </c>
      <c r="X1763" s="12" t="str">
        <f aca="false">IF(AND(J1763&gt;0,T1763&gt;0),(U1763-T1763)/T1763,"")</f>
        <v/>
      </c>
      <c r="Y1763" s="12" t="str">
        <f aca="false">IF(AND(K1763&gt;0,V1763&gt;0),(V1763-Resumen!$B$7)/Resumen!$B$7,"")</f>
        <v/>
      </c>
      <c r="Z1763" s="28" t="str">
        <f aca="false">IF(AND(K1763&gt;0,I1763&gt;0,V1763&gt;0,S1763&gt;0),V1763-S1763,"")</f>
        <v/>
      </c>
      <c r="AA1763" s="12" t="str">
        <f aca="false">IF(Z1763&lt;&gt;"",Z1763/S1763,"")</f>
        <v/>
      </c>
      <c r="AB1763" s="28" t="str">
        <f aca="false">IF(AND(K1763&gt;0,J1763&gt;0,V1763&gt;0,U1763&gt;0),V1763-U1763,"")</f>
        <v/>
      </c>
      <c r="AC1763" s="12" t="str">
        <f aca="false">IF(AB1763&lt;&gt;"",AB1763/U1763,"")</f>
        <v/>
      </c>
      <c r="AD1763" s="27" t="n">
        <v>0</v>
      </c>
      <c r="AE1763" s="27" t="n">
        <v>0</v>
      </c>
      <c r="AF1763" s="27" t="n">
        <v>0</v>
      </c>
      <c r="AG1763" s="28" t="n">
        <f aca="false">AD1763+AE1763+AF1763</f>
        <v>0</v>
      </c>
      <c r="AH1763" s="12" t="str">
        <f aca="false">IF(AG1763&gt;0,AD1763/AG1763,"")</f>
        <v/>
      </c>
      <c r="AI1763" s="27" t="n">
        <v>0</v>
      </c>
      <c r="AJ1763" s="27" t="n">
        <v>0</v>
      </c>
      <c r="AK1763" s="27" t="n">
        <v>0</v>
      </c>
      <c r="AL1763" s="22" t="str">
        <f aca="false">IF(OR(AJ1763&gt;0,AK1763&gt;0),"Sí","No")</f>
        <v>No</v>
      </c>
      <c r="AM1763" s="6"/>
      <c r="AN1763" s="6"/>
      <c r="AO1763" s="12" t="n">
        <f aca="false">IF(M1763&gt;0,K1763/M1763,"")</f>
        <v>1</v>
      </c>
      <c r="AP1763" s="22" t="str">
        <f aca="false">IF(M1763&gt;=Resumen!$B$5,"Alto","Bajo")</f>
        <v>Bajo</v>
      </c>
      <c r="AQ1763" s="22" t="str">
        <f aca="false">IF(AO1763&gt;=Resumen!$B$28,"Alto","Bajo")</f>
        <v>Alto</v>
      </c>
      <c r="AR1763" s="22" t="str">
        <f aca="false">AP1763&amp;" Potencial / "&amp;AQ1763&amp;" Share"</f>
        <v>Bajo Potencial / Alto Share</v>
      </c>
      <c r="AS1763" s="22" t="str">
        <f aca="false">IF(Q1763="Sí",IF(AO1763&gt;=Resumen!$B$29,"Alto","Bajo"),"")</f>
        <v/>
      </c>
      <c r="AT1763" s="22" t="str">
        <f aca="false">IF(AS1763&lt;&gt;"",AP1763&amp;" Potencial / "&amp;AS1763&amp;" Share","")</f>
        <v/>
      </c>
      <c r="AU1763" s="22" t="str">
        <f aca="false">IF(AH1763="","Sin dato",IF(AH1763-AO1763&gt;Resumen!$B$6,"Sobre-exhibido",IF(AO1763-AH1763&gt;Resumen!$B$6,"Sub-exhibido","En línea")))</f>
        <v>Sin dato</v>
      </c>
      <c r="AV1763" s="22" t="str">
        <f aca="false">IF(AT1763="","",IF(AT1763="Alto Potencial / Bajo Share",1,IF(AT1763="Alto Potencial / Alto Share",2,IF(AT1763="Bajo Potencial / Alto Share",3,4))))</f>
        <v/>
      </c>
      <c r="AW1763" s="22" t="str">
        <f aca="false">IF(Q1763="No","Sin competencia directa",IF(AV1763=1,"1 - Foco Conquista (Alto Pot / Bajo Share)",IF(AV1763=2,"2 - Foco Defensa (Alto Pot / Alto Share)",IF(AV1763=3,"3 - Monitoreo (Bajo Pot / Alto Share)","4 - Baja Prioridad (Bajo Pot / Bajo Share)"))))</f>
        <v>Sin competencia directa</v>
      </c>
      <c r="AX1763" s="12" t="str">
        <f aca="false">IF(OR(IFERROR(AND(W1763&lt;&gt;"",Y1763&lt;&gt;"",Y1763-W1763&gt;Resumen!$B$8),FALSE()),IFERROR(AND(X1763&lt;&gt;"",Y1763&lt;&gt;"",Y1763-X1763&gt;Resumen!$B$8),FALSE())),MAX(IF(IFERROR(AND(W1763&lt;&gt;"",Y1763&lt;&gt;"",Y1763-W1763&gt;Resumen!$B$8),FALSE()),Y1763-W1763,0),IF(IFERROR(AND(X1763&lt;&gt;"",Y1763&lt;&gt;"",Y1763-X1763&gt;Resumen!$B$8),FALSE()),Y1763-X1763,0)),"")</f>
        <v/>
      </c>
      <c r="AY1763" s="22" t="str">
        <f aca="false">IF(OR(IFERROR(AND(W1763&lt;&gt;"",Y1763&lt;&gt;"",Y1763-W1763&gt;Resumen!$B$8),FALSE()),IFERROR(AND(X1763&lt;&gt;"",Y1763&lt;&gt;"",Y1763-X1763&gt;Resumen!$B$8),FALSE())),TRIM("Lays tiene mayor markup que "&amp;IF(IFERROR(AND(W1763&lt;&gt;"",Y1763&lt;&gt;"",Y1763-W1763&gt;Resumen!$B$8),FALSE()),"Quento ","")&amp;IF(IFERROR(AND(X1763&lt;&gt;"",Y1763&lt;&gt;"",Y1763-X1763&gt;Resumen!$B$8),FALSE()),"Julicroc ","")&amp;"en este PDV"),"")</f>
        <v/>
      </c>
      <c r="AZ1763" s="22" t="str">
        <f aca="false">IF(COUNTIF('Plan Pehuamar - Lista'!$A$2:$A$167,A1763)&gt;0,"Sí","No")</f>
        <v>No</v>
      </c>
      <c r="BA1763" s="22" t="str">
        <f aca="false">IF(COUNTIF('Plan Combo 9+1'!$A$2:$A$226,A1763)&gt;0,"Sí","No")</f>
        <v>No</v>
      </c>
      <c r="BB1763" s="22" t="str">
        <f aca="false">IF(AH1763="","No",IF(BA1763="Sí",IF((AO1763-AH1763)&gt;Resumen!$B$6,"Sí","No"),IF((AO1763-AH1763)&gt;=Resumen!$B$132,"Sí","No")))</f>
        <v>No</v>
      </c>
      <c r="BC1763" s="22" t="str">
        <f aca="false">IF(AND(N1763="Sí",AL1763="Sí",AI1763=0),"Sí","No")</f>
        <v>No</v>
      </c>
      <c r="BD1763" s="22" t="str">
        <f aca="false">IF(COUNTIF('Plan 9+1 (con Pehuamar)'!$A$2:$A$227,A1763)&gt;0,"Sí","No")</f>
        <v>No</v>
      </c>
    </row>
    <row r="1764" customFormat="false" ht="15" hidden="false" customHeight="true" outlineLevel="0" collapsed="false">
      <c r="A1764" s="6" t="n">
        <v>200486</v>
      </c>
      <c r="B1764" s="6" t="n">
        <v>12</v>
      </c>
      <c r="C1764" s="6" t="n">
        <v>1201</v>
      </c>
      <c r="D1764" s="6" t="s">
        <v>194</v>
      </c>
      <c r="E1764" s="6" t="s">
        <v>1929</v>
      </c>
      <c r="F1764" s="6" t="s">
        <v>201</v>
      </c>
      <c r="G1764" s="6" t="s">
        <v>130</v>
      </c>
      <c r="H1764" s="6" t="s">
        <v>1715</v>
      </c>
      <c r="I1764" s="27" t="n">
        <v>10</v>
      </c>
      <c r="J1764" s="27" t="n">
        <v>40</v>
      </c>
      <c r="K1764" s="27" t="n">
        <v>60</v>
      </c>
      <c r="L1764" s="28" t="n">
        <f aca="false">I1764+J1764</f>
        <v>50</v>
      </c>
      <c r="M1764" s="28" t="n">
        <f aca="false">L1764+K1764</f>
        <v>110</v>
      </c>
      <c r="N1764" s="22" t="str">
        <f aca="false">IF(I1764&gt;0,"Sí","No")</f>
        <v>Sí</v>
      </c>
      <c r="O1764" s="22" t="str">
        <f aca="false">IF(J1764&gt;0,"Sí","No")</f>
        <v>Sí</v>
      </c>
      <c r="P1764" s="22" t="str">
        <f aca="false">IF(K1764&gt;0,"Sí","No")</f>
        <v>Sí</v>
      </c>
      <c r="Q1764" s="22" t="str">
        <f aca="false">IF(OR(I1764&gt;0,J1764&gt;0),"Sí","No")</f>
        <v>Sí</v>
      </c>
      <c r="R1764" s="27" t="n">
        <v>1750</v>
      </c>
      <c r="S1764" s="27" t="n">
        <v>2500</v>
      </c>
      <c r="T1764" s="27" t="n">
        <v>1200</v>
      </c>
      <c r="U1764" s="27" t="n">
        <v>2000</v>
      </c>
      <c r="V1764" s="27" t="n">
        <v>3500</v>
      </c>
      <c r="W1764" s="12" t="n">
        <f aca="false">IF(AND(I1764&gt;0,R1764&gt;0),(S1764-R1764)/R1764,"")</f>
        <v>0.428571428571429</v>
      </c>
      <c r="X1764" s="12" t="n">
        <f aca="false">IF(AND(J1764&gt;0,T1764&gt;0),(U1764-T1764)/T1764,"")</f>
        <v>0.666666666666667</v>
      </c>
      <c r="Y1764" s="12" t="n">
        <f aca="false">IF(AND(K1764&gt;0,V1764&gt;0),(V1764-Resumen!$B$7)/Resumen!$B$7,"")</f>
        <v>0.4</v>
      </c>
      <c r="Z1764" s="28" t="n">
        <f aca="false">IF(AND(K1764&gt;0,I1764&gt;0,V1764&gt;0,S1764&gt;0),V1764-S1764,"")</f>
        <v>1000</v>
      </c>
      <c r="AA1764" s="12" t="n">
        <f aca="false">IF(Z1764&lt;&gt;"",Z1764/S1764,"")</f>
        <v>0.4</v>
      </c>
      <c r="AB1764" s="28" t="n">
        <f aca="false">IF(AND(K1764&gt;0,J1764&gt;0,V1764&gt;0,U1764&gt;0),V1764-U1764,"")</f>
        <v>1500</v>
      </c>
      <c r="AC1764" s="12" t="n">
        <f aca="false">IF(AB1764&lt;&gt;"",AB1764/U1764,"")</f>
        <v>0.75</v>
      </c>
      <c r="AD1764" s="27" t="n">
        <v>6</v>
      </c>
      <c r="AE1764" s="27" t="n">
        <v>2</v>
      </c>
      <c r="AF1764" s="27" t="n">
        <v>4</v>
      </c>
      <c r="AG1764" s="28" t="n">
        <f aca="false">AD1764+AE1764+AF1764</f>
        <v>12</v>
      </c>
      <c r="AH1764" s="12" t="n">
        <f aca="false">IF(AG1764&gt;0,AD1764/AG1764,"")</f>
        <v>0.5</v>
      </c>
      <c r="AI1764" s="27" t="n">
        <v>1</v>
      </c>
      <c r="AJ1764" s="27" t="n">
        <v>0</v>
      </c>
      <c r="AK1764" s="27" t="n">
        <v>1</v>
      </c>
      <c r="AL1764" s="22" t="str">
        <f aca="false">IF(OR(AJ1764&gt;0,AK1764&gt;0),"Sí","No")</f>
        <v>Sí</v>
      </c>
      <c r="AM1764" s="6" t="s">
        <v>397</v>
      </c>
      <c r="AN1764" s="6" t="s">
        <v>397</v>
      </c>
      <c r="AO1764" s="12" t="n">
        <f aca="false">IF(M1764&gt;0,K1764/M1764,"")</f>
        <v>0.545454545454545</v>
      </c>
      <c r="AP1764" s="22" t="str">
        <f aca="false">IF(M1764&gt;=Resumen!$B$5,"Alto","Bajo")</f>
        <v>Alto</v>
      </c>
      <c r="AQ1764" s="22" t="str">
        <f aca="false">IF(AO1764&gt;=Resumen!$B$28,"Alto","Bajo")</f>
        <v>Alto</v>
      </c>
      <c r="AR1764" s="22" t="str">
        <f aca="false">AP1764&amp;" Potencial / "&amp;AQ1764&amp;" Share"</f>
        <v>Alto Potencial / Alto Share</v>
      </c>
      <c r="AS1764" s="22" t="str">
        <f aca="false">IF(Q1764="Sí",IF(AO1764&gt;=Resumen!$B$29,"Alto","Bajo"),"")</f>
        <v>Alto</v>
      </c>
      <c r="AT1764" s="22" t="str">
        <f aca="false">IF(AS1764&lt;&gt;"",AP1764&amp;" Potencial / "&amp;AS1764&amp;" Share","")</f>
        <v>Alto Potencial / Alto Share</v>
      </c>
      <c r="AU1764" s="22" t="str">
        <f aca="false">IF(AH1764="","Sin dato",IF(AH1764-AO1764&gt;Resumen!$B$6,"Sobre-exhibido",IF(AO1764-AH1764&gt;Resumen!$B$6,"Sub-exhibido","En línea")))</f>
        <v>En línea</v>
      </c>
      <c r="AV1764" s="22" t="n">
        <f aca="false">IF(AT1764="","",IF(AT1764="Alto Potencial / Bajo Share",1,IF(AT1764="Alto Potencial / Alto Share",2,IF(AT1764="Bajo Potencial / Alto Share",3,4))))</f>
        <v>2</v>
      </c>
      <c r="AW1764" s="22" t="str">
        <f aca="false">IF(Q1764="No","Sin competencia directa",IF(AV1764=1,"1 - Foco Conquista (Alto Pot / Bajo Share)",IF(AV1764=2,"2 - Foco Defensa (Alto Pot / Alto Share)",IF(AV1764=3,"3 - Monitoreo (Bajo Pot / Alto Share)","4 - Baja Prioridad (Bajo Pot / Bajo Share)"))))</f>
        <v>2 - Foco Defensa (Alto Pot / Alto Share)</v>
      </c>
      <c r="AX1764" s="12" t="str">
        <f aca="false">IF(OR(IFERROR(AND(W1764&lt;&gt;"",Y1764&lt;&gt;"",Y1764-W1764&gt;Resumen!$B$8),FALSE()),IFERROR(AND(X1764&lt;&gt;"",Y1764&lt;&gt;"",Y1764-X1764&gt;Resumen!$B$8),FALSE())),MAX(IF(IFERROR(AND(W1764&lt;&gt;"",Y1764&lt;&gt;"",Y1764-W1764&gt;Resumen!$B$8),FALSE()),Y1764-W1764,0),IF(IFERROR(AND(X1764&lt;&gt;"",Y1764&lt;&gt;"",Y1764-X1764&gt;Resumen!$B$8),FALSE()),Y1764-X1764,0)),"")</f>
        <v/>
      </c>
      <c r="AY1764" s="22" t="str">
        <f aca="false">IF(OR(IFERROR(AND(W1764&lt;&gt;"",Y1764&lt;&gt;"",Y1764-W1764&gt;Resumen!$B$8),FALSE()),IFERROR(AND(X1764&lt;&gt;"",Y1764&lt;&gt;"",Y1764-X1764&gt;Resumen!$B$8),FALSE())),TRIM("Lays tiene mayor markup que "&amp;IF(IFERROR(AND(W1764&lt;&gt;"",Y1764&lt;&gt;"",Y1764-W1764&gt;Resumen!$B$8),FALSE()),"Quento ","")&amp;IF(IFERROR(AND(X1764&lt;&gt;"",Y1764&lt;&gt;"",Y1764-X1764&gt;Resumen!$B$8),FALSE()),"Julicroc ","")&amp;"en este PDV"),"")</f>
        <v/>
      </c>
      <c r="AZ1764" s="22" t="str">
        <f aca="false">IF(COUNTIF('Plan Pehuamar - Lista'!$A$2:$A$167,A1764)&gt;0,"Sí","No")</f>
        <v>No</v>
      </c>
      <c r="BA1764" s="22" t="str">
        <f aca="false">IF(COUNTIF('Plan Combo 9+1'!$A$2:$A$226,A1764)&gt;0,"Sí","No")</f>
        <v>No</v>
      </c>
      <c r="BB1764" s="22" t="str">
        <f aca="false">IF(AH1764="","No",IF(BA1764="Sí",IF((AO1764-AH1764)&gt;Resumen!$B$6,"Sí","No"),IF((AO1764-AH1764)&gt;=Resumen!$B$132,"Sí","No")))</f>
        <v>No</v>
      </c>
      <c r="BC1764" s="22" t="str">
        <f aca="false">IF(AND(N1764="Sí",AL1764="Sí",AI1764=0),"Sí","No")</f>
        <v>No</v>
      </c>
      <c r="BD1764" s="22" t="str">
        <f aca="false">IF(COUNTIF('Plan 9+1 (con Pehuamar)'!$A$2:$A$227,A1764)&gt;0,"Sí","No")</f>
        <v>No</v>
      </c>
    </row>
    <row r="1765" customFormat="false" ht="15" hidden="false" customHeight="true" outlineLevel="0" collapsed="false">
      <c r="A1765" s="6" t="n">
        <v>200549</v>
      </c>
      <c r="B1765" s="6" t="n">
        <v>12</v>
      </c>
      <c r="C1765" s="6" t="n">
        <v>1201</v>
      </c>
      <c r="D1765" s="6" t="s">
        <v>194</v>
      </c>
      <c r="E1765" s="6" t="s">
        <v>1930</v>
      </c>
      <c r="F1765" s="6" t="s">
        <v>206</v>
      </c>
      <c r="G1765" s="6" t="s">
        <v>130</v>
      </c>
      <c r="H1765" s="6" t="s">
        <v>1715</v>
      </c>
      <c r="I1765" s="27" t="n">
        <v>0</v>
      </c>
      <c r="J1765" s="27" t="n">
        <v>0</v>
      </c>
      <c r="K1765" s="27" t="n">
        <v>6.8</v>
      </c>
      <c r="L1765" s="28" t="n">
        <f aca="false">I1765+J1765</f>
        <v>0</v>
      </c>
      <c r="M1765" s="28" t="n">
        <f aca="false">L1765+K1765</f>
        <v>6.8</v>
      </c>
      <c r="N1765" s="22" t="str">
        <f aca="false">IF(I1765&gt;0,"Sí","No")</f>
        <v>No</v>
      </c>
      <c r="O1765" s="22" t="str">
        <f aca="false">IF(J1765&gt;0,"Sí","No")</f>
        <v>No</v>
      </c>
      <c r="P1765" s="22" t="str">
        <f aca="false">IF(K1765&gt;0,"Sí","No")</f>
        <v>Sí</v>
      </c>
      <c r="Q1765" s="22" t="str">
        <f aca="false">IF(OR(I1765&gt;0,J1765&gt;0),"Sí","No")</f>
        <v>No</v>
      </c>
      <c r="R1765" s="27"/>
      <c r="S1765" s="27"/>
      <c r="T1765" s="27"/>
      <c r="U1765" s="27"/>
      <c r="V1765" s="27"/>
      <c r="W1765" s="12" t="str">
        <f aca="false">IF(AND(I1765&gt;0,R1765&gt;0),(S1765-R1765)/R1765,"")</f>
        <v/>
      </c>
      <c r="X1765" s="12" t="str">
        <f aca="false">IF(AND(J1765&gt;0,T1765&gt;0),(U1765-T1765)/T1765,"")</f>
        <v/>
      </c>
      <c r="Y1765" s="12" t="str">
        <f aca="false">IF(AND(K1765&gt;0,V1765&gt;0),(V1765-Resumen!$B$7)/Resumen!$B$7,"")</f>
        <v/>
      </c>
      <c r="Z1765" s="28" t="str">
        <f aca="false">IF(AND(K1765&gt;0,I1765&gt;0,V1765&gt;0,S1765&gt;0),V1765-S1765,"")</f>
        <v/>
      </c>
      <c r="AA1765" s="12" t="str">
        <f aca="false">IF(Z1765&lt;&gt;"",Z1765/S1765,"")</f>
        <v/>
      </c>
      <c r="AB1765" s="28" t="str">
        <f aca="false">IF(AND(K1765&gt;0,J1765&gt;0,V1765&gt;0,U1765&gt;0),V1765-U1765,"")</f>
        <v/>
      </c>
      <c r="AC1765" s="12" t="str">
        <f aca="false">IF(AB1765&lt;&gt;"",AB1765/U1765,"")</f>
        <v/>
      </c>
      <c r="AD1765" s="27" t="n">
        <v>0</v>
      </c>
      <c r="AE1765" s="27" t="n">
        <v>0</v>
      </c>
      <c r="AF1765" s="27" t="n">
        <v>0</v>
      </c>
      <c r="AG1765" s="28" t="n">
        <f aca="false">AD1765+AE1765+AF1765</f>
        <v>0</v>
      </c>
      <c r="AH1765" s="12" t="str">
        <f aca="false">IF(AG1765&gt;0,AD1765/AG1765,"")</f>
        <v/>
      </c>
      <c r="AI1765" s="27" t="n">
        <v>0</v>
      </c>
      <c r="AJ1765" s="27" t="n">
        <v>0</v>
      </c>
      <c r="AK1765" s="27" t="n">
        <v>0</v>
      </c>
      <c r="AL1765" s="22" t="str">
        <f aca="false">IF(OR(AJ1765&gt;0,AK1765&gt;0),"Sí","No")</f>
        <v>No</v>
      </c>
      <c r="AM1765" s="6"/>
      <c r="AN1765" s="6"/>
      <c r="AO1765" s="12" t="n">
        <f aca="false">IF(M1765&gt;0,K1765/M1765,"")</f>
        <v>1</v>
      </c>
      <c r="AP1765" s="22" t="str">
        <f aca="false">IF(M1765&gt;=Resumen!$B$5,"Alto","Bajo")</f>
        <v>Bajo</v>
      </c>
      <c r="AQ1765" s="22" t="str">
        <f aca="false">IF(AO1765&gt;=Resumen!$B$28,"Alto","Bajo")</f>
        <v>Alto</v>
      </c>
      <c r="AR1765" s="22" t="str">
        <f aca="false">AP1765&amp;" Potencial / "&amp;AQ1765&amp;" Share"</f>
        <v>Bajo Potencial / Alto Share</v>
      </c>
      <c r="AS1765" s="22" t="str">
        <f aca="false">IF(Q1765="Sí",IF(AO1765&gt;=Resumen!$B$29,"Alto","Bajo"),"")</f>
        <v/>
      </c>
      <c r="AT1765" s="22" t="str">
        <f aca="false">IF(AS1765&lt;&gt;"",AP1765&amp;" Potencial / "&amp;AS1765&amp;" Share","")</f>
        <v/>
      </c>
      <c r="AU1765" s="22" t="str">
        <f aca="false">IF(AH1765="","Sin dato",IF(AH1765-AO1765&gt;Resumen!$B$6,"Sobre-exhibido",IF(AO1765-AH1765&gt;Resumen!$B$6,"Sub-exhibido","En línea")))</f>
        <v>Sin dato</v>
      </c>
      <c r="AV1765" s="22" t="str">
        <f aca="false">IF(AT1765="","",IF(AT1765="Alto Potencial / Bajo Share",1,IF(AT1765="Alto Potencial / Alto Share",2,IF(AT1765="Bajo Potencial / Alto Share",3,4))))</f>
        <v/>
      </c>
      <c r="AW1765" s="22" t="str">
        <f aca="false">IF(Q1765="No","Sin competencia directa",IF(AV1765=1,"1 - Foco Conquista (Alto Pot / Bajo Share)",IF(AV1765=2,"2 - Foco Defensa (Alto Pot / Alto Share)",IF(AV1765=3,"3 - Monitoreo (Bajo Pot / Alto Share)","4 - Baja Prioridad (Bajo Pot / Bajo Share)"))))</f>
        <v>Sin competencia directa</v>
      </c>
      <c r="AX1765" s="12" t="str">
        <f aca="false">IF(OR(IFERROR(AND(W1765&lt;&gt;"",Y1765&lt;&gt;"",Y1765-W1765&gt;Resumen!$B$8),FALSE()),IFERROR(AND(X1765&lt;&gt;"",Y1765&lt;&gt;"",Y1765-X1765&gt;Resumen!$B$8),FALSE())),MAX(IF(IFERROR(AND(W1765&lt;&gt;"",Y1765&lt;&gt;"",Y1765-W1765&gt;Resumen!$B$8),FALSE()),Y1765-W1765,0),IF(IFERROR(AND(X1765&lt;&gt;"",Y1765&lt;&gt;"",Y1765-X1765&gt;Resumen!$B$8),FALSE()),Y1765-X1765,0)),"")</f>
        <v/>
      </c>
      <c r="AY1765" s="22" t="str">
        <f aca="false">IF(OR(IFERROR(AND(W1765&lt;&gt;"",Y1765&lt;&gt;"",Y1765-W1765&gt;Resumen!$B$8),FALSE()),IFERROR(AND(X1765&lt;&gt;"",Y1765&lt;&gt;"",Y1765-X1765&gt;Resumen!$B$8),FALSE())),TRIM("Lays tiene mayor markup que "&amp;IF(IFERROR(AND(W1765&lt;&gt;"",Y1765&lt;&gt;"",Y1765-W1765&gt;Resumen!$B$8),FALSE()),"Quento ","")&amp;IF(IFERROR(AND(X1765&lt;&gt;"",Y1765&lt;&gt;"",Y1765-X1765&gt;Resumen!$B$8),FALSE()),"Julicroc ","")&amp;"en este PDV"),"")</f>
        <v/>
      </c>
      <c r="AZ1765" s="22" t="str">
        <f aca="false">IF(COUNTIF('Plan Pehuamar - Lista'!$A$2:$A$167,A1765)&gt;0,"Sí","No")</f>
        <v>Sí</v>
      </c>
      <c r="BA1765" s="22" t="str">
        <f aca="false">IF(COUNTIF('Plan Combo 9+1'!$A$2:$A$226,A1765)&gt;0,"Sí","No")</f>
        <v>No</v>
      </c>
      <c r="BB1765" s="22" t="str">
        <f aca="false">IF(AH1765="","No",IF(BA1765="Sí",IF((AO1765-AH1765)&gt;Resumen!$B$6,"Sí","No"),IF((AO1765-AH1765)&gt;=Resumen!$B$132,"Sí","No")))</f>
        <v>No</v>
      </c>
      <c r="BC1765" s="22" t="str">
        <f aca="false">IF(AND(N1765="Sí",AL1765="Sí",AI1765=0),"Sí","No")</f>
        <v>No</v>
      </c>
      <c r="BD1765" s="22" t="str">
        <f aca="false">IF(COUNTIF('Plan 9+1 (con Pehuamar)'!$A$2:$A$227,A1765)&gt;0,"Sí","No")</f>
        <v>No</v>
      </c>
    </row>
    <row r="1766" customFormat="false" ht="15" hidden="false" customHeight="true" outlineLevel="0" collapsed="false">
      <c r="A1766" s="6" t="n">
        <v>200553</v>
      </c>
      <c r="B1766" s="6" t="n">
        <v>12</v>
      </c>
      <c r="C1766" s="6" t="n">
        <v>1201</v>
      </c>
      <c r="D1766" s="6" t="s">
        <v>194</v>
      </c>
      <c r="E1766" s="6" t="s">
        <v>1931</v>
      </c>
      <c r="F1766" s="6" t="s">
        <v>206</v>
      </c>
      <c r="G1766" s="6" t="s">
        <v>130</v>
      </c>
      <c r="H1766" s="6" t="s">
        <v>1715</v>
      </c>
      <c r="I1766" s="27" t="n">
        <v>0</v>
      </c>
      <c r="J1766" s="27" t="n">
        <v>0</v>
      </c>
      <c r="K1766" s="27" t="n">
        <v>2.2</v>
      </c>
      <c r="L1766" s="28" t="n">
        <f aca="false">I1766+J1766</f>
        <v>0</v>
      </c>
      <c r="M1766" s="28" t="n">
        <f aca="false">L1766+K1766</f>
        <v>2.2</v>
      </c>
      <c r="N1766" s="22" t="str">
        <f aca="false">IF(I1766&gt;0,"Sí","No")</f>
        <v>No</v>
      </c>
      <c r="O1766" s="22" t="str">
        <f aca="false">IF(J1766&gt;0,"Sí","No")</f>
        <v>No</v>
      </c>
      <c r="P1766" s="22" t="str">
        <f aca="false">IF(K1766&gt;0,"Sí","No")</f>
        <v>Sí</v>
      </c>
      <c r="Q1766" s="22" t="str">
        <f aca="false">IF(OR(I1766&gt;0,J1766&gt;0),"Sí","No")</f>
        <v>No</v>
      </c>
      <c r="R1766" s="27"/>
      <c r="S1766" s="27"/>
      <c r="T1766" s="27"/>
      <c r="U1766" s="27"/>
      <c r="V1766" s="27"/>
      <c r="W1766" s="12" t="str">
        <f aca="false">IF(AND(I1766&gt;0,R1766&gt;0),(S1766-R1766)/R1766,"")</f>
        <v/>
      </c>
      <c r="X1766" s="12" t="str">
        <f aca="false">IF(AND(J1766&gt;0,T1766&gt;0),(U1766-T1766)/T1766,"")</f>
        <v/>
      </c>
      <c r="Y1766" s="12" t="str">
        <f aca="false">IF(AND(K1766&gt;0,V1766&gt;0),(V1766-Resumen!$B$7)/Resumen!$B$7,"")</f>
        <v/>
      </c>
      <c r="Z1766" s="28" t="str">
        <f aca="false">IF(AND(K1766&gt;0,I1766&gt;0,V1766&gt;0,S1766&gt;0),V1766-S1766,"")</f>
        <v/>
      </c>
      <c r="AA1766" s="12" t="str">
        <f aca="false">IF(Z1766&lt;&gt;"",Z1766/S1766,"")</f>
        <v/>
      </c>
      <c r="AB1766" s="28" t="str">
        <f aca="false">IF(AND(K1766&gt;0,J1766&gt;0,V1766&gt;0,U1766&gt;0),V1766-U1766,"")</f>
        <v/>
      </c>
      <c r="AC1766" s="12" t="str">
        <f aca="false">IF(AB1766&lt;&gt;"",AB1766/U1766,"")</f>
        <v/>
      </c>
      <c r="AD1766" s="27" t="n">
        <v>0</v>
      </c>
      <c r="AE1766" s="27" t="n">
        <v>0</v>
      </c>
      <c r="AF1766" s="27" t="n">
        <v>0</v>
      </c>
      <c r="AG1766" s="28" t="n">
        <f aca="false">AD1766+AE1766+AF1766</f>
        <v>0</v>
      </c>
      <c r="AH1766" s="12" t="str">
        <f aca="false">IF(AG1766&gt;0,AD1766/AG1766,"")</f>
        <v/>
      </c>
      <c r="AI1766" s="27" t="n">
        <v>0</v>
      </c>
      <c r="AJ1766" s="27" t="n">
        <v>0</v>
      </c>
      <c r="AK1766" s="27" t="n">
        <v>0</v>
      </c>
      <c r="AL1766" s="22" t="str">
        <f aca="false">IF(OR(AJ1766&gt;0,AK1766&gt;0),"Sí","No")</f>
        <v>No</v>
      </c>
      <c r="AM1766" s="6"/>
      <c r="AN1766" s="6"/>
      <c r="AO1766" s="12" t="n">
        <f aca="false">IF(M1766&gt;0,K1766/M1766,"")</f>
        <v>1</v>
      </c>
      <c r="AP1766" s="22" t="str">
        <f aca="false">IF(M1766&gt;=Resumen!$B$5,"Alto","Bajo")</f>
        <v>Bajo</v>
      </c>
      <c r="AQ1766" s="22" t="str">
        <f aca="false">IF(AO1766&gt;=Resumen!$B$28,"Alto","Bajo")</f>
        <v>Alto</v>
      </c>
      <c r="AR1766" s="22" t="str">
        <f aca="false">AP1766&amp;" Potencial / "&amp;AQ1766&amp;" Share"</f>
        <v>Bajo Potencial / Alto Share</v>
      </c>
      <c r="AS1766" s="22" t="str">
        <f aca="false">IF(Q1766="Sí",IF(AO1766&gt;=Resumen!$B$29,"Alto","Bajo"),"")</f>
        <v/>
      </c>
      <c r="AT1766" s="22" t="str">
        <f aca="false">IF(AS1766&lt;&gt;"",AP1766&amp;" Potencial / "&amp;AS1766&amp;" Share","")</f>
        <v/>
      </c>
      <c r="AU1766" s="22" t="str">
        <f aca="false">IF(AH1766="","Sin dato",IF(AH1766-AO1766&gt;Resumen!$B$6,"Sobre-exhibido",IF(AO1766-AH1766&gt;Resumen!$B$6,"Sub-exhibido","En línea")))</f>
        <v>Sin dato</v>
      </c>
      <c r="AV1766" s="22" t="str">
        <f aca="false">IF(AT1766="","",IF(AT1766="Alto Potencial / Bajo Share",1,IF(AT1766="Alto Potencial / Alto Share",2,IF(AT1766="Bajo Potencial / Alto Share",3,4))))</f>
        <v/>
      </c>
      <c r="AW1766" s="22" t="str">
        <f aca="false">IF(Q1766="No","Sin competencia directa",IF(AV1766=1,"1 - Foco Conquista (Alto Pot / Bajo Share)",IF(AV1766=2,"2 - Foco Defensa (Alto Pot / Alto Share)",IF(AV1766=3,"3 - Monitoreo (Bajo Pot / Alto Share)","4 - Baja Prioridad (Bajo Pot / Bajo Share)"))))</f>
        <v>Sin competencia directa</v>
      </c>
      <c r="AX1766" s="12" t="str">
        <f aca="false">IF(OR(IFERROR(AND(W1766&lt;&gt;"",Y1766&lt;&gt;"",Y1766-W1766&gt;Resumen!$B$8),FALSE()),IFERROR(AND(X1766&lt;&gt;"",Y1766&lt;&gt;"",Y1766-X1766&gt;Resumen!$B$8),FALSE())),MAX(IF(IFERROR(AND(W1766&lt;&gt;"",Y1766&lt;&gt;"",Y1766-W1766&gt;Resumen!$B$8),FALSE()),Y1766-W1766,0),IF(IFERROR(AND(X1766&lt;&gt;"",Y1766&lt;&gt;"",Y1766-X1766&gt;Resumen!$B$8),FALSE()),Y1766-X1766,0)),"")</f>
        <v/>
      </c>
      <c r="AY1766" s="22" t="str">
        <f aca="false">IF(OR(IFERROR(AND(W1766&lt;&gt;"",Y1766&lt;&gt;"",Y1766-W1766&gt;Resumen!$B$8),FALSE()),IFERROR(AND(X1766&lt;&gt;"",Y1766&lt;&gt;"",Y1766-X1766&gt;Resumen!$B$8),FALSE())),TRIM("Lays tiene mayor markup que "&amp;IF(IFERROR(AND(W1766&lt;&gt;"",Y1766&lt;&gt;"",Y1766-W1766&gt;Resumen!$B$8),FALSE()),"Quento ","")&amp;IF(IFERROR(AND(X1766&lt;&gt;"",Y1766&lt;&gt;"",Y1766-X1766&gt;Resumen!$B$8),FALSE()),"Julicroc ","")&amp;"en este PDV"),"")</f>
        <v/>
      </c>
      <c r="AZ1766" s="22" t="str">
        <f aca="false">IF(COUNTIF('Plan Pehuamar - Lista'!$A$2:$A$167,A1766)&gt;0,"Sí","No")</f>
        <v>No</v>
      </c>
      <c r="BA1766" s="22" t="str">
        <f aca="false">IF(COUNTIF('Plan Combo 9+1'!$A$2:$A$226,A1766)&gt;0,"Sí","No")</f>
        <v>No</v>
      </c>
      <c r="BB1766" s="22" t="str">
        <f aca="false">IF(AH1766="","No",IF(BA1766="Sí",IF((AO1766-AH1766)&gt;Resumen!$B$6,"Sí","No"),IF((AO1766-AH1766)&gt;=Resumen!$B$132,"Sí","No")))</f>
        <v>No</v>
      </c>
      <c r="BC1766" s="22" t="str">
        <f aca="false">IF(AND(N1766="Sí",AL1766="Sí",AI1766=0),"Sí","No")</f>
        <v>No</v>
      </c>
      <c r="BD1766" s="22" t="str">
        <f aca="false">IF(COUNTIF('Plan 9+1 (con Pehuamar)'!$A$2:$A$227,A1766)&gt;0,"Sí","No")</f>
        <v>No</v>
      </c>
    </row>
    <row r="1767" customFormat="false" ht="15" hidden="false" customHeight="true" outlineLevel="0" collapsed="false">
      <c r="A1767" s="6" t="n">
        <v>200554</v>
      </c>
      <c r="B1767" s="6" t="n">
        <v>12</v>
      </c>
      <c r="C1767" s="6" t="n">
        <v>1201</v>
      </c>
      <c r="D1767" s="6" t="s">
        <v>194</v>
      </c>
      <c r="E1767" s="6" t="s">
        <v>1932</v>
      </c>
      <c r="F1767" s="6" t="s">
        <v>206</v>
      </c>
      <c r="G1767" s="6" t="s">
        <v>130</v>
      </c>
      <c r="H1767" s="6" t="s">
        <v>1715</v>
      </c>
      <c r="I1767" s="27" t="n">
        <v>10</v>
      </c>
      <c r="J1767" s="27" t="n">
        <v>60</v>
      </c>
      <c r="K1767" s="27" t="n">
        <v>80</v>
      </c>
      <c r="L1767" s="28" t="n">
        <f aca="false">I1767+J1767</f>
        <v>70</v>
      </c>
      <c r="M1767" s="28" t="n">
        <f aca="false">L1767+K1767</f>
        <v>150</v>
      </c>
      <c r="N1767" s="22" t="str">
        <f aca="false">IF(I1767&gt;0,"Sí","No")</f>
        <v>Sí</v>
      </c>
      <c r="O1767" s="22" t="str">
        <f aca="false">IF(J1767&gt;0,"Sí","No")</f>
        <v>Sí</v>
      </c>
      <c r="P1767" s="22" t="str">
        <f aca="false">IF(K1767&gt;0,"Sí","No")</f>
        <v>Sí</v>
      </c>
      <c r="Q1767" s="22" t="str">
        <f aca="false">IF(OR(I1767&gt;0,J1767&gt;0),"Sí","No")</f>
        <v>Sí</v>
      </c>
      <c r="R1767" s="27" t="n">
        <v>1750</v>
      </c>
      <c r="S1767" s="27" t="n">
        <v>2500</v>
      </c>
      <c r="T1767" s="27" t="n">
        <v>1200</v>
      </c>
      <c r="U1767" s="27" t="n">
        <v>2000</v>
      </c>
      <c r="V1767" s="27" t="n">
        <v>3500</v>
      </c>
      <c r="W1767" s="12" t="n">
        <f aca="false">IF(AND(I1767&gt;0,R1767&gt;0),(S1767-R1767)/R1767,"")</f>
        <v>0.428571428571429</v>
      </c>
      <c r="X1767" s="12" t="n">
        <f aca="false">IF(AND(J1767&gt;0,T1767&gt;0),(U1767-T1767)/T1767,"")</f>
        <v>0.666666666666667</v>
      </c>
      <c r="Y1767" s="12" t="n">
        <f aca="false">IF(AND(K1767&gt;0,V1767&gt;0),(V1767-Resumen!$B$7)/Resumen!$B$7,"")</f>
        <v>0.4</v>
      </c>
      <c r="Z1767" s="28" t="n">
        <f aca="false">IF(AND(K1767&gt;0,I1767&gt;0,V1767&gt;0,S1767&gt;0),V1767-S1767,"")</f>
        <v>1000</v>
      </c>
      <c r="AA1767" s="12" t="n">
        <f aca="false">IF(Z1767&lt;&gt;"",Z1767/S1767,"")</f>
        <v>0.4</v>
      </c>
      <c r="AB1767" s="28" t="n">
        <f aca="false">IF(AND(K1767&gt;0,J1767&gt;0,V1767&gt;0,U1767&gt;0),V1767-U1767,"")</f>
        <v>1500</v>
      </c>
      <c r="AC1767" s="12" t="n">
        <f aca="false">IF(AB1767&lt;&gt;"",AB1767/U1767,"")</f>
        <v>0.75</v>
      </c>
      <c r="AD1767" s="27" t="n">
        <v>12</v>
      </c>
      <c r="AE1767" s="27" t="n">
        <v>2</v>
      </c>
      <c r="AF1767" s="27" t="n">
        <v>8</v>
      </c>
      <c r="AG1767" s="28" t="n">
        <f aca="false">AD1767+AE1767+AF1767</f>
        <v>22</v>
      </c>
      <c r="AH1767" s="12" t="n">
        <f aca="false">IF(AG1767&gt;0,AD1767/AG1767,"")</f>
        <v>0.545454545454545</v>
      </c>
      <c r="AI1767" s="27" t="n">
        <v>1</v>
      </c>
      <c r="AJ1767" s="27" t="n">
        <v>0</v>
      </c>
      <c r="AK1767" s="27" t="n">
        <v>1</v>
      </c>
      <c r="AL1767" s="22" t="str">
        <f aca="false">IF(OR(AJ1767&gt;0,AK1767&gt;0),"Sí","No")</f>
        <v>Sí</v>
      </c>
      <c r="AM1767" s="6" t="s">
        <v>397</v>
      </c>
      <c r="AN1767" s="6" t="s">
        <v>397</v>
      </c>
      <c r="AO1767" s="12" t="n">
        <f aca="false">IF(M1767&gt;0,K1767/M1767,"")</f>
        <v>0.533333333333333</v>
      </c>
      <c r="AP1767" s="22" t="str">
        <f aca="false">IF(M1767&gt;=Resumen!$B$5,"Alto","Bajo")</f>
        <v>Alto</v>
      </c>
      <c r="AQ1767" s="22" t="str">
        <f aca="false">IF(AO1767&gt;=Resumen!$B$28,"Alto","Bajo")</f>
        <v>Alto</v>
      </c>
      <c r="AR1767" s="22" t="str">
        <f aca="false">AP1767&amp;" Potencial / "&amp;AQ1767&amp;" Share"</f>
        <v>Alto Potencial / Alto Share</v>
      </c>
      <c r="AS1767" s="22" t="str">
        <f aca="false">IF(Q1767="Sí",IF(AO1767&gt;=Resumen!$B$29,"Alto","Bajo"),"")</f>
        <v>Alto</v>
      </c>
      <c r="AT1767" s="22" t="str">
        <f aca="false">IF(AS1767&lt;&gt;"",AP1767&amp;" Potencial / "&amp;AS1767&amp;" Share","")</f>
        <v>Alto Potencial / Alto Share</v>
      </c>
      <c r="AU1767" s="22" t="str">
        <f aca="false">IF(AH1767="","Sin dato",IF(AH1767-AO1767&gt;Resumen!$B$6,"Sobre-exhibido",IF(AO1767-AH1767&gt;Resumen!$B$6,"Sub-exhibido","En línea")))</f>
        <v>En línea</v>
      </c>
      <c r="AV1767" s="22" t="n">
        <f aca="false">IF(AT1767="","",IF(AT1767="Alto Potencial / Bajo Share",1,IF(AT1767="Alto Potencial / Alto Share",2,IF(AT1767="Bajo Potencial / Alto Share",3,4))))</f>
        <v>2</v>
      </c>
      <c r="AW1767" s="22" t="str">
        <f aca="false">IF(Q1767="No","Sin competencia directa",IF(AV1767=1,"1 - Foco Conquista (Alto Pot / Bajo Share)",IF(AV1767=2,"2 - Foco Defensa (Alto Pot / Alto Share)",IF(AV1767=3,"3 - Monitoreo (Bajo Pot / Alto Share)","4 - Baja Prioridad (Bajo Pot / Bajo Share)"))))</f>
        <v>2 - Foco Defensa (Alto Pot / Alto Share)</v>
      </c>
      <c r="AX1767" s="12" t="str">
        <f aca="false">IF(OR(IFERROR(AND(W1767&lt;&gt;"",Y1767&lt;&gt;"",Y1767-W1767&gt;Resumen!$B$8),FALSE()),IFERROR(AND(X1767&lt;&gt;"",Y1767&lt;&gt;"",Y1767-X1767&gt;Resumen!$B$8),FALSE())),MAX(IF(IFERROR(AND(W1767&lt;&gt;"",Y1767&lt;&gt;"",Y1767-W1767&gt;Resumen!$B$8),FALSE()),Y1767-W1767,0),IF(IFERROR(AND(X1767&lt;&gt;"",Y1767&lt;&gt;"",Y1767-X1767&gt;Resumen!$B$8),FALSE()),Y1767-X1767,0)),"")</f>
        <v/>
      </c>
      <c r="AY1767" s="22" t="str">
        <f aca="false">IF(OR(IFERROR(AND(W1767&lt;&gt;"",Y1767&lt;&gt;"",Y1767-W1767&gt;Resumen!$B$8),FALSE()),IFERROR(AND(X1767&lt;&gt;"",Y1767&lt;&gt;"",Y1767-X1767&gt;Resumen!$B$8),FALSE())),TRIM("Lays tiene mayor markup que "&amp;IF(IFERROR(AND(W1767&lt;&gt;"",Y1767&lt;&gt;"",Y1767-W1767&gt;Resumen!$B$8),FALSE()),"Quento ","")&amp;IF(IFERROR(AND(X1767&lt;&gt;"",Y1767&lt;&gt;"",Y1767-X1767&gt;Resumen!$B$8),FALSE()),"Julicroc ","")&amp;"en este PDV"),"")</f>
        <v/>
      </c>
      <c r="AZ1767" s="22" t="str">
        <f aca="false">IF(COUNTIF('Plan Pehuamar - Lista'!$A$2:$A$167,A1767)&gt;0,"Sí","No")</f>
        <v>No</v>
      </c>
      <c r="BA1767" s="22" t="str">
        <f aca="false">IF(COUNTIF('Plan Combo 9+1'!$A$2:$A$226,A1767)&gt;0,"Sí","No")</f>
        <v>No</v>
      </c>
      <c r="BB1767" s="22" t="str">
        <f aca="false">IF(AH1767="","No",IF(BA1767="Sí",IF((AO1767-AH1767)&gt;Resumen!$B$6,"Sí","No"),IF((AO1767-AH1767)&gt;=Resumen!$B$132,"Sí","No")))</f>
        <v>No</v>
      </c>
      <c r="BC1767" s="22" t="str">
        <f aca="false">IF(AND(N1767="Sí",AL1767="Sí",AI1767=0),"Sí","No")</f>
        <v>No</v>
      </c>
      <c r="BD1767" s="22" t="str">
        <f aca="false">IF(COUNTIF('Plan 9+1 (con Pehuamar)'!$A$2:$A$227,A1767)&gt;0,"Sí","No")</f>
        <v>No</v>
      </c>
    </row>
    <row r="1768" customFormat="false" ht="15" hidden="false" customHeight="true" outlineLevel="0" collapsed="false">
      <c r="A1768" s="6" t="n">
        <v>201134</v>
      </c>
      <c r="B1768" s="6" t="n">
        <v>12</v>
      </c>
      <c r="C1768" s="6" t="n">
        <v>1201</v>
      </c>
      <c r="D1768" s="6" t="s">
        <v>194</v>
      </c>
      <c r="E1768" s="6" t="s">
        <v>1933</v>
      </c>
      <c r="F1768" s="6" t="s">
        <v>201</v>
      </c>
      <c r="G1768" s="6" t="s">
        <v>130</v>
      </c>
      <c r="H1768" s="6" t="s">
        <v>1715</v>
      </c>
      <c r="I1768" s="27" t="n">
        <v>10</v>
      </c>
      <c r="J1768" s="27" t="n">
        <v>30</v>
      </c>
      <c r="K1768" s="27" t="n">
        <v>40</v>
      </c>
      <c r="L1768" s="28" t="n">
        <f aca="false">I1768+J1768</f>
        <v>40</v>
      </c>
      <c r="M1768" s="28" t="n">
        <f aca="false">L1768+K1768</f>
        <v>80</v>
      </c>
      <c r="N1768" s="22" t="str">
        <f aca="false">IF(I1768&gt;0,"Sí","No")</f>
        <v>Sí</v>
      </c>
      <c r="O1768" s="22" t="str">
        <f aca="false">IF(J1768&gt;0,"Sí","No")</f>
        <v>Sí</v>
      </c>
      <c r="P1768" s="22" t="str">
        <f aca="false">IF(K1768&gt;0,"Sí","No")</f>
        <v>Sí</v>
      </c>
      <c r="Q1768" s="22" t="str">
        <f aca="false">IF(OR(I1768&gt;0,J1768&gt;0),"Sí","No")</f>
        <v>Sí</v>
      </c>
      <c r="R1768" s="27" t="n">
        <v>1750</v>
      </c>
      <c r="S1768" s="27" t="n">
        <v>2500</v>
      </c>
      <c r="T1768" s="27" t="n">
        <v>1200</v>
      </c>
      <c r="U1768" s="27" t="n">
        <v>2200</v>
      </c>
      <c r="V1768" s="27" t="n">
        <v>3600</v>
      </c>
      <c r="W1768" s="12" t="n">
        <f aca="false">IF(AND(I1768&gt;0,R1768&gt;0),(S1768-R1768)/R1768,"")</f>
        <v>0.428571428571429</v>
      </c>
      <c r="X1768" s="12" t="n">
        <f aca="false">IF(AND(J1768&gt;0,T1768&gt;0),(U1768-T1768)/T1768,"")</f>
        <v>0.833333333333333</v>
      </c>
      <c r="Y1768" s="12" t="n">
        <f aca="false">IF(AND(K1768&gt;0,V1768&gt;0),(V1768-Resumen!$B$7)/Resumen!$B$7,"")</f>
        <v>0.44</v>
      </c>
      <c r="Z1768" s="28" t="n">
        <f aca="false">IF(AND(K1768&gt;0,I1768&gt;0,V1768&gt;0,S1768&gt;0),V1768-S1768,"")</f>
        <v>1100</v>
      </c>
      <c r="AA1768" s="12" t="n">
        <f aca="false">IF(Z1768&lt;&gt;"",Z1768/S1768,"")</f>
        <v>0.44</v>
      </c>
      <c r="AB1768" s="28" t="n">
        <f aca="false">IF(AND(K1768&gt;0,J1768&gt;0,V1768&gt;0,U1768&gt;0),V1768-U1768,"")</f>
        <v>1400</v>
      </c>
      <c r="AC1768" s="12" t="n">
        <f aca="false">IF(AB1768&lt;&gt;"",AB1768/U1768,"")</f>
        <v>0.636363636363636</v>
      </c>
      <c r="AD1768" s="27" t="n">
        <v>6</v>
      </c>
      <c r="AE1768" s="27" t="n">
        <v>2</v>
      </c>
      <c r="AF1768" s="27" t="n">
        <v>4</v>
      </c>
      <c r="AG1768" s="28" t="n">
        <f aca="false">AD1768+AE1768+AF1768</f>
        <v>12</v>
      </c>
      <c r="AH1768" s="12" t="n">
        <f aca="false">IF(AG1768&gt;0,AD1768/AG1768,"")</f>
        <v>0.5</v>
      </c>
      <c r="AI1768" s="27" t="n">
        <v>0</v>
      </c>
      <c r="AJ1768" s="27" t="n">
        <v>0</v>
      </c>
      <c r="AK1768" s="27" t="n">
        <v>0</v>
      </c>
      <c r="AL1768" s="22" t="str">
        <f aca="false">IF(OR(AJ1768&gt;0,AK1768&gt;0),"Sí","No")</f>
        <v>No</v>
      </c>
      <c r="AM1768" s="6" t="s">
        <v>198</v>
      </c>
      <c r="AN1768" s="6" t="s">
        <v>198</v>
      </c>
      <c r="AO1768" s="12" t="n">
        <f aca="false">IF(M1768&gt;0,K1768/M1768,"")</f>
        <v>0.5</v>
      </c>
      <c r="AP1768" s="22" t="str">
        <f aca="false">IF(M1768&gt;=Resumen!$B$5,"Alto","Bajo")</f>
        <v>Alto</v>
      </c>
      <c r="AQ1768" s="22" t="str">
        <f aca="false">IF(AO1768&gt;=Resumen!$B$28,"Alto","Bajo")</f>
        <v>Alto</v>
      </c>
      <c r="AR1768" s="22" t="str">
        <f aca="false">AP1768&amp;" Potencial / "&amp;AQ1768&amp;" Share"</f>
        <v>Alto Potencial / Alto Share</v>
      </c>
      <c r="AS1768" s="22" t="str">
        <f aca="false">IF(Q1768="Sí",IF(AO1768&gt;=Resumen!$B$29,"Alto","Bajo"),"")</f>
        <v>Alto</v>
      </c>
      <c r="AT1768" s="22" t="str">
        <f aca="false">IF(AS1768&lt;&gt;"",AP1768&amp;" Potencial / "&amp;AS1768&amp;" Share","")</f>
        <v>Alto Potencial / Alto Share</v>
      </c>
      <c r="AU1768" s="22" t="str">
        <f aca="false">IF(AH1768="","Sin dato",IF(AH1768-AO1768&gt;Resumen!$B$6,"Sobre-exhibido",IF(AO1768-AH1768&gt;Resumen!$B$6,"Sub-exhibido","En línea")))</f>
        <v>En línea</v>
      </c>
      <c r="AV1768" s="22" t="n">
        <f aca="false">IF(AT1768="","",IF(AT1768="Alto Potencial / Bajo Share",1,IF(AT1768="Alto Potencial / Alto Share",2,IF(AT1768="Bajo Potencial / Alto Share",3,4))))</f>
        <v>2</v>
      </c>
      <c r="AW1768" s="22" t="str">
        <f aca="false">IF(Q1768="No","Sin competencia directa",IF(AV1768=1,"1 - Foco Conquista (Alto Pot / Bajo Share)",IF(AV1768=2,"2 - Foco Defensa (Alto Pot / Alto Share)",IF(AV1768=3,"3 - Monitoreo (Bajo Pot / Alto Share)","4 - Baja Prioridad (Bajo Pot / Bajo Share)"))))</f>
        <v>2 - Foco Defensa (Alto Pot / Alto Share)</v>
      </c>
      <c r="AX1768" s="12" t="str">
        <f aca="false">IF(OR(IFERROR(AND(W1768&lt;&gt;"",Y1768&lt;&gt;"",Y1768-W1768&gt;Resumen!$B$8),FALSE()),IFERROR(AND(X1768&lt;&gt;"",Y1768&lt;&gt;"",Y1768-X1768&gt;Resumen!$B$8),FALSE())),MAX(IF(IFERROR(AND(W1768&lt;&gt;"",Y1768&lt;&gt;"",Y1768-W1768&gt;Resumen!$B$8),FALSE()),Y1768-W1768,0),IF(IFERROR(AND(X1768&lt;&gt;"",Y1768&lt;&gt;"",Y1768-X1768&gt;Resumen!$B$8),FALSE()),Y1768-X1768,0)),"")</f>
        <v/>
      </c>
      <c r="AY1768" s="22" t="str">
        <f aca="false">IF(OR(IFERROR(AND(W1768&lt;&gt;"",Y1768&lt;&gt;"",Y1768-W1768&gt;Resumen!$B$8),FALSE()),IFERROR(AND(X1768&lt;&gt;"",Y1768&lt;&gt;"",Y1768-X1768&gt;Resumen!$B$8),FALSE())),TRIM("Lays tiene mayor markup que "&amp;IF(IFERROR(AND(W1768&lt;&gt;"",Y1768&lt;&gt;"",Y1768-W1768&gt;Resumen!$B$8),FALSE()),"Quento ","")&amp;IF(IFERROR(AND(X1768&lt;&gt;"",Y1768&lt;&gt;"",Y1768-X1768&gt;Resumen!$B$8),FALSE()),"Julicroc ","")&amp;"en este PDV"),"")</f>
        <v/>
      </c>
      <c r="AZ1768" s="22" t="str">
        <f aca="false">IF(COUNTIF('Plan Pehuamar - Lista'!$A$2:$A$167,A1768)&gt;0,"Sí","No")</f>
        <v>No</v>
      </c>
      <c r="BA1768" s="22" t="str">
        <f aca="false">IF(COUNTIF('Plan Combo 9+1'!$A$2:$A$226,A1768)&gt;0,"Sí","No")</f>
        <v>No</v>
      </c>
      <c r="BB1768" s="22" t="str">
        <f aca="false">IF(AH1768="","No",IF(BA1768="Sí",IF((AO1768-AH1768)&gt;Resumen!$B$6,"Sí","No"),IF((AO1768-AH1768)&gt;=Resumen!$B$132,"Sí","No")))</f>
        <v>No</v>
      </c>
      <c r="BC1768" s="22" t="str">
        <f aca="false">IF(AND(N1768="Sí",AL1768="Sí",AI1768=0),"Sí","No")</f>
        <v>No</v>
      </c>
      <c r="BD1768" s="22" t="str">
        <f aca="false">IF(COUNTIF('Plan 9+1 (con Pehuamar)'!$A$2:$A$227,A1768)&gt;0,"Sí","No")</f>
        <v>No</v>
      </c>
    </row>
    <row r="1769" customFormat="false" ht="15" hidden="false" customHeight="true" outlineLevel="0" collapsed="false">
      <c r="A1769" s="6" t="n">
        <v>201618</v>
      </c>
      <c r="B1769" s="6" t="n">
        <v>12</v>
      </c>
      <c r="C1769" s="6" t="n">
        <v>1201</v>
      </c>
      <c r="D1769" s="6" t="s">
        <v>194</v>
      </c>
      <c r="E1769" s="6" t="s">
        <v>1934</v>
      </c>
      <c r="F1769" s="6" t="s">
        <v>273</v>
      </c>
      <c r="G1769" s="6" t="s">
        <v>130</v>
      </c>
      <c r="H1769" s="6" t="s">
        <v>1715</v>
      </c>
      <c r="I1769" s="27" t="n">
        <v>40</v>
      </c>
      <c r="J1769" s="27" t="n">
        <v>40</v>
      </c>
      <c r="K1769" s="27" t="n">
        <v>50</v>
      </c>
      <c r="L1769" s="28" t="n">
        <f aca="false">I1769+J1769</f>
        <v>80</v>
      </c>
      <c r="M1769" s="28" t="n">
        <f aca="false">L1769+K1769</f>
        <v>130</v>
      </c>
      <c r="N1769" s="22" t="str">
        <f aca="false">IF(I1769&gt;0,"Sí","No")</f>
        <v>Sí</v>
      </c>
      <c r="O1769" s="22" t="str">
        <f aca="false">IF(J1769&gt;0,"Sí","No")</f>
        <v>Sí</v>
      </c>
      <c r="P1769" s="22" t="str">
        <f aca="false">IF(K1769&gt;0,"Sí","No")</f>
        <v>Sí</v>
      </c>
      <c r="Q1769" s="22" t="str">
        <f aca="false">IF(OR(I1769&gt;0,J1769&gt;0),"Sí","No")</f>
        <v>Sí</v>
      </c>
      <c r="R1769" s="27" t="n">
        <v>1800</v>
      </c>
      <c r="S1769" s="27" t="n">
        <v>2800</v>
      </c>
      <c r="T1769" s="27" t="n">
        <v>1200</v>
      </c>
      <c r="U1769" s="27" t="n">
        <v>2100</v>
      </c>
      <c r="V1769" s="27" t="n">
        <v>3500</v>
      </c>
      <c r="W1769" s="12" t="n">
        <f aca="false">IF(AND(I1769&gt;0,R1769&gt;0),(S1769-R1769)/R1769,"")</f>
        <v>0.555555555555556</v>
      </c>
      <c r="X1769" s="12" t="n">
        <f aca="false">IF(AND(J1769&gt;0,T1769&gt;0),(U1769-T1769)/T1769,"")</f>
        <v>0.75</v>
      </c>
      <c r="Y1769" s="12" t="n">
        <f aca="false">IF(AND(K1769&gt;0,V1769&gt;0),(V1769-Resumen!$B$7)/Resumen!$B$7,"")</f>
        <v>0.4</v>
      </c>
      <c r="Z1769" s="28" t="n">
        <f aca="false">IF(AND(K1769&gt;0,I1769&gt;0,V1769&gt;0,S1769&gt;0),V1769-S1769,"")</f>
        <v>700</v>
      </c>
      <c r="AA1769" s="12" t="n">
        <f aca="false">IF(Z1769&lt;&gt;"",Z1769/S1769,"")</f>
        <v>0.25</v>
      </c>
      <c r="AB1769" s="28" t="n">
        <f aca="false">IF(AND(K1769&gt;0,J1769&gt;0,V1769&gt;0,U1769&gt;0),V1769-U1769,"")</f>
        <v>1400</v>
      </c>
      <c r="AC1769" s="12" t="n">
        <f aca="false">IF(AB1769&lt;&gt;"",AB1769/U1769,"")</f>
        <v>0.666666666666667</v>
      </c>
      <c r="AD1769" s="27" t="n">
        <v>8</v>
      </c>
      <c r="AE1769" s="27" t="n">
        <v>6</v>
      </c>
      <c r="AF1769" s="27" t="n">
        <v>6</v>
      </c>
      <c r="AG1769" s="28" t="n">
        <f aca="false">AD1769+AE1769+AF1769</f>
        <v>20</v>
      </c>
      <c r="AH1769" s="12" t="n">
        <f aca="false">IF(AG1769&gt;0,AD1769/AG1769,"")</f>
        <v>0.4</v>
      </c>
      <c r="AI1769" s="27" t="n">
        <v>1</v>
      </c>
      <c r="AJ1769" s="27" t="n">
        <v>1</v>
      </c>
      <c r="AK1769" s="27" t="n">
        <v>1</v>
      </c>
      <c r="AL1769" s="22" t="str">
        <f aca="false">IF(OR(AJ1769&gt;0,AK1769&gt;0),"Sí","No")</f>
        <v>Sí</v>
      </c>
      <c r="AM1769" s="6" t="s">
        <v>397</v>
      </c>
      <c r="AN1769" s="6" t="s">
        <v>397</v>
      </c>
      <c r="AO1769" s="12" t="n">
        <f aca="false">IF(M1769&gt;0,K1769/M1769,"")</f>
        <v>0.384615384615385</v>
      </c>
      <c r="AP1769" s="22" t="str">
        <f aca="false">IF(M1769&gt;=Resumen!$B$5,"Alto","Bajo")</f>
        <v>Alto</v>
      </c>
      <c r="AQ1769" s="22" t="str">
        <f aca="false">IF(AO1769&gt;=Resumen!$B$28,"Alto","Bajo")</f>
        <v>Bajo</v>
      </c>
      <c r="AR1769" s="22" t="str">
        <f aca="false">AP1769&amp;" Potencial / "&amp;AQ1769&amp;" Share"</f>
        <v>Alto Potencial / Bajo Share</v>
      </c>
      <c r="AS1769" s="22" t="str">
        <f aca="false">IF(Q1769="Sí",IF(AO1769&gt;=Resumen!$B$29,"Alto","Bajo"),"")</f>
        <v>Bajo</v>
      </c>
      <c r="AT1769" s="22" t="str">
        <f aca="false">IF(AS1769&lt;&gt;"",AP1769&amp;" Potencial / "&amp;AS1769&amp;" Share","")</f>
        <v>Alto Potencial / Bajo Share</v>
      </c>
      <c r="AU1769" s="22" t="str">
        <f aca="false">IF(AH1769="","Sin dato",IF(AH1769-AO1769&gt;Resumen!$B$6,"Sobre-exhibido",IF(AO1769-AH1769&gt;Resumen!$B$6,"Sub-exhibido","En línea")))</f>
        <v>En línea</v>
      </c>
      <c r="AV1769" s="22" t="n">
        <f aca="false">IF(AT1769="","",IF(AT1769="Alto Potencial / Bajo Share",1,IF(AT1769="Alto Potencial / Alto Share",2,IF(AT1769="Bajo Potencial / Alto Share",3,4))))</f>
        <v>1</v>
      </c>
      <c r="AW1769" s="22" t="str">
        <f aca="false">IF(Q1769="No","Sin competencia directa",IF(AV1769=1,"1 - Foco Conquista (Alto Pot / Bajo Share)",IF(AV1769=2,"2 - Foco Defensa (Alto Pot / Alto Share)",IF(AV1769=3,"3 - Monitoreo (Bajo Pot / Alto Share)","4 - Baja Prioridad (Bajo Pot / Bajo Share)"))))</f>
        <v>1 - Foco Conquista (Alto Pot / Bajo Share)</v>
      </c>
      <c r="AX1769" s="12" t="str">
        <f aca="false">IF(OR(IFERROR(AND(W1769&lt;&gt;"",Y1769&lt;&gt;"",Y1769-W1769&gt;Resumen!$B$8),FALSE()),IFERROR(AND(X1769&lt;&gt;"",Y1769&lt;&gt;"",Y1769-X1769&gt;Resumen!$B$8),FALSE())),MAX(IF(IFERROR(AND(W1769&lt;&gt;"",Y1769&lt;&gt;"",Y1769-W1769&gt;Resumen!$B$8),FALSE()),Y1769-W1769,0),IF(IFERROR(AND(X1769&lt;&gt;"",Y1769&lt;&gt;"",Y1769-X1769&gt;Resumen!$B$8),FALSE()),Y1769-X1769,0)),"")</f>
        <v/>
      </c>
      <c r="AY1769" s="22" t="str">
        <f aca="false">IF(OR(IFERROR(AND(W1769&lt;&gt;"",Y1769&lt;&gt;"",Y1769-W1769&gt;Resumen!$B$8),FALSE()),IFERROR(AND(X1769&lt;&gt;"",Y1769&lt;&gt;"",Y1769-X1769&gt;Resumen!$B$8),FALSE())),TRIM("Lays tiene mayor markup que "&amp;IF(IFERROR(AND(W1769&lt;&gt;"",Y1769&lt;&gt;"",Y1769-W1769&gt;Resumen!$B$8),FALSE()),"Quento ","")&amp;IF(IFERROR(AND(X1769&lt;&gt;"",Y1769&lt;&gt;"",Y1769-X1769&gt;Resumen!$B$8),FALSE()),"Julicroc ","")&amp;"en este PDV"),"")</f>
        <v/>
      </c>
      <c r="AZ1769" s="22" t="str">
        <f aca="false">IF(COUNTIF('Plan Pehuamar - Lista'!$A$2:$A$167,A1769)&gt;0,"Sí","No")</f>
        <v>No</v>
      </c>
      <c r="BA1769" s="22" t="str">
        <f aca="false">IF(COUNTIF('Plan Combo 9+1'!$A$2:$A$226,A1769)&gt;0,"Sí","No")</f>
        <v>No</v>
      </c>
      <c r="BB1769" s="22" t="str">
        <f aca="false">IF(AH1769="","No",IF(BA1769="Sí",IF((AO1769-AH1769)&gt;Resumen!$B$6,"Sí","No"),IF((AO1769-AH1769)&gt;=Resumen!$B$132,"Sí","No")))</f>
        <v>No</v>
      </c>
      <c r="BC1769" s="22" t="str">
        <f aca="false">IF(AND(N1769="Sí",AL1769="Sí",AI1769=0),"Sí","No")</f>
        <v>No</v>
      </c>
      <c r="BD1769" s="22" t="str">
        <f aca="false">IF(COUNTIF('Plan 9+1 (con Pehuamar)'!$A$2:$A$227,A1769)&gt;0,"Sí","No")</f>
        <v>No</v>
      </c>
    </row>
    <row r="1770" customFormat="false" ht="15" hidden="false" customHeight="true" outlineLevel="0" collapsed="false">
      <c r="A1770" s="6" t="n">
        <v>201701</v>
      </c>
      <c r="B1770" s="6" t="n">
        <v>12</v>
      </c>
      <c r="C1770" s="6" t="n">
        <v>1201</v>
      </c>
      <c r="D1770" s="6" t="s">
        <v>194</v>
      </c>
      <c r="E1770" s="6" t="s">
        <v>1935</v>
      </c>
      <c r="F1770" s="6" t="s">
        <v>196</v>
      </c>
      <c r="G1770" s="6" t="s">
        <v>130</v>
      </c>
      <c r="H1770" s="6" t="s">
        <v>1715</v>
      </c>
      <c r="I1770" s="27" t="n">
        <v>0</v>
      </c>
      <c r="J1770" s="27" t="n">
        <v>0</v>
      </c>
      <c r="K1770" s="27" t="n">
        <v>0.5</v>
      </c>
      <c r="L1770" s="28" t="n">
        <f aca="false">I1770+J1770</f>
        <v>0</v>
      </c>
      <c r="M1770" s="28" t="n">
        <f aca="false">L1770+K1770</f>
        <v>0.5</v>
      </c>
      <c r="N1770" s="22" t="str">
        <f aca="false">IF(I1770&gt;0,"Sí","No")</f>
        <v>No</v>
      </c>
      <c r="O1770" s="22" t="str">
        <f aca="false">IF(J1770&gt;0,"Sí","No")</f>
        <v>No</v>
      </c>
      <c r="P1770" s="22" t="str">
        <f aca="false">IF(K1770&gt;0,"Sí","No")</f>
        <v>Sí</v>
      </c>
      <c r="Q1770" s="22" t="str">
        <f aca="false">IF(OR(I1770&gt;0,J1770&gt;0),"Sí","No")</f>
        <v>No</v>
      </c>
      <c r="R1770" s="27"/>
      <c r="S1770" s="27"/>
      <c r="T1770" s="27"/>
      <c r="U1770" s="27"/>
      <c r="V1770" s="27"/>
      <c r="W1770" s="12" t="str">
        <f aca="false">IF(AND(I1770&gt;0,R1770&gt;0),(S1770-R1770)/R1770,"")</f>
        <v/>
      </c>
      <c r="X1770" s="12" t="str">
        <f aca="false">IF(AND(J1770&gt;0,T1770&gt;0),(U1770-T1770)/T1770,"")</f>
        <v/>
      </c>
      <c r="Y1770" s="12" t="str">
        <f aca="false">IF(AND(K1770&gt;0,V1770&gt;0),(V1770-Resumen!$B$7)/Resumen!$B$7,"")</f>
        <v/>
      </c>
      <c r="Z1770" s="28" t="str">
        <f aca="false">IF(AND(K1770&gt;0,I1770&gt;0,V1770&gt;0,S1770&gt;0),V1770-S1770,"")</f>
        <v/>
      </c>
      <c r="AA1770" s="12" t="str">
        <f aca="false">IF(Z1770&lt;&gt;"",Z1770/S1770,"")</f>
        <v/>
      </c>
      <c r="AB1770" s="28" t="str">
        <f aca="false">IF(AND(K1770&gt;0,J1770&gt;0,V1770&gt;0,U1770&gt;0),V1770-U1770,"")</f>
        <v/>
      </c>
      <c r="AC1770" s="12" t="str">
        <f aca="false">IF(AB1770&lt;&gt;"",AB1770/U1770,"")</f>
        <v/>
      </c>
      <c r="AD1770" s="27" t="n">
        <v>0</v>
      </c>
      <c r="AE1770" s="27" t="n">
        <v>0</v>
      </c>
      <c r="AF1770" s="27" t="n">
        <v>0</v>
      </c>
      <c r="AG1770" s="28" t="n">
        <f aca="false">AD1770+AE1770+AF1770</f>
        <v>0</v>
      </c>
      <c r="AH1770" s="12" t="str">
        <f aca="false">IF(AG1770&gt;0,AD1770/AG1770,"")</f>
        <v/>
      </c>
      <c r="AI1770" s="27" t="n">
        <v>0</v>
      </c>
      <c r="AJ1770" s="27" t="n">
        <v>0</v>
      </c>
      <c r="AK1770" s="27" t="n">
        <v>0</v>
      </c>
      <c r="AL1770" s="22" t="str">
        <f aca="false">IF(OR(AJ1770&gt;0,AK1770&gt;0),"Sí","No")</f>
        <v>No</v>
      </c>
      <c r="AM1770" s="6"/>
      <c r="AN1770" s="6"/>
      <c r="AO1770" s="12" t="n">
        <f aca="false">IF(M1770&gt;0,K1770/M1770,"")</f>
        <v>1</v>
      </c>
      <c r="AP1770" s="22" t="str">
        <f aca="false">IF(M1770&gt;=Resumen!$B$5,"Alto","Bajo")</f>
        <v>Bajo</v>
      </c>
      <c r="AQ1770" s="22" t="str">
        <f aca="false">IF(AO1770&gt;=Resumen!$B$28,"Alto","Bajo")</f>
        <v>Alto</v>
      </c>
      <c r="AR1770" s="22" t="str">
        <f aca="false">AP1770&amp;" Potencial / "&amp;AQ1770&amp;" Share"</f>
        <v>Bajo Potencial / Alto Share</v>
      </c>
      <c r="AS1770" s="22" t="str">
        <f aca="false">IF(Q1770="Sí",IF(AO1770&gt;=Resumen!$B$29,"Alto","Bajo"),"")</f>
        <v/>
      </c>
      <c r="AT1770" s="22" t="str">
        <f aca="false">IF(AS1770&lt;&gt;"",AP1770&amp;" Potencial / "&amp;AS1770&amp;" Share","")</f>
        <v/>
      </c>
      <c r="AU1770" s="22" t="str">
        <f aca="false">IF(AH1770="","Sin dato",IF(AH1770-AO1770&gt;Resumen!$B$6,"Sobre-exhibido",IF(AO1770-AH1770&gt;Resumen!$B$6,"Sub-exhibido","En línea")))</f>
        <v>Sin dato</v>
      </c>
      <c r="AV1770" s="22" t="str">
        <f aca="false">IF(AT1770="","",IF(AT1770="Alto Potencial / Bajo Share",1,IF(AT1770="Alto Potencial / Alto Share",2,IF(AT1770="Bajo Potencial / Alto Share",3,4))))</f>
        <v/>
      </c>
      <c r="AW1770" s="22" t="str">
        <f aca="false">IF(Q1770="No","Sin competencia directa",IF(AV1770=1,"1 - Foco Conquista (Alto Pot / Bajo Share)",IF(AV1770=2,"2 - Foco Defensa (Alto Pot / Alto Share)",IF(AV1770=3,"3 - Monitoreo (Bajo Pot / Alto Share)","4 - Baja Prioridad (Bajo Pot / Bajo Share)"))))</f>
        <v>Sin competencia directa</v>
      </c>
      <c r="AX1770" s="12" t="str">
        <f aca="false">IF(OR(IFERROR(AND(W1770&lt;&gt;"",Y1770&lt;&gt;"",Y1770-W1770&gt;Resumen!$B$8),FALSE()),IFERROR(AND(X1770&lt;&gt;"",Y1770&lt;&gt;"",Y1770-X1770&gt;Resumen!$B$8),FALSE())),MAX(IF(IFERROR(AND(W1770&lt;&gt;"",Y1770&lt;&gt;"",Y1770-W1770&gt;Resumen!$B$8),FALSE()),Y1770-W1770,0),IF(IFERROR(AND(X1770&lt;&gt;"",Y1770&lt;&gt;"",Y1770-X1770&gt;Resumen!$B$8),FALSE()),Y1770-X1770,0)),"")</f>
        <v/>
      </c>
      <c r="AY1770" s="22" t="str">
        <f aca="false">IF(OR(IFERROR(AND(W1770&lt;&gt;"",Y1770&lt;&gt;"",Y1770-W1770&gt;Resumen!$B$8),FALSE()),IFERROR(AND(X1770&lt;&gt;"",Y1770&lt;&gt;"",Y1770-X1770&gt;Resumen!$B$8),FALSE())),TRIM("Lays tiene mayor markup que "&amp;IF(IFERROR(AND(W1770&lt;&gt;"",Y1770&lt;&gt;"",Y1770-W1770&gt;Resumen!$B$8),FALSE()),"Quento ","")&amp;IF(IFERROR(AND(X1770&lt;&gt;"",Y1770&lt;&gt;"",Y1770-X1770&gt;Resumen!$B$8),FALSE()),"Julicroc ","")&amp;"en este PDV"),"")</f>
        <v/>
      </c>
      <c r="AZ1770" s="22" t="str">
        <f aca="false">IF(COUNTIF('Plan Pehuamar - Lista'!$A$2:$A$167,A1770)&gt;0,"Sí","No")</f>
        <v>No</v>
      </c>
      <c r="BA1770" s="22" t="str">
        <f aca="false">IF(COUNTIF('Plan Combo 9+1'!$A$2:$A$226,A1770)&gt;0,"Sí","No")</f>
        <v>No</v>
      </c>
      <c r="BB1770" s="22" t="str">
        <f aca="false">IF(AH1770="","No",IF(BA1770="Sí",IF((AO1770-AH1770)&gt;Resumen!$B$6,"Sí","No"),IF((AO1770-AH1770)&gt;=Resumen!$B$132,"Sí","No")))</f>
        <v>No</v>
      </c>
      <c r="BC1770" s="22" t="str">
        <f aca="false">IF(AND(N1770="Sí",AL1770="Sí",AI1770=0),"Sí","No")</f>
        <v>No</v>
      </c>
      <c r="BD1770" s="22" t="str">
        <f aca="false">IF(COUNTIF('Plan 9+1 (con Pehuamar)'!$A$2:$A$227,A1770)&gt;0,"Sí","No")</f>
        <v>No</v>
      </c>
    </row>
    <row r="1771" customFormat="false" ht="15" hidden="false" customHeight="true" outlineLevel="0" collapsed="false">
      <c r="A1771" s="6" t="n">
        <v>201716</v>
      </c>
      <c r="B1771" s="6" t="n">
        <v>12</v>
      </c>
      <c r="C1771" s="6" t="n">
        <v>1201</v>
      </c>
      <c r="D1771" s="6" t="s">
        <v>194</v>
      </c>
      <c r="E1771" s="6" t="s">
        <v>1936</v>
      </c>
      <c r="F1771" s="6" t="s">
        <v>201</v>
      </c>
      <c r="G1771" s="6" t="s">
        <v>130</v>
      </c>
      <c r="H1771" s="6" t="s">
        <v>1715</v>
      </c>
      <c r="I1771" s="27" t="n">
        <v>0</v>
      </c>
      <c r="J1771" s="27" t="n">
        <v>0</v>
      </c>
      <c r="K1771" s="27" t="n">
        <v>1.2</v>
      </c>
      <c r="L1771" s="28" t="n">
        <f aca="false">I1771+J1771</f>
        <v>0</v>
      </c>
      <c r="M1771" s="28" t="n">
        <f aca="false">L1771+K1771</f>
        <v>1.2</v>
      </c>
      <c r="N1771" s="22" t="str">
        <f aca="false">IF(I1771&gt;0,"Sí","No")</f>
        <v>No</v>
      </c>
      <c r="O1771" s="22" t="str">
        <f aca="false">IF(J1771&gt;0,"Sí","No")</f>
        <v>No</v>
      </c>
      <c r="P1771" s="22" t="str">
        <f aca="false">IF(K1771&gt;0,"Sí","No")</f>
        <v>Sí</v>
      </c>
      <c r="Q1771" s="22" t="str">
        <f aca="false">IF(OR(I1771&gt;0,J1771&gt;0),"Sí","No")</f>
        <v>No</v>
      </c>
      <c r="R1771" s="27"/>
      <c r="S1771" s="27"/>
      <c r="T1771" s="27"/>
      <c r="U1771" s="27"/>
      <c r="V1771" s="27"/>
      <c r="W1771" s="12" t="str">
        <f aca="false">IF(AND(I1771&gt;0,R1771&gt;0),(S1771-R1771)/R1771,"")</f>
        <v/>
      </c>
      <c r="X1771" s="12" t="str">
        <f aca="false">IF(AND(J1771&gt;0,T1771&gt;0),(U1771-T1771)/T1771,"")</f>
        <v/>
      </c>
      <c r="Y1771" s="12" t="str">
        <f aca="false">IF(AND(K1771&gt;0,V1771&gt;0),(V1771-Resumen!$B$7)/Resumen!$B$7,"")</f>
        <v/>
      </c>
      <c r="Z1771" s="28" t="str">
        <f aca="false">IF(AND(K1771&gt;0,I1771&gt;0,V1771&gt;0,S1771&gt;0),V1771-S1771,"")</f>
        <v/>
      </c>
      <c r="AA1771" s="12" t="str">
        <f aca="false">IF(Z1771&lt;&gt;"",Z1771/S1771,"")</f>
        <v/>
      </c>
      <c r="AB1771" s="28" t="str">
        <f aca="false">IF(AND(K1771&gt;0,J1771&gt;0,V1771&gt;0,U1771&gt;0),V1771-U1771,"")</f>
        <v/>
      </c>
      <c r="AC1771" s="12" t="str">
        <f aca="false">IF(AB1771&lt;&gt;"",AB1771/U1771,"")</f>
        <v/>
      </c>
      <c r="AD1771" s="27" t="n">
        <v>0</v>
      </c>
      <c r="AE1771" s="27" t="n">
        <v>0</v>
      </c>
      <c r="AF1771" s="27" t="n">
        <v>0</v>
      </c>
      <c r="AG1771" s="28" t="n">
        <f aca="false">AD1771+AE1771+AF1771</f>
        <v>0</v>
      </c>
      <c r="AH1771" s="12" t="str">
        <f aca="false">IF(AG1771&gt;0,AD1771/AG1771,"")</f>
        <v/>
      </c>
      <c r="AI1771" s="27" t="n">
        <v>0</v>
      </c>
      <c r="AJ1771" s="27" t="n">
        <v>0</v>
      </c>
      <c r="AK1771" s="27" t="n">
        <v>0</v>
      </c>
      <c r="AL1771" s="22" t="str">
        <f aca="false">IF(OR(AJ1771&gt;0,AK1771&gt;0),"Sí","No")</f>
        <v>No</v>
      </c>
      <c r="AM1771" s="6"/>
      <c r="AN1771" s="6"/>
      <c r="AO1771" s="12" t="n">
        <f aca="false">IF(M1771&gt;0,K1771/M1771,"")</f>
        <v>1</v>
      </c>
      <c r="AP1771" s="22" t="str">
        <f aca="false">IF(M1771&gt;=Resumen!$B$5,"Alto","Bajo")</f>
        <v>Bajo</v>
      </c>
      <c r="AQ1771" s="22" t="str">
        <f aca="false">IF(AO1771&gt;=Resumen!$B$28,"Alto","Bajo")</f>
        <v>Alto</v>
      </c>
      <c r="AR1771" s="22" t="str">
        <f aca="false">AP1771&amp;" Potencial / "&amp;AQ1771&amp;" Share"</f>
        <v>Bajo Potencial / Alto Share</v>
      </c>
      <c r="AS1771" s="22" t="str">
        <f aca="false">IF(Q1771="Sí",IF(AO1771&gt;=Resumen!$B$29,"Alto","Bajo"),"")</f>
        <v/>
      </c>
      <c r="AT1771" s="22" t="str">
        <f aca="false">IF(AS1771&lt;&gt;"",AP1771&amp;" Potencial / "&amp;AS1771&amp;" Share","")</f>
        <v/>
      </c>
      <c r="AU1771" s="22" t="str">
        <f aca="false">IF(AH1771="","Sin dato",IF(AH1771-AO1771&gt;Resumen!$B$6,"Sobre-exhibido",IF(AO1771-AH1771&gt;Resumen!$B$6,"Sub-exhibido","En línea")))</f>
        <v>Sin dato</v>
      </c>
      <c r="AV1771" s="22" t="str">
        <f aca="false">IF(AT1771="","",IF(AT1771="Alto Potencial / Bajo Share",1,IF(AT1771="Alto Potencial / Alto Share",2,IF(AT1771="Bajo Potencial / Alto Share",3,4))))</f>
        <v/>
      </c>
      <c r="AW1771" s="22" t="str">
        <f aca="false">IF(Q1771="No","Sin competencia directa",IF(AV1771=1,"1 - Foco Conquista (Alto Pot / Bajo Share)",IF(AV1771=2,"2 - Foco Defensa (Alto Pot / Alto Share)",IF(AV1771=3,"3 - Monitoreo (Bajo Pot / Alto Share)","4 - Baja Prioridad (Bajo Pot / Bajo Share)"))))</f>
        <v>Sin competencia directa</v>
      </c>
      <c r="AX1771" s="12" t="str">
        <f aca="false">IF(OR(IFERROR(AND(W1771&lt;&gt;"",Y1771&lt;&gt;"",Y1771-W1771&gt;Resumen!$B$8),FALSE()),IFERROR(AND(X1771&lt;&gt;"",Y1771&lt;&gt;"",Y1771-X1771&gt;Resumen!$B$8),FALSE())),MAX(IF(IFERROR(AND(W1771&lt;&gt;"",Y1771&lt;&gt;"",Y1771-W1771&gt;Resumen!$B$8),FALSE()),Y1771-W1771,0),IF(IFERROR(AND(X1771&lt;&gt;"",Y1771&lt;&gt;"",Y1771-X1771&gt;Resumen!$B$8),FALSE()),Y1771-X1771,0)),"")</f>
        <v/>
      </c>
      <c r="AY1771" s="22" t="str">
        <f aca="false">IF(OR(IFERROR(AND(W1771&lt;&gt;"",Y1771&lt;&gt;"",Y1771-W1771&gt;Resumen!$B$8),FALSE()),IFERROR(AND(X1771&lt;&gt;"",Y1771&lt;&gt;"",Y1771-X1771&gt;Resumen!$B$8),FALSE())),TRIM("Lays tiene mayor markup que "&amp;IF(IFERROR(AND(W1771&lt;&gt;"",Y1771&lt;&gt;"",Y1771-W1771&gt;Resumen!$B$8),FALSE()),"Quento ","")&amp;IF(IFERROR(AND(X1771&lt;&gt;"",Y1771&lt;&gt;"",Y1771-X1771&gt;Resumen!$B$8),FALSE()),"Julicroc ","")&amp;"en este PDV"),"")</f>
        <v/>
      </c>
      <c r="AZ1771" s="22" t="str">
        <f aca="false">IF(COUNTIF('Plan Pehuamar - Lista'!$A$2:$A$167,A1771)&gt;0,"Sí","No")</f>
        <v>No</v>
      </c>
      <c r="BA1771" s="22" t="str">
        <f aca="false">IF(COUNTIF('Plan Combo 9+1'!$A$2:$A$226,A1771)&gt;0,"Sí","No")</f>
        <v>No</v>
      </c>
      <c r="BB1771" s="22" t="str">
        <f aca="false">IF(AH1771="","No",IF(BA1771="Sí",IF((AO1771-AH1771)&gt;Resumen!$B$6,"Sí","No"),IF((AO1771-AH1771)&gt;=Resumen!$B$132,"Sí","No")))</f>
        <v>No</v>
      </c>
      <c r="BC1771" s="22" t="str">
        <f aca="false">IF(AND(N1771="Sí",AL1771="Sí",AI1771=0),"Sí","No")</f>
        <v>No</v>
      </c>
      <c r="BD1771" s="22" t="str">
        <f aca="false">IF(COUNTIF('Plan 9+1 (con Pehuamar)'!$A$2:$A$227,A1771)&gt;0,"Sí","No")</f>
        <v>No</v>
      </c>
    </row>
    <row r="1772" customFormat="false" ht="15" hidden="false" customHeight="true" outlineLevel="0" collapsed="false">
      <c r="A1772" s="6" t="n">
        <v>201908</v>
      </c>
      <c r="B1772" s="6" t="n">
        <v>12</v>
      </c>
      <c r="C1772" s="6" t="n">
        <v>1201</v>
      </c>
      <c r="D1772" s="6" t="s">
        <v>194</v>
      </c>
      <c r="E1772" s="6" t="s">
        <v>1937</v>
      </c>
      <c r="F1772" s="6" t="s">
        <v>201</v>
      </c>
      <c r="G1772" s="6" t="s">
        <v>130</v>
      </c>
      <c r="H1772" s="6" t="s">
        <v>1715</v>
      </c>
      <c r="I1772" s="27" t="n">
        <v>10</v>
      </c>
      <c r="J1772" s="27" t="n">
        <v>40</v>
      </c>
      <c r="K1772" s="27" t="n">
        <v>40</v>
      </c>
      <c r="L1772" s="28" t="n">
        <f aca="false">I1772+J1772</f>
        <v>50</v>
      </c>
      <c r="M1772" s="28" t="n">
        <f aca="false">L1772+K1772</f>
        <v>90</v>
      </c>
      <c r="N1772" s="22" t="str">
        <f aca="false">IF(I1772&gt;0,"Sí","No")</f>
        <v>Sí</v>
      </c>
      <c r="O1772" s="22" t="str">
        <f aca="false">IF(J1772&gt;0,"Sí","No")</f>
        <v>Sí</v>
      </c>
      <c r="P1772" s="22" t="str">
        <f aca="false">IF(K1772&gt;0,"Sí","No")</f>
        <v>Sí</v>
      </c>
      <c r="Q1772" s="22" t="str">
        <f aca="false">IF(OR(I1772&gt;0,J1772&gt;0),"Sí","No")</f>
        <v>Sí</v>
      </c>
      <c r="R1772" s="27" t="n">
        <v>1750</v>
      </c>
      <c r="S1772" s="27" t="n">
        <v>2500</v>
      </c>
      <c r="T1772" s="27" t="n">
        <v>1200</v>
      </c>
      <c r="U1772" s="27" t="n">
        <v>2000</v>
      </c>
      <c r="V1772" s="27" t="n">
        <v>3500</v>
      </c>
      <c r="W1772" s="12" t="n">
        <f aca="false">IF(AND(I1772&gt;0,R1772&gt;0),(S1772-R1772)/R1772,"")</f>
        <v>0.428571428571429</v>
      </c>
      <c r="X1772" s="12" t="n">
        <f aca="false">IF(AND(J1772&gt;0,T1772&gt;0),(U1772-T1772)/T1772,"")</f>
        <v>0.666666666666667</v>
      </c>
      <c r="Y1772" s="12" t="n">
        <f aca="false">IF(AND(K1772&gt;0,V1772&gt;0),(V1772-Resumen!$B$7)/Resumen!$B$7,"")</f>
        <v>0.4</v>
      </c>
      <c r="Z1772" s="28" t="n">
        <f aca="false">IF(AND(K1772&gt;0,I1772&gt;0,V1772&gt;0,S1772&gt;0),V1772-S1772,"")</f>
        <v>1000</v>
      </c>
      <c r="AA1772" s="12" t="n">
        <f aca="false">IF(Z1772&lt;&gt;"",Z1772/S1772,"")</f>
        <v>0.4</v>
      </c>
      <c r="AB1772" s="28" t="n">
        <f aca="false">IF(AND(K1772&gt;0,J1772&gt;0,V1772&gt;0,U1772&gt;0),V1772-U1772,"")</f>
        <v>1500</v>
      </c>
      <c r="AC1772" s="12" t="n">
        <f aca="false">IF(AB1772&lt;&gt;"",AB1772/U1772,"")</f>
        <v>0.75</v>
      </c>
      <c r="AD1772" s="27" t="n">
        <v>8</v>
      </c>
      <c r="AE1772" s="27" t="n">
        <v>2</v>
      </c>
      <c r="AF1772" s="27" t="n">
        <v>6</v>
      </c>
      <c r="AG1772" s="28" t="n">
        <f aca="false">AD1772+AE1772+AF1772</f>
        <v>16</v>
      </c>
      <c r="AH1772" s="12" t="n">
        <f aca="false">IF(AG1772&gt;0,AD1772/AG1772,"")</f>
        <v>0.5</v>
      </c>
      <c r="AI1772" s="27" t="n">
        <v>1</v>
      </c>
      <c r="AJ1772" s="27" t="n">
        <v>0</v>
      </c>
      <c r="AK1772" s="27" t="n">
        <v>1</v>
      </c>
      <c r="AL1772" s="22" t="str">
        <f aca="false">IF(OR(AJ1772&gt;0,AK1772&gt;0),"Sí","No")</f>
        <v>Sí</v>
      </c>
      <c r="AM1772" s="6" t="s">
        <v>397</v>
      </c>
      <c r="AN1772" s="6" t="s">
        <v>397</v>
      </c>
      <c r="AO1772" s="12" t="n">
        <f aca="false">IF(M1772&gt;0,K1772/M1772,"")</f>
        <v>0.444444444444444</v>
      </c>
      <c r="AP1772" s="22" t="str">
        <f aca="false">IF(M1772&gt;=Resumen!$B$5,"Alto","Bajo")</f>
        <v>Alto</v>
      </c>
      <c r="AQ1772" s="22" t="str">
        <f aca="false">IF(AO1772&gt;=Resumen!$B$28,"Alto","Bajo")</f>
        <v>Alto</v>
      </c>
      <c r="AR1772" s="22" t="str">
        <f aca="false">AP1772&amp;" Potencial / "&amp;AQ1772&amp;" Share"</f>
        <v>Alto Potencial / Alto Share</v>
      </c>
      <c r="AS1772" s="22" t="str">
        <f aca="false">IF(Q1772="Sí",IF(AO1772&gt;=Resumen!$B$29,"Alto","Bajo"),"")</f>
        <v>Bajo</v>
      </c>
      <c r="AT1772" s="22" t="str">
        <f aca="false">IF(AS1772&lt;&gt;"",AP1772&amp;" Potencial / "&amp;AS1772&amp;" Share","")</f>
        <v>Alto Potencial / Bajo Share</v>
      </c>
      <c r="AU1772" s="22" t="str">
        <f aca="false">IF(AH1772="","Sin dato",IF(AH1772-AO1772&gt;Resumen!$B$6,"Sobre-exhibido",IF(AO1772-AH1772&gt;Resumen!$B$6,"Sub-exhibido","En línea")))</f>
        <v>Sobre-exhibido</v>
      </c>
      <c r="AV1772" s="22" t="n">
        <f aca="false">IF(AT1772="","",IF(AT1772="Alto Potencial / Bajo Share",1,IF(AT1772="Alto Potencial / Alto Share",2,IF(AT1772="Bajo Potencial / Alto Share",3,4))))</f>
        <v>1</v>
      </c>
      <c r="AW1772" s="22" t="str">
        <f aca="false">IF(Q1772="No","Sin competencia directa",IF(AV1772=1,"1 - Foco Conquista (Alto Pot / Bajo Share)",IF(AV1772=2,"2 - Foco Defensa (Alto Pot / Alto Share)",IF(AV1772=3,"3 - Monitoreo (Bajo Pot / Alto Share)","4 - Baja Prioridad (Bajo Pot / Bajo Share)"))))</f>
        <v>1 - Foco Conquista (Alto Pot / Bajo Share)</v>
      </c>
      <c r="AX1772" s="12" t="str">
        <f aca="false">IF(OR(IFERROR(AND(W1772&lt;&gt;"",Y1772&lt;&gt;"",Y1772-W1772&gt;Resumen!$B$8),FALSE()),IFERROR(AND(X1772&lt;&gt;"",Y1772&lt;&gt;"",Y1772-X1772&gt;Resumen!$B$8),FALSE())),MAX(IF(IFERROR(AND(W1772&lt;&gt;"",Y1772&lt;&gt;"",Y1772-W1772&gt;Resumen!$B$8),FALSE()),Y1772-W1772,0),IF(IFERROR(AND(X1772&lt;&gt;"",Y1772&lt;&gt;"",Y1772-X1772&gt;Resumen!$B$8),FALSE()),Y1772-X1772,0)),"")</f>
        <v/>
      </c>
      <c r="AY1772" s="22" t="str">
        <f aca="false">IF(OR(IFERROR(AND(W1772&lt;&gt;"",Y1772&lt;&gt;"",Y1772-W1772&gt;Resumen!$B$8),FALSE()),IFERROR(AND(X1772&lt;&gt;"",Y1772&lt;&gt;"",Y1772-X1772&gt;Resumen!$B$8),FALSE())),TRIM("Lays tiene mayor markup que "&amp;IF(IFERROR(AND(W1772&lt;&gt;"",Y1772&lt;&gt;"",Y1772-W1772&gt;Resumen!$B$8),FALSE()),"Quento ","")&amp;IF(IFERROR(AND(X1772&lt;&gt;"",Y1772&lt;&gt;"",Y1772-X1772&gt;Resumen!$B$8),FALSE()),"Julicroc ","")&amp;"en este PDV"),"")</f>
        <v/>
      </c>
      <c r="AZ1772" s="22" t="str">
        <f aca="false">IF(COUNTIF('Plan Pehuamar - Lista'!$A$2:$A$167,A1772)&gt;0,"Sí","No")</f>
        <v>No</v>
      </c>
      <c r="BA1772" s="22" t="str">
        <f aca="false">IF(COUNTIF('Plan Combo 9+1'!$A$2:$A$226,A1772)&gt;0,"Sí","No")</f>
        <v>No</v>
      </c>
      <c r="BB1772" s="22" t="str">
        <f aca="false">IF(AH1772="","No",IF(BA1772="Sí",IF((AO1772-AH1772)&gt;Resumen!$B$6,"Sí","No"),IF((AO1772-AH1772)&gt;=Resumen!$B$132,"Sí","No")))</f>
        <v>No</v>
      </c>
      <c r="BC1772" s="22" t="str">
        <f aca="false">IF(AND(N1772="Sí",AL1772="Sí",AI1772=0),"Sí","No")</f>
        <v>No</v>
      </c>
      <c r="BD1772" s="22" t="str">
        <f aca="false">IF(COUNTIF('Plan 9+1 (con Pehuamar)'!$A$2:$A$227,A1772)&gt;0,"Sí","No")</f>
        <v>No</v>
      </c>
    </row>
    <row r="1773" customFormat="false" ht="15" hidden="false" customHeight="true" outlineLevel="0" collapsed="false">
      <c r="A1773" s="6" t="n">
        <v>201977</v>
      </c>
      <c r="B1773" s="6" t="n">
        <v>12</v>
      </c>
      <c r="C1773" s="6" t="n">
        <v>1201</v>
      </c>
      <c r="D1773" s="6" t="s">
        <v>194</v>
      </c>
      <c r="E1773" s="6" t="s">
        <v>1938</v>
      </c>
      <c r="F1773" s="6" t="s">
        <v>201</v>
      </c>
      <c r="G1773" s="6" t="s">
        <v>130</v>
      </c>
      <c r="H1773" s="6" t="s">
        <v>1715</v>
      </c>
      <c r="I1773" s="27" t="n">
        <v>10</v>
      </c>
      <c r="J1773" s="27" t="n">
        <v>40</v>
      </c>
      <c r="K1773" s="27" t="n">
        <v>50</v>
      </c>
      <c r="L1773" s="28" t="n">
        <f aca="false">I1773+J1773</f>
        <v>50</v>
      </c>
      <c r="M1773" s="28" t="n">
        <f aca="false">L1773+K1773</f>
        <v>100</v>
      </c>
      <c r="N1773" s="22" t="str">
        <f aca="false">IF(I1773&gt;0,"Sí","No")</f>
        <v>Sí</v>
      </c>
      <c r="O1773" s="22" t="str">
        <f aca="false">IF(J1773&gt;0,"Sí","No")</f>
        <v>Sí</v>
      </c>
      <c r="P1773" s="22" t="str">
        <f aca="false">IF(K1773&gt;0,"Sí","No")</f>
        <v>Sí</v>
      </c>
      <c r="Q1773" s="22" t="str">
        <f aca="false">IF(OR(I1773&gt;0,J1773&gt;0),"Sí","No")</f>
        <v>Sí</v>
      </c>
      <c r="R1773" s="27" t="n">
        <v>1750</v>
      </c>
      <c r="S1773" s="27" t="n">
        <v>2500</v>
      </c>
      <c r="T1773" s="27" t="n">
        <v>1200</v>
      </c>
      <c r="U1773" s="27" t="n">
        <v>2000</v>
      </c>
      <c r="V1773" s="27" t="n">
        <v>3500</v>
      </c>
      <c r="W1773" s="12" t="n">
        <f aca="false">IF(AND(I1773&gt;0,R1773&gt;0),(S1773-R1773)/R1773,"")</f>
        <v>0.428571428571429</v>
      </c>
      <c r="X1773" s="12" t="n">
        <f aca="false">IF(AND(J1773&gt;0,T1773&gt;0),(U1773-T1773)/T1773,"")</f>
        <v>0.666666666666667</v>
      </c>
      <c r="Y1773" s="12" t="n">
        <f aca="false">IF(AND(K1773&gt;0,V1773&gt;0),(V1773-Resumen!$B$7)/Resumen!$B$7,"")</f>
        <v>0.4</v>
      </c>
      <c r="Z1773" s="28" t="n">
        <f aca="false">IF(AND(K1773&gt;0,I1773&gt;0,V1773&gt;0,S1773&gt;0),V1773-S1773,"")</f>
        <v>1000</v>
      </c>
      <c r="AA1773" s="12" t="n">
        <f aca="false">IF(Z1773&lt;&gt;"",Z1773/S1773,"")</f>
        <v>0.4</v>
      </c>
      <c r="AB1773" s="28" t="n">
        <f aca="false">IF(AND(K1773&gt;0,J1773&gt;0,V1773&gt;0,U1773&gt;0),V1773-U1773,"")</f>
        <v>1500</v>
      </c>
      <c r="AC1773" s="12" t="n">
        <f aca="false">IF(AB1773&lt;&gt;"",AB1773/U1773,"")</f>
        <v>0.75</v>
      </c>
      <c r="AD1773" s="27" t="n">
        <v>8</v>
      </c>
      <c r="AE1773" s="27" t="n">
        <v>2</v>
      </c>
      <c r="AF1773" s="27" t="n">
        <v>5</v>
      </c>
      <c r="AG1773" s="28" t="n">
        <f aca="false">AD1773+AE1773+AF1773</f>
        <v>15</v>
      </c>
      <c r="AH1773" s="12" t="n">
        <f aca="false">IF(AG1773&gt;0,AD1773/AG1773,"")</f>
        <v>0.533333333333333</v>
      </c>
      <c r="AI1773" s="27" t="n">
        <v>1</v>
      </c>
      <c r="AJ1773" s="27" t="n">
        <v>0</v>
      </c>
      <c r="AK1773" s="27" t="n">
        <v>1</v>
      </c>
      <c r="AL1773" s="22" t="str">
        <f aca="false">IF(OR(AJ1773&gt;0,AK1773&gt;0),"Sí","No")</f>
        <v>Sí</v>
      </c>
      <c r="AM1773" s="6" t="s">
        <v>397</v>
      </c>
      <c r="AN1773" s="6" t="s">
        <v>397</v>
      </c>
      <c r="AO1773" s="12" t="n">
        <f aca="false">IF(M1773&gt;0,K1773/M1773,"")</f>
        <v>0.5</v>
      </c>
      <c r="AP1773" s="22" t="str">
        <f aca="false">IF(M1773&gt;=Resumen!$B$5,"Alto","Bajo")</f>
        <v>Alto</v>
      </c>
      <c r="AQ1773" s="22" t="str">
        <f aca="false">IF(AO1773&gt;=Resumen!$B$28,"Alto","Bajo")</f>
        <v>Alto</v>
      </c>
      <c r="AR1773" s="22" t="str">
        <f aca="false">AP1773&amp;" Potencial / "&amp;AQ1773&amp;" Share"</f>
        <v>Alto Potencial / Alto Share</v>
      </c>
      <c r="AS1773" s="22" t="str">
        <f aca="false">IF(Q1773="Sí",IF(AO1773&gt;=Resumen!$B$29,"Alto","Bajo"),"")</f>
        <v>Alto</v>
      </c>
      <c r="AT1773" s="22" t="str">
        <f aca="false">IF(AS1773&lt;&gt;"",AP1773&amp;" Potencial / "&amp;AS1773&amp;" Share","")</f>
        <v>Alto Potencial / Alto Share</v>
      </c>
      <c r="AU1773" s="22" t="str">
        <f aca="false">IF(AH1773="","Sin dato",IF(AH1773-AO1773&gt;Resumen!$B$6,"Sobre-exhibido",IF(AO1773-AH1773&gt;Resumen!$B$6,"Sub-exhibido","En línea")))</f>
        <v>En línea</v>
      </c>
      <c r="AV1773" s="22" t="n">
        <f aca="false">IF(AT1773="","",IF(AT1773="Alto Potencial / Bajo Share",1,IF(AT1773="Alto Potencial / Alto Share",2,IF(AT1773="Bajo Potencial / Alto Share",3,4))))</f>
        <v>2</v>
      </c>
      <c r="AW1773" s="22" t="str">
        <f aca="false">IF(Q1773="No","Sin competencia directa",IF(AV1773=1,"1 - Foco Conquista (Alto Pot / Bajo Share)",IF(AV1773=2,"2 - Foco Defensa (Alto Pot / Alto Share)",IF(AV1773=3,"3 - Monitoreo (Bajo Pot / Alto Share)","4 - Baja Prioridad (Bajo Pot / Bajo Share)"))))</f>
        <v>2 - Foco Defensa (Alto Pot / Alto Share)</v>
      </c>
      <c r="AX1773" s="12" t="str">
        <f aca="false">IF(OR(IFERROR(AND(W1773&lt;&gt;"",Y1773&lt;&gt;"",Y1773-W1773&gt;Resumen!$B$8),FALSE()),IFERROR(AND(X1773&lt;&gt;"",Y1773&lt;&gt;"",Y1773-X1773&gt;Resumen!$B$8),FALSE())),MAX(IF(IFERROR(AND(W1773&lt;&gt;"",Y1773&lt;&gt;"",Y1773-W1773&gt;Resumen!$B$8),FALSE()),Y1773-W1773,0),IF(IFERROR(AND(X1773&lt;&gt;"",Y1773&lt;&gt;"",Y1773-X1773&gt;Resumen!$B$8),FALSE()),Y1773-X1773,0)),"")</f>
        <v/>
      </c>
      <c r="AY1773" s="22" t="str">
        <f aca="false">IF(OR(IFERROR(AND(W1773&lt;&gt;"",Y1773&lt;&gt;"",Y1773-W1773&gt;Resumen!$B$8),FALSE()),IFERROR(AND(X1773&lt;&gt;"",Y1773&lt;&gt;"",Y1773-X1773&gt;Resumen!$B$8),FALSE())),TRIM("Lays tiene mayor markup que "&amp;IF(IFERROR(AND(W1773&lt;&gt;"",Y1773&lt;&gt;"",Y1773-W1773&gt;Resumen!$B$8),FALSE()),"Quento ","")&amp;IF(IFERROR(AND(X1773&lt;&gt;"",Y1773&lt;&gt;"",Y1773-X1773&gt;Resumen!$B$8),FALSE()),"Julicroc ","")&amp;"en este PDV"),"")</f>
        <v/>
      </c>
      <c r="AZ1773" s="22" t="str">
        <f aca="false">IF(COUNTIF('Plan Pehuamar - Lista'!$A$2:$A$167,A1773)&gt;0,"Sí","No")</f>
        <v>No</v>
      </c>
      <c r="BA1773" s="22" t="str">
        <f aca="false">IF(COUNTIF('Plan Combo 9+1'!$A$2:$A$226,A1773)&gt;0,"Sí","No")</f>
        <v>No</v>
      </c>
      <c r="BB1773" s="22" t="str">
        <f aca="false">IF(AH1773="","No",IF(BA1773="Sí",IF((AO1773-AH1773)&gt;Resumen!$B$6,"Sí","No"),IF((AO1773-AH1773)&gt;=Resumen!$B$132,"Sí","No")))</f>
        <v>No</v>
      </c>
      <c r="BC1773" s="22" t="str">
        <f aca="false">IF(AND(N1773="Sí",AL1773="Sí",AI1773=0),"Sí","No")</f>
        <v>No</v>
      </c>
      <c r="BD1773" s="22" t="str">
        <f aca="false">IF(COUNTIF('Plan 9+1 (con Pehuamar)'!$A$2:$A$227,A1773)&gt;0,"Sí","No")</f>
        <v>No</v>
      </c>
    </row>
    <row r="1774" customFormat="false" ht="15" hidden="false" customHeight="true" outlineLevel="0" collapsed="false">
      <c r="A1774" s="6" t="n">
        <v>202466</v>
      </c>
      <c r="B1774" s="6" t="n">
        <v>12</v>
      </c>
      <c r="C1774" s="6" t="n">
        <v>1201</v>
      </c>
      <c r="D1774" s="6" t="s">
        <v>194</v>
      </c>
      <c r="E1774" s="6" t="s">
        <v>1939</v>
      </c>
      <c r="F1774" s="6" t="s">
        <v>201</v>
      </c>
      <c r="G1774" s="6" t="s">
        <v>130</v>
      </c>
      <c r="H1774" s="6" t="s">
        <v>1715</v>
      </c>
      <c r="I1774" s="27" t="n">
        <v>10</v>
      </c>
      <c r="J1774" s="27" t="n">
        <v>30</v>
      </c>
      <c r="K1774" s="27" t="n">
        <v>50</v>
      </c>
      <c r="L1774" s="28" t="n">
        <f aca="false">I1774+J1774</f>
        <v>40</v>
      </c>
      <c r="M1774" s="28" t="n">
        <f aca="false">L1774+K1774</f>
        <v>90</v>
      </c>
      <c r="N1774" s="22" t="str">
        <f aca="false">IF(I1774&gt;0,"Sí","No")</f>
        <v>Sí</v>
      </c>
      <c r="O1774" s="22" t="str">
        <f aca="false">IF(J1774&gt;0,"Sí","No")</f>
        <v>Sí</v>
      </c>
      <c r="P1774" s="22" t="str">
        <f aca="false">IF(K1774&gt;0,"Sí","No")</f>
        <v>Sí</v>
      </c>
      <c r="Q1774" s="22" t="str">
        <f aca="false">IF(OR(I1774&gt;0,J1774&gt;0),"Sí","No")</f>
        <v>Sí</v>
      </c>
      <c r="R1774" s="27" t="n">
        <v>1750</v>
      </c>
      <c r="S1774" s="27" t="n">
        <v>2500</v>
      </c>
      <c r="T1774" s="27" t="n">
        <v>1200</v>
      </c>
      <c r="U1774" s="27" t="n">
        <v>2100</v>
      </c>
      <c r="V1774" s="27" t="n">
        <v>3600</v>
      </c>
      <c r="W1774" s="12" t="n">
        <f aca="false">IF(AND(I1774&gt;0,R1774&gt;0),(S1774-R1774)/R1774,"")</f>
        <v>0.428571428571429</v>
      </c>
      <c r="X1774" s="12" t="n">
        <f aca="false">IF(AND(J1774&gt;0,T1774&gt;0),(U1774-T1774)/T1774,"")</f>
        <v>0.75</v>
      </c>
      <c r="Y1774" s="12" t="n">
        <f aca="false">IF(AND(K1774&gt;0,V1774&gt;0),(V1774-Resumen!$B$7)/Resumen!$B$7,"")</f>
        <v>0.44</v>
      </c>
      <c r="Z1774" s="28" t="n">
        <f aca="false">IF(AND(K1774&gt;0,I1774&gt;0,V1774&gt;0,S1774&gt;0),V1774-S1774,"")</f>
        <v>1100</v>
      </c>
      <c r="AA1774" s="12" t="n">
        <f aca="false">IF(Z1774&lt;&gt;"",Z1774/S1774,"")</f>
        <v>0.44</v>
      </c>
      <c r="AB1774" s="28" t="n">
        <f aca="false">IF(AND(K1774&gt;0,J1774&gt;0,V1774&gt;0,U1774&gt;0),V1774-U1774,"")</f>
        <v>1500</v>
      </c>
      <c r="AC1774" s="12" t="n">
        <f aca="false">IF(AB1774&lt;&gt;"",AB1774/U1774,"")</f>
        <v>0.714285714285714</v>
      </c>
      <c r="AD1774" s="27" t="n">
        <v>8</v>
      </c>
      <c r="AE1774" s="27" t="n">
        <v>2</v>
      </c>
      <c r="AF1774" s="27" t="n">
        <v>6</v>
      </c>
      <c r="AG1774" s="28" t="n">
        <f aca="false">AD1774+AE1774+AF1774</f>
        <v>16</v>
      </c>
      <c r="AH1774" s="12" t="n">
        <f aca="false">IF(AG1774&gt;0,AD1774/AG1774,"")</f>
        <v>0.5</v>
      </c>
      <c r="AI1774" s="27" t="n">
        <v>0</v>
      </c>
      <c r="AJ1774" s="27" t="n">
        <v>0</v>
      </c>
      <c r="AK1774" s="27" t="n">
        <v>0</v>
      </c>
      <c r="AL1774" s="22" t="str">
        <f aca="false">IF(OR(AJ1774&gt;0,AK1774&gt;0),"Sí","No")</f>
        <v>No</v>
      </c>
      <c r="AM1774" s="6" t="s">
        <v>198</v>
      </c>
      <c r="AN1774" s="6" t="s">
        <v>198</v>
      </c>
      <c r="AO1774" s="12" t="n">
        <f aca="false">IF(M1774&gt;0,K1774/M1774,"")</f>
        <v>0.555555555555556</v>
      </c>
      <c r="AP1774" s="22" t="str">
        <f aca="false">IF(M1774&gt;=Resumen!$B$5,"Alto","Bajo")</f>
        <v>Alto</v>
      </c>
      <c r="AQ1774" s="22" t="str">
        <f aca="false">IF(AO1774&gt;=Resumen!$B$28,"Alto","Bajo")</f>
        <v>Alto</v>
      </c>
      <c r="AR1774" s="22" t="str">
        <f aca="false">AP1774&amp;" Potencial / "&amp;AQ1774&amp;" Share"</f>
        <v>Alto Potencial / Alto Share</v>
      </c>
      <c r="AS1774" s="22" t="str">
        <f aca="false">IF(Q1774="Sí",IF(AO1774&gt;=Resumen!$B$29,"Alto","Bajo"),"")</f>
        <v>Alto</v>
      </c>
      <c r="AT1774" s="22" t="str">
        <f aca="false">IF(AS1774&lt;&gt;"",AP1774&amp;" Potencial / "&amp;AS1774&amp;" Share","")</f>
        <v>Alto Potencial / Alto Share</v>
      </c>
      <c r="AU1774" s="22" t="str">
        <f aca="false">IF(AH1774="","Sin dato",IF(AH1774-AO1774&gt;Resumen!$B$6,"Sobre-exhibido",IF(AO1774-AH1774&gt;Resumen!$B$6,"Sub-exhibido","En línea")))</f>
        <v>Sub-exhibido</v>
      </c>
      <c r="AV1774" s="22" t="n">
        <f aca="false">IF(AT1774="","",IF(AT1774="Alto Potencial / Bajo Share",1,IF(AT1774="Alto Potencial / Alto Share",2,IF(AT1774="Bajo Potencial / Alto Share",3,4))))</f>
        <v>2</v>
      </c>
      <c r="AW1774" s="22" t="str">
        <f aca="false">IF(Q1774="No","Sin competencia directa",IF(AV1774=1,"1 - Foco Conquista (Alto Pot / Bajo Share)",IF(AV1774=2,"2 - Foco Defensa (Alto Pot / Alto Share)",IF(AV1774=3,"3 - Monitoreo (Bajo Pot / Alto Share)","4 - Baja Prioridad (Bajo Pot / Bajo Share)"))))</f>
        <v>2 - Foco Defensa (Alto Pot / Alto Share)</v>
      </c>
      <c r="AX1774" s="12" t="str">
        <f aca="false">IF(OR(IFERROR(AND(W1774&lt;&gt;"",Y1774&lt;&gt;"",Y1774-W1774&gt;Resumen!$B$8),FALSE()),IFERROR(AND(X1774&lt;&gt;"",Y1774&lt;&gt;"",Y1774-X1774&gt;Resumen!$B$8),FALSE())),MAX(IF(IFERROR(AND(W1774&lt;&gt;"",Y1774&lt;&gt;"",Y1774-W1774&gt;Resumen!$B$8),FALSE()),Y1774-W1774,0),IF(IFERROR(AND(X1774&lt;&gt;"",Y1774&lt;&gt;"",Y1774-X1774&gt;Resumen!$B$8),FALSE()),Y1774-X1774,0)),"")</f>
        <v/>
      </c>
      <c r="AY1774" s="22" t="str">
        <f aca="false">IF(OR(IFERROR(AND(W1774&lt;&gt;"",Y1774&lt;&gt;"",Y1774-W1774&gt;Resumen!$B$8),FALSE()),IFERROR(AND(X1774&lt;&gt;"",Y1774&lt;&gt;"",Y1774-X1774&gt;Resumen!$B$8),FALSE())),TRIM("Lays tiene mayor markup que "&amp;IF(IFERROR(AND(W1774&lt;&gt;"",Y1774&lt;&gt;"",Y1774-W1774&gt;Resumen!$B$8),FALSE()),"Quento ","")&amp;IF(IFERROR(AND(X1774&lt;&gt;"",Y1774&lt;&gt;"",Y1774-X1774&gt;Resumen!$B$8),FALSE()),"Julicroc ","")&amp;"en este PDV"),"")</f>
        <v/>
      </c>
      <c r="AZ1774" s="22" t="str">
        <f aca="false">IF(COUNTIF('Plan Pehuamar - Lista'!$A$2:$A$167,A1774)&gt;0,"Sí","No")</f>
        <v>No</v>
      </c>
      <c r="BA1774" s="22" t="str">
        <f aca="false">IF(COUNTIF('Plan Combo 9+1'!$A$2:$A$226,A1774)&gt;0,"Sí","No")</f>
        <v>No</v>
      </c>
      <c r="BB1774" s="22" t="str">
        <f aca="false">IF(AH1774="","No",IF(BA1774="Sí",IF((AO1774-AH1774)&gt;Resumen!$B$6,"Sí","No"),IF((AO1774-AH1774)&gt;=Resumen!$B$132,"Sí","No")))</f>
        <v>No</v>
      </c>
      <c r="BC1774" s="22" t="str">
        <f aca="false">IF(AND(N1774="Sí",AL1774="Sí",AI1774=0),"Sí","No")</f>
        <v>No</v>
      </c>
      <c r="BD1774" s="22" t="str">
        <f aca="false">IF(COUNTIF('Plan 9+1 (con Pehuamar)'!$A$2:$A$227,A1774)&gt;0,"Sí","No")</f>
        <v>No</v>
      </c>
    </row>
    <row r="1775" customFormat="false" ht="15" hidden="false" customHeight="true" outlineLevel="0" collapsed="false">
      <c r="A1775" s="6" t="n">
        <v>202530</v>
      </c>
      <c r="B1775" s="6" t="n">
        <v>12</v>
      </c>
      <c r="C1775" s="6" t="n">
        <v>1201</v>
      </c>
      <c r="D1775" s="6" t="s">
        <v>194</v>
      </c>
      <c r="E1775" s="6" t="s">
        <v>1940</v>
      </c>
      <c r="F1775" s="6" t="s">
        <v>201</v>
      </c>
      <c r="G1775" s="6" t="s">
        <v>130</v>
      </c>
      <c r="H1775" s="6" t="s">
        <v>1715</v>
      </c>
      <c r="I1775" s="27" t="n">
        <v>0</v>
      </c>
      <c r="J1775" s="27" t="n">
        <v>0</v>
      </c>
      <c r="K1775" s="27" t="n">
        <v>0.3</v>
      </c>
      <c r="L1775" s="28" t="n">
        <f aca="false">I1775+J1775</f>
        <v>0</v>
      </c>
      <c r="M1775" s="28" t="n">
        <f aca="false">L1775+K1775</f>
        <v>0.3</v>
      </c>
      <c r="N1775" s="22" t="str">
        <f aca="false">IF(I1775&gt;0,"Sí","No")</f>
        <v>No</v>
      </c>
      <c r="O1775" s="22" t="str">
        <f aca="false">IF(J1775&gt;0,"Sí","No")</f>
        <v>No</v>
      </c>
      <c r="P1775" s="22" t="str">
        <f aca="false">IF(K1775&gt;0,"Sí","No")</f>
        <v>Sí</v>
      </c>
      <c r="Q1775" s="22" t="str">
        <f aca="false">IF(OR(I1775&gt;0,J1775&gt;0),"Sí","No")</f>
        <v>No</v>
      </c>
      <c r="R1775" s="27"/>
      <c r="S1775" s="27"/>
      <c r="T1775" s="27"/>
      <c r="U1775" s="27"/>
      <c r="V1775" s="27"/>
      <c r="W1775" s="12" t="str">
        <f aca="false">IF(AND(I1775&gt;0,R1775&gt;0),(S1775-R1775)/R1775,"")</f>
        <v/>
      </c>
      <c r="X1775" s="12" t="str">
        <f aca="false">IF(AND(J1775&gt;0,T1775&gt;0),(U1775-T1775)/T1775,"")</f>
        <v/>
      </c>
      <c r="Y1775" s="12" t="str">
        <f aca="false">IF(AND(K1775&gt;0,V1775&gt;0),(V1775-Resumen!$B$7)/Resumen!$B$7,"")</f>
        <v/>
      </c>
      <c r="Z1775" s="28" t="str">
        <f aca="false">IF(AND(K1775&gt;0,I1775&gt;0,V1775&gt;0,S1775&gt;0),V1775-S1775,"")</f>
        <v/>
      </c>
      <c r="AA1775" s="12" t="str">
        <f aca="false">IF(Z1775&lt;&gt;"",Z1775/S1775,"")</f>
        <v/>
      </c>
      <c r="AB1775" s="28" t="str">
        <f aca="false">IF(AND(K1775&gt;0,J1775&gt;0,V1775&gt;0,U1775&gt;0),V1775-U1775,"")</f>
        <v/>
      </c>
      <c r="AC1775" s="12" t="str">
        <f aca="false">IF(AB1775&lt;&gt;"",AB1775/U1775,"")</f>
        <v/>
      </c>
      <c r="AD1775" s="27" t="n">
        <v>0</v>
      </c>
      <c r="AE1775" s="27" t="n">
        <v>0</v>
      </c>
      <c r="AF1775" s="27" t="n">
        <v>0</v>
      </c>
      <c r="AG1775" s="28" t="n">
        <f aca="false">AD1775+AE1775+AF1775</f>
        <v>0</v>
      </c>
      <c r="AH1775" s="12" t="str">
        <f aca="false">IF(AG1775&gt;0,AD1775/AG1775,"")</f>
        <v/>
      </c>
      <c r="AI1775" s="27" t="n">
        <v>0</v>
      </c>
      <c r="AJ1775" s="27" t="n">
        <v>0</v>
      </c>
      <c r="AK1775" s="27" t="n">
        <v>0</v>
      </c>
      <c r="AL1775" s="22" t="str">
        <f aca="false">IF(OR(AJ1775&gt;0,AK1775&gt;0),"Sí","No")</f>
        <v>No</v>
      </c>
      <c r="AM1775" s="6"/>
      <c r="AN1775" s="6"/>
      <c r="AO1775" s="12" t="n">
        <f aca="false">IF(M1775&gt;0,K1775/M1775,"")</f>
        <v>1</v>
      </c>
      <c r="AP1775" s="22" t="str">
        <f aca="false">IF(M1775&gt;=Resumen!$B$5,"Alto","Bajo")</f>
        <v>Bajo</v>
      </c>
      <c r="AQ1775" s="22" t="str">
        <f aca="false">IF(AO1775&gt;=Resumen!$B$28,"Alto","Bajo")</f>
        <v>Alto</v>
      </c>
      <c r="AR1775" s="22" t="str">
        <f aca="false">AP1775&amp;" Potencial / "&amp;AQ1775&amp;" Share"</f>
        <v>Bajo Potencial / Alto Share</v>
      </c>
      <c r="AS1775" s="22" t="str">
        <f aca="false">IF(Q1775="Sí",IF(AO1775&gt;=Resumen!$B$29,"Alto","Bajo"),"")</f>
        <v/>
      </c>
      <c r="AT1775" s="22" t="str">
        <f aca="false">IF(AS1775&lt;&gt;"",AP1775&amp;" Potencial / "&amp;AS1775&amp;" Share","")</f>
        <v/>
      </c>
      <c r="AU1775" s="22" t="str">
        <f aca="false">IF(AH1775="","Sin dato",IF(AH1775-AO1775&gt;Resumen!$B$6,"Sobre-exhibido",IF(AO1775-AH1775&gt;Resumen!$B$6,"Sub-exhibido","En línea")))</f>
        <v>Sin dato</v>
      </c>
      <c r="AV1775" s="22" t="str">
        <f aca="false">IF(AT1775="","",IF(AT1775="Alto Potencial / Bajo Share",1,IF(AT1775="Alto Potencial / Alto Share",2,IF(AT1775="Bajo Potencial / Alto Share",3,4))))</f>
        <v/>
      </c>
      <c r="AW1775" s="22" t="str">
        <f aca="false">IF(Q1775="No","Sin competencia directa",IF(AV1775=1,"1 - Foco Conquista (Alto Pot / Bajo Share)",IF(AV1775=2,"2 - Foco Defensa (Alto Pot / Alto Share)",IF(AV1775=3,"3 - Monitoreo (Bajo Pot / Alto Share)","4 - Baja Prioridad (Bajo Pot / Bajo Share)"))))</f>
        <v>Sin competencia directa</v>
      </c>
      <c r="AX1775" s="12" t="str">
        <f aca="false">IF(OR(IFERROR(AND(W1775&lt;&gt;"",Y1775&lt;&gt;"",Y1775-W1775&gt;Resumen!$B$8),FALSE()),IFERROR(AND(X1775&lt;&gt;"",Y1775&lt;&gt;"",Y1775-X1775&gt;Resumen!$B$8),FALSE())),MAX(IF(IFERROR(AND(W1775&lt;&gt;"",Y1775&lt;&gt;"",Y1775-W1775&gt;Resumen!$B$8),FALSE()),Y1775-W1775,0),IF(IFERROR(AND(X1775&lt;&gt;"",Y1775&lt;&gt;"",Y1775-X1775&gt;Resumen!$B$8),FALSE()),Y1775-X1775,0)),"")</f>
        <v/>
      </c>
      <c r="AY1775" s="22" t="str">
        <f aca="false">IF(OR(IFERROR(AND(W1775&lt;&gt;"",Y1775&lt;&gt;"",Y1775-W1775&gt;Resumen!$B$8),FALSE()),IFERROR(AND(X1775&lt;&gt;"",Y1775&lt;&gt;"",Y1775-X1775&gt;Resumen!$B$8),FALSE())),TRIM("Lays tiene mayor markup que "&amp;IF(IFERROR(AND(W1775&lt;&gt;"",Y1775&lt;&gt;"",Y1775-W1775&gt;Resumen!$B$8),FALSE()),"Quento ","")&amp;IF(IFERROR(AND(X1775&lt;&gt;"",Y1775&lt;&gt;"",Y1775-X1775&gt;Resumen!$B$8),FALSE()),"Julicroc ","")&amp;"en este PDV"),"")</f>
        <v/>
      </c>
      <c r="AZ1775" s="22" t="str">
        <f aca="false">IF(COUNTIF('Plan Pehuamar - Lista'!$A$2:$A$167,A1775)&gt;0,"Sí","No")</f>
        <v>No</v>
      </c>
      <c r="BA1775" s="22" t="str">
        <f aca="false">IF(COUNTIF('Plan Combo 9+1'!$A$2:$A$226,A1775)&gt;0,"Sí","No")</f>
        <v>No</v>
      </c>
      <c r="BB1775" s="22" t="str">
        <f aca="false">IF(AH1775="","No",IF(BA1775="Sí",IF((AO1775-AH1775)&gt;Resumen!$B$6,"Sí","No"),IF((AO1775-AH1775)&gt;=Resumen!$B$132,"Sí","No")))</f>
        <v>No</v>
      </c>
      <c r="BC1775" s="22" t="str">
        <f aca="false">IF(AND(N1775="Sí",AL1775="Sí",AI1775=0),"Sí","No")</f>
        <v>No</v>
      </c>
      <c r="BD1775" s="22" t="str">
        <f aca="false">IF(COUNTIF('Plan 9+1 (con Pehuamar)'!$A$2:$A$227,A1775)&gt;0,"Sí","No")</f>
        <v>No</v>
      </c>
    </row>
    <row r="1776" customFormat="false" ht="15" hidden="false" customHeight="true" outlineLevel="0" collapsed="false">
      <c r="A1776" s="6" t="n">
        <v>202612</v>
      </c>
      <c r="B1776" s="6" t="n">
        <v>12</v>
      </c>
      <c r="C1776" s="6" t="n">
        <v>1201</v>
      </c>
      <c r="D1776" s="6" t="s">
        <v>194</v>
      </c>
      <c r="E1776" s="6" t="s">
        <v>1941</v>
      </c>
      <c r="F1776" s="6" t="s">
        <v>196</v>
      </c>
      <c r="G1776" s="6" t="s">
        <v>130</v>
      </c>
      <c r="H1776" s="6" t="s">
        <v>1715</v>
      </c>
      <c r="I1776" s="27" t="n">
        <v>10</v>
      </c>
      <c r="J1776" s="27" t="n">
        <v>50</v>
      </c>
      <c r="K1776" s="27" t="n">
        <v>60</v>
      </c>
      <c r="L1776" s="28" t="n">
        <f aca="false">I1776+J1776</f>
        <v>60</v>
      </c>
      <c r="M1776" s="28" t="n">
        <f aca="false">L1776+K1776</f>
        <v>120</v>
      </c>
      <c r="N1776" s="22" t="str">
        <f aca="false">IF(I1776&gt;0,"Sí","No")</f>
        <v>Sí</v>
      </c>
      <c r="O1776" s="22" t="str">
        <f aca="false">IF(J1776&gt;0,"Sí","No")</f>
        <v>Sí</v>
      </c>
      <c r="P1776" s="22" t="str">
        <f aca="false">IF(K1776&gt;0,"Sí","No")</f>
        <v>Sí</v>
      </c>
      <c r="Q1776" s="22" t="str">
        <f aca="false">IF(OR(I1776&gt;0,J1776&gt;0),"Sí","No")</f>
        <v>Sí</v>
      </c>
      <c r="R1776" s="27" t="n">
        <v>1750</v>
      </c>
      <c r="S1776" s="27" t="n">
        <v>2500</v>
      </c>
      <c r="T1776" s="27" t="n">
        <v>1200</v>
      </c>
      <c r="U1776" s="27" t="n">
        <v>2000</v>
      </c>
      <c r="V1776" s="27" t="n">
        <v>3500</v>
      </c>
      <c r="W1776" s="12" t="n">
        <f aca="false">IF(AND(I1776&gt;0,R1776&gt;0),(S1776-R1776)/R1776,"")</f>
        <v>0.428571428571429</v>
      </c>
      <c r="X1776" s="12" t="n">
        <f aca="false">IF(AND(J1776&gt;0,T1776&gt;0),(U1776-T1776)/T1776,"")</f>
        <v>0.666666666666667</v>
      </c>
      <c r="Y1776" s="12" t="n">
        <f aca="false">IF(AND(K1776&gt;0,V1776&gt;0),(V1776-Resumen!$B$7)/Resumen!$B$7,"")</f>
        <v>0.4</v>
      </c>
      <c r="Z1776" s="28" t="n">
        <f aca="false">IF(AND(K1776&gt;0,I1776&gt;0,V1776&gt;0,S1776&gt;0),V1776-S1776,"")</f>
        <v>1000</v>
      </c>
      <c r="AA1776" s="12" t="n">
        <f aca="false">IF(Z1776&lt;&gt;"",Z1776/S1776,"")</f>
        <v>0.4</v>
      </c>
      <c r="AB1776" s="28" t="n">
        <f aca="false">IF(AND(K1776&gt;0,J1776&gt;0,V1776&gt;0,U1776&gt;0),V1776-U1776,"")</f>
        <v>1500</v>
      </c>
      <c r="AC1776" s="12" t="n">
        <f aca="false">IF(AB1776&lt;&gt;"",AB1776/U1776,"")</f>
        <v>0.75</v>
      </c>
      <c r="AD1776" s="27" t="n">
        <v>8</v>
      </c>
      <c r="AE1776" s="27" t="n">
        <v>2</v>
      </c>
      <c r="AF1776" s="27" t="n">
        <v>6</v>
      </c>
      <c r="AG1776" s="28" t="n">
        <f aca="false">AD1776+AE1776+AF1776</f>
        <v>16</v>
      </c>
      <c r="AH1776" s="12" t="n">
        <f aca="false">IF(AG1776&gt;0,AD1776/AG1776,"")</f>
        <v>0.5</v>
      </c>
      <c r="AI1776" s="27" t="n">
        <v>1</v>
      </c>
      <c r="AJ1776" s="27" t="n">
        <v>0</v>
      </c>
      <c r="AK1776" s="27" t="n">
        <v>1</v>
      </c>
      <c r="AL1776" s="22" t="str">
        <f aca="false">IF(OR(AJ1776&gt;0,AK1776&gt;0),"Sí","No")</f>
        <v>Sí</v>
      </c>
      <c r="AM1776" s="6" t="s">
        <v>397</v>
      </c>
      <c r="AN1776" s="6" t="s">
        <v>397</v>
      </c>
      <c r="AO1776" s="12" t="n">
        <f aca="false">IF(M1776&gt;0,K1776/M1776,"")</f>
        <v>0.5</v>
      </c>
      <c r="AP1776" s="22" t="str">
        <f aca="false">IF(M1776&gt;=Resumen!$B$5,"Alto","Bajo")</f>
        <v>Alto</v>
      </c>
      <c r="AQ1776" s="22" t="str">
        <f aca="false">IF(AO1776&gt;=Resumen!$B$28,"Alto","Bajo")</f>
        <v>Alto</v>
      </c>
      <c r="AR1776" s="22" t="str">
        <f aca="false">AP1776&amp;" Potencial / "&amp;AQ1776&amp;" Share"</f>
        <v>Alto Potencial / Alto Share</v>
      </c>
      <c r="AS1776" s="22" t="str">
        <f aca="false">IF(Q1776="Sí",IF(AO1776&gt;=Resumen!$B$29,"Alto","Bajo"),"")</f>
        <v>Alto</v>
      </c>
      <c r="AT1776" s="22" t="str">
        <f aca="false">IF(AS1776&lt;&gt;"",AP1776&amp;" Potencial / "&amp;AS1776&amp;" Share","")</f>
        <v>Alto Potencial / Alto Share</v>
      </c>
      <c r="AU1776" s="22" t="str">
        <f aca="false">IF(AH1776="","Sin dato",IF(AH1776-AO1776&gt;Resumen!$B$6,"Sobre-exhibido",IF(AO1776-AH1776&gt;Resumen!$B$6,"Sub-exhibido","En línea")))</f>
        <v>En línea</v>
      </c>
      <c r="AV1776" s="22" t="n">
        <f aca="false">IF(AT1776="","",IF(AT1776="Alto Potencial / Bajo Share",1,IF(AT1776="Alto Potencial / Alto Share",2,IF(AT1776="Bajo Potencial / Alto Share",3,4))))</f>
        <v>2</v>
      </c>
      <c r="AW1776" s="22" t="str">
        <f aca="false">IF(Q1776="No","Sin competencia directa",IF(AV1776=1,"1 - Foco Conquista (Alto Pot / Bajo Share)",IF(AV1776=2,"2 - Foco Defensa (Alto Pot / Alto Share)",IF(AV1776=3,"3 - Monitoreo (Bajo Pot / Alto Share)","4 - Baja Prioridad (Bajo Pot / Bajo Share)"))))</f>
        <v>2 - Foco Defensa (Alto Pot / Alto Share)</v>
      </c>
      <c r="AX1776" s="12" t="str">
        <f aca="false">IF(OR(IFERROR(AND(W1776&lt;&gt;"",Y1776&lt;&gt;"",Y1776-W1776&gt;Resumen!$B$8),FALSE()),IFERROR(AND(X1776&lt;&gt;"",Y1776&lt;&gt;"",Y1776-X1776&gt;Resumen!$B$8),FALSE())),MAX(IF(IFERROR(AND(W1776&lt;&gt;"",Y1776&lt;&gt;"",Y1776-W1776&gt;Resumen!$B$8),FALSE()),Y1776-W1776,0),IF(IFERROR(AND(X1776&lt;&gt;"",Y1776&lt;&gt;"",Y1776-X1776&gt;Resumen!$B$8),FALSE()),Y1776-X1776,0)),"")</f>
        <v/>
      </c>
      <c r="AY1776" s="22" t="str">
        <f aca="false">IF(OR(IFERROR(AND(W1776&lt;&gt;"",Y1776&lt;&gt;"",Y1776-W1776&gt;Resumen!$B$8),FALSE()),IFERROR(AND(X1776&lt;&gt;"",Y1776&lt;&gt;"",Y1776-X1776&gt;Resumen!$B$8),FALSE())),TRIM("Lays tiene mayor markup que "&amp;IF(IFERROR(AND(W1776&lt;&gt;"",Y1776&lt;&gt;"",Y1776-W1776&gt;Resumen!$B$8),FALSE()),"Quento ","")&amp;IF(IFERROR(AND(X1776&lt;&gt;"",Y1776&lt;&gt;"",Y1776-X1776&gt;Resumen!$B$8),FALSE()),"Julicroc ","")&amp;"en este PDV"),"")</f>
        <v/>
      </c>
      <c r="AZ1776" s="22" t="str">
        <f aca="false">IF(COUNTIF('Plan Pehuamar - Lista'!$A$2:$A$167,A1776)&gt;0,"Sí","No")</f>
        <v>No</v>
      </c>
      <c r="BA1776" s="22" t="str">
        <f aca="false">IF(COUNTIF('Plan Combo 9+1'!$A$2:$A$226,A1776)&gt;0,"Sí","No")</f>
        <v>No</v>
      </c>
      <c r="BB1776" s="22" t="str">
        <f aca="false">IF(AH1776="","No",IF(BA1776="Sí",IF((AO1776-AH1776)&gt;Resumen!$B$6,"Sí","No"),IF((AO1776-AH1776)&gt;=Resumen!$B$132,"Sí","No")))</f>
        <v>No</v>
      </c>
      <c r="BC1776" s="22" t="str">
        <f aca="false">IF(AND(N1776="Sí",AL1776="Sí",AI1776=0),"Sí","No")</f>
        <v>No</v>
      </c>
      <c r="BD1776" s="22" t="str">
        <f aca="false">IF(COUNTIF('Plan 9+1 (con Pehuamar)'!$A$2:$A$227,A1776)&gt;0,"Sí","No")</f>
        <v>No</v>
      </c>
    </row>
    <row r="1777" customFormat="false" ht="15" hidden="false" customHeight="true" outlineLevel="0" collapsed="false">
      <c r="A1777" s="6" t="n">
        <v>202623</v>
      </c>
      <c r="B1777" s="6" t="n">
        <v>12</v>
      </c>
      <c r="C1777" s="6" t="n">
        <v>1201</v>
      </c>
      <c r="D1777" s="6" t="s">
        <v>194</v>
      </c>
      <c r="E1777" s="6" t="s">
        <v>1942</v>
      </c>
      <c r="F1777" s="6" t="s">
        <v>196</v>
      </c>
      <c r="G1777" s="6" t="s">
        <v>130</v>
      </c>
      <c r="H1777" s="6" t="s">
        <v>1715</v>
      </c>
      <c r="I1777" s="27" t="n">
        <v>0</v>
      </c>
      <c r="J1777" s="27" t="n">
        <v>0</v>
      </c>
      <c r="K1777" s="27" t="n">
        <v>0.5</v>
      </c>
      <c r="L1777" s="28" t="n">
        <f aca="false">I1777+J1777</f>
        <v>0</v>
      </c>
      <c r="M1777" s="28" t="n">
        <f aca="false">L1777+K1777</f>
        <v>0.5</v>
      </c>
      <c r="N1777" s="22" t="str">
        <f aca="false">IF(I1777&gt;0,"Sí","No")</f>
        <v>No</v>
      </c>
      <c r="O1777" s="22" t="str">
        <f aca="false">IF(J1777&gt;0,"Sí","No")</f>
        <v>No</v>
      </c>
      <c r="P1777" s="22" t="str">
        <f aca="false">IF(K1777&gt;0,"Sí","No")</f>
        <v>Sí</v>
      </c>
      <c r="Q1777" s="22" t="str">
        <f aca="false">IF(OR(I1777&gt;0,J1777&gt;0),"Sí","No")</f>
        <v>No</v>
      </c>
      <c r="R1777" s="27"/>
      <c r="S1777" s="27"/>
      <c r="T1777" s="27"/>
      <c r="U1777" s="27"/>
      <c r="V1777" s="27"/>
      <c r="W1777" s="12" t="str">
        <f aca="false">IF(AND(I1777&gt;0,R1777&gt;0),(S1777-R1777)/R1777,"")</f>
        <v/>
      </c>
      <c r="X1777" s="12" t="str">
        <f aca="false">IF(AND(J1777&gt;0,T1777&gt;0),(U1777-T1777)/T1777,"")</f>
        <v/>
      </c>
      <c r="Y1777" s="12" t="str">
        <f aca="false">IF(AND(K1777&gt;0,V1777&gt;0),(V1777-Resumen!$B$7)/Resumen!$B$7,"")</f>
        <v/>
      </c>
      <c r="Z1777" s="28" t="str">
        <f aca="false">IF(AND(K1777&gt;0,I1777&gt;0,V1777&gt;0,S1777&gt;0),V1777-S1777,"")</f>
        <v/>
      </c>
      <c r="AA1777" s="12" t="str">
        <f aca="false">IF(Z1777&lt;&gt;"",Z1777/S1777,"")</f>
        <v/>
      </c>
      <c r="AB1777" s="28" t="str">
        <f aca="false">IF(AND(K1777&gt;0,J1777&gt;0,V1777&gt;0,U1777&gt;0),V1777-U1777,"")</f>
        <v/>
      </c>
      <c r="AC1777" s="12" t="str">
        <f aca="false">IF(AB1777&lt;&gt;"",AB1777/U1777,"")</f>
        <v/>
      </c>
      <c r="AD1777" s="27" t="n">
        <v>0</v>
      </c>
      <c r="AE1777" s="27" t="n">
        <v>0</v>
      </c>
      <c r="AF1777" s="27" t="n">
        <v>0</v>
      </c>
      <c r="AG1777" s="28" t="n">
        <f aca="false">AD1777+AE1777+AF1777</f>
        <v>0</v>
      </c>
      <c r="AH1777" s="12" t="str">
        <f aca="false">IF(AG1777&gt;0,AD1777/AG1777,"")</f>
        <v/>
      </c>
      <c r="AI1777" s="27" t="n">
        <v>0</v>
      </c>
      <c r="AJ1777" s="27" t="n">
        <v>0</v>
      </c>
      <c r="AK1777" s="27" t="n">
        <v>0</v>
      </c>
      <c r="AL1777" s="22" t="str">
        <f aca="false">IF(OR(AJ1777&gt;0,AK1777&gt;0),"Sí","No")</f>
        <v>No</v>
      </c>
      <c r="AM1777" s="6"/>
      <c r="AN1777" s="6"/>
      <c r="AO1777" s="12" t="n">
        <f aca="false">IF(M1777&gt;0,K1777/M1777,"")</f>
        <v>1</v>
      </c>
      <c r="AP1777" s="22" t="str">
        <f aca="false">IF(M1777&gt;=Resumen!$B$5,"Alto","Bajo")</f>
        <v>Bajo</v>
      </c>
      <c r="AQ1777" s="22" t="str">
        <f aca="false">IF(AO1777&gt;=Resumen!$B$28,"Alto","Bajo")</f>
        <v>Alto</v>
      </c>
      <c r="AR1777" s="22" t="str">
        <f aca="false">AP1777&amp;" Potencial / "&amp;AQ1777&amp;" Share"</f>
        <v>Bajo Potencial / Alto Share</v>
      </c>
      <c r="AS1777" s="22" t="str">
        <f aca="false">IF(Q1777="Sí",IF(AO1777&gt;=Resumen!$B$29,"Alto","Bajo"),"")</f>
        <v/>
      </c>
      <c r="AT1777" s="22" t="str">
        <f aca="false">IF(AS1777&lt;&gt;"",AP1777&amp;" Potencial / "&amp;AS1777&amp;" Share","")</f>
        <v/>
      </c>
      <c r="AU1777" s="22" t="str">
        <f aca="false">IF(AH1777="","Sin dato",IF(AH1777-AO1777&gt;Resumen!$B$6,"Sobre-exhibido",IF(AO1777-AH1777&gt;Resumen!$B$6,"Sub-exhibido","En línea")))</f>
        <v>Sin dato</v>
      </c>
      <c r="AV1777" s="22" t="str">
        <f aca="false">IF(AT1777="","",IF(AT1777="Alto Potencial / Bajo Share",1,IF(AT1777="Alto Potencial / Alto Share",2,IF(AT1777="Bajo Potencial / Alto Share",3,4))))</f>
        <v/>
      </c>
      <c r="AW1777" s="22" t="str">
        <f aca="false">IF(Q1777="No","Sin competencia directa",IF(AV1777=1,"1 - Foco Conquista (Alto Pot / Bajo Share)",IF(AV1777=2,"2 - Foco Defensa (Alto Pot / Alto Share)",IF(AV1777=3,"3 - Monitoreo (Bajo Pot / Alto Share)","4 - Baja Prioridad (Bajo Pot / Bajo Share)"))))</f>
        <v>Sin competencia directa</v>
      </c>
      <c r="AX1777" s="12" t="str">
        <f aca="false">IF(OR(IFERROR(AND(W1777&lt;&gt;"",Y1777&lt;&gt;"",Y1777-W1777&gt;Resumen!$B$8),FALSE()),IFERROR(AND(X1777&lt;&gt;"",Y1777&lt;&gt;"",Y1777-X1777&gt;Resumen!$B$8),FALSE())),MAX(IF(IFERROR(AND(W1777&lt;&gt;"",Y1777&lt;&gt;"",Y1777-W1777&gt;Resumen!$B$8),FALSE()),Y1777-W1777,0),IF(IFERROR(AND(X1777&lt;&gt;"",Y1777&lt;&gt;"",Y1777-X1777&gt;Resumen!$B$8),FALSE()),Y1777-X1777,0)),"")</f>
        <v/>
      </c>
      <c r="AY1777" s="22" t="str">
        <f aca="false">IF(OR(IFERROR(AND(W1777&lt;&gt;"",Y1777&lt;&gt;"",Y1777-W1777&gt;Resumen!$B$8),FALSE()),IFERROR(AND(X1777&lt;&gt;"",Y1777&lt;&gt;"",Y1777-X1777&gt;Resumen!$B$8),FALSE())),TRIM("Lays tiene mayor markup que "&amp;IF(IFERROR(AND(W1777&lt;&gt;"",Y1777&lt;&gt;"",Y1777-W1777&gt;Resumen!$B$8),FALSE()),"Quento ","")&amp;IF(IFERROR(AND(X1777&lt;&gt;"",Y1777&lt;&gt;"",Y1777-X1777&gt;Resumen!$B$8),FALSE()),"Julicroc ","")&amp;"en este PDV"),"")</f>
        <v/>
      </c>
      <c r="AZ1777" s="22" t="str">
        <f aca="false">IF(COUNTIF('Plan Pehuamar - Lista'!$A$2:$A$167,A1777)&gt;0,"Sí","No")</f>
        <v>No</v>
      </c>
      <c r="BA1777" s="22" t="str">
        <f aca="false">IF(COUNTIF('Plan Combo 9+1'!$A$2:$A$226,A1777)&gt;0,"Sí","No")</f>
        <v>No</v>
      </c>
      <c r="BB1777" s="22" t="str">
        <f aca="false">IF(AH1777="","No",IF(BA1777="Sí",IF((AO1777-AH1777)&gt;Resumen!$B$6,"Sí","No"),IF((AO1777-AH1777)&gt;=Resumen!$B$132,"Sí","No")))</f>
        <v>No</v>
      </c>
      <c r="BC1777" s="22" t="str">
        <f aca="false">IF(AND(N1777="Sí",AL1777="Sí",AI1777=0),"Sí","No")</f>
        <v>No</v>
      </c>
      <c r="BD1777" s="22" t="str">
        <f aca="false">IF(COUNTIF('Plan 9+1 (con Pehuamar)'!$A$2:$A$227,A1777)&gt;0,"Sí","No")</f>
        <v>No</v>
      </c>
    </row>
    <row r="1778" customFormat="false" ht="15" hidden="false" customHeight="true" outlineLevel="0" collapsed="false">
      <c r="A1778" s="6" t="n">
        <v>202643</v>
      </c>
      <c r="B1778" s="6" t="n">
        <v>12</v>
      </c>
      <c r="C1778" s="6" t="n">
        <v>1201</v>
      </c>
      <c r="D1778" s="6" t="s">
        <v>194</v>
      </c>
      <c r="E1778" s="6" t="s">
        <v>1943</v>
      </c>
      <c r="F1778" s="6" t="s">
        <v>201</v>
      </c>
      <c r="G1778" s="6" t="s">
        <v>130</v>
      </c>
      <c r="H1778" s="6" t="s">
        <v>1715</v>
      </c>
      <c r="I1778" s="27" t="n">
        <v>0</v>
      </c>
      <c r="J1778" s="27" t="n">
        <v>0</v>
      </c>
      <c r="K1778" s="27" t="n">
        <v>0.9</v>
      </c>
      <c r="L1778" s="28" t="n">
        <f aca="false">I1778+J1778</f>
        <v>0</v>
      </c>
      <c r="M1778" s="28" t="n">
        <f aca="false">L1778+K1778</f>
        <v>0.9</v>
      </c>
      <c r="N1778" s="22" t="str">
        <f aca="false">IF(I1778&gt;0,"Sí","No")</f>
        <v>No</v>
      </c>
      <c r="O1778" s="22" t="str">
        <f aca="false">IF(J1778&gt;0,"Sí","No")</f>
        <v>No</v>
      </c>
      <c r="P1778" s="22" t="str">
        <f aca="false">IF(K1778&gt;0,"Sí","No")</f>
        <v>Sí</v>
      </c>
      <c r="Q1778" s="22" t="str">
        <f aca="false">IF(OR(I1778&gt;0,J1778&gt;0),"Sí","No")</f>
        <v>No</v>
      </c>
      <c r="R1778" s="27"/>
      <c r="S1778" s="27"/>
      <c r="T1778" s="27"/>
      <c r="U1778" s="27"/>
      <c r="V1778" s="27"/>
      <c r="W1778" s="12" t="str">
        <f aca="false">IF(AND(I1778&gt;0,R1778&gt;0),(S1778-R1778)/R1778,"")</f>
        <v/>
      </c>
      <c r="X1778" s="12" t="str">
        <f aca="false">IF(AND(J1778&gt;0,T1778&gt;0),(U1778-T1778)/T1778,"")</f>
        <v/>
      </c>
      <c r="Y1778" s="12" t="str">
        <f aca="false">IF(AND(K1778&gt;0,V1778&gt;0),(V1778-Resumen!$B$7)/Resumen!$B$7,"")</f>
        <v/>
      </c>
      <c r="Z1778" s="28" t="str">
        <f aca="false">IF(AND(K1778&gt;0,I1778&gt;0,V1778&gt;0,S1778&gt;0),V1778-S1778,"")</f>
        <v/>
      </c>
      <c r="AA1778" s="12" t="str">
        <f aca="false">IF(Z1778&lt;&gt;"",Z1778/S1778,"")</f>
        <v/>
      </c>
      <c r="AB1778" s="28" t="str">
        <f aca="false">IF(AND(K1778&gt;0,J1778&gt;0,V1778&gt;0,U1778&gt;0),V1778-U1778,"")</f>
        <v/>
      </c>
      <c r="AC1778" s="12" t="str">
        <f aca="false">IF(AB1778&lt;&gt;"",AB1778/U1778,"")</f>
        <v/>
      </c>
      <c r="AD1778" s="27" t="n">
        <v>0</v>
      </c>
      <c r="AE1778" s="27" t="n">
        <v>0</v>
      </c>
      <c r="AF1778" s="27" t="n">
        <v>0</v>
      </c>
      <c r="AG1778" s="28" t="n">
        <f aca="false">AD1778+AE1778+AF1778</f>
        <v>0</v>
      </c>
      <c r="AH1778" s="12" t="str">
        <f aca="false">IF(AG1778&gt;0,AD1778/AG1778,"")</f>
        <v/>
      </c>
      <c r="AI1778" s="27" t="n">
        <v>0</v>
      </c>
      <c r="AJ1778" s="27" t="n">
        <v>0</v>
      </c>
      <c r="AK1778" s="27" t="n">
        <v>0</v>
      </c>
      <c r="AL1778" s="22" t="str">
        <f aca="false">IF(OR(AJ1778&gt;0,AK1778&gt;0),"Sí","No")</f>
        <v>No</v>
      </c>
      <c r="AM1778" s="6"/>
      <c r="AN1778" s="6"/>
      <c r="AO1778" s="12" t="n">
        <f aca="false">IF(M1778&gt;0,K1778/M1778,"")</f>
        <v>1</v>
      </c>
      <c r="AP1778" s="22" t="str">
        <f aca="false">IF(M1778&gt;=Resumen!$B$5,"Alto","Bajo")</f>
        <v>Bajo</v>
      </c>
      <c r="AQ1778" s="22" t="str">
        <f aca="false">IF(AO1778&gt;=Resumen!$B$28,"Alto","Bajo")</f>
        <v>Alto</v>
      </c>
      <c r="AR1778" s="22" t="str">
        <f aca="false">AP1778&amp;" Potencial / "&amp;AQ1778&amp;" Share"</f>
        <v>Bajo Potencial / Alto Share</v>
      </c>
      <c r="AS1778" s="22" t="str">
        <f aca="false">IF(Q1778="Sí",IF(AO1778&gt;=Resumen!$B$29,"Alto","Bajo"),"")</f>
        <v/>
      </c>
      <c r="AT1778" s="22" t="str">
        <f aca="false">IF(AS1778&lt;&gt;"",AP1778&amp;" Potencial / "&amp;AS1778&amp;" Share","")</f>
        <v/>
      </c>
      <c r="AU1778" s="22" t="str">
        <f aca="false">IF(AH1778="","Sin dato",IF(AH1778-AO1778&gt;Resumen!$B$6,"Sobre-exhibido",IF(AO1778-AH1778&gt;Resumen!$B$6,"Sub-exhibido","En línea")))</f>
        <v>Sin dato</v>
      </c>
      <c r="AV1778" s="22" t="str">
        <f aca="false">IF(AT1778="","",IF(AT1778="Alto Potencial / Bajo Share",1,IF(AT1778="Alto Potencial / Alto Share",2,IF(AT1778="Bajo Potencial / Alto Share",3,4))))</f>
        <v/>
      </c>
      <c r="AW1778" s="22" t="str">
        <f aca="false">IF(Q1778="No","Sin competencia directa",IF(AV1778=1,"1 - Foco Conquista (Alto Pot / Bajo Share)",IF(AV1778=2,"2 - Foco Defensa (Alto Pot / Alto Share)",IF(AV1778=3,"3 - Monitoreo (Bajo Pot / Alto Share)","4 - Baja Prioridad (Bajo Pot / Bajo Share)"))))</f>
        <v>Sin competencia directa</v>
      </c>
      <c r="AX1778" s="12" t="str">
        <f aca="false">IF(OR(IFERROR(AND(W1778&lt;&gt;"",Y1778&lt;&gt;"",Y1778-W1778&gt;Resumen!$B$8),FALSE()),IFERROR(AND(X1778&lt;&gt;"",Y1778&lt;&gt;"",Y1778-X1778&gt;Resumen!$B$8),FALSE())),MAX(IF(IFERROR(AND(W1778&lt;&gt;"",Y1778&lt;&gt;"",Y1778-W1778&gt;Resumen!$B$8),FALSE()),Y1778-W1778,0),IF(IFERROR(AND(X1778&lt;&gt;"",Y1778&lt;&gt;"",Y1778-X1778&gt;Resumen!$B$8),FALSE()),Y1778-X1778,0)),"")</f>
        <v/>
      </c>
      <c r="AY1778" s="22" t="str">
        <f aca="false">IF(OR(IFERROR(AND(W1778&lt;&gt;"",Y1778&lt;&gt;"",Y1778-W1778&gt;Resumen!$B$8),FALSE()),IFERROR(AND(X1778&lt;&gt;"",Y1778&lt;&gt;"",Y1778-X1778&gt;Resumen!$B$8),FALSE())),TRIM("Lays tiene mayor markup que "&amp;IF(IFERROR(AND(W1778&lt;&gt;"",Y1778&lt;&gt;"",Y1778-W1778&gt;Resumen!$B$8),FALSE()),"Quento ","")&amp;IF(IFERROR(AND(X1778&lt;&gt;"",Y1778&lt;&gt;"",Y1778-X1778&gt;Resumen!$B$8),FALSE()),"Julicroc ","")&amp;"en este PDV"),"")</f>
        <v/>
      </c>
      <c r="AZ1778" s="22" t="str">
        <f aca="false">IF(COUNTIF('Plan Pehuamar - Lista'!$A$2:$A$167,A1778)&gt;0,"Sí","No")</f>
        <v>No</v>
      </c>
      <c r="BA1778" s="22" t="str">
        <f aca="false">IF(COUNTIF('Plan Combo 9+1'!$A$2:$A$226,A1778)&gt;0,"Sí","No")</f>
        <v>No</v>
      </c>
      <c r="BB1778" s="22" t="str">
        <f aca="false">IF(AH1778="","No",IF(BA1778="Sí",IF((AO1778-AH1778)&gt;Resumen!$B$6,"Sí","No"),IF((AO1778-AH1778)&gt;=Resumen!$B$132,"Sí","No")))</f>
        <v>No</v>
      </c>
      <c r="BC1778" s="22" t="str">
        <f aca="false">IF(AND(N1778="Sí",AL1778="Sí",AI1778=0),"Sí","No")</f>
        <v>No</v>
      </c>
      <c r="BD1778" s="22" t="str">
        <f aca="false">IF(COUNTIF('Plan 9+1 (con Pehuamar)'!$A$2:$A$227,A1778)&gt;0,"Sí","No")</f>
        <v>No</v>
      </c>
    </row>
    <row r="1779" customFormat="false" ht="15" hidden="false" customHeight="true" outlineLevel="0" collapsed="false">
      <c r="A1779" s="6" t="n">
        <v>202649</v>
      </c>
      <c r="B1779" s="6" t="n">
        <v>12</v>
      </c>
      <c r="C1779" s="6" t="n">
        <v>1201</v>
      </c>
      <c r="D1779" s="6" t="s">
        <v>194</v>
      </c>
      <c r="E1779" s="6" t="s">
        <v>1944</v>
      </c>
      <c r="F1779" s="6" t="s">
        <v>196</v>
      </c>
      <c r="G1779" s="6" t="s">
        <v>130</v>
      </c>
      <c r="H1779" s="6" t="s">
        <v>1715</v>
      </c>
      <c r="I1779" s="27" t="n">
        <v>40</v>
      </c>
      <c r="J1779" s="27" t="n">
        <v>40</v>
      </c>
      <c r="K1779" s="27" t="n">
        <v>50</v>
      </c>
      <c r="L1779" s="28" t="n">
        <f aca="false">I1779+J1779</f>
        <v>80</v>
      </c>
      <c r="M1779" s="28" t="n">
        <f aca="false">L1779+K1779</f>
        <v>130</v>
      </c>
      <c r="N1779" s="22" t="str">
        <f aca="false">IF(I1779&gt;0,"Sí","No")</f>
        <v>Sí</v>
      </c>
      <c r="O1779" s="22" t="str">
        <f aca="false">IF(J1779&gt;0,"Sí","No")</f>
        <v>Sí</v>
      </c>
      <c r="P1779" s="22" t="str">
        <f aca="false">IF(K1779&gt;0,"Sí","No")</f>
        <v>Sí</v>
      </c>
      <c r="Q1779" s="22" t="str">
        <f aca="false">IF(OR(I1779&gt;0,J1779&gt;0),"Sí","No")</f>
        <v>Sí</v>
      </c>
      <c r="R1779" s="27" t="n">
        <v>1500</v>
      </c>
      <c r="S1779" s="27" t="n">
        <v>2500</v>
      </c>
      <c r="T1779" s="27" t="n">
        <v>1200</v>
      </c>
      <c r="U1779" s="27" t="n">
        <v>2000</v>
      </c>
      <c r="V1779" s="27" t="n">
        <v>3500</v>
      </c>
      <c r="W1779" s="12" t="n">
        <f aca="false">IF(AND(I1779&gt;0,R1779&gt;0),(S1779-R1779)/R1779,"")</f>
        <v>0.666666666666667</v>
      </c>
      <c r="X1779" s="12" t="n">
        <f aca="false">IF(AND(J1779&gt;0,T1779&gt;0),(U1779-T1779)/T1779,"")</f>
        <v>0.666666666666667</v>
      </c>
      <c r="Y1779" s="12" t="n">
        <f aca="false">IF(AND(K1779&gt;0,V1779&gt;0),(V1779-Resumen!$B$7)/Resumen!$B$7,"")</f>
        <v>0.4</v>
      </c>
      <c r="Z1779" s="28" t="n">
        <f aca="false">IF(AND(K1779&gt;0,I1779&gt;0,V1779&gt;0,S1779&gt;0),V1779-S1779,"")</f>
        <v>1000</v>
      </c>
      <c r="AA1779" s="12" t="n">
        <f aca="false">IF(Z1779&lt;&gt;"",Z1779/S1779,"")</f>
        <v>0.4</v>
      </c>
      <c r="AB1779" s="28" t="n">
        <f aca="false">IF(AND(K1779&gt;0,J1779&gt;0,V1779&gt;0,U1779&gt;0),V1779-U1779,"")</f>
        <v>1500</v>
      </c>
      <c r="AC1779" s="12" t="n">
        <f aca="false">IF(AB1779&lt;&gt;"",AB1779/U1779,"")</f>
        <v>0.75</v>
      </c>
      <c r="AD1779" s="27" t="n">
        <v>8</v>
      </c>
      <c r="AE1779" s="27" t="n">
        <v>6</v>
      </c>
      <c r="AF1779" s="27" t="n">
        <v>6</v>
      </c>
      <c r="AG1779" s="28" t="n">
        <f aca="false">AD1779+AE1779+AF1779</f>
        <v>20</v>
      </c>
      <c r="AH1779" s="12" t="n">
        <f aca="false">IF(AG1779&gt;0,AD1779/AG1779,"")</f>
        <v>0.4</v>
      </c>
      <c r="AI1779" s="27" t="n">
        <v>1</v>
      </c>
      <c r="AJ1779" s="27" t="n">
        <v>1</v>
      </c>
      <c r="AK1779" s="27" t="n">
        <v>1</v>
      </c>
      <c r="AL1779" s="22" t="str">
        <f aca="false">IF(OR(AJ1779&gt;0,AK1779&gt;0),"Sí","No")</f>
        <v>Sí</v>
      </c>
      <c r="AM1779" s="6" t="s">
        <v>198</v>
      </c>
      <c r="AN1779" s="6" t="s">
        <v>198</v>
      </c>
      <c r="AO1779" s="12" t="n">
        <f aca="false">IF(M1779&gt;0,K1779/M1779,"")</f>
        <v>0.384615384615385</v>
      </c>
      <c r="AP1779" s="22" t="str">
        <f aca="false">IF(M1779&gt;=Resumen!$B$5,"Alto","Bajo")</f>
        <v>Alto</v>
      </c>
      <c r="AQ1779" s="22" t="str">
        <f aca="false">IF(AO1779&gt;=Resumen!$B$28,"Alto","Bajo")</f>
        <v>Bajo</v>
      </c>
      <c r="AR1779" s="22" t="str">
        <f aca="false">AP1779&amp;" Potencial / "&amp;AQ1779&amp;" Share"</f>
        <v>Alto Potencial / Bajo Share</v>
      </c>
      <c r="AS1779" s="22" t="str">
        <f aca="false">IF(Q1779="Sí",IF(AO1779&gt;=Resumen!$B$29,"Alto","Bajo"),"")</f>
        <v>Bajo</v>
      </c>
      <c r="AT1779" s="22" t="str">
        <f aca="false">IF(AS1779&lt;&gt;"",AP1779&amp;" Potencial / "&amp;AS1779&amp;" Share","")</f>
        <v>Alto Potencial / Bajo Share</v>
      </c>
      <c r="AU1779" s="22" t="str">
        <f aca="false">IF(AH1779="","Sin dato",IF(AH1779-AO1779&gt;Resumen!$B$6,"Sobre-exhibido",IF(AO1779-AH1779&gt;Resumen!$B$6,"Sub-exhibido","En línea")))</f>
        <v>En línea</v>
      </c>
      <c r="AV1779" s="22" t="n">
        <f aca="false">IF(AT1779="","",IF(AT1779="Alto Potencial / Bajo Share",1,IF(AT1779="Alto Potencial / Alto Share",2,IF(AT1779="Bajo Potencial / Alto Share",3,4))))</f>
        <v>1</v>
      </c>
      <c r="AW1779" s="22" t="str">
        <f aca="false">IF(Q1779="No","Sin competencia directa",IF(AV1779=1,"1 - Foco Conquista (Alto Pot / Bajo Share)",IF(AV1779=2,"2 - Foco Defensa (Alto Pot / Alto Share)",IF(AV1779=3,"3 - Monitoreo (Bajo Pot / Alto Share)","4 - Baja Prioridad (Bajo Pot / Bajo Share)"))))</f>
        <v>1 - Foco Conquista (Alto Pot / Bajo Share)</v>
      </c>
      <c r="AX1779" s="12" t="str">
        <f aca="false">IF(OR(IFERROR(AND(W1779&lt;&gt;"",Y1779&lt;&gt;"",Y1779-W1779&gt;Resumen!$B$8),FALSE()),IFERROR(AND(X1779&lt;&gt;"",Y1779&lt;&gt;"",Y1779-X1779&gt;Resumen!$B$8),FALSE())),MAX(IF(IFERROR(AND(W1779&lt;&gt;"",Y1779&lt;&gt;"",Y1779-W1779&gt;Resumen!$B$8),FALSE()),Y1779-W1779,0),IF(IFERROR(AND(X1779&lt;&gt;"",Y1779&lt;&gt;"",Y1779-X1779&gt;Resumen!$B$8),FALSE()),Y1779-X1779,0)),"")</f>
        <v/>
      </c>
      <c r="AY1779" s="22" t="str">
        <f aca="false">IF(OR(IFERROR(AND(W1779&lt;&gt;"",Y1779&lt;&gt;"",Y1779-W1779&gt;Resumen!$B$8),FALSE()),IFERROR(AND(X1779&lt;&gt;"",Y1779&lt;&gt;"",Y1779-X1779&gt;Resumen!$B$8),FALSE())),TRIM("Lays tiene mayor markup que "&amp;IF(IFERROR(AND(W1779&lt;&gt;"",Y1779&lt;&gt;"",Y1779-W1779&gt;Resumen!$B$8),FALSE()),"Quento ","")&amp;IF(IFERROR(AND(X1779&lt;&gt;"",Y1779&lt;&gt;"",Y1779-X1779&gt;Resumen!$B$8),FALSE()),"Julicroc ","")&amp;"en este PDV"),"")</f>
        <v/>
      </c>
      <c r="AZ1779" s="22" t="str">
        <f aca="false">IF(COUNTIF('Plan Pehuamar - Lista'!$A$2:$A$167,A1779)&gt;0,"Sí","No")</f>
        <v>No</v>
      </c>
      <c r="BA1779" s="22" t="str">
        <f aca="false">IF(COUNTIF('Plan Combo 9+1'!$A$2:$A$226,A1779)&gt;0,"Sí","No")</f>
        <v>No</v>
      </c>
      <c r="BB1779" s="22" t="str">
        <f aca="false">IF(AH1779="","No",IF(BA1779="Sí",IF((AO1779-AH1779)&gt;Resumen!$B$6,"Sí","No"),IF((AO1779-AH1779)&gt;=Resumen!$B$132,"Sí","No")))</f>
        <v>No</v>
      </c>
      <c r="BC1779" s="22" t="str">
        <f aca="false">IF(AND(N1779="Sí",AL1779="Sí",AI1779=0),"Sí","No")</f>
        <v>No</v>
      </c>
      <c r="BD1779" s="22" t="str">
        <f aca="false">IF(COUNTIF('Plan 9+1 (con Pehuamar)'!$A$2:$A$227,A1779)&gt;0,"Sí","No")</f>
        <v>No</v>
      </c>
    </row>
    <row r="1780" customFormat="false" ht="15" hidden="false" customHeight="true" outlineLevel="0" collapsed="false">
      <c r="A1780" s="6" t="n">
        <v>200047</v>
      </c>
      <c r="B1780" s="6" t="n">
        <v>12</v>
      </c>
      <c r="C1780" s="6" t="n">
        <v>1202</v>
      </c>
      <c r="D1780" s="6" t="s">
        <v>254</v>
      </c>
      <c r="E1780" s="6" t="s">
        <v>1945</v>
      </c>
      <c r="F1780" s="6" t="s">
        <v>273</v>
      </c>
      <c r="G1780" s="6" t="s">
        <v>130</v>
      </c>
      <c r="H1780" s="6" t="s">
        <v>1715</v>
      </c>
      <c r="I1780" s="27" t="n">
        <v>0</v>
      </c>
      <c r="J1780" s="27" t="n">
        <v>0</v>
      </c>
      <c r="K1780" s="27" t="n">
        <v>1.2</v>
      </c>
      <c r="L1780" s="28" t="n">
        <f aca="false">I1780+J1780</f>
        <v>0</v>
      </c>
      <c r="M1780" s="28" t="n">
        <f aca="false">L1780+K1780</f>
        <v>1.2</v>
      </c>
      <c r="N1780" s="22" t="str">
        <f aca="false">IF(I1780&gt;0,"Sí","No")</f>
        <v>No</v>
      </c>
      <c r="O1780" s="22" t="str">
        <f aca="false">IF(J1780&gt;0,"Sí","No")</f>
        <v>No</v>
      </c>
      <c r="P1780" s="22" t="str">
        <f aca="false">IF(K1780&gt;0,"Sí","No")</f>
        <v>Sí</v>
      </c>
      <c r="Q1780" s="22" t="str">
        <f aca="false">IF(OR(I1780&gt;0,J1780&gt;0),"Sí","No")</f>
        <v>No</v>
      </c>
      <c r="R1780" s="27"/>
      <c r="S1780" s="27"/>
      <c r="T1780" s="27"/>
      <c r="U1780" s="27"/>
      <c r="V1780" s="27"/>
      <c r="W1780" s="12" t="str">
        <f aca="false">IF(AND(I1780&gt;0,R1780&gt;0),(S1780-R1780)/R1780,"")</f>
        <v/>
      </c>
      <c r="X1780" s="12" t="str">
        <f aca="false">IF(AND(J1780&gt;0,T1780&gt;0),(U1780-T1780)/T1780,"")</f>
        <v/>
      </c>
      <c r="Y1780" s="12" t="str">
        <f aca="false">IF(AND(K1780&gt;0,V1780&gt;0),(V1780-Resumen!$B$7)/Resumen!$B$7,"")</f>
        <v/>
      </c>
      <c r="Z1780" s="28" t="str">
        <f aca="false">IF(AND(K1780&gt;0,I1780&gt;0,V1780&gt;0,S1780&gt;0),V1780-S1780,"")</f>
        <v/>
      </c>
      <c r="AA1780" s="12" t="str">
        <f aca="false">IF(Z1780&lt;&gt;"",Z1780/S1780,"")</f>
        <v/>
      </c>
      <c r="AB1780" s="28" t="str">
        <f aca="false">IF(AND(K1780&gt;0,J1780&gt;0,V1780&gt;0,U1780&gt;0),V1780-U1780,"")</f>
        <v/>
      </c>
      <c r="AC1780" s="12" t="str">
        <f aca="false">IF(AB1780&lt;&gt;"",AB1780/U1780,"")</f>
        <v/>
      </c>
      <c r="AD1780" s="27" t="n">
        <v>0</v>
      </c>
      <c r="AE1780" s="27" t="n">
        <v>0</v>
      </c>
      <c r="AF1780" s="27" t="n">
        <v>0</v>
      </c>
      <c r="AG1780" s="28" t="n">
        <f aca="false">AD1780+AE1780+AF1780</f>
        <v>0</v>
      </c>
      <c r="AH1780" s="12" t="str">
        <f aca="false">IF(AG1780&gt;0,AD1780/AG1780,"")</f>
        <v/>
      </c>
      <c r="AI1780" s="27" t="n">
        <v>0</v>
      </c>
      <c r="AJ1780" s="27" t="n">
        <v>0</v>
      </c>
      <c r="AK1780" s="27" t="n">
        <v>0</v>
      </c>
      <c r="AL1780" s="22" t="str">
        <f aca="false">IF(OR(AJ1780&gt;0,AK1780&gt;0),"Sí","No")</f>
        <v>No</v>
      </c>
      <c r="AM1780" s="6"/>
      <c r="AN1780" s="6"/>
      <c r="AO1780" s="12" t="n">
        <f aca="false">IF(M1780&gt;0,K1780/M1780,"")</f>
        <v>1</v>
      </c>
      <c r="AP1780" s="22" t="str">
        <f aca="false">IF(M1780&gt;=Resumen!$B$5,"Alto","Bajo")</f>
        <v>Bajo</v>
      </c>
      <c r="AQ1780" s="22" t="str">
        <f aca="false">IF(AO1780&gt;=Resumen!$B$28,"Alto","Bajo")</f>
        <v>Alto</v>
      </c>
      <c r="AR1780" s="22" t="str">
        <f aca="false">AP1780&amp;" Potencial / "&amp;AQ1780&amp;" Share"</f>
        <v>Bajo Potencial / Alto Share</v>
      </c>
      <c r="AS1780" s="22" t="str">
        <f aca="false">IF(Q1780="Sí",IF(AO1780&gt;=Resumen!$B$29,"Alto","Bajo"),"")</f>
        <v/>
      </c>
      <c r="AT1780" s="22" t="str">
        <f aca="false">IF(AS1780&lt;&gt;"",AP1780&amp;" Potencial / "&amp;AS1780&amp;" Share","")</f>
        <v/>
      </c>
      <c r="AU1780" s="22" t="str">
        <f aca="false">IF(AH1780="","Sin dato",IF(AH1780-AO1780&gt;Resumen!$B$6,"Sobre-exhibido",IF(AO1780-AH1780&gt;Resumen!$B$6,"Sub-exhibido","En línea")))</f>
        <v>Sin dato</v>
      </c>
      <c r="AV1780" s="22" t="str">
        <f aca="false">IF(AT1780="","",IF(AT1780="Alto Potencial / Bajo Share",1,IF(AT1780="Alto Potencial / Alto Share",2,IF(AT1780="Bajo Potencial / Alto Share",3,4))))</f>
        <v/>
      </c>
      <c r="AW1780" s="22" t="str">
        <f aca="false">IF(Q1780="No","Sin competencia directa",IF(AV1780=1,"1 - Foco Conquista (Alto Pot / Bajo Share)",IF(AV1780=2,"2 - Foco Defensa (Alto Pot / Alto Share)",IF(AV1780=3,"3 - Monitoreo (Bajo Pot / Alto Share)","4 - Baja Prioridad (Bajo Pot / Bajo Share)"))))</f>
        <v>Sin competencia directa</v>
      </c>
      <c r="AX1780" s="12" t="str">
        <f aca="false">IF(OR(IFERROR(AND(W1780&lt;&gt;"",Y1780&lt;&gt;"",Y1780-W1780&gt;Resumen!$B$8),FALSE()),IFERROR(AND(X1780&lt;&gt;"",Y1780&lt;&gt;"",Y1780-X1780&gt;Resumen!$B$8),FALSE())),MAX(IF(IFERROR(AND(W1780&lt;&gt;"",Y1780&lt;&gt;"",Y1780-W1780&gt;Resumen!$B$8),FALSE()),Y1780-W1780,0),IF(IFERROR(AND(X1780&lt;&gt;"",Y1780&lt;&gt;"",Y1780-X1780&gt;Resumen!$B$8),FALSE()),Y1780-X1780,0)),"")</f>
        <v/>
      </c>
      <c r="AY1780" s="22" t="str">
        <f aca="false">IF(OR(IFERROR(AND(W1780&lt;&gt;"",Y1780&lt;&gt;"",Y1780-W1780&gt;Resumen!$B$8),FALSE()),IFERROR(AND(X1780&lt;&gt;"",Y1780&lt;&gt;"",Y1780-X1780&gt;Resumen!$B$8),FALSE())),TRIM("Lays tiene mayor markup que "&amp;IF(IFERROR(AND(W1780&lt;&gt;"",Y1780&lt;&gt;"",Y1780-W1780&gt;Resumen!$B$8),FALSE()),"Quento ","")&amp;IF(IFERROR(AND(X1780&lt;&gt;"",Y1780&lt;&gt;"",Y1780-X1780&gt;Resumen!$B$8),FALSE()),"Julicroc ","")&amp;"en este PDV"),"")</f>
        <v/>
      </c>
      <c r="AZ1780" s="22" t="str">
        <f aca="false">IF(COUNTIF('Plan Pehuamar - Lista'!$A$2:$A$167,A1780)&gt;0,"Sí","No")</f>
        <v>No</v>
      </c>
      <c r="BA1780" s="22" t="str">
        <f aca="false">IF(COUNTIF('Plan Combo 9+1'!$A$2:$A$226,A1780)&gt;0,"Sí","No")</f>
        <v>No</v>
      </c>
      <c r="BB1780" s="22" t="str">
        <f aca="false">IF(AH1780="","No",IF(BA1780="Sí",IF((AO1780-AH1780)&gt;Resumen!$B$6,"Sí","No"),IF((AO1780-AH1780)&gt;=Resumen!$B$132,"Sí","No")))</f>
        <v>No</v>
      </c>
      <c r="BC1780" s="22" t="str">
        <f aca="false">IF(AND(N1780="Sí",AL1780="Sí",AI1780=0),"Sí","No")</f>
        <v>No</v>
      </c>
      <c r="BD1780" s="22" t="str">
        <f aca="false">IF(COUNTIF('Plan 9+1 (con Pehuamar)'!$A$2:$A$227,A1780)&gt;0,"Sí","No")</f>
        <v>No</v>
      </c>
    </row>
    <row r="1781" customFormat="false" ht="15" hidden="false" customHeight="true" outlineLevel="0" collapsed="false">
      <c r="A1781" s="6" t="n">
        <v>200217</v>
      </c>
      <c r="B1781" s="6" t="n">
        <v>12</v>
      </c>
      <c r="C1781" s="6" t="n">
        <v>1202</v>
      </c>
      <c r="D1781" s="6" t="s">
        <v>254</v>
      </c>
      <c r="E1781" s="6" t="s">
        <v>1946</v>
      </c>
      <c r="F1781" s="6" t="s">
        <v>1947</v>
      </c>
      <c r="G1781" s="6" t="s">
        <v>130</v>
      </c>
      <c r="H1781" s="6" t="s">
        <v>1715</v>
      </c>
      <c r="I1781" s="27" t="n">
        <v>60</v>
      </c>
      <c r="J1781" s="27" t="n">
        <v>60</v>
      </c>
      <c r="K1781" s="27" t="n">
        <v>80</v>
      </c>
      <c r="L1781" s="28" t="n">
        <f aca="false">I1781+J1781</f>
        <v>120</v>
      </c>
      <c r="M1781" s="28" t="n">
        <f aca="false">L1781+K1781</f>
        <v>200</v>
      </c>
      <c r="N1781" s="22" t="str">
        <f aca="false">IF(I1781&gt;0,"Sí","No")</f>
        <v>Sí</v>
      </c>
      <c r="O1781" s="22" t="str">
        <f aca="false">IF(J1781&gt;0,"Sí","No")</f>
        <v>Sí</v>
      </c>
      <c r="P1781" s="22" t="str">
        <f aca="false">IF(K1781&gt;0,"Sí","No")</f>
        <v>Sí</v>
      </c>
      <c r="Q1781" s="22" t="str">
        <f aca="false">IF(OR(I1781&gt;0,J1781&gt;0),"Sí","No")</f>
        <v>Sí</v>
      </c>
      <c r="R1781" s="27" t="n">
        <v>1500</v>
      </c>
      <c r="S1781" s="27" t="n">
        <v>2600</v>
      </c>
      <c r="T1781" s="27" t="n">
        <v>1200</v>
      </c>
      <c r="U1781" s="27" t="n">
        <v>2000</v>
      </c>
      <c r="V1781" s="27" t="n">
        <v>3500</v>
      </c>
      <c r="W1781" s="12" t="n">
        <f aca="false">IF(AND(I1781&gt;0,R1781&gt;0),(S1781-R1781)/R1781,"")</f>
        <v>0.733333333333333</v>
      </c>
      <c r="X1781" s="12" t="n">
        <f aca="false">IF(AND(J1781&gt;0,T1781&gt;0),(U1781-T1781)/T1781,"")</f>
        <v>0.666666666666667</v>
      </c>
      <c r="Y1781" s="12" t="n">
        <f aca="false">IF(AND(K1781&gt;0,V1781&gt;0),(V1781-Resumen!$B$7)/Resumen!$B$7,"")</f>
        <v>0.4</v>
      </c>
      <c r="Z1781" s="28" t="n">
        <f aca="false">IF(AND(K1781&gt;0,I1781&gt;0,V1781&gt;0,S1781&gt;0),V1781-S1781,"")</f>
        <v>900</v>
      </c>
      <c r="AA1781" s="12" t="n">
        <f aca="false">IF(Z1781&lt;&gt;"",Z1781/S1781,"")</f>
        <v>0.346153846153846</v>
      </c>
      <c r="AB1781" s="28" t="n">
        <f aca="false">IF(AND(K1781&gt;0,J1781&gt;0,V1781&gt;0,U1781&gt;0),V1781-U1781,"")</f>
        <v>1500</v>
      </c>
      <c r="AC1781" s="12" t="n">
        <f aca="false">IF(AB1781&lt;&gt;"",AB1781/U1781,"")</f>
        <v>0.75</v>
      </c>
      <c r="AD1781" s="27" t="n">
        <v>12</v>
      </c>
      <c r="AE1781" s="27" t="n">
        <v>8</v>
      </c>
      <c r="AF1781" s="27" t="n">
        <v>8</v>
      </c>
      <c r="AG1781" s="28" t="n">
        <f aca="false">AD1781+AE1781+AF1781</f>
        <v>28</v>
      </c>
      <c r="AH1781" s="12" t="n">
        <f aca="false">IF(AG1781&gt;0,AD1781/AG1781,"")</f>
        <v>0.428571428571429</v>
      </c>
      <c r="AI1781" s="27" t="n">
        <v>1</v>
      </c>
      <c r="AJ1781" s="27" t="n">
        <v>1</v>
      </c>
      <c r="AK1781" s="27" t="n">
        <v>1</v>
      </c>
      <c r="AL1781" s="22" t="str">
        <f aca="false">IF(OR(AJ1781&gt;0,AK1781&gt;0),"Sí","No")</f>
        <v>Sí</v>
      </c>
      <c r="AM1781" s="6" t="s">
        <v>397</v>
      </c>
      <c r="AN1781" s="6" t="s">
        <v>397</v>
      </c>
      <c r="AO1781" s="12" t="n">
        <f aca="false">IF(M1781&gt;0,K1781/M1781,"")</f>
        <v>0.4</v>
      </c>
      <c r="AP1781" s="22" t="str">
        <f aca="false">IF(M1781&gt;=Resumen!$B$5,"Alto","Bajo")</f>
        <v>Alto</v>
      </c>
      <c r="AQ1781" s="22" t="str">
        <f aca="false">IF(AO1781&gt;=Resumen!$B$28,"Alto","Bajo")</f>
        <v>Alto</v>
      </c>
      <c r="AR1781" s="22" t="str">
        <f aca="false">AP1781&amp;" Potencial / "&amp;AQ1781&amp;" Share"</f>
        <v>Alto Potencial / Alto Share</v>
      </c>
      <c r="AS1781" s="22" t="str">
        <f aca="false">IF(Q1781="Sí",IF(AO1781&gt;=Resumen!$B$29,"Alto","Bajo"),"")</f>
        <v>Bajo</v>
      </c>
      <c r="AT1781" s="22" t="str">
        <f aca="false">IF(AS1781&lt;&gt;"",AP1781&amp;" Potencial / "&amp;AS1781&amp;" Share","")</f>
        <v>Alto Potencial / Bajo Share</v>
      </c>
      <c r="AU1781" s="22" t="str">
        <f aca="false">IF(AH1781="","Sin dato",IF(AH1781-AO1781&gt;Resumen!$B$6,"Sobre-exhibido",IF(AO1781-AH1781&gt;Resumen!$B$6,"Sub-exhibido","En línea")))</f>
        <v>En línea</v>
      </c>
      <c r="AV1781" s="22" t="n">
        <f aca="false">IF(AT1781="","",IF(AT1781="Alto Potencial / Bajo Share",1,IF(AT1781="Alto Potencial / Alto Share",2,IF(AT1781="Bajo Potencial / Alto Share",3,4))))</f>
        <v>1</v>
      </c>
      <c r="AW1781" s="22" t="str">
        <f aca="false">IF(Q1781="No","Sin competencia directa",IF(AV1781=1,"1 - Foco Conquista (Alto Pot / Bajo Share)",IF(AV1781=2,"2 - Foco Defensa (Alto Pot / Alto Share)",IF(AV1781=3,"3 - Monitoreo (Bajo Pot / Alto Share)","4 - Baja Prioridad (Bajo Pot / Bajo Share)"))))</f>
        <v>1 - Foco Conquista (Alto Pot / Bajo Share)</v>
      </c>
      <c r="AX1781" s="12" t="str">
        <f aca="false">IF(OR(IFERROR(AND(W1781&lt;&gt;"",Y1781&lt;&gt;"",Y1781-W1781&gt;Resumen!$B$8),FALSE()),IFERROR(AND(X1781&lt;&gt;"",Y1781&lt;&gt;"",Y1781-X1781&gt;Resumen!$B$8),FALSE())),MAX(IF(IFERROR(AND(W1781&lt;&gt;"",Y1781&lt;&gt;"",Y1781-W1781&gt;Resumen!$B$8),FALSE()),Y1781-W1781,0),IF(IFERROR(AND(X1781&lt;&gt;"",Y1781&lt;&gt;"",Y1781-X1781&gt;Resumen!$B$8),FALSE()),Y1781-X1781,0)),"")</f>
        <v/>
      </c>
      <c r="AY1781" s="22" t="str">
        <f aca="false">IF(OR(IFERROR(AND(W1781&lt;&gt;"",Y1781&lt;&gt;"",Y1781-W1781&gt;Resumen!$B$8),FALSE()),IFERROR(AND(X1781&lt;&gt;"",Y1781&lt;&gt;"",Y1781-X1781&gt;Resumen!$B$8),FALSE())),TRIM("Lays tiene mayor markup que "&amp;IF(IFERROR(AND(W1781&lt;&gt;"",Y1781&lt;&gt;"",Y1781-W1781&gt;Resumen!$B$8),FALSE()),"Quento ","")&amp;IF(IFERROR(AND(X1781&lt;&gt;"",Y1781&lt;&gt;"",Y1781-X1781&gt;Resumen!$B$8),FALSE()),"Julicroc ","")&amp;"en este PDV"),"")</f>
        <v/>
      </c>
      <c r="AZ1781" s="22" t="str">
        <f aca="false">IF(COUNTIF('Plan Pehuamar - Lista'!$A$2:$A$167,A1781)&gt;0,"Sí","No")</f>
        <v>No</v>
      </c>
      <c r="BA1781" s="22" t="str">
        <f aca="false">IF(COUNTIF('Plan Combo 9+1'!$A$2:$A$226,A1781)&gt;0,"Sí","No")</f>
        <v>No</v>
      </c>
      <c r="BB1781" s="22" t="str">
        <f aca="false">IF(AH1781="","No",IF(BA1781="Sí",IF((AO1781-AH1781)&gt;Resumen!$B$6,"Sí","No"),IF((AO1781-AH1781)&gt;=Resumen!$B$132,"Sí","No")))</f>
        <v>No</v>
      </c>
      <c r="BC1781" s="22" t="str">
        <f aca="false">IF(AND(N1781="Sí",AL1781="Sí",AI1781=0),"Sí","No")</f>
        <v>No</v>
      </c>
      <c r="BD1781" s="22" t="str">
        <f aca="false">IF(COUNTIF('Plan 9+1 (con Pehuamar)'!$A$2:$A$227,A1781)&gt;0,"Sí","No")</f>
        <v>No</v>
      </c>
    </row>
    <row r="1782" customFormat="false" ht="15" hidden="false" customHeight="true" outlineLevel="0" collapsed="false">
      <c r="A1782" s="6" t="n">
        <v>200220</v>
      </c>
      <c r="B1782" s="6" t="n">
        <v>12</v>
      </c>
      <c r="C1782" s="6" t="n">
        <v>1202</v>
      </c>
      <c r="D1782" s="6" t="s">
        <v>254</v>
      </c>
      <c r="E1782" s="6" t="s">
        <v>1948</v>
      </c>
      <c r="F1782" s="6" t="s">
        <v>201</v>
      </c>
      <c r="G1782" s="6" t="s">
        <v>130</v>
      </c>
      <c r="H1782" s="6" t="s">
        <v>1715</v>
      </c>
      <c r="I1782" s="27" t="n">
        <v>10</v>
      </c>
      <c r="J1782" s="27" t="n">
        <v>60</v>
      </c>
      <c r="K1782" s="27" t="n">
        <v>70</v>
      </c>
      <c r="L1782" s="28" t="n">
        <f aca="false">I1782+J1782</f>
        <v>70</v>
      </c>
      <c r="M1782" s="28" t="n">
        <f aca="false">L1782+K1782</f>
        <v>140</v>
      </c>
      <c r="N1782" s="22" t="str">
        <f aca="false">IF(I1782&gt;0,"Sí","No")</f>
        <v>Sí</v>
      </c>
      <c r="O1782" s="22" t="str">
        <f aca="false">IF(J1782&gt;0,"Sí","No")</f>
        <v>Sí</v>
      </c>
      <c r="P1782" s="22" t="str">
        <f aca="false">IF(K1782&gt;0,"Sí","No")</f>
        <v>Sí</v>
      </c>
      <c r="Q1782" s="22" t="str">
        <f aca="false">IF(OR(I1782&gt;0,J1782&gt;0),"Sí","No")</f>
        <v>Sí</v>
      </c>
      <c r="R1782" s="27" t="n">
        <v>1750</v>
      </c>
      <c r="S1782" s="27" t="n">
        <v>2500</v>
      </c>
      <c r="T1782" s="27" t="n">
        <v>1200</v>
      </c>
      <c r="U1782" s="27" t="n">
        <v>2100</v>
      </c>
      <c r="V1782" s="27" t="n">
        <v>3500</v>
      </c>
      <c r="W1782" s="12" t="n">
        <f aca="false">IF(AND(I1782&gt;0,R1782&gt;0),(S1782-R1782)/R1782,"")</f>
        <v>0.428571428571429</v>
      </c>
      <c r="X1782" s="12" t="n">
        <f aca="false">IF(AND(J1782&gt;0,T1782&gt;0),(U1782-T1782)/T1782,"")</f>
        <v>0.75</v>
      </c>
      <c r="Y1782" s="12" t="n">
        <f aca="false">IF(AND(K1782&gt;0,V1782&gt;0),(V1782-Resumen!$B$7)/Resumen!$B$7,"")</f>
        <v>0.4</v>
      </c>
      <c r="Z1782" s="28" t="n">
        <f aca="false">IF(AND(K1782&gt;0,I1782&gt;0,V1782&gt;0,S1782&gt;0),V1782-S1782,"")</f>
        <v>1000</v>
      </c>
      <c r="AA1782" s="12" t="n">
        <f aca="false">IF(Z1782&lt;&gt;"",Z1782/S1782,"")</f>
        <v>0.4</v>
      </c>
      <c r="AB1782" s="28" t="n">
        <f aca="false">IF(AND(K1782&gt;0,J1782&gt;0,V1782&gt;0,U1782&gt;0),V1782-U1782,"")</f>
        <v>1400</v>
      </c>
      <c r="AC1782" s="12" t="n">
        <f aca="false">IF(AB1782&lt;&gt;"",AB1782/U1782,"")</f>
        <v>0.666666666666667</v>
      </c>
      <c r="AD1782" s="27" t="n">
        <v>12</v>
      </c>
      <c r="AE1782" s="27" t="n">
        <v>2</v>
      </c>
      <c r="AF1782" s="27" t="n">
        <v>8</v>
      </c>
      <c r="AG1782" s="28" t="n">
        <f aca="false">AD1782+AE1782+AF1782</f>
        <v>22</v>
      </c>
      <c r="AH1782" s="12" t="n">
        <f aca="false">IF(AG1782&gt;0,AD1782/AG1782,"")</f>
        <v>0.545454545454545</v>
      </c>
      <c r="AI1782" s="27" t="n">
        <v>1</v>
      </c>
      <c r="AJ1782" s="27" t="n">
        <v>0</v>
      </c>
      <c r="AK1782" s="27" t="n">
        <v>1</v>
      </c>
      <c r="AL1782" s="22" t="str">
        <f aca="false">IF(OR(AJ1782&gt;0,AK1782&gt;0),"Sí","No")</f>
        <v>Sí</v>
      </c>
      <c r="AM1782" s="6" t="s">
        <v>198</v>
      </c>
      <c r="AN1782" s="6" t="s">
        <v>198</v>
      </c>
      <c r="AO1782" s="12" t="n">
        <f aca="false">IF(M1782&gt;0,K1782/M1782,"")</f>
        <v>0.5</v>
      </c>
      <c r="AP1782" s="22" t="str">
        <f aca="false">IF(M1782&gt;=Resumen!$B$5,"Alto","Bajo")</f>
        <v>Alto</v>
      </c>
      <c r="AQ1782" s="22" t="str">
        <f aca="false">IF(AO1782&gt;=Resumen!$B$28,"Alto","Bajo")</f>
        <v>Alto</v>
      </c>
      <c r="AR1782" s="22" t="str">
        <f aca="false">AP1782&amp;" Potencial / "&amp;AQ1782&amp;" Share"</f>
        <v>Alto Potencial / Alto Share</v>
      </c>
      <c r="AS1782" s="22" t="str">
        <f aca="false">IF(Q1782="Sí",IF(AO1782&gt;=Resumen!$B$29,"Alto","Bajo"),"")</f>
        <v>Alto</v>
      </c>
      <c r="AT1782" s="22" t="str">
        <f aca="false">IF(AS1782&lt;&gt;"",AP1782&amp;" Potencial / "&amp;AS1782&amp;" Share","")</f>
        <v>Alto Potencial / Alto Share</v>
      </c>
      <c r="AU1782" s="22" t="str">
        <f aca="false">IF(AH1782="","Sin dato",IF(AH1782-AO1782&gt;Resumen!$B$6,"Sobre-exhibido",IF(AO1782-AH1782&gt;Resumen!$B$6,"Sub-exhibido","En línea")))</f>
        <v>En línea</v>
      </c>
      <c r="AV1782" s="22" t="n">
        <f aca="false">IF(AT1782="","",IF(AT1782="Alto Potencial / Bajo Share",1,IF(AT1782="Alto Potencial / Alto Share",2,IF(AT1782="Bajo Potencial / Alto Share",3,4))))</f>
        <v>2</v>
      </c>
      <c r="AW1782" s="22" t="str">
        <f aca="false">IF(Q1782="No","Sin competencia directa",IF(AV1782=1,"1 - Foco Conquista (Alto Pot / Bajo Share)",IF(AV1782=2,"2 - Foco Defensa (Alto Pot / Alto Share)",IF(AV1782=3,"3 - Monitoreo (Bajo Pot / Alto Share)","4 - Baja Prioridad (Bajo Pot / Bajo Share)"))))</f>
        <v>2 - Foco Defensa (Alto Pot / Alto Share)</v>
      </c>
      <c r="AX1782" s="12" t="str">
        <f aca="false">IF(OR(IFERROR(AND(W1782&lt;&gt;"",Y1782&lt;&gt;"",Y1782-W1782&gt;Resumen!$B$8),FALSE()),IFERROR(AND(X1782&lt;&gt;"",Y1782&lt;&gt;"",Y1782-X1782&gt;Resumen!$B$8),FALSE())),MAX(IF(IFERROR(AND(W1782&lt;&gt;"",Y1782&lt;&gt;"",Y1782-W1782&gt;Resumen!$B$8),FALSE()),Y1782-W1782,0),IF(IFERROR(AND(X1782&lt;&gt;"",Y1782&lt;&gt;"",Y1782-X1782&gt;Resumen!$B$8),FALSE()),Y1782-X1782,0)),"")</f>
        <v/>
      </c>
      <c r="AY1782" s="22" t="str">
        <f aca="false">IF(OR(IFERROR(AND(W1782&lt;&gt;"",Y1782&lt;&gt;"",Y1782-W1782&gt;Resumen!$B$8),FALSE()),IFERROR(AND(X1782&lt;&gt;"",Y1782&lt;&gt;"",Y1782-X1782&gt;Resumen!$B$8),FALSE())),TRIM("Lays tiene mayor markup que "&amp;IF(IFERROR(AND(W1782&lt;&gt;"",Y1782&lt;&gt;"",Y1782-W1782&gt;Resumen!$B$8),FALSE()),"Quento ","")&amp;IF(IFERROR(AND(X1782&lt;&gt;"",Y1782&lt;&gt;"",Y1782-X1782&gt;Resumen!$B$8),FALSE()),"Julicroc ","")&amp;"en este PDV"),"")</f>
        <v/>
      </c>
      <c r="AZ1782" s="22" t="str">
        <f aca="false">IF(COUNTIF('Plan Pehuamar - Lista'!$A$2:$A$167,A1782)&gt;0,"Sí","No")</f>
        <v>No</v>
      </c>
      <c r="BA1782" s="22" t="str">
        <f aca="false">IF(COUNTIF('Plan Combo 9+1'!$A$2:$A$226,A1782)&gt;0,"Sí","No")</f>
        <v>No</v>
      </c>
      <c r="BB1782" s="22" t="str">
        <f aca="false">IF(AH1782="","No",IF(BA1782="Sí",IF((AO1782-AH1782)&gt;Resumen!$B$6,"Sí","No"),IF((AO1782-AH1782)&gt;=Resumen!$B$132,"Sí","No")))</f>
        <v>No</v>
      </c>
      <c r="BC1782" s="22" t="str">
        <f aca="false">IF(AND(N1782="Sí",AL1782="Sí",AI1782=0),"Sí","No")</f>
        <v>No</v>
      </c>
      <c r="BD1782" s="22" t="str">
        <f aca="false">IF(COUNTIF('Plan 9+1 (con Pehuamar)'!$A$2:$A$227,A1782)&gt;0,"Sí","No")</f>
        <v>No</v>
      </c>
    </row>
    <row r="1783" customFormat="false" ht="15" hidden="false" customHeight="true" outlineLevel="0" collapsed="false">
      <c r="A1783" s="6" t="n">
        <v>200306</v>
      </c>
      <c r="B1783" s="6" t="n">
        <v>12</v>
      </c>
      <c r="C1783" s="6" t="n">
        <v>1202</v>
      </c>
      <c r="D1783" s="6" t="s">
        <v>254</v>
      </c>
      <c r="E1783" s="6" t="s">
        <v>1949</v>
      </c>
      <c r="F1783" s="6" t="s">
        <v>201</v>
      </c>
      <c r="G1783" s="6" t="s">
        <v>130</v>
      </c>
      <c r="H1783" s="6" t="s">
        <v>1715</v>
      </c>
      <c r="I1783" s="27" t="n">
        <v>10</v>
      </c>
      <c r="J1783" s="27" t="n">
        <v>40</v>
      </c>
      <c r="K1783" s="27" t="n">
        <v>50</v>
      </c>
      <c r="L1783" s="28" t="n">
        <f aca="false">I1783+J1783</f>
        <v>50</v>
      </c>
      <c r="M1783" s="28" t="n">
        <f aca="false">L1783+K1783</f>
        <v>100</v>
      </c>
      <c r="N1783" s="22" t="str">
        <f aca="false">IF(I1783&gt;0,"Sí","No")</f>
        <v>Sí</v>
      </c>
      <c r="O1783" s="22" t="str">
        <f aca="false">IF(J1783&gt;0,"Sí","No")</f>
        <v>Sí</v>
      </c>
      <c r="P1783" s="22" t="str">
        <f aca="false">IF(K1783&gt;0,"Sí","No")</f>
        <v>Sí</v>
      </c>
      <c r="Q1783" s="22" t="str">
        <f aca="false">IF(OR(I1783&gt;0,J1783&gt;0),"Sí","No")</f>
        <v>Sí</v>
      </c>
      <c r="R1783" s="27" t="n">
        <v>1750</v>
      </c>
      <c r="S1783" s="27" t="n">
        <v>2500</v>
      </c>
      <c r="T1783" s="27" t="n">
        <v>1200</v>
      </c>
      <c r="U1783" s="27" t="n">
        <v>2100</v>
      </c>
      <c r="V1783" s="27" t="n">
        <v>3500</v>
      </c>
      <c r="W1783" s="12" t="n">
        <f aca="false">IF(AND(I1783&gt;0,R1783&gt;0),(S1783-R1783)/R1783,"")</f>
        <v>0.428571428571429</v>
      </c>
      <c r="X1783" s="12" t="n">
        <f aca="false">IF(AND(J1783&gt;0,T1783&gt;0),(U1783-T1783)/T1783,"")</f>
        <v>0.75</v>
      </c>
      <c r="Y1783" s="12" t="n">
        <f aca="false">IF(AND(K1783&gt;0,V1783&gt;0),(V1783-Resumen!$B$7)/Resumen!$B$7,"")</f>
        <v>0.4</v>
      </c>
      <c r="Z1783" s="28" t="n">
        <f aca="false">IF(AND(K1783&gt;0,I1783&gt;0,V1783&gt;0,S1783&gt;0),V1783-S1783,"")</f>
        <v>1000</v>
      </c>
      <c r="AA1783" s="12" t="n">
        <f aca="false">IF(Z1783&lt;&gt;"",Z1783/S1783,"")</f>
        <v>0.4</v>
      </c>
      <c r="AB1783" s="28" t="n">
        <f aca="false">IF(AND(K1783&gt;0,J1783&gt;0,V1783&gt;0,U1783&gt;0),V1783-U1783,"")</f>
        <v>1400</v>
      </c>
      <c r="AC1783" s="12" t="n">
        <f aca="false">IF(AB1783&lt;&gt;"",AB1783/U1783,"")</f>
        <v>0.666666666666667</v>
      </c>
      <c r="AD1783" s="27" t="n">
        <v>8</v>
      </c>
      <c r="AE1783" s="27" t="n">
        <v>2</v>
      </c>
      <c r="AF1783" s="27" t="n">
        <v>6</v>
      </c>
      <c r="AG1783" s="28" t="n">
        <f aca="false">AD1783+AE1783+AF1783</f>
        <v>16</v>
      </c>
      <c r="AH1783" s="12" t="n">
        <f aca="false">IF(AG1783&gt;0,AD1783/AG1783,"")</f>
        <v>0.5</v>
      </c>
      <c r="AI1783" s="27" t="n">
        <v>1</v>
      </c>
      <c r="AJ1783" s="27" t="n">
        <v>0</v>
      </c>
      <c r="AK1783" s="27" t="n">
        <v>1</v>
      </c>
      <c r="AL1783" s="22" t="str">
        <f aca="false">IF(OR(AJ1783&gt;0,AK1783&gt;0),"Sí","No")</f>
        <v>Sí</v>
      </c>
      <c r="AM1783" s="6" t="s">
        <v>198</v>
      </c>
      <c r="AN1783" s="6" t="s">
        <v>198</v>
      </c>
      <c r="AO1783" s="12" t="n">
        <f aca="false">IF(M1783&gt;0,K1783/M1783,"")</f>
        <v>0.5</v>
      </c>
      <c r="AP1783" s="22" t="str">
        <f aca="false">IF(M1783&gt;=Resumen!$B$5,"Alto","Bajo")</f>
        <v>Alto</v>
      </c>
      <c r="AQ1783" s="22" t="str">
        <f aca="false">IF(AO1783&gt;=Resumen!$B$28,"Alto","Bajo")</f>
        <v>Alto</v>
      </c>
      <c r="AR1783" s="22" t="str">
        <f aca="false">AP1783&amp;" Potencial / "&amp;AQ1783&amp;" Share"</f>
        <v>Alto Potencial / Alto Share</v>
      </c>
      <c r="AS1783" s="22" t="str">
        <f aca="false">IF(Q1783="Sí",IF(AO1783&gt;=Resumen!$B$29,"Alto","Bajo"),"")</f>
        <v>Alto</v>
      </c>
      <c r="AT1783" s="22" t="str">
        <f aca="false">IF(AS1783&lt;&gt;"",AP1783&amp;" Potencial / "&amp;AS1783&amp;" Share","")</f>
        <v>Alto Potencial / Alto Share</v>
      </c>
      <c r="AU1783" s="22" t="str">
        <f aca="false">IF(AH1783="","Sin dato",IF(AH1783-AO1783&gt;Resumen!$B$6,"Sobre-exhibido",IF(AO1783-AH1783&gt;Resumen!$B$6,"Sub-exhibido","En línea")))</f>
        <v>En línea</v>
      </c>
      <c r="AV1783" s="22" t="n">
        <f aca="false">IF(AT1783="","",IF(AT1783="Alto Potencial / Bajo Share",1,IF(AT1783="Alto Potencial / Alto Share",2,IF(AT1783="Bajo Potencial / Alto Share",3,4))))</f>
        <v>2</v>
      </c>
      <c r="AW1783" s="22" t="str">
        <f aca="false">IF(Q1783="No","Sin competencia directa",IF(AV1783=1,"1 - Foco Conquista (Alto Pot / Bajo Share)",IF(AV1783=2,"2 - Foco Defensa (Alto Pot / Alto Share)",IF(AV1783=3,"3 - Monitoreo (Bajo Pot / Alto Share)","4 - Baja Prioridad (Bajo Pot / Bajo Share)"))))</f>
        <v>2 - Foco Defensa (Alto Pot / Alto Share)</v>
      </c>
      <c r="AX1783" s="12" t="str">
        <f aca="false">IF(OR(IFERROR(AND(W1783&lt;&gt;"",Y1783&lt;&gt;"",Y1783-W1783&gt;Resumen!$B$8),FALSE()),IFERROR(AND(X1783&lt;&gt;"",Y1783&lt;&gt;"",Y1783-X1783&gt;Resumen!$B$8),FALSE())),MAX(IF(IFERROR(AND(W1783&lt;&gt;"",Y1783&lt;&gt;"",Y1783-W1783&gt;Resumen!$B$8),FALSE()),Y1783-W1783,0),IF(IFERROR(AND(X1783&lt;&gt;"",Y1783&lt;&gt;"",Y1783-X1783&gt;Resumen!$B$8),FALSE()),Y1783-X1783,0)),"")</f>
        <v/>
      </c>
      <c r="AY1783" s="22" t="str">
        <f aca="false">IF(OR(IFERROR(AND(W1783&lt;&gt;"",Y1783&lt;&gt;"",Y1783-W1783&gt;Resumen!$B$8),FALSE()),IFERROR(AND(X1783&lt;&gt;"",Y1783&lt;&gt;"",Y1783-X1783&gt;Resumen!$B$8),FALSE())),TRIM("Lays tiene mayor markup que "&amp;IF(IFERROR(AND(W1783&lt;&gt;"",Y1783&lt;&gt;"",Y1783-W1783&gt;Resumen!$B$8),FALSE()),"Quento ","")&amp;IF(IFERROR(AND(X1783&lt;&gt;"",Y1783&lt;&gt;"",Y1783-X1783&gt;Resumen!$B$8),FALSE()),"Julicroc ","")&amp;"en este PDV"),"")</f>
        <v/>
      </c>
      <c r="AZ1783" s="22" t="str">
        <f aca="false">IF(COUNTIF('Plan Pehuamar - Lista'!$A$2:$A$167,A1783)&gt;0,"Sí","No")</f>
        <v>No</v>
      </c>
      <c r="BA1783" s="22" t="str">
        <f aca="false">IF(COUNTIF('Plan Combo 9+1'!$A$2:$A$226,A1783)&gt;0,"Sí","No")</f>
        <v>No</v>
      </c>
      <c r="BB1783" s="22" t="str">
        <f aca="false">IF(AH1783="","No",IF(BA1783="Sí",IF((AO1783-AH1783)&gt;Resumen!$B$6,"Sí","No"),IF((AO1783-AH1783)&gt;=Resumen!$B$132,"Sí","No")))</f>
        <v>No</v>
      </c>
      <c r="BC1783" s="22" t="str">
        <f aca="false">IF(AND(N1783="Sí",AL1783="Sí",AI1783=0),"Sí","No")</f>
        <v>No</v>
      </c>
      <c r="BD1783" s="22" t="str">
        <f aca="false">IF(COUNTIF('Plan 9+1 (con Pehuamar)'!$A$2:$A$227,A1783)&gt;0,"Sí","No")</f>
        <v>No</v>
      </c>
    </row>
    <row r="1784" customFormat="false" ht="15" hidden="false" customHeight="true" outlineLevel="0" collapsed="false">
      <c r="A1784" s="6" t="n">
        <v>200375</v>
      </c>
      <c r="B1784" s="6" t="n">
        <v>12</v>
      </c>
      <c r="C1784" s="6" t="n">
        <v>1202</v>
      </c>
      <c r="D1784" s="6" t="s">
        <v>254</v>
      </c>
      <c r="E1784" s="6" t="s">
        <v>1950</v>
      </c>
      <c r="F1784" s="6" t="s">
        <v>196</v>
      </c>
      <c r="G1784" s="6" t="s">
        <v>130</v>
      </c>
      <c r="H1784" s="6" t="s">
        <v>1715</v>
      </c>
      <c r="I1784" s="27" t="n">
        <v>10</v>
      </c>
      <c r="J1784" s="27" t="n">
        <v>0</v>
      </c>
      <c r="K1784" s="27" t="n">
        <v>40</v>
      </c>
      <c r="L1784" s="28" t="n">
        <f aca="false">I1784+J1784</f>
        <v>10</v>
      </c>
      <c r="M1784" s="28" t="n">
        <f aca="false">L1784+K1784</f>
        <v>50</v>
      </c>
      <c r="N1784" s="22" t="str">
        <f aca="false">IF(I1784&gt;0,"Sí","No")</f>
        <v>Sí</v>
      </c>
      <c r="O1784" s="22" t="str">
        <f aca="false">IF(J1784&gt;0,"Sí","No")</f>
        <v>No</v>
      </c>
      <c r="P1784" s="22" t="str">
        <f aca="false">IF(K1784&gt;0,"Sí","No")</f>
        <v>Sí</v>
      </c>
      <c r="Q1784" s="22" t="str">
        <f aca="false">IF(OR(I1784&gt;0,J1784&gt;0),"Sí","No")</f>
        <v>Sí</v>
      </c>
      <c r="R1784" s="27" t="n">
        <v>1750</v>
      </c>
      <c r="S1784" s="27" t="n">
        <v>2500</v>
      </c>
      <c r="T1784" s="27"/>
      <c r="U1784" s="27"/>
      <c r="V1784" s="27" t="n">
        <v>3500</v>
      </c>
      <c r="W1784" s="12" t="n">
        <f aca="false">IF(AND(I1784&gt;0,R1784&gt;0),(S1784-R1784)/R1784,"")</f>
        <v>0.428571428571429</v>
      </c>
      <c r="X1784" s="12" t="str">
        <f aca="false">IF(AND(J1784&gt;0,T1784&gt;0),(U1784-T1784)/T1784,"")</f>
        <v/>
      </c>
      <c r="Y1784" s="12" t="n">
        <f aca="false">IF(AND(K1784&gt;0,V1784&gt;0),(V1784-Resumen!$B$7)/Resumen!$B$7,"")</f>
        <v>0.4</v>
      </c>
      <c r="Z1784" s="28" t="n">
        <f aca="false">IF(AND(K1784&gt;0,I1784&gt;0,V1784&gt;0,S1784&gt;0),V1784-S1784,"")</f>
        <v>1000</v>
      </c>
      <c r="AA1784" s="12" t="n">
        <f aca="false">IF(Z1784&lt;&gt;"",Z1784/S1784,"")</f>
        <v>0.4</v>
      </c>
      <c r="AB1784" s="28" t="str">
        <f aca="false">IF(AND(K1784&gt;0,J1784&gt;0,V1784&gt;0,U1784&gt;0),V1784-U1784,"")</f>
        <v/>
      </c>
      <c r="AC1784" s="12" t="str">
        <f aca="false">IF(AB1784&lt;&gt;"",AB1784/U1784,"")</f>
        <v/>
      </c>
      <c r="AD1784" s="27" t="n">
        <v>8</v>
      </c>
      <c r="AE1784" s="27" t="n">
        <v>2</v>
      </c>
      <c r="AF1784" s="27" t="n">
        <v>6</v>
      </c>
      <c r="AG1784" s="28" t="n">
        <f aca="false">AD1784+AE1784+AF1784</f>
        <v>16</v>
      </c>
      <c r="AH1784" s="12" t="n">
        <f aca="false">IF(AG1784&gt;0,AD1784/AG1784,"")</f>
        <v>0.5</v>
      </c>
      <c r="AI1784" s="27" t="n">
        <v>1</v>
      </c>
      <c r="AJ1784" s="27" t="n">
        <v>0</v>
      </c>
      <c r="AK1784" s="27" t="n">
        <v>1</v>
      </c>
      <c r="AL1784" s="22" t="str">
        <f aca="false">IF(OR(AJ1784&gt;0,AK1784&gt;0),"Sí","No")</f>
        <v>Sí</v>
      </c>
      <c r="AM1784" s="6" t="s">
        <v>198</v>
      </c>
      <c r="AN1784" s="6"/>
      <c r="AO1784" s="12" t="n">
        <f aca="false">IF(M1784&gt;0,K1784/M1784,"")</f>
        <v>0.8</v>
      </c>
      <c r="AP1784" s="22" t="str">
        <f aca="false">IF(M1784&gt;=Resumen!$B$5,"Alto","Bajo")</f>
        <v>Alto</v>
      </c>
      <c r="AQ1784" s="22" t="str">
        <f aca="false">IF(AO1784&gt;=Resumen!$B$28,"Alto","Bajo")</f>
        <v>Alto</v>
      </c>
      <c r="AR1784" s="22" t="str">
        <f aca="false">AP1784&amp;" Potencial / "&amp;AQ1784&amp;" Share"</f>
        <v>Alto Potencial / Alto Share</v>
      </c>
      <c r="AS1784" s="22" t="str">
        <f aca="false">IF(Q1784="Sí",IF(AO1784&gt;=Resumen!$B$29,"Alto","Bajo"),"")</f>
        <v>Alto</v>
      </c>
      <c r="AT1784" s="22" t="str">
        <f aca="false">IF(AS1784&lt;&gt;"",AP1784&amp;" Potencial / "&amp;AS1784&amp;" Share","")</f>
        <v>Alto Potencial / Alto Share</v>
      </c>
      <c r="AU1784" s="22" t="str">
        <f aca="false">IF(AH1784="","Sin dato",IF(AH1784-AO1784&gt;Resumen!$B$6,"Sobre-exhibido",IF(AO1784-AH1784&gt;Resumen!$B$6,"Sub-exhibido","En línea")))</f>
        <v>Sub-exhibido</v>
      </c>
      <c r="AV1784" s="22" t="n">
        <f aca="false">IF(AT1784="","",IF(AT1784="Alto Potencial / Bajo Share",1,IF(AT1784="Alto Potencial / Alto Share",2,IF(AT1784="Bajo Potencial / Alto Share",3,4))))</f>
        <v>2</v>
      </c>
      <c r="AW1784" s="22" t="str">
        <f aca="false">IF(Q1784="No","Sin competencia directa",IF(AV1784=1,"1 - Foco Conquista (Alto Pot / Bajo Share)",IF(AV1784=2,"2 - Foco Defensa (Alto Pot / Alto Share)",IF(AV1784=3,"3 - Monitoreo (Bajo Pot / Alto Share)","4 - Baja Prioridad (Bajo Pot / Bajo Share)"))))</f>
        <v>2 - Foco Defensa (Alto Pot / Alto Share)</v>
      </c>
      <c r="AX1784" s="12" t="str">
        <f aca="false">IF(OR(IFERROR(AND(W1784&lt;&gt;"",Y1784&lt;&gt;"",Y1784-W1784&gt;Resumen!$B$8),FALSE()),IFERROR(AND(X1784&lt;&gt;"",Y1784&lt;&gt;"",Y1784-X1784&gt;Resumen!$B$8),FALSE())),MAX(IF(IFERROR(AND(W1784&lt;&gt;"",Y1784&lt;&gt;"",Y1784-W1784&gt;Resumen!$B$8),FALSE()),Y1784-W1784,0),IF(IFERROR(AND(X1784&lt;&gt;"",Y1784&lt;&gt;"",Y1784-X1784&gt;Resumen!$B$8),FALSE()),Y1784-X1784,0)),"")</f>
        <v/>
      </c>
      <c r="AY1784" s="22" t="str">
        <f aca="false">IF(OR(IFERROR(AND(W1784&lt;&gt;"",Y1784&lt;&gt;"",Y1784-W1784&gt;Resumen!$B$8),FALSE()),IFERROR(AND(X1784&lt;&gt;"",Y1784&lt;&gt;"",Y1784-X1784&gt;Resumen!$B$8),FALSE())),TRIM("Lays tiene mayor markup que "&amp;IF(IFERROR(AND(W1784&lt;&gt;"",Y1784&lt;&gt;"",Y1784-W1784&gt;Resumen!$B$8),FALSE()),"Quento ","")&amp;IF(IFERROR(AND(X1784&lt;&gt;"",Y1784&lt;&gt;"",Y1784-X1784&gt;Resumen!$B$8),FALSE()),"Julicroc ","")&amp;"en este PDV"),"")</f>
        <v/>
      </c>
      <c r="AZ1784" s="22" t="str">
        <f aca="false">IF(COUNTIF('Plan Pehuamar - Lista'!$A$2:$A$167,A1784)&gt;0,"Sí","No")</f>
        <v>No</v>
      </c>
      <c r="BA1784" s="22" t="str">
        <f aca="false">IF(COUNTIF('Plan Combo 9+1'!$A$2:$A$226,A1784)&gt;0,"Sí","No")</f>
        <v>No</v>
      </c>
      <c r="BB1784" s="22" t="str">
        <f aca="false">IF(AH1784="","No",IF(BA1784="Sí",IF((AO1784-AH1784)&gt;Resumen!$B$6,"Sí","No"),IF((AO1784-AH1784)&gt;=Resumen!$B$132,"Sí","No")))</f>
        <v>Sí</v>
      </c>
      <c r="BC1784" s="22" t="str">
        <f aca="false">IF(AND(N1784="Sí",AL1784="Sí",AI1784=0),"Sí","No")</f>
        <v>No</v>
      </c>
      <c r="BD1784" s="22" t="str">
        <f aca="false">IF(COUNTIF('Plan 9+1 (con Pehuamar)'!$A$2:$A$227,A1784)&gt;0,"Sí","No")</f>
        <v>No</v>
      </c>
    </row>
    <row r="1785" customFormat="false" ht="15" hidden="false" customHeight="true" outlineLevel="0" collapsed="false">
      <c r="A1785" s="6" t="n">
        <v>200446</v>
      </c>
      <c r="B1785" s="6" t="n">
        <v>12</v>
      </c>
      <c r="C1785" s="6" t="n">
        <v>1202</v>
      </c>
      <c r="D1785" s="6" t="s">
        <v>254</v>
      </c>
      <c r="E1785" s="6" t="s">
        <v>1951</v>
      </c>
      <c r="F1785" s="6" t="s">
        <v>206</v>
      </c>
      <c r="G1785" s="6" t="s">
        <v>130</v>
      </c>
      <c r="H1785" s="6" t="s">
        <v>1715</v>
      </c>
      <c r="I1785" s="27" t="n">
        <v>50</v>
      </c>
      <c r="J1785" s="27" t="n">
        <v>60</v>
      </c>
      <c r="K1785" s="27" t="n">
        <v>20</v>
      </c>
      <c r="L1785" s="28" t="n">
        <f aca="false">I1785+J1785</f>
        <v>110</v>
      </c>
      <c r="M1785" s="28" t="n">
        <f aca="false">L1785+K1785</f>
        <v>130</v>
      </c>
      <c r="N1785" s="22" t="str">
        <f aca="false">IF(I1785&gt;0,"Sí","No")</f>
        <v>Sí</v>
      </c>
      <c r="O1785" s="22" t="str">
        <f aca="false">IF(J1785&gt;0,"Sí","No")</f>
        <v>Sí</v>
      </c>
      <c r="P1785" s="22" t="str">
        <f aca="false">IF(K1785&gt;0,"Sí","No")</f>
        <v>Sí</v>
      </c>
      <c r="Q1785" s="22" t="str">
        <f aca="false">IF(OR(I1785&gt;0,J1785&gt;0),"Sí","No")</f>
        <v>Sí</v>
      </c>
      <c r="R1785" s="27" t="n">
        <v>1500</v>
      </c>
      <c r="S1785" s="27" t="n">
        <v>2500</v>
      </c>
      <c r="T1785" s="27" t="n">
        <v>1200</v>
      </c>
      <c r="U1785" s="27" t="n">
        <v>2000</v>
      </c>
      <c r="V1785" s="27" t="n">
        <v>3500</v>
      </c>
      <c r="W1785" s="12" t="n">
        <f aca="false">IF(AND(I1785&gt;0,R1785&gt;0),(S1785-R1785)/R1785,"")</f>
        <v>0.666666666666667</v>
      </c>
      <c r="X1785" s="12" t="n">
        <f aca="false">IF(AND(J1785&gt;0,T1785&gt;0),(U1785-T1785)/T1785,"")</f>
        <v>0.666666666666667</v>
      </c>
      <c r="Y1785" s="12" t="n">
        <f aca="false">IF(AND(K1785&gt;0,V1785&gt;0),(V1785-Resumen!$B$7)/Resumen!$B$7,"")</f>
        <v>0.4</v>
      </c>
      <c r="Z1785" s="28" t="n">
        <f aca="false">IF(AND(K1785&gt;0,I1785&gt;0,V1785&gt;0,S1785&gt;0),V1785-S1785,"")</f>
        <v>1000</v>
      </c>
      <c r="AA1785" s="12" t="n">
        <f aca="false">IF(Z1785&lt;&gt;"",Z1785/S1785,"")</f>
        <v>0.4</v>
      </c>
      <c r="AB1785" s="28" t="n">
        <f aca="false">IF(AND(K1785&gt;0,J1785&gt;0,V1785&gt;0,U1785&gt;0),V1785-U1785,"")</f>
        <v>1500</v>
      </c>
      <c r="AC1785" s="12" t="n">
        <f aca="false">IF(AB1785&lt;&gt;"",AB1785/U1785,"")</f>
        <v>0.75</v>
      </c>
      <c r="AD1785" s="27" t="n">
        <v>12</v>
      </c>
      <c r="AE1785" s="27" t="n">
        <v>8</v>
      </c>
      <c r="AF1785" s="27" t="n">
        <v>8</v>
      </c>
      <c r="AG1785" s="28" t="n">
        <f aca="false">AD1785+AE1785+AF1785</f>
        <v>28</v>
      </c>
      <c r="AH1785" s="12" t="n">
        <f aca="false">IF(AG1785&gt;0,AD1785/AG1785,"")</f>
        <v>0.428571428571429</v>
      </c>
      <c r="AI1785" s="27" t="n">
        <v>1</v>
      </c>
      <c r="AJ1785" s="27" t="n">
        <v>1</v>
      </c>
      <c r="AK1785" s="27" t="n">
        <v>1</v>
      </c>
      <c r="AL1785" s="22" t="str">
        <f aca="false">IF(OR(AJ1785&gt;0,AK1785&gt;0),"Sí","No")</f>
        <v>Sí</v>
      </c>
      <c r="AM1785" s="6" t="s">
        <v>397</v>
      </c>
      <c r="AN1785" s="6" t="s">
        <v>397</v>
      </c>
      <c r="AO1785" s="12" t="n">
        <f aca="false">IF(M1785&gt;0,K1785/M1785,"")</f>
        <v>0.153846153846154</v>
      </c>
      <c r="AP1785" s="22" t="str">
        <f aca="false">IF(M1785&gt;=Resumen!$B$5,"Alto","Bajo")</f>
        <v>Alto</v>
      </c>
      <c r="AQ1785" s="22" t="str">
        <f aca="false">IF(AO1785&gt;=Resumen!$B$28,"Alto","Bajo")</f>
        <v>Bajo</v>
      </c>
      <c r="AR1785" s="22" t="str">
        <f aca="false">AP1785&amp;" Potencial / "&amp;AQ1785&amp;" Share"</f>
        <v>Alto Potencial / Bajo Share</v>
      </c>
      <c r="AS1785" s="22" t="str">
        <f aca="false">IF(Q1785="Sí",IF(AO1785&gt;=Resumen!$B$29,"Alto","Bajo"),"")</f>
        <v>Bajo</v>
      </c>
      <c r="AT1785" s="22" t="str">
        <f aca="false">IF(AS1785&lt;&gt;"",AP1785&amp;" Potencial / "&amp;AS1785&amp;" Share","")</f>
        <v>Alto Potencial / Bajo Share</v>
      </c>
      <c r="AU1785" s="22" t="str">
        <f aca="false">IF(AH1785="","Sin dato",IF(AH1785-AO1785&gt;Resumen!$B$6,"Sobre-exhibido",IF(AO1785-AH1785&gt;Resumen!$B$6,"Sub-exhibido","En línea")))</f>
        <v>Sobre-exhibido</v>
      </c>
      <c r="AV1785" s="22" t="n">
        <f aca="false">IF(AT1785="","",IF(AT1785="Alto Potencial / Bajo Share",1,IF(AT1785="Alto Potencial / Alto Share",2,IF(AT1785="Bajo Potencial / Alto Share",3,4))))</f>
        <v>1</v>
      </c>
      <c r="AW1785" s="22" t="str">
        <f aca="false">IF(Q1785="No","Sin competencia directa",IF(AV1785=1,"1 - Foco Conquista (Alto Pot / Bajo Share)",IF(AV1785=2,"2 - Foco Defensa (Alto Pot / Alto Share)",IF(AV1785=3,"3 - Monitoreo (Bajo Pot / Alto Share)","4 - Baja Prioridad (Bajo Pot / Bajo Share)"))))</f>
        <v>1 - Foco Conquista (Alto Pot / Bajo Share)</v>
      </c>
      <c r="AX1785" s="12" t="str">
        <f aca="false">IF(OR(IFERROR(AND(W1785&lt;&gt;"",Y1785&lt;&gt;"",Y1785-W1785&gt;Resumen!$B$8),FALSE()),IFERROR(AND(X1785&lt;&gt;"",Y1785&lt;&gt;"",Y1785-X1785&gt;Resumen!$B$8),FALSE())),MAX(IF(IFERROR(AND(W1785&lt;&gt;"",Y1785&lt;&gt;"",Y1785-W1785&gt;Resumen!$B$8),FALSE()),Y1785-W1785,0),IF(IFERROR(AND(X1785&lt;&gt;"",Y1785&lt;&gt;"",Y1785-X1785&gt;Resumen!$B$8),FALSE()),Y1785-X1785,0)),"")</f>
        <v/>
      </c>
      <c r="AY1785" s="22" t="str">
        <f aca="false">IF(OR(IFERROR(AND(W1785&lt;&gt;"",Y1785&lt;&gt;"",Y1785-W1785&gt;Resumen!$B$8),FALSE()),IFERROR(AND(X1785&lt;&gt;"",Y1785&lt;&gt;"",Y1785-X1785&gt;Resumen!$B$8),FALSE())),TRIM("Lays tiene mayor markup que "&amp;IF(IFERROR(AND(W1785&lt;&gt;"",Y1785&lt;&gt;"",Y1785-W1785&gt;Resumen!$B$8),FALSE()),"Quento ","")&amp;IF(IFERROR(AND(X1785&lt;&gt;"",Y1785&lt;&gt;"",Y1785-X1785&gt;Resumen!$B$8),FALSE()),"Julicroc ","")&amp;"en este PDV"),"")</f>
        <v/>
      </c>
      <c r="AZ1785" s="22" t="str">
        <f aca="false">IF(COUNTIF('Plan Pehuamar - Lista'!$A$2:$A$167,A1785)&gt;0,"Sí","No")</f>
        <v>No</v>
      </c>
      <c r="BA1785" s="22" t="str">
        <f aca="false">IF(COUNTIF('Plan Combo 9+1'!$A$2:$A$226,A1785)&gt;0,"Sí","No")</f>
        <v>Sí</v>
      </c>
      <c r="BB1785" s="22" t="str">
        <f aca="false">IF(AH1785="","No",IF(BA1785="Sí",IF((AO1785-AH1785)&gt;Resumen!$B$6,"Sí","No"),IF((AO1785-AH1785)&gt;=Resumen!$B$132,"Sí","No")))</f>
        <v>No</v>
      </c>
      <c r="BC1785" s="22" t="str">
        <f aca="false">IF(AND(N1785="Sí",AL1785="Sí",AI1785=0),"Sí","No")</f>
        <v>No</v>
      </c>
      <c r="BD1785" s="22" t="str">
        <f aca="false">IF(COUNTIF('Plan 9+1 (con Pehuamar)'!$A$2:$A$227,A1785)&gt;0,"Sí","No")</f>
        <v>Sí</v>
      </c>
    </row>
    <row r="1786" customFormat="false" ht="15" hidden="false" customHeight="true" outlineLevel="0" collapsed="false">
      <c r="A1786" s="6" t="n">
        <v>200577</v>
      </c>
      <c r="B1786" s="6" t="n">
        <v>12</v>
      </c>
      <c r="C1786" s="6" t="n">
        <v>1202</v>
      </c>
      <c r="D1786" s="6" t="s">
        <v>254</v>
      </c>
      <c r="E1786" s="6" t="s">
        <v>1952</v>
      </c>
      <c r="F1786" s="6" t="s">
        <v>196</v>
      </c>
      <c r="G1786" s="6" t="s">
        <v>130</v>
      </c>
      <c r="H1786" s="6" t="s">
        <v>1715</v>
      </c>
      <c r="I1786" s="27" t="n">
        <v>0</v>
      </c>
      <c r="J1786" s="27" t="n">
        <v>0</v>
      </c>
      <c r="K1786" s="27" t="n">
        <v>4.6</v>
      </c>
      <c r="L1786" s="28" t="n">
        <f aca="false">I1786+J1786</f>
        <v>0</v>
      </c>
      <c r="M1786" s="28" t="n">
        <f aca="false">L1786+K1786</f>
        <v>4.6</v>
      </c>
      <c r="N1786" s="22" t="str">
        <f aca="false">IF(I1786&gt;0,"Sí","No")</f>
        <v>No</v>
      </c>
      <c r="O1786" s="22" t="str">
        <f aca="false">IF(J1786&gt;0,"Sí","No")</f>
        <v>No</v>
      </c>
      <c r="P1786" s="22" t="str">
        <f aca="false">IF(K1786&gt;0,"Sí","No")</f>
        <v>Sí</v>
      </c>
      <c r="Q1786" s="22" t="str">
        <f aca="false">IF(OR(I1786&gt;0,J1786&gt;0),"Sí","No")</f>
        <v>No</v>
      </c>
      <c r="R1786" s="27"/>
      <c r="S1786" s="27"/>
      <c r="T1786" s="27"/>
      <c r="U1786" s="27"/>
      <c r="V1786" s="27"/>
      <c r="W1786" s="12" t="str">
        <f aca="false">IF(AND(I1786&gt;0,R1786&gt;0),(S1786-R1786)/R1786,"")</f>
        <v/>
      </c>
      <c r="X1786" s="12" t="str">
        <f aca="false">IF(AND(J1786&gt;0,T1786&gt;0),(U1786-T1786)/T1786,"")</f>
        <v/>
      </c>
      <c r="Y1786" s="12" t="str">
        <f aca="false">IF(AND(K1786&gt;0,V1786&gt;0),(V1786-Resumen!$B$7)/Resumen!$B$7,"")</f>
        <v/>
      </c>
      <c r="Z1786" s="28" t="str">
        <f aca="false">IF(AND(K1786&gt;0,I1786&gt;0,V1786&gt;0,S1786&gt;0),V1786-S1786,"")</f>
        <v/>
      </c>
      <c r="AA1786" s="12" t="str">
        <f aca="false">IF(Z1786&lt;&gt;"",Z1786/S1786,"")</f>
        <v/>
      </c>
      <c r="AB1786" s="28" t="str">
        <f aca="false">IF(AND(K1786&gt;0,J1786&gt;0,V1786&gt;0,U1786&gt;0),V1786-U1786,"")</f>
        <v/>
      </c>
      <c r="AC1786" s="12" t="str">
        <f aca="false">IF(AB1786&lt;&gt;"",AB1786/U1786,"")</f>
        <v/>
      </c>
      <c r="AD1786" s="27" t="n">
        <v>0</v>
      </c>
      <c r="AE1786" s="27" t="n">
        <v>0</v>
      </c>
      <c r="AF1786" s="27" t="n">
        <v>0</v>
      </c>
      <c r="AG1786" s="28" t="n">
        <f aca="false">AD1786+AE1786+AF1786</f>
        <v>0</v>
      </c>
      <c r="AH1786" s="12" t="str">
        <f aca="false">IF(AG1786&gt;0,AD1786/AG1786,"")</f>
        <v/>
      </c>
      <c r="AI1786" s="27" t="n">
        <v>0</v>
      </c>
      <c r="AJ1786" s="27" t="n">
        <v>0</v>
      </c>
      <c r="AK1786" s="27" t="n">
        <v>0</v>
      </c>
      <c r="AL1786" s="22" t="str">
        <f aca="false">IF(OR(AJ1786&gt;0,AK1786&gt;0),"Sí","No")</f>
        <v>No</v>
      </c>
      <c r="AM1786" s="6"/>
      <c r="AN1786" s="6"/>
      <c r="AO1786" s="12" t="n">
        <f aca="false">IF(M1786&gt;0,K1786/M1786,"")</f>
        <v>1</v>
      </c>
      <c r="AP1786" s="22" t="str">
        <f aca="false">IF(M1786&gt;=Resumen!$B$5,"Alto","Bajo")</f>
        <v>Bajo</v>
      </c>
      <c r="AQ1786" s="22" t="str">
        <f aca="false">IF(AO1786&gt;=Resumen!$B$28,"Alto","Bajo")</f>
        <v>Alto</v>
      </c>
      <c r="AR1786" s="22" t="str">
        <f aca="false">AP1786&amp;" Potencial / "&amp;AQ1786&amp;" Share"</f>
        <v>Bajo Potencial / Alto Share</v>
      </c>
      <c r="AS1786" s="22" t="str">
        <f aca="false">IF(Q1786="Sí",IF(AO1786&gt;=Resumen!$B$29,"Alto","Bajo"),"")</f>
        <v/>
      </c>
      <c r="AT1786" s="22" t="str">
        <f aca="false">IF(AS1786&lt;&gt;"",AP1786&amp;" Potencial / "&amp;AS1786&amp;" Share","")</f>
        <v/>
      </c>
      <c r="AU1786" s="22" t="str">
        <f aca="false">IF(AH1786="","Sin dato",IF(AH1786-AO1786&gt;Resumen!$B$6,"Sobre-exhibido",IF(AO1786-AH1786&gt;Resumen!$B$6,"Sub-exhibido","En línea")))</f>
        <v>Sin dato</v>
      </c>
      <c r="AV1786" s="22" t="str">
        <f aca="false">IF(AT1786="","",IF(AT1786="Alto Potencial / Bajo Share",1,IF(AT1786="Alto Potencial / Alto Share",2,IF(AT1786="Bajo Potencial / Alto Share",3,4))))</f>
        <v/>
      </c>
      <c r="AW1786" s="22" t="str">
        <f aca="false">IF(Q1786="No","Sin competencia directa",IF(AV1786=1,"1 - Foco Conquista (Alto Pot / Bajo Share)",IF(AV1786=2,"2 - Foco Defensa (Alto Pot / Alto Share)",IF(AV1786=3,"3 - Monitoreo (Bajo Pot / Alto Share)","4 - Baja Prioridad (Bajo Pot / Bajo Share)"))))</f>
        <v>Sin competencia directa</v>
      </c>
      <c r="AX1786" s="12" t="str">
        <f aca="false">IF(OR(IFERROR(AND(W1786&lt;&gt;"",Y1786&lt;&gt;"",Y1786-W1786&gt;Resumen!$B$8),FALSE()),IFERROR(AND(X1786&lt;&gt;"",Y1786&lt;&gt;"",Y1786-X1786&gt;Resumen!$B$8),FALSE())),MAX(IF(IFERROR(AND(W1786&lt;&gt;"",Y1786&lt;&gt;"",Y1786-W1786&gt;Resumen!$B$8),FALSE()),Y1786-W1786,0),IF(IFERROR(AND(X1786&lt;&gt;"",Y1786&lt;&gt;"",Y1786-X1786&gt;Resumen!$B$8),FALSE()),Y1786-X1786,0)),"")</f>
        <v/>
      </c>
      <c r="AY1786" s="22" t="str">
        <f aca="false">IF(OR(IFERROR(AND(W1786&lt;&gt;"",Y1786&lt;&gt;"",Y1786-W1786&gt;Resumen!$B$8),FALSE()),IFERROR(AND(X1786&lt;&gt;"",Y1786&lt;&gt;"",Y1786-X1786&gt;Resumen!$B$8),FALSE())),TRIM("Lays tiene mayor markup que "&amp;IF(IFERROR(AND(W1786&lt;&gt;"",Y1786&lt;&gt;"",Y1786-W1786&gt;Resumen!$B$8),FALSE()),"Quento ","")&amp;IF(IFERROR(AND(X1786&lt;&gt;"",Y1786&lt;&gt;"",Y1786-X1786&gt;Resumen!$B$8),FALSE()),"Julicroc ","")&amp;"en este PDV"),"")</f>
        <v/>
      </c>
      <c r="AZ1786" s="22" t="str">
        <f aca="false">IF(COUNTIF('Plan Pehuamar - Lista'!$A$2:$A$167,A1786)&gt;0,"Sí","No")</f>
        <v>No</v>
      </c>
      <c r="BA1786" s="22" t="str">
        <f aca="false">IF(COUNTIF('Plan Combo 9+1'!$A$2:$A$226,A1786)&gt;0,"Sí","No")</f>
        <v>No</v>
      </c>
      <c r="BB1786" s="22" t="str">
        <f aca="false">IF(AH1786="","No",IF(BA1786="Sí",IF((AO1786-AH1786)&gt;Resumen!$B$6,"Sí","No"),IF((AO1786-AH1786)&gt;=Resumen!$B$132,"Sí","No")))</f>
        <v>No</v>
      </c>
      <c r="BC1786" s="22" t="str">
        <f aca="false">IF(AND(N1786="Sí",AL1786="Sí",AI1786=0),"Sí","No")</f>
        <v>No</v>
      </c>
      <c r="BD1786" s="22" t="str">
        <f aca="false">IF(COUNTIF('Plan 9+1 (con Pehuamar)'!$A$2:$A$227,A1786)&gt;0,"Sí","No")</f>
        <v>No</v>
      </c>
    </row>
    <row r="1787" customFormat="false" ht="15" hidden="false" customHeight="true" outlineLevel="0" collapsed="false">
      <c r="A1787" s="6" t="n">
        <v>200601</v>
      </c>
      <c r="B1787" s="6" t="n">
        <v>12</v>
      </c>
      <c r="C1787" s="6" t="n">
        <v>1202</v>
      </c>
      <c r="D1787" s="6" t="s">
        <v>254</v>
      </c>
      <c r="E1787" s="6" t="s">
        <v>1953</v>
      </c>
      <c r="F1787" s="6" t="s">
        <v>1954</v>
      </c>
      <c r="G1787" s="6" t="s">
        <v>130</v>
      </c>
      <c r="H1787" s="6" t="s">
        <v>1715</v>
      </c>
      <c r="I1787" s="27" t="n">
        <v>0</v>
      </c>
      <c r="J1787" s="27" t="n">
        <v>0</v>
      </c>
      <c r="K1787" s="27" t="n">
        <v>0.5</v>
      </c>
      <c r="L1787" s="28" t="n">
        <f aca="false">I1787+J1787</f>
        <v>0</v>
      </c>
      <c r="M1787" s="28" t="n">
        <f aca="false">L1787+K1787</f>
        <v>0.5</v>
      </c>
      <c r="N1787" s="22" t="str">
        <f aca="false">IF(I1787&gt;0,"Sí","No")</f>
        <v>No</v>
      </c>
      <c r="O1787" s="22" t="str">
        <f aca="false">IF(J1787&gt;0,"Sí","No")</f>
        <v>No</v>
      </c>
      <c r="P1787" s="22" t="str">
        <f aca="false">IF(K1787&gt;0,"Sí","No")</f>
        <v>Sí</v>
      </c>
      <c r="Q1787" s="22" t="str">
        <f aca="false">IF(OR(I1787&gt;0,J1787&gt;0),"Sí","No")</f>
        <v>No</v>
      </c>
      <c r="R1787" s="27"/>
      <c r="S1787" s="27"/>
      <c r="T1787" s="27"/>
      <c r="U1787" s="27"/>
      <c r="V1787" s="27"/>
      <c r="W1787" s="12" t="str">
        <f aca="false">IF(AND(I1787&gt;0,R1787&gt;0),(S1787-R1787)/R1787,"")</f>
        <v/>
      </c>
      <c r="X1787" s="12" t="str">
        <f aca="false">IF(AND(J1787&gt;0,T1787&gt;0),(U1787-T1787)/T1787,"")</f>
        <v/>
      </c>
      <c r="Y1787" s="12" t="str">
        <f aca="false">IF(AND(K1787&gt;0,V1787&gt;0),(V1787-Resumen!$B$7)/Resumen!$B$7,"")</f>
        <v/>
      </c>
      <c r="Z1787" s="28" t="str">
        <f aca="false">IF(AND(K1787&gt;0,I1787&gt;0,V1787&gt;0,S1787&gt;0),V1787-S1787,"")</f>
        <v/>
      </c>
      <c r="AA1787" s="12" t="str">
        <f aca="false">IF(Z1787&lt;&gt;"",Z1787/S1787,"")</f>
        <v/>
      </c>
      <c r="AB1787" s="28" t="str">
        <f aca="false">IF(AND(K1787&gt;0,J1787&gt;0,V1787&gt;0,U1787&gt;0),V1787-U1787,"")</f>
        <v/>
      </c>
      <c r="AC1787" s="12" t="str">
        <f aca="false">IF(AB1787&lt;&gt;"",AB1787/U1787,"")</f>
        <v/>
      </c>
      <c r="AD1787" s="27" t="n">
        <v>0</v>
      </c>
      <c r="AE1787" s="27" t="n">
        <v>0</v>
      </c>
      <c r="AF1787" s="27" t="n">
        <v>0</v>
      </c>
      <c r="AG1787" s="28" t="n">
        <f aca="false">AD1787+AE1787+AF1787</f>
        <v>0</v>
      </c>
      <c r="AH1787" s="12" t="str">
        <f aca="false">IF(AG1787&gt;0,AD1787/AG1787,"")</f>
        <v/>
      </c>
      <c r="AI1787" s="27" t="n">
        <v>0</v>
      </c>
      <c r="AJ1787" s="27" t="n">
        <v>0</v>
      </c>
      <c r="AK1787" s="27" t="n">
        <v>0</v>
      </c>
      <c r="AL1787" s="22" t="str">
        <f aca="false">IF(OR(AJ1787&gt;0,AK1787&gt;0),"Sí","No")</f>
        <v>No</v>
      </c>
      <c r="AM1787" s="6"/>
      <c r="AN1787" s="6"/>
      <c r="AO1787" s="12" t="n">
        <f aca="false">IF(M1787&gt;0,K1787/M1787,"")</f>
        <v>1</v>
      </c>
      <c r="AP1787" s="22" t="str">
        <f aca="false">IF(M1787&gt;=Resumen!$B$5,"Alto","Bajo")</f>
        <v>Bajo</v>
      </c>
      <c r="AQ1787" s="22" t="str">
        <f aca="false">IF(AO1787&gt;=Resumen!$B$28,"Alto","Bajo")</f>
        <v>Alto</v>
      </c>
      <c r="AR1787" s="22" t="str">
        <f aca="false">AP1787&amp;" Potencial / "&amp;AQ1787&amp;" Share"</f>
        <v>Bajo Potencial / Alto Share</v>
      </c>
      <c r="AS1787" s="22" t="str">
        <f aca="false">IF(Q1787="Sí",IF(AO1787&gt;=Resumen!$B$29,"Alto","Bajo"),"")</f>
        <v/>
      </c>
      <c r="AT1787" s="22" t="str">
        <f aca="false">IF(AS1787&lt;&gt;"",AP1787&amp;" Potencial / "&amp;AS1787&amp;" Share","")</f>
        <v/>
      </c>
      <c r="AU1787" s="22" t="str">
        <f aca="false">IF(AH1787="","Sin dato",IF(AH1787-AO1787&gt;Resumen!$B$6,"Sobre-exhibido",IF(AO1787-AH1787&gt;Resumen!$B$6,"Sub-exhibido","En línea")))</f>
        <v>Sin dato</v>
      </c>
      <c r="AV1787" s="22" t="str">
        <f aca="false">IF(AT1787="","",IF(AT1787="Alto Potencial / Bajo Share",1,IF(AT1787="Alto Potencial / Alto Share",2,IF(AT1787="Bajo Potencial / Alto Share",3,4))))</f>
        <v/>
      </c>
      <c r="AW1787" s="22" t="str">
        <f aca="false">IF(Q1787="No","Sin competencia directa",IF(AV1787=1,"1 - Foco Conquista (Alto Pot / Bajo Share)",IF(AV1787=2,"2 - Foco Defensa (Alto Pot / Alto Share)",IF(AV1787=3,"3 - Monitoreo (Bajo Pot / Alto Share)","4 - Baja Prioridad (Bajo Pot / Bajo Share)"))))</f>
        <v>Sin competencia directa</v>
      </c>
      <c r="AX1787" s="12" t="str">
        <f aca="false">IF(OR(IFERROR(AND(W1787&lt;&gt;"",Y1787&lt;&gt;"",Y1787-W1787&gt;Resumen!$B$8),FALSE()),IFERROR(AND(X1787&lt;&gt;"",Y1787&lt;&gt;"",Y1787-X1787&gt;Resumen!$B$8),FALSE())),MAX(IF(IFERROR(AND(W1787&lt;&gt;"",Y1787&lt;&gt;"",Y1787-W1787&gt;Resumen!$B$8),FALSE()),Y1787-W1787,0),IF(IFERROR(AND(X1787&lt;&gt;"",Y1787&lt;&gt;"",Y1787-X1787&gt;Resumen!$B$8),FALSE()),Y1787-X1787,0)),"")</f>
        <v/>
      </c>
      <c r="AY1787" s="22" t="str">
        <f aca="false">IF(OR(IFERROR(AND(W1787&lt;&gt;"",Y1787&lt;&gt;"",Y1787-W1787&gt;Resumen!$B$8),FALSE()),IFERROR(AND(X1787&lt;&gt;"",Y1787&lt;&gt;"",Y1787-X1787&gt;Resumen!$B$8),FALSE())),TRIM("Lays tiene mayor markup que "&amp;IF(IFERROR(AND(W1787&lt;&gt;"",Y1787&lt;&gt;"",Y1787-W1787&gt;Resumen!$B$8),FALSE()),"Quento ","")&amp;IF(IFERROR(AND(X1787&lt;&gt;"",Y1787&lt;&gt;"",Y1787-X1787&gt;Resumen!$B$8),FALSE()),"Julicroc ","")&amp;"en este PDV"),"")</f>
        <v/>
      </c>
      <c r="AZ1787" s="22" t="str">
        <f aca="false">IF(COUNTIF('Plan Pehuamar - Lista'!$A$2:$A$167,A1787)&gt;0,"Sí","No")</f>
        <v>No</v>
      </c>
      <c r="BA1787" s="22" t="str">
        <f aca="false">IF(COUNTIF('Plan Combo 9+1'!$A$2:$A$226,A1787)&gt;0,"Sí","No")</f>
        <v>No</v>
      </c>
      <c r="BB1787" s="22" t="str">
        <f aca="false">IF(AH1787="","No",IF(BA1787="Sí",IF((AO1787-AH1787)&gt;Resumen!$B$6,"Sí","No"),IF((AO1787-AH1787)&gt;=Resumen!$B$132,"Sí","No")))</f>
        <v>No</v>
      </c>
      <c r="BC1787" s="22" t="str">
        <f aca="false">IF(AND(N1787="Sí",AL1787="Sí",AI1787=0),"Sí","No")</f>
        <v>No</v>
      </c>
      <c r="BD1787" s="22" t="str">
        <f aca="false">IF(COUNTIF('Plan 9+1 (con Pehuamar)'!$A$2:$A$227,A1787)&gt;0,"Sí","No")</f>
        <v>No</v>
      </c>
    </row>
    <row r="1788" customFormat="false" ht="15" hidden="false" customHeight="true" outlineLevel="0" collapsed="false">
      <c r="A1788" s="6" t="n">
        <v>200695</v>
      </c>
      <c r="B1788" s="6" t="n">
        <v>12</v>
      </c>
      <c r="C1788" s="6" t="n">
        <v>1202</v>
      </c>
      <c r="D1788" s="6" t="s">
        <v>254</v>
      </c>
      <c r="E1788" s="6" t="s">
        <v>1955</v>
      </c>
      <c r="F1788" s="6" t="s">
        <v>558</v>
      </c>
      <c r="G1788" s="6" t="s">
        <v>130</v>
      </c>
      <c r="H1788" s="6" t="s">
        <v>1715</v>
      </c>
      <c r="I1788" s="27" t="n">
        <v>0</v>
      </c>
      <c r="J1788" s="27" t="n">
        <v>0</v>
      </c>
      <c r="K1788" s="27" t="n">
        <v>2.9</v>
      </c>
      <c r="L1788" s="28" t="n">
        <f aca="false">I1788+J1788</f>
        <v>0</v>
      </c>
      <c r="M1788" s="28" t="n">
        <f aca="false">L1788+K1788</f>
        <v>2.9</v>
      </c>
      <c r="N1788" s="22" t="str">
        <f aca="false">IF(I1788&gt;0,"Sí","No")</f>
        <v>No</v>
      </c>
      <c r="O1788" s="22" t="str">
        <f aca="false">IF(J1788&gt;0,"Sí","No")</f>
        <v>No</v>
      </c>
      <c r="P1788" s="22" t="str">
        <f aca="false">IF(K1788&gt;0,"Sí","No")</f>
        <v>Sí</v>
      </c>
      <c r="Q1788" s="22" t="str">
        <f aca="false">IF(OR(I1788&gt;0,J1788&gt;0),"Sí","No")</f>
        <v>No</v>
      </c>
      <c r="R1788" s="27"/>
      <c r="S1788" s="27"/>
      <c r="T1788" s="27"/>
      <c r="U1788" s="27"/>
      <c r="V1788" s="27"/>
      <c r="W1788" s="12" t="str">
        <f aca="false">IF(AND(I1788&gt;0,R1788&gt;0),(S1788-R1788)/R1788,"")</f>
        <v/>
      </c>
      <c r="X1788" s="12" t="str">
        <f aca="false">IF(AND(J1788&gt;0,T1788&gt;0),(U1788-T1788)/T1788,"")</f>
        <v/>
      </c>
      <c r="Y1788" s="12" t="str">
        <f aca="false">IF(AND(K1788&gt;0,V1788&gt;0),(V1788-Resumen!$B$7)/Resumen!$B$7,"")</f>
        <v/>
      </c>
      <c r="Z1788" s="28" t="str">
        <f aca="false">IF(AND(K1788&gt;0,I1788&gt;0,V1788&gt;0,S1788&gt;0),V1788-S1788,"")</f>
        <v/>
      </c>
      <c r="AA1788" s="12" t="str">
        <f aca="false">IF(Z1788&lt;&gt;"",Z1788/S1788,"")</f>
        <v/>
      </c>
      <c r="AB1788" s="28" t="str">
        <f aca="false">IF(AND(K1788&gt;0,J1788&gt;0,V1788&gt;0,U1788&gt;0),V1788-U1788,"")</f>
        <v/>
      </c>
      <c r="AC1788" s="12" t="str">
        <f aca="false">IF(AB1788&lt;&gt;"",AB1788/U1788,"")</f>
        <v/>
      </c>
      <c r="AD1788" s="27" t="n">
        <v>0</v>
      </c>
      <c r="AE1788" s="27" t="n">
        <v>0</v>
      </c>
      <c r="AF1788" s="27" t="n">
        <v>0</v>
      </c>
      <c r="AG1788" s="28" t="n">
        <f aca="false">AD1788+AE1788+AF1788</f>
        <v>0</v>
      </c>
      <c r="AH1788" s="12" t="str">
        <f aca="false">IF(AG1788&gt;0,AD1788/AG1788,"")</f>
        <v/>
      </c>
      <c r="AI1788" s="27" t="n">
        <v>0</v>
      </c>
      <c r="AJ1788" s="27" t="n">
        <v>0</v>
      </c>
      <c r="AK1788" s="27" t="n">
        <v>0</v>
      </c>
      <c r="AL1788" s="22" t="str">
        <f aca="false">IF(OR(AJ1788&gt;0,AK1788&gt;0),"Sí","No")</f>
        <v>No</v>
      </c>
      <c r="AM1788" s="6"/>
      <c r="AN1788" s="6"/>
      <c r="AO1788" s="12" t="n">
        <f aca="false">IF(M1788&gt;0,K1788/M1788,"")</f>
        <v>1</v>
      </c>
      <c r="AP1788" s="22" t="str">
        <f aca="false">IF(M1788&gt;=Resumen!$B$5,"Alto","Bajo")</f>
        <v>Bajo</v>
      </c>
      <c r="AQ1788" s="22" t="str">
        <f aca="false">IF(AO1788&gt;=Resumen!$B$28,"Alto","Bajo")</f>
        <v>Alto</v>
      </c>
      <c r="AR1788" s="22" t="str">
        <f aca="false">AP1788&amp;" Potencial / "&amp;AQ1788&amp;" Share"</f>
        <v>Bajo Potencial / Alto Share</v>
      </c>
      <c r="AS1788" s="22" t="str">
        <f aca="false">IF(Q1788="Sí",IF(AO1788&gt;=Resumen!$B$29,"Alto","Bajo"),"")</f>
        <v/>
      </c>
      <c r="AT1788" s="22" t="str">
        <f aca="false">IF(AS1788&lt;&gt;"",AP1788&amp;" Potencial / "&amp;AS1788&amp;" Share","")</f>
        <v/>
      </c>
      <c r="AU1788" s="22" t="str">
        <f aca="false">IF(AH1788="","Sin dato",IF(AH1788-AO1788&gt;Resumen!$B$6,"Sobre-exhibido",IF(AO1788-AH1788&gt;Resumen!$B$6,"Sub-exhibido","En línea")))</f>
        <v>Sin dato</v>
      </c>
      <c r="AV1788" s="22" t="str">
        <f aca="false">IF(AT1788="","",IF(AT1788="Alto Potencial / Bajo Share",1,IF(AT1788="Alto Potencial / Alto Share",2,IF(AT1788="Bajo Potencial / Alto Share",3,4))))</f>
        <v/>
      </c>
      <c r="AW1788" s="22" t="str">
        <f aca="false">IF(Q1788="No","Sin competencia directa",IF(AV1788=1,"1 - Foco Conquista (Alto Pot / Bajo Share)",IF(AV1788=2,"2 - Foco Defensa (Alto Pot / Alto Share)",IF(AV1788=3,"3 - Monitoreo (Bajo Pot / Alto Share)","4 - Baja Prioridad (Bajo Pot / Bajo Share)"))))</f>
        <v>Sin competencia directa</v>
      </c>
      <c r="AX1788" s="12" t="str">
        <f aca="false">IF(OR(IFERROR(AND(W1788&lt;&gt;"",Y1788&lt;&gt;"",Y1788-W1788&gt;Resumen!$B$8),FALSE()),IFERROR(AND(X1788&lt;&gt;"",Y1788&lt;&gt;"",Y1788-X1788&gt;Resumen!$B$8),FALSE())),MAX(IF(IFERROR(AND(W1788&lt;&gt;"",Y1788&lt;&gt;"",Y1788-W1788&gt;Resumen!$B$8),FALSE()),Y1788-W1788,0),IF(IFERROR(AND(X1788&lt;&gt;"",Y1788&lt;&gt;"",Y1788-X1788&gt;Resumen!$B$8),FALSE()),Y1788-X1788,0)),"")</f>
        <v/>
      </c>
      <c r="AY1788" s="22" t="str">
        <f aca="false">IF(OR(IFERROR(AND(W1788&lt;&gt;"",Y1788&lt;&gt;"",Y1788-W1788&gt;Resumen!$B$8),FALSE()),IFERROR(AND(X1788&lt;&gt;"",Y1788&lt;&gt;"",Y1788-X1788&gt;Resumen!$B$8),FALSE())),TRIM("Lays tiene mayor markup que "&amp;IF(IFERROR(AND(W1788&lt;&gt;"",Y1788&lt;&gt;"",Y1788-W1788&gt;Resumen!$B$8),FALSE()),"Quento ","")&amp;IF(IFERROR(AND(X1788&lt;&gt;"",Y1788&lt;&gt;"",Y1788-X1788&gt;Resumen!$B$8),FALSE()),"Julicroc ","")&amp;"en este PDV"),"")</f>
        <v/>
      </c>
      <c r="AZ1788" s="22" t="str">
        <f aca="false">IF(COUNTIF('Plan Pehuamar - Lista'!$A$2:$A$167,A1788)&gt;0,"Sí","No")</f>
        <v>No</v>
      </c>
      <c r="BA1788" s="22" t="str">
        <f aca="false">IF(COUNTIF('Plan Combo 9+1'!$A$2:$A$226,A1788)&gt;0,"Sí","No")</f>
        <v>No</v>
      </c>
      <c r="BB1788" s="22" t="str">
        <f aca="false">IF(AH1788="","No",IF(BA1788="Sí",IF((AO1788-AH1788)&gt;Resumen!$B$6,"Sí","No"),IF((AO1788-AH1788)&gt;=Resumen!$B$132,"Sí","No")))</f>
        <v>No</v>
      </c>
      <c r="BC1788" s="22" t="str">
        <f aca="false">IF(AND(N1788="Sí",AL1788="Sí",AI1788=0),"Sí","No")</f>
        <v>No</v>
      </c>
      <c r="BD1788" s="22" t="str">
        <f aca="false">IF(COUNTIF('Plan 9+1 (con Pehuamar)'!$A$2:$A$227,A1788)&gt;0,"Sí","No")</f>
        <v>No</v>
      </c>
    </row>
    <row r="1789" customFormat="false" ht="15" hidden="false" customHeight="true" outlineLevel="0" collapsed="false">
      <c r="A1789" s="6" t="n">
        <v>200700</v>
      </c>
      <c r="B1789" s="6" t="n">
        <v>12</v>
      </c>
      <c r="C1789" s="6" t="n">
        <v>1202</v>
      </c>
      <c r="D1789" s="6" t="s">
        <v>254</v>
      </c>
      <c r="E1789" s="6" t="s">
        <v>1956</v>
      </c>
      <c r="F1789" s="6" t="s">
        <v>196</v>
      </c>
      <c r="G1789" s="6" t="s">
        <v>130</v>
      </c>
      <c r="H1789" s="6" t="s">
        <v>1715</v>
      </c>
      <c r="I1789" s="27" t="n">
        <v>0</v>
      </c>
      <c r="J1789" s="27" t="n">
        <v>0</v>
      </c>
      <c r="K1789" s="27" t="n">
        <v>0.9</v>
      </c>
      <c r="L1789" s="28" t="n">
        <f aca="false">I1789+J1789</f>
        <v>0</v>
      </c>
      <c r="M1789" s="28" t="n">
        <f aca="false">L1789+K1789</f>
        <v>0.9</v>
      </c>
      <c r="N1789" s="22" t="str">
        <f aca="false">IF(I1789&gt;0,"Sí","No")</f>
        <v>No</v>
      </c>
      <c r="O1789" s="22" t="str">
        <f aca="false">IF(J1789&gt;0,"Sí","No")</f>
        <v>No</v>
      </c>
      <c r="P1789" s="22" t="str">
        <f aca="false">IF(K1789&gt;0,"Sí","No")</f>
        <v>Sí</v>
      </c>
      <c r="Q1789" s="22" t="str">
        <f aca="false">IF(OR(I1789&gt;0,J1789&gt;0),"Sí","No")</f>
        <v>No</v>
      </c>
      <c r="R1789" s="27"/>
      <c r="S1789" s="27"/>
      <c r="T1789" s="27"/>
      <c r="U1789" s="27"/>
      <c r="V1789" s="27"/>
      <c r="W1789" s="12" t="str">
        <f aca="false">IF(AND(I1789&gt;0,R1789&gt;0),(S1789-R1789)/R1789,"")</f>
        <v/>
      </c>
      <c r="X1789" s="12" t="str">
        <f aca="false">IF(AND(J1789&gt;0,T1789&gt;0),(U1789-T1789)/T1789,"")</f>
        <v/>
      </c>
      <c r="Y1789" s="12" t="str">
        <f aca="false">IF(AND(K1789&gt;0,V1789&gt;0),(V1789-Resumen!$B$7)/Resumen!$B$7,"")</f>
        <v/>
      </c>
      <c r="Z1789" s="28" t="str">
        <f aca="false">IF(AND(K1789&gt;0,I1789&gt;0,V1789&gt;0,S1789&gt;0),V1789-S1789,"")</f>
        <v/>
      </c>
      <c r="AA1789" s="12" t="str">
        <f aca="false">IF(Z1789&lt;&gt;"",Z1789/S1789,"")</f>
        <v/>
      </c>
      <c r="AB1789" s="28" t="str">
        <f aca="false">IF(AND(K1789&gt;0,J1789&gt;0,V1789&gt;0,U1789&gt;0),V1789-U1789,"")</f>
        <v/>
      </c>
      <c r="AC1789" s="12" t="str">
        <f aca="false">IF(AB1789&lt;&gt;"",AB1789/U1789,"")</f>
        <v/>
      </c>
      <c r="AD1789" s="27" t="n">
        <v>0</v>
      </c>
      <c r="AE1789" s="27" t="n">
        <v>0</v>
      </c>
      <c r="AF1789" s="27" t="n">
        <v>0</v>
      </c>
      <c r="AG1789" s="28" t="n">
        <f aca="false">AD1789+AE1789+AF1789</f>
        <v>0</v>
      </c>
      <c r="AH1789" s="12" t="str">
        <f aca="false">IF(AG1789&gt;0,AD1789/AG1789,"")</f>
        <v/>
      </c>
      <c r="AI1789" s="27" t="n">
        <v>0</v>
      </c>
      <c r="AJ1789" s="27" t="n">
        <v>0</v>
      </c>
      <c r="AK1789" s="27" t="n">
        <v>0</v>
      </c>
      <c r="AL1789" s="22" t="str">
        <f aca="false">IF(OR(AJ1789&gt;0,AK1789&gt;0),"Sí","No")</f>
        <v>No</v>
      </c>
      <c r="AM1789" s="6"/>
      <c r="AN1789" s="6"/>
      <c r="AO1789" s="12" t="n">
        <f aca="false">IF(M1789&gt;0,K1789/M1789,"")</f>
        <v>1</v>
      </c>
      <c r="AP1789" s="22" t="str">
        <f aca="false">IF(M1789&gt;=Resumen!$B$5,"Alto","Bajo")</f>
        <v>Bajo</v>
      </c>
      <c r="AQ1789" s="22" t="str">
        <f aca="false">IF(AO1789&gt;=Resumen!$B$28,"Alto","Bajo")</f>
        <v>Alto</v>
      </c>
      <c r="AR1789" s="22" t="str">
        <f aca="false">AP1789&amp;" Potencial / "&amp;AQ1789&amp;" Share"</f>
        <v>Bajo Potencial / Alto Share</v>
      </c>
      <c r="AS1789" s="22" t="str">
        <f aca="false">IF(Q1789="Sí",IF(AO1789&gt;=Resumen!$B$29,"Alto","Bajo"),"")</f>
        <v/>
      </c>
      <c r="AT1789" s="22" t="str">
        <f aca="false">IF(AS1789&lt;&gt;"",AP1789&amp;" Potencial / "&amp;AS1789&amp;" Share","")</f>
        <v/>
      </c>
      <c r="AU1789" s="22" t="str">
        <f aca="false">IF(AH1789="","Sin dato",IF(AH1789-AO1789&gt;Resumen!$B$6,"Sobre-exhibido",IF(AO1789-AH1789&gt;Resumen!$B$6,"Sub-exhibido","En línea")))</f>
        <v>Sin dato</v>
      </c>
      <c r="AV1789" s="22" t="str">
        <f aca="false">IF(AT1789="","",IF(AT1789="Alto Potencial / Bajo Share",1,IF(AT1789="Alto Potencial / Alto Share",2,IF(AT1789="Bajo Potencial / Alto Share",3,4))))</f>
        <v/>
      </c>
      <c r="AW1789" s="22" t="str">
        <f aca="false">IF(Q1789="No","Sin competencia directa",IF(AV1789=1,"1 - Foco Conquista (Alto Pot / Bajo Share)",IF(AV1789=2,"2 - Foco Defensa (Alto Pot / Alto Share)",IF(AV1789=3,"3 - Monitoreo (Bajo Pot / Alto Share)","4 - Baja Prioridad (Bajo Pot / Bajo Share)"))))</f>
        <v>Sin competencia directa</v>
      </c>
      <c r="AX1789" s="12" t="str">
        <f aca="false">IF(OR(IFERROR(AND(W1789&lt;&gt;"",Y1789&lt;&gt;"",Y1789-W1789&gt;Resumen!$B$8),FALSE()),IFERROR(AND(X1789&lt;&gt;"",Y1789&lt;&gt;"",Y1789-X1789&gt;Resumen!$B$8),FALSE())),MAX(IF(IFERROR(AND(W1789&lt;&gt;"",Y1789&lt;&gt;"",Y1789-W1789&gt;Resumen!$B$8),FALSE()),Y1789-W1789,0),IF(IFERROR(AND(X1789&lt;&gt;"",Y1789&lt;&gt;"",Y1789-X1789&gt;Resumen!$B$8),FALSE()),Y1789-X1789,0)),"")</f>
        <v/>
      </c>
      <c r="AY1789" s="22" t="str">
        <f aca="false">IF(OR(IFERROR(AND(W1789&lt;&gt;"",Y1789&lt;&gt;"",Y1789-W1789&gt;Resumen!$B$8),FALSE()),IFERROR(AND(X1789&lt;&gt;"",Y1789&lt;&gt;"",Y1789-X1789&gt;Resumen!$B$8),FALSE())),TRIM("Lays tiene mayor markup que "&amp;IF(IFERROR(AND(W1789&lt;&gt;"",Y1789&lt;&gt;"",Y1789-W1789&gt;Resumen!$B$8),FALSE()),"Quento ","")&amp;IF(IFERROR(AND(X1789&lt;&gt;"",Y1789&lt;&gt;"",Y1789-X1789&gt;Resumen!$B$8),FALSE()),"Julicroc ","")&amp;"en este PDV"),"")</f>
        <v/>
      </c>
      <c r="AZ1789" s="22" t="str">
        <f aca="false">IF(COUNTIF('Plan Pehuamar - Lista'!$A$2:$A$167,A1789)&gt;0,"Sí","No")</f>
        <v>No</v>
      </c>
      <c r="BA1789" s="22" t="str">
        <f aca="false">IF(COUNTIF('Plan Combo 9+1'!$A$2:$A$226,A1789)&gt;0,"Sí","No")</f>
        <v>No</v>
      </c>
      <c r="BB1789" s="22" t="str">
        <f aca="false">IF(AH1789="","No",IF(BA1789="Sí",IF((AO1789-AH1789)&gt;Resumen!$B$6,"Sí","No"),IF((AO1789-AH1789)&gt;=Resumen!$B$132,"Sí","No")))</f>
        <v>No</v>
      </c>
      <c r="BC1789" s="22" t="str">
        <f aca="false">IF(AND(N1789="Sí",AL1789="Sí",AI1789=0),"Sí","No")</f>
        <v>No</v>
      </c>
      <c r="BD1789" s="22" t="str">
        <f aca="false">IF(COUNTIF('Plan 9+1 (con Pehuamar)'!$A$2:$A$227,A1789)&gt;0,"Sí","No")</f>
        <v>No</v>
      </c>
    </row>
    <row r="1790" customFormat="false" ht="15" hidden="false" customHeight="true" outlineLevel="0" collapsed="false">
      <c r="A1790" s="6" t="n">
        <v>200702</v>
      </c>
      <c r="B1790" s="6" t="n">
        <v>12</v>
      </c>
      <c r="C1790" s="6" t="n">
        <v>1202</v>
      </c>
      <c r="D1790" s="6" t="s">
        <v>254</v>
      </c>
      <c r="E1790" s="6" t="s">
        <v>1957</v>
      </c>
      <c r="F1790" s="6" t="s">
        <v>201</v>
      </c>
      <c r="G1790" s="6" t="s">
        <v>130</v>
      </c>
      <c r="H1790" s="6" t="s">
        <v>1715</v>
      </c>
      <c r="I1790" s="27" t="n">
        <v>0</v>
      </c>
      <c r="J1790" s="27" t="n">
        <v>0</v>
      </c>
      <c r="K1790" s="27" t="n">
        <v>0.9</v>
      </c>
      <c r="L1790" s="28" t="n">
        <f aca="false">I1790+J1790</f>
        <v>0</v>
      </c>
      <c r="M1790" s="28" t="n">
        <f aca="false">L1790+K1790</f>
        <v>0.9</v>
      </c>
      <c r="N1790" s="22" t="str">
        <f aca="false">IF(I1790&gt;0,"Sí","No")</f>
        <v>No</v>
      </c>
      <c r="O1790" s="22" t="str">
        <f aca="false">IF(J1790&gt;0,"Sí","No")</f>
        <v>No</v>
      </c>
      <c r="P1790" s="22" t="str">
        <f aca="false">IF(K1790&gt;0,"Sí","No")</f>
        <v>Sí</v>
      </c>
      <c r="Q1790" s="22" t="str">
        <f aca="false">IF(OR(I1790&gt;0,J1790&gt;0),"Sí","No")</f>
        <v>No</v>
      </c>
      <c r="R1790" s="27"/>
      <c r="S1790" s="27"/>
      <c r="T1790" s="27"/>
      <c r="U1790" s="27"/>
      <c r="V1790" s="27"/>
      <c r="W1790" s="12" t="str">
        <f aca="false">IF(AND(I1790&gt;0,R1790&gt;0),(S1790-R1790)/R1790,"")</f>
        <v/>
      </c>
      <c r="X1790" s="12" t="str">
        <f aca="false">IF(AND(J1790&gt;0,T1790&gt;0),(U1790-T1790)/T1790,"")</f>
        <v/>
      </c>
      <c r="Y1790" s="12" t="str">
        <f aca="false">IF(AND(K1790&gt;0,V1790&gt;0),(V1790-Resumen!$B$7)/Resumen!$B$7,"")</f>
        <v/>
      </c>
      <c r="Z1790" s="28" t="str">
        <f aca="false">IF(AND(K1790&gt;0,I1790&gt;0,V1790&gt;0,S1790&gt;0),V1790-S1790,"")</f>
        <v/>
      </c>
      <c r="AA1790" s="12" t="str">
        <f aca="false">IF(Z1790&lt;&gt;"",Z1790/S1790,"")</f>
        <v/>
      </c>
      <c r="AB1790" s="28" t="str">
        <f aca="false">IF(AND(K1790&gt;0,J1790&gt;0,V1790&gt;0,U1790&gt;0),V1790-U1790,"")</f>
        <v/>
      </c>
      <c r="AC1790" s="12" t="str">
        <f aca="false">IF(AB1790&lt;&gt;"",AB1790/U1790,"")</f>
        <v/>
      </c>
      <c r="AD1790" s="27" t="n">
        <v>0</v>
      </c>
      <c r="AE1790" s="27" t="n">
        <v>0</v>
      </c>
      <c r="AF1790" s="27" t="n">
        <v>0</v>
      </c>
      <c r="AG1790" s="28" t="n">
        <f aca="false">AD1790+AE1790+AF1790</f>
        <v>0</v>
      </c>
      <c r="AH1790" s="12" t="str">
        <f aca="false">IF(AG1790&gt;0,AD1790/AG1790,"")</f>
        <v/>
      </c>
      <c r="AI1790" s="27" t="n">
        <v>0</v>
      </c>
      <c r="AJ1790" s="27" t="n">
        <v>0</v>
      </c>
      <c r="AK1790" s="27" t="n">
        <v>0</v>
      </c>
      <c r="AL1790" s="22" t="str">
        <f aca="false">IF(OR(AJ1790&gt;0,AK1790&gt;0),"Sí","No")</f>
        <v>No</v>
      </c>
      <c r="AM1790" s="6"/>
      <c r="AN1790" s="6"/>
      <c r="AO1790" s="12" t="n">
        <f aca="false">IF(M1790&gt;0,K1790/M1790,"")</f>
        <v>1</v>
      </c>
      <c r="AP1790" s="22" t="str">
        <f aca="false">IF(M1790&gt;=Resumen!$B$5,"Alto","Bajo")</f>
        <v>Bajo</v>
      </c>
      <c r="AQ1790" s="22" t="str">
        <f aca="false">IF(AO1790&gt;=Resumen!$B$28,"Alto","Bajo")</f>
        <v>Alto</v>
      </c>
      <c r="AR1790" s="22" t="str">
        <f aca="false">AP1790&amp;" Potencial / "&amp;AQ1790&amp;" Share"</f>
        <v>Bajo Potencial / Alto Share</v>
      </c>
      <c r="AS1790" s="22" t="str">
        <f aca="false">IF(Q1790="Sí",IF(AO1790&gt;=Resumen!$B$29,"Alto","Bajo"),"")</f>
        <v/>
      </c>
      <c r="AT1790" s="22" t="str">
        <f aca="false">IF(AS1790&lt;&gt;"",AP1790&amp;" Potencial / "&amp;AS1790&amp;" Share","")</f>
        <v/>
      </c>
      <c r="AU1790" s="22" t="str">
        <f aca="false">IF(AH1790="","Sin dato",IF(AH1790-AO1790&gt;Resumen!$B$6,"Sobre-exhibido",IF(AO1790-AH1790&gt;Resumen!$B$6,"Sub-exhibido","En línea")))</f>
        <v>Sin dato</v>
      </c>
      <c r="AV1790" s="22" t="str">
        <f aca="false">IF(AT1790="","",IF(AT1790="Alto Potencial / Bajo Share",1,IF(AT1790="Alto Potencial / Alto Share",2,IF(AT1790="Bajo Potencial / Alto Share",3,4))))</f>
        <v/>
      </c>
      <c r="AW1790" s="22" t="str">
        <f aca="false">IF(Q1790="No","Sin competencia directa",IF(AV1790=1,"1 - Foco Conquista (Alto Pot / Bajo Share)",IF(AV1790=2,"2 - Foco Defensa (Alto Pot / Alto Share)",IF(AV1790=3,"3 - Monitoreo (Bajo Pot / Alto Share)","4 - Baja Prioridad (Bajo Pot / Bajo Share)"))))</f>
        <v>Sin competencia directa</v>
      </c>
      <c r="AX1790" s="12" t="str">
        <f aca="false">IF(OR(IFERROR(AND(W1790&lt;&gt;"",Y1790&lt;&gt;"",Y1790-W1790&gt;Resumen!$B$8),FALSE()),IFERROR(AND(X1790&lt;&gt;"",Y1790&lt;&gt;"",Y1790-X1790&gt;Resumen!$B$8),FALSE())),MAX(IF(IFERROR(AND(W1790&lt;&gt;"",Y1790&lt;&gt;"",Y1790-W1790&gt;Resumen!$B$8),FALSE()),Y1790-W1790,0),IF(IFERROR(AND(X1790&lt;&gt;"",Y1790&lt;&gt;"",Y1790-X1790&gt;Resumen!$B$8),FALSE()),Y1790-X1790,0)),"")</f>
        <v/>
      </c>
      <c r="AY1790" s="22" t="str">
        <f aca="false">IF(OR(IFERROR(AND(W1790&lt;&gt;"",Y1790&lt;&gt;"",Y1790-W1790&gt;Resumen!$B$8),FALSE()),IFERROR(AND(X1790&lt;&gt;"",Y1790&lt;&gt;"",Y1790-X1790&gt;Resumen!$B$8),FALSE())),TRIM("Lays tiene mayor markup que "&amp;IF(IFERROR(AND(W1790&lt;&gt;"",Y1790&lt;&gt;"",Y1790-W1790&gt;Resumen!$B$8),FALSE()),"Quento ","")&amp;IF(IFERROR(AND(X1790&lt;&gt;"",Y1790&lt;&gt;"",Y1790-X1790&gt;Resumen!$B$8),FALSE()),"Julicroc ","")&amp;"en este PDV"),"")</f>
        <v/>
      </c>
      <c r="AZ1790" s="22" t="str">
        <f aca="false">IF(COUNTIF('Plan Pehuamar - Lista'!$A$2:$A$167,A1790)&gt;0,"Sí","No")</f>
        <v>No</v>
      </c>
      <c r="BA1790" s="22" t="str">
        <f aca="false">IF(COUNTIF('Plan Combo 9+1'!$A$2:$A$226,A1790)&gt;0,"Sí","No")</f>
        <v>No</v>
      </c>
      <c r="BB1790" s="22" t="str">
        <f aca="false">IF(AH1790="","No",IF(BA1790="Sí",IF((AO1790-AH1790)&gt;Resumen!$B$6,"Sí","No"),IF((AO1790-AH1790)&gt;=Resumen!$B$132,"Sí","No")))</f>
        <v>No</v>
      </c>
      <c r="BC1790" s="22" t="str">
        <f aca="false">IF(AND(N1790="Sí",AL1790="Sí",AI1790=0),"Sí","No")</f>
        <v>No</v>
      </c>
      <c r="BD1790" s="22" t="str">
        <f aca="false">IF(COUNTIF('Plan 9+1 (con Pehuamar)'!$A$2:$A$227,A1790)&gt;0,"Sí","No")</f>
        <v>No</v>
      </c>
    </row>
    <row r="1791" customFormat="false" ht="15" hidden="false" customHeight="true" outlineLevel="0" collapsed="false">
      <c r="A1791" s="6" t="n">
        <v>200708</v>
      </c>
      <c r="B1791" s="6" t="n">
        <v>12</v>
      </c>
      <c r="C1791" s="6" t="n">
        <v>1202</v>
      </c>
      <c r="D1791" s="6" t="s">
        <v>254</v>
      </c>
      <c r="E1791" s="6" t="s">
        <v>1958</v>
      </c>
      <c r="F1791" s="6" t="s">
        <v>196</v>
      </c>
      <c r="G1791" s="6" t="s">
        <v>130</v>
      </c>
      <c r="H1791" s="6" t="s">
        <v>1715</v>
      </c>
      <c r="I1791" s="27" t="n">
        <v>0</v>
      </c>
      <c r="J1791" s="27" t="n">
        <v>0</v>
      </c>
      <c r="K1791" s="27" t="n">
        <v>1.4</v>
      </c>
      <c r="L1791" s="28" t="n">
        <f aca="false">I1791+J1791</f>
        <v>0</v>
      </c>
      <c r="M1791" s="28" t="n">
        <f aca="false">L1791+K1791</f>
        <v>1.4</v>
      </c>
      <c r="N1791" s="22" t="str">
        <f aca="false">IF(I1791&gt;0,"Sí","No")</f>
        <v>No</v>
      </c>
      <c r="O1791" s="22" t="str">
        <f aca="false">IF(J1791&gt;0,"Sí","No")</f>
        <v>No</v>
      </c>
      <c r="P1791" s="22" t="str">
        <f aca="false">IF(K1791&gt;0,"Sí","No")</f>
        <v>Sí</v>
      </c>
      <c r="Q1791" s="22" t="str">
        <f aca="false">IF(OR(I1791&gt;0,J1791&gt;0),"Sí","No")</f>
        <v>No</v>
      </c>
      <c r="R1791" s="27"/>
      <c r="S1791" s="27"/>
      <c r="T1791" s="27"/>
      <c r="U1791" s="27"/>
      <c r="V1791" s="27"/>
      <c r="W1791" s="12" t="str">
        <f aca="false">IF(AND(I1791&gt;0,R1791&gt;0),(S1791-R1791)/R1791,"")</f>
        <v/>
      </c>
      <c r="X1791" s="12" t="str">
        <f aca="false">IF(AND(J1791&gt;0,T1791&gt;0),(U1791-T1791)/T1791,"")</f>
        <v/>
      </c>
      <c r="Y1791" s="12" t="str">
        <f aca="false">IF(AND(K1791&gt;0,V1791&gt;0),(V1791-Resumen!$B$7)/Resumen!$B$7,"")</f>
        <v/>
      </c>
      <c r="Z1791" s="28" t="str">
        <f aca="false">IF(AND(K1791&gt;0,I1791&gt;0,V1791&gt;0,S1791&gt;0),V1791-S1791,"")</f>
        <v/>
      </c>
      <c r="AA1791" s="12" t="str">
        <f aca="false">IF(Z1791&lt;&gt;"",Z1791/S1791,"")</f>
        <v/>
      </c>
      <c r="AB1791" s="28" t="str">
        <f aca="false">IF(AND(K1791&gt;0,J1791&gt;0,V1791&gt;0,U1791&gt;0),V1791-U1791,"")</f>
        <v/>
      </c>
      <c r="AC1791" s="12" t="str">
        <f aca="false">IF(AB1791&lt;&gt;"",AB1791/U1791,"")</f>
        <v/>
      </c>
      <c r="AD1791" s="27" t="n">
        <v>0</v>
      </c>
      <c r="AE1791" s="27" t="n">
        <v>0</v>
      </c>
      <c r="AF1791" s="27" t="n">
        <v>0</v>
      </c>
      <c r="AG1791" s="28" t="n">
        <f aca="false">AD1791+AE1791+AF1791</f>
        <v>0</v>
      </c>
      <c r="AH1791" s="12" t="str">
        <f aca="false">IF(AG1791&gt;0,AD1791/AG1791,"")</f>
        <v/>
      </c>
      <c r="AI1791" s="27" t="n">
        <v>0</v>
      </c>
      <c r="AJ1791" s="27" t="n">
        <v>0</v>
      </c>
      <c r="AK1791" s="27" t="n">
        <v>0</v>
      </c>
      <c r="AL1791" s="22" t="str">
        <f aca="false">IF(OR(AJ1791&gt;0,AK1791&gt;0),"Sí","No")</f>
        <v>No</v>
      </c>
      <c r="AM1791" s="6"/>
      <c r="AN1791" s="6"/>
      <c r="AO1791" s="12" t="n">
        <f aca="false">IF(M1791&gt;0,K1791/M1791,"")</f>
        <v>1</v>
      </c>
      <c r="AP1791" s="22" t="str">
        <f aca="false">IF(M1791&gt;=Resumen!$B$5,"Alto","Bajo")</f>
        <v>Bajo</v>
      </c>
      <c r="AQ1791" s="22" t="str">
        <f aca="false">IF(AO1791&gt;=Resumen!$B$28,"Alto","Bajo")</f>
        <v>Alto</v>
      </c>
      <c r="AR1791" s="22" t="str">
        <f aca="false">AP1791&amp;" Potencial / "&amp;AQ1791&amp;" Share"</f>
        <v>Bajo Potencial / Alto Share</v>
      </c>
      <c r="AS1791" s="22" t="str">
        <f aca="false">IF(Q1791="Sí",IF(AO1791&gt;=Resumen!$B$29,"Alto","Bajo"),"")</f>
        <v/>
      </c>
      <c r="AT1791" s="22" t="str">
        <f aca="false">IF(AS1791&lt;&gt;"",AP1791&amp;" Potencial / "&amp;AS1791&amp;" Share","")</f>
        <v/>
      </c>
      <c r="AU1791" s="22" t="str">
        <f aca="false">IF(AH1791="","Sin dato",IF(AH1791-AO1791&gt;Resumen!$B$6,"Sobre-exhibido",IF(AO1791-AH1791&gt;Resumen!$B$6,"Sub-exhibido","En línea")))</f>
        <v>Sin dato</v>
      </c>
      <c r="AV1791" s="22" t="str">
        <f aca="false">IF(AT1791="","",IF(AT1791="Alto Potencial / Bajo Share",1,IF(AT1791="Alto Potencial / Alto Share",2,IF(AT1791="Bajo Potencial / Alto Share",3,4))))</f>
        <v/>
      </c>
      <c r="AW1791" s="22" t="str">
        <f aca="false">IF(Q1791="No","Sin competencia directa",IF(AV1791=1,"1 - Foco Conquista (Alto Pot / Bajo Share)",IF(AV1791=2,"2 - Foco Defensa (Alto Pot / Alto Share)",IF(AV1791=3,"3 - Monitoreo (Bajo Pot / Alto Share)","4 - Baja Prioridad (Bajo Pot / Bajo Share)"))))</f>
        <v>Sin competencia directa</v>
      </c>
      <c r="AX1791" s="12" t="str">
        <f aca="false">IF(OR(IFERROR(AND(W1791&lt;&gt;"",Y1791&lt;&gt;"",Y1791-W1791&gt;Resumen!$B$8),FALSE()),IFERROR(AND(X1791&lt;&gt;"",Y1791&lt;&gt;"",Y1791-X1791&gt;Resumen!$B$8),FALSE())),MAX(IF(IFERROR(AND(W1791&lt;&gt;"",Y1791&lt;&gt;"",Y1791-W1791&gt;Resumen!$B$8),FALSE()),Y1791-W1791,0),IF(IFERROR(AND(X1791&lt;&gt;"",Y1791&lt;&gt;"",Y1791-X1791&gt;Resumen!$B$8),FALSE()),Y1791-X1791,0)),"")</f>
        <v/>
      </c>
      <c r="AY1791" s="22" t="str">
        <f aca="false">IF(OR(IFERROR(AND(W1791&lt;&gt;"",Y1791&lt;&gt;"",Y1791-W1791&gt;Resumen!$B$8),FALSE()),IFERROR(AND(X1791&lt;&gt;"",Y1791&lt;&gt;"",Y1791-X1791&gt;Resumen!$B$8),FALSE())),TRIM("Lays tiene mayor markup que "&amp;IF(IFERROR(AND(W1791&lt;&gt;"",Y1791&lt;&gt;"",Y1791-W1791&gt;Resumen!$B$8),FALSE()),"Quento ","")&amp;IF(IFERROR(AND(X1791&lt;&gt;"",Y1791&lt;&gt;"",Y1791-X1791&gt;Resumen!$B$8),FALSE()),"Julicroc ","")&amp;"en este PDV"),"")</f>
        <v/>
      </c>
      <c r="AZ1791" s="22" t="str">
        <f aca="false">IF(COUNTIF('Plan Pehuamar - Lista'!$A$2:$A$167,A1791)&gt;0,"Sí","No")</f>
        <v>No</v>
      </c>
      <c r="BA1791" s="22" t="str">
        <f aca="false">IF(COUNTIF('Plan Combo 9+1'!$A$2:$A$226,A1791)&gt;0,"Sí","No")</f>
        <v>No</v>
      </c>
      <c r="BB1791" s="22" t="str">
        <f aca="false">IF(AH1791="","No",IF(BA1791="Sí",IF((AO1791-AH1791)&gt;Resumen!$B$6,"Sí","No"),IF((AO1791-AH1791)&gt;=Resumen!$B$132,"Sí","No")))</f>
        <v>No</v>
      </c>
      <c r="BC1791" s="22" t="str">
        <f aca="false">IF(AND(N1791="Sí",AL1791="Sí",AI1791=0),"Sí","No")</f>
        <v>No</v>
      </c>
      <c r="BD1791" s="22" t="str">
        <f aca="false">IF(COUNTIF('Plan 9+1 (con Pehuamar)'!$A$2:$A$227,A1791)&gt;0,"Sí","No")</f>
        <v>No</v>
      </c>
    </row>
    <row r="1792" customFormat="false" ht="15" hidden="false" customHeight="true" outlineLevel="0" collapsed="false">
      <c r="A1792" s="6" t="n">
        <v>200714</v>
      </c>
      <c r="B1792" s="6" t="n">
        <v>12</v>
      </c>
      <c r="C1792" s="6" t="n">
        <v>1202</v>
      </c>
      <c r="D1792" s="6" t="s">
        <v>254</v>
      </c>
      <c r="E1792" s="6" t="s">
        <v>1959</v>
      </c>
      <c r="F1792" s="6" t="s">
        <v>196</v>
      </c>
      <c r="G1792" s="6" t="s">
        <v>130</v>
      </c>
      <c r="H1792" s="6" t="s">
        <v>1715</v>
      </c>
      <c r="I1792" s="27" t="n">
        <v>10</v>
      </c>
      <c r="J1792" s="27" t="n">
        <v>60</v>
      </c>
      <c r="K1792" s="27" t="n">
        <v>80</v>
      </c>
      <c r="L1792" s="28" t="n">
        <f aca="false">I1792+J1792</f>
        <v>70</v>
      </c>
      <c r="M1792" s="28" t="n">
        <f aca="false">L1792+K1792</f>
        <v>150</v>
      </c>
      <c r="N1792" s="22" t="str">
        <f aca="false">IF(I1792&gt;0,"Sí","No")</f>
        <v>Sí</v>
      </c>
      <c r="O1792" s="22" t="str">
        <f aca="false">IF(J1792&gt;0,"Sí","No")</f>
        <v>Sí</v>
      </c>
      <c r="P1792" s="22" t="str">
        <f aca="false">IF(K1792&gt;0,"Sí","No")</f>
        <v>Sí</v>
      </c>
      <c r="Q1792" s="22" t="str">
        <f aca="false">IF(OR(I1792&gt;0,J1792&gt;0),"Sí","No")</f>
        <v>Sí</v>
      </c>
      <c r="R1792" s="27" t="n">
        <v>1750</v>
      </c>
      <c r="S1792" s="27" t="n">
        <v>2500</v>
      </c>
      <c r="T1792" s="27" t="n">
        <v>1200</v>
      </c>
      <c r="U1792" s="27" t="n">
        <v>2000</v>
      </c>
      <c r="V1792" s="27" t="n">
        <v>3500</v>
      </c>
      <c r="W1792" s="12" t="n">
        <f aca="false">IF(AND(I1792&gt;0,R1792&gt;0),(S1792-R1792)/R1792,"")</f>
        <v>0.428571428571429</v>
      </c>
      <c r="X1792" s="12" t="n">
        <f aca="false">IF(AND(J1792&gt;0,T1792&gt;0),(U1792-T1792)/T1792,"")</f>
        <v>0.666666666666667</v>
      </c>
      <c r="Y1792" s="12" t="n">
        <f aca="false">IF(AND(K1792&gt;0,V1792&gt;0),(V1792-Resumen!$B$7)/Resumen!$B$7,"")</f>
        <v>0.4</v>
      </c>
      <c r="Z1792" s="28" t="n">
        <f aca="false">IF(AND(K1792&gt;0,I1792&gt;0,V1792&gt;0,S1792&gt;0),V1792-S1792,"")</f>
        <v>1000</v>
      </c>
      <c r="AA1792" s="12" t="n">
        <f aca="false">IF(Z1792&lt;&gt;"",Z1792/S1792,"")</f>
        <v>0.4</v>
      </c>
      <c r="AB1792" s="28" t="n">
        <f aca="false">IF(AND(K1792&gt;0,J1792&gt;0,V1792&gt;0,U1792&gt;0),V1792-U1792,"")</f>
        <v>1500</v>
      </c>
      <c r="AC1792" s="12" t="n">
        <f aca="false">IF(AB1792&lt;&gt;"",AB1792/U1792,"")</f>
        <v>0.75</v>
      </c>
      <c r="AD1792" s="27" t="n">
        <v>12</v>
      </c>
      <c r="AE1792" s="27" t="n">
        <v>2</v>
      </c>
      <c r="AF1792" s="27" t="n">
        <v>8</v>
      </c>
      <c r="AG1792" s="28" t="n">
        <f aca="false">AD1792+AE1792+AF1792</f>
        <v>22</v>
      </c>
      <c r="AH1792" s="12" t="n">
        <f aca="false">IF(AG1792&gt;0,AD1792/AG1792,"")</f>
        <v>0.545454545454545</v>
      </c>
      <c r="AI1792" s="27" t="n">
        <v>1</v>
      </c>
      <c r="AJ1792" s="27" t="n">
        <v>0</v>
      </c>
      <c r="AK1792" s="27" t="n">
        <v>1</v>
      </c>
      <c r="AL1792" s="22" t="str">
        <f aca="false">IF(OR(AJ1792&gt;0,AK1792&gt;0),"Sí","No")</f>
        <v>Sí</v>
      </c>
      <c r="AM1792" s="6" t="s">
        <v>198</v>
      </c>
      <c r="AN1792" s="6" t="s">
        <v>198</v>
      </c>
      <c r="AO1792" s="12" t="n">
        <f aca="false">IF(M1792&gt;0,K1792/M1792,"")</f>
        <v>0.533333333333333</v>
      </c>
      <c r="AP1792" s="22" t="str">
        <f aca="false">IF(M1792&gt;=Resumen!$B$5,"Alto","Bajo")</f>
        <v>Alto</v>
      </c>
      <c r="AQ1792" s="22" t="str">
        <f aca="false">IF(AO1792&gt;=Resumen!$B$28,"Alto","Bajo")</f>
        <v>Alto</v>
      </c>
      <c r="AR1792" s="22" t="str">
        <f aca="false">AP1792&amp;" Potencial / "&amp;AQ1792&amp;" Share"</f>
        <v>Alto Potencial / Alto Share</v>
      </c>
      <c r="AS1792" s="22" t="str">
        <f aca="false">IF(Q1792="Sí",IF(AO1792&gt;=Resumen!$B$29,"Alto","Bajo"),"")</f>
        <v>Alto</v>
      </c>
      <c r="AT1792" s="22" t="str">
        <f aca="false">IF(AS1792&lt;&gt;"",AP1792&amp;" Potencial / "&amp;AS1792&amp;" Share","")</f>
        <v>Alto Potencial / Alto Share</v>
      </c>
      <c r="AU1792" s="22" t="str">
        <f aca="false">IF(AH1792="","Sin dato",IF(AH1792-AO1792&gt;Resumen!$B$6,"Sobre-exhibido",IF(AO1792-AH1792&gt;Resumen!$B$6,"Sub-exhibido","En línea")))</f>
        <v>En línea</v>
      </c>
      <c r="AV1792" s="22" t="n">
        <f aca="false">IF(AT1792="","",IF(AT1792="Alto Potencial / Bajo Share",1,IF(AT1792="Alto Potencial / Alto Share",2,IF(AT1792="Bajo Potencial / Alto Share",3,4))))</f>
        <v>2</v>
      </c>
      <c r="AW1792" s="22" t="str">
        <f aca="false">IF(Q1792="No","Sin competencia directa",IF(AV1792=1,"1 - Foco Conquista (Alto Pot / Bajo Share)",IF(AV1792=2,"2 - Foco Defensa (Alto Pot / Alto Share)",IF(AV1792=3,"3 - Monitoreo (Bajo Pot / Alto Share)","4 - Baja Prioridad (Bajo Pot / Bajo Share)"))))</f>
        <v>2 - Foco Defensa (Alto Pot / Alto Share)</v>
      </c>
      <c r="AX1792" s="12" t="str">
        <f aca="false">IF(OR(IFERROR(AND(W1792&lt;&gt;"",Y1792&lt;&gt;"",Y1792-W1792&gt;Resumen!$B$8),FALSE()),IFERROR(AND(X1792&lt;&gt;"",Y1792&lt;&gt;"",Y1792-X1792&gt;Resumen!$B$8),FALSE())),MAX(IF(IFERROR(AND(W1792&lt;&gt;"",Y1792&lt;&gt;"",Y1792-W1792&gt;Resumen!$B$8),FALSE()),Y1792-W1792,0),IF(IFERROR(AND(X1792&lt;&gt;"",Y1792&lt;&gt;"",Y1792-X1792&gt;Resumen!$B$8),FALSE()),Y1792-X1792,0)),"")</f>
        <v/>
      </c>
      <c r="AY1792" s="22" t="str">
        <f aca="false">IF(OR(IFERROR(AND(W1792&lt;&gt;"",Y1792&lt;&gt;"",Y1792-W1792&gt;Resumen!$B$8),FALSE()),IFERROR(AND(X1792&lt;&gt;"",Y1792&lt;&gt;"",Y1792-X1792&gt;Resumen!$B$8),FALSE())),TRIM("Lays tiene mayor markup que "&amp;IF(IFERROR(AND(W1792&lt;&gt;"",Y1792&lt;&gt;"",Y1792-W1792&gt;Resumen!$B$8),FALSE()),"Quento ","")&amp;IF(IFERROR(AND(X1792&lt;&gt;"",Y1792&lt;&gt;"",Y1792-X1792&gt;Resumen!$B$8),FALSE()),"Julicroc ","")&amp;"en este PDV"),"")</f>
        <v/>
      </c>
      <c r="AZ1792" s="22" t="str">
        <f aca="false">IF(COUNTIF('Plan Pehuamar - Lista'!$A$2:$A$167,A1792)&gt;0,"Sí","No")</f>
        <v>No</v>
      </c>
      <c r="BA1792" s="22" t="str">
        <f aca="false">IF(COUNTIF('Plan Combo 9+1'!$A$2:$A$226,A1792)&gt;0,"Sí","No")</f>
        <v>No</v>
      </c>
      <c r="BB1792" s="22" t="str">
        <f aca="false">IF(AH1792="","No",IF(BA1792="Sí",IF((AO1792-AH1792)&gt;Resumen!$B$6,"Sí","No"),IF((AO1792-AH1792)&gt;=Resumen!$B$132,"Sí","No")))</f>
        <v>No</v>
      </c>
      <c r="BC1792" s="22" t="str">
        <f aca="false">IF(AND(N1792="Sí",AL1792="Sí",AI1792=0),"Sí","No")</f>
        <v>No</v>
      </c>
      <c r="BD1792" s="22" t="str">
        <f aca="false">IF(COUNTIF('Plan 9+1 (con Pehuamar)'!$A$2:$A$227,A1792)&gt;0,"Sí","No")</f>
        <v>No</v>
      </c>
    </row>
    <row r="1793" customFormat="false" ht="15" hidden="false" customHeight="true" outlineLevel="0" collapsed="false">
      <c r="A1793" s="6" t="n">
        <v>200736</v>
      </c>
      <c r="B1793" s="6" t="n">
        <v>12</v>
      </c>
      <c r="C1793" s="6" t="n">
        <v>1202</v>
      </c>
      <c r="D1793" s="6" t="s">
        <v>254</v>
      </c>
      <c r="E1793" s="6" t="s">
        <v>1960</v>
      </c>
      <c r="F1793" s="6" t="s">
        <v>196</v>
      </c>
      <c r="G1793" s="6" t="s">
        <v>130</v>
      </c>
      <c r="H1793" s="6" t="s">
        <v>1715</v>
      </c>
      <c r="I1793" s="27" t="n">
        <v>0</v>
      </c>
      <c r="J1793" s="27" t="n">
        <v>0</v>
      </c>
      <c r="K1793" s="27" t="n">
        <v>0.4</v>
      </c>
      <c r="L1793" s="28" t="n">
        <f aca="false">I1793+J1793</f>
        <v>0</v>
      </c>
      <c r="M1793" s="28" t="n">
        <f aca="false">L1793+K1793</f>
        <v>0.4</v>
      </c>
      <c r="N1793" s="22" t="str">
        <f aca="false">IF(I1793&gt;0,"Sí","No")</f>
        <v>No</v>
      </c>
      <c r="O1793" s="22" t="str">
        <f aca="false">IF(J1793&gt;0,"Sí","No")</f>
        <v>No</v>
      </c>
      <c r="P1793" s="22" t="str">
        <f aca="false">IF(K1793&gt;0,"Sí","No")</f>
        <v>Sí</v>
      </c>
      <c r="Q1793" s="22" t="str">
        <f aca="false">IF(OR(I1793&gt;0,J1793&gt;0),"Sí","No")</f>
        <v>No</v>
      </c>
      <c r="R1793" s="27"/>
      <c r="S1793" s="27"/>
      <c r="T1793" s="27"/>
      <c r="U1793" s="27"/>
      <c r="V1793" s="27"/>
      <c r="W1793" s="12" t="str">
        <f aca="false">IF(AND(I1793&gt;0,R1793&gt;0),(S1793-R1793)/R1793,"")</f>
        <v/>
      </c>
      <c r="X1793" s="12" t="str">
        <f aca="false">IF(AND(J1793&gt;0,T1793&gt;0),(U1793-T1793)/T1793,"")</f>
        <v/>
      </c>
      <c r="Y1793" s="12" t="str">
        <f aca="false">IF(AND(K1793&gt;0,V1793&gt;0),(V1793-Resumen!$B$7)/Resumen!$B$7,"")</f>
        <v/>
      </c>
      <c r="Z1793" s="28" t="str">
        <f aca="false">IF(AND(K1793&gt;0,I1793&gt;0,V1793&gt;0,S1793&gt;0),V1793-S1793,"")</f>
        <v/>
      </c>
      <c r="AA1793" s="12" t="str">
        <f aca="false">IF(Z1793&lt;&gt;"",Z1793/S1793,"")</f>
        <v/>
      </c>
      <c r="AB1793" s="28" t="str">
        <f aca="false">IF(AND(K1793&gt;0,J1793&gt;0,V1793&gt;0,U1793&gt;0),V1793-U1793,"")</f>
        <v/>
      </c>
      <c r="AC1793" s="12" t="str">
        <f aca="false">IF(AB1793&lt;&gt;"",AB1793/U1793,"")</f>
        <v/>
      </c>
      <c r="AD1793" s="27" t="n">
        <v>0</v>
      </c>
      <c r="AE1793" s="27" t="n">
        <v>0</v>
      </c>
      <c r="AF1793" s="27" t="n">
        <v>0</v>
      </c>
      <c r="AG1793" s="28" t="n">
        <f aca="false">AD1793+AE1793+AF1793</f>
        <v>0</v>
      </c>
      <c r="AH1793" s="12" t="str">
        <f aca="false">IF(AG1793&gt;0,AD1793/AG1793,"")</f>
        <v/>
      </c>
      <c r="AI1793" s="27" t="n">
        <v>0</v>
      </c>
      <c r="AJ1793" s="27" t="n">
        <v>0</v>
      </c>
      <c r="AK1793" s="27" t="n">
        <v>0</v>
      </c>
      <c r="AL1793" s="22" t="str">
        <f aca="false">IF(OR(AJ1793&gt;0,AK1793&gt;0),"Sí","No")</f>
        <v>No</v>
      </c>
      <c r="AM1793" s="6"/>
      <c r="AN1793" s="6"/>
      <c r="AO1793" s="12" t="n">
        <f aca="false">IF(M1793&gt;0,K1793/M1793,"")</f>
        <v>1</v>
      </c>
      <c r="AP1793" s="22" t="str">
        <f aca="false">IF(M1793&gt;=Resumen!$B$5,"Alto","Bajo")</f>
        <v>Bajo</v>
      </c>
      <c r="AQ1793" s="22" t="str">
        <f aca="false">IF(AO1793&gt;=Resumen!$B$28,"Alto","Bajo")</f>
        <v>Alto</v>
      </c>
      <c r="AR1793" s="22" t="str">
        <f aca="false">AP1793&amp;" Potencial / "&amp;AQ1793&amp;" Share"</f>
        <v>Bajo Potencial / Alto Share</v>
      </c>
      <c r="AS1793" s="22" t="str">
        <f aca="false">IF(Q1793="Sí",IF(AO1793&gt;=Resumen!$B$29,"Alto","Bajo"),"")</f>
        <v/>
      </c>
      <c r="AT1793" s="22" t="str">
        <f aca="false">IF(AS1793&lt;&gt;"",AP1793&amp;" Potencial / "&amp;AS1793&amp;" Share","")</f>
        <v/>
      </c>
      <c r="AU1793" s="22" t="str">
        <f aca="false">IF(AH1793="","Sin dato",IF(AH1793-AO1793&gt;Resumen!$B$6,"Sobre-exhibido",IF(AO1793-AH1793&gt;Resumen!$B$6,"Sub-exhibido","En línea")))</f>
        <v>Sin dato</v>
      </c>
      <c r="AV1793" s="22" t="str">
        <f aca="false">IF(AT1793="","",IF(AT1793="Alto Potencial / Bajo Share",1,IF(AT1793="Alto Potencial / Alto Share",2,IF(AT1793="Bajo Potencial / Alto Share",3,4))))</f>
        <v/>
      </c>
      <c r="AW1793" s="22" t="str">
        <f aca="false">IF(Q1793="No","Sin competencia directa",IF(AV1793=1,"1 - Foco Conquista (Alto Pot / Bajo Share)",IF(AV1793=2,"2 - Foco Defensa (Alto Pot / Alto Share)",IF(AV1793=3,"3 - Monitoreo (Bajo Pot / Alto Share)","4 - Baja Prioridad (Bajo Pot / Bajo Share)"))))</f>
        <v>Sin competencia directa</v>
      </c>
      <c r="AX1793" s="12" t="str">
        <f aca="false">IF(OR(IFERROR(AND(W1793&lt;&gt;"",Y1793&lt;&gt;"",Y1793-W1793&gt;Resumen!$B$8),FALSE()),IFERROR(AND(X1793&lt;&gt;"",Y1793&lt;&gt;"",Y1793-X1793&gt;Resumen!$B$8),FALSE())),MAX(IF(IFERROR(AND(W1793&lt;&gt;"",Y1793&lt;&gt;"",Y1793-W1793&gt;Resumen!$B$8),FALSE()),Y1793-W1793,0),IF(IFERROR(AND(X1793&lt;&gt;"",Y1793&lt;&gt;"",Y1793-X1793&gt;Resumen!$B$8),FALSE()),Y1793-X1793,0)),"")</f>
        <v/>
      </c>
      <c r="AY1793" s="22" t="str">
        <f aca="false">IF(OR(IFERROR(AND(W1793&lt;&gt;"",Y1793&lt;&gt;"",Y1793-W1793&gt;Resumen!$B$8),FALSE()),IFERROR(AND(X1793&lt;&gt;"",Y1793&lt;&gt;"",Y1793-X1793&gt;Resumen!$B$8),FALSE())),TRIM("Lays tiene mayor markup que "&amp;IF(IFERROR(AND(W1793&lt;&gt;"",Y1793&lt;&gt;"",Y1793-W1793&gt;Resumen!$B$8),FALSE()),"Quento ","")&amp;IF(IFERROR(AND(X1793&lt;&gt;"",Y1793&lt;&gt;"",Y1793-X1793&gt;Resumen!$B$8),FALSE()),"Julicroc ","")&amp;"en este PDV"),"")</f>
        <v/>
      </c>
      <c r="AZ1793" s="22" t="str">
        <f aca="false">IF(COUNTIF('Plan Pehuamar - Lista'!$A$2:$A$167,A1793)&gt;0,"Sí","No")</f>
        <v>No</v>
      </c>
      <c r="BA1793" s="22" t="str">
        <f aca="false">IF(COUNTIF('Plan Combo 9+1'!$A$2:$A$226,A1793)&gt;0,"Sí","No")</f>
        <v>No</v>
      </c>
      <c r="BB1793" s="22" t="str">
        <f aca="false">IF(AH1793="","No",IF(BA1793="Sí",IF((AO1793-AH1793)&gt;Resumen!$B$6,"Sí","No"),IF((AO1793-AH1793)&gt;=Resumen!$B$132,"Sí","No")))</f>
        <v>No</v>
      </c>
      <c r="BC1793" s="22" t="str">
        <f aca="false">IF(AND(N1793="Sí",AL1793="Sí",AI1793=0),"Sí","No")</f>
        <v>No</v>
      </c>
      <c r="BD1793" s="22" t="str">
        <f aca="false">IF(COUNTIF('Plan 9+1 (con Pehuamar)'!$A$2:$A$227,A1793)&gt;0,"Sí","No")</f>
        <v>No</v>
      </c>
    </row>
    <row r="1794" customFormat="false" ht="15" hidden="false" customHeight="true" outlineLevel="0" collapsed="false">
      <c r="A1794" s="6" t="n">
        <v>200740</v>
      </c>
      <c r="B1794" s="6" t="n">
        <v>12</v>
      </c>
      <c r="C1794" s="6" t="n">
        <v>1202</v>
      </c>
      <c r="D1794" s="6" t="s">
        <v>254</v>
      </c>
      <c r="E1794" s="6" t="s">
        <v>1961</v>
      </c>
      <c r="F1794" s="6" t="s">
        <v>196</v>
      </c>
      <c r="G1794" s="6" t="s">
        <v>130</v>
      </c>
      <c r="H1794" s="6" t="s">
        <v>1715</v>
      </c>
      <c r="I1794" s="27" t="n">
        <v>10</v>
      </c>
      <c r="J1794" s="27" t="n">
        <v>40</v>
      </c>
      <c r="K1794" s="27" t="n">
        <v>60</v>
      </c>
      <c r="L1794" s="28" t="n">
        <f aca="false">I1794+J1794</f>
        <v>50</v>
      </c>
      <c r="M1794" s="28" t="n">
        <f aca="false">L1794+K1794</f>
        <v>110</v>
      </c>
      <c r="N1794" s="22" t="str">
        <f aca="false">IF(I1794&gt;0,"Sí","No")</f>
        <v>Sí</v>
      </c>
      <c r="O1794" s="22" t="str">
        <f aca="false">IF(J1794&gt;0,"Sí","No")</f>
        <v>Sí</v>
      </c>
      <c r="P1794" s="22" t="str">
        <f aca="false">IF(K1794&gt;0,"Sí","No")</f>
        <v>Sí</v>
      </c>
      <c r="Q1794" s="22" t="str">
        <f aca="false">IF(OR(I1794&gt;0,J1794&gt;0),"Sí","No")</f>
        <v>Sí</v>
      </c>
      <c r="R1794" s="27" t="n">
        <v>1750</v>
      </c>
      <c r="S1794" s="27" t="n">
        <v>2500</v>
      </c>
      <c r="T1794" s="27" t="n">
        <v>1200</v>
      </c>
      <c r="U1794" s="27" t="n">
        <v>2200</v>
      </c>
      <c r="V1794" s="27" t="n">
        <v>3500</v>
      </c>
      <c r="W1794" s="12" t="n">
        <f aca="false">IF(AND(I1794&gt;0,R1794&gt;0),(S1794-R1794)/R1794,"")</f>
        <v>0.428571428571429</v>
      </c>
      <c r="X1794" s="12" t="n">
        <f aca="false">IF(AND(J1794&gt;0,T1794&gt;0),(U1794-T1794)/T1794,"")</f>
        <v>0.833333333333333</v>
      </c>
      <c r="Y1794" s="12" t="n">
        <f aca="false">IF(AND(K1794&gt;0,V1794&gt;0),(V1794-Resumen!$B$7)/Resumen!$B$7,"")</f>
        <v>0.4</v>
      </c>
      <c r="Z1794" s="28" t="n">
        <f aca="false">IF(AND(K1794&gt;0,I1794&gt;0,V1794&gt;0,S1794&gt;0),V1794-S1794,"")</f>
        <v>1000</v>
      </c>
      <c r="AA1794" s="12" t="n">
        <f aca="false">IF(Z1794&lt;&gt;"",Z1794/S1794,"")</f>
        <v>0.4</v>
      </c>
      <c r="AB1794" s="28" t="n">
        <f aca="false">IF(AND(K1794&gt;0,J1794&gt;0,V1794&gt;0,U1794&gt;0),V1794-U1794,"")</f>
        <v>1300</v>
      </c>
      <c r="AC1794" s="12" t="n">
        <f aca="false">IF(AB1794&lt;&gt;"",AB1794/U1794,"")</f>
        <v>0.590909090909091</v>
      </c>
      <c r="AD1794" s="27" t="n">
        <v>10</v>
      </c>
      <c r="AE1794" s="27" t="n">
        <v>2</v>
      </c>
      <c r="AF1794" s="27" t="n">
        <v>8</v>
      </c>
      <c r="AG1794" s="28" t="n">
        <f aca="false">AD1794+AE1794+AF1794</f>
        <v>20</v>
      </c>
      <c r="AH1794" s="12" t="n">
        <f aca="false">IF(AG1794&gt;0,AD1794/AG1794,"")</f>
        <v>0.5</v>
      </c>
      <c r="AI1794" s="27" t="n">
        <v>1</v>
      </c>
      <c r="AJ1794" s="27" t="n">
        <v>0</v>
      </c>
      <c r="AK1794" s="27" t="n">
        <v>1</v>
      </c>
      <c r="AL1794" s="22" t="str">
        <f aca="false">IF(OR(AJ1794&gt;0,AK1794&gt;0),"Sí","No")</f>
        <v>Sí</v>
      </c>
      <c r="AM1794" s="6" t="s">
        <v>198</v>
      </c>
      <c r="AN1794" s="6" t="s">
        <v>198</v>
      </c>
      <c r="AO1794" s="12" t="n">
        <f aca="false">IF(M1794&gt;0,K1794/M1794,"")</f>
        <v>0.545454545454545</v>
      </c>
      <c r="AP1794" s="22" t="str">
        <f aca="false">IF(M1794&gt;=Resumen!$B$5,"Alto","Bajo")</f>
        <v>Alto</v>
      </c>
      <c r="AQ1794" s="22" t="str">
        <f aca="false">IF(AO1794&gt;=Resumen!$B$28,"Alto","Bajo")</f>
        <v>Alto</v>
      </c>
      <c r="AR1794" s="22" t="str">
        <f aca="false">AP1794&amp;" Potencial / "&amp;AQ1794&amp;" Share"</f>
        <v>Alto Potencial / Alto Share</v>
      </c>
      <c r="AS1794" s="22" t="str">
        <f aca="false">IF(Q1794="Sí",IF(AO1794&gt;=Resumen!$B$29,"Alto","Bajo"),"")</f>
        <v>Alto</v>
      </c>
      <c r="AT1794" s="22" t="str">
        <f aca="false">IF(AS1794&lt;&gt;"",AP1794&amp;" Potencial / "&amp;AS1794&amp;" Share","")</f>
        <v>Alto Potencial / Alto Share</v>
      </c>
      <c r="AU1794" s="22" t="str">
        <f aca="false">IF(AH1794="","Sin dato",IF(AH1794-AO1794&gt;Resumen!$B$6,"Sobre-exhibido",IF(AO1794-AH1794&gt;Resumen!$B$6,"Sub-exhibido","En línea")))</f>
        <v>En línea</v>
      </c>
      <c r="AV1794" s="22" t="n">
        <f aca="false">IF(AT1794="","",IF(AT1794="Alto Potencial / Bajo Share",1,IF(AT1794="Alto Potencial / Alto Share",2,IF(AT1794="Bajo Potencial / Alto Share",3,4))))</f>
        <v>2</v>
      </c>
      <c r="AW1794" s="22" t="str">
        <f aca="false">IF(Q1794="No","Sin competencia directa",IF(AV1794=1,"1 - Foco Conquista (Alto Pot / Bajo Share)",IF(AV1794=2,"2 - Foco Defensa (Alto Pot / Alto Share)",IF(AV1794=3,"3 - Monitoreo (Bajo Pot / Alto Share)","4 - Baja Prioridad (Bajo Pot / Bajo Share)"))))</f>
        <v>2 - Foco Defensa (Alto Pot / Alto Share)</v>
      </c>
      <c r="AX1794" s="12" t="str">
        <f aca="false">IF(OR(IFERROR(AND(W1794&lt;&gt;"",Y1794&lt;&gt;"",Y1794-W1794&gt;Resumen!$B$8),FALSE()),IFERROR(AND(X1794&lt;&gt;"",Y1794&lt;&gt;"",Y1794-X1794&gt;Resumen!$B$8),FALSE())),MAX(IF(IFERROR(AND(W1794&lt;&gt;"",Y1794&lt;&gt;"",Y1794-W1794&gt;Resumen!$B$8),FALSE()),Y1794-W1794,0),IF(IFERROR(AND(X1794&lt;&gt;"",Y1794&lt;&gt;"",Y1794-X1794&gt;Resumen!$B$8),FALSE()),Y1794-X1794,0)),"")</f>
        <v/>
      </c>
      <c r="AY1794" s="22" t="str">
        <f aca="false">IF(OR(IFERROR(AND(W1794&lt;&gt;"",Y1794&lt;&gt;"",Y1794-W1794&gt;Resumen!$B$8),FALSE()),IFERROR(AND(X1794&lt;&gt;"",Y1794&lt;&gt;"",Y1794-X1794&gt;Resumen!$B$8),FALSE())),TRIM("Lays tiene mayor markup que "&amp;IF(IFERROR(AND(W1794&lt;&gt;"",Y1794&lt;&gt;"",Y1794-W1794&gt;Resumen!$B$8),FALSE()),"Quento ","")&amp;IF(IFERROR(AND(X1794&lt;&gt;"",Y1794&lt;&gt;"",Y1794-X1794&gt;Resumen!$B$8),FALSE()),"Julicroc ","")&amp;"en este PDV"),"")</f>
        <v/>
      </c>
      <c r="AZ1794" s="22" t="str">
        <f aca="false">IF(COUNTIF('Plan Pehuamar - Lista'!$A$2:$A$167,A1794)&gt;0,"Sí","No")</f>
        <v>No</v>
      </c>
      <c r="BA1794" s="22" t="str">
        <f aca="false">IF(COUNTIF('Plan Combo 9+1'!$A$2:$A$226,A1794)&gt;0,"Sí","No")</f>
        <v>No</v>
      </c>
      <c r="BB1794" s="22" t="str">
        <f aca="false">IF(AH1794="","No",IF(BA1794="Sí",IF((AO1794-AH1794)&gt;Resumen!$B$6,"Sí","No"),IF((AO1794-AH1794)&gt;=Resumen!$B$132,"Sí","No")))</f>
        <v>No</v>
      </c>
      <c r="BC1794" s="22" t="str">
        <f aca="false">IF(AND(N1794="Sí",AL1794="Sí",AI1794=0),"Sí","No")</f>
        <v>No</v>
      </c>
      <c r="BD1794" s="22" t="str">
        <f aca="false">IF(COUNTIF('Plan 9+1 (con Pehuamar)'!$A$2:$A$227,A1794)&gt;0,"Sí","No")</f>
        <v>No</v>
      </c>
    </row>
    <row r="1795" customFormat="false" ht="15" hidden="false" customHeight="true" outlineLevel="0" collapsed="false">
      <c r="A1795" s="6" t="n">
        <v>200742</v>
      </c>
      <c r="B1795" s="6" t="n">
        <v>12</v>
      </c>
      <c r="C1795" s="6" t="n">
        <v>1202</v>
      </c>
      <c r="D1795" s="6" t="s">
        <v>254</v>
      </c>
      <c r="E1795" s="6" t="s">
        <v>1962</v>
      </c>
      <c r="F1795" s="6" t="s">
        <v>196</v>
      </c>
      <c r="G1795" s="6" t="s">
        <v>130</v>
      </c>
      <c r="H1795" s="6" t="s">
        <v>1715</v>
      </c>
      <c r="I1795" s="27" t="n">
        <v>0</v>
      </c>
      <c r="J1795" s="27" t="n">
        <v>0</v>
      </c>
      <c r="K1795" s="27" t="n">
        <v>1.6</v>
      </c>
      <c r="L1795" s="28" t="n">
        <f aca="false">I1795+J1795</f>
        <v>0</v>
      </c>
      <c r="M1795" s="28" t="n">
        <f aca="false">L1795+K1795</f>
        <v>1.6</v>
      </c>
      <c r="N1795" s="22" t="str">
        <f aca="false">IF(I1795&gt;0,"Sí","No")</f>
        <v>No</v>
      </c>
      <c r="O1795" s="22" t="str">
        <f aca="false">IF(J1795&gt;0,"Sí","No")</f>
        <v>No</v>
      </c>
      <c r="P1795" s="22" t="str">
        <f aca="false">IF(K1795&gt;0,"Sí","No")</f>
        <v>Sí</v>
      </c>
      <c r="Q1795" s="22" t="str">
        <f aca="false">IF(OR(I1795&gt;0,J1795&gt;0),"Sí","No")</f>
        <v>No</v>
      </c>
      <c r="R1795" s="27"/>
      <c r="S1795" s="27"/>
      <c r="T1795" s="27"/>
      <c r="U1795" s="27"/>
      <c r="V1795" s="27"/>
      <c r="W1795" s="12" t="str">
        <f aca="false">IF(AND(I1795&gt;0,R1795&gt;0),(S1795-R1795)/R1795,"")</f>
        <v/>
      </c>
      <c r="X1795" s="12" t="str">
        <f aca="false">IF(AND(J1795&gt;0,T1795&gt;0),(U1795-T1795)/T1795,"")</f>
        <v/>
      </c>
      <c r="Y1795" s="12" t="str">
        <f aca="false">IF(AND(K1795&gt;0,V1795&gt;0),(V1795-Resumen!$B$7)/Resumen!$B$7,"")</f>
        <v/>
      </c>
      <c r="Z1795" s="28" t="str">
        <f aca="false">IF(AND(K1795&gt;0,I1795&gt;0,V1795&gt;0,S1795&gt;0),V1795-S1795,"")</f>
        <v/>
      </c>
      <c r="AA1795" s="12" t="str">
        <f aca="false">IF(Z1795&lt;&gt;"",Z1795/S1795,"")</f>
        <v/>
      </c>
      <c r="AB1795" s="28" t="str">
        <f aca="false">IF(AND(K1795&gt;0,J1795&gt;0,V1795&gt;0,U1795&gt;0),V1795-U1795,"")</f>
        <v/>
      </c>
      <c r="AC1795" s="12" t="str">
        <f aca="false">IF(AB1795&lt;&gt;"",AB1795/U1795,"")</f>
        <v/>
      </c>
      <c r="AD1795" s="27" t="n">
        <v>0</v>
      </c>
      <c r="AE1795" s="27" t="n">
        <v>0</v>
      </c>
      <c r="AF1795" s="27" t="n">
        <v>0</v>
      </c>
      <c r="AG1795" s="28" t="n">
        <f aca="false">AD1795+AE1795+AF1795</f>
        <v>0</v>
      </c>
      <c r="AH1795" s="12" t="str">
        <f aca="false">IF(AG1795&gt;0,AD1795/AG1795,"")</f>
        <v/>
      </c>
      <c r="AI1795" s="27" t="n">
        <v>0</v>
      </c>
      <c r="AJ1795" s="27" t="n">
        <v>0</v>
      </c>
      <c r="AK1795" s="27" t="n">
        <v>0</v>
      </c>
      <c r="AL1795" s="22" t="str">
        <f aca="false">IF(OR(AJ1795&gt;0,AK1795&gt;0),"Sí","No")</f>
        <v>No</v>
      </c>
      <c r="AM1795" s="6"/>
      <c r="AN1795" s="6"/>
      <c r="AO1795" s="12" t="n">
        <f aca="false">IF(M1795&gt;0,K1795/M1795,"")</f>
        <v>1</v>
      </c>
      <c r="AP1795" s="22" t="str">
        <f aca="false">IF(M1795&gt;=Resumen!$B$5,"Alto","Bajo")</f>
        <v>Bajo</v>
      </c>
      <c r="AQ1795" s="22" t="str">
        <f aca="false">IF(AO1795&gt;=Resumen!$B$28,"Alto","Bajo")</f>
        <v>Alto</v>
      </c>
      <c r="AR1795" s="22" t="str">
        <f aca="false">AP1795&amp;" Potencial / "&amp;AQ1795&amp;" Share"</f>
        <v>Bajo Potencial / Alto Share</v>
      </c>
      <c r="AS1795" s="22" t="str">
        <f aca="false">IF(Q1795="Sí",IF(AO1795&gt;=Resumen!$B$29,"Alto","Bajo"),"")</f>
        <v/>
      </c>
      <c r="AT1795" s="22" t="str">
        <f aca="false">IF(AS1795&lt;&gt;"",AP1795&amp;" Potencial / "&amp;AS1795&amp;" Share","")</f>
        <v/>
      </c>
      <c r="AU1795" s="22" t="str">
        <f aca="false">IF(AH1795="","Sin dato",IF(AH1795-AO1795&gt;Resumen!$B$6,"Sobre-exhibido",IF(AO1795-AH1795&gt;Resumen!$B$6,"Sub-exhibido","En línea")))</f>
        <v>Sin dato</v>
      </c>
      <c r="AV1795" s="22" t="str">
        <f aca="false">IF(AT1795="","",IF(AT1795="Alto Potencial / Bajo Share",1,IF(AT1795="Alto Potencial / Alto Share",2,IF(AT1795="Bajo Potencial / Alto Share",3,4))))</f>
        <v/>
      </c>
      <c r="AW1795" s="22" t="str">
        <f aca="false">IF(Q1795="No","Sin competencia directa",IF(AV1795=1,"1 - Foco Conquista (Alto Pot / Bajo Share)",IF(AV1795=2,"2 - Foco Defensa (Alto Pot / Alto Share)",IF(AV1795=3,"3 - Monitoreo (Bajo Pot / Alto Share)","4 - Baja Prioridad (Bajo Pot / Bajo Share)"))))</f>
        <v>Sin competencia directa</v>
      </c>
      <c r="AX1795" s="12" t="str">
        <f aca="false">IF(OR(IFERROR(AND(W1795&lt;&gt;"",Y1795&lt;&gt;"",Y1795-W1795&gt;Resumen!$B$8),FALSE()),IFERROR(AND(X1795&lt;&gt;"",Y1795&lt;&gt;"",Y1795-X1795&gt;Resumen!$B$8),FALSE())),MAX(IF(IFERROR(AND(W1795&lt;&gt;"",Y1795&lt;&gt;"",Y1795-W1795&gt;Resumen!$B$8),FALSE()),Y1795-W1795,0),IF(IFERROR(AND(X1795&lt;&gt;"",Y1795&lt;&gt;"",Y1795-X1795&gt;Resumen!$B$8),FALSE()),Y1795-X1795,0)),"")</f>
        <v/>
      </c>
      <c r="AY1795" s="22" t="str">
        <f aca="false">IF(OR(IFERROR(AND(W1795&lt;&gt;"",Y1795&lt;&gt;"",Y1795-W1795&gt;Resumen!$B$8),FALSE()),IFERROR(AND(X1795&lt;&gt;"",Y1795&lt;&gt;"",Y1795-X1795&gt;Resumen!$B$8),FALSE())),TRIM("Lays tiene mayor markup que "&amp;IF(IFERROR(AND(W1795&lt;&gt;"",Y1795&lt;&gt;"",Y1795-W1795&gt;Resumen!$B$8),FALSE()),"Quento ","")&amp;IF(IFERROR(AND(X1795&lt;&gt;"",Y1795&lt;&gt;"",Y1795-X1795&gt;Resumen!$B$8),FALSE()),"Julicroc ","")&amp;"en este PDV"),"")</f>
        <v/>
      </c>
      <c r="AZ1795" s="22" t="str">
        <f aca="false">IF(COUNTIF('Plan Pehuamar - Lista'!$A$2:$A$167,A1795)&gt;0,"Sí","No")</f>
        <v>No</v>
      </c>
      <c r="BA1795" s="22" t="str">
        <f aca="false">IF(COUNTIF('Plan Combo 9+1'!$A$2:$A$226,A1795)&gt;0,"Sí","No")</f>
        <v>No</v>
      </c>
      <c r="BB1795" s="22" t="str">
        <f aca="false">IF(AH1795="","No",IF(BA1795="Sí",IF((AO1795-AH1795)&gt;Resumen!$B$6,"Sí","No"),IF((AO1795-AH1795)&gt;=Resumen!$B$132,"Sí","No")))</f>
        <v>No</v>
      </c>
      <c r="BC1795" s="22" t="str">
        <f aca="false">IF(AND(N1795="Sí",AL1795="Sí",AI1795=0),"Sí","No")</f>
        <v>No</v>
      </c>
      <c r="BD1795" s="22" t="str">
        <f aca="false">IF(COUNTIF('Plan 9+1 (con Pehuamar)'!$A$2:$A$227,A1795)&gt;0,"Sí","No")</f>
        <v>No</v>
      </c>
    </row>
    <row r="1796" customFormat="false" ht="15" hidden="false" customHeight="true" outlineLevel="0" collapsed="false">
      <c r="A1796" s="6" t="n">
        <v>200745</v>
      </c>
      <c r="B1796" s="6" t="n">
        <v>12</v>
      </c>
      <c r="C1796" s="6" t="n">
        <v>1202</v>
      </c>
      <c r="D1796" s="6" t="s">
        <v>254</v>
      </c>
      <c r="E1796" s="6" t="s">
        <v>1963</v>
      </c>
      <c r="F1796" s="6" t="s">
        <v>196</v>
      </c>
      <c r="G1796" s="6" t="s">
        <v>130</v>
      </c>
      <c r="H1796" s="6" t="s">
        <v>1715</v>
      </c>
      <c r="I1796" s="27" t="n">
        <v>0</v>
      </c>
      <c r="J1796" s="27" t="n">
        <v>0</v>
      </c>
      <c r="K1796" s="27" t="n">
        <v>3.4</v>
      </c>
      <c r="L1796" s="28" t="n">
        <f aca="false">I1796+J1796</f>
        <v>0</v>
      </c>
      <c r="M1796" s="28" t="n">
        <f aca="false">L1796+K1796</f>
        <v>3.4</v>
      </c>
      <c r="N1796" s="22" t="str">
        <f aca="false">IF(I1796&gt;0,"Sí","No")</f>
        <v>No</v>
      </c>
      <c r="O1796" s="22" t="str">
        <f aca="false">IF(J1796&gt;0,"Sí","No")</f>
        <v>No</v>
      </c>
      <c r="P1796" s="22" t="str">
        <f aca="false">IF(K1796&gt;0,"Sí","No")</f>
        <v>Sí</v>
      </c>
      <c r="Q1796" s="22" t="str">
        <f aca="false">IF(OR(I1796&gt;0,J1796&gt;0),"Sí","No")</f>
        <v>No</v>
      </c>
      <c r="R1796" s="27"/>
      <c r="S1796" s="27"/>
      <c r="T1796" s="27"/>
      <c r="U1796" s="27"/>
      <c r="V1796" s="27"/>
      <c r="W1796" s="12" t="str">
        <f aca="false">IF(AND(I1796&gt;0,R1796&gt;0),(S1796-R1796)/R1796,"")</f>
        <v/>
      </c>
      <c r="X1796" s="12" t="str">
        <f aca="false">IF(AND(J1796&gt;0,T1796&gt;0),(U1796-T1796)/T1796,"")</f>
        <v/>
      </c>
      <c r="Y1796" s="12" t="str">
        <f aca="false">IF(AND(K1796&gt;0,V1796&gt;0),(V1796-Resumen!$B$7)/Resumen!$B$7,"")</f>
        <v/>
      </c>
      <c r="Z1796" s="28" t="str">
        <f aca="false">IF(AND(K1796&gt;0,I1796&gt;0,V1796&gt;0,S1796&gt;0),V1796-S1796,"")</f>
        <v/>
      </c>
      <c r="AA1796" s="12" t="str">
        <f aca="false">IF(Z1796&lt;&gt;"",Z1796/S1796,"")</f>
        <v/>
      </c>
      <c r="AB1796" s="28" t="str">
        <f aca="false">IF(AND(K1796&gt;0,J1796&gt;0,V1796&gt;0,U1796&gt;0),V1796-U1796,"")</f>
        <v/>
      </c>
      <c r="AC1796" s="12" t="str">
        <f aca="false">IF(AB1796&lt;&gt;"",AB1796/U1796,"")</f>
        <v/>
      </c>
      <c r="AD1796" s="27" t="n">
        <v>0</v>
      </c>
      <c r="AE1796" s="27" t="n">
        <v>0</v>
      </c>
      <c r="AF1796" s="27" t="n">
        <v>0</v>
      </c>
      <c r="AG1796" s="28" t="n">
        <f aca="false">AD1796+AE1796+AF1796</f>
        <v>0</v>
      </c>
      <c r="AH1796" s="12" t="str">
        <f aca="false">IF(AG1796&gt;0,AD1796/AG1796,"")</f>
        <v/>
      </c>
      <c r="AI1796" s="27" t="n">
        <v>0</v>
      </c>
      <c r="AJ1796" s="27" t="n">
        <v>0</v>
      </c>
      <c r="AK1796" s="27" t="n">
        <v>0</v>
      </c>
      <c r="AL1796" s="22" t="str">
        <f aca="false">IF(OR(AJ1796&gt;0,AK1796&gt;0),"Sí","No")</f>
        <v>No</v>
      </c>
      <c r="AM1796" s="6"/>
      <c r="AN1796" s="6"/>
      <c r="AO1796" s="12" t="n">
        <f aca="false">IF(M1796&gt;0,K1796/M1796,"")</f>
        <v>1</v>
      </c>
      <c r="AP1796" s="22" t="str">
        <f aca="false">IF(M1796&gt;=Resumen!$B$5,"Alto","Bajo")</f>
        <v>Bajo</v>
      </c>
      <c r="AQ1796" s="22" t="str">
        <f aca="false">IF(AO1796&gt;=Resumen!$B$28,"Alto","Bajo")</f>
        <v>Alto</v>
      </c>
      <c r="AR1796" s="22" t="str">
        <f aca="false">AP1796&amp;" Potencial / "&amp;AQ1796&amp;" Share"</f>
        <v>Bajo Potencial / Alto Share</v>
      </c>
      <c r="AS1796" s="22" t="str">
        <f aca="false">IF(Q1796="Sí",IF(AO1796&gt;=Resumen!$B$29,"Alto","Bajo"),"")</f>
        <v/>
      </c>
      <c r="AT1796" s="22" t="str">
        <f aca="false">IF(AS1796&lt;&gt;"",AP1796&amp;" Potencial / "&amp;AS1796&amp;" Share","")</f>
        <v/>
      </c>
      <c r="AU1796" s="22" t="str">
        <f aca="false">IF(AH1796="","Sin dato",IF(AH1796-AO1796&gt;Resumen!$B$6,"Sobre-exhibido",IF(AO1796-AH1796&gt;Resumen!$B$6,"Sub-exhibido","En línea")))</f>
        <v>Sin dato</v>
      </c>
      <c r="AV1796" s="22" t="str">
        <f aca="false">IF(AT1796="","",IF(AT1796="Alto Potencial / Bajo Share",1,IF(AT1796="Alto Potencial / Alto Share",2,IF(AT1796="Bajo Potencial / Alto Share",3,4))))</f>
        <v/>
      </c>
      <c r="AW1796" s="22" t="str">
        <f aca="false">IF(Q1796="No","Sin competencia directa",IF(AV1796=1,"1 - Foco Conquista (Alto Pot / Bajo Share)",IF(AV1796=2,"2 - Foco Defensa (Alto Pot / Alto Share)",IF(AV1796=3,"3 - Monitoreo (Bajo Pot / Alto Share)","4 - Baja Prioridad (Bajo Pot / Bajo Share)"))))</f>
        <v>Sin competencia directa</v>
      </c>
      <c r="AX1796" s="12" t="str">
        <f aca="false">IF(OR(IFERROR(AND(W1796&lt;&gt;"",Y1796&lt;&gt;"",Y1796-W1796&gt;Resumen!$B$8),FALSE()),IFERROR(AND(X1796&lt;&gt;"",Y1796&lt;&gt;"",Y1796-X1796&gt;Resumen!$B$8),FALSE())),MAX(IF(IFERROR(AND(W1796&lt;&gt;"",Y1796&lt;&gt;"",Y1796-W1796&gt;Resumen!$B$8),FALSE()),Y1796-W1796,0),IF(IFERROR(AND(X1796&lt;&gt;"",Y1796&lt;&gt;"",Y1796-X1796&gt;Resumen!$B$8),FALSE()),Y1796-X1796,0)),"")</f>
        <v/>
      </c>
      <c r="AY1796" s="22" t="str">
        <f aca="false">IF(OR(IFERROR(AND(W1796&lt;&gt;"",Y1796&lt;&gt;"",Y1796-W1796&gt;Resumen!$B$8),FALSE()),IFERROR(AND(X1796&lt;&gt;"",Y1796&lt;&gt;"",Y1796-X1796&gt;Resumen!$B$8),FALSE())),TRIM("Lays tiene mayor markup que "&amp;IF(IFERROR(AND(W1796&lt;&gt;"",Y1796&lt;&gt;"",Y1796-W1796&gt;Resumen!$B$8),FALSE()),"Quento ","")&amp;IF(IFERROR(AND(X1796&lt;&gt;"",Y1796&lt;&gt;"",Y1796-X1796&gt;Resumen!$B$8),FALSE()),"Julicroc ","")&amp;"en este PDV"),"")</f>
        <v/>
      </c>
      <c r="AZ1796" s="22" t="str">
        <f aca="false">IF(COUNTIF('Plan Pehuamar - Lista'!$A$2:$A$167,A1796)&gt;0,"Sí","No")</f>
        <v>No</v>
      </c>
      <c r="BA1796" s="22" t="str">
        <f aca="false">IF(COUNTIF('Plan Combo 9+1'!$A$2:$A$226,A1796)&gt;0,"Sí","No")</f>
        <v>No</v>
      </c>
      <c r="BB1796" s="22" t="str">
        <f aca="false">IF(AH1796="","No",IF(BA1796="Sí",IF((AO1796-AH1796)&gt;Resumen!$B$6,"Sí","No"),IF((AO1796-AH1796)&gt;=Resumen!$B$132,"Sí","No")))</f>
        <v>No</v>
      </c>
      <c r="BC1796" s="22" t="str">
        <f aca="false">IF(AND(N1796="Sí",AL1796="Sí",AI1796=0),"Sí","No")</f>
        <v>No</v>
      </c>
      <c r="BD1796" s="22" t="str">
        <f aca="false">IF(COUNTIF('Plan 9+1 (con Pehuamar)'!$A$2:$A$227,A1796)&gt;0,"Sí","No")</f>
        <v>No</v>
      </c>
    </row>
    <row r="1797" customFormat="false" ht="15" hidden="false" customHeight="true" outlineLevel="0" collapsed="false">
      <c r="A1797" s="6" t="n">
        <v>200748</v>
      </c>
      <c r="B1797" s="6" t="n">
        <v>12</v>
      </c>
      <c r="C1797" s="6" t="n">
        <v>1202</v>
      </c>
      <c r="D1797" s="6" t="s">
        <v>254</v>
      </c>
      <c r="E1797" s="6" t="s">
        <v>1964</v>
      </c>
      <c r="F1797" s="6" t="s">
        <v>201</v>
      </c>
      <c r="G1797" s="6" t="s">
        <v>130</v>
      </c>
      <c r="H1797" s="6" t="s">
        <v>1715</v>
      </c>
      <c r="I1797" s="27" t="n">
        <v>10</v>
      </c>
      <c r="J1797" s="27" t="n">
        <v>40</v>
      </c>
      <c r="K1797" s="27" t="n">
        <v>60</v>
      </c>
      <c r="L1797" s="28" t="n">
        <f aca="false">I1797+J1797</f>
        <v>50</v>
      </c>
      <c r="M1797" s="28" t="n">
        <f aca="false">L1797+K1797</f>
        <v>110</v>
      </c>
      <c r="N1797" s="22" t="str">
        <f aca="false">IF(I1797&gt;0,"Sí","No")</f>
        <v>Sí</v>
      </c>
      <c r="O1797" s="22" t="str">
        <f aca="false">IF(J1797&gt;0,"Sí","No")</f>
        <v>Sí</v>
      </c>
      <c r="P1797" s="22" t="str">
        <f aca="false">IF(K1797&gt;0,"Sí","No")</f>
        <v>Sí</v>
      </c>
      <c r="Q1797" s="22" t="str">
        <f aca="false">IF(OR(I1797&gt;0,J1797&gt;0),"Sí","No")</f>
        <v>Sí</v>
      </c>
      <c r="R1797" s="27" t="n">
        <v>1750</v>
      </c>
      <c r="S1797" s="27" t="n">
        <v>2500</v>
      </c>
      <c r="T1797" s="27" t="n">
        <v>1200</v>
      </c>
      <c r="U1797" s="27" t="n">
        <v>2100</v>
      </c>
      <c r="V1797" s="27" t="n">
        <v>3500</v>
      </c>
      <c r="W1797" s="12" t="n">
        <f aca="false">IF(AND(I1797&gt;0,R1797&gt;0),(S1797-R1797)/R1797,"")</f>
        <v>0.428571428571429</v>
      </c>
      <c r="X1797" s="12" t="n">
        <f aca="false">IF(AND(J1797&gt;0,T1797&gt;0),(U1797-T1797)/T1797,"")</f>
        <v>0.75</v>
      </c>
      <c r="Y1797" s="12" t="n">
        <f aca="false">IF(AND(K1797&gt;0,V1797&gt;0),(V1797-Resumen!$B$7)/Resumen!$B$7,"")</f>
        <v>0.4</v>
      </c>
      <c r="Z1797" s="28" t="n">
        <f aca="false">IF(AND(K1797&gt;0,I1797&gt;0,V1797&gt;0,S1797&gt;0),V1797-S1797,"")</f>
        <v>1000</v>
      </c>
      <c r="AA1797" s="12" t="n">
        <f aca="false">IF(Z1797&lt;&gt;"",Z1797/S1797,"")</f>
        <v>0.4</v>
      </c>
      <c r="AB1797" s="28" t="n">
        <f aca="false">IF(AND(K1797&gt;0,J1797&gt;0,V1797&gt;0,U1797&gt;0),V1797-U1797,"")</f>
        <v>1400</v>
      </c>
      <c r="AC1797" s="12" t="n">
        <f aca="false">IF(AB1797&lt;&gt;"",AB1797/U1797,"")</f>
        <v>0.666666666666667</v>
      </c>
      <c r="AD1797" s="27" t="n">
        <v>10</v>
      </c>
      <c r="AE1797" s="27" t="n">
        <v>2</v>
      </c>
      <c r="AF1797" s="27" t="n">
        <v>8</v>
      </c>
      <c r="AG1797" s="28" t="n">
        <f aca="false">AD1797+AE1797+AF1797</f>
        <v>20</v>
      </c>
      <c r="AH1797" s="12" t="n">
        <f aca="false">IF(AG1797&gt;0,AD1797/AG1797,"")</f>
        <v>0.5</v>
      </c>
      <c r="AI1797" s="27" t="n">
        <v>1</v>
      </c>
      <c r="AJ1797" s="27" t="n">
        <v>0</v>
      </c>
      <c r="AK1797" s="27" t="n">
        <v>0</v>
      </c>
      <c r="AL1797" s="22" t="str">
        <f aca="false">IF(OR(AJ1797&gt;0,AK1797&gt;0),"Sí","No")</f>
        <v>No</v>
      </c>
      <c r="AM1797" s="6" t="s">
        <v>198</v>
      </c>
      <c r="AN1797" s="6" t="s">
        <v>198</v>
      </c>
      <c r="AO1797" s="12" t="n">
        <f aca="false">IF(M1797&gt;0,K1797/M1797,"")</f>
        <v>0.545454545454545</v>
      </c>
      <c r="AP1797" s="22" t="str">
        <f aca="false">IF(M1797&gt;=Resumen!$B$5,"Alto","Bajo")</f>
        <v>Alto</v>
      </c>
      <c r="AQ1797" s="22" t="str">
        <f aca="false">IF(AO1797&gt;=Resumen!$B$28,"Alto","Bajo")</f>
        <v>Alto</v>
      </c>
      <c r="AR1797" s="22" t="str">
        <f aca="false">AP1797&amp;" Potencial / "&amp;AQ1797&amp;" Share"</f>
        <v>Alto Potencial / Alto Share</v>
      </c>
      <c r="AS1797" s="22" t="str">
        <f aca="false">IF(Q1797="Sí",IF(AO1797&gt;=Resumen!$B$29,"Alto","Bajo"),"")</f>
        <v>Alto</v>
      </c>
      <c r="AT1797" s="22" t="str">
        <f aca="false">IF(AS1797&lt;&gt;"",AP1797&amp;" Potencial / "&amp;AS1797&amp;" Share","")</f>
        <v>Alto Potencial / Alto Share</v>
      </c>
      <c r="AU1797" s="22" t="str">
        <f aca="false">IF(AH1797="","Sin dato",IF(AH1797-AO1797&gt;Resumen!$B$6,"Sobre-exhibido",IF(AO1797-AH1797&gt;Resumen!$B$6,"Sub-exhibido","En línea")))</f>
        <v>En línea</v>
      </c>
      <c r="AV1797" s="22" t="n">
        <f aca="false">IF(AT1797="","",IF(AT1797="Alto Potencial / Bajo Share",1,IF(AT1797="Alto Potencial / Alto Share",2,IF(AT1797="Bajo Potencial / Alto Share",3,4))))</f>
        <v>2</v>
      </c>
      <c r="AW1797" s="22" t="str">
        <f aca="false">IF(Q1797="No","Sin competencia directa",IF(AV1797=1,"1 - Foco Conquista (Alto Pot / Bajo Share)",IF(AV1797=2,"2 - Foco Defensa (Alto Pot / Alto Share)",IF(AV1797=3,"3 - Monitoreo (Bajo Pot / Alto Share)","4 - Baja Prioridad (Bajo Pot / Bajo Share)"))))</f>
        <v>2 - Foco Defensa (Alto Pot / Alto Share)</v>
      </c>
      <c r="AX1797" s="12" t="str">
        <f aca="false">IF(OR(IFERROR(AND(W1797&lt;&gt;"",Y1797&lt;&gt;"",Y1797-W1797&gt;Resumen!$B$8),FALSE()),IFERROR(AND(X1797&lt;&gt;"",Y1797&lt;&gt;"",Y1797-X1797&gt;Resumen!$B$8),FALSE())),MAX(IF(IFERROR(AND(W1797&lt;&gt;"",Y1797&lt;&gt;"",Y1797-W1797&gt;Resumen!$B$8),FALSE()),Y1797-W1797,0),IF(IFERROR(AND(X1797&lt;&gt;"",Y1797&lt;&gt;"",Y1797-X1797&gt;Resumen!$B$8),FALSE()),Y1797-X1797,0)),"")</f>
        <v/>
      </c>
      <c r="AY1797" s="22" t="str">
        <f aca="false">IF(OR(IFERROR(AND(W1797&lt;&gt;"",Y1797&lt;&gt;"",Y1797-W1797&gt;Resumen!$B$8),FALSE()),IFERROR(AND(X1797&lt;&gt;"",Y1797&lt;&gt;"",Y1797-X1797&gt;Resumen!$B$8),FALSE())),TRIM("Lays tiene mayor markup que "&amp;IF(IFERROR(AND(W1797&lt;&gt;"",Y1797&lt;&gt;"",Y1797-W1797&gt;Resumen!$B$8),FALSE()),"Quento ","")&amp;IF(IFERROR(AND(X1797&lt;&gt;"",Y1797&lt;&gt;"",Y1797-X1797&gt;Resumen!$B$8),FALSE()),"Julicroc ","")&amp;"en este PDV"),"")</f>
        <v/>
      </c>
      <c r="AZ1797" s="22" t="str">
        <f aca="false">IF(COUNTIF('Plan Pehuamar - Lista'!$A$2:$A$167,A1797)&gt;0,"Sí","No")</f>
        <v>No</v>
      </c>
      <c r="BA1797" s="22" t="str">
        <f aca="false">IF(COUNTIF('Plan Combo 9+1'!$A$2:$A$226,A1797)&gt;0,"Sí","No")</f>
        <v>No</v>
      </c>
      <c r="BB1797" s="22" t="str">
        <f aca="false">IF(AH1797="","No",IF(BA1797="Sí",IF((AO1797-AH1797)&gt;Resumen!$B$6,"Sí","No"),IF((AO1797-AH1797)&gt;=Resumen!$B$132,"Sí","No")))</f>
        <v>No</v>
      </c>
      <c r="BC1797" s="22" t="str">
        <f aca="false">IF(AND(N1797="Sí",AL1797="Sí",AI1797=0),"Sí","No")</f>
        <v>No</v>
      </c>
      <c r="BD1797" s="22" t="str">
        <f aca="false">IF(COUNTIF('Plan 9+1 (con Pehuamar)'!$A$2:$A$227,A1797)&gt;0,"Sí","No")</f>
        <v>No</v>
      </c>
    </row>
    <row r="1798" customFormat="false" ht="15" hidden="false" customHeight="true" outlineLevel="0" collapsed="false">
      <c r="A1798" s="6" t="n">
        <v>200750</v>
      </c>
      <c r="B1798" s="6" t="n">
        <v>12</v>
      </c>
      <c r="C1798" s="6" t="n">
        <v>1202</v>
      </c>
      <c r="D1798" s="6" t="s">
        <v>254</v>
      </c>
      <c r="E1798" s="6" t="s">
        <v>1965</v>
      </c>
      <c r="F1798" s="6" t="s">
        <v>196</v>
      </c>
      <c r="G1798" s="6" t="s">
        <v>130</v>
      </c>
      <c r="H1798" s="6" t="s">
        <v>1715</v>
      </c>
      <c r="I1798" s="27" t="n">
        <v>0</v>
      </c>
      <c r="J1798" s="27" t="n">
        <v>0</v>
      </c>
      <c r="K1798" s="27" t="n">
        <v>0.6</v>
      </c>
      <c r="L1798" s="28" t="n">
        <f aca="false">I1798+J1798</f>
        <v>0</v>
      </c>
      <c r="M1798" s="28" t="n">
        <f aca="false">L1798+K1798</f>
        <v>0.6</v>
      </c>
      <c r="N1798" s="22" t="str">
        <f aca="false">IF(I1798&gt;0,"Sí","No")</f>
        <v>No</v>
      </c>
      <c r="O1798" s="22" t="str">
        <f aca="false">IF(J1798&gt;0,"Sí","No")</f>
        <v>No</v>
      </c>
      <c r="P1798" s="22" t="str">
        <f aca="false">IF(K1798&gt;0,"Sí","No")</f>
        <v>Sí</v>
      </c>
      <c r="Q1798" s="22" t="str">
        <f aca="false">IF(OR(I1798&gt;0,J1798&gt;0),"Sí","No")</f>
        <v>No</v>
      </c>
      <c r="R1798" s="27"/>
      <c r="S1798" s="27"/>
      <c r="T1798" s="27"/>
      <c r="U1798" s="27"/>
      <c r="V1798" s="27"/>
      <c r="W1798" s="12" t="str">
        <f aca="false">IF(AND(I1798&gt;0,R1798&gt;0),(S1798-R1798)/R1798,"")</f>
        <v/>
      </c>
      <c r="X1798" s="12" t="str">
        <f aca="false">IF(AND(J1798&gt;0,T1798&gt;0),(U1798-T1798)/T1798,"")</f>
        <v/>
      </c>
      <c r="Y1798" s="12" t="str">
        <f aca="false">IF(AND(K1798&gt;0,V1798&gt;0),(V1798-Resumen!$B$7)/Resumen!$B$7,"")</f>
        <v/>
      </c>
      <c r="Z1798" s="28" t="str">
        <f aca="false">IF(AND(K1798&gt;0,I1798&gt;0,V1798&gt;0,S1798&gt;0),V1798-S1798,"")</f>
        <v/>
      </c>
      <c r="AA1798" s="12" t="str">
        <f aca="false">IF(Z1798&lt;&gt;"",Z1798/S1798,"")</f>
        <v/>
      </c>
      <c r="AB1798" s="28" t="str">
        <f aca="false">IF(AND(K1798&gt;0,J1798&gt;0,V1798&gt;0,U1798&gt;0),V1798-U1798,"")</f>
        <v/>
      </c>
      <c r="AC1798" s="12" t="str">
        <f aca="false">IF(AB1798&lt;&gt;"",AB1798/U1798,"")</f>
        <v/>
      </c>
      <c r="AD1798" s="27" t="n">
        <v>0</v>
      </c>
      <c r="AE1798" s="27" t="n">
        <v>0</v>
      </c>
      <c r="AF1798" s="27" t="n">
        <v>0</v>
      </c>
      <c r="AG1798" s="28" t="n">
        <f aca="false">AD1798+AE1798+AF1798</f>
        <v>0</v>
      </c>
      <c r="AH1798" s="12" t="str">
        <f aca="false">IF(AG1798&gt;0,AD1798/AG1798,"")</f>
        <v/>
      </c>
      <c r="AI1798" s="27" t="n">
        <v>0</v>
      </c>
      <c r="AJ1798" s="27" t="n">
        <v>0</v>
      </c>
      <c r="AK1798" s="27" t="n">
        <v>0</v>
      </c>
      <c r="AL1798" s="22" t="str">
        <f aca="false">IF(OR(AJ1798&gt;0,AK1798&gt;0),"Sí","No")</f>
        <v>No</v>
      </c>
      <c r="AM1798" s="6"/>
      <c r="AN1798" s="6"/>
      <c r="AO1798" s="12" t="n">
        <f aca="false">IF(M1798&gt;0,K1798/M1798,"")</f>
        <v>1</v>
      </c>
      <c r="AP1798" s="22" t="str">
        <f aca="false">IF(M1798&gt;=Resumen!$B$5,"Alto","Bajo")</f>
        <v>Bajo</v>
      </c>
      <c r="AQ1798" s="22" t="str">
        <f aca="false">IF(AO1798&gt;=Resumen!$B$28,"Alto","Bajo")</f>
        <v>Alto</v>
      </c>
      <c r="AR1798" s="22" t="str">
        <f aca="false">AP1798&amp;" Potencial / "&amp;AQ1798&amp;" Share"</f>
        <v>Bajo Potencial / Alto Share</v>
      </c>
      <c r="AS1798" s="22" t="str">
        <f aca="false">IF(Q1798="Sí",IF(AO1798&gt;=Resumen!$B$29,"Alto","Bajo"),"")</f>
        <v/>
      </c>
      <c r="AT1798" s="22" t="str">
        <f aca="false">IF(AS1798&lt;&gt;"",AP1798&amp;" Potencial / "&amp;AS1798&amp;" Share","")</f>
        <v/>
      </c>
      <c r="AU1798" s="22" t="str">
        <f aca="false">IF(AH1798="","Sin dato",IF(AH1798-AO1798&gt;Resumen!$B$6,"Sobre-exhibido",IF(AO1798-AH1798&gt;Resumen!$B$6,"Sub-exhibido","En línea")))</f>
        <v>Sin dato</v>
      </c>
      <c r="AV1798" s="22" t="str">
        <f aca="false">IF(AT1798="","",IF(AT1798="Alto Potencial / Bajo Share",1,IF(AT1798="Alto Potencial / Alto Share",2,IF(AT1798="Bajo Potencial / Alto Share",3,4))))</f>
        <v/>
      </c>
      <c r="AW1798" s="22" t="str">
        <f aca="false">IF(Q1798="No","Sin competencia directa",IF(AV1798=1,"1 - Foco Conquista (Alto Pot / Bajo Share)",IF(AV1798=2,"2 - Foco Defensa (Alto Pot / Alto Share)",IF(AV1798=3,"3 - Monitoreo (Bajo Pot / Alto Share)","4 - Baja Prioridad (Bajo Pot / Bajo Share)"))))</f>
        <v>Sin competencia directa</v>
      </c>
      <c r="AX1798" s="12" t="str">
        <f aca="false">IF(OR(IFERROR(AND(W1798&lt;&gt;"",Y1798&lt;&gt;"",Y1798-W1798&gt;Resumen!$B$8),FALSE()),IFERROR(AND(X1798&lt;&gt;"",Y1798&lt;&gt;"",Y1798-X1798&gt;Resumen!$B$8),FALSE())),MAX(IF(IFERROR(AND(W1798&lt;&gt;"",Y1798&lt;&gt;"",Y1798-W1798&gt;Resumen!$B$8),FALSE()),Y1798-W1798,0),IF(IFERROR(AND(X1798&lt;&gt;"",Y1798&lt;&gt;"",Y1798-X1798&gt;Resumen!$B$8),FALSE()),Y1798-X1798,0)),"")</f>
        <v/>
      </c>
      <c r="AY1798" s="22" t="str">
        <f aca="false">IF(OR(IFERROR(AND(W1798&lt;&gt;"",Y1798&lt;&gt;"",Y1798-W1798&gt;Resumen!$B$8),FALSE()),IFERROR(AND(X1798&lt;&gt;"",Y1798&lt;&gt;"",Y1798-X1798&gt;Resumen!$B$8),FALSE())),TRIM("Lays tiene mayor markup que "&amp;IF(IFERROR(AND(W1798&lt;&gt;"",Y1798&lt;&gt;"",Y1798-W1798&gt;Resumen!$B$8),FALSE()),"Quento ","")&amp;IF(IFERROR(AND(X1798&lt;&gt;"",Y1798&lt;&gt;"",Y1798-X1798&gt;Resumen!$B$8),FALSE()),"Julicroc ","")&amp;"en este PDV"),"")</f>
        <v/>
      </c>
      <c r="AZ1798" s="22" t="str">
        <f aca="false">IF(COUNTIF('Plan Pehuamar - Lista'!$A$2:$A$167,A1798)&gt;0,"Sí","No")</f>
        <v>No</v>
      </c>
      <c r="BA1798" s="22" t="str">
        <f aca="false">IF(COUNTIF('Plan Combo 9+1'!$A$2:$A$226,A1798)&gt;0,"Sí","No")</f>
        <v>No</v>
      </c>
      <c r="BB1798" s="22" t="str">
        <f aca="false">IF(AH1798="","No",IF(BA1798="Sí",IF((AO1798-AH1798)&gt;Resumen!$B$6,"Sí","No"),IF((AO1798-AH1798)&gt;=Resumen!$B$132,"Sí","No")))</f>
        <v>No</v>
      </c>
      <c r="BC1798" s="22" t="str">
        <f aca="false">IF(AND(N1798="Sí",AL1798="Sí",AI1798=0),"Sí","No")</f>
        <v>No</v>
      </c>
      <c r="BD1798" s="22" t="str">
        <f aca="false">IF(COUNTIF('Plan 9+1 (con Pehuamar)'!$A$2:$A$227,A1798)&gt;0,"Sí","No")</f>
        <v>No</v>
      </c>
    </row>
    <row r="1799" customFormat="false" ht="15" hidden="false" customHeight="true" outlineLevel="0" collapsed="false">
      <c r="A1799" s="6" t="n">
        <v>200774</v>
      </c>
      <c r="B1799" s="6" t="n">
        <v>12</v>
      </c>
      <c r="C1799" s="6" t="n">
        <v>1202</v>
      </c>
      <c r="D1799" s="6" t="s">
        <v>254</v>
      </c>
      <c r="E1799" s="6" t="s">
        <v>1966</v>
      </c>
      <c r="F1799" s="6" t="s">
        <v>206</v>
      </c>
      <c r="G1799" s="6" t="s">
        <v>130</v>
      </c>
      <c r="H1799" s="6" t="s">
        <v>1715</v>
      </c>
      <c r="I1799" s="27" t="n">
        <v>60</v>
      </c>
      <c r="J1799" s="27" t="n">
        <v>60</v>
      </c>
      <c r="K1799" s="27" t="n">
        <v>80</v>
      </c>
      <c r="L1799" s="28" t="n">
        <f aca="false">I1799+J1799</f>
        <v>120</v>
      </c>
      <c r="M1799" s="28" t="n">
        <f aca="false">L1799+K1799</f>
        <v>200</v>
      </c>
      <c r="N1799" s="22" t="str">
        <f aca="false">IF(I1799&gt;0,"Sí","No")</f>
        <v>Sí</v>
      </c>
      <c r="O1799" s="22" t="str">
        <f aca="false">IF(J1799&gt;0,"Sí","No")</f>
        <v>Sí</v>
      </c>
      <c r="P1799" s="22" t="str">
        <f aca="false">IF(K1799&gt;0,"Sí","No")</f>
        <v>Sí</v>
      </c>
      <c r="Q1799" s="22" t="str">
        <f aca="false">IF(OR(I1799&gt;0,J1799&gt;0),"Sí","No")</f>
        <v>Sí</v>
      </c>
      <c r="R1799" s="27" t="n">
        <v>1500</v>
      </c>
      <c r="S1799" s="27" t="n">
        <v>2500</v>
      </c>
      <c r="T1799" s="27" t="n">
        <v>1200</v>
      </c>
      <c r="U1799" s="27" t="n">
        <v>2000</v>
      </c>
      <c r="V1799" s="27" t="n">
        <v>3500</v>
      </c>
      <c r="W1799" s="12" t="n">
        <f aca="false">IF(AND(I1799&gt;0,R1799&gt;0),(S1799-R1799)/R1799,"")</f>
        <v>0.666666666666667</v>
      </c>
      <c r="X1799" s="12" t="n">
        <f aca="false">IF(AND(J1799&gt;0,T1799&gt;0),(U1799-T1799)/T1799,"")</f>
        <v>0.666666666666667</v>
      </c>
      <c r="Y1799" s="12" t="n">
        <f aca="false">IF(AND(K1799&gt;0,V1799&gt;0),(V1799-Resumen!$B$7)/Resumen!$B$7,"")</f>
        <v>0.4</v>
      </c>
      <c r="Z1799" s="28" t="n">
        <f aca="false">IF(AND(K1799&gt;0,I1799&gt;0,V1799&gt;0,S1799&gt;0),V1799-S1799,"")</f>
        <v>1000</v>
      </c>
      <c r="AA1799" s="12" t="n">
        <f aca="false">IF(Z1799&lt;&gt;"",Z1799/S1799,"")</f>
        <v>0.4</v>
      </c>
      <c r="AB1799" s="28" t="n">
        <f aca="false">IF(AND(K1799&gt;0,J1799&gt;0,V1799&gt;0,U1799&gt;0),V1799-U1799,"")</f>
        <v>1500</v>
      </c>
      <c r="AC1799" s="12" t="n">
        <f aca="false">IF(AB1799&lt;&gt;"",AB1799/U1799,"")</f>
        <v>0.75</v>
      </c>
      <c r="AD1799" s="27" t="n">
        <v>12</v>
      </c>
      <c r="AE1799" s="27" t="n">
        <v>10</v>
      </c>
      <c r="AF1799" s="27" t="n">
        <v>10</v>
      </c>
      <c r="AG1799" s="28" t="n">
        <f aca="false">AD1799+AE1799+AF1799</f>
        <v>32</v>
      </c>
      <c r="AH1799" s="12" t="n">
        <f aca="false">IF(AG1799&gt;0,AD1799/AG1799,"")</f>
        <v>0.375</v>
      </c>
      <c r="AI1799" s="27" t="n">
        <v>1</v>
      </c>
      <c r="AJ1799" s="27" t="n">
        <v>1</v>
      </c>
      <c r="AK1799" s="27" t="n">
        <v>1</v>
      </c>
      <c r="AL1799" s="22" t="str">
        <f aca="false">IF(OR(AJ1799&gt;0,AK1799&gt;0),"Sí","No")</f>
        <v>Sí</v>
      </c>
      <c r="AM1799" s="6" t="s">
        <v>397</v>
      </c>
      <c r="AN1799" s="6" t="s">
        <v>397</v>
      </c>
      <c r="AO1799" s="12" t="n">
        <f aca="false">IF(M1799&gt;0,K1799/M1799,"")</f>
        <v>0.4</v>
      </c>
      <c r="AP1799" s="22" t="str">
        <f aca="false">IF(M1799&gt;=Resumen!$B$5,"Alto","Bajo")</f>
        <v>Alto</v>
      </c>
      <c r="AQ1799" s="22" t="str">
        <f aca="false">IF(AO1799&gt;=Resumen!$B$28,"Alto","Bajo")</f>
        <v>Alto</v>
      </c>
      <c r="AR1799" s="22" t="str">
        <f aca="false">AP1799&amp;" Potencial / "&amp;AQ1799&amp;" Share"</f>
        <v>Alto Potencial / Alto Share</v>
      </c>
      <c r="AS1799" s="22" t="str">
        <f aca="false">IF(Q1799="Sí",IF(AO1799&gt;=Resumen!$B$29,"Alto","Bajo"),"")</f>
        <v>Bajo</v>
      </c>
      <c r="AT1799" s="22" t="str">
        <f aca="false">IF(AS1799&lt;&gt;"",AP1799&amp;" Potencial / "&amp;AS1799&amp;" Share","")</f>
        <v>Alto Potencial / Bajo Share</v>
      </c>
      <c r="AU1799" s="22" t="str">
        <f aca="false">IF(AH1799="","Sin dato",IF(AH1799-AO1799&gt;Resumen!$B$6,"Sobre-exhibido",IF(AO1799-AH1799&gt;Resumen!$B$6,"Sub-exhibido","En línea")))</f>
        <v>En línea</v>
      </c>
      <c r="AV1799" s="22" t="n">
        <f aca="false">IF(AT1799="","",IF(AT1799="Alto Potencial / Bajo Share",1,IF(AT1799="Alto Potencial / Alto Share",2,IF(AT1799="Bajo Potencial / Alto Share",3,4))))</f>
        <v>1</v>
      </c>
      <c r="AW1799" s="22" t="str">
        <f aca="false">IF(Q1799="No","Sin competencia directa",IF(AV1799=1,"1 - Foco Conquista (Alto Pot / Bajo Share)",IF(AV1799=2,"2 - Foco Defensa (Alto Pot / Alto Share)",IF(AV1799=3,"3 - Monitoreo (Bajo Pot / Alto Share)","4 - Baja Prioridad (Bajo Pot / Bajo Share)"))))</f>
        <v>1 - Foco Conquista (Alto Pot / Bajo Share)</v>
      </c>
      <c r="AX1799" s="12" t="str">
        <f aca="false">IF(OR(IFERROR(AND(W1799&lt;&gt;"",Y1799&lt;&gt;"",Y1799-W1799&gt;Resumen!$B$8),FALSE()),IFERROR(AND(X1799&lt;&gt;"",Y1799&lt;&gt;"",Y1799-X1799&gt;Resumen!$B$8),FALSE())),MAX(IF(IFERROR(AND(W1799&lt;&gt;"",Y1799&lt;&gt;"",Y1799-W1799&gt;Resumen!$B$8),FALSE()),Y1799-W1799,0),IF(IFERROR(AND(X1799&lt;&gt;"",Y1799&lt;&gt;"",Y1799-X1799&gt;Resumen!$B$8),FALSE()),Y1799-X1799,0)),"")</f>
        <v/>
      </c>
      <c r="AY1799" s="22" t="str">
        <f aca="false">IF(OR(IFERROR(AND(W1799&lt;&gt;"",Y1799&lt;&gt;"",Y1799-W1799&gt;Resumen!$B$8),FALSE()),IFERROR(AND(X1799&lt;&gt;"",Y1799&lt;&gt;"",Y1799-X1799&gt;Resumen!$B$8),FALSE())),TRIM("Lays tiene mayor markup que "&amp;IF(IFERROR(AND(W1799&lt;&gt;"",Y1799&lt;&gt;"",Y1799-W1799&gt;Resumen!$B$8),FALSE()),"Quento ","")&amp;IF(IFERROR(AND(X1799&lt;&gt;"",Y1799&lt;&gt;"",Y1799-X1799&gt;Resumen!$B$8),FALSE()),"Julicroc ","")&amp;"en este PDV"),"")</f>
        <v/>
      </c>
      <c r="AZ1799" s="22" t="str">
        <f aca="false">IF(COUNTIF('Plan Pehuamar - Lista'!$A$2:$A$167,A1799)&gt;0,"Sí","No")</f>
        <v>Sí</v>
      </c>
      <c r="BA1799" s="22" t="str">
        <f aca="false">IF(COUNTIF('Plan Combo 9+1'!$A$2:$A$226,A1799)&gt;0,"Sí","No")</f>
        <v>No</v>
      </c>
      <c r="BB1799" s="22" t="str">
        <f aca="false">IF(AH1799="","No",IF(BA1799="Sí",IF((AO1799-AH1799)&gt;Resumen!$B$6,"Sí","No"),IF((AO1799-AH1799)&gt;=Resumen!$B$132,"Sí","No")))</f>
        <v>No</v>
      </c>
      <c r="BC1799" s="22" t="str">
        <f aca="false">IF(AND(N1799="Sí",AL1799="Sí",AI1799=0),"Sí","No")</f>
        <v>No</v>
      </c>
      <c r="BD1799" s="22" t="str">
        <f aca="false">IF(COUNTIF('Plan 9+1 (con Pehuamar)'!$A$2:$A$227,A1799)&gt;0,"Sí","No")</f>
        <v>No</v>
      </c>
    </row>
    <row r="1800" customFormat="false" ht="15" hidden="false" customHeight="true" outlineLevel="0" collapsed="false">
      <c r="A1800" s="6" t="n">
        <v>200778</v>
      </c>
      <c r="B1800" s="6" t="n">
        <v>12</v>
      </c>
      <c r="C1800" s="6" t="n">
        <v>1202</v>
      </c>
      <c r="D1800" s="6" t="s">
        <v>254</v>
      </c>
      <c r="E1800" s="6" t="s">
        <v>1967</v>
      </c>
      <c r="F1800" s="6" t="s">
        <v>206</v>
      </c>
      <c r="G1800" s="6" t="s">
        <v>130</v>
      </c>
      <c r="H1800" s="6" t="s">
        <v>1715</v>
      </c>
      <c r="I1800" s="27" t="n">
        <v>80</v>
      </c>
      <c r="J1800" s="27" t="n">
        <v>80</v>
      </c>
      <c r="K1800" s="27" t="n">
        <v>20</v>
      </c>
      <c r="L1800" s="28" t="n">
        <f aca="false">I1800+J1800</f>
        <v>160</v>
      </c>
      <c r="M1800" s="28" t="n">
        <f aca="false">L1800+K1800</f>
        <v>180</v>
      </c>
      <c r="N1800" s="22" t="str">
        <f aca="false">IF(I1800&gt;0,"Sí","No")</f>
        <v>Sí</v>
      </c>
      <c r="O1800" s="22" t="str">
        <f aca="false">IF(J1800&gt;0,"Sí","No")</f>
        <v>Sí</v>
      </c>
      <c r="P1800" s="22" t="str">
        <f aca="false">IF(K1800&gt;0,"Sí","No")</f>
        <v>Sí</v>
      </c>
      <c r="Q1800" s="22" t="str">
        <f aca="false">IF(OR(I1800&gt;0,J1800&gt;0),"Sí","No")</f>
        <v>Sí</v>
      </c>
      <c r="R1800" s="27" t="n">
        <v>1500</v>
      </c>
      <c r="S1800" s="27" t="n">
        <v>2500</v>
      </c>
      <c r="T1800" s="27" t="n">
        <v>1200</v>
      </c>
      <c r="U1800" s="27" t="n">
        <v>2000</v>
      </c>
      <c r="V1800" s="27" t="n">
        <v>3500</v>
      </c>
      <c r="W1800" s="12" t="n">
        <f aca="false">IF(AND(I1800&gt;0,R1800&gt;0),(S1800-R1800)/R1800,"")</f>
        <v>0.666666666666667</v>
      </c>
      <c r="X1800" s="12" t="n">
        <f aca="false">IF(AND(J1800&gt;0,T1800&gt;0),(U1800-T1800)/T1800,"")</f>
        <v>0.666666666666667</v>
      </c>
      <c r="Y1800" s="12" t="n">
        <f aca="false">IF(AND(K1800&gt;0,V1800&gt;0),(V1800-Resumen!$B$7)/Resumen!$B$7,"")</f>
        <v>0.4</v>
      </c>
      <c r="Z1800" s="28" t="n">
        <f aca="false">IF(AND(K1800&gt;0,I1800&gt;0,V1800&gt;0,S1800&gt;0),V1800-S1800,"")</f>
        <v>1000</v>
      </c>
      <c r="AA1800" s="12" t="n">
        <f aca="false">IF(Z1800&lt;&gt;"",Z1800/S1800,"")</f>
        <v>0.4</v>
      </c>
      <c r="AB1800" s="28" t="n">
        <f aca="false">IF(AND(K1800&gt;0,J1800&gt;0,V1800&gt;0,U1800&gt;0),V1800-U1800,"")</f>
        <v>1500</v>
      </c>
      <c r="AC1800" s="12" t="n">
        <f aca="false">IF(AB1800&lt;&gt;"",AB1800/U1800,"")</f>
        <v>0.75</v>
      </c>
      <c r="AD1800" s="27" t="n">
        <v>12</v>
      </c>
      <c r="AE1800" s="27" t="n">
        <v>8</v>
      </c>
      <c r="AF1800" s="27" t="n">
        <v>8</v>
      </c>
      <c r="AG1800" s="28" t="n">
        <f aca="false">AD1800+AE1800+AF1800</f>
        <v>28</v>
      </c>
      <c r="AH1800" s="12" t="n">
        <f aca="false">IF(AG1800&gt;0,AD1800/AG1800,"")</f>
        <v>0.428571428571429</v>
      </c>
      <c r="AI1800" s="27" t="n">
        <v>1</v>
      </c>
      <c r="AJ1800" s="27" t="n">
        <v>1</v>
      </c>
      <c r="AK1800" s="27" t="n">
        <v>1</v>
      </c>
      <c r="AL1800" s="22" t="str">
        <f aca="false">IF(OR(AJ1800&gt;0,AK1800&gt;0),"Sí","No")</f>
        <v>Sí</v>
      </c>
      <c r="AM1800" s="6" t="s">
        <v>397</v>
      </c>
      <c r="AN1800" s="6" t="s">
        <v>397</v>
      </c>
      <c r="AO1800" s="12" t="n">
        <f aca="false">IF(M1800&gt;0,K1800/M1800,"")</f>
        <v>0.111111111111111</v>
      </c>
      <c r="AP1800" s="22" t="str">
        <f aca="false">IF(M1800&gt;=Resumen!$B$5,"Alto","Bajo")</f>
        <v>Alto</v>
      </c>
      <c r="AQ1800" s="22" t="str">
        <f aca="false">IF(AO1800&gt;=Resumen!$B$28,"Alto","Bajo")</f>
        <v>Bajo</v>
      </c>
      <c r="AR1800" s="22" t="str">
        <f aca="false">AP1800&amp;" Potencial / "&amp;AQ1800&amp;" Share"</f>
        <v>Alto Potencial / Bajo Share</v>
      </c>
      <c r="AS1800" s="22" t="str">
        <f aca="false">IF(Q1800="Sí",IF(AO1800&gt;=Resumen!$B$29,"Alto","Bajo"),"")</f>
        <v>Bajo</v>
      </c>
      <c r="AT1800" s="22" t="str">
        <f aca="false">IF(AS1800&lt;&gt;"",AP1800&amp;" Potencial / "&amp;AS1800&amp;" Share","")</f>
        <v>Alto Potencial / Bajo Share</v>
      </c>
      <c r="AU1800" s="22" t="str">
        <f aca="false">IF(AH1800="","Sin dato",IF(AH1800-AO1800&gt;Resumen!$B$6,"Sobre-exhibido",IF(AO1800-AH1800&gt;Resumen!$B$6,"Sub-exhibido","En línea")))</f>
        <v>Sobre-exhibido</v>
      </c>
      <c r="AV1800" s="22" t="n">
        <f aca="false">IF(AT1800="","",IF(AT1800="Alto Potencial / Bajo Share",1,IF(AT1800="Alto Potencial / Alto Share",2,IF(AT1800="Bajo Potencial / Alto Share",3,4))))</f>
        <v>1</v>
      </c>
      <c r="AW1800" s="22" t="str">
        <f aca="false">IF(Q1800="No","Sin competencia directa",IF(AV1800=1,"1 - Foco Conquista (Alto Pot / Bajo Share)",IF(AV1800=2,"2 - Foco Defensa (Alto Pot / Alto Share)",IF(AV1800=3,"3 - Monitoreo (Bajo Pot / Alto Share)","4 - Baja Prioridad (Bajo Pot / Bajo Share)"))))</f>
        <v>1 - Foco Conquista (Alto Pot / Bajo Share)</v>
      </c>
      <c r="AX1800" s="12" t="str">
        <f aca="false">IF(OR(IFERROR(AND(W1800&lt;&gt;"",Y1800&lt;&gt;"",Y1800-W1800&gt;Resumen!$B$8),FALSE()),IFERROR(AND(X1800&lt;&gt;"",Y1800&lt;&gt;"",Y1800-X1800&gt;Resumen!$B$8),FALSE())),MAX(IF(IFERROR(AND(W1800&lt;&gt;"",Y1800&lt;&gt;"",Y1800-W1800&gt;Resumen!$B$8),FALSE()),Y1800-W1800,0),IF(IFERROR(AND(X1800&lt;&gt;"",Y1800&lt;&gt;"",Y1800-X1800&gt;Resumen!$B$8),FALSE()),Y1800-X1800,0)),"")</f>
        <v/>
      </c>
      <c r="AY1800" s="22" t="str">
        <f aca="false">IF(OR(IFERROR(AND(W1800&lt;&gt;"",Y1800&lt;&gt;"",Y1800-W1800&gt;Resumen!$B$8),FALSE()),IFERROR(AND(X1800&lt;&gt;"",Y1800&lt;&gt;"",Y1800-X1800&gt;Resumen!$B$8),FALSE())),TRIM("Lays tiene mayor markup que "&amp;IF(IFERROR(AND(W1800&lt;&gt;"",Y1800&lt;&gt;"",Y1800-W1800&gt;Resumen!$B$8),FALSE()),"Quento ","")&amp;IF(IFERROR(AND(X1800&lt;&gt;"",Y1800&lt;&gt;"",Y1800-X1800&gt;Resumen!$B$8),FALSE()),"Julicroc ","")&amp;"en este PDV"),"")</f>
        <v/>
      </c>
      <c r="AZ1800" s="22" t="str">
        <f aca="false">IF(COUNTIF('Plan Pehuamar - Lista'!$A$2:$A$167,A1800)&gt;0,"Sí","No")</f>
        <v>No</v>
      </c>
      <c r="BA1800" s="22" t="str">
        <f aca="false">IF(COUNTIF('Plan Combo 9+1'!$A$2:$A$226,A1800)&gt;0,"Sí","No")</f>
        <v>Sí</v>
      </c>
      <c r="BB1800" s="22" t="str">
        <f aca="false">IF(AH1800="","No",IF(BA1800="Sí",IF((AO1800-AH1800)&gt;Resumen!$B$6,"Sí","No"),IF((AO1800-AH1800)&gt;=Resumen!$B$132,"Sí","No")))</f>
        <v>No</v>
      </c>
      <c r="BC1800" s="22" t="str">
        <f aca="false">IF(AND(N1800="Sí",AL1800="Sí",AI1800=0),"Sí","No")</f>
        <v>No</v>
      </c>
      <c r="BD1800" s="22" t="str">
        <f aca="false">IF(COUNTIF('Plan 9+1 (con Pehuamar)'!$A$2:$A$227,A1800)&gt;0,"Sí","No")</f>
        <v>Sí</v>
      </c>
    </row>
    <row r="1801" customFormat="false" ht="15" hidden="false" customHeight="true" outlineLevel="0" collapsed="false">
      <c r="A1801" s="6" t="n">
        <v>201469</v>
      </c>
      <c r="B1801" s="6" t="n">
        <v>12</v>
      </c>
      <c r="C1801" s="6" t="n">
        <v>1202</v>
      </c>
      <c r="D1801" s="6" t="s">
        <v>254</v>
      </c>
      <c r="E1801" s="6" t="s">
        <v>1968</v>
      </c>
      <c r="F1801" s="6" t="s">
        <v>196</v>
      </c>
      <c r="G1801" s="6" t="s">
        <v>130</v>
      </c>
      <c r="H1801" s="6" t="s">
        <v>1715</v>
      </c>
      <c r="I1801" s="27" t="n">
        <v>0</v>
      </c>
      <c r="J1801" s="27" t="n">
        <v>0</v>
      </c>
      <c r="K1801" s="27" t="n">
        <v>1.6</v>
      </c>
      <c r="L1801" s="28" t="n">
        <f aca="false">I1801+J1801</f>
        <v>0</v>
      </c>
      <c r="M1801" s="28" t="n">
        <f aca="false">L1801+K1801</f>
        <v>1.6</v>
      </c>
      <c r="N1801" s="22" t="str">
        <f aca="false">IF(I1801&gt;0,"Sí","No")</f>
        <v>No</v>
      </c>
      <c r="O1801" s="22" t="str">
        <f aca="false">IF(J1801&gt;0,"Sí","No")</f>
        <v>No</v>
      </c>
      <c r="P1801" s="22" t="str">
        <f aca="false">IF(K1801&gt;0,"Sí","No")</f>
        <v>Sí</v>
      </c>
      <c r="Q1801" s="22" t="str">
        <f aca="false">IF(OR(I1801&gt;0,J1801&gt;0),"Sí","No")</f>
        <v>No</v>
      </c>
      <c r="R1801" s="27"/>
      <c r="S1801" s="27"/>
      <c r="T1801" s="27"/>
      <c r="U1801" s="27"/>
      <c r="V1801" s="27"/>
      <c r="W1801" s="12" t="str">
        <f aca="false">IF(AND(I1801&gt;0,R1801&gt;0),(S1801-R1801)/R1801,"")</f>
        <v/>
      </c>
      <c r="X1801" s="12" t="str">
        <f aca="false">IF(AND(J1801&gt;0,T1801&gt;0),(U1801-T1801)/T1801,"")</f>
        <v/>
      </c>
      <c r="Y1801" s="12" t="str">
        <f aca="false">IF(AND(K1801&gt;0,V1801&gt;0),(V1801-Resumen!$B$7)/Resumen!$B$7,"")</f>
        <v/>
      </c>
      <c r="Z1801" s="28" t="str">
        <f aca="false">IF(AND(K1801&gt;0,I1801&gt;0,V1801&gt;0,S1801&gt;0),V1801-S1801,"")</f>
        <v/>
      </c>
      <c r="AA1801" s="12" t="str">
        <f aca="false">IF(Z1801&lt;&gt;"",Z1801/S1801,"")</f>
        <v/>
      </c>
      <c r="AB1801" s="28" t="str">
        <f aca="false">IF(AND(K1801&gt;0,J1801&gt;0,V1801&gt;0,U1801&gt;0),V1801-U1801,"")</f>
        <v/>
      </c>
      <c r="AC1801" s="12" t="str">
        <f aca="false">IF(AB1801&lt;&gt;"",AB1801/U1801,"")</f>
        <v/>
      </c>
      <c r="AD1801" s="27" t="n">
        <v>0</v>
      </c>
      <c r="AE1801" s="27" t="n">
        <v>0</v>
      </c>
      <c r="AF1801" s="27" t="n">
        <v>0</v>
      </c>
      <c r="AG1801" s="28" t="n">
        <f aca="false">AD1801+AE1801+AF1801</f>
        <v>0</v>
      </c>
      <c r="AH1801" s="12" t="str">
        <f aca="false">IF(AG1801&gt;0,AD1801/AG1801,"")</f>
        <v/>
      </c>
      <c r="AI1801" s="27" t="n">
        <v>0</v>
      </c>
      <c r="AJ1801" s="27" t="n">
        <v>0</v>
      </c>
      <c r="AK1801" s="27" t="n">
        <v>0</v>
      </c>
      <c r="AL1801" s="22" t="str">
        <f aca="false">IF(OR(AJ1801&gt;0,AK1801&gt;0),"Sí","No")</f>
        <v>No</v>
      </c>
      <c r="AM1801" s="6"/>
      <c r="AN1801" s="6"/>
      <c r="AO1801" s="12" t="n">
        <f aca="false">IF(M1801&gt;0,K1801/M1801,"")</f>
        <v>1</v>
      </c>
      <c r="AP1801" s="22" t="str">
        <f aca="false">IF(M1801&gt;=Resumen!$B$5,"Alto","Bajo")</f>
        <v>Bajo</v>
      </c>
      <c r="AQ1801" s="22" t="str">
        <f aca="false">IF(AO1801&gt;=Resumen!$B$28,"Alto","Bajo")</f>
        <v>Alto</v>
      </c>
      <c r="AR1801" s="22" t="str">
        <f aca="false">AP1801&amp;" Potencial / "&amp;AQ1801&amp;" Share"</f>
        <v>Bajo Potencial / Alto Share</v>
      </c>
      <c r="AS1801" s="22" t="str">
        <f aca="false">IF(Q1801="Sí",IF(AO1801&gt;=Resumen!$B$29,"Alto","Bajo"),"")</f>
        <v/>
      </c>
      <c r="AT1801" s="22" t="str">
        <f aca="false">IF(AS1801&lt;&gt;"",AP1801&amp;" Potencial / "&amp;AS1801&amp;" Share","")</f>
        <v/>
      </c>
      <c r="AU1801" s="22" t="str">
        <f aca="false">IF(AH1801="","Sin dato",IF(AH1801-AO1801&gt;Resumen!$B$6,"Sobre-exhibido",IF(AO1801-AH1801&gt;Resumen!$B$6,"Sub-exhibido","En línea")))</f>
        <v>Sin dato</v>
      </c>
      <c r="AV1801" s="22" t="str">
        <f aca="false">IF(AT1801="","",IF(AT1801="Alto Potencial / Bajo Share",1,IF(AT1801="Alto Potencial / Alto Share",2,IF(AT1801="Bajo Potencial / Alto Share",3,4))))</f>
        <v/>
      </c>
      <c r="AW1801" s="22" t="str">
        <f aca="false">IF(Q1801="No","Sin competencia directa",IF(AV1801=1,"1 - Foco Conquista (Alto Pot / Bajo Share)",IF(AV1801=2,"2 - Foco Defensa (Alto Pot / Alto Share)",IF(AV1801=3,"3 - Monitoreo (Bajo Pot / Alto Share)","4 - Baja Prioridad (Bajo Pot / Bajo Share)"))))</f>
        <v>Sin competencia directa</v>
      </c>
      <c r="AX1801" s="12" t="str">
        <f aca="false">IF(OR(IFERROR(AND(W1801&lt;&gt;"",Y1801&lt;&gt;"",Y1801-W1801&gt;Resumen!$B$8),FALSE()),IFERROR(AND(X1801&lt;&gt;"",Y1801&lt;&gt;"",Y1801-X1801&gt;Resumen!$B$8),FALSE())),MAX(IF(IFERROR(AND(W1801&lt;&gt;"",Y1801&lt;&gt;"",Y1801-W1801&gt;Resumen!$B$8),FALSE()),Y1801-W1801,0),IF(IFERROR(AND(X1801&lt;&gt;"",Y1801&lt;&gt;"",Y1801-X1801&gt;Resumen!$B$8),FALSE()),Y1801-X1801,0)),"")</f>
        <v/>
      </c>
      <c r="AY1801" s="22" t="str">
        <f aca="false">IF(OR(IFERROR(AND(W1801&lt;&gt;"",Y1801&lt;&gt;"",Y1801-W1801&gt;Resumen!$B$8),FALSE()),IFERROR(AND(X1801&lt;&gt;"",Y1801&lt;&gt;"",Y1801-X1801&gt;Resumen!$B$8),FALSE())),TRIM("Lays tiene mayor markup que "&amp;IF(IFERROR(AND(W1801&lt;&gt;"",Y1801&lt;&gt;"",Y1801-W1801&gt;Resumen!$B$8),FALSE()),"Quento ","")&amp;IF(IFERROR(AND(X1801&lt;&gt;"",Y1801&lt;&gt;"",Y1801-X1801&gt;Resumen!$B$8),FALSE()),"Julicroc ","")&amp;"en este PDV"),"")</f>
        <v/>
      </c>
      <c r="AZ1801" s="22" t="str">
        <f aca="false">IF(COUNTIF('Plan Pehuamar - Lista'!$A$2:$A$167,A1801)&gt;0,"Sí","No")</f>
        <v>No</v>
      </c>
      <c r="BA1801" s="22" t="str">
        <f aca="false">IF(COUNTIF('Plan Combo 9+1'!$A$2:$A$226,A1801)&gt;0,"Sí","No")</f>
        <v>No</v>
      </c>
      <c r="BB1801" s="22" t="str">
        <f aca="false">IF(AH1801="","No",IF(BA1801="Sí",IF((AO1801-AH1801)&gt;Resumen!$B$6,"Sí","No"),IF((AO1801-AH1801)&gt;=Resumen!$B$132,"Sí","No")))</f>
        <v>No</v>
      </c>
      <c r="BC1801" s="22" t="str">
        <f aca="false">IF(AND(N1801="Sí",AL1801="Sí",AI1801=0),"Sí","No")</f>
        <v>No</v>
      </c>
      <c r="BD1801" s="22" t="str">
        <f aca="false">IF(COUNTIF('Plan 9+1 (con Pehuamar)'!$A$2:$A$227,A1801)&gt;0,"Sí","No")</f>
        <v>No</v>
      </c>
    </row>
    <row r="1802" customFormat="false" ht="15" hidden="false" customHeight="true" outlineLevel="0" collapsed="false">
      <c r="A1802" s="6" t="n">
        <v>201470</v>
      </c>
      <c r="B1802" s="6" t="n">
        <v>12</v>
      </c>
      <c r="C1802" s="6" t="n">
        <v>1202</v>
      </c>
      <c r="D1802" s="6" t="s">
        <v>254</v>
      </c>
      <c r="E1802" s="6" t="s">
        <v>1969</v>
      </c>
      <c r="F1802" s="6" t="s">
        <v>196</v>
      </c>
      <c r="G1802" s="6" t="s">
        <v>130</v>
      </c>
      <c r="H1802" s="6" t="s">
        <v>1715</v>
      </c>
      <c r="I1802" s="27" t="n">
        <v>0</v>
      </c>
      <c r="J1802" s="27" t="n">
        <v>0</v>
      </c>
      <c r="K1802" s="27" t="n">
        <v>1.1</v>
      </c>
      <c r="L1802" s="28" t="n">
        <f aca="false">I1802+J1802</f>
        <v>0</v>
      </c>
      <c r="M1802" s="28" t="n">
        <f aca="false">L1802+K1802</f>
        <v>1.1</v>
      </c>
      <c r="N1802" s="22" t="str">
        <f aca="false">IF(I1802&gt;0,"Sí","No")</f>
        <v>No</v>
      </c>
      <c r="O1802" s="22" t="str">
        <f aca="false">IF(J1802&gt;0,"Sí","No")</f>
        <v>No</v>
      </c>
      <c r="P1802" s="22" t="str">
        <f aca="false">IF(K1802&gt;0,"Sí","No")</f>
        <v>Sí</v>
      </c>
      <c r="Q1802" s="22" t="str">
        <f aca="false">IF(OR(I1802&gt;0,J1802&gt;0),"Sí","No")</f>
        <v>No</v>
      </c>
      <c r="R1802" s="27"/>
      <c r="S1802" s="27"/>
      <c r="T1802" s="27"/>
      <c r="U1802" s="27"/>
      <c r="V1802" s="27"/>
      <c r="W1802" s="12" t="str">
        <f aca="false">IF(AND(I1802&gt;0,R1802&gt;0),(S1802-R1802)/R1802,"")</f>
        <v/>
      </c>
      <c r="X1802" s="12" t="str">
        <f aca="false">IF(AND(J1802&gt;0,T1802&gt;0),(U1802-T1802)/T1802,"")</f>
        <v/>
      </c>
      <c r="Y1802" s="12" t="str">
        <f aca="false">IF(AND(K1802&gt;0,V1802&gt;0),(V1802-Resumen!$B$7)/Resumen!$B$7,"")</f>
        <v/>
      </c>
      <c r="Z1802" s="28" t="str">
        <f aca="false">IF(AND(K1802&gt;0,I1802&gt;0,V1802&gt;0,S1802&gt;0),V1802-S1802,"")</f>
        <v/>
      </c>
      <c r="AA1802" s="12" t="str">
        <f aca="false">IF(Z1802&lt;&gt;"",Z1802/S1802,"")</f>
        <v/>
      </c>
      <c r="AB1802" s="28" t="str">
        <f aca="false">IF(AND(K1802&gt;0,J1802&gt;0,V1802&gt;0,U1802&gt;0),V1802-U1802,"")</f>
        <v/>
      </c>
      <c r="AC1802" s="12" t="str">
        <f aca="false">IF(AB1802&lt;&gt;"",AB1802/U1802,"")</f>
        <v/>
      </c>
      <c r="AD1802" s="27" t="n">
        <v>0</v>
      </c>
      <c r="AE1802" s="27" t="n">
        <v>0</v>
      </c>
      <c r="AF1802" s="27" t="n">
        <v>0</v>
      </c>
      <c r="AG1802" s="28" t="n">
        <f aca="false">AD1802+AE1802+AF1802</f>
        <v>0</v>
      </c>
      <c r="AH1802" s="12" t="str">
        <f aca="false">IF(AG1802&gt;0,AD1802/AG1802,"")</f>
        <v/>
      </c>
      <c r="AI1802" s="27" t="n">
        <v>0</v>
      </c>
      <c r="AJ1802" s="27" t="n">
        <v>0</v>
      </c>
      <c r="AK1802" s="27" t="n">
        <v>0</v>
      </c>
      <c r="AL1802" s="22" t="str">
        <f aca="false">IF(OR(AJ1802&gt;0,AK1802&gt;0),"Sí","No")</f>
        <v>No</v>
      </c>
      <c r="AM1802" s="6"/>
      <c r="AN1802" s="6"/>
      <c r="AO1802" s="12" t="n">
        <f aca="false">IF(M1802&gt;0,K1802/M1802,"")</f>
        <v>1</v>
      </c>
      <c r="AP1802" s="22" t="str">
        <f aca="false">IF(M1802&gt;=Resumen!$B$5,"Alto","Bajo")</f>
        <v>Bajo</v>
      </c>
      <c r="AQ1802" s="22" t="str">
        <f aca="false">IF(AO1802&gt;=Resumen!$B$28,"Alto","Bajo")</f>
        <v>Alto</v>
      </c>
      <c r="AR1802" s="22" t="str">
        <f aca="false">AP1802&amp;" Potencial / "&amp;AQ1802&amp;" Share"</f>
        <v>Bajo Potencial / Alto Share</v>
      </c>
      <c r="AS1802" s="22" t="str">
        <f aca="false">IF(Q1802="Sí",IF(AO1802&gt;=Resumen!$B$29,"Alto","Bajo"),"")</f>
        <v/>
      </c>
      <c r="AT1802" s="22" t="str">
        <f aca="false">IF(AS1802&lt;&gt;"",AP1802&amp;" Potencial / "&amp;AS1802&amp;" Share","")</f>
        <v/>
      </c>
      <c r="AU1802" s="22" t="str">
        <f aca="false">IF(AH1802="","Sin dato",IF(AH1802-AO1802&gt;Resumen!$B$6,"Sobre-exhibido",IF(AO1802-AH1802&gt;Resumen!$B$6,"Sub-exhibido","En línea")))</f>
        <v>Sin dato</v>
      </c>
      <c r="AV1802" s="22" t="str">
        <f aca="false">IF(AT1802="","",IF(AT1802="Alto Potencial / Bajo Share",1,IF(AT1802="Alto Potencial / Alto Share",2,IF(AT1802="Bajo Potencial / Alto Share",3,4))))</f>
        <v/>
      </c>
      <c r="AW1802" s="22" t="str">
        <f aca="false">IF(Q1802="No","Sin competencia directa",IF(AV1802=1,"1 - Foco Conquista (Alto Pot / Bajo Share)",IF(AV1802=2,"2 - Foco Defensa (Alto Pot / Alto Share)",IF(AV1802=3,"3 - Monitoreo (Bajo Pot / Alto Share)","4 - Baja Prioridad (Bajo Pot / Bajo Share)"))))</f>
        <v>Sin competencia directa</v>
      </c>
      <c r="AX1802" s="12" t="str">
        <f aca="false">IF(OR(IFERROR(AND(W1802&lt;&gt;"",Y1802&lt;&gt;"",Y1802-W1802&gt;Resumen!$B$8),FALSE()),IFERROR(AND(X1802&lt;&gt;"",Y1802&lt;&gt;"",Y1802-X1802&gt;Resumen!$B$8),FALSE())),MAX(IF(IFERROR(AND(W1802&lt;&gt;"",Y1802&lt;&gt;"",Y1802-W1802&gt;Resumen!$B$8),FALSE()),Y1802-W1802,0),IF(IFERROR(AND(X1802&lt;&gt;"",Y1802&lt;&gt;"",Y1802-X1802&gt;Resumen!$B$8),FALSE()),Y1802-X1802,0)),"")</f>
        <v/>
      </c>
      <c r="AY1802" s="22" t="str">
        <f aca="false">IF(OR(IFERROR(AND(W1802&lt;&gt;"",Y1802&lt;&gt;"",Y1802-W1802&gt;Resumen!$B$8),FALSE()),IFERROR(AND(X1802&lt;&gt;"",Y1802&lt;&gt;"",Y1802-X1802&gt;Resumen!$B$8),FALSE())),TRIM("Lays tiene mayor markup que "&amp;IF(IFERROR(AND(W1802&lt;&gt;"",Y1802&lt;&gt;"",Y1802-W1802&gt;Resumen!$B$8),FALSE()),"Quento ","")&amp;IF(IFERROR(AND(X1802&lt;&gt;"",Y1802&lt;&gt;"",Y1802-X1802&gt;Resumen!$B$8),FALSE()),"Julicroc ","")&amp;"en este PDV"),"")</f>
        <v/>
      </c>
      <c r="AZ1802" s="22" t="str">
        <f aca="false">IF(COUNTIF('Plan Pehuamar - Lista'!$A$2:$A$167,A1802)&gt;0,"Sí","No")</f>
        <v>No</v>
      </c>
      <c r="BA1802" s="22" t="str">
        <f aca="false">IF(COUNTIF('Plan Combo 9+1'!$A$2:$A$226,A1802)&gt;0,"Sí","No")</f>
        <v>No</v>
      </c>
      <c r="BB1802" s="22" t="str">
        <f aca="false">IF(AH1802="","No",IF(BA1802="Sí",IF((AO1802-AH1802)&gt;Resumen!$B$6,"Sí","No"),IF((AO1802-AH1802)&gt;=Resumen!$B$132,"Sí","No")))</f>
        <v>No</v>
      </c>
      <c r="BC1802" s="22" t="str">
        <f aca="false">IF(AND(N1802="Sí",AL1802="Sí",AI1802=0),"Sí","No")</f>
        <v>No</v>
      </c>
      <c r="BD1802" s="22" t="str">
        <f aca="false">IF(COUNTIF('Plan 9+1 (con Pehuamar)'!$A$2:$A$227,A1802)&gt;0,"Sí","No")</f>
        <v>No</v>
      </c>
    </row>
    <row r="1803" customFormat="false" ht="15" hidden="false" customHeight="true" outlineLevel="0" collapsed="false">
      <c r="A1803" s="6" t="n">
        <v>201534</v>
      </c>
      <c r="B1803" s="6" t="n">
        <v>12</v>
      </c>
      <c r="C1803" s="6" t="n">
        <v>1202</v>
      </c>
      <c r="D1803" s="6" t="s">
        <v>254</v>
      </c>
      <c r="E1803" s="6" t="s">
        <v>1970</v>
      </c>
      <c r="F1803" s="6" t="s">
        <v>196</v>
      </c>
      <c r="G1803" s="6" t="s">
        <v>130</v>
      </c>
      <c r="H1803" s="6" t="s">
        <v>1715</v>
      </c>
      <c r="I1803" s="27" t="n">
        <v>10</v>
      </c>
      <c r="J1803" s="27" t="n">
        <v>40</v>
      </c>
      <c r="K1803" s="27" t="n">
        <v>50</v>
      </c>
      <c r="L1803" s="28" t="n">
        <f aca="false">I1803+J1803</f>
        <v>50</v>
      </c>
      <c r="M1803" s="28" t="n">
        <f aca="false">L1803+K1803</f>
        <v>100</v>
      </c>
      <c r="N1803" s="22" t="str">
        <f aca="false">IF(I1803&gt;0,"Sí","No")</f>
        <v>Sí</v>
      </c>
      <c r="O1803" s="22" t="str">
        <f aca="false">IF(J1803&gt;0,"Sí","No")</f>
        <v>Sí</v>
      </c>
      <c r="P1803" s="22" t="str">
        <f aca="false">IF(K1803&gt;0,"Sí","No")</f>
        <v>Sí</v>
      </c>
      <c r="Q1803" s="22" t="str">
        <f aca="false">IF(OR(I1803&gt;0,J1803&gt;0),"Sí","No")</f>
        <v>Sí</v>
      </c>
      <c r="R1803" s="27" t="n">
        <v>1750</v>
      </c>
      <c r="S1803" s="27" t="n">
        <v>2500</v>
      </c>
      <c r="T1803" s="27" t="n">
        <v>1200</v>
      </c>
      <c r="U1803" s="27" t="n">
        <v>2100</v>
      </c>
      <c r="V1803" s="27" t="n">
        <v>3500</v>
      </c>
      <c r="W1803" s="12" t="n">
        <f aca="false">IF(AND(I1803&gt;0,R1803&gt;0),(S1803-R1803)/R1803,"")</f>
        <v>0.428571428571429</v>
      </c>
      <c r="X1803" s="12" t="n">
        <f aca="false">IF(AND(J1803&gt;0,T1803&gt;0),(U1803-T1803)/T1803,"")</f>
        <v>0.75</v>
      </c>
      <c r="Y1803" s="12" t="n">
        <f aca="false">IF(AND(K1803&gt;0,V1803&gt;0),(V1803-Resumen!$B$7)/Resumen!$B$7,"")</f>
        <v>0.4</v>
      </c>
      <c r="Z1803" s="28" t="n">
        <f aca="false">IF(AND(K1803&gt;0,I1803&gt;0,V1803&gt;0,S1803&gt;0),V1803-S1803,"")</f>
        <v>1000</v>
      </c>
      <c r="AA1803" s="12" t="n">
        <f aca="false">IF(Z1803&lt;&gt;"",Z1803/S1803,"")</f>
        <v>0.4</v>
      </c>
      <c r="AB1803" s="28" t="n">
        <f aca="false">IF(AND(K1803&gt;0,J1803&gt;0,V1803&gt;0,U1803&gt;0),V1803-U1803,"")</f>
        <v>1400</v>
      </c>
      <c r="AC1803" s="12" t="n">
        <f aca="false">IF(AB1803&lt;&gt;"",AB1803/U1803,"")</f>
        <v>0.666666666666667</v>
      </c>
      <c r="AD1803" s="27" t="n">
        <v>10</v>
      </c>
      <c r="AE1803" s="27" t="n">
        <v>2</v>
      </c>
      <c r="AF1803" s="27" t="n">
        <v>8</v>
      </c>
      <c r="AG1803" s="28" t="n">
        <f aca="false">AD1803+AE1803+AF1803</f>
        <v>20</v>
      </c>
      <c r="AH1803" s="12" t="n">
        <f aca="false">IF(AG1803&gt;0,AD1803/AG1803,"")</f>
        <v>0.5</v>
      </c>
      <c r="AI1803" s="27" t="n">
        <v>1</v>
      </c>
      <c r="AJ1803" s="27" t="n">
        <v>0</v>
      </c>
      <c r="AK1803" s="27" t="n">
        <v>0</v>
      </c>
      <c r="AL1803" s="22" t="str">
        <f aca="false">IF(OR(AJ1803&gt;0,AK1803&gt;0),"Sí","No")</f>
        <v>No</v>
      </c>
      <c r="AM1803" s="6" t="s">
        <v>198</v>
      </c>
      <c r="AN1803" s="6" t="s">
        <v>198</v>
      </c>
      <c r="AO1803" s="12" t="n">
        <f aca="false">IF(M1803&gt;0,K1803/M1803,"")</f>
        <v>0.5</v>
      </c>
      <c r="AP1803" s="22" t="str">
        <f aca="false">IF(M1803&gt;=Resumen!$B$5,"Alto","Bajo")</f>
        <v>Alto</v>
      </c>
      <c r="AQ1803" s="22" t="str">
        <f aca="false">IF(AO1803&gt;=Resumen!$B$28,"Alto","Bajo")</f>
        <v>Alto</v>
      </c>
      <c r="AR1803" s="22" t="str">
        <f aca="false">AP1803&amp;" Potencial / "&amp;AQ1803&amp;" Share"</f>
        <v>Alto Potencial / Alto Share</v>
      </c>
      <c r="AS1803" s="22" t="str">
        <f aca="false">IF(Q1803="Sí",IF(AO1803&gt;=Resumen!$B$29,"Alto","Bajo"),"")</f>
        <v>Alto</v>
      </c>
      <c r="AT1803" s="22" t="str">
        <f aca="false">IF(AS1803&lt;&gt;"",AP1803&amp;" Potencial / "&amp;AS1803&amp;" Share","")</f>
        <v>Alto Potencial / Alto Share</v>
      </c>
      <c r="AU1803" s="22" t="str">
        <f aca="false">IF(AH1803="","Sin dato",IF(AH1803-AO1803&gt;Resumen!$B$6,"Sobre-exhibido",IF(AO1803-AH1803&gt;Resumen!$B$6,"Sub-exhibido","En línea")))</f>
        <v>En línea</v>
      </c>
      <c r="AV1803" s="22" t="n">
        <f aca="false">IF(AT1803="","",IF(AT1803="Alto Potencial / Bajo Share",1,IF(AT1803="Alto Potencial / Alto Share",2,IF(AT1803="Bajo Potencial / Alto Share",3,4))))</f>
        <v>2</v>
      </c>
      <c r="AW1803" s="22" t="str">
        <f aca="false">IF(Q1803="No","Sin competencia directa",IF(AV1803=1,"1 - Foco Conquista (Alto Pot / Bajo Share)",IF(AV1803=2,"2 - Foco Defensa (Alto Pot / Alto Share)",IF(AV1803=3,"3 - Monitoreo (Bajo Pot / Alto Share)","4 - Baja Prioridad (Bajo Pot / Bajo Share)"))))</f>
        <v>2 - Foco Defensa (Alto Pot / Alto Share)</v>
      </c>
      <c r="AX1803" s="12" t="str">
        <f aca="false">IF(OR(IFERROR(AND(W1803&lt;&gt;"",Y1803&lt;&gt;"",Y1803-W1803&gt;Resumen!$B$8),FALSE()),IFERROR(AND(X1803&lt;&gt;"",Y1803&lt;&gt;"",Y1803-X1803&gt;Resumen!$B$8),FALSE())),MAX(IF(IFERROR(AND(W1803&lt;&gt;"",Y1803&lt;&gt;"",Y1803-W1803&gt;Resumen!$B$8),FALSE()),Y1803-W1803,0),IF(IFERROR(AND(X1803&lt;&gt;"",Y1803&lt;&gt;"",Y1803-X1803&gt;Resumen!$B$8),FALSE()),Y1803-X1803,0)),"")</f>
        <v/>
      </c>
      <c r="AY1803" s="22" t="str">
        <f aca="false">IF(OR(IFERROR(AND(W1803&lt;&gt;"",Y1803&lt;&gt;"",Y1803-W1803&gt;Resumen!$B$8),FALSE()),IFERROR(AND(X1803&lt;&gt;"",Y1803&lt;&gt;"",Y1803-X1803&gt;Resumen!$B$8),FALSE())),TRIM("Lays tiene mayor markup que "&amp;IF(IFERROR(AND(W1803&lt;&gt;"",Y1803&lt;&gt;"",Y1803-W1803&gt;Resumen!$B$8),FALSE()),"Quento ","")&amp;IF(IFERROR(AND(X1803&lt;&gt;"",Y1803&lt;&gt;"",Y1803-X1803&gt;Resumen!$B$8),FALSE()),"Julicroc ","")&amp;"en este PDV"),"")</f>
        <v/>
      </c>
      <c r="AZ1803" s="22" t="str">
        <f aca="false">IF(COUNTIF('Plan Pehuamar - Lista'!$A$2:$A$167,A1803)&gt;0,"Sí","No")</f>
        <v>No</v>
      </c>
      <c r="BA1803" s="22" t="str">
        <f aca="false">IF(COUNTIF('Plan Combo 9+1'!$A$2:$A$226,A1803)&gt;0,"Sí","No")</f>
        <v>No</v>
      </c>
      <c r="BB1803" s="22" t="str">
        <f aca="false">IF(AH1803="","No",IF(BA1803="Sí",IF((AO1803-AH1803)&gt;Resumen!$B$6,"Sí","No"),IF((AO1803-AH1803)&gt;=Resumen!$B$132,"Sí","No")))</f>
        <v>No</v>
      </c>
      <c r="BC1803" s="22" t="str">
        <f aca="false">IF(AND(N1803="Sí",AL1803="Sí",AI1803=0),"Sí","No")</f>
        <v>No</v>
      </c>
      <c r="BD1803" s="22" t="str">
        <f aca="false">IF(COUNTIF('Plan 9+1 (con Pehuamar)'!$A$2:$A$227,A1803)&gt;0,"Sí","No")</f>
        <v>No</v>
      </c>
    </row>
    <row r="1804" customFormat="false" ht="15" hidden="false" customHeight="true" outlineLevel="0" collapsed="false">
      <c r="A1804" s="6" t="n">
        <v>201653</v>
      </c>
      <c r="B1804" s="6" t="n">
        <v>12</v>
      </c>
      <c r="C1804" s="6" t="n">
        <v>1202</v>
      </c>
      <c r="D1804" s="6" t="s">
        <v>254</v>
      </c>
      <c r="E1804" s="6" t="s">
        <v>1971</v>
      </c>
      <c r="F1804" s="6" t="s">
        <v>196</v>
      </c>
      <c r="G1804" s="6" t="s">
        <v>130</v>
      </c>
      <c r="H1804" s="6" t="s">
        <v>1715</v>
      </c>
      <c r="I1804" s="27" t="n">
        <v>10</v>
      </c>
      <c r="J1804" s="27" t="n">
        <v>50</v>
      </c>
      <c r="K1804" s="27" t="n">
        <v>60</v>
      </c>
      <c r="L1804" s="28" t="n">
        <f aca="false">I1804+J1804</f>
        <v>60</v>
      </c>
      <c r="M1804" s="28" t="n">
        <f aca="false">L1804+K1804</f>
        <v>120</v>
      </c>
      <c r="N1804" s="22" t="str">
        <f aca="false">IF(I1804&gt;0,"Sí","No")</f>
        <v>Sí</v>
      </c>
      <c r="O1804" s="22" t="str">
        <f aca="false">IF(J1804&gt;0,"Sí","No")</f>
        <v>Sí</v>
      </c>
      <c r="P1804" s="22" t="str">
        <f aca="false">IF(K1804&gt;0,"Sí","No")</f>
        <v>Sí</v>
      </c>
      <c r="Q1804" s="22" t="str">
        <f aca="false">IF(OR(I1804&gt;0,J1804&gt;0),"Sí","No")</f>
        <v>Sí</v>
      </c>
      <c r="R1804" s="27" t="n">
        <v>1750</v>
      </c>
      <c r="S1804" s="27" t="n">
        <v>2500</v>
      </c>
      <c r="T1804" s="27" t="n">
        <v>1200</v>
      </c>
      <c r="U1804" s="27" t="n">
        <v>2100</v>
      </c>
      <c r="V1804" s="27" t="n">
        <v>3500</v>
      </c>
      <c r="W1804" s="12" t="n">
        <f aca="false">IF(AND(I1804&gt;0,R1804&gt;0),(S1804-R1804)/R1804,"")</f>
        <v>0.428571428571429</v>
      </c>
      <c r="X1804" s="12" t="n">
        <f aca="false">IF(AND(J1804&gt;0,T1804&gt;0),(U1804-T1804)/T1804,"")</f>
        <v>0.75</v>
      </c>
      <c r="Y1804" s="12" t="n">
        <f aca="false">IF(AND(K1804&gt;0,V1804&gt;0),(V1804-Resumen!$B$7)/Resumen!$B$7,"")</f>
        <v>0.4</v>
      </c>
      <c r="Z1804" s="28" t="n">
        <f aca="false">IF(AND(K1804&gt;0,I1804&gt;0,V1804&gt;0,S1804&gt;0),V1804-S1804,"")</f>
        <v>1000</v>
      </c>
      <c r="AA1804" s="12" t="n">
        <f aca="false">IF(Z1804&lt;&gt;"",Z1804/S1804,"")</f>
        <v>0.4</v>
      </c>
      <c r="AB1804" s="28" t="n">
        <f aca="false">IF(AND(K1804&gt;0,J1804&gt;0,V1804&gt;0,U1804&gt;0),V1804-U1804,"")</f>
        <v>1400</v>
      </c>
      <c r="AC1804" s="12" t="n">
        <f aca="false">IF(AB1804&lt;&gt;"",AB1804/U1804,"")</f>
        <v>0.666666666666667</v>
      </c>
      <c r="AD1804" s="27" t="n">
        <v>10</v>
      </c>
      <c r="AE1804" s="27" t="n">
        <v>2</v>
      </c>
      <c r="AF1804" s="27" t="n">
        <v>8</v>
      </c>
      <c r="AG1804" s="28" t="n">
        <f aca="false">AD1804+AE1804+AF1804</f>
        <v>20</v>
      </c>
      <c r="AH1804" s="12" t="n">
        <f aca="false">IF(AG1804&gt;0,AD1804/AG1804,"")</f>
        <v>0.5</v>
      </c>
      <c r="AI1804" s="27" t="n">
        <v>0</v>
      </c>
      <c r="AJ1804" s="27" t="n">
        <v>0</v>
      </c>
      <c r="AK1804" s="27" t="n">
        <v>0</v>
      </c>
      <c r="AL1804" s="22" t="str">
        <f aca="false">IF(OR(AJ1804&gt;0,AK1804&gt;0),"Sí","No")</f>
        <v>No</v>
      </c>
      <c r="AM1804" s="6" t="s">
        <v>198</v>
      </c>
      <c r="AN1804" s="6" t="s">
        <v>198</v>
      </c>
      <c r="AO1804" s="12" t="n">
        <f aca="false">IF(M1804&gt;0,K1804/M1804,"")</f>
        <v>0.5</v>
      </c>
      <c r="AP1804" s="22" t="str">
        <f aca="false">IF(M1804&gt;=Resumen!$B$5,"Alto","Bajo")</f>
        <v>Alto</v>
      </c>
      <c r="AQ1804" s="22" t="str">
        <f aca="false">IF(AO1804&gt;=Resumen!$B$28,"Alto","Bajo")</f>
        <v>Alto</v>
      </c>
      <c r="AR1804" s="22" t="str">
        <f aca="false">AP1804&amp;" Potencial / "&amp;AQ1804&amp;" Share"</f>
        <v>Alto Potencial / Alto Share</v>
      </c>
      <c r="AS1804" s="22" t="str">
        <f aca="false">IF(Q1804="Sí",IF(AO1804&gt;=Resumen!$B$29,"Alto","Bajo"),"")</f>
        <v>Alto</v>
      </c>
      <c r="AT1804" s="22" t="str">
        <f aca="false">IF(AS1804&lt;&gt;"",AP1804&amp;" Potencial / "&amp;AS1804&amp;" Share","")</f>
        <v>Alto Potencial / Alto Share</v>
      </c>
      <c r="AU1804" s="22" t="str">
        <f aca="false">IF(AH1804="","Sin dato",IF(AH1804-AO1804&gt;Resumen!$B$6,"Sobre-exhibido",IF(AO1804-AH1804&gt;Resumen!$B$6,"Sub-exhibido","En línea")))</f>
        <v>En línea</v>
      </c>
      <c r="AV1804" s="22" t="n">
        <f aca="false">IF(AT1804="","",IF(AT1804="Alto Potencial / Bajo Share",1,IF(AT1804="Alto Potencial / Alto Share",2,IF(AT1804="Bajo Potencial / Alto Share",3,4))))</f>
        <v>2</v>
      </c>
      <c r="AW1804" s="22" t="str">
        <f aca="false">IF(Q1804="No","Sin competencia directa",IF(AV1804=1,"1 - Foco Conquista (Alto Pot / Bajo Share)",IF(AV1804=2,"2 - Foco Defensa (Alto Pot / Alto Share)",IF(AV1804=3,"3 - Monitoreo (Bajo Pot / Alto Share)","4 - Baja Prioridad (Bajo Pot / Bajo Share)"))))</f>
        <v>2 - Foco Defensa (Alto Pot / Alto Share)</v>
      </c>
      <c r="AX1804" s="12" t="str">
        <f aca="false">IF(OR(IFERROR(AND(W1804&lt;&gt;"",Y1804&lt;&gt;"",Y1804-W1804&gt;Resumen!$B$8),FALSE()),IFERROR(AND(X1804&lt;&gt;"",Y1804&lt;&gt;"",Y1804-X1804&gt;Resumen!$B$8),FALSE())),MAX(IF(IFERROR(AND(W1804&lt;&gt;"",Y1804&lt;&gt;"",Y1804-W1804&gt;Resumen!$B$8),FALSE()),Y1804-W1804,0),IF(IFERROR(AND(X1804&lt;&gt;"",Y1804&lt;&gt;"",Y1804-X1804&gt;Resumen!$B$8),FALSE()),Y1804-X1804,0)),"")</f>
        <v/>
      </c>
      <c r="AY1804" s="22" t="str">
        <f aca="false">IF(OR(IFERROR(AND(W1804&lt;&gt;"",Y1804&lt;&gt;"",Y1804-W1804&gt;Resumen!$B$8),FALSE()),IFERROR(AND(X1804&lt;&gt;"",Y1804&lt;&gt;"",Y1804-X1804&gt;Resumen!$B$8),FALSE())),TRIM("Lays tiene mayor markup que "&amp;IF(IFERROR(AND(W1804&lt;&gt;"",Y1804&lt;&gt;"",Y1804-W1804&gt;Resumen!$B$8),FALSE()),"Quento ","")&amp;IF(IFERROR(AND(X1804&lt;&gt;"",Y1804&lt;&gt;"",Y1804-X1804&gt;Resumen!$B$8),FALSE()),"Julicroc ","")&amp;"en este PDV"),"")</f>
        <v/>
      </c>
      <c r="AZ1804" s="22" t="str">
        <f aca="false">IF(COUNTIF('Plan Pehuamar - Lista'!$A$2:$A$167,A1804)&gt;0,"Sí","No")</f>
        <v>No</v>
      </c>
      <c r="BA1804" s="22" t="str">
        <f aca="false">IF(COUNTIF('Plan Combo 9+1'!$A$2:$A$226,A1804)&gt;0,"Sí","No")</f>
        <v>No</v>
      </c>
      <c r="BB1804" s="22" t="str">
        <f aca="false">IF(AH1804="","No",IF(BA1804="Sí",IF((AO1804-AH1804)&gt;Resumen!$B$6,"Sí","No"),IF((AO1804-AH1804)&gt;=Resumen!$B$132,"Sí","No")))</f>
        <v>No</v>
      </c>
      <c r="BC1804" s="22" t="str">
        <f aca="false">IF(AND(N1804="Sí",AL1804="Sí",AI1804=0),"Sí","No")</f>
        <v>No</v>
      </c>
      <c r="BD1804" s="22" t="str">
        <f aca="false">IF(COUNTIF('Plan 9+1 (con Pehuamar)'!$A$2:$A$227,A1804)&gt;0,"Sí","No")</f>
        <v>No</v>
      </c>
    </row>
    <row r="1805" customFormat="false" ht="15" hidden="false" customHeight="true" outlineLevel="0" collapsed="false">
      <c r="A1805" s="6" t="n">
        <v>201657</v>
      </c>
      <c r="B1805" s="6" t="n">
        <v>12</v>
      </c>
      <c r="C1805" s="6" t="n">
        <v>1202</v>
      </c>
      <c r="D1805" s="6" t="s">
        <v>254</v>
      </c>
      <c r="E1805" s="6" t="s">
        <v>1972</v>
      </c>
      <c r="F1805" s="6" t="s">
        <v>210</v>
      </c>
      <c r="G1805" s="6" t="s">
        <v>130</v>
      </c>
      <c r="H1805" s="6" t="s">
        <v>1715</v>
      </c>
      <c r="I1805" s="27" t="n">
        <v>0</v>
      </c>
      <c r="J1805" s="27" t="n">
        <v>0</v>
      </c>
      <c r="K1805" s="27" t="n">
        <v>0.4</v>
      </c>
      <c r="L1805" s="28" t="n">
        <f aca="false">I1805+J1805</f>
        <v>0</v>
      </c>
      <c r="M1805" s="28" t="n">
        <f aca="false">L1805+K1805</f>
        <v>0.4</v>
      </c>
      <c r="N1805" s="22" t="str">
        <f aca="false">IF(I1805&gt;0,"Sí","No")</f>
        <v>No</v>
      </c>
      <c r="O1805" s="22" t="str">
        <f aca="false">IF(J1805&gt;0,"Sí","No")</f>
        <v>No</v>
      </c>
      <c r="P1805" s="22" t="str">
        <f aca="false">IF(K1805&gt;0,"Sí","No")</f>
        <v>Sí</v>
      </c>
      <c r="Q1805" s="22" t="str">
        <f aca="false">IF(OR(I1805&gt;0,J1805&gt;0),"Sí","No")</f>
        <v>No</v>
      </c>
      <c r="R1805" s="27"/>
      <c r="S1805" s="27"/>
      <c r="T1805" s="27"/>
      <c r="U1805" s="27"/>
      <c r="V1805" s="27"/>
      <c r="W1805" s="12" t="str">
        <f aca="false">IF(AND(I1805&gt;0,R1805&gt;0),(S1805-R1805)/R1805,"")</f>
        <v/>
      </c>
      <c r="X1805" s="12" t="str">
        <f aca="false">IF(AND(J1805&gt;0,T1805&gt;0),(U1805-T1805)/T1805,"")</f>
        <v/>
      </c>
      <c r="Y1805" s="12" t="str">
        <f aca="false">IF(AND(K1805&gt;0,V1805&gt;0),(V1805-Resumen!$B$7)/Resumen!$B$7,"")</f>
        <v/>
      </c>
      <c r="Z1805" s="28" t="str">
        <f aca="false">IF(AND(K1805&gt;0,I1805&gt;0,V1805&gt;0,S1805&gt;0),V1805-S1805,"")</f>
        <v/>
      </c>
      <c r="AA1805" s="12" t="str">
        <f aca="false">IF(Z1805&lt;&gt;"",Z1805/S1805,"")</f>
        <v/>
      </c>
      <c r="AB1805" s="28" t="str">
        <f aca="false">IF(AND(K1805&gt;0,J1805&gt;0,V1805&gt;0,U1805&gt;0),V1805-U1805,"")</f>
        <v/>
      </c>
      <c r="AC1805" s="12" t="str">
        <f aca="false">IF(AB1805&lt;&gt;"",AB1805/U1805,"")</f>
        <v/>
      </c>
      <c r="AD1805" s="27" t="n">
        <v>0</v>
      </c>
      <c r="AE1805" s="27" t="n">
        <v>0</v>
      </c>
      <c r="AF1805" s="27" t="n">
        <v>0</v>
      </c>
      <c r="AG1805" s="28" t="n">
        <f aca="false">AD1805+AE1805+AF1805</f>
        <v>0</v>
      </c>
      <c r="AH1805" s="12" t="str">
        <f aca="false">IF(AG1805&gt;0,AD1805/AG1805,"")</f>
        <v/>
      </c>
      <c r="AI1805" s="27" t="n">
        <v>0</v>
      </c>
      <c r="AJ1805" s="27" t="n">
        <v>0</v>
      </c>
      <c r="AK1805" s="27" t="n">
        <v>0</v>
      </c>
      <c r="AL1805" s="22" t="str">
        <f aca="false">IF(OR(AJ1805&gt;0,AK1805&gt;0),"Sí","No")</f>
        <v>No</v>
      </c>
      <c r="AM1805" s="6"/>
      <c r="AN1805" s="6"/>
      <c r="AO1805" s="12" t="n">
        <f aca="false">IF(M1805&gt;0,K1805/M1805,"")</f>
        <v>1</v>
      </c>
      <c r="AP1805" s="22" t="str">
        <f aca="false">IF(M1805&gt;=Resumen!$B$5,"Alto","Bajo")</f>
        <v>Bajo</v>
      </c>
      <c r="AQ1805" s="22" t="str">
        <f aca="false">IF(AO1805&gt;=Resumen!$B$28,"Alto","Bajo")</f>
        <v>Alto</v>
      </c>
      <c r="AR1805" s="22" t="str">
        <f aca="false">AP1805&amp;" Potencial / "&amp;AQ1805&amp;" Share"</f>
        <v>Bajo Potencial / Alto Share</v>
      </c>
      <c r="AS1805" s="22" t="str">
        <f aca="false">IF(Q1805="Sí",IF(AO1805&gt;=Resumen!$B$29,"Alto","Bajo"),"")</f>
        <v/>
      </c>
      <c r="AT1805" s="22" t="str">
        <f aca="false">IF(AS1805&lt;&gt;"",AP1805&amp;" Potencial / "&amp;AS1805&amp;" Share","")</f>
        <v/>
      </c>
      <c r="AU1805" s="22" t="str">
        <f aca="false">IF(AH1805="","Sin dato",IF(AH1805-AO1805&gt;Resumen!$B$6,"Sobre-exhibido",IF(AO1805-AH1805&gt;Resumen!$B$6,"Sub-exhibido","En línea")))</f>
        <v>Sin dato</v>
      </c>
      <c r="AV1805" s="22" t="str">
        <f aca="false">IF(AT1805="","",IF(AT1805="Alto Potencial / Bajo Share",1,IF(AT1805="Alto Potencial / Alto Share",2,IF(AT1805="Bajo Potencial / Alto Share",3,4))))</f>
        <v/>
      </c>
      <c r="AW1805" s="22" t="str">
        <f aca="false">IF(Q1805="No","Sin competencia directa",IF(AV1805=1,"1 - Foco Conquista (Alto Pot / Bajo Share)",IF(AV1805=2,"2 - Foco Defensa (Alto Pot / Alto Share)",IF(AV1805=3,"3 - Monitoreo (Bajo Pot / Alto Share)","4 - Baja Prioridad (Bajo Pot / Bajo Share)"))))</f>
        <v>Sin competencia directa</v>
      </c>
      <c r="AX1805" s="12" t="str">
        <f aca="false">IF(OR(IFERROR(AND(W1805&lt;&gt;"",Y1805&lt;&gt;"",Y1805-W1805&gt;Resumen!$B$8),FALSE()),IFERROR(AND(X1805&lt;&gt;"",Y1805&lt;&gt;"",Y1805-X1805&gt;Resumen!$B$8),FALSE())),MAX(IF(IFERROR(AND(W1805&lt;&gt;"",Y1805&lt;&gt;"",Y1805-W1805&gt;Resumen!$B$8),FALSE()),Y1805-W1805,0),IF(IFERROR(AND(X1805&lt;&gt;"",Y1805&lt;&gt;"",Y1805-X1805&gt;Resumen!$B$8),FALSE()),Y1805-X1805,0)),"")</f>
        <v/>
      </c>
      <c r="AY1805" s="22" t="str">
        <f aca="false">IF(OR(IFERROR(AND(W1805&lt;&gt;"",Y1805&lt;&gt;"",Y1805-W1805&gt;Resumen!$B$8),FALSE()),IFERROR(AND(X1805&lt;&gt;"",Y1805&lt;&gt;"",Y1805-X1805&gt;Resumen!$B$8),FALSE())),TRIM("Lays tiene mayor markup que "&amp;IF(IFERROR(AND(W1805&lt;&gt;"",Y1805&lt;&gt;"",Y1805-W1805&gt;Resumen!$B$8),FALSE()),"Quento ","")&amp;IF(IFERROR(AND(X1805&lt;&gt;"",Y1805&lt;&gt;"",Y1805-X1805&gt;Resumen!$B$8),FALSE()),"Julicroc ","")&amp;"en este PDV"),"")</f>
        <v/>
      </c>
      <c r="AZ1805" s="22" t="str">
        <f aca="false">IF(COUNTIF('Plan Pehuamar - Lista'!$A$2:$A$167,A1805)&gt;0,"Sí","No")</f>
        <v>No</v>
      </c>
      <c r="BA1805" s="22" t="str">
        <f aca="false">IF(COUNTIF('Plan Combo 9+1'!$A$2:$A$226,A1805)&gt;0,"Sí","No")</f>
        <v>No</v>
      </c>
      <c r="BB1805" s="22" t="str">
        <f aca="false">IF(AH1805="","No",IF(BA1805="Sí",IF((AO1805-AH1805)&gt;Resumen!$B$6,"Sí","No"),IF((AO1805-AH1805)&gt;=Resumen!$B$132,"Sí","No")))</f>
        <v>No</v>
      </c>
      <c r="BC1805" s="22" t="str">
        <f aca="false">IF(AND(N1805="Sí",AL1805="Sí",AI1805=0),"Sí","No")</f>
        <v>No</v>
      </c>
      <c r="BD1805" s="22" t="str">
        <f aca="false">IF(COUNTIF('Plan 9+1 (con Pehuamar)'!$A$2:$A$227,A1805)&gt;0,"Sí","No")</f>
        <v>No</v>
      </c>
    </row>
    <row r="1806" customFormat="false" ht="15" hidden="false" customHeight="true" outlineLevel="0" collapsed="false">
      <c r="A1806" s="6" t="n">
        <v>201729</v>
      </c>
      <c r="B1806" s="6" t="n">
        <v>12</v>
      </c>
      <c r="C1806" s="6" t="n">
        <v>1202</v>
      </c>
      <c r="D1806" s="6" t="s">
        <v>254</v>
      </c>
      <c r="E1806" s="6" t="s">
        <v>1973</v>
      </c>
      <c r="F1806" s="6" t="s">
        <v>196</v>
      </c>
      <c r="G1806" s="6" t="s">
        <v>130</v>
      </c>
      <c r="H1806" s="6" t="s">
        <v>1715</v>
      </c>
      <c r="I1806" s="27" t="n">
        <v>0</v>
      </c>
      <c r="J1806" s="27" t="n">
        <v>0</v>
      </c>
      <c r="K1806" s="27" t="n">
        <v>0.4</v>
      </c>
      <c r="L1806" s="28" t="n">
        <f aca="false">I1806+J1806</f>
        <v>0</v>
      </c>
      <c r="M1806" s="28" t="n">
        <f aca="false">L1806+K1806</f>
        <v>0.4</v>
      </c>
      <c r="N1806" s="22" t="str">
        <f aca="false">IF(I1806&gt;0,"Sí","No")</f>
        <v>No</v>
      </c>
      <c r="O1806" s="22" t="str">
        <f aca="false">IF(J1806&gt;0,"Sí","No")</f>
        <v>No</v>
      </c>
      <c r="P1806" s="22" t="str">
        <f aca="false">IF(K1806&gt;0,"Sí","No")</f>
        <v>Sí</v>
      </c>
      <c r="Q1806" s="22" t="str">
        <f aca="false">IF(OR(I1806&gt;0,J1806&gt;0),"Sí","No")</f>
        <v>No</v>
      </c>
      <c r="R1806" s="27"/>
      <c r="S1806" s="27"/>
      <c r="T1806" s="27"/>
      <c r="U1806" s="27"/>
      <c r="V1806" s="27"/>
      <c r="W1806" s="12" t="str">
        <f aca="false">IF(AND(I1806&gt;0,R1806&gt;0),(S1806-R1806)/R1806,"")</f>
        <v/>
      </c>
      <c r="X1806" s="12" t="str">
        <f aca="false">IF(AND(J1806&gt;0,T1806&gt;0),(U1806-T1806)/T1806,"")</f>
        <v/>
      </c>
      <c r="Y1806" s="12" t="str">
        <f aca="false">IF(AND(K1806&gt;0,V1806&gt;0),(V1806-Resumen!$B$7)/Resumen!$B$7,"")</f>
        <v/>
      </c>
      <c r="Z1806" s="28" t="str">
        <f aca="false">IF(AND(K1806&gt;0,I1806&gt;0,V1806&gt;0,S1806&gt;0),V1806-S1806,"")</f>
        <v/>
      </c>
      <c r="AA1806" s="12" t="str">
        <f aca="false">IF(Z1806&lt;&gt;"",Z1806/S1806,"")</f>
        <v/>
      </c>
      <c r="AB1806" s="28" t="str">
        <f aca="false">IF(AND(K1806&gt;0,J1806&gt;0,V1806&gt;0,U1806&gt;0),V1806-U1806,"")</f>
        <v/>
      </c>
      <c r="AC1806" s="12" t="str">
        <f aca="false">IF(AB1806&lt;&gt;"",AB1806/U1806,"")</f>
        <v/>
      </c>
      <c r="AD1806" s="27" t="n">
        <v>0</v>
      </c>
      <c r="AE1806" s="27" t="n">
        <v>0</v>
      </c>
      <c r="AF1806" s="27" t="n">
        <v>0</v>
      </c>
      <c r="AG1806" s="28" t="n">
        <f aca="false">AD1806+AE1806+AF1806</f>
        <v>0</v>
      </c>
      <c r="AH1806" s="12" t="str">
        <f aca="false">IF(AG1806&gt;0,AD1806/AG1806,"")</f>
        <v/>
      </c>
      <c r="AI1806" s="27" t="n">
        <v>0</v>
      </c>
      <c r="AJ1806" s="27" t="n">
        <v>0</v>
      </c>
      <c r="AK1806" s="27" t="n">
        <v>0</v>
      </c>
      <c r="AL1806" s="22" t="str">
        <f aca="false">IF(OR(AJ1806&gt;0,AK1806&gt;0),"Sí","No")</f>
        <v>No</v>
      </c>
      <c r="AM1806" s="6"/>
      <c r="AN1806" s="6"/>
      <c r="AO1806" s="12" t="n">
        <f aca="false">IF(M1806&gt;0,K1806/M1806,"")</f>
        <v>1</v>
      </c>
      <c r="AP1806" s="22" t="str">
        <f aca="false">IF(M1806&gt;=Resumen!$B$5,"Alto","Bajo")</f>
        <v>Bajo</v>
      </c>
      <c r="AQ1806" s="22" t="str">
        <f aca="false">IF(AO1806&gt;=Resumen!$B$28,"Alto","Bajo")</f>
        <v>Alto</v>
      </c>
      <c r="AR1806" s="22" t="str">
        <f aca="false">AP1806&amp;" Potencial / "&amp;AQ1806&amp;" Share"</f>
        <v>Bajo Potencial / Alto Share</v>
      </c>
      <c r="AS1806" s="22" t="str">
        <f aca="false">IF(Q1806="Sí",IF(AO1806&gt;=Resumen!$B$29,"Alto","Bajo"),"")</f>
        <v/>
      </c>
      <c r="AT1806" s="22" t="str">
        <f aca="false">IF(AS1806&lt;&gt;"",AP1806&amp;" Potencial / "&amp;AS1806&amp;" Share","")</f>
        <v/>
      </c>
      <c r="AU1806" s="22" t="str">
        <f aca="false">IF(AH1806="","Sin dato",IF(AH1806-AO1806&gt;Resumen!$B$6,"Sobre-exhibido",IF(AO1806-AH1806&gt;Resumen!$B$6,"Sub-exhibido","En línea")))</f>
        <v>Sin dato</v>
      </c>
      <c r="AV1806" s="22" t="str">
        <f aca="false">IF(AT1806="","",IF(AT1806="Alto Potencial / Bajo Share",1,IF(AT1806="Alto Potencial / Alto Share",2,IF(AT1806="Bajo Potencial / Alto Share",3,4))))</f>
        <v/>
      </c>
      <c r="AW1806" s="22" t="str">
        <f aca="false">IF(Q1806="No","Sin competencia directa",IF(AV1806=1,"1 - Foco Conquista (Alto Pot / Bajo Share)",IF(AV1806=2,"2 - Foco Defensa (Alto Pot / Alto Share)",IF(AV1806=3,"3 - Monitoreo (Bajo Pot / Alto Share)","4 - Baja Prioridad (Bajo Pot / Bajo Share)"))))</f>
        <v>Sin competencia directa</v>
      </c>
      <c r="AX1806" s="12" t="str">
        <f aca="false">IF(OR(IFERROR(AND(W1806&lt;&gt;"",Y1806&lt;&gt;"",Y1806-W1806&gt;Resumen!$B$8),FALSE()),IFERROR(AND(X1806&lt;&gt;"",Y1806&lt;&gt;"",Y1806-X1806&gt;Resumen!$B$8),FALSE())),MAX(IF(IFERROR(AND(W1806&lt;&gt;"",Y1806&lt;&gt;"",Y1806-W1806&gt;Resumen!$B$8),FALSE()),Y1806-W1806,0),IF(IFERROR(AND(X1806&lt;&gt;"",Y1806&lt;&gt;"",Y1806-X1806&gt;Resumen!$B$8),FALSE()),Y1806-X1806,0)),"")</f>
        <v/>
      </c>
      <c r="AY1806" s="22" t="str">
        <f aca="false">IF(OR(IFERROR(AND(W1806&lt;&gt;"",Y1806&lt;&gt;"",Y1806-W1806&gt;Resumen!$B$8),FALSE()),IFERROR(AND(X1806&lt;&gt;"",Y1806&lt;&gt;"",Y1806-X1806&gt;Resumen!$B$8),FALSE())),TRIM("Lays tiene mayor markup que "&amp;IF(IFERROR(AND(W1806&lt;&gt;"",Y1806&lt;&gt;"",Y1806-W1806&gt;Resumen!$B$8),FALSE()),"Quento ","")&amp;IF(IFERROR(AND(X1806&lt;&gt;"",Y1806&lt;&gt;"",Y1806-X1806&gt;Resumen!$B$8),FALSE()),"Julicroc ","")&amp;"en este PDV"),"")</f>
        <v/>
      </c>
      <c r="AZ1806" s="22" t="str">
        <f aca="false">IF(COUNTIF('Plan Pehuamar - Lista'!$A$2:$A$167,A1806)&gt;0,"Sí","No")</f>
        <v>No</v>
      </c>
      <c r="BA1806" s="22" t="str">
        <f aca="false">IF(COUNTIF('Plan Combo 9+1'!$A$2:$A$226,A1806)&gt;0,"Sí","No")</f>
        <v>No</v>
      </c>
      <c r="BB1806" s="22" t="str">
        <f aca="false">IF(AH1806="","No",IF(BA1806="Sí",IF((AO1806-AH1806)&gt;Resumen!$B$6,"Sí","No"),IF((AO1806-AH1806)&gt;=Resumen!$B$132,"Sí","No")))</f>
        <v>No</v>
      </c>
      <c r="BC1806" s="22" t="str">
        <f aca="false">IF(AND(N1806="Sí",AL1806="Sí",AI1806=0),"Sí","No")</f>
        <v>No</v>
      </c>
      <c r="BD1806" s="22" t="str">
        <f aca="false">IF(COUNTIF('Plan 9+1 (con Pehuamar)'!$A$2:$A$227,A1806)&gt;0,"Sí","No")</f>
        <v>No</v>
      </c>
    </row>
    <row r="1807" customFormat="false" ht="15" hidden="false" customHeight="true" outlineLevel="0" collapsed="false">
      <c r="A1807" s="6" t="n">
        <v>201739</v>
      </c>
      <c r="B1807" s="6" t="n">
        <v>12</v>
      </c>
      <c r="C1807" s="6" t="n">
        <v>1202</v>
      </c>
      <c r="D1807" s="6" t="s">
        <v>254</v>
      </c>
      <c r="E1807" s="6" t="s">
        <v>1974</v>
      </c>
      <c r="F1807" s="6" t="s">
        <v>196</v>
      </c>
      <c r="G1807" s="6" t="s">
        <v>130</v>
      </c>
      <c r="H1807" s="6" t="s">
        <v>1715</v>
      </c>
      <c r="I1807" s="27" t="n">
        <v>10</v>
      </c>
      <c r="J1807" s="27" t="n">
        <v>40</v>
      </c>
      <c r="K1807" s="27" t="n">
        <v>50</v>
      </c>
      <c r="L1807" s="28" t="n">
        <f aca="false">I1807+J1807</f>
        <v>50</v>
      </c>
      <c r="M1807" s="28" t="n">
        <f aca="false">L1807+K1807</f>
        <v>100</v>
      </c>
      <c r="N1807" s="22" t="str">
        <f aca="false">IF(I1807&gt;0,"Sí","No")</f>
        <v>Sí</v>
      </c>
      <c r="O1807" s="22" t="str">
        <f aca="false">IF(J1807&gt;0,"Sí","No")</f>
        <v>Sí</v>
      </c>
      <c r="P1807" s="22" t="str">
        <f aca="false">IF(K1807&gt;0,"Sí","No")</f>
        <v>Sí</v>
      </c>
      <c r="Q1807" s="22" t="str">
        <f aca="false">IF(OR(I1807&gt;0,J1807&gt;0),"Sí","No")</f>
        <v>Sí</v>
      </c>
      <c r="R1807" s="27" t="n">
        <v>1750</v>
      </c>
      <c r="S1807" s="27" t="n">
        <v>2500</v>
      </c>
      <c r="T1807" s="27" t="n">
        <v>1200</v>
      </c>
      <c r="U1807" s="27" t="n">
        <v>2100</v>
      </c>
      <c r="V1807" s="27" t="n">
        <v>3500</v>
      </c>
      <c r="W1807" s="12" t="n">
        <f aca="false">IF(AND(I1807&gt;0,R1807&gt;0),(S1807-R1807)/R1807,"")</f>
        <v>0.428571428571429</v>
      </c>
      <c r="X1807" s="12" t="n">
        <f aca="false">IF(AND(J1807&gt;0,T1807&gt;0),(U1807-T1807)/T1807,"")</f>
        <v>0.75</v>
      </c>
      <c r="Y1807" s="12" t="n">
        <f aca="false">IF(AND(K1807&gt;0,V1807&gt;0),(V1807-Resumen!$B$7)/Resumen!$B$7,"")</f>
        <v>0.4</v>
      </c>
      <c r="Z1807" s="28" t="n">
        <f aca="false">IF(AND(K1807&gt;0,I1807&gt;0,V1807&gt;0,S1807&gt;0),V1807-S1807,"")</f>
        <v>1000</v>
      </c>
      <c r="AA1807" s="12" t="n">
        <f aca="false">IF(Z1807&lt;&gt;"",Z1807/S1807,"")</f>
        <v>0.4</v>
      </c>
      <c r="AB1807" s="28" t="n">
        <f aca="false">IF(AND(K1807&gt;0,J1807&gt;0,V1807&gt;0,U1807&gt;0),V1807-U1807,"")</f>
        <v>1400</v>
      </c>
      <c r="AC1807" s="12" t="n">
        <f aca="false">IF(AB1807&lt;&gt;"",AB1807/U1807,"")</f>
        <v>0.666666666666667</v>
      </c>
      <c r="AD1807" s="27" t="n">
        <v>8</v>
      </c>
      <c r="AE1807" s="27" t="n">
        <v>2</v>
      </c>
      <c r="AF1807" s="27" t="n">
        <v>6</v>
      </c>
      <c r="AG1807" s="28" t="n">
        <f aca="false">AD1807+AE1807+AF1807</f>
        <v>16</v>
      </c>
      <c r="AH1807" s="12" t="n">
        <f aca="false">IF(AG1807&gt;0,AD1807/AG1807,"")</f>
        <v>0.5</v>
      </c>
      <c r="AI1807" s="27" t="n">
        <v>1</v>
      </c>
      <c r="AJ1807" s="27" t="n">
        <v>0</v>
      </c>
      <c r="AK1807" s="27" t="n">
        <v>1</v>
      </c>
      <c r="AL1807" s="22" t="str">
        <f aca="false">IF(OR(AJ1807&gt;0,AK1807&gt;0),"Sí","No")</f>
        <v>Sí</v>
      </c>
      <c r="AM1807" s="6" t="s">
        <v>198</v>
      </c>
      <c r="AN1807" s="6" t="s">
        <v>198</v>
      </c>
      <c r="AO1807" s="12" t="n">
        <f aca="false">IF(M1807&gt;0,K1807/M1807,"")</f>
        <v>0.5</v>
      </c>
      <c r="AP1807" s="22" t="str">
        <f aca="false">IF(M1807&gt;=Resumen!$B$5,"Alto","Bajo")</f>
        <v>Alto</v>
      </c>
      <c r="AQ1807" s="22" t="str">
        <f aca="false">IF(AO1807&gt;=Resumen!$B$28,"Alto","Bajo")</f>
        <v>Alto</v>
      </c>
      <c r="AR1807" s="22" t="str">
        <f aca="false">AP1807&amp;" Potencial / "&amp;AQ1807&amp;" Share"</f>
        <v>Alto Potencial / Alto Share</v>
      </c>
      <c r="AS1807" s="22" t="str">
        <f aca="false">IF(Q1807="Sí",IF(AO1807&gt;=Resumen!$B$29,"Alto","Bajo"),"")</f>
        <v>Alto</v>
      </c>
      <c r="AT1807" s="22" t="str">
        <f aca="false">IF(AS1807&lt;&gt;"",AP1807&amp;" Potencial / "&amp;AS1807&amp;" Share","")</f>
        <v>Alto Potencial / Alto Share</v>
      </c>
      <c r="AU1807" s="22" t="str">
        <f aca="false">IF(AH1807="","Sin dato",IF(AH1807-AO1807&gt;Resumen!$B$6,"Sobre-exhibido",IF(AO1807-AH1807&gt;Resumen!$B$6,"Sub-exhibido","En línea")))</f>
        <v>En línea</v>
      </c>
      <c r="AV1807" s="22" t="n">
        <f aca="false">IF(AT1807="","",IF(AT1807="Alto Potencial / Bajo Share",1,IF(AT1807="Alto Potencial / Alto Share",2,IF(AT1807="Bajo Potencial / Alto Share",3,4))))</f>
        <v>2</v>
      </c>
      <c r="AW1807" s="22" t="str">
        <f aca="false">IF(Q1807="No","Sin competencia directa",IF(AV1807=1,"1 - Foco Conquista (Alto Pot / Bajo Share)",IF(AV1807=2,"2 - Foco Defensa (Alto Pot / Alto Share)",IF(AV1807=3,"3 - Monitoreo (Bajo Pot / Alto Share)","4 - Baja Prioridad (Bajo Pot / Bajo Share)"))))</f>
        <v>2 - Foco Defensa (Alto Pot / Alto Share)</v>
      </c>
      <c r="AX1807" s="12" t="str">
        <f aca="false">IF(OR(IFERROR(AND(W1807&lt;&gt;"",Y1807&lt;&gt;"",Y1807-W1807&gt;Resumen!$B$8),FALSE()),IFERROR(AND(X1807&lt;&gt;"",Y1807&lt;&gt;"",Y1807-X1807&gt;Resumen!$B$8),FALSE())),MAX(IF(IFERROR(AND(W1807&lt;&gt;"",Y1807&lt;&gt;"",Y1807-W1807&gt;Resumen!$B$8),FALSE()),Y1807-W1807,0),IF(IFERROR(AND(X1807&lt;&gt;"",Y1807&lt;&gt;"",Y1807-X1807&gt;Resumen!$B$8),FALSE()),Y1807-X1807,0)),"")</f>
        <v/>
      </c>
      <c r="AY1807" s="22" t="str">
        <f aca="false">IF(OR(IFERROR(AND(W1807&lt;&gt;"",Y1807&lt;&gt;"",Y1807-W1807&gt;Resumen!$B$8),FALSE()),IFERROR(AND(X1807&lt;&gt;"",Y1807&lt;&gt;"",Y1807-X1807&gt;Resumen!$B$8),FALSE())),TRIM("Lays tiene mayor markup que "&amp;IF(IFERROR(AND(W1807&lt;&gt;"",Y1807&lt;&gt;"",Y1807-W1807&gt;Resumen!$B$8),FALSE()),"Quento ","")&amp;IF(IFERROR(AND(X1807&lt;&gt;"",Y1807&lt;&gt;"",Y1807-X1807&gt;Resumen!$B$8),FALSE()),"Julicroc ","")&amp;"en este PDV"),"")</f>
        <v/>
      </c>
      <c r="AZ1807" s="22" t="str">
        <f aca="false">IF(COUNTIF('Plan Pehuamar - Lista'!$A$2:$A$167,A1807)&gt;0,"Sí","No")</f>
        <v>No</v>
      </c>
      <c r="BA1807" s="22" t="str">
        <f aca="false">IF(COUNTIF('Plan Combo 9+1'!$A$2:$A$226,A1807)&gt;0,"Sí","No")</f>
        <v>No</v>
      </c>
      <c r="BB1807" s="22" t="str">
        <f aca="false">IF(AH1807="","No",IF(BA1807="Sí",IF((AO1807-AH1807)&gt;Resumen!$B$6,"Sí","No"),IF((AO1807-AH1807)&gt;=Resumen!$B$132,"Sí","No")))</f>
        <v>No</v>
      </c>
      <c r="BC1807" s="22" t="str">
        <f aca="false">IF(AND(N1807="Sí",AL1807="Sí",AI1807=0),"Sí","No")</f>
        <v>No</v>
      </c>
      <c r="BD1807" s="22" t="str">
        <f aca="false">IF(COUNTIF('Plan 9+1 (con Pehuamar)'!$A$2:$A$227,A1807)&gt;0,"Sí","No")</f>
        <v>No</v>
      </c>
    </row>
    <row r="1808" customFormat="false" ht="15" hidden="false" customHeight="true" outlineLevel="0" collapsed="false">
      <c r="A1808" s="6" t="n">
        <v>201917</v>
      </c>
      <c r="B1808" s="6" t="n">
        <v>12</v>
      </c>
      <c r="C1808" s="6" t="n">
        <v>1202</v>
      </c>
      <c r="D1808" s="6" t="s">
        <v>254</v>
      </c>
      <c r="E1808" s="6" t="s">
        <v>1975</v>
      </c>
      <c r="F1808" s="6" t="s">
        <v>196</v>
      </c>
      <c r="G1808" s="6" t="s">
        <v>130</v>
      </c>
      <c r="H1808" s="6" t="s">
        <v>1715</v>
      </c>
      <c r="I1808" s="27" t="n">
        <v>10</v>
      </c>
      <c r="J1808" s="27" t="n">
        <v>60</v>
      </c>
      <c r="K1808" s="27" t="n">
        <v>80</v>
      </c>
      <c r="L1808" s="28" t="n">
        <f aca="false">I1808+J1808</f>
        <v>70</v>
      </c>
      <c r="M1808" s="28" t="n">
        <f aca="false">L1808+K1808</f>
        <v>150</v>
      </c>
      <c r="N1808" s="22" t="str">
        <f aca="false">IF(I1808&gt;0,"Sí","No")</f>
        <v>Sí</v>
      </c>
      <c r="O1808" s="22" t="str">
        <f aca="false">IF(J1808&gt;0,"Sí","No")</f>
        <v>Sí</v>
      </c>
      <c r="P1808" s="22" t="str">
        <f aca="false">IF(K1808&gt;0,"Sí","No")</f>
        <v>Sí</v>
      </c>
      <c r="Q1808" s="22" t="str">
        <f aca="false">IF(OR(I1808&gt;0,J1808&gt;0),"Sí","No")</f>
        <v>Sí</v>
      </c>
      <c r="R1808" s="27" t="n">
        <v>1750</v>
      </c>
      <c r="S1808" s="27" t="n">
        <v>2500</v>
      </c>
      <c r="T1808" s="27" t="n">
        <v>1200</v>
      </c>
      <c r="U1808" s="27" t="n">
        <v>2100</v>
      </c>
      <c r="V1808" s="27" t="n">
        <v>3500</v>
      </c>
      <c r="W1808" s="12" t="n">
        <f aca="false">IF(AND(I1808&gt;0,R1808&gt;0),(S1808-R1808)/R1808,"")</f>
        <v>0.428571428571429</v>
      </c>
      <c r="X1808" s="12" t="n">
        <f aca="false">IF(AND(J1808&gt;0,T1808&gt;0),(U1808-T1808)/T1808,"")</f>
        <v>0.75</v>
      </c>
      <c r="Y1808" s="12" t="n">
        <f aca="false">IF(AND(K1808&gt;0,V1808&gt;0),(V1808-Resumen!$B$7)/Resumen!$B$7,"")</f>
        <v>0.4</v>
      </c>
      <c r="Z1808" s="28" t="n">
        <f aca="false">IF(AND(K1808&gt;0,I1808&gt;0,V1808&gt;0,S1808&gt;0),V1808-S1808,"")</f>
        <v>1000</v>
      </c>
      <c r="AA1808" s="12" t="n">
        <f aca="false">IF(Z1808&lt;&gt;"",Z1808/S1808,"")</f>
        <v>0.4</v>
      </c>
      <c r="AB1808" s="28" t="n">
        <f aca="false">IF(AND(K1808&gt;0,J1808&gt;0,V1808&gt;0,U1808&gt;0),V1808-U1808,"")</f>
        <v>1400</v>
      </c>
      <c r="AC1808" s="12" t="n">
        <f aca="false">IF(AB1808&lt;&gt;"",AB1808/U1808,"")</f>
        <v>0.666666666666667</v>
      </c>
      <c r="AD1808" s="27" t="n">
        <v>12</v>
      </c>
      <c r="AE1808" s="27" t="n">
        <v>2</v>
      </c>
      <c r="AF1808" s="27" t="n">
        <v>8</v>
      </c>
      <c r="AG1808" s="28" t="n">
        <f aca="false">AD1808+AE1808+AF1808</f>
        <v>22</v>
      </c>
      <c r="AH1808" s="12" t="n">
        <f aca="false">IF(AG1808&gt;0,AD1808/AG1808,"")</f>
        <v>0.545454545454545</v>
      </c>
      <c r="AI1808" s="27" t="n">
        <v>1</v>
      </c>
      <c r="AJ1808" s="27" t="n">
        <v>0</v>
      </c>
      <c r="AK1808" s="27" t="n">
        <v>1</v>
      </c>
      <c r="AL1808" s="22" t="str">
        <f aca="false">IF(OR(AJ1808&gt;0,AK1808&gt;0),"Sí","No")</f>
        <v>Sí</v>
      </c>
      <c r="AM1808" s="6" t="s">
        <v>198</v>
      </c>
      <c r="AN1808" s="6" t="s">
        <v>198</v>
      </c>
      <c r="AO1808" s="12" t="n">
        <f aca="false">IF(M1808&gt;0,K1808/M1808,"")</f>
        <v>0.533333333333333</v>
      </c>
      <c r="AP1808" s="22" t="str">
        <f aca="false">IF(M1808&gt;=Resumen!$B$5,"Alto","Bajo")</f>
        <v>Alto</v>
      </c>
      <c r="AQ1808" s="22" t="str">
        <f aca="false">IF(AO1808&gt;=Resumen!$B$28,"Alto","Bajo")</f>
        <v>Alto</v>
      </c>
      <c r="AR1808" s="22" t="str">
        <f aca="false">AP1808&amp;" Potencial / "&amp;AQ1808&amp;" Share"</f>
        <v>Alto Potencial / Alto Share</v>
      </c>
      <c r="AS1808" s="22" t="str">
        <f aca="false">IF(Q1808="Sí",IF(AO1808&gt;=Resumen!$B$29,"Alto","Bajo"),"")</f>
        <v>Alto</v>
      </c>
      <c r="AT1808" s="22" t="str">
        <f aca="false">IF(AS1808&lt;&gt;"",AP1808&amp;" Potencial / "&amp;AS1808&amp;" Share","")</f>
        <v>Alto Potencial / Alto Share</v>
      </c>
      <c r="AU1808" s="22" t="str">
        <f aca="false">IF(AH1808="","Sin dato",IF(AH1808-AO1808&gt;Resumen!$B$6,"Sobre-exhibido",IF(AO1808-AH1808&gt;Resumen!$B$6,"Sub-exhibido","En línea")))</f>
        <v>En línea</v>
      </c>
      <c r="AV1808" s="22" t="n">
        <f aca="false">IF(AT1808="","",IF(AT1808="Alto Potencial / Bajo Share",1,IF(AT1808="Alto Potencial / Alto Share",2,IF(AT1808="Bajo Potencial / Alto Share",3,4))))</f>
        <v>2</v>
      </c>
      <c r="AW1808" s="22" t="str">
        <f aca="false">IF(Q1808="No","Sin competencia directa",IF(AV1808=1,"1 - Foco Conquista (Alto Pot / Bajo Share)",IF(AV1808=2,"2 - Foco Defensa (Alto Pot / Alto Share)",IF(AV1808=3,"3 - Monitoreo (Bajo Pot / Alto Share)","4 - Baja Prioridad (Bajo Pot / Bajo Share)"))))</f>
        <v>2 - Foco Defensa (Alto Pot / Alto Share)</v>
      </c>
      <c r="AX1808" s="12" t="str">
        <f aca="false">IF(OR(IFERROR(AND(W1808&lt;&gt;"",Y1808&lt;&gt;"",Y1808-W1808&gt;Resumen!$B$8),FALSE()),IFERROR(AND(X1808&lt;&gt;"",Y1808&lt;&gt;"",Y1808-X1808&gt;Resumen!$B$8),FALSE())),MAX(IF(IFERROR(AND(W1808&lt;&gt;"",Y1808&lt;&gt;"",Y1808-W1808&gt;Resumen!$B$8),FALSE()),Y1808-W1808,0),IF(IFERROR(AND(X1808&lt;&gt;"",Y1808&lt;&gt;"",Y1808-X1808&gt;Resumen!$B$8),FALSE()),Y1808-X1808,0)),"")</f>
        <v/>
      </c>
      <c r="AY1808" s="22" t="str">
        <f aca="false">IF(OR(IFERROR(AND(W1808&lt;&gt;"",Y1808&lt;&gt;"",Y1808-W1808&gt;Resumen!$B$8),FALSE()),IFERROR(AND(X1808&lt;&gt;"",Y1808&lt;&gt;"",Y1808-X1808&gt;Resumen!$B$8),FALSE())),TRIM("Lays tiene mayor markup que "&amp;IF(IFERROR(AND(W1808&lt;&gt;"",Y1808&lt;&gt;"",Y1808-W1808&gt;Resumen!$B$8),FALSE()),"Quento ","")&amp;IF(IFERROR(AND(X1808&lt;&gt;"",Y1808&lt;&gt;"",Y1808-X1808&gt;Resumen!$B$8),FALSE()),"Julicroc ","")&amp;"en este PDV"),"")</f>
        <v/>
      </c>
      <c r="AZ1808" s="22" t="str">
        <f aca="false">IF(COUNTIF('Plan Pehuamar - Lista'!$A$2:$A$167,A1808)&gt;0,"Sí","No")</f>
        <v>No</v>
      </c>
      <c r="BA1808" s="22" t="str">
        <f aca="false">IF(COUNTIF('Plan Combo 9+1'!$A$2:$A$226,A1808)&gt;0,"Sí","No")</f>
        <v>No</v>
      </c>
      <c r="BB1808" s="22" t="str">
        <f aca="false">IF(AH1808="","No",IF(BA1808="Sí",IF((AO1808-AH1808)&gt;Resumen!$B$6,"Sí","No"),IF((AO1808-AH1808)&gt;=Resumen!$B$132,"Sí","No")))</f>
        <v>No</v>
      </c>
      <c r="BC1808" s="22" t="str">
        <f aca="false">IF(AND(N1808="Sí",AL1808="Sí",AI1808=0),"Sí","No")</f>
        <v>No</v>
      </c>
      <c r="BD1808" s="22" t="str">
        <f aca="false">IF(COUNTIF('Plan 9+1 (con Pehuamar)'!$A$2:$A$227,A1808)&gt;0,"Sí","No")</f>
        <v>No</v>
      </c>
    </row>
    <row r="1809" customFormat="false" ht="15" hidden="false" customHeight="true" outlineLevel="0" collapsed="false">
      <c r="A1809" s="6" t="n">
        <v>201979</v>
      </c>
      <c r="B1809" s="6" t="n">
        <v>12</v>
      </c>
      <c r="C1809" s="6" t="n">
        <v>1202</v>
      </c>
      <c r="D1809" s="6" t="s">
        <v>254</v>
      </c>
      <c r="E1809" s="6" t="s">
        <v>1976</v>
      </c>
      <c r="F1809" s="6" t="s">
        <v>313</v>
      </c>
      <c r="G1809" s="6" t="s">
        <v>130</v>
      </c>
      <c r="H1809" s="6" t="s">
        <v>1715</v>
      </c>
      <c r="I1809" s="27" t="n">
        <v>0</v>
      </c>
      <c r="J1809" s="27" t="n">
        <v>0</v>
      </c>
      <c r="K1809" s="27" t="n">
        <v>2.1</v>
      </c>
      <c r="L1809" s="28" t="n">
        <f aca="false">I1809+J1809</f>
        <v>0</v>
      </c>
      <c r="M1809" s="28" t="n">
        <f aca="false">L1809+K1809</f>
        <v>2.1</v>
      </c>
      <c r="N1809" s="22" t="str">
        <f aca="false">IF(I1809&gt;0,"Sí","No")</f>
        <v>No</v>
      </c>
      <c r="O1809" s="22" t="str">
        <f aca="false">IF(J1809&gt;0,"Sí","No")</f>
        <v>No</v>
      </c>
      <c r="P1809" s="22" t="str">
        <f aca="false">IF(K1809&gt;0,"Sí","No")</f>
        <v>Sí</v>
      </c>
      <c r="Q1809" s="22" t="str">
        <f aca="false">IF(OR(I1809&gt;0,J1809&gt;0),"Sí","No")</f>
        <v>No</v>
      </c>
      <c r="R1809" s="27"/>
      <c r="S1809" s="27"/>
      <c r="T1809" s="27"/>
      <c r="U1809" s="27"/>
      <c r="V1809" s="27"/>
      <c r="W1809" s="12" t="str">
        <f aca="false">IF(AND(I1809&gt;0,R1809&gt;0),(S1809-R1809)/R1809,"")</f>
        <v/>
      </c>
      <c r="X1809" s="12" t="str">
        <f aca="false">IF(AND(J1809&gt;0,T1809&gt;0),(U1809-T1809)/T1809,"")</f>
        <v/>
      </c>
      <c r="Y1809" s="12" t="str">
        <f aca="false">IF(AND(K1809&gt;0,V1809&gt;0),(V1809-Resumen!$B$7)/Resumen!$B$7,"")</f>
        <v/>
      </c>
      <c r="Z1809" s="28" t="str">
        <f aca="false">IF(AND(K1809&gt;0,I1809&gt;0,V1809&gt;0,S1809&gt;0),V1809-S1809,"")</f>
        <v/>
      </c>
      <c r="AA1809" s="12" t="str">
        <f aca="false">IF(Z1809&lt;&gt;"",Z1809/S1809,"")</f>
        <v/>
      </c>
      <c r="AB1809" s="28" t="str">
        <f aca="false">IF(AND(K1809&gt;0,J1809&gt;0,V1809&gt;0,U1809&gt;0),V1809-U1809,"")</f>
        <v/>
      </c>
      <c r="AC1809" s="12" t="str">
        <f aca="false">IF(AB1809&lt;&gt;"",AB1809/U1809,"")</f>
        <v/>
      </c>
      <c r="AD1809" s="27" t="n">
        <v>0</v>
      </c>
      <c r="AE1809" s="27" t="n">
        <v>0</v>
      </c>
      <c r="AF1809" s="27" t="n">
        <v>0</v>
      </c>
      <c r="AG1809" s="28" t="n">
        <f aca="false">AD1809+AE1809+AF1809</f>
        <v>0</v>
      </c>
      <c r="AH1809" s="12" t="str">
        <f aca="false">IF(AG1809&gt;0,AD1809/AG1809,"")</f>
        <v/>
      </c>
      <c r="AI1809" s="27" t="n">
        <v>0</v>
      </c>
      <c r="AJ1809" s="27" t="n">
        <v>0</v>
      </c>
      <c r="AK1809" s="27" t="n">
        <v>0</v>
      </c>
      <c r="AL1809" s="22" t="str">
        <f aca="false">IF(OR(AJ1809&gt;0,AK1809&gt;0),"Sí","No")</f>
        <v>No</v>
      </c>
      <c r="AM1809" s="6"/>
      <c r="AN1809" s="6"/>
      <c r="AO1809" s="12" t="n">
        <f aca="false">IF(M1809&gt;0,K1809/M1809,"")</f>
        <v>1</v>
      </c>
      <c r="AP1809" s="22" t="str">
        <f aca="false">IF(M1809&gt;=Resumen!$B$5,"Alto","Bajo")</f>
        <v>Bajo</v>
      </c>
      <c r="AQ1809" s="22" t="str">
        <f aca="false">IF(AO1809&gt;=Resumen!$B$28,"Alto","Bajo")</f>
        <v>Alto</v>
      </c>
      <c r="AR1809" s="22" t="str">
        <f aca="false">AP1809&amp;" Potencial / "&amp;AQ1809&amp;" Share"</f>
        <v>Bajo Potencial / Alto Share</v>
      </c>
      <c r="AS1809" s="22" t="str">
        <f aca="false">IF(Q1809="Sí",IF(AO1809&gt;=Resumen!$B$29,"Alto","Bajo"),"")</f>
        <v/>
      </c>
      <c r="AT1809" s="22" t="str">
        <f aca="false">IF(AS1809&lt;&gt;"",AP1809&amp;" Potencial / "&amp;AS1809&amp;" Share","")</f>
        <v/>
      </c>
      <c r="AU1809" s="22" t="str">
        <f aca="false">IF(AH1809="","Sin dato",IF(AH1809-AO1809&gt;Resumen!$B$6,"Sobre-exhibido",IF(AO1809-AH1809&gt;Resumen!$B$6,"Sub-exhibido","En línea")))</f>
        <v>Sin dato</v>
      </c>
      <c r="AV1809" s="22" t="str">
        <f aca="false">IF(AT1809="","",IF(AT1809="Alto Potencial / Bajo Share",1,IF(AT1809="Alto Potencial / Alto Share",2,IF(AT1809="Bajo Potencial / Alto Share",3,4))))</f>
        <v/>
      </c>
      <c r="AW1809" s="22" t="str">
        <f aca="false">IF(Q1809="No","Sin competencia directa",IF(AV1809=1,"1 - Foco Conquista (Alto Pot / Bajo Share)",IF(AV1809=2,"2 - Foco Defensa (Alto Pot / Alto Share)",IF(AV1809=3,"3 - Monitoreo (Bajo Pot / Alto Share)","4 - Baja Prioridad (Bajo Pot / Bajo Share)"))))</f>
        <v>Sin competencia directa</v>
      </c>
      <c r="AX1809" s="12" t="str">
        <f aca="false">IF(OR(IFERROR(AND(W1809&lt;&gt;"",Y1809&lt;&gt;"",Y1809-W1809&gt;Resumen!$B$8),FALSE()),IFERROR(AND(X1809&lt;&gt;"",Y1809&lt;&gt;"",Y1809-X1809&gt;Resumen!$B$8),FALSE())),MAX(IF(IFERROR(AND(W1809&lt;&gt;"",Y1809&lt;&gt;"",Y1809-W1809&gt;Resumen!$B$8),FALSE()),Y1809-W1809,0),IF(IFERROR(AND(X1809&lt;&gt;"",Y1809&lt;&gt;"",Y1809-X1809&gt;Resumen!$B$8),FALSE()),Y1809-X1809,0)),"")</f>
        <v/>
      </c>
      <c r="AY1809" s="22" t="str">
        <f aca="false">IF(OR(IFERROR(AND(W1809&lt;&gt;"",Y1809&lt;&gt;"",Y1809-W1809&gt;Resumen!$B$8),FALSE()),IFERROR(AND(X1809&lt;&gt;"",Y1809&lt;&gt;"",Y1809-X1809&gt;Resumen!$B$8),FALSE())),TRIM("Lays tiene mayor markup que "&amp;IF(IFERROR(AND(W1809&lt;&gt;"",Y1809&lt;&gt;"",Y1809-W1809&gt;Resumen!$B$8),FALSE()),"Quento ","")&amp;IF(IFERROR(AND(X1809&lt;&gt;"",Y1809&lt;&gt;"",Y1809-X1809&gt;Resumen!$B$8),FALSE()),"Julicroc ","")&amp;"en este PDV"),"")</f>
        <v/>
      </c>
      <c r="AZ1809" s="22" t="str">
        <f aca="false">IF(COUNTIF('Plan Pehuamar - Lista'!$A$2:$A$167,A1809)&gt;0,"Sí","No")</f>
        <v>No</v>
      </c>
      <c r="BA1809" s="22" t="str">
        <f aca="false">IF(COUNTIF('Plan Combo 9+1'!$A$2:$A$226,A1809)&gt;0,"Sí","No")</f>
        <v>No</v>
      </c>
      <c r="BB1809" s="22" t="str">
        <f aca="false">IF(AH1809="","No",IF(BA1809="Sí",IF((AO1809-AH1809)&gt;Resumen!$B$6,"Sí","No"),IF((AO1809-AH1809)&gt;=Resumen!$B$132,"Sí","No")))</f>
        <v>No</v>
      </c>
      <c r="BC1809" s="22" t="str">
        <f aca="false">IF(AND(N1809="Sí",AL1809="Sí",AI1809=0),"Sí","No")</f>
        <v>No</v>
      </c>
      <c r="BD1809" s="22" t="str">
        <f aca="false">IF(COUNTIF('Plan 9+1 (con Pehuamar)'!$A$2:$A$227,A1809)&gt;0,"Sí","No")</f>
        <v>No</v>
      </c>
    </row>
    <row r="1810" customFormat="false" ht="15" hidden="false" customHeight="true" outlineLevel="0" collapsed="false">
      <c r="A1810" s="6" t="n">
        <v>202211</v>
      </c>
      <c r="B1810" s="6" t="n">
        <v>12</v>
      </c>
      <c r="C1810" s="6" t="n">
        <v>1202</v>
      </c>
      <c r="D1810" s="6" t="s">
        <v>254</v>
      </c>
      <c r="E1810" s="6" t="s">
        <v>1977</v>
      </c>
      <c r="F1810" s="6" t="s">
        <v>196</v>
      </c>
      <c r="G1810" s="6" t="s">
        <v>130</v>
      </c>
      <c r="H1810" s="6" t="s">
        <v>1715</v>
      </c>
      <c r="I1810" s="27" t="n">
        <v>60</v>
      </c>
      <c r="J1810" s="27" t="n">
        <v>50</v>
      </c>
      <c r="K1810" s="27" t="n">
        <v>80</v>
      </c>
      <c r="L1810" s="28" t="n">
        <f aca="false">I1810+J1810</f>
        <v>110</v>
      </c>
      <c r="M1810" s="28" t="n">
        <f aca="false">L1810+K1810</f>
        <v>190</v>
      </c>
      <c r="N1810" s="22" t="str">
        <f aca="false">IF(I1810&gt;0,"Sí","No")</f>
        <v>Sí</v>
      </c>
      <c r="O1810" s="22" t="str">
        <f aca="false">IF(J1810&gt;0,"Sí","No")</f>
        <v>Sí</v>
      </c>
      <c r="P1810" s="22" t="str">
        <f aca="false">IF(K1810&gt;0,"Sí","No")</f>
        <v>Sí</v>
      </c>
      <c r="Q1810" s="22" t="str">
        <f aca="false">IF(OR(I1810&gt;0,J1810&gt;0),"Sí","No")</f>
        <v>Sí</v>
      </c>
      <c r="R1810" s="27" t="n">
        <v>1500</v>
      </c>
      <c r="S1810" s="27" t="n">
        <v>2600</v>
      </c>
      <c r="T1810" s="27" t="n">
        <v>1200</v>
      </c>
      <c r="U1810" s="27" t="n">
        <v>2100</v>
      </c>
      <c r="V1810" s="27" t="n">
        <v>3500</v>
      </c>
      <c r="W1810" s="12" t="n">
        <f aca="false">IF(AND(I1810&gt;0,R1810&gt;0),(S1810-R1810)/R1810,"")</f>
        <v>0.733333333333333</v>
      </c>
      <c r="X1810" s="12" t="n">
        <f aca="false">IF(AND(J1810&gt;0,T1810&gt;0),(U1810-T1810)/T1810,"")</f>
        <v>0.75</v>
      </c>
      <c r="Y1810" s="12" t="n">
        <f aca="false">IF(AND(K1810&gt;0,V1810&gt;0),(V1810-Resumen!$B$7)/Resumen!$B$7,"")</f>
        <v>0.4</v>
      </c>
      <c r="Z1810" s="28" t="n">
        <f aca="false">IF(AND(K1810&gt;0,I1810&gt;0,V1810&gt;0,S1810&gt;0),V1810-S1810,"")</f>
        <v>900</v>
      </c>
      <c r="AA1810" s="12" t="n">
        <f aca="false">IF(Z1810&lt;&gt;"",Z1810/S1810,"")</f>
        <v>0.346153846153846</v>
      </c>
      <c r="AB1810" s="28" t="n">
        <f aca="false">IF(AND(K1810&gt;0,J1810&gt;0,V1810&gt;0,U1810&gt;0),V1810-U1810,"")</f>
        <v>1400</v>
      </c>
      <c r="AC1810" s="12" t="n">
        <f aca="false">IF(AB1810&lt;&gt;"",AB1810/U1810,"")</f>
        <v>0.666666666666667</v>
      </c>
      <c r="AD1810" s="27" t="n">
        <v>10</v>
      </c>
      <c r="AE1810" s="27" t="n">
        <v>8</v>
      </c>
      <c r="AF1810" s="27" t="n">
        <v>8</v>
      </c>
      <c r="AG1810" s="28" t="n">
        <f aca="false">AD1810+AE1810+AF1810</f>
        <v>26</v>
      </c>
      <c r="AH1810" s="12" t="n">
        <f aca="false">IF(AG1810&gt;0,AD1810/AG1810,"")</f>
        <v>0.384615384615385</v>
      </c>
      <c r="AI1810" s="27" t="n">
        <v>1</v>
      </c>
      <c r="AJ1810" s="27" t="n">
        <v>1</v>
      </c>
      <c r="AK1810" s="27" t="n">
        <v>1</v>
      </c>
      <c r="AL1810" s="22" t="str">
        <f aca="false">IF(OR(AJ1810&gt;0,AK1810&gt;0),"Sí","No")</f>
        <v>Sí</v>
      </c>
      <c r="AM1810" s="6" t="s">
        <v>397</v>
      </c>
      <c r="AN1810" s="6" t="s">
        <v>397</v>
      </c>
      <c r="AO1810" s="12" t="n">
        <f aca="false">IF(M1810&gt;0,K1810/M1810,"")</f>
        <v>0.421052631578947</v>
      </c>
      <c r="AP1810" s="22" t="str">
        <f aca="false">IF(M1810&gt;=Resumen!$B$5,"Alto","Bajo")</f>
        <v>Alto</v>
      </c>
      <c r="AQ1810" s="22" t="str">
        <f aca="false">IF(AO1810&gt;=Resumen!$B$28,"Alto","Bajo")</f>
        <v>Alto</v>
      </c>
      <c r="AR1810" s="22" t="str">
        <f aca="false">AP1810&amp;" Potencial / "&amp;AQ1810&amp;" Share"</f>
        <v>Alto Potencial / Alto Share</v>
      </c>
      <c r="AS1810" s="22" t="str">
        <f aca="false">IF(Q1810="Sí",IF(AO1810&gt;=Resumen!$B$29,"Alto","Bajo"),"")</f>
        <v>Bajo</v>
      </c>
      <c r="AT1810" s="22" t="str">
        <f aca="false">IF(AS1810&lt;&gt;"",AP1810&amp;" Potencial / "&amp;AS1810&amp;" Share","")</f>
        <v>Alto Potencial / Bajo Share</v>
      </c>
      <c r="AU1810" s="22" t="str">
        <f aca="false">IF(AH1810="","Sin dato",IF(AH1810-AO1810&gt;Resumen!$B$6,"Sobre-exhibido",IF(AO1810-AH1810&gt;Resumen!$B$6,"Sub-exhibido","En línea")))</f>
        <v>En línea</v>
      </c>
      <c r="AV1810" s="22" t="n">
        <f aca="false">IF(AT1810="","",IF(AT1810="Alto Potencial / Bajo Share",1,IF(AT1810="Alto Potencial / Alto Share",2,IF(AT1810="Bajo Potencial / Alto Share",3,4))))</f>
        <v>1</v>
      </c>
      <c r="AW1810" s="22" t="str">
        <f aca="false">IF(Q1810="No","Sin competencia directa",IF(AV1810=1,"1 - Foco Conquista (Alto Pot / Bajo Share)",IF(AV1810=2,"2 - Foco Defensa (Alto Pot / Alto Share)",IF(AV1810=3,"3 - Monitoreo (Bajo Pot / Alto Share)","4 - Baja Prioridad (Bajo Pot / Bajo Share)"))))</f>
        <v>1 - Foco Conquista (Alto Pot / Bajo Share)</v>
      </c>
      <c r="AX1810" s="12" t="str">
        <f aca="false">IF(OR(IFERROR(AND(W1810&lt;&gt;"",Y1810&lt;&gt;"",Y1810-W1810&gt;Resumen!$B$8),FALSE()),IFERROR(AND(X1810&lt;&gt;"",Y1810&lt;&gt;"",Y1810-X1810&gt;Resumen!$B$8),FALSE())),MAX(IF(IFERROR(AND(W1810&lt;&gt;"",Y1810&lt;&gt;"",Y1810-W1810&gt;Resumen!$B$8),FALSE()),Y1810-W1810,0),IF(IFERROR(AND(X1810&lt;&gt;"",Y1810&lt;&gt;"",Y1810-X1810&gt;Resumen!$B$8),FALSE()),Y1810-X1810,0)),"")</f>
        <v/>
      </c>
      <c r="AY1810" s="22" t="str">
        <f aca="false">IF(OR(IFERROR(AND(W1810&lt;&gt;"",Y1810&lt;&gt;"",Y1810-W1810&gt;Resumen!$B$8),FALSE()),IFERROR(AND(X1810&lt;&gt;"",Y1810&lt;&gt;"",Y1810-X1810&gt;Resumen!$B$8),FALSE())),TRIM("Lays tiene mayor markup que "&amp;IF(IFERROR(AND(W1810&lt;&gt;"",Y1810&lt;&gt;"",Y1810-W1810&gt;Resumen!$B$8),FALSE()),"Quento ","")&amp;IF(IFERROR(AND(X1810&lt;&gt;"",Y1810&lt;&gt;"",Y1810-X1810&gt;Resumen!$B$8),FALSE()),"Julicroc ","")&amp;"en este PDV"),"")</f>
        <v/>
      </c>
      <c r="AZ1810" s="22" t="str">
        <f aca="false">IF(COUNTIF('Plan Pehuamar - Lista'!$A$2:$A$167,A1810)&gt;0,"Sí","No")</f>
        <v>No</v>
      </c>
      <c r="BA1810" s="22" t="str">
        <f aca="false">IF(COUNTIF('Plan Combo 9+1'!$A$2:$A$226,A1810)&gt;0,"Sí","No")</f>
        <v>No</v>
      </c>
      <c r="BB1810" s="22" t="str">
        <f aca="false">IF(AH1810="","No",IF(BA1810="Sí",IF((AO1810-AH1810)&gt;Resumen!$B$6,"Sí","No"),IF((AO1810-AH1810)&gt;=Resumen!$B$132,"Sí","No")))</f>
        <v>No</v>
      </c>
      <c r="BC1810" s="22" t="str">
        <f aca="false">IF(AND(N1810="Sí",AL1810="Sí",AI1810=0),"Sí","No")</f>
        <v>No</v>
      </c>
      <c r="BD1810" s="22" t="str">
        <f aca="false">IF(COUNTIF('Plan 9+1 (con Pehuamar)'!$A$2:$A$227,A1810)&gt;0,"Sí","No")</f>
        <v>No</v>
      </c>
    </row>
    <row r="1811" customFormat="false" ht="15" hidden="false" customHeight="true" outlineLevel="0" collapsed="false">
      <c r="A1811" s="6" t="n">
        <v>202467</v>
      </c>
      <c r="B1811" s="6" t="n">
        <v>12</v>
      </c>
      <c r="C1811" s="6" t="n">
        <v>1202</v>
      </c>
      <c r="D1811" s="6" t="s">
        <v>254</v>
      </c>
      <c r="E1811" s="6" t="s">
        <v>1978</v>
      </c>
      <c r="F1811" s="6" t="s">
        <v>201</v>
      </c>
      <c r="G1811" s="6" t="s">
        <v>130</v>
      </c>
      <c r="H1811" s="6" t="s">
        <v>1715</v>
      </c>
      <c r="I1811" s="27" t="n">
        <v>0</v>
      </c>
      <c r="J1811" s="27" t="n">
        <v>0</v>
      </c>
      <c r="K1811" s="27" t="n">
        <v>3.9</v>
      </c>
      <c r="L1811" s="28" t="n">
        <f aca="false">I1811+J1811</f>
        <v>0</v>
      </c>
      <c r="M1811" s="28" t="n">
        <f aca="false">L1811+K1811</f>
        <v>3.9</v>
      </c>
      <c r="N1811" s="22" t="str">
        <f aca="false">IF(I1811&gt;0,"Sí","No")</f>
        <v>No</v>
      </c>
      <c r="O1811" s="22" t="str">
        <f aca="false">IF(J1811&gt;0,"Sí","No")</f>
        <v>No</v>
      </c>
      <c r="P1811" s="22" t="str">
        <f aca="false">IF(K1811&gt;0,"Sí","No")</f>
        <v>Sí</v>
      </c>
      <c r="Q1811" s="22" t="str">
        <f aca="false">IF(OR(I1811&gt;0,J1811&gt;0),"Sí","No")</f>
        <v>No</v>
      </c>
      <c r="R1811" s="27"/>
      <c r="S1811" s="27"/>
      <c r="T1811" s="27"/>
      <c r="U1811" s="27"/>
      <c r="V1811" s="27"/>
      <c r="W1811" s="12" t="str">
        <f aca="false">IF(AND(I1811&gt;0,R1811&gt;0),(S1811-R1811)/R1811,"")</f>
        <v/>
      </c>
      <c r="X1811" s="12" t="str">
        <f aca="false">IF(AND(J1811&gt;0,T1811&gt;0),(U1811-T1811)/T1811,"")</f>
        <v/>
      </c>
      <c r="Y1811" s="12" t="str">
        <f aca="false">IF(AND(K1811&gt;0,V1811&gt;0),(V1811-Resumen!$B$7)/Resumen!$B$7,"")</f>
        <v/>
      </c>
      <c r="Z1811" s="28" t="str">
        <f aca="false">IF(AND(K1811&gt;0,I1811&gt;0,V1811&gt;0,S1811&gt;0),V1811-S1811,"")</f>
        <v/>
      </c>
      <c r="AA1811" s="12" t="str">
        <f aca="false">IF(Z1811&lt;&gt;"",Z1811/S1811,"")</f>
        <v/>
      </c>
      <c r="AB1811" s="28" t="str">
        <f aca="false">IF(AND(K1811&gt;0,J1811&gt;0,V1811&gt;0,U1811&gt;0),V1811-U1811,"")</f>
        <v/>
      </c>
      <c r="AC1811" s="12" t="str">
        <f aca="false">IF(AB1811&lt;&gt;"",AB1811/U1811,"")</f>
        <v/>
      </c>
      <c r="AD1811" s="27" t="n">
        <v>0</v>
      </c>
      <c r="AE1811" s="27" t="n">
        <v>0</v>
      </c>
      <c r="AF1811" s="27" t="n">
        <v>0</v>
      </c>
      <c r="AG1811" s="28" t="n">
        <f aca="false">AD1811+AE1811+AF1811</f>
        <v>0</v>
      </c>
      <c r="AH1811" s="12" t="str">
        <f aca="false">IF(AG1811&gt;0,AD1811/AG1811,"")</f>
        <v/>
      </c>
      <c r="AI1811" s="27" t="n">
        <v>0</v>
      </c>
      <c r="AJ1811" s="27" t="n">
        <v>0</v>
      </c>
      <c r="AK1811" s="27" t="n">
        <v>0</v>
      </c>
      <c r="AL1811" s="22" t="str">
        <f aca="false">IF(OR(AJ1811&gt;0,AK1811&gt;0),"Sí","No")</f>
        <v>No</v>
      </c>
      <c r="AM1811" s="6"/>
      <c r="AN1811" s="6"/>
      <c r="AO1811" s="12" t="n">
        <f aca="false">IF(M1811&gt;0,K1811/M1811,"")</f>
        <v>1</v>
      </c>
      <c r="AP1811" s="22" t="str">
        <f aca="false">IF(M1811&gt;=Resumen!$B$5,"Alto","Bajo")</f>
        <v>Bajo</v>
      </c>
      <c r="AQ1811" s="22" t="str">
        <f aca="false">IF(AO1811&gt;=Resumen!$B$28,"Alto","Bajo")</f>
        <v>Alto</v>
      </c>
      <c r="AR1811" s="22" t="str">
        <f aca="false">AP1811&amp;" Potencial / "&amp;AQ1811&amp;" Share"</f>
        <v>Bajo Potencial / Alto Share</v>
      </c>
      <c r="AS1811" s="22" t="str">
        <f aca="false">IF(Q1811="Sí",IF(AO1811&gt;=Resumen!$B$29,"Alto","Bajo"),"")</f>
        <v/>
      </c>
      <c r="AT1811" s="22" t="str">
        <f aca="false">IF(AS1811&lt;&gt;"",AP1811&amp;" Potencial / "&amp;AS1811&amp;" Share","")</f>
        <v/>
      </c>
      <c r="AU1811" s="22" t="str">
        <f aca="false">IF(AH1811="","Sin dato",IF(AH1811-AO1811&gt;Resumen!$B$6,"Sobre-exhibido",IF(AO1811-AH1811&gt;Resumen!$B$6,"Sub-exhibido","En línea")))</f>
        <v>Sin dato</v>
      </c>
      <c r="AV1811" s="22" t="str">
        <f aca="false">IF(AT1811="","",IF(AT1811="Alto Potencial / Bajo Share",1,IF(AT1811="Alto Potencial / Alto Share",2,IF(AT1811="Bajo Potencial / Alto Share",3,4))))</f>
        <v/>
      </c>
      <c r="AW1811" s="22" t="str">
        <f aca="false">IF(Q1811="No","Sin competencia directa",IF(AV1811=1,"1 - Foco Conquista (Alto Pot / Bajo Share)",IF(AV1811=2,"2 - Foco Defensa (Alto Pot / Alto Share)",IF(AV1811=3,"3 - Monitoreo (Bajo Pot / Alto Share)","4 - Baja Prioridad (Bajo Pot / Bajo Share)"))))</f>
        <v>Sin competencia directa</v>
      </c>
      <c r="AX1811" s="12" t="str">
        <f aca="false">IF(OR(IFERROR(AND(W1811&lt;&gt;"",Y1811&lt;&gt;"",Y1811-W1811&gt;Resumen!$B$8),FALSE()),IFERROR(AND(X1811&lt;&gt;"",Y1811&lt;&gt;"",Y1811-X1811&gt;Resumen!$B$8),FALSE())),MAX(IF(IFERROR(AND(W1811&lt;&gt;"",Y1811&lt;&gt;"",Y1811-W1811&gt;Resumen!$B$8),FALSE()),Y1811-W1811,0),IF(IFERROR(AND(X1811&lt;&gt;"",Y1811&lt;&gt;"",Y1811-X1811&gt;Resumen!$B$8),FALSE()),Y1811-X1811,0)),"")</f>
        <v/>
      </c>
      <c r="AY1811" s="22" t="str">
        <f aca="false">IF(OR(IFERROR(AND(W1811&lt;&gt;"",Y1811&lt;&gt;"",Y1811-W1811&gt;Resumen!$B$8),FALSE()),IFERROR(AND(X1811&lt;&gt;"",Y1811&lt;&gt;"",Y1811-X1811&gt;Resumen!$B$8),FALSE())),TRIM("Lays tiene mayor markup que "&amp;IF(IFERROR(AND(W1811&lt;&gt;"",Y1811&lt;&gt;"",Y1811-W1811&gt;Resumen!$B$8),FALSE()),"Quento ","")&amp;IF(IFERROR(AND(X1811&lt;&gt;"",Y1811&lt;&gt;"",Y1811-X1811&gt;Resumen!$B$8),FALSE()),"Julicroc ","")&amp;"en este PDV"),"")</f>
        <v/>
      </c>
      <c r="AZ1811" s="22" t="str">
        <f aca="false">IF(COUNTIF('Plan Pehuamar - Lista'!$A$2:$A$167,A1811)&gt;0,"Sí","No")</f>
        <v>No</v>
      </c>
      <c r="BA1811" s="22" t="str">
        <f aca="false">IF(COUNTIF('Plan Combo 9+1'!$A$2:$A$226,A1811)&gt;0,"Sí","No")</f>
        <v>No</v>
      </c>
      <c r="BB1811" s="22" t="str">
        <f aca="false">IF(AH1811="","No",IF(BA1811="Sí",IF((AO1811-AH1811)&gt;Resumen!$B$6,"Sí","No"),IF((AO1811-AH1811)&gt;=Resumen!$B$132,"Sí","No")))</f>
        <v>No</v>
      </c>
      <c r="BC1811" s="22" t="str">
        <f aca="false">IF(AND(N1811="Sí",AL1811="Sí",AI1811=0),"Sí","No")</f>
        <v>No</v>
      </c>
      <c r="BD1811" s="22" t="str">
        <f aca="false">IF(COUNTIF('Plan 9+1 (con Pehuamar)'!$A$2:$A$227,A1811)&gt;0,"Sí","No")</f>
        <v>No</v>
      </c>
    </row>
    <row r="1812" customFormat="false" ht="15" hidden="false" customHeight="true" outlineLevel="0" collapsed="false">
      <c r="A1812" s="6" t="n">
        <v>202474</v>
      </c>
      <c r="B1812" s="6" t="n">
        <v>12</v>
      </c>
      <c r="C1812" s="6" t="n">
        <v>1202</v>
      </c>
      <c r="D1812" s="6" t="s">
        <v>254</v>
      </c>
      <c r="E1812" s="6" t="s">
        <v>1979</v>
      </c>
      <c r="F1812" s="6" t="s">
        <v>201</v>
      </c>
      <c r="G1812" s="6" t="s">
        <v>130</v>
      </c>
      <c r="H1812" s="6" t="s">
        <v>1715</v>
      </c>
      <c r="I1812" s="27" t="n">
        <v>10</v>
      </c>
      <c r="J1812" s="27" t="n">
        <v>40</v>
      </c>
      <c r="K1812" s="27" t="n">
        <v>60</v>
      </c>
      <c r="L1812" s="28" t="n">
        <f aca="false">I1812+J1812</f>
        <v>50</v>
      </c>
      <c r="M1812" s="28" t="n">
        <f aca="false">L1812+K1812</f>
        <v>110</v>
      </c>
      <c r="N1812" s="22" t="str">
        <f aca="false">IF(I1812&gt;0,"Sí","No")</f>
        <v>Sí</v>
      </c>
      <c r="O1812" s="22" t="str">
        <f aca="false">IF(J1812&gt;0,"Sí","No")</f>
        <v>Sí</v>
      </c>
      <c r="P1812" s="22" t="str">
        <f aca="false">IF(K1812&gt;0,"Sí","No")</f>
        <v>Sí</v>
      </c>
      <c r="Q1812" s="22" t="str">
        <f aca="false">IF(OR(I1812&gt;0,J1812&gt;0),"Sí","No")</f>
        <v>Sí</v>
      </c>
      <c r="R1812" s="27" t="n">
        <v>1750</v>
      </c>
      <c r="S1812" s="27" t="n">
        <v>2500</v>
      </c>
      <c r="T1812" s="27" t="n">
        <v>1200</v>
      </c>
      <c r="U1812" s="27" t="n">
        <v>2200</v>
      </c>
      <c r="V1812" s="27" t="n">
        <v>3500</v>
      </c>
      <c r="W1812" s="12" t="n">
        <f aca="false">IF(AND(I1812&gt;0,R1812&gt;0),(S1812-R1812)/R1812,"")</f>
        <v>0.428571428571429</v>
      </c>
      <c r="X1812" s="12" t="n">
        <f aca="false">IF(AND(J1812&gt;0,T1812&gt;0),(U1812-T1812)/T1812,"")</f>
        <v>0.833333333333333</v>
      </c>
      <c r="Y1812" s="12" t="n">
        <f aca="false">IF(AND(K1812&gt;0,V1812&gt;0),(V1812-Resumen!$B$7)/Resumen!$B$7,"")</f>
        <v>0.4</v>
      </c>
      <c r="Z1812" s="28" t="n">
        <f aca="false">IF(AND(K1812&gt;0,I1812&gt;0,V1812&gt;0,S1812&gt;0),V1812-S1812,"")</f>
        <v>1000</v>
      </c>
      <c r="AA1812" s="12" t="n">
        <f aca="false">IF(Z1812&lt;&gt;"",Z1812/S1812,"")</f>
        <v>0.4</v>
      </c>
      <c r="AB1812" s="28" t="n">
        <f aca="false">IF(AND(K1812&gt;0,J1812&gt;0,V1812&gt;0,U1812&gt;0),V1812-U1812,"")</f>
        <v>1300</v>
      </c>
      <c r="AC1812" s="12" t="n">
        <f aca="false">IF(AB1812&lt;&gt;"",AB1812/U1812,"")</f>
        <v>0.590909090909091</v>
      </c>
      <c r="AD1812" s="27" t="n">
        <v>12</v>
      </c>
      <c r="AE1812" s="27" t="n">
        <v>2</v>
      </c>
      <c r="AF1812" s="27" t="n">
        <v>8</v>
      </c>
      <c r="AG1812" s="28" t="n">
        <f aca="false">AD1812+AE1812+AF1812</f>
        <v>22</v>
      </c>
      <c r="AH1812" s="12" t="n">
        <f aca="false">IF(AG1812&gt;0,AD1812/AG1812,"")</f>
        <v>0.545454545454545</v>
      </c>
      <c r="AI1812" s="27" t="n">
        <v>1</v>
      </c>
      <c r="AJ1812" s="27" t="n">
        <v>0</v>
      </c>
      <c r="AK1812" s="27" t="n">
        <v>1</v>
      </c>
      <c r="AL1812" s="22" t="str">
        <f aca="false">IF(OR(AJ1812&gt;0,AK1812&gt;0),"Sí","No")</f>
        <v>Sí</v>
      </c>
      <c r="AM1812" s="6" t="s">
        <v>198</v>
      </c>
      <c r="AN1812" s="6" t="s">
        <v>198</v>
      </c>
      <c r="AO1812" s="12" t="n">
        <f aca="false">IF(M1812&gt;0,K1812/M1812,"")</f>
        <v>0.545454545454545</v>
      </c>
      <c r="AP1812" s="22" t="str">
        <f aca="false">IF(M1812&gt;=Resumen!$B$5,"Alto","Bajo")</f>
        <v>Alto</v>
      </c>
      <c r="AQ1812" s="22" t="str">
        <f aca="false">IF(AO1812&gt;=Resumen!$B$28,"Alto","Bajo")</f>
        <v>Alto</v>
      </c>
      <c r="AR1812" s="22" t="str">
        <f aca="false">AP1812&amp;" Potencial / "&amp;AQ1812&amp;" Share"</f>
        <v>Alto Potencial / Alto Share</v>
      </c>
      <c r="AS1812" s="22" t="str">
        <f aca="false">IF(Q1812="Sí",IF(AO1812&gt;=Resumen!$B$29,"Alto","Bajo"),"")</f>
        <v>Alto</v>
      </c>
      <c r="AT1812" s="22" t="str">
        <f aca="false">IF(AS1812&lt;&gt;"",AP1812&amp;" Potencial / "&amp;AS1812&amp;" Share","")</f>
        <v>Alto Potencial / Alto Share</v>
      </c>
      <c r="AU1812" s="22" t="str">
        <f aca="false">IF(AH1812="","Sin dato",IF(AH1812-AO1812&gt;Resumen!$B$6,"Sobre-exhibido",IF(AO1812-AH1812&gt;Resumen!$B$6,"Sub-exhibido","En línea")))</f>
        <v>En línea</v>
      </c>
      <c r="AV1812" s="22" t="n">
        <f aca="false">IF(AT1812="","",IF(AT1812="Alto Potencial / Bajo Share",1,IF(AT1812="Alto Potencial / Alto Share",2,IF(AT1812="Bajo Potencial / Alto Share",3,4))))</f>
        <v>2</v>
      </c>
      <c r="AW1812" s="22" t="str">
        <f aca="false">IF(Q1812="No","Sin competencia directa",IF(AV1812=1,"1 - Foco Conquista (Alto Pot / Bajo Share)",IF(AV1812=2,"2 - Foco Defensa (Alto Pot / Alto Share)",IF(AV1812=3,"3 - Monitoreo (Bajo Pot / Alto Share)","4 - Baja Prioridad (Bajo Pot / Bajo Share)"))))</f>
        <v>2 - Foco Defensa (Alto Pot / Alto Share)</v>
      </c>
      <c r="AX1812" s="12" t="str">
        <f aca="false">IF(OR(IFERROR(AND(W1812&lt;&gt;"",Y1812&lt;&gt;"",Y1812-W1812&gt;Resumen!$B$8),FALSE()),IFERROR(AND(X1812&lt;&gt;"",Y1812&lt;&gt;"",Y1812-X1812&gt;Resumen!$B$8),FALSE())),MAX(IF(IFERROR(AND(W1812&lt;&gt;"",Y1812&lt;&gt;"",Y1812-W1812&gt;Resumen!$B$8),FALSE()),Y1812-W1812,0),IF(IFERROR(AND(X1812&lt;&gt;"",Y1812&lt;&gt;"",Y1812-X1812&gt;Resumen!$B$8),FALSE()),Y1812-X1812,0)),"")</f>
        <v/>
      </c>
      <c r="AY1812" s="22" t="str">
        <f aca="false">IF(OR(IFERROR(AND(W1812&lt;&gt;"",Y1812&lt;&gt;"",Y1812-W1812&gt;Resumen!$B$8),FALSE()),IFERROR(AND(X1812&lt;&gt;"",Y1812&lt;&gt;"",Y1812-X1812&gt;Resumen!$B$8),FALSE())),TRIM("Lays tiene mayor markup que "&amp;IF(IFERROR(AND(W1812&lt;&gt;"",Y1812&lt;&gt;"",Y1812-W1812&gt;Resumen!$B$8),FALSE()),"Quento ","")&amp;IF(IFERROR(AND(X1812&lt;&gt;"",Y1812&lt;&gt;"",Y1812-X1812&gt;Resumen!$B$8),FALSE()),"Julicroc ","")&amp;"en este PDV"),"")</f>
        <v/>
      </c>
      <c r="AZ1812" s="22" t="str">
        <f aca="false">IF(COUNTIF('Plan Pehuamar - Lista'!$A$2:$A$167,A1812)&gt;0,"Sí","No")</f>
        <v>No</v>
      </c>
      <c r="BA1812" s="22" t="str">
        <f aca="false">IF(COUNTIF('Plan Combo 9+1'!$A$2:$A$226,A1812)&gt;0,"Sí","No")</f>
        <v>No</v>
      </c>
      <c r="BB1812" s="22" t="str">
        <f aca="false">IF(AH1812="","No",IF(BA1812="Sí",IF((AO1812-AH1812)&gt;Resumen!$B$6,"Sí","No"),IF((AO1812-AH1812)&gt;=Resumen!$B$132,"Sí","No")))</f>
        <v>No</v>
      </c>
      <c r="BC1812" s="22" t="str">
        <f aca="false">IF(AND(N1812="Sí",AL1812="Sí",AI1812=0),"Sí","No")</f>
        <v>No</v>
      </c>
      <c r="BD1812" s="22" t="str">
        <f aca="false">IF(COUNTIF('Plan 9+1 (con Pehuamar)'!$A$2:$A$227,A1812)&gt;0,"Sí","No")</f>
        <v>No</v>
      </c>
    </row>
    <row r="1813" customFormat="false" ht="15" hidden="false" customHeight="true" outlineLevel="0" collapsed="false">
      <c r="A1813" s="6" t="n">
        <v>202480</v>
      </c>
      <c r="B1813" s="6" t="n">
        <v>12</v>
      </c>
      <c r="C1813" s="6" t="n">
        <v>1202</v>
      </c>
      <c r="D1813" s="6" t="s">
        <v>254</v>
      </c>
      <c r="E1813" s="6" t="s">
        <v>1980</v>
      </c>
      <c r="F1813" s="6" t="s">
        <v>196</v>
      </c>
      <c r="G1813" s="6" t="s">
        <v>130</v>
      </c>
      <c r="H1813" s="6" t="s">
        <v>1715</v>
      </c>
      <c r="I1813" s="27" t="n">
        <v>0</v>
      </c>
      <c r="J1813" s="27" t="n">
        <v>0</v>
      </c>
      <c r="K1813" s="27" t="n">
        <v>1.4</v>
      </c>
      <c r="L1813" s="28" t="n">
        <f aca="false">I1813+J1813</f>
        <v>0</v>
      </c>
      <c r="M1813" s="28" t="n">
        <f aca="false">L1813+K1813</f>
        <v>1.4</v>
      </c>
      <c r="N1813" s="22" t="str">
        <f aca="false">IF(I1813&gt;0,"Sí","No")</f>
        <v>No</v>
      </c>
      <c r="O1813" s="22" t="str">
        <f aca="false">IF(J1813&gt;0,"Sí","No")</f>
        <v>No</v>
      </c>
      <c r="P1813" s="22" t="str">
        <f aca="false">IF(K1813&gt;0,"Sí","No")</f>
        <v>Sí</v>
      </c>
      <c r="Q1813" s="22" t="str">
        <f aca="false">IF(OR(I1813&gt;0,J1813&gt;0),"Sí","No")</f>
        <v>No</v>
      </c>
      <c r="R1813" s="27"/>
      <c r="S1813" s="27"/>
      <c r="T1813" s="27"/>
      <c r="U1813" s="27"/>
      <c r="V1813" s="27"/>
      <c r="W1813" s="12" t="str">
        <f aca="false">IF(AND(I1813&gt;0,R1813&gt;0),(S1813-R1813)/R1813,"")</f>
        <v/>
      </c>
      <c r="X1813" s="12" t="str">
        <f aca="false">IF(AND(J1813&gt;0,T1813&gt;0),(U1813-T1813)/T1813,"")</f>
        <v/>
      </c>
      <c r="Y1813" s="12" t="str">
        <f aca="false">IF(AND(K1813&gt;0,V1813&gt;0),(V1813-Resumen!$B$7)/Resumen!$B$7,"")</f>
        <v/>
      </c>
      <c r="Z1813" s="28" t="str">
        <f aca="false">IF(AND(K1813&gt;0,I1813&gt;0,V1813&gt;0,S1813&gt;0),V1813-S1813,"")</f>
        <v/>
      </c>
      <c r="AA1813" s="12" t="str">
        <f aca="false">IF(Z1813&lt;&gt;"",Z1813/S1813,"")</f>
        <v/>
      </c>
      <c r="AB1813" s="28" t="str">
        <f aca="false">IF(AND(K1813&gt;0,J1813&gt;0,V1813&gt;0,U1813&gt;0),V1813-U1813,"")</f>
        <v/>
      </c>
      <c r="AC1813" s="12" t="str">
        <f aca="false">IF(AB1813&lt;&gt;"",AB1813/U1813,"")</f>
        <v/>
      </c>
      <c r="AD1813" s="27" t="n">
        <v>0</v>
      </c>
      <c r="AE1813" s="27" t="n">
        <v>0</v>
      </c>
      <c r="AF1813" s="27" t="n">
        <v>0</v>
      </c>
      <c r="AG1813" s="28" t="n">
        <f aca="false">AD1813+AE1813+AF1813</f>
        <v>0</v>
      </c>
      <c r="AH1813" s="12" t="str">
        <f aca="false">IF(AG1813&gt;0,AD1813/AG1813,"")</f>
        <v/>
      </c>
      <c r="AI1813" s="27" t="n">
        <v>0</v>
      </c>
      <c r="AJ1813" s="27" t="n">
        <v>0</v>
      </c>
      <c r="AK1813" s="27" t="n">
        <v>0</v>
      </c>
      <c r="AL1813" s="22" t="str">
        <f aca="false">IF(OR(AJ1813&gt;0,AK1813&gt;0),"Sí","No")</f>
        <v>No</v>
      </c>
      <c r="AM1813" s="6"/>
      <c r="AN1813" s="6"/>
      <c r="AO1813" s="12" t="n">
        <f aca="false">IF(M1813&gt;0,K1813/M1813,"")</f>
        <v>1</v>
      </c>
      <c r="AP1813" s="22" t="str">
        <f aca="false">IF(M1813&gt;=Resumen!$B$5,"Alto","Bajo")</f>
        <v>Bajo</v>
      </c>
      <c r="AQ1813" s="22" t="str">
        <f aca="false">IF(AO1813&gt;=Resumen!$B$28,"Alto","Bajo")</f>
        <v>Alto</v>
      </c>
      <c r="AR1813" s="22" t="str">
        <f aca="false">AP1813&amp;" Potencial / "&amp;AQ1813&amp;" Share"</f>
        <v>Bajo Potencial / Alto Share</v>
      </c>
      <c r="AS1813" s="22" t="str">
        <f aca="false">IF(Q1813="Sí",IF(AO1813&gt;=Resumen!$B$29,"Alto","Bajo"),"")</f>
        <v/>
      </c>
      <c r="AT1813" s="22" t="str">
        <f aca="false">IF(AS1813&lt;&gt;"",AP1813&amp;" Potencial / "&amp;AS1813&amp;" Share","")</f>
        <v/>
      </c>
      <c r="AU1813" s="22" t="str">
        <f aca="false">IF(AH1813="","Sin dato",IF(AH1813-AO1813&gt;Resumen!$B$6,"Sobre-exhibido",IF(AO1813-AH1813&gt;Resumen!$B$6,"Sub-exhibido","En línea")))</f>
        <v>Sin dato</v>
      </c>
      <c r="AV1813" s="22" t="str">
        <f aca="false">IF(AT1813="","",IF(AT1813="Alto Potencial / Bajo Share",1,IF(AT1813="Alto Potencial / Alto Share",2,IF(AT1813="Bajo Potencial / Alto Share",3,4))))</f>
        <v/>
      </c>
      <c r="AW1813" s="22" t="str">
        <f aca="false">IF(Q1813="No","Sin competencia directa",IF(AV1813=1,"1 - Foco Conquista (Alto Pot / Bajo Share)",IF(AV1813=2,"2 - Foco Defensa (Alto Pot / Alto Share)",IF(AV1813=3,"3 - Monitoreo (Bajo Pot / Alto Share)","4 - Baja Prioridad (Bajo Pot / Bajo Share)"))))</f>
        <v>Sin competencia directa</v>
      </c>
      <c r="AX1813" s="12" t="str">
        <f aca="false">IF(OR(IFERROR(AND(W1813&lt;&gt;"",Y1813&lt;&gt;"",Y1813-W1813&gt;Resumen!$B$8),FALSE()),IFERROR(AND(X1813&lt;&gt;"",Y1813&lt;&gt;"",Y1813-X1813&gt;Resumen!$B$8),FALSE())),MAX(IF(IFERROR(AND(W1813&lt;&gt;"",Y1813&lt;&gt;"",Y1813-W1813&gt;Resumen!$B$8),FALSE()),Y1813-W1813,0),IF(IFERROR(AND(X1813&lt;&gt;"",Y1813&lt;&gt;"",Y1813-X1813&gt;Resumen!$B$8),FALSE()),Y1813-X1813,0)),"")</f>
        <v/>
      </c>
      <c r="AY1813" s="22" t="str">
        <f aca="false">IF(OR(IFERROR(AND(W1813&lt;&gt;"",Y1813&lt;&gt;"",Y1813-W1813&gt;Resumen!$B$8),FALSE()),IFERROR(AND(X1813&lt;&gt;"",Y1813&lt;&gt;"",Y1813-X1813&gt;Resumen!$B$8),FALSE())),TRIM("Lays tiene mayor markup que "&amp;IF(IFERROR(AND(W1813&lt;&gt;"",Y1813&lt;&gt;"",Y1813-W1813&gt;Resumen!$B$8),FALSE()),"Quento ","")&amp;IF(IFERROR(AND(X1813&lt;&gt;"",Y1813&lt;&gt;"",Y1813-X1813&gt;Resumen!$B$8),FALSE()),"Julicroc ","")&amp;"en este PDV"),"")</f>
        <v/>
      </c>
      <c r="AZ1813" s="22" t="str">
        <f aca="false">IF(COUNTIF('Plan Pehuamar - Lista'!$A$2:$A$167,A1813)&gt;0,"Sí","No")</f>
        <v>No</v>
      </c>
      <c r="BA1813" s="22" t="str">
        <f aca="false">IF(COUNTIF('Plan Combo 9+1'!$A$2:$A$226,A1813)&gt;0,"Sí","No")</f>
        <v>No</v>
      </c>
      <c r="BB1813" s="22" t="str">
        <f aca="false">IF(AH1813="","No",IF(BA1813="Sí",IF((AO1813-AH1813)&gt;Resumen!$B$6,"Sí","No"),IF((AO1813-AH1813)&gt;=Resumen!$B$132,"Sí","No")))</f>
        <v>No</v>
      </c>
      <c r="BC1813" s="22" t="str">
        <f aca="false">IF(AND(N1813="Sí",AL1813="Sí",AI1813=0),"Sí","No")</f>
        <v>No</v>
      </c>
      <c r="BD1813" s="22" t="str">
        <f aca="false">IF(COUNTIF('Plan 9+1 (con Pehuamar)'!$A$2:$A$227,A1813)&gt;0,"Sí","No")</f>
        <v>No</v>
      </c>
    </row>
    <row r="1814" customFormat="false" ht="15" hidden="false" customHeight="true" outlineLevel="0" collapsed="false">
      <c r="A1814" s="6" t="n">
        <v>202510</v>
      </c>
      <c r="B1814" s="6" t="n">
        <v>12</v>
      </c>
      <c r="C1814" s="6" t="n">
        <v>1202</v>
      </c>
      <c r="D1814" s="6" t="s">
        <v>254</v>
      </c>
      <c r="E1814" s="6" t="s">
        <v>1981</v>
      </c>
      <c r="F1814" s="6" t="s">
        <v>201</v>
      </c>
      <c r="G1814" s="6" t="s">
        <v>130</v>
      </c>
      <c r="H1814" s="6" t="s">
        <v>1715</v>
      </c>
      <c r="I1814" s="27" t="n">
        <v>10</v>
      </c>
      <c r="J1814" s="27" t="n">
        <v>50</v>
      </c>
      <c r="K1814" s="27" t="n">
        <v>60</v>
      </c>
      <c r="L1814" s="28" t="n">
        <f aca="false">I1814+J1814</f>
        <v>60</v>
      </c>
      <c r="M1814" s="28" t="n">
        <f aca="false">L1814+K1814</f>
        <v>120</v>
      </c>
      <c r="N1814" s="22" t="str">
        <f aca="false">IF(I1814&gt;0,"Sí","No")</f>
        <v>Sí</v>
      </c>
      <c r="O1814" s="22" t="str">
        <f aca="false">IF(J1814&gt;0,"Sí","No")</f>
        <v>Sí</v>
      </c>
      <c r="P1814" s="22" t="str">
        <f aca="false">IF(K1814&gt;0,"Sí","No")</f>
        <v>Sí</v>
      </c>
      <c r="Q1814" s="22" t="str">
        <f aca="false">IF(OR(I1814&gt;0,J1814&gt;0),"Sí","No")</f>
        <v>Sí</v>
      </c>
      <c r="R1814" s="27" t="n">
        <v>1750</v>
      </c>
      <c r="S1814" s="27" t="n">
        <v>2500</v>
      </c>
      <c r="T1814" s="27" t="n">
        <v>1200</v>
      </c>
      <c r="U1814" s="27" t="n">
        <v>2100</v>
      </c>
      <c r="V1814" s="27" t="n">
        <v>3500</v>
      </c>
      <c r="W1814" s="12" t="n">
        <f aca="false">IF(AND(I1814&gt;0,R1814&gt;0),(S1814-R1814)/R1814,"")</f>
        <v>0.428571428571429</v>
      </c>
      <c r="X1814" s="12" t="n">
        <f aca="false">IF(AND(J1814&gt;0,T1814&gt;0),(U1814-T1814)/T1814,"")</f>
        <v>0.75</v>
      </c>
      <c r="Y1814" s="12" t="n">
        <f aca="false">IF(AND(K1814&gt;0,V1814&gt;0),(V1814-Resumen!$B$7)/Resumen!$B$7,"")</f>
        <v>0.4</v>
      </c>
      <c r="Z1814" s="28" t="n">
        <f aca="false">IF(AND(K1814&gt;0,I1814&gt;0,V1814&gt;0,S1814&gt;0),V1814-S1814,"")</f>
        <v>1000</v>
      </c>
      <c r="AA1814" s="12" t="n">
        <f aca="false">IF(Z1814&lt;&gt;"",Z1814/S1814,"")</f>
        <v>0.4</v>
      </c>
      <c r="AB1814" s="28" t="n">
        <f aca="false">IF(AND(K1814&gt;0,J1814&gt;0,V1814&gt;0,U1814&gt;0),V1814-U1814,"")</f>
        <v>1400</v>
      </c>
      <c r="AC1814" s="12" t="n">
        <f aca="false">IF(AB1814&lt;&gt;"",AB1814/U1814,"")</f>
        <v>0.666666666666667</v>
      </c>
      <c r="AD1814" s="27" t="n">
        <v>10</v>
      </c>
      <c r="AE1814" s="27" t="n">
        <v>2</v>
      </c>
      <c r="AF1814" s="27" t="n">
        <v>8</v>
      </c>
      <c r="AG1814" s="28" t="n">
        <f aca="false">AD1814+AE1814+AF1814</f>
        <v>20</v>
      </c>
      <c r="AH1814" s="12" t="n">
        <f aca="false">IF(AG1814&gt;0,AD1814/AG1814,"")</f>
        <v>0.5</v>
      </c>
      <c r="AI1814" s="27" t="n">
        <v>1</v>
      </c>
      <c r="AJ1814" s="27" t="n">
        <v>0</v>
      </c>
      <c r="AK1814" s="27" t="n">
        <v>0</v>
      </c>
      <c r="AL1814" s="22" t="str">
        <f aca="false">IF(OR(AJ1814&gt;0,AK1814&gt;0),"Sí","No")</f>
        <v>No</v>
      </c>
      <c r="AM1814" s="6" t="s">
        <v>198</v>
      </c>
      <c r="AN1814" s="6" t="s">
        <v>198</v>
      </c>
      <c r="AO1814" s="12" t="n">
        <f aca="false">IF(M1814&gt;0,K1814/M1814,"")</f>
        <v>0.5</v>
      </c>
      <c r="AP1814" s="22" t="str">
        <f aca="false">IF(M1814&gt;=Resumen!$B$5,"Alto","Bajo")</f>
        <v>Alto</v>
      </c>
      <c r="AQ1814" s="22" t="str">
        <f aca="false">IF(AO1814&gt;=Resumen!$B$28,"Alto","Bajo")</f>
        <v>Alto</v>
      </c>
      <c r="AR1814" s="22" t="str">
        <f aca="false">AP1814&amp;" Potencial / "&amp;AQ1814&amp;" Share"</f>
        <v>Alto Potencial / Alto Share</v>
      </c>
      <c r="AS1814" s="22" t="str">
        <f aca="false">IF(Q1814="Sí",IF(AO1814&gt;=Resumen!$B$29,"Alto","Bajo"),"")</f>
        <v>Alto</v>
      </c>
      <c r="AT1814" s="22" t="str">
        <f aca="false">IF(AS1814&lt;&gt;"",AP1814&amp;" Potencial / "&amp;AS1814&amp;" Share","")</f>
        <v>Alto Potencial / Alto Share</v>
      </c>
      <c r="AU1814" s="22" t="str">
        <f aca="false">IF(AH1814="","Sin dato",IF(AH1814-AO1814&gt;Resumen!$B$6,"Sobre-exhibido",IF(AO1814-AH1814&gt;Resumen!$B$6,"Sub-exhibido","En línea")))</f>
        <v>En línea</v>
      </c>
      <c r="AV1814" s="22" t="n">
        <f aca="false">IF(AT1814="","",IF(AT1814="Alto Potencial / Bajo Share",1,IF(AT1814="Alto Potencial / Alto Share",2,IF(AT1814="Bajo Potencial / Alto Share",3,4))))</f>
        <v>2</v>
      </c>
      <c r="AW1814" s="22" t="str">
        <f aca="false">IF(Q1814="No","Sin competencia directa",IF(AV1814=1,"1 - Foco Conquista (Alto Pot / Bajo Share)",IF(AV1814=2,"2 - Foco Defensa (Alto Pot / Alto Share)",IF(AV1814=3,"3 - Monitoreo (Bajo Pot / Alto Share)","4 - Baja Prioridad (Bajo Pot / Bajo Share)"))))</f>
        <v>2 - Foco Defensa (Alto Pot / Alto Share)</v>
      </c>
      <c r="AX1814" s="12" t="str">
        <f aca="false">IF(OR(IFERROR(AND(W1814&lt;&gt;"",Y1814&lt;&gt;"",Y1814-W1814&gt;Resumen!$B$8),FALSE()),IFERROR(AND(X1814&lt;&gt;"",Y1814&lt;&gt;"",Y1814-X1814&gt;Resumen!$B$8),FALSE())),MAX(IF(IFERROR(AND(W1814&lt;&gt;"",Y1814&lt;&gt;"",Y1814-W1814&gt;Resumen!$B$8),FALSE()),Y1814-W1814,0),IF(IFERROR(AND(X1814&lt;&gt;"",Y1814&lt;&gt;"",Y1814-X1814&gt;Resumen!$B$8),FALSE()),Y1814-X1814,0)),"")</f>
        <v/>
      </c>
      <c r="AY1814" s="22" t="str">
        <f aca="false">IF(OR(IFERROR(AND(W1814&lt;&gt;"",Y1814&lt;&gt;"",Y1814-W1814&gt;Resumen!$B$8),FALSE()),IFERROR(AND(X1814&lt;&gt;"",Y1814&lt;&gt;"",Y1814-X1814&gt;Resumen!$B$8),FALSE())),TRIM("Lays tiene mayor markup que "&amp;IF(IFERROR(AND(W1814&lt;&gt;"",Y1814&lt;&gt;"",Y1814-W1814&gt;Resumen!$B$8),FALSE()),"Quento ","")&amp;IF(IFERROR(AND(X1814&lt;&gt;"",Y1814&lt;&gt;"",Y1814-X1814&gt;Resumen!$B$8),FALSE()),"Julicroc ","")&amp;"en este PDV"),"")</f>
        <v/>
      </c>
      <c r="AZ1814" s="22" t="str">
        <f aca="false">IF(COUNTIF('Plan Pehuamar - Lista'!$A$2:$A$167,A1814)&gt;0,"Sí","No")</f>
        <v>No</v>
      </c>
      <c r="BA1814" s="22" t="str">
        <f aca="false">IF(COUNTIF('Plan Combo 9+1'!$A$2:$A$226,A1814)&gt;0,"Sí","No")</f>
        <v>No</v>
      </c>
      <c r="BB1814" s="22" t="str">
        <f aca="false">IF(AH1814="","No",IF(BA1814="Sí",IF((AO1814-AH1814)&gt;Resumen!$B$6,"Sí","No"),IF((AO1814-AH1814)&gt;=Resumen!$B$132,"Sí","No")))</f>
        <v>No</v>
      </c>
      <c r="BC1814" s="22" t="str">
        <f aca="false">IF(AND(N1814="Sí",AL1814="Sí",AI1814=0),"Sí","No")</f>
        <v>No</v>
      </c>
      <c r="BD1814" s="22" t="str">
        <f aca="false">IF(COUNTIF('Plan 9+1 (con Pehuamar)'!$A$2:$A$227,A1814)&gt;0,"Sí","No")</f>
        <v>No</v>
      </c>
    </row>
    <row r="1815" customFormat="false" ht="15" hidden="false" customHeight="true" outlineLevel="0" collapsed="false">
      <c r="A1815" s="6" t="n">
        <v>202681</v>
      </c>
      <c r="B1815" s="6" t="n">
        <v>12</v>
      </c>
      <c r="C1815" s="6" t="n">
        <v>1202</v>
      </c>
      <c r="D1815" s="6" t="s">
        <v>254</v>
      </c>
      <c r="E1815" s="6" t="s">
        <v>1982</v>
      </c>
      <c r="F1815" s="6" t="s">
        <v>196</v>
      </c>
      <c r="G1815" s="6" t="s">
        <v>130</v>
      </c>
      <c r="H1815" s="6" t="s">
        <v>1715</v>
      </c>
      <c r="I1815" s="27" t="n">
        <v>0</v>
      </c>
      <c r="J1815" s="27" t="n">
        <v>0</v>
      </c>
      <c r="K1815" s="27" t="n">
        <v>0.2</v>
      </c>
      <c r="L1815" s="28" t="n">
        <f aca="false">I1815+J1815</f>
        <v>0</v>
      </c>
      <c r="M1815" s="28" t="n">
        <f aca="false">L1815+K1815</f>
        <v>0.2</v>
      </c>
      <c r="N1815" s="22" t="str">
        <f aca="false">IF(I1815&gt;0,"Sí","No")</f>
        <v>No</v>
      </c>
      <c r="O1815" s="22" t="str">
        <f aca="false">IF(J1815&gt;0,"Sí","No")</f>
        <v>No</v>
      </c>
      <c r="P1815" s="22" t="str">
        <f aca="false">IF(K1815&gt;0,"Sí","No")</f>
        <v>Sí</v>
      </c>
      <c r="Q1815" s="22" t="str">
        <f aca="false">IF(OR(I1815&gt;0,J1815&gt;0),"Sí","No")</f>
        <v>No</v>
      </c>
      <c r="R1815" s="27"/>
      <c r="S1815" s="27"/>
      <c r="T1815" s="27"/>
      <c r="U1815" s="27"/>
      <c r="V1815" s="27"/>
      <c r="W1815" s="12" t="str">
        <f aca="false">IF(AND(I1815&gt;0,R1815&gt;0),(S1815-R1815)/R1815,"")</f>
        <v/>
      </c>
      <c r="X1815" s="12" t="str">
        <f aca="false">IF(AND(J1815&gt;0,T1815&gt;0),(U1815-T1815)/T1815,"")</f>
        <v/>
      </c>
      <c r="Y1815" s="12" t="str">
        <f aca="false">IF(AND(K1815&gt;0,V1815&gt;0),(V1815-Resumen!$B$7)/Resumen!$B$7,"")</f>
        <v/>
      </c>
      <c r="Z1815" s="28" t="str">
        <f aca="false">IF(AND(K1815&gt;0,I1815&gt;0,V1815&gt;0,S1815&gt;0),V1815-S1815,"")</f>
        <v/>
      </c>
      <c r="AA1815" s="12" t="str">
        <f aca="false">IF(Z1815&lt;&gt;"",Z1815/S1815,"")</f>
        <v/>
      </c>
      <c r="AB1815" s="28" t="str">
        <f aca="false">IF(AND(K1815&gt;0,J1815&gt;0,V1815&gt;0,U1815&gt;0),V1815-U1815,"")</f>
        <v/>
      </c>
      <c r="AC1815" s="12" t="str">
        <f aca="false">IF(AB1815&lt;&gt;"",AB1815/U1815,"")</f>
        <v/>
      </c>
      <c r="AD1815" s="27" t="n">
        <v>0</v>
      </c>
      <c r="AE1815" s="27" t="n">
        <v>0</v>
      </c>
      <c r="AF1815" s="27" t="n">
        <v>0</v>
      </c>
      <c r="AG1815" s="28" t="n">
        <f aca="false">AD1815+AE1815+AF1815</f>
        <v>0</v>
      </c>
      <c r="AH1815" s="12" t="str">
        <f aca="false">IF(AG1815&gt;0,AD1815/AG1815,"")</f>
        <v/>
      </c>
      <c r="AI1815" s="27" t="n">
        <v>0</v>
      </c>
      <c r="AJ1815" s="27" t="n">
        <v>0</v>
      </c>
      <c r="AK1815" s="27" t="n">
        <v>0</v>
      </c>
      <c r="AL1815" s="22" t="str">
        <f aca="false">IF(OR(AJ1815&gt;0,AK1815&gt;0),"Sí","No")</f>
        <v>No</v>
      </c>
      <c r="AM1815" s="6"/>
      <c r="AN1815" s="6"/>
      <c r="AO1815" s="12" t="n">
        <f aca="false">IF(M1815&gt;0,K1815/M1815,"")</f>
        <v>1</v>
      </c>
      <c r="AP1815" s="22" t="str">
        <f aca="false">IF(M1815&gt;=Resumen!$B$5,"Alto","Bajo")</f>
        <v>Bajo</v>
      </c>
      <c r="AQ1815" s="22" t="str">
        <f aca="false">IF(AO1815&gt;=Resumen!$B$28,"Alto","Bajo")</f>
        <v>Alto</v>
      </c>
      <c r="AR1815" s="22" t="str">
        <f aca="false">AP1815&amp;" Potencial / "&amp;AQ1815&amp;" Share"</f>
        <v>Bajo Potencial / Alto Share</v>
      </c>
      <c r="AS1815" s="22" t="str">
        <f aca="false">IF(Q1815="Sí",IF(AO1815&gt;=Resumen!$B$29,"Alto","Bajo"),"")</f>
        <v/>
      </c>
      <c r="AT1815" s="22" t="str">
        <f aca="false">IF(AS1815&lt;&gt;"",AP1815&amp;" Potencial / "&amp;AS1815&amp;" Share","")</f>
        <v/>
      </c>
      <c r="AU1815" s="22" t="str">
        <f aca="false">IF(AH1815="","Sin dato",IF(AH1815-AO1815&gt;Resumen!$B$6,"Sobre-exhibido",IF(AO1815-AH1815&gt;Resumen!$B$6,"Sub-exhibido","En línea")))</f>
        <v>Sin dato</v>
      </c>
      <c r="AV1815" s="22" t="str">
        <f aca="false">IF(AT1815="","",IF(AT1815="Alto Potencial / Bajo Share",1,IF(AT1815="Alto Potencial / Alto Share",2,IF(AT1815="Bajo Potencial / Alto Share",3,4))))</f>
        <v/>
      </c>
      <c r="AW1815" s="22" t="str">
        <f aca="false">IF(Q1815="No","Sin competencia directa",IF(AV1815=1,"1 - Foco Conquista (Alto Pot / Bajo Share)",IF(AV1815=2,"2 - Foco Defensa (Alto Pot / Alto Share)",IF(AV1815=3,"3 - Monitoreo (Bajo Pot / Alto Share)","4 - Baja Prioridad (Bajo Pot / Bajo Share)"))))</f>
        <v>Sin competencia directa</v>
      </c>
      <c r="AX1815" s="12" t="str">
        <f aca="false">IF(OR(IFERROR(AND(W1815&lt;&gt;"",Y1815&lt;&gt;"",Y1815-W1815&gt;Resumen!$B$8),FALSE()),IFERROR(AND(X1815&lt;&gt;"",Y1815&lt;&gt;"",Y1815-X1815&gt;Resumen!$B$8),FALSE())),MAX(IF(IFERROR(AND(W1815&lt;&gt;"",Y1815&lt;&gt;"",Y1815-W1815&gt;Resumen!$B$8),FALSE()),Y1815-W1815,0),IF(IFERROR(AND(X1815&lt;&gt;"",Y1815&lt;&gt;"",Y1815-X1815&gt;Resumen!$B$8),FALSE()),Y1815-X1815,0)),"")</f>
        <v/>
      </c>
      <c r="AY1815" s="22" t="str">
        <f aca="false">IF(OR(IFERROR(AND(W1815&lt;&gt;"",Y1815&lt;&gt;"",Y1815-W1815&gt;Resumen!$B$8),FALSE()),IFERROR(AND(X1815&lt;&gt;"",Y1815&lt;&gt;"",Y1815-X1815&gt;Resumen!$B$8),FALSE())),TRIM("Lays tiene mayor markup que "&amp;IF(IFERROR(AND(W1815&lt;&gt;"",Y1815&lt;&gt;"",Y1815-W1815&gt;Resumen!$B$8),FALSE()),"Quento ","")&amp;IF(IFERROR(AND(X1815&lt;&gt;"",Y1815&lt;&gt;"",Y1815-X1815&gt;Resumen!$B$8),FALSE()),"Julicroc ","")&amp;"en este PDV"),"")</f>
        <v/>
      </c>
      <c r="AZ1815" s="22" t="str">
        <f aca="false">IF(COUNTIF('Plan Pehuamar - Lista'!$A$2:$A$167,A1815)&gt;0,"Sí","No")</f>
        <v>No</v>
      </c>
      <c r="BA1815" s="22" t="str">
        <f aca="false">IF(COUNTIF('Plan Combo 9+1'!$A$2:$A$226,A1815)&gt;0,"Sí","No")</f>
        <v>No</v>
      </c>
      <c r="BB1815" s="22" t="str">
        <f aca="false">IF(AH1815="","No",IF(BA1815="Sí",IF((AO1815-AH1815)&gt;Resumen!$B$6,"Sí","No"),IF((AO1815-AH1815)&gt;=Resumen!$B$132,"Sí","No")))</f>
        <v>No</v>
      </c>
      <c r="BC1815" s="22" t="str">
        <f aca="false">IF(AND(N1815="Sí",AL1815="Sí",AI1815=0),"Sí","No")</f>
        <v>No</v>
      </c>
      <c r="BD1815" s="22" t="str">
        <f aca="false">IF(COUNTIF('Plan 9+1 (con Pehuamar)'!$A$2:$A$227,A1815)&gt;0,"Sí","No")</f>
        <v>No</v>
      </c>
    </row>
    <row r="1816" customFormat="false" ht="15" hidden="false" customHeight="true" outlineLevel="0" collapsed="false">
      <c r="A1816" s="6" t="n">
        <v>202753</v>
      </c>
      <c r="B1816" s="6" t="n">
        <v>12</v>
      </c>
      <c r="C1816" s="6" t="n">
        <v>1202</v>
      </c>
      <c r="D1816" s="6" t="s">
        <v>254</v>
      </c>
      <c r="E1816" s="6" t="s">
        <v>1983</v>
      </c>
      <c r="F1816" s="6" t="s">
        <v>196</v>
      </c>
      <c r="G1816" s="6" t="s">
        <v>130</v>
      </c>
      <c r="H1816" s="6" t="s">
        <v>1715</v>
      </c>
      <c r="I1816" s="27" t="n">
        <v>0</v>
      </c>
      <c r="J1816" s="27" t="n">
        <v>0</v>
      </c>
      <c r="K1816" s="27" t="n">
        <v>1.6</v>
      </c>
      <c r="L1816" s="28" t="n">
        <f aca="false">I1816+J1816</f>
        <v>0</v>
      </c>
      <c r="M1816" s="28" t="n">
        <f aca="false">L1816+K1816</f>
        <v>1.6</v>
      </c>
      <c r="N1816" s="22" t="str">
        <f aca="false">IF(I1816&gt;0,"Sí","No")</f>
        <v>No</v>
      </c>
      <c r="O1816" s="22" t="str">
        <f aca="false">IF(J1816&gt;0,"Sí","No")</f>
        <v>No</v>
      </c>
      <c r="P1816" s="22" t="str">
        <f aca="false">IF(K1816&gt;0,"Sí","No")</f>
        <v>Sí</v>
      </c>
      <c r="Q1816" s="22" t="str">
        <f aca="false">IF(OR(I1816&gt;0,J1816&gt;0),"Sí","No")</f>
        <v>No</v>
      </c>
      <c r="R1816" s="27"/>
      <c r="S1816" s="27"/>
      <c r="T1816" s="27"/>
      <c r="U1816" s="27"/>
      <c r="V1816" s="27"/>
      <c r="W1816" s="12" t="str">
        <f aca="false">IF(AND(I1816&gt;0,R1816&gt;0),(S1816-R1816)/R1816,"")</f>
        <v/>
      </c>
      <c r="X1816" s="12" t="str">
        <f aca="false">IF(AND(J1816&gt;0,T1816&gt;0),(U1816-T1816)/T1816,"")</f>
        <v/>
      </c>
      <c r="Y1816" s="12" t="str">
        <f aca="false">IF(AND(K1816&gt;0,V1816&gt;0),(V1816-Resumen!$B$7)/Resumen!$B$7,"")</f>
        <v/>
      </c>
      <c r="Z1816" s="28" t="str">
        <f aca="false">IF(AND(K1816&gt;0,I1816&gt;0,V1816&gt;0,S1816&gt;0),V1816-S1816,"")</f>
        <v/>
      </c>
      <c r="AA1816" s="12" t="str">
        <f aca="false">IF(Z1816&lt;&gt;"",Z1816/S1816,"")</f>
        <v/>
      </c>
      <c r="AB1816" s="28" t="str">
        <f aca="false">IF(AND(K1816&gt;0,J1816&gt;0,V1816&gt;0,U1816&gt;0),V1816-U1816,"")</f>
        <v/>
      </c>
      <c r="AC1816" s="12" t="str">
        <f aca="false">IF(AB1816&lt;&gt;"",AB1816/U1816,"")</f>
        <v/>
      </c>
      <c r="AD1816" s="27" t="n">
        <v>0</v>
      </c>
      <c r="AE1816" s="27" t="n">
        <v>0</v>
      </c>
      <c r="AF1816" s="27" t="n">
        <v>0</v>
      </c>
      <c r="AG1816" s="28" t="n">
        <f aca="false">AD1816+AE1816+AF1816</f>
        <v>0</v>
      </c>
      <c r="AH1816" s="12" t="str">
        <f aca="false">IF(AG1816&gt;0,AD1816/AG1816,"")</f>
        <v/>
      </c>
      <c r="AI1816" s="27" t="n">
        <v>0</v>
      </c>
      <c r="AJ1816" s="27" t="n">
        <v>0</v>
      </c>
      <c r="AK1816" s="27" t="n">
        <v>0</v>
      </c>
      <c r="AL1816" s="22" t="str">
        <f aca="false">IF(OR(AJ1816&gt;0,AK1816&gt;0),"Sí","No")</f>
        <v>No</v>
      </c>
      <c r="AM1816" s="6"/>
      <c r="AN1816" s="6"/>
      <c r="AO1816" s="12" t="n">
        <f aca="false">IF(M1816&gt;0,K1816/M1816,"")</f>
        <v>1</v>
      </c>
      <c r="AP1816" s="22" t="str">
        <f aca="false">IF(M1816&gt;=Resumen!$B$5,"Alto","Bajo")</f>
        <v>Bajo</v>
      </c>
      <c r="AQ1816" s="22" t="str">
        <f aca="false">IF(AO1816&gt;=Resumen!$B$28,"Alto","Bajo")</f>
        <v>Alto</v>
      </c>
      <c r="AR1816" s="22" t="str">
        <f aca="false">AP1816&amp;" Potencial / "&amp;AQ1816&amp;" Share"</f>
        <v>Bajo Potencial / Alto Share</v>
      </c>
      <c r="AS1816" s="22" t="str">
        <f aca="false">IF(Q1816="Sí",IF(AO1816&gt;=Resumen!$B$29,"Alto","Bajo"),"")</f>
        <v/>
      </c>
      <c r="AT1816" s="22" t="str">
        <f aca="false">IF(AS1816&lt;&gt;"",AP1816&amp;" Potencial / "&amp;AS1816&amp;" Share","")</f>
        <v/>
      </c>
      <c r="AU1816" s="22" t="str">
        <f aca="false">IF(AH1816="","Sin dato",IF(AH1816-AO1816&gt;Resumen!$B$6,"Sobre-exhibido",IF(AO1816-AH1816&gt;Resumen!$B$6,"Sub-exhibido","En línea")))</f>
        <v>Sin dato</v>
      </c>
      <c r="AV1816" s="22" t="str">
        <f aca="false">IF(AT1816="","",IF(AT1816="Alto Potencial / Bajo Share",1,IF(AT1816="Alto Potencial / Alto Share",2,IF(AT1816="Bajo Potencial / Alto Share",3,4))))</f>
        <v/>
      </c>
      <c r="AW1816" s="22" t="str">
        <f aca="false">IF(Q1816="No","Sin competencia directa",IF(AV1816=1,"1 - Foco Conquista (Alto Pot / Bajo Share)",IF(AV1816=2,"2 - Foco Defensa (Alto Pot / Alto Share)",IF(AV1816=3,"3 - Monitoreo (Bajo Pot / Alto Share)","4 - Baja Prioridad (Bajo Pot / Bajo Share)"))))</f>
        <v>Sin competencia directa</v>
      </c>
      <c r="AX1816" s="12" t="str">
        <f aca="false">IF(OR(IFERROR(AND(W1816&lt;&gt;"",Y1816&lt;&gt;"",Y1816-W1816&gt;Resumen!$B$8),FALSE()),IFERROR(AND(X1816&lt;&gt;"",Y1816&lt;&gt;"",Y1816-X1816&gt;Resumen!$B$8),FALSE())),MAX(IF(IFERROR(AND(W1816&lt;&gt;"",Y1816&lt;&gt;"",Y1816-W1816&gt;Resumen!$B$8),FALSE()),Y1816-W1816,0),IF(IFERROR(AND(X1816&lt;&gt;"",Y1816&lt;&gt;"",Y1816-X1816&gt;Resumen!$B$8),FALSE()),Y1816-X1816,0)),"")</f>
        <v/>
      </c>
      <c r="AY1816" s="22" t="str">
        <f aca="false">IF(OR(IFERROR(AND(W1816&lt;&gt;"",Y1816&lt;&gt;"",Y1816-W1816&gt;Resumen!$B$8),FALSE()),IFERROR(AND(X1816&lt;&gt;"",Y1816&lt;&gt;"",Y1816-X1816&gt;Resumen!$B$8),FALSE())),TRIM("Lays tiene mayor markup que "&amp;IF(IFERROR(AND(W1816&lt;&gt;"",Y1816&lt;&gt;"",Y1816-W1816&gt;Resumen!$B$8),FALSE()),"Quento ","")&amp;IF(IFERROR(AND(X1816&lt;&gt;"",Y1816&lt;&gt;"",Y1816-X1816&gt;Resumen!$B$8),FALSE()),"Julicroc ","")&amp;"en este PDV"),"")</f>
        <v/>
      </c>
      <c r="AZ1816" s="22" t="str">
        <f aca="false">IF(COUNTIF('Plan Pehuamar - Lista'!$A$2:$A$167,A1816)&gt;0,"Sí","No")</f>
        <v>No</v>
      </c>
      <c r="BA1816" s="22" t="str">
        <f aca="false">IF(COUNTIF('Plan Combo 9+1'!$A$2:$A$226,A1816)&gt;0,"Sí","No")</f>
        <v>No</v>
      </c>
      <c r="BB1816" s="22" t="str">
        <f aca="false">IF(AH1816="","No",IF(BA1816="Sí",IF((AO1816-AH1816)&gt;Resumen!$B$6,"Sí","No"),IF((AO1816-AH1816)&gt;=Resumen!$B$132,"Sí","No")))</f>
        <v>No</v>
      </c>
      <c r="BC1816" s="22" t="str">
        <f aca="false">IF(AND(N1816="Sí",AL1816="Sí",AI1816=0),"Sí","No")</f>
        <v>No</v>
      </c>
      <c r="BD1816" s="22" t="str">
        <f aca="false">IF(COUNTIF('Plan 9+1 (con Pehuamar)'!$A$2:$A$227,A1816)&gt;0,"Sí","No")</f>
        <v>No</v>
      </c>
    </row>
    <row r="1817" customFormat="false" ht="15" hidden="false" customHeight="true" outlineLevel="0" collapsed="false">
      <c r="A1817" s="6" t="n">
        <v>202754</v>
      </c>
      <c r="B1817" s="6" t="n">
        <v>12</v>
      </c>
      <c r="C1817" s="6" t="n">
        <v>1202</v>
      </c>
      <c r="D1817" s="6" t="s">
        <v>254</v>
      </c>
      <c r="E1817" s="6" t="s">
        <v>1984</v>
      </c>
      <c r="F1817" s="6" t="s">
        <v>201</v>
      </c>
      <c r="G1817" s="6" t="s">
        <v>130</v>
      </c>
      <c r="H1817" s="6" t="s">
        <v>1715</v>
      </c>
      <c r="I1817" s="27" t="n">
        <v>10</v>
      </c>
      <c r="J1817" s="27" t="n">
        <v>50</v>
      </c>
      <c r="K1817" s="27" t="n">
        <v>70</v>
      </c>
      <c r="L1817" s="28" t="n">
        <f aca="false">I1817+J1817</f>
        <v>60</v>
      </c>
      <c r="M1817" s="28" t="n">
        <f aca="false">L1817+K1817</f>
        <v>130</v>
      </c>
      <c r="N1817" s="22" t="str">
        <f aca="false">IF(I1817&gt;0,"Sí","No")</f>
        <v>Sí</v>
      </c>
      <c r="O1817" s="22" t="str">
        <f aca="false">IF(J1817&gt;0,"Sí","No")</f>
        <v>Sí</v>
      </c>
      <c r="P1817" s="22" t="str">
        <f aca="false">IF(K1817&gt;0,"Sí","No")</f>
        <v>Sí</v>
      </c>
      <c r="Q1817" s="22" t="str">
        <f aca="false">IF(OR(I1817&gt;0,J1817&gt;0),"Sí","No")</f>
        <v>Sí</v>
      </c>
      <c r="R1817" s="27" t="n">
        <v>1750</v>
      </c>
      <c r="S1817" s="27" t="n">
        <v>2500</v>
      </c>
      <c r="T1817" s="27" t="n">
        <v>1200</v>
      </c>
      <c r="U1817" s="27" t="n">
        <v>2100</v>
      </c>
      <c r="V1817" s="27" t="n">
        <v>3500</v>
      </c>
      <c r="W1817" s="12" t="n">
        <f aca="false">IF(AND(I1817&gt;0,R1817&gt;0),(S1817-R1817)/R1817,"")</f>
        <v>0.428571428571429</v>
      </c>
      <c r="X1817" s="12" t="n">
        <f aca="false">IF(AND(J1817&gt;0,T1817&gt;0),(U1817-T1817)/T1817,"")</f>
        <v>0.75</v>
      </c>
      <c r="Y1817" s="12" t="n">
        <f aca="false">IF(AND(K1817&gt;0,V1817&gt;0),(V1817-Resumen!$B$7)/Resumen!$B$7,"")</f>
        <v>0.4</v>
      </c>
      <c r="Z1817" s="28" t="n">
        <f aca="false">IF(AND(K1817&gt;0,I1817&gt;0,V1817&gt;0,S1817&gt;0),V1817-S1817,"")</f>
        <v>1000</v>
      </c>
      <c r="AA1817" s="12" t="n">
        <f aca="false">IF(Z1817&lt;&gt;"",Z1817/S1817,"")</f>
        <v>0.4</v>
      </c>
      <c r="AB1817" s="28" t="n">
        <f aca="false">IF(AND(K1817&gt;0,J1817&gt;0,V1817&gt;0,U1817&gt;0),V1817-U1817,"")</f>
        <v>1400</v>
      </c>
      <c r="AC1817" s="12" t="n">
        <f aca="false">IF(AB1817&lt;&gt;"",AB1817/U1817,"")</f>
        <v>0.666666666666667</v>
      </c>
      <c r="AD1817" s="27" t="n">
        <v>10</v>
      </c>
      <c r="AE1817" s="27" t="n">
        <v>2</v>
      </c>
      <c r="AF1817" s="27" t="n">
        <v>6</v>
      </c>
      <c r="AG1817" s="28" t="n">
        <f aca="false">AD1817+AE1817+AF1817</f>
        <v>18</v>
      </c>
      <c r="AH1817" s="12" t="n">
        <f aca="false">IF(AG1817&gt;0,AD1817/AG1817,"")</f>
        <v>0.555555555555556</v>
      </c>
      <c r="AI1817" s="27" t="n">
        <v>1</v>
      </c>
      <c r="AJ1817" s="27" t="n">
        <v>0</v>
      </c>
      <c r="AK1817" s="27" t="n">
        <v>1</v>
      </c>
      <c r="AL1817" s="22" t="str">
        <f aca="false">IF(OR(AJ1817&gt;0,AK1817&gt;0),"Sí","No")</f>
        <v>Sí</v>
      </c>
      <c r="AM1817" s="6" t="s">
        <v>198</v>
      </c>
      <c r="AN1817" s="6" t="s">
        <v>198</v>
      </c>
      <c r="AO1817" s="12" t="n">
        <f aca="false">IF(M1817&gt;0,K1817/M1817,"")</f>
        <v>0.538461538461538</v>
      </c>
      <c r="AP1817" s="22" t="str">
        <f aca="false">IF(M1817&gt;=Resumen!$B$5,"Alto","Bajo")</f>
        <v>Alto</v>
      </c>
      <c r="AQ1817" s="22" t="str">
        <f aca="false">IF(AO1817&gt;=Resumen!$B$28,"Alto","Bajo")</f>
        <v>Alto</v>
      </c>
      <c r="AR1817" s="22" t="str">
        <f aca="false">AP1817&amp;" Potencial / "&amp;AQ1817&amp;" Share"</f>
        <v>Alto Potencial / Alto Share</v>
      </c>
      <c r="AS1817" s="22" t="str">
        <f aca="false">IF(Q1817="Sí",IF(AO1817&gt;=Resumen!$B$29,"Alto","Bajo"),"")</f>
        <v>Alto</v>
      </c>
      <c r="AT1817" s="22" t="str">
        <f aca="false">IF(AS1817&lt;&gt;"",AP1817&amp;" Potencial / "&amp;AS1817&amp;" Share","")</f>
        <v>Alto Potencial / Alto Share</v>
      </c>
      <c r="AU1817" s="22" t="str">
        <f aca="false">IF(AH1817="","Sin dato",IF(AH1817-AO1817&gt;Resumen!$B$6,"Sobre-exhibido",IF(AO1817-AH1817&gt;Resumen!$B$6,"Sub-exhibido","En línea")))</f>
        <v>En línea</v>
      </c>
      <c r="AV1817" s="22" t="n">
        <f aca="false">IF(AT1817="","",IF(AT1817="Alto Potencial / Bajo Share",1,IF(AT1817="Alto Potencial / Alto Share",2,IF(AT1817="Bajo Potencial / Alto Share",3,4))))</f>
        <v>2</v>
      </c>
      <c r="AW1817" s="22" t="str">
        <f aca="false">IF(Q1817="No","Sin competencia directa",IF(AV1817=1,"1 - Foco Conquista (Alto Pot / Bajo Share)",IF(AV1817=2,"2 - Foco Defensa (Alto Pot / Alto Share)",IF(AV1817=3,"3 - Monitoreo (Bajo Pot / Alto Share)","4 - Baja Prioridad (Bajo Pot / Bajo Share)"))))</f>
        <v>2 - Foco Defensa (Alto Pot / Alto Share)</v>
      </c>
      <c r="AX1817" s="12" t="str">
        <f aca="false">IF(OR(IFERROR(AND(W1817&lt;&gt;"",Y1817&lt;&gt;"",Y1817-W1817&gt;Resumen!$B$8),FALSE()),IFERROR(AND(X1817&lt;&gt;"",Y1817&lt;&gt;"",Y1817-X1817&gt;Resumen!$B$8),FALSE())),MAX(IF(IFERROR(AND(W1817&lt;&gt;"",Y1817&lt;&gt;"",Y1817-W1817&gt;Resumen!$B$8),FALSE()),Y1817-W1817,0),IF(IFERROR(AND(X1817&lt;&gt;"",Y1817&lt;&gt;"",Y1817-X1817&gt;Resumen!$B$8),FALSE()),Y1817-X1817,0)),"")</f>
        <v/>
      </c>
      <c r="AY1817" s="22" t="str">
        <f aca="false">IF(OR(IFERROR(AND(W1817&lt;&gt;"",Y1817&lt;&gt;"",Y1817-W1817&gt;Resumen!$B$8),FALSE()),IFERROR(AND(X1817&lt;&gt;"",Y1817&lt;&gt;"",Y1817-X1817&gt;Resumen!$B$8),FALSE())),TRIM("Lays tiene mayor markup que "&amp;IF(IFERROR(AND(W1817&lt;&gt;"",Y1817&lt;&gt;"",Y1817-W1817&gt;Resumen!$B$8),FALSE()),"Quento ","")&amp;IF(IFERROR(AND(X1817&lt;&gt;"",Y1817&lt;&gt;"",Y1817-X1817&gt;Resumen!$B$8),FALSE()),"Julicroc ","")&amp;"en este PDV"),"")</f>
        <v/>
      </c>
      <c r="AZ1817" s="22" t="str">
        <f aca="false">IF(COUNTIF('Plan Pehuamar - Lista'!$A$2:$A$167,A1817)&gt;0,"Sí","No")</f>
        <v>No</v>
      </c>
      <c r="BA1817" s="22" t="str">
        <f aca="false">IF(COUNTIF('Plan Combo 9+1'!$A$2:$A$226,A1817)&gt;0,"Sí","No")</f>
        <v>No</v>
      </c>
      <c r="BB1817" s="22" t="str">
        <f aca="false">IF(AH1817="","No",IF(BA1817="Sí",IF((AO1817-AH1817)&gt;Resumen!$B$6,"Sí","No"),IF((AO1817-AH1817)&gt;=Resumen!$B$132,"Sí","No")))</f>
        <v>No</v>
      </c>
      <c r="BC1817" s="22" t="str">
        <f aca="false">IF(AND(N1817="Sí",AL1817="Sí",AI1817=0),"Sí","No")</f>
        <v>No</v>
      </c>
      <c r="BD1817" s="22" t="str">
        <f aca="false">IF(COUNTIF('Plan 9+1 (con Pehuamar)'!$A$2:$A$227,A1817)&gt;0,"Sí","No")</f>
        <v>No</v>
      </c>
    </row>
    <row r="1818" customFormat="false" ht="15" hidden="false" customHeight="true" outlineLevel="0" collapsed="false">
      <c r="A1818" s="6" t="n">
        <v>202768</v>
      </c>
      <c r="B1818" s="6" t="n">
        <v>12</v>
      </c>
      <c r="C1818" s="6" t="n">
        <v>1202</v>
      </c>
      <c r="D1818" s="6" t="s">
        <v>254</v>
      </c>
      <c r="E1818" s="6" t="s">
        <v>1985</v>
      </c>
      <c r="F1818" s="6" t="s">
        <v>273</v>
      </c>
      <c r="G1818" s="6" t="s">
        <v>130</v>
      </c>
      <c r="H1818" s="6" t="s">
        <v>1715</v>
      </c>
      <c r="I1818" s="27" t="n">
        <v>0</v>
      </c>
      <c r="J1818" s="27" t="n">
        <v>0</v>
      </c>
      <c r="K1818" s="27" t="n">
        <v>0.7</v>
      </c>
      <c r="L1818" s="28" t="n">
        <f aca="false">I1818+J1818</f>
        <v>0</v>
      </c>
      <c r="M1818" s="28" t="n">
        <f aca="false">L1818+K1818</f>
        <v>0.7</v>
      </c>
      <c r="N1818" s="22" t="str">
        <f aca="false">IF(I1818&gt;0,"Sí","No")</f>
        <v>No</v>
      </c>
      <c r="O1818" s="22" t="str">
        <f aca="false">IF(J1818&gt;0,"Sí","No")</f>
        <v>No</v>
      </c>
      <c r="P1818" s="22" t="str">
        <f aca="false">IF(K1818&gt;0,"Sí","No")</f>
        <v>Sí</v>
      </c>
      <c r="Q1818" s="22" t="str">
        <f aca="false">IF(OR(I1818&gt;0,J1818&gt;0),"Sí","No")</f>
        <v>No</v>
      </c>
      <c r="R1818" s="27"/>
      <c r="S1818" s="27"/>
      <c r="T1818" s="27"/>
      <c r="U1818" s="27"/>
      <c r="V1818" s="27"/>
      <c r="W1818" s="12" t="str">
        <f aca="false">IF(AND(I1818&gt;0,R1818&gt;0),(S1818-R1818)/R1818,"")</f>
        <v/>
      </c>
      <c r="X1818" s="12" t="str">
        <f aca="false">IF(AND(J1818&gt;0,T1818&gt;0),(U1818-T1818)/T1818,"")</f>
        <v/>
      </c>
      <c r="Y1818" s="12" t="str">
        <f aca="false">IF(AND(K1818&gt;0,V1818&gt;0),(V1818-Resumen!$B$7)/Resumen!$B$7,"")</f>
        <v/>
      </c>
      <c r="Z1818" s="28" t="str">
        <f aca="false">IF(AND(K1818&gt;0,I1818&gt;0,V1818&gt;0,S1818&gt;0),V1818-S1818,"")</f>
        <v/>
      </c>
      <c r="AA1818" s="12" t="str">
        <f aca="false">IF(Z1818&lt;&gt;"",Z1818/S1818,"")</f>
        <v/>
      </c>
      <c r="AB1818" s="28" t="str">
        <f aca="false">IF(AND(K1818&gt;0,J1818&gt;0,V1818&gt;0,U1818&gt;0),V1818-U1818,"")</f>
        <v/>
      </c>
      <c r="AC1818" s="12" t="str">
        <f aca="false">IF(AB1818&lt;&gt;"",AB1818/U1818,"")</f>
        <v/>
      </c>
      <c r="AD1818" s="27" t="n">
        <v>0</v>
      </c>
      <c r="AE1818" s="27" t="n">
        <v>0</v>
      </c>
      <c r="AF1818" s="27" t="n">
        <v>0</v>
      </c>
      <c r="AG1818" s="28" t="n">
        <f aca="false">AD1818+AE1818+AF1818</f>
        <v>0</v>
      </c>
      <c r="AH1818" s="12" t="str">
        <f aca="false">IF(AG1818&gt;0,AD1818/AG1818,"")</f>
        <v/>
      </c>
      <c r="AI1818" s="27" t="n">
        <v>0</v>
      </c>
      <c r="AJ1818" s="27" t="n">
        <v>0</v>
      </c>
      <c r="AK1818" s="27" t="n">
        <v>0</v>
      </c>
      <c r="AL1818" s="22" t="str">
        <f aca="false">IF(OR(AJ1818&gt;0,AK1818&gt;0),"Sí","No")</f>
        <v>No</v>
      </c>
      <c r="AM1818" s="6"/>
      <c r="AN1818" s="6"/>
      <c r="AO1818" s="12" t="n">
        <f aca="false">IF(M1818&gt;0,K1818/M1818,"")</f>
        <v>1</v>
      </c>
      <c r="AP1818" s="22" t="str">
        <f aca="false">IF(M1818&gt;=Resumen!$B$5,"Alto","Bajo")</f>
        <v>Bajo</v>
      </c>
      <c r="AQ1818" s="22" t="str">
        <f aca="false">IF(AO1818&gt;=Resumen!$B$28,"Alto","Bajo")</f>
        <v>Alto</v>
      </c>
      <c r="AR1818" s="22" t="str">
        <f aca="false">AP1818&amp;" Potencial / "&amp;AQ1818&amp;" Share"</f>
        <v>Bajo Potencial / Alto Share</v>
      </c>
      <c r="AS1818" s="22" t="str">
        <f aca="false">IF(Q1818="Sí",IF(AO1818&gt;=Resumen!$B$29,"Alto","Bajo"),"")</f>
        <v/>
      </c>
      <c r="AT1818" s="22" t="str">
        <f aca="false">IF(AS1818&lt;&gt;"",AP1818&amp;" Potencial / "&amp;AS1818&amp;" Share","")</f>
        <v/>
      </c>
      <c r="AU1818" s="22" t="str">
        <f aca="false">IF(AH1818="","Sin dato",IF(AH1818-AO1818&gt;Resumen!$B$6,"Sobre-exhibido",IF(AO1818-AH1818&gt;Resumen!$B$6,"Sub-exhibido","En línea")))</f>
        <v>Sin dato</v>
      </c>
      <c r="AV1818" s="22" t="str">
        <f aca="false">IF(AT1818="","",IF(AT1818="Alto Potencial / Bajo Share",1,IF(AT1818="Alto Potencial / Alto Share",2,IF(AT1818="Bajo Potencial / Alto Share",3,4))))</f>
        <v/>
      </c>
      <c r="AW1818" s="22" t="str">
        <f aca="false">IF(Q1818="No","Sin competencia directa",IF(AV1818=1,"1 - Foco Conquista (Alto Pot / Bajo Share)",IF(AV1818=2,"2 - Foco Defensa (Alto Pot / Alto Share)",IF(AV1818=3,"3 - Monitoreo (Bajo Pot / Alto Share)","4 - Baja Prioridad (Bajo Pot / Bajo Share)"))))</f>
        <v>Sin competencia directa</v>
      </c>
      <c r="AX1818" s="12" t="str">
        <f aca="false">IF(OR(IFERROR(AND(W1818&lt;&gt;"",Y1818&lt;&gt;"",Y1818-W1818&gt;Resumen!$B$8),FALSE()),IFERROR(AND(X1818&lt;&gt;"",Y1818&lt;&gt;"",Y1818-X1818&gt;Resumen!$B$8),FALSE())),MAX(IF(IFERROR(AND(W1818&lt;&gt;"",Y1818&lt;&gt;"",Y1818-W1818&gt;Resumen!$B$8),FALSE()),Y1818-W1818,0),IF(IFERROR(AND(X1818&lt;&gt;"",Y1818&lt;&gt;"",Y1818-X1818&gt;Resumen!$B$8),FALSE()),Y1818-X1818,0)),"")</f>
        <v/>
      </c>
      <c r="AY1818" s="22" t="str">
        <f aca="false">IF(OR(IFERROR(AND(W1818&lt;&gt;"",Y1818&lt;&gt;"",Y1818-W1818&gt;Resumen!$B$8),FALSE()),IFERROR(AND(X1818&lt;&gt;"",Y1818&lt;&gt;"",Y1818-X1818&gt;Resumen!$B$8),FALSE())),TRIM("Lays tiene mayor markup que "&amp;IF(IFERROR(AND(W1818&lt;&gt;"",Y1818&lt;&gt;"",Y1818-W1818&gt;Resumen!$B$8),FALSE()),"Quento ","")&amp;IF(IFERROR(AND(X1818&lt;&gt;"",Y1818&lt;&gt;"",Y1818-X1818&gt;Resumen!$B$8),FALSE()),"Julicroc ","")&amp;"en este PDV"),"")</f>
        <v/>
      </c>
      <c r="AZ1818" s="22" t="str">
        <f aca="false">IF(COUNTIF('Plan Pehuamar - Lista'!$A$2:$A$167,A1818)&gt;0,"Sí","No")</f>
        <v>No</v>
      </c>
      <c r="BA1818" s="22" t="str">
        <f aca="false">IF(COUNTIF('Plan Combo 9+1'!$A$2:$A$226,A1818)&gt;0,"Sí","No")</f>
        <v>No</v>
      </c>
      <c r="BB1818" s="22" t="str">
        <f aca="false">IF(AH1818="","No",IF(BA1818="Sí",IF((AO1818-AH1818)&gt;Resumen!$B$6,"Sí","No"),IF((AO1818-AH1818)&gt;=Resumen!$B$132,"Sí","No")))</f>
        <v>No</v>
      </c>
      <c r="BC1818" s="22" t="str">
        <f aca="false">IF(AND(N1818="Sí",AL1818="Sí",AI1818=0),"Sí","No")</f>
        <v>No</v>
      </c>
      <c r="BD1818" s="22" t="str">
        <f aca="false">IF(COUNTIF('Plan 9+1 (con Pehuamar)'!$A$2:$A$227,A1818)&gt;0,"Sí","No")</f>
        <v>No</v>
      </c>
    </row>
    <row r="1819" customFormat="false" ht="15" hidden="false" customHeight="true" outlineLevel="0" collapsed="false">
      <c r="A1819" s="6" t="n">
        <v>200069</v>
      </c>
      <c r="B1819" s="6" t="n">
        <v>12</v>
      </c>
      <c r="C1819" s="6" t="n">
        <v>1203</v>
      </c>
      <c r="D1819" s="6" t="s">
        <v>315</v>
      </c>
      <c r="E1819" s="6" t="s">
        <v>1986</v>
      </c>
      <c r="F1819" s="6" t="s">
        <v>206</v>
      </c>
      <c r="G1819" s="6" t="s">
        <v>130</v>
      </c>
      <c r="H1819" s="6" t="s">
        <v>1715</v>
      </c>
      <c r="I1819" s="27" t="n">
        <v>50</v>
      </c>
      <c r="J1819" s="27" t="n">
        <v>50</v>
      </c>
      <c r="K1819" s="27" t="n">
        <v>80</v>
      </c>
      <c r="L1819" s="28" t="n">
        <f aca="false">I1819+J1819</f>
        <v>100</v>
      </c>
      <c r="M1819" s="28" t="n">
        <f aca="false">L1819+K1819</f>
        <v>180</v>
      </c>
      <c r="N1819" s="22" t="str">
        <f aca="false">IF(I1819&gt;0,"Sí","No")</f>
        <v>Sí</v>
      </c>
      <c r="O1819" s="22" t="str">
        <f aca="false">IF(J1819&gt;0,"Sí","No")</f>
        <v>Sí</v>
      </c>
      <c r="P1819" s="22" t="str">
        <f aca="false">IF(K1819&gt;0,"Sí","No")</f>
        <v>Sí</v>
      </c>
      <c r="Q1819" s="22" t="str">
        <f aca="false">IF(OR(I1819&gt;0,J1819&gt;0),"Sí","No")</f>
        <v>Sí</v>
      </c>
      <c r="R1819" s="27" t="n">
        <v>1500</v>
      </c>
      <c r="S1819" s="27" t="n">
        <v>2500</v>
      </c>
      <c r="T1819" s="27" t="n">
        <v>1200</v>
      </c>
      <c r="U1819" s="27" t="n">
        <v>2100</v>
      </c>
      <c r="V1819" s="27" t="n">
        <v>3500</v>
      </c>
      <c r="W1819" s="12" t="n">
        <f aca="false">IF(AND(I1819&gt;0,R1819&gt;0),(S1819-R1819)/R1819,"")</f>
        <v>0.666666666666667</v>
      </c>
      <c r="X1819" s="12" t="n">
        <f aca="false">IF(AND(J1819&gt;0,T1819&gt;0),(U1819-T1819)/T1819,"")</f>
        <v>0.75</v>
      </c>
      <c r="Y1819" s="12" t="n">
        <f aca="false">IF(AND(K1819&gt;0,V1819&gt;0),(V1819-Resumen!$B$7)/Resumen!$B$7,"")</f>
        <v>0.4</v>
      </c>
      <c r="Z1819" s="28" t="n">
        <f aca="false">IF(AND(K1819&gt;0,I1819&gt;0,V1819&gt;0,S1819&gt;0),V1819-S1819,"")</f>
        <v>1000</v>
      </c>
      <c r="AA1819" s="12" t="n">
        <f aca="false">IF(Z1819&lt;&gt;"",Z1819/S1819,"")</f>
        <v>0.4</v>
      </c>
      <c r="AB1819" s="28" t="n">
        <f aca="false">IF(AND(K1819&gt;0,J1819&gt;0,V1819&gt;0,U1819&gt;0),V1819-U1819,"")</f>
        <v>1400</v>
      </c>
      <c r="AC1819" s="12" t="n">
        <f aca="false">IF(AB1819&lt;&gt;"",AB1819/U1819,"")</f>
        <v>0.666666666666667</v>
      </c>
      <c r="AD1819" s="27" t="n">
        <v>12</v>
      </c>
      <c r="AE1819" s="27" t="n">
        <v>8</v>
      </c>
      <c r="AF1819" s="27" t="n">
        <v>8</v>
      </c>
      <c r="AG1819" s="28" t="n">
        <f aca="false">AD1819+AE1819+AF1819</f>
        <v>28</v>
      </c>
      <c r="AH1819" s="12" t="n">
        <f aca="false">IF(AG1819&gt;0,AD1819/AG1819,"")</f>
        <v>0.428571428571429</v>
      </c>
      <c r="AI1819" s="27" t="n">
        <v>1</v>
      </c>
      <c r="AJ1819" s="27" t="n">
        <v>1</v>
      </c>
      <c r="AK1819" s="27" t="n">
        <v>1</v>
      </c>
      <c r="AL1819" s="22" t="str">
        <f aca="false">IF(OR(AJ1819&gt;0,AK1819&gt;0),"Sí","No")</f>
        <v>Sí</v>
      </c>
      <c r="AM1819" s="6" t="s">
        <v>397</v>
      </c>
      <c r="AN1819" s="6" t="s">
        <v>397</v>
      </c>
      <c r="AO1819" s="12" t="n">
        <f aca="false">IF(M1819&gt;0,K1819/M1819,"")</f>
        <v>0.444444444444444</v>
      </c>
      <c r="AP1819" s="22" t="str">
        <f aca="false">IF(M1819&gt;=Resumen!$B$5,"Alto","Bajo")</f>
        <v>Alto</v>
      </c>
      <c r="AQ1819" s="22" t="str">
        <f aca="false">IF(AO1819&gt;=Resumen!$B$28,"Alto","Bajo")</f>
        <v>Alto</v>
      </c>
      <c r="AR1819" s="22" t="str">
        <f aca="false">AP1819&amp;" Potencial / "&amp;AQ1819&amp;" Share"</f>
        <v>Alto Potencial / Alto Share</v>
      </c>
      <c r="AS1819" s="22" t="str">
        <f aca="false">IF(Q1819="Sí",IF(AO1819&gt;=Resumen!$B$29,"Alto","Bajo"),"")</f>
        <v>Bajo</v>
      </c>
      <c r="AT1819" s="22" t="str">
        <f aca="false">IF(AS1819&lt;&gt;"",AP1819&amp;" Potencial / "&amp;AS1819&amp;" Share","")</f>
        <v>Alto Potencial / Bajo Share</v>
      </c>
      <c r="AU1819" s="22" t="str">
        <f aca="false">IF(AH1819="","Sin dato",IF(AH1819-AO1819&gt;Resumen!$B$6,"Sobre-exhibido",IF(AO1819-AH1819&gt;Resumen!$B$6,"Sub-exhibido","En línea")))</f>
        <v>En línea</v>
      </c>
      <c r="AV1819" s="22" t="n">
        <f aca="false">IF(AT1819="","",IF(AT1819="Alto Potencial / Bajo Share",1,IF(AT1819="Alto Potencial / Alto Share",2,IF(AT1819="Bajo Potencial / Alto Share",3,4))))</f>
        <v>1</v>
      </c>
      <c r="AW1819" s="22" t="str">
        <f aca="false">IF(Q1819="No","Sin competencia directa",IF(AV1819=1,"1 - Foco Conquista (Alto Pot / Bajo Share)",IF(AV1819=2,"2 - Foco Defensa (Alto Pot / Alto Share)",IF(AV1819=3,"3 - Monitoreo (Bajo Pot / Alto Share)","4 - Baja Prioridad (Bajo Pot / Bajo Share)"))))</f>
        <v>1 - Foco Conquista (Alto Pot / Bajo Share)</v>
      </c>
      <c r="AX1819" s="12" t="str">
        <f aca="false">IF(OR(IFERROR(AND(W1819&lt;&gt;"",Y1819&lt;&gt;"",Y1819-W1819&gt;Resumen!$B$8),FALSE()),IFERROR(AND(X1819&lt;&gt;"",Y1819&lt;&gt;"",Y1819-X1819&gt;Resumen!$B$8),FALSE())),MAX(IF(IFERROR(AND(W1819&lt;&gt;"",Y1819&lt;&gt;"",Y1819-W1819&gt;Resumen!$B$8),FALSE()),Y1819-W1819,0),IF(IFERROR(AND(X1819&lt;&gt;"",Y1819&lt;&gt;"",Y1819-X1819&gt;Resumen!$B$8),FALSE()),Y1819-X1819,0)),"")</f>
        <v/>
      </c>
      <c r="AY1819" s="22" t="str">
        <f aca="false">IF(OR(IFERROR(AND(W1819&lt;&gt;"",Y1819&lt;&gt;"",Y1819-W1819&gt;Resumen!$B$8),FALSE()),IFERROR(AND(X1819&lt;&gt;"",Y1819&lt;&gt;"",Y1819-X1819&gt;Resumen!$B$8),FALSE())),TRIM("Lays tiene mayor markup que "&amp;IF(IFERROR(AND(W1819&lt;&gt;"",Y1819&lt;&gt;"",Y1819-W1819&gt;Resumen!$B$8),FALSE()),"Quento ","")&amp;IF(IFERROR(AND(X1819&lt;&gt;"",Y1819&lt;&gt;"",Y1819-X1819&gt;Resumen!$B$8),FALSE()),"Julicroc ","")&amp;"en este PDV"),"")</f>
        <v/>
      </c>
      <c r="AZ1819" s="22" t="str">
        <f aca="false">IF(COUNTIF('Plan Pehuamar - Lista'!$A$2:$A$167,A1819)&gt;0,"Sí","No")</f>
        <v>Sí</v>
      </c>
      <c r="BA1819" s="22" t="str">
        <f aca="false">IF(COUNTIF('Plan Combo 9+1'!$A$2:$A$226,A1819)&gt;0,"Sí","No")</f>
        <v>No</v>
      </c>
      <c r="BB1819" s="22" t="str">
        <f aca="false">IF(AH1819="","No",IF(BA1819="Sí",IF((AO1819-AH1819)&gt;Resumen!$B$6,"Sí","No"),IF((AO1819-AH1819)&gt;=Resumen!$B$132,"Sí","No")))</f>
        <v>No</v>
      </c>
      <c r="BC1819" s="22" t="str">
        <f aca="false">IF(AND(N1819="Sí",AL1819="Sí",AI1819=0),"Sí","No")</f>
        <v>No</v>
      </c>
      <c r="BD1819" s="22" t="str">
        <f aca="false">IF(COUNTIF('Plan 9+1 (con Pehuamar)'!$A$2:$A$227,A1819)&gt;0,"Sí","No")</f>
        <v>No</v>
      </c>
    </row>
    <row r="1820" customFormat="false" ht="15" hidden="false" customHeight="true" outlineLevel="0" collapsed="false">
      <c r="A1820" s="6" t="n">
        <v>200144</v>
      </c>
      <c r="B1820" s="6" t="n">
        <v>12</v>
      </c>
      <c r="C1820" s="6" t="n">
        <v>1203</v>
      </c>
      <c r="D1820" s="6" t="s">
        <v>315</v>
      </c>
      <c r="E1820" s="6" t="s">
        <v>1987</v>
      </c>
      <c r="F1820" s="6" t="s">
        <v>303</v>
      </c>
      <c r="G1820" s="6" t="s">
        <v>130</v>
      </c>
      <c r="H1820" s="6" t="s">
        <v>1715</v>
      </c>
      <c r="I1820" s="27" t="n">
        <v>0</v>
      </c>
      <c r="J1820" s="27" t="n">
        <v>0</v>
      </c>
      <c r="K1820" s="27" t="n">
        <v>23.2</v>
      </c>
      <c r="L1820" s="28" t="n">
        <f aca="false">I1820+J1820</f>
        <v>0</v>
      </c>
      <c r="M1820" s="28" t="n">
        <f aca="false">L1820+K1820</f>
        <v>23.2</v>
      </c>
      <c r="N1820" s="22" t="str">
        <f aca="false">IF(I1820&gt;0,"Sí","No")</f>
        <v>No</v>
      </c>
      <c r="O1820" s="22" t="str">
        <f aca="false">IF(J1820&gt;0,"Sí","No")</f>
        <v>No</v>
      </c>
      <c r="P1820" s="22" t="str">
        <f aca="false">IF(K1820&gt;0,"Sí","No")</f>
        <v>Sí</v>
      </c>
      <c r="Q1820" s="22" t="str">
        <f aca="false">IF(OR(I1820&gt;0,J1820&gt;0),"Sí","No")</f>
        <v>No</v>
      </c>
      <c r="R1820" s="27"/>
      <c r="S1820" s="27"/>
      <c r="T1820" s="27"/>
      <c r="U1820" s="27"/>
      <c r="V1820" s="27"/>
      <c r="W1820" s="12" t="str">
        <f aca="false">IF(AND(I1820&gt;0,R1820&gt;0),(S1820-R1820)/R1820,"")</f>
        <v/>
      </c>
      <c r="X1820" s="12" t="str">
        <f aca="false">IF(AND(J1820&gt;0,T1820&gt;0),(U1820-T1820)/T1820,"")</f>
        <v/>
      </c>
      <c r="Y1820" s="12" t="str">
        <f aca="false">IF(AND(K1820&gt;0,V1820&gt;0),(V1820-Resumen!$B$7)/Resumen!$B$7,"")</f>
        <v/>
      </c>
      <c r="Z1820" s="28" t="str">
        <f aca="false">IF(AND(K1820&gt;0,I1820&gt;0,V1820&gt;0,S1820&gt;0),V1820-S1820,"")</f>
        <v/>
      </c>
      <c r="AA1820" s="12" t="str">
        <f aca="false">IF(Z1820&lt;&gt;"",Z1820/S1820,"")</f>
        <v/>
      </c>
      <c r="AB1820" s="28" t="str">
        <f aca="false">IF(AND(K1820&gt;0,J1820&gt;0,V1820&gt;0,U1820&gt;0),V1820-U1820,"")</f>
        <v/>
      </c>
      <c r="AC1820" s="12" t="str">
        <f aca="false">IF(AB1820&lt;&gt;"",AB1820/U1820,"")</f>
        <v/>
      </c>
      <c r="AD1820" s="27" t="n">
        <v>0</v>
      </c>
      <c r="AE1820" s="27" t="n">
        <v>0</v>
      </c>
      <c r="AF1820" s="27" t="n">
        <v>0</v>
      </c>
      <c r="AG1820" s="28" t="n">
        <f aca="false">AD1820+AE1820+AF1820</f>
        <v>0</v>
      </c>
      <c r="AH1820" s="12" t="str">
        <f aca="false">IF(AG1820&gt;0,AD1820/AG1820,"")</f>
        <v/>
      </c>
      <c r="AI1820" s="27" t="n">
        <v>0</v>
      </c>
      <c r="AJ1820" s="27" t="n">
        <v>0</v>
      </c>
      <c r="AK1820" s="27" t="n">
        <v>0</v>
      </c>
      <c r="AL1820" s="22" t="str">
        <f aca="false">IF(OR(AJ1820&gt;0,AK1820&gt;0),"Sí","No")</f>
        <v>No</v>
      </c>
      <c r="AM1820" s="6"/>
      <c r="AN1820" s="6"/>
      <c r="AO1820" s="12" t="n">
        <f aca="false">IF(M1820&gt;0,K1820/M1820,"")</f>
        <v>1</v>
      </c>
      <c r="AP1820" s="22" t="str">
        <f aca="false">IF(M1820&gt;=Resumen!$B$5,"Alto","Bajo")</f>
        <v>Bajo</v>
      </c>
      <c r="AQ1820" s="22" t="str">
        <f aca="false">IF(AO1820&gt;=Resumen!$B$28,"Alto","Bajo")</f>
        <v>Alto</v>
      </c>
      <c r="AR1820" s="22" t="str">
        <f aca="false">AP1820&amp;" Potencial / "&amp;AQ1820&amp;" Share"</f>
        <v>Bajo Potencial / Alto Share</v>
      </c>
      <c r="AS1820" s="22" t="str">
        <f aca="false">IF(Q1820="Sí",IF(AO1820&gt;=Resumen!$B$29,"Alto","Bajo"),"")</f>
        <v/>
      </c>
      <c r="AT1820" s="22" t="str">
        <f aca="false">IF(AS1820&lt;&gt;"",AP1820&amp;" Potencial / "&amp;AS1820&amp;" Share","")</f>
        <v/>
      </c>
      <c r="AU1820" s="22" t="str">
        <f aca="false">IF(AH1820="","Sin dato",IF(AH1820-AO1820&gt;Resumen!$B$6,"Sobre-exhibido",IF(AO1820-AH1820&gt;Resumen!$B$6,"Sub-exhibido","En línea")))</f>
        <v>Sin dato</v>
      </c>
      <c r="AV1820" s="22" t="str">
        <f aca="false">IF(AT1820="","",IF(AT1820="Alto Potencial / Bajo Share",1,IF(AT1820="Alto Potencial / Alto Share",2,IF(AT1820="Bajo Potencial / Alto Share",3,4))))</f>
        <v/>
      </c>
      <c r="AW1820" s="22" t="str">
        <f aca="false">IF(Q1820="No","Sin competencia directa",IF(AV1820=1,"1 - Foco Conquista (Alto Pot / Bajo Share)",IF(AV1820=2,"2 - Foco Defensa (Alto Pot / Alto Share)",IF(AV1820=3,"3 - Monitoreo (Bajo Pot / Alto Share)","4 - Baja Prioridad (Bajo Pot / Bajo Share)"))))</f>
        <v>Sin competencia directa</v>
      </c>
      <c r="AX1820" s="12" t="str">
        <f aca="false">IF(OR(IFERROR(AND(W1820&lt;&gt;"",Y1820&lt;&gt;"",Y1820-W1820&gt;Resumen!$B$8),FALSE()),IFERROR(AND(X1820&lt;&gt;"",Y1820&lt;&gt;"",Y1820-X1820&gt;Resumen!$B$8),FALSE())),MAX(IF(IFERROR(AND(W1820&lt;&gt;"",Y1820&lt;&gt;"",Y1820-W1820&gt;Resumen!$B$8),FALSE()),Y1820-W1820,0),IF(IFERROR(AND(X1820&lt;&gt;"",Y1820&lt;&gt;"",Y1820-X1820&gt;Resumen!$B$8),FALSE()),Y1820-X1820,0)),"")</f>
        <v/>
      </c>
      <c r="AY1820" s="22" t="str">
        <f aca="false">IF(OR(IFERROR(AND(W1820&lt;&gt;"",Y1820&lt;&gt;"",Y1820-W1820&gt;Resumen!$B$8),FALSE()),IFERROR(AND(X1820&lt;&gt;"",Y1820&lt;&gt;"",Y1820-X1820&gt;Resumen!$B$8),FALSE())),TRIM("Lays tiene mayor markup que "&amp;IF(IFERROR(AND(W1820&lt;&gt;"",Y1820&lt;&gt;"",Y1820-W1820&gt;Resumen!$B$8),FALSE()),"Quento ","")&amp;IF(IFERROR(AND(X1820&lt;&gt;"",Y1820&lt;&gt;"",Y1820-X1820&gt;Resumen!$B$8),FALSE()),"Julicroc ","")&amp;"en este PDV"),"")</f>
        <v/>
      </c>
      <c r="AZ1820" s="22" t="str">
        <f aca="false">IF(COUNTIF('Plan Pehuamar - Lista'!$A$2:$A$167,A1820)&gt;0,"Sí","No")</f>
        <v>No</v>
      </c>
      <c r="BA1820" s="22" t="str">
        <f aca="false">IF(COUNTIF('Plan Combo 9+1'!$A$2:$A$226,A1820)&gt;0,"Sí","No")</f>
        <v>No</v>
      </c>
      <c r="BB1820" s="22" t="str">
        <f aca="false">IF(AH1820="","No",IF(BA1820="Sí",IF((AO1820-AH1820)&gt;Resumen!$B$6,"Sí","No"),IF((AO1820-AH1820)&gt;=Resumen!$B$132,"Sí","No")))</f>
        <v>No</v>
      </c>
      <c r="BC1820" s="22" t="str">
        <f aca="false">IF(AND(N1820="Sí",AL1820="Sí",AI1820=0),"Sí","No")</f>
        <v>No</v>
      </c>
      <c r="BD1820" s="22" t="str">
        <f aca="false">IF(COUNTIF('Plan 9+1 (con Pehuamar)'!$A$2:$A$227,A1820)&gt;0,"Sí","No")</f>
        <v>No</v>
      </c>
    </row>
    <row r="1821" customFormat="false" ht="15" hidden="false" customHeight="true" outlineLevel="0" collapsed="false">
      <c r="A1821" s="6" t="n">
        <v>200180</v>
      </c>
      <c r="B1821" s="6" t="n">
        <v>12</v>
      </c>
      <c r="C1821" s="6" t="n">
        <v>1203</v>
      </c>
      <c r="D1821" s="6" t="s">
        <v>315</v>
      </c>
      <c r="E1821" s="6" t="s">
        <v>1988</v>
      </c>
      <c r="F1821" s="6" t="s">
        <v>196</v>
      </c>
      <c r="G1821" s="6" t="s">
        <v>130</v>
      </c>
      <c r="H1821" s="6" t="s">
        <v>1715</v>
      </c>
      <c r="I1821" s="27" t="n">
        <v>0</v>
      </c>
      <c r="J1821" s="27" t="n">
        <v>0</v>
      </c>
      <c r="K1821" s="27" t="n">
        <v>2.8</v>
      </c>
      <c r="L1821" s="28" t="n">
        <f aca="false">I1821+J1821</f>
        <v>0</v>
      </c>
      <c r="M1821" s="28" t="n">
        <f aca="false">L1821+K1821</f>
        <v>2.8</v>
      </c>
      <c r="N1821" s="22" t="str">
        <f aca="false">IF(I1821&gt;0,"Sí","No")</f>
        <v>No</v>
      </c>
      <c r="O1821" s="22" t="str">
        <f aca="false">IF(J1821&gt;0,"Sí","No")</f>
        <v>No</v>
      </c>
      <c r="P1821" s="22" t="str">
        <f aca="false">IF(K1821&gt;0,"Sí","No")</f>
        <v>Sí</v>
      </c>
      <c r="Q1821" s="22" t="str">
        <f aca="false">IF(OR(I1821&gt;0,J1821&gt;0),"Sí","No")</f>
        <v>No</v>
      </c>
      <c r="R1821" s="27"/>
      <c r="S1821" s="27"/>
      <c r="T1821" s="27"/>
      <c r="U1821" s="27"/>
      <c r="V1821" s="27"/>
      <c r="W1821" s="12" t="str">
        <f aca="false">IF(AND(I1821&gt;0,R1821&gt;0),(S1821-R1821)/R1821,"")</f>
        <v/>
      </c>
      <c r="X1821" s="12" t="str">
        <f aca="false">IF(AND(J1821&gt;0,T1821&gt;0),(U1821-T1821)/T1821,"")</f>
        <v/>
      </c>
      <c r="Y1821" s="12" t="str">
        <f aca="false">IF(AND(K1821&gt;0,V1821&gt;0),(V1821-Resumen!$B$7)/Resumen!$B$7,"")</f>
        <v/>
      </c>
      <c r="Z1821" s="28" t="str">
        <f aca="false">IF(AND(K1821&gt;0,I1821&gt;0,V1821&gt;0,S1821&gt;0),V1821-S1821,"")</f>
        <v/>
      </c>
      <c r="AA1821" s="12" t="str">
        <f aca="false">IF(Z1821&lt;&gt;"",Z1821/S1821,"")</f>
        <v/>
      </c>
      <c r="AB1821" s="28" t="str">
        <f aca="false">IF(AND(K1821&gt;0,J1821&gt;0,V1821&gt;0,U1821&gt;0),V1821-U1821,"")</f>
        <v/>
      </c>
      <c r="AC1821" s="12" t="str">
        <f aca="false">IF(AB1821&lt;&gt;"",AB1821/U1821,"")</f>
        <v/>
      </c>
      <c r="AD1821" s="27" t="n">
        <v>0</v>
      </c>
      <c r="AE1821" s="27" t="n">
        <v>0</v>
      </c>
      <c r="AF1821" s="27" t="n">
        <v>0</v>
      </c>
      <c r="AG1821" s="28" t="n">
        <f aca="false">AD1821+AE1821+AF1821</f>
        <v>0</v>
      </c>
      <c r="AH1821" s="12" t="str">
        <f aca="false">IF(AG1821&gt;0,AD1821/AG1821,"")</f>
        <v/>
      </c>
      <c r="AI1821" s="27" t="n">
        <v>0</v>
      </c>
      <c r="AJ1821" s="27" t="n">
        <v>0</v>
      </c>
      <c r="AK1821" s="27" t="n">
        <v>0</v>
      </c>
      <c r="AL1821" s="22" t="str">
        <f aca="false">IF(OR(AJ1821&gt;0,AK1821&gt;0),"Sí","No")</f>
        <v>No</v>
      </c>
      <c r="AM1821" s="6"/>
      <c r="AN1821" s="6"/>
      <c r="AO1821" s="12" t="n">
        <f aca="false">IF(M1821&gt;0,K1821/M1821,"")</f>
        <v>1</v>
      </c>
      <c r="AP1821" s="22" t="str">
        <f aca="false">IF(M1821&gt;=Resumen!$B$5,"Alto","Bajo")</f>
        <v>Bajo</v>
      </c>
      <c r="AQ1821" s="22" t="str">
        <f aca="false">IF(AO1821&gt;=Resumen!$B$28,"Alto","Bajo")</f>
        <v>Alto</v>
      </c>
      <c r="AR1821" s="22" t="str">
        <f aca="false">AP1821&amp;" Potencial / "&amp;AQ1821&amp;" Share"</f>
        <v>Bajo Potencial / Alto Share</v>
      </c>
      <c r="AS1821" s="22" t="str">
        <f aca="false">IF(Q1821="Sí",IF(AO1821&gt;=Resumen!$B$29,"Alto","Bajo"),"")</f>
        <v/>
      </c>
      <c r="AT1821" s="22" t="str">
        <f aca="false">IF(AS1821&lt;&gt;"",AP1821&amp;" Potencial / "&amp;AS1821&amp;" Share","")</f>
        <v/>
      </c>
      <c r="AU1821" s="22" t="str">
        <f aca="false">IF(AH1821="","Sin dato",IF(AH1821-AO1821&gt;Resumen!$B$6,"Sobre-exhibido",IF(AO1821-AH1821&gt;Resumen!$B$6,"Sub-exhibido","En línea")))</f>
        <v>Sin dato</v>
      </c>
      <c r="AV1821" s="22" t="str">
        <f aca="false">IF(AT1821="","",IF(AT1821="Alto Potencial / Bajo Share",1,IF(AT1821="Alto Potencial / Alto Share",2,IF(AT1821="Bajo Potencial / Alto Share",3,4))))</f>
        <v/>
      </c>
      <c r="AW1821" s="22" t="str">
        <f aca="false">IF(Q1821="No","Sin competencia directa",IF(AV1821=1,"1 - Foco Conquista (Alto Pot / Bajo Share)",IF(AV1821=2,"2 - Foco Defensa (Alto Pot / Alto Share)",IF(AV1821=3,"3 - Monitoreo (Bajo Pot / Alto Share)","4 - Baja Prioridad (Bajo Pot / Bajo Share)"))))</f>
        <v>Sin competencia directa</v>
      </c>
      <c r="AX1821" s="12" t="str">
        <f aca="false">IF(OR(IFERROR(AND(W1821&lt;&gt;"",Y1821&lt;&gt;"",Y1821-W1821&gt;Resumen!$B$8),FALSE()),IFERROR(AND(X1821&lt;&gt;"",Y1821&lt;&gt;"",Y1821-X1821&gt;Resumen!$B$8),FALSE())),MAX(IF(IFERROR(AND(W1821&lt;&gt;"",Y1821&lt;&gt;"",Y1821-W1821&gt;Resumen!$B$8),FALSE()),Y1821-W1821,0),IF(IFERROR(AND(X1821&lt;&gt;"",Y1821&lt;&gt;"",Y1821-X1821&gt;Resumen!$B$8),FALSE()),Y1821-X1821,0)),"")</f>
        <v/>
      </c>
      <c r="AY1821" s="22" t="str">
        <f aca="false">IF(OR(IFERROR(AND(W1821&lt;&gt;"",Y1821&lt;&gt;"",Y1821-W1821&gt;Resumen!$B$8),FALSE()),IFERROR(AND(X1821&lt;&gt;"",Y1821&lt;&gt;"",Y1821-X1821&gt;Resumen!$B$8),FALSE())),TRIM("Lays tiene mayor markup que "&amp;IF(IFERROR(AND(W1821&lt;&gt;"",Y1821&lt;&gt;"",Y1821-W1821&gt;Resumen!$B$8),FALSE()),"Quento ","")&amp;IF(IFERROR(AND(X1821&lt;&gt;"",Y1821&lt;&gt;"",Y1821-X1821&gt;Resumen!$B$8),FALSE()),"Julicroc ","")&amp;"en este PDV"),"")</f>
        <v/>
      </c>
      <c r="AZ1821" s="22" t="str">
        <f aca="false">IF(COUNTIF('Plan Pehuamar - Lista'!$A$2:$A$167,A1821)&gt;0,"Sí","No")</f>
        <v>No</v>
      </c>
      <c r="BA1821" s="22" t="str">
        <f aca="false">IF(COUNTIF('Plan Combo 9+1'!$A$2:$A$226,A1821)&gt;0,"Sí","No")</f>
        <v>No</v>
      </c>
      <c r="BB1821" s="22" t="str">
        <f aca="false">IF(AH1821="","No",IF(BA1821="Sí",IF((AO1821-AH1821)&gt;Resumen!$B$6,"Sí","No"),IF((AO1821-AH1821)&gt;=Resumen!$B$132,"Sí","No")))</f>
        <v>No</v>
      </c>
      <c r="BC1821" s="22" t="str">
        <f aca="false">IF(AND(N1821="Sí",AL1821="Sí",AI1821=0),"Sí","No")</f>
        <v>No</v>
      </c>
      <c r="BD1821" s="22" t="str">
        <f aca="false">IF(COUNTIF('Plan 9+1 (con Pehuamar)'!$A$2:$A$227,A1821)&gt;0,"Sí","No")</f>
        <v>No</v>
      </c>
    </row>
    <row r="1822" customFormat="false" ht="15" hidden="false" customHeight="true" outlineLevel="0" collapsed="false">
      <c r="A1822" s="6" t="n">
        <v>200184</v>
      </c>
      <c r="B1822" s="6" t="n">
        <v>12</v>
      </c>
      <c r="C1822" s="6" t="n">
        <v>1203</v>
      </c>
      <c r="D1822" s="6" t="s">
        <v>315</v>
      </c>
      <c r="E1822" s="6" t="s">
        <v>1989</v>
      </c>
      <c r="F1822" s="6" t="s">
        <v>196</v>
      </c>
      <c r="G1822" s="6" t="s">
        <v>130</v>
      </c>
      <c r="H1822" s="6" t="s">
        <v>1715</v>
      </c>
      <c r="I1822" s="27" t="n">
        <v>0</v>
      </c>
      <c r="J1822" s="27" t="n">
        <v>0</v>
      </c>
      <c r="K1822" s="27" t="n">
        <v>0.7</v>
      </c>
      <c r="L1822" s="28" t="n">
        <f aca="false">I1822+J1822</f>
        <v>0</v>
      </c>
      <c r="M1822" s="28" t="n">
        <f aca="false">L1822+K1822</f>
        <v>0.7</v>
      </c>
      <c r="N1822" s="22" t="str">
        <f aca="false">IF(I1822&gt;0,"Sí","No")</f>
        <v>No</v>
      </c>
      <c r="O1822" s="22" t="str">
        <f aca="false">IF(J1822&gt;0,"Sí","No")</f>
        <v>No</v>
      </c>
      <c r="P1822" s="22" t="str">
        <f aca="false">IF(K1822&gt;0,"Sí","No")</f>
        <v>Sí</v>
      </c>
      <c r="Q1822" s="22" t="str">
        <f aca="false">IF(OR(I1822&gt;0,J1822&gt;0),"Sí","No")</f>
        <v>No</v>
      </c>
      <c r="R1822" s="27"/>
      <c r="S1822" s="27"/>
      <c r="T1822" s="27"/>
      <c r="U1822" s="27"/>
      <c r="V1822" s="27"/>
      <c r="W1822" s="12" t="str">
        <f aca="false">IF(AND(I1822&gt;0,R1822&gt;0),(S1822-R1822)/R1822,"")</f>
        <v/>
      </c>
      <c r="X1822" s="12" t="str">
        <f aca="false">IF(AND(J1822&gt;0,T1822&gt;0),(U1822-T1822)/T1822,"")</f>
        <v/>
      </c>
      <c r="Y1822" s="12" t="str">
        <f aca="false">IF(AND(K1822&gt;0,V1822&gt;0),(V1822-Resumen!$B$7)/Resumen!$B$7,"")</f>
        <v/>
      </c>
      <c r="Z1822" s="28" t="str">
        <f aca="false">IF(AND(K1822&gt;0,I1822&gt;0,V1822&gt;0,S1822&gt;0),V1822-S1822,"")</f>
        <v/>
      </c>
      <c r="AA1822" s="12" t="str">
        <f aca="false">IF(Z1822&lt;&gt;"",Z1822/S1822,"")</f>
        <v/>
      </c>
      <c r="AB1822" s="28" t="str">
        <f aca="false">IF(AND(K1822&gt;0,J1822&gt;0,V1822&gt;0,U1822&gt;0),V1822-U1822,"")</f>
        <v/>
      </c>
      <c r="AC1822" s="12" t="str">
        <f aca="false">IF(AB1822&lt;&gt;"",AB1822/U1822,"")</f>
        <v/>
      </c>
      <c r="AD1822" s="27" t="n">
        <v>0</v>
      </c>
      <c r="AE1822" s="27" t="n">
        <v>0</v>
      </c>
      <c r="AF1822" s="27" t="n">
        <v>0</v>
      </c>
      <c r="AG1822" s="28" t="n">
        <f aca="false">AD1822+AE1822+AF1822</f>
        <v>0</v>
      </c>
      <c r="AH1822" s="12" t="str">
        <f aca="false">IF(AG1822&gt;0,AD1822/AG1822,"")</f>
        <v/>
      </c>
      <c r="AI1822" s="27" t="n">
        <v>0</v>
      </c>
      <c r="AJ1822" s="27" t="n">
        <v>0</v>
      </c>
      <c r="AK1822" s="27" t="n">
        <v>0</v>
      </c>
      <c r="AL1822" s="22" t="str">
        <f aca="false">IF(OR(AJ1822&gt;0,AK1822&gt;0),"Sí","No")</f>
        <v>No</v>
      </c>
      <c r="AM1822" s="6"/>
      <c r="AN1822" s="6"/>
      <c r="AO1822" s="12" t="n">
        <f aca="false">IF(M1822&gt;0,K1822/M1822,"")</f>
        <v>1</v>
      </c>
      <c r="AP1822" s="22" t="str">
        <f aca="false">IF(M1822&gt;=Resumen!$B$5,"Alto","Bajo")</f>
        <v>Bajo</v>
      </c>
      <c r="AQ1822" s="22" t="str">
        <f aca="false">IF(AO1822&gt;=Resumen!$B$28,"Alto","Bajo")</f>
        <v>Alto</v>
      </c>
      <c r="AR1822" s="22" t="str">
        <f aca="false">AP1822&amp;" Potencial / "&amp;AQ1822&amp;" Share"</f>
        <v>Bajo Potencial / Alto Share</v>
      </c>
      <c r="AS1822" s="22" t="str">
        <f aca="false">IF(Q1822="Sí",IF(AO1822&gt;=Resumen!$B$29,"Alto","Bajo"),"")</f>
        <v/>
      </c>
      <c r="AT1822" s="22" t="str">
        <f aca="false">IF(AS1822&lt;&gt;"",AP1822&amp;" Potencial / "&amp;AS1822&amp;" Share","")</f>
        <v/>
      </c>
      <c r="AU1822" s="22" t="str">
        <f aca="false">IF(AH1822="","Sin dato",IF(AH1822-AO1822&gt;Resumen!$B$6,"Sobre-exhibido",IF(AO1822-AH1822&gt;Resumen!$B$6,"Sub-exhibido","En línea")))</f>
        <v>Sin dato</v>
      </c>
      <c r="AV1822" s="22" t="str">
        <f aca="false">IF(AT1822="","",IF(AT1822="Alto Potencial / Bajo Share",1,IF(AT1822="Alto Potencial / Alto Share",2,IF(AT1822="Bajo Potencial / Alto Share",3,4))))</f>
        <v/>
      </c>
      <c r="AW1822" s="22" t="str">
        <f aca="false">IF(Q1822="No","Sin competencia directa",IF(AV1822=1,"1 - Foco Conquista (Alto Pot / Bajo Share)",IF(AV1822=2,"2 - Foco Defensa (Alto Pot / Alto Share)",IF(AV1822=3,"3 - Monitoreo (Bajo Pot / Alto Share)","4 - Baja Prioridad (Bajo Pot / Bajo Share)"))))</f>
        <v>Sin competencia directa</v>
      </c>
      <c r="AX1822" s="12" t="str">
        <f aca="false">IF(OR(IFERROR(AND(W1822&lt;&gt;"",Y1822&lt;&gt;"",Y1822-W1822&gt;Resumen!$B$8),FALSE()),IFERROR(AND(X1822&lt;&gt;"",Y1822&lt;&gt;"",Y1822-X1822&gt;Resumen!$B$8),FALSE())),MAX(IF(IFERROR(AND(W1822&lt;&gt;"",Y1822&lt;&gt;"",Y1822-W1822&gt;Resumen!$B$8),FALSE()),Y1822-W1822,0),IF(IFERROR(AND(X1822&lt;&gt;"",Y1822&lt;&gt;"",Y1822-X1822&gt;Resumen!$B$8),FALSE()),Y1822-X1822,0)),"")</f>
        <v/>
      </c>
      <c r="AY1822" s="22" t="str">
        <f aca="false">IF(OR(IFERROR(AND(W1822&lt;&gt;"",Y1822&lt;&gt;"",Y1822-W1822&gt;Resumen!$B$8),FALSE()),IFERROR(AND(X1822&lt;&gt;"",Y1822&lt;&gt;"",Y1822-X1822&gt;Resumen!$B$8),FALSE())),TRIM("Lays tiene mayor markup que "&amp;IF(IFERROR(AND(W1822&lt;&gt;"",Y1822&lt;&gt;"",Y1822-W1822&gt;Resumen!$B$8),FALSE()),"Quento ","")&amp;IF(IFERROR(AND(X1822&lt;&gt;"",Y1822&lt;&gt;"",Y1822-X1822&gt;Resumen!$B$8),FALSE()),"Julicroc ","")&amp;"en este PDV"),"")</f>
        <v/>
      </c>
      <c r="AZ1822" s="22" t="str">
        <f aca="false">IF(COUNTIF('Plan Pehuamar - Lista'!$A$2:$A$167,A1822)&gt;0,"Sí","No")</f>
        <v>No</v>
      </c>
      <c r="BA1822" s="22" t="str">
        <f aca="false">IF(COUNTIF('Plan Combo 9+1'!$A$2:$A$226,A1822)&gt;0,"Sí","No")</f>
        <v>No</v>
      </c>
      <c r="BB1822" s="22" t="str">
        <f aca="false">IF(AH1822="","No",IF(BA1822="Sí",IF((AO1822-AH1822)&gt;Resumen!$B$6,"Sí","No"),IF((AO1822-AH1822)&gt;=Resumen!$B$132,"Sí","No")))</f>
        <v>No</v>
      </c>
      <c r="BC1822" s="22" t="str">
        <f aca="false">IF(AND(N1822="Sí",AL1822="Sí",AI1822=0),"Sí","No")</f>
        <v>No</v>
      </c>
      <c r="BD1822" s="22" t="str">
        <f aca="false">IF(COUNTIF('Plan 9+1 (con Pehuamar)'!$A$2:$A$227,A1822)&gt;0,"Sí","No")</f>
        <v>No</v>
      </c>
    </row>
    <row r="1823" customFormat="false" ht="15" hidden="false" customHeight="true" outlineLevel="0" collapsed="false">
      <c r="A1823" s="6" t="n">
        <v>200209</v>
      </c>
      <c r="B1823" s="6" t="n">
        <v>12</v>
      </c>
      <c r="C1823" s="6" t="n">
        <v>1203</v>
      </c>
      <c r="D1823" s="6" t="s">
        <v>315</v>
      </c>
      <c r="E1823" s="6" t="s">
        <v>1990</v>
      </c>
      <c r="F1823" s="6" t="s">
        <v>196</v>
      </c>
      <c r="G1823" s="6" t="s">
        <v>130</v>
      </c>
      <c r="H1823" s="6" t="s">
        <v>1715</v>
      </c>
      <c r="I1823" s="27" t="n">
        <v>0</v>
      </c>
      <c r="J1823" s="27" t="n">
        <v>0</v>
      </c>
      <c r="K1823" s="27" t="n">
        <v>0.4</v>
      </c>
      <c r="L1823" s="28" t="n">
        <f aca="false">I1823+J1823</f>
        <v>0</v>
      </c>
      <c r="M1823" s="28" t="n">
        <f aca="false">L1823+K1823</f>
        <v>0.4</v>
      </c>
      <c r="N1823" s="22" t="str">
        <f aca="false">IF(I1823&gt;0,"Sí","No")</f>
        <v>No</v>
      </c>
      <c r="O1823" s="22" t="str">
        <f aca="false">IF(J1823&gt;0,"Sí","No")</f>
        <v>No</v>
      </c>
      <c r="P1823" s="22" t="str">
        <f aca="false">IF(K1823&gt;0,"Sí","No")</f>
        <v>Sí</v>
      </c>
      <c r="Q1823" s="22" t="str">
        <f aca="false">IF(OR(I1823&gt;0,J1823&gt;0),"Sí","No")</f>
        <v>No</v>
      </c>
      <c r="R1823" s="27"/>
      <c r="S1823" s="27"/>
      <c r="T1823" s="27"/>
      <c r="U1823" s="27"/>
      <c r="V1823" s="27"/>
      <c r="W1823" s="12" t="str">
        <f aca="false">IF(AND(I1823&gt;0,R1823&gt;0),(S1823-R1823)/R1823,"")</f>
        <v/>
      </c>
      <c r="X1823" s="12" t="str">
        <f aca="false">IF(AND(J1823&gt;0,T1823&gt;0),(U1823-T1823)/T1823,"")</f>
        <v/>
      </c>
      <c r="Y1823" s="12" t="str">
        <f aca="false">IF(AND(K1823&gt;0,V1823&gt;0),(V1823-Resumen!$B$7)/Resumen!$B$7,"")</f>
        <v/>
      </c>
      <c r="Z1823" s="28" t="str">
        <f aca="false">IF(AND(K1823&gt;0,I1823&gt;0,V1823&gt;0,S1823&gt;0),V1823-S1823,"")</f>
        <v/>
      </c>
      <c r="AA1823" s="12" t="str">
        <f aca="false">IF(Z1823&lt;&gt;"",Z1823/S1823,"")</f>
        <v/>
      </c>
      <c r="AB1823" s="28" t="str">
        <f aca="false">IF(AND(K1823&gt;0,J1823&gt;0,V1823&gt;0,U1823&gt;0),V1823-U1823,"")</f>
        <v/>
      </c>
      <c r="AC1823" s="12" t="str">
        <f aca="false">IF(AB1823&lt;&gt;"",AB1823/U1823,"")</f>
        <v/>
      </c>
      <c r="AD1823" s="27" t="n">
        <v>0</v>
      </c>
      <c r="AE1823" s="27" t="n">
        <v>0</v>
      </c>
      <c r="AF1823" s="27" t="n">
        <v>0</v>
      </c>
      <c r="AG1823" s="28" t="n">
        <f aca="false">AD1823+AE1823+AF1823</f>
        <v>0</v>
      </c>
      <c r="AH1823" s="12" t="str">
        <f aca="false">IF(AG1823&gt;0,AD1823/AG1823,"")</f>
        <v/>
      </c>
      <c r="AI1823" s="27" t="n">
        <v>0</v>
      </c>
      <c r="AJ1823" s="27" t="n">
        <v>0</v>
      </c>
      <c r="AK1823" s="27" t="n">
        <v>0</v>
      </c>
      <c r="AL1823" s="22" t="str">
        <f aca="false">IF(OR(AJ1823&gt;0,AK1823&gt;0),"Sí","No")</f>
        <v>No</v>
      </c>
      <c r="AM1823" s="6"/>
      <c r="AN1823" s="6"/>
      <c r="AO1823" s="12" t="n">
        <f aca="false">IF(M1823&gt;0,K1823/M1823,"")</f>
        <v>1</v>
      </c>
      <c r="AP1823" s="22" t="str">
        <f aca="false">IF(M1823&gt;=Resumen!$B$5,"Alto","Bajo")</f>
        <v>Bajo</v>
      </c>
      <c r="AQ1823" s="22" t="str">
        <f aca="false">IF(AO1823&gt;=Resumen!$B$28,"Alto","Bajo")</f>
        <v>Alto</v>
      </c>
      <c r="AR1823" s="22" t="str">
        <f aca="false">AP1823&amp;" Potencial / "&amp;AQ1823&amp;" Share"</f>
        <v>Bajo Potencial / Alto Share</v>
      </c>
      <c r="AS1823" s="22" t="str">
        <f aca="false">IF(Q1823="Sí",IF(AO1823&gt;=Resumen!$B$29,"Alto","Bajo"),"")</f>
        <v/>
      </c>
      <c r="AT1823" s="22" t="str">
        <f aca="false">IF(AS1823&lt;&gt;"",AP1823&amp;" Potencial / "&amp;AS1823&amp;" Share","")</f>
        <v/>
      </c>
      <c r="AU1823" s="22" t="str">
        <f aca="false">IF(AH1823="","Sin dato",IF(AH1823-AO1823&gt;Resumen!$B$6,"Sobre-exhibido",IF(AO1823-AH1823&gt;Resumen!$B$6,"Sub-exhibido","En línea")))</f>
        <v>Sin dato</v>
      </c>
      <c r="AV1823" s="22" t="str">
        <f aca="false">IF(AT1823="","",IF(AT1823="Alto Potencial / Bajo Share",1,IF(AT1823="Alto Potencial / Alto Share",2,IF(AT1823="Bajo Potencial / Alto Share",3,4))))</f>
        <v/>
      </c>
      <c r="AW1823" s="22" t="str">
        <f aca="false">IF(Q1823="No","Sin competencia directa",IF(AV1823=1,"1 - Foco Conquista (Alto Pot / Bajo Share)",IF(AV1823=2,"2 - Foco Defensa (Alto Pot / Alto Share)",IF(AV1823=3,"3 - Monitoreo (Bajo Pot / Alto Share)","4 - Baja Prioridad (Bajo Pot / Bajo Share)"))))</f>
        <v>Sin competencia directa</v>
      </c>
      <c r="AX1823" s="12" t="str">
        <f aca="false">IF(OR(IFERROR(AND(W1823&lt;&gt;"",Y1823&lt;&gt;"",Y1823-W1823&gt;Resumen!$B$8),FALSE()),IFERROR(AND(X1823&lt;&gt;"",Y1823&lt;&gt;"",Y1823-X1823&gt;Resumen!$B$8),FALSE())),MAX(IF(IFERROR(AND(W1823&lt;&gt;"",Y1823&lt;&gt;"",Y1823-W1823&gt;Resumen!$B$8),FALSE()),Y1823-W1823,0),IF(IFERROR(AND(X1823&lt;&gt;"",Y1823&lt;&gt;"",Y1823-X1823&gt;Resumen!$B$8),FALSE()),Y1823-X1823,0)),"")</f>
        <v/>
      </c>
      <c r="AY1823" s="22" t="str">
        <f aca="false">IF(OR(IFERROR(AND(W1823&lt;&gt;"",Y1823&lt;&gt;"",Y1823-W1823&gt;Resumen!$B$8),FALSE()),IFERROR(AND(X1823&lt;&gt;"",Y1823&lt;&gt;"",Y1823-X1823&gt;Resumen!$B$8),FALSE())),TRIM("Lays tiene mayor markup que "&amp;IF(IFERROR(AND(W1823&lt;&gt;"",Y1823&lt;&gt;"",Y1823-W1823&gt;Resumen!$B$8),FALSE()),"Quento ","")&amp;IF(IFERROR(AND(X1823&lt;&gt;"",Y1823&lt;&gt;"",Y1823-X1823&gt;Resumen!$B$8),FALSE()),"Julicroc ","")&amp;"en este PDV"),"")</f>
        <v/>
      </c>
      <c r="AZ1823" s="22" t="str">
        <f aca="false">IF(COUNTIF('Plan Pehuamar - Lista'!$A$2:$A$167,A1823)&gt;0,"Sí","No")</f>
        <v>No</v>
      </c>
      <c r="BA1823" s="22" t="str">
        <f aca="false">IF(COUNTIF('Plan Combo 9+1'!$A$2:$A$226,A1823)&gt;0,"Sí","No")</f>
        <v>No</v>
      </c>
      <c r="BB1823" s="22" t="str">
        <f aca="false">IF(AH1823="","No",IF(BA1823="Sí",IF((AO1823-AH1823)&gt;Resumen!$B$6,"Sí","No"),IF((AO1823-AH1823)&gt;=Resumen!$B$132,"Sí","No")))</f>
        <v>No</v>
      </c>
      <c r="BC1823" s="22" t="str">
        <f aca="false">IF(AND(N1823="Sí",AL1823="Sí",AI1823=0),"Sí","No")</f>
        <v>No</v>
      </c>
      <c r="BD1823" s="22" t="str">
        <f aca="false">IF(COUNTIF('Plan 9+1 (con Pehuamar)'!$A$2:$A$227,A1823)&gt;0,"Sí","No")</f>
        <v>No</v>
      </c>
    </row>
    <row r="1824" customFormat="false" ht="15" hidden="false" customHeight="true" outlineLevel="0" collapsed="false">
      <c r="A1824" s="6" t="n">
        <v>200534</v>
      </c>
      <c r="B1824" s="6" t="n">
        <v>12</v>
      </c>
      <c r="C1824" s="6" t="n">
        <v>1203</v>
      </c>
      <c r="D1824" s="6" t="s">
        <v>315</v>
      </c>
      <c r="E1824" s="6" t="s">
        <v>1991</v>
      </c>
      <c r="F1824" s="6" t="s">
        <v>196</v>
      </c>
      <c r="G1824" s="6" t="s">
        <v>130</v>
      </c>
      <c r="H1824" s="6" t="s">
        <v>1715</v>
      </c>
      <c r="I1824" s="27" t="n">
        <v>10</v>
      </c>
      <c r="J1824" s="27" t="n">
        <v>60</v>
      </c>
      <c r="K1824" s="27" t="n">
        <v>80</v>
      </c>
      <c r="L1824" s="28" t="n">
        <f aca="false">I1824+J1824</f>
        <v>70</v>
      </c>
      <c r="M1824" s="28" t="n">
        <f aca="false">L1824+K1824</f>
        <v>150</v>
      </c>
      <c r="N1824" s="22" t="str">
        <f aca="false">IF(I1824&gt;0,"Sí","No")</f>
        <v>Sí</v>
      </c>
      <c r="O1824" s="22" t="str">
        <f aca="false">IF(J1824&gt;0,"Sí","No")</f>
        <v>Sí</v>
      </c>
      <c r="P1824" s="22" t="str">
        <f aca="false">IF(K1824&gt;0,"Sí","No")</f>
        <v>Sí</v>
      </c>
      <c r="Q1824" s="22" t="str">
        <f aca="false">IF(OR(I1824&gt;0,J1824&gt;0),"Sí","No")</f>
        <v>Sí</v>
      </c>
      <c r="R1824" s="27" t="n">
        <v>1750</v>
      </c>
      <c r="S1824" s="27" t="n">
        <v>2500</v>
      </c>
      <c r="T1824" s="27" t="n">
        <v>1200</v>
      </c>
      <c r="U1824" s="27" t="n">
        <v>2000</v>
      </c>
      <c r="V1824" s="27" t="n">
        <v>3500</v>
      </c>
      <c r="W1824" s="12" t="n">
        <f aca="false">IF(AND(I1824&gt;0,R1824&gt;0),(S1824-R1824)/R1824,"")</f>
        <v>0.428571428571429</v>
      </c>
      <c r="X1824" s="12" t="n">
        <f aca="false">IF(AND(J1824&gt;0,T1824&gt;0),(U1824-T1824)/T1824,"")</f>
        <v>0.666666666666667</v>
      </c>
      <c r="Y1824" s="12" t="n">
        <f aca="false">IF(AND(K1824&gt;0,V1824&gt;0),(V1824-Resumen!$B$7)/Resumen!$B$7,"")</f>
        <v>0.4</v>
      </c>
      <c r="Z1824" s="28" t="n">
        <f aca="false">IF(AND(K1824&gt;0,I1824&gt;0,V1824&gt;0,S1824&gt;0),V1824-S1824,"")</f>
        <v>1000</v>
      </c>
      <c r="AA1824" s="12" t="n">
        <f aca="false">IF(Z1824&lt;&gt;"",Z1824/S1824,"")</f>
        <v>0.4</v>
      </c>
      <c r="AB1824" s="28" t="n">
        <f aca="false">IF(AND(K1824&gt;0,J1824&gt;0,V1824&gt;0,U1824&gt;0),V1824-U1824,"")</f>
        <v>1500</v>
      </c>
      <c r="AC1824" s="12" t="n">
        <f aca="false">IF(AB1824&lt;&gt;"",AB1824/U1824,"")</f>
        <v>0.75</v>
      </c>
      <c r="AD1824" s="27" t="n">
        <v>12</v>
      </c>
      <c r="AE1824" s="27" t="n">
        <v>2</v>
      </c>
      <c r="AF1824" s="27" t="n">
        <v>8</v>
      </c>
      <c r="AG1824" s="28" t="n">
        <f aca="false">AD1824+AE1824+AF1824</f>
        <v>22</v>
      </c>
      <c r="AH1824" s="12" t="n">
        <f aca="false">IF(AG1824&gt;0,AD1824/AG1824,"")</f>
        <v>0.545454545454545</v>
      </c>
      <c r="AI1824" s="27" t="n">
        <v>1</v>
      </c>
      <c r="AJ1824" s="27" t="n">
        <v>0</v>
      </c>
      <c r="AK1824" s="27" t="n">
        <v>1</v>
      </c>
      <c r="AL1824" s="22" t="str">
        <f aca="false">IF(OR(AJ1824&gt;0,AK1824&gt;0),"Sí","No")</f>
        <v>Sí</v>
      </c>
      <c r="AM1824" s="6" t="s">
        <v>198</v>
      </c>
      <c r="AN1824" s="6" t="s">
        <v>198</v>
      </c>
      <c r="AO1824" s="12" t="n">
        <f aca="false">IF(M1824&gt;0,K1824/M1824,"")</f>
        <v>0.533333333333333</v>
      </c>
      <c r="AP1824" s="22" t="str">
        <f aca="false">IF(M1824&gt;=Resumen!$B$5,"Alto","Bajo")</f>
        <v>Alto</v>
      </c>
      <c r="AQ1824" s="22" t="str">
        <f aca="false">IF(AO1824&gt;=Resumen!$B$28,"Alto","Bajo")</f>
        <v>Alto</v>
      </c>
      <c r="AR1824" s="22" t="str">
        <f aca="false">AP1824&amp;" Potencial / "&amp;AQ1824&amp;" Share"</f>
        <v>Alto Potencial / Alto Share</v>
      </c>
      <c r="AS1824" s="22" t="str">
        <f aca="false">IF(Q1824="Sí",IF(AO1824&gt;=Resumen!$B$29,"Alto","Bajo"),"")</f>
        <v>Alto</v>
      </c>
      <c r="AT1824" s="22" t="str">
        <f aca="false">IF(AS1824&lt;&gt;"",AP1824&amp;" Potencial / "&amp;AS1824&amp;" Share","")</f>
        <v>Alto Potencial / Alto Share</v>
      </c>
      <c r="AU1824" s="22" t="str">
        <f aca="false">IF(AH1824="","Sin dato",IF(AH1824-AO1824&gt;Resumen!$B$6,"Sobre-exhibido",IF(AO1824-AH1824&gt;Resumen!$B$6,"Sub-exhibido","En línea")))</f>
        <v>En línea</v>
      </c>
      <c r="AV1824" s="22" t="n">
        <f aca="false">IF(AT1824="","",IF(AT1824="Alto Potencial / Bajo Share",1,IF(AT1824="Alto Potencial / Alto Share",2,IF(AT1824="Bajo Potencial / Alto Share",3,4))))</f>
        <v>2</v>
      </c>
      <c r="AW1824" s="22" t="str">
        <f aca="false">IF(Q1824="No","Sin competencia directa",IF(AV1824=1,"1 - Foco Conquista (Alto Pot / Bajo Share)",IF(AV1824=2,"2 - Foco Defensa (Alto Pot / Alto Share)",IF(AV1824=3,"3 - Monitoreo (Bajo Pot / Alto Share)","4 - Baja Prioridad (Bajo Pot / Bajo Share)"))))</f>
        <v>2 - Foco Defensa (Alto Pot / Alto Share)</v>
      </c>
      <c r="AX1824" s="12" t="str">
        <f aca="false">IF(OR(IFERROR(AND(W1824&lt;&gt;"",Y1824&lt;&gt;"",Y1824-W1824&gt;Resumen!$B$8),FALSE()),IFERROR(AND(X1824&lt;&gt;"",Y1824&lt;&gt;"",Y1824-X1824&gt;Resumen!$B$8),FALSE())),MAX(IF(IFERROR(AND(W1824&lt;&gt;"",Y1824&lt;&gt;"",Y1824-W1824&gt;Resumen!$B$8),FALSE()),Y1824-W1824,0),IF(IFERROR(AND(X1824&lt;&gt;"",Y1824&lt;&gt;"",Y1824-X1824&gt;Resumen!$B$8),FALSE()),Y1824-X1824,0)),"")</f>
        <v/>
      </c>
      <c r="AY1824" s="22" t="str">
        <f aca="false">IF(OR(IFERROR(AND(W1824&lt;&gt;"",Y1824&lt;&gt;"",Y1824-W1824&gt;Resumen!$B$8),FALSE()),IFERROR(AND(X1824&lt;&gt;"",Y1824&lt;&gt;"",Y1824-X1824&gt;Resumen!$B$8),FALSE())),TRIM("Lays tiene mayor markup que "&amp;IF(IFERROR(AND(W1824&lt;&gt;"",Y1824&lt;&gt;"",Y1824-W1824&gt;Resumen!$B$8),FALSE()),"Quento ","")&amp;IF(IFERROR(AND(X1824&lt;&gt;"",Y1824&lt;&gt;"",Y1824-X1824&gt;Resumen!$B$8),FALSE()),"Julicroc ","")&amp;"en este PDV"),"")</f>
        <v/>
      </c>
      <c r="AZ1824" s="22" t="str">
        <f aca="false">IF(COUNTIF('Plan Pehuamar - Lista'!$A$2:$A$167,A1824)&gt;0,"Sí","No")</f>
        <v>No</v>
      </c>
      <c r="BA1824" s="22" t="str">
        <f aca="false">IF(COUNTIF('Plan Combo 9+1'!$A$2:$A$226,A1824)&gt;0,"Sí","No")</f>
        <v>No</v>
      </c>
      <c r="BB1824" s="22" t="str">
        <f aca="false">IF(AH1824="","No",IF(BA1824="Sí",IF((AO1824-AH1824)&gt;Resumen!$B$6,"Sí","No"),IF((AO1824-AH1824)&gt;=Resumen!$B$132,"Sí","No")))</f>
        <v>No</v>
      </c>
      <c r="BC1824" s="22" t="str">
        <f aca="false">IF(AND(N1824="Sí",AL1824="Sí",AI1824=0),"Sí","No")</f>
        <v>No</v>
      </c>
      <c r="BD1824" s="22" t="str">
        <f aca="false">IF(COUNTIF('Plan 9+1 (con Pehuamar)'!$A$2:$A$227,A1824)&gt;0,"Sí","No")</f>
        <v>No</v>
      </c>
    </row>
    <row r="1825" customFormat="false" ht="15" hidden="false" customHeight="true" outlineLevel="0" collapsed="false">
      <c r="A1825" s="6" t="n">
        <v>200535</v>
      </c>
      <c r="B1825" s="6" t="n">
        <v>12</v>
      </c>
      <c r="C1825" s="6" t="n">
        <v>1203</v>
      </c>
      <c r="D1825" s="6" t="s">
        <v>315</v>
      </c>
      <c r="E1825" s="6" t="s">
        <v>1992</v>
      </c>
      <c r="F1825" s="6" t="s">
        <v>466</v>
      </c>
      <c r="G1825" s="6" t="s">
        <v>130</v>
      </c>
      <c r="H1825" s="6" t="s">
        <v>1715</v>
      </c>
      <c r="I1825" s="27" t="n">
        <v>0</v>
      </c>
      <c r="J1825" s="27" t="n">
        <v>0</v>
      </c>
      <c r="K1825" s="27" t="n">
        <v>4.4</v>
      </c>
      <c r="L1825" s="28" t="n">
        <f aca="false">I1825+J1825</f>
        <v>0</v>
      </c>
      <c r="M1825" s="28" t="n">
        <f aca="false">L1825+K1825</f>
        <v>4.4</v>
      </c>
      <c r="N1825" s="22" t="str">
        <f aca="false">IF(I1825&gt;0,"Sí","No")</f>
        <v>No</v>
      </c>
      <c r="O1825" s="22" t="str">
        <f aca="false">IF(J1825&gt;0,"Sí","No")</f>
        <v>No</v>
      </c>
      <c r="P1825" s="22" t="str">
        <f aca="false">IF(K1825&gt;0,"Sí","No")</f>
        <v>Sí</v>
      </c>
      <c r="Q1825" s="22" t="str">
        <f aca="false">IF(OR(I1825&gt;0,J1825&gt;0),"Sí","No")</f>
        <v>No</v>
      </c>
      <c r="R1825" s="27"/>
      <c r="S1825" s="27"/>
      <c r="T1825" s="27"/>
      <c r="U1825" s="27"/>
      <c r="V1825" s="27"/>
      <c r="W1825" s="12" t="str">
        <f aca="false">IF(AND(I1825&gt;0,R1825&gt;0),(S1825-R1825)/R1825,"")</f>
        <v/>
      </c>
      <c r="X1825" s="12" t="str">
        <f aca="false">IF(AND(J1825&gt;0,T1825&gt;0),(U1825-T1825)/T1825,"")</f>
        <v/>
      </c>
      <c r="Y1825" s="12" t="str">
        <f aca="false">IF(AND(K1825&gt;0,V1825&gt;0),(V1825-Resumen!$B$7)/Resumen!$B$7,"")</f>
        <v/>
      </c>
      <c r="Z1825" s="28" t="str">
        <f aca="false">IF(AND(K1825&gt;0,I1825&gt;0,V1825&gt;0,S1825&gt;0),V1825-S1825,"")</f>
        <v/>
      </c>
      <c r="AA1825" s="12" t="str">
        <f aca="false">IF(Z1825&lt;&gt;"",Z1825/S1825,"")</f>
        <v/>
      </c>
      <c r="AB1825" s="28" t="str">
        <f aca="false">IF(AND(K1825&gt;0,J1825&gt;0,V1825&gt;0,U1825&gt;0),V1825-U1825,"")</f>
        <v/>
      </c>
      <c r="AC1825" s="12" t="str">
        <f aca="false">IF(AB1825&lt;&gt;"",AB1825/U1825,"")</f>
        <v/>
      </c>
      <c r="AD1825" s="27" t="n">
        <v>0</v>
      </c>
      <c r="AE1825" s="27" t="n">
        <v>0</v>
      </c>
      <c r="AF1825" s="27" t="n">
        <v>0</v>
      </c>
      <c r="AG1825" s="28" t="n">
        <f aca="false">AD1825+AE1825+AF1825</f>
        <v>0</v>
      </c>
      <c r="AH1825" s="12" t="str">
        <f aca="false">IF(AG1825&gt;0,AD1825/AG1825,"")</f>
        <v/>
      </c>
      <c r="AI1825" s="27" t="n">
        <v>0</v>
      </c>
      <c r="AJ1825" s="27" t="n">
        <v>0</v>
      </c>
      <c r="AK1825" s="27" t="n">
        <v>0</v>
      </c>
      <c r="AL1825" s="22" t="str">
        <f aca="false">IF(OR(AJ1825&gt;0,AK1825&gt;0),"Sí","No")</f>
        <v>No</v>
      </c>
      <c r="AM1825" s="6"/>
      <c r="AN1825" s="6"/>
      <c r="AO1825" s="12" t="n">
        <f aca="false">IF(M1825&gt;0,K1825/M1825,"")</f>
        <v>1</v>
      </c>
      <c r="AP1825" s="22" t="str">
        <f aca="false">IF(M1825&gt;=Resumen!$B$5,"Alto","Bajo")</f>
        <v>Bajo</v>
      </c>
      <c r="AQ1825" s="22" t="str">
        <f aca="false">IF(AO1825&gt;=Resumen!$B$28,"Alto","Bajo")</f>
        <v>Alto</v>
      </c>
      <c r="AR1825" s="22" t="str">
        <f aca="false">AP1825&amp;" Potencial / "&amp;AQ1825&amp;" Share"</f>
        <v>Bajo Potencial / Alto Share</v>
      </c>
      <c r="AS1825" s="22" t="str">
        <f aca="false">IF(Q1825="Sí",IF(AO1825&gt;=Resumen!$B$29,"Alto","Bajo"),"")</f>
        <v/>
      </c>
      <c r="AT1825" s="22" t="str">
        <f aca="false">IF(AS1825&lt;&gt;"",AP1825&amp;" Potencial / "&amp;AS1825&amp;" Share","")</f>
        <v/>
      </c>
      <c r="AU1825" s="22" t="str">
        <f aca="false">IF(AH1825="","Sin dato",IF(AH1825-AO1825&gt;Resumen!$B$6,"Sobre-exhibido",IF(AO1825-AH1825&gt;Resumen!$B$6,"Sub-exhibido","En línea")))</f>
        <v>Sin dato</v>
      </c>
      <c r="AV1825" s="22" t="str">
        <f aca="false">IF(AT1825="","",IF(AT1825="Alto Potencial / Bajo Share",1,IF(AT1825="Alto Potencial / Alto Share",2,IF(AT1825="Bajo Potencial / Alto Share",3,4))))</f>
        <v/>
      </c>
      <c r="AW1825" s="22" t="str">
        <f aca="false">IF(Q1825="No","Sin competencia directa",IF(AV1825=1,"1 - Foco Conquista (Alto Pot / Bajo Share)",IF(AV1825=2,"2 - Foco Defensa (Alto Pot / Alto Share)",IF(AV1825=3,"3 - Monitoreo (Bajo Pot / Alto Share)","4 - Baja Prioridad (Bajo Pot / Bajo Share)"))))</f>
        <v>Sin competencia directa</v>
      </c>
      <c r="AX1825" s="12" t="str">
        <f aca="false">IF(OR(IFERROR(AND(W1825&lt;&gt;"",Y1825&lt;&gt;"",Y1825-W1825&gt;Resumen!$B$8),FALSE()),IFERROR(AND(X1825&lt;&gt;"",Y1825&lt;&gt;"",Y1825-X1825&gt;Resumen!$B$8),FALSE())),MAX(IF(IFERROR(AND(W1825&lt;&gt;"",Y1825&lt;&gt;"",Y1825-W1825&gt;Resumen!$B$8),FALSE()),Y1825-W1825,0),IF(IFERROR(AND(X1825&lt;&gt;"",Y1825&lt;&gt;"",Y1825-X1825&gt;Resumen!$B$8),FALSE()),Y1825-X1825,0)),"")</f>
        <v/>
      </c>
      <c r="AY1825" s="22" t="str">
        <f aca="false">IF(OR(IFERROR(AND(W1825&lt;&gt;"",Y1825&lt;&gt;"",Y1825-W1825&gt;Resumen!$B$8),FALSE()),IFERROR(AND(X1825&lt;&gt;"",Y1825&lt;&gt;"",Y1825-X1825&gt;Resumen!$B$8),FALSE())),TRIM("Lays tiene mayor markup que "&amp;IF(IFERROR(AND(W1825&lt;&gt;"",Y1825&lt;&gt;"",Y1825-W1825&gt;Resumen!$B$8),FALSE()),"Quento ","")&amp;IF(IFERROR(AND(X1825&lt;&gt;"",Y1825&lt;&gt;"",Y1825-X1825&gt;Resumen!$B$8),FALSE()),"Julicroc ","")&amp;"en este PDV"),"")</f>
        <v/>
      </c>
      <c r="AZ1825" s="22" t="str">
        <f aca="false">IF(COUNTIF('Plan Pehuamar - Lista'!$A$2:$A$167,A1825)&gt;0,"Sí","No")</f>
        <v>No</v>
      </c>
      <c r="BA1825" s="22" t="str">
        <f aca="false">IF(COUNTIF('Plan Combo 9+1'!$A$2:$A$226,A1825)&gt;0,"Sí","No")</f>
        <v>No</v>
      </c>
      <c r="BB1825" s="22" t="str">
        <f aca="false">IF(AH1825="","No",IF(BA1825="Sí",IF((AO1825-AH1825)&gt;Resumen!$B$6,"Sí","No"),IF((AO1825-AH1825)&gt;=Resumen!$B$132,"Sí","No")))</f>
        <v>No</v>
      </c>
      <c r="BC1825" s="22" t="str">
        <f aca="false">IF(AND(N1825="Sí",AL1825="Sí",AI1825=0),"Sí","No")</f>
        <v>No</v>
      </c>
      <c r="BD1825" s="22" t="str">
        <f aca="false">IF(COUNTIF('Plan 9+1 (con Pehuamar)'!$A$2:$A$227,A1825)&gt;0,"Sí","No")</f>
        <v>No</v>
      </c>
    </row>
    <row r="1826" customFormat="false" ht="15" hidden="false" customHeight="true" outlineLevel="0" collapsed="false">
      <c r="A1826" s="6" t="n">
        <v>200536</v>
      </c>
      <c r="B1826" s="6" t="n">
        <v>12</v>
      </c>
      <c r="C1826" s="6" t="n">
        <v>1203</v>
      </c>
      <c r="D1826" s="6" t="s">
        <v>315</v>
      </c>
      <c r="E1826" s="6" t="s">
        <v>1993</v>
      </c>
      <c r="F1826" s="6" t="s">
        <v>196</v>
      </c>
      <c r="G1826" s="6" t="s">
        <v>130</v>
      </c>
      <c r="H1826" s="6" t="s">
        <v>1715</v>
      </c>
      <c r="I1826" s="27" t="n">
        <v>0</v>
      </c>
      <c r="J1826" s="27" t="n">
        <v>0</v>
      </c>
      <c r="K1826" s="27" t="n">
        <v>1.5</v>
      </c>
      <c r="L1826" s="28" t="n">
        <f aca="false">I1826+J1826</f>
        <v>0</v>
      </c>
      <c r="M1826" s="28" t="n">
        <f aca="false">L1826+K1826</f>
        <v>1.5</v>
      </c>
      <c r="N1826" s="22" t="str">
        <f aca="false">IF(I1826&gt;0,"Sí","No")</f>
        <v>No</v>
      </c>
      <c r="O1826" s="22" t="str">
        <f aca="false">IF(J1826&gt;0,"Sí","No")</f>
        <v>No</v>
      </c>
      <c r="P1826" s="22" t="str">
        <f aca="false">IF(K1826&gt;0,"Sí","No")</f>
        <v>Sí</v>
      </c>
      <c r="Q1826" s="22" t="str">
        <f aca="false">IF(OR(I1826&gt;0,J1826&gt;0),"Sí","No")</f>
        <v>No</v>
      </c>
      <c r="R1826" s="27"/>
      <c r="S1826" s="27"/>
      <c r="T1826" s="27"/>
      <c r="U1826" s="27"/>
      <c r="V1826" s="27"/>
      <c r="W1826" s="12" t="str">
        <f aca="false">IF(AND(I1826&gt;0,R1826&gt;0),(S1826-R1826)/R1826,"")</f>
        <v/>
      </c>
      <c r="X1826" s="12" t="str">
        <f aca="false">IF(AND(J1826&gt;0,T1826&gt;0),(U1826-T1826)/T1826,"")</f>
        <v/>
      </c>
      <c r="Y1826" s="12" t="str">
        <f aca="false">IF(AND(K1826&gt;0,V1826&gt;0),(V1826-Resumen!$B$7)/Resumen!$B$7,"")</f>
        <v/>
      </c>
      <c r="Z1826" s="28" t="str">
        <f aca="false">IF(AND(K1826&gt;0,I1826&gt;0,V1826&gt;0,S1826&gt;0),V1826-S1826,"")</f>
        <v/>
      </c>
      <c r="AA1826" s="12" t="str">
        <f aca="false">IF(Z1826&lt;&gt;"",Z1826/S1826,"")</f>
        <v/>
      </c>
      <c r="AB1826" s="28" t="str">
        <f aca="false">IF(AND(K1826&gt;0,J1826&gt;0,V1826&gt;0,U1826&gt;0),V1826-U1826,"")</f>
        <v/>
      </c>
      <c r="AC1826" s="12" t="str">
        <f aca="false">IF(AB1826&lt;&gt;"",AB1826/U1826,"")</f>
        <v/>
      </c>
      <c r="AD1826" s="27" t="n">
        <v>0</v>
      </c>
      <c r="AE1826" s="27" t="n">
        <v>0</v>
      </c>
      <c r="AF1826" s="27" t="n">
        <v>0</v>
      </c>
      <c r="AG1826" s="28" t="n">
        <f aca="false">AD1826+AE1826+AF1826</f>
        <v>0</v>
      </c>
      <c r="AH1826" s="12" t="str">
        <f aca="false">IF(AG1826&gt;0,AD1826/AG1826,"")</f>
        <v/>
      </c>
      <c r="AI1826" s="27" t="n">
        <v>0</v>
      </c>
      <c r="AJ1826" s="27" t="n">
        <v>0</v>
      </c>
      <c r="AK1826" s="27" t="n">
        <v>0</v>
      </c>
      <c r="AL1826" s="22" t="str">
        <f aca="false">IF(OR(AJ1826&gt;0,AK1826&gt;0),"Sí","No")</f>
        <v>No</v>
      </c>
      <c r="AM1826" s="6"/>
      <c r="AN1826" s="6"/>
      <c r="AO1826" s="12" t="n">
        <f aca="false">IF(M1826&gt;0,K1826/M1826,"")</f>
        <v>1</v>
      </c>
      <c r="AP1826" s="22" t="str">
        <f aca="false">IF(M1826&gt;=Resumen!$B$5,"Alto","Bajo")</f>
        <v>Bajo</v>
      </c>
      <c r="AQ1826" s="22" t="str">
        <f aca="false">IF(AO1826&gt;=Resumen!$B$28,"Alto","Bajo")</f>
        <v>Alto</v>
      </c>
      <c r="AR1826" s="22" t="str">
        <f aca="false">AP1826&amp;" Potencial / "&amp;AQ1826&amp;" Share"</f>
        <v>Bajo Potencial / Alto Share</v>
      </c>
      <c r="AS1826" s="22" t="str">
        <f aca="false">IF(Q1826="Sí",IF(AO1826&gt;=Resumen!$B$29,"Alto","Bajo"),"")</f>
        <v/>
      </c>
      <c r="AT1826" s="22" t="str">
        <f aca="false">IF(AS1826&lt;&gt;"",AP1826&amp;" Potencial / "&amp;AS1826&amp;" Share","")</f>
        <v/>
      </c>
      <c r="AU1826" s="22" t="str">
        <f aca="false">IF(AH1826="","Sin dato",IF(AH1826-AO1826&gt;Resumen!$B$6,"Sobre-exhibido",IF(AO1826-AH1826&gt;Resumen!$B$6,"Sub-exhibido","En línea")))</f>
        <v>Sin dato</v>
      </c>
      <c r="AV1826" s="22" t="str">
        <f aca="false">IF(AT1826="","",IF(AT1826="Alto Potencial / Bajo Share",1,IF(AT1826="Alto Potencial / Alto Share",2,IF(AT1826="Bajo Potencial / Alto Share",3,4))))</f>
        <v/>
      </c>
      <c r="AW1826" s="22" t="str">
        <f aca="false">IF(Q1826="No","Sin competencia directa",IF(AV1826=1,"1 - Foco Conquista (Alto Pot / Bajo Share)",IF(AV1826=2,"2 - Foco Defensa (Alto Pot / Alto Share)",IF(AV1826=3,"3 - Monitoreo (Bajo Pot / Alto Share)","4 - Baja Prioridad (Bajo Pot / Bajo Share)"))))</f>
        <v>Sin competencia directa</v>
      </c>
      <c r="AX1826" s="12" t="str">
        <f aca="false">IF(OR(IFERROR(AND(W1826&lt;&gt;"",Y1826&lt;&gt;"",Y1826-W1826&gt;Resumen!$B$8),FALSE()),IFERROR(AND(X1826&lt;&gt;"",Y1826&lt;&gt;"",Y1826-X1826&gt;Resumen!$B$8),FALSE())),MAX(IF(IFERROR(AND(W1826&lt;&gt;"",Y1826&lt;&gt;"",Y1826-W1826&gt;Resumen!$B$8),FALSE()),Y1826-W1826,0),IF(IFERROR(AND(X1826&lt;&gt;"",Y1826&lt;&gt;"",Y1826-X1826&gt;Resumen!$B$8),FALSE()),Y1826-X1826,0)),"")</f>
        <v/>
      </c>
      <c r="AY1826" s="22" t="str">
        <f aca="false">IF(OR(IFERROR(AND(W1826&lt;&gt;"",Y1826&lt;&gt;"",Y1826-W1826&gt;Resumen!$B$8),FALSE()),IFERROR(AND(X1826&lt;&gt;"",Y1826&lt;&gt;"",Y1826-X1826&gt;Resumen!$B$8),FALSE())),TRIM("Lays tiene mayor markup que "&amp;IF(IFERROR(AND(W1826&lt;&gt;"",Y1826&lt;&gt;"",Y1826-W1826&gt;Resumen!$B$8),FALSE()),"Quento ","")&amp;IF(IFERROR(AND(X1826&lt;&gt;"",Y1826&lt;&gt;"",Y1826-X1826&gt;Resumen!$B$8),FALSE()),"Julicroc ","")&amp;"en este PDV"),"")</f>
        <v/>
      </c>
      <c r="AZ1826" s="22" t="str">
        <f aca="false">IF(COUNTIF('Plan Pehuamar - Lista'!$A$2:$A$167,A1826)&gt;0,"Sí","No")</f>
        <v>No</v>
      </c>
      <c r="BA1826" s="22" t="str">
        <f aca="false">IF(COUNTIF('Plan Combo 9+1'!$A$2:$A$226,A1826)&gt;0,"Sí","No")</f>
        <v>No</v>
      </c>
      <c r="BB1826" s="22" t="str">
        <f aca="false">IF(AH1826="","No",IF(BA1826="Sí",IF((AO1826-AH1826)&gt;Resumen!$B$6,"Sí","No"),IF((AO1826-AH1826)&gt;=Resumen!$B$132,"Sí","No")))</f>
        <v>No</v>
      </c>
      <c r="BC1826" s="22" t="str">
        <f aca="false">IF(AND(N1826="Sí",AL1826="Sí",AI1826=0),"Sí","No")</f>
        <v>No</v>
      </c>
      <c r="BD1826" s="22" t="str">
        <f aca="false">IF(COUNTIF('Plan 9+1 (con Pehuamar)'!$A$2:$A$227,A1826)&gt;0,"Sí","No")</f>
        <v>No</v>
      </c>
    </row>
    <row r="1827" customFormat="false" ht="15" hidden="false" customHeight="true" outlineLevel="0" collapsed="false">
      <c r="A1827" s="6" t="n">
        <v>200547</v>
      </c>
      <c r="B1827" s="6" t="n">
        <v>12</v>
      </c>
      <c r="C1827" s="6" t="n">
        <v>1203</v>
      </c>
      <c r="D1827" s="6" t="s">
        <v>315</v>
      </c>
      <c r="E1827" s="6" t="s">
        <v>1994</v>
      </c>
      <c r="F1827" s="6" t="s">
        <v>201</v>
      </c>
      <c r="G1827" s="6" t="s">
        <v>130</v>
      </c>
      <c r="H1827" s="6" t="s">
        <v>1715</v>
      </c>
      <c r="I1827" s="27" t="n">
        <v>10</v>
      </c>
      <c r="J1827" s="27" t="n">
        <v>60</v>
      </c>
      <c r="K1827" s="27" t="n">
        <v>80</v>
      </c>
      <c r="L1827" s="28" t="n">
        <f aca="false">I1827+J1827</f>
        <v>70</v>
      </c>
      <c r="M1827" s="28" t="n">
        <f aca="false">L1827+K1827</f>
        <v>150</v>
      </c>
      <c r="N1827" s="22" t="str">
        <f aca="false">IF(I1827&gt;0,"Sí","No")</f>
        <v>Sí</v>
      </c>
      <c r="O1827" s="22" t="str">
        <f aca="false">IF(J1827&gt;0,"Sí","No")</f>
        <v>Sí</v>
      </c>
      <c r="P1827" s="22" t="str">
        <f aca="false">IF(K1827&gt;0,"Sí","No")</f>
        <v>Sí</v>
      </c>
      <c r="Q1827" s="22" t="str">
        <f aca="false">IF(OR(I1827&gt;0,J1827&gt;0),"Sí","No")</f>
        <v>Sí</v>
      </c>
      <c r="R1827" s="27" t="n">
        <v>1750</v>
      </c>
      <c r="S1827" s="27" t="n">
        <v>2500</v>
      </c>
      <c r="T1827" s="27" t="n">
        <v>1200</v>
      </c>
      <c r="U1827" s="27" t="n">
        <v>2100</v>
      </c>
      <c r="V1827" s="27" t="n">
        <v>3500</v>
      </c>
      <c r="W1827" s="12" t="n">
        <f aca="false">IF(AND(I1827&gt;0,R1827&gt;0),(S1827-R1827)/R1827,"")</f>
        <v>0.428571428571429</v>
      </c>
      <c r="X1827" s="12" t="n">
        <f aca="false">IF(AND(J1827&gt;0,T1827&gt;0),(U1827-T1827)/T1827,"")</f>
        <v>0.75</v>
      </c>
      <c r="Y1827" s="12" t="n">
        <f aca="false">IF(AND(K1827&gt;0,V1827&gt;0),(V1827-Resumen!$B$7)/Resumen!$B$7,"")</f>
        <v>0.4</v>
      </c>
      <c r="Z1827" s="28" t="n">
        <f aca="false">IF(AND(K1827&gt;0,I1827&gt;0,V1827&gt;0,S1827&gt;0),V1827-S1827,"")</f>
        <v>1000</v>
      </c>
      <c r="AA1827" s="12" t="n">
        <f aca="false">IF(Z1827&lt;&gt;"",Z1827/S1827,"")</f>
        <v>0.4</v>
      </c>
      <c r="AB1827" s="28" t="n">
        <f aca="false">IF(AND(K1827&gt;0,J1827&gt;0,V1827&gt;0,U1827&gt;0),V1827-U1827,"")</f>
        <v>1400</v>
      </c>
      <c r="AC1827" s="12" t="n">
        <f aca="false">IF(AB1827&lt;&gt;"",AB1827/U1827,"")</f>
        <v>0.666666666666667</v>
      </c>
      <c r="AD1827" s="27" t="n">
        <v>10</v>
      </c>
      <c r="AE1827" s="27" t="n">
        <v>2</v>
      </c>
      <c r="AF1827" s="27" t="n">
        <v>8</v>
      </c>
      <c r="AG1827" s="28" t="n">
        <f aca="false">AD1827+AE1827+AF1827</f>
        <v>20</v>
      </c>
      <c r="AH1827" s="12" t="n">
        <f aca="false">IF(AG1827&gt;0,AD1827/AG1827,"")</f>
        <v>0.5</v>
      </c>
      <c r="AI1827" s="27" t="n">
        <v>1</v>
      </c>
      <c r="AJ1827" s="27" t="n">
        <v>0</v>
      </c>
      <c r="AK1827" s="27" t="n">
        <v>1</v>
      </c>
      <c r="AL1827" s="22" t="str">
        <f aca="false">IF(OR(AJ1827&gt;0,AK1827&gt;0),"Sí","No")</f>
        <v>Sí</v>
      </c>
      <c r="AM1827" s="6" t="s">
        <v>397</v>
      </c>
      <c r="AN1827" s="6" t="s">
        <v>397</v>
      </c>
      <c r="AO1827" s="12" t="n">
        <f aca="false">IF(M1827&gt;0,K1827/M1827,"")</f>
        <v>0.533333333333333</v>
      </c>
      <c r="AP1827" s="22" t="str">
        <f aca="false">IF(M1827&gt;=Resumen!$B$5,"Alto","Bajo")</f>
        <v>Alto</v>
      </c>
      <c r="AQ1827" s="22" t="str">
        <f aca="false">IF(AO1827&gt;=Resumen!$B$28,"Alto","Bajo")</f>
        <v>Alto</v>
      </c>
      <c r="AR1827" s="22" t="str">
        <f aca="false">AP1827&amp;" Potencial / "&amp;AQ1827&amp;" Share"</f>
        <v>Alto Potencial / Alto Share</v>
      </c>
      <c r="AS1827" s="22" t="str">
        <f aca="false">IF(Q1827="Sí",IF(AO1827&gt;=Resumen!$B$29,"Alto","Bajo"),"")</f>
        <v>Alto</v>
      </c>
      <c r="AT1827" s="22" t="str">
        <f aca="false">IF(AS1827&lt;&gt;"",AP1827&amp;" Potencial / "&amp;AS1827&amp;" Share","")</f>
        <v>Alto Potencial / Alto Share</v>
      </c>
      <c r="AU1827" s="22" t="str">
        <f aca="false">IF(AH1827="","Sin dato",IF(AH1827-AO1827&gt;Resumen!$B$6,"Sobre-exhibido",IF(AO1827-AH1827&gt;Resumen!$B$6,"Sub-exhibido","En línea")))</f>
        <v>En línea</v>
      </c>
      <c r="AV1827" s="22" t="n">
        <f aca="false">IF(AT1827="","",IF(AT1827="Alto Potencial / Bajo Share",1,IF(AT1827="Alto Potencial / Alto Share",2,IF(AT1827="Bajo Potencial / Alto Share",3,4))))</f>
        <v>2</v>
      </c>
      <c r="AW1827" s="22" t="str">
        <f aca="false">IF(Q1827="No","Sin competencia directa",IF(AV1827=1,"1 - Foco Conquista (Alto Pot / Bajo Share)",IF(AV1827=2,"2 - Foco Defensa (Alto Pot / Alto Share)",IF(AV1827=3,"3 - Monitoreo (Bajo Pot / Alto Share)","4 - Baja Prioridad (Bajo Pot / Bajo Share)"))))</f>
        <v>2 - Foco Defensa (Alto Pot / Alto Share)</v>
      </c>
      <c r="AX1827" s="12" t="str">
        <f aca="false">IF(OR(IFERROR(AND(W1827&lt;&gt;"",Y1827&lt;&gt;"",Y1827-W1827&gt;Resumen!$B$8),FALSE()),IFERROR(AND(X1827&lt;&gt;"",Y1827&lt;&gt;"",Y1827-X1827&gt;Resumen!$B$8),FALSE())),MAX(IF(IFERROR(AND(W1827&lt;&gt;"",Y1827&lt;&gt;"",Y1827-W1827&gt;Resumen!$B$8),FALSE()),Y1827-W1827,0),IF(IFERROR(AND(X1827&lt;&gt;"",Y1827&lt;&gt;"",Y1827-X1827&gt;Resumen!$B$8),FALSE()),Y1827-X1827,0)),"")</f>
        <v/>
      </c>
      <c r="AY1827" s="22" t="str">
        <f aca="false">IF(OR(IFERROR(AND(W1827&lt;&gt;"",Y1827&lt;&gt;"",Y1827-W1827&gt;Resumen!$B$8),FALSE()),IFERROR(AND(X1827&lt;&gt;"",Y1827&lt;&gt;"",Y1827-X1827&gt;Resumen!$B$8),FALSE())),TRIM("Lays tiene mayor markup que "&amp;IF(IFERROR(AND(W1827&lt;&gt;"",Y1827&lt;&gt;"",Y1827-W1827&gt;Resumen!$B$8),FALSE()),"Quento ","")&amp;IF(IFERROR(AND(X1827&lt;&gt;"",Y1827&lt;&gt;"",Y1827-X1827&gt;Resumen!$B$8),FALSE()),"Julicroc ","")&amp;"en este PDV"),"")</f>
        <v/>
      </c>
      <c r="AZ1827" s="22" t="str">
        <f aca="false">IF(COUNTIF('Plan Pehuamar - Lista'!$A$2:$A$167,A1827)&gt;0,"Sí","No")</f>
        <v>No</v>
      </c>
      <c r="BA1827" s="22" t="str">
        <f aca="false">IF(COUNTIF('Plan Combo 9+1'!$A$2:$A$226,A1827)&gt;0,"Sí","No")</f>
        <v>No</v>
      </c>
      <c r="BB1827" s="22" t="str">
        <f aca="false">IF(AH1827="","No",IF(BA1827="Sí",IF((AO1827-AH1827)&gt;Resumen!$B$6,"Sí","No"),IF((AO1827-AH1827)&gt;=Resumen!$B$132,"Sí","No")))</f>
        <v>No</v>
      </c>
      <c r="BC1827" s="22" t="str">
        <f aca="false">IF(AND(N1827="Sí",AL1827="Sí",AI1827=0),"Sí","No")</f>
        <v>No</v>
      </c>
      <c r="BD1827" s="22" t="str">
        <f aca="false">IF(COUNTIF('Plan 9+1 (con Pehuamar)'!$A$2:$A$227,A1827)&gt;0,"Sí","No")</f>
        <v>No</v>
      </c>
    </row>
    <row r="1828" customFormat="false" ht="15" hidden="false" customHeight="true" outlineLevel="0" collapsed="false">
      <c r="A1828" s="6" t="n">
        <v>200658</v>
      </c>
      <c r="B1828" s="6" t="n">
        <v>12</v>
      </c>
      <c r="C1828" s="6" t="n">
        <v>1203</v>
      </c>
      <c r="D1828" s="6" t="s">
        <v>315</v>
      </c>
      <c r="E1828" s="6" t="s">
        <v>1995</v>
      </c>
      <c r="F1828" s="6" t="s">
        <v>206</v>
      </c>
      <c r="G1828" s="6" t="s">
        <v>130</v>
      </c>
      <c r="H1828" s="6" t="s">
        <v>1715</v>
      </c>
      <c r="I1828" s="27" t="n">
        <v>10</v>
      </c>
      <c r="J1828" s="27" t="n">
        <v>40</v>
      </c>
      <c r="K1828" s="27" t="n">
        <v>40</v>
      </c>
      <c r="L1828" s="28" t="n">
        <f aca="false">I1828+J1828</f>
        <v>50</v>
      </c>
      <c r="M1828" s="28" t="n">
        <f aca="false">L1828+K1828</f>
        <v>90</v>
      </c>
      <c r="N1828" s="22" t="str">
        <f aca="false">IF(I1828&gt;0,"Sí","No")</f>
        <v>Sí</v>
      </c>
      <c r="O1828" s="22" t="str">
        <f aca="false">IF(J1828&gt;0,"Sí","No")</f>
        <v>Sí</v>
      </c>
      <c r="P1828" s="22" t="str">
        <f aca="false">IF(K1828&gt;0,"Sí","No")</f>
        <v>Sí</v>
      </c>
      <c r="Q1828" s="22" t="str">
        <f aca="false">IF(OR(I1828&gt;0,J1828&gt;0),"Sí","No")</f>
        <v>Sí</v>
      </c>
      <c r="R1828" s="27" t="n">
        <v>1750</v>
      </c>
      <c r="S1828" s="27" t="n">
        <v>2500</v>
      </c>
      <c r="T1828" s="27" t="n">
        <v>1200</v>
      </c>
      <c r="U1828" s="27" t="n">
        <v>2000</v>
      </c>
      <c r="V1828" s="27" t="n">
        <v>3500</v>
      </c>
      <c r="W1828" s="12" t="n">
        <f aca="false">IF(AND(I1828&gt;0,R1828&gt;0),(S1828-R1828)/R1828,"")</f>
        <v>0.428571428571429</v>
      </c>
      <c r="X1828" s="12" t="n">
        <f aca="false">IF(AND(J1828&gt;0,T1828&gt;0),(U1828-T1828)/T1828,"")</f>
        <v>0.666666666666667</v>
      </c>
      <c r="Y1828" s="12" t="n">
        <f aca="false">IF(AND(K1828&gt;0,V1828&gt;0),(V1828-Resumen!$B$7)/Resumen!$B$7,"")</f>
        <v>0.4</v>
      </c>
      <c r="Z1828" s="28" t="n">
        <f aca="false">IF(AND(K1828&gt;0,I1828&gt;0,V1828&gt;0,S1828&gt;0),V1828-S1828,"")</f>
        <v>1000</v>
      </c>
      <c r="AA1828" s="12" t="n">
        <f aca="false">IF(Z1828&lt;&gt;"",Z1828/S1828,"")</f>
        <v>0.4</v>
      </c>
      <c r="AB1828" s="28" t="n">
        <f aca="false">IF(AND(K1828&gt;0,J1828&gt;0,V1828&gt;0,U1828&gt;0),V1828-U1828,"")</f>
        <v>1500</v>
      </c>
      <c r="AC1828" s="12" t="n">
        <f aca="false">IF(AB1828&lt;&gt;"",AB1828/U1828,"")</f>
        <v>0.75</v>
      </c>
      <c r="AD1828" s="27" t="n">
        <v>10</v>
      </c>
      <c r="AE1828" s="27" t="n">
        <v>2</v>
      </c>
      <c r="AF1828" s="27" t="n">
        <v>8</v>
      </c>
      <c r="AG1828" s="28" t="n">
        <f aca="false">AD1828+AE1828+AF1828</f>
        <v>20</v>
      </c>
      <c r="AH1828" s="12" t="n">
        <f aca="false">IF(AG1828&gt;0,AD1828/AG1828,"")</f>
        <v>0.5</v>
      </c>
      <c r="AI1828" s="27" t="n">
        <v>0</v>
      </c>
      <c r="AJ1828" s="27" t="n">
        <v>0</v>
      </c>
      <c r="AK1828" s="27" t="n">
        <v>0</v>
      </c>
      <c r="AL1828" s="22" t="str">
        <f aca="false">IF(OR(AJ1828&gt;0,AK1828&gt;0),"Sí","No")</f>
        <v>No</v>
      </c>
      <c r="AM1828" s="6" t="s">
        <v>198</v>
      </c>
      <c r="AN1828" s="6" t="s">
        <v>198</v>
      </c>
      <c r="AO1828" s="12" t="n">
        <f aca="false">IF(M1828&gt;0,K1828/M1828,"")</f>
        <v>0.444444444444444</v>
      </c>
      <c r="AP1828" s="22" t="str">
        <f aca="false">IF(M1828&gt;=Resumen!$B$5,"Alto","Bajo")</f>
        <v>Alto</v>
      </c>
      <c r="AQ1828" s="22" t="str">
        <f aca="false">IF(AO1828&gt;=Resumen!$B$28,"Alto","Bajo")</f>
        <v>Alto</v>
      </c>
      <c r="AR1828" s="22" t="str">
        <f aca="false">AP1828&amp;" Potencial / "&amp;AQ1828&amp;" Share"</f>
        <v>Alto Potencial / Alto Share</v>
      </c>
      <c r="AS1828" s="22" t="str">
        <f aca="false">IF(Q1828="Sí",IF(AO1828&gt;=Resumen!$B$29,"Alto","Bajo"),"")</f>
        <v>Bajo</v>
      </c>
      <c r="AT1828" s="22" t="str">
        <f aca="false">IF(AS1828&lt;&gt;"",AP1828&amp;" Potencial / "&amp;AS1828&amp;" Share","")</f>
        <v>Alto Potencial / Bajo Share</v>
      </c>
      <c r="AU1828" s="22" t="str">
        <f aca="false">IF(AH1828="","Sin dato",IF(AH1828-AO1828&gt;Resumen!$B$6,"Sobre-exhibido",IF(AO1828-AH1828&gt;Resumen!$B$6,"Sub-exhibido","En línea")))</f>
        <v>Sobre-exhibido</v>
      </c>
      <c r="AV1828" s="22" t="n">
        <f aca="false">IF(AT1828="","",IF(AT1828="Alto Potencial / Bajo Share",1,IF(AT1828="Alto Potencial / Alto Share",2,IF(AT1828="Bajo Potencial / Alto Share",3,4))))</f>
        <v>1</v>
      </c>
      <c r="AW1828" s="22" t="str">
        <f aca="false">IF(Q1828="No","Sin competencia directa",IF(AV1828=1,"1 - Foco Conquista (Alto Pot / Bajo Share)",IF(AV1828=2,"2 - Foco Defensa (Alto Pot / Alto Share)",IF(AV1828=3,"3 - Monitoreo (Bajo Pot / Alto Share)","4 - Baja Prioridad (Bajo Pot / Bajo Share)"))))</f>
        <v>1 - Foco Conquista (Alto Pot / Bajo Share)</v>
      </c>
      <c r="AX1828" s="12" t="str">
        <f aca="false">IF(OR(IFERROR(AND(W1828&lt;&gt;"",Y1828&lt;&gt;"",Y1828-W1828&gt;Resumen!$B$8),FALSE()),IFERROR(AND(X1828&lt;&gt;"",Y1828&lt;&gt;"",Y1828-X1828&gt;Resumen!$B$8),FALSE())),MAX(IF(IFERROR(AND(W1828&lt;&gt;"",Y1828&lt;&gt;"",Y1828-W1828&gt;Resumen!$B$8),FALSE()),Y1828-W1828,0),IF(IFERROR(AND(X1828&lt;&gt;"",Y1828&lt;&gt;"",Y1828-X1828&gt;Resumen!$B$8),FALSE()),Y1828-X1828,0)),"")</f>
        <v/>
      </c>
      <c r="AY1828" s="22" t="str">
        <f aca="false">IF(OR(IFERROR(AND(W1828&lt;&gt;"",Y1828&lt;&gt;"",Y1828-W1828&gt;Resumen!$B$8),FALSE()),IFERROR(AND(X1828&lt;&gt;"",Y1828&lt;&gt;"",Y1828-X1828&gt;Resumen!$B$8),FALSE())),TRIM("Lays tiene mayor markup que "&amp;IF(IFERROR(AND(W1828&lt;&gt;"",Y1828&lt;&gt;"",Y1828-W1828&gt;Resumen!$B$8),FALSE()),"Quento ","")&amp;IF(IFERROR(AND(X1828&lt;&gt;"",Y1828&lt;&gt;"",Y1828-X1828&gt;Resumen!$B$8),FALSE()),"Julicroc ","")&amp;"en este PDV"),"")</f>
        <v/>
      </c>
      <c r="AZ1828" s="22" t="str">
        <f aca="false">IF(COUNTIF('Plan Pehuamar - Lista'!$A$2:$A$167,A1828)&gt;0,"Sí","No")</f>
        <v>No</v>
      </c>
      <c r="BA1828" s="22" t="str">
        <f aca="false">IF(COUNTIF('Plan Combo 9+1'!$A$2:$A$226,A1828)&gt;0,"Sí","No")</f>
        <v>No</v>
      </c>
      <c r="BB1828" s="22" t="str">
        <f aca="false">IF(AH1828="","No",IF(BA1828="Sí",IF((AO1828-AH1828)&gt;Resumen!$B$6,"Sí","No"),IF((AO1828-AH1828)&gt;=Resumen!$B$132,"Sí","No")))</f>
        <v>No</v>
      </c>
      <c r="BC1828" s="22" t="str">
        <f aca="false">IF(AND(N1828="Sí",AL1828="Sí",AI1828=0),"Sí","No")</f>
        <v>No</v>
      </c>
      <c r="BD1828" s="22" t="str">
        <f aca="false">IF(COUNTIF('Plan 9+1 (con Pehuamar)'!$A$2:$A$227,A1828)&gt;0,"Sí","No")</f>
        <v>No</v>
      </c>
    </row>
    <row r="1829" customFormat="false" ht="15" hidden="false" customHeight="true" outlineLevel="0" collapsed="false">
      <c r="A1829" s="6" t="n">
        <v>200663</v>
      </c>
      <c r="B1829" s="6" t="n">
        <v>12</v>
      </c>
      <c r="C1829" s="6" t="n">
        <v>1203</v>
      </c>
      <c r="D1829" s="6" t="s">
        <v>315</v>
      </c>
      <c r="E1829" s="6" t="s">
        <v>1996</v>
      </c>
      <c r="F1829" s="6" t="s">
        <v>201</v>
      </c>
      <c r="G1829" s="6" t="s">
        <v>130</v>
      </c>
      <c r="H1829" s="6" t="s">
        <v>1715</v>
      </c>
      <c r="I1829" s="27" t="n">
        <v>10</v>
      </c>
      <c r="J1829" s="27" t="n">
        <v>40</v>
      </c>
      <c r="K1829" s="27" t="n">
        <v>50</v>
      </c>
      <c r="L1829" s="28" t="n">
        <f aca="false">I1829+J1829</f>
        <v>50</v>
      </c>
      <c r="M1829" s="28" t="n">
        <f aca="false">L1829+K1829</f>
        <v>100</v>
      </c>
      <c r="N1829" s="22" t="str">
        <f aca="false">IF(I1829&gt;0,"Sí","No")</f>
        <v>Sí</v>
      </c>
      <c r="O1829" s="22" t="str">
        <f aca="false">IF(J1829&gt;0,"Sí","No")</f>
        <v>Sí</v>
      </c>
      <c r="P1829" s="22" t="str">
        <f aca="false">IF(K1829&gt;0,"Sí","No")</f>
        <v>Sí</v>
      </c>
      <c r="Q1829" s="22" t="str">
        <f aca="false">IF(OR(I1829&gt;0,J1829&gt;0),"Sí","No")</f>
        <v>Sí</v>
      </c>
      <c r="R1829" s="27" t="n">
        <v>1750</v>
      </c>
      <c r="S1829" s="27" t="n">
        <v>2500</v>
      </c>
      <c r="T1829" s="27" t="n">
        <v>1200</v>
      </c>
      <c r="U1829" s="27" t="n">
        <v>2200</v>
      </c>
      <c r="V1829" s="27" t="n">
        <v>3500</v>
      </c>
      <c r="W1829" s="12" t="n">
        <f aca="false">IF(AND(I1829&gt;0,R1829&gt;0),(S1829-R1829)/R1829,"")</f>
        <v>0.428571428571429</v>
      </c>
      <c r="X1829" s="12" t="n">
        <f aca="false">IF(AND(J1829&gt;0,T1829&gt;0),(U1829-T1829)/T1829,"")</f>
        <v>0.833333333333333</v>
      </c>
      <c r="Y1829" s="12" t="n">
        <f aca="false">IF(AND(K1829&gt;0,V1829&gt;0),(V1829-Resumen!$B$7)/Resumen!$B$7,"")</f>
        <v>0.4</v>
      </c>
      <c r="Z1829" s="28" t="n">
        <f aca="false">IF(AND(K1829&gt;0,I1829&gt;0,V1829&gt;0,S1829&gt;0),V1829-S1829,"")</f>
        <v>1000</v>
      </c>
      <c r="AA1829" s="12" t="n">
        <f aca="false">IF(Z1829&lt;&gt;"",Z1829/S1829,"")</f>
        <v>0.4</v>
      </c>
      <c r="AB1829" s="28" t="n">
        <f aca="false">IF(AND(K1829&gt;0,J1829&gt;0,V1829&gt;0,U1829&gt;0),V1829-U1829,"")</f>
        <v>1300</v>
      </c>
      <c r="AC1829" s="12" t="n">
        <f aca="false">IF(AB1829&lt;&gt;"",AB1829/U1829,"")</f>
        <v>0.590909090909091</v>
      </c>
      <c r="AD1829" s="27" t="n">
        <v>8</v>
      </c>
      <c r="AE1829" s="27" t="n">
        <v>2</v>
      </c>
      <c r="AF1829" s="27" t="n">
        <v>6</v>
      </c>
      <c r="AG1829" s="28" t="n">
        <f aca="false">AD1829+AE1829+AF1829</f>
        <v>16</v>
      </c>
      <c r="AH1829" s="12" t="n">
        <f aca="false">IF(AG1829&gt;0,AD1829/AG1829,"")</f>
        <v>0.5</v>
      </c>
      <c r="AI1829" s="27" t="n">
        <v>0</v>
      </c>
      <c r="AJ1829" s="27" t="n">
        <v>0</v>
      </c>
      <c r="AK1829" s="27" t="n">
        <v>0</v>
      </c>
      <c r="AL1829" s="22" t="str">
        <f aca="false">IF(OR(AJ1829&gt;0,AK1829&gt;0),"Sí","No")</f>
        <v>No</v>
      </c>
      <c r="AM1829" s="6" t="s">
        <v>198</v>
      </c>
      <c r="AN1829" s="6" t="s">
        <v>198</v>
      </c>
      <c r="AO1829" s="12" t="n">
        <f aca="false">IF(M1829&gt;0,K1829/M1829,"")</f>
        <v>0.5</v>
      </c>
      <c r="AP1829" s="22" t="str">
        <f aca="false">IF(M1829&gt;=Resumen!$B$5,"Alto","Bajo")</f>
        <v>Alto</v>
      </c>
      <c r="AQ1829" s="22" t="str">
        <f aca="false">IF(AO1829&gt;=Resumen!$B$28,"Alto","Bajo")</f>
        <v>Alto</v>
      </c>
      <c r="AR1829" s="22" t="str">
        <f aca="false">AP1829&amp;" Potencial / "&amp;AQ1829&amp;" Share"</f>
        <v>Alto Potencial / Alto Share</v>
      </c>
      <c r="AS1829" s="22" t="str">
        <f aca="false">IF(Q1829="Sí",IF(AO1829&gt;=Resumen!$B$29,"Alto","Bajo"),"")</f>
        <v>Alto</v>
      </c>
      <c r="AT1829" s="22" t="str">
        <f aca="false">IF(AS1829&lt;&gt;"",AP1829&amp;" Potencial / "&amp;AS1829&amp;" Share","")</f>
        <v>Alto Potencial / Alto Share</v>
      </c>
      <c r="AU1829" s="22" t="str">
        <f aca="false">IF(AH1829="","Sin dato",IF(AH1829-AO1829&gt;Resumen!$B$6,"Sobre-exhibido",IF(AO1829-AH1829&gt;Resumen!$B$6,"Sub-exhibido","En línea")))</f>
        <v>En línea</v>
      </c>
      <c r="AV1829" s="22" t="n">
        <f aca="false">IF(AT1829="","",IF(AT1829="Alto Potencial / Bajo Share",1,IF(AT1829="Alto Potencial / Alto Share",2,IF(AT1829="Bajo Potencial / Alto Share",3,4))))</f>
        <v>2</v>
      </c>
      <c r="AW1829" s="22" t="str">
        <f aca="false">IF(Q1829="No","Sin competencia directa",IF(AV1829=1,"1 - Foco Conquista (Alto Pot / Bajo Share)",IF(AV1829=2,"2 - Foco Defensa (Alto Pot / Alto Share)",IF(AV1829=3,"3 - Monitoreo (Bajo Pot / Alto Share)","4 - Baja Prioridad (Bajo Pot / Bajo Share)"))))</f>
        <v>2 - Foco Defensa (Alto Pot / Alto Share)</v>
      </c>
      <c r="AX1829" s="12" t="str">
        <f aca="false">IF(OR(IFERROR(AND(W1829&lt;&gt;"",Y1829&lt;&gt;"",Y1829-W1829&gt;Resumen!$B$8),FALSE()),IFERROR(AND(X1829&lt;&gt;"",Y1829&lt;&gt;"",Y1829-X1829&gt;Resumen!$B$8),FALSE())),MAX(IF(IFERROR(AND(W1829&lt;&gt;"",Y1829&lt;&gt;"",Y1829-W1829&gt;Resumen!$B$8),FALSE()),Y1829-W1829,0),IF(IFERROR(AND(X1829&lt;&gt;"",Y1829&lt;&gt;"",Y1829-X1829&gt;Resumen!$B$8),FALSE()),Y1829-X1829,0)),"")</f>
        <v/>
      </c>
      <c r="AY1829" s="22" t="str">
        <f aca="false">IF(OR(IFERROR(AND(W1829&lt;&gt;"",Y1829&lt;&gt;"",Y1829-W1829&gt;Resumen!$B$8),FALSE()),IFERROR(AND(X1829&lt;&gt;"",Y1829&lt;&gt;"",Y1829-X1829&gt;Resumen!$B$8),FALSE())),TRIM("Lays tiene mayor markup que "&amp;IF(IFERROR(AND(W1829&lt;&gt;"",Y1829&lt;&gt;"",Y1829-W1829&gt;Resumen!$B$8),FALSE()),"Quento ","")&amp;IF(IFERROR(AND(X1829&lt;&gt;"",Y1829&lt;&gt;"",Y1829-X1829&gt;Resumen!$B$8),FALSE()),"Julicroc ","")&amp;"en este PDV"),"")</f>
        <v/>
      </c>
      <c r="AZ1829" s="22" t="str">
        <f aca="false">IF(COUNTIF('Plan Pehuamar - Lista'!$A$2:$A$167,A1829)&gt;0,"Sí","No")</f>
        <v>No</v>
      </c>
      <c r="BA1829" s="22" t="str">
        <f aca="false">IF(COUNTIF('Plan Combo 9+1'!$A$2:$A$226,A1829)&gt;0,"Sí","No")</f>
        <v>No</v>
      </c>
      <c r="BB1829" s="22" t="str">
        <f aca="false">IF(AH1829="","No",IF(BA1829="Sí",IF((AO1829-AH1829)&gt;Resumen!$B$6,"Sí","No"),IF((AO1829-AH1829)&gt;=Resumen!$B$132,"Sí","No")))</f>
        <v>No</v>
      </c>
      <c r="BC1829" s="22" t="str">
        <f aca="false">IF(AND(N1829="Sí",AL1829="Sí",AI1829=0),"Sí","No")</f>
        <v>No</v>
      </c>
      <c r="BD1829" s="22" t="str">
        <f aca="false">IF(COUNTIF('Plan 9+1 (con Pehuamar)'!$A$2:$A$227,A1829)&gt;0,"Sí","No")</f>
        <v>No</v>
      </c>
    </row>
    <row r="1830" customFormat="false" ht="15" hidden="false" customHeight="true" outlineLevel="0" collapsed="false">
      <c r="A1830" s="6" t="n">
        <v>200669</v>
      </c>
      <c r="B1830" s="6" t="n">
        <v>12</v>
      </c>
      <c r="C1830" s="6" t="n">
        <v>1203</v>
      </c>
      <c r="D1830" s="6" t="s">
        <v>315</v>
      </c>
      <c r="E1830" s="6" t="s">
        <v>1997</v>
      </c>
      <c r="F1830" s="6" t="s">
        <v>466</v>
      </c>
      <c r="G1830" s="6" t="s">
        <v>130</v>
      </c>
      <c r="H1830" s="6" t="s">
        <v>1715</v>
      </c>
      <c r="I1830" s="27" t="n">
        <v>0</v>
      </c>
      <c r="J1830" s="27" t="n">
        <v>0</v>
      </c>
      <c r="K1830" s="27" t="n">
        <v>0.2</v>
      </c>
      <c r="L1830" s="28" t="n">
        <f aca="false">I1830+J1830</f>
        <v>0</v>
      </c>
      <c r="M1830" s="28" t="n">
        <f aca="false">L1830+K1830</f>
        <v>0.2</v>
      </c>
      <c r="N1830" s="22" t="str">
        <f aca="false">IF(I1830&gt;0,"Sí","No")</f>
        <v>No</v>
      </c>
      <c r="O1830" s="22" t="str">
        <f aca="false">IF(J1830&gt;0,"Sí","No")</f>
        <v>No</v>
      </c>
      <c r="P1830" s="22" t="str">
        <f aca="false">IF(K1830&gt;0,"Sí","No")</f>
        <v>Sí</v>
      </c>
      <c r="Q1830" s="22" t="str">
        <f aca="false">IF(OR(I1830&gt;0,J1830&gt;0),"Sí","No")</f>
        <v>No</v>
      </c>
      <c r="R1830" s="27"/>
      <c r="S1830" s="27"/>
      <c r="T1830" s="27"/>
      <c r="U1830" s="27"/>
      <c r="V1830" s="27"/>
      <c r="W1830" s="12" t="str">
        <f aca="false">IF(AND(I1830&gt;0,R1830&gt;0),(S1830-R1830)/R1830,"")</f>
        <v/>
      </c>
      <c r="X1830" s="12" t="str">
        <f aca="false">IF(AND(J1830&gt;0,T1830&gt;0),(U1830-T1830)/T1830,"")</f>
        <v/>
      </c>
      <c r="Y1830" s="12" t="str">
        <f aca="false">IF(AND(K1830&gt;0,V1830&gt;0),(V1830-Resumen!$B$7)/Resumen!$B$7,"")</f>
        <v/>
      </c>
      <c r="Z1830" s="28" t="str">
        <f aca="false">IF(AND(K1830&gt;0,I1830&gt;0,V1830&gt;0,S1830&gt;0),V1830-S1830,"")</f>
        <v/>
      </c>
      <c r="AA1830" s="12" t="str">
        <f aca="false">IF(Z1830&lt;&gt;"",Z1830/S1830,"")</f>
        <v/>
      </c>
      <c r="AB1830" s="28" t="str">
        <f aca="false">IF(AND(K1830&gt;0,J1830&gt;0,V1830&gt;0,U1830&gt;0),V1830-U1830,"")</f>
        <v/>
      </c>
      <c r="AC1830" s="12" t="str">
        <f aca="false">IF(AB1830&lt;&gt;"",AB1830/U1830,"")</f>
        <v/>
      </c>
      <c r="AD1830" s="27" t="n">
        <v>0</v>
      </c>
      <c r="AE1830" s="27" t="n">
        <v>0</v>
      </c>
      <c r="AF1830" s="27" t="n">
        <v>0</v>
      </c>
      <c r="AG1830" s="28" t="n">
        <f aca="false">AD1830+AE1830+AF1830</f>
        <v>0</v>
      </c>
      <c r="AH1830" s="12" t="str">
        <f aca="false">IF(AG1830&gt;0,AD1830/AG1830,"")</f>
        <v/>
      </c>
      <c r="AI1830" s="27" t="n">
        <v>0</v>
      </c>
      <c r="AJ1830" s="27" t="n">
        <v>0</v>
      </c>
      <c r="AK1830" s="27" t="n">
        <v>0</v>
      </c>
      <c r="AL1830" s="22" t="str">
        <f aca="false">IF(OR(AJ1830&gt;0,AK1830&gt;0),"Sí","No")</f>
        <v>No</v>
      </c>
      <c r="AM1830" s="6"/>
      <c r="AN1830" s="6"/>
      <c r="AO1830" s="12" t="n">
        <f aca="false">IF(M1830&gt;0,K1830/M1830,"")</f>
        <v>1</v>
      </c>
      <c r="AP1830" s="22" t="str">
        <f aca="false">IF(M1830&gt;=Resumen!$B$5,"Alto","Bajo")</f>
        <v>Bajo</v>
      </c>
      <c r="AQ1830" s="22" t="str">
        <f aca="false">IF(AO1830&gt;=Resumen!$B$28,"Alto","Bajo")</f>
        <v>Alto</v>
      </c>
      <c r="AR1830" s="22" t="str">
        <f aca="false">AP1830&amp;" Potencial / "&amp;AQ1830&amp;" Share"</f>
        <v>Bajo Potencial / Alto Share</v>
      </c>
      <c r="AS1830" s="22" t="str">
        <f aca="false">IF(Q1830="Sí",IF(AO1830&gt;=Resumen!$B$29,"Alto","Bajo"),"")</f>
        <v/>
      </c>
      <c r="AT1830" s="22" t="str">
        <f aca="false">IF(AS1830&lt;&gt;"",AP1830&amp;" Potencial / "&amp;AS1830&amp;" Share","")</f>
        <v/>
      </c>
      <c r="AU1830" s="22" t="str">
        <f aca="false">IF(AH1830="","Sin dato",IF(AH1830-AO1830&gt;Resumen!$B$6,"Sobre-exhibido",IF(AO1830-AH1830&gt;Resumen!$B$6,"Sub-exhibido","En línea")))</f>
        <v>Sin dato</v>
      </c>
      <c r="AV1830" s="22" t="str">
        <f aca="false">IF(AT1830="","",IF(AT1830="Alto Potencial / Bajo Share",1,IF(AT1830="Alto Potencial / Alto Share",2,IF(AT1830="Bajo Potencial / Alto Share",3,4))))</f>
        <v/>
      </c>
      <c r="AW1830" s="22" t="str">
        <f aca="false">IF(Q1830="No","Sin competencia directa",IF(AV1830=1,"1 - Foco Conquista (Alto Pot / Bajo Share)",IF(AV1830=2,"2 - Foco Defensa (Alto Pot / Alto Share)",IF(AV1830=3,"3 - Monitoreo (Bajo Pot / Alto Share)","4 - Baja Prioridad (Bajo Pot / Bajo Share)"))))</f>
        <v>Sin competencia directa</v>
      </c>
      <c r="AX1830" s="12" t="str">
        <f aca="false">IF(OR(IFERROR(AND(W1830&lt;&gt;"",Y1830&lt;&gt;"",Y1830-W1830&gt;Resumen!$B$8),FALSE()),IFERROR(AND(X1830&lt;&gt;"",Y1830&lt;&gt;"",Y1830-X1830&gt;Resumen!$B$8),FALSE())),MAX(IF(IFERROR(AND(W1830&lt;&gt;"",Y1830&lt;&gt;"",Y1830-W1830&gt;Resumen!$B$8),FALSE()),Y1830-W1830,0),IF(IFERROR(AND(X1830&lt;&gt;"",Y1830&lt;&gt;"",Y1830-X1830&gt;Resumen!$B$8),FALSE()),Y1830-X1830,0)),"")</f>
        <v/>
      </c>
      <c r="AY1830" s="22" t="str">
        <f aca="false">IF(OR(IFERROR(AND(W1830&lt;&gt;"",Y1830&lt;&gt;"",Y1830-W1830&gt;Resumen!$B$8),FALSE()),IFERROR(AND(X1830&lt;&gt;"",Y1830&lt;&gt;"",Y1830-X1830&gt;Resumen!$B$8),FALSE())),TRIM("Lays tiene mayor markup que "&amp;IF(IFERROR(AND(W1830&lt;&gt;"",Y1830&lt;&gt;"",Y1830-W1830&gt;Resumen!$B$8),FALSE()),"Quento ","")&amp;IF(IFERROR(AND(X1830&lt;&gt;"",Y1830&lt;&gt;"",Y1830-X1830&gt;Resumen!$B$8),FALSE()),"Julicroc ","")&amp;"en este PDV"),"")</f>
        <v/>
      </c>
      <c r="AZ1830" s="22" t="str">
        <f aca="false">IF(COUNTIF('Plan Pehuamar - Lista'!$A$2:$A$167,A1830)&gt;0,"Sí","No")</f>
        <v>No</v>
      </c>
      <c r="BA1830" s="22" t="str">
        <f aca="false">IF(COUNTIF('Plan Combo 9+1'!$A$2:$A$226,A1830)&gt;0,"Sí","No")</f>
        <v>No</v>
      </c>
      <c r="BB1830" s="22" t="str">
        <f aca="false">IF(AH1830="","No",IF(BA1830="Sí",IF((AO1830-AH1830)&gt;Resumen!$B$6,"Sí","No"),IF((AO1830-AH1830)&gt;=Resumen!$B$132,"Sí","No")))</f>
        <v>No</v>
      </c>
      <c r="BC1830" s="22" t="str">
        <f aca="false">IF(AND(N1830="Sí",AL1830="Sí",AI1830=0),"Sí","No")</f>
        <v>No</v>
      </c>
      <c r="BD1830" s="22" t="str">
        <f aca="false">IF(COUNTIF('Plan 9+1 (con Pehuamar)'!$A$2:$A$227,A1830)&gt;0,"Sí","No")</f>
        <v>No</v>
      </c>
    </row>
    <row r="1831" customFormat="false" ht="15" hidden="false" customHeight="true" outlineLevel="0" collapsed="false">
      <c r="A1831" s="6" t="n">
        <v>200684</v>
      </c>
      <c r="B1831" s="6" t="n">
        <v>12</v>
      </c>
      <c r="C1831" s="6" t="n">
        <v>1203</v>
      </c>
      <c r="D1831" s="6" t="s">
        <v>315</v>
      </c>
      <c r="E1831" s="6" t="s">
        <v>1998</v>
      </c>
      <c r="F1831" s="6" t="s">
        <v>206</v>
      </c>
      <c r="G1831" s="6" t="s">
        <v>130</v>
      </c>
      <c r="H1831" s="6" t="s">
        <v>1715</v>
      </c>
      <c r="I1831" s="27" t="n">
        <v>10</v>
      </c>
      <c r="J1831" s="27" t="n">
        <v>60</v>
      </c>
      <c r="K1831" s="27" t="n">
        <v>70</v>
      </c>
      <c r="L1831" s="28" t="n">
        <f aca="false">I1831+J1831</f>
        <v>70</v>
      </c>
      <c r="M1831" s="28" t="n">
        <f aca="false">L1831+K1831</f>
        <v>140</v>
      </c>
      <c r="N1831" s="22" t="str">
        <f aca="false">IF(I1831&gt;0,"Sí","No")</f>
        <v>Sí</v>
      </c>
      <c r="O1831" s="22" t="str">
        <f aca="false">IF(J1831&gt;0,"Sí","No")</f>
        <v>Sí</v>
      </c>
      <c r="P1831" s="22" t="str">
        <f aca="false">IF(K1831&gt;0,"Sí","No")</f>
        <v>Sí</v>
      </c>
      <c r="Q1831" s="22" t="str">
        <f aca="false">IF(OR(I1831&gt;0,J1831&gt;0),"Sí","No")</f>
        <v>Sí</v>
      </c>
      <c r="R1831" s="27" t="n">
        <v>1500</v>
      </c>
      <c r="S1831" s="27" t="n">
        <v>2500</v>
      </c>
      <c r="T1831" s="27" t="n">
        <v>1200</v>
      </c>
      <c r="U1831" s="27" t="n">
        <v>2000</v>
      </c>
      <c r="V1831" s="27" t="n">
        <v>3500</v>
      </c>
      <c r="W1831" s="12" t="n">
        <f aca="false">IF(AND(I1831&gt;0,R1831&gt;0),(S1831-R1831)/R1831,"")</f>
        <v>0.666666666666667</v>
      </c>
      <c r="X1831" s="12" t="n">
        <f aca="false">IF(AND(J1831&gt;0,T1831&gt;0),(U1831-T1831)/T1831,"")</f>
        <v>0.666666666666667</v>
      </c>
      <c r="Y1831" s="12" t="n">
        <f aca="false">IF(AND(K1831&gt;0,V1831&gt;0),(V1831-Resumen!$B$7)/Resumen!$B$7,"")</f>
        <v>0.4</v>
      </c>
      <c r="Z1831" s="28" t="n">
        <f aca="false">IF(AND(K1831&gt;0,I1831&gt;0,V1831&gt;0,S1831&gt;0),V1831-S1831,"")</f>
        <v>1000</v>
      </c>
      <c r="AA1831" s="12" t="n">
        <f aca="false">IF(Z1831&lt;&gt;"",Z1831/S1831,"")</f>
        <v>0.4</v>
      </c>
      <c r="AB1831" s="28" t="n">
        <f aca="false">IF(AND(K1831&gt;0,J1831&gt;0,V1831&gt;0,U1831&gt;0),V1831-U1831,"")</f>
        <v>1500</v>
      </c>
      <c r="AC1831" s="12" t="n">
        <f aca="false">IF(AB1831&lt;&gt;"",AB1831/U1831,"")</f>
        <v>0.75</v>
      </c>
      <c r="AD1831" s="27" t="n">
        <v>10</v>
      </c>
      <c r="AE1831" s="27" t="n">
        <v>2</v>
      </c>
      <c r="AF1831" s="27" t="n">
        <v>8</v>
      </c>
      <c r="AG1831" s="28" t="n">
        <f aca="false">AD1831+AE1831+AF1831</f>
        <v>20</v>
      </c>
      <c r="AH1831" s="12" t="n">
        <f aca="false">IF(AG1831&gt;0,AD1831/AG1831,"")</f>
        <v>0.5</v>
      </c>
      <c r="AI1831" s="27" t="n">
        <v>1</v>
      </c>
      <c r="AJ1831" s="27" t="n">
        <v>0</v>
      </c>
      <c r="AK1831" s="27" t="n">
        <v>1</v>
      </c>
      <c r="AL1831" s="22" t="str">
        <f aca="false">IF(OR(AJ1831&gt;0,AK1831&gt;0),"Sí","No")</f>
        <v>Sí</v>
      </c>
      <c r="AM1831" s="6" t="s">
        <v>397</v>
      </c>
      <c r="AN1831" s="6" t="s">
        <v>397</v>
      </c>
      <c r="AO1831" s="12" t="n">
        <f aca="false">IF(M1831&gt;0,K1831/M1831,"")</f>
        <v>0.5</v>
      </c>
      <c r="AP1831" s="22" t="str">
        <f aca="false">IF(M1831&gt;=Resumen!$B$5,"Alto","Bajo")</f>
        <v>Alto</v>
      </c>
      <c r="AQ1831" s="22" t="str">
        <f aca="false">IF(AO1831&gt;=Resumen!$B$28,"Alto","Bajo")</f>
        <v>Alto</v>
      </c>
      <c r="AR1831" s="22" t="str">
        <f aca="false">AP1831&amp;" Potencial / "&amp;AQ1831&amp;" Share"</f>
        <v>Alto Potencial / Alto Share</v>
      </c>
      <c r="AS1831" s="22" t="str">
        <f aca="false">IF(Q1831="Sí",IF(AO1831&gt;=Resumen!$B$29,"Alto","Bajo"),"")</f>
        <v>Alto</v>
      </c>
      <c r="AT1831" s="22" t="str">
        <f aca="false">IF(AS1831&lt;&gt;"",AP1831&amp;" Potencial / "&amp;AS1831&amp;" Share","")</f>
        <v>Alto Potencial / Alto Share</v>
      </c>
      <c r="AU1831" s="22" t="str">
        <f aca="false">IF(AH1831="","Sin dato",IF(AH1831-AO1831&gt;Resumen!$B$6,"Sobre-exhibido",IF(AO1831-AH1831&gt;Resumen!$B$6,"Sub-exhibido","En línea")))</f>
        <v>En línea</v>
      </c>
      <c r="AV1831" s="22" t="n">
        <f aca="false">IF(AT1831="","",IF(AT1831="Alto Potencial / Bajo Share",1,IF(AT1831="Alto Potencial / Alto Share",2,IF(AT1831="Bajo Potencial / Alto Share",3,4))))</f>
        <v>2</v>
      </c>
      <c r="AW1831" s="22" t="str">
        <f aca="false">IF(Q1831="No","Sin competencia directa",IF(AV1831=1,"1 - Foco Conquista (Alto Pot / Bajo Share)",IF(AV1831=2,"2 - Foco Defensa (Alto Pot / Alto Share)",IF(AV1831=3,"3 - Monitoreo (Bajo Pot / Alto Share)","4 - Baja Prioridad (Bajo Pot / Bajo Share)"))))</f>
        <v>2 - Foco Defensa (Alto Pot / Alto Share)</v>
      </c>
      <c r="AX1831" s="12" t="str">
        <f aca="false">IF(OR(IFERROR(AND(W1831&lt;&gt;"",Y1831&lt;&gt;"",Y1831-W1831&gt;Resumen!$B$8),FALSE()),IFERROR(AND(X1831&lt;&gt;"",Y1831&lt;&gt;"",Y1831-X1831&gt;Resumen!$B$8),FALSE())),MAX(IF(IFERROR(AND(W1831&lt;&gt;"",Y1831&lt;&gt;"",Y1831-W1831&gt;Resumen!$B$8),FALSE()),Y1831-W1831,0),IF(IFERROR(AND(X1831&lt;&gt;"",Y1831&lt;&gt;"",Y1831-X1831&gt;Resumen!$B$8),FALSE()),Y1831-X1831,0)),"")</f>
        <v/>
      </c>
      <c r="AY1831" s="22" t="str">
        <f aca="false">IF(OR(IFERROR(AND(W1831&lt;&gt;"",Y1831&lt;&gt;"",Y1831-W1831&gt;Resumen!$B$8),FALSE()),IFERROR(AND(X1831&lt;&gt;"",Y1831&lt;&gt;"",Y1831-X1831&gt;Resumen!$B$8),FALSE())),TRIM("Lays tiene mayor markup que "&amp;IF(IFERROR(AND(W1831&lt;&gt;"",Y1831&lt;&gt;"",Y1831-W1831&gt;Resumen!$B$8),FALSE()),"Quento ","")&amp;IF(IFERROR(AND(X1831&lt;&gt;"",Y1831&lt;&gt;"",Y1831-X1831&gt;Resumen!$B$8),FALSE()),"Julicroc ","")&amp;"en este PDV"),"")</f>
        <v/>
      </c>
      <c r="AZ1831" s="22" t="str">
        <f aca="false">IF(COUNTIF('Plan Pehuamar - Lista'!$A$2:$A$167,A1831)&gt;0,"Sí","No")</f>
        <v>Sí</v>
      </c>
      <c r="BA1831" s="22" t="str">
        <f aca="false">IF(COUNTIF('Plan Combo 9+1'!$A$2:$A$226,A1831)&gt;0,"Sí","No")</f>
        <v>No</v>
      </c>
      <c r="BB1831" s="22" t="str">
        <f aca="false">IF(AH1831="","No",IF(BA1831="Sí",IF((AO1831-AH1831)&gt;Resumen!$B$6,"Sí","No"),IF((AO1831-AH1831)&gt;=Resumen!$B$132,"Sí","No")))</f>
        <v>No</v>
      </c>
      <c r="BC1831" s="22" t="str">
        <f aca="false">IF(AND(N1831="Sí",AL1831="Sí",AI1831=0),"Sí","No")</f>
        <v>No</v>
      </c>
      <c r="BD1831" s="22" t="str">
        <f aca="false">IF(COUNTIF('Plan 9+1 (con Pehuamar)'!$A$2:$A$227,A1831)&gt;0,"Sí","No")</f>
        <v>No</v>
      </c>
    </row>
    <row r="1832" customFormat="false" ht="15" hidden="false" customHeight="true" outlineLevel="0" collapsed="false">
      <c r="A1832" s="6" t="n">
        <v>200732</v>
      </c>
      <c r="B1832" s="6" t="n">
        <v>12</v>
      </c>
      <c r="C1832" s="6" t="n">
        <v>1203</v>
      </c>
      <c r="D1832" s="6" t="s">
        <v>315</v>
      </c>
      <c r="E1832" s="6" t="s">
        <v>1999</v>
      </c>
      <c r="F1832" s="6" t="s">
        <v>196</v>
      </c>
      <c r="G1832" s="6" t="s">
        <v>130</v>
      </c>
      <c r="H1832" s="6" t="s">
        <v>1715</v>
      </c>
      <c r="I1832" s="27" t="n">
        <v>10</v>
      </c>
      <c r="J1832" s="27" t="n">
        <v>60</v>
      </c>
      <c r="K1832" s="27" t="n">
        <v>80</v>
      </c>
      <c r="L1832" s="28" t="n">
        <f aca="false">I1832+J1832</f>
        <v>70</v>
      </c>
      <c r="M1832" s="28" t="n">
        <f aca="false">L1832+K1832</f>
        <v>150</v>
      </c>
      <c r="N1832" s="22" t="str">
        <f aca="false">IF(I1832&gt;0,"Sí","No")</f>
        <v>Sí</v>
      </c>
      <c r="O1832" s="22" t="str">
        <f aca="false">IF(J1832&gt;0,"Sí","No")</f>
        <v>Sí</v>
      </c>
      <c r="P1832" s="22" t="str">
        <f aca="false">IF(K1832&gt;0,"Sí","No")</f>
        <v>Sí</v>
      </c>
      <c r="Q1832" s="22" t="str">
        <f aca="false">IF(OR(I1832&gt;0,J1832&gt;0),"Sí","No")</f>
        <v>Sí</v>
      </c>
      <c r="R1832" s="27" t="n">
        <v>1750</v>
      </c>
      <c r="S1832" s="27" t="n">
        <v>2500</v>
      </c>
      <c r="T1832" s="27" t="n">
        <v>1200</v>
      </c>
      <c r="U1832" s="27" t="n">
        <v>2100</v>
      </c>
      <c r="V1832" s="27" t="n">
        <v>3500</v>
      </c>
      <c r="W1832" s="12" t="n">
        <f aca="false">IF(AND(I1832&gt;0,R1832&gt;0),(S1832-R1832)/R1832,"")</f>
        <v>0.428571428571429</v>
      </c>
      <c r="X1832" s="12" t="n">
        <f aca="false">IF(AND(J1832&gt;0,T1832&gt;0),(U1832-T1832)/T1832,"")</f>
        <v>0.75</v>
      </c>
      <c r="Y1832" s="12" t="n">
        <f aca="false">IF(AND(K1832&gt;0,V1832&gt;0),(V1832-Resumen!$B$7)/Resumen!$B$7,"")</f>
        <v>0.4</v>
      </c>
      <c r="Z1832" s="28" t="n">
        <f aca="false">IF(AND(K1832&gt;0,I1832&gt;0,V1832&gt;0,S1832&gt;0),V1832-S1832,"")</f>
        <v>1000</v>
      </c>
      <c r="AA1832" s="12" t="n">
        <f aca="false">IF(Z1832&lt;&gt;"",Z1832/S1832,"")</f>
        <v>0.4</v>
      </c>
      <c r="AB1832" s="28" t="n">
        <f aca="false">IF(AND(K1832&gt;0,J1832&gt;0,V1832&gt;0,U1832&gt;0),V1832-U1832,"")</f>
        <v>1400</v>
      </c>
      <c r="AC1832" s="12" t="n">
        <f aca="false">IF(AB1832&lt;&gt;"",AB1832/U1832,"")</f>
        <v>0.666666666666667</v>
      </c>
      <c r="AD1832" s="27" t="n">
        <v>10</v>
      </c>
      <c r="AE1832" s="27" t="n">
        <v>2</v>
      </c>
      <c r="AF1832" s="27" t="n">
        <v>8</v>
      </c>
      <c r="AG1832" s="28" t="n">
        <f aca="false">AD1832+AE1832+AF1832</f>
        <v>20</v>
      </c>
      <c r="AH1832" s="12" t="n">
        <f aca="false">IF(AG1832&gt;0,AD1832/AG1832,"")</f>
        <v>0.5</v>
      </c>
      <c r="AI1832" s="27" t="n">
        <v>1</v>
      </c>
      <c r="AJ1832" s="27" t="n">
        <v>0</v>
      </c>
      <c r="AK1832" s="27" t="n">
        <v>1</v>
      </c>
      <c r="AL1832" s="22" t="str">
        <f aca="false">IF(OR(AJ1832&gt;0,AK1832&gt;0),"Sí","No")</f>
        <v>Sí</v>
      </c>
      <c r="AM1832" s="6" t="s">
        <v>198</v>
      </c>
      <c r="AN1832" s="6" t="s">
        <v>198</v>
      </c>
      <c r="AO1832" s="12" t="n">
        <f aca="false">IF(M1832&gt;0,K1832/M1832,"")</f>
        <v>0.533333333333333</v>
      </c>
      <c r="AP1832" s="22" t="str">
        <f aca="false">IF(M1832&gt;=Resumen!$B$5,"Alto","Bajo")</f>
        <v>Alto</v>
      </c>
      <c r="AQ1832" s="22" t="str">
        <f aca="false">IF(AO1832&gt;=Resumen!$B$28,"Alto","Bajo")</f>
        <v>Alto</v>
      </c>
      <c r="AR1832" s="22" t="str">
        <f aca="false">AP1832&amp;" Potencial / "&amp;AQ1832&amp;" Share"</f>
        <v>Alto Potencial / Alto Share</v>
      </c>
      <c r="AS1832" s="22" t="str">
        <f aca="false">IF(Q1832="Sí",IF(AO1832&gt;=Resumen!$B$29,"Alto","Bajo"),"")</f>
        <v>Alto</v>
      </c>
      <c r="AT1832" s="22" t="str">
        <f aca="false">IF(AS1832&lt;&gt;"",AP1832&amp;" Potencial / "&amp;AS1832&amp;" Share","")</f>
        <v>Alto Potencial / Alto Share</v>
      </c>
      <c r="AU1832" s="22" t="str">
        <f aca="false">IF(AH1832="","Sin dato",IF(AH1832-AO1832&gt;Resumen!$B$6,"Sobre-exhibido",IF(AO1832-AH1832&gt;Resumen!$B$6,"Sub-exhibido","En línea")))</f>
        <v>En línea</v>
      </c>
      <c r="AV1832" s="22" t="n">
        <f aca="false">IF(AT1832="","",IF(AT1832="Alto Potencial / Bajo Share",1,IF(AT1832="Alto Potencial / Alto Share",2,IF(AT1832="Bajo Potencial / Alto Share",3,4))))</f>
        <v>2</v>
      </c>
      <c r="AW1832" s="22" t="str">
        <f aca="false">IF(Q1832="No","Sin competencia directa",IF(AV1832=1,"1 - Foco Conquista (Alto Pot / Bajo Share)",IF(AV1832=2,"2 - Foco Defensa (Alto Pot / Alto Share)",IF(AV1832=3,"3 - Monitoreo (Bajo Pot / Alto Share)","4 - Baja Prioridad (Bajo Pot / Bajo Share)"))))</f>
        <v>2 - Foco Defensa (Alto Pot / Alto Share)</v>
      </c>
      <c r="AX1832" s="12" t="str">
        <f aca="false">IF(OR(IFERROR(AND(W1832&lt;&gt;"",Y1832&lt;&gt;"",Y1832-W1832&gt;Resumen!$B$8),FALSE()),IFERROR(AND(X1832&lt;&gt;"",Y1832&lt;&gt;"",Y1832-X1832&gt;Resumen!$B$8),FALSE())),MAX(IF(IFERROR(AND(W1832&lt;&gt;"",Y1832&lt;&gt;"",Y1832-W1832&gt;Resumen!$B$8),FALSE()),Y1832-W1832,0),IF(IFERROR(AND(X1832&lt;&gt;"",Y1832&lt;&gt;"",Y1832-X1832&gt;Resumen!$B$8),FALSE()),Y1832-X1832,0)),"")</f>
        <v/>
      </c>
      <c r="AY1832" s="22" t="str">
        <f aca="false">IF(OR(IFERROR(AND(W1832&lt;&gt;"",Y1832&lt;&gt;"",Y1832-W1832&gt;Resumen!$B$8),FALSE()),IFERROR(AND(X1832&lt;&gt;"",Y1832&lt;&gt;"",Y1832-X1832&gt;Resumen!$B$8),FALSE())),TRIM("Lays tiene mayor markup que "&amp;IF(IFERROR(AND(W1832&lt;&gt;"",Y1832&lt;&gt;"",Y1832-W1832&gt;Resumen!$B$8),FALSE()),"Quento ","")&amp;IF(IFERROR(AND(X1832&lt;&gt;"",Y1832&lt;&gt;"",Y1832-X1832&gt;Resumen!$B$8),FALSE()),"Julicroc ","")&amp;"en este PDV"),"")</f>
        <v/>
      </c>
      <c r="AZ1832" s="22" t="str">
        <f aca="false">IF(COUNTIF('Plan Pehuamar - Lista'!$A$2:$A$167,A1832)&gt;0,"Sí","No")</f>
        <v>No</v>
      </c>
      <c r="BA1832" s="22" t="str">
        <f aca="false">IF(COUNTIF('Plan Combo 9+1'!$A$2:$A$226,A1832)&gt;0,"Sí","No")</f>
        <v>No</v>
      </c>
      <c r="BB1832" s="22" t="str">
        <f aca="false">IF(AH1832="","No",IF(BA1832="Sí",IF((AO1832-AH1832)&gt;Resumen!$B$6,"Sí","No"),IF((AO1832-AH1832)&gt;=Resumen!$B$132,"Sí","No")))</f>
        <v>No</v>
      </c>
      <c r="BC1832" s="22" t="str">
        <f aca="false">IF(AND(N1832="Sí",AL1832="Sí",AI1832=0),"Sí","No")</f>
        <v>No</v>
      </c>
      <c r="BD1832" s="22" t="str">
        <f aca="false">IF(COUNTIF('Plan 9+1 (con Pehuamar)'!$A$2:$A$227,A1832)&gt;0,"Sí","No")</f>
        <v>No</v>
      </c>
    </row>
    <row r="1833" customFormat="false" ht="15" hidden="false" customHeight="true" outlineLevel="0" collapsed="false">
      <c r="A1833" s="6" t="n">
        <v>200757</v>
      </c>
      <c r="B1833" s="6" t="n">
        <v>12</v>
      </c>
      <c r="C1833" s="6" t="n">
        <v>1203</v>
      </c>
      <c r="D1833" s="6" t="s">
        <v>315</v>
      </c>
      <c r="E1833" s="6" t="s">
        <v>2000</v>
      </c>
      <c r="F1833" s="6" t="s">
        <v>196</v>
      </c>
      <c r="G1833" s="6" t="s">
        <v>130</v>
      </c>
      <c r="H1833" s="6" t="s">
        <v>1715</v>
      </c>
      <c r="I1833" s="27" t="n">
        <v>0</v>
      </c>
      <c r="J1833" s="27" t="n">
        <v>0</v>
      </c>
      <c r="K1833" s="27" t="n">
        <v>5.2</v>
      </c>
      <c r="L1833" s="28" t="n">
        <f aca="false">I1833+J1833</f>
        <v>0</v>
      </c>
      <c r="M1833" s="28" t="n">
        <f aca="false">L1833+K1833</f>
        <v>5.2</v>
      </c>
      <c r="N1833" s="22" t="str">
        <f aca="false">IF(I1833&gt;0,"Sí","No")</f>
        <v>No</v>
      </c>
      <c r="O1833" s="22" t="str">
        <f aca="false">IF(J1833&gt;0,"Sí","No")</f>
        <v>No</v>
      </c>
      <c r="P1833" s="22" t="str">
        <f aca="false">IF(K1833&gt;0,"Sí","No")</f>
        <v>Sí</v>
      </c>
      <c r="Q1833" s="22" t="str">
        <f aca="false">IF(OR(I1833&gt;0,J1833&gt;0),"Sí","No")</f>
        <v>No</v>
      </c>
      <c r="R1833" s="27"/>
      <c r="S1833" s="27"/>
      <c r="T1833" s="27"/>
      <c r="U1833" s="27"/>
      <c r="V1833" s="27"/>
      <c r="W1833" s="12" t="str">
        <f aca="false">IF(AND(I1833&gt;0,R1833&gt;0),(S1833-R1833)/R1833,"")</f>
        <v/>
      </c>
      <c r="X1833" s="12" t="str">
        <f aca="false">IF(AND(J1833&gt;0,T1833&gt;0),(U1833-T1833)/T1833,"")</f>
        <v/>
      </c>
      <c r="Y1833" s="12" t="str">
        <f aca="false">IF(AND(K1833&gt;0,V1833&gt;0),(V1833-Resumen!$B$7)/Resumen!$B$7,"")</f>
        <v/>
      </c>
      <c r="Z1833" s="28" t="str">
        <f aca="false">IF(AND(K1833&gt;0,I1833&gt;0,V1833&gt;0,S1833&gt;0),V1833-S1833,"")</f>
        <v/>
      </c>
      <c r="AA1833" s="12" t="str">
        <f aca="false">IF(Z1833&lt;&gt;"",Z1833/S1833,"")</f>
        <v/>
      </c>
      <c r="AB1833" s="28" t="str">
        <f aca="false">IF(AND(K1833&gt;0,J1833&gt;0,V1833&gt;0,U1833&gt;0),V1833-U1833,"")</f>
        <v/>
      </c>
      <c r="AC1833" s="12" t="str">
        <f aca="false">IF(AB1833&lt;&gt;"",AB1833/U1833,"")</f>
        <v/>
      </c>
      <c r="AD1833" s="27" t="n">
        <v>0</v>
      </c>
      <c r="AE1833" s="27" t="n">
        <v>0</v>
      </c>
      <c r="AF1833" s="27" t="n">
        <v>0</v>
      </c>
      <c r="AG1833" s="28" t="n">
        <f aca="false">AD1833+AE1833+AF1833</f>
        <v>0</v>
      </c>
      <c r="AH1833" s="12" t="str">
        <f aca="false">IF(AG1833&gt;0,AD1833/AG1833,"")</f>
        <v/>
      </c>
      <c r="AI1833" s="27" t="n">
        <v>0</v>
      </c>
      <c r="AJ1833" s="27" t="n">
        <v>0</v>
      </c>
      <c r="AK1833" s="27" t="n">
        <v>0</v>
      </c>
      <c r="AL1833" s="22" t="str">
        <f aca="false">IF(OR(AJ1833&gt;0,AK1833&gt;0),"Sí","No")</f>
        <v>No</v>
      </c>
      <c r="AM1833" s="6"/>
      <c r="AN1833" s="6"/>
      <c r="AO1833" s="12" t="n">
        <f aca="false">IF(M1833&gt;0,K1833/M1833,"")</f>
        <v>1</v>
      </c>
      <c r="AP1833" s="22" t="str">
        <f aca="false">IF(M1833&gt;=Resumen!$B$5,"Alto","Bajo")</f>
        <v>Bajo</v>
      </c>
      <c r="AQ1833" s="22" t="str">
        <f aca="false">IF(AO1833&gt;=Resumen!$B$28,"Alto","Bajo")</f>
        <v>Alto</v>
      </c>
      <c r="AR1833" s="22" t="str">
        <f aca="false">AP1833&amp;" Potencial / "&amp;AQ1833&amp;" Share"</f>
        <v>Bajo Potencial / Alto Share</v>
      </c>
      <c r="AS1833" s="22" t="str">
        <f aca="false">IF(Q1833="Sí",IF(AO1833&gt;=Resumen!$B$29,"Alto","Bajo"),"")</f>
        <v/>
      </c>
      <c r="AT1833" s="22" t="str">
        <f aca="false">IF(AS1833&lt;&gt;"",AP1833&amp;" Potencial / "&amp;AS1833&amp;" Share","")</f>
        <v/>
      </c>
      <c r="AU1833" s="22" t="str">
        <f aca="false">IF(AH1833="","Sin dato",IF(AH1833-AO1833&gt;Resumen!$B$6,"Sobre-exhibido",IF(AO1833-AH1833&gt;Resumen!$B$6,"Sub-exhibido","En línea")))</f>
        <v>Sin dato</v>
      </c>
      <c r="AV1833" s="22" t="str">
        <f aca="false">IF(AT1833="","",IF(AT1833="Alto Potencial / Bajo Share",1,IF(AT1833="Alto Potencial / Alto Share",2,IF(AT1833="Bajo Potencial / Alto Share",3,4))))</f>
        <v/>
      </c>
      <c r="AW1833" s="22" t="str">
        <f aca="false">IF(Q1833="No","Sin competencia directa",IF(AV1833=1,"1 - Foco Conquista (Alto Pot / Bajo Share)",IF(AV1833=2,"2 - Foco Defensa (Alto Pot / Alto Share)",IF(AV1833=3,"3 - Monitoreo (Bajo Pot / Alto Share)","4 - Baja Prioridad (Bajo Pot / Bajo Share)"))))</f>
        <v>Sin competencia directa</v>
      </c>
      <c r="AX1833" s="12" t="str">
        <f aca="false">IF(OR(IFERROR(AND(W1833&lt;&gt;"",Y1833&lt;&gt;"",Y1833-W1833&gt;Resumen!$B$8),FALSE()),IFERROR(AND(X1833&lt;&gt;"",Y1833&lt;&gt;"",Y1833-X1833&gt;Resumen!$B$8),FALSE())),MAX(IF(IFERROR(AND(W1833&lt;&gt;"",Y1833&lt;&gt;"",Y1833-W1833&gt;Resumen!$B$8),FALSE()),Y1833-W1833,0),IF(IFERROR(AND(X1833&lt;&gt;"",Y1833&lt;&gt;"",Y1833-X1833&gt;Resumen!$B$8),FALSE()),Y1833-X1833,0)),"")</f>
        <v/>
      </c>
      <c r="AY1833" s="22" t="str">
        <f aca="false">IF(OR(IFERROR(AND(W1833&lt;&gt;"",Y1833&lt;&gt;"",Y1833-W1833&gt;Resumen!$B$8),FALSE()),IFERROR(AND(X1833&lt;&gt;"",Y1833&lt;&gt;"",Y1833-X1833&gt;Resumen!$B$8),FALSE())),TRIM("Lays tiene mayor markup que "&amp;IF(IFERROR(AND(W1833&lt;&gt;"",Y1833&lt;&gt;"",Y1833-W1833&gt;Resumen!$B$8),FALSE()),"Quento ","")&amp;IF(IFERROR(AND(X1833&lt;&gt;"",Y1833&lt;&gt;"",Y1833-X1833&gt;Resumen!$B$8),FALSE()),"Julicroc ","")&amp;"en este PDV"),"")</f>
        <v/>
      </c>
      <c r="AZ1833" s="22" t="str">
        <f aca="false">IF(COUNTIF('Plan Pehuamar - Lista'!$A$2:$A$167,A1833)&gt;0,"Sí","No")</f>
        <v>No</v>
      </c>
      <c r="BA1833" s="22" t="str">
        <f aca="false">IF(COUNTIF('Plan Combo 9+1'!$A$2:$A$226,A1833)&gt;0,"Sí","No")</f>
        <v>No</v>
      </c>
      <c r="BB1833" s="22" t="str">
        <f aca="false">IF(AH1833="","No",IF(BA1833="Sí",IF((AO1833-AH1833)&gt;Resumen!$B$6,"Sí","No"),IF((AO1833-AH1833)&gt;=Resumen!$B$132,"Sí","No")))</f>
        <v>No</v>
      </c>
      <c r="BC1833" s="22" t="str">
        <f aca="false">IF(AND(N1833="Sí",AL1833="Sí",AI1833=0),"Sí","No")</f>
        <v>No</v>
      </c>
      <c r="BD1833" s="22" t="str">
        <f aca="false">IF(COUNTIF('Plan 9+1 (con Pehuamar)'!$A$2:$A$227,A1833)&gt;0,"Sí","No")</f>
        <v>No</v>
      </c>
    </row>
    <row r="1834" customFormat="false" ht="15" hidden="false" customHeight="true" outlineLevel="0" collapsed="false">
      <c r="A1834" s="6" t="n">
        <v>200763</v>
      </c>
      <c r="B1834" s="6" t="n">
        <v>12</v>
      </c>
      <c r="C1834" s="6" t="n">
        <v>1203</v>
      </c>
      <c r="D1834" s="6" t="s">
        <v>315</v>
      </c>
      <c r="E1834" s="6" t="s">
        <v>2001</v>
      </c>
      <c r="F1834" s="6" t="s">
        <v>196</v>
      </c>
      <c r="G1834" s="6" t="s">
        <v>130</v>
      </c>
      <c r="H1834" s="6" t="s">
        <v>1715</v>
      </c>
      <c r="I1834" s="27" t="n">
        <v>10</v>
      </c>
      <c r="J1834" s="27" t="n">
        <v>40</v>
      </c>
      <c r="K1834" s="27" t="n">
        <v>60</v>
      </c>
      <c r="L1834" s="28" t="n">
        <f aca="false">I1834+J1834</f>
        <v>50</v>
      </c>
      <c r="M1834" s="28" t="n">
        <f aca="false">L1834+K1834</f>
        <v>110</v>
      </c>
      <c r="N1834" s="22" t="str">
        <f aca="false">IF(I1834&gt;0,"Sí","No")</f>
        <v>Sí</v>
      </c>
      <c r="O1834" s="22" t="str">
        <f aca="false">IF(J1834&gt;0,"Sí","No")</f>
        <v>Sí</v>
      </c>
      <c r="P1834" s="22" t="str">
        <f aca="false">IF(K1834&gt;0,"Sí","No")</f>
        <v>Sí</v>
      </c>
      <c r="Q1834" s="22" t="str">
        <f aca="false">IF(OR(I1834&gt;0,J1834&gt;0),"Sí","No")</f>
        <v>Sí</v>
      </c>
      <c r="R1834" s="27" t="n">
        <v>1750</v>
      </c>
      <c r="S1834" s="27" t="n">
        <v>2500</v>
      </c>
      <c r="T1834" s="27" t="n">
        <v>1200</v>
      </c>
      <c r="U1834" s="27" t="n">
        <v>2100</v>
      </c>
      <c r="V1834" s="27" t="n">
        <v>3500</v>
      </c>
      <c r="W1834" s="12" t="n">
        <f aca="false">IF(AND(I1834&gt;0,R1834&gt;0),(S1834-R1834)/R1834,"")</f>
        <v>0.428571428571429</v>
      </c>
      <c r="X1834" s="12" t="n">
        <f aca="false">IF(AND(J1834&gt;0,T1834&gt;0),(U1834-T1834)/T1834,"")</f>
        <v>0.75</v>
      </c>
      <c r="Y1834" s="12" t="n">
        <f aca="false">IF(AND(K1834&gt;0,V1834&gt;0),(V1834-Resumen!$B$7)/Resumen!$B$7,"")</f>
        <v>0.4</v>
      </c>
      <c r="Z1834" s="28" t="n">
        <f aca="false">IF(AND(K1834&gt;0,I1834&gt;0,V1834&gt;0,S1834&gt;0),V1834-S1834,"")</f>
        <v>1000</v>
      </c>
      <c r="AA1834" s="12" t="n">
        <f aca="false">IF(Z1834&lt;&gt;"",Z1834/S1834,"")</f>
        <v>0.4</v>
      </c>
      <c r="AB1834" s="28" t="n">
        <f aca="false">IF(AND(K1834&gt;0,J1834&gt;0,V1834&gt;0,U1834&gt;0),V1834-U1834,"")</f>
        <v>1400</v>
      </c>
      <c r="AC1834" s="12" t="n">
        <f aca="false">IF(AB1834&lt;&gt;"",AB1834/U1834,"")</f>
        <v>0.666666666666667</v>
      </c>
      <c r="AD1834" s="27" t="n">
        <v>10</v>
      </c>
      <c r="AE1834" s="27" t="n">
        <v>2</v>
      </c>
      <c r="AF1834" s="27" t="n">
        <v>8</v>
      </c>
      <c r="AG1834" s="28" t="n">
        <f aca="false">AD1834+AE1834+AF1834</f>
        <v>20</v>
      </c>
      <c r="AH1834" s="12" t="n">
        <f aca="false">IF(AG1834&gt;0,AD1834/AG1834,"")</f>
        <v>0.5</v>
      </c>
      <c r="AI1834" s="27" t="n">
        <v>1</v>
      </c>
      <c r="AJ1834" s="27" t="n">
        <v>0</v>
      </c>
      <c r="AK1834" s="27" t="n">
        <v>0</v>
      </c>
      <c r="AL1834" s="22" t="str">
        <f aca="false">IF(OR(AJ1834&gt;0,AK1834&gt;0),"Sí","No")</f>
        <v>No</v>
      </c>
      <c r="AM1834" s="6" t="s">
        <v>198</v>
      </c>
      <c r="AN1834" s="6" t="s">
        <v>198</v>
      </c>
      <c r="AO1834" s="12" t="n">
        <f aca="false">IF(M1834&gt;0,K1834/M1834,"")</f>
        <v>0.545454545454545</v>
      </c>
      <c r="AP1834" s="22" t="str">
        <f aca="false">IF(M1834&gt;=Resumen!$B$5,"Alto","Bajo")</f>
        <v>Alto</v>
      </c>
      <c r="AQ1834" s="22" t="str">
        <f aca="false">IF(AO1834&gt;=Resumen!$B$28,"Alto","Bajo")</f>
        <v>Alto</v>
      </c>
      <c r="AR1834" s="22" t="str">
        <f aca="false">AP1834&amp;" Potencial / "&amp;AQ1834&amp;" Share"</f>
        <v>Alto Potencial / Alto Share</v>
      </c>
      <c r="AS1834" s="22" t="str">
        <f aca="false">IF(Q1834="Sí",IF(AO1834&gt;=Resumen!$B$29,"Alto","Bajo"),"")</f>
        <v>Alto</v>
      </c>
      <c r="AT1834" s="22" t="str">
        <f aca="false">IF(AS1834&lt;&gt;"",AP1834&amp;" Potencial / "&amp;AS1834&amp;" Share","")</f>
        <v>Alto Potencial / Alto Share</v>
      </c>
      <c r="AU1834" s="22" t="str">
        <f aca="false">IF(AH1834="","Sin dato",IF(AH1834-AO1834&gt;Resumen!$B$6,"Sobre-exhibido",IF(AO1834-AH1834&gt;Resumen!$B$6,"Sub-exhibido","En línea")))</f>
        <v>En línea</v>
      </c>
      <c r="AV1834" s="22" t="n">
        <f aca="false">IF(AT1834="","",IF(AT1834="Alto Potencial / Bajo Share",1,IF(AT1834="Alto Potencial / Alto Share",2,IF(AT1834="Bajo Potencial / Alto Share",3,4))))</f>
        <v>2</v>
      </c>
      <c r="AW1834" s="22" t="str">
        <f aca="false">IF(Q1834="No","Sin competencia directa",IF(AV1834=1,"1 - Foco Conquista (Alto Pot / Bajo Share)",IF(AV1834=2,"2 - Foco Defensa (Alto Pot / Alto Share)",IF(AV1834=3,"3 - Monitoreo (Bajo Pot / Alto Share)","4 - Baja Prioridad (Bajo Pot / Bajo Share)"))))</f>
        <v>2 - Foco Defensa (Alto Pot / Alto Share)</v>
      </c>
      <c r="AX1834" s="12" t="str">
        <f aca="false">IF(OR(IFERROR(AND(W1834&lt;&gt;"",Y1834&lt;&gt;"",Y1834-W1834&gt;Resumen!$B$8),FALSE()),IFERROR(AND(X1834&lt;&gt;"",Y1834&lt;&gt;"",Y1834-X1834&gt;Resumen!$B$8),FALSE())),MAX(IF(IFERROR(AND(W1834&lt;&gt;"",Y1834&lt;&gt;"",Y1834-W1834&gt;Resumen!$B$8),FALSE()),Y1834-W1834,0),IF(IFERROR(AND(X1834&lt;&gt;"",Y1834&lt;&gt;"",Y1834-X1834&gt;Resumen!$B$8),FALSE()),Y1834-X1834,0)),"")</f>
        <v/>
      </c>
      <c r="AY1834" s="22" t="str">
        <f aca="false">IF(OR(IFERROR(AND(W1834&lt;&gt;"",Y1834&lt;&gt;"",Y1834-W1834&gt;Resumen!$B$8),FALSE()),IFERROR(AND(X1834&lt;&gt;"",Y1834&lt;&gt;"",Y1834-X1834&gt;Resumen!$B$8),FALSE())),TRIM("Lays tiene mayor markup que "&amp;IF(IFERROR(AND(W1834&lt;&gt;"",Y1834&lt;&gt;"",Y1834-W1834&gt;Resumen!$B$8),FALSE()),"Quento ","")&amp;IF(IFERROR(AND(X1834&lt;&gt;"",Y1834&lt;&gt;"",Y1834-X1834&gt;Resumen!$B$8),FALSE()),"Julicroc ","")&amp;"en este PDV"),"")</f>
        <v/>
      </c>
      <c r="AZ1834" s="22" t="str">
        <f aca="false">IF(COUNTIF('Plan Pehuamar - Lista'!$A$2:$A$167,A1834)&gt;0,"Sí","No")</f>
        <v>No</v>
      </c>
      <c r="BA1834" s="22" t="str">
        <f aca="false">IF(COUNTIF('Plan Combo 9+1'!$A$2:$A$226,A1834)&gt;0,"Sí","No")</f>
        <v>No</v>
      </c>
      <c r="BB1834" s="22" t="str">
        <f aca="false">IF(AH1834="","No",IF(BA1834="Sí",IF((AO1834-AH1834)&gt;Resumen!$B$6,"Sí","No"),IF((AO1834-AH1834)&gt;=Resumen!$B$132,"Sí","No")))</f>
        <v>No</v>
      </c>
      <c r="BC1834" s="22" t="str">
        <f aca="false">IF(AND(N1834="Sí",AL1834="Sí",AI1834=0),"Sí","No")</f>
        <v>No</v>
      </c>
      <c r="BD1834" s="22" t="str">
        <f aca="false">IF(COUNTIF('Plan 9+1 (con Pehuamar)'!$A$2:$A$227,A1834)&gt;0,"Sí","No")</f>
        <v>No</v>
      </c>
    </row>
    <row r="1835" customFormat="false" ht="15" hidden="false" customHeight="true" outlineLevel="0" collapsed="false">
      <c r="A1835" s="6" t="n">
        <v>200779</v>
      </c>
      <c r="B1835" s="6" t="n">
        <v>12</v>
      </c>
      <c r="C1835" s="6" t="n">
        <v>1203</v>
      </c>
      <c r="D1835" s="6" t="s">
        <v>315</v>
      </c>
      <c r="E1835" s="6" t="s">
        <v>2002</v>
      </c>
      <c r="F1835" s="6" t="s">
        <v>206</v>
      </c>
      <c r="G1835" s="6" t="s">
        <v>130</v>
      </c>
      <c r="H1835" s="6" t="s">
        <v>1715</v>
      </c>
      <c r="I1835" s="27" t="n">
        <v>10</v>
      </c>
      <c r="J1835" s="27" t="n">
        <v>60</v>
      </c>
      <c r="K1835" s="27" t="n">
        <v>80</v>
      </c>
      <c r="L1835" s="28" t="n">
        <f aca="false">I1835+J1835</f>
        <v>70</v>
      </c>
      <c r="M1835" s="28" t="n">
        <f aca="false">L1835+K1835</f>
        <v>150</v>
      </c>
      <c r="N1835" s="22" t="str">
        <f aca="false">IF(I1835&gt;0,"Sí","No")</f>
        <v>Sí</v>
      </c>
      <c r="O1835" s="22" t="str">
        <f aca="false">IF(J1835&gt;0,"Sí","No")</f>
        <v>Sí</v>
      </c>
      <c r="P1835" s="22" t="str">
        <f aca="false">IF(K1835&gt;0,"Sí","No")</f>
        <v>Sí</v>
      </c>
      <c r="Q1835" s="22" t="str">
        <f aca="false">IF(OR(I1835&gt;0,J1835&gt;0),"Sí","No")</f>
        <v>Sí</v>
      </c>
      <c r="R1835" s="27" t="n">
        <v>1750</v>
      </c>
      <c r="S1835" s="27" t="n">
        <v>2500</v>
      </c>
      <c r="T1835" s="27" t="n">
        <v>1200</v>
      </c>
      <c r="U1835" s="27" t="n">
        <v>2100</v>
      </c>
      <c r="V1835" s="27" t="n">
        <v>3600</v>
      </c>
      <c r="W1835" s="12" t="n">
        <f aca="false">IF(AND(I1835&gt;0,R1835&gt;0),(S1835-R1835)/R1835,"")</f>
        <v>0.428571428571429</v>
      </c>
      <c r="X1835" s="12" t="n">
        <f aca="false">IF(AND(J1835&gt;0,T1835&gt;0),(U1835-T1835)/T1835,"")</f>
        <v>0.75</v>
      </c>
      <c r="Y1835" s="12" t="n">
        <f aca="false">IF(AND(K1835&gt;0,V1835&gt;0),(V1835-Resumen!$B$7)/Resumen!$B$7,"")</f>
        <v>0.44</v>
      </c>
      <c r="Z1835" s="28" t="n">
        <f aca="false">IF(AND(K1835&gt;0,I1835&gt;0,V1835&gt;0,S1835&gt;0),V1835-S1835,"")</f>
        <v>1100</v>
      </c>
      <c r="AA1835" s="12" t="n">
        <f aca="false">IF(Z1835&lt;&gt;"",Z1835/S1835,"")</f>
        <v>0.44</v>
      </c>
      <c r="AB1835" s="28" t="n">
        <f aca="false">IF(AND(K1835&gt;0,J1835&gt;0,V1835&gt;0,U1835&gt;0),V1835-U1835,"")</f>
        <v>1500</v>
      </c>
      <c r="AC1835" s="12" t="n">
        <f aca="false">IF(AB1835&lt;&gt;"",AB1835/U1835,"")</f>
        <v>0.714285714285714</v>
      </c>
      <c r="AD1835" s="27" t="n">
        <v>10</v>
      </c>
      <c r="AE1835" s="27" t="n">
        <v>2</v>
      </c>
      <c r="AF1835" s="27" t="n">
        <v>8</v>
      </c>
      <c r="AG1835" s="28" t="n">
        <f aca="false">AD1835+AE1835+AF1835</f>
        <v>20</v>
      </c>
      <c r="AH1835" s="12" t="n">
        <f aca="false">IF(AG1835&gt;0,AD1835/AG1835,"")</f>
        <v>0.5</v>
      </c>
      <c r="AI1835" s="27" t="n">
        <v>1</v>
      </c>
      <c r="AJ1835" s="27" t="n">
        <v>0</v>
      </c>
      <c r="AK1835" s="27" t="n">
        <v>0</v>
      </c>
      <c r="AL1835" s="22" t="str">
        <f aca="false">IF(OR(AJ1835&gt;0,AK1835&gt;0),"Sí","No")</f>
        <v>No</v>
      </c>
      <c r="AM1835" s="6" t="s">
        <v>198</v>
      </c>
      <c r="AN1835" s="6" t="s">
        <v>198</v>
      </c>
      <c r="AO1835" s="12" t="n">
        <f aca="false">IF(M1835&gt;0,K1835/M1835,"")</f>
        <v>0.533333333333333</v>
      </c>
      <c r="AP1835" s="22" t="str">
        <f aca="false">IF(M1835&gt;=Resumen!$B$5,"Alto","Bajo")</f>
        <v>Alto</v>
      </c>
      <c r="AQ1835" s="22" t="str">
        <f aca="false">IF(AO1835&gt;=Resumen!$B$28,"Alto","Bajo")</f>
        <v>Alto</v>
      </c>
      <c r="AR1835" s="22" t="str">
        <f aca="false">AP1835&amp;" Potencial / "&amp;AQ1835&amp;" Share"</f>
        <v>Alto Potencial / Alto Share</v>
      </c>
      <c r="AS1835" s="22" t="str">
        <f aca="false">IF(Q1835="Sí",IF(AO1835&gt;=Resumen!$B$29,"Alto","Bajo"),"")</f>
        <v>Alto</v>
      </c>
      <c r="AT1835" s="22" t="str">
        <f aca="false">IF(AS1835&lt;&gt;"",AP1835&amp;" Potencial / "&amp;AS1835&amp;" Share","")</f>
        <v>Alto Potencial / Alto Share</v>
      </c>
      <c r="AU1835" s="22" t="str">
        <f aca="false">IF(AH1835="","Sin dato",IF(AH1835-AO1835&gt;Resumen!$B$6,"Sobre-exhibido",IF(AO1835-AH1835&gt;Resumen!$B$6,"Sub-exhibido","En línea")))</f>
        <v>En línea</v>
      </c>
      <c r="AV1835" s="22" t="n">
        <f aca="false">IF(AT1835="","",IF(AT1835="Alto Potencial / Bajo Share",1,IF(AT1835="Alto Potencial / Alto Share",2,IF(AT1835="Bajo Potencial / Alto Share",3,4))))</f>
        <v>2</v>
      </c>
      <c r="AW1835" s="22" t="str">
        <f aca="false">IF(Q1835="No","Sin competencia directa",IF(AV1835=1,"1 - Foco Conquista (Alto Pot / Bajo Share)",IF(AV1835=2,"2 - Foco Defensa (Alto Pot / Alto Share)",IF(AV1835=3,"3 - Monitoreo (Bajo Pot / Alto Share)","4 - Baja Prioridad (Bajo Pot / Bajo Share)"))))</f>
        <v>2 - Foco Defensa (Alto Pot / Alto Share)</v>
      </c>
      <c r="AX1835" s="12" t="str">
        <f aca="false">IF(OR(IFERROR(AND(W1835&lt;&gt;"",Y1835&lt;&gt;"",Y1835-W1835&gt;Resumen!$B$8),FALSE()),IFERROR(AND(X1835&lt;&gt;"",Y1835&lt;&gt;"",Y1835-X1835&gt;Resumen!$B$8),FALSE())),MAX(IF(IFERROR(AND(W1835&lt;&gt;"",Y1835&lt;&gt;"",Y1835-W1835&gt;Resumen!$B$8),FALSE()),Y1835-W1835,0),IF(IFERROR(AND(X1835&lt;&gt;"",Y1835&lt;&gt;"",Y1835-X1835&gt;Resumen!$B$8),FALSE()),Y1835-X1835,0)),"")</f>
        <v/>
      </c>
      <c r="AY1835" s="22" t="str">
        <f aca="false">IF(OR(IFERROR(AND(W1835&lt;&gt;"",Y1835&lt;&gt;"",Y1835-W1835&gt;Resumen!$B$8),FALSE()),IFERROR(AND(X1835&lt;&gt;"",Y1835&lt;&gt;"",Y1835-X1835&gt;Resumen!$B$8),FALSE())),TRIM("Lays tiene mayor markup que "&amp;IF(IFERROR(AND(W1835&lt;&gt;"",Y1835&lt;&gt;"",Y1835-W1835&gt;Resumen!$B$8),FALSE()),"Quento ","")&amp;IF(IFERROR(AND(X1835&lt;&gt;"",Y1835&lt;&gt;"",Y1835-X1835&gt;Resumen!$B$8),FALSE()),"Julicroc ","")&amp;"en este PDV"),"")</f>
        <v/>
      </c>
      <c r="AZ1835" s="22" t="str">
        <f aca="false">IF(COUNTIF('Plan Pehuamar - Lista'!$A$2:$A$167,A1835)&gt;0,"Sí","No")</f>
        <v>No</v>
      </c>
      <c r="BA1835" s="22" t="str">
        <f aca="false">IF(COUNTIF('Plan Combo 9+1'!$A$2:$A$226,A1835)&gt;0,"Sí","No")</f>
        <v>No</v>
      </c>
      <c r="BB1835" s="22" t="str">
        <f aca="false">IF(AH1835="","No",IF(BA1835="Sí",IF((AO1835-AH1835)&gt;Resumen!$B$6,"Sí","No"),IF((AO1835-AH1835)&gt;=Resumen!$B$132,"Sí","No")))</f>
        <v>No</v>
      </c>
      <c r="BC1835" s="22" t="str">
        <f aca="false">IF(AND(N1835="Sí",AL1835="Sí",AI1835=0),"Sí","No")</f>
        <v>No</v>
      </c>
      <c r="BD1835" s="22" t="str">
        <f aca="false">IF(COUNTIF('Plan 9+1 (con Pehuamar)'!$A$2:$A$227,A1835)&gt;0,"Sí","No")</f>
        <v>No</v>
      </c>
    </row>
    <row r="1836" customFormat="false" ht="15" hidden="false" customHeight="true" outlineLevel="0" collapsed="false">
      <c r="A1836" s="6" t="n">
        <v>201510</v>
      </c>
      <c r="B1836" s="6" t="n">
        <v>12</v>
      </c>
      <c r="C1836" s="6" t="n">
        <v>1203</v>
      </c>
      <c r="D1836" s="6" t="s">
        <v>315</v>
      </c>
      <c r="E1836" s="6" t="s">
        <v>2003</v>
      </c>
      <c r="F1836" s="6" t="s">
        <v>196</v>
      </c>
      <c r="G1836" s="6" t="s">
        <v>130</v>
      </c>
      <c r="H1836" s="6" t="s">
        <v>1715</v>
      </c>
      <c r="I1836" s="27" t="n">
        <v>10</v>
      </c>
      <c r="J1836" s="27" t="n">
        <v>50</v>
      </c>
      <c r="K1836" s="27" t="n">
        <v>70</v>
      </c>
      <c r="L1836" s="28" t="n">
        <f aca="false">I1836+J1836</f>
        <v>60</v>
      </c>
      <c r="M1836" s="28" t="n">
        <f aca="false">L1836+K1836</f>
        <v>130</v>
      </c>
      <c r="N1836" s="22" t="str">
        <f aca="false">IF(I1836&gt;0,"Sí","No")</f>
        <v>Sí</v>
      </c>
      <c r="O1836" s="22" t="str">
        <f aca="false">IF(J1836&gt;0,"Sí","No")</f>
        <v>Sí</v>
      </c>
      <c r="P1836" s="22" t="str">
        <f aca="false">IF(K1836&gt;0,"Sí","No")</f>
        <v>Sí</v>
      </c>
      <c r="Q1836" s="22" t="str">
        <f aca="false">IF(OR(I1836&gt;0,J1836&gt;0),"Sí","No")</f>
        <v>Sí</v>
      </c>
      <c r="R1836" s="27" t="n">
        <v>1750</v>
      </c>
      <c r="S1836" s="27" t="n">
        <v>2500</v>
      </c>
      <c r="T1836" s="27" t="n">
        <v>1200</v>
      </c>
      <c r="U1836" s="27" t="n">
        <v>2000</v>
      </c>
      <c r="V1836" s="27" t="n">
        <v>3500</v>
      </c>
      <c r="W1836" s="12" t="n">
        <f aca="false">IF(AND(I1836&gt;0,R1836&gt;0),(S1836-R1836)/R1836,"")</f>
        <v>0.428571428571429</v>
      </c>
      <c r="X1836" s="12" t="n">
        <f aca="false">IF(AND(J1836&gt;0,T1836&gt;0),(U1836-T1836)/T1836,"")</f>
        <v>0.666666666666667</v>
      </c>
      <c r="Y1836" s="12" t="n">
        <f aca="false">IF(AND(K1836&gt;0,V1836&gt;0),(V1836-Resumen!$B$7)/Resumen!$B$7,"")</f>
        <v>0.4</v>
      </c>
      <c r="Z1836" s="28" t="n">
        <f aca="false">IF(AND(K1836&gt;0,I1836&gt;0,V1836&gt;0,S1836&gt;0),V1836-S1836,"")</f>
        <v>1000</v>
      </c>
      <c r="AA1836" s="12" t="n">
        <f aca="false">IF(Z1836&lt;&gt;"",Z1836/S1836,"")</f>
        <v>0.4</v>
      </c>
      <c r="AB1836" s="28" t="n">
        <f aca="false">IF(AND(K1836&gt;0,J1836&gt;0,V1836&gt;0,U1836&gt;0),V1836-U1836,"")</f>
        <v>1500</v>
      </c>
      <c r="AC1836" s="12" t="n">
        <f aca="false">IF(AB1836&lt;&gt;"",AB1836/U1836,"")</f>
        <v>0.75</v>
      </c>
      <c r="AD1836" s="27" t="n">
        <v>10</v>
      </c>
      <c r="AE1836" s="27" t="n">
        <v>2</v>
      </c>
      <c r="AF1836" s="27" t="n">
        <v>8</v>
      </c>
      <c r="AG1836" s="28" t="n">
        <f aca="false">AD1836+AE1836+AF1836</f>
        <v>20</v>
      </c>
      <c r="AH1836" s="12" t="n">
        <f aca="false">IF(AG1836&gt;0,AD1836/AG1836,"")</f>
        <v>0.5</v>
      </c>
      <c r="AI1836" s="27" t="n">
        <v>1</v>
      </c>
      <c r="AJ1836" s="27" t="n">
        <v>0</v>
      </c>
      <c r="AK1836" s="27" t="n">
        <v>1</v>
      </c>
      <c r="AL1836" s="22" t="str">
        <f aca="false">IF(OR(AJ1836&gt;0,AK1836&gt;0),"Sí","No")</f>
        <v>Sí</v>
      </c>
      <c r="AM1836" s="6" t="s">
        <v>198</v>
      </c>
      <c r="AN1836" s="6" t="s">
        <v>198</v>
      </c>
      <c r="AO1836" s="12" t="n">
        <f aca="false">IF(M1836&gt;0,K1836/M1836,"")</f>
        <v>0.538461538461538</v>
      </c>
      <c r="AP1836" s="22" t="str">
        <f aca="false">IF(M1836&gt;=Resumen!$B$5,"Alto","Bajo")</f>
        <v>Alto</v>
      </c>
      <c r="AQ1836" s="22" t="str">
        <f aca="false">IF(AO1836&gt;=Resumen!$B$28,"Alto","Bajo")</f>
        <v>Alto</v>
      </c>
      <c r="AR1836" s="22" t="str">
        <f aca="false">AP1836&amp;" Potencial / "&amp;AQ1836&amp;" Share"</f>
        <v>Alto Potencial / Alto Share</v>
      </c>
      <c r="AS1836" s="22" t="str">
        <f aca="false">IF(Q1836="Sí",IF(AO1836&gt;=Resumen!$B$29,"Alto","Bajo"),"")</f>
        <v>Alto</v>
      </c>
      <c r="AT1836" s="22" t="str">
        <f aca="false">IF(AS1836&lt;&gt;"",AP1836&amp;" Potencial / "&amp;AS1836&amp;" Share","")</f>
        <v>Alto Potencial / Alto Share</v>
      </c>
      <c r="AU1836" s="22" t="str">
        <f aca="false">IF(AH1836="","Sin dato",IF(AH1836-AO1836&gt;Resumen!$B$6,"Sobre-exhibido",IF(AO1836-AH1836&gt;Resumen!$B$6,"Sub-exhibido","En línea")))</f>
        <v>En línea</v>
      </c>
      <c r="AV1836" s="22" t="n">
        <f aca="false">IF(AT1836="","",IF(AT1836="Alto Potencial / Bajo Share",1,IF(AT1836="Alto Potencial / Alto Share",2,IF(AT1836="Bajo Potencial / Alto Share",3,4))))</f>
        <v>2</v>
      </c>
      <c r="AW1836" s="22" t="str">
        <f aca="false">IF(Q1836="No","Sin competencia directa",IF(AV1836=1,"1 - Foco Conquista (Alto Pot / Bajo Share)",IF(AV1836=2,"2 - Foco Defensa (Alto Pot / Alto Share)",IF(AV1836=3,"3 - Monitoreo (Bajo Pot / Alto Share)","4 - Baja Prioridad (Bajo Pot / Bajo Share)"))))</f>
        <v>2 - Foco Defensa (Alto Pot / Alto Share)</v>
      </c>
      <c r="AX1836" s="12" t="str">
        <f aca="false">IF(OR(IFERROR(AND(W1836&lt;&gt;"",Y1836&lt;&gt;"",Y1836-W1836&gt;Resumen!$B$8),FALSE()),IFERROR(AND(X1836&lt;&gt;"",Y1836&lt;&gt;"",Y1836-X1836&gt;Resumen!$B$8),FALSE())),MAX(IF(IFERROR(AND(W1836&lt;&gt;"",Y1836&lt;&gt;"",Y1836-W1836&gt;Resumen!$B$8),FALSE()),Y1836-W1836,0),IF(IFERROR(AND(X1836&lt;&gt;"",Y1836&lt;&gt;"",Y1836-X1836&gt;Resumen!$B$8),FALSE()),Y1836-X1836,0)),"")</f>
        <v/>
      </c>
      <c r="AY1836" s="22" t="str">
        <f aca="false">IF(OR(IFERROR(AND(W1836&lt;&gt;"",Y1836&lt;&gt;"",Y1836-W1836&gt;Resumen!$B$8),FALSE()),IFERROR(AND(X1836&lt;&gt;"",Y1836&lt;&gt;"",Y1836-X1836&gt;Resumen!$B$8),FALSE())),TRIM("Lays tiene mayor markup que "&amp;IF(IFERROR(AND(W1836&lt;&gt;"",Y1836&lt;&gt;"",Y1836-W1836&gt;Resumen!$B$8),FALSE()),"Quento ","")&amp;IF(IFERROR(AND(X1836&lt;&gt;"",Y1836&lt;&gt;"",Y1836-X1836&gt;Resumen!$B$8),FALSE()),"Julicroc ","")&amp;"en este PDV"),"")</f>
        <v/>
      </c>
      <c r="AZ1836" s="22" t="str">
        <f aca="false">IF(COUNTIF('Plan Pehuamar - Lista'!$A$2:$A$167,A1836)&gt;0,"Sí","No")</f>
        <v>No</v>
      </c>
      <c r="BA1836" s="22" t="str">
        <f aca="false">IF(COUNTIF('Plan Combo 9+1'!$A$2:$A$226,A1836)&gt;0,"Sí","No")</f>
        <v>No</v>
      </c>
      <c r="BB1836" s="22" t="str">
        <f aca="false">IF(AH1836="","No",IF(BA1836="Sí",IF((AO1836-AH1836)&gt;Resumen!$B$6,"Sí","No"),IF((AO1836-AH1836)&gt;=Resumen!$B$132,"Sí","No")))</f>
        <v>No</v>
      </c>
      <c r="BC1836" s="22" t="str">
        <f aca="false">IF(AND(N1836="Sí",AL1836="Sí",AI1836=0),"Sí","No")</f>
        <v>No</v>
      </c>
      <c r="BD1836" s="22" t="str">
        <f aca="false">IF(COUNTIF('Plan 9+1 (con Pehuamar)'!$A$2:$A$227,A1836)&gt;0,"Sí","No")</f>
        <v>No</v>
      </c>
    </row>
    <row r="1837" customFormat="false" ht="15" hidden="false" customHeight="true" outlineLevel="0" collapsed="false">
      <c r="A1837" s="6" t="n">
        <v>201698</v>
      </c>
      <c r="B1837" s="6" t="n">
        <v>12</v>
      </c>
      <c r="C1837" s="6" t="n">
        <v>1203</v>
      </c>
      <c r="D1837" s="6" t="s">
        <v>315</v>
      </c>
      <c r="E1837" s="6" t="s">
        <v>2004</v>
      </c>
      <c r="F1837" s="6" t="s">
        <v>196</v>
      </c>
      <c r="G1837" s="6" t="s">
        <v>130</v>
      </c>
      <c r="H1837" s="6" t="s">
        <v>1715</v>
      </c>
      <c r="I1837" s="27" t="n">
        <v>0</v>
      </c>
      <c r="J1837" s="27" t="n">
        <v>0</v>
      </c>
      <c r="K1837" s="27" t="n">
        <v>0.2</v>
      </c>
      <c r="L1837" s="28" t="n">
        <f aca="false">I1837+J1837</f>
        <v>0</v>
      </c>
      <c r="M1837" s="28" t="n">
        <f aca="false">L1837+K1837</f>
        <v>0.2</v>
      </c>
      <c r="N1837" s="22" t="str">
        <f aca="false">IF(I1837&gt;0,"Sí","No")</f>
        <v>No</v>
      </c>
      <c r="O1837" s="22" t="str">
        <f aca="false">IF(J1837&gt;0,"Sí","No")</f>
        <v>No</v>
      </c>
      <c r="P1837" s="22" t="str">
        <f aca="false">IF(K1837&gt;0,"Sí","No")</f>
        <v>Sí</v>
      </c>
      <c r="Q1837" s="22" t="str">
        <f aca="false">IF(OR(I1837&gt;0,J1837&gt;0),"Sí","No")</f>
        <v>No</v>
      </c>
      <c r="R1837" s="27"/>
      <c r="S1837" s="27"/>
      <c r="T1837" s="27"/>
      <c r="U1837" s="27"/>
      <c r="V1837" s="27"/>
      <c r="W1837" s="12" t="str">
        <f aca="false">IF(AND(I1837&gt;0,R1837&gt;0),(S1837-R1837)/R1837,"")</f>
        <v/>
      </c>
      <c r="X1837" s="12" t="str">
        <f aca="false">IF(AND(J1837&gt;0,T1837&gt;0),(U1837-T1837)/T1837,"")</f>
        <v/>
      </c>
      <c r="Y1837" s="12" t="str">
        <f aca="false">IF(AND(K1837&gt;0,V1837&gt;0),(V1837-Resumen!$B$7)/Resumen!$B$7,"")</f>
        <v/>
      </c>
      <c r="Z1837" s="28" t="str">
        <f aca="false">IF(AND(K1837&gt;0,I1837&gt;0,V1837&gt;0,S1837&gt;0),V1837-S1837,"")</f>
        <v/>
      </c>
      <c r="AA1837" s="12" t="str">
        <f aca="false">IF(Z1837&lt;&gt;"",Z1837/S1837,"")</f>
        <v/>
      </c>
      <c r="AB1837" s="28" t="str">
        <f aca="false">IF(AND(K1837&gt;0,J1837&gt;0,V1837&gt;0,U1837&gt;0),V1837-U1837,"")</f>
        <v/>
      </c>
      <c r="AC1837" s="12" t="str">
        <f aca="false">IF(AB1837&lt;&gt;"",AB1837/U1837,"")</f>
        <v/>
      </c>
      <c r="AD1837" s="27" t="n">
        <v>0</v>
      </c>
      <c r="AE1837" s="27" t="n">
        <v>0</v>
      </c>
      <c r="AF1837" s="27" t="n">
        <v>0</v>
      </c>
      <c r="AG1837" s="28" t="n">
        <f aca="false">AD1837+AE1837+AF1837</f>
        <v>0</v>
      </c>
      <c r="AH1837" s="12" t="str">
        <f aca="false">IF(AG1837&gt;0,AD1837/AG1837,"")</f>
        <v/>
      </c>
      <c r="AI1837" s="27" t="n">
        <v>0</v>
      </c>
      <c r="AJ1837" s="27" t="n">
        <v>0</v>
      </c>
      <c r="AK1837" s="27" t="n">
        <v>0</v>
      </c>
      <c r="AL1837" s="22" t="str">
        <f aca="false">IF(OR(AJ1837&gt;0,AK1837&gt;0),"Sí","No")</f>
        <v>No</v>
      </c>
      <c r="AM1837" s="6"/>
      <c r="AN1837" s="6"/>
      <c r="AO1837" s="12" t="n">
        <f aca="false">IF(M1837&gt;0,K1837/M1837,"")</f>
        <v>1</v>
      </c>
      <c r="AP1837" s="22" t="str">
        <f aca="false">IF(M1837&gt;=Resumen!$B$5,"Alto","Bajo")</f>
        <v>Bajo</v>
      </c>
      <c r="AQ1837" s="22" t="str">
        <f aca="false">IF(AO1837&gt;=Resumen!$B$28,"Alto","Bajo")</f>
        <v>Alto</v>
      </c>
      <c r="AR1837" s="22" t="str">
        <f aca="false">AP1837&amp;" Potencial / "&amp;AQ1837&amp;" Share"</f>
        <v>Bajo Potencial / Alto Share</v>
      </c>
      <c r="AS1837" s="22" t="str">
        <f aca="false">IF(Q1837="Sí",IF(AO1837&gt;=Resumen!$B$29,"Alto","Bajo"),"")</f>
        <v/>
      </c>
      <c r="AT1837" s="22" t="str">
        <f aca="false">IF(AS1837&lt;&gt;"",AP1837&amp;" Potencial / "&amp;AS1837&amp;" Share","")</f>
        <v/>
      </c>
      <c r="AU1837" s="22" t="str">
        <f aca="false">IF(AH1837="","Sin dato",IF(AH1837-AO1837&gt;Resumen!$B$6,"Sobre-exhibido",IF(AO1837-AH1837&gt;Resumen!$B$6,"Sub-exhibido","En línea")))</f>
        <v>Sin dato</v>
      </c>
      <c r="AV1837" s="22" t="str">
        <f aca="false">IF(AT1837="","",IF(AT1837="Alto Potencial / Bajo Share",1,IF(AT1837="Alto Potencial / Alto Share",2,IF(AT1837="Bajo Potencial / Alto Share",3,4))))</f>
        <v/>
      </c>
      <c r="AW1837" s="22" t="str">
        <f aca="false">IF(Q1837="No","Sin competencia directa",IF(AV1837=1,"1 - Foco Conquista (Alto Pot / Bajo Share)",IF(AV1837=2,"2 - Foco Defensa (Alto Pot / Alto Share)",IF(AV1837=3,"3 - Monitoreo (Bajo Pot / Alto Share)","4 - Baja Prioridad (Bajo Pot / Bajo Share)"))))</f>
        <v>Sin competencia directa</v>
      </c>
      <c r="AX1837" s="12" t="str">
        <f aca="false">IF(OR(IFERROR(AND(W1837&lt;&gt;"",Y1837&lt;&gt;"",Y1837-W1837&gt;Resumen!$B$8),FALSE()),IFERROR(AND(X1837&lt;&gt;"",Y1837&lt;&gt;"",Y1837-X1837&gt;Resumen!$B$8),FALSE())),MAX(IF(IFERROR(AND(W1837&lt;&gt;"",Y1837&lt;&gt;"",Y1837-W1837&gt;Resumen!$B$8),FALSE()),Y1837-W1837,0),IF(IFERROR(AND(X1837&lt;&gt;"",Y1837&lt;&gt;"",Y1837-X1837&gt;Resumen!$B$8),FALSE()),Y1837-X1837,0)),"")</f>
        <v/>
      </c>
      <c r="AY1837" s="22" t="str">
        <f aca="false">IF(OR(IFERROR(AND(W1837&lt;&gt;"",Y1837&lt;&gt;"",Y1837-W1837&gt;Resumen!$B$8),FALSE()),IFERROR(AND(X1837&lt;&gt;"",Y1837&lt;&gt;"",Y1837-X1837&gt;Resumen!$B$8),FALSE())),TRIM("Lays tiene mayor markup que "&amp;IF(IFERROR(AND(W1837&lt;&gt;"",Y1837&lt;&gt;"",Y1837-W1837&gt;Resumen!$B$8),FALSE()),"Quento ","")&amp;IF(IFERROR(AND(X1837&lt;&gt;"",Y1837&lt;&gt;"",Y1837-X1837&gt;Resumen!$B$8),FALSE()),"Julicroc ","")&amp;"en este PDV"),"")</f>
        <v/>
      </c>
      <c r="AZ1837" s="22" t="str">
        <f aca="false">IF(COUNTIF('Plan Pehuamar - Lista'!$A$2:$A$167,A1837)&gt;0,"Sí","No")</f>
        <v>No</v>
      </c>
      <c r="BA1837" s="22" t="str">
        <f aca="false">IF(COUNTIF('Plan Combo 9+1'!$A$2:$A$226,A1837)&gt;0,"Sí","No")</f>
        <v>No</v>
      </c>
      <c r="BB1837" s="22" t="str">
        <f aca="false">IF(AH1837="","No",IF(BA1837="Sí",IF((AO1837-AH1837)&gt;Resumen!$B$6,"Sí","No"),IF((AO1837-AH1837)&gt;=Resumen!$B$132,"Sí","No")))</f>
        <v>No</v>
      </c>
      <c r="BC1837" s="22" t="str">
        <f aca="false">IF(AND(N1837="Sí",AL1837="Sí",AI1837=0),"Sí","No")</f>
        <v>No</v>
      </c>
      <c r="BD1837" s="22" t="str">
        <f aca="false">IF(COUNTIF('Plan 9+1 (con Pehuamar)'!$A$2:$A$227,A1837)&gt;0,"Sí","No")</f>
        <v>No</v>
      </c>
    </row>
    <row r="1838" customFormat="false" ht="15" hidden="false" customHeight="true" outlineLevel="0" collapsed="false">
      <c r="A1838" s="6" t="n">
        <v>201730</v>
      </c>
      <c r="B1838" s="6" t="n">
        <v>12</v>
      </c>
      <c r="C1838" s="6" t="n">
        <v>1203</v>
      </c>
      <c r="D1838" s="6" t="s">
        <v>315</v>
      </c>
      <c r="E1838" s="6" t="s">
        <v>2005</v>
      </c>
      <c r="F1838" s="6" t="s">
        <v>201</v>
      </c>
      <c r="G1838" s="6" t="s">
        <v>130</v>
      </c>
      <c r="H1838" s="6" t="s">
        <v>1715</v>
      </c>
      <c r="I1838" s="27" t="n">
        <v>10</v>
      </c>
      <c r="J1838" s="27" t="n">
        <v>40</v>
      </c>
      <c r="K1838" s="27" t="n">
        <v>80</v>
      </c>
      <c r="L1838" s="28" t="n">
        <f aca="false">I1838+J1838</f>
        <v>50</v>
      </c>
      <c r="M1838" s="28" t="n">
        <f aca="false">L1838+K1838</f>
        <v>130</v>
      </c>
      <c r="N1838" s="22" t="str">
        <f aca="false">IF(I1838&gt;0,"Sí","No")</f>
        <v>Sí</v>
      </c>
      <c r="O1838" s="22" t="str">
        <f aca="false">IF(J1838&gt;0,"Sí","No")</f>
        <v>Sí</v>
      </c>
      <c r="P1838" s="22" t="str">
        <f aca="false">IF(K1838&gt;0,"Sí","No")</f>
        <v>Sí</v>
      </c>
      <c r="Q1838" s="22" t="str">
        <f aca="false">IF(OR(I1838&gt;0,J1838&gt;0),"Sí","No")</f>
        <v>Sí</v>
      </c>
      <c r="R1838" s="27" t="n">
        <v>1750</v>
      </c>
      <c r="S1838" s="27" t="n">
        <v>2500</v>
      </c>
      <c r="T1838" s="27" t="n">
        <v>1200</v>
      </c>
      <c r="U1838" s="27" t="n">
        <v>2100</v>
      </c>
      <c r="V1838" s="27" t="n">
        <v>3500</v>
      </c>
      <c r="W1838" s="12" t="n">
        <f aca="false">IF(AND(I1838&gt;0,R1838&gt;0),(S1838-R1838)/R1838,"")</f>
        <v>0.428571428571429</v>
      </c>
      <c r="X1838" s="12" t="n">
        <f aca="false">IF(AND(J1838&gt;0,T1838&gt;0),(U1838-T1838)/T1838,"")</f>
        <v>0.75</v>
      </c>
      <c r="Y1838" s="12" t="n">
        <f aca="false">IF(AND(K1838&gt;0,V1838&gt;0),(V1838-Resumen!$B$7)/Resumen!$B$7,"")</f>
        <v>0.4</v>
      </c>
      <c r="Z1838" s="28" t="n">
        <f aca="false">IF(AND(K1838&gt;0,I1838&gt;0,V1838&gt;0,S1838&gt;0),V1838-S1838,"")</f>
        <v>1000</v>
      </c>
      <c r="AA1838" s="12" t="n">
        <f aca="false">IF(Z1838&lt;&gt;"",Z1838/S1838,"")</f>
        <v>0.4</v>
      </c>
      <c r="AB1838" s="28" t="n">
        <f aca="false">IF(AND(K1838&gt;0,J1838&gt;0,V1838&gt;0,U1838&gt;0),V1838-U1838,"")</f>
        <v>1400</v>
      </c>
      <c r="AC1838" s="12" t="n">
        <f aca="false">IF(AB1838&lt;&gt;"",AB1838/U1838,"")</f>
        <v>0.666666666666667</v>
      </c>
      <c r="AD1838" s="27" t="n">
        <v>10</v>
      </c>
      <c r="AE1838" s="27" t="n">
        <v>2</v>
      </c>
      <c r="AF1838" s="27" t="n">
        <v>8</v>
      </c>
      <c r="AG1838" s="28" t="n">
        <f aca="false">AD1838+AE1838+AF1838</f>
        <v>20</v>
      </c>
      <c r="AH1838" s="12" t="n">
        <f aca="false">IF(AG1838&gt;0,AD1838/AG1838,"")</f>
        <v>0.5</v>
      </c>
      <c r="AI1838" s="27" t="n">
        <v>1</v>
      </c>
      <c r="AJ1838" s="27" t="n">
        <v>0</v>
      </c>
      <c r="AK1838" s="27" t="n">
        <v>0</v>
      </c>
      <c r="AL1838" s="22" t="str">
        <f aca="false">IF(OR(AJ1838&gt;0,AK1838&gt;0),"Sí","No")</f>
        <v>No</v>
      </c>
      <c r="AM1838" s="6" t="s">
        <v>198</v>
      </c>
      <c r="AN1838" s="6" t="s">
        <v>198</v>
      </c>
      <c r="AO1838" s="12" t="n">
        <f aca="false">IF(M1838&gt;0,K1838/M1838,"")</f>
        <v>0.615384615384615</v>
      </c>
      <c r="AP1838" s="22" t="str">
        <f aca="false">IF(M1838&gt;=Resumen!$B$5,"Alto","Bajo")</f>
        <v>Alto</v>
      </c>
      <c r="AQ1838" s="22" t="str">
        <f aca="false">IF(AO1838&gt;=Resumen!$B$28,"Alto","Bajo")</f>
        <v>Alto</v>
      </c>
      <c r="AR1838" s="22" t="str">
        <f aca="false">AP1838&amp;" Potencial / "&amp;AQ1838&amp;" Share"</f>
        <v>Alto Potencial / Alto Share</v>
      </c>
      <c r="AS1838" s="22" t="str">
        <f aca="false">IF(Q1838="Sí",IF(AO1838&gt;=Resumen!$B$29,"Alto","Bajo"),"")</f>
        <v>Alto</v>
      </c>
      <c r="AT1838" s="22" t="str">
        <f aca="false">IF(AS1838&lt;&gt;"",AP1838&amp;" Potencial / "&amp;AS1838&amp;" Share","")</f>
        <v>Alto Potencial / Alto Share</v>
      </c>
      <c r="AU1838" s="22" t="str">
        <f aca="false">IF(AH1838="","Sin dato",IF(AH1838-AO1838&gt;Resumen!$B$6,"Sobre-exhibido",IF(AO1838-AH1838&gt;Resumen!$B$6,"Sub-exhibido","En línea")))</f>
        <v>Sub-exhibido</v>
      </c>
      <c r="AV1838" s="22" t="n">
        <f aca="false">IF(AT1838="","",IF(AT1838="Alto Potencial / Bajo Share",1,IF(AT1838="Alto Potencial / Alto Share",2,IF(AT1838="Bajo Potencial / Alto Share",3,4))))</f>
        <v>2</v>
      </c>
      <c r="AW1838" s="22" t="str">
        <f aca="false">IF(Q1838="No","Sin competencia directa",IF(AV1838=1,"1 - Foco Conquista (Alto Pot / Bajo Share)",IF(AV1838=2,"2 - Foco Defensa (Alto Pot / Alto Share)",IF(AV1838=3,"3 - Monitoreo (Bajo Pot / Alto Share)","4 - Baja Prioridad (Bajo Pot / Bajo Share)"))))</f>
        <v>2 - Foco Defensa (Alto Pot / Alto Share)</v>
      </c>
      <c r="AX1838" s="12" t="str">
        <f aca="false">IF(OR(IFERROR(AND(W1838&lt;&gt;"",Y1838&lt;&gt;"",Y1838-W1838&gt;Resumen!$B$8),FALSE()),IFERROR(AND(X1838&lt;&gt;"",Y1838&lt;&gt;"",Y1838-X1838&gt;Resumen!$B$8),FALSE())),MAX(IF(IFERROR(AND(W1838&lt;&gt;"",Y1838&lt;&gt;"",Y1838-W1838&gt;Resumen!$B$8),FALSE()),Y1838-W1838,0),IF(IFERROR(AND(X1838&lt;&gt;"",Y1838&lt;&gt;"",Y1838-X1838&gt;Resumen!$B$8),FALSE()),Y1838-X1838,0)),"")</f>
        <v/>
      </c>
      <c r="AY1838" s="22" t="str">
        <f aca="false">IF(OR(IFERROR(AND(W1838&lt;&gt;"",Y1838&lt;&gt;"",Y1838-W1838&gt;Resumen!$B$8),FALSE()),IFERROR(AND(X1838&lt;&gt;"",Y1838&lt;&gt;"",Y1838-X1838&gt;Resumen!$B$8),FALSE())),TRIM("Lays tiene mayor markup que "&amp;IF(IFERROR(AND(W1838&lt;&gt;"",Y1838&lt;&gt;"",Y1838-W1838&gt;Resumen!$B$8),FALSE()),"Quento ","")&amp;IF(IFERROR(AND(X1838&lt;&gt;"",Y1838&lt;&gt;"",Y1838-X1838&gt;Resumen!$B$8),FALSE()),"Julicroc ","")&amp;"en este PDV"),"")</f>
        <v/>
      </c>
      <c r="AZ1838" s="22" t="str">
        <f aca="false">IF(COUNTIF('Plan Pehuamar - Lista'!$A$2:$A$167,A1838)&gt;0,"Sí","No")</f>
        <v>No</v>
      </c>
      <c r="BA1838" s="22" t="str">
        <f aca="false">IF(COUNTIF('Plan Combo 9+1'!$A$2:$A$226,A1838)&gt;0,"Sí","No")</f>
        <v>No</v>
      </c>
      <c r="BB1838" s="22" t="str">
        <f aca="false">IF(AH1838="","No",IF(BA1838="Sí",IF((AO1838-AH1838)&gt;Resumen!$B$6,"Sí","No"),IF((AO1838-AH1838)&gt;=Resumen!$B$132,"Sí","No")))</f>
        <v>No</v>
      </c>
      <c r="BC1838" s="22" t="str">
        <f aca="false">IF(AND(N1838="Sí",AL1838="Sí",AI1838=0),"Sí","No")</f>
        <v>No</v>
      </c>
      <c r="BD1838" s="22" t="str">
        <f aca="false">IF(COUNTIF('Plan 9+1 (con Pehuamar)'!$A$2:$A$227,A1838)&gt;0,"Sí","No")</f>
        <v>No</v>
      </c>
    </row>
    <row r="1839" customFormat="false" ht="15" hidden="false" customHeight="true" outlineLevel="0" collapsed="false">
      <c r="A1839" s="6" t="n">
        <v>201932</v>
      </c>
      <c r="B1839" s="6" t="n">
        <v>12</v>
      </c>
      <c r="C1839" s="6" t="n">
        <v>1203</v>
      </c>
      <c r="D1839" s="6" t="s">
        <v>315</v>
      </c>
      <c r="E1839" s="6" t="s">
        <v>2006</v>
      </c>
      <c r="F1839" s="6" t="s">
        <v>871</v>
      </c>
      <c r="G1839" s="6" t="s">
        <v>130</v>
      </c>
      <c r="H1839" s="6" t="s">
        <v>1715</v>
      </c>
      <c r="I1839" s="27" t="n">
        <v>0</v>
      </c>
      <c r="J1839" s="27" t="n">
        <v>0</v>
      </c>
      <c r="K1839" s="27" t="n">
        <v>0.9</v>
      </c>
      <c r="L1839" s="28" t="n">
        <f aca="false">I1839+J1839</f>
        <v>0</v>
      </c>
      <c r="M1839" s="28" t="n">
        <f aca="false">L1839+K1839</f>
        <v>0.9</v>
      </c>
      <c r="N1839" s="22" t="str">
        <f aca="false">IF(I1839&gt;0,"Sí","No")</f>
        <v>No</v>
      </c>
      <c r="O1839" s="22" t="str">
        <f aca="false">IF(J1839&gt;0,"Sí","No")</f>
        <v>No</v>
      </c>
      <c r="P1839" s="22" t="str">
        <f aca="false">IF(K1839&gt;0,"Sí","No")</f>
        <v>Sí</v>
      </c>
      <c r="Q1839" s="22" t="str">
        <f aca="false">IF(OR(I1839&gt;0,J1839&gt;0),"Sí","No")</f>
        <v>No</v>
      </c>
      <c r="R1839" s="27"/>
      <c r="S1839" s="27"/>
      <c r="T1839" s="27"/>
      <c r="U1839" s="27"/>
      <c r="V1839" s="27"/>
      <c r="W1839" s="12" t="str">
        <f aca="false">IF(AND(I1839&gt;0,R1839&gt;0),(S1839-R1839)/R1839,"")</f>
        <v/>
      </c>
      <c r="X1839" s="12" t="str">
        <f aca="false">IF(AND(J1839&gt;0,T1839&gt;0),(U1839-T1839)/T1839,"")</f>
        <v/>
      </c>
      <c r="Y1839" s="12" t="str">
        <f aca="false">IF(AND(K1839&gt;0,V1839&gt;0),(V1839-Resumen!$B$7)/Resumen!$B$7,"")</f>
        <v/>
      </c>
      <c r="Z1839" s="28" t="str">
        <f aca="false">IF(AND(K1839&gt;0,I1839&gt;0,V1839&gt;0,S1839&gt;0),V1839-S1839,"")</f>
        <v/>
      </c>
      <c r="AA1839" s="12" t="str">
        <f aca="false">IF(Z1839&lt;&gt;"",Z1839/S1839,"")</f>
        <v/>
      </c>
      <c r="AB1839" s="28" t="str">
        <f aca="false">IF(AND(K1839&gt;0,J1839&gt;0,V1839&gt;0,U1839&gt;0),V1839-U1839,"")</f>
        <v/>
      </c>
      <c r="AC1839" s="12" t="str">
        <f aca="false">IF(AB1839&lt;&gt;"",AB1839/U1839,"")</f>
        <v/>
      </c>
      <c r="AD1839" s="27" t="n">
        <v>0</v>
      </c>
      <c r="AE1839" s="27" t="n">
        <v>0</v>
      </c>
      <c r="AF1839" s="27" t="n">
        <v>0</v>
      </c>
      <c r="AG1839" s="28" t="n">
        <f aca="false">AD1839+AE1839+AF1839</f>
        <v>0</v>
      </c>
      <c r="AH1839" s="12" t="str">
        <f aca="false">IF(AG1839&gt;0,AD1839/AG1839,"")</f>
        <v/>
      </c>
      <c r="AI1839" s="27" t="n">
        <v>0</v>
      </c>
      <c r="AJ1839" s="27" t="n">
        <v>0</v>
      </c>
      <c r="AK1839" s="27" t="n">
        <v>0</v>
      </c>
      <c r="AL1839" s="22" t="str">
        <f aca="false">IF(OR(AJ1839&gt;0,AK1839&gt;0),"Sí","No")</f>
        <v>No</v>
      </c>
      <c r="AM1839" s="6"/>
      <c r="AN1839" s="6"/>
      <c r="AO1839" s="12" t="n">
        <f aca="false">IF(M1839&gt;0,K1839/M1839,"")</f>
        <v>1</v>
      </c>
      <c r="AP1839" s="22" t="str">
        <f aca="false">IF(M1839&gt;=Resumen!$B$5,"Alto","Bajo")</f>
        <v>Bajo</v>
      </c>
      <c r="AQ1839" s="22" t="str">
        <f aca="false">IF(AO1839&gt;=Resumen!$B$28,"Alto","Bajo")</f>
        <v>Alto</v>
      </c>
      <c r="AR1839" s="22" t="str">
        <f aca="false">AP1839&amp;" Potencial / "&amp;AQ1839&amp;" Share"</f>
        <v>Bajo Potencial / Alto Share</v>
      </c>
      <c r="AS1839" s="22" t="str">
        <f aca="false">IF(Q1839="Sí",IF(AO1839&gt;=Resumen!$B$29,"Alto","Bajo"),"")</f>
        <v/>
      </c>
      <c r="AT1839" s="22" t="str">
        <f aca="false">IF(AS1839&lt;&gt;"",AP1839&amp;" Potencial / "&amp;AS1839&amp;" Share","")</f>
        <v/>
      </c>
      <c r="AU1839" s="22" t="str">
        <f aca="false">IF(AH1839="","Sin dato",IF(AH1839-AO1839&gt;Resumen!$B$6,"Sobre-exhibido",IF(AO1839-AH1839&gt;Resumen!$B$6,"Sub-exhibido","En línea")))</f>
        <v>Sin dato</v>
      </c>
      <c r="AV1839" s="22" t="str">
        <f aca="false">IF(AT1839="","",IF(AT1839="Alto Potencial / Bajo Share",1,IF(AT1839="Alto Potencial / Alto Share",2,IF(AT1839="Bajo Potencial / Alto Share",3,4))))</f>
        <v/>
      </c>
      <c r="AW1839" s="22" t="str">
        <f aca="false">IF(Q1839="No","Sin competencia directa",IF(AV1839=1,"1 - Foco Conquista (Alto Pot / Bajo Share)",IF(AV1839=2,"2 - Foco Defensa (Alto Pot / Alto Share)",IF(AV1839=3,"3 - Monitoreo (Bajo Pot / Alto Share)","4 - Baja Prioridad (Bajo Pot / Bajo Share)"))))</f>
        <v>Sin competencia directa</v>
      </c>
      <c r="AX1839" s="12" t="str">
        <f aca="false">IF(OR(IFERROR(AND(W1839&lt;&gt;"",Y1839&lt;&gt;"",Y1839-W1839&gt;Resumen!$B$8),FALSE()),IFERROR(AND(X1839&lt;&gt;"",Y1839&lt;&gt;"",Y1839-X1839&gt;Resumen!$B$8),FALSE())),MAX(IF(IFERROR(AND(W1839&lt;&gt;"",Y1839&lt;&gt;"",Y1839-W1839&gt;Resumen!$B$8),FALSE()),Y1839-W1839,0),IF(IFERROR(AND(X1839&lt;&gt;"",Y1839&lt;&gt;"",Y1839-X1839&gt;Resumen!$B$8),FALSE()),Y1839-X1839,0)),"")</f>
        <v/>
      </c>
      <c r="AY1839" s="22" t="str">
        <f aca="false">IF(OR(IFERROR(AND(W1839&lt;&gt;"",Y1839&lt;&gt;"",Y1839-W1839&gt;Resumen!$B$8),FALSE()),IFERROR(AND(X1839&lt;&gt;"",Y1839&lt;&gt;"",Y1839-X1839&gt;Resumen!$B$8),FALSE())),TRIM("Lays tiene mayor markup que "&amp;IF(IFERROR(AND(W1839&lt;&gt;"",Y1839&lt;&gt;"",Y1839-W1839&gt;Resumen!$B$8),FALSE()),"Quento ","")&amp;IF(IFERROR(AND(X1839&lt;&gt;"",Y1839&lt;&gt;"",Y1839-X1839&gt;Resumen!$B$8),FALSE()),"Julicroc ","")&amp;"en este PDV"),"")</f>
        <v/>
      </c>
      <c r="AZ1839" s="22" t="str">
        <f aca="false">IF(COUNTIF('Plan Pehuamar - Lista'!$A$2:$A$167,A1839)&gt;0,"Sí","No")</f>
        <v>No</v>
      </c>
      <c r="BA1839" s="22" t="str">
        <f aca="false">IF(COUNTIF('Plan Combo 9+1'!$A$2:$A$226,A1839)&gt;0,"Sí","No")</f>
        <v>No</v>
      </c>
      <c r="BB1839" s="22" t="str">
        <f aca="false">IF(AH1839="","No",IF(BA1839="Sí",IF((AO1839-AH1839)&gt;Resumen!$B$6,"Sí","No"),IF((AO1839-AH1839)&gt;=Resumen!$B$132,"Sí","No")))</f>
        <v>No</v>
      </c>
      <c r="BC1839" s="22" t="str">
        <f aca="false">IF(AND(N1839="Sí",AL1839="Sí",AI1839=0),"Sí","No")</f>
        <v>No</v>
      </c>
      <c r="BD1839" s="22" t="str">
        <f aca="false">IF(COUNTIF('Plan 9+1 (con Pehuamar)'!$A$2:$A$227,A1839)&gt;0,"Sí","No")</f>
        <v>No</v>
      </c>
    </row>
    <row r="1840" customFormat="false" ht="15" hidden="false" customHeight="true" outlineLevel="0" collapsed="false">
      <c r="A1840" s="6" t="n">
        <v>201934</v>
      </c>
      <c r="B1840" s="6" t="n">
        <v>12</v>
      </c>
      <c r="C1840" s="6" t="n">
        <v>1203</v>
      </c>
      <c r="D1840" s="6" t="s">
        <v>315</v>
      </c>
      <c r="E1840" s="6" t="s">
        <v>2007</v>
      </c>
      <c r="F1840" s="6" t="s">
        <v>196</v>
      </c>
      <c r="G1840" s="6" t="s">
        <v>130</v>
      </c>
      <c r="H1840" s="6" t="s">
        <v>1715</v>
      </c>
      <c r="I1840" s="27" t="n">
        <v>0</v>
      </c>
      <c r="J1840" s="27" t="n">
        <v>0</v>
      </c>
      <c r="K1840" s="27" t="n">
        <v>0.2</v>
      </c>
      <c r="L1840" s="28" t="n">
        <f aca="false">I1840+J1840</f>
        <v>0</v>
      </c>
      <c r="M1840" s="28" t="n">
        <f aca="false">L1840+K1840</f>
        <v>0.2</v>
      </c>
      <c r="N1840" s="22" t="str">
        <f aca="false">IF(I1840&gt;0,"Sí","No")</f>
        <v>No</v>
      </c>
      <c r="O1840" s="22" t="str">
        <f aca="false">IF(J1840&gt;0,"Sí","No")</f>
        <v>No</v>
      </c>
      <c r="P1840" s="22" t="str">
        <f aca="false">IF(K1840&gt;0,"Sí","No")</f>
        <v>Sí</v>
      </c>
      <c r="Q1840" s="22" t="str">
        <f aca="false">IF(OR(I1840&gt;0,J1840&gt;0),"Sí","No")</f>
        <v>No</v>
      </c>
      <c r="R1840" s="27"/>
      <c r="S1840" s="27"/>
      <c r="T1840" s="27"/>
      <c r="U1840" s="27"/>
      <c r="V1840" s="27"/>
      <c r="W1840" s="12" t="str">
        <f aca="false">IF(AND(I1840&gt;0,R1840&gt;0),(S1840-R1840)/R1840,"")</f>
        <v/>
      </c>
      <c r="X1840" s="12" t="str">
        <f aca="false">IF(AND(J1840&gt;0,T1840&gt;0),(U1840-T1840)/T1840,"")</f>
        <v/>
      </c>
      <c r="Y1840" s="12" t="str">
        <f aca="false">IF(AND(K1840&gt;0,V1840&gt;0),(V1840-Resumen!$B$7)/Resumen!$B$7,"")</f>
        <v/>
      </c>
      <c r="Z1840" s="28" t="str">
        <f aca="false">IF(AND(K1840&gt;0,I1840&gt;0,V1840&gt;0,S1840&gt;0),V1840-S1840,"")</f>
        <v/>
      </c>
      <c r="AA1840" s="12" t="str">
        <f aca="false">IF(Z1840&lt;&gt;"",Z1840/S1840,"")</f>
        <v/>
      </c>
      <c r="AB1840" s="28" t="str">
        <f aca="false">IF(AND(K1840&gt;0,J1840&gt;0,V1840&gt;0,U1840&gt;0),V1840-U1840,"")</f>
        <v/>
      </c>
      <c r="AC1840" s="12" t="str">
        <f aca="false">IF(AB1840&lt;&gt;"",AB1840/U1840,"")</f>
        <v/>
      </c>
      <c r="AD1840" s="27" t="n">
        <v>0</v>
      </c>
      <c r="AE1840" s="27" t="n">
        <v>0</v>
      </c>
      <c r="AF1840" s="27" t="n">
        <v>0</v>
      </c>
      <c r="AG1840" s="28" t="n">
        <f aca="false">AD1840+AE1840+AF1840</f>
        <v>0</v>
      </c>
      <c r="AH1840" s="12" t="str">
        <f aca="false">IF(AG1840&gt;0,AD1840/AG1840,"")</f>
        <v/>
      </c>
      <c r="AI1840" s="27" t="n">
        <v>0</v>
      </c>
      <c r="AJ1840" s="27" t="n">
        <v>0</v>
      </c>
      <c r="AK1840" s="27" t="n">
        <v>0</v>
      </c>
      <c r="AL1840" s="22" t="str">
        <f aca="false">IF(OR(AJ1840&gt;0,AK1840&gt;0),"Sí","No")</f>
        <v>No</v>
      </c>
      <c r="AM1840" s="6"/>
      <c r="AN1840" s="6"/>
      <c r="AO1840" s="12" t="n">
        <f aca="false">IF(M1840&gt;0,K1840/M1840,"")</f>
        <v>1</v>
      </c>
      <c r="AP1840" s="22" t="str">
        <f aca="false">IF(M1840&gt;=Resumen!$B$5,"Alto","Bajo")</f>
        <v>Bajo</v>
      </c>
      <c r="AQ1840" s="22" t="str">
        <f aca="false">IF(AO1840&gt;=Resumen!$B$28,"Alto","Bajo")</f>
        <v>Alto</v>
      </c>
      <c r="AR1840" s="22" t="str">
        <f aca="false">AP1840&amp;" Potencial / "&amp;AQ1840&amp;" Share"</f>
        <v>Bajo Potencial / Alto Share</v>
      </c>
      <c r="AS1840" s="22" t="str">
        <f aca="false">IF(Q1840="Sí",IF(AO1840&gt;=Resumen!$B$29,"Alto","Bajo"),"")</f>
        <v/>
      </c>
      <c r="AT1840" s="22" t="str">
        <f aca="false">IF(AS1840&lt;&gt;"",AP1840&amp;" Potencial / "&amp;AS1840&amp;" Share","")</f>
        <v/>
      </c>
      <c r="AU1840" s="22" t="str">
        <f aca="false">IF(AH1840="","Sin dato",IF(AH1840-AO1840&gt;Resumen!$B$6,"Sobre-exhibido",IF(AO1840-AH1840&gt;Resumen!$B$6,"Sub-exhibido","En línea")))</f>
        <v>Sin dato</v>
      </c>
      <c r="AV1840" s="22" t="str">
        <f aca="false">IF(AT1840="","",IF(AT1840="Alto Potencial / Bajo Share",1,IF(AT1840="Alto Potencial / Alto Share",2,IF(AT1840="Bajo Potencial / Alto Share",3,4))))</f>
        <v/>
      </c>
      <c r="AW1840" s="22" t="str">
        <f aca="false">IF(Q1840="No","Sin competencia directa",IF(AV1840=1,"1 - Foco Conquista (Alto Pot / Bajo Share)",IF(AV1840=2,"2 - Foco Defensa (Alto Pot / Alto Share)",IF(AV1840=3,"3 - Monitoreo (Bajo Pot / Alto Share)","4 - Baja Prioridad (Bajo Pot / Bajo Share)"))))</f>
        <v>Sin competencia directa</v>
      </c>
      <c r="AX1840" s="12" t="str">
        <f aca="false">IF(OR(IFERROR(AND(W1840&lt;&gt;"",Y1840&lt;&gt;"",Y1840-W1840&gt;Resumen!$B$8),FALSE()),IFERROR(AND(X1840&lt;&gt;"",Y1840&lt;&gt;"",Y1840-X1840&gt;Resumen!$B$8),FALSE())),MAX(IF(IFERROR(AND(W1840&lt;&gt;"",Y1840&lt;&gt;"",Y1840-W1840&gt;Resumen!$B$8),FALSE()),Y1840-W1840,0),IF(IFERROR(AND(X1840&lt;&gt;"",Y1840&lt;&gt;"",Y1840-X1840&gt;Resumen!$B$8),FALSE()),Y1840-X1840,0)),"")</f>
        <v/>
      </c>
      <c r="AY1840" s="22" t="str">
        <f aca="false">IF(OR(IFERROR(AND(W1840&lt;&gt;"",Y1840&lt;&gt;"",Y1840-W1840&gt;Resumen!$B$8),FALSE()),IFERROR(AND(X1840&lt;&gt;"",Y1840&lt;&gt;"",Y1840-X1840&gt;Resumen!$B$8),FALSE())),TRIM("Lays tiene mayor markup que "&amp;IF(IFERROR(AND(W1840&lt;&gt;"",Y1840&lt;&gt;"",Y1840-W1840&gt;Resumen!$B$8),FALSE()),"Quento ","")&amp;IF(IFERROR(AND(X1840&lt;&gt;"",Y1840&lt;&gt;"",Y1840-X1840&gt;Resumen!$B$8),FALSE()),"Julicroc ","")&amp;"en este PDV"),"")</f>
        <v/>
      </c>
      <c r="AZ1840" s="22" t="str">
        <f aca="false">IF(COUNTIF('Plan Pehuamar - Lista'!$A$2:$A$167,A1840)&gt;0,"Sí","No")</f>
        <v>No</v>
      </c>
      <c r="BA1840" s="22" t="str">
        <f aca="false">IF(COUNTIF('Plan Combo 9+1'!$A$2:$A$226,A1840)&gt;0,"Sí","No")</f>
        <v>No</v>
      </c>
      <c r="BB1840" s="22" t="str">
        <f aca="false">IF(AH1840="","No",IF(BA1840="Sí",IF((AO1840-AH1840)&gt;Resumen!$B$6,"Sí","No"),IF((AO1840-AH1840)&gt;=Resumen!$B$132,"Sí","No")))</f>
        <v>No</v>
      </c>
      <c r="BC1840" s="22" t="str">
        <f aca="false">IF(AND(N1840="Sí",AL1840="Sí",AI1840=0),"Sí","No")</f>
        <v>No</v>
      </c>
      <c r="BD1840" s="22" t="str">
        <f aca="false">IF(COUNTIF('Plan 9+1 (con Pehuamar)'!$A$2:$A$227,A1840)&gt;0,"Sí","No")</f>
        <v>No</v>
      </c>
    </row>
    <row r="1841" customFormat="false" ht="15" hidden="false" customHeight="true" outlineLevel="0" collapsed="false">
      <c r="A1841" s="6" t="n">
        <v>201992</v>
      </c>
      <c r="B1841" s="6" t="n">
        <v>12</v>
      </c>
      <c r="C1841" s="6" t="n">
        <v>1203</v>
      </c>
      <c r="D1841" s="6" t="s">
        <v>315</v>
      </c>
      <c r="E1841" s="6" t="s">
        <v>2008</v>
      </c>
      <c r="F1841" s="6" t="s">
        <v>196</v>
      </c>
      <c r="G1841" s="6" t="s">
        <v>130</v>
      </c>
      <c r="H1841" s="6" t="s">
        <v>1715</v>
      </c>
      <c r="I1841" s="27" t="n">
        <v>0</v>
      </c>
      <c r="J1841" s="27" t="n">
        <v>0</v>
      </c>
      <c r="K1841" s="27" t="n">
        <v>0.4</v>
      </c>
      <c r="L1841" s="28" t="n">
        <f aca="false">I1841+J1841</f>
        <v>0</v>
      </c>
      <c r="M1841" s="28" t="n">
        <f aca="false">L1841+K1841</f>
        <v>0.4</v>
      </c>
      <c r="N1841" s="22" t="str">
        <f aca="false">IF(I1841&gt;0,"Sí","No")</f>
        <v>No</v>
      </c>
      <c r="O1841" s="22" t="str">
        <f aca="false">IF(J1841&gt;0,"Sí","No")</f>
        <v>No</v>
      </c>
      <c r="P1841" s="22" t="str">
        <f aca="false">IF(K1841&gt;0,"Sí","No")</f>
        <v>Sí</v>
      </c>
      <c r="Q1841" s="22" t="str">
        <f aca="false">IF(OR(I1841&gt;0,J1841&gt;0),"Sí","No")</f>
        <v>No</v>
      </c>
      <c r="R1841" s="27"/>
      <c r="S1841" s="27"/>
      <c r="T1841" s="27"/>
      <c r="U1841" s="27"/>
      <c r="V1841" s="27"/>
      <c r="W1841" s="12" t="str">
        <f aca="false">IF(AND(I1841&gt;0,R1841&gt;0),(S1841-R1841)/R1841,"")</f>
        <v/>
      </c>
      <c r="X1841" s="12" t="str">
        <f aca="false">IF(AND(J1841&gt;0,T1841&gt;0),(U1841-T1841)/T1841,"")</f>
        <v/>
      </c>
      <c r="Y1841" s="12" t="str">
        <f aca="false">IF(AND(K1841&gt;0,V1841&gt;0),(V1841-Resumen!$B$7)/Resumen!$B$7,"")</f>
        <v/>
      </c>
      <c r="Z1841" s="28" t="str">
        <f aca="false">IF(AND(K1841&gt;0,I1841&gt;0,V1841&gt;0,S1841&gt;0),V1841-S1841,"")</f>
        <v/>
      </c>
      <c r="AA1841" s="12" t="str">
        <f aca="false">IF(Z1841&lt;&gt;"",Z1841/S1841,"")</f>
        <v/>
      </c>
      <c r="AB1841" s="28" t="str">
        <f aca="false">IF(AND(K1841&gt;0,J1841&gt;0,V1841&gt;0,U1841&gt;0),V1841-U1841,"")</f>
        <v/>
      </c>
      <c r="AC1841" s="12" t="str">
        <f aca="false">IF(AB1841&lt;&gt;"",AB1841/U1841,"")</f>
        <v/>
      </c>
      <c r="AD1841" s="27" t="n">
        <v>0</v>
      </c>
      <c r="AE1841" s="27" t="n">
        <v>0</v>
      </c>
      <c r="AF1841" s="27" t="n">
        <v>0</v>
      </c>
      <c r="AG1841" s="28" t="n">
        <f aca="false">AD1841+AE1841+AF1841</f>
        <v>0</v>
      </c>
      <c r="AH1841" s="12" t="str">
        <f aca="false">IF(AG1841&gt;0,AD1841/AG1841,"")</f>
        <v/>
      </c>
      <c r="AI1841" s="27" t="n">
        <v>0</v>
      </c>
      <c r="AJ1841" s="27" t="n">
        <v>0</v>
      </c>
      <c r="AK1841" s="27" t="n">
        <v>0</v>
      </c>
      <c r="AL1841" s="22" t="str">
        <f aca="false">IF(OR(AJ1841&gt;0,AK1841&gt;0),"Sí","No")</f>
        <v>No</v>
      </c>
      <c r="AM1841" s="6"/>
      <c r="AN1841" s="6"/>
      <c r="AO1841" s="12" t="n">
        <f aca="false">IF(M1841&gt;0,K1841/M1841,"")</f>
        <v>1</v>
      </c>
      <c r="AP1841" s="22" t="str">
        <f aca="false">IF(M1841&gt;=Resumen!$B$5,"Alto","Bajo")</f>
        <v>Bajo</v>
      </c>
      <c r="AQ1841" s="22" t="str">
        <f aca="false">IF(AO1841&gt;=Resumen!$B$28,"Alto","Bajo")</f>
        <v>Alto</v>
      </c>
      <c r="AR1841" s="22" t="str">
        <f aca="false">AP1841&amp;" Potencial / "&amp;AQ1841&amp;" Share"</f>
        <v>Bajo Potencial / Alto Share</v>
      </c>
      <c r="AS1841" s="22" t="str">
        <f aca="false">IF(Q1841="Sí",IF(AO1841&gt;=Resumen!$B$29,"Alto","Bajo"),"")</f>
        <v/>
      </c>
      <c r="AT1841" s="22" t="str">
        <f aca="false">IF(AS1841&lt;&gt;"",AP1841&amp;" Potencial / "&amp;AS1841&amp;" Share","")</f>
        <v/>
      </c>
      <c r="AU1841" s="22" t="str">
        <f aca="false">IF(AH1841="","Sin dato",IF(AH1841-AO1841&gt;Resumen!$B$6,"Sobre-exhibido",IF(AO1841-AH1841&gt;Resumen!$B$6,"Sub-exhibido","En línea")))</f>
        <v>Sin dato</v>
      </c>
      <c r="AV1841" s="22" t="str">
        <f aca="false">IF(AT1841="","",IF(AT1841="Alto Potencial / Bajo Share",1,IF(AT1841="Alto Potencial / Alto Share",2,IF(AT1841="Bajo Potencial / Alto Share",3,4))))</f>
        <v/>
      </c>
      <c r="AW1841" s="22" t="str">
        <f aca="false">IF(Q1841="No","Sin competencia directa",IF(AV1841=1,"1 - Foco Conquista (Alto Pot / Bajo Share)",IF(AV1841=2,"2 - Foco Defensa (Alto Pot / Alto Share)",IF(AV1841=3,"3 - Monitoreo (Bajo Pot / Alto Share)","4 - Baja Prioridad (Bajo Pot / Bajo Share)"))))</f>
        <v>Sin competencia directa</v>
      </c>
      <c r="AX1841" s="12" t="str">
        <f aca="false">IF(OR(IFERROR(AND(W1841&lt;&gt;"",Y1841&lt;&gt;"",Y1841-W1841&gt;Resumen!$B$8),FALSE()),IFERROR(AND(X1841&lt;&gt;"",Y1841&lt;&gt;"",Y1841-X1841&gt;Resumen!$B$8),FALSE())),MAX(IF(IFERROR(AND(W1841&lt;&gt;"",Y1841&lt;&gt;"",Y1841-W1841&gt;Resumen!$B$8),FALSE()),Y1841-W1841,0),IF(IFERROR(AND(X1841&lt;&gt;"",Y1841&lt;&gt;"",Y1841-X1841&gt;Resumen!$B$8),FALSE()),Y1841-X1841,0)),"")</f>
        <v/>
      </c>
      <c r="AY1841" s="22" t="str">
        <f aca="false">IF(OR(IFERROR(AND(W1841&lt;&gt;"",Y1841&lt;&gt;"",Y1841-W1841&gt;Resumen!$B$8),FALSE()),IFERROR(AND(X1841&lt;&gt;"",Y1841&lt;&gt;"",Y1841-X1841&gt;Resumen!$B$8),FALSE())),TRIM("Lays tiene mayor markup que "&amp;IF(IFERROR(AND(W1841&lt;&gt;"",Y1841&lt;&gt;"",Y1841-W1841&gt;Resumen!$B$8),FALSE()),"Quento ","")&amp;IF(IFERROR(AND(X1841&lt;&gt;"",Y1841&lt;&gt;"",Y1841-X1841&gt;Resumen!$B$8),FALSE()),"Julicroc ","")&amp;"en este PDV"),"")</f>
        <v/>
      </c>
      <c r="AZ1841" s="22" t="str">
        <f aca="false">IF(COUNTIF('Plan Pehuamar - Lista'!$A$2:$A$167,A1841)&gt;0,"Sí","No")</f>
        <v>No</v>
      </c>
      <c r="BA1841" s="22" t="str">
        <f aca="false">IF(COUNTIF('Plan Combo 9+1'!$A$2:$A$226,A1841)&gt;0,"Sí","No")</f>
        <v>No</v>
      </c>
      <c r="BB1841" s="22" t="str">
        <f aca="false">IF(AH1841="","No",IF(BA1841="Sí",IF((AO1841-AH1841)&gt;Resumen!$B$6,"Sí","No"),IF((AO1841-AH1841)&gt;=Resumen!$B$132,"Sí","No")))</f>
        <v>No</v>
      </c>
      <c r="BC1841" s="22" t="str">
        <f aca="false">IF(AND(N1841="Sí",AL1841="Sí",AI1841=0),"Sí","No")</f>
        <v>No</v>
      </c>
      <c r="BD1841" s="22" t="str">
        <f aca="false">IF(COUNTIF('Plan 9+1 (con Pehuamar)'!$A$2:$A$227,A1841)&gt;0,"Sí","No")</f>
        <v>No</v>
      </c>
    </row>
    <row r="1842" customFormat="false" ht="15" hidden="false" customHeight="true" outlineLevel="0" collapsed="false">
      <c r="A1842" s="6" t="n">
        <v>202220</v>
      </c>
      <c r="B1842" s="6" t="n">
        <v>12</v>
      </c>
      <c r="C1842" s="6" t="n">
        <v>1203</v>
      </c>
      <c r="D1842" s="6" t="s">
        <v>315</v>
      </c>
      <c r="E1842" s="6" t="s">
        <v>2009</v>
      </c>
      <c r="F1842" s="6" t="s">
        <v>196</v>
      </c>
      <c r="G1842" s="6" t="s">
        <v>130</v>
      </c>
      <c r="H1842" s="6" t="s">
        <v>1715</v>
      </c>
      <c r="I1842" s="27" t="n">
        <v>10</v>
      </c>
      <c r="J1842" s="27" t="n">
        <v>40</v>
      </c>
      <c r="K1842" s="27" t="n">
        <v>60</v>
      </c>
      <c r="L1842" s="28" t="n">
        <f aca="false">I1842+J1842</f>
        <v>50</v>
      </c>
      <c r="M1842" s="28" t="n">
        <f aca="false">L1842+K1842</f>
        <v>110</v>
      </c>
      <c r="N1842" s="22" t="str">
        <f aca="false">IF(I1842&gt;0,"Sí","No")</f>
        <v>Sí</v>
      </c>
      <c r="O1842" s="22" t="str">
        <f aca="false">IF(J1842&gt;0,"Sí","No")</f>
        <v>Sí</v>
      </c>
      <c r="P1842" s="22" t="str">
        <f aca="false">IF(K1842&gt;0,"Sí","No")</f>
        <v>Sí</v>
      </c>
      <c r="Q1842" s="22" t="str">
        <f aca="false">IF(OR(I1842&gt;0,J1842&gt;0),"Sí","No")</f>
        <v>Sí</v>
      </c>
      <c r="R1842" s="27" t="n">
        <v>1750</v>
      </c>
      <c r="S1842" s="27" t="n">
        <v>2500</v>
      </c>
      <c r="T1842" s="27" t="n">
        <v>1200</v>
      </c>
      <c r="U1842" s="27" t="n">
        <v>2200</v>
      </c>
      <c r="V1842" s="27" t="n">
        <v>3600</v>
      </c>
      <c r="W1842" s="12" t="n">
        <f aca="false">IF(AND(I1842&gt;0,R1842&gt;0),(S1842-R1842)/R1842,"")</f>
        <v>0.428571428571429</v>
      </c>
      <c r="X1842" s="12" t="n">
        <f aca="false">IF(AND(J1842&gt;0,T1842&gt;0),(U1842-T1842)/T1842,"")</f>
        <v>0.833333333333333</v>
      </c>
      <c r="Y1842" s="12" t="n">
        <f aca="false">IF(AND(K1842&gt;0,V1842&gt;0),(V1842-Resumen!$B$7)/Resumen!$B$7,"")</f>
        <v>0.44</v>
      </c>
      <c r="Z1842" s="28" t="n">
        <f aca="false">IF(AND(K1842&gt;0,I1842&gt;0,V1842&gt;0,S1842&gt;0),V1842-S1842,"")</f>
        <v>1100</v>
      </c>
      <c r="AA1842" s="12" t="n">
        <f aca="false">IF(Z1842&lt;&gt;"",Z1842/S1842,"")</f>
        <v>0.44</v>
      </c>
      <c r="AB1842" s="28" t="n">
        <f aca="false">IF(AND(K1842&gt;0,J1842&gt;0,V1842&gt;0,U1842&gt;0),V1842-U1842,"")</f>
        <v>1400</v>
      </c>
      <c r="AC1842" s="12" t="n">
        <f aca="false">IF(AB1842&lt;&gt;"",AB1842/U1842,"")</f>
        <v>0.636363636363636</v>
      </c>
      <c r="AD1842" s="27" t="n">
        <v>10</v>
      </c>
      <c r="AE1842" s="27" t="n">
        <v>2</v>
      </c>
      <c r="AF1842" s="27" t="n">
        <v>8</v>
      </c>
      <c r="AG1842" s="28" t="n">
        <f aca="false">AD1842+AE1842+AF1842</f>
        <v>20</v>
      </c>
      <c r="AH1842" s="12" t="n">
        <f aca="false">IF(AG1842&gt;0,AD1842/AG1842,"")</f>
        <v>0.5</v>
      </c>
      <c r="AI1842" s="27" t="n">
        <v>1</v>
      </c>
      <c r="AJ1842" s="27" t="n">
        <v>0</v>
      </c>
      <c r="AK1842" s="27" t="n">
        <v>0</v>
      </c>
      <c r="AL1842" s="22" t="str">
        <f aca="false">IF(OR(AJ1842&gt;0,AK1842&gt;0),"Sí","No")</f>
        <v>No</v>
      </c>
      <c r="AM1842" s="6" t="s">
        <v>198</v>
      </c>
      <c r="AN1842" s="6" t="s">
        <v>198</v>
      </c>
      <c r="AO1842" s="12" t="n">
        <f aca="false">IF(M1842&gt;0,K1842/M1842,"")</f>
        <v>0.545454545454545</v>
      </c>
      <c r="AP1842" s="22" t="str">
        <f aca="false">IF(M1842&gt;=Resumen!$B$5,"Alto","Bajo")</f>
        <v>Alto</v>
      </c>
      <c r="AQ1842" s="22" t="str">
        <f aca="false">IF(AO1842&gt;=Resumen!$B$28,"Alto","Bajo")</f>
        <v>Alto</v>
      </c>
      <c r="AR1842" s="22" t="str">
        <f aca="false">AP1842&amp;" Potencial / "&amp;AQ1842&amp;" Share"</f>
        <v>Alto Potencial / Alto Share</v>
      </c>
      <c r="AS1842" s="22" t="str">
        <f aca="false">IF(Q1842="Sí",IF(AO1842&gt;=Resumen!$B$29,"Alto","Bajo"),"")</f>
        <v>Alto</v>
      </c>
      <c r="AT1842" s="22" t="str">
        <f aca="false">IF(AS1842&lt;&gt;"",AP1842&amp;" Potencial / "&amp;AS1842&amp;" Share","")</f>
        <v>Alto Potencial / Alto Share</v>
      </c>
      <c r="AU1842" s="22" t="str">
        <f aca="false">IF(AH1842="","Sin dato",IF(AH1842-AO1842&gt;Resumen!$B$6,"Sobre-exhibido",IF(AO1842-AH1842&gt;Resumen!$B$6,"Sub-exhibido","En línea")))</f>
        <v>En línea</v>
      </c>
      <c r="AV1842" s="22" t="n">
        <f aca="false">IF(AT1842="","",IF(AT1842="Alto Potencial / Bajo Share",1,IF(AT1842="Alto Potencial / Alto Share",2,IF(AT1842="Bajo Potencial / Alto Share",3,4))))</f>
        <v>2</v>
      </c>
      <c r="AW1842" s="22" t="str">
        <f aca="false">IF(Q1842="No","Sin competencia directa",IF(AV1842=1,"1 - Foco Conquista (Alto Pot / Bajo Share)",IF(AV1842=2,"2 - Foco Defensa (Alto Pot / Alto Share)",IF(AV1842=3,"3 - Monitoreo (Bajo Pot / Alto Share)","4 - Baja Prioridad (Bajo Pot / Bajo Share)"))))</f>
        <v>2 - Foco Defensa (Alto Pot / Alto Share)</v>
      </c>
      <c r="AX1842" s="12" t="str">
        <f aca="false">IF(OR(IFERROR(AND(W1842&lt;&gt;"",Y1842&lt;&gt;"",Y1842-W1842&gt;Resumen!$B$8),FALSE()),IFERROR(AND(X1842&lt;&gt;"",Y1842&lt;&gt;"",Y1842-X1842&gt;Resumen!$B$8),FALSE())),MAX(IF(IFERROR(AND(W1842&lt;&gt;"",Y1842&lt;&gt;"",Y1842-W1842&gt;Resumen!$B$8),FALSE()),Y1842-W1842,0),IF(IFERROR(AND(X1842&lt;&gt;"",Y1842&lt;&gt;"",Y1842-X1842&gt;Resumen!$B$8),FALSE()),Y1842-X1842,0)),"")</f>
        <v/>
      </c>
      <c r="AY1842" s="22" t="str">
        <f aca="false">IF(OR(IFERROR(AND(W1842&lt;&gt;"",Y1842&lt;&gt;"",Y1842-W1842&gt;Resumen!$B$8),FALSE()),IFERROR(AND(X1842&lt;&gt;"",Y1842&lt;&gt;"",Y1842-X1842&gt;Resumen!$B$8),FALSE())),TRIM("Lays tiene mayor markup que "&amp;IF(IFERROR(AND(W1842&lt;&gt;"",Y1842&lt;&gt;"",Y1842-W1842&gt;Resumen!$B$8),FALSE()),"Quento ","")&amp;IF(IFERROR(AND(X1842&lt;&gt;"",Y1842&lt;&gt;"",Y1842-X1842&gt;Resumen!$B$8),FALSE()),"Julicroc ","")&amp;"en este PDV"),"")</f>
        <v/>
      </c>
      <c r="AZ1842" s="22" t="str">
        <f aca="false">IF(COUNTIF('Plan Pehuamar - Lista'!$A$2:$A$167,A1842)&gt;0,"Sí","No")</f>
        <v>No</v>
      </c>
      <c r="BA1842" s="22" t="str">
        <f aca="false">IF(COUNTIF('Plan Combo 9+1'!$A$2:$A$226,A1842)&gt;0,"Sí","No")</f>
        <v>No</v>
      </c>
      <c r="BB1842" s="22" t="str">
        <f aca="false">IF(AH1842="","No",IF(BA1842="Sí",IF((AO1842-AH1842)&gt;Resumen!$B$6,"Sí","No"),IF((AO1842-AH1842)&gt;=Resumen!$B$132,"Sí","No")))</f>
        <v>No</v>
      </c>
      <c r="BC1842" s="22" t="str">
        <f aca="false">IF(AND(N1842="Sí",AL1842="Sí",AI1842=0),"Sí","No")</f>
        <v>No</v>
      </c>
      <c r="BD1842" s="22" t="str">
        <f aca="false">IF(COUNTIF('Plan 9+1 (con Pehuamar)'!$A$2:$A$227,A1842)&gt;0,"Sí","No")</f>
        <v>No</v>
      </c>
    </row>
    <row r="1843" customFormat="false" ht="15" hidden="false" customHeight="true" outlineLevel="0" collapsed="false">
      <c r="A1843" s="6" t="n">
        <v>202347</v>
      </c>
      <c r="B1843" s="6" t="n">
        <v>12</v>
      </c>
      <c r="C1843" s="6" t="n">
        <v>1203</v>
      </c>
      <c r="D1843" s="6" t="s">
        <v>315</v>
      </c>
      <c r="E1843" s="6" t="s">
        <v>2010</v>
      </c>
      <c r="F1843" s="6" t="s">
        <v>201</v>
      </c>
      <c r="G1843" s="6" t="s">
        <v>130</v>
      </c>
      <c r="H1843" s="6" t="s">
        <v>1715</v>
      </c>
      <c r="I1843" s="27" t="n">
        <v>10</v>
      </c>
      <c r="J1843" s="27" t="n">
        <v>60</v>
      </c>
      <c r="K1843" s="27" t="n">
        <v>60</v>
      </c>
      <c r="L1843" s="28" t="n">
        <f aca="false">I1843+J1843</f>
        <v>70</v>
      </c>
      <c r="M1843" s="28" t="n">
        <f aca="false">L1843+K1843</f>
        <v>130</v>
      </c>
      <c r="N1843" s="22" t="str">
        <f aca="false">IF(I1843&gt;0,"Sí","No")</f>
        <v>Sí</v>
      </c>
      <c r="O1843" s="22" t="str">
        <f aca="false">IF(J1843&gt;0,"Sí","No")</f>
        <v>Sí</v>
      </c>
      <c r="P1843" s="22" t="str">
        <f aca="false">IF(K1843&gt;0,"Sí","No")</f>
        <v>Sí</v>
      </c>
      <c r="Q1843" s="22" t="str">
        <f aca="false">IF(OR(I1843&gt;0,J1843&gt;0),"Sí","No")</f>
        <v>Sí</v>
      </c>
      <c r="R1843" s="27" t="n">
        <v>1750</v>
      </c>
      <c r="S1843" s="27" t="n">
        <v>2500</v>
      </c>
      <c r="T1843" s="27" t="n">
        <v>1200</v>
      </c>
      <c r="U1843" s="27" t="n">
        <v>2100</v>
      </c>
      <c r="V1843" s="27" t="n">
        <v>3500</v>
      </c>
      <c r="W1843" s="12" t="n">
        <f aca="false">IF(AND(I1843&gt;0,R1843&gt;0),(S1843-R1843)/R1843,"")</f>
        <v>0.428571428571429</v>
      </c>
      <c r="X1843" s="12" t="n">
        <f aca="false">IF(AND(J1843&gt;0,T1843&gt;0),(U1843-T1843)/T1843,"")</f>
        <v>0.75</v>
      </c>
      <c r="Y1843" s="12" t="n">
        <f aca="false">IF(AND(K1843&gt;0,V1843&gt;0),(V1843-Resumen!$B$7)/Resumen!$B$7,"")</f>
        <v>0.4</v>
      </c>
      <c r="Z1843" s="28" t="n">
        <f aca="false">IF(AND(K1843&gt;0,I1843&gt;0,V1843&gt;0,S1843&gt;0),V1843-S1843,"")</f>
        <v>1000</v>
      </c>
      <c r="AA1843" s="12" t="n">
        <f aca="false">IF(Z1843&lt;&gt;"",Z1843/S1843,"")</f>
        <v>0.4</v>
      </c>
      <c r="AB1843" s="28" t="n">
        <f aca="false">IF(AND(K1843&gt;0,J1843&gt;0,V1843&gt;0,U1843&gt;0),V1843-U1843,"")</f>
        <v>1400</v>
      </c>
      <c r="AC1843" s="12" t="n">
        <f aca="false">IF(AB1843&lt;&gt;"",AB1843/U1843,"")</f>
        <v>0.666666666666667</v>
      </c>
      <c r="AD1843" s="27" t="n">
        <v>10</v>
      </c>
      <c r="AE1843" s="27" t="n">
        <v>2</v>
      </c>
      <c r="AF1843" s="27" t="n">
        <v>8</v>
      </c>
      <c r="AG1843" s="28" t="n">
        <f aca="false">AD1843+AE1843+AF1843</f>
        <v>20</v>
      </c>
      <c r="AH1843" s="12" t="n">
        <f aca="false">IF(AG1843&gt;0,AD1843/AG1843,"")</f>
        <v>0.5</v>
      </c>
      <c r="AI1843" s="27" t="n">
        <v>1</v>
      </c>
      <c r="AJ1843" s="27" t="n">
        <v>0</v>
      </c>
      <c r="AK1843" s="27" t="n">
        <v>0</v>
      </c>
      <c r="AL1843" s="22" t="str">
        <f aca="false">IF(OR(AJ1843&gt;0,AK1843&gt;0),"Sí","No")</f>
        <v>No</v>
      </c>
      <c r="AM1843" s="6" t="s">
        <v>198</v>
      </c>
      <c r="AN1843" s="6" t="s">
        <v>198</v>
      </c>
      <c r="AO1843" s="12" t="n">
        <f aca="false">IF(M1843&gt;0,K1843/M1843,"")</f>
        <v>0.461538461538462</v>
      </c>
      <c r="AP1843" s="22" t="str">
        <f aca="false">IF(M1843&gt;=Resumen!$B$5,"Alto","Bajo")</f>
        <v>Alto</v>
      </c>
      <c r="AQ1843" s="22" t="str">
        <f aca="false">IF(AO1843&gt;=Resumen!$B$28,"Alto","Bajo")</f>
        <v>Alto</v>
      </c>
      <c r="AR1843" s="22" t="str">
        <f aca="false">AP1843&amp;" Potencial / "&amp;AQ1843&amp;" Share"</f>
        <v>Alto Potencial / Alto Share</v>
      </c>
      <c r="AS1843" s="22" t="str">
        <f aca="false">IF(Q1843="Sí",IF(AO1843&gt;=Resumen!$B$29,"Alto","Bajo"),"")</f>
        <v>Bajo</v>
      </c>
      <c r="AT1843" s="22" t="str">
        <f aca="false">IF(AS1843&lt;&gt;"",AP1843&amp;" Potencial / "&amp;AS1843&amp;" Share","")</f>
        <v>Alto Potencial / Bajo Share</v>
      </c>
      <c r="AU1843" s="22" t="str">
        <f aca="false">IF(AH1843="","Sin dato",IF(AH1843-AO1843&gt;Resumen!$B$6,"Sobre-exhibido",IF(AO1843-AH1843&gt;Resumen!$B$6,"Sub-exhibido","En línea")))</f>
        <v>En línea</v>
      </c>
      <c r="AV1843" s="22" t="n">
        <f aca="false">IF(AT1843="","",IF(AT1843="Alto Potencial / Bajo Share",1,IF(AT1843="Alto Potencial / Alto Share",2,IF(AT1843="Bajo Potencial / Alto Share",3,4))))</f>
        <v>1</v>
      </c>
      <c r="AW1843" s="22" t="str">
        <f aca="false">IF(Q1843="No","Sin competencia directa",IF(AV1843=1,"1 - Foco Conquista (Alto Pot / Bajo Share)",IF(AV1843=2,"2 - Foco Defensa (Alto Pot / Alto Share)",IF(AV1843=3,"3 - Monitoreo (Bajo Pot / Alto Share)","4 - Baja Prioridad (Bajo Pot / Bajo Share)"))))</f>
        <v>1 - Foco Conquista (Alto Pot / Bajo Share)</v>
      </c>
      <c r="AX1843" s="12" t="str">
        <f aca="false">IF(OR(IFERROR(AND(W1843&lt;&gt;"",Y1843&lt;&gt;"",Y1843-W1843&gt;Resumen!$B$8),FALSE()),IFERROR(AND(X1843&lt;&gt;"",Y1843&lt;&gt;"",Y1843-X1843&gt;Resumen!$B$8),FALSE())),MAX(IF(IFERROR(AND(W1843&lt;&gt;"",Y1843&lt;&gt;"",Y1843-W1843&gt;Resumen!$B$8),FALSE()),Y1843-W1843,0),IF(IFERROR(AND(X1843&lt;&gt;"",Y1843&lt;&gt;"",Y1843-X1843&gt;Resumen!$B$8),FALSE()),Y1843-X1843,0)),"")</f>
        <v/>
      </c>
      <c r="AY1843" s="22" t="str">
        <f aca="false">IF(OR(IFERROR(AND(W1843&lt;&gt;"",Y1843&lt;&gt;"",Y1843-W1843&gt;Resumen!$B$8),FALSE()),IFERROR(AND(X1843&lt;&gt;"",Y1843&lt;&gt;"",Y1843-X1843&gt;Resumen!$B$8),FALSE())),TRIM("Lays tiene mayor markup que "&amp;IF(IFERROR(AND(W1843&lt;&gt;"",Y1843&lt;&gt;"",Y1843-W1843&gt;Resumen!$B$8),FALSE()),"Quento ","")&amp;IF(IFERROR(AND(X1843&lt;&gt;"",Y1843&lt;&gt;"",Y1843-X1843&gt;Resumen!$B$8),FALSE()),"Julicroc ","")&amp;"en este PDV"),"")</f>
        <v/>
      </c>
      <c r="AZ1843" s="22" t="str">
        <f aca="false">IF(COUNTIF('Plan Pehuamar - Lista'!$A$2:$A$167,A1843)&gt;0,"Sí","No")</f>
        <v>No</v>
      </c>
      <c r="BA1843" s="22" t="str">
        <f aca="false">IF(COUNTIF('Plan Combo 9+1'!$A$2:$A$226,A1843)&gt;0,"Sí","No")</f>
        <v>No</v>
      </c>
      <c r="BB1843" s="22" t="str">
        <f aca="false">IF(AH1843="","No",IF(BA1843="Sí",IF((AO1843-AH1843)&gt;Resumen!$B$6,"Sí","No"),IF((AO1843-AH1843)&gt;=Resumen!$B$132,"Sí","No")))</f>
        <v>No</v>
      </c>
      <c r="BC1843" s="22" t="str">
        <f aca="false">IF(AND(N1843="Sí",AL1843="Sí",AI1843=0),"Sí","No")</f>
        <v>No</v>
      </c>
      <c r="BD1843" s="22" t="str">
        <f aca="false">IF(COUNTIF('Plan 9+1 (con Pehuamar)'!$A$2:$A$227,A1843)&gt;0,"Sí","No")</f>
        <v>No</v>
      </c>
    </row>
    <row r="1844" customFormat="false" ht="15" hidden="false" customHeight="true" outlineLevel="0" collapsed="false">
      <c r="A1844" s="6" t="n">
        <v>202424</v>
      </c>
      <c r="B1844" s="6" t="n">
        <v>12</v>
      </c>
      <c r="C1844" s="6" t="n">
        <v>1203</v>
      </c>
      <c r="D1844" s="6" t="s">
        <v>315</v>
      </c>
      <c r="E1844" s="6" t="s">
        <v>2011</v>
      </c>
      <c r="F1844" s="6" t="s">
        <v>196</v>
      </c>
      <c r="G1844" s="6" t="s">
        <v>130</v>
      </c>
      <c r="H1844" s="6" t="s">
        <v>1715</v>
      </c>
      <c r="I1844" s="27" t="n">
        <v>0</v>
      </c>
      <c r="J1844" s="27" t="n">
        <v>0</v>
      </c>
      <c r="K1844" s="27" t="n">
        <v>0.4</v>
      </c>
      <c r="L1844" s="28" t="n">
        <f aca="false">I1844+J1844</f>
        <v>0</v>
      </c>
      <c r="M1844" s="28" t="n">
        <f aca="false">L1844+K1844</f>
        <v>0.4</v>
      </c>
      <c r="N1844" s="22" t="str">
        <f aca="false">IF(I1844&gt;0,"Sí","No")</f>
        <v>No</v>
      </c>
      <c r="O1844" s="22" t="str">
        <f aca="false">IF(J1844&gt;0,"Sí","No")</f>
        <v>No</v>
      </c>
      <c r="P1844" s="22" t="str">
        <f aca="false">IF(K1844&gt;0,"Sí","No")</f>
        <v>Sí</v>
      </c>
      <c r="Q1844" s="22" t="str">
        <f aca="false">IF(OR(I1844&gt;0,J1844&gt;0),"Sí","No")</f>
        <v>No</v>
      </c>
      <c r="R1844" s="27"/>
      <c r="S1844" s="27"/>
      <c r="T1844" s="27"/>
      <c r="U1844" s="27"/>
      <c r="V1844" s="27"/>
      <c r="W1844" s="12" t="str">
        <f aca="false">IF(AND(I1844&gt;0,R1844&gt;0),(S1844-R1844)/R1844,"")</f>
        <v/>
      </c>
      <c r="X1844" s="12" t="str">
        <f aca="false">IF(AND(J1844&gt;0,T1844&gt;0),(U1844-T1844)/T1844,"")</f>
        <v/>
      </c>
      <c r="Y1844" s="12" t="str">
        <f aca="false">IF(AND(K1844&gt;0,V1844&gt;0),(V1844-Resumen!$B$7)/Resumen!$B$7,"")</f>
        <v/>
      </c>
      <c r="Z1844" s="28" t="str">
        <f aca="false">IF(AND(K1844&gt;0,I1844&gt;0,V1844&gt;0,S1844&gt;0),V1844-S1844,"")</f>
        <v/>
      </c>
      <c r="AA1844" s="12" t="str">
        <f aca="false">IF(Z1844&lt;&gt;"",Z1844/S1844,"")</f>
        <v/>
      </c>
      <c r="AB1844" s="28" t="str">
        <f aca="false">IF(AND(K1844&gt;0,J1844&gt;0,V1844&gt;0,U1844&gt;0),V1844-U1844,"")</f>
        <v/>
      </c>
      <c r="AC1844" s="12" t="str">
        <f aca="false">IF(AB1844&lt;&gt;"",AB1844/U1844,"")</f>
        <v/>
      </c>
      <c r="AD1844" s="27" t="n">
        <v>0</v>
      </c>
      <c r="AE1844" s="27" t="n">
        <v>0</v>
      </c>
      <c r="AF1844" s="27" t="n">
        <v>0</v>
      </c>
      <c r="AG1844" s="28" t="n">
        <f aca="false">AD1844+AE1844+AF1844</f>
        <v>0</v>
      </c>
      <c r="AH1844" s="12" t="str">
        <f aca="false">IF(AG1844&gt;0,AD1844/AG1844,"")</f>
        <v/>
      </c>
      <c r="AI1844" s="27" t="n">
        <v>0</v>
      </c>
      <c r="AJ1844" s="27" t="n">
        <v>0</v>
      </c>
      <c r="AK1844" s="27" t="n">
        <v>0</v>
      </c>
      <c r="AL1844" s="22" t="str">
        <f aca="false">IF(OR(AJ1844&gt;0,AK1844&gt;0),"Sí","No")</f>
        <v>No</v>
      </c>
      <c r="AM1844" s="6"/>
      <c r="AN1844" s="6"/>
      <c r="AO1844" s="12" t="n">
        <f aca="false">IF(M1844&gt;0,K1844/M1844,"")</f>
        <v>1</v>
      </c>
      <c r="AP1844" s="22" t="str">
        <f aca="false">IF(M1844&gt;=Resumen!$B$5,"Alto","Bajo")</f>
        <v>Bajo</v>
      </c>
      <c r="AQ1844" s="22" t="str">
        <f aca="false">IF(AO1844&gt;=Resumen!$B$28,"Alto","Bajo")</f>
        <v>Alto</v>
      </c>
      <c r="AR1844" s="22" t="str">
        <f aca="false">AP1844&amp;" Potencial / "&amp;AQ1844&amp;" Share"</f>
        <v>Bajo Potencial / Alto Share</v>
      </c>
      <c r="AS1844" s="22" t="str">
        <f aca="false">IF(Q1844="Sí",IF(AO1844&gt;=Resumen!$B$29,"Alto","Bajo"),"")</f>
        <v/>
      </c>
      <c r="AT1844" s="22" t="str">
        <f aca="false">IF(AS1844&lt;&gt;"",AP1844&amp;" Potencial / "&amp;AS1844&amp;" Share","")</f>
        <v/>
      </c>
      <c r="AU1844" s="22" t="str">
        <f aca="false">IF(AH1844="","Sin dato",IF(AH1844-AO1844&gt;Resumen!$B$6,"Sobre-exhibido",IF(AO1844-AH1844&gt;Resumen!$B$6,"Sub-exhibido","En línea")))</f>
        <v>Sin dato</v>
      </c>
      <c r="AV1844" s="22" t="str">
        <f aca="false">IF(AT1844="","",IF(AT1844="Alto Potencial / Bajo Share",1,IF(AT1844="Alto Potencial / Alto Share",2,IF(AT1844="Bajo Potencial / Alto Share",3,4))))</f>
        <v/>
      </c>
      <c r="AW1844" s="22" t="str">
        <f aca="false">IF(Q1844="No","Sin competencia directa",IF(AV1844=1,"1 - Foco Conquista (Alto Pot / Bajo Share)",IF(AV1844=2,"2 - Foco Defensa (Alto Pot / Alto Share)",IF(AV1844=3,"3 - Monitoreo (Bajo Pot / Alto Share)","4 - Baja Prioridad (Bajo Pot / Bajo Share)"))))</f>
        <v>Sin competencia directa</v>
      </c>
      <c r="AX1844" s="12" t="str">
        <f aca="false">IF(OR(IFERROR(AND(W1844&lt;&gt;"",Y1844&lt;&gt;"",Y1844-W1844&gt;Resumen!$B$8),FALSE()),IFERROR(AND(X1844&lt;&gt;"",Y1844&lt;&gt;"",Y1844-X1844&gt;Resumen!$B$8),FALSE())),MAX(IF(IFERROR(AND(W1844&lt;&gt;"",Y1844&lt;&gt;"",Y1844-W1844&gt;Resumen!$B$8),FALSE()),Y1844-W1844,0),IF(IFERROR(AND(X1844&lt;&gt;"",Y1844&lt;&gt;"",Y1844-X1844&gt;Resumen!$B$8),FALSE()),Y1844-X1844,0)),"")</f>
        <v/>
      </c>
      <c r="AY1844" s="22" t="str">
        <f aca="false">IF(OR(IFERROR(AND(W1844&lt;&gt;"",Y1844&lt;&gt;"",Y1844-W1844&gt;Resumen!$B$8),FALSE()),IFERROR(AND(X1844&lt;&gt;"",Y1844&lt;&gt;"",Y1844-X1844&gt;Resumen!$B$8),FALSE())),TRIM("Lays tiene mayor markup que "&amp;IF(IFERROR(AND(W1844&lt;&gt;"",Y1844&lt;&gt;"",Y1844-W1844&gt;Resumen!$B$8),FALSE()),"Quento ","")&amp;IF(IFERROR(AND(X1844&lt;&gt;"",Y1844&lt;&gt;"",Y1844-X1844&gt;Resumen!$B$8),FALSE()),"Julicroc ","")&amp;"en este PDV"),"")</f>
        <v/>
      </c>
      <c r="AZ1844" s="22" t="str">
        <f aca="false">IF(COUNTIF('Plan Pehuamar - Lista'!$A$2:$A$167,A1844)&gt;0,"Sí","No")</f>
        <v>No</v>
      </c>
      <c r="BA1844" s="22" t="str">
        <f aca="false">IF(COUNTIF('Plan Combo 9+1'!$A$2:$A$226,A1844)&gt;0,"Sí","No")</f>
        <v>No</v>
      </c>
      <c r="BB1844" s="22" t="str">
        <f aca="false">IF(AH1844="","No",IF(BA1844="Sí",IF((AO1844-AH1844)&gt;Resumen!$B$6,"Sí","No"),IF((AO1844-AH1844)&gt;=Resumen!$B$132,"Sí","No")))</f>
        <v>No</v>
      </c>
      <c r="BC1844" s="22" t="str">
        <f aca="false">IF(AND(N1844="Sí",AL1844="Sí",AI1844=0),"Sí","No")</f>
        <v>No</v>
      </c>
      <c r="BD1844" s="22" t="str">
        <f aca="false">IF(COUNTIF('Plan 9+1 (con Pehuamar)'!$A$2:$A$227,A1844)&gt;0,"Sí","No")</f>
        <v>No</v>
      </c>
    </row>
    <row r="1845" customFormat="false" ht="15" hidden="false" customHeight="true" outlineLevel="0" collapsed="false">
      <c r="A1845" s="6" t="n">
        <v>202516</v>
      </c>
      <c r="B1845" s="6" t="n">
        <v>12</v>
      </c>
      <c r="C1845" s="6" t="n">
        <v>1203</v>
      </c>
      <c r="D1845" s="6" t="s">
        <v>315</v>
      </c>
      <c r="E1845" s="6" t="s">
        <v>2012</v>
      </c>
      <c r="F1845" s="6" t="s">
        <v>201</v>
      </c>
      <c r="G1845" s="6" t="s">
        <v>130</v>
      </c>
      <c r="H1845" s="6" t="s">
        <v>1715</v>
      </c>
      <c r="I1845" s="27" t="n">
        <v>50</v>
      </c>
      <c r="J1845" s="27" t="n">
        <v>50</v>
      </c>
      <c r="K1845" s="27" t="n">
        <v>80</v>
      </c>
      <c r="L1845" s="28" t="n">
        <f aca="false">I1845+J1845</f>
        <v>100</v>
      </c>
      <c r="M1845" s="28" t="n">
        <f aca="false">L1845+K1845</f>
        <v>180</v>
      </c>
      <c r="N1845" s="22" t="str">
        <f aca="false">IF(I1845&gt;0,"Sí","No")</f>
        <v>Sí</v>
      </c>
      <c r="O1845" s="22" t="str">
        <f aca="false">IF(J1845&gt;0,"Sí","No")</f>
        <v>Sí</v>
      </c>
      <c r="P1845" s="22" t="str">
        <f aca="false">IF(K1845&gt;0,"Sí","No")</f>
        <v>Sí</v>
      </c>
      <c r="Q1845" s="22" t="str">
        <f aca="false">IF(OR(I1845&gt;0,J1845&gt;0),"Sí","No")</f>
        <v>Sí</v>
      </c>
      <c r="R1845" s="27" t="n">
        <v>1500</v>
      </c>
      <c r="S1845" s="27" t="n">
        <v>2600</v>
      </c>
      <c r="T1845" s="27" t="n">
        <v>1200</v>
      </c>
      <c r="U1845" s="27" t="n">
        <v>2100</v>
      </c>
      <c r="V1845" s="27" t="n">
        <v>3500</v>
      </c>
      <c r="W1845" s="12" t="n">
        <f aca="false">IF(AND(I1845&gt;0,R1845&gt;0),(S1845-R1845)/R1845,"")</f>
        <v>0.733333333333333</v>
      </c>
      <c r="X1845" s="12" t="n">
        <f aca="false">IF(AND(J1845&gt;0,T1845&gt;0),(U1845-T1845)/T1845,"")</f>
        <v>0.75</v>
      </c>
      <c r="Y1845" s="12" t="n">
        <f aca="false">IF(AND(K1845&gt;0,V1845&gt;0),(V1845-Resumen!$B$7)/Resumen!$B$7,"")</f>
        <v>0.4</v>
      </c>
      <c r="Z1845" s="28" t="n">
        <f aca="false">IF(AND(K1845&gt;0,I1845&gt;0,V1845&gt;0,S1845&gt;0),V1845-S1845,"")</f>
        <v>900</v>
      </c>
      <c r="AA1845" s="12" t="n">
        <f aca="false">IF(Z1845&lt;&gt;"",Z1845/S1845,"")</f>
        <v>0.346153846153846</v>
      </c>
      <c r="AB1845" s="28" t="n">
        <f aca="false">IF(AND(K1845&gt;0,J1845&gt;0,V1845&gt;0,U1845&gt;0),V1845-U1845,"")</f>
        <v>1400</v>
      </c>
      <c r="AC1845" s="12" t="n">
        <f aca="false">IF(AB1845&lt;&gt;"",AB1845/U1845,"")</f>
        <v>0.666666666666667</v>
      </c>
      <c r="AD1845" s="27" t="n">
        <v>12</v>
      </c>
      <c r="AE1845" s="27" t="n">
        <v>8</v>
      </c>
      <c r="AF1845" s="27" t="n">
        <v>8</v>
      </c>
      <c r="AG1845" s="28" t="n">
        <f aca="false">AD1845+AE1845+AF1845</f>
        <v>28</v>
      </c>
      <c r="AH1845" s="12" t="n">
        <f aca="false">IF(AG1845&gt;0,AD1845/AG1845,"")</f>
        <v>0.428571428571429</v>
      </c>
      <c r="AI1845" s="27" t="n">
        <v>1</v>
      </c>
      <c r="AJ1845" s="27" t="n">
        <v>1</v>
      </c>
      <c r="AK1845" s="27" t="n">
        <v>0</v>
      </c>
      <c r="AL1845" s="22" t="str">
        <f aca="false">IF(OR(AJ1845&gt;0,AK1845&gt;0),"Sí","No")</f>
        <v>Sí</v>
      </c>
      <c r="AM1845" s="6" t="s">
        <v>397</v>
      </c>
      <c r="AN1845" s="6" t="s">
        <v>397</v>
      </c>
      <c r="AO1845" s="12" t="n">
        <f aca="false">IF(M1845&gt;0,K1845/M1845,"")</f>
        <v>0.444444444444444</v>
      </c>
      <c r="AP1845" s="22" t="str">
        <f aca="false">IF(M1845&gt;=Resumen!$B$5,"Alto","Bajo")</f>
        <v>Alto</v>
      </c>
      <c r="AQ1845" s="22" t="str">
        <f aca="false">IF(AO1845&gt;=Resumen!$B$28,"Alto","Bajo")</f>
        <v>Alto</v>
      </c>
      <c r="AR1845" s="22" t="str">
        <f aca="false">AP1845&amp;" Potencial / "&amp;AQ1845&amp;" Share"</f>
        <v>Alto Potencial / Alto Share</v>
      </c>
      <c r="AS1845" s="22" t="str">
        <f aca="false">IF(Q1845="Sí",IF(AO1845&gt;=Resumen!$B$29,"Alto","Bajo"),"")</f>
        <v>Bajo</v>
      </c>
      <c r="AT1845" s="22" t="str">
        <f aca="false">IF(AS1845&lt;&gt;"",AP1845&amp;" Potencial / "&amp;AS1845&amp;" Share","")</f>
        <v>Alto Potencial / Bajo Share</v>
      </c>
      <c r="AU1845" s="22" t="str">
        <f aca="false">IF(AH1845="","Sin dato",IF(AH1845-AO1845&gt;Resumen!$B$6,"Sobre-exhibido",IF(AO1845-AH1845&gt;Resumen!$B$6,"Sub-exhibido","En línea")))</f>
        <v>En línea</v>
      </c>
      <c r="AV1845" s="22" t="n">
        <f aca="false">IF(AT1845="","",IF(AT1845="Alto Potencial / Bajo Share",1,IF(AT1845="Alto Potencial / Alto Share",2,IF(AT1845="Bajo Potencial / Alto Share",3,4))))</f>
        <v>1</v>
      </c>
      <c r="AW1845" s="22" t="str">
        <f aca="false">IF(Q1845="No","Sin competencia directa",IF(AV1845=1,"1 - Foco Conquista (Alto Pot / Bajo Share)",IF(AV1845=2,"2 - Foco Defensa (Alto Pot / Alto Share)",IF(AV1845=3,"3 - Monitoreo (Bajo Pot / Alto Share)","4 - Baja Prioridad (Bajo Pot / Bajo Share)"))))</f>
        <v>1 - Foco Conquista (Alto Pot / Bajo Share)</v>
      </c>
      <c r="AX1845" s="12" t="str">
        <f aca="false">IF(OR(IFERROR(AND(W1845&lt;&gt;"",Y1845&lt;&gt;"",Y1845-W1845&gt;Resumen!$B$8),FALSE()),IFERROR(AND(X1845&lt;&gt;"",Y1845&lt;&gt;"",Y1845-X1845&gt;Resumen!$B$8),FALSE())),MAX(IF(IFERROR(AND(W1845&lt;&gt;"",Y1845&lt;&gt;"",Y1845-W1845&gt;Resumen!$B$8),FALSE()),Y1845-W1845,0),IF(IFERROR(AND(X1845&lt;&gt;"",Y1845&lt;&gt;"",Y1845-X1845&gt;Resumen!$B$8),FALSE()),Y1845-X1845,0)),"")</f>
        <v/>
      </c>
      <c r="AY1845" s="22" t="str">
        <f aca="false">IF(OR(IFERROR(AND(W1845&lt;&gt;"",Y1845&lt;&gt;"",Y1845-W1845&gt;Resumen!$B$8),FALSE()),IFERROR(AND(X1845&lt;&gt;"",Y1845&lt;&gt;"",Y1845-X1845&gt;Resumen!$B$8),FALSE())),TRIM("Lays tiene mayor markup que "&amp;IF(IFERROR(AND(W1845&lt;&gt;"",Y1845&lt;&gt;"",Y1845-W1845&gt;Resumen!$B$8),FALSE()),"Quento ","")&amp;IF(IFERROR(AND(X1845&lt;&gt;"",Y1845&lt;&gt;"",Y1845-X1845&gt;Resumen!$B$8),FALSE()),"Julicroc ","")&amp;"en este PDV"),"")</f>
        <v/>
      </c>
      <c r="AZ1845" s="22" t="str">
        <f aca="false">IF(COUNTIF('Plan Pehuamar - Lista'!$A$2:$A$167,A1845)&gt;0,"Sí","No")</f>
        <v>No</v>
      </c>
      <c r="BA1845" s="22" t="str">
        <f aca="false">IF(COUNTIF('Plan Combo 9+1'!$A$2:$A$226,A1845)&gt;0,"Sí","No")</f>
        <v>No</v>
      </c>
      <c r="BB1845" s="22" t="str">
        <f aca="false">IF(AH1845="","No",IF(BA1845="Sí",IF((AO1845-AH1845)&gt;Resumen!$B$6,"Sí","No"),IF((AO1845-AH1845)&gt;=Resumen!$B$132,"Sí","No")))</f>
        <v>No</v>
      </c>
      <c r="BC1845" s="22" t="str">
        <f aca="false">IF(AND(N1845="Sí",AL1845="Sí",AI1845=0),"Sí","No")</f>
        <v>No</v>
      </c>
      <c r="BD1845" s="22" t="str">
        <f aca="false">IF(COUNTIF('Plan 9+1 (con Pehuamar)'!$A$2:$A$227,A1845)&gt;0,"Sí","No")</f>
        <v>No</v>
      </c>
    </row>
    <row r="1846" customFormat="false" ht="15" hidden="false" customHeight="true" outlineLevel="0" collapsed="false">
      <c r="A1846" s="6" t="n">
        <v>202579</v>
      </c>
      <c r="B1846" s="6" t="n">
        <v>12</v>
      </c>
      <c r="C1846" s="6" t="n">
        <v>1203</v>
      </c>
      <c r="D1846" s="6" t="s">
        <v>315</v>
      </c>
      <c r="E1846" s="6" t="s">
        <v>2013</v>
      </c>
      <c r="F1846" s="6" t="s">
        <v>201</v>
      </c>
      <c r="G1846" s="6" t="s">
        <v>130</v>
      </c>
      <c r="H1846" s="6" t="s">
        <v>1715</v>
      </c>
      <c r="I1846" s="27" t="n">
        <v>0</v>
      </c>
      <c r="J1846" s="27" t="n">
        <v>0</v>
      </c>
      <c r="K1846" s="27" t="n">
        <v>0.1</v>
      </c>
      <c r="L1846" s="28" t="n">
        <f aca="false">I1846+J1846</f>
        <v>0</v>
      </c>
      <c r="M1846" s="28" t="n">
        <f aca="false">L1846+K1846</f>
        <v>0.1</v>
      </c>
      <c r="N1846" s="22" t="str">
        <f aca="false">IF(I1846&gt;0,"Sí","No")</f>
        <v>No</v>
      </c>
      <c r="O1846" s="22" t="str">
        <f aca="false">IF(J1846&gt;0,"Sí","No")</f>
        <v>No</v>
      </c>
      <c r="P1846" s="22" t="str">
        <f aca="false">IF(K1846&gt;0,"Sí","No")</f>
        <v>Sí</v>
      </c>
      <c r="Q1846" s="22" t="str">
        <f aca="false">IF(OR(I1846&gt;0,J1846&gt;0),"Sí","No")</f>
        <v>No</v>
      </c>
      <c r="R1846" s="27"/>
      <c r="S1846" s="27"/>
      <c r="T1846" s="27"/>
      <c r="U1846" s="27"/>
      <c r="V1846" s="27"/>
      <c r="W1846" s="12" t="str">
        <f aca="false">IF(AND(I1846&gt;0,R1846&gt;0),(S1846-R1846)/R1846,"")</f>
        <v/>
      </c>
      <c r="X1846" s="12" t="str">
        <f aca="false">IF(AND(J1846&gt;0,T1846&gt;0),(U1846-T1846)/T1846,"")</f>
        <v/>
      </c>
      <c r="Y1846" s="12" t="str">
        <f aca="false">IF(AND(K1846&gt;0,V1846&gt;0),(V1846-Resumen!$B$7)/Resumen!$B$7,"")</f>
        <v/>
      </c>
      <c r="Z1846" s="28" t="str">
        <f aca="false">IF(AND(K1846&gt;0,I1846&gt;0,V1846&gt;0,S1846&gt;0),V1846-S1846,"")</f>
        <v/>
      </c>
      <c r="AA1846" s="12" t="str">
        <f aca="false">IF(Z1846&lt;&gt;"",Z1846/S1846,"")</f>
        <v/>
      </c>
      <c r="AB1846" s="28" t="str">
        <f aca="false">IF(AND(K1846&gt;0,J1846&gt;0,V1846&gt;0,U1846&gt;0),V1846-U1846,"")</f>
        <v/>
      </c>
      <c r="AC1846" s="12" t="str">
        <f aca="false">IF(AB1846&lt;&gt;"",AB1846/U1846,"")</f>
        <v/>
      </c>
      <c r="AD1846" s="27" t="n">
        <v>0</v>
      </c>
      <c r="AE1846" s="27" t="n">
        <v>0</v>
      </c>
      <c r="AF1846" s="27" t="n">
        <v>0</v>
      </c>
      <c r="AG1846" s="28" t="n">
        <f aca="false">AD1846+AE1846+AF1846</f>
        <v>0</v>
      </c>
      <c r="AH1846" s="12" t="str">
        <f aca="false">IF(AG1846&gt;0,AD1846/AG1846,"")</f>
        <v/>
      </c>
      <c r="AI1846" s="27" t="n">
        <v>0</v>
      </c>
      <c r="AJ1846" s="27" t="n">
        <v>0</v>
      </c>
      <c r="AK1846" s="27" t="n">
        <v>0</v>
      </c>
      <c r="AL1846" s="22" t="str">
        <f aca="false">IF(OR(AJ1846&gt;0,AK1846&gt;0),"Sí","No")</f>
        <v>No</v>
      </c>
      <c r="AM1846" s="6"/>
      <c r="AN1846" s="6"/>
      <c r="AO1846" s="12" t="n">
        <f aca="false">IF(M1846&gt;0,K1846/M1846,"")</f>
        <v>1</v>
      </c>
      <c r="AP1846" s="22" t="str">
        <f aca="false">IF(M1846&gt;=Resumen!$B$5,"Alto","Bajo")</f>
        <v>Bajo</v>
      </c>
      <c r="AQ1846" s="22" t="str">
        <f aca="false">IF(AO1846&gt;=Resumen!$B$28,"Alto","Bajo")</f>
        <v>Alto</v>
      </c>
      <c r="AR1846" s="22" t="str">
        <f aca="false">AP1846&amp;" Potencial / "&amp;AQ1846&amp;" Share"</f>
        <v>Bajo Potencial / Alto Share</v>
      </c>
      <c r="AS1846" s="22" t="str">
        <f aca="false">IF(Q1846="Sí",IF(AO1846&gt;=Resumen!$B$29,"Alto","Bajo"),"")</f>
        <v/>
      </c>
      <c r="AT1846" s="22" t="str">
        <f aca="false">IF(AS1846&lt;&gt;"",AP1846&amp;" Potencial / "&amp;AS1846&amp;" Share","")</f>
        <v/>
      </c>
      <c r="AU1846" s="22" t="str">
        <f aca="false">IF(AH1846="","Sin dato",IF(AH1846-AO1846&gt;Resumen!$B$6,"Sobre-exhibido",IF(AO1846-AH1846&gt;Resumen!$B$6,"Sub-exhibido","En línea")))</f>
        <v>Sin dato</v>
      </c>
      <c r="AV1846" s="22" t="str">
        <f aca="false">IF(AT1846="","",IF(AT1846="Alto Potencial / Bajo Share",1,IF(AT1846="Alto Potencial / Alto Share",2,IF(AT1846="Bajo Potencial / Alto Share",3,4))))</f>
        <v/>
      </c>
      <c r="AW1846" s="22" t="str">
        <f aca="false">IF(Q1846="No","Sin competencia directa",IF(AV1846=1,"1 - Foco Conquista (Alto Pot / Bajo Share)",IF(AV1846=2,"2 - Foco Defensa (Alto Pot / Alto Share)",IF(AV1846=3,"3 - Monitoreo (Bajo Pot / Alto Share)","4 - Baja Prioridad (Bajo Pot / Bajo Share)"))))</f>
        <v>Sin competencia directa</v>
      </c>
      <c r="AX1846" s="12" t="str">
        <f aca="false">IF(OR(IFERROR(AND(W1846&lt;&gt;"",Y1846&lt;&gt;"",Y1846-W1846&gt;Resumen!$B$8),FALSE()),IFERROR(AND(X1846&lt;&gt;"",Y1846&lt;&gt;"",Y1846-X1846&gt;Resumen!$B$8),FALSE())),MAX(IF(IFERROR(AND(W1846&lt;&gt;"",Y1846&lt;&gt;"",Y1846-W1846&gt;Resumen!$B$8),FALSE()),Y1846-W1846,0),IF(IFERROR(AND(X1846&lt;&gt;"",Y1846&lt;&gt;"",Y1846-X1846&gt;Resumen!$B$8),FALSE()),Y1846-X1846,0)),"")</f>
        <v/>
      </c>
      <c r="AY1846" s="22" t="str">
        <f aca="false">IF(OR(IFERROR(AND(W1846&lt;&gt;"",Y1846&lt;&gt;"",Y1846-W1846&gt;Resumen!$B$8),FALSE()),IFERROR(AND(X1846&lt;&gt;"",Y1846&lt;&gt;"",Y1846-X1846&gt;Resumen!$B$8),FALSE())),TRIM("Lays tiene mayor markup que "&amp;IF(IFERROR(AND(W1846&lt;&gt;"",Y1846&lt;&gt;"",Y1846-W1846&gt;Resumen!$B$8),FALSE()),"Quento ","")&amp;IF(IFERROR(AND(X1846&lt;&gt;"",Y1846&lt;&gt;"",Y1846-X1846&gt;Resumen!$B$8),FALSE()),"Julicroc ","")&amp;"en este PDV"),"")</f>
        <v/>
      </c>
      <c r="AZ1846" s="22" t="str">
        <f aca="false">IF(COUNTIF('Plan Pehuamar - Lista'!$A$2:$A$167,A1846)&gt;0,"Sí","No")</f>
        <v>No</v>
      </c>
      <c r="BA1846" s="22" t="str">
        <f aca="false">IF(COUNTIF('Plan Combo 9+1'!$A$2:$A$226,A1846)&gt;0,"Sí","No")</f>
        <v>No</v>
      </c>
      <c r="BB1846" s="22" t="str">
        <f aca="false">IF(AH1846="","No",IF(BA1846="Sí",IF((AO1846-AH1846)&gt;Resumen!$B$6,"Sí","No"),IF((AO1846-AH1846)&gt;=Resumen!$B$132,"Sí","No")))</f>
        <v>No</v>
      </c>
      <c r="BC1846" s="22" t="str">
        <f aca="false">IF(AND(N1846="Sí",AL1846="Sí",AI1846=0),"Sí","No")</f>
        <v>No</v>
      </c>
      <c r="BD1846" s="22" t="str">
        <f aca="false">IF(COUNTIF('Plan 9+1 (con Pehuamar)'!$A$2:$A$227,A1846)&gt;0,"Sí","No")</f>
        <v>No</v>
      </c>
    </row>
    <row r="1847" customFormat="false" ht="15" hidden="false" customHeight="true" outlineLevel="0" collapsed="false">
      <c r="A1847" s="6" t="n">
        <v>202626</v>
      </c>
      <c r="B1847" s="6" t="n">
        <v>12</v>
      </c>
      <c r="C1847" s="6" t="n">
        <v>1203</v>
      </c>
      <c r="D1847" s="6" t="s">
        <v>315</v>
      </c>
      <c r="E1847" s="6" t="s">
        <v>2014</v>
      </c>
      <c r="F1847" s="6" t="s">
        <v>196</v>
      </c>
      <c r="G1847" s="6" t="s">
        <v>130</v>
      </c>
      <c r="H1847" s="6" t="s">
        <v>1715</v>
      </c>
      <c r="I1847" s="27" t="n">
        <v>0</v>
      </c>
      <c r="J1847" s="27" t="n">
        <v>0</v>
      </c>
      <c r="K1847" s="27" t="n">
        <v>0.9</v>
      </c>
      <c r="L1847" s="28" t="n">
        <f aca="false">I1847+J1847</f>
        <v>0</v>
      </c>
      <c r="M1847" s="28" t="n">
        <f aca="false">L1847+K1847</f>
        <v>0.9</v>
      </c>
      <c r="N1847" s="22" t="str">
        <f aca="false">IF(I1847&gt;0,"Sí","No")</f>
        <v>No</v>
      </c>
      <c r="O1847" s="22" t="str">
        <f aca="false">IF(J1847&gt;0,"Sí","No")</f>
        <v>No</v>
      </c>
      <c r="P1847" s="22" t="str">
        <f aca="false">IF(K1847&gt;0,"Sí","No")</f>
        <v>Sí</v>
      </c>
      <c r="Q1847" s="22" t="str">
        <f aca="false">IF(OR(I1847&gt;0,J1847&gt;0),"Sí","No")</f>
        <v>No</v>
      </c>
      <c r="R1847" s="27"/>
      <c r="S1847" s="27"/>
      <c r="T1847" s="27"/>
      <c r="U1847" s="27"/>
      <c r="V1847" s="27"/>
      <c r="W1847" s="12" t="str">
        <f aca="false">IF(AND(I1847&gt;0,R1847&gt;0),(S1847-R1847)/R1847,"")</f>
        <v/>
      </c>
      <c r="X1847" s="12" t="str">
        <f aca="false">IF(AND(J1847&gt;0,T1847&gt;0),(U1847-T1847)/T1847,"")</f>
        <v/>
      </c>
      <c r="Y1847" s="12" t="str">
        <f aca="false">IF(AND(K1847&gt;0,V1847&gt;0),(V1847-Resumen!$B$7)/Resumen!$B$7,"")</f>
        <v/>
      </c>
      <c r="Z1847" s="28" t="str">
        <f aca="false">IF(AND(K1847&gt;0,I1847&gt;0,V1847&gt;0,S1847&gt;0),V1847-S1847,"")</f>
        <v/>
      </c>
      <c r="AA1847" s="12" t="str">
        <f aca="false">IF(Z1847&lt;&gt;"",Z1847/S1847,"")</f>
        <v/>
      </c>
      <c r="AB1847" s="28" t="str">
        <f aca="false">IF(AND(K1847&gt;0,J1847&gt;0,V1847&gt;0,U1847&gt;0),V1847-U1847,"")</f>
        <v/>
      </c>
      <c r="AC1847" s="12" t="str">
        <f aca="false">IF(AB1847&lt;&gt;"",AB1847/U1847,"")</f>
        <v/>
      </c>
      <c r="AD1847" s="27" t="n">
        <v>0</v>
      </c>
      <c r="AE1847" s="27" t="n">
        <v>0</v>
      </c>
      <c r="AF1847" s="27" t="n">
        <v>0</v>
      </c>
      <c r="AG1847" s="28" t="n">
        <f aca="false">AD1847+AE1847+AF1847</f>
        <v>0</v>
      </c>
      <c r="AH1847" s="12" t="str">
        <f aca="false">IF(AG1847&gt;0,AD1847/AG1847,"")</f>
        <v/>
      </c>
      <c r="AI1847" s="27" t="n">
        <v>0</v>
      </c>
      <c r="AJ1847" s="27" t="n">
        <v>0</v>
      </c>
      <c r="AK1847" s="27" t="n">
        <v>0</v>
      </c>
      <c r="AL1847" s="22" t="str">
        <f aca="false">IF(OR(AJ1847&gt;0,AK1847&gt;0),"Sí","No")</f>
        <v>No</v>
      </c>
      <c r="AM1847" s="6"/>
      <c r="AN1847" s="6"/>
      <c r="AO1847" s="12" t="n">
        <f aca="false">IF(M1847&gt;0,K1847/M1847,"")</f>
        <v>1</v>
      </c>
      <c r="AP1847" s="22" t="str">
        <f aca="false">IF(M1847&gt;=Resumen!$B$5,"Alto","Bajo")</f>
        <v>Bajo</v>
      </c>
      <c r="AQ1847" s="22" t="str">
        <f aca="false">IF(AO1847&gt;=Resumen!$B$28,"Alto","Bajo")</f>
        <v>Alto</v>
      </c>
      <c r="AR1847" s="22" t="str">
        <f aca="false">AP1847&amp;" Potencial / "&amp;AQ1847&amp;" Share"</f>
        <v>Bajo Potencial / Alto Share</v>
      </c>
      <c r="AS1847" s="22" t="str">
        <f aca="false">IF(Q1847="Sí",IF(AO1847&gt;=Resumen!$B$29,"Alto","Bajo"),"")</f>
        <v/>
      </c>
      <c r="AT1847" s="22" t="str">
        <f aca="false">IF(AS1847&lt;&gt;"",AP1847&amp;" Potencial / "&amp;AS1847&amp;" Share","")</f>
        <v/>
      </c>
      <c r="AU1847" s="22" t="str">
        <f aca="false">IF(AH1847="","Sin dato",IF(AH1847-AO1847&gt;Resumen!$B$6,"Sobre-exhibido",IF(AO1847-AH1847&gt;Resumen!$B$6,"Sub-exhibido","En línea")))</f>
        <v>Sin dato</v>
      </c>
      <c r="AV1847" s="22" t="str">
        <f aca="false">IF(AT1847="","",IF(AT1847="Alto Potencial / Bajo Share",1,IF(AT1847="Alto Potencial / Alto Share",2,IF(AT1847="Bajo Potencial / Alto Share",3,4))))</f>
        <v/>
      </c>
      <c r="AW1847" s="22" t="str">
        <f aca="false">IF(Q1847="No","Sin competencia directa",IF(AV1847=1,"1 - Foco Conquista (Alto Pot / Bajo Share)",IF(AV1847=2,"2 - Foco Defensa (Alto Pot / Alto Share)",IF(AV1847=3,"3 - Monitoreo (Bajo Pot / Alto Share)","4 - Baja Prioridad (Bajo Pot / Bajo Share)"))))</f>
        <v>Sin competencia directa</v>
      </c>
      <c r="AX1847" s="12" t="str">
        <f aca="false">IF(OR(IFERROR(AND(W1847&lt;&gt;"",Y1847&lt;&gt;"",Y1847-W1847&gt;Resumen!$B$8),FALSE()),IFERROR(AND(X1847&lt;&gt;"",Y1847&lt;&gt;"",Y1847-X1847&gt;Resumen!$B$8),FALSE())),MAX(IF(IFERROR(AND(W1847&lt;&gt;"",Y1847&lt;&gt;"",Y1847-W1847&gt;Resumen!$B$8),FALSE()),Y1847-W1847,0),IF(IFERROR(AND(X1847&lt;&gt;"",Y1847&lt;&gt;"",Y1847-X1847&gt;Resumen!$B$8),FALSE()),Y1847-X1847,0)),"")</f>
        <v/>
      </c>
      <c r="AY1847" s="22" t="str">
        <f aca="false">IF(OR(IFERROR(AND(W1847&lt;&gt;"",Y1847&lt;&gt;"",Y1847-W1847&gt;Resumen!$B$8),FALSE()),IFERROR(AND(X1847&lt;&gt;"",Y1847&lt;&gt;"",Y1847-X1847&gt;Resumen!$B$8),FALSE())),TRIM("Lays tiene mayor markup que "&amp;IF(IFERROR(AND(W1847&lt;&gt;"",Y1847&lt;&gt;"",Y1847-W1847&gt;Resumen!$B$8),FALSE()),"Quento ","")&amp;IF(IFERROR(AND(X1847&lt;&gt;"",Y1847&lt;&gt;"",Y1847-X1847&gt;Resumen!$B$8),FALSE()),"Julicroc ","")&amp;"en este PDV"),"")</f>
        <v/>
      </c>
      <c r="AZ1847" s="22" t="str">
        <f aca="false">IF(COUNTIF('Plan Pehuamar - Lista'!$A$2:$A$167,A1847)&gt;0,"Sí","No")</f>
        <v>No</v>
      </c>
      <c r="BA1847" s="22" t="str">
        <f aca="false">IF(COUNTIF('Plan Combo 9+1'!$A$2:$A$226,A1847)&gt;0,"Sí","No")</f>
        <v>No</v>
      </c>
      <c r="BB1847" s="22" t="str">
        <f aca="false">IF(AH1847="","No",IF(BA1847="Sí",IF((AO1847-AH1847)&gt;Resumen!$B$6,"Sí","No"),IF((AO1847-AH1847)&gt;=Resumen!$B$132,"Sí","No")))</f>
        <v>No</v>
      </c>
      <c r="BC1847" s="22" t="str">
        <f aca="false">IF(AND(N1847="Sí",AL1847="Sí",AI1847=0),"Sí","No")</f>
        <v>No</v>
      </c>
      <c r="BD1847" s="22" t="str">
        <f aca="false">IF(COUNTIF('Plan 9+1 (con Pehuamar)'!$A$2:$A$227,A1847)&gt;0,"Sí","No")</f>
        <v>No</v>
      </c>
    </row>
    <row r="1848" customFormat="false" ht="15" hidden="false" customHeight="true" outlineLevel="0" collapsed="false">
      <c r="A1848" s="6" t="n">
        <v>202675</v>
      </c>
      <c r="B1848" s="6" t="n">
        <v>12</v>
      </c>
      <c r="C1848" s="6" t="n">
        <v>1203</v>
      </c>
      <c r="D1848" s="6" t="s">
        <v>315</v>
      </c>
      <c r="E1848" s="6" t="s">
        <v>2015</v>
      </c>
      <c r="F1848" s="6" t="s">
        <v>196</v>
      </c>
      <c r="G1848" s="6" t="s">
        <v>130</v>
      </c>
      <c r="H1848" s="6" t="s">
        <v>1715</v>
      </c>
      <c r="I1848" s="27" t="n">
        <v>0</v>
      </c>
      <c r="J1848" s="27" t="n">
        <v>0</v>
      </c>
      <c r="K1848" s="27" t="n">
        <v>0.5</v>
      </c>
      <c r="L1848" s="28" t="n">
        <f aca="false">I1848+J1848</f>
        <v>0</v>
      </c>
      <c r="M1848" s="28" t="n">
        <f aca="false">L1848+K1848</f>
        <v>0.5</v>
      </c>
      <c r="N1848" s="22" t="str">
        <f aca="false">IF(I1848&gt;0,"Sí","No")</f>
        <v>No</v>
      </c>
      <c r="O1848" s="22" t="str">
        <f aca="false">IF(J1848&gt;0,"Sí","No")</f>
        <v>No</v>
      </c>
      <c r="P1848" s="22" t="str">
        <f aca="false">IF(K1848&gt;0,"Sí","No")</f>
        <v>Sí</v>
      </c>
      <c r="Q1848" s="22" t="str">
        <f aca="false">IF(OR(I1848&gt;0,J1848&gt;0),"Sí","No")</f>
        <v>No</v>
      </c>
      <c r="R1848" s="27"/>
      <c r="S1848" s="27"/>
      <c r="T1848" s="27"/>
      <c r="U1848" s="27"/>
      <c r="V1848" s="27"/>
      <c r="W1848" s="12" t="str">
        <f aca="false">IF(AND(I1848&gt;0,R1848&gt;0),(S1848-R1848)/R1848,"")</f>
        <v/>
      </c>
      <c r="X1848" s="12" t="str">
        <f aca="false">IF(AND(J1848&gt;0,T1848&gt;0),(U1848-T1848)/T1848,"")</f>
        <v/>
      </c>
      <c r="Y1848" s="12" t="str">
        <f aca="false">IF(AND(K1848&gt;0,V1848&gt;0),(V1848-Resumen!$B$7)/Resumen!$B$7,"")</f>
        <v/>
      </c>
      <c r="Z1848" s="28" t="str">
        <f aca="false">IF(AND(K1848&gt;0,I1848&gt;0,V1848&gt;0,S1848&gt;0),V1848-S1848,"")</f>
        <v/>
      </c>
      <c r="AA1848" s="12" t="str">
        <f aca="false">IF(Z1848&lt;&gt;"",Z1848/S1848,"")</f>
        <v/>
      </c>
      <c r="AB1848" s="28" t="str">
        <f aca="false">IF(AND(K1848&gt;0,J1848&gt;0,V1848&gt;0,U1848&gt;0),V1848-U1848,"")</f>
        <v/>
      </c>
      <c r="AC1848" s="12" t="str">
        <f aca="false">IF(AB1848&lt;&gt;"",AB1848/U1848,"")</f>
        <v/>
      </c>
      <c r="AD1848" s="27" t="n">
        <v>0</v>
      </c>
      <c r="AE1848" s="27" t="n">
        <v>0</v>
      </c>
      <c r="AF1848" s="27" t="n">
        <v>0</v>
      </c>
      <c r="AG1848" s="28" t="n">
        <f aca="false">AD1848+AE1848+AF1848</f>
        <v>0</v>
      </c>
      <c r="AH1848" s="12" t="str">
        <f aca="false">IF(AG1848&gt;0,AD1848/AG1848,"")</f>
        <v/>
      </c>
      <c r="AI1848" s="27" t="n">
        <v>0</v>
      </c>
      <c r="AJ1848" s="27" t="n">
        <v>0</v>
      </c>
      <c r="AK1848" s="27" t="n">
        <v>0</v>
      </c>
      <c r="AL1848" s="22" t="str">
        <f aca="false">IF(OR(AJ1848&gt;0,AK1848&gt;0),"Sí","No")</f>
        <v>No</v>
      </c>
      <c r="AM1848" s="6"/>
      <c r="AN1848" s="6"/>
      <c r="AO1848" s="12" t="n">
        <f aca="false">IF(M1848&gt;0,K1848/M1848,"")</f>
        <v>1</v>
      </c>
      <c r="AP1848" s="22" t="str">
        <f aca="false">IF(M1848&gt;=Resumen!$B$5,"Alto","Bajo")</f>
        <v>Bajo</v>
      </c>
      <c r="AQ1848" s="22" t="str">
        <f aca="false">IF(AO1848&gt;=Resumen!$B$28,"Alto","Bajo")</f>
        <v>Alto</v>
      </c>
      <c r="AR1848" s="22" t="str">
        <f aca="false">AP1848&amp;" Potencial / "&amp;AQ1848&amp;" Share"</f>
        <v>Bajo Potencial / Alto Share</v>
      </c>
      <c r="AS1848" s="22" t="str">
        <f aca="false">IF(Q1848="Sí",IF(AO1848&gt;=Resumen!$B$29,"Alto","Bajo"),"")</f>
        <v/>
      </c>
      <c r="AT1848" s="22" t="str">
        <f aca="false">IF(AS1848&lt;&gt;"",AP1848&amp;" Potencial / "&amp;AS1848&amp;" Share","")</f>
        <v/>
      </c>
      <c r="AU1848" s="22" t="str">
        <f aca="false">IF(AH1848="","Sin dato",IF(AH1848-AO1848&gt;Resumen!$B$6,"Sobre-exhibido",IF(AO1848-AH1848&gt;Resumen!$B$6,"Sub-exhibido","En línea")))</f>
        <v>Sin dato</v>
      </c>
      <c r="AV1848" s="22" t="str">
        <f aca="false">IF(AT1848="","",IF(AT1848="Alto Potencial / Bajo Share",1,IF(AT1848="Alto Potencial / Alto Share",2,IF(AT1848="Bajo Potencial / Alto Share",3,4))))</f>
        <v/>
      </c>
      <c r="AW1848" s="22" t="str">
        <f aca="false">IF(Q1848="No","Sin competencia directa",IF(AV1848=1,"1 - Foco Conquista (Alto Pot / Bajo Share)",IF(AV1848=2,"2 - Foco Defensa (Alto Pot / Alto Share)",IF(AV1848=3,"3 - Monitoreo (Bajo Pot / Alto Share)","4 - Baja Prioridad (Bajo Pot / Bajo Share)"))))</f>
        <v>Sin competencia directa</v>
      </c>
      <c r="AX1848" s="12" t="str">
        <f aca="false">IF(OR(IFERROR(AND(W1848&lt;&gt;"",Y1848&lt;&gt;"",Y1848-W1848&gt;Resumen!$B$8),FALSE()),IFERROR(AND(X1848&lt;&gt;"",Y1848&lt;&gt;"",Y1848-X1848&gt;Resumen!$B$8),FALSE())),MAX(IF(IFERROR(AND(W1848&lt;&gt;"",Y1848&lt;&gt;"",Y1848-W1848&gt;Resumen!$B$8),FALSE()),Y1848-W1848,0),IF(IFERROR(AND(X1848&lt;&gt;"",Y1848&lt;&gt;"",Y1848-X1848&gt;Resumen!$B$8),FALSE()),Y1848-X1848,0)),"")</f>
        <v/>
      </c>
      <c r="AY1848" s="22" t="str">
        <f aca="false">IF(OR(IFERROR(AND(W1848&lt;&gt;"",Y1848&lt;&gt;"",Y1848-W1848&gt;Resumen!$B$8),FALSE()),IFERROR(AND(X1848&lt;&gt;"",Y1848&lt;&gt;"",Y1848-X1848&gt;Resumen!$B$8),FALSE())),TRIM("Lays tiene mayor markup que "&amp;IF(IFERROR(AND(W1848&lt;&gt;"",Y1848&lt;&gt;"",Y1848-W1848&gt;Resumen!$B$8),FALSE()),"Quento ","")&amp;IF(IFERROR(AND(X1848&lt;&gt;"",Y1848&lt;&gt;"",Y1848-X1848&gt;Resumen!$B$8),FALSE()),"Julicroc ","")&amp;"en este PDV"),"")</f>
        <v/>
      </c>
      <c r="AZ1848" s="22" t="str">
        <f aca="false">IF(COUNTIF('Plan Pehuamar - Lista'!$A$2:$A$167,A1848)&gt;0,"Sí","No")</f>
        <v>No</v>
      </c>
      <c r="BA1848" s="22" t="str">
        <f aca="false">IF(COUNTIF('Plan Combo 9+1'!$A$2:$A$226,A1848)&gt;0,"Sí","No")</f>
        <v>No</v>
      </c>
      <c r="BB1848" s="22" t="str">
        <f aca="false">IF(AH1848="","No",IF(BA1848="Sí",IF((AO1848-AH1848)&gt;Resumen!$B$6,"Sí","No"),IF((AO1848-AH1848)&gt;=Resumen!$B$132,"Sí","No")))</f>
        <v>No</v>
      </c>
      <c r="BC1848" s="22" t="str">
        <f aca="false">IF(AND(N1848="Sí",AL1848="Sí",AI1848=0),"Sí","No")</f>
        <v>No</v>
      </c>
      <c r="BD1848" s="22" t="str">
        <f aca="false">IF(COUNTIF('Plan 9+1 (con Pehuamar)'!$A$2:$A$227,A1848)&gt;0,"Sí","No")</f>
        <v>No</v>
      </c>
    </row>
    <row r="1849" customFormat="false" ht="15" hidden="false" customHeight="true" outlineLevel="0" collapsed="false">
      <c r="A1849" s="6" t="n">
        <v>200039</v>
      </c>
      <c r="B1849" s="6" t="n">
        <v>12</v>
      </c>
      <c r="C1849" s="6" t="n">
        <v>1204</v>
      </c>
      <c r="D1849" s="6" t="s">
        <v>359</v>
      </c>
      <c r="E1849" s="6" t="s">
        <v>2016</v>
      </c>
      <c r="F1849" s="6" t="s">
        <v>206</v>
      </c>
      <c r="G1849" s="6" t="s">
        <v>130</v>
      </c>
      <c r="H1849" s="6" t="s">
        <v>1715</v>
      </c>
      <c r="I1849" s="27" t="n">
        <v>0</v>
      </c>
      <c r="J1849" s="27" t="n">
        <v>0</v>
      </c>
      <c r="K1849" s="27" t="n">
        <v>28.2</v>
      </c>
      <c r="L1849" s="28" t="n">
        <f aca="false">I1849+J1849</f>
        <v>0</v>
      </c>
      <c r="M1849" s="28" t="n">
        <f aca="false">L1849+K1849</f>
        <v>28.2</v>
      </c>
      <c r="N1849" s="22" t="str">
        <f aca="false">IF(I1849&gt;0,"Sí","No")</f>
        <v>No</v>
      </c>
      <c r="O1849" s="22" t="str">
        <f aca="false">IF(J1849&gt;0,"Sí","No")</f>
        <v>No</v>
      </c>
      <c r="P1849" s="22" t="str">
        <f aca="false">IF(K1849&gt;0,"Sí","No")</f>
        <v>Sí</v>
      </c>
      <c r="Q1849" s="22" t="str">
        <f aca="false">IF(OR(I1849&gt;0,J1849&gt;0),"Sí","No")</f>
        <v>No</v>
      </c>
      <c r="R1849" s="27"/>
      <c r="S1849" s="27"/>
      <c r="T1849" s="27"/>
      <c r="U1849" s="27"/>
      <c r="V1849" s="27"/>
      <c r="W1849" s="12" t="str">
        <f aca="false">IF(AND(I1849&gt;0,R1849&gt;0),(S1849-R1849)/R1849,"")</f>
        <v/>
      </c>
      <c r="X1849" s="12" t="str">
        <f aca="false">IF(AND(J1849&gt;0,T1849&gt;0),(U1849-T1849)/T1849,"")</f>
        <v/>
      </c>
      <c r="Y1849" s="12" t="str">
        <f aca="false">IF(AND(K1849&gt;0,V1849&gt;0),(V1849-Resumen!$B$7)/Resumen!$B$7,"")</f>
        <v/>
      </c>
      <c r="Z1849" s="28" t="str">
        <f aca="false">IF(AND(K1849&gt;0,I1849&gt;0,V1849&gt;0,S1849&gt;0),V1849-S1849,"")</f>
        <v/>
      </c>
      <c r="AA1849" s="12" t="str">
        <f aca="false">IF(Z1849&lt;&gt;"",Z1849/S1849,"")</f>
        <v/>
      </c>
      <c r="AB1849" s="28" t="str">
        <f aca="false">IF(AND(K1849&gt;0,J1849&gt;0,V1849&gt;0,U1849&gt;0),V1849-U1849,"")</f>
        <v/>
      </c>
      <c r="AC1849" s="12" t="str">
        <f aca="false">IF(AB1849&lt;&gt;"",AB1849/U1849,"")</f>
        <v/>
      </c>
      <c r="AD1849" s="27" t="n">
        <v>0</v>
      </c>
      <c r="AE1849" s="27" t="n">
        <v>0</v>
      </c>
      <c r="AF1849" s="27" t="n">
        <v>0</v>
      </c>
      <c r="AG1849" s="28" t="n">
        <f aca="false">AD1849+AE1849+AF1849</f>
        <v>0</v>
      </c>
      <c r="AH1849" s="12" t="str">
        <f aca="false">IF(AG1849&gt;0,AD1849/AG1849,"")</f>
        <v/>
      </c>
      <c r="AI1849" s="27" t="n">
        <v>0</v>
      </c>
      <c r="AJ1849" s="27" t="n">
        <v>0</v>
      </c>
      <c r="AK1849" s="27" t="n">
        <v>0</v>
      </c>
      <c r="AL1849" s="22" t="str">
        <f aca="false">IF(OR(AJ1849&gt;0,AK1849&gt;0),"Sí","No")</f>
        <v>No</v>
      </c>
      <c r="AM1849" s="6"/>
      <c r="AN1849" s="6"/>
      <c r="AO1849" s="12" t="n">
        <f aca="false">IF(M1849&gt;0,K1849/M1849,"")</f>
        <v>1</v>
      </c>
      <c r="AP1849" s="22" t="str">
        <f aca="false">IF(M1849&gt;=Resumen!$B$5,"Alto","Bajo")</f>
        <v>Bajo</v>
      </c>
      <c r="AQ1849" s="22" t="str">
        <f aca="false">IF(AO1849&gt;=Resumen!$B$28,"Alto","Bajo")</f>
        <v>Alto</v>
      </c>
      <c r="AR1849" s="22" t="str">
        <f aca="false">AP1849&amp;" Potencial / "&amp;AQ1849&amp;" Share"</f>
        <v>Bajo Potencial / Alto Share</v>
      </c>
      <c r="AS1849" s="22" t="str">
        <f aca="false">IF(Q1849="Sí",IF(AO1849&gt;=Resumen!$B$29,"Alto","Bajo"),"")</f>
        <v/>
      </c>
      <c r="AT1849" s="22" t="str">
        <f aca="false">IF(AS1849&lt;&gt;"",AP1849&amp;" Potencial / "&amp;AS1849&amp;" Share","")</f>
        <v/>
      </c>
      <c r="AU1849" s="22" t="str">
        <f aca="false">IF(AH1849="","Sin dato",IF(AH1849-AO1849&gt;Resumen!$B$6,"Sobre-exhibido",IF(AO1849-AH1849&gt;Resumen!$B$6,"Sub-exhibido","En línea")))</f>
        <v>Sin dato</v>
      </c>
      <c r="AV1849" s="22" t="str">
        <f aca="false">IF(AT1849="","",IF(AT1849="Alto Potencial / Bajo Share",1,IF(AT1849="Alto Potencial / Alto Share",2,IF(AT1849="Bajo Potencial / Alto Share",3,4))))</f>
        <v/>
      </c>
      <c r="AW1849" s="22" t="str">
        <f aca="false">IF(Q1849="No","Sin competencia directa",IF(AV1849=1,"1 - Foco Conquista (Alto Pot / Bajo Share)",IF(AV1849=2,"2 - Foco Defensa (Alto Pot / Alto Share)",IF(AV1849=3,"3 - Monitoreo (Bajo Pot / Alto Share)","4 - Baja Prioridad (Bajo Pot / Bajo Share)"))))</f>
        <v>Sin competencia directa</v>
      </c>
      <c r="AX1849" s="12" t="str">
        <f aca="false">IF(OR(IFERROR(AND(W1849&lt;&gt;"",Y1849&lt;&gt;"",Y1849-W1849&gt;Resumen!$B$8),FALSE()),IFERROR(AND(X1849&lt;&gt;"",Y1849&lt;&gt;"",Y1849-X1849&gt;Resumen!$B$8),FALSE())),MAX(IF(IFERROR(AND(W1849&lt;&gt;"",Y1849&lt;&gt;"",Y1849-W1849&gt;Resumen!$B$8),FALSE()),Y1849-W1849,0),IF(IFERROR(AND(X1849&lt;&gt;"",Y1849&lt;&gt;"",Y1849-X1849&gt;Resumen!$B$8),FALSE()),Y1849-X1849,0)),"")</f>
        <v/>
      </c>
      <c r="AY1849" s="22" t="str">
        <f aca="false">IF(OR(IFERROR(AND(W1849&lt;&gt;"",Y1849&lt;&gt;"",Y1849-W1849&gt;Resumen!$B$8),FALSE()),IFERROR(AND(X1849&lt;&gt;"",Y1849&lt;&gt;"",Y1849-X1849&gt;Resumen!$B$8),FALSE())),TRIM("Lays tiene mayor markup que "&amp;IF(IFERROR(AND(W1849&lt;&gt;"",Y1849&lt;&gt;"",Y1849-W1849&gt;Resumen!$B$8),FALSE()),"Quento ","")&amp;IF(IFERROR(AND(X1849&lt;&gt;"",Y1849&lt;&gt;"",Y1849-X1849&gt;Resumen!$B$8),FALSE()),"Julicroc ","")&amp;"en este PDV"),"")</f>
        <v/>
      </c>
      <c r="AZ1849" s="22" t="str">
        <f aca="false">IF(COUNTIF('Plan Pehuamar - Lista'!$A$2:$A$167,A1849)&gt;0,"Sí","No")</f>
        <v>Sí</v>
      </c>
      <c r="BA1849" s="22" t="str">
        <f aca="false">IF(COUNTIF('Plan Combo 9+1'!$A$2:$A$226,A1849)&gt;0,"Sí","No")</f>
        <v>No</v>
      </c>
      <c r="BB1849" s="22" t="str">
        <f aca="false">IF(AH1849="","No",IF(BA1849="Sí",IF((AO1849-AH1849)&gt;Resumen!$B$6,"Sí","No"),IF((AO1849-AH1849)&gt;=Resumen!$B$132,"Sí","No")))</f>
        <v>No</v>
      </c>
      <c r="BC1849" s="22" t="str">
        <f aca="false">IF(AND(N1849="Sí",AL1849="Sí",AI1849=0),"Sí","No")</f>
        <v>No</v>
      </c>
      <c r="BD1849" s="22" t="str">
        <f aca="false">IF(COUNTIF('Plan 9+1 (con Pehuamar)'!$A$2:$A$227,A1849)&gt;0,"Sí","No")</f>
        <v>No</v>
      </c>
    </row>
    <row r="1850" customFormat="false" ht="15" hidden="false" customHeight="true" outlineLevel="0" collapsed="false">
      <c r="A1850" s="6" t="n">
        <v>200045</v>
      </c>
      <c r="B1850" s="6" t="n">
        <v>12</v>
      </c>
      <c r="C1850" s="6" t="n">
        <v>1204</v>
      </c>
      <c r="D1850" s="6" t="s">
        <v>359</v>
      </c>
      <c r="E1850" s="6" t="s">
        <v>2017</v>
      </c>
      <c r="F1850" s="6" t="s">
        <v>196</v>
      </c>
      <c r="G1850" s="6" t="s">
        <v>130</v>
      </c>
      <c r="H1850" s="6" t="s">
        <v>1715</v>
      </c>
      <c r="I1850" s="27" t="n">
        <v>0</v>
      </c>
      <c r="J1850" s="27" t="n">
        <v>0</v>
      </c>
      <c r="K1850" s="27" t="n">
        <v>4.8</v>
      </c>
      <c r="L1850" s="28" t="n">
        <f aca="false">I1850+J1850</f>
        <v>0</v>
      </c>
      <c r="M1850" s="28" t="n">
        <f aca="false">L1850+K1850</f>
        <v>4.8</v>
      </c>
      <c r="N1850" s="22" t="str">
        <f aca="false">IF(I1850&gt;0,"Sí","No")</f>
        <v>No</v>
      </c>
      <c r="O1850" s="22" t="str">
        <f aca="false">IF(J1850&gt;0,"Sí","No")</f>
        <v>No</v>
      </c>
      <c r="P1850" s="22" t="str">
        <f aca="false">IF(K1850&gt;0,"Sí","No")</f>
        <v>Sí</v>
      </c>
      <c r="Q1850" s="22" t="str">
        <f aca="false">IF(OR(I1850&gt;0,J1850&gt;0),"Sí","No")</f>
        <v>No</v>
      </c>
      <c r="R1850" s="27"/>
      <c r="S1850" s="27"/>
      <c r="T1850" s="27"/>
      <c r="U1850" s="27"/>
      <c r="V1850" s="27"/>
      <c r="W1850" s="12" t="str">
        <f aca="false">IF(AND(I1850&gt;0,R1850&gt;0),(S1850-R1850)/R1850,"")</f>
        <v/>
      </c>
      <c r="X1850" s="12" t="str">
        <f aca="false">IF(AND(J1850&gt;0,T1850&gt;0),(U1850-T1850)/T1850,"")</f>
        <v/>
      </c>
      <c r="Y1850" s="12" t="str">
        <f aca="false">IF(AND(K1850&gt;0,V1850&gt;0),(V1850-Resumen!$B$7)/Resumen!$B$7,"")</f>
        <v/>
      </c>
      <c r="Z1850" s="28" t="str">
        <f aca="false">IF(AND(K1850&gt;0,I1850&gt;0,V1850&gt;0,S1850&gt;0),V1850-S1850,"")</f>
        <v/>
      </c>
      <c r="AA1850" s="12" t="str">
        <f aca="false">IF(Z1850&lt;&gt;"",Z1850/S1850,"")</f>
        <v/>
      </c>
      <c r="AB1850" s="28" t="str">
        <f aca="false">IF(AND(K1850&gt;0,J1850&gt;0,V1850&gt;0,U1850&gt;0),V1850-U1850,"")</f>
        <v/>
      </c>
      <c r="AC1850" s="12" t="str">
        <f aca="false">IF(AB1850&lt;&gt;"",AB1850/U1850,"")</f>
        <v/>
      </c>
      <c r="AD1850" s="27" t="n">
        <v>0</v>
      </c>
      <c r="AE1850" s="27" t="n">
        <v>0</v>
      </c>
      <c r="AF1850" s="27" t="n">
        <v>0</v>
      </c>
      <c r="AG1850" s="28" t="n">
        <f aca="false">AD1850+AE1850+AF1850</f>
        <v>0</v>
      </c>
      <c r="AH1850" s="12" t="str">
        <f aca="false">IF(AG1850&gt;0,AD1850/AG1850,"")</f>
        <v/>
      </c>
      <c r="AI1850" s="27" t="n">
        <v>0</v>
      </c>
      <c r="AJ1850" s="27" t="n">
        <v>0</v>
      </c>
      <c r="AK1850" s="27" t="n">
        <v>0</v>
      </c>
      <c r="AL1850" s="22" t="str">
        <f aca="false">IF(OR(AJ1850&gt;0,AK1850&gt;0),"Sí","No")</f>
        <v>No</v>
      </c>
      <c r="AM1850" s="6"/>
      <c r="AN1850" s="6"/>
      <c r="AO1850" s="12" t="n">
        <f aca="false">IF(M1850&gt;0,K1850/M1850,"")</f>
        <v>1</v>
      </c>
      <c r="AP1850" s="22" t="str">
        <f aca="false">IF(M1850&gt;=Resumen!$B$5,"Alto","Bajo")</f>
        <v>Bajo</v>
      </c>
      <c r="AQ1850" s="22" t="str">
        <f aca="false">IF(AO1850&gt;=Resumen!$B$28,"Alto","Bajo")</f>
        <v>Alto</v>
      </c>
      <c r="AR1850" s="22" t="str">
        <f aca="false">AP1850&amp;" Potencial / "&amp;AQ1850&amp;" Share"</f>
        <v>Bajo Potencial / Alto Share</v>
      </c>
      <c r="AS1850" s="22" t="str">
        <f aca="false">IF(Q1850="Sí",IF(AO1850&gt;=Resumen!$B$29,"Alto","Bajo"),"")</f>
        <v/>
      </c>
      <c r="AT1850" s="22" t="str">
        <f aca="false">IF(AS1850&lt;&gt;"",AP1850&amp;" Potencial / "&amp;AS1850&amp;" Share","")</f>
        <v/>
      </c>
      <c r="AU1850" s="22" t="str">
        <f aca="false">IF(AH1850="","Sin dato",IF(AH1850-AO1850&gt;Resumen!$B$6,"Sobre-exhibido",IF(AO1850-AH1850&gt;Resumen!$B$6,"Sub-exhibido","En línea")))</f>
        <v>Sin dato</v>
      </c>
      <c r="AV1850" s="22" t="str">
        <f aca="false">IF(AT1850="","",IF(AT1850="Alto Potencial / Bajo Share",1,IF(AT1850="Alto Potencial / Alto Share",2,IF(AT1850="Bajo Potencial / Alto Share",3,4))))</f>
        <v/>
      </c>
      <c r="AW1850" s="22" t="str">
        <f aca="false">IF(Q1850="No","Sin competencia directa",IF(AV1850=1,"1 - Foco Conquista (Alto Pot / Bajo Share)",IF(AV1850=2,"2 - Foco Defensa (Alto Pot / Alto Share)",IF(AV1850=3,"3 - Monitoreo (Bajo Pot / Alto Share)","4 - Baja Prioridad (Bajo Pot / Bajo Share)"))))</f>
        <v>Sin competencia directa</v>
      </c>
      <c r="AX1850" s="12" t="str">
        <f aca="false">IF(OR(IFERROR(AND(W1850&lt;&gt;"",Y1850&lt;&gt;"",Y1850-W1850&gt;Resumen!$B$8),FALSE()),IFERROR(AND(X1850&lt;&gt;"",Y1850&lt;&gt;"",Y1850-X1850&gt;Resumen!$B$8),FALSE())),MAX(IF(IFERROR(AND(W1850&lt;&gt;"",Y1850&lt;&gt;"",Y1850-W1850&gt;Resumen!$B$8),FALSE()),Y1850-W1850,0),IF(IFERROR(AND(X1850&lt;&gt;"",Y1850&lt;&gt;"",Y1850-X1850&gt;Resumen!$B$8),FALSE()),Y1850-X1850,0)),"")</f>
        <v/>
      </c>
      <c r="AY1850" s="22" t="str">
        <f aca="false">IF(OR(IFERROR(AND(W1850&lt;&gt;"",Y1850&lt;&gt;"",Y1850-W1850&gt;Resumen!$B$8),FALSE()),IFERROR(AND(X1850&lt;&gt;"",Y1850&lt;&gt;"",Y1850-X1850&gt;Resumen!$B$8),FALSE())),TRIM("Lays tiene mayor markup que "&amp;IF(IFERROR(AND(W1850&lt;&gt;"",Y1850&lt;&gt;"",Y1850-W1850&gt;Resumen!$B$8),FALSE()),"Quento ","")&amp;IF(IFERROR(AND(X1850&lt;&gt;"",Y1850&lt;&gt;"",Y1850-X1850&gt;Resumen!$B$8),FALSE()),"Julicroc ","")&amp;"en este PDV"),"")</f>
        <v/>
      </c>
      <c r="AZ1850" s="22" t="str">
        <f aca="false">IF(COUNTIF('Plan Pehuamar - Lista'!$A$2:$A$167,A1850)&gt;0,"Sí","No")</f>
        <v>No</v>
      </c>
      <c r="BA1850" s="22" t="str">
        <f aca="false">IF(COUNTIF('Plan Combo 9+1'!$A$2:$A$226,A1850)&gt;0,"Sí","No")</f>
        <v>No</v>
      </c>
      <c r="BB1850" s="22" t="str">
        <f aca="false">IF(AH1850="","No",IF(BA1850="Sí",IF((AO1850-AH1850)&gt;Resumen!$B$6,"Sí","No"),IF((AO1850-AH1850)&gt;=Resumen!$B$132,"Sí","No")))</f>
        <v>No</v>
      </c>
      <c r="BC1850" s="22" t="str">
        <f aca="false">IF(AND(N1850="Sí",AL1850="Sí",AI1850=0),"Sí","No")</f>
        <v>No</v>
      </c>
      <c r="BD1850" s="22" t="str">
        <f aca="false">IF(COUNTIF('Plan 9+1 (con Pehuamar)'!$A$2:$A$227,A1850)&gt;0,"Sí","No")</f>
        <v>No</v>
      </c>
    </row>
    <row r="1851" customFormat="false" ht="15" hidden="false" customHeight="true" outlineLevel="0" collapsed="false">
      <c r="A1851" s="6" t="n">
        <v>200089</v>
      </c>
      <c r="B1851" s="6" t="n">
        <v>12</v>
      </c>
      <c r="C1851" s="6" t="n">
        <v>1204</v>
      </c>
      <c r="D1851" s="6" t="s">
        <v>359</v>
      </c>
      <c r="E1851" s="6" t="s">
        <v>2018</v>
      </c>
      <c r="F1851" s="6" t="s">
        <v>196</v>
      </c>
      <c r="G1851" s="6" t="s">
        <v>130</v>
      </c>
      <c r="H1851" s="6" t="s">
        <v>1715</v>
      </c>
      <c r="I1851" s="27" t="n">
        <v>10</v>
      </c>
      <c r="J1851" s="27" t="n">
        <v>60</v>
      </c>
      <c r="K1851" s="27" t="n">
        <v>80</v>
      </c>
      <c r="L1851" s="28" t="n">
        <f aca="false">I1851+J1851</f>
        <v>70</v>
      </c>
      <c r="M1851" s="28" t="n">
        <f aca="false">L1851+K1851</f>
        <v>150</v>
      </c>
      <c r="N1851" s="22" t="str">
        <f aca="false">IF(I1851&gt;0,"Sí","No")</f>
        <v>Sí</v>
      </c>
      <c r="O1851" s="22" t="str">
        <f aca="false">IF(J1851&gt;0,"Sí","No")</f>
        <v>Sí</v>
      </c>
      <c r="P1851" s="22" t="str">
        <f aca="false">IF(K1851&gt;0,"Sí","No")</f>
        <v>Sí</v>
      </c>
      <c r="Q1851" s="22" t="str">
        <f aca="false">IF(OR(I1851&gt;0,J1851&gt;0),"Sí","No")</f>
        <v>Sí</v>
      </c>
      <c r="R1851" s="27" t="n">
        <v>1750</v>
      </c>
      <c r="S1851" s="27" t="n">
        <v>2500</v>
      </c>
      <c r="T1851" s="27" t="n">
        <v>1200</v>
      </c>
      <c r="U1851" s="27" t="n">
        <v>2100</v>
      </c>
      <c r="V1851" s="27" t="n">
        <v>3500</v>
      </c>
      <c r="W1851" s="12" t="n">
        <f aca="false">IF(AND(I1851&gt;0,R1851&gt;0),(S1851-R1851)/R1851,"")</f>
        <v>0.428571428571429</v>
      </c>
      <c r="X1851" s="12" t="n">
        <f aca="false">IF(AND(J1851&gt;0,T1851&gt;0),(U1851-T1851)/T1851,"")</f>
        <v>0.75</v>
      </c>
      <c r="Y1851" s="12" t="n">
        <f aca="false">IF(AND(K1851&gt;0,V1851&gt;0),(V1851-Resumen!$B$7)/Resumen!$B$7,"")</f>
        <v>0.4</v>
      </c>
      <c r="Z1851" s="28" t="n">
        <f aca="false">IF(AND(K1851&gt;0,I1851&gt;0,V1851&gt;0,S1851&gt;0),V1851-S1851,"")</f>
        <v>1000</v>
      </c>
      <c r="AA1851" s="12" t="n">
        <f aca="false">IF(Z1851&lt;&gt;"",Z1851/S1851,"")</f>
        <v>0.4</v>
      </c>
      <c r="AB1851" s="28" t="n">
        <f aca="false">IF(AND(K1851&gt;0,J1851&gt;0,V1851&gt;0,U1851&gt;0),V1851-U1851,"")</f>
        <v>1400</v>
      </c>
      <c r="AC1851" s="12" t="n">
        <f aca="false">IF(AB1851&lt;&gt;"",AB1851/U1851,"")</f>
        <v>0.666666666666667</v>
      </c>
      <c r="AD1851" s="27" t="n">
        <v>10</v>
      </c>
      <c r="AE1851" s="27" t="n">
        <v>2</v>
      </c>
      <c r="AF1851" s="27" t="n">
        <v>8</v>
      </c>
      <c r="AG1851" s="28" t="n">
        <f aca="false">AD1851+AE1851+AF1851</f>
        <v>20</v>
      </c>
      <c r="AH1851" s="12" t="n">
        <f aca="false">IF(AG1851&gt;0,AD1851/AG1851,"")</f>
        <v>0.5</v>
      </c>
      <c r="AI1851" s="27" t="n">
        <v>1</v>
      </c>
      <c r="AJ1851" s="27" t="n">
        <v>0</v>
      </c>
      <c r="AK1851" s="27" t="n">
        <v>0</v>
      </c>
      <c r="AL1851" s="22" t="str">
        <f aca="false">IF(OR(AJ1851&gt;0,AK1851&gt;0),"Sí","No")</f>
        <v>No</v>
      </c>
      <c r="AM1851" s="6" t="s">
        <v>198</v>
      </c>
      <c r="AN1851" s="6" t="s">
        <v>198</v>
      </c>
      <c r="AO1851" s="12" t="n">
        <f aca="false">IF(M1851&gt;0,K1851/M1851,"")</f>
        <v>0.533333333333333</v>
      </c>
      <c r="AP1851" s="22" t="str">
        <f aca="false">IF(M1851&gt;=Resumen!$B$5,"Alto","Bajo")</f>
        <v>Alto</v>
      </c>
      <c r="AQ1851" s="22" t="str">
        <f aca="false">IF(AO1851&gt;=Resumen!$B$28,"Alto","Bajo")</f>
        <v>Alto</v>
      </c>
      <c r="AR1851" s="22" t="str">
        <f aca="false">AP1851&amp;" Potencial / "&amp;AQ1851&amp;" Share"</f>
        <v>Alto Potencial / Alto Share</v>
      </c>
      <c r="AS1851" s="22" t="str">
        <f aca="false">IF(Q1851="Sí",IF(AO1851&gt;=Resumen!$B$29,"Alto","Bajo"),"")</f>
        <v>Alto</v>
      </c>
      <c r="AT1851" s="22" t="str">
        <f aca="false">IF(AS1851&lt;&gt;"",AP1851&amp;" Potencial / "&amp;AS1851&amp;" Share","")</f>
        <v>Alto Potencial / Alto Share</v>
      </c>
      <c r="AU1851" s="22" t="str">
        <f aca="false">IF(AH1851="","Sin dato",IF(AH1851-AO1851&gt;Resumen!$B$6,"Sobre-exhibido",IF(AO1851-AH1851&gt;Resumen!$B$6,"Sub-exhibido","En línea")))</f>
        <v>En línea</v>
      </c>
      <c r="AV1851" s="22" t="n">
        <f aca="false">IF(AT1851="","",IF(AT1851="Alto Potencial / Bajo Share",1,IF(AT1851="Alto Potencial / Alto Share",2,IF(AT1851="Bajo Potencial / Alto Share",3,4))))</f>
        <v>2</v>
      </c>
      <c r="AW1851" s="22" t="str">
        <f aca="false">IF(Q1851="No","Sin competencia directa",IF(AV1851=1,"1 - Foco Conquista (Alto Pot / Bajo Share)",IF(AV1851=2,"2 - Foco Defensa (Alto Pot / Alto Share)",IF(AV1851=3,"3 - Monitoreo (Bajo Pot / Alto Share)","4 - Baja Prioridad (Bajo Pot / Bajo Share)"))))</f>
        <v>2 - Foco Defensa (Alto Pot / Alto Share)</v>
      </c>
      <c r="AX1851" s="12" t="str">
        <f aca="false">IF(OR(IFERROR(AND(W1851&lt;&gt;"",Y1851&lt;&gt;"",Y1851-W1851&gt;Resumen!$B$8),FALSE()),IFERROR(AND(X1851&lt;&gt;"",Y1851&lt;&gt;"",Y1851-X1851&gt;Resumen!$B$8),FALSE())),MAX(IF(IFERROR(AND(W1851&lt;&gt;"",Y1851&lt;&gt;"",Y1851-W1851&gt;Resumen!$B$8),FALSE()),Y1851-W1851,0),IF(IFERROR(AND(X1851&lt;&gt;"",Y1851&lt;&gt;"",Y1851-X1851&gt;Resumen!$B$8),FALSE()),Y1851-X1851,0)),"")</f>
        <v/>
      </c>
      <c r="AY1851" s="22" t="str">
        <f aca="false">IF(OR(IFERROR(AND(W1851&lt;&gt;"",Y1851&lt;&gt;"",Y1851-W1851&gt;Resumen!$B$8),FALSE()),IFERROR(AND(X1851&lt;&gt;"",Y1851&lt;&gt;"",Y1851-X1851&gt;Resumen!$B$8),FALSE())),TRIM("Lays tiene mayor markup que "&amp;IF(IFERROR(AND(W1851&lt;&gt;"",Y1851&lt;&gt;"",Y1851-W1851&gt;Resumen!$B$8),FALSE()),"Quento ","")&amp;IF(IFERROR(AND(X1851&lt;&gt;"",Y1851&lt;&gt;"",Y1851-X1851&gt;Resumen!$B$8),FALSE()),"Julicroc ","")&amp;"en este PDV"),"")</f>
        <v/>
      </c>
      <c r="AZ1851" s="22" t="str">
        <f aca="false">IF(COUNTIF('Plan Pehuamar - Lista'!$A$2:$A$167,A1851)&gt;0,"Sí","No")</f>
        <v>No</v>
      </c>
      <c r="BA1851" s="22" t="str">
        <f aca="false">IF(COUNTIF('Plan Combo 9+1'!$A$2:$A$226,A1851)&gt;0,"Sí","No")</f>
        <v>No</v>
      </c>
      <c r="BB1851" s="22" t="str">
        <f aca="false">IF(AH1851="","No",IF(BA1851="Sí",IF((AO1851-AH1851)&gt;Resumen!$B$6,"Sí","No"),IF((AO1851-AH1851)&gt;=Resumen!$B$132,"Sí","No")))</f>
        <v>No</v>
      </c>
      <c r="BC1851" s="22" t="str">
        <f aca="false">IF(AND(N1851="Sí",AL1851="Sí",AI1851=0),"Sí","No")</f>
        <v>No</v>
      </c>
      <c r="BD1851" s="22" t="str">
        <f aca="false">IF(COUNTIF('Plan 9+1 (con Pehuamar)'!$A$2:$A$227,A1851)&gt;0,"Sí","No")</f>
        <v>No</v>
      </c>
    </row>
    <row r="1852" customFormat="false" ht="15" hidden="false" customHeight="true" outlineLevel="0" collapsed="false">
      <c r="A1852" s="6" t="n">
        <v>200126</v>
      </c>
      <c r="B1852" s="6" t="n">
        <v>12</v>
      </c>
      <c r="C1852" s="6" t="n">
        <v>1204</v>
      </c>
      <c r="D1852" s="6" t="s">
        <v>359</v>
      </c>
      <c r="E1852" s="6" t="s">
        <v>2019</v>
      </c>
      <c r="F1852" s="6" t="s">
        <v>196</v>
      </c>
      <c r="G1852" s="6" t="s">
        <v>130</v>
      </c>
      <c r="H1852" s="6" t="s">
        <v>1715</v>
      </c>
      <c r="I1852" s="27" t="n">
        <v>0</v>
      </c>
      <c r="J1852" s="27" t="n">
        <v>0</v>
      </c>
      <c r="K1852" s="27" t="n">
        <v>0.6</v>
      </c>
      <c r="L1852" s="28" t="n">
        <f aca="false">I1852+J1852</f>
        <v>0</v>
      </c>
      <c r="M1852" s="28" t="n">
        <f aca="false">L1852+K1852</f>
        <v>0.6</v>
      </c>
      <c r="N1852" s="22" t="str">
        <f aca="false">IF(I1852&gt;0,"Sí","No")</f>
        <v>No</v>
      </c>
      <c r="O1852" s="22" t="str">
        <f aca="false">IF(J1852&gt;0,"Sí","No")</f>
        <v>No</v>
      </c>
      <c r="P1852" s="22" t="str">
        <f aca="false">IF(K1852&gt;0,"Sí","No")</f>
        <v>Sí</v>
      </c>
      <c r="Q1852" s="22" t="str">
        <f aca="false">IF(OR(I1852&gt;0,J1852&gt;0),"Sí","No")</f>
        <v>No</v>
      </c>
      <c r="R1852" s="27"/>
      <c r="S1852" s="27"/>
      <c r="T1852" s="27"/>
      <c r="U1852" s="27"/>
      <c r="V1852" s="27"/>
      <c r="W1852" s="12" t="str">
        <f aca="false">IF(AND(I1852&gt;0,R1852&gt;0),(S1852-R1852)/R1852,"")</f>
        <v/>
      </c>
      <c r="X1852" s="12" t="str">
        <f aca="false">IF(AND(J1852&gt;0,T1852&gt;0),(U1852-T1852)/T1852,"")</f>
        <v/>
      </c>
      <c r="Y1852" s="12" t="str">
        <f aca="false">IF(AND(K1852&gt;0,V1852&gt;0),(V1852-Resumen!$B$7)/Resumen!$B$7,"")</f>
        <v/>
      </c>
      <c r="Z1852" s="28" t="str">
        <f aca="false">IF(AND(K1852&gt;0,I1852&gt;0,V1852&gt;0,S1852&gt;0),V1852-S1852,"")</f>
        <v/>
      </c>
      <c r="AA1852" s="12" t="str">
        <f aca="false">IF(Z1852&lt;&gt;"",Z1852/S1852,"")</f>
        <v/>
      </c>
      <c r="AB1852" s="28" t="str">
        <f aca="false">IF(AND(K1852&gt;0,J1852&gt;0,V1852&gt;0,U1852&gt;0),V1852-U1852,"")</f>
        <v/>
      </c>
      <c r="AC1852" s="12" t="str">
        <f aca="false">IF(AB1852&lt;&gt;"",AB1852/U1852,"")</f>
        <v/>
      </c>
      <c r="AD1852" s="27" t="n">
        <v>0</v>
      </c>
      <c r="AE1852" s="27" t="n">
        <v>0</v>
      </c>
      <c r="AF1852" s="27" t="n">
        <v>0</v>
      </c>
      <c r="AG1852" s="28" t="n">
        <f aca="false">AD1852+AE1852+AF1852</f>
        <v>0</v>
      </c>
      <c r="AH1852" s="12" t="str">
        <f aca="false">IF(AG1852&gt;0,AD1852/AG1852,"")</f>
        <v/>
      </c>
      <c r="AI1852" s="27" t="n">
        <v>0</v>
      </c>
      <c r="AJ1852" s="27" t="n">
        <v>0</v>
      </c>
      <c r="AK1852" s="27" t="n">
        <v>0</v>
      </c>
      <c r="AL1852" s="22" t="str">
        <f aca="false">IF(OR(AJ1852&gt;0,AK1852&gt;0),"Sí","No")</f>
        <v>No</v>
      </c>
      <c r="AM1852" s="6"/>
      <c r="AN1852" s="6"/>
      <c r="AO1852" s="12" t="n">
        <f aca="false">IF(M1852&gt;0,K1852/M1852,"")</f>
        <v>1</v>
      </c>
      <c r="AP1852" s="22" t="str">
        <f aca="false">IF(M1852&gt;=Resumen!$B$5,"Alto","Bajo")</f>
        <v>Bajo</v>
      </c>
      <c r="AQ1852" s="22" t="str">
        <f aca="false">IF(AO1852&gt;=Resumen!$B$28,"Alto","Bajo")</f>
        <v>Alto</v>
      </c>
      <c r="AR1852" s="22" t="str">
        <f aca="false">AP1852&amp;" Potencial / "&amp;AQ1852&amp;" Share"</f>
        <v>Bajo Potencial / Alto Share</v>
      </c>
      <c r="AS1852" s="22" t="str">
        <f aca="false">IF(Q1852="Sí",IF(AO1852&gt;=Resumen!$B$29,"Alto","Bajo"),"")</f>
        <v/>
      </c>
      <c r="AT1852" s="22" t="str">
        <f aca="false">IF(AS1852&lt;&gt;"",AP1852&amp;" Potencial / "&amp;AS1852&amp;" Share","")</f>
        <v/>
      </c>
      <c r="AU1852" s="22" t="str">
        <f aca="false">IF(AH1852="","Sin dato",IF(AH1852-AO1852&gt;Resumen!$B$6,"Sobre-exhibido",IF(AO1852-AH1852&gt;Resumen!$B$6,"Sub-exhibido","En línea")))</f>
        <v>Sin dato</v>
      </c>
      <c r="AV1852" s="22" t="str">
        <f aca="false">IF(AT1852="","",IF(AT1852="Alto Potencial / Bajo Share",1,IF(AT1852="Alto Potencial / Alto Share",2,IF(AT1852="Bajo Potencial / Alto Share",3,4))))</f>
        <v/>
      </c>
      <c r="AW1852" s="22" t="str">
        <f aca="false">IF(Q1852="No","Sin competencia directa",IF(AV1852=1,"1 - Foco Conquista (Alto Pot / Bajo Share)",IF(AV1852=2,"2 - Foco Defensa (Alto Pot / Alto Share)",IF(AV1852=3,"3 - Monitoreo (Bajo Pot / Alto Share)","4 - Baja Prioridad (Bajo Pot / Bajo Share)"))))</f>
        <v>Sin competencia directa</v>
      </c>
      <c r="AX1852" s="12" t="str">
        <f aca="false">IF(OR(IFERROR(AND(W1852&lt;&gt;"",Y1852&lt;&gt;"",Y1852-W1852&gt;Resumen!$B$8),FALSE()),IFERROR(AND(X1852&lt;&gt;"",Y1852&lt;&gt;"",Y1852-X1852&gt;Resumen!$B$8),FALSE())),MAX(IF(IFERROR(AND(W1852&lt;&gt;"",Y1852&lt;&gt;"",Y1852-W1852&gt;Resumen!$B$8),FALSE()),Y1852-W1852,0),IF(IFERROR(AND(X1852&lt;&gt;"",Y1852&lt;&gt;"",Y1852-X1852&gt;Resumen!$B$8),FALSE()),Y1852-X1852,0)),"")</f>
        <v/>
      </c>
      <c r="AY1852" s="22" t="str">
        <f aca="false">IF(OR(IFERROR(AND(W1852&lt;&gt;"",Y1852&lt;&gt;"",Y1852-W1852&gt;Resumen!$B$8),FALSE()),IFERROR(AND(X1852&lt;&gt;"",Y1852&lt;&gt;"",Y1852-X1852&gt;Resumen!$B$8),FALSE())),TRIM("Lays tiene mayor markup que "&amp;IF(IFERROR(AND(W1852&lt;&gt;"",Y1852&lt;&gt;"",Y1852-W1852&gt;Resumen!$B$8),FALSE()),"Quento ","")&amp;IF(IFERROR(AND(X1852&lt;&gt;"",Y1852&lt;&gt;"",Y1852-X1852&gt;Resumen!$B$8),FALSE()),"Julicroc ","")&amp;"en este PDV"),"")</f>
        <v/>
      </c>
      <c r="AZ1852" s="22" t="str">
        <f aca="false">IF(COUNTIF('Plan Pehuamar - Lista'!$A$2:$A$167,A1852)&gt;0,"Sí","No")</f>
        <v>No</v>
      </c>
      <c r="BA1852" s="22" t="str">
        <f aca="false">IF(COUNTIF('Plan Combo 9+1'!$A$2:$A$226,A1852)&gt;0,"Sí","No")</f>
        <v>No</v>
      </c>
      <c r="BB1852" s="22" t="str">
        <f aca="false">IF(AH1852="","No",IF(BA1852="Sí",IF((AO1852-AH1852)&gt;Resumen!$B$6,"Sí","No"),IF((AO1852-AH1852)&gt;=Resumen!$B$132,"Sí","No")))</f>
        <v>No</v>
      </c>
      <c r="BC1852" s="22" t="str">
        <f aca="false">IF(AND(N1852="Sí",AL1852="Sí",AI1852=0),"Sí","No")</f>
        <v>No</v>
      </c>
      <c r="BD1852" s="22" t="str">
        <f aca="false">IF(COUNTIF('Plan 9+1 (con Pehuamar)'!$A$2:$A$227,A1852)&gt;0,"Sí","No")</f>
        <v>No</v>
      </c>
    </row>
    <row r="1853" customFormat="false" ht="15" hidden="false" customHeight="true" outlineLevel="0" collapsed="false">
      <c r="A1853" s="6" t="n">
        <v>200204</v>
      </c>
      <c r="B1853" s="6" t="n">
        <v>12</v>
      </c>
      <c r="C1853" s="6" t="n">
        <v>1204</v>
      </c>
      <c r="D1853" s="6" t="s">
        <v>359</v>
      </c>
      <c r="E1853" s="6" t="s">
        <v>2020</v>
      </c>
      <c r="F1853" s="6" t="s">
        <v>196</v>
      </c>
      <c r="G1853" s="6" t="s">
        <v>130</v>
      </c>
      <c r="H1853" s="6" t="s">
        <v>1715</v>
      </c>
      <c r="I1853" s="27" t="n">
        <v>0</v>
      </c>
      <c r="J1853" s="27" t="n">
        <v>0</v>
      </c>
      <c r="K1853" s="27" t="n">
        <v>8.8</v>
      </c>
      <c r="L1853" s="28" t="n">
        <f aca="false">I1853+J1853</f>
        <v>0</v>
      </c>
      <c r="M1853" s="28" t="n">
        <f aca="false">L1853+K1853</f>
        <v>8.8</v>
      </c>
      <c r="N1853" s="22" t="str">
        <f aca="false">IF(I1853&gt;0,"Sí","No")</f>
        <v>No</v>
      </c>
      <c r="O1853" s="22" t="str">
        <f aca="false">IF(J1853&gt;0,"Sí","No")</f>
        <v>No</v>
      </c>
      <c r="P1853" s="22" t="str">
        <f aca="false">IF(K1853&gt;0,"Sí","No")</f>
        <v>Sí</v>
      </c>
      <c r="Q1853" s="22" t="str">
        <f aca="false">IF(OR(I1853&gt;0,J1853&gt;0),"Sí","No")</f>
        <v>No</v>
      </c>
      <c r="R1853" s="27"/>
      <c r="S1853" s="27"/>
      <c r="T1853" s="27"/>
      <c r="U1853" s="27"/>
      <c r="V1853" s="27"/>
      <c r="W1853" s="12" t="str">
        <f aca="false">IF(AND(I1853&gt;0,R1853&gt;0),(S1853-R1853)/R1853,"")</f>
        <v/>
      </c>
      <c r="X1853" s="12" t="str">
        <f aca="false">IF(AND(J1853&gt;0,T1853&gt;0),(U1853-T1853)/T1853,"")</f>
        <v/>
      </c>
      <c r="Y1853" s="12" t="str">
        <f aca="false">IF(AND(K1853&gt;0,V1853&gt;0),(V1853-Resumen!$B$7)/Resumen!$B$7,"")</f>
        <v/>
      </c>
      <c r="Z1853" s="28" t="str">
        <f aca="false">IF(AND(K1853&gt;0,I1853&gt;0,V1853&gt;0,S1853&gt;0),V1853-S1853,"")</f>
        <v/>
      </c>
      <c r="AA1853" s="12" t="str">
        <f aca="false">IF(Z1853&lt;&gt;"",Z1853/S1853,"")</f>
        <v/>
      </c>
      <c r="AB1853" s="28" t="str">
        <f aca="false">IF(AND(K1853&gt;0,J1853&gt;0,V1853&gt;0,U1853&gt;0),V1853-U1853,"")</f>
        <v/>
      </c>
      <c r="AC1853" s="12" t="str">
        <f aca="false">IF(AB1853&lt;&gt;"",AB1853/U1853,"")</f>
        <v/>
      </c>
      <c r="AD1853" s="27" t="n">
        <v>0</v>
      </c>
      <c r="AE1853" s="27" t="n">
        <v>0</v>
      </c>
      <c r="AF1853" s="27" t="n">
        <v>0</v>
      </c>
      <c r="AG1853" s="28" t="n">
        <f aca="false">AD1853+AE1853+AF1853</f>
        <v>0</v>
      </c>
      <c r="AH1853" s="12" t="str">
        <f aca="false">IF(AG1853&gt;0,AD1853/AG1853,"")</f>
        <v/>
      </c>
      <c r="AI1853" s="27" t="n">
        <v>0</v>
      </c>
      <c r="AJ1853" s="27" t="n">
        <v>0</v>
      </c>
      <c r="AK1853" s="27" t="n">
        <v>0</v>
      </c>
      <c r="AL1853" s="22" t="str">
        <f aca="false">IF(OR(AJ1853&gt;0,AK1853&gt;0),"Sí","No")</f>
        <v>No</v>
      </c>
      <c r="AM1853" s="6"/>
      <c r="AN1853" s="6"/>
      <c r="AO1853" s="12" t="n">
        <f aca="false">IF(M1853&gt;0,K1853/M1853,"")</f>
        <v>1</v>
      </c>
      <c r="AP1853" s="22" t="str">
        <f aca="false">IF(M1853&gt;=Resumen!$B$5,"Alto","Bajo")</f>
        <v>Bajo</v>
      </c>
      <c r="AQ1853" s="22" t="str">
        <f aca="false">IF(AO1853&gt;=Resumen!$B$28,"Alto","Bajo")</f>
        <v>Alto</v>
      </c>
      <c r="AR1853" s="22" t="str">
        <f aca="false">AP1853&amp;" Potencial / "&amp;AQ1853&amp;" Share"</f>
        <v>Bajo Potencial / Alto Share</v>
      </c>
      <c r="AS1853" s="22" t="str">
        <f aca="false">IF(Q1853="Sí",IF(AO1853&gt;=Resumen!$B$29,"Alto","Bajo"),"")</f>
        <v/>
      </c>
      <c r="AT1853" s="22" t="str">
        <f aca="false">IF(AS1853&lt;&gt;"",AP1853&amp;" Potencial / "&amp;AS1853&amp;" Share","")</f>
        <v/>
      </c>
      <c r="AU1853" s="22" t="str">
        <f aca="false">IF(AH1853="","Sin dato",IF(AH1853-AO1853&gt;Resumen!$B$6,"Sobre-exhibido",IF(AO1853-AH1853&gt;Resumen!$B$6,"Sub-exhibido","En línea")))</f>
        <v>Sin dato</v>
      </c>
      <c r="AV1853" s="22" t="str">
        <f aca="false">IF(AT1853="","",IF(AT1853="Alto Potencial / Bajo Share",1,IF(AT1853="Alto Potencial / Alto Share",2,IF(AT1853="Bajo Potencial / Alto Share",3,4))))</f>
        <v/>
      </c>
      <c r="AW1853" s="22" t="str">
        <f aca="false">IF(Q1853="No","Sin competencia directa",IF(AV1853=1,"1 - Foco Conquista (Alto Pot / Bajo Share)",IF(AV1853=2,"2 - Foco Defensa (Alto Pot / Alto Share)",IF(AV1853=3,"3 - Monitoreo (Bajo Pot / Alto Share)","4 - Baja Prioridad (Bajo Pot / Bajo Share)"))))</f>
        <v>Sin competencia directa</v>
      </c>
      <c r="AX1853" s="12" t="str">
        <f aca="false">IF(OR(IFERROR(AND(W1853&lt;&gt;"",Y1853&lt;&gt;"",Y1853-W1853&gt;Resumen!$B$8),FALSE()),IFERROR(AND(X1853&lt;&gt;"",Y1853&lt;&gt;"",Y1853-X1853&gt;Resumen!$B$8),FALSE())),MAX(IF(IFERROR(AND(W1853&lt;&gt;"",Y1853&lt;&gt;"",Y1853-W1853&gt;Resumen!$B$8),FALSE()),Y1853-W1853,0),IF(IFERROR(AND(X1853&lt;&gt;"",Y1853&lt;&gt;"",Y1853-X1853&gt;Resumen!$B$8),FALSE()),Y1853-X1853,0)),"")</f>
        <v/>
      </c>
      <c r="AY1853" s="22" t="str">
        <f aca="false">IF(OR(IFERROR(AND(W1853&lt;&gt;"",Y1853&lt;&gt;"",Y1853-W1853&gt;Resumen!$B$8),FALSE()),IFERROR(AND(X1853&lt;&gt;"",Y1853&lt;&gt;"",Y1853-X1853&gt;Resumen!$B$8),FALSE())),TRIM("Lays tiene mayor markup que "&amp;IF(IFERROR(AND(W1853&lt;&gt;"",Y1853&lt;&gt;"",Y1853-W1853&gt;Resumen!$B$8),FALSE()),"Quento ","")&amp;IF(IFERROR(AND(X1853&lt;&gt;"",Y1853&lt;&gt;"",Y1853-X1853&gt;Resumen!$B$8),FALSE()),"Julicroc ","")&amp;"en este PDV"),"")</f>
        <v/>
      </c>
      <c r="AZ1853" s="22" t="str">
        <f aca="false">IF(COUNTIF('Plan Pehuamar - Lista'!$A$2:$A$167,A1853)&gt;0,"Sí","No")</f>
        <v>No</v>
      </c>
      <c r="BA1853" s="22" t="str">
        <f aca="false">IF(COUNTIF('Plan Combo 9+1'!$A$2:$A$226,A1853)&gt;0,"Sí","No")</f>
        <v>No</v>
      </c>
      <c r="BB1853" s="22" t="str">
        <f aca="false">IF(AH1853="","No",IF(BA1853="Sí",IF((AO1853-AH1853)&gt;Resumen!$B$6,"Sí","No"),IF((AO1853-AH1853)&gt;=Resumen!$B$132,"Sí","No")))</f>
        <v>No</v>
      </c>
      <c r="BC1853" s="22" t="str">
        <f aca="false">IF(AND(N1853="Sí",AL1853="Sí",AI1853=0),"Sí","No")</f>
        <v>No</v>
      </c>
      <c r="BD1853" s="22" t="str">
        <f aca="false">IF(COUNTIF('Plan 9+1 (con Pehuamar)'!$A$2:$A$227,A1853)&gt;0,"Sí","No")</f>
        <v>No</v>
      </c>
    </row>
    <row r="1854" customFormat="false" ht="15" hidden="false" customHeight="true" outlineLevel="0" collapsed="false">
      <c r="A1854" s="6" t="n">
        <v>200285</v>
      </c>
      <c r="B1854" s="6" t="n">
        <v>12</v>
      </c>
      <c r="C1854" s="6" t="n">
        <v>1204</v>
      </c>
      <c r="D1854" s="6" t="s">
        <v>359</v>
      </c>
      <c r="E1854" s="6" t="s">
        <v>2021</v>
      </c>
      <c r="F1854" s="6" t="s">
        <v>196</v>
      </c>
      <c r="G1854" s="6" t="s">
        <v>130</v>
      </c>
      <c r="H1854" s="6" t="s">
        <v>1715</v>
      </c>
      <c r="I1854" s="27" t="n">
        <v>10</v>
      </c>
      <c r="J1854" s="27" t="n">
        <v>50</v>
      </c>
      <c r="K1854" s="27" t="n">
        <v>20</v>
      </c>
      <c r="L1854" s="28" t="n">
        <f aca="false">I1854+J1854</f>
        <v>60</v>
      </c>
      <c r="M1854" s="28" t="n">
        <f aca="false">L1854+K1854</f>
        <v>80</v>
      </c>
      <c r="N1854" s="22" t="str">
        <f aca="false">IF(I1854&gt;0,"Sí","No")</f>
        <v>Sí</v>
      </c>
      <c r="O1854" s="22" t="str">
        <f aca="false">IF(J1854&gt;0,"Sí","No")</f>
        <v>Sí</v>
      </c>
      <c r="P1854" s="22" t="str">
        <f aca="false">IF(K1854&gt;0,"Sí","No")</f>
        <v>Sí</v>
      </c>
      <c r="Q1854" s="22" t="str">
        <f aca="false">IF(OR(I1854&gt;0,J1854&gt;0),"Sí","No")</f>
        <v>Sí</v>
      </c>
      <c r="R1854" s="27" t="n">
        <v>1750</v>
      </c>
      <c r="S1854" s="27" t="n">
        <v>2500</v>
      </c>
      <c r="T1854" s="27" t="n">
        <v>1200</v>
      </c>
      <c r="U1854" s="27" t="n">
        <v>2100</v>
      </c>
      <c r="V1854" s="27" t="n">
        <v>3500</v>
      </c>
      <c r="W1854" s="12" t="n">
        <f aca="false">IF(AND(I1854&gt;0,R1854&gt;0),(S1854-R1854)/R1854,"")</f>
        <v>0.428571428571429</v>
      </c>
      <c r="X1854" s="12" t="n">
        <f aca="false">IF(AND(J1854&gt;0,T1854&gt;0),(U1854-T1854)/T1854,"")</f>
        <v>0.75</v>
      </c>
      <c r="Y1854" s="12" t="n">
        <f aca="false">IF(AND(K1854&gt;0,V1854&gt;0),(V1854-Resumen!$B$7)/Resumen!$B$7,"")</f>
        <v>0.4</v>
      </c>
      <c r="Z1854" s="28" t="n">
        <f aca="false">IF(AND(K1854&gt;0,I1854&gt;0,V1854&gt;0,S1854&gt;0),V1854-S1854,"")</f>
        <v>1000</v>
      </c>
      <c r="AA1854" s="12" t="n">
        <f aca="false">IF(Z1854&lt;&gt;"",Z1854/S1854,"")</f>
        <v>0.4</v>
      </c>
      <c r="AB1854" s="28" t="n">
        <f aca="false">IF(AND(K1854&gt;0,J1854&gt;0,V1854&gt;0,U1854&gt;0),V1854-U1854,"")</f>
        <v>1400</v>
      </c>
      <c r="AC1854" s="12" t="n">
        <f aca="false">IF(AB1854&lt;&gt;"",AB1854/U1854,"")</f>
        <v>0.666666666666667</v>
      </c>
      <c r="AD1854" s="27" t="n">
        <v>10</v>
      </c>
      <c r="AE1854" s="27" t="n">
        <v>2</v>
      </c>
      <c r="AF1854" s="27" t="n">
        <v>8</v>
      </c>
      <c r="AG1854" s="28" t="n">
        <f aca="false">AD1854+AE1854+AF1854</f>
        <v>20</v>
      </c>
      <c r="AH1854" s="12" t="n">
        <f aca="false">IF(AG1854&gt;0,AD1854/AG1854,"")</f>
        <v>0.5</v>
      </c>
      <c r="AI1854" s="27" t="n">
        <v>1</v>
      </c>
      <c r="AJ1854" s="27" t="n">
        <v>0</v>
      </c>
      <c r="AK1854" s="27" t="n">
        <v>0</v>
      </c>
      <c r="AL1854" s="22" t="str">
        <f aca="false">IF(OR(AJ1854&gt;0,AK1854&gt;0),"Sí","No")</f>
        <v>No</v>
      </c>
      <c r="AM1854" s="6" t="s">
        <v>198</v>
      </c>
      <c r="AN1854" s="6" t="s">
        <v>198</v>
      </c>
      <c r="AO1854" s="12" t="n">
        <f aca="false">IF(M1854&gt;0,K1854/M1854,"")</f>
        <v>0.25</v>
      </c>
      <c r="AP1854" s="22" t="str">
        <f aca="false">IF(M1854&gt;=Resumen!$B$5,"Alto","Bajo")</f>
        <v>Alto</v>
      </c>
      <c r="AQ1854" s="22" t="str">
        <f aca="false">IF(AO1854&gt;=Resumen!$B$28,"Alto","Bajo")</f>
        <v>Bajo</v>
      </c>
      <c r="AR1854" s="22" t="str">
        <f aca="false">AP1854&amp;" Potencial / "&amp;AQ1854&amp;" Share"</f>
        <v>Alto Potencial / Bajo Share</v>
      </c>
      <c r="AS1854" s="22" t="str">
        <f aca="false">IF(Q1854="Sí",IF(AO1854&gt;=Resumen!$B$29,"Alto","Bajo"),"")</f>
        <v>Bajo</v>
      </c>
      <c r="AT1854" s="22" t="str">
        <f aca="false">IF(AS1854&lt;&gt;"",AP1854&amp;" Potencial / "&amp;AS1854&amp;" Share","")</f>
        <v>Alto Potencial / Bajo Share</v>
      </c>
      <c r="AU1854" s="22" t="str">
        <f aca="false">IF(AH1854="","Sin dato",IF(AH1854-AO1854&gt;Resumen!$B$6,"Sobre-exhibido",IF(AO1854-AH1854&gt;Resumen!$B$6,"Sub-exhibido","En línea")))</f>
        <v>Sobre-exhibido</v>
      </c>
      <c r="AV1854" s="22" t="n">
        <f aca="false">IF(AT1854="","",IF(AT1854="Alto Potencial / Bajo Share",1,IF(AT1854="Alto Potencial / Alto Share",2,IF(AT1854="Bajo Potencial / Alto Share",3,4))))</f>
        <v>1</v>
      </c>
      <c r="AW1854" s="22" t="str">
        <f aca="false">IF(Q1854="No","Sin competencia directa",IF(AV1854=1,"1 - Foco Conquista (Alto Pot / Bajo Share)",IF(AV1854=2,"2 - Foco Defensa (Alto Pot / Alto Share)",IF(AV1854=3,"3 - Monitoreo (Bajo Pot / Alto Share)","4 - Baja Prioridad (Bajo Pot / Bajo Share)"))))</f>
        <v>1 - Foco Conquista (Alto Pot / Bajo Share)</v>
      </c>
      <c r="AX1854" s="12" t="str">
        <f aca="false">IF(OR(IFERROR(AND(W1854&lt;&gt;"",Y1854&lt;&gt;"",Y1854-W1854&gt;Resumen!$B$8),FALSE()),IFERROR(AND(X1854&lt;&gt;"",Y1854&lt;&gt;"",Y1854-X1854&gt;Resumen!$B$8),FALSE())),MAX(IF(IFERROR(AND(W1854&lt;&gt;"",Y1854&lt;&gt;"",Y1854-W1854&gt;Resumen!$B$8),FALSE()),Y1854-W1854,0),IF(IFERROR(AND(X1854&lt;&gt;"",Y1854&lt;&gt;"",Y1854-X1854&gt;Resumen!$B$8),FALSE()),Y1854-X1854,0)),"")</f>
        <v/>
      </c>
      <c r="AY1854" s="22" t="str">
        <f aca="false">IF(OR(IFERROR(AND(W1854&lt;&gt;"",Y1854&lt;&gt;"",Y1854-W1854&gt;Resumen!$B$8),FALSE()),IFERROR(AND(X1854&lt;&gt;"",Y1854&lt;&gt;"",Y1854-X1854&gt;Resumen!$B$8),FALSE())),TRIM("Lays tiene mayor markup que "&amp;IF(IFERROR(AND(W1854&lt;&gt;"",Y1854&lt;&gt;"",Y1854-W1854&gt;Resumen!$B$8),FALSE()),"Quento ","")&amp;IF(IFERROR(AND(X1854&lt;&gt;"",Y1854&lt;&gt;"",Y1854-X1854&gt;Resumen!$B$8),FALSE()),"Julicroc ","")&amp;"en este PDV"),"")</f>
        <v/>
      </c>
      <c r="AZ1854" s="22" t="str">
        <f aca="false">IF(COUNTIF('Plan Pehuamar - Lista'!$A$2:$A$167,A1854)&gt;0,"Sí","No")</f>
        <v>Sí</v>
      </c>
      <c r="BA1854" s="22" t="str">
        <f aca="false">IF(COUNTIF('Plan Combo 9+1'!$A$2:$A$226,A1854)&gt;0,"Sí","No")</f>
        <v>No</v>
      </c>
      <c r="BB1854" s="22" t="str">
        <f aca="false">IF(AH1854="","No",IF(BA1854="Sí",IF((AO1854-AH1854)&gt;Resumen!$B$6,"Sí","No"),IF((AO1854-AH1854)&gt;=Resumen!$B$132,"Sí","No")))</f>
        <v>No</v>
      </c>
      <c r="BC1854" s="22" t="str">
        <f aca="false">IF(AND(N1854="Sí",AL1854="Sí",AI1854=0),"Sí","No")</f>
        <v>No</v>
      </c>
      <c r="BD1854" s="22" t="str">
        <f aca="false">IF(COUNTIF('Plan 9+1 (con Pehuamar)'!$A$2:$A$227,A1854)&gt;0,"Sí","No")</f>
        <v>No</v>
      </c>
    </row>
    <row r="1855" customFormat="false" ht="15" hidden="false" customHeight="true" outlineLevel="0" collapsed="false">
      <c r="A1855" s="6" t="n">
        <v>200569</v>
      </c>
      <c r="B1855" s="6" t="n">
        <v>12</v>
      </c>
      <c r="C1855" s="6" t="n">
        <v>1204</v>
      </c>
      <c r="D1855" s="6" t="s">
        <v>359</v>
      </c>
      <c r="E1855" s="6" t="s">
        <v>2022</v>
      </c>
      <c r="F1855" s="6" t="s">
        <v>196</v>
      </c>
      <c r="G1855" s="6" t="s">
        <v>130</v>
      </c>
      <c r="H1855" s="6" t="s">
        <v>1715</v>
      </c>
      <c r="I1855" s="27" t="n">
        <v>10</v>
      </c>
      <c r="J1855" s="27" t="n">
        <v>50</v>
      </c>
      <c r="K1855" s="27" t="n">
        <v>70</v>
      </c>
      <c r="L1855" s="28" t="n">
        <f aca="false">I1855+J1855</f>
        <v>60</v>
      </c>
      <c r="M1855" s="28" t="n">
        <f aca="false">L1855+K1855</f>
        <v>130</v>
      </c>
      <c r="N1855" s="22" t="str">
        <f aca="false">IF(I1855&gt;0,"Sí","No")</f>
        <v>Sí</v>
      </c>
      <c r="O1855" s="22" t="str">
        <f aca="false">IF(J1855&gt;0,"Sí","No")</f>
        <v>Sí</v>
      </c>
      <c r="P1855" s="22" t="str">
        <f aca="false">IF(K1855&gt;0,"Sí","No")</f>
        <v>Sí</v>
      </c>
      <c r="Q1855" s="22" t="str">
        <f aca="false">IF(OR(I1855&gt;0,J1855&gt;0),"Sí","No")</f>
        <v>Sí</v>
      </c>
      <c r="R1855" s="27" t="n">
        <v>1750</v>
      </c>
      <c r="S1855" s="27" t="n">
        <v>2500</v>
      </c>
      <c r="T1855" s="27" t="n">
        <v>1200</v>
      </c>
      <c r="U1855" s="27" t="n">
        <v>2000</v>
      </c>
      <c r="V1855" s="27" t="n">
        <v>3500</v>
      </c>
      <c r="W1855" s="12" t="n">
        <f aca="false">IF(AND(I1855&gt;0,R1855&gt;0),(S1855-R1855)/R1855,"")</f>
        <v>0.428571428571429</v>
      </c>
      <c r="X1855" s="12" t="n">
        <f aca="false">IF(AND(J1855&gt;0,T1855&gt;0),(U1855-T1855)/T1855,"")</f>
        <v>0.666666666666667</v>
      </c>
      <c r="Y1855" s="12" t="n">
        <f aca="false">IF(AND(K1855&gt;0,V1855&gt;0),(V1855-Resumen!$B$7)/Resumen!$B$7,"")</f>
        <v>0.4</v>
      </c>
      <c r="Z1855" s="28" t="n">
        <f aca="false">IF(AND(K1855&gt;0,I1855&gt;0,V1855&gt;0,S1855&gt;0),V1855-S1855,"")</f>
        <v>1000</v>
      </c>
      <c r="AA1855" s="12" t="n">
        <f aca="false">IF(Z1855&lt;&gt;"",Z1855/S1855,"")</f>
        <v>0.4</v>
      </c>
      <c r="AB1855" s="28" t="n">
        <f aca="false">IF(AND(K1855&gt;0,J1855&gt;0,V1855&gt;0,U1855&gt;0),V1855-U1855,"")</f>
        <v>1500</v>
      </c>
      <c r="AC1855" s="12" t="n">
        <f aca="false">IF(AB1855&lt;&gt;"",AB1855/U1855,"")</f>
        <v>0.75</v>
      </c>
      <c r="AD1855" s="27" t="n">
        <v>10</v>
      </c>
      <c r="AE1855" s="27" t="n">
        <v>2</v>
      </c>
      <c r="AF1855" s="27" t="n">
        <v>8</v>
      </c>
      <c r="AG1855" s="28" t="n">
        <f aca="false">AD1855+AE1855+AF1855</f>
        <v>20</v>
      </c>
      <c r="AH1855" s="12" t="n">
        <f aca="false">IF(AG1855&gt;0,AD1855/AG1855,"")</f>
        <v>0.5</v>
      </c>
      <c r="AI1855" s="27" t="n">
        <v>1</v>
      </c>
      <c r="AJ1855" s="27" t="n">
        <v>0</v>
      </c>
      <c r="AK1855" s="27" t="n">
        <v>0</v>
      </c>
      <c r="AL1855" s="22" t="str">
        <f aca="false">IF(OR(AJ1855&gt;0,AK1855&gt;0),"Sí","No")</f>
        <v>No</v>
      </c>
      <c r="AM1855" s="6" t="s">
        <v>198</v>
      </c>
      <c r="AN1855" s="6" t="s">
        <v>198</v>
      </c>
      <c r="AO1855" s="12" t="n">
        <f aca="false">IF(M1855&gt;0,K1855/M1855,"")</f>
        <v>0.538461538461538</v>
      </c>
      <c r="AP1855" s="22" t="str">
        <f aca="false">IF(M1855&gt;=Resumen!$B$5,"Alto","Bajo")</f>
        <v>Alto</v>
      </c>
      <c r="AQ1855" s="22" t="str">
        <f aca="false">IF(AO1855&gt;=Resumen!$B$28,"Alto","Bajo")</f>
        <v>Alto</v>
      </c>
      <c r="AR1855" s="22" t="str">
        <f aca="false">AP1855&amp;" Potencial / "&amp;AQ1855&amp;" Share"</f>
        <v>Alto Potencial / Alto Share</v>
      </c>
      <c r="AS1855" s="22" t="str">
        <f aca="false">IF(Q1855="Sí",IF(AO1855&gt;=Resumen!$B$29,"Alto","Bajo"),"")</f>
        <v>Alto</v>
      </c>
      <c r="AT1855" s="22" t="str">
        <f aca="false">IF(AS1855&lt;&gt;"",AP1855&amp;" Potencial / "&amp;AS1855&amp;" Share","")</f>
        <v>Alto Potencial / Alto Share</v>
      </c>
      <c r="AU1855" s="22" t="str">
        <f aca="false">IF(AH1855="","Sin dato",IF(AH1855-AO1855&gt;Resumen!$B$6,"Sobre-exhibido",IF(AO1855-AH1855&gt;Resumen!$B$6,"Sub-exhibido","En línea")))</f>
        <v>En línea</v>
      </c>
      <c r="AV1855" s="22" t="n">
        <f aca="false">IF(AT1855="","",IF(AT1855="Alto Potencial / Bajo Share",1,IF(AT1855="Alto Potencial / Alto Share",2,IF(AT1855="Bajo Potencial / Alto Share",3,4))))</f>
        <v>2</v>
      </c>
      <c r="AW1855" s="22" t="str">
        <f aca="false">IF(Q1855="No","Sin competencia directa",IF(AV1855=1,"1 - Foco Conquista (Alto Pot / Bajo Share)",IF(AV1855=2,"2 - Foco Defensa (Alto Pot / Alto Share)",IF(AV1855=3,"3 - Monitoreo (Bajo Pot / Alto Share)","4 - Baja Prioridad (Bajo Pot / Bajo Share)"))))</f>
        <v>2 - Foco Defensa (Alto Pot / Alto Share)</v>
      </c>
      <c r="AX1855" s="12" t="str">
        <f aca="false">IF(OR(IFERROR(AND(W1855&lt;&gt;"",Y1855&lt;&gt;"",Y1855-W1855&gt;Resumen!$B$8),FALSE()),IFERROR(AND(X1855&lt;&gt;"",Y1855&lt;&gt;"",Y1855-X1855&gt;Resumen!$B$8),FALSE())),MAX(IF(IFERROR(AND(W1855&lt;&gt;"",Y1855&lt;&gt;"",Y1855-W1855&gt;Resumen!$B$8),FALSE()),Y1855-W1855,0),IF(IFERROR(AND(X1855&lt;&gt;"",Y1855&lt;&gt;"",Y1855-X1855&gt;Resumen!$B$8),FALSE()),Y1855-X1855,0)),"")</f>
        <v/>
      </c>
      <c r="AY1855" s="22" t="str">
        <f aca="false">IF(OR(IFERROR(AND(W1855&lt;&gt;"",Y1855&lt;&gt;"",Y1855-W1855&gt;Resumen!$B$8),FALSE()),IFERROR(AND(X1855&lt;&gt;"",Y1855&lt;&gt;"",Y1855-X1855&gt;Resumen!$B$8),FALSE())),TRIM("Lays tiene mayor markup que "&amp;IF(IFERROR(AND(W1855&lt;&gt;"",Y1855&lt;&gt;"",Y1855-W1855&gt;Resumen!$B$8),FALSE()),"Quento ","")&amp;IF(IFERROR(AND(X1855&lt;&gt;"",Y1855&lt;&gt;"",Y1855-X1855&gt;Resumen!$B$8),FALSE()),"Julicroc ","")&amp;"en este PDV"),"")</f>
        <v/>
      </c>
      <c r="AZ1855" s="22" t="str">
        <f aca="false">IF(COUNTIF('Plan Pehuamar - Lista'!$A$2:$A$167,A1855)&gt;0,"Sí","No")</f>
        <v>No</v>
      </c>
      <c r="BA1855" s="22" t="str">
        <f aca="false">IF(COUNTIF('Plan Combo 9+1'!$A$2:$A$226,A1855)&gt;0,"Sí","No")</f>
        <v>No</v>
      </c>
      <c r="BB1855" s="22" t="str">
        <f aca="false">IF(AH1855="","No",IF(BA1855="Sí",IF((AO1855-AH1855)&gt;Resumen!$B$6,"Sí","No"),IF((AO1855-AH1855)&gt;=Resumen!$B$132,"Sí","No")))</f>
        <v>No</v>
      </c>
      <c r="BC1855" s="22" t="str">
        <f aca="false">IF(AND(N1855="Sí",AL1855="Sí",AI1855=0),"Sí","No")</f>
        <v>No</v>
      </c>
      <c r="BD1855" s="22" t="str">
        <f aca="false">IF(COUNTIF('Plan 9+1 (con Pehuamar)'!$A$2:$A$227,A1855)&gt;0,"Sí","No")</f>
        <v>No</v>
      </c>
    </row>
    <row r="1856" customFormat="false" ht="15" hidden="false" customHeight="true" outlineLevel="0" collapsed="false">
      <c r="A1856" s="6" t="n">
        <v>200570</v>
      </c>
      <c r="B1856" s="6" t="n">
        <v>12</v>
      </c>
      <c r="C1856" s="6" t="n">
        <v>1204</v>
      </c>
      <c r="D1856" s="6" t="s">
        <v>359</v>
      </c>
      <c r="E1856" s="6" t="s">
        <v>2023</v>
      </c>
      <c r="F1856" s="6" t="s">
        <v>196</v>
      </c>
      <c r="G1856" s="6" t="s">
        <v>130</v>
      </c>
      <c r="H1856" s="6" t="s">
        <v>1715</v>
      </c>
      <c r="I1856" s="27" t="n">
        <v>0</v>
      </c>
      <c r="J1856" s="27" t="n">
        <v>0</v>
      </c>
      <c r="K1856" s="27" t="n">
        <v>1.9</v>
      </c>
      <c r="L1856" s="28" t="n">
        <f aca="false">I1856+J1856</f>
        <v>0</v>
      </c>
      <c r="M1856" s="28" t="n">
        <f aca="false">L1856+K1856</f>
        <v>1.9</v>
      </c>
      <c r="N1856" s="22" t="str">
        <f aca="false">IF(I1856&gt;0,"Sí","No")</f>
        <v>No</v>
      </c>
      <c r="O1856" s="22" t="str">
        <f aca="false">IF(J1856&gt;0,"Sí","No")</f>
        <v>No</v>
      </c>
      <c r="P1856" s="22" t="str">
        <f aca="false">IF(K1856&gt;0,"Sí","No")</f>
        <v>Sí</v>
      </c>
      <c r="Q1856" s="22" t="str">
        <f aca="false">IF(OR(I1856&gt;0,J1856&gt;0),"Sí","No")</f>
        <v>No</v>
      </c>
      <c r="R1856" s="27"/>
      <c r="S1856" s="27"/>
      <c r="T1856" s="27"/>
      <c r="U1856" s="27"/>
      <c r="V1856" s="27"/>
      <c r="W1856" s="12" t="str">
        <f aca="false">IF(AND(I1856&gt;0,R1856&gt;0),(S1856-R1856)/R1856,"")</f>
        <v/>
      </c>
      <c r="X1856" s="12" t="str">
        <f aca="false">IF(AND(J1856&gt;0,T1856&gt;0),(U1856-T1856)/T1856,"")</f>
        <v/>
      </c>
      <c r="Y1856" s="12" t="str">
        <f aca="false">IF(AND(K1856&gt;0,V1856&gt;0),(V1856-Resumen!$B$7)/Resumen!$B$7,"")</f>
        <v/>
      </c>
      <c r="Z1856" s="28" t="str">
        <f aca="false">IF(AND(K1856&gt;0,I1856&gt;0,V1856&gt;0,S1856&gt;0),V1856-S1856,"")</f>
        <v/>
      </c>
      <c r="AA1856" s="12" t="str">
        <f aca="false">IF(Z1856&lt;&gt;"",Z1856/S1856,"")</f>
        <v/>
      </c>
      <c r="AB1856" s="28" t="str">
        <f aca="false">IF(AND(K1856&gt;0,J1856&gt;0,V1856&gt;0,U1856&gt;0),V1856-U1856,"")</f>
        <v/>
      </c>
      <c r="AC1856" s="12" t="str">
        <f aca="false">IF(AB1856&lt;&gt;"",AB1856/U1856,"")</f>
        <v/>
      </c>
      <c r="AD1856" s="27" t="n">
        <v>0</v>
      </c>
      <c r="AE1856" s="27" t="n">
        <v>0</v>
      </c>
      <c r="AF1856" s="27" t="n">
        <v>0</v>
      </c>
      <c r="AG1856" s="28" t="n">
        <f aca="false">AD1856+AE1856+AF1856</f>
        <v>0</v>
      </c>
      <c r="AH1856" s="12" t="str">
        <f aca="false">IF(AG1856&gt;0,AD1856/AG1856,"")</f>
        <v/>
      </c>
      <c r="AI1856" s="27" t="n">
        <v>0</v>
      </c>
      <c r="AJ1856" s="27" t="n">
        <v>0</v>
      </c>
      <c r="AK1856" s="27" t="n">
        <v>0</v>
      </c>
      <c r="AL1856" s="22" t="str">
        <f aca="false">IF(OR(AJ1856&gt;0,AK1856&gt;0),"Sí","No")</f>
        <v>No</v>
      </c>
      <c r="AM1856" s="6"/>
      <c r="AN1856" s="6"/>
      <c r="AO1856" s="12" t="n">
        <f aca="false">IF(M1856&gt;0,K1856/M1856,"")</f>
        <v>1</v>
      </c>
      <c r="AP1856" s="22" t="str">
        <f aca="false">IF(M1856&gt;=Resumen!$B$5,"Alto","Bajo")</f>
        <v>Bajo</v>
      </c>
      <c r="AQ1856" s="22" t="str">
        <f aca="false">IF(AO1856&gt;=Resumen!$B$28,"Alto","Bajo")</f>
        <v>Alto</v>
      </c>
      <c r="AR1856" s="22" t="str">
        <f aca="false">AP1856&amp;" Potencial / "&amp;AQ1856&amp;" Share"</f>
        <v>Bajo Potencial / Alto Share</v>
      </c>
      <c r="AS1856" s="22" t="str">
        <f aca="false">IF(Q1856="Sí",IF(AO1856&gt;=Resumen!$B$29,"Alto","Bajo"),"")</f>
        <v/>
      </c>
      <c r="AT1856" s="22" t="str">
        <f aca="false">IF(AS1856&lt;&gt;"",AP1856&amp;" Potencial / "&amp;AS1856&amp;" Share","")</f>
        <v/>
      </c>
      <c r="AU1856" s="22" t="str">
        <f aca="false">IF(AH1856="","Sin dato",IF(AH1856-AO1856&gt;Resumen!$B$6,"Sobre-exhibido",IF(AO1856-AH1856&gt;Resumen!$B$6,"Sub-exhibido","En línea")))</f>
        <v>Sin dato</v>
      </c>
      <c r="AV1856" s="22" t="str">
        <f aca="false">IF(AT1856="","",IF(AT1856="Alto Potencial / Bajo Share",1,IF(AT1856="Alto Potencial / Alto Share",2,IF(AT1856="Bajo Potencial / Alto Share",3,4))))</f>
        <v/>
      </c>
      <c r="AW1856" s="22" t="str">
        <f aca="false">IF(Q1856="No","Sin competencia directa",IF(AV1856=1,"1 - Foco Conquista (Alto Pot / Bajo Share)",IF(AV1856=2,"2 - Foco Defensa (Alto Pot / Alto Share)",IF(AV1856=3,"3 - Monitoreo (Bajo Pot / Alto Share)","4 - Baja Prioridad (Bajo Pot / Bajo Share)"))))</f>
        <v>Sin competencia directa</v>
      </c>
      <c r="AX1856" s="12" t="str">
        <f aca="false">IF(OR(IFERROR(AND(W1856&lt;&gt;"",Y1856&lt;&gt;"",Y1856-W1856&gt;Resumen!$B$8),FALSE()),IFERROR(AND(X1856&lt;&gt;"",Y1856&lt;&gt;"",Y1856-X1856&gt;Resumen!$B$8),FALSE())),MAX(IF(IFERROR(AND(W1856&lt;&gt;"",Y1856&lt;&gt;"",Y1856-W1856&gt;Resumen!$B$8),FALSE()),Y1856-W1856,0),IF(IFERROR(AND(X1856&lt;&gt;"",Y1856&lt;&gt;"",Y1856-X1856&gt;Resumen!$B$8),FALSE()),Y1856-X1856,0)),"")</f>
        <v/>
      </c>
      <c r="AY1856" s="22" t="str">
        <f aca="false">IF(OR(IFERROR(AND(W1856&lt;&gt;"",Y1856&lt;&gt;"",Y1856-W1856&gt;Resumen!$B$8),FALSE()),IFERROR(AND(X1856&lt;&gt;"",Y1856&lt;&gt;"",Y1856-X1856&gt;Resumen!$B$8),FALSE())),TRIM("Lays tiene mayor markup que "&amp;IF(IFERROR(AND(W1856&lt;&gt;"",Y1856&lt;&gt;"",Y1856-W1856&gt;Resumen!$B$8),FALSE()),"Quento ","")&amp;IF(IFERROR(AND(X1856&lt;&gt;"",Y1856&lt;&gt;"",Y1856-X1856&gt;Resumen!$B$8),FALSE()),"Julicroc ","")&amp;"en este PDV"),"")</f>
        <v/>
      </c>
      <c r="AZ1856" s="22" t="str">
        <f aca="false">IF(COUNTIF('Plan Pehuamar - Lista'!$A$2:$A$167,A1856)&gt;0,"Sí","No")</f>
        <v>No</v>
      </c>
      <c r="BA1856" s="22" t="str">
        <f aca="false">IF(COUNTIF('Plan Combo 9+1'!$A$2:$A$226,A1856)&gt;0,"Sí","No")</f>
        <v>No</v>
      </c>
      <c r="BB1856" s="22" t="str">
        <f aca="false">IF(AH1856="","No",IF(BA1856="Sí",IF((AO1856-AH1856)&gt;Resumen!$B$6,"Sí","No"),IF((AO1856-AH1856)&gt;=Resumen!$B$132,"Sí","No")))</f>
        <v>No</v>
      </c>
      <c r="BC1856" s="22" t="str">
        <f aca="false">IF(AND(N1856="Sí",AL1856="Sí",AI1856=0),"Sí","No")</f>
        <v>No</v>
      </c>
      <c r="BD1856" s="22" t="str">
        <f aca="false">IF(COUNTIF('Plan 9+1 (con Pehuamar)'!$A$2:$A$227,A1856)&gt;0,"Sí","No")</f>
        <v>No</v>
      </c>
    </row>
    <row r="1857" customFormat="false" ht="15" hidden="false" customHeight="true" outlineLevel="0" collapsed="false">
      <c r="A1857" s="6" t="n">
        <v>200579</v>
      </c>
      <c r="B1857" s="6" t="n">
        <v>12</v>
      </c>
      <c r="C1857" s="6" t="n">
        <v>1204</v>
      </c>
      <c r="D1857" s="6" t="s">
        <v>359</v>
      </c>
      <c r="E1857" s="6" t="s">
        <v>2024</v>
      </c>
      <c r="F1857" s="6" t="s">
        <v>1270</v>
      </c>
      <c r="G1857" s="6" t="s">
        <v>130</v>
      </c>
      <c r="H1857" s="6" t="s">
        <v>1715</v>
      </c>
      <c r="I1857" s="27" t="n">
        <v>0</v>
      </c>
      <c r="J1857" s="27" t="n">
        <v>0</v>
      </c>
      <c r="K1857" s="27" t="n">
        <v>1.1</v>
      </c>
      <c r="L1857" s="28" t="n">
        <f aca="false">I1857+J1857</f>
        <v>0</v>
      </c>
      <c r="M1857" s="28" t="n">
        <f aca="false">L1857+K1857</f>
        <v>1.1</v>
      </c>
      <c r="N1857" s="22" t="str">
        <f aca="false">IF(I1857&gt;0,"Sí","No")</f>
        <v>No</v>
      </c>
      <c r="O1857" s="22" t="str">
        <f aca="false">IF(J1857&gt;0,"Sí","No")</f>
        <v>No</v>
      </c>
      <c r="P1857" s="22" t="str">
        <f aca="false">IF(K1857&gt;0,"Sí","No")</f>
        <v>Sí</v>
      </c>
      <c r="Q1857" s="22" t="str">
        <f aca="false">IF(OR(I1857&gt;0,J1857&gt;0),"Sí","No")</f>
        <v>No</v>
      </c>
      <c r="R1857" s="27"/>
      <c r="S1857" s="27"/>
      <c r="T1857" s="27"/>
      <c r="U1857" s="27"/>
      <c r="V1857" s="27"/>
      <c r="W1857" s="12" t="str">
        <f aca="false">IF(AND(I1857&gt;0,R1857&gt;0),(S1857-R1857)/R1857,"")</f>
        <v/>
      </c>
      <c r="X1857" s="12" t="str">
        <f aca="false">IF(AND(J1857&gt;0,T1857&gt;0),(U1857-T1857)/T1857,"")</f>
        <v/>
      </c>
      <c r="Y1857" s="12" t="str">
        <f aca="false">IF(AND(K1857&gt;0,V1857&gt;0),(V1857-Resumen!$B$7)/Resumen!$B$7,"")</f>
        <v/>
      </c>
      <c r="Z1857" s="28" t="str">
        <f aca="false">IF(AND(K1857&gt;0,I1857&gt;0,V1857&gt;0,S1857&gt;0),V1857-S1857,"")</f>
        <v/>
      </c>
      <c r="AA1857" s="12" t="str">
        <f aca="false">IF(Z1857&lt;&gt;"",Z1857/S1857,"")</f>
        <v/>
      </c>
      <c r="AB1857" s="28" t="str">
        <f aca="false">IF(AND(K1857&gt;0,J1857&gt;0,V1857&gt;0,U1857&gt;0),V1857-U1857,"")</f>
        <v/>
      </c>
      <c r="AC1857" s="12" t="str">
        <f aca="false">IF(AB1857&lt;&gt;"",AB1857/U1857,"")</f>
        <v/>
      </c>
      <c r="AD1857" s="27" t="n">
        <v>0</v>
      </c>
      <c r="AE1857" s="27" t="n">
        <v>0</v>
      </c>
      <c r="AF1857" s="27" t="n">
        <v>0</v>
      </c>
      <c r="AG1857" s="28" t="n">
        <f aca="false">AD1857+AE1857+AF1857</f>
        <v>0</v>
      </c>
      <c r="AH1857" s="12" t="str">
        <f aca="false">IF(AG1857&gt;0,AD1857/AG1857,"")</f>
        <v/>
      </c>
      <c r="AI1857" s="27" t="n">
        <v>0</v>
      </c>
      <c r="AJ1857" s="27" t="n">
        <v>0</v>
      </c>
      <c r="AK1857" s="27" t="n">
        <v>0</v>
      </c>
      <c r="AL1857" s="22" t="str">
        <f aca="false">IF(OR(AJ1857&gt;0,AK1857&gt;0),"Sí","No")</f>
        <v>No</v>
      </c>
      <c r="AM1857" s="6"/>
      <c r="AN1857" s="6"/>
      <c r="AO1857" s="12" t="n">
        <f aca="false">IF(M1857&gt;0,K1857/M1857,"")</f>
        <v>1</v>
      </c>
      <c r="AP1857" s="22" t="str">
        <f aca="false">IF(M1857&gt;=Resumen!$B$5,"Alto","Bajo")</f>
        <v>Bajo</v>
      </c>
      <c r="AQ1857" s="22" t="str">
        <f aca="false">IF(AO1857&gt;=Resumen!$B$28,"Alto","Bajo")</f>
        <v>Alto</v>
      </c>
      <c r="AR1857" s="22" t="str">
        <f aca="false">AP1857&amp;" Potencial / "&amp;AQ1857&amp;" Share"</f>
        <v>Bajo Potencial / Alto Share</v>
      </c>
      <c r="AS1857" s="22" t="str">
        <f aca="false">IF(Q1857="Sí",IF(AO1857&gt;=Resumen!$B$29,"Alto","Bajo"),"")</f>
        <v/>
      </c>
      <c r="AT1857" s="22" t="str">
        <f aca="false">IF(AS1857&lt;&gt;"",AP1857&amp;" Potencial / "&amp;AS1857&amp;" Share","")</f>
        <v/>
      </c>
      <c r="AU1857" s="22" t="str">
        <f aca="false">IF(AH1857="","Sin dato",IF(AH1857-AO1857&gt;Resumen!$B$6,"Sobre-exhibido",IF(AO1857-AH1857&gt;Resumen!$B$6,"Sub-exhibido","En línea")))</f>
        <v>Sin dato</v>
      </c>
      <c r="AV1857" s="22" t="str">
        <f aca="false">IF(AT1857="","",IF(AT1857="Alto Potencial / Bajo Share",1,IF(AT1857="Alto Potencial / Alto Share",2,IF(AT1857="Bajo Potencial / Alto Share",3,4))))</f>
        <v/>
      </c>
      <c r="AW1857" s="22" t="str">
        <f aca="false">IF(Q1857="No","Sin competencia directa",IF(AV1857=1,"1 - Foco Conquista (Alto Pot / Bajo Share)",IF(AV1857=2,"2 - Foco Defensa (Alto Pot / Alto Share)",IF(AV1857=3,"3 - Monitoreo (Bajo Pot / Alto Share)","4 - Baja Prioridad (Bajo Pot / Bajo Share)"))))</f>
        <v>Sin competencia directa</v>
      </c>
      <c r="AX1857" s="12" t="str">
        <f aca="false">IF(OR(IFERROR(AND(W1857&lt;&gt;"",Y1857&lt;&gt;"",Y1857-W1857&gt;Resumen!$B$8),FALSE()),IFERROR(AND(X1857&lt;&gt;"",Y1857&lt;&gt;"",Y1857-X1857&gt;Resumen!$B$8),FALSE())),MAX(IF(IFERROR(AND(W1857&lt;&gt;"",Y1857&lt;&gt;"",Y1857-W1857&gt;Resumen!$B$8),FALSE()),Y1857-W1857,0),IF(IFERROR(AND(X1857&lt;&gt;"",Y1857&lt;&gt;"",Y1857-X1857&gt;Resumen!$B$8),FALSE()),Y1857-X1857,0)),"")</f>
        <v/>
      </c>
      <c r="AY1857" s="22" t="str">
        <f aca="false">IF(OR(IFERROR(AND(W1857&lt;&gt;"",Y1857&lt;&gt;"",Y1857-W1857&gt;Resumen!$B$8),FALSE()),IFERROR(AND(X1857&lt;&gt;"",Y1857&lt;&gt;"",Y1857-X1857&gt;Resumen!$B$8),FALSE())),TRIM("Lays tiene mayor markup que "&amp;IF(IFERROR(AND(W1857&lt;&gt;"",Y1857&lt;&gt;"",Y1857-W1857&gt;Resumen!$B$8),FALSE()),"Quento ","")&amp;IF(IFERROR(AND(X1857&lt;&gt;"",Y1857&lt;&gt;"",Y1857-X1857&gt;Resumen!$B$8),FALSE()),"Julicroc ","")&amp;"en este PDV"),"")</f>
        <v/>
      </c>
      <c r="AZ1857" s="22" t="str">
        <f aca="false">IF(COUNTIF('Plan Pehuamar - Lista'!$A$2:$A$167,A1857)&gt;0,"Sí","No")</f>
        <v>No</v>
      </c>
      <c r="BA1857" s="22" t="str">
        <f aca="false">IF(COUNTIF('Plan Combo 9+1'!$A$2:$A$226,A1857)&gt;0,"Sí","No")</f>
        <v>No</v>
      </c>
      <c r="BB1857" s="22" t="str">
        <f aca="false">IF(AH1857="","No",IF(BA1857="Sí",IF((AO1857-AH1857)&gt;Resumen!$B$6,"Sí","No"),IF((AO1857-AH1857)&gt;=Resumen!$B$132,"Sí","No")))</f>
        <v>No</v>
      </c>
      <c r="BC1857" s="22" t="str">
        <f aca="false">IF(AND(N1857="Sí",AL1857="Sí",AI1857=0),"Sí","No")</f>
        <v>No</v>
      </c>
      <c r="BD1857" s="22" t="str">
        <f aca="false">IF(COUNTIF('Plan 9+1 (con Pehuamar)'!$A$2:$A$227,A1857)&gt;0,"Sí","No")</f>
        <v>No</v>
      </c>
    </row>
    <row r="1858" customFormat="false" ht="15" hidden="false" customHeight="true" outlineLevel="0" collapsed="false">
      <c r="A1858" s="6" t="n">
        <v>200610</v>
      </c>
      <c r="B1858" s="6" t="n">
        <v>12</v>
      </c>
      <c r="C1858" s="6" t="n">
        <v>1204</v>
      </c>
      <c r="D1858" s="6" t="s">
        <v>359</v>
      </c>
      <c r="E1858" s="6" t="s">
        <v>2025</v>
      </c>
      <c r="F1858" s="6" t="s">
        <v>196</v>
      </c>
      <c r="G1858" s="6" t="s">
        <v>130</v>
      </c>
      <c r="H1858" s="6" t="s">
        <v>1715</v>
      </c>
      <c r="I1858" s="27" t="n">
        <v>0</v>
      </c>
      <c r="J1858" s="27" t="n">
        <v>0</v>
      </c>
      <c r="K1858" s="27" t="n">
        <v>0.5</v>
      </c>
      <c r="L1858" s="28" t="n">
        <f aca="false">I1858+J1858</f>
        <v>0</v>
      </c>
      <c r="M1858" s="28" t="n">
        <f aca="false">L1858+K1858</f>
        <v>0.5</v>
      </c>
      <c r="N1858" s="22" t="str">
        <f aca="false">IF(I1858&gt;0,"Sí","No")</f>
        <v>No</v>
      </c>
      <c r="O1858" s="22" t="str">
        <f aca="false">IF(J1858&gt;0,"Sí","No")</f>
        <v>No</v>
      </c>
      <c r="P1858" s="22" t="str">
        <f aca="false">IF(K1858&gt;0,"Sí","No")</f>
        <v>Sí</v>
      </c>
      <c r="Q1858" s="22" t="str">
        <f aca="false">IF(OR(I1858&gt;0,J1858&gt;0),"Sí","No")</f>
        <v>No</v>
      </c>
      <c r="R1858" s="27"/>
      <c r="S1858" s="27"/>
      <c r="T1858" s="27"/>
      <c r="U1858" s="27"/>
      <c r="V1858" s="27"/>
      <c r="W1858" s="12" t="str">
        <f aca="false">IF(AND(I1858&gt;0,R1858&gt;0),(S1858-R1858)/R1858,"")</f>
        <v/>
      </c>
      <c r="X1858" s="12" t="str">
        <f aca="false">IF(AND(J1858&gt;0,T1858&gt;0),(U1858-T1858)/T1858,"")</f>
        <v/>
      </c>
      <c r="Y1858" s="12" t="str">
        <f aca="false">IF(AND(K1858&gt;0,V1858&gt;0),(V1858-Resumen!$B$7)/Resumen!$B$7,"")</f>
        <v/>
      </c>
      <c r="Z1858" s="28" t="str">
        <f aca="false">IF(AND(K1858&gt;0,I1858&gt;0,V1858&gt;0,S1858&gt;0),V1858-S1858,"")</f>
        <v/>
      </c>
      <c r="AA1858" s="12" t="str">
        <f aca="false">IF(Z1858&lt;&gt;"",Z1858/S1858,"")</f>
        <v/>
      </c>
      <c r="AB1858" s="28" t="str">
        <f aca="false">IF(AND(K1858&gt;0,J1858&gt;0,V1858&gt;0,U1858&gt;0),V1858-U1858,"")</f>
        <v/>
      </c>
      <c r="AC1858" s="12" t="str">
        <f aca="false">IF(AB1858&lt;&gt;"",AB1858/U1858,"")</f>
        <v/>
      </c>
      <c r="AD1858" s="27" t="n">
        <v>0</v>
      </c>
      <c r="AE1858" s="27" t="n">
        <v>0</v>
      </c>
      <c r="AF1858" s="27" t="n">
        <v>0</v>
      </c>
      <c r="AG1858" s="28" t="n">
        <f aca="false">AD1858+AE1858+AF1858</f>
        <v>0</v>
      </c>
      <c r="AH1858" s="12" t="str">
        <f aca="false">IF(AG1858&gt;0,AD1858/AG1858,"")</f>
        <v/>
      </c>
      <c r="AI1858" s="27" t="n">
        <v>0</v>
      </c>
      <c r="AJ1858" s="27" t="n">
        <v>0</v>
      </c>
      <c r="AK1858" s="27" t="n">
        <v>0</v>
      </c>
      <c r="AL1858" s="22" t="str">
        <f aca="false">IF(OR(AJ1858&gt;0,AK1858&gt;0),"Sí","No")</f>
        <v>No</v>
      </c>
      <c r="AM1858" s="6"/>
      <c r="AN1858" s="6"/>
      <c r="AO1858" s="12" t="n">
        <f aca="false">IF(M1858&gt;0,K1858/M1858,"")</f>
        <v>1</v>
      </c>
      <c r="AP1858" s="22" t="str">
        <f aca="false">IF(M1858&gt;=Resumen!$B$5,"Alto","Bajo")</f>
        <v>Bajo</v>
      </c>
      <c r="AQ1858" s="22" t="str">
        <f aca="false">IF(AO1858&gt;=Resumen!$B$28,"Alto","Bajo")</f>
        <v>Alto</v>
      </c>
      <c r="AR1858" s="22" t="str">
        <f aca="false">AP1858&amp;" Potencial / "&amp;AQ1858&amp;" Share"</f>
        <v>Bajo Potencial / Alto Share</v>
      </c>
      <c r="AS1858" s="22" t="str">
        <f aca="false">IF(Q1858="Sí",IF(AO1858&gt;=Resumen!$B$29,"Alto","Bajo"),"")</f>
        <v/>
      </c>
      <c r="AT1858" s="22" t="str">
        <f aca="false">IF(AS1858&lt;&gt;"",AP1858&amp;" Potencial / "&amp;AS1858&amp;" Share","")</f>
        <v/>
      </c>
      <c r="AU1858" s="22" t="str">
        <f aca="false">IF(AH1858="","Sin dato",IF(AH1858-AO1858&gt;Resumen!$B$6,"Sobre-exhibido",IF(AO1858-AH1858&gt;Resumen!$B$6,"Sub-exhibido","En línea")))</f>
        <v>Sin dato</v>
      </c>
      <c r="AV1858" s="22" t="str">
        <f aca="false">IF(AT1858="","",IF(AT1858="Alto Potencial / Bajo Share",1,IF(AT1858="Alto Potencial / Alto Share",2,IF(AT1858="Bajo Potencial / Alto Share",3,4))))</f>
        <v/>
      </c>
      <c r="AW1858" s="22" t="str">
        <f aca="false">IF(Q1858="No","Sin competencia directa",IF(AV1858=1,"1 - Foco Conquista (Alto Pot / Bajo Share)",IF(AV1858=2,"2 - Foco Defensa (Alto Pot / Alto Share)",IF(AV1858=3,"3 - Monitoreo (Bajo Pot / Alto Share)","4 - Baja Prioridad (Bajo Pot / Bajo Share)"))))</f>
        <v>Sin competencia directa</v>
      </c>
      <c r="AX1858" s="12" t="str">
        <f aca="false">IF(OR(IFERROR(AND(W1858&lt;&gt;"",Y1858&lt;&gt;"",Y1858-W1858&gt;Resumen!$B$8),FALSE()),IFERROR(AND(X1858&lt;&gt;"",Y1858&lt;&gt;"",Y1858-X1858&gt;Resumen!$B$8),FALSE())),MAX(IF(IFERROR(AND(W1858&lt;&gt;"",Y1858&lt;&gt;"",Y1858-W1858&gt;Resumen!$B$8),FALSE()),Y1858-W1858,0),IF(IFERROR(AND(X1858&lt;&gt;"",Y1858&lt;&gt;"",Y1858-X1858&gt;Resumen!$B$8),FALSE()),Y1858-X1858,0)),"")</f>
        <v/>
      </c>
      <c r="AY1858" s="22" t="str">
        <f aca="false">IF(OR(IFERROR(AND(W1858&lt;&gt;"",Y1858&lt;&gt;"",Y1858-W1858&gt;Resumen!$B$8),FALSE()),IFERROR(AND(X1858&lt;&gt;"",Y1858&lt;&gt;"",Y1858-X1858&gt;Resumen!$B$8),FALSE())),TRIM("Lays tiene mayor markup que "&amp;IF(IFERROR(AND(W1858&lt;&gt;"",Y1858&lt;&gt;"",Y1858-W1858&gt;Resumen!$B$8),FALSE()),"Quento ","")&amp;IF(IFERROR(AND(X1858&lt;&gt;"",Y1858&lt;&gt;"",Y1858-X1858&gt;Resumen!$B$8),FALSE()),"Julicroc ","")&amp;"en este PDV"),"")</f>
        <v/>
      </c>
      <c r="AZ1858" s="22" t="str">
        <f aca="false">IF(COUNTIF('Plan Pehuamar - Lista'!$A$2:$A$167,A1858)&gt;0,"Sí","No")</f>
        <v>No</v>
      </c>
      <c r="BA1858" s="22" t="str">
        <f aca="false">IF(COUNTIF('Plan Combo 9+1'!$A$2:$A$226,A1858)&gt;0,"Sí","No")</f>
        <v>No</v>
      </c>
      <c r="BB1858" s="22" t="str">
        <f aca="false">IF(AH1858="","No",IF(BA1858="Sí",IF((AO1858-AH1858)&gt;Resumen!$B$6,"Sí","No"),IF((AO1858-AH1858)&gt;=Resumen!$B$132,"Sí","No")))</f>
        <v>No</v>
      </c>
      <c r="BC1858" s="22" t="str">
        <f aca="false">IF(AND(N1858="Sí",AL1858="Sí",AI1858=0),"Sí","No")</f>
        <v>No</v>
      </c>
      <c r="BD1858" s="22" t="str">
        <f aca="false">IF(COUNTIF('Plan 9+1 (con Pehuamar)'!$A$2:$A$227,A1858)&gt;0,"Sí","No")</f>
        <v>No</v>
      </c>
    </row>
    <row r="1859" customFormat="false" ht="15" hidden="false" customHeight="true" outlineLevel="0" collapsed="false">
      <c r="A1859" s="6" t="n">
        <v>200615</v>
      </c>
      <c r="B1859" s="6" t="n">
        <v>12</v>
      </c>
      <c r="C1859" s="6" t="n">
        <v>1204</v>
      </c>
      <c r="D1859" s="6" t="s">
        <v>359</v>
      </c>
      <c r="E1859" s="6" t="s">
        <v>2026</v>
      </c>
      <c r="F1859" s="6" t="s">
        <v>196</v>
      </c>
      <c r="G1859" s="6" t="s">
        <v>130</v>
      </c>
      <c r="H1859" s="6" t="s">
        <v>1715</v>
      </c>
      <c r="I1859" s="27" t="n">
        <v>0</v>
      </c>
      <c r="J1859" s="27" t="n">
        <v>0</v>
      </c>
      <c r="K1859" s="27" t="n">
        <v>0.6</v>
      </c>
      <c r="L1859" s="28" t="n">
        <f aca="false">I1859+J1859</f>
        <v>0</v>
      </c>
      <c r="M1859" s="28" t="n">
        <f aca="false">L1859+K1859</f>
        <v>0.6</v>
      </c>
      <c r="N1859" s="22" t="str">
        <f aca="false">IF(I1859&gt;0,"Sí","No")</f>
        <v>No</v>
      </c>
      <c r="O1859" s="22" t="str">
        <f aca="false">IF(J1859&gt;0,"Sí","No")</f>
        <v>No</v>
      </c>
      <c r="P1859" s="22" t="str">
        <f aca="false">IF(K1859&gt;0,"Sí","No")</f>
        <v>Sí</v>
      </c>
      <c r="Q1859" s="22" t="str">
        <f aca="false">IF(OR(I1859&gt;0,J1859&gt;0),"Sí","No")</f>
        <v>No</v>
      </c>
      <c r="R1859" s="27"/>
      <c r="S1859" s="27"/>
      <c r="T1859" s="27"/>
      <c r="U1859" s="27"/>
      <c r="V1859" s="27"/>
      <c r="W1859" s="12" t="str">
        <f aca="false">IF(AND(I1859&gt;0,R1859&gt;0),(S1859-R1859)/R1859,"")</f>
        <v/>
      </c>
      <c r="X1859" s="12" t="str">
        <f aca="false">IF(AND(J1859&gt;0,T1859&gt;0),(U1859-T1859)/T1859,"")</f>
        <v/>
      </c>
      <c r="Y1859" s="12" t="str">
        <f aca="false">IF(AND(K1859&gt;0,V1859&gt;0),(V1859-Resumen!$B$7)/Resumen!$B$7,"")</f>
        <v/>
      </c>
      <c r="Z1859" s="28" t="str">
        <f aca="false">IF(AND(K1859&gt;0,I1859&gt;0,V1859&gt;0,S1859&gt;0),V1859-S1859,"")</f>
        <v/>
      </c>
      <c r="AA1859" s="12" t="str">
        <f aca="false">IF(Z1859&lt;&gt;"",Z1859/S1859,"")</f>
        <v/>
      </c>
      <c r="AB1859" s="28" t="str">
        <f aca="false">IF(AND(K1859&gt;0,J1859&gt;0,V1859&gt;0,U1859&gt;0),V1859-U1859,"")</f>
        <v/>
      </c>
      <c r="AC1859" s="12" t="str">
        <f aca="false">IF(AB1859&lt;&gt;"",AB1859/U1859,"")</f>
        <v/>
      </c>
      <c r="AD1859" s="27" t="n">
        <v>0</v>
      </c>
      <c r="AE1859" s="27" t="n">
        <v>0</v>
      </c>
      <c r="AF1859" s="27" t="n">
        <v>0</v>
      </c>
      <c r="AG1859" s="28" t="n">
        <f aca="false">AD1859+AE1859+AF1859</f>
        <v>0</v>
      </c>
      <c r="AH1859" s="12" t="str">
        <f aca="false">IF(AG1859&gt;0,AD1859/AG1859,"")</f>
        <v/>
      </c>
      <c r="AI1859" s="27" t="n">
        <v>0</v>
      </c>
      <c r="AJ1859" s="27" t="n">
        <v>0</v>
      </c>
      <c r="AK1859" s="27" t="n">
        <v>0</v>
      </c>
      <c r="AL1859" s="22" t="str">
        <f aca="false">IF(OR(AJ1859&gt;0,AK1859&gt;0),"Sí","No")</f>
        <v>No</v>
      </c>
      <c r="AM1859" s="6"/>
      <c r="AN1859" s="6"/>
      <c r="AO1859" s="12" t="n">
        <f aca="false">IF(M1859&gt;0,K1859/M1859,"")</f>
        <v>1</v>
      </c>
      <c r="AP1859" s="22" t="str">
        <f aca="false">IF(M1859&gt;=Resumen!$B$5,"Alto","Bajo")</f>
        <v>Bajo</v>
      </c>
      <c r="AQ1859" s="22" t="str">
        <f aca="false">IF(AO1859&gt;=Resumen!$B$28,"Alto","Bajo")</f>
        <v>Alto</v>
      </c>
      <c r="AR1859" s="22" t="str">
        <f aca="false">AP1859&amp;" Potencial / "&amp;AQ1859&amp;" Share"</f>
        <v>Bajo Potencial / Alto Share</v>
      </c>
      <c r="AS1859" s="22" t="str">
        <f aca="false">IF(Q1859="Sí",IF(AO1859&gt;=Resumen!$B$29,"Alto","Bajo"),"")</f>
        <v/>
      </c>
      <c r="AT1859" s="22" t="str">
        <f aca="false">IF(AS1859&lt;&gt;"",AP1859&amp;" Potencial / "&amp;AS1859&amp;" Share","")</f>
        <v/>
      </c>
      <c r="AU1859" s="22" t="str">
        <f aca="false">IF(AH1859="","Sin dato",IF(AH1859-AO1859&gt;Resumen!$B$6,"Sobre-exhibido",IF(AO1859-AH1859&gt;Resumen!$B$6,"Sub-exhibido","En línea")))</f>
        <v>Sin dato</v>
      </c>
      <c r="AV1859" s="22" t="str">
        <f aca="false">IF(AT1859="","",IF(AT1859="Alto Potencial / Bajo Share",1,IF(AT1859="Alto Potencial / Alto Share",2,IF(AT1859="Bajo Potencial / Alto Share",3,4))))</f>
        <v/>
      </c>
      <c r="AW1859" s="22" t="str">
        <f aca="false">IF(Q1859="No","Sin competencia directa",IF(AV1859=1,"1 - Foco Conquista (Alto Pot / Bajo Share)",IF(AV1859=2,"2 - Foco Defensa (Alto Pot / Alto Share)",IF(AV1859=3,"3 - Monitoreo (Bajo Pot / Alto Share)","4 - Baja Prioridad (Bajo Pot / Bajo Share)"))))</f>
        <v>Sin competencia directa</v>
      </c>
      <c r="AX1859" s="12" t="str">
        <f aca="false">IF(OR(IFERROR(AND(W1859&lt;&gt;"",Y1859&lt;&gt;"",Y1859-W1859&gt;Resumen!$B$8),FALSE()),IFERROR(AND(X1859&lt;&gt;"",Y1859&lt;&gt;"",Y1859-X1859&gt;Resumen!$B$8),FALSE())),MAX(IF(IFERROR(AND(W1859&lt;&gt;"",Y1859&lt;&gt;"",Y1859-W1859&gt;Resumen!$B$8),FALSE()),Y1859-W1859,0),IF(IFERROR(AND(X1859&lt;&gt;"",Y1859&lt;&gt;"",Y1859-X1859&gt;Resumen!$B$8),FALSE()),Y1859-X1859,0)),"")</f>
        <v/>
      </c>
      <c r="AY1859" s="22" t="str">
        <f aca="false">IF(OR(IFERROR(AND(W1859&lt;&gt;"",Y1859&lt;&gt;"",Y1859-W1859&gt;Resumen!$B$8),FALSE()),IFERROR(AND(X1859&lt;&gt;"",Y1859&lt;&gt;"",Y1859-X1859&gt;Resumen!$B$8),FALSE())),TRIM("Lays tiene mayor markup que "&amp;IF(IFERROR(AND(W1859&lt;&gt;"",Y1859&lt;&gt;"",Y1859-W1859&gt;Resumen!$B$8),FALSE()),"Quento ","")&amp;IF(IFERROR(AND(X1859&lt;&gt;"",Y1859&lt;&gt;"",Y1859-X1859&gt;Resumen!$B$8),FALSE()),"Julicroc ","")&amp;"en este PDV"),"")</f>
        <v/>
      </c>
      <c r="AZ1859" s="22" t="str">
        <f aca="false">IF(COUNTIF('Plan Pehuamar - Lista'!$A$2:$A$167,A1859)&gt;0,"Sí","No")</f>
        <v>No</v>
      </c>
      <c r="BA1859" s="22" t="str">
        <f aca="false">IF(COUNTIF('Plan Combo 9+1'!$A$2:$A$226,A1859)&gt;0,"Sí","No")</f>
        <v>No</v>
      </c>
      <c r="BB1859" s="22" t="str">
        <f aca="false">IF(AH1859="","No",IF(BA1859="Sí",IF((AO1859-AH1859)&gt;Resumen!$B$6,"Sí","No"),IF((AO1859-AH1859)&gt;=Resumen!$B$132,"Sí","No")))</f>
        <v>No</v>
      </c>
      <c r="BC1859" s="22" t="str">
        <f aca="false">IF(AND(N1859="Sí",AL1859="Sí",AI1859=0),"Sí","No")</f>
        <v>No</v>
      </c>
      <c r="BD1859" s="22" t="str">
        <f aca="false">IF(COUNTIF('Plan 9+1 (con Pehuamar)'!$A$2:$A$227,A1859)&gt;0,"Sí","No")</f>
        <v>No</v>
      </c>
    </row>
    <row r="1860" customFormat="false" ht="15" hidden="false" customHeight="true" outlineLevel="0" collapsed="false">
      <c r="A1860" s="6" t="n">
        <v>200627</v>
      </c>
      <c r="B1860" s="6" t="n">
        <v>12</v>
      </c>
      <c r="C1860" s="6" t="n">
        <v>1204</v>
      </c>
      <c r="D1860" s="6" t="s">
        <v>359</v>
      </c>
      <c r="E1860" s="6" t="s">
        <v>2027</v>
      </c>
      <c r="F1860" s="6" t="s">
        <v>196</v>
      </c>
      <c r="G1860" s="6" t="s">
        <v>130</v>
      </c>
      <c r="H1860" s="6" t="s">
        <v>1715</v>
      </c>
      <c r="I1860" s="27" t="n">
        <v>0</v>
      </c>
      <c r="J1860" s="27" t="n">
        <v>0</v>
      </c>
      <c r="K1860" s="27" t="n">
        <v>0.9</v>
      </c>
      <c r="L1860" s="28" t="n">
        <f aca="false">I1860+J1860</f>
        <v>0</v>
      </c>
      <c r="M1860" s="28" t="n">
        <f aca="false">L1860+K1860</f>
        <v>0.9</v>
      </c>
      <c r="N1860" s="22" t="str">
        <f aca="false">IF(I1860&gt;0,"Sí","No")</f>
        <v>No</v>
      </c>
      <c r="O1860" s="22" t="str">
        <f aca="false">IF(J1860&gt;0,"Sí","No")</f>
        <v>No</v>
      </c>
      <c r="P1860" s="22" t="str">
        <f aca="false">IF(K1860&gt;0,"Sí","No")</f>
        <v>Sí</v>
      </c>
      <c r="Q1860" s="22" t="str">
        <f aca="false">IF(OR(I1860&gt;0,J1860&gt;0),"Sí","No")</f>
        <v>No</v>
      </c>
      <c r="R1860" s="27"/>
      <c r="S1860" s="27"/>
      <c r="T1860" s="27"/>
      <c r="U1860" s="27"/>
      <c r="V1860" s="27"/>
      <c r="W1860" s="12" t="str">
        <f aca="false">IF(AND(I1860&gt;0,R1860&gt;0),(S1860-R1860)/R1860,"")</f>
        <v/>
      </c>
      <c r="X1860" s="12" t="str">
        <f aca="false">IF(AND(J1860&gt;0,T1860&gt;0),(U1860-T1860)/T1860,"")</f>
        <v/>
      </c>
      <c r="Y1860" s="12" t="str">
        <f aca="false">IF(AND(K1860&gt;0,V1860&gt;0),(V1860-Resumen!$B$7)/Resumen!$B$7,"")</f>
        <v/>
      </c>
      <c r="Z1860" s="28" t="str">
        <f aca="false">IF(AND(K1860&gt;0,I1860&gt;0,V1860&gt;0,S1860&gt;0),V1860-S1860,"")</f>
        <v/>
      </c>
      <c r="AA1860" s="12" t="str">
        <f aca="false">IF(Z1860&lt;&gt;"",Z1860/S1860,"")</f>
        <v/>
      </c>
      <c r="AB1860" s="28" t="str">
        <f aca="false">IF(AND(K1860&gt;0,J1860&gt;0,V1860&gt;0,U1860&gt;0),V1860-U1860,"")</f>
        <v/>
      </c>
      <c r="AC1860" s="12" t="str">
        <f aca="false">IF(AB1860&lt;&gt;"",AB1860/U1860,"")</f>
        <v/>
      </c>
      <c r="AD1860" s="27" t="n">
        <v>0</v>
      </c>
      <c r="AE1860" s="27" t="n">
        <v>0</v>
      </c>
      <c r="AF1860" s="27" t="n">
        <v>0</v>
      </c>
      <c r="AG1860" s="28" t="n">
        <f aca="false">AD1860+AE1860+AF1860</f>
        <v>0</v>
      </c>
      <c r="AH1860" s="12" t="str">
        <f aca="false">IF(AG1860&gt;0,AD1860/AG1860,"")</f>
        <v/>
      </c>
      <c r="AI1860" s="27" t="n">
        <v>0</v>
      </c>
      <c r="AJ1860" s="27" t="n">
        <v>0</v>
      </c>
      <c r="AK1860" s="27" t="n">
        <v>0</v>
      </c>
      <c r="AL1860" s="22" t="str">
        <f aca="false">IF(OR(AJ1860&gt;0,AK1860&gt;0),"Sí","No")</f>
        <v>No</v>
      </c>
      <c r="AM1860" s="6"/>
      <c r="AN1860" s="6"/>
      <c r="AO1860" s="12" t="n">
        <f aca="false">IF(M1860&gt;0,K1860/M1860,"")</f>
        <v>1</v>
      </c>
      <c r="AP1860" s="22" t="str">
        <f aca="false">IF(M1860&gt;=Resumen!$B$5,"Alto","Bajo")</f>
        <v>Bajo</v>
      </c>
      <c r="AQ1860" s="22" t="str">
        <f aca="false">IF(AO1860&gt;=Resumen!$B$28,"Alto","Bajo")</f>
        <v>Alto</v>
      </c>
      <c r="AR1860" s="22" t="str">
        <f aca="false">AP1860&amp;" Potencial / "&amp;AQ1860&amp;" Share"</f>
        <v>Bajo Potencial / Alto Share</v>
      </c>
      <c r="AS1860" s="22" t="str">
        <f aca="false">IF(Q1860="Sí",IF(AO1860&gt;=Resumen!$B$29,"Alto","Bajo"),"")</f>
        <v/>
      </c>
      <c r="AT1860" s="22" t="str">
        <f aca="false">IF(AS1860&lt;&gt;"",AP1860&amp;" Potencial / "&amp;AS1860&amp;" Share","")</f>
        <v/>
      </c>
      <c r="AU1860" s="22" t="str">
        <f aca="false">IF(AH1860="","Sin dato",IF(AH1860-AO1860&gt;Resumen!$B$6,"Sobre-exhibido",IF(AO1860-AH1860&gt;Resumen!$B$6,"Sub-exhibido","En línea")))</f>
        <v>Sin dato</v>
      </c>
      <c r="AV1860" s="22" t="str">
        <f aca="false">IF(AT1860="","",IF(AT1860="Alto Potencial / Bajo Share",1,IF(AT1860="Alto Potencial / Alto Share",2,IF(AT1860="Bajo Potencial / Alto Share",3,4))))</f>
        <v/>
      </c>
      <c r="AW1860" s="22" t="str">
        <f aca="false">IF(Q1860="No","Sin competencia directa",IF(AV1860=1,"1 - Foco Conquista (Alto Pot / Bajo Share)",IF(AV1860=2,"2 - Foco Defensa (Alto Pot / Alto Share)",IF(AV1860=3,"3 - Monitoreo (Bajo Pot / Alto Share)","4 - Baja Prioridad (Bajo Pot / Bajo Share)"))))</f>
        <v>Sin competencia directa</v>
      </c>
      <c r="AX1860" s="12" t="str">
        <f aca="false">IF(OR(IFERROR(AND(W1860&lt;&gt;"",Y1860&lt;&gt;"",Y1860-W1860&gt;Resumen!$B$8),FALSE()),IFERROR(AND(X1860&lt;&gt;"",Y1860&lt;&gt;"",Y1860-X1860&gt;Resumen!$B$8),FALSE())),MAX(IF(IFERROR(AND(W1860&lt;&gt;"",Y1860&lt;&gt;"",Y1860-W1860&gt;Resumen!$B$8),FALSE()),Y1860-W1860,0),IF(IFERROR(AND(X1860&lt;&gt;"",Y1860&lt;&gt;"",Y1860-X1860&gt;Resumen!$B$8),FALSE()),Y1860-X1860,0)),"")</f>
        <v/>
      </c>
      <c r="AY1860" s="22" t="str">
        <f aca="false">IF(OR(IFERROR(AND(W1860&lt;&gt;"",Y1860&lt;&gt;"",Y1860-W1860&gt;Resumen!$B$8),FALSE()),IFERROR(AND(X1860&lt;&gt;"",Y1860&lt;&gt;"",Y1860-X1860&gt;Resumen!$B$8),FALSE())),TRIM("Lays tiene mayor markup que "&amp;IF(IFERROR(AND(W1860&lt;&gt;"",Y1860&lt;&gt;"",Y1860-W1860&gt;Resumen!$B$8),FALSE()),"Quento ","")&amp;IF(IFERROR(AND(X1860&lt;&gt;"",Y1860&lt;&gt;"",Y1860-X1860&gt;Resumen!$B$8),FALSE()),"Julicroc ","")&amp;"en este PDV"),"")</f>
        <v/>
      </c>
      <c r="AZ1860" s="22" t="str">
        <f aca="false">IF(COUNTIF('Plan Pehuamar - Lista'!$A$2:$A$167,A1860)&gt;0,"Sí","No")</f>
        <v>No</v>
      </c>
      <c r="BA1860" s="22" t="str">
        <f aca="false">IF(COUNTIF('Plan Combo 9+1'!$A$2:$A$226,A1860)&gt;0,"Sí","No")</f>
        <v>No</v>
      </c>
      <c r="BB1860" s="22" t="str">
        <f aca="false">IF(AH1860="","No",IF(BA1860="Sí",IF((AO1860-AH1860)&gt;Resumen!$B$6,"Sí","No"),IF((AO1860-AH1860)&gt;=Resumen!$B$132,"Sí","No")))</f>
        <v>No</v>
      </c>
      <c r="BC1860" s="22" t="str">
        <f aca="false">IF(AND(N1860="Sí",AL1860="Sí",AI1860=0),"Sí","No")</f>
        <v>No</v>
      </c>
      <c r="BD1860" s="22" t="str">
        <f aca="false">IF(COUNTIF('Plan 9+1 (con Pehuamar)'!$A$2:$A$227,A1860)&gt;0,"Sí","No")</f>
        <v>No</v>
      </c>
    </row>
    <row r="1861" customFormat="false" ht="15" hidden="false" customHeight="true" outlineLevel="0" collapsed="false">
      <c r="A1861" s="6" t="n">
        <v>200628</v>
      </c>
      <c r="B1861" s="6" t="n">
        <v>12</v>
      </c>
      <c r="C1861" s="6" t="n">
        <v>1204</v>
      </c>
      <c r="D1861" s="6" t="s">
        <v>359</v>
      </c>
      <c r="E1861" s="6" t="s">
        <v>2028</v>
      </c>
      <c r="F1861" s="6" t="s">
        <v>206</v>
      </c>
      <c r="G1861" s="6" t="s">
        <v>130</v>
      </c>
      <c r="H1861" s="6" t="s">
        <v>1715</v>
      </c>
      <c r="I1861" s="27" t="n">
        <v>10</v>
      </c>
      <c r="J1861" s="27" t="n">
        <v>50</v>
      </c>
      <c r="K1861" s="27" t="n">
        <v>80</v>
      </c>
      <c r="L1861" s="28" t="n">
        <f aca="false">I1861+J1861</f>
        <v>60</v>
      </c>
      <c r="M1861" s="28" t="n">
        <f aca="false">L1861+K1861</f>
        <v>140</v>
      </c>
      <c r="N1861" s="22" t="str">
        <f aca="false">IF(I1861&gt;0,"Sí","No")</f>
        <v>Sí</v>
      </c>
      <c r="O1861" s="22" t="str">
        <f aca="false">IF(J1861&gt;0,"Sí","No")</f>
        <v>Sí</v>
      </c>
      <c r="P1861" s="22" t="str">
        <f aca="false">IF(K1861&gt;0,"Sí","No")</f>
        <v>Sí</v>
      </c>
      <c r="Q1861" s="22" t="str">
        <f aca="false">IF(OR(I1861&gt;0,J1861&gt;0),"Sí","No")</f>
        <v>Sí</v>
      </c>
      <c r="R1861" s="27" t="n">
        <v>1750</v>
      </c>
      <c r="S1861" s="27" t="n">
        <v>2500</v>
      </c>
      <c r="T1861" s="27" t="n">
        <v>1200</v>
      </c>
      <c r="U1861" s="27" t="n">
        <v>2000</v>
      </c>
      <c r="V1861" s="27" t="n">
        <v>3500</v>
      </c>
      <c r="W1861" s="12" t="n">
        <f aca="false">IF(AND(I1861&gt;0,R1861&gt;0),(S1861-R1861)/R1861,"")</f>
        <v>0.428571428571429</v>
      </c>
      <c r="X1861" s="12" t="n">
        <f aca="false">IF(AND(J1861&gt;0,T1861&gt;0),(U1861-T1861)/T1861,"")</f>
        <v>0.666666666666667</v>
      </c>
      <c r="Y1861" s="12" t="n">
        <f aca="false">IF(AND(K1861&gt;0,V1861&gt;0),(V1861-Resumen!$B$7)/Resumen!$B$7,"")</f>
        <v>0.4</v>
      </c>
      <c r="Z1861" s="28" t="n">
        <f aca="false">IF(AND(K1861&gt;0,I1861&gt;0,V1861&gt;0,S1861&gt;0),V1861-S1861,"")</f>
        <v>1000</v>
      </c>
      <c r="AA1861" s="12" t="n">
        <f aca="false">IF(Z1861&lt;&gt;"",Z1861/S1861,"")</f>
        <v>0.4</v>
      </c>
      <c r="AB1861" s="28" t="n">
        <f aca="false">IF(AND(K1861&gt;0,J1861&gt;0,V1861&gt;0,U1861&gt;0),V1861-U1861,"")</f>
        <v>1500</v>
      </c>
      <c r="AC1861" s="12" t="n">
        <f aca="false">IF(AB1861&lt;&gt;"",AB1861/U1861,"")</f>
        <v>0.75</v>
      </c>
      <c r="AD1861" s="27" t="n">
        <v>12</v>
      </c>
      <c r="AE1861" s="27" t="n">
        <v>2</v>
      </c>
      <c r="AF1861" s="27" t="n">
        <v>8</v>
      </c>
      <c r="AG1861" s="28" t="n">
        <f aca="false">AD1861+AE1861+AF1861</f>
        <v>22</v>
      </c>
      <c r="AH1861" s="12" t="n">
        <f aca="false">IF(AG1861&gt;0,AD1861/AG1861,"")</f>
        <v>0.545454545454545</v>
      </c>
      <c r="AI1861" s="27" t="n">
        <v>1</v>
      </c>
      <c r="AJ1861" s="27" t="n">
        <v>0</v>
      </c>
      <c r="AK1861" s="27" t="n">
        <v>0</v>
      </c>
      <c r="AL1861" s="22" t="str">
        <f aca="false">IF(OR(AJ1861&gt;0,AK1861&gt;0),"Sí","No")</f>
        <v>No</v>
      </c>
      <c r="AM1861" s="6" t="s">
        <v>198</v>
      </c>
      <c r="AN1861" s="6" t="s">
        <v>198</v>
      </c>
      <c r="AO1861" s="12" t="n">
        <f aca="false">IF(M1861&gt;0,K1861/M1861,"")</f>
        <v>0.571428571428571</v>
      </c>
      <c r="AP1861" s="22" t="str">
        <f aca="false">IF(M1861&gt;=Resumen!$B$5,"Alto","Bajo")</f>
        <v>Alto</v>
      </c>
      <c r="AQ1861" s="22" t="str">
        <f aca="false">IF(AO1861&gt;=Resumen!$B$28,"Alto","Bajo")</f>
        <v>Alto</v>
      </c>
      <c r="AR1861" s="22" t="str">
        <f aca="false">AP1861&amp;" Potencial / "&amp;AQ1861&amp;" Share"</f>
        <v>Alto Potencial / Alto Share</v>
      </c>
      <c r="AS1861" s="22" t="str">
        <f aca="false">IF(Q1861="Sí",IF(AO1861&gt;=Resumen!$B$29,"Alto","Bajo"),"")</f>
        <v>Alto</v>
      </c>
      <c r="AT1861" s="22" t="str">
        <f aca="false">IF(AS1861&lt;&gt;"",AP1861&amp;" Potencial / "&amp;AS1861&amp;" Share","")</f>
        <v>Alto Potencial / Alto Share</v>
      </c>
      <c r="AU1861" s="22" t="str">
        <f aca="false">IF(AH1861="","Sin dato",IF(AH1861-AO1861&gt;Resumen!$B$6,"Sobre-exhibido",IF(AO1861-AH1861&gt;Resumen!$B$6,"Sub-exhibido","En línea")))</f>
        <v>En línea</v>
      </c>
      <c r="AV1861" s="22" t="n">
        <f aca="false">IF(AT1861="","",IF(AT1861="Alto Potencial / Bajo Share",1,IF(AT1861="Alto Potencial / Alto Share",2,IF(AT1861="Bajo Potencial / Alto Share",3,4))))</f>
        <v>2</v>
      </c>
      <c r="AW1861" s="22" t="str">
        <f aca="false">IF(Q1861="No","Sin competencia directa",IF(AV1861=1,"1 - Foco Conquista (Alto Pot / Bajo Share)",IF(AV1861=2,"2 - Foco Defensa (Alto Pot / Alto Share)",IF(AV1861=3,"3 - Monitoreo (Bajo Pot / Alto Share)","4 - Baja Prioridad (Bajo Pot / Bajo Share)"))))</f>
        <v>2 - Foco Defensa (Alto Pot / Alto Share)</v>
      </c>
      <c r="AX1861" s="12" t="str">
        <f aca="false">IF(OR(IFERROR(AND(W1861&lt;&gt;"",Y1861&lt;&gt;"",Y1861-W1861&gt;Resumen!$B$8),FALSE()),IFERROR(AND(X1861&lt;&gt;"",Y1861&lt;&gt;"",Y1861-X1861&gt;Resumen!$B$8),FALSE())),MAX(IF(IFERROR(AND(W1861&lt;&gt;"",Y1861&lt;&gt;"",Y1861-W1861&gt;Resumen!$B$8),FALSE()),Y1861-W1861,0),IF(IFERROR(AND(X1861&lt;&gt;"",Y1861&lt;&gt;"",Y1861-X1861&gt;Resumen!$B$8),FALSE()),Y1861-X1861,0)),"")</f>
        <v/>
      </c>
      <c r="AY1861" s="22" t="str">
        <f aca="false">IF(OR(IFERROR(AND(W1861&lt;&gt;"",Y1861&lt;&gt;"",Y1861-W1861&gt;Resumen!$B$8),FALSE()),IFERROR(AND(X1861&lt;&gt;"",Y1861&lt;&gt;"",Y1861-X1861&gt;Resumen!$B$8),FALSE())),TRIM("Lays tiene mayor markup que "&amp;IF(IFERROR(AND(W1861&lt;&gt;"",Y1861&lt;&gt;"",Y1861-W1861&gt;Resumen!$B$8),FALSE()),"Quento ","")&amp;IF(IFERROR(AND(X1861&lt;&gt;"",Y1861&lt;&gt;"",Y1861-X1861&gt;Resumen!$B$8),FALSE()),"Julicroc ","")&amp;"en este PDV"),"")</f>
        <v/>
      </c>
      <c r="AZ1861" s="22" t="str">
        <f aca="false">IF(COUNTIF('Plan Pehuamar - Lista'!$A$2:$A$167,A1861)&gt;0,"Sí","No")</f>
        <v>No</v>
      </c>
      <c r="BA1861" s="22" t="str">
        <f aca="false">IF(COUNTIF('Plan Combo 9+1'!$A$2:$A$226,A1861)&gt;0,"Sí","No")</f>
        <v>No</v>
      </c>
      <c r="BB1861" s="22" t="str">
        <f aca="false">IF(AH1861="","No",IF(BA1861="Sí",IF((AO1861-AH1861)&gt;Resumen!$B$6,"Sí","No"),IF((AO1861-AH1861)&gt;=Resumen!$B$132,"Sí","No")))</f>
        <v>No</v>
      </c>
      <c r="BC1861" s="22" t="str">
        <f aca="false">IF(AND(N1861="Sí",AL1861="Sí",AI1861=0),"Sí","No")</f>
        <v>No</v>
      </c>
      <c r="BD1861" s="22" t="str">
        <f aca="false">IF(COUNTIF('Plan 9+1 (con Pehuamar)'!$A$2:$A$227,A1861)&gt;0,"Sí","No")</f>
        <v>No</v>
      </c>
    </row>
    <row r="1862" customFormat="false" ht="15" hidden="false" customHeight="true" outlineLevel="0" collapsed="false">
      <c r="A1862" s="6" t="n">
        <v>200633</v>
      </c>
      <c r="B1862" s="6" t="n">
        <v>12</v>
      </c>
      <c r="C1862" s="6" t="n">
        <v>1204</v>
      </c>
      <c r="D1862" s="6" t="s">
        <v>359</v>
      </c>
      <c r="E1862" s="6" t="s">
        <v>2029</v>
      </c>
      <c r="F1862" s="6" t="s">
        <v>196</v>
      </c>
      <c r="G1862" s="6" t="s">
        <v>130</v>
      </c>
      <c r="H1862" s="6" t="s">
        <v>1715</v>
      </c>
      <c r="I1862" s="27" t="n">
        <v>10</v>
      </c>
      <c r="J1862" s="27" t="n">
        <v>40</v>
      </c>
      <c r="K1862" s="27" t="n">
        <v>60</v>
      </c>
      <c r="L1862" s="28" t="n">
        <f aca="false">I1862+J1862</f>
        <v>50</v>
      </c>
      <c r="M1862" s="28" t="n">
        <f aca="false">L1862+K1862</f>
        <v>110</v>
      </c>
      <c r="N1862" s="22" t="str">
        <f aca="false">IF(I1862&gt;0,"Sí","No")</f>
        <v>Sí</v>
      </c>
      <c r="O1862" s="22" t="str">
        <f aca="false">IF(J1862&gt;0,"Sí","No")</f>
        <v>Sí</v>
      </c>
      <c r="P1862" s="22" t="str">
        <f aca="false">IF(K1862&gt;0,"Sí","No")</f>
        <v>Sí</v>
      </c>
      <c r="Q1862" s="22" t="str">
        <f aca="false">IF(OR(I1862&gt;0,J1862&gt;0),"Sí","No")</f>
        <v>Sí</v>
      </c>
      <c r="R1862" s="27" t="n">
        <v>1750</v>
      </c>
      <c r="S1862" s="27" t="n">
        <v>2500</v>
      </c>
      <c r="T1862" s="27" t="n">
        <v>1200</v>
      </c>
      <c r="U1862" s="27" t="n">
        <v>2000</v>
      </c>
      <c r="V1862" s="27" t="n">
        <v>3500</v>
      </c>
      <c r="W1862" s="12" t="n">
        <f aca="false">IF(AND(I1862&gt;0,R1862&gt;0),(S1862-R1862)/R1862,"")</f>
        <v>0.428571428571429</v>
      </c>
      <c r="X1862" s="12" t="n">
        <f aca="false">IF(AND(J1862&gt;0,T1862&gt;0),(U1862-T1862)/T1862,"")</f>
        <v>0.666666666666667</v>
      </c>
      <c r="Y1862" s="12" t="n">
        <f aca="false">IF(AND(K1862&gt;0,V1862&gt;0),(V1862-Resumen!$B$7)/Resumen!$B$7,"")</f>
        <v>0.4</v>
      </c>
      <c r="Z1862" s="28" t="n">
        <f aca="false">IF(AND(K1862&gt;0,I1862&gt;0,V1862&gt;0,S1862&gt;0),V1862-S1862,"")</f>
        <v>1000</v>
      </c>
      <c r="AA1862" s="12" t="n">
        <f aca="false">IF(Z1862&lt;&gt;"",Z1862/S1862,"")</f>
        <v>0.4</v>
      </c>
      <c r="AB1862" s="28" t="n">
        <f aca="false">IF(AND(K1862&gt;0,J1862&gt;0,V1862&gt;0,U1862&gt;0),V1862-U1862,"")</f>
        <v>1500</v>
      </c>
      <c r="AC1862" s="12" t="n">
        <f aca="false">IF(AB1862&lt;&gt;"",AB1862/U1862,"")</f>
        <v>0.75</v>
      </c>
      <c r="AD1862" s="27" t="n">
        <v>10</v>
      </c>
      <c r="AE1862" s="27" t="n">
        <v>2</v>
      </c>
      <c r="AF1862" s="27" t="n">
        <v>8</v>
      </c>
      <c r="AG1862" s="28" t="n">
        <f aca="false">AD1862+AE1862+AF1862</f>
        <v>20</v>
      </c>
      <c r="AH1862" s="12" t="n">
        <f aca="false">IF(AG1862&gt;0,AD1862/AG1862,"")</f>
        <v>0.5</v>
      </c>
      <c r="AI1862" s="27" t="n">
        <v>1</v>
      </c>
      <c r="AJ1862" s="27" t="n">
        <v>0</v>
      </c>
      <c r="AK1862" s="27" t="n">
        <v>0</v>
      </c>
      <c r="AL1862" s="22" t="str">
        <f aca="false">IF(OR(AJ1862&gt;0,AK1862&gt;0),"Sí","No")</f>
        <v>No</v>
      </c>
      <c r="AM1862" s="6" t="s">
        <v>198</v>
      </c>
      <c r="AN1862" s="6" t="s">
        <v>198</v>
      </c>
      <c r="AO1862" s="12" t="n">
        <f aca="false">IF(M1862&gt;0,K1862/M1862,"")</f>
        <v>0.545454545454545</v>
      </c>
      <c r="AP1862" s="22" t="str">
        <f aca="false">IF(M1862&gt;=Resumen!$B$5,"Alto","Bajo")</f>
        <v>Alto</v>
      </c>
      <c r="AQ1862" s="22" t="str">
        <f aca="false">IF(AO1862&gt;=Resumen!$B$28,"Alto","Bajo")</f>
        <v>Alto</v>
      </c>
      <c r="AR1862" s="22" t="str">
        <f aca="false">AP1862&amp;" Potencial / "&amp;AQ1862&amp;" Share"</f>
        <v>Alto Potencial / Alto Share</v>
      </c>
      <c r="AS1862" s="22" t="str">
        <f aca="false">IF(Q1862="Sí",IF(AO1862&gt;=Resumen!$B$29,"Alto","Bajo"),"")</f>
        <v>Alto</v>
      </c>
      <c r="AT1862" s="22" t="str">
        <f aca="false">IF(AS1862&lt;&gt;"",AP1862&amp;" Potencial / "&amp;AS1862&amp;" Share","")</f>
        <v>Alto Potencial / Alto Share</v>
      </c>
      <c r="AU1862" s="22" t="str">
        <f aca="false">IF(AH1862="","Sin dato",IF(AH1862-AO1862&gt;Resumen!$B$6,"Sobre-exhibido",IF(AO1862-AH1862&gt;Resumen!$B$6,"Sub-exhibido","En línea")))</f>
        <v>En línea</v>
      </c>
      <c r="AV1862" s="22" t="n">
        <f aca="false">IF(AT1862="","",IF(AT1862="Alto Potencial / Bajo Share",1,IF(AT1862="Alto Potencial / Alto Share",2,IF(AT1862="Bajo Potencial / Alto Share",3,4))))</f>
        <v>2</v>
      </c>
      <c r="AW1862" s="22" t="str">
        <f aca="false">IF(Q1862="No","Sin competencia directa",IF(AV1862=1,"1 - Foco Conquista (Alto Pot / Bajo Share)",IF(AV1862=2,"2 - Foco Defensa (Alto Pot / Alto Share)",IF(AV1862=3,"3 - Monitoreo (Bajo Pot / Alto Share)","4 - Baja Prioridad (Bajo Pot / Bajo Share)"))))</f>
        <v>2 - Foco Defensa (Alto Pot / Alto Share)</v>
      </c>
      <c r="AX1862" s="12" t="str">
        <f aca="false">IF(OR(IFERROR(AND(W1862&lt;&gt;"",Y1862&lt;&gt;"",Y1862-W1862&gt;Resumen!$B$8),FALSE()),IFERROR(AND(X1862&lt;&gt;"",Y1862&lt;&gt;"",Y1862-X1862&gt;Resumen!$B$8),FALSE())),MAX(IF(IFERROR(AND(W1862&lt;&gt;"",Y1862&lt;&gt;"",Y1862-W1862&gt;Resumen!$B$8),FALSE()),Y1862-W1862,0),IF(IFERROR(AND(X1862&lt;&gt;"",Y1862&lt;&gt;"",Y1862-X1862&gt;Resumen!$B$8),FALSE()),Y1862-X1862,0)),"")</f>
        <v/>
      </c>
      <c r="AY1862" s="22" t="str">
        <f aca="false">IF(OR(IFERROR(AND(W1862&lt;&gt;"",Y1862&lt;&gt;"",Y1862-W1862&gt;Resumen!$B$8),FALSE()),IFERROR(AND(X1862&lt;&gt;"",Y1862&lt;&gt;"",Y1862-X1862&gt;Resumen!$B$8),FALSE())),TRIM("Lays tiene mayor markup que "&amp;IF(IFERROR(AND(W1862&lt;&gt;"",Y1862&lt;&gt;"",Y1862-W1862&gt;Resumen!$B$8),FALSE()),"Quento ","")&amp;IF(IFERROR(AND(X1862&lt;&gt;"",Y1862&lt;&gt;"",Y1862-X1862&gt;Resumen!$B$8),FALSE()),"Julicroc ","")&amp;"en este PDV"),"")</f>
        <v/>
      </c>
      <c r="AZ1862" s="22" t="str">
        <f aca="false">IF(COUNTIF('Plan Pehuamar - Lista'!$A$2:$A$167,A1862)&gt;0,"Sí","No")</f>
        <v>No</v>
      </c>
      <c r="BA1862" s="22" t="str">
        <f aca="false">IF(COUNTIF('Plan Combo 9+1'!$A$2:$A$226,A1862)&gt;0,"Sí","No")</f>
        <v>No</v>
      </c>
      <c r="BB1862" s="22" t="str">
        <f aca="false">IF(AH1862="","No",IF(BA1862="Sí",IF((AO1862-AH1862)&gt;Resumen!$B$6,"Sí","No"),IF((AO1862-AH1862)&gt;=Resumen!$B$132,"Sí","No")))</f>
        <v>No</v>
      </c>
      <c r="BC1862" s="22" t="str">
        <f aca="false">IF(AND(N1862="Sí",AL1862="Sí",AI1862=0),"Sí","No")</f>
        <v>No</v>
      </c>
      <c r="BD1862" s="22" t="str">
        <f aca="false">IF(COUNTIF('Plan 9+1 (con Pehuamar)'!$A$2:$A$227,A1862)&gt;0,"Sí","No")</f>
        <v>No</v>
      </c>
    </row>
    <row r="1863" customFormat="false" ht="15" hidden="false" customHeight="true" outlineLevel="0" collapsed="false">
      <c r="A1863" s="6" t="n">
        <v>200635</v>
      </c>
      <c r="B1863" s="6" t="n">
        <v>12</v>
      </c>
      <c r="C1863" s="6" t="n">
        <v>1204</v>
      </c>
      <c r="D1863" s="6" t="s">
        <v>359</v>
      </c>
      <c r="E1863" s="6" t="s">
        <v>2018</v>
      </c>
      <c r="F1863" s="6" t="s">
        <v>196</v>
      </c>
      <c r="G1863" s="6" t="s">
        <v>130</v>
      </c>
      <c r="H1863" s="6" t="s">
        <v>1715</v>
      </c>
      <c r="I1863" s="27" t="n">
        <v>10</v>
      </c>
      <c r="J1863" s="27" t="n">
        <v>50</v>
      </c>
      <c r="K1863" s="27" t="n">
        <v>20</v>
      </c>
      <c r="L1863" s="28" t="n">
        <f aca="false">I1863+J1863</f>
        <v>60</v>
      </c>
      <c r="M1863" s="28" t="n">
        <f aca="false">L1863+K1863</f>
        <v>80</v>
      </c>
      <c r="N1863" s="22" t="str">
        <f aca="false">IF(I1863&gt;0,"Sí","No")</f>
        <v>Sí</v>
      </c>
      <c r="O1863" s="22" t="str">
        <f aca="false">IF(J1863&gt;0,"Sí","No")</f>
        <v>Sí</v>
      </c>
      <c r="P1863" s="22" t="str">
        <f aca="false">IF(K1863&gt;0,"Sí","No")</f>
        <v>Sí</v>
      </c>
      <c r="Q1863" s="22" t="str">
        <f aca="false">IF(OR(I1863&gt;0,J1863&gt;0),"Sí","No")</f>
        <v>Sí</v>
      </c>
      <c r="R1863" s="27" t="n">
        <v>1750</v>
      </c>
      <c r="S1863" s="27" t="n">
        <v>2500</v>
      </c>
      <c r="T1863" s="27" t="n">
        <v>1200</v>
      </c>
      <c r="U1863" s="27" t="n">
        <v>2000</v>
      </c>
      <c r="V1863" s="27" t="n">
        <v>3500</v>
      </c>
      <c r="W1863" s="12" t="n">
        <f aca="false">IF(AND(I1863&gt;0,R1863&gt;0),(S1863-R1863)/R1863,"")</f>
        <v>0.428571428571429</v>
      </c>
      <c r="X1863" s="12" t="n">
        <f aca="false">IF(AND(J1863&gt;0,T1863&gt;0),(U1863-T1863)/T1863,"")</f>
        <v>0.666666666666667</v>
      </c>
      <c r="Y1863" s="12" t="n">
        <f aca="false">IF(AND(K1863&gt;0,V1863&gt;0),(V1863-Resumen!$B$7)/Resumen!$B$7,"")</f>
        <v>0.4</v>
      </c>
      <c r="Z1863" s="28" t="n">
        <f aca="false">IF(AND(K1863&gt;0,I1863&gt;0,V1863&gt;0,S1863&gt;0),V1863-S1863,"")</f>
        <v>1000</v>
      </c>
      <c r="AA1863" s="12" t="n">
        <f aca="false">IF(Z1863&lt;&gt;"",Z1863/S1863,"")</f>
        <v>0.4</v>
      </c>
      <c r="AB1863" s="28" t="n">
        <f aca="false">IF(AND(K1863&gt;0,J1863&gt;0,V1863&gt;0,U1863&gt;0),V1863-U1863,"")</f>
        <v>1500</v>
      </c>
      <c r="AC1863" s="12" t="n">
        <f aca="false">IF(AB1863&lt;&gt;"",AB1863/U1863,"")</f>
        <v>0.75</v>
      </c>
      <c r="AD1863" s="27" t="n">
        <v>12</v>
      </c>
      <c r="AE1863" s="27" t="n">
        <v>2</v>
      </c>
      <c r="AF1863" s="27" t="n">
        <v>8</v>
      </c>
      <c r="AG1863" s="28" t="n">
        <f aca="false">AD1863+AE1863+AF1863</f>
        <v>22</v>
      </c>
      <c r="AH1863" s="12" t="n">
        <f aca="false">IF(AG1863&gt;0,AD1863/AG1863,"")</f>
        <v>0.545454545454545</v>
      </c>
      <c r="AI1863" s="27" t="n">
        <v>1</v>
      </c>
      <c r="AJ1863" s="27" t="n">
        <v>0</v>
      </c>
      <c r="AK1863" s="27" t="n">
        <v>0</v>
      </c>
      <c r="AL1863" s="22" t="str">
        <f aca="false">IF(OR(AJ1863&gt;0,AK1863&gt;0),"Sí","No")</f>
        <v>No</v>
      </c>
      <c r="AM1863" s="6" t="s">
        <v>198</v>
      </c>
      <c r="AN1863" s="6" t="s">
        <v>397</v>
      </c>
      <c r="AO1863" s="12" t="n">
        <f aca="false">IF(M1863&gt;0,K1863/M1863,"")</f>
        <v>0.25</v>
      </c>
      <c r="AP1863" s="22" t="str">
        <f aca="false">IF(M1863&gt;=Resumen!$B$5,"Alto","Bajo")</f>
        <v>Alto</v>
      </c>
      <c r="AQ1863" s="22" t="str">
        <f aca="false">IF(AO1863&gt;=Resumen!$B$28,"Alto","Bajo")</f>
        <v>Bajo</v>
      </c>
      <c r="AR1863" s="22" t="str">
        <f aca="false">AP1863&amp;" Potencial / "&amp;AQ1863&amp;" Share"</f>
        <v>Alto Potencial / Bajo Share</v>
      </c>
      <c r="AS1863" s="22" t="str">
        <f aca="false">IF(Q1863="Sí",IF(AO1863&gt;=Resumen!$B$29,"Alto","Bajo"),"")</f>
        <v>Bajo</v>
      </c>
      <c r="AT1863" s="22" t="str">
        <f aca="false">IF(AS1863&lt;&gt;"",AP1863&amp;" Potencial / "&amp;AS1863&amp;" Share","")</f>
        <v>Alto Potencial / Bajo Share</v>
      </c>
      <c r="AU1863" s="22" t="str">
        <f aca="false">IF(AH1863="","Sin dato",IF(AH1863-AO1863&gt;Resumen!$B$6,"Sobre-exhibido",IF(AO1863-AH1863&gt;Resumen!$B$6,"Sub-exhibido","En línea")))</f>
        <v>Sobre-exhibido</v>
      </c>
      <c r="AV1863" s="22" t="n">
        <f aca="false">IF(AT1863="","",IF(AT1863="Alto Potencial / Bajo Share",1,IF(AT1863="Alto Potencial / Alto Share",2,IF(AT1863="Bajo Potencial / Alto Share",3,4))))</f>
        <v>1</v>
      </c>
      <c r="AW1863" s="22" t="str">
        <f aca="false">IF(Q1863="No","Sin competencia directa",IF(AV1863=1,"1 - Foco Conquista (Alto Pot / Bajo Share)",IF(AV1863=2,"2 - Foco Defensa (Alto Pot / Alto Share)",IF(AV1863=3,"3 - Monitoreo (Bajo Pot / Alto Share)","4 - Baja Prioridad (Bajo Pot / Bajo Share)"))))</f>
        <v>1 - Foco Conquista (Alto Pot / Bajo Share)</v>
      </c>
      <c r="AX1863" s="12" t="str">
        <f aca="false">IF(OR(IFERROR(AND(W1863&lt;&gt;"",Y1863&lt;&gt;"",Y1863-W1863&gt;Resumen!$B$8),FALSE()),IFERROR(AND(X1863&lt;&gt;"",Y1863&lt;&gt;"",Y1863-X1863&gt;Resumen!$B$8),FALSE())),MAX(IF(IFERROR(AND(W1863&lt;&gt;"",Y1863&lt;&gt;"",Y1863-W1863&gt;Resumen!$B$8),FALSE()),Y1863-W1863,0),IF(IFERROR(AND(X1863&lt;&gt;"",Y1863&lt;&gt;"",Y1863-X1863&gt;Resumen!$B$8),FALSE()),Y1863-X1863,0)),"")</f>
        <v/>
      </c>
      <c r="AY1863" s="22" t="str">
        <f aca="false">IF(OR(IFERROR(AND(W1863&lt;&gt;"",Y1863&lt;&gt;"",Y1863-W1863&gt;Resumen!$B$8),FALSE()),IFERROR(AND(X1863&lt;&gt;"",Y1863&lt;&gt;"",Y1863-X1863&gt;Resumen!$B$8),FALSE())),TRIM("Lays tiene mayor markup que "&amp;IF(IFERROR(AND(W1863&lt;&gt;"",Y1863&lt;&gt;"",Y1863-W1863&gt;Resumen!$B$8),FALSE()),"Quento ","")&amp;IF(IFERROR(AND(X1863&lt;&gt;"",Y1863&lt;&gt;"",Y1863-X1863&gt;Resumen!$B$8),FALSE()),"Julicroc ","")&amp;"en este PDV"),"")</f>
        <v/>
      </c>
      <c r="AZ1863" s="22" t="str">
        <f aca="false">IF(COUNTIF('Plan Pehuamar - Lista'!$A$2:$A$167,A1863)&gt;0,"Sí","No")</f>
        <v>Sí</v>
      </c>
      <c r="BA1863" s="22" t="str">
        <f aca="false">IF(COUNTIF('Plan Combo 9+1'!$A$2:$A$226,A1863)&gt;0,"Sí","No")</f>
        <v>No</v>
      </c>
      <c r="BB1863" s="22" t="str">
        <f aca="false">IF(AH1863="","No",IF(BA1863="Sí",IF((AO1863-AH1863)&gt;Resumen!$B$6,"Sí","No"),IF((AO1863-AH1863)&gt;=Resumen!$B$132,"Sí","No")))</f>
        <v>No</v>
      </c>
      <c r="BC1863" s="22" t="str">
        <f aca="false">IF(AND(N1863="Sí",AL1863="Sí",AI1863=0),"Sí","No")</f>
        <v>No</v>
      </c>
      <c r="BD1863" s="22" t="str">
        <f aca="false">IF(COUNTIF('Plan 9+1 (con Pehuamar)'!$A$2:$A$227,A1863)&gt;0,"Sí","No")</f>
        <v>No</v>
      </c>
    </row>
    <row r="1864" customFormat="false" ht="15" hidden="false" customHeight="true" outlineLevel="0" collapsed="false">
      <c r="A1864" s="6" t="n">
        <v>200636</v>
      </c>
      <c r="B1864" s="6" t="n">
        <v>12</v>
      </c>
      <c r="C1864" s="6" t="n">
        <v>1204</v>
      </c>
      <c r="D1864" s="6" t="s">
        <v>359</v>
      </c>
      <c r="E1864" s="6" t="s">
        <v>2030</v>
      </c>
      <c r="F1864" s="6" t="s">
        <v>303</v>
      </c>
      <c r="G1864" s="6" t="s">
        <v>130</v>
      </c>
      <c r="H1864" s="6" t="s">
        <v>1715</v>
      </c>
      <c r="I1864" s="27" t="n">
        <v>0</v>
      </c>
      <c r="J1864" s="27" t="n">
        <v>0</v>
      </c>
      <c r="K1864" s="27" t="n">
        <v>2.6</v>
      </c>
      <c r="L1864" s="28" t="n">
        <f aca="false">I1864+J1864</f>
        <v>0</v>
      </c>
      <c r="M1864" s="28" t="n">
        <f aca="false">L1864+K1864</f>
        <v>2.6</v>
      </c>
      <c r="N1864" s="22" t="str">
        <f aca="false">IF(I1864&gt;0,"Sí","No")</f>
        <v>No</v>
      </c>
      <c r="O1864" s="22" t="str">
        <f aca="false">IF(J1864&gt;0,"Sí","No")</f>
        <v>No</v>
      </c>
      <c r="P1864" s="22" t="str">
        <f aca="false">IF(K1864&gt;0,"Sí","No")</f>
        <v>Sí</v>
      </c>
      <c r="Q1864" s="22" t="str">
        <f aca="false">IF(OR(I1864&gt;0,J1864&gt;0),"Sí","No")</f>
        <v>No</v>
      </c>
      <c r="R1864" s="27"/>
      <c r="S1864" s="27"/>
      <c r="T1864" s="27"/>
      <c r="U1864" s="27"/>
      <c r="V1864" s="27"/>
      <c r="W1864" s="12" t="str">
        <f aca="false">IF(AND(I1864&gt;0,R1864&gt;0),(S1864-R1864)/R1864,"")</f>
        <v/>
      </c>
      <c r="X1864" s="12" t="str">
        <f aca="false">IF(AND(J1864&gt;0,T1864&gt;0),(U1864-T1864)/T1864,"")</f>
        <v/>
      </c>
      <c r="Y1864" s="12" t="str">
        <f aca="false">IF(AND(K1864&gt;0,V1864&gt;0),(V1864-Resumen!$B$7)/Resumen!$B$7,"")</f>
        <v/>
      </c>
      <c r="Z1864" s="28" t="str">
        <f aca="false">IF(AND(K1864&gt;0,I1864&gt;0,V1864&gt;0,S1864&gt;0),V1864-S1864,"")</f>
        <v/>
      </c>
      <c r="AA1864" s="12" t="str">
        <f aca="false">IF(Z1864&lt;&gt;"",Z1864/S1864,"")</f>
        <v/>
      </c>
      <c r="AB1864" s="28" t="str">
        <f aca="false">IF(AND(K1864&gt;0,J1864&gt;0,V1864&gt;0,U1864&gt;0),V1864-U1864,"")</f>
        <v/>
      </c>
      <c r="AC1864" s="12" t="str">
        <f aca="false">IF(AB1864&lt;&gt;"",AB1864/U1864,"")</f>
        <v/>
      </c>
      <c r="AD1864" s="27" t="n">
        <v>0</v>
      </c>
      <c r="AE1864" s="27" t="n">
        <v>0</v>
      </c>
      <c r="AF1864" s="27" t="n">
        <v>0</v>
      </c>
      <c r="AG1864" s="28" t="n">
        <f aca="false">AD1864+AE1864+AF1864</f>
        <v>0</v>
      </c>
      <c r="AH1864" s="12" t="str">
        <f aca="false">IF(AG1864&gt;0,AD1864/AG1864,"")</f>
        <v/>
      </c>
      <c r="AI1864" s="27" t="n">
        <v>0</v>
      </c>
      <c r="AJ1864" s="27" t="n">
        <v>0</v>
      </c>
      <c r="AK1864" s="27" t="n">
        <v>0</v>
      </c>
      <c r="AL1864" s="22" t="str">
        <f aca="false">IF(OR(AJ1864&gt;0,AK1864&gt;0),"Sí","No")</f>
        <v>No</v>
      </c>
      <c r="AM1864" s="6"/>
      <c r="AN1864" s="6"/>
      <c r="AO1864" s="12" t="n">
        <f aca="false">IF(M1864&gt;0,K1864/M1864,"")</f>
        <v>1</v>
      </c>
      <c r="AP1864" s="22" t="str">
        <f aca="false">IF(M1864&gt;=Resumen!$B$5,"Alto","Bajo")</f>
        <v>Bajo</v>
      </c>
      <c r="AQ1864" s="22" t="str">
        <f aca="false">IF(AO1864&gt;=Resumen!$B$28,"Alto","Bajo")</f>
        <v>Alto</v>
      </c>
      <c r="AR1864" s="22" t="str">
        <f aca="false">AP1864&amp;" Potencial / "&amp;AQ1864&amp;" Share"</f>
        <v>Bajo Potencial / Alto Share</v>
      </c>
      <c r="AS1864" s="22" t="str">
        <f aca="false">IF(Q1864="Sí",IF(AO1864&gt;=Resumen!$B$29,"Alto","Bajo"),"")</f>
        <v/>
      </c>
      <c r="AT1864" s="22" t="str">
        <f aca="false">IF(AS1864&lt;&gt;"",AP1864&amp;" Potencial / "&amp;AS1864&amp;" Share","")</f>
        <v/>
      </c>
      <c r="AU1864" s="22" t="str">
        <f aca="false">IF(AH1864="","Sin dato",IF(AH1864-AO1864&gt;Resumen!$B$6,"Sobre-exhibido",IF(AO1864-AH1864&gt;Resumen!$B$6,"Sub-exhibido","En línea")))</f>
        <v>Sin dato</v>
      </c>
      <c r="AV1864" s="22" t="str">
        <f aca="false">IF(AT1864="","",IF(AT1864="Alto Potencial / Bajo Share",1,IF(AT1864="Alto Potencial / Alto Share",2,IF(AT1864="Bajo Potencial / Alto Share",3,4))))</f>
        <v/>
      </c>
      <c r="AW1864" s="22" t="str">
        <f aca="false">IF(Q1864="No","Sin competencia directa",IF(AV1864=1,"1 - Foco Conquista (Alto Pot / Bajo Share)",IF(AV1864=2,"2 - Foco Defensa (Alto Pot / Alto Share)",IF(AV1864=3,"3 - Monitoreo (Bajo Pot / Alto Share)","4 - Baja Prioridad (Bajo Pot / Bajo Share)"))))</f>
        <v>Sin competencia directa</v>
      </c>
      <c r="AX1864" s="12" t="str">
        <f aca="false">IF(OR(IFERROR(AND(W1864&lt;&gt;"",Y1864&lt;&gt;"",Y1864-W1864&gt;Resumen!$B$8),FALSE()),IFERROR(AND(X1864&lt;&gt;"",Y1864&lt;&gt;"",Y1864-X1864&gt;Resumen!$B$8),FALSE())),MAX(IF(IFERROR(AND(W1864&lt;&gt;"",Y1864&lt;&gt;"",Y1864-W1864&gt;Resumen!$B$8),FALSE()),Y1864-W1864,0),IF(IFERROR(AND(X1864&lt;&gt;"",Y1864&lt;&gt;"",Y1864-X1864&gt;Resumen!$B$8),FALSE()),Y1864-X1864,0)),"")</f>
        <v/>
      </c>
      <c r="AY1864" s="22" t="str">
        <f aca="false">IF(OR(IFERROR(AND(W1864&lt;&gt;"",Y1864&lt;&gt;"",Y1864-W1864&gt;Resumen!$B$8),FALSE()),IFERROR(AND(X1864&lt;&gt;"",Y1864&lt;&gt;"",Y1864-X1864&gt;Resumen!$B$8),FALSE())),TRIM("Lays tiene mayor markup que "&amp;IF(IFERROR(AND(W1864&lt;&gt;"",Y1864&lt;&gt;"",Y1864-W1864&gt;Resumen!$B$8),FALSE()),"Quento ","")&amp;IF(IFERROR(AND(X1864&lt;&gt;"",Y1864&lt;&gt;"",Y1864-X1864&gt;Resumen!$B$8),FALSE()),"Julicroc ","")&amp;"en este PDV"),"")</f>
        <v/>
      </c>
      <c r="AZ1864" s="22" t="str">
        <f aca="false">IF(COUNTIF('Plan Pehuamar - Lista'!$A$2:$A$167,A1864)&gt;0,"Sí","No")</f>
        <v>No</v>
      </c>
      <c r="BA1864" s="22" t="str">
        <f aca="false">IF(COUNTIF('Plan Combo 9+1'!$A$2:$A$226,A1864)&gt;0,"Sí","No")</f>
        <v>No</v>
      </c>
      <c r="BB1864" s="22" t="str">
        <f aca="false">IF(AH1864="","No",IF(BA1864="Sí",IF((AO1864-AH1864)&gt;Resumen!$B$6,"Sí","No"),IF((AO1864-AH1864)&gt;=Resumen!$B$132,"Sí","No")))</f>
        <v>No</v>
      </c>
      <c r="BC1864" s="22" t="str">
        <f aca="false">IF(AND(N1864="Sí",AL1864="Sí",AI1864=0),"Sí","No")</f>
        <v>No</v>
      </c>
      <c r="BD1864" s="22" t="str">
        <f aca="false">IF(COUNTIF('Plan 9+1 (con Pehuamar)'!$A$2:$A$227,A1864)&gt;0,"Sí","No")</f>
        <v>No</v>
      </c>
    </row>
    <row r="1865" customFormat="false" ht="15" hidden="false" customHeight="true" outlineLevel="0" collapsed="false">
      <c r="A1865" s="6" t="n">
        <v>200639</v>
      </c>
      <c r="B1865" s="6" t="n">
        <v>12</v>
      </c>
      <c r="C1865" s="6" t="n">
        <v>1204</v>
      </c>
      <c r="D1865" s="6" t="s">
        <v>359</v>
      </c>
      <c r="E1865" s="6" t="s">
        <v>2031</v>
      </c>
      <c r="F1865" s="6" t="s">
        <v>196</v>
      </c>
      <c r="G1865" s="6" t="s">
        <v>130</v>
      </c>
      <c r="H1865" s="6" t="s">
        <v>1715</v>
      </c>
      <c r="I1865" s="27" t="n">
        <v>0</v>
      </c>
      <c r="J1865" s="27" t="n">
        <v>0</v>
      </c>
      <c r="K1865" s="27" t="n">
        <v>0.4</v>
      </c>
      <c r="L1865" s="28" t="n">
        <f aca="false">I1865+J1865</f>
        <v>0</v>
      </c>
      <c r="M1865" s="28" t="n">
        <f aca="false">L1865+K1865</f>
        <v>0.4</v>
      </c>
      <c r="N1865" s="22" t="str">
        <f aca="false">IF(I1865&gt;0,"Sí","No")</f>
        <v>No</v>
      </c>
      <c r="O1865" s="22" t="str">
        <f aca="false">IF(J1865&gt;0,"Sí","No")</f>
        <v>No</v>
      </c>
      <c r="P1865" s="22" t="str">
        <f aca="false">IF(K1865&gt;0,"Sí","No")</f>
        <v>Sí</v>
      </c>
      <c r="Q1865" s="22" t="str">
        <f aca="false">IF(OR(I1865&gt;0,J1865&gt;0),"Sí","No")</f>
        <v>No</v>
      </c>
      <c r="R1865" s="27"/>
      <c r="S1865" s="27"/>
      <c r="T1865" s="27"/>
      <c r="U1865" s="27"/>
      <c r="V1865" s="27"/>
      <c r="W1865" s="12" t="str">
        <f aca="false">IF(AND(I1865&gt;0,R1865&gt;0),(S1865-R1865)/R1865,"")</f>
        <v/>
      </c>
      <c r="X1865" s="12" t="str">
        <f aca="false">IF(AND(J1865&gt;0,T1865&gt;0),(U1865-T1865)/T1865,"")</f>
        <v/>
      </c>
      <c r="Y1865" s="12" t="str">
        <f aca="false">IF(AND(K1865&gt;0,V1865&gt;0),(V1865-Resumen!$B$7)/Resumen!$B$7,"")</f>
        <v/>
      </c>
      <c r="Z1865" s="28" t="str">
        <f aca="false">IF(AND(K1865&gt;0,I1865&gt;0,V1865&gt;0,S1865&gt;0),V1865-S1865,"")</f>
        <v/>
      </c>
      <c r="AA1865" s="12" t="str">
        <f aca="false">IF(Z1865&lt;&gt;"",Z1865/S1865,"")</f>
        <v/>
      </c>
      <c r="AB1865" s="28" t="str">
        <f aca="false">IF(AND(K1865&gt;0,J1865&gt;0,V1865&gt;0,U1865&gt;0),V1865-U1865,"")</f>
        <v/>
      </c>
      <c r="AC1865" s="12" t="str">
        <f aca="false">IF(AB1865&lt;&gt;"",AB1865/U1865,"")</f>
        <v/>
      </c>
      <c r="AD1865" s="27" t="n">
        <v>0</v>
      </c>
      <c r="AE1865" s="27" t="n">
        <v>0</v>
      </c>
      <c r="AF1865" s="27" t="n">
        <v>0</v>
      </c>
      <c r="AG1865" s="28" t="n">
        <f aca="false">AD1865+AE1865+AF1865</f>
        <v>0</v>
      </c>
      <c r="AH1865" s="12" t="str">
        <f aca="false">IF(AG1865&gt;0,AD1865/AG1865,"")</f>
        <v/>
      </c>
      <c r="AI1865" s="27" t="n">
        <v>0</v>
      </c>
      <c r="AJ1865" s="27" t="n">
        <v>0</v>
      </c>
      <c r="AK1865" s="27" t="n">
        <v>0</v>
      </c>
      <c r="AL1865" s="22" t="str">
        <f aca="false">IF(OR(AJ1865&gt;0,AK1865&gt;0),"Sí","No")</f>
        <v>No</v>
      </c>
      <c r="AM1865" s="6"/>
      <c r="AN1865" s="6"/>
      <c r="AO1865" s="12" t="n">
        <f aca="false">IF(M1865&gt;0,K1865/M1865,"")</f>
        <v>1</v>
      </c>
      <c r="AP1865" s="22" t="str">
        <f aca="false">IF(M1865&gt;=Resumen!$B$5,"Alto","Bajo")</f>
        <v>Bajo</v>
      </c>
      <c r="AQ1865" s="22" t="str">
        <f aca="false">IF(AO1865&gt;=Resumen!$B$28,"Alto","Bajo")</f>
        <v>Alto</v>
      </c>
      <c r="AR1865" s="22" t="str">
        <f aca="false">AP1865&amp;" Potencial / "&amp;AQ1865&amp;" Share"</f>
        <v>Bajo Potencial / Alto Share</v>
      </c>
      <c r="AS1865" s="22" t="str">
        <f aca="false">IF(Q1865="Sí",IF(AO1865&gt;=Resumen!$B$29,"Alto","Bajo"),"")</f>
        <v/>
      </c>
      <c r="AT1865" s="22" t="str">
        <f aca="false">IF(AS1865&lt;&gt;"",AP1865&amp;" Potencial / "&amp;AS1865&amp;" Share","")</f>
        <v/>
      </c>
      <c r="AU1865" s="22" t="str">
        <f aca="false">IF(AH1865="","Sin dato",IF(AH1865-AO1865&gt;Resumen!$B$6,"Sobre-exhibido",IF(AO1865-AH1865&gt;Resumen!$B$6,"Sub-exhibido","En línea")))</f>
        <v>Sin dato</v>
      </c>
      <c r="AV1865" s="22" t="str">
        <f aca="false">IF(AT1865="","",IF(AT1865="Alto Potencial / Bajo Share",1,IF(AT1865="Alto Potencial / Alto Share",2,IF(AT1865="Bajo Potencial / Alto Share",3,4))))</f>
        <v/>
      </c>
      <c r="AW1865" s="22" t="str">
        <f aca="false">IF(Q1865="No","Sin competencia directa",IF(AV1865=1,"1 - Foco Conquista (Alto Pot / Bajo Share)",IF(AV1865=2,"2 - Foco Defensa (Alto Pot / Alto Share)",IF(AV1865=3,"3 - Monitoreo (Bajo Pot / Alto Share)","4 - Baja Prioridad (Bajo Pot / Bajo Share)"))))</f>
        <v>Sin competencia directa</v>
      </c>
      <c r="AX1865" s="12" t="str">
        <f aca="false">IF(OR(IFERROR(AND(W1865&lt;&gt;"",Y1865&lt;&gt;"",Y1865-W1865&gt;Resumen!$B$8),FALSE()),IFERROR(AND(X1865&lt;&gt;"",Y1865&lt;&gt;"",Y1865-X1865&gt;Resumen!$B$8),FALSE())),MAX(IF(IFERROR(AND(W1865&lt;&gt;"",Y1865&lt;&gt;"",Y1865-W1865&gt;Resumen!$B$8),FALSE()),Y1865-W1865,0),IF(IFERROR(AND(X1865&lt;&gt;"",Y1865&lt;&gt;"",Y1865-X1865&gt;Resumen!$B$8),FALSE()),Y1865-X1865,0)),"")</f>
        <v/>
      </c>
      <c r="AY1865" s="22" t="str">
        <f aca="false">IF(OR(IFERROR(AND(W1865&lt;&gt;"",Y1865&lt;&gt;"",Y1865-W1865&gt;Resumen!$B$8),FALSE()),IFERROR(AND(X1865&lt;&gt;"",Y1865&lt;&gt;"",Y1865-X1865&gt;Resumen!$B$8),FALSE())),TRIM("Lays tiene mayor markup que "&amp;IF(IFERROR(AND(W1865&lt;&gt;"",Y1865&lt;&gt;"",Y1865-W1865&gt;Resumen!$B$8),FALSE()),"Quento ","")&amp;IF(IFERROR(AND(X1865&lt;&gt;"",Y1865&lt;&gt;"",Y1865-X1865&gt;Resumen!$B$8),FALSE()),"Julicroc ","")&amp;"en este PDV"),"")</f>
        <v/>
      </c>
      <c r="AZ1865" s="22" t="str">
        <f aca="false">IF(COUNTIF('Plan Pehuamar - Lista'!$A$2:$A$167,A1865)&gt;0,"Sí","No")</f>
        <v>No</v>
      </c>
      <c r="BA1865" s="22" t="str">
        <f aca="false">IF(COUNTIF('Plan Combo 9+1'!$A$2:$A$226,A1865)&gt;0,"Sí","No")</f>
        <v>No</v>
      </c>
      <c r="BB1865" s="22" t="str">
        <f aca="false">IF(AH1865="","No",IF(BA1865="Sí",IF((AO1865-AH1865)&gt;Resumen!$B$6,"Sí","No"),IF((AO1865-AH1865)&gt;=Resumen!$B$132,"Sí","No")))</f>
        <v>No</v>
      </c>
      <c r="BC1865" s="22" t="str">
        <f aca="false">IF(AND(N1865="Sí",AL1865="Sí",AI1865=0),"Sí","No")</f>
        <v>No</v>
      </c>
      <c r="BD1865" s="22" t="str">
        <f aca="false">IF(COUNTIF('Plan 9+1 (con Pehuamar)'!$A$2:$A$227,A1865)&gt;0,"Sí","No")</f>
        <v>No</v>
      </c>
    </row>
    <row r="1866" customFormat="false" ht="15" hidden="false" customHeight="true" outlineLevel="0" collapsed="false">
      <c r="A1866" s="6" t="n">
        <v>200640</v>
      </c>
      <c r="B1866" s="6" t="n">
        <v>12</v>
      </c>
      <c r="C1866" s="6" t="n">
        <v>1204</v>
      </c>
      <c r="D1866" s="6" t="s">
        <v>359</v>
      </c>
      <c r="E1866" s="6" t="s">
        <v>2032</v>
      </c>
      <c r="F1866" s="6" t="s">
        <v>196</v>
      </c>
      <c r="G1866" s="6" t="s">
        <v>130</v>
      </c>
      <c r="H1866" s="6" t="s">
        <v>1715</v>
      </c>
      <c r="I1866" s="27" t="n">
        <v>10</v>
      </c>
      <c r="J1866" s="27" t="n">
        <v>40</v>
      </c>
      <c r="K1866" s="27" t="n">
        <v>60</v>
      </c>
      <c r="L1866" s="28" t="n">
        <f aca="false">I1866+J1866</f>
        <v>50</v>
      </c>
      <c r="M1866" s="28" t="n">
        <f aca="false">L1866+K1866</f>
        <v>110</v>
      </c>
      <c r="N1866" s="22" t="str">
        <f aca="false">IF(I1866&gt;0,"Sí","No")</f>
        <v>Sí</v>
      </c>
      <c r="O1866" s="22" t="str">
        <f aca="false">IF(J1866&gt;0,"Sí","No")</f>
        <v>Sí</v>
      </c>
      <c r="P1866" s="22" t="str">
        <f aca="false">IF(K1866&gt;0,"Sí","No")</f>
        <v>Sí</v>
      </c>
      <c r="Q1866" s="22" t="str">
        <f aca="false">IF(OR(I1866&gt;0,J1866&gt;0),"Sí","No")</f>
        <v>Sí</v>
      </c>
      <c r="R1866" s="27" t="n">
        <v>1750</v>
      </c>
      <c r="S1866" s="27" t="n">
        <v>2500</v>
      </c>
      <c r="T1866" s="27" t="n">
        <v>1200</v>
      </c>
      <c r="U1866" s="27" t="n">
        <v>2000</v>
      </c>
      <c r="V1866" s="27" t="n">
        <v>3500</v>
      </c>
      <c r="W1866" s="12" t="n">
        <f aca="false">IF(AND(I1866&gt;0,R1866&gt;0),(S1866-R1866)/R1866,"")</f>
        <v>0.428571428571429</v>
      </c>
      <c r="X1866" s="12" t="n">
        <f aca="false">IF(AND(J1866&gt;0,T1866&gt;0),(U1866-T1866)/T1866,"")</f>
        <v>0.666666666666667</v>
      </c>
      <c r="Y1866" s="12" t="n">
        <f aca="false">IF(AND(K1866&gt;0,V1866&gt;0),(V1866-Resumen!$B$7)/Resumen!$B$7,"")</f>
        <v>0.4</v>
      </c>
      <c r="Z1866" s="28" t="n">
        <f aca="false">IF(AND(K1866&gt;0,I1866&gt;0,V1866&gt;0,S1866&gt;0),V1866-S1866,"")</f>
        <v>1000</v>
      </c>
      <c r="AA1866" s="12" t="n">
        <f aca="false">IF(Z1866&lt;&gt;"",Z1866/S1866,"")</f>
        <v>0.4</v>
      </c>
      <c r="AB1866" s="28" t="n">
        <f aca="false">IF(AND(K1866&gt;0,J1866&gt;0,V1866&gt;0,U1866&gt;0),V1866-U1866,"")</f>
        <v>1500</v>
      </c>
      <c r="AC1866" s="12" t="n">
        <f aca="false">IF(AB1866&lt;&gt;"",AB1866/U1866,"")</f>
        <v>0.75</v>
      </c>
      <c r="AD1866" s="27" t="n">
        <v>10</v>
      </c>
      <c r="AE1866" s="27" t="n">
        <v>2</v>
      </c>
      <c r="AF1866" s="27" t="n">
        <v>8</v>
      </c>
      <c r="AG1866" s="28" t="n">
        <f aca="false">AD1866+AE1866+AF1866</f>
        <v>20</v>
      </c>
      <c r="AH1866" s="12" t="n">
        <f aca="false">IF(AG1866&gt;0,AD1866/AG1866,"")</f>
        <v>0.5</v>
      </c>
      <c r="AI1866" s="27" t="n">
        <v>1</v>
      </c>
      <c r="AJ1866" s="27" t="n">
        <v>0</v>
      </c>
      <c r="AK1866" s="27" t="n">
        <v>0</v>
      </c>
      <c r="AL1866" s="22" t="str">
        <f aca="false">IF(OR(AJ1866&gt;0,AK1866&gt;0),"Sí","No")</f>
        <v>No</v>
      </c>
      <c r="AM1866" s="6" t="s">
        <v>198</v>
      </c>
      <c r="AN1866" s="6" t="s">
        <v>198</v>
      </c>
      <c r="AO1866" s="12" t="n">
        <f aca="false">IF(M1866&gt;0,K1866/M1866,"")</f>
        <v>0.545454545454545</v>
      </c>
      <c r="AP1866" s="22" t="str">
        <f aca="false">IF(M1866&gt;=Resumen!$B$5,"Alto","Bajo")</f>
        <v>Alto</v>
      </c>
      <c r="AQ1866" s="22" t="str">
        <f aca="false">IF(AO1866&gt;=Resumen!$B$28,"Alto","Bajo")</f>
        <v>Alto</v>
      </c>
      <c r="AR1866" s="22" t="str">
        <f aca="false">AP1866&amp;" Potencial / "&amp;AQ1866&amp;" Share"</f>
        <v>Alto Potencial / Alto Share</v>
      </c>
      <c r="AS1866" s="22" t="str">
        <f aca="false">IF(Q1866="Sí",IF(AO1866&gt;=Resumen!$B$29,"Alto","Bajo"),"")</f>
        <v>Alto</v>
      </c>
      <c r="AT1866" s="22" t="str">
        <f aca="false">IF(AS1866&lt;&gt;"",AP1866&amp;" Potencial / "&amp;AS1866&amp;" Share","")</f>
        <v>Alto Potencial / Alto Share</v>
      </c>
      <c r="AU1866" s="22" t="str">
        <f aca="false">IF(AH1866="","Sin dato",IF(AH1866-AO1866&gt;Resumen!$B$6,"Sobre-exhibido",IF(AO1866-AH1866&gt;Resumen!$B$6,"Sub-exhibido","En línea")))</f>
        <v>En línea</v>
      </c>
      <c r="AV1866" s="22" t="n">
        <f aca="false">IF(AT1866="","",IF(AT1866="Alto Potencial / Bajo Share",1,IF(AT1866="Alto Potencial / Alto Share",2,IF(AT1866="Bajo Potencial / Alto Share",3,4))))</f>
        <v>2</v>
      </c>
      <c r="AW1866" s="22" t="str">
        <f aca="false">IF(Q1866="No","Sin competencia directa",IF(AV1866=1,"1 - Foco Conquista (Alto Pot / Bajo Share)",IF(AV1866=2,"2 - Foco Defensa (Alto Pot / Alto Share)",IF(AV1866=3,"3 - Monitoreo (Bajo Pot / Alto Share)","4 - Baja Prioridad (Bajo Pot / Bajo Share)"))))</f>
        <v>2 - Foco Defensa (Alto Pot / Alto Share)</v>
      </c>
      <c r="AX1866" s="12" t="str">
        <f aca="false">IF(OR(IFERROR(AND(W1866&lt;&gt;"",Y1866&lt;&gt;"",Y1866-W1866&gt;Resumen!$B$8),FALSE()),IFERROR(AND(X1866&lt;&gt;"",Y1866&lt;&gt;"",Y1866-X1866&gt;Resumen!$B$8),FALSE())),MAX(IF(IFERROR(AND(W1866&lt;&gt;"",Y1866&lt;&gt;"",Y1866-W1866&gt;Resumen!$B$8),FALSE()),Y1866-W1866,0),IF(IFERROR(AND(X1866&lt;&gt;"",Y1866&lt;&gt;"",Y1866-X1866&gt;Resumen!$B$8),FALSE()),Y1866-X1866,0)),"")</f>
        <v/>
      </c>
      <c r="AY1866" s="22" t="str">
        <f aca="false">IF(OR(IFERROR(AND(W1866&lt;&gt;"",Y1866&lt;&gt;"",Y1866-W1866&gt;Resumen!$B$8),FALSE()),IFERROR(AND(X1866&lt;&gt;"",Y1866&lt;&gt;"",Y1866-X1866&gt;Resumen!$B$8),FALSE())),TRIM("Lays tiene mayor markup que "&amp;IF(IFERROR(AND(W1866&lt;&gt;"",Y1866&lt;&gt;"",Y1866-W1866&gt;Resumen!$B$8),FALSE()),"Quento ","")&amp;IF(IFERROR(AND(X1866&lt;&gt;"",Y1866&lt;&gt;"",Y1866-X1866&gt;Resumen!$B$8),FALSE()),"Julicroc ","")&amp;"en este PDV"),"")</f>
        <v/>
      </c>
      <c r="AZ1866" s="22" t="str">
        <f aca="false">IF(COUNTIF('Plan Pehuamar - Lista'!$A$2:$A$167,A1866)&gt;0,"Sí","No")</f>
        <v>No</v>
      </c>
      <c r="BA1866" s="22" t="str">
        <f aca="false">IF(COUNTIF('Plan Combo 9+1'!$A$2:$A$226,A1866)&gt;0,"Sí","No")</f>
        <v>No</v>
      </c>
      <c r="BB1866" s="22" t="str">
        <f aca="false">IF(AH1866="","No",IF(BA1866="Sí",IF((AO1866-AH1866)&gt;Resumen!$B$6,"Sí","No"),IF((AO1866-AH1866)&gt;=Resumen!$B$132,"Sí","No")))</f>
        <v>No</v>
      </c>
      <c r="BC1866" s="22" t="str">
        <f aca="false">IF(AND(N1866="Sí",AL1866="Sí",AI1866=0),"Sí","No")</f>
        <v>No</v>
      </c>
      <c r="BD1866" s="22" t="str">
        <f aca="false">IF(COUNTIF('Plan 9+1 (con Pehuamar)'!$A$2:$A$227,A1866)&gt;0,"Sí","No")</f>
        <v>No</v>
      </c>
    </row>
    <row r="1867" customFormat="false" ht="15" hidden="false" customHeight="true" outlineLevel="0" collapsed="false">
      <c r="A1867" s="6" t="n">
        <v>200641</v>
      </c>
      <c r="B1867" s="6" t="n">
        <v>12</v>
      </c>
      <c r="C1867" s="6" t="n">
        <v>1204</v>
      </c>
      <c r="D1867" s="6" t="s">
        <v>359</v>
      </c>
      <c r="E1867" s="6" t="s">
        <v>2033</v>
      </c>
      <c r="F1867" s="6" t="s">
        <v>206</v>
      </c>
      <c r="G1867" s="6" t="s">
        <v>130</v>
      </c>
      <c r="H1867" s="6" t="s">
        <v>1715</v>
      </c>
      <c r="I1867" s="27" t="n">
        <v>10</v>
      </c>
      <c r="J1867" s="27" t="n">
        <v>40</v>
      </c>
      <c r="K1867" s="27" t="n">
        <v>60</v>
      </c>
      <c r="L1867" s="28" t="n">
        <f aca="false">I1867+J1867</f>
        <v>50</v>
      </c>
      <c r="M1867" s="28" t="n">
        <f aca="false">L1867+K1867</f>
        <v>110</v>
      </c>
      <c r="N1867" s="22" t="str">
        <f aca="false">IF(I1867&gt;0,"Sí","No")</f>
        <v>Sí</v>
      </c>
      <c r="O1867" s="22" t="str">
        <f aca="false">IF(J1867&gt;0,"Sí","No")</f>
        <v>Sí</v>
      </c>
      <c r="P1867" s="22" t="str">
        <f aca="false">IF(K1867&gt;0,"Sí","No")</f>
        <v>Sí</v>
      </c>
      <c r="Q1867" s="22" t="str">
        <f aca="false">IF(OR(I1867&gt;0,J1867&gt;0),"Sí","No")</f>
        <v>Sí</v>
      </c>
      <c r="R1867" s="27" t="n">
        <v>1750</v>
      </c>
      <c r="S1867" s="27" t="n">
        <v>2500</v>
      </c>
      <c r="T1867" s="27" t="n">
        <v>1200</v>
      </c>
      <c r="U1867" s="27" t="n">
        <v>2100</v>
      </c>
      <c r="V1867" s="27" t="n">
        <v>3500</v>
      </c>
      <c r="W1867" s="12" t="n">
        <f aca="false">IF(AND(I1867&gt;0,R1867&gt;0),(S1867-R1867)/R1867,"")</f>
        <v>0.428571428571429</v>
      </c>
      <c r="X1867" s="12" t="n">
        <f aca="false">IF(AND(J1867&gt;0,T1867&gt;0),(U1867-T1867)/T1867,"")</f>
        <v>0.75</v>
      </c>
      <c r="Y1867" s="12" t="n">
        <f aca="false">IF(AND(K1867&gt;0,V1867&gt;0),(V1867-Resumen!$B$7)/Resumen!$B$7,"")</f>
        <v>0.4</v>
      </c>
      <c r="Z1867" s="28" t="n">
        <f aca="false">IF(AND(K1867&gt;0,I1867&gt;0,V1867&gt;0,S1867&gt;0),V1867-S1867,"")</f>
        <v>1000</v>
      </c>
      <c r="AA1867" s="12" t="n">
        <f aca="false">IF(Z1867&lt;&gt;"",Z1867/S1867,"")</f>
        <v>0.4</v>
      </c>
      <c r="AB1867" s="28" t="n">
        <f aca="false">IF(AND(K1867&gt;0,J1867&gt;0,V1867&gt;0,U1867&gt;0),V1867-U1867,"")</f>
        <v>1400</v>
      </c>
      <c r="AC1867" s="12" t="n">
        <f aca="false">IF(AB1867&lt;&gt;"",AB1867/U1867,"")</f>
        <v>0.666666666666667</v>
      </c>
      <c r="AD1867" s="27" t="n">
        <v>10</v>
      </c>
      <c r="AE1867" s="27" t="n">
        <v>2</v>
      </c>
      <c r="AF1867" s="27" t="n">
        <v>8</v>
      </c>
      <c r="AG1867" s="28" t="n">
        <f aca="false">AD1867+AE1867+AF1867</f>
        <v>20</v>
      </c>
      <c r="AH1867" s="12" t="n">
        <f aca="false">IF(AG1867&gt;0,AD1867/AG1867,"")</f>
        <v>0.5</v>
      </c>
      <c r="AI1867" s="27" t="n">
        <v>0</v>
      </c>
      <c r="AJ1867" s="27" t="n">
        <v>0</v>
      </c>
      <c r="AK1867" s="27" t="n">
        <v>0</v>
      </c>
      <c r="AL1867" s="22" t="str">
        <f aca="false">IF(OR(AJ1867&gt;0,AK1867&gt;0),"Sí","No")</f>
        <v>No</v>
      </c>
      <c r="AM1867" s="6" t="s">
        <v>198</v>
      </c>
      <c r="AN1867" s="6" t="s">
        <v>198</v>
      </c>
      <c r="AO1867" s="12" t="n">
        <f aca="false">IF(M1867&gt;0,K1867/M1867,"")</f>
        <v>0.545454545454545</v>
      </c>
      <c r="AP1867" s="22" t="str">
        <f aca="false">IF(M1867&gt;=Resumen!$B$5,"Alto","Bajo")</f>
        <v>Alto</v>
      </c>
      <c r="AQ1867" s="22" t="str">
        <f aca="false">IF(AO1867&gt;=Resumen!$B$28,"Alto","Bajo")</f>
        <v>Alto</v>
      </c>
      <c r="AR1867" s="22" t="str">
        <f aca="false">AP1867&amp;" Potencial / "&amp;AQ1867&amp;" Share"</f>
        <v>Alto Potencial / Alto Share</v>
      </c>
      <c r="AS1867" s="22" t="str">
        <f aca="false">IF(Q1867="Sí",IF(AO1867&gt;=Resumen!$B$29,"Alto","Bajo"),"")</f>
        <v>Alto</v>
      </c>
      <c r="AT1867" s="22" t="str">
        <f aca="false">IF(AS1867&lt;&gt;"",AP1867&amp;" Potencial / "&amp;AS1867&amp;" Share","")</f>
        <v>Alto Potencial / Alto Share</v>
      </c>
      <c r="AU1867" s="22" t="str">
        <f aca="false">IF(AH1867="","Sin dato",IF(AH1867-AO1867&gt;Resumen!$B$6,"Sobre-exhibido",IF(AO1867-AH1867&gt;Resumen!$B$6,"Sub-exhibido","En línea")))</f>
        <v>En línea</v>
      </c>
      <c r="AV1867" s="22" t="n">
        <f aca="false">IF(AT1867="","",IF(AT1867="Alto Potencial / Bajo Share",1,IF(AT1867="Alto Potencial / Alto Share",2,IF(AT1867="Bajo Potencial / Alto Share",3,4))))</f>
        <v>2</v>
      </c>
      <c r="AW1867" s="22" t="str">
        <f aca="false">IF(Q1867="No","Sin competencia directa",IF(AV1867=1,"1 - Foco Conquista (Alto Pot / Bajo Share)",IF(AV1867=2,"2 - Foco Defensa (Alto Pot / Alto Share)",IF(AV1867=3,"3 - Monitoreo (Bajo Pot / Alto Share)","4 - Baja Prioridad (Bajo Pot / Bajo Share)"))))</f>
        <v>2 - Foco Defensa (Alto Pot / Alto Share)</v>
      </c>
      <c r="AX1867" s="12" t="str">
        <f aca="false">IF(OR(IFERROR(AND(W1867&lt;&gt;"",Y1867&lt;&gt;"",Y1867-W1867&gt;Resumen!$B$8),FALSE()),IFERROR(AND(X1867&lt;&gt;"",Y1867&lt;&gt;"",Y1867-X1867&gt;Resumen!$B$8),FALSE())),MAX(IF(IFERROR(AND(W1867&lt;&gt;"",Y1867&lt;&gt;"",Y1867-W1867&gt;Resumen!$B$8),FALSE()),Y1867-W1867,0),IF(IFERROR(AND(X1867&lt;&gt;"",Y1867&lt;&gt;"",Y1867-X1867&gt;Resumen!$B$8),FALSE()),Y1867-X1867,0)),"")</f>
        <v/>
      </c>
      <c r="AY1867" s="22" t="str">
        <f aca="false">IF(OR(IFERROR(AND(W1867&lt;&gt;"",Y1867&lt;&gt;"",Y1867-W1867&gt;Resumen!$B$8),FALSE()),IFERROR(AND(X1867&lt;&gt;"",Y1867&lt;&gt;"",Y1867-X1867&gt;Resumen!$B$8),FALSE())),TRIM("Lays tiene mayor markup que "&amp;IF(IFERROR(AND(W1867&lt;&gt;"",Y1867&lt;&gt;"",Y1867-W1867&gt;Resumen!$B$8),FALSE()),"Quento ","")&amp;IF(IFERROR(AND(X1867&lt;&gt;"",Y1867&lt;&gt;"",Y1867-X1867&gt;Resumen!$B$8),FALSE()),"Julicroc ","")&amp;"en este PDV"),"")</f>
        <v/>
      </c>
      <c r="AZ1867" s="22" t="str">
        <f aca="false">IF(COUNTIF('Plan Pehuamar - Lista'!$A$2:$A$167,A1867)&gt;0,"Sí","No")</f>
        <v>No</v>
      </c>
      <c r="BA1867" s="22" t="str">
        <f aca="false">IF(COUNTIF('Plan Combo 9+1'!$A$2:$A$226,A1867)&gt;0,"Sí","No")</f>
        <v>No</v>
      </c>
      <c r="BB1867" s="22" t="str">
        <f aca="false">IF(AH1867="","No",IF(BA1867="Sí",IF((AO1867-AH1867)&gt;Resumen!$B$6,"Sí","No"),IF((AO1867-AH1867)&gt;=Resumen!$B$132,"Sí","No")))</f>
        <v>No</v>
      </c>
      <c r="BC1867" s="22" t="str">
        <f aca="false">IF(AND(N1867="Sí",AL1867="Sí",AI1867=0),"Sí","No")</f>
        <v>No</v>
      </c>
      <c r="BD1867" s="22" t="str">
        <f aca="false">IF(COUNTIF('Plan 9+1 (con Pehuamar)'!$A$2:$A$227,A1867)&gt;0,"Sí","No")</f>
        <v>No</v>
      </c>
    </row>
    <row r="1868" customFormat="false" ht="15" hidden="false" customHeight="true" outlineLevel="0" collapsed="false">
      <c r="A1868" s="6" t="n">
        <v>200642</v>
      </c>
      <c r="B1868" s="6" t="n">
        <v>12</v>
      </c>
      <c r="C1868" s="6" t="n">
        <v>1204</v>
      </c>
      <c r="D1868" s="6" t="s">
        <v>359</v>
      </c>
      <c r="E1868" s="6" t="s">
        <v>2034</v>
      </c>
      <c r="F1868" s="6" t="s">
        <v>196</v>
      </c>
      <c r="G1868" s="6" t="s">
        <v>130</v>
      </c>
      <c r="H1868" s="6" t="s">
        <v>1715</v>
      </c>
      <c r="I1868" s="27" t="n">
        <v>10</v>
      </c>
      <c r="J1868" s="27" t="n">
        <v>60</v>
      </c>
      <c r="K1868" s="27" t="n">
        <v>80</v>
      </c>
      <c r="L1868" s="28" t="n">
        <f aca="false">I1868+J1868</f>
        <v>70</v>
      </c>
      <c r="M1868" s="28" t="n">
        <f aca="false">L1868+K1868</f>
        <v>150</v>
      </c>
      <c r="N1868" s="22" t="str">
        <f aca="false">IF(I1868&gt;0,"Sí","No")</f>
        <v>Sí</v>
      </c>
      <c r="O1868" s="22" t="str">
        <f aca="false">IF(J1868&gt;0,"Sí","No")</f>
        <v>Sí</v>
      </c>
      <c r="P1868" s="22" t="str">
        <f aca="false">IF(K1868&gt;0,"Sí","No")</f>
        <v>Sí</v>
      </c>
      <c r="Q1868" s="22" t="str">
        <f aca="false">IF(OR(I1868&gt;0,J1868&gt;0),"Sí","No")</f>
        <v>Sí</v>
      </c>
      <c r="R1868" s="27" t="n">
        <v>1750</v>
      </c>
      <c r="S1868" s="27" t="n">
        <v>2500</v>
      </c>
      <c r="T1868" s="27" t="n">
        <v>1200</v>
      </c>
      <c r="U1868" s="27" t="n">
        <v>2200</v>
      </c>
      <c r="V1868" s="27" t="n">
        <v>3600</v>
      </c>
      <c r="W1868" s="12" t="n">
        <f aca="false">IF(AND(I1868&gt;0,R1868&gt;0),(S1868-R1868)/R1868,"")</f>
        <v>0.428571428571429</v>
      </c>
      <c r="X1868" s="12" t="n">
        <f aca="false">IF(AND(J1868&gt;0,T1868&gt;0),(U1868-T1868)/T1868,"")</f>
        <v>0.833333333333333</v>
      </c>
      <c r="Y1868" s="12" t="n">
        <f aca="false">IF(AND(K1868&gt;0,V1868&gt;0),(V1868-Resumen!$B$7)/Resumen!$B$7,"")</f>
        <v>0.44</v>
      </c>
      <c r="Z1868" s="28" t="n">
        <f aca="false">IF(AND(K1868&gt;0,I1868&gt;0,V1868&gt;0,S1868&gt;0),V1868-S1868,"")</f>
        <v>1100</v>
      </c>
      <c r="AA1868" s="12" t="n">
        <f aca="false">IF(Z1868&lt;&gt;"",Z1868/S1868,"")</f>
        <v>0.44</v>
      </c>
      <c r="AB1868" s="28" t="n">
        <f aca="false">IF(AND(K1868&gt;0,J1868&gt;0,V1868&gt;0,U1868&gt;0),V1868-U1868,"")</f>
        <v>1400</v>
      </c>
      <c r="AC1868" s="12" t="n">
        <f aca="false">IF(AB1868&lt;&gt;"",AB1868/U1868,"")</f>
        <v>0.636363636363636</v>
      </c>
      <c r="AD1868" s="27" t="n">
        <v>10</v>
      </c>
      <c r="AE1868" s="27" t="n">
        <v>2</v>
      </c>
      <c r="AF1868" s="27" t="n">
        <v>8</v>
      </c>
      <c r="AG1868" s="28" t="n">
        <f aca="false">AD1868+AE1868+AF1868</f>
        <v>20</v>
      </c>
      <c r="AH1868" s="12" t="n">
        <f aca="false">IF(AG1868&gt;0,AD1868/AG1868,"")</f>
        <v>0.5</v>
      </c>
      <c r="AI1868" s="27" t="n">
        <v>1</v>
      </c>
      <c r="AJ1868" s="27" t="n">
        <v>0</v>
      </c>
      <c r="AK1868" s="27" t="n">
        <v>1</v>
      </c>
      <c r="AL1868" s="22" t="str">
        <f aca="false">IF(OR(AJ1868&gt;0,AK1868&gt;0),"Sí","No")</f>
        <v>Sí</v>
      </c>
      <c r="AM1868" s="6" t="s">
        <v>198</v>
      </c>
      <c r="AN1868" s="6" t="s">
        <v>198</v>
      </c>
      <c r="AO1868" s="12" t="n">
        <f aca="false">IF(M1868&gt;0,K1868/M1868,"")</f>
        <v>0.533333333333333</v>
      </c>
      <c r="AP1868" s="22" t="str">
        <f aca="false">IF(M1868&gt;=Resumen!$B$5,"Alto","Bajo")</f>
        <v>Alto</v>
      </c>
      <c r="AQ1868" s="22" t="str">
        <f aca="false">IF(AO1868&gt;=Resumen!$B$28,"Alto","Bajo")</f>
        <v>Alto</v>
      </c>
      <c r="AR1868" s="22" t="str">
        <f aca="false">AP1868&amp;" Potencial / "&amp;AQ1868&amp;" Share"</f>
        <v>Alto Potencial / Alto Share</v>
      </c>
      <c r="AS1868" s="22" t="str">
        <f aca="false">IF(Q1868="Sí",IF(AO1868&gt;=Resumen!$B$29,"Alto","Bajo"),"")</f>
        <v>Alto</v>
      </c>
      <c r="AT1868" s="22" t="str">
        <f aca="false">IF(AS1868&lt;&gt;"",AP1868&amp;" Potencial / "&amp;AS1868&amp;" Share","")</f>
        <v>Alto Potencial / Alto Share</v>
      </c>
      <c r="AU1868" s="22" t="str">
        <f aca="false">IF(AH1868="","Sin dato",IF(AH1868-AO1868&gt;Resumen!$B$6,"Sobre-exhibido",IF(AO1868-AH1868&gt;Resumen!$B$6,"Sub-exhibido","En línea")))</f>
        <v>En línea</v>
      </c>
      <c r="AV1868" s="22" t="n">
        <f aca="false">IF(AT1868="","",IF(AT1868="Alto Potencial / Bajo Share",1,IF(AT1868="Alto Potencial / Alto Share",2,IF(AT1868="Bajo Potencial / Alto Share",3,4))))</f>
        <v>2</v>
      </c>
      <c r="AW1868" s="22" t="str">
        <f aca="false">IF(Q1868="No","Sin competencia directa",IF(AV1868=1,"1 - Foco Conquista (Alto Pot / Bajo Share)",IF(AV1868=2,"2 - Foco Defensa (Alto Pot / Alto Share)",IF(AV1868=3,"3 - Monitoreo (Bajo Pot / Alto Share)","4 - Baja Prioridad (Bajo Pot / Bajo Share)"))))</f>
        <v>2 - Foco Defensa (Alto Pot / Alto Share)</v>
      </c>
      <c r="AX1868" s="12" t="str">
        <f aca="false">IF(OR(IFERROR(AND(W1868&lt;&gt;"",Y1868&lt;&gt;"",Y1868-W1868&gt;Resumen!$B$8),FALSE()),IFERROR(AND(X1868&lt;&gt;"",Y1868&lt;&gt;"",Y1868-X1868&gt;Resumen!$B$8),FALSE())),MAX(IF(IFERROR(AND(W1868&lt;&gt;"",Y1868&lt;&gt;"",Y1868-W1868&gt;Resumen!$B$8),FALSE()),Y1868-W1868,0),IF(IFERROR(AND(X1868&lt;&gt;"",Y1868&lt;&gt;"",Y1868-X1868&gt;Resumen!$B$8),FALSE()),Y1868-X1868,0)),"")</f>
        <v/>
      </c>
      <c r="AY1868" s="22" t="str">
        <f aca="false">IF(OR(IFERROR(AND(W1868&lt;&gt;"",Y1868&lt;&gt;"",Y1868-W1868&gt;Resumen!$B$8),FALSE()),IFERROR(AND(X1868&lt;&gt;"",Y1868&lt;&gt;"",Y1868-X1868&gt;Resumen!$B$8),FALSE())),TRIM("Lays tiene mayor markup que "&amp;IF(IFERROR(AND(W1868&lt;&gt;"",Y1868&lt;&gt;"",Y1868-W1868&gt;Resumen!$B$8),FALSE()),"Quento ","")&amp;IF(IFERROR(AND(X1868&lt;&gt;"",Y1868&lt;&gt;"",Y1868-X1868&gt;Resumen!$B$8),FALSE()),"Julicroc ","")&amp;"en este PDV"),"")</f>
        <v/>
      </c>
      <c r="AZ1868" s="22" t="str">
        <f aca="false">IF(COUNTIF('Plan Pehuamar - Lista'!$A$2:$A$167,A1868)&gt;0,"Sí","No")</f>
        <v>No</v>
      </c>
      <c r="BA1868" s="22" t="str">
        <f aca="false">IF(COUNTIF('Plan Combo 9+1'!$A$2:$A$226,A1868)&gt;0,"Sí","No")</f>
        <v>No</v>
      </c>
      <c r="BB1868" s="22" t="str">
        <f aca="false">IF(AH1868="","No",IF(BA1868="Sí",IF((AO1868-AH1868)&gt;Resumen!$B$6,"Sí","No"),IF((AO1868-AH1868)&gt;=Resumen!$B$132,"Sí","No")))</f>
        <v>No</v>
      </c>
      <c r="BC1868" s="22" t="str">
        <f aca="false">IF(AND(N1868="Sí",AL1868="Sí",AI1868=0),"Sí","No")</f>
        <v>No</v>
      </c>
      <c r="BD1868" s="22" t="str">
        <f aca="false">IF(COUNTIF('Plan 9+1 (con Pehuamar)'!$A$2:$A$227,A1868)&gt;0,"Sí","No")</f>
        <v>No</v>
      </c>
    </row>
    <row r="1869" customFormat="false" ht="15" hidden="false" customHeight="true" outlineLevel="0" collapsed="false">
      <c r="A1869" s="6" t="n">
        <v>200689</v>
      </c>
      <c r="B1869" s="6" t="n">
        <v>12</v>
      </c>
      <c r="C1869" s="6" t="n">
        <v>1204</v>
      </c>
      <c r="D1869" s="6" t="s">
        <v>359</v>
      </c>
      <c r="E1869" s="6" t="s">
        <v>2035</v>
      </c>
      <c r="F1869" s="6" t="s">
        <v>196</v>
      </c>
      <c r="G1869" s="6" t="s">
        <v>130</v>
      </c>
      <c r="H1869" s="6" t="s">
        <v>1715</v>
      </c>
      <c r="I1869" s="27" t="n">
        <v>10</v>
      </c>
      <c r="J1869" s="27" t="n">
        <v>60</v>
      </c>
      <c r="K1869" s="27" t="n">
        <v>80</v>
      </c>
      <c r="L1869" s="28" t="n">
        <f aca="false">I1869+J1869</f>
        <v>70</v>
      </c>
      <c r="M1869" s="28" t="n">
        <f aca="false">L1869+K1869</f>
        <v>150</v>
      </c>
      <c r="N1869" s="22" t="str">
        <f aca="false">IF(I1869&gt;0,"Sí","No")</f>
        <v>Sí</v>
      </c>
      <c r="O1869" s="22" t="str">
        <f aca="false">IF(J1869&gt;0,"Sí","No")</f>
        <v>Sí</v>
      </c>
      <c r="P1869" s="22" t="str">
        <f aca="false">IF(K1869&gt;0,"Sí","No")</f>
        <v>Sí</v>
      </c>
      <c r="Q1869" s="22" t="str">
        <f aca="false">IF(OR(I1869&gt;0,J1869&gt;0),"Sí","No")</f>
        <v>Sí</v>
      </c>
      <c r="R1869" s="27" t="n">
        <v>1750</v>
      </c>
      <c r="S1869" s="27" t="n">
        <v>2500</v>
      </c>
      <c r="T1869" s="27" t="n">
        <v>1200</v>
      </c>
      <c r="U1869" s="27" t="n">
        <v>2100</v>
      </c>
      <c r="V1869" s="27" t="n">
        <v>3500</v>
      </c>
      <c r="W1869" s="12" t="n">
        <f aca="false">IF(AND(I1869&gt;0,R1869&gt;0),(S1869-R1869)/R1869,"")</f>
        <v>0.428571428571429</v>
      </c>
      <c r="X1869" s="12" t="n">
        <f aca="false">IF(AND(J1869&gt;0,T1869&gt;0),(U1869-T1869)/T1869,"")</f>
        <v>0.75</v>
      </c>
      <c r="Y1869" s="12" t="n">
        <f aca="false">IF(AND(K1869&gt;0,V1869&gt;0),(V1869-Resumen!$B$7)/Resumen!$B$7,"")</f>
        <v>0.4</v>
      </c>
      <c r="Z1869" s="28" t="n">
        <f aca="false">IF(AND(K1869&gt;0,I1869&gt;0,V1869&gt;0,S1869&gt;0),V1869-S1869,"")</f>
        <v>1000</v>
      </c>
      <c r="AA1869" s="12" t="n">
        <f aca="false">IF(Z1869&lt;&gt;"",Z1869/S1869,"")</f>
        <v>0.4</v>
      </c>
      <c r="AB1869" s="28" t="n">
        <f aca="false">IF(AND(K1869&gt;0,J1869&gt;0,V1869&gt;0,U1869&gt;0),V1869-U1869,"")</f>
        <v>1400</v>
      </c>
      <c r="AC1869" s="12" t="n">
        <f aca="false">IF(AB1869&lt;&gt;"",AB1869/U1869,"")</f>
        <v>0.666666666666667</v>
      </c>
      <c r="AD1869" s="27" t="n">
        <v>10</v>
      </c>
      <c r="AE1869" s="27" t="n">
        <v>2</v>
      </c>
      <c r="AF1869" s="27" t="n">
        <v>8</v>
      </c>
      <c r="AG1869" s="28" t="n">
        <f aca="false">AD1869+AE1869+AF1869</f>
        <v>20</v>
      </c>
      <c r="AH1869" s="12" t="n">
        <f aca="false">IF(AG1869&gt;0,AD1869/AG1869,"")</f>
        <v>0.5</v>
      </c>
      <c r="AI1869" s="27" t="n">
        <v>1</v>
      </c>
      <c r="AJ1869" s="27" t="n">
        <v>0</v>
      </c>
      <c r="AK1869" s="27" t="n">
        <v>0</v>
      </c>
      <c r="AL1869" s="22" t="str">
        <f aca="false">IF(OR(AJ1869&gt;0,AK1869&gt;0),"Sí","No")</f>
        <v>No</v>
      </c>
      <c r="AM1869" s="6" t="s">
        <v>198</v>
      </c>
      <c r="AN1869" s="6" t="s">
        <v>198</v>
      </c>
      <c r="AO1869" s="12" t="n">
        <f aca="false">IF(M1869&gt;0,K1869/M1869,"")</f>
        <v>0.533333333333333</v>
      </c>
      <c r="AP1869" s="22" t="str">
        <f aca="false">IF(M1869&gt;=Resumen!$B$5,"Alto","Bajo")</f>
        <v>Alto</v>
      </c>
      <c r="AQ1869" s="22" t="str">
        <f aca="false">IF(AO1869&gt;=Resumen!$B$28,"Alto","Bajo")</f>
        <v>Alto</v>
      </c>
      <c r="AR1869" s="22" t="str">
        <f aca="false">AP1869&amp;" Potencial / "&amp;AQ1869&amp;" Share"</f>
        <v>Alto Potencial / Alto Share</v>
      </c>
      <c r="AS1869" s="22" t="str">
        <f aca="false">IF(Q1869="Sí",IF(AO1869&gt;=Resumen!$B$29,"Alto","Bajo"),"")</f>
        <v>Alto</v>
      </c>
      <c r="AT1869" s="22" t="str">
        <f aca="false">IF(AS1869&lt;&gt;"",AP1869&amp;" Potencial / "&amp;AS1869&amp;" Share","")</f>
        <v>Alto Potencial / Alto Share</v>
      </c>
      <c r="AU1869" s="22" t="str">
        <f aca="false">IF(AH1869="","Sin dato",IF(AH1869-AO1869&gt;Resumen!$B$6,"Sobre-exhibido",IF(AO1869-AH1869&gt;Resumen!$B$6,"Sub-exhibido","En línea")))</f>
        <v>En línea</v>
      </c>
      <c r="AV1869" s="22" t="n">
        <f aca="false">IF(AT1869="","",IF(AT1869="Alto Potencial / Bajo Share",1,IF(AT1869="Alto Potencial / Alto Share",2,IF(AT1869="Bajo Potencial / Alto Share",3,4))))</f>
        <v>2</v>
      </c>
      <c r="AW1869" s="22" t="str">
        <f aca="false">IF(Q1869="No","Sin competencia directa",IF(AV1869=1,"1 - Foco Conquista (Alto Pot / Bajo Share)",IF(AV1869=2,"2 - Foco Defensa (Alto Pot / Alto Share)",IF(AV1869=3,"3 - Monitoreo (Bajo Pot / Alto Share)","4 - Baja Prioridad (Bajo Pot / Bajo Share)"))))</f>
        <v>2 - Foco Defensa (Alto Pot / Alto Share)</v>
      </c>
      <c r="AX1869" s="12" t="str">
        <f aca="false">IF(OR(IFERROR(AND(W1869&lt;&gt;"",Y1869&lt;&gt;"",Y1869-W1869&gt;Resumen!$B$8),FALSE()),IFERROR(AND(X1869&lt;&gt;"",Y1869&lt;&gt;"",Y1869-X1869&gt;Resumen!$B$8),FALSE())),MAX(IF(IFERROR(AND(W1869&lt;&gt;"",Y1869&lt;&gt;"",Y1869-W1869&gt;Resumen!$B$8),FALSE()),Y1869-W1869,0),IF(IFERROR(AND(X1869&lt;&gt;"",Y1869&lt;&gt;"",Y1869-X1869&gt;Resumen!$B$8),FALSE()),Y1869-X1869,0)),"")</f>
        <v/>
      </c>
      <c r="AY1869" s="22" t="str">
        <f aca="false">IF(OR(IFERROR(AND(W1869&lt;&gt;"",Y1869&lt;&gt;"",Y1869-W1869&gt;Resumen!$B$8),FALSE()),IFERROR(AND(X1869&lt;&gt;"",Y1869&lt;&gt;"",Y1869-X1869&gt;Resumen!$B$8),FALSE())),TRIM("Lays tiene mayor markup que "&amp;IF(IFERROR(AND(W1869&lt;&gt;"",Y1869&lt;&gt;"",Y1869-W1869&gt;Resumen!$B$8),FALSE()),"Quento ","")&amp;IF(IFERROR(AND(X1869&lt;&gt;"",Y1869&lt;&gt;"",Y1869-X1869&gt;Resumen!$B$8),FALSE()),"Julicroc ","")&amp;"en este PDV"),"")</f>
        <v/>
      </c>
      <c r="AZ1869" s="22" t="str">
        <f aca="false">IF(COUNTIF('Plan Pehuamar - Lista'!$A$2:$A$167,A1869)&gt;0,"Sí","No")</f>
        <v>No</v>
      </c>
      <c r="BA1869" s="22" t="str">
        <f aca="false">IF(COUNTIF('Plan Combo 9+1'!$A$2:$A$226,A1869)&gt;0,"Sí","No")</f>
        <v>No</v>
      </c>
      <c r="BB1869" s="22" t="str">
        <f aca="false">IF(AH1869="","No",IF(BA1869="Sí",IF((AO1869-AH1869)&gt;Resumen!$B$6,"Sí","No"),IF((AO1869-AH1869)&gt;=Resumen!$B$132,"Sí","No")))</f>
        <v>No</v>
      </c>
      <c r="BC1869" s="22" t="str">
        <f aca="false">IF(AND(N1869="Sí",AL1869="Sí",AI1869=0),"Sí","No")</f>
        <v>No</v>
      </c>
      <c r="BD1869" s="22" t="str">
        <f aca="false">IF(COUNTIF('Plan 9+1 (con Pehuamar)'!$A$2:$A$227,A1869)&gt;0,"Sí","No")</f>
        <v>No</v>
      </c>
    </row>
    <row r="1870" customFormat="false" ht="15" hidden="false" customHeight="true" outlineLevel="0" collapsed="false">
      <c r="A1870" s="6" t="n">
        <v>200722</v>
      </c>
      <c r="B1870" s="6" t="n">
        <v>12</v>
      </c>
      <c r="C1870" s="6" t="n">
        <v>1204</v>
      </c>
      <c r="D1870" s="6" t="s">
        <v>359</v>
      </c>
      <c r="E1870" s="6" t="s">
        <v>2036</v>
      </c>
      <c r="F1870" s="6" t="s">
        <v>196</v>
      </c>
      <c r="G1870" s="6" t="s">
        <v>130</v>
      </c>
      <c r="H1870" s="6" t="s">
        <v>1715</v>
      </c>
      <c r="I1870" s="27" t="n">
        <v>0</v>
      </c>
      <c r="J1870" s="27" t="n">
        <v>0</v>
      </c>
      <c r="K1870" s="27" t="n">
        <v>1.2</v>
      </c>
      <c r="L1870" s="28" t="n">
        <f aca="false">I1870+J1870</f>
        <v>0</v>
      </c>
      <c r="M1870" s="28" t="n">
        <f aca="false">L1870+K1870</f>
        <v>1.2</v>
      </c>
      <c r="N1870" s="22" t="str">
        <f aca="false">IF(I1870&gt;0,"Sí","No")</f>
        <v>No</v>
      </c>
      <c r="O1870" s="22" t="str">
        <f aca="false">IF(J1870&gt;0,"Sí","No")</f>
        <v>No</v>
      </c>
      <c r="P1870" s="22" t="str">
        <f aca="false">IF(K1870&gt;0,"Sí","No")</f>
        <v>Sí</v>
      </c>
      <c r="Q1870" s="22" t="str">
        <f aca="false">IF(OR(I1870&gt;0,J1870&gt;0),"Sí","No")</f>
        <v>No</v>
      </c>
      <c r="R1870" s="27"/>
      <c r="S1870" s="27"/>
      <c r="T1870" s="27"/>
      <c r="U1870" s="27"/>
      <c r="V1870" s="27"/>
      <c r="W1870" s="12" t="str">
        <f aca="false">IF(AND(I1870&gt;0,R1870&gt;0),(S1870-R1870)/R1870,"")</f>
        <v/>
      </c>
      <c r="X1870" s="12" t="str">
        <f aca="false">IF(AND(J1870&gt;0,T1870&gt;0),(U1870-T1870)/T1870,"")</f>
        <v/>
      </c>
      <c r="Y1870" s="12" t="str">
        <f aca="false">IF(AND(K1870&gt;0,V1870&gt;0),(V1870-Resumen!$B$7)/Resumen!$B$7,"")</f>
        <v/>
      </c>
      <c r="Z1870" s="28" t="str">
        <f aca="false">IF(AND(K1870&gt;0,I1870&gt;0,V1870&gt;0,S1870&gt;0),V1870-S1870,"")</f>
        <v/>
      </c>
      <c r="AA1870" s="12" t="str">
        <f aca="false">IF(Z1870&lt;&gt;"",Z1870/S1870,"")</f>
        <v/>
      </c>
      <c r="AB1870" s="28" t="str">
        <f aca="false">IF(AND(K1870&gt;0,J1870&gt;0,V1870&gt;0,U1870&gt;0),V1870-U1870,"")</f>
        <v/>
      </c>
      <c r="AC1870" s="12" t="str">
        <f aca="false">IF(AB1870&lt;&gt;"",AB1870/U1870,"")</f>
        <v/>
      </c>
      <c r="AD1870" s="27" t="n">
        <v>0</v>
      </c>
      <c r="AE1870" s="27" t="n">
        <v>0</v>
      </c>
      <c r="AF1870" s="27" t="n">
        <v>0</v>
      </c>
      <c r="AG1870" s="28" t="n">
        <f aca="false">AD1870+AE1870+AF1870</f>
        <v>0</v>
      </c>
      <c r="AH1870" s="12" t="str">
        <f aca="false">IF(AG1870&gt;0,AD1870/AG1870,"")</f>
        <v/>
      </c>
      <c r="AI1870" s="27" t="n">
        <v>0</v>
      </c>
      <c r="AJ1870" s="27" t="n">
        <v>0</v>
      </c>
      <c r="AK1870" s="27" t="n">
        <v>0</v>
      </c>
      <c r="AL1870" s="22" t="str">
        <f aca="false">IF(OR(AJ1870&gt;0,AK1870&gt;0),"Sí","No")</f>
        <v>No</v>
      </c>
      <c r="AM1870" s="6"/>
      <c r="AN1870" s="6"/>
      <c r="AO1870" s="12" t="n">
        <f aca="false">IF(M1870&gt;0,K1870/M1870,"")</f>
        <v>1</v>
      </c>
      <c r="AP1870" s="22" t="str">
        <f aca="false">IF(M1870&gt;=Resumen!$B$5,"Alto","Bajo")</f>
        <v>Bajo</v>
      </c>
      <c r="AQ1870" s="22" t="str">
        <f aca="false">IF(AO1870&gt;=Resumen!$B$28,"Alto","Bajo")</f>
        <v>Alto</v>
      </c>
      <c r="AR1870" s="22" t="str">
        <f aca="false">AP1870&amp;" Potencial / "&amp;AQ1870&amp;" Share"</f>
        <v>Bajo Potencial / Alto Share</v>
      </c>
      <c r="AS1870" s="22" t="str">
        <f aca="false">IF(Q1870="Sí",IF(AO1870&gt;=Resumen!$B$29,"Alto","Bajo"),"")</f>
        <v/>
      </c>
      <c r="AT1870" s="22" t="str">
        <f aca="false">IF(AS1870&lt;&gt;"",AP1870&amp;" Potencial / "&amp;AS1870&amp;" Share","")</f>
        <v/>
      </c>
      <c r="AU1870" s="22" t="str">
        <f aca="false">IF(AH1870="","Sin dato",IF(AH1870-AO1870&gt;Resumen!$B$6,"Sobre-exhibido",IF(AO1870-AH1870&gt;Resumen!$B$6,"Sub-exhibido","En línea")))</f>
        <v>Sin dato</v>
      </c>
      <c r="AV1870" s="22" t="str">
        <f aca="false">IF(AT1870="","",IF(AT1870="Alto Potencial / Bajo Share",1,IF(AT1870="Alto Potencial / Alto Share",2,IF(AT1870="Bajo Potencial / Alto Share",3,4))))</f>
        <v/>
      </c>
      <c r="AW1870" s="22" t="str">
        <f aca="false">IF(Q1870="No","Sin competencia directa",IF(AV1870=1,"1 - Foco Conquista (Alto Pot / Bajo Share)",IF(AV1870=2,"2 - Foco Defensa (Alto Pot / Alto Share)",IF(AV1870=3,"3 - Monitoreo (Bajo Pot / Alto Share)","4 - Baja Prioridad (Bajo Pot / Bajo Share)"))))</f>
        <v>Sin competencia directa</v>
      </c>
      <c r="AX1870" s="12" t="str">
        <f aca="false">IF(OR(IFERROR(AND(W1870&lt;&gt;"",Y1870&lt;&gt;"",Y1870-W1870&gt;Resumen!$B$8),FALSE()),IFERROR(AND(X1870&lt;&gt;"",Y1870&lt;&gt;"",Y1870-X1870&gt;Resumen!$B$8),FALSE())),MAX(IF(IFERROR(AND(W1870&lt;&gt;"",Y1870&lt;&gt;"",Y1870-W1870&gt;Resumen!$B$8),FALSE()),Y1870-W1870,0),IF(IFERROR(AND(X1870&lt;&gt;"",Y1870&lt;&gt;"",Y1870-X1870&gt;Resumen!$B$8),FALSE()),Y1870-X1870,0)),"")</f>
        <v/>
      </c>
      <c r="AY1870" s="22" t="str">
        <f aca="false">IF(OR(IFERROR(AND(W1870&lt;&gt;"",Y1870&lt;&gt;"",Y1870-W1870&gt;Resumen!$B$8),FALSE()),IFERROR(AND(X1870&lt;&gt;"",Y1870&lt;&gt;"",Y1870-X1870&gt;Resumen!$B$8),FALSE())),TRIM("Lays tiene mayor markup que "&amp;IF(IFERROR(AND(W1870&lt;&gt;"",Y1870&lt;&gt;"",Y1870-W1870&gt;Resumen!$B$8),FALSE()),"Quento ","")&amp;IF(IFERROR(AND(X1870&lt;&gt;"",Y1870&lt;&gt;"",Y1870-X1870&gt;Resumen!$B$8),FALSE()),"Julicroc ","")&amp;"en este PDV"),"")</f>
        <v/>
      </c>
      <c r="AZ1870" s="22" t="str">
        <f aca="false">IF(COUNTIF('Plan Pehuamar - Lista'!$A$2:$A$167,A1870)&gt;0,"Sí","No")</f>
        <v>No</v>
      </c>
      <c r="BA1870" s="22" t="str">
        <f aca="false">IF(COUNTIF('Plan Combo 9+1'!$A$2:$A$226,A1870)&gt;0,"Sí","No")</f>
        <v>No</v>
      </c>
      <c r="BB1870" s="22" t="str">
        <f aca="false">IF(AH1870="","No",IF(BA1870="Sí",IF((AO1870-AH1870)&gt;Resumen!$B$6,"Sí","No"),IF((AO1870-AH1870)&gt;=Resumen!$B$132,"Sí","No")))</f>
        <v>No</v>
      </c>
      <c r="BC1870" s="22" t="str">
        <f aca="false">IF(AND(N1870="Sí",AL1870="Sí",AI1870=0),"Sí","No")</f>
        <v>No</v>
      </c>
      <c r="BD1870" s="22" t="str">
        <f aca="false">IF(COUNTIF('Plan 9+1 (con Pehuamar)'!$A$2:$A$227,A1870)&gt;0,"Sí","No")</f>
        <v>No</v>
      </c>
    </row>
    <row r="1871" customFormat="false" ht="15" hidden="false" customHeight="true" outlineLevel="0" collapsed="false">
      <c r="A1871" s="6" t="n">
        <v>200727</v>
      </c>
      <c r="B1871" s="6" t="n">
        <v>12</v>
      </c>
      <c r="C1871" s="6" t="n">
        <v>1204</v>
      </c>
      <c r="D1871" s="6" t="s">
        <v>359</v>
      </c>
      <c r="E1871" s="6" t="s">
        <v>2037</v>
      </c>
      <c r="F1871" s="6" t="s">
        <v>196</v>
      </c>
      <c r="G1871" s="6" t="s">
        <v>130</v>
      </c>
      <c r="H1871" s="6" t="s">
        <v>1715</v>
      </c>
      <c r="I1871" s="27" t="n">
        <v>10</v>
      </c>
      <c r="J1871" s="27" t="n">
        <v>40</v>
      </c>
      <c r="K1871" s="27" t="n">
        <v>60</v>
      </c>
      <c r="L1871" s="28" t="n">
        <f aca="false">I1871+J1871</f>
        <v>50</v>
      </c>
      <c r="M1871" s="28" t="n">
        <f aca="false">L1871+K1871</f>
        <v>110</v>
      </c>
      <c r="N1871" s="22" t="str">
        <f aca="false">IF(I1871&gt;0,"Sí","No")</f>
        <v>Sí</v>
      </c>
      <c r="O1871" s="22" t="str">
        <f aca="false">IF(J1871&gt;0,"Sí","No")</f>
        <v>Sí</v>
      </c>
      <c r="P1871" s="22" t="str">
        <f aca="false">IF(K1871&gt;0,"Sí","No")</f>
        <v>Sí</v>
      </c>
      <c r="Q1871" s="22" t="str">
        <f aca="false">IF(OR(I1871&gt;0,J1871&gt;0),"Sí","No")</f>
        <v>Sí</v>
      </c>
      <c r="R1871" s="27" t="n">
        <v>1750</v>
      </c>
      <c r="S1871" s="27" t="n">
        <v>2500</v>
      </c>
      <c r="T1871" s="27" t="n">
        <v>1200</v>
      </c>
      <c r="U1871" s="27" t="n">
        <v>2000</v>
      </c>
      <c r="V1871" s="27" t="n">
        <v>3500</v>
      </c>
      <c r="W1871" s="12" t="n">
        <f aca="false">IF(AND(I1871&gt;0,R1871&gt;0),(S1871-R1871)/R1871,"")</f>
        <v>0.428571428571429</v>
      </c>
      <c r="X1871" s="12" t="n">
        <f aca="false">IF(AND(J1871&gt;0,T1871&gt;0),(U1871-T1871)/T1871,"")</f>
        <v>0.666666666666667</v>
      </c>
      <c r="Y1871" s="12" t="n">
        <f aca="false">IF(AND(K1871&gt;0,V1871&gt;0),(V1871-Resumen!$B$7)/Resumen!$B$7,"")</f>
        <v>0.4</v>
      </c>
      <c r="Z1871" s="28" t="n">
        <f aca="false">IF(AND(K1871&gt;0,I1871&gt;0,V1871&gt;0,S1871&gt;0),V1871-S1871,"")</f>
        <v>1000</v>
      </c>
      <c r="AA1871" s="12" t="n">
        <f aca="false">IF(Z1871&lt;&gt;"",Z1871/S1871,"")</f>
        <v>0.4</v>
      </c>
      <c r="AB1871" s="28" t="n">
        <f aca="false">IF(AND(K1871&gt;0,J1871&gt;0,V1871&gt;0,U1871&gt;0),V1871-U1871,"")</f>
        <v>1500</v>
      </c>
      <c r="AC1871" s="12" t="n">
        <f aca="false">IF(AB1871&lt;&gt;"",AB1871/U1871,"")</f>
        <v>0.75</v>
      </c>
      <c r="AD1871" s="27" t="n">
        <v>10</v>
      </c>
      <c r="AE1871" s="27" t="n">
        <v>2</v>
      </c>
      <c r="AF1871" s="27" t="n">
        <v>8</v>
      </c>
      <c r="AG1871" s="28" t="n">
        <f aca="false">AD1871+AE1871+AF1871</f>
        <v>20</v>
      </c>
      <c r="AH1871" s="12" t="n">
        <f aca="false">IF(AG1871&gt;0,AD1871/AG1871,"")</f>
        <v>0.5</v>
      </c>
      <c r="AI1871" s="27" t="n">
        <v>0</v>
      </c>
      <c r="AJ1871" s="27" t="n">
        <v>0</v>
      </c>
      <c r="AK1871" s="27" t="n">
        <v>0</v>
      </c>
      <c r="AL1871" s="22" t="str">
        <f aca="false">IF(OR(AJ1871&gt;0,AK1871&gt;0),"Sí","No")</f>
        <v>No</v>
      </c>
      <c r="AM1871" s="6" t="s">
        <v>198</v>
      </c>
      <c r="AN1871" s="6" t="s">
        <v>198</v>
      </c>
      <c r="AO1871" s="12" t="n">
        <f aca="false">IF(M1871&gt;0,K1871/M1871,"")</f>
        <v>0.545454545454545</v>
      </c>
      <c r="AP1871" s="22" t="str">
        <f aca="false">IF(M1871&gt;=Resumen!$B$5,"Alto","Bajo")</f>
        <v>Alto</v>
      </c>
      <c r="AQ1871" s="22" t="str">
        <f aca="false">IF(AO1871&gt;=Resumen!$B$28,"Alto","Bajo")</f>
        <v>Alto</v>
      </c>
      <c r="AR1871" s="22" t="str">
        <f aca="false">AP1871&amp;" Potencial / "&amp;AQ1871&amp;" Share"</f>
        <v>Alto Potencial / Alto Share</v>
      </c>
      <c r="AS1871" s="22" t="str">
        <f aca="false">IF(Q1871="Sí",IF(AO1871&gt;=Resumen!$B$29,"Alto","Bajo"),"")</f>
        <v>Alto</v>
      </c>
      <c r="AT1871" s="22" t="str">
        <f aca="false">IF(AS1871&lt;&gt;"",AP1871&amp;" Potencial / "&amp;AS1871&amp;" Share","")</f>
        <v>Alto Potencial / Alto Share</v>
      </c>
      <c r="AU1871" s="22" t="str">
        <f aca="false">IF(AH1871="","Sin dato",IF(AH1871-AO1871&gt;Resumen!$B$6,"Sobre-exhibido",IF(AO1871-AH1871&gt;Resumen!$B$6,"Sub-exhibido","En línea")))</f>
        <v>En línea</v>
      </c>
      <c r="AV1871" s="22" t="n">
        <f aca="false">IF(AT1871="","",IF(AT1871="Alto Potencial / Bajo Share",1,IF(AT1871="Alto Potencial / Alto Share",2,IF(AT1871="Bajo Potencial / Alto Share",3,4))))</f>
        <v>2</v>
      </c>
      <c r="AW1871" s="22" t="str">
        <f aca="false">IF(Q1871="No","Sin competencia directa",IF(AV1871=1,"1 - Foco Conquista (Alto Pot / Bajo Share)",IF(AV1871=2,"2 - Foco Defensa (Alto Pot / Alto Share)",IF(AV1871=3,"3 - Monitoreo (Bajo Pot / Alto Share)","4 - Baja Prioridad (Bajo Pot / Bajo Share)"))))</f>
        <v>2 - Foco Defensa (Alto Pot / Alto Share)</v>
      </c>
      <c r="AX1871" s="12" t="str">
        <f aca="false">IF(OR(IFERROR(AND(W1871&lt;&gt;"",Y1871&lt;&gt;"",Y1871-W1871&gt;Resumen!$B$8),FALSE()),IFERROR(AND(X1871&lt;&gt;"",Y1871&lt;&gt;"",Y1871-X1871&gt;Resumen!$B$8),FALSE())),MAX(IF(IFERROR(AND(W1871&lt;&gt;"",Y1871&lt;&gt;"",Y1871-W1871&gt;Resumen!$B$8),FALSE()),Y1871-W1871,0),IF(IFERROR(AND(X1871&lt;&gt;"",Y1871&lt;&gt;"",Y1871-X1871&gt;Resumen!$B$8),FALSE()),Y1871-X1871,0)),"")</f>
        <v/>
      </c>
      <c r="AY1871" s="22" t="str">
        <f aca="false">IF(OR(IFERROR(AND(W1871&lt;&gt;"",Y1871&lt;&gt;"",Y1871-W1871&gt;Resumen!$B$8),FALSE()),IFERROR(AND(X1871&lt;&gt;"",Y1871&lt;&gt;"",Y1871-X1871&gt;Resumen!$B$8),FALSE())),TRIM("Lays tiene mayor markup que "&amp;IF(IFERROR(AND(W1871&lt;&gt;"",Y1871&lt;&gt;"",Y1871-W1871&gt;Resumen!$B$8),FALSE()),"Quento ","")&amp;IF(IFERROR(AND(X1871&lt;&gt;"",Y1871&lt;&gt;"",Y1871-X1871&gt;Resumen!$B$8),FALSE()),"Julicroc ","")&amp;"en este PDV"),"")</f>
        <v/>
      </c>
      <c r="AZ1871" s="22" t="str">
        <f aca="false">IF(COUNTIF('Plan Pehuamar - Lista'!$A$2:$A$167,A1871)&gt;0,"Sí","No")</f>
        <v>No</v>
      </c>
      <c r="BA1871" s="22" t="str">
        <f aca="false">IF(COUNTIF('Plan Combo 9+1'!$A$2:$A$226,A1871)&gt;0,"Sí","No")</f>
        <v>No</v>
      </c>
      <c r="BB1871" s="22" t="str">
        <f aca="false">IF(AH1871="","No",IF(BA1871="Sí",IF((AO1871-AH1871)&gt;Resumen!$B$6,"Sí","No"),IF((AO1871-AH1871)&gt;=Resumen!$B$132,"Sí","No")))</f>
        <v>No</v>
      </c>
      <c r="BC1871" s="22" t="str">
        <f aca="false">IF(AND(N1871="Sí",AL1871="Sí",AI1871=0),"Sí","No")</f>
        <v>No</v>
      </c>
      <c r="BD1871" s="22" t="str">
        <f aca="false">IF(COUNTIF('Plan 9+1 (con Pehuamar)'!$A$2:$A$227,A1871)&gt;0,"Sí","No")</f>
        <v>No</v>
      </c>
    </row>
    <row r="1872" customFormat="false" ht="15" hidden="false" customHeight="true" outlineLevel="0" collapsed="false">
      <c r="A1872" s="6" t="n">
        <v>201462</v>
      </c>
      <c r="B1872" s="6" t="n">
        <v>12</v>
      </c>
      <c r="C1872" s="6" t="n">
        <v>1204</v>
      </c>
      <c r="D1872" s="6" t="s">
        <v>359</v>
      </c>
      <c r="E1872" s="6" t="s">
        <v>2038</v>
      </c>
      <c r="F1872" s="6" t="s">
        <v>201</v>
      </c>
      <c r="G1872" s="6" t="s">
        <v>130</v>
      </c>
      <c r="H1872" s="6" t="s">
        <v>1715</v>
      </c>
      <c r="I1872" s="27" t="n">
        <v>0</v>
      </c>
      <c r="J1872" s="27" t="n">
        <v>0</v>
      </c>
      <c r="K1872" s="27" t="n">
        <v>6.2</v>
      </c>
      <c r="L1872" s="28" t="n">
        <f aca="false">I1872+J1872</f>
        <v>0</v>
      </c>
      <c r="M1872" s="28" t="n">
        <f aca="false">L1872+K1872</f>
        <v>6.2</v>
      </c>
      <c r="N1872" s="22" t="str">
        <f aca="false">IF(I1872&gt;0,"Sí","No")</f>
        <v>No</v>
      </c>
      <c r="O1872" s="22" t="str">
        <f aca="false">IF(J1872&gt;0,"Sí","No")</f>
        <v>No</v>
      </c>
      <c r="P1872" s="22" t="str">
        <f aca="false">IF(K1872&gt;0,"Sí","No")</f>
        <v>Sí</v>
      </c>
      <c r="Q1872" s="22" t="str">
        <f aca="false">IF(OR(I1872&gt;0,J1872&gt;0),"Sí","No")</f>
        <v>No</v>
      </c>
      <c r="R1872" s="27"/>
      <c r="S1872" s="27"/>
      <c r="T1872" s="27"/>
      <c r="U1872" s="27"/>
      <c r="V1872" s="27"/>
      <c r="W1872" s="12" t="str">
        <f aca="false">IF(AND(I1872&gt;0,R1872&gt;0),(S1872-R1872)/R1872,"")</f>
        <v/>
      </c>
      <c r="X1872" s="12" t="str">
        <f aca="false">IF(AND(J1872&gt;0,T1872&gt;0),(U1872-T1872)/T1872,"")</f>
        <v/>
      </c>
      <c r="Y1872" s="12" t="str">
        <f aca="false">IF(AND(K1872&gt;0,V1872&gt;0),(V1872-Resumen!$B$7)/Resumen!$B$7,"")</f>
        <v/>
      </c>
      <c r="Z1872" s="28" t="str">
        <f aca="false">IF(AND(K1872&gt;0,I1872&gt;0,V1872&gt;0,S1872&gt;0),V1872-S1872,"")</f>
        <v/>
      </c>
      <c r="AA1872" s="12" t="str">
        <f aca="false">IF(Z1872&lt;&gt;"",Z1872/S1872,"")</f>
        <v/>
      </c>
      <c r="AB1872" s="28" t="str">
        <f aca="false">IF(AND(K1872&gt;0,J1872&gt;0,V1872&gt;0,U1872&gt;0),V1872-U1872,"")</f>
        <v/>
      </c>
      <c r="AC1872" s="12" t="str">
        <f aca="false">IF(AB1872&lt;&gt;"",AB1872/U1872,"")</f>
        <v/>
      </c>
      <c r="AD1872" s="27" t="n">
        <v>0</v>
      </c>
      <c r="AE1872" s="27" t="n">
        <v>0</v>
      </c>
      <c r="AF1872" s="27" t="n">
        <v>0</v>
      </c>
      <c r="AG1872" s="28" t="n">
        <f aca="false">AD1872+AE1872+AF1872</f>
        <v>0</v>
      </c>
      <c r="AH1872" s="12" t="str">
        <f aca="false">IF(AG1872&gt;0,AD1872/AG1872,"")</f>
        <v/>
      </c>
      <c r="AI1872" s="27" t="n">
        <v>0</v>
      </c>
      <c r="AJ1872" s="27" t="n">
        <v>0</v>
      </c>
      <c r="AK1872" s="27" t="n">
        <v>0</v>
      </c>
      <c r="AL1872" s="22" t="str">
        <f aca="false">IF(OR(AJ1872&gt;0,AK1872&gt;0),"Sí","No")</f>
        <v>No</v>
      </c>
      <c r="AM1872" s="6"/>
      <c r="AN1872" s="6"/>
      <c r="AO1872" s="12" t="n">
        <f aca="false">IF(M1872&gt;0,K1872/M1872,"")</f>
        <v>1</v>
      </c>
      <c r="AP1872" s="22" t="str">
        <f aca="false">IF(M1872&gt;=Resumen!$B$5,"Alto","Bajo")</f>
        <v>Bajo</v>
      </c>
      <c r="AQ1872" s="22" t="str">
        <f aca="false">IF(AO1872&gt;=Resumen!$B$28,"Alto","Bajo")</f>
        <v>Alto</v>
      </c>
      <c r="AR1872" s="22" t="str">
        <f aca="false">AP1872&amp;" Potencial / "&amp;AQ1872&amp;" Share"</f>
        <v>Bajo Potencial / Alto Share</v>
      </c>
      <c r="AS1872" s="22" t="str">
        <f aca="false">IF(Q1872="Sí",IF(AO1872&gt;=Resumen!$B$29,"Alto","Bajo"),"")</f>
        <v/>
      </c>
      <c r="AT1872" s="22" t="str">
        <f aca="false">IF(AS1872&lt;&gt;"",AP1872&amp;" Potencial / "&amp;AS1872&amp;" Share","")</f>
        <v/>
      </c>
      <c r="AU1872" s="22" t="str">
        <f aca="false">IF(AH1872="","Sin dato",IF(AH1872-AO1872&gt;Resumen!$B$6,"Sobre-exhibido",IF(AO1872-AH1872&gt;Resumen!$B$6,"Sub-exhibido","En línea")))</f>
        <v>Sin dato</v>
      </c>
      <c r="AV1872" s="22" t="str">
        <f aca="false">IF(AT1872="","",IF(AT1872="Alto Potencial / Bajo Share",1,IF(AT1872="Alto Potencial / Alto Share",2,IF(AT1872="Bajo Potencial / Alto Share",3,4))))</f>
        <v/>
      </c>
      <c r="AW1872" s="22" t="str">
        <f aca="false">IF(Q1872="No","Sin competencia directa",IF(AV1872=1,"1 - Foco Conquista (Alto Pot / Bajo Share)",IF(AV1872=2,"2 - Foco Defensa (Alto Pot / Alto Share)",IF(AV1872=3,"3 - Monitoreo (Bajo Pot / Alto Share)","4 - Baja Prioridad (Bajo Pot / Bajo Share)"))))</f>
        <v>Sin competencia directa</v>
      </c>
      <c r="AX1872" s="12" t="str">
        <f aca="false">IF(OR(IFERROR(AND(W1872&lt;&gt;"",Y1872&lt;&gt;"",Y1872-W1872&gt;Resumen!$B$8),FALSE()),IFERROR(AND(X1872&lt;&gt;"",Y1872&lt;&gt;"",Y1872-X1872&gt;Resumen!$B$8),FALSE())),MAX(IF(IFERROR(AND(W1872&lt;&gt;"",Y1872&lt;&gt;"",Y1872-W1872&gt;Resumen!$B$8),FALSE()),Y1872-W1872,0),IF(IFERROR(AND(X1872&lt;&gt;"",Y1872&lt;&gt;"",Y1872-X1872&gt;Resumen!$B$8),FALSE()),Y1872-X1872,0)),"")</f>
        <v/>
      </c>
      <c r="AY1872" s="22" t="str">
        <f aca="false">IF(OR(IFERROR(AND(W1872&lt;&gt;"",Y1872&lt;&gt;"",Y1872-W1872&gt;Resumen!$B$8),FALSE()),IFERROR(AND(X1872&lt;&gt;"",Y1872&lt;&gt;"",Y1872-X1872&gt;Resumen!$B$8),FALSE())),TRIM("Lays tiene mayor markup que "&amp;IF(IFERROR(AND(W1872&lt;&gt;"",Y1872&lt;&gt;"",Y1872-W1872&gt;Resumen!$B$8),FALSE()),"Quento ","")&amp;IF(IFERROR(AND(X1872&lt;&gt;"",Y1872&lt;&gt;"",Y1872-X1872&gt;Resumen!$B$8),FALSE()),"Julicroc ","")&amp;"en este PDV"),"")</f>
        <v/>
      </c>
      <c r="AZ1872" s="22" t="str">
        <f aca="false">IF(COUNTIF('Plan Pehuamar - Lista'!$A$2:$A$167,A1872)&gt;0,"Sí","No")</f>
        <v>No</v>
      </c>
      <c r="BA1872" s="22" t="str">
        <f aca="false">IF(COUNTIF('Plan Combo 9+1'!$A$2:$A$226,A1872)&gt;0,"Sí","No")</f>
        <v>No</v>
      </c>
      <c r="BB1872" s="22" t="str">
        <f aca="false">IF(AH1872="","No",IF(BA1872="Sí",IF((AO1872-AH1872)&gt;Resumen!$B$6,"Sí","No"),IF((AO1872-AH1872)&gt;=Resumen!$B$132,"Sí","No")))</f>
        <v>No</v>
      </c>
      <c r="BC1872" s="22" t="str">
        <f aca="false">IF(AND(N1872="Sí",AL1872="Sí",AI1872=0),"Sí","No")</f>
        <v>No</v>
      </c>
      <c r="BD1872" s="22" t="str">
        <f aca="false">IF(COUNTIF('Plan 9+1 (con Pehuamar)'!$A$2:$A$227,A1872)&gt;0,"Sí","No")</f>
        <v>No</v>
      </c>
    </row>
    <row r="1873" customFormat="false" ht="15" hidden="false" customHeight="true" outlineLevel="0" collapsed="false">
      <c r="A1873" s="6" t="n">
        <v>201495</v>
      </c>
      <c r="B1873" s="6" t="n">
        <v>12</v>
      </c>
      <c r="C1873" s="6" t="n">
        <v>1204</v>
      </c>
      <c r="D1873" s="6" t="s">
        <v>359</v>
      </c>
      <c r="E1873" s="6" t="s">
        <v>2039</v>
      </c>
      <c r="F1873" s="6" t="s">
        <v>196</v>
      </c>
      <c r="G1873" s="6" t="s">
        <v>130</v>
      </c>
      <c r="H1873" s="6" t="s">
        <v>1715</v>
      </c>
      <c r="I1873" s="27" t="n">
        <v>10</v>
      </c>
      <c r="J1873" s="27" t="n">
        <v>40</v>
      </c>
      <c r="K1873" s="27" t="n">
        <v>50</v>
      </c>
      <c r="L1873" s="28" t="n">
        <f aca="false">I1873+J1873</f>
        <v>50</v>
      </c>
      <c r="M1873" s="28" t="n">
        <f aca="false">L1873+K1873</f>
        <v>100</v>
      </c>
      <c r="N1873" s="22" t="str">
        <f aca="false">IF(I1873&gt;0,"Sí","No")</f>
        <v>Sí</v>
      </c>
      <c r="O1873" s="22" t="str">
        <f aca="false">IF(J1873&gt;0,"Sí","No")</f>
        <v>Sí</v>
      </c>
      <c r="P1873" s="22" t="str">
        <f aca="false">IF(K1873&gt;0,"Sí","No")</f>
        <v>Sí</v>
      </c>
      <c r="Q1873" s="22" t="str">
        <f aca="false">IF(OR(I1873&gt;0,J1873&gt;0),"Sí","No")</f>
        <v>Sí</v>
      </c>
      <c r="R1873" s="27" t="n">
        <v>1750</v>
      </c>
      <c r="S1873" s="27" t="n">
        <v>2500</v>
      </c>
      <c r="T1873" s="27" t="n">
        <v>1200</v>
      </c>
      <c r="U1873" s="27" t="n">
        <v>2000</v>
      </c>
      <c r="V1873" s="27" t="n">
        <v>3500</v>
      </c>
      <c r="W1873" s="12" t="n">
        <f aca="false">IF(AND(I1873&gt;0,R1873&gt;0),(S1873-R1873)/R1873,"")</f>
        <v>0.428571428571429</v>
      </c>
      <c r="X1873" s="12" t="n">
        <f aca="false">IF(AND(J1873&gt;0,T1873&gt;0),(U1873-T1873)/T1873,"")</f>
        <v>0.666666666666667</v>
      </c>
      <c r="Y1873" s="12" t="n">
        <f aca="false">IF(AND(K1873&gt;0,V1873&gt;0),(V1873-Resumen!$B$7)/Resumen!$B$7,"")</f>
        <v>0.4</v>
      </c>
      <c r="Z1873" s="28" t="n">
        <f aca="false">IF(AND(K1873&gt;0,I1873&gt;0,V1873&gt;0,S1873&gt;0),V1873-S1873,"")</f>
        <v>1000</v>
      </c>
      <c r="AA1873" s="12" t="n">
        <f aca="false">IF(Z1873&lt;&gt;"",Z1873/S1873,"")</f>
        <v>0.4</v>
      </c>
      <c r="AB1873" s="28" t="n">
        <f aca="false">IF(AND(K1873&gt;0,J1873&gt;0,V1873&gt;0,U1873&gt;0),V1873-U1873,"")</f>
        <v>1500</v>
      </c>
      <c r="AC1873" s="12" t="n">
        <f aca="false">IF(AB1873&lt;&gt;"",AB1873/U1873,"")</f>
        <v>0.75</v>
      </c>
      <c r="AD1873" s="27" t="n">
        <v>10</v>
      </c>
      <c r="AE1873" s="27" t="n">
        <v>2</v>
      </c>
      <c r="AF1873" s="27" t="n">
        <v>8</v>
      </c>
      <c r="AG1873" s="28" t="n">
        <f aca="false">AD1873+AE1873+AF1873</f>
        <v>20</v>
      </c>
      <c r="AH1873" s="12" t="n">
        <f aca="false">IF(AG1873&gt;0,AD1873/AG1873,"")</f>
        <v>0.5</v>
      </c>
      <c r="AI1873" s="27" t="n">
        <v>1</v>
      </c>
      <c r="AJ1873" s="27" t="n">
        <v>0</v>
      </c>
      <c r="AK1873" s="27" t="n">
        <v>0</v>
      </c>
      <c r="AL1873" s="22" t="str">
        <f aca="false">IF(OR(AJ1873&gt;0,AK1873&gt;0),"Sí","No")</f>
        <v>No</v>
      </c>
      <c r="AM1873" s="6" t="s">
        <v>198</v>
      </c>
      <c r="AN1873" s="6" t="s">
        <v>198</v>
      </c>
      <c r="AO1873" s="12" t="n">
        <f aca="false">IF(M1873&gt;0,K1873/M1873,"")</f>
        <v>0.5</v>
      </c>
      <c r="AP1873" s="22" t="str">
        <f aca="false">IF(M1873&gt;=Resumen!$B$5,"Alto","Bajo")</f>
        <v>Alto</v>
      </c>
      <c r="AQ1873" s="22" t="str">
        <f aca="false">IF(AO1873&gt;=Resumen!$B$28,"Alto","Bajo")</f>
        <v>Alto</v>
      </c>
      <c r="AR1873" s="22" t="str">
        <f aca="false">AP1873&amp;" Potencial / "&amp;AQ1873&amp;" Share"</f>
        <v>Alto Potencial / Alto Share</v>
      </c>
      <c r="AS1873" s="22" t="str">
        <f aca="false">IF(Q1873="Sí",IF(AO1873&gt;=Resumen!$B$29,"Alto","Bajo"),"")</f>
        <v>Alto</v>
      </c>
      <c r="AT1873" s="22" t="str">
        <f aca="false">IF(AS1873&lt;&gt;"",AP1873&amp;" Potencial / "&amp;AS1873&amp;" Share","")</f>
        <v>Alto Potencial / Alto Share</v>
      </c>
      <c r="AU1873" s="22" t="str">
        <f aca="false">IF(AH1873="","Sin dato",IF(AH1873-AO1873&gt;Resumen!$B$6,"Sobre-exhibido",IF(AO1873-AH1873&gt;Resumen!$B$6,"Sub-exhibido","En línea")))</f>
        <v>En línea</v>
      </c>
      <c r="AV1873" s="22" t="n">
        <f aca="false">IF(AT1873="","",IF(AT1873="Alto Potencial / Bajo Share",1,IF(AT1873="Alto Potencial / Alto Share",2,IF(AT1873="Bajo Potencial / Alto Share",3,4))))</f>
        <v>2</v>
      </c>
      <c r="AW1873" s="22" t="str">
        <f aca="false">IF(Q1873="No","Sin competencia directa",IF(AV1873=1,"1 - Foco Conquista (Alto Pot / Bajo Share)",IF(AV1873=2,"2 - Foco Defensa (Alto Pot / Alto Share)",IF(AV1873=3,"3 - Monitoreo (Bajo Pot / Alto Share)","4 - Baja Prioridad (Bajo Pot / Bajo Share)"))))</f>
        <v>2 - Foco Defensa (Alto Pot / Alto Share)</v>
      </c>
      <c r="AX1873" s="12" t="str">
        <f aca="false">IF(OR(IFERROR(AND(W1873&lt;&gt;"",Y1873&lt;&gt;"",Y1873-W1873&gt;Resumen!$B$8),FALSE()),IFERROR(AND(X1873&lt;&gt;"",Y1873&lt;&gt;"",Y1873-X1873&gt;Resumen!$B$8),FALSE())),MAX(IF(IFERROR(AND(W1873&lt;&gt;"",Y1873&lt;&gt;"",Y1873-W1873&gt;Resumen!$B$8),FALSE()),Y1873-W1873,0),IF(IFERROR(AND(X1873&lt;&gt;"",Y1873&lt;&gt;"",Y1873-X1873&gt;Resumen!$B$8),FALSE()),Y1873-X1873,0)),"")</f>
        <v/>
      </c>
      <c r="AY1873" s="22" t="str">
        <f aca="false">IF(OR(IFERROR(AND(W1873&lt;&gt;"",Y1873&lt;&gt;"",Y1873-W1873&gt;Resumen!$B$8),FALSE()),IFERROR(AND(X1873&lt;&gt;"",Y1873&lt;&gt;"",Y1873-X1873&gt;Resumen!$B$8),FALSE())),TRIM("Lays tiene mayor markup que "&amp;IF(IFERROR(AND(W1873&lt;&gt;"",Y1873&lt;&gt;"",Y1873-W1873&gt;Resumen!$B$8),FALSE()),"Quento ","")&amp;IF(IFERROR(AND(X1873&lt;&gt;"",Y1873&lt;&gt;"",Y1873-X1873&gt;Resumen!$B$8),FALSE()),"Julicroc ","")&amp;"en este PDV"),"")</f>
        <v/>
      </c>
      <c r="AZ1873" s="22" t="str">
        <f aca="false">IF(COUNTIF('Plan Pehuamar - Lista'!$A$2:$A$167,A1873)&gt;0,"Sí","No")</f>
        <v>No</v>
      </c>
      <c r="BA1873" s="22" t="str">
        <f aca="false">IF(COUNTIF('Plan Combo 9+1'!$A$2:$A$226,A1873)&gt;0,"Sí","No")</f>
        <v>No</v>
      </c>
      <c r="BB1873" s="22" t="str">
        <f aca="false">IF(AH1873="","No",IF(BA1873="Sí",IF((AO1873-AH1873)&gt;Resumen!$B$6,"Sí","No"),IF((AO1873-AH1873)&gt;=Resumen!$B$132,"Sí","No")))</f>
        <v>No</v>
      </c>
      <c r="BC1873" s="22" t="str">
        <f aca="false">IF(AND(N1873="Sí",AL1873="Sí",AI1873=0),"Sí","No")</f>
        <v>No</v>
      </c>
      <c r="BD1873" s="22" t="str">
        <f aca="false">IF(COUNTIF('Plan 9+1 (con Pehuamar)'!$A$2:$A$227,A1873)&gt;0,"Sí","No")</f>
        <v>No</v>
      </c>
    </row>
    <row r="1874" customFormat="false" ht="15" hidden="false" customHeight="true" outlineLevel="0" collapsed="false">
      <c r="A1874" s="6" t="n">
        <v>202216</v>
      </c>
      <c r="B1874" s="6" t="n">
        <v>12</v>
      </c>
      <c r="C1874" s="6" t="n">
        <v>1204</v>
      </c>
      <c r="D1874" s="6" t="s">
        <v>359</v>
      </c>
      <c r="E1874" s="6" t="s">
        <v>2040</v>
      </c>
      <c r="F1874" s="6" t="s">
        <v>206</v>
      </c>
      <c r="G1874" s="6" t="s">
        <v>130</v>
      </c>
      <c r="H1874" s="6" t="s">
        <v>1715</v>
      </c>
      <c r="I1874" s="27" t="n">
        <v>0</v>
      </c>
      <c r="J1874" s="27" t="n">
        <v>0</v>
      </c>
      <c r="K1874" s="27" t="n">
        <v>4.1</v>
      </c>
      <c r="L1874" s="28" t="n">
        <f aca="false">I1874+J1874</f>
        <v>0</v>
      </c>
      <c r="M1874" s="28" t="n">
        <f aca="false">L1874+K1874</f>
        <v>4.1</v>
      </c>
      <c r="N1874" s="22" t="str">
        <f aca="false">IF(I1874&gt;0,"Sí","No")</f>
        <v>No</v>
      </c>
      <c r="O1874" s="22" t="str">
        <f aca="false">IF(J1874&gt;0,"Sí","No")</f>
        <v>No</v>
      </c>
      <c r="P1874" s="22" t="str">
        <f aca="false">IF(K1874&gt;0,"Sí","No")</f>
        <v>Sí</v>
      </c>
      <c r="Q1874" s="22" t="str">
        <f aca="false">IF(OR(I1874&gt;0,J1874&gt;0),"Sí","No")</f>
        <v>No</v>
      </c>
      <c r="R1874" s="27"/>
      <c r="S1874" s="27"/>
      <c r="T1874" s="27"/>
      <c r="U1874" s="27"/>
      <c r="V1874" s="27"/>
      <c r="W1874" s="12" t="str">
        <f aca="false">IF(AND(I1874&gt;0,R1874&gt;0),(S1874-R1874)/R1874,"")</f>
        <v/>
      </c>
      <c r="X1874" s="12" t="str">
        <f aca="false">IF(AND(J1874&gt;0,T1874&gt;0),(U1874-T1874)/T1874,"")</f>
        <v/>
      </c>
      <c r="Y1874" s="12" t="str">
        <f aca="false">IF(AND(K1874&gt;0,V1874&gt;0),(V1874-Resumen!$B$7)/Resumen!$B$7,"")</f>
        <v/>
      </c>
      <c r="Z1874" s="28" t="str">
        <f aca="false">IF(AND(K1874&gt;0,I1874&gt;0,V1874&gt;0,S1874&gt;0),V1874-S1874,"")</f>
        <v/>
      </c>
      <c r="AA1874" s="12" t="str">
        <f aca="false">IF(Z1874&lt;&gt;"",Z1874/S1874,"")</f>
        <v/>
      </c>
      <c r="AB1874" s="28" t="str">
        <f aca="false">IF(AND(K1874&gt;0,J1874&gt;0,V1874&gt;0,U1874&gt;0),V1874-U1874,"")</f>
        <v/>
      </c>
      <c r="AC1874" s="12" t="str">
        <f aca="false">IF(AB1874&lt;&gt;"",AB1874/U1874,"")</f>
        <v/>
      </c>
      <c r="AD1874" s="27" t="n">
        <v>0</v>
      </c>
      <c r="AE1874" s="27" t="n">
        <v>0</v>
      </c>
      <c r="AF1874" s="27" t="n">
        <v>0</v>
      </c>
      <c r="AG1874" s="28" t="n">
        <f aca="false">AD1874+AE1874+AF1874</f>
        <v>0</v>
      </c>
      <c r="AH1874" s="12" t="str">
        <f aca="false">IF(AG1874&gt;0,AD1874/AG1874,"")</f>
        <v/>
      </c>
      <c r="AI1874" s="27" t="n">
        <v>0</v>
      </c>
      <c r="AJ1874" s="27" t="n">
        <v>0</v>
      </c>
      <c r="AK1874" s="27" t="n">
        <v>0</v>
      </c>
      <c r="AL1874" s="22" t="str">
        <f aca="false">IF(OR(AJ1874&gt;0,AK1874&gt;0),"Sí","No")</f>
        <v>No</v>
      </c>
      <c r="AM1874" s="6"/>
      <c r="AN1874" s="6"/>
      <c r="AO1874" s="12" t="n">
        <f aca="false">IF(M1874&gt;0,K1874/M1874,"")</f>
        <v>1</v>
      </c>
      <c r="AP1874" s="22" t="str">
        <f aca="false">IF(M1874&gt;=Resumen!$B$5,"Alto","Bajo")</f>
        <v>Bajo</v>
      </c>
      <c r="AQ1874" s="22" t="str">
        <f aca="false">IF(AO1874&gt;=Resumen!$B$28,"Alto","Bajo")</f>
        <v>Alto</v>
      </c>
      <c r="AR1874" s="22" t="str">
        <f aca="false">AP1874&amp;" Potencial / "&amp;AQ1874&amp;" Share"</f>
        <v>Bajo Potencial / Alto Share</v>
      </c>
      <c r="AS1874" s="22" t="str">
        <f aca="false">IF(Q1874="Sí",IF(AO1874&gt;=Resumen!$B$29,"Alto","Bajo"),"")</f>
        <v/>
      </c>
      <c r="AT1874" s="22" t="str">
        <f aca="false">IF(AS1874&lt;&gt;"",AP1874&amp;" Potencial / "&amp;AS1874&amp;" Share","")</f>
        <v/>
      </c>
      <c r="AU1874" s="22" t="str">
        <f aca="false">IF(AH1874="","Sin dato",IF(AH1874-AO1874&gt;Resumen!$B$6,"Sobre-exhibido",IF(AO1874-AH1874&gt;Resumen!$B$6,"Sub-exhibido","En línea")))</f>
        <v>Sin dato</v>
      </c>
      <c r="AV1874" s="22" t="str">
        <f aca="false">IF(AT1874="","",IF(AT1874="Alto Potencial / Bajo Share",1,IF(AT1874="Alto Potencial / Alto Share",2,IF(AT1874="Bajo Potencial / Alto Share",3,4))))</f>
        <v/>
      </c>
      <c r="AW1874" s="22" t="str">
        <f aca="false">IF(Q1874="No","Sin competencia directa",IF(AV1874=1,"1 - Foco Conquista (Alto Pot / Bajo Share)",IF(AV1874=2,"2 - Foco Defensa (Alto Pot / Alto Share)",IF(AV1874=3,"3 - Monitoreo (Bajo Pot / Alto Share)","4 - Baja Prioridad (Bajo Pot / Bajo Share)"))))</f>
        <v>Sin competencia directa</v>
      </c>
      <c r="AX1874" s="12" t="str">
        <f aca="false">IF(OR(IFERROR(AND(W1874&lt;&gt;"",Y1874&lt;&gt;"",Y1874-W1874&gt;Resumen!$B$8),FALSE()),IFERROR(AND(X1874&lt;&gt;"",Y1874&lt;&gt;"",Y1874-X1874&gt;Resumen!$B$8),FALSE())),MAX(IF(IFERROR(AND(W1874&lt;&gt;"",Y1874&lt;&gt;"",Y1874-W1874&gt;Resumen!$B$8),FALSE()),Y1874-W1874,0),IF(IFERROR(AND(X1874&lt;&gt;"",Y1874&lt;&gt;"",Y1874-X1874&gt;Resumen!$B$8),FALSE()),Y1874-X1874,0)),"")</f>
        <v/>
      </c>
      <c r="AY1874" s="22" t="str">
        <f aca="false">IF(OR(IFERROR(AND(W1874&lt;&gt;"",Y1874&lt;&gt;"",Y1874-W1874&gt;Resumen!$B$8),FALSE()),IFERROR(AND(X1874&lt;&gt;"",Y1874&lt;&gt;"",Y1874-X1874&gt;Resumen!$B$8),FALSE())),TRIM("Lays tiene mayor markup que "&amp;IF(IFERROR(AND(W1874&lt;&gt;"",Y1874&lt;&gt;"",Y1874-W1874&gt;Resumen!$B$8),FALSE()),"Quento ","")&amp;IF(IFERROR(AND(X1874&lt;&gt;"",Y1874&lt;&gt;"",Y1874-X1874&gt;Resumen!$B$8),FALSE()),"Julicroc ","")&amp;"en este PDV"),"")</f>
        <v/>
      </c>
      <c r="AZ1874" s="22" t="str">
        <f aca="false">IF(COUNTIF('Plan Pehuamar - Lista'!$A$2:$A$167,A1874)&gt;0,"Sí","No")</f>
        <v>No</v>
      </c>
      <c r="BA1874" s="22" t="str">
        <f aca="false">IF(COUNTIF('Plan Combo 9+1'!$A$2:$A$226,A1874)&gt;0,"Sí","No")</f>
        <v>No</v>
      </c>
      <c r="BB1874" s="22" t="str">
        <f aca="false">IF(AH1874="","No",IF(BA1874="Sí",IF((AO1874-AH1874)&gt;Resumen!$B$6,"Sí","No"),IF((AO1874-AH1874)&gt;=Resumen!$B$132,"Sí","No")))</f>
        <v>No</v>
      </c>
      <c r="BC1874" s="22" t="str">
        <f aca="false">IF(AND(N1874="Sí",AL1874="Sí",AI1874=0),"Sí","No")</f>
        <v>No</v>
      </c>
      <c r="BD1874" s="22" t="str">
        <f aca="false">IF(COUNTIF('Plan 9+1 (con Pehuamar)'!$A$2:$A$227,A1874)&gt;0,"Sí","No")</f>
        <v>No</v>
      </c>
    </row>
    <row r="1875" customFormat="false" ht="15" hidden="false" customHeight="true" outlineLevel="0" collapsed="false">
      <c r="A1875" s="6" t="n">
        <v>202436</v>
      </c>
      <c r="B1875" s="6" t="n">
        <v>12</v>
      </c>
      <c r="C1875" s="6" t="n">
        <v>1204</v>
      </c>
      <c r="D1875" s="6" t="s">
        <v>359</v>
      </c>
      <c r="E1875" s="6" t="s">
        <v>2041</v>
      </c>
      <c r="F1875" s="6" t="s">
        <v>201</v>
      </c>
      <c r="G1875" s="6" t="s">
        <v>130</v>
      </c>
      <c r="H1875" s="6" t="s">
        <v>1715</v>
      </c>
      <c r="I1875" s="27" t="n">
        <v>0</v>
      </c>
      <c r="J1875" s="27" t="n">
        <v>0</v>
      </c>
      <c r="K1875" s="27" t="n">
        <v>0.1</v>
      </c>
      <c r="L1875" s="28" t="n">
        <f aca="false">I1875+J1875</f>
        <v>0</v>
      </c>
      <c r="M1875" s="28" t="n">
        <f aca="false">L1875+K1875</f>
        <v>0.1</v>
      </c>
      <c r="N1875" s="22" t="str">
        <f aca="false">IF(I1875&gt;0,"Sí","No")</f>
        <v>No</v>
      </c>
      <c r="O1875" s="22" t="str">
        <f aca="false">IF(J1875&gt;0,"Sí","No")</f>
        <v>No</v>
      </c>
      <c r="P1875" s="22" t="str">
        <f aca="false">IF(K1875&gt;0,"Sí","No")</f>
        <v>Sí</v>
      </c>
      <c r="Q1875" s="22" t="str">
        <f aca="false">IF(OR(I1875&gt;0,J1875&gt;0),"Sí","No")</f>
        <v>No</v>
      </c>
      <c r="R1875" s="27"/>
      <c r="S1875" s="27"/>
      <c r="T1875" s="27"/>
      <c r="U1875" s="27"/>
      <c r="V1875" s="27"/>
      <c r="W1875" s="12" t="str">
        <f aca="false">IF(AND(I1875&gt;0,R1875&gt;0),(S1875-R1875)/R1875,"")</f>
        <v/>
      </c>
      <c r="X1875" s="12" t="str">
        <f aca="false">IF(AND(J1875&gt;0,T1875&gt;0),(U1875-T1875)/T1875,"")</f>
        <v/>
      </c>
      <c r="Y1875" s="12" t="str">
        <f aca="false">IF(AND(K1875&gt;0,V1875&gt;0),(V1875-Resumen!$B$7)/Resumen!$B$7,"")</f>
        <v/>
      </c>
      <c r="Z1875" s="28" t="str">
        <f aca="false">IF(AND(K1875&gt;0,I1875&gt;0,V1875&gt;0,S1875&gt;0),V1875-S1875,"")</f>
        <v/>
      </c>
      <c r="AA1875" s="12" t="str">
        <f aca="false">IF(Z1875&lt;&gt;"",Z1875/S1875,"")</f>
        <v/>
      </c>
      <c r="AB1875" s="28" t="str">
        <f aca="false">IF(AND(K1875&gt;0,J1875&gt;0,V1875&gt;0,U1875&gt;0),V1875-U1875,"")</f>
        <v/>
      </c>
      <c r="AC1875" s="12" t="str">
        <f aca="false">IF(AB1875&lt;&gt;"",AB1875/U1875,"")</f>
        <v/>
      </c>
      <c r="AD1875" s="27" t="n">
        <v>0</v>
      </c>
      <c r="AE1875" s="27" t="n">
        <v>0</v>
      </c>
      <c r="AF1875" s="27" t="n">
        <v>0</v>
      </c>
      <c r="AG1875" s="28" t="n">
        <f aca="false">AD1875+AE1875+AF1875</f>
        <v>0</v>
      </c>
      <c r="AH1875" s="12" t="str">
        <f aca="false">IF(AG1875&gt;0,AD1875/AG1875,"")</f>
        <v/>
      </c>
      <c r="AI1875" s="27" t="n">
        <v>0</v>
      </c>
      <c r="AJ1875" s="27" t="n">
        <v>0</v>
      </c>
      <c r="AK1875" s="27" t="n">
        <v>0</v>
      </c>
      <c r="AL1875" s="22" t="str">
        <f aca="false">IF(OR(AJ1875&gt;0,AK1875&gt;0),"Sí","No")</f>
        <v>No</v>
      </c>
      <c r="AM1875" s="6"/>
      <c r="AN1875" s="6"/>
      <c r="AO1875" s="12" t="n">
        <f aca="false">IF(M1875&gt;0,K1875/M1875,"")</f>
        <v>1</v>
      </c>
      <c r="AP1875" s="22" t="str">
        <f aca="false">IF(M1875&gt;=Resumen!$B$5,"Alto","Bajo")</f>
        <v>Bajo</v>
      </c>
      <c r="AQ1875" s="22" t="str">
        <f aca="false">IF(AO1875&gt;=Resumen!$B$28,"Alto","Bajo")</f>
        <v>Alto</v>
      </c>
      <c r="AR1875" s="22" t="str">
        <f aca="false">AP1875&amp;" Potencial / "&amp;AQ1875&amp;" Share"</f>
        <v>Bajo Potencial / Alto Share</v>
      </c>
      <c r="AS1875" s="22" t="str">
        <f aca="false">IF(Q1875="Sí",IF(AO1875&gt;=Resumen!$B$29,"Alto","Bajo"),"")</f>
        <v/>
      </c>
      <c r="AT1875" s="22" t="str">
        <f aca="false">IF(AS1875&lt;&gt;"",AP1875&amp;" Potencial / "&amp;AS1875&amp;" Share","")</f>
        <v/>
      </c>
      <c r="AU1875" s="22" t="str">
        <f aca="false">IF(AH1875="","Sin dato",IF(AH1875-AO1875&gt;Resumen!$B$6,"Sobre-exhibido",IF(AO1875-AH1875&gt;Resumen!$B$6,"Sub-exhibido","En línea")))</f>
        <v>Sin dato</v>
      </c>
      <c r="AV1875" s="22" t="str">
        <f aca="false">IF(AT1875="","",IF(AT1875="Alto Potencial / Bajo Share",1,IF(AT1875="Alto Potencial / Alto Share",2,IF(AT1875="Bajo Potencial / Alto Share",3,4))))</f>
        <v/>
      </c>
      <c r="AW1875" s="22" t="str">
        <f aca="false">IF(Q1875="No","Sin competencia directa",IF(AV1875=1,"1 - Foco Conquista (Alto Pot / Bajo Share)",IF(AV1875=2,"2 - Foco Defensa (Alto Pot / Alto Share)",IF(AV1875=3,"3 - Monitoreo (Bajo Pot / Alto Share)","4 - Baja Prioridad (Bajo Pot / Bajo Share)"))))</f>
        <v>Sin competencia directa</v>
      </c>
      <c r="AX1875" s="12" t="str">
        <f aca="false">IF(OR(IFERROR(AND(W1875&lt;&gt;"",Y1875&lt;&gt;"",Y1875-W1875&gt;Resumen!$B$8),FALSE()),IFERROR(AND(X1875&lt;&gt;"",Y1875&lt;&gt;"",Y1875-X1875&gt;Resumen!$B$8),FALSE())),MAX(IF(IFERROR(AND(W1875&lt;&gt;"",Y1875&lt;&gt;"",Y1875-W1875&gt;Resumen!$B$8),FALSE()),Y1875-W1875,0),IF(IFERROR(AND(X1875&lt;&gt;"",Y1875&lt;&gt;"",Y1875-X1875&gt;Resumen!$B$8),FALSE()),Y1875-X1875,0)),"")</f>
        <v/>
      </c>
      <c r="AY1875" s="22" t="str">
        <f aca="false">IF(OR(IFERROR(AND(W1875&lt;&gt;"",Y1875&lt;&gt;"",Y1875-W1875&gt;Resumen!$B$8),FALSE()),IFERROR(AND(X1875&lt;&gt;"",Y1875&lt;&gt;"",Y1875-X1875&gt;Resumen!$B$8),FALSE())),TRIM("Lays tiene mayor markup que "&amp;IF(IFERROR(AND(W1875&lt;&gt;"",Y1875&lt;&gt;"",Y1875-W1875&gt;Resumen!$B$8),FALSE()),"Quento ","")&amp;IF(IFERROR(AND(X1875&lt;&gt;"",Y1875&lt;&gt;"",Y1875-X1875&gt;Resumen!$B$8),FALSE()),"Julicroc ","")&amp;"en este PDV"),"")</f>
        <v/>
      </c>
      <c r="AZ1875" s="22" t="str">
        <f aca="false">IF(COUNTIF('Plan Pehuamar - Lista'!$A$2:$A$167,A1875)&gt;0,"Sí","No")</f>
        <v>No</v>
      </c>
      <c r="BA1875" s="22" t="str">
        <f aca="false">IF(COUNTIF('Plan Combo 9+1'!$A$2:$A$226,A1875)&gt;0,"Sí","No")</f>
        <v>No</v>
      </c>
      <c r="BB1875" s="22" t="str">
        <f aca="false">IF(AH1875="","No",IF(BA1875="Sí",IF((AO1875-AH1875)&gt;Resumen!$B$6,"Sí","No"),IF((AO1875-AH1875)&gt;=Resumen!$B$132,"Sí","No")))</f>
        <v>No</v>
      </c>
      <c r="BC1875" s="22" t="str">
        <f aca="false">IF(AND(N1875="Sí",AL1875="Sí",AI1875=0),"Sí","No")</f>
        <v>No</v>
      </c>
      <c r="BD1875" s="22" t="str">
        <f aca="false">IF(COUNTIF('Plan 9+1 (con Pehuamar)'!$A$2:$A$227,A1875)&gt;0,"Sí","No")</f>
        <v>No</v>
      </c>
    </row>
    <row r="1876" customFormat="false" ht="15" hidden="false" customHeight="true" outlineLevel="0" collapsed="false">
      <c r="A1876" s="6" t="n">
        <v>202450</v>
      </c>
      <c r="B1876" s="6" t="n">
        <v>12</v>
      </c>
      <c r="C1876" s="6" t="n">
        <v>1204</v>
      </c>
      <c r="D1876" s="6" t="s">
        <v>359</v>
      </c>
      <c r="E1876" s="6" t="s">
        <v>2042</v>
      </c>
      <c r="F1876" s="6" t="s">
        <v>201</v>
      </c>
      <c r="G1876" s="6" t="s">
        <v>130</v>
      </c>
      <c r="H1876" s="6" t="s">
        <v>1715</v>
      </c>
      <c r="I1876" s="27" t="n">
        <v>10</v>
      </c>
      <c r="J1876" s="27" t="n">
        <v>60</v>
      </c>
      <c r="K1876" s="27" t="n">
        <v>80</v>
      </c>
      <c r="L1876" s="28" t="n">
        <f aca="false">I1876+J1876</f>
        <v>70</v>
      </c>
      <c r="M1876" s="28" t="n">
        <f aca="false">L1876+K1876</f>
        <v>150</v>
      </c>
      <c r="N1876" s="22" t="str">
        <f aca="false">IF(I1876&gt;0,"Sí","No")</f>
        <v>Sí</v>
      </c>
      <c r="O1876" s="22" t="str">
        <f aca="false">IF(J1876&gt;0,"Sí","No")</f>
        <v>Sí</v>
      </c>
      <c r="P1876" s="22" t="str">
        <f aca="false">IF(K1876&gt;0,"Sí","No")</f>
        <v>Sí</v>
      </c>
      <c r="Q1876" s="22" t="str">
        <f aca="false">IF(OR(I1876&gt;0,J1876&gt;0),"Sí","No")</f>
        <v>Sí</v>
      </c>
      <c r="R1876" s="27" t="n">
        <v>1750</v>
      </c>
      <c r="S1876" s="27" t="n">
        <v>2500</v>
      </c>
      <c r="T1876" s="27" t="n">
        <v>1200</v>
      </c>
      <c r="U1876" s="27" t="n">
        <v>2000</v>
      </c>
      <c r="V1876" s="27" t="n">
        <v>3500</v>
      </c>
      <c r="W1876" s="12" t="n">
        <f aca="false">IF(AND(I1876&gt;0,R1876&gt;0),(S1876-R1876)/R1876,"")</f>
        <v>0.428571428571429</v>
      </c>
      <c r="X1876" s="12" t="n">
        <f aca="false">IF(AND(J1876&gt;0,T1876&gt;0),(U1876-T1876)/T1876,"")</f>
        <v>0.666666666666667</v>
      </c>
      <c r="Y1876" s="12" t="n">
        <f aca="false">IF(AND(K1876&gt;0,V1876&gt;0),(V1876-Resumen!$B$7)/Resumen!$B$7,"")</f>
        <v>0.4</v>
      </c>
      <c r="Z1876" s="28" t="n">
        <f aca="false">IF(AND(K1876&gt;0,I1876&gt;0,V1876&gt;0,S1876&gt;0),V1876-S1876,"")</f>
        <v>1000</v>
      </c>
      <c r="AA1876" s="12" t="n">
        <f aca="false">IF(Z1876&lt;&gt;"",Z1876/S1876,"")</f>
        <v>0.4</v>
      </c>
      <c r="AB1876" s="28" t="n">
        <f aca="false">IF(AND(K1876&gt;0,J1876&gt;0,V1876&gt;0,U1876&gt;0),V1876-U1876,"")</f>
        <v>1500</v>
      </c>
      <c r="AC1876" s="12" t="n">
        <f aca="false">IF(AB1876&lt;&gt;"",AB1876/U1876,"")</f>
        <v>0.75</v>
      </c>
      <c r="AD1876" s="27" t="n">
        <v>10</v>
      </c>
      <c r="AE1876" s="27" t="n">
        <v>2</v>
      </c>
      <c r="AF1876" s="27" t="n">
        <v>8</v>
      </c>
      <c r="AG1876" s="28" t="n">
        <f aca="false">AD1876+AE1876+AF1876</f>
        <v>20</v>
      </c>
      <c r="AH1876" s="12" t="n">
        <f aca="false">IF(AG1876&gt;0,AD1876/AG1876,"")</f>
        <v>0.5</v>
      </c>
      <c r="AI1876" s="27" t="n">
        <v>1</v>
      </c>
      <c r="AJ1876" s="27" t="n">
        <v>0</v>
      </c>
      <c r="AK1876" s="27" t="n">
        <v>1</v>
      </c>
      <c r="AL1876" s="22" t="str">
        <f aca="false">IF(OR(AJ1876&gt;0,AK1876&gt;0),"Sí","No")</f>
        <v>Sí</v>
      </c>
      <c r="AM1876" s="6" t="s">
        <v>198</v>
      </c>
      <c r="AN1876" s="6" t="s">
        <v>198</v>
      </c>
      <c r="AO1876" s="12" t="n">
        <f aca="false">IF(M1876&gt;0,K1876/M1876,"")</f>
        <v>0.533333333333333</v>
      </c>
      <c r="AP1876" s="22" t="str">
        <f aca="false">IF(M1876&gt;=Resumen!$B$5,"Alto","Bajo")</f>
        <v>Alto</v>
      </c>
      <c r="AQ1876" s="22" t="str">
        <f aca="false">IF(AO1876&gt;=Resumen!$B$28,"Alto","Bajo")</f>
        <v>Alto</v>
      </c>
      <c r="AR1876" s="22" t="str">
        <f aca="false">AP1876&amp;" Potencial / "&amp;AQ1876&amp;" Share"</f>
        <v>Alto Potencial / Alto Share</v>
      </c>
      <c r="AS1876" s="22" t="str">
        <f aca="false">IF(Q1876="Sí",IF(AO1876&gt;=Resumen!$B$29,"Alto","Bajo"),"")</f>
        <v>Alto</v>
      </c>
      <c r="AT1876" s="22" t="str">
        <f aca="false">IF(AS1876&lt;&gt;"",AP1876&amp;" Potencial / "&amp;AS1876&amp;" Share","")</f>
        <v>Alto Potencial / Alto Share</v>
      </c>
      <c r="AU1876" s="22" t="str">
        <f aca="false">IF(AH1876="","Sin dato",IF(AH1876-AO1876&gt;Resumen!$B$6,"Sobre-exhibido",IF(AO1876-AH1876&gt;Resumen!$B$6,"Sub-exhibido","En línea")))</f>
        <v>En línea</v>
      </c>
      <c r="AV1876" s="22" t="n">
        <f aca="false">IF(AT1876="","",IF(AT1876="Alto Potencial / Bajo Share",1,IF(AT1876="Alto Potencial / Alto Share",2,IF(AT1876="Bajo Potencial / Alto Share",3,4))))</f>
        <v>2</v>
      </c>
      <c r="AW1876" s="22" t="str">
        <f aca="false">IF(Q1876="No","Sin competencia directa",IF(AV1876=1,"1 - Foco Conquista (Alto Pot / Bajo Share)",IF(AV1876=2,"2 - Foco Defensa (Alto Pot / Alto Share)",IF(AV1876=3,"3 - Monitoreo (Bajo Pot / Alto Share)","4 - Baja Prioridad (Bajo Pot / Bajo Share)"))))</f>
        <v>2 - Foco Defensa (Alto Pot / Alto Share)</v>
      </c>
      <c r="AX1876" s="12" t="str">
        <f aca="false">IF(OR(IFERROR(AND(W1876&lt;&gt;"",Y1876&lt;&gt;"",Y1876-W1876&gt;Resumen!$B$8),FALSE()),IFERROR(AND(X1876&lt;&gt;"",Y1876&lt;&gt;"",Y1876-X1876&gt;Resumen!$B$8),FALSE())),MAX(IF(IFERROR(AND(W1876&lt;&gt;"",Y1876&lt;&gt;"",Y1876-W1876&gt;Resumen!$B$8),FALSE()),Y1876-W1876,0),IF(IFERROR(AND(X1876&lt;&gt;"",Y1876&lt;&gt;"",Y1876-X1876&gt;Resumen!$B$8),FALSE()),Y1876-X1876,0)),"")</f>
        <v/>
      </c>
      <c r="AY1876" s="22" t="str">
        <f aca="false">IF(OR(IFERROR(AND(W1876&lt;&gt;"",Y1876&lt;&gt;"",Y1876-W1876&gt;Resumen!$B$8),FALSE()),IFERROR(AND(X1876&lt;&gt;"",Y1876&lt;&gt;"",Y1876-X1876&gt;Resumen!$B$8),FALSE())),TRIM("Lays tiene mayor markup que "&amp;IF(IFERROR(AND(W1876&lt;&gt;"",Y1876&lt;&gt;"",Y1876-W1876&gt;Resumen!$B$8),FALSE()),"Quento ","")&amp;IF(IFERROR(AND(X1876&lt;&gt;"",Y1876&lt;&gt;"",Y1876-X1876&gt;Resumen!$B$8),FALSE()),"Julicroc ","")&amp;"en este PDV"),"")</f>
        <v/>
      </c>
      <c r="AZ1876" s="22" t="str">
        <f aca="false">IF(COUNTIF('Plan Pehuamar - Lista'!$A$2:$A$167,A1876)&gt;0,"Sí","No")</f>
        <v>No</v>
      </c>
      <c r="BA1876" s="22" t="str">
        <f aca="false">IF(COUNTIF('Plan Combo 9+1'!$A$2:$A$226,A1876)&gt;0,"Sí","No")</f>
        <v>No</v>
      </c>
      <c r="BB1876" s="22" t="str">
        <f aca="false">IF(AH1876="","No",IF(BA1876="Sí",IF((AO1876-AH1876)&gt;Resumen!$B$6,"Sí","No"),IF((AO1876-AH1876)&gt;=Resumen!$B$132,"Sí","No")))</f>
        <v>No</v>
      </c>
      <c r="BC1876" s="22" t="str">
        <f aca="false">IF(AND(N1876="Sí",AL1876="Sí",AI1876=0),"Sí","No")</f>
        <v>No</v>
      </c>
      <c r="BD1876" s="22" t="str">
        <f aca="false">IF(COUNTIF('Plan 9+1 (con Pehuamar)'!$A$2:$A$227,A1876)&gt;0,"Sí","No")</f>
        <v>No</v>
      </c>
    </row>
    <row r="1877" customFormat="false" ht="15" hidden="false" customHeight="true" outlineLevel="0" collapsed="false">
      <c r="A1877" s="6" t="n">
        <v>202495</v>
      </c>
      <c r="B1877" s="6" t="n">
        <v>12</v>
      </c>
      <c r="C1877" s="6" t="n">
        <v>1204</v>
      </c>
      <c r="D1877" s="6" t="s">
        <v>359</v>
      </c>
      <c r="E1877" s="6" t="s">
        <v>2043</v>
      </c>
      <c r="F1877" s="6" t="s">
        <v>201</v>
      </c>
      <c r="G1877" s="6" t="s">
        <v>130</v>
      </c>
      <c r="H1877" s="6" t="s">
        <v>1715</v>
      </c>
      <c r="I1877" s="27" t="n">
        <v>0</v>
      </c>
      <c r="J1877" s="27" t="n">
        <v>0</v>
      </c>
      <c r="K1877" s="27" t="n">
        <v>0.6</v>
      </c>
      <c r="L1877" s="28" t="n">
        <f aca="false">I1877+J1877</f>
        <v>0</v>
      </c>
      <c r="M1877" s="28" t="n">
        <f aca="false">L1877+K1877</f>
        <v>0.6</v>
      </c>
      <c r="N1877" s="22" t="str">
        <f aca="false">IF(I1877&gt;0,"Sí","No")</f>
        <v>No</v>
      </c>
      <c r="O1877" s="22" t="str">
        <f aca="false">IF(J1877&gt;0,"Sí","No")</f>
        <v>No</v>
      </c>
      <c r="P1877" s="22" t="str">
        <f aca="false">IF(K1877&gt;0,"Sí","No")</f>
        <v>Sí</v>
      </c>
      <c r="Q1877" s="22" t="str">
        <f aca="false">IF(OR(I1877&gt;0,J1877&gt;0),"Sí","No")</f>
        <v>No</v>
      </c>
      <c r="R1877" s="27"/>
      <c r="S1877" s="27"/>
      <c r="T1877" s="27"/>
      <c r="U1877" s="27"/>
      <c r="V1877" s="27"/>
      <c r="W1877" s="12" t="str">
        <f aca="false">IF(AND(I1877&gt;0,R1877&gt;0),(S1877-R1877)/R1877,"")</f>
        <v/>
      </c>
      <c r="X1877" s="12" t="str">
        <f aca="false">IF(AND(J1877&gt;0,T1877&gt;0),(U1877-T1877)/T1877,"")</f>
        <v/>
      </c>
      <c r="Y1877" s="12" t="str">
        <f aca="false">IF(AND(K1877&gt;0,V1877&gt;0),(V1877-Resumen!$B$7)/Resumen!$B$7,"")</f>
        <v/>
      </c>
      <c r="Z1877" s="28" t="str">
        <f aca="false">IF(AND(K1877&gt;0,I1877&gt;0,V1877&gt;0,S1877&gt;0),V1877-S1877,"")</f>
        <v/>
      </c>
      <c r="AA1877" s="12" t="str">
        <f aca="false">IF(Z1877&lt;&gt;"",Z1877/S1877,"")</f>
        <v/>
      </c>
      <c r="AB1877" s="28" t="str">
        <f aca="false">IF(AND(K1877&gt;0,J1877&gt;0,V1877&gt;0,U1877&gt;0),V1877-U1877,"")</f>
        <v/>
      </c>
      <c r="AC1877" s="12" t="str">
        <f aca="false">IF(AB1877&lt;&gt;"",AB1877/U1877,"")</f>
        <v/>
      </c>
      <c r="AD1877" s="27" t="n">
        <v>0</v>
      </c>
      <c r="AE1877" s="27" t="n">
        <v>0</v>
      </c>
      <c r="AF1877" s="27" t="n">
        <v>0</v>
      </c>
      <c r="AG1877" s="28" t="n">
        <f aca="false">AD1877+AE1877+AF1877</f>
        <v>0</v>
      </c>
      <c r="AH1877" s="12" t="str">
        <f aca="false">IF(AG1877&gt;0,AD1877/AG1877,"")</f>
        <v/>
      </c>
      <c r="AI1877" s="27" t="n">
        <v>0</v>
      </c>
      <c r="AJ1877" s="27" t="n">
        <v>0</v>
      </c>
      <c r="AK1877" s="27" t="n">
        <v>0</v>
      </c>
      <c r="AL1877" s="22" t="str">
        <f aca="false">IF(OR(AJ1877&gt;0,AK1877&gt;0),"Sí","No")</f>
        <v>No</v>
      </c>
      <c r="AM1877" s="6"/>
      <c r="AN1877" s="6"/>
      <c r="AO1877" s="12" t="n">
        <f aca="false">IF(M1877&gt;0,K1877/M1877,"")</f>
        <v>1</v>
      </c>
      <c r="AP1877" s="22" t="str">
        <f aca="false">IF(M1877&gt;=Resumen!$B$5,"Alto","Bajo")</f>
        <v>Bajo</v>
      </c>
      <c r="AQ1877" s="22" t="str">
        <f aca="false">IF(AO1877&gt;=Resumen!$B$28,"Alto","Bajo")</f>
        <v>Alto</v>
      </c>
      <c r="AR1877" s="22" t="str">
        <f aca="false">AP1877&amp;" Potencial / "&amp;AQ1877&amp;" Share"</f>
        <v>Bajo Potencial / Alto Share</v>
      </c>
      <c r="AS1877" s="22" t="str">
        <f aca="false">IF(Q1877="Sí",IF(AO1877&gt;=Resumen!$B$29,"Alto","Bajo"),"")</f>
        <v/>
      </c>
      <c r="AT1877" s="22" t="str">
        <f aca="false">IF(AS1877&lt;&gt;"",AP1877&amp;" Potencial / "&amp;AS1877&amp;" Share","")</f>
        <v/>
      </c>
      <c r="AU1877" s="22" t="str">
        <f aca="false">IF(AH1877="","Sin dato",IF(AH1877-AO1877&gt;Resumen!$B$6,"Sobre-exhibido",IF(AO1877-AH1877&gt;Resumen!$B$6,"Sub-exhibido","En línea")))</f>
        <v>Sin dato</v>
      </c>
      <c r="AV1877" s="22" t="str">
        <f aca="false">IF(AT1877="","",IF(AT1877="Alto Potencial / Bajo Share",1,IF(AT1877="Alto Potencial / Alto Share",2,IF(AT1877="Bajo Potencial / Alto Share",3,4))))</f>
        <v/>
      </c>
      <c r="AW1877" s="22" t="str">
        <f aca="false">IF(Q1877="No","Sin competencia directa",IF(AV1877=1,"1 - Foco Conquista (Alto Pot / Bajo Share)",IF(AV1877=2,"2 - Foco Defensa (Alto Pot / Alto Share)",IF(AV1877=3,"3 - Monitoreo (Bajo Pot / Alto Share)","4 - Baja Prioridad (Bajo Pot / Bajo Share)"))))</f>
        <v>Sin competencia directa</v>
      </c>
      <c r="AX1877" s="12" t="str">
        <f aca="false">IF(OR(IFERROR(AND(W1877&lt;&gt;"",Y1877&lt;&gt;"",Y1877-W1877&gt;Resumen!$B$8),FALSE()),IFERROR(AND(X1877&lt;&gt;"",Y1877&lt;&gt;"",Y1877-X1877&gt;Resumen!$B$8),FALSE())),MAX(IF(IFERROR(AND(W1877&lt;&gt;"",Y1877&lt;&gt;"",Y1877-W1877&gt;Resumen!$B$8),FALSE()),Y1877-W1877,0),IF(IFERROR(AND(X1877&lt;&gt;"",Y1877&lt;&gt;"",Y1877-X1877&gt;Resumen!$B$8),FALSE()),Y1877-X1877,0)),"")</f>
        <v/>
      </c>
      <c r="AY1877" s="22" t="str">
        <f aca="false">IF(OR(IFERROR(AND(W1877&lt;&gt;"",Y1877&lt;&gt;"",Y1877-W1877&gt;Resumen!$B$8),FALSE()),IFERROR(AND(X1877&lt;&gt;"",Y1877&lt;&gt;"",Y1877-X1877&gt;Resumen!$B$8),FALSE())),TRIM("Lays tiene mayor markup que "&amp;IF(IFERROR(AND(W1877&lt;&gt;"",Y1877&lt;&gt;"",Y1877-W1877&gt;Resumen!$B$8),FALSE()),"Quento ","")&amp;IF(IFERROR(AND(X1877&lt;&gt;"",Y1877&lt;&gt;"",Y1877-X1877&gt;Resumen!$B$8),FALSE()),"Julicroc ","")&amp;"en este PDV"),"")</f>
        <v/>
      </c>
      <c r="AZ1877" s="22" t="str">
        <f aca="false">IF(COUNTIF('Plan Pehuamar - Lista'!$A$2:$A$167,A1877)&gt;0,"Sí","No")</f>
        <v>No</v>
      </c>
      <c r="BA1877" s="22" t="str">
        <f aca="false">IF(COUNTIF('Plan Combo 9+1'!$A$2:$A$226,A1877)&gt;0,"Sí","No")</f>
        <v>No</v>
      </c>
      <c r="BB1877" s="22" t="str">
        <f aca="false">IF(AH1877="","No",IF(BA1877="Sí",IF((AO1877-AH1877)&gt;Resumen!$B$6,"Sí","No"),IF((AO1877-AH1877)&gt;=Resumen!$B$132,"Sí","No")))</f>
        <v>No</v>
      </c>
      <c r="BC1877" s="22" t="str">
        <f aca="false">IF(AND(N1877="Sí",AL1877="Sí",AI1877=0),"Sí","No")</f>
        <v>No</v>
      </c>
      <c r="BD1877" s="22" t="str">
        <f aca="false">IF(COUNTIF('Plan 9+1 (con Pehuamar)'!$A$2:$A$227,A1877)&gt;0,"Sí","No")</f>
        <v>No</v>
      </c>
    </row>
    <row r="1878" customFormat="false" ht="15" hidden="false" customHeight="true" outlineLevel="0" collapsed="false">
      <c r="A1878" s="6" t="n">
        <v>202496</v>
      </c>
      <c r="B1878" s="6" t="n">
        <v>12</v>
      </c>
      <c r="C1878" s="6" t="n">
        <v>1204</v>
      </c>
      <c r="D1878" s="6" t="s">
        <v>359</v>
      </c>
      <c r="E1878" s="6" t="s">
        <v>2018</v>
      </c>
      <c r="F1878" s="6" t="s">
        <v>201</v>
      </c>
      <c r="G1878" s="6" t="s">
        <v>130</v>
      </c>
      <c r="H1878" s="6" t="s">
        <v>1715</v>
      </c>
      <c r="I1878" s="27" t="n">
        <v>0</v>
      </c>
      <c r="J1878" s="27" t="n">
        <v>0</v>
      </c>
      <c r="K1878" s="27" t="n">
        <v>1.7</v>
      </c>
      <c r="L1878" s="28" t="n">
        <f aca="false">I1878+J1878</f>
        <v>0</v>
      </c>
      <c r="M1878" s="28" t="n">
        <f aca="false">L1878+K1878</f>
        <v>1.7</v>
      </c>
      <c r="N1878" s="22" t="str">
        <f aca="false">IF(I1878&gt;0,"Sí","No")</f>
        <v>No</v>
      </c>
      <c r="O1878" s="22" t="str">
        <f aca="false">IF(J1878&gt;0,"Sí","No")</f>
        <v>No</v>
      </c>
      <c r="P1878" s="22" t="str">
        <f aca="false">IF(K1878&gt;0,"Sí","No")</f>
        <v>Sí</v>
      </c>
      <c r="Q1878" s="22" t="str">
        <f aca="false">IF(OR(I1878&gt;0,J1878&gt;0),"Sí","No")</f>
        <v>No</v>
      </c>
      <c r="R1878" s="27"/>
      <c r="S1878" s="27"/>
      <c r="T1878" s="27"/>
      <c r="U1878" s="27"/>
      <c r="V1878" s="27"/>
      <c r="W1878" s="12" t="str">
        <f aca="false">IF(AND(I1878&gt;0,R1878&gt;0),(S1878-R1878)/R1878,"")</f>
        <v/>
      </c>
      <c r="X1878" s="12" t="str">
        <f aca="false">IF(AND(J1878&gt;0,T1878&gt;0),(U1878-T1878)/T1878,"")</f>
        <v/>
      </c>
      <c r="Y1878" s="12" t="str">
        <f aca="false">IF(AND(K1878&gt;0,V1878&gt;0),(V1878-Resumen!$B$7)/Resumen!$B$7,"")</f>
        <v/>
      </c>
      <c r="Z1878" s="28" t="str">
        <f aca="false">IF(AND(K1878&gt;0,I1878&gt;0,V1878&gt;0,S1878&gt;0),V1878-S1878,"")</f>
        <v/>
      </c>
      <c r="AA1878" s="12" t="str">
        <f aca="false">IF(Z1878&lt;&gt;"",Z1878/S1878,"")</f>
        <v/>
      </c>
      <c r="AB1878" s="28" t="str">
        <f aca="false">IF(AND(K1878&gt;0,J1878&gt;0,V1878&gt;0,U1878&gt;0),V1878-U1878,"")</f>
        <v/>
      </c>
      <c r="AC1878" s="12" t="str">
        <f aca="false">IF(AB1878&lt;&gt;"",AB1878/U1878,"")</f>
        <v/>
      </c>
      <c r="AD1878" s="27" t="n">
        <v>0</v>
      </c>
      <c r="AE1878" s="27" t="n">
        <v>0</v>
      </c>
      <c r="AF1878" s="27" t="n">
        <v>0</v>
      </c>
      <c r="AG1878" s="28" t="n">
        <f aca="false">AD1878+AE1878+AF1878</f>
        <v>0</v>
      </c>
      <c r="AH1878" s="12" t="str">
        <f aca="false">IF(AG1878&gt;0,AD1878/AG1878,"")</f>
        <v/>
      </c>
      <c r="AI1878" s="27" t="n">
        <v>0</v>
      </c>
      <c r="AJ1878" s="27" t="n">
        <v>0</v>
      </c>
      <c r="AK1878" s="27" t="n">
        <v>0</v>
      </c>
      <c r="AL1878" s="22" t="str">
        <f aca="false">IF(OR(AJ1878&gt;0,AK1878&gt;0),"Sí","No")</f>
        <v>No</v>
      </c>
      <c r="AM1878" s="6"/>
      <c r="AN1878" s="6"/>
      <c r="AO1878" s="12" t="n">
        <f aca="false">IF(M1878&gt;0,K1878/M1878,"")</f>
        <v>1</v>
      </c>
      <c r="AP1878" s="22" t="str">
        <f aca="false">IF(M1878&gt;=Resumen!$B$5,"Alto","Bajo")</f>
        <v>Bajo</v>
      </c>
      <c r="AQ1878" s="22" t="str">
        <f aca="false">IF(AO1878&gt;=Resumen!$B$28,"Alto","Bajo")</f>
        <v>Alto</v>
      </c>
      <c r="AR1878" s="22" t="str">
        <f aca="false">AP1878&amp;" Potencial / "&amp;AQ1878&amp;" Share"</f>
        <v>Bajo Potencial / Alto Share</v>
      </c>
      <c r="AS1878" s="22" t="str">
        <f aca="false">IF(Q1878="Sí",IF(AO1878&gt;=Resumen!$B$29,"Alto","Bajo"),"")</f>
        <v/>
      </c>
      <c r="AT1878" s="22" t="str">
        <f aca="false">IF(AS1878&lt;&gt;"",AP1878&amp;" Potencial / "&amp;AS1878&amp;" Share","")</f>
        <v/>
      </c>
      <c r="AU1878" s="22" t="str">
        <f aca="false">IF(AH1878="","Sin dato",IF(AH1878-AO1878&gt;Resumen!$B$6,"Sobre-exhibido",IF(AO1878-AH1878&gt;Resumen!$B$6,"Sub-exhibido","En línea")))</f>
        <v>Sin dato</v>
      </c>
      <c r="AV1878" s="22" t="str">
        <f aca="false">IF(AT1878="","",IF(AT1878="Alto Potencial / Bajo Share",1,IF(AT1878="Alto Potencial / Alto Share",2,IF(AT1878="Bajo Potencial / Alto Share",3,4))))</f>
        <v/>
      </c>
      <c r="AW1878" s="22" t="str">
        <f aca="false">IF(Q1878="No","Sin competencia directa",IF(AV1878=1,"1 - Foco Conquista (Alto Pot / Bajo Share)",IF(AV1878=2,"2 - Foco Defensa (Alto Pot / Alto Share)",IF(AV1878=3,"3 - Monitoreo (Bajo Pot / Alto Share)","4 - Baja Prioridad (Bajo Pot / Bajo Share)"))))</f>
        <v>Sin competencia directa</v>
      </c>
      <c r="AX1878" s="12" t="str">
        <f aca="false">IF(OR(IFERROR(AND(W1878&lt;&gt;"",Y1878&lt;&gt;"",Y1878-W1878&gt;Resumen!$B$8),FALSE()),IFERROR(AND(X1878&lt;&gt;"",Y1878&lt;&gt;"",Y1878-X1878&gt;Resumen!$B$8),FALSE())),MAX(IF(IFERROR(AND(W1878&lt;&gt;"",Y1878&lt;&gt;"",Y1878-W1878&gt;Resumen!$B$8),FALSE()),Y1878-W1878,0),IF(IFERROR(AND(X1878&lt;&gt;"",Y1878&lt;&gt;"",Y1878-X1878&gt;Resumen!$B$8),FALSE()),Y1878-X1878,0)),"")</f>
        <v/>
      </c>
      <c r="AY1878" s="22" t="str">
        <f aca="false">IF(OR(IFERROR(AND(W1878&lt;&gt;"",Y1878&lt;&gt;"",Y1878-W1878&gt;Resumen!$B$8),FALSE()),IFERROR(AND(X1878&lt;&gt;"",Y1878&lt;&gt;"",Y1878-X1878&gt;Resumen!$B$8),FALSE())),TRIM("Lays tiene mayor markup que "&amp;IF(IFERROR(AND(W1878&lt;&gt;"",Y1878&lt;&gt;"",Y1878-W1878&gt;Resumen!$B$8),FALSE()),"Quento ","")&amp;IF(IFERROR(AND(X1878&lt;&gt;"",Y1878&lt;&gt;"",Y1878-X1878&gt;Resumen!$B$8),FALSE()),"Julicroc ","")&amp;"en este PDV"),"")</f>
        <v/>
      </c>
      <c r="AZ1878" s="22" t="str">
        <f aca="false">IF(COUNTIF('Plan Pehuamar - Lista'!$A$2:$A$167,A1878)&gt;0,"Sí","No")</f>
        <v>No</v>
      </c>
      <c r="BA1878" s="22" t="str">
        <f aca="false">IF(COUNTIF('Plan Combo 9+1'!$A$2:$A$226,A1878)&gt;0,"Sí","No")</f>
        <v>No</v>
      </c>
      <c r="BB1878" s="22" t="str">
        <f aca="false">IF(AH1878="","No",IF(BA1878="Sí",IF((AO1878-AH1878)&gt;Resumen!$B$6,"Sí","No"),IF((AO1878-AH1878)&gt;=Resumen!$B$132,"Sí","No")))</f>
        <v>No</v>
      </c>
      <c r="BC1878" s="22" t="str">
        <f aca="false">IF(AND(N1878="Sí",AL1878="Sí",AI1878=0),"Sí","No")</f>
        <v>No</v>
      </c>
      <c r="BD1878" s="22" t="str">
        <f aca="false">IF(COUNTIF('Plan 9+1 (con Pehuamar)'!$A$2:$A$227,A1878)&gt;0,"Sí","No")</f>
        <v>No</v>
      </c>
    </row>
    <row r="1879" customFormat="false" ht="15" hidden="false" customHeight="true" outlineLevel="0" collapsed="false">
      <c r="A1879" s="6" t="n">
        <v>202548</v>
      </c>
      <c r="B1879" s="6" t="n">
        <v>12</v>
      </c>
      <c r="C1879" s="6" t="n">
        <v>1204</v>
      </c>
      <c r="D1879" s="6" t="s">
        <v>359</v>
      </c>
      <c r="E1879" s="6" t="s">
        <v>2044</v>
      </c>
      <c r="F1879" s="6" t="s">
        <v>201</v>
      </c>
      <c r="G1879" s="6" t="s">
        <v>130</v>
      </c>
      <c r="H1879" s="6" t="s">
        <v>1715</v>
      </c>
      <c r="I1879" s="27" t="n">
        <v>0</v>
      </c>
      <c r="J1879" s="27" t="n">
        <v>0</v>
      </c>
      <c r="K1879" s="27" t="n">
        <v>0.9</v>
      </c>
      <c r="L1879" s="28" t="n">
        <f aca="false">I1879+J1879</f>
        <v>0</v>
      </c>
      <c r="M1879" s="28" t="n">
        <f aca="false">L1879+K1879</f>
        <v>0.9</v>
      </c>
      <c r="N1879" s="22" t="str">
        <f aca="false">IF(I1879&gt;0,"Sí","No")</f>
        <v>No</v>
      </c>
      <c r="O1879" s="22" t="str">
        <f aca="false">IF(J1879&gt;0,"Sí","No")</f>
        <v>No</v>
      </c>
      <c r="P1879" s="22" t="str">
        <f aca="false">IF(K1879&gt;0,"Sí","No")</f>
        <v>Sí</v>
      </c>
      <c r="Q1879" s="22" t="str">
        <f aca="false">IF(OR(I1879&gt;0,J1879&gt;0),"Sí","No")</f>
        <v>No</v>
      </c>
      <c r="R1879" s="27"/>
      <c r="S1879" s="27"/>
      <c r="T1879" s="27"/>
      <c r="U1879" s="27"/>
      <c r="V1879" s="27"/>
      <c r="W1879" s="12" t="str">
        <f aca="false">IF(AND(I1879&gt;0,R1879&gt;0),(S1879-R1879)/R1879,"")</f>
        <v/>
      </c>
      <c r="X1879" s="12" t="str">
        <f aca="false">IF(AND(J1879&gt;0,T1879&gt;0),(U1879-T1879)/T1879,"")</f>
        <v/>
      </c>
      <c r="Y1879" s="12" t="str">
        <f aca="false">IF(AND(K1879&gt;0,V1879&gt;0),(V1879-Resumen!$B$7)/Resumen!$B$7,"")</f>
        <v/>
      </c>
      <c r="Z1879" s="28" t="str">
        <f aca="false">IF(AND(K1879&gt;0,I1879&gt;0,V1879&gt;0,S1879&gt;0),V1879-S1879,"")</f>
        <v/>
      </c>
      <c r="AA1879" s="12" t="str">
        <f aca="false">IF(Z1879&lt;&gt;"",Z1879/S1879,"")</f>
        <v/>
      </c>
      <c r="AB1879" s="28" t="str">
        <f aca="false">IF(AND(K1879&gt;0,J1879&gt;0,V1879&gt;0,U1879&gt;0),V1879-U1879,"")</f>
        <v/>
      </c>
      <c r="AC1879" s="12" t="str">
        <f aca="false">IF(AB1879&lt;&gt;"",AB1879/U1879,"")</f>
        <v/>
      </c>
      <c r="AD1879" s="27" t="n">
        <v>0</v>
      </c>
      <c r="AE1879" s="27" t="n">
        <v>0</v>
      </c>
      <c r="AF1879" s="27" t="n">
        <v>0</v>
      </c>
      <c r="AG1879" s="28" t="n">
        <f aca="false">AD1879+AE1879+AF1879</f>
        <v>0</v>
      </c>
      <c r="AH1879" s="12" t="str">
        <f aca="false">IF(AG1879&gt;0,AD1879/AG1879,"")</f>
        <v/>
      </c>
      <c r="AI1879" s="27" t="n">
        <v>0</v>
      </c>
      <c r="AJ1879" s="27" t="n">
        <v>0</v>
      </c>
      <c r="AK1879" s="27" t="n">
        <v>0</v>
      </c>
      <c r="AL1879" s="22" t="str">
        <f aca="false">IF(OR(AJ1879&gt;0,AK1879&gt;0),"Sí","No")</f>
        <v>No</v>
      </c>
      <c r="AM1879" s="6"/>
      <c r="AN1879" s="6"/>
      <c r="AO1879" s="12" t="n">
        <f aca="false">IF(M1879&gt;0,K1879/M1879,"")</f>
        <v>1</v>
      </c>
      <c r="AP1879" s="22" t="str">
        <f aca="false">IF(M1879&gt;=Resumen!$B$5,"Alto","Bajo")</f>
        <v>Bajo</v>
      </c>
      <c r="AQ1879" s="22" t="str">
        <f aca="false">IF(AO1879&gt;=Resumen!$B$28,"Alto","Bajo")</f>
        <v>Alto</v>
      </c>
      <c r="AR1879" s="22" t="str">
        <f aca="false">AP1879&amp;" Potencial / "&amp;AQ1879&amp;" Share"</f>
        <v>Bajo Potencial / Alto Share</v>
      </c>
      <c r="AS1879" s="22" t="str">
        <f aca="false">IF(Q1879="Sí",IF(AO1879&gt;=Resumen!$B$29,"Alto","Bajo"),"")</f>
        <v/>
      </c>
      <c r="AT1879" s="22" t="str">
        <f aca="false">IF(AS1879&lt;&gt;"",AP1879&amp;" Potencial / "&amp;AS1879&amp;" Share","")</f>
        <v/>
      </c>
      <c r="AU1879" s="22" t="str">
        <f aca="false">IF(AH1879="","Sin dato",IF(AH1879-AO1879&gt;Resumen!$B$6,"Sobre-exhibido",IF(AO1879-AH1879&gt;Resumen!$B$6,"Sub-exhibido","En línea")))</f>
        <v>Sin dato</v>
      </c>
      <c r="AV1879" s="22" t="str">
        <f aca="false">IF(AT1879="","",IF(AT1879="Alto Potencial / Bajo Share",1,IF(AT1879="Alto Potencial / Alto Share",2,IF(AT1879="Bajo Potencial / Alto Share",3,4))))</f>
        <v/>
      </c>
      <c r="AW1879" s="22" t="str">
        <f aca="false">IF(Q1879="No","Sin competencia directa",IF(AV1879=1,"1 - Foco Conquista (Alto Pot / Bajo Share)",IF(AV1879=2,"2 - Foco Defensa (Alto Pot / Alto Share)",IF(AV1879=3,"3 - Monitoreo (Bajo Pot / Alto Share)","4 - Baja Prioridad (Bajo Pot / Bajo Share)"))))</f>
        <v>Sin competencia directa</v>
      </c>
      <c r="AX1879" s="12" t="str">
        <f aca="false">IF(OR(IFERROR(AND(W1879&lt;&gt;"",Y1879&lt;&gt;"",Y1879-W1879&gt;Resumen!$B$8),FALSE()),IFERROR(AND(X1879&lt;&gt;"",Y1879&lt;&gt;"",Y1879-X1879&gt;Resumen!$B$8),FALSE())),MAX(IF(IFERROR(AND(W1879&lt;&gt;"",Y1879&lt;&gt;"",Y1879-W1879&gt;Resumen!$B$8),FALSE()),Y1879-W1879,0),IF(IFERROR(AND(X1879&lt;&gt;"",Y1879&lt;&gt;"",Y1879-X1879&gt;Resumen!$B$8),FALSE()),Y1879-X1879,0)),"")</f>
        <v/>
      </c>
      <c r="AY1879" s="22" t="str">
        <f aca="false">IF(OR(IFERROR(AND(W1879&lt;&gt;"",Y1879&lt;&gt;"",Y1879-W1879&gt;Resumen!$B$8),FALSE()),IFERROR(AND(X1879&lt;&gt;"",Y1879&lt;&gt;"",Y1879-X1879&gt;Resumen!$B$8),FALSE())),TRIM("Lays tiene mayor markup que "&amp;IF(IFERROR(AND(W1879&lt;&gt;"",Y1879&lt;&gt;"",Y1879-W1879&gt;Resumen!$B$8),FALSE()),"Quento ","")&amp;IF(IFERROR(AND(X1879&lt;&gt;"",Y1879&lt;&gt;"",Y1879-X1879&gt;Resumen!$B$8),FALSE()),"Julicroc ","")&amp;"en este PDV"),"")</f>
        <v/>
      </c>
      <c r="AZ1879" s="22" t="str">
        <f aca="false">IF(COUNTIF('Plan Pehuamar - Lista'!$A$2:$A$167,A1879)&gt;0,"Sí","No")</f>
        <v>No</v>
      </c>
      <c r="BA1879" s="22" t="str">
        <f aca="false">IF(COUNTIF('Plan Combo 9+1'!$A$2:$A$226,A1879)&gt;0,"Sí","No")</f>
        <v>No</v>
      </c>
      <c r="BB1879" s="22" t="str">
        <f aca="false">IF(AH1879="","No",IF(BA1879="Sí",IF((AO1879-AH1879)&gt;Resumen!$B$6,"Sí","No"),IF((AO1879-AH1879)&gt;=Resumen!$B$132,"Sí","No")))</f>
        <v>No</v>
      </c>
      <c r="BC1879" s="22" t="str">
        <f aca="false">IF(AND(N1879="Sí",AL1879="Sí",AI1879=0),"Sí","No")</f>
        <v>No</v>
      </c>
      <c r="BD1879" s="22" t="str">
        <f aca="false">IF(COUNTIF('Plan 9+1 (con Pehuamar)'!$A$2:$A$227,A1879)&gt;0,"Sí","No")</f>
        <v>No</v>
      </c>
    </row>
    <row r="1880" customFormat="false" ht="15" hidden="false" customHeight="true" outlineLevel="0" collapsed="false">
      <c r="A1880" s="6" t="n">
        <v>202693</v>
      </c>
      <c r="B1880" s="6" t="n">
        <v>12</v>
      </c>
      <c r="C1880" s="6" t="n">
        <v>1204</v>
      </c>
      <c r="D1880" s="6" t="s">
        <v>359</v>
      </c>
      <c r="E1880" s="6" t="s">
        <v>2045</v>
      </c>
      <c r="F1880" s="6" t="s">
        <v>196</v>
      </c>
      <c r="G1880" s="6" t="s">
        <v>130</v>
      </c>
      <c r="H1880" s="6" t="s">
        <v>1715</v>
      </c>
      <c r="I1880" s="27" t="n">
        <v>0</v>
      </c>
      <c r="J1880" s="27" t="n">
        <v>0</v>
      </c>
      <c r="K1880" s="27" t="n">
        <v>0.2</v>
      </c>
      <c r="L1880" s="28" t="n">
        <f aca="false">I1880+J1880</f>
        <v>0</v>
      </c>
      <c r="M1880" s="28" t="n">
        <f aca="false">L1880+K1880</f>
        <v>0.2</v>
      </c>
      <c r="N1880" s="22" t="str">
        <f aca="false">IF(I1880&gt;0,"Sí","No")</f>
        <v>No</v>
      </c>
      <c r="O1880" s="22" t="str">
        <f aca="false">IF(J1880&gt;0,"Sí","No")</f>
        <v>No</v>
      </c>
      <c r="P1880" s="22" t="str">
        <f aca="false">IF(K1880&gt;0,"Sí","No")</f>
        <v>Sí</v>
      </c>
      <c r="Q1880" s="22" t="str">
        <f aca="false">IF(OR(I1880&gt;0,J1880&gt;0),"Sí","No")</f>
        <v>No</v>
      </c>
      <c r="R1880" s="27"/>
      <c r="S1880" s="27"/>
      <c r="T1880" s="27"/>
      <c r="U1880" s="27"/>
      <c r="V1880" s="27"/>
      <c r="W1880" s="12" t="str">
        <f aca="false">IF(AND(I1880&gt;0,R1880&gt;0),(S1880-R1880)/R1880,"")</f>
        <v/>
      </c>
      <c r="X1880" s="12" t="str">
        <f aca="false">IF(AND(J1880&gt;0,T1880&gt;0),(U1880-T1880)/T1880,"")</f>
        <v/>
      </c>
      <c r="Y1880" s="12" t="str">
        <f aca="false">IF(AND(K1880&gt;0,V1880&gt;0),(V1880-Resumen!$B$7)/Resumen!$B$7,"")</f>
        <v/>
      </c>
      <c r="Z1880" s="28" t="str">
        <f aca="false">IF(AND(K1880&gt;0,I1880&gt;0,V1880&gt;0,S1880&gt;0),V1880-S1880,"")</f>
        <v/>
      </c>
      <c r="AA1880" s="12" t="str">
        <f aca="false">IF(Z1880&lt;&gt;"",Z1880/S1880,"")</f>
        <v/>
      </c>
      <c r="AB1880" s="28" t="str">
        <f aca="false">IF(AND(K1880&gt;0,J1880&gt;0,V1880&gt;0,U1880&gt;0),V1880-U1880,"")</f>
        <v/>
      </c>
      <c r="AC1880" s="12" t="str">
        <f aca="false">IF(AB1880&lt;&gt;"",AB1880/U1880,"")</f>
        <v/>
      </c>
      <c r="AD1880" s="27" t="n">
        <v>0</v>
      </c>
      <c r="AE1880" s="27" t="n">
        <v>0</v>
      </c>
      <c r="AF1880" s="27" t="n">
        <v>0</v>
      </c>
      <c r="AG1880" s="28" t="n">
        <f aca="false">AD1880+AE1880+AF1880</f>
        <v>0</v>
      </c>
      <c r="AH1880" s="12" t="str">
        <f aca="false">IF(AG1880&gt;0,AD1880/AG1880,"")</f>
        <v/>
      </c>
      <c r="AI1880" s="27" t="n">
        <v>0</v>
      </c>
      <c r="AJ1880" s="27" t="n">
        <v>0</v>
      </c>
      <c r="AK1880" s="27" t="n">
        <v>0</v>
      </c>
      <c r="AL1880" s="22" t="str">
        <f aca="false">IF(OR(AJ1880&gt;0,AK1880&gt;0),"Sí","No")</f>
        <v>No</v>
      </c>
      <c r="AM1880" s="6"/>
      <c r="AN1880" s="6"/>
      <c r="AO1880" s="12" t="n">
        <f aca="false">IF(M1880&gt;0,K1880/M1880,"")</f>
        <v>1</v>
      </c>
      <c r="AP1880" s="22" t="str">
        <f aca="false">IF(M1880&gt;=Resumen!$B$5,"Alto","Bajo")</f>
        <v>Bajo</v>
      </c>
      <c r="AQ1880" s="22" t="str">
        <f aca="false">IF(AO1880&gt;=Resumen!$B$28,"Alto","Bajo")</f>
        <v>Alto</v>
      </c>
      <c r="AR1880" s="22" t="str">
        <f aca="false">AP1880&amp;" Potencial / "&amp;AQ1880&amp;" Share"</f>
        <v>Bajo Potencial / Alto Share</v>
      </c>
      <c r="AS1880" s="22" t="str">
        <f aca="false">IF(Q1880="Sí",IF(AO1880&gt;=Resumen!$B$29,"Alto","Bajo"),"")</f>
        <v/>
      </c>
      <c r="AT1880" s="22" t="str">
        <f aca="false">IF(AS1880&lt;&gt;"",AP1880&amp;" Potencial / "&amp;AS1880&amp;" Share","")</f>
        <v/>
      </c>
      <c r="AU1880" s="22" t="str">
        <f aca="false">IF(AH1880="","Sin dato",IF(AH1880-AO1880&gt;Resumen!$B$6,"Sobre-exhibido",IF(AO1880-AH1880&gt;Resumen!$B$6,"Sub-exhibido","En línea")))</f>
        <v>Sin dato</v>
      </c>
      <c r="AV1880" s="22" t="str">
        <f aca="false">IF(AT1880="","",IF(AT1880="Alto Potencial / Bajo Share",1,IF(AT1880="Alto Potencial / Alto Share",2,IF(AT1880="Bajo Potencial / Alto Share",3,4))))</f>
        <v/>
      </c>
      <c r="AW1880" s="22" t="str">
        <f aca="false">IF(Q1880="No","Sin competencia directa",IF(AV1880=1,"1 - Foco Conquista (Alto Pot / Bajo Share)",IF(AV1880=2,"2 - Foco Defensa (Alto Pot / Alto Share)",IF(AV1880=3,"3 - Monitoreo (Bajo Pot / Alto Share)","4 - Baja Prioridad (Bajo Pot / Bajo Share)"))))</f>
        <v>Sin competencia directa</v>
      </c>
      <c r="AX1880" s="12" t="str">
        <f aca="false">IF(OR(IFERROR(AND(W1880&lt;&gt;"",Y1880&lt;&gt;"",Y1880-W1880&gt;Resumen!$B$8),FALSE()),IFERROR(AND(X1880&lt;&gt;"",Y1880&lt;&gt;"",Y1880-X1880&gt;Resumen!$B$8),FALSE())),MAX(IF(IFERROR(AND(W1880&lt;&gt;"",Y1880&lt;&gt;"",Y1880-W1880&gt;Resumen!$B$8),FALSE()),Y1880-W1880,0),IF(IFERROR(AND(X1880&lt;&gt;"",Y1880&lt;&gt;"",Y1880-X1880&gt;Resumen!$B$8),FALSE()),Y1880-X1880,0)),"")</f>
        <v/>
      </c>
      <c r="AY1880" s="22" t="str">
        <f aca="false">IF(OR(IFERROR(AND(W1880&lt;&gt;"",Y1880&lt;&gt;"",Y1880-W1880&gt;Resumen!$B$8),FALSE()),IFERROR(AND(X1880&lt;&gt;"",Y1880&lt;&gt;"",Y1880-X1880&gt;Resumen!$B$8),FALSE())),TRIM("Lays tiene mayor markup que "&amp;IF(IFERROR(AND(W1880&lt;&gt;"",Y1880&lt;&gt;"",Y1880-W1880&gt;Resumen!$B$8),FALSE()),"Quento ","")&amp;IF(IFERROR(AND(X1880&lt;&gt;"",Y1880&lt;&gt;"",Y1880-X1880&gt;Resumen!$B$8),FALSE()),"Julicroc ","")&amp;"en este PDV"),"")</f>
        <v/>
      </c>
      <c r="AZ1880" s="22" t="str">
        <f aca="false">IF(COUNTIF('Plan Pehuamar - Lista'!$A$2:$A$167,A1880)&gt;0,"Sí","No")</f>
        <v>No</v>
      </c>
      <c r="BA1880" s="22" t="str">
        <f aca="false">IF(COUNTIF('Plan Combo 9+1'!$A$2:$A$226,A1880)&gt;0,"Sí","No")</f>
        <v>No</v>
      </c>
      <c r="BB1880" s="22" t="str">
        <f aca="false">IF(AH1880="","No",IF(BA1880="Sí",IF((AO1880-AH1880)&gt;Resumen!$B$6,"Sí","No"),IF((AO1880-AH1880)&gt;=Resumen!$B$132,"Sí","No")))</f>
        <v>No</v>
      </c>
      <c r="BC1880" s="22" t="str">
        <f aca="false">IF(AND(N1880="Sí",AL1880="Sí",AI1880=0),"Sí","No")</f>
        <v>No</v>
      </c>
      <c r="BD1880" s="22" t="str">
        <f aca="false">IF(COUNTIF('Plan 9+1 (con Pehuamar)'!$A$2:$A$227,A1880)&gt;0,"Sí","No")</f>
        <v>No</v>
      </c>
    </row>
    <row r="1881" customFormat="false" ht="15" hidden="false" customHeight="true" outlineLevel="0" collapsed="false">
      <c r="A1881" s="6" t="n">
        <v>200020</v>
      </c>
      <c r="B1881" s="6" t="n">
        <v>12</v>
      </c>
      <c r="C1881" s="6" t="n">
        <v>1205</v>
      </c>
      <c r="D1881" s="6" t="s">
        <v>398</v>
      </c>
      <c r="E1881" s="6" t="s">
        <v>2046</v>
      </c>
      <c r="F1881" s="6" t="s">
        <v>558</v>
      </c>
      <c r="G1881" s="6" t="s">
        <v>130</v>
      </c>
      <c r="H1881" s="6" t="s">
        <v>1715</v>
      </c>
      <c r="I1881" s="27" t="n">
        <v>0</v>
      </c>
      <c r="J1881" s="27" t="n">
        <v>0</v>
      </c>
      <c r="K1881" s="27" t="n">
        <v>4.2</v>
      </c>
      <c r="L1881" s="28" t="n">
        <f aca="false">I1881+J1881</f>
        <v>0</v>
      </c>
      <c r="M1881" s="28" t="n">
        <f aca="false">L1881+K1881</f>
        <v>4.2</v>
      </c>
      <c r="N1881" s="22" t="str">
        <f aca="false">IF(I1881&gt;0,"Sí","No")</f>
        <v>No</v>
      </c>
      <c r="O1881" s="22" t="str">
        <f aca="false">IF(J1881&gt;0,"Sí","No")</f>
        <v>No</v>
      </c>
      <c r="P1881" s="22" t="str">
        <f aca="false">IF(K1881&gt;0,"Sí","No")</f>
        <v>Sí</v>
      </c>
      <c r="Q1881" s="22" t="str">
        <f aca="false">IF(OR(I1881&gt;0,J1881&gt;0),"Sí","No")</f>
        <v>No</v>
      </c>
      <c r="R1881" s="27"/>
      <c r="S1881" s="27"/>
      <c r="T1881" s="27"/>
      <c r="U1881" s="27"/>
      <c r="V1881" s="27"/>
      <c r="W1881" s="12" t="str">
        <f aca="false">IF(AND(I1881&gt;0,R1881&gt;0),(S1881-R1881)/R1881,"")</f>
        <v/>
      </c>
      <c r="X1881" s="12" t="str">
        <f aca="false">IF(AND(J1881&gt;0,T1881&gt;0),(U1881-T1881)/T1881,"")</f>
        <v/>
      </c>
      <c r="Y1881" s="12" t="str">
        <f aca="false">IF(AND(K1881&gt;0,V1881&gt;0),(V1881-Resumen!$B$7)/Resumen!$B$7,"")</f>
        <v/>
      </c>
      <c r="Z1881" s="28" t="str">
        <f aca="false">IF(AND(K1881&gt;0,I1881&gt;0,V1881&gt;0,S1881&gt;0),V1881-S1881,"")</f>
        <v/>
      </c>
      <c r="AA1881" s="12" t="str">
        <f aca="false">IF(Z1881&lt;&gt;"",Z1881/S1881,"")</f>
        <v/>
      </c>
      <c r="AB1881" s="28" t="str">
        <f aca="false">IF(AND(K1881&gt;0,J1881&gt;0,V1881&gt;0,U1881&gt;0),V1881-U1881,"")</f>
        <v/>
      </c>
      <c r="AC1881" s="12" t="str">
        <f aca="false">IF(AB1881&lt;&gt;"",AB1881/U1881,"")</f>
        <v/>
      </c>
      <c r="AD1881" s="27" t="n">
        <v>0</v>
      </c>
      <c r="AE1881" s="27" t="n">
        <v>0</v>
      </c>
      <c r="AF1881" s="27" t="n">
        <v>0</v>
      </c>
      <c r="AG1881" s="28" t="n">
        <f aca="false">AD1881+AE1881+AF1881</f>
        <v>0</v>
      </c>
      <c r="AH1881" s="12" t="str">
        <f aca="false">IF(AG1881&gt;0,AD1881/AG1881,"")</f>
        <v/>
      </c>
      <c r="AI1881" s="27" t="n">
        <v>0</v>
      </c>
      <c r="AJ1881" s="27" t="n">
        <v>0</v>
      </c>
      <c r="AK1881" s="27" t="n">
        <v>0</v>
      </c>
      <c r="AL1881" s="22" t="str">
        <f aca="false">IF(OR(AJ1881&gt;0,AK1881&gt;0),"Sí","No")</f>
        <v>No</v>
      </c>
      <c r="AM1881" s="6"/>
      <c r="AN1881" s="6"/>
      <c r="AO1881" s="12" t="n">
        <f aca="false">IF(M1881&gt;0,K1881/M1881,"")</f>
        <v>1</v>
      </c>
      <c r="AP1881" s="22" t="str">
        <f aca="false">IF(M1881&gt;=Resumen!$B$5,"Alto","Bajo")</f>
        <v>Bajo</v>
      </c>
      <c r="AQ1881" s="22" t="str">
        <f aca="false">IF(AO1881&gt;=Resumen!$B$28,"Alto","Bajo")</f>
        <v>Alto</v>
      </c>
      <c r="AR1881" s="22" t="str">
        <f aca="false">AP1881&amp;" Potencial / "&amp;AQ1881&amp;" Share"</f>
        <v>Bajo Potencial / Alto Share</v>
      </c>
      <c r="AS1881" s="22" t="str">
        <f aca="false">IF(Q1881="Sí",IF(AO1881&gt;=Resumen!$B$29,"Alto","Bajo"),"")</f>
        <v/>
      </c>
      <c r="AT1881" s="22" t="str">
        <f aca="false">IF(AS1881&lt;&gt;"",AP1881&amp;" Potencial / "&amp;AS1881&amp;" Share","")</f>
        <v/>
      </c>
      <c r="AU1881" s="22" t="str">
        <f aca="false">IF(AH1881="","Sin dato",IF(AH1881-AO1881&gt;Resumen!$B$6,"Sobre-exhibido",IF(AO1881-AH1881&gt;Resumen!$B$6,"Sub-exhibido","En línea")))</f>
        <v>Sin dato</v>
      </c>
      <c r="AV1881" s="22" t="str">
        <f aca="false">IF(AT1881="","",IF(AT1881="Alto Potencial / Bajo Share",1,IF(AT1881="Alto Potencial / Alto Share",2,IF(AT1881="Bajo Potencial / Alto Share",3,4))))</f>
        <v/>
      </c>
      <c r="AW1881" s="22" t="str">
        <f aca="false">IF(Q1881="No","Sin competencia directa",IF(AV1881=1,"1 - Foco Conquista (Alto Pot / Bajo Share)",IF(AV1881=2,"2 - Foco Defensa (Alto Pot / Alto Share)",IF(AV1881=3,"3 - Monitoreo (Bajo Pot / Alto Share)","4 - Baja Prioridad (Bajo Pot / Bajo Share)"))))</f>
        <v>Sin competencia directa</v>
      </c>
      <c r="AX1881" s="12" t="str">
        <f aca="false">IF(OR(IFERROR(AND(W1881&lt;&gt;"",Y1881&lt;&gt;"",Y1881-W1881&gt;Resumen!$B$8),FALSE()),IFERROR(AND(X1881&lt;&gt;"",Y1881&lt;&gt;"",Y1881-X1881&gt;Resumen!$B$8),FALSE())),MAX(IF(IFERROR(AND(W1881&lt;&gt;"",Y1881&lt;&gt;"",Y1881-W1881&gt;Resumen!$B$8),FALSE()),Y1881-W1881,0),IF(IFERROR(AND(X1881&lt;&gt;"",Y1881&lt;&gt;"",Y1881-X1881&gt;Resumen!$B$8),FALSE()),Y1881-X1881,0)),"")</f>
        <v/>
      </c>
      <c r="AY1881" s="22" t="str">
        <f aca="false">IF(OR(IFERROR(AND(W1881&lt;&gt;"",Y1881&lt;&gt;"",Y1881-W1881&gt;Resumen!$B$8),FALSE()),IFERROR(AND(X1881&lt;&gt;"",Y1881&lt;&gt;"",Y1881-X1881&gt;Resumen!$B$8),FALSE())),TRIM("Lays tiene mayor markup que "&amp;IF(IFERROR(AND(W1881&lt;&gt;"",Y1881&lt;&gt;"",Y1881-W1881&gt;Resumen!$B$8),FALSE()),"Quento ","")&amp;IF(IFERROR(AND(X1881&lt;&gt;"",Y1881&lt;&gt;"",Y1881-X1881&gt;Resumen!$B$8),FALSE()),"Julicroc ","")&amp;"en este PDV"),"")</f>
        <v/>
      </c>
      <c r="AZ1881" s="22" t="str">
        <f aca="false">IF(COUNTIF('Plan Pehuamar - Lista'!$A$2:$A$167,A1881)&gt;0,"Sí","No")</f>
        <v>No</v>
      </c>
      <c r="BA1881" s="22" t="str">
        <f aca="false">IF(COUNTIF('Plan Combo 9+1'!$A$2:$A$226,A1881)&gt;0,"Sí","No")</f>
        <v>No</v>
      </c>
      <c r="BB1881" s="22" t="str">
        <f aca="false">IF(AH1881="","No",IF(BA1881="Sí",IF((AO1881-AH1881)&gt;Resumen!$B$6,"Sí","No"),IF((AO1881-AH1881)&gt;=Resumen!$B$132,"Sí","No")))</f>
        <v>No</v>
      </c>
      <c r="BC1881" s="22" t="str">
        <f aca="false">IF(AND(N1881="Sí",AL1881="Sí",AI1881=0),"Sí","No")</f>
        <v>No</v>
      </c>
      <c r="BD1881" s="22" t="str">
        <f aca="false">IF(COUNTIF('Plan 9+1 (con Pehuamar)'!$A$2:$A$227,A1881)&gt;0,"Sí","No")</f>
        <v>No</v>
      </c>
    </row>
    <row r="1882" customFormat="false" ht="15" hidden="false" customHeight="true" outlineLevel="0" collapsed="false">
      <c r="A1882" s="6" t="n">
        <v>200081</v>
      </c>
      <c r="B1882" s="6" t="n">
        <v>12</v>
      </c>
      <c r="C1882" s="6" t="n">
        <v>1205</v>
      </c>
      <c r="D1882" s="6" t="s">
        <v>398</v>
      </c>
      <c r="E1882" s="6" t="s">
        <v>2047</v>
      </c>
      <c r="F1882" s="6" t="s">
        <v>201</v>
      </c>
      <c r="G1882" s="6" t="s">
        <v>130</v>
      </c>
      <c r="H1882" s="6" t="s">
        <v>1715</v>
      </c>
      <c r="I1882" s="27" t="n">
        <v>10</v>
      </c>
      <c r="J1882" s="27" t="n">
        <v>60</v>
      </c>
      <c r="K1882" s="27" t="n">
        <v>80</v>
      </c>
      <c r="L1882" s="28" t="n">
        <f aca="false">I1882+J1882</f>
        <v>70</v>
      </c>
      <c r="M1882" s="28" t="n">
        <f aca="false">L1882+K1882</f>
        <v>150</v>
      </c>
      <c r="N1882" s="22" t="str">
        <f aca="false">IF(I1882&gt;0,"Sí","No")</f>
        <v>Sí</v>
      </c>
      <c r="O1882" s="22" t="str">
        <f aca="false">IF(J1882&gt;0,"Sí","No")</f>
        <v>Sí</v>
      </c>
      <c r="P1882" s="22" t="str">
        <f aca="false">IF(K1882&gt;0,"Sí","No")</f>
        <v>Sí</v>
      </c>
      <c r="Q1882" s="22" t="str">
        <f aca="false">IF(OR(I1882&gt;0,J1882&gt;0),"Sí","No")</f>
        <v>Sí</v>
      </c>
      <c r="R1882" s="27" t="n">
        <v>1750</v>
      </c>
      <c r="S1882" s="27" t="n">
        <v>2500</v>
      </c>
      <c r="T1882" s="27" t="n">
        <v>1200</v>
      </c>
      <c r="U1882" s="27" t="n">
        <v>2000</v>
      </c>
      <c r="V1882" s="27" t="n">
        <v>3500</v>
      </c>
      <c r="W1882" s="12" t="n">
        <f aca="false">IF(AND(I1882&gt;0,R1882&gt;0),(S1882-R1882)/R1882,"")</f>
        <v>0.428571428571429</v>
      </c>
      <c r="X1882" s="12" t="n">
        <f aca="false">IF(AND(J1882&gt;0,T1882&gt;0),(U1882-T1882)/T1882,"")</f>
        <v>0.666666666666667</v>
      </c>
      <c r="Y1882" s="12" t="n">
        <f aca="false">IF(AND(K1882&gt;0,V1882&gt;0),(V1882-Resumen!$B$7)/Resumen!$B$7,"")</f>
        <v>0.4</v>
      </c>
      <c r="Z1882" s="28" t="n">
        <f aca="false">IF(AND(K1882&gt;0,I1882&gt;0,V1882&gt;0,S1882&gt;0),V1882-S1882,"")</f>
        <v>1000</v>
      </c>
      <c r="AA1882" s="12" t="n">
        <f aca="false">IF(Z1882&lt;&gt;"",Z1882/S1882,"")</f>
        <v>0.4</v>
      </c>
      <c r="AB1882" s="28" t="n">
        <f aca="false">IF(AND(K1882&gt;0,J1882&gt;0,V1882&gt;0,U1882&gt;0),V1882-U1882,"")</f>
        <v>1500</v>
      </c>
      <c r="AC1882" s="12" t="n">
        <f aca="false">IF(AB1882&lt;&gt;"",AB1882/U1882,"")</f>
        <v>0.75</v>
      </c>
      <c r="AD1882" s="27" t="n">
        <v>10</v>
      </c>
      <c r="AE1882" s="27" t="n">
        <v>2</v>
      </c>
      <c r="AF1882" s="27" t="n">
        <v>8</v>
      </c>
      <c r="AG1882" s="28" t="n">
        <f aca="false">AD1882+AE1882+AF1882</f>
        <v>20</v>
      </c>
      <c r="AH1882" s="12" t="n">
        <f aca="false">IF(AG1882&gt;0,AD1882/AG1882,"")</f>
        <v>0.5</v>
      </c>
      <c r="AI1882" s="27" t="n">
        <v>1</v>
      </c>
      <c r="AJ1882" s="27" t="n">
        <v>0</v>
      </c>
      <c r="AK1882" s="27" t="n">
        <v>1</v>
      </c>
      <c r="AL1882" s="22" t="str">
        <f aca="false">IF(OR(AJ1882&gt;0,AK1882&gt;0),"Sí","No")</f>
        <v>Sí</v>
      </c>
      <c r="AM1882" s="6" t="s">
        <v>397</v>
      </c>
      <c r="AN1882" s="6" t="s">
        <v>397</v>
      </c>
      <c r="AO1882" s="12" t="n">
        <f aca="false">IF(M1882&gt;0,K1882/M1882,"")</f>
        <v>0.533333333333333</v>
      </c>
      <c r="AP1882" s="22" t="str">
        <f aca="false">IF(M1882&gt;=Resumen!$B$5,"Alto","Bajo")</f>
        <v>Alto</v>
      </c>
      <c r="AQ1882" s="22" t="str">
        <f aca="false">IF(AO1882&gt;=Resumen!$B$28,"Alto","Bajo")</f>
        <v>Alto</v>
      </c>
      <c r="AR1882" s="22" t="str">
        <f aca="false">AP1882&amp;" Potencial / "&amp;AQ1882&amp;" Share"</f>
        <v>Alto Potencial / Alto Share</v>
      </c>
      <c r="AS1882" s="22" t="str">
        <f aca="false">IF(Q1882="Sí",IF(AO1882&gt;=Resumen!$B$29,"Alto","Bajo"),"")</f>
        <v>Alto</v>
      </c>
      <c r="AT1882" s="22" t="str">
        <f aca="false">IF(AS1882&lt;&gt;"",AP1882&amp;" Potencial / "&amp;AS1882&amp;" Share","")</f>
        <v>Alto Potencial / Alto Share</v>
      </c>
      <c r="AU1882" s="22" t="str">
        <f aca="false">IF(AH1882="","Sin dato",IF(AH1882-AO1882&gt;Resumen!$B$6,"Sobre-exhibido",IF(AO1882-AH1882&gt;Resumen!$B$6,"Sub-exhibido","En línea")))</f>
        <v>En línea</v>
      </c>
      <c r="AV1882" s="22" t="n">
        <f aca="false">IF(AT1882="","",IF(AT1882="Alto Potencial / Bajo Share",1,IF(AT1882="Alto Potencial / Alto Share",2,IF(AT1882="Bajo Potencial / Alto Share",3,4))))</f>
        <v>2</v>
      </c>
      <c r="AW1882" s="22" t="str">
        <f aca="false">IF(Q1882="No","Sin competencia directa",IF(AV1882=1,"1 - Foco Conquista (Alto Pot / Bajo Share)",IF(AV1882=2,"2 - Foco Defensa (Alto Pot / Alto Share)",IF(AV1882=3,"3 - Monitoreo (Bajo Pot / Alto Share)","4 - Baja Prioridad (Bajo Pot / Bajo Share)"))))</f>
        <v>2 - Foco Defensa (Alto Pot / Alto Share)</v>
      </c>
      <c r="AX1882" s="12" t="str">
        <f aca="false">IF(OR(IFERROR(AND(W1882&lt;&gt;"",Y1882&lt;&gt;"",Y1882-W1882&gt;Resumen!$B$8),FALSE()),IFERROR(AND(X1882&lt;&gt;"",Y1882&lt;&gt;"",Y1882-X1882&gt;Resumen!$B$8),FALSE())),MAX(IF(IFERROR(AND(W1882&lt;&gt;"",Y1882&lt;&gt;"",Y1882-W1882&gt;Resumen!$B$8),FALSE()),Y1882-W1882,0),IF(IFERROR(AND(X1882&lt;&gt;"",Y1882&lt;&gt;"",Y1882-X1882&gt;Resumen!$B$8),FALSE()),Y1882-X1882,0)),"")</f>
        <v/>
      </c>
      <c r="AY1882" s="22" t="str">
        <f aca="false">IF(OR(IFERROR(AND(W1882&lt;&gt;"",Y1882&lt;&gt;"",Y1882-W1882&gt;Resumen!$B$8),FALSE()),IFERROR(AND(X1882&lt;&gt;"",Y1882&lt;&gt;"",Y1882-X1882&gt;Resumen!$B$8),FALSE())),TRIM("Lays tiene mayor markup que "&amp;IF(IFERROR(AND(W1882&lt;&gt;"",Y1882&lt;&gt;"",Y1882-W1882&gt;Resumen!$B$8),FALSE()),"Quento ","")&amp;IF(IFERROR(AND(X1882&lt;&gt;"",Y1882&lt;&gt;"",Y1882-X1882&gt;Resumen!$B$8),FALSE()),"Julicroc ","")&amp;"en este PDV"),"")</f>
        <v/>
      </c>
      <c r="AZ1882" s="22" t="str">
        <f aca="false">IF(COUNTIF('Plan Pehuamar - Lista'!$A$2:$A$167,A1882)&gt;0,"Sí","No")</f>
        <v>No</v>
      </c>
      <c r="BA1882" s="22" t="str">
        <f aca="false">IF(COUNTIF('Plan Combo 9+1'!$A$2:$A$226,A1882)&gt;0,"Sí","No")</f>
        <v>No</v>
      </c>
      <c r="BB1882" s="22" t="str">
        <f aca="false">IF(AH1882="","No",IF(BA1882="Sí",IF((AO1882-AH1882)&gt;Resumen!$B$6,"Sí","No"),IF((AO1882-AH1882)&gt;=Resumen!$B$132,"Sí","No")))</f>
        <v>No</v>
      </c>
      <c r="BC1882" s="22" t="str">
        <f aca="false">IF(AND(N1882="Sí",AL1882="Sí",AI1882=0),"Sí","No")</f>
        <v>No</v>
      </c>
      <c r="BD1882" s="22" t="str">
        <f aca="false">IF(COUNTIF('Plan 9+1 (con Pehuamar)'!$A$2:$A$227,A1882)&gt;0,"Sí","No")</f>
        <v>No</v>
      </c>
    </row>
    <row r="1883" customFormat="false" ht="15" hidden="false" customHeight="true" outlineLevel="0" collapsed="false">
      <c r="A1883" s="6" t="n">
        <v>200103</v>
      </c>
      <c r="B1883" s="6" t="n">
        <v>12</v>
      </c>
      <c r="C1883" s="6" t="n">
        <v>1205</v>
      </c>
      <c r="D1883" s="6" t="s">
        <v>398</v>
      </c>
      <c r="E1883" s="6" t="s">
        <v>2048</v>
      </c>
      <c r="F1883" s="6" t="s">
        <v>201</v>
      </c>
      <c r="G1883" s="6" t="s">
        <v>130</v>
      </c>
      <c r="H1883" s="6" t="s">
        <v>1715</v>
      </c>
      <c r="I1883" s="27" t="n">
        <v>0</v>
      </c>
      <c r="J1883" s="27" t="n">
        <v>0</v>
      </c>
      <c r="K1883" s="27" t="n">
        <v>0.8</v>
      </c>
      <c r="L1883" s="28" t="n">
        <f aca="false">I1883+J1883</f>
        <v>0</v>
      </c>
      <c r="M1883" s="28" t="n">
        <f aca="false">L1883+K1883</f>
        <v>0.8</v>
      </c>
      <c r="N1883" s="22" t="str">
        <f aca="false">IF(I1883&gt;0,"Sí","No")</f>
        <v>No</v>
      </c>
      <c r="O1883" s="22" t="str">
        <f aca="false">IF(J1883&gt;0,"Sí","No")</f>
        <v>No</v>
      </c>
      <c r="P1883" s="22" t="str">
        <f aca="false">IF(K1883&gt;0,"Sí","No")</f>
        <v>Sí</v>
      </c>
      <c r="Q1883" s="22" t="str">
        <f aca="false">IF(OR(I1883&gt;0,J1883&gt;0),"Sí","No")</f>
        <v>No</v>
      </c>
      <c r="R1883" s="27"/>
      <c r="S1883" s="27"/>
      <c r="T1883" s="27"/>
      <c r="U1883" s="27"/>
      <c r="V1883" s="27"/>
      <c r="W1883" s="12" t="str">
        <f aca="false">IF(AND(I1883&gt;0,R1883&gt;0),(S1883-R1883)/R1883,"")</f>
        <v/>
      </c>
      <c r="X1883" s="12" t="str">
        <f aca="false">IF(AND(J1883&gt;0,T1883&gt;0),(U1883-T1883)/T1883,"")</f>
        <v/>
      </c>
      <c r="Y1883" s="12" t="str">
        <f aca="false">IF(AND(K1883&gt;0,V1883&gt;0),(V1883-Resumen!$B$7)/Resumen!$B$7,"")</f>
        <v/>
      </c>
      <c r="Z1883" s="28" t="str">
        <f aca="false">IF(AND(K1883&gt;0,I1883&gt;0,V1883&gt;0,S1883&gt;0),V1883-S1883,"")</f>
        <v/>
      </c>
      <c r="AA1883" s="12" t="str">
        <f aca="false">IF(Z1883&lt;&gt;"",Z1883/S1883,"")</f>
        <v/>
      </c>
      <c r="AB1883" s="28" t="str">
        <f aca="false">IF(AND(K1883&gt;0,J1883&gt;0,V1883&gt;0,U1883&gt;0),V1883-U1883,"")</f>
        <v/>
      </c>
      <c r="AC1883" s="12" t="str">
        <f aca="false">IF(AB1883&lt;&gt;"",AB1883/U1883,"")</f>
        <v/>
      </c>
      <c r="AD1883" s="27" t="n">
        <v>0</v>
      </c>
      <c r="AE1883" s="27" t="n">
        <v>0</v>
      </c>
      <c r="AF1883" s="27" t="n">
        <v>0</v>
      </c>
      <c r="AG1883" s="28" t="n">
        <f aca="false">AD1883+AE1883+AF1883</f>
        <v>0</v>
      </c>
      <c r="AH1883" s="12" t="str">
        <f aca="false">IF(AG1883&gt;0,AD1883/AG1883,"")</f>
        <v/>
      </c>
      <c r="AI1883" s="27" t="n">
        <v>0</v>
      </c>
      <c r="AJ1883" s="27" t="n">
        <v>0</v>
      </c>
      <c r="AK1883" s="27" t="n">
        <v>0</v>
      </c>
      <c r="AL1883" s="22" t="str">
        <f aca="false">IF(OR(AJ1883&gt;0,AK1883&gt;0),"Sí","No")</f>
        <v>No</v>
      </c>
      <c r="AM1883" s="6"/>
      <c r="AN1883" s="6"/>
      <c r="AO1883" s="12" t="n">
        <f aca="false">IF(M1883&gt;0,K1883/M1883,"")</f>
        <v>1</v>
      </c>
      <c r="AP1883" s="22" t="str">
        <f aca="false">IF(M1883&gt;=Resumen!$B$5,"Alto","Bajo")</f>
        <v>Bajo</v>
      </c>
      <c r="AQ1883" s="22" t="str">
        <f aca="false">IF(AO1883&gt;=Resumen!$B$28,"Alto","Bajo")</f>
        <v>Alto</v>
      </c>
      <c r="AR1883" s="22" t="str">
        <f aca="false">AP1883&amp;" Potencial / "&amp;AQ1883&amp;" Share"</f>
        <v>Bajo Potencial / Alto Share</v>
      </c>
      <c r="AS1883" s="22" t="str">
        <f aca="false">IF(Q1883="Sí",IF(AO1883&gt;=Resumen!$B$29,"Alto","Bajo"),"")</f>
        <v/>
      </c>
      <c r="AT1883" s="22" t="str">
        <f aca="false">IF(AS1883&lt;&gt;"",AP1883&amp;" Potencial / "&amp;AS1883&amp;" Share","")</f>
        <v/>
      </c>
      <c r="AU1883" s="22" t="str">
        <f aca="false">IF(AH1883="","Sin dato",IF(AH1883-AO1883&gt;Resumen!$B$6,"Sobre-exhibido",IF(AO1883-AH1883&gt;Resumen!$B$6,"Sub-exhibido","En línea")))</f>
        <v>Sin dato</v>
      </c>
      <c r="AV1883" s="22" t="str">
        <f aca="false">IF(AT1883="","",IF(AT1883="Alto Potencial / Bajo Share",1,IF(AT1883="Alto Potencial / Alto Share",2,IF(AT1883="Bajo Potencial / Alto Share",3,4))))</f>
        <v/>
      </c>
      <c r="AW1883" s="22" t="str">
        <f aca="false">IF(Q1883="No","Sin competencia directa",IF(AV1883=1,"1 - Foco Conquista (Alto Pot / Bajo Share)",IF(AV1883=2,"2 - Foco Defensa (Alto Pot / Alto Share)",IF(AV1883=3,"3 - Monitoreo (Bajo Pot / Alto Share)","4 - Baja Prioridad (Bajo Pot / Bajo Share)"))))</f>
        <v>Sin competencia directa</v>
      </c>
      <c r="AX1883" s="12" t="str">
        <f aca="false">IF(OR(IFERROR(AND(W1883&lt;&gt;"",Y1883&lt;&gt;"",Y1883-W1883&gt;Resumen!$B$8),FALSE()),IFERROR(AND(X1883&lt;&gt;"",Y1883&lt;&gt;"",Y1883-X1883&gt;Resumen!$B$8),FALSE())),MAX(IF(IFERROR(AND(W1883&lt;&gt;"",Y1883&lt;&gt;"",Y1883-W1883&gt;Resumen!$B$8),FALSE()),Y1883-W1883,0),IF(IFERROR(AND(X1883&lt;&gt;"",Y1883&lt;&gt;"",Y1883-X1883&gt;Resumen!$B$8),FALSE()),Y1883-X1883,0)),"")</f>
        <v/>
      </c>
      <c r="AY1883" s="22" t="str">
        <f aca="false">IF(OR(IFERROR(AND(W1883&lt;&gt;"",Y1883&lt;&gt;"",Y1883-W1883&gt;Resumen!$B$8),FALSE()),IFERROR(AND(X1883&lt;&gt;"",Y1883&lt;&gt;"",Y1883-X1883&gt;Resumen!$B$8),FALSE())),TRIM("Lays tiene mayor markup que "&amp;IF(IFERROR(AND(W1883&lt;&gt;"",Y1883&lt;&gt;"",Y1883-W1883&gt;Resumen!$B$8),FALSE()),"Quento ","")&amp;IF(IFERROR(AND(X1883&lt;&gt;"",Y1883&lt;&gt;"",Y1883-X1883&gt;Resumen!$B$8),FALSE()),"Julicroc ","")&amp;"en este PDV"),"")</f>
        <v/>
      </c>
      <c r="AZ1883" s="22" t="str">
        <f aca="false">IF(COUNTIF('Plan Pehuamar - Lista'!$A$2:$A$167,A1883)&gt;0,"Sí","No")</f>
        <v>No</v>
      </c>
      <c r="BA1883" s="22" t="str">
        <f aca="false">IF(COUNTIF('Plan Combo 9+1'!$A$2:$A$226,A1883)&gt;0,"Sí","No")</f>
        <v>No</v>
      </c>
      <c r="BB1883" s="22" t="str">
        <f aca="false">IF(AH1883="","No",IF(BA1883="Sí",IF((AO1883-AH1883)&gt;Resumen!$B$6,"Sí","No"),IF((AO1883-AH1883)&gt;=Resumen!$B$132,"Sí","No")))</f>
        <v>No</v>
      </c>
      <c r="BC1883" s="22" t="str">
        <f aca="false">IF(AND(N1883="Sí",AL1883="Sí",AI1883=0),"Sí","No")</f>
        <v>No</v>
      </c>
      <c r="BD1883" s="22" t="str">
        <f aca="false">IF(COUNTIF('Plan 9+1 (con Pehuamar)'!$A$2:$A$227,A1883)&gt;0,"Sí","No")</f>
        <v>No</v>
      </c>
    </row>
    <row r="1884" customFormat="false" ht="15" hidden="false" customHeight="true" outlineLevel="0" collapsed="false">
      <c r="A1884" s="6" t="n">
        <v>200152</v>
      </c>
      <c r="B1884" s="6" t="n">
        <v>12</v>
      </c>
      <c r="C1884" s="6" t="n">
        <v>1205</v>
      </c>
      <c r="D1884" s="6" t="s">
        <v>398</v>
      </c>
      <c r="E1884" s="6" t="s">
        <v>2049</v>
      </c>
      <c r="F1884" s="6" t="s">
        <v>201</v>
      </c>
      <c r="G1884" s="6" t="s">
        <v>130</v>
      </c>
      <c r="H1884" s="6" t="s">
        <v>1715</v>
      </c>
      <c r="I1884" s="27" t="n">
        <v>10</v>
      </c>
      <c r="J1884" s="27" t="n">
        <v>60</v>
      </c>
      <c r="K1884" s="27" t="n">
        <v>80</v>
      </c>
      <c r="L1884" s="28" t="n">
        <f aca="false">I1884+J1884</f>
        <v>70</v>
      </c>
      <c r="M1884" s="28" t="n">
        <f aca="false">L1884+K1884</f>
        <v>150</v>
      </c>
      <c r="N1884" s="22" t="str">
        <f aca="false">IF(I1884&gt;0,"Sí","No")</f>
        <v>Sí</v>
      </c>
      <c r="O1884" s="22" t="str">
        <f aca="false">IF(J1884&gt;0,"Sí","No")</f>
        <v>Sí</v>
      </c>
      <c r="P1884" s="22" t="str">
        <f aca="false">IF(K1884&gt;0,"Sí","No")</f>
        <v>Sí</v>
      </c>
      <c r="Q1884" s="22" t="str">
        <f aca="false">IF(OR(I1884&gt;0,J1884&gt;0),"Sí","No")</f>
        <v>Sí</v>
      </c>
      <c r="R1884" s="27" t="n">
        <v>1750</v>
      </c>
      <c r="S1884" s="27" t="n">
        <v>2500</v>
      </c>
      <c r="T1884" s="27" t="n">
        <v>1200</v>
      </c>
      <c r="U1884" s="27" t="n">
        <v>2000</v>
      </c>
      <c r="V1884" s="27" t="n">
        <v>3600</v>
      </c>
      <c r="W1884" s="12" t="n">
        <f aca="false">IF(AND(I1884&gt;0,R1884&gt;0),(S1884-R1884)/R1884,"")</f>
        <v>0.428571428571429</v>
      </c>
      <c r="X1884" s="12" t="n">
        <f aca="false">IF(AND(J1884&gt;0,T1884&gt;0),(U1884-T1884)/T1884,"")</f>
        <v>0.666666666666667</v>
      </c>
      <c r="Y1884" s="12" t="n">
        <f aca="false">IF(AND(K1884&gt;0,V1884&gt;0),(V1884-Resumen!$B$7)/Resumen!$B$7,"")</f>
        <v>0.44</v>
      </c>
      <c r="Z1884" s="28" t="n">
        <f aca="false">IF(AND(K1884&gt;0,I1884&gt;0,V1884&gt;0,S1884&gt;0),V1884-S1884,"")</f>
        <v>1100</v>
      </c>
      <c r="AA1884" s="12" t="n">
        <f aca="false">IF(Z1884&lt;&gt;"",Z1884/S1884,"")</f>
        <v>0.44</v>
      </c>
      <c r="AB1884" s="28" t="n">
        <f aca="false">IF(AND(K1884&gt;0,J1884&gt;0,V1884&gt;0,U1884&gt;0),V1884-U1884,"")</f>
        <v>1600</v>
      </c>
      <c r="AC1884" s="12" t="n">
        <f aca="false">IF(AB1884&lt;&gt;"",AB1884/U1884,"")</f>
        <v>0.8</v>
      </c>
      <c r="AD1884" s="27" t="n">
        <v>12</v>
      </c>
      <c r="AE1884" s="27" t="n">
        <v>2</v>
      </c>
      <c r="AF1884" s="27" t="n">
        <v>10</v>
      </c>
      <c r="AG1884" s="28" t="n">
        <f aca="false">AD1884+AE1884+AF1884</f>
        <v>24</v>
      </c>
      <c r="AH1884" s="12" t="n">
        <f aca="false">IF(AG1884&gt;0,AD1884/AG1884,"")</f>
        <v>0.5</v>
      </c>
      <c r="AI1884" s="27" t="n">
        <v>1</v>
      </c>
      <c r="AJ1884" s="27" t="n">
        <v>0</v>
      </c>
      <c r="AK1884" s="27" t="n">
        <v>1</v>
      </c>
      <c r="AL1884" s="22" t="str">
        <f aca="false">IF(OR(AJ1884&gt;0,AK1884&gt;0),"Sí","No")</f>
        <v>Sí</v>
      </c>
      <c r="AM1884" s="6" t="s">
        <v>198</v>
      </c>
      <c r="AN1884" s="6" t="s">
        <v>198</v>
      </c>
      <c r="AO1884" s="12" t="n">
        <f aca="false">IF(M1884&gt;0,K1884/M1884,"")</f>
        <v>0.533333333333333</v>
      </c>
      <c r="AP1884" s="22" t="str">
        <f aca="false">IF(M1884&gt;=Resumen!$B$5,"Alto","Bajo")</f>
        <v>Alto</v>
      </c>
      <c r="AQ1884" s="22" t="str">
        <f aca="false">IF(AO1884&gt;=Resumen!$B$28,"Alto","Bajo")</f>
        <v>Alto</v>
      </c>
      <c r="AR1884" s="22" t="str">
        <f aca="false">AP1884&amp;" Potencial / "&amp;AQ1884&amp;" Share"</f>
        <v>Alto Potencial / Alto Share</v>
      </c>
      <c r="AS1884" s="22" t="str">
        <f aca="false">IF(Q1884="Sí",IF(AO1884&gt;=Resumen!$B$29,"Alto","Bajo"),"")</f>
        <v>Alto</v>
      </c>
      <c r="AT1884" s="22" t="str">
        <f aca="false">IF(AS1884&lt;&gt;"",AP1884&amp;" Potencial / "&amp;AS1884&amp;" Share","")</f>
        <v>Alto Potencial / Alto Share</v>
      </c>
      <c r="AU1884" s="22" t="str">
        <f aca="false">IF(AH1884="","Sin dato",IF(AH1884-AO1884&gt;Resumen!$B$6,"Sobre-exhibido",IF(AO1884-AH1884&gt;Resumen!$B$6,"Sub-exhibido","En línea")))</f>
        <v>En línea</v>
      </c>
      <c r="AV1884" s="22" t="n">
        <f aca="false">IF(AT1884="","",IF(AT1884="Alto Potencial / Bajo Share",1,IF(AT1884="Alto Potencial / Alto Share",2,IF(AT1884="Bajo Potencial / Alto Share",3,4))))</f>
        <v>2</v>
      </c>
      <c r="AW1884" s="22" t="str">
        <f aca="false">IF(Q1884="No","Sin competencia directa",IF(AV1884=1,"1 - Foco Conquista (Alto Pot / Bajo Share)",IF(AV1884=2,"2 - Foco Defensa (Alto Pot / Alto Share)",IF(AV1884=3,"3 - Monitoreo (Bajo Pot / Alto Share)","4 - Baja Prioridad (Bajo Pot / Bajo Share)"))))</f>
        <v>2 - Foco Defensa (Alto Pot / Alto Share)</v>
      </c>
      <c r="AX1884" s="12" t="str">
        <f aca="false">IF(OR(IFERROR(AND(W1884&lt;&gt;"",Y1884&lt;&gt;"",Y1884-W1884&gt;Resumen!$B$8),FALSE()),IFERROR(AND(X1884&lt;&gt;"",Y1884&lt;&gt;"",Y1884-X1884&gt;Resumen!$B$8),FALSE())),MAX(IF(IFERROR(AND(W1884&lt;&gt;"",Y1884&lt;&gt;"",Y1884-W1884&gt;Resumen!$B$8),FALSE()),Y1884-W1884,0),IF(IFERROR(AND(X1884&lt;&gt;"",Y1884&lt;&gt;"",Y1884-X1884&gt;Resumen!$B$8),FALSE()),Y1884-X1884,0)),"")</f>
        <v/>
      </c>
      <c r="AY1884" s="22" t="str">
        <f aca="false">IF(OR(IFERROR(AND(W1884&lt;&gt;"",Y1884&lt;&gt;"",Y1884-W1884&gt;Resumen!$B$8),FALSE()),IFERROR(AND(X1884&lt;&gt;"",Y1884&lt;&gt;"",Y1884-X1884&gt;Resumen!$B$8),FALSE())),TRIM("Lays tiene mayor markup que "&amp;IF(IFERROR(AND(W1884&lt;&gt;"",Y1884&lt;&gt;"",Y1884-W1884&gt;Resumen!$B$8),FALSE()),"Quento ","")&amp;IF(IFERROR(AND(X1884&lt;&gt;"",Y1884&lt;&gt;"",Y1884-X1884&gt;Resumen!$B$8),FALSE()),"Julicroc ","")&amp;"en este PDV"),"")</f>
        <v/>
      </c>
      <c r="AZ1884" s="22" t="str">
        <f aca="false">IF(COUNTIF('Plan Pehuamar - Lista'!$A$2:$A$167,A1884)&gt;0,"Sí","No")</f>
        <v>No</v>
      </c>
      <c r="BA1884" s="22" t="str">
        <f aca="false">IF(COUNTIF('Plan Combo 9+1'!$A$2:$A$226,A1884)&gt;0,"Sí","No")</f>
        <v>No</v>
      </c>
      <c r="BB1884" s="22" t="str">
        <f aca="false">IF(AH1884="","No",IF(BA1884="Sí",IF((AO1884-AH1884)&gt;Resumen!$B$6,"Sí","No"),IF((AO1884-AH1884)&gt;=Resumen!$B$132,"Sí","No")))</f>
        <v>No</v>
      </c>
      <c r="BC1884" s="22" t="str">
        <f aca="false">IF(AND(N1884="Sí",AL1884="Sí",AI1884=0),"Sí","No")</f>
        <v>No</v>
      </c>
      <c r="BD1884" s="22" t="str">
        <f aca="false">IF(COUNTIF('Plan 9+1 (con Pehuamar)'!$A$2:$A$227,A1884)&gt;0,"Sí","No")</f>
        <v>No</v>
      </c>
    </row>
    <row r="1885" customFormat="false" ht="15" hidden="false" customHeight="true" outlineLevel="0" collapsed="false">
      <c r="A1885" s="6" t="n">
        <v>200232</v>
      </c>
      <c r="B1885" s="6" t="n">
        <v>12</v>
      </c>
      <c r="C1885" s="6" t="n">
        <v>1205</v>
      </c>
      <c r="D1885" s="6" t="s">
        <v>398</v>
      </c>
      <c r="E1885" s="6" t="s">
        <v>2050</v>
      </c>
      <c r="F1885" s="6" t="s">
        <v>213</v>
      </c>
      <c r="G1885" s="6" t="s">
        <v>130</v>
      </c>
      <c r="H1885" s="6" t="s">
        <v>1715</v>
      </c>
      <c r="I1885" s="27" t="n">
        <v>10</v>
      </c>
      <c r="J1885" s="27" t="n">
        <v>50</v>
      </c>
      <c r="K1885" s="27" t="n">
        <v>80</v>
      </c>
      <c r="L1885" s="28" t="n">
        <f aca="false">I1885+J1885</f>
        <v>60</v>
      </c>
      <c r="M1885" s="28" t="n">
        <f aca="false">L1885+K1885</f>
        <v>140</v>
      </c>
      <c r="N1885" s="22" t="str">
        <f aca="false">IF(I1885&gt;0,"Sí","No")</f>
        <v>Sí</v>
      </c>
      <c r="O1885" s="22" t="str">
        <f aca="false">IF(J1885&gt;0,"Sí","No")</f>
        <v>Sí</v>
      </c>
      <c r="P1885" s="22" t="str">
        <f aca="false">IF(K1885&gt;0,"Sí","No")</f>
        <v>Sí</v>
      </c>
      <c r="Q1885" s="22" t="str">
        <f aca="false">IF(OR(I1885&gt;0,J1885&gt;0),"Sí","No")</f>
        <v>Sí</v>
      </c>
      <c r="R1885" s="27" t="n">
        <v>1750</v>
      </c>
      <c r="S1885" s="27" t="n">
        <v>2500</v>
      </c>
      <c r="T1885" s="27" t="n">
        <v>1200</v>
      </c>
      <c r="U1885" s="27" t="n">
        <v>2000</v>
      </c>
      <c r="V1885" s="27" t="n">
        <v>3500</v>
      </c>
      <c r="W1885" s="12" t="n">
        <f aca="false">IF(AND(I1885&gt;0,R1885&gt;0),(S1885-R1885)/R1885,"")</f>
        <v>0.428571428571429</v>
      </c>
      <c r="X1885" s="12" t="n">
        <f aca="false">IF(AND(J1885&gt;0,T1885&gt;0),(U1885-T1885)/T1885,"")</f>
        <v>0.666666666666667</v>
      </c>
      <c r="Y1885" s="12" t="n">
        <f aca="false">IF(AND(K1885&gt;0,V1885&gt;0),(V1885-Resumen!$B$7)/Resumen!$B$7,"")</f>
        <v>0.4</v>
      </c>
      <c r="Z1885" s="28" t="n">
        <f aca="false">IF(AND(K1885&gt;0,I1885&gt;0,V1885&gt;0,S1885&gt;0),V1885-S1885,"")</f>
        <v>1000</v>
      </c>
      <c r="AA1885" s="12" t="n">
        <f aca="false">IF(Z1885&lt;&gt;"",Z1885/S1885,"")</f>
        <v>0.4</v>
      </c>
      <c r="AB1885" s="28" t="n">
        <f aca="false">IF(AND(K1885&gt;0,J1885&gt;0,V1885&gt;0,U1885&gt;0),V1885-U1885,"")</f>
        <v>1500</v>
      </c>
      <c r="AC1885" s="12" t="n">
        <f aca="false">IF(AB1885&lt;&gt;"",AB1885/U1885,"")</f>
        <v>0.75</v>
      </c>
      <c r="AD1885" s="27" t="n">
        <v>12</v>
      </c>
      <c r="AE1885" s="27" t="n">
        <v>2</v>
      </c>
      <c r="AF1885" s="27" t="n">
        <v>8</v>
      </c>
      <c r="AG1885" s="28" t="n">
        <f aca="false">AD1885+AE1885+AF1885</f>
        <v>22</v>
      </c>
      <c r="AH1885" s="12" t="n">
        <f aca="false">IF(AG1885&gt;0,AD1885/AG1885,"")</f>
        <v>0.545454545454545</v>
      </c>
      <c r="AI1885" s="27" t="n">
        <v>1</v>
      </c>
      <c r="AJ1885" s="27" t="n">
        <v>0</v>
      </c>
      <c r="AK1885" s="27" t="n">
        <v>1</v>
      </c>
      <c r="AL1885" s="22" t="str">
        <f aca="false">IF(OR(AJ1885&gt;0,AK1885&gt;0),"Sí","No")</f>
        <v>Sí</v>
      </c>
      <c r="AM1885" s="6" t="s">
        <v>198</v>
      </c>
      <c r="AN1885" s="6" t="s">
        <v>198</v>
      </c>
      <c r="AO1885" s="12" t="n">
        <f aca="false">IF(M1885&gt;0,K1885/M1885,"")</f>
        <v>0.571428571428571</v>
      </c>
      <c r="AP1885" s="22" t="str">
        <f aca="false">IF(M1885&gt;=Resumen!$B$5,"Alto","Bajo")</f>
        <v>Alto</v>
      </c>
      <c r="AQ1885" s="22" t="str">
        <f aca="false">IF(AO1885&gt;=Resumen!$B$28,"Alto","Bajo")</f>
        <v>Alto</v>
      </c>
      <c r="AR1885" s="22" t="str">
        <f aca="false">AP1885&amp;" Potencial / "&amp;AQ1885&amp;" Share"</f>
        <v>Alto Potencial / Alto Share</v>
      </c>
      <c r="AS1885" s="22" t="str">
        <f aca="false">IF(Q1885="Sí",IF(AO1885&gt;=Resumen!$B$29,"Alto","Bajo"),"")</f>
        <v>Alto</v>
      </c>
      <c r="AT1885" s="22" t="str">
        <f aca="false">IF(AS1885&lt;&gt;"",AP1885&amp;" Potencial / "&amp;AS1885&amp;" Share","")</f>
        <v>Alto Potencial / Alto Share</v>
      </c>
      <c r="AU1885" s="22" t="str">
        <f aca="false">IF(AH1885="","Sin dato",IF(AH1885-AO1885&gt;Resumen!$B$6,"Sobre-exhibido",IF(AO1885-AH1885&gt;Resumen!$B$6,"Sub-exhibido","En línea")))</f>
        <v>En línea</v>
      </c>
      <c r="AV1885" s="22" t="n">
        <f aca="false">IF(AT1885="","",IF(AT1885="Alto Potencial / Bajo Share",1,IF(AT1885="Alto Potencial / Alto Share",2,IF(AT1885="Bajo Potencial / Alto Share",3,4))))</f>
        <v>2</v>
      </c>
      <c r="AW1885" s="22" t="str">
        <f aca="false">IF(Q1885="No","Sin competencia directa",IF(AV1885=1,"1 - Foco Conquista (Alto Pot / Bajo Share)",IF(AV1885=2,"2 - Foco Defensa (Alto Pot / Alto Share)",IF(AV1885=3,"3 - Monitoreo (Bajo Pot / Alto Share)","4 - Baja Prioridad (Bajo Pot / Bajo Share)"))))</f>
        <v>2 - Foco Defensa (Alto Pot / Alto Share)</v>
      </c>
      <c r="AX1885" s="12" t="str">
        <f aca="false">IF(OR(IFERROR(AND(W1885&lt;&gt;"",Y1885&lt;&gt;"",Y1885-W1885&gt;Resumen!$B$8),FALSE()),IFERROR(AND(X1885&lt;&gt;"",Y1885&lt;&gt;"",Y1885-X1885&gt;Resumen!$B$8),FALSE())),MAX(IF(IFERROR(AND(W1885&lt;&gt;"",Y1885&lt;&gt;"",Y1885-W1885&gt;Resumen!$B$8),FALSE()),Y1885-W1885,0),IF(IFERROR(AND(X1885&lt;&gt;"",Y1885&lt;&gt;"",Y1885-X1885&gt;Resumen!$B$8),FALSE()),Y1885-X1885,0)),"")</f>
        <v/>
      </c>
      <c r="AY1885" s="22" t="str">
        <f aca="false">IF(OR(IFERROR(AND(W1885&lt;&gt;"",Y1885&lt;&gt;"",Y1885-W1885&gt;Resumen!$B$8),FALSE()),IFERROR(AND(X1885&lt;&gt;"",Y1885&lt;&gt;"",Y1885-X1885&gt;Resumen!$B$8),FALSE())),TRIM("Lays tiene mayor markup que "&amp;IF(IFERROR(AND(W1885&lt;&gt;"",Y1885&lt;&gt;"",Y1885-W1885&gt;Resumen!$B$8),FALSE()),"Quento ","")&amp;IF(IFERROR(AND(X1885&lt;&gt;"",Y1885&lt;&gt;"",Y1885-X1885&gt;Resumen!$B$8),FALSE()),"Julicroc ","")&amp;"en este PDV"),"")</f>
        <v/>
      </c>
      <c r="AZ1885" s="22" t="str">
        <f aca="false">IF(COUNTIF('Plan Pehuamar - Lista'!$A$2:$A$167,A1885)&gt;0,"Sí","No")</f>
        <v>No</v>
      </c>
      <c r="BA1885" s="22" t="str">
        <f aca="false">IF(COUNTIF('Plan Combo 9+1'!$A$2:$A$226,A1885)&gt;0,"Sí","No")</f>
        <v>No</v>
      </c>
      <c r="BB1885" s="22" t="str">
        <f aca="false">IF(AH1885="","No",IF(BA1885="Sí",IF((AO1885-AH1885)&gt;Resumen!$B$6,"Sí","No"),IF((AO1885-AH1885)&gt;=Resumen!$B$132,"Sí","No")))</f>
        <v>No</v>
      </c>
      <c r="BC1885" s="22" t="str">
        <f aca="false">IF(AND(N1885="Sí",AL1885="Sí",AI1885=0),"Sí","No")</f>
        <v>No</v>
      </c>
      <c r="BD1885" s="22" t="str">
        <f aca="false">IF(COUNTIF('Plan 9+1 (con Pehuamar)'!$A$2:$A$227,A1885)&gt;0,"Sí","No")</f>
        <v>No</v>
      </c>
    </row>
    <row r="1886" customFormat="false" ht="15" hidden="false" customHeight="true" outlineLevel="0" collapsed="false">
      <c r="A1886" s="6" t="n">
        <v>200361</v>
      </c>
      <c r="B1886" s="6" t="n">
        <v>12</v>
      </c>
      <c r="C1886" s="6" t="n">
        <v>1205</v>
      </c>
      <c r="D1886" s="6" t="s">
        <v>398</v>
      </c>
      <c r="E1886" s="6" t="s">
        <v>2051</v>
      </c>
      <c r="F1886" s="6" t="s">
        <v>196</v>
      </c>
      <c r="G1886" s="6" t="s">
        <v>130</v>
      </c>
      <c r="H1886" s="6" t="s">
        <v>1715</v>
      </c>
      <c r="I1886" s="27" t="n">
        <v>10</v>
      </c>
      <c r="J1886" s="27" t="n">
        <v>20</v>
      </c>
      <c r="K1886" s="27" t="n">
        <v>10</v>
      </c>
      <c r="L1886" s="28" t="n">
        <f aca="false">I1886+J1886</f>
        <v>30</v>
      </c>
      <c r="M1886" s="28" t="n">
        <f aca="false">L1886+K1886</f>
        <v>40</v>
      </c>
      <c r="N1886" s="22" t="str">
        <f aca="false">IF(I1886&gt;0,"Sí","No")</f>
        <v>Sí</v>
      </c>
      <c r="O1886" s="22" t="str">
        <f aca="false">IF(J1886&gt;0,"Sí","No")</f>
        <v>Sí</v>
      </c>
      <c r="P1886" s="22" t="str">
        <f aca="false">IF(K1886&gt;0,"Sí","No")</f>
        <v>Sí</v>
      </c>
      <c r="Q1886" s="22" t="str">
        <f aca="false">IF(OR(I1886&gt;0,J1886&gt;0),"Sí","No")</f>
        <v>Sí</v>
      </c>
      <c r="R1886" s="27" t="n">
        <v>1750</v>
      </c>
      <c r="S1886" s="27" t="n">
        <v>2500</v>
      </c>
      <c r="T1886" s="27" t="n">
        <v>1200</v>
      </c>
      <c r="U1886" s="27" t="n">
        <v>2200</v>
      </c>
      <c r="V1886" s="27" t="n">
        <v>3800</v>
      </c>
      <c r="W1886" s="12" t="n">
        <f aca="false">IF(AND(I1886&gt;0,R1886&gt;0),(S1886-R1886)/R1886,"")</f>
        <v>0.428571428571429</v>
      </c>
      <c r="X1886" s="12" t="n">
        <f aca="false">IF(AND(J1886&gt;0,T1886&gt;0),(U1886-T1886)/T1886,"")</f>
        <v>0.833333333333333</v>
      </c>
      <c r="Y1886" s="12" t="n">
        <f aca="false">IF(AND(K1886&gt;0,V1886&gt;0),(V1886-Resumen!$B$7)/Resumen!$B$7,"")</f>
        <v>0.52</v>
      </c>
      <c r="Z1886" s="28" t="n">
        <f aca="false">IF(AND(K1886&gt;0,I1886&gt;0,V1886&gt;0,S1886&gt;0),V1886-S1886,"")</f>
        <v>1300</v>
      </c>
      <c r="AA1886" s="12" t="n">
        <f aca="false">IF(Z1886&lt;&gt;"",Z1886/S1886,"")</f>
        <v>0.52</v>
      </c>
      <c r="AB1886" s="28" t="n">
        <f aca="false">IF(AND(K1886&gt;0,J1886&gt;0,V1886&gt;0,U1886&gt;0),V1886-U1886,"")</f>
        <v>1600</v>
      </c>
      <c r="AC1886" s="12" t="n">
        <f aca="false">IF(AB1886&lt;&gt;"",AB1886/U1886,"")</f>
        <v>0.727272727272727</v>
      </c>
      <c r="AD1886" s="27" t="n">
        <v>6</v>
      </c>
      <c r="AE1886" s="27" t="n">
        <v>2</v>
      </c>
      <c r="AF1886" s="27" t="n">
        <v>6</v>
      </c>
      <c r="AG1886" s="28" t="n">
        <f aca="false">AD1886+AE1886+AF1886</f>
        <v>14</v>
      </c>
      <c r="AH1886" s="12" t="n">
        <f aca="false">IF(AG1886&gt;0,AD1886/AG1886,"")</f>
        <v>0.428571428571429</v>
      </c>
      <c r="AI1886" s="27" t="n">
        <v>1</v>
      </c>
      <c r="AJ1886" s="27" t="n">
        <v>0</v>
      </c>
      <c r="AK1886" s="27" t="n">
        <v>1</v>
      </c>
      <c r="AL1886" s="22" t="str">
        <f aca="false">IF(OR(AJ1886&gt;0,AK1886&gt;0),"Sí","No")</f>
        <v>Sí</v>
      </c>
      <c r="AM1886" s="6" t="s">
        <v>198</v>
      </c>
      <c r="AN1886" s="6" t="s">
        <v>198</v>
      </c>
      <c r="AO1886" s="12" t="n">
        <f aca="false">IF(M1886&gt;0,K1886/M1886,"")</f>
        <v>0.25</v>
      </c>
      <c r="AP1886" s="22" t="str">
        <f aca="false">IF(M1886&gt;=Resumen!$B$5,"Alto","Bajo")</f>
        <v>Alto</v>
      </c>
      <c r="AQ1886" s="22" t="str">
        <f aca="false">IF(AO1886&gt;=Resumen!$B$28,"Alto","Bajo")</f>
        <v>Bajo</v>
      </c>
      <c r="AR1886" s="22" t="str">
        <f aca="false">AP1886&amp;" Potencial / "&amp;AQ1886&amp;" Share"</f>
        <v>Alto Potencial / Bajo Share</v>
      </c>
      <c r="AS1886" s="22" t="str">
        <f aca="false">IF(Q1886="Sí",IF(AO1886&gt;=Resumen!$B$29,"Alto","Bajo"),"")</f>
        <v>Bajo</v>
      </c>
      <c r="AT1886" s="22" t="str">
        <f aca="false">IF(AS1886&lt;&gt;"",AP1886&amp;" Potencial / "&amp;AS1886&amp;" Share","")</f>
        <v>Alto Potencial / Bajo Share</v>
      </c>
      <c r="AU1886" s="22" t="str">
        <f aca="false">IF(AH1886="","Sin dato",IF(AH1886-AO1886&gt;Resumen!$B$6,"Sobre-exhibido",IF(AO1886-AH1886&gt;Resumen!$B$6,"Sub-exhibido","En línea")))</f>
        <v>Sobre-exhibido</v>
      </c>
      <c r="AV1886" s="22" t="n">
        <f aca="false">IF(AT1886="","",IF(AT1886="Alto Potencial / Bajo Share",1,IF(AT1886="Alto Potencial / Alto Share",2,IF(AT1886="Bajo Potencial / Alto Share",3,4))))</f>
        <v>1</v>
      </c>
      <c r="AW1886" s="22" t="str">
        <f aca="false">IF(Q1886="No","Sin competencia directa",IF(AV1886=1,"1 - Foco Conquista (Alto Pot / Bajo Share)",IF(AV1886=2,"2 - Foco Defensa (Alto Pot / Alto Share)",IF(AV1886=3,"3 - Monitoreo (Bajo Pot / Alto Share)","4 - Baja Prioridad (Bajo Pot / Bajo Share)"))))</f>
        <v>1 - Foco Conquista (Alto Pot / Bajo Share)</v>
      </c>
      <c r="AX1886" s="12" t="n">
        <f aca="false">IF(OR(IFERROR(AND(W1886&lt;&gt;"",Y1886&lt;&gt;"",Y1886-W1886&gt;Resumen!$B$8),FALSE()),IFERROR(AND(X1886&lt;&gt;"",Y1886&lt;&gt;"",Y1886-X1886&gt;Resumen!$B$8),FALSE())),MAX(IF(IFERROR(AND(W1886&lt;&gt;"",Y1886&lt;&gt;"",Y1886-W1886&gt;Resumen!$B$8),FALSE()),Y1886-W1886,0),IF(IFERROR(AND(X1886&lt;&gt;"",Y1886&lt;&gt;"",Y1886-X1886&gt;Resumen!$B$8),FALSE()),Y1886-X1886,0)),"")</f>
        <v>0.0914285714285715</v>
      </c>
      <c r="AY1886" s="22" t="str">
        <f aca="false">IF(OR(IFERROR(AND(W1886&lt;&gt;"",Y1886&lt;&gt;"",Y1886-W1886&gt;Resumen!$B$8),FALSE()),IFERROR(AND(X1886&lt;&gt;"",Y1886&lt;&gt;"",Y1886-X1886&gt;Resumen!$B$8),FALSE())),TRIM("Lays tiene mayor markup que "&amp;IF(IFERROR(AND(W1886&lt;&gt;"",Y1886&lt;&gt;"",Y1886-W1886&gt;Resumen!$B$8),FALSE()),"Quento ","")&amp;IF(IFERROR(AND(X1886&lt;&gt;"",Y1886&lt;&gt;"",Y1886-X1886&gt;Resumen!$B$8),FALSE()),"Julicroc ","")&amp;"en este PDV"),"")</f>
        <v>Lays tiene mayor markup que Quento en este PDV</v>
      </c>
      <c r="AZ1886" s="22" t="str">
        <f aca="false">IF(COUNTIF('Plan Pehuamar - Lista'!$A$2:$A$167,A1886)&gt;0,"Sí","No")</f>
        <v>No</v>
      </c>
      <c r="BA1886" s="22" t="str">
        <f aca="false">IF(COUNTIF('Plan Combo 9+1'!$A$2:$A$226,A1886)&gt;0,"Sí","No")</f>
        <v>No</v>
      </c>
      <c r="BB1886" s="22" t="str">
        <f aca="false">IF(AH1886="","No",IF(BA1886="Sí",IF((AO1886-AH1886)&gt;Resumen!$B$6,"Sí","No"),IF((AO1886-AH1886)&gt;=Resumen!$B$132,"Sí","No")))</f>
        <v>No</v>
      </c>
      <c r="BC1886" s="22" t="str">
        <f aca="false">IF(AND(N1886="Sí",AL1886="Sí",AI1886=0),"Sí","No")</f>
        <v>No</v>
      </c>
      <c r="BD1886" s="22" t="str">
        <f aca="false">IF(COUNTIF('Plan 9+1 (con Pehuamar)'!$A$2:$A$227,A1886)&gt;0,"Sí","No")</f>
        <v>No</v>
      </c>
    </row>
    <row r="1887" customFormat="false" ht="15" hidden="false" customHeight="true" outlineLevel="0" collapsed="false">
      <c r="A1887" s="6" t="n">
        <v>200363</v>
      </c>
      <c r="B1887" s="6" t="n">
        <v>12</v>
      </c>
      <c r="C1887" s="6" t="n">
        <v>1205</v>
      </c>
      <c r="D1887" s="6" t="s">
        <v>398</v>
      </c>
      <c r="E1887" s="6" t="s">
        <v>2052</v>
      </c>
      <c r="F1887" s="6" t="s">
        <v>196</v>
      </c>
      <c r="G1887" s="6" t="s">
        <v>130</v>
      </c>
      <c r="H1887" s="6" t="s">
        <v>1715</v>
      </c>
      <c r="I1887" s="27" t="n">
        <v>0</v>
      </c>
      <c r="J1887" s="27" t="n">
        <v>0</v>
      </c>
      <c r="K1887" s="27" t="n">
        <v>4.3</v>
      </c>
      <c r="L1887" s="28" t="n">
        <f aca="false">I1887+J1887</f>
        <v>0</v>
      </c>
      <c r="M1887" s="28" t="n">
        <f aca="false">L1887+K1887</f>
        <v>4.3</v>
      </c>
      <c r="N1887" s="22" t="str">
        <f aca="false">IF(I1887&gt;0,"Sí","No")</f>
        <v>No</v>
      </c>
      <c r="O1887" s="22" t="str">
        <f aca="false">IF(J1887&gt;0,"Sí","No")</f>
        <v>No</v>
      </c>
      <c r="P1887" s="22" t="str">
        <f aca="false">IF(K1887&gt;0,"Sí","No")</f>
        <v>Sí</v>
      </c>
      <c r="Q1887" s="22" t="str">
        <f aca="false">IF(OR(I1887&gt;0,J1887&gt;0),"Sí","No")</f>
        <v>No</v>
      </c>
      <c r="R1887" s="27"/>
      <c r="S1887" s="27"/>
      <c r="T1887" s="27"/>
      <c r="U1887" s="27"/>
      <c r="V1887" s="27"/>
      <c r="W1887" s="12" t="str">
        <f aca="false">IF(AND(I1887&gt;0,R1887&gt;0),(S1887-R1887)/R1887,"")</f>
        <v/>
      </c>
      <c r="X1887" s="12" t="str">
        <f aca="false">IF(AND(J1887&gt;0,T1887&gt;0),(U1887-T1887)/T1887,"")</f>
        <v/>
      </c>
      <c r="Y1887" s="12" t="str">
        <f aca="false">IF(AND(K1887&gt;0,V1887&gt;0),(V1887-Resumen!$B$7)/Resumen!$B$7,"")</f>
        <v/>
      </c>
      <c r="Z1887" s="28" t="str">
        <f aca="false">IF(AND(K1887&gt;0,I1887&gt;0,V1887&gt;0,S1887&gt;0),V1887-S1887,"")</f>
        <v/>
      </c>
      <c r="AA1887" s="12" t="str">
        <f aca="false">IF(Z1887&lt;&gt;"",Z1887/S1887,"")</f>
        <v/>
      </c>
      <c r="AB1887" s="28" t="str">
        <f aca="false">IF(AND(K1887&gt;0,J1887&gt;0,V1887&gt;0,U1887&gt;0),V1887-U1887,"")</f>
        <v/>
      </c>
      <c r="AC1887" s="12" t="str">
        <f aca="false">IF(AB1887&lt;&gt;"",AB1887/U1887,"")</f>
        <v/>
      </c>
      <c r="AD1887" s="27" t="n">
        <v>0</v>
      </c>
      <c r="AE1887" s="27" t="n">
        <v>0</v>
      </c>
      <c r="AF1887" s="27" t="n">
        <v>0</v>
      </c>
      <c r="AG1887" s="28" t="n">
        <f aca="false">AD1887+AE1887+AF1887</f>
        <v>0</v>
      </c>
      <c r="AH1887" s="12" t="str">
        <f aca="false">IF(AG1887&gt;0,AD1887/AG1887,"")</f>
        <v/>
      </c>
      <c r="AI1887" s="27" t="n">
        <v>0</v>
      </c>
      <c r="AJ1887" s="27" t="n">
        <v>0</v>
      </c>
      <c r="AK1887" s="27" t="n">
        <v>0</v>
      </c>
      <c r="AL1887" s="22" t="str">
        <f aca="false">IF(OR(AJ1887&gt;0,AK1887&gt;0),"Sí","No")</f>
        <v>No</v>
      </c>
      <c r="AM1887" s="6"/>
      <c r="AN1887" s="6"/>
      <c r="AO1887" s="12" t="n">
        <f aca="false">IF(M1887&gt;0,K1887/M1887,"")</f>
        <v>1</v>
      </c>
      <c r="AP1887" s="22" t="str">
        <f aca="false">IF(M1887&gt;=Resumen!$B$5,"Alto","Bajo")</f>
        <v>Bajo</v>
      </c>
      <c r="AQ1887" s="22" t="str">
        <f aca="false">IF(AO1887&gt;=Resumen!$B$28,"Alto","Bajo")</f>
        <v>Alto</v>
      </c>
      <c r="AR1887" s="22" t="str">
        <f aca="false">AP1887&amp;" Potencial / "&amp;AQ1887&amp;" Share"</f>
        <v>Bajo Potencial / Alto Share</v>
      </c>
      <c r="AS1887" s="22" t="str">
        <f aca="false">IF(Q1887="Sí",IF(AO1887&gt;=Resumen!$B$29,"Alto","Bajo"),"")</f>
        <v/>
      </c>
      <c r="AT1887" s="22" t="str">
        <f aca="false">IF(AS1887&lt;&gt;"",AP1887&amp;" Potencial / "&amp;AS1887&amp;" Share","")</f>
        <v/>
      </c>
      <c r="AU1887" s="22" t="str">
        <f aca="false">IF(AH1887="","Sin dato",IF(AH1887-AO1887&gt;Resumen!$B$6,"Sobre-exhibido",IF(AO1887-AH1887&gt;Resumen!$B$6,"Sub-exhibido","En línea")))</f>
        <v>Sin dato</v>
      </c>
      <c r="AV1887" s="22" t="str">
        <f aca="false">IF(AT1887="","",IF(AT1887="Alto Potencial / Bajo Share",1,IF(AT1887="Alto Potencial / Alto Share",2,IF(AT1887="Bajo Potencial / Alto Share",3,4))))</f>
        <v/>
      </c>
      <c r="AW1887" s="22" t="str">
        <f aca="false">IF(Q1887="No","Sin competencia directa",IF(AV1887=1,"1 - Foco Conquista (Alto Pot / Bajo Share)",IF(AV1887=2,"2 - Foco Defensa (Alto Pot / Alto Share)",IF(AV1887=3,"3 - Monitoreo (Bajo Pot / Alto Share)","4 - Baja Prioridad (Bajo Pot / Bajo Share)"))))</f>
        <v>Sin competencia directa</v>
      </c>
      <c r="AX1887" s="12" t="str">
        <f aca="false">IF(OR(IFERROR(AND(W1887&lt;&gt;"",Y1887&lt;&gt;"",Y1887-W1887&gt;Resumen!$B$8),FALSE()),IFERROR(AND(X1887&lt;&gt;"",Y1887&lt;&gt;"",Y1887-X1887&gt;Resumen!$B$8),FALSE())),MAX(IF(IFERROR(AND(W1887&lt;&gt;"",Y1887&lt;&gt;"",Y1887-W1887&gt;Resumen!$B$8),FALSE()),Y1887-W1887,0),IF(IFERROR(AND(X1887&lt;&gt;"",Y1887&lt;&gt;"",Y1887-X1887&gt;Resumen!$B$8),FALSE()),Y1887-X1887,0)),"")</f>
        <v/>
      </c>
      <c r="AY1887" s="22" t="str">
        <f aca="false">IF(OR(IFERROR(AND(W1887&lt;&gt;"",Y1887&lt;&gt;"",Y1887-W1887&gt;Resumen!$B$8),FALSE()),IFERROR(AND(X1887&lt;&gt;"",Y1887&lt;&gt;"",Y1887-X1887&gt;Resumen!$B$8),FALSE())),TRIM("Lays tiene mayor markup que "&amp;IF(IFERROR(AND(W1887&lt;&gt;"",Y1887&lt;&gt;"",Y1887-W1887&gt;Resumen!$B$8),FALSE()),"Quento ","")&amp;IF(IFERROR(AND(X1887&lt;&gt;"",Y1887&lt;&gt;"",Y1887-X1887&gt;Resumen!$B$8),FALSE()),"Julicroc ","")&amp;"en este PDV"),"")</f>
        <v/>
      </c>
      <c r="AZ1887" s="22" t="str">
        <f aca="false">IF(COUNTIF('Plan Pehuamar - Lista'!$A$2:$A$167,A1887)&gt;0,"Sí","No")</f>
        <v>No</v>
      </c>
      <c r="BA1887" s="22" t="str">
        <f aca="false">IF(COUNTIF('Plan Combo 9+1'!$A$2:$A$226,A1887)&gt;0,"Sí","No")</f>
        <v>No</v>
      </c>
      <c r="BB1887" s="22" t="str">
        <f aca="false">IF(AH1887="","No",IF(BA1887="Sí",IF((AO1887-AH1887)&gt;Resumen!$B$6,"Sí","No"),IF((AO1887-AH1887)&gt;=Resumen!$B$132,"Sí","No")))</f>
        <v>No</v>
      </c>
      <c r="BC1887" s="22" t="str">
        <f aca="false">IF(AND(N1887="Sí",AL1887="Sí",AI1887=0),"Sí","No")</f>
        <v>No</v>
      </c>
      <c r="BD1887" s="22" t="str">
        <f aca="false">IF(COUNTIF('Plan 9+1 (con Pehuamar)'!$A$2:$A$227,A1887)&gt;0,"Sí","No")</f>
        <v>No</v>
      </c>
    </row>
    <row r="1888" customFormat="false" ht="15" hidden="false" customHeight="true" outlineLevel="0" collapsed="false">
      <c r="A1888" s="6" t="n">
        <v>200366</v>
      </c>
      <c r="B1888" s="6" t="n">
        <v>12</v>
      </c>
      <c r="C1888" s="6" t="n">
        <v>1205</v>
      </c>
      <c r="D1888" s="6" t="s">
        <v>398</v>
      </c>
      <c r="E1888" s="6" t="s">
        <v>2053</v>
      </c>
      <c r="F1888" s="6" t="s">
        <v>201</v>
      </c>
      <c r="G1888" s="6" t="s">
        <v>130</v>
      </c>
      <c r="H1888" s="6" t="s">
        <v>1715</v>
      </c>
      <c r="I1888" s="27" t="n">
        <v>0</v>
      </c>
      <c r="J1888" s="27" t="n">
        <v>0</v>
      </c>
      <c r="K1888" s="27" t="n">
        <v>3.4</v>
      </c>
      <c r="L1888" s="28" t="n">
        <f aca="false">I1888+J1888</f>
        <v>0</v>
      </c>
      <c r="M1888" s="28" t="n">
        <f aca="false">L1888+K1888</f>
        <v>3.4</v>
      </c>
      <c r="N1888" s="22" t="str">
        <f aca="false">IF(I1888&gt;0,"Sí","No")</f>
        <v>No</v>
      </c>
      <c r="O1888" s="22" t="str">
        <f aca="false">IF(J1888&gt;0,"Sí","No")</f>
        <v>No</v>
      </c>
      <c r="P1888" s="22" t="str">
        <f aca="false">IF(K1888&gt;0,"Sí","No")</f>
        <v>Sí</v>
      </c>
      <c r="Q1888" s="22" t="str">
        <f aca="false">IF(OR(I1888&gt;0,J1888&gt;0),"Sí","No")</f>
        <v>No</v>
      </c>
      <c r="R1888" s="27"/>
      <c r="S1888" s="27"/>
      <c r="T1888" s="27"/>
      <c r="U1888" s="27"/>
      <c r="V1888" s="27"/>
      <c r="W1888" s="12" t="str">
        <f aca="false">IF(AND(I1888&gt;0,R1888&gt;0),(S1888-R1888)/R1888,"")</f>
        <v/>
      </c>
      <c r="X1888" s="12" t="str">
        <f aca="false">IF(AND(J1888&gt;0,T1888&gt;0),(U1888-T1888)/T1888,"")</f>
        <v/>
      </c>
      <c r="Y1888" s="12" t="str">
        <f aca="false">IF(AND(K1888&gt;0,V1888&gt;0),(V1888-Resumen!$B$7)/Resumen!$B$7,"")</f>
        <v/>
      </c>
      <c r="Z1888" s="28" t="str">
        <f aca="false">IF(AND(K1888&gt;0,I1888&gt;0,V1888&gt;0,S1888&gt;0),V1888-S1888,"")</f>
        <v/>
      </c>
      <c r="AA1888" s="12" t="str">
        <f aca="false">IF(Z1888&lt;&gt;"",Z1888/S1888,"")</f>
        <v/>
      </c>
      <c r="AB1888" s="28" t="str">
        <f aca="false">IF(AND(K1888&gt;0,J1888&gt;0,V1888&gt;0,U1888&gt;0),V1888-U1888,"")</f>
        <v/>
      </c>
      <c r="AC1888" s="12" t="str">
        <f aca="false">IF(AB1888&lt;&gt;"",AB1888/U1888,"")</f>
        <v/>
      </c>
      <c r="AD1888" s="27" t="n">
        <v>0</v>
      </c>
      <c r="AE1888" s="27" t="n">
        <v>0</v>
      </c>
      <c r="AF1888" s="27" t="n">
        <v>0</v>
      </c>
      <c r="AG1888" s="28" t="n">
        <f aca="false">AD1888+AE1888+AF1888</f>
        <v>0</v>
      </c>
      <c r="AH1888" s="12" t="str">
        <f aca="false">IF(AG1888&gt;0,AD1888/AG1888,"")</f>
        <v/>
      </c>
      <c r="AI1888" s="27" t="n">
        <v>0</v>
      </c>
      <c r="AJ1888" s="27" t="n">
        <v>0</v>
      </c>
      <c r="AK1888" s="27" t="n">
        <v>0</v>
      </c>
      <c r="AL1888" s="22" t="str">
        <f aca="false">IF(OR(AJ1888&gt;0,AK1888&gt;0),"Sí","No")</f>
        <v>No</v>
      </c>
      <c r="AM1888" s="6"/>
      <c r="AN1888" s="6"/>
      <c r="AO1888" s="12" t="n">
        <f aca="false">IF(M1888&gt;0,K1888/M1888,"")</f>
        <v>1</v>
      </c>
      <c r="AP1888" s="22" t="str">
        <f aca="false">IF(M1888&gt;=Resumen!$B$5,"Alto","Bajo")</f>
        <v>Bajo</v>
      </c>
      <c r="AQ1888" s="22" t="str">
        <f aca="false">IF(AO1888&gt;=Resumen!$B$28,"Alto","Bajo")</f>
        <v>Alto</v>
      </c>
      <c r="AR1888" s="22" t="str">
        <f aca="false">AP1888&amp;" Potencial / "&amp;AQ1888&amp;" Share"</f>
        <v>Bajo Potencial / Alto Share</v>
      </c>
      <c r="AS1888" s="22" t="str">
        <f aca="false">IF(Q1888="Sí",IF(AO1888&gt;=Resumen!$B$29,"Alto","Bajo"),"")</f>
        <v/>
      </c>
      <c r="AT1888" s="22" t="str">
        <f aca="false">IF(AS1888&lt;&gt;"",AP1888&amp;" Potencial / "&amp;AS1888&amp;" Share","")</f>
        <v/>
      </c>
      <c r="AU1888" s="22" t="str">
        <f aca="false">IF(AH1888="","Sin dato",IF(AH1888-AO1888&gt;Resumen!$B$6,"Sobre-exhibido",IF(AO1888-AH1888&gt;Resumen!$B$6,"Sub-exhibido","En línea")))</f>
        <v>Sin dato</v>
      </c>
      <c r="AV1888" s="22" t="str">
        <f aca="false">IF(AT1888="","",IF(AT1888="Alto Potencial / Bajo Share",1,IF(AT1888="Alto Potencial / Alto Share",2,IF(AT1888="Bajo Potencial / Alto Share",3,4))))</f>
        <v/>
      </c>
      <c r="AW1888" s="22" t="str">
        <f aca="false">IF(Q1888="No","Sin competencia directa",IF(AV1888=1,"1 - Foco Conquista (Alto Pot / Bajo Share)",IF(AV1888=2,"2 - Foco Defensa (Alto Pot / Alto Share)",IF(AV1888=3,"3 - Monitoreo (Bajo Pot / Alto Share)","4 - Baja Prioridad (Bajo Pot / Bajo Share)"))))</f>
        <v>Sin competencia directa</v>
      </c>
      <c r="AX1888" s="12" t="str">
        <f aca="false">IF(OR(IFERROR(AND(W1888&lt;&gt;"",Y1888&lt;&gt;"",Y1888-W1888&gt;Resumen!$B$8),FALSE()),IFERROR(AND(X1888&lt;&gt;"",Y1888&lt;&gt;"",Y1888-X1888&gt;Resumen!$B$8),FALSE())),MAX(IF(IFERROR(AND(W1888&lt;&gt;"",Y1888&lt;&gt;"",Y1888-W1888&gt;Resumen!$B$8),FALSE()),Y1888-W1888,0),IF(IFERROR(AND(X1888&lt;&gt;"",Y1888&lt;&gt;"",Y1888-X1888&gt;Resumen!$B$8),FALSE()),Y1888-X1888,0)),"")</f>
        <v/>
      </c>
      <c r="AY1888" s="22" t="str">
        <f aca="false">IF(OR(IFERROR(AND(W1888&lt;&gt;"",Y1888&lt;&gt;"",Y1888-W1888&gt;Resumen!$B$8),FALSE()),IFERROR(AND(X1888&lt;&gt;"",Y1888&lt;&gt;"",Y1888-X1888&gt;Resumen!$B$8),FALSE())),TRIM("Lays tiene mayor markup que "&amp;IF(IFERROR(AND(W1888&lt;&gt;"",Y1888&lt;&gt;"",Y1888-W1888&gt;Resumen!$B$8),FALSE()),"Quento ","")&amp;IF(IFERROR(AND(X1888&lt;&gt;"",Y1888&lt;&gt;"",Y1888-X1888&gt;Resumen!$B$8),FALSE()),"Julicroc ","")&amp;"en este PDV"),"")</f>
        <v/>
      </c>
      <c r="AZ1888" s="22" t="str">
        <f aca="false">IF(COUNTIF('Plan Pehuamar - Lista'!$A$2:$A$167,A1888)&gt;0,"Sí","No")</f>
        <v>No</v>
      </c>
      <c r="BA1888" s="22" t="str">
        <f aca="false">IF(COUNTIF('Plan Combo 9+1'!$A$2:$A$226,A1888)&gt;0,"Sí","No")</f>
        <v>No</v>
      </c>
      <c r="BB1888" s="22" t="str">
        <f aca="false">IF(AH1888="","No",IF(BA1888="Sí",IF((AO1888-AH1888)&gt;Resumen!$B$6,"Sí","No"),IF((AO1888-AH1888)&gt;=Resumen!$B$132,"Sí","No")))</f>
        <v>No</v>
      </c>
      <c r="BC1888" s="22" t="str">
        <f aca="false">IF(AND(N1888="Sí",AL1888="Sí",AI1888=0),"Sí","No")</f>
        <v>No</v>
      </c>
      <c r="BD1888" s="22" t="str">
        <f aca="false">IF(COUNTIF('Plan 9+1 (con Pehuamar)'!$A$2:$A$227,A1888)&gt;0,"Sí","No")</f>
        <v>No</v>
      </c>
    </row>
    <row r="1889" customFormat="false" ht="15" hidden="false" customHeight="true" outlineLevel="0" collapsed="false">
      <c r="A1889" s="6" t="n">
        <v>200383</v>
      </c>
      <c r="B1889" s="6" t="n">
        <v>12</v>
      </c>
      <c r="C1889" s="6" t="n">
        <v>1205</v>
      </c>
      <c r="D1889" s="6" t="s">
        <v>398</v>
      </c>
      <c r="E1889" s="6" t="s">
        <v>2054</v>
      </c>
      <c r="F1889" s="6" t="s">
        <v>201</v>
      </c>
      <c r="G1889" s="6" t="s">
        <v>130</v>
      </c>
      <c r="H1889" s="6" t="s">
        <v>1715</v>
      </c>
      <c r="I1889" s="27" t="n">
        <v>0</v>
      </c>
      <c r="J1889" s="27" t="n">
        <v>0</v>
      </c>
      <c r="K1889" s="27" t="n">
        <v>1.1</v>
      </c>
      <c r="L1889" s="28" t="n">
        <f aca="false">I1889+J1889</f>
        <v>0</v>
      </c>
      <c r="M1889" s="28" t="n">
        <f aca="false">L1889+K1889</f>
        <v>1.1</v>
      </c>
      <c r="N1889" s="22" t="str">
        <f aca="false">IF(I1889&gt;0,"Sí","No")</f>
        <v>No</v>
      </c>
      <c r="O1889" s="22" t="str">
        <f aca="false">IF(J1889&gt;0,"Sí","No")</f>
        <v>No</v>
      </c>
      <c r="P1889" s="22" t="str">
        <f aca="false">IF(K1889&gt;0,"Sí","No")</f>
        <v>Sí</v>
      </c>
      <c r="Q1889" s="22" t="str">
        <f aca="false">IF(OR(I1889&gt;0,J1889&gt;0),"Sí","No")</f>
        <v>No</v>
      </c>
      <c r="R1889" s="27"/>
      <c r="S1889" s="27"/>
      <c r="T1889" s="27"/>
      <c r="U1889" s="27"/>
      <c r="V1889" s="27"/>
      <c r="W1889" s="12" t="str">
        <f aca="false">IF(AND(I1889&gt;0,R1889&gt;0),(S1889-R1889)/R1889,"")</f>
        <v/>
      </c>
      <c r="X1889" s="12" t="str">
        <f aca="false">IF(AND(J1889&gt;0,T1889&gt;0),(U1889-T1889)/T1889,"")</f>
        <v/>
      </c>
      <c r="Y1889" s="12" t="str">
        <f aca="false">IF(AND(K1889&gt;0,V1889&gt;0),(V1889-Resumen!$B$7)/Resumen!$B$7,"")</f>
        <v/>
      </c>
      <c r="Z1889" s="28" t="str">
        <f aca="false">IF(AND(K1889&gt;0,I1889&gt;0,V1889&gt;0,S1889&gt;0),V1889-S1889,"")</f>
        <v/>
      </c>
      <c r="AA1889" s="12" t="str">
        <f aca="false">IF(Z1889&lt;&gt;"",Z1889/S1889,"")</f>
        <v/>
      </c>
      <c r="AB1889" s="28" t="str">
        <f aca="false">IF(AND(K1889&gt;0,J1889&gt;0,V1889&gt;0,U1889&gt;0),V1889-U1889,"")</f>
        <v/>
      </c>
      <c r="AC1889" s="12" t="str">
        <f aca="false">IF(AB1889&lt;&gt;"",AB1889/U1889,"")</f>
        <v/>
      </c>
      <c r="AD1889" s="27" t="n">
        <v>0</v>
      </c>
      <c r="AE1889" s="27" t="n">
        <v>0</v>
      </c>
      <c r="AF1889" s="27" t="n">
        <v>0</v>
      </c>
      <c r="AG1889" s="28" t="n">
        <f aca="false">AD1889+AE1889+AF1889</f>
        <v>0</v>
      </c>
      <c r="AH1889" s="12" t="str">
        <f aca="false">IF(AG1889&gt;0,AD1889/AG1889,"")</f>
        <v/>
      </c>
      <c r="AI1889" s="27" t="n">
        <v>0</v>
      </c>
      <c r="AJ1889" s="27" t="n">
        <v>0</v>
      </c>
      <c r="AK1889" s="27" t="n">
        <v>0</v>
      </c>
      <c r="AL1889" s="22" t="str">
        <f aca="false">IF(OR(AJ1889&gt;0,AK1889&gt;0),"Sí","No")</f>
        <v>No</v>
      </c>
      <c r="AM1889" s="6"/>
      <c r="AN1889" s="6"/>
      <c r="AO1889" s="12" t="n">
        <f aca="false">IF(M1889&gt;0,K1889/M1889,"")</f>
        <v>1</v>
      </c>
      <c r="AP1889" s="22" t="str">
        <f aca="false">IF(M1889&gt;=Resumen!$B$5,"Alto","Bajo")</f>
        <v>Bajo</v>
      </c>
      <c r="AQ1889" s="22" t="str">
        <f aca="false">IF(AO1889&gt;=Resumen!$B$28,"Alto","Bajo")</f>
        <v>Alto</v>
      </c>
      <c r="AR1889" s="22" t="str">
        <f aca="false">AP1889&amp;" Potencial / "&amp;AQ1889&amp;" Share"</f>
        <v>Bajo Potencial / Alto Share</v>
      </c>
      <c r="AS1889" s="22" t="str">
        <f aca="false">IF(Q1889="Sí",IF(AO1889&gt;=Resumen!$B$29,"Alto","Bajo"),"")</f>
        <v/>
      </c>
      <c r="AT1889" s="22" t="str">
        <f aca="false">IF(AS1889&lt;&gt;"",AP1889&amp;" Potencial / "&amp;AS1889&amp;" Share","")</f>
        <v/>
      </c>
      <c r="AU1889" s="22" t="str">
        <f aca="false">IF(AH1889="","Sin dato",IF(AH1889-AO1889&gt;Resumen!$B$6,"Sobre-exhibido",IF(AO1889-AH1889&gt;Resumen!$B$6,"Sub-exhibido","En línea")))</f>
        <v>Sin dato</v>
      </c>
      <c r="AV1889" s="22" t="str">
        <f aca="false">IF(AT1889="","",IF(AT1889="Alto Potencial / Bajo Share",1,IF(AT1889="Alto Potencial / Alto Share",2,IF(AT1889="Bajo Potencial / Alto Share",3,4))))</f>
        <v/>
      </c>
      <c r="AW1889" s="22" t="str">
        <f aca="false">IF(Q1889="No","Sin competencia directa",IF(AV1889=1,"1 - Foco Conquista (Alto Pot / Bajo Share)",IF(AV1889=2,"2 - Foco Defensa (Alto Pot / Alto Share)",IF(AV1889=3,"3 - Monitoreo (Bajo Pot / Alto Share)","4 - Baja Prioridad (Bajo Pot / Bajo Share)"))))</f>
        <v>Sin competencia directa</v>
      </c>
      <c r="AX1889" s="12" t="str">
        <f aca="false">IF(OR(IFERROR(AND(W1889&lt;&gt;"",Y1889&lt;&gt;"",Y1889-W1889&gt;Resumen!$B$8),FALSE()),IFERROR(AND(X1889&lt;&gt;"",Y1889&lt;&gt;"",Y1889-X1889&gt;Resumen!$B$8),FALSE())),MAX(IF(IFERROR(AND(W1889&lt;&gt;"",Y1889&lt;&gt;"",Y1889-W1889&gt;Resumen!$B$8),FALSE()),Y1889-W1889,0),IF(IFERROR(AND(X1889&lt;&gt;"",Y1889&lt;&gt;"",Y1889-X1889&gt;Resumen!$B$8),FALSE()),Y1889-X1889,0)),"")</f>
        <v/>
      </c>
      <c r="AY1889" s="22" t="str">
        <f aca="false">IF(OR(IFERROR(AND(W1889&lt;&gt;"",Y1889&lt;&gt;"",Y1889-W1889&gt;Resumen!$B$8),FALSE()),IFERROR(AND(X1889&lt;&gt;"",Y1889&lt;&gt;"",Y1889-X1889&gt;Resumen!$B$8),FALSE())),TRIM("Lays tiene mayor markup que "&amp;IF(IFERROR(AND(W1889&lt;&gt;"",Y1889&lt;&gt;"",Y1889-W1889&gt;Resumen!$B$8),FALSE()),"Quento ","")&amp;IF(IFERROR(AND(X1889&lt;&gt;"",Y1889&lt;&gt;"",Y1889-X1889&gt;Resumen!$B$8),FALSE()),"Julicroc ","")&amp;"en este PDV"),"")</f>
        <v/>
      </c>
      <c r="AZ1889" s="22" t="str">
        <f aca="false">IF(COUNTIF('Plan Pehuamar - Lista'!$A$2:$A$167,A1889)&gt;0,"Sí","No")</f>
        <v>No</v>
      </c>
      <c r="BA1889" s="22" t="str">
        <f aca="false">IF(COUNTIF('Plan Combo 9+1'!$A$2:$A$226,A1889)&gt;0,"Sí","No")</f>
        <v>No</v>
      </c>
      <c r="BB1889" s="22" t="str">
        <f aca="false">IF(AH1889="","No",IF(BA1889="Sí",IF((AO1889-AH1889)&gt;Resumen!$B$6,"Sí","No"),IF((AO1889-AH1889)&gt;=Resumen!$B$132,"Sí","No")))</f>
        <v>No</v>
      </c>
      <c r="BC1889" s="22" t="str">
        <f aca="false">IF(AND(N1889="Sí",AL1889="Sí",AI1889=0),"Sí","No")</f>
        <v>No</v>
      </c>
      <c r="BD1889" s="22" t="str">
        <f aca="false">IF(COUNTIF('Plan 9+1 (con Pehuamar)'!$A$2:$A$227,A1889)&gt;0,"Sí","No")</f>
        <v>No</v>
      </c>
    </row>
    <row r="1890" customFormat="false" ht="15" hidden="false" customHeight="true" outlineLevel="0" collapsed="false">
      <c r="A1890" s="6" t="n">
        <v>200384</v>
      </c>
      <c r="B1890" s="6" t="n">
        <v>12</v>
      </c>
      <c r="C1890" s="6" t="n">
        <v>1205</v>
      </c>
      <c r="D1890" s="6" t="s">
        <v>398</v>
      </c>
      <c r="E1890" s="6" t="s">
        <v>2055</v>
      </c>
      <c r="F1890" s="6" t="s">
        <v>201</v>
      </c>
      <c r="G1890" s="6" t="s">
        <v>130</v>
      </c>
      <c r="H1890" s="6" t="s">
        <v>1715</v>
      </c>
      <c r="I1890" s="27" t="n">
        <v>10</v>
      </c>
      <c r="J1890" s="27" t="n">
        <v>40</v>
      </c>
      <c r="K1890" s="27" t="n">
        <v>60</v>
      </c>
      <c r="L1890" s="28" t="n">
        <f aca="false">I1890+J1890</f>
        <v>50</v>
      </c>
      <c r="M1890" s="28" t="n">
        <f aca="false">L1890+K1890</f>
        <v>110</v>
      </c>
      <c r="N1890" s="22" t="str">
        <f aca="false">IF(I1890&gt;0,"Sí","No")</f>
        <v>Sí</v>
      </c>
      <c r="O1890" s="22" t="str">
        <f aca="false">IF(J1890&gt;0,"Sí","No")</f>
        <v>Sí</v>
      </c>
      <c r="P1890" s="22" t="str">
        <f aca="false">IF(K1890&gt;0,"Sí","No")</f>
        <v>Sí</v>
      </c>
      <c r="Q1890" s="22" t="str">
        <f aca="false">IF(OR(I1890&gt;0,J1890&gt;0),"Sí","No")</f>
        <v>Sí</v>
      </c>
      <c r="R1890" s="27" t="n">
        <v>1750</v>
      </c>
      <c r="S1890" s="27" t="n">
        <v>2500</v>
      </c>
      <c r="T1890" s="27" t="n">
        <v>1200</v>
      </c>
      <c r="U1890" s="27" t="n">
        <v>2000</v>
      </c>
      <c r="V1890" s="27" t="n">
        <v>3500</v>
      </c>
      <c r="W1890" s="12" t="n">
        <f aca="false">IF(AND(I1890&gt;0,R1890&gt;0),(S1890-R1890)/R1890,"")</f>
        <v>0.428571428571429</v>
      </c>
      <c r="X1890" s="12" t="n">
        <f aca="false">IF(AND(J1890&gt;0,T1890&gt;0),(U1890-T1890)/T1890,"")</f>
        <v>0.666666666666667</v>
      </c>
      <c r="Y1890" s="12" t="n">
        <f aca="false">IF(AND(K1890&gt;0,V1890&gt;0),(V1890-Resumen!$B$7)/Resumen!$B$7,"")</f>
        <v>0.4</v>
      </c>
      <c r="Z1890" s="28" t="n">
        <f aca="false">IF(AND(K1890&gt;0,I1890&gt;0,V1890&gt;0,S1890&gt;0),V1890-S1890,"")</f>
        <v>1000</v>
      </c>
      <c r="AA1890" s="12" t="n">
        <f aca="false">IF(Z1890&lt;&gt;"",Z1890/S1890,"")</f>
        <v>0.4</v>
      </c>
      <c r="AB1890" s="28" t="n">
        <f aca="false">IF(AND(K1890&gt;0,J1890&gt;0,V1890&gt;0,U1890&gt;0),V1890-U1890,"")</f>
        <v>1500</v>
      </c>
      <c r="AC1890" s="12" t="n">
        <f aca="false">IF(AB1890&lt;&gt;"",AB1890/U1890,"")</f>
        <v>0.75</v>
      </c>
      <c r="AD1890" s="27" t="n">
        <v>12</v>
      </c>
      <c r="AE1890" s="27" t="n">
        <v>2</v>
      </c>
      <c r="AF1890" s="27" t="n">
        <v>8</v>
      </c>
      <c r="AG1890" s="28" t="n">
        <f aca="false">AD1890+AE1890+AF1890</f>
        <v>22</v>
      </c>
      <c r="AH1890" s="12" t="n">
        <f aca="false">IF(AG1890&gt;0,AD1890/AG1890,"")</f>
        <v>0.545454545454545</v>
      </c>
      <c r="AI1890" s="27" t="n">
        <v>1</v>
      </c>
      <c r="AJ1890" s="27" t="n">
        <v>0</v>
      </c>
      <c r="AK1890" s="27" t="n">
        <v>1</v>
      </c>
      <c r="AL1890" s="22" t="str">
        <f aca="false">IF(OR(AJ1890&gt;0,AK1890&gt;0),"Sí","No")</f>
        <v>Sí</v>
      </c>
      <c r="AM1890" s="6" t="s">
        <v>198</v>
      </c>
      <c r="AN1890" s="6" t="s">
        <v>198</v>
      </c>
      <c r="AO1890" s="12" t="n">
        <f aca="false">IF(M1890&gt;0,K1890/M1890,"")</f>
        <v>0.545454545454545</v>
      </c>
      <c r="AP1890" s="22" t="str">
        <f aca="false">IF(M1890&gt;=Resumen!$B$5,"Alto","Bajo")</f>
        <v>Alto</v>
      </c>
      <c r="AQ1890" s="22" t="str">
        <f aca="false">IF(AO1890&gt;=Resumen!$B$28,"Alto","Bajo")</f>
        <v>Alto</v>
      </c>
      <c r="AR1890" s="22" t="str">
        <f aca="false">AP1890&amp;" Potencial / "&amp;AQ1890&amp;" Share"</f>
        <v>Alto Potencial / Alto Share</v>
      </c>
      <c r="AS1890" s="22" t="str">
        <f aca="false">IF(Q1890="Sí",IF(AO1890&gt;=Resumen!$B$29,"Alto","Bajo"),"")</f>
        <v>Alto</v>
      </c>
      <c r="AT1890" s="22" t="str">
        <f aca="false">IF(AS1890&lt;&gt;"",AP1890&amp;" Potencial / "&amp;AS1890&amp;" Share","")</f>
        <v>Alto Potencial / Alto Share</v>
      </c>
      <c r="AU1890" s="22" t="str">
        <f aca="false">IF(AH1890="","Sin dato",IF(AH1890-AO1890&gt;Resumen!$B$6,"Sobre-exhibido",IF(AO1890-AH1890&gt;Resumen!$B$6,"Sub-exhibido","En línea")))</f>
        <v>En línea</v>
      </c>
      <c r="AV1890" s="22" t="n">
        <f aca="false">IF(AT1890="","",IF(AT1890="Alto Potencial / Bajo Share",1,IF(AT1890="Alto Potencial / Alto Share",2,IF(AT1890="Bajo Potencial / Alto Share",3,4))))</f>
        <v>2</v>
      </c>
      <c r="AW1890" s="22" t="str">
        <f aca="false">IF(Q1890="No","Sin competencia directa",IF(AV1890=1,"1 - Foco Conquista (Alto Pot / Bajo Share)",IF(AV1890=2,"2 - Foco Defensa (Alto Pot / Alto Share)",IF(AV1890=3,"3 - Monitoreo (Bajo Pot / Alto Share)","4 - Baja Prioridad (Bajo Pot / Bajo Share)"))))</f>
        <v>2 - Foco Defensa (Alto Pot / Alto Share)</v>
      </c>
      <c r="AX1890" s="12" t="str">
        <f aca="false">IF(OR(IFERROR(AND(W1890&lt;&gt;"",Y1890&lt;&gt;"",Y1890-W1890&gt;Resumen!$B$8),FALSE()),IFERROR(AND(X1890&lt;&gt;"",Y1890&lt;&gt;"",Y1890-X1890&gt;Resumen!$B$8),FALSE())),MAX(IF(IFERROR(AND(W1890&lt;&gt;"",Y1890&lt;&gt;"",Y1890-W1890&gt;Resumen!$B$8),FALSE()),Y1890-W1890,0),IF(IFERROR(AND(X1890&lt;&gt;"",Y1890&lt;&gt;"",Y1890-X1890&gt;Resumen!$B$8),FALSE()),Y1890-X1890,0)),"")</f>
        <v/>
      </c>
      <c r="AY1890" s="22" t="str">
        <f aca="false">IF(OR(IFERROR(AND(W1890&lt;&gt;"",Y1890&lt;&gt;"",Y1890-W1890&gt;Resumen!$B$8),FALSE()),IFERROR(AND(X1890&lt;&gt;"",Y1890&lt;&gt;"",Y1890-X1890&gt;Resumen!$B$8),FALSE())),TRIM("Lays tiene mayor markup que "&amp;IF(IFERROR(AND(W1890&lt;&gt;"",Y1890&lt;&gt;"",Y1890-W1890&gt;Resumen!$B$8),FALSE()),"Quento ","")&amp;IF(IFERROR(AND(X1890&lt;&gt;"",Y1890&lt;&gt;"",Y1890-X1890&gt;Resumen!$B$8),FALSE()),"Julicroc ","")&amp;"en este PDV"),"")</f>
        <v/>
      </c>
      <c r="AZ1890" s="22" t="str">
        <f aca="false">IF(COUNTIF('Plan Pehuamar - Lista'!$A$2:$A$167,A1890)&gt;0,"Sí","No")</f>
        <v>No</v>
      </c>
      <c r="BA1890" s="22" t="str">
        <f aca="false">IF(COUNTIF('Plan Combo 9+1'!$A$2:$A$226,A1890)&gt;0,"Sí","No")</f>
        <v>No</v>
      </c>
      <c r="BB1890" s="22" t="str">
        <f aca="false">IF(AH1890="","No",IF(BA1890="Sí",IF((AO1890-AH1890)&gt;Resumen!$B$6,"Sí","No"),IF((AO1890-AH1890)&gt;=Resumen!$B$132,"Sí","No")))</f>
        <v>No</v>
      </c>
      <c r="BC1890" s="22" t="str">
        <f aca="false">IF(AND(N1890="Sí",AL1890="Sí",AI1890=0),"Sí","No")</f>
        <v>No</v>
      </c>
      <c r="BD1890" s="22" t="str">
        <f aca="false">IF(COUNTIF('Plan 9+1 (con Pehuamar)'!$A$2:$A$227,A1890)&gt;0,"Sí","No")</f>
        <v>No</v>
      </c>
    </row>
    <row r="1891" customFormat="false" ht="15" hidden="false" customHeight="true" outlineLevel="0" collapsed="false">
      <c r="A1891" s="6" t="n">
        <v>200385</v>
      </c>
      <c r="B1891" s="6" t="n">
        <v>12</v>
      </c>
      <c r="C1891" s="6" t="n">
        <v>1205</v>
      </c>
      <c r="D1891" s="6" t="s">
        <v>398</v>
      </c>
      <c r="E1891" s="6" t="s">
        <v>2056</v>
      </c>
      <c r="F1891" s="6" t="s">
        <v>196</v>
      </c>
      <c r="G1891" s="6" t="s">
        <v>130</v>
      </c>
      <c r="H1891" s="6" t="s">
        <v>1715</v>
      </c>
      <c r="I1891" s="27" t="n">
        <v>10</v>
      </c>
      <c r="J1891" s="27" t="n">
        <v>60</v>
      </c>
      <c r="K1891" s="27" t="n">
        <v>80</v>
      </c>
      <c r="L1891" s="28" t="n">
        <f aca="false">I1891+J1891</f>
        <v>70</v>
      </c>
      <c r="M1891" s="28" t="n">
        <f aca="false">L1891+K1891</f>
        <v>150</v>
      </c>
      <c r="N1891" s="22" t="str">
        <f aca="false">IF(I1891&gt;0,"Sí","No")</f>
        <v>Sí</v>
      </c>
      <c r="O1891" s="22" t="str">
        <f aca="false">IF(J1891&gt;0,"Sí","No")</f>
        <v>Sí</v>
      </c>
      <c r="P1891" s="22" t="str">
        <f aca="false">IF(K1891&gt;0,"Sí","No")</f>
        <v>Sí</v>
      </c>
      <c r="Q1891" s="22" t="str">
        <f aca="false">IF(OR(I1891&gt;0,J1891&gt;0),"Sí","No")</f>
        <v>Sí</v>
      </c>
      <c r="R1891" s="27" t="n">
        <v>1750</v>
      </c>
      <c r="S1891" s="27" t="n">
        <v>2500</v>
      </c>
      <c r="T1891" s="27" t="n">
        <v>1200</v>
      </c>
      <c r="U1891" s="27" t="n">
        <v>2000</v>
      </c>
      <c r="V1891" s="27" t="n">
        <v>3800</v>
      </c>
      <c r="W1891" s="12" t="n">
        <f aca="false">IF(AND(I1891&gt;0,R1891&gt;0),(S1891-R1891)/R1891,"")</f>
        <v>0.428571428571429</v>
      </c>
      <c r="X1891" s="12" t="n">
        <f aca="false">IF(AND(J1891&gt;0,T1891&gt;0),(U1891-T1891)/T1891,"")</f>
        <v>0.666666666666667</v>
      </c>
      <c r="Y1891" s="12" t="n">
        <f aca="false">IF(AND(K1891&gt;0,V1891&gt;0),(V1891-Resumen!$B$7)/Resumen!$B$7,"")</f>
        <v>0.52</v>
      </c>
      <c r="Z1891" s="28" t="n">
        <f aca="false">IF(AND(K1891&gt;0,I1891&gt;0,V1891&gt;0,S1891&gt;0),V1891-S1891,"")</f>
        <v>1300</v>
      </c>
      <c r="AA1891" s="12" t="n">
        <f aca="false">IF(Z1891&lt;&gt;"",Z1891/S1891,"")</f>
        <v>0.52</v>
      </c>
      <c r="AB1891" s="28" t="n">
        <f aca="false">IF(AND(K1891&gt;0,J1891&gt;0,V1891&gt;0,U1891&gt;0),V1891-U1891,"")</f>
        <v>1800</v>
      </c>
      <c r="AC1891" s="12" t="n">
        <f aca="false">IF(AB1891&lt;&gt;"",AB1891/U1891,"")</f>
        <v>0.9</v>
      </c>
      <c r="AD1891" s="27" t="n">
        <v>12</v>
      </c>
      <c r="AE1891" s="27" t="n">
        <v>2</v>
      </c>
      <c r="AF1891" s="27" t="n">
        <v>10</v>
      </c>
      <c r="AG1891" s="28" t="n">
        <f aca="false">AD1891+AE1891+AF1891</f>
        <v>24</v>
      </c>
      <c r="AH1891" s="12" t="n">
        <f aca="false">IF(AG1891&gt;0,AD1891/AG1891,"")</f>
        <v>0.5</v>
      </c>
      <c r="AI1891" s="27" t="n">
        <v>1</v>
      </c>
      <c r="AJ1891" s="27" t="n">
        <v>0</v>
      </c>
      <c r="AK1891" s="27" t="n">
        <v>1</v>
      </c>
      <c r="AL1891" s="22" t="str">
        <f aca="false">IF(OR(AJ1891&gt;0,AK1891&gt;0),"Sí","No")</f>
        <v>Sí</v>
      </c>
      <c r="AM1891" s="6" t="s">
        <v>198</v>
      </c>
      <c r="AN1891" s="6" t="s">
        <v>198</v>
      </c>
      <c r="AO1891" s="12" t="n">
        <f aca="false">IF(M1891&gt;0,K1891/M1891,"")</f>
        <v>0.533333333333333</v>
      </c>
      <c r="AP1891" s="22" t="str">
        <f aca="false">IF(M1891&gt;=Resumen!$B$5,"Alto","Bajo")</f>
        <v>Alto</v>
      </c>
      <c r="AQ1891" s="22" t="str">
        <f aca="false">IF(AO1891&gt;=Resumen!$B$28,"Alto","Bajo")</f>
        <v>Alto</v>
      </c>
      <c r="AR1891" s="22" t="str">
        <f aca="false">AP1891&amp;" Potencial / "&amp;AQ1891&amp;" Share"</f>
        <v>Alto Potencial / Alto Share</v>
      </c>
      <c r="AS1891" s="22" t="str">
        <f aca="false">IF(Q1891="Sí",IF(AO1891&gt;=Resumen!$B$29,"Alto","Bajo"),"")</f>
        <v>Alto</v>
      </c>
      <c r="AT1891" s="22" t="str">
        <f aca="false">IF(AS1891&lt;&gt;"",AP1891&amp;" Potencial / "&amp;AS1891&amp;" Share","")</f>
        <v>Alto Potencial / Alto Share</v>
      </c>
      <c r="AU1891" s="22" t="str">
        <f aca="false">IF(AH1891="","Sin dato",IF(AH1891-AO1891&gt;Resumen!$B$6,"Sobre-exhibido",IF(AO1891-AH1891&gt;Resumen!$B$6,"Sub-exhibido","En línea")))</f>
        <v>En línea</v>
      </c>
      <c r="AV1891" s="22" t="n">
        <f aca="false">IF(AT1891="","",IF(AT1891="Alto Potencial / Bajo Share",1,IF(AT1891="Alto Potencial / Alto Share",2,IF(AT1891="Bajo Potencial / Alto Share",3,4))))</f>
        <v>2</v>
      </c>
      <c r="AW1891" s="22" t="str">
        <f aca="false">IF(Q1891="No","Sin competencia directa",IF(AV1891=1,"1 - Foco Conquista (Alto Pot / Bajo Share)",IF(AV1891=2,"2 - Foco Defensa (Alto Pot / Alto Share)",IF(AV1891=3,"3 - Monitoreo (Bajo Pot / Alto Share)","4 - Baja Prioridad (Bajo Pot / Bajo Share)"))))</f>
        <v>2 - Foco Defensa (Alto Pot / Alto Share)</v>
      </c>
      <c r="AX1891" s="12" t="n">
        <f aca="false">IF(OR(IFERROR(AND(W1891&lt;&gt;"",Y1891&lt;&gt;"",Y1891-W1891&gt;Resumen!$B$8),FALSE()),IFERROR(AND(X1891&lt;&gt;"",Y1891&lt;&gt;"",Y1891-X1891&gt;Resumen!$B$8),FALSE())),MAX(IF(IFERROR(AND(W1891&lt;&gt;"",Y1891&lt;&gt;"",Y1891-W1891&gt;Resumen!$B$8),FALSE()),Y1891-W1891,0),IF(IFERROR(AND(X1891&lt;&gt;"",Y1891&lt;&gt;"",Y1891-X1891&gt;Resumen!$B$8),FALSE()),Y1891-X1891,0)),"")</f>
        <v>0.0914285714285715</v>
      </c>
      <c r="AY1891" s="22" t="str">
        <f aca="false">IF(OR(IFERROR(AND(W1891&lt;&gt;"",Y1891&lt;&gt;"",Y1891-W1891&gt;Resumen!$B$8),FALSE()),IFERROR(AND(X1891&lt;&gt;"",Y1891&lt;&gt;"",Y1891-X1891&gt;Resumen!$B$8),FALSE())),TRIM("Lays tiene mayor markup que "&amp;IF(IFERROR(AND(W1891&lt;&gt;"",Y1891&lt;&gt;"",Y1891-W1891&gt;Resumen!$B$8),FALSE()),"Quento ","")&amp;IF(IFERROR(AND(X1891&lt;&gt;"",Y1891&lt;&gt;"",Y1891-X1891&gt;Resumen!$B$8),FALSE()),"Julicroc ","")&amp;"en este PDV"),"")</f>
        <v>Lays tiene mayor markup que Quento en este PDV</v>
      </c>
      <c r="AZ1891" s="22" t="str">
        <f aca="false">IF(COUNTIF('Plan Pehuamar - Lista'!$A$2:$A$167,A1891)&gt;0,"Sí","No")</f>
        <v>No</v>
      </c>
      <c r="BA1891" s="22" t="str">
        <f aca="false">IF(COUNTIF('Plan Combo 9+1'!$A$2:$A$226,A1891)&gt;0,"Sí","No")</f>
        <v>No</v>
      </c>
      <c r="BB1891" s="22" t="str">
        <f aca="false">IF(AH1891="","No",IF(BA1891="Sí",IF((AO1891-AH1891)&gt;Resumen!$B$6,"Sí","No"),IF((AO1891-AH1891)&gt;=Resumen!$B$132,"Sí","No")))</f>
        <v>No</v>
      </c>
      <c r="BC1891" s="22" t="str">
        <f aca="false">IF(AND(N1891="Sí",AL1891="Sí",AI1891=0),"Sí","No")</f>
        <v>No</v>
      </c>
      <c r="BD1891" s="22" t="str">
        <f aca="false">IF(COUNTIF('Plan 9+1 (con Pehuamar)'!$A$2:$A$227,A1891)&gt;0,"Sí","No")</f>
        <v>No</v>
      </c>
    </row>
    <row r="1892" customFormat="false" ht="15" hidden="false" customHeight="true" outlineLevel="0" collapsed="false">
      <c r="A1892" s="6" t="n">
        <v>200386</v>
      </c>
      <c r="B1892" s="6" t="n">
        <v>12</v>
      </c>
      <c r="C1892" s="6" t="n">
        <v>1205</v>
      </c>
      <c r="D1892" s="6" t="s">
        <v>398</v>
      </c>
      <c r="E1892" s="6" t="s">
        <v>2057</v>
      </c>
      <c r="F1892" s="6" t="s">
        <v>201</v>
      </c>
      <c r="G1892" s="6" t="s">
        <v>130</v>
      </c>
      <c r="H1892" s="6" t="s">
        <v>1715</v>
      </c>
      <c r="I1892" s="27" t="n">
        <v>0</v>
      </c>
      <c r="J1892" s="27" t="n">
        <v>0</v>
      </c>
      <c r="K1892" s="27" t="n">
        <v>0.9</v>
      </c>
      <c r="L1892" s="28" t="n">
        <f aca="false">I1892+J1892</f>
        <v>0</v>
      </c>
      <c r="M1892" s="28" t="n">
        <f aca="false">L1892+K1892</f>
        <v>0.9</v>
      </c>
      <c r="N1892" s="22" t="str">
        <f aca="false">IF(I1892&gt;0,"Sí","No")</f>
        <v>No</v>
      </c>
      <c r="O1892" s="22" t="str">
        <f aca="false">IF(J1892&gt;0,"Sí","No")</f>
        <v>No</v>
      </c>
      <c r="P1892" s="22" t="str">
        <f aca="false">IF(K1892&gt;0,"Sí","No")</f>
        <v>Sí</v>
      </c>
      <c r="Q1892" s="22" t="str">
        <f aca="false">IF(OR(I1892&gt;0,J1892&gt;0),"Sí","No")</f>
        <v>No</v>
      </c>
      <c r="R1892" s="27"/>
      <c r="S1892" s="27"/>
      <c r="T1892" s="27"/>
      <c r="U1892" s="27"/>
      <c r="V1892" s="27"/>
      <c r="W1892" s="12" t="str">
        <f aca="false">IF(AND(I1892&gt;0,R1892&gt;0),(S1892-R1892)/R1892,"")</f>
        <v/>
      </c>
      <c r="X1892" s="12" t="str">
        <f aca="false">IF(AND(J1892&gt;0,T1892&gt;0),(U1892-T1892)/T1892,"")</f>
        <v/>
      </c>
      <c r="Y1892" s="12" t="str">
        <f aca="false">IF(AND(K1892&gt;0,V1892&gt;0),(V1892-Resumen!$B$7)/Resumen!$B$7,"")</f>
        <v/>
      </c>
      <c r="Z1892" s="28" t="str">
        <f aca="false">IF(AND(K1892&gt;0,I1892&gt;0,V1892&gt;0,S1892&gt;0),V1892-S1892,"")</f>
        <v/>
      </c>
      <c r="AA1892" s="12" t="str">
        <f aca="false">IF(Z1892&lt;&gt;"",Z1892/S1892,"")</f>
        <v/>
      </c>
      <c r="AB1892" s="28" t="str">
        <f aca="false">IF(AND(K1892&gt;0,J1892&gt;0,V1892&gt;0,U1892&gt;0),V1892-U1892,"")</f>
        <v/>
      </c>
      <c r="AC1892" s="12" t="str">
        <f aca="false">IF(AB1892&lt;&gt;"",AB1892/U1892,"")</f>
        <v/>
      </c>
      <c r="AD1892" s="27" t="n">
        <v>0</v>
      </c>
      <c r="AE1892" s="27" t="n">
        <v>0</v>
      </c>
      <c r="AF1892" s="27" t="n">
        <v>0</v>
      </c>
      <c r="AG1892" s="28" t="n">
        <f aca="false">AD1892+AE1892+AF1892</f>
        <v>0</v>
      </c>
      <c r="AH1892" s="12" t="str">
        <f aca="false">IF(AG1892&gt;0,AD1892/AG1892,"")</f>
        <v/>
      </c>
      <c r="AI1892" s="27" t="n">
        <v>0</v>
      </c>
      <c r="AJ1892" s="27" t="n">
        <v>0</v>
      </c>
      <c r="AK1892" s="27" t="n">
        <v>0</v>
      </c>
      <c r="AL1892" s="22" t="str">
        <f aca="false">IF(OR(AJ1892&gt;0,AK1892&gt;0),"Sí","No")</f>
        <v>No</v>
      </c>
      <c r="AM1892" s="6"/>
      <c r="AN1892" s="6"/>
      <c r="AO1892" s="12" t="n">
        <f aca="false">IF(M1892&gt;0,K1892/M1892,"")</f>
        <v>1</v>
      </c>
      <c r="AP1892" s="22" t="str">
        <f aca="false">IF(M1892&gt;=Resumen!$B$5,"Alto","Bajo")</f>
        <v>Bajo</v>
      </c>
      <c r="AQ1892" s="22" t="str">
        <f aca="false">IF(AO1892&gt;=Resumen!$B$28,"Alto","Bajo")</f>
        <v>Alto</v>
      </c>
      <c r="AR1892" s="22" t="str">
        <f aca="false">AP1892&amp;" Potencial / "&amp;AQ1892&amp;" Share"</f>
        <v>Bajo Potencial / Alto Share</v>
      </c>
      <c r="AS1892" s="22" t="str">
        <f aca="false">IF(Q1892="Sí",IF(AO1892&gt;=Resumen!$B$29,"Alto","Bajo"),"")</f>
        <v/>
      </c>
      <c r="AT1892" s="22" t="str">
        <f aca="false">IF(AS1892&lt;&gt;"",AP1892&amp;" Potencial / "&amp;AS1892&amp;" Share","")</f>
        <v/>
      </c>
      <c r="AU1892" s="22" t="str">
        <f aca="false">IF(AH1892="","Sin dato",IF(AH1892-AO1892&gt;Resumen!$B$6,"Sobre-exhibido",IF(AO1892-AH1892&gt;Resumen!$B$6,"Sub-exhibido","En línea")))</f>
        <v>Sin dato</v>
      </c>
      <c r="AV1892" s="22" t="str">
        <f aca="false">IF(AT1892="","",IF(AT1892="Alto Potencial / Bajo Share",1,IF(AT1892="Alto Potencial / Alto Share",2,IF(AT1892="Bajo Potencial / Alto Share",3,4))))</f>
        <v/>
      </c>
      <c r="AW1892" s="22" t="str">
        <f aca="false">IF(Q1892="No","Sin competencia directa",IF(AV1892=1,"1 - Foco Conquista (Alto Pot / Bajo Share)",IF(AV1892=2,"2 - Foco Defensa (Alto Pot / Alto Share)",IF(AV1892=3,"3 - Monitoreo (Bajo Pot / Alto Share)","4 - Baja Prioridad (Bajo Pot / Bajo Share)"))))</f>
        <v>Sin competencia directa</v>
      </c>
      <c r="AX1892" s="12" t="str">
        <f aca="false">IF(OR(IFERROR(AND(W1892&lt;&gt;"",Y1892&lt;&gt;"",Y1892-W1892&gt;Resumen!$B$8),FALSE()),IFERROR(AND(X1892&lt;&gt;"",Y1892&lt;&gt;"",Y1892-X1892&gt;Resumen!$B$8),FALSE())),MAX(IF(IFERROR(AND(W1892&lt;&gt;"",Y1892&lt;&gt;"",Y1892-W1892&gt;Resumen!$B$8),FALSE()),Y1892-W1892,0),IF(IFERROR(AND(X1892&lt;&gt;"",Y1892&lt;&gt;"",Y1892-X1892&gt;Resumen!$B$8),FALSE()),Y1892-X1892,0)),"")</f>
        <v/>
      </c>
      <c r="AY1892" s="22" t="str">
        <f aca="false">IF(OR(IFERROR(AND(W1892&lt;&gt;"",Y1892&lt;&gt;"",Y1892-W1892&gt;Resumen!$B$8),FALSE()),IFERROR(AND(X1892&lt;&gt;"",Y1892&lt;&gt;"",Y1892-X1892&gt;Resumen!$B$8),FALSE())),TRIM("Lays tiene mayor markup que "&amp;IF(IFERROR(AND(W1892&lt;&gt;"",Y1892&lt;&gt;"",Y1892-W1892&gt;Resumen!$B$8),FALSE()),"Quento ","")&amp;IF(IFERROR(AND(X1892&lt;&gt;"",Y1892&lt;&gt;"",Y1892-X1892&gt;Resumen!$B$8),FALSE()),"Julicroc ","")&amp;"en este PDV"),"")</f>
        <v/>
      </c>
      <c r="AZ1892" s="22" t="str">
        <f aca="false">IF(COUNTIF('Plan Pehuamar - Lista'!$A$2:$A$167,A1892)&gt;0,"Sí","No")</f>
        <v>No</v>
      </c>
      <c r="BA1892" s="22" t="str">
        <f aca="false">IF(COUNTIF('Plan Combo 9+1'!$A$2:$A$226,A1892)&gt;0,"Sí","No")</f>
        <v>No</v>
      </c>
      <c r="BB1892" s="22" t="str">
        <f aca="false">IF(AH1892="","No",IF(BA1892="Sí",IF((AO1892-AH1892)&gt;Resumen!$B$6,"Sí","No"),IF((AO1892-AH1892)&gt;=Resumen!$B$132,"Sí","No")))</f>
        <v>No</v>
      </c>
      <c r="BC1892" s="22" t="str">
        <f aca="false">IF(AND(N1892="Sí",AL1892="Sí",AI1892=0),"Sí","No")</f>
        <v>No</v>
      </c>
      <c r="BD1892" s="22" t="str">
        <f aca="false">IF(COUNTIF('Plan 9+1 (con Pehuamar)'!$A$2:$A$227,A1892)&gt;0,"Sí","No")</f>
        <v>No</v>
      </c>
    </row>
    <row r="1893" customFormat="false" ht="15" hidden="false" customHeight="true" outlineLevel="0" collapsed="false">
      <c r="A1893" s="6" t="n">
        <v>200394</v>
      </c>
      <c r="B1893" s="6" t="n">
        <v>12</v>
      </c>
      <c r="C1893" s="6" t="n">
        <v>1205</v>
      </c>
      <c r="D1893" s="6" t="s">
        <v>398</v>
      </c>
      <c r="E1893" s="6" t="s">
        <v>2058</v>
      </c>
      <c r="F1893" s="6" t="s">
        <v>201</v>
      </c>
      <c r="G1893" s="6" t="s">
        <v>130</v>
      </c>
      <c r="H1893" s="6" t="s">
        <v>1715</v>
      </c>
      <c r="I1893" s="27" t="n">
        <v>0</v>
      </c>
      <c r="J1893" s="27" t="n">
        <v>0</v>
      </c>
      <c r="K1893" s="27" t="n">
        <v>0.7</v>
      </c>
      <c r="L1893" s="28" t="n">
        <f aca="false">I1893+J1893</f>
        <v>0</v>
      </c>
      <c r="M1893" s="28" t="n">
        <f aca="false">L1893+K1893</f>
        <v>0.7</v>
      </c>
      <c r="N1893" s="22" t="str">
        <f aca="false">IF(I1893&gt;0,"Sí","No")</f>
        <v>No</v>
      </c>
      <c r="O1893" s="22" t="str">
        <f aca="false">IF(J1893&gt;0,"Sí","No")</f>
        <v>No</v>
      </c>
      <c r="P1893" s="22" t="str">
        <f aca="false">IF(K1893&gt;0,"Sí","No")</f>
        <v>Sí</v>
      </c>
      <c r="Q1893" s="22" t="str">
        <f aca="false">IF(OR(I1893&gt;0,J1893&gt;0),"Sí","No")</f>
        <v>No</v>
      </c>
      <c r="R1893" s="27"/>
      <c r="S1893" s="27"/>
      <c r="T1893" s="27"/>
      <c r="U1893" s="27"/>
      <c r="V1893" s="27"/>
      <c r="W1893" s="12" t="str">
        <f aca="false">IF(AND(I1893&gt;0,R1893&gt;0),(S1893-R1893)/R1893,"")</f>
        <v/>
      </c>
      <c r="X1893" s="12" t="str">
        <f aca="false">IF(AND(J1893&gt;0,T1893&gt;0),(U1893-T1893)/T1893,"")</f>
        <v/>
      </c>
      <c r="Y1893" s="12" t="str">
        <f aca="false">IF(AND(K1893&gt;0,V1893&gt;0),(V1893-Resumen!$B$7)/Resumen!$B$7,"")</f>
        <v/>
      </c>
      <c r="Z1893" s="28" t="str">
        <f aca="false">IF(AND(K1893&gt;0,I1893&gt;0,V1893&gt;0,S1893&gt;0),V1893-S1893,"")</f>
        <v/>
      </c>
      <c r="AA1893" s="12" t="str">
        <f aca="false">IF(Z1893&lt;&gt;"",Z1893/S1893,"")</f>
        <v/>
      </c>
      <c r="AB1893" s="28" t="str">
        <f aca="false">IF(AND(K1893&gt;0,J1893&gt;0,V1893&gt;0,U1893&gt;0),V1893-U1893,"")</f>
        <v/>
      </c>
      <c r="AC1893" s="12" t="str">
        <f aca="false">IF(AB1893&lt;&gt;"",AB1893/U1893,"")</f>
        <v/>
      </c>
      <c r="AD1893" s="27" t="n">
        <v>0</v>
      </c>
      <c r="AE1893" s="27" t="n">
        <v>0</v>
      </c>
      <c r="AF1893" s="27" t="n">
        <v>0</v>
      </c>
      <c r="AG1893" s="28" t="n">
        <f aca="false">AD1893+AE1893+AF1893</f>
        <v>0</v>
      </c>
      <c r="AH1893" s="12" t="str">
        <f aca="false">IF(AG1893&gt;0,AD1893/AG1893,"")</f>
        <v/>
      </c>
      <c r="AI1893" s="27" t="n">
        <v>0</v>
      </c>
      <c r="AJ1893" s="27" t="n">
        <v>0</v>
      </c>
      <c r="AK1893" s="27" t="n">
        <v>0</v>
      </c>
      <c r="AL1893" s="22" t="str">
        <f aca="false">IF(OR(AJ1893&gt;0,AK1893&gt;0),"Sí","No")</f>
        <v>No</v>
      </c>
      <c r="AM1893" s="6"/>
      <c r="AN1893" s="6"/>
      <c r="AO1893" s="12" t="n">
        <f aca="false">IF(M1893&gt;0,K1893/M1893,"")</f>
        <v>1</v>
      </c>
      <c r="AP1893" s="22" t="str">
        <f aca="false">IF(M1893&gt;=Resumen!$B$5,"Alto","Bajo")</f>
        <v>Bajo</v>
      </c>
      <c r="AQ1893" s="22" t="str">
        <f aca="false">IF(AO1893&gt;=Resumen!$B$28,"Alto","Bajo")</f>
        <v>Alto</v>
      </c>
      <c r="AR1893" s="22" t="str">
        <f aca="false">AP1893&amp;" Potencial / "&amp;AQ1893&amp;" Share"</f>
        <v>Bajo Potencial / Alto Share</v>
      </c>
      <c r="AS1893" s="22" t="str">
        <f aca="false">IF(Q1893="Sí",IF(AO1893&gt;=Resumen!$B$29,"Alto","Bajo"),"")</f>
        <v/>
      </c>
      <c r="AT1893" s="22" t="str">
        <f aca="false">IF(AS1893&lt;&gt;"",AP1893&amp;" Potencial / "&amp;AS1893&amp;" Share","")</f>
        <v/>
      </c>
      <c r="AU1893" s="22" t="str">
        <f aca="false">IF(AH1893="","Sin dato",IF(AH1893-AO1893&gt;Resumen!$B$6,"Sobre-exhibido",IF(AO1893-AH1893&gt;Resumen!$B$6,"Sub-exhibido","En línea")))</f>
        <v>Sin dato</v>
      </c>
      <c r="AV1893" s="22" t="str">
        <f aca="false">IF(AT1893="","",IF(AT1893="Alto Potencial / Bajo Share",1,IF(AT1893="Alto Potencial / Alto Share",2,IF(AT1893="Bajo Potencial / Alto Share",3,4))))</f>
        <v/>
      </c>
      <c r="AW1893" s="22" t="str">
        <f aca="false">IF(Q1893="No","Sin competencia directa",IF(AV1893=1,"1 - Foco Conquista (Alto Pot / Bajo Share)",IF(AV1893=2,"2 - Foco Defensa (Alto Pot / Alto Share)",IF(AV1893=3,"3 - Monitoreo (Bajo Pot / Alto Share)","4 - Baja Prioridad (Bajo Pot / Bajo Share)"))))</f>
        <v>Sin competencia directa</v>
      </c>
      <c r="AX1893" s="12" t="str">
        <f aca="false">IF(OR(IFERROR(AND(W1893&lt;&gt;"",Y1893&lt;&gt;"",Y1893-W1893&gt;Resumen!$B$8),FALSE()),IFERROR(AND(X1893&lt;&gt;"",Y1893&lt;&gt;"",Y1893-X1893&gt;Resumen!$B$8),FALSE())),MAX(IF(IFERROR(AND(W1893&lt;&gt;"",Y1893&lt;&gt;"",Y1893-W1893&gt;Resumen!$B$8),FALSE()),Y1893-W1893,0),IF(IFERROR(AND(X1893&lt;&gt;"",Y1893&lt;&gt;"",Y1893-X1893&gt;Resumen!$B$8),FALSE()),Y1893-X1893,0)),"")</f>
        <v/>
      </c>
      <c r="AY1893" s="22" t="str">
        <f aca="false">IF(OR(IFERROR(AND(W1893&lt;&gt;"",Y1893&lt;&gt;"",Y1893-W1893&gt;Resumen!$B$8),FALSE()),IFERROR(AND(X1893&lt;&gt;"",Y1893&lt;&gt;"",Y1893-X1893&gt;Resumen!$B$8),FALSE())),TRIM("Lays tiene mayor markup que "&amp;IF(IFERROR(AND(W1893&lt;&gt;"",Y1893&lt;&gt;"",Y1893-W1893&gt;Resumen!$B$8),FALSE()),"Quento ","")&amp;IF(IFERROR(AND(X1893&lt;&gt;"",Y1893&lt;&gt;"",Y1893-X1893&gt;Resumen!$B$8),FALSE()),"Julicroc ","")&amp;"en este PDV"),"")</f>
        <v/>
      </c>
      <c r="AZ1893" s="22" t="str">
        <f aca="false">IF(COUNTIF('Plan Pehuamar - Lista'!$A$2:$A$167,A1893)&gt;0,"Sí","No")</f>
        <v>No</v>
      </c>
      <c r="BA1893" s="22" t="str">
        <f aca="false">IF(COUNTIF('Plan Combo 9+1'!$A$2:$A$226,A1893)&gt;0,"Sí","No")</f>
        <v>No</v>
      </c>
      <c r="BB1893" s="22" t="str">
        <f aca="false">IF(AH1893="","No",IF(BA1893="Sí",IF((AO1893-AH1893)&gt;Resumen!$B$6,"Sí","No"),IF((AO1893-AH1893)&gt;=Resumen!$B$132,"Sí","No")))</f>
        <v>No</v>
      </c>
      <c r="BC1893" s="22" t="str">
        <f aca="false">IF(AND(N1893="Sí",AL1893="Sí",AI1893=0),"Sí","No")</f>
        <v>No</v>
      </c>
      <c r="BD1893" s="22" t="str">
        <f aca="false">IF(COUNTIF('Plan 9+1 (con Pehuamar)'!$A$2:$A$227,A1893)&gt;0,"Sí","No")</f>
        <v>No</v>
      </c>
    </row>
    <row r="1894" customFormat="false" ht="15" hidden="false" customHeight="true" outlineLevel="0" collapsed="false">
      <c r="A1894" s="6" t="n">
        <v>200395</v>
      </c>
      <c r="B1894" s="6" t="n">
        <v>12</v>
      </c>
      <c r="C1894" s="6" t="n">
        <v>1205</v>
      </c>
      <c r="D1894" s="6" t="s">
        <v>398</v>
      </c>
      <c r="E1894" s="6" t="s">
        <v>2049</v>
      </c>
      <c r="F1894" s="6" t="s">
        <v>201</v>
      </c>
      <c r="G1894" s="6" t="s">
        <v>130</v>
      </c>
      <c r="H1894" s="6" t="s">
        <v>1715</v>
      </c>
      <c r="I1894" s="27" t="n">
        <v>10</v>
      </c>
      <c r="J1894" s="27" t="n">
        <v>40</v>
      </c>
      <c r="K1894" s="27" t="n">
        <v>80</v>
      </c>
      <c r="L1894" s="28" t="n">
        <f aca="false">I1894+J1894</f>
        <v>50</v>
      </c>
      <c r="M1894" s="28" t="n">
        <f aca="false">L1894+K1894</f>
        <v>130</v>
      </c>
      <c r="N1894" s="22" t="str">
        <f aca="false">IF(I1894&gt;0,"Sí","No")</f>
        <v>Sí</v>
      </c>
      <c r="O1894" s="22" t="str">
        <f aca="false">IF(J1894&gt;0,"Sí","No")</f>
        <v>Sí</v>
      </c>
      <c r="P1894" s="22" t="str">
        <f aca="false">IF(K1894&gt;0,"Sí","No")</f>
        <v>Sí</v>
      </c>
      <c r="Q1894" s="22" t="str">
        <f aca="false">IF(OR(I1894&gt;0,J1894&gt;0),"Sí","No")</f>
        <v>Sí</v>
      </c>
      <c r="R1894" s="27" t="n">
        <v>1750</v>
      </c>
      <c r="S1894" s="27" t="n">
        <v>2500</v>
      </c>
      <c r="T1894" s="27" t="n">
        <v>1200</v>
      </c>
      <c r="U1894" s="27" t="n">
        <v>2000</v>
      </c>
      <c r="V1894" s="27" t="n">
        <v>3500</v>
      </c>
      <c r="W1894" s="12" t="n">
        <f aca="false">IF(AND(I1894&gt;0,R1894&gt;0),(S1894-R1894)/R1894,"")</f>
        <v>0.428571428571429</v>
      </c>
      <c r="X1894" s="12" t="n">
        <f aca="false">IF(AND(J1894&gt;0,T1894&gt;0),(U1894-T1894)/T1894,"")</f>
        <v>0.666666666666667</v>
      </c>
      <c r="Y1894" s="12" t="n">
        <f aca="false">IF(AND(K1894&gt;0,V1894&gt;0),(V1894-Resumen!$B$7)/Resumen!$B$7,"")</f>
        <v>0.4</v>
      </c>
      <c r="Z1894" s="28" t="n">
        <f aca="false">IF(AND(K1894&gt;0,I1894&gt;0,V1894&gt;0,S1894&gt;0),V1894-S1894,"")</f>
        <v>1000</v>
      </c>
      <c r="AA1894" s="12" t="n">
        <f aca="false">IF(Z1894&lt;&gt;"",Z1894/S1894,"")</f>
        <v>0.4</v>
      </c>
      <c r="AB1894" s="28" t="n">
        <f aca="false">IF(AND(K1894&gt;0,J1894&gt;0,V1894&gt;0,U1894&gt;0),V1894-U1894,"")</f>
        <v>1500</v>
      </c>
      <c r="AC1894" s="12" t="n">
        <f aca="false">IF(AB1894&lt;&gt;"",AB1894/U1894,"")</f>
        <v>0.75</v>
      </c>
      <c r="AD1894" s="27" t="n">
        <v>12</v>
      </c>
      <c r="AE1894" s="27" t="n">
        <v>2</v>
      </c>
      <c r="AF1894" s="27" t="n">
        <v>8</v>
      </c>
      <c r="AG1894" s="28" t="n">
        <f aca="false">AD1894+AE1894+AF1894</f>
        <v>22</v>
      </c>
      <c r="AH1894" s="12" t="n">
        <f aca="false">IF(AG1894&gt;0,AD1894/AG1894,"")</f>
        <v>0.545454545454545</v>
      </c>
      <c r="AI1894" s="27" t="n">
        <v>1</v>
      </c>
      <c r="AJ1894" s="27" t="n">
        <v>0</v>
      </c>
      <c r="AK1894" s="27" t="n">
        <v>1</v>
      </c>
      <c r="AL1894" s="22" t="str">
        <f aca="false">IF(OR(AJ1894&gt;0,AK1894&gt;0),"Sí","No")</f>
        <v>Sí</v>
      </c>
      <c r="AM1894" s="6" t="s">
        <v>397</v>
      </c>
      <c r="AN1894" s="6" t="s">
        <v>397</v>
      </c>
      <c r="AO1894" s="12" t="n">
        <f aca="false">IF(M1894&gt;0,K1894/M1894,"")</f>
        <v>0.615384615384615</v>
      </c>
      <c r="AP1894" s="22" t="str">
        <f aca="false">IF(M1894&gt;=Resumen!$B$5,"Alto","Bajo")</f>
        <v>Alto</v>
      </c>
      <c r="AQ1894" s="22" t="str">
        <f aca="false">IF(AO1894&gt;=Resumen!$B$28,"Alto","Bajo")</f>
        <v>Alto</v>
      </c>
      <c r="AR1894" s="22" t="str">
        <f aca="false">AP1894&amp;" Potencial / "&amp;AQ1894&amp;" Share"</f>
        <v>Alto Potencial / Alto Share</v>
      </c>
      <c r="AS1894" s="22" t="str">
        <f aca="false">IF(Q1894="Sí",IF(AO1894&gt;=Resumen!$B$29,"Alto","Bajo"),"")</f>
        <v>Alto</v>
      </c>
      <c r="AT1894" s="22" t="str">
        <f aca="false">IF(AS1894&lt;&gt;"",AP1894&amp;" Potencial / "&amp;AS1894&amp;" Share","")</f>
        <v>Alto Potencial / Alto Share</v>
      </c>
      <c r="AU1894" s="22" t="str">
        <f aca="false">IF(AH1894="","Sin dato",IF(AH1894-AO1894&gt;Resumen!$B$6,"Sobre-exhibido",IF(AO1894-AH1894&gt;Resumen!$B$6,"Sub-exhibido","En línea")))</f>
        <v>Sub-exhibido</v>
      </c>
      <c r="AV1894" s="22" t="n">
        <f aca="false">IF(AT1894="","",IF(AT1894="Alto Potencial / Bajo Share",1,IF(AT1894="Alto Potencial / Alto Share",2,IF(AT1894="Bajo Potencial / Alto Share",3,4))))</f>
        <v>2</v>
      </c>
      <c r="AW1894" s="22" t="str">
        <f aca="false">IF(Q1894="No","Sin competencia directa",IF(AV1894=1,"1 - Foco Conquista (Alto Pot / Bajo Share)",IF(AV1894=2,"2 - Foco Defensa (Alto Pot / Alto Share)",IF(AV1894=3,"3 - Monitoreo (Bajo Pot / Alto Share)","4 - Baja Prioridad (Bajo Pot / Bajo Share)"))))</f>
        <v>2 - Foco Defensa (Alto Pot / Alto Share)</v>
      </c>
      <c r="AX1894" s="12" t="str">
        <f aca="false">IF(OR(IFERROR(AND(W1894&lt;&gt;"",Y1894&lt;&gt;"",Y1894-W1894&gt;Resumen!$B$8),FALSE()),IFERROR(AND(X1894&lt;&gt;"",Y1894&lt;&gt;"",Y1894-X1894&gt;Resumen!$B$8),FALSE())),MAX(IF(IFERROR(AND(W1894&lt;&gt;"",Y1894&lt;&gt;"",Y1894-W1894&gt;Resumen!$B$8),FALSE()),Y1894-W1894,0),IF(IFERROR(AND(X1894&lt;&gt;"",Y1894&lt;&gt;"",Y1894-X1894&gt;Resumen!$B$8),FALSE()),Y1894-X1894,0)),"")</f>
        <v/>
      </c>
      <c r="AY1894" s="22" t="str">
        <f aca="false">IF(OR(IFERROR(AND(W1894&lt;&gt;"",Y1894&lt;&gt;"",Y1894-W1894&gt;Resumen!$B$8),FALSE()),IFERROR(AND(X1894&lt;&gt;"",Y1894&lt;&gt;"",Y1894-X1894&gt;Resumen!$B$8),FALSE())),TRIM("Lays tiene mayor markup que "&amp;IF(IFERROR(AND(W1894&lt;&gt;"",Y1894&lt;&gt;"",Y1894-W1894&gt;Resumen!$B$8),FALSE()),"Quento ","")&amp;IF(IFERROR(AND(X1894&lt;&gt;"",Y1894&lt;&gt;"",Y1894-X1894&gt;Resumen!$B$8),FALSE()),"Julicroc ","")&amp;"en este PDV"),"")</f>
        <v/>
      </c>
      <c r="AZ1894" s="22" t="str">
        <f aca="false">IF(COUNTIF('Plan Pehuamar - Lista'!$A$2:$A$167,A1894)&gt;0,"Sí","No")</f>
        <v>No</v>
      </c>
      <c r="BA1894" s="22" t="str">
        <f aca="false">IF(COUNTIF('Plan Combo 9+1'!$A$2:$A$226,A1894)&gt;0,"Sí","No")</f>
        <v>No</v>
      </c>
      <c r="BB1894" s="22" t="str">
        <f aca="false">IF(AH1894="","No",IF(BA1894="Sí",IF((AO1894-AH1894)&gt;Resumen!$B$6,"Sí","No"),IF((AO1894-AH1894)&gt;=Resumen!$B$132,"Sí","No")))</f>
        <v>No</v>
      </c>
      <c r="BC1894" s="22" t="str">
        <f aca="false">IF(AND(N1894="Sí",AL1894="Sí",AI1894=0),"Sí","No")</f>
        <v>No</v>
      </c>
      <c r="BD1894" s="22" t="str">
        <f aca="false">IF(COUNTIF('Plan 9+1 (con Pehuamar)'!$A$2:$A$227,A1894)&gt;0,"Sí","No")</f>
        <v>No</v>
      </c>
    </row>
    <row r="1895" customFormat="false" ht="15" hidden="false" customHeight="true" outlineLevel="0" collapsed="false">
      <c r="A1895" s="6" t="n">
        <v>200396</v>
      </c>
      <c r="B1895" s="6" t="n">
        <v>12</v>
      </c>
      <c r="C1895" s="6" t="n">
        <v>1205</v>
      </c>
      <c r="D1895" s="6" t="s">
        <v>398</v>
      </c>
      <c r="E1895" s="6" t="s">
        <v>2059</v>
      </c>
      <c r="F1895" s="6" t="s">
        <v>196</v>
      </c>
      <c r="G1895" s="6" t="s">
        <v>130</v>
      </c>
      <c r="H1895" s="6" t="s">
        <v>1715</v>
      </c>
      <c r="I1895" s="27" t="n">
        <v>0</v>
      </c>
      <c r="J1895" s="27" t="n">
        <v>0</v>
      </c>
      <c r="K1895" s="27" t="n">
        <v>0.3</v>
      </c>
      <c r="L1895" s="28" t="n">
        <f aca="false">I1895+J1895</f>
        <v>0</v>
      </c>
      <c r="M1895" s="28" t="n">
        <f aca="false">L1895+K1895</f>
        <v>0.3</v>
      </c>
      <c r="N1895" s="22" t="str">
        <f aca="false">IF(I1895&gt;0,"Sí","No")</f>
        <v>No</v>
      </c>
      <c r="O1895" s="22" t="str">
        <f aca="false">IF(J1895&gt;0,"Sí","No")</f>
        <v>No</v>
      </c>
      <c r="P1895" s="22" t="str">
        <f aca="false">IF(K1895&gt;0,"Sí","No")</f>
        <v>Sí</v>
      </c>
      <c r="Q1895" s="22" t="str">
        <f aca="false">IF(OR(I1895&gt;0,J1895&gt;0),"Sí","No")</f>
        <v>No</v>
      </c>
      <c r="R1895" s="27"/>
      <c r="S1895" s="27"/>
      <c r="T1895" s="27"/>
      <c r="U1895" s="27"/>
      <c r="V1895" s="27"/>
      <c r="W1895" s="12" t="str">
        <f aca="false">IF(AND(I1895&gt;0,R1895&gt;0),(S1895-R1895)/R1895,"")</f>
        <v/>
      </c>
      <c r="X1895" s="12" t="str">
        <f aca="false">IF(AND(J1895&gt;0,T1895&gt;0),(U1895-T1895)/T1895,"")</f>
        <v/>
      </c>
      <c r="Y1895" s="12" t="str">
        <f aca="false">IF(AND(K1895&gt;0,V1895&gt;0),(V1895-Resumen!$B$7)/Resumen!$B$7,"")</f>
        <v/>
      </c>
      <c r="Z1895" s="28" t="str">
        <f aca="false">IF(AND(K1895&gt;0,I1895&gt;0,V1895&gt;0,S1895&gt;0),V1895-S1895,"")</f>
        <v/>
      </c>
      <c r="AA1895" s="12" t="str">
        <f aca="false">IF(Z1895&lt;&gt;"",Z1895/S1895,"")</f>
        <v/>
      </c>
      <c r="AB1895" s="28" t="str">
        <f aca="false">IF(AND(K1895&gt;0,J1895&gt;0,V1895&gt;0,U1895&gt;0),V1895-U1895,"")</f>
        <v/>
      </c>
      <c r="AC1895" s="12" t="str">
        <f aca="false">IF(AB1895&lt;&gt;"",AB1895/U1895,"")</f>
        <v/>
      </c>
      <c r="AD1895" s="27" t="n">
        <v>0</v>
      </c>
      <c r="AE1895" s="27" t="n">
        <v>0</v>
      </c>
      <c r="AF1895" s="27" t="n">
        <v>0</v>
      </c>
      <c r="AG1895" s="28" t="n">
        <f aca="false">AD1895+AE1895+AF1895</f>
        <v>0</v>
      </c>
      <c r="AH1895" s="12" t="str">
        <f aca="false">IF(AG1895&gt;0,AD1895/AG1895,"")</f>
        <v/>
      </c>
      <c r="AI1895" s="27" t="n">
        <v>0</v>
      </c>
      <c r="AJ1895" s="27" t="n">
        <v>0</v>
      </c>
      <c r="AK1895" s="27" t="n">
        <v>0</v>
      </c>
      <c r="AL1895" s="22" t="str">
        <f aca="false">IF(OR(AJ1895&gt;0,AK1895&gt;0),"Sí","No")</f>
        <v>No</v>
      </c>
      <c r="AM1895" s="6"/>
      <c r="AN1895" s="6"/>
      <c r="AO1895" s="12" t="n">
        <f aca="false">IF(M1895&gt;0,K1895/M1895,"")</f>
        <v>1</v>
      </c>
      <c r="AP1895" s="22" t="str">
        <f aca="false">IF(M1895&gt;=Resumen!$B$5,"Alto","Bajo")</f>
        <v>Bajo</v>
      </c>
      <c r="AQ1895" s="22" t="str">
        <f aca="false">IF(AO1895&gt;=Resumen!$B$28,"Alto","Bajo")</f>
        <v>Alto</v>
      </c>
      <c r="AR1895" s="22" t="str">
        <f aca="false">AP1895&amp;" Potencial / "&amp;AQ1895&amp;" Share"</f>
        <v>Bajo Potencial / Alto Share</v>
      </c>
      <c r="AS1895" s="22" t="str">
        <f aca="false">IF(Q1895="Sí",IF(AO1895&gt;=Resumen!$B$29,"Alto","Bajo"),"")</f>
        <v/>
      </c>
      <c r="AT1895" s="22" t="str">
        <f aca="false">IF(AS1895&lt;&gt;"",AP1895&amp;" Potencial / "&amp;AS1895&amp;" Share","")</f>
        <v/>
      </c>
      <c r="AU1895" s="22" t="str">
        <f aca="false">IF(AH1895="","Sin dato",IF(AH1895-AO1895&gt;Resumen!$B$6,"Sobre-exhibido",IF(AO1895-AH1895&gt;Resumen!$B$6,"Sub-exhibido","En línea")))</f>
        <v>Sin dato</v>
      </c>
      <c r="AV1895" s="22" t="str">
        <f aca="false">IF(AT1895="","",IF(AT1895="Alto Potencial / Bajo Share",1,IF(AT1895="Alto Potencial / Alto Share",2,IF(AT1895="Bajo Potencial / Alto Share",3,4))))</f>
        <v/>
      </c>
      <c r="AW1895" s="22" t="str">
        <f aca="false">IF(Q1895="No","Sin competencia directa",IF(AV1895=1,"1 - Foco Conquista (Alto Pot / Bajo Share)",IF(AV1895=2,"2 - Foco Defensa (Alto Pot / Alto Share)",IF(AV1895=3,"3 - Monitoreo (Bajo Pot / Alto Share)","4 - Baja Prioridad (Bajo Pot / Bajo Share)"))))</f>
        <v>Sin competencia directa</v>
      </c>
      <c r="AX1895" s="12" t="str">
        <f aca="false">IF(OR(IFERROR(AND(W1895&lt;&gt;"",Y1895&lt;&gt;"",Y1895-W1895&gt;Resumen!$B$8),FALSE()),IFERROR(AND(X1895&lt;&gt;"",Y1895&lt;&gt;"",Y1895-X1895&gt;Resumen!$B$8),FALSE())),MAX(IF(IFERROR(AND(W1895&lt;&gt;"",Y1895&lt;&gt;"",Y1895-W1895&gt;Resumen!$B$8),FALSE()),Y1895-W1895,0),IF(IFERROR(AND(X1895&lt;&gt;"",Y1895&lt;&gt;"",Y1895-X1895&gt;Resumen!$B$8),FALSE()),Y1895-X1895,0)),"")</f>
        <v/>
      </c>
      <c r="AY1895" s="22" t="str">
        <f aca="false">IF(OR(IFERROR(AND(W1895&lt;&gt;"",Y1895&lt;&gt;"",Y1895-W1895&gt;Resumen!$B$8),FALSE()),IFERROR(AND(X1895&lt;&gt;"",Y1895&lt;&gt;"",Y1895-X1895&gt;Resumen!$B$8),FALSE())),TRIM("Lays tiene mayor markup que "&amp;IF(IFERROR(AND(W1895&lt;&gt;"",Y1895&lt;&gt;"",Y1895-W1895&gt;Resumen!$B$8),FALSE()),"Quento ","")&amp;IF(IFERROR(AND(X1895&lt;&gt;"",Y1895&lt;&gt;"",Y1895-X1895&gt;Resumen!$B$8),FALSE()),"Julicroc ","")&amp;"en este PDV"),"")</f>
        <v/>
      </c>
      <c r="AZ1895" s="22" t="str">
        <f aca="false">IF(COUNTIF('Plan Pehuamar - Lista'!$A$2:$A$167,A1895)&gt;0,"Sí","No")</f>
        <v>No</v>
      </c>
      <c r="BA1895" s="22" t="str">
        <f aca="false">IF(COUNTIF('Plan Combo 9+1'!$A$2:$A$226,A1895)&gt;0,"Sí","No")</f>
        <v>No</v>
      </c>
      <c r="BB1895" s="22" t="str">
        <f aca="false">IF(AH1895="","No",IF(BA1895="Sí",IF((AO1895-AH1895)&gt;Resumen!$B$6,"Sí","No"),IF((AO1895-AH1895)&gt;=Resumen!$B$132,"Sí","No")))</f>
        <v>No</v>
      </c>
      <c r="BC1895" s="22" t="str">
        <f aca="false">IF(AND(N1895="Sí",AL1895="Sí",AI1895=0),"Sí","No")</f>
        <v>No</v>
      </c>
      <c r="BD1895" s="22" t="str">
        <f aca="false">IF(COUNTIF('Plan 9+1 (con Pehuamar)'!$A$2:$A$227,A1895)&gt;0,"Sí","No")</f>
        <v>No</v>
      </c>
    </row>
    <row r="1896" customFormat="false" ht="15" hidden="false" customHeight="true" outlineLevel="0" collapsed="false">
      <c r="A1896" s="6" t="n">
        <v>200398</v>
      </c>
      <c r="B1896" s="6" t="n">
        <v>12</v>
      </c>
      <c r="C1896" s="6" t="n">
        <v>1205</v>
      </c>
      <c r="D1896" s="6" t="s">
        <v>398</v>
      </c>
      <c r="E1896" s="6" t="s">
        <v>2060</v>
      </c>
      <c r="F1896" s="6" t="s">
        <v>201</v>
      </c>
      <c r="G1896" s="6" t="s">
        <v>130</v>
      </c>
      <c r="H1896" s="6" t="s">
        <v>1715</v>
      </c>
      <c r="I1896" s="27" t="n">
        <v>10</v>
      </c>
      <c r="J1896" s="27" t="n">
        <v>50</v>
      </c>
      <c r="K1896" s="27" t="n">
        <v>70</v>
      </c>
      <c r="L1896" s="28" t="n">
        <f aca="false">I1896+J1896</f>
        <v>60</v>
      </c>
      <c r="M1896" s="28" t="n">
        <f aca="false">L1896+K1896</f>
        <v>130</v>
      </c>
      <c r="N1896" s="22" t="str">
        <f aca="false">IF(I1896&gt;0,"Sí","No")</f>
        <v>Sí</v>
      </c>
      <c r="O1896" s="22" t="str">
        <f aca="false">IF(J1896&gt;0,"Sí","No")</f>
        <v>Sí</v>
      </c>
      <c r="P1896" s="22" t="str">
        <f aca="false">IF(K1896&gt;0,"Sí","No")</f>
        <v>Sí</v>
      </c>
      <c r="Q1896" s="22" t="str">
        <f aca="false">IF(OR(I1896&gt;0,J1896&gt;0),"Sí","No")</f>
        <v>Sí</v>
      </c>
      <c r="R1896" s="27" t="n">
        <v>1750</v>
      </c>
      <c r="S1896" s="27" t="n">
        <v>2500</v>
      </c>
      <c r="T1896" s="27" t="n">
        <v>1200</v>
      </c>
      <c r="U1896" s="27" t="n">
        <v>2000</v>
      </c>
      <c r="V1896" s="27" t="n">
        <v>3500</v>
      </c>
      <c r="W1896" s="12" t="n">
        <f aca="false">IF(AND(I1896&gt;0,R1896&gt;0),(S1896-R1896)/R1896,"")</f>
        <v>0.428571428571429</v>
      </c>
      <c r="X1896" s="12" t="n">
        <f aca="false">IF(AND(J1896&gt;0,T1896&gt;0),(U1896-T1896)/T1896,"")</f>
        <v>0.666666666666667</v>
      </c>
      <c r="Y1896" s="12" t="n">
        <f aca="false">IF(AND(K1896&gt;0,V1896&gt;0),(V1896-Resumen!$B$7)/Resumen!$B$7,"")</f>
        <v>0.4</v>
      </c>
      <c r="Z1896" s="28" t="n">
        <f aca="false">IF(AND(K1896&gt;0,I1896&gt;0,V1896&gt;0,S1896&gt;0),V1896-S1896,"")</f>
        <v>1000</v>
      </c>
      <c r="AA1896" s="12" t="n">
        <f aca="false">IF(Z1896&lt;&gt;"",Z1896/S1896,"")</f>
        <v>0.4</v>
      </c>
      <c r="AB1896" s="28" t="n">
        <f aca="false">IF(AND(K1896&gt;0,J1896&gt;0,V1896&gt;0,U1896&gt;0),V1896-U1896,"")</f>
        <v>1500</v>
      </c>
      <c r="AC1896" s="12" t="n">
        <f aca="false">IF(AB1896&lt;&gt;"",AB1896/U1896,"")</f>
        <v>0.75</v>
      </c>
      <c r="AD1896" s="27" t="n">
        <v>10</v>
      </c>
      <c r="AE1896" s="27" t="n">
        <v>2</v>
      </c>
      <c r="AF1896" s="27" t="n">
        <v>8</v>
      </c>
      <c r="AG1896" s="28" t="n">
        <f aca="false">AD1896+AE1896+AF1896</f>
        <v>20</v>
      </c>
      <c r="AH1896" s="12" t="n">
        <f aca="false">IF(AG1896&gt;0,AD1896/AG1896,"")</f>
        <v>0.5</v>
      </c>
      <c r="AI1896" s="27" t="n">
        <v>1</v>
      </c>
      <c r="AJ1896" s="27" t="n">
        <v>0</v>
      </c>
      <c r="AK1896" s="27" t="n">
        <v>0</v>
      </c>
      <c r="AL1896" s="22" t="str">
        <f aca="false">IF(OR(AJ1896&gt;0,AK1896&gt;0),"Sí","No")</f>
        <v>No</v>
      </c>
      <c r="AM1896" s="6" t="s">
        <v>198</v>
      </c>
      <c r="AN1896" s="6" t="s">
        <v>198</v>
      </c>
      <c r="AO1896" s="12" t="n">
        <f aca="false">IF(M1896&gt;0,K1896/M1896,"")</f>
        <v>0.538461538461538</v>
      </c>
      <c r="AP1896" s="22" t="str">
        <f aca="false">IF(M1896&gt;=Resumen!$B$5,"Alto","Bajo")</f>
        <v>Alto</v>
      </c>
      <c r="AQ1896" s="22" t="str">
        <f aca="false">IF(AO1896&gt;=Resumen!$B$28,"Alto","Bajo")</f>
        <v>Alto</v>
      </c>
      <c r="AR1896" s="22" t="str">
        <f aca="false">AP1896&amp;" Potencial / "&amp;AQ1896&amp;" Share"</f>
        <v>Alto Potencial / Alto Share</v>
      </c>
      <c r="AS1896" s="22" t="str">
        <f aca="false">IF(Q1896="Sí",IF(AO1896&gt;=Resumen!$B$29,"Alto","Bajo"),"")</f>
        <v>Alto</v>
      </c>
      <c r="AT1896" s="22" t="str">
        <f aca="false">IF(AS1896&lt;&gt;"",AP1896&amp;" Potencial / "&amp;AS1896&amp;" Share","")</f>
        <v>Alto Potencial / Alto Share</v>
      </c>
      <c r="AU1896" s="22" t="str">
        <f aca="false">IF(AH1896="","Sin dato",IF(AH1896-AO1896&gt;Resumen!$B$6,"Sobre-exhibido",IF(AO1896-AH1896&gt;Resumen!$B$6,"Sub-exhibido","En línea")))</f>
        <v>En línea</v>
      </c>
      <c r="AV1896" s="22" t="n">
        <f aca="false">IF(AT1896="","",IF(AT1896="Alto Potencial / Bajo Share",1,IF(AT1896="Alto Potencial / Alto Share",2,IF(AT1896="Bajo Potencial / Alto Share",3,4))))</f>
        <v>2</v>
      </c>
      <c r="AW1896" s="22" t="str">
        <f aca="false">IF(Q1896="No","Sin competencia directa",IF(AV1896=1,"1 - Foco Conquista (Alto Pot / Bajo Share)",IF(AV1896=2,"2 - Foco Defensa (Alto Pot / Alto Share)",IF(AV1896=3,"3 - Monitoreo (Bajo Pot / Alto Share)","4 - Baja Prioridad (Bajo Pot / Bajo Share)"))))</f>
        <v>2 - Foco Defensa (Alto Pot / Alto Share)</v>
      </c>
      <c r="AX1896" s="12" t="str">
        <f aca="false">IF(OR(IFERROR(AND(W1896&lt;&gt;"",Y1896&lt;&gt;"",Y1896-W1896&gt;Resumen!$B$8),FALSE()),IFERROR(AND(X1896&lt;&gt;"",Y1896&lt;&gt;"",Y1896-X1896&gt;Resumen!$B$8),FALSE())),MAX(IF(IFERROR(AND(W1896&lt;&gt;"",Y1896&lt;&gt;"",Y1896-W1896&gt;Resumen!$B$8),FALSE()),Y1896-W1896,0),IF(IFERROR(AND(X1896&lt;&gt;"",Y1896&lt;&gt;"",Y1896-X1896&gt;Resumen!$B$8),FALSE()),Y1896-X1896,0)),"")</f>
        <v/>
      </c>
      <c r="AY1896" s="22" t="str">
        <f aca="false">IF(OR(IFERROR(AND(W1896&lt;&gt;"",Y1896&lt;&gt;"",Y1896-W1896&gt;Resumen!$B$8),FALSE()),IFERROR(AND(X1896&lt;&gt;"",Y1896&lt;&gt;"",Y1896-X1896&gt;Resumen!$B$8),FALSE())),TRIM("Lays tiene mayor markup que "&amp;IF(IFERROR(AND(W1896&lt;&gt;"",Y1896&lt;&gt;"",Y1896-W1896&gt;Resumen!$B$8),FALSE()),"Quento ","")&amp;IF(IFERROR(AND(X1896&lt;&gt;"",Y1896&lt;&gt;"",Y1896-X1896&gt;Resumen!$B$8),FALSE()),"Julicroc ","")&amp;"en este PDV"),"")</f>
        <v/>
      </c>
      <c r="AZ1896" s="22" t="str">
        <f aca="false">IF(COUNTIF('Plan Pehuamar - Lista'!$A$2:$A$167,A1896)&gt;0,"Sí","No")</f>
        <v>No</v>
      </c>
      <c r="BA1896" s="22" t="str">
        <f aca="false">IF(COUNTIF('Plan Combo 9+1'!$A$2:$A$226,A1896)&gt;0,"Sí","No")</f>
        <v>No</v>
      </c>
      <c r="BB1896" s="22" t="str">
        <f aca="false">IF(AH1896="","No",IF(BA1896="Sí",IF((AO1896-AH1896)&gt;Resumen!$B$6,"Sí","No"),IF((AO1896-AH1896)&gt;=Resumen!$B$132,"Sí","No")))</f>
        <v>No</v>
      </c>
      <c r="BC1896" s="22" t="str">
        <f aca="false">IF(AND(N1896="Sí",AL1896="Sí",AI1896=0),"Sí","No")</f>
        <v>No</v>
      </c>
      <c r="BD1896" s="22" t="str">
        <f aca="false">IF(COUNTIF('Plan 9+1 (con Pehuamar)'!$A$2:$A$227,A1896)&gt;0,"Sí","No")</f>
        <v>No</v>
      </c>
    </row>
    <row r="1897" customFormat="false" ht="15" hidden="false" customHeight="true" outlineLevel="0" collapsed="false">
      <c r="A1897" s="6" t="n">
        <v>200401</v>
      </c>
      <c r="B1897" s="6" t="n">
        <v>12</v>
      </c>
      <c r="C1897" s="6" t="n">
        <v>1205</v>
      </c>
      <c r="D1897" s="6" t="s">
        <v>398</v>
      </c>
      <c r="E1897" s="6" t="s">
        <v>2049</v>
      </c>
      <c r="F1897" s="6" t="s">
        <v>201</v>
      </c>
      <c r="G1897" s="6" t="s">
        <v>130</v>
      </c>
      <c r="H1897" s="6" t="s">
        <v>1715</v>
      </c>
      <c r="I1897" s="27" t="n">
        <v>0</v>
      </c>
      <c r="J1897" s="27" t="n">
        <v>0</v>
      </c>
      <c r="K1897" s="27" t="n">
        <v>1.4</v>
      </c>
      <c r="L1897" s="28" t="n">
        <f aca="false">I1897+J1897</f>
        <v>0</v>
      </c>
      <c r="M1897" s="28" t="n">
        <f aca="false">L1897+K1897</f>
        <v>1.4</v>
      </c>
      <c r="N1897" s="22" t="str">
        <f aca="false">IF(I1897&gt;0,"Sí","No")</f>
        <v>No</v>
      </c>
      <c r="O1897" s="22" t="str">
        <f aca="false">IF(J1897&gt;0,"Sí","No")</f>
        <v>No</v>
      </c>
      <c r="P1897" s="22" t="str">
        <f aca="false">IF(K1897&gt;0,"Sí","No")</f>
        <v>Sí</v>
      </c>
      <c r="Q1897" s="22" t="str">
        <f aca="false">IF(OR(I1897&gt;0,J1897&gt;0),"Sí","No")</f>
        <v>No</v>
      </c>
      <c r="R1897" s="27"/>
      <c r="S1897" s="27"/>
      <c r="T1897" s="27"/>
      <c r="U1897" s="27"/>
      <c r="V1897" s="27"/>
      <c r="W1897" s="12" t="str">
        <f aca="false">IF(AND(I1897&gt;0,R1897&gt;0),(S1897-R1897)/R1897,"")</f>
        <v/>
      </c>
      <c r="X1897" s="12" t="str">
        <f aca="false">IF(AND(J1897&gt;0,T1897&gt;0),(U1897-T1897)/T1897,"")</f>
        <v/>
      </c>
      <c r="Y1897" s="12" t="str">
        <f aca="false">IF(AND(K1897&gt;0,V1897&gt;0),(V1897-Resumen!$B$7)/Resumen!$B$7,"")</f>
        <v/>
      </c>
      <c r="Z1897" s="28" t="str">
        <f aca="false">IF(AND(K1897&gt;0,I1897&gt;0,V1897&gt;0,S1897&gt;0),V1897-S1897,"")</f>
        <v/>
      </c>
      <c r="AA1897" s="12" t="str">
        <f aca="false">IF(Z1897&lt;&gt;"",Z1897/S1897,"")</f>
        <v/>
      </c>
      <c r="AB1897" s="28" t="str">
        <f aca="false">IF(AND(K1897&gt;0,J1897&gt;0,V1897&gt;0,U1897&gt;0),V1897-U1897,"")</f>
        <v/>
      </c>
      <c r="AC1897" s="12" t="str">
        <f aca="false">IF(AB1897&lt;&gt;"",AB1897/U1897,"")</f>
        <v/>
      </c>
      <c r="AD1897" s="27" t="n">
        <v>0</v>
      </c>
      <c r="AE1897" s="27" t="n">
        <v>0</v>
      </c>
      <c r="AF1897" s="27" t="n">
        <v>0</v>
      </c>
      <c r="AG1897" s="28" t="n">
        <f aca="false">AD1897+AE1897+AF1897</f>
        <v>0</v>
      </c>
      <c r="AH1897" s="12" t="str">
        <f aca="false">IF(AG1897&gt;0,AD1897/AG1897,"")</f>
        <v/>
      </c>
      <c r="AI1897" s="27" t="n">
        <v>0</v>
      </c>
      <c r="AJ1897" s="27" t="n">
        <v>0</v>
      </c>
      <c r="AK1897" s="27" t="n">
        <v>0</v>
      </c>
      <c r="AL1897" s="22" t="str">
        <f aca="false">IF(OR(AJ1897&gt;0,AK1897&gt;0),"Sí","No")</f>
        <v>No</v>
      </c>
      <c r="AM1897" s="6"/>
      <c r="AN1897" s="6"/>
      <c r="AO1897" s="12" t="n">
        <f aca="false">IF(M1897&gt;0,K1897/M1897,"")</f>
        <v>1</v>
      </c>
      <c r="AP1897" s="22" t="str">
        <f aca="false">IF(M1897&gt;=Resumen!$B$5,"Alto","Bajo")</f>
        <v>Bajo</v>
      </c>
      <c r="AQ1897" s="22" t="str">
        <f aca="false">IF(AO1897&gt;=Resumen!$B$28,"Alto","Bajo")</f>
        <v>Alto</v>
      </c>
      <c r="AR1897" s="22" t="str">
        <f aca="false">AP1897&amp;" Potencial / "&amp;AQ1897&amp;" Share"</f>
        <v>Bajo Potencial / Alto Share</v>
      </c>
      <c r="AS1897" s="22" t="str">
        <f aca="false">IF(Q1897="Sí",IF(AO1897&gt;=Resumen!$B$29,"Alto","Bajo"),"")</f>
        <v/>
      </c>
      <c r="AT1897" s="22" t="str">
        <f aca="false">IF(AS1897&lt;&gt;"",AP1897&amp;" Potencial / "&amp;AS1897&amp;" Share","")</f>
        <v/>
      </c>
      <c r="AU1897" s="22" t="str">
        <f aca="false">IF(AH1897="","Sin dato",IF(AH1897-AO1897&gt;Resumen!$B$6,"Sobre-exhibido",IF(AO1897-AH1897&gt;Resumen!$B$6,"Sub-exhibido","En línea")))</f>
        <v>Sin dato</v>
      </c>
      <c r="AV1897" s="22" t="str">
        <f aca="false">IF(AT1897="","",IF(AT1897="Alto Potencial / Bajo Share",1,IF(AT1897="Alto Potencial / Alto Share",2,IF(AT1897="Bajo Potencial / Alto Share",3,4))))</f>
        <v/>
      </c>
      <c r="AW1897" s="22" t="str">
        <f aca="false">IF(Q1897="No","Sin competencia directa",IF(AV1897=1,"1 - Foco Conquista (Alto Pot / Bajo Share)",IF(AV1897=2,"2 - Foco Defensa (Alto Pot / Alto Share)",IF(AV1897=3,"3 - Monitoreo (Bajo Pot / Alto Share)","4 - Baja Prioridad (Bajo Pot / Bajo Share)"))))</f>
        <v>Sin competencia directa</v>
      </c>
      <c r="AX1897" s="12" t="str">
        <f aca="false">IF(OR(IFERROR(AND(W1897&lt;&gt;"",Y1897&lt;&gt;"",Y1897-W1897&gt;Resumen!$B$8),FALSE()),IFERROR(AND(X1897&lt;&gt;"",Y1897&lt;&gt;"",Y1897-X1897&gt;Resumen!$B$8),FALSE())),MAX(IF(IFERROR(AND(W1897&lt;&gt;"",Y1897&lt;&gt;"",Y1897-W1897&gt;Resumen!$B$8),FALSE()),Y1897-W1897,0),IF(IFERROR(AND(X1897&lt;&gt;"",Y1897&lt;&gt;"",Y1897-X1897&gt;Resumen!$B$8),FALSE()),Y1897-X1897,0)),"")</f>
        <v/>
      </c>
      <c r="AY1897" s="22" t="str">
        <f aca="false">IF(OR(IFERROR(AND(W1897&lt;&gt;"",Y1897&lt;&gt;"",Y1897-W1897&gt;Resumen!$B$8),FALSE()),IFERROR(AND(X1897&lt;&gt;"",Y1897&lt;&gt;"",Y1897-X1897&gt;Resumen!$B$8),FALSE())),TRIM("Lays tiene mayor markup que "&amp;IF(IFERROR(AND(W1897&lt;&gt;"",Y1897&lt;&gt;"",Y1897-W1897&gt;Resumen!$B$8),FALSE()),"Quento ","")&amp;IF(IFERROR(AND(X1897&lt;&gt;"",Y1897&lt;&gt;"",Y1897-X1897&gt;Resumen!$B$8),FALSE()),"Julicroc ","")&amp;"en este PDV"),"")</f>
        <v/>
      </c>
      <c r="AZ1897" s="22" t="str">
        <f aca="false">IF(COUNTIF('Plan Pehuamar - Lista'!$A$2:$A$167,A1897)&gt;0,"Sí","No")</f>
        <v>No</v>
      </c>
      <c r="BA1897" s="22" t="str">
        <f aca="false">IF(COUNTIF('Plan Combo 9+1'!$A$2:$A$226,A1897)&gt;0,"Sí","No")</f>
        <v>No</v>
      </c>
      <c r="BB1897" s="22" t="str">
        <f aca="false">IF(AH1897="","No",IF(BA1897="Sí",IF((AO1897-AH1897)&gt;Resumen!$B$6,"Sí","No"),IF((AO1897-AH1897)&gt;=Resumen!$B$132,"Sí","No")))</f>
        <v>No</v>
      </c>
      <c r="BC1897" s="22" t="str">
        <f aca="false">IF(AND(N1897="Sí",AL1897="Sí",AI1897=0),"Sí","No")</f>
        <v>No</v>
      </c>
      <c r="BD1897" s="22" t="str">
        <f aca="false">IF(COUNTIF('Plan 9+1 (con Pehuamar)'!$A$2:$A$227,A1897)&gt;0,"Sí","No")</f>
        <v>No</v>
      </c>
    </row>
    <row r="1898" customFormat="false" ht="15" hidden="false" customHeight="true" outlineLevel="0" collapsed="false">
      <c r="A1898" s="6" t="n">
        <v>201522</v>
      </c>
      <c r="B1898" s="6" t="n">
        <v>12</v>
      </c>
      <c r="C1898" s="6" t="n">
        <v>1205</v>
      </c>
      <c r="D1898" s="6" t="s">
        <v>398</v>
      </c>
      <c r="E1898" s="6" t="s">
        <v>2061</v>
      </c>
      <c r="F1898" s="6" t="s">
        <v>2062</v>
      </c>
      <c r="G1898" s="6" t="s">
        <v>130</v>
      </c>
      <c r="H1898" s="6" t="s">
        <v>1715</v>
      </c>
      <c r="I1898" s="27" t="n">
        <v>0</v>
      </c>
      <c r="J1898" s="27" t="n">
        <v>0</v>
      </c>
      <c r="K1898" s="27" t="n">
        <v>16.2</v>
      </c>
      <c r="L1898" s="28" t="n">
        <f aca="false">I1898+J1898</f>
        <v>0</v>
      </c>
      <c r="M1898" s="28" t="n">
        <f aca="false">L1898+K1898</f>
        <v>16.2</v>
      </c>
      <c r="N1898" s="22" t="str">
        <f aca="false">IF(I1898&gt;0,"Sí","No")</f>
        <v>No</v>
      </c>
      <c r="O1898" s="22" t="str">
        <f aca="false">IF(J1898&gt;0,"Sí","No")</f>
        <v>No</v>
      </c>
      <c r="P1898" s="22" t="str">
        <f aca="false">IF(K1898&gt;0,"Sí","No")</f>
        <v>Sí</v>
      </c>
      <c r="Q1898" s="22" t="str">
        <f aca="false">IF(OR(I1898&gt;0,J1898&gt;0),"Sí","No")</f>
        <v>No</v>
      </c>
      <c r="R1898" s="27"/>
      <c r="S1898" s="27"/>
      <c r="T1898" s="27"/>
      <c r="U1898" s="27"/>
      <c r="V1898" s="27"/>
      <c r="W1898" s="12" t="str">
        <f aca="false">IF(AND(I1898&gt;0,R1898&gt;0),(S1898-R1898)/R1898,"")</f>
        <v/>
      </c>
      <c r="X1898" s="12" t="str">
        <f aca="false">IF(AND(J1898&gt;0,T1898&gt;0),(U1898-T1898)/T1898,"")</f>
        <v/>
      </c>
      <c r="Y1898" s="12" t="str">
        <f aca="false">IF(AND(K1898&gt;0,V1898&gt;0),(V1898-Resumen!$B$7)/Resumen!$B$7,"")</f>
        <v/>
      </c>
      <c r="Z1898" s="28" t="str">
        <f aca="false">IF(AND(K1898&gt;0,I1898&gt;0,V1898&gt;0,S1898&gt;0),V1898-S1898,"")</f>
        <v/>
      </c>
      <c r="AA1898" s="12" t="str">
        <f aca="false">IF(Z1898&lt;&gt;"",Z1898/S1898,"")</f>
        <v/>
      </c>
      <c r="AB1898" s="28" t="str">
        <f aca="false">IF(AND(K1898&gt;0,J1898&gt;0,V1898&gt;0,U1898&gt;0),V1898-U1898,"")</f>
        <v/>
      </c>
      <c r="AC1898" s="12" t="str">
        <f aca="false">IF(AB1898&lt;&gt;"",AB1898/U1898,"")</f>
        <v/>
      </c>
      <c r="AD1898" s="27" t="n">
        <v>0</v>
      </c>
      <c r="AE1898" s="27" t="n">
        <v>0</v>
      </c>
      <c r="AF1898" s="27" t="n">
        <v>0</v>
      </c>
      <c r="AG1898" s="28" t="n">
        <f aca="false">AD1898+AE1898+AF1898</f>
        <v>0</v>
      </c>
      <c r="AH1898" s="12" t="str">
        <f aca="false">IF(AG1898&gt;0,AD1898/AG1898,"")</f>
        <v/>
      </c>
      <c r="AI1898" s="27" t="n">
        <v>0</v>
      </c>
      <c r="AJ1898" s="27" t="n">
        <v>0</v>
      </c>
      <c r="AK1898" s="27" t="n">
        <v>0</v>
      </c>
      <c r="AL1898" s="22" t="str">
        <f aca="false">IF(OR(AJ1898&gt;0,AK1898&gt;0),"Sí","No")</f>
        <v>No</v>
      </c>
      <c r="AM1898" s="6"/>
      <c r="AN1898" s="6"/>
      <c r="AO1898" s="12" t="n">
        <f aca="false">IF(M1898&gt;0,K1898/M1898,"")</f>
        <v>1</v>
      </c>
      <c r="AP1898" s="22" t="str">
        <f aca="false">IF(M1898&gt;=Resumen!$B$5,"Alto","Bajo")</f>
        <v>Bajo</v>
      </c>
      <c r="AQ1898" s="22" t="str">
        <f aca="false">IF(AO1898&gt;=Resumen!$B$28,"Alto","Bajo")</f>
        <v>Alto</v>
      </c>
      <c r="AR1898" s="22" t="str">
        <f aca="false">AP1898&amp;" Potencial / "&amp;AQ1898&amp;" Share"</f>
        <v>Bajo Potencial / Alto Share</v>
      </c>
      <c r="AS1898" s="22" t="str">
        <f aca="false">IF(Q1898="Sí",IF(AO1898&gt;=Resumen!$B$29,"Alto","Bajo"),"")</f>
        <v/>
      </c>
      <c r="AT1898" s="22" t="str">
        <f aca="false">IF(AS1898&lt;&gt;"",AP1898&amp;" Potencial / "&amp;AS1898&amp;" Share","")</f>
        <v/>
      </c>
      <c r="AU1898" s="22" t="str">
        <f aca="false">IF(AH1898="","Sin dato",IF(AH1898-AO1898&gt;Resumen!$B$6,"Sobre-exhibido",IF(AO1898-AH1898&gt;Resumen!$B$6,"Sub-exhibido","En línea")))</f>
        <v>Sin dato</v>
      </c>
      <c r="AV1898" s="22" t="str">
        <f aca="false">IF(AT1898="","",IF(AT1898="Alto Potencial / Bajo Share",1,IF(AT1898="Alto Potencial / Alto Share",2,IF(AT1898="Bajo Potencial / Alto Share",3,4))))</f>
        <v/>
      </c>
      <c r="AW1898" s="22" t="str">
        <f aca="false">IF(Q1898="No","Sin competencia directa",IF(AV1898=1,"1 - Foco Conquista (Alto Pot / Bajo Share)",IF(AV1898=2,"2 - Foco Defensa (Alto Pot / Alto Share)",IF(AV1898=3,"3 - Monitoreo (Bajo Pot / Alto Share)","4 - Baja Prioridad (Bajo Pot / Bajo Share)"))))</f>
        <v>Sin competencia directa</v>
      </c>
      <c r="AX1898" s="12" t="str">
        <f aca="false">IF(OR(IFERROR(AND(W1898&lt;&gt;"",Y1898&lt;&gt;"",Y1898-W1898&gt;Resumen!$B$8),FALSE()),IFERROR(AND(X1898&lt;&gt;"",Y1898&lt;&gt;"",Y1898-X1898&gt;Resumen!$B$8),FALSE())),MAX(IF(IFERROR(AND(W1898&lt;&gt;"",Y1898&lt;&gt;"",Y1898-W1898&gt;Resumen!$B$8),FALSE()),Y1898-W1898,0),IF(IFERROR(AND(X1898&lt;&gt;"",Y1898&lt;&gt;"",Y1898-X1898&gt;Resumen!$B$8),FALSE()),Y1898-X1898,0)),"")</f>
        <v/>
      </c>
      <c r="AY1898" s="22" t="str">
        <f aca="false">IF(OR(IFERROR(AND(W1898&lt;&gt;"",Y1898&lt;&gt;"",Y1898-W1898&gt;Resumen!$B$8),FALSE()),IFERROR(AND(X1898&lt;&gt;"",Y1898&lt;&gt;"",Y1898-X1898&gt;Resumen!$B$8),FALSE())),TRIM("Lays tiene mayor markup que "&amp;IF(IFERROR(AND(W1898&lt;&gt;"",Y1898&lt;&gt;"",Y1898-W1898&gt;Resumen!$B$8),FALSE()),"Quento ","")&amp;IF(IFERROR(AND(X1898&lt;&gt;"",Y1898&lt;&gt;"",Y1898-X1898&gt;Resumen!$B$8),FALSE()),"Julicroc ","")&amp;"en este PDV"),"")</f>
        <v/>
      </c>
      <c r="AZ1898" s="22" t="str">
        <f aca="false">IF(COUNTIF('Plan Pehuamar - Lista'!$A$2:$A$167,A1898)&gt;0,"Sí","No")</f>
        <v>No</v>
      </c>
      <c r="BA1898" s="22" t="str">
        <f aca="false">IF(COUNTIF('Plan Combo 9+1'!$A$2:$A$226,A1898)&gt;0,"Sí","No")</f>
        <v>No</v>
      </c>
      <c r="BB1898" s="22" t="str">
        <f aca="false">IF(AH1898="","No",IF(BA1898="Sí",IF((AO1898-AH1898)&gt;Resumen!$B$6,"Sí","No"),IF((AO1898-AH1898)&gt;=Resumen!$B$132,"Sí","No")))</f>
        <v>No</v>
      </c>
      <c r="BC1898" s="22" t="str">
        <f aca="false">IF(AND(N1898="Sí",AL1898="Sí",AI1898=0),"Sí","No")</f>
        <v>No</v>
      </c>
      <c r="BD1898" s="22" t="str">
        <f aca="false">IF(COUNTIF('Plan 9+1 (con Pehuamar)'!$A$2:$A$227,A1898)&gt;0,"Sí","No")</f>
        <v>No</v>
      </c>
    </row>
    <row r="1899" customFormat="false" ht="15" hidden="false" customHeight="true" outlineLevel="0" collapsed="false">
      <c r="A1899" s="6" t="n">
        <v>201610</v>
      </c>
      <c r="B1899" s="6" t="n">
        <v>12</v>
      </c>
      <c r="C1899" s="6" t="n">
        <v>1205</v>
      </c>
      <c r="D1899" s="6" t="s">
        <v>398</v>
      </c>
      <c r="E1899" s="6" t="s">
        <v>2063</v>
      </c>
      <c r="F1899" s="6" t="s">
        <v>196</v>
      </c>
      <c r="G1899" s="6" t="s">
        <v>130</v>
      </c>
      <c r="H1899" s="6" t="s">
        <v>1715</v>
      </c>
      <c r="I1899" s="27" t="n">
        <v>0</v>
      </c>
      <c r="J1899" s="27" t="n">
        <v>0</v>
      </c>
      <c r="K1899" s="27" t="n">
        <v>1</v>
      </c>
      <c r="L1899" s="28" t="n">
        <f aca="false">I1899+J1899</f>
        <v>0</v>
      </c>
      <c r="M1899" s="28" t="n">
        <f aca="false">L1899+K1899</f>
        <v>1</v>
      </c>
      <c r="N1899" s="22" t="str">
        <f aca="false">IF(I1899&gt;0,"Sí","No")</f>
        <v>No</v>
      </c>
      <c r="O1899" s="22" t="str">
        <f aca="false">IF(J1899&gt;0,"Sí","No")</f>
        <v>No</v>
      </c>
      <c r="P1899" s="22" t="str">
        <f aca="false">IF(K1899&gt;0,"Sí","No")</f>
        <v>Sí</v>
      </c>
      <c r="Q1899" s="22" t="str">
        <f aca="false">IF(OR(I1899&gt;0,J1899&gt;0),"Sí","No")</f>
        <v>No</v>
      </c>
      <c r="R1899" s="27"/>
      <c r="S1899" s="27"/>
      <c r="T1899" s="27"/>
      <c r="U1899" s="27"/>
      <c r="V1899" s="27"/>
      <c r="W1899" s="12" t="str">
        <f aca="false">IF(AND(I1899&gt;0,R1899&gt;0),(S1899-R1899)/R1899,"")</f>
        <v/>
      </c>
      <c r="X1899" s="12" t="str">
        <f aca="false">IF(AND(J1899&gt;0,T1899&gt;0),(U1899-T1899)/T1899,"")</f>
        <v/>
      </c>
      <c r="Y1899" s="12" t="str">
        <f aca="false">IF(AND(K1899&gt;0,V1899&gt;0),(V1899-Resumen!$B$7)/Resumen!$B$7,"")</f>
        <v/>
      </c>
      <c r="Z1899" s="28" t="str">
        <f aca="false">IF(AND(K1899&gt;0,I1899&gt;0,V1899&gt;0,S1899&gt;0),V1899-S1899,"")</f>
        <v/>
      </c>
      <c r="AA1899" s="12" t="str">
        <f aca="false">IF(Z1899&lt;&gt;"",Z1899/S1899,"")</f>
        <v/>
      </c>
      <c r="AB1899" s="28" t="str">
        <f aca="false">IF(AND(K1899&gt;0,J1899&gt;0,V1899&gt;0,U1899&gt;0),V1899-U1899,"")</f>
        <v/>
      </c>
      <c r="AC1899" s="12" t="str">
        <f aca="false">IF(AB1899&lt;&gt;"",AB1899/U1899,"")</f>
        <v/>
      </c>
      <c r="AD1899" s="27" t="n">
        <v>0</v>
      </c>
      <c r="AE1899" s="27" t="n">
        <v>0</v>
      </c>
      <c r="AF1899" s="27" t="n">
        <v>0</v>
      </c>
      <c r="AG1899" s="28" t="n">
        <f aca="false">AD1899+AE1899+AF1899</f>
        <v>0</v>
      </c>
      <c r="AH1899" s="12" t="str">
        <f aca="false">IF(AG1899&gt;0,AD1899/AG1899,"")</f>
        <v/>
      </c>
      <c r="AI1899" s="27" t="n">
        <v>0</v>
      </c>
      <c r="AJ1899" s="27" t="n">
        <v>0</v>
      </c>
      <c r="AK1899" s="27" t="n">
        <v>0</v>
      </c>
      <c r="AL1899" s="22" t="str">
        <f aca="false">IF(OR(AJ1899&gt;0,AK1899&gt;0),"Sí","No")</f>
        <v>No</v>
      </c>
      <c r="AM1899" s="6"/>
      <c r="AN1899" s="6"/>
      <c r="AO1899" s="12" t="n">
        <f aca="false">IF(M1899&gt;0,K1899/M1899,"")</f>
        <v>1</v>
      </c>
      <c r="AP1899" s="22" t="str">
        <f aca="false">IF(M1899&gt;=Resumen!$B$5,"Alto","Bajo")</f>
        <v>Bajo</v>
      </c>
      <c r="AQ1899" s="22" t="str">
        <f aca="false">IF(AO1899&gt;=Resumen!$B$28,"Alto","Bajo")</f>
        <v>Alto</v>
      </c>
      <c r="AR1899" s="22" t="str">
        <f aca="false">AP1899&amp;" Potencial / "&amp;AQ1899&amp;" Share"</f>
        <v>Bajo Potencial / Alto Share</v>
      </c>
      <c r="AS1899" s="22" t="str">
        <f aca="false">IF(Q1899="Sí",IF(AO1899&gt;=Resumen!$B$29,"Alto","Bajo"),"")</f>
        <v/>
      </c>
      <c r="AT1899" s="22" t="str">
        <f aca="false">IF(AS1899&lt;&gt;"",AP1899&amp;" Potencial / "&amp;AS1899&amp;" Share","")</f>
        <v/>
      </c>
      <c r="AU1899" s="22" t="str">
        <f aca="false">IF(AH1899="","Sin dato",IF(AH1899-AO1899&gt;Resumen!$B$6,"Sobre-exhibido",IF(AO1899-AH1899&gt;Resumen!$B$6,"Sub-exhibido","En línea")))</f>
        <v>Sin dato</v>
      </c>
      <c r="AV1899" s="22" t="str">
        <f aca="false">IF(AT1899="","",IF(AT1899="Alto Potencial / Bajo Share",1,IF(AT1899="Alto Potencial / Alto Share",2,IF(AT1899="Bajo Potencial / Alto Share",3,4))))</f>
        <v/>
      </c>
      <c r="AW1899" s="22" t="str">
        <f aca="false">IF(Q1899="No","Sin competencia directa",IF(AV1899=1,"1 - Foco Conquista (Alto Pot / Bajo Share)",IF(AV1899=2,"2 - Foco Defensa (Alto Pot / Alto Share)",IF(AV1899=3,"3 - Monitoreo (Bajo Pot / Alto Share)","4 - Baja Prioridad (Bajo Pot / Bajo Share)"))))</f>
        <v>Sin competencia directa</v>
      </c>
      <c r="AX1899" s="12" t="str">
        <f aca="false">IF(OR(IFERROR(AND(W1899&lt;&gt;"",Y1899&lt;&gt;"",Y1899-W1899&gt;Resumen!$B$8),FALSE()),IFERROR(AND(X1899&lt;&gt;"",Y1899&lt;&gt;"",Y1899-X1899&gt;Resumen!$B$8),FALSE())),MAX(IF(IFERROR(AND(W1899&lt;&gt;"",Y1899&lt;&gt;"",Y1899-W1899&gt;Resumen!$B$8),FALSE()),Y1899-W1899,0),IF(IFERROR(AND(X1899&lt;&gt;"",Y1899&lt;&gt;"",Y1899-X1899&gt;Resumen!$B$8),FALSE()),Y1899-X1899,0)),"")</f>
        <v/>
      </c>
      <c r="AY1899" s="22" t="str">
        <f aca="false">IF(OR(IFERROR(AND(W1899&lt;&gt;"",Y1899&lt;&gt;"",Y1899-W1899&gt;Resumen!$B$8),FALSE()),IFERROR(AND(X1899&lt;&gt;"",Y1899&lt;&gt;"",Y1899-X1899&gt;Resumen!$B$8),FALSE())),TRIM("Lays tiene mayor markup que "&amp;IF(IFERROR(AND(W1899&lt;&gt;"",Y1899&lt;&gt;"",Y1899-W1899&gt;Resumen!$B$8),FALSE()),"Quento ","")&amp;IF(IFERROR(AND(X1899&lt;&gt;"",Y1899&lt;&gt;"",Y1899-X1899&gt;Resumen!$B$8),FALSE()),"Julicroc ","")&amp;"en este PDV"),"")</f>
        <v/>
      </c>
      <c r="AZ1899" s="22" t="str">
        <f aca="false">IF(COUNTIF('Plan Pehuamar - Lista'!$A$2:$A$167,A1899)&gt;0,"Sí","No")</f>
        <v>No</v>
      </c>
      <c r="BA1899" s="22" t="str">
        <f aca="false">IF(COUNTIF('Plan Combo 9+1'!$A$2:$A$226,A1899)&gt;0,"Sí","No")</f>
        <v>No</v>
      </c>
      <c r="BB1899" s="22" t="str">
        <f aca="false">IF(AH1899="","No",IF(BA1899="Sí",IF((AO1899-AH1899)&gt;Resumen!$B$6,"Sí","No"),IF((AO1899-AH1899)&gt;=Resumen!$B$132,"Sí","No")))</f>
        <v>No</v>
      </c>
      <c r="BC1899" s="22" t="str">
        <f aca="false">IF(AND(N1899="Sí",AL1899="Sí",AI1899=0),"Sí","No")</f>
        <v>No</v>
      </c>
      <c r="BD1899" s="22" t="str">
        <f aca="false">IF(COUNTIF('Plan 9+1 (con Pehuamar)'!$A$2:$A$227,A1899)&gt;0,"Sí","No")</f>
        <v>No</v>
      </c>
    </row>
    <row r="1900" customFormat="false" ht="15" hidden="false" customHeight="true" outlineLevel="0" collapsed="false">
      <c r="A1900" s="6" t="n">
        <v>201713</v>
      </c>
      <c r="B1900" s="6" t="n">
        <v>12</v>
      </c>
      <c r="C1900" s="6" t="n">
        <v>1205</v>
      </c>
      <c r="D1900" s="6" t="s">
        <v>398</v>
      </c>
      <c r="E1900" s="6" t="s">
        <v>2064</v>
      </c>
      <c r="F1900" s="6" t="s">
        <v>201</v>
      </c>
      <c r="G1900" s="6" t="s">
        <v>130</v>
      </c>
      <c r="H1900" s="6" t="s">
        <v>1715</v>
      </c>
      <c r="I1900" s="27" t="n">
        <v>0</v>
      </c>
      <c r="J1900" s="27" t="n">
        <v>0</v>
      </c>
      <c r="K1900" s="27" t="n">
        <v>3.6</v>
      </c>
      <c r="L1900" s="28" t="n">
        <f aca="false">I1900+J1900</f>
        <v>0</v>
      </c>
      <c r="M1900" s="28" t="n">
        <f aca="false">L1900+K1900</f>
        <v>3.6</v>
      </c>
      <c r="N1900" s="22" t="str">
        <f aca="false">IF(I1900&gt;0,"Sí","No")</f>
        <v>No</v>
      </c>
      <c r="O1900" s="22" t="str">
        <f aca="false">IF(J1900&gt;0,"Sí","No")</f>
        <v>No</v>
      </c>
      <c r="P1900" s="22" t="str">
        <f aca="false">IF(K1900&gt;0,"Sí","No")</f>
        <v>Sí</v>
      </c>
      <c r="Q1900" s="22" t="str">
        <f aca="false">IF(OR(I1900&gt;0,J1900&gt;0),"Sí","No")</f>
        <v>No</v>
      </c>
      <c r="R1900" s="27"/>
      <c r="S1900" s="27"/>
      <c r="T1900" s="27"/>
      <c r="U1900" s="27"/>
      <c r="V1900" s="27"/>
      <c r="W1900" s="12" t="str">
        <f aca="false">IF(AND(I1900&gt;0,R1900&gt;0),(S1900-R1900)/R1900,"")</f>
        <v/>
      </c>
      <c r="X1900" s="12" t="str">
        <f aca="false">IF(AND(J1900&gt;0,T1900&gt;0),(U1900-T1900)/T1900,"")</f>
        <v/>
      </c>
      <c r="Y1900" s="12" t="str">
        <f aca="false">IF(AND(K1900&gt;0,V1900&gt;0),(V1900-Resumen!$B$7)/Resumen!$B$7,"")</f>
        <v/>
      </c>
      <c r="Z1900" s="28" t="str">
        <f aca="false">IF(AND(K1900&gt;0,I1900&gt;0,V1900&gt;0,S1900&gt;0),V1900-S1900,"")</f>
        <v/>
      </c>
      <c r="AA1900" s="12" t="str">
        <f aca="false">IF(Z1900&lt;&gt;"",Z1900/S1900,"")</f>
        <v/>
      </c>
      <c r="AB1900" s="28" t="str">
        <f aca="false">IF(AND(K1900&gt;0,J1900&gt;0,V1900&gt;0,U1900&gt;0),V1900-U1900,"")</f>
        <v/>
      </c>
      <c r="AC1900" s="12" t="str">
        <f aca="false">IF(AB1900&lt;&gt;"",AB1900/U1900,"")</f>
        <v/>
      </c>
      <c r="AD1900" s="27" t="n">
        <v>0</v>
      </c>
      <c r="AE1900" s="27" t="n">
        <v>0</v>
      </c>
      <c r="AF1900" s="27" t="n">
        <v>0</v>
      </c>
      <c r="AG1900" s="28" t="n">
        <f aca="false">AD1900+AE1900+AF1900</f>
        <v>0</v>
      </c>
      <c r="AH1900" s="12" t="str">
        <f aca="false">IF(AG1900&gt;0,AD1900/AG1900,"")</f>
        <v/>
      </c>
      <c r="AI1900" s="27" t="n">
        <v>0</v>
      </c>
      <c r="AJ1900" s="27" t="n">
        <v>0</v>
      </c>
      <c r="AK1900" s="27" t="n">
        <v>0</v>
      </c>
      <c r="AL1900" s="22" t="str">
        <f aca="false">IF(OR(AJ1900&gt;0,AK1900&gt;0),"Sí","No")</f>
        <v>No</v>
      </c>
      <c r="AM1900" s="6"/>
      <c r="AN1900" s="6"/>
      <c r="AO1900" s="12" t="n">
        <f aca="false">IF(M1900&gt;0,K1900/M1900,"")</f>
        <v>1</v>
      </c>
      <c r="AP1900" s="22" t="str">
        <f aca="false">IF(M1900&gt;=Resumen!$B$5,"Alto","Bajo")</f>
        <v>Bajo</v>
      </c>
      <c r="AQ1900" s="22" t="str">
        <f aca="false">IF(AO1900&gt;=Resumen!$B$28,"Alto","Bajo")</f>
        <v>Alto</v>
      </c>
      <c r="AR1900" s="22" t="str">
        <f aca="false">AP1900&amp;" Potencial / "&amp;AQ1900&amp;" Share"</f>
        <v>Bajo Potencial / Alto Share</v>
      </c>
      <c r="AS1900" s="22" t="str">
        <f aca="false">IF(Q1900="Sí",IF(AO1900&gt;=Resumen!$B$29,"Alto","Bajo"),"")</f>
        <v/>
      </c>
      <c r="AT1900" s="22" t="str">
        <f aca="false">IF(AS1900&lt;&gt;"",AP1900&amp;" Potencial / "&amp;AS1900&amp;" Share","")</f>
        <v/>
      </c>
      <c r="AU1900" s="22" t="str">
        <f aca="false">IF(AH1900="","Sin dato",IF(AH1900-AO1900&gt;Resumen!$B$6,"Sobre-exhibido",IF(AO1900-AH1900&gt;Resumen!$B$6,"Sub-exhibido","En línea")))</f>
        <v>Sin dato</v>
      </c>
      <c r="AV1900" s="22" t="str">
        <f aca="false">IF(AT1900="","",IF(AT1900="Alto Potencial / Bajo Share",1,IF(AT1900="Alto Potencial / Alto Share",2,IF(AT1900="Bajo Potencial / Alto Share",3,4))))</f>
        <v/>
      </c>
      <c r="AW1900" s="22" t="str">
        <f aca="false">IF(Q1900="No","Sin competencia directa",IF(AV1900=1,"1 - Foco Conquista (Alto Pot / Bajo Share)",IF(AV1900=2,"2 - Foco Defensa (Alto Pot / Alto Share)",IF(AV1900=3,"3 - Monitoreo (Bajo Pot / Alto Share)","4 - Baja Prioridad (Bajo Pot / Bajo Share)"))))</f>
        <v>Sin competencia directa</v>
      </c>
      <c r="AX1900" s="12" t="str">
        <f aca="false">IF(OR(IFERROR(AND(W1900&lt;&gt;"",Y1900&lt;&gt;"",Y1900-W1900&gt;Resumen!$B$8),FALSE()),IFERROR(AND(X1900&lt;&gt;"",Y1900&lt;&gt;"",Y1900-X1900&gt;Resumen!$B$8),FALSE())),MAX(IF(IFERROR(AND(W1900&lt;&gt;"",Y1900&lt;&gt;"",Y1900-W1900&gt;Resumen!$B$8),FALSE()),Y1900-W1900,0),IF(IFERROR(AND(X1900&lt;&gt;"",Y1900&lt;&gt;"",Y1900-X1900&gt;Resumen!$B$8),FALSE()),Y1900-X1900,0)),"")</f>
        <v/>
      </c>
      <c r="AY1900" s="22" t="str">
        <f aca="false">IF(OR(IFERROR(AND(W1900&lt;&gt;"",Y1900&lt;&gt;"",Y1900-W1900&gt;Resumen!$B$8),FALSE()),IFERROR(AND(X1900&lt;&gt;"",Y1900&lt;&gt;"",Y1900-X1900&gt;Resumen!$B$8),FALSE())),TRIM("Lays tiene mayor markup que "&amp;IF(IFERROR(AND(W1900&lt;&gt;"",Y1900&lt;&gt;"",Y1900-W1900&gt;Resumen!$B$8),FALSE()),"Quento ","")&amp;IF(IFERROR(AND(X1900&lt;&gt;"",Y1900&lt;&gt;"",Y1900-X1900&gt;Resumen!$B$8),FALSE()),"Julicroc ","")&amp;"en este PDV"),"")</f>
        <v/>
      </c>
      <c r="AZ1900" s="22" t="str">
        <f aca="false">IF(COUNTIF('Plan Pehuamar - Lista'!$A$2:$A$167,A1900)&gt;0,"Sí","No")</f>
        <v>No</v>
      </c>
      <c r="BA1900" s="22" t="str">
        <f aca="false">IF(COUNTIF('Plan Combo 9+1'!$A$2:$A$226,A1900)&gt;0,"Sí","No")</f>
        <v>No</v>
      </c>
      <c r="BB1900" s="22" t="str">
        <f aca="false">IF(AH1900="","No",IF(BA1900="Sí",IF((AO1900-AH1900)&gt;Resumen!$B$6,"Sí","No"),IF((AO1900-AH1900)&gt;=Resumen!$B$132,"Sí","No")))</f>
        <v>No</v>
      </c>
      <c r="BC1900" s="22" t="str">
        <f aca="false">IF(AND(N1900="Sí",AL1900="Sí",AI1900=0),"Sí","No")</f>
        <v>No</v>
      </c>
      <c r="BD1900" s="22" t="str">
        <f aca="false">IF(COUNTIF('Plan 9+1 (con Pehuamar)'!$A$2:$A$227,A1900)&gt;0,"Sí","No")</f>
        <v>No</v>
      </c>
    </row>
    <row r="1901" customFormat="false" ht="15" hidden="false" customHeight="true" outlineLevel="0" collapsed="false">
      <c r="A1901" s="6" t="n">
        <v>201721</v>
      </c>
      <c r="B1901" s="6" t="n">
        <v>12</v>
      </c>
      <c r="C1901" s="6" t="n">
        <v>1205</v>
      </c>
      <c r="D1901" s="6" t="s">
        <v>398</v>
      </c>
      <c r="E1901" s="6" t="s">
        <v>2065</v>
      </c>
      <c r="F1901" s="6" t="s">
        <v>196</v>
      </c>
      <c r="G1901" s="6" t="s">
        <v>130</v>
      </c>
      <c r="H1901" s="6" t="s">
        <v>1715</v>
      </c>
      <c r="I1901" s="27" t="n">
        <v>0</v>
      </c>
      <c r="J1901" s="27" t="n">
        <v>0</v>
      </c>
      <c r="K1901" s="27" t="n">
        <v>2.9</v>
      </c>
      <c r="L1901" s="28" t="n">
        <f aca="false">I1901+J1901</f>
        <v>0</v>
      </c>
      <c r="M1901" s="28" t="n">
        <f aca="false">L1901+K1901</f>
        <v>2.9</v>
      </c>
      <c r="N1901" s="22" t="str">
        <f aca="false">IF(I1901&gt;0,"Sí","No")</f>
        <v>No</v>
      </c>
      <c r="O1901" s="22" t="str">
        <f aca="false">IF(J1901&gt;0,"Sí","No")</f>
        <v>No</v>
      </c>
      <c r="P1901" s="22" t="str">
        <f aca="false">IF(K1901&gt;0,"Sí","No")</f>
        <v>Sí</v>
      </c>
      <c r="Q1901" s="22" t="str">
        <f aca="false">IF(OR(I1901&gt;0,J1901&gt;0),"Sí","No")</f>
        <v>No</v>
      </c>
      <c r="R1901" s="27"/>
      <c r="S1901" s="27"/>
      <c r="T1901" s="27"/>
      <c r="U1901" s="27"/>
      <c r="V1901" s="27"/>
      <c r="W1901" s="12" t="str">
        <f aca="false">IF(AND(I1901&gt;0,R1901&gt;0),(S1901-R1901)/R1901,"")</f>
        <v/>
      </c>
      <c r="X1901" s="12" t="str">
        <f aca="false">IF(AND(J1901&gt;0,T1901&gt;0),(U1901-T1901)/T1901,"")</f>
        <v/>
      </c>
      <c r="Y1901" s="12" t="str">
        <f aca="false">IF(AND(K1901&gt;0,V1901&gt;0),(V1901-Resumen!$B$7)/Resumen!$B$7,"")</f>
        <v/>
      </c>
      <c r="Z1901" s="28" t="str">
        <f aca="false">IF(AND(K1901&gt;0,I1901&gt;0,V1901&gt;0,S1901&gt;0),V1901-S1901,"")</f>
        <v/>
      </c>
      <c r="AA1901" s="12" t="str">
        <f aca="false">IF(Z1901&lt;&gt;"",Z1901/S1901,"")</f>
        <v/>
      </c>
      <c r="AB1901" s="28" t="str">
        <f aca="false">IF(AND(K1901&gt;0,J1901&gt;0,V1901&gt;0,U1901&gt;0),V1901-U1901,"")</f>
        <v/>
      </c>
      <c r="AC1901" s="12" t="str">
        <f aca="false">IF(AB1901&lt;&gt;"",AB1901/U1901,"")</f>
        <v/>
      </c>
      <c r="AD1901" s="27" t="n">
        <v>0</v>
      </c>
      <c r="AE1901" s="27" t="n">
        <v>0</v>
      </c>
      <c r="AF1901" s="27" t="n">
        <v>0</v>
      </c>
      <c r="AG1901" s="28" t="n">
        <f aca="false">AD1901+AE1901+AF1901</f>
        <v>0</v>
      </c>
      <c r="AH1901" s="12" t="str">
        <f aca="false">IF(AG1901&gt;0,AD1901/AG1901,"")</f>
        <v/>
      </c>
      <c r="AI1901" s="27" t="n">
        <v>0</v>
      </c>
      <c r="AJ1901" s="27" t="n">
        <v>0</v>
      </c>
      <c r="AK1901" s="27" t="n">
        <v>0</v>
      </c>
      <c r="AL1901" s="22" t="str">
        <f aca="false">IF(OR(AJ1901&gt;0,AK1901&gt;0),"Sí","No")</f>
        <v>No</v>
      </c>
      <c r="AM1901" s="6"/>
      <c r="AN1901" s="6"/>
      <c r="AO1901" s="12" t="n">
        <f aca="false">IF(M1901&gt;0,K1901/M1901,"")</f>
        <v>1</v>
      </c>
      <c r="AP1901" s="22" t="str">
        <f aca="false">IF(M1901&gt;=Resumen!$B$5,"Alto","Bajo")</f>
        <v>Bajo</v>
      </c>
      <c r="AQ1901" s="22" t="str">
        <f aca="false">IF(AO1901&gt;=Resumen!$B$28,"Alto","Bajo")</f>
        <v>Alto</v>
      </c>
      <c r="AR1901" s="22" t="str">
        <f aca="false">AP1901&amp;" Potencial / "&amp;AQ1901&amp;" Share"</f>
        <v>Bajo Potencial / Alto Share</v>
      </c>
      <c r="AS1901" s="22" t="str">
        <f aca="false">IF(Q1901="Sí",IF(AO1901&gt;=Resumen!$B$29,"Alto","Bajo"),"")</f>
        <v/>
      </c>
      <c r="AT1901" s="22" t="str">
        <f aca="false">IF(AS1901&lt;&gt;"",AP1901&amp;" Potencial / "&amp;AS1901&amp;" Share","")</f>
        <v/>
      </c>
      <c r="AU1901" s="22" t="str">
        <f aca="false">IF(AH1901="","Sin dato",IF(AH1901-AO1901&gt;Resumen!$B$6,"Sobre-exhibido",IF(AO1901-AH1901&gt;Resumen!$B$6,"Sub-exhibido","En línea")))</f>
        <v>Sin dato</v>
      </c>
      <c r="AV1901" s="22" t="str">
        <f aca="false">IF(AT1901="","",IF(AT1901="Alto Potencial / Bajo Share",1,IF(AT1901="Alto Potencial / Alto Share",2,IF(AT1901="Bajo Potencial / Alto Share",3,4))))</f>
        <v/>
      </c>
      <c r="AW1901" s="22" t="str">
        <f aca="false">IF(Q1901="No","Sin competencia directa",IF(AV1901=1,"1 - Foco Conquista (Alto Pot / Bajo Share)",IF(AV1901=2,"2 - Foco Defensa (Alto Pot / Alto Share)",IF(AV1901=3,"3 - Monitoreo (Bajo Pot / Alto Share)","4 - Baja Prioridad (Bajo Pot / Bajo Share)"))))</f>
        <v>Sin competencia directa</v>
      </c>
      <c r="AX1901" s="12" t="str">
        <f aca="false">IF(OR(IFERROR(AND(W1901&lt;&gt;"",Y1901&lt;&gt;"",Y1901-W1901&gt;Resumen!$B$8),FALSE()),IFERROR(AND(X1901&lt;&gt;"",Y1901&lt;&gt;"",Y1901-X1901&gt;Resumen!$B$8),FALSE())),MAX(IF(IFERROR(AND(W1901&lt;&gt;"",Y1901&lt;&gt;"",Y1901-W1901&gt;Resumen!$B$8),FALSE()),Y1901-W1901,0),IF(IFERROR(AND(X1901&lt;&gt;"",Y1901&lt;&gt;"",Y1901-X1901&gt;Resumen!$B$8),FALSE()),Y1901-X1901,0)),"")</f>
        <v/>
      </c>
      <c r="AY1901" s="22" t="str">
        <f aca="false">IF(OR(IFERROR(AND(W1901&lt;&gt;"",Y1901&lt;&gt;"",Y1901-W1901&gt;Resumen!$B$8),FALSE()),IFERROR(AND(X1901&lt;&gt;"",Y1901&lt;&gt;"",Y1901-X1901&gt;Resumen!$B$8),FALSE())),TRIM("Lays tiene mayor markup que "&amp;IF(IFERROR(AND(W1901&lt;&gt;"",Y1901&lt;&gt;"",Y1901-W1901&gt;Resumen!$B$8),FALSE()),"Quento ","")&amp;IF(IFERROR(AND(X1901&lt;&gt;"",Y1901&lt;&gt;"",Y1901-X1901&gt;Resumen!$B$8),FALSE()),"Julicroc ","")&amp;"en este PDV"),"")</f>
        <v/>
      </c>
      <c r="AZ1901" s="22" t="str">
        <f aca="false">IF(COUNTIF('Plan Pehuamar - Lista'!$A$2:$A$167,A1901)&gt;0,"Sí","No")</f>
        <v>No</v>
      </c>
      <c r="BA1901" s="22" t="str">
        <f aca="false">IF(COUNTIF('Plan Combo 9+1'!$A$2:$A$226,A1901)&gt;0,"Sí","No")</f>
        <v>No</v>
      </c>
      <c r="BB1901" s="22" t="str">
        <f aca="false">IF(AH1901="","No",IF(BA1901="Sí",IF((AO1901-AH1901)&gt;Resumen!$B$6,"Sí","No"),IF((AO1901-AH1901)&gt;=Resumen!$B$132,"Sí","No")))</f>
        <v>No</v>
      </c>
      <c r="BC1901" s="22" t="str">
        <f aca="false">IF(AND(N1901="Sí",AL1901="Sí",AI1901=0),"Sí","No")</f>
        <v>No</v>
      </c>
      <c r="BD1901" s="22" t="str">
        <f aca="false">IF(COUNTIF('Plan 9+1 (con Pehuamar)'!$A$2:$A$227,A1901)&gt;0,"Sí","No")</f>
        <v>No</v>
      </c>
    </row>
    <row r="1902" customFormat="false" ht="15" hidden="false" customHeight="true" outlineLevel="0" collapsed="false">
      <c r="A1902" s="6" t="n">
        <v>201747</v>
      </c>
      <c r="B1902" s="6" t="n">
        <v>12</v>
      </c>
      <c r="C1902" s="6" t="n">
        <v>1205</v>
      </c>
      <c r="D1902" s="6" t="s">
        <v>398</v>
      </c>
      <c r="E1902" s="6" t="s">
        <v>2066</v>
      </c>
      <c r="F1902" s="6" t="s">
        <v>210</v>
      </c>
      <c r="G1902" s="6" t="s">
        <v>130</v>
      </c>
      <c r="H1902" s="6" t="s">
        <v>1715</v>
      </c>
      <c r="I1902" s="27" t="n">
        <v>0</v>
      </c>
      <c r="J1902" s="27" t="n">
        <v>0</v>
      </c>
      <c r="K1902" s="27" t="n">
        <v>1.5</v>
      </c>
      <c r="L1902" s="28" t="n">
        <f aca="false">I1902+J1902</f>
        <v>0</v>
      </c>
      <c r="M1902" s="28" t="n">
        <f aca="false">L1902+K1902</f>
        <v>1.5</v>
      </c>
      <c r="N1902" s="22" t="str">
        <f aca="false">IF(I1902&gt;0,"Sí","No")</f>
        <v>No</v>
      </c>
      <c r="O1902" s="22" t="str">
        <f aca="false">IF(J1902&gt;0,"Sí","No")</f>
        <v>No</v>
      </c>
      <c r="P1902" s="22" t="str">
        <f aca="false">IF(K1902&gt;0,"Sí","No")</f>
        <v>Sí</v>
      </c>
      <c r="Q1902" s="22" t="str">
        <f aca="false">IF(OR(I1902&gt;0,J1902&gt;0),"Sí","No")</f>
        <v>No</v>
      </c>
      <c r="R1902" s="27"/>
      <c r="S1902" s="27"/>
      <c r="T1902" s="27"/>
      <c r="U1902" s="27"/>
      <c r="V1902" s="27"/>
      <c r="W1902" s="12" t="str">
        <f aca="false">IF(AND(I1902&gt;0,R1902&gt;0),(S1902-R1902)/R1902,"")</f>
        <v/>
      </c>
      <c r="X1902" s="12" t="str">
        <f aca="false">IF(AND(J1902&gt;0,T1902&gt;0),(U1902-T1902)/T1902,"")</f>
        <v/>
      </c>
      <c r="Y1902" s="12" t="str">
        <f aca="false">IF(AND(K1902&gt;0,V1902&gt;0),(V1902-Resumen!$B$7)/Resumen!$B$7,"")</f>
        <v/>
      </c>
      <c r="Z1902" s="28" t="str">
        <f aca="false">IF(AND(K1902&gt;0,I1902&gt;0,V1902&gt;0,S1902&gt;0),V1902-S1902,"")</f>
        <v/>
      </c>
      <c r="AA1902" s="12" t="str">
        <f aca="false">IF(Z1902&lt;&gt;"",Z1902/S1902,"")</f>
        <v/>
      </c>
      <c r="AB1902" s="28" t="str">
        <f aca="false">IF(AND(K1902&gt;0,J1902&gt;0,V1902&gt;0,U1902&gt;0),V1902-U1902,"")</f>
        <v/>
      </c>
      <c r="AC1902" s="12" t="str">
        <f aca="false">IF(AB1902&lt;&gt;"",AB1902/U1902,"")</f>
        <v/>
      </c>
      <c r="AD1902" s="27" t="n">
        <v>0</v>
      </c>
      <c r="AE1902" s="27" t="n">
        <v>0</v>
      </c>
      <c r="AF1902" s="27" t="n">
        <v>0</v>
      </c>
      <c r="AG1902" s="28" t="n">
        <f aca="false">AD1902+AE1902+AF1902</f>
        <v>0</v>
      </c>
      <c r="AH1902" s="12" t="str">
        <f aca="false">IF(AG1902&gt;0,AD1902/AG1902,"")</f>
        <v/>
      </c>
      <c r="AI1902" s="27" t="n">
        <v>0</v>
      </c>
      <c r="AJ1902" s="27" t="n">
        <v>0</v>
      </c>
      <c r="AK1902" s="27" t="n">
        <v>0</v>
      </c>
      <c r="AL1902" s="22" t="str">
        <f aca="false">IF(OR(AJ1902&gt;0,AK1902&gt;0),"Sí","No")</f>
        <v>No</v>
      </c>
      <c r="AM1902" s="6"/>
      <c r="AN1902" s="6"/>
      <c r="AO1902" s="12" t="n">
        <f aca="false">IF(M1902&gt;0,K1902/M1902,"")</f>
        <v>1</v>
      </c>
      <c r="AP1902" s="22" t="str">
        <f aca="false">IF(M1902&gt;=Resumen!$B$5,"Alto","Bajo")</f>
        <v>Bajo</v>
      </c>
      <c r="AQ1902" s="22" t="str">
        <f aca="false">IF(AO1902&gt;=Resumen!$B$28,"Alto","Bajo")</f>
        <v>Alto</v>
      </c>
      <c r="AR1902" s="22" t="str">
        <f aca="false">AP1902&amp;" Potencial / "&amp;AQ1902&amp;" Share"</f>
        <v>Bajo Potencial / Alto Share</v>
      </c>
      <c r="AS1902" s="22" t="str">
        <f aca="false">IF(Q1902="Sí",IF(AO1902&gt;=Resumen!$B$29,"Alto","Bajo"),"")</f>
        <v/>
      </c>
      <c r="AT1902" s="22" t="str">
        <f aca="false">IF(AS1902&lt;&gt;"",AP1902&amp;" Potencial / "&amp;AS1902&amp;" Share","")</f>
        <v/>
      </c>
      <c r="AU1902" s="22" t="str">
        <f aca="false">IF(AH1902="","Sin dato",IF(AH1902-AO1902&gt;Resumen!$B$6,"Sobre-exhibido",IF(AO1902-AH1902&gt;Resumen!$B$6,"Sub-exhibido","En línea")))</f>
        <v>Sin dato</v>
      </c>
      <c r="AV1902" s="22" t="str">
        <f aca="false">IF(AT1902="","",IF(AT1902="Alto Potencial / Bajo Share",1,IF(AT1902="Alto Potencial / Alto Share",2,IF(AT1902="Bajo Potencial / Alto Share",3,4))))</f>
        <v/>
      </c>
      <c r="AW1902" s="22" t="str">
        <f aca="false">IF(Q1902="No","Sin competencia directa",IF(AV1902=1,"1 - Foco Conquista (Alto Pot / Bajo Share)",IF(AV1902=2,"2 - Foco Defensa (Alto Pot / Alto Share)",IF(AV1902=3,"3 - Monitoreo (Bajo Pot / Alto Share)","4 - Baja Prioridad (Bajo Pot / Bajo Share)"))))</f>
        <v>Sin competencia directa</v>
      </c>
      <c r="AX1902" s="12" t="str">
        <f aca="false">IF(OR(IFERROR(AND(W1902&lt;&gt;"",Y1902&lt;&gt;"",Y1902-W1902&gt;Resumen!$B$8),FALSE()),IFERROR(AND(X1902&lt;&gt;"",Y1902&lt;&gt;"",Y1902-X1902&gt;Resumen!$B$8),FALSE())),MAX(IF(IFERROR(AND(W1902&lt;&gt;"",Y1902&lt;&gt;"",Y1902-W1902&gt;Resumen!$B$8),FALSE()),Y1902-W1902,0),IF(IFERROR(AND(X1902&lt;&gt;"",Y1902&lt;&gt;"",Y1902-X1902&gt;Resumen!$B$8),FALSE()),Y1902-X1902,0)),"")</f>
        <v/>
      </c>
      <c r="AY1902" s="22" t="str">
        <f aca="false">IF(OR(IFERROR(AND(W1902&lt;&gt;"",Y1902&lt;&gt;"",Y1902-W1902&gt;Resumen!$B$8),FALSE()),IFERROR(AND(X1902&lt;&gt;"",Y1902&lt;&gt;"",Y1902-X1902&gt;Resumen!$B$8),FALSE())),TRIM("Lays tiene mayor markup que "&amp;IF(IFERROR(AND(W1902&lt;&gt;"",Y1902&lt;&gt;"",Y1902-W1902&gt;Resumen!$B$8),FALSE()),"Quento ","")&amp;IF(IFERROR(AND(X1902&lt;&gt;"",Y1902&lt;&gt;"",Y1902-X1902&gt;Resumen!$B$8),FALSE()),"Julicroc ","")&amp;"en este PDV"),"")</f>
        <v/>
      </c>
      <c r="AZ1902" s="22" t="str">
        <f aca="false">IF(COUNTIF('Plan Pehuamar - Lista'!$A$2:$A$167,A1902)&gt;0,"Sí","No")</f>
        <v>No</v>
      </c>
      <c r="BA1902" s="22" t="str">
        <f aca="false">IF(COUNTIF('Plan Combo 9+1'!$A$2:$A$226,A1902)&gt;0,"Sí","No")</f>
        <v>No</v>
      </c>
      <c r="BB1902" s="22" t="str">
        <f aca="false">IF(AH1902="","No",IF(BA1902="Sí",IF((AO1902-AH1902)&gt;Resumen!$B$6,"Sí","No"),IF((AO1902-AH1902)&gt;=Resumen!$B$132,"Sí","No")))</f>
        <v>No</v>
      </c>
      <c r="BC1902" s="22" t="str">
        <f aca="false">IF(AND(N1902="Sí",AL1902="Sí",AI1902=0),"Sí","No")</f>
        <v>No</v>
      </c>
      <c r="BD1902" s="22" t="str">
        <f aca="false">IF(COUNTIF('Plan 9+1 (con Pehuamar)'!$A$2:$A$227,A1902)&gt;0,"Sí","No")</f>
        <v>No</v>
      </c>
    </row>
    <row r="1903" customFormat="false" ht="15" hidden="false" customHeight="true" outlineLevel="0" collapsed="false">
      <c r="A1903" s="6" t="n">
        <v>201968</v>
      </c>
      <c r="B1903" s="6" t="n">
        <v>12</v>
      </c>
      <c r="C1903" s="6" t="n">
        <v>1205</v>
      </c>
      <c r="D1903" s="6" t="s">
        <v>398</v>
      </c>
      <c r="E1903" s="6" t="s">
        <v>2067</v>
      </c>
      <c r="F1903" s="6" t="s">
        <v>201</v>
      </c>
      <c r="G1903" s="6" t="s">
        <v>130</v>
      </c>
      <c r="H1903" s="6" t="s">
        <v>1715</v>
      </c>
      <c r="I1903" s="27" t="n">
        <v>0</v>
      </c>
      <c r="J1903" s="27" t="n">
        <v>0</v>
      </c>
      <c r="K1903" s="27" t="n">
        <v>5.4</v>
      </c>
      <c r="L1903" s="28" t="n">
        <f aca="false">I1903+J1903</f>
        <v>0</v>
      </c>
      <c r="M1903" s="28" t="n">
        <f aca="false">L1903+K1903</f>
        <v>5.4</v>
      </c>
      <c r="N1903" s="22" t="str">
        <f aca="false">IF(I1903&gt;0,"Sí","No")</f>
        <v>No</v>
      </c>
      <c r="O1903" s="22" t="str">
        <f aca="false">IF(J1903&gt;0,"Sí","No")</f>
        <v>No</v>
      </c>
      <c r="P1903" s="22" t="str">
        <f aca="false">IF(K1903&gt;0,"Sí","No")</f>
        <v>Sí</v>
      </c>
      <c r="Q1903" s="22" t="str">
        <f aca="false">IF(OR(I1903&gt;0,J1903&gt;0),"Sí","No")</f>
        <v>No</v>
      </c>
      <c r="R1903" s="27"/>
      <c r="S1903" s="27"/>
      <c r="T1903" s="27"/>
      <c r="U1903" s="27"/>
      <c r="V1903" s="27"/>
      <c r="W1903" s="12" t="str">
        <f aca="false">IF(AND(I1903&gt;0,R1903&gt;0),(S1903-R1903)/R1903,"")</f>
        <v/>
      </c>
      <c r="X1903" s="12" t="str">
        <f aca="false">IF(AND(J1903&gt;0,T1903&gt;0),(U1903-T1903)/T1903,"")</f>
        <v/>
      </c>
      <c r="Y1903" s="12" t="str">
        <f aca="false">IF(AND(K1903&gt;0,V1903&gt;0),(V1903-Resumen!$B$7)/Resumen!$B$7,"")</f>
        <v/>
      </c>
      <c r="Z1903" s="28" t="str">
        <f aca="false">IF(AND(K1903&gt;0,I1903&gt;0,V1903&gt;0,S1903&gt;0),V1903-S1903,"")</f>
        <v/>
      </c>
      <c r="AA1903" s="12" t="str">
        <f aca="false">IF(Z1903&lt;&gt;"",Z1903/S1903,"")</f>
        <v/>
      </c>
      <c r="AB1903" s="28" t="str">
        <f aca="false">IF(AND(K1903&gt;0,J1903&gt;0,V1903&gt;0,U1903&gt;0),V1903-U1903,"")</f>
        <v/>
      </c>
      <c r="AC1903" s="12" t="str">
        <f aca="false">IF(AB1903&lt;&gt;"",AB1903/U1903,"")</f>
        <v/>
      </c>
      <c r="AD1903" s="27" t="n">
        <v>0</v>
      </c>
      <c r="AE1903" s="27" t="n">
        <v>0</v>
      </c>
      <c r="AF1903" s="27" t="n">
        <v>0</v>
      </c>
      <c r="AG1903" s="28" t="n">
        <f aca="false">AD1903+AE1903+AF1903</f>
        <v>0</v>
      </c>
      <c r="AH1903" s="12" t="str">
        <f aca="false">IF(AG1903&gt;0,AD1903/AG1903,"")</f>
        <v/>
      </c>
      <c r="AI1903" s="27" t="n">
        <v>0</v>
      </c>
      <c r="AJ1903" s="27" t="n">
        <v>0</v>
      </c>
      <c r="AK1903" s="27" t="n">
        <v>0</v>
      </c>
      <c r="AL1903" s="22" t="str">
        <f aca="false">IF(OR(AJ1903&gt;0,AK1903&gt;0),"Sí","No")</f>
        <v>No</v>
      </c>
      <c r="AM1903" s="6"/>
      <c r="AN1903" s="6"/>
      <c r="AO1903" s="12" t="n">
        <f aca="false">IF(M1903&gt;0,K1903/M1903,"")</f>
        <v>1</v>
      </c>
      <c r="AP1903" s="22" t="str">
        <f aca="false">IF(M1903&gt;=Resumen!$B$5,"Alto","Bajo")</f>
        <v>Bajo</v>
      </c>
      <c r="AQ1903" s="22" t="str">
        <f aca="false">IF(AO1903&gt;=Resumen!$B$28,"Alto","Bajo")</f>
        <v>Alto</v>
      </c>
      <c r="AR1903" s="22" t="str">
        <f aca="false">AP1903&amp;" Potencial / "&amp;AQ1903&amp;" Share"</f>
        <v>Bajo Potencial / Alto Share</v>
      </c>
      <c r="AS1903" s="22" t="str">
        <f aca="false">IF(Q1903="Sí",IF(AO1903&gt;=Resumen!$B$29,"Alto","Bajo"),"")</f>
        <v/>
      </c>
      <c r="AT1903" s="22" t="str">
        <f aca="false">IF(AS1903&lt;&gt;"",AP1903&amp;" Potencial / "&amp;AS1903&amp;" Share","")</f>
        <v/>
      </c>
      <c r="AU1903" s="22" t="str">
        <f aca="false">IF(AH1903="","Sin dato",IF(AH1903-AO1903&gt;Resumen!$B$6,"Sobre-exhibido",IF(AO1903-AH1903&gt;Resumen!$B$6,"Sub-exhibido","En línea")))</f>
        <v>Sin dato</v>
      </c>
      <c r="AV1903" s="22" t="str">
        <f aca="false">IF(AT1903="","",IF(AT1903="Alto Potencial / Bajo Share",1,IF(AT1903="Alto Potencial / Alto Share",2,IF(AT1903="Bajo Potencial / Alto Share",3,4))))</f>
        <v/>
      </c>
      <c r="AW1903" s="22" t="str">
        <f aca="false">IF(Q1903="No","Sin competencia directa",IF(AV1903=1,"1 - Foco Conquista (Alto Pot / Bajo Share)",IF(AV1903=2,"2 - Foco Defensa (Alto Pot / Alto Share)",IF(AV1903=3,"3 - Monitoreo (Bajo Pot / Alto Share)","4 - Baja Prioridad (Bajo Pot / Bajo Share)"))))</f>
        <v>Sin competencia directa</v>
      </c>
      <c r="AX1903" s="12" t="str">
        <f aca="false">IF(OR(IFERROR(AND(W1903&lt;&gt;"",Y1903&lt;&gt;"",Y1903-W1903&gt;Resumen!$B$8),FALSE()),IFERROR(AND(X1903&lt;&gt;"",Y1903&lt;&gt;"",Y1903-X1903&gt;Resumen!$B$8),FALSE())),MAX(IF(IFERROR(AND(W1903&lt;&gt;"",Y1903&lt;&gt;"",Y1903-W1903&gt;Resumen!$B$8),FALSE()),Y1903-W1903,0),IF(IFERROR(AND(X1903&lt;&gt;"",Y1903&lt;&gt;"",Y1903-X1903&gt;Resumen!$B$8),FALSE()),Y1903-X1903,0)),"")</f>
        <v/>
      </c>
      <c r="AY1903" s="22" t="str">
        <f aca="false">IF(OR(IFERROR(AND(W1903&lt;&gt;"",Y1903&lt;&gt;"",Y1903-W1903&gt;Resumen!$B$8),FALSE()),IFERROR(AND(X1903&lt;&gt;"",Y1903&lt;&gt;"",Y1903-X1903&gt;Resumen!$B$8),FALSE())),TRIM("Lays tiene mayor markup que "&amp;IF(IFERROR(AND(W1903&lt;&gt;"",Y1903&lt;&gt;"",Y1903-W1903&gt;Resumen!$B$8),FALSE()),"Quento ","")&amp;IF(IFERROR(AND(X1903&lt;&gt;"",Y1903&lt;&gt;"",Y1903-X1903&gt;Resumen!$B$8),FALSE()),"Julicroc ","")&amp;"en este PDV"),"")</f>
        <v/>
      </c>
      <c r="AZ1903" s="22" t="str">
        <f aca="false">IF(COUNTIF('Plan Pehuamar - Lista'!$A$2:$A$167,A1903)&gt;0,"Sí","No")</f>
        <v>No</v>
      </c>
      <c r="BA1903" s="22" t="str">
        <f aca="false">IF(COUNTIF('Plan Combo 9+1'!$A$2:$A$226,A1903)&gt;0,"Sí","No")</f>
        <v>No</v>
      </c>
      <c r="BB1903" s="22" t="str">
        <f aca="false">IF(AH1903="","No",IF(BA1903="Sí",IF((AO1903-AH1903)&gt;Resumen!$B$6,"Sí","No"),IF((AO1903-AH1903)&gt;=Resumen!$B$132,"Sí","No")))</f>
        <v>No</v>
      </c>
      <c r="BC1903" s="22" t="str">
        <f aca="false">IF(AND(N1903="Sí",AL1903="Sí",AI1903=0),"Sí","No")</f>
        <v>No</v>
      </c>
      <c r="BD1903" s="22" t="str">
        <f aca="false">IF(COUNTIF('Plan 9+1 (con Pehuamar)'!$A$2:$A$227,A1903)&gt;0,"Sí","No")</f>
        <v>No</v>
      </c>
    </row>
    <row r="1904" customFormat="false" ht="15" hidden="false" customHeight="true" outlineLevel="0" collapsed="false">
      <c r="A1904" s="6" t="n">
        <v>202212</v>
      </c>
      <c r="B1904" s="6" t="n">
        <v>12</v>
      </c>
      <c r="C1904" s="6" t="n">
        <v>1205</v>
      </c>
      <c r="D1904" s="6" t="s">
        <v>398</v>
      </c>
      <c r="E1904" s="6" t="s">
        <v>2068</v>
      </c>
      <c r="F1904" s="6" t="s">
        <v>206</v>
      </c>
      <c r="G1904" s="6" t="s">
        <v>130</v>
      </c>
      <c r="H1904" s="6" t="s">
        <v>1715</v>
      </c>
      <c r="I1904" s="27" t="n">
        <v>0</v>
      </c>
      <c r="J1904" s="27" t="n">
        <v>0</v>
      </c>
      <c r="K1904" s="27" t="n">
        <v>0.8</v>
      </c>
      <c r="L1904" s="28" t="n">
        <f aca="false">I1904+J1904</f>
        <v>0</v>
      </c>
      <c r="M1904" s="28" t="n">
        <f aca="false">L1904+K1904</f>
        <v>0.8</v>
      </c>
      <c r="N1904" s="22" t="str">
        <f aca="false">IF(I1904&gt;0,"Sí","No")</f>
        <v>No</v>
      </c>
      <c r="O1904" s="22" t="str">
        <f aca="false">IF(J1904&gt;0,"Sí","No")</f>
        <v>No</v>
      </c>
      <c r="P1904" s="22" t="str">
        <f aca="false">IF(K1904&gt;0,"Sí","No")</f>
        <v>Sí</v>
      </c>
      <c r="Q1904" s="22" t="str">
        <f aca="false">IF(OR(I1904&gt;0,J1904&gt;0),"Sí","No")</f>
        <v>No</v>
      </c>
      <c r="R1904" s="27"/>
      <c r="S1904" s="27"/>
      <c r="T1904" s="27"/>
      <c r="U1904" s="27"/>
      <c r="V1904" s="27"/>
      <c r="W1904" s="12" t="str">
        <f aca="false">IF(AND(I1904&gt;0,R1904&gt;0),(S1904-R1904)/R1904,"")</f>
        <v/>
      </c>
      <c r="X1904" s="12" t="str">
        <f aca="false">IF(AND(J1904&gt;0,T1904&gt;0),(U1904-T1904)/T1904,"")</f>
        <v/>
      </c>
      <c r="Y1904" s="12" t="str">
        <f aca="false">IF(AND(K1904&gt;0,V1904&gt;0),(V1904-Resumen!$B$7)/Resumen!$B$7,"")</f>
        <v/>
      </c>
      <c r="Z1904" s="28" t="str">
        <f aca="false">IF(AND(K1904&gt;0,I1904&gt;0,V1904&gt;0,S1904&gt;0),V1904-S1904,"")</f>
        <v/>
      </c>
      <c r="AA1904" s="12" t="str">
        <f aca="false">IF(Z1904&lt;&gt;"",Z1904/S1904,"")</f>
        <v/>
      </c>
      <c r="AB1904" s="28" t="str">
        <f aca="false">IF(AND(K1904&gt;0,J1904&gt;0,V1904&gt;0,U1904&gt;0),V1904-U1904,"")</f>
        <v/>
      </c>
      <c r="AC1904" s="12" t="str">
        <f aca="false">IF(AB1904&lt;&gt;"",AB1904/U1904,"")</f>
        <v/>
      </c>
      <c r="AD1904" s="27" t="n">
        <v>0</v>
      </c>
      <c r="AE1904" s="27" t="n">
        <v>0</v>
      </c>
      <c r="AF1904" s="27" t="n">
        <v>0</v>
      </c>
      <c r="AG1904" s="28" t="n">
        <f aca="false">AD1904+AE1904+AF1904</f>
        <v>0</v>
      </c>
      <c r="AH1904" s="12" t="str">
        <f aca="false">IF(AG1904&gt;0,AD1904/AG1904,"")</f>
        <v/>
      </c>
      <c r="AI1904" s="27" t="n">
        <v>0</v>
      </c>
      <c r="AJ1904" s="27" t="n">
        <v>0</v>
      </c>
      <c r="AK1904" s="27" t="n">
        <v>0</v>
      </c>
      <c r="AL1904" s="22" t="str">
        <f aca="false">IF(OR(AJ1904&gt;0,AK1904&gt;0),"Sí","No")</f>
        <v>No</v>
      </c>
      <c r="AM1904" s="6"/>
      <c r="AN1904" s="6"/>
      <c r="AO1904" s="12" t="n">
        <f aca="false">IF(M1904&gt;0,K1904/M1904,"")</f>
        <v>1</v>
      </c>
      <c r="AP1904" s="22" t="str">
        <f aca="false">IF(M1904&gt;=Resumen!$B$5,"Alto","Bajo")</f>
        <v>Bajo</v>
      </c>
      <c r="AQ1904" s="22" t="str">
        <f aca="false">IF(AO1904&gt;=Resumen!$B$28,"Alto","Bajo")</f>
        <v>Alto</v>
      </c>
      <c r="AR1904" s="22" t="str">
        <f aca="false">AP1904&amp;" Potencial / "&amp;AQ1904&amp;" Share"</f>
        <v>Bajo Potencial / Alto Share</v>
      </c>
      <c r="AS1904" s="22" t="str">
        <f aca="false">IF(Q1904="Sí",IF(AO1904&gt;=Resumen!$B$29,"Alto","Bajo"),"")</f>
        <v/>
      </c>
      <c r="AT1904" s="22" t="str">
        <f aca="false">IF(AS1904&lt;&gt;"",AP1904&amp;" Potencial / "&amp;AS1904&amp;" Share","")</f>
        <v/>
      </c>
      <c r="AU1904" s="22" t="str">
        <f aca="false">IF(AH1904="","Sin dato",IF(AH1904-AO1904&gt;Resumen!$B$6,"Sobre-exhibido",IF(AO1904-AH1904&gt;Resumen!$B$6,"Sub-exhibido","En línea")))</f>
        <v>Sin dato</v>
      </c>
      <c r="AV1904" s="22" t="str">
        <f aca="false">IF(AT1904="","",IF(AT1904="Alto Potencial / Bajo Share",1,IF(AT1904="Alto Potencial / Alto Share",2,IF(AT1904="Bajo Potencial / Alto Share",3,4))))</f>
        <v/>
      </c>
      <c r="AW1904" s="22" t="str">
        <f aca="false">IF(Q1904="No","Sin competencia directa",IF(AV1904=1,"1 - Foco Conquista (Alto Pot / Bajo Share)",IF(AV1904=2,"2 - Foco Defensa (Alto Pot / Alto Share)",IF(AV1904=3,"3 - Monitoreo (Bajo Pot / Alto Share)","4 - Baja Prioridad (Bajo Pot / Bajo Share)"))))</f>
        <v>Sin competencia directa</v>
      </c>
      <c r="AX1904" s="12" t="str">
        <f aca="false">IF(OR(IFERROR(AND(W1904&lt;&gt;"",Y1904&lt;&gt;"",Y1904-W1904&gt;Resumen!$B$8),FALSE()),IFERROR(AND(X1904&lt;&gt;"",Y1904&lt;&gt;"",Y1904-X1904&gt;Resumen!$B$8),FALSE())),MAX(IF(IFERROR(AND(W1904&lt;&gt;"",Y1904&lt;&gt;"",Y1904-W1904&gt;Resumen!$B$8),FALSE()),Y1904-W1904,0),IF(IFERROR(AND(X1904&lt;&gt;"",Y1904&lt;&gt;"",Y1904-X1904&gt;Resumen!$B$8),FALSE()),Y1904-X1904,0)),"")</f>
        <v/>
      </c>
      <c r="AY1904" s="22" t="str">
        <f aca="false">IF(OR(IFERROR(AND(W1904&lt;&gt;"",Y1904&lt;&gt;"",Y1904-W1904&gt;Resumen!$B$8),FALSE()),IFERROR(AND(X1904&lt;&gt;"",Y1904&lt;&gt;"",Y1904-X1904&gt;Resumen!$B$8),FALSE())),TRIM("Lays tiene mayor markup que "&amp;IF(IFERROR(AND(W1904&lt;&gt;"",Y1904&lt;&gt;"",Y1904-W1904&gt;Resumen!$B$8),FALSE()),"Quento ","")&amp;IF(IFERROR(AND(X1904&lt;&gt;"",Y1904&lt;&gt;"",Y1904-X1904&gt;Resumen!$B$8),FALSE()),"Julicroc ","")&amp;"en este PDV"),"")</f>
        <v/>
      </c>
      <c r="AZ1904" s="22" t="str">
        <f aca="false">IF(COUNTIF('Plan Pehuamar - Lista'!$A$2:$A$167,A1904)&gt;0,"Sí","No")</f>
        <v>No</v>
      </c>
      <c r="BA1904" s="22" t="str">
        <f aca="false">IF(COUNTIF('Plan Combo 9+1'!$A$2:$A$226,A1904)&gt;0,"Sí","No")</f>
        <v>No</v>
      </c>
      <c r="BB1904" s="22" t="str">
        <f aca="false">IF(AH1904="","No",IF(BA1904="Sí",IF((AO1904-AH1904)&gt;Resumen!$B$6,"Sí","No"),IF((AO1904-AH1904)&gt;=Resumen!$B$132,"Sí","No")))</f>
        <v>No</v>
      </c>
      <c r="BC1904" s="22" t="str">
        <f aca="false">IF(AND(N1904="Sí",AL1904="Sí",AI1904=0),"Sí","No")</f>
        <v>No</v>
      </c>
      <c r="BD1904" s="22" t="str">
        <f aca="false">IF(COUNTIF('Plan 9+1 (con Pehuamar)'!$A$2:$A$227,A1904)&gt;0,"Sí","No")</f>
        <v>No</v>
      </c>
    </row>
    <row r="1905" customFormat="false" ht="15" hidden="false" customHeight="true" outlineLevel="0" collapsed="false">
      <c r="A1905" s="6" t="n">
        <v>202362</v>
      </c>
      <c r="B1905" s="6" t="n">
        <v>12</v>
      </c>
      <c r="C1905" s="6" t="n">
        <v>1205</v>
      </c>
      <c r="D1905" s="6" t="s">
        <v>398</v>
      </c>
      <c r="E1905" s="6" t="s">
        <v>2069</v>
      </c>
      <c r="F1905" s="6" t="s">
        <v>201</v>
      </c>
      <c r="G1905" s="6" t="s">
        <v>130</v>
      </c>
      <c r="H1905" s="6" t="s">
        <v>1715</v>
      </c>
      <c r="I1905" s="27" t="n">
        <v>10</v>
      </c>
      <c r="J1905" s="27" t="n">
        <v>50</v>
      </c>
      <c r="K1905" s="27" t="n">
        <v>80</v>
      </c>
      <c r="L1905" s="28" t="n">
        <f aca="false">I1905+J1905</f>
        <v>60</v>
      </c>
      <c r="M1905" s="28" t="n">
        <f aca="false">L1905+K1905</f>
        <v>140</v>
      </c>
      <c r="N1905" s="22" t="str">
        <f aca="false">IF(I1905&gt;0,"Sí","No")</f>
        <v>Sí</v>
      </c>
      <c r="O1905" s="22" t="str">
        <f aca="false">IF(J1905&gt;0,"Sí","No")</f>
        <v>Sí</v>
      </c>
      <c r="P1905" s="22" t="str">
        <f aca="false">IF(K1905&gt;0,"Sí","No")</f>
        <v>Sí</v>
      </c>
      <c r="Q1905" s="22" t="str">
        <f aca="false">IF(OR(I1905&gt;0,J1905&gt;0),"Sí","No")</f>
        <v>Sí</v>
      </c>
      <c r="R1905" s="27" t="n">
        <v>1750</v>
      </c>
      <c r="S1905" s="27" t="n">
        <v>2500</v>
      </c>
      <c r="T1905" s="27" t="n">
        <v>1200</v>
      </c>
      <c r="U1905" s="27" t="n">
        <v>2000</v>
      </c>
      <c r="V1905" s="27" t="n">
        <v>3500</v>
      </c>
      <c r="W1905" s="12" t="n">
        <f aca="false">IF(AND(I1905&gt;0,R1905&gt;0),(S1905-R1905)/R1905,"")</f>
        <v>0.428571428571429</v>
      </c>
      <c r="X1905" s="12" t="n">
        <f aca="false">IF(AND(J1905&gt;0,T1905&gt;0),(U1905-T1905)/T1905,"")</f>
        <v>0.666666666666667</v>
      </c>
      <c r="Y1905" s="12" t="n">
        <f aca="false">IF(AND(K1905&gt;0,V1905&gt;0),(V1905-Resumen!$B$7)/Resumen!$B$7,"")</f>
        <v>0.4</v>
      </c>
      <c r="Z1905" s="28" t="n">
        <f aca="false">IF(AND(K1905&gt;0,I1905&gt;0,V1905&gt;0,S1905&gt;0),V1905-S1905,"")</f>
        <v>1000</v>
      </c>
      <c r="AA1905" s="12" t="n">
        <f aca="false">IF(Z1905&lt;&gt;"",Z1905/S1905,"")</f>
        <v>0.4</v>
      </c>
      <c r="AB1905" s="28" t="n">
        <f aca="false">IF(AND(K1905&gt;0,J1905&gt;0,V1905&gt;0,U1905&gt;0),V1905-U1905,"")</f>
        <v>1500</v>
      </c>
      <c r="AC1905" s="12" t="n">
        <f aca="false">IF(AB1905&lt;&gt;"",AB1905/U1905,"")</f>
        <v>0.75</v>
      </c>
      <c r="AD1905" s="27" t="n">
        <v>10</v>
      </c>
      <c r="AE1905" s="27" t="n">
        <v>2</v>
      </c>
      <c r="AF1905" s="27" t="n">
        <v>8</v>
      </c>
      <c r="AG1905" s="28" t="n">
        <f aca="false">AD1905+AE1905+AF1905</f>
        <v>20</v>
      </c>
      <c r="AH1905" s="12" t="n">
        <f aca="false">IF(AG1905&gt;0,AD1905/AG1905,"")</f>
        <v>0.5</v>
      </c>
      <c r="AI1905" s="27" t="n">
        <v>1</v>
      </c>
      <c r="AJ1905" s="27" t="n">
        <v>0</v>
      </c>
      <c r="AK1905" s="27" t="n">
        <v>0</v>
      </c>
      <c r="AL1905" s="22" t="str">
        <f aca="false">IF(OR(AJ1905&gt;0,AK1905&gt;0),"Sí","No")</f>
        <v>No</v>
      </c>
      <c r="AM1905" s="6" t="s">
        <v>198</v>
      </c>
      <c r="AN1905" s="6" t="s">
        <v>198</v>
      </c>
      <c r="AO1905" s="12" t="n">
        <f aca="false">IF(M1905&gt;0,K1905/M1905,"")</f>
        <v>0.571428571428571</v>
      </c>
      <c r="AP1905" s="22" t="str">
        <f aca="false">IF(M1905&gt;=Resumen!$B$5,"Alto","Bajo")</f>
        <v>Alto</v>
      </c>
      <c r="AQ1905" s="22" t="str">
        <f aca="false">IF(AO1905&gt;=Resumen!$B$28,"Alto","Bajo")</f>
        <v>Alto</v>
      </c>
      <c r="AR1905" s="22" t="str">
        <f aca="false">AP1905&amp;" Potencial / "&amp;AQ1905&amp;" Share"</f>
        <v>Alto Potencial / Alto Share</v>
      </c>
      <c r="AS1905" s="22" t="str">
        <f aca="false">IF(Q1905="Sí",IF(AO1905&gt;=Resumen!$B$29,"Alto","Bajo"),"")</f>
        <v>Alto</v>
      </c>
      <c r="AT1905" s="22" t="str">
        <f aca="false">IF(AS1905&lt;&gt;"",AP1905&amp;" Potencial / "&amp;AS1905&amp;" Share","")</f>
        <v>Alto Potencial / Alto Share</v>
      </c>
      <c r="AU1905" s="22" t="str">
        <f aca="false">IF(AH1905="","Sin dato",IF(AH1905-AO1905&gt;Resumen!$B$6,"Sobre-exhibido",IF(AO1905-AH1905&gt;Resumen!$B$6,"Sub-exhibido","En línea")))</f>
        <v>Sub-exhibido</v>
      </c>
      <c r="AV1905" s="22" t="n">
        <f aca="false">IF(AT1905="","",IF(AT1905="Alto Potencial / Bajo Share",1,IF(AT1905="Alto Potencial / Alto Share",2,IF(AT1905="Bajo Potencial / Alto Share",3,4))))</f>
        <v>2</v>
      </c>
      <c r="AW1905" s="22" t="str">
        <f aca="false">IF(Q1905="No","Sin competencia directa",IF(AV1905=1,"1 - Foco Conquista (Alto Pot / Bajo Share)",IF(AV1905=2,"2 - Foco Defensa (Alto Pot / Alto Share)",IF(AV1905=3,"3 - Monitoreo (Bajo Pot / Alto Share)","4 - Baja Prioridad (Bajo Pot / Bajo Share)"))))</f>
        <v>2 - Foco Defensa (Alto Pot / Alto Share)</v>
      </c>
      <c r="AX1905" s="12" t="str">
        <f aca="false">IF(OR(IFERROR(AND(W1905&lt;&gt;"",Y1905&lt;&gt;"",Y1905-W1905&gt;Resumen!$B$8),FALSE()),IFERROR(AND(X1905&lt;&gt;"",Y1905&lt;&gt;"",Y1905-X1905&gt;Resumen!$B$8),FALSE())),MAX(IF(IFERROR(AND(W1905&lt;&gt;"",Y1905&lt;&gt;"",Y1905-W1905&gt;Resumen!$B$8),FALSE()),Y1905-W1905,0),IF(IFERROR(AND(X1905&lt;&gt;"",Y1905&lt;&gt;"",Y1905-X1905&gt;Resumen!$B$8),FALSE()),Y1905-X1905,0)),"")</f>
        <v/>
      </c>
      <c r="AY1905" s="22" t="str">
        <f aca="false">IF(OR(IFERROR(AND(W1905&lt;&gt;"",Y1905&lt;&gt;"",Y1905-W1905&gt;Resumen!$B$8),FALSE()),IFERROR(AND(X1905&lt;&gt;"",Y1905&lt;&gt;"",Y1905-X1905&gt;Resumen!$B$8),FALSE())),TRIM("Lays tiene mayor markup que "&amp;IF(IFERROR(AND(W1905&lt;&gt;"",Y1905&lt;&gt;"",Y1905-W1905&gt;Resumen!$B$8),FALSE()),"Quento ","")&amp;IF(IFERROR(AND(X1905&lt;&gt;"",Y1905&lt;&gt;"",Y1905-X1905&gt;Resumen!$B$8),FALSE()),"Julicroc ","")&amp;"en este PDV"),"")</f>
        <v/>
      </c>
      <c r="AZ1905" s="22" t="str">
        <f aca="false">IF(COUNTIF('Plan Pehuamar - Lista'!$A$2:$A$167,A1905)&gt;0,"Sí","No")</f>
        <v>No</v>
      </c>
      <c r="BA1905" s="22" t="str">
        <f aca="false">IF(COUNTIF('Plan Combo 9+1'!$A$2:$A$226,A1905)&gt;0,"Sí","No")</f>
        <v>No</v>
      </c>
      <c r="BB1905" s="22" t="str">
        <f aca="false">IF(AH1905="","No",IF(BA1905="Sí",IF((AO1905-AH1905)&gt;Resumen!$B$6,"Sí","No"),IF((AO1905-AH1905)&gt;=Resumen!$B$132,"Sí","No")))</f>
        <v>No</v>
      </c>
      <c r="BC1905" s="22" t="str">
        <f aca="false">IF(AND(N1905="Sí",AL1905="Sí",AI1905=0),"Sí","No")</f>
        <v>No</v>
      </c>
      <c r="BD1905" s="22" t="str">
        <f aca="false">IF(COUNTIF('Plan 9+1 (con Pehuamar)'!$A$2:$A$227,A1905)&gt;0,"Sí","No")</f>
        <v>No</v>
      </c>
    </row>
    <row r="1906" customFormat="false" ht="15" hidden="false" customHeight="true" outlineLevel="0" collapsed="false">
      <c r="A1906" s="6" t="n">
        <v>202465</v>
      </c>
      <c r="B1906" s="6" t="n">
        <v>12</v>
      </c>
      <c r="C1906" s="6" t="n">
        <v>1205</v>
      </c>
      <c r="D1906" s="6" t="s">
        <v>398</v>
      </c>
      <c r="E1906" s="6" t="s">
        <v>2070</v>
      </c>
      <c r="F1906" s="6" t="s">
        <v>201</v>
      </c>
      <c r="G1906" s="6" t="s">
        <v>130</v>
      </c>
      <c r="H1906" s="6" t="s">
        <v>1715</v>
      </c>
      <c r="I1906" s="27" t="n">
        <v>0</v>
      </c>
      <c r="J1906" s="27" t="n">
        <v>0</v>
      </c>
      <c r="K1906" s="27" t="n">
        <v>0.5</v>
      </c>
      <c r="L1906" s="28" t="n">
        <f aca="false">I1906+J1906</f>
        <v>0</v>
      </c>
      <c r="M1906" s="28" t="n">
        <f aca="false">L1906+K1906</f>
        <v>0.5</v>
      </c>
      <c r="N1906" s="22" t="str">
        <f aca="false">IF(I1906&gt;0,"Sí","No")</f>
        <v>No</v>
      </c>
      <c r="O1906" s="22" t="str">
        <f aca="false">IF(J1906&gt;0,"Sí","No")</f>
        <v>No</v>
      </c>
      <c r="P1906" s="22" t="str">
        <f aca="false">IF(K1906&gt;0,"Sí","No")</f>
        <v>Sí</v>
      </c>
      <c r="Q1906" s="22" t="str">
        <f aca="false">IF(OR(I1906&gt;0,J1906&gt;0),"Sí","No")</f>
        <v>No</v>
      </c>
      <c r="R1906" s="27"/>
      <c r="S1906" s="27"/>
      <c r="T1906" s="27"/>
      <c r="U1906" s="27"/>
      <c r="V1906" s="27"/>
      <c r="W1906" s="12" t="str">
        <f aca="false">IF(AND(I1906&gt;0,R1906&gt;0),(S1906-R1906)/R1906,"")</f>
        <v/>
      </c>
      <c r="X1906" s="12" t="str">
        <f aca="false">IF(AND(J1906&gt;0,T1906&gt;0),(U1906-T1906)/T1906,"")</f>
        <v/>
      </c>
      <c r="Y1906" s="12" t="str">
        <f aca="false">IF(AND(K1906&gt;0,V1906&gt;0),(V1906-Resumen!$B$7)/Resumen!$B$7,"")</f>
        <v/>
      </c>
      <c r="Z1906" s="28" t="str">
        <f aca="false">IF(AND(K1906&gt;0,I1906&gt;0,V1906&gt;0,S1906&gt;0),V1906-S1906,"")</f>
        <v/>
      </c>
      <c r="AA1906" s="12" t="str">
        <f aca="false">IF(Z1906&lt;&gt;"",Z1906/S1906,"")</f>
        <v/>
      </c>
      <c r="AB1906" s="28" t="str">
        <f aca="false">IF(AND(K1906&gt;0,J1906&gt;0,V1906&gt;0,U1906&gt;0),V1906-U1906,"")</f>
        <v/>
      </c>
      <c r="AC1906" s="12" t="str">
        <f aca="false">IF(AB1906&lt;&gt;"",AB1906/U1906,"")</f>
        <v/>
      </c>
      <c r="AD1906" s="27" t="n">
        <v>0</v>
      </c>
      <c r="AE1906" s="27" t="n">
        <v>0</v>
      </c>
      <c r="AF1906" s="27" t="n">
        <v>0</v>
      </c>
      <c r="AG1906" s="28" t="n">
        <f aca="false">AD1906+AE1906+AF1906</f>
        <v>0</v>
      </c>
      <c r="AH1906" s="12" t="str">
        <f aca="false">IF(AG1906&gt;0,AD1906/AG1906,"")</f>
        <v/>
      </c>
      <c r="AI1906" s="27" t="n">
        <v>0</v>
      </c>
      <c r="AJ1906" s="27" t="n">
        <v>0</v>
      </c>
      <c r="AK1906" s="27" t="n">
        <v>0</v>
      </c>
      <c r="AL1906" s="22" t="str">
        <f aca="false">IF(OR(AJ1906&gt;0,AK1906&gt;0),"Sí","No")</f>
        <v>No</v>
      </c>
      <c r="AM1906" s="6"/>
      <c r="AN1906" s="6"/>
      <c r="AO1906" s="12" t="n">
        <f aca="false">IF(M1906&gt;0,K1906/M1906,"")</f>
        <v>1</v>
      </c>
      <c r="AP1906" s="22" t="str">
        <f aca="false">IF(M1906&gt;=Resumen!$B$5,"Alto","Bajo")</f>
        <v>Bajo</v>
      </c>
      <c r="AQ1906" s="22" t="str">
        <f aca="false">IF(AO1906&gt;=Resumen!$B$28,"Alto","Bajo")</f>
        <v>Alto</v>
      </c>
      <c r="AR1906" s="22" t="str">
        <f aca="false">AP1906&amp;" Potencial / "&amp;AQ1906&amp;" Share"</f>
        <v>Bajo Potencial / Alto Share</v>
      </c>
      <c r="AS1906" s="22" t="str">
        <f aca="false">IF(Q1906="Sí",IF(AO1906&gt;=Resumen!$B$29,"Alto","Bajo"),"")</f>
        <v/>
      </c>
      <c r="AT1906" s="22" t="str">
        <f aca="false">IF(AS1906&lt;&gt;"",AP1906&amp;" Potencial / "&amp;AS1906&amp;" Share","")</f>
        <v/>
      </c>
      <c r="AU1906" s="22" t="str">
        <f aca="false">IF(AH1906="","Sin dato",IF(AH1906-AO1906&gt;Resumen!$B$6,"Sobre-exhibido",IF(AO1906-AH1906&gt;Resumen!$B$6,"Sub-exhibido","En línea")))</f>
        <v>Sin dato</v>
      </c>
      <c r="AV1906" s="22" t="str">
        <f aca="false">IF(AT1906="","",IF(AT1906="Alto Potencial / Bajo Share",1,IF(AT1906="Alto Potencial / Alto Share",2,IF(AT1906="Bajo Potencial / Alto Share",3,4))))</f>
        <v/>
      </c>
      <c r="AW1906" s="22" t="str">
        <f aca="false">IF(Q1906="No","Sin competencia directa",IF(AV1906=1,"1 - Foco Conquista (Alto Pot / Bajo Share)",IF(AV1906=2,"2 - Foco Defensa (Alto Pot / Alto Share)",IF(AV1906=3,"3 - Monitoreo (Bajo Pot / Alto Share)","4 - Baja Prioridad (Bajo Pot / Bajo Share)"))))</f>
        <v>Sin competencia directa</v>
      </c>
      <c r="AX1906" s="12" t="str">
        <f aca="false">IF(OR(IFERROR(AND(W1906&lt;&gt;"",Y1906&lt;&gt;"",Y1906-W1906&gt;Resumen!$B$8),FALSE()),IFERROR(AND(X1906&lt;&gt;"",Y1906&lt;&gt;"",Y1906-X1906&gt;Resumen!$B$8),FALSE())),MAX(IF(IFERROR(AND(W1906&lt;&gt;"",Y1906&lt;&gt;"",Y1906-W1906&gt;Resumen!$B$8),FALSE()),Y1906-W1906,0),IF(IFERROR(AND(X1906&lt;&gt;"",Y1906&lt;&gt;"",Y1906-X1906&gt;Resumen!$B$8),FALSE()),Y1906-X1906,0)),"")</f>
        <v/>
      </c>
      <c r="AY1906" s="22" t="str">
        <f aca="false">IF(OR(IFERROR(AND(W1906&lt;&gt;"",Y1906&lt;&gt;"",Y1906-W1906&gt;Resumen!$B$8),FALSE()),IFERROR(AND(X1906&lt;&gt;"",Y1906&lt;&gt;"",Y1906-X1906&gt;Resumen!$B$8),FALSE())),TRIM("Lays tiene mayor markup que "&amp;IF(IFERROR(AND(W1906&lt;&gt;"",Y1906&lt;&gt;"",Y1906-W1906&gt;Resumen!$B$8),FALSE()),"Quento ","")&amp;IF(IFERROR(AND(X1906&lt;&gt;"",Y1906&lt;&gt;"",Y1906-X1906&gt;Resumen!$B$8),FALSE()),"Julicroc ","")&amp;"en este PDV"),"")</f>
        <v/>
      </c>
      <c r="AZ1906" s="22" t="str">
        <f aca="false">IF(COUNTIF('Plan Pehuamar - Lista'!$A$2:$A$167,A1906)&gt;0,"Sí","No")</f>
        <v>No</v>
      </c>
      <c r="BA1906" s="22" t="str">
        <f aca="false">IF(COUNTIF('Plan Combo 9+1'!$A$2:$A$226,A1906)&gt;0,"Sí","No")</f>
        <v>No</v>
      </c>
      <c r="BB1906" s="22" t="str">
        <f aca="false">IF(AH1906="","No",IF(BA1906="Sí",IF((AO1906-AH1906)&gt;Resumen!$B$6,"Sí","No"),IF((AO1906-AH1906)&gt;=Resumen!$B$132,"Sí","No")))</f>
        <v>No</v>
      </c>
      <c r="BC1906" s="22" t="str">
        <f aca="false">IF(AND(N1906="Sí",AL1906="Sí",AI1906=0),"Sí","No")</f>
        <v>No</v>
      </c>
      <c r="BD1906" s="22" t="str">
        <f aca="false">IF(COUNTIF('Plan 9+1 (con Pehuamar)'!$A$2:$A$227,A1906)&gt;0,"Sí","No")</f>
        <v>No</v>
      </c>
    </row>
    <row r="1907" customFormat="false" ht="15" hidden="false" customHeight="true" outlineLevel="0" collapsed="false">
      <c r="A1907" s="6" t="n">
        <v>202489</v>
      </c>
      <c r="B1907" s="6" t="n">
        <v>12</v>
      </c>
      <c r="C1907" s="6" t="n">
        <v>1205</v>
      </c>
      <c r="D1907" s="6" t="s">
        <v>398</v>
      </c>
      <c r="E1907" s="6" t="s">
        <v>2071</v>
      </c>
      <c r="F1907" s="6" t="s">
        <v>201</v>
      </c>
      <c r="G1907" s="6" t="s">
        <v>130</v>
      </c>
      <c r="H1907" s="6" t="s">
        <v>1715</v>
      </c>
      <c r="I1907" s="27" t="n">
        <v>0</v>
      </c>
      <c r="J1907" s="27" t="n">
        <v>0</v>
      </c>
      <c r="K1907" s="27" t="n">
        <v>0.8</v>
      </c>
      <c r="L1907" s="28" t="n">
        <f aca="false">I1907+J1907</f>
        <v>0</v>
      </c>
      <c r="M1907" s="28" t="n">
        <f aca="false">L1907+K1907</f>
        <v>0.8</v>
      </c>
      <c r="N1907" s="22" t="str">
        <f aca="false">IF(I1907&gt;0,"Sí","No")</f>
        <v>No</v>
      </c>
      <c r="O1907" s="22" t="str">
        <f aca="false">IF(J1907&gt;0,"Sí","No")</f>
        <v>No</v>
      </c>
      <c r="P1907" s="22" t="str">
        <f aca="false">IF(K1907&gt;0,"Sí","No")</f>
        <v>Sí</v>
      </c>
      <c r="Q1907" s="22" t="str">
        <f aca="false">IF(OR(I1907&gt;0,J1907&gt;0),"Sí","No")</f>
        <v>No</v>
      </c>
      <c r="R1907" s="27"/>
      <c r="S1907" s="27"/>
      <c r="T1907" s="27"/>
      <c r="U1907" s="27"/>
      <c r="V1907" s="27"/>
      <c r="W1907" s="12" t="str">
        <f aca="false">IF(AND(I1907&gt;0,R1907&gt;0),(S1907-R1907)/R1907,"")</f>
        <v/>
      </c>
      <c r="X1907" s="12" t="str">
        <f aca="false">IF(AND(J1907&gt;0,T1907&gt;0),(U1907-T1907)/T1907,"")</f>
        <v/>
      </c>
      <c r="Y1907" s="12" t="str">
        <f aca="false">IF(AND(K1907&gt;0,V1907&gt;0),(V1907-Resumen!$B$7)/Resumen!$B$7,"")</f>
        <v/>
      </c>
      <c r="Z1907" s="28" t="str">
        <f aca="false">IF(AND(K1907&gt;0,I1907&gt;0,V1907&gt;0,S1907&gt;0),V1907-S1907,"")</f>
        <v/>
      </c>
      <c r="AA1907" s="12" t="str">
        <f aca="false">IF(Z1907&lt;&gt;"",Z1907/S1907,"")</f>
        <v/>
      </c>
      <c r="AB1907" s="28" t="str">
        <f aca="false">IF(AND(K1907&gt;0,J1907&gt;0,V1907&gt;0,U1907&gt;0),V1907-U1907,"")</f>
        <v/>
      </c>
      <c r="AC1907" s="12" t="str">
        <f aca="false">IF(AB1907&lt;&gt;"",AB1907/U1907,"")</f>
        <v/>
      </c>
      <c r="AD1907" s="27" t="n">
        <v>0</v>
      </c>
      <c r="AE1907" s="27" t="n">
        <v>0</v>
      </c>
      <c r="AF1907" s="27" t="n">
        <v>0</v>
      </c>
      <c r="AG1907" s="28" t="n">
        <f aca="false">AD1907+AE1907+AF1907</f>
        <v>0</v>
      </c>
      <c r="AH1907" s="12" t="str">
        <f aca="false">IF(AG1907&gt;0,AD1907/AG1907,"")</f>
        <v/>
      </c>
      <c r="AI1907" s="27" t="n">
        <v>0</v>
      </c>
      <c r="AJ1907" s="27" t="n">
        <v>0</v>
      </c>
      <c r="AK1907" s="27" t="n">
        <v>0</v>
      </c>
      <c r="AL1907" s="22" t="str">
        <f aca="false">IF(OR(AJ1907&gt;0,AK1907&gt;0),"Sí","No")</f>
        <v>No</v>
      </c>
      <c r="AM1907" s="6"/>
      <c r="AN1907" s="6"/>
      <c r="AO1907" s="12" t="n">
        <f aca="false">IF(M1907&gt;0,K1907/M1907,"")</f>
        <v>1</v>
      </c>
      <c r="AP1907" s="22" t="str">
        <f aca="false">IF(M1907&gt;=Resumen!$B$5,"Alto","Bajo")</f>
        <v>Bajo</v>
      </c>
      <c r="AQ1907" s="22" t="str">
        <f aca="false">IF(AO1907&gt;=Resumen!$B$28,"Alto","Bajo")</f>
        <v>Alto</v>
      </c>
      <c r="AR1907" s="22" t="str">
        <f aca="false">AP1907&amp;" Potencial / "&amp;AQ1907&amp;" Share"</f>
        <v>Bajo Potencial / Alto Share</v>
      </c>
      <c r="AS1907" s="22" t="str">
        <f aca="false">IF(Q1907="Sí",IF(AO1907&gt;=Resumen!$B$29,"Alto","Bajo"),"")</f>
        <v/>
      </c>
      <c r="AT1907" s="22" t="str">
        <f aca="false">IF(AS1907&lt;&gt;"",AP1907&amp;" Potencial / "&amp;AS1907&amp;" Share","")</f>
        <v/>
      </c>
      <c r="AU1907" s="22" t="str">
        <f aca="false">IF(AH1907="","Sin dato",IF(AH1907-AO1907&gt;Resumen!$B$6,"Sobre-exhibido",IF(AO1907-AH1907&gt;Resumen!$B$6,"Sub-exhibido","En línea")))</f>
        <v>Sin dato</v>
      </c>
      <c r="AV1907" s="22" t="str">
        <f aca="false">IF(AT1907="","",IF(AT1907="Alto Potencial / Bajo Share",1,IF(AT1907="Alto Potencial / Alto Share",2,IF(AT1907="Bajo Potencial / Alto Share",3,4))))</f>
        <v/>
      </c>
      <c r="AW1907" s="22" t="str">
        <f aca="false">IF(Q1907="No","Sin competencia directa",IF(AV1907=1,"1 - Foco Conquista (Alto Pot / Bajo Share)",IF(AV1907=2,"2 - Foco Defensa (Alto Pot / Alto Share)",IF(AV1907=3,"3 - Monitoreo (Bajo Pot / Alto Share)","4 - Baja Prioridad (Bajo Pot / Bajo Share)"))))</f>
        <v>Sin competencia directa</v>
      </c>
      <c r="AX1907" s="12" t="str">
        <f aca="false">IF(OR(IFERROR(AND(W1907&lt;&gt;"",Y1907&lt;&gt;"",Y1907-W1907&gt;Resumen!$B$8),FALSE()),IFERROR(AND(X1907&lt;&gt;"",Y1907&lt;&gt;"",Y1907-X1907&gt;Resumen!$B$8),FALSE())),MAX(IF(IFERROR(AND(W1907&lt;&gt;"",Y1907&lt;&gt;"",Y1907-W1907&gt;Resumen!$B$8),FALSE()),Y1907-W1907,0),IF(IFERROR(AND(X1907&lt;&gt;"",Y1907&lt;&gt;"",Y1907-X1907&gt;Resumen!$B$8),FALSE()),Y1907-X1907,0)),"")</f>
        <v/>
      </c>
      <c r="AY1907" s="22" t="str">
        <f aca="false">IF(OR(IFERROR(AND(W1907&lt;&gt;"",Y1907&lt;&gt;"",Y1907-W1907&gt;Resumen!$B$8),FALSE()),IFERROR(AND(X1907&lt;&gt;"",Y1907&lt;&gt;"",Y1907-X1907&gt;Resumen!$B$8),FALSE())),TRIM("Lays tiene mayor markup que "&amp;IF(IFERROR(AND(W1907&lt;&gt;"",Y1907&lt;&gt;"",Y1907-W1907&gt;Resumen!$B$8),FALSE()),"Quento ","")&amp;IF(IFERROR(AND(X1907&lt;&gt;"",Y1907&lt;&gt;"",Y1907-X1907&gt;Resumen!$B$8),FALSE()),"Julicroc ","")&amp;"en este PDV"),"")</f>
        <v/>
      </c>
      <c r="AZ1907" s="22" t="str">
        <f aca="false">IF(COUNTIF('Plan Pehuamar - Lista'!$A$2:$A$167,A1907)&gt;0,"Sí","No")</f>
        <v>No</v>
      </c>
      <c r="BA1907" s="22" t="str">
        <f aca="false">IF(COUNTIF('Plan Combo 9+1'!$A$2:$A$226,A1907)&gt;0,"Sí","No")</f>
        <v>No</v>
      </c>
      <c r="BB1907" s="22" t="str">
        <f aca="false">IF(AH1907="","No",IF(BA1907="Sí",IF((AO1907-AH1907)&gt;Resumen!$B$6,"Sí","No"),IF((AO1907-AH1907)&gt;=Resumen!$B$132,"Sí","No")))</f>
        <v>No</v>
      </c>
      <c r="BC1907" s="22" t="str">
        <f aca="false">IF(AND(N1907="Sí",AL1907="Sí",AI1907=0),"Sí","No")</f>
        <v>No</v>
      </c>
      <c r="BD1907" s="22" t="str">
        <f aca="false">IF(COUNTIF('Plan 9+1 (con Pehuamar)'!$A$2:$A$227,A1907)&gt;0,"Sí","No")</f>
        <v>No</v>
      </c>
    </row>
    <row r="1908" customFormat="false" ht="15" hidden="false" customHeight="true" outlineLevel="0" collapsed="false">
      <c r="A1908" s="6" t="n">
        <v>202504</v>
      </c>
      <c r="B1908" s="6" t="n">
        <v>12</v>
      </c>
      <c r="C1908" s="6" t="n">
        <v>1205</v>
      </c>
      <c r="D1908" s="6" t="s">
        <v>398</v>
      </c>
      <c r="E1908" s="6" t="s">
        <v>2072</v>
      </c>
      <c r="F1908" s="6" t="s">
        <v>201</v>
      </c>
      <c r="G1908" s="6" t="s">
        <v>130</v>
      </c>
      <c r="H1908" s="6" t="s">
        <v>1715</v>
      </c>
      <c r="I1908" s="27" t="n">
        <v>0</v>
      </c>
      <c r="J1908" s="27" t="n">
        <v>0</v>
      </c>
      <c r="K1908" s="27" t="n">
        <v>1.2</v>
      </c>
      <c r="L1908" s="28" t="n">
        <f aca="false">I1908+J1908</f>
        <v>0</v>
      </c>
      <c r="M1908" s="28" t="n">
        <f aca="false">L1908+K1908</f>
        <v>1.2</v>
      </c>
      <c r="N1908" s="22" t="str">
        <f aca="false">IF(I1908&gt;0,"Sí","No")</f>
        <v>No</v>
      </c>
      <c r="O1908" s="22" t="str">
        <f aca="false">IF(J1908&gt;0,"Sí","No")</f>
        <v>No</v>
      </c>
      <c r="P1908" s="22" t="str">
        <f aca="false">IF(K1908&gt;0,"Sí","No")</f>
        <v>Sí</v>
      </c>
      <c r="Q1908" s="22" t="str">
        <f aca="false">IF(OR(I1908&gt;0,J1908&gt;0),"Sí","No")</f>
        <v>No</v>
      </c>
      <c r="R1908" s="27"/>
      <c r="S1908" s="27"/>
      <c r="T1908" s="27"/>
      <c r="U1908" s="27"/>
      <c r="V1908" s="27"/>
      <c r="W1908" s="12" t="str">
        <f aca="false">IF(AND(I1908&gt;0,R1908&gt;0),(S1908-R1908)/R1908,"")</f>
        <v/>
      </c>
      <c r="X1908" s="12" t="str">
        <f aca="false">IF(AND(J1908&gt;0,T1908&gt;0),(U1908-T1908)/T1908,"")</f>
        <v/>
      </c>
      <c r="Y1908" s="12" t="str">
        <f aca="false">IF(AND(K1908&gt;0,V1908&gt;0),(V1908-Resumen!$B$7)/Resumen!$B$7,"")</f>
        <v/>
      </c>
      <c r="Z1908" s="28" t="str">
        <f aca="false">IF(AND(K1908&gt;0,I1908&gt;0,V1908&gt;0,S1908&gt;0),V1908-S1908,"")</f>
        <v/>
      </c>
      <c r="AA1908" s="12" t="str">
        <f aca="false">IF(Z1908&lt;&gt;"",Z1908/S1908,"")</f>
        <v/>
      </c>
      <c r="AB1908" s="28" t="str">
        <f aca="false">IF(AND(K1908&gt;0,J1908&gt;0,V1908&gt;0,U1908&gt;0),V1908-U1908,"")</f>
        <v/>
      </c>
      <c r="AC1908" s="12" t="str">
        <f aca="false">IF(AB1908&lt;&gt;"",AB1908/U1908,"")</f>
        <v/>
      </c>
      <c r="AD1908" s="27" t="n">
        <v>0</v>
      </c>
      <c r="AE1908" s="27" t="n">
        <v>0</v>
      </c>
      <c r="AF1908" s="27" t="n">
        <v>0</v>
      </c>
      <c r="AG1908" s="28" t="n">
        <f aca="false">AD1908+AE1908+AF1908</f>
        <v>0</v>
      </c>
      <c r="AH1908" s="12" t="str">
        <f aca="false">IF(AG1908&gt;0,AD1908/AG1908,"")</f>
        <v/>
      </c>
      <c r="AI1908" s="27" t="n">
        <v>0</v>
      </c>
      <c r="AJ1908" s="27" t="n">
        <v>0</v>
      </c>
      <c r="AK1908" s="27" t="n">
        <v>0</v>
      </c>
      <c r="AL1908" s="22" t="str">
        <f aca="false">IF(OR(AJ1908&gt;0,AK1908&gt;0),"Sí","No")</f>
        <v>No</v>
      </c>
      <c r="AM1908" s="6"/>
      <c r="AN1908" s="6"/>
      <c r="AO1908" s="12" t="n">
        <f aca="false">IF(M1908&gt;0,K1908/M1908,"")</f>
        <v>1</v>
      </c>
      <c r="AP1908" s="22" t="str">
        <f aca="false">IF(M1908&gt;=Resumen!$B$5,"Alto","Bajo")</f>
        <v>Bajo</v>
      </c>
      <c r="AQ1908" s="22" t="str">
        <f aca="false">IF(AO1908&gt;=Resumen!$B$28,"Alto","Bajo")</f>
        <v>Alto</v>
      </c>
      <c r="AR1908" s="22" t="str">
        <f aca="false">AP1908&amp;" Potencial / "&amp;AQ1908&amp;" Share"</f>
        <v>Bajo Potencial / Alto Share</v>
      </c>
      <c r="AS1908" s="22" t="str">
        <f aca="false">IF(Q1908="Sí",IF(AO1908&gt;=Resumen!$B$29,"Alto","Bajo"),"")</f>
        <v/>
      </c>
      <c r="AT1908" s="22" t="str">
        <f aca="false">IF(AS1908&lt;&gt;"",AP1908&amp;" Potencial / "&amp;AS1908&amp;" Share","")</f>
        <v/>
      </c>
      <c r="AU1908" s="22" t="str">
        <f aca="false">IF(AH1908="","Sin dato",IF(AH1908-AO1908&gt;Resumen!$B$6,"Sobre-exhibido",IF(AO1908-AH1908&gt;Resumen!$B$6,"Sub-exhibido","En línea")))</f>
        <v>Sin dato</v>
      </c>
      <c r="AV1908" s="22" t="str">
        <f aca="false">IF(AT1908="","",IF(AT1908="Alto Potencial / Bajo Share",1,IF(AT1908="Alto Potencial / Alto Share",2,IF(AT1908="Bajo Potencial / Alto Share",3,4))))</f>
        <v/>
      </c>
      <c r="AW1908" s="22" t="str">
        <f aca="false">IF(Q1908="No","Sin competencia directa",IF(AV1908=1,"1 - Foco Conquista (Alto Pot / Bajo Share)",IF(AV1908=2,"2 - Foco Defensa (Alto Pot / Alto Share)",IF(AV1908=3,"3 - Monitoreo (Bajo Pot / Alto Share)","4 - Baja Prioridad (Bajo Pot / Bajo Share)"))))</f>
        <v>Sin competencia directa</v>
      </c>
      <c r="AX1908" s="12" t="str">
        <f aca="false">IF(OR(IFERROR(AND(W1908&lt;&gt;"",Y1908&lt;&gt;"",Y1908-W1908&gt;Resumen!$B$8),FALSE()),IFERROR(AND(X1908&lt;&gt;"",Y1908&lt;&gt;"",Y1908-X1908&gt;Resumen!$B$8),FALSE())),MAX(IF(IFERROR(AND(W1908&lt;&gt;"",Y1908&lt;&gt;"",Y1908-W1908&gt;Resumen!$B$8),FALSE()),Y1908-W1908,0),IF(IFERROR(AND(X1908&lt;&gt;"",Y1908&lt;&gt;"",Y1908-X1908&gt;Resumen!$B$8),FALSE()),Y1908-X1908,0)),"")</f>
        <v/>
      </c>
      <c r="AY1908" s="22" t="str">
        <f aca="false">IF(OR(IFERROR(AND(W1908&lt;&gt;"",Y1908&lt;&gt;"",Y1908-W1908&gt;Resumen!$B$8),FALSE()),IFERROR(AND(X1908&lt;&gt;"",Y1908&lt;&gt;"",Y1908-X1908&gt;Resumen!$B$8),FALSE())),TRIM("Lays tiene mayor markup que "&amp;IF(IFERROR(AND(W1908&lt;&gt;"",Y1908&lt;&gt;"",Y1908-W1908&gt;Resumen!$B$8),FALSE()),"Quento ","")&amp;IF(IFERROR(AND(X1908&lt;&gt;"",Y1908&lt;&gt;"",Y1908-X1908&gt;Resumen!$B$8),FALSE()),"Julicroc ","")&amp;"en este PDV"),"")</f>
        <v/>
      </c>
      <c r="AZ1908" s="22" t="str">
        <f aca="false">IF(COUNTIF('Plan Pehuamar - Lista'!$A$2:$A$167,A1908)&gt;0,"Sí","No")</f>
        <v>No</v>
      </c>
      <c r="BA1908" s="22" t="str">
        <f aca="false">IF(COUNTIF('Plan Combo 9+1'!$A$2:$A$226,A1908)&gt;0,"Sí","No")</f>
        <v>No</v>
      </c>
      <c r="BB1908" s="22" t="str">
        <f aca="false">IF(AH1908="","No",IF(BA1908="Sí",IF((AO1908-AH1908)&gt;Resumen!$B$6,"Sí","No"),IF((AO1908-AH1908)&gt;=Resumen!$B$132,"Sí","No")))</f>
        <v>No</v>
      </c>
      <c r="BC1908" s="22" t="str">
        <f aca="false">IF(AND(N1908="Sí",AL1908="Sí",AI1908=0),"Sí","No")</f>
        <v>No</v>
      </c>
      <c r="BD1908" s="22" t="str">
        <f aca="false">IF(COUNTIF('Plan 9+1 (con Pehuamar)'!$A$2:$A$227,A1908)&gt;0,"Sí","No")</f>
        <v>No</v>
      </c>
    </row>
    <row r="1909" customFormat="false" ht="15" hidden="false" customHeight="true" outlineLevel="0" collapsed="false">
      <c r="A1909" s="6" t="n">
        <v>202509</v>
      </c>
      <c r="B1909" s="6" t="n">
        <v>12</v>
      </c>
      <c r="C1909" s="6" t="n">
        <v>1205</v>
      </c>
      <c r="D1909" s="6" t="s">
        <v>398</v>
      </c>
      <c r="E1909" s="6" t="s">
        <v>2073</v>
      </c>
      <c r="F1909" s="6" t="s">
        <v>196</v>
      </c>
      <c r="G1909" s="6" t="s">
        <v>130</v>
      </c>
      <c r="H1909" s="6" t="s">
        <v>1715</v>
      </c>
      <c r="I1909" s="27" t="n">
        <v>10</v>
      </c>
      <c r="J1909" s="27" t="n">
        <v>50</v>
      </c>
      <c r="K1909" s="27" t="n">
        <v>60</v>
      </c>
      <c r="L1909" s="28" t="n">
        <f aca="false">I1909+J1909</f>
        <v>60</v>
      </c>
      <c r="M1909" s="28" t="n">
        <f aca="false">L1909+K1909</f>
        <v>120</v>
      </c>
      <c r="N1909" s="22" t="str">
        <f aca="false">IF(I1909&gt;0,"Sí","No")</f>
        <v>Sí</v>
      </c>
      <c r="O1909" s="22" t="str">
        <f aca="false">IF(J1909&gt;0,"Sí","No")</f>
        <v>Sí</v>
      </c>
      <c r="P1909" s="22" t="str">
        <f aca="false">IF(K1909&gt;0,"Sí","No")</f>
        <v>Sí</v>
      </c>
      <c r="Q1909" s="22" t="str">
        <f aca="false">IF(OR(I1909&gt;0,J1909&gt;0),"Sí","No")</f>
        <v>Sí</v>
      </c>
      <c r="R1909" s="27" t="n">
        <v>1750</v>
      </c>
      <c r="S1909" s="27" t="n">
        <v>2500</v>
      </c>
      <c r="T1909" s="27" t="n">
        <v>1200</v>
      </c>
      <c r="U1909" s="27" t="n">
        <v>2000</v>
      </c>
      <c r="V1909" s="27" t="n">
        <v>3600</v>
      </c>
      <c r="W1909" s="12" t="n">
        <f aca="false">IF(AND(I1909&gt;0,R1909&gt;0),(S1909-R1909)/R1909,"")</f>
        <v>0.428571428571429</v>
      </c>
      <c r="X1909" s="12" t="n">
        <f aca="false">IF(AND(J1909&gt;0,T1909&gt;0),(U1909-T1909)/T1909,"")</f>
        <v>0.666666666666667</v>
      </c>
      <c r="Y1909" s="12" t="n">
        <f aca="false">IF(AND(K1909&gt;0,V1909&gt;0),(V1909-Resumen!$B$7)/Resumen!$B$7,"")</f>
        <v>0.44</v>
      </c>
      <c r="Z1909" s="28" t="n">
        <f aca="false">IF(AND(K1909&gt;0,I1909&gt;0,V1909&gt;0,S1909&gt;0),V1909-S1909,"")</f>
        <v>1100</v>
      </c>
      <c r="AA1909" s="12" t="n">
        <f aca="false">IF(Z1909&lt;&gt;"",Z1909/S1909,"")</f>
        <v>0.44</v>
      </c>
      <c r="AB1909" s="28" t="n">
        <f aca="false">IF(AND(K1909&gt;0,J1909&gt;0,V1909&gt;0,U1909&gt;0),V1909-U1909,"")</f>
        <v>1600</v>
      </c>
      <c r="AC1909" s="12" t="n">
        <f aca="false">IF(AB1909&lt;&gt;"",AB1909/U1909,"")</f>
        <v>0.8</v>
      </c>
      <c r="AD1909" s="27" t="n">
        <v>12</v>
      </c>
      <c r="AE1909" s="27" t="n">
        <v>2</v>
      </c>
      <c r="AF1909" s="27" t="n">
        <v>10</v>
      </c>
      <c r="AG1909" s="28" t="n">
        <f aca="false">AD1909+AE1909+AF1909</f>
        <v>24</v>
      </c>
      <c r="AH1909" s="12" t="n">
        <f aca="false">IF(AG1909&gt;0,AD1909/AG1909,"")</f>
        <v>0.5</v>
      </c>
      <c r="AI1909" s="27" t="n">
        <v>1</v>
      </c>
      <c r="AJ1909" s="27" t="n">
        <v>0</v>
      </c>
      <c r="AK1909" s="27" t="n">
        <v>1</v>
      </c>
      <c r="AL1909" s="22" t="str">
        <f aca="false">IF(OR(AJ1909&gt;0,AK1909&gt;0),"Sí","No")</f>
        <v>Sí</v>
      </c>
      <c r="AM1909" s="6" t="s">
        <v>397</v>
      </c>
      <c r="AN1909" s="6" t="s">
        <v>397</v>
      </c>
      <c r="AO1909" s="12" t="n">
        <f aca="false">IF(M1909&gt;0,K1909/M1909,"")</f>
        <v>0.5</v>
      </c>
      <c r="AP1909" s="22" t="str">
        <f aca="false">IF(M1909&gt;=Resumen!$B$5,"Alto","Bajo")</f>
        <v>Alto</v>
      </c>
      <c r="AQ1909" s="22" t="str">
        <f aca="false">IF(AO1909&gt;=Resumen!$B$28,"Alto","Bajo")</f>
        <v>Alto</v>
      </c>
      <c r="AR1909" s="22" t="str">
        <f aca="false">AP1909&amp;" Potencial / "&amp;AQ1909&amp;" Share"</f>
        <v>Alto Potencial / Alto Share</v>
      </c>
      <c r="AS1909" s="22" t="str">
        <f aca="false">IF(Q1909="Sí",IF(AO1909&gt;=Resumen!$B$29,"Alto","Bajo"),"")</f>
        <v>Alto</v>
      </c>
      <c r="AT1909" s="22" t="str">
        <f aca="false">IF(AS1909&lt;&gt;"",AP1909&amp;" Potencial / "&amp;AS1909&amp;" Share","")</f>
        <v>Alto Potencial / Alto Share</v>
      </c>
      <c r="AU1909" s="22" t="str">
        <f aca="false">IF(AH1909="","Sin dato",IF(AH1909-AO1909&gt;Resumen!$B$6,"Sobre-exhibido",IF(AO1909-AH1909&gt;Resumen!$B$6,"Sub-exhibido","En línea")))</f>
        <v>En línea</v>
      </c>
      <c r="AV1909" s="22" t="n">
        <f aca="false">IF(AT1909="","",IF(AT1909="Alto Potencial / Bajo Share",1,IF(AT1909="Alto Potencial / Alto Share",2,IF(AT1909="Bajo Potencial / Alto Share",3,4))))</f>
        <v>2</v>
      </c>
      <c r="AW1909" s="22" t="str">
        <f aca="false">IF(Q1909="No","Sin competencia directa",IF(AV1909=1,"1 - Foco Conquista (Alto Pot / Bajo Share)",IF(AV1909=2,"2 - Foco Defensa (Alto Pot / Alto Share)",IF(AV1909=3,"3 - Monitoreo (Bajo Pot / Alto Share)","4 - Baja Prioridad (Bajo Pot / Bajo Share)"))))</f>
        <v>2 - Foco Defensa (Alto Pot / Alto Share)</v>
      </c>
      <c r="AX1909" s="12" t="str">
        <f aca="false">IF(OR(IFERROR(AND(W1909&lt;&gt;"",Y1909&lt;&gt;"",Y1909-W1909&gt;Resumen!$B$8),FALSE()),IFERROR(AND(X1909&lt;&gt;"",Y1909&lt;&gt;"",Y1909-X1909&gt;Resumen!$B$8),FALSE())),MAX(IF(IFERROR(AND(W1909&lt;&gt;"",Y1909&lt;&gt;"",Y1909-W1909&gt;Resumen!$B$8),FALSE()),Y1909-W1909,0),IF(IFERROR(AND(X1909&lt;&gt;"",Y1909&lt;&gt;"",Y1909-X1909&gt;Resumen!$B$8),FALSE()),Y1909-X1909,0)),"")</f>
        <v/>
      </c>
      <c r="AY1909" s="22" t="str">
        <f aca="false">IF(OR(IFERROR(AND(W1909&lt;&gt;"",Y1909&lt;&gt;"",Y1909-W1909&gt;Resumen!$B$8),FALSE()),IFERROR(AND(X1909&lt;&gt;"",Y1909&lt;&gt;"",Y1909-X1909&gt;Resumen!$B$8),FALSE())),TRIM("Lays tiene mayor markup que "&amp;IF(IFERROR(AND(W1909&lt;&gt;"",Y1909&lt;&gt;"",Y1909-W1909&gt;Resumen!$B$8),FALSE()),"Quento ","")&amp;IF(IFERROR(AND(X1909&lt;&gt;"",Y1909&lt;&gt;"",Y1909-X1909&gt;Resumen!$B$8),FALSE()),"Julicroc ","")&amp;"en este PDV"),"")</f>
        <v/>
      </c>
      <c r="AZ1909" s="22" t="str">
        <f aca="false">IF(COUNTIF('Plan Pehuamar - Lista'!$A$2:$A$167,A1909)&gt;0,"Sí","No")</f>
        <v>No</v>
      </c>
      <c r="BA1909" s="22" t="str">
        <f aca="false">IF(COUNTIF('Plan Combo 9+1'!$A$2:$A$226,A1909)&gt;0,"Sí","No")</f>
        <v>No</v>
      </c>
      <c r="BB1909" s="22" t="str">
        <f aca="false">IF(AH1909="","No",IF(BA1909="Sí",IF((AO1909-AH1909)&gt;Resumen!$B$6,"Sí","No"),IF((AO1909-AH1909)&gt;=Resumen!$B$132,"Sí","No")))</f>
        <v>No</v>
      </c>
      <c r="BC1909" s="22" t="str">
        <f aca="false">IF(AND(N1909="Sí",AL1909="Sí",AI1909=0),"Sí","No")</f>
        <v>No</v>
      </c>
      <c r="BD1909" s="22" t="str">
        <f aca="false">IF(COUNTIF('Plan 9+1 (con Pehuamar)'!$A$2:$A$227,A1909)&gt;0,"Sí","No")</f>
        <v>No</v>
      </c>
    </row>
    <row r="1910" customFormat="false" ht="15" hidden="false" customHeight="true" outlineLevel="0" collapsed="false">
      <c r="A1910" s="6" t="n">
        <v>202518</v>
      </c>
      <c r="B1910" s="6" t="n">
        <v>12</v>
      </c>
      <c r="C1910" s="6" t="n">
        <v>1205</v>
      </c>
      <c r="D1910" s="6" t="s">
        <v>398</v>
      </c>
      <c r="E1910" s="6" t="s">
        <v>2074</v>
      </c>
      <c r="F1910" s="6" t="s">
        <v>201</v>
      </c>
      <c r="G1910" s="6" t="s">
        <v>130</v>
      </c>
      <c r="H1910" s="6" t="s">
        <v>1715</v>
      </c>
      <c r="I1910" s="27" t="n">
        <v>0</v>
      </c>
      <c r="J1910" s="27" t="n">
        <v>0</v>
      </c>
      <c r="K1910" s="27" t="n">
        <v>1.7</v>
      </c>
      <c r="L1910" s="28" t="n">
        <f aca="false">I1910+J1910</f>
        <v>0</v>
      </c>
      <c r="M1910" s="28" t="n">
        <f aca="false">L1910+K1910</f>
        <v>1.7</v>
      </c>
      <c r="N1910" s="22" t="str">
        <f aca="false">IF(I1910&gt;0,"Sí","No")</f>
        <v>No</v>
      </c>
      <c r="O1910" s="22" t="str">
        <f aca="false">IF(J1910&gt;0,"Sí","No")</f>
        <v>No</v>
      </c>
      <c r="P1910" s="22" t="str">
        <f aca="false">IF(K1910&gt;0,"Sí","No")</f>
        <v>Sí</v>
      </c>
      <c r="Q1910" s="22" t="str">
        <f aca="false">IF(OR(I1910&gt;0,J1910&gt;0),"Sí","No")</f>
        <v>No</v>
      </c>
      <c r="R1910" s="27"/>
      <c r="S1910" s="27"/>
      <c r="T1910" s="27"/>
      <c r="U1910" s="27"/>
      <c r="V1910" s="27"/>
      <c r="W1910" s="12" t="str">
        <f aca="false">IF(AND(I1910&gt;0,R1910&gt;0),(S1910-R1910)/R1910,"")</f>
        <v/>
      </c>
      <c r="X1910" s="12" t="str">
        <f aca="false">IF(AND(J1910&gt;0,T1910&gt;0),(U1910-T1910)/T1910,"")</f>
        <v/>
      </c>
      <c r="Y1910" s="12" t="str">
        <f aca="false">IF(AND(K1910&gt;0,V1910&gt;0),(V1910-Resumen!$B$7)/Resumen!$B$7,"")</f>
        <v/>
      </c>
      <c r="Z1910" s="28" t="str">
        <f aca="false">IF(AND(K1910&gt;0,I1910&gt;0,V1910&gt;0,S1910&gt;0),V1910-S1910,"")</f>
        <v/>
      </c>
      <c r="AA1910" s="12" t="str">
        <f aca="false">IF(Z1910&lt;&gt;"",Z1910/S1910,"")</f>
        <v/>
      </c>
      <c r="AB1910" s="28" t="str">
        <f aca="false">IF(AND(K1910&gt;0,J1910&gt;0,V1910&gt;0,U1910&gt;0),V1910-U1910,"")</f>
        <v/>
      </c>
      <c r="AC1910" s="12" t="str">
        <f aca="false">IF(AB1910&lt;&gt;"",AB1910/U1910,"")</f>
        <v/>
      </c>
      <c r="AD1910" s="27" t="n">
        <v>0</v>
      </c>
      <c r="AE1910" s="27" t="n">
        <v>0</v>
      </c>
      <c r="AF1910" s="27" t="n">
        <v>0</v>
      </c>
      <c r="AG1910" s="28" t="n">
        <f aca="false">AD1910+AE1910+AF1910</f>
        <v>0</v>
      </c>
      <c r="AH1910" s="12" t="str">
        <f aca="false">IF(AG1910&gt;0,AD1910/AG1910,"")</f>
        <v/>
      </c>
      <c r="AI1910" s="27" t="n">
        <v>0</v>
      </c>
      <c r="AJ1910" s="27" t="n">
        <v>0</v>
      </c>
      <c r="AK1910" s="27" t="n">
        <v>0</v>
      </c>
      <c r="AL1910" s="22" t="str">
        <f aca="false">IF(OR(AJ1910&gt;0,AK1910&gt;0),"Sí","No")</f>
        <v>No</v>
      </c>
      <c r="AM1910" s="6"/>
      <c r="AN1910" s="6"/>
      <c r="AO1910" s="12" t="n">
        <f aca="false">IF(M1910&gt;0,K1910/M1910,"")</f>
        <v>1</v>
      </c>
      <c r="AP1910" s="22" t="str">
        <f aca="false">IF(M1910&gt;=Resumen!$B$5,"Alto","Bajo")</f>
        <v>Bajo</v>
      </c>
      <c r="AQ1910" s="22" t="str">
        <f aca="false">IF(AO1910&gt;=Resumen!$B$28,"Alto","Bajo")</f>
        <v>Alto</v>
      </c>
      <c r="AR1910" s="22" t="str">
        <f aca="false">AP1910&amp;" Potencial / "&amp;AQ1910&amp;" Share"</f>
        <v>Bajo Potencial / Alto Share</v>
      </c>
      <c r="AS1910" s="22" t="str">
        <f aca="false">IF(Q1910="Sí",IF(AO1910&gt;=Resumen!$B$29,"Alto","Bajo"),"")</f>
        <v/>
      </c>
      <c r="AT1910" s="22" t="str">
        <f aca="false">IF(AS1910&lt;&gt;"",AP1910&amp;" Potencial / "&amp;AS1910&amp;" Share","")</f>
        <v/>
      </c>
      <c r="AU1910" s="22" t="str">
        <f aca="false">IF(AH1910="","Sin dato",IF(AH1910-AO1910&gt;Resumen!$B$6,"Sobre-exhibido",IF(AO1910-AH1910&gt;Resumen!$B$6,"Sub-exhibido","En línea")))</f>
        <v>Sin dato</v>
      </c>
      <c r="AV1910" s="22" t="str">
        <f aca="false">IF(AT1910="","",IF(AT1910="Alto Potencial / Bajo Share",1,IF(AT1910="Alto Potencial / Alto Share",2,IF(AT1910="Bajo Potencial / Alto Share",3,4))))</f>
        <v/>
      </c>
      <c r="AW1910" s="22" t="str">
        <f aca="false">IF(Q1910="No","Sin competencia directa",IF(AV1910=1,"1 - Foco Conquista (Alto Pot / Bajo Share)",IF(AV1910=2,"2 - Foco Defensa (Alto Pot / Alto Share)",IF(AV1910=3,"3 - Monitoreo (Bajo Pot / Alto Share)","4 - Baja Prioridad (Bajo Pot / Bajo Share)"))))</f>
        <v>Sin competencia directa</v>
      </c>
      <c r="AX1910" s="12" t="str">
        <f aca="false">IF(OR(IFERROR(AND(W1910&lt;&gt;"",Y1910&lt;&gt;"",Y1910-W1910&gt;Resumen!$B$8),FALSE()),IFERROR(AND(X1910&lt;&gt;"",Y1910&lt;&gt;"",Y1910-X1910&gt;Resumen!$B$8),FALSE())),MAX(IF(IFERROR(AND(W1910&lt;&gt;"",Y1910&lt;&gt;"",Y1910-W1910&gt;Resumen!$B$8),FALSE()),Y1910-W1910,0),IF(IFERROR(AND(X1910&lt;&gt;"",Y1910&lt;&gt;"",Y1910-X1910&gt;Resumen!$B$8),FALSE()),Y1910-X1910,0)),"")</f>
        <v/>
      </c>
      <c r="AY1910" s="22" t="str">
        <f aca="false">IF(OR(IFERROR(AND(W1910&lt;&gt;"",Y1910&lt;&gt;"",Y1910-W1910&gt;Resumen!$B$8),FALSE()),IFERROR(AND(X1910&lt;&gt;"",Y1910&lt;&gt;"",Y1910-X1910&gt;Resumen!$B$8),FALSE())),TRIM("Lays tiene mayor markup que "&amp;IF(IFERROR(AND(W1910&lt;&gt;"",Y1910&lt;&gt;"",Y1910-W1910&gt;Resumen!$B$8),FALSE()),"Quento ","")&amp;IF(IFERROR(AND(X1910&lt;&gt;"",Y1910&lt;&gt;"",Y1910-X1910&gt;Resumen!$B$8),FALSE()),"Julicroc ","")&amp;"en este PDV"),"")</f>
        <v/>
      </c>
      <c r="AZ1910" s="22" t="str">
        <f aca="false">IF(COUNTIF('Plan Pehuamar - Lista'!$A$2:$A$167,A1910)&gt;0,"Sí","No")</f>
        <v>No</v>
      </c>
      <c r="BA1910" s="22" t="str">
        <f aca="false">IF(COUNTIF('Plan Combo 9+1'!$A$2:$A$226,A1910)&gt;0,"Sí","No")</f>
        <v>No</v>
      </c>
      <c r="BB1910" s="22" t="str">
        <f aca="false">IF(AH1910="","No",IF(BA1910="Sí",IF((AO1910-AH1910)&gt;Resumen!$B$6,"Sí","No"),IF((AO1910-AH1910)&gt;=Resumen!$B$132,"Sí","No")))</f>
        <v>No</v>
      </c>
      <c r="BC1910" s="22" t="str">
        <f aca="false">IF(AND(N1910="Sí",AL1910="Sí",AI1910=0),"Sí","No")</f>
        <v>No</v>
      </c>
      <c r="BD1910" s="22" t="str">
        <f aca="false">IF(COUNTIF('Plan 9+1 (con Pehuamar)'!$A$2:$A$227,A1910)&gt;0,"Sí","No")</f>
        <v>No</v>
      </c>
    </row>
    <row r="1911" customFormat="false" ht="15" hidden="false" customHeight="true" outlineLevel="0" collapsed="false">
      <c r="A1911" s="6" t="n">
        <v>202519</v>
      </c>
      <c r="B1911" s="6" t="n">
        <v>12</v>
      </c>
      <c r="C1911" s="6" t="n">
        <v>1205</v>
      </c>
      <c r="D1911" s="6" t="s">
        <v>398</v>
      </c>
      <c r="E1911" s="6" t="s">
        <v>2075</v>
      </c>
      <c r="F1911" s="6" t="s">
        <v>201</v>
      </c>
      <c r="G1911" s="6" t="s">
        <v>130</v>
      </c>
      <c r="H1911" s="6" t="s">
        <v>1715</v>
      </c>
      <c r="I1911" s="27" t="n">
        <v>0</v>
      </c>
      <c r="J1911" s="27" t="n">
        <v>0</v>
      </c>
      <c r="K1911" s="27" t="n">
        <v>4.4</v>
      </c>
      <c r="L1911" s="28" t="n">
        <f aca="false">I1911+J1911</f>
        <v>0</v>
      </c>
      <c r="M1911" s="28" t="n">
        <f aca="false">L1911+K1911</f>
        <v>4.4</v>
      </c>
      <c r="N1911" s="22" t="str">
        <f aca="false">IF(I1911&gt;0,"Sí","No")</f>
        <v>No</v>
      </c>
      <c r="O1911" s="22" t="str">
        <f aca="false">IF(J1911&gt;0,"Sí","No")</f>
        <v>No</v>
      </c>
      <c r="P1911" s="22" t="str">
        <f aca="false">IF(K1911&gt;0,"Sí","No")</f>
        <v>Sí</v>
      </c>
      <c r="Q1911" s="22" t="str">
        <f aca="false">IF(OR(I1911&gt;0,J1911&gt;0),"Sí","No")</f>
        <v>No</v>
      </c>
      <c r="R1911" s="27"/>
      <c r="S1911" s="27"/>
      <c r="T1911" s="27"/>
      <c r="U1911" s="27"/>
      <c r="V1911" s="27"/>
      <c r="W1911" s="12" t="str">
        <f aca="false">IF(AND(I1911&gt;0,R1911&gt;0),(S1911-R1911)/R1911,"")</f>
        <v/>
      </c>
      <c r="X1911" s="12" t="str">
        <f aca="false">IF(AND(J1911&gt;0,T1911&gt;0),(U1911-T1911)/T1911,"")</f>
        <v/>
      </c>
      <c r="Y1911" s="12" t="str">
        <f aca="false">IF(AND(K1911&gt;0,V1911&gt;0),(V1911-Resumen!$B$7)/Resumen!$B$7,"")</f>
        <v/>
      </c>
      <c r="Z1911" s="28" t="str">
        <f aca="false">IF(AND(K1911&gt;0,I1911&gt;0,V1911&gt;0,S1911&gt;0),V1911-S1911,"")</f>
        <v/>
      </c>
      <c r="AA1911" s="12" t="str">
        <f aca="false">IF(Z1911&lt;&gt;"",Z1911/S1911,"")</f>
        <v/>
      </c>
      <c r="AB1911" s="28" t="str">
        <f aca="false">IF(AND(K1911&gt;0,J1911&gt;0,V1911&gt;0,U1911&gt;0),V1911-U1911,"")</f>
        <v/>
      </c>
      <c r="AC1911" s="12" t="str">
        <f aca="false">IF(AB1911&lt;&gt;"",AB1911/U1911,"")</f>
        <v/>
      </c>
      <c r="AD1911" s="27" t="n">
        <v>0</v>
      </c>
      <c r="AE1911" s="27" t="n">
        <v>0</v>
      </c>
      <c r="AF1911" s="27" t="n">
        <v>0</v>
      </c>
      <c r="AG1911" s="28" t="n">
        <f aca="false">AD1911+AE1911+AF1911</f>
        <v>0</v>
      </c>
      <c r="AH1911" s="12" t="str">
        <f aca="false">IF(AG1911&gt;0,AD1911/AG1911,"")</f>
        <v/>
      </c>
      <c r="AI1911" s="27" t="n">
        <v>0</v>
      </c>
      <c r="AJ1911" s="27" t="n">
        <v>0</v>
      </c>
      <c r="AK1911" s="27" t="n">
        <v>0</v>
      </c>
      <c r="AL1911" s="22" t="str">
        <f aca="false">IF(OR(AJ1911&gt;0,AK1911&gt;0),"Sí","No")</f>
        <v>No</v>
      </c>
      <c r="AM1911" s="6"/>
      <c r="AN1911" s="6"/>
      <c r="AO1911" s="12" t="n">
        <f aca="false">IF(M1911&gt;0,K1911/M1911,"")</f>
        <v>1</v>
      </c>
      <c r="AP1911" s="22" t="str">
        <f aca="false">IF(M1911&gt;=Resumen!$B$5,"Alto","Bajo")</f>
        <v>Bajo</v>
      </c>
      <c r="AQ1911" s="22" t="str">
        <f aca="false">IF(AO1911&gt;=Resumen!$B$28,"Alto","Bajo")</f>
        <v>Alto</v>
      </c>
      <c r="AR1911" s="22" t="str">
        <f aca="false">AP1911&amp;" Potencial / "&amp;AQ1911&amp;" Share"</f>
        <v>Bajo Potencial / Alto Share</v>
      </c>
      <c r="AS1911" s="22" t="str">
        <f aca="false">IF(Q1911="Sí",IF(AO1911&gt;=Resumen!$B$29,"Alto","Bajo"),"")</f>
        <v/>
      </c>
      <c r="AT1911" s="22" t="str">
        <f aca="false">IF(AS1911&lt;&gt;"",AP1911&amp;" Potencial / "&amp;AS1911&amp;" Share","")</f>
        <v/>
      </c>
      <c r="AU1911" s="22" t="str">
        <f aca="false">IF(AH1911="","Sin dato",IF(AH1911-AO1911&gt;Resumen!$B$6,"Sobre-exhibido",IF(AO1911-AH1911&gt;Resumen!$B$6,"Sub-exhibido","En línea")))</f>
        <v>Sin dato</v>
      </c>
      <c r="AV1911" s="22" t="str">
        <f aca="false">IF(AT1911="","",IF(AT1911="Alto Potencial / Bajo Share",1,IF(AT1911="Alto Potencial / Alto Share",2,IF(AT1911="Bajo Potencial / Alto Share",3,4))))</f>
        <v/>
      </c>
      <c r="AW1911" s="22" t="str">
        <f aca="false">IF(Q1911="No","Sin competencia directa",IF(AV1911=1,"1 - Foco Conquista (Alto Pot / Bajo Share)",IF(AV1911=2,"2 - Foco Defensa (Alto Pot / Alto Share)",IF(AV1911=3,"3 - Monitoreo (Bajo Pot / Alto Share)","4 - Baja Prioridad (Bajo Pot / Bajo Share)"))))</f>
        <v>Sin competencia directa</v>
      </c>
      <c r="AX1911" s="12" t="str">
        <f aca="false">IF(OR(IFERROR(AND(W1911&lt;&gt;"",Y1911&lt;&gt;"",Y1911-W1911&gt;Resumen!$B$8),FALSE()),IFERROR(AND(X1911&lt;&gt;"",Y1911&lt;&gt;"",Y1911-X1911&gt;Resumen!$B$8),FALSE())),MAX(IF(IFERROR(AND(W1911&lt;&gt;"",Y1911&lt;&gt;"",Y1911-W1911&gt;Resumen!$B$8),FALSE()),Y1911-W1911,0),IF(IFERROR(AND(X1911&lt;&gt;"",Y1911&lt;&gt;"",Y1911-X1911&gt;Resumen!$B$8),FALSE()),Y1911-X1911,0)),"")</f>
        <v/>
      </c>
      <c r="AY1911" s="22" t="str">
        <f aca="false">IF(OR(IFERROR(AND(W1911&lt;&gt;"",Y1911&lt;&gt;"",Y1911-W1911&gt;Resumen!$B$8),FALSE()),IFERROR(AND(X1911&lt;&gt;"",Y1911&lt;&gt;"",Y1911-X1911&gt;Resumen!$B$8),FALSE())),TRIM("Lays tiene mayor markup que "&amp;IF(IFERROR(AND(W1911&lt;&gt;"",Y1911&lt;&gt;"",Y1911-W1911&gt;Resumen!$B$8),FALSE()),"Quento ","")&amp;IF(IFERROR(AND(X1911&lt;&gt;"",Y1911&lt;&gt;"",Y1911-X1911&gt;Resumen!$B$8),FALSE()),"Julicroc ","")&amp;"en este PDV"),"")</f>
        <v/>
      </c>
      <c r="AZ1911" s="22" t="str">
        <f aca="false">IF(COUNTIF('Plan Pehuamar - Lista'!$A$2:$A$167,A1911)&gt;0,"Sí","No")</f>
        <v>No</v>
      </c>
      <c r="BA1911" s="22" t="str">
        <f aca="false">IF(COUNTIF('Plan Combo 9+1'!$A$2:$A$226,A1911)&gt;0,"Sí","No")</f>
        <v>No</v>
      </c>
      <c r="BB1911" s="22" t="str">
        <f aca="false">IF(AH1911="","No",IF(BA1911="Sí",IF((AO1911-AH1911)&gt;Resumen!$B$6,"Sí","No"),IF((AO1911-AH1911)&gt;=Resumen!$B$132,"Sí","No")))</f>
        <v>No</v>
      </c>
      <c r="BC1911" s="22" t="str">
        <f aca="false">IF(AND(N1911="Sí",AL1911="Sí",AI1911=0),"Sí","No")</f>
        <v>No</v>
      </c>
      <c r="BD1911" s="22" t="str">
        <f aca="false">IF(COUNTIF('Plan 9+1 (con Pehuamar)'!$A$2:$A$227,A1911)&gt;0,"Sí","No")</f>
        <v>No</v>
      </c>
    </row>
    <row r="1912" customFormat="false" ht="15" hidden="false" customHeight="true" outlineLevel="0" collapsed="false">
      <c r="A1912" s="6" t="n">
        <v>202547</v>
      </c>
      <c r="B1912" s="6" t="n">
        <v>12</v>
      </c>
      <c r="C1912" s="6" t="n">
        <v>1205</v>
      </c>
      <c r="D1912" s="6" t="s">
        <v>398</v>
      </c>
      <c r="E1912" s="6" t="s">
        <v>2076</v>
      </c>
      <c r="F1912" s="6" t="s">
        <v>196</v>
      </c>
      <c r="G1912" s="6" t="s">
        <v>130</v>
      </c>
      <c r="H1912" s="6" t="s">
        <v>1715</v>
      </c>
      <c r="I1912" s="27" t="n">
        <v>0</v>
      </c>
      <c r="J1912" s="27" t="n">
        <v>0</v>
      </c>
      <c r="K1912" s="27" t="n">
        <v>0.5</v>
      </c>
      <c r="L1912" s="28" t="n">
        <f aca="false">I1912+J1912</f>
        <v>0</v>
      </c>
      <c r="M1912" s="28" t="n">
        <f aca="false">L1912+K1912</f>
        <v>0.5</v>
      </c>
      <c r="N1912" s="22" t="str">
        <f aca="false">IF(I1912&gt;0,"Sí","No")</f>
        <v>No</v>
      </c>
      <c r="O1912" s="22" t="str">
        <f aca="false">IF(J1912&gt;0,"Sí","No")</f>
        <v>No</v>
      </c>
      <c r="P1912" s="22" t="str">
        <f aca="false">IF(K1912&gt;0,"Sí","No")</f>
        <v>Sí</v>
      </c>
      <c r="Q1912" s="22" t="str">
        <f aca="false">IF(OR(I1912&gt;0,J1912&gt;0),"Sí","No")</f>
        <v>No</v>
      </c>
      <c r="R1912" s="27"/>
      <c r="S1912" s="27"/>
      <c r="T1912" s="27"/>
      <c r="U1912" s="27"/>
      <c r="V1912" s="27"/>
      <c r="W1912" s="12" t="str">
        <f aca="false">IF(AND(I1912&gt;0,R1912&gt;0),(S1912-R1912)/R1912,"")</f>
        <v/>
      </c>
      <c r="X1912" s="12" t="str">
        <f aca="false">IF(AND(J1912&gt;0,T1912&gt;0),(U1912-T1912)/T1912,"")</f>
        <v/>
      </c>
      <c r="Y1912" s="12" t="str">
        <f aca="false">IF(AND(K1912&gt;0,V1912&gt;0),(V1912-Resumen!$B$7)/Resumen!$B$7,"")</f>
        <v/>
      </c>
      <c r="Z1912" s="28" t="str">
        <f aca="false">IF(AND(K1912&gt;0,I1912&gt;0,V1912&gt;0,S1912&gt;0),V1912-S1912,"")</f>
        <v/>
      </c>
      <c r="AA1912" s="12" t="str">
        <f aca="false">IF(Z1912&lt;&gt;"",Z1912/S1912,"")</f>
        <v/>
      </c>
      <c r="AB1912" s="28" t="str">
        <f aca="false">IF(AND(K1912&gt;0,J1912&gt;0,V1912&gt;0,U1912&gt;0),V1912-U1912,"")</f>
        <v/>
      </c>
      <c r="AC1912" s="12" t="str">
        <f aca="false">IF(AB1912&lt;&gt;"",AB1912/U1912,"")</f>
        <v/>
      </c>
      <c r="AD1912" s="27" t="n">
        <v>0</v>
      </c>
      <c r="AE1912" s="27" t="n">
        <v>0</v>
      </c>
      <c r="AF1912" s="27" t="n">
        <v>0</v>
      </c>
      <c r="AG1912" s="28" t="n">
        <f aca="false">AD1912+AE1912+AF1912</f>
        <v>0</v>
      </c>
      <c r="AH1912" s="12" t="str">
        <f aca="false">IF(AG1912&gt;0,AD1912/AG1912,"")</f>
        <v/>
      </c>
      <c r="AI1912" s="27" t="n">
        <v>0</v>
      </c>
      <c r="AJ1912" s="27" t="n">
        <v>0</v>
      </c>
      <c r="AK1912" s="27" t="n">
        <v>0</v>
      </c>
      <c r="AL1912" s="22" t="str">
        <f aca="false">IF(OR(AJ1912&gt;0,AK1912&gt;0),"Sí","No")</f>
        <v>No</v>
      </c>
      <c r="AM1912" s="6"/>
      <c r="AN1912" s="6"/>
      <c r="AO1912" s="12" t="n">
        <f aca="false">IF(M1912&gt;0,K1912/M1912,"")</f>
        <v>1</v>
      </c>
      <c r="AP1912" s="22" t="str">
        <f aca="false">IF(M1912&gt;=Resumen!$B$5,"Alto","Bajo")</f>
        <v>Bajo</v>
      </c>
      <c r="AQ1912" s="22" t="str">
        <f aca="false">IF(AO1912&gt;=Resumen!$B$28,"Alto","Bajo")</f>
        <v>Alto</v>
      </c>
      <c r="AR1912" s="22" t="str">
        <f aca="false">AP1912&amp;" Potencial / "&amp;AQ1912&amp;" Share"</f>
        <v>Bajo Potencial / Alto Share</v>
      </c>
      <c r="AS1912" s="22" t="str">
        <f aca="false">IF(Q1912="Sí",IF(AO1912&gt;=Resumen!$B$29,"Alto","Bajo"),"")</f>
        <v/>
      </c>
      <c r="AT1912" s="22" t="str">
        <f aca="false">IF(AS1912&lt;&gt;"",AP1912&amp;" Potencial / "&amp;AS1912&amp;" Share","")</f>
        <v/>
      </c>
      <c r="AU1912" s="22" t="str">
        <f aca="false">IF(AH1912="","Sin dato",IF(AH1912-AO1912&gt;Resumen!$B$6,"Sobre-exhibido",IF(AO1912-AH1912&gt;Resumen!$B$6,"Sub-exhibido","En línea")))</f>
        <v>Sin dato</v>
      </c>
      <c r="AV1912" s="22" t="str">
        <f aca="false">IF(AT1912="","",IF(AT1912="Alto Potencial / Bajo Share",1,IF(AT1912="Alto Potencial / Alto Share",2,IF(AT1912="Bajo Potencial / Alto Share",3,4))))</f>
        <v/>
      </c>
      <c r="AW1912" s="22" t="str">
        <f aca="false">IF(Q1912="No","Sin competencia directa",IF(AV1912=1,"1 - Foco Conquista (Alto Pot / Bajo Share)",IF(AV1912=2,"2 - Foco Defensa (Alto Pot / Alto Share)",IF(AV1912=3,"3 - Monitoreo (Bajo Pot / Alto Share)","4 - Baja Prioridad (Bajo Pot / Bajo Share)"))))</f>
        <v>Sin competencia directa</v>
      </c>
      <c r="AX1912" s="12" t="str">
        <f aca="false">IF(OR(IFERROR(AND(W1912&lt;&gt;"",Y1912&lt;&gt;"",Y1912-W1912&gt;Resumen!$B$8),FALSE()),IFERROR(AND(X1912&lt;&gt;"",Y1912&lt;&gt;"",Y1912-X1912&gt;Resumen!$B$8),FALSE())),MAX(IF(IFERROR(AND(W1912&lt;&gt;"",Y1912&lt;&gt;"",Y1912-W1912&gt;Resumen!$B$8),FALSE()),Y1912-W1912,0),IF(IFERROR(AND(X1912&lt;&gt;"",Y1912&lt;&gt;"",Y1912-X1912&gt;Resumen!$B$8),FALSE()),Y1912-X1912,0)),"")</f>
        <v/>
      </c>
      <c r="AY1912" s="22" t="str">
        <f aca="false">IF(OR(IFERROR(AND(W1912&lt;&gt;"",Y1912&lt;&gt;"",Y1912-W1912&gt;Resumen!$B$8),FALSE()),IFERROR(AND(X1912&lt;&gt;"",Y1912&lt;&gt;"",Y1912-X1912&gt;Resumen!$B$8),FALSE())),TRIM("Lays tiene mayor markup que "&amp;IF(IFERROR(AND(W1912&lt;&gt;"",Y1912&lt;&gt;"",Y1912-W1912&gt;Resumen!$B$8),FALSE()),"Quento ","")&amp;IF(IFERROR(AND(X1912&lt;&gt;"",Y1912&lt;&gt;"",Y1912-X1912&gt;Resumen!$B$8),FALSE()),"Julicroc ","")&amp;"en este PDV"),"")</f>
        <v/>
      </c>
      <c r="AZ1912" s="22" t="str">
        <f aca="false">IF(COUNTIF('Plan Pehuamar - Lista'!$A$2:$A$167,A1912)&gt;0,"Sí","No")</f>
        <v>No</v>
      </c>
      <c r="BA1912" s="22" t="str">
        <f aca="false">IF(COUNTIF('Plan Combo 9+1'!$A$2:$A$226,A1912)&gt;0,"Sí","No")</f>
        <v>No</v>
      </c>
      <c r="BB1912" s="22" t="str">
        <f aca="false">IF(AH1912="","No",IF(BA1912="Sí",IF((AO1912-AH1912)&gt;Resumen!$B$6,"Sí","No"),IF((AO1912-AH1912)&gt;=Resumen!$B$132,"Sí","No")))</f>
        <v>No</v>
      </c>
      <c r="BC1912" s="22" t="str">
        <f aca="false">IF(AND(N1912="Sí",AL1912="Sí",AI1912=0),"Sí","No")</f>
        <v>No</v>
      </c>
      <c r="BD1912" s="22" t="str">
        <f aca="false">IF(COUNTIF('Plan 9+1 (con Pehuamar)'!$A$2:$A$227,A1912)&gt;0,"Sí","No")</f>
        <v>No</v>
      </c>
    </row>
    <row r="1913" customFormat="false" ht="15" hidden="false" customHeight="true" outlineLevel="0" collapsed="false">
      <c r="A1913" s="6" t="n">
        <v>202571</v>
      </c>
      <c r="B1913" s="6" t="n">
        <v>12</v>
      </c>
      <c r="C1913" s="6" t="n">
        <v>1205</v>
      </c>
      <c r="D1913" s="6" t="s">
        <v>398</v>
      </c>
      <c r="E1913" s="6" t="s">
        <v>2077</v>
      </c>
      <c r="F1913" s="6" t="s">
        <v>196</v>
      </c>
      <c r="G1913" s="6" t="s">
        <v>130</v>
      </c>
      <c r="H1913" s="6" t="s">
        <v>1715</v>
      </c>
      <c r="I1913" s="27" t="n">
        <v>0</v>
      </c>
      <c r="J1913" s="27" t="n">
        <v>0</v>
      </c>
      <c r="K1913" s="27" t="n">
        <v>0.5</v>
      </c>
      <c r="L1913" s="28" t="n">
        <f aca="false">I1913+J1913</f>
        <v>0</v>
      </c>
      <c r="M1913" s="28" t="n">
        <f aca="false">L1913+K1913</f>
        <v>0.5</v>
      </c>
      <c r="N1913" s="22" t="str">
        <f aca="false">IF(I1913&gt;0,"Sí","No")</f>
        <v>No</v>
      </c>
      <c r="O1913" s="22" t="str">
        <f aca="false">IF(J1913&gt;0,"Sí","No")</f>
        <v>No</v>
      </c>
      <c r="P1913" s="22" t="str">
        <f aca="false">IF(K1913&gt;0,"Sí","No")</f>
        <v>Sí</v>
      </c>
      <c r="Q1913" s="22" t="str">
        <f aca="false">IF(OR(I1913&gt;0,J1913&gt;0),"Sí","No")</f>
        <v>No</v>
      </c>
      <c r="R1913" s="27"/>
      <c r="S1913" s="27"/>
      <c r="T1913" s="27"/>
      <c r="U1913" s="27"/>
      <c r="V1913" s="27"/>
      <c r="W1913" s="12" t="str">
        <f aca="false">IF(AND(I1913&gt;0,R1913&gt;0),(S1913-R1913)/R1913,"")</f>
        <v/>
      </c>
      <c r="X1913" s="12" t="str">
        <f aca="false">IF(AND(J1913&gt;0,T1913&gt;0),(U1913-T1913)/T1913,"")</f>
        <v/>
      </c>
      <c r="Y1913" s="12" t="str">
        <f aca="false">IF(AND(K1913&gt;0,V1913&gt;0),(V1913-Resumen!$B$7)/Resumen!$B$7,"")</f>
        <v/>
      </c>
      <c r="Z1913" s="28" t="str">
        <f aca="false">IF(AND(K1913&gt;0,I1913&gt;0,V1913&gt;0,S1913&gt;0),V1913-S1913,"")</f>
        <v/>
      </c>
      <c r="AA1913" s="12" t="str">
        <f aca="false">IF(Z1913&lt;&gt;"",Z1913/S1913,"")</f>
        <v/>
      </c>
      <c r="AB1913" s="28" t="str">
        <f aca="false">IF(AND(K1913&gt;0,J1913&gt;0,V1913&gt;0,U1913&gt;0),V1913-U1913,"")</f>
        <v/>
      </c>
      <c r="AC1913" s="12" t="str">
        <f aca="false">IF(AB1913&lt;&gt;"",AB1913/U1913,"")</f>
        <v/>
      </c>
      <c r="AD1913" s="27" t="n">
        <v>0</v>
      </c>
      <c r="AE1913" s="27" t="n">
        <v>0</v>
      </c>
      <c r="AF1913" s="27" t="n">
        <v>0</v>
      </c>
      <c r="AG1913" s="28" t="n">
        <f aca="false">AD1913+AE1913+AF1913</f>
        <v>0</v>
      </c>
      <c r="AH1913" s="12" t="str">
        <f aca="false">IF(AG1913&gt;0,AD1913/AG1913,"")</f>
        <v/>
      </c>
      <c r="AI1913" s="27" t="n">
        <v>0</v>
      </c>
      <c r="AJ1913" s="27" t="n">
        <v>0</v>
      </c>
      <c r="AK1913" s="27" t="n">
        <v>0</v>
      </c>
      <c r="AL1913" s="22" t="str">
        <f aca="false">IF(OR(AJ1913&gt;0,AK1913&gt;0),"Sí","No")</f>
        <v>No</v>
      </c>
      <c r="AM1913" s="6"/>
      <c r="AN1913" s="6"/>
      <c r="AO1913" s="12" t="n">
        <f aca="false">IF(M1913&gt;0,K1913/M1913,"")</f>
        <v>1</v>
      </c>
      <c r="AP1913" s="22" t="str">
        <f aca="false">IF(M1913&gt;=Resumen!$B$5,"Alto","Bajo")</f>
        <v>Bajo</v>
      </c>
      <c r="AQ1913" s="22" t="str">
        <f aca="false">IF(AO1913&gt;=Resumen!$B$28,"Alto","Bajo")</f>
        <v>Alto</v>
      </c>
      <c r="AR1913" s="22" t="str">
        <f aca="false">AP1913&amp;" Potencial / "&amp;AQ1913&amp;" Share"</f>
        <v>Bajo Potencial / Alto Share</v>
      </c>
      <c r="AS1913" s="22" t="str">
        <f aca="false">IF(Q1913="Sí",IF(AO1913&gt;=Resumen!$B$29,"Alto","Bajo"),"")</f>
        <v/>
      </c>
      <c r="AT1913" s="22" t="str">
        <f aca="false">IF(AS1913&lt;&gt;"",AP1913&amp;" Potencial / "&amp;AS1913&amp;" Share","")</f>
        <v/>
      </c>
      <c r="AU1913" s="22" t="str">
        <f aca="false">IF(AH1913="","Sin dato",IF(AH1913-AO1913&gt;Resumen!$B$6,"Sobre-exhibido",IF(AO1913-AH1913&gt;Resumen!$B$6,"Sub-exhibido","En línea")))</f>
        <v>Sin dato</v>
      </c>
      <c r="AV1913" s="22" t="str">
        <f aca="false">IF(AT1913="","",IF(AT1913="Alto Potencial / Bajo Share",1,IF(AT1913="Alto Potencial / Alto Share",2,IF(AT1913="Bajo Potencial / Alto Share",3,4))))</f>
        <v/>
      </c>
      <c r="AW1913" s="22" t="str">
        <f aca="false">IF(Q1913="No","Sin competencia directa",IF(AV1913=1,"1 - Foco Conquista (Alto Pot / Bajo Share)",IF(AV1913=2,"2 - Foco Defensa (Alto Pot / Alto Share)",IF(AV1913=3,"3 - Monitoreo (Bajo Pot / Alto Share)","4 - Baja Prioridad (Bajo Pot / Bajo Share)"))))</f>
        <v>Sin competencia directa</v>
      </c>
      <c r="AX1913" s="12" t="str">
        <f aca="false">IF(OR(IFERROR(AND(W1913&lt;&gt;"",Y1913&lt;&gt;"",Y1913-W1913&gt;Resumen!$B$8),FALSE()),IFERROR(AND(X1913&lt;&gt;"",Y1913&lt;&gt;"",Y1913-X1913&gt;Resumen!$B$8),FALSE())),MAX(IF(IFERROR(AND(W1913&lt;&gt;"",Y1913&lt;&gt;"",Y1913-W1913&gt;Resumen!$B$8),FALSE()),Y1913-W1913,0),IF(IFERROR(AND(X1913&lt;&gt;"",Y1913&lt;&gt;"",Y1913-X1913&gt;Resumen!$B$8),FALSE()),Y1913-X1913,0)),"")</f>
        <v/>
      </c>
      <c r="AY1913" s="22" t="str">
        <f aca="false">IF(OR(IFERROR(AND(W1913&lt;&gt;"",Y1913&lt;&gt;"",Y1913-W1913&gt;Resumen!$B$8),FALSE()),IFERROR(AND(X1913&lt;&gt;"",Y1913&lt;&gt;"",Y1913-X1913&gt;Resumen!$B$8),FALSE())),TRIM("Lays tiene mayor markup que "&amp;IF(IFERROR(AND(W1913&lt;&gt;"",Y1913&lt;&gt;"",Y1913-W1913&gt;Resumen!$B$8),FALSE()),"Quento ","")&amp;IF(IFERROR(AND(X1913&lt;&gt;"",Y1913&lt;&gt;"",Y1913-X1913&gt;Resumen!$B$8),FALSE()),"Julicroc ","")&amp;"en este PDV"),"")</f>
        <v/>
      </c>
      <c r="AZ1913" s="22" t="str">
        <f aca="false">IF(COUNTIF('Plan Pehuamar - Lista'!$A$2:$A$167,A1913)&gt;0,"Sí","No")</f>
        <v>No</v>
      </c>
      <c r="BA1913" s="22" t="str">
        <f aca="false">IF(COUNTIF('Plan Combo 9+1'!$A$2:$A$226,A1913)&gt;0,"Sí","No")</f>
        <v>No</v>
      </c>
      <c r="BB1913" s="22" t="str">
        <f aca="false">IF(AH1913="","No",IF(BA1913="Sí",IF((AO1913-AH1913)&gt;Resumen!$B$6,"Sí","No"),IF((AO1913-AH1913)&gt;=Resumen!$B$132,"Sí","No")))</f>
        <v>No</v>
      </c>
      <c r="BC1913" s="22" t="str">
        <f aca="false">IF(AND(N1913="Sí",AL1913="Sí",AI1913=0),"Sí","No")</f>
        <v>No</v>
      </c>
      <c r="BD1913" s="22" t="str">
        <f aca="false">IF(COUNTIF('Plan 9+1 (con Pehuamar)'!$A$2:$A$227,A1913)&gt;0,"Sí","No")</f>
        <v>No</v>
      </c>
    </row>
    <row r="1914" customFormat="false" ht="15" hidden="false" customHeight="true" outlineLevel="0" collapsed="false">
      <c r="A1914" s="6" t="n">
        <v>202648</v>
      </c>
      <c r="B1914" s="6" t="n">
        <v>12</v>
      </c>
      <c r="C1914" s="6" t="n">
        <v>1205</v>
      </c>
      <c r="D1914" s="6" t="s">
        <v>398</v>
      </c>
      <c r="E1914" s="6" t="s">
        <v>2078</v>
      </c>
      <c r="F1914" s="6" t="s">
        <v>196</v>
      </c>
      <c r="G1914" s="6" t="s">
        <v>130</v>
      </c>
      <c r="H1914" s="6" t="s">
        <v>1715</v>
      </c>
      <c r="I1914" s="27" t="n">
        <v>10</v>
      </c>
      <c r="J1914" s="27" t="n">
        <v>50</v>
      </c>
      <c r="K1914" s="27" t="n">
        <v>80</v>
      </c>
      <c r="L1914" s="28" t="n">
        <f aca="false">I1914+J1914</f>
        <v>60</v>
      </c>
      <c r="M1914" s="28" t="n">
        <f aca="false">L1914+K1914</f>
        <v>140</v>
      </c>
      <c r="N1914" s="22" t="str">
        <f aca="false">IF(I1914&gt;0,"Sí","No")</f>
        <v>Sí</v>
      </c>
      <c r="O1914" s="22" t="str">
        <f aca="false">IF(J1914&gt;0,"Sí","No")</f>
        <v>Sí</v>
      </c>
      <c r="P1914" s="22" t="str">
        <f aca="false">IF(K1914&gt;0,"Sí","No")</f>
        <v>Sí</v>
      </c>
      <c r="Q1914" s="22" t="str">
        <f aca="false">IF(OR(I1914&gt;0,J1914&gt;0),"Sí","No")</f>
        <v>Sí</v>
      </c>
      <c r="R1914" s="27" t="n">
        <v>1750</v>
      </c>
      <c r="S1914" s="27" t="n">
        <v>2500</v>
      </c>
      <c r="T1914" s="27" t="n">
        <v>1200</v>
      </c>
      <c r="U1914" s="27" t="n">
        <v>2100</v>
      </c>
      <c r="V1914" s="27" t="n">
        <v>3600</v>
      </c>
      <c r="W1914" s="12" t="n">
        <f aca="false">IF(AND(I1914&gt;0,R1914&gt;0),(S1914-R1914)/R1914,"")</f>
        <v>0.428571428571429</v>
      </c>
      <c r="X1914" s="12" t="n">
        <f aca="false">IF(AND(J1914&gt;0,T1914&gt;0),(U1914-T1914)/T1914,"")</f>
        <v>0.75</v>
      </c>
      <c r="Y1914" s="12" t="n">
        <f aca="false">IF(AND(K1914&gt;0,V1914&gt;0),(V1914-Resumen!$B$7)/Resumen!$B$7,"")</f>
        <v>0.44</v>
      </c>
      <c r="Z1914" s="28" t="n">
        <f aca="false">IF(AND(K1914&gt;0,I1914&gt;0,V1914&gt;0,S1914&gt;0),V1914-S1914,"")</f>
        <v>1100</v>
      </c>
      <c r="AA1914" s="12" t="n">
        <f aca="false">IF(Z1914&lt;&gt;"",Z1914/S1914,"")</f>
        <v>0.44</v>
      </c>
      <c r="AB1914" s="28" t="n">
        <f aca="false">IF(AND(K1914&gt;0,J1914&gt;0,V1914&gt;0,U1914&gt;0),V1914-U1914,"")</f>
        <v>1500</v>
      </c>
      <c r="AC1914" s="12" t="n">
        <f aca="false">IF(AB1914&lt;&gt;"",AB1914/U1914,"")</f>
        <v>0.714285714285714</v>
      </c>
      <c r="AD1914" s="27" t="n">
        <v>10</v>
      </c>
      <c r="AE1914" s="27" t="n">
        <v>2</v>
      </c>
      <c r="AF1914" s="27" t="n">
        <v>8</v>
      </c>
      <c r="AG1914" s="28" t="n">
        <f aca="false">AD1914+AE1914+AF1914</f>
        <v>20</v>
      </c>
      <c r="AH1914" s="12" t="n">
        <f aca="false">IF(AG1914&gt;0,AD1914/AG1914,"")</f>
        <v>0.5</v>
      </c>
      <c r="AI1914" s="27" t="n">
        <v>1</v>
      </c>
      <c r="AJ1914" s="27" t="n">
        <v>0</v>
      </c>
      <c r="AK1914" s="27" t="n">
        <v>1</v>
      </c>
      <c r="AL1914" s="22" t="str">
        <f aca="false">IF(OR(AJ1914&gt;0,AK1914&gt;0),"Sí","No")</f>
        <v>Sí</v>
      </c>
      <c r="AM1914" s="6" t="s">
        <v>198</v>
      </c>
      <c r="AN1914" s="6" t="s">
        <v>198</v>
      </c>
      <c r="AO1914" s="12" t="n">
        <f aca="false">IF(M1914&gt;0,K1914/M1914,"")</f>
        <v>0.571428571428571</v>
      </c>
      <c r="AP1914" s="22" t="str">
        <f aca="false">IF(M1914&gt;=Resumen!$B$5,"Alto","Bajo")</f>
        <v>Alto</v>
      </c>
      <c r="AQ1914" s="22" t="str">
        <f aca="false">IF(AO1914&gt;=Resumen!$B$28,"Alto","Bajo")</f>
        <v>Alto</v>
      </c>
      <c r="AR1914" s="22" t="str">
        <f aca="false">AP1914&amp;" Potencial / "&amp;AQ1914&amp;" Share"</f>
        <v>Alto Potencial / Alto Share</v>
      </c>
      <c r="AS1914" s="22" t="str">
        <f aca="false">IF(Q1914="Sí",IF(AO1914&gt;=Resumen!$B$29,"Alto","Bajo"),"")</f>
        <v>Alto</v>
      </c>
      <c r="AT1914" s="22" t="str">
        <f aca="false">IF(AS1914&lt;&gt;"",AP1914&amp;" Potencial / "&amp;AS1914&amp;" Share","")</f>
        <v>Alto Potencial / Alto Share</v>
      </c>
      <c r="AU1914" s="22" t="str">
        <f aca="false">IF(AH1914="","Sin dato",IF(AH1914-AO1914&gt;Resumen!$B$6,"Sobre-exhibido",IF(AO1914-AH1914&gt;Resumen!$B$6,"Sub-exhibido","En línea")))</f>
        <v>Sub-exhibido</v>
      </c>
      <c r="AV1914" s="22" t="n">
        <f aca="false">IF(AT1914="","",IF(AT1914="Alto Potencial / Bajo Share",1,IF(AT1914="Alto Potencial / Alto Share",2,IF(AT1914="Bajo Potencial / Alto Share",3,4))))</f>
        <v>2</v>
      </c>
      <c r="AW1914" s="22" t="str">
        <f aca="false">IF(Q1914="No","Sin competencia directa",IF(AV1914=1,"1 - Foco Conquista (Alto Pot / Bajo Share)",IF(AV1914=2,"2 - Foco Defensa (Alto Pot / Alto Share)",IF(AV1914=3,"3 - Monitoreo (Bajo Pot / Alto Share)","4 - Baja Prioridad (Bajo Pot / Bajo Share)"))))</f>
        <v>2 - Foco Defensa (Alto Pot / Alto Share)</v>
      </c>
      <c r="AX1914" s="12" t="str">
        <f aca="false">IF(OR(IFERROR(AND(W1914&lt;&gt;"",Y1914&lt;&gt;"",Y1914-W1914&gt;Resumen!$B$8),FALSE()),IFERROR(AND(X1914&lt;&gt;"",Y1914&lt;&gt;"",Y1914-X1914&gt;Resumen!$B$8),FALSE())),MAX(IF(IFERROR(AND(W1914&lt;&gt;"",Y1914&lt;&gt;"",Y1914-W1914&gt;Resumen!$B$8),FALSE()),Y1914-W1914,0),IF(IFERROR(AND(X1914&lt;&gt;"",Y1914&lt;&gt;"",Y1914-X1914&gt;Resumen!$B$8),FALSE()),Y1914-X1914,0)),"")</f>
        <v/>
      </c>
      <c r="AY1914" s="22" t="str">
        <f aca="false">IF(OR(IFERROR(AND(W1914&lt;&gt;"",Y1914&lt;&gt;"",Y1914-W1914&gt;Resumen!$B$8),FALSE()),IFERROR(AND(X1914&lt;&gt;"",Y1914&lt;&gt;"",Y1914-X1914&gt;Resumen!$B$8),FALSE())),TRIM("Lays tiene mayor markup que "&amp;IF(IFERROR(AND(W1914&lt;&gt;"",Y1914&lt;&gt;"",Y1914-W1914&gt;Resumen!$B$8),FALSE()),"Quento ","")&amp;IF(IFERROR(AND(X1914&lt;&gt;"",Y1914&lt;&gt;"",Y1914-X1914&gt;Resumen!$B$8),FALSE()),"Julicroc ","")&amp;"en este PDV"),"")</f>
        <v/>
      </c>
      <c r="AZ1914" s="22" t="str">
        <f aca="false">IF(COUNTIF('Plan Pehuamar - Lista'!$A$2:$A$167,A1914)&gt;0,"Sí","No")</f>
        <v>No</v>
      </c>
      <c r="BA1914" s="22" t="str">
        <f aca="false">IF(COUNTIF('Plan Combo 9+1'!$A$2:$A$226,A1914)&gt;0,"Sí","No")</f>
        <v>No</v>
      </c>
      <c r="BB1914" s="22" t="str">
        <f aca="false">IF(AH1914="","No",IF(BA1914="Sí",IF((AO1914-AH1914)&gt;Resumen!$B$6,"Sí","No"),IF((AO1914-AH1914)&gt;=Resumen!$B$132,"Sí","No")))</f>
        <v>No</v>
      </c>
      <c r="BC1914" s="22" t="str">
        <f aca="false">IF(AND(N1914="Sí",AL1914="Sí",AI1914=0),"Sí","No")</f>
        <v>No</v>
      </c>
      <c r="BD1914" s="22" t="str">
        <f aca="false">IF(COUNTIF('Plan 9+1 (con Pehuamar)'!$A$2:$A$227,A1914)&gt;0,"Sí","No")</f>
        <v>No</v>
      </c>
    </row>
    <row r="1915" customFormat="false" ht="15" hidden="false" customHeight="true" outlineLevel="0" collapsed="false">
      <c r="A1915" s="6" t="n">
        <v>202685</v>
      </c>
      <c r="B1915" s="6" t="n">
        <v>12</v>
      </c>
      <c r="C1915" s="6" t="n">
        <v>1205</v>
      </c>
      <c r="D1915" s="6" t="s">
        <v>398</v>
      </c>
      <c r="E1915" s="6" t="s">
        <v>2069</v>
      </c>
      <c r="F1915" s="6" t="s">
        <v>196</v>
      </c>
      <c r="G1915" s="6" t="s">
        <v>130</v>
      </c>
      <c r="H1915" s="6" t="s">
        <v>1715</v>
      </c>
      <c r="I1915" s="27" t="n">
        <v>10</v>
      </c>
      <c r="J1915" s="27" t="n">
        <v>60</v>
      </c>
      <c r="K1915" s="27" t="n">
        <v>80</v>
      </c>
      <c r="L1915" s="28" t="n">
        <f aca="false">I1915+J1915</f>
        <v>70</v>
      </c>
      <c r="M1915" s="28" t="n">
        <f aca="false">L1915+K1915</f>
        <v>150</v>
      </c>
      <c r="N1915" s="22" t="str">
        <f aca="false">IF(I1915&gt;0,"Sí","No")</f>
        <v>Sí</v>
      </c>
      <c r="O1915" s="22" t="str">
        <f aca="false">IF(J1915&gt;0,"Sí","No")</f>
        <v>Sí</v>
      </c>
      <c r="P1915" s="22" t="str">
        <f aca="false">IF(K1915&gt;0,"Sí","No")</f>
        <v>Sí</v>
      </c>
      <c r="Q1915" s="22" t="str">
        <f aca="false">IF(OR(I1915&gt;0,J1915&gt;0),"Sí","No")</f>
        <v>Sí</v>
      </c>
      <c r="R1915" s="27" t="n">
        <v>1750</v>
      </c>
      <c r="S1915" s="27" t="n">
        <v>2500</v>
      </c>
      <c r="T1915" s="27" t="n">
        <v>1200</v>
      </c>
      <c r="U1915" s="27" t="n">
        <v>2000</v>
      </c>
      <c r="V1915" s="27" t="n">
        <v>3500</v>
      </c>
      <c r="W1915" s="12" t="n">
        <f aca="false">IF(AND(I1915&gt;0,R1915&gt;0),(S1915-R1915)/R1915,"")</f>
        <v>0.428571428571429</v>
      </c>
      <c r="X1915" s="12" t="n">
        <f aca="false">IF(AND(J1915&gt;0,T1915&gt;0),(U1915-T1915)/T1915,"")</f>
        <v>0.666666666666667</v>
      </c>
      <c r="Y1915" s="12" t="n">
        <f aca="false">IF(AND(K1915&gt;0,V1915&gt;0),(V1915-Resumen!$B$7)/Resumen!$B$7,"")</f>
        <v>0.4</v>
      </c>
      <c r="Z1915" s="28" t="n">
        <f aca="false">IF(AND(K1915&gt;0,I1915&gt;0,V1915&gt;0,S1915&gt;0),V1915-S1915,"")</f>
        <v>1000</v>
      </c>
      <c r="AA1915" s="12" t="n">
        <f aca="false">IF(Z1915&lt;&gt;"",Z1915/S1915,"")</f>
        <v>0.4</v>
      </c>
      <c r="AB1915" s="28" t="n">
        <f aca="false">IF(AND(K1915&gt;0,J1915&gt;0,V1915&gt;0,U1915&gt;0),V1915-U1915,"")</f>
        <v>1500</v>
      </c>
      <c r="AC1915" s="12" t="n">
        <f aca="false">IF(AB1915&lt;&gt;"",AB1915/U1915,"")</f>
        <v>0.75</v>
      </c>
      <c r="AD1915" s="27" t="n">
        <v>12</v>
      </c>
      <c r="AE1915" s="27" t="n">
        <v>2</v>
      </c>
      <c r="AF1915" s="27" t="n">
        <v>8</v>
      </c>
      <c r="AG1915" s="28" t="n">
        <f aca="false">AD1915+AE1915+AF1915</f>
        <v>22</v>
      </c>
      <c r="AH1915" s="12" t="n">
        <f aca="false">IF(AG1915&gt;0,AD1915/AG1915,"")</f>
        <v>0.545454545454545</v>
      </c>
      <c r="AI1915" s="27" t="n">
        <v>1</v>
      </c>
      <c r="AJ1915" s="27" t="n">
        <v>0</v>
      </c>
      <c r="AK1915" s="27" t="n">
        <v>1</v>
      </c>
      <c r="AL1915" s="22" t="str">
        <f aca="false">IF(OR(AJ1915&gt;0,AK1915&gt;0),"Sí","No")</f>
        <v>Sí</v>
      </c>
      <c r="AM1915" s="6" t="s">
        <v>198</v>
      </c>
      <c r="AN1915" s="6" t="s">
        <v>198</v>
      </c>
      <c r="AO1915" s="12" t="n">
        <f aca="false">IF(M1915&gt;0,K1915/M1915,"")</f>
        <v>0.533333333333333</v>
      </c>
      <c r="AP1915" s="22" t="str">
        <f aca="false">IF(M1915&gt;=Resumen!$B$5,"Alto","Bajo")</f>
        <v>Alto</v>
      </c>
      <c r="AQ1915" s="22" t="str">
        <f aca="false">IF(AO1915&gt;=Resumen!$B$28,"Alto","Bajo")</f>
        <v>Alto</v>
      </c>
      <c r="AR1915" s="22" t="str">
        <f aca="false">AP1915&amp;" Potencial / "&amp;AQ1915&amp;" Share"</f>
        <v>Alto Potencial / Alto Share</v>
      </c>
      <c r="AS1915" s="22" t="str">
        <f aca="false">IF(Q1915="Sí",IF(AO1915&gt;=Resumen!$B$29,"Alto","Bajo"),"")</f>
        <v>Alto</v>
      </c>
      <c r="AT1915" s="22" t="str">
        <f aca="false">IF(AS1915&lt;&gt;"",AP1915&amp;" Potencial / "&amp;AS1915&amp;" Share","")</f>
        <v>Alto Potencial / Alto Share</v>
      </c>
      <c r="AU1915" s="22" t="str">
        <f aca="false">IF(AH1915="","Sin dato",IF(AH1915-AO1915&gt;Resumen!$B$6,"Sobre-exhibido",IF(AO1915-AH1915&gt;Resumen!$B$6,"Sub-exhibido","En línea")))</f>
        <v>En línea</v>
      </c>
      <c r="AV1915" s="22" t="n">
        <f aca="false">IF(AT1915="","",IF(AT1915="Alto Potencial / Bajo Share",1,IF(AT1915="Alto Potencial / Alto Share",2,IF(AT1915="Bajo Potencial / Alto Share",3,4))))</f>
        <v>2</v>
      </c>
      <c r="AW1915" s="22" t="str">
        <f aca="false">IF(Q1915="No","Sin competencia directa",IF(AV1915=1,"1 - Foco Conquista (Alto Pot / Bajo Share)",IF(AV1915=2,"2 - Foco Defensa (Alto Pot / Alto Share)",IF(AV1915=3,"3 - Monitoreo (Bajo Pot / Alto Share)","4 - Baja Prioridad (Bajo Pot / Bajo Share)"))))</f>
        <v>2 - Foco Defensa (Alto Pot / Alto Share)</v>
      </c>
      <c r="AX1915" s="12" t="str">
        <f aca="false">IF(OR(IFERROR(AND(W1915&lt;&gt;"",Y1915&lt;&gt;"",Y1915-W1915&gt;Resumen!$B$8),FALSE()),IFERROR(AND(X1915&lt;&gt;"",Y1915&lt;&gt;"",Y1915-X1915&gt;Resumen!$B$8),FALSE())),MAX(IF(IFERROR(AND(W1915&lt;&gt;"",Y1915&lt;&gt;"",Y1915-W1915&gt;Resumen!$B$8),FALSE()),Y1915-W1915,0),IF(IFERROR(AND(X1915&lt;&gt;"",Y1915&lt;&gt;"",Y1915-X1915&gt;Resumen!$B$8),FALSE()),Y1915-X1915,0)),"")</f>
        <v/>
      </c>
      <c r="AY1915" s="22" t="str">
        <f aca="false">IF(OR(IFERROR(AND(W1915&lt;&gt;"",Y1915&lt;&gt;"",Y1915-W1915&gt;Resumen!$B$8),FALSE()),IFERROR(AND(X1915&lt;&gt;"",Y1915&lt;&gt;"",Y1915-X1915&gt;Resumen!$B$8),FALSE())),TRIM("Lays tiene mayor markup que "&amp;IF(IFERROR(AND(W1915&lt;&gt;"",Y1915&lt;&gt;"",Y1915-W1915&gt;Resumen!$B$8),FALSE()),"Quento ","")&amp;IF(IFERROR(AND(X1915&lt;&gt;"",Y1915&lt;&gt;"",Y1915-X1915&gt;Resumen!$B$8),FALSE()),"Julicroc ","")&amp;"en este PDV"),"")</f>
        <v/>
      </c>
      <c r="AZ1915" s="22" t="str">
        <f aca="false">IF(COUNTIF('Plan Pehuamar - Lista'!$A$2:$A$167,A1915)&gt;0,"Sí","No")</f>
        <v>No</v>
      </c>
      <c r="BA1915" s="22" t="str">
        <f aca="false">IF(COUNTIF('Plan Combo 9+1'!$A$2:$A$226,A1915)&gt;0,"Sí","No")</f>
        <v>No</v>
      </c>
      <c r="BB1915" s="22" t="str">
        <f aca="false">IF(AH1915="","No",IF(BA1915="Sí",IF((AO1915-AH1915)&gt;Resumen!$B$6,"Sí","No"),IF((AO1915-AH1915)&gt;=Resumen!$B$132,"Sí","No")))</f>
        <v>No</v>
      </c>
      <c r="BC1915" s="22" t="str">
        <f aca="false">IF(AND(N1915="Sí",AL1915="Sí",AI1915=0),"Sí","No")</f>
        <v>No</v>
      </c>
      <c r="BD1915" s="22" t="str">
        <f aca="false">IF(COUNTIF('Plan 9+1 (con Pehuamar)'!$A$2:$A$227,A1915)&gt;0,"Sí","No")</f>
        <v>No</v>
      </c>
    </row>
    <row r="1916" customFormat="false" ht="15" hidden="false" customHeight="true" outlineLevel="0" collapsed="false">
      <c r="A1916" s="6" t="n">
        <v>202758</v>
      </c>
      <c r="B1916" s="6" t="n">
        <v>12</v>
      </c>
      <c r="C1916" s="6" t="n">
        <v>1205</v>
      </c>
      <c r="D1916" s="6" t="s">
        <v>398</v>
      </c>
      <c r="E1916" s="6" t="s">
        <v>2079</v>
      </c>
      <c r="F1916" s="6" t="s">
        <v>201</v>
      </c>
      <c r="G1916" s="6" t="s">
        <v>130</v>
      </c>
      <c r="H1916" s="6" t="s">
        <v>1715</v>
      </c>
      <c r="I1916" s="27" t="n">
        <v>0</v>
      </c>
      <c r="J1916" s="27" t="n">
        <v>0</v>
      </c>
      <c r="K1916" s="27" t="n">
        <v>1.1</v>
      </c>
      <c r="L1916" s="28" t="n">
        <f aca="false">I1916+J1916</f>
        <v>0</v>
      </c>
      <c r="M1916" s="28" t="n">
        <f aca="false">L1916+K1916</f>
        <v>1.1</v>
      </c>
      <c r="N1916" s="22" t="str">
        <f aca="false">IF(I1916&gt;0,"Sí","No")</f>
        <v>No</v>
      </c>
      <c r="O1916" s="22" t="str">
        <f aca="false">IF(J1916&gt;0,"Sí","No")</f>
        <v>No</v>
      </c>
      <c r="P1916" s="22" t="str">
        <f aca="false">IF(K1916&gt;0,"Sí","No")</f>
        <v>Sí</v>
      </c>
      <c r="Q1916" s="22" t="str">
        <f aca="false">IF(OR(I1916&gt;0,J1916&gt;0),"Sí","No")</f>
        <v>No</v>
      </c>
      <c r="R1916" s="27"/>
      <c r="S1916" s="27"/>
      <c r="T1916" s="27"/>
      <c r="U1916" s="27"/>
      <c r="V1916" s="27"/>
      <c r="W1916" s="12" t="str">
        <f aca="false">IF(AND(I1916&gt;0,R1916&gt;0),(S1916-R1916)/R1916,"")</f>
        <v/>
      </c>
      <c r="X1916" s="12" t="str">
        <f aca="false">IF(AND(J1916&gt;0,T1916&gt;0),(U1916-T1916)/T1916,"")</f>
        <v/>
      </c>
      <c r="Y1916" s="12" t="str">
        <f aca="false">IF(AND(K1916&gt;0,V1916&gt;0),(V1916-Resumen!$B$7)/Resumen!$B$7,"")</f>
        <v/>
      </c>
      <c r="Z1916" s="28" t="str">
        <f aca="false">IF(AND(K1916&gt;0,I1916&gt;0,V1916&gt;0,S1916&gt;0),V1916-S1916,"")</f>
        <v/>
      </c>
      <c r="AA1916" s="12" t="str">
        <f aca="false">IF(Z1916&lt;&gt;"",Z1916/S1916,"")</f>
        <v/>
      </c>
      <c r="AB1916" s="28" t="str">
        <f aca="false">IF(AND(K1916&gt;0,J1916&gt;0,V1916&gt;0,U1916&gt;0),V1916-U1916,"")</f>
        <v/>
      </c>
      <c r="AC1916" s="12" t="str">
        <f aca="false">IF(AB1916&lt;&gt;"",AB1916/U1916,"")</f>
        <v/>
      </c>
      <c r="AD1916" s="27" t="n">
        <v>0</v>
      </c>
      <c r="AE1916" s="27" t="n">
        <v>0</v>
      </c>
      <c r="AF1916" s="27" t="n">
        <v>0</v>
      </c>
      <c r="AG1916" s="28" t="n">
        <f aca="false">AD1916+AE1916+AF1916</f>
        <v>0</v>
      </c>
      <c r="AH1916" s="12" t="str">
        <f aca="false">IF(AG1916&gt;0,AD1916/AG1916,"")</f>
        <v/>
      </c>
      <c r="AI1916" s="27" t="n">
        <v>0</v>
      </c>
      <c r="AJ1916" s="27" t="n">
        <v>0</v>
      </c>
      <c r="AK1916" s="27" t="n">
        <v>0</v>
      </c>
      <c r="AL1916" s="22" t="str">
        <f aca="false">IF(OR(AJ1916&gt;0,AK1916&gt;0),"Sí","No")</f>
        <v>No</v>
      </c>
      <c r="AM1916" s="6"/>
      <c r="AN1916" s="6"/>
      <c r="AO1916" s="12" t="n">
        <f aca="false">IF(M1916&gt;0,K1916/M1916,"")</f>
        <v>1</v>
      </c>
      <c r="AP1916" s="22" t="str">
        <f aca="false">IF(M1916&gt;=Resumen!$B$5,"Alto","Bajo")</f>
        <v>Bajo</v>
      </c>
      <c r="AQ1916" s="22" t="str">
        <f aca="false">IF(AO1916&gt;=Resumen!$B$28,"Alto","Bajo")</f>
        <v>Alto</v>
      </c>
      <c r="AR1916" s="22" t="str">
        <f aca="false">AP1916&amp;" Potencial / "&amp;AQ1916&amp;" Share"</f>
        <v>Bajo Potencial / Alto Share</v>
      </c>
      <c r="AS1916" s="22" t="str">
        <f aca="false">IF(Q1916="Sí",IF(AO1916&gt;=Resumen!$B$29,"Alto","Bajo"),"")</f>
        <v/>
      </c>
      <c r="AT1916" s="22" t="str">
        <f aca="false">IF(AS1916&lt;&gt;"",AP1916&amp;" Potencial / "&amp;AS1916&amp;" Share","")</f>
        <v/>
      </c>
      <c r="AU1916" s="22" t="str">
        <f aca="false">IF(AH1916="","Sin dato",IF(AH1916-AO1916&gt;Resumen!$B$6,"Sobre-exhibido",IF(AO1916-AH1916&gt;Resumen!$B$6,"Sub-exhibido","En línea")))</f>
        <v>Sin dato</v>
      </c>
      <c r="AV1916" s="22" t="str">
        <f aca="false">IF(AT1916="","",IF(AT1916="Alto Potencial / Bajo Share",1,IF(AT1916="Alto Potencial / Alto Share",2,IF(AT1916="Bajo Potencial / Alto Share",3,4))))</f>
        <v/>
      </c>
      <c r="AW1916" s="22" t="str">
        <f aca="false">IF(Q1916="No","Sin competencia directa",IF(AV1916=1,"1 - Foco Conquista (Alto Pot / Bajo Share)",IF(AV1916=2,"2 - Foco Defensa (Alto Pot / Alto Share)",IF(AV1916=3,"3 - Monitoreo (Bajo Pot / Alto Share)","4 - Baja Prioridad (Bajo Pot / Bajo Share)"))))</f>
        <v>Sin competencia directa</v>
      </c>
      <c r="AX1916" s="12" t="str">
        <f aca="false">IF(OR(IFERROR(AND(W1916&lt;&gt;"",Y1916&lt;&gt;"",Y1916-W1916&gt;Resumen!$B$8),FALSE()),IFERROR(AND(X1916&lt;&gt;"",Y1916&lt;&gt;"",Y1916-X1916&gt;Resumen!$B$8),FALSE())),MAX(IF(IFERROR(AND(W1916&lt;&gt;"",Y1916&lt;&gt;"",Y1916-W1916&gt;Resumen!$B$8),FALSE()),Y1916-W1916,0),IF(IFERROR(AND(X1916&lt;&gt;"",Y1916&lt;&gt;"",Y1916-X1916&gt;Resumen!$B$8),FALSE()),Y1916-X1916,0)),"")</f>
        <v/>
      </c>
      <c r="AY1916" s="22" t="str">
        <f aca="false">IF(OR(IFERROR(AND(W1916&lt;&gt;"",Y1916&lt;&gt;"",Y1916-W1916&gt;Resumen!$B$8),FALSE()),IFERROR(AND(X1916&lt;&gt;"",Y1916&lt;&gt;"",Y1916-X1916&gt;Resumen!$B$8),FALSE())),TRIM("Lays tiene mayor markup que "&amp;IF(IFERROR(AND(W1916&lt;&gt;"",Y1916&lt;&gt;"",Y1916-W1916&gt;Resumen!$B$8),FALSE()),"Quento ","")&amp;IF(IFERROR(AND(X1916&lt;&gt;"",Y1916&lt;&gt;"",Y1916-X1916&gt;Resumen!$B$8),FALSE()),"Julicroc ","")&amp;"en este PDV"),"")</f>
        <v/>
      </c>
      <c r="AZ1916" s="22" t="str">
        <f aca="false">IF(COUNTIF('Plan Pehuamar - Lista'!$A$2:$A$167,A1916)&gt;0,"Sí","No")</f>
        <v>No</v>
      </c>
      <c r="BA1916" s="22" t="str">
        <f aca="false">IF(COUNTIF('Plan Combo 9+1'!$A$2:$A$226,A1916)&gt;0,"Sí","No")</f>
        <v>No</v>
      </c>
      <c r="BB1916" s="22" t="str">
        <f aca="false">IF(AH1916="","No",IF(BA1916="Sí",IF((AO1916-AH1916)&gt;Resumen!$B$6,"Sí","No"),IF((AO1916-AH1916)&gt;=Resumen!$B$132,"Sí","No")))</f>
        <v>No</v>
      </c>
      <c r="BC1916" s="22" t="str">
        <f aca="false">IF(AND(N1916="Sí",AL1916="Sí",AI1916=0),"Sí","No")</f>
        <v>No</v>
      </c>
      <c r="BD1916" s="22" t="str">
        <f aca="false">IF(COUNTIF('Plan 9+1 (con Pehuamar)'!$A$2:$A$227,A1916)&gt;0,"Sí","No")</f>
        <v>No</v>
      </c>
    </row>
    <row r="1917" customFormat="false" ht="15" hidden="false" customHeight="true" outlineLevel="0" collapsed="false">
      <c r="A1917" s="6" t="n">
        <v>200009</v>
      </c>
      <c r="B1917" s="6" t="n">
        <v>13</v>
      </c>
      <c r="C1917" s="6" t="n">
        <v>1301</v>
      </c>
      <c r="D1917" s="6" t="s">
        <v>194</v>
      </c>
      <c r="E1917" s="6" t="s">
        <v>2080</v>
      </c>
      <c r="F1917" s="6" t="s">
        <v>201</v>
      </c>
      <c r="G1917" s="6" t="s">
        <v>130</v>
      </c>
      <c r="H1917" s="6" t="s">
        <v>1715</v>
      </c>
      <c r="I1917" s="27" t="n">
        <v>0</v>
      </c>
      <c r="J1917" s="27" t="n">
        <v>0</v>
      </c>
      <c r="K1917" s="27" t="n">
        <v>1.2</v>
      </c>
      <c r="L1917" s="28" t="n">
        <f aca="false">I1917+J1917</f>
        <v>0</v>
      </c>
      <c r="M1917" s="28" t="n">
        <f aca="false">L1917+K1917</f>
        <v>1.2</v>
      </c>
      <c r="N1917" s="22" t="str">
        <f aca="false">IF(I1917&gt;0,"Sí","No")</f>
        <v>No</v>
      </c>
      <c r="O1917" s="22" t="str">
        <f aca="false">IF(J1917&gt;0,"Sí","No")</f>
        <v>No</v>
      </c>
      <c r="P1917" s="22" t="str">
        <f aca="false">IF(K1917&gt;0,"Sí","No")</f>
        <v>Sí</v>
      </c>
      <c r="Q1917" s="22" t="str">
        <f aca="false">IF(OR(I1917&gt;0,J1917&gt;0),"Sí","No")</f>
        <v>No</v>
      </c>
      <c r="R1917" s="27"/>
      <c r="S1917" s="27"/>
      <c r="T1917" s="27"/>
      <c r="U1917" s="27"/>
      <c r="V1917" s="27"/>
      <c r="W1917" s="12" t="str">
        <f aca="false">IF(AND(I1917&gt;0,R1917&gt;0),(S1917-R1917)/R1917,"")</f>
        <v/>
      </c>
      <c r="X1917" s="12" t="str">
        <f aca="false">IF(AND(J1917&gt;0,T1917&gt;0),(U1917-T1917)/T1917,"")</f>
        <v/>
      </c>
      <c r="Y1917" s="12" t="str">
        <f aca="false">IF(AND(K1917&gt;0,V1917&gt;0),(V1917-Resumen!$B$7)/Resumen!$B$7,"")</f>
        <v/>
      </c>
      <c r="Z1917" s="28" t="str">
        <f aca="false">IF(AND(K1917&gt;0,I1917&gt;0,V1917&gt;0,S1917&gt;0),V1917-S1917,"")</f>
        <v/>
      </c>
      <c r="AA1917" s="12" t="str">
        <f aca="false">IF(Z1917&lt;&gt;"",Z1917/S1917,"")</f>
        <v/>
      </c>
      <c r="AB1917" s="28" t="str">
        <f aca="false">IF(AND(K1917&gt;0,J1917&gt;0,V1917&gt;0,U1917&gt;0),V1917-U1917,"")</f>
        <v/>
      </c>
      <c r="AC1917" s="12" t="str">
        <f aca="false">IF(AB1917&lt;&gt;"",AB1917/U1917,"")</f>
        <v/>
      </c>
      <c r="AD1917" s="27" t="n">
        <v>0</v>
      </c>
      <c r="AE1917" s="27" t="n">
        <v>0</v>
      </c>
      <c r="AF1917" s="27" t="n">
        <v>0</v>
      </c>
      <c r="AG1917" s="28" t="n">
        <f aca="false">AD1917+AE1917+AF1917</f>
        <v>0</v>
      </c>
      <c r="AH1917" s="12" t="str">
        <f aca="false">IF(AG1917&gt;0,AD1917/AG1917,"")</f>
        <v/>
      </c>
      <c r="AI1917" s="27" t="n">
        <v>0</v>
      </c>
      <c r="AJ1917" s="27" t="n">
        <v>0</v>
      </c>
      <c r="AK1917" s="27" t="n">
        <v>0</v>
      </c>
      <c r="AL1917" s="22" t="str">
        <f aca="false">IF(OR(AJ1917&gt;0,AK1917&gt;0),"Sí","No")</f>
        <v>No</v>
      </c>
      <c r="AM1917" s="6"/>
      <c r="AN1917" s="6"/>
      <c r="AO1917" s="12" t="n">
        <f aca="false">IF(M1917&gt;0,K1917/M1917,"")</f>
        <v>1</v>
      </c>
      <c r="AP1917" s="22" t="str">
        <f aca="false">IF(M1917&gt;=Resumen!$B$5,"Alto","Bajo")</f>
        <v>Bajo</v>
      </c>
      <c r="AQ1917" s="22" t="str">
        <f aca="false">IF(AO1917&gt;=Resumen!$B$28,"Alto","Bajo")</f>
        <v>Alto</v>
      </c>
      <c r="AR1917" s="22" t="str">
        <f aca="false">AP1917&amp;" Potencial / "&amp;AQ1917&amp;" Share"</f>
        <v>Bajo Potencial / Alto Share</v>
      </c>
      <c r="AS1917" s="22" t="str">
        <f aca="false">IF(Q1917="Sí",IF(AO1917&gt;=Resumen!$B$29,"Alto","Bajo"),"")</f>
        <v/>
      </c>
      <c r="AT1917" s="22" t="str">
        <f aca="false">IF(AS1917&lt;&gt;"",AP1917&amp;" Potencial / "&amp;AS1917&amp;" Share","")</f>
        <v/>
      </c>
      <c r="AU1917" s="22" t="str">
        <f aca="false">IF(AH1917="","Sin dato",IF(AH1917-AO1917&gt;Resumen!$B$6,"Sobre-exhibido",IF(AO1917-AH1917&gt;Resumen!$B$6,"Sub-exhibido","En línea")))</f>
        <v>Sin dato</v>
      </c>
      <c r="AV1917" s="22" t="str">
        <f aca="false">IF(AT1917="","",IF(AT1917="Alto Potencial / Bajo Share",1,IF(AT1917="Alto Potencial / Alto Share",2,IF(AT1917="Bajo Potencial / Alto Share",3,4))))</f>
        <v/>
      </c>
      <c r="AW1917" s="22" t="str">
        <f aca="false">IF(Q1917="No","Sin competencia directa",IF(AV1917=1,"1 - Foco Conquista (Alto Pot / Bajo Share)",IF(AV1917=2,"2 - Foco Defensa (Alto Pot / Alto Share)",IF(AV1917=3,"3 - Monitoreo (Bajo Pot / Alto Share)","4 - Baja Prioridad (Bajo Pot / Bajo Share)"))))</f>
        <v>Sin competencia directa</v>
      </c>
      <c r="AX1917" s="12" t="str">
        <f aca="false">IF(OR(IFERROR(AND(W1917&lt;&gt;"",Y1917&lt;&gt;"",Y1917-W1917&gt;Resumen!$B$8),FALSE()),IFERROR(AND(X1917&lt;&gt;"",Y1917&lt;&gt;"",Y1917-X1917&gt;Resumen!$B$8),FALSE())),MAX(IF(IFERROR(AND(W1917&lt;&gt;"",Y1917&lt;&gt;"",Y1917-W1917&gt;Resumen!$B$8),FALSE()),Y1917-W1917,0),IF(IFERROR(AND(X1917&lt;&gt;"",Y1917&lt;&gt;"",Y1917-X1917&gt;Resumen!$B$8),FALSE()),Y1917-X1917,0)),"")</f>
        <v/>
      </c>
      <c r="AY1917" s="22" t="str">
        <f aca="false">IF(OR(IFERROR(AND(W1917&lt;&gt;"",Y1917&lt;&gt;"",Y1917-W1917&gt;Resumen!$B$8),FALSE()),IFERROR(AND(X1917&lt;&gt;"",Y1917&lt;&gt;"",Y1917-X1917&gt;Resumen!$B$8),FALSE())),TRIM("Lays tiene mayor markup que "&amp;IF(IFERROR(AND(W1917&lt;&gt;"",Y1917&lt;&gt;"",Y1917-W1917&gt;Resumen!$B$8),FALSE()),"Quento ","")&amp;IF(IFERROR(AND(X1917&lt;&gt;"",Y1917&lt;&gt;"",Y1917-X1917&gt;Resumen!$B$8),FALSE()),"Julicroc ","")&amp;"en este PDV"),"")</f>
        <v/>
      </c>
      <c r="AZ1917" s="22" t="str">
        <f aca="false">IF(COUNTIF('Plan Pehuamar - Lista'!$A$2:$A$167,A1917)&gt;0,"Sí","No")</f>
        <v>No</v>
      </c>
      <c r="BA1917" s="22" t="str">
        <f aca="false">IF(COUNTIF('Plan Combo 9+1'!$A$2:$A$226,A1917)&gt;0,"Sí","No")</f>
        <v>No</v>
      </c>
      <c r="BB1917" s="22" t="str">
        <f aca="false">IF(AH1917="","No",IF(BA1917="Sí",IF((AO1917-AH1917)&gt;Resumen!$B$6,"Sí","No"),IF((AO1917-AH1917)&gt;=Resumen!$B$132,"Sí","No")))</f>
        <v>No</v>
      </c>
      <c r="BC1917" s="22" t="str">
        <f aca="false">IF(AND(N1917="Sí",AL1917="Sí",AI1917=0),"Sí","No")</f>
        <v>No</v>
      </c>
      <c r="BD1917" s="22" t="str">
        <f aca="false">IF(COUNTIF('Plan 9+1 (con Pehuamar)'!$A$2:$A$227,A1917)&gt;0,"Sí","No")</f>
        <v>No</v>
      </c>
    </row>
    <row r="1918" customFormat="false" ht="15" hidden="false" customHeight="true" outlineLevel="0" collapsed="false">
      <c r="A1918" s="6" t="n">
        <v>200110</v>
      </c>
      <c r="B1918" s="6" t="n">
        <v>13</v>
      </c>
      <c r="C1918" s="6" t="n">
        <v>1301</v>
      </c>
      <c r="D1918" s="6" t="s">
        <v>194</v>
      </c>
      <c r="E1918" s="6" t="s">
        <v>2081</v>
      </c>
      <c r="F1918" s="6" t="s">
        <v>196</v>
      </c>
      <c r="G1918" s="6" t="s">
        <v>130</v>
      </c>
      <c r="H1918" s="6" t="s">
        <v>1715</v>
      </c>
      <c r="I1918" s="27" t="n">
        <v>0</v>
      </c>
      <c r="J1918" s="27" t="n">
        <v>0</v>
      </c>
      <c r="K1918" s="27" t="n">
        <v>3.9</v>
      </c>
      <c r="L1918" s="28" t="n">
        <f aca="false">I1918+J1918</f>
        <v>0</v>
      </c>
      <c r="M1918" s="28" t="n">
        <f aca="false">L1918+K1918</f>
        <v>3.9</v>
      </c>
      <c r="N1918" s="22" t="str">
        <f aca="false">IF(I1918&gt;0,"Sí","No")</f>
        <v>No</v>
      </c>
      <c r="O1918" s="22" t="str">
        <f aca="false">IF(J1918&gt;0,"Sí","No")</f>
        <v>No</v>
      </c>
      <c r="P1918" s="22" t="str">
        <f aca="false">IF(K1918&gt;0,"Sí","No")</f>
        <v>Sí</v>
      </c>
      <c r="Q1918" s="22" t="str">
        <f aca="false">IF(OR(I1918&gt;0,J1918&gt;0),"Sí","No")</f>
        <v>No</v>
      </c>
      <c r="R1918" s="27"/>
      <c r="S1918" s="27"/>
      <c r="T1918" s="27"/>
      <c r="U1918" s="27"/>
      <c r="V1918" s="27"/>
      <c r="W1918" s="12" t="str">
        <f aca="false">IF(AND(I1918&gt;0,R1918&gt;0),(S1918-R1918)/R1918,"")</f>
        <v/>
      </c>
      <c r="X1918" s="12" t="str">
        <f aca="false">IF(AND(J1918&gt;0,T1918&gt;0),(U1918-T1918)/T1918,"")</f>
        <v/>
      </c>
      <c r="Y1918" s="12" t="str">
        <f aca="false">IF(AND(K1918&gt;0,V1918&gt;0),(V1918-Resumen!$B$7)/Resumen!$B$7,"")</f>
        <v/>
      </c>
      <c r="Z1918" s="28" t="str">
        <f aca="false">IF(AND(K1918&gt;0,I1918&gt;0,V1918&gt;0,S1918&gt;0),V1918-S1918,"")</f>
        <v/>
      </c>
      <c r="AA1918" s="12" t="str">
        <f aca="false">IF(Z1918&lt;&gt;"",Z1918/S1918,"")</f>
        <v/>
      </c>
      <c r="AB1918" s="28" t="str">
        <f aca="false">IF(AND(K1918&gt;0,J1918&gt;0,V1918&gt;0,U1918&gt;0),V1918-U1918,"")</f>
        <v/>
      </c>
      <c r="AC1918" s="12" t="str">
        <f aca="false">IF(AB1918&lt;&gt;"",AB1918/U1918,"")</f>
        <v/>
      </c>
      <c r="AD1918" s="27" t="n">
        <v>0</v>
      </c>
      <c r="AE1918" s="27" t="n">
        <v>0</v>
      </c>
      <c r="AF1918" s="27" t="n">
        <v>0</v>
      </c>
      <c r="AG1918" s="28" t="n">
        <f aca="false">AD1918+AE1918+AF1918</f>
        <v>0</v>
      </c>
      <c r="AH1918" s="12" t="str">
        <f aca="false">IF(AG1918&gt;0,AD1918/AG1918,"")</f>
        <v/>
      </c>
      <c r="AI1918" s="27" t="n">
        <v>0</v>
      </c>
      <c r="AJ1918" s="27" t="n">
        <v>0</v>
      </c>
      <c r="AK1918" s="27" t="n">
        <v>0</v>
      </c>
      <c r="AL1918" s="22" t="str">
        <f aca="false">IF(OR(AJ1918&gt;0,AK1918&gt;0),"Sí","No")</f>
        <v>No</v>
      </c>
      <c r="AM1918" s="6"/>
      <c r="AN1918" s="6"/>
      <c r="AO1918" s="12" t="n">
        <f aca="false">IF(M1918&gt;0,K1918/M1918,"")</f>
        <v>1</v>
      </c>
      <c r="AP1918" s="22" t="str">
        <f aca="false">IF(M1918&gt;=Resumen!$B$5,"Alto","Bajo")</f>
        <v>Bajo</v>
      </c>
      <c r="AQ1918" s="22" t="str">
        <f aca="false">IF(AO1918&gt;=Resumen!$B$28,"Alto","Bajo")</f>
        <v>Alto</v>
      </c>
      <c r="AR1918" s="22" t="str">
        <f aca="false">AP1918&amp;" Potencial / "&amp;AQ1918&amp;" Share"</f>
        <v>Bajo Potencial / Alto Share</v>
      </c>
      <c r="AS1918" s="22" t="str">
        <f aca="false">IF(Q1918="Sí",IF(AO1918&gt;=Resumen!$B$29,"Alto","Bajo"),"")</f>
        <v/>
      </c>
      <c r="AT1918" s="22" t="str">
        <f aca="false">IF(AS1918&lt;&gt;"",AP1918&amp;" Potencial / "&amp;AS1918&amp;" Share","")</f>
        <v/>
      </c>
      <c r="AU1918" s="22" t="str">
        <f aca="false">IF(AH1918="","Sin dato",IF(AH1918-AO1918&gt;Resumen!$B$6,"Sobre-exhibido",IF(AO1918-AH1918&gt;Resumen!$B$6,"Sub-exhibido","En línea")))</f>
        <v>Sin dato</v>
      </c>
      <c r="AV1918" s="22" t="str">
        <f aca="false">IF(AT1918="","",IF(AT1918="Alto Potencial / Bajo Share",1,IF(AT1918="Alto Potencial / Alto Share",2,IF(AT1918="Bajo Potencial / Alto Share",3,4))))</f>
        <v/>
      </c>
      <c r="AW1918" s="22" t="str">
        <f aca="false">IF(Q1918="No","Sin competencia directa",IF(AV1918=1,"1 - Foco Conquista (Alto Pot / Bajo Share)",IF(AV1918=2,"2 - Foco Defensa (Alto Pot / Alto Share)",IF(AV1918=3,"3 - Monitoreo (Bajo Pot / Alto Share)","4 - Baja Prioridad (Bajo Pot / Bajo Share)"))))</f>
        <v>Sin competencia directa</v>
      </c>
      <c r="AX1918" s="12" t="str">
        <f aca="false">IF(OR(IFERROR(AND(W1918&lt;&gt;"",Y1918&lt;&gt;"",Y1918-W1918&gt;Resumen!$B$8),FALSE()),IFERROR(AND(X1918&lt;&gt;"",Y1918&lt;&gt;"",Y1918-X1918&gt;Resumen!$B$8),FALSE())),MAX(IF(IFERROR(AND(W1918&lt;&gt;"",Y1918&lt;&gt;"",Y1918-W1918&gt;Resumen!$B$8),FALSE()),Y1918-W1918,0),IF(IFERROR(AND(X1918&lt;&gt;"",Y1918&lt;&gt;"",Y1918-X1918&gt;Resumen!$B$8),FALSE()),Y1918-X1918,0)),"")</f>
        <v/>
      </c>
      <c r="AY1918" s="22" t="str">
        <f aca="false">IF(OR(IFERROR(AND(W1918&lt;&gt;"",Y1918&lt;&gt;"",Y1918-W1918&gt;Resumen!$B$8),FALSE()),IFERROR(AND(X1918&lt;&gt;"",Y1918&lt;&gt;"",Y1918-X1918&gt;Resumen!$B$8),FALSE())),TRIM("Lays tiene mayor markup que "&amp;IF(IFERROR(AND(W1918&lt;&gt;"",Y1918&lt;&gt;"",Y1918-W1918&gt;Resumen!$B$8),FALSE()),"Quento ","")&amp;IF(IFERROR(AND(X1918&lt;&gt;"",Y1918&lt;&gt;"",Y1918-X1918&gt;Resumen!$B$8),FALSE()),"Julicroc ","")&amp;"en este PDV"),"")</f>
        <v/>
      </c>
      <c r="AZ1918" s="22" t="str">
        <f aca="false">IF(COUNTIF('Plan Pehuamar - Lista'!$A$2:$A$167,A1918)&gt;0,"Sí","No")</f>
        <v>No</v>
      </c>
      <c r="BA1918" s="22" t="str">
        <f aca="false">IF(COUNTIF('Plan Combo 9+1'!$A$2:$A$226,A1918)&gt;0,"Sí","No")</f>
        <v>No</v>
      </c>
      <c r="BB1918" s="22" t="str">
        <f aca="false">IF(AH1918="","No",IF(BA1918="Sí",IF((AO1918-AH1918)&gt;Resumen!$B$6,"Sí","No"),IF((AO1918-AH1918)&gt;=Resumen!$B$132,"Sí","No")))</f>
        <v>No</v>
      </c>
      <c r="BC1918" s="22" t="str">
        <f aca="false">IF(AND(N1918="Sí",AL1918="Sí",AI1918=0),"Sí","No")</f>
        <v>No</v>
      </c>
      <c r="BD1918" s="22" t="str">
        <f aca="false">IF(COUNTIF('Plan 9+1 (con Pehuamar)'!$A$2:$A$227,A1918)&gt;0,"Sí","No")</f>
        <v>No</v>
      </c>
    </row>
    <row r="1919" customFormat="false" ht="15" hidden="false" customHeight="true" outlineLevel="0" collapsed="false">
      <c r="A1919" s="6" t="n">
        <v>200118</v>
      </c>
      <c r="B1919" s="6" t="n">
        <v>13</v>
      </c>
      <c r="C1919" s="6" t="n">
        <v>1301</v>
      </c>
      <c r="D1919" s="6" t="s">
        <v>194</v>
      </c>
      <c r="E1919" s="6" t="s">
        <v>2082</v>
      </c>
      <c r="F1919" s="6" t="s">
        <v>273</v>
      </c>
      <c r="G1919" s="6" t="s">
        <v>130</v>
      </c>
      <c r="H1919" s="6" t="s">
        <v>1715</v>
      </c>
      <c r="I1919" s="27" t="n">
        <v>0</v>
      </c>
      <c r="J1919" s="27" t="n">
        <v>0</v>
      </c>
      <c r="K1919" s="27" t="n">
        <v>0.4</v>
      </c>
      <c r="L1919" s="28" t="n">
        <f aca="false">I1919+J1919</f>
        <v>0</v>
      </c>
      <c r="M1919" s="28" t="n">
        <f aca="false">L1919+K1919</f>
        <v>0.4</v>
      </c>
      <c r="N1919" s="22" t="str">
        <f aca="false">IF(I1919&gt;0,"Sí","No")</f>
        <v>No</v>
      </c>
      <c r="O1919" s="22" t="str">
        <f aca="false">IF(J1919&gt;0,"Sí","No")</f>
        <v>No</v>
      </c>
      <c r="P1919" s="22" t="str">
        <f aca="false">IF(K1919&gt;0,"Sí","No")</f>
        <v>Sí</v>
      </c>
      <c r="Q1919" s="22" t="str">
        <f aca="false">IF(OR(I1919&gt;0,J1919&gt;0),"Sí","No")</f>
        <v>No</v>
      </c>
      <c r="R1919" s="27"/>
      <c r="S1919" s="27"/>
      <c r="T1919" s="27"/>
      <c r="U1919" s="27"/>
      <c r="V1919" s="27"/>
      <c r="W1919" s="12" t="str">
        <f aca="false">IF(AND(I1919&gt;0,R1919&gt;0),(S1919-R1919)/R1919,"")</f>
        <v/>
      </c>
      <c r="X1919" s="12" t="str">
        <f aca="false">IF(AND(J1919&gt;0,T1919&gt;0),(U1919-T1919)/T1919,"")</f>
        <v/>
      </c>
      <c r="Y1919" s="12" t="str">
        <f aca="false">IF(AND(K1919&gt;0,V1919&gt;0),(V1919-Resumen!$B$7)/Resumen!$B$7,"")</f>
        <v/>
      </c>
      <c r="Z1919" s="28" t="str">
        <f aca="false">IF(AND(K1919&gt;0,I1919&gt;0,V1919&gt;0,S1919&gt;0),V1919-S1919,"")</f>
        <v/>
      </c>
      <c r="AA1919" s="12" t="str">
        <f aca="false">IF(Z1919&lt;&gt;"",Z1919/S1919,"")</f>
        <v/>
      </c>
      <c r="AB1919" s="28" t="str">
        <f aca="false">IF(AND(K1919&gt;0,J1919&gt;0,V1919&gt;0,U1919&gt;0),V1919-U1919,"")</f>
        <v/>
      </c>
      <c r="AC1919" s="12" t="str">
        <f aca="false">IF(AB1919&lt;&gt;"",AB1919/U1919,"")</f>
        <v/>
      </c>
      <c r="AD1919" s="27" t="n">
        <v>0</v>
      </c>
      <c r="AE1919" s="27" t="n">
        <v>0</v>
      </c>
      <c r="AF1919" s="27" t="n">
        <v>0</v>
      </c>
      <c r="AG1919" s="28" t="n">
        <f aca="false">AD1919+AE1919+AF1919</f>
        <v>0</v>
      </c>
      <c r="AH1919" s="12" t="str">
        <f aca="false">IF(AG1919&gt;0,AD1919/AG1919,"")</f>
        <v/>
      </c>
      <c r="AI1919" s="27" t="n">
        <v>0</v>
      </c>
      <c r="AJ1919" s="27" t="n">
        <v>0</v>
      </c>
      <c r="AK1919" s="27" t="n">
        <v>0</v>
      </c>
      <c r="AL1919" s="22" t="str">
        <f aca="false">IF(OR(AJ1919&gt;0,AK1919&gt;0),"Sí","No")</f>
        <v>No</v>
      </c>
      <c r="AM1919" s="6"/>
      <c r="AN1919" s="6"/>
      <c r="AO1919" s="12" t="n">
        <f aca="false">IF(M1919&gt;0,K1919/M1919,"")</f>
        <v>1</v>
      </c>
      <c r="AP1919" s="22" t="str">
        <f aca="false">IF(M1919&gt;=Resumen!$B$5,"Alto","Bajo")</f>
        <v>Bajo</v>
      </c>
      <c r="AQ1919" s="22" t="str">
        <f aca="false">IF(AO1919&gt;=Resumen!$B$28,"Alto","Bajo")</f>
        <v>Alto</v>
      </c>
      <c r="AR1919" s="22" t="str">
        <f aca="false">AP1919&amp;" Potencial / "&amp;AQ1919&amp;" Share"</f>
        <v>Bajo Potencial / Alto Share</v>
      </c>
      <c r="AS1919" s="22" t="str">
        <f aca="false">IF(Q1919="Sí",IF(AO1919&gt;=Resumen!$B$29,"Alto","Bajo"),"")</f>
        <v/>
      </c>
      <c r="AT1919" s="22" t="str">
        <f aca="false">IF(AS1919&lt;&gt;"",AP1919&amp;" Potencial / "&amp;AS1919&amp;" Share","")</f>
        <v/>
      </c>
      <c r="AU1919" s="22" t="str">
        <f aca="false">IF(AH1919="","Sin dato",IF(AH1919-AO1919&gt;Resumen!$B$6,"Sobre-exhibido",IF(AO1919-AH1919&gt;Resumen!$B$6,"Sub-exhibido","En línea")))</f>
        <v>Sin dato</v>
      </c>
      <c r="AV1919" s="22" t="str">
        <f aca="false">IF(AT1919="","",IF(AT1919="Alto Potencial / Bajo Share",1,IF(AT1919="Alto Potencial / Alto Share",2,IF(AT1919="Bajo Potencial / Alto Share",3,4))))</f>
        <v/>
      </c>
      <c r="AW1919" s="22" t="str">
        <f aca="false">IF(Q1919="No","Sin competencia directa",IF(AV1919=1,"1 - Foco Conquista (Alto Pot / Bajo Share)",IF(AV1919=2,"2 - Foco Defensa (Alto Pot / Alto Share)",IF(AV1919=3,"3 - Monitoreo (Bajo Pot / Alto Share)","4 - Baja Prioridad (Bajo Pot / Bajo Share)"))))</f>
        <v>Sin competencia directa</v>
      </c>
      <c r="AX1919" s="12" t="str">
        <f aca="false">IF(OR(IFERROR(AND(W1919&lt;&gt;"",Y1919&lt;&gt;"",Y1919-W1919&gt;Resumen!$B$8),FALSE()),IFERROR(AND(X1919&lt;&gt;"",Y1919&lt;&gt;"",Y1919-X1919&gt;Resumen!$B$8),FALSE())),MAX(IF(IFERROR(AND(W1919&lt;&gt;"",Y1919&lt;&gt;"",Y1919-W1919&gt;Resumen!$B$8),FALSE()),Y1919-W1919,0),IF(IFERROR(AND(X1919&lt;&gt;"",Y1919&lt;&gt;"",Y1919-X1919&gt;Resumen!$B$8),FALSE()),Y1919-X1919,0)),"")</f>
        <v/>
      </c>
      <c r="AY1919" s="22" t="str">
        <f aca="false">IF(OR(IFERROR(AND(W1919&lt;&gt;"",Y1919&lt;&gt;"",Y1919-W1919&gt;Resumen!$B$8),FALSE()),IFERROR(AND(X1919&lt;&gt;"",Y1919&lt;&gt;"",Y1919-X1919&gt;Resumen!$B$8),FALSE())),TRIM("Lays tiene mayor markup que "&amp;IF(IFERROR(AND(W1919&lt;&gt;"",Y1919&lt;&gt;"",Y1919-W1919&gt;Resumen!$B$8),FALSE()),"Quento ","")&amp;IF(IFERROR(AND(X1919&lt;&gt;"",Y1919&lt;&gt;"",Y1919-X1919&gt;Resumen!$B$8),FALSE()),"Julicroc ","")&amp;"en este PDV"),"")</f>
        <v/>
      </c>
      <c r="AZ1919" s="22" t="str">
        <f aca="false">IF(COUNTIF('Plan Pehuamar - Lista'!$A$2:$A$167,A1919)&gt;0,"Sí","No")</f>
        <v>No</v>
      </c>
      <c r="BA1919" s="22" t="str">
        <f aca="false">IF(COUNTIF('Plan Combo 9+1'!$A$2:$A$226,A1919)&gt;0,"Sí","No")</f>
        <v>No</v>
      </c>
      <c r="BB1919" s="22" t="str">
        <f aca="false">IF(AH1919="","No",IF(BA1919="Sí",IF((AO1919-AH1919)&gt;Resumen!$B$6,"Sí","No"),IF((AO1919-AH1919)&gt;=Resumen!$B$132,"Sí","No")))</f>
        <v>No</v>
      </c>
      <c r="BC1919" s="22" t="str">
        <f aca="false">IF(AND(N1919="Sí",AL1919="Sí",AI1919=0),"Sí","No")</f>
        <v>No</v>
      </c>
      <c r="BD1919" s="22" t="str">
        <f aca="false">IF(COUNTIF('Plan 9+1 (con Pehuamar)'!$A$2:$A$227,A1919)&gt;0,"Sí","No")</f>
        <v>No</v>
      </c>
    </row>
    <row r="1920" customFormat="false" ht="15" hidden="false" customHeight="true" outlineLevel="0" collapsed="false">
      <c r="A1920" s="6" t="n">
        <v>200119</v>
      </c>
      <c r="B1920" s="6" t="n">
        <v>13</v>
      </c>
      <c r="C1920" s="6" t="n">
        <v>1301</v>
      </c>
      <c r="D1920" s="6" t="s">
        <v>194</v>
      </c>
      <c r="E1920" s="6" t="s">
        <v>2083</v>
      </c>
      <c r="F1920" s="6" t="s">
        <v>201</v>
      </c>
      <c r="G1920" s="6" t="s">
        <v>130</v>
      </c>
      <c r="H1920" s="6" t="s">
        <v>1715</v>
      </c>
      <c r="I1920" s="27" t="n">
        <v>10</v>
      </c>
      <c r="J1920" s="27" t="n">
        <v>0</v>
      </c>
      <c r="K1920" s="27" t="n">
        <v>6</v>
      </c>
      <c r="L1920" s="28" t="n">
        <f aca="false">I1920+J1920</f>
        <v>10</v>
      </c>
      <c r="M1920" s="28" t="n">
        <f aca="false">L1920+K1920</f>
        <v>16</v>
      </c>
      <c r="N1920" s="22" t="str">
        <f aca="false">IF(I1920&gt;0,"Sí","No")</f>
        <v>Sí</v>
      </c>
      <c r="O1920" s="22" t="str">
        <f aca="false">IF(J1920&gt;0,"Sí","No")</f>
        <v>No</v>
      </c>
      <c r="P1920" s="22" t="str">
        <f aca="false">IF(K1920&gt;0,"Sí","No")</f>
        <v>Sí</v>
      </c>
      <c r="Q1920" s="22" t="str">
        <f aca="false">IF(OR(I1920&gt;0,J1920&gt;0),"Sí","No")</f>
        <v>Sí</v>
      </c>
      <c r="R1920" s="27" t="n">
        <v>2000</v>
      </c>
      <c r="S1920" s="27" t="n">
        <v>3000</v>
      </c>
      <c r="T1920" s="27"/>
      <c r="U1920" s="27"/>
      <c r="V1920" s="27" t="n">
        <v>3700</v>
      </c>
      <c r="W1920" s="12" t="n">
        <f aca="false">IF(AND(I1920&gt;0,R1920&gt;0),(S1920-R1920)/R1920,"")</f>
        <v>0.5</v>
      </c>
      <c r="X1920" s="12" t="str">
        <f aca="false">IF(AND(J1920&gt;0,T1920&gt;0),(U1920-T1920)/T1920,"")</f>
        <v/>
      </c>
      <c r="Y1920" s="12" t="n">
        <f aca="false">IF(AND(K1920&gt;0,V1920&gt;0),(V1920-Resumen!$B$7)/Resumen!$B$7,"")</f>
        <v>0.48</v>
      </c>
      <c r="Z1920" s="28" t="n">
        <f aca="false">IF(AND(K1920&gt;0,I1920&gt;0,V1920&gt;0,S1920&gt;0),V1920-S1920,"")</f>
        <v>700</v>
      </c>
      <c r="AA1920" s="12" t="n">
        <f aca="false">IF(Z1920&lt;&gt;"",Z1920/S1920,"")</f>
        <v>0.233333333333333</v>
      </c>
      <c r="AB1920" s="28" t="str">
        <f aca="false">IF(AND(K1920&gt;0,J1920&gt;0,V1920&gt;0,U1920&gt;0),V1920-U1920,"")</f>
        <v/>
      </c>
      <c r="AC1920" s="12" t="str">
        <f aca="false">IF(AB1920&lt;&gt;"",AB1920/U1920,"")</f>
        <v/>
      </c>
      <c r="AD1920" s="27" t="n">
        <v>4</v>
      </c>
      <c r="AE1920" s="27" t="n">
        <v>6</v>
      </c>
      <c r="AF1920" s="27" t="n">
        <v>0</v>
      </c>
      <c r="AG1920" s="28" t="n">
        <f aca="false">AD1920+AE1920+AF1920</f>
        <v>10</v>
      </c>
      <c r="AH1920" s="12" t="n">
        <f aca="false">IF(AG1920&gt;0,AD1920/AG1920,"")</f>
        <v>0.4</v>
      </c>
      <c r="AI1920" s="27" t="n">
        <v>0</v>
      </c>
      <c r="AJ1920" s="27" t="n">
        <v>0</v>
      </c>
      <c r="AK1920" s="27" t="n">
        <v>0</v>
      </c>
      <c r="AL1920" s="22" t="str">
        <f aca="false">IF(OR(AJ1920&gt;0,AK1920&gt;0),"Sí","No")</f>
        <v>No</v>
      </c>
      <c r="AM1920" s="6" t="s">
        <v>198</v>
      </c>
      <c r="AN1920" s="6"/>
      <c r="AO1920" s="12" t="n">
        <f aca="false">IF(M1920&gt;0,K1920/M1920,"")</f>
        <v>0.375</v>
      </c>
      <c r="AP1920" s="22" t="str">
        <f aca="false">IF(M1920&gt;=Resumen!$B$5,"Alto","Bajo")</f>
        <v>Bajo</v>
      </c>
      <c r="AQ1920" s="22" t="str">
        <f aca="false">IF(AO1920&gt;=Resumen!$B$28,"Alto","Bajo")</f>
        <v>Bajo</v>
      </c>
      <c r="AR1920" s="22" t="str">
        <f aca="false">AP1920&amp;" Potencial / "&amp;AQ1920&amp;" Share"</f>
        <v>Bajo Potencial / Bajo Share</v>
      </c>
      <c r="AS1920" s="22" t="str">
        <f aca="false">IF(Q1920="Sí",IF(AO1920&gt;=Resumen!$B$29,"Alto","Bajo"),"")</f>
        <v>Bajo</v>
      </c>
      <c r="AT1920" s="22" t="str">
        <f aca="false">IF(AS1920&lt;&gt;"",AP1920&amp;" Potencial / "&amp;AS1920&amp;" Share","")</f>
        <v>Bajo Potencial / Bajo Share</v>
      </c>
      <c r="AU1920" s="22" t="str">
        <f aca="false">IF(AH1920="","Sin dato",IF(AH1920-AO1920&gt;Resumen!$B$6,"Sobre-exhibido",IF(AO1920-AH1920&gt;Resumen!$B$6,"Sub-exhibido","En línea")))</f>
        <v>En línea</v>
      </c>
      <c r="AV1920" s="22" t="n">
        <f aca="false">IF(AT1920="","",IF(AT1920="Alto Potencial / Bajo Share",1,IF(AT1920="Alto Potencial / Alto Share",2,IF(AT1920="Bajo Potencial / Alto Share",3,4))))</f>
        <v>4</v>
      </c>
      <c r="AW1920" s="22" t="str">
        <f aca="false">IF(Q1920="No","Sin competencia directa",IF(AV1920=1,"1 - Foco Conquista (Alto Pot / Bajo Share)",IF(AV1920=2,"2 - Foco Defensa (Alto Pot / Alto Share)",IF(AV1920=3,"3 - Monitoreo (Bajo Pot / Alto Share)","4 - Baja Prioridad (Bajo Pot / Bajo Share)"))))</f>
        <v>4 - Baja Prioridad (Bajo Pot / Bajo Share)</v>
      </c>
      <c r="AX1920" s="12" t="str">
        <f aca="false">IF(OR(IFERROR(AND(W1920&lt;&gt;"",Y1920&lt;&gt;"",Y1920-W1920&gt;Resumen!$B$8),FALSE()),IFERROR(AND(X1920&lt;&gt;"",Y1920&lt;&gt;"",Y1920-X1920&gt;Resumen!$B$8),FALSE())),MAX(IF(IFERROR(AND(W1920&lt;&gt;"",Y1920&lt;&gt;"",Y1920-W1920&gt;Resumen!$B$8),FALSE()),Y1920-W1920,0),IF(IFERROR(AND(X1920&lt;&gt;"",Y1920&lt;&gt;"",Y1920-X1920&gt;Resumen!$B$8),FALSE()),Y1920-X1920,0)),"")</f>
        <v/>
      </c>
      <c r="AY1920" s="22" t="str">
        <f aca="false">IF(OR(IFERROR(AND(W1920&lt;&gt;"",Y1920&lt;&gt;"",Y1920-W1920&gt;Resumen!$B$8),FALSE()),IFERROR(AND(X1920&lt;&gt;"",Y1920&lt;&gt;"",Y1920-X1920&gt;Resumen!$B$8),FALSE())),TRIM("Lays tiene mayor markup que "&amp;IF(IFERROR(AND(W1920&lt;&gt;"",Y1920&lt;&gt;"",Y1920-W1920&gt;Resumen!$B$8),FALSE()),"Quento ","")&amp;IF(IFERROR(AND(X1920&lt;&gt;"",Y1920&lt;&gt;"",Y1920-X1920&gt;Resumen!$B$8),FALSE()),"Julicroc ","")&amp;"en este PDV"),"")</f>
        <v/>
      </c>
      <c r="AZ1920" s="22" t="str">
        <f aca="false">IF(COUNTIF('Plan Pehuamar - Lista'!$A$2:$A$167,A1920)&gt;0,"Sí","No")</f>
        <v>No</v>
      </c>
      <c r="BA1920" s="22" t="str">
        <f aca="false">IF(COUNTIF('Plan Combo 9+1'!$A$2:$A$226,A1920)&gt;0,"Sí","No")</f>
        <v>No</v>
      </c>
      <c r="BB1920" s="22" t="str">
        <f aca="false">IF(AH1920="","No",IF(BA1920="Sí",IF((AO1920-AH1920)&gt;Resumen!$B$6,"Sí","No"),IF((AO1920-AH1920)&gt;=Resumen!$B$132,"Sí","No")))</f>
        <v>No</v>
      </c>
      <c r="BC1920" s="22" t="str">
        <f aca="false">IF(AND(N1920="Sí",AL1920="Sí",AI1920=0),"Sí","No")</f>
        <v>No</v>
      </c>
      <c r="BD1920" s="22" t="str">
        <f aca="false">IF(COUNTIF('Plan 9+1 (con Pehuamar)'!$A$2:$A$227,A1920)&gt;0,"Sí","No")</f>
        <v>No</v>
      </c>
    </row>
    <row r="1921" customFormat="false" ht="15" hidden="false" customHeight="true" outlineLevel="0" collapsed="false">
      <c r="A1921" s="6" t="n">
        <v>200124</v>
      </c>
      <c r="B1921" s="6" t="n">
        <v>13</v>
      </c>
      <c r="C1921" s="6" t="n">
        <v>1301</v>
      </c>
      <c r="D1921" s="6" t="s">
        <v>194</v>
      </c>
      <c r="E1921" s="6" t="s">
        <v>2084</v>
      </c>
      <c r="F1921" s="6" t="s">
        <v>273</v>
      </c>
      <c r="G1921" s="6" t="s">
        <v>130</v>
      </c>
      <c r="H1921" s="6" t="s">
        <v>1715</v>
      </c>
      <c r="I1921" s="27" t="n">
        <v>10</v>
      </c>
      <c r="J1921" s="27" t="n">
        <v>10</v>
      </c>
      <c r="K1921" s="27" t="n">
        <v>5</v>
      </c>
      <c r="L1921" s="28" t="n">
        <f aca="false">I1921+J1921</f>
        <v>20</v>
      </c>
      <c r="M1921" s="28" t="n">
        <f aca="false">L1921+K1921</f>
        <v>25</v>
      </c>
      <c r="N1921" s="22" t="str">
        <f aca="false">IF(I1921&gt;0,"Sí","No")</f>
        <v>Sí</v>
      </c>
      <c r="O1921" s="22" t="str">
        <f aca="false">IF(J1921&gt;0,"Sí","No")</f>
        <v>Sí</v>
      </c>
      <c r="P1921" s="22" t="str">
        <f aca="false">IF(K1921&gt;0,"Sí","No")</f>
        <v>Sí</v>
      </c>
      <c r="Q1921" s="22" t="str">
        <f aca="false">IF(OR(I1921&gt;0,J1921&gt;0),"Sí","No")</f>
        <v>Sí</v>
      </c>
      <c r="R1921" s="27"/>
      <c r="S1921" s="27"/>
      <c r="T1921" s="27" t="n">
        <v>1100</v>
      </c>
      <c r="U1921" s="27" t="n">
        <v>2100</v>
      </c>
      <c r="V1921" s="27" t="n">
        <v>3600</v>
      </c>
      <c r="W1921" s="12" t="str">
        <f aca="false">IF(AND(I1921&gt;0,R1921&gt;0),(S1921-R1921)/R1921,"")</f>
        <v/>
      </c>
      <c r="X1921" s="12" t="n">
        <f aca="false">IF(AND(J1921&gt;0,T1921&gt;0),(U1921-T1921)/T1921,"")</f>
        <v>0.909090909090909</v>
      </c>
      <c r="Y1921" s="12" t="n">
        <f aca="false">IF(AND(K1921&gt;0,V1921&gt;0),(V1921-Resumen!$B$7)/Resumen!$B$7,"")</f>
        <v>0.44</v>
      </c>
      <c r="Z1921" s="28" t="str">
        <f aca="false">IF(AND(K1921&gt;0,I1921&gt;0,V1921&gt;0,S1921&gt;0),V1921-S1921,"")</f>
        <v/>
      </c>
      <c r="AA1921" s="12" t="str">
        <f aca="false">IF(Z1921&lt;&gt;"",Z1921/S1921,"")</f>
        <v/>
      </c>
      <c r="AB1921" s="28" t="n">
        <f aca="false">IF(AND(K1921&gt;0,J1921&gt;0,V1921&gt;0,U1921&gt;0),V1921-U1921,"")</f>
        <v>1500</v>
      </c>
      <c r="AC1921" s="12" t="n">
        <f aca="false">IF(AB1921&lt;&gt;"",AB1921/U1921,"")</f>
        <v>0.714285714285714</v>
      </c>
      <c r="AD1921" s="27" t="n">
        <v>4</v>
      </c>
      <c r="AE1921" s="27" t="n">
        <v>2</v>
      </c>
      <c r="AF1921" s="27" t="n">
        <v>8</v>
      </c>
      <c r="AG1921" s="28" t="n">
        <f aca="false">AD1921+AE1921+AF1921</f>
        <v>14</v>
      </c>
      <c r="AH1921" s="12" t="n">
        <f aca="false">IF(AG1921&gt;0,AD1921/AG1921,"")</f>
        <v>0.285714285714286</v>
      </c>
      <c r="AI1921" s="27" t="n">
        <v>1</v>
      </c>
      <c r="AJ1921" s="27" t="n">
        <v>0</v>
      </c>
      <c r="AK1921" s="27" t="n">
        <v>1</v>
      </c>
      <c r="AL1921" s="22" t="str">
        <f aca="false">IF(OR(AJ1921&gt;0,AK1921&gt;0),"Sí","No")</f>
        <v>Sí</v>
      </c>
      <c r="AM1921" s="6" t="s">
        <v>198</v>
      </c>
      <c r="AN1921" s="6" t="s">
        <v>198</v>
      </c>
      <c r="AO1921" s="12" t="n">
        <f aca="false">IF(M1921&gt;0,K1921/M1921,"")</f>
        <v>0.2</v>
      </c>
      <c r="AP1921" s="22" t="str">
        <f aca="false">IF(M1921&gt;=Resumen!$B$5,"Alto","Bajo")</f>
        <v>Bajo</v>
      </c>
      <c r="AQ1921" s="22" t="str">
        <f aca="false">IF(AO1921&gt;=Resumen!$B$28,"Alto","Bajo")</f>
        <v>Bajo</v>
      </c>
      <c r="AR1921" s="22" t="str">
        <f aca="false">AP1921&amp;" Potencial / "&amp;AQ1921&amp;" Share"</f>
        <v>Bajo Potencial / Bajo Share</v>
      </c>
      <c r="AS1921" s="22" t="str">
        <f aca="false">IF(Q1921="Sí",IF(AO1921&gt;=Resumen!$B$29,"Alto","Bajo"),"")</f>
        <v>Bajo</v>
      </c>
      <c r="AT1921" s="22" t="str">
        <f aca="false">IF(AS1921&lt;&gt;"",AP1921&amp;" Potencial / "&amp;AS1921&amp;" Share","")</f>
        <v>Bajo Potencial / Bajo Share</v>
      </c>
      <c r="AU1921" s="22" t="str">
        <f aca="false">IF(AH1921="","Sin dato",IF(AH1921-AO1921&gt;Resumen!$B$6,"Sobre-exhibido",IF(AO1921-AH1921&gt;Resumen!$B$6,"Sub-exhibido","En línea")))</f>
        <v>Sobre-exhibido</v>
      </c>
      <c r="AV1921" s="22" t="n">
        <f aca="false">IF(AT1921="","",IF(AT1921="Alto Potencial / Bajo Share",1,IF(AT1921="Alto Potencial / Alto Share",2,IF(AT1921="Bajo Potencial / Alto Share",3,4))))</f>
        <v>4</v>
      </c>
      <c r="AW1921" s="22" t="str">
        <f aca="false">IF(Q1921="No","Sin competencia directa",IF(AV1921=1,"1 - Foco Conquista (Alto Pot / Bajo Share)",IF(AV1921=2,"2 - Foco Defensa (Alto Pot / Alto Share)",IF(AV1921=3,"3 - Monitoreo (Bajo Pot / Alto Share)","4 - Baja Prioridad (Bajo Pot / Bajo Share)"))))</f>
        <v>4 - Baja Prioridad (Bajo Pot / Bajo Share)</v>
      </c>
      <c r="AX1921" s="12" t="str">
        <f aca="false">IF(OR(IFERROR(AND(W1921&lt;&gt;"",Y1921&lt;&gt;"",Y1921-W1921&gt;Resumen!$B$8),FALSE()),IFERROR(AND(X1921&lt;&gt;"",Y1921&lt;&gt;"",Y1921-X1921&gt;Resumen!$B$8),FALSE())),MAX(IF(IFERROR(AND(W1921&lt;&gt;"",Y1921&lt;&gt;"",Y1921-W1921&gt;Resumen!$B$8),FALSE()),Y1921-W1921,0),IF(IFERROR(AND(X1921&lt;&gt;"",Y1921&lt;&gt;"",Y1921-X1921&gt;Resumen!$B$8),FALSE()),Y1921-X1921,0)),"")</f>
        <v/>
      </c>
      <c r="AY1921" s="22" t="str">
        <f aca="false">IF(OR(IFERROR(AND(W1921&lt;&gt;"",Y1921&lt;&gt;"",Y1921-W1921&gt;Resumen!$B$8),FALSE()),IFERROR(AND(X1921&lt;&gt;"",Y1921&lt;&gt;"",Y1921-X1921&gt;Resumen!$B$8),FALSE())),TRIM("Lays tiene mayor markup que "&amp;IF(IFERROR(AND(W1921&lt;&gt;"",Y1921&lt;&gt;"",Y1921-W1921&gt;Resumen!$B$8),FALSE()),"Quento ","")&amp;IF(IFERROR(AND(X1921&lt;&gt;"",Y1921&lt;&gt;"",Y1921-X1921&gt;Resumen!$B$8),FALSE()),"Julicroc ","")&amp;"en este PDV"),"")</f>
        <v/>
      </c>
      <c r="AZ1921" s="22" t="str">
        <f aca="false">IF(COUNTIF('Plan Pehuamar - Lista'!$A$2:$A$167,A1921)&gt;0,"Sí","No")</f>
        <v>No</v>
      </c>
      <c r="BA1921" s="22" t="str">
        <f aca="false">IF(COUNTIF('Plan Combo 9+1'!$A$2:$A$226,A1921)&gt;0,"Sí","No")</f>
        <v>No</v>
      </c>
      <c r="BB1921" s="22" t="str">
        <f aca="false">IF(AH1921="","No",IF(BA1921="Sí",IF((AO1921-AH1921)&gt;Resumen!$B$6,"Sí","No"),IF((AO1921-AH1921)&gt;=Resumen!$B$132,"Sí","No")))</f>
        <v>No</v>
      </c>
      <c r="BC1921" s="22" t="str">
        <f aca="false">IF(AND(N1921="Sí",AL1921="Sí",AI1921=0),"Sí","No")</f>
        <v>No</v>
      </c>
      <c r="BD1921" s="22" t="str">
        <f aca="false">IF(COUNTIF('Plan 9+1 (con Pehuamar)'!$A$2:$A$227,A1921)&gt;0,"Sí","No")</f>
        <v>No</v>
      </c>
    </row>
    <row r="1922" customFormat="false" ht="15" hidden="false" customHeight="true" outlineLevel="0" collapsed="false">
      <c r="A1922" s="6" t="n">
        <v>200136</v>
      </c>
      <c r="B1922" s="6" t="n">
        <v>13</v>
      </c>
      <c r="C1922" s="6" t="n">
        <v>1301</v>
      </c>
      <c r="D1922" s="6" t="s">
        <v>194</v>
      </c>
      <c r="E1922" s="6" t="s">
        <v>2085</v>
      </c>
      <c r="F1922" s="6" t="s">
        <v>466</v>
      </c>
      <c r="G1922" s="6" t="s">
        <v>130</v>
      </c>
      <c r="H1922" s="6" t="s">
        <v>1715</v>
      </c>
      <c r="I1922" s="27" t="n">
        <v>0</v>
      </c>
      <c r="J1922" s="27" t="n">
        <v>0</v>
      </c>
      <c r="K1922" s="27" t="n">
        <v>0.8</v>
      </c>
      <c r="L1922" s="28" t="n">
        <f aca="false">I1922+J1922</f>
        <v>0</v>
      </c>
      <c r="M1922" s="28" t="n">
        <f aca="false">L1922+K1922</f>
        <v>0.8</v>
      </c>
      <c r="N1922" s="22" t="str">
        <f aca="false">IF(I1922&gt;0,"Sí","No")</f>
        <v>No</v>
      </c>
      <c r="O1922" s="22" t="str">
        <f aca="false">IF(J1922&gt;0,"Sí","No")</f>
        <v>No</v>
      </c>
      <c r="P1922" s="22" t="str">
        <f aca="false">IF(K1922&gt;0,"Sí","No")</f>
        <v>Sí</v>
      </c>
      <c r="Q1922" s="22" t="str">
        <f aca="false">IF(OR(I1922&gt;0,J1922&gt;0),"Sí","No")</f>
        <v>No</v>
      </c>
      <c r="R1922" s="27"/>
      <c r="S1922" s="27"/>
      <c r="T1922" s="27"/>
      <c r="U1922" s="27"/>
      <c r="V1922" s="27"/>
      <c r="W1922" s="12" t="str">
        <f aca="false">IF(AND(I1922&gt;0,R1922&gt;0),(S1922-R1922)/R1922,"")</f>
        <v/>
      </c>
      <c r="X1922" s="12" t="str">
        <f aca="false">IF(AND(J1922&gt;0,T1922&gt;0),(U1922-T1922)/T1922,"")</f>
        <v/>
      </c>
      <c r="Y1922" s="12" t="str">
        <f aca="false">IF(AND(K1922&gt;0,V1922&gt;0),(V1922-Resumen!$B$7)/Resumen!$B$7,"")</f>
        <v/>
      </c>
      <c r="Z1922" s="28" t="str">
        <f aca="false">IF(AND(K1922&gt;0,I1922&gt;0,V1922&gt;0,S1922&gt;0),V1922-S1922,"")</f>
        <v/>
      </c>
      <c r="AA1922" s="12" t="str">
        <f aca="false">IF(Z1922&lt;&gt;"",Z1922/S1922,"")</f>
        <v/>
      </c>
      <c r="AB1922" s="28" t="str">
        <f aca="false">IF(AND(K1922&gt;0,J1922&gt;0,V1922&gt;0,U1922&gt;0),V1922-U1922,"")</f>
        <v/>
      </c>
      <c r="AC1922" s="12" t="str">
        <f aca="false">IF(AB1922&lt;&gt;"",AB1922/U1922,"")</f>
        <v/>
      </c>
      <c r="AD1922" s="27" t="n">
        <v>0</v>
      </c>
      <c r="AE1922" s="27" t="n">
        <v>0</v>
      </c>
      <c r="AF1922" s="27" t="n">
        <v>0</v>
      </c>
      <c r="AG1922" s="28" t="n">
        <f aca="false">AD1922+AE1922+AF1922</f>
        <v>0</v>
      </c>
      <c r="AH1922" s="12" t="str">
        <f aca="false">IF(AG1922&gt;0,AD1922/AG1922,"")</f>
        <v/>
      </c>
      <c r="AI1922" s="27" t="n">
        <v>0</v>
      </c>
      <c r="AJ1922" s="27" t="n">
        <v>0</v>
      </c>
      <c r="AK1922" s="27" t="n">
        <v>0</v>
      </c>
      <c r="AL1922" s="22" t="str">
        <f aca="false">IF(OR(AJ1922&gt;0,AK1922&gt;0),"Sí","No")</f>
        <v>No</v>
      </c>
      <c r="AM1922" s="6"/>
      <c r="AN1922" s="6"/>
      <c r="AO1922" s="12" t="n">
        <f aca="false">IF(M1922&gt;0,K1922/M1922,"")</f>
        <v>1</v>
      </c>
      <c r="AP1922" s="22" t="str">
        <f aca="false">IF(M1922&gt;=Resumen!$B$5,"Alto","Bajo")</f>
        <v>Bajo</v>
      </c>
      <c r="AQ1922" s="22" t="str">
        <f aca="false">IF(AO1922&gt;=Resumen!$B$28,"Alto","Bajo")</f>
        <v>Alto</v>
      </c>
      <c r="AR1922" s="22" t="str">
        <f aca="false">AP1922&amp;" Potencial / "&amp;AQ1922&amp;" Share"</f>
        <v>Bajo Potencial / Alto Share</v>
      </c>
      <c r="AS1922" s="22" t="str">
        <f aca="false">IF(Q1922="Sí",IF(AO1922&gt;=Resumen!$B$29,"Alto","Bajo"),"")</f>
        <v/>
      </c>
      <c r="AT1922" s="22" t="str">
        <f aca="false">IF(AS1922&lt;&gt;"",AP1922&amp;" Potencial / "&amp;AS1922&amp;" Share","")</f>
        <v/>
      </c>
      <c r="AU1922" s="22" t="str">
        <f aca="false">IF(AH1922="","Sin dato",IF(AH1922-AO1922&gt;Resumen!$B$6,"Sobre-exhibido",IF(AO1922-AH1922&gt;Resumen!$B$6,"Sub-exhibido","En línea")))</f>
        <v>Sin dato</v>
      </c>
      <c r="AV1922" s="22" t="str">
        <f aca="false">IF(AT1922="","",IF(AT1922="Alto Potencial / Bajo Share",1,IF(AT1922="Alto Potencial / Alto Share",2,IF(AT1922="Bajo Potencial / Alto Share",3,4))))</f>
        <v/>
      </c>
      <c r="AW1922" s="22" t="str">
        <f aca="false">IF(Q1922="No","Sin competencia directa",IF(AV1922=1,"1 - Foco Conquista (Alto Pot / Bajo Share)",IF(AV1922=2,"2 - Foco Defensa (Alto Pot / Alto Share)",IF(AV1922=3,"3 - Monitoreo (Bajo Pot / Alto Share)","4 - Baja Prioridad (Bajo Pot / Bajo Share)"))))</f>
        <v>Sin competencia directa</v>
      </c>
      <c r="AX1922" s="12" t="str">
        <f aca="false">IF(OR(IFERROR(AND(W1922&lt;&gt;"",Y1922&lt;&gt;"",Y1922-W1922&gt;Resumen!$B$8),FALSE()),IFERROR(AND(X1922&lt;&gt;"",Y1922&lt;&gt;"",Y1922-X1922&gt;Resumen!$B$8),FALSE())),MAX(IF(IFERROR(AND(W1922&lt;&gt;"",Y1922&lt;&gt;"",Y1922-W1922&gt;Resumen!$B$8),FALSE()),Y1922-W1922,0),IF(IFERROR(AND(X1922&lt;&gt;"",Y1922&lt;&gt;"",Y1922-X1922&gt;Resumen!$B$8),FALSE()),Y1922-X1922,0)),"")</f>
        <v/>
      </c>
      <c r="AY1922" s="22" t="str">
        <f aca="false">IF(OR(IFERROR(AND(W1922&lt;&gt;"",Y1922&lt;&gt;"",Y1922-W1922&gt;Resumen!$B$8),FALSE()),IFERROR(AND(X1922&lt;&gt;"",Y1922&lt;&gt;"",Y1922-X1922&gt;Resumen!$B$8),FALSE())),TRIM("Lays tiene mayor markup que "&amp;IF(IFERROR(AND(W1922&lt;&gt;"",Y1922&lt;&gt;"",Y1922-W1922&gt;Resumen!$B$8),FALSE()),"Quento ","")&amp;IF(IFERROR(AND(X1922&lt;&gt;"",Y1922&lt;&gt;"",Y1922-X1922&gt;Resumen!$B$8),FALSE()),"Julicroc ","")&amp;"en este PDV"),"")</f>
        <v/>
      </c>
      <c r="AZ1922" s="22" t="str">
        <f aca="false">IF(COUNTIF('Plan Pehuamar - Lista'!$A$2:$A$167,A1922)&gt;0,"Sí","No")</f>
        <v>No</v>
      </c>
      <c r="BA1922" s="22" t="str">
        <f aca="false">IF(COUNTIF('Plan Combo 9+1'!$A$2:$A$226,A1922)&gt;0,"Sí","No")</f>
        <v>No</v>
      </c>
      <c r="BB1922" s="22" t="str">
        <f aca="false">IF(AH1922="","No",IF(BA1922="Sí",IF((AO1922-AH1922)&gt;Resumen!$B$6,"Sí","No"),IF((AO1922-AH1922)&gt;=Resumen!$B$132,"Sí","No")))</f>
        <v>No</v>
      </c>
      <c r="BC1922" s="22" t="str">
        <f aca="false">IF(AND(N1922="Sí",AL1922="Sí",AI1922=0),"Sí","No")</f>
        <v>No</v>
      </c>
      <c r="BD1922" s="22" t="str">
        <f aca="false">IF(COUNTIF('Plan 9+1 (con Pehuamar)'!$A$2:$A$227,A1922)&gt;0,"Sí","No")</f>
        <v>No</v>
      </c>
    </row>
    <row r="1923" customFormat="false" ht="15" hidden="false" customHeight="true" outlineLevel="0" collapsed="false">
      <c r="A1923" s="6" t="n">
        <v>200142</v>
      </c>
      <c r="B1923" s="6" t="n">
        <v>13</v>
      </c>
      <c r="C1923" s="6" t="n">
        <v>1301</v>
      </c>
      <c r="D1923" s="6" t="s">
        <v>194</v>
      </c>
      <c r="E1923" s="6" t="s">
        <v>2086</v>
      </c>
      <c r="F1923" s="6" t="s">
        <v>196</v>
      </c>
      <c r="G1923" s="6" t="s">
        <v>130</v>
      </c>
      <c r="H1923" s="6" t="s">
        <v>1715</v>
      </c>
      <c r="I1923" s="27" t="n">
        <v>26</v>
      </c>
      <c r="J1923" s="27" t="n">
        <v>0</v>
      </c>
      <c r="K1923" s="27" t="n">
        <v>16</v>
      </c>
      <c r="L1923" s="28" t="n">
        <f aca="false">I1923+J1923</f>
        <v>26</v>
      </c>
      <c r="M1923" s="28" t="n">
        <f aca="false">L1923+K1923</f>
        <v>42</v>
      </c>
      <c r="N1923" s="22" t="str">
        <f aca="false">IF(I1923&gt;0,"Sí","No")</f>
        <v>Sí</v>
      </c>
      <c r="O1923" s="22" t="str">
        <f aca="false">IF(J1923&gt;0,"Sí","No")</f>
        <v>No</v>
      </c>
      <c r="P1923" s="22" t="str">
        <f aca="false">IF(K1923&gt;0,"Sí","No")</f>
        <v>Sí</v>
      </c>
      <c r="Q1923" s="22" t="str">
        <f aca="false">IF(OR(I1923&gt;0,J1923&gt;0),"Sí","No")</f>
        <v>Sí</v>
      </c>
      <c r="R1923" s="27" t="n">
        <v>2000</v>
      </c>
      <c r="S1923" s="27" t="n">
        <v>2800</v>
      </c>
      <c r="T1923" s="27"/>
      <c r="U1923" s="27"/>
      <c r="V1923" s="27" t="n">
        <v>3600</v>
      </c>
      <c r="W1923" s="12" t="n">
        <f aca="false">IF(AND(I1923&gt;0,R1923&gt;0),(S1923-R1923)/R1923,"")</f>
        <v>0.4</v>
      </c>
      <c r="X1923" s="12" t="str">
        <f aca="false">IF(AND(J1923&gt;0,T1923&gt;0),(U1923-T1923)/T1923,"")</f>
        <v/>
      </c>
      <c r="Y1923" s="12" t="n">
        <f aca="false">IF(AND(K1923&gt;0,V1923&gt;0),(V1923-Resumen!$B$7)/Resumen!$B$7,"")</f>
        <v>0.44</v>
      </c>
      <c r="Z1923" s="28" t="n">
        <f aca="false">IF(AND(K1923&gt;0,I1923&gt;0,V1923&gt;0,S1923&gt;0),V1923-S1923,"")</f>
        <v>800</v>
      </c>
      <c r="AA1923" s="12" t="n">
        <f aca="false">IF(Z1923&lt;&gt;"",Z1923/S1923,"")</f>
        <v>0.285714285714286</v>
      </c>
      <c r="AB1923" s="28" t="str">
        <f aca="false">IF(AND(K1923&gt;0,J1923&gt;0,V1923&gt;0,U1923&gt;0),V1923-U1923,"")</f>
        <v/>
      </c>
      <c r="AC1923" s="12" t="str">
        <f aca="false">IF(AB1923&lt;&gt;"",AB1923/U1923,"")</f>
        <v/>
      </c>
      <c r="AD1923" s="27" t="n">
        <v>12</v>
      </c>
      <c r="AE1923" s="27" t="n">
        <v>20</v>
      </c>
      <c r="AF1923" s="27" t="n">
        <v>0</v>
      </c>
      <c r="AG1923" s="28" t="n">
        <f aca="false">AD1923+AE1923+AF1923</f>
        <v>32</v>
      </c>
      <c r="AH1923" s="12" t="n">
        <f aca="false">IF(AG1923&gt;0,AD1923/AG1923,"")</f>
        <v>0.375</v>
      </c>
      <c r="AI1923" s="27" t="n">
        <v>1</v>
      </c>
      <c r="AJ1923" s="27" t="n">
        <v>1</v>
      </c>
      <c r="AK1923" s="27" t="n">
        <v>0</v>
      </c>
      <c r="AL1923" s="22" t="str">
        <f aca="false">IF(OR(AJ1923&gt;0,AK1923&gt;0),"Sí","No")</f>
        <v>Sí</v>
      </c>
      <c r="AM1923" s="6" t="s">
        <v>198</v>
      </c>
      <c r="AN1923" s="6"/>
      <c r="AO1923" s="12" t="n">
        <f aca="false">IF(M1923&gt;0,K1923/M1923,"")</f>
        <v>0.380952380952381</v>
      </c>
      <c r="AP1923" s="22" t="str">
        <f aca="false">IF(M1923&gt;=Resumen!$B$5,"Alto","Bajo")</f>
        <v>Alto</v>
      </c>
      <c r="AQ1923" s="22" t="str">
        <f aca="false">IF(AO1923&gt;=Resumen!$B$28,"Alto","Bajo")</f>
        <v>Bajo</v>
      </c>
      <c r="AR1923" s="22" t="str">
        <f aca="false">AP1923&amp;" Potencial / "&amp;AQ1923&amp;" Share"</f>
        <v>Alto Potencial / Bajo Share</v>
      </c>
      <c r="AS1923" s="22" t="str">
        <f aca="false">IF(Q1923="Sí",IF(AO1923&gt;=Resumen!$B$29,"Alto","Bajo"),"")</f>
        <v>Bajo</v>
      </c>
      <c r="AT1923" s="22" t="str">
        <f aca="false">IF(AS1923&lt;&gt;"",AP1923&amp;" Potencial / "&amp;AS1923&amp;" Share","")</f>
        <v>Alto Potencial / Bajo Share</v>
      </c>
      <c r="AU1923" s="22" t="str">
        <f aca="false">IF(AH1923="","Sin dato",IF(AH1923-AO1923&gt;Resumen!$B$6,"Sobre-exhibido",IF(AO1923-AH1923&gt;Resumen!$B$6,"Sub-exhibido","En línea")))</f>
        <v>En línea</v>
      </c>
      <c r="AV1923" s="22" t="n">
        <f aca="false">IF(AT1923="","",IF(AT1923="Alto Potencial / Bajo Share",1,IF(AT1923="Alto Potencial / Alto Share",2,IF(AT1923="Bajo Potencial / Alto Share",3,4))))</f>
        <v>1</v>
      </c>
      <c r="AW1923" s="22" t="str">
        <f aca="false">IF(Q1923="No","Sin competencia directa",IF(AV1923=1,"1 - Foco Conquista (Alto Pot / Bajo Share)",IF(AV1923=2,"2 - Foco Defensa (Alto Pot / Alto Share)",IF(AV1923=3,"3 - Monitoreo (Bajo Pot / Alto Share)","4 - Baja Prioridad (Bajo Pot / Bajo Share)"))))</f>
        <v>1 - Foco Conquista (Alto Pot / Bajo Share)</v>
      </c>
      <c r="AX1923" s="12" t="str">
        <f aca="false">IF(OR(IFERROR(AND(W1923&lt;&gt;"",Y1923&lt;&gt;"",Y1923-W1923&gt;Resumen!$B$8),FALSE()),IFERROR(AND(X1923&lt;&gt;"",Y1923&lt;&gt;"",Y1923-X1923&gt;Resumen!$B$8),FALSE())),MAX(IF(IFERROR(AND(W1923&lt;&gt;"",Y1923&lt;&gt;"",Y1923-W1923&gt;Resumen!$B$8),FALSE()),Y1923-W1923,0),IF(IFERROR(AND(X1923&lt;&gt;"",Y1923&lt;&gt;"",Y1923-X1923&gt;Resumen!$B$8),FALSE()),Y1923-X1923,0)),"")</f>
        <v/>
      </c>
      <c r="AY1923" s="22" t="str">
        <f aca="false">IF(OR(IFERROR(AND(W1923&lt;&gt;"",Y1923&lt;&gt;"",Y1923-W1923&gt;Resumen!$B$8),FALSE()),IFERROR(AND(X1923&lt;&gt;"",Y1923&lt;&gt;"",Y1923-X1923&gt;Resumen!$B$8),FALSE())),TRIM("Lays tiene mayor markup que "&amp;IF(IFERROR(AND(W1923&lt;&gt;"",Y1923&lt;&gt;"",Y1923-W1923&gt;Resumen!$B$8),FALSE()),"Quento ","")&amp;IF(IFERROR(AND(X1923&lt;&gt;"",Y1923&lt;&gt;"",Y1923-X1923&gt;Resumen!$B$8),FALSE()),"Julicroc ","")&amp;"en este PDV"),"")</f>
        <v/>
      </c>
      <c r="AZ1923" s="22" t="str">
        <f aca="false">IF(COUNTIF('Plan Pehuamar - Lista'!$A$2:$A$167,A1923)&gt;0,"Sí","No")</f>
        <v>Sí</v>
      </c>
      <c r="BA1923" s="22" t="str">
        <f aca="false">IF(COUNTIF('Plan Combo 9+1'!$A$2:$A$226,A1923)&gt;0,"Sí","No")</f>
        <v>No</v>
      </c>
      <c r="BB1923" s="22" t="str">
        <f aca="false">IF(AH1923="","No",IF(BA1923="Sí",IF((AO1923-AH1923)&gt;Resumen!$B$6,"Sí","No"),IF((AO1923-AH1923)&gt;=Resumen!$B$132,"Sí","No")))</f>
        <v>No</v>
      </c>
      <c r="BC1923" s="22" t="str">
        <f aca="false">IF(AND(N1923="Sí",AL1923="Sí",AI1923=0),"Sí","No")</f>
        <v>No</v>
      </c>
      <c r="BD1923" s="22" t="str">
        <f aca="false">IF(COUNTIF('Plan 9+1 (con Pehuamar)'!$A$2:$A$227,A1923)&gt;0,"Sí","No")</f>
        <v>Sí</v>
      </c>
    </row>
    <row r="1924" customFormat="false" ht="15" hidden="false" customHeight="true" outlineLevel="0" collapsed="false">
      <c r="A1924" s="6" t="n">
        <v>200200</v>
      </c>
      <c r="B1924" s="6" t="n">
        <v>13</v>
      </c>
      <c r="C1924" s="6" t="n">
        <v>1301</v>
      </c>
      <c r="D1924" s="6" t="s">
        <v>194</v>
      </c>
      <c r="E1924" s="6" t="s">
        <v>2087</v>
      </c>
      <c r="F1924" s="6" t="s">
        <v>196</v>
      </c>
      <c r="G1924" s="6" t="s">
        <v>130</v>
      </c>
      <c r="H1924" s="6" t="s">
        <v>1715</v>
      </c>
      <c r="I1924" s="27" t="n">
        <v>0</v>
      </c>
      <c r="J1924" s="27" t="n">
        <v>0</v>
      </c>
      <c r="K1924" s="27" t="n">
        <v>1.5</v>
      </c>
      <c r="L1924" s="28" t="n">
        <f aca="false">I1924+J1924</f>
        <v>0</v>
      </c>
      <c r="M1924" s="28" t="n">
        <f aca="false">L1924+K1924</f>
        <v>1.5</v>
      </c>
      <c r="N1924" s="22" t="str">
        <f aca="false">IF(I1924&gt;0,"Sí","No")</f>
        <v>No</v>
      </c>
      <c r="O1924" s="22" t="str">
        <f aca="false">IF(J1924&gt;0,"Sí","No")</f>
        <v>No</v>
      </c>
      <c r="P1924" s="22" t="str">
        <f aca="false">IF(K1924&gt;0,"Sí","No")</f>
        <v>Sí</v>
      </c>
      <c r="Q1924" s="22" t="str">
        <f aca="false">IF(OR(I1924&gt;0,J1924&gt;0),"Sí","No")</f>
        <v>No</v>
      </c>
      <c r="R1924" s="27"/>
      <c r="S1924" s="27"/>
      <c r="T1924" s="27"/>
      <c r="U1924" s="27"/>
      <c r="V1924" s="27"/>
      <c r="W1924" s="12" t="str">
        <f aca="false">IF(AND(I1924&gt;0,R1924&gt;0),(S1924-R1924)/R1924,"")</f>
        <v/>
      </c>
      <c r="X1924" s="12" t="str">
        <f aca="false">IF(AND(J1924&gt;0,T1924&gt;0),(U1924-T1924)/T1924,"")</f>
        <v/>
      </c>
      <c r="Y1924" s="12" t="str">
        <f aca="false">IF(AND(K1924&gt;0,V1924&gt;0),(V1924-Resumen!$B$7)/Resumen!$B$7,"")</f>
        <v/>
      </c>
      <c r="Z1924" s="28" t="str">
        <f aca="false">IF(AND(K1924&gt;0,I1924&gt;0,V1924&gt;0,S1924&gt;0),V1924-S1924,"")</f>
        <v/>
      </c>
      <c r="AA1924" s="12" t="str">
        <f aca="false">IF(Z1924&lt;&gt;"",Z1924/S1924,"")</f>
        <v/>
      </c>
      <c r="AB1924" s="28" t="str">
        <f aca="false">IF(AND(K1924&gt;0,J1924&gt;0,V1924&gt;0,U1924&gt;0),V1924-U1924,"")</f>
        <v/>
      </c>
      <c r="AC1924" s="12" t="str">
        <f aca="false">IF(AB1924&lt;&gt;"",AB1924/U1924,"")</f>
        <v/>
      </c>
      <c r="AD1924" s="27" t="n">
        <v>0</v>
      </c>
      <c r="AE1924" s="27" t="n">
        <v>0</v>
      </c>
      <c r="AF1924" s="27" t="n">
        <v>0</v>
      </c>
      <c r="AG1924" s="28" t="n">
        <f aca="false">AD1924+AE1924+AF1924</f>
        <v>0</v>
      </c>
      <c r="AH1924" s="12" t="str">
        <f aca="false">IF(AG1924&gt;0,AD1924/AG1924,"")</f>
        <v/>
      </c>
      <c r="AI1924" s="27" t="n">
        <v>0</v>
      </c>
      <c r="AJ1924" s="27" t="n">
        <v>0</v>
      </c>
      <c r="AK1924" s="27" t="n">
        <v>0</v>
      </c>
      <c r="AL1924" s="22" t="str">
        <f aca="false">IF(OR(AJ1924&gt;0,AK1924&gt;0),"Sí","No")</f>
        <v>No</v>
      </c>
      <c r="AM1924" s="6"/>
      <c r="AN1924" s="6"/>
      <c r="AO1924" s="12" t="n">
        <f aca="false">IF(M1924&gt;0,K1924/M1924,"")</f>
        <v>1</v>
      </c>
      <c r="AP1924" s="22" t="str">
        <f aca="false">IF(M1924&gt;=Resumen!$B$5,"Alto","Bajo")</f>
        <v>Bajo</v>
      </c>
      <c r="AQ1924" s="22" t="str">
        <f aca="false">IF(AO1924&gt;=Resumen!$B$28,"Alto","Bajo")</f>
        <v>Alto</v>
      </c>
      <c r="AR1924" s="22" t="str">
        <f aca="false">AP1924&amp;" Potencial / "&amp;AQ1924&amp;" Share"</f>
        <v>Bajo Potencial / Alto Share</v>
      </c>
      <c r="AS1924" s="22" t="str">
        <f aca="false">IF(Q1924="Sí",IF(AO1924&gt;=Resumen!$B$29,"Alto","Bajo"),"")</f>
        <v/>
      </c>
      <c r="AT1924" s="22" t="str">
        <f aca="false">IF(AS1924&lt;&gt;"",AP1924&amp;" Potencial / "&amp;AS1924&amp;" Share","")</f>
        <v/>
      </c>
      <c r="AU1924" s="22" t="str">
        <f aca="false">IF(AH1924="","Sin dato",IF(AH1924-AO1924&gt;Resumen!$B$6,"Sobre-exhibido",IF(AO1924-AH1924&gt;Resumen!$B$6,"Sub-exhibido","En línea")))</f>
        <v>Sin dato</v>
      </c>
      <c r="AV1924" s="22" t="str">
        <f aca="false">IF(AT1924="","",IF(AT1924="Alto Potencial / Bajo Share",1,IF(AT1924="Alto Potencial / Alto Share",2,IF(AT1924="Bajo Potencial / Alto Share",3,4))))</f>
        <v/>
      </c>
      <c r="AW1924" s="22" t="str">
        <f aca="false">IF(Q1924="No","Sin competencia directa",IF(AV1924=1,"1 - Foco Conquista (Alto Pot / Bajo Share)",IF(AV1924=2,"2 - Foco Defensa (Alto Pot / Alto Share)",IF(AV1924=3,"3 - Monitoreo (Bajo Pot / Alto Share)","4 - Baja Prioridad (Bajo Pot / Bajo Share)"))))</f>
        <v>Sin competencia directa</v>
      </c>
      <c r="AX1924" s="12" t="str">
        <f aca="false">IF(OR(IFERROR(AND(W1924&lt;&gt;"",Y1924&lt;&gt;"",Y1924-W1924&gt;Resumen!$B$8),FALSE()),IFERROR(AND(X1924&lt;&gt;"",Y1924&lt;&gt;"",Y1924-X1924&gt;Resumen!$B$8),FALSE())),MAX(IF(IFERROR(AND(W1924&lt;&gt;"",Y1924&lt;&gt;"",Y1924-W1924&gt;Resumen!$B$8),FALSE()),Y1924-W1924,0),IF(IFERROR(AND(X1924&lt;&gt;"",Y1924&lt;&gt;"",Y1924-X1924&gt;Resumen!$B$8),FALSE()),Y1924-X1924,0)),"")</f>
        <v/>
      </c>
      <c r="AY1924" s="22" t="str">
        <f aca="false">IF(OR(IFERROR(AND(W1924&lt;&gt;"",Y1924&lt;&gt;"",Y1924-W1924&gt;Resumen!$B$8),FALSE()),IFERROR(AND(X1924&lt;&gt;"",Y1924&lt;&gt;"",Y1924-X1924&gt;Resumen!$B$8),FALSE())),TRIM("Lays tiene mayor markup que "&amp;IF(IFERROR(AND(W1924&lt;&gt;"",Y1924&lt;&gt;"",Y1924-W1924&gt;Resumen!$B$8),FALSE()),"Quento ","")&amp;IF(IFERROR(AND(X1924&lt;&gt;"",Y1924&lt;&gt;"",Y1924-X1924&gt;Resumen!$B$8),FALSE()),"Julicroc ","")&amp;"en este PDV"),"")</f>
        <v/>
      </c>
      <c r="AZ1924" s="22" t="str">
        <f aca="false">IF(COUNTIF('Plan Pehuamar - Lista'!$A$2:$A$167,A1924)&gt;0,"Sí","No")</f>
        <v>No</v>
      </c>
      <c r="BA1924" s="22" t="str">
        <f aca="false">IF(COUNTIF('Plan Combo 9+1'!$A$2:$A$226,A1924)&gt;0,"Sí","No")</f>
        <v>No</v>
      </c>
      <c r="BB1924" s="22" t="str">
        <f aca="false">IF(AH1924="","No",IF(BA1924="Sí",IF((AO1924-AH1924)&gt;Resumen!$B$6,"Sí","No"),IF((AO1924-AH1924)&gt;=Resumen!$B$132,"Sí","No")))</f>
        <v>No</v>
      </c>
      <c r="BC1924" s="22" t="str">
        <f aca="false">IF(AND(N1924="Sí",AL1924="Sí",AI1924=0),"Sí","No")</f>
        <v>No</v>
      </c>
      <c r="BD1924" s="22" t="str">
        <f aca="false">IF(COUNTIF('Plan 9+1 (con Pehuamar)'!$A$2:$A$227,A1924)&gt;0,"Sí","No")</f>
        <v>No</v>
      </c>
    </row>
    <row r="1925" customFormat="false" ht="15" hidden="false" customHeight="true" outlineLevel="0" collapsed="false">
      <c r="A1925" s="6" t="n">
        <v>200273</v>
      </c>
      <c r="B1925" s="6" t="n">
        <v>13</v>
      </c>
      <c r="C1925" s="6" t="n">
        <v>1301</v>
      </c>
      <c r="D1925" s="6" t="s">
        <v>194</v>
      </c>
      <c r="E1925" s="6" t="s">
        <v>2088</v>
      </c>
      <c r="F1925" s="6" t="s">
        <v>196</v>
      </c>
      <c r="G1925" s="6" t="s">
        <v>130</v>
      </c>
      <c r="H1925" s="6" t="s">
        <v>1715</v>
      </c>
      <c r="I1925" s="27" t="n">
        <v>10</v>
      </c>
      <c r="J1925" s="27" t="n">
        <v>24</v>
      </c>
      <c r="K1925" s="27" t="n">
        <v>0</v>
      </c>
      <c r="L1925" s="28" t="n">
        <f aca="false">I1925+J1925</f>
        <v>34</v>
      </c>
      <c r="M1925" s="28" t="n">
        <f aca="false">L1925+K1925</f>
        <v>34</v>
      </c>
      <c r="N1925" s="22" t="str">
        <f aca="false">IF(I1925&gt;0,"Sí","No")</f>
        <v>Sí</v>
      </c>
      <c r="O1925" s="22" t="str">
        <f aca="false">IF(J1925&gt;0,"Sí","No")</f>
        <v>Sí</v>
      </c>
      <c r="P1925" s="22" t="str">
        <f aca="false">IF(K1925&gt;0,"Sí","No")</f>
        <v>No</v>
      </c>
      <c r="Q1925" s="22" t="str">
        <f aca="false">IF(OR(I1925&gt;0,J1925&gt;0),"Sí","No")</f>
        <v>Sí</v>
      </c>
      <c r="R1925" s="27" t="n">
        <v>1750</v>
      </c>
      <c r="S1925" s="27" t="n">
        <v>2500</v>
      </c>
      <c r="T1925" s="27" t="n">
        <v>1200</v>
      </c>
      <c r="U1925" s="27" t="n">
        <v>1900</v>
      </c>
      <c r="V1925" s="27"/>
      <c r="W1925" s="12" t="n">
        <f aca="false">IF(AND(I1925&gt;0,R1925&gt;0),(S1925-R1925)/R1925,"")</f>
        <v>0.428571428571429</v>
      </c>
      <c r="X1925" s="12" t="n">
        <f aca="false">IF(AND(J1925&gt;0,T1925&gt;0),(U1925-T1925)/T1925,"")</f>
        <v>0.583333333333333</v>
      </c>
      <c r="Y1925" s="12" t="str">
        <f aca="false">IF(AND(K1925&gt;0,V1925&gt;0),(V1925-Resumen!$B$7)/Resumen!$B$7,"")</f>
        <v/>
      </c>
      <c r="Z1925" s="28" t="str">
        <f aca="false">IF(AND(K1925&gt;0,I1925&gt;0,V1925&gt;0,S1925&gt;0),V1925-S1925,"")</f>
        <v/>
      </c>
      <c r="AA1925" s="12" t="str">
        <f aca="false">IF(Z1925&lt;&gt;"",Z1925/S1925,"")</f>
        <v/>
      </c>
      <c r="AB1925" s="28" t="str">
        <f aca="false">IF(AND(K1925&gt;0,J1925&gt;0,V1925&gt;0,U1925&gt;0),V1925-U1925,"")</f>
        <v/>
      </c>
      <c r="AC1925" s="12" t="str">
        <f aca="false">IF(AB1925&lt;&gt;"",AB1925/U1925,"")</f>
        <v/>
      </c>
      <c r="AD1925" s="27" t="n">
        <v>0</v>
      </c>
      <c r="AE1925" s="27" t="n">
        <v>2</v>
      </c>
      <c r="AF1925" s="27" t="n">
        <v>8</v>
      </c>
      <c r="AG1925" s="28" t="n">
        <f aca="false">AD1925+AE1925+AF1925</f>
        <v>10</v>
      </c>
      <c r="AH1925" s="12" t="n">
        <f aca="false">IF(AG1925&gt;0,AD1925/AG1925,"")</f>
        <v>0</v>
      </c>
      <c r="AI1925" s="27" t="n">
        <v>0</v>
      </c>
      <c r="AJ1925" s="27" t="n">
        <v>0</v>
      </c>
      <c r="AK1925" s="27" t="n">
        <v>1</v>
      </c>
      <c r="AL1925" s="22" t="str">
        <f aca="false">IF(OR(AJ1925&gt;0,AK1925&gt;0),"Sí","No")</f>
        <v>Sí</v>
      </c>
      <c r="AM1925" s="6" t="s">
        <v>198</v>
      </c>
      <c r="AN1925" s="6" t="s">
        <v>198</v>
      </c>
      <c r="AO1925" s="12" t="n">
        <f aca="false">IF(M1925&gt;0,K1925/M1925,"")</f>
        <v>0</v>
      </c>
      <c r="AP1925" s="22" t="str">
        <f aca="false">IF(M1925&gt;=Resumen!$B$5,"Alto","Bajo")</f>
        <v>Bajo</v>
      </c>
      <c r="AQ1925" s="22" t="str">
        <f aca="false">IF(AO1925&gt;=Resumen!$B$28,"Alto","Bajo")</f>
        <v>Bajo</v>
      </c>
      <c r="AR1925" s="22" t="str">
        <f aca="false">AP1925&amp;" Potencial / "&amp;AQ1925&amp;" Share"</f>
        <v>Bajo Potencial / Bajo Share</v>
      </c>
      <c r="AS1925" s="22" t="str">
        <f aca="false">IF(Q1925="Sí",IF(AO1925&gt;=Resumen!$B$29,"Alto","Bajo"),"")</f>
        <v>Bajo</v>
      </c>
      <c r="AT1925" s="22" t="str">
        <f aca="false">IF(AS1925&lt;&gt;"",AP1925&amp;" Potencial / "&amp;AS1925&amp;" Share","")</f>
        <v>Bajo Potencial / Bajo Share</v>
      </c>
      <c r="AU1925" s="22" t="str">
        <f aca="false">IF(AH1925="","Sin dato",IF(AH1925-AO1925&gt;Resumen!$B$6,"Sobre-exhibido",IF(AO1925-AH1925&gt;Resumen!$B$6,"Sub-exhibido","En línea")))</f>
        <v>En línea</v>
      </c>
      <c r="AV1925" s="22" t="n">
        <f aca="false">IF(AT1925="","",IF(AT1925="Alto Potencial / Bajo Share",1,IF(AT1925="Alto Potencial / Alto Share",2,IF(AT1925="Bajo Potencial / Alto Share",3,4))))</f>
        <v>4</v>
      </c>
      <c r="AW1925" s="22" t="str">
        <f aca="false">IF(Q1925="No","Sin competencia directa",IF(AV1925=1,"1 - Foco Conquista (Alto Pot / Bajo Share)",IF(AV1925=2,"2 - Foco Defensa (Alto Pot / Alto Share)",IF(AV1925=3,"3 - Monitoreo (Bajo Pot / Alto Share)","4 - Baja Prioridad (Bajo Pot / Bajo Share)"))))</f>
        <v>4 - Baja Prioridad (Bajo Pot / Bajo Share)</v>
      </c>
      <c r="AX1925" s="12" t="str">
        <f aca="false">IF(OR(IFERROR(AND(W1925&lt;&gt;"",Y1925&lt;&gt;"",Y1925-W1925&gt;Resumen!$B$8),FALSE()),IFERROR(AND(X1925&lt;&gt;"",Y1925&lt;&gt;"",Y1925-X1925&gt;Resumen!$B$8),FALSE())),MAX(IF(IFERROR(AND(W1925&lt;&gt;"",Y1925&lt;&gt;"",Y1925-W1925&gt;Resumen!$B$8),FALSE()),Y1925-W1925,0),IF(IFERROR(AND(X1925&lt;&gt;"",Y1925&lt;&gt;"",Y1925-X1925&gt;Resumen!$B$8),FALSE()),Y1925-X1925,0)),"")</f>
        <v/>
      </c>
      <c r="AY1925" s="22" t="str">
        <f aca="false">IF(OR(IFERROR(AND(W1925&lt;&gt;"",Y1925&lt;&gt;"",Y1925-W1925&gt;Resumen!$B$8),FALSE()),IFERROR(AND(X1925&lt;&gt;"",Y1925&lt;&gt;"",Y1925-X1925&gt;Resumen!$B$8),FALSE())),TRIM("Lays tiene mayor markup que "&amp;IF(IFERROR(AND(W1925&lt;&gt;"",Y1925&lt;&gt;"",Y1925-W1925&gt;Resumen!$B$8),FALSE()),"Quento ","")&amp;IF(IFERROR(AND(X1925&lt;&gt;"",Y1925&lt;&gt;"",Y1925-X1925&gt;Resumen!$B$8),FALSE()),"Julicroc ","")&amp;"en este PDV"),"")</f>
        <v/>
      </c>
      <c r="AZ1925" s="22" t="str">
        <f aca="false">IF(COUNTIF('Plan Pehuamar - Lista'!$A$2:$A$167,A1925)&gt;0,"Sí","No")</f>
        <v>No</v>
      </c>
      <c r="BA1925" s="22" t="str">
        <f aca="false">IF(COUNTIF('Plan Combo 9+1'!$A$2:$A$226,A1925)&gt;0,"Sí","No")</f>
        <v>No</v>
      </c>
      <c r="BB1925" s="22" t="str">
        <f aca="false">IF(AH1925="","No",IF(BA1925="Sí",IF((AO1925-AH1925)&gt;Resumen!$B$6,"Sí","No"),IF((AO1925-AH1925)&gt;=Resumen!$B$132,"Sí","No")))</f>
        <v>No</v>
      </c>
      <c r="BC1925" s="22" t="str">
        <f aca="false">IF(AND(N1925="Sí",AL1925="Sí",AI1925=0),"Sí","No")</f>
        <v>Sí</v>
      </c>
      <c r="BD1925" s="22" t="str">
        <f aca="false">IF(COUNTIF('Plan 9+1 (con Pehuamar)'!$A$2:$A$227,A1925)&gt;0,"Sí","No")</f>
        <v>No</v>
      </c>
    </row>
    <row r="1926" customFormat="false" ht="15" hidden="false" customHeight="true" outlineLevel="0" collapsed="false">
      <c r="A1926" s="6" t="n">
        <v>200331</v>
      </c>
      <c r="B1926" s="6" t="n">
        <v>13</v>
      </c>
      <c r="C1926" s="6" t="n">
        <v>1301</v>
      </c>
      <c r="D1926" s="6" t="s">
        <v>194</v>
      </c>
      <c r="E1926" s="6" t="s">
        <v>2089</v>
      </c>
      <c r="F1926" s="6" t="s">
        <v>196</v>
      </c>
      <c r="G1926" s="6" t="s">
        <v>130</v>
      </c>
      <c r="H1926" s="6" t="s">
        <v>1715</v>
      </c>
      <c r="I1926" s="27" t="n">
        <v>10</v>
      </c>
      <c r="J1926" s="27" t="n">
        <v>8</v>
      </c>
      <c r="K1926" s="27" t="n">
        <v>4</v>
      </c>
      <c r="L1926" s="28" t="n">
        <f aca="false">I1926+J1926</f>
        <v>18</v>
      </c>
      <c r="M1926" s="28" t="n">
        <f aca="false">L1926+K1926</f>
        <v>22</v>
      </c>
      <c r="N1926" s="22" t="str">
        <f aca="false">IF(I1926&gt;0,"Sí","No")</f>
        <v>Sí</v>
      </c>
      <c r="O1926" s="22" t="str">
        <f aca="false">IF(J1926&gt;0,"Sí","No")</f>
        <v>Sí</v>
      </c>
      <c r="P1926" s="22" t="str">
        <f aca="false">IF(K1926&gt;0,"Sí","No")</f>
        <v>Sí</v>
      </c>
      <c r="Q1926" s="22" t="str">
        <f aca="false">IF(OR(I1926&gt;0,J1926&gt;0),"Sí","No")</f>
        <v>Sí</v>
      </c>
      <c r="R1926" s="27" t="n">
        <v>1750</v>
      </c>
      <c r="S1926" s="27" t="n">
        <v>2500</v>
      </c>
      <c r="T1926" s="27" t="n">
        <v>1200</v>
      </c>
      <c r="U1926" s="27" t="n">
        <v>2100</v>
      </c>
      <c r="V1926" s="27" t="n">
        <v>3650</v>
      </c>
      <c r="W1926" s="12" t="n">
        <f aca="false">IF(AND(I1926&gt;0,R1926&gt;0),(S1926-R1926)/R1926,"")</f>
        <v>0.428571428571429</v>
      </c>
      <c r="X1926" s="12" t="n">
        <f aca="false">IF(AND(J1926&gt;0,T1926&gt;0),(U1926-T1926)/T1926,"")</f>
        <v>0.75</v>
      </c>
      <c r="Y1926" s="12" t="n">
        <f aca="false">IF(AND(K1926&gt;0,V1926&gt;0),(V1926-Resumen!$B$7)/Resumen!$B$7,"")</f>
        <v>0.46</v>
      </c>
      <c r="Z1926" s="28" t="n">
        <f aca="false">IF(AND(K1926&gt;0,I1926&gt;0,V1926&gt;0,S1926&gt;0),V1926-S1926,"")</f>
        <v>1150</v>
      </c>
      <c r="AA1926" s="12" t="n">
        <f aca="false">IF(Z1926&lt;&gt;"",Z1926/S1926,"")</f>
        <v>0.46</v>
      </c>
      <c r="AB1926" s="28" t="n">
        <f aca="false">IF(AND(K1926&gt;0,J1926&gt;0,V1926&gt;0,U1926&gt;0),V1926-U1926,"")</f>
        <v>1550</v>
      </c>
      <c r="AC1926" s="12" t="n">
        <f aca="false">IF(AB1926&lt;&gt;"",AB1926/U1926,"")</f>
        <v>0.738095238095238</v>
      </c>
      <c r="AD1926" s="27" t="n">
        <v>7</v>
      </c>
      <c r="AE1926" s="27" t="n">
        <v>2</v>
      </c>
      <c r="AF1926" s="27" t="n">
        <v>8</v>
      </c>
      <c r="AG1926" s="28" t="n">
        <f aca="false">AD1926+AE1926+AF1926</f>
        <v>17</v>
      </c>
      <c r="AH1926" s="12" t="n">
        <f aca="false">IF(AG1926&gt;0,AD1926/AG1926,"")</f>
        <v>0.411764705882353</v>
      </c>
      <c r="AI1926" s="27" t="n">
        <v>1</v>
      </c>
      <c r="AJ1926" s="27" t="n">
        <v>0</v>
      </c>
      <c r="AK1926" s="27" t="n">
        <v>1</v>
      </c>
      <c r="AL1926" s="22" t="str">
        <f aca="false">IF(OR(AJ1926&gt;0,AK1926&gt;0),"Sí","No")</f>
        <v>Sí</v>
      </c>
      <c r="AM1926" s="6" t="s">
        <v>198</v>
      </c>
      <c r="AN1926" s="6" t="s">
        <v>198</v>
      </c>
      <c r="AO1926" s="12" t="n">
        <f aca="false">IF(M1926&gt;0,K1926/M1926,"")</f>
        <v>0.181818181818182</v>
      </c>
      <c r="AP1926" s="22" t="str">
        <f aca="false">IF(M1926&gt;=Resumen!$B$5,"Alto","Bajo")</f>
        <v>Bajo</v>
      </c>
      <c r="AQ1926" s="22" t="str">
        <f aca="false">IF(AO1926&gt;=Resumen!$B$28,"Alto","Bajo")</f>
        <v>Bajo</v>
      </c>
      <c r="AR1926" s="22" t="str">
        <f aca="false">AP1926&amp;" Potencial / "&amp;AQ1926&amp;" Share"</f>
        <v>Bajo Potencial / Bajo Share</v>
      </c>
      <c r="AS1926" s="22" t="str">
        <f aca="false">IF(Q1926="Sí",IF(AO1926&gt;=Resumen!$B$29,"Alto","Bajo"),"")</f>
        <v>Bajo</v>
      </c>
      <c r="AT1926" s="22" t="str">
        <f aca="false">IF(AS1926&lt;&gt;"",AP1926&amp;" Potencial / "&amp;AS1926&amp;" Share","")</f>
        <v>Bajo Potencial / Bajo Share</v>
      </c>
      <c r="AU1926" s="22" t="str">
        <f aca="false">IF(AH1926="","Sin dato",IF(AH1926-AO1926&gt;Resumen!$B$6,"Sobre-exhibido",IF(AO1926-AH1926&gt;Resumen!$B$6,"Sub-exhibido","En línea")))</f>
        <v>Sobre-exhibido</v>
      </c>
      <c r="AV1926" s="22" t="n">
        <f aca="false">IF(AT1926="","",IF(AT1926="Alto Potencial / Bajo Share",1,IF(AT1926="Alto Potencial / Alto Share",2,IF(AT1926="Bajo Potencial / Alto Share",3,4))))</f>
        <v>4</v>
      </c>
      <c r="AW1926" s="22" t="str">
        <f aca="false">IF(Q1926="No","Sin competencia directa",IF(AV1926=1,"1 - Foco Conquista (Alto Pot / Bajo Share)",IF(AV1926=2,"2 - Foco Defensa (Alto Pot / Alto Share)",IF(AV1926=3,"3 - Monitoreo (Bajo Pot / Alto Share)","4 - Baja Prioridad (Bajo Pot / Bajo Share)"))))</f>
        <v>4 - Baja Prioridad (Bajo Pot / Bajo Share)</v>
      </c>
      <c r="AX1926" s="12" t="str">
        <f aca="false">IF(OR(IFERROR(AND(W1926&lt;&gt;"",Y1926&lt;&gt;"",Y1926-W1926&gt;Resumen!$B$8),FALSE()),IFERROR(AND(X1926&lt;&gt;"",Y1926&lt;&gt;"",Y1926-X1926&gt;Resumen!$B$8),FALSE())),MAX(IF(IFERROR(AND(W1926&lt;&gt;"",Y1926&lt;&gt;"",Y1926-W1926&gt;Resumen!$B$8),FALSE()),Y1926-W1926,0),IF(IFERROR(AND(X1926&lt;&gt;"",Y1926&lt;&gt;"",Y1926-X1926&gt;Resumen!$B$8),FALSE()),Y1926-X1926,0)),"")</f>
        <v/>
      </c>
      <c r="AY1926" s="22" t="str">
        <f aca="false">IF(OR(IFERROR(AND(W1926&lt;&gt;"",Y1926&lt;&gt;"",Y1926-W1926&gt;Resumen!$B$8),FALSE()),IFERROR(AND(X1926&lt;&gt;"",Y1926&lt;&gt;"",Y1926-X1926&gt;Resumen!$B$8),FALSE())),TRIM("Lays tiene mayor markup que "&amp;IF(IFERROR(AND(W1926&lt;&gt;"",Y1926&lt;&gt;"",Y1926-W1926&gt;Resumen!$B$8),FALSE()),"Quento ","")&amp;IF(IFERROR(AND(X1926&lt;&gt;"",Y1926&lt;&gt;"",Y1926-X1926&gt;Resumen!$B$8),FALSE()),"Julicroc ","")&amp;"en este PDV"),"")</f>
        <v/>
      </c>
      <c r="AZ1926" s="22" t="str">
        <f aca="false">IF(COUNTIF('Plan Pehuamar - Lista'!$A$2:$A$167,A1926)&gt;0,"Sí","No")</f>
        <v>No</v>
      </c>
      <c r="BA1926" s="22" t="str">
        <f aca="false">IF(COUNTIF('Plan Combo 9+1'!$A$2:$A$226,A1926)&gt;0,"Sí","No")</f>
        <v>No</v>
      </c>
      <c r="BB1926" s="22" t="str">
        <f aca="false">IF(AH1926="","No",IF(BA1926="Sí",IF((AO1926-AH1926)&gt;Resumen!$B$6,"Sí","No"),IF((AO1926-AH1926)&gt;=Resumen!$B$132,"Sí","No")))</f>
        <v>No</v>
      </c>
      <c r="BC1926" s="22" t="str">
        <f aca="false">IF(AND(N1926="Sí",AL1926="Sí",AI1926=0),"Sí","No")</f>
        <v>No</v>
      </c>
      <c r="BD1926" s="22" t="str">
        <f aca="false">IF(COUNTIF('Plan 9+1 (con Pehuamar)'!$A$2:$A$227,A1926)&gt;0,"Sí","No")</f>
        <v>No</v>
      </c>
    </row>
    <row r="1927" customFormat="false" ht="15" hidden="false" customHeight="true" outlineLevel="0" collapsed="false">
      <c r="A1927" s="6" t="n">
        <v>200333</v>
      </c>
      <c r="B1927" s="6" t="n">
        <v>13</v>
      </c>
      <c r="C1927" s="6" t="n">
        <v>1301</v>
      </c>
      <c r="D1927" s="6" t="s">
        <v>194</v>
      </c>
      <c r="E1927" s="6" t="s">
        <v>2090</v>
      </c>
      <c r="F1927" s="6" t="s">
        <v>201</v>
      </c>
      <c r="G1927" s="6" t="s">
        <v>130</v>
      </c>
      <c r="H1927" s="6" t="s">
        <v>1715</v>
      </c>
      <c r="I1927" s="27" t="n">
        <v>0</v>
      </c>
      <c r="J1927" s="27" t="n">
        <v>0</v>
      </c>
      <c r="K1927" s="27" t="n">
        <v>3.6</v>
      </c>
      <c r="L1927" s="28" t="n">
        <f aca="false">I1927+J1927</f>
        <v>0</v>
      </c>
      <c r="M1927" s="28" t="n">
        <f aca="false">L1927+K1927</f>
        <v>3.6</v>
      </c>
      <c r="N1927" s="22" t="str">
        <f aca="false">IF(I1927&gt;0,"Sí","No")</f>
        <v>No</v>
      </c>
      <c r="O1927" s="22" t="str">
        <f aca="false">IF(J1927&gt;0,"Sí","No")</f>
        <v>No</v>
      </c>
      <c r="P1927" s="22" t="str">
        <f aca="false">IF(K1927&gt;0,"Sí","No")</f>
        <v>Sí</v>
      </c>
      <c r="Q1927" s="22" t="str">
        <f aca="false">IF(OR(I1927&gt;0,J1927&gt;0),"Sí","No")</f>
        <v>No</v>
      </c>
      <c r="R1927" s="27"/>
      <c r="S1927" s="27"/>
      <c r="T1927" s="27"/>
      <c r="U1927" s="27"/>
      <c r="V1927" s="27"/>
      <c r="W1927" s="12" t="str">
        <f aca="false">IF(AND(I1927&gt;0,R1927&gt;0),(S1927-R1927)/R1927,"")</f>
        <v/>
      </c>
      <c r="X1927" s="12" t="str">
        <f aca="false">IF(AND(J1927&gt;0,T1927&gt;0),(U1927-T1927)/T1927,"")</f>
        <v/>
      </c>
      <c r="Y1927" s="12" t="str">
        <f aca="false">IF(AND(K1927&gt;0,V1927&gt;0),(V1927-Resumen!$B$7)/Resumen!$B$7,"")</f>
        <v/>
      </c>
      <c r="Z1927" s="28" t="str">
        <f aca="false">IF(AND(K1927&gt;0,I1927&gt;0,V1927&gt;0,S1927&gt;0),V1927-S1927,"")</f>
        <v/>
      </c>
      <c r="AA1927" s="12" t="str">
        <f aca="false">IF(Z1927&lt;&gt;"",Z1927/S1927,"")</f>
        <v/>
      </c>
      <c r="AB1927" s="28" t="str">
        <f aca="false">IF(AND(K1927&gt;0,J1927&gt;0,V1927&gt;0,U1927&gt;0),V1927-U1927,"")</f>
        <v/>
      </c>
      <c r="AC1927" s="12" t="str">
        <f aca="false">IF(AB1927&lt;&gt;"",AB1927/U1927,"")</f>
        <v/>
      </c>
      <c r="AD1927" s="27" t="n">
        <v>0</v>
      </c>
      <c r="AE1927" s="27" t="n">
        <v>0</v>
      </c>
      <c r="AF1927" s="27" t="n">
        <v>0</v>
      </c>
      <c r="AG1927" s="28" t="n">
        <f aca="false">AD1927+AE1927+AF1927</f>
        <v>0</v>
      </c>
      <c r="AH1927" s="12" t="str">
        <f aca="false">IF(AG1927&gt;0,AD1927/AG1927,"")</f>
        <v/>
      </c>
      <c r="AI1927" s="27" t="n">
        <v>0</v>
      </c>
      <c r="AJ1927" s="27" t="n">
        <v>0</v>
      </c>
      <c r="AK1927" s="27" t="n">
        <v>0</v>
      </c>
      <c r="AL1927" s="22" t="str">
        <f aca="false">IF(OR(AJ1927&gt;0,AK1927&gt;0),"Sí","No")</f>
        <v>No</v>
      </c>
      <c r="AM1927" s="6"/>
      <c r="AN1927" s="6"/>
      <c r="AO1927" s="12" t="n">
        <f aca="false">IF(M1927&gt;0,K1927/M1927,"")</f>
        <v>1</v>
      </c>
      <c r="AP1927" s="22" t="str">
        <f aca="false">IF(M1927&gt;=Resumen!$B$5,"Alto","Bajo")</f>
        <v>Bajo</v>
      </c>
      <c r="AQ1927" s="22" t="str">
        <f aca="false">IF(AO1927&gt;=Resumen!$B$28,"Alto","Bajo")</f>
        <v>Alto</v>
      </c>
      <c r="AR1927" s="22" t="str">
        <f aca="false">AP1927&amp;" Potencial / "&amp;AQ1927&amp;" Share"</f>
        <v>Bajo Potencial / Alto Share</v>
      </c>
      <c r="AS1927" s="22" t="str">
        <f aca="false">IF(Q1927="Sí",IF(AO1927&gt;=Resumen!$B$29,"Alto","Bajo"),"")</f>
        <v/>
      </c>
      <c r="AT1927" s="22" t="str">
        <f aca="false">IF(AS1927&lt;&gt;"",AP1927&amp;" Potencial / "&amp;AS1927&amp;" Share","")</f>
        <v/>
      </c>
      <c r="AU1927" s="22" t="str">
        <f aca="false">IF(AH1927="","Sin dato",IF(AH1927-AO1927&gt;Resumen!$B$6,"Sobre-exhibido",IF(AO1927-AH1927&gt;Resumen!$B$6,"Sub-exhibido","En línea")))</f>
        <v>Sin dato</v>
      </c>
      <c r="AV1927" s="22" t="str">
        <f aca="false">IF(AT1927="","",IF(AT1927="Alto Potencial / Bajo Share",1,IF(AT1927="Alto Potencial / Alto Share",2,IF(AT1927="Bajo Potencial / Alto Share",3,4))))</f>
        <v/>
      </c>
      <c r="AW1927" s="22" t="str">
        <f aca="false">IF(Q1927="No","Sin competencia directa",IF(AV1927=1,"1 - Foco Conquista (Alto Pot / Bajo Share)",IF(AV1927=2,"2 - Foco Defensa (Alto Pot / Alto Share)",IF(AV1927=3,"3 - Monitoreo (Bajo Pot / Alto Share)","4 - Baja Prioridad (Bajo Pot / Bajo Share)"))))</f>
        <v>Sin competencia directa</v>
      </c>
      <c r="AX1927" s="12" t="str">
        <f aca="false">IF(OR(IFERROR(AND(W1927&lt;&gt;"",Y1927&lt;&gt;"",Y1927-W1927&gt;Resumen!$B$8),FALSE()),IFERROR(AND(X1927&lt;&gt;"",Y1927&lt;&gt;"",Y1927-X1927&gt;Resumen!$B$8),FALSE())),MAX(IF(IFERROR(AND(W1927&lt;&gt;"",Y1927&lt;&gt;"",Y1927-W1927&gt;Resumen!$B$8),FALSE()),Y1927-W1927,0),IF(IFERROR(AND(X1927&lt;&gt;"",Y1927&lt;&gt;"",Y1927-X1927&gt;Resumen!$B$8),FALSE()),Y1927-X1927,0)),"")</f>
        <v/>
      </c>
      <c r="AY1927" s="22" t="str">
        <f aca="false">IF(OR(IFERROR(AND(W1927&lt;&gt;"",Y1927&lt;&gt;"",Y1927-W1927&gt;Resumen!$B$8),FALSE()),IFERROR(AND(X1927&lt;&gt;"",Y1927&lt;&gt;"",Y1927-X1927&gt;Resumen!$B$8),FALSE())),TRIM("Lays tiene mayor markup que "&amp;IF(IFERROR(AND(W1927&lt;&gt;"",Y1927&lt;&gt;"",Y1927-W1927&gt;Resumen!$B$8),FALSE()),"Quento ","")&amp;IF(IFERROR(AND(X1927&lt;&gt;"",Y1927&lt;&gt;"",Y1927-X1927&gt;Resumen!$B$8),FALSE()),"Julicroc ","")&amp;"en este PDV"),"")</f>
        <v/>
      </c>
      <c r="AZ1927" s="22" t="str">
        <f aca="false">IF(COUNTIF('Plan Pehuamar - Lista'!$A$2:$A$167,A1927)&gt;0,"Sí","No")</f>
        <v>No</v>
      </c>
      <c r="BA1927" s="22" t="str">
        <f aca="false">IF(COUNTIF('Plan Combo 9+1'!$A$2:$A$226,A1927)&gt;0,"Sí","No")</f>
        <v>No</v>
      </c>
      <c r="BB1927" s="22" t="str">
        <f aca="false">IF(AH1927="","No",IF(BA1927="Sí",IF((AO1927-AH1927)&gt;Resumen!$B$6,"Sí","No"),IF((AO1927-AH1927)&gt;=Resumen!$B$132,"Sí","No")))</f>
        <v>No</v>
      </c>
      <c r="BC1927" s="22" t="str">
        <f aca="false">IF(AND(N1927="Sí",AL1927="Sí",AI1927=0),"Sí","No")</f>
        <v>No</v>
      </c>
      <c r="BD1927" s="22" t="str">
        <f aca="false">IF(COUNTIF('Plan 9+1 (con Pehuamar)'!$A$2:$A$227,A1927)&gt;0,"Sí","No")</f>
        <v>No</v>
      </c>
    </row>
    <row r="1928" customFormat="false" ht="15" hidden="false" customHeight="true" outlineLevel="0" collapsed="false">
      <c r="A1928" s="6" t="n">
        <v>200337</v>
      </c>
      <c r="B1928" s="6" t="n">
        <v>13</v>
      </c>
      <c r="C1928" s="6" t="n">
        <v>1301</v>
      </c>
      <c r="D1928" s="6" t="s">
        <v>194</v>
      </c>
      <c r="E1928" s="6" t="s">
        <v>2091</v>
      </c>
      <c r="F1928" s="6" t="s">
        <v>196</v>
      </c>
      <c r="G1928" s="6" t="s">
        <v>130</v>
      </c>
      <c r="H1928" s="6" t="s">
        <v>1715</v>
      </c>
      <c r="I1928" s="27" t="n">
        <v>10</v>
      </c>
      <c r="J1928" s="27" t="n">
        <v>10</v>
      </c>
      <c r="K1928" s="27" t="n">
        <v>6</v>
      </c>
      <c r="L1928" s="28" t="n">
        <f aca="false">I1928+J1928</f>
        <v>20</v>
      </c>
      <c r="M1928" s="28" t="n">
        <f aca="false">L1928+K1928</f>
        <v>26</v>
      </c>
      <c r="N1928" s="22" t="str">
        <f aca="false">IF(I1928&gt;0,"Sí","No")</f>
        <v>Sí</v>
      </c>
      <c r="O1928" s="22" t="str">
        <f aca="false">IF(J1928&gt;0,"Sí","No")</f>
        <v>Sí</v>
      </c>
      <c r="P1928" s="22" t="str">
        <f aca="false">IF(K1928&gt;0,"Sí","No")</f>
        <v>Sí</v>
      </c>
      <c r="Q1928" s="22" t="str">
        <f aca="false">IF(OR(I1928&gt;0,J1928&gt;0),"Sí","No")</f>
        <v>Sí</v>
      </c>
      <c r="R1928" s="27"/>
      <c r="S1928" s="27"/>
      <c r="T1928" s="27" t="n">
        <v>1200</v>
      </c>
      <c r="U1928" s="27" t="n">
        <v>2000</v>
      </c>
      <c r="V1928" s="27" t="n">
        <v>3600</v>
      </c>
      <c r="W1928" s="12" t="str">
        <f aca="false">IF(AND(I1928&gt;0,R1928&gt;0),(S1928-R1928)/R1928,"")</f>
        <v/>
      </c>
      <c r="X1928" s="12" t="n">
        <f aca="false">IF(AND(J1928&gt;0,T1928&gt;0),(U1928-T1928)/T1928,"")</f>
        <v>0.666666666666667</v>
      </c>
      <c r="Y1928" s="12" t="n">
        <f aca="false">IF(AND(K1928&gt;0,V1928&gt;0),(V1928-Resumen!$B$7)/Resumen!$B$7,"")</f>
        <v>0.44</v>
      </c>
      <c r="Z1928" s="28" t="str">
        <f aca="false">IF(AND(K1928&gt;0,I1928&gt;0,V1928&gt;0,S1928&gt;0),V1928-S1928,"")</f>
        <v/>
      </c>
      <c r="AA1928" s="12" t="str">
        <f aca="false">IF(Z1928&lt;&gt;"",Z1928/S1928,"")</f>
        <v/>
      </c>
      <c r="AB1928" s="28" t="n">
        <f aca="false">IF(AND(K1928&gt;0,J1928&gt;0,V1928&gt;0,U1928&gt;0),V1928-U1928,"")</f>
        <v>1600</v>
      </c>
      <c r="AC1928" s="12" t="n">
        <f aca="false">IF(AB1928&lt;&gt;"",AB1928/U1928,"")</f>
        <v>0.8</v>
      </c>
      <c r="AD1928" s="27" t="n">
        <v>5</v>
      </c>
      <c r="AE1928" s="27" t="n">
        <v>2</v>
      </c>
      <c r="AF1928" s="27" t="n">
        <v>10</v>
      </c>
      <c r="AG1928" s="28" t="n">
        <f aca="false">AD1928+AE1928+AF1928</f>
        <v>17</v>
      </c>
      <c r="AH1928" s="12" t="n">
        <f aca="false">IF(AG1928&gt;0,AD1928/AG1928,"")</f>
        <v>0.294117647058824</v>
      </c>
      <c r="AI1928" s="27" t="n">
        <v>0</v>
      </c>
      <c r="AJ1928" s="27" t="n">
        <v>0</v>
      </c>
      <c r="AK1928" s="27" t="n">
        <v>1</v>
      </c>
      <c r="AL1928" s="22" t="str">
        <f aca="false">IF(OR(AJ1928&gt;0,AK1928&gt;0),"Sí","No")</f>
        <v>Sí</v>
      </c>
      <c r="AM1928" s="6" t="s">
        <v>198</v>
      </c>
      <c r="AN1928" s="6" t="s">
        <v>198</v>
      </c>
      <c r="AO1928" s="12" t="n">
        <f aca="false">IF(M1928&gt;0,K1928/M1928,"")</f>
        <v>0.230769230769231</v>
      </c>
      <c r="AP1928" s="22" t="str">
        <f aca="false">IF(M1928&gt;=Resumen!$B$5,"Alto","Bajo")</f>
        <v>Bajo</v>
      </c>
      <c r="AQ1928" s="22" t="str">
        <f aca="false">IF(AO1928&gt;=Resumen!$B$28,"Alto","Bajo")</f>
        <v>Bajo</v>
      </c>
      <c r="AR1928" s="22" t="str">
        <f aca="false">AP1928&amp;" Potencial / "&amp;AQ1928&amp;" Share"</f>
        <v>Bajo Potencial / Bajo Share</v>
      </c>
      <c r="AS1928" s="22" t="str">
        <f aca="false">IF(Q1928="Sí",IF(AO1928&gt;=Resumen!$B$29,"Alto","Bajo"),"")</f>
        <v>Bajo</v>
      </c>
      <c r="AT1928" s="22" t="str">
        <f aca="false">IF(AS1928&lt;&gt;"",AP1928&amp;" Potencial / "&amp;AS1928&amp;" Share","")</f>
        <v>Bajo Potencial / Bajo Share</v>
      </c>
      <c r="AU1928" s="22" t="str">
        <f aca="false">IF(AH1928="","Sin dato",IF(AH1928-AO1928&gt;Resumen!$B$6,"Sobre-exhibido",IF(AO1928-AH1928&gt;Resumen!$B$6,"Sub-exhibido","En línea")))</f>
        <v>Sobre-exhibido</v>
      </c>
      <c r="AV1928" s="22" t="n">
        <f aca="false">IF(AT1928="","",IF(AT1928="Alto Potencial / Bajo Share",1,IF(AT1928="Alto Potencial / Alto Share",2,IF(AT1928="Bajo Potencial / Alto Share",3,4))))</f>
        <v>4</v>
      </c>
      <c r="AW1928" s="22" t="str">
        <f aca="false">IF(Q1928="No","Sin competencia directa",IF(AV1928=1,"1 - Foco Conquista (Alto Pot / Bajo Share)",IF(AV1928=2,"2 - Foco Defensa (Alto Pot / Alto Share)",IF(AV1928=3,"3 - Monitoreo (Bajo Pot / Alto Share)","4 - Baja Prioridad (Bajo Pot / Bajo Share)"))))</f>
        <v>4 - Baja Prioridad (Bajo Pot / Bajo Share)</v>
      </c>
      <c r="AX1928" s="12" t="str">
        <f aca="false">IF(OR(IFERROR(AND(W1928&lt;&gt;"",Y1928&lt;&gt;"",Y1928-W1928&gt;Resumen!$B$8),FALSE()),IFERROR(AND(X1928&lt;&gt;"",Y1928&lt;&gt;"",Y1928-X1928&gt;Resumen!$B$8),FALSE())),MAX(IF(IFERROR(AND(W1928&lt;&gt;"",Y1928&lt;&gt;"",Y1928-W1928&gt;Resumen!$B$8),FALSE()),Y1928-W1928,0),IF(IFERROR(AND(X1928&lt;&gt;"",Y1928&lt;&gt;"",Y1928-X1928&gt;Resumen!$B$8),FALSE()),Y1928-X1928,0)),"")</f>
        <v/>
      </c>
      <c r="AY1928" s="22" t="str">
        <f aca="false">IF(OR(IFERROR(AND(W1928&lt;&gt;"",Y1928&lt;&gt;"",Y1928-W1928&gt;Resumen!$B$8),FALSE()),IFERROR(AND(X1928&lt;&gt;"",Y1928&lt;&gt;"",Y1928-X1928&gt;Resumen!$B$8),FALSE())),TRIM("Lays tiene mayor markup que "&amp;IF(IFERROR(AND(W1928&lt;&gt;"",Y1928&lt;&gt;"",Y1928-W1928&gt;Resumen!$B$8),FALSE()),"Quento ","")&amp;IF(IFERROR(AND(X1928&lt;&gt;"",Y1928&lt;&gt;"",Y1928-X1928&gt;Resumen!$B$8),FALSE()),"Julicroc ","")&amp;"en este PDV"),"")</f>
        <v/>
      </c>
      <c r="AZ1928" s="22" t="str">
        <f aca="false">IF(COUNTIF('Plan Pehuamar - Lista'!$A$2:$A$167,A1928)&gt;0,"Sí","No")</f>
        <v>No</v>
      </c>
      <c r="BA1928" s="22" t="str">
        <f aca="false">IF(COUNTIF('Plan Combo 9+1'!$A$2:$A$226,A1928)&gt;0,"Sí","No")</f>
        <v>No</v>
      </c>
      <c r="BB1928" s="22" t="str">
        <f aca="false">IF(AH1928="","No",IF(BA1928="Sí",IF((AO1928-AH1928)&gt;Resumen!$B$6,"Sí","No"),IF((AO1928-AH1928)&gt;=Resumen!$B$132,"Sí","No")))</f>
        <v>No</v>
      </c>
      <c r="BC1928" s="22" t="str">
        <f aca="false">IF(AND(N1928="Sí",AL1928="Sí",AI1928=0),"Sí","No")</f>
        <v>Sí</v>
      </c>
      <c r="BD1928" s="22" t="str">
        <f aca="false">IF(COUNTIF('Plan 9+1 (con Pehuamar)'!$A$2:$A$227,A1928)&gt;0,"Sí","No")</f>
        <v>No</v>
      </c>
    </row>
    <row r="1929" customFormat="false" ht="15" hidden="false" customHeight="true" outlineLevel="0" collapsed="false">
      <c r="A1929" s="6" t="n">
        <v>200343</v>
      </c>
      <c r="B1929" s="6" t="n">
        <v>13</v>
      </c>
      <c r="C1929" s="6" t="n">
        <v>1301</v>
      </c>
      <c r="D1929" s="6" t="s">
        <v>194</v>
      </c>
      <c r="E1929" s="6" t="s">
        <v>2092</v>
      </c>
      <c r="F1929" s="6" t="s">
        <v>196</v>
      </c>
      <c r="G1929" s="6" t="s">
        <v>130</v>
      </c>
      <c r="H1929" s="6" t="s">
        <v>1715</v>
      </c>
      <c r="I1929" s="27" t="n">
        <v>10</v>
      </c>
      <c r="J1929" s="27" t="n">
        <v>5</v>
      </c>
      <c r="K1929" s="27" t="n">
        <v>5</v>
      </c>
      <c r="L1929" s="28" t="n">
        <f aca="false">I1929+J1929</f>
        <v>15</v>
      </c>
      <c r="M1929" s="28" t="n">
        <f aca="false">L1929+K1929</f>
        <v>20</v>
      </c>
      <c r="N1929" s="22" t="str">
        <f aca="false">IF(I1929&gt;0,"Sí","No")</f>
        <v>Sí</v>
      </c>
      <c r="O1929" s="22" t="str">
        <f aca="false">IF(J1929&gt;0,"Sí","No")</f>
        <v>Sí</v>
      </c>
      <c r="P1929" s="22" t="str">
        <f aca="false">IF(K1929&gt;0,"Sí","No")</f>
        <v>Sí</v>
      </c>
      <c r="Q1929" s="22" t="str">
        <f aca="false">IF(OR(I1929&gt;0,J1929&gt;0),"Sí","No")</f>
        <v>Sí</v>
      </c>
      <c r="R1929" s="27" t="n">
        <v>1750</v>
      </c>
      <c r="S1929" s="27" t="n">
        <v>2500</v>
      </c>
      <c r="T1929" s="27" t="n">
        <v>1200</v>
      </c>
      <c r="U1929" s="27" t="n">
        <v>2100</v>
      </c>
      <c r="V1929" s="27" t="n">
        <v>3700</v>
      </c>
      <c r="W1929" s="12" t="n">
        <f aca="false">IF(AND(I1929&gt;0,R1929&gt;0),(S1929-R1929)/R1929,"")</f>
        <v>0.428571428571429</v>
      </c>
      <c r="X1929" s="12" t="n">
        <f aca="false">IF(AND(J1929&gt;0,T1929&gt;0),(U1929-T1929)/T1929,"")</f>
        <v>0.75</v>
      </c>
      <c r="Y1929" s="12" t="n">
        <f aca="false">IF(AND(K1929&gt;0,V1929&gt;0),(V1929-Resumen!$B$7)/Resumen!$B$7,"")</f>
        <v>0.48</v>
      </c>
      <c r="Z1929" s="28" t="n">
        <f aca="false">IF(AND(K1929&gt;0,I1929&gt;0,V1929&gt;0,S1929&gt;0),V1929-S1929,"")</f>
        <v>1200</v>
      </c>
      <c r="AA1929" s="12" t="n">
        <f aca="false">IF(Z1929&lt;&gt;"",Z1929/S1929,"")</f>
        <v>0.48</v>
      </c>
      <c r="AB1929" s="28" t="n">
        <f aca="false">IF(AND(K1929&gt;0,J1929&gt;0,V1929&gt;0,U1929&gt;0),V1929-U1929,"")</f>
        <v>1600</v>
      </c>
      <c r="AC1929" s="12" t="n">
        <f aca="false">IF(AB1929&lt;&gt;"",AB1929/U1929,"")</f>
        <v>0.761904761904762</v>
      </c>
      <c r="AD1929" s="27" t="n">
        <v>8</v>
      </c>
      <c r="AE1929" s="27" t="n">
        <v>2</v>
      </c>
      <c r="AF1929" s="27" t="n">
        <v>4</v>
      </c>
      <c r="AG1929" s="28" t="n">
        <f aca="false">AD1929+AE1929+AF1929</f>
        <v>14</v>
      </c>
      <c r="AH1929" s="12" t="n">
        <f aca="false">IF(AG1929&gt;0,AD1929/AG1929,"")</f>
        <v>0.571428571428571</v>
      </c>
      <c r="AI1929" s="27" t="n">
        <v>1</v>
      </c>
      <c r="AJ1929" s="27" t="n">
        <v>0</v>
      </c>
      <c r="AK1929" s="27" t="n">
        <v>0</v>
      </c>
      <c r="AL1929" s="22" t="str">
        <f aca="false">IF(OR(AJ1929&gt;0,AK1929&gt;0),"Sí","No")</f>
        <v>No</v>
      </c>
      <c r="AM1929" s="6" t="s">
        <v>198</v>
      </c>
      <c r="AN1929" s="6" t="s">
        <v>198</v>
      </c>
      <c r="AO1929" s="12" t="n">
        <f aca="false">IF(M1929&gt;0,K1929/M1929,"")</f>
        <v>0.25</v>
      </c>
      <c r="AP1929" s="22" t="str">
        <f aca="false">IF(M1929&gt;=Resumen!$B$5,"Alto","Bajo")</f>
        <v>Bajo</v>
      </c>
      <c r="AQ1929" s="22" t="str">
        <f aca="false">IF(AO1929&gt;=Resumen!$B$28,"Alto","Bajo")</f>
        <v>Bajo</v>
      </c>
      <c r="AR1929" s="22" t="str">
        <f aca="false">AP1929&amp;" Potencial / "&amp;AQ1929&amp;" Share"</f>
        <v>Bajo Potencial / Bajo Share</v>
      </c>
      <c r="AS1929" s="22" t="str">
        <f aca="false">IF(Q1929="Sí",IF(AO1929&gt;=Resumen!$B$29,"Alto","Bajo"),"")</f>
        <v>Bajo</v>
      </c>
      <c r="AT1929" s="22" t="str">
        <f aca="false">IF(AS1929&lt;&gt;"",AP1929&amp;" Potencial / "&amp;AS1929&amp;" Share","")</f>
        <v>Bajo Potencial / Bajo Share</v>
      </c>
      <c r="AU1929" s="22" t="str">
        <f aca="false">IF(AH1929="","Sin dato",IF(AH1929-AO1929&gt;Resumen!$B$6,"Sobre-exhibido",IF(AO1929-AH1929&gt;Resumen!$B$6,"Sub-exhibido","En línea")))</f>
        <v>Sobre-exhibido</v>
      </c>
      <c r="AV1929" s="22" t="n">
        <f aca="false">IF(AT1929="","",IF(AT1929="Alto Potencial / Bajo Share",1,IF(AT1929="Alto Potencial / Alto Share",2,IF(AT1929="Bajo Potencial / Alto Share",3,4))))</f>
        <v>4</v>
      </c>
      <c r="AW1929" s="22" t="str">
        <f aca="false">IF(Q1929="No","Sin competencia directa",IF(AV1929=1,"1 - Foco Conquista (Alto Pot / Bajo Share)",IF(AV1929=2,"2 - Foco Defensa (Alto Pot / Alto Share)",IF(AV1929=3,"3 - Monitoreo (Bajo Pot / Alto Share)","4 - Baja Prioridad (Bajo Pot / Bajo Share)"))))</f>
        <v>4 - Baja Prioridad (Bajo Pot / Bajo Share)</v>
      </c>
      <c r="AX1929" s="12" t="n">
        <f aca="false">IF(OR(IFERROR(AND(W1929&lt;&gt;"",Y1929&lt;&gt;"",Y1929-W1929&gt;Resumen!$B$8),FALSE()),IFERROR(AND(X1929&lt;&gt;"",Y1929&lt;&gt;"",Y1929-X1929&gt;Resumen!$B$8),FALSE())),MAX(IF(IFERROR(AND(W1929&lt;&gt;"",Y1929&lt;&gt;"",Y1929-W1929&gt;Resumen!$B$8),FALSE()),Y1929-W1929,0),IF(IFERROR(AND(X1929&lt;&gt;"",Y1929&lt;&gt;"",Y1929-X1929&gt;Resumen!$B$8),FALSE()),Y1929-X1929,0)),"")</f>
        <v>0.0514285714285714</v>
      </c>
      <c r="AY1929" s="22" t="str">
        <f aca="false">IF(OR(IFERROR(AND(W1929&lt;&gt;"",Y1929&lt;&gt;"",Y1929-W1929&gt;Resumen!$B$8),FALSE()),IFERROR(AND(X1929&lt;&gt;"",Y1929&lt;&gt;"",Y1929-X1929&gt;Resumen!$B$8),FALSE())),TRIM("Lays tiene mayor markup que "&amp;IF(IFERROR(AND(W1929&lt;&gt;"",Y1929&lt;&gt;"",Y1929-W1929&gt;Resumen!$B$8),FALSE()),"Quento ","")&amp;IF(IFERROR(AND(X1929&lt;&gt;"",Y1929&lt;&gt;"",Y1929-X1929&gt;Resumen!$B$8),FALSE()),"Julicroc ","")&amp;"en este PDV"),"")</f>
        <v>Lays tiene mayor markup que Quento en este PDV</v>
      </c>
      <c r="AZ1929" s="22" t="str">
        <f aca="false">IF(COUNTIF('Plan Pehuamar - Lista'!$A$2:$A$167,A1929)&gt;0,"Sí","No")</f>
        <v>No</v>
      </c>
      <c r="BA1929" s="22" t="str">
        <f aca="false">IF(COUNTIF('Plan Combo 9+1'!$A$2:$A$226,A1929)&gt;0,"Sí","No")</f>
        <v>No</v>
      </c>
      <c r="BB1929" s="22" t="str">
        <f aca="false">IF(AH1929="","No",IF(BA1929="Sí",IF((AO1929-AH1929)&gt;Resumen!$B$6,"Sí","No"),IF((AO1929-AH1929)&gt;=Resumen!$B$132,"Sí","No")))</f>
        <v>No</v>
      </c>
      <c r="BC1929" s="22" t="str">
        <f aca="false">IF(AND(N1929="Sí",AL1929="Sí",AI1929=0),"Sí","No")</f>
        <v>No</v>
      </c>
      <c r="BD1929" s="22" t="str">
        <f aca="false">IF(COUNTIF('Plan 9+1 (con Pehuamar)'!$A$2:$A$227,A1929)&gt;0,"Sí","No")</f>
        <v>No</v>
      </c>
    </row>
    <row r="1930" customFormat="false" ht="15" hidden="false" customHeight="true" outlineLevel="0" collapsed="false">
      <c r="A1930" s="6" t="n">
        <v>200368</v>
      </c>
      <c r="B1930" s="6" t="n">
        <v>13</v>
      </c>
      <c r="C1930" s="6" t="n">
        <v>1301</v>
      </c>
      <c r="D1930" s="6" t="s">
        <v>194</v>
      </c>
      <c r="E1930" s="6" t="s">
        <v>2093</v>
      </c>
      <c r="F1930" s="6" t="s">
        <v>196</v>
      </c>
      <c r="G1930" s="6" t="s">
        <v>130</v>
      </c>
      <c r="H1930" s="6" t="s">
        <v>1715</v>
      </c>
      <c r="I1930" s="27" t="n">
        <v>0</v>
      </c>
      <c r="J1930" s="27" t="n">
        <v>0</v>
      </c>
      <c r="K1930" s="27" t="n">
        <v>1.1</v>
      </c>
      <c r="L1930" s="28" t="n">
        <f aca="false">I1930+J1930</f>
        <v>0</v>
      </c>
      <c r="M1930" s="28" t="n">
        <f aca="false">L1930+K1930</f>
        <v>1.1</v>
      </c>
      <c r="N1930" s="22" t="str">
        <f aca="false">IF(I1930&gt;0,"Sí","No")</f>
        <v>No</v>
      </c>
      <c r="O1930" s="22" t="str">
        <f aca="false">IF(J1930&gt;0,"Sí","No")</f>
        <v>No</v>
      </c>
      <c r="P1930" s="22" t="str">
        <f aca="false">IF(K1930&gt;0,"Sí","No")</f>
        <v>Sí</v>
      </c>
      <c r="Q1930" s="22" t="str">
        <f aca="false">IF(OR(I1930&gt;0,J1930&gt;0),"Sí","No")</f>
        <v>No</v>
      </c>
      <c r="R1930" s="27"/>
      <c r="S1930" s="27"/>
      <c r="T1930" s="27"/>
      <c r="U1930" s="27"/>
      <c r="V1930" s="27"/>
      <c r="W1930" s="12" t="str">
        <f aca="false">IF(AND(I1930&gt;0,R1930&gt;0),(S1930-R1930)/R1930,"")</f>
        <v/>
      </c>
      <c r="X1930" s="12" t="str">
        <f aca="false">IF(AND(J1930&gt;0,T1930&gt;0),(U1930-T1930)/T1930,"")</f>
        <v/>
      </c>
      <c r="Y1930" s="12" t="str">
        <f aca="false">IF(AND(K1930&gt;0,V1930&gt;0),(V1930-Resumen!$B$7)/Resumen!$B$7,"")</f>
        <v/>
      </c>
      <c r="Z1930" s="28" t="str">
        <f aca="false">IF(AND(K1930&gt;0,I1930&gt;0,V1930&gt;0,S1930&gt;0),V1930-S1930,"")</f>
        <v/>
      </c>
      <c r="AA1930" s="12" t="str">
        <f aca="false">IF(Z1930&lt;&gt;"",Z1930/S1930,"")</f>
        <v/>
      </c>
      <c r="AB1930" s="28" t="str">
        <f aca="false">IF(AND(K1930&gt;0,J1930&gt;0,V1930&gt;0,U1930&gt;0),V1930-U1930,"")</f>
        <v/>
      </c>
      <c r="AC1930" s="12" t="str">
        <f aca="false">IF(AB1930&lt;&gt;"",AB1930/U1930,"")</f>
        <v/>
      </c>
      <c r="AD1930" s="27" t="n">
        <v>0</v>
      </c>
      <c r="AE1930" s="27" t="n">
        <v>0</v>
      </c>
      <c r="AF1930" s="27" t="n">
        <v>0</v>
      </c>
      <c r="AG1930" s="28" t="n">
        <f aca="false">AD1930+AE1930+AF1930</f>
        <v>0</v>
      </c>
      <c r="AH1930" s="12" t="str">
        <f aca="false">IF(AG1930&gt;0,AD1930/AG1930,"")</f>
        <v/>
      </c>
      <c r="AI1930" s="27" t="n">
        <v>0</v>
      </c>
      <c r="AJ1930" s="27" t="n">
        <v>0</v>
      </c>
      <c r="AK1930" s="27" t="n">
        <v>0</v>
      </c>
      <c r="AL1930" s="22" t="str">
        <f aca="false">IF(OR(AJ1930&gt;0,AK1930&gt;0),"Sí","No")</f>
        <v>No</v>
      </c>
      <c r="AM1930" s="6"/>
      <c r="AN1930" s="6"/>
      <c r="AO1930" s="12" t="n">
        <f aca="false">IF(M1930&gt;0,K1930/M1930,"")</f>
        <v>1</v>
      </c>
      <c r="AP1930" s="22" t="str">
        <f aca="false">IF(M1930&gt;=Resumen!$B$5,"Alto","Bajo")</f>
        <v>Bajo</v>
      </c>
      <c r="AQ1930" s="22" t="str">
        <f aca="false">IF(AO1930&gt;=Resumen!$B$28,"Alto","Bajo")</f>
        <v>Alto</v>
      </c>
      <c r="AR1930" s="22" t="str">
        <f aca="false">AP1930&amp;" Potencial / "&amp;AQ1930&amp;" Share"</f>
        <v>Bajo Potencial / Alto Share</v>
      </c>
      <c r="AS1930" s="22" t="str">
        <f aca="false">IF(Q1930="Sí",IF(AO1930&gt;=Resumen!$B$29,"Alto","Bajo"),"")</f>
        <v/>
      </c>
      <c r="AT1930" s="22" t="str">
        <f aca="false">IF(AS1930&lt;&gt;"",AP1930&amp;" Potencial / "&amp;AS1930&amp;" Share","")</f>
        <v/>
      </c>
      <c r="AU1930" s="22" t="str">
        <f aca="false">IF(AH1930="","Sin dato",IF(AH1930-AO1930&gt;Resumen!$B$6,"Sobre-exhibido",IF(AO1930-AH1930&gt;Resumen!$B$6,"Sub-exhibido","En línea")))</f>
        <v>Sin dato</v>
      </c>
      <c r="AV1930" s="22" t="str">
        <f aca="false">IF(AT1930="","",IF(AT1930="Alto Potencial / Bajo Share",1,IF(AT1930="Alto Potencial / Alto Share",2,IF(AT1930="Bajo Potencial / Alto Share",3,4))))</f>
        <v/>
      </c>
      <c r="AW1930" s="22" t="str">
        <f aca="false">IF(Q1930="No","Sin competencia directa",IF(AV1930=1,"1 - Foco Conquista (Alto Pot / Bajo Share)",IF(AV1930=2,"2 - Foco Defensa (Alto Pot / Alto Share)",IF(AV1930=3,"3 - Monitoreo (Bajo Pot / Alto Share)","4 - Baja Prioridad (Bajo Pot / Bajo Share)"))))</f>
        <v>Sin competencia directa</v>
      </c>
      <c r="AX1930" s="12" t="str">
        <f aca="false">IF(OR(IFERROR(AND(W1930&lt;&gt;"",Y1930&lt;&gt;"",Y1930-W1930&gt;Resumen!$B$8),FALSE()),IFERROR(AND(X1930&lt;&gt;"",Y1930&lt;&gt;"",Y1930-X1930&gt;Resumen!$B$8),FALSE())),MAX(IF(IFERROR(AND(W1930&lt;&gt;"",Y1930&lt;&gt;"",Y1930-W1930&gt;Resumen!$B$8),FALSE()),Y1930-W1930,0),IF(IFERROR(AND(X1930&lt;&gt;"",Y1930&lt;&gt;"",Y1930-X1930&gt;Resumen!$B$8),FALSE()),Y1930-X1930,0)),"")</f>
        <v/>
      </c>
      <c r="AY1930" s="22" t="str">
        <f aca="false">IF(OR(IFERROR(AND(W1930&lt;&gt;"",Y1930&lt;&gt;"",Y1930-W1930&gt;Resumen!$B$8),FALSE()),IFERROR(AND(X1930&lt;&gt;"",Y1930&lt;&gt;"",Y1930-X1930&gt;Resumen!$B$8),FALSE())),TRIM("Lays tiene mayor markup que "&amp;IF(IFERROR(AND(W1930&lt;&gt;"",Y1930&lt;&gt;"",Y1930-W1930&gt;Resumen!$B$8),FALSE()),"Quento ","")&amp;IF(IFERROR(AND(X1930&lt;&gt;"",Y1930&lt;&gt;"",Y1930-X1930&gt;Resumen!$B$8),FALSE()),"Julicroc ","")&amp;"en este PDV"),"")</f>
        <v/>
      </c>
      <c r="AZ1930" s="22" t="str">
        <f aca="false">IF(COUNTIF('Plan Pehuamar - Lista'!$A$2:$A$167,A1930)&gt;0,"Sí","No")</f>
        <v>No</v>
      </c>
      <c r="BA1930" s="22" t="str">
        <f aca="false">IF(COUNTIF('Plan Combo 9+1'!$A$2:$A$226,A1930)&gt;0,"Sí","No")</f>
        <v>No</v>
      </c>
      <c r="BB1930" s="22" t="str">
        <f aca="false">IF(AH1930="","No",IF(BA1930="Sí",IF((AO1930-AH1930)&gt;Resumen!$B$6,"Sí","No"),IF((AO1930-AH1930)&gt;=Resumen!$B$132,"Sí","No")))</f>
        <v>No</v>
      </c>
      <c r="BC1930" s="22" t="str">
        <f aca="false">IF(AND(N1930="Sí",AL1930="Sí",AI1930=0),"Sí","No")</f>
        <v>No</v>
      </c>
      <c r="BD1930" s="22" t="str">
        <f aca="false">IF(COUNTIF('Plan 9+1 (con Pehuamar)'!$A$2:$A$227,A1930)&gt;0,"Sí","No")</f>
        <v>No</v>
      </c>
    </row>
    <row r="1931" customFormat="false" ht="15" hidden="false" customHeight="true" outlineLevel="0" collapsed="false">
      <c r="A1931" s="6" t="n">
        <v>200443</v>
      </c>
      <c r="B1931" s="6" t="n">
        <v>13</v>
      </c>
      <c r="C1931" s="6" t="n">
        <v>1301</v>
      </c>
      <c r="D1931" s="6" t="s">
        <v>194</v>
      </c>
      <c r="E1931" s="6" t="s">
        <v>2094</v>
      </c>
      <c r="F1931" s="6" t="s">
        <v>206</v>
      </c>
      <c r="G1931" s="6" t="s">
        <v>130</v>
      </c>
      <c r="H1931" s="6" t="s">
        <v>1715</v>
      </c>
      <c r="I1931" s="27" t="n">
        <v>10</v>
      </c>
      <c r="J1931" s="27" t="n">
        <v>0</v>
      </c>
      <c r="K1931" s="27" t="n">
        <v>30</v>
      </c>
      <c r="L1931" s="28" t="n">
        <f aca="false">I1931+J1931</f>
        <v>10</v>
      </c>
      <c r="M1931" s="28" t="n">
        <f aca="false">L1931+K1931</f>
        <v>40</v>
      </c>
      <c r="N1931" s="22" t="str">
        <f aca="false">IF(I1931&gt;0,"Sí","No")</f>
        <v>Sí</v>
      </c>
      <c r="O1931" s="22" t="str">
        <f aca="false">IF(J1931&gt;0,"Sí","No")</f>
        <v>No</v>
      </c>
      <c r="P1931" s="22" t="str">
        <f aca="false">IF(K1931&gt;0,"Sí","No")</f>
        <v>Sí</v>
      </c>
      <c r="Q1931" s="22" t="str">
        <f aca="false">IF(OR(I1931&gt;0,J1931&gt;0),"Sí","No")</f>
        <v>Sí</v>
      </c>
      <c r="R1931" s="27" t="n">
        <v>1750</v>
      </c>
      <c r="S1931" s="27" t="n">
        <v>2500</v>
      </c>
      <c r="T1931" s="27"/>
      <c r="U1931" s="27"/>
      <c r="V1931" s="27" t="n">
        <v>3700</v>
      </c>
      <c r="W1931" s="12" t="n">
        <f aca="false">IF(AND(I1931&gt;0,R1931&gt;0),(S1931-R1931)/R1931,"")</f>
        <v>0.428571428571429</v>
      </c>
      <c r="X1931" s="12" t="str">
        <f aca="false">IF(AND(J1931&gt;0,T1931&gt;0),(U1931-T1931)/T1931,"")</f>
        <v/>
      </c>
      <c r="Y1931" s="12" t="n">
        <f aca="false">IF(AND(K1931&gt;0,V1931&gt;0),(V1931-Resumen!$B$7)/Resumen!$B$7,"")</f>
        <v>0.48</v>
      </c>
      <c r="Z1931" s="28" t="n">
        <f aca="false">IF(AND(K1931&gt;0,I1931&gt;0,V1931&gt;0,S1931&gt;0),V1931-S1931,"")</f>
        <v>1200</v>
      </c>
      <c r="AA1931" s="12" t="n">
        <f aca="false">IF(Z1931&lt;&gt;"",Z1931/S1931,"")</f>
        <v>0.48</v>
      </c>
      <c r="AB1931" s="28" t="str">
        <f aca="false">IF(AND(K1931&gt;0,J1931&gt;0,V1931&gt;0,U1931&gt;0),V1931-U1931,"")</f>
        <v/>
      </c>
      <c r="AC1931" s="12" t="str">
        <f aca="false">IF(AB1931&lt;&gt;"",AB1931/U1931,"")</f>
        <v/>
      </c>
      <c r="AD1931" s="27" t="n">
        <v>9</v>
      </c>
      <c r="AE1931" s="27" t="n">
        <v>2</v>
      </c>
      <c r="AF1931" s="27" t="n">
        <v>20</v>
      </c>
      <c r="AG1931" s="28" t="n">
        <f aca="false">AD1931+AE1931+AF1931</f>
        <v>31</v>
      </c>
      <c r="AH1931" s="12" t="n">
        <f aca="false">IF(AG1931&gt;0,AD1931/AG1931,"")</f>
        <v>0.290322580645161</v>
      </c>
      <c r="AI1931" s="27" t="n">
        <v>1</v>
      </c>
      <c r="AJ1931" s="27" t="n">
        <v>0</v>
      </c>
      <c r="AK1931" s="27" t="n">
        <v>1</v>
      </c>
      <c r="AL1931" s="22" t="str">
        <f aca="false">IF(OR(AJ1931&gt;0,AK1931&gt;0),"Sí","No")</f>
        <v>Sí</v>
      </c>
      <c r="AM1931" s="6" t="s">
        <v>198</v>
      </c>
      <c r="AN1931" s="6"/>
      <c r="AO1931" s="12" t="n">
        <f aca="false">IF(M1931&gt;0,K1931/M1931,"")</f>
        <v>0.75</v>
      </c>
      <c r="AP1931" s="22" t="str">
        <f aca="false">IF(M1931&gt;=Resumen!$B$5,"Alto","Bajo")</f>
        <v>Alto</v>
      </c>
      <c r="AQ1931" s="22" t="str">
        <f aca="false">IF(AO1931&gt;=Resumen!$B$28,"Alto","Bajo")</f>
        <v>Alto</v>
      </c>
      <c r="AR1931" s="22" t="str">
        <f aca="false">AP1931&amp;" Potencial / "&amp;AQ1931&amp;" Share"</f>
        <v>Alto Potencial / Alto Share</v>
      </c>
      <c r="AS1931" s="22" t="str">
        <f aca="false">IF(Q1931="Sí",IF(AO1931&gt;=Resumen!$B$29,"Alto","Bajo"),"")</f>
        <v>Alto</v>
      </c>
      <c r="AT1931" s="22" t="str">
        <f aca="false">IF(AS1931&lt;&gt;"",AP1931&amp;" Potencial / "&amp;AS1931&amp;" Share","")</f>
        <v>Alto Potencial / Alto Share</v>
      </c>
      <c r="AU1931" s="22" t="str">
        <f aca="false">IF(AH1931="","Sin dato",IF(AH1931-AO1931&gt;Resumen!$B$6,"Sobre-exhibido",IF(AO1931-AH1931&gt;Resumen!$B$6,"Sub-exhibido","En línea")))</f>
        <v>Sub-exhibido</v>
      </c>
      <c r="AV1931" s="22" t="n">
        <f aca="false">IF(AT1931="","",IF(AT1931="Alto Potencial / Bajo Share",1,IF(AT1931="Alto Potencial / Alto Share",2,IF(AT1931="Bajo Potencial / Alto Share",3,4))))</f>
        <v>2</v>
      </c>
      <c r="AW1931" s="22" t="str">
        <f aca="false">IF(Q1931="No","Sin competencia directa",IF(AV1931=1,"1 - Foco Conquista (Alto Pot / Bajo Share)",IF(AV1931=2,"2 - Foco Defensa (Alto Pot / Alto Share)",IF(AV1931=3,"3 - Monitoreo (Bajo Pot / Alto Share)","4 - Baja Prioridad (Bajo Pot / Bajo Share)"))))</f>
        <v>2 - Foco Defensa (Alto Pot / Alto Share)</v>
      </c>
      <c r="AX1931" s="12" t="n">
        <f aca="false">IF(OR(IFERROR(AND(W1931&lt;&gt;"",Y1931&lt;&gt;"",Y1931-W1931&gt;Resumen!$B$8),FALSE()),IFERROR(AND(X1931&lt;&gt;"",Y1931&lt;&gt;"",Y1931-X1931&gt;Resumen!$B$8),FALSE())),MAX(IF(IFERROR(AND(W1931&lt;&gt;"",Y1931&lt;&gt;"",Y1931-W1931&gt;Resumen!$B$8),FALSE()),Y1931-W1931,0),IF(IFERROR(AND(X1931&lt;&gt;"",Y1931&lt;&gt;"",Y1931-X1931&gt;Resumen!$B$8),FALSE()),Y1931-X1931,0)),"")</f>
        <v>0.0514285714285714</v>
      </c>
      <c r="AY1931" s="22" t="str">
        <f aca="false">IF(OR(IFERROR(AND(W1931&lt;&gt;"",Y1931&lt;&gt;"",Y1931-W1931&gt;Resumen!$B$8),FALSE()),IFERROR(AND(X1931&lt;&gt;"",Y1931&lt;&gt;"",Y1931-X1931&gt;Resumen!$B$8),FALSE())),TRIM("Lays tiene mayor markup que "&amp;IF(IFERROR(AND(W1931&lt;&gt;"",Y1931&lt;&gt;"",Y1931-W1931&gt;Resumen!$B$8),FALSE()),"Quento ","")&amp;IF(IFERROR(AND(X1931&lt;&gt;"",Y1931&lt;&gt;"",Y1931-X1931&gt;Resumen!$B$8),FALSE()),"Julicroc ","")&amp;"en este PDV"),"")</f>
        <v>Lays tiene mayor markup que Quento en este PDV</v>
      </c>
      <c r="AZ1931" s="22" t="str">
        <f aca="false">IF(COUNTIF('Plan Pehuamar - Lista'!$A$2:$A$167,A1931)&gt;0,"Sí","No")</f>
        <v>Sí</v>
      </c>
      <c r="BA1931" s="22" t="str">
        <f aca="false">IF(COUNTIF('Plan Combo 9+1'!$A$2:$A$226,A1931)&gt;0,"Sí","No")</f>
        <v>No</v>
      </c>
      <c r="BB1931" s="22" t="str">
        <f aca="false">IF(AH1931="","No",IF(BA1931="Sí",IF((AO1931-AH1931)&gt;Resumen!$B$6,"Sí","No"),IF((AO1931-AH1931)&gt;=Resumen!$B$132,"Sí","No")))</f>
        <v>Sí</v>
      </c>
      <c r="BC1931" s="22" t="str">
        <f aca="false">IF(AND(N1931="Sí",AL1931="Sí",AI1931=0),"Sí","No")</f>
        <v>No</v>
      </c>
      <c r="BD1931" s="22" t="str">
        <f aca="false">IF(COUNTIF('Plan 9+1 (con Pehuamar)'!$A$2:$A$227,A1931)&gt;0,"Sí","No")</f>
        <v>No</v>
      </c>
    </row>
    <row r="1932" customFormat="false" ht="15" hidden="false" customHeight="true" outlineLevel="0" collapsed="false">
      <c r="A1932" s="6" t="n">
        <v>200551</v>
      </c>
      <c r="B1932" s="6" t="n">
        <v>13</v>
      </c>
      <c r="C1932" s="6" t="n">
        <v>1301</v>
      </c>
      <c r="D1932" s="6" t="s">
        <v>194</v>
      </c>
      <c r="E1932" s="6" t="s">
        <v>2095</v>
      </c>
      <c r="F1932" s="6" t="s">
        <v>206</v>
      </c>
      <c r="G1932" s="6" t="s">
        <v>130</v>
      </c>
      <c r="H1932" s="6" t="s">
        <v>1715</v>
      </c>
      <c r="I1932" s="27" t="n">
        <v>10</v>
      </c>
      <c r="J1932" s="27" t="n">
        <v>60</v>
      </c>
      <c r="K1932" s="27" t="n">
        <v>30</v>
      </c>
      <c r="L1932" s="28" t="n">
        <f aca="false">I1932+J1932</f>
        <v>70</v>
      </c>
      <c r="M1932" s="28" t="n">
        <f aca="false">L1932+K1932</f>
        <v>100</v>
      </c>
      <c r="N1932" s="22" t="str">
        <f aca="false">IF(I1932&gt;0,"Sí","No")</f>
        <v>Sí</v>
      </c>
      <c r="O1932" s="22" t="str">
        <f aca="false">IF(J1932&gt;0,"Sí","No")</f>
        <v>Sí</v>
      </c>
      <c r="P1932" s="22" t="str">
        <f aca="false">IF(K1932&gt;0,"Sí","No")</f>
        <v>Sí</v>
      </c>
      <c r="Q1932" s="22" t="str">
        <f aca="false">IF(OR(I1932&gt;0,J1932&gt;0),"Sí","No")</f>
        <v>Sí</v>
      </c>
      <c r="R1932" s="27" t="n">
        <v>1750</v>
      </c>
      <c r="S1932" s="27" t="n">
        <v>2500</v>
      </c>
      <c r="T1932" s="27" t="n">
        <v>1000</v>
      </c>
      <c r="U1932" s="27" t="n">
        <v>1900</v>
      </c>
      <c r="V1932" s="27" t="n">
        <v>3500</v>
      </c>
      <c r="W1932" s="12" t="n">
        <f aca="false">IF(AND(I1932&gt;0,R1932&gt;0),(S1932-R1932)/R1932,"")</f>
        <v>0.428571428571429</v>
      </c>
      <c r="X1932" s="12" t="n">
        <f aca="false">IF(AND(J1932&gt;0,T1932&gt;0),(U1932-T1932)/T1932,"")</f>
        <v>0.9</v>
      </c>
      <c r="Y1932" s="12" t="n">
        <f aca="false">IF(AND(K1932&gt;0,V1932&gt;0),(V1932-Resumen!$B$7)/Resumen!$B$7,"")</f>
        <v>0.4</v>
      </c>
      <c r="Z1932" s="28" t="n">
        <f aca="false">IF(AND(K1932&gt;0,I1932&gt;0,V1932&gt;0,S1932&gt;0),V1932-S1932,"")</f>
        <v>1000</v>
      </c>
      <c r="AA1932" s="12" t="n">
        <f aca="false">IF(Z1932&lt;&gt;"",Z1932/S1932,"")</f>
        <v>0.4</v>
      </c>
      <c r="AB1932" s="28" t="n">
        <f aca="false">IF(AND(K1932&gt;0,J1932&gt;0,V1932&gt;0,U1932&gt;0),V1932-U1932,"")</f>
        <v>1600</v>
      </c>
      <c r="AC1932" s="12" t="n">
        <f aca="false">IF(AB1932&lt;&gt;"",AB1932/U1932,"")</f>
        <v>0.842105263157895</v>
      </c>
      <c r="AD1932" s="27" t="n">
        <v>20</v>
      </c>
      <c r="AE1932" s="27" t="n">
        <v>2</v>
      </c>
      <c r="AF1932" s="27" t="n">
        <v>20</v>
      </c>
      <c r="AG1932" s="28" t="n">
        <f aca="false">AD1932+AE1932+AF1932</f>
        <v>42</v>
      </c>
      <c r="AH1932" s="12" t="n">
        <f aca="false">IF(AG1932&gt;0,AD1932/AG1932,"")</f>
        <v>0.476190476190476</v>
      </c>
      <c r="AI1932" s="27" t="n">
        <v>1</v>
      </c>
      <c r="AJ1932" s="27" t="n">
        <v>0</v>
      </c>
      <c r="AK1932" s="27" t="n">
        <v>1</v>
      </c>
      <c r="AL1932" s="22" t="str">
        <f aca="false">IF(OR(AJ1932&gt;0,AK1932&gt;0),"Sí","No")</f>
        <v>Sí</v>
      </c>
      <c r="AM1932" s="6" t="s">
        <v>198</v>
      </c>
      <c r="AN1932" s="6" t="s">
        <v>198</v>
      </c>
      <c r="AO1932" s="12" t="n">
        <f aca="false">IF(M1932&gt;0,K1932/M1932,"")</f>
        <v>0.3</v>
      </c>
      <c r="AP1932" s="22" t="str">
        <f aca="false">IF(M1932&gt;=Resumen!$B$5,"Alto","Bajo")</f>
        <v>Alto</v>
      </c>
      <c r="AQ1932" s="22" t="str">
        <f aca="false">IF(AO1932&gt;=Resumen!$B$28,"Alto","Bajo")</f>
        <v>Bajo</v>
      </c>
      <c r="AR1932" s="22" t="str">
        <f aca="false">AP1932&amp;" Potencial / "&amp;AQ1932&amp;" Share"</f>
        <v>Alto Potencial / Bajo Share</v>
      </c>
      <c r="AS1932" s="22" t="str">
        <f aca="false">IF(Q1932="Sí",IF(AO1932&gt;=Resumen!$B$29,"Alto","Bajo"),"")</f>
        <v>Bajo</v>
      </c>
      <c r="AT1932" s="22" t="str">
        <f aca="false">IF(AS1932&lt;&gt;"",AP1932&amp;" Potencial / "&amp;AS1932&amp;" Share","")</f>
        <v>Alto Potencial / Bajo Share</v>
      </c>
      <c r="AU1932" s="22" t="str">
        <f aca="false">IF(AH1932="","Sin dato",IF(AH1932-AO1932&gt;Resumen!$B$6,"Sobre-exhibido",IF(AO1932-AH1932&gt;Resumen!$B$6,"Sub-exhibido","En línea")))</f>
        <v>Sobre-exhibido</v>
      </c>
      <c r="AV1932" s="22" t="n">
        <f aca="false">IF(AT1932="","",IF(AT1932="Alto Potencial / Bajo Share",1,IF(AT1932="Alto Potencial / Alto Share",2,IF(AT1932="Bajo Potencial / Alto Share",3,4))))</f>
        <v>1</v>
      </c>
      <c r="AW1932" s="22" t="str">
        <f aca="false">IF(Q1932="No","Sin competencia directa",IF(AV1932=1,"1 - Foco Conquista (Alto Pot / Bajo Share)",IF(AV1932=2,"2 - Foco Defensa (Alto Pot / Alto Share)",IF(AV1932=3,"3 - Monitoreo (Bajo Pot / Alto Share)","4 - Baja Prioridad (Bajo Pot / Bajo Share)"))))</f>
        <v>1 - Foco Conquista (Alto Pot / Bajo Share)</v>
      </c>
      <c r="AX1932" s="12" t="str">
        <f aca="false">IF(OR(IFERROR(AND(W1932&lt;&gt;"",Y1932&lt;&gt;"",Y1932-W1932&gt;Resumen!$B$8),FALSE()),IFERROR(AND(X1932&lt;&gt;"",Y1932&lt;&gt;"",Y1932-X1932&gt;Resumen!$B$8),FALSE())),MAX(IF(IFERROR(AND(W1932&lt;&gt;"",Y1932&lt;&gt;"",Y1932-W1932&gt;Resumen!$B$8),FALSE()),Y1932-W1932,0),IF(IFERROR(AND(X1932&lt;&gt;"",Y1932&lt;&gt;"",Y1932-X1932&gt;Resumen!$B$8),FALSE()),Y1932-X1932,0)),"")</f>
        <v/>
      </c>
      <c r="AY1932" s="22" t="str">
        <f aca="false">IF(OR(IFERROR(AND(W1932&lt;&gt;"",Y1932&lt;&gt;"",Y1932-W1932&gt;Resumen!$B$8),FALSE()),IFERROR(AND(X1932&lt;&gt;"",Y1932&lt;&gt;"",Y1932-X1932&gt;Resumen!$B$8),FALSE())),TRIM("Lays tiene mayor markup que "&amp;IF(IFERROR(AND(W1932&lt;&gt;"",Y1932&lt;&gt;"",Y1932-W1932&gt;Resumen!$B$8),FALSE()),"Quento ","")&amp;IF(IFERROR(AND(X1932&lt;&gt;"",Y1932&lt;&gt;"",Y1932-X1932&gt;Resumen!$B$8),FALSE()),"Julicroc ","")&amp;"en este PDV"),"")</f>
        <v/>
      </c>
      <c r="AZ1932" s="22" t="str">
        <f aca="false">IF(COUNTIF('Plan Pehuamar - Lista'!$A$2:$A$167,A1932)&gt;0,"Sí","No")</f>
        <v>Sí</v>
      </c>
      <c r="BA1932" s="22" t="str">
        <f aca="false">IF(COUNTIF('Plan Combo 9+1'!$A$2:$A$226,A1932)&gt;0,"Sí","No")</f>
        <v>No</v>
      </c>
      <c r="BB1932" s="22" t="str">
        <f aca="false">IF(AH1932="","No",IF(BA1932="Sí",IF((AO1932-AH1932)&gt;Resumen!$B$6,"Sí","No"),IF((AO1932-AH1932)&gt;=Resumen!$B$132,"Sí","No")))</f>
        <v>No</v>
      </c>
      <c r="BC1932" s="22" t="str">
        <f aca="false">IF(AND(N1932="Sí",AL1932="Sí",AI1932=0),"Sí","No")</f>
        <v>No</v>
      </c>
      <c r="BD1932" s="22" t="str">
        <f aca="false">IF(COUNTIF('Plan 9+1 (con Pehuamar)'!$A$2:$A$227,A1932)&gt;0,"Sí","No")</f>
        <v>No</v>
      </c>
    </row>
    <row r="1933" customFormat="false" ht="15" hidden="false" customHeight="true" outlineLevel="0" collapsed="false">
      <c r="A1933" s="6" t="n">
        <v>201132</v>
      </c>
      <c r="B1933" s="6" t="n">
        <v>13</v>
      </c>
      <c r="C1933" s="6" t="n">
        <v>1301</v>
      </c>
      <c r="D1933" s="6" t="s">
        <v>194</v>
      </c>
      <c r="E1933" s="6" t="s">
        <v>2096</v>
      </c>
      <c r="F1933" s="6" t="s">
        <v>201</v>
      </c>
      <c r="G1933" s="6" t="s">
        <v>130</v>
      </c>
      <c r="H1933" s="6" t="s">
        <v>1715</v>
      </c>
      <c r="I1933" s="27" t="n">
        <v>10</v>
      </c>
      <c r="J1933" s="27" t="n">
        <v>24</v>
      </c>
      <c r="K1933" s="27" t="n">
        <v>20</v>
      </c>
      <c r="L1933" s="28" t="n">
        <f aca="false">I1933+J1933</f>
        <v>34</v>
      </c>
      <c r="M1933" s="28" t="n">
        <f aca="false">L1933+K1933</f>
        <v>54</v>
      </c>
      <c r="N1933" s="22" t="str">
        <f aca="false">IF(I1933&gt;0,"Sí","No")</f>
        <v>Sí</v>
      </c>
      <c r="O1933" s="22" t="str">
        <f aca="false">IF(J1933&gt;0,"Sí","No")</f>
        <v>Sí</v>
      </c>
      <c r="P1933" s="22" t="str">
        <f aca="false">IF(K1933&gt;0,"Sí","No")</f>
        <v>Sí</v>
      </c>
      <c r="Q1933" s="22" t="str">
        <f aca="false">IF(OR(I1933&gt;0,J1933&gt;0),"Sí","No")</f>
        <v>Sí</v>
      </c>
      <c r="R1933" s="27" t="n">
        <v>2000</v>
      </c>
      <c r="S1933" s="27" t="n">
        <v>2700</v>
      </c>
      <c r="T1933" s="27" t="n">
        <v>1000</v>
      </c>
      <c r="U1933" s="27" t="n">
        <v>1900</v>
      </c>
      <c r="V1933" s="27" t="n">
        <v>3700</v>
      </c>
      <c r="W1933" s="12" t="n">
        <f aca="false">IF(AND(I1933&gt;0,R1933&gt;0),(S1933-R1933)/R1933,"")</f>
        <v>0.35</v>
      </c>
      <c r="X1933" s="12" t="n">
        <f aca="false">IF(AND(J1933&gt;0,T1933&gt;0),(U1933-T1933)/T1933,"")</f>
        <v>0.9</v>
      </c>
      <c r="Y1933" s="12" t="n">
        <f aca="false">IF(AND(K1933&gt;0,V1933&gt;0),(V1933-Resumen!$B$7)/Resumen!$B$7,"")</f>
        <v>0.48</v>
      </c>
      <c r="Z1933" s="28" t="n">
        <f aca="false">IF(AND(K1933&gt;0,I1933&gt;0,V1933&gt;0,S1933&gt;0),V1933-S1933,"")</f>
        <v>1000</v>
      </c>
      <c r="AA1933" s="12" t="n">
        <f aca="false">IF(Z1933&lt;&gt;"",Z1933/S1933,"")</f>
        <v>0.37037037037037</v>
      </c>
      <c r="AB1933" s="28" t="n">
        <f aca="false">IF(AND(K1933&gt;0,J1933&gt;0,V1933&gt;0,U1933&gt;0),V1933-U1933,"")</f>
        <v>1800</v>
      </c>
      <c r="AC1933" s="12" t="n">
        <f aca="false">IF(AB1933&lt;&gt;"",AB1933/U1933,"")</f>
        <v>0.947368421052632</v>
      </c>
      <c r="AD1933" s="27" t="n">
        <v>10</v>
      </c>
      <c r="AE1933" s="27" t="n">
        <v>6</v>
      </c>
      <c r="AF1933" s="27" t="n">
        <v>12</v>
      </c>
      <c r="AG1933" s="28" t="n">
        <f aca="false">AD1933+AE1933+AF1933</f>
        <v>28</v>
      </c>
      <c r="AH1933" s="12" t="n">
        <f aca="false">IF(AG1933&gt;0,AD1933/AG1933,"")</f>
        <v>0.357142857142857</v>
      </c>
      <c r="AI1933" s="27" t="n">
        <v>1</v>
      </c>
      <c r="AJ1933" s="27" t="n">
        <v>0</v>
      </c>
      <c r="AK1933" s="27" t="n">
        <v>0</v>
      </c>
      <c r="AL1933" s="22" t="str">
        <f aca="false">IF(OR(AJ1933&gt;0,AK1933&gt;0),"Sí","No")</f>
        <v>No</v>
      </c>
      <c r="AM1933" s="6" t="s">
        <v>198</v>
      </c>
      <c r="AN1933" s="6" t="s">
        <v>198</v>
      </c>
      <c r="AO1933" s="12" t="n">
        <f aca="false">IF(M1933&gt;0,K1933/M1933,"")</f>
        <v>0.37037037037037</v>
      </c>
      <c r="AP1933" s="22" t="str">
        <f aca="false">IF(M1933&gt;=Resumen!$B$5,"Alto","Bajo")</f>
        <v>Alto</v>
      </c>
      <c r="AQ1933" s="22" t="str">
        <f aca="false">IF(AO1933&gt;=Resumen!$B$28,"Alto","Bajo")</f>
        <v>Bajo</v>
      </c>
      <c r="AR1933" s="22" t="str">
        <f aca="false">AP1933&amp;" Potencial / "&amp;AQ1933&amp;" Share"</f>
        <v>Alto Potencial / Bajo Share</v>
      </c>
      <c r="AS1933" s="22" t="str">
        <f aca="false">IF(Q1933="Sí",IF(AO1933&gt;=Resumen!$B$29,"Alto","Bajo"),"")</f>
        <v>Bajo</v>
      </c>
      <c r="AT1933" s="22" t="str">
        <f aca="false">IF(AS1933&lt;&gt;"",AP1933&amp;" Potencial / "&amp;AS1933&amp;" Share","")</f>
        <v>Alto Potencial / Bajo Share</v>
      </c>
      <c r="AU1933" s="22" t="str">
        <f aca="false">IF(AH1933="","Sin dato",IF(AH1933-AO1933&gt;Resumen!$B$6,"Sobre-exhibido",IF(AO1933-AH1933&gt;Resumen!$B$6,"Sub-exhibido","En línea")))</f>
        <v>En línea</v>
      </c>
      <c r="AV1933" s="22" t="n">
        <f aca="false">IF(AT1933="","",IF(AT1933="Alto Potencial / Bajo Share",1,IF(AT1933="Alto Potencial / Alto Share",2,IF(AT1933="Bajo Potencial / Alto Share",3,4))))</f>
        <v>1</v>
      </c>
      <c r="AW1933" s="22" t="str">
        <f aca="false">IF(Q1933="No","Sin competencia directa",IF(AV1933=1,"1 - Foco Conquista (Alto Pot / Bajo Share)",IF(AV1933=2,"2 - Foco Defensa (Alto Pot / Alto Share)",IF(AV1933=3,"3 - Monitoreo (Bajo Pot / Alto Share)","4 - Baja Prioridad (Bajo Pot / Bajo Share)"))))</f>
        <v>1 - Foco Conquista (Alto Pot / Bajo Share)</v>
      </c>
      <c r="AX1933" s="12" t="n">
        <f aca="false">IF(OR(IFERROR(AND(W1933&lt;&gt;"",Y1933&lt;&gt;"",Y1933-W1933&gt;Resumen!$B$8),FALSE()),IFERROR(AND(X1933&lt;&gt;"",Y1933&lt;&gt;"",Y1933-X1933&gt;Resumen!$B$8),FALSE())),MAX(IF(IFERROR(AND(W1933&lt;&gt;"",Y1933&lt;&gt;"",Y1933-W1933&gt;Resumen!$B$8),FALSE()),Y1933-W1933,0),IF(IFERROR(AND(X1933&lt;&gt;"",Y1933&lt;&gt;"",Y1933-X1933&gt;Resumen!$B$8),FALSE()),Y1933-X1933,0)),"")</f>
        <v>0.13</v>
      </c>
      <c r="AY1933" s="22" t="str">
        <f aca="false">IF(OR(IFERROR(AND(W1933&lt;&gt;"",Y1933&lt;&gt;"",Y1933-W1933&gt;Resumen!$B$8),FALSE()),IFERROR(AND(X1933&lt;&gt;"",Y1933&lt;&gt;"",Y1933-X1933&gt;Resumen!$B$8),FALSE())),TRIM("Lays tiene mayor markup que "&amp;IF(IFERROR(AND(W1933&lt;&gt;"",Y1933&lt;&gt;"",Y1933-W1933&gt;Resumen!$B$8),FALSE()),"Quento ","")&amp;IF(IFERROR(AND(X1933&lt;&gt;"",Y1933&lt;&gt;"",Y1933-X1933&gt;Resumen!$B$8),FALSE()),"Julicroc ","")&amp;"en este PDV"),"")</f>
        <v>Lays tiene mayor markup que Quento en este PDV</v>
      </c>
      <c r="AZ1933" s="22" t="str">
        <f aca="false">IF(COUNTIF('Plan Pehuamar - Lista'!$A$2:$A$167,A1933)&gt;0,"Sí","No")</f>
        <v>No</v>
      </c>
      <c r="BA1933" s="22" t="str">
        <f aca="false">IF(COUNTIF('Plan Combo 9+1'!$A$2:$A$226,A1933)&gt;0,"Sí","No")</f>
        <v>No</v>
      </c>
      <c r="BB1933" s="22" t="str">
        <f aca="false">IF(AH1933="","No",IF(BA1933="Sí",IF((AO1933-AH1933)&gt;Resumen!$B$6,"Sí","No"),IF((AO1933-AH1933)&gt;=Resumen!$B$132,"Sí","No")))</f>
        <v>No</v>
      </c>
      <c r="BC1933" s="22" t="str">
        <f aca="false">IF(AND(N1933="Sí",AL1933="Sí",AI1933=0),"Sí","No")</f>
        <v>No</v>
      </c>
      <c r="BD1933" s="22" t="str">
        <f aca="false">IF(COUNTIF('Plan 9+1 (con Pehuamar)'!$A$2:$A$227,A1933)&gt;0,"Sí","No")</f>
        <v>No</v>
      </c>
    </row>
    <row r="1934" customFormat="false" ht="15" hidden="false" customHeight="true" outlineLevel="0" collapsed="false">
      <c r="A1934" s="6" t="n">
        <v>201165</v>
      </c>
      <c r="B1934" s="6" t="n">
        <v>13</v>
      </c>
      <c r="C1934" s="6" t="n">
        <v>1301</v>
      </c>
      <c r="D1934" s="6" t="s">
        <v>194</v>
      </c>
      <c r="E1934" s="6" t="s">
        <v>2097</v>
      </c>
      <c r="F1934" s="6" t="s">
        <v>201</v>
      </c>
      <c r="G1934" s="6" t="s">
        <v>130</v>
      </c>
      <c r="H1934" s="6" t="s">
        <v>1715</v>
      </c>
      <c r="I1934" s="27" t="n">
        <v>10</v>
      </c>
      <c r="J1934" s="27" t="n">
        <v>45</v>
      </c>
      <c r="K1934" s="27" t="n">
        <v>20</v>
      </c>
      <c r="L1934" s="28" t="n">
        <f aca="false">I1934+J1934</f>
        <v>55</v>
      </c>
      <c r="M1934" s="28" t="n">
        <f aca="false">L1934+K1934</f>
        <v>75</v>
      </c>
      <c r="N1934" s="22" t="str">
        <f aca="false">IF(I1934&gt;0,"Sí","No")</f>
        <v>Sí</v>
      </c>
      <c r="O1934" s="22" t="str">
        <f aca="false">IF(J1934&gt;0,"Sí","No")</f>
        <v>Sí</v>
      </c>
      <c r="P1934" s="22" t="str">
        <f aca="false">IF(K1934&gt;0,"Sí","No")</f>
        <v>Sí</v>
      </c>
      <c r="Q1934" s="22" t="str">
        <f aca="false">IF(OR(I1934&gt;0,J1934&gt;0),"Sí","No")</f>
        <v>Sí</v>
      </c>
      <c r="R1934" s="27" t="n">
        <v>1750</v>
      </c>
      <c r="S1934" s="27" t="n">
        <v>2500</v>
      </c>
      <c r="T1934" s="27" t="n">
        <v>1200</v>
      </c>
      <c r="U1934" s="27" t="n">
        <v>2000</v>
      </c>
      <c r="V1934" s="27" t="n">
        <v>3700</v>
      </c>
      <c r="W1934" s="12" t="n">
        <f aca="false">IF(AND(I1934&gt;0,R1934&gt;0),(S1934-R1934)/R1934,"")</f>
        <v>0.428571428571429</v>
      </c>
      <c r="X1934" s="12" t="n">
        <f aca="false">IF(AND(J1934&gt;0,T1934&gt;0),(U1934-T1934)/T1934,"")</f>
        <v>0.666666666666667</v>
      </c>
      <c r="Y1934" s="12" t="n">
        <f aca="false">IF(AND(K1934&gt;0,V1934&gt;0),(V1934-Resumen!$B$7)/Resumen!$B$7,"")</f>
        <v>0.48</v>
      </c>
      <c r="Z1934" s="28" t="n">
        <f aca="false">IF(AND(K1934&gt;0,I1934&gt;0,V1934&gt;0,S1934&gt;0),V1934-S1934,"")</f>
        <v>1200</v>
      </c>
      <c r="AA1934" s="12" t="n">
        <f aca="false">IF(Z1934&lt;&gt;"",Z1934/S1934,"")</f>
        <v>0.48</v>
      </c>
      <c r="AB1934" s="28" t="n">
        <f aca="false">IF(AND(K1934&gt;0,J1934&gt;0,V1934&gt;0,U1934&gt;0),V1934-U1934,"")</f>
        <v>1700</v>
      </c>
      <c r="AC1934" s="12" t="n">
        <f aca="false">IF(AB1934&lt;&gt;"",AB1934/U1934,"")</f>
        <v>0.85</v>
      </c>
      <c r="AD1934" s="27" t="n">
        <v>8</v>
      </c>
      <c r="AE1934" s="27" t="n">
        <v>2</v>
      </c>
      <c r="AF1934" s="27" t="n">
        <v>12</v>
      </c>
      <c r="AG1934" s="28" t="n">
        <f aca="false">AD1934+AE1934+AF1934</f>
        <v>22</v>
      </c>
      <c r="AH1934" s="12" t="n">
        <f aca="false">IF(AG1934&gt;0,AD1934/AG1934,"")</f>
        <v>0.363636363636364</v>
      </c>
      <c r="AI1934" s="27" t="n">
        <v>0</v>
      </c>
      <c r="AJ1934" s="27" t="n">
        <v>0</v>
      </c>
      <c r="AK1934" s="27" t="n">
        <v>0</v>
      </c>
      <c r="AL1934" s="22" t="str">
        <f aca="false">IF(OR(AJ1934&gt;0,AK1934&gt;0),"Sí","No")</f>
        <v>No</v>
      </c>
      <c r="AM1934" s="6" t="s">
        <v>198</v>
      </c>
      <c r="AN1934" s="6" t="s">
        <v>397</v>
      </c>
      <c r="AO1934" s="12" t="n">
        <f aca="false">IF(M1934&gt;0,K1934/M1934,"")</f>
        <v>0.266666666666667</v>
      </c>
      <c r="AP1934" s="22" t="str">
        <f aca="false">IF(M1934&gt;=Resumen!$B$5,"Alto","Bajo")</f>
        <v>Alto</v>
      </c>
      <c r="AQ1934" s="22" t="str">
        <f aca="false">IF(AO1934&gt;=Resumen!$B$28,"Alto","Bajo")</f>
        <v>Bajo</v>
      </c>
      <c r="AR1934" s="22" t="str">
        <f aca="false">AP1934&amp;" Potencial / "&amp;AQ1934&amp;" Share"</f>
        <v>Alto Potencial / Bajo Share</v>
      </c>
      <c r="AS1934" s="22" t="str">
        <f aca="false">IF(Q1934="Sí",IF(AO1934&gt;=Resumen!$B$29,"Alto","Bajo"),"")</f>
        <v>Bajo</v>
      </c>
      <c r="AT1934" s="22" t="str">
        <f aca="false">IF(AS1934&lt;&gt;"",AP1934&amp;" Potencial / "&amp;AS1934&amp;" Share","")</f>
        <v>Alto Potencial / Bajo Share</v>
      </c>
      <c r="AU1934" s="22" t="str">
        <f aca="false">IF(AH1934="","Sin dato",IF(AH1934-AO1934&gt;Resumen!$B$6,"Sobre-exhibido",IF(AO1934-AH1934&gt;Resumen!$B$6,"Sub-exhibido","En línea")))</f>
        <v>Sobre-exhibido</v>
      </c>
      <c r="AV1934" s="22" t="n">
        <f aca="false">IF(AT1934="","",IF(AT1934="Alto Potencial / Bajo Share",1,IF(AT1934="Alto Potencial / Alto Share",2,IF(AT1934="Bajo Potencial / Alto Share",3,4))))</f>
        <v>1</v>
      </c>
      <c r="AW1934" s="22" t="str">
        <f aca="false">IF(Q1934="No","Sin competencia directa",IF(AV1934=1,"1 - Foco Conquista (Alto Pot / Bajo Share)",IF(AV1934=2,"2 - Foco Defensa (Alto Pot / Alto Share)",IF(AV1934=3,"3 - Monitoreo (Bajo Pot / Alto Share)","4 - Baja Prioridad (Bajo Pot / Bajo Share)"))))</f>
        <v>1 - Foco Conquista (Alto Pot / Bajo Share)</v>
      </c>
      <c r="AX1934" s="12" t="n">
        <f aca="false">IF(OR(IFERROR(AND(W1934&lt;&gt;"",Y1934&lt;&gt;"",Y1934-W1934&gt;Resumen!$B$8),FALSE()),IFERROR(AND(X1934&lt;&gt;"",Y1934&lt;&gt;"",Y1934-X1934&gt;Resumen!$B$8),FALSE())),MAX(IF(IFERROR(AND(W1934&lt;&gt;"",Y1934&lt;&gt;"",Y1934-W1934&gt;Resumen!$B$8),FALSE()),Y1934-W1934,0),IF(IFERROR(AND(X1934&lt;&gt;"",Y1934&lt;&gt;"",Y1934-X1934&gt;Resumen!$B$8),FALSE()),Y1934-X1934,0)),"")</f>
        <v>0.0514285714285714</v>
      </c>
      <c r="AY1934" s="22" t="str">
        <f aca="false">IF(OR(IFERROR(AND(W1934&lt;&gt;"",Y1934&lt;&gt;"",Y1934-W1934&gt;Resumen!$B$8),FALSE()),IFERROR(AND(X1934&lt;&gt;"",Y1934&lt;&gt;"",Y1934-X1934&gt;Resumen!$B$8),FALSE())),TRIM("Lays tiene mayor markup que "&amp;IF(IFERROR(AND(W1934&lt;&gt;"",Y1934&lt;&gt;"",Y1934-W1934&gt;Resumen!$B$8),FALSE()),"Quento ","")&amp;IF(IFERROR(AND(X1934&lt;&gt;"",Y1934&lt;&gt;"",Y1934-X1934&gt;Resumen!$B$8),FALSE()),"Julicroc ","")&amp;"en este PDV"),"")</f>
        <v>Lays tiene mayor markup que Quento en este PDV</v>
      </c>
      <c r="AZ1934" s="22" t="str">
        <f aca="false">IF(COUNTIF('Plan Pehuamar - Lista'!$A$2:$A$167,A1934)&gt;0,"Sí","No")</f>
        <v>No</v>
      </c>
      <c r="BA1934" s="22" t="str">
        <f aca="false">IF(COUNTIF('Plan Combo 9+1'!$A$2:$A$226,A1934)&gt;0,"Sí","No")</f>
        <v>No</v>
      </c>
      <c r="BB1934" s="22" t="str">
        <f aca="false">IF(AH1934="","No",IF(BA1934="Sí",IF((AO1934-AH1934)&gt;Resumen!$B$6,"Sí","No"),IF((AO1934-AH1934)&gt;=Resumen!$B$132,"Sí","No")))</f>
        <v>No</v>
      </c>
      <c r="BC1934" s="22" t="str">
        <f aca="false">IF(AND(N1934="Sí",AL1934="Sí",AI1934=0),"Sí","No")</f>
        <v>No</v>
      </c>
      <c r="BD1934" s="22" t="str">
        <f aca="false">IF(COUNTIF('Plan 9+1 (con Pehuamar)'!$A$2:$A$227,A1934)&gt;0,"Sí","No")</f>
        <v>No</v>
      </c>
    </row>
    <row r="1935" customFormat="false" ht="15" hidden="false" customHeight="true" outlineLevel="0" collapsed="false">
      <c r="A1935" s="6" t="n">
        <v>201476</v>
      </c>
      <c r="B1935" s="6" t="n">
        <v>13</v>
      </c>
      <c r="C1935" s="6" t="n">
        <v>1301</v>
      </c>
      <c r="D1935" s="6" t="s">
        <v>194</v>
      </c>
      <c r="E1935" s="6" t="s">
        <v>2098</v>
      </c>
      <c r="F1935" s="6" t="s">
        <v>201</v>
      </c>
      <c r="G1935" s="6" t="s">
        <v>130</v>
      </c>
      <c r="H1935" s="6" t="s">
        <v>1715</v>
      </c>
      <c r="I1935" s="27" t="n">
        <v>0</v>
      </c>
      <c r="J1935" s="27" t="n">
        <v>0</v>
      </c>
      <c r="K1935" s="27" t="n">
        <v>1.8</v>
      </c>
      <c r="L1935" s="28" t="n">
        <f aca="false">I1935+J1935</f>
        <v>0</v>
      </c>
      <c r="M1935" s="28" t="n">
        <f aca="false">L1935+K1935</f>
        <v>1.8</v>
      </c>
      <c r="N1935" s="22" t="str">
        <f aca="false">IF(I1935&gt;0,"Sí","No")</f>
        <v>No</v>
      </c>
      <c r="O1935" s="22" t="str">
        <f aca="false">IF(J1935&gt;0,"Sí","No")</f>
        <v>No</v>
      </c>
      <c r="P1935" s="22" t="str">
        <f aca="false">IF(K1935&gt;0,"Sí","No")</f>
        <v>Sí</v>
      </c>
      <c r="Q1935" s="22" t="str">
        <f aca="false">IF(OR(I1935&gt;0,J1935&gt;0),"Sí","No")</f>
        <v>No</v>
      </c>
      <c r="R1935" s="27"/>
      <c r="S1935" s="27"/>
      <c r="T1935" s="27"/>
      <c r="U1935" s="27"/>
      <c r="V1935" s="27"/>
      <c r="W1935" s="12" t="str">
        <f aca="false">IF(AND(I1935&gt;0,R1935&gt;0),(S1935-R1935)/R1935,"")</f>
        <v/>
      </c>
      <c r="X1935" s="12" t="str">
        <f aca="false">IF(AND(J1935&gt;0,T1935&gt;0),(U1935-T1935)/T1935,"")</f>
        <v/>
      </c>
      <c r="Y1935" s="12" t="str">
        <f aca="false">IF(AND(K1935&gt;0,V1935&gt;0),(V1935-Resumen!$B$7)/Resumen!$B$7,"")</f>
        <v/>
      </c>
      <c r="Z1935" s="28" t="str">
        <f aca="false">IF(AND(K1935&gt;0,I1935&gt;0,V1935&gt;0,S1935&gt;0),V1935-S1935,"")</f>
        <v/>
      </c>
      <c r="AA1935" s="12" t="str">
        <f aca="false">IF(Z1935&lt;&gt;"",Z1935/S1935,"")</f>
        <v/>
      </c>
      <c r="AB1935" s="28" t="str">
        <f aca="false">IF(AND(K1935&gt;0,J1935&gt;0,V1935&gt;0,U1935&gt;0),V1935-U1935,"")</f>
        <v/>
      </c>
      <c r="AC1935" s="12" t="str">
        <f aca="false">IF(AB1935&lt;&gt;"",AB1935/U1935,"")</f>
        <v/>
      </c>
      <c r="AD1935" s="27" t="n">
        <v>0</v>
      </c>
      <c r="AE1935" s="27" t="n">
        <v>0</v>
      </c>
      <c r="AF1935" s="27" t="n">
        <v>0</v>
      </c>
      <c r="AG1935" s="28" t="n">
        <f aca="false">AD1935+AE1935+AF1935</f>
        <v>0</v>
      </c>
      <c r="AH1935" s="12" t="str">
        <f aca="false">IF(AG1935&gt;0,AD1935/AG1935,"")</f>
        <v/>
      </c>
      <c r="AI1935" s="27" t="n">
        <v>0</v>
      </c>
      <c r="AJ1935" s="27" t="n">
        <v>0</v>
      </c>
      <c r="AK1935" s="27" t="n">
        <v>0</v>
      </c>
      <c r="AL1935" s="22" t="str">
        <f aca="false">IF(OR(AJ1935&gt;0,AK1935&gt;0),"Sí","No")</f>
        <v>No</v>
      </c>
      <c r="AM1935" s="6"/>
      <c r="AN1935" s="6"/>
      <c r="AO1935" s="12" t="n">
        <f aca="false">IF(M1935&gt;0,K1935/M1935,"")</f>
        <v>1</v>
      </c>
      <c r="AP1935" s="22" t="str">
        <f aca="false">IF(M1935&gt;=Resumen!$B$5,"Alto","Bajo")</f>
        <v>Bajo</v>
      </c>
      <c r="AQ1935" s="22" t="str">
        <f aca="false">IF(AO1935&gt;=Resumen!$B$28,"Alto","Bajo")</f>
        <v>Alto</v>
      </c>
      <c r="AR1935" s="22" t="str">
        <f aca="false">AP1935&amp;" Potencial / "&amp;AQ1935&amp;" Share"</f>
        <v>Bajo Potencial / Alto Share</v>
      </c>
      <c r="AS1935" s="22" t="str">
        <f aca="false">IF(Q1935="Sí",IF(AO1935&gt;=Resumen!$B$29,"Alto","Bajo"),"")</f>
        <v/>
      </c>
      <c r="AT1935" s="22" t="str">
        <f aca="false">IF(AS1935&lt;&gt;"",AP1935&amp;" Potencial / "&amp;AS1935&amp;" Share","")</f>
        <v/>
      </c>
      <c r="AU1935" s="22" t="str">
        <f aca="false">IF(AH1935="","Sin dato",IF(AH1935-AO1935&gt;Resumen!$B$6,"Sobre-exhibido",IF(AO1935-AH1935&gt;Resumen!$B$6,"Sub-exhibido","En línea")))</f>
        <v>Sin dato</v>
      </c>
      <c r="AV1935" s="22" t="str">
        <f aca="false">IF(AT1935="","",IF(AT1935="Alto Potencial / Bajo Share",1,IF(AT1935="Alto Potencial / Alto Share",2,IF(AT1935="Bajo Potencial / Alto Share",3,4))))</f>
        <v/>
      </c>
      <c r="AW1935" s="22" t="str">
        <f aca="false">IF(Q1935="No","Sin competencia directa",IF(AV1935=1,"1 - Foco Conquista (Alto Pot / Bajo Share)",IF(AV1935=2,"2 - Foco Defensa (Alto Pot / Alto Share)",IF(AV1935=3,"3 - Monitoreo (Bajo Pot / Alto Share)","4 - Baja Prioridad (Bajo Pot / Bajo Share)"))))</f>
        <v>Sin competencia directa</v>
      </c>
      <c r="AX1935" s="12" t="str">
        <f aca="false">IF(OR(IFERROR(AND(W1935&lt;&gt;"",Y1935&lt;&gt;"",Y1935-W1935&gt;Resumen!$B$8),FALSE()),IFERROR(AND(X1935&lt;&gt;"",Y1935&lt;&gt;"",Y1935-X1935&gt;Resumen!$B$8),FALSE())),MAX(IF(IFERROR(AND(W1935&lt;&gt;"",Y1935&lt;&gt;"",Y1935-W1935&gt;Resumen!$B$8),FALSE()),Y1935-W1935,0),IF(IFERROR(AND(X1935&lt;&gt;"",Y1935&lt;&gt;"",Y1935-X1935&gt;Resumen!$B$8),FALSE()),Y1935-X1935,0)),"")</f>
        <v/>
      </c>
      <c r="AY1935" s="22" t="str">
        <f aca="false">IF(OR(IFERROR(AND(W1935&lt;&gt;"",Y1935&lt;&gt;"",Y1935-W1935&gt;Resumen!$B$8),FALSE()),IFERROR(AND(X1935&lt;&gt;"",Y1935&lt;&gt;"",Y1935-X1935&gt;Resumen!$B$8),FALSE())),TRIM("Lays tiene mayor markup que "&amp;IF(IFERROR(AND(W1935&lt;&gt;"",Y1935&lt;&gt;"",Y1935-W1935&gt;Resumen!$B$8),FALSE()),"Quento ","")&amp;IF(IFERROR(AND(X1935&lt;&gt;"",Y1935&lt;&gt;"",Y1935-X1935&gt;Resumen!$B$8),FALSE()),"Julicroc ","")&amp;"en este PDV"),"")</f>
        <v/>
      </c>
      <c r="AZ1935" s="22" t="str">
        <f aca="false">IF(COUNTIF('Plan Pehuamar - Lista'!$A$2:$A$167,A1935)&gt;0,"Sí","No")</f>
        <v>No</v>
      </c>
      <c r="BA1935" s="22" t="str">
        <f aca="false">IF(COUNTIF('Plan Combo 9+1'!$A$2:$A$226,A1935)&gt;0,"Sí","No")</f>
        <v>No</v>
      </c>
      <c r="BB1935" s="22" t="str">
        <f aca="false">IF(AH1935="","No",IF(BA1935="Sí",IF((AO1935-AH1935)&gt;Resumen!$B$6,"Sí","No"),IF((AO1935-AH1935)&gt;=Resumen!$B$132,"Sí","No")))</f>
        <v>No</v>
      </c>
      <c r="BC1935" s="22" t="str">
        <f aca="false">IF(AND(N1935="Sí",AL1935="Sí",AI1935=0),"Sí","No")</f>
        <v>No</v>
      </c>
      <c r="BD1935" s="22" t="str">
        <f aca="false">IF(COUNTIF('Plan 9+1 (con Pehuamar)'!$A$2:$A$227,A1935)&gt;0,"Sí","No")</f>
        <v>No</v>
      </c>
    </row>
    <row r="1936" customFormat="false" ht="15" hidden="false" customHeight="true" outlineLevel="0" collapsed="false">
      <c r="A1936" s="6" t="n">
        <v>201481</v>
      </c>
      <c r="B1936" s="6" t="n">
        <v>13</v>
      </c>
      <c r="C1936" s="6" t="n">
        <v>1301</v>
      </c>
      <c r="D1936" s="6" t="s">
        <v>194</v>
      </c>
      <c r="E1936" s="6" t="s">
        <v>2099</v>
      </c>
      <c r="F1936" s="6" t="s">
        <v>196</v>
      </c>
      <c r="G1936" s="6" t="s">
        <v>130</v>
      </c>
      <c r="H1936" s="6" t="s">
        <v>1715</v>
      </c>
      <c r="I1936" s="27" t="n">
        <v>15</v>
      </c>
      <c r="J1936" s="27" t="n">
        <v>24</v>
      </c>
      <c r="K1936" s="27" t="n">
        <v>8</v>
      </c>
      <c r="L1936" s="28" t="n">
        <f aca="false">I1936+J1936</f>
        <v>39</v>
      </c>
      <c r="M1936" s="28" t="n">
        <f aca="false">L1936+K1936</f>
        <v>47</v>
      </c>
      <c r="N1936" s="22" t="str">
        <f aca="false">IF(I1936&gt;0,"Sí","No")</f>
        <v>Sí</v>
      </c>
      <c r="O1936" s="22" t="str">
        <f aca="false">IF(J1936&gt;0,"Sí","No")</f>
        <v>Sí</v>
      </c>
      <c r="P1936" s="22" t="str">
        <f aca="false">IF(K1936&gt;0,"Sí","No")</f>
        <v>Sí</v>
      </c>
      <c r="Q1936" s="22" t="str">
        <f aca="false">IF(OR(I1936&gt;0,J1936&gt;0),"Sí","No")</f>
        <v>Sí</v>
      </c>
      <c r="R1936" s="27" t="n">
        <v>2000</v>
      </c>
      <c r="S1936" s="27" t="n">
        <v>3000</v>
      </c>
      <c r="T1936" s="27" t="n">
        <v>1200</v>
      </c>
      <c r="U1936" s="27" t="n">
        <v>2100</v>
      </c>
      <c r="V1936" s="27" t="n">
        <v>3600</v>
      </c>
      <c r="W1936" s="12" t="n">
        <f aca="false">IF(AND(I1936&gt;0,R1936&gt;0),(S1936-R1936)/R1936,"")</f>
        <v>0.5</v>
      </c>
      <c r="X1936" s="12" t="n">
        <f aca="false">IF(AND(J1936&gt;0,T1936&gt;0),(U1936-T1936)/T1936,"")</f>
        <v>0.75</v>
      </c>
      <c r="Y1936" s="12" t="n">
        <f aca="false">IF(AND(K1936&gt;0,V1936&gt;0),(V1936-Resumen!$B$7)/Resumen!$B$7,"")</f>
        <v>0.44</v>
      </c>
      <c r="Z1936" s="28" t="n">
        <f aca="false">IF(AND(K1936&gt;0,I1936&gt;0,V1936&gt;0,S1936&gt;0),V1936-S1936,"")</f>
        <v>600</v>
      </c>
      <c r="AA1936" s="12" t="n">
        <f aca="false">IF(Z1936&lt;&gt;"",Z1936/S1936,"")</f>
        <v>0.2</v>
      </c>
      <c r="AB1936" s="28" t="n">
        <f aca="false">IF(AND(K1936&gt;0,J1936&gt;0,V1936&gt;0,U1936&gt;0),V1936-U1936,"")</f>
        <v>1500</v>
      </c>
      <c r="AC1936" s="12" t="n">
        <f aca="false">IF(AB1936&lt;&gt;"",AB1936/U1936,"")</f>
        <v>0.714285714285714</v>
      </c>
      <c r="AD1936" s="27" t="n">
        <v>3</v>
      </c>
      <c r="AE1936" s="27" t="n">
        <v>8</v>
      </c>
      <c r="AF1936" s="27" t="n">
        <v>1</v>
      </c>
      <c r="AG1936" s="28" t="n">
        <f aca="false">AD1936+AE1936+AF1936</f>
        <v>12</v>
      </c>
      <c r="AH1936" s="12" t="n">
        <f aca="false">IF(AG1936&gt;0,AD1936/AG1936,"")</f>
        <v>0.25</v>
      </c>
      <c r="AI1936" s="27" t="n">
        <v>5</v>
      </c>
      <c r="AJ1936" s="27" t="n">
        <v>8</v>
      </c>
      <c r="AK1936" s="27" t="n">
        <v>13</v>
      </c>
      <c r="AL1936" s="22" t="str">
        <f aca="false">IF(OR(AJ1936&gt;0,AK1936&gt;0),"Sí","No")</f>
        <v>Sí</v>
      </c>
      <c r="AM1936" s="6" t="s">
        <v>198</v>
      </c>
      <c r="AN1936" s="6" t="s">
        <v>397</v>
      </c>
      <c r="AO1936" s="12" t="n">
        <f aca="false">IF(M1936&gt;0,K1936/M1936,"")</f>
        <v>0.170212765957447</v>
      </c>
      <c r="AP1936" s="22" t="str">
        <f aca="false">IF(M1936&gt;=Resumen!$B$5,"Alto","Bajo")</f>
        <v>Alto</v>
      </c>
      <c r="AQ1936" s="22" t="str">
        <f aca="false">IF(AO1936&gt;=Resumen!$B$28,"Alto","Bajo")</f>
        <v>Bajo</v>
      </c>
      <c r="AR1936" s="22" t="str">
        <f aca="false">AP1936&amp;" Potencial / "&amp;AQ1936&amp;" Share"</f>
        <v>Alto Potencial / Bajo Share</v>
      </c>
      <c r="AS1936" s="22" t="str">
        <f aca="false">IF(Q1936="Sí",IF(AO1936&gt;=Resumen!$B$29,"Alto","Bajo"),"")</f>
        <v>Bajo</v>
      </c>
      <c r="AT1936" s="22" t="str">
        <f aca="false">IF(AS1936&lt;&gt;"",AP1936&amp;" Potencial / "&amp;AS1936&amp;" Share","")</f>
        <v>Alto Potencial / Bajo Share</v>
      </c>
      <c r="AU1936" s="22" t="str">
        <f aca="false">IF(AH1936="","Sin dato",IF(AH1936-AO1936&gt;Resumen!$B$6,"Sobre-exhibido",IF(AO1936-AH1936&gt;Resumen!$B$6,"Sub-exhibido","En línea")))</f>
        <v>Sobre-exhibido</v>
      </c>
      <c r="AV1936" s="22" t="n">
        <f aca="false">IF(AT1936="","",IF(AT1936="Alto Potencial / Bajo Share",1,IF(AT1936="Alto Potencial / Alto Share",2,IF(AT1936="Bajo Potencial / Alto Share",3,4))))</f>
        <v>1</v>
      </c>
      <c r="AW1936" s="22" t="str">
        <f aca="false">IF(Q1936="No","Sin competencia directa",IF(AV1936=1,"1 - Foco Conquista (Alto Pot / Bajo Share)",IF(AV1936=2,"2 - Foco Defensa (Alto Pot / Alto Share)",IF(AV1936=3,"3 - Monitoreo (Bajo Pot / Alto Share)","4 - Baja Prioridad (Bajo Pot / Bajo Share)"))))</f>
        <v>1 - Foco Conquista (Alto Pot / Bajo Share)</v>
      </c>
      <c r="AX1936" s="12" t="str">
        <f aca="false">IF(OR(IFERROR(AND(W1936&lt;&gt;"",Y1936&lt;&gt;"",Y1936-W1936&gt;Resumen!$B$8),FALSE()),IFERROR(AND(X1936&lt;&gt;"",Y1936&lt;&gt;"",Y1936-X1936&gt;Resumen!$B$8),FALSE())),MAX(IF(IFERROR(AND(W1936&lt;&gt;"",Y1936&lt;&gt;"",Y1936-W1936&gt;Resumen!$B$8),FALSE()),Y1936-W1936,0),IF(IFERROR(AND(X1936&lt;&gt;"",Y1936&lt;&gt;"",Y1936-X1936&gt;Resumen!$B$8),FALSE()),Y1936-X1936,0)),"")</f>
        <v/>
      </c>
      <c r="AY1936" s="22" t="str">
        <f aca="false">IF(OR(IFERROR(AND(W1936&lt;&gt;"",Y1936&lt;&gt;"",Y1936-W1936&gt;Resumen!$B$8),FALSE()),IFERROR(AND(X1936&lt;&gt;"",Y1936&lt;&gt;"",Y1936-X1936&gt;Resumen!$B$8),FALSE())),TRIM("Lays tiene mayor markup que "&amp;IF(IFERROR(AND(W1936&lt;&gt;"",Y1936&lt;&gt;"",Y1936-W1936&gt;Resumen!$B$8),FALSE()),"Quento ","")&amp;IF(IFERROR(AND(X1936&lt;&gt;"",Y1936&lt;&gt;"",Y1936-X1936&gt;Resumen!$B$8),FALSE()),"Julicroc ","")&amp;"en este PDV"),"")</f>
        <v/>
      </c>
      <c r="AZ1936" s="22" t="str">
        <f aca="false">IF(COUNTIF('Plan Pehuamar - Lista'!$A$2:$A$167,A1936)&gt;0,"Sí","No")</f>
        <v>No</v>
      </c>
      <c r="BA1936" s="22" t="str">
        <f aca="false">IF(COUNTIF('Plan Combo 9+1'!$A$2:$A$226,A1936)&gt;0,"Sí","No")</f>
        <v>Sí</v>
      </c>
      <c r="BB1936" s="22" t="str">
        <f aca="false">IF(AH1936="","No",IF(BA1936="Sí",IF((AO1936-AH1936)&gt;Resumen!$B$6,"Sí","No"),IF((AO1936-AH1936)&gt;=Resumen!$B$132,"Sí","No")))</f>
        <v>No</v>
      </c>
      <c r="BC1936" s="22" t="str">
        <f aca="false">IF(AND(N1936="Sí",AL1936="Sí",AI1936=0),"Sí","No")</f>
        <v>No</v>
      </c>
      <c r="BD1936" s="22" t="str">
        <f aca="false">IF(COUNTIF('Plan 9+1 (con Pehuamar)'!$A$2:$A$227,A1936)&gt;0,"Sí","No")</f>
        <v>Sí</v>
      </c>
    </row>
    <row r="1937" customFormat="false" ht="15" hidden="false" customHeight="true" outlineLevel="0" collapsed="false">
      <c r="A1937" s="6" t="n">
        <v>201482</v>
      </c>
      <c r="B1937" s="6" t="n">
        <v>13</v>
      </c>
      <c r="C1937" s="6" t="n">
        <v>1301</v>
      </c>
      <c r="D1937" s="6" t="s">
        <v>194</v>
      </c>
      <c r="E1937" s="6" t="s">
        <v>2100</v>
      </c>
      <c r="F1937" s="6" t="s">
        <v>196</v>
      </c>
      <c r="G1937" s="6" t="s">
        <v>130</v>
      </c>
      <c r="H1937" s="6" t="s">
        <v>1715</v>
      </c>
      <c r="I1937" s="27" t="n">
        <v>12</v>
      </c>
      <c r="J1937" s="27" t="n">
        <v>0</v>
      </c>
      <c r="K1937" s="27" t="n">
        <v>5</v>
      </c>
      <c r="L1937" s="28" t="n">
        <f aca="false">I1937+J1937</f>
        <v>12</v>
      </c>
      <c r="M1937" s="28" t="n">
        <f aca="false">L1937+K1937</f>
        <v>17</v>
      </c>
      <c r="N1937" s="22" t="str">
        <f aca="false">IF(I1937&gt;0,"Sí","No")</f>
        <v>Sí</v>
      </c>
      <c r="O1937" s="22" t="str">
        <f aca="false">IF(J1937&gt;0,"Sí","No")</f>
        <v>No</v>
      </c>
      <c r="P1937" s="22" t="str">
        <f aca="false">IF(K1937&gt;0,"Sí","No")</f>
        <v>Sí</v>
      </c>
      <c r="Q1937" s="22" t="str">
        <f aca="false">IF(OR(I1937&gt;0,J1937&gt;0),"Sí","No")</f>
        <v>Sí</v>
      </c>
      <c r="R1937" s="27" t="n">
        <v>2000</v>
      </c>
      <c r="S1937" s="27" t="n">
        <v>3000</v>
      </c>
      <c r="T1937" s="27"/>
      <c r="U1937" s="27"/>
      <c r="V1937" s="27" t="n">
        <v>3700</v>
      </c>
      <c r="W1937" s="12" t="n">
        <f aca="false">IF(AND(I1937&gt;0,R1937&gt;0),(S1937-R1937)/R1937,"")</f>
        <v>0.5</v>
      </c>
      <c r="X1937" s="12" t="str">
        <f aca="false">IF(AND(J1937&gt;0,T1937&gt;0),(U1937-T1937)/T1937,"")</f>
        <v/>
      </c>
      <c r="Y1937" s="12" t="n">
        <f aca="false">IF(AND(K1937&gt;0,V1937&gt;0),(V1937-Resumen!$B$7)/Resumen!$B$7,"")</f>
        <v>0.48</v>
      </c>
      <c r="Z1937" s="28" t="n">
        <f aca="false">IF(AND(K1937&gt;0,I1937&gt;0,V1937&gt;0,S1937&gt;0),V1937-S1937,"")</f>
        <v>700</v>
      </c>
      <c r="AA1937" s="12" t="n">
        <f aca="false">IF(Z1937&lt;&gt;"",Z1937/S1937,"")</f>
        <v>0.233333333333333</v>
      </c>
      <c r="AB1937" s="28" t="str">
        <f aca="false">IF(AND(K1937&gt;0,J1937&gt;0,V1937&gt;0,U1937&gt;0),V1937-U1937,"")</f>
        <v/>
      </c>
      <c r="AC1937" s="12" t="str">
        <f aca="false">IF(AB1937&lt;&gt;"",AB1937/U1937,"")</f>
        <v/>
      </c>
      <c r="AD1937" s="27" t="n">
        <v>4</v>
      </c>
      <c r="AE1937" s="27" t="n">
        <v>10</v>
      </c>
      <c r="AF1937" s="27" t="n">
        <v>0</v>
      </c>
      <c r="AG1937" s="28" t="n">
        <f aca="false">AD1937+AE1937+AF1937</f>
        <v>14</v>
      </c>
      <c r="AH1937" s="12" t="n">
        <f aca="false">IF(AG1937&gt;0,AD1937/AG1937,"")</f>
        <v>0.285714285714286</v>
      </c>
      <c r="AI1937" s="27" t="n">
        <v>0</v>
      </c>
      <c r="AJ1937" s="27" t="n">
        <v>0</v>
      </c>
      <c r="AK1937" s="27" t="n">
        <v>0</v>
      </c>
      <c r="AL1937" s="22" t="str">
        <f aca="false">IF(OR(AJ1937&gt;0,AK1937&gt;0),"Sí","No")</f>
        <v>No</v>
      </c>
      <c r="AM1937" s="6" t="s">
        <v>198</v>
      </c>
      <c r="AN1937" s="6"/>
      <c r="AO1937" s="12" t="n">
        <f aca="false">IF(M1937&gt;0,K1937/M1937,"")</f>
        <v>0.294117647058824</v>
      </c>
      <c r="AP1937" s="22" t="str">
        <f aca="false">IF(M1937&gt;=Resumen!$B$5,"Alto","Bajo")</f>
        <v>Bajo</v>
      </c>
      <c r="AQ1937" s="22" t="str">
        <f aca="false">IF(AO1937&gt;=Resumen!$B$28,"Alto","Bajo")</f>
        <v>Bajo</v>
      </c>
      <c r="AR1937" s="22" t="str">
        <f aca="false">AP1937&amp;" Potencial / "&amp;AQ1937&amp;" Share"</f>
        <v>Bajo Potencial / Bajo Share</v>
      </c>
      <c r="AS1937" s="22" t="str">
        <f aca="false">IF(Q1937="Sí",IF(AO1937&gt;=Resumen!$B$29,"Alto","Bajo"),"")</f>
        <v>Bajo</v>
      </c>
      <c r="AT1937" s="22" t="str">
        <f aca="false">IF(AS1937&lt;&gt;"",AP1937&amp;" Potencial / "&amp;AS1937&amp;" Share","")</f>
        <v>Bajo Potencial / Bajo Share</v>
      </c>
      <c r="AU1937" s="22" t="str">
        <f aca="false">IF(AH1937="","Sin dato",IF(AH1937-AO1937&gt;Resumen!$B$6,"Sobre-exhibido",IF(AO1937-AH1937&gt;Resumen!$B$6,"Sub-exhibido","En línea")))</f>
        <v>En línea</v>
      </c>
      <c r="AV1937" s="22" t="n">
        <f aca="false">IF(AT1937="","",IF(AT1937="Alto Potencial / Bajo Share",1,IF(AT1937="Alto Potencial / Alto Share",2,IF(AT1937="Bajo Potencial / Alto Share",3,4))))</f>
        <v>4</v>
      </c>
      <c r="AW1937" s="22" t="str">
        <f aca="false">IF(Q1937="No","Sin competencia directa",IF(AV1937=1,"1 - Foco Conquista (Alto Pot / Bajo Share)",IF(AV1937=2,"2 - Foco Defensa (Alto Pot / Alto Share)",IF(AV1937=3,"3 - Monitoreo (Bajo Pot / Alto Share)","4 - Baja Prioridad (Bajo Pot / Bajo Share)"))))</f>
        <v>4 - Baja Prioridad (Bajo Pot / Bajo Share)</v>
      </c>
      <c r="AX1937" s="12" t="str">
        <f aca="false">IF(OR(IFERROR(AND(W1937&lt;&gt;"",Y1937&lt;&gt;"",Y1937-W1937&gt;Resumen!$B$8),FALSE()),IFERROR(AND(X1937&lt;&gt;"",Y1937&lt;&gt;"",Y1937-X1937&gt;Resumen!$B$8),FALSE())),MAX(IF(IFERROR(AND(W1937&lt;&gt;"",Y1937&lt;&gt;"",Y1937-W1937&gt;Resumen!$B$8),FALSE()),Y1937-W1937,0),IF(IFERROR(AND(X1937&lt;&gt;"",Y1937&lt;&gt;"",Y1937-X1937&gt;Resumen!$B$8),FALSE()),Y1937-X1937,0)),"")</f>
        <v/>
      </c>
      <c r="AY1937" s="22" t="str">
        <f aca="false">IF(OR(IFERROR(AND(W1937&lt;&gt;"",Y1937&lt;&gt;"",Y1937-W1937&gt;Resumen!$B$8),FALSE()),IFERROR(AND(X1937&lt;&gt;"",Y1937&lt;&gt;"",Y1937-X1937&gt;Resumen!$B$8),FALSE())),TRIM("Lays tiene mayor markup que "&amp;IF(IFERROR(AND(W1937&lt;&gt;"",Y1937&lt;&gt;"",Y1937-W1937&gt;Resumen!$B$8),FALSE()),"Quento ","")&amp;IF(IFERROR(AND(X1937&lt;&gt;"",Y1937&lt;&gt;"",Y1937-X1937&gt;Resumen!$B$8),FALSE()),"Julicroc ","")&amp;"en este PDV"),"")</f>
        <v/>
      </c>
      <c r="AZ1937" s="22" t="str">
        <f aca="false">IF(COUNTIF('Plan Pehuamar - Lista'!$A$2:$A$167,A1937)&gt;0,"Sí","No")</f>
        <v>No</v>
      </c>
      <c r="BA1937" s="22" t="str">
        <f aca="false">IF(COUNTIF('Plan Combo 9+1'!$A$2:$A$226,A1937)&gt;0,"Sí","No")</f>
        <v>No</v>
      </c>
      <c r="BB1937" s="22" t="str">
        <f aca="false">IF(AH1937="","No",IF(BA1937="Sí",IF((AO1937-AH1937)&gt;Resumen!$B$6,"Sí","No"),IF((AO1937-AH1937)&gt;=Resumen!$B$132,"Sí","No")))</f>
        <v>No</v>
      </c>
      <c r="BC1937" s="22" t="str">
        <f aca="false">IF(AND(N1937="Sí",AL1937="Sí",AI1937=0),"Sí","No")</f>
        <v>No</v>
      </c>
      <c r="BD1937" s="22" t="str">
        <f aca="false">IF(COUNTIF('Plan 9+1 (con Pehuamar)'!$A$2:$A$227,A1937)&gt;0,"Sí","No")</f>
        <v>No</v>
      </c>
    </row>
    <row r="1938" customFormat="false" ht="15" hidden="false" customHeight="true" outlineLevel="0" collapsed="false">
      <c r="A1938" s="6" t="n">
        <v>201487</v>
      </c>
      <c r="B1938" s="6" t="n">
        <v>13</v>
      </c>
      <c r="C1938" s="6" t="n">
        <v>1301</v>
      </c>
      <c r="D1938" s="6" t="s">
        <v>194</v>
      </c>
      <c r="E1938" s="6" t="s">
        <v>2101</v>
      </c>
      <c r="F1938" s="6" t="s">
        <v>201</v>
      </c>
      <c r="G1938" s="6" t="s">
        <v>130</v>
      </c>
      <c r="H1938" s="6" t="s">
        <v>1715</v>
      </c>
      <c r="I1938" s="27" t="n">
        <v>0</v>
      </c>
      <c r="J1938" s="27" t="n">
        <v>0</v>
      </c>
      <c r="K1938" s="27" t="n">
        <v>0.5</v>
      </c>
      <c r="L1938" s="28" t="n">
        <f aca="false">I1938+J1938</f>
        <v>0</v>
      </c>
      <c r="M1938" s="28" t="n">
        <f aca="false">L1938+K1938</f>
        <v>0.5</v>
      </c>
      <c r="N1938" s="22" t="str">
        <f aca="false">IF(I1938&gt;0,"Sí","No")</f>
        <v>No</v>
      </c>
      <c r="O1938" s="22" t="str">
        <f aca="false">IF(J1938&gt;0,"Sí","No")</f>
        <v>No</v>
      </c>
      <c r="P1938" s="22" t="str">
        <f aca="false">IF(K1938&gt;0,"Sí","No")</f>
        <v>Sí</v>
      </c>
      <c r="Q1938" s="22" t="str">
        <f aca="false">IF(OR(I1938&gt;0,J1938&gt;0),"Sí","No")</f>
        <v>No</v>
      </c>
      <c r="R1938" s="27"/>
      <c r="S1938" s="27"/>
      <c r="T1938" s="27"/>
      <c r="U1938" s="27"/>
      <c r="V1938" s="27"/>
      <c r="W1938" s="12" t="str">
        <f aca="false">IF(AND(I1938&gt;0,R1938&gt;0),(S1938-R1938)/R1938,"")</f>
        <v/>
      </c>
      <c r="X1938" s="12" t="str">
        <f aca="false">IF(AND(J1938&gt;0,T1938&gt;0),(U1938-T1938)/T1938,"")</f>
        <v/>
      </c>
      <c r="Y1938" s="12" t="str">
        <f aca="false">IF(AND(K1938&gt;0,V1938&gt;0),(V1938-Resumen!$B$7)/Resumen!$B$7,"")</f>
        <v/>
      </c>
      <c r="Z1938" s="28" t="str">
        <f aca="false">IF(AND(K1938&gt;0,I1938&gt;0,V1938&gt;0,S1938&gt;0),V1938-S1938,"")</f>
        <v/>
      </c>
      <c r="AA1938" s="12" t="str">
        <f aca="false">IF(Z1938&lt;&gt;"",Z1938/S1938,"")</f>
        <v/>
      </c>
      <c r="AB1938" s="28" t="str">
        <f aca="false">IF(AND(K1938&gt;0,J1938&gt;0,V1938&gt;0,U1938&gt;0),V1938-U1938,"")</f>
        <v/>
      </c>
      <c r="AC1938" s="12" t="str">
        <f aca="false">IF(AB1938&lt;&gt;"",AB1938/U1938,"")</f>
        <v/>
      </c>
      <c r="AD1938" s="27" t="n">
        <v>0</v>
      </c>
      <c r="AE1938" s="27" t="n">
        <v>0</v>
      </c>
      <c r="AF1938" s="27" t="n">
        <v>0</v>
      </c>
      <c r="AG1938" s="28" t="n">
        <f aca="false">AD1938+AE1938+AF1938</f>
        <v>0</v>
      </c>
      <c r="AH1938" s="12" t="str">
        <f aca="false">IF(AG1938&gt;0,AD1938/AG1938,"")</f>
        <v/>
      </c>
      <c r="AI1938" s="27" t="n">
        <v>0</v>
      </c>
      <c r="AJ1938" s="27" t="n">
        <v>0</v>
      </c>
      <c r="AK1938" s="27" t="n">
        <v>0</v>
      </c>
      <c r="AL1938" s="22" t="str">
        <f aca="false">IF(OR(AJ1938&gt;0,AK1938&gt;0),"Sí","No")</f>
        <v>No</v>
      </c>
      <c r="AM1938" s="6"/>
      <c r="AN1938" s="6"/>
      <c r="AO1938" s="12" t="n">
        <f aca="false">IF(M1938&gt;0,K1938/M1938,"")</f>
        <v>1</v>
      </c>
      <c r="AP1938" s="22" t="str">
        <f aca="false">IF(M1938&gt;=Resumen!$B$5,"Alto","Bajo")</f>
        <v>Bajo</v>
      </c>
      <c r="AQ1938" s="22" t="str">
        <f aca="false">IF(AO1938&gt;=Resumen!$B$28,"Alto","Bajo")</f>
        <v>Alto</v>
      </c>
      <c r="AR1938" s="22" t="str">
        <f aca="false">AP1938&amp;" Potencial / "&amp;AQ1938&amp;" Share"</f>
        <v>Bajo Potencial / Alto Share</v>
      </c>
      <c r="AS1938" s="22" t="str">
        <f aca="false">IF(Q1938="Sí",IF(AO1938&gt;=Resumen!$B$29,"Alto","Bajo"),"")</f>
        <v/>
      </c>
      <c r="AT1938" s="22" t="str">
        <f aca="false">IF(AS1938&lt;&gt;"",AP1938&amp;" Potencial / "&amp;AS1938&amp;" Share","")</f>
        <v/>
      </c>
      <c r="AU1938" s="22" t="str">
        <f aca="false">IF(AH1938="","Sin dato",IF(AH1938-AO1938&gt;Resumen!$B$6,"Sobre-exhibido",IF(AO1938-AH1938&gt;Resumen!$B$6,"Sub-exhibido","En línea")))</f>
        <v>Sin dato</v>
      </c>
      <c r="AV1938" s="22" t="str">
        <f aca="false">IF(AT1938="","",IF(AT1938="Alto Potencial / Bajo Share",1,IF(AT1938="Alto Potencial / Alto Share",2,IF(AT1938="Bajo Potencial / Alto Share",3,4))))</f>
        <v/>
      </c>
      <c r="AW1938" s="22" t="str">
        <f aca="false">IF(Q1938="No","Sin competencia directa",IF(AV1938=1,"1 - Foco Conquista (Alto Pot / Bajo Share)",IF(AV1938=2,"2 - Foco Defensa (Alto Pot / Alto Share)",IF(AV1938=3,"3 - Monitoreo (Bajo Pot / Alto Share)","4 - Baja Prioridad (Bajo Pot / Bajo Share)"))))</f>
        <v>Sin competencia directa</v>
      </c>
      <c r="AX1938" s="12" t="str">
        <f aca="false">IF(OR(IFERROR(AND(W1938&lt;&gt;"",Y1938&lt;&gt;"",Y1938-W1938&gt;Resumen!$B$8),FALSE()),IFERROR(AND(X1938&lt;&gt;"",Y1938&lt;&gt;"",Y1938-X1938&gt;Resumen!$B$8),FALSE())),MAX(IF(IFERROR(AND(W1938&lt;&gt;"",Y1938&lt;&gt;"",Y1938-W1938&gt;Resumen!$B$8),FALSE()),Y1938-W1938,0),IF(IFERROR(AND(X1938&lt;&gt;"",Y1938&lt;&gt;"",Y1938-X1938&gt;Resumen!$B$8),FALSE()),Y1938-X1938,0)),"")</f>
        <v/>
      </c>
      <c r="AY1938" s="22" t="str">
        <f aca="false">IF(OR(IFERROR(AND(W1938&lt;&gt;"",Y1938&lt;&gt;"",Y1938-W1938&gt;Resumen!$B$8),FALSE()),IFERROR(AND(X1938&lt;&gt;"",Y1938&lt;&gt;"",Y1938-X1938&gt;Resumen!$B$8),FALSE())),TRIM("Lays tiene mayor markup que "&amp;IF(IFERROR(AND(W1938&lt;&gt;"",Y1938&lt;&gt;"",Y1938-W1938&gt;Resumen!$B$8),FALSE()),"Quento ","")&amp;IF(IFERROR(AND(X1938&lt;&gt;"",Y1938&lt;&gt;"",Y1938-X1938&gt;Resumen!$B$8),FALSE()),"Julicroc ","")&amp;"en este PDV"),"")</f>
        <v/>
      </c>
      <c r="AZ1938" s="22" t="str">
        <f aca="false">IF(COUNTIF('Plan Pehuamar - Lista'!$A$2:$A$167,A1938)&gt;0,"Sí","No")</f>
        <v>No</v>
      </c>
      <c r="BA1938" s="22" t="str">
        <f aca="false">IF(COUNTIF('Plan Combo 9+1'!$A$2:$A$226,A1938)&gt;0,"Sí","No")</f>
        <v>No</v>
      </c>
      <c r="BB1938" s="22" t="str">
        <f aca="false">IF(AH1938="","No",IF(BA1938="Sí",IF((AO1938-AH1938)&gt;Resumen!$B$6,"Sí","No"),IF((AO1938-AH1938)&gt;=Resumen!$B$132,"Sí","No")))</f>
        <v>No</v>
      </c>
      <c r="BC1938" s="22" t="str">
        <f aca="false">IF(AND(N1938="Sí",AL1938="Sí",AI1938=0),"Sí","No")</f>
        <v>No</v>
      </c>
      <c r="BD1938" s="22" t="str">
        <f aca="false">IF(COUNTIF('Plan 9+1 (con Pehuamar)'!$A$2:$A$227,A1938)&gt;0,"Sí","No")</f>
        <v>No</v>
      </c>
    </row>
    <row r="1939" customFormat="false" ht="15" hidden="false" customHeight="true" outlineLevel="0" collapsed="false">
      <c r="A1939" s="6" t="n">
        <v>201571</v>
      </c>
      <c r="B1939" s="6" t="n">
        <v>13</v>
      </c>
      <c r="C1939" s="6" t="n">
        <v>1301</v>
      </c>
      <c r="D1939" s="6" t="s">
        <v>194</v>
      </c>
      <c r="E1939" s="6" t="s">
        <v>2102</v>
      </c>
      <c r="F1939" s="6" t="s">
        <v>196</v>
      </c>
      <c r="G1939" s="6" t="s">
        <v>130</v>
      </c>
      <c r="H1939" s="6" t="s">
        <v>1715</v>
      </c>
      <c r="I1939" s="27" t="n">
        <v>0</v>
      </c>
      <c r="J1939" s="27" t="n">
        <v>0</v>
      </c>
      <c r="K1939" s="27" t="n">
        <v>0.5</v>
      </c>
      <c r="L1939" s="28" t="n">
        <f aca="false">I1939+J1939</f>
        <v>0</v>
      </c>
      <c r="M1939" s="28" t="n">
        <f aca="false">L1939+K1939</f>
        <v>0.5</v>
      </c>
      <c r="N1939" s="22" t="str">
        <f aca="false">IF(I1939&gt;0,"Sí","No")</f>
        <v>No</v>
      </c>
      <c r="O1939" s="22" t="str">
        <f aca="false">IF(J1939&gt;0,"Sí","No")</f>
        <v>No</v>
      </c>
      <c r="P1939" s="22" t="str">
        <f aca="false">IF(K1939&gt;0,"Sí","No")</f>
        <v>Sí</v>
      </c>
      <c r="Q1939" s="22" t="str">
        <f aca="false">IF(OR(I1939&gt;0,J1939&gt;0),"Sí","No")</f>
        <v>No</v>
      </c>
      <c r="R1939" s="27"/>
      <c r="S1939" s="27"/>
      <c r="T1939" s="27"/>
      <c r="U1939" s="27"/>
      <c r="V1939" s="27"/>
      <c r="W1939" s="12" t="str">
        <f aca="false">IF(AND(I1939&gt;0,R1939&gt;0),(S1939-R1939)/R1939,"")</f>
        <v/>
      </c>
      <c r="X1939" s="12" t="str">
        <f aca="false">IF(AND(J1939&gt;0,T1939&gt;0),(U1939-T1939)/T1939,"")</f>
        <v/>
      </c>
      <c r="Y1939" s="12" t="str">
        <f aca="false">IF(AND(K1939&gt;0,V1939&gt;0),(V1939-Resumen!$B$7)/Resumen!$B$7,"")</f>
        <v/>
      </c>
      <c r="Z1939" s="28" t="str">
        <f aca="false">IF(AND(K1939&gt;0,I1939&gt;0,V1939&gt;0,S1939&gt;0),V1939-S1939,"")</f>
        <v/>
      </c>
      <c r="AA1939" s="12" t="str">
        <f aca="false">IF(Z1939&lt;&gt;"",Z1939/S1939,"")</f>
        <v/>
      </c>
      <c r="AB1939" s="28" t="str">
        <f aca="false">IF(AND(K1939&gt;0,J1939&gt;0,V1939&gt;0,U1939&gt;0),V1939-U1939,"")</f>
        <v/>
      </c>
      <c r="AC1939" s="12" t="str">
        <f aca="false">IF(AB1939&lt;&gt;"",AB1939/U1939,"")</f>
        <v/>
      </c>
      <c r="AD1939" s="27" t="n">
        <v>0</v>
      </c>
      <c r="AE1939" s="27" t="n">
        <v>0</v>
      </c>
      <c r="AF1939" s="27" t="n">
        <v>0</v>
      </c>
      <c r="AG1939" s="28" t="n">
        <f aca="false">AD1939+AE1939+AF1939</f>
        <v>0</v>
      </c>
      <c r="AH1939" s="12" t="str">
        <f aca="false">IF(AG1939&gt;0,AD1939/AG1939,"")</f>
        <v/>
      </c>
      <c r="AI1939" s="27" t="n">
        <v>0</v>
      </c>
      <c r="AJ1939" s="27" t="n">
        <v>0</v>
      </c>
      <c r="AK1939" s="27" t="n">
        <v>0</v>
      </c>
      <c r="AL1939" s="22" t="str">
        <f aca="false">IF(OR(AJ1939&gt;0,AK1939&gt;0),"Sí","No")</f>
        <v>No</v>
      </c>
      <c r="AM1939" s="6"/>
      <c r="AN1939" s="6"/>
      <c r="AO1939" s="12" t="n">
        <f aca="false">IF(M1939&gt;0,K1939/M1939,"")</f>
        <v>1</v>
      </c>
      <c r="AP1939" s="22" t="str">
        <f aca="false">IF(M1939&gt;=Resumen!$B$5,"Alto","Bajo")</f>
        <v>Bajo</v>
      </c>
      <c r="AQ1939" s="22" t="str">
        <f aca="false">IF(AO1939&gt;=Resumen!$B$28,"Alto","Bajo")</f>
        <v>Alto</v>
      </c>
      <c r="AR1939" s="22" t="str">
        <f aca="false">AP1939&amp;" Potencial / "&amp;AQ1939&amp;" Share"</f>
        <v>Bajo Potencial / Alto Share</v>
      </c>
      <c r="AS1939" s="22" t="str">
        <f aca="false">IF(Q1939="Sí",IF(AO1939&gt;=Resumen!$B$29,"Alto","Bajo"),"")</f>
        <v/>
      </c>
      <c r="AT1939" s="22" t="str">
        <f aca="false">IF(AS1939&lt;&gt;"",AP1939&amp;" Potencial / "&amp;AS1939&amp;" Share","")</f>
        <v/>
      </c>
      <c r="AU1939" s="22" t="str">
        <f aca="false">IF(AH1939="","Sin dato",IF(AH1939-AO1939&gt;Resumen!$B$6,"Sobre-exhibido",IF(AO1939-AH1939&gt;Resumen!$B$6,"Sub-exhibido","En línea")))</f>
        <v>Sin dato</v>
      </c>
      <c r="AV1939" s="22" t="str">
        <f aca="false">IF(AT1939="","",IF(AT1939="Alto Potencial / Bajo Share",1,IF(AT1939="Alto Potencial / Alto Share",2,IF(AT1939="Bajo Potencial / Alto Share",3,4))))</f>
        <v/>
      </c>
      <c r="AW1939" s="22" t="str">
        <f aca="false">IF(Q1939="No","Sin competencia directa",IF(AV1939=1,"1 - Foco Conquista (Alto Pot / Bajo Share)",IF(AV1939=2,"2 - Foco Defensa (Alto Pot / Alto Share)",IF(AV1939=3,"3 - Monitoreo (Bajo Pot / Alto Share)","4 - Baja Prioridad (Bajo Pot / Bajo Share)"))))</f>
        <v>Sin competencia directa</v>
      </c>
      <c r="AX1939" s="12" t="str">
        <f aca="false">IF(OR(IFERROR(AND(W1939&lt;&gt;"",Y1939&lt;&gt;"",Y1939-W1939&gt;Resumen!$B$8),FALSE()),IFERROR(AND(X1939&lt;&gt;"",Y1939&lt;&gt;"",Y1939-X1939&gt;Resumen!$B$8),FALSE())),MAX(IF(IFERROR(AND(W1939&lt;&gt;"",Y1939&lt;&gt;"",Y1939-W1939&gt;Resumen!$B$8),FALSE()),Y1939-W1939,0),IF(IFERROR(AND(X1939&lt;&gt;"",Y1939&lt;&gt;"",Y1939-X1939&gt;Resumen!$B$8),FALSE()),Y1939-X1939,0)),"")</f>
        <v/>
      </c>
      <c r="AY1939" s="22" t="str">
        <f aca="false">IF(OR(IFERROR(AND(W1939&lt;&gt;"",Y1939&lt;&gt;"",Y1939-W1939&gt;Resumen!$B$8),FALSE()),IFERROR(AND(X1939&lt;&gt;"",Y1939&lt;&gt;"",Y1939-X1939&gt;Resumen!$B$8),FALSE())),TRIM("Lays tiene mayor markup que "&amp;IF(IFERROR(AND(W1939&lt;&gt;"",Y1939&lt;&gt;"",Y1939-W1939&gt;Resumen!$B$8),FALSE()),"Quento ","")&amp;IF(IFERROR(AND(X1939&lt;&gt;"",Y1939&lt;&gt;"",Y1939-X1939&gt;Resumen!$B$8),FALSE()),"Julicroc ","")&amp;"en este PDV"),"")</f>
        <v/>
      </c>
      <c r="AZ1939" s="22" t="str">
        <f aca="false">IF(COUNTIF('Plan Pehuamar - Lista'!$A$2:$A$167,A1939)&gt;0,"Sí","No")</f>
        <v>No</v>
      </c>
      <c r="BA1939" s="22" t="str">
        <f aca="false">IF(COUNTIF('Plan Combo 9+1'!$A$2:$A$226,A1939)&gt;0,"Sí","No")</f>
        <v>No</v>
      </c>
      <c r="BB1939" s="22" t="str">
        <f aca="false">IF(AH1939="","No",IF(BA1939="Sí",IF((AO1939-AH1939)&gt;Resumen!$B$6,"Sí","No"),IF((AO1939-AH1939)&gt;=Resumen!$B$132,"Sí","No")))</f>
        <v>No</v>
      </c>
      <c r="BC1939" s="22" t="str">
        <f aca="false">IF(AND(N1939="Sí",AL1939="Sí",AI1939=0),"Sí","No")</f>
        <v>No</v>
      </c>
      <c r="BD1939" s="22" t="str">
        <f aca="false">IF(COUNTIF('Plan 9+1 (con Pehuamar)'!$A$2:$A$227,A1939)&gt;0,"Sí","No")</f>
        <v>No</v>
      </c>
    </row>
    <row r="1940" customFormat="false" ht="15" hidden="false" customHeight="true" outlineLevel="0" collapsed="false">
      <c r="A1940" s="6" t="n">
        <v>201606</v>
      </c>
      <c r="B1940" s="6" t="n">
        <v>13</v>
      </c>
      <c r="C1940" s="6" t="n">
        <v>1301</v>
      </c>
      <c r="D1940" s="6" t="s">
        <v>194</v>
      </c>
      <c r="E1940" s="6" t="s">
        <v>2103</v>
      </c>
      <c r="F1940" s="6" t="s">
        <v>201</v>
      </c>
      <c r="G1940" s="6" t="s">
        <v>130</v>
      </c>
      <c r="H1940" s="6" t="s">
        <v>1715</v>
      </c>
      <c r="I1940" s="27" t="n">
        <v>0</v>
      </c>
      <c r="J1940" s="27" t="n">
        <v>0</v>
      </c>
      <c r="K1940" s="27" t="n">
        <v>3.9</v>
      </c>
      <c r="L1940" s="28" t="n">
        <f aca="false">I1940+J1940</f>
        <v>0</v>
      </c>
      <c r="M1940" s="28" t="n">
        <f aca="false">L1940+K1940</f>
        <v>3.9</v>
      </c>
      <c r="N1940" s="22" t="str">
        <f aca="false">IF(I1940&gt;0,"Sí","No")</f>
        <v>No</v>
      </c>
      <c r="O1940" s="22" t="str">
        <f aca="false">IF(J1940&gt;0,"Sí","No")</f>
        <v>No</v>
      </c>
      <c r="P1940" s="22" t="str">
        <f aca="false">IF(K1940&gt;0,"Sí","No")</f>
        <v>Sí</v>
      </c>
      <c r="Q1940" s="22" t="str">
        <f aca="false">IF(OR(I1940&gt;0,J1940&gt;0),"Sí","No")</f>
        <v>No</v>
      </c>
      <c r="R1940" s="27"/>
      <c r="S1940" s="27"/>
      <c r="T1940" s="27"/>
      <c r="U1940" s="27"/>
      <c r="V1940" s="27"/>
      <c r="W1940" s="12" t="str">
        <f aca="false">IF(AND(I1940&gt;0,R1940&gt;0),(S1940-R1940)/R1940,"")</f>
        <v/>
      </c>
      <c r="X1940" s="12" t="str">
        <f aca="false">IF(AND(J1940&gt;0,T1940&gt;0),(U1940-T1940)/T1940,"")</f>
        <v/>
      </c>
      <c r="Y1940" s="12" t="str">
        <f aca="false">IF(AND(K1940&gt;0,V1940&gt;0),(V1940-Resumen!$B$7)/Resumen!$B$7,"")</f>
        <v/>
      </c>
      <c r="Z1940" s="28" t="str">
        <f aca="false">IF(AND(K1940&gt;0,I1940&gt;0,V1940&gt;0,S1940&gt;0),V1940-S1940,"")</f>
        <v/>
      </c>
      <c r="AA1940" s="12" t="str">
        <f aca="false">IF(Z1940&lt;&gt;"",Z1940/S1940,"")</f>
        <v/>
      </c>
      <c r="AB1940" s="28" t="str">
        <f aca="false">IF(AND(K1940&gt;0,J1940&gt;0,V1940&gt;0,U1940&gt;0),V1940-U1940,"")</f>
        <v/>
      </c>
      <c r="AC1940" s="12" t="str">
        <f aca="false">IF(AB1940&lt;&gt;"",AB1940/U1940,"")</f>
        <v/>
      </c>
      <c r="AD1940" s="27" t="n">
        <v>0</v>
      </c>
      <c r="AE1940" s="27" t="n">
        <v>0</v>
      </c>
      <c r="AF1940" s="27" t="n">
        <v>0</v>
      </c>
      <c r="AG1940" s="28" t="n">
        <f aca="false">AD1940+AE1940+AF1940</f>
        <v>0</v>
      </c>
      <c r="AH1940" s="12" t="str">
        <f aca="false">IF(AG1940&gt;0,AD1940/AG1940,"")</f>
        <v/>
      </c>
      <c r="AI1940" s="27" t="n">
        <v>0</v>
      </c>
      <c r="AJ1940" s="27" t="n">
        <v>0</v>
      </c>
      <c r="AK1940" s="27" t="n">
        <v>0</v>
      </c>
      <c r="AL1940" s="22" t="str">
        <f aca="false">IF(OR(AJ1940&gt;0,AK1940&gt;0),"Sí","No")</f>
        <v>No</v>
      </c>
      <c r="AM1940" s="6"/>
      <c r="AN1940" s="6"/>
      <c r="AO1940" s="12" t="n">
        <f aca="false">IF(M1940&gt;0,K1940/M1940,"")</f>
        <v>1</v>
      </c>
      <c r="AP1940" s="22" t="str">
        <f aca="false">IF(M1940&gt;=Resumen!$B$5,"Alto","Bajo")</f>
        <v>Bajo</v>
      </c>
      <c r="AQ1940" s="22" t="str">
        <f aca="false">IF(AO1940&gt;=Resumen!$B$28,"Alto","Bajo")</f>
        <v>Alto</v>
      </c>
      <c r="AR1940" s="22" t="str">
        <f aca="false">AP1940&amp;" Potencial / "&amp;AQ1940&amp;" Share"</f>
        <v>Bajo Potencial / Alto Share</v>
      </c>
      <c r="AS1940" s="22" t="str">
        <f aca="false">IF(Q1940="Sí",IF(AO1940&gt;=Resumen!$B$29,"Alto","Bajo"),"")</f>
        <v/>
      </c>
      <c r="AT1940" s="22" t="str">
        <f aca="false">IF(AS1940&lt;&gt;"",AP1940&amp;" Potencial / "&amp;AS1940&amp;" Share","")</f>
        <v/>
      </c>
      <c r="AU1940" s="22" t="str">
        <f aca="false">IF(AH1940="","Sin dato",IF(AH1940-AO1940&gt;Resumen!$B$6,"Sobre-exhibido",IF(AO1940-AH1940&gt;Resumen!$B$6,"Sub-exhibido","En línea")))</f>
        <v>Sin dato</v>
      </c>
      <c r="AV1940" s="22" t="str">
        <f aca="false">IF(AT1940="","",IF(AT1940="Alto Potencial / Bajo Share",1,IF(AT1940="Alto Potencial / Alto Share",2,IF(AT1940="Bajo Potencial / Alto Share",3,4))))</f>
        <v/>
      </c>
      <c r="AW1940" s="22" t="str">
        <f aca="false">IF(Q1940="No","Sin competencia directa",IF(AV1940=1,"1 - Foco Conquista (Alto Pot / Bajo Share)",IF(AV1940=2,"2 - Foco Defensa (Alto Pot / Alto Share)",IF(AV1940=3,"3 - Monitoreo (Bajo Pot / Alto Share)","4 - Baja Prioridad (Bajo Pot / Bajo Share)"))))</f>
        <v>Sin competencia directa</v>
      </c>
      <c r="AX1940" s="12" t="str">
        <f aca="false">IF(OR(IFERROR(AND(W1940&lt;&gt;"",Y1940&lt;&gt;"",Y1940-W1940&gt;Resumen!$B$8),FALSE()),IFERROR(AND(X1940&lt;&gt;"",Y1940&lt;&gt;"",Y1940-X1940&gt;Resumen!$B$8),FALSE())),MAX(IF(IFERROR(AND(W1940&lt;&gt;"",Y1940&lt;&gt;"",Y1940-W1940&gt;Resumen!$B$8),FALSE()),Y1940-W1940,0),IF(IFERROR(AND(X1940&lt;&gt;"",Y1940&lt;&gt;"",Y1940-X1940&gt;Resumen!$B$8),FALSE()),Y1940-X1940,0)),"")</f>
        <v/>
      </c>
      <c r="AY1940" s="22" t="str">
        <f aca="false">IF(OR(IFERROR(AND(W1940&lt;&gt;"",Y1940&lt;&gt;"",Y1940-W1940&gt;Resumen!$B$8),FALSE()),IFERROR(AND(X1940&lt;&gt;"",Y1940&lt;&gt;"",Y1940-X1940&gt;Resumen!$B$8),FALSE())),TRIM("Lays tiene mayor markup que "&amp;IF(IFERROR(AND(W1940&lt;&gt;"",Y1940&lt;&gt;"",Y1940-W1940&gt;Resumen!$B$8),FALSE()),"Quento ","")&amp;IF(IFERROR(AND(X1940&lt;&gt;"",Y1940&lt;&gt;"",Y1940-X1940&gt;Resumen!$B$8),FALSE()),"Julicroc ","")&amp;"en este PDV"),"")</f>
        <v/>
      </c>
      <c r="AZ1940" s="22" t="str">
        <f aca="false">IF(COUNTIF('Plan Pehuamar - Lista'!$A$2:$A$167,A1940)&gt;0,"Sí","No")</f>
        <v>No</v>
      </c>
      <c r="BA1940" s="22" t="str">
        <f aca="false">IF(COUNTIF('Plan Combo 9+1'!$A$2:$A$226,A1940)&gt;0,"Sí","No")</f>
        <v>No</v>
      </c>
      <c r="BB1940" s="22" t="str">
        <f aca="false">IF(AH1940="","No",IF(BA1940="Sí",IF((AO1940-AH1940)&gt;Resumen!$B$6,"Sí","No"),IF((AO1940-AH1940)&gt;=Resumen!$B$132,"Sí","No")))</f>
        <v>No</v>
      </c>
      <c r="BC1940" s="22" t="str">
        <f aca="false">IF(AND(N1940="Sí",AL1940="Sí",AI1940=0),"Sí","No")</f>
        <v>No</v>
      </c>
      <c r="BD1940" s="22" t="str">
        <f aca="false">IF(COUNTIF('Plan 9+1 (con Pehuamar)'!$A$2:$A$227,A1940)&gt;0,"Sí","No")</f>
        <v>No</v>
      </c>
    </row>
    <row r="1941" customFormat="false" ht="15" hidden="false" customHeight="true" outlineLevel="0" collapsed="false">
      <c r="A1941" s="6" t="n">
        <v>201767</v>
      </c>
      <c r="B1941" s="6" t="n">
        <v>13</v>
      </c>
      <c r="C1941" s="6" t="n">
        <v>1301</v>
      </c>
      <c r="D1941" s="6" t="s">
        <v>194</v>
      </c>
      <c r="E1941" s="6" t="s">
        <v>2104</v>
      </c>
      <c r="F1941" s="6" t="s">
        <v>201</v>
      </c>
      <c r="G1941" s="6" t="s">
        <v>130</v>
      </c>
      <c r="H1941" s="6" t="s">
        <v>1715</v>
      </c>
      <c r="I1941" s="27" t="n">
        <v>10</v>
      </c>
      <c r="J1941" s="27" t="n">
        <v>20</v>
      </c>
      <c r="K1941" s="27" t="n">
        <v>6</v>
      </c>
      <c r="L1941" s="28" t="n">
        <f aca="false">I1941+J1941</f>
        <v>30</v>
      </c>
      <c r="M1941" s="28" t="n">
        <f aca="false">L1941+K1941</f>
        <v>36</v>
      </c>
      <c r="N1941" s="22" t="str">
        <f aca="false">IF(I1941&gt;0,"Sí","No")</f>
        <v>Sí</v>
      </c>
      <c r="O1941" s="22" t="str">
        <f aca="false">IF(J1941&gt;0,"Sí","No")</f>
        <v>Sí</v>
      </c>
      <c r="P1941" s="22" t="str">
        <f aca="false">IF(K1941&gt;0,"Sí","No")</f>
        <v>Sí</v>
      </c>
      <c r="Q1941" s="22" t="str">
        <f aca="false">IF(OR(I1941&gt;0,J1941&gt;0),"Sí","No")</f>
        <v>Sí</v>
      </c>
      <c r="R1941" s="27" t="n">
        <v>1750</v>
      </c>
      <c r="S1941" s="27" t="n">
        <v>2500</v>
      </c>
      <c r="T1941" s="27" t="n">
        <v>1100</v>
      </c>
      <c r="U1941" s="27" t="n">
        <v>2100</v>
      </c>
      <c r="V1941" s="27" t="n">
        <v>3800</v>
      </c>
      <c r="W1941" s="12" t="n">
        <f aca="false">IF(AND(I1941&gt;0,R1941&gt;0),(S1941-R1941)/R1941,"")</f>
        <v>0.428571428571429</v>
      </c>
      <c r="X1941" s="12" t="n">
        <f aca="false">IF(AND(J1941&gt;0,T1941&gt;0),(U1941-T1941)/T1941,"")</f>
        <v>0.909090909090909</v>
      </c>
      <c r="Y1941" s="12" t="n">
        <f aca="false">IF(AND(K1941&gt;0,V1941&gt;0),(V1941-Resumen!$B$7)/Resumen!$B$7,"")</f>
        <v>0.52</v>
      </c>
      <c r="Z1941" s="28" t="n">
        <f aca="false">IF(AND(K1941&gt;0,I1941&gt;0,V1941&gt;0,S1941&gt;0),V1941-S1941,"")</f>
        <v>1300</v>
      </c>
      <c r="AA1941" s="12" t="n">
        <f aca="false">IF(Z1941&lt;&gt;"",Z1941/S1941,"")</f>
        <v>0.52</v>
      </c>
      <c r="AB1941" s="28" t="n">
        <f aca="false">IF(AND(K1941&gt;0,J1941&gt;0,V1941&gt;0,U1941&gt;0),V1941-U1941,"")</f>
        <v>1700</v>
      </c>
      <c r="AC1941" s="12" t="n">
        <f aca="false">IF(AB1941&lt;&gt;"",AB1941/U1941,"")</f>
        <v>0.80952380952381</v>
      </c>
      <c r="AD1941" s="27" t="n">
        <v>8</v>
      </c>
      <c r="AE1941" s="27" t="n">
        <v>2</v>
      </c>
      <c r="AF1941" s="27" t="n">
        <v>10</v>
      </c>
      <c r="AG1941" s="28" t="n">
        <f aca="false">AD1941+AE1941+AF1941</f>
        <v>20</v>
      </c>
      <c r="AH1941" s="12" t="n">
        <f aca="false">IF(AG1941&gt;0,AD1941/AG1941,"")</f>
        <v>0.4</v>
      </c>
      <c r="AI1941" s="27" t="n">
        <v>1</v>
      </c>
      <c r="AJ1941" s="27" t="n">
        <v>0</v>
      </c>
      <c r="AK1941" s="27" t="n">
        <v>1</v>
      </c>
      <c r="AL1941" s="22" t="str">
        <f aca="false">IF(OR(AJ1941&gt;0,AK1941&gt;0),"Sí","No")</f>
        <v>Sí</v>
      </c>
      <c r="AM1941" s="6" t="s">
        <v>198</v>
      </c>
      <c r="AN1941" s="6" t="s">
        <v>198</v>
      </c>
      <c r="AO1941" s="12" t="n">
        <f aca="false">IF(M1941&gt;0,K1941/M1941,"")</f>
        <v>0.166666666666667</v>
      </c>
      <c r="AP1941" s="22" t="str">
        <f aca="false">IF(M1941&gt;=Resumen!$B$5,"Alto","Bajo")</f>
        <v>Bajo</v>
      </c>
      <c r="AQ1941" s="22" t="str">
        <f aca="false">IF(AO1941&gt;=Resumen!$B$28,"Alto","Bajo")</f>
        <v>Bajo</v>
      </c>
      <c r="AR1941" s="22" t="str">
        <f aca="false">AP1941&amp;" Potencial / "&amp;AQ1941&amp;" Share"</f>
        <v>Bajo Potencial / Bajo Share</v>
      </c>
      <c r="AS1941" s="22" t="str">
        <f aca="false">IF(Q1941="Sí",IF(AO1941&gt;=Resumen!$B$29,"Alto","Bajo"),"")</f>
        <v>Bajo</v>
      </c>
      <c r="AT1941" s="22" t="str">
        <f aca="false">IF(AS1941&lt;&gt;"",AP1941&amp;" Potencial / "&amp;AS1941&amp;" Share","")</f>
        <v>Bajo Potencial / Bajo Share</v>
      </c>
      <c r="AU1941" s="22" t="str">
        <f aca="false">IF(AH1941="","Sin dato",IF(AH1941-AO1941&gt;Resumen!$B$6,"Sobre-exhibido",IF(AO1941-AH1941&gt;Resumen!$B$6,"Sub-exhibido","En línea")))</f>
        <v>Sobre-exhibido</v>
      </c>
      <c r="AV1941" s="22" t="n">
        <f aca="false">IF(AT1941="","",IF(AT1941="Alto Potencial / Bajo Share",1,IF(AT1941="Alto Potencial / Alto Share",2,IF(AT1941="Bajo Potencial / Alto Share",3,4))))</f>
        <v>4</v>
      </c>
      <c r="AW1941" s="22" t="str">
        <f aca="false">IF(Q1941="No","Sin competencia directa",IF(AV1941=1,"1 - Foco Conquista (Alto Pot / Bajo Share)",IF(AV1941=2,"2 - Foco Defensa (Alto Pot / Alto Share)",IF(AV1941=3,"3 - Monitoreo (Bajo Pot / Alto Share)","4 - Baja Prioridad (Bajo Pot / Bajo Share)"))))</f>
        <v>4 - Baja Prioridad (Bajo Pot / Bajo Share)</v>
      </c>
      <c r="AX1941" s="12" t="n">
        <f aca="false">IF(OR(IFERROR(AND(W1941&lt;&gt;"",Y1941&lt;&gt;"",Y1941-W1941&gt;Resumen!$B$8),FALSE()),IFERROR(AND(X1941&lt;&gt;"",Y1941&lt;&gt;"",Y1941-X1941&gt;Resumen!$B$8),FALSE())),MAX(IF(IFERROR(AND(W1941&lt;&gt;"",Y1941&lt;&gt;"",Y1941-W1941&gt;Resumen!$B$8),FALSE()),Y1941-W1941,0),IF(IFERROR(AND(X1941&lt;&gt;"",Y1941&lt;&gt;"",Y1941-X1941&gt;Resumen!$B$8),FALSE()),Y1941-X1941,0)),"")</f>
        <v>0.0914285714285715</v>
      </c>
      <c r="AY1941" s="22" t="str">
        <f aca="false">IF(OR(IFERROR(AND(W1941&lt;&gt;"",Y1941&lt;&gt;"",Y1941-W1941&gt;Resumen!$B$8),FALSE()),IFERROR(AND(X1941&lt;&gt;"",Y1941&lt;&gt;"",Y1941-X1941&gt;Resumen!$B$8),FALSE())),TRIM("Lays tiene mayor markup que "&amp;IF(IFERROR(AND(W1941&lt;&gt;"",Y1941&lt;&gt;"",Y1941-W1941&gt;Resumen!$B$8),FALSE()),"Quento ","")&amp;IF(IFERROR(AND(X1941&lt;&gt;"",Y1941&lt;&gt;"",Y1941-X1941&gt;Resumen!$B$8),FALSE()),"Julicroc ","")&amp;"en este PDV"),"")</f>
        <v>Lays tiene mayor markup que Quento en este PDV</v>
      </c>
      <c r="AZ1941" s="22" t="str">
        <f aca="false">IF(COUNTIF('Plan Pehuamar - Lista'!$A$2:$A$167,A1941)&gt;0,"Sí","No")</f>
        <v>No</v>
      </c>
      <c r="BA1941" s="22" t="str">
        <f aca="false">IF(COUNTIF('Plan Combo 9+1'!$A$2:$A$226,A1941)&gt;0,"Sí","No")</f>
        <v>No</v>
      </c>
      <c r="BB1941" s="22" t="str">
        <f aca="false">IF(AH1941="","No",IF(BA1941="Sí",IF((AO1941-AH1941)&gt;Resumen!$B$6,"Sí","No"),IF((AO1941-AH1941)&gt;=Resumen!$B$132,"Sí","No")))</f>
        <v>No</v>
      </c>
      <c r="BC1941" s="22" t="str">
        <f aca="false">IF(AND(N1941="Sí",AL1941="Sí",AI1941=0),"Sí","No")</f>
        <v>No</v>
      </c>
      <c r="BD1941" s="22" t="str">
        <f aca="false">IF(COUNTIF('Plan 9+1 (con Pehuamar)'!$A$2:$A$227,A1941)&gt;0,"Sí","No")</f>
        <v>No</v>
      </c>
    </row>
    <row r="1942" customFormat="false" ht="15" hidden="false" customHeight="true" outlineLevel="0" collapsed="false">
      <c r="A1942" s="6" t="n">
        <v>201768</v>
      </c>
      <c r="B1942" s="6" t="n">
        <v>13</v>
      </c>
      <c r="C1942" s="6" t="n">
        <v>1301</v>
      </c>
      <c r="D1942" s="6" t="s">
        <v>194</v>
      </c>
      <c r="E1942" s="6" t="s">
        <v>2105</v>
      </c>
      <c r="F1942" s="6" t="s">
        <v>196</v>
      </c>
      <c r="G1942" s="6" t="s">
        <v>130</v>
      </c>
      <c r="H1942" s="6" t="s">
        <v>1715</v>
      </c>
      <c r="I1942" s="27" t="n">
        <v>10</v>
      </c>
      <c r="J1942" s="27" t="n">
        <v>36</v>
      </c>
      <c r="K1942" s="27" t="n">
        <v>25</v>
      </c>
      <c r="L1942" s="28" t="n">
        <f aca="false">I1942+J1942</f>
        <v>46</v>
      </c>
      <c r="M1942" s="28" t="n">
        <f aca="false">L1942+K1942</f>
        <v>71</v>
      </c>
      <c r="N1942" s="22" t="str">
        <f aca="false">IF(I1942&gt;0,"Sí","No")</f>
        <v>Sí</v>
      </c>
      <c r="O1942" s="22" t="str">
        <f aca="false">IF(J1942&gt;0,"Sí","No")</f>
        <v>Sí</v>
      </c>
      <c r="P1942" s="22" t="str">
        <f aca="false">IF(K1942&gt;0,"Sí","No")</f>
        <v>Sí</v>
      </c>
      <c r="Q1942" s="22" t="str">
        <f aca="false">IF(OR(I1942&gt;0,J1942&gt;0),"Sí","No")</f>
        <v>Sí</v>
      </c>
      <c r="R1942" s="27" t="n">
        <v>1750</v>
      </c>
      <c r="S1942" s="27" t="n">
        <v>2500</v>
      </c>
      <c r="T1942" s="27" t="n">
        <v>1100</v>
      </c>
      <c r="U1942" s="27" t="n">
        <v>2100</v>
      </c>
      <c r="V1942" s="27" t="n">
        <v>3600</v>
      </c>
      <c r="W1942" s="12" t="n">
        <f aca="false">IF(AND(I1942&gt;0,R1942&gt;0),(S1942-R1942)/R1942,"")</f>
        <v>0.428571428571429</v>
      </c>
      <c r="X1942" s="12" t="n">
        <f aca="false">IF(AND(J1942&gt;0,T1942&gt;0),(U1942-T1942)/T1942,"")</f>
        <v>0.909090909090909</v>
      </c>
      <c r="Y1942" s="12" t="n">
        <f aca="false">IF(AND(K1942&gt;0,V1942&gt;0),(V1942-Resumen!$B$7)/Resumen!$B$7,"")</f>
        <v>0.44</v>
      </c>
      <c r="Z1942" s="28" t="n">
        <f aca="false">IF(AND(K1942&gt;0,I1942&gt;0,V1942&gt;0,S1942&gt;0),V1942-S1942,"")</f>
        <v>1100</v>
      </c>
      <c r="AA1942" s="12" t="n">
        <f aca="false">IF(Z1942&lt;&gt;"",Z1942/S1942,"")</f>
        <v>0.44</v>
      </c>
      <c r="AB1942" s="28" t="n">
        <f aca="false">IF(AND(K1942&gt;0,J1942&gt;0,V1942&gt;0,U1942&gt;0),V1942-U1942,"")</f>
        <v>1500</v>
      </c>
      <c r="AC1942" s="12" t="n">
        <f aca="false">IF(AB1942&lt;&gt;"",AB1942/U1942,"")</f>
        <v>0.714285714285714</v>
      </c>
      <c r="AD1942" s="27" t="n">
        <v>10</v>
      </c>
      <c r="AE1942" s="27" t="n">
        <v>2</v>
      </c>
      <c r="AF1942" s="27" t="n">
        <v>10</v>
      </c>
      <c r="AG1942" s="28" t="n">
        <f aca="false">AD1942+AE1942+AF1942</f>
        <v>22</v>
      </c>
      <c r="AH1942" s="12" t="n">
        <f aca="false">IF(AG1942&gt;0,AD1942/AG1942,"")</f>
        <v>0.454545454545455</v>
      </c>
      <c r="AI1942" s="27" t="n">
        <v>1</v>
      </c>
      <c r="AJ1942" s="27" t="n">
        <v>0</v>
      </c>
      <c r="AK1942" s="27" t="n">
        <v>0</v>
      </c>
      <c r="AL1942" s="22" t="str">
        <f aca="false">IF(OR(AJ1942&gt;0,AK1942&gt;0),"Sí","No")</f>
        <v>No</v>
      </c>
      <c r="AM1942" s="6" t="s">
        <v>198</v>
      </c>
      <c r="AN1942" s="6" t="s">
        <v>198</v>
      </c>
      <c r="AO1942" s="12" t="n">
        <f aca="false">IF(M1942&gt;0,K1942/M1942,"")</f>
        <v>0.352112676056338</v>
      </c>
      <c r="AP1942" s="22" t="str">
        <f aca="false">IF(M1942&gt;=Resumen!$B$5,"Alto","Bajo")</f>
        <v>Alto</v>
      </c>
      <c r="AQ1942" s="22" t="str">
        <f aca="false">IF(AO1942&gt;=Resumen!$B$28,"Alto","Bajo")</f>
        <v>Bajo</v>
      </c>
      <c r="AR1942" s="22" t="str">
        <f aca="false">AP1942&amp;" Potencial / "&amp;AQ1942&amp;" Share"</f>
        <v>Alto Potencial / Bajo Share</v>
      </c>
      <c r="AS1942" s="22" t="str">
        <f aca="false">IF(Q1942="Sí",IF(AO1942&gt;=Resumen!$B$29,"Alto","Bajo"),"")</f>
        <v>Bajo</v>
      </c>
      <c r="AT1942" s="22" t="str">
        <f aca="false">IF(AS1942&lt;&gt;"",AP1942&amp;" Potencial / "&amp;AS1942&amp;" Share","")</f>
        <v>Alto Potencial / Bajo Share</v>
      </c>
      <c r="AU1942" s="22" t="str">
        <f aca="false">IF(AH1942="","Sin dato",IF(AH1942-AO1942&gt;Resumen!$B$6,"Sobre-exhibido",IF(AO1942-AH1942&gt;Resumen!$B$6,"Sub-exhibido","En línea")))</f>
        <v>Sobre-exhibido</v>
      </c>
      <c r="AV1942" s="22" t="n">
        <f aca="false">IF(AT1942="","",IF(AT1942="Alto Potencial / Bajo Share",1,IF(AT1942="Alto Potencial / Alto Share",2,IF(AT1942="Bajo Potencial / Alto Share",3,4))))</f>
        <v>1</v>
      </c>
      <c r="AW1942" s="22" t="str">
        <f aca="false">IF(Q1942="No","Sin competencia directa",IF(AV1942=1,"1 - Foco Conquista (Alto Pot / Bajo Share)",IF(AV1942=2,"2 - Foco Defensa (Alto Pot / Alto Share)",IF(AV1942=3,"3 - Monitoreo (Bajo Pot / Alto Share)","4 - Baja Prioridad (Bajo Pot / Bajo Share)"))))</f>
        <v>1 - Foco Conquista (Alto Pot / Bajo Share)</v>
      </c>
      <c r="AX1942" s="12" t="str">
        <f aca="false">IF(OR(IFERROR(AND(W1942&lt;&gt;"",Y1942&lt;&gt;"",Y1942-W1942&gt;Resumen!$B$8),FALSE()),IFERROR(AND(X1942&lt;&gt;"",Y1942&lt;&gt;"",Y1942-X1942&gt;Resumen!$B$8),FALSE())),MAX(IF(IFERROR(AND(W1942&lt;&gt;"",Y1942&lt;&gt;"",Y1942-W1942&gt;Resumen!$B$8),FALSE()),Y1942-W1942,0),IF(IFERROR(AND(X1942&lt;&gt;"",Y1942&lt;&gt;"",Y1942-X1942&gt;Resumen!$B$8),FALSE()),Y1942-X1942,0)),"")</f>
        <v/>
      </c>
      <c r="AY1942" s="22" t="str">
        <f aca="false">IF(OR(IFERROR(AND(W1942&lt;&gt;"",Y1942&lt;&gt;"",Y1942-W1942&gt;Resumen!$B$8),FALSE()),IFERROR(AND(X1942&lt;&gt;"",Y1942&lt;&gt;"",Y1942-X1942&gt;Resumen!$B$8),FALSE())),TRIM("Lays tiene mayor markup que "&amp;IF(IFERROR(AND(W1942&lt;&gt;"",Y1942&lt;&gt;"",Y1942-W1942&gt;Resumen!$B$8),FALSE()),"Quento ","")&amp;IF(IFERROR(AND(X1942&lt;&gt;"",Y1942&lt;&gt;"",Y1942-X1942&gt;Resumen!$B$8),FALSE()),"Julicroc ","")&amp;"en este PDV"),"")</f>
        <v/>
      </c>
      <c r="AZ1942" s="22" t="str">
        <f aca="false">IF(COUNTIF('Plan Pehuamar - Lista'!$A$2:$A$167,A1942)&gt;0,"Sí","No")</f>
        <v>Sí</v>
      </c>
      <c r="BA1942" s="22" t="str">
        <f aca="false">IF(COUNTIF('Plan Combo 9+1'!$A$2:$A$226,A1942)&gt;0,"Sí","No")</f>
        <v>No</v>
      </c>
      <c r="BB1942" s="22" t="str">
        <f aca="false">IF(AH1942="","No",IF(BA1942="Sí",IF((AO1942-AH1942)&gt;Resumen!$B$6,"Sí","No"),IF((AO1942-AH1942)&gt;=Resumen!$B$132,"Sí","No")))</f>
        <v>No</v>
      </c>
      <c r="BC1942" s="22" t="str">
        <f aca="false">IF(AND(N1942="Sí",AL1942="Sí",AI1942=0),"Sí","No")</f>
        <v>No</v>
      </c>
      <c r="BD1942" s="22" t="str">
        <f aca="false">IF(COUNTIF('Plan 9+1 (con Pehuamar)'!$A$2:$A$227,A1942)&gt;0,"Sí","No")</f>
        <v>No</v>
      </c>
    </row>
    <row r="1943" customFormat="false" ht="15" hidden="false" customHeight="true" outlineLevel="0" collapsed="false">
      <c r="A1943" s="6" t="n">
        <v>201874</v>
      </c>
      <c r="B1943" s="6" t="n">
        <v>13</v>
      </c>
      <c r="C1943" s="6" t="n">
        <v>1301</v>
      </c>
      <c r="D1943" s="6" t="s">
        <v>194</v>
      </c>
      <c r="E1943" s="6" t="s">
        <v>2106</v>
      </c>
      <c r="F1943" s="6" t="s">
        <v>196</v>
      </c>
      <c r="G1943" s="6" t="s">
        <v>130</v>
      </c>
      <c r="H1943" s="6" t="s">
        <v>1715</v>
      </c>
      <c r="I1943" s="27" t="n">
        <v>10</v>
      </c>
      <c r="J1943" s="27" t="n">
        <v>15</v>
      </c>
      <c r="K1943" s="27" t="n">
        <v>0</v>
      </c>
      <c r="L1943" s="28" t="n">
        <f aca="false">I1943+J1943</f>
        <v>25</v>
      </c>
      <c r="M1943" s="28" t="n">
        <f aca="false">L1943+K1943</f>
        <v>25</v>
      </c>
      <c r="N1943" s="22" t="str">
        <f aca="false">IF(I1943&gt;0,"Sí","No")</f>
        <v>Sí</v>
      </c>
      <c r="O1943" s="22" t="str">
        <f aca="false">IF(J1943&gt;0,"Sí","No")</f>
        <v>Sí</v>
      </c>
      <c r="P1943" s="22" t="str">
        <f aca="false">IF(K1943&gt;0,"Sí","No")</f>
        <v>No</v>
      </c>
      <c r="Q1943" s="22" t="str">
        <f aca="false">IF(OR(I1943&gt;0,J1943&gt;0),"Sí","No")</f>
        <v>Sí</v>
      </c>
      <c r="R1943" s="27" t="n">
        <v>1750</v>
      </c>
      <c r="S1943" s="27" t="n">
        <v>2500</v>
      </c>
      <c r="T1943" s="27" t="n">
        <v>1200</v>
      </c>
      <c r="U1943" s="27" t="n">
        <v>2000</v>
      </c>
      <c r="V1943" s="27"/>
      <c r="W1943" s="12" t="n">
        <f aca="false">IF(AND(I1943&gt;0,R1943&gt;0),(S1943-R1943)/R1943,"")</f>
        <v>0.428571428571429</v>
      </c>
      <c r="X1943" s="12" t="n">
        <f aca="false">IF(AND(J1943&gt;0,T1943&gt;0),(U1943-T1943)/T1943,"")</f>
        <v>0.666666666666667</v>
      </c>
      <c r="Y1943" s="12" t="str">
        <f aca="false">IF(AND(K1943&gt;0,V1943&gt;0),(V1943-Resumen!$B$7)/Resumen!$B$7,"")</f>
        <v/>
      </c>
      <c r="Z1943" s="28" t="str">
        <f aca="false">IF(AND(K1943&gt;0,I1943&gt;0,V1943&gt;0,S1943&gt;0),V1943-S1943,"")</f>
        <v/>
      </c>
      <c r="AA1943" s="12" t="str">
        <f aca="false">IF(Z1943&lt;&gt;"",Z1943/S1943,"")</f>
        <v/>
      </c>
      <c r="AB1943" s="28" t="str">
        <f aca="false">IF(AND(K1943&gt;0,J1943&gt;0,V1943&gt;0,U1943&gt;0),V1943-U1943,"")</f>
        <v/>
      </c>
      <c r="AC1943" s="12" t="str">
        <f aca="false">IF(AB1943&lt;&gt;"",AB1943/U1943,"")</f>
        <v/>
      </c>
      <c r="AD1943" s="27" t="n">
        <v>0</v>
      </c>
      <c r="AE1943" s="27" t="n">
        <v>2</v>
      </c>
      <c r="AF1943" s="27" t="n">
        <v>6</v>
      </c>
      <c r="AG1943" s="28" t="n">
        <f aca="false">AD1943+AE1943+AF1943</f>
        <v>8</v>
      </c>
      <c r="AH1943" s="12" t="n">
        <f aca="false">IF(AG1943&gt;0,AD1943/AG1943,"")</f>
        <v>0</v>
      </c>
      <c r="AI1943" s="27" t="n">
        <v>0</v>
      </c>
      <c r="AJ1943" s="27" t="n">
        <v>0</v>
      </c>
      <c r="AK1943" s="27" t="n">
        <v>0</v>
      </c>
      <c r="AL1943" s="22" t="str">
        <f aca="false">IF(OR(AJ1943&gt;0,AK1943&gt;0),"Sí","No")</f>
        <v>No</v>
      </c>
      <c r="AM1943" s="6" t="s">
        <v>198</v>
      </c>
      <c r="AN1943" s="6" t="s">
        <v>198</v>
      </c>
      <c r="AO1943" s="12" t="n">
        <f aca="false">IF(M1943&gt;0,K1943/M1943,"")</f>
        <v>0</v>
      </c>
      <c r="AP1943" s="22" t="str">
        <f aca="false">IF(M1943&gt;=Resumen!$B$5,"Alto","Bajo")</f>
        <v>Bajo</v>
      </c>
      <c r="AQ1943" s="22" t="str">
        <f aca="false">IF(AO1943&gt;=Resumen!$B$28,"Alto","Bajo")</f>
        <v>Bajo</v>
      </c>
      <c r="AR1943" s="22" t="str">
        <f aca="false">AP1943&amp;" Potencial / "&amp;AQ1943&amp;" Share"</f>
        <v>Bajo Potencial / Bajo Share</v>
      </c>
      <c r="AS1943" s="22" t="str">
        <f aca="false">IF(Q1943="Sí",IF(AO1943&gt;=Resumen!$B$29,"Alto","Bajo"),"")</f>
        <v>Bajo</v>
      </c>
      <c r="AT1943" s="22" t="str">
        <f aca="false">IF(AS1943&lt;&gt;"",AP1943&amp;" Potencial / "&amp;AS1943&amp;" Share","")</f>
        <v>Bajo Potencial / Bajo Share</v>
      </c>
      <c r="AU1943" s="22" t="str">
        <f aca="false">IF(AH1943="","Sin dato",IF(AH1943-AO1943&gt;Resumen!$B$6,"Sobre-exhibido",IF(AO1943-AH1943&gt;Resumen!$B$6,"Sub-exhibido","En línea")))</f>
        <v>En línea</v>
      </c>
      <c r="AV1943" s="22" t="n">
        <f aca="false">IF(AT1943="","",IF(AT1943="Alto Potencial / Bajo Share",1,IF(AT1943="Alto Potencial / Alto Share",2,IF(AT1943="Bajo Potencial / Alto Share",3,4))))</f>
        <v>4</v>
      </c>
      <c r="AW1943" s="22" t="str">
        <f aca="false">IF(Q1943="No","Sin competencia directa",IF(AV1943=1,"1 - Foco Conquista (Alto Pot / Bajo Share)",IF(AV1943=2,"2 - Foco Defensa (Alto Pot / Alto Share)",IF(AV1943=3,"3 - Monitoreo (Bajo Pot / Alto Share)","4 - Baja Prioridad (Bajo Pot / Bajo Share)"))))</f>
        <v>4 - Baja Prioridad (Bajo Pot / Bajo Share)</v>
      </c>
      <c r="AX1943" s="12" t="str">
        <f aca="false">IF(OR(IFERROR(AND(W1943&lt;&gt;"",Y1943&lt;&gt;"",Y1943-W1943&gt;Resumen!$B$8),FALSE()),IFERROR(AND(X1943&lt;&gt;"",Y1943&lt;&gt;"",Y1943-X1943&gt;Resumen!$B$8),FALSE())),MAX(IF(IFERROR(AND(W1943&lt;&gt;"",Y1943&lt;&gt;"",Y1943-W1943&gt;Resumen!$B$8),FALSE()),Y1943-W1943,0),IF(IFERROR(AND(X1943&lt;&gt;"",Y1943&lt;&gt;"",Y1943-X1943&gt;Resumen!$B$8),FALSE()),Y1943-X1943,0)),"")</f>
        <v/>
      </c>
      <c r="AY1943" s="22" t="str">
        <f aca="false">IF(OR(IFERROR(AND(W1943&lt;&gt;"",Y1943&lt;&gt;"",Y1943-W1943&gt;Resumen!$B$8),FALSE()),IFERROR(AND(X1943&lt;&gt;"",Y1943&lt;&gt;"",Y1943-X1943&gt;Resumen!$B$8),FALSE())),TRIM("Lays tiene mayor markup que "&amp;IF(IFERROR(AND(W1943&lt;&gt;"",Y1943&lt;&gt;"",Y1943-W1943&gt;Resumen!$B$8),FALSE()),"Quento ","")&amp;IF(IFERROR(AND(X1943&lt;&gt;"",Y1943&lt;&gt;"",Y1943-X1943&gt;Resumen!$B$8),FALSE()),"Julicroc ","")&amp;"en este PDV"),"")</f>
        <v/>
      </c>
      <c r="AZ1943" s="22" t="str">
        <f aca="false">IF(COUNTIF('Plan Pehuamar - Lista'!$A$2:$A$167,A1943)&gt;0,"Sí","No")</f>
        <v>No</v>
      </c>
      <c r="BA1943" s="22" t="str">
        <f aca="false">IF(COUNTIF('Plan Combo 9+1'!$A$2:$A$226,A1943)&gt;0,"Sí","No")</f>
        <v>No</v>
      </c>
      <c r="BB1943" s="22" t="str">
        <f aca="false">IF(AH1943="","No",IF(BA1943="Sí",IF((AO1943-AH1943)&gt;Resumen!$B$6,"Sí","No"),IF((AO1943-AH1943)&gt;=Resumen!$B$132,"Sí","No")))</f>
        <v>No</v>
      </c>
      <c r="BC1943" s="22" t="str">
        <f aca="false">IF(AND(N1943="Sí",AL1943="Sí",AI1943=0),"Sí","No")</f>
        <v>No</v>
      </c>
      <c r="BD1943" s="22" t="str">
        <f aca="false">IF(COUNTIF('Plan 9+1 (con Pehuamar)'!$A$2:$A$227,A1943)&gt;0,"Sí","No")</f>
        <v>No</v>
      </c>
    </row>
    <row r="1944" customFormat="false" ht="15" hidden="false" customHeight="true" outlineLevel="0" collapsed="false">
      <c r="A1944" s="6" t="n">
        <v>201923</v>
      </c>
      <c r="B1944" s="6" t="n">
        <v>13</v>
      </c>
      <c r="C1944" s="6" t="n">
        <v>1301</v>
      </c>
      <c r="D1944" s="6" t="s">
        <v>194</v>
      </c>
      <c r="E1944" s="6" t="s">
        <v>2107</v>
      </c>
      <c r="F1944" s="6" t="s">
        <v>201</v>
      </c>
      <c r="G1944" s="6" t="s">
        <v>130</v>
      </c>
      <c r="H1944" s="6" t="s">
        <v>1715</v>
      </c>
      <c r="I1944" s="27" t="n">
        <v>0</v>
      </c>
      <c r="J1944" s="27" t="n">
        <v>0</v>
      </c>
      <c r="K1944" s="27" t="n">
        <v>0.4</v>
      </c>
      <c r="L1944" s="28" t="n">
        <f aca="false">I1944+J1944</f>
        <v>0</v>
      </c>
      <c r="M1944" s="28" t="n">
        <f aca="false">L1944+K1944</f>
        <v>0.4</v>
      </c>
      <c r="N1944" s="22" t="str">
        <f aca="false">IF(I1944&gt;0,"Sí","No")</f>
        <v>No</v>
      </c>
      <c r="O1944" s="22" t="str">
        <f aca="false">IF(J1944&gt;0,"Sí","No")</f>
        <v>No</v>
      </c>
      <c r="P1944" s="22" t="str">
        <f aca="false">IF(K1944&gt;0,"Sí","No")</f>
        <v>Sí</v>
      </c>
      <c r="Q1944" s="22" t="str">
        <f aca="false">IF(OR(I1944&gt;0,J1944&gt;0),"Sí","No")</f>
        <v>No</v>
      </c>
      <c r="R1944" s="27"/>
      <c r="S1944" s="27"/>
      <c r="T1944" s="27"/>
      <c r="U1944" s="27"/>
      <c r="V1944" s="27"/>
      <c r="W1944" s="12" t="str">
        <f aca="false">IF(AND(I1944&gt;0,R1944&gt;0),(S1944-R1944)/R1944,"")</f>
        <v/>
      </c>
      <c r="X1944" s="12" t="str">
        <f aca="false">IF(AND(J1944&gt;0,T1944&gt;0),(U1944-T1944)/T1944,"")</f>
        <v/>
      </c>
      <c r="Y1944" s="12" t="str">
        <f aca="false">IF(AND(K1944&gt;0,V1944&gt;0),(V1944-Resumen!$B$7)/Resumen!$B$7,"")</f>
        <v/>
      </c>
      <c r="Z1944" s="28" t="str">
        <f aca="false">IF(AND(K1944&gt;0,I1944&gt;0,V1944&gt;0,S1944&gt;0),V1944-S1944,"")</f>
        <v/>
      </c>
      <c r="AA1944" s="12" t="str">
        <f aca="false">IF(Z1944&lt;&gt;"",Z1944/S1944,"")</f>
        <v/>
      </c>
      <c r="AB1944" s="28" t="str">
        <f aca="false">IF(AND(K1944&gt;0,J1944&gt;0,V1944&gt;0,U1944&gt;0),V1944-U1944,"")</f>
        <v/>
      </c>
      <c r="AC1944" s="12" t="str">
        <f aca="false">IF(AB1944&lt;&gt;"",AB1944/U1944,"")</f>
        <v/>
      </c>
      <c r="AD1944" s="27" t="n">
        <v>0</v>
      </c>
      <c r="AE1944" s="27" t="n">
        <v>0</v>
      </c>
      <c r="AF1944" s="27" t="n">
        <v>0</v>
      </c>
      <c r="AG1944" s="28" t="n">
        <f aca="false">AD1944+AE1944+AF1944</f>
        <v>0</v>
      </c>
      <c r="AH1944" s="12" t="str">
        <f aca="false">IF(AG1944&gt;0,AD1944/AG1944,"")</f>
        <v/>
      </c>
      <c r="AI1944" s="27" t="n">
        <v>0</v>
      </c>
      <c r="AJ1944" s="27" t="n">
        <v>0</v>
      </c>
      <c r="AK1944" s="27" t="n">
        <v>0</v>
      </c>
      <c r="AL1944" s="22" t="str">
        <f aca="false">IF(OR(AJ1944&gt;0,AK1944&gt;0),"Sí","No")</f>
        <v>No</v>
      </c>
      <c r="AM1944" s="6"/>
      <c r="AN1944" s="6"/>
      <c r="AO1944" s="12" t="n">
        <f aca="false">IF(M1944&gt;0,K1944/M1944,"")</f>
        <v>1</v>
      </c>
      <c r="AP1944" s="22" t="str">
        <f aca="false">IF(M1944&gt;=Resumen!$B$5,"Alto","Bajo")</f>
        <v>Bajo</v>
      </c>
      <c r="AQ1944" s="22" t="str">
        <f aca="false">IF(AO1944&gt;=Resumen!$B$28,"Alto","Bajo")</f>
        <v>Alto</v>
      </c>
      <c r="AR1944" s="22" t="str">
        <f aca="false">AP1944&amp;" Potencial / "&amp;AQ1944&amp;" Share"</f>
        <v>Bajo Potencial / Alto Share</v>
      </c>
      <c r="AS1944" s="22" t="str">
        <f aca="false">IF(Q1944="Sí",IF(AO1944&gt;=Resumen!$B$29,"Alto","Bajo"),"")</f>
        <v/>
      </c>
      <c r="AT1944" s="22" t="str">
        <f aca="false">IF(AS1944&lt;&gt;"",AP1944&amp;" Potencial / "&amp;AS1944&amp;" Share","")</f>
        <v/>
      </c>
      <c r="AU1944" s="22" t="str">
        <f aca="false">IF(AH1944="","Sin dato",IF(AH1944-AO1944&gt;Resumen!$B$6,"Sobre-exhibido",IF(AO1944-AH1944&gt;Resumen!$B$6,"Sub-exhibido","En línea")))</f>
        <v>Sin dato</v>
      </c>
      <c r="AV1944" s="22" t="str">
        <f aca="false">IF(AT1944="","",IF(AT1944="Alto Potencial / Bajo Share",1,IF(AT1944="Alto Potencial / Alto Share",2,IF(AT1944="Bajo Potencial / Alto Share",3,4))))</f>
        <v/>
      </c>
      <c r="AW1944" s="22" t="str">
        <f aca="false">IF(Q1944="No","Sin competencia directa",IF(AV1944=1,"1 - Foco Conquista (Alto Pot / Bajo Share)",IF(AV1944=2,"2 - Foco Defensa (Alto Pot / Alto Share)",IF(AV1944=3,"3 - Monitoreo (Bajo Pot / Alto Share)","4 - Baja Prioridad (Bajo Pot / Bajo Share)"))))</f>
        <v>Sin competencia directa</v>
      </c>
      <c r="AX1944" s="12" t="str">
        <f aca="false">IF(OR(IFERROR(AND(W1944&lt;&gt;"",Y1944&lt;&gt;"",Y1944-W1944&gt;Resumen!$B$8),FALSE()),IFERROR(AND(X1944&lt;&gt;"",Y1944&lt;&gt;"",Y1944-X1944&gt;Resumen!$B$8),FALSE())),MAX(IF(IFERROR(AND(W1944&lt;&gt;"",Y1944&lt;&gt;"",Y1944-W1944&gt;Resumen!$B$8),FALSE()),Y1944-W1944,0),IF(IFERROR(AND(X1944&lt;&gt;"",Y1944&lt;&gt;"",Y1944-X1944&gt;Resumen!$B$8),FALSE()),Y1944-X1944,0)),"")</f>
        <v/>
      </c>
      <c r="AY1944" s="22" t="str">
        <f aca="false">IF(OR(IFERROR(AND(W1944&lt;&gt;"",Y1944&lt;&gt;"",Y1944-W1944&gt;Resumen!$B$8),FALSE()),IFERROR(AND(X1944&lt;&gt;"",Y1944&lt;&gt;"",Y1944-X1944&gt;Resumen!$B$8),FALSE())),TRIM("Lays tiene mayor markup que "&amp;IF(IFERROR(AND(W1944&lt;&gt;"",Y1944&lt;&gt;"",Y1944-W1944&gt;Resumen!$B$8),FALSE()),"Quento ","")&amp;IF(IFERROR(AND(X1944&lt;&gt;"",Y1944&lt;&gt;"",Y1944-X1944&gt;Resumen!$B$8),FALSE()),"Julicroc ","")&amp;"en este PDV"),"")</f>
        <v/>
      </c>
      <c r="AZ1944" s="22" t="str">
        <f aca="false">IF(COUNTIF('Plan Pehuamar - Lista'!$A$2:$A$167,A1944)&gt;0,"Sí","No")</f>
        <v>No</v>
      </c>
      <c r="BA1944" s="22" t="str">
        <f aca="false">IF(COUNTIF('Plan Combo 9+1'!$A$2:$A$226,A1944)&gt;0,"Sí","No")</f>
        <v>No</v>
      </c>
      <c r="BB1944" s="22" t="str">
        <f aca="false">IF(AH1944="","No",IF(BA1944="Sí",IF((AO1944-AH1944)&gt;Resumen!$B$6,"Sí","No"),IF((AO1944-AH1944)&gt;=Resumen!$B$132,"Sí","No")))</f>
        <v>No</v>
      </c>
      <c r="BC1944" s="22" t="str">
        <f aca="false">IF(AND(N1944="Sí",AL1944="Sí",AI1944=0),"Sí","No")</f>
        <v>No</v>
      </c>
      <c r="BD1944" s="22" t="str">
        <f aca="false">IF(COUNTIF('Plan 9+1 (con Pehuamar)'!$A$2:$A$227,A1944)&gt;0,"Sí","No")</f>
        <v>No</v>
      </c>
    </row>
    <row r="1945" customFormat="false" ht="15" hidden="false" customHeight="true" outlineLevel="0" collapsed="false">
      <c r="A1945" s="6" t="n">
        <v>201987</v>
      </c>
      <c r="B1945" s="6" t="n">
        <v>13</v>
      </c>
      <c r="C1945" s="6" t="n">
        <v>1301</v>
      </c>
      <c r="D1945" s="6" t="s">
        <v>194</v>
      </c>
      <c r="E1945" s="6" t="s">
        <v>2108</v>
      </c>
      <c r="F1945" s="6" t="s">
        <v>196</v>
      </c>
      <c r="G1945" s="6" t="s">
        <v>130</v>
      </c>
      <c r="H1945" s="6" t="s">
        <v>1715</v>
      </c>
      <c r="I1945" s="27" t="n">
        <v>10</v>
      </c>
      <c r="J1945" s="27" t="n">
        <v>0</v>
      </c>
      <c r="K1945" s="27" t="n">
        <v>20</v>
      </c>
      <c r="L1945" s="28" t="n">
        <f aca="false">I1945+J1945</f>
        <v>10</v>
      </c>
      <c r="M1945" s="28" t="n">
        <f aca="false">L1945+K1945</f>
        <v>30</v>
      </c>
      <c r="N1945" s="22" t="str">
        <f aca="false">IF(I1945&gt;0,"Sí","No")</f>
        <v>Sí</v>
      </c>
      <c r="O1945" s="22" t="str">
        <f aca="false">IF(J1945&gt;0,"Sí","No")</f>
        <v>No</v>
      </c>
      <c r="P1945" s="22" t="str">
        <f aca="false">IF(K1945&gt;0,"Sí","No")</f>
        <v>Sí</v>
      </c>
      <c r="Q1945" s="22" t="str">
        <f aca="false">IF(OR(I1945&gt;0,J1945&gt;0),"Sí","No")</f>
        <v>Sí</v>
      </c>
      <c r="R1945" s="27" t="n">
        <v>2000</v>
      </c>
      <c r="S1945" s="27" t="n">
        <v>2800</v>
      </c>
      <c r="T1945" s="27"/>
      <c r="U1945" s="27"/>
      <c r="V1945" s="27" t="n">
        <v>3600</v>
      </c>
      <c r="W1945" s="12" t="n">
        <f aca="false">IF(AND(I1945&gt;0,R1945&gt;0),(S1945-R1945)/R1945,"")</f>
        <v>0.4</v>
      </c>
      <c r="X1945" s="12" t="str">
        <f aca="false">IF(AND(J1945&gt;0,T1945&gt;0),(U1945-T1945)/T1945,"")</f>
        <v/>
      </c>
      <c r="Y1945" s="12" t="n">
        <f aca="false">IF(AND(K1945&gt;0,V1945&gt;0),(V1945-Resumen!$B$7)/Resumen!$B$7,"")</f>
        <v>0.44</v>
      </c>
      <c r="Z1945" s="28" t="n">
        <f aca="false">IF(AND(K1945&gt;0,I1945&gt;0,V1945&gt;0,S1945&gt;0),V1945-S1945,"")</f>
        <v>800</v>
      </c>
      <c r="AA1945" s="12" t="n">
        <f aca="false">IF(Z1945&lt;&gt;"",Z1945/S1945,"")</f>
        <v>0.285714285714286</v>
      </c>
      <c r="AB1945" s="28" t="str">
        <f aca="false">IF(AND(K1945&gt;0,J1945&gt;0,V1945&gt;0,U1945&gt;0),V1945-U1945,"")</f>
        <v/>
      </c>
      <c r="AC1945" s="12" t="str">
        <f aca="false">IF(AB1945&lt;&gt;"",AB1945/U1945,"")</f>
        <v/>
      </c>
      <c r="AD1945" s="27" t="n">
        <v>5</v>
      </c>
      <c r="AE1945" s="27" t="n">
        <v>15</v>
      </c>
      <c r="AF1945" s="27" t="n">
        <v>0</v>
      </c>
      <c r="AG1945" s="28" t="n">
        <f aca="false">AD1945+AE1945+AF1945</f>
        <v>20</v>
      </c>
      <c r="AH1945" s="12" t="n">
        <f aca="false">IF(AG1945&gt;0,AD1945/AG1945,"")</f>
        <v>0.25</v>
      </c>
      <c r="AI1945" s="27" t="n">
        <v>1</v>
      </c>
      <c r="AJ1945" s="27" t="n">
        <v>1</v>
      </c>
      <c r="AK1945" s="27" t="n">
        <v>0</v>
      </c>
      <c r="AL1945" s="22" t="str">
        <f aca="false">IF(OR(AJ1945&gt;0,AK1945&gt;0),"Sí","No")</f>
        <v>Sí</v>
      </c>
      <c r="AM1945" s="6" t="s">
        <v>198</v>
      </c>
      <c r="AN1945" s="6"/>
      <c r="AO1945" s="12" t="n">
        <f aca="false">IF(M1945&gt;0,K1945/M1945,"")</f>
        <v>0.666666666666667</v>
      </c>
      <c r="AP1945" s="22" t="str">
        <f aca="false">IF(M1945&gt;=Resumen!$B$5,"Alto","Bajo")</f>
        <v>Bajo</v>
      </c>
      <c r="AQ1945" s="22" t="str">
        <f aca="false">IF(AO1945&gt;=Resumen!$B$28,"Alto","Bajo")</f>
        <v>Alto</v>
      </c>
      <c r="AR1945" s="22" t="str">
        <f aca="false">AP1945&amp;" Potencial / "&amp;AQ1945&amp;" Share"</f>
        <v>Bajo Potencial / Alto Share</v>
      </c>
      <c r="AS1945" s="22" t="str">
        <f aca="false">IF(Q1945="Sí",IF(AO1945&gt;=Resumen!$B$29,"Alto","Bajo"),"")</f>
        <v>Alto</v>
      </c>
      <c r="AT1945" s="22" t="str">
        <f aca="false">IF(AS1945&lt;&gt;"",AP1945&amp;" Potencial / "&amp;AS1945&amp;" Share","")</f>
        <v>Bajo Potencial / Alto Share</v>
      </c>
      <c r="AU1945" s="22" t="str">
        <f aca="false">IF(AH1945="","Sin dato",IF(AH1945-AO1945&gt;Resumen!$B$6,"Sobre-exhibido",IF(AO1945-AH1945&gt;Resumen!$B$6,"Sub-exhibido","En línea")))</f>
        <v>Sub-exhibido</v>
      </c>
      <c r="AV1945" s="22" t="n">
        <f aca="false">IF(AT1945="","",IF(AT1945="Alto Potencial / Bajo Share",1,IF(AT1945="Alto Potencial / Alto Share",2,IF(AT1945="Bajo Potencial / Alto Share",3,4))))</f>
        <v>3</v>
      </c>
      <c r="AW1945" s="22" t="str">
        <f aca="false">IF(Q1945="No","Sin competencia directa",IF(AV1945=1,"1 - Foco Conquista (Alto Pot / Bajo Share)",IF(AV1945=2,"2 - Foco Defensa (Alto Pot / Alto Share)",IF(AV1945=3,"3 - Monitoreo (Bajo Pot / Alto Share)","4 - Baja Prioridad (Bajo Pot / Bajo Share)"))))</f>
        <v>3 - Monitoreo (Bajo Pot / Alto Share)</v>
      </c>
      <c r="AX1945" s="12" t="str">
        <f aca="false">IF(OR(IFERROR(AND(W1945&lt;&gt;"",Y1945&lt;&gt;"",Y1945-W1945&gt;Resumen!$B$8),FALSE()),IFERROR(AND(X1945&lt;&gt;"",Y1945&lt;&gt;"",Y1945-X1945&gt;Resumen!$B$8),FALSE())),MAX(IF(IFERROR(AND(W1945&lt;&gt;"",Y1945&lt;&gt;"",Y1945-W1945&gt;Resumen!$B$8),FALSE()),Y1945-W1945,0),IF(IFERROR(AND(X1945&lt;&gt;"",Y1945&lt;&gt;"",Y1945-X1945&gt;Resumen!$B$8),FALSE()),Y1945-X1945,0)),"")</f>
        <v/>
      </c>
      <c r="AY1945" s="22" t="str">
        <f aca="false">IF(OR(IFERROR(AND(W1945&lt;&gt;"",Y1945&lt;&gt;"",Y1945-W1945&gt;Resumen!$B$8),FALSE()),IFERROR(AND(X1945&lt;&gt;"",Y1945&lt;&gt;"",Y1945-X1945&gt;Resumen!$B$8),FALSE())),TRIM("Lays tiene mayor markup que "&amp;IF(IFERROR(AND(W1945&lt;&gt;"",Y1945&lt;&gt;"",Y1945-W1945&gt;Resumen!$B$8),FALSE()),"Quento ","")&amp;IF(IFERROR(AND(X1945&lt;&gt;"",Y1945&lt;&gt;"",Y1945-X1945&gt;Resumen!$B$8),FALSE()),"Julicroc ","")&amp;"en este PDV"),"")</f>
        <v/>
      </c>
      <c r="AZ1945" s="22" t="str">
        <f aca="false">IF(COUNTIF('Plan Pehuamar - Lista'!$A$2:$A$167,A1945)&gt;0,"Sí","No")</f>
        <v>No</v>
      </c>
      <c r="BA1945" s="22" t="str">
        <f aca="false">IF(COUNTIF('Plan Combo 9+1'!$A$2:$A$226,A1945)&gt;0,"Sí","No")</f>
        <v>No</v>
      </c>
      <c r="BB1945" s="22" t="str">
        <f aca="false">IF(AH1945="","No",IF(BA1945="Sí",IF((AO1945-AH1945)&gt;Resumen!$B$6,"Sí","No"),IF((AO1945-AH1945)&gt;=Resumen!$B$132,"Sí","No")))</f>
        <v>Sí</v>
      </c>
      <c r="BC1945" s="22" t="str">
        <f aca="false">IF(AND(N1945="Sí",AL1945="Sí",AI1945=0),"Sí","No")</f>
        <v>No</v>
      </c>
      <c r="BD1945" s="22" t="str">
        <f aca="false">IF(COUNTIF('Plan 9+1 (con Pehuamar)'!$A$2:$A$227,A1945)&gt;0,"Sí","No")</f>
        <v>No</v>
      </c>
    </row>
    <row r="1946" customFormat="false" ht="15" hidden="false" customHeight="true" outlineLevel="0" collapsed="false">
      <c r="A1946" s="6" t="n">
        <v>202003</v>
      </c>
      <c r="B1946" s="6" t="n">
        <v>13</v>
      </c>
      <c r="C1946" s="6" t="n">
        <v>1301</v>
      </c>
      <c r="D1946" s="6" t="s">
        <v>194</v>
      </c>
      <c r="E1946" s="6" t="s">
        <v>2109</v>
      </c>
      <c r="F1946" s="6" t="s">
        <v>201</v>
      </c>
      <c r="G1946" s="6" t="s">
        <v>130</v>
      </c>
      <c r="H1946" s="6" t="s">
        <v>1715</v>
      </c>
      <c r="I1946" s="27" t="n">
        <v>10</v>
      </c>
      <c r="J1946" s="27" t="n">
        <v>24</v>
      </c>
      <c r="K1946" s="27" t="n">
        <v>0</v>
      </c>
      <c r="L1946" s="28" t="n">
        <f aca="false">I1946+J1946</f>
        <v>34</v>
      </c>
      <c r="M1946" s="28" t="n">
        <f aca="false">L1946+K1946</f>
        <v>34</v>
      </c>
      <c r="N1946" s="22" t="str">
        <f aca="false">IF(I1946&gt;0,"Sí","No")</f>
        <v>Sí</v>
      </c>
      <c r="O1946" s="22" t="str">
        <f aca="false">IF(J1946&gt;0,"Sí","No")</f>
        <v>Sí</v>
      </c>
      <c r="P1946" s="22" t="str">
        <f aca="false">IF(K1946&gt;0,"Sí","No")</f>
        <v>No</v>
      </c>
      <c r="Q1946" s="22" t="str">
        <f aca="false">IF(OR(I1946&gt;0,J1946&gt;0),"Sí","No")</f>
        <v>Sí</v>
      </c>
      <c r="R1946" s="27" t="n">
        <v>1750</v>
      </c>
      <c r="S1946" s="27" t="n">
        <v>2500</v>
      </c>
      <c r="T1946" s="27" t="n">
        <v>1100</v>
      </c>
      <c r="U1946" s="27" t="n">
        <v>2100</v>
      </c>
      <c r="V1946" s="27"/>
      <c r="W1946" s="12" t="n">
        <f aca="false">IF(AND(I1946&gt;0,R1946&gt;0),(S1946-R1946)/R1946,"")</f>
        <v>0.428571428571429</v>
      </c>
      <c r="X1946" s="12" t="n">
        <f aca="false">IF(AND(J1946&gt;0,T1946&gt;0),(U1946-T1946)/T1946,"")</f>
        <v>0.909090909090909</v>
      </c>
      <c r="Y1946" s="12" t="str">
        <f aca="false">IF(AND(K1946&gt;0,V1946&gt;0),(V1946-Resumen!$B$7)/Resumen!$B$7,"")</f>
        <v/>
      </c>
      <c r="Z1946" s="28" t="str">
        <f aca="false">IF(AND(K1946&gt;0,I1946&gt;0,V1946&gt;0,S1946&gt;0),V1946-S1946,"")</f>
        <v/>
      </c>
      <c r="AA1946" s="12" t="str">
        <f aca="false">IF(Z1946&lt;&gt;"",Z1946/S1946,"")</f>
        <v/>
      </c>
      <c r="AB1946" s="28" t="str">
        <f aca="false">IF(AND(K1946&gt;0,J1946&gt;0,V1946&gt;0,U1946&gt;0),V1946-U1946,"")</f>
        <v/>
      </c>
      <c r="AC1946" s="12" t="str">
        <f aca="false">IF(AB1946&lt;&gt;"",AB1946/U1946,"")</f>
        <v/>
      </c>
      <c r="AD1946" s="27" t="n">
        <v>4</v>
      </c>
      <c r="AE1946" s="27" t="n">
        <v>2</v>
      </c>
      <c r="AF1946" s="27" t="n">
        <v>10</v>
      </c>
      <c r="AG1946" s="28" t="n">
        <f aca="false">AD1946+AE1946+AF1946</f>
        <v>16</v>
      </c>
      <c r="AH1946" s="12" t="n">
        <f aca="false">IF(AG1946&gt;0,AD1946/AG1946,"")</f>
        <v>0.25</v>
      </c>
      <c r="AI1946" s="27" t="n">
        <v>1</v>
      </c>
      <c r="AJ1946" s="27" t="n">
        <v>0</v>
      </c>
      <c r="AK1946" s="27" t="n">
        <v>1</v>
      </c>
      <c r="AL1946" s="22" t="str">
        <f aca="false">IF(OR(AJ1946&gt;0,AK1946&gt;0),"Sí","No")</f>
        <v>Sí</v>
      </c>
      <c r="AM1946" s="6" t="s">
        <v>198</v>
      </c>
      <c r="AN1946" s="6" t="s">
        <v>198</v>
      </c>
      <c r="AO1946" s="12" t="n">
        <f aca="false">IF(M1946&gt;0,K1946/M1946,"")</f>
        <v>0</v>
      </c>
      <c r="AP1946" s="22" t="str">
        <f aca="false">IF(M1946&gt;=Resumen!$B$5,"Alto","Bajo")</f>
        <v>Bajo</v>
      </c>
      <c r="AQ1946" s="22" t="str">
        <f aca="false">IF(AO1946&gt;=Resumen!$B$28,"Alto","Bajo")</f>
        <v>Bajo</v>
      </c>
      <c r="AR1946" s="22" t="str">
        <f aca="false">AP1946&amp;" Potencial / "&amp;AQ1946&amp;" Share"</f>
        <v>Bajo Potencial / Bajo Share</v>
      </c>
      <c r="AS1946" s="22" t="str">
        <f aca="false">IF(Q1946="Sí",IF(AO1946&gt;=Resumen!$B$29,"Alto","Bajo"),"")</f>
        <v>Bajo</v>
      </c>
      <c r="AT1946" s="22" t="str">
        <f aca="false">IF(AS1946&lt;&gt;"",AP1946&amp;" Potencial / "&amp;AS1946&amp;" Share","")</f>
        <v>Bajo Potencial / Bajo Share</v>
      </c>
      <c r="AU1946" s="22" t="str">
        <f aca="false">IF(AH1946="","Sin dato",IF(AH1946-AO1946&gt;Resumen!$B$6,"Sobre-exhibido",IF(AO1946-AH1946&gt;Resumen!$B$6,"Sub-exhibido","En línea")))</f>
        <v>Sobre-exhibido</v>
      </c>
      <c r="AV1946" s="22" t="n">
        <f aca="false">IF(AT1946="","",IF(AT1946="Alto Potencial / Bajo Share",1,IF(AT1946="Alto Potencial / Alto Share",2,IF(AT1946="Bajo Potencial / Alto Share",3,4))))</f>
        <v>4</v>
      </c>
      <c r="AW1946" s="22" t="str">
        <f aca="false">IF(Q1946="No","Sin competencia directa",IF(AV1946=1,"1 - Foco Conquista (Alto Pot / Bajo Share)",IF(AV1946=2,"2 - Foco Defensa (Alto Pot / Alto Share)",IF(AV1946=3,"3 - Monitoreo (Bajo Pot / Alto Share)","4 - Baja Prioridad (Bajo Pot / Bajo Share)"))))</f>
        <v>4 - Baja Prioridad (Bajo Pot / Bajo Share)</v>
      </c>
      <c r="AX1946" s="12" t="str">
        <f aca="false">IF(OR(IFERROR(AND(W1946&lt;&gt;"",Y1946&lt;&gt;"",Y1946-W1946&gt;Resumen!$B$8),FALSE()),IFERROR(AND(X1946&lt;&gt;"",Y1946&lt;&gt;"",Y1946-X1946&gt;Resumen!$B$8),FALSE())),MAX(IF(IFERROR(AND(W1946&lt;&gt;"",Y1946&lt;&gt;"",Y1946-W1946&gt;Resumen!$B$8),FALSE()),Y1946-W1946,0),IF(IFERROR(AND(X1946&lt;&gt;"",Y1946&lt;&gt;"",Y1946-X1946&gt;Resumen!$B$8),FALSE()),Y1946-X1946,0)),"")</f>
        <v/>
      </c>
      <c r="AY1946" s="22" t="str">
        <f aca="false">IF(OR(IFERROR(AND(W1946&lt;&gt;"",Y1946&lt;&gt;"",Y1946-W1946&gt;Resumen!$B$8),FALSE()),IFERROR(AND(X1946&lt;&gt;"",Y1946&lt;&gt;"",Y1946-X1946&gt;Resumen!$B$8),FALSE())),TRIM("Lays tiene mayor markup que "&amp;IF(IFERROR(AND(W1946&lt;&gt;"",Y1946&lt;&gt;"",Y1946-W1946&gt;Resumen!$B$8),FALSE()),"Quento ","")&amp;IF(IFERROR(AND(X1946&lt;&gt;"",Y1946&lt;&gt;"",Y1946-X1946&gt;Resumen!$B$8),FALSE()),"Julicroc ","")&amp;"en este PDV"),"")</f>
        <v/>
      </c>
      <c r="AZ1946" s="22" t="str">
        <f aca="false">IF(COUNTIF('Plan Pehuamar - Lista'!$A$2:$A$167,A1946)&gt;0,"Sí","No")</f>
        <v>No</v>
      </c>
      <c r="BA1946" s="22" t="str">
        <f aca="false">IF(COUNTIF('Plan Combo 9+1'!$A$2:$A$226,A1946)&gt;0,"Sí","No")</f>
        <v>No</v>
      </c>
      <c r="BB1946" s="22" t="str">
        <f aca="false">IF(AH1946="","No",IF(BA1946="Sí",IF((AO1946-AH1946)&gt;Resumen!$B$6,"Sí","No"),IF((AO1946-AH1946)&gt;=Resumen!$B$132,"Sí","No")))</f>
        <v>No</v>
      </c>
      <c r="BC1946" s="22" t="str">
        <f aca="false">IF(AND(N1946="Sí",AL1946="Sí",AI1946=0),"Sí","No")</f>
        <v>No</v>
      </c>
      <c r="BD1946" s="22" t="str">
        <f aca="false">IF(COUNTIF('Plan 9+1 (con Pehuamar)'!$A$2:$A$227,A1946)&gt;0,"Sí","No")</f>
        <v>No</v>
      </c>
    </row>
    <row r="1947" customFormat="false" ht="15" hidden="false" customHeight="true" outlineLevel="0" collapsed="false">
      <c r="A1947" s="6" t="n">
        <v>202207</v>
      </c>
      <c r="B1947" s="6" t="n">
        <v>13</v>
      </c>
      <c r="C1947" s="6" t="n">
        <v>1301</v>
      </c>
      <c r="D1947" s="6" t="s">
        <v>194</v>
      </c>
      <c r="E1947" s="6" t="s">
        <v>2110</v>
      </c>
      <c r="F1947" s="6" t="s">
        <v>201</v>
      </c>
      <c r="G1947" s="6" t="s">
        <v>130</v>
      </c>
      <c r="H1947" s="6" t="s">
        <v>1715</v>
      </c>
      <c r="I1947" s="27" t="n">
        <v>0</v>
      </c>
      <c r="J1947" s="27" t="n">
        <v>0</v>
      </c>
      <c r="K1947" s="27" t="n">
        <v>0.2</v>
      </c>
      <c r="L1947" s="28" t="n">
        <f aca="false">I1947+J1947</f>
        <v>0</v>
      </c>
      <c r="M1947" s="28" t="n">
        <f aca="false">L1947+K1947</f>
        <v>0.2</v>
      </c>
      <c r="N1947" s="22" t="str">
        <f aca="false">IF(I1947&gt;0,"Sí","No")</f>
        <v>No</v>
      </c>
      <c r="O1947" s="22" t="str">
        <f aca="false">IF(J1947&gt;0,"Sí","No")</f>
        <v>No</v>
      </c>
      <c r="P1947" s="22" t="str">
        <f aca="false">IF(K1947&gt;0,"Sí","No")</f>
        <v>Sí</v>
      </c>
      <c r="Q1947" s="22" t="str">
        <f aca="false">IF(OR(I1947&gt;0,J1947&gt;0),"Sí","No")</f>
        <v>No</v>
      </c>
      <c r="R1947" s="27"/>
      <c r="S1947" s="27"/>
      <c r="T1947" s="27"/>
      <c r="U1947" s="27"/>
      <c r="V1947" s="27"/>
      <c r="W1947" s="12" t="str">
        <f aca="false">IF(AND(I1947&gt;0,R1947&gt;0),(S1947-R1947)/R1947,"")</f>
        <v/>
      </c>
      <c r="X1947" s="12" t="str">
        <f aca="false">IF(AND(J1947&gt;0,T1947&gt;0),(U1947-T1947)/T1947,"")</f>
        <v/>
      </c>
      <c r="Y1947" s="12" t="str">
        <f aca="false">IF(AND(K1947&gt;0,V1947&gt;0),(V1947-Resumen!$B$7)/Resumen!$B$7,"")</f>
        <v/>
      </c>
      <c r="Z1947" s="28" t="str">
        <f aca="false">IF(AND(K1947&gt;0,I1947&gt;0,V1947&gt;0,S1947&gt;0),V1947-S1947,"")</f>
        <v/>
      </c>
      <c r="AA1947" s="12" t="str">
        <f aca="false">IF(Z1947&lt;&gt;"",Z1947/S1947,"")</f>
        <v/>
      </c>
      <c r="AB1947" s="28" t="str">
        <f aca="false">IF(AND(K1947&gt;0,J1947&gt;0,V1947&gt;0,U1947&gt;0),V1947-U1947,"")</f>
        <v/>
      </c>
      <c r="AC1947" s="12" t="str">
        <f aca="false">IF(AB1947&lt;&gt;"",AB1947/U1947,"")</f>
        <v/>
      </c>
      <c r="AD1947" s="27" t="n">
        <v>0</v>
      </c>
      <c r="AE1947" s="27" t="n">
        <v>0</v>
      </c>
      <c r="AF1947" s="27" t="n">
        <v>0</v>
      </c>
      <c r="AG1947" s="28" t="n">
        <f aca="false">AD1947+AE1947+AF1947</f>
        <v>0</v>
      </c>
      <c r="AH1947" s="12" t="str">
        <f aca="false">IF(AG1947&gt;0,AD1947/AG1947,"")</f>
        <v/>
      </c>
      <c r="AI1947" s="27" t="n">
        <v>0</v>
      </c>
      <c r="AJ1947" s="27" t="n">
        <v>0</v>
      </c>
      <c r="AK1947" s="27" t="n">
        <v>0</v>
      </c>
      <c r="AL1947" s="22" t="str">
        <f aca="false">IF(OR(AJ1947&gt;0,AK1947&gt;0),"Sí","No")</f>
        <v>No</v>
      </c>
      <c r="AM1947" s="6"/>
      <c r="AN1947" s="6"/>
      <c r="AO1947" s="12" t="n">
        <f aca="false">IF(M1947&gt;0,K1947/M1947,"")</f>
        <v>1</v>
      </c>
      <c r="AP1947" s="22" t="str">
        <f aca="false">IF(M1947&gt;=Resumen!$B$5,"Alto","Bajo")</f>
        <v>Bajo</v>
      </c>
      <c r="AQ1947" s="22" t="str">
        <f aca="false">IF(AO1947&gt;=Resumen!$B$28,"Alto","Bajo")</f>
        <v>Alto</v>
      </c>
      <c r="AR1947" s="22" t="str">
        <f aca="false">AP1947&amp;" Potencial / "&amp;AQ1947&amp;" Share"</f>
        <v>Bajo Potencial / Alto Share</v>
      </c>
      <c r="AS1947" s="22" t="str">
        <f aca="false">IF(Q1947="Sí",IF(AO1947&gt;=Resumen!$B$29,"Alto","Bajo"),"")</f>
        <v/>
      </c>
      <c r="AT1947" s="22" t="str">
        <f aca="false">IF(AS1947&lt;&gt;"",AP1947&amp;" Potencial / "&amp;AS1947&amp;" Share","")</f>
        <v/>
      </c>
      <c r="AU1947" s="22" t="str">
        <f aca="false">IF(AH1947="","Sin dato",IF(AH1947-AO1947&gt;Resumen!$B$6,"Sobre-exhibido",IF(AO1947-AH1947&gt;Resumen!$B$6,"Sub-exhibido","En línea")))</f>
        <v>Sin dato</v>
      </c>
      <c r="AV1947" s="22" t="str">
        <f aca="false">IF(AT1947="","",IF(AT1947="Alto Potencial / Bajo Share",1,IF(AT1947="Alto Potencial / Alto Share",2,IF(AT1947="Bajo Potencial / Alto Share",3,4))))</f>
        <v/>
      </c>
      <c r="AW1947" s="22" t="str">
        <f aca="false">IF(Q1947="No","Sin competencia directa",IF(AV1947=1,"1 - Foco Conquista (Alto Pot / Bajo Share)",IF(AV1947=2,"2 - Foco Defensa (Alto Pot / Alto Share)",IF(AV1947=3,"3 - Monitoreo (Bajo Pot / Alto Share)","4 - Baja Prioridad (Bajo Pot / Bajo Share)"))))</f>
        <v>Sin competencia directa</v>
      </c>
      <c r="AX1947" s="12" t="str">
        <f aca="false">IF(OR(IFERROR(AND(W1947&lt;&gt;"",Y1947&lt;&gt;"",Y1947-W1947&gt;Resumen!$B$8),FALSE()),IFERROR(AND(X1947&lt;&gt;"",Y1947&lt;&gt;"",Y1947-X1947&gt;Resumen!$B$8),FALSE())),MAX(IF(IFERROR(AND(W1947&lt;&gt;"",Y1947&lt;&gt;"",Y1947-W1947&gt;Resumen!$B$8),FALSE()),Y1947-W1947,0),IF(IFERROR(AND(X1947&lt;&gt;"",Y1947&lt;&gt;"",Y1947-X1947&gt;Resumen!$B$8),FALSE()),Y1947-X1947,0)),"")</f>
        <v/>
      </c>
      <c r="AY1947" s="22" t="str">
        <f aca="false">IF(OR(IFERROR(AND(W1947&lt;&gt;"",Y1947&lt;&gt;"",Y1947-W1947&gt;Resumen!$B$8),FALSE()),IFERROR(AND(X1947&lt;&gt;"",Y1947&lt;&gt;"",Y1947-X1947&gt;Resumen!$B$8),FALSE())),TRIM("Lays tiene mayor markup que "&amp;IF(IFERROR(AND(W1947&lt;&gt;"",Y1947&lt;&gt;"",Y1947-W1947&gt;Resumen!$B$8),FALSE()),"Quento ","")&amp;IF(IFERROR(AND(X1947&lt;&gt;"",Y1947&lt;&gt;"",Y1947-X1947&gt;Resumen!$B$8),FALSE()),"Julicroc ","")&amp;"en este PDV"),"")</f>
        <v/>
      </c>
      <c r="AZ1947" s="22" t="str">
        <f aca="false">IF(COUNTIF('Plan Pehuamar - Lista'!$A$2:$A$167,A1947)&gt;0,"Sí","No")</f>
        <v>No</v>
      </c>
      <c r="BA1947" s="22" t="str">
        <f aca="false">IF(COUNTIF('Plan Combo 9+1'!$A$2:$A$226,A1947)&gt;0,"Sí","No")</f>
        <v>No</v>
      </c>
      <c r="BB1947" s="22" t="str">
        <f aca="false">IF(AH1947="","No",IF(BA1947="Sí",IF((AO1947-AH1947)&gt;Resumen!$B$6,"Sí","No"),IF((AO1947-AH1947)&gt;=Resumen!$B$132,"Sí","No")))</f>
        <v>No</v>
      </c>
      <c r="BC1947" s="22" t="str">
        <f aca="false">IF(AND(N1947="Sí",AL1947="Sí",AI1947=0),"Sí","No")</f>
        <v>No</v>
      </c>
      <c r="BD1947" s="22" t="str">
        <f aca="false">IF(COUNTIF('Plan 9+1 (con Pehuamar)'!$A$2:$A$227,A1947)&gt;0,"Sí","No")</f>
        <v>No</v>
      </c>
    </row>
    <row r="1948" customFormat="false" ht="15" hidden="false" customHeight="true" outlineLevel="0" collapsed="false">
      <c r="A1948" s="6" t="n">
        <v>202224</v>
      </c>
      <c r="B1948" s="6" t="n">
        <v>13</v>
      </c>
      <c r="C1948" s="6" t="n">
        <v>1301</v>
      </c>
      <c r="D1948" s="6" t="s">
        <v>194</v>
      </c>
      <c r="E1948" s="6" t="s">
        <v>2111</v>
      </c>
      <c r="F1948" s="6" t="s">
        <v>201</v>
      </c>
      <c r="G1948" s="6" t="s">
        <v>130</v>
      </c>
      <c r="H1948" s="6" t="s">
        <v>1715</v>
      </c>
      <c r="I1948" s="27" t="n">
        <v>10</v>
      </c>
      <c r="J1948" s="27" t="n">
        <v>24</v>
      </c>
      <c r="K1948" s="27" t="n">
        <v>0</v>
      </c>
      <c r="L1948" s="28" t="n">
        <f aca="false">I1948+J1948</f>
        <v>34</v>
      </c>
      <c r="M1948" s="28" t="n">
        <f aca="false">L1948+K1948</f>
        <v>34</v>
      </c>
      <c r="N1948" s="22" t="str">
        <f aca="false">IF(I1948&gt;0,"Sí","No")</f>
        <v>Sí</v>
      </c>
      <c r="O1948" s="22" t="str">
        <f aca="false">IF(J1948&gt;0,"Sí","No")</f>
        <v>Sí</v>
      </c>
      <c r="P1948" s="22" t="str">
        <f aca="false">IF(K1948&gt;0,"Sí","No")</f>
        <v>No</v>
      </c>
      <c r="Q1948" s="22" t="str">
        <f aca="false">IF(OR(I1948&gt;0,J1948&gt;0),"Sí","No")</f>
        <v>Sí</v>
      </c>
      <c r="R1948" s="27" t="n">
        <v>1750</v>
      </c>
      <c r="S1948" s="27" t="n">
        <v>2500</v>
      </c>
      <c r="T1948" s="27" t="n">
        <v>1000</v>
      </c>
      <c r="U1948" s="27" t="n">
        <v>1800</v>
      </c>
      <c r="V1948" s="27"/>
      <c r="W1948" s="12" t="n">
        <f aca="false">IF(AND(I1948&gt;0,R1948&gt;0),(S1948-R1948)/R1948,"")</f>
        <v>0.428571428571429</v>
      </c>
      <c r="X1948" s="12" t="n">
        <f aca="false">IF(AND(J1948&gt;0,T1948&gt;0),(U1948-T1948)/T1948,"")</f>
        <v>0.8</v>
      </c>
      <c r="Y1948" s="12" t="str">
        <f aca="false">IF(AND(K1948&gt;0,V1948&gt;0),(V1948-Resumen!$B$7)/Resumen!$B$7,"")</f>
        <v/>
      </c>
      <c r="Z1948" s="28" t="str">
        <f aca="false">IF(AND(K1948&gt;0,I1948&gt;0,V1948&gt;0,S1948&gt;0),V1948-S1948,"")</f>
        <v/>
      </c>
      <c r="AA1948" s="12" t="str">
        <f aca="false">IF(Z1948&lt;&gt;"",Z1948/S1948,"")</f>
        <v/>
      </c>
      <c r="AB1948" s="28" t="str">
        <f aca="false">IF(AND(K1948&gt;0,J1948&gt;0,V1948&gt;0,U1948&gt;0),V1948-U1948,"")</f>
        <v/>
      </c>
      <c r="AC1948" s="12" t="str">
        <f aca="false">IF(AB1948&lt;&gt;"",AB1948/U1948,"")</f>
        <v/>
      </c>
      <c r="AD1948" s="27" t="n">
        <v>0</v>
      </c>
      <c r="AE1948" s="27" t="n">
        <v>2</v>
      </c>
      <c r="AF1948" s="27" t="n">
        <v>10</v>
      </c>
      <c r="AG1948" s="28" t="n">
        <f aca="false">AD1948+AE1948+AF1948</f>
        <v>12</v>
      </c>
      <c r="AH1948" s="12" t="n">
        <f aca="false">IF(AG1948&gt;0,AD1948/AG1948,"")</f>
        <v>0</v>
      </c>
      <c r="AI1948" s="27" t="n">
        <v>1</v>
      </c>
      <c r="AJ1948" s="27" t="n">
        <v>0</v>
      </c>
      <c r="AK1948" s="27" t="n">
        <v>1</v>
      </c>
      <c r="AL1948" s="22" t="str">
        <f aca="false">IF(OR(AJ1948&gt;0,AK1948&gt;0),"Sí","No")</f>
        <v>Sí</v>
      </c>
      <c r="AM1948" s="6" t="s">
        <v>198</v>
      </c>
      <c r="AN1948" s="6" t="s">
        <v>198</v>
      </c>
      <c r="AO1948" s="12" t="n">
        <f aca="false">IF(M1948&gt;0,K1948/M1948,"")</f>
        <v>0</v>
      </c>
      <c r="AP1948" s="22" t="str">
        <f aca="false">IF(M1948&gt;=Resumen!$B$5,"Alto","Bajo")</f>
        <v>Bajo</v>
      </c>
      <c r="AQ1948" s="22" t="str">
        <f aca="false">IF(AO1948&gt;=Resumen!$B$28,"Alto","Bajo")</f>
        <v>Bajo</v>
      </c>
      <c r="AR1948" s="22" t="str">
        <f aca="false">AP1948&amp;" Potencial / "&amp;AQ1948&amp;" Share"</f>
        <v>Bajo Potencial / Bajo Share</v>
      </c>
      <c r="AS1948" s="22" t="str">
        <f aca="false">IF(Q1948="Sí",IF(AO1948&gt;=Resumen!$B$29,"Alto","Bajo"),"")</f>
        <v>Bajo</v>
      </c>
      <c r="AT1948" s="22" t="str">
        <f aca="false">IF(AS1948&lt;&gt;"",AP1948&amp;" Potencial / "&amp;AS1948&amp;" Share","")</f>
        <v>Bajo Potencial / Bajo Share</v>
      </c>
      <c r="AU1948" s="22" t="str">
        <f aca="false">IF(AH1948="","Sin dato",IF(AH1948-AO1948&gt;Resumen!$B$6,"Sobre-exhibido",IF(AO1948-AH1948&gt;Resumen!$B$6,"Sub-exhibido","En línea")))</f>
        <v>En línea</v>
      </c>
      <c r="AV1948" s="22" t="n">
        <f aca="false">IF(AT1948="","",IF(AT1948="Alto Potencial / Bajo Share",1,IF(AT1948="Alto Potencial / Alto Share",2,IF(AT1948="Bajo Potencial / Alto Share",3,4))))</f>
        <v>4</v>
      </c>
      <c r="AW1948" s="22" t="str">
        <f aca="false">IF(Q1948="No","Sin competencia directa",IF(AV1948=1,"1 - Foco Conquista (Alto Pot / Bajo Share)",IF(AV1948=2,"2 - Foco Defensa (Alto Pot / Alto Share)",IF(AV1948=3,"3 - Monitoreo (Bajo Pot / Alto Share)","4 - Baja Prioridad (Bajo Pot / Bajo Share)"))))</f>
        <v>4 - Baja Prioridad (Bajo Pot / Bajo Share)</v>
      </c>
      <c r="AX1948" s="12" t="str">
        <f aca="false">IF(OR(IFERROR(AND(W1948&lt;&gt;"",Y1948&lt;&gt;"",Y1948-W1948&gt;Resumen!$B$8),FALSE()),IFERROR(AND(X1948&lt;&gt;"",Y1948&lt;&gt;"",Y1948-X1948&gt;Resumen!$B$8),FALSE())),MAX(IF(IFERROR(AND(W1948&lt;&gt;"",Y1948&lt;&gt;"",Y1948-W1948&gt;Resumen!$B$8),FALSE()),Y1948-W1948,0),IF(IFERROR(AND(X1948&lt;&gt;"",Y1948&lt;&gt;"",Y1948-X1948&gt;Resumen!$B$8),FALSE()),Y1948-X1948,0)),"")</f>
        <v/>
      </c>
      <c r="AY1948" s="22" t="str">
        <f aca="false">IF(OR(IFERROR(AND(W1948&lt;&gt;"",Y1948&lt;&gt;"",Y1948-W1948&gt;Resumen!$B$8),FALSE()),IFERROR(AND(X1948&lt;&gt;"",Y1948&lt;&gt;"",Y1948-X1948&gt;Resumen!$B$8),FALSE())),TRIM("Lays tiene mayor markup que "&amp;IF(IFERROR(AND(W1948&lt;&gt;"",Y1948&lt;&gt;"",Y1948-W1948&gt;Resumen!$B$8),FALSE()),"Quento ","")&amp;IF(IFERROR(AND(X1948&lt;&gt;"",Y1948&lt;&gt;"",Y1948-X1948&gt;Resumen!$B$8),FALSE()),"Julicroc ","")&amp;"en este PDV"),"")</f>
        <v/>
      </c>
      <c r="AZ1948" s="22" t="str">
        <f aca="false">IF(COUNTIF('Plan Pehuamar - Lista'!$A$2:$A$167,A1948)&gt;0,"Sí","No")</f>
        <v>No</v>
      </c>
      <c r="BA1948" s="22" t="str">
        <f aca="false">IF(COUNTIF('Plan Combo 9+1'!$A$2:$A$226,A1948)&gt;0,"Sí","No")</f>
        <v>No</v>
      </c>
      <c r="BB1948" s="22" t="str">
        <f aca="false">IF(AH1948="","No",IF(BA1948="Sí",IF((AO1948-AH1948)&gt;Resumen!$B$6,"Sí","No"),IF((AO1948-AH1948)&gt;=Resumen!$B$132,"Sí","No")))</f>
        <v>No</v>
      </c>
      <c r="BC1948" s="22" t="str">
        <f aca="false">IF(AND(N1948="Sí",AL1948="Sí",AI1948=0),"Sí","No")</f>
        <v>No</v>
      </c>
      <c r="BD1948" s="22" t="str">
        <f aca="false">IF(COUNTIF('Plan 9+1 (con Pehuamar)'!$A$2:$A$227,A1948)&gt;0,"Sí","No")</f>
        <v>No</v>
      </c>
    </row>
    <row r="1949" customFormat="false" ht="15" hidden="false" customHeight="true" outlineLevel="0" collapsed="false">
      <c r="A1949" s="6" t="n">
        <v>202350</v>
      </c>
      <c r="B1949" s="6" t="n">
        <v>13</v>
      </c>
      <c r="C1949" s="6" t="n">
        <v>1301</v>
      </c>
      <c r="D1949" s="6" t="s">
        <v>194</v>
      </c>
      <c r="E1949" s="6" t="s">
        <v>2112</v>
      </c>
      <c r="F1949" s="6" t="s">
        <v>201</v>
      </c>
      <c r="G1949" s="6" t="s">
        <v>130</v>
      </c>
      <c r="H1949" s="6" t="s">
        <v>1715</v>
      </c>
      <c r="I1949" s="27" t="n">
        <v>0</v>
      </c>
      <c r="J1949" s="27" t="n">
        <v>0</v>
      </c>
      <c r="K1949" s="27" t="n">
        <v>1.3</v>
      </c>
      <c r="L1949" s="28" t="n">
        <f aca="false">I1949+J1949</f>
        <v>0</v>
      </c>
      <c r="M1949" s="28" t="n">
        <f aca="false">L1949+K1949</f>
        <v>1.3</v>
      </c>
      <c r="N1949" s="22" t="str">
        <f aca="false">IF(I1949&gt;0,"Sí","No")</f>
        <v>No</v>
      </c>
      <c r="O1949" s="22" t="str">
        <f aca="false">IF(J1949&gt;0,"Sí","No")</f>
        <v>No</v>
      </c>
      <c r="P1949" s="22" t="str">
        <f aca="false">IF(K1949&gt;0,"Sí","No")</f>
        <v>Sí</v>
      </c>
      <c r="Q1949" s="22" t="str">
        <f aca="false">IF(OR(I1949&gt;0,J1949&gt;0),"Sí","No")</f>
        <v>No</v>
      </c>
      <c r="R1949" s="27"/>
      <c r="S1949" s="27"/>
      <c r="T1949" s="27"/>
      <c r="U1949" s="27"/>
      <c r="V1949" s="27"/>
      <c r="W1949" s="12" t="str">
        <f aca="false">IF(AND(I1949&gt;0,R1949&gt;0),(S1949-R1949)/R1949,"")</f>
        <v/>
      </c>
      <c r="X1949" s="12" t="str">
        <f aca="false">IF(AND(J1949&gt;0,T1949&gt;0),(U1949-T1949)/T1949,"")</f>
        <v/>
      </c>
      <c r="Y1949" s="12" t="str">
        <f aca="false">IF(AND(K1949&gt;0,V1949&gt;0),(V1949-Resumen!$B$7)/Resumen!$B$7,"")</f>
        <v/>
      </c>
      <c r="Z1949" s="28" t="str">
        <f aca="false">IF(AND(K1949&gt;0,I1949&gt;0,V1949&gt;0,S1949&gt;0),V1949-S1949,"")</f>
        <v/>
      </c>
      <c r="AA1949" s="12" t="str">
        <f aca="false">IF(Z1949&lt;&gt;"",Z1949/S1949,"")</f>
        <v/>
      </c>
      <c r="AB1949" s="28" t="str">
        <f aca="false">IF(AND(K1949&gt;0,J1949&gt;0,V1949&gt;0,U1949&gt;0),V1949-U1949,"")</f>
        <v/>
      </c>
      <c r="AC1949" s="12" t="str">
        <f aca="false">IF(AB1949&lt;&gt;"",AB1949/U1949,"")</f>
        <v/>
      </c>
      <c r="AD1949" s="27" t="n">
        <v>0</v>
      </c>
      <c r="AE1949" s="27" t="n">
        <v>0</v>
      </c>
      <c r="AF1949" s="27" t="n">
        <v>0</v>
      </c>
      <c r="AG1949" s="28" t="n">
        <f aca="false">AD1949+AE1949+AF1949</f>
        <v>0</v>
      </c>
      <c r="AH1949" s="12" t="str">
        <f aca="false">IF(AG1949&gt;0,AD1949/AG1949,"")</f>
        <v/>
      </c>
      <c r="AI1949" s="27" t="n">
        <v>0</v>
      </c>
      <c r="AJ1949" s="27" t="n">
        <v>0</v>
      </c>
      <c r="AK1949" s="27" t="n">
        <v>0</v>
      </c>
      <c r="AL1949" s="22" t="str">
        <f aca="false">IF(OR(AJ1949&gt;0,AK1949&gt;0),"Sí","No")</f>
        <v>No</v>
      </c>
      <c r="AM1949" s="6"/>
      <c r="AN1949" s="6"/>
      <c r="AO1949" s="12" t="n">
        <f aca="false">IF(M1949&gt;0,K1949/M1949,"")</f>
        <v>1</v>
      </c>
      <c r="AP1949" s="22" t="str">
        <f aca="false">IF(M1949&gt;=Resumen!$B$5,"Alto","Bajo")</f>
        <v>Bajo</v>
      </c>
      <c r="AQ1949" s="22" t="str">
        <f aca="false">IF(AO1949&gt;=Resumen!$B$28,"Alto","Bajo")</f>
        <v>Alto</v>
      </c>
      <c r="AR1949" s="22" t="str">
        <f aca="false">AP1949&amp;" Potencial / "&amp;AQ1949&amp;" Share"</f>
        <v>Bajo Potencial / Alto Share</v>
      </c>
      <c r="AS1949" s="22" t="str">
        <f aca="false">IF(Q1949="Sí",IF(AO1949&gt;=Resumen!$B$29,"Alto","Bajo"),"")</f>
        <v/>
      </c>
      <c r="AT1949" s="22" t="str">
        <f aca="false">IF(AS1949&lt;&gt;"",AP1949&amp;" Potencial / "&amp;AS1949&amp;" Share","")</f>
        <v/>
      </c>
      <c r="AU1949" s="22" t="str">
        <f aca="false">IF(AH1949="","Sin dato",IF(AH1949-AO1949&gt;Resumen!$B$6,"Sobre-exhibido",IF(AO1949-AH1949&gt;Resumen!$B$6,"Sub-exhibido","En línea")))</f>
        <v>Sin dato</v>
      </c>
      <c r="AV1949" s="22" t="str">
        <f aca="false">IF(AT1949="","",IF(AT1949="Alto Potencial / Bajo Share",1,IF(AT1949="Alto Potencial / Alto Share",2,IF(AT1949="Bajo Potencial / Alto Share",3,4))))</f>
        <v/>
      </c>
      <c r="AW1949" s="22" t="str">
        <f aca="false">IF(Q1949="No","Sin competencia directa",IF(AV1949=1,"1 - Foco Conquista (Alto Pot / Bajo Share)",IF(AV1949=2,"2 - Foco Defensa (Alto Pot / Alto Share)",IF(AV1949=3,"3 - Monitoreo (Bajo Pot / Alto Share)","4 - Baja Prioridad (Bajo Pot / Bajo Share)"))))</f>
        <v>Sin competencia directa</v>
      </c>
      <c r="AX1949" s="12" t="str">
        <f aca="false">IF(OR(IFERROR(AND(W1949&lt;&gt;"",Y1949&lt;&gt;"",Y1949-W1949&gt;Resumen!$B$8),FALSE()),IFERROR(AND(X1949&lt;&gt;"",Y1949&lt;&gt;"",Y1949-X1949&gt;Resumen!$B$8),FALSE())),MAX(IF(IFERROR(AND(W1949&lt;&gt;"",Y1949&lt;&gt;"",Y1949-W1949&gt;Resumen!$B$8),FALSE()),Y1949-W1949,0),IF(IFERROR(AND(X1949&lt;&gt;"",Y1949&lt;&gt;"",Y1949-X1949&gt;Resumen!$B$8),FALSE()),Y1949-X1949,0)),"")</f>
        <v/>
      </c>
      <c r="AY1949" s="22" t="str">
        <f aca="false">IF(OR(IFERROR(AND(W1949&lt;&gt;"",Y1949&lt;&gt;"",Y1949-W1949&gt;Resumen!$B$8),FALSE()),IFERROR(AND(X1949&lt;&gt;"",Y1949&lt;&gt;"",Y1949-X1949&gt;Resumen!$B$8),FALSE())),TRIM("Lays tiene mayor markup que "&amp;IF(IFERROR(AND(W1949&lt;&gt;"",Y1949&lt;&gt;"",Y1949-W1949&gt;Resumen!$B$8),FALSE()),"Quento ","")&amp;IF(IFERROR(AND(X1949&lt;&gt;"",Y1949&lt;&gt;"",Y1949-X1949&gt;Resumen!$B$8),FALSE()),"Julicroc ","")&amp;"en este PDV"),"")</f>
        <v/>
      </c>
      <c r="AZ1949" s="22" t="str">
        <f aca="false">IF(COUNTIF('Plan Pehuamar - Lista'!$A$2:$A$167,A1949)&gt;0,"Sí","No")</f>
        <v>No</v>
      </c>
      <c r="BA1949" s="22" t="str">
        <f aca="false">IF(COUNTIF('Plan Combo 9+1'!$A$2:$A$226,A1949)&gt;0,"Sí","No")</f>
        <v>No</v>
      </c>
      <c r="BB1949" s="22" t="str">
        <f aca="false">IF(AH1949="","No",IF(BA1949="Sí",IF((AO1949-AH1949)&gt;Resumen!$B$6,"Sí","No"),IF((AO1949-AH1949)&gt;=Resumen!$B$132,"Sí","No")))</f>
        <v>No</v>
      </c>
      <c r="BC1949" s="22" t="str">
        <f aca="false">IF(AND(N1949="Sí",AL1949="Sí",AI1949=0),"Sí","No")</f>
        <v>No</v>
      </c>
      <c r="BD1949" s="22" t="str">
        <f aca="false">IF(COUNTIF('Plan 9+1 (con Pehuamar)'!$A$2:$A$227,A1949)&gt;0,"Sí","No")</f>
        <v>No</v>
      </c>
    </row>
    <row r="1950" customFormat="false" ht="15" hidden="false" customHeight="true" outlineLevel="0" collapsed="false">
      <c r="A1950" s="6" t="n">
        <v>202477</v>
      </c>
      <c r="B1950" s="6" t="n">
        <v>13</v>
      </c>
      <c r="C1950" s="6" t="n">
        <v>1301</v>
      </c>
      <c r="D1950" s="6" t="s">
        <v>194</v>
      </c>
      <c r="E1950" s="6" t="s">
        <v>2113</v>
      </c>
      <c r="F1950" s="6" t="s">
        <v>201</v>
      </c>
      <c r="G1950" s="6" t="s">
        <v>130</v>
      </c>
      <c r="H1950" s="6" t="s">
        <v>1715</v>
      </c>
      <c r="I1950" s="27" t="n">
        <v>0</v>
      </c>
      <c r="J1950" s="27" t="n">
        <v>0</v>
      </c>
      <c r="K1950" s="27" t="n">
        <v>0.6</v>
      </c>
      <c r="L1950" s="28" t="n">
        <f aca="false">I1950+J1950</f>
        <v>0</v>
      </c>
      <c r="M1950" s="28" t="n">
        <f aca="false">L1950+K1950</f>
        <v>0.6</v>
      </c>
      <c r="N1950" s="22" t="str">
        <f aca="false">IF(I1950&gt;0,"Sí","No")</f>
        <v>No</v>
      </c>
      <c r="O1950" s="22" t="str">
        <f aca="false">IF(J1950&gt;0,"Sí","No")</f>
        <v>No</v>
      </c>
      <c r="P1950" s="22" t="str">
        <f aca="false">IF(K1950&gt;0,"Sí","No")</f>
        <v>Sí</v>
      </c>
      <c r="Q1950" s="22" t="str">
        <f aca="false">IF(OR(I1950&gt;0,J1950&gt;0),"Sí","No")</f>
        <v>No</v>
      </c>
      <c r="R1950" s="27"/>
      <c r="S1950" s="27"/>
      <c r="T1950" s="27"/>
      <c r="U1950" s="27"/>
      <c r="V1950" s="27"/>
      <c r="W1950" s="12" t="str">
        <f aca="false">IF(AND(I1950&gt;0,R1950&gt;0),(S1950-R1950)/R1950,"")</f>
        <v/>
      </c>
      <c r="X1950" s="12" t="str">
        <f aca="false">IF(AND(J1950&gt;0,T1950&gt;0),(U1950-T1950)/T1950,"")</f>
        <v/>
      </c>
      <c r="Y1950" s="12" t="str">
        <f aca="false">IF(AND(K1950&gt;0,V1950&gt;0),(V1950-Resumen!$B$7)/Resumen!$B$7,"")</f>
        <v/>
      </c>
      <c r="Z1950" s="28" t="str">
        <f aca="false">IF(AND(K1950&gt;0,I1950&gt;0,V1950&gt;0,S1950&gt;0),V1950-S1950,"")</f>
        <v/>
      </c>
      <c r="AA1950" s="12" t="str">
        <f aca="false">IF(Z1950&lt;&gt;"",Z1950/S1950,"")</f>
        <v/>
      </c>
      <c r="AB1950" s="28" t="str">
        <f aca="false">IF(AND(K1950&gt;0,J1950&gt;0,V1950&gt;0,U1950&gt;0),V1950-U1950,"")</f>
        <v/>
      </c>
      <c r="AC1950" s="12" t="str">
        <f aca="false">IF(AB1950&lt;&gt;"",AB1950/U1950,"")</f>
        <v/>
      </c>
      <c r="AD1950" s="27" t="n">
        <v>0</v>
      </c>
      <c r="AE1950" s="27" t="n">
        <v>0</v>
      </c>
      <c r="AF1950" s="27" t="n">
        <v>0</v>
      </c>
      <c r="AG1950" s="28" t="n">
        <f aca="false">AD1950+AE1950+AF1950</f>
        <v>0</v>
      </c>
      <c r="AH1950" s="12" t="str">
        <f aca="false">IF(AG1950&gt;0,AD1950/AG1950,"")</f>
        <v/>
      </c>
      <c r="AI1950" s="27" t="n">
        <v>0</v>
      </c>
      <c r="AJ1950" s="27" t="n">
        <v>0</v>
      </c>
      <c r="AK1950" s="27" t="n">
        <v>0</v>
      </c>
      <c r="AL1950" s="22" t="str">
        <f aca="false">IF(OR(AJ1950&gt;0,AK1950&gt;0),"Sí","No")</f>
        <v>No</v>
      </c>
      <c r="AM1950" s="6"/>
      <c r="AN1950" s="6"/>
      <c r="AO1950" s="12" t="n">
        <f aca="false">IF(M1950&gt;0,K1950/M1950,"")</f>
        <v>1</v>
      </c>
      <c r="AP1950" s="22" t="str">
        <f aca="false">IF(M1950&gt;=Resumen!$B$5,"Alto","Bajo")</f>
        <v>Bajo</v>
      </c>
      <c r="AQ1950" s="22" t="str">
        <f aca="false">IF(AO1950&gt;=Resumen!$B$28,"Alto","Bajo")</f>
        <v>Alto</v>
      </c>
      <c r="AR1950" s="22" t="str">
        <f aca="false">AP1950&amp;" Potencial / "&amp;AQ1950&amp;" Share"</f>
        <v>Bajo Potencial / Alto Share</v>
      </c>
      <c r="AS1950" s="22" t="str">
        <f aca="false">IF(Q1950="Sí",IF(AO1950&gt;=Resumen!$B$29,"Alto","Bajo"),"")</f>
        <v/>
      </c>
      <c r="AT1950" s="22" t="str">
        <f aca="false">IF(AS1950&lt;&gt;"",AP1950&amp;" Potencial / "&amp;AS1950&amp;" Share","")</f>
        <v/>
      </c>
      <c r="AU1950" s="22" t="str">
        <f aca="false">IF(AH1950="","Sin dato",IF(AH1950-AO1950&gt;Resumen!$B$6,"Sobre-exhibido",IF(AO1950-AH1950&gt;Resumen!$B$6,"Sub-exhibido","En línea")))</f>
        <v>Sin dato</v>
      </c>
      <c r="AV1950" s="22" t="str">
        <f aca="false">IF(AT1950="","",IF(AT1950="Alto Potencial / Bajo Share",1,IF(AT1950="Alto Potencial / Alto Share",2,IF(AT1950="Bajo Potencial / Alto Share",3,4))))</f>
        <v/>
      </c>
      <c r="AW1950" s="22" t="str">
        <f aca="false">IF(Q1950="No","Sin competencia directa",IF(AV1950=1,"1 - Foco Conquista (Alto Pot / Bajo Share)",IF(AV1950=2,"2 - Foco Defensa (Alto Pot / Alto Share)",IF(AV1950=3,"3 - Monitoreo (Bajo Pot / Alto Share)","4 - Baja Prioridad (Bajo Pot / Bajo Share)"))))</f>
        <v>Sin competencia directa</v>
      </c>
      <c r="AX1950" s="12" t="str">
        <f aca="false">IF(OR(IFERROR(AND(W1950&lt;&gt;"",Y1950&lt;&gt;"",Y1950-W1950&gt;Resumen!$B$8),FALSE()),IFERROR(AND(X1950&lt;&gt;"",Y1950&lt;&gt;"",Y1950-X1950&gt;Resumen!$B$8),FALSE())),MAX(IF(IFERROR(AND(W1950&lt;&gt;"",Y1950&lt;&gt;"",Y1950-W1950&gt;Resumen!$B$8),FALSE()),Y1950-W1950,0),IF(IFERROR(AND(X1950&lt;&gt;"",Y1950&lt;&gt;"",Y1950-X1950&gt;Resumen!$B$8),FALSE()),Y1950-X1950,0)),"")</f>
        <v/>
      </c>
      <c r="AY1950" s="22" t="str">
        <f aca="false">IF(OR(IFERROR(AND(W1950&lt;&gt;"",Y1950&lt;&gt;"",Y1950-W1950&gt;Resumen!$B$8),FALSE()),IFERROR(AND(X1950&lt;&gt;"",Y1950&lt;&gt;"",Y1950-X1950&gt;Resumen!$B$8),FALSE())),TRIM("Lays tiene mayor markup que "&amp;IF(IFERROR(AND(W1950&lt;&gt;"",Y1950&lt;&gt;"",Y1950-W1950&gt;Resumen!$B$8),FALSE()),"Quento ","")&amp;IF(IFERROR(AND(X1950&lt;&gt;"",Y1950&lt;&gt;"",Y1950-X1950&gt;Resumen!$B$8),FALSE()),"Julicroc ","")&amp;"en este PDV"),"")</f>
        <v/>
      </c>
      <c r="AZ1950" s="22" t="str">
        <f aca="false">IF(COUNTIF('Plan Pehuamar - Lista'!$A$2:$A$167,A1950)&gt;0,"Sí","No")</f>
        <v>No</v>
      </c>
      <c r="BA1950" s="22" t="str">
        <f aca="false">IF(COUNTIF('Plan Combo 9+1'!$A$2:$A$226,A1950)&gt;0,"Sí","No")</f>
        <v>No</v>
      </c>
      <c r="BB1950" s="22" t="str">
        <f aca="false">IF(AH1950="","No",IF(BA1950="Sí",IF((AO1950-AH1950)&gt;Resumen!$B$6,"Sí","No"),IF((AO1950-AH1950)&gt;=Resumen!$B$132,"Sí","No")))</f>
        <v>No</v>
      </c>
      <c r="BC1950" s="22" t="str">
        <f aca="false">IF(AND(N1950="Sí",AL1950="Sí",AI1950=0),"Sí","No")</f>
        <v>No</v>
      </c>
      <c r="BD1950" s="22" t="str">
        <f aca="false">IF(COUNTIF('Plan 9+1 (con Pehuamar)'!$A$2:$A$227,A1950)&gt;0,"Sí","No")</f>
        <v>No</v>
      </c>
    </row>
    <row r="1951" customFormat="false" ht="15" hidden="false" customHeight="true" outlineLevel="0" collapsed="false">
      <c r="A1951" s="6" t="n">
        <v>202481</v>
      </c>
      <c r="B1951" s="6" t="n">
        <v>13</v>
      </c>
      <c r="C1951" s="6" t="n">
        <v>1301</v>
      </c>
      <c r="D1951" s="6" t="s">
        <v>194</v>
      </c>
      <c r="E1951" s="6" t="s">
        <v>2114</v>
      </c>
      <c r="F1951" s="6" t="s">
        <v>201</v>
      </c>
      <c r="G1951" s="6" t="s">
        <v>130</v>
      </c>
      <c r="H1951" s="6" t="s">
        <v>1715</v>
      </c>
      <c r="I1951" s="27" t="n">
        <v>12</v>
      </c>
      <c r="J1951" s="27" t="n">
        <v>20</v>
      </c>
      <c r="K1951" s="27" t="n">
        <v>0</v>
      </c>
      <c r="L1951" s="28" t="n">
        <f aca="false">I1951+J1951</f>
        <v>32</v>
      </c>
      <c r="M1951" s="28" t="n">
        <f aca="false">L1951+K1951</f>
        <v>32</v>
      </c>
      <c r="N1951" s="22" t="str">
        <f aca="false">IF(I1951&gt;0,"Sí","No")</f>
        <v>Sí</v>
      </c>
      <c r="O1951" s="22" t="str">
        <f aca="false">IF(J1951&gt;0,"Sí","No")</f>
        <v>Sí</v>
      </c>
      <c r="P1951" s="22" t="str">
        <f aca="false">IF(K1951&gt;0,"Sí","No")</f>
        <v>No</v>
      </c>
      <c r="Q1951" s="22" t="str">
        <f aca="false">IF(OR(I1951&gt;0,J1951&gt;0),"Sí","No")</f>
        <v>Sí</v>
      </c>
      <c r="R1951" s="27" t="n">
        <v>2000</v>
      </c>
      <c r="S1951" s="27" t="n">
        <v>2800</v>
      </c>
      <c r="T1951" s="27" t="n">
        <v>1000</v>
      </c>
      <c r="U1951" s="27" t="n">
        <v>1800</v>
      </c>
      <c r="V1951" s="27"/>
      <c r="W1951" s="12" t="n">
        <f aca="false">IF(AND(I1951&gt;0,R1951&gt;0),(S1951-R1951)/R1951,"")</f>
        <v>0.4</v>
      </c>
      <c r="X1951" s="12" t="n">
        <f aca="false">IF(AND(J1951&gt;0,T1951&gt;0),(U1951-T1951)/T1951,"")</f>
        <v>0.8</v>
      </c>
      <c r="Y1951" s="12" t="str">
        <f aca="false">IF(AND(K1951&gt;0,V1951&gt;0),(V1951-Resumen!$B$7)/Resumen!$B$7,"")</f>
        <v/>
      </c>
      <c r="Z1951" s="28" t="str">
        <f aca="false">IF(AND(K1951&gt;0,I1951&gt;0,V1951&gt;0,S1951&gt;0),V1951-S1951,"")</f>
        <v/>
      </c>
      <c r="AA1951" s="12" t="str">
        <f aca="false">IF(Z1951&lt;&gt;"",Z1951/S1951,"")</f>
        <v/>
      </c>
      <c r="AB1951" s="28" t="str">
        <f aca="false">IF(AND(K1951&gt;0,J1951&gt;0,V1951&gt;0,U1951&gt;0),V1951-U1951,"")</f>
        <v/>
      </c>
      <c r="AC1951" s="12" t="str">
        <f aca="false">IF(AB1951&lt;&gt;"",AB1951/U1951,"")</f>
        <v/>
      </c>
      <c r="AD1951" s="27" t="n">
        <v>0</v>
      </c>
      <c r="AE1951" s="27" t="n">
        <v>12</v>
      </c>
      <c r="AF1951" s="27" t="n">
        <v>20</v>
      </c>
      <c r="AG1951" s="28" t="n">
        <f aca="false">AD1951+AE1951+AF1951</f>
        <v>32</v>
      </c>
      <c r="AH1951" s="12" t="n">
        <f aca="false">IF(AG1951&gt;0,AD1951/AG1951,"")</f>
        <v>0</v>
      </c>
      <c r="AI1951" s="27" t="n">
        <v>0</v>
      </c>
      <c r="AJ1951" s="27" t="n">
        <v>1</v>
      </c>
      <c r="AK1951" s="27" t="n">
        <v>0</v>
      </c>
      <c r="AL1951" s="22" t="str">
        <f aca="false">IF(OR(AJ1951&gt;0,AK1951&gt;0),"Sí","No")</f>
        <v>Sí</v>
      </c>
      <c r="AM1951" s="6" t="s">
        <v>198</v>
      </c>
      <c r="AN1951" s="6" t="s">
        <v>198</v>
      </c>
      <c r="AO1951" s="12" t="n">
        <f aca="false">IF(M1951&gt;0,K1951/M1951,"")</f>
        <v>0</v>
      </c>
      <c r="AP1951" s="22" t="str">
        <f aca="false">IF(M1951&gt;=Resumen!$B$5,"Alto","Bajo")</f>
        <v>Bajo</v>
      </c>
      <c r="AQ1951" s="22" t="str">
        <f aca="false">IF(AO1951&gt;=Resumen!$B$28,"Alto","Bajo")</f>
        <v>Bajo</v>
      </c>
      <c r="AR1951" s="22" t="str">
        <f aca="false">AP1951&amp;" Potencial / "&amp;AQ1951&amp;" Share"</f>
        <v>Bajo Potencial / Bajo Share</v>
      </c>
      <c r="AS1951" s="22" t="str">
        <f aca="false">IF(Q1951="Sí",IF(AO1951&gt;=Resumen!$B$29,"Alto","Bajo"),"")</f>
        <v>Bajo</v>
      </c>
      <c r="AT1951" s="22" t="str">
        <f aca="false">IF(AS1951&lt;&gt;"",AP1951&amp;" Potencial / "&amp;AS1951&amp;" Share","")</f>
        <v>Bajo Potencial / Bajo Share</v>
      </c>
      <c r="AU1951" s="22" t="str">
        <f aca="false">IF(AH1951="","Sin dato",IF(AH1951-AO1951&gt;Resumen!$B$6,"Sobre-exhibido",IF(AO1951-AH1951&gt;Resumen!$B$6,"Sub-exhibido","En línea")))</f>
        <v>En línea</v>
      </c>
      <c r="AV1951" s="22" t="n">
        <f aca="false">IF(AT1951="","",IF(AT1951="Alto Potencial / Bajo Share",1,IF(AT1951="Alto Potencial / Alto Share",2,IF(AT1951="Bajo Potencial / Alto Share",3,4))))</f>
        <v>4</v>
      </c>
      <c r="AW1951" s="22" t="str">
        <f aca="false">IF(Q1951="No","Sin competencia directa",IF(AV1951=1,"1 - Foco Conquista (Alto Pot / Bajo Share)",IF(AV1951=2,"2 - Foco Defensa (Alto Pot / Alto Share)",IF(AV1951=3,"3 - Monitoreo (Bajo Pot / Alto Share)","4 - Baja Prioridad (Bajo Pot / Bajo Share)"))))</f>
        <v>4 - Baja Prioridad (Bajo Pot / Bajo Share)</v>
      </c>
      <c r="AX1951" s="12" t="str">
        <f aca="false">IF(OR(IFERROR(AND(W1951&lt;&gt;"",Y1951&lt;&gt;"",Y1951-W1951&gt;Resumen!$B$8),FALSE()),IFERROR(AND(X1951&lt;&gt;"",Y1951&lt;&gt;"",Y1951-X1951&gt;Resumen!$B$8),FALSE())),MAX(IF(IFERROR(AND(W1951&lt;&gt;"",Y1951&lt;&gt;"",Y1951-W1951&gt;Resumen!$B$8),FALSE()),Y1951-W1951,0),IF(IFERROR(AND(X1951&lt;&gt;"",Y1951&lt;&gt;"",Y1951-X1951&gt;Resumen!$B$8),FALSE()),Y1951-X1951,0)),"")</f>
        <v/>
      </c>
      <c r="AY1951" s="22" t="str">
        <f aca="false">IF(OR(IFERROR(AND(W1951&lt;&gt;"",Y1951&lt;&gt;"",Y1951-W1951&gt;Resumen!$B$8),FALSE()),IFERROR(AND(X1951&lt;&gt;"",Y1951&lt;&gt;"",Y1951-X1951&gt;Resumen!$B$8),FALSE())),TRIM("Lays tiene mayor markup que "&amp;IF(IFERROR(AND(W1951&lt;&gt;"",Y1951&lt;&gt;"",Y1951-W1951&gt;Resumen!$B$8),FALSE()),"Quento ","")&amp;IF(IFERROR(AND(X1951&lt;&gt;"",Y1951&lt;&gt;"",Y1951-X1951&gt;Resumen!$B$8),FALSE()),"Julicroc ","")&amp;"en este PDV"),"")</f>
        <v/>
      </c>
      <c r="AZ1951" s="22" t="str">
        <f aca="false">IF(COUNTIF('Plan Pehuamar - Lista'!$A$2:$A$167,A1951)&gt;0,"Sí","No")</f>
        <v>No</v>
      </c>
      <c r="BA1951" s="22" t="str">
        <f aca="false">IF(COUNTIF('Plan Combo 9+1'!$A$2:$A$226,A1951)&gt;0,"Sí","No")</f>
        <v>No</v>
      </c>
      <c r="BB1951" s="22" t="str">
        <f aca="false">IF(AH1951="","No",IF(BA1951="Sí",IF((AO1951-AH1951)&gt;Resumen!$B$6,"Sí","No"),IF((AO1951-AH1951)&gt;=Resumen!$B$132,"Sí","No")))</f>
        <v>No</v>
      </c>
      <c r="BC1951" s="22" t="str">
        <f aca="false">IF(AND(N1951="Sí",AL1951="Sí",AI1951=0),"Sí","No")</f>
        <v>Sí</v>
      </c>
      <c r="BD1951" s="22" t="str">
        <f aca="false">IF(COUNTIF('Plan 9+1 (con Pehuamar)'!$A$2:$A$227,A1951)&gt;0,"Sí","No")</f>
        <v>No</v>
      </c>
    </row>
    <row r="1952" customFormat="false" ht="15" hidden="false" customHeight="true" outlineLevel="0" collapsed="false">
      <c r="A1952" s="6" t="n">
        <v>202561</v>
      </c>
      <c r="B1952" s="6" t="n">
        <v>13</v>
      </c>
      <c r="C1952" s="6" t="n">
        <v>1301</v>
      </c>
      <c r="D1952" s="6" t="s">
        <v>194</v>
      </c>
      <c r="E1952" s="6" t="s">
        <v>2115</v>
      </c>
      <c r="F1952" s="6" t="s">
        <v>196</v>
      </c>
      <c r="G1952" s="6" t="s">
        <v>130</v>
      </c>
      <c r="H1952" s="6" t="s">
        <v>1715</v>
      </c>
      <c r="I1952" s="27" t="n">
        <v>0</v>
      </c>
      <c r="J1952" s="27" t="n">
        <v>0</v>
      </c>
      <c r="K1952" s="27" t="n">
        <v>2.6</v>
      </c>
      <c r="L1952" s="28" t="n">
        <f aca="false">I1952+J1952</f>
        <v>0</v>
      </c>
      <c r="M1952" s="28" t="n">
        <f aca="false">L1952+K1952</f>
        <v>2.6</v>
      </c>
      <c r="N1952" s="22" t="str">
        <f aca="false">IF(I1952&gt;0,"Sí","No")</f>
        <v>No</v>
      </c>
      <c r="O1952" s="22" t="str">
        <f aca="false">IF(J1952&gt;0,"Sí","No")</f>
        <v>No</v>
      </c>
      <c r="P1952" s="22" t="str">
        <f aca="false">IF(K1952&gt;0,"Sí","No")</f>
        <v>Sí</v>
      </c>
      <c r="Q1952" s="22" t="str">
        <f aca="false">IF(OR(I1952&gt;0,J1952&gt;0),"Sí","No")</f>
        <v>No</v>
      </c>
      <c r="R1952" s="27"/>
      <c r="S1952" s="27"/>
      <c r="T1952" s="27"/>
      <c r="U1952" s="27"/>
      <c r="V1952" s="27"/>
      <c r="W1952" s="12" t="str">
        <f aca="false">IF(AND(I1952&gt;0,R1952&gt;0),(S1952-R1952)/R1952,"")</f>
        <v/>
      </c>
      <c r="X1952" s="12" t="str">
        <f aca="false">IF(AND(J1952&gt;0,T1952&gt;0),(U1952-T1952)/T1952,"")</f>
        <v/>
      </c>
      <c r="Y1952" s="12" t="str">
        <f aca="false">IF(AND(K1952&gt;0,V1952&gt;0),(V1952-Resumen!$B$7)/Resumen!$B$7,"")</f>
        <v/>
      </c>
      <c r="Z1952" s="28" t="str">
        <f aca="false">IF(AND(K1952&gt;0,I1952&gt;0,V1952&gt;0,S1952&gt;0),V1952-S1952,"")</f>
        <v/>
      </c>
      <c r="AA1952" s="12" t="str">
        <f aca="false">IF(Z1952&lt;&gt;"",Z1952/S1952,"")</f>
        <v/>
      </c>
      <c r="AB1952" s="28" t="str">
        <f aca="false">IF(AND(K1952&gt;0,J1952&gt;0,V1952&gt;0,U1952&gt;0),V1952-U1952,"")</f>
        <v/>
      </c>
      <c r="AC1952" s="12" t="str">
        <f aca="false">IF(AB1952&lt;&gt;"",AB1952/U1952,"")</f>
        <v/>
      </c>
      <c r="AD1952" s="27" t="n">
        <v>0</v>
      </c>
      <c r="AE1952" s="27" t="n">
        <v>0</v>
      </c>
      <c r="AF1952" s="27" t="n">
        <v>0</v>
      </c>
      <c r="AG1952" s="28" t="n">
        <f aca="false">AD1952+AE1952+AF1952</f>
        <v>0</v>
      </c>
      <c r="AH1952" s="12" t="str">
        <f aca="false">IF(AG1952&gt;0,AD1952/AG1952,"")</f>
        <v/>
      </c>
      <c r="AI1952" s="27" t="n">
        <v>0</v>
      </c>
      <c r="AJ1952" s="27" t="n">
        <v>0</v>
      </c>
      <c r="AK1952" s="27" t="n">
        <v>0</v>
      </c>
      <c r="AL1952" s="22" t="str">
        <f aca="false">IF(OR(AJ1952&gt;0,AK1952&gt;0),"Sí","No")</f>
        <v>No</v>
      </c>
      <c r="AM1952" s="6"/>
      <c r="AN1952" s="6"/>
      <c r="AO1952" s="12" t="n">
        <f aca="false">IF(M1952&gt;0,K1952/M1952,"")</f>
        <v>1</v>
      </c>
      <c r="AP1952" s="22" t="str">
        <f aca="false">IF(M1952&gt;=Resumen!$B$5,"Alto","Bajo")</f>
        <v>Bajo</v>
      </c>
      <c r="AQ1952" s="22" t="str">
        <f aca="false">IF(AO1952&gt;=Resumen!$B$28,"Alto","Bajo")</f>
        <v>Alto</v>
      </c>
      <c r="AR1952" s="22" t="str">
        <f aca="false">AP1952&amp;" Potencial / "&amp;AQ1952&amp;" Share"</f>
        <v>Bajo Potencial / Alto Share</v>
      </c>
      <c r="AS1952" s="22" t="str">
        <f aca="false">IF(Q1952="Sí",IF(AO1952&gt;=Resumen!$B$29,"Alto","Bajo"),"")</f>
        <v/>
      </c>
      <c r="AT1952" s="22" t="str">
        <f aca="false">IF(AS1952&lt;&gt;"",AP1952&amp;" Potencial / "&amp;AS1952&amp;" Share","")</f>
        <v/>
      </c>
      <c r="AU1952" s="22" t="str">
        <f aca="false">IF(AH1952="","Sin dato",IF(AH1952-AO1952&gt;Resumen!$B$6,"Sobre-exhibido",IF(AO1952-AH1952&gt;Resumen!$B$6,"Sub-exhibido","En línea")))</f>
        <v>Sin dato</v>
      </c>
      <c r="AV1952" s="22" t="str">
        <f aca="false">IF(AT1952="","",IF(AT1952="Alto Potencial / Bajo Share",1,IF(AT1952="Alto Potencial / Alto Share",2,IF(AT1952="Bajo Potencial / Alto Share",3,4))))</f>
        <v/>
      </c>
      <c r="AW1952" s="22" t="str">
        <f aca="false">IF(Q1952="No","Sin competencia directa",IF(AV1952=1,"1 - Foco Conquista (Alto Pot / Bajo Share)",IF(AV1952=2,"2 - Foco Defensa (Alto Pot / Alto Share)",IF(AV1952=3,"3 - Monitoreo (Bajo Pot / Alto Share)","4 - Baja Prioridad (Bajo Pot / Bajo Share)"))))</f>
        <v>Sin competencia directa</v>
      </c>
      <c r="AX1952" s="12" t="str">
        <f aca="false">IF(OR(IFERROR(AND(W1952&lt;&gt;"",Y1952&lt;&gt;"",Y1952-W1952&gt;Resumen!$B$8),FALSE()),IFERROR(AND(X1952&lt;&gt;"",Y1952&lt;&gt;"",Y1952-X1952&gt;Resumen!$B$8),FALSE())),MAX(IF(IFERROR(AND(W1952&lt;&gt;"",Y1952&lt;&gt;"",Y1952-W1952&gt;Resumen!$B$8),FALSE()),Y1952-W1952,0),IF(IFERROR(AND(X1952&lt;&gt;"",Y1952&lt;&gt;"",Y1952-X1952&gt;Resumen!$B$8),FALSE()),Y1952-X1952,0)),"")</f>
        <v/>
      </c>
      <c r="AY1952" s="22" t="str">
        <f aca="false">IF(OR(IFERROR(AND(W1952&lt;&gt;"",Y1952&lt;&gt;"",Y1952-W1952&gt;Resumen!$B$8),FALSE()),IFERROR(AND(X1952&lt;&gt;"",Y1952&lt;&gt;"",Y1952-X1952&gt;Resumen!$B$8),FALSE())),TRIM("Lays tiene mayor markup que "&amp;IF(IFERROR(AND(W1952&lt;&gt;"",Y1952&lt;&gt;"",Y1952-W1952&gt;Resumen!$B$8),FALSE()),"Quento ","")&amp;IF(IFERROR(AND(X1952&lt;&gt;"",Y1952&lt;&gt;"",Y1952-X1952&gt;Resumen!$B$8),FALSE()),"Julicroc ","")&amp;"en este PDV"),"")</f>
        <v/>
      </c>
      <c r="AZ1952" s="22" t="str">
        <f aca="false">IF(COUNTIF('Plan Pehuamar - Lista'!$A$2:$A$167,A1952)&gt;0,"Sí","No")</f>
        <v>No</v>
      </c>
      <c r="BA1952" s="22" t="str">
        <f aca="false">IF(COUNTIF('Plan Combo 9+1'!$A$2:$A$226,A1952)&gt;0,"Sí","No")</f>
        <v>No</v>
      </c>
      <c r="BB1952" s="22" t="str">
        <f aca="false">IF(AH1952="","No",IF(BA1952="Sí",IF((AO1952-AH1952)&gt;Resumen!$B$6,"Sí","No"),IF((AO1952-AH1952)&gt;=Resumen!$B$132,"Sí","No")))</f>
        <v>No</v>
      </c>
      <c r="BC1952" s="22" t="str">
        <f aca="false">IF(AND(N1952="Sí",AL1952="Sí",AI1952=0),"Sí","No")</f>
        <v>No</v>
      </c>
      <c r="BD1952" s="22" t="str">
        <f aca="false">IF(COUNTIF('Plan 9+1 (con Pehuamar)'!$A$2:$A$227,A1952)&gt;0,"Sí","No")</f>
        <v>No</v>
      </c>
    </row>
    <row r="1953" customFormat="false" ht="15" hidden="false" customHeight="true" outlineLevel="0" collapsed="false">
      <c r="A1953" s="6" t="n">
        <v>202621</v>
      </c>
      <c r="B1953" s="6" t="n">
        <v>13</v>
      </c>
      <c r="C1953" s="6" t="n">
        <v>1301</v>
      </c>
      <c r="D1953" s="6" t="s">
        <v>194</v>
      </c>
      <c r="E1953" s="6" t="s">
        <v>2116</v>
      </c>
      <c r="F1953" s="6" t="s">
        <v>201</v>
      </c>
      <c r="G1953" s="6" t="s">
        <v>130</v>
      </c>
      <c r="H1953" s="6" t="s">
        <v>1715</v>
      </c>
      <c r="I1953" s="27" t="n">
        <v>0</v>
      </c>
      <c r="J1953" s="27" t="n">
        <v>0</v>
      </c>
      <c r="K1953" s="27" t="n">
        <v>0.8</v>
      </c>
      <c r="L1953" s="28" t="n">
        <f aca="false">I1953+J1953</f>
        <v>0</v>
      </c>
      <c r="M1953" s="28" t="n">
        <f aca="false">L1953+K1953</f>
        <v>0.8</v>
      </c>
      <c r="N1953" s="22" t="str">
        <f aca="false">IF(I1953&gt;0,"Sí","No")</f>
        <v>No</v>
      </c>
      <c r="O1953" s="22" t="str">
        <f aca="false">IF(J1953&gt;0,"Sí","No")</f>
        <v>No</v>
      </c>
      <c r="P1953" s="22" t="str">
        <f aca="false">IF(K1953&gt;0,"Sí","No")</f>
        <v>Sí</v>
      </c>
      <c r="Q1953" s="22" t="str">
        <f aca="false">IF(OR(I1953&gt;0,J1953&gt;0),"Sí","No")</f>
        <v>No</v>
      </c>
      <c r="R1953" s="27"/>
      <c r="S1953" s="27"/>
      <c r="T1953" s="27"/>
      <c r="U1953" s="27"/>
      <c r="V1953" s="27"/>
      <c r="W1953" s="12" t="str">
        <f aca="false">IF(AND(I1953&gt;0,R1953&gt;0),(S1953-R1953)/R1953,"")</f>
        <v/>
      </c>
      <c r="X1953" s="12" t="str">
        <f aca="false">IF(AND(J1953&gt;0,T1953&gt;0),(U1953-T1953)/T1953,"")</f>
        <v/>
      </c>
      <c r="Y1953" s="12" t="str">
        <f aca="false">IF(AND(K1953&gt;0,V1953&gt;0),(V1953-Resumen!$B$7)/Resumen!$B$7,"")</f>
        <v/>
      </c>
      <c r="Z1953" s="28" t="str">
        <f aca="false">IF(AND(K1953&gt;0,I1953&gt;0,V1953&gt;0,S1953&gt;0),V1953-S1953,"")</f>
        <v/>
      </c>
      <c r="AA1953" s="12" t="str">
        <f aca="false">IF(Z1953&lt;&gt;"",Z1953/S1953,"")</f>
        <v/>
      </c>
      <c r="AB1953" s="28" t="str">
        <f aca="false">IF(AND(K1953&gt;0,J1953&gt;0,V1953&gt;0,U1953&gt;0),V1953-U1953,"")</f>
        <v/>
      </c>
      <c r="AC1953" s="12" t="str">
        <f aca="false">IF(AB1953&lt;&gt;"",AB1953/U1953,"")</f>
        <v/>
      </c>
      <c r="AD1953" s="27" t="n">
        <v>0</v>
      </c>
      <c r="AE1953" s="27" t="n">
        <v>0</v>
      </c>
      <c r="AF1953" s="27" t="n">
        <v>0</v>
      </c>
      <c r="AG1953" s="28" t="n">
        <f aca="false">AD1953+AE1953+AF1953</f>
        <v>0</v>
      </c>
      <c r="AH1953" s="12" t="str">
        <f aca="false">IF(AG1953&gt;0,AD1953/AG1953,"")</f>
        <v/>
      </c>
      <c r="AI1953" s="27" t="n">
        <v>0</v>
      </c>
      <c r="AJ1953" s="27" t="n">
        <v>0</v>
      </c>
      <c r="AK1953" s="27" t="n">
        <v>0</v>
      </c>
      <c r="AL1953" s="22" t="str">
        <f aca="false">IF(OR(AJ1953&gt;0,AK1953&gt;0),"Sí","No")</f>
        <v>No</v>
      </c>
      <c r="AM1953" s="6"/>
      <c r="AN1953" s="6"/>
      <c r="AO1953" s="12" t="n">
        <f aca="false">IF(M1953&gt;0,K1953/M1953,"")</f>
        <v>1</v>
      </c>
      <c r="AP1953" s="22" t="str">
        <f aca="false">IF(M1953&gt;=Resumen!$B$5,"Alto","Bajo")</f>
        <v>Bajo</v>
      </c>
      <c r="AQ1953" s="22" t="str">
        <f aca="false">IF(AO1953&gt;=Resumen!$B$28,"Alto","Bajo")</f>
        <v>Alto</v>
      </c>
      <c r="AR1953" s="22" t="str">
        <f aca="false">AP1953&amp;" Potencial / "&amp;AQ1953&amp;" Share"</f>
        <v>Bajo Potencial / Alto Share</v>
      </c>
      <c r="AS1953" s="22" t="str">
        <f aca="false">IF(Q1953="Sí",IF(AO1953&gt;=Resumen!$B$29,"Alto","Bajo"),"")</f>
        <v/>
      </c>
      <c r="AT1953" s="22" t="str">
        <f aca="false">IF(AS1953&lt;&gt;"",AP1953&amp;" Potencial / "&amp;AS1953&amp;" Share","")</f>
        <v/>
      </c>
      <c r="AU1953" s="22" t="str">
        <f aca="false">IF(AH1953="","Sin dato",IF(AH1953-AO1953&gt;Resumen!$B$6,"Sobre-exhibido",IF(AO1953-AH1953&gt;Resumen!$B$6,"Sub-exhibido","En línea")))</f>
        <v>Sin dato</v>
      </c>
      <c r="AV1953" s="22" t="str">
        <f aca="false">IF(AT1953="","",IF(AT1953="Alto Potencial / Bajo Share",1,IF(AT1953="Alto Potencial / Alto Share",2,IF(AT1953="Bajo Potencial / Alto Share",3,4))))</f>
        <v/>
      </c>
      <c r="AW1953" s="22" t="str">
        <f aca="false">IF(Q1953="No","Sin competencia directa",IF(AV1953=1,"1 - Foco Conquista (Alto Pot / Bajo Share)",IF(AV1953=2,"2 - Foco Defensa (Alto Pot / Alto Share)",IF(AV1953=3,"3 - Monitoreo (Bajo Pot / Alto Share)","4 - Baja Prioridad (Bajo Pot / Bajo Share)"))))</f>
        <v>Sin competencia directa</v>
      </c>
      <c r="AX1953" s="12" t="str">
        <f aca="false">IF(OR(IFERROR(AND(W1953&lt;&gt;"",Y1953&lt;&gt;"",Y1953-W1953&gt;Resumen!$B$8),FALSE()),IFERROR(AND(X1953&lt;&gt;"",Y1953&lt;&gt;"",Y1953-X1953&gt;Resumen!$B$8),FALSE())),MAX(IF(IFERROR(AND(W1953&lt;&gt;"",Y1953&lt;&gt;"",Y1953-W1953&gt;Resumen!$B$8),FALSE()),Y1953-W1953,0),IF(IFERROR(AND(X1953&lt;&gt;"",Y1953&lt;&gt;"",Y1953-X1953&gt;Resumen!$B$8),FALSE()),Y1953-X1953,0)),"")</f>
        <v/>
      </c>
      <c r="AY1953" s="22" t="str">
        <f aca="false">IF(OR(IFERROR(AND(W1953&lt;&gt;"",Y1953&lt;&gt;"",Y1953-W1953&gt;Resumen!$B$8),FALSE()),IFERROR(AND(X1953&lt;&gt;"",Y1953&lt;&gt;"",Y1953-X1953&gt;Resumen!$B$8),FALSE())),TRIM("Lays tiene mayor markup que "&amp;IF(IFERROR(AND(W1953&lt;&gt;"",Y1953&lt;&gt;"",Y1953-W1953&gt;Resumen!$B$8),FALSE()),"Quento ","")&amp;IF(IFERROR(AND(X1953&lt;&gt;"",Y1953&lt;&gt;"",Y1953-X1953&gt;Resumen!$B$8),FALSE()),"Julicroc ","")&amp;"en este PDV"),"")</f>
        <v/>
      </c>
      <c r="AZ1953" s="22" t="str">
        <f aca="false">IF(COUNTIF('Plan Pehuamar - Lista'!$A$2:$A$167,A1953)&gt;0,"Sí","No")</f>
        <v>No</v>
      </c>
      <c r="BA1953" s="22" t="str">
        <f aca="false">IF(COUNTIF('Plan Combo 9+1'!$A$2:$A$226,A1953)&gt;0,"Sí","No")</f>
        <v>No</v>
      </c>
      <c r="BB1953" s="22" t="str">
        <f aca="false">IF(AH1953="","No",IF(BA1953="Sí",IF((AO1953-AH1953)&gt;Resumen!$B$6,"Sí","No"),IF((AO1953-AH1953)&gt;=Resumen!$B$132,"Sí","No")))</f>
        <v>No</v>
      </c>
      <c r="BC1953" s="22" t="str">
        <f aca="false">IF(AND(N1953="Sí",AL1953="Sí",AI1953=0),"Sí","No")</f>
        <v>No</v>
      </c>
      <c r="BD1953" s="22" t="str">
        <f aca="false">IF(COUNTIF('Plan 9+1 (con Pehuamar)'!$A$2:$A$227,A1953)&gt;0,"Sí","No")</f>
        <v>No</v>
      </c>
    </row>
    <row r="1954" customFormat="false" ht="15" hidden="false" customHeight="true" outlineLevel="0" collapsed="false">
      <c r="A1954" s="6" t="n">
        <v>202699</v>
      </c>
      <c r="B1954" s="6" t="n">
        <v>13</v>
      </c>
      <c r="C1954" s="6" t="n">
        <v>1301</v>
      </c>
      <c r="D1954" s="6" t="s">
        <v>194</v>
      </c>
      <c r="E1954" s="6" t="s">
        <v>2117</v>
      </c>
      <c r="F1954" s="6" t="s">
        <v>201</v>
      </c>
      <c r="G1954" s="6" t="s">
        <v>130</v>
      </c>
      <c r="H1954" s="6" t="s">
        <v>1715</v>
      </c>
      <c r="I1954" s="27" t="n">
        <v>0</v>
      </c>
      <c r="J1954" s="27" t="n">
        <v>0</v>
      </c>
      <c r="K1954" s="27" t="n">
        <v>3.5</v>
      </c>
      <c r="L1954" s="28" t="n">
        <f aca="false">I1954+J1954</f>
        <v>0</v>
      </c>
      <c r="M1954" s="28" t="n">
        <f aca="false">L1954+K1954</f>
        <v>3.5</v>
      </c>
      <c r="N1954" s="22" t="str">
        <f aca="false">IF(I1954&gt;0,"Sí","No")</f>
        <v>No</v>
      </c>
      <c r="O1954" s="22" t="str">
        <f aca="false">IF(J1954&gt;0,"Sí","No")</f>
        <v>No</v>
      </c>
      <c r="P1954" s="22" t="str">
        <f aca="false">IF(K1954&gt;0,"Sí","No")</f>
        <v>Sí</v>
      </c>
      <c r="Q1954" s="22" t="str">
        <f aca="false">IF(OR(I1954&gt;0,J1954&gt;0),"Sí","No")</f>
        <v>No</v>
      </c>
      <c r="R1954" s="27"/>
      <c r="S1954" s="27"/>
      <c r="T1954" s="27"/>
      <c r="U1954" s="27"/>
      <c r="V1954" s="27"/>
      <c r="W1954" s="12" t="str">
        <f aca="false">IF(AND(I1954&gt;0,R1954&gt;0),(S1954-R1954)/R1954,"")</f>
        <v/>
      </c>
      <c r="X1954" s="12" t="str">
        <f aca="false">IF(AND(J1954&gt;0,T1954&gt;0),(U1954-T1954)/T1954,"")</f>
        <v/>
      </c>
      <c r="Y1954" s="12" t="str">
        <f aca="false">IF(AND(K1954&gt;0,V1954&gt;0),(V1954-Resumen!$B$7)/Resumen!$B$7,"")</f>
        <v/>
      </c>
      <c r="Z1954" s="28" t="str">
        <f aca="false">IF(AND(K1954&gt;0,I1954&gt;0,V1954&gt;0,S1954&gt;0),V1954-S1954,"")</f>
        <v/>
      </c>
      <c r="AA1954" s="12" t="str">
        <f aca="false">IF(Z1954&lt;&gt;"",Z1954/S1954,"")</f>
        <v/>
      </c>
      <c r="AB1954" s="28" t="str">
        <f aca="false">IF(AND(K1954&gt;0,J1954&gt;0,V1954&gt;0,U1954&gt;0),V1954-U1954,"")</f>
        <v/>
      </c>
      <c r="AC1954" s="12" t="str">
        <f aca="false">IF(AB1954&lt;&gt;"",AB1954/U1954,"")</f>
        <v/>
      </c>
      <c r="AD1954" s="27" t="n">
        <v>0</v>
      </c>
      <c r="AE1954" s="27" t="n">
        <v>0</v>
      </c>
      <c r="AF1954" s="27" t="n">
        <v>0</v>
      </c>
      <c r="AG1954" s="28" t="n">
        <f aca="false">AD1954+AE1954+AF1954</f>
        <v>0</v>
      </c>
      <c r="AH1954" s="12" t="str">
        <f aca="false">IF(AG1954&gt;0,AD1954/AG1954,"")</f>
        <v/>
      </c>
      <c r="AI1954" s="27" t="n">
        <v>0</v>
      </c>
      <c r="AJ1954" s="27" t="n">
        <v>0</v>
      </c>
      <c r="AK1954" s="27" t="n">
        <v>0</v>
      </c>
      <c r="AL1954" s="22" t="str">
        <f aca="false">IF(OR(AJ1954&gt;0,AK1954&gt;0),"Sí","No")</f>
        <v>No</v>
      </c>
      <c r="AM1954" s="6"/>
      <c r="AN1954" s="6"/>
      <c r="AO1954" s="12" t="n">
        <f aca="false">IF(M1954&gt;0,K1954/M1954,"")</f>
        <v>1</v>
      </c>
      <c r="AP1954" s="22" t="str">
        <f aca="false">IF(M1954&gt;=Resumen!$B$5,"Alto","Bajo")</f>
        <v>Bajo</v>
      </c>
      <c r="AQ1954" s="22" t="str">
        <f aca="false">IF(AO1954&gt;=Resumen!$B$28,"Alto","Bajo")</f>
        <v>Alto</v>
      </c>
      <c r="AR1954" s="22" t="str">
        <f aca="false">AP1954&amp;" Potencial / "&amp;AQ1954&amp;" Share"</f>
        <v>Bajo Potencial / Alto Share</v>
      </c>
      <c r="AS1954" s="22" t="str">
        <f aca="false">IF(Q1954="Sí",IF(AO1954&gt;=Resumen!$B$29,"Alto","Bajo"),"")</f>
        <v/>
      </c>
      <c r="AT1954" s="22" t="str">
        <f aca="false">IF(AS1954&lt;&gt;"",AP1954&amp;" Potencial / "&amp;AS1954&amp;" Share","")</f>
        <v/>
      </c>
      <c r="AU1954" s="22" t="str">
        <f aca="false">IF(AH1954="","Sin dato",IF(AH1954-AO1954&gt;Resumen!$B$6,"Sobre-exhibido",IF(AO1954-AH1954&gt;Resumen!$B$6,"Sub-exhibido","En línea")))</f>
        <v>Sin dato</v>
      </c>
      <c r="AV1954" s="22" t="str">
        <f aca="false">IF(AT1954="","",IF(AT1954="Alto Potencial / Bajo Share",1,IF(AT1954="Alto Potencial / Alto Share",2,IF(AT1954="Bajo Potencial / Alto Share",3,4))))</f>
        <v/>
      </c>
      <c r="AW1954" s="22" t="str">
        <f aca="false">IF(Q1954="No","Sin competencia directa",IF(AV1954=1,"1 - Foco Conquista (Alto Pot / Bajo Share)",IF(AV1954=2,"2 - Foco Defensa (Alto Pot / Alto Share)",IF(AV1954=3,"3 - Monitoreo (Bajo Pot / Alto Share)","4 - Baja Prioridad (Bajo Pot / Bajo Share)"))))</f>
        <v>Sin competencia directa</v>
      </c>
      <c r="AX1954" s="12" t="str">
        <f aca="false">IF(OR(IFERROR(AND(W1954&lt;&gt;"",Y1954&lt;&gt;"",Y1954-W1954&gt;Resumen!$B$8),FALSE()),IFERROR(AND(X1954&lt;&gt;"",Y1954&lt;&gt;"",Y1954-X1954&gt;Resumen!$B$8),FALSE())),MAX(IF(IFERROR(AND(W1954&lt;&gt;"",Y1954&lt;&gt;"",Y1954-W1954&gt;Resumen!$B$8),FALSE()),Y1954-W1954,0),IF(IFERROR(AND(X1954&lt;&gt;"",Y1954&lt;&gt;"",Y1954-X1954&gt;Resumen!$B$8),FALSE()),Y1954-X1954,0)),"")</f>
        <v/>
      </c>
      <c r="AY1954" s="22" t="str">
        <f aca="false">IF(OR(IFERROR(AND(W1954&lt;&gt;"",Y1954&lt;&gt;"",Y1954-W1954&gt;Resumen!$B$8),FALSE()),IFERROR(AND(X1954&lt;&gt;"",Y1954&lt;&gt;"",Y1954-X1954&gt;Resumen!$B$8),FALSE())),TRIM("Lays tiene mayor markup que "&amp;IF(IFERROR(AND(W1954&lt;&gt;"",Y1954&lt;&gt;"",Y1954-W1954&gt;Resumen!$B$8),FALSE()),"Quento ","")&amp;IF(IFERROR(AND(X1954&lt;&gt;"",Y1954&lt;&gt;"",Y1954-X1954&gt;Resumen!$B$8),FALSE()),"Julicroc ","")&amp;"en este PDV"),"")</f>
        <v/>
      </c>
      <c r="AZ1954" s="22" t="str">
        <f aca="false">IF(COUNTIF('Plan Pehuamar - Lista'!$A$2:$A$167,A1954)&gt;0,"Sí","No")</f>
        <v>No</v>
      </c>
      <c r="BA1954" s="22" t="str">
        <f aca="false">IF(COUNTIF('Plan Combo 9+1'!$A$2:$A$226,A1954)&gt;0,"Sí","No")</f>
        <v>No</v>
      </c>
      <c r="BB1954" s="22" t="str">
        <f aca="false">IF(AH1954="","No",IF(BA1954="Sí",IF((AO1954-AH1954)&gt;Resumen!$B$6,"Sí","No"),IF((AO1954-AH1954)&gt;=Resumen!$B$132,"Sí","No")))</f>
        <v>No</v>
      </c>
      <c r="BC1954" s="22" t="str">
        <f aca="false">IF(AND(N1954="Sí",AL1954="Sí",AI1954=0),"Sí","No")</f>
        <v>No</v>
      </c>
      <c r="BD1954" s="22" t="str">
        <f aca="false">IF(COUNTIF('Plan 9+1 (con Pehuamar)'!$A$2:$A$227,A1954)&gt;0,"Sí","No")</f>
        <v>No</v>
      </c>
    </row>
    <row r="1955" customFormat="false" ht="15" hidden="false" customHeight="true" outlineLevel="0" collapsed="false">
      <c r="A1955" s="6" t="n">
        <v>202721</v>
      </c>
      <c r="B1955" s="6" t="n">
        <v>13</v>
      </c>
      <c r="C1955" s="6" t="n">
        <v>1301</v>
      </c>
      <c r="D1955" s="6" t="s">
        <v>194</v>
      </c>
      <c r="E1955" s="6" t="s">
        <v>2118</v>
      </c>
      <c r="F1955" s="6" t="s">
        <v>201</v>
      </c>
      <c r="G1955" s="6" t="s">
        <v>130</v>
      </c>
      <c r="H1955" s="6" t="s">
        <v>1715</v>
      </c>
      <c r="I1955" s="27" t="n">
        <v>0</v>
      </c>
      <c r="J1955" s="27" t="n">
        <v>0</v>
      </c>
      <c r="K1955" s="27" t="n">
        <v>3.3</v>
      </c>
      <c r="L1955" s="28" t="n">
        <f aca="false">I1955+J1955</f>
        <v>0</v>
      </c>
      <c r="M1955" s="28" t="n">
        <f aca="false">L1955+K1955</f>
        <v>3.3</v>
      </c>
      <c r="N1955" s="22" t="str">
        <f aca="false">IF(I1955&gt;0,"Sí","No")</f>
        <v>No</v>
      </c>
      <c r="O1955" s="22" t="str">
        <f aca="false">IF(J1955&gt;0,"Sí","No")</f>
        <v>No</v>
      </c>
      <c r="P1955" s="22" t="str">
        <f aca="false">IF(K1955&gt;0,"Sí","No")</f>
        <v>Sí</v>
      </c>
      <c r="Q1955" s="22" t="str">
        <f aca="false">IF(OR(I1955&gt;0,J1955&gt;0),"Sí","No")</f>
        <v>No</v>
      </c>
      <c r="R1955" s="27"/>
      <c r="S1955" s="27"/>
      <c r="T1955" s="27"/>
      <c r="U1955" s="27"/>
      <c r="V1955" s="27"/>
      <c r="W1955" s="12" t="str">
        <f aca="false">IF(AND(I1955&gt;0,R1955&gt;0),(S1955-R1955)/R1955,"")</f>
        <v/>
      </c>
      <c r="X1955" s="12" t="str">
        <f aca="false">IF(AND(J1955&gt;0,T1955&gt;0),(U1955-T1955)/T1955,"")</f>
        <v/>
      </c>
      <c r="Y1955" s="12" t="str">
        <f aca="false">IF(AND(K1955&gt;0,V1955&gt;0),(V1955-Resumen!$B$7)/Resumen!$B$7,"")</f>
        <v/>
      </c>
      <c r="Z1955" s="28" t="str">
        <f aca="false">IF(AND(K1955&gt;0,I1955&gt;0,V1955&gt;0,S1955&gt;0),V1955-S1955,"")</f>
        <v/>
      </c>
      <c r="AA1955" s="12" t="str">
        <f aca="false">IF(Z1955&lt;&gt;"",Z1955/S1955,"")</f>
        <v/>
      </c>
      <c r="AB1955" s="28" t="str">
        <f aca="false">IF(AND(K1955&gt;0,J1955&gt;0,V1955&gt;0,U1955&gt;0),V1955-U1955,"")</f>
        <v/>
      </c>
      <c r="AC1955" s="12" t="str">
        <f aca="false">IF(AB1955&lt;&gt;"",AB1955/U1955,"")</f>
        <v/>
      </c>
      <c r="AD1955" s="27" t="n">
        <v>0</v>
      </c>
      <c r="AE1955" s="27" t="n">
        <v>0</v>
      </c>
      <c r="AF1955" s="27" t="n">
        <v>0</v>
      </c>
      <c r="AG1955" s="28" t="n">
        <f aca="false">AD1955+AE1955+AF1955</f>
        <v>0</v>
      </c>
      <c r="AH1955" s="12" t="str">
        <f aca="false">IF(AG1955&gt;0,AD1955/AG1955,"")</f>
        <v/>
      </c>
      <c r="AI1955" s="27" t="n">
        <v>0</v>
      </c>
      <c r="AJ1955" s="27" t="n">
        <v>0</v>
      </c>
      <c r="AK1955" s="27" t="n">
        <v>0</v>
      </c>
      <c r="AL1955" s="22" t="str">
        <f aca="false">IF(OR(AJ1955&gt;0,AK1955&gt;0),"Sí","No")</f>
        <v>No</v>
      </c>
      <c r="AM1955" s="6"/>
      <c r="AN1955" s="6"/>
      <c r="AO1955" s="12" t="n">
        <f aca="false">IF(M1955&gt;0,K1955/M1955,"")</f>
        <v>1</v>
      </c>
      <c r="AP1955" s="22" t="str">
        <f aca="false">IF(M1955&gt;=Resumen!$B$5,"Alto","Bajo")</f>
        <v>Bajo</v>
      </c>
      <c r="AQ1955" s="22" t="str">
        <f aca="false">IF(AO1955&gt;=Resumen!$B$28,"Alto","Bajo")</f>
        <v>Alto</v>
      </c>
      <c r="AR1955" s="22" t="str">
        <f aca="false">AP1955&amp;" Potencial / "&amp;AQ1955&amp;" Share"</f>
        <v>Bajo Potencial / Alto Share</v>
      </c>
      <c r="AS1955" s="22" t="str">
        <f aca="false">IF(Q1955="Sí",IF(AO1955&gt;=Resumen!$B$29,"Alto","Bajo"),"")</f>
        <v/>
      </c>
      <c r="AT1955" s="22" t="str">
        <f aca="false">IF(AS1955&lt;&gt;"",AP1955&amp;" Potencial / "&amp;AS1955&amp;" Share","")</f>
        <v/>
      </c>
      <c r="AU1955" s="22" t="str">
        <f aca="false">IF(AH1955="","Sin dato",IF(AH1955-AO1955&gt;Resumen!$B$6,"Sobre-exhibido",IF(AO1955-AH1955&gt;Resumen!$B$6,"Sub-exhibido","En línea")))</f>
        <v>Sin dato</v>
      </c>
      <c r="AV1955" s="22" t="str">
        <f aca="false">IF(AT1955="","",IF(AT1955="Alto Potencial / Bajo Share",1,IF(AT1955="Alto Potencial / Alto Share",2,IF(AT1955="Bajo Potencial / Alto Share",3,4))))</f>
        <v/>
      </c>
      <c r="AW1955" s="22" t="str">
        <f aca="false">IF(Q1955="No","Sin competencia directa",IF(AV1955=1,"1 - Foco Conquista (Alto Pot / Bajo Share)",IF(AV1955=2,"2 - Foco Defensa (Alto Pot / Alto Share)",IF(AV1955=3,"3 - Monitoreo (Bajo Pot / Alto Share)","4 - Baja Prioridad (Bajo Pot / Bajo Share)"))))</f>
        <v>Sin competencia directa</v>
      </c>
      <c r="AX1955" s="12" t="str">
        <f aca="false">IF(OR(IFERROR(AND(W1955&lt;&gt;"",Y1955&lt;&gt;"",Y1955-W1955&gt;Resumen!$B$8),FALSE()),IFERROR(AND(X1955&lt;&gt;"",Y1955&lt;&gt;"",Y1955-X1955&gt;Resumen!$B$8),FALSE())),MAX(IF(IFERROR(AND(W1955&lt;&gt;"",Y1955&lt;&gt;"",Y1955-W1955&gt;Resumen!$B$8),FALSE()),Y1955-W1955,0),IF(IFERROR(AND(X1955&lt;&gt;"",Y1955&lt;&gt;"",Y1955-X1955&gt;Resumen!$B$8),FALSE()),Y1955-X1955,0)),"")</f>
        <v/>
      </c>
      <c r="AY1955" s="22" t="str">
        <f aca="false">IF(OR(IFERROR(AND(W1955&lt;&gt;"",Y1955&lt;&gt;"",Y1955-W1955&gt;Resumen!$B$8),FALSE()),IFERROR(AND(X1955&lt;&gt;"",Y1955&lt;&gt;"",Y1955-X1955&gt;Resumen!$B$8),FALSE())),TRIM("Lays tiene mayor markup que "&amp;IF(IFERROR(AND(W1955&lt;&gt;"",Y1955&lt;&gt;"",Y1955-W1955&gt;Resumen!$B$8),FALSE()),"Quento ","")&amp;IF(IFERROR(AND(X1955&lt;&gt;"",Y1955&lt;&gt;"",Y1955-X1955&gt;Resumen!$B$8),FALSE()),"Julicroc ","")&amp;"en este PDV"),"")</f>
        <v/>
      </c>
      <c r="AZ1955" s="22" t="str">
        <f aca="false">IF(COUNTIF('Plan Pehuamar - Lista'!$A$2:$A$167,A1955)&gt;0,"Sí","No")</f>
        <v>No</v>
      </c>
      <c r="BA1955" s="22" t="str">
        <f aca="false">IF(COUNTIF('Plan Combo 9+1'!$A$2:$A$226,A1955)&gt;0,"Sí","No")</f>
        <v>No</v>
      </c>
      <c r="BB1955" s="22" t="str">
        <f aca="false">IF(AH1955="","No",IF(BA1955="Sí",IF((AO1955-AH1955)&gt;Resumen!$B$6,"Sí","No"),IF((AO1955-AH1955)&gt;=Resumen!$B$132,"Sí","No")))</f>
        <v>No</v>
      </c>
      <c r="BC1955" s="22" t="str">
        <f aca="false">IF(AND(N1955="Sí",AL1955="Sí",AI1955=0),"Sí","No")</f>
        <v>No</v>
      </c>
      <c r="BD1955" s="22" t="str">
        <f aca="false">IF(COUNTIF('Plan 9+1 (con Pehuamar)'!$A$2:$A$227,A1955)&gt;0,"Sí","No")</f>
        <v>No</v>
      </c>
    </row>
    <row r="1956" customFormat="false" ht="15" hidden="false" customHeight="true" outlineLevel="0" collapsed="false">
      <c r="A1956" s="6" t="n">
        <v>202730</v>
      </c>
      <c r="B1956" s="6" t="n">
        <v>13</v>
      </c>
      <c r="C1956" s="6" t="n">
        <v>1301</v>
      </c>
      <c r="D1956" s="6" t="s">
        <v>194</v>
      </c>
      <c r="E1956" s="6" t="s">
        <v>2119</v>
      </c>
      <c r="F1956" s="6" t="s">
        <v>196</v>
      </c>
      <c r="G1956" s="6" t="s">
        <v>130</v>
      </c>
      <c r="H1956" s="6" t="s">
        <v>1715</v>
      </c>
      <c r="I1956" s="27" t="n">
        <v>10</v>
      </c>
      <c r="J1956" s="27" t="n">
        <v>50</v>
      </c>
      <c r="K1956" s="27" t="n">
        <v>10</v>
      </c>
      <c r="L1956" s="28" t="n">
        <f aca="false">I1956+J1956</f>
        <v>60</v>
      </c>
      <c r="M1956" s="28" t="n">
        <f aca="false">L1956+K1956</f>
        <v>70</v>
      </c>
      <c r="N1956" s="22" t="str">
        <f aca="false">IF(I1956&gt;0,"Sí","No")</f>
        <v>Sí</v>
      </c>
      <c r="O1956" s="22" t="str">
        <f aca="false">IF(J1956&gt;0,"Sí","No")</f>
        <v>Sí</v>
      </c>
      <c r="P1956" s="22" t="str">
        <f aca="false">IF(K1956&gt;0,"Sí","No")</f>
        <v>Sí</v>
      </c>
      <c r="Q1956" s="22" t="str">
        <f aca="false">IF(OR(I1956&gt;0,J1956&gt;0),"Sí","No")</f>
        <v>Sí</v>
      </c>
      <c r="R1956" s="27" t="n">
        <v>1750</v>
      </c>
      <c r="S1956" s="27" t="n">
        <v>2500</v>
      </c>
      <c r="T1956" s="27" t="n">
        <v>1200</v>
      </c>
      <c r="U1956" s="27" t="n">
        <v>1800</v>
      </c>
      <c r="V1956" s="27" t="n">
        <v>3800</v>
      </c>
      <c r="W1956" s="12" t="n">
        <f aca="false">IF(AND(I1956&gt;0,R1956&gt;0),(S1956-R1956)/R1956,"")</f>
        <v>0.428571428571429</v>
      </c>
      <c r="X1956" s="12" t="n">
        <f aca="false">IF(AND(J1956&gt;0,T1956&gt;0),(U1956-T1956)/T1956,"")</f>
        <v>0.5</v>
      </c>
      <c r="Y1956" s="12" t="n">
        <f aca="false">IF(AND(K1956&gt;0,V1956&gt;0),(V1956-Resumen!$B$7)/Resumen!$B$7,"")</f>
        <v>0.52</v>
      </c>
      <c r="Z1956" s="28" t="n">
        <f aca="false">IF(AND(K1956&gt;0,I1956&gt;0,V1956&gt;0,S1956&gt;0),V1956-S1956,"")</f>
        <v>1300</v>
      </c>
      <c r="AA1956" s="12" t="n">
        <f aca="false">IF(Z1956&lt;&gt;"",Z1956/S1956,"")</f>
        <v>0.52</v>
      </c>
      <c r="AB1956" s="28" t="n">
        <f aca="false">IF(AND(K1956&gt;0,J1956&gt;0,V1956&gt;0,U1956&gt;0),V1956-U1956,"")</f>
        <v>2000</v>
      </c>
      <c r="AC1956" s="12" t="n">
        <f aca="false">IF(AB1956&lt;&gt;"",AB1956/U1956,"")</f>
        <v>1.11111111111111</v>
      </c>
      <c r="AD1956" s="27" t="n">
        <v>8</v>
      </c>
      <c r="AE1956" s="27" t="n">
        <v>2</v>
      </c>
      <c r="AF1956" s="27" t="n">
        <v>15</v>
      </c>
      <c r="AG1956" s="28" t="n">
        <f aca="false">AD1956+AE1956+AF1956</f>
        <v>25</v>
      </c>
      <c r="AH1956" s="12" t="n">
        <f aca="false">IF(AG1956&gt;0,AD1956/AG1956,"")</f>
        <v>0.32</v>
      </c>
      <c r="AI1956" s="27" t="n">
        <v>0</v>
      </c>
      <c r="AJ1956" s="27" t="n">
        <v>0</v>
      </c>
      <c r="AK1956" s="27" t="n">
        <v>1</v>
      </c>
      <c r="AL1956" s="22" t="str">
        <f aca="false">IF(OR(AJ1956&gt;0,AK1956&gt;0),"Sí","No")</f>
        <v>Sí</v>
      </c>
      <c r="AM1956" s="6" t="s">
        <v>198</v>
      </c>
      <c r="AN1956" s="6" t="s">
        <v>198</v>
      </c>
      <c r="AO1956" s="12" t="n">
        <f aca="false">IF(M1956&gt;0,K1956/M1956,"")</f>
        <v>0.142857142857143</v>
      </c>
      <c r="AP1956" s="22" t="str">
        <f aca="false">IF(M1956&gt;=Resumen!$B$5,"Alto","Bajo")</f>
        <v>Alto</v>
      </c>
      <c r="AQ1956" s="22" t="str">
        <f aca="false">IF(AO1956&gt;=Resumen!$B$28,"Alto","Bajo")</f>
        <v>Bajo</v>
      </c>
      <c r="AR1956" s="22" t="str">
        <f aca="false">AP1956&amp;" Potencial / "&amp;AQ1956&amp;" Share"</f>
        <v>Alto Potencial / Bajo Share</v>
      </c>
      <c r="AS1956" s="22" t="str">
        <f aca="false">IF(Q1956="Sí",IF(AO1956&gt;=Resumen!$B$29,"Alto","Bajo"),"")</f>
        <v>Bajo</v>
      </c>
      <c r="AT1956" s="22" t="str">
        <f aca="false">IF(AS1956&lt;&gt;"",AP1956&amp;" Potencial / "&amp;AS1956&amp;" Share","")</f>
        <v>Alto Potencial / Bajo Share</v>
      </c>
      <c r="AU1956" s="22" t="str">
        <f aca="false">IF(AH1956="","Sin dato",IF(AH1956-AO1956&gt;Resumen!$B$6,"Sobre-exhibido",IF(AO1956-AH1956&gt;Resumen!$B$6,"Sub-exhibido","En línea")))</f>
        <v>Sobre-exhibido</v>
      </c>
      <c r="AV1956" s="22" t="n">
        <f aca="false">IF(AT1956="","",IF(AT1956="Alto Potencial / Bajo Share",1,IF(AT1956="Alto Potencial / Alto Share",2,IF(AT1956="Bajo Potencial / Alto Share",3,4))))</f>
        <v>1</v>
      </c>
      <c r="AW1956" s="22" t="str">
        <f aca="false">IF(Q1956="No","Sin competencia directa",IF(AV1956=1,"1 - Foco Conquista (Alto Pot / Bajo Share)",IF(AV1956=2,"2 - Foco Defensa (Alto Pot / Alto Share)",IF(AV1956=3,"3 - Monitoreo (Bajo Pot / Alto Share)","4 - Baja Prioridad (Bajo Pot / Bajo Share)"))))</f>
        <v>1 - Foco Conquista (Alto Pot / Bajo Share)</v>
      </c>
      <c r="AX1956" s="12" t="n">
        <f aca="false">IF(OR(IFERROR(AND(W1956&lt;&gt;"",Y1956&lt;&gt;"",Y1956-W1956&gt;Resumen!$B$8),FALSE()),IFERROR(AND(X1956&lt;&gt;"",Y1956&lt;&gt;"",Y1956-X1956&gt;Resumen!$B$8),FALSE())),MAX(IF(IFERROR(AND(W1956&lt;&gt;"",Y1956&lt;&gt;"",Y1956-W1956&gt;Resumen!$B$8),FALSE()),Y1956-W1956,0),IF(IFERROR(AND(X1956&lt;&gt;"",Y1956&lt;&gt;"",Y1956-X1956&gt;Resumen!$B$8),FALSE()),Y1956-X1956,0)),"")</f>
        <v>0.0914285714285715</v>
      </c>
      <c r="AY1956" s="22" t="str">
        <f aca="false">IF(OR(IFERROR(AND(W1956&lt;&gt;"",Y1956&lt;&gt;"",Y1956-W1956&gt;Resumen!$B$8),FALSE()),IFERROR(AND(X1956&lt;&gt;"",Y1956&lt;&gt;"",Y1956-X1956&gt;Resumen!$B$8),FALSE())),TRIM("Lays tiene mayor markup que "&amp;IF(IFERROR(AND(W1956&lt;&gt;"",Y1956&lt;&gt;"",Y1956-W1956&gt;Resumen!$B$8),FALSE()),"Quento ","")&amp;IF(IFERROR(AND(X1956&lt;&gt;"",Y1956&lt;&gt;"",Y1956-X1956&gt;Resumen!$B$8),FALSE()),"Julicroc ","")&amp;"en este PDV"),"")</f>
        <v>Lays tiene mayor markup que Quento en este PDV</v>
      </c>
      <c r="AZ1956" s="22" t="str">
        <f aca="false">IF(COUNTIF('Plan Pehuamar - Lista'!$A$2:$A$167,A1956)&gt;0,"Sí","No")</f>
        <v>No</v>
      </c>
      <c r="BA1956" s="22" t="str">
        <f aca="false">IF(COUNTIF('Plan Combo 9+1'!$A$2:$A$226,A1956)&gt;0,"Sí","No")</f>
        <v>No</v>
      </c>
      <c r="BB1956" s="22" t="str">
        <f aca="false">IF(AH1956="","No",IF(BA1956="Sí",IF((AO1956-AH1956)&gt;Resumen!$B$6,"Sí","No"),IF((AO1956-AH1956)&gt;=Resumen!$B$132,"Sí","No")))</f>
        <v>No</v>
      </c>
      <c r="BC1956" s="22" t="str">
        <f aca="false">IF(AND(N1956="Sí",AL1956="Sí",AI1956=0),"Sí","No")</f>
        <v>Sí</v>
      </c>
      <c r="BD1956" s="22" t="str">
        <f aca="false">IF(COUNTIF('Plan 9+1 (con Pehuamar)'!$A$2:$A$227,A1956)&gt;0,"Sí","No")</f>
        <v>No</v>
      </c>
    </row>
    <row r="1957" customFormat="false" ht="15" hidden="false" customHeight="true" outlineLevel="0" collapsed="false">
      <c r="A1957" s="6" t="n">
        <v>200016</v>
      </c>
      <c r="B1957" s="6" t="n">
        <v>13</v>
      </c>
      <c r="C1957" s="6" t="n">
        <v>1302</v>
      </c>
      <c r="D1957" s="6" t="s">
        <v>254</v>
      </c>
      <c r="E1957" s="6" t="s">
        <v>2120</v>
      </c>
      <c r="F1957" s="6" t="s">
        <v>196</v>
      </c>
      <c r="G1957" s="6" t="s">
        <v>130</v>
      </c>
      <c r="H1957" s="6" t="s">
        <v>1715</v>
      </c>
      <c r="I1957" s="27" t="n">
        <v>0</v>
      </c>
      <c r="J1957" s="27" t="n">
        <v>0</v>
      </c>
      <c r="K1957" s="27" t="n">
        <v>5.9</v>
      </c>
      <c r="L1957" s="28" t="n">
        <f aca="false">I1957+J1957</f>
        <v>0</v>
      </c>
      <c r="M1957" s="28" t="n">
        <f aca="false">L1957+K1957</f>
        <v>5.9</v>
      </c>
      <c r="N1957" s="22" t="str">
        <f aca="false">IF(I1957&gt;0,"Sí","No")</f>
        <v>No</v>
      </c>
      <c r="O1957" s="22" t="str">
        <f aca="false">IF(J1957&gt;0,"Sí","No")</f>
        <v>No</v>
      </c>
      <c r="P1957" s="22" t="str">
        <f aca="false">IF(K1957&gt;0,"Sí","No")</f>
        <v>Sí</v>
      </c>
      <c r="Q1957" s="22" t="str">
        <f aca="false">IF(OR(I1957&gt;0,J1957&gt;0),"Sí","No")</f>
        <v>No</v>
      </c>
      <c r="R1957" s="27"/>
      <c r="S1957" s="27"/>
      <c r="T1957" s="27"/>
      <c r="U1957" s="27"/>
      <c r="V1957" s="27"/>
      <c r="W1957" s="12" t="str">
        <f aca="false">IF(AND(I1957&gt;0,R1957&gt;0),(S1957-R1957)/R1957,"")</f>
        <v/>
      </c>
      <c r="X1957" s="12" t="str">
        <f aca="false">IF(AND(J1957&gt;0,T1957&gt;0),(U1957-T1957)/T1957,"")</f>
        <v/>
      </c>
      <c r="Y1957" s="12" t="str">
        <f aca="false">IF(AND(K1957&gt;0,V1957&gt;0),(V1957-Resumen!$B$7)/Resumen!$B$7,"")</f>
        <v/>
      </c>
      <c r="Z1957" s="28" t="str">
        <f aca="false">IF(AND(K1957&gt;0,I1957&gt;0,V1957&gt;0,S1957&gt;0),V1957-S1957,"")</f>
        <v/>
      </c>
      <c r="AA1957" s="12" t="str">
        <f aca="false">IF(Z1957&lt;&gt;"",Z1957/S1957,"")</f>
        <v/>
      </c>
      <c r="AB1957" s="28" t="str">
        <f aca="false">IF(AND(K1957&gt;0,J1957&gt;0,V1957&gt;0,U1957&gt;0),V1957-U1957,"")</f>
        <v/>
      </c>
      <c r="AC1957" s="12" t="str">
        <f aca="false">IF(AB1957&lt;&gt;"",AB1957/U1957,"")</f>
        <v/>
      </c>
      <c r="AD1957" s="27" t="n">
        <v>0</v>
      </c>
      <c r="AE1957" s="27" t="n">
        <v>0</v>
      </c>
      <c r="AF1957" s="27" t="n">
        <v>0</v>
      </c>
      <c r="AG1957" s="28" t="n">
        <f aca="false">AD1957+AE1957+AF1957</f>
        <v>0</v>
      </c>
      <c r="AH1957" s="12" t="str">
        <f aca="false">IF(AG1957&gt;0,AD1957/AG1957,"")</f>
        <v/>
      </c>
      <c r="AI1957" s="27" t="n">
        <v>0</v>
      </c>
      <c r="AJ1957" s="27" t="n">
        <v>0</v>
      </c>
      <c r="AK1957" s="27" t="n">
        <v>0</v>
      </c>
      <c r="AL1957" s="22" t="str">
        <f aca="false">IF(OR(AJ1957&gt;0,AK1957&gt;0),"Sí","No")</f>
        <v>No</v>
      </c>
      <c r="AM1957" s="6"/>
      <c r="AN1957" s="6"/>
      <c r="AO1957" s="12" t="n">
        <f aca="false">IF(M1957&gt;0,K1957/M1957,"")</f>
        <v>1</v>
      </c>
      <c r="AP1957" s="22" t="str">
        <f aca="false">IF(M1957&gt;=Resumen!$B$5,"Alto","Bajo")</f>
        <v>Bajo</v>
      </c>
      <c r="AQ1957" s="22" t="str">
        <f aca="false">IF(AO1957&gt;=Resumen!$B$28,"Alto","Bajo")</f>
        <v>Alto</v>
      </c>
      <c r="AR1957" s="22" t="str">
        <f aca="false">AP1957&amp;" Potencial / "&amp;AQ1957&amp;" Share"</f>
        <v>Bajo Potencial / Alto Share</v>
      </c>
      <c r="AS1957" s="22" t="str">
        <f aca="false">IF(Q1957="Sí",IF(AO1957&gt;=Resumen!$B$29,"Alto","Bajo"),"")</f>
        <v/>
      </c>
      <c r="AT1957" s="22" t="str">
        <f aca="false">IF(AS1957&lt;&gt;"",AP1957&amp;" Potencial / "&amp;AS1957&amp;" Share","")</f>
        <v/>
      </c>
      <c r="AU1957" s="22" t="str">
        <f aca="false">IF(AH1957="","Sin dato",IF(AH1957-AO1957&gt;Resumen!$B$6,"Sobre-exhibido",IF(AO1957-AH1957&gt;Resumen!$B$6,"Sub-exhibido","En línea")))</f>
        <v>Sin dato</v>
      </c>
      <c r="AV1957" s="22" t="str">
        <f aca="false">IF(AT1957="","",IF(AT1957="Alto Potencial / Bajo Share",1,IF(AT1957="Alto Potencial / Alto Share",2,IF(AT1957="Bajo Potencial / Alto Share",3,4))))</f>
        <v/>
      </c>
      <c r="AW1957" s="22" t="str">
        <f aca="false">IF(Q1957="No","Sin competencia directa",IF(AV1957=1,"1 - Foco Conquista (Alto Pot / Bajo Share)",IF(AV1957=2,"2 - Foco Defensa (Alto Pot / Alto Share)",IF(AV1957=3,"3 - Monitoreo (Bajo Pot / Alto Share)","4 - Baja Prioridad (Bajo Pot / Bajo Share)"))))</f>
        <v>Sin competencia directa</v>
      </c>
      <c r="AX1957" s="12" t="str">
        <f aca="false">IF(OR(IFERROR(AND(W1957&lt;&gt;"",Y1957&lt;&gt;"",Y1957-W1957&gt;Resumen!$B$8),FALSE()),IFERROR(AND(X1957&lt;&gt;"",Y1957&lt;&gt;"",Y1957-X1957&gt;Resumen!$B$8),FALSE())),MAX(IF(IFERROR(AND(W1957&lt;&gt;"",Y1957&lt;&gt;"",Y1957-W1957&gt;Resumen!$B$8),FALSE()),Y1957-W1957,0),IF(IFERROR(AND(X1957&lt;&gt;"",Y1957&lt;&gt;"",Y1957-X1957&gt;Resumen!$B$8),FALSE()),Y1957-X1957,0)),"")</f>
        <v/>
      </c>
      <c r="AY1957" s="22" t="str">
        <f aca="false">IF(OR(IFERROR(AND(W1957&lt;&gt;"",Y1957&lt;&gt;"",Y1957-W1957&gt;Resumen!$B$8),FALSE()),IFERROR(AND(X1957&lt;&gt;"",Y1957&lt;&gt;"",Y1957-X1957&gt;Resumen!$B$8),FALSE())),TRIM("Lays tiene mayor markup que "&amp;IF(IFERROR(AND(W1957&lt;&gt;"",Y1957&lt;&gt;"",Y1957-W1957&gt;Resumen!$B$8),FALSE()),"Quento ","")&amp;IF(IFERROR(AND(X1957&lt;&gt;"",Y1957&lt;&gt;"",Y1957-X1957&gt;Resumen!$B$8),FALSE()),"Julicroc ","")&amp;"en este PDV"),"")</f>
        <v/>
      </c>
      <c r="AZ1957" s="22" t="str">
        <f aca="false">IF(COUNTIF('Plan Pehuamar - Lista'!$A$2:$A$167,A1957)&gt;0,"Sí","No")</f>
        <v>No</v>
      </c>
      <c r="BA1957" s="22" t="str">
        <f aca="false">IF(COUNTIF('Plan Combo 9+1'!$A$2:$A$226,A1957)&gt;0,"Sí","No")</f>
        <v>No</v>
      </c>
      <c r="BB1957" s="22" t="str">
        <f aca="false">IF(AH1957="","No",IF(BA1957="Sí",IF((AO1957-AH1957)&gt;Resumen!$B$6,"Sí","No"),IF((AO1957-AH1957)&gt;=Resumen!$B$132,"Sí","No")))</f>
        <v>No</v>
      </c>
      <c r="BC1957" s="22" t="str">
        <f aca="false">IF(AND(N1957="Sí",AL1957="Sí",AI1957=0),"Sí","No")</f>
        <v>No</v>
      </c>
      <c r="BD1957" s="22" t="str">
        <f aca="false">IF(COUNTIF('Plan 9+1 (con Pehuamar)'!$A$2:$A$227,A1957)&gt;0,"Sí","No")</f>
        <v>No</v>
      </c>
    </row>
    <row r="1958" customFormat="false" ht="15" hidden="false" customHeight="true" outlineLevel="0" collapsed="false">
      <c r="A1958" s="6" t="n">
        <v>200055</v>
      </c>
      <c r="B1958" s="6" t="n">
        <v>13</v>
      </c>
      <c r="C1958" s="6" t="n">
        <v>1302</v>
      </c>
      <c r="D1958" s="6" t="s">
        <v>254</v>
      </c>
      <c r="E1958" s="6" t="s">
        <v>2121</v>
      </c>
      <c r="F1958" s="6" t="s">
        <v>201</v>
      </c>
      <c r="G1958" s="6" t="s">
        <v>130</v>
      </c>
      <c r="H1958" s="6" t="s">
        <v>1715</v>
      </c>
      <c r="I1958" s="27" t="n">
        <v>30</v>
      </c>
      <c r="J1958" s="27" t="n">
        <v>0</v>
      </c>
      <c r="K1958" s="27" t="n">
        <v>20</v>
      </c>
      <c r="L1958" s="28" t="n">
        <f aca="false">I1958+J1958</f>
        <v>30</v>
      </c>
      <c r="M1958" s="28" t="n">
        <f aca="false">L1958+K1958</f>
        <v>50</v>
      </c>
      <c r="N1958" s="22" t="str">
        <f aca="false">IF(I1958&gt;0,"Sí","No")</f>
        <v>Sí</v>
      </c>
      <c r="O1958" s="22" t="str">
        <f aca="false">IF(J1958&gt;0,"Sí","No")</f>
        <v>No</v>
      </c>
      <c r="P1958" s="22" t="str">
        <f aca="false">IF(K1958&gt;0,"Sí","No")</f>
        <v>Sí</v>
      </c>
      <c r="Q1958" s="22" t="str">
        <f aca="false">IF(OR(I1958&gt;0,J1958&gt;0),"Sí","No")</f>
        <v>Sí</v>
      </c>
      <c r="R1958" s="27" t="n">
        <v>2000</v>
      </c>
      <c r="S1958" s="27" t="n">
        <v>2900</v>
      </c>
      <c r="T1958" s="27"/>
      <c r="U1958" s="27"/>
      <c r="V1958" s="27" t="n">
        <v>3700</v>
      </c>
      <c r="W1958" s="12" t="n">
        <f aca="false">IF(AND(I1958&gt;0,R1958&gt;0),(S1958-R1958)/R1958,"")</f>
        <v>0.45</v>
      </c>
      <c r="X1958" s="12" t="str">
        <f aca="false">IF(AND(J1958&gt;0,T1958&gt;0),(U1958-T1958)/T1958,"")</f>
        <v/>
      </c>
      <c r="Y1958" s="12" t="n">
        <f aca="false">IF(AND(K1958&gt;0,V1958&gt;0),(V1958-Resumen!$B$7)/Resumen!$B$7,"")</f>
        <v>0.48</v>
      </c>
      <c r="Z1958" s="28" t="n">
        <f aca="false">IF(AND(K1958&gt;0,I1958&gt;0,V1958&gt;0,S1958&gt;0),V1958-S1958,"")</f>
        <v>800</v>
      </c>
      <c r="AA1958" s="12" t="n">
        <f aca="false">IF(Z1958&lt;&gt;"",Z1958/S1958,"")</f>
        <v>0.275862068965517</v>
      </c>
      <c r="AB1958" s="28" t="str">
        <f aca="false">IF(AND(K1958&gt;0,J1958&gt;0,V1958&gt;0,U1958&gt;0),V1958-U1958,"")</f>
        <v/>
      </c>
      <c r="AC1958" s="12" t="str">
        <f aca="false">IF(AB1958&lt;&gt;"",AB1958/U1958,"")</f>
        <v/>
      </c>
      <c r="AD1958" s="27" t="n">
        <v>9</v>
      </c>
      <c r="AE1958" s="27" t="n">
        <v>15</v>
      </c>
      <c r="AF1958" s="27" t="n">
        <v>0</v>
      </c>
      <c r="AG1958" s="28" t="n">
        <f aca="false">AD1958+AE1958+AF1958</f>
        <v>24</v>
      </c>
      <c r="AH1958" s="12" t="n">
        <f aca="false">IF(AG1958&gt;0,AD1958/AG1958,"")</f>
        <v>0.375</v>
      </c>
      <c r="AI1958" s="27" t="n">
        <v>1</v>
      </c>
      <c r="AJ1958" s="27" t="n">
        <v>1</v>
      </c>
      <c r="AK1958" s="27" t="n">
        <v>0</v>
      </c>
      <c r="AL1958" s="22" t="str">
        <f aca="false">IF(OR(AJ1958&gt;0,AK1958&gt;0),"Sí","No")</f>
        <v>Sí</v>
      </c>
      <c r="AM1958" s="6" t="s">
        <v>198</v>
      </c>
      <c r="AN1958" s="6"/>
      <c r="AO1958" s="12" t="n">
        <f aca="false">IF(M1958&gt;0,K1958/M1958,"")</f>
        <v>0.4</v>
      </c>
      <c r="AP1958" s="22" t="str">
        <f aca="false">IF(M1958&gt;=Resumen!$B$5,"Alto","Bajo")</f>
        <v>Alto</v>
      </c>
      <c r="AQ1958" s="22" t="str">
        <f aca="false">IF(AO1958&gt;=Resumen!$B$28,"Alto","Bajo")</f>
        <v>Alto</v>
      </c>
      <c r="AR1958" s="22" t="str">
        <f aca="false">AP1958&amp;" Potencial / "&amp;AQ1958&amp;" Share"</f>
        <v>Alto Potencial / Alto Share</v>
      </c>
      <c r="AS1958" s="22" t="str">
        <f aca="false">IF(Q1958="Sí",IF(AO1958&gt;=Resumen!$B$29,"Alto","Bajo"),"")</f>
        <v>Bajo</v>
      </c>
      <c r="AT1958" s="22" t="str">
        <f aca="false">IF(AS1958&lt;&gt;"",AP1958&amp;" Potencial / "&amp;AS1958&amp;" Share","")</f>
        <v>Alto Potencial / Bajo Share</v>
      </c>
      <c r="AU1958" s="22" t="str">
        <f aca="false">IF(AH1958="","Sin dato",IF(AH1958-AO1958&gt;Resumen!$B$6,"Sobre-exhibido",IF(AO1958-AH1958&gt;Resumen!$B$6,"Sub-exhibido","En línea")))</f>
        <v>En línea</v>
      </c>
      <c r="AV1958" s="22" t="n">
        <f aca="false">IF(AT1958="","",IF(AT1958="Alto Potencial / Bajo Share",1,IF(AT1958="Alto Potencial / Alto Share",2,IF(AT1958="Bajo Potencial / Alto Share",3,4))))</f>
        <v>1</v>
      </c>
      <c r="AW1958" s="22" t="str">
        <f aca="false">IF(Q1958="No","Sin competencia directa",IF(AV1958=1,"1 - Foco Conquista (Alto Pot / Bajo Share)",IF(AV1958=2,"2 - Foco Defensa (Alto Pot / Alto Share)",IF(AV1958=3,"3 - Monitoreo (Bajo Pot / Alto Share)","4 - Baja Prioridad (Bajo Pot / Bajo Share)"))))</f>
        <v>1 - Foco Conquista (Alto Pot / Bajo Share)</v>
      </c>
      <c r="AX1958" s="12" t="str">
        <f aca="false">IF(OR(IFERROR(AND(W1958&lt;&gt;"",Y1958&lt;&gt;"",Y1958-W1958&gt;Resumen!$B$8),FALSE()),IFERROR(AND(X1958&lt;&gt;"",Y1958&lt;&gt;"",Y1958-X1958&gt;Resumen!$B$8),FALSE())),MAX(IF(IFERROR(AND(W1958&lt;&gt;"",Y1958&lt;&gt;"",Y1958-W1958&gt;Resumen!$B$8),FALSE()),Y1958-W1958,0),IF(IFERROR(AND(X1958&lt;&gt;"",Y1958&lt;&gt;"",Y1958-X1958&gt;Resumen!$B$8),FALSE()),Y1958-X1958,0)),"")</f>
        <v/>
      </c>
      <c r="AY1958" s="22" t="str">
        <f aca="false">IF(OR(IFERROR(AND(W1958&lt;&gt;"",Y1958&lt;&gt;"",Y1958-W1958&gt;Resumen!$B$8),FALSE()),IFERROR(AND(X1958&lt;&gt;"",Y1958&lt;&gt;"",Y1958-X1958&gt;Resumen!$B$8),FALSE())),TRIM("Lays tiene mayor markup que "&amp;IF(IFERROR(AND(W1958&lt;&gt;"",Y1958&lt;&gt;"",Y1958-W1958&gt;Resumen!$B$8),FALSE()),"Quento ","")&amp;IF(IFERROR(AND(X1958&lt;&gt;"",Y1958&lt;&gt;"",Y1958-X1958&gt;Resumen!$B$8),FALSE()),"Julicroc ","")&amp;"en este PDV"),"")</f>
        <v/>
      </c>
      <c r="AZ1958" s="22" t="str">
        <f aca="false">IF(COUNTIF('Plan Pehuamar - Lista'!$A$2:$A$167,A1958)&gt;0,"Sí","No")</f>
        <v>No</v>
      </c>
      <c r="BA1958" s="22" t="str">
        <f aca="false">IF(COUNTIF('Plan Combo 9+1'!$A$2:$A$226,A1958)&gt;0,"Sí","No")</f>
        <v>Sí</v>
      </c>
      <c r="BB1958" s="22" t="str">
        <f aca="false">IF(AH1958="","No",IF(BA1958="Sí",IF((AO1958-AH1958)&gt;Resumen!$B$6,"Sí","No"),IF((AO1958-AH1958)&gt;=Resumen!$B$132,"Sí","No")))</f>
        <v>No</v>
      </c>
      <c r="BC1958" s="22" t="str">
        <f aca="false">IF(AND(N1958="Sí",AL1958="Sí",AI1958=0),"Sí","No")</f>
        <v>No</v>
      </c>
      <c r="BD1958" s="22" t="str">
        <f aca="false">IF(COUNTIF('Plan 9+1 (con Pehuamar)'!$A$2:$A$227,A1958)&gt;0,"Sí","No")</f>
        <v>Sí</v>
      </c>
    </row>
    <row r="1959" customFormat="false" ht="15" hidden="false" customHeight="true" outlineLevel="0" collapsed="false">
      <c r="A1959" s="6" t="n">
        <v>200060</v>
      </c>
      <c r="B1959" s="6" t="n">
        <v>13</v>
      </c>
      <c r="C1959" s="6" t="n">
        <v>1302</v>
      </c>
      <c r="D1959" s="6" t="s">
        <v>254</v>
      </c>
      <c r="E1959" s="6" t="s">
        <v>2122</v>
      </c>
      <c r="F1959" s="6" t="s">
        <v>196</v>
      </c>
      <c r="G1959" s="6" t="s">
        <v>130</v>
      </c>
      <c r="H1959" s="6" t="s">
        <v>1715</v>
      </c>
      <c r="I1959" s="27" t="n">
        <v>10</v>
      </c>
      <c r="J1959" s="27" t="n">
        <v>20</v>
      </c>
      <c r="K1959" s="27" t="n">
        <v>0</v>
      </c>
      <c r="L1959" s="28" t="n">
        <f aca="false">I1959+J1959</f>
        <v>30</v>
      </c>
      <c r="M1959" s="28" t="n">
        <f aca="false">L1959+K1959</f>
        <v>30</v>
      </c>
      <c r="N1959" s="22" t="str">
        <f aca="false">IF(I1959&gt;0,"Sí","No")</f>
        <v>Sí</v>
      </c>
      <c r="O1959" s="22" t="str">
        <f aca="false">IF(J1959&gt;0,"Sí","No")</f>
        <v>Sí</v>
      </c>
      <c r="P1959" s="22" t="str">
        <f aca="false">IF(K1959&gt;0,"Sí","No")</f>
        <v>No</v>
      </c>
      <c r="Q1959" s="22" t="str">
        <f aca="false">IF(OR(I1959&gt;0,J1959&gt;0),"Sí","No")</f>
        <v>Sí</v>
      </c>
      <c r="R1959" s="27" t="n">
        <v>1750</v>
      </c>
      <c r="S1959" s="27" t="n">
        <v>2500</v>
      </c>
      <c r="T1959" s="27" t="n">
        <v>1100</v>
      </c>
      <c r="U1959" s="27" t="n">
        <v>1900</v>
      </c>
      <c r="V1959" s="27"/>
      <c r="W1959" s="12" t="n">
        <f aca="false">IF(AND(I1959&gt;0,R1959&gt;0),(S1959-R1959)/R1959,"")</f>
        <v>0.428571428571429</v>
      </c>
      <c r="X1959" s="12" t="n">
        <f aca="false">IF(AND(J1959&gt;0,T1959&gt;0),(U1959-T1959)/T1959,"")</f>
        <v>0.727272727272727</v>
      </c>
      <c r="Y1959" s="12" t="str">
        <f aca="false">IF(AND(K1959&gt;0,V1959&gt;0),(V1959-Resumen!$B$7)/Resumen!$B$7,"")</f>
        <v/>
      </c>
      <c r="Z1959" s="28" t="str">
        <f aca="false">IF(AND(K1959&gt;0,I1959&gt;0,V1959&gt;0,S1959&gt;0),V1959-S1959,"")</f>
        <v/>
      </c>
      <c r="AA1959" s="12" t="str">
        <f aca="false">IF(Z1959&lt;&gt;"",Z1959/S1959,"")</f>
        <v/>
      </c>
      <c r="AB1959" s="28" t="str">
        <f aca="false">IF(AND(K1959&gt;0,J1959&gt;0,V1959&gt;0,U1959&gt;0),V1959-U1959,"")</f>
        <v/>
      </c>
      <c r="AC1959" s="12" t="str">
        <f aca="false">IF(AB1959&lt;&gt;"",AB1959/U1959,"")</f>
        <v/>
      </c>
      <c r="AD1959" s="27" t="n">
        <v>0</v>
      </c>
      <c r="AE1959" s="27" t="n">
        <v>2</v>
      </c>
      <c r="AF1959" s="27" t="n">
        <v>6</v>
      </c>
      <c r="AG1959" s="28" t="n">
        <f aca="false">AD1959+AE1959+AF1959</f>
        <v>8</v>
      </c>
      <c r="AH1959" s="12" t="n">
        <f aca="false">IF(AG1959&gt;0,AD1959/AG1959,"")</f>
        <v>0</v>
      </c>
      <c r="AI1959" s="27" t="n">
        <v>1</v>
      </c>
      <c r="AJ1959" s="27" t="n">
        <v>0</v>
      </c>
      <c r="AK1959" s="27" t="n">
        <v>1</v>
      </c>
      <c r="AL1959" s="22" t="str">
        <f aca="false">IF(OR(AJ1959&gt;0,AK1959&gt;0),"Sí","No")</f>
        <v>Sí</v>
      </c>
      <c r="AM1959" s="6" t="s">
        <v>198</v>
      </c>
      <c r="AN1959" s="6" t="s">
        <v>198</v>
      </c>
      <c r="AO1959" s="12" t="n">
        <f aca="false">IF(M1959&gt;0,K1959/M1959,"")</f>
        <v>0</v>
      </c>
      <c r="AP1959" s="22" t="str">
        <f aca="false">IF(M1959&gt;=Resumen!$B$5,"Alto","Bajo")</f>
        <v>Bajo</v>
      </c>
      <c r="AQ1959" s="22" t="str">
        <f aca="false">IF(AO1959&gt;=Resumen!$B$28,"Alto","Bajo")</f>
        <v>Bajo</v>
      </c>
      <c r="AR1959" s="22" t="str">
        <f aca="false">AP1959&amp;" Potencial / "&amp;AQ1959&amp;" Share"</f>
        <v>Bajo Potencial / Bajo Share</v>
      </c>
      <c r="AS1959" s="22" t="str">
        <f aca="false">IF(Q1959="Sí",IF(AO1959&gt;=Resumen!$B$29,"Alto","Bajo"),"")</f>
        <v>Bajo</v>
      </c>
      <c r="AT1959" s="22" t="str">
        <f aca="false">IF(AS1959&lt;&gt;"",AP1959&amp;" Potencial / "&amp;AS1959&amp;" Share","")</f>
        <v>Bajo Potencial / Bajo Share</v>
      </c>
      <c r="AU1959" s="22" t="str">
        <f aca="false">IF(AH1959="","Sin dato",IF(AH1959-AO1959&gt;Resumen!$B$6,"Sobre-exhibido",IF(AO1959-AH1959&gt;Resumen!$B$6,"Sub-exhibido","En línea")))</f>
        <v>En línea</v>
      </c>
      <c r="AV1959" s="22" t="n">
        <f aca="false">IF(AT1959="","",IF(AT1959="Alto Potencial / Bajo Share",1,IF(AT1959="Alto Potencial / Alto Share",2,IF(AT1959="Bajo Potencial / Alto Share",3,4))))</f>
        <v>4</v>
      </c>
      <c r="AW1959" s="22" t="str">
        <f aca="false">IF(Q1959="No","Sin competencia directa",IF(AV1959=1,"1 - Foco Conquista (Alto Pot / Bajo Share)",IF(AV1959=2,"2 - Foco Defensa (Alto Pot / Alto Share)",IF(AV1959=3,"3 - Monitoreo (Bajo Pot / Alto Share)","4 - Baja Prioridad (Bajo Pot / Bajo Share)"))))</f>
        <v>4 - Baja Prioridad (Bajo Pot / Bajo Share)</v>
      </c>
      <c r="AX1959" s="12" t="str">
        <f aca="false">IF(OR(IFERROR(AND(W1959&lt;&gt;"",Y1959&lt;&gt;"",Y1959-W1959&gt;Resumen!$B$8),FALSE()),IFERROR(AND(X1959&lt;&gt;"",Y1959&lt;&gt;"",Y1959-X1959&gt;Resumen!$B$8),FALSE())),MAX(IF(IFERROR(AND(W1959&lt;&gt;"",Y1959&lt;&gt;"",Y1959-W1959&gt;Resumen!$B$8),FALSE()),Y1959-W1959,0),IF(IFERROR(AND(X1959&lt;&gt;"",Y1959&lt;&gt;"",Y1959-X1959&gt;Resumen!$B$8),FALSE()),Y1959-X1959,0)),"")</f>
        <v/>
      </c>
      <c r="AY1959" s="22" t="str">
        <f aca="false">IF(OR(IFERROR(AND(W1959&lt;&gt;"",Y1959&lt;&gt;"",Y1959-W1959&gt;Resumen!$B$8),FALSE()),IFERROR(AND(X1959&lt;&gt;"",Y1959&lt;&gt;"",Y1959-X1959&gt;Resumen!$B$8),FALSE())),TRIM("Lays tiene mayor markup que "&amp;IF(IFERROR(AND(W1959&lt;&gt;"",Y1959&lt;&gt;"",Y1959-W1959&gt;Resumen!$B$8),FALSE()),"Quento ","")&amp;IF(IFERROR(AND(X1959&lt;&gt;"",Y1959&lt;&gt;"",Y1959-X1959&gt;Resumen!$B$8),FALSE()),"Julicroc ","")&amp;"en este PDV"),"")</f>
        <v/>
      </c>
      <c r="AZ1959" s="22" t="str">
        <f aca="false">IF(COUNTIF('Plan Pehuamar - Lista'!$A$2:$A$167,A1959)&gt;0,"Sí","No")</f>
        <v>No</v>
      </c>
      <c r="BA1959" s="22" t="str">
        <f aca="false">IF(COUNTIF('Plan Combo 9+1'!$A$2:$A$226,A1959)&gt;0,"Sí","No")</f>
        <v>No</v>
      </c>
      <c r="BB1959" s="22" t="str">
        <f aca="false">IF(AH1959="","No",IF(BA1959="Sí",IF((AO1959-AH1959)&gt;Resumen!$B$6,"Sí","No"),IF((AO1959-AH1959)&gt;=Resumen!$B$132,"Sí","No")))</f>
        <v>No</v>
      </c>
      <c r="BC1959" s="22" t="str">
        <f aca="false">IF(AND(N1959="Sí",AL1959="Sí",AI1959=0),"Sí","No")</f>
        <v>No</v>
      </c>
      <c r="BD1959" s="22" t="str">
        <f aca="false">IF(COUNTIF('Plan 9+1 (con Pehuamar)'!$A$2:$A$227,A1959)&gt;0,"Sí","No")</f>
        <v>No</v>
      </c>
    </row>
    <row r="1960" customFormat="false" ht="15" hidden="false" customHeight="true" outlineLevel="0" collapsed="false">
      <c r="A1960" s="6" t="n">
        <v>200066</v>
      </c>
      <c r="B1960" s="6" t="n">
        <v>13</v>
      </c>
      <c r="C1960" s="6" t="n">
        <v>1302</v>
      </c>
      <c r="D1960" s="6" t="s">
        <v>254</v>
      </c>
      <c r="E1960" s="6" t="s">
        <v>2123</v>
      </c>
      <c r="F1960" s="6" t="s">
        <v>201</v>
      </c>
      <c r="G1960" s="6" t="s">
        <v>130</v>
      </c>
      <c r="H1960" s="6" t="s">
        <v>1715</v>
      </c>
      <c r="I1960" s="27" t="n">
        <v>0</v>
      </c>
      <c r="J1960" s="27" t="n">
        <v>0</v>
      </c>
      <c r="K1960" s="27" t="n">
        <v>0.9</v>
      </c>
      <c r="L1960" s="28" t="n">
        <f aca="false">I1960+J1960</f>
        <v>0</v>
      </c>
      <c r="M1960" s="28" t="n">
        <f aca="false">L1960+K1960</f>
        <v>0.9</v>
      </c>
      <c r="N1960" s="22" t="str">
        <f aca="false">IF(I1960&gt;0,"Sí","No")</f>
        <v>No</v>
      </c>
      <c r="O1960" s="22" t="str">
        <f aca="false">IF(J1960&gt;0,"Sí","No")</f>
        <v>No</v>
      </c>
      <c r="P1960" s="22" t="str">
        <f aca="false">IF(K1960&gt;0,"Sí","No")</f>
        <v>Sí</v>
      </c>
      <c r="Q1960" s="22" t="str">
        <f aca="false">IF(OR(I1960&gt;0,J1960&gt;0),"Sí","No")</f>
        <v>No</v>
      </c>
      <c r="R1960" s="27"/>
      <c r="S1960" s="27"/>
      <c r="T1960" s="27"/>
      <c r="U1960" s="27"/>
      <c r="V1960" s="27"/>
      <c r="W1960" s="12" t="str">
        <f aca="false">IF(AND(I1960&gt;0,R1960&gt;0),(S1960-R1960)/R1960,"")</f>
        <v/>
      </c>
      <c r="X1960" s="12" t="str">
        <f aca="false">IF(AND(J1960&gt;0,T1960&gt;0),(U1960-T1960)/T1960,"")</f>
        <v/>
      </c>
      <c r="Y1960" s="12" t="str">
        <f aca="false">IF(AND(K1960&gt;0,V1960&gt;0),(V1960-Resumen!$B$7)/Resumen!$B$7,"")</f>
        <v/>
      </c>
      <c r="Z1960" s="28" t="str">
        <f aca="false">IF(AND(K1960&gt;0,I1960&gt;0,V1960&gt;0,S1960&gt;0),V1960-S1960,"")</f>
        <v/>
      </c>
      <c r="AA1960" s="12" t="str">
        <f aca="false">IF(Z1960&lt;&gt;"",Z1960/S1960,"")</f>
        <v/>
      </c>
      <c r="AB1960" s="28" t="str">
        <f aca="false">IF(AND(K1960&gt;0,J1960&gt;0,V1960&gt;0,U1960&gt;0),V1960-U1960,"")</f>
        <v/>
      </c>
      <c r="AC1960" s="12" t="str">
        <f aca="false">IF(AB1960&lt;&gt;"",AB1960/U1960,"")</f>
        <v/>
      </c>
      <c r="AD1960" s="27" t="n">
        <v>0</v>
      </c>
      <c r="AE1960" s="27" t="n">
        <v>0</v>
      </c>
      <c r="AF1960" s="27" t="n">
        <v>0</v>
      </c>
      <c r="AG1960" s="28" t="n">
        <f aca="false">AD1960+AE1960+AF1960</f>
        <v>0</v>
      </c>
      <c r="AH1960" s="12" t="str">
        <f aca="false">IF(AG1960&gt;0,AD1960/AG1960,"")</f>
        <v/>
      </c>
      <c r="AI1960" s="27" t="n">
        <v>0</v>
      </c>
      <c r="AJ1960" s="27" t="n">
        <v>0</v>
      </c>
      <c r="AK1960" s="27" t="n">
        <v>0</v>
      </c>
      <c r="AL1960" s="22" t="str">
        <f aca="false">IF(OR(AJ1960&gt;0,AK1960&gt;0),"Sí","No")</f>
        <v>No</v>
      </c>
      <c r="AM1960" s="6"/>
      <c r="AN1960" s="6"/>
      <c r="AO1960" s="12" t="n">
        <f aca="false">IF(M1960&gt;0,K1960/M1960,"")</f>
        <v>1</v>
      </c>
      <c r="AP1960" s="22" t="str">
        <f aca="false">IF(M1960&gt;=Resumen!$B$5,"Alto","Bajo")</f>
        <v>Bajo</v>
      </c>
      <c r="AQ1960" s="22" t="str">
        <f aca="false">IF(AO1960&gt;=Resumen!$B$28,"Alto","Bajo")</f>
        <v>Alto</v>
      </c>
      <c r="AR1960" s="22" t="str">
        <f aca="false">AP1960&amp;" Potencial / "&amp;AQ1960&amp;" Share"</f>
        <v>Bajo Potencial / Alto Share</v>
      </c>
      <c r="AS1960" s="22" t="str">
        <f aca="false">IF(Q1960="Sí",IF(AO1960&gt;=Resumen!$B$29,"Alto","Bajo"),"")</f>
        <v/>
      </c>
      <c r="AT1960" s="22" t="str">
        <f aca="false">IF(AS1960&lt;&gt;"",AP1960&amp;" Potencial / "&amp;AS1960&amp;" Share","")</f>
        <v/>
      </c>
      <c r="AU1960" s="22" t="str">
        <f aca="false">IF(AH1960="","Sin dato",IF(AH1960-AO1960&gt;Resumen!$B$6,"Sobre-exhibido",IF(AO1960-AH1960&gt;Resumen!$B$6,"Sub-exhibido","En línea")))</f>
        <v>Sin dato</v>
      </c>
      <c r="AV1960" s="22" t="str">
        <f aca="false">IF(AT1960="","",IF(AT1960="Alto Potencial / Bajo Share",1,IF(AT1960="Alto Potencial / Alto Share",2,IF(AT1960="Bajo Potencial / Alto Share",3,4))))</f>
        <v/>
      </c>
      <c r="AW1960" s="22" t="str">
        <f aca="false">IF(Q1960="No","Sin competencia directa",IF(AV1960=1,"1 - Foco Conquista (Alto Pot / Bajo Share)",IF(AV1960=2,"2 - Foco Defensa (Alto Pot / Alto Share)",IF(AV1960=3,"3 - Monitoreo (Bajo Pot / Alto Share)","4 - Baja Prioridad (Bajo Pot / Bajo Share)"))))</f>
        <v>Sin competencia directa</v>
      </c>
      <c r="AX1960" s="12" t="str">
        <f aca="false">IF(OR(IFERROR(AND(W1960&lt;&gt;"",Y1960&lt;&gt;"",Y1960-W1960&gt;Resumen!$B$8),FALSE()),IFERROR(AND(X1960&lt;&gt;"",Y1960&lt;&gt;"",Y1960-X1960&gt;Resumen!$B$8),FALSE())),MAX(IF(IFERROR(AND(W1960&lt;&gt;"",Y1960&lt;&gt;"",Y1960-W1960&gt;Resumen!$B$8),FALSE()),Y1960-W1960,0),IF(IFERROR(AND(X1960&lt;&gt;"",Y1960&lt;&gt;"",Y1960-X1960&gt;Resumen!$B$8),FALSE()),Y1960-X1960,0)),"")</f>
        <v/>
      </c>
      <c r="AY1960" s="22" t="str">
        <f aca="false">IF(OR(IFERROR(AND(W1960&lt;&gt;"",Y1960&lt;&gt;"",Y1960-W1960&gt;Resumen!$B$8),FALSE()),IFERROR(AND(X1960&lt;&gt;"",Y1960&lt;&gt;"",Y1960-X1960&gt;Resumen!$B$8),FALSE())),TRIM("Lays tiene mayor markup que "&amp;IF(IFERROR(AND(W1960&lt;&gt;"",Y1960&lt;&gt;"",Y1960-W1960&gt;Resumen!$B$8),FALSE()),"Quento ","")&amp;IF(IFERROR(AND(X1960&lt;&gt;"",Y1960&lt;&gt;"",Y1960-X1960&gt;Resumen!$B$8),FALSE()),"Julicroc ","")&amp;"en este PDV"),"")</f>
        <v/>
      </c>
      <c r="AZ1960" s="22" t="str">
        <f aca="false">IF(COUNTIF('Plan Pehuamar - Lista'!$A$2:$A$167,A1960)&gt;0,"Sí","No")</f>
        <v>No</v>
      </c>
      <c r="BA1960" s="22" t="str">
        <f aca="false">IF(COUNTIF('Plan Combo 9+1'!$A$2:$A$226,A1960)&gt;0,"Sí","No")</f>
        <v>No</v>
      </c>
      <c r="BB1960" s="22" t="str">
        <f aca="false">IF(AH1960="","No",IF(BA1960="Sí",IF((AO1960-AH1960)&gt;Resumen!$B$6,"Sí","No"),IF((AO1960-AH1960)&gt;=Resumen!$B$132,"Sí","No")))</f>
        <v>No</v>
      </c>
      <c r="BC1960" s="22" t="str">
        <f aca="false">IF(AND(N1960="Sí",AL1960="Sí",AI1960=0),"Sí","No")</f>
        <v>No</v>
      </c>
      <c r="BD1960" s="22" t="str">
        <f aca="false">IF(COUNTIF('Plan 9+1 (con Pehuamar)'!$A$2:$A$227,A1960)&gt;0,"Sí","No")</f>
        <v>No</v>
      </c>
    </row>
    <row r="1961" customFormat="false" ht="15" hidden="false" customHeight="true" outlineLevel="0" collapsed="false">
      <c r="A1961" s="6" t="n">
        <v>200068</v>
      </c>
      <c r="B1961" s="6" t="n">
        <v>13</v>
      </c>
      <c r="C1961" s="6" t="n">
        <v>1302</v>
      </c>
      <c r="D1961" s="6" t="s">
        <v>254</v>
      </c>
      <c r="E1961" s="6" t="s">
        <v>2124</v>
      </c>
      <c r="F1961" s="6" t="s">
        <v>196</v>
      </c>
      <c r="G1961" s="6" t="s">
        <v>130</v>
      </c>
      <c r="H1961" s="6" t="s">
        <v>1715</v>
      </c>
      <c r="I1961" s="27" t="n">
        <v>0</v>
      </c>
      <c r="J1961" s="27" t="n">
        <v>0</v>
      </c>
      <c r="K1961" s="27" t="n">
        <v>0.8</v>
      </c>
      <c r="L1961" s="28" t="n">
        <f aca="false">I1961+J1961</f>
        <v>0</v>
      </c>
      <c r="M1961" s="28" t="n">
        <f aca="false">L1961+K1961</f>
        <v>0.8</v>
      </c>
      <c r="N1961" s="22" t="str">
        <f aca="false">IF(I1961&gt;0,"Sí","No")</f>
        <v>No</v>
      </c>
      <c r="O1961" s="22" t="str">
        <f aca="false">IF(J1961&gt;0,"Sí","No")</f>
        <v>No</v>
      </c>
      <c r="P1961" s="22" t="str">
        <f aca="false">IF(K1961&gt;0,"Sí","No")</f>
        <v>Sí</v>
      </c>
      <c r="Q1961" s="22" t="str">
        <f aca="false">IF(OR(I1961&gt;0,J1961&gt;0),"Sí","No")</f>
        <v>No</v>
      </c>
      <c r="R1961" s="27"/>
      <c r="S1961" s="27"/>
      <c r="T1961" s="27"/>
      <c r="U1961" s="27"/>
      <c r="V1961" s="27"/>
      <c r="W1961" s="12" t="str">
        <f aca="false">IF(AND(I1961&gt;0,R1961&gt;0),(S1961-R1961)/R1961,"")</f>
        <v/>
      </c>
      <c r="X1961" s="12" t="str">
        <f aca="false">IF(AND(J1961&gt;0,T1961&gt;0),(U1961-T1961)/T1961,"")</f>
        <v/>
      </c>
      <c r="Y1961" s="12" t="str">
        <f aca="false">IF(AND(K1961&gt;0,V1961&gt;0),(V1961-Resumen!$B$7)/Resumen!$B$7,"")</f>
        <v/>
      </c>
      <c r="Z1961" s="28" t="str">
        <f aca="false">IF(AND(K1961&gt;0,I1961&gt;0,V1961&gt;0,S1961&gt;0),V1961-S1961,"")</f>
        <v/>
      </c>
      <c r="AA1961" s="12" t="str">
        <f aca="false">IF(Z1961&lt;&gt;"",Z1961/S1961,"")</f>
        <v/>
      </c>
      <c r="AB1961" s="28" t="str">
        <f aca="false">IF(AND(K1961&gt;0,J1961&gt;0,V1961&gt;0,U1961&gt;0),V1961-U1961,"")</f>
        <v/>
      </c>
      <c r="AC1961" s="12" t="str">
        <f aca="false">IF(AB1961&lt;&gt;"",AB1961/U1961,"")</f>
        <v/>
      </c>
      <c r="AD1961" s="27" t="n">
        <v>0</v>
      </c>
      <c r="AE1961" s="27" t="n">
        <v>0</v>
      </c>
      <c r="AF1961" s="27" t="n">
        <v>0</v>
      </c>
      <c r="AG1961" s="28" t="n">
        <f aca="false">AD1961+AE1961+AF1961</f>
        <v>0</v>
      </c>
      <c r="AH1961" s="12" t="str">
        <f aca="false">IF(AG1961&gt;0,AD1961/AG1961,"")</f>
        <v/>
      </c>
      <c r="AI1961" s="27" t="n">
        <v>0</v>
      </c>
      <c r="AJ1961" s="27" t="n">
        <v>0</v>
      </c>
      <c r="AK1961" s="27" t="n">
        <v>0</v>
      </c>
      <c r="AL1961" s="22" t="str">
        <f aca="false">IF(OR(AJ1961&gt;0,AK1961&gt;0),"Sí","No")</f>
        <v>No</v>
      </c>
      <c r="AM1961" s="6"/>
      <c r="AN1961" s="6"/>
      <c r="AO1961" s="12" t="n">
        <f aca="false">IF(M1961&gt;0,K1961/M1961,"")</f>
        <v>1</v>
      </c>
      <c r="AP1961" s="22" t="str">
        <f aca="false">IF(M1961&gt;=Resumen!$B$5,"Alto","Bajo")</f>
        <v>Bajo</v>
      </c>
      <c r="AQ1961" s="22" t="str">
        <f aca="false">IF(AO1961&gt;=Resumen!$B$28,"Alto","Bajo")</f>
        <v>Alto</v>
      </c>
      <c r="AR1961" s="22" t="str">
        <f aca="false">AP1961&amp;" Potencial / "&amp;AQ1961&amp;" Share"</f>
        <v>Bajo Potencial / Alto Share</v>
      </c>
      <c r="AS1961" s="22" t="str">
        <f aca="false">IF(Q1961="Sí",IF(AO1961&gt;=Resumen!$B$29,"Alto","Bajo"),"")</f>
        <v/>
      </c>
      <c r="AT1961" s="22" t="str">
        <f aca="false">IF(AS1961&lt;&gt;"",AP1961&amp;" Potencial / "&amp;AS1961&amp;" Share","")</f>
        <v/>
      </c>
      <c r="AU1961" s="22" t="str">
        <f aca="false">IF(AH1961="","Sin dato",IF(AH1961-AO1961&gt;Resumen!$B$6,"Sobre-exhibido",IF(AO1961-AH1961&gt;Resumen!$B$6,"Sub-exhibido","En línea")))</f>
        <v>Sin dato</v>
      </c>
      <c r="AV1961" s="22" t="str">
        <f aca="false">IF(AT1961="","",IF(AT1961="Alto Potencial / Bajo Share",1,IF(AT1961="Alto Potencial / Alto Share",2,IF(AT1961="Bajo Potencial / Alto Share",3,4))))</f>
        <v/>
      </c>
      <c r="AW1961" s="22" t="str">
        <f aca="false">IF(Q1961="No","Sin competencia directa",IF(AV1961=1,"1 - Foco Conquista (Alto Pot / Bajo Share)",IF(AV1961=2,"2 - Foco Defensa (Alto Pot / Alto Share)",IF(AV1961=3,"3 - Monitoreo (Bajo Pot / Alto Share)","4 - Baja Prioridad (Bajo Pot / Bajo Share)"))))</f>
        <v>Sin competencia directa</v>
      </c>
      <c r="AX1961" s="12" t="str">
        <f aca="false">IF(OR(IFERROR(AND(W1961&lt;&gt;"",Y1961&lt;&gt;"",Y1961-W1961&gt;Resumen!$B$8),FALSE()),IFERROR(AND(X1961&lt;&gt;"",Y1961&lt;&gt;"",Y1961-X1961&gt;Resumen!$B$8),FALSE())),MAX(IF(IFERROR(AND(W1961&lt;&gt;"",Y1961&lt;&gt;"",Y1961-W1961&gt;Resumen!$B$8),FALSE()),Y1961-W1961,0),IF(IFERROR(AND(X1961&lt;&gt;"",Y1961&lt;&gt;"",Y1961-X1961&gt;Resumen!$B$8),FALSE()),Y1961-X1961,0)),"")</f>
        <v/>
      </c>
      <c r="AY1961" s="22" t="str">
        <f aca="false">IF(OR(IFERROR(AND(W1961&lt;&gt;"",Y1961&lt;&gt;"",Y1961-W1961&gt;Resumen!$B$8),FALSE()),IFERROR(AND(X1961&lt;&gt;"",Y1961&lt;&gt;"",Y1961-X1961&gt;Resumen!$B$8),FALSE())),TRIM("Lays tiene mayor markup que "&amp;IF(IFERROR(AND(W1961&lt;&gt;"",Y1961&lt;&gt;"",Y1961-W1961&gt;Resumen!$B$8),FALSE()),"Quento ","")&amp;IF(IFERROR(AND(X1961&lt;&gt;"",Y1961&lt;&gt;"",Y1961-X1961&gt;Resumen!$B$8),FALSE()),"Julicroc ","")&amp;"en este PDV"),"")</f>
        <v/>
      </c>
      <c r="AZ1961" s="22" t="str">
        <f aca="false">IF(COUNTIF('Plan Pehuamar - Lista'!$A$2:$A$167,A1961)&gt;0,"Sí","No")</f>
        <v>Sí</v>
      </c>
      <c r="BA1961" s="22" t="str">
        <f aca="false">IF(COUNTIF('Plan Combo 9+1'!$A$2:$A$226,A1961)&gt;0,"Sí","No")</f>
        <v>No</v>
      </c>
      <c r="BB1961" s="22" t="str">
        <f aca="false">IF(AH1961="","No",IF(BA1961="Sí",IF((AO1961-AH1961)&gt;Resumen!$B$6,"Sí","No"),IF((AO1961-AH1961)&gt;=Resumen!$B$132,"Sí","No")))</f>
        <v>No</v>
      </c>
      <c r="BC1961" s="22" t="str">
        <f aca="false">IF(AND(N1961="Sí",AL1961="Sí",AI1961=0),"Sí","No")</f>
        <v>No</v>
      </c>
      <c r="BD1961" s="22" t="str">
        <f aca="false">IF(COUNTIF('Plan 9+1 (con Pehuamar)'!$A$2:$A$227,A1961)&gt;0,"Sí","No")</f>
        <v>No</v>
      </c>
    </row>
    <row r="1962" customFormat="false" ht="15" hidden="false" customHeight="true" outlineLevel="0" collapsed="false">
      <c r="A1962" s="6" t="n">
        <v>200074</v>
      </c>
      <c r="B1962" s="6" t="n">
        <v>13</v>
      </c>
      <c r="C1962" s="6" t="n">
        <v>1302</v>
      </c>
      <c r="D1962" s="6" t="s">
        <v>254</v>
      </c>
      <c r="E1962" s="6" t="s">
        <v>2125</v>
      </c>
      <c r="F1962" s="6" t="s">
        <v>201</v>
      </c>
      <c r="G1962" s="6" t="s">
        <v>130</v>
      </c>
      <c r="H1962" s="6" t="s">
        <v>1715</v>
      </c>
      <c r="I1962" s="27" t="n">
        <v>10</v>
      </c>
      <c r="J1962" s="27" t="n">
        <v>0</v>
      </c>
      <c r="K1962" s="27" t="n">
        <v>6</v>
      </c>
      <c r="L1962" s="28" t="n">
        <f aca="false">I1962+J1962</f>
        <v>10</v>
      </c>
      <c r="M1962" s="28" t="n">
        <f aca="false">L1962+K1962</f>
        <v>16</v>
      </c>
      <c r="N1962" s="22" t="str">
        <f aca="false">IF(I1962&gt;0,"Sí","No")</f>
        <v>Sí</v>
      </c>
      <c r="O1962" s="22" t="str">
        <f aca="false">IF(J1962&gt;0,"Sí","No")</f>
        <v>No</v>
      </c>
      <c r="P1962" s="22" t="str">
        <f aca="false">IF(K1962&gt;0,"Sí","No")</f>
        <v>Sí</v>
      </c>
      <c r="Q1962" s="22" t="str">
        <f aca="false">IF(OR(I1962&gt;0,J1962&gt;0),"Sí","No")</f>
        <v>Sí</v>
      </c>
      <c r="R1962" s="27" t="n">
        <v>2000</v>
      </c>
      <c r="S1962" s="27" t="n">
        <v>2800</v>
      </c>
      <c r="T1962" s="27"/>
      <c r="U1962" s="27"/>
      <c r="V1962" s="27" t="n">
        <v>3600</v>
      </c>
      <c r="W1962" s="12" t="n">
        <f aca="false">IF(AND(I1962&gt;0,R1962&gt;0),(S1962-R1962)/R1962,"")</f>
        <v>0.4</v>
      </c>
      <c r="X1962" s="12" t="str">
        <f aca="false">IF(AND(J1962&gt;0,T1962&gt;0),(U1962-T1962)/T1962,"")</f>
        <v/>
      </c>
      <c r="Y1962" s="12" t="n">
        <f aca="false">IF(AND(K1962&gt;0,V1962&gt;0),(V1962-Resumen!$B$7)/Resumen!$B$7,"")</f>
        <v>0.44</v>
      </c>
      <c r="Z1962" s="28" t="n">
        <f aca="false">IF(AND(K1962&gt;0,I1962&gt;0,V1962&gt;0,S1962&gt;0),V1962-S1962,"")</f>
        <v>800</v>
      </c>
      <c r="AA1962" s="12" t="n">
        <f aca="false">IF(Z1962&lt;&gt;"",Z1962/S1962,"")</f>
        <v>0.285714285714286</v>
      </c>
      <c r="AB1962" s="28" t="str">
        <f aca="false">IF(AND(K1962&gt;0,J1962&gt;0,V1962&gt;0,U1962&gt;0),V1962-U1962,"")</f>
        <v/>
      </c>
      <c r="AC1962" s="12" t="str">
        <f aca="false">IF(AB1962&lt;&gt;"",AB1962/U1962,"")</f>
        <v/>
      </c>
      <c r="AD1962" s="27" t="n">
        <v>8</v>
      </c>
      <c r="AE1962" s="27" t="n">
        <v>12</v>
      </c>
      <c r="AF1962" s="27" t="n">
        <v>0</v>
      </c>
      <c r="AG1962" s="28" t="n">
        <f aca="false">AD1962+AE1962+AF1962</f>
        <v>20</v>
      </c>
      <c r="AH1962" s="12" t="n">
        <f aca="false">IF(AG1962&gt;0,AD1962/AG1962,"")</f>
        <v>0.4</v>
      </c>
      <c r="AI1962" s="27" t="n">
        <v>1</v>
      </c>
      <c r="AJ1962" s="27" t="n">
        <v>1</v>
      </c>
      <c r="AK1962" s="27" t="n">
        <v>0</v>
      </c>
      <c r="AL1962" s="22" t="str">
        <f aca="false">IF(OR(AJ1962&gt;0,AK1962&gt;0),"Sí","No")</f>
        <v>Sí</v>
      </c>
      <c r="AM1962" s="6" t="s">
        <v>198</v>
      </c>
      <c r="AN1962" s="6"/>
      <c r="AO1962" s="12" t="n">
        <f aca="false">IF(M1962&gt;0,K1962/M1962,"")</f>
        <v>0.375</v>
      </c>
      <c r="AP1962" s="22" t="str">
        <f aca="false">IF(M1962&gt;=Resumen!$B$5,"Alto","Bajo")</f>
        <v>Bajo</v>
      </c>
      <c r="AQ1962" s="22" t="str">
        <f aca="false">IF(AO1962&gt;=Resumen!$B$28,"Alto","Bajo")</f>
        <v>Bajo</v>
      </c>
      <c r="AR1962" s="22" t="str">
        <f aca="false">AP1962&amp;" Potencial / "&amp;AQ1962&amp;" Share"</f>
        <v>Bajo Potencial / Bajo Share</v>
      </c>
      <c r="AS1962" s="22" t="str">
        <f aca="false">IF(Q1962="Sí",IF(AO1962&gt;=Resumen!$B$29,"Alto","Bajo"),"")</f>
        <v>Bajo</v>
      </c>
      <c r="AT1962" s="22" t="str">
        <f aca="false">IF(AS1962&lt;&gt;"",AP1962&amp;" Potencial / "&amp;AS1962&amp;" Share","")</f>
        <v>Bajo Potencial / Bajo Share</v>
      </c>
      <c r="AU1962" s="22" t="str">
        <f aca="false">IF(AH1962="","Sin dato",IF(AH1962-AO1962&gt;Resumen!$B$6,"Sobre-exhibido",IF(AO1962-AH1962&gt;Resumen!$B$6,"Sub-exhibido","En línea")))</f>
        <v>En línea</v>
      </c>
      <c r="AV1962" s="22" t="n">
        <f aca="false">IF(AT1962="","",IF(AT1962="Alto Potencial / Bajo Share",1,IF(AT1962="Alto Potencial / Alto Share",2,IF(AT1962="Bajo Potencial / Alto Share",3,4))))</f>
        <v>4</v>
      </c>
      <c r="AW1962" s="22" t="str">
        <f aca="false">IF(Q1962="No","Sin competencia directa",IF(AV1962=1,"1 - Foco Conquista (Alto Pot / Bajo Share)",IF(AV1962=2,"2 - Foco Defensa (Alto Pot / Alto Share)",IF(AV1962=3,"3 - Monitoreo (Bajo Pot / Alto Share)","4 - Baja Prioridad (Bajo Pot / Bajo Share)"))))</f>
        <v>4 - Baja Prioridad (Bajo Pot / Bajo Share)</v>
      </c>
      <c r="AX1962" s="12" t="str">
        <f aca="false">IF(OR(IFERROR(AND(W1962&lt;&gt;"",Y1962&lt;&gt;"",Y1962-W1962&gt;Resumen!$B$8),FALSE()),IFERROR(AND(X1962&lt;&gt;"",Y1962&lt;&gt;"",Y1962-X1962&gt;Resumen!$B$8),FALSE())),MAX(IF(IFERROR(AND(W1962&lt;&gt;"",Y1962&lt;&gt;"",Y1962-W1962&gt;Resumen!$B$8),FALSE()),Y1962-W1962,0),IF(IFERROR(AND(X1962&lt;&gt;"",Y1962&lt;&gt;"",Y1962-X1962&gt;Resumen!$B$8),FALSE()),Y1962-X1962,0)),"")</f>
        <v/>
      </c>
      <c r="AY1962" s="22" t="str">
        <f aca="false">IF(OR(IFERROR(AND(W1962&lt;&gt;"",Y1962&lt;&gt;"",Y1962-W1962&gt;Resumen!$B$8),FALSE()),IFERROR(AND(X1962&lt;&gt;"",Y1962&lt;&gt;"",Y1962-X1962&gt;Resumen!$B$8),FALSE())),TRIM("Lays tiene mayor markup que "&amp;IF(IFERROR(AND(W1962&lt;&gt;"",Y1962&lt;&gt;"",Y1962-W1962&gt;Resumen!$B$8),FALSE()),"Quento ","")&amp;IF(IFERROR(AND(X1962&lt;&gt;"",Y1962&lt;&gt;"",Y1962-X1962&gt;Resumen!$B$8),FALSE()),"Julicroc ","")&amp;"en este PDV"),"")</f>
        <v/>
      </c>
      <c r="AZ1962" s="22" t="str">
        <f aca="false">IF(COUNTIF('Plan Pehuamar - Lista'!$A$2:$A$167,A1962)&gt;0,"Sí","No")</f>
        <v>No</v>
      </c>
      <c r="BA1962" s="22" t="str">
        <f aca="false">IF(COUNTIF('Plan Combo 9+1'!$A$2:$A$226,A1962)&gt;0,"Sí","No")</f>
        <v>No</v>
      </c>
      <c r="BB1962" s="22" t="str">
        <f aca="false">IF(AH1962="","No",IF(BA1962="Sí",IF((AO1962-AH1962)&gt;Resumen!$B$6,"Sí","No"),IF((AO1962-AH1962)&gt;=Resumen!$B$132,"Sí","No")))</f>
        <v>No</v>
      </c>
      <c r="BC1962" s="22" t="str">
        <f aca="false">IF(AND(N1962="Sí",AL1962="Sí",AI1962=0),"Sí","No")</f>
        <v>No</v>
      </c>
      <c r="BD1962" s="22" t="str">
        <f aca="false">IF(COUNTIF('Plan 9+1 (con Pehuamar)'!$A$2:$A$227,A1962)&gt;0,"Sí","No")</f>
        <v>No</v>
      </c>
    </row>
    <row r="1963" customFormat="false" ht="15" hidden="false" customHeight="true" outlineLevel="0" collapsed="false">
      <c r="A1963" s="6" t="n">
        <v>200084</v>
      </c>
      <c r="B1963" s="6" t="n">
        <v>13</v>
      </c>
      <c r="C1963" s="6" t="n">
        <v>1302</v>
      </c>
      <c r="D1963" s="6" t="s">
        <v>254</v>
      </c>
      <c r="E1963" s="6" t="s">
        <v>2126</v>
      </c>
      <c r="F1963" s="6" t="s">
        <v>196</v>
      </c>
      <c r="G1963" s="6" t="s">
        <v>130</v>
      </c>
      <c r="H1963" s="6" t="s">
        <v>1715</v>
      </c>
      <c r="I1963" s="27" t="n">
        <v>20</v>
      </c>
      <c r="J1963" s="27" t="n">
        <v>10</v>
      </c>
      <c r="K1963" s="27" t="n">
        <v>12</v>
      </c>
      <c r="L1963" s="28" t="n">
        <f aca="false">I1963+J1963</f>
        <v>30</v>
      </c>
      <c r="M1963" s="28" t="n">
        <f aca="false">L1963+K1963</f>
        <v>42</v>
      </c>
      <c r="N1963" s="22" t="str">
        <f aca="false">IF(I1963&gt;0,"Sí","No")</f>
        <v>Sí</v>
      </c>
      <c r="O1963" s="22" t="str">
        <f aca="false">IF(J1963&gt;0,"Sí","No")</f>
        <v>Sí</v>
      </c>
      <c r="P1963" s="22" t="str">
        <f aca="false">IF(K1963&gt;0,"Sí","No")</f>
        <v>Sí</v>
      </c>
      <c r="Q1963" s="22" t="str">
        <f aca="false">IF(OR(I1963&gt;0,J1963&gt;0),"Sí","No")</f>
        <v>Sí</v>
      </c>
      <c r="R1963" s="27" t="n">
        <v>2000</v>
      </c>
      <c r="S1963" s="27" t="n">
        <v>2800</v>
      </c>
      <c r="T1963" s="27" t="n">
        <v>1100</v>
      </c>
      <c r="U1963" s="27" t="n">
        <v>1900</v>
      </c>
      <c r="V1963" s="27" t="n">
        <v>3600</v>
      </c>
      <c r="W1963" s="12" t="n">
        <f aca="false">IF(AND(I1963&gt;0,R1963&gt;0),(S1963-R1963)/R1963,"")</f>
        <v>0.4</v>
      </c>
      <c r="X1963" s="12" t="n">
        <f aca="false">IF(AND(J1963&gt;0,T1963&gt;0),(U1963-T1963)/T1963,"")</f>
        <v>0.727272727272727</v>
      </c>
      <c r="Y1963" s="12" t="n">
        <f aca="false">IF(AND(K1963&gt;0,V1963&gt;0),(V1963-Resumen!$B$7)/Resumen!$B$7,"")</f>
        <v>0.44</v>
      </c>
      <c r="Z1963" s="28" t="n">
        <f aca="false">IF(AND(K1963&gt;0,I1963&gt;0,V1963&gt;0,S1963&gt;0),V1963-S1963,"")</f>
        <v>800</v>
      </c>
      <c r="AA1963" s="12" t="n">
        <f aca="false">IF(Z1963&lt;&gt;"",Z1963/S1963,"")</f>
        <v>0.285714285714286</v>
      </c>
      <c r="AB1963" s="28" t="n">
        <f aca="false">IF(AND(K1963&gt;0,J1963&gt;0,V1963&gt;0,U1963&gt;0),V1963-U1963,"")</f>
        <v>1700</v>
      </c>
      <c r="AC1963" s="12" t="n">
        <f aca="false">IF(AB1963&lt;&gt;"",AB1963/U1963,"")</f>
        <v>0.894736842105263</v>
      </c>
      <c r="AD1963" s="27" t="n">
        <v>9</v>
      </c>
      <c r="AE1963" s="27" t="n">
        <v>12</v>
      </c>
      <c r="AF1963" s="27" t="n">
        <v>5</v>
      </c>
      <c r="AG1963" s="28" t="n">
        <f aca="false">AD1963+AE1963+AF1963</f>
        <v>26</v>
      </c>
      <c r="AH1963" s="12" t="n">
        <f aca="false">IF(AG1963&gt;0,AD1963/AG1963,"")</f>
        <v>0.346153846153846</v>
      </c>
      <c r="AI1963" s="27" t="n">
        <v>1</v>
      </c>
      <c r="AJ1963" s="27" t="n">
        <v>1</v>
      </c>
      <c r="AK1963" s="27" t="n">
        <v>0</v>
      </c>
      <c r="AL1963" s="22" t="str">
        <f aca="false">IF(OR(AJ1963&gt;0,AK1963&gt;0),"Sí","No")</f>
        <v>Sí</v>
      </c>
      <c r="AM1963" s="6" t="s">
        <v>198</v>
      </c>
      <c r="AN1963" s="6" t="s">
        <v>198</v>
      </c>
      <c r="AO1963" s="12" t="n">
        <f aca="false">IF(M1963&gt;0,K1963/M1963,"")</f>
        <v>0.285714285714286</v>
      </c>
      <c r="AP1963" s="22" t="str">
        <f aca="false">IF(M1963&gt;=Resumen!$B$5,"Alto","Bajo")</f>
        <v>Alto</v>
      </c>
      <c r="AQ1963" s="22" t="str">
        <f aca="false">IF(AO1963&gt;=Resumen!$B$28,"Alto","Bajo")</f>
        <v>Bajo</v>
      </c>
      <c r="AR1963" s="22" t="str">
        <f aca="false">AP1963&amp;" Potencial / "&amp;AQ1963&amp;" Share"</f>
        <v>Alto Potencial / Bajo Share</v>
      </c>
      <c r="AS1963" s="22" t="str">
        <f aca="false">IF(Q1963="Sí",IF(AO1963&gt;=Resumen!$B$29,"Alto","Bajo"),"")</f>
        <v>Bajo</v>
      </c>
      <c r="AT1963" s="22" t="str">
        <f aca="false">IF(AS1963&lt;&gt;"",AP1963&amp;" Potencial / "&amp;AS1963&amp;" Share","")</f>
        <v>Alto Potencial / Bajo Share</v>
      </c>
      <c r="AU1963" s="22" t="str">
        <f aca="false">IF(AH1963="","Sin dato",IF(AH1963-AO1963&gt;Resumen!$B$6,"Sobre-exhibido",IF(AO1963-AH1963&gt;Resumen!$B$6,"Sub-exhibido","En línea")))</f>
        <v>Sobre-exhibido</v>
      </c>
      <c r="AV1963" s="22" t="n">
        <f aca="false">IF(AT1963="","",IF(AT1963="Alto Potencial / Bajo Share",1,IF(AT1963="Alto Potencial / Alto Share",2,IF(AT1963="Bajo Potencial / Alto Share",3,4))))</f>
        <v>1</v>
      </c>
      <c r="AW1963" s="22" t="str">
        <f aca="false">IF(Q1963="No","Sin competencia directa",IF(AV1963=1,"1 - Foco Conquista (Alto Pot / Bajo Share)",IF(AV1963=2,"2 - Foco Defensa (Alto Pot / Alto Share)",IF(AV1963=3,"3 - Monitoreo (Bajo Pot / Alto Share)","4 - Baja Prioridad (Bajo Pot / Bajo Share)"))))</f>
        <v>1 - Foco Conquista (Alto Pot / Bajo Share)</v>
      </c>
      <c r="AX1963" s="12" t="str">
        <f aca="false">IF(OR(IFERROR(AND(W1963&lt;&gt;"",Y1963&lt;&gt;"",Y1963-W1963&gt;Resumen!$B$8),FALSE()),IFERROR(AND(X1963&lt;&gt;"",Y1963&lt;&gt;"",Y1963-X1963&gt;Resumen!$B$8),FALSE())),MAX(IF(IFERROR(AND(W1963&lt;&gt;"",Y1963&lt;&gt;"",Y1963-W1963&gt;Resumen!$B$8),FALSE()),Y1963-W1963,0),IF(IFERROR(AND(X1963&lt;&gt;"",Y1963&lt;&gt;"",Y1963-X1963&gt;Resumen!$B$8),FALSE()),Y1963-X1963,0)),"")</f>
        <v/>
      </c>
      <c r="AY1963" s="22" t="str">
        <f aca="false">IF(OR(IFERROR(AND(W1963&lt;&gt;"",Y1963&lt;&gt;"",Y1963-W1963&gt;Resumen!$B$8),FALSE()),IFERROR(AND(X1963&lt;&gt;"",Y1963&lt;&gt;"",Y1963-X1963&gt;Resumen!$B$8),FALSE())),TRIM("Lays tiene mayor markup que "&amp;IF(IFERROR(AND(W1963&lt;&gt;"",Y1963&lt;&gt;"",Y1963-W1963&gt;Resumen!$B$8),FALSE()),"Quento ","")&amp;IF(IFERROR(AND(X1963&lt;&gt;"",Y1963&lt;&gt;"",Y1963-X1963&gt;Resumen!$B$8),FALSE()),"Julicroc ","")&amp;"en este PDV"),"")</f>
        <v/>
      </c>
      <c r="AZ1963" s="22" t="str">
        <f aca="false">IF(COUNTIF('Plan Pehuamar - Lista'!$A$2:$A$167,A1963)&gt;0,"Sí","No")</f>
        <v>No</v>
      </c>
      <c r="BA1963" s="22" t="str">
        <f aca="false">IF(COUNTIF('Plan Combo 9+1'!$A$2:$A$226,A1963)&gt;0,"Sí","No")</f>
        <v>Sí</v>
      </c>
      <c r="BB1963" s="22" t="str">
        <f aca="false">IF(AH1963="","No",IF(BA1963="Sí",IF((AO1963-AH1963)&gt;Resumen!$B$6,"Sí","No"),IF((AO1963-AH1963)&gt;=Resumen!$B$132,"Sí","No")))</f>
        <v>No</v>
      </c>
      <c r="BC1963" s="22" t="str">
        <f aca="false">IF(AND(N1963="Sí",AL1963="Sí",AI1963=0),"Sí","No")</f>
        <v>No</v>
      </c>
      <c r="BD1963" s="22" t="str">
        <f aca="false">IF(COUNTIF('Plan 9+1 (con Pehuamar)'!$A$2:$A$227,A1963)&gt;0,"Sí","No")</f>
        <v>Sí</v>
      </c>
    </row>
    <row r="1964" customFormat="false" ht="15" hidden="false" customHeight="true" outlineLevel="0" collapsed="false">
      <c r="A1964" s="6" t="n">
        <v>200196</v>
      </c>
      <c r="B1964" s="6" t="n">
        <v>13</v>
      </c>
      <c r="C1964" s="6" t="n">
        <v>1302</v>
      </c>
      <c r="D1964" s="6" t="s">
        <v>254</v>
      </c>
      <c r="E1964" s="6" t="s">
        <v>2127</v>
      </c>
      <c r="F1964" s="6" t="s">
        <v>196</v>
      </c>
      <c r="G1964" s="6" t="s">
        <v>130</v>
      </c>
      <c r="H1964" s="6" t="s">
        <v>1715</v>
      </c>
      <c r="I1964" s="27" t="n">
        <v>10</v>
      </c>
      <c r="J1964" s="27" t="n">
        <v>0</v>
      </c>
      <c r="K1964" s="27" t="n">
        <v>4</v>
      </c>
      <c r="L1964" s="28" t="n">
        <f aca="false">I1964+J1964</f>
        <v>10</v>
      </c>
      <c r="M1964" s="28" t="n">
        <f aca="false">L1964+K1964</f>
        <v>14</v>
      </c>
      <c r="N1964" s="22" t="str">
        <f aca="false">IF(I1964&gt;0,"Sí","No")</f>
        <v>Sí</v>
      </c>
      <c r="O1964" s="22" t="str">
        <f aca="false">IF(J1964&gt;0,"Sí","No")</f>
        <v>No</v>
      </c>
      <c r="P1964" s="22" t="str">
        <f aca="false">IF(K1964&gt;0,"Sí","No")</f>
        <v>Sí</v>
      </c>
      <c r="Q1964" s="22" t="str">
        <f aca="false">IF(OR(I1964&gt;0,J1964&gt;0),"Sí","No")</f>
        <v>Sí</v>
      </c>
      <c r="R1964" s="27" t="n">
        <v>2000</v>
      </c>
      <c r="S1964" s="27" t="n">
        <v>3000</v>
      </c>
      <c r="T1964" s="27"/>
      <c r="U1964" s="27"/>
      <c r="V1964" s="27" t="n">
        <v>3600</v>
      </c>
      <c r="W1964" s="12" t="n">
        <f aca="false">IF(AND(I1964&gt;0,R1964&gt;0),(S1964-R1964)/R1964,"")</f>
        <v>0.5</v>
      </c>
      <c r="X1964" s="12" t="str">
        <f aca="false">IF(AND(J1964&gt;0,T1964&gt;0),(U1964-T1964)/T1964,"")</f>
        <v/>
      </c>
      <c r="Y1964" s="12" t="n">
        <f aca="false">IF(AND(K1964&gt;0,V1964&gt;0),(V1964-Resumen!$B$7)/Resumen!$B$7,"")</f>
        <v>0.44</v>
      </c>
      <c r="Z1964" s="28" t="n">
        <f aca="false">IF(AND(K1964&gt;0,I1964&gt;0,V1964&gt;0,S1964&gt;0),V1964-S1964,"")</f>
        <v>600</v>
      </c>
      <c r="AA1964" s="12" t="n">
        <f aca="false">IF(Z1964&lt;&gt;"",Z1964/S1964,"")</f>
        <v>0.2</v>
      </c>
      <c r="AB1964" s="28" t="str">
        <f aca="false">IF(AND(K1964&gt;0,J1964&gt;0,V1964&gt;0,U1964&gt;0),V1964-U1964,"")</f>
        <v/>
      </c>
      <c r="AC1964" s="12" t="str">
        <f aca="false">IF(AB1964&lt;&gt;"",AB1964/U1964,"")</f>
        <v/>
      </c>
      <c r="AD1964" s="27" t="n">
        <v>4</v>
      </c>
      <c r="AE1964" s="27" t="n">
        <v>6</v>
      </c>
      <c r="AF1964" s="27" t="n">
        <v>0</v>
      </c>
      <c r="AG1964" s="28" t="n">
        <f aca="false">AD1964+AE1964+AF1964</f>
        <v>10</v>
      </c>
      <c r="AH1964" s="12" t="n">
        <f aca="false">IF(AG1964&gt;0,AD1964/AG1964,"")</f>
        <v>0.4</v>
      </c>
      <c r="AI1964" s="27" t="n">
        <v>0</v>
      </c>
      <c r="AJ1964" s="27" t="n">
        <v>0</v>
      </c>
      <c r="AK1964" s="27" t="n">
        <v>0</v>
      </c>
      <c r="AL1964" s="22" t="str">
        <f aca="false">IF(OR(AJ1964&gt;0,AK1964&gt;0),"Sí","No")</f>
        <v>No</v>
      </c>
      <c r="AM1964" s="6" t="s">
        <v>198</v>
      </c>
      <c r="AN1964" s="6"/>
      <c r="AO1964" s="12" t="n">
        <f aca="false">IF(M1964&gt;0,K1964/M1964,"")</f>
        <v>0.285714285714286</v>
      </c>
      <c r="AP1964" s="22" t="str">
        <f aca="false">IF(M1964&gt;=Resumen!$B$5,"Alto","Bajo")</f>
        <v>Bajo</v>
      </c>
      <c r="AQ1964" s="22" t="str">
        <f aca="false">IF(AO1964&gt;=Resumen!$B$28,"Alto","Bajo")</f>
        <v>Bajo</v>
      </c>
      <c r="AR1964" s="22" t="str">
        <f aca="false">AP1964&amp;" Potencial / "&amp;AQ1964&amp;" Share"</f>
        <v>Bajo Potencial / Bajo Share</v>
      </c>
      <c r="AS1964" s="22" t="str">
        <f aca="false">IF(Q1964="Sí",IF(AO1964&gt;=Resumen!$B$29,"Alto","Bajo"),"")</f>
        <v>Bajo</v>
      </c>
      <c r="AT1964" s="22" t="str">
        <f aca="false">IF(AS1964&lt;&gt;"",AP1964&amp;" Potencial / "&amp;AS1964&amp;" Share","")</f>
        <v>Bajo Potencial / Bajo Share</v>
      </c>
      <c r="AU1964" s="22" t="str">
        <f aca="false">IF(AH1964="","Sin dato",IF(AH1964-AO1964&gt;Resumen!$B$6,"Sobre-exhibido",IF(AO1964-AH1964&gt;Resumen!$B$6,"Sub-exhibido","En línea")))</f>
        <v>Sobre-exhibido</v>
      </c>
      <c r="AV1964" s="22" t="n">
        <f aca="false">IF(AT1964="","",IF(AT1964="Alto Potencial / Bajo Share",1,IF(AT1964="Alto Potencial / Alto Share",2,IF(AT1964="Bajo Potencial / Alto Share",3,4))))</f>
        <v>4</v>
      </c>
      <c r="AW1964" s="22" t="str">
        <f aca="false">IF(Q1964="No","Sin competencia directa",IF(AV1964=1,"1 - Foco Conquista (Alto Pot / Bajo Share)",IF(AV1964=2,"2 - Foco Defensa (Alto Pot / Alto Share)",IF(AV1964=3,"3 - Monitoreo (Bajo Pot / Alto Share)","4 - Baja Prioridad (Bajo Pot / Bajo Share)"))))</f>
        <v>4 - Baja Prioridad (Bajo Pot / Bajo Share)</v>
      </c>
      <c r="AX1964" s="12" t="str">
        <f aca="false">IF(OR(IFERROR(AND(W1964&lt;&gt;"",Y1964&lt;&gt;"",Y1964-W1964&gt;Resumen!$B$8),FALSE()),IFERROR(AND(X1964&lt;&gt;"",Y1964&lt;&gt;"",Y1964-X1964&gt;Resumen!$B$8),FALSE())),MAX(IF(IFERROR(AND(W1964&lt;&gt;"",Y1964&lt;&gt;"",Y1964-W1964&gt;Resumen!$B$8),FALSE()),Y1964-W1964,0),IF(IFERROR(AND(X1964&lt;&gt;"",Y1964&lt;&gt;"",Y1964-X1964&gt;Resumen!$B$8),FALSE()),Y1964-X1964,0)),"")</f>
        <v/>
      </c>
      <c r="AY1964" s="22" t="str">
        <f aca="false">IF(OR(IFERROR(AND(W1964&lt;&gt;"",Y1964&lt;&gt;"",Y1964-W1964&gt;Resumen!$B$8),FALSE()),IFERROR(AND(X1964&lt;&gt;"",Y1964&lt;&gt;"",Y1964-X1964&gt;Resumen!$B$8),FALSE())),TRIM("Lays tiene mayor markup que "&amp;IF(IFERROR(AND(W1964&lt;&gt;"",Y1964&lt;&gt;"",Y1964-W1964&gt;Resumen!$B$8),FALSE()),"Quento ","")&amp;IF(IFERROR(AND(X1964&lt;&gt;"",Y1964&lt;&gt;"",Y1964-X1964&gt;Resumen!$B$8),FALSE()),"Julicroc ","")&amp;"en este PDV"),"")</f>
        <v/>
      </c>
      <c r="AZ1964" s="22" t="str">
        <f aca="false">IF(COUNTIF('Plan Pehuamar - Lista'!$A$2:$A$167,A1964)&gt;0,"Sí","No")</f>
        <v>No</v>
      </c>
      <c r="BA1964" s="22" t="str">
        <f aca="false">IF(COUNTIF('Plan Combo 9+1'!$A$2:$A$226,A1964)&gt;0,"Sí","No")</f>
        <v>No</v>
      </c>
      <c r="BB1964" s="22" t="str">
        <f aca="false">IF(AH1964="","No",IF(BA1964="Sí",IF((AO1964-AH1964)&gt;Resumen!$B$6,"Sí","No"),IF((AO1964-AH1964)&gt;=Resumen!$B$132,"Sí","No")))</f>
        <v>No</v>
      </c>
      <c r="BC1964" s="22" t="str">
        <f aca="false">IF(AND(N1964="Sí",AL1964="Sí",AI1964=0),"Sí","No")</f>
        <v>No</v>
      </c>
      <c r="BD1964" s="22" t="str">
        <f aca="false">IF(COUNTIF('Plan 9+1 (con Pehuamar)'!$A$2:$A$227,A1964)&gt;0,"Sí","No")</f>
        <v>No</v>
      </c>
    </row>
    <row r="1965" customFormat="false" ht="15" hidden="false" customHeight="true" outlineLevel="0" collapsed="false">
      <c r="A1965" s="6" t="n">
        <v>200234</v>
      </c>
      <c r="B1965" s="6" t="n">
        <v>13</v>
      </c>
      <c r="C1965" s="6" t="n">
        <v>1302</v>
      </c>
      <c r="D1965" s="6" t="s">
        <v>254</v>
      </c>
      <c r="E1965" s="6" t="s">
        <v>2128</v>
      </c>
      <c r="F1965" s="6" t="s">
        <v>196</v>
      </c>
      <c r="G1965" s="6" t="s">
        <v>130</v>
      </c>
      <c r="H1965" s="6" t="s">
        <v>1715</v>
      </c>
      <c r="I1965" s="27" t="n">
        <v>0</v>
      </c>
      <c r="J1965" s="27" t="n">
        <v>0</v>
      </c>
      <c r="K1965" s="27" t="n">
        <v>1.9</v>
      </c>
      <c r="L1965" s="28" t="n">
        <f aca="false">I1965+J1965</f>
        <v>0</v>
      </c>
      <c r="M1965" s="28" t="n">
        <f aca="false">L1965+K1965</f>
        <v>1.9</v>
      </c>
      <c r="N1965" s="22" t="str">
        <f aca="false">IF(I1965&gt;0,"Sí","No")</f>
        <v>No</v>
      </c>
      <c r="O1965" s="22" t="str">
        <f aca="false">IF(J1965&gt;0,"Sí","No")</f>
        <v>No</v>
      </c>
      <c r="P1965" s="22" t="str">
        <f aca="false">IF(K1965&gt;0,"Sí","No")</f>
        <v>Sí</v>
      </c>
      <c r="Q1965" s="22" t="str">
        <f aca="false">IF(OR(I1965&gt;0,J1965&gt;0),"Sí","No")</f>
        <v>No</v>
      </c>
      <c r="R1965" s="27"/>
      <c r="S1965" s="27"/>
      <c r="T1965" s="27"/>
      <c r="U1965" s="27"/>
      <c r="V1965" s="27"/>
      <c r="W1965" s="12" t="str">
        <f aca="false">IF(AND(I1965&gt;0,R1965&gt;0),(S1965-R1965)/R1965,"")</f>
        <v/>
      </c>
      <c r="X1965" s="12" t="str">
        <f aca="false">IF(AND(J1965&gt;0,T1965&gt;0),(U1965-T1965)/T1965,"")</f>
        <v/>
      </c>
      <c r="Y1965" s="12" t="str">
        <f aca="false">IF(AND(K1965&gt;0,V1965&gt;0),(V1965-Resumen!$B$7)/Resumen!$B$7,"")</f>
        <v/>
      </c>
      <c r="Z1965" s="28" t="str">
        <f aca="false">IF(AND(K1965&gt;0,I1965&gt;0,V1965&gt;0,S1965&gt;0),V1965-S1965,"")</f>
        <v/>
      </c>
      <c r="AA1965" s="12" t="str">
        <f aca="false">IF(Z1965&lt;&gt;"",Z1965/S1965,"")</f>
        <v/>
      </c>
      <c r="AB1965" s="28" t="str">
        <f aca="false">IF(AND(K1965&gt;0,J1965&gt;0,V1965&gt;0,U1965&gt;0),V1965-U1965,"")</f>
        <v/>
      </c>
      <c r="AC1965" s="12" t="str">
        <f aca="false">IF(AB1965&lt;&gt;"",AB1965/U1965,"")</f>
        <v/>
      </c>
      <c r="AD1965" s="27" t="n">
        <v>0</v>
      </c>
      <c r="AE1965" s="27" t="n">
        <v>0</v>
      </c>
      <c r="AF1965" s="27" t="n">
        <v>0</v>
      </c>
      <c r="AG1965" s="28" t="n">
        <f aca="false">AD1965+AE1965+AF1965</f>
        <v>0</v>
      </c>
      <c r="AH1965" s="12" t="str">
        <f aca="false">IF(AG1965&gt;0,AD1965/AG1965,"")</f>
        <v/>
      </c>
      <c r="AI1965" s="27" t="n">
        <v>0</v>
      </c>
      <c r="AJ1965" s="27" t="n">
        <v>0</v>
      </c>
      <c r="AK1965" s="27" t="n">
        <v>0</v>
      </c>
      <c r="AL1965" s="22" t="str">
        <f aca="false">IF(OR(AJ1965&gt;0,AK1965&gt;0),"Sí","No")</f>
        <v>No</v>
      </c>
      <c r="AM1965" s="6"/>
      <c r="AN1965" s="6"/>
      <c r="AO1965" s="12" t="n">
        <f aca="false">IF(M1965&gt;0,K1965/M1965,"")</f>
        <v>1</v>
      </c>
      <c r="AP1965" s="22" t="str">
        <f aca="false">IF(M1965&gt;=Resumen!$B$5,"Alto","Bajo")</f>
        <v>Bajo</v>
      </c>
      <c r="AQ1965" s="22" t="str">
        <f aca="false">IF(AO1965&gt;=Resumen!$B$28,"Alto","Bajo")</f>
        <v>Alto</v>
      </c>
      <c r="AR1965" s="22" t="str">
        <f aca="false">AP1965&amp;" Potencial / "&amp;AQ1965&amp;" Share"</f>
        <v>Bajo Potencial / Alto Share</v>
      </c>
      <c r="AS1965" s="22" t="str">
        <f aca="false">IF(Q1965="Sí",IF(AO1965&gt;=Resumen!$B$29,"Alto","Bajo"),"")</f>
        <v/>
      </c>
      <c r="AT1965" s="22" t="str">
        <f aca="false">IF(AS1965&lt;&gt;"",AP1965&amp;" Potencial / "&amp;AS1965&amp;" Share","")</f>
        <v/>
      </c>
      <c r="AU1965" s="22" t="str">
        <f aca="false">IF(AH1965="","Sin dato",IF(AH1965-AO1965&gt;Resumen!$B$6,"Sobre-exhibido",IF(AO1965-AH1965&gt;Resumen!$B$6,"Sub-exhibido","En línea")))</f>
        <v>Sin dato</v>
      </c>
      <c r="AV1965" s="22" t="str">
        <f aca="false">IF(AT1965="","",IF(AT1965="Alto Potencial / Bajo Share",1,IF(AT1965="Alto Potencial / Alto Share",2,IF(AT1965="Bajo Potencial / Alto Share",3,4))))</f>
        <v/>
      </c>
      <c r="AW1965" s="22" t="str">
        <f aca="false">IF(Q1965="No","Sin competencia directa",IF(AV1965=1,"1 - Foco Conquista (Alto Pot / Bajo Share)",IF(AV1965=2,"2 - Foco Defensa (Alto Pot / Alto Share)",IF(AV1965=3,"3 - Monitoreo (Bajo Pot / Alto Share)","4 - Baja Prioridad (Bajo Pot / Bajo Share)"))))</f>
        <v>Sin competencia directa</v>
      </c>
      <c r="AX1965" s="12" t="str">
        <f aca="false">IF(OR(IFERROR(AND(W1965&lt;&gt;"",Y1965&lt;&gt;"",Y1965-W1965&gt;Resumen!$B$8),FALSE()),IFERROR(AND(X1965&lt;&gt;"",Y1965&lt;&gt;"",Y1965-X1965&gt;Resumen!$B$8),FALSE())),MAX(IF(IFERROR(AND(W1965&lt;&gt;"",Y1965&lt;&gt;"",Y1965-W1965&gt;Resumen!$B$8),FALSE()),Y1965-W1965,0),IF(IFERROR(AND(X1965&lt;&gt;"",Y1965&lt;&gt;"",Y1965-X1965&gt;Resumen!$B$8),FALSE()),Y1965-X1965,0)),"")</f>
        <v/>
      </c>
      <c r="AY1965" s="22" t="str">
        <f aca="false">IF(OR(IFERROR(AND(W1965&lt;&gt;"",Y1965&lt;&gt;"",Y1965-W1965&gt;Resumen!$B$8),FALSE()),IFERROR(AND(X1965&lt;&gt;"",Y1965&lt;&gt;"",Y1965-X1965&gt;Resumen!$B$8),FALSE())),TRIM("Lays tiene mayor markup que "&amp;IF(IFERROR(AND(W1965&lt;&gt;"",Y1965&lt;&gt;"",Y1965-W1965&gt;Resumen!$B$8),FALSE()),"Quento ","")&amp;IF(IFERROR(AND(X1965&lt;&gt;"",Y1965&lt;&gt;"",Y1965-X1965&gt;Resumen!$B$8),FALSE()),"Julicroc ","")&amp;"en este PDV"),"")</f>
        <v/>
      </c>
      <c r="AZ1965" s="22" t="str">
        <f aca="false">IF(COUNTIF('Plan Pehuamar - Lista'!$A$2:$A$167,A1965)&gt;0,"Sí","No")</f>
        <v>No</v>
      </c>
      <c r="BA1965" s="22" t="str">
        <f aca="false">IF(COUNTIF('Plan Combo 9+1'!$A$2:$A$226,A1965)&gt;0,"Sí","No")</f>
        <v>No</v>
      </c>
      <c r="BB1965" s="22" t="str">
        <f aca="false">IF(AH1965="","No",IF(BA1965="Sí",IF((AO1965-AH1965)&gt;Resumen!$B$6,"Sí","No"),IF((AO1965-AH1965)&gt;=Resumen!$B$132,"Sí","No")))</f>
        <v>No</v>
      </c>
      <c r="BC1965" s="22" t="str">
        <f aca="false">IF(AND(N1965="Sí",AL1965="Sí",AI1965=0),"Sí","No")</f>
        <v>No</v>
      </c>
      <c r="BD1965" s="22" t="str">
        <f aca="false">IF(COUNTIF('Plan 9+1 (con Pehuamar)'!$A$2:$A$227,A1965)&gt;0,"Sí","No")</f>
        <v>No</v>
      </c>
    </row>
    <row r="1966" customFormat="false" ht="15" hidden="false" customHeight="true" outlineLevel="0" collapsed="false">
      <c r="A1966" s="6" t="n">
        <v>200277</v>
      </c>
      <c r="B1966" s="6" t="n">
        <v>13</v>
      </c>
      <c r="C1966" s="6" t="n">
        <v>1302</v>
      </c>
      <c r="D1966" s="6" t="s">
        <v>254</v>
      </c>
      <c r="E1966" s="6" t="s">
        <v>2129</v>
      </c>
      <c r="F1966" s="6" t="s">
        <v>201</v>
      </c>
      <c r="G1966" s="6" t="s">
        <v>130</v>
      </c>
      <c r="H1966" s="6" t="s">
        <v>1715</v>
      </c>
      <c r="I1966" s="27" t="n">
        <v>10</v>
      </c>
      <c r="J1966" s="27" t="n">
        <v>24</v>
      </c>
      <c r="K1966" s="27" t="n">
        <v>11</v>
      </c>
      <c r="L1966" s="28" t="n">
        <f aca="false">I1966+J1966</f>
        <v>34</v>
      </c>
      <c r="M1966" s="28" t="n">
        <f aca="false">L1966+K1966</f>
        <v>45</v>
      </c>
      <c r="N1966" s="22" t="str">
        <f aca="false">IF(I1966&gt;0,"Sí","No")</f>
        <v>Sí</v>
      </c>
      <c r="O1966" s="22" t="str">
        <f aca="false">IF(J1966&gt;0,"Sí","No")</f>
        <v>Sí</v>
      </c>
      <c r="P1966" s="22" t="str">
        <f aca="false">IF(K1966&gt;0,"Sí","No")</f>
        <v>Sí</v>
      </c>
      <c r="Q1966" s="22" t="str">
        <f aca="false">IF(OR(I1966&gt;0,J1966&gt;0),"Sí","No")</f>
        <v>Sí</v>
      </c>
      <c r="R1966" s="27" t="n">
        <v>1750</v>
      </c>
      <c r="S1966" s="27" t="n">
        <v>2500</v>
      </c>
      <c r="T1966" s="27" t="n">
        <v>1200</v>
      </c>
      <c r="U1966" s="27" t="n">
        <v>2100</v>
      </c>
      <c r="V1966" s="27" t="n">
        <v>3600</v>
      </c>
      <c r="W1966" s="12" t="n">
        <f aca="false">IF(AND(I1966&gt;0,R1966&gt;0),(S1966-R1966)/R1966,"")</f>
        <v>0.428571428571429</v>
      </c>
      <c r="X1966" s="12" t="n">
        <f aca="false">IF(AND(J1966&gt;0,T1966&gt;0),(U1966-T1966)/T1966,"")</f>
        <v>0.75</v>
      </c>
      <c r="Y1966" s="12" t="n">
        <f aca="false">IF(AND(K1966&gt;0,V1966&gt;0),(V1966-Resumen!$B$7)/Resumen!$B$7,"")</f>
        <v>0.44</v>
      </c>
      <c r="Z1966" s="28" t="n">
        <f aca="false">IF(AND(K1966&gt;0,I1966&gt;0,V1966&gt;0,S1966&gt;0),V1966-S1966,"")</f>
        <v>1100</v>
      </c>
      <c r="AA1966" s="12" t="n">
        <f aca="false">IF(Z1966&lt;&gt;"",Z1966/S1966,"")</f>
        <v>0.44</v>
      </c>
      <c r="AB1966" s="28" t="n">
        <f aca="false">IF(AND(K1966&gt;0,J1966&gt;0,V1966&gt;0,U1966&gt;0),V1966-U1966,"")</f>
        <v>1500</v>
      </c>
      <c r="AC1966" s="12" t="n">
        <f aca="false">IF(AB1966&lt;&gt;"",AB1966/U1966,"")</f>
        <v>0.714285714285714</v>
      </c>
      <c r="AD1966" s="27" t="n">
        <v>7</v>
      </c>
      <c r="AE1966" s="27" t="n">
        <v>2</v>
      </c>
      <c r="AF1966" s="27" t="n">
        <v>8</v>
      </c>
      <c r="AG1966" s="28" t="n">
        <f aca="false">AD1966+AE1966+AF1966</f>
        <v>17</v>
      </c>
      <c r="AH1966" s="12" t="n">
        <f aca="false">IF(AG1966&gt;0,AD1966/AG1966,"")</f>
        <v>0.411764705882353</v>
      </c>
      <c r="AI1966" s="27" t="n">
        <v>0</v>
      </c>
      <c r="AJ1966" s="27" t="n">
        <v>0</v>
      </c>
      <c r="AK1966" s="27" t="n">
        <v>0</v>
      </c>
      <c r="AL1966" s="22" t="str">
        <f aca="false">IF(OR(AJ1966&gt;0,AK1966&gt;0),"Sí","No")</f>
        <v>No</v>
      </c>
      <c r="AM1966" s="6" t="s">
        <v>198</v>
      </c>
      <c r="AN1966" s="6" t="s">
        <v>198</v>
      </c>
      <c r="AO1966" s="12" t="n">
        <f aca="false">IF(M1966&gt;0,K1966/M1966,"")</f>
        <v>0.244444444444444</v>
      </c>
      <c r="AP1966" s="22" t="str">
        <f aca="false">IF(M1966&gt;=Resumen!$B$5,"Alto","Bajo")</f>
        <v>Alto</v>
      </c>
      <c r="AQ1966" s="22" t="str">
        <f aca="false">IF(AO1966&gt;=Resumen!$B$28,"Alto","Bajo")</f>
        <v>Bajo</v>
      </c>
      <c r="AR1966" s="22" t="str">
        <f aca="false">AP1966&amp;" Potencial / "&amp;AQ1966&amp;" Share"</f>
        <v>Alto Potencial / Bajo Share</v>
      </c>
      <c r="AS1966" s="22" t="str">
        <f aca="false">IF(Q1966="Sí",IF(AO1966&gt;=Resumen!$B$29,"Alto","Bajo"),"")</f>
        <v>Bajo</v>
      </c>
      <c r="AT1966" s="22" t="str">
        <f aca="false">IF(AS1966&lt;&gt;"",AP1966&amp;" Potencial / "&amp;AS1966&amp;" Share","")</f>
        <v>Alto Potencial / Bajo Share</v>
      </c>
      <c r="AU1966" s="22" t="str">
        <f aca="false">IF(AH1966="","Sin dato",IF(AH1966-AO1966&gt;Resumen!$B$6,"Sobre-exhibido",IF(AO1966-AH1966&gt;Resumen!$B$6,"Sub-exhibido","En línea")))</f>
        <v>Sobre-exhibido</v>
      </c>
      <c r="AV1966" s="22" t="n">
        <f aca="false">IF(AT1966="","",IF(AT1966="Alto Potencial / Bajo Share",1,IF(AT1966="Alto Potencial / Alto Share",2,IF(AT1966="Bajo Potencial / Alto Share",3,4))))</f>
        <v>1</v>
      </c>
      <c r="AW1966" s="22" t="str">
        <f aca="false">IF(Q1966="No","Sin competencia directa",IF(AV1966=1,"1 - Foco Conquista (Alto Pot / Bajo Share)",IF(AV1966=2,"2 - Foco Defensa (Alto Pot / Alto Share)",IF(AV1966=3,"3 - Monitoreo (Bajo Pot / Alto Share)","4 - Baja Prioridad (Bajo Pot / Bajo Share)"))))</f>
        <v>1 - Foco Conquista (Alto Pot / Bajo Share)</v>
      </c>
      <c r="AX1966" s="12" t="str">
        <f aca="false">IF(OR(IFERROR(AND(W1966&lt;&gt;"",Y1966&lt;&gt;"",Y1966-W1966&gt;Resumen!$B$8),FALSE()),IFERROR(AND(X1966&lt;&gt;"",Y1966&lt;&gt;"",Y1966-X1966&gt;Resumen!$B$8),FALSE())),MAX(IF(IFERROR(AND(W1966&lt;&gt;"",Y1966&lt;&gt;"",Y1966-W1966&gt;Resumen!$B$8),FALSE()),Y1966-W1966,0),IF(IFERROR(AND(X1966&lt;&gt;"",Y1966&lt;&gt;"",Y1966-X1966&gt;Resumen!$B$8),FALSE()),Y1966-X1966,0)),"")</f>
        <v/>
      </c>
      <c r="AY1966" s="22" t="str">
        <f aca="false">IF(OR(IFERROR(AND(W1966&lt;&gt;"",Y1966&lt;&gt;"",Y1966-W1966&gt;Resumen!$B$8),FALSE()),IFERROR(AND(X1966&lt;&gt;"",Y1966&lt;&gt;"",Y1966-X1966&gt;Resumen!$B$8),FALSE())),TRIM("Lays tiene mayor markup que "&amp;IF(IFERROR(AND(W1966&lt;&gt;"",Y1966&lt;&gt;"",Y1966-W1966&gt;Resumen!$B$8),FALSE()),"Quento ","")&amp;IF(IFERROR(AND(X1966&lt;&gt;"",Y1966&lt;&gt;"",Y1966-X1966&gt;Resumen!$B$8),FALSE()),"Julicroc ","")&amp;"en este PDV"),"")</f>
        <v/>
      </c>
      <c r="AZ1966" s="22" t="str">
        <f aca="false">IF(COUNTIF('Plan Pehuamar - Lista'!$A$2:$A$167,A1966)&gt;0,"Sí","No")</f>
        <v>No</v>
      </c>
      <c r="BA1966" s="22" t="str">
        <f aca="false">IF(COUNTIF('Plan Combo 9+1'!$A$2:$A$226,A1966)&gt;0,"Sí","No")</f>
        <v>No</v>
      </c>
      <c r="BB1966" s="22" t="str">
        <f aca="false">IF(AH1966="","No",IF(BA1966="Sí",IF((AO1966-AH1966)&gt;Resumen!$B$6,"Sí","No"),IF((AO1966-AH1966)&gt;=Resumen!$B$132,"Sí","No")))</f>
        <v>No</v>
      </c>
      <c r="BC1966" s="22" t="str">
        <f aca="false">IF(AND(N1966="Sí",AL1966="Sí",AI1966=0),"Sí","No")</f>
        <v>No</v>
      </c>
      <c r="BD1966" s="22" t="str">
        <f aca="false">IF(COUNTIF('Plan 9+1 (con Pehuamar)'!$A$2:$A$227,A1966)&gt;0,"Sí","No")</f>
        <v>No</v>
      </c>
    </row>
    <row r="1967" customFormat="false" ht="15" hidden="false" customHeight="true" outlineLevel="0" collapsed="false">
      <c r="A1967" s="6" t="n">
        <v>200387</v>
      </c>
      <c r="B1967" s="6" t="n">
        <v>13</v>
      </c>
      <c r="C1967" s="6" t="n">
        <v>1302</v>
      </c>
      <c r="D1967" s="6" t="s">
        <v>254</v>
      </c>
      <c r="E1967" s="6" t="s">
        <v>2130</v>
      </c>
      <c r="F1967" s="6" t="s">
        <v>196</v>
      </c>
      <c r="G1967" s="6" t="s">
        <v>130</v>
      </c>
      <c r="H1967" s="6" t="s">
        <v>1715</v>
      </c>
      <c r="I1967" s="27" t="n">
        <v>0</v>
      </c>
      <c r="J1967" s="27" t="n">
        <v>0</v>
      </c>
      <c r="K1967" s="27" t="n">
        <v>0.6</v>
      </c>
      <c r="L1967" s="28" t="n">
        <f aca="false">I1967+J1967</f>
        <v>0</v>
      </c>
      <c r="M1967" s="28" t="n">
        <f aca="false">L1967+K1967</f>
        <v>0.6</v>
      </c>
      <c r="N1967" s="22" t="str">
        <f aca="false">IF(I1967&gt;0,"Sí","No")</f>
        <v>No</v>
      </c>
      <c r="O1967" s="22" t="str">
        <f aca="false">IF(J1967&gt;0,"Sí","No")</f>
        <v>No</v>
      </c>
      <c r="P1967" s="22" t="str">
        <f aca="false">IF(K1967&gt;0,"Sí","No")</f>
        <v>Sí</v>
      </c>
      <c r="Q1967" s="22" t="str">
        <f aca="false">IF(OR(I1967&gt;0,J1967&gt;0),"Sí","No")</f>
        <v>No</v>
      </c>
      <c r="R1967" s="27"/>
      <c r="S1967" s="27"/>
      <c r="T1967" s="27"/>
      <c r="U1967" s="27"/>
      <c r="V1967" s="27"/>
      <c r="W1967" s="12" t="str">
        <f aca="false">IF(AND(I1967&gt;0,R1967&gt;0),(S1967-R1967)/R1967,"")</f>
        <v/>
      </c>
      <c r="X1967" s="12" t="str">
        <f aca="false">IF(AND(J1967&gt;0,T1967&gt;0),(U1967-T1967)/T1967,"")</f>
        <v/>
      </c>
      <c r="Y1967" s="12" t="str">
        <f aca="false">IF(AND(K1967&gt;0,V1967&gt;0),(V1967-Resumen!$B$7)/Resumen!$B$7,"")</f>
        <v/>
      </c>
      <c r="Z1967" s="28" t="str">
        <f aca="false">IF(AND(K1967&gt;0,I1967&gt;0,V1967&gt;0,S1967&gt;0),V1967-S1967,"")</f>
        <v/>
      </c>
      <c r="AA1967" s="12" t="str">
        <f aca="false">IF(Z1967&lt;&gt;"",Z1967/S1967,"")</f>
        <v/>
      </c>
      <c r="AB1967" s="28" t="str">
        <f aca="false">IF(AND(K1967&gt;0,J1967&gt;0,V1967&gt;0,U1967&gt;0),V1967-U1967,"")</f>
        <v/>
      </c>
      <c r="AC1967" s="12" t="str">
        <f aca="false">IF(AB1967&lt;&gt;"",AB1967/U1967,"")</f>
        <v/>
      </c>
      <c r="AD1967" s="27" t="n">
        <v>0</v>
      </c>
      <c r="AE1967" s="27" t="n">
        <v>0</v>
      </c>
      <c r="AF1967" s="27" t="n">
        <v>0</v>
      </c>
      <c r="AG1967" s="28" t="n">
        <f aca="false">AD1967+AE1967+AF1967</f>
        <v>0</v>
      </c>
      <c r="AH1967" s="12" t="str">
        <f aca="false">IF(AG1967&gt;0,AD1967/AG1967,"")</f>
        <v/>
      </c>
      <c r="AI1967" s="27" t="n">
        <v>0</v>
      </c>
      <c r="AJ1967" s="27" t="n">
        <v>0</v>
      </c>
      <c r="AK1967" s="27" t="n">
        <v>0</v>
      </c>
      <c r="AL1967" s="22" t="str">
        <f aca="false">IF(OR(AJ1967&gt;0,AK1967&gt;0),"Sí","No")</f>
        <v>No</v>
      </c>
      <c r="AM1967" s="6"/>
      <c r="AN1967" s="6"/>
      <c r="AO1967" s="12" t="n">
        <f aca="false">IF(M1967&gt;0,K1967/M1967,"")</f>
        <v>1</v>
      </c>
      <c r="AP1967" s="22" t="str">
        <f aca="false">IF(M1967&gt;=Resumen!$B$5,"Alto","Bajo")</f>
        <v>Bajo</v>
      </c>
      <c r="AQ1967" s="22" t="str">
        <f aca="false">IF(AO1967&gt;=Resumen!$B$28,"Alto","Bajo")</f>
        <v>Alto</v>
      </c>
      <c r="AR1967" s="22" t="str">
        <f aca="false">AP1967&amp;" Potencial / "&amp;AQ1967&amp;" Share"</f>
        <v>Bajo Potencial / Alto Share</v>
      </c>
      <c r="AS1967" s="22" t="str">
        <f aca="false">IF(Q1967="Sí",IF(AO1967&gt;=Resumen!$B$29,"Alto","Bajo"),"")</f>
        <v/>
      </c>
      <c r="AT1967" s="22" t="str">
        <f aca="false">IF(AS1967&lt;&gt;"",AP1967&amp;" Potencial / "&amp;AS1967&amp;" Share","")</f>
        <v/>
      </c>
      <c r="AU1967" s="22" t="str">
        <f aca="false">IF(AH1967="","Sin dato",IF(AH1967-AO1967&gt;Resumen!$B$6,"Sobre-exhibido",IF(AO1967-AH1967&gt;Resumen!$B$6,"Sub-exhibido","En línea")))</f>
        <v>Sin dato</v>
      </c>
      <c r="AV1967" s="22" t="str">
        <f aca="false">IF(AT1967="","",IF(AT1967="Alto Potencial / Bajo Share",1,IF(AT1967="Alto Potencial / Alto Share",2,IF(AT1967="Bajo Potencial / Alto Share",3,4))))</f>
        <v/>
      </c>
      <c r="AW1967" s="22" t="str">
        <f aca="false">IF(Q1967="No","Sin competencia directa",IF(AV1967=1,"1 - Foco Conquista (Alto Pot / Bajo Share)",IF(AV1967=2,"2 - Foco Defensa (Alto Pot / Alto Share)",IF(AV1967=3,"3 - Monitoreo (Bajo Pot / Alto Share)","4 - Baja Prioridad (Bajo Pot / Bajo Share)"))))</f>
        <v>Sin competencia directa</v>
      </c>
      <c r="AX1967" s="12" t="str">
        <f aca="false">IF(OR(IFERROR(AND(W1967&lt;&gt;"",Y1967&lt;&gt;"",Y1967-W1967&gt;Resumen!$B$8),FALSE()),IFERROR(AND(X1967&lt;&gt;"",Y1967&lt;&gt;"",Y1967-X1967&gt;Resumen!$B$8),FALSE())),MAX(IF(IFERROR(AND(W1967&lt;&gt;"",Y1967&lt;&gt;"",Y1967-W1967&gt;Resumen!$B$8),FALSE()),Y1967-W1967,0),IF(IFERROR(AND(X1967&lt;&gt;"",Y1967&lt;&gt;"",Y1967-X1967&gt;Resumen!$B$8),FALSE()),Y1967-X1967,0)),"")</f>
        <v/>
      </c>
      <c r="AY1967" s="22" t="str">
        <f aca="false">IF(OR(IFERROR(AND(W1967&lt;&gt;"",Y1967&lt;&gt;"",Y1967-W1967&gt;Resumen!$B$8),FALSE()),IFERROR(AND(X1967&lt;&gt;"",Y1967&lt;&gt;"",Y1967-X1967&gt;Resumen!$B$8),FALSE())),TRIM("Lays tiene mayor markup que "&amp;IF(IFERROR(AND(W1967&lt;&gt;"",Y1967&lt;&gt;"",Y1967-W1967&gt;Resumen!$B$8),FALSE()),"Quento ","")&amp;IF(IFERROR(AND(X1967&lt;&gt;"",Y1967&lt;&gt;"",Y1967-X1967&gt;Resumen!$B$8),FALSE()),"Julicroc ","")&amp;"en este PDV"),"")</f>
        <v/>
      </c>
      <c r="AZ1967" s="22" t="str">
        <f aca="false">IF(COUNTIF('Plan Pehuamar - Lista'!$A$2:$A$167,A1967)&gt;0,"Sí","No")</f>
        <v>No</v>
      </c>
      <c r="BA1967" s="22" t="str">
        <f aca="false">IF(COUNTIF('Plan Combo 9+1'!$A$2:$A$226,A1967)&gt;0,"Sí","No")</f>
        <v>No</v>
      </c>
      <c r="BB1967" s="22" t="str">
        <f aca="false">IF(AH1967="","No",IF(BA1967="Sí",IF((AO1967-AH1967)&gt;Resumen!$B$6,"Sí","No"),IF((AO1967-AH1967)&gt;=Resumen!$B$132,"Sí","No")))</f>
        <v>No</v>
      </c>
      <c r="BC1967" s="22" t="str">
        <f aca="false">IF(AND(N1967="Sí",AL1967="Sí",AI1967=0),"Sí","No")</f>
        <v>No</v>
      </c>
      <c r="BD1967" s="22" t="str">
        <f aca="false">IF(COUNTIF('Plan 9+1 (con Pehuamar)'!$A$2:$A$227,A1967)&gt;0,"Sí","No")</f>
        <v>No</v>
      </c>
    </row>
    <row r="1968" customFormat="false" ht="15" hidden="false" customHeight="true" outlineLevel="0" collapsed="false">
      <c r="A1968" s="6" t="n">
        <v>200423</v>
      </c>
      <c r="B1968" s="6" t="n">
        <v>13</v>
      </c>
      <c r="C1968" s="6" t="n">
        <v>1302</v>
      </c>
      <c r="D1968" s="6" t="s">
        <v>254</v>
      </c>
      <c r="E1968" s="6" t="s">
        <v>2131</v>
      </c>
      <c r="F1968" s="6" t="s">
        <v>466</v>
      </c>
      <c r="G1968" s="6" t="s">
        <v>130</v>
      </c>
      <c r="H1968" s="6" t="s">
        <v>1715</v>
      </c>
      <c r="I1968" s="27" t="n">
        <v>0</v>
      </c>
      <c r="J1968" s="27" t="n">
        <v>0</v>
      </c>
      <c r="K1968" s="27" t="n">
        <v>4.4</v>
      </c>
      <c r="L1968" s="28" t="n">
        <f aca="false">I1968+J1968</f>
        <v>0</v>
      </c>
      <c r="M1968" s="28" t="n">
        <f aca="false">L1968+K1968</f>
        <v>4.4</v>
      </c>
      <c r="N1968" s="22" t="str">
        <f aca="false">IF(I1968&gt;0,"Sí","No")</f>
        <v>No</v>
      </c>
      <c r="O1968" s="22" t="str">
        <f aca="false">IF(J1968&gt;0,"Sí","No")</f>
        <v>No</v>
      </c>
      <c r="P1968" s="22" t="str">
        <f aca="false">IF(K1968&gt;0,"Sí","No")</f>
        <v>Sí</v>
      </c>
      <c r="Q1968" s="22" t="str">
        <f aca="false">IF(OR(I1968&gt;0,J1968&gt;0),"Sí","No")</f>
        <v>No</v>
      </c>
      <c r="R1968" s="27"/>
      <c r="S1968" s="27"/>
      <c r="T1968" s="27"/>
      <c r="U1968" s="27"/>
      <c r="V1968" s="27"/>
      <c r="W1968" s="12" t="str">
        <f aca="false">IF(AND(I1968&gt;0,R1968&gt;0),(S1968-R1968)/R1968,"")</f>
        <v/>
      </c>
      <c r="X1968" s="12" t="str">
        <f aca="false">IF(AND(J1968&gt;0,T1968&gt;0),(U1968-T1968)/T1968,"")</f>
        <v/>
      </c>
      <c r="Y1968" s="12" t="str">
        <f aca="false">IF(AND(K1968&gt;0,V1968&gt;0),(V1968-Resumen!$B$7)/Resumen!$B$7,"")</f>
        <v/>
      </c>
      <c r="Z1968" s="28" t="str">
        <f aca="false">IF(AND(K1968&gt;0,I1968&gt;0,V1968&gt;0,S1968&gt;0),V1968-S1968,"")</f>
        <v/>
      </c>
      <c r="AA1968" s="12" t="str">
        <f aca="false">IF(Z1968&lt;&gt;"",Z1968/S1968,"")</f>
        <v/>
      </c>
      <c r="AB1968" s="28" t="str">
        <f aca="false">IF(AND(K1968&gt;0,J1968&gt;0,V1968&gt;0,U1968&gt;0),V1968-U1968,"")</f>
        <v/>
      </c>
      <c r="AC1968" s="12" t="str">
        <f aca="false">IF(AB1968&lt;&gt;"",AB1968/U1968,"")</f>
        <v/>
      </c>
      <c r="AD1968" s="27" t="n">
        <v>0</v>
      </c>
      <c r="AE1968" s="27" t="n">
        <v>0</v>
      </c>
      <c r="AF1968" s="27" t="n">
        <v>0</v>
      </c>
      <c r="AG1968" s="28" t="n">
        <f aca="false">AD1968+AE1968+AF1968</f>
        <v>0</v>
      </c>
      <c r="AH1968" s="12" t="str">
        <f aca="false">IF(AG1968&gt;0,AD1968/AG1968,"")</f>
        <v/>
      </c>
      <c r="AI1968" s="27" t="n">
        <v>0</v>
      </c>
      <c r="AJ1968" s="27" t="n">
        <v>0</v>
      </c>
      <c r="AK1968" s="27" t="n">
        <v>0</v>
      </c>
      <c r="AL1968" s="22" t="str">
        <f aca="false">IF(OR(AJ1968&gt;0,AK1968&gt;0),"Sí","No")</f>
        <v>No</v>
      </c>
      <c r="AM1968" s="6"/>
      <c r="AN1968" s="6"/>
      <c r="AO1968" s="12" t="n">
        <f aca="false">IF(M1968&gt;0,K1968/M1968,"")</f>
        <v>1</v>
      </c>
      <c r="AP1968" s="22" t="str">
        <f aca="false">IF(M1968&gt;=Resumen!$B$5,"Alto","Bajo")</f>
        <v>Bajo</v>
      </c>
      <c r="AQ1968" s="22" t="str">
        <f aca="false">IF(AO1968&gt;=Resumen!$B$28,"Alto","Bajo")</f>
        <v>Alto</v>
      </c>
      <c r="AR1968" s="22" t="str">
        <f aca="false">AP1968&amp;" Potencial / "&amp;AQ1968&amp;" Share"</f>
        <v>Bajo Potencial / Alto Share</v>
      </c>
      <c r="AS1968" s="22" t="str">
        <f aca="false">IF(Q1968="Sí",IF(AO1968&gt;=Resumen!$B$29,"Alto","Bajo"),"")</f>
        <v/>
      </c>
      <c r="AT1968" s="22" t="str">
        <f aca="false">IF(AS1968&lt;&gt;"",AP1968&amp;" Potencial / "&amp;AS1968&amp;" Share","")</f>
        <v/>
      </c>
      <c r="AU1968" s="22" t="str">
        <f aca="false">IF(AH1968="","Sin dato",IF(AH1968-AO1968&gt;Resumen!$B$6,"Sobre-exhibido",IF(AO1968-AH1968&gt;Resumen!$B$6,"Sub-exhibido","En línea")))</f>
        <v>Sin dato</v>
      </c>
      <c r="AV1968" s="22" t="str">
        <f aca="false">IF(AT1968="","",IF(AT1968="Alto Potencial / Bajo Share",1,IF(AT1968="Alto Potencial / Alto Share",2,IF(AT1968="Bajo Potencial / Alto Share",3,4))))</f>
        <v/>
      </c>
      <c r="AW1968" s="22" t="str">
        <f aca="false">IF(Q1968="No","Sin competencia directa",IF(AV1968=1,"1 - Foco Conquista (Alto Pot / Bajo Share)",IF(AV1968=2,"2 - Foco Defensa (Alto Pot / Alto Share)",IF(AV1968=3,"3 - Monitoreo (Bajo Pot / Alto Share)","4 - Baja Prioridad (Bajo Pot / Bajo Share)"))))</f>
        <v>Sin competencia directa</v>
      </c>
      <c r="AX1968" s="12" t="str">
        <f aca="false">IF(OR(IFERROR(AND(W1968&lt;&gt;"",Y1968&lt;&gt;"",Y1968-W1968&gt;Resumen!$B$8),FALSE()),IFERROR(AND(X1968&lt;&gt;"",Y1968&lt;&gt;"",Y1968-X1968&gt;Resumen!$B$8),FALSE())),MAX(IF(IFERROR(AND(W1968&lt;&gt;"",Y1968&lt;&gt;"",Y1968-W1968&gt;Resumen!$B$8),FALSE()),Y1968-W1968,0),IF(IFERROR(AND(X1968&lt;&gt;"",Y1968&lt;&gt;"",Y1968-X1968&gt;Resumen!$B$8),FALSE()),Y1968-X1968,0)),"")</f>
        <v/>
      </c>
      <c r="AY1968" s="22" t="str">
        <f aca="false">IF(OR(IFERROR(AND(W1968&lt;&gt;"",Y1968&lt;&gt;"",Y1968-W1968&gt;Resumen!$B$8),FALSE()),IFERROR(AND(X1968&lt;&gt;"",Y1968&lt;&gt;"",Y1968-X1968&gt;Resumen!$B$8),FALSE())),TRIM("Lays tiene mayor markup que "&amp;IF(IFERROR(AND(W1968&lt;&gt;"",Y1968&lt;&gt;"",Y1968-W1968&gt;Resumen!$B$8),FALSE()),"Quento ","")&amp;IF(IFERROR(AND(X1968&lt;&gt;"",Y1968&lt;&gt;"",Y1968-X1968&gt;Resumen!$B$8),FALSE()),"Julicroc ","")&amp;"en este PDV"),"")</f>
        <v/>
      </c>
      <c r="AZ1968" s="22" t="str">
        <f aca="false">IF(COUNTIF('Plan Pehuamar - Lista'!$A$2:$A$167,A1968)&gt;0,"Sí","No")</f>
        <v>No</v>
      </c>
      <c r="BA1968" s="22" t="str">
        <f aca="false">IF(COUNTIF('Plan Combo 9+1'!$A$2:$A$226,A1968)&gt;0,"Sí","No")</f>
        <v>No</v>
      </c>
      <c r="BB1968" s="22" t="str">
        <f aca="false">IF(AH1968="","No",IF(BA1968="Sí",IF((AO1968-AH1968)&gt;Resumen!$B$6,"Sí","No"),IF((AO1968-AH1968)&gt;=Resumen!$B$132,"Sí","No")))</f>
        <v>No</v>
      </c>
      <c r="BC1968" s="22" t="str">
        <f aca="false">IF(AND(N1968="Sí",AL1968="Sí",AI1968=0),"Sí","No")</f>
        <v>No</v>
      </c>
      <c r="BD1968" s="22" t="str">
        <f aca="false">IF(COUNTIF('Plan 9+1 (con Pehuamar)'!$A$2:$A$227,A1968)&gt;0,"Sí","No")</f>
        <v>No</v>
      </c>
    </row>
    <row r="1969" customFormat="false" ht="15" hidden="false" customHeight="true" outlineLevel="0" collapsed="false">
      <c r="A1969" s="6" t="n">
        <v>200424</v>
      </c>
      <c r="B1969" s="6" t="n">
        <v>13</v>
      </c>
      <c r="C1969" s="6" t="n">
        <v>1302</v>
      </c>
      <c r="D1969" s="6" t="s">
        <v>254</v>
      </c>
      <c r="E1969" s="6" t="s">
        <v>2132</v>
      </c>
      <c r="F1969" s="6" t="s">
        <v>196</v>
      </c>
      <c r="G1969" s="6" t="s">
        <v>130</v>
      </c>
      <c r="H1969" s="6" t="s">
        <v>1715</v>
      </c>
      <c r="I1969" s="27" t="n">
        <v>0</v>
      </c>
      <c r="J1969" s="27" t="n">
        <v>0</v>
      </c>
      <c r="K1969" s="27" t="n">
        <v>2.4</v>
      </c>
      <c r="L1969" s="28" t="n">
        <f aca="false">I1969+J1969</f>
        <v>0</v>
      </c>
      <c r="M1969" s="28" t="n">
        <f aca="false">L1969+K1969</f>
        <v>2.4</v>
      </c>
      <c r="N1969" s="22" t="str">
        <f aca="false">IF(I1969&gt;0,"Sí","No")</f>
        <v>No</v>
      </c>
      <c r="O1969" s="22" t="str">
        <f aca="false">IF(J1969&gt;0,"Sí","No")</f>
        <v>No</v>
      </c>
      <c r="P1969" s="22" t="str">
        <f aca="false">IF(K1969&gt;0,"Sí","No")</f>
        <v>Sí</v>
      </c>
      <c r="Q1969" s="22" t="str">
        <f aca="false">IF(OR(I1969&gt;0,J1969&gt;0),"Sí","No")</f>
        <v>No</v>
      </c>
      <c r="R1969" s="27"/>
      <c r="S1969" s="27"/>
      <c r="T1969" s="27"/>
      <c r="U1969" s="27"/>
      <c r="V1969" s="27"/>
      <c r="W1969" s="12" t="str">
        <f aca="false">IF(AND(I1969&gt;0,R1969&gt;0),(S1969-R1969)/R1969,"")</f>
        <v/>
      </c>
      <c r="X1969" s="12" t="str">
        <f aca="false">IF(AND(J1969&gt;0,T1969&gt;0),(U1969-T1969)/T1969,"")</f>
        <v/>
      </c>
      <c r="Y1969" s="12" t="str">
        <f aca="false">IF(AND(K1969&gt;0,V1969&gt;0),(V1969-Resumen!$B$7)/Resumen!$B$7,"")</f>
        <v/>
      </c>
      <c r="Z1969" s="28" t="str">
        <f aca="false">IF(AND(K1969&gt;0,I1969&gt;0,V1969&gt;0,S1969&gt;0),V1969-S1969,"")</f>
        <v/>
      </c>
      <c r="AA1969" s="12" t="str">
        <f aca="false">IF(Z1969&lt;&gt;"",Z1969/S1969,"")</f>
        <v/>
      </c>
      <c r="AB1969" s="28" t="str">
        <f aca="false">IF(AND(K1969&gt;0,J1969&gt;0,V1969&gt;0,U1969&gt;0),V1969-U1969,"")</f>
        <v/>
      </c>
      <c r="AC1969" s="12" t="str">
        <f aca="false">IF(AB1969&lt;&gt;"",AB1969/U1969,"")</f>
        <v/>
      </c>
      <c r="AD1969" s="27" t="n">
        <v>0</v>
      </c>
      <c r="AE1969" s="27" t="n">
        <v>0</v>
      </c>
      <c r="AF1969" s="27" t="n">
        <v>0</v>
      </c>
      <c r="AG1969" s="28" t="n">
        <f aca="false">AD1969+AE1969+AF1969</f>
        <v>0</v>
      </c>
      <c r="AH1969" s="12" t="str">
        <f aca="false">IF(AG1969&gt;0,AD1969/AG1969,"")</f>
        <v/>
      </c>
      <c r="AI1969" s="27" t="n">
        <v>0</v>
      </c>
      <c r="AJ1969" s="27" t="n">
        <v>0</v>
      </c>
      <c r="AK1969" s="27" t="n">
        <v>0</v>
      </c>
      <c r="AL1969" s="22" t="str">
        <f aca="false">IF(OR(AJ1969&gt;0,AK1969&gt;0),"Sí","No")</f>
        <v>No</v>
      </c>
      <c r="AM1969" s="6"/>
      <c r="AN1969" s="6"/>
      <c r="AO1969" s="12" t="n">
        <f aca="false">IF(M1969&gt;0,K1969/M1969,"")</f>
        <v>1</v>
      </c>
      <c r="AP1969" s="22" t="str">
        <f aca="false">IF(M1969&gt;=Resumen!$B$5,"Alto","Bajo")</f>
        <v>Bajo</v>
      </c>
      <c r="AQ1969" s="22" t="str">
        <f aca="false">IF(AO1969&gt;=Resumen!$B$28,"Alto","Bajo")</f>
        <v>Alto</v>
      </c>
      <c r="AR1969" s="22" t="str">
        <f aca="false">AP1969&amp;" Potencial / "&amp;AQ1969&amp;" Share"</f>
        <v>Bajo Potencial / Alto Share</v>
      </c>
      <c r="AS1969" s="22" t="str">
        <f aca="false">IF(Q1969="Sí",IF(AO1969&gt;=Resumen!$B$29,"Alto","Bajo"),"")</f>
        <v/>
      </c>
      <c r="AT1969" s="22" t="str">
        <f aca="false">IF(AS1969&lt;&gt;"",AP1969&amp;" Potencial / "&amp;AS1969&amp;" Share","")</f>
        <v/>
      </c>
      <c r="AU1969" s="22" t="str">
        <f aca="false">IF(AH1969="","Sin dato",IF(AH1969-AO1969&gt;Resumen!$B$6,"Sobre-exhibido",IF(AO1969-AH1969&gt;Resumen!$B$6,"Sub-exhibido","En línea")))</f>
        <v>Sin dato</v>
      </c>
      <c r="AV1969" s="22" t="str">
        <f aca="false">IF(AT1969="","",IF(AT1969="Alto Potencial / Bajo Share",1,IF(AT1969="Alto Potencial / Alto Share",2,IF(AT1969="Bajo Potencial / Alto Share",3,4))))</f>
        <v/>
      </c>
      <c r="AW1969" s="22" t="str">
        <f aca="false">IF(Q1969="No","Sin competencia directa",IF(AV1969=1,"1 - Foco Conquista (Alto Pot / Bajo Share)",IF(AV1969=2,"2 - Foco Defensa (Alto Pot / Alto Share)",IF(AV1969=3,"3 - Monitoreo (Bajo Pot / Alto Share)","4 - Baja Prioridad (Bajo Pot / Bajo Share)"))))</f>
        <v>Sin competencia directa</v>
      </c>
      <c r="AX1969" s="12" t="str">
        <f aca="false">IF(OR(IFERROR(AND(W1969&lt;&gt;"",Y1969&lt;&gt;"",Y1969-W1969&gt;Resumen!$B$8),FALSE()),IFERROR(AND(X1969&lt;&gt;"",Y1969&lt;&gt;"",Y1969-X1969&gt;Resumen!$B$8),FALSE())),MAX(IF(IFERROR(AND(W1969&lt;&gt;"",Y1969&lt;&gt;"",Y1969-W1969&gt;Resumen!$B$8),FALSE()),Y1969-W1969,0),IF(IFERROR(AND(X1969&lt;&gt;"",Y1969&lt;&gt;"",Y1969-X1969&gt;Resumen!$B$8),FALSE()),Y1969-X1969,0)),"")</f>
        <v/>
      </c>
      <c r="AY1969" s="22" t="str">
        <f aca="false">IF(OR(IFERROR(AND(W1969&lt;&gt;"",Y1969&lt;&gt;"",Y1969-W1969&gt;Resumen!$B$8),FALSE()),IFERROR(AND(X1969&lt;&gt;"",Y1969&lt;&gt;"",Y1969-X1969&gt;Resumen!$B$8),FALSE())),TRIM("Lays tiene mayor markup que "&amp;IF(IFERROR(AND(W1969&lt;&gt;"",Y1969&lt;&gt;"",Y1969-W1969&gt;Resumen!$B$8),FALSE()),"Quento ","")&amp;IF(IFERROR(AND(X1969&lt;&gt;"",Y1969&lt;&gt;"",Y1969-X1969&gt;Resumen!$B$8),FALSE()),"Julicroc ","")&amp;"en este PDV"),"")</f>
        <v/>
      </c>
      <c r="AZ1969" s="22" t="str">
        <f aca="false">IF(COUNTIF('Plan Pehuamar - Lista'!$A$2:$A$167,A1969)&gt;0,"Sí","No")</f>
        <v>No</v>
      </c>
      <c r="BA1969" s="22" t="str">
        <f aca="false">IF(COUNTIF('Plan Combo 9+1'!$A$2:$A$226,A1969)&gt;0,"Sí","No")</f>
        <v>No</v>
      </c>
      <c r="BB1969" s="22" t="str">
        <f aca="false">IF(AH1969="","No",IF(BA1969="Sí",IF((AO1969-AH1969)&gt;Resumen!$B$6,"Sí","No"),IF((AO1969-AH1969)&gt;=Resumen!$B$132,"Sí","No")))</f>
        <v>No</v>
      </c>
      <c r="BC1969" s="22" t="str">
        <f aca="false">IF(AND(N1969="Sí",AL1969="Sí",AI1969=0),"Sí","No")</f>
        <v>No</v>
      </c>
      <c r="BD1969" s="22" t="str">
        <f aca="false">IF(COUNTIF('Plan 9+1 (con Pehuamar)'!$A$2:$A$227,A1969)&gt;0,"Sí","No")</f>
        <v>No</v>
      </c>
    </row>
    <row r="1970" customFormat="false" ht="15" hidden="false" customHeight="true" outlineLevel="0" collapsed="false">
      <c r="A1970" s="6" t="n">
        <v>200429</v>
      </c>
      <c r="B1970" s="6" t="n">
        <v>13</v>
      </c>
      <c r="C1970" s="6" t="n">
        <v>1302</v>
      </c>
      <c r="D1970" s="6" t="s">
        <v>254</v>
      </c>
      <c r="E1970" s="6" t="s">
        <v>2133</v>
      </c>
      <c r="F1970" s="6" t="s">
        <v>201</v>
      </c>
      <c r="G1970" s="6" t="s">
        <v>130</v>
      </c>
      <c r="H1970" s="6" t="s">
        <v>1715</v>
      </c>
      <c r="I1970" s="27" t="n">
        <v>0</v>
      </c>
      <c r="J1970" s="27" t="n">
        <v>0</v>
      </c>
      <c r="K1970" s="27" t="n">
        <v>3.5</v>
      </c>
      <c r="L1970" s="28" t="n">
        <f aca="false">I1970+J1970</f>
        <v>0</v>
      </c>
      <c r="M1970" s="28" t="n">
        <f aca="false">L1970+K1970</f>
        <v>3.5</v>
      </c>
      <c r="N1970" s="22" t="str">
        <f aca="false">IF(I1970&gt;0,"Sí","No")</f>
        <v>No</v>
      </c>
      <c r="O1970" s="22" t="str">
        <f aca="false">IF(J1970&gt;0,"Sí","No")</f>
        <v>No</v>
      </c>
      <c r="P1970" s="22" t="str">
        <f aca="false">IF(K1970&gt;0,"Sí","No")</f>
        <v>Sí</v>
      </c>
      <c r="Q1970" s="22" t="str">
        <f aca="false">IF(OR(I1970&gt;0,J1970&gt;0),"Sí","No")</f>
        <v>No</v>
      </c>
      <c r="R1970" s="27"/>
      <c r="S1970" s="27"/>
      <c r="T1970" s="27"/>
      <c r="U1970" s="27"/>
      <c r="V1970" s="27"/>
      <c r="W1970" s="12" t="str">
        <f aca="false">IF(AND(I1970&gt;0,R1970&gt;0),(S1970-R1970)/R1970,"")</f>
        <v/>
      </c>
      <c r="X1970" s="12" t="str">
        <f aca="false">IF(AND(J1970&gt;0,T1970&gt;0),(U1970-T1970)/T1970,"")</f>
        <v/>
      </c>
      <c r="Y1970" s="12" t="str">
        <f aca="false">IF(AND(K1970&gt;0,V1970&gt;0),(V1970-Resumen!$B$7)/Resumen!$B$7,"")</f>
        <v/>
      </c>
      <c r="Z1970" s="28" t="str">
        <f aca="false">IF(AND(K1970&gt;0,I1970&gt;0,V1970&gt;0,S1970&gt;0),V1970-S1970,"")</f>
        <v/>
      </c>
      <c r="AA1970" s="12" t="str">
        <f aca="false">IF(Z1970&lt;&gt;"",Z1970/S1970,"")</f>
        <v/>
      </c>
      <c r="AB1970" s="28" t="str">
        <f aca="false">IF(AND(K1970&gt;0,J1970&gt;0,V1970&gt;0,U1970&gt;0),V1970-U1970,"")</f>
        <v/>
      </c>
      <c r="AC1970" s="12" t="str">
        <f aca="false">IF(AB1970&lt;&gt;"",AB1970/U1970,"")</f>
        <v/>
      </c>
      <c r="AD1970" s="27" t="n">
        <v>0</v>
      </c>
      <c r="AE1970" s="27" t="n">
        <v>0</v>
      </c>
      <c r="AF1970" s="27" t="n">
        <v>0</v>
      </c>
      <c r="AG1970" s="28" t="n">
        <f aca="false">AD1970+AE1970+AF1970</f>
        <v>0</v>
      </c>
      <c r="AH1970" s="12" t="str">
        <f aca="false">IF(AG1970&gt;0,AD1970/AG1970,"")</f>
        <v/>
      </c>
      <c r="AI1970" s="27" t="n">
        <v>0</v>
      </c>
      <c r="AJ1970" s="27" t="n">
        <v>0</v>
      </c>
      <c r="AK1970" s="27" t="n">
        <v>0</v>
      </c>
      <c r="AL1970" s="22" t="str">
        <f aca="false">IF(OR(AJ1970&gt;0,AK1970&gt;0),"Sí","No")</f>
        <v>No</v>
      </c>
      <c r="AM1970" s="6"/>
      <c r="AN1970" s="6"/>
      <c r="AO1970" s="12" t="n">
        <f aca="false">IF(M1970&gt;0,K1970/M1970,"")</f>
        <v>1</v>
      </c>
      <c r="AP1970" s="22" t="str">
        <f aca="false">IF(M1970&gt;=Resumen!$B$5,"Alto","Bajo")</f>
        <v>Bajo</v>
      </c>
      <c r="AQ1970" s="22" t="str">
        <f aca="false">IF(AO1970&gt;=Resumen!$B$28,"Alto","Bajo")</f>
        <v>Alto</v>
      </c>
      <c r="AR1970" s="22" t="str">
        <f aca="false">AP1970&amp;" Potencial / "&amp;AQ1970&amp;" Share"</f>
        <v>Bajo Potencial / Alto Share</v>
      </c>
      <c r="AS1970" s="22" t="str">
        <f aca="false">IF(Q1970="Sí",IF(AO1970&gt;=Resumen!$B$29,"Alto","Bajo"),"")</f>
        <v/>
      </c>
      <c r="AT1970" s="22" t="str">
        <f aca="false">IF(AS1970&lt;&gt;"",AP1970&amp;" Potencial / "&amp;AS1970&amp;" Share","")</f>
        <v/>
      </c>
      <c r="AU1970" s="22" t="str">
        <f aca="false">IF(AH1970="","Sin dato",IF(AH1970-AO1970&gt;Resumen!$B$6,"Sobre-exhibido",IF(AO1970-AH1970&gt;Resumen!$B$6,"Sub-exhibido","En línea")))</f>
        <v>Sin dato</v>
      </c>
      <c r="AV1970" s="22" t="str">
        <f aca="false">IF(AT1970="","",IF(AT1970="Alto Potencial / Bajo Share",1,IF(AT1970="Alto Potencial / Alto Share",2,IF(AT1970="Bajo Potencial / Alto Share",3,4))))</f>
        <v/>
      </c>
      <c r="AW1970" s="22" t="str">
        <f aca="false">IF(Q1970="No","Sin competencia directa",IF(AV1970=1,"1 - Foco Conquista (Alto Pot / Bajo Share)",IF(AV1970=2,"2 - Foco Defensa (Alto Pot / Alto Share)",IF(AV1970=3,"3 - Monitoreo (Bajo Pot / Alto Share)","4 - Baja Prioridad (Bajo Pot / Bajo Share)"))))</f>
        <v>Sin competencia directa</v>
      </c>
      <c r="AX1970" s="12" t="str">
        <f aca="false">IF(OR(IFERROR(AND(W1970&lt;&gt;"",Y1970&lt;&gt;"",Y1970-W1970&gt;Resumen!$B$8),FALSE()),IFERROR(AND(X1970&lt;&gt;"",Y1970&lt;&gt;"",Y1970-X1970&gt;Resumen!$B$8),FALSE())),MAX(IF(IFERROR(AND(W1970&lt;&gt;"",Y1970&lt;&gt;"",Y1970-W1970&gt;Resumen!$B$8),FALSE()),Y1970-W1970,0),IF(IFERROR(AND(X1970&lt;&gt;"",Y1970&lt;&gt;"",Y1970-X1970&gt;Resumen!$B$8),FALSE()),Y1970-X1970,0)),"")</f>
        <v/>
      </c>
      <c r="AY1970" s="22" t="str">
        <f aca="false">IF(OR(IFERROR(AND(W1970&lt;&gt;"",Y1970&lt;&gt;"",Y1970-W1970&gt;Resumen!$B$8),FALSE()),IFERROR(AND(X1970&lt;&gt;"",Y1970&lt;&gt;"",Y1970-X1970&gt;Resumen!$B$8),FALSE())),TRIM("Lays tiene mayor markup que "&amp;IF(IFERROR(AND(W1970&lt;&gt;"",Y1970&lt;&gt;"",Y1970-W1970&gt;Resumen!$B$8),FALSE()),"Quento ","")&amp;IF(IFERROR(AND(X1970&lt;&gt;"",Y1970&lt;&gt;"",Y1970-X1970&gt;Resumen!$B$8),FALSE()),"Julicroc ","")&amp;"en este PDV"),"")</f>
        <v/>
      </c>
      <c r="AZ1970" s="22" t="str">
        <f aca="false">IF(COUNTIF('Plan Pehuamar - Lista'!$A$2:$A$167,A1970)&gt;0,"Sí","No")</f>
        <v>No</v>
      </c>
      <c r="BA1970" s="22" t="str">
        <f aca="false">IF(COUNTIF('Plan Combo 9+1'!$A$2:$A$226,A1970)&gt;0,"Sí","No")</f>
        <v>No</v>
      </c>
      <c r="BB1970" s="22" t="str">
        <f aca="false">IF(AH1970="","No",IF(BA1970="Sí",IF((AO1970-AH1970)&gt;Resumen!$B$6,"Sí","No"),IF((AO1970-AH1970)&gt;=Resumen!$B$132,"Sí","No")))</f>
        <v>No</v>
      </c>
      <c r="BC1970" s="22" t="str">
        <f aca="false">IF(AND(N1970="Sí",AL1970="Sí",AI1970=0),"Sí","No")</f>
        <v>No</v>
      </c>
      <c r="BD1970" s="22" t="str">
        <f aca="false">IF(COUNTIF('Plan 9+1 (con Pehuamar)'!$A$2:$A$227,A1970)&gt;0,"Sí","No")</f>
        <v>No</v>
      </c>
    </row>
    <row r="1971" customFormat="false" ht="15" hidden="false" customHeight="true" outlineLevel="0" collapsed="false">
      <c r="A1971" s="6" t="n">
        <v>200431</v>
      </c>
      <c r="B1971" s="6" t="n">
        <v>13</v>
      </c>
      <c r="C1971" s="6" t="n">
        <v>1302</v>
      </c>
      <c r="D1971" s="6" t="s">
        <v>254</v>
      </c>
      <c r="E1971" s="6" t="s">
        <v>2134</v>
      </c>
      <c r="F1971" s="6" t="s">
        <v>206</v>
      </c>
      <c r="G1971" s="6" t="s">
        <v>130</v>
      </c>
      <c r="H1971" s="6" t="s">
        <v>1715</v>
      </c>
      <c r="I1971" s="27" t="n">
        <v>10</v>
      </c>
      <c r="J1971" s="27" t="n">
        <v>0</v>
      </c>
      <c r="K1971" s="27" t="n">
        <v>15</v>
      </c>
      <c r="L1971" s="28" t="n">
        <f aca="false">I1971+J1971</f>
        <v>10</v>
      </c>
      <c r="M1971" s="28" t="n">
        <f aca="false">L1971+K1971</f>
        <v>25</v>
      </c>
      <c r="N1971" s="22" t="str">
        <f aca="false">IF(I1971&gt;0,"Sí","No")</f>
        <v>Sí</v>
      </c>
      <c r="O1971" s="22" t="str">
        <f aca="false">IF(J1971&gt;0,"Sí","No")</f>
        <v>No</v>
      </c>
      <c r="P1971" s="22" t="str">
        <f aca="false">IF(K1971&gt;0,"Sí","No")</f>
        <v>Sí</v>
      </c>
      <c r="Q1971" s="22" t="str">
        <f aca="false">IF(OR(I1971&gt;0,J1971&gt;0),"Sí","No")</f>
        <v>Sí</v>
      </c>
      <c r="R1971" s="27" t="n">
        <v>2000</v>
      </c>
      <c r="S1971" s="27" t="n">
        <v>2800</v>
      </c>
      <c r="T1971" s="27"/>
      <c r="U1971" s="27"/>
      <c r="V1971" s="27" t="n">
        <v>3600</v>
      </c>
      <c r="W1971" s="12" t="n">
        <f aca="false">IF(AND(I1971&gt;0,R1971&gt;0),(S1971-R1971)/R1971,"")</f>
        <v>0.4</v>
      </c>
      <c r="X1971" s="12" t="str">
        <f aca="false">IF(AND(J1971&gt;0,T1971&gt;0),(U1971-T1971)/T1971,"")</f>
        <v/>
      </c>
      <c r="Y1971" s="12" t="n">
        <f aca="false">IF(AND(K1971&gt;0,V1971&gt;0),(V1971-Resumen!$B$7)/Resumen!$B$7,"")</f>
        <v>0.44</v>
      </c>
      <c r="Z1971" s="28" t="n">
        <f aca="false">IF(AND(K1971&gt;0,I1971&gt;0,V1971&gt;0,S1971&gt;0),V1971-S1971,"")</f>
        <v>800</v>
      </c>
      <c r="AA1971" s="12" t="n">
        <f aca="false">IF(Z1971&lt;&gt;"",Z1971/S1971,"")</f>
        <v>0.285714285714286</v>
      </c>
      <c r="AB1971" s="28" t="str">
        <f aca="false">IF(AND(K1971&gt;0,J1971&gt;0,V1971&gt;0,U1971&gt;0),V1971-U1971,"")</f>
        <v/>
      </c>
      <c r="AC1971" s="12" t="str">
        <f aca="false">IF(AB1971&lt;&gt;"",AB1971/U1971,"")</f>
        <v/>
      </c>
      <c r="AD1971" s="27" t="n">
        <v>6</v>
      </c>
      <c r="AE1971" s="27" t="n">
        <v>5</v>
      </c>
      <c r="AF1971" s="27" t="n">
        <v>0</v>
      </c>
      <c r="AG1971" s="28" t="n">
        <f aca="false">AD1971+AE1971+AF1971</f>
        <v>11</v>
      </c>
      <c r="AH1971" s="12" t="n">
        <f aca="false">IF(AG1971&gt;0,AD1971/AG1971,"")</f>
        <v>0.545454545454545</v>
      </c>
      <c r="AI1971" s="27" t="n">
        <v>1</v>
      </c>
      <c r="AJ1971" s="27" t="n">
        <v>0</v>
      </c>
      <c r="AK1971" s="27" t="n">
        <v>0</v>
      </c>
      <c r="AL1971" s="22" t="str">
        <f aca="false">IF(OR(AJ1971&gt;0,AK1971&gt;0),"Sí","No")</f>
        <v>No</v>
      </c>
      <c r="AM1971" s="6" t="s">
        <v>198</v>
      </c>
      <c r="AN1971" s="6"/>
      <c r="AO1971" s="12" t="n">
        <f aca="false">IF(M1971&gt;0,K1971/M1971,"")</f>
        <v>0.6</v>
      </c>
      <c r="AP1971" s="22" t="str">
        <f aca="false">IF(M1971&gt;=Resumen!$B$5,"Alto","Bajo")</f>
        <v>Bajo</v>
      </c>
      <c r="AQ1971" s="22" t="str">
        <f aca="false">IF(AO1971&gt;=Resumen!$B$28,"Alto","Bajo")</f>
        <v>Alto</v>
      </c>
      <c r="AR1971" s="22" t="str">
        <f aca="false">AP1971&amp;" Potencial / "&amp;AQ1971&amp;" Share"</f>
        <v>Bajo Potencial / Alto Share</v>
      </c>
      <c r="AS1971" s="22" t="str">
        <f aca="false">IF(Q1971="Sí",IF(AO1971&gt;=Resumen!$B$29,"Alto","Bajo"),"")</f>
        <v>Alto</v>
      </c>
      <c r="AT1971" s="22" t="str">
        <f aca="false">IF(AS1971&lt;&gt;"",AP1971&amp;" Potencial / "&amp;AS1971&amp;" Share","")</f>
        <v>Bajo Potencial / Alto Share</v>
      </c>
      <c r="AU1971" s="22" t="str">
        <f aca="false">IF(AH1971="","Sin dato",IF(AH1971-AO1971&gt;Resumen!$B$6,"Sobre-exhibido",IF(AO1971-AH1971&gt;Resumen!$B$6,"Sub-exhibido","En línea")))</f>
        <v>Sub-exhibido</v>
      </c>
      <c r="AV1971" s="22" t="n">
        <f aca="false">IF(AT1971="","",IF(AT1971="Alto Potencial / Bajo Share",1,IF(AT1971="Alto Potencial / Alto Share",2,IF(AT1971="Bajo Potencial / Alto Share",3,4))))</f>
        <v>3</v>
      </c>
      <c r="AW1971" s="22" t="str">
        <f aca="false">IF(Q1971="No","Sin competencia directa",IF(AV1971=1,"1 - Foco Conquista (Alto Pot / Bajo Share)",IF(AV1971=2,"2 - Foco Defensa (Alto Pot / Alto Share)",IF(AV1971=3,"3 - Monitoreo (Bajo Pot / Alto Share)","4 - Baja Prioridad (Bajo Pot / Bajo Share)"))))</f>
        <v>3 - Monitoreo (Bajo Pot / Alto Share)</v>
      </c>
      <c r="AX1971" s="12" t="str">
        <f aca="false">IF(OR(IFERROR(AND(W1971&lt;&gt;"",Y1971&lt;&gt;"",Y1971-W1971&gt;Resumen!$B$8),FALSE()),IFERROR(AND(X1971&lt;&gt;"",Y1971&lt;&gt;"",Y1971-X1971&gt;Resumen!$B$8),FALSE())),MAX(IF(IFERROR(AND(W1971&lt;&gt;"",Y1971&lt;&gt;"",Y1971-W1971&gt;Resumen!$B$8),FALSE()),Y1971-W1971,0),IF(IFERROR(AND(X1971&lt;&gt;"",Y1971&lt;&gt;"",Y1971-X1971&gt;Resumen!$B$8),FALSE()),Y1971-X1971,0)),"")</f>
        <v/>
      </c>
      <c r="AY1971" s="22" t="str">
        <f aca="false">IF(OR(IFERROR(AND(W1971&lt;&gt;"",Y1971&lt;&gt;"",Y1971-W1971&gt;Resumen!$B$8),FALSE()),IFERROR(AND(X1971&lt;&gt;"",Y1971&lt;&gt;"",Y1971-X1971&gt;Resumen!$B$8),FALSE())),TRIM("Lays tiene mayor markup que "&amp;IF(IFERROR(AND(W1971&lt;&gt;"",Y1971&lt;&gt;"",Y1971-W1971&gt;Resumen!$B$8),FALSE()),"Quento ","")&amp;IF(IFERROR(AND(X1971&lt;&gt;"",Y1971&lt;&gt;"",Y1971-X1971&gt;Resumen!$B$8),FALSE()),"Julicroc ","")&amp;"en este PDV"),"")</f>
        <v/>
      </c>
      <c r="AZ1971" s="22" t="str">
        <f aca="false">IF(COUNTIF('Plan Pehuamar - Lista'!$A$2:$A$167,A1971)&gt;0,"Sí","No")</f>
        <v>No</v>
      </c>
      <c r="BA1971" s="22" t="str">
        <f aca="false">IF(COUNTIF('Plan Combo 9+1'!$A$2:$A$226,A1971)&gt;0,"Sí","No")</f>
        <v>No</v>
      </c>
      <c r="BB1971" s="22" t="str">
        <f aca="false">IF(AH1971="","No",IF(BA1971="Sí",IF((AO1971-AH1971)&gt;Resumen!$B$6,"Sí","No"),IF((AO1971-AH1971)&gt;=Resumen!$B$132,"Sí","No")))</f>
        <v>No</v>
      </c>
      <c r="BC1971" s="22" t="str">
        <f aca="false">IF(AND(N1971="Sí",AL1971="Sí",AI1971=0),"Sí","No")</f>
        <v>No</v>
      </c>
      <c r="BD1971" s="22" t="str">
        <f aca="false">IF(COUNTIF('Plan 9+1 (con Pehuamar)'!$A$2:$A$227,A1971)&gt;0,"Sí","No")</f>
        <v>No</v>
      </c>
    </row>
    <row r="1972" customFormat="false" ht="15" hidden="false" customHeight="true" outlineLevel="0" collapsed="false">
      <c r="A1972" s="6" t="n">
        <v>200435</v>
      </c>
      <c r="B1972" s="6" t="n">
        <v>13</v>
      </c>
      <c r="C1972" s="6" t="n">
        <v>1302</v>
      </c>
      <c r="D1972" s="6" t="s">
        <v>254</v>
      </c>
      <c r="E1972" s="6" t="s">
        <v>2135</v>
      </c>
      <c r="F1972" s="6" t="s">
        <v>196</v>
      </c>
      <c r="G1972" s="6" t="s">
        <v>130</v>
      </c>
      <c r="H1972" s="6" t="s">
        <v>1715</v>
      </c>
      <c r="I1972" s="27" t="n">
        <v>10</v>
      </c>
      <c r="J1972" s="27" t="n">
        <v>6</v>
      </c>
      <c r="K1972" s="27" t="n">
        <v>10</v>
      </c>
      <c r="L1972" s="28" t="n">
        <f aca="false">I1972+J1972</f>
        <v>16</v>
      </c>
      <c r="M1972" s="28" t="n">
        <f aca="false">L1972+K1972</f>
        <v>26</v>
      </c>
      <c r="N1972" s="22" t="str">
        <f aca="false">IF(I1972&gt;0,"Sí","No")</f>
        <v>Sí</v>
      </c>
      <c r="O1972" s="22" t="str">
        <f aca="false">IF(J1972&gt;0,"Sí","No")</f>
        <v>Sí</v>
      </c>
      <c r="P1972" s="22" t="str">
        <f aca="false">IF(K1972&gt;0,"Sí","No")</f>
        <v>Sí</v>
      </c>
      <c r="Q1972" s="22" t="str">
        <f aca="false">IF(OR(I1972&gt;0,J1972&gt;0),"Sí","No")</f>
        <v>Sí</v>
      </c>
      <c r="R1972" s="27" t="n">
        <v>1750</v>
      </c>
      <c r="S1972" s="27" t="n">
        <v>2500</v>
      </c>
      <c r="T1972" s="27" t="n">
        <v>1100</v>
      </c>
      <c r="U1972" s="27" t="n">
        <v>1900</v>
      </c>
      <c r="V1972" s="27" t="n">
        <v>3600</v>
      </c>
      <c r="W1972" s="12" t="n">
        <f aca="false">IF(AND(I1972&gt;0,R1972&gt;0),(S1972-R1972)/R1972,"")</f>
        <v>0.428571428571429</v>
      </c>
      <c r="X1972" s="12" t="n">
        <f aca="false">IF(AND(J1972&gt;0,T1972&gt;0),(U1972-T1972)/T1972,"")</f>
        <v>0.727272727272727</v>
      </c>
      <c r="Y1972" s="12" t="n">
        <f aca="false">IF(AND(K1972&gt;0,V1972&gt;0),(V1972-Resumen!$B$7)/Resumen!$B$7,"")</f>
        <v>0.44</v>
      </c>
      <c r="Z1972" s="28" t="n">
        <f aca="false">IF(AND(K1972&gt;0,I1972&gt;0,V1972&gt;0,S1972&gt;0),V1972-S1972,"")</f>
        <v>1100</v>
      </c>
      <c r="AA1972" s="12" t="n">
        <f aca="false">IF(Z1972&lt;&gt;"",Z1972/S1972,"")</f>
        <v>0.44</v>
      </c>
      <c r="AB1972" s="28" t="n">
        <f aca="false">IF(AND(K1972&gt;0,J1972&gt;0,V1972&gt;0,U1972&gt;0),V1972-U1972,"")</f>
        <v>1700</v>
      </c>
      <c r="AC1972" s="12" t="n">
        <f aca="false">IF(AB1972&lt;&gt;"",AB1972/U1972,"")</f>
        <v>0.894736842105263</v>
      </c>
      <c r="AD1972" s="27" t="n">
        <v>6</v>
      </c>
      <c r="AE1972" s="27" t="n">
        <v>2</v>
      </c>
      <c r="AF1972" s="27" t="n">
        <v>5</v>
      </c>
      <c r="AG1972" s="28" t="n">
        <f aca="false">AD1972+AE1972+AF1972</f>
        <v>13</v>
      </c>
      <c r="AH1972" s="12" t="n">
        <f aca="false">IF(AG1972&gt;0,AD1972/AG1972,"")</f>
        <v>0.461538461538462</v>
      </c>
      <c r="AI1972" s="27" t="n">
        <v>1</v>
      </c>
      <c r="AJ1972" s="27" t="n">
        <v>0</v>
      </c>
      <c r="AK1972" s="27" t="n">
        <v>0</v>
      </c>
      <c r="AL1972" s="22" t="str">
        <f aca="false">IF(OR(AJ1972&gt;0,AK1972&gt;0),"Sí","No")</f>
        <v>No</v>
      </c>
      <c r="AM1972" s="6" t="s">
        <v>198</v>
      </c>
      <c r="AN1972" s="6" t="s">
        <v>198</v>
      </c>
      <c r="AO1972" s="12" t="n">
        <f aca="false">IF(M1972&gt;0,K1972/M1972,"")</f>
        <v>0.384615384615385</v>
      </c>
      <c r="AP1972" s="22" t="str">
        <f aca="false">IF(M1972&gt;=Resumen!$B$5,"Alto","Bajo")</f>
        <v>Bajo</v>
      </c>
      <c r="AQ1972" s="22" t="str">
        <f aca="false">IF(AO1972&gt;=Resumen!$B$28,"Alto","Bajo")</f>
        <v>Bajo</v>
      </c>
      <c r="AR1972" s="22" t="str">
        <f aca="false">AP1972&amp;" Potencial / "&amp;AQ1972&amp;" Share"</f>
        <v>Bajo Potencial / Bajo Share</v>
      </c>
      <c r="AS1972" s="22" t="str">
        <f aca="false">IF(Q1972="Sí",IF(AO1972&gt;=Resumen!$B$29,"Alto","Bajo"),"")</f>
        <v>Bajo</v>
      </c>
      <c r="AT1972" s="22" t="str">
        <f aca="false">IF(AS1972&lt;&gt;"",AP1972&amp;" Potencial / "&amp;AS1972&amp;" Share","")</f>
        <v>Bajo Potencial / Bajo Share</v>
      </c>
      <c r="AU1972" s="22" t="str">
        <f aca="false">IF(AH1972="","Sin dato",IF(AH1972-AO1972&gt;Resumen!$B$6,"Sobre-exhibido",IF(AO1972-AH1972&gt;Resumen!$B$6,"Sub-exhibido","En línea")))</f>
        <v>Sobre-exhibido</v>
      </c>
      <c r="AV1972" s="22" t="n">
        <f aca="false">IF(AT1972="","",IF(AT1972="Alto Potencial / Bajo Share",1,IF(AT1972="Alto Potencial / Alto Share",2,IF(AT1972="Bajo Potencial / Alto Share",3,4))))</f>
        <v>4</v>
      </c>
      <c r="AW1972" s="22" t="str">
        <f aca="false">IF(Q1972="No","Sin competencia directa",IF(AV1972=1,"1 - Foco Conquista (Alto Pot / Bajo Share)",IF(AV1972=2,"2 - Foco Defensa (Alto Pot / Alto Share)",IF(AV1972=3,"3 - Monitoreo (Bajo Pot / Alto Share)","4 - Baja Prioridad (Bajo Pot / Bajo Share)"))))</f>
        <v>4 - Baja Prioridad (Bajo Pot / Bajo Share)</v>
      </c>
      <c r="AX1972" s="12" t="str">
        <f aca="false">IF(OR(IFERROR(AND(W1972&lt;&gt;"",Y1972&lt;&gt;"",Y1972-W1972&gt;Resumen!$B$8),FALSE()),IFERROR(AND(X1972&lt;&gt;"",Y1972&lt;&gt;"",Y1972-X1972&gt;Resumen!$B$8),FALSE())),MAX(IF(IFERROR(AND(W1972&lt;&gt;"",Y1972&lt;&gt;"",Y1972-W1972&gt;Resumen!$B$8),FALSE()),Y1972-W1972,0),IF(IFERROR(AND(X1972&lt;&gt;"",Y1972&lt;&gt;"",Y1972-X1972&gt;Resumen!$B$8),FALSE()),Y1972-X1972,0)),"")</f>
        <v/>
      </c>
      <c r="AY1972" s="22" t="str">
        <f aca="false">IF(OR(IFERROR(AND(W1972&lt;&gt;"",Y1972&lt;&gt;"",Y1972-W1972&gt;Resumen!$B$8),FALSE()),IFERROR(AND(X1972&lt;&gt;"",Y1972&lt;&gt;"",Y1972-X1972&gt;Resumen!$B$8),FALSE())),TRIM("Lays tiene mayor markup que "&amp;IF(IFERROR(AND(W1972&lt;&gt;"",Y1972&lt;&gt;"",Y1972-W1972&gt;Resumen!$B$8),FALSE()),"Quento ","")&amp;IF(IFERROR(AND(X1972&lt;&gt;"",Y1972&lt;&gt;"",Y1972-X1972&gt;Resumen!$B$8),FALSE()),"Julicroc ","")&amp;"en este PDV"),"")</f>
        <v/>
      </c>
      <c r="AZ1972" s="22" t="str">
        <f aca="false">IF(COUNTIF('Plan Pehuamar - Lista'!$A$2:$A$167,A1972)&gt;0,"Sí","No")</f>
        <v>No</v>
      </c>
      <c r="BA1972" s="22" t="str">
        <f aca="false">IF(COUNTIF('Plan Combo 9+1'!$A$2:$A$226,A1972)&gt;0,"Sí","No")</f>
        <v>No</v>
      </c>
      <c r="BB1972" s="22" t="str">
        <f aca="false">IF(AH1972="","No",IF(BA1972="Sí",IF((AO1972-AH1972)&gt;Resumen!$B$6,"Sí","No"),IF((AO1972-AH1972)&gt;=Resumen!$B$132,"Sí","No")))</f>
        <v>No</v>
      </c>
      <c r="BC1972" s="22" t="str">
        <f aca="false">IF(AND(N1972="Sí",AL1972="Sí",AI1972=0),"Sí","No")</f>
        <v>No</v>
      </c>
      <c r="BD1972" s="22" t="str">
        <f aca="false">IF(COUNTIF('Plan 9+1 (con Pehuamar)'!$A$2:$A$227,A1972)&gt;0,"Sí","No")</f>
        <v>No</v>
      </c>
    </row>
    <row r="1973" customFormat="false" ht="15" hidden="false" customHeight="true" outlineLevel="0" collapsed="false">
      <c r="A1973" s="6" t="n">
        <v>200436</v>
      </c>
      <c r="B1973" s="6" t="n">
        <v>13</v>
      </c>
      <c r="C1973" s="6" t="n">
        <v>1302</v>
      </c>
      <c r="D1973" s="6" t="s">
        <v>254</v>
      </c>
      <c r="E1973" s="6" t="s">
        <v>2136</v>
      </c>
      <c r="F1973" s="6" t="s">
        <v>196</v>
      </c>
      <c r="G1973" s="6" t="s">
        <v>130</v>
      </c>
      <c r="H1973" s="6" t="s">
        <v>1715</v>
      </c>
      <c r="I1973" s="27" t="n">
        <v>0</v>
      </c>
      <c r="J1973" s="27" t="n">
        <v>0</v>
      </c>
      <c r="K1973" s="27" t="n">
        <v>0.5</v>
      </c>
      <c r="L1973" s="28" t="n">
        <f aca="false">I1973+J1973</f>
        <v>0</v>
      </c>
      <c r="M1973" s="28" t="n">
        <f aca="false">L1973+K1973</f>
        <v>0.5</v>
      </c>
      <c r="N1973" s="22" t="str">
        <f aca="false">IF(I1973&gt;0,"Sí","No")</f>
        <v>No</v>
      </c>
      <c r="O1973" s="22" t="str">
        <f aca="false">IF(J1973&gt;0,"Sí","No")</f>
        <v>No</v>
      </c>
      <c r="P1973" s="22" t="str">
        <f aca="false">IF(K1973&gt;0,"Sí","No")</f>
        <v>Sí</v>
      </c>
      <c r="Q1973" s="22" t="str">
        <f aca="false">IF(OR(I1973&gt;0,J1973&gt;0),"Sí","No")</f>
        <v>No</v>
      </c>
      <c r="R1973" s="27"/>
      <c r="S1973" s="27"/>
      <c r="T1973" s="27"/>
      <c r="U1973" s="27"/>
      <c r="V1973" s="27"/>
      <c r="W1973" s="12" t="str">
        <f aca="false">IF(AND(I1973&gt;0,R1973&gt;0),(S1973-R1973)/R1973,"")</f>
        <v/>
      </c>
      <c r="X1973" s="12" t="str">
        <f aca="false">IF(AND(J1973&gt;0,T1973&gt;0),(U1973-T1973)/T1973,"")</f>
        <v/>
      </c>
      <c r="Y1973" s="12" t="str">
        <f aca="false">IF(AND(K1973&gt;0,V1973&gt;0),(V1973-Resumen!$B$7)/Resumen!$B$7,"")</f>
        <v/>
      </c>
      <c r="Z1973" s="28" t="str">
        <f aca="false">IF(AND(K1973&gt;0,I1973&gt;0,V1973&gt;0,S1973&gt;0),V1973-S1973,"")</f>
        <v/>
      </c>
      <c r="AA1973" s="12" t="str">
        <f aca="false">IF(Z1973&lt;&gt;"",Z1973/S1973,"")</f>
        <v/>
      </c>
      <c r="AB1973" s="28" t="str">
        <f aca="false">IF(AND(K1973&gt;0,J1973&gt;0,V1973&gt;0,U1973&gt;0),V1973-U1973,"")</f>
        <v/>
      </c>
      <c r="AC1973" s="12" t="str">
        <f aca="false">IF(AB1973&lt;&gt;"",AB1973/U1973,"")</f>
        <v/>
      </c>
      <c r="AD1973" s="27" t="n">
        <v>0</v>
      </c>
      <c r="AE1973" s="27" t="n">
        <v>0</v>
      </c>
      <c r="AF1973" s="27" t="n">
        <v>0</v>
      </c>
      <c r="AG1973" s="28" t="n">
        <f aca="false">AD1973+AE1973+AF1973</f>
        <v>0</v>
      </c>
      <c r="AH1973" s="12" t="str">
        <f aca="false">IF(AG1973&gt;0,AD1973/AG1973,"")</f>
        <v/>
      </c>
      <c r="AI1973" s="27" t="n">
        <v>0</v>
      </c>
      <c r="AJ1973" s="27" t="n">
        <v>0</v>
      </c>
      <c r="AK1973" s="27" t="n">
        <v>0</v>
      </c>
      <c r="AL1973" s="22" t="str">
        <f aca="false">IF(OR(AJ1973&gt;0,AK1973&gt;0),"Sí","No")</f>
        <v>No</v>
      </c>
      <c r="AM1973" s="6"/>
      <c r="AN1973" s="6"/>
      <c r="AO1973" s="12" t="n">
        <f aca="false">IF(M1973&gt;0,K1973/M1973,"")</f>
        <v>1</v>
      </c>
      <c r="AP1973" s="22" t="str">
        <f aca="false">IF(M1973&gt;=Resumen!$B$5,"Alto","Bajo")</f>
        <v>Bajo</v>
      </c>
      <c r="AQ1973" s="22" t="str">
        <f aca="false">IF(AO1973&gt;=Resumen!$B$28,"Alto","Bajo")</f>
        <v>Alto</v>
      </c>
      <c r="AR1973" s="22" t="str">
        <f aca="false">AP1973&amp;" Potencial / "&amp;AQ1973&amp;" Share"</f>
        <v>Bajo Potencial / Alto Share</v>
      </c>
      <c r="AS1973" s="22" t="str">
        <f aca="false">IF(Q1973="Sí",IF(AO1973&gt;=Resumen!$B$29,"Alto","Bajo"),"")</f>
        <v/>
      </c>
      <c r="AT1973" s="22" t="str">
        <f aca="false">IF(AS1973&lt;&gt;"",AP1973&amp;" Potencial / "&amp;AS1973&amp;" Share","")</f>
        <v/>
      </c>
      <c r="AU1973" s="22" t="str">
        <f aca="false">IF(AH1973="","Sin dato",IF(AH1973-AO1973&gt;Resumen!$B$6,"Sobre-exhibido",IF(AO1973-AH1973&gt;Resumen!$B$6,"Sub-exhibido","En línea")))</f>
        <v>Sin dato</v>
      </c>
      <c r="AV1973" s="22" t="str">
        <f aca="false">IF(AT1973="","",IF(AT1973="Alto Potencial / Bajo Share",1,IF(AT1973="Alto Potencial / Alto Share",2,IF(AT1973="Bajo Potencial / Alto Share",3,4))))</f>
        <v/>
      </c>
      <c r="AW1973" s="22" t="str">
        <f aca="false">IF(Q1973="No","Sin competencia directa",IF(AV1973=1,"1 - Foco Conquista (Alto Pot / Bajo Share)",IF(AV1973=2,"2 - Foco Defensa (Alto Pot / Alto Share)",IF(AV1973=3,"3 - Monitoreo (Bajo Pot / Alto Share)","4 - Baja Prioridad (Bajo Pot / Bajo Share)"))))</f>
        <v>Sin competencia directa</v>
      </c>
      <c r="AX1973" s="12" t="str">
        <f aca="false">IF(OR(IFERROR(AND(W1973&lt;&gt;"",Y1973&lt;&gt;"",Y1973-W1973&gt;Resumen!$B$8),FALSE()),IFERROR(AND(X1973&lt;&gt;"",Y1973&lt;&gt;"",Y1973-X1973&gt;Resumen!$B$8),FALSE())),MAX(IF(IFERROR(AND(W1973&lt;&gt;"",Y1973&lt;&gt;"",Y1973-W1973&gt;Resumen!$B$8),FALSE()),Y1973-W1973,0),IF(IFERROR(AND(X1973&lt;&gt;"",Y1973&lt;&gt;"",Y1973-X1973&gt;Resumen!$B$8),FALSE()),Y1973-X1973,0)),"")</f>
        <v/>
      </c>
      <c r="AY1973" s="22" t="str">
        <f aca="false">IF(OR(IFERROR(AND(W1973&lt;&gt;"",Y1973&lt;&gt;"",Y1973-W1973&gt;Resumen!$B$8),FALSE()),IFERROR(AND(X1973&lt;&gt;"",Y1973&lt;&gt;"",Y1973-X1973&gt;Resumen!$B$8),FALSE())),TRIM("Lays tiene mayor markup que "&amp;IF(IFERROR(AND(W1973&lt;&gt;"",Y1973&lt;&gt;"",Y1973-W1973&gt;Resumen!$B$8),FALSE()),"Quento ","")&amp;IF(IFERROR(AND(X1973&lt;&gt;"",Y1973&lt;&gt;"",Y1973-X1973&gt;Resumen!$B$8),FALSE()),"Julicroc ","")&amp;"en este PDV"),"")</f>
        <v/>
      </c>
      <c r="AZ1973" s="22" t="str">
        <f aca="false">IF(COUNTIF('Plan Pehuamar - Lista'!$A$2:$A$167,A1973)&gt;0,"Sí","No")</f>
        <v>No</v>
      </c>
      <c r="BA1973" s="22" t="str">
        <f aca="false">IF(COUNTIF('Plan Combo 9+1'!$A$2:$A$226,A1973)&gt;0,"Sí","No")</f>
        <v>No</v>
      </c>
      <c r="BB1973" s="22" t="str">
        <f aca="false">IF(AH1973="","No",IF(BA1973="Sí",IF((AO1973-AH1973)&gt;Resumen!$B$6,"Sí","No"),IF((AO1973-AH1973)&gt;=Resumen!$B$132,"Sí","No")))</f>
        <v>No</v>
      </c>
      <c r="BC1973" s="22" t="str">
        <f aca="false">IF(AND(N1973="Sí",AL1973="Sí",AI1973=0),"Sí","No")</f>
        <v>No</v>
      </c>
      <c r="BD1973" s="22" t="str">
        <f aca="false">IF(COUNTIF('Plan 9+1 (con Pehuamar)'!$A$2:$A$227,A1973)&gt;0,"Sí","No")</f>
        <v>No</v>
      </c>
    </row>
    <row r="1974" customFormat="false" ht="15" hidden="false" customHeight="true" outlineLevel="0" collapsed="false">
      <c r="A1974" s="6" t="n">
        <v>200470</v>
      </c>
      <c r="B1974" s="6" t="n">
        <v>13</v>
      </c>
      <c r="C1974" s="6" t="n">
        <v>1302</v>
      </c>
      <c r="D1974" s="6" t="s">
        <v>254</v>
      </c>
      <c r="E1974" s="6" t="s">
        <v>2137</v>
      </c>
      <c r="F1974" s="6" t="s">
        <v>206</v>
      </c>
      <c r="G1974" s="6" t="s">
        <v>130</v>
      </c>
      <c r="H1974" s="6" t="s">
        <v>1715</v>
      </c>
      <c r="I1974" s="27" t="n">
        <v>10</v>
      </c>
      <c r="J1974" s="27" t="n">
        <v>10</v>
      </c>
      <c r="K1974" s="27" t="n">
        <v>12</v>
      </c>
      <c r="L1974" s="28" t="n">
        <f aca="false">I1974+J1974</f>
        <v>20</v>
      </c>
      <c r="M1974" s="28" t="n">
        <f aca="false">L1974+K1974</f>
        <v>32</v>
      </c>
      <c r="N1974" s="22" t="str">
        <f aca="false">IF(I1974&gt;0,"Sí","No")</f>
        <v>Sí</v>
      </c>
      <c r="O1974" s="22" t="str">
        <f aca="false">IF(J1974&gt;0,"Sí","No")</f>
        <v>Sí</v>
      </c>
      <c r="P1974" s="22" t="str">
        <f aca="false">IF(K1974&gt;0,"Sí","No")</f>
        <v>Sí</v>
      </c>
      <c r="Q1974" s="22" t="str">
        <f aca="false">IF(OR(I1974&gt;0,J1974&gt;0),"Sí","No")</f>
        <v>Sí</v>
      </c>
      <c r="R1974" s="27" t="n">
        <v>1750</v>
      </c>
      <c r="S1974" s="27" t="n">
        <v>2500</v>
      </c>
      <c r="T1974" s="27" t="n">
        <v>1100</v>
      </c>
      <c r="U1974" s="27" t="n">
        <v>2000</v>
      </c>
      <c r="V1974" s="27" t="n">
        <v>3600</v>
      </c>
      <c r="W1974" s="12" t="n">
        <f aca="false">IF(AND(I1974&gt;0,R1974&gt;0),(S1974-R1974)/R1974,"")</f>
        <v>0.428571428571429</v>
      </c>
      <c r="X1974" s="12" t="n">
        <f aca="false">IF(AND(J1974&gt;0,T1974&gt;0),(U1974-T1974)/T1974,"")</f>
        <v>0.818181818181818</v>
      </c>
      <c r="Y1974" s="12" t="n">
        <f aca="false">IF(AND(K1974&gt;0,V1974&gt;0),(V1974-Resumen!$B$7)/Resumen!$B$7,"")</f>
        <v>0.44</v>
      </c>
      <c r="Z1974" s="28" t="n">
        <f aca="false">IF(AND(K1974&gt;0,I1974&gt;0,V1974&gt;0,S1974&gt;0),V1974-S1974,"")</f>
        <v>1100</v>
      </c>
      <c r="AA1974" s="12" t="n">
        <f aca="false">IF(Z1974&lt;&gt;"",Z1974/S1974,"")</f>
        <v>0.44</v>
      </c>
      <c r="AB1974" s="28" t="n">
        <f aca="false">IF(AND(K1974&gt;0,J1974&gt;0,V1974&gt;0,U1974&gt;0),V1974-U1974,"")</f>
        <v>1600</v>
      </c>
      <c r="AC1974" s="12" t="n">
        <f aca="false">IF(AB1974&lt;&gt;"",AB1974/U1974,"")</f>
        <v>0.8</v>
      </c>
      <c r="AD1974" s="27" t="n">
        <v>5</v>
      </c>
      <c r="AE1974" s="27" t="n">
        <v>2</v>
      </c>
      <c r="AF1974" s="27" t="n">
        <v>5</v>
      </c>
      <c r="AG1974" s="28" t="n">
        <f aca="false">AD1974+AE1974+AF1974</f>
        <v>12</v>
      </c>
      <c r="AH1974" s="12" t="n">
        <f aca="false">IF(AG1974&gt;0,AD1974/AG1974,"")</f>
        <v>0.416666666666667</v>
      </c>
      <c r="AI1974" s="27" t="n">
        <v>1</v>
      </c>
      <c r="AJ1974" s="27" t="n">
        <v>0</v>
      </c>
      <c r="AK1974" s="27" t="n">
        <v>0</v>
      </c>
      <c r="AL1974" s="22" t="str">
        <f aca="false">IF(OR(AJ1974&gt;0,AK1974&gt;0),"Sí","No")</f>
        <v>No</v>
      </c>
      <c r="AM1974" s="6" t="s">
        <v>198</v>
      </c>
      <c r="AN1974" s="6" t="s">
        <v>198</v>
      </c>
      <c r="AO1974" s="12" t="n">
        <f aca="false">IF(M1974&gt;0,K1974/M1974,"")</f>
        <v>0.375</v>
      </c>
      <c r="AP1974" s="22" t="str">
        <f aca="false">IF(M1974&gt;=Resumen!$B$5,"Alto","Bajo")</f>
        <v>Bajo</v>
      </c>
      <c r="AQ1974" s="22" t="str">
        <f aca="false">IF(AO1974&gt;=Resumen!$B$28,"Alto","Bajo")</f>
        <v>Bajo</v>
      </c>
      <c r="AR1974" s="22" t="str">
        <f aca="false">AP1974&amp;" Potencial / "&amp;AQ1974&amp;" Share"</f>
        <v>Bajo Potencial / Bajo Share</v>
      </c>
      <c r="AS1974" s="22" t="str">
        <f aca="false">IF(Q1974="Sí",IF(AO1974&gt;=Resumen!$B$29,"Alto","Bajo"),"")</f>
        <v>Bajo</v>
      </c>
      <c r="AT1974" s="22" t="str">
        <f aca="false">IF(AS1974&lt;&gt;"",AP1974&amp;" Potencial / "&amp;AS1974&amp;" Share","")</f>
        <v>Bajo Potencial / Bajo Share</v>
      </c>
      <c r="AU1974" s="22" t="str">
        <f aca="false">IF(AH1974="","Sin dato",IF(AH1974-AO1974&gt;Resumen!$B$6,"Sobre-exhibido",IF(AO1974-AH1974&gt;Resumen!$B$6,"Sub-exhibido","En línea")))</f>
        <v>En línea</v>
      </c>
      <c r="AV1974" s="22" t="n">
        <f aca="false">IF(AT1974="","",IF(AT1974="Alto Potencial / Bajo Share",1,IF(AT1974="Alto Potencial / Alto Share",2,IF(AT1974="Bajo Potencial / Alto Share",3,4))))</f>
        <v>4</v>
      </c>
      <c r="AW1974" s="22" t="str">
        <f aca="false">IF(Q1974="No","Sin competencia directa",IF(AV1974=1,"1 - Foco Conquista (Alto Pot / Bajo Share)",IF(AV1974=2,"2 - Foco Defensa (Alto Pot / Alto Share)",IF(AV1974=3,"3 - Monitoreo (Bajo Pot / Alto Share)","4 - Baja Prioridad (Bajo Pot / Bajo Share)"))))</f>
        <v>4 - Baja Prioridad (Bajo Pot / Bajo Share)</v>
      </c>
      <c r="AX1974" s="12" t="str">
        <f aca="false">IF(OR(IFERROR(AND(W1974&lt;&gt;"",Y1974&lt;&gt;"",Y1974-W1974&gt;Resumen!$B$8),FALSE()),IFERROR(AND(X1974&lt;&gt;"",Y1974&lt;&gt;"",Y1974-X1974&gt;Resumen!$B$8),FALSE())),MAX(IF(IFERROR(AND(W1974&lt;&gt;"",Y1974&lt;&gt;"",Y1974-W1974&gt;Resumen!$B$8),FALSE()),Y1974-W1974,0),IF(IFERROR(AND(X1974&lt;&gt;"",Y1974&lt;&gt;"",Y1974-X1974&gt;Resumen!$B$8),FALSE()),Y1974-X1974,0)),"")</f>
        <v/>
      </c>
      <c r="AY1974" s="22" t="str">
        <f aca="false">IF(OR(IFERROR(AND(W1974&lt;&gt;"",Y1974&lt;&gt;"",Y1974-W1974&gt;Resumen!$B$8),FALSE()),IFERROR(AND(X1974&lt;&gt;"",Y1974&lt;&gt;"",Y1974-X1974&gt;Resumen!$B$8),FALSE())),TRIM("Lays tiene mayor markup que "&amp;IF(IFERROR(AND(W1974&lt;&gt;"",Y1974&lt;&gt;"",Y1974-W1974&gt;Resumen!$B$8),FALSE()),"Quento ","")&amp;IF(IFERROR(AND(X1974&lt;&gt;"",Y1974&lt;&gt;"",Y1974-X1974&gt;Resumen!$B$8),FALSE()),"Julicroc ","")&amp;"en este PDV"),"")</f>
        <v/>
      </c>
      <c r="AZ1974" s="22" t="str">
        <f aca="false">IF(COUNTIF('Plan Pehuamar - Lista'!$A$2:$A$167,A1974)&gt;0,"Sí","No")</f>
        <v>No</v>
      </c>
      <c r="BA1974" s="22" t="str">
        <f aca="false">IF(COUNTIF('Plan Combo 9+1'!$A$2:$A$226,A1974)&gt;0,"Sí","No")</f>
        <v>No</v>
      </c>
      <c r="BB1974" s="22" t="str">
        <f aca="false">IF(AH1974="","No",IF(BA1974="Sí",IF((AO1974-AH1974)&gt;Resumen!$B$6,"Sí","No"),IF((AO1974-AH1974)&gt;=Resumen!$B$132,"Sí","No")))</f>
        <v>No</v>
      </c>
      <c r="BC1974" s="22" t="str">
        <f aca="false">IF(AND(N1974="Sí",AL1974="Sí",AI1974=0),"Sí","No")</f>
        <v>No</v>
      </c>
      <c r="BD1974" s="22" t="str">
        <f aca="false">IF(COUNTIF('Plan 9+1 (con Pehuamar)'!$A$2:$A$227,A1974)&gt;0,"Sí","No")</f>
        <v>No</v>
      </c>
    </row>
    <row r="1975" customFormat="false" ht="15" hidden="false" customHeight="true" outlineLevel="0" collapsed="false">
      <c r="A1975" s="6" t="n">
        <v>200471</v>
      </c>
      <c r="B1975" s="6" t="n">
        <v>13</v>
      </c>
      <c r="C1975" s="6" t="n">
        <v>1302</v>
      </c>
      <c r="D1975" s="6" t="s">
        <v>254</v>
      </c>
      <c r="E1975" s="6" t="s">
        <v>2138</v>
      </c>
      <c r="F1975" s="6" t="s">
        <v>196</v>
      </c>
      <c r="G1975" s="6" t="s">
        <v>130</v>
      </c>
      <c r="H1975" s="6" t="s">
        <v>1715</v>
      </c>
      <c r="I1975" s="27" t="n">
        <v>0</v>
      </c>
      <c r="J1975" s="27" t="n">
        <v>0</v>
      </c>
      <c r="K1975" s="27" t="n">
        <v>1.1</v>
      </c>
      <c r="L1975" s="28" t="n">
        <f aca="false">I1975+J1975</f>
        <v>0</v>
      </c>
      <c r="M1975" s="28" t="n">
        <f aca="false">L1975+K1975</f>
        <v>1.1</v>
      </c>
      <c r="N1975" s="22" t="str">
        <f aca="false">IF(I1975&gt;0,"Sí","No")</f>
        <v>No</v>
      </c>
      <c r="O1975" s="22" t="str">
        <f aca="false">IF(J1975&gt;0,"Sí","No")</f>
        <v>No</v>
      </c>
      <c r="P1975" s="22" t="str">
        <f aca="false">IF(K1975&gt;0,"Sí","No")</f>
        <v>Sí</v>
      </c>
      <c r="Q1975" s="22" t="str">
        <f aca="false">IF(OR(I1975&gt;0,J1975&gt;0),"Sí","No")</f>
        <v>No</v>
      </c>
      <c r="R1975" s="27"/>
      <c r="S1975" s="27"/>
      <c r="T1975" s="27"/>
      <c r="U1975" s="27"/>
      <c r="V1975" s="27"/>
      <c r="W1975" s="12" t="str">
        <f aca="false">IF(AND(I1975&gt;0,R1975&gt;0),(S1975-R1975)/R1975,"")</f>
        <v/>
      </c>
      <c r="X1975" s="12" t="str">
        <f aca="false">IF(AND(J1975&gt;0,T1975&gt;0),(U1975-T1975)/T1975,"")</f>
        <v/>
      </c>
      <c r="Y1975" s="12" t="str">
        <f aca="false">IF(AND(K1975&gt;0,V1975&gt;0),(V1975-Resumen!$B$7)/Resumen!$B$7,"")</f>
        <v/>
      </c>
      <c r="Z1975" s="28" t="str">
        <f aca="false">IF(AND(K1975&gt;0,I1975&gt;0,V1975&gt;0,S1975&gt;0),V1975-S1975,"")</f>
        <v/>
      </c>
      <c r="AA1975" s="12" t="str">
        <f aca="false">IF(Z1975&lt;&gt;"",Z1975/S1975,"")</f>
        <v/>
      </c>
      <c r="AB1975" s="28" t="str">
        <f aca="false">IF(AND(K1975&gt;0,J1975&gt;0,V1975&gt;0,U1975&gt;0),V1975-U1975,"")</f>
        <v/>
      </c>
      <c r="AC1975" s="12" t="str">
        <f aca="false">IF(AB1975&lt;&gt;"",AB1975/U1975,"")</f>
        <v/>
      </c>
      <c r="AD1975" s="27" t="n">
        <v>0</v>
      </c>
      <c r="AE1975" s="27" t="n">
        <v>0</v>
      </c>
      <c r="AF1975" s="27" t="n">
        <v>0</v>
      </c>
      <c r="AG1975" s="28" t="n">
        <f aca="false">AD1975+AE1975+AF1975</f>
        <v>0</v>
      </c>
      <c r="AH1975" s="12" t="str">
        <f aca="false">IF(AG1975&gt;0,AD1975/AG1975,"")</f>
        <v/>
      </c>
      <c r="AI1975" s="27" t="n">
        <v>0</v>
      </c>
      <c r="AJ1975" s="27" t="n">
        <v>0</v>
      </c>
      <c r="AK1975" s="27" t="n">
        <v>0</v>
      </c>
      <c r="AL1975" s="22" t="str">
        <f aca="false">IF(OR(AJ1975&gt;0,AK1975&gt;0),"Sí","No")</f>
        <v>No</v>
      </c>
      <c r="AM1975" s="6"/>
      <c r="AN1975" s="6"/>
      <c r="AO1975" s="12" t="n">
        <f aca="false">IF(M1975&gt;0,K1975/M1975,"")</f>
        <v>1</v>
      </c>
      <c r="AP1975" s="22" t="str">
        <f aca="false">IF(M1975&gt;=Resumen!$B$5,"Alto","Bajo")</f>
        <v>Bajo</v>
      </c>
      <c r="AQ1975" s="22" t="str">
        <f aca="false">IF(AO1975&gt;=Resumen!$B$28,"Alto","Bajo")</f>
        <v>Alto</v>
      </c>
      <c r="AR1975" s="22" t="str">
        <f aca="false">AP1975&amp;" Potencial / "&amp;AQ1975&amp;" Share"</f>
        <v>Bajo Potencial / Alto Share</v>
      </c>
      <c r="AS1975" s="22" t="str">
        <f aca="false">IF(Q1975="Sí",IF(AO1975&gt;=Resumen!$B$29,"Alto","Bajo"),"")</f>
        <v/>
      </c>
      <c r="AT1975" s="22" t="str">
        <f aca="false">IF(AS1975&lt;&gt;"",AP1975&amp;" Potencial / "&amp;AS1975&amp;" Share","")</f>
        <v/>
      </c>
      <c r="AU1975" s="22" t="str">
        <f aca="false">IF(AH1975="","Sin dato",IF(AH1975-AO1975&gt;Resumen!$B$6,"Sobre-exhibido",IF(AO1975-AH1975&gt;Resumen!$B$6,"Sub-exhibido","En línea")))</f>
        <v>Sin dato</v>
      </c>
      <c r="AV1975" s="22" t="str">
        <f aca="false">IF(AT1975="","",IF(AT1975="Alto Potencial / Bajo Share",1,IF(AT1975="Alto Potencial / Alto Share",2,IF(AT1975="Bajo Potencial / Alto Share",3,4))))</f>
        <v/>
      </c>
      <c r="AW1975" s="22" t="str">
        <f aca="false">IF(Q1975="No","Sin competencia directa",IF(AV1975=1,"1 - Foco Conquista (Alto Pot / Bajo Share)",IF(AV1975=2,"2 - Foco Defensa (Alto Pot / Alto Share)",IF(AV1975=3,"3 - Monitoreo (Bajo Pot / Alto Share)","4 - Baja Prioridad (Bajo Pot / Bajo Share)"))))</f>
        <v>Sin competencia directa</v>
      </c>
      <c r="AX1975" s="12" t="str">
        <f aca="false">IF(OR(IFERROR(AND(W1975&lt;&gt;"",Y1975&lt;&gt;"",Y1975-W1975&gt;Resumen!$B$8),FALSE()),IFERROR(AND(X1975&lt;&gt;"",Y1975&lt;&gt;"",Y1975-X1975&gt;Resumen!$B$8),FALSE())),MAX(IF(IFERROR(AND(W1975&lt;&gt;"",Y1975&lt;&gt;"",Y1975-W1975&gt;Resumen!$B$8),FALSE()),Y1975-W1975,0),IF(IFERROR(AND(X1975&lt;&gt;"",Y1975&lt;&gt;"",Y1975-X1975&gt;Resumen!$B$8),FALSE()),Y1975-X1975,0)),"")</f>
        <v/>
      </c>
      <c r="AY1975" s="22" t="str">
        <f aca="false">IF(OR(IFERROR(AND(W1975&lt;&gt;"",Y1975&lt;&gt;"",Y1975-W1975&gt;Resumen!$B$8),FALSE()),IFERROR(AND(X1975&lt;&gt;"",Y1975&lt;&gt;"",Y1975-X1975&gt;Resumen!$B$8),FALSE())),TRIM("Lays tiene mayor markup que "&amp;IF(IFERROR(AND(W1975&lt;&gt;"",Y1975&lt;&gt;"",Y1975-W1975&gt;Resumen!$B$8),FALSE()),"Quento ","")&amp;IF(IFERROR(AND(X1975&lt;&gt;"",Y1975&lt;&gt;"",Y1975-X1975&gt;Resumen!$B$8),FALSE()),"Julicroc ","")&amp;"en este PDV"),"")</f>
        <v/>
      </c>
      <c r="AZ1975" s="22" t="str">
        <f aca="false">IF(COUNTIF('Plan Pehuamar - Lista'!$A$2:$A$167,A1975)&gt;0,"Sí","No")</f>
        <v>No</v>
      </c>
      <c r="BA1975" s="22" t="str">
        <f aca="false">IF(COUNTIF('Plan Combo 9+1'!$A$2:$A$226,A1975)&gt;0,"Sí","No")</f>
        <v>No</v>
      </c>
      <c r="BB1975" s="22" t="str">
        <f aca="false">IF(AH1975="","No",IF(BA1975="Sí",IF((AO1975-AH1975)&gt;Resumen!$B$6,"Sí","No"),IF((AO1975-AH1975)&gt;=Resumen!$B$132,"Sí","No")))</f>
        <v>No</v>
      </c>
      <c r="BC1975" s="22" t="str">
        <f aca="false">IF(AND(N1975="Sí",AL1975="Sí",AI1975=0),"Sí","No")</f>
        <v>No</v>
      </c>
      <c r="BD1975" s="22" t="str">
        <f aca="false">IF(COUNTIF('Plan 9+1 (con Pehuamar)'!$A$2:$A$227,A1975)&gt;0,"Sí","No")</f>
        <v>No</v>
      </c>
    </row>
    <row r="1976" customFormat="false" ht="15" hidden="false" customHeight="true" outlineLevel="0" collapsed="false">
      <c r="A1976" s="6" t="n">
        <v>200472</v>
      </c>
      <c r="B1976" s="6" t="n">
        <v>13</v>
      </c>
      <c r="C1976" s="6" t="n">
        <v>1302</v>
      </c>
      <c r="D1976" s="6" t="s">
        <v>254</v>
      </c>
      <c r="E1976" s="6" t="s">
        <v>2139</v>
      </c>
      <c r="F1976" s="6" t="s">
        <v>196</v>
      </c>
      <c r="G1976" s="6" t="s">
        <v>130</v>
      </c>
      <c r="H1976" s="6" t="s">
        <v>1715</v>
      </c>
      <c r="I1976" s="27" t="n">
        <v>10</v>
      </c>
      <c r="J1976" s="27" t="n">
        <v>6</v>
      </c>
      <c r="K1976" s="27" t="n">
        <v>4</v>
      </c>
      <c r="L1976" s="28" t="n">
        <f aca="false">I1976+J1976</f>
        <v>16</v>
      </c>
      <c r="M1976" s="28" t="n">
        <f aca="false">L1976+K1976</f>
        <v>20</v>
      </c>
      <c r="N1976" s="22" t="str">
        <f aca="false">IF(I1976&gt;0,"Sí","No")</f>
        <v>Sí</v>
      </c>
      <c r="O1976" s="22" t="str">
        <f aca="false">IF(J1976&gt;0,"Sí","No")</f>
        <v>Sí</v>
      </c>
      <c r="P1976" s="22" t="str">
        <f aca="false">IF(K1976&gt;0,"Sí","No")</f>
        <v>Sí</v>
      </c>
      <c r="Q1976" s="22" t="str">
        <f aca="false">IF(OR(I1976&gt;0,J1976&gt;0),"Sí","No")</f>
        <v>Sí</v>
      </c>
      <c r="R1976" s="27" t="n">
        <v>1750</v>
      </c>
      <c r="S1976" s="27" t="n">
        <v>2500</v>
      </c>
      <c r="T1976" s="27" t="n">
        <v>1100</v>
      </c>
      <c r="U1976" s="27" t="n">
        <v>2000</v>
      </c>
      <c r="V1976" s="27" t="n">
        <v>3600</v>
      </c>
      <c r="W1976" s="12" t="n">
        <f aca="false">IF(AND(I1976&gt;0,R1976&gt;0),(S1976-R1976)/R1976,"")</f>
        <v>0.428571428571429</v>
      </c>
      <c r="X1976" s="12" t="n">
        <f aca="false">IF(AND(J1976&gt;0,T1976&gt;0),(U1976-T1976)/T1976,"")</f>
        <v>0.818181818181818</v>
      </c>
      <c r="Y1976" s="12" t="n">
        <f aca="false">IF(AND(K1976&gt;0,V1976&gt;0),(V1976-Resumen!$B$7)/Resumen!$B$7,"")</f>
        <v>0.44</v>
      </c>
      <c r="Z1976" s="28" t="n">
        <f aca="false">IF(AND(K1976&gt;0,I1976&gt;0,V1976&gt;0,S1976&gt;0),V1976-S1976,"")</f>
        <v>1100</v>
      </c>
      <c r="AA1976" s="12" t="n">
        <f aca="false">IF(Z1976&lt;&gt;"",Z1976/S1976,"")</f>
        <v>0.44</v>
      </c>
      <c r="AB1976" s="28" t="n">
        <f aca="false">IF(AND(K1976&gt;0,J1976&gt;0,V1976&gt;0,U1976&gt;0),V1976-U1976,"")</f>
        <v>1600</v>
      </c>
      <c r="AC1976" s="12" t="n">
        <f aca="false">IF(AB1976&lt;&gt;"",AB1976/U1976,"")</f>
        <v>0.8</v>
      </c>
      <c r="AD1976" s="27" t="n">
        <v>4</v>
      </c>
      <c r="AE1976" s="27" t="n">
        <v>2</v>
      </c>
      <c r="AF1976" s="27" t="n">
        <v>6</v>
      </c>
      <c r="AG1976" s="28" t="n">
        <f aca="false">AD1976+AE1976+AF1976</f>
        <v>12</v>
      </c>
      <c r="AH1976" s="12" t="n">
        <f aca="false">IF(AG1976&gt;0,AD1976/AG1976,"")</f>
        <v>0.333333333333333</v>
      </c>
      <c r="AI1976" s="27" t="n">
        <v>1</v>
      </c>
      <c r="AJ1976" s="27" t="n">
        <v>0</v>
      </c>
      <c r="AK1976" s="27" t="n">
        <v>0</v>
      </c>
      <c r="AL1976" s="22" t="str">
        <f aca="false">IF(OR(AJ1976&gt;0,AK1976&gt;0),"Sí","No")</f>
        <v>No</v>
      </c>
      <c r="AM1976" s="6" t="s">
        <v>198</v>
      </c>
      <c r="AN1976" s="6" t="s">
        <v>198</v>
      </c>
      <c r="AO1976" s="12" t="n">
        <f aca="false">IF(M1976&gt;0,K1976/M1976,"")</f>
        <v>0.2</v>
      </c>
      <c r="AP1976" s="22" t="str">
        <f aca="false">IF(M1976&gt;=Resumen!$B$5,"Alto","Bajo")</f>
        <v>Bajo</v>
      </c>
      <c r="AQ1976" s="22" t="str">
        <f aca="false">IF(AO1976&gt;=Resumen!$B$28,"Alto","Bajo")</f>
        <v>Bajo</v>
      </c>
      <c r="AR1976" s="22" t="str">
        <f aca="false">AP1976&amp;" Potencial / "&amp;AQ1976&amp;" Share"</f>
        <v>Bajo Potencial / Bajo Share</v>
      </c>
      <c r="AS1976" s="22" t="str">
        <f aca="false">IF(Q1976="Sí",IF(AO1976&gt;=Resumen!$B$29,"Alto","Bajo"),"")</f>
        <v>Bajo</v>
      </c>
      <c r="AT1976" s="22" t="str">
        <f aca="false">IF(AS1976&lt;&gt;"",AP1976&amp;" Potencial / "&amp;AS1976&amp;" Share","")</f>
        <v>Bajo Potencial / Bajo Share</v>
      </c>
      <c r="AU1976" s="22" t="str">
        <f aca="false">IF(AH1976="","Sin dato",IF(AH1976-AO1976&gt;Resumen!$B$6,"Sobre-exhibido",IF(AO1976-AH1976&gt;Resumen!$B$6,"Sub-exhibido","En línea")))</f>
        <v>Sobre-exhibido</v>
      </c>
      <c r="AV1976" s="22" t="n">
        <f aca="false">IF(AT1976="","",IF(AT1976="Alto Potencial / Bajo Share",1,IF(AT1976="Alto Potencial / Alto Share",2,IF(AT1976="Bajo Potencial / Alto Share",3,4))))</f>
        <v>4</v>
      </c>
      <c r="AW1976" s="22" t="str">
        <f aca="false">IF(Q1976="No","Sin competencia directa",IF(AV1976=1,"1 - Foco Conquista (Alto Pot / Bajo Share)",IF(AV1976=2,"2 - Foco Defensa (Alto Pot / Alto Share)",IF(AV1976=3,"3 - Monitoreo (Bajo Pot / Alto Share)","4 - Baja Prioridad (Bajo Pot / Bajo Share)"))))</f>
        <v>4 - Baja Prioridad (Bajo Pot / Bajo Share)</v>
      </c>
      <c r="AX1976" s="12" t="str">
        <f aca="false">IF(OR(IFERROR(AND(W1976&lt;&gt;"",Y1976&lt;&gt;"",Y1976-W1976&gt;Resumen!$B$8),FALSE()),IFERROR(AND(X1976&lt;&gt;"",Y1976&lt;&gt;"",Y1976-X1976&gt;Resumen!$B$8),FALSE())),MAX(IF(IFERROR(AND(W1976&lt;&gt;"",Y1976&lt;&gt;"",Y1976-W1976&gt;Resumen!$B$8),FALSE()),Y1976-W1976,0),IF(IFERROR(AND(X1976&lt;&gt;"",Y1976&lt;&gt;"",Y1976-X1976&gt;Resumen!$B$8),FALSE()),Y1976-X1976,0)),"")</f>
        <v/>
      </c>
      <c r="AY1976" s="22" t="str">
        <f aca="false">IF(OR(IFERROR(AND(W1976&lt;&gt;"",Y1976&lt;&gt;"",Y1976-W1976&gt;Resumen!$B$8),FALSE()),IFERROR(AND(X1976&lt;&gt;"",Y1976&lt;&gt;"",Y1976-X1976&gt;Resumen!$B$8),FALSE())),TRIM("Lays tiene mayor markup que "&amp;IF(IFERROR(AND(W1976&lt;&gt;"",Y1976&lt;&gt;"",Y1976-W1976&gt;Resumen!$B$8),FALSE()),"Quento ","")&amp;IF(IFERROR(AND(X1976&lt;&gt;"",Y1976&lt;&gt;"",Y1976-X1976&gt;Resumen!$B$8),FALSE()),"Julicroc ","")&amp;"en este PDV"),"")</f>
        <v/>
      </c>
      <c r="AZ1976" s="22" t="str">
        <f aca="false">IF(COUNTIF('Plan Pehuamar - Lista'!$A$2:$A$167,A1976)&gt;0,"Sí","No")</f>
        <v>No</v>
      </c>
      <c r="BA1976" s="22" t="str">
        <f aca="false">IF(COUNTIF('Plan Combo 9+1'!$A$2:$A$226,A1976)&gt;0,"Sí","No")</f>
        <v>No</v>
      </c>
      <c r="BB1976" s="22" t="str">
        <f aca="false">IF(AH1976="","No",IF(BA1976="Sí",IF((AO1976-AH1976)&gt;Resumen!$B$6,"Sí","No"),IF((AO1976-AH1976)&gt;=Resumen!$B$132,"Sí","No")))</f>
        <v>No</v>
      </c>
      <c r="BC1976" s="22" t="str">
        <f aca="false">IF(AND(N1976="Sí",AL1976="Sí",AI1976=0),"Sí","No")</f>
        <v>No</v>
      </c>
      <c r="BD1976" s="22" t="str">
        <f aca="false">IF(COUNTIF('Plan 9+1 (con Pehuamar)'!$A$2:$A$227,A1976)&gt;0,"Sí","No")</f>
        <v>No</v>
      </c>
    </row>
    <row r="1977" customFormat="false" ht="15" hidden="false" customHeight="true" outlineLevel="0" collapsed="false">
      <c r="A1977" s="6" t="n">
        <v>200475</v>
      </c>
      <c r="B1977" s="6" t="n">
        <v>13</v>
      </c>
      <c r="C1977" s="6" t="n">
        <v>1302</v>
      </c>
      <c r="D1977" s="6" t="s">
        <v>254</v>
      </c>
      <c r="E1977" s="6" t="s">
        <v>2140</v>
      </c>
      <c r="F1977" s="6" t="s">
        <v>196</v>
      </c>
      <c r="G1977" s="6" t="s">
        <v>130</v>
      </c>
      <c r="H1977" s="6" t="s">
        <v>1715</v>
      </c>
      <c r="I1977" s="27" t="n">
        <v>0</v>
      </c>
      <c r="J1977" s="27" t="n">
        <v>0</v>
      </c>
      <c r="K1977" s="27" t="n">
        <v>0.1</v>
      </c>
      <c r="L1977" s="28" t="n">
        <f aca="false">I1977+J1977</f>
        <v>0</v>
      </c>
      <c r="M1977" s="28" t="n">
        <f aca="false">L1977+K1977</f>
        <v>0.1</v>
      </c>
      <c r="N1977" s="22" t="str">
        <f aca="false">IF(I1977&gt;0,"Sí","No")</f>
        <v>No</v>
      </c>
      <c r="O1977" s="22" t="str">
        <f aca="false">IF(J1977&gt;0,"Sí","No")</f>
        <v>No</v>
      </c>
      <c r="P1977" s="22" t="str">
        <f aca="false">IF(K1977&gt;0,"Sí","No")</f>
        <v>Sí</v>
      </c>
      <c r="Q1977" s="22" t="str">
        <f aca="false">IF(OR(I1977&gt;0,J1977&gt;0),"Sí","No")</f>
        <v>No</v>
      </c>
      <c r="R1977" s="27"/>
      <c r="S1977" s="27"/>
      <c r="T1977" s="27"/>
      <c r="U1977" s="27"/>
      <c r="V1977" s="27"/>
      <c r="W1977" s="12" t="str">
        <f aca="false">IF(AND(I1977&gt;0,R1977&gt;0),(S1977-R1977)/R1977,"")</f>
        <v/>
      </c>
      <c r="X1977" s="12" t="str">
        <f aca="false">IF(AND(J1977&gt;0,T1977&gt;0),(U1977-T1977)/T1977,"")</f>
        <v/>
      </c>
      <c r="Y1977" s="12" t="str">
        <f aca="false">IF(AND(K1977&gt;0,V1977&gt;0),(V1977-Resumen!$B$7)/Resumen!$B$7,"")</f>
        <v/>
      </c>
      <c r="Z1977" s="28" t="str">
        <f aca="false">IF(AND(K1977&gt;0,I1977&gt;0,V1977&gt;0,S1977&gt;0),V1977-S1977,"")</f>
        <v/>
      </c>
      <c r="AA1977" s="12" t="str">
        <f aca="false">IF(Z1977&lt;&gt;"",Z1977/S1977,"")</f>
        <v/>
      </c>
      <c r="AB1977" s="28" t="str">
        <f aca="false">IF(AND(K1977&gt;0,J1977&gt;0,V1977&gt;0,U1977&gt;0),V1977-U1977,"")</f>
        <v/>
      </c>
      <c r="AC1977" s="12" t="str">
        <f aca="false">IF(AB1977&lt;&gt;"",AB1977/U1977,"")</f>
        <v/>
      </c>
      <c r="AD1977" s="27" t="n">
        <v>0</v>
      </c>
      <c r="AE1977" s="27" t="n">
        <v>0</v>
      </c>
      <c r="AF1977" s="27" t="n">
        <v>0</v>
      </c>
      <c r="AG1977" s="28" t="n">
        <f aca="false">AD1977+AE1977+AF1977</f>
        <v>0</v>
      </c>
      <c r="AH1977" s="12" t="str">
        <f aca="false">IF(AG1977&gt;0,AD1977/AG1977,"")</f>
        <v/>
      </c>
      <c r="AI1977" s="27" t="n">
        <v>0</v>
      </c>
      <c r="AJ1977" s="27" t="n">
        <v>0</v>
      </c>
      <c r="AK1977" s="27" t="n">
        <v>0</v>
      </c>
      <c r="AL1977" s="22" t="str">
        <f aca="false">IF(OR(AJ1977&gt;0,AK1977&gt;0),"Sí","No")</f>
        <v>No</v>
      </c>
      <c r="AM1977" s="6"/>
      <c r="AN1977" s="6"/>
      <c r="AO1977" s="12" t="n">
        <f aca="false">IF(M1977&gt;0,K1977/M1977,"")</f>
        <v>1</v>
      </c>
      <c r="AP1977" s="22" t="str">
        <f aca="false">IF(M1977&gt;=Resumen!$B$5,"Alto","Bajo")</f>
        <v>Bajo</v>
      </c>
      <c r="AQ1977" s="22" t="str">
        <f aca="false">IF(AO1977&gt;=Resumen!$B$28,"Alto","Bajo")</f>
        <v>Alto</v>
      </c>
      <c r="AR1977" s="22" t="str">
        <f aca="false">AP1977&amp;" Potencial / "&amp;AQ1977&amp;" Share"</f>
        <v>Bajo Potencial / Alto Share</v>
      </c>
      <c r="AS1977" s="22" t="str">
        <f aca="false">IF(Q1977="Sí",IF(AO1977&gt;=Resumen!$B$29,"Alto","Bajo"),"")</f>
        <v/>
      </c>
      <c r="AT1977" s="22" t="str">
        <f aca="false">IF(AS1977&lt;&gt;"",AP1977&amp;" Potencial / "&amp;AS1977&amp;" Share","")</f>
        <v/>
      </c>
      <c r="AU1977" s="22" t="str">
        <f aca="false">IF(AH1977="","Sin dato",IF(AH1977-AO1977&gt;Resumen!$B$6,"Sobre-exhibido",IF(AO1977-AH1977&gt;Resumen!$B$6,"Sub-exhibido","En línea")))</f>
        <v>Sin dato</v>
      </c>
      <c r="AV1977" s="22" t="str">
        <f aca="false">IF(AT1977="","",IF(AT1977="Alto Potencial / Bajo Share",1,IF(AT1977="Alto Potencial / Alto Share",2,IF(AT1977="Bajo Potencial / Alto Share",3,4))))</f>
        <v/>
      </c>
      <c r="AW1977" s="22" t="str">
        <f aca="false">IF(Q1977="No","Sin competencia directa",IF(AV1977=1,"1 - Foco Conquista (Alto Pot / Bajo Share)",IF(AV1977=2,"2 - Foco Defensa (Alto Pot / Alto Share)",IF(AV1977=3,"3 - Monitoreo (Bajo Pot / Alto Share)","4 - Baja Prioridad (Bajo Pot / Bajo Share)"))))</f>
        <v>Sin competencia directa</v>
      </c>
      <c r="AX1977" s="12" t="str">
        <f aca="false">IF(OR(IFERROR(AND(W1977&lt;&gt;"",Y1977&lt;&gt;"",Y1977-W1977&gt;Resumen!$B$8),FALSE()),IFERROR(AND(X1977&lt;&gt;"",Y1977&lt;&gt;"",Y1977-X1977&gt;Resumen!$B$8),FALSE())),MAX(IF(IFERROR(AND(W1977&lt;&gt;"",Y1977&lt;&gt;"",Y1977-W1977&gt;Resumen!$B$8),FALSE()),Y1977-W1977,0),IF(IFERROR(AND(X1977&lt;&gt;"",Y1977&lt;&gt;"",Y1977-X1977&gt;Resumen!$B$8),FALSE()),Y1977-X1977,0)),"")</f>
        <v/>
      </c>
      <c r="AY1977" s="22" t="str">
        <f aca="false">IF(OR(IFERROR(AND(W1977&lt;&gt;"",Y1977&lt;&gt;"",Y1977-W1977&gt;Resumen!$B$8),FALSE()),IFERROR(AND(X1977&lt;&gt;"",Y1977&lt;&gt;"",Y1977-X1977&gt;Resumen!$B$8),FALSE())),TRIM("Lays tiene mayor markup que "&amp;IF(IFERROR(AND(W1977&lt;&gt;"",Y1977&lt;&gt;"",Y1977-W1977&gt;Resumen!$B$8),FALSE()),"Quento ","")&amp;IF(IFERROR(AND(X1977&lt;&gt;"",Y1977&lt;&gt;"",Y1977-X1977&gt;Resumen!$B$8),FALSE()),"Julicroc ","")&amp;"en este PDV"),"")</f>
        <v/>
      </c>
      <c r="AZ1977" s="22" t="str">
        <f aca="false">IF(COUNTIF('Plan Pehuamar - Lista'!$A$2:$A$167,A1977)&gt;0,"Sí","No")</f>
        <v>No</v>
      </c>
      <c r="BA1977" s="22" t="str">
        <f aca="false">IF(COUNTIF('Plan Combo 9+1'!$A$2:$A$226,A1977)&gt;0,"Sí","No")</f>
        <v>No</v>
      </c>
      <c r="BB1977" s="22" t="str">
        <f aca="false">IF(AH1977="","No",IF(BA1977="Sí",IF((AO1977-AH1977)&gt;Resumen!$B$6,"Sí","No"),IF((AO1977-AH1977)&gt;=Resumen!$B$132,"Sí","No")))</f>
        <v>No</v>
      </c>
      <c r="BC1977" s="22" t="str">
        <f aca="false">IF(AND(N1977="Sí",AL1977="Sí",AI1977=0),"Sí","No")</f>
        <v>No</v>
      </c>
      <c r="BD1977" s="22" t="str">
        <f aca="false">IF(COUNTIF('Plan 9+1 (con Pehuamar)'!$A$2:$A$227,A1977)&gt;0,"Sí","No")</f>
        <v>No</v>
      </c>
    </row>
    <row r="1978" customFormat="false" ht="15" hidden="false" customHeight="true" outlineLevel="0" collapsed="false">
      <c r="A1978" s="6" t="n">
        <v>200477</v>
      </c>
      <c r="B1978" s="6" t="n">
        <v>13</v>
      </c>
      <c r="C1978" s="6" t="n">
        <v>1302</v>
      </c>
      <c r="D1978" s="6" t="s">
        <v>254</v>
      </c>
      <c r="E1978" s="6" t="s">
        <v>2141</v>
      </c>
      <c r="F1978" s="6" t="s">
        <v>196</v>
      </c>
      <c r="G1978" s="6" t="s">
        <v>130</v>
      </c>
      <c r="H1978" s="6" t="s">
        <v>1715</v>
      </c>
      <c r="I1978" s="27" t="n">
        <v>5</v>
      </c>
      <c r="J1978" s="27" t="n">
        <v>9</v>
      </c>
      <c r="K1978" s="27" t="n">
        <v>6</v>
      </c>
      <c r="L1978" s="28" t="n">
        <f aca="false">I1978+J1978</f>
        <v>14</v>
      </c>
      <c r="M1978" s="28" t="n">
        <f aca="false">L1978+K1978</f>
        <v>20</v>
      </c>
      <c r="N1978" s="22" t="str">
        <f aca="false">IF(I1978&gt;0,"Sí","No")</f>
        <v>Sí</v>
      </c>
      <c r="O1978" s="22" t="str">
        <f aca="false">IF(J1978&gt;0,"Sí","No")</f>
        <v>Sí</v>
      </c>
      <c r="P1978" s="22" t="str">
        <f aca="false">IF(K1978&gt;0,"Sí","No")</f>
        <v>Sí</v>
      </c>
      <c r="Q1978" s="22" t="str">
        <f aca="false">IF(OR(I1978&gt;0,J1978&gt;0),"Sí","No")</f>
        <v>Sí</v>
      </c>
      <c r="R1978" s="27" t="n">
        <v>2000</v>
      </c>
      <c r="S1978" s="27" t="n">
        <v>2800</v>
      </c>
      <c r="T1978" s="27" t="n">
        <v>1100</v>
      </c>
      <c r="U1978" s="27" t="n">
        <v>1900</v>
      </c>
      <c r="V1978" s="27" t="n">
        <v>3600</v>
      </c>
      <c r="W1978" s="12" t="n">
        <f aca="false">IF(AND(I1978&gt;0,R1978&gt;0),(S1978-R1978)/R1978,"")</f>
        <v>0.4</v>
      </c>
      <c r="X1978" s="12" t="n">
        <f aca="false">IF(AND(J1978&gt;0,T1978&gt;0),(U1978-T1978)/T1978,"")</f>
        <v>0.727272727272727</v>
      </c>
      <c r="Y1978" s="12" t="n">
        <f aca="false">IF(AND(K1978&gt;0,V1978&gt;0),(V1978-Resumen!$B$7)/Resumen!$B$7,"")</f>
        <v>0.44</v>
      </c>
      <c r="Z1978" s="28" t="n">
        <f aca="false">IF(AND(K1978&gt;0,I1978&gt;0,V1978&gt;0,S1978&gt;0),V1978-S1978,"")</f>
        <v>800</v>
      </c>
      <c r="AA1978" s="12" t="n">
        <f aca="false">IF(Z1978&lt;&gt;"",Z1978/S1978,"")</f>
        <v>0.285714285714286</v>
      </c>
      <c r="AB1978" s="28" t="n">
        <f aca="false">IF(AND(K1978&gt;0,J1978&gt;0,V1978&gt;0,U1978&gt;0),V1978-U1978,"")</f>
        <v>1700</v>
      </c>
      <c r="AC1978" s="12" t="n">
        <f aca="false">IF(AB1978&lt;&gt;"",AB1978/U1978,"")</f>
        <v>0.894736842105263</v>
      </c>
      <c r="AD1978" s="27" t="n">
        <v>4</v>
      </c>
      <c r="AE1978" s="27" t="n">
        <v>2</v>
      </c>
      <c r="AF1978" s="27" t="n">
        <v>3</v>
      </c>
      <c r="AG1978" s="28" t="n">
        <f aca="false">AD1978+AE1978+AF1978</f>
        <v>9</v>
      </c>
      <c r="AH1978" s="12" t="n">
        <f aca="false">IF(AG1978&gt;0,AD1978/AG1978,"")</f>
        <v>0.444444444444444</v>
      </c>
      <c r="AI1978" s="27" t="n">
        <v>1</v>
      </c>
      <c r="AJ1978" s="27" t="n">
        <v>0</v>
      </c>
      <c r="AK1978" s="27" t="n">
        <v>0</v>
      </c>
      <c r="AL1978" s="22" t="str">
        <f aca="false">IF(OR(AJ1978&gt;0,AK1978&gt;0),"Sí","No")</f>
        <v>No</v>
      </c>
      <c r="AM1978" s="6" t="s">
        <v>198</v>
      </c>
      <c r="AN1978" s="6" t="s">
        <v>198</v>
      </c>
      <c r="AO1978" s="12" t="n">
        <f aca="false">IF(M1978&gt;0,K1978/M1978,"")</f>
        <v>0.3</v>
      </c>
      <c r="AP1978" s="22" t="str">
        <f aca="false">IF(M1978&gt;=Resumen!$B$5,"Alto","Bajo")</f>
        <v>Bajo</v>
      </c>
      <c r="AQ1978" s="22" t="str">
        <f aca="false">IF(AO1978&gt;=Resumen!$B$28,"Alto","Bajo")</f>
        <v>Bajo</v>
      </c>
      <c r="AR1978" s="22" t="str">
        <f aca="false">AP1978&amp;" Potencial / "&amp;AQ1978&amp;" Share"</f>
        <v>Bajo Potencial / Bajo Share</v>
      </c>
      <c r="AS1978" s="22" t="str">
        <f aca="false">IF(Q1978="Sí",IF(AO1978&gt;=Resumen!$B$29,"Alto","Bajo"),"")</f>
        <v>Bajo</v>
      </c>
      <c r="AT1978" s="22" t="str">
        <f aca="false">IF(AS1978&lt;&gt;"",AP1978&amp;" Potencial / "&amp;AS1978&amp;" Share","")</f>
        <v>Bajo Potencial / Bajo Share</v>
      </c>
      <c r="AU1978" s="22" t="str">
        <f aca="false">IF(AH1978="","Sin dato",IF(AH1978-AO1978&gt;Resumen!$B$6,"Sobre-exhibido",IF(AO1978-AH1978&gt;Resumen!$B$6,"Sub-exhibido","En línea")))</f>
        <v>Sobre-exhibido</v>
      </c>
      <c r="AV1978" s="22" t="n">
        <f aca="false">IF(AT1978="","",IF(AT1978="Alto Potencial / Bajo Share",1,IF(AT1978="Alto Potencial / Alto Share",2,IF(AT1978="Bajo Potencial / Alto Share",3,4))))</f>
        <v>4</v>
      </c>
      <c r="AW1978" s="22" t="str">
        <f aca="false">IF(Q1978="No","Sin competencia directa",IF(AV1978=1,"1 - Foco Conquista (Alto Pot / Bajo Share)",IF(AV1978=2,"2 - Foco Defensa (Alto Pot / Alto Share)",IF(AV1978=3,"3 - Monitoreo (Bajo Pot / Alto Share)","4 - Baja Prioridad (Bajo Pot / Bajo Share)"))))</f>
        <v>4 - Baja Prioridad (Bajo Pot / Bajo Share)</v>
      </c>
      <c r="AX1978" s="12" t="str">
        <f aca="false">IF(OR(IFERROR(AND(W1978&lt;&gt;"",Y1978&lt;&gt;"",Y1978-W1978&gt;Resumen!$B$8),FALSE()),IFERROR(AND(X1978&lt;&gt;"",Y1978&lt;&gt;"",Y1978-X1978&gt;Resumen!$B$8),FALSE())),MAX(IF(IFERROR(AND(W1978&lt;&gt;"",Y1978&lt;&gt;"",Y1978-W1978&gt;Resumen!$B$8),FALSE()),Y1978-W1978,0),IF(IFERROR(AND(X1978&lt;&gt;"",Y1978&lt;&gt;"",Y1978-X1978&gt;Resumen!$B$8),FALSE()),Y1978-X1978,0)),"")</f>
        <v/>
      </c>
      <c r="AY1978" s="22" t="str">
        <f aca="false">IF(OR(IFERROR(AND(W1978&lt;&gt;"",Y1978&lt;&gt;"",Y1978-W1978&gt;Resumen!$B$8),FALSE()),IFERROR(AND(X1978&lt;&gt;"",Y1978&lt;&gt;"",Y1978-X1978&gt;Resumen!$B$8),FALSE())),TRIM("Lays tiene mayor markup que "&amp;IF(IFERROR(AND(W1978&lt;&gt;"",Y1978&lt;&gt;"",Y1978-W1978&gt;Resumen!$B$8),FALSE()),"Quento ","")&amp;IF(IFERROR(AND(X1978&lt;&gt;"",Y1978&lt;&gt;"",Y1978-X1978&gt;Resumen!$B$8),FALSE()),"Julicroc ","")&amp;"en este PDV"),"")</f>
        <v/>
      </c>
      <c r="AZ1978" s="22" t="str">
        <f aca="false">IF(COUNTIF('Plan Pehuamar - Lista'!$A$2:$A$167,A1978)&gt;0,"Sí","No")</f>
        <v>No</v>
      </c>
      <c r="BA1978" s="22" t="str">
        <f aca="false">IF(COUNTIF('Plan Combo 9+1'!$A$2:$A$226,A1978)&gt;0,"Sí","No")</f>
        <v>No</v>
      </c>
      <c r="BB1978" s="22" t="str">
        <f aca="false">IF(AH1978="","No",IF(BA1978="Sí",IF((AO1978-AH1978)&gt;Resumen!$B$6,"Sí","No"),IF((AO1978-AH1978)&gt;=Resumen!$B$132,"Sí","No")))</f>
        <v>No</v>
      </c>
      <c r="BC1978" s="22" t="str">
        <f aca="false">IF(AND(N1978="Sí",AL1978="Sí",AI1978=0),"Sí","No")</f>
        <v>No</v>
      </c>
      <c r="BD1978" s="22" t="str">
        <f aca="false">IF(COUNTIF('Plan 9+1 (con Pehuamar)'!$A$2:$A$227,A1978)&gt;0,"Sí","No")</f>
        <v>No</v>
      </c>
    </row>
    <row r="1979" customFormat="false" ht="15" hidden="false" customHeight="true" outlineLevel="0" collapsed="false">
      <c r="A1979" s="6" t="n">
        <v>200478</v>
      </c>
      <c r="B1979" s="6" t="n">
        <v>13</v>
      </c>
      <c r="C1979" s="6" t="n">
        <v>1302</v>
      </c>
      <c r="D1979" s="6" t="s">
        <v>254</v>
      </c>
      <c r="E1979" s="6" t="s">
        <v>2142</v>
      </c>
      <c r="F1979" s="6" t="s">
        <v>196</v>
      </c>
      <c r="G1979" s="6" t="s">
        <v>130</v>
      </c>
      <c r="H1979" s="6" t="s">
        <v>1715</v>
      </c>
      <c r="I1979" s="27" t="n">
        <v>10</v>
      </c>
      <c r="J1979" s="27" t="n">
        <v>6</v>
      </c>
      <c r="K1979" s="27" t="n">
        <v>0</v>
      </c>
      <c r="L1979" s="28" t="n">
        <f aca="false">I1979+J1979</f>
        <v>16</v>
      </c>
      <c r="M1979" s="28" t="n">
        <f aca="false">L1979+K1979</f>
        <v>16</v>
      </c>
      <c r="N1979" s="22" t="str">
        <f aca="false">IF(I1979&gt;0,"Sí","No")</f>
        <v>Sí</v>
      </c>
      <c r="O1979" s="22" t="str">
        <f aca="false">IF(J1979&gt;0,"Sí","No")</f>
        <v>Sí</v>
      </c>
      <c r="P1979" s="22" t="str">
        <f aca="false">IF(K1979&gt;0,"Sí","No")</f>
        <v>No</v>
      </c>
      <c r="Q1979" s="22" t="str">
        <f aca="false">IF(OR(I1979&gt;0,J1979&gt;0),"Sí","No")</f>
        <v>Sí</v>
      </c>
      <c r="R1979" s="27" t="n">
        <v>1750</v>
      </c>
      <c r="S1979" s="27" t="n">
        <v>2500</v>
      </c>
      <c r="T1979" s="27" t="n">
        <v>1100</v>
      </c>
      <c r="U1979" s="27" t="n">
        <v>2000</v>
      </c>
      <c r="V1979" s="27"/>
      <c r="W1979" s="12" t="n">
        <f aca="false">IF(AND(I1979&gt;0,R1979&gt;0),(S1979-R1979)/R1979,"")</f>
        <v>0.428571428571429</v>
      </c>
      <c r="X1979" s="12" t="n">
        <f aca="false">IF(AND(J1979&gt;0,T1979&gt;0),(U1979-T1979)/T1979,"")</f>
        <v>0.818181818181818</v>
      </c>
      <c r="Y1979" s="12" t="str">
        <f aca="false">IF(AND(K1979&gt;0,V1979&gt;0),(V1979-Resumen!$B$7)/Resumen!$B$7,"")</f>
        <v/>
      </c>
      <c r="Z1979" s="28" t="str">
        <f aca="false">IF(AND(K1979&gt;0,I1979&gt;0,V1979&gt;0,S1979&gt;0),V1979-S1979,"")</f>
        <v/>
      </c>
      <c r="AA1979" s="12" t="str">
        <f aca="false">IF(Z1979&lt;&gt;"",Z1979/S1979,"")</f>
        <v/>
      </c>
      <c r="AB1979" s="28" t="str">
        <f aca="false">IF(AND(K1979&gt;0,J1979&gt;0,V1979&gt;0,U1979&gt;0),V1979-U1979,"")</f>
        <v/>
      </c>
      <c r="AC1979" s="12" t="str">
        <f aca="false">IF(AB1979&lt;&gt;"",AB1979/U1979,"")</f>
        <v/>
      </c>
      <c r="AD1979" s="27" t="n">
        <v>0</v>
      </c>
      <c r="AE1979" s="27" t="n">
        <v>2</v>
      </c>
      <c r="AF1979" s="27" t="n">
        <v>4</v>
      </c>
      <c r="AG1979" s="28" t="n">
        <f aca="false">AD1979+AE1979+AF1979</f>
        <v>6</v>
      </c>
      <c r="AH1979" s="12" t="n">
        <f aca="false">IF(AG1979&gt;0,AD1979/AG1979,"")</f>
        <v>0</v>
      </c>
      <c r="AI1979" s="27" t="n">
        <v>1</v>
      </c>
      <c r="AJ1979" s="27" t="n">
        <v>0</v>
      </c>
      <c r="AK1979" s="27" t="n">
        <v>0</v>
      </c>
      <c r="AL1979" s="22" t="str">
        <f aca="false">IF(OR(AJ1979&gt;0,AK1979&gt;0),"Sí","No")</f>
        <v>No</v>
      </c>
      <c r="AM1979" s="6" t="s">
        <v>198</v>
      </c>
      <c r="AN1979" s="6" t="s">
        <v>198</v>
      </c>
      <c r="AO1979" s="12" t="n">
        <f aca="false">IF(M1979&gt;0,K1979/M1979,"")</f>
        <v>0</v>
      </c>
      <c r="AP1979" s="22" t="str">
        <f aca="false">IF(M1979&gt;=Resumen!$B$5,"Alto","Bajo")</f>
        <v>Bajo</v>
      </c>
      <c r="AQ1979" s="22" t="str">
        <f aca="false">IF(AO1979&gt;=Resumen!$B$28,"Alto","Bajo")</f>
        <v>Bajo</v>
      </c>
      <c r="AR1979" s="22" t="str">
        <f aca="false">AP1979&amp;" Potencial / "&amp;AQ1979&amp;" Share"</f>
        <v>Bajo Potencial / Bajo Share</v>
      </c>
      <c r="AS1979" s="22" t="str">
        <f aca="false">IF(Q1979="Sí",IF(AO1979&gt;=Resumen!$B$29,"Alto","Bajo"),"")</f>
        <v>Bajo</v>
      </c>
      <c r="AT1979" s="22" t="str">
        <f aca="false">IF(AS1979&lt;&gt;"",AP1979&amp;" Potencial / "&amp;AS1979&amp;" Share","")</f>
        <v>Bajo Potencial / Bajo Share</v>
      </c>
      <c r="AU1979" s="22" t="str">
        <f aca="false">IF(AH1979="","Sin dato",IF(AH1979-AO1979&gt;Resumen!$B$6,"Sobre-exhibido",IF(AO1979-AH1979&gt;Resumen!$B$6,"Sub-exhibido","En línea")))</f>
        <v>En línea</v>
      </c>
      <c r="AV1979" s="22" t="n">
        <f aca="false">IF(AT1979="","",IF(AT1979="Alto Potencial / Bajo Share",1,IF(AT1979="Alto Potencial / Alto Share",2,IF(AT1979="Bajo Potencial / Alto Share",3,4))))</f>
        <v>4</v>
      </c>
      <c r="AW1979" s="22" t="str">
        <f aca="false">IF(Q1979="No","Sin competencia directa",IF(AV1979=1,"1 - Foco Conquista (Alto Pot / Bajo Share)",IF(AV1979=2,"2 - Foco Defensa (Alto Pot / Alto Share)",IF(AV1979=3,"3 - Monitoreo (Bajo Pot / Alto Share)","4 - Baja Prioridad (Bajo Pot / Bajo Share)"))))</f>
        <v>4 - Baja Prioridad (Bajo Pot / Bajo Share)</v>
      </c>
      <c r="AX1979" s="12" t="str">
        <f aca="false">IF(OR(IFERROR(AND(W1979&lt;&gt;"",Y1979&lt;&gt;"",Y1979-W1979&gt;Resumen!$B$8),FALSE()),IFERROR(AND(X1979&lt;&gt;"",Y1979&lt;&gt;"",Y1979-X1979&gt;Resumen!$B$8),FALSE())),MAX(IF(IFERROR(AND(W1979&lt;&gt;"",Y1979&lt;&gt;"",Y1979-W1979&gt;Resumen!$B$8),FALSE()),Y1979-W1979,0),IF(IFERROR(AND(X1979&lt;&gt;"",Y1979&lt;&gt;"",Y1979-X1979&gt;Resumen!$B$8),FALSE()),Y1979-X1979,0)),"")</f>
        <v/>
      </c>
      <c r="AY1979" s="22" t="str">
        <f aca="false">IF(OR(IFERROR(AND(W1979&lt;&gt;"",Y1979&lt;&gt;"",Y1979-W1979&gt;Resumen!$B$8),FALSE()),IFERROR(AND(X1979&lt;&gt;"",Y1979&lt;&gt;"",Y1979-X1979&gt;Resumen!$B$8),FALSE())),TRIM("Lays tiene mayor markup que "&amp;IF(IFERROR(AND(W1979&lt;&gt;"",Y1979&lt;&gt;"",Y1979-W1979&gt;Resumen!$B$8),FALSE()),"Quento ","")&amp;IF(IFERROR(AND(X1979&lt;&gt;"",Y1979&lt;&gt;"",Y1979-X1979&gt;Resumen!$B$8),FALSE()),"Julicroc ","")&amp;"en este PDV"),"")</f>
        <v/>
      </c>
      <c r="AZ1979" s="22" t="str">
        <f aca="false">IF(COUNTIF('Plan Pehuamar - Lista'!$A$2:$A$167,A1979)&gt;0,"Sí","No")</f>
        <v>No</v>
      </c>
      <c r="BA1979" s="22" t="str">
        <f aca="false">IF(COUNTIF('Plan Combo 9+1'!$A$2:$A$226,A1979)&gt;0,"Sí","No")</f>
        <v>No</v>
      </c>
      <c r="BB1979" s="22" t="str">
        <f aca="false">IF(AH1979="","No",IF(BA1979="Sí",IF((AO1979-AH1979)&gt;Resumen!$B$6,"Sí","No"),IF((AO1979-AH1979)&gt;=Resumen!$B$132,"Sí","No")))</f>
        <v>No</v>
      </c>
      <c r="BC1979" s="22" t="str">
        <f aca="false">IF(AND(N1979="Sí",AL1979="Sí",AI1979=0),"Sí","No")</f>
        <v>No</v>
      </c>
      <c r="BD1979" s="22" t="str">
        <f aca="false">IF(COUNTIF('Plan 9+1 (con Pehuamar)'!$A$2:$A$227,A1979)&gt;0,"Sí","No")</f>
        <v>No</v>
      </c>
    </row>
    <row r="1980" customFormat="false" ht="15" hidden="false" customHeight="true" outlineLevel="0" collapsed="false">
      <c r="A1980" s="6" t="n">
        <v>200481</v>
      </c>
      <c r="B1980" s="6" t="n">
        <v>13</v>
      </c>
      <c r="C1980" s="6" t="n">
        <v>1302</v>
      </c>
      <c r="D1980" s="6" t="s">
        <v>254</v>
      </c>
      <c r="E1980" s="6" t="s">
        <v>2143</v>
      </c>
      <c r="F1980" s="6" t="s">
        <v>196</v>
      </c>
      <c r="G1980" s="6" t="s">
        <v>130</v>
      </c>
      <c r="H1980" s="6" t="s">
        <v>1715</v>
      </c>
      <c r="I1980" s="27" t="n">
        <v>8</v>
      </c>
      <c r="J1980" s="27" t="n">
        <v>0</v>
      </c>
      <c r="K1980" s="27" t="n">
        <v>8</v>
      </c>
      <c r="L1980" s="28" t="n">
        <f aca="false">I1980+J1980</f>
        <v>8</v>
      </c>
      <c r="M1980" s="28" t="n">
        <f aca="false">L1980+K1980</f>
        <v>16</v>
      </c>
      <c r="N1980" s="22" t="str">
        <f aca="false">IF(I1980&gt;0,"Sí","No")</f>
        <v>Sí</v>
      </c>
      <c r="O1980" s="22" t="str">
        <f aca="false">IF(J1980&gt;0,"Sí","No")</f>
        <v>No</v>
      </c>
      <c r="P1980" s="22" t="str">
        <f aca="false">IF(K1980&gt;0,"Sí","No")</f>
        <v>Sí</v>
      </c>
      <c r="Q1980" s="22" t="str">
        <f aca="false">IF(OR(I1980&gt;0,J1980&gt;0),"Sí","No")</f>
        <v>Sí</v>
      </c>
      <c r="R1980" s="27" t="n">
        <v>2000</v>
      </c>
      <c r="S1980" s="27" t="n">
        <v>2900</v>
      </c>
      <c r="T1980" s="27"/>
      <c r="U1980" s="27"/>
      <c r="V1980" s="27" t="n">
        <v>3600</v>
      </c>
      <c r="W1980" s="12" t="n">
        <f aca="false">IF(AND(I1980&gt;0,R1980&gt;0),(S1980-R1980)/R1980,"")</f>
        <v>0.45</v>
      </c>
      <c r="X1980" s="12" t="str">
        <f aca="false">IF(AND(J1980&gt;0,T1980&gt;0),(U1980-T1980)/T1980,"")</f>
        <v/>
      </c>
      <c r="Y1980" s="12" t="n">
        <f aca="false">IF(AND(K1980&gt;0,V1980&gt;0),(V1980-Resumen!$B$7)/Resumen!$B$7,"")</f>
        <v>0.44</v>
      </c>
      <c r="Z1980" s="28" t="n">
        <f aca="false">IF(AND(K1980&gt;0,I1980&gt;0,V1980&gt;0,S1980&gt;0),V1980-S1980,"")</f>
        <v>700</v>
      </c>
      <c r="AA1980" s="12" t="n">
        <f aca="false">IF(Z1980&lt;&gt;"",Z1980/S1980,"")</f>
        <v>0.241379310344828</v>
      </c>
      <c r="AB1980" s="28" t="str">
        <f aca="false">IF(AND(K1980&gt;0,J1980&gt;0,V1980&gt;0,U1980&gt;0),V1980-U1980,"")</f>
        <v/>
      </c>
      <c r="AC1980" s="12" t="str">
        <f aca="false">IF(AB1980&lt;&gt;"",AB1980/U1980,"")</f>
        <v/>
      </c>
      <c r="AD1980" s="27" t="n">
        <v>6</v>
      </c>
      <c r="AE1980" s="27" t="n">
        <v>10</v>
      </c>
      <c r="AF1980" s="27" t="n">
        <v>0</v>
      </c>
      <c r="AG1980" s="28" t="n">
        <f aca="false">AD1980+AE1980+AF1980</f>
        <v>16</v>
      </c>
      <c r="AH1980" s="12" t="n">
        <f aca="false">IF(AG1980&gt;0,AD1980/AG1980,"")</f>
        <v>0.375</v>
      </c>
      <c r="AI1980" s="27" t="n">
        <v>1</v>
      </c>
      <c r="AJ1980" s="27" t="n">
        <v>0</v>
      </c>
      <c r="AK1980" s="27" t="n">
        <v>0</v>
      </c>
      <c r="AL1980" s="22" t="str">
        <f aca="false">IF(OR(AJ1980&gt;0,AK1980&gt;0),"Sí","No")</f>
        <v>No</v>
      </c>
      <c r="AM1980" s="6" t="s">
        <v>198</v>
      </c>
      <c r="AN1980" s="6"/>
      <c r="AO1980" s="12" t="n">
        <f aca="false">IF(M1980&gt;0,K1980/M1980,"")</f>
        <v>0.5</v>
      </c>
      <c r="AP1980" s="22" t="str">
        <f aca="false">IF(M1980&gt;=Resumen!$B$5,"Alto","Bajo")</f>
        <v>Bajo</v>
      </c>
      <c r="AQ1980" s="22" t="str">
        <f aca="false">IF(AO1980&gt;=Resumen!$B$28,"Alto","Bajo")</f>
        <v>Alto</v>
      </c>
      <c r="AR1980" s="22" t="str">
        <f aca="false">AP1980&amp;" Potencial / "&amp;AQ1980&amp;" Share"</f>
        <v>Bajo Potencial / Alto Share</v>
      </c>
      <c r="AS1980" s="22" t="str">
        <f aca="false">IF(Q1980="Sí",IF(AO1980&gt;=Resumen!$B$29,"Alto","Bajo"),"")</f>
        <v>Alto</v>
      </c>
      <c r="AT1980" s="22" t="str">
        <f aca="false">IF(AS1980&lt;&gt;"",AP1980&amp;" Potencial / "&amp;AS1980&amp;" Share","")</f>
        <v>Bajo Potencial / Alto Share</v>
      </c>
      <c r="AU1980" s="22" t="str">
        <f aca="false">IF(AH1980="","Sin dato",IF(AH1980-AO1980&gt;Resumen!$B$6,"Sobre-exhibido",IF(AO1980-AH1980&gt;Resumen!$B$6,"Sub-exhibido","En línea")))</f>
        <v>Sub-exhibido</v>
      </c>
      <c r="AV1980" s="22" t="n">
        <f aca="false">IF(AT1980="","",IF(AT1980="Alto Potencial / Bajo Share",1,IF(AT1980="Alto Potencial / Alto Share",2,IF(AT1980="Bajo Potencial / Alto Share",3,4))))</f>
        <v>3</v>
      </c>
      <c r="AW1980" s="22" t="str">
        <f aca="false">IF(Q1980="No","Sin competencia directa",IF(AV1980=1,"1 - Foco Conquista (Alto Pot / Bajo Share)",IF(AV1980=2,"2 - Foco Defensa (Alto Pot / Alto Share)",IF(AV1980=3,"3 - Monitoreo (Bajo Pot / Alto Share)","4 - Baja Prioridad (Bajo Pot / Bajo Share)"))))</f>
        <v>3 - Monitoreo (Bajo Pot / Alto Share)</v>
      </c>
      <c r="AX1980" s="12" t="str">
        <f aca="false">IF(OR(IFERROR(AND(W1980&lt;&gt;"",Y1980&lt;&gt;"",Y1980-W1980&gt;Resumen!$B$8),FALSE()),IFERROR(AND(X1980&lt;&gt;"",Y1980&lt;&gt;"",Y1980-X1980&gt;Resumen!$B$8),FALSE())),MAX(IF(IFERROR(AND(W1980&lt;&gt;"",Y1980&lt;&gt;"",Y1980-W1980&gt;Resumen!$B$8),FALSE()),Y1980-W1980,0),IF(IFERROR(AND(X1980&lt;&gt;"",Y1980&lt;&gt;"",Y1980-X1980&gt;Resumen!$B$8),FALSE()),Y1980-X1980,0)),"")</f>
        <v/>
      </c>
      <c r="AY1980" s="22" t="str">
        <f aca="false">IF(OR(IFERROR(AND(W1980&lt;&gt;"",Y1980&lt;&gt;"",Y1980-W1980&gt;Resumen!$B$8),FALSE()),IFERROR(AND(X1980&lt;&gt;"",Y1980&lt;&gt;"",Y1980-X1980&gt;Resumen!$B$8),FALSE())),TRIM("Lays tiene mayor markup que "&amp;IF(IFERROR(AND(W1980&lt;&gt;"",Y1980&lt;&gt;"",Y1980-W1980&gt;Resumen!$B$8),FALSE()),"Quento ","")&amp;IF(IFERROR(AND(X1980&lt;&gt;"",Y1980&lt;&gt;"",Y1980-X1980&gt;Resumen!$B$8),FALSE()),"Julicroc ","")&amp;"en este PDV"),"")</f>
        <v/>
      </c>
      <c r="AZ1980" s="22" t="str">
        <f aca="false">IF(COUNTIF('Plan Pehuamar - Lista'!$A$2:$A$167,A1980)&gt;0,"Sí","No")</f>
        <v>No</v>
      </c>
      <c r="BA1980" s="22" t="str">
        <f aca="false">IF(COUNTIF('Plan Combo 9+1'!$A$2:$A$226,A1980)&gt;0,"Sí","No")</f>
        <v>No</v>
      </c>
      <c r="BB1980" s="22" t="str">
        <f aca="false">IF(AH1980="","No",IF(BA1980="Sí",IF((AO1980-AH1980)&gt;Resumen!$B$6,"Sí","No"),IF((AO1980-AH1980)&gt;=Resumen!$B$132,"Sí","No")))</f>
        <v>No</v>
      </c>
      <c r="BC1980" s="22" t="str">
        <f aca="false">IF(AND(N1980="Sí",AL1980="Sí",AI1980=0),"Sí","No")</f>
        <v>No</v>
      </c>
      <c r="BD1980" s="22" t="str">
        <f aca="false">IF(COUNTIF('Plan 9+1 (con Pehuamar)'!$A$2:$A$227,A1980)&gt;0,"Sí","No")</f>
        <v>No</v>
      </c>
    </row>
    <row r="1981" customFormat="false" ht="15" hidden="false" customHeight="true" outlineLevel="0" collapsed="false">
      <c r="A1981" s="6" t="n">
        <v>200484</v>
      </c>
      <c r="B1981" s="6" t="n">
        <v>13</v>
      </c>
      <c r="C1981" s="6" t="n">
        <v>1302</v>
      </c>
      <c r="D1981" s="6" t="s">
        <v>254</v>
      </c>
      <c r="E1981" s="6" t="s">
        <v>2144</v>
      </c>
      <c r="F1981" s="6" t="s">
        <v>196</v>
      </c>
      <c r="G1981" s="6" t="s">
        <v>130</v>
      </c>
      <c r="H1981" s="6" t="s">
        <v>1715</v>
      </c>
      <c r="I1981" s="27" t="n">
        <v>10</v>
      </c>
      <c r="J1981" s="27" t="n">
        <v>25</v>
      </c>
      <c r="K1981" s="27" t="n">
        <v>0</v>
      </c>
      <c r="L1981" s="28" t="n">
        <f aca="false">I1981+J1981</f>
        <v>35</v>
      </c>
      <c r="M1981" s="28" t="n">
        <f aca="false">L1981+K1981</f>
        <v>35</v>
      </c>
      <c r="N1981" s="22" t="str">
        <f aca="false">IF(I1981&gt;0,"Sí","No")</f>
        <v>Sí</v>
      </c>
      <c r="O1981" s="22" t="str">
        <f aca="false">IF(J1981&gt;0,"Sí","No")</f>
        <v>Sí</v>
      </c>
      <c r="P1981" s="22" t="str">
        <f aca="false">IF(K1981&gt;0,"Sí","No")</f>
        <v>No</v>
      </c>
      <c r="Q1981" s="22" t="str">
        <f aca="false">IF(OR(I1981&gt;0,J1981&gt;0),"Sí","No")</f>
        <v>Sí</v>
      </c>
      <c r="R1981" s="27" t="n">
        <v>1750</v>
      </c>
      <c r="S1981" s="27" t="n">
        <v>2500</v>
      </c>
      <c r="T1981" s="27" t="n">
        <v>1100</v>
      </c>
      <c r="U1981" s="27" t="n">
        <v>2000</v>
      </c>
      <c r="V1981" s="27"/>
      <c r="W1981" s="12" t="n">
        <f aca="false">IF(AND(I1981&gt;0,R1981&gt;0),(S1981-R1981)/R1981,"")</f>
        <v>0.428571428571429</v>
      </c>
      <c r="X1981" s="12" t="n">
        <f aca="false">IF(AND(J1981&gt;0,T1981&gt;0),(U1981-T1981)/T1981,"")</f>
        <v>0.818181818181818</v>
      </c>
      <c r="Y1981" s="12" t="str">
        <f aca="false">IF(AND(K1981&gt;0,V1981&gt;0),(V1981-Resumen!$B$7)/Resumen!$B$7,"")</f>
        <v/>
      </c>
      <c r="Z1981" s="28" t="str">
        <f aca="false">IF(AND(K1981&gt;0,I1981&gt;0,V1981&gt;0,S1981&gt;0),V1981-S1981,"")</f>
        <v/>
      </c>
      <c r="AA1981" s="12" t="str">
        <f aca="false">IF(Z1981&lt;&gt;"",Z1981/S1981,"")</f>
        <v/>
      </c>
      <c r="AB1981" s="28" t="str">
        <f aca="false">IF(AND(K1981&gt;0,J1981&gt;0,V1981&gt;0,U1981&gt;0),V1981-U1981,"")</f>
        <v/>
      </c>
      <c r="AC1981" s="12" t="str">
        <f aca="false">IF(AB1981&lt;&gt;"",AB1981/U1981,"")</f>
        <v/>
      </c>
      <c r="AD1981" s="27" t="n">
        <v>0</v>
      </c>
      <c r="AE1981" s="27" t="n">
        <v>2</v>
      </c>
      <c r="AF1981" s="27" t="n">
        <v>8</v>
      </c>
      <c r="AG1981" s="28" t="n">
        <f aca="false">AD1981+AE1981+AF1981</f>
        <v>10</v>
      </c>
      <c r="AH1981" s="12" t="n">
        <f aca="false">IF(AG1981&gt;0,AD1981/AG1981,"")</f>
        <v>0</v>
      </c>
      <c r="AI1981" s="27" t="n">
        <v>0</v>
      </c>
      <c r="AJ1981" s="27" t="n">
        <v>0</v>
      </c>
      <c r="AK1981" s="27" t="n">
        <v>1</v>
      </c>
      <c r="AL1981" s="22" t="str">
        <f aca="false">IF(OR(AJ1981&gt;0,AK1981&gt;0),"Sí","No")</f>
        <v>Sí</v>
      </c>
      <c r="AM1981" s="6" t="s">
        <v>198</v>
      </c>
      <c r="AN1981" s="6" t="s">
        <v>198</v>
      </c>
      <c r="AO1981" s="12" t="n">
        <f aca="false">IF(M1981&gt;0,K1981/M1981,"")</f>
        <v>0</v>
      </c>
      <c r="AP1981" s="22" t="str">
        <f aca="false">IF(M1981&gt;=Resumen!$B$5,"Alto","Bajo")</f>
        <v>Bajo</v>
      </c>
      <c r="AQ1981" s="22" t="str">
        <f aca="false">IF(AO1981&gt;=Resumen!$B$28,"Alto","Bajo")</f>
        <v>Bajo</v>
      </c>
      <c r="AR1981" s="22" t="str">
        <f aca="false">AP1981&amp;" Potencial / "&amp;AQ1981&amp;" Share"</f>
        <v>Bajo Potencial / Bajo Share</v>
      </c>
      <c r="AS1981" s="22" t="str">
        <f aca="false">IF(Q1981="Sí",IF(AO1981&gt;=Resumen!$B$29,"Alto","Bajo"),"")</f>
        <v>Bajo</v>
      </c>
      <c r="AT1981" s="22" t="str">
        <f aca="false">IF(AS1981&lt;&gt;"",AP1981&amp;" Potencial / "&amp;AS1981&amp;" Share","")</f>
        <v>Bajo Potencial / Bajo Share</v>
      </c>
      <c r="AU1981" s="22" t="str">
        <f aca="false">IF(AH1981="","Sin dato",IF(AH1981-AO1981&gt;Resumen!$B$6,"Sobre-exhibido",IF(AO1981-AH1981&gt;Resumen!$B$6,"Sub-exhibido","En línea")))</f>
        <v>En línea</v>
      </c>
      <c r="AV1981" s="22" t="n">
        <f aca="false">IF(AT1981="","",IF(AT1981="Alto Potencial / Bajo Share",1,IF(AT1981="Alto Potencial / Alto Share",2,IF(AT1981="Bajo Potencial / Alto Share",3,4))))</f>
        <v>4</v>
      </c>
      <c r="AW1981" s="22" t="str">
        <f aca="false">IF(Q1981="No","Sin competencia directa",IF(AV1981=1,"1 - Foco Conquista (Alto Pot / Bajo Share)",IF(AV1981=2,"2 - Foco Defensa (Alto Pot / Alto Share)",IF(AV1981=3,"3 - Monitoreo (Bajo Pot / Alto Share)","4 - Baja Prioridad (Bajo Pot / Bajo Share)"))))</f>
        <v>4 - Baja Prioridad (Bajo Pot / Bajo Share)</v>
      </c>
      <c r="AX1981" s="12" t="str">
        <f aca="false">IF(OR(IFERROR(AND(W1981&lt;&gt;"",Y1981&lt;&gt;"",Y1981-W1981&gt;Resumen!$B$8),FALSE()),IFERROR(AND(X1981&lt;&gt;"",Y1981&lt;&gt;"",Y1981-X1981&gt;Resumen!$B$8),FALSE())),MAX(IF(IFERROR(AND(W1981&lt;&gt;"",Y1981&lt;&gt;"",Y1981-W1981&gt;Resumen!$B$8),FALSE()),Y1981-W1981,0),IF(IFERROR(AND(X1981&lt;&gt;"",Y1981&lt;&gt;"",Y1981-X1981&gt;Resumen!$B$8),FALSE()),Y1981-X1981,0)),"")</f>
        <v/>
      </c>
      <c r="AY1981" s="22" t="str">
        <f aca="false">IF(OR(IFERROR(AND(W1981&lt;&gt;"",Y1981&lt;&gt;"",Y1981-W1981&gt;Resumen!$B$8),FALSE()),IFERROR(AND(X1981&lt;&gt;"",Y1981&lt;&gt;"",Y1981-X1981&gt;Resumen!$B$8),FALSE())),TRIM("Lays tiene mayor markup que "&amp;IF(IFERROR(AND(W1981&lt;&gt;"",Y1981&lt;&gt;"",Y1981-W1981&gt;Resumen!$B$8),FALSE()),"Quento ","")&amp;IF(IFERROR(AND(X1981&lt;&gt;"",Y1981&lt;&gt;"",Y1981-X1981&gt;Resumen!$B$8),FALSE()),"Julicroc ","")&amp;"en este PDV"),"")</f>
        <v/>
      </c>
      <c r="AZ1981" s="22" t="str">
        <f aca="false">IF(COUNTIF('Plan Pehuamar - Lista'!$A$2:$A$167,A1981)&gt;0,"Sí","No")</f>
        <v>No</v>
      </c>
      <c r="BA1981" s="22" t="str">
        <f aca="false">IF(COUNTIF('Plan Combo 9+1'!$A$2:$A$226,A1981)&gt;0,"Sí","No")</f>
        <v>No</v>
      </c>
      <c r="BB1981" s="22" t="str">
        <f aca="false">IF(AH1981="","No",IF(BA1981="Sí",IF((AO1981-AH1981)&gt;Resumen!$B$6,"Sí","No"),IF((AO1981-AH1981)&gt;=Resumen!$B$132,"Sí","No")))</f>
        <v>No</v>
      </c>
      <c r="BC1981" s="22" t="str">
        <f aca="false">IF(AND(N1981="Sí",AL1981="Sí",AI1981=0),"Sí","No")</f>
        <v>Sí</v>
      </c>
      <c r="BD1981" s="22" t="str">
        <f aca="false">IF(COUNTIF('Plan 9+1 (con Pehuamar)'!$A$2:$A$227,A1981)&gt;0,"Sí","No")</f>
        <v>No</v>
      </c>
    </row>
    <row r="1982" customFormat="false" ht="15" hidden="false" customHeight="true" outlineLevel="0" collapsed="false">
      <c r="A1982" s="6" t="n">
        <v>200485</v>
      </c>
      <c r="B1982" s="6" t="n">
        <v>13</v>
      </c>
      <c r="C1982" s="6" t="n">
        <v>1302</v>
      </c>
      <c r="D1982" s="6" t="s">
        <v>254</v>
      </c>
      <c r="E1982" s="6" t="s">
        <v>2145</v>
      </c>
      <c r="F1982" s="6" t="s">
        <v>196</v>
      </c>
      <c r="G1982" s="6" t="s">
        <v>130</v>
      </c>
      <c r="H1982" s="6" t="s">
        <v>1715</v>
      </c>
      <c r="I1982" s="27" t="n">
        <v>0</v>
      </c>
      <c r="J1982" s="27" t="n">
        <v>0</v>
      </c>
      <c r="K1982" s="27" t="n">
        <v>0.2</v>
      </c>
      <c r="L1982" s="28" t="n">
        <f aca="false">I1982+J1982</f>
        <v>0</v>
      </c>
      <c r="M1982" s="28" t="n">
        <f aca="false">L1982+K1982</f>
        <v>0.2</v>
      </c>
      <c r="N1982" s="22" t="str">
        <f aca="false">IF(I1982&gt;0,"Sí","No")</f>
        <v>No</v>
      </c>
      <c r="O1982" s="22" t="str">
        <f aca="false">IF(J1982&gt;0,"Sí","No")</f>
        <v>No</v>
      </c>
      <c r="P1982" s="22" t="str">
        <f aca="false">IF(K1982&gt;0,"Sí","No")</f>
        <v>Sí</v>
      </c>
      <c r="Q1982" s="22" t="str">
        <f aca="false">IF(OR(I1982&gt;0,J1982&gt;0),"Sí","No")</f>
        <v>No</v>
      </c>
      <c r="R1982" s="27"/>
      <c r="S1982" s="27"/>
      <c r="T1982" s="27"/>
      <c r="U1982" s="27"/>
      <c r="V1982" s="27"/>
      <c r="W1982" s="12" t="str">
        <f aca="false">IF(AND(I1982&gt;0,R1982&gt;0),(S1982-R1982)/R1982,"")</f>
        <v/>
      </c>
      <c r="X1982" s="12" t="str">
        <f aca="false">IF(AND(J1982&gt;0,T1982&gt;0),(U1982-T1982)/T1982,"")</f>
        <v/>
      </c>
      <c r="Y1982" s="12" t="str">
        <f aca="false">IF(AND(K1982&gt;0,V1982&gt;0),(V1982-Resumen!$B$7)/Resumen!$B$7,"")</f>
        <v/>
      </c>
      <c r="Z1982" s="28" t="str">
        <f aca="false">IF(AND(K1982&gt;0,I1982&gt;0,V1982&gt;0,S1982&gt;0),V1982-S1982,"")</f>
        <v/>
      </c>
      <c r="AA1982" s="12" t="str">
        <f aca="false">IF(Z1982&lt;&gt;"",Z1982/S1982,"")</f>
        <v/>
      </c>
      <c r="AB1982" s="28" t="str">
        <f aca="false">IF(AND(K1982&gt;0,J1982&gt;0,V1982&gt;0,U1982&gt;0),V1982-U1982,"")</f>
        <v/>
      </c>
      <c r="AC1982" s="12" t="str">
        <f aca="false">IF(AB1982&lt;&gt;"",AB1982/U1982,"")</f>
        <v/>
      </c>
      <c r="AD1982" s="27" t="n">
        <v>0</v>
      </c>
      <c r="AE1982" s="27" t="n">
        <v>0</v>
      </c>
      <c r="AF1982" s="27" t="n">
        <v>0</v>
      </c>
      <c r="AG1982" s="28" t="n">
        <f aca="false">AD1982+AE1982+AF1982</f>
        <v>0</v>
      </c>
      <c r="AH1982" s="12" t="str">
        <f aca="false">IF(AG1982&gt;0,AD1982/AG1982,"")</f>
        <v/>
      </c>
      <c r="AI1982" s="27" t="n">
        <v>0</v>
      </c>
      <c r="AJ1982" s="27" t="n">
        <v>0</v>
      </c>
      <c r="AK1982" s="27" t="n">
        <v>0</v>
      </c>
      <c r="AL1982" s="22" t="str">
        <f aca="false">IF(OR(AJ1982&gt;0,AK1982&gt;0),"Sí","No")</f>
        <v>No</v>
      </c>
      <c r="AM1982" s="6"/>
      <c r="AN1982" s="6"/>
      <c r="AO1982" s="12" t="n">
        <f aca="false">IF(M1982&gt;0,K1982/M1982,"")</f>
        <v>1</v>
      </c>
      <c r="AP1982" s="22" t="str">
        <f aca="false">IF(M1982&gt;=Resumen!$B$5,"Alto","Bajo")</f>
        <v>Bajo</v>
      </c>
      <c r="AQ1982" s="22" t="str">
        <f aca="false">IF(AO1982&gt;=Resumen!$B$28,"Alto","Bajo")</f>
        <v>Alto</v>
      </c>
      <c r="AR1982" s="22" t="str">
        <f aca="false">AP1982&amp;" Potencial / "&amp;AQ1982&amp;" Share"</f>
        <v>Bajo Potencial / Alto Share</v>
      </c>
      <c r="AS1982" s="22" t="str">
        <f aca="false">IF(Q1982="Sí",IF(AO1982&gt;=Resumen!$B$29,"Alto","Bajo"),"")</f>
        <v/>
      </c>
      <c r="AT1982" s="22" t="str">
        <f aca="false">IF(AS1982&lt;&gt;"",AP1982&amp;" Potencial / "&amp;AS1982&amp;" Share","")</f>
        <v/>
      </c>
      <c r="AU1982" s="22" t="str">
        <f aca="false">IF(AH1982="","Sin dato",IF(AH1982-AO1982&gt;Resumen!$B$6,"Sobre-exhibido",IF(AO1982-AH1982&gt;Resumen!$B$6,"Sub-exhibido","En línea")))</f>
        <v>Sin dato</v>
      </c>
      <c r="AV1982" s="22" t="str">
        <f aca="false">IF(AT1982="","",IF(AT1982="Alto Potencial / Bajo Share",1,IF(AT1982="Alto Potencial / Alto Share",2,IF(AT1982="Bajo Potencial / Alto Share",3,4))))</f>
        <v/>
      </c>
      <c r="AW1982" s="22" t="str">
        <f aca="false">IF(Q1982="No","Sin competencia directa",IF(AV1982=1,"1 - Foco Conquista (Alto Pot / Bajo Share)",IF(AV1982=2,"2 - Foco Defensa (Alto Pot / Alto Share)",IF(AV1982=3,"3 - Monitoreo (Bajo Pot / Alto Share)","4 - Baja Prioridad (Bajo Pot / Bajo Share)"))))</f>
        <v>Sin competencia directa</v>
      </c>
      <c r="AX1982" s="12" t="str">
        <f aca="false">IF(OR(IFERROR(AND(W1982&lt;&gt;"",Y1982&lt;&gt;"",Y1982-W1982&gt;Resumen!$B$8),FALSE()),IFERROR(AND(X1982&lt;&gt;"",Y1982&lt;&gt;"",Y1982-X1982&gt;Resumen!$B$8),FALSE())),MAX(IF(IFERROR(AND(W1982&lt;&gt;"",Y1982&lt;&gt;"",Y1982-W1982&gt;Resumen!$B$8),FALSE()),Y1982-W1982,0),IF(IFERROR(AND(X1982&lt;&gt;"",Y1982&lt;&gt;"",Y1982-X1982&gt;Resumen!$B$8),FALSE()),Y1982-X1982,0)),"")</f>
        <v/>
      </c>
      <c r="AY1982" s="22" t="str">
        <f aca="false">IF(OR(IFERROR(AND(W1982&lt;&gt;"",Y1982&lt;&gt;"",Y1982-W1982&gt;Resumen!$B$8),FALSE()),IFERROR(AND(X1982&lt;&gt;"",Y1982&lt;&gt;"",Y1982-X1982&gt;Resumen!$B$8),FALSE())),TRIM("Lays tiene mayor markup que "&amp;IF(IFERROR(AND(W1982&lt;&gt;"",Y1982&lt;&gt;"",Y1982-W1982&gt;Resumen!$B$8),FALSE()),"Quento ","")&amp;IF(IFERROR(AND(X1982&lt;&gt;"",Y1982&lt;&gt;"",Y1982-X1982&gt;Resumen!$B$8),FALSE()),"Julicroc ","")&amp;"en este PDV"),"")</f>
        <v/>
      </c>
      <c r="AZ1982" s="22" t="str">
        <f aca="false">IF(COUNTIF('Plan Pehuamar - Lista'!$A$2:$A$167,A1982)&gt;0,"Sí","No")</f>
        <v>No</v>
      </c>
      <c r="BA1982" s="22" t="str">
        <f aca="false">IF(COUNTIF('Plan Combo 9+1'!$A$2:$A$226,A1982)&gt;0,"Sí","No")</f>
        <v>No</v>
      </c>
      <c r="BB1982" s="22" t="str">
        <f aca="false">IF(AH1982="","No",IF(BA1982="Sí",IF((AO1982-AH1982)&gt;Resumen!$B$6,"Sí","No"),IF((AO1982-AH1982)&gt;=Resumen!$B$132,"Sí","No")))</f>
        <v>No</v>
      </c>
      <c r="BC1982" s="22" t="str">
        <f aca="false">IF(AND(N1982="Sí",AL1982="Sí",AI1982=0),"Sí","No")</f>
        <v>No</v>
      </c>
      <c r="BD1982" s="22" t="str">
        <f aca="false">IF(COUNTIF('Plan 9+1 (con Pehuamar)'!$A$2:$A$227,A1982)&gt;0,"Sí","No")</f>
        <v>No</v>
      </c>
    </row>
    <row r="1983" customFormat="false" ht="15" hidden="false" customHeight="true" outlineLevel="0" collapsed="false">
      <c r="A1983" s="6" t="n">
        <v>200488</v>
      </c>
      <c r="B1983" s="6" t="n">
        <v>13</v>
      </c>
      <c r="C1983" s="6" t="n">
        <v>1302</v>
      </c>
      <c r="D1983" s="6" t="s">
        <v>254</v>
      </c>
      <c r="E1983" s="6" t="s">
        <v>2146</v>
      </c>
      <c r="F1983" s="6" t="s">
        <v>196</v>
      </c>
      <c r="G1983" s="6" t="s">
        <v>130</v>
      </c>
      <c r="H1983" s="6" t="s">
        <v>1715</v>
      </c>
      <c r="I1983" s="27" t="n">
        <v>10</v>
      </c>
      <c r="J1983" s="27" t="n">
        <v>0</v>
      </c>
      <c r="K1983" s="27" t="n">
        <v>8</v>
      </c>
      <c r="L1983" s="28" t="n">
        <f aca="false">I1983+J1983</f>
        <v>10</v>
      </c>
      <c r="M1983" s="28" t="n">
        <f aca="false">L1983+K1983</f>
        <v>18</v>
      </c>
      <c r="N1983" s="22" t="str">
        <f aca="false">IF(I1983&gt;0,"Sí","No")</f>
        <v>Sí</v>
      </c>
      <c r="O1983" s="22" t="str">
        <f aca="false">IF(J1983&gt;0,"Sí","No")</f>
        <v>No</v>
      </c>
      <c r="P1983" s="22" t="str">
        <f aca="false">IF(K1983&gt;0,"Sí","No")</f>
        <v>Sí</v>
      </c>
      <c r="Q1983" s="22" t="str">
        <f aca="false">IF(OR(I1983&gt;0,J1983&gt;0),"Sí","No")</f>
        <v>Sí</v>
      </c>
      <c r="R1983" s="27" t="n">
        <v>1750</v>
      </c>
      <c r="S1983" s="27" t="n">
        <v>2500</v>
      </c>
      <c r="T1983" s="27"/>
      <c r="U1983" s="27"/>
      <c r="V1983" s="27" t="n">
        <v>3650</v>
      </c>
      <c r="W1983" s="12" t="n">
        <f aca="false">IF(AND(I1983&gt;0,R1983&gt;0),(S1983-R1983)/R1983,"")</f>
        <v>0.428571428571429</v>
      </c>
      <c r="X1983" s="12" t="str">
        <f aca="false">IF(AND(J1983&gt;0,T1983&gt;0),(U1983-T1983)/T1983,"")</f>
        <v/>
      </c>
      <c r="Y1983" s="12" t="n">
        <f aca="false">IF(AND(K1983&gt;0,V1983&gt;0),(V1983-Resumen!$B$7)/Resumen!$B$7,"")</f>
        <v>0.46</v>
      </c>
      <c r="Z1983" s="28" t="n">
        <f aca="false">IF(AND(K1983&gt;0,I1983&gt;0,V1983&gt;0,S1983&gt;0),V1983-S1983,"")</f>
        <v>1150</v>
      </c>
      <c r="AA1983" s="12" t="n">
        <f aca="false">IF(Z1983&lt;&gt;"",Z1983/S1983,"")</f>
        <v>0.46</v>
      </c>
      <c r="AB1983" s="28" t="str">
        <f aca="false">IF(AND(K1983&gt;0,J1983&gt;0,V1983&gt;0,U1983&gt;0),V1983-U1983,"")</f>
        <v/>
      </c>
      <c r="AC1983" s="12" t="str">
        <f aca="false">IF(AB1983&lt;&gt;"",AB1983/U1983,"")</f>
        <v/>
      </c>
      <c r="AD1983" s="27" t="n">
        <v>4</v>
      </c>
      <c r="AE1983" s="27" t="n">
        <v>2</v>
      </c>
      <c r="AF1983" s="27" t="n">
        <v>7</v>
      </c>
      <c r="AG1983" s="28" t="n">
        <f aca="false">AD1983+AE1983+AF1983</f>
        <v>13</v>
      </c>
      <c r="AH1983" s="12" t="n">
        <f aca="false">IF(AG1983&gt;0,AD1983/AG1983,"")</f>
        <v>0.307692307692308</v>
      </c>
      <c r="AI1983" s="27" t="n">
        <v>0</v>
      </c>
      <c r="AJ1983" s="27" t="n">
        <v>0</v>
      </c>
      <c r="AK1983" s="27" t="n">
        <v>0</v>
      </c>
      <c r="AL1983" s="22" t="str">
        <f aca="false">IF(OR(AJ1983&gt;0,AK1983&gt;0),"Sí","No")</f>
        <v>No</v>
      </c>
      <c r="AM1983" s="6" t="s">
        <v>198</v>
      </c>
      <c r="AN1983" s="6"/>
      <c r="AO1983" s="12" t="n">
        <f aca="false">IF(M1983&gt;0,K1983/M1983,"")</f>
        <v>0.444444444444444</v>
      </c>
      <c r="AP1983" s="22" t="str">
        <f aca="false">IF(M1983&gt;=Resumen!$B$5,"Alto","Bajo")</f>
        <v>Bajo</v>
      </c>
      <c r="AQ1983" s="22" t="str">
        <f aca="false">IF(AO1983&gt;=Resumen!$B$28,"Alto","Bajo")</f>
        <v>Alto</v>
      </c>
      <c r="AR1983" s="22" t="str">
        <f aca="false">AP1983&amp;" Potencial / "&amp;AQ1983&amp;" Share"</f>
        <v>Bajo Potencial / Alto Share</v>
      </c>
      <c r="AS1983" s="22" t="str">
        <f aca="false">IF(Q1983="Sí",IF(AO1983&gt;=Resumen!$B$29,"Alto","Bajo"),"")</f>
        <v>Bajo</v>
      </c>
      <c r="AT1983" s="22" t="str">
        <f aca="false">IF(AS1983&lt;&gt;"",AP1983&amp;" Potencial / "&amp;AS1983&amp;" Share","")</f>
        <v>Bajo Potencial / Bajo Share</v>
      </c>
      <c r="AU1983" s="22" t="str">
        <f aca="false">IF(AH1983="","Sin dato",IF(AH1983-AO1983&gt;Resumen!$B$6,"Sobre-exhibido",IF(AO1983-AH1983&gt;Resumen!$B$6,"Sub-exhibido","En línea")))</f>
        <v>Sub-exhibido</v>
      </c>
      <c r="AV1983" s="22" t="n">
        <f aca="false">IF(AT1983="","",IF(AT1983="Alto Potencial / Bajo Share",1,IF(AT1983="Alto Potencial / Alto Share",2,IF(AT1983="Bajo Potencial / Alto Share",3,4))))</f>
        <v>4</v>
      </c>
      <c r="AW1983" s="22" t="str">
        <f aca="false">IF(Q1983="No","Sin competencia directa",IF(AV1983=1,"1 - Foco Conquista (Alto Pot / Bajo Share)",IF(AV1983=2,"2 - Foco Defensa (Alto Pot / Alto Share)",IF(AV1983=3,"3 - Monitoreo (Bajo Pot / Alto Share)","4 - Baja Prioridad (Bajo Pot / Bajo Share)"))))</f>
        <v>4 - Baja Prioridad (Bajo Pot / Bajo Share)</v>
      </c>
      <c r="AX1983" s="12" t="str">
        <f aca="false">IF(OR(IFERROR(AND(W1983&lt;&gt;"",Y1983&lt;&gt;"",Y1983-W1983&gt;Resumen!$B$8),FALSE()),IFERROR(AND(X1983&lt;&gt;"",Y1983&lt;&gt;"",Y1983-X1983&gt;Resumen!$B$8),FALSE())),MAX(IF(IFERROR(AND(W1983&lt;&gt;"",Y1983&lt;&gt;"",Y1983-W1983&gt;Resumen!$B$8),FALSE()),Y1983-W1983,0),IF(IFERROR(AND(X1983&lt;&gt;"",Y1983&lt;&gt;"",Y1983-X1983&gt;Resumen!$B$8),FALSE()),Y1983-X1983,0)),"")</f>
        <v/>
      </c>
      <c r="AY1983" s="22" t="str">
        <f aca="false">IF(OR(IFERROR(AND(W1983&lt;&gt;"",Y1983&lt;&gt;"",Y1983-W1983&gt;Resumen!$B$8),FALSE()),IFERROR(AND(X1983&lt;&gt;"",Y1983&lt;&gt;"",Y1983-X1983&gt;Resumen!$B$8),FALSE())),TRIM("Lays tiene mayor markup que "&amp;IF(IFERROR(AND(W1983&lt;&gt;"",Y1983&lt;&gt;"",Y1983-W1983&gt;Resumen!$B$8),FALSE()),"Quento ","")&amp;IF(IFERROR(AND(X1983&lt;&gt;"",Y1983&lt;&gt;"",Y1983-X1983&gt;Resumen!$B$8),FALSE()),"Julicroc ","")&amp;"en este PDV"),"")</f>
        <v/>
      </c>
      <c r="AZ1983" s="22" t="str">
        <f aca="false">IF(COUNTIF('Plan Pehuamar - Lista'!$A$2:$A$167,A1983)&gt;0,"Sí","No")</f>
        <v>No</v>
      </c>
      <c r="BA1983" s="22" t="str">
        <f aca="false">IF(COUNTIF('Plan Combo 9+1'!$A$2:$A$226,A1983)&gt;0,"Sí","No")</f>
        <v>No</v>
      </c>
      <c r="BB1983" s="22" t="str">
        <f aca="false">IF(AH1983="","No",IF(BA1983="Sí",IF((AO1983-AH1983)&gt;Resumen!$B$6,"Sí","No"),IF((AO1983-AH1983)&gt;=Resumen!$B$132,"Sí","No")))</f>
        <v>No</v>
      </c>
      <c r="BC1983" s="22" t="str">
        <f aca="false">IF(AND(N1983="Sí",AL1983="Sí",AI1983=0),"Sí","No")</f>
        <v>No</v>
      </c>
      <c r="BD1983" s="22" t="str">
        <f aca="false">IF(COUNTIF('Plan 9+1 (con Pehuamar)'!$A$2:$A$227,A1983)&gt;0,"Sí","No")</f>
        <v>No</v>
      </c>
    </row>
    <row r="1984" customFormat="false" ht="15" hidden="false" customHeight="true" outlineLevel="0" collapsed="false">
      <c r="A1984" s="6" t="n">
        <v>200552</v>
      </c>
      <c r="B1984" s="6" t="n">
        <v>13</v>
      </c>
      <c r="C1984" s="6" t="n">
        <v>1302</v>
      </c>
      <c r="D1984" s="6" t="s">
        <v>254</v>
      </c>
      <c r="E1984" s="6" t="s">
        <v>2147</v>
      </c>
      <c r="F1984" s="6" t="s">
        <v>206</v>
      </c>
      <c r="G1984" s="6" t="s">
        <v>130</v>
      </c>
      <c r="H1984" s="6" t="s">
        <v>1715</v>
      </c>
      <c r="I1984" s="27" t="n">
        <v>10</v>
      </c>
      <c r="J1984" s="27" t="n">
        <v>24</v>
      </c>
      <c r="K1984" s="27" t="n">
        <v>10</v>
      </c>
      <c r="L1984" s="28" t="n">
        <f aca="false">I1984+J1984</f>
        <v>34</v>
      </c>
      <c r="M1984" s="28" t="n">
        <f aca="false">L1984+K1984</f>
        <v>44</v>
      </c>
      <c r="N1984" s="22" t="str">
        <f aca="false">IF(I1984&gt;0,"Sí","No")</f>
        <v>Sí</v>
      </c>
      <c r="O1984" s="22" t="str">
        <f aca="false">IF(J1984&gt;0,"Sí","No")</f>
        <v>Sí</v>
      </c>
      <c r="P1984" s="22" t="str">
        <f aca="false">IF(K1984&gt;0,"Sí","No")</f>
        <v>Sí</v>
      </c>
      <c r="Q1984" s="22" t="str">
        <f aca="false">IF(OR(I1984&gt;0,J1984&gt;0),"Sí","No")</f>
        <v>Sí</v>
      </c>
      <c r="R1984" s="27" t="n">
        <v>1750</v>
      </c>
      <c r="S1984" s="27" t="n">
        <v>2500</v>
      </c>
      <c r="T1984" s="27" t="n">
        <v>1000</v>
      </c>
      <c r="U1984" s="27" t="n">
        <v>1950</v>
      </c>
      <c r="V1984" s="27" t="n">
        <v>3700</v>
      </c>
      <c r="W1984" s="12" t="n">
        <f aca="false">IF(AND(I1984&gt;0,R1984&gt;0),(S1984-R1984)/R1984,"")</f>
        <v>0.428571428571429</v>
      </c>
      <c r="X1984" s="12" t="n">
        <f aca="false">IF(AND(J1984&gt;0,T1984&gt;0),(U1984-T1984)/T1984,"")</f>
        <v>0.95</v>
      </c>
      <c r="Y1984" s="12" t="n">
        <f aca="false">IF(AND(K1984&gt;0,V1984&gt;0),(V1984-Resumen!$B$7)/Resumen!$B$7,"")</f>
        <v>0.48</v>
      </c>
      <c r="Z1984" s="28" t="n">
        <f aca="false">IF(AND(K1984&gt;0,I1984&gt;0,V1984&gt;0,S1984&gt;0),V1984-S1984,"")</f>
        <v>1200</v>
      </c>
      <c r="AA1984" s="12" t="n">
        <f aca="false">IF(Z1984&lt;&gt;"",Z1984/S1984,"")</f>
        <v>0.48</v>
      </c>
      <c r="AB1984" s="28" t="n">
        <f aca="false">IF(AND(K1984&gt;0,J1984&gt;0,V1984&gt;0,U1984&gt;0),V1984-U1984,"")</f>
        <v>1750</v>
      </c>
      <c r="AC1984" s="12" t="n">
        <f aca="false">IF(AB1984&lt;&gt;"",AB1984/U1984,"")</f>
        <v>0.897435897435898</v>
      </c>
      <c r="AD1984" s="27" t="n">
        <v>8</v>
      </c>
      <c r="AE1984" s="27" t="n">
        <v>2</v>
      </c>
      <c r="AF1984" s="27" t="n">
        <v>10</v>
      </c>
      <c r="AG1984" s="28" t="n">
        <f aca="false">AD1984+AE1984+AF1984</f>
        <v>20</v>
      </c>
      <c r="AH1984" s="12" t="n">
        <f aca="false">IF(AG1984&gt;0,AD1984/AG1984,"")</f>
        <v>0.4</v>
      </c>
      <c r="AI1984" s="27" t="n">
        <v>1</v>
      </c>
      <c r="AJ1984" s="27" t="n">
        <v>0</v>
      </c>
      <c r="AK1984" s="27" t="n">
        <v>0</v>
      </c>
      <c r="AL1984" s="22" t="str">
        <f aca="false">IF(OR(AJ1984&gt;0,AK1984&gt;0),"Sí","No")</f>
        <v>No</v>
      </c>
      <c r="AM1984" s="6" t="s">
        <v>198</v>
      </c>
      <c r="AN1984" s="6" t="s">
        <v>198</v>
      </c>
      <c r="AO1984" s="12" t="n">
        <f aca="false">IF(M1984&gt;0,K1984/M1984,"")</f>
        <v>0.227272727272727</v>
      </c>
      <c r="AP1984" s="22" t="str">
        <f aca="false">IF(M1984&gt;=Resumen!$B$5,"Alto","Bajo")</f>
        <v>Alto</v>
      </c>
      <c r="AQ1984" s="22" t="str">
        <f aca="false">IF(AO1984&gt;=Resumen!$B$28,"Alto","Bajo")</f>
        <v>Bajo</v>
      </c>
      <c r="AR1984" s="22" t="str">
        <f aca="false">AP1984&amp;" Potencial / "&amp;AQ1984&amp;" Share"</f>
        <v>Alto Potencial / Bajo Share</v>
      </c>
      <c r="AS1984" s="22" t="str">
        <f aca="false">IF(Q1984="Sí",IF(AO1984&gt;=Resumen!$B$29,"Alto","Bajo"),"")</f>
        <v>Bajo</v>
      </c>
      <c r="AT1984" s="22" t="str">
        <f aca="false">IF(AS1984&lt;&gt;"",AP1984&amp;" Potencial / "&amp;AS1984&amp;" Share","")</f>
        <v>Alto Potencial / Bajo Share</v>
      </c>
      <c r="AU1984" s="22" t="str">
        <f aca="false">IF(AH1984="","Sin dato",IF(AH1984-AO1984&gt;Resumen!$B$6,"Sobre-exhibido",IF(AO1984-AH1984&gt;Resumen!$B$6,"Sub-exhibido","En línea")))</f>
        <v>Sobre-exhibido</v>
      </c>
      <c r="AV1984" s="22" t="n">
        <f aca="false">IF(AT1984="","",IF(AT1984="Alto Potencial / Bajo Share",1,IF(AT1984="Alto Potencial / Alto Share",2,IF(AT1984="Bajo Potencial / Alto Share",3,4))))</f>
        <v>1</v>
      </c>
      <c r="AW1984" s="22" t="str">
        <f aca="false">IF(Q1984="No","Sin competencia directa",IF(AV1984=1,"1 - Foco Conquista (Alto Pot / Bajo Share)",IF(AV1984=2,"2 - Foco Defensa (Alto Pot / Alto Share)",IF(AV1984=3,"3 - Monitoreo (Bajo Pot / Alto Share)","4 - Baja Prioridad (Bajo Pot / Bajo Share)"))))</f>
        <v>1 - Foco Conquista (Alto Pot / Bajo Share)</v>
      </c>
      <c r="AX1984" s="12" t="n">
        <f aca="false">IF(OR(IFERROR(AND(W1984&lt;&gt;"",Y1984&lt;&gt;"",Y1984-W1984&gt;Resumen!$B$8),FALSE()),IFERROR(AND(X1984&lt;&gt;"",Y1984&lt;&gt;"",Y1984-X1984&gt;Resumen!$B$8),FALSE())),MAX(IF(IFERROR(AND(W1984&lt;&gt;"",Y1984&lt;&gt;"",Y1984-W1984&gt;Resumen!$B$8),FALSE()),Y1984-W1984,0),IF(IFERROR(AND(X1984&lt;&gt;"",Y1984&lt;&gt;"",Y1984-X1984&gt;Resumen!$B$8),FALSE()),Y1984-X1984,0)),"")</f>
        <v>0.0514285714285714</v>
      </c>
      <c r="AY1984" s="22" t="str">
        <f aca="false">IF(OR(IFERROR(AND(W1984&lt;&gt;"",Y1984&lt;&gt;"",Y1984-W1984&gt;Resumen!$B$8),FALSE()),IFERROR(AND(X1984&lt;&gt;"",Y1984&lt;&gt;"",Y1984-X1984&gt;Resumen!$B$8),FALSE())),TRIM("Lays tiene mayor markup que "&amp;IF(IFERROR(AND(W1984&lt;&gt;"",Y1984&lt;&gt;"",Y1984-W1984&gt;Resumen!$B$8),FALSE()),"Quento ","")&amp;IF(IFERROR(AND(X1984&lt;&gt;"",Y1984&lt;&gt;"",Y1984-X1984&gt;Resumen!$B$8),FALSE()),"Julicroc ","")&amp;"en este PDV"),"")</f>
        <v>Lays tiene mayor markup que Quento en este PDV</v>
      </c>
      <c r="AZ1984" s="22" t="str">
        <f aca="false">IF(COUNTIF('Plan Pehuamar - Lista'!$A$2:$A$167,A1984)&gt;0,"Sí","No")</f>
        <v>No</v>
      </c>
      <c r="BA1984" s="22" t="str">
        <f aca="false">IF(COUNTIF('Plan Combo 9+1'!$A$2:$A$226,A1984)&gt;0,"Sí","No")</f>
        <v>No</v>
      </c>
      <c r="BB1984" s="22" t="str">
        <f aca="false">IF(AH1984="","No",IF(BA1984="Sí",IF((AO1984-AH1984)&gt;Resumen!$B$6,"Sí","No"),IF((AO1984-AH1984)&gt;=Resumen!$B$132,"Sí","No")))</f>
        <v>No</v>
      </c>
      <c r="BC1984" s="22" t="str">
        <f aca="false">IF(AND(N1984="Sí",AL1984="Sí",AI1984=0),"Sí","No")</f>
        <v>No</v>
      </c>
      <c r="BD1984" s="22" t="str">
        <f aca="false">IF(COUNTIF('Plan 9+1 (con Pehuamar)'!$A$2:$A$227,A1984)&gt;0,"Sí","No")</f>
        <v>No</v>
      </c>
    </row>
    <row r="1985" customFormat="false" ht="15" hidden="false" customHeight="true" outlineLevel="0" collapsed="false">
      <c r="A1985" s="6" t="n">
        <v>200555</v>
      </c>
      <c r="B1985" s="6" t="n">
        <v>13</v>
      </c>
      <c r="C1985" s="6" t="n">
        <v>1302</v>
      </c>
      <c r="D1985" s="6" t="s">
        <v>254</v>
      </c>
      <c r="E1985" s="6" t="s">
        <v>2148</v>
      </c>
      <c r="F1985" s="6" t="s">
        <v>206</v>
      </c>
      <c r="G1985" s="6" t="s">
        <v>130</v>
      </c>
      <c r="H1985" s="6" t="s">
        <v>1715</v>
      </c>
      <c r="I1985" s="27" t="n">
        <v>10</v>
      </c>
      <c r="J1985" s="27" t="n">
        <v>0</v>
      </c>
      <c r="K1985" s="27" t="n">
        <v>20</v>
      </c>
      <c r="L1985" s="28" t="n">
        <f aca="false">I1985+J1985</f>
        <v>10</v>
      </c>
      <c r="M1985" s="28" t="n">
        <f aca="false">L1985+K1985</f>
        <v>30</v>
      </c>
      <c r="N1985" s="22" t="str">
        <f aca="false">IF(I1985&gt;0,"Sí","No")</f>
        <v>Sí</v>
      </c>
      <c r="O1985" s="22" t="str">
        <f aca="false">IF(J1985&gt;0,"Sí","No")</f>
        <v>No</v>
      </c>
      <c r="P1985" s="22" t="str">
        <f aca="false">IF(K1985&gt;0,"Sí","No")</f>
        <v>Sí</v>
      </c>
      <c r="Q1985" s="22" t="str">
        <f aca="false">IF(OR(I1985&gt;0,J1985&gt;0),"Sí","No")</f>
        <v>Sí</v>
      </c>
      <c r="R1985" s="27" t="n">
        <v>2000</v>
      </c>
      <c r="S1985" s="27" t="n">
        <v>2700</v>
      </c>
      <c r="T1985" s="27"/>
      <c r="U1985" s="27"/>
      <c r="V1985" s="27" t="n">
        <v>3800</v>
      </c>
      <c r="W1985" s="12" t="n">
        <f aca="false">IF(AND(I1985&gt;0,R1985&gt;0),(S1985-R1985)/R1985,"")</f>
        <v>0.35</v>
      </c>
      <c r="X1985" s="12" t="str">
        <f aca="false">IF(AND(J1985&gt;0,T1985&gt;0),(U1985-T1985)/T1985,"")</f>
        <v/>
      </c>
      <c r="Y1985" s="12" t="n">
        <f aca="false">IF(AND(K1985&gt;0,V1985&gt;0),(V1985-Resumen!$B$7)/Resumen!$B$7,"")</f>
        <v>0.52</v>
      </c>
      <c r="Z1985" s="28" t="n">
        <f aca="false">IF(AND(K1985&gt;0,I1985&gt;0,V1985&gt;0,S1985&gt;0),V1985-S1985,"")</f>
        <v>1100</v>
      </c>
      <c r="AA1985" s="12" t="n">
        <f aca="false">IF(Z1985&lt;&gt;"",Z1985/S1985,"")</f>
        <v>0.407407407407407</v>
      </c>
      <c r="AB1985" s="28" t="str">
        <f aca="false">IF(AND(K1985&gt;0,J1985&gt;0,V1985&gt;0,U1985&gt;0),V1985-U1985,"")</f>
        <v/>
      </c>
      <c r="AC1985" s="12" t="str">
        <f aca="false">IF(AB1985&lt;&gt;"",AB1985/U1985,"")</f>
        <v/>
      </c>
      <c r="AD1985" s="27" t="n">
        <v>6</v>
      </c>
      <c r="AE1985" s="27" t="n">
        <v>6</v>
      </c>
      <c r="AF1985" s="27" t="n">
        <v>0</v>
      </c>
      <c r="AG1985" s="28" t="n">
        <f aca="false">AD1985+AE1985+AF1985</f>
        <v>12</v>
      </c>
      <c r="AH1985" s="12" t="n">
        <f aca="false">IF(AG1985&gt;0,AD1985/AG1985,"")</f>
        <v>0.5</v>
      </c>
      <c r="AI1985" s="27" t="n">
        <v>1</v>
      </c>
      <c r="AJ1985" s="27" t="n">
        <v>1</v>
      </c>
      <c r="AK1985" s="27" t="n">
        <v>0</v>
      </c>
      <c r="AL1985" s="22" t="str">
        <f aca="false">IF(OR(AJ1985&gt;0,AK1985&gt;0),"Sí","No")</f>
        <v>Sí</v>
      </c>
      <c r="AM1985" s="6" t="s">
        <v>198</v>
      </c>
      <c r="AN1985" s="6"/>
      <c r="AO1985" s="12" t="n">
        <f aca="false">IF(M1985&gt;0,K1985/M1985,"")</f>
        <v>0.666666666666667</v>
      </c>
      <c r="AP1985" s="22" t="str">
        <f aca="false">IF(M1985&gt;=Resumen!$B$5,"Alto","Bajo")</f>
        <v>Bajo</v>
      </c>
      <c r="AQ1985" s="22" t="str">
        <f aca="false">IF(AO1985&gt;=Resumen!$B$28,"Alto","Bajo")</f>
        <v>Alto</v>
      </c>
      <c r="AR1985" s="22" t="str">
        <f aca="false">AP1985&amp;" Potencial / "&amp;AQ1985&amp;" Share"</f>
        <v>Bajo Potencial / Alto Share</v>
      </c>
      <c r="AS1985" s="22" t="str">
        <f aca="false">IF(Q1985="Sí",IF(AO1985&gt;=Resumen!$B$29,"Alto","Bajo"),"")</f>
        <v>Alto</v>
      </c>
      <c r="AT1985" s="22" t="str">
        <f aca="false">IF(AS1985&lt;&gt;"",AP1985&amp;" Potencial / "&amp;AS1985&amp;" Share","")</f>
        <v>Bajo Potencial / Alto Share</v>
      </c>
      <c r="AU1985" s="22" t="str">
        <f aca="false">IF(AH1985="","Sin dato",IF(AH1985-AO1985&gt;Resumen!$B$6,"Sobre-exhibido",IF(AO1985-AH1985&gt;Resumen!$B$6,"Sub-exhibido","En línea")))</f>
        <v>Sub-exhibido</v>
      </c>
      <c r="AV1985" s="22" t="n">
        <f aca="false">IF(AT1985="","",IF(AT1985="Alto Potencial / Bajo Share",1,IF(AT1985="Alto Potencial / Alto Share",2,IF(AT1985="Bajo Potencial / Alto Share",3,4))))</f>
        <v>3</v>
      </c>
      <c r="AW1985" s="22" t="str">
        <f aca="false">IF(Q1985="No","Sin competencia directa",IF(AV1985=1,"1 - Foco Conquista (Alto Pot / Bajo Share)",IF(AV1985=2,"2 - Foco Defensa (Alto Pot / Alto Share)",IF(AV1985=3,"3 - Monitoreo (Bajo Pot / Alto Share)","4 - Baja Prioridad (Bajo Pot / Bajo Share)"))))</f>
        <v>3 - Monitoreo (Bajo Pot / Alto Share)</v>
      </c>
      <c r="AX1985" s="12" t="n">
        <f aca="false">IF(OR(IFERROR(AND(W1985&lt;&gt;"",Y1985&lt;&gt;"",Y1985-W1985&gt;Resumen!$B$8),FALSE()),IFERROR(AND(X1985&lt;&gt;"",Y1985&lt;&gt;"",Y1985-X1985&gt;Resumen!$B$8),FALSE())),MAX(IF(IFERROR(AND(W1985&lt;&gt;"",Y1985&lt;&gt;"",Y1985-W1985&gt;Resumen!$B$8),FALSE()),Y1985-W1985,0),IF(IFERROR(AND(X1985&lt;&gt;"",Y1985&lt;&gt;"",Y1985-X1985&gt;Resumen!$B$8),FALSE()),Y1985-X1985,0)),"")</f>
        <v>0.17</v>
      </c>
      <c r="AY1985" s="22" t="str">
        <f aca="false">IF(OR(IFERROR(AND(W1985&lt;&gt;"",Y1985&lt;&gt;"",Y1985-W1985&gt;Resumen!$B$8),FALSE()),IFERROR(AND(X1985&lt;&gt;"",Y1985&lt;&gt;"",Y1985-X1985&gt;Resumen!$B$8),FALSE())),TRIM("Lays tiene mayor markup que "&amp;IF(IFERROR(AND(W1985&lt;&gt;"",Y1985&lt;&gt;"",Y1985-W1985&gt;Resumen!$B$8),FALSE()),"Quento ","")&amp;IF(IFERROR(AND(X1985&lt;&gt;"",Y1985&lt;&gt;"",Y1985-X1985&gt;Resumen!$B$8),FALSE()),"Julicroc ","")&amp;"en este PDV"),"")</f>
        <v>Lays tiene mayor markup que Quento en este PDV</v>
      </c>
      <c r="AZ1985" s="22" t="str">
        <f aca="false">IF(COUNTIF('Plan Pehuamar - Lista'!$A$2:$A$167,A1985)&gt;0,"Sí","No")</f>
        <v>No</v>
      </c>
      <c r="BA1985" s="22" t="str">
        <f aca="false">IF(COUNTIF('Plan Combo 9+1'!$A$2:$A$226,A1985)&gt;0,"Sí","No")</f>
        <v>No</v>
      </c>
      <c r="BB1985" s="22" t="str">
        <f aca="false">IF(AH1985="","No",IF(BA1985="Sí",IF((AO1985-AH1985)&gt;Resumen!$B$6,"Sí","No"),IF((AO1985-AH1985)&gt;=Resumen!$B$132,"Sí","No")))</f>
        <v>Sí</v>
      </c>
      <c r="BC1985" s="22" t="str">
        <f aca="false">IF(AND(N1985="Sí",AL1985="Sí",AI1985=0),"Sí","No")</f>
        <v>No</v>
      </c>
      <c r="BD1985" s="22" t="str">
        <f aca="false">IF(COUNTIF('Plan 9+1 (con Pehuamar)'!$A$2:$A$227,A1985)&gt;0,"Sí","No")</f>
        <v>No</v>
      </c>
    </row>
    <row r="1986" customFormat="false" ht="15" hidden="false" customHeight="true" outlineLevel="0" collapsed="false">
      <c r="A1986" s="6" t="n">
        <v>200711</v>
      </c>
      <c r="B1986" s="6" t="n">
        <v>13</v>
      </c>
      <c r="C1986" s="6" t="n">
        <v>1302</v>
      </c>
      <c r="D1986" s="6" t="s">
        <v>254</v>
      </c>
      <c r="E1986" s="6" t="s">
        <v>2149</v>
      </c>
      <c r="F1986" s="6" t="s">
        <v>196</v>
      </c>
      <c r="G1986" s="6" t="s">
        <v>130</v>
      </c>
      <c r="H1986" s="6" t="s">
        <v>1715</v>
      </c>
      <c r="I1986" s="27" t="n">
        <v>10</v>
      </c>
      <c r="J1986" s="27" t="n">
        <v>10</v>
      </c>
      <c r="K1986" s="27" t="n">
        <v>12</v>
      </c>
      <c r="L1986" s="28" t="n">
        <f aca="false">I1986+J1986</f>
        <v>20</v>
      </c>
      <c r="M1986" s="28" t="n">
        <f aca="false">L1986+K1986</f>
        <v>32</v>
      </c>
      <c r="N1986" s="22" t="str">
        <f aca="false">IF(I1986&gt;0,"Sí","No")</f>
        <v>Sí</v>
      </c>
      <c r="O1986" s="22" t="str">
        <f aca="false">IF(J1986&gt;0,"Sí","No")</f>
        <v>Sí</v>
      </c>
      <c r="P1986" s="22" t="str">
        <f aca="false">IF(K1986&gt;0,"Sí","No")</f>
        <v>Sí</v>
      </c>
      <c r="Q1986" s="22" t="str">
        <f aca="false">IF(OR(I1986&gt;0,J1986&gt;0),"Sí","No")</f>
        <v>Sí</v>
      </c>
      <c r="R1986" s="27" t="n">
        <v>1750</v>
      </c>
      <c r="S1986" s="27" t="n">
        <v>2500</v>
      </c>
      <c r="T1986" s="27" t="n">
        <v>1100</v>
      </c>
      <c r="U1986" s="27" t="n">
        <v>1900</v>
      </c>
      <c r="V1986" s="27" t="n">
        <v>3600</v>
      </c>
      <c r="W1986" s="12" t="n">
        <f aca="false">IF(AND(I1986&gt;0,R1986&gt;0),(S1986-R1986)/R1986,"")</f>
        <v>0.428571428571429</v>
      </c>
      <c r="X1986" s="12" t="n">
        <f aca="false">IF(AND(J1986&gt;0,T1986&gt;0),(U1986-T1986)/T1986,"")</f>
        <v>0.727272727272727</v>
      </c>
      <c r="Y1986" s="12" t="n">
        <f aca="false">IF(AND(K1986&gt;0,V1986&gt;0),(V1986-Resumen!$B$7)/Resumen!$B$7,"")</f>
        <v>0.44</v>
      </c>
      <c r="Z1986" s="28" t="n">
        <f aca="false">IF(AND(K1986&gt;0,I1986&gt;0,V1986&gt;0,S1986&gt;0),V1986-S1986,"")</f>
        <v>1100</v>
      </c>
      <c r="AA1986" s="12" t="n">
        <f aca="false">IF(Z1986&lt;&gt;"",Z1986/S1986,"")</f>
        <v>0.44</v>
      </c>
      <c r="AB1986" s="28" t="n">
        <f aca="false">IF(AND(K1986&gt;0,J1986&gt;0,V1986&gt;0,U1986&gt;0),V1986-U1986,"")</f>
        <v>1700</v>
      </c>
      <c r="AC1986" s="12" t="n">
        <f aca="false">IF(AB1986&lt;&gt;"",AB1986/U1986,"")</f>
        <v>0.894736842105263</v>
      </c>
      <c r="AD1986" s="27" t="n">
        <v>8</v>
      </c>
      <c r="AE1986" s="27" t="n">
        <v>2</v>
      </c>
      <c r="AF1986" s="27" t="n">
        <v>4</v>
      </c>
      <c r="AG1986" s="28" t="n">
        <f aca="false">AD1986+AE1986+AF1986</f>
        <v>14</v>
      </c>
      <c r="AH1986" s="12" t="n">
        <f aca="false">IF(AG1986&gt;0,AD1986/AG1986,"")</f>
        <v>0.571428571428571</v>
      </c>
      <c r="AI1986" s="27" t="n">
        <v>1</v>
      </c>
      <c r="AJ1986" s="27" t="n">
        <v>0</v>
      </c>
      <c r="AK1986" s="27" t="n">
        <v>1</v>
      </c>
      <c r="AL1986" s="22" t="str">
        <f aca="false">IF(OR(AJ1986&gt;0,AK1986&gt;0),"Sí","No")</f>
        <v>Sí</v>
      </c>
      <c r="AM1986" s="6" t="s">
        <v>198</v>
      </c>
      <c r="AN1986" s="6" t="s">
        <v>198</v>
      </c>
      <c r="AO1986" s="12" t="n">
        <f aca="false">IF(M1986&gt;0,K1986/M1986,"")</f>
        <v>0.375</v>
      </c>
      <c r="AP1986" s="22" t="str">
        <f aca="false">IF(M1986&gt;=Resumen!$B$5,"Alto","Bajo")</f>
        <v>Bajo</v>
      </c>
      <c r="AQ1986" s="22" t="str">
        <f aca="false">IF(AO1986&gt;=Resumen!$B$28,"Alto","Bajo")</f>
        <v>Bajo</v>
      </c>
      <c r="AR1986" s="22" t="str">
        <f aca="false">AP1986&amp;" Potencial / "&amp;AQ1986&amp;" Share"</f>
        <v>Bajo Potencial / Bajo Share</v>
      </c>
      <c r="AS1986" s="22" t="str">
        <f aca="false">IF(Q1986="Sí",IF(AO1986&gt;=Resumen!$B$29,"Alto","Bajo"),"")</f>
        <v>Bajo</v>
      </c>
      <c r="AT1986" s="22" t="str">
        <f aca="false">IF(AS1986&lt;&gt;"",AP1986&amp;" Potencial / "&amp;AS1986&amp;" Share","")</f>
        <v>Bajo Potencial / Bajo Share</v>
      </c>
      <c r="AU1986" s="22" t="str">
        <f aca="false">IF(AH1986="","Sin dato",IF(AH1986-AO1986&gt;Resumen!$B$6,"Sobre-exhibido",IF(AO1986-AH1986&gt;Resumen!$B$6,"Sub-exhibido","En línea")))</f>
        <v>Sobre-exhibido</v>
      </c>
      <c r="AV1986" s="22" t="n">
        <f aca="false">IF(AT1986="","",IF(AT1986="Alto Potencial / Bajo Share",1,IF(AT1986="Alto Potencial / Alto Share",2,IF(AT1986="Bajo Potencial / Alto Share",3,4))))</f>
        <v>4</v>
      </c>
      <c r="AW1986" s="22" t="str">
        <f aca="false">IF(Q1986="No","Sin competencia directa",IF(AV1986=1,"1 - Foco Conquista (Alto Pot / Bajo Share)",IF(AV1986=2,"2 - Foco Defensa (Alto Pot / Alto Share)",IF(AV1986=3,"3 - Monitoreo (Bajo Pot / Alto Share)","4 - Baja Prioridad (Bajo Pot / Bajo Share)"))))</f>
        <v>4 - Baja Prioridad (Bajo Pot / Bajo Share)</v>
      </c>
      <c r="AX1986" s="12" t="str">
        <f aca="false">IF(OR(IFERROR(AND(W1986&lt;&gt;"",Y1986&lt;&gt;"",Y1986-W1986&gt;Resumen!$B$8),FALSE()),IFERROR(AND(X1986&lt;&gt;"",Y1986&lt;&gt;"",Y1986-X1986&gt;Resumen!$B$8),FALSE())),MAX(IF(IFERROR(AND(W1986&lt;&gt;"",Y1986&lt;&gt;"",Y1986-W1986&gt;Resumen!$B$8),FALSE()),Y1986-W1986,0),IF(IFERROR(AND(X1986&lt;&gt;"",Y1986&lt;&gt;"",Y1986-X1986&gt;Resumen!$B$8),FALSE()),Y1986-X1986,0)),"")</f>
        <v/>
      </c>
      <c r="AY1986" s="22" t="str">
        <f aca="false">IF(OR(IFERROR(AND(W1986&lt;&gt;"",Y1986&lt;&gt;"",Y1986-W1986&gt;Resumen!$B$8),FALSE()),IFERROR(AND(X1986&lt;&gt;"",Y1986&lt;&gt;"",Y1986-X1986&gt;Resumen!$B$8),FALSE())),TRIM("Lays tiene mayor markup que "&amp;IF(IFERROR(AND(W1986&lt;&gt;"",Y1986&lt;&gt;"",Y1986-W1986&gt;Resumen!$B$8),FALSE()),"Quento ","")&amp;IF(IFERROR(AND(X1986&lt;&gt;"",Y1986&lt;&gt;"",Y1986-X1986&gt;Resumen!$B$8),FALSE()),"Julicroc ","")&amp;"en este PDV"),"")</f>
        <v/>
      </c>
      <c r="AZ1986" s="22" t="str">
        <f aca="false">IF(COUNTIF('Plan Pehuamar - Lista'!$A$2:$A$167,A1986)&gt;0,"Sí","No")</f>
        <v>No</v>
      </c>
      <c r="BA1986" s="22" t="str">
        <f aca="false">IF(COUNTIF('Plan Combo 9+1'!$A$2:$A$226,A1986)&gt;0,"Sí","No")</f>
        <v>No</v>
      </c>
      <c r="BB1986" s="22" t="str">
        <f aca="false">IF(AH1986="","No",IF(BA1986="Sí",IF((AO1986-AH1986)&gt;Resumen!$B$6,"Sí","No"),IF((AO1986-AH1986)&gt;=Resumen!$B$132,"Sí","No")))</f>
        <v>No</v>
      </c>
      <c r="BC1986" s="22" t="str">
        <f aca="false">IF(AND(N1986="Sí",AL1986="Sí",AI1986=0),"Sí","No")</f>
        <v>No</v>
      </c>
      <c r="BD1986" s="22" t="str">
        <f aca="false">IF(COUNTIF('Plan 9+1 (con Pehuamar)'!$A$2:$A$227,A1986)&gt;0,"Sí","No")</f>
        <v>No</v>
      </c>
    </row>
    <row r="1987" customFormat="false" ht="15" hidden="false" customHeight="true" outlineLevel="0" collapsed="false">
      <c r="A1987" s="6" t="n">
        <v>201135</v>
      </c>
      <c r="B1987" s="6" t="n">
        <v>13</v>
      </c>
      <c r="C1987" s="6" t="n">
        <v>1302</v>
      </c>
      <c r="D1987" s="6" t="s">
        <v>254</v>
      </c>
      <c r="E1987" s="6" t="s">
        <v>2150</v>
      </c>
      <c r="F1987" s="6" t="s">
        <v>196</v>
      </c>
      <c r="G1987" s="6" t="s">
        <v>130</v>
      </c>
      <c r="H1987" s="6" t="s">
        <v>1715</v>
      </c>
      <c r="I1987" s="27" t="n">
        <v>10</v>
      </c>
      <c r="J1987" s="27" t="n">
        <v>0</v>
      </c>
      <c r="K1987" s="27" t="n">
        <v>4</v>
      </c>
      <c r="L1987" s="28" t="n">
        <f aca="false">I1987+J1987</f>
        <v>10</v>
      </c>
      <c r="M1987" s="28" t="n">
        <f aca="false">L1987+K1987</f>
        <v>14</v>
      </c>
      <c r="N1987" s="22" t="str">
        <f aca="false">IF(I1987&gt;0,"Sí","No")</f>
        <v>Sí</v>
      </c>
      <c r="O1987" s="22" t="str">
        <f aca="false">IF(J1987&gt;0,"Sí","No")</f>
        <v>No</v>
      </c>
      <c r="P1987" s="22" t="str">
        <f aca="false">IF(K1987&gt;0,"Sí","No")</f>
        <v>Sí</v>
      </c>
      <c r="Q1987" s="22" t="str">
        <f aca="false">IF(OR(I1987&gt;0,J1987&gt;0),"Sí","No")</f>
        <v>Sí</v>
      </c>
      <c r="R1987" s="27" t="n">
        <v>2000</v>
      </c>
      <c r="S1987" s="27" t="n">
        <v>3000</v>
      </c>
      <c r="T1987" s="27"/>
      <c r="U1987" s="27"/>
      <c r="V1987" s="27" t="n">
        <v>3700</v>
      </c>
      <c r="W1987" s="12" t="n">
        <f aca="false">IF(AND(I1987&gt;0,R1987&gt;0),(S1987-R1987)/R1987,"")</f>
        <v>0.5</v>
      </c>
      <c r="X1987" s="12" t="str">
        <f aca="false">IF(AND(J1987&gt;0,T1987&gt;0),(U1987-T1987)/T1987,"")</f>
        <v/>
      </c>
      <c r="Y1987" s="12" t="n">
        <f aca="false">IF(AND(K1987&gt;0,V1987&gt;0),(V1987-Resumen!$B$7)/Resumen!$B$7,"")</f>
        <v>0.48</v>
      </c>
      <c r="Z1987" s="28" t="n">
        <f aca="false">IF(AND(K1987&gt;0,I1987&gt;0,V1987&gt;0,S1987&gt;0),V1987-S1987,"")</f>
        <v>700</v>
      </c>
      <c r="AA1987" s="12" t="n">
        <f aca="false">IF(Z1987&lt;&gt;"",Z1987/S1987,"")</f>
        <v>0.233333333333333</v>
      </c>
      <c r="AB1987" s="28" t="str">
        <f aca="false">IF(AND(K1987&gt;0,J1987&gt;0,V1987&gt;0,U1987&gt;0),V1987-U1987,"")</f>
        <v/>
      </c>
      <c r="AC1987" s="12" t="str">
        <f aca="false">IF(AB1987&lt;&gt;"",AB1987/U1987,"")</f>
        <v/>
      </c>
      <c r="AD1987" s="27" t="n">
        <v>4</v>
      </c>
      <c r="AE1987" s="27" t="n">
        <v>9</v>
      </c>
      <c r="AF1987" s="27" t="n">
        <v>0</v>
      </c>
      <c r="AG1987" s="28" t="n">
        <f aca="false">AD1987+AE1987+AF1987</f>
        <v>13</v>
      </c>
      <c r="AH1987" s="12" t="n">
        <f aca="false">IF(AG1987&gt;0,AD1987/AG1987,"")</f>
        <v>0.307692307692308</v>
      </c>
      <c r="AI1987" s="27" t="n">
        <v>0</v>
      </c>
      <c r="AJ1987" s="27" t="n">
        <v>0</v>
      </c>
      <c r="AK1987" s="27" t="n">
        <v>0</v>
      </c>
      <c r="AL1987" s="22" t="str">
        <f aca="false">IF(OR(AJ1987&gt;0,AK1987&gt;0),"Sí","No")</f>
        <v>No</v>
      </c>
      <c r="AM1987" s="6" t="s">
        <v>198</v>
      </c>
      <c r="AN1987" s="6"/>
      <c r="AO1987" s="12" t="n">
        <f aca="false">IF(M1987&gt;0,K1987/M1987,"")</f>
        <v>0.285714285714286</v>
      </c>
      <c r="AP1987" s="22" t="str">
        <f aca="false">IF(M1987&gt;=Resumen!$B$5,"Alto","Bajo")</f>
        <v>Bajo</v>
      </c>
      <c r="AQ1987" s="22" t="str">
        <f aca="false">IF(AO1987&gt;=Resumen!$B$28,"Alto","Bajo")</f>
        <v>Bajo</v>
      </c>
      <c r="AR1987" s="22" t="str">
        <f aca="false">AP1987&amp;" Potencial / "&amp;AQ1987&amp;" Share"</f>
        <v>Bajo Potencial / Bajo Share</v>
      </c>
      <c r="AS1987" s="22" t="str">
        <f aca="false">IF(Q1987="Sí",IF(AO1987&gt;=Resumen!$B$29,"Alto","Bajo"),"")</f>
        <v>Bajo</v>
      </c>
      <c r="AT1987" s="22" t="str">
        <f aca="false">IF(AS1987&lt;&gt;"",AP1987&amp;" Potencial / "&amp;AS1987&amp;" Share","")</f>
        <v>Bajo Potencial / Bajo Share</v>
      </c>
      <c r="AU1987" s="22" t="str">
        <f aca="false">IF(AH1987="","Sin dato",IF(AH1987-AO1987&gt;Resumen!$B$6,"Sobre-exhibido",IF(AO1987-AH1987&gt;Resumen!$B$6,"Sub-exhibido","En línea")))</f>
        <v>En línea</v>
      </c>
      <c r="AV1987" s="22" t="n">
        <f aca="false">IF(AT1987="","",IF(AT1987="Alto Potencial / Bajo Share",1,IF(AT1987="Alto Potencial / Alto Share",2,IF(AT1987="Bajo Potencial / Alto Share",3,4))))</f>
        <v>4</v>
      </c>
      <c r="AW1987" s="22" t="str">
        <f aca="false">IF(Q1987="No","Sin competencia directa",IF(AV1987=1,"1 - Foco Conquista (Alto Pot / Bajo Share)",IF(AV1987=2,"2 - Foco Defensa (Alto Pot / Alto Share)",IF(AV1987=3,"3 - Monitoreo (Bajo Pot / Alto Share)","4 - Baja Prioridad (Bajo Pot / Bajo Share)"))))</f>
        <v>4 - Baja Prioridad (Bajo Pot / Bajo Share)</v>
      </c>
      <c r="AX1987" s="12" t="str">
        <f aca="false">IF(OR(IFERROR(AND(W1987&lt;&gt;"",Y1987&lt;&gt;"",Y1987-W1987&gt;Resumen!$B$8),FALSE()),IFERROR(AND(X1987&lt;&gt;"",Y1987&lt;&gt;"",Y1987-X1987&gt;Resumen!$B$8),FALSE())),MAX(IF(IFERROR(AND(W1987&lt;&gt;"",Y1987&lt;&gt;"",Y1987-W1987&gt;Resumen!$B$8),FALSE()),Y1987-W1987,0),IF(IFERROR(AND(X1987&lt;&gt;"",Y1987&lt;&gt;"",Y1987-X1987&gt;Resumen!$B$8),FALSE()),Y1987-X1987,0)),"")</f>
        <v/>
      </c>
      <c r="AY1987" s="22" t="str">
        <f aca="false">IF(OR(IFERROR(AND(W1987&lt;&gt;"",Y1987&lt;&gt;"",Y1987-W1987&gt;Resumen!$B$8),FALSE()),IFERROR(AND(X1987&lt;&gt;"",Y1987&lt;&gt;"",Y1987-X1987&gt;Resumen!$B$8),FALSE())),TRIM("Lays tiene mayor markup que "&amp;IF(IFERROR(AND(W1987&lt;&gt;"",Y1987&lt;&gt;"",Y1987-W1987&gt;Resumen!$B$8),FALSE()),"Quento ","")&amp;IF(IFERROR(AND(X1987&lt;&gt;"",Y1987&lt;&gt;"",Y1987-X1987&gt;Resumen!$B$8),FALSE()),"Julicroc ","")&amp;"en este PDV"),"")</f>
        <v/>
      </c>
      <c r="AZ1987" s="22" t="str">
        <f aca="false">IF(COUNTIF('Plan Pehuamar - Lista'!$A$2:$A$167,A1987)&gt;0,"Sí","No")</f>
        <v>No</v>
      </c>
      <c r="BA1987" s="22" t="str">
        <f aca="false">IF(COUNTIF('Plan Combo 9+1'!$A$2:$A$226,A1987)&gt;0,"Sí","No")</f>
        <v>No</v>
      </c>
      <c r="BB1987" s="22" t="str">
        <f aca="false">IF(AH1987="","No",IF(BA1987="Sí",IF((AO1987-AH1987)&gt;Resumen!$B$6,"Sí","No"),IF((AO1987-AH1987)&gt;=Resumen!$B$132,"Sí","No")))</f>
        <v>No</v>
      </c>
      <c r="BC1987" s="22" t="str">
        <f aca="false">IF(AND(N1987="Sí",AL1987="Sí",AI1987=0),"Sí","No")</f>
        <v>No</v>
      </c>
      <c r="BD1987" s="22" t="str">
        <f aca="false">IF(COUNTIF('Plan 9+1 (con Pehuamar)'!$A$2:$A$227,A1987)&gt;0,"Sí","No")</f>
        <v>No</v>
      </c>
    </row>
    <row r="1988" customFormat="false" ht="15" hidden="false" customHeight="true" outlineLevel="0" collapsed="false">
      <c r="A1988" s="6" t="n">
        <v>201693</v>
      </c>
      <c r="B1988" s="6" t="n">
        <v>13</v>
      </c>
      <c r="C1988" s="6" t="n">
        <v>1302</v>
      </c>
      <c r="D1988" s="6" t="s">
        <v>254</v>
      </c>
      <c r="E1988" s="6" t="s">
        <v>2151</v>
      </c>
      <c r="F1988" s="6" t="s">
        <v>196</v>
      </c>
      <c r="G1988" s="6" t="s">
        <v>130</v>
      </c>
      <c r="H1988" s="6" t="s">
        <v>1715</v>
      </c>
      <c r="I1988" s="27" t="n">
        <v>10</v>
      </c>
      <c r="J1988" s="27" t="n">
        <v>24</v>
      </c>
      <c r="K1988" s="27" t="n">
        <v>10</v>
      </c>
      <c r="L1988" s="28" t="n">
        <f aca="false">I1988+J1988</f>
        <v>34</v>
      </c>
      <c r="M1988" s="28" t="n">
        <f aca="false">L1988+K1988</f>
        <v>44</v>
      </c>
      <c r="N1988" s="22" t="str">
        <f aca="false">IF(I1988&gt;0,"Sí","No")</f>
        <v>Sí</v>
      </c>
      <c r="O1988" s="22" t="str">
        <f aca="false">IF(J1988&gt;0,"Sí","No")</f>
        <v>Sí</v>
      </c>
      <c r="P1988" s="22" t="str">
        <f aca="false">IF(K1988&gt;0,"Sí","No")</f>
        <v>Sí</v>
      </c>
      <c r="Q1988" s="22" t="str">
        <f aca="false">IF(OR(I1988&gt;0,J1988&gt;0),"Sí","No")</f>
        <v>Sí</v>
      </c>
      <c r="R1988" s="27" t="n">
        <v>1750</v>
      </c>
      <c r="S1988" s="27" t="n">
        <v>2500</v>
      </c>
      <c r="T1988" s="27" t="n">
        <v>1200</v>
      </c>
      <c r="U1988" s="27" t="n">
        <v>2100</v>
      </c>
      <c r="V1988" s="27" t="n">
        <v>3700</v>
      </c>
      <c r="W1988" s="12" t="n">
        <f aca="false">IF(AND(I1988&gt;0,R1988&gt;0),(S1988-R1988)/R1988,"")</f>
        <v>0.428571428571429</v>
      </c>
      <c r="X1988" s="12" t="n">
        <f aca="false">IF(AND(J1988&gt;0,T1988&gt;0),(U1988-T1988)/T1988,"")</f>
        <v>0.75</v>
      </c>
      <c r="Y1988" s="12" t="n">
        <f aca="false">IF(AND(K1988&gt;0,V1988&gt;0),(V1988-Resumen!$B$7)/Resumen!$B$7,"")</f>
        <v>0.48</v>
      </c>
      <c r="Z1988" s="28" t="n">
        <f aca="false">IF(AND(K1988&gt;0,I1988&gt;0,V1988&gt;0,S1988&gt;0),V1988-S1988,"")</f>
        <v>1200</v>
      </c>
      <c r="AA1988" s="12" t="n">
        <f aca="false">IF(Z1988&lt;&gt;"",Z1988/S1988,"")</f>
        <v>0.48</v>
      </c>
      <c r="AB1988" s="28" t="n">
        <f aca="false">IF(AND(K1988&gt;0,J1988&gt;0,V1988&gt;0,U1988&gt;0),V1988-U1988,"")</f>
        <v>1600</v>
      </c>
      <c r="AC1988" s="12" t="n">
        <f aca="false">IF(AB1988&lt;&gt;"",AB1988/U1988,"")</f>
        <v>0.761904761904762</v>
      </c>
      <c r="AD1988" s="27" t="n">
        <v>7</v>
      </c>
      <c r="AE1988" s="27" t="n">
        <v>2</v>
      </c>
      <c r="AF1988" s="27" t="n">
        <v>13</v>
      </c>
      <c r="AG1988" s="28" t="n">
        <f aca="false">AD1988+AE1988+AF1988</f>
        <v>22</v>
      </c>
      <c r="AH1988" s="12" t="n">
        <f aca="false">IF(AG1988&gt;0,AD1988/AG1988,"")</f>
        <v>0.318181818181818</v>
      </c>
      <c r="AI1988" s="27" t="n">
        <v>0</v>
      </c>
      <c r="AJ1988" s="27" t="n">
        <v>0</v>
      </c>
      <c r="AK1988" s="27" t="n">
        <v>1</v>
      </c>
      <c r="AL1988" s="22" t="str">
        <f aca="false">IF(OR(AJ1988&gt;0,AK1988&gt;0),"Sí","No")</f>
        <v>Sí</v>
      </c>
      <c r="AM1988" s="6" t="s">
        <v>198</v>
      </c>
      <c r="AN1988" s="6" t="s">
        <v>397</v>
      </c>
      <c r="AO1988" s="12" t="n">
        <f aca="false">IF(M1988&gt;0,K1988/M1988,"")</f>
        <v>0.227272727272727</v>
      </c>
      <c r="AP1988" s="22" t="str">
        <f aca="false">IF(M1988&gt;=Resumen!$B$5,"Alto","Bajo")</f>
        <v>Alto</v>
      </c>
      <c r="AQ1988" s="22" t="str">
        <f aca="false">IF(AO1988&gt;=Resumen!$B$28,"Alto","Bajo")</f>
        <v>Bajo</v>
      </c>
      <c r="AR1988" s="22" t="str">
        <f aca="false">AP1988&amp;" Potencial / "&amp;AQ1988&amp;" Share"</f>
        <v>Alto Potencial / Bajo Share</v>
      </c>
      <c r="AS1988" s="22" t="str">
        <f aca="false">IF(Q1988="Sí",IF(AO1988&gt;=Resumen!$B$29,"Alto","Bajo"),"")</f>
        <v>Bajo</v>
      </c>
      <c r="AT1988" s="22" t="str">
        <f aca="false">IF(AS1988&lt;&gt;"",AP1988&amp;" Potencial / "&amp;AS1988&amp;" Share","")</f>
        <v>Alto Potencial / Bajo Share</v>
      </c>
      <c r="AU1988" s="22" t="str">
        <f aca="false">IF(AH1988="","Sin dato",IF(AH1988-AO1988&gt;Resumen!$B$6,"Sobre-exhibido",IF(AO1988-AH1988&gt;Resumen!$B$6,"Sub-exhibido","En línea")))</f>
        <v>Sobre-exhibido</v>
      </c>
      <c r="AV1988" s="22" t="n">
        <f aca="false">IF(AT1988="","",IF(AT1988="Alto Potencial / Bajo Share",1,IF(AT1988="Alto Potencial / Alto Share",2,IF(AT1988="Bajo Potencial / Alto Share",3,4))))</f>
        <v>1</v>
      </c>
      <c r="AW1988" s="22" t="str">
        <f aca="false">IF(Q1988="No","Sin competencia directa",IF(AV1988=1,"1 - Foco Conquista (Alto Pot / Bajo Share)",IF(AV1988=2,"2 - Foco Defensa (Alto Pot / Alto Share)",IF(AV1988=3,"3 - Monitoreo (Bajo Pot / Alto Share)","4 - Baja Prioridad (Bajo Pot / Bajo Share)"))))</f>
        <v>1 - Foco Conquista (Alto Pot / Bajo Share)</v>
      </c>
      <c r="AX1988" s="12" t="n">
        <f aca="false">IF(OR(IFERROR(AND(W1988&lt;&gt;"",Y1988&lt;&gt;"",Y1988-W1988&gt;Resumen!$B$8),FALSE()),IFERROR(AND(X1988&lt;&gt;"",Y1988&lt;&gt;"",Y1988-X1988&gt;Resumen!$B$8),FALSE())),MAX(IF(IFERROR(AND(W1988&lt;&gt;"",Y1988&lt;&gt;"",Y1988-W1988&gt;Resumen!$B$8),FALSE()),Y1988-W1988,0),IF(IFERROR(AND(X1988&lt;&gt;"",Y1988&lt;&gt;"",Y1988-X1988&gt;Resumen!$B$8),FALSE()),Y1988-X1988,0)),"")</f>
        <v>0.0514285714285714</v>
      </c>
      <c r="AY1988" s="22" t="str">
        <f aca="false">IF(OR(IFERROR(AND(W1988&lt;&gt;"",Y1988&lt;&gt;"",Y1988-W1988&gt;Resumen!$B$8),FALSE()),IFERROR(AND(X1988&lt;&gt;"",Y1988&lt;&gt;"",Y1988-X1988&gt;Resumen!$B$8),FALSE())),TRIM("Lays tiene mayor markup que "&amp;IF(IFERROR(AND(W1988&lt;&gt;"",Y1988&lt;&gt;"",Y1988-W1988&gt;Resumen!$B$8),FALSE()),"Quento ","")&amp;IF(IFERROR(AND(X1988&lt;&gt;"",Y1988&lt;&gt;"",Y1988-X1988&gt;Resumen!$B$8),FALSE()),"Julicroc ","")&amp;"en este PDV"),"")</f>
        <v>Lays tiene mayor markup que Quento en este PDV</v>
      </c>
      <c r="AZ1988" s="22" t="str">
        <f aca="false">IF(COUNTIF('Plan Pehuamar - Lista'!$A$2:$A$167,A1988)&gt;0,"Sí","No")</f>
        <v>No</v>
      </c>
      <c r="BA1988" s="22" t="str">
        <f aca="false">IF(COUNTIF('Plan Combo 9+1'!$A$2:$A$226,A1988)&gt;0,"Sí","No")</f>
        <v>No</v>
      </c>
      <c r="BB1988" s="22" t="str">
        <f aca="false">IF(AH1988="","No",IF(BA1988="Sí",IF((AO1988-AH1988)&gt;Resumen!$B$6,"Sí","No"),IF((AO1988-AH1988)&gt;=Resumen!$B$132,"Sí","No")))</f>
        <v>No</v>
      </c>
      <c r="BC1988" s="22" t="str">
        <f aca="false">IF(AND(N1988="Sí",AL1988="Sí",AI1988=0),"Sí","No")</f>
        <v>Sí</v>
      </c>
      <c r="BD1988" s="22" t="str">
        <f aca="false">IF(COUNTIF('Plan 9+1 (con Pehuamar)'!$A$2:$A$227,A1988)&gt;0,"Sí","No")</f>
        <v>No</v>
      </c>
    </row>
    <row r="1989" customFormat="false" ht="15" hidden="false" customHeight="true" outlineLevel="0" collapsed="false">
      <c r="A1989" s="6" t="n">
        <v>201719</v>
      </c>
      <c r="B1989" s="6" t="n">
        <v>13</v>
      </c>
      <c r="C1989" s="6" t="n">
        <v>1302</v>
      </c>
      <c r="D1989" s="6" t="s">
        <v>254</v>
      </c>
      <c r="E1989" s="6" t="s">
        <v>2152</v>
      </c>
      <c r="F1989" s="6" t="s">
        <v>201</v>
      </c>
      <c r="G1989" s="6" t="s">
        <v>130</v>
      </c>
      <c r="H1989" s="6" t="s">
        <v>1715</v>
      </c>
      <c r="I1989" s="27" t="n">
        <v>0</v>
      </c>
      <c r="J1989" s="27" t="n">
        <v>0</v>
      </c>
      <c r="K1989" s="27" t="n">
        <v>1.8</v>
      </c>
      <c r="L1989" s="28" t="n">
        <f aca="false">I1989+J1989</f>
        <v>0</v>
      </c>
      <c r="M1989" s="28" t="n">
        <f aca="false">L1989+K1989</f>
        <v>1.8</v>
      </c>
      <c r="N1989" s="22" t="str">
        <f aca="false">IF(I1989&gt;0,"Sí","No")</f>
        <v>No</v>
      </c>
      <c r="O1989" s="22" t="str">
        <f aca="false">IF(J1989&gt;0,"Sí","No")</f>
        <v>No</v>
      </c>
      <c r="P1989" s="22" t="str">
        <f aca="false">IF(K1989&gt;0,"Sí","No")</f>
        <v>Sí</v>
      </c>
      <c r="Q1989" s="22" t="str">
        <f aca="false">IF(OR(I1989&gt;0,J1989&gt;0),"Sí","No")</f>
        <v>No</v>
      </c>
      <c r="R1989" s="27"/>
      <c r="S1989" s="27"/>
      <c r="T1989" s="27"/>
      <c r="U1989" s="27"/>
      <c r="V1989" s="27"/>
      <c r="W1989" s="12" t="str">
        <f aca="false">IF(AND(I1989&gt;0,R1989&gt;0),(S1989-R1989)/R1989,"")</f>
        <v/>
      </c>
      <c r="X1989" s="12" t="str">
        <f aca="false">IF(AND(J1989&gt;0,T1989&gt;0),(U1989-T1989)/T1989,"")</f>
        <v/>
      </c>
      <c r="Y1989" s="12" t="str">
        <f aca="false">IF(AND(K1989&gt;0,V1989&gt;0),(V1989-Resumen!$B$7)/Resumen!$B$7,"")</f>
        <v/>
      </c>
      <c r="Z1989" s="28" t="str">
        <f aca="false">IF(AND(K1989&gt;0,I1989&gt;0,V1989&gt;0,S1989&gt;0),V1989-S1989,"")</f>
        <v/>
      </c>
      <c r="AA1989" s="12" t="str">
        <f aca="false">IF(Z1989&lt;&gt;"",Z1989/S1989,"")</f>
        <v/>
      </c>
      <c r="AB1989" s="28" t="str">
        <f aca="false">IF(AND(K1989&gt;0,J1989&gt;0,V1989&gt;0,U1989&gt;0),V1989-U1989,"")</f>
        <v/>
      </c>
      <c r="AC1989" s="12" t="str">
        <f aca="false">IF(AB1989&lt;&gt;"",AB1989/U1989,"")</f>
        <v/>
      </c>
      <c r="AD1989" s="27" t="n">
        <v>0</v>
      </c>
      <c r="AE1989" s="27" t="n">
        <v>0</v>
      </c>
      <c r="AF1989" s="27" t="n">
        <v>0</v>
      </c>
      <c r="AG1989" s="28" t="n">
        <f aca="false">AD1989+AE1989+AF1989</f>
        <v>0</v>
      </c>
      <c r="AH1989" s="12" t="str">
        <f aca="false">IF(AG1989&gt;0,AD1989/AG1989,"")</f>
        <v/>
      </c>
      <c r="AI1989" s="27" t="n">
        <v>0</v>
      </c>
      <c r="AJ1989" s="27" t="n">
        <v>0</v>
      </c>
      <c r="AK1989" s="27" t="n">
        <v>0</v>
      </c>
      <c r="AL1989" s="22" t="str">
        <f aca="false">IF(OR(AJ1989&gt;0,AK1989&gt;0),"Sí","No")</f>
        <v>No</v>
      </c>
      <c r="AM1989" s="6"/>
      <c r="AN1989" s="6"/>
      <c r="AO1989" s="12" t="n">
        <f aca="false">IF(M1989&gt;0,K1989/M1989,"")</f>
        <v>1</v>
      </c>
      <c r="AP1989" s="22" t="str">
        <f aca="false">IF(M1989&gt;=Resumen!$B$5,"Alto","Bajo")</f>
        <v>Bajo</v>
      </c>
      <c r="AQ1989" s="22" t="str">
        <f aca="false">IF(AO1989&gt;=Resumen!$B$28,"Alto","Bajo")</f>
        <v>Alto</v>
      </c>
      <c r="AR1989" s="22" t="str">
        <f aca="false">AP1989&amp;" Potencial / "&amp;AQ1989&amp;" Share"</f>
        <v>Bajo Potencial / Alto Share</v>
      </c>
      <c r="AS1989" s="22" t="str">
        <f aca="false">IF(Q1989="Sí",IF(AO1989&gt;=Resumen!$B$29,"Alto","Bajo"),"")</f>
        <v/>
      </c>
      <c r="AT1989" s="22" t="str">
        <f aca="false">IF(AS1989&lt;&gt;"",AP1989&amp;" Potencial / "&amp;AS1989&amp;" Share","")</f>
        <v/>
      </c>
      <c r="AU1989" s="22" t="str">
        <f aca="false">IF(AH1989="","Sin dato",IF(AH1989-AO1989&gt;Resumen!$B$6,"Sobre-exhibido",IF(AO1989-AH1989&gt;Resumen!$B$6,"Sub-exhibido","En línea")))</f>
        <v>Sin dato</v>
      </c>
      <c r="AV1989" s="22" t="str">
        <f aca="false">IF(AT1989="","",IF(AT1989="Alto Potencial / Bajo Share",1,IF(AT1989="Alto Potencial / Alto Share",2,IF(AT1989="Bajo Potencial / Alto Share",3,4))))</f>
        <v/>
      </c>
      <c r="AW1989" s="22" t="str">
        <f aca="false">IF(Q1989="No","Sin competencia directa",IF(AV1989=1,"1 - Foco Conquista (Alto Pot / Bajo Share)",IF(AV1989=2,"2 - Foco Defensa (Alto Pot / Alto Share)",IF(AV1989=3,"3 - Monitoreo (Bajo Pot / Alto Share)","4 - Baja Prioridad (Bajo Pot / Bajo Share)"))))</f>
        <v>Sin competencia directa</v>
      </c>
      <c r="AX1989" s="12" t="str">
        <f aca="false">IF(OR(IFERROR(AND(W1989&lt;&gt;"",Y1989&lt;&gt;"",Y1989-W1989&gt;Resumen!$B$8),FALSE()),IFERROR(AND(X1989&lt;&gt;"",Y1989&lt;&gt;"",Y1989-X1989&gt;Resumen!$B$8),FALSE())),MAX(IF(IFERROR(AND(W1989&lt;&gt;"",Y1989&lt;&gt;"",Y1989-W1989&gt;Resumen!$B$8),FALSE()),Y1989-W1989,0),IF(IFERROR(AND(X1989&lt;&gt;"",Y1989&lt;&gt;"",Y1989-X1989&gt;Resumen!$B$8),FALSE()),Y1989-X1989,0)),"")</f>
        <v/>
      </c>
      <c r="AY1989" s="22" t="str">
        <f aca="false">IF(OR(IFERROR(AND(W1989&lt;&gt;"",Y1989&lt;&gt;"",Y1989-W1989&gt;Resumen!$B$8),FALSE()),IFERROR(AND(X1989&lt;&gt;"",Y1989&lt;&gt;"",Y1989-X1989&gt;Resumen!$B$8),FALSE())),TRIM("Lays tiene mayor markup que "&amp;IF(IFERROR(AND(W1989&lt;&gt;"",Y1989&lt;&gt;"",Y1989-W1989&gt;Resumen!$B$8),FALSE()),"Quento ","")&amp;IF(IFERROR(AND(X1989&lt;&gt;"",Y1989&lt;&gt;"",Y1989-X1989&gt;Resumen!$B$8),FALSE()),"Julicroc ","")&amp;"en este PDV"),"")</f>
        <v/>
      </c>
      <c r="AZ1989" s="22" t="str">
        <f aca="false">IF(COUNTIF('Plan Pehuamar - Lista'!$A$2:$A$167,A1989)&gt;0,"Sí","No")</f>
        <v>No</v>
      </c>
      <c r="BA1989" s="22" t="str">
        <f aca="false">IF(COUNTIF('Plan Combo 9+1'!$A$2:$A$226,A1989)&gt;0,"Sí","No")</f>
        <v>No</v>
      </c>
      <c r="BB1989" s="22" t="str">
        <f aca="false">IF(AH1989="","No",IF(BA1989="Sí",IF((AO1989-AH1989)&gt;Resumen!$B$6,"Sí","No"),IF((AO1989-AH1989)&gt;=Resumen!$B$132,"Sí","No")))</f>
        <v>No</v>
      </c>
      <c r="BC1989" s="22" t="str">
        <f aca="false">IF(AND(N1989="Sí",AL1989="Sí",AI1989=0),"Sí","No")</f>
        <v>No</v>
      </c>
      <c r="BD1989" s="22" t="str">
        <f aca="false">IF(COUNTIF('Plan 9+1 (con Pehuamar)'!$A$2:$A$227,A1989)&gt;0,"Sí","No")</f>
        <v>No</v>
      </c>
    </row>
    <row r="1990" customFormat="false" ht="15" hidden="false" customHeight="true" outlineLevel="0" collapsed="false">
      <c r="A1990" s="6" t="n">
        <v>201743</v>
      </c>
      <c r="B1990" s="6" t="n">
        <v>13</v>
      </c>
      <c r="C1990" s="6" t="n">
        <v>1302</v>
      </c>
      <c r="D1990" s="6" t="s">
        <v>254</v>
      </c>
      <c r="E1990" s="6" t="s">
        <v>2153</v>
      </c>
      <c r="F1990" s="6" t="s">
        <v>196</v>
      </c>
      <c r="G1990" s="6" t="s">
        <v>130</v>
      </c>
      <c r="H1990" s="6" t="s">
        <v>1715</v>
      </c>
      <c r="I1990" s="27" t="n">
        <v>5</v>
      </c>
      <c r="J1990" s="27" t="n">
        <v>24</v>
      </c>
      <c r="K1990" s="27" t="n">
        <v>10</v>
      </c>
      <c r="L1990" s="28" t="n">
        <f aca="false">I1990+J1990</f>
        <v>29</v>
      </c>
      <c r="M1990" s="28" t="n">
        <f aca="false">L1990+K1990</f>
        <v>39</v>
      </c>
      <c r="N1990" s="22" t="str">
        <f aca="false">IF(I1990&gt;0,"Sí","No")</f>
        <v>Sí</v>
      </c>
      <c r="O1990" s="22" t="str">
        <f aca="false">IF(J1990&gt;0,"Sí","No")</f>
        <v>Sí</v>
      </c>
      <c r="P1990" s="22" t="str">
        <f aca="false">IF(K1990&gt;0,"Sí","No")</f>
        <v>Sí</v>
      </c>
      <c r="Q1990" s="22" t="str">
        <f aca="false">IF(OR(I1990&gt;0,J1990&gt;0),"Sí","No")</f>
        <v>Sí</v>
      </c>
      <c r="R1990" s="27" t="n">
        <v>2000</v>
      </c>
      <c r="S1990" s="27" t="n">
        <v>2800</v>
      </c>
      <c r="T1990" s="27" t="n">
        <v>1000</v>
      </c>
      <c r="U1990" s="27" t="n">
        <v>1900</v>
      </c>
      <c r="V1990" s="27" t="n">
        <v>3600</v>
      </c>
      <c r="W1990" s="12" t="n">
        <f aca="false">IF(AND(I1990&gt;0,R1990&gt;0),(S1990-R1990)/R1990,"")</f>
        <v>0.4</v>
      </c>
      <c r="X1990" s="12" t="n">
        <f aca="false">IF(AND(J1990&gt;0,T1990&gt;0),(U1990-T1990)/T1990,"")</f>
        <v>0.9</v>
      </c>
      <c r="Y1990" s="12" t="n">
        <f aca="false">IF(AND(K1990&gt;0,V1990&gt;0),(V1990-Resumen!$B$7)/Resumen!$B$7,"")</f>
        <v>0.44</v>
      </c>
      <c r="Z1990" s="28" t="n">
        <f aca="false">IF(AND(K1990&gt;0,I1990&gt;0,V1990&gt;0,S1990&gt;0),V1990-S1990,"")</f>
        <v>800</v>
      </c>
      <c r="AA1990" s="12" t="n">
        <f aca="false">IF(Z1990&lt;&gt;"",Z1990/S1990,"")</f>
        <v>0.285714285714286</v>
      </c>
      <c r="AB1990" s="28" t="n">
        <f aca="false">IF(AND(K1990&gt;0,J1990&gt;0,V1990&gt;0,U1990&gt;0),V1990-U1990,"")</f>
        <v>1700</v>
      </c>
      <c r="AC1990" s="12" t="n">
        <f aca="false">IF(AB1990&lt;&gt;"",AB1990/U1990,"")</f>
        <v>0.894736842105263</v>
      </c>
      <c r="AD1990" s="27" t="n">
        <v>4</v>
      </c>
      <c r="AE1990" s="27" t="n">
        <v>10</v>
      </c>
      <c r="AF1990" s="27" t="n">
        <v>11</v>
      </c>
      <c r="AG1990" s="28" t="n">
        <f aca="false">AD1990+AE1990+AF1990</f>
        <v>25</v>
      </c>
      <c r="AH1990" s="12" t="n">
        <f aca="false">IF(AG1990&gt;0,AD1990/AG1990,"")</f>
        <v>0.16</v>
      </c>
      <c r="AI1990" s="27" t="n">
        <v>1</v>
      </c>
      <c r="AJ1990" s="27" t="n">
        <v>1</v>
      </c>
      <c r="AK1990" s="27" t="n">
        <v>1</v>
      </c>
      <c r="AL1990" s="22" t="str">
        <f aca="false">IF(OR(AJ1990&gt;0,AK1990&gt;0),"Sí","No")</f>
        <v>Sí</v>
      </c>
      <c r="AM1990" s="6" t="s">
        <v>198</v>
      </c>
      <c r="AN1990" s="6" t="s">
        <v>198</v>
      </c>
      <c r="AO1990" s="12" t="n">
        <f aca="false">IF(M1990&gt;0,K1990/M1990,"")</f>
        <v>0.256410256410256</v>
      </c>
      <c r="AP1990" s="22" t="str">
        <f aca="false">IF(M1990&gt;=Resumen!$B$5,"Alto","Bajo")</f>
        <v>Bajo</v>
      </c>
      <c r="AQ1990" s="22" t="str">
        <f aca="false">IF(AO1990&gt;=Resumen!$B$28,"Alto","Bajo")</f>
        <v>Bajo</v>
      </c>
      <c r="AR1990" s="22" t="str">
        <f aca="false">AP1990&amp;" Potencial / "&amp;AQ1990&amp;" Share"</f>
        <v>Bajo Potencial / Bajo Share</v>
      </c>
      <c r="AS1990" s="22" t="str">
        <f aca="false">IF(Q1990="Sí",IF(AO1990&gt;=Resumen!$B$29,"Alto","Bajo"),"")</f>
        <v>Bajo</v>
      </c>
      <c r="AT1990" s="22" t="str">
        <f aca="false">IF(AS1990&lt;&gt;"",AP1990&amp;" Potencial / "&amp;AS1990&amp;" Share","")</f>
        <v>Bajo Potencial / Bajo Share</v>
      </c>
      <c r="AU1990" s="22" t="str">
        <f aca="false">IF(AH1990="","Sin dato",IF(AH1990-AO1990&gt;Resumen!$B$6,"Sobre-exhibido",IF(AO1990-AH1990&gt;Resumen!$B$6,"Sub-exhibido","En línea")))</f>
        <v>Sub-exhibido</v>
      </c>
      <c r="AV1990" s="22" t="n">
        <f aca="false">IF(AT1990="","",IF(AT1990="Alto Potencial / Bajo Share",1,IF(AT1990="Alto Potencial / Alto Share",2,IF(AT1990="Bajo Potencial / Alto Share",3,4))))</f>
        <v>4</v>
      </c>
      <c r="AW1990" s="22" t="str">
        <f aca="false">IF(Q1990="No","Sin competencia directa",IF(AV1990=1,"1 - Foco Conquista (Alto Pot / Bajo Share)",IF(AV1990=2,"2 - Foco Defensa (Alto Pot / Alto Share)",IF(AV1990=3,"3 - Monitoreo (Bajo Pot / Alto Share)","4 - Baja Prioridad (Bajo Pot / Bajo Share)"))))</f>
        <v>4 - Baja Prioridad (Bajo Pot / Bajo Share)</v>
      </c>
      <c r="AX1990" s="12" t="str">
        <f aca="false">IF(OR(IFERROR(AND(W1990&lt;&gt;"",Y1990&lt;&gt;"",Y1990-W1990&gt;Resumen!$B$8),FALSE()),IFERROR(AND(X1990&lt;&gt;"",Y1990&lt;&gt;"",Y1990-X1990&gt;Resumen!$B$8),FALSE())),MAX(IF(IFERROR(AND(W1990&lt;&gt;"",Y1990&lt;&gt;"",Y1990-W1990&gt;Resumen!$B$8),FALSE()),Y1990-W1990,0),IF(IFERROR(AND(X1990&lt;&gt;"",Y1990&lt;&gt;"",Y1990-X1990&gt;Resumen!$B$8),FALSE()),Y1990-X1990,0)),"")</f>
        <v/>
      </c>
      <c r="AY1990" s="22" t="str">
        <f aca="false">IF(OR(IFERROR(AND(W1990&lt;&gt;"",Y1990&lt;&gt;"",Y1990-W1990&gt;Resumen!$B$8),FALSE()),IFERROR(AND(X1990&lt;&gt;"",Y1990&lt;&gt;"",Y1990-X1990&gt;Resumen!$B$8),FALSE())),TRIM("Lays tiene mayor markup que "&amp;IF(IFERROR(AND(W1990&lt;&gt;"",Y1990&lt;&gt;"",Y1990-W1990&gt;Resumen!$B$8),FALSE()),"Quento ","")&amp;IF(IFERROR(AND(X1990&lt;&gt;"",Y1990&lt;&gt;"",Y1990-X1990&gt;Resumen!$B$8),FALSE()),"Julicroc ","")&amp;"en este PDV"),"")</f>
        <v/>
      </c>
      <c r="AZ1990" s="22" t="str">
        <f aca="false">IF(COUNTIF('Plan Pehuamar - Lista'!$A$2:$A$167,A1990)&gt;0,"Sí","No")</f>
        <v>No</v>
      </c>
      <c r="BA1990" s="22" t="str">
        <f aca="false">IF(COUNTIF('Plan Combo 9+1'!$A$2:$A$226,A1990)&gt;0,"Sí","No")</f>
        <v>No</v>
      </c>
      <c r="BB1990" s="22" t="str">
        <f aca="false">IF(AH1990="","No",IF(BA1990="Sí",IF((AO1990-AH1990)&gt;Resumen!$B$6,"Sí","No"),IF((AO1990-AH1990)&gt;=Resumen!$B$132,"Sí","No")))</f>
        <v>No</v>
      </c>
      <c r="BC1990" s="22" t="str">
        <f aca="false">IF(AND(N1990="Sí",AL1990="Sí",AI1990=0),"Sí","No")</f>
        <v>No</v>
      </c>
      <c r="BD1990" s="22" t="str">
        <f aca="false">IF(COUNTIF('Plan 9+1 (con Pehuamar)'!$A$2:$A$227,A1990)&gt;0,"Sí","No")</f>
        <v>No</v>
      </c>
    </row>
    <row r="1991" customFormat="false" ht="15" hidden="false" customHeight="true" outlineLevel="0" collapsed="false">
      <c r="A1991" s="6" t="n">
        <v>201899</v>
      </c>
      <c r="B1991" s="6" t="n">
        <v>13</v>
      </c>
      <c r="C1991" s="6" t="n">
        <v>1302</v>
      </c>
      <c r="D1991" s="6" t="s">
        <v>254</v>
      </c>
      <c r="E1991" s="6" t="s">
        <v>2154</v>
      </c>
      <c r="F1991" s="6" t="s">
        <v>196</v>
      </c>
      <c r="G1991" s="6" t="s">
        <v>130</v>
      </c>
      <c r="H1991" s="6" t="s">
        <v>1715</v>
      </c>
      <c r="I1991" s="27" t="n">
        <v>5</v>
      </c>
      <c r="J1991" s="27" t="n">
        <v>0</v>
      </c>
      <c r="K1991" s="27" t="n">
        <v>9</v>
      </c>
      <c r="L1991" s="28" t="n">
        <f aca="false">I1991+J1991</f>
        <v>5</v>
      </c>
      <c r="M1991" s="28" t="n">
        <f aca="false">L1991+K1991</f>
        <v>14</v>
      </c>
      <c r="N1991" s="22" t="str">
        <f aca="false">IF(I1991&gt;0,"Sí","No")</f>
        <v>Sí</v>
      </c>
      <c r="O1991" s="22" t="str">
        <f aca="false">IF(J1991&gt;0,"Sí","No")</f>
        <v>No</v>
      </c>
      <c r="P1991" s="22" t="str">
        <f aca="false">IF(K1991&gt;0,"Sí","No")</f>
        <v>Sí</v>
      </c>
      <c r="Q1991" s="22" t="str">
        <f aca="false">IF(OR(I1991&gt;0,J1991&gt;0),"Sí","No")</f>
        <v>Sí</v>
      </c>
      <c r="R1991" s="27" t="n">
        <v>2000</v>
      </c>
      <c r="S1991" s="27" t="n">
        <v>2800</v>
      </c>
      <c r="T1991" s="27"/>
      <c r="U1991" s="27"/>
      <c r="V1991" s="27" t="n">
        <v>3600</v>
      </c>
      <c r="W1991" s="12" t="n">
        <f aca="false">IF(AND(I1991&gt;0,R1991&gt;0),(S1991-R1991)/R1991,"")</f>
        <v>0.4</v>
      </c>
      <c r="X1991" s="12" t="str">
        <f aca="false">IF(AND(J1991&gt;0,T1991&gt;0),(U1991-T1991)/T1991,"")</f>
        <v/>
      </c>
      <c r="Y1991" s="12" t="n">
        <f aca="false">IF(AND(K1991&gt;0,V1991&gt;0),(V1991-Resumen!$B$7)/Resumen!$B$7,"")</f>
        <v>0.44</v>
      </c>
      <c r="Z1991" s="28" t="n">
        <f aca="false">IF(AND(K1991&gt;0,I1991&gt;0,V1991&gt;0,S1991&gt;0),V1991-S1991,"")</f>
        <v>800</v>
      </c>
      <c r="AA1991" s="12" t="n">
        <f aca="false">IF(Z1991&lt;&gt;"",Z1991/S1991,"")</f>
        <v>0.285714285714286</v>
      </c>
      <c r="AB1991" s="28" t="str">
        <f aca="false">IF(AND(K1991&gt;0,J1991&gt;0,V1991&gt;0,U1991&gt;0),V1991-U1991,"")</f>
        <v/>
      </c>
      <c r="AC1991" s="12" t="str">
        <f aca="false">IF(AB1991&lt;&gt;"",AB1991/U1991,"")</f>
        <v/>
      </c>
      <c r="AD1991" s="27" t="n">
        <v>4</v>
      </c>
      <c r="AE1991" s="27" t="n">
        <v>6</v>
      </c>
      <c r="AF1991" s="27" t="n">
        <v>0</v>
      </c>
      <c r="AG1991" s="28" t="n">
        <f aca="false">AD1991+AE1991+AF1991</f>
        <v>10</v>
      </c>
      <c r="AH1991" s="12" t="n">
        <f aca="false">IF(AG1991&gt;0,AD1991/AG1991,"")</f>
        <v>0.4</v>
      </c>
      <c r="AI1991" s="27" t="n">
        <v>1</v>
      </c>
      <c r="AJ1991" s="27" t="n">
        <v>0</v>
      </c>
      <c r="AK1991" s="27" t="n">
        <v>0</v>
      </c>
      <c r="AL1991" s="22" t="str">
        <f aca="false">IF(OR(AJ1991&gt;0,AK1991&gt;0),"Sí","No")</f>
        <v>No</v>
      </c>
      <c r="AM1991" s="6" t="s">
        <v>198</v>
      </c>
      <c r="AN1991" s="6"/>
      <c r="AO1991" s="12" t="n">
        <f aca="false">IF(M1991&gt;0,K1991/M1991,"")</f>
        <v>0.642857142857143</v>
      </c>
      <c r="AP1991" s="22" t="str">
        <f aca="false">IF(M1991&gt;=Resumen!$B$5,"Alto","Bajo")</f>
        <v>Bajo</v>
      </c>
      <c r="AQ1991" s="22" t="str">
        <f aca="false">IF(AO1991&gt;=Resumen!$B$28,"Alto","Bajo")</f>
        <v>Alto</v>
      </c>
      <c r="AR1991" s="22" t="str">
        <f aca="false">AP1991&amp;" Potencial / "&amp;AQ1991&amp;" Share"</f>
        <v>Bajo Potencial / Alto Share</v>
      </c>
      <c r="AS1991" s="22" t="str">
        <f aca="false">IF(Q1991="Sí",IF(AO1991&gt;=Resumen!$B$29,"Alto","Bajo"),"")</f>
        <v>Alto</v>
      </c>
      <c r="AT1991" s="22" t="str">
        <f aca="false">IF(AS1991&lt;&gt;"",AP1991&amp;" Potencial / "&amp;AS1991&amp;" Share","")</f>
        <v>Bajo Potencial / Alto Share</v>
      </c>
      <c r="AU1991" s="22" t="str">
        <f aca="false">IF(AH1991="","Sin dato",IF(AH1991-AO1991&gt;Resumen!$B$6,"Sobre-exhibido",IF(AO1991-AH1991&gt;Resumen!$B$6,"Sub-exhibido","En línea")))</f>
        <v>Sub-exhibido</v>
      </c>
      <c r="AV1991" s="22" t="n">
        <f aca="false">IF(AT1991="","",IF(AT1991="Alto Potencial / Bajo Share",1,IF(AT1991="Alto Potencial / Alto Share",2,IF(AT1991="Bajo Potencial / Alto Share",3,4))))</f>
        <v>3</v>
      </c>
      <c r="AW1991" s="22" t="str">
        <f aca="false">IF(Q1991="No","Sin competencia directa",IF(AV1991=1,"1 - Foco Conquista (Alto Pot / Bajo Share)",IF(AV1991=2,"2 - Foco Defensa (Alto Pot / Alto Share)",IF(AV1991=3,"3 - Monitoreo (Bajo Pot / Alto Share)","4 - Baja Prioridad (Bajo Pot / Bajo Share)"))))</f>
        <v>3 - Monitoreo (Bajo Pot / Alto Share)</v>
      </c>
      <c r="AX1991" s="12" t="str">
        <f aca="false">IF(OR(IFERROR(AND(W1991&lt;&gt;"",Y1991&lt;&gt;"",Y1991-W1991&gt;Resumen!$B$8),FALSE()),IFERROR(AND(X1991&lt;&gt;"",Y1991&lt;&gt;"",Y1991-X1991&gt;Resumen!$B$8),FALSE())),MAX(IF(IFERROR(AND(W1991&lt;&gt;"",Y1991&lt;&gt;"",Y1991-W1991&gt;Resumen!$B$8),FALSE()),Y1991-W1991,0),IF(IFERROR(AND(X1991&lt;&gt;"",Y1991&lt;&gt;"",Y1991-X1991&gt;Resumen!$B$8),FALSE()),Y1991-X1991,0)),"")</f>
        <v/>
      </c>
      <c r="AY1991" s="22" t="str">
        <f aca="false">IF(OR(IFERROR(AND(W1991&lt;&gt;"",Y1991&lt;&gt;"",Y1991-W1991&gt;Resumen!$B$8),FALSE()),IFERROR(AND(X1991&lt;&gt;"",Y1991&lt;&gt;"",Y1991-X1991&gt;Resumen!$B$8),FALSE())),TRIM("Lays tiene mayor markup que "&amp;IF(IFERROR(AND(W1991&lt;&gt;"",Y1991&lt;&gt;"",Y1991-W1991&gt;Resumen!$B$8),FALSE()),"Quento ","")&amp;IF(IFERROR(AND(X1991&lt;&gt;"",Y1991&lt;&gt;"",Y1991-X1991&gt;Resumen!$B$8),FALSE()),"Julicroc ","")&amp;"en este PDV"),"")</f>
        <v/>
      </c>
      <c r="AZ1991" s="22" t="str">
        <f aca="false">IF(COUNTIF('Plan Pehuamar - Lista'!$A$2:$A$167,A1991)&gt;0,"Sí","No")</f>
        <v>No</v>
      </c>
      <c r="BA1991" s="22" t="str">
        <f aca="false">IF(COUNTIF('Plan Combo 9+1'!$A$2:$A$226,A1991)&gt;0,"Sí","No")</f>
        <v>No</v>
      </c>
      <c r="BB1991" s="22" t="str">
        <f aca="false">IF(AH1991="","No",IF(BA1991="Sí",IF((AO1991-AH1991)&gt;Resumen!$B$6,"Sí","No"),IF((AO1991-AH1991)&gt;=Resumen!$B$132,"Sí","No")))</f>
        <v>Sí</v>
      </c>
      <c r="BC1991" s="22" t="str">
        <f aca="false">IF(AND(N1991="Sí",AL1991="Sí",AI1991=0),"Sí","No")</f>
        <v>No</v>
      </c>
      <c r="BD1991" s="22" t="str">
        <f aca="false">IF(COUNTIF('Plan 9+1 (con Pehuamar)'!$A$2:$A$227,A1991)&gt;0,"Sí","No")</f>
        <v>No</v>
      </c>
    </row>
    <row r="1992" customFormat="false" ht="15" hidden="false" customHeight="true" outlineLevel="0" collapsed="false">
      <c r="A1992" s="6" t="n">
        <v>201916</v>
      </c>
      <c r="B1992" s="6" t="n">
        <v>13</v>
      </c>
      <c r="C1992" s="6" t="n">
        <v>1302</v>
      </c>
      <c r="D1992" s="6" t="s">
        <v>254</v>
      </c>
      <c r="E1992" s="6" t="s">
        <v>2155</v>
      </c>
      <c r="F1992" s="6" t="s">
        <v>196</v>
      </c>
      <c r="G1992" s="6" t="s">
        <v>130</v>
      </c>
      <c r="H1992" s="6" t="s">
        <v>1715</v>
      </c>
      <c r="I1992" s="27" t="n">
        <v>10</v>
      </c>
      <c r="J1992" s="27" t="n">
        <v>24</v>
      </c>
      <c r="K1992" s="27" t="n">
        <v>10</v>
      </c>
      <c r="L1992" s="28" t="n">
        <f aca="false">I1992+J1992</f>
        <v>34</v>
      </c>
      <c r="M1992" s="28" t="n">
        <f aca="false">L1992+K1992</f>
        <v>44</v>
      </c>
      <c r="N1992" s="22" t="str">
        <f aca="false">IF(I1992&gt;0,"Sí","No")</f>
        <v>Sí</v>
      </c>
      <c r="O1992" s="22" t="str">
        <f aca="false">IF(J1992&gt;0,"Sí","No")</f>
        <v>Sí</v>
      </c>
      <c r="P1992" s="22" t="str">
        <f aca="false">IF(K1992&gt;0,"Sí","No")</f>
        <v>Sí</v>
      </c>
      <c r="Q1992" s="22" t="str">
        <f aca="false">IF(OR(I1992&gt;0,J1992&gt;0),"Sí","No")</f>
        <v>Sí</v>
      </c>
      <c r="R1992" s="27" t="n">
        <v>1750</v>
      </c>
      <c r="S1992" s="27" t="n">
        <v>2500</v>
      </c>
      <c r="T1992" s="27" t="n">
        <v>1100</v>
      </c>
      <c r="U1992" s="27" t="n">
        <v>2000</v>
      </c>
      <c r="V1992" s="27" t="n">
        <v>3700</v>
      </c>
      <c r="W1992" s="12" t="n">
        <f aca="false">IF(AND(I1992&gt;0,R1992&gt;0),(S1992-R1992)/R1992,"")</f>
        <v>0.428571428571429</v>
      </c>
      <c r="X1992" s="12" t="n">
        <f aca="false">IF(AND(J1992&gt;0,T1992&gt;0),(U1992-T1992)/T1992,"")</f>
        <v>0.818181818181818</v>
      </c>
      <c r="Y1992" s="12" t="n">
        <f aca="false">IF(AND(K1992&gt;0,V1992&gt;0),(V1992-Resumen!$B$7)/Resumen!$B$7,"")</f>
        <v>0.48</v>
      </c>
      <c r="Z1992" s="28" t="n">
        <f aca="false">IF(AND(K1992&gt;0,I1992&gt;0,V1992&gt;0,S1992&gt;0),V1992-S1992,"")</f>
        <v>1200</v>
      </c>
      <c r="AA1992" s="12" t="n">
        <f aca="false">IF(Z1992&lt;&gt;"",Z1992/S1992,"")</f>
        <v>0.48</v>
      </c>
      <c r="AB1992" s="28" t="n">
        <f aca="false">IF(AND(K1992&gt;0,J1992&gt;0,V1992&gt;0,U1992&gt;0),V1992-U1992,"")</f>
        <v>1700</v>
      </c>
      <c r="AC1992" s="12" t="n">
        <f aca="false">IF(AB1992&lt;&gt;"",AB1992/U1992,"")</f>
        <v>0.85</v>
      </c>
      <c r="AD1992" s="27" t="n">
        <v>3</v>
      </c>
      <c r="AE1992" s="27" t="n">
        <v>2</v>
      </c>
      <c r="AF1992" s="27" t="n">
        <v>16</v>
      </c>
      <c r="AG1992" s="28" t="n">
        <f aca="false">AD1992+AE1992+AF1992</f>
        <v>21</v>
      </c>
      <c r="AH1992" s="12" t="n">
        <f aca="false">IF(AG1992&gt;0,AD1992/AG1992,"")</f>
        <v>0.142857142857143</v>
      </c>
      <c r="AI1992" s="27" t="n">
        <v>1</v>
      </c>
      <c r="AJ1992" s="27" t="n">
        <v>0</v>
      </c>
      <c r="AK1992" s="27" t="n">
        <v>1</v>
      </c>
      <c r="AL1992" s="22" t="str">
        <f aca="false">IF(OR(AJ1992&gt;0,AK1992&gt;0),"Sí","No")</f>
        <v>Sí</v>
      </c>
      <c r="AM1992" s="6" t="s">
        <v>198</v>
      </c>
      <c r="AN1992" s="6" t="s">
        <v>198</v>
      </c>
      <c r="AO1992" s="12" t="n">
        <f aca="false">IF(M1992&gt;0,K1992/M1992,"")</f>
        <v>0.227272727272727</v>
      </c>
      <c r="AP1992" s="22" t="str">
        <f aca="false">IF(M1992&gt;=Resumen!$B$5,"Alto","Bajo")</f>
        <v>Alto</v>
      </c>
      <c r="AQ1992" s="22" t="str">
        <f aca="false">IF(AO1992&gt;=Resumen!$B$28,"Alto","Bajo")</f>
        <v>Bajo</v>
      </c>
      <c r="AR1992" s="22" t="str">
        <f aca="false">AP1992&amp;" Potencial / "&amp;AQ1992&amp;" Share"</f>
        <v>Alto Potencial / Bajo Share</v>
      </c>
      <c r="AS1992" s="22" t="str">
        <f aca="false">IF(Q1992="Sí",IF(AO1992&gt;=Resumen!$B$29,"Alto","Bajo"),"")</f>
        <v>Bajo</v>
      </c>
      <c r="AT1992" s="22" t="str">
        <f aca="false">IF(AS1992&lt;&gt;"",AP1992&amp;" Potencial / "&amp;AS1992&amp;" Share","")</f>
        <v>Alto Potencial / Bajo Share</v>
      </c>
      <c r="AU1992" s="22" t="str">
        <f aca="false">IF(AH1992="","Sin dato",IF(AH1992-AO1992&gt;Resumen!$B$6,"Sobre-exhibido",IF(AO1992-AH1992&gt;Resumen!$B$6,"Sub-exhibido","En línea")))</f>
        <v>Sub-exhibido</v>
      </c>
      <c r="AV1992" s="22" t="n">
        <f aca="false">IF(AT1992="","",IF(AT1992="Alto Potencial / Bajo Share",1,IF(AT1992="Alto Potencial / Alto Share",2,IF(AT1992="Bajo Potencial / Alto Share",3,4))))</f>
        <v>1</v>
      </c>
      <c r="AW1992" s="22" t="str">
        <f aca="false">IF(Q1992="No","Sin competencia directa",IF(AV1992=1,"1 - Foco Conquista (Alto Pot / Bajo Share)",IF(AV1992=2,"2 - Foco Defensa (Alto Pot / Alto Share)",IF(AV1992=3,"3 - Monitoreo (Bajo Pot / Alto Share)","4 - Baja Prioridad (Bajo Pot / Bajo Share)"))))</f>
        <v>1 - Foco Conquista (Alto Pot / Bajo Share)</v>
      </c>
      <c r="AX1992" s="12" t="n">
        <f aca="false">IF(OR(IFERROR(AND(W1992&lt;&gt;"",Y1992&lt;&gt;"",Y1992-W1992&gt;Resumen!$B$8),FALSE()),IFERROR(AND(X1992&lt;&gt;"",Y1992&lt;&gt;"",Y1992-X1992&gt;Resumen!$B$8),FALSE())),MAX(IF(IFERROR(AND(W1992&lt;&gt;"",Y1992&lt;&gt;"",Y1992-W1992&gt;Resumen!$B$8),FALSE()),Y1992-W1992,0),IF(IFERROR(AND(X1992&lt;&gt;"",Y1992&lt;&gt;"",Y1992-X1992&gt;Resumen!$B$8),FALSE()),Y1992-X1992,0)),"")</f>
        <v>0.0514285714285714</v>
      </c>
      <c r="AY1992" s="22" t="str">
        <f aca="false">IF(OR(IFERROR(AND(W1992&lt;&gt;"",Y1992&lt;&gt;"",Y1992-W1992&gt;Resumen!$B$8),FALSE()),IFERROR(AND(X1992&lt;&gt;"",Y1992&lt;&gt;"",Y1992-X1992&gt;Resumen!$B$8),FALSE())),TRIM("Lays tiene mayor markup que "&amp;IF(IFERROR(AND(W1992&lt;&gt;"",Y1992&lt;&gt;"",Y1992-W1992&gt;Resumen!$B$8),FALSE()),"Quento ","")&amp;IF(IFERROR(AND(X1992&lt;&gt;"",Y1992&lt;&gt;"",Y1992-X1992&gt;Resumen!$B$8),FALSE()),"Julicroc ","")&amp;"en este PDV"),"")</f>
        <v>Lays tiene mayor markup que Quento en este PDV</v>
      </c>
      <c r="AZ1992" s="22" t="str">
        <f aca="false">IF(COUNTIF('Plan Pehuamar - Lista'!$A$2:$A$167,A1992)&gt;0,"Sí","No")</f>
        <v>No</v>
      </c>
      <c r="BA1992" s="22" t="str">
        <f aca="false">IF(COUNTIF('Plan Combo 9+1'!$A$2:$A$226,A1992)&gt;0,"Sí","No")</f>
        <v>No</v>
      </c>
      <c r="BB1992" s="22" t="str">
        <f aca="false">IF(AH1992="","No",IF(BA1992="Sí",IF((AO1992-AH1992)&gt;Resumen!$B$6,"Sí","No"),IF((AO1992-AH1992)&gt;=Resumen!$B$132,"Sí","No")))</f>
        <v>No</v>
      </c>
      <c r="BC1992" s="22" t="str">
        <f aca="false">IF(AND(N1992="Sí",AL1992="Sí",AI1992=0),"Sí","No")</f>
        <v>No</v>
      </c>
      <c r="BD1992" s="22" t="str">
        <f aca="false">IF(COUNTIF('Plan 9+1 (con Pehuamar)'!$A$2:$A$227,A1992)&gt;0,"Sí","No")</f>
        <v>No</v>
      </c>
    </row>
    <row r="1993" customFormat="false" ht="15" hidden="false" customHeight="true" outlineLevel="0" collapsed="false">
      <c r="A1993" s="6" t="n">
        <v>202468</v>
      </c>
      <c r="B1993" s="6" t="n">
        <v>13</v>
      </c>
      <c r="C1993" s="6" t="n">
        <v>1302</v>
      </c>
      <c r="D1993" s="6" t="s">
        <v>254</v>
      </c>
      <c r="E1993" s="6" t="s">
        <v>2156</v>
      </c>
      <c r="F1993" s="6" t="s">
        <v>201</v>
      </c>
      <c r="G1993" s="6" t="s">
        <v>130</v>
      </c>
      <c r="H1993" s="6" t="s">
        <v>1715</v>
      </c>
      <c r="I1993" s="27" t="n">
        <v>0</v>
      </c>
      <c r="J1993" s="27" t="n">
        <v>0</v>
      </c>
      <c r="K1993" s="27" t="n">
        <v>0.3</v>
      </c>
      <c r="L1993" s="28" t="n">
        <f aca="false">I1993+J1993</f>
        <v>0</v>
      </c>
      <c r="M1993" s="28" t="n">
        <f aca="false">L1993+K1993</f>
        <v>0.3</v>
      </c>
      <c r="N1993" s="22" t="str">
        <f aca="false">IF(I1993&gt;0,"Sí","No")</f>
        <v>No</v>
      </c>
      <c r="O1993" s="22" t="str">
        <f aca="false">IF(J1993&gt;0,"Sí","No")</f>
        <v>No</v>
      </c>
      <c r="P1993" s="22" t="str">
        <f aca="false">IF(K1993&gt;0,"Sí","No")</f>
        <v>Sí</v>
      </c>
      <c r="Q1993" s="22" t="str">
        <f aca="false">IF(OR(I1993&gt;0,J1993&gt;0),"Sí","No")</f>
        <v>No</v>
      </c>
      <c r="R1993" s="27"/>
      <c r="S1993" s="27"/>
      <c r="T1993" s="27"/>
      <c r="U1993" s="27"/>
      <c r="V1993" s="27"/>
      <c r="W1993" s="12" t="str">
        <f aca="false">IF(AND(I1993&gt;0,R1993&gt;0),(S1993-R1993)/R1993,"")</f>
        <v/>
      </c>
      <c r="X1993" s="12" t="str">
        <f aca="false">IF(AND(J1993&gt;0,T1993&gt;0),(U1993-T1993)/T1993,"")</f>
        <v/>
      </c>
      <c r="Y1993" s="12" t="str">
        <f aca="false">IF(AND(K1993&gt;0,V1993&gt;0),(V1993-Resumen!$B$7)/Resumen!$B$7,"")</f>
        <v/>
      </c>
      <c r="Z1993" s="28" t="str">
        <f aca="false">IF(AND(K1993&gt;0,I1993&gt;0,V1993&gt;0,S1993&gt;0),V1993-S1993,"")</f>
        <v/>
      </c>
      <c r="AA1993" s="12" t="str">
        <f aca="false">IF(Z1993&lt;&gt;"",Z1993/S1993,"")</f>
        <v/>
      </c>
      <c r="AB1993" s="28" t="str">
        <f aca="false">IF(AND(K1993&gt;0,J1993&gt;0,V1993&gt;0,U1993&gt;0),V1993-U1993,"")</f>
        <v/>
      </c>
      <c r="AC1993" s="12" t="str">
        <f aca="false">IF(AB1993&lt;&gt;"",AB1993/U1993,"")</f>
        <v/>
      </c>
      <c r="AD1993" s="27" t="n">
        <v>0</v>
      </c>
      <c r="AE1993" s="27" t="n">
        <v>0</v>
      </c>
      <c r="AF1993" s="27" t="n">
        <v>0</v>
      </c>
      <c r="AG1993" s="28" t="n">
        <f aca="false">AD1993+AE1993+AF1993</f>
        <v>0</v>
      </c>
      <c r="AH1993" s="12" t="str">
        <f aca="false">IF(AG1993&gt;0,AD1993/AG1993,"")</f>
        <v/>
      </c>
      <c r="AI1993" s="27" t="n">
        <v>0</v>
      </c>
      <c r="AJ1993" s="27" t="n">
        <v>0</v>
      </c>
      <c r="AK1993" s="27" t="n">
        <v>0</v>
      </c>
      <c r="AL1993" s="22" t="str">
        <f aca="false">IF(OR(AJ1993&gt;0,AK1993&gt;0),"Sí","No")</f>
        <v>No</v>
      </c>
      <c r="AM1993" s="6"/>
      <c r="AN1993" s="6"/>
      <c r="AO1993" s="12" t="n">
        <f aca="false">IF(M1993&gt;0,K1993/M1993,"")</f>
        <v>1</v>
      </c>
      <c r="AP1993" s="22" t="str">
        <f aca="false">IF(M1993&gt;=Resumen!$B$5,"Alto","Bajo")</f>
        <v>Bajo</v>
      </c>
      <c r="AQ1993" s="22" t="str">
        <f aca="false">IF(AO1993&gt;=Resumen!$B$28,"Alto","Bajo")</f>
        <v>Alto</v>
      </c>
      <c r="AR1993" s="22" t="str">
        <f aca="false">AP1993&amp;" Potencial / "&amp;AQ1993&amp;" Share"</f>
        <v>Bajo Potencial / Alto Share</v>
      </c>
      <c r="AS1993" s="22" t="str">
        <f aca="false">IF(Q1993="Sí",IF(AO1993&gt;=Resumen!$B$29,"Alto","Bajo"),"")</f>
        <v/>
      </c>
      <c r="AT1993" s="22" t="str">
        <f aca="false">IF(AS1993&lt;&gt;"",AP1993&amp;" Potencial / "&amp;AS1993&amp;" Share","")</f>
        <v/>
      </c>
      <c r="AU1993" s="22" t="str">
        <f aca="false">IF(AH1993="","Sin dato",IF(AH1993-AO1993&gt;Resumen!$B$6,"Sobre-exhibido",IF(AO1993-AH1993&gt;Resumen!$B$6,"Sub-exhibido","En línea")))</f>
        <v>Sin dato</v>
      </c>
      <c r="AV1993" s="22" t="str">
        <f aca="false">IF(AT1993="","",IF(AT1993="Alto Potencial / Bajo Share",1,IF(AT1993="Alto Potencial / Alto Share",2,IF(AT1993="Bajo Potencial / Alto Share",3,4))))</f>
        <v/>
      </c>
      <c r="AW1993" s="22" t="str">
        <f aca="false">IF(Q1993="No","Sin competencia directa",IF(AV1993=1,"1 - Foco Conquista (Alto Pot / Bajo Share)",IF(AV1993=2,"2 - Foco Defensa (Alto Pot / Alto Share)",IF(AV1993=3,"3 - Monitoreo (Bajo Pot / Alto Share)","4 - Baja Prioridad (Bajo Pot / Bajo Share)"))))</f>
        <v>Sin competencia directa</v>
      </c>
      <c r="AX1993" s="12" t="str">
        <f aca="false">IF(OR(IFERROR(AND(W1993&lt;&gt;"",Y1993&lt;&gt;"",Y1993-W1993&gt;Resumen!$B$8),FALSE()),IFERROR(AND(X1993&lt;&gt;"",Y1993&lt;&gt;"",Y1993-X1993&gt;Resumen!$B$8),FALSE())),MAX(IF(IFERROR(AND(W1993&lt;&gt;"",Y1993&lt;&gt;"",Y1993-W1993&gt;Resumen!$B$8),FALSE()),Y1993-W1993,0),IF(IFERROR(AND(X1993&lt;&gt;"",Y1993&lt;&gt;"",Y1993-X1993&gt;Resumen!$B$8),FALSE()),Y1993-X1993,0)),"")</f>
        <v/>
      </c>
      <c r="AY1993" s="22" t="str">
        <f aca="false">IF(OR(IFERROR(AND(W1993&lt;&gt;"",Y1993&lt;&gt;"",Y1993-W1993&gt;Resumen!$B$8),FALSE()),IFERROR(AND(X1993&lt;&gt;"",Y1993&lt;&gt;"",Y1993-X1993&gt;Resumen!$B$8),FALSE())),TRIM("Lays tiene mayor markup que "&amp;IF(IFERROR(AND(W1993&lt;&gt;"",Y1993&lt;&gt;"",Y1993-W1993&gt;Resumen!$B$8),FALSE()),"Quento ","")&amp;IF(IFERROR(AND(X1993&lt;&gt;"",Y1993&lt;&gt;"",Y1993-X1993&gt;Resumen!$B$8),FALSE()),"Julicroc ","")&amp;"en este PDV"),"")</f>
        <v/>
      </c>
      <c r="AZ1993" s="22" t="str">
        <f aca="false">IF(COUNTIF('Plan Pehuamar - Lista'!$A$2:$A$167,A1993)&gt;0,"Sí","No")</f>
        <v>No</v>
      </c>
      <c r="BA1993" s="22" t="str">
        <f aca="false">IF(COUNTIF('Plan Combo 9+1'!$A$2:$A$226,A1993)&gt;0,"Sí","No")</f>
        <v>No</v>
      </c>
      <c r="BB1993" s="22" t="str">
        <f aca="false">IF(AH1993="","No",IF(BA1993="Sí",IF((AO1993-AH1993)&gt;Resumen!$B$6,"Sí","No"),IF((AO1993-AH1993)&gt;=Resumen!$B$132,"Sí","No")))</f>
        <v>No</v>
      </c>
      <c r="BC1993" s="22" t="str">
        <f aca="false">IF(AND(N1993="Sí",AL1993="Sí",AI1993=0),"Sí","No")</f>
        <v>No</v>
      </c>
      <c r="BD1993" s="22" t="str">
        <f aca="false">IF(COUNTIF('Plan 9+1 (con Pehuamar)'!$A$2:$A$227,A1993)&gt;0,"Sí","No")</f>
        <v>No</v>
      </c>
    </row>
    <row r="1994" customFormat="false" ht="15" hidden="false" customHeight="true" outlineLevel="0" collapsed="false">
      <c r="A1994" s="6" t="n">
        <v>202506</v>
      </c>
      <c r="B1994" s="6" t="n">
        <v>13</v>
      </c>
      <c r="C1994" s="6" t="n">
        <v>1302</v>
      </c>
      <c r="D1994" s="6" t="s">
        <v>254</v>
      </c>
      <c r="E1994" s="6" t="s">
        <v>2157</v>
      </c>
      <c r="F1994" s="6" t="s">
        <v>196</v>
      </c>
      <c r="G1994" s="6" t="s">
        <v>130</v>
      </c>
      <c r="H1994" s="6" t="s">
        <v>1715</v>
      </c>
      <c r="I1994" s="27" t="n">
        <v>20</v>
      </c>
      <c r="J1994" s="27" t="n">
        <v>24</v>
      </c>
      <c r="K1994" s="27" t="n">
        <v>10</v>
      </c>
      <c r="L1994" s="28" t="n">
        <f aca="false">I1994+J1994</f>
        <v>44</v>
      </c>
      <c r="M1994" s="28" t="n">
        <f aca="false">L1994+K1994</f>
        <v>54</v>
      </c>
      <c r="N1994" s="22" t="str">
        <f aca="false">IF(I1994&gt;0,"Sí","No")</f>
        <v>Sí</v>
      </c>
      <c r="O1994" s="22" t="str">
        <f aca="false">IF(J1994&gt;0,"Sí","No")</f>
        <v>Sí</v>
      </c>
      <c r="P1994" s="22" t="str">
        <f aca="false">IF(K1994&gt;0,"Sí","No")</f>
        <v>Sí</v>
      </c>
      <c r="Q1994" s="22" t="str">
        <f aca="false">IF(OR(I1994&gt;0,J1994&gt;0),"Sí","No")</f>
        <v>Sí</v>
      </c>
      <c r="R1994" s="27" t="n">
        <v>2000</v>
      </c>
      <c r="S1994" s="27" t="n">
        <v>2900</v>
      </c>
      <c r="T1994" s="27" t="n">
        <v>1200</v>
      </c>
      <c r="U1994" s="27" t="n">
        <v>1900</v>
      </c>
      <c r="V1994" s="27" t="n">
        <v>3600</v>
      </c>
      <c r="W1994" s="12" t="n">
        <f aca="false">IF(AND(I1994&gt;0,R1994&gt;0),(S1994-R1994)/R1994,"")</f>
        <v>0.45</v>
      </c>
      <c r="X1994" s="12" t="n">
        <f aca="false">IF(AND(J1994&gt;0,T1994&gt;0),(U1994-T1994)/T1994,"")</f>
        <v>0.583333333333333</v>
      </c>
      <c r="Y1994" s="12" t="n">
        <f aca="false">IF(AND(K1994&gt;0,V1994&gt;0),(V1994-Resumen!$B$7)/Resumen!$B$7,"")</f>
        <v>0.44</v>
      </c>
      <c r="Z1994" s="28" t="n">
        <f aca="false">IF(AND(K1994&gt;0,I1994&gt;0,V1994&gt;0,S1994&gt;0),V1994-S1994,"")</f>
        <v>700</v>
      </c>
      <c r="AA1994" s="12" t="n">
        <f aca="false">IF(Z1994&lt;&gt;"",Z1994/S1994,"")</f>
        <v>0.241379310344828</v>
      </c>
      <c r="AB1994" s="28" t="n">
        <f aca="false">IF(AND(K1994&gt;0,J1994&gt;0,V1994&gt;0,U1994&gt;0),V1994-U1994,"")</f>
        <v>1700</v>
      </c>
      <c r="AC1994" s="12" t="n">
        <f aca="false">IF(AB1994&lt;&gt;"",AB1994/U1994,"")</f>
        <v>0.894736842105263</v>
      </c>
      <c r="AD1994" s="27" t="n">
        <v>6</v>
      </c>
      <c r="AE1994" s="27" t="n">
        <v>10</v>
      </c>
      <c r="AF1994" s="27" t="n">
        <v>13</v>
      </c>
      <c r="AG1994" s="28" t="n">
        <f aca="false">AD1994+AE1994+AF1994</f>
        <v>29</v>
      </c>
      <c r="AH1994" s="12" t="n">
        <f aca="false">IF(AG1994&gt;0,AD1994/AG1994,"")</f>
        <v>0.206896551724138</v>
      </c>
      <c r="AI1994" s="27" t="n">
        <v>1</v>
      </c>
      <c r="AJ1994" s="27" t="n">
        <v>1</v>
      </c>
      <c r="AK1994" s="27" t="n">
        <v>1</v>
      </c>
      <c r="AL1994" s="22" t="str">
        <f aca="false">IF(OR(AJ1994&gt;0,AK1994&gt;0),"Sí","No")</f>
        <v>Sí</v>
      </c>
      <c r="AM1994" s="6" t="s">
        <v>198</v>
      </c>
      <c r="AN1994" s="6" t="s">
        <v>397</v>
      </c>
      <c r="AO1994" s="12" t="n">
        <f aca="false">IF(M1994&gt;0,K1994/M1994,"")</f>
        <v>0.185185185185185</v>
      </c>
      <c r="AP1994" s="22" t="str">
        <f aca="false">IF(M1994&gt;=Resumen!$B$5,"Alto","Bajo")</f>
        <v>Alto</v>
      </c>
      <c r="AQ1994" s="22" t="str">
        <f aca="false">IF(AO1994&gt;=Resumen!$B$28,"Alto","Bajo")</f>
        <v>Bajo</v>
      </c>
      <c r="AR1994" s="22" t="str">
        <f aca="false">AP1994&amp;" Potencial / "&amp;AQ1994&amp;" Share"</f>
        <v>Alto Potencial / Bajo Share</v>
      </c>
      <c r="AS1994" s="22" t="str">
        <f aca="false">IF(Q1994="Sí",IF(AO1994&gt;=Resumen!$B$29,"Alto","Bajo"),"")</f>
        <v>Bajo</v>
      </c>
      <c r="AT1994" s="22" t="str">
        <f aca="false">IF(AS1994&lt;&gt;"",AP1994&amp;" Potencial / "&amp;AS1994&amp;" Share","")</f>
        <v>Alto Potencial / Bajo Share</v>
      </c>
      <c r="AU1994" s="22" t="str">
        <f aca="false">IF(AH1994="","Sin dato",IF(AH1994-AO1994&gt;Resumen!$B$6,"Sobre-exhibido",IF(AO1994-AH1994&gt;Resumen!$B$6,"Sub-exhibido","En línea")))</f>
        <v>En línea</v>
      </c>
      <c r="AV1994" s="22" t="n">
        <f aca="false">IF(AT1994="","",IF(AT1994="Alto Potencial / Bajo Share",1,IF(AT1994="Alto Potencial / Alto Share",2,IF(AT1994="Bajo Potencial / Alto Share",3,4))))</f>
        <v>1</v>
      </c>
      <c r="AW1994" s="22" t="str">
        <f aca="false">IF(Q1994="No","Sin competencia directa",IF(AV1994=1,"1 - Foco Conquista (Alto Pot / Bajo Share)",IF(AV1994=2,"2 - Foco Defensa (Alto Pot / Alto Share)",IF(AV1994=3,"3 - Monitoreo (Bajo Pot / Alto Share)","4 - Baja Prioridad (Bajo Pot / Bajo Share)"))))</f>
        <v>1 - Foco Conquista (Alto Pot / Bajo Share)</v>
      </c>
      <c r="AX1994" s="12" t="str">
        <f aca="false">IF(OR(IFERROR(AND(W1994&lt;&gt;"",Y1994&lt;&gt;"",Y1994-W1994&gt;Resumen!$B$8),FALSE()),IFERROR(AND(X1994&lt;&gt;"",Y1994&lt;&gt;"",Y1994-X1994&gt;Resumen!$B$8),FALSE())),MAX(IF(IFERROR(AND(W1994&lt;&gt;"",Y1994&lt;&gt;"",Y1994-W1994&gt;Resumen!$B$8),FALSE()),Y1994-W1994,0),IF(IFERROR(AND(X1994&lt;&gt;"",Y1994&lt;&gt;"",Y1994-X1994&gt;Resumen!$B$8),FALSE()),Y1994-X1994,0)),"")</f>
        <v/>
      </c>
      <c r="AY1994" s="22" t="str">
        <f aca="false">IF(OR(IFERROR(AND(W1994&lt;&gt;"",Y1994&lt;&gt;"",Y1994-W1994&gt;Resumen!$B$8),FALSE()),IFERROR(AND(X1994&lt;&gt;"",Y1994&lt;&gt;"",Y1994-X1994&gt;Resumen!$B$8),FALSE())),TRIM("Lays tiene mayor markup que "&amp;IF(IFERROR(AND(W1994&lt;&gt;"",Y1994&lt;&gt;"",Y1994-W1994&gt;Resumen!$B$8),FALSE()),"Quento ","")&amp;IF(IFERROR(AND(X1994&lt;&gt;"",Y1994&lt;&gt;"",Y1994-X1994&gt;Resumen!$B$8),FALSE()),"Julicroc ","")&amp;"en este PDV"),"")</f>
        <v/>
      </c>
      <c r="AZ1994" s="22" t="str">
        <f aca="false">IF(COUNTIF('Plan Pehuamar - Lista'!$A$2:$A$167,A1994)&gt;0,"Sí","No")</f>
        <v>No</v>
      </c>
      <c r="BA1994" s="22" t="str">
        <f aca="false">IF(COUNTIF('Plan Combo 9+1'!$A$2:$A$226,A1994)&gt;0,"Sí","No")</f>
        <v>Sí</v>
      </c>
      <c r="BB1994" s="22" t="str">
        <f aca="false">IF(AH1994="","No",IF(BA1994="Sí",IF((AO1994-AH1994)&gt;Resumen!$B$6,"Sí","No"),IF((AO1994-AH1994)&gt;=Resumen!$B$132,"Sí","No")))</f>
        <v>No</v>
      </c>
      <c r="BC1994" s="22" t="str">
        <f aca="false">IF(AND(N1994="Sí",AL1994="Sí",AI1994=0),"Sí","No")</f>
        <v>No</v>
      </c>
      <c r="BD1994" s="22" t="str">
        <f aca="false">IF(COUNTIF('Plan 9+1 (con Pehuamar)'!$A$2:$A$227,A1994)&gt;0,"Sí","No")</f>
        <v>Sí</v>
      </c>
    </row>
    <row r="1995" customFormat="false" ht="15" hidden="false" customHeight="true" outlineLevel="0" collapsed="false">
      <c r="A1995" s="6" t="n">
        <v>202523</v>
      </c>
      <c r="B1995" s="6" t="n">
        <v>13</v>
      </c>
      <c r="C1995" s="6" t="n">
        <v>1302</v>
      </c>
      <c r="D1995" s="6" t="s">
        <v>254</v>
      </c>
      <c r="E1995" s="6" t="s">
        <v>2158</v>
      </c>
      <c r="F1995" s="6" t="s">
        <v>196</v>
      </c>
      <c r="G1995" s="6" t="s">
        <v>130</v>
      </c>
      <c r="H1995" s="6" t="s">
        <v>1715</v>
      </c>
      <c r="I1995" s="27" t="n">
        <v>0</v>
      </c>
      <c r="J1995" s="27" t="n">
        <v>0</v>
      </c>
      <c r="K1995" s="27" t="n">
        <v>0.9</v>
      </c>
      <c r="L1995" s="28" t="n">
        <f aca="false">I1995+J1995</f>
        <v>0</v>
      </c>
      <c r="M1995" s="28" t="n">
        <f aca="false">L1995+K1995</f>
        <v>0.9</v>
      </c>
      <c r="N1995" s="22" t="str">
        <f aca="false">IF(I1995&gt;0,"Sí","No")</f>
        <v>No</v>
      </c>
      <c r="O1995" s="22" t="str">
        <f aca="false">IF(J1995&gt;0,"Sí","No")</f>
        <v>No</v>
      </c>
      <c r="P1995" s="22" t="str">
        <f aca="false">IF(K1995&gt;0,"Sí","No")</f>
        <v>Sí</v>
      </c>
      <c r="Q1995" s="22" t="str">
        <f aca="false">IF(OR(I1995&gt;0,J1995&gt;0),"Sí","No")</f>
        <v>No</v>
      </c>
      <c r="R1995" s="27"/>
      <c r="S1995" s="27"/>
      <c r="T1995" s="27"/>
      <c r="U1995" s="27"/>
      <c r="V1995" s="27"/>
      <c r="W1995" s="12" t="str">
        <f aca="false">IF(AND(I1995&gt;0,R1995&gt;0),(S1995-R1995)/R1995,"")</f>
        <v/>
      </c>
      <c r="X1995" s="12" t="str">
        <f aca="false">IF(AND(J1995&gt;0,T1995&gt;0),(U1995-T1995)/T1995,"")</f>
        <v/>
      </c>
      <c r="Y1995" s="12" t="str">
        <f aca="false">IF(AND(K1995&gt;0,V1995&gt;0),(V1995-Resumen!$B$7)/Resumen!$B$7,"")</f>
        <v/>
      </c>
      <c r="Z1995" s="28" t="str">
        <f aca="false">IF(AND(K1995&gt;0,I1995&gt;0,V1995&gt;0,S1995&gt;0),V1995-S1995,"")</f>
        <v/>
      </c>
      <c r="AA1995" s="12" t="str">
        <f aca="false">IF(Z1995&lt;&gt;"",Z1995/S1995,"")</f>
        <v/>
      </c>
      <c r="AB1995" s="28" t="str">
        <f aca="false">IF(AND(K1995&gt;0,J1995&gt;0,V1995&gt;0,U1995&gt;0),V1995-U1995,"")</f>
        <v/>
      </c>
      <c r="AC1995" s="12" t="str">
        <f aca="false">IF(AB1995&lt;&gt;"",AB1995/U1995,"")</f>
        <v/>
      </c>
      <c r="AD1995" s="27" t="n">
        <v>0</v>
      </c>
      <c r="AE1995" s="27" t="n">
        <v>0</v>
      </c>
      <c r="AF1995" s="27" t="n">
        <v>0</v>
      </c>
      <c r="AG1995" s="28" t="n">
        <f aca="false">AD1995+AE1995+AF1995</f>
        <v>0</v>
      </c>
      <c r="AH1995" s="12" t="str">
        <f aca="false">IF(AG1995&gt;0,AD1995/AG1995,"")</f>
        <v/>
      </c>
      <c r="AI1995" s="27" t="n">
        <v>0</v>
      </c>
      <c r="AJ1995" s="27" t="n">
        <v>0</v>
      </c>
      <c r="AK1995" s="27" t="n">
        <v>0</v>
      </c>
      <c r="AL1995" s="22" t="str">
        <f aca="false">IF(OR(AJ1995&gt;0,AK1995&gt;0),"Sí","No")</f>
        <v>No</v>
      </c>
      <c r="AM1995" s="6"/>
      <c r="AN1995" s="6"/>
      <c r="AO1995" s="12" t="n">
        <f aca="false">IF(M1995&gt;0,K1995/M1995,"")</f>
        <v>1</v>
      </c>
      <c r="AP1995" s="22" t="str">
        <f aca="false">IF(M1995&gt;=Resumen!$B$5,"Alto","Bajo")</f>
        <v>Bajo</v>
      </c>
      <c r="AQ1995" s="22" t="str">
        <f aca="false">IF(AO1995&gt;=Resumen!$B$28,"Alto","Bajo")</f>
        <v>Alto</v>
      </c>
      <c r="AR1995" s="22" t="str">
        <f aca="false">AP1995&amp;" Potencial / "&amp;AQ1995&amp;" Share"</f>
        <v>Bajo Potencial / Alto Share</v>
      </c>
      <c r="AS1995" s="22" t="str">
        <f aca="false">IF(Q1995="Sí",IF(AO1995&gt;=Resumen!$B$29,"Alto","Bajo"),"")</f>
        <v/>
      </c>
      <c r="AT1995" s="22" t="str">
        <f aca="false">IF(AS1995&lt;&gt;"",AP1995&amp;" Potencial / "&amp;AS1995&amp;" Share","")</f>
        <v/>
      </c>
      <c r="AU1995" s="22" t="str">
        <f aca="false">IF(AH1995="","Sin dato",IF(AH1995-AO1995&gt;Resumen!$B$6,"Sobre-exhibido",IF(AO1995-AH1995&gt;Resumen!$B$6,"Sub-exhibido","En línea")))</f>
        <v>Sin dato</v>
      </c>
      <c r="AV1995" s="22" t="str">
        <f aca="false">IF(AT1995="","",IF(AT1995="Alto Potencial / Bajo Share",1,IF(AT1995="Alto Potencial / Alto Share",2,IF(AT1995="Bajo Potencial / Alto Share",3,4))))</f>
        <v/>
      </c>
      <c r="AW1995" s="22" t="str">
        <f aca="false">IF(Q1995="No","Sin competencia directa",IF(AV1995=1,"1 - Foco Conquista (Alto Pot / Bajo Share)",IF(AV1995=2,"2 - Foco Defensa (Alto Pot / Alto Share)",IF(AV1995=3,"3 - Monitoreo (Bajo Pot / Alto Share)","4 - Baja Prioridad (Bajo Pot / Bajo Share)"))))</f>
        <v>Sin competencia directa</v>
      </c>
      <c r="AX1995" s="12" t="str">
        <f aca="false">IF(OR(IFERROR(AND(W1995&lt;&gt;"",Y1995&lt;&gt;"",Y1995-W1995&gt;Resumen!$B$8),FALSE()),IFERROR(AND(X1995&lt;&gt;"",Y1995&lt;&gt;"",Y1995-X1995&gt;Resumen!$B$8),FALSE())),MAX(IF(IFERROR(AND(W1995&lt;&gt;"",Y1995&lt;&gt;"",Y1995-W1995&gt;Resumen!$B$8),FALSE()),Y1995-W1995,0),IF(IFERROR(AND(X1995&lt;&gt;"",Y1995&lt;&gt;"",Y1995-X1995&gt;Resumen!$B$8),FALSE()),Y1995-X1995,0)),"")</f>
        <v/>
      </c>
      <c r="AY1995" s="22" t="str">
        <f aca="false">IF(OR(IFERROR(AND(W1995&lt;&gt;"",Y1995&lt;&gt;"",Y1995-W1995&gt;Resumen!$B$8),FALSE()),IFERROR(AND(X1995&lt;&gt;"",Y1995&lt;&gt;"",Y1995-X1995&gt;Resumen!$B$8),FALSE())),TRIM("Lays tiene mayor markup que "&amp;IF(IFERROR(AND(W1995&lt;&gt;"",Y1995&lt;&gt;"",Y1995-W1995&gt;Resumen!$B$8),FALSE()),"Quento ","")&amp;IF(IFERROR(AND(X1995&lt;&gt;"",Y1995&lt;&gt;"",Y1995-X1995&gt;Resumen!$B$8),FALSE()),"Julicroc ","")&amp;"en este PDV"),"")</f>
        <v/>
      </c>
      <c r="AZ1995" s="22" t="str">
        <f aca="false">IF(COUNTIF('Plan Pehuamar - Lista'!$A$2:$A$167,A1995)&gt;0,"Sí","No")</f>
        <v>No</v>
      </c>
      <c r="BA1995" s="22" t="str">
        <f aca="false">IF(COUNTIF('Plan Combo 9+1'!$A$2:$A$226,A1995)&gt;0,"Sí","No")</f>
        <v>No</v>
      </c>
      <c r="BB1995" s="22" t="str">
        <f aca="false">IF(AH1995="","No",IF(BA1995="Sí",IF((AO1995-AH1995)&gt;Resumen!$B$6,"Sí","No"),IF((AO1995-AH1995)&gt;=Resumen!$B$132,"Sí","No")))</f>
        <v>No</v>
      </c>
      <c r="BC1995" s="22" t="str">
        <f aca="false">IF(AND(N1995="Sí",AL1995="Sí",AI1995=0),"Sí","No")</f>
        <v>No</v>
      </c>
      <c r="BD1995" s="22" t="str">
        <f aca="false">IF(COUNTIF('Plan 9+1 (con Pehuamar)'!$A$2:$A$227,A1995)&gt;0,"Sí","No")</f>
        <v>No</v>
      </c>
    </row>
    <row r="1996" customFormat="false" ht="15" hidden="false" customHeight="true" outlineLevel="0" collapsed="false">
      <c r="A1996" s="6" t="n">
        <v>202577</v>
      </c>
      <c r="B1996" s="6" t="n">
        <v>13</v>
      </c>
      <c r="C1996" s="6" t="n">
        <v>1302</v>
      </c>
      <c r="D1996" s="6" t="s">
        <v>254</v>
      </c>
      <c r="E1996" s="6" t="s">
        <v>2159</v>
      </c>
      <c r="F1996" s="6" t="s">
        <v>196</v>
      </c>
      <c r="G1996" s="6" t="s">
        <v>130</v>
      </c>
      <c r="H1996" s="6" t="s">
        <v>1715</v>
      </c>
      <c r="I1996" s="27" t="n">
        <v>0</v>
      </c>
      <c r="J1996" s="27" t="n">
        <v>0</v>
      </c>
      <c r="K1996" s="27" t="n">
        <v>0.8</v>
      </c>
      <c r="L1996" s="28" t="n">
        <f aca="false">I1996+J1996</f>
        <v>0</v>
      </c>
      <c r="M1996" s="28" t="n">
        <f aca="false">L1996+K1996</f>
        <v>0.8</v>
      </c>
      <c r="N1996" s="22" t="str">
        <f aca="false">IF(I1996&gt;0,"Sí","No")</f>
        <v>No</v>
      </c>
      <c r="O1996" s="22" t="str">
        <f aca="false">IF(J1996&gt;0,"Sí","No")</f>
        <v>No</v>
      </c>
      <c r="P1996" s="22" t="str">
        <f aca="false">IF(K1996&gt;0,"Sí","No")</f>
        <v>Sí</v>
      </c>
      <c r="Q1996" s="22" t="str">
        <f aca="false">IF(OR(I1996&gt;0,J1996&gt;0),"Sí","No")</f>
        <v>No</v>
      </c>
      <c r="R1996" s="27"/>
      <c r="S1996" s="27"/>
      <c r="T1996" s="27"/>
      <c r="U1996" s="27"/>
      <c r="V1996" s="27"/>
      <c r="W1996" s="12" t="str">
        <f aca="false">IF(AND(I1996&gt;0,R1996&gt;0),(S1996-R1996)/R1996,"")</f>
        <v/>
      </c>
      <c r="X1996" s="12" t="str">
        <f aca="false">IF(AND(J1996&gt;0,T1996&gt;0),(U1996-T1996)/T1996,"")</f>
        <v/>
      </c>
      <c r="Y1996" s="12" t="str">
        <f aca="false">IF(AND(K1996&gt;0,V1996&gt;0),(V1996-Resumen!$B$7)/Resumen!$B$7,"")</f>
        <v/>
      </c>
      <c r="Z1996" s="28" t="str">
        <f aca="false">IF(AND(K1996&gt;0,I1996&gt;0,V1996&gt;0,S1996&gt;0),V1996-S1996,"")</f>
        <v/>
      </c>
      <c r="AA1996" s="12" t="str">
        <f aca="false">IF(Z1996&lt;&gt;"",Z1996/S1996,"")</f>
        <v/>
      </c>
      <c r="AB1996" s="28" t="str">
        <f aca="false">IF(AND(K1996&gt;0,J1996&gt;0,V1996&gt;0,U1996&gt;0),V1996-U1996,"")</f>
        <v/>
      </c>
      <c r="AC1996" s="12" t="str">
        <f aca="false">IF(AB1996&lt;&gt;"",AB1996/U1996,"")</f>
        <v/>
      </c>
      <c r="AD1996" s="27" t="n">
        <v>0</v>
      </c>
      <c r="AE1996" s="27" t="n">
        <v>0</v>
      </c>
      <c r="AF1996" s="27" t="n">
        <v>0</v>
      </c>
      <c r="AG1996" s="28" t="n">
        <f aca="false">AD1996+AE1996+AF1996</f>
        <v>0</v>
      </c>
      <c r="AH1996" s="12" t="str">
        <f aca="false">IF(AG1996&gt;0,AD1996/AG1996,"")</f>
        <v/>
      </c>
      <c r="AI1996" s="27" t="n">
        <v>0</v>
      </c>
      <c r="AJ1996" s="27" t="n">
        <v>0</v>
      </c>
      <c r="AK1996" s="27" t="n">
        <v>0</v>
      </c>
      <c r="AL1996" s="22" t="str">
        <f aca="false">IF(OR(AJ1996&gt;0,AK1996&gt;0),"Sí","No")</f>
        <v>No</v>
      </c>
      <c r="AM1996" s="6"/>
      <c r="AN1996" s="6"/>
      <c r="AO1996" s="12" t="n">
        <f aca="false">IF(M1996&gt;0,K1996/M1996,"")</f>
        <v>1</v>
      </c>
      <c r="AP1996" s="22" t="str">
        <f aca="false">IF(M1996&gt;=Resumen!$B$5,"Alto","Bajo")</f>
        <v>Bajo</v>
      </c>
      <c r="AQ1996" s="22" t="str">
        <f aca="false">IF(AO1996&gt;=Resumen!$B$28,"Alto","Bajo")</f>
        <v>Alto</v>
      </c>
      <c r="AR1996" s="22" t="str">
        <f aca="false">AP1996&amp;" Potencial / "&amp;AQ1996&amp;" Share"</f>
        <v>Bajo Potencial / Alto Share</v>
      </c>
      <c r="AS1996" s="22" t="str">
        <f aca="false">IF(Q1996="Sí",IF(AO1996&gt;=Resumen!$B$29,"Alto","Bajo"),"")</f>
        <v/>
      </c>
      <c r="AT1996" s="22" t="str">
        <f aca="false">IF(AS1996&lt;&gt;"",AP1996&amp;" Potencial / "&amp;AS1996&amp;" Share","")</f>
        <v/>
      </c>
      <c r="AU1996" s="22" t="str">
        <f aca="false">IF(AH1996="","Sin dato",IF(AH1996-AO1996&gt;Resumen!$B$6,"Sobre-exhibido",IF(AO1996-AH1996&gt;Resumen!$B$6,"Sub-exhibido","En línea")))</f>
        <v>Sin dato</v>
      </c>
      <c r="AV1996" s="22" t="str">
        <f aca="false">IF(AT1996="","",IF(AT1996="Alto Potencial / Bajo Share",1,IF(AT1996="Alto Potencial / Alto Share",2,IF(AT1996="Bajo Potencial / Alto Share",3,4))))</f>
        <v/>
      </c>
      <c r="AW1996" s="22" t="str">
        <f aca="false">IF(Q1996="No","Sin competencia directa",IF(AV1996=1,"1 - Foco Conquista (Alto Pot / Bajo Share)",IF(AV1996=2,"2 - Foco Defensa (Alto Pot / Alto Share)",IF(AV1996=3,"3 - Monitoreo (Bajo Pot / Alto Share)","4 - Baja Prioridad (Bajo Pot / Bajo Share)"))))</f>
        <v>Sin competencia directa</v>
      </c>
      <c r="AX1996" s="12" t="str">
        <f aca="false">IF(OR(IFERROR(AND(W1996&lt;&gt;"",Y1996&lt;&gt;"",Y1996-W1996&gt;Resumen!$B$8),FALSE()),IFERROR(AND(X1996&lt;&gt;"",Y1996&lt;&gt;"",Y1996-X1996&gt;Resumen!$B$8),FALSE())),MAX(IF(IFERROR(AND(W1996&lt;&gt;"",Y1996&lt;&gt;"",Y1996-W1996&gt;Resumen!$B$8),FALSE()),Y1996-W1996,0),IF(IFERROR(AND(X1996&lt;&gt;"",Y1996&lt;&gt;"",Y1996-X1996&gt;Resumen!$B$8),FALSE()),Y1996-X1996,0)),"")</f>
        <v/>
      </c>
      <c r="AY1996" s="22" t="str">
        <f aca="false">IF(OR(IFERROR(AND(W1996&lt;&gt;"",Y1996&lt;&gt;"",Y1996-W1996&gt;Resumen!$B$8),FALSE()),IFERROR(AND(X1996&lt;&gt;"",Y1996&lt;&gt;"",Y1996-X1996&gt;Resumen!$B$8),FALSE())),TRIM("Lays tiene mayor markup que "&amp;IF(IFERROR(AND(W1996&lt;&gt;"",Y1996&lt;&gt;"",Y1996-W1996&gt;Resumen!$B$8),FALSE()),"Quento ","")&amp;IF(IFERROR(AND(X1996&lt;&gt;"",Y1996&lt;&gt;"",Y1996-X1996&gt;Resumen!$B$8),FALSE()),"Julicroc ","")&amp;"en este PDV"),"")</f>
        <v/>
      </c>
      <c r="AZ1996" s="22" t="str">
        <f aca="false">IF(COUNTIF('Plan Pehuamar - Lista'!$A$2:$A$167,A1996)&gt;0,"Sí","No")</f>
        <v>No</v>
      </c>
      <c r="BA1996" s="22" t="str">
        <f aca="false">IF(COUNTIF('Plan Combo 9+1'!$A$2:$A$226,A1996)&gt;0,"Sí","No")</f>
        <v>No</v>
      </c>
      <c r="BB1996" s="22" t="str">
        <f aca="false">IF(AH1996="","No",IF(BA1996="Sí",IF((AO1996-AH1996)&gt;Resumen!$B$6,"Sí","No"),IF((AO1996-AH1996)&gt;=Resumen!$B$132,"Sí","No")))</f>
        <v>No</v>
      </c>
      <c r="BC1996" s="22" t="str">
        <f aca="false">IF(AND(N1996="Sí",AL1996="Sí",AI1996=0),"Sí","No")</f>
        <v>No</v>
      </c>
      <c r="BD1996" s="22" t="str">
        <f aca="false">IF(COUNTIF('Plan 9+1 (con Pehuamar)'!$A$2:$A$227,A1996)&gt;0,"Sí","No")</f>
        <v>No</v>
      </c>
    </row>
    <row r="1997" customFormat="false" ht="15" hidden="false" customHeight="true" outlineLevel="0" collapsed="false">
      <c r="A1997" s="6" t="n">
        <v>202700</v>
      </c>
      <c r="B1997" s="6" t="n">
        <v>13</v>
      </c>
      <c r="C1997" s="6" t="n">
        <v>1302</v>
      </c>
      <c r="D1997" s="6" t="s">
        <v>254</v>
      </c>
      <c r="E1997" s="6" t="s">
        <v>2160</v>
      </c>
      <c r="F1997" s="6" t="s">
        <v>201</v>
      </c>
      <c r="G1997" s="6" t="s">
        <v>130</v>
      </c>
      <c r="H1997" s="6" t="s">
        <v>1715</v>
      </c>
      <c r="I1997" s="27" t="n">
        <v>10</v>
      </c>
      <c r="J1997" s="27" t="n">
        <v>20</v>
      </c>
      <c r="K1997" s="27" t="n">
        <v>8</v>
      </c>
      <c r="L1997" s="28" t="n">
        <f aca="false">I1997+J1997</f>
        <v>30</v>
      </c>
      <c r="M1997" s="28" t="n">
        <f aca="false">L1997+K1997</f>
        <v>38</v>
      </c>
      <c r="N1997" s="22" t="str">
        <f aca="false">IF(I1997&gt;0,"Sí","No")</f>
        <v>Sí</v>
      </c>
      <c r="O1997" s="22" t="str">
        <f aca="false">IF(J1997&gt;0,"Sí","No")</f>
        <v>Sí</v>
      </c>
      <c r="P1997" s="22" t="str">
        <f aca="false">IF(K1997&gt;0,"Sí","No")</f>
        <v>Sí</v>
      </c>
      <c r="Q1997" s="22" t="str">
        <f aca="false">IF(OR(I1997&gt;0,J1997&gt;0),"Sí","No")</f>
        <v>Sí</v>
      </c>
      <c r="R1997" s="27" t="n">
        <v>2000</v>
      </c>
      <c r="S1997" s="27" t="n">
        <v>2800</v>
      </c>
      <c r="T1997" s="27" t="n">
        <v>1100</v>
      </c>
      <c r="U1997" s="27" t="n">
        <v>1800</v>
      </c>
      <c r="V1997" s="27" t="n">
        <v>3700</v>
      </c>
      <c r="W1997" s="12" t="n">
        <f aca="false">IF(AND(I1997&gt;0,R1997&gt;0),(S1997-R1997)/R1997,"")</f>
        <v>0.4</v>
      </c>
      <c r="X1997" s="12" t="n">
        <f aca="false">IF(AND(J1997&gt;0,T1997&gt;0),(U1997-T1997)/T1997,"")</f>
        <v>0.636363636363636</v>
      </c>
      <c r="Y1997" s="12" t="n">
        <f aca="false">IF(AND(K1997&gt;0,V1997&gt;0),(V1997-Resumen!$B$7)/Resumen!$B$7,"")</f>
        <v>0.48</v>
      </c>
      <c r="Z1997" s="28" t="n">
        <f aca="false">IF(AND(K1997&gt;0,I1997&gt;0,V1997&gt;0,S1997&gt;0),V1997-S1997,"")</f>
        <v>900</v>
      </c>
      <c r="AA1997" s="12" t="n">
        <f aca="false">IF(Z1997&lt;&gt;"",Z1997/S1997,"")</f>
        <v>0.321428571428571</v>
      </c>
      <c r="AB1997" s="28" t="n">
        <f aca="false">IF(AND(K1997&gt;0,J1997&gt;0,V1997&gt;0,U1997&gt;0),V1997-U1997,"")</f>
        <v>1900</v>
      </c>
      <c r="AC1997" s="12" t="n">
        <f aca="false">IF(AB1997&lt;&gt;"",AB1997/U1997,"")</f>
        <v>1.05555555555556</v>
      </c>
      <c r="AD1997" s="27" t="n">
        <v>6</v>
      </c>
      <c r="AE1997" s="27" t="n">
        <v>12</v>
      </c>
      <c r="AF1997" s="27" t="n">
        <v>3</v>
      </c>
      <c r="AG1997" s="28" t="n">
        <f aca="false">AD1997+AE1997+AF1997</f>
        <v>21</v>
      </c>
      <c r="AH1997" s="12" t="n">
        <f aca="false">IF(AG1997&gt;0,AD1997/AG1997,"")</f>
        <v>0.285714285714286</v>
      </c>
      <c r="AI1997" s="27" t="n">
        <v>1</v>
      </c>
      <c r="AJ1997" s="27" t="n">
        <v>1</v>
      </c>
      <c r="AK1997" s="27" t="n">
        <v>0</v>
      </c>
      <c r="AL1997" s="22" t="str">
        <f aca="false">IF(OR(AJ1997&gt;0,AK1997&gt;0),"Sí","No")</f>
        <v>Sí</v>
      </c>
      <c r="AM1997" s="6" t="s">
        <v>198</v>
      </c>
      <c r="AN1997" s="6" t="s">
        <v>198</v>
      </c>
      <c r="AO1997" s="12" t="n">
        <f aca="false">IF(M1997&gt;0,K1997/M1997,"")</f>
        <v>0.210526315789474</v>
      </c>
      <c r="AP1997" s="22" t="str">
        <f aca="false">IF(M1997&gt;=Resumen!$B$5,"Alto","Bajo")</f>
        <v>Bajo</v>
      </c>
      <c r="AQ1997" s="22" t="str">
        <f aca="false">IF(AO1997&gt;=Resumen!$B$28,"Alto","Bajo")</f>
        <v>Bajo</v>
      </c>
      <c r="AR1997" s="22" t="str">
        <f aca="false">AP1997&amp;" Potencial / "&amp;AQ1997&amp;" Share"</f>
        <v>Bajo Potencial / Bajo Share</v>
      </c>
      <c r="AS1997" s="22" t="str">
        <f aca="false">IF(Q1997="Sí",IF(AO1997&gt;=Resumen!$B$29,"Alto","Bajo"),"")</f>
        <v>Bajo</v>
      </c>
      <c r="AT1997" s="22" t="str">
        <f aca="false">IF(AS1997&lt;&gt;"",AP1997&amp;" Potencial / "&amp;AS1997&amp;" Share","")</f>
        <v>Bajo Potencial / Bajo Share</v>
      </c>
      <c r="AU1997" s="22" t="str">
        <f aca="false">IF(AH1997="","Sin dato",IF(AH1997-AO1997&gt;Resumen!$B$6,"Sobre-exhibido",IF(AO1997-AH1997&gt;Resumen!$B$6,"Sub-exhibido","En línea")))</f>
        <v>Sobre-exhibido</v>
      </c>
      <c r="AV1997" s="22" t="n">
        <f aca="false">IF(AT1997="","",IF(AT1997="Alto Potencial / Bajo Share",1,IF(AT1997="Alto Potencial / Alto Share",2,IF(AT1997="Bajo Potencial / Alto Share",3,4))))</f>
        <v>4</v>
      </c>
      <c r="AW1997" s="22" t="str">
        <f aca="false">IF(Q1997="No","Sin competencia directa",IF(AV1997=1,"1 - Foco Conquista (Alto Pot / Bajo Share)",IF(AV1997=2,"2 - Foco Defensa (Alto Pot / Alto Share)",IF(AV1997=3,"3 - Monitoreo (Bajo Pot / Alto Share)","4 - Baja Prioridad (Bajo Pot / Bajo Share)"))))</f>
        <v>4 - Baja Prioridad (Bajo Pot / Bajo Share)</v>
      </c>
      <c r="AX1997" s="12" t="n">
        <f aca="false">IF(OR(IFERROR(AND(W1997&lt;&gt;"",Y1997&lt;&gt;"",Y1997-W1997&gt;Resumen!$B$8),FALSE()),IFERROR(AND(X1997&lt;&gt;"",Y1997&lt;&gt;"",Y1997-X1997&gt;Resumen!$B$8),FALSE())),MAX(IF(IFERROR(AND(W1997&lt;&gt;"",Y1997&lt;&gt;"",Y1997-W1997&gt;Resumen!$B$8),FALSE()),Y1997-W1997,0),IF(IFERROR(AND(X1997&lt;&gt;"",Y1997&lt;&gt;"",Y1997-X1997&gt;Resumen!$B$8),FALSE()),Y1997-X1997,0)),"")</f>
        <v>0.08</v>
      </c>
      <c r="AY1997" s="22" t="str">
        <f aca="false">IF(OR(IFERROR(AND(W1997&lt;&gt;"",Y1997&lt;&gt;"",Y1997-W1997&gt;Resumen!$B$8),FALSE()),IFERROR(AND(X1997&lt;&gt;"",Y1997&lt;&gt;"",Y1997-X1997&gt;Resumen!$B$8),FALSE())),TRIM("Lays tiene mayor markup que "&amp;IF(IFERROR(AND(W1997&lt;&gt;"",Y1997&lt;&gt;"",Y1997-W1997&gt;Resumen!$B$8),FALSE()),"Quento ","")&amp;IF(IFERROR(AND(X1997&lt;&gt;"",Y1997&lt;&gt;"",Y1997-X1997&gt;Resumen!$B$8),FALSE()),"Julicroc ","")&amp;"en este PDV"),"")</f>
        <v>Lays tiene mayor markup que Quento en este PDV</v>
      </c>
      <c r="AZ1997" s="22" t="str">
        <f aca="false">IF(COUNTIF('Plan Pehuamar - Lista'!$A$2:$A$167,A1997)&gt;0,"Sí","No")</f>
        <v>No</v>
      </c>
      <c r="BA1997" s="22" t="str">
        <f aca="false">IF(COUNTIF('Plan Combo 9+1'!$A$2:$A$226,A1997)&gt;0,"Sí","No")</f>
        <v>No</v>
      </c>
      <c r="BB1997" s="22" t="str">
        <f aca="false">IF(AH1997="","No",IF(BA1997="Sí",IF((AO1997-AH1997)&gt;Resumen!$B$6,"Sí","No"),IF((AO1997-AH1997)&gt;=Resumen!$B$132,"Sí","No")))</f>
        <v>No</v>
      </c>
      <c r="BC1997" s="22" t="str">
        <f aca="false">IF(AND(N1997="Sí",AL1997="Sí",AI1997=0),"Sí","No")</f>
        <v>No</v>
      </c>
      <c r="BD1997" s="22" t="str">
        <f aca="false">IF(COUNTIF('Plan 9+1 (con Pehuamar)'!$A$2:$A$227,A1997)&gt;0,"Sí","No")</f>
        <v>No</v>
      </c>
    </row>
    <row r="1998" customFormat="false" ht="15" hidden="false" customHeight="true" outlineLevel="0" collapsed="false">
      <c r="A1998" s="6" t="n">
        <v>202728</v>
      </c>
      <c r="B1998" s="6" t="n">
        <v>13</v>
      </c>
      <c r="C1998" s="6" t="n">
        <v>1302</v>
      </c>
      <c r="D1998" s="6" t="s">
        <v>254</v>
      </c>
      <c r="E1998" s="6" t="s">
        <v>2161</v>
      </c>
      <c r="F1998" s="6" t="s">
        <v>201</v>
      </c>
      <c r="G1998" s="6" t="s">
        <v>130</v>
      </c>
      <c r="H1998" s="6" t="s">
        <v>1715</v>
      </c>
      <c r="I1998" s="27" t="n">
        <v>0</v>
      </c>
      <c r="J1998" s="27" t="n">
        <v>0</v>
      </c>
      <c r="K1998" s="27" t="n">
        <v>0.4</v>
      </c>
      <c r="L1998" s="28" t="n">
        <f aca="false">I1998+J1998</f>
        <v>0</v>
      </c>
      <c r="M1998" s="28" t="n">
        <f aca="false">L1998+K1998</f>
        <v>0.4</v>
      </c>
      <c r="N1998" s="22" t="str">
        <f aca="false">IF(I1998&gt;0,"Sí","No")</f>
        <v>No</v>
      </c>
      <c r="O1998" s="22" t="str">
        <f aca="false">IF(J1998&gt;0,"Sí","No")</f>
        <v>No</v>
      </c>
      <c r="P1998" s="22" t="str">
        <f aca="false">IF(K1998&gt;0,"Sí","No")</f>
        <v>Sí</v>
      </c>
      <c r="Q1998" s="22" t="str">
        <f aca="false">IF(OR(I1998&gt;0,J1998&gt;0),"Sí","No")</f>
        <v>No</v>
      </c>
      <c r="R1998" s="27"/>
      <c r="S1998" s="27"/>
      <c r="T1998" s="27"/>
      <c r="U1998" s="27"/>
      <c r="V1998" s="27"/>
      <c r="W1998" s="12" t="str">
        <f aca="false">IF(AND(I1998&gt;0,R1998&gt;0),(S1998-R1998)/R1998,"")</f>
        <v/>
      </c>
      <c r="X1998" s="12" t="str">
        <f aca="false">IF(AND(J1998&gt;0,T1998&gt;0),(U1998-T1998)/T1998,"")</f>
        <v/>
      </c>
      <c r="Y1998" s="12" t="str">
        <f aca="false">IF(AND(K1998&gt;0,V1998&gt;0),(V1998-Resumen!$B$7)/Resumen!$B$7,"")</f>
        <v/>
      </c>
      <c r="Z1998" s="28" t="str">
        <f aca="false">IF(AND(K1998&gt;0,I1998&gt;0,V1998&gt;0,S1998&gt;0),V1998-S1998,"")</f>
        <v/>
      </c>
      <c r="AA1998" s="12" t="str">
        <f aca="false">IF(Z1998&lt;&gt;"",Z1998/S1998,"")</f>
        <v/>
      </c>
      <c r="AB1998" s="28" t="str">
        <f aca="false">IF(AND(K1998&gt;0,J1998&gt;0,V1998&gt;0,U1998&gt;0),V1998-U1998,"")</f>
        <v/>
      </c>
      <c r="AC1998" s="12" t="str">
        <f aca="false">IF(AB1998&lt;&gt;"",AB1998/U1998,"")</f>
        <v/>
      </c>
      <c r="AD1998" s="27" t="n">
        <v>0</v>
      </c>
      <c r="AE1998" s="27" t="n">
        <v>0</v>
      </c>
      <c r="AF1998" s="27" t="n">
        <v>0</v>
      </c>
      <c r="AG1998" s="28" t="n">
        <f aca="false">AD1998+AE1998+AF1998</f>
        <v>0</v>
      </c>
      <c r="AH1998" s="12" t="str">
        <f aca="false">IF(AG1998&gt;0,AD1998/AG1998,"")</f>
        <v/>
      </c>
      <c r="AI1998" s="27" t="n">
        <v>0</v>
      </c>
      <c r="AJ1998" s="27" t="n">
        <v>0</v>
      </c>
      <c r="AK1998" s="27" t="n">
        <v>0</v>
      </c>
      <c r="AL1998" s="22" t="str">
        <f aca="false">IF(OR(AJ1998&gt;0,AK1998&gt;0),"Sí","No")</f>
        <v>No</v>
      </c>
      <c r="AM1998" s="6"/>
      <c r="AN1998" s="6"/>
      <c r="AO1998" s="12" t="n">
        <f aca="false">IF(M1998&gt;0,K1998/M1998,"")</f>
        <v>1</v>
      </c>
      <c r="AP1998" s="22" t="str">
        <f aca="false">IF(M1998&gt;=Resumen!$B$5,"Alto","Bajo")</f>
        <v>Bajo</v>
      </c>
      <c r="AQ1998" s="22" t="str">
        <f aca="false">IF(AO1998&gt;=Resumen!$B$28,"Alto","Bajo")</f>
        <v>Alto</v>
      </c>
      <c r="AR1998" s="22" t="str">
        <f aca="false">AP1998&amp;" Potencial / "&amp;AQ1998&amp;" Share"</f>
        <v>Bajo Potencial / Alto Share</v>
      </c>
      <c r="AS1998" s="22" t="str">
        <f aca="false">IF(Q1998="Sí",IF(AO1998&gt;=Resumen!$B$29,"Alto","Bajo"),"")</f>
        <v/>
      </c>
      <c r="AT1998" s="22" t="str">
        <f aca="false">IF(AS1998&lt;&gt;"",AP1998&amp;" Potencial / "&amp;AS1998&amp;" Share","")</f>
        <v/>
      </c>
      <c r="AU1998" s="22" t="str">
        <f aca="false">IF(AH1998="","Sin dato",IF(AH1998-AO1998&gt;Resumen!$B$6,"Sobre-exhibido",IF(AO1998-AH1998&gt;Resumen!$B$6,"Sub-exhibido","En línea")))</f>
        <v>Sin dato</v>
      </c>
      <c r="AV1998" s="22" t="str">
        <f aca="false">IF(AT1998="","",IF(AT1998="Alto Potencial / Bajo Share",1,IF(AT1998="Alto Potencial / Alto Share",2,IF(AT1998="Bajo Potencial / Alto Share",3,4))))</f>
        <v/>
      </c>
      <c r="AW1998" s="22" t="str">
        <f aca="false">IF(Q1998="No","Sin competencia directa",IF(AV1998=1,"1 - Foco Conquista (Alto Pot / Bajo Share)",IF(AV1998=2,"2 - Foco Defensa (Alto Pot / Alto Share)",IF(AV1998=3,"3 - Monitoreo (Bajo Pot / Alto Share)","4 - Baja Prioridad (Bajo Pot / Bajo Share)"))))</f>
        <v>Sin competencia directa</v>
      </c>
      <c r="AX1998" s="12" t="str">
        <f aca="false">IF(OR(IFERROR(AND(W1998&lt;&gt;"",Y1998&lt;&gt;"",Y1998-W1998&gt;Resumen!$B$8),FALSE()),IFERROR(AND(X1998&lt;&gt;"",Y1998&lt;&gt;"",Y1998-X1998&gt;Resumen!$B$8),FALSE())),MAX(IF(IFERROR(AND(W1998&lt;&gt;"",Y1998&lt;&gt;"",Y1998-W1998&gt;Resumen!$B$8),FALSE()),Y1998-W1998,0),IF(IFERROR(AND(X1998&lt;&gt;"",Y1998&lt;&gt;"",Y1998-X1998&gt;Resumen!$B$8),FALSE()),Y1998-X1998,0)),"")</f>
        <v/>
      </c>
      <c r="AY1998" s="22" t="str">
        <f aca="false">IF(OR(IFERROR(AND(W1998&lt;&gt;"",Y1998&lt;&gt;"",Y1998-W1998&gt;Resumen!$B$8),FALSE()),IFERROR(AND(X1998&lt;&gt;"",Y1998&lt;&gt;"",Y1998-X1998&gt;Resumen!$B$8),FALSE())),TRIM("Lays tiene mayor markup que "&amp;IF(IFERROR(AND(W1998&lt;&gt;"",Y1998&lt;&gt;"",Y1998-W1998&gt;Resumen!$B$8),FALSE()),"Quento ","")&amp;IF(IFERROR(AND(X1998&lt;&gt;"",Y1998&lt;&gt;"",Y1998-X1998&gt;Resumen!$B$8),FALSE()),"Julicroc ","")&amp;"en este PDV"),"")</f>
        <v/>
      </c>
      <c r="AZ1998" s="22" t="str">
        <f aca="false">IF(COUNTIF('Plan Pehuamar - Lista'!$A$2:$A$167,A1998)&gt;0,"Sí","No")</f>
        <v>No</v>
      </c>
      <c r="BA1998" s="22" t="str">
        <f aca="false">IF(COUNTIF('Plan Combo 9+1'!$A$2:$A$226,A1998)&gt;0,"Sí","No")</f>
        <v>No</v>
      </c>
      <c r="BB1998" s="22" t="str">
        <f aca="false">IF(AH1998="","No",IF(BA1998="Sí",IF((AO1998-AH1998)&gt;Resumen!$B$6,"Sí","No"),IF((AO1998-AH1998)&gt;=Resumen!$B$132,"Sí","No")))</f>
        <v>No</v>
      </c>
      <c r="BC1998" s="22" t="str">
        <f aca="false">IF(AND(N1998="Sí",AL1998="Sí",AI1998=0),"Sí","No")</f>
        <v>No</v>
      </c>
      <c r="BD1998" s="22" t="str">
        <f aca="false">IF(COUNTIF('Plan 9+1 (con Pehuamar)'!$A$2:$A$227,A1998)&gt;0,"Sí","No")</f>
        <v>No</v>
      </c>
    </row>
    <row r="1999" customFormat="false" ht="15" hidden="false" customHeight="true" outlineLevel="0" collapsed="false">
      <c r="A1999" s="6" t="n">
        <v>202733</v>
      </c>
      <c r="B1999" s="6" t="n">
        <v>13</v>
      </c>
      <c r="C1999" s="6" t="n">
        <v>1302</v>
      </c>
      <c r="D1999" s="6" t="s">
        <v>254</v>
      </c>
      <c r="E1999" s="6" t="s">
        <v>2162</v>
      </c>
      <c r="F1999" s="6" t="s">
        <v>206</v>
      </c>
      <c r="G1999" s="6" t="s">
        <v>130</v>
      </c>
      <c r="H1999" s="6" t="s">
        <v>1715</v>
      </c>
      <c r="I1999" s="27" t="n">
        <v>50</v>
      </c>
      <c r="J1999" s="27" t="n">
        <v>24</v>
      </c>
      <c r="K1999" s="27" t="n">
        <v>30</v>
      </c>
      <c r="L1999" s="28" t="n">
        <f aca="false">I1999+J1999</f>
        <v>74</v>
      </c>
      <c r="M1999" s="28" t="n">
        <f aca="false">L1999+K1999</f>
        <v>104</v>
      </c>
      <c r="N1999" s="22" t="str">
        <f aca="false">IF(I1999&gt;0,"Sí","No")</f>
        <v>Sí</v>
      </c>
      <c r="O1999" s="22" t="str">
        <f aca="false">IF(J1999&gt;0,"Sí","No")</f>
        <v>Sí</v>
      </c>
      <c r="P1999" s="22" t="str">
        <f aca="false">IF(K1999&gt;0,"Sí","No")</f>
        <v>Sí</v>
      </c>
      <c r="Q1999" s="22" t="str">
        <f aca="false">IF(OR(I1999&gt;0,J1999&gt;0),"Sí","No")</f>
        <v>Sí</v>
      </c>
      <c r="R1999" s="27" t="n">
        <v>2000</v>
      </c>
      <c r="S1999" s="27" t="n">
        <v>2900</v>
      </c>
      <c r="T1999" s="27" t="n">
        <v>1000</v>
      </c>
      <c r="U1999" s="27" t="n">
        <v>2000</v>
      </c>
      <c r="V1999" s="27" t="n">
        <v>3600</v>
      </c>
      <c r="W1999" s="12" t="n">
        <f aca="false">IF(AND(I1999&gt;0,R1999&gt;0),(S1999-R1999)/R1999,"")</f>
        <v>0.45</v>
      </c>
      <c r="X1999" s="12" t="n">
        <f aca="false">IF(AND(J1999&gt;0,T1999&gt;0),(U1999-T1999)/T1999,"")</f>
        <v>1</v>
      </c>
      <c r="Y1999" s="12" t="n">
        <f aca="false">IF(AND(K1999&gt;0,V1999&gt;0),(V1999-Resumen!$B$7)/Resumen!$B$7,"")</f>
        <v>0.44</v>
      </c>
      <c r="Z1999" s="28" t="n">
        <f aca="false">IF(AND(K1999&gt;0,I1999&gt;0,V1999&gt;0,S1999&gt;0),V1999-S1999,"")</f>
        <v>700</v>
      </c>
      <c r="AA1999" s="12" t="n">
        <f aca="false">IF(Z1999&lt;&gt;"",Z1999/S1999,"")</f>
        <v>0.241379310344828</v>
      </c>
      <c r="AB1999" s="28" t="n">
        <f aca="false">IF(AND(K1999&gt;0,J1999&gt;0,V1999&gt;0,U1999&gt;0),V1999-U1999,"")</f>
        <v>1600</v>
      </c>
      <c r="AC1999" s="12" t="n">
        <f aca="false">IF(AB1999&lt;&gt;"",AB1999/U1999,"")</f>
        <v>0.8</v>
      </c>
      <c r="AD1999" s="27" t="n">
        <v>10</v>
      </c>
      <c r="AE1999" s="27" t="n">
        <v>15</v>
      </c>
      <c r="AF1999" s="27" t="n">
        <v>16</v>
      </c>
      <c r="AG1999" s="28" t="n">
        <f aca="false">AD1999+AE1999+AF1999</f>
        <v>41</v>
      </c>
      <c r="AH1999" s="12" t="n">
        <f aca="false">IF(AG1999&gt;0,AD1999/AG1999,"")</f>
        <v>0.24390243902439</v>
      </c>
      <c r="AI1999" s="27" t="n">
        <v>1</v>
      </c>
      <c r="AJ1999" s="27" t="n">
        <v>1</v>
      </c>
      <c r="AK1999" s="27" t="n">
        <v>1</v>
      </c>
      <c r="AL1999" s="22" t="str">
        <f aca="false">IF(OR(AJ1999&gt;0,AK1999&gt;0),"Sí","No")</f>
        <v>Sí</v>
      </c>
      <c r="AM1999" s="6" t="s">
        <v>198</v>
      </c>
      <c r="AN1999" s="6" t="s">
        <v>198</v>
      </c>
      <c r="AO1999" s="12" t="n">
        <f aca="false">IF(M1999&gt;0,K1999/M1999,"")</f>
        <v>0.288461538461538</v>
      </c>
      <c r="AP1999" s="22" t="str">
        <f aca="false">IF(M1999&gt;=Resumen!$B$5,"Alto","Bajo")</f>
        <v>Alto</v>
      </c>
      <c r="AQ1999" s="22" t="str">
        <f aca="false">IF(AO1999&gt;=Resumen!$B$28,"Alto","Bajo")</f>
        <v>Bajo</v>
      </c>
      <c r="AR1999" s="22" t="str">
        <f aca="false">AP1999&amp;" Potencial / "&amp;AQ1999&amp;" Share"</f>
        <v>Alto Potencial / Bajo Share</v>
      </c>
      <c r="AS1999" s="22" t="str">
        <f aca="false">IF(Q1999="Sí",IF(AO1999&gt;=Resumen!$B$29,"Alto","Bajo"),"")</f>
        <v>Bajo</v>
      </c>
      <c r="AT1999" s="22" t="str">
        <f aca="false">IF(AS1999&lt;&gt;"",AP1999&amp;" Potencial / "&amp;AS1999&amp;" Share","")</f>
        <v>Alto Potencial / Bajo Share</v>
      </c>
      <c r="AU1999" s="22" t="str">
        <f aca="false">IF(AH1999="","Sin dato",IF(AH1999-AO1999&gt;Resumen!$B$6,"Sobre-exhibido",IF(AO1999-AH1999&gt;Resumen!$B$6,"Sub-exhibido","En línea")))</f>
        <v>En línea</v>
      </c>
      <c r="AV1999" s="22" t="n">
        <f aca="false">IF(AT1999="","",IF(AT1999="Alto Potencial / Bajo Share",1,IF(AT1999="Alto Potencial / Alto Share",2,IF(AT1999="Bajo Potencial / Alto Share",3,4))))</f>
        <v>1</v>
      </c>
      <c r="AW1999" s="22" t="str">
        <f aca="false">IF(Q1999="No","Sin competencia directa",IF(AV1999=1,"1 - Foco Conquista (Alto Pot / Bajo Share)",IF(AV1999=2,"2 - Foco Defensa (Alto Pot / Alto Share)",IF(AV1999=3,"3 - Monitoreo (Bajo Pot / Alto Share)","4 - Baja Prioridad (Bajo Pot / Bajo Share)"))))</f>
        <v>1 - Foco Conquista (Alto Pot / Bajo Share)</v>
      </c>
      <c r="AX1999" s="12" t="str">
        <f aca="false">IF(OR(IFERROR(AND(W1999&lt;&gt;"",Y1999&lt;&gt;"",Y1999-W1999&gt;Resumen!$B$8),FALSE()),IFERROR(AND(X1999&lt;&gt;"",Y1999&lt;&gt;"",Y1999-X1999&gt;Resumen!$B$8),FALSE())),MAX(IF(IFERROR(AND(W1999&lt;&gt;"",Y1999&lt;&gt;"",Y1999-W1999&gt;Resumen!$B$8),FALSE()),Y1999-W1999,0),IF(IFERROR(AND(X1999&lt;&gt;"",Y1999&lt;&gt;"",Y1999-X1999&gt;Resumen!$B$8),FALSE()),Y1999-X1999,0)),"")</f>
        <v/>
      </c>
      <c r="AY1999" s="22" t="str">
        <f aca="false">IF(OR(IFERROR(AND(W1999&lt;&gt;"",Y1999&lt;&gt;"",Y1999-W1999&gt;Resumen!$B$8),FALSE()),IFERROR(AND(X1999&lt;&gt;"",Y1999&lt;&gt;"",Y1999-X1999&gt;Resumen!$B$8),FALSE())),TRIM("Lays tiene mayor markup que "&amp;IF(IFERROR(AND(W1999&lt;&gt;"",Y1999&lt;&gt;"",Y1999-W1999&gt;Resumen!$B$8),FALSE()),"Quento ","")&amp;IF(IFERROR(AND(X1999&lt;&gt;"",Y1999&lt;&gt;"",Y1999-X1999&gt;Resumen!$B$8),FALSE()),"Julicroc ","")&amp;"en este PDV"),"")</f>
        <v/>
      </c>
      <c r="AZ1999" s="22" t="str">
        <f aca="false">IF(COUNTIF('Plan Pehuamar - Lista'!$A$2:$A$167,A1999)&gt;0,"Sí","No")</f>
        <v>No</v>
      </c>
      <c r="BA1999" s="22" t="str">
        <f aca="false">IF(COUNTIF('Plan Combo 9+1'!$A$2:$A$226,A1999)&gt;0,"Sí","No")</f>
        <v>Sí</v>
      </c>
      <c r="BB1999" s="22" t="str">
        <f aca="false">IF(AH1999="","No",IF(BA1999="Sí",IF((AO1999-AH1999)&gt;Resumen!$B$6,"Sí","No"),IF((AO1999-AH1999)&gt;=Resumen!$B$132,"Sí","No")))</f>
        <v>No</v>
      </c>
      <c r="BC1999" s="22" t="str">
        <f aca="false">IF(AND(N1999="Sí",AL1999="Sí",AI1999=0),"Sí","No")</f>
        <v>No</v>
      </c>
      <c r="BD1999" s="22" t="str">
        <f aca="false">IF(COUNTIF('Plan 9+1 (con Pehuamar)'!$A$2:$A$227,A1999)&gt;0,"Sí","No")</f>
        <v>Sí</v>
      </c>
    </row>
    <row r="2000" customFormat="false" ht="15" hidden="false" customHeight="true" outlineLevel="0" collapsed="false">
      <c r="A2000" s="6" t="n">
        <v>202747</v>
      </c>
      <c r="B2000" s="6" t="n">
        <v>13</v>
      </c>
      <c r="C2000" s="6" t="n">
        <v>1302</v>
      </c>
      <c r="D2000" s="6" t="s">
        <v>254</v>
      </c>
      <c r="E2000" s="6" t="s">
        <v>2163</v>
      </c>
      <c r="F2000" s="6" t="s">
        <v>201</v>
      </c>
      <c r="G2000" s="6" t="s">
        <v>130</v>
      </c>
      <c r="H2000" s="6" t="s">
        <v>1715</v>
      </c>
      <c r="I2000" s="27" t="n">
        <v>0</v>
      </c>
      <c r="J2000" s="27" t="n">
        <v>0</v>
      </c>
      <c r="K2000" s="27" t="n">
        <v>0.2</v>
      </c>
      <c r="L2000" s="28" t="n">
        <f aca="false">I2000+J2000</f>
        <v>0</v>
      </c>
      <c r="M2000" s="28" t="n">
        <f aca="false">L2000+K2000</f>
        <v>0.2</v>
      </c>
      <c r="N2000" s="22" t="str">
        <f aca="false">IF(I2000&gt;0,"Sí","No")</f>
        <v>No</v>
      </c>
      <c r="O2000" s="22" t="str">
        <f aca="false">IF(J2000&gt;0,"Sí","No")</f>
        <v>No</v>
      </c>
      <c r="P2000" s="22" t="str">
        <f aca="false">IF(K2000&gt;0,"Sí","No")</f>
        <v>Sí</v>
      </c>
      <c r="Q2000" s="22" t="str">
        <f aca="false">IF(OR(I2000&gt;0,J2000&gt;0),"Sí","No")</f>
        <v>No</v>
      </c>
      <c r="R2000" s="27"/>
      <c r="S2000" s="27"/>
      <c r="T2000" s="27"/>
      <c r="U2000" s="27"/>
      <c r="V2000" s="27"/>
      <c r="W2000" s="12" t="str">
        <f aca="false">IF(AND(I2000&gt;0,R2000&gt;0),(S2000-R2000)/R2000,"")</f>
        <v/>
      </c>
      <c r="X2000" s="12" t="str">
        <f aca="false">IF(AND(J2000&gt;0,T2000&gt;0),(U2000-T2000)/T2000,"")</f>
        <v/>
      </c>
      <c r="Y2000" s="12" t="str">
        <f aca="false">IF(AND(K2000&gt;0,V2000&gt;0),(V2000-Resumen!$B$7)/Resumen!$B$7,"")</f>
        <v/>
      </c>
      <c r="Z2000" s="28" t="str">
        <f aca="false">IF(AND(K2000&gt;0,I2000&gt;0,V2000&gt;0,S2000&gt;0),V2000-S2000,"")</f>
        <v/>
      </c>
      <c r="AA2000" s="12" t="str">
        <f aca="false">IF(Z2000&lt;&gt;"",Z2000/S2000,"")</f>
        <v/>
      </c>
      <c r="AB2000" s="28" t="str">
        <f aca="false">IF(AND(K2000&gt;0,J2000&gt;0,V2000&gt;0,U2000&gt;0),V2000-U2000,"")</f>
        <v/>
      </c>
      <c r="AC2000" s="12" t="str">
        <f aca="false">IF(AB2000&lt;&gt;"",AB2000/U2000,"")</f>
        <v/>
      </c>
      <c r="AD2000" s="27" t="n">
        <v>0</v>
      </c>
      <c r="AE2000" s="27" t="n">
        <v>0</v>
      </c>
      <c r="AF2000" s="27" t="n">
        <v>0</v>
      </c>
      <c r="AG2000" s="28" t="n">
        <f aca="false">AD2000+AE2000+AF2000</f>
        <v>0</v>
      </c>
      <c r="AH2000" s="12" t="str">
        <f aca="false">IF(AG2000&gt;0,AD2000/AG2000,"")</f>
        <v/>
      </c>
      <c r="AI2000" s="27" t="n">
        <v>0</v>
      </c>
      <c r="AJ2000" s="27" t="n">
        <v>0</v>
      </c>
      <c r="AK2000" s="27" t="n">
        <v>0</v>
      </c>
      <c r="AL2000" s="22" t="str">
        <f aca="false">IF(OR(AJ2000&gt;0,AK2000&gt;0),"Sí","No")</f>
        <v>No</v>
      </c>
      <c r="AM2000" s="6"/>
      <c r="AN2000" s="6"/>
      <c r="AO2000" s="12" t="n">
        <f aca="false">IF(M2000&gt;0,K2000/M2000,"")</f>
        <v>1</v>
      </c>
      <c r="AP2000" s="22" t="str">
        <f aca="false">IF(M2000&gt;=Resumen!$B$5,"Alto","Bajo")</f>
        <v>Bajo</v>
      </c>
      <c r="AQ2000" s="22" t="str">
        <f aca="false">IF(AO2000&gt;=Resumen!$B$28,"Alto","Bajo")</f>
        <v>Alto</v>
      </c>
      <c r="AR2000" s="22" t="str">
        <f aca="false">AP2000&amp;" Potencial / "&amp;AQ2000&amp;" Share"</f>
        <v>Bajo Potencial / Alto Share</v>
      </c>
      <c r="AS2000" s="22" t="str">
        <f aca="false">IF(Q2000="Sí",IF(AO2000&gt;=Resumen!$B$29,"Alto","Bajo"),"")</f>
        <v/>
      </c>
      <c r="AT2000" s="22" t="str">
        <f aca="false">IF(AS2000&lt;&gt;"",AP2000&amp;" Potencial / "&amp;AS2000&amp;" Share","")</f>
        <v/>
      </c>
      <c r="AU2000" s="22" t="str">
        <f aca="false">IF(AH2000="","Sin dato",IF(AH2000-AO2000&gt;Resumen!$B$6,"Sobre-exhibido",IF(AO2000-AH2000&gt;Resumen!$B$6,"Sub-exhibido","En línea")))</f>
        <v>Sin dato</v>
      </c>
      <c r="AV2000" s="22" t="str">
        <f aca="false">IF(AT2000="","",IF(AT2000="Alto Potencial / Bajo Share",1,IF(AT2000="Alto Potencial / Alto Share",2,IF(AT2000="Bajo Potencial / Alto Share",3,4))))</f>
        <v/>
      </c>
      <c r="AW2000" s="22" t="str">
        <f aca="false">IF(Q2000="No","Sin competencia directa",IF(AV2000=1,"1 - Foco Conquista (Alto Pot / Bajo Share)",IF(AV2000=2,"2 - Foco Defensa (Alto Pot / Alto Share)",IF(AV2000=3,"3 - Monitoreo (Bajo Pot / Alto Share)","4 - Baja Prioridad (Bajo Pot / Bajo Share)"))))</f>
        <v>Sin competencia directa</v>
      </c>
      <c r="AX2000" s="12" t="str">
        <f aca="false">IF(OR(IFERROR(AND(W2000&lt;&gt;"",Y2000&lt;&gt;"",Y2000-W2000&gt;Resumen!$B$8),FALSE()),IFERROR(AND(X2000&lt;&gt;"",Y2000&lt;&gt;"",Y2000-X2000&gt;Resumen!$B$8),FALSE())),MAX(IF(IFERROR(AND(W2000&lt;&gt;"",Y2000&lt;&gt;"",Y2000-W2000&gt;Resumen!$B$8),FALSE()),Y2000-W2000,0),IF(IFERROR(AND(X2000&lt;&gt;"",Y2000&lt;&gt;"",Y2000-X2000&gt;Resumen!$B$8),FALSE()),Y2000-X2000,0)),"")</f>
        <v/>
      </c>
      <c r="AY2000" s="22" t="str">
        <f aca="false">IF(OR(IFERROR(AND(W2000&lt;&gt;"",Y2000&lt;&gt;"",Y2000-W2000&gt;Resumen!$B$8),FALSE()),IFERROR(AND(X2000&lt;&gt;"",Y2000&lt;&gt;"",Y2000-X2000&gt;Resumen!$B$8),FALSE())),TRIM("Lays tiene mayor markup que "&amp;IF(IFERROR(AND(W2000&lt;&gt;"",Y2000&lt;&gt;"",Y2000-W2000&gt;Resumen!$B$8),FALSE()),"Quento ","")&amp;IF(IFERROR(AND(X2000&lt;&gt;"",Y2000&lt;&gt;"",Y2000-X2000&gt;Resumen!$B$8),FALSE()),"Julicroc ","")&amp;"en este PDV"),"")</f>
        <v/>
      </c>
      <c r="AZ2000" s="22" t="str">
        <f aca="false">IF(COUNTIF('Plan Pehuamar - Lista'!$A$2:$A$167,A2000)&gt;0,"Sí","No")</f>
        <v>No</v>
      </c>
      <c r="BA2000" s="22" t="str">
        <f aca="false">IF(COUNTIF('Plan Combo 9+1'!$A$2:$A$226,A2000)&gt;0,"Sí","No")</f>
        <v>No</v>
      </c>
      <c r="BB2000" s="22" t="str">
        <f aca="false">IF(AH2000="","No",IF(BA2000="Sí",IF((AO2000-AH2000)&gt;Resumen!$B$6,"Sí","No"),IF((AO2000-AH2000)&gt;=Resumen!$B$132,"Sí","No")))</f>
        <v>No</v>
      </c>
      <c r="BC2000" s="22" t="str">
        <f aca="false">IF(AND(N2000="Sí",AL2000="Sí",AI2000=0),"Sí","No")</f>
        <v>No</v>
      </c>
      <c r="BD2000" s="22" t="str">
        <f aca="false">IF(COUNTIF('Plan 9+1 (con Pehuamar)'!$A$2:$A$227,A2000)&gt;0,"Sí","No")</f>
        <v>No</v>
      </c>
    </row>
    <row r="2001" customFormat="false" ht="15" hidden="false" customHeight="true" outlineLevel="0" collapsed="false">
      <c r="A2001" s="6" t="n">
        <v>200041</v>
      </c>
      <c r="B2001" s="6" t="n">
        <v>13</v>
      </c>
      <c r="C2001" s="6" t="n">
        <v>1303</v>
      </c>
      <c r="D2001" s="6" t="s">
        <v>315</v>
      </c>
      <c r="E2001" s="6" t="s">
        <v>2164</v>
      </c>
      <c r="F2001" s="6" t="s">
        <v>196</v>
      </c>
      <c r="G2001" s="6" t="s">
        <v>130</v>
      </c>
      <c r="H2001" s="6" t="s">
        <v>1715</v>
      </c>
      <c r="I2001" s="27" t="n">
        <v>0</v>
      </c>
      <c r="J2001" s="27" t="n">
        <v>0</v>
      </c>
      <c r="K2001" s="27" t="n">
        <v>0.5</v>
      </c>
      <c r="L2001" s="28" t="n">
        <f aca="false">I2001+J2001</f>
        <v>0</v>
      </c>
      <c r="M2001" s="28" t="n">
        <f aca="false">L2001+K2001</f>
        <v>0.5</v>
      </c>
      <c r="N2001" s="22" t="str">
        <f aca="false">IF(I2001&gt;0,"Sí","No")</f>
        <v>No</v>
      </c>
      <c r="O2001" s="22" t="str">
        <f aca="false">IF(J2001&gt;0,"Sí","No")</f>
        <v>No</v>
      </c>
      <c r="P2001" s="22" t="str">
        <f aca="false">IF(K2001&gt;0,"Sí","No")</f>
        <v>Sí</v>
      </c>
      <c r="Q2001" s="22" t="str">
        <f aca="false">IF(OR(I2001&gt;0,J2001&gt;0),"Sí","No")</f>
        <v>No</v>
      </c>
      <c r="R2001" s="27"/>
      <c r="S2001" s="27"/>
      <c r="T2001" s="27"/>
      <c r="U2001" s="27"/>
      <c r="V2001" s="27"/>
      <c r="W2001" s="12" t="str">
        <f aca="false">IF(AND(I2001&gt;0,R2001&gt;0),(S2001-R2001)/R2001,"")</f>
        <v/>
      </c>
      <c r="X2001" s="12" t="str">
        <f aca="false">IF(AND(J2001&gt;0,T2001&gt;0),(U2001-T2001)/T2001,"")</f>
        <v/>
      </c>
      <c r="Y2001" s="12" t="str">
        <f aca="false">IF(AND(K2001&gt;0,V2001&gt;0),(V2001-Resumen!$B$7)/Resumen!$B$7,"")</f>
        <v/>
      </c>
      <c r="Z2001" s="28" t="str">
        <f aca="false">IF(AND(K2001&gt;0,I2001&gt;0,V2001&gt;0,S2001&gt;0),V2001-S2001,"")</f>
        <v/>
      </c>
      <c r="AA2001" s="12" t="str">
        <f aca="false">IF(Z2001&lt;&gt;"",Z2001/S2001,"")</f>
        <v/>
      </c>
      <c r="AB2001" s="28" t="str">
        <f aca="false">IF(AND(K2001&gt;0,J2001&gt;0,V2001&gt;0,U2001&gt;0),V2001-U2001,"")</f>
        <v/>
      </c>
      <c r="AC2001" s="12" t="str">
        <f aca="false">IF(AB2001&lt;&gt;"",AB2001/U2001,"")</f>
        <v/>
      </c>
      <c r="AD2001" s="27" t="n">
        <v>0</v>
      </c>
      <c r="AE2001" s="27" t="n">
        <v>0</v>
      </c>
      <c r="AF2001" s="27" t="n">
        <v>0</v>
      </c>
      <c r="AG2001" s="28" t="n">
        <f aca="false">AD2001+AE2001+AF2001</f>
        <v>0</v>
      </c>
      <c r="AH2001" s="12" t="str">
        <f aca="false">IF(AG2001&gt;0,AD2001/AG2001,"")</f>
        <v/>
      </c>
      <c r="AI2001" s="27" t="n">
        <v>0</v>
      </c>
      <c r="AJ2001" s="27" t="n">
        <v>0</v>
      </c>
      <c r="AK2001" s="27" t="n">
        <v>0</v>
      </c>
      <c r="AL2001" s="22" t="str">
        <f aca="false">IF(OR(AJ2001&gt;0,AK2001&gt;0),"Sí","No")</f>
        <v>No</v>
      </c>
      <c r="AM2001" s="6"/>
      <c r="AN2001" s="6"/>
      <c r="AO2001" s="12" t="n">
        <f aca="false">IF(M2001&gt;0,K2001/M2001,"")</f>
        <v>1</v>
      </c>
      <c r="AP2001" s="22" t="str">
        <f aca="false">IF(M2001&gt;=Resumen!$B$5,"Alto","Bajo")</f>
        <v>Bajo</v>
      </c>
      <c r="AQ2001" s="22" t="str">
        <f aca="false">IF(AO2001&gt;=Resumen!$B$28,"Alto","Bajo")</f>
        <v>Alto</v>
      </c>
      <c r="AR2001" s="22" t="str">
        <f aca="false">AP2001&amp;" Potencial / "&amp;AQ2001&amp;" Share"</f>
        <v>Bajo Potencial / Alto Share</v>
      </c>
      <c r="AS2001" s="22" t="str">
        <f aca="false">IF(Q2001="Sí",IF(AO2001&gt;=Resumen!$B$29,"Alto","Bajo"),"")</f>
        <v/>
      </c>
      <c r="AT2001" s="22" t="str">
        <f aca="false">IF(AS2001&lt;&gt;"",AP2001&amp;" Potencial / "&amp;AS2001&amp;" Share","")</f>
        <v/>
      </c>
      <c r="AU2001" s="22" t="str">
        <f aca="false">IF(AH2001="","Sin dato",IF(AH2001-AO2001&gt;Resumen!$B$6,"Sobre-exhibido",IF(AO2001-AH2001&gt;Resumen!$B$6,"Sub-exhibido","En línea")))</f>
        <v>Sin dato</v>
      </c>
      <c r="AV2001" s="22" t="str">
        <f aca="false">IF(AT2001="","",IF(AT2001="Alto Potencial / Bajo Share",1,IF(AT2001="Alto Potencial / Alto Share",2,IF(AT2001="Bajo Potencial / Alto Share",3,4))))</f>
        <v/>
      </c>
      <c r="AW2001" s="22" t="str">
        <f aca="false">IF(Q2001="No","Sin competencia directa",IF(AV2001=1,"1 - Foco Conquista (Alto Pot / Bajo Share)",IF(AV2001=2,"2 - Foco Defensa (Alto Pot / Alto Share)",IF(AV2001=3,"3 - Monitoreo (Bajo Pot / Alto Share)","4 - Baja Prioridad (Bajo Pot / Bajo Share)"))))</f>
        <v>Sin competencia directa</v>
      </c>
      <c r="AX2001" s="12" t="str">
        <f aca="false">IF(OR(IFERROR(AND(W2001&lt;&gt;"",Y2001&lt;&gt;"",Y2001-W2001&gt;Resumen!$B$8),FALSE()),IFERROR(AND(X2001&lt;&gt;"",Y2001&lt;&gt;"",Y2001-X2001&gt;Resumen!$B$8),FALSE())),MAX(IF(IFERROR(AND(W2001&lt;&gt;"",Y2001&lt;&gt;"",Y2001-W2001&gt;Resumen!$B$8),FALSE()),Y2001-W2001,0),IF(IFERROR(AND(X2001&lt;&gt;"",Y2001&lt;&gt;"",Y2001-X2001&gt;Resumen!$B$8),FALSE()),Y2001-X2001,0)),"")</f>
        <v/>
      </c>
      <c r="AY2001" s="22" t="str">
        <f aca="false">IF(OR(IFERROR(AND(W2001&lt;&gt;"",Y2001&lt;&gt;"",Y2001-W2001&gt;Resumen!$B$8),FALSE()),IFERROR(AND(X2001&lt;&gt;"",Y2001&lt;&gt;"",Y2001-X2001&gt;Resumen!$B$8),FALSE())),TRIM("Lays tiene mayor markup que "&amp;IF(IFERROR(AND(W2001&lt;&gt;"",Y2001&lt;&gt;"",Y2001-W2001&gt;Resumen!$B$8),FALSE()),"Quento ","")&amp;IF(IFERROR(AND(X2001&lt;&gt;"",Y2001&lt;&gt;"",Y2001-X2001&gt;Resumen!$B$8),FALSE()),"Julicroc ","")&amp;"en este PDV"),"")</f>
        <v/>
      </c>
      <c r="AZ2001" s="22" t="str">
        <f aca="false">IF(COUNTIF('Plan Pehuamar - Lista'!$A$2:$A$167,A2001)&gt;0,"Sí","No")</f>
        <v>No</v>
      </c>
      <c r="BA2001" s="22" t="str">
        <f aca="false">IF(COUNTIF('Plan Combo 9+1'!$A$2:$A$226,A2001)&gt;0,"Sí","No")</f>
        <v>No</v>
      </c>
      <c r="BB2001" s="22" t="str">
        <f aca="false">IF(AH2001="","No",IF(BA2001="Sí",IF((AO2001-AH2001)&gt;Resumen!$B$6,"Sí","No"),IF((AO2001-AH2001)&gt;=Resumen!$B$132,"Sí","No")))</f>
        <v>No</v>
      </c>
      <c r="BC2001" s="22" t="str">
        <f aca="false">IF(AND(N2001="Sí",AL2001="Sí",AI2001=0),"Sí","No")</f>
        <v>No</v>
      </c>
      <c r="BD2001" s="22" t="str">
        <f aca="false">IF(COUNTIF('Plan 9+1 (con Pehuamar)'!$A$2:$A$227,A2001)&gt;0,"Sí","No")</f>
        <v>No</v>
      </c>
    </row>
    <row r="2002" customFormat="false" ht="15" hidden="false" customHeight="true" outlineLevel="0" collapsed="false">
      <c r="A2002" s="6" t="n">
        <v>200042</v>
      </c>
      <c r="B2002" s="6" t="n">
        <v>13</v>
      </c>
      <c r="C2002" s="6" t="n">
        <v>1303</v>
      </c>
      <c r="D2002" s="6" t="s">
        <v>315</v>
      </c>
      <c r="E2002" s="6" t="s">
        <v>2165</v>
      </c>
      <c r="F2002" s="6" t="s">
        <v>206</v>
      </c>
      <c r="G2002" s="6" t="s">
        <v>130</v>
      </c>
      <c r="H2002" s="6" t="s">
        <v>1715</v>
      </c>
      <c r="I2002" s="27" t="n">
        <v>10</v>
      </c>
      <c r="J2002" s="27" t="n">
        <v>24</v>
      </c>
      <c r="K2002" s="27" t="n">
        <v>20</v>
      </c>
      <c r="L2002" s="28" t="n">
        <f aca="false">I2002+J2002</f>
        <v>34</v>
      </c>
      <c r="M2002" s="28" t="n">
        <f aca="false">L2002+K2002</f>
        <v>54</v>
      </c>
      <c r="N2002" s="22" t="str">
        <f aca="false">IF(I2002&gt;0,"Sí","No")</f>
        <v>Sí</v>
      </c>
      <c r="O2002" s="22" t="str">
        <f aca="false">IF(J2002&gt;0,"Sí","No")</f>
        <v>Sí</v>
      </c>
      <c r="P2002" s="22" t="str">
        <f aca="false">IF(K2002&gt;0,"Sí","No")</f>
        <v>Sí</v>
      </c>
      <c r="Q2002" s="22" t="str">
        <f aca="false">IF(OR(I2002&gt;0,J2002&gt;0),"Sí","No")</f>
        <v>Sí</v>
      </c>
      <c r="R2002" s="27" t="n">
        <v>1750</v>
      </c>
      <c r="S2002" s="27" t="n">
        <v>2500</v>
      </c>
      <c r="T2002" s="27" t="n">
        <v>1200</v>
      </c>
      <c r="U2002" s="27" t="n">
        <v>2100</v>
      </c>
      <c r="V2002" s="27" t="n">
        <v>3700</v>
      </c>
      <c r="W2002" s="12" t="n">
        <f aca="false">IF(AND(I2002&gt;0,R2002&gt;0),(S2002-R2002)/R2002,"")</f>
        <v>0.428571428571429</v>
      </c>
      <c r="X2002" s="12" t="n">
        <f aca="false">IF(AND(J2002&gt;0,T2002&gt;0),(U2002-T2002)/T2002,"")</f>
        <v>0.75</v>
      </c>
      <c r="Y2002" s="12" t="n">
        <f aca="false">IF(AND(K2002&gt;0,V2002&gt;0),(V2002-Resumen!$B$7)/Resumen!$B$7,"")</f>
        <v>0.48</v>
      </c>
      <c r="Z2002" s="28" t="n">
        <f aca="false">IF(AND(K2002&gt;0,I2002&gt;0,V2002&gt;0,S2002&gt;0),V2002-S2002,"")</f>
        <v>1200</v>
      </c>
      <c r="AA2002" s="12" t="n">
        <f aca="false">IF(Z2002&lt;&gt;"",Z2002/S2002,"")</f>
        <v>0.48</v>
      </c>
      <c r="AB2002" s="28" t="n">
        <f aca="false">IF(AND(K2002&gt;0,J2002&gt;0,V2002&gt;0,U2002&gt;0),V2002-U2002,"")</f>
        <v>1600</v>
      </c>
      <c r="AC2002" s="12" t="n">
        <f aca="false">IF(AB2002&lt;&gt;"",AB2002/U2002,"")</f>
        <v>0.761904761904762</v>
      </c>
      <c r="AD2002" s="27" t="n">
        <v>8</v>
      </c>
      <c r="AE2002" s="27" t="n">
        <v>2</v>
      </c>
      <c r="AF2002" s="27" t="n">
        <v>7</v>
      </c>
      <c r="AG2002" s="28" t="n">
        <f aca="false">AD2002+AE2002+AF2002</f>
        <v>17</v>
      </c>
      <c r="AH2002" s="12" t="n">
        <f aca="false">IF(AG2002&gt;0,AD2002/AG2002,"")</f>
        <v>0.470588235294118</v>
      </c>
      <c r="AI2002" s="27" t="n">
        <v>1</v>
      </c>
      <c r="AJ2002" s="27" t="n">
        <v>0</v>
      </c>
      <c r="AK2002" s="27" t="n">
        <v>1</v>
      </c>
      <c r="AL2002" s="22" t="str">
        <f aca="false">IF(OR(AJ2002&gt;0,AK2002&gt;0),"Sí","No")</f>
        <v>Sí</v>
      </c>
      <c r="AM2002" s="6" t="s">
        <v>198</v>
      </c>
      <c r="AN2002" s="6" t="s">
        <v>198</v>
      </c>
      <c r="AO2002" s="12" t="n">
        <f aca="false">IF(M2002&gt;0,K2002/M2002,"")</f>
        <v>0.37037037037037</v>
      </c>
      <c r="AP2002" s="22" t="str">
        <f aca="false">IF(M2002&gt;=Resumen!$B$5,"Alto","Bajo")</f>
        <v>Alto</v>
      </c>
      <c r="AQ2002" s="22" t="str">
        <f aca="false">IF(AO2002&gt;=Resumen!$B$28,"Alto","Bajo")</f>
        <v>Bajo</v>
      </c>
      <c r="AR2002" s="22" t="str">
        <f aca="false">AP2002&amp;" Potencial / "&amp;AQ2002&amp;" Share"</f>
        <v>Alto Potencial / Bajo Share</v>
      </c>
      <c r="AS2002" s="22" t="str">
        <f aca="false">IF(Q2002="Sí",IF(AO2002&gt;=Resumen!$B$29,"Alto","Bajo"),"")</f>
        <v>Bajo</v>
      </c>
      <c r="AT2002" s="22" t="str">
        <f aca="false">IF(AS2002&lt;&gt;"",AP2002&amp;" Potencial / "&amp;AS2002&amp;" Share","")</f>
        <v>Alto Potencial / Bajo Share</v>
      </c>
      <c r="AU2002" s="22" t="str">
        <f aca="false">IF(AH2002="","Sin dato",IF(AH2002-AO2002&gt;Resumen!$B$6,"Sobre-exhibido",IF(AO2002-AH2002&gt;Resumen!$B$6,"Sub-exhibido","En línea")))</f>
        <v>Sobre-exhibido</v>
      </c>
      <c r="AV2002" s="22" t="n">
        <f aca="false">IF(AT2002="","",IF(AT2002="Alto Potencial / Bajo Share",1,IF(AT2002="Alto Potencial / Alto Share",2,IF(AT2002="Bajo Potencial / Alto Share",3,4))))</f>
        <v>1</v>
      </c>
      <c r="AW2002" s="22" t="str">
        <f aca="false">IF(Q2002="No","Sin competencia directa",IF(AV2002=1,"1 - Foco Conquista (Alto Pot / Bajo Share)",IF(AV2002=2,"2 - Foco Defensa (Alto Pot / Alto Share)",IF(AV2002=3,"3 - Monitoreo (Bajo Pot / Alto Share)","4 - Baja Prioridad (Bajo Pot / Bajo Share)"))))</f>
        <v>1 - Foco Conquista (Alto Pot / Bajo Share)</v>
      </c>
      <c r="AX2002" s="12" t="n">
        <f aca="false">IF(OR(IFERROR(AND(W2002&lt;&gt;"",Y2002&lt;&gt;"",Y2002-W2002&gt;Resumen!$B$8),FALSE()),IFERROR(AND(X2002&lt;&gt;"",Y2002&lt;&gt;"",Y2002-X2002&gt;Resumen!$B$8),FALSE())),MAX(IF(IFERROR(AND(W2002&lt;&gt;"",Y2002&lt;&gt;"",Y2002-W2002&gt;Resumen!$B$8),FALSE()),Y2002-W2002,0),IF(IFERROR(AND(X2002&lt;&gt;"",Y2002&lt;&gt;"",Y2002-X2002&gt;Resumen!$B$8),FALSE()),Y2002-X2002,0)),"")</f>
        <v>0.0514285714285714</v>
      </c>
      <c r="AY2002" s="22" t="str">
        <f aca="false">IF(OR(IFERROR(AND(W2002&lt;&gt;"",Y2002&lt;&gt;"",Y2002-W2002&gt;Resumen!$B$8),FALSE()),IFERROR(AND(X2002&lt;&gt;"",Y2002&lt;&gt;"",Y2002-X2002&gt;Resumen!$B$8),FALSE())),TRIM("Lays tiene mayor markup que "&amp;IF(IFERROR(AND(W2002&lt;&gt;"",Y2002&lt;&gt;"",Y2002-W2002&gt;Resumen!$B$8),FALSE()),"Quento ","")&amp;IF(IFERROR(AND(X2002&lt;&gt;"",Y2002&lt;&gt;"",Y2002-X2002&gt;Resumen!$B$8),FALSE()),"Julicroc ","")&amp;"en este PDV"),"")</f>
        <v>Lays tiene mayor markup que Quento en este PDV</v>
      </c>
      <c r="AZ2002" s="22" t="str">
        <f aca="false">IF(COUNTIF('Plan Pehuamar - Lista'!$A$2:$A$167,A2002)&gt;0,"Sí","No")</f>
        <v>No</v>
      </c>
      <c r="BA2002" s="22" t="str">
        <f aca="false">IF(COUNTIF('Plan Combo 9+1'!$A$2:$A$226,A2002)&gt;0,"Sí","No")</f>
        <v>No</v>
      </c>
      <c r="BB2002" s="22" t="str">
        <f aca="false">IF(AH2002="","No",IF(BA2002="Sí",IF((AO2002-AH2002)&gt;Resumen!$B$6,"Sí","No"),IF((AO2002-AH2002)&gt;=Resumen!$B$132,"Sí","No")))</f>
        <v>No</v>
      </c>
      <c r="BC2002" s="22" t="str">
        <f aca="false">IF(AND(N2002="Sí",AL2002="Sí",AI2002=0),"Sí","No")</f>
        <v>No</v>
      </c>
      <c r="BD2002" s="22" t="str">
        <f aca="false">IF(COUNTIF('Plan 9+1 (con Pehuamar)'!$A$2:$A$227,A2002)&gt;0,"Sí","No")</f>
        <v>No</v>
      </c>
    </row>
    <row r="2003" customFormat="false" ht="15" hidden="false" customHeight="true" outlineLevel="0" collapsed="false">
      <c r="A2003" s="6" t="n">
        <v>200053</v>
      </c>
      <c r="B2003" s="6" t="n">
        <v>13</v>
      </c>
      <c r="C2003" s="6" t="n">
        <v>1303</v>
      </c>
      <c r="D2003" s="6" t="s">
        <v>315</v>
      </c>
      <c r="E2003" s="6" t="s">
        <v>2166</v>
      </c>
      <c r="F2003" s="6" t="s">
        <v>206</v>
      </c>
      <c r="G2003" s="6" t="s">
        <v>130</v>
      </c>
      <c r="H2003" s="6" t="s">
        <v>1715</v>
      </c>
      <c r="I2003" s="27" t="n">
        <v>20</v>
      </c>
      <c r="J2003" s="27" t="n">
        <v>0</v>
      </c>
      <c r="K2003" s="27" t="n">
        <v>20</v>
      </c>
      <c r="L2003" s="28" t="n">
        <f aca="false">I2003+J2003</f>
        <v>20</v>
      </c>
      <c r="M2003" s="28" t="n">
        <f aca="false">L2003+K2003</f>
        <v>40</v>
      </c>
      <c r="N2003" s="22" t="str">
        <f aca="false">IF(I2003&gt;0,"Sí","No")</f>
        <v>Sí</v>
      </c>
      <c r="O2003" s="22" t="str">
        <f aca="false">IF(J2003&gt;0,"Sí","No")</f>
        <v>No</v>
      </c>
      <c r="P2003" s="22" t="str">
        <f aca="false">IF(K2003&gt;0,"Sí","No")</f>
        <v>Sí</v>
      </c>
      <c r="Q2003" s="22" t="str">
        <f aca="false">IF(OR(I2003&gt;0,J2003&gt;0),"Sí","No")</f>
        <v>Sí</v>
      </c>
      <c r="R2003" s="27" t="n">
        <v>2000</v>
      </c>
      <c r="S2003" s="27" t="n">
        <v>3000</v>
      </c>
      <c r="T2003" s="27"/>
      <c r="U2003" s="27"/>
      <c r="V2003" s="27" t="n">
        <v>3700</v>
      </c>
      <c r="W2003" s="12" t="n">
        <f aca="false">IF(AND(I2003&gt;0,R2003&gt;0),(S2003-R2003)/R2003,"")</f>
        <v>0.5</v>
      </c>
      <c r="X2003" s="12" t="str">
        <f aca="false">IF(AND(J2003&gt;0,T2003&gt;0),(U2003-T2003)/T2003,"")</f>
        <v/>
      </c>
      <c r="Y2003" s="12" t="n">
        <f aca="false">IF(AND(K2003&gt;0,V2003&gt;0),(V2003-Resumen!$B$7)/Resumen!$B$7,"")</f>
        <v>0.48</v>
      </c>
      <c r="Z2003" s="28" t="n">
        <f aca="false">IF(AND(K2003&gt;0,I2003&gt;0,V2003&gt;0,S2003&gt;0),V2003-S2003,"")</f>
        <v>700</v>
      </c>
      <c r="AA2003" s="12" t="n">
        <f aca="false">IF(Z2003&lt;&gt;"",Z2003/S2003,"")</f>
        <v>0.233333333333333</v>
      </c>
      <c r="AB2003" s="28" t="str">
        <f aca="false">IF(AND(K2003&gt;0,J2003&gt;0,V2003&gt;0,U2003&gt;0),V2003-U2003,"")</f>
        <v/>
      </c>
      <c r="AC2003" s="12" t="str">
        <f aca="false">IF(AB2003&lt;&gt;"",AB2003/U2003,"")</f>
        <v/>
      </c>
      <c r="AD2003" s="27" t="n">
        <v>9</v>
      </c>
      <c r="AE2003" s="27" t="n">
        <v>20</v>
      </c>
      <c r="AF2003" s="27" t="n">
        <v>0</v>
      </c>
      <c r="AG2003" s="28" t="n">
        <f aca="false">AD2003+AE2003+AF2003</f>
        <v>29</v>
      </c>
      <c r="AH2003" s="12" t="n">
        <f aca="false">IF(AG2003&gt;0,AD2003/AG2003,"")</f>
        <v>0.310344827586207</v>
      </c>
      <c r="AI2003" s="27" t="n">
        <v>1</v>
      </c>
      <c r="AJ2003" s="27" t="n">
        <v>1</v>
      </c>
      <c r="AK2003" s="27" t="n">
        <v>0</v>
      </c>
      <c r="AL2003" s="22" t="str">
        <f aca="false">IF(OR(AJ2003&gt;0,AK2003&gt;0),"Sí","No")</f>
        <v>Sí</v>
      </c>
      <c r="AM2003" s="6" t="s">
        <v>198</v>
      </c>
      <c r="AN2003" s="6"/>
      <c r="AO2003" s="12" t="n">
        <f aca="false">IF(M2003&gt;0,K2003/M2003,"")</f>
        <v>0.5</v>
      </c>
      <c r="AP2003" s="22" t="str">
        <f aca="false">IF(M2003&gt;=Resumen!$B$5,"Alto","Bajo")</f>
        <v>Alto</v>
      </c>
      <c r="AQ2003" s="22" t="str">
        <f aca="false">IF(AO2003&gt;=Resumen!$B$28,"Alto","Bajo")</f>
        <v>Alto</v>
      </c>
      <c r="AR2003" s="22" t="str">
        <f aca="false">AP2003&amp;" Potencial / "&amp;AQ2003&amp;" Share"</f>
        <v>Alto Potencial / Alto Share</v>
      </c>
      <c r="AS2003" s="22" t="str">
        <f aca="false">IF(Q2003="Sí",IF(AO2003&gt;=Resumen!$B$29,"Alto","Bajo"),"")</f>
        <v>Alto</v>
      </c>
      <c r="AT2003" s="22" t="str">
        <f aca="false">IF(AS2003&lt;&gt;"",AP2003&amp;" Potencial / "&amp;AS2003&amp;" Share","")</f>
        <v>Alto Potencial / Alto Share</v>
      </c>
      <c r="AU2003" s="22" t="str">
        <f aca="false">IF(AH2003="","Sin dato",IF(AH2003-AO2003&gt;Resumen!$B$6,"Sobre-exhibido",IF(AO2003-AH2003&gt;Resumen!$B$6,"Sub-exhibido","En línea")))</f>
        <v>Sub-exhibido</v>
      </c>
      <c r="AV2003" s="22" t="n">
        <f aca="false">IF(AT2003="","",IF(AT2003="Alto Potencial / Bajo Share",1,IF(AT2003="Alto Potencial / Alto Share",2,IF(AT2003="Bajo Potencial / Alto Share",3,4))))</f>
        <v>2</v>
      </c>
      <c r="AW2003" s="22" t="str">
        <f aca="false">IF(Q2003="No","Sin competencia directa",IF(AV2003=1,"1 - Foco Conquista (Alto Pot / Bajo Share)",IF(AV2003=2,"2 - Foco Defensa (Alto Pot / Alto Share)",IF(AV2003=3,"3 - Monitoreo (Bajo Pot / Alto Share)","4 - Baja Prioridad (Bajo Pot / Bajo Share)"))))</f>
        <v>2 - Foco Defensa (Alto Pot / Alto Share)</v>
      </c>
      <c r="AX2003" s="12" t="str">
        <f aca="false">IF(OR(IFERROR(AND(W2003&lt;&gt;"",Y2003&lt;&gt;"",Y2003-W2003&gt;Resumen!$B$8),FALSE()),IFERROR(AND(X2003&lt;&gt;"",Y2003&lt;&gt;"",Y2003-X2003&gt;Resumen!$B$8),FALSE())),MAX(IF(IFERROR(AND(W2003&lt;&gt;"",Y2003&lt;&gt;"",Y2003-W2003&gt;Resumen!$B$8),FALSE()),Y2003-W2003,0),IF(IFERROR(AND(X2003&lt;&gt;"",Y2003&lt;&gt;"",Y2003-X2003&gt;Resumen!$B$8),FALSE()),Y2003-X2003,0)),"")</f>
        <v/>
      </c>
      <c r="AY2003" s="22" t="str">
        <f aca="false">IF(OR(IFERROR(AND(W2003&lt;&gt;"",Y2003&lt;&gt;"",Y2003-W2003&gt;Resumen!$B$8),FALSE()),IFERROR(AND(X2003&lt;&gt;"",Y2003&lt;&gt;"",Y2003-X2003&gt;Resumen!$B$8),FALSE())),TRIM("Lays tiene mayor markup que "&amp;IF(IFERROR(AND(W2003&lt;&gt;"",Y2003&lt;&gt;"",Y2003-W2003&gt;Resumen!$B$8),FALSE()),"Quento ","")&amp;IF(IFERROR(AND(X2003&lt;&gt;"",Y2003&lt;&gt;"",Y2003-X2003&gt;Resumen!$B$8),FALSE()),"Julicroc ","")&amp;"en este PDV"),"")</f>
        <v/>
      </c>
      <c r="AZ2003" s="22" t="str">
        <f aca="false">IF(COUNTIF('Plan Pehuamar - Lista'!$A$2:$A$167,A2003)&gt;0,"Sí","No")</f>
        <v>Sí</v>
      </c>
      <c r="BA2003" s="22" t="str">
        <f aca="false">IF(COUNTIF('Plan Combo 9+1'!$A$2:$A$226,A2003)&gt;0,"Sí","No")</f>
        <v>No</v>
      </c>
      <c r="BB2003" s="22" t="str">
        <f aca="false">IF(AH2003="","No",IF(BA2003="Sí",IF((AO2003-AH2003)&gt;Resumen!$B$6,"Sí","No"),IF((AO2003-AH2003)&gt;=Resumen!$B$132,"Sí","No")))</f>
        <v>Sí</v>
      </c>
      <c r="BC2003" s="22" t="str">
        <f aca="false">IF(AND(N2003="Sí",AL2003="Sí",AI2003=0),"Sí","No")</f>
        <v>No</v>
      </c>
      <c r="BD2003" s="22" t="str">
        <f aca="false">IF(COUNTIF('Plan 9+1 (con Pehuamar)'!$A$2:$A$227,A2003)&gt;0,"Sí","No")</f>
        <v>No</v>
      </c>
    </row>
    <row r="2004" customFormat="false" ht="15" hidden="false" customHeight="true" outlineLevel="0" collapsed="false">
      <c r="A2004" s="6" t="n">
        <v>200077</v>
      </c>
      <c r="B2004" s="6" t="n">
        <v>13</v>
      </c>
      <c r="C2004" s="6" t="n">
        <v>1303</v>
      </c>
      <c r="D2004" s="6" t="s">
        <v>315</v>
      </c>
      <c r="E2004" s="6" t="s">
        <v>2167</v>
      </c>
      <c r="F2004" s="6" t="s">
        <v>273</v>
      </c>
      <c r="G2004" s="6" t="s">
        <v>130</v>
      </c>
      <c r="H2004" s="6" t="s">
        <v>1715</v>
      </c>
      <c r="I2004" s="27" t="n">
        <v>10</v>
      </c>
      <c r="J2004" s="27" t="n">
        <v>18</v>
      </c>
      <c r="K2004" s="27" t="n">
        <v>10</v>
      </c>
      <c r="L2004" s="28" t="n">
        <f aca="false">I2004+J2004</f>
        <v>28</v>
      </c>
      <c r="M2004" s="28" t="n">
        <f aca="false">L2004+K2004</f>
        <v>38</v>
      </c>
      <c r="N2004" s="22" t="str">
        <f aca="false">IF(I2004&gt;0,"Sí","No")</f>
        <v>Sí</v>
      </c>
      <c r="O2004" s="22" t="str">
        <f aca="false">IF(J2004&gt;0,"Sí","No")</f>
        <v>Sí</v>
      </c>
      <c r="P2004" s="22" t="str">
        <f aca="false">IF(K2004&gt;0,"Sí","No")</f>
        <v>Sí</v>
      </c>
      <c r="Q2004" s="22" t="str">
        <f aca="false">IF(OR(I2004&gt;0,J2004&gt;0),"Sí","No")</f>
        <v>Sí</v>
      </c>
      <c r="R2004" s="27" t="n">
        <v>1750</v>
      </c>
      <c r="S2004" s="27" t="n">
        <v>2500</v>
      </c>
      <c r="T2004" s="27" t="n">
        <v>1200</v>
      </c>
      <c r="U2004" s="27" t="n">
        <v>2000</v>
      </c>
      <c r="V2004" s="27" t="n">
        <v>3600</v>
      </c>
      <c r="W2004" s="12" t="n">
        <f aca="false">IF(AND(I2004&gt;0,R2004&gt;0),(S2004-R2004)/R2004,"")</f>
        <v>0.428571428571429</v>
      </c>
      <c r="X2004" s="12" t="n">
        <f aca="false">IF(AND(J2004&gt;0,T2004&gt;0),(U2004-T2004)/T2004,"")</f>
        <v>0.666666666666667</v>
      </c>
      <c r="Y2004" s="12" t="n">
        <f aca="false">IF(AND(K2004&gt;0,V2004&gt;0),(V2004-Resumen!$B$7)/Resumen!$B$7,"")</f>
        <v>0.44</v>
      </c>
      <c r="Z2004" s="28" t="n">
        <f aca="false">IF(AND(K2004&gt;0,I2004&gt;0,V2004&gt;0,S2004&gt;0),V2004-S2004,"")</f>
        <v>1100</v>
      </c>
      <c r="AA2004" s="12" t="n">
        <f aca="false">IF(Z2004&lt;&gt;"",Z2004/S2004,"")</f>
        <v>0.44</v>
      </c>
      <c r="AB2004" s="28" t="n">
        <f aca="false">IF(AND(K2004&gt;0,J2004&gt;0,V2004&gt;0,U2004&gt;0),V2004-U2004,"")</f>
        <v>1600</v>
      </c>
      <c r="AC2004" s="12" t="n">
        <f aca="false">IF(AB2004&lt;&gt;"",AB2004/U2004,"")</f>
        <v>0.8</v>
      </c>
      <c r="AD2004" s="27" t="n">
        <v>6</v>
      </c>
      <c r="AE2004" s="27" t="n">
        <v>2</v>
      </c>
      <c r="AF2004" s="27" t="n">
        <v>10</v>
      </c>
      <c r="AG2004" s="28" t="n">
        <f aca="false">AD2004+AE2004+AF2004</f>
        <v>18</v>
      </c>
      <c r="AH2004" s="12" t="n">
        <f aca="false">IF(AG2004&gt;0,AD2004/AG2004,"")</f>
        <v>0.333333333333333</v>
      </c>
      <c r="AI2004" s="27" t="n">
        <v>0</v>
      </c>
      <c r="AJ2004" s="27" t="n">
        <v>0</v>
      </c>
      <c r="AK2004" s="27" t="n">
        <v>0</v>
      </c>
      <c r="AL2004" s="22" t="str">
        <f aca="false">IF(OR(AJ2004&gt;0,AK2004&gt;0),"Sí","No")</f>
        <v>No</v>
      </c>
      <c r="AM2004" s="6" t="s">
        <v>198</v>
      </c>
      <c r="AN2004" s="6" t="s">
        <v>198</v>
      </c>
      <c r="AO2004" s="12" t="n">
        <f aca="false">IF(M2004&gt;0,K2004/M2004,"")</f>
        <v>0.263157894736842</v>
      </c>
      <c r="AP2004" s="22" t="str">
        <f aca="false">IF(M2004&gt;=Resumen!$B$5,"Alto","Bajo")</f>
        <v>Bajo</v>
      </c>
      <c r="AQ2004" s="22" t="str">
        <f aca="false">IF(AO2004&gt;=Resumen!$B$28,"Alto","Bajo")</f>
        <v>Bajo</v>
      </c>
      <c r="AR2004" s="22" t="str">
        <f aca="false">AP2004&amp;" Potencial / "&amp;AQ2004&amp;" Share"</f>
        <v>Bajo Potencial / Bajo Share</v>
      </c>
      <c r="AS2004" s="22" t="str">
        <f aca="false">IF(Q2004="Sí",IF(AO2004&gt;=Resumen!$B$29,"Alto","Bajo"),"")</f>
        <v>Bajo</v>
      </c>
      <c r="AT2004" s="22" t="str">
        <f aca="false">IF(AS2004&lt;&gt;"",AP2004&amp;" Potencial / "&amp;AS2004&amp;" Share","")</f>
        <v>Bajo Potencial / Bajo Share</v>
      </c>
      <c r="AU2004" s="22" t="str">
        <f aca="false">IF(AH2004="","Sin dato",IF(AH2004-AO2004&gt;Resumen!$B$6,"Sobre-exhibido",IF(AO2004-AH2004&gt;Resumen!$B$6,"Sub-exhibido","En línea")))</f>
        <v>Sobre-exhibido</v>
      </c>
      <c r="AV2004" s="22" t="n">
        <f aca="false">IF(AT2004="","",IF(AT2004="Alto Potencial / Bajo Share",1,IF(AT2004="Alto Potencial / Alto Share",2,IF(AT2004="Bajo Potencial / Alto Share",3,4))))</f>
        <v>4</v>
      </c>
      <c r="AW2004" s="22" t="str">
        <f aca="false">IF(Q2004="No","Sin competencia directa",IF(AV2004=1,"1 - Foco Conquista (Alto Pot / Bajo Share)",IF(AV2004=2,"2 - Foco Defensa (Alto Pot / Alto Share)",IF(AV2004=3,"3 - Monitoreo (Bajo Pot / Alto Share)","4 - Baja Prioridad (Bajo Pot / Bajo Share)"))))</f>
        <v>4 - Baja Prioridad (Bajo Pot / Bajo Share)</v>
      </c>
      <c r="AX2004" s="12" t="str">
        <f aca="false">IF(OR(IFERROR(AND(W2004&lt;&gt;"",Y2004&lt;&gt;"",Y2004-W2004&gt;Resumen!$B$8),FALSE()),IFERROR(AND(X2004&lt;&gt;"",Y2004&lt;&gt;"",Y2004-X2004&gt;Resumen!$B$8),FALSE())),MAX(IF(IFERROR(AND(W2004&lt;&gt;"",Y2004&lt;&gt;"",Y2004-W2004&gt;Resumen!$B$8),FALSE()),Y2004-W2004,0),IF(IFERROR(AND(X2004&lt;&gt;"",Y2004&lt;&gt;"",Y2004-X2004&gt;Resumen!$B$8),FALSE()),Y2004-X2004,0)),"")</f>
        <v/>
      </c>
      <c r="AY2004" s="22" t="str">
        <f aca="false">IF(OR(IFERROR(AND(W2004&lt;&gt;"",Y2004&lt;&gt;"",Y2004-W2004&gt;Resumen!$B$8),FALSE()),IFERROR(AND(X2004&lt;&gt;"",Y2004&lt;&gt;"",Y2004-X2004&gt;Resumen!$B$8),FALSE())),TRIM("Lays tiene mayor markup que "&amp;IF(IFERROR(AND(W2004&lt;&gt;"",Y2004&lt;&gt;"",Y2004-W2004&gt;Resumen!$B$8),FALSE()),"Quento ","")&amp;IF(IFERROR(AND(X2004&lt;&gt;"",Y2004&lt;&gt;"",Y2004-X2004&gt;Resumen!$B$8),FALSE()),"Julicroc ","")&amp;"en este PDV"),"")</f>
        <v/>
      </c>
      <c r="AZ2004" s="22" t="str">
        <f aca="false">IF(COUNTIF('Plan Pehuamar - Lista'!$A$2:$A$167,A2004)&gt;0,"Sí","No")</f>
        <v>No</v>
      </c>
      <c r="BA2004" s="22" t="str">
        <f aca="false">IF(COUNTIF('Plan Combo 9+1'!$A$2:$A$226,A2004)&gt;0,"Sí","No")</f>
        <v>No</v>
      </c>
      <c r="BB2004" s="22" t="str">
        <f aca="false">IF(AH2004="","No",IF(BA2004="Sí",IF((AO2004-AH2004)&gt;Resumen!$B$6,"Sí","No"),IF((AO2004-AH2004)&gt;=Resumen!$B$132,"Sí","No")))</f>
        <v>No</v>
      </c>
      <c r="BC2004" s="22" t="str">
        <f aca="false">IF(AND(N2004="Sí",AL2004="Sí",AI2004=0),"Sí","No")</f>
        <v>No</v>
      </c>
      <c r="BD2004" s="22" t="str">
        <f aca="false">IF(COUNTIF('Plan 9+1 (con Pehuamar)'!$A$2:$A$227,A2004)&gt;0,"Sí","No")</f>
        <v>No</v>
      </c>
    </row>
    <row r="2005" customFormat="false" ht="15" hidden="false" customHeight="true" outlineLevel="0" collapsed="false">
      <c r="A2005" s="6" t="n">
        <v>200095</v>
      </c>
      <c r="B2005" s="6" t="n">
        <v>13</v>
      </c>
      <c r="C2005" s="6" t="n">
        <v>1303</v>
      </c>
      <c r="D2005" s="6" t="s">
        <v>315</v>
      </c>
      <c r="E2005" s="6" t="s">
        <v>2168</v>
      </c>
      <c r="F2005" s="6" t="s">
        <v>196</v>
      </c>
      <c r="G2005" s="6" t="s">
        <v>130</v>
      </c>
      <c r="H2005" s="6" t="s">
        <v>1715</v>
      </c>
      <c r="I2005" s="27" t="n">
        <v>10</v>
      </c>
      <c r="J2005" s="27" t="n">
        <v>24</v>
      </c>
      <c r="K2005" s="27" t="n">
        <v>0</v>
      </c>
      <c r="L2005" s="28" t="n">
        <f aca="false">I2005+J2005</f>
        <v>34</v>
      </c>
      <c r="M2005" s="28" t="n">
        <f aca="false">L2005+K2005</f>
        <v>34</v>
      </c>
      <c r="N2005" s="22" t="str">
        <f aca="false">IF(I2005&gt;0,"Sí","No")</f>
        <v>Sí</v>
      </c>
      <c r="O2005" s="22" t="str">
        <f aca="false">IF(J2005&gt;0,"Sí","No")</f>
        <v>Sí</v>
      </c>
      <c r="P2005" s="22" t="str">
        <f aca="false">IF(K2005&gt;0,"Sí","No")</f>
        <v>No</v>
      </c>
      <c r="Q2005" s="22" t="str">
        <f aca="false">IF(OR(I2005&gt;0,J2005&gt;0),"Sí","No")</f>
        <v>Sí</v>
      </c>
      <c r="R2005" s="27" t="n">
        <v>1750</v>
      </c>
      <c r="S2005" s="27" t="n">
        <v>2500</v>
      </c>
      <c r="T2005" s="27" t="n">
        <v>1200</v>
      </c>
      <c r="U2005" s="27" t="n">
        <v>1900</v>
      </c>
      <c r="V2005" s="27"/>
      <c r="W2005" s="12" t="n">
        <f aca="false">IF(AND(I2005&gt;0,R2005&gt;0),(S2005-R2005)/R2005,"")</f>
        <v>0.428571428571429</v>
      </c>
      <c r="X2005" s="12" t="n">
        <f aca="false">IF(AND(J2005&gt;0,T2005&gt;0),(U2005-T2005)/T2005,"")</f>
        <v>0.583333333333333</v>
      </c>
      <c r="Y2005" s="12" t="str">
        <f aca="false">IF(AND(K2005&gt;0,V2005&gt;0),(V2005-Resumen!$B$7)/Resumen!$B$7,"")</f>
        <v/>
      </c>
      <c r="Z2005" s="28" t="str">
        <f aca="false">IF(AND(K2005&gt;0,I2005&gt;0,V2005&gt;0,S2005&gt;0),V2005-S2005,"")</f>
        <v/>
      </c>
      <c r="AA2005" s="12" t="str">
        <f aca="false">IF(Z2005&lt;&gt;"",Z2005/S2005,"")</f>
        <v/>
      </c>
      <c r="AB2005" s="28" t="str">
        <f aca="false">IF(AND(K2005&gt;0,J2005&gt;0,V2005&gt;0,U2005&gt;0),V2005-U2005,"")</f>
        <v/>
      </c>
      <c r="AC2005" s="12" t="str">
        <f aca="false">IF(AB2005&lt;&gt;"",AB2005/U2005,"")</f>
        <v/>
      </c>
      <c r="AD2005" s="27" t="n">
        <v>0</v>
      </c>
      <c r="AE2005" s="27" t="n">
        <v>2</v>
      </c>
      <c r="AF2005" s="27" t="n">
        <v>13</v>
      </c>
      <c r="AG2005" s="28" t="n">
        <f aca="false">AD2005+AE2005+AF2005</f>
        <v>15</v>
      </c>
      <c r="AH2005" s="12" t="n">
        <f aca="false">IF(AG2005&gt;0,AD2005/AG2005,"")</f>
        <v>0</v>
      </c>
      <c r="AI2005" s="27" t="n">
        <v>0</v>
      </c>
      <c r="AJ2005" s="27" t="n">
        <v>0</v>
      </c>
      <c r="AK2005" s="27" t="n">
        <v>1</v>
      </c>
      <c r="AL2005" s="22" t="str">
        <f aca="false">IF(OR(AJ2005&gt;0,AK2005&gt;0),"Sí","No")</f>
        <v>Sí</v>
      </c>
      <c r="AM2005" s="6" t="s">
        <v>198</v>
      </c>
      <c r="AN2005" s="6" t="s">
        <v>198</v>
      </c>
      <c r="AO2005" s="12" t="n">
        <f aca="false">IF(M2005&gt;0,K2005/M2005,"")</f>
        <v>0</v>
      </c>
      <c r="AP2005" s="22" t="str">
        <f aca="false">IF(M2005&gt;=Resumen!$B$5,"Alto","Bajo")</f>
        <v>Bajo</v>
      </c>
      <c r="AQ2005" s="22" t="str">
        <f aca="false">IF(AO2005&gt;=Resumen!$B$28,"Alto","Bajo")</f>
        <v>Bajo</v>
      </c>
      <c r="AR2005" s="22" t="str">
        <f aca="false">AP2005&amp;" Potencial / "&amp;AQ2005&amp;" Share"</f>
        <v>Bajo Potencial / Bajo Share</v>
      </c>
      <c r="AS2005" s="22" t="str">
        <f aca="false">IF(Q2005="Sí",IF(AO2005&gt;=Resumen!$B$29,"Alto","Bajo"),"")</f>
        <v>Bajo</v>
      </c>
      <c r="AT2005" s="22" t="str">
        <f aca="false">IF(AS2005&lt;&gt;"",AP2005&amp;" Potencial / "&amp;AS2005&amp;" Share","")</f>
        <v>Bajo Potencial / Bajo Share</v>
      </c>
      <c r="AU2005" s="22" t="str">
        <f aca="false">IF(AH2005="","Sin dato",IF(AH2005-AO2005&gt;Resumen!$B$6,"Sobre-exhibido",IF(AO2005-AH2005&gt;Resumen!$B$6,"Sub-exhibido","En línea")))</f>
        <v>En línea</v>
      </c>
      <c r="AV2005" s="22" t="n">
        <f aca="false">IF(AT2005="","",IF(AT2005="Alto Potencial / Bajo Share",1,IF(AT2005="Alto Potencial / Alto Share",2,IF(AT2005="Bajo Potencial / Alto Share",3,4))))</f>
        <v>4</v>
      </c>
      <c r="AW2005" s="22" t="str">
        <f aca="false">IF(Q2005="No","Sin competencia directa",IF(AV2005=1,"1 - Foco Conquista (Alto Pot / Bajo Share)",IF(AV2005=2,"2 - Foco Defensa (Alto Pot / Alto Share)",IF(AV2005=3,"3 - Monitoreo (Bajo Pot / Alto Share)","4 - Baja Prioridad (Bajo Pot / Bajo Share)"))))</f>
        <v>4 - Baja Prioridad (Bajo Pot / Bajo Share)</v>
      </c>
      <c r="AX2005" s="12" t="str">
        <f aca="false">IF(OR(IFERROR(AND(W2005&lt;&gt;"",Y2005&lt;&gt;"",Y2005-W2005&gt;Resumen!$B$8),FALSE()),IFERROR(AND(X2005&lt;&gt;"",Y2005&lt;&gt;"",Y2005-X2005&gt;Resumen!$B$8),FALSE())),MAX(IF(IFERROR(AND(W2005&lt;&gt;"",Y2005&lt;&gt;"",Y2005-W2005&gt;Resumen!$B$8),FALSE()),Y2005-W2005,0),IF(IFERROR(AND(X2005&lt;&gt;"",Y2005&lt;&gt;"",Y2005-X2005&gt;Resumen!$B$8),FALSE()),Y2005-X2005,0)),"")</f>
        <v/>
      </c>
      <c r="AY2005" s="22" t="str">
        <f aca="false">IF(OR(IFERROR(AND(W2005&lt;&gt;"",Y2005&lt;&gt;"",Y2005-W2005&gt;Resumen!$B$8),FALSE()),IFERROR(AND(X2005&lt;&gt;"",Y2005&lt;&gt;"",Y2005-X2005&gt;Resumen!$B$8),FALSE())),TRIM("Lays tiene mayor markup que "&amp;IF(IFERROR(AND(W2005&lt;&gt;"",Y2005&lt;&gt;"",Y2005-W2005&gt;Resumen!$B$8),FALSE()),"Quento ","")&amp;IF(IFERROR(AND(X2005&lt;&gt;"",Y2005&lt;&gt;"",Y2005-X2005&gt;Resumen!$B$8),FALSE()),"Julicroc ","")&amp;"en este PDV"),"")</f>
        <v/>
      </c>
      <c r="AZ2005" s="22" t="str">
        <f aca="false">IF(COUNTIF('Plan Pehuamar - Lista'!$A$2:$A$167,A2005)&gt;0,"Sí","No")</f>
        <v>No</v>
      </c>
      <c r="BA2005" s="22" t="str">
        <f aca="false">IF(COUNTIF('Plan Combo 9+1'!$A$2:$A$226,A2005)&gt;0,"Sí","No")</f>
        <v>No</v>
      </c>
      <c r="BB2005" s="22" t="str">
        <f aca="false">IF(AH2005="","No",IF(BA2005="Sí",IF((AO2005-AH2005)&gt;Resumen!$B$6,"Sí","No"),IF((AO2005-AH2005)&gt;=Resumen!$B$132,"Sí","No")))</f>
        <v>No</v>
      </c>
      <c r="BC2005" s="22" t="str">
        <f aca="false">IF(AND(N2005="Sí",AL2005="Sí",AI2005=0),"Sí","No")</f>
        <v>Sí</v>
      </c>
      <c r="BD2005" s="22" t="str">
        <f aca="false">IF(COUNTIF('Plan 9+1 (con Pehuamar)'!$A$2:$A$227,A2005)&gt;0,"Sí","No")</f>
        <v>No</v>
      </c>
    </row>
    <row r="2006" customFormat="false" ht="15" hidden="false" customHeight="true" outlineLevel="0" collapsed="false">
      <c r="A2006" s="6" t="n">
        <v>200098</v>
      </c>
      <c r="B2006" s="6" t="n">
        <v>13</v>
      </c>
      <c r="C2006" s="6" t="n">
        <v>1303</v>
      </c>
      <c r="D2006" s="6" t="s">
        <v>315</v>
      </c>
      <c r="E2006" s="6" t="s">
        <v>2169</v>
      </c>
      <c r="F2006" s="6" t="s">
        <v>382</v>
      </c>
      <c r="G2006" s="6" t="s">
        <v>130</v>
      </c>
      <c r="H2006" s="6" t="s">
        <v>1715</v>
      </c>
      <c r="I2006" s="27" t="n">
        <v>48</v>
      </c>
      <c r="J2006" s="27" t="n">
        <v>60</v>
      </c>
      <c r="K2006" s="27" t="n">
        <v>40</v>
      </c>
      <c r="L2006" s="28" t="n">
        <f aca="false">I2006+J2006</f>
        <v>108</v>
      </c>
      <c r="M2006" s="28" t="n">
        <f aca="false">L2006+K2006</f>
        <v>148</v>
      </c>
      <c r="N2006" s="22" t="str">
        <f aca="false">IF(I2006&gt;0,"Sí","No")</f>
        <v>Sí</v>
      </c>
      <c r="O2006" s="22" t="str">
        <f aca="false">IF(J2006&gt;0,"Sí","No")</f>
        <v>Sí</v>
      </c>
      <c r="P2006" s="22" t="str">
        <f aca="false">IF(K2006&gt;0,"Sí","No")</f>
        <v>Sí</v>
      </c>
      <c r="Q2006" s="22" t="str">
        <f aca="false">IF(OR(I2006&gt;0,J2006&gt;0),"Sí","No")</f>
        <v>Sí</v>
      </c>
      <c r="R2006" s="27" t="n">
        <v>2000</v>
      </c>
      <c r="S2006" s="27" t="n">
        <v>3000</v>
      </c>
      <c r="T2006" s="27" t="n">
        <v>1200</v>
      </c>
      <c r="U2006" s="27" t="n">
        <v>2000</v>
      </c>
      <c r="V2006" s="27" t="n">
        <v>3700</v>
      </c>
      <c r="W2006" s="12" t="n">
        <f aca="false">IF(AND(I2006&gt;0,R2006&gt;0),(S2006-R2006)/R2006,"")</f>
        <v>0.5</v>
      </c>
      <c r="X2006" s="12" t="n">
        <f aca="false">IF(AND(J2006&gt;0,T2006&gt;0),(U2006-T2006)/T2006,"")</f>
        <v>0.666666666666667</v>
      </c>
      <c r="Y2006" s="12" t="n">
        <f aca="false">IF(AND(K2006&gt;0,V2006&gt;0),(V2006-Resumen!$B$7)/Resumen!$B$7,"")</f>
        <v>0.48</v>
      </c>
      <c r="Z2006" s="28" t="n">
        <f aca="false">IF(AND(K2006&gt;0,I2006&gt;0,V2006&gt;0,S2006&gt;0),V2006-S2006,"")</f>
        <v>700</v>
      </c>
      <c r="AA2006" s="12" t="n">
        <f aca="false">IF(Z2006&lt;&gt;"",Z2006/S2006,"")</f>
        <v>0.233333333333333</v>
      </c>
      <c r="AB2006" s="28" t="n">
        <f aca="false">IF(AND(K2006&gt;0,J2006&gt;0,V2006&gt;0,U2006&gt;0),V2006-U2006,"")</f>
        <v>1700</v>
      </c>
      <c r="AC2006" s="12" t="n">
        <f aca="false">IF(AB2006&lt;&gt;"",AB2006/U2006,"")</f>
        <v>0.85</v>
      </c>
      <c r="AD2006" s="27" t="n">
        <v>12</v>
      </c>
      <c r="AE2006" s="27" t="n">
        <v>20</v>
      </c>
      <c r="AF2006" s="27" t="n">
        <v>24</v>
      </c>
      <c r="AG2006" s="28" t="n">
        <f aca="false">AD2006+AE2006+AF2006</f>
        <v>56</v>
      </c>
      <c r="AH2006" s="12" t="n">
        <f aca="false">IF(AG2006&gt;0,AD2006/AG2006,"")</f>
        <v>0.214285714285714</v>
      </c>
      <c r="AI2006" s="27" t="n">
        <v>0</v>
      </c>
      <c r="AJ2006" s="27" t="n">
        <v>0</v>
      </c>
      <c r="AK2006" s="27" t="n">
        <v>0</v>
      </c>
      <c r="AL2006" s="22" t="str">
        <f aca="false">IF(OR(AJ2006&gt;0,AK2006&gt;0),"Sí","No")</f>
        <v>No</v>
      </c>
      <c r="AM2006" s="6" t="s">
        <v>397</v>
      </c>
      <c r="AN2006" s="6" t="s">
        <v>397</v>
      </c>
      <c r="AO2006" s="12" t="n">
        <f aca="false">IF(M2006&gt;0,K2006/M2006,"")</f>
        <v>0.27027027027027</v>
      </c>
      <c r="AP2006" s="22" t="str">
        <f aca="false">IF(M2006&gt;=Resumen!$B$5,"Alto","Bajo")</f>
        <v>Alto</v>
      </c>
      <c r="AQ2006" s="22" t="str">
        <f aca="false">IF(AO2006&gt;=Resumen!$B$28,"Alto","Bajo")</f>
        <v>Bajo</v>
      </c>
      <c r="AR2006" s="22" t="str">
        <f aca="false">AP2006&amp;" Potencial / "&amp;AQ2006&amp;" Share"</f>
        <v>Alto Potencial / Bajo Share</v>
      </c>
      <c r="AS2006" s="22" t="str">
        <f aca="false">IF(Q2006="Sí",IF(AO2006&gt;=Resumen!$B$29,"Alto","Bajo"),"")</f>
        <v>Bajo</v>
      </c>
      <c r="AT2006" s="22" t="str">
        <f aca="false">IF(AS2006&lt;&gt;"",AP2006&amp;" Potencial / "&amp;AS2006&amp;" Share","")</f>
        <v>Alto Potencial / Bajo Share</v>
      </c>
      <c r="AU2006" s="22" t="str">
        <f aca="false">IF(AH2006="","Sin dato",IF(AH2006-AO2006&gt;Resumen!$B$6,"Sobre-exhibido",IF(AO2006-AH2006&gt;Resumen!$B$6,"Sub-exhibido","En línea")))</f>
        <v>Sub-exhibido</v>
      </c>
      <c r="AV2006" s="22" t="n">
        <f aca="false">IF(AT2006="","",IF(AT2006="Alto Potencial / Bajo Share",1,IF(AT2006="Alto Potencial / Alto Share",2,IF(AT2006="Bajo Potencial / Alto Share",3,4))))</f>
        <v>1</v>
      </c>
      <c r="AW2006" s="22" t="str">
        <f aca="false">IF(Q2006="No","Sin competencia directa",IF(AV2006=1,"1 - Foco Conquista (Alto Pot / Bajo Share)",IF(AV2006=2,"2 - Foco Defensa (Alto Pot / Alto Share)",IF(AV2006=3,"3 - Monitoreo (Bajo Pot / Alto Share)","4 - Baja Prioridad (Bajo Pot / Bajo Share)"))))</f>
        <v>1 - Foco Conquista (Alto Pot / Bajo Share)</v>
      </c>
      <c r="AX2006" s="12" t="str">
        <f aca="false">IF(OR(IFERROR(AND(W2006&lt;&gt;"",Y2006&lt;&gt;"",Y2006-W2006&gt;Resumen!$B$8),FALSE()),IFERROR(AND(X2006&lt;&gt;"",Y2006&lt;&gt;"",Y2006-X2006&gt;Resumen!$B$8),FALSE())),MAX(IF(IFERROR(AND(W2006&lt;&gt;"",Y2006&lt;&gt;"",Y2006-W2006&gt;Resumen!$B$8),FALSE()),Y2006-W2006,0),IF(IFERROR(AND(X2006&lt;&gt;"",Y2006&lt;&gt;"",Y2006-X2006&gt;Resumen!$B$8),FALSE()),Y2006-X2006,0)),"")</f>
        <v/>
      </c>
      <c r="AY2006" s="22" t="str">
        <f aca="false">IF(OR(IFERROR(AND(W2006&lt;&gt;"",Y2006&lt;&gt;"",Y2006-W2006&gt;Resumen!$B$8),FALSE()),IFERROR(AND(X2006&lt;&gt;"",Y2006&lt;&gt;"",Y2006-X2006&gt;Resumen!$B$8),FALSE())),TRIM("Lays tiene mayor markup que "&amp;IF(IFERROR(AND(W2006&lt;&gt;"",Y2006&lt;&gt;"",Y2006-W2006&gt;Resumen!$B$8),FALSE()),"Quento ","")&amp;IF(IFERROR(AND(X2006&lt;&gt;"",Y2006&lt;&gt;"",Y2006-X2006&gt;Resumen!$B$8),FALSE()),"Julicroc ","")&amp;"en este PDV"),"")</f>
        <v/>
      </c>
      <c r="AZ2006" s="22" t="str">
        <f aca="false">IF(COUNTIF('Plan Pehuamar - Lista'!$A$2:$A$167,A2006)&gt;0,"Sí","No")</f>
        <v>No</v>
      </c>
      <c r="BA2006" s="22" t="str">
        <f aca="false">IF(COUNTIF('Plan Combo 9+1'!$A$2:$A$226,A2006)&gt;0,"Sí","No")</f>
        <v>No</v>
      </c>
      <c r="BB2006" s="22" t="str">
        <f aca="false">IF(AH2006="","No",IF(BA2006="Sí",IF((AO2006-AH2006)&gt;Resumen!$B$6,"Sí","No"),IF((AO2006-AH2006)&gt;=Resumen!$B$132,"Sí","No")))</f>
        <v>No</v>
      </c>
      <c r="BC2006" s="22" t="str">
        <f aca="false">IF(AND(N2006="Sí",AL2006="Sí",AI2006=0),"Sí","No")</f>
        <v>No</v>
      </c>
      <c r="BD2006" s="22" t="str">
        <f aca="false">IF(COUNTIF('Plan 9+1 (con Pehuamar)'!$A$2:$A$227,A2006)&gt;0,"Sí","No")</f>
        <v>Sí</v>
      </c>
    </row>
    <row r="2007" customFormat="false" ht="15" hidden="false" customHeight="true" outlineLevel="0" collapsed="false">
      <c r="A2007" s="6" t="n">
        <v>200121</v>
      </c>
      <c r="B2007" s="6" t="n">
        <v>13</v>
      </c>
      <c r="C2007" s="6" t="n">
        <v>1303</v>
      </c>
      <c r="D2007" s="6" t="s">
        <v>315</v>
      </c>
      <c r="E2007" s="6" t="s">
        <v>2170</v>
      </c>
      <c r="F2007" s="6" t="s">
        <v>196</v>
      </c>
      <c r="G2007" s="6" t="s">
        <v>130</v>
      </c>
      <c r="H2007" s="6" t="s">
        <v>1715</v>
      </c>
      <c r="I2007" s="27" t="n">
        <v>18</v>
      </c>
      <c r="J2007" s="27" t="n">
        <v>0</v>
      </c>
      <c r="K2007" s="27" t="n">
        <v>8</v>
      </c>
      <c r="L2007" s="28" t="n">
        <f aca="false">I2007+J2007</f>
        <v>18</v>
      </c>
      <c r="M2007" s="28" t="n">
        <f aca="false">L2007+K2007</f>
        <v>26</v>
      </c>
      <c r="N2007" s="22" t="str">
        <f aca="false">IF(I2007&gt;0,"Sí","No")</f>
        <v>Sí</v>
      </c>
      <c r="O2007" s="22" t="str">
        <f aca="false">IF(J2007&gt;0,"Sí","No")</f>
        <v>No</v>
      </c>
      <c r="P2007" s="22" t="str">
        <f aca="false">IF(K2007&gt;0,"Sí","No")</f>
        <v>Sí</v>
      </c>
      <c r="Q2007" s="22" t="str">
        <f aca="false">IF(OR(I2007&gt;0,J2007&gt;0),"Sí","No")</f>
        <v>Sí</v>
      </c>
      <c r="R2007" s="27" t="n">
        <v>2000</v>
      </c>
      <c r="S2007" s="27" t="n">
        <v>2900</v>
      </c>
      <c r="T2007" s="27"/>
      <c r="U2007" s="27"/>
      <c r="V2007" s="27" t="n">
        <v>3600</v>
      </c>
      <c r="W2007" s="12" t="n">
        <f aca="false">IF(AND(I2007&gt;0,R2007&gt;0),(S2007-R2007)/R2007,"")</f>
        <v>0.45</v>
      </c>
      <c r="X2007" s="12" t="str">
        <f aca="false">IF(AND(J2007&gt;0,T2007&gt;0),(U2007-T2007)/T2007,"")</f>
        <v/>
      </c>
      <c r="Y2007" s="12" t="n">
        <f aca="false">IF(AND(K2007&gt;0,V2007&gt;0),(V2007-Resumen!$B$7)/Resumen!$B$7,"")</f>
        <v>0.44</v>
      </c>
      <c r="Z2007" s="28" t="n">
        <f aca="false">IF(AND(K2007&gt;0,I2007&gt;0,V2007&gt;0,S2007&gt;0),V2007-S2007,"")</f>
        <v>700</v>
      </c>
      <c r="AA2007" s="12" t="n">
        <f aca="false">IF(Z2007&lt;&gt;"",Z2007/S2007,"")</f>
        <v>0.241379310344828</v>
      </c>
      <c r="AB2007" s="28" t="str">
        <f aca="false">IF(AND(K2007&gt;0,J2007&gt;0,V2007&gt;0,U2007&gt;0),V2007-U2007,"")</f>
        <v/>
      </c>
      <c r="AC2007" s="12" t="str">
        <f aca="false">IF(AB2007&lt;&gt;"",AB2007/U2007,"")</f>
        <v/>
      </c>
      <c r="AD2007" s="27" t="n">
        <v>3</v>
      </c>
      <c r="AE2007" s="27" t="n">
        <v>8</v>
      </c>
      <c r="AF2007" s="27" t="n">
        <v>0</v>
      </c>
      <c r="AG2007" s="28" t="n">
        <f aca="false">AD2007+AE2007+AF2007</f>
        <v>11</v>
      </c>
      <c r="AH2007" s="12" t="n">
        <f aca="false">IF(AG2007&gt;0,AD2007/AG2007,"")</f>
        <v>0.272727272727273</v>
      </c>
      <c r="AI2007" s="27" t="n">
        <v>0</v>
      </c>
      <c r="AJ2007" s="27" t="n">
        <v>1</v>
      </c>
      <c r="AK2007" s="27" t="n">
        <v>1</v>
      </c>
      <c r="AL2007" s="22" t="str">
        <f aca="false">IF(OR(AJ2007&gt;0,AK2007&gt;0),"Sí","No")</f>
        <v>Sí</v>
      </c>
      <c r="AM2007" s="6" t="s">
        <v>198</v>
      </c>
      <c r="AN2007" s="6"/>
      <c r="AO2007" s="12" t="n">
        <f aca="false">IF(M2007&gt;0,K2007/M2007,"")</f>
        <v>0.307692307692308</v>
      </c>
      <c r="AP2007" s="22" t="str">
        <f aca="false">IF(M2007&gt;=Resumen!$B$5,"Alto","Bajo")</f>
        <v>Bajo</v>
      </c>
      <c r="AQ2007" s="22" t="str">
        <f aca="false">IF(AO2007&gt;=Resumen!$B$28,"Alto","Bajo")</f>
        <v>Bajo</v>
      </c>
      <c r="AR2007" s="22" t="str">
        <f aca="false">AP2007&amp;" Potencial / "&amp;AQ2007&amp;" Share"</f>
        <v>Bajo Potencial / Bajo Share</v>
      </c>
      <c r="AS2007" s="22" t="str">
        <f aca="false">IF(Q2007="Sí",IF(AO2007&gt;=Resumen!$B$29,"Alto","Bajo"),"")</f>
        <v>Bajo</v>
      </c>
      <c r="AT2007" s="22" t="str">
        <f aca="false">IF(AS2007&lt;&gt;"",AP2007&amp;" Potencial / "&amp;AS2007&amp;" Share","")</f>
        <v>Bajo Potencial / Bajo Share</v>
      </c>
      <c r="AU2007" s="22" t="str">
        <f aca="false">IF(AH2007="","Sin dato",IF(AH2007-AO2007&gt;Resumen!$B$6,"Sobre-exhibido",IF(AO2007-AH2007&gt;Resumen!$B$6,"Sub-exhibido","En línea")))</f>
        <v>En línea</v>
      </c>
      <c r="AV2007" s="22" t="n">
        <f aca="false">IF(AT2007="","",IF(AT2007="Alto Potencial / Bajo Share",1,IF(AT2007="Alto Potencial / Alto Share",2,IF(AT2007="Bajo Potencial / Alto Share",3,4))))</f>
        <v>4</v>
      </c>
      <c r="AW2007" s="22" t="str">
        <f aca="false">IF(Q2007="No","Sin competencia directa",IF(AV2007=1,"1 - Foco Conquista (Alto Pot / Bajo Share)",IF(AV2007=2,"2 - Foco Defensa (Alto Pot / Alto Share)",IF(AV2007=3,"3 - Monitoreo (Bajo Pot / Alto Share)","4 - Baja Prioridad (Bajo Pot / Bajo Share)"))))</f>
        <v>4 - Baja Prioridad (Bajo Pot / Bajo Share)</v>
      </c>
      <c r="AX2007" s="12" t="str">
        <f aca="false">IF(OR(IFERROR(AND(W2007&lt;&gt;"",Y2007&lt;&gt;"",Y2007-W2007&gt;Resumen!$B$8),FALSE()),IFERROR(AND(X2007&lt;&gt;"",Y2007&lt;&gt;"",Y2007-X2007&gt;Resumen!$B$8),FALSE())),MAX(IF(IFERROR(AND(W2007&lt;&gt;"",Y2007&lt;&gt;"",Y2007-W2007&gt;Resumen!$B$8),FALSE()),Y2007-W2007,0),IF(IFERROR(AND(X2007&lt;&gt;"",Y2007&lt;&gt;"",Y2007-X2007&gt;Resumen!$B$8),FALSE()),Y2007-X2007,0)),"")</f>
        <v/>
      </c>
      <c r="AY2007" s="22" t="str">
        <f aca="false">IF(OR(IFERROR(AND(W2007&lt;&gt;"",Y2007&lt;&gt;"",Y2007-W2007&gt;Resumen!$B$8),FALSE()),IFERROR(AND(X2007&lt;&gt;"",Y2007&lt;&gt;"",Y2007-X2007&gt;Resumen!$B$8),FALSE())),TRIM("Lays tiene mayor markup que "&amp;IF(IFERROR(AND(W2007&lt;&gt;"",Y2007&lt;&gt;"",Y2007-W2007&gt;Resumen!$B$8),FALSE()),"Quento ","")&amp;IF(IFERROR(AND(X2007&lt;&gt;"",Y2007&lt;&gt;"",Y2007-X2007&gt;Resumen!$B$8),FALSE()),"Julicroc ","")&amp;"en este PDV"),"")</f>
        <v/>
      </c>
      <c r="AZ2007" s="22" t="str">
        <f aca="false">IF(COUNTIF('Plan Pehuamar - Lista'!$A$2:$A$167,A2007)&gt;0,"Sí","No")</f>
        <v>No</v>
      </c>
      <c r="BA2007" s="22" t="str">
        <f aca="false">IF(COUNTIF('Plan Combo 9+1'!$A$2:$A$226,A2007)&gt;0,"Sí","No")</f>
        <v>No</v>
      </c>
      <c r="BB2007" s="22" t="str">
        <f aca="false">IF(AH2007="","No",IF(BA2007="Sí",IF((AO2007-AH2007)&gt;Resumen!$B$6,"Sí","No"),IF((AO2007-AH2007)&gt;=Resumen!$B$132,"Sí","No")))</f>
        <v>No</v>
      </c>
      <c r="BC2007" s="22" t="str">
        <f aca="false">IF(AND(N2007="Sí",AL2007="Sí",AI2007=0),"Sí","No")</f>
        <v>Sí</v>
      </c>
      <c r="BD2007" s="22" t="str">
        <f aca="false">IF(COUNTIF('Plan 9+1 (con Pehuamar)'!$A$2:$A$227,A2007)&gt;0,"Sí","No")</f>
        <v>No</v>
      </c>
    </row>
    <row r="2008" customFormat="false" ht="15" hidden="false" customHeight="true" outlineLevel="0" collapsed="false">
      <c r="A2008" s="6" t="n">
        <v>200189</v>
      </c>
      <c r="B2008" s="6" t="n">
        <v>13</v>
      </c>
      <c r="C2008" s="6" t="n">
        <v>1303</v>
      </c>
      <c r="D2008" s="6" t="s">
        <v>315</v>
      </c>
      <c r="E2008" s="6" t="s">
        <v>2171</v>
      </c>
      <c r="F2008" s="6" t="s">
        <v>273</v>
      </c>
      <c r="G2008" s="6" t="s">
        <v>130</v>
      </c>
      <c r="H2008" s="6" t="s">
        <v>1715</v>
      </c>
      <c r="I2008" s="27" t="n">
        <v>0</v>
      </c>
      <c r="J2008" s="27" t="n">
        <v>0</v>
      </c>
      <c r="K2008" s="27" t="n">
        <v>0.2</v>
      </c>
      <c r="L2008" s="28" t="n">
        <f aca="false">I2008+J2008</f>
        <v>0</v>
      </c>
      <c r="M2008" s="28" t="n">
        <f aca="false">L2008+K2008</f>
        <v>0.2</v>
      </c>
      <c r="N2008" s="22" t="str">
        <f aca="false">IF(I2008&gt;0,"Sí","No")</f>
        <v>No</v>
      </c>
      <c r="O2008" s="22" t="str">
        <f aca="false">IF(J2008&gt;0,"Sí","No")</f>
        <v>No</v>
      </c>
      <c r="P2008" s="22" t="str">
        <f aca="false">IF(K2008&gt;0,"Sí","No")</f>
        <v>Sí</v>
      </c>
      <c r="Q2008" s="22" t="str">
        <f aca="false">IF(OR(I2008&gt;0,J2008&gt;0),"Sí","No")</f>
        <v>No</v>
      </c>
      <c r="R2008" s="27"/>
      <c r="S2008" s="27"/>
      <c r="T2008" s="27"/>
      <c r="U2008" s="27"/>
      <c r="V2008" s="27"/>
      <c r="W2008" s="12" t="str">
        <f aca="false">IF(AND(I2008&gt;0,R2008&gt;0),(S2008-R2008)/R2008,"")</f>
        <v/>
      </c>
      <c r="X2008" s="12" t="str">
        <f aca="false">IF(AND(J2008&gt;0,T2008&gt;0),(U2008-T2008)/T2008,"")</f>
        <v/>
      </c>
      <c r="Y2008" s="12" t="str">
        <f aca="false">IF(AND(K2008&gt;0,V2008&gt;0),(V2008-Resumen!$B$7)/Resumen!$B$7,"")</f>
        <v/>
      </c>
      <c r="Z2008" s="28" t="str">
        <f aca="false">IF(AND(K2008&gt;0,I2008&gt;0,V2008&gt;0,S2008&gt;0),V2008-S2008,"")</f>
        <v/>
      </c>
      <c r="AA2008" s="12" t="str">
        <f aca="false">IF(Z2008&lt;&gt;"",Z2008/S2008,"")</f>
        <v/>
      </c>
      <c r="AB2008" s="28" t="str">
        <f aca="false">IF(AND(K2008&gt;0,J2008&gt;0,V2008&gt;0,U2008&gt;0),V2008-U2008,"")</f>
        <v/>
      </c>
      <c r="AC2008" s="12" t="str">
        <f aca="false">IF(AB2008&lt;&gt;"",AB2008/U2008,"")</f>
        <v/>
      </c>
      <c r="AD2008" s="27" t="n">
        <v>0</v>
      </c>
      <c r="AE2008" s="27" t="n">
        <v>0</v>
      </c>
      <c r="AF2008" s="27" t="n">
        <v>0</v>
      </c>
      <c r="AG2008" s="28" t="n">
        <f aca="false">AD2008+AE2008+AF2008</f>
        <v>0</v>
      </c>
      <c r="AH2008" s="12" t="str">
        <f aca="false">IF(AG2008&gt;0,AD2008/AG2008,"")</f>
        <v/>
      </c>
      <c r="AI2008" s="27" t="n">
        <v>0</v>
      </c>
      <c r="AJ2008" s="27" t="n">
        <v>0</v>
      </c>
      <c r="AK2008" s="27" t="n">
        <v>0</v>
      </c>
      <c r="AL2008" s="22" t="str">
        <f aca="false">IF(OR(AJ2008&gt;0,AK2008&gt;0),"Sí","No")</f>
        <v>No</v>
      </c>
      <c r="AM2008" s="6"/>
      <c r="AN2008" s="6"/>
      <c r="AO2008" s="12" t="n">
        <f aca="false">IF(M2008&gt;0,K2008/M2008,"")</f>
        <v>1</v>
      </c>
      <c r="AP2008" s="22" t="str">
        <f aca="false">IF(M2008&gt;=Resumen!$B$5,"Alto","Bajo")</f>
        <v>Bajo</v>
      </c>
      <c r="AQ2008" s="22" t="str">
        <f aca="false">IF(AO2008&gt;=Resumen!$B$28,"Alto","Bajo")</f>
        <v>Alto</v>
      </c>
      <c r="AR2008" s="22" t="str">
        <f aca="false">AP2008&amp;" Potencial / "&amp;AQ2008&amp;" Share"</f>
        <v>Bajo Potencial / Alto Share</v>
      </c>
      <c r="AS2008" s="22" t="str">
        <f aca="false">IF(Q2008="Sí",IF(AO2008&gt;=Resumen!$B$29,"Alto","Bajo"),"")</f>
        <v/>
      </c>
      <c r="AT2008" s="22" t="str">
        <f aca="false">IF(AS2008&lt;&gt;"",AP2008&amp;" Potencial / "&amp;AS2008&amp;" Share","")</f>
        <v/>
      </c>
      <c r="AU2008" s="22" t="str">
        <f aca="false">IF(AH2008="","Sin dato",IF(AH2008-AO2008&gt;Resumen!$B$6,"Sobre-exhibido",IF(AO2008-AH2008&gt;Resumen!$B$6,"Sub-exhibido","En línea")))</f>
        <v>Sin dato</v>
      </c>
      <c r="AV2008" s="22" t="str">
        <f aca="false">IF(AT2008="","",IF(AT2008="Alto Potencial / Bajo Share",1,IF(AT2008="Alto Potencial / Alto Share",2,IF(AT2008="Bajo Potencial / Alto Share",3,4))))</f>
        <v/>
      </c>
      <c r="AW2008" s="22" t="str">
        <f aca="false">IF(Q2008="No","Sin competencia directa",IF(AV2008=1,"1 - Foco Conquista (Alto Pot / Bajo Share)",IF(AV2008=2,"2 - Foco Defensa (Alto Pot / Alto Share)",IF(AV2008=3,"3 - Monitoreo (Bajo Pot / Alto Share)","4 - Baja Prioridad (Bajo Pot / Bajo Share)"))))</f>
        <v>Sin competencia directa</v>
      </c>
      <c r="AX2008" s="12" t="str">
        <f aca="false">IF(OR(IFERROR(AND(W2008&lt;&gt;"",Y2008&lt;&gt;"",Y2008-W2008&gt;Resumen!$B$8),FALSE()),IFERROR(AND(X2008&lt;&gt;"",Y2008&lt;&gt;"",Y2008-X2008&gt;Resumen!$B$8),FALSE())),MAX(IF(IFERROR(AND(W2008&lt;&gt;"",Y2008&lt;&gt;"",Y2008-W2008&gt;Resumen!$B$8),FALSE()),Y2008-W2008,0),IF(IFERROR(AND(X2008&lt;&gt;"",Y2008&lt;&gt;"",Y2008-X2008&gt;Resumen!$B$8),FALSE()),Y2008-X2008,0)),"")</f>
        <v/>
      </c>
      <c r="AY2008" s="22" t="str">
        <f aca="false">IF(OR(IFERROR(AND(W2008&lt;&gt;"",Y2008&lt;&gt;"",Y2008-W2008&gt;Resumen!$B$8),FALSE()),IFERROR(AND(X2008&lt;&gt;"",Y2008&lt;&gt;"",Y2008-X2008&gt;Resumen!$B$8),FALSE())),TRIM("Lays tiene mayor markup que "&amp;IF(IFERROR(AND(W2008&lt;&gt;"",Y2008&lt;&gt;"",Y2008-W2008&gt;Resumen!$B$8),FALSE()),"Quento ","")&amp;IF(IFERROR(AND(X2008&lt;&gt;"",Y2008&lt;&gt;"",Y2008-X2008&gt;Resumen!$B$8),FALSE()),"Julicroc ","")&amp;"en este PDV"),"")</f>
        <v/>
      </c>
      <c r="AZ2008" s="22" t="str">
        <f aca="false">IF(COUNTIF('Plan Pehuamar - Lista'!$A$2:$A$167,A2008)&gt;0,"Sí","No")</f>
        <v>No</v>
      </c>
      <c r="BA2008" s="22" t="str">
        <f aca="false">IF(COUNTIF('Plan Combo 9+1'!$A$2:$A$226,A2008)&gt;0,"Sí","No")</f>
        <v>No</v>
      </c>
      <c r="BB2008" s="22" t="str">
        <f aca="false">IF(AH2008="","No",IF(BA2008="Sí",IF((AO2008-AH2008)&gt;Resumen!$B$6,"Sí","No"),IF((AO2008-AH2008)&gt;=Resumen!$B$132,"Sí","No")))</f>
        <v>No</v>
      </c>
      <c r="BC2008" s="22" t="str">
        <f aca="false">IF(AND(N2008="Sí",AL2008="Sí",AI2008=0),"Sí","No")</f>
        <v>No</v>
      </c>
      <c r="BD2008" s="22" t="str">
        <f aca="false">IF(COUNTIF('Plan 9+1 (con Pehuamar)'!$A$2:$A$227,A2008)&gt;0,"Sí","No")</f>
        <v>No</v>
      </c>
    </row>
    <row r="2009" customFormat="false" ht="15" hidden="false" customHeight="true" outlineLevel="0" collapsed="false">
      <c r="A2009" s="6" t="n">
        <v>200284</v>
      </c>
      <c r="B2009" s="6" t="n">
        <v>13</v>
      </c>
      <c r="C2009" s="6" t="n">
        <v>1303</v>
      </c>
      <c r="D2009" s="6" t="s">
        <v>315</v>
      </c>
      <c r="E2009" s="6" t="s">
        <v>2172</v>
      </c>
      <c r="F2009" s="6" t="s">
        <v>196</v>
      </c>
      <c r="G2009" s="6" t="s">
        <v>130</v>
      </c>
      <c r="H2009" s="6" t="s">
        <v>1715</v>
      </c>
      <c r="I2009" s="27" t="n">
        <v>10</v>
      </c>
      <c r="J2009" s="27" t="n">
        <v>15</v>
      </c>
      <c r="K2009" s="27" t="n">
        <v>10</v>
      </c>
      <c r="L2009" s="28" t="n">
        <f aca="false">I2009+J2009</f>
        <v>25</v>
      </c>
      <c r="M2009" s="28" t="n">
        <f aca="false">L2009+K2009</f>
        <v>35</v>
      </c>
      <c r="N2009" s="22" t="str">
        <f aca="false">IF(I2009&gt;0,"Sí","No")</f>
        <v>Sí</v>
      </c>
      <c r="O2009" s="22" t="str">
        <f aca="false">IF(J2009&gt;0,"Sí","No")</f>
        <v>Sí</v>
      </c>
      <c r="P2009" s="22" t="str">
        <f aca="false">IF(K2009&gt;0,"Sí","No")</f>
        <v>Sí</v>
      </c>
      <c r="Q2009" s="22" t="str">
        <f aca="false">IF(OR(I2009&gt;0,J2009&gt;0),"Sí","No")</f>
        <v>Sí</v>
      </c>
      <c r="R2009" s="27" t="n">
        <v>1750</v>
      </c>
      <c r="S2009" s="27" t="n">
        <v>2500</v>
      </c>
      <c r="T2009" s="27" t="n">
        <v>1200</v>
      </c>
      <c r="U2009" s="27" t="n">
        <v>2000</v>
      </c>
      <c r="V2009" s="27" t="n">
        <v>3600</v>
      </c>
      <c r="W2009" s="12" t="n">
        <f aca="false">IF(AND(I2009&gt;0,R2009&gt;0),(S2009-R2009)/R2009,"")</f>
        <v>0.428571428571429</v>
      </c>
      <c r="X2009" s="12" t="n">
        <f aca="false">IF(AND(J2009&gt;0,T2009&gt;0),(U2009-T2009)/T2009,"")</f>
        <v>0.666666666666667</v>
      </c>
      <c r="Y2009" s="12" t="n">
        <f aca="false">IF(AND(K2009&gt;0,V2009&gt;0),(V2009-Resumen!$B$7)/Resumen!$B$7,"")</f>
        <v>0.44</v>
      </c>
      <c r="Z2009" s="28" t="n">
        <f aca="false">IF(AND(K2009&gt;0,I2009&gt;0,V2009&gt;0,S2009&gt;0),V2009-S2009,"")</f>
        <v>1100</v>
      </c>
      <c r="AA2009" s="12" t="n">
        <f aca="false">IF(Z2009&lt;&gt;"",Z2009/S2009,"")</f>
        <v>0.44</v>
      </c>
      <c r="AB2009" s="28" t="n">
        <f aca="false">IF(AND(K2009&gt;0,J2009&gt;0,V2009&gt;0,U2009&gt;0),V2009-U2009,"")</f>
        <v>1600</v>
      </c>
      <c r="AC2009" s="12" t="n">
        <f aca="false">IF(AB2009&lt;&gt;"",AB2009/U2009,"")</f>
        <v>0.8</v>
      </c>
      <c r="AD2009" s="27" t="n">
        <v>4</v>
      </c>
      <c r="AE2009" s="27" t="n">
        <v>2</v>
      </c>
      <c r="AF2009" s="27" t="n">
        <v>8</v>
      </c>
      <c r="AG2009" s="28" t="n">
        <f aca="false">AD2009+AE2009+AF2009</f>
        <v>14</v>
      </c>
      <c r="AH2009" s="12" t="n">
        <f aca="false">IF(AG2009&gt;0,AD2009/AG2009,"")</f>
        <v>0.285714285714286</v>
      </c>
      <c r="AI2009" s="27" t="n">
        <v>1</v>
      </c>
      <c r="AJ2009" s="27" t="n">
        <v>0</v>
      </c>
      <c r="AK2009" s="27" t="n">
        <v>1</v>
      </c>
      <c r="AL2009" s="22" t="str">
        <f aca="false">IF(OR(AJ2009&gt;0,AK2009&gt;0),"Sí","No")</f>
        <v>Sí</v>
      </c>
      <c r="AM2009" s="6" t="s">
        <v>198</v>
      </c>
      <c r="AN2009" s="6" t="s">
        <v>198</v>
      </c>
      <c r="AO2009" s="12" t="n">
        <f aca="false">IF(M2009&gt;0,K2009/M2009,"")</f>
        <v>0.285714285714286</v>
      </c>
      <c r="AP2009" s="22" t="str">
        <f aca="false">IF(M2009&gt;=Resumen!$B$5,"Alto","Bajo")</f>
        <v>Bajo</v>
      </c>
      <c r="AQ2009" s="22" t="str">
        <f aca="false">IF(AO2009&gt;=Resumen!$B$28,"Alto","Bajo")</f>
        <v>Bajo</v>
      </c>
      <c r="AR2009" s="22" t="str">
        <f aca="false">AP2009&amp;" Potencial / "&amp;AQ2009&amp;" Share"</f>
        <v>Bajo Potencial / Bajo Share</v>
      </c>
      <c r="AS2009" s="22" t="str">
        <f aca="false">IF(Q2009="Sí",IF(AO2009&gt;=Resumen!$B$29,"Alto","Bajo"),"")</f>
        <v>Bajo</v>
      </c>
      <c r="AT2009" s="22" t="str">
        <f aca="false">IF(AS2009&lt;&gt;"",AP2009&amp;" Potencial / "&amp;AS2009&amp;" Share","")</f>
        <v>Bajo Potencial / Bajo Share</v>
      </c>
      <c r="AU2009" s="22" t="str">
        <f aca="false">IF(AH2009="","Sin dato",IF(AH2009-AO2009&gt;Resumen!$B$6,"Sobre-exhibido",IF(AO2009-AH2009&gt;Resumen!$B$6,"Sub-exhibido","En línea")))</f>
        <v>En línea</v>
      </c>
      <c r="AV2009" s="22" t="n">
        <f aca="false">IF(AT2009="","",IF(AT2009="Alto Potencial / Bajo Share",1,IF(AT2009="Alto Potencial / Alto Share",2,IF(AT2009="Bajo Potencial / Alto Share",3,4))))</f>
        <v>4</v>
      </c>
      <c r="AW2009" s="22" t="str">
        <f aca="false">IF(Q2009="No","Sin competencia directa",IF(AV2009=1,"1 - Foco Conquista (Alto Pot / Bajo Share)",IF(AV2009=2,"2 - Foco Defensa (Alto Pot / Alto Share)",IF(AV2009=3,"3 - Monitoreo (Bajo Pot / Alto Share)","4 - Baja Prioridad (Bajo Pot / Bajo Share)"))))</f>
        <v>4 - Baja Prioridad (Bajo Pot / Bajo Share)</v>
      </c>
      <c r="AX2009" s="12" t="str">
        <f aca="false">IF(OR(IFERROR(AND(W2009&lt;&gt;"",Y2009&lt;&gt;"",Y2009-W2009&gt;Resumen!$B$8),FALSE()),IFERROR(AND(X2009&lt;&gt;"",Y2009&lt;&gt;"",Y2009-X2009&gt;Resumen!$B$8),FALSE())),MAX(IF(IFERROR(AND(W2009&lt;&gt;"",Y2009&lt;&gt;"",Y2009-W2009&gt;Resumen!$B$8),FALSE()),Y2009-W2009,0),IF(IFERROR(AND(X2009&lt;&gt;"",Y2009&lt;&gt;"",Y2009-X2009&gt;Resumen!$B$8),FALSE()),Y2009-X2009,0)),"")</f>
        <v/>
      </c>
      <c r="AY2009" s="22" t="str">
        <f aca="false">IF(OR(IFERROR(AND(W2009&lt;&gt;"",Y2009&lt;&gt;"",Y2009-W2009&gt;Resumen!$B$8),FALSE()),IFERROR(AND(X2009&lt;&gt;"",Y2009&lt;&gt;"",Y2009-X2009&gt;Resumen!$B$8),FALSE())),TRIM("Lays tiene mayor markup que "&amp;IF(IFERROR(AND(W2009&lt;&gt;"",Y2009&lt;&gt;"",Y2009-W2009&gt;Resumen!$B$8),FALSE()),"Quento ","")&amp;IF(IFERROR(AND(X2009&lt;&gt;"",Y2009&lt;&gt;"",Y2009-X2009&gt;Resumen!$B$8),FALSE()),"Julicroc ","")&amp;"en este PDV"),"")</f>
        <v/>
      </c>
      <c r="AZ2009" s="22" t="str">
        <f aca="false">IF(COUNTIF('Plan Pehuamar - Lista'!$A$2:$A$167,A2009)&gt;0,"Sí","No")</f>
        <v>Sí</v>
      </c>
      <c r="BA2009" s="22" t="str">
        <f aca="false">IF(COUNTIF('Plan Combo 9+1'!$A$2:$A$226,A2009)&gt;0,"Sí","No")</f>
        <v>No</v>
      </c>
      <c r="BB2009" s="22" t="str">
        <f aca="false">IF(AH2009="","No",IF(BA2009="Sí",IF((AO2009-AH2009)&gt;Resumen!$B$6,"Sí","No"),IF((AO2009-AH2009)&gt;=Resumen!$B$132,"Sí","No")))</f>
        <v>No</v>
      </c>
      <c r="BC2009" s="22" t="str">
        <f aca="false">IF(AND(N2009="Sí",AL2009="Sí",AI2009=0),"Sí","No")</f>
        <v>No</v>
      </c>
      <c r="BD2009" s="22" t="str">
        <f aca="false">IF(COUNTIF('Plan 9+1 (con Pehuamar)'!$A$2:$A$227,A2009)&gt;0,"Sí","No")</f>
        <v>No</v>
      </c>
    </row>
    <row r="2010" customFormat="false" ht="15" hidden="false" customHeight="true" outlineLevel="0" collapsed="false">
      <c r="A2010" s="6" t="n">
        <v>200293</v>
      </c>
      <c r="B2010" s="6" t="n">
        <v>13</v>
      </c>
      <c r="C2010" s="6" t="n">
        <v>1303</v>
      </c>
      <c r="D2010" s="6" t="s">
        <v>315</v>
      </c>
      <c r="E2010" s="6" t="s">
        <v>2173</v>
      </c>
      <c r="F2010" s="6" t="s">
        <v>196</v>
      </c>
      <c r="G2010" s="6" t="s">
        <v>130</v>
      </c>
      <c r="H2010" s="6" t="s">
        <v>1715</v>
      </c>
      <c r="I2010" s="27" t="n">
        <v>0</v>
      </c>
      <c r="J2010" s="27" t="n">
        <v>0</v>
      </c>
      <c r="K2010" s="27" t="n">
        <v>0.8</v>
      </c>
      <c r="L2010" s="28" t="n">
        <f aca="false">I2010+J2010</f>
        <v>0</v>
      </c>
      <c r="M2010" s="28" t="n">
        <f aca="false">L2010+K2010</f>
        <v>0.8</v>
      </c>
      <c r="N2010" s="22" t="str">
        <f aca="false">IF(I2010&gt;0,"Sí","No")</f>
        <v>No</v>
      </c>
      <c r="O2010" s="22" t="str">
        <f aca="false">IF(J2010&gt;0,"Sí","No")</f>
        <v>No</v>
      </c>
      <c r="P2010" s="22" t="str">
        <f aca="false">IF(K2010&gt;0,"Sí","No")</f>
        <v>Sí</v>
      </c>
      <c r="Q2010" s="22" t="str">
        <f aca="false">IF(OR(I2010&gt;0,J2010&gt;0),"Sí","No")</f>
        <v>No</v>
      </c>
      <c r="R2010" s="27"/>
      <c r="S2010" s="27"/>
      <c r="T2010" s="27"/>
      <c r="U2010" s="27"/>
      <c r="V2010" s="27"/>
      <c r="W2010" s="12" t="str">
        <f aca="false">IF(AND(I2010&gt;0,R2010&gt;0),(S2010-R2010)/R2010,"")</f>
        <v/>
      </c>
      <c r="X2010" s="12" t="str">
        <f aca="false">IF(AND(J2010&gt;0,T2010&gt;0),(U2010-T2010)/T2010,"")</f>
        <v/>
      </c>
      <c r="Y2010" s="12" t="str">
        <f aca="false">IF(AND(K2010&gt;0,V2010&gt;0),(V2010-Resumen!$B$7)/Resumen!$B$7,"")</f>
        <v/>
      </c>
      <c r="Z2010" s="28" t="str">
        <f aca="false">IF(AND(K2010&gt;0,I2010&gt;0,V2010&gt;0,S2010&gt;0),V2010-S2010,"")</f>
        <v/>
      </c>
      <c r="AA2010" s="12" t="str">
        <f aca="false">IF(Z2010&lt;&gt;"",Z2010/S2010,"")</f>
        <v/>
      </c>
      <c r="AB2010" s="28" t="str">
        <f aca="false">IF(AND(K2010&gt;0,J2010&gt;0,V2010&gt;0,U2010&gt;0),V2010-U2010,"")</f>
        <v/>
      </c>
      <c r="AC2010" s="12" t="str">
        <f aca="false">IF(AB2010&lt;&gt;"",AB2010/U2010,"")</f>
        <v/>
      </c>
      <c r="AD2010" s="27" t="n">
        <v>0</v>
      </c>
      <c r="AE2010" s="27" t="n">
        <v>0</v>
      </c>
      <c r="AF2010" s="27" t="n">
        <v>0</v>
      </c>
      <c r="AG2010" s="28" t="n">
        <f aca="false">AD2010+AE2010+AF2010</f>
        <v>0</v>
      </c>
      <c r="AH2010" s="12" t="str">
        <f aca="false">IF(AG2010&gt;0,AD2010/AG2010,"")</f>
        <v/>
      </c>
      <c r="AI2010" s="27" t="n">
        <v>0</v>
      </c>
      <c r="AJ2010" s="27" t="n">
        <v>0</v>
      </c>
      <c r="AK2010" s="27" t="n">
        <v>0</v>
      </c>
      <c r="AL2010" s="22" t="str">
        <f aca="false">IF(OR(AJ2010&gt;0,AK2010&gt;0),"Sí","No")</f>
        <v>No</v>
      </c>
      <c r="AM2010" s="6"/>
      <c r="AN2010" s="6"/>
      <c r="AO2010" s="12" t="n">
        <f aca="false">IF(M2010&gt;0,K2010/M2010,"")</f>
        <v>1</v>
      </c>
      <c r="AP2010" s="22" t="str">
        <f aca="false">IF(M2010&gt;=Resumen!$B$5,"Alto","Bajo")</f>
        <v>Bajo</v>
      </c>
      <c r="AQ2010" s="22" t="str">
        <f aca="false">IF(AO2010&gt;=Resumen!$B$28,"Alto","Bajo")</f>
        <v>Alto</v>
      </c>
      <c r="AR2010" s="22" t="str">
        <f aca="false">AP2010&amp;" Potencial / "&amp;AQ2010&amp;" Share"</f>
        <v>Bajo Potencial / Alto Share</v>
      </c>
      <c r="AS2010" s="22" t="str">
        <f aca="false">IF(Q2010="Sí",IF(AO2010&gt;=Resumen!$B$29,"Alto","Bajo"),"")</f>
        <v/>
      </c>
      <c r="AT2010" s="22" t="str">
        <f aca="false">IF(AS2010&lt;&gt;"",AP2010&amp;" Potencial / "&amp;AS2010&amp;" Share","")</f>
        <v/>
      </c>
      <c r="AU2010" s="22" t="str">
        <f aca="false">IF(AH2010="","Sin dato",IF(AH2010-AO2010&gt;Resumen!$B$6,"Sobre-exhibido",IF(AO2010-AH2010&gt;Resumen!$B$6,"Sub-exhibido","En línea")))</f>
        <v>Sin dato</v>
      </c>
      <c r="AV2010" s="22" t="str">
        <f aca="false">IF(AT2010="","",IF(AT2010="Alto Potencial / Bajo Share",1,IF(AT2010="Alto Potencial / Alto Share",2,IF(AT2010="Bajo Potencial / Alto Share",3,4))))</f>
        <v/>
      </c>
      <c r="AW2010" s="22" t="str">
        <f aca="false">IF(Q2010="No","Sin competencia directa",IF(AV2010=1,"1 - Foco Conquista (Alto Pot / Bajo Share)",IF(AV2010=2,"2 - Foco Defensa (Alto Pot / Alto Share)",IF(AV2010=3,"3 - Monitoreo (Bajo Pot / Alto Share)","4 - Baja Prioridad (Bajo Pot / Bajo Share)"))))</f>
        <v>Sin competencia directa</v>
      </c>
      <c r="AX2010" s="12" t="str">
        <f aca="false">IF(OR(IFERROR(AND(W2010&lt;&gt;"",Y2010&lt;&gt;"",Y2010-W2010&gt;Resumen!$B$8),FALSE()),IFERROR(AND(X2010&lt;&gt;"",Y2010&lt;&gt;"",Y2010-X2010&gt;Resumen!$B$8),FALSE())),MAX(IF(IFERROR(AND(W2010&lt;&gt;"",Y2010&lt;&gt;"",Y2010-W2010&gt;Resumen!$B$8),FALSE()),Y2010-W2010,0),IF(IFERROR(AND(X2010&lt;&gt;"",Y2010&lt;&gt;"",Y2010-X2010&gt;Resumen!$B$8),FALSE()),Y2010-X2010,0)),"")</f>
        <v/>
      </c>
      <c r="AY2010" s="22" t="str">
        <f aca="false">IF(OR(IFERROR(AND(W2010&lt;&gt;"",Y2010&lt;&gt;"",Y2010-W2010&gt;Resumen!$B$8),FALSE()),IFERROR(AND(X2010&lt;&gt;"",Y2010&lt;&gt;"",Y2010-X2010&gt;Resumen!$B$8),FALSE())),TRIM("Lays tiene mayor markup que "&amp;IF(IFERROR(AND(W2010&lt;&gt;"",Y2010&lt;&gt;"",Y2010-W2010&gt;Resumen!$B$8),FALSE()),"Quento ","")&amp;IF(IFERROR(AND(X2010&lt;&gt;"",Y2010&lt;&gt;"",Y2010-X2010&gt;Resumen!$B$8),FALSE()),"Julicroc ","")&amp;"en este PDV"),"")</f>
        <v/>
      </c>
      <c r="AZ2010" s="22" t="str">
        <f aca="false">IF(COUNTIF('Plan Pehuamar - Lista'!$A$2:$A$167,A2010)&gt;0,"Sí","No")</f>
        <v>No</v>
      </c>
      <c r="BA2010" s="22" t="str">
        <f aca="false">IF(COUNTIF('Plan Combo 9+1'!$A$2:$A$226,A2010)&gt;0,"Sí","No")</f>
        <v>No</v>
      </c>
      <c r="BB2010" s="22" t="str">
        <f aca="false">IF(AH2010="","No",IF(BA2010="Sí",IF((AO2010-AH2010)&gt;Resumen!$B$6,"Sí","No"),IF((AO2010-AH2010)&gt;=Resumen!$B$132,"Sí","No")))</f>
        <v>No</v>
      </c>
      <c r="BC2010" s="22" t="str">
        <f aca="false">IF(AND(N2010="Sí",AL2010="Sí",AI2010=0),"Sí","No")</f>
        <v>No</v>
      </c>
      <c r="BD2010" s="22" t="str">
        <f aca="false">IF(COUNTIF('Plan 9+1 (con Pehuamar)'!$A$2:$A$227,A2010)&gt;0,"Sí","No")</f>
        <v>No</v>
      </c>
    </row>
    <row r="2011" customFormat="false" ht="15" hidden="false" customHeight="true" outlineLevel="0" collapsed="false">
      <c r="A2011" s="6" t="n">
        <v>200574</v>
      </c>
      <c r="B2011" s="6" t="n">
        <v>13</v>
      </c>
      <c r="C2011" s="6" t="n">
        <v>1303</v>
      </c>
      <c r="D2011" s="6" t="s">
        <v>315</v>
      </c>
      <c r="E2011" s="6" t="s">
        <v>2174</v>
      </c>
      <c r="F2011" s="6" t="s">
        <v>196</v>
      </c>
      <c r="G2011" s="6" t="s">
        <v>130</v>
      </c>
      <c r="H2011" s="6" t="s">
        <v>1715</v>
      </c>
      <c r="I2011" s="27" t="n">
        <v>0</v>
      </c>
      <c r="J2011" s="27" t="n">
        <v>0</v>
      </c>
      <c r="K2011" s="27" t="n">
        <v>1.3</v>
      </c>
      <c r="L2011" s="28" t="n">
        <f aca="false">I2011+J2011</f>
        <v>0</v>
      </c>
      <c r="M2011" s="28" t="n">
        <f aca="false">L2011+K2011</f>
        <v>1.3</v>
      </c>
      <c r="N2011" s="22" t="str">
        <f aca="false">IF(I2011&gt;0,"Sí","No")</f>
        <v>No</v>
      </c>
      <c r="O2011" s="22" t="str">
        <f aca="false">IF(J2011&gt;0,"Sí","No")</f>
        <v>No</v>
      </c>
      <c r="P2011" s="22" t="str">
        <f aca="false">IF(K2011&gt;0,"Sí","No")</f>
        <v>Sí</v>
      </c>
      <c r="Q2011" s="22" t="str">
        <f aca="false">IF(OR(I2011&gt;0,J2011&gt;0),"Sí","No")</f>
        <v>No</v>
      </c>
      <c r="R2011" s="27"/>
      <c r="S2011" s="27"/>
      <c r="T2011" s="27"/>
      <c r="U2011" s="27"/>
      <c r="V2011" s="27"/>
      <c r="W2011" s="12" t="str">
        <f aca="false">IF(AND(I2011&gt;0,R2011&gt;0),(S2011-R2011)/R2011,"")</f>
        <v/>
      </c>
      <c r="X2011" s="12" t="str">
        <f aca="false">IF(AND(J2011&gt;0,T2011&gt;0),(U2011-T2011)/T2011,"")</f>
        <v/>
      </c>
      <c r="Y2011" s="12" t="str">
        <f aca="false">IF(AND(K2011&gt;0,V2011&gt;0),(V2011-Resumen!$B$7)/Resumen!$B$7,"")</f>
        <v/>
      </c>
      <c r="Z2011" s="28" t="str">
        <f aca="false">IF(AND(K2011&gt;0,I2011&gt;0,V2011&gt;0,S2011&gt;0),V2011-S2011,"")</f>
        <v/>
      </c>
      <c r="AA2011" s="12" t="str">
        <f aca="false">IF(Z2011&lt;&gt;"",Z2011/S2011,"")</f>
        <v/>
      </c>
      <c r="AB2011" s="28" t="str">
        <f aca="false">IF(AND(K2011&gt;0,J2011&gt;0,V2011&gt;0,U2011&gt;0),V2011-U2011,"")</f>
        <v/>
      </c>
      <c r="AC2011" s="12" t="str">
        <f aca="false">IF(AB2011&lt;&gt;"",AB2011/U2011,"")</f>
        <v/>
      </c>
      <c r="AD2011" s="27" t="n">
        <v>0</v>
      </c>
      <c r="AE2011" s="27" t="n">
        <v>0</v>
      </c>
      <c r="AF2011" s="27" t="n">
        <v>0</v>
      </c>
      <c r="AG2011" s="28" t="n">
        <f aca="false">AD2011+AE2011+AF2011</f>
        <v>0</v>
      </c>
      <c r="AH2011" s="12" t="str">
        <f aca="false">IF(AG2011&gt;0,AD2011/AG2011,"")</f>
        <v/>
      </c>
      <c r="AI2011" s="27" t="n">
        <v>0</v>
      </c>
      <c r="AJ2011" s="27" t="n">
        <v>0</v>
      </c>
      <c r="AK2011" s="27" t="n">
        <v>0</v>
      </c>
      <c r="AL2011" s="22" t="str">
        <f aca="false">IF(OR(AJ2011&gt;0,AK2011&gt;0),"Sí","No")</f>
        <v>No</v>
      </c>
      <c r="AM2011" s="6"/>
      <c r="AN2011" s="6"/>
      <c r="AO2011" s="12" t="n">
        <f aca="false">IF(M2011&gt;0,K2011/M2011,"")</f>
        <v>1</v>
      </c>
      <c r="AP2011" s="22" t="str">
        <f aca="false">IF(M2011&gt;=Resumen!$B$5,"Alto","Bajo")</f>
        <v>Bajo</v>
      </c>
      <c r="AQ2011" s="22" t="str">
        <f aca="false">IF(AO2011&gt;=Resumen!$B$28,"Alto","Bajo")</f>
        <v>Alto</v>
      </c>
      <c r="AR2011" s="22" t="str">
        <f aca="false">AP2011&amp;" Potencial / "&amp;AQ2011&amp;" Share"</f>
        <v>Bajo Potencial / Alto Share</v>
      </c>
      <c r="AS2011" s="22" t="str">
        <f aca="false">IF(Q2011="Sí",IF(AO2011&gt;=Resumen!$B$29,"Alto","Bajo"),"")</f>
        <v/>
      </c>
      <c r="AT2011" s="22" t="str">
        <f aca="false">IF(AS2011&lt;&gt;"",AP2011&amp;" Potencial / "&amp;AS2011&amp;" Share","")</f>
        <v/>
      </c>
      <c r="AU2011" s="22" t="str">
        <f aca="false">IF(AH2011="","Sin dato",IF(AH2011-AO2011&gt;Resumen!$B$6,"Sobre-exhibido",IF(AO2011-AH2011&gt;Resumen!$B$6,"Sub-exhibido","En línea")))</f>
        <v>Sin dato</v>
      </c>
      <c r="AV2011" s="22" t="str">
        <f aca="false">IF(AT2011="","",IF(AT2011="Alto Potencial / Bajo Share",1,IF(AT2011="Alto Potencial / Alto Share",2,IF(AT2011="Bajo Potencial / Alto Share",3,4))))</f>
        <v/>
      </c>
      <c r="AW2011" s="22" t="str">
        <f aca="false">IF(Q2011="No","Sin competencia directa",IF(AV2011=1,"1 - Foco Conquista (Alto Pot / Bajo Share)",IF(AV2011=2,"2 - Foco Defensa (Alto Pot / Alto Share)",IF(AV2011=3,"3 - Monitoreo (Bajo Pot / Alto Share)","4 - Baja Prioridad (Bajo Pot / Bajo Share)"))))</f>
        <v>Sin competencia directa</v>
      </c>
      <c r="AX2011" s="12" t="str">
        <f aca="false">IF(OR(IFERROR(AND(W2011&lt;&gt;"",Y2011&lt;&gt;"",Y2011-W2011&gt;Resumen!$B$8),FALSE()),IFERROR(AND(X2011&lt;&gt;"",Y2011&lt;&gt;"",Y2011-X2011&gt;Resumen!$B$8),FALSE())),MAX(IF(IFERROR(AND(W2011&lt;&gt;"",Y2011&lt;&gt;"",Y2011-W2011&gt;Resumen!$B$8),FALSE()),Y2011-W2011,0),IF(IFERROR(AND(X2011&lt;&gt;"",Y2011&lt;&gt;"",Y2011-X2011&gt;Resumen!$B$8),FALSE()),Y2011-X2011,0)),"")</f>
        <v/>
      </c>
      <c r="AY2011" s="22" t="str">
        <f aca="false">IF(OR(IFERROR(AND(W2011&lt;&gt;"",Y2011&lt;&gt;"",Y2011-W2011&gt;Resumen!$B$8),FALSE()),IFERROR(AND(X2011&lt;&gt;"",Y2011&lt;&gt;"",Y2011-X2011&gt;Resumen!$B$8),FALSE())),TRIM("Lays tiene mayor markup que "&amp;IF(IFERROR(AND(W2011&lt;&gt;"",Y2011&lt;&gt;"",Y2011-W2011&gt;Resumen!$B$8),FALSE()),"Quento ","")&amp;IF(IFERROR(AND(X2011&lt;&gt;"",Y2011&lt;&gt;"",Y2011-X2011&gt;Resumen!$B$8),FALSE()),"Julicroc ","")&amp;"en este PDV"),"")</f>
        <v/>
      </c>
      <c r="AZ2011" s="22" t="str">
        <f aca="false">IF(COUNTIF('Plan Pehuamar - Lista'!$A$2:$A$167,A2011)&gt;0,"Sí","No")</f>
        <v>No</v>
      </c>
      <c r="BA2011" s="22" t="str">
        <f aca="false">IF(COUNTIF('Plan Combo 9+1'!$A$2:$A$226,A2011)&gt;0,"Sí","No")</f>
        <v>No</v>
      </c>
      <c r="BB2011" s="22" t="str">
        <f aca="false">IF(AH2011="","No",IF(BA2011="Sí",IF((AO2011-AH2011)&gt;Resumen!$B$6,"Sí","No"),IF((AO2011-AH2011)&gt;=Resumen!$B$132,"Sí","No")))</f>
        <v>No</v>
      </c>
      <c r="BC2011" s="22" t="str">
        <f aca="false">IF(AND(N2011="Sí",AL2011="Sí",AI2011=0),"Sí","No")</f>
        <v>No</v>
      </c>
      <c r="BD2011" s="22" t="str">
        <f aca="false">IF(COUNTIF('Plan 9+1 (con Pehuamar)'!$A$2:$A$227,A2011)&gt;0,"Sí","No")</f>
        <v>No</v>
      </c>
    </row>
    <row r="2012" customFormat="false" ht="15" hidden="false" customHeight="true" outlineLevel="0" collapsed="false">
      <c r="A2012" s="6" t="n">
        <v>200580</v>
      </c>
      <c r="B2012" s="6" t="n">
        <v>13</v>
      </c>
      <c r="C2012" s="6" t="n">
        <v>1303</v>
      </c>
      <c r="D2012" s="6" t="s">
        <v>315</v>
      </c>
      <c r="E2012" s="6" t="s">
        <v>2175</v>
      </c>
      <c r="F2012" s="6" t="s">
        <v>196</v>
      </c>
      <c r="G2012" s="6" t="s">
        <v>130</v>
      </c>
      <c r="H2012" s="6" t="s">
        <v>1715</v>
      </c>
      <c r="I2012" s="27" t="n">
        <v>0</v>
      </c>
      <c r="J2012" s="27" t="n">
        <v>0</v>
      </c>
      <c r="K2012" s="27" t="n">
        <v>1.6</v>
      </c>
      <c r="L2012" s="28" t="n">
        <f aca="false">I2012+J2012</f>
        <v>0</v>
      </c>
      <c r="M2012" s="28" t="n">
        <f aca="false">L2012+K2012</f>
        <v>1.6</v>
      </c>
      <c r="N2012" s="22" t="str">
        <f aca="false">IF(I2012&gt;0,"Sí","No")</f>
        <v>No</v>
      </c>
      <c r="O2012" s="22" t="str">
        <f aca="false">IF(J2012&gt;0,"Sí","No")</f>
        <v>No</v>
      </c>
      <c r="P2012" s="22" t="str">
        <f aca="false">IF(K2012&gt;0,"Sí","No")</f>
        <v>Sí</v>
      </c>
      <c r="Q2012" s="22" t="str">
        <f aca="false">IF(OR(I2012&gt;0,J2012&gt;0),"Sí","No")</f>
        <v>No</v>
      </c>
      <c r="R2012" s="27"/>
      <c r="S2012" s="27"/>
      <c r="T2012" s="27"/>
      <c r="U2012" s="27"/>
      <c r="V2012" s="27"/>
      <c r="W2012" s="12" t="str">
        <f aca="false">IF(AND(I2012&gt;0,R2012&gt;0),(S2012-R2012)/R2012,"")</f>
        <v/>
      </c>
      <c r="X2012" s="12" t="str">
        <f aca="false">IF(AND(J2012&gt;0,T2012&gt;0),(U2012-T2012)/T2012,"")</f>
        <v/>
      </c>
      <c r="Y2012" s="12" t="str">
        <f aca="false">IF(AND(K2012&gt;0,V2012&gt;0),(V2012-Resumen!$B$7)/Resumen!$B$7,"")</f>
        <v/>
      </c>
      <c r="Z2012" s="28" t="str">
        <f aca="false">IF(AND(K2012&gt;0,I2012&gt;0,V2012&gt;0,S2012&gt;0),V2012-S2012,"")</f>
        <v/>
      </c>
      <c r="AA2012" s="12" t="str">
        <f aca="false">IF(Z2012&lt;&gt;"",Z2012/S2012,"")</f>
        <v/>
      </c>
      <c r="AB2012" s="28" t="str">
        <f aca="false">IF(AND(K2012&gt;0,J2012&gt;0,V2012&gt;0,U2012&gt;0),V2012-U2012,"")</f>
        <v/>
      </c>
      <c r="AC2012" s="12" t="str">
        <f aca="false">IF(AB2012&lt;&gt;"",AB2012/U2012,"")</f>
        <v/>
      </c>
      <c r="AD2012" s="27" t="n">
        <v>0</v>
      </c>
      <c r="AE2012" s="27" t="n">
        <v>0</v>
      </c>
      <c r="AF2012" s="27" t="n">
        <v>0</v>
      </c>
      <c r="AG2012" s="28" t="n">
        <f aca="false">AD2012+AE2012+AF2012</f>
        <v>0</v>
      </c>
      <c r="AH2012" s="12" t="str">
        <f aca="false">IF(AG2012&gt;0,AD2012/AG2012,"")</f>
        <v/>
      </c>
      <c r="AI2012" s="27" t="n">
        <v>0</v>
      </c>
      <c r="AJ2012" s="27" t="n">
        <v>0</v>
      </c>
      <c r="AK2012" s="27" t="n">
        <v>0</v>
      </c>
      <c r="AL2012" s="22" t="str">
        <f aca="false">IF(OR(AJ2012&gt;0,AK2012&gt;0),"Sí","No")</f>
        <v>No</v>
      </c>
      <c r="AM2012" s="6"/>
      <c r="AN2012" s="6"/>
      <c r="AO2012" s="12" t="n">
        <f aca="false">IF(M2012&gt;0,K2012/M2012,"")</f>
        <v>1</v>
      </c>
      <c r="AP2012" s="22" t="str">
        <f aca="false">IF(M2012&gt;=Resumen!$B$5,"Alto","Bajo")</f>
        <v>Bajo</v>
      </c>
      <c r="AQ2012" s="22" t="str">
        <f aca="false">IF(AO2012&gt;=Resumen!$B$28,"Alto","Bajo")</f>
        <v>Alto</v>
      </c>
      <c r="AR2012" s="22" t="str">
        <f aca="false">AP2012&amp;" Potencial / "&amp;AQ2012&amp;" Share"</f>
        <v>Bajo Potencial / Alto Share</v>
      </c>
      <c r="AS2012" s="22" t="str">
        <f aca="false">IF(Q2012="Sí",IF(AO2012&gt;=Resumen!$B$29,"Alto","Bajo"),"")</f>
        <v/>
      </c>
      <c r="AT2012" s="22" t="str">
        <f aca="false">IF(AS2012&lt;&gt;"",AP2012&amp;" Potencial / "&amp;AS2012&amp;" Share","")</f>
        <v/>
      </c>
      <c r="AU2012" s="22" t="str">
        <f aca="false">IF(AH2012="","Sin dato",IF(AH2012-AO2012&gt;Resumen!$B$6,"Sobre-exhibido",IF(AO2012-AH2012&gt;Resumen!$B$6,"Sub-exhibido","En línea")))</f>
        <v>Sin dato</v>
      </c>
      <c r="AV2012" s="22" t="str">
        <f aca="false">IF(AT2012="","",IF(AT2012="Alto Potencial / Bajo Share",1,IF(AT2012="Alto Potencial / Alto Share",2,IF(AT2012="Bajo Potencial / Alto Share",3,4))))</f>
        <v/>
      </c>
      <c r="AW2012" s="22" t="str">
        <f aca="false">IF(Q2012="No","Sin competencia directa",IF(AV2012=1,"1 - Foco Conquista (Alto Pot / Bajo Share)",IF(AV2012=2,"2 - Foco Defensa (Alto Pot / Alto Share)",IF(AV2012=3,"3 - Monitoreo (Bajo Pot / Alto Share)","4 - Baja Prioridad (Bajo Pot / Bajo Share)"))))</f>
        <v>Sin competencia directa</v>
      </c>
      <c r="AX2012" s="12" t="str">
        <f aca="false">IF(OR(IFERROR(AND(W2012&lt;&gt;"",Y2012&lt;&gt;"",Y2012-W2012&gt;Resumen!$B$8),FALSE()),IFERROR(AND(X2012&lt;&gt;"",Y2012&lt;&gt;"",Y2012-X2012&gt;Resumen!$B$8),FALSE())),MAX(IF(IFERROR(AND(W2012&lt;&gt;"",Y2012&lt;&gt;"",Y2012-W2012&gt;Resumen!$B$8),FALSE()),Y2012-W2012,0),IF(IFERROR(AND(X2012&lt;&gt;"",Y2012&lt;&gt;"",Y2012-X2012&gt;Resumen!$B$8),FALSE()),Y2012-X2012,0)),"")</f>
        <v/>
      </c>
      <c r="AY2012" s="22" t="str">
        <f aca="false">IF(OR(IFERROR(AND(W2012&lt;&gt;"",Y2012&lt;&gt;"",Y2012-W2012&gt;Resumen!$B$8),FALSE()),IFERROR(AND(X2012&lt;&gt;"",Y2012&lt;&gt;"",Y2012-X2012&gt;Resumen!$B$8),FALSE())),TRIM("Lays tiene mayor markup que "&amp;IF(IFERROR(AND(W2012&lt;&gt;"",Y2012&lt;&gt;"",Y2012-W2012&gt;Resumen!$B$8),FALSE()),"Quento ","")&amp;IF(IFERROR(AND(X2012&lt;&gt;"",Y2012&lt;&gt;"",Y2012-X2012&gt;Resumen!$B$8),FALSE()),"Julicroc ","")&amp;"en este PDV"),"")</f>
        <v/>
      </c>
      <c r="AZ2012" s="22" t="str">
        <f aca="false">IF(COUNTIF('Plan Pehuamar - Lista'!$A$2:$A$167,A2012)&gt;0,"Sí","No")</f>
        <v>No</v>
      </c>
      <c r="BA2012" s="22" t="str">
        <f aca="false">IF(COUNTIF('Plan Combo 9+1'!$A$2:$A$226,A2012)&gt;0,"Sí","No")</f>
        <v>No</v>
      </c>
      <c r="BB2012" s="22" t="str">
        <f aca="false">IF(AH2012="","No",IF(BA2012="Sí",IF((AO2012-AH2012)&gt;Resumen!$B$6,"Sí","No"),IF((AO2012-AH2012)&gt;=Resumen!$B$132,"Sí","No")))</f>
        <v>No</v>
      </c>
      <c r="BC2012" s="22" t="str">
        <f aca="false">IF(AND(N2012="Sí",AL2012="Sí",AI2012=0),"Sí","No")</f>
        <v>No</v>
      </c>
      <c r="BD2012" s="22" t="str">
        <f aca="false">IF(COUNTIF('Plan 9+1 (con Pehuamar)'!$A$2:$A$227,A2012)&gt;0,"Sí","No")</f>
        <v>No</v>
      </c>
    </row>
    <row r="2013" customFormat="false" ht="15" hidden="false" customHeight="true" outlineLevel="0" collapsed="false">
      <c r="A2013" s="6" t="n">
        <v>200582</v>
      </c>
      <c r="B2013" s="6" t="n">
        <v>13</v>
      </c>
      <c r="C2013" s="6" t="n">
        <v>1303</v>
      </c>
      <c r="D2013" s="6" t="s">
        <v>315</v>
      </c>
      <c r="E2013" s="6" t="s">
        <v>2176</v>
      </c>
      <c r="F2013" s="6" t="s">
        <v>196</v>
      </c>
      <c r="G2013" s="6" t="s">
        <v>130</v>
      </c>
      <c r="H2013" s="6" t="s">
        <v>1715</v>
      </c>
      <c r="I2013" s="27" t="n">
        <v>10</v>
      </c>
      <c r="J2013" s="27" t="n">
        <v>10</v>
      </c>
      <c r="K2013" s="27" t="n">
        <v>6</v>
      </c>
      <c r="L2013" s="28" t="n">
        <f aca="false">I2013+J2013</f>
        <v>20</v>
      </c>
      <c r="M2013" s="28" t="n">
        <f aca="false">L2013+K2013</f>
        <v>26</v>
      </c>
      <c r="N2013" s="22" t="str">
        <f aca="false">IF(I2013&gt;0,"Sí","No")</f>
        <v>Sí</v>
      </c>
      <c r="O2013" s="22" t="str">
        <f aca="false">IF(J2013&gt;0,"Sí","No")</f>
        <v>Sí</v>
      </c>
      <c r="P2013" s="22" t="str">
        <f aca="false">IF(K2013&gt;0,"Sí","No")</f>
        <v>Sí</v>
      </c>
      <c r="Q2013" s="22" t="str">
        <f aca="false">IF(OR(I2013&gt;0,J2013&gt;0),"Sí","No")</f>
        <v>Sí</v>
      </c>
      <c r="R2013" s="27" t="n">
        <v>1750</v>
      </c>
      <c r="S2013" s="27" t="n">
        <v>2500</v>
      </c>
      <c r="T2013" s="27" t="n">
        <v>1200</v>
      </c>
      <c r="U2013" s="27" t="n">
        <v>2000</v>
      </c>
      <c r="V2013" s="27" t="n">
        <v>3600</v>
      </c>
      <c r="W2013" s="12" t="n">
        <f aca="false">IF(AND(I2013&gt;0,R2013&gt;0),(S2013-R2013)/R2013,"")</f>
        <v>0.428571428571429</v>
      </c>
      <c r="X2013" s="12" t="n">
        <f aca="false">IF(AND(J2013&gt;0,T2013&gt;0),(U2013-T2013)/T2013,"")</f>
        <v>0.666666666666667</v>
      </c>
      <c r="Y2013" s="12" t="n">
        <f aca="false">IF(AND(K2013&gt;0,V2013&gt;0),(V2013-Resumen!$B$7)/Resumen!$B$7,"")</f>
        <v>0.44</v>
      </c>
      <c r="Z2013" s="28" t="n">
        <f aca="false">IF(AND(K2013&gt;0,I2013&gt;0,V2013&gt;0,S2013&gt;0),V2013-S2013,"")</f>
        <v>1100</v>
      </c>
      <c r="AA2013" s="12" t="n">
        <f aca="false">IF(Z2013&lt;&gt;"",Z2013/S2013,"")</f>
        <v>0.44</v>
      </c>
      <c r="AB2013" s="28" t="n">
        <f aca="false">IF(AND(K2013&gt;0,J2013&gt;0,V2013&gt;0,U2013&gt;0),V2013-U2013,"")</f>
        <v>1600</v>
      </c>
      <c r="AC2013" s="12" t="n">
        <f aca="false">IF(AB2013&lt;&gt;"",AB2013/U2013,"")</f>
        <v>0.8</v>
      </c>
      <c r="AD2013" s="27" t="n">
        <v>4</v>
      </c>
      <c r="AE2013" s="27" t="n">
        <v>2</v>
      </c>
      <c r="AF2013" s="27" t="n">
        <v>6</v>
      </c>
      <c r="AG2013" s="28" t="n">
        <f aca="false">AD2013+AE2013+AF2013</f>
        <v>12</v>
      </c>
      <c r="AH2013" s="12" t="n">
        <f aca="false">IF(AG2013&gt;0,AD2013/AG2013,"")</f>
        <v>0.333333333333333</v>
      </c>
      <c r="AI2013" s="27" t="n">
        <v>0</v>
      </c>
      <c r="AJ2013" s="27" t="n">
        <v>0</v>
      </c>
      <c r="AK2013" s="27" t="n">
        <v>0</v>
      </c>
      <c r="AL2013" s="22" t="str">
        <f aca="false">IF(OR(AJ2013&gt;0,AK2013&gt;0),"Sí","No")</f>
        <v>No</v>
      </c>
      <c r="AM2013" s="6" t="s">
        <v>198</v>
      </c>
      <c r="AN2013" s="6" t="s">
        <v>198</v>
      </c>
      <c r="AO2013" s="12" t="n">
        <f aca="false">IF(M2013&gt;0,K2013/M2013,"")</f>
        <v>0.230769230769231</v>
      </c>
      <c r="AP2013" s="22" t="str">
        <f aca="false">IF(M2013&gt;=Resumen!$B$5,"Alto","Bajo")</f>
        <v>Bajo</v>
      </c>
      <c r="AQ2013" s="22" t="str">
        <f aca="false">IF(AO2013&gt;=Resumen!$B$28,"Alto","Bajo")</f>
        <v>Bajo</v>
      </c>
      <c r="AR2013" s="22" t="str">
        <f aca="false">AP2013&amp;" Potencial / "&amp;AQ2013&amp;" Share"</f>
        <v>Bajo Potencial / Bajo Share</v>
      </c>
      <c r="AS2013" s="22" t="str">
        <f aca="false">IF(Q2013="Sí",IF(AO2013&gt;=Resumen!$B$29,"Alto","Bajo"),"")</f>
        <v>Bajo</v>
      </c>
      <c r="AT2013" s="22" t="str">
        <f aca="false">IF(AS2013&lt;&gt;"",AP2013&amp;" Potencial / "&amp;AS2013&amp;" Share","")</f>
        <v>Bajo Potencial / Bajo Share</v>
      </c>
      <c r="AU2013" s="22" t="str">
        <f aca="false">IF(AH2013="","Sin dato",IF(AH2013-AO2013&gt;Resumen!$B$6,"Sobre-exhibido",IF(AO2013-AH2013&gt;Resumen!$B$6,"Sub-exhibido","En línea")))</f>
        <v>Sobre-exhibido</v>
      </c>
      <c r="AV2013" s="22" t="n">
        <f aca="false">IF(AT2013="","",IF(AT2013="Alto Potencial / Bajo Share",1,IF(AT2013="Alto Potencial / Alto Share",2,IF(AT2013="Bajo Potencial / Alto Share",3,4))))</f>
        <v>4</v>
      </c>
      <c r="AW2013" s="22" t="str">
        <f aca="false">IF(Q2013="No","Sin competencia directa",IF(AV2013=1,"1 - Foco Conquista (Alto Pot / Bajo Share)",IF(AV2013=2,"2 - Foco Defensa (Alto Pot / Alto Share)",IF(AV2013=3,"3 - Monitoreo (Bajo Pot / Alto Share)","4 - Baja Prioridad (Bajo Pot / Bajo Share)"))))</f>
        <v>4 - Baja Prioridad (Bajo Pot / Bajo Share)</v>
      </c>
      <c r="AX2013" s="12" t="str">
        <f aca="false">IF(OR(IFERROR(AND(W2013&lt;&gt;"",Y2013&lt;&gt;"",Y2013-W2013&gt;Resumen!$B$8),FALSE()),IFERROR(AND(X2013&lt;&gt;"",Y2013&lt;&gt;"",Y2013-X2013&gt;Resumen!$B$8),FALSE())),MAX(IF(IFERROR(AND(W2013&lt;&gt;"",Y2013&lt;&gt;"",Y2013-W2013&gt;Resumen!$B$8),FALSE()),Y2013-W2013,0),IF(IFERROR(AND(X2013&lt;&gt;"",Y2013&lt;&gt;"",Y2013-X2013&gt;Resumen!$B$8),FALSE()),Y2013-X2013,0)),"")</f>
        <v/>
      </c>
      <c r="AY2013" s="22" t="str">
        <f aca="false">IF(OR(IFERROR(AND(W2013&lt;&gt;"",Y2013&lt;&gt;"",Y2013-W2013&gt;Resumen!$B$8),FALSE()),IFERROR(AND(X2013&lt;&gt;"",Y2013&lt;&gt;"",Y2013-X2013&gt;Resumen!$B$8),FALSE())),TRIM("Lays tiene mayor markup que "&amp;IF(IFERROR(AND(W2013&lt;&gt;"",Y2013&lt;&gt;"",Y2013-W2013&gt;Resumen!$B$8),FALSE()),"Quento ","")&amp;IF(IFERROR(AND(X2013&lt;&gt;"",Y2013&lt;&gt;"",Y2013-X2013&gt;Resumen!$B$8),FALSE()),"Julicroc ","")&amp;"en este PDV"),"")</f>
        <v/>
      </c>
      <c r="AZ2013" s="22" t="str">
        <f aca="false">IF(COUNTIF('Plan Pehuamar - Lista'!$A$2:$A$167,A2013)&gt;0,"Sí","No")</f>
        <v>No</v>
      </c>
      <c r="BA2013" s="22" t="str">
        <f aca="false">IF(COUNTIF('Plan Combo 9+1'!$A$2:$A$226,A2013)&gt;0,"Sí","No")</f>
        <v>No</v>
      </c>
      <c r="BB2013" s="22" t="str">
        <f aca="false">IF(AH2013="","No",IF(BA2013="Sí",IF((AO2013-AH2013)&gt;Resumen!$B$6,"Sí","No"),IF((AO2013-AH2013)&gt;=Resumen!$B$132,"Sí","No")))</f>
        <v>No</v>
      </c>
      <c r="BC2013" s="22" t="str">
        <f aca="false">IF(AND(N2013="Sí",AL2013="Sí",AI2013=0),"Sí","No")</f>
        <v>No</v>
      </c>
      <c r="BD2013" s="22" t="str">
        <f aca="false">IF(COUNTIF('Plan 9+1 (con Pehuamar)'!$A$2:$A$227,A2013)&gt;0,"Sí","No")</f>
        <v>No</v>
      </c>
    </row>
    <row r="2014" customFormat="false" ht="15" hidden="false" customHeight="true" outlineLevel="0" collapsed="false">
      <c r="A2014" s="6" t="n">
        <v>200585</v>
      </c>
      <c r="B2014" s="6" t="n">
        <v>13</v>
      </c>
      <c r="C2014" s="6" t="n">
        <v>1303</v>
      </c>
      <c r="D2014" s="6" t="s">
        <v>315</v>
      </c>
      <c r="E2014" s="6" t="s">
        <v>2177</v>
      </c>
      <c r="F2014" s="6" t="s">
        <v>196</v>
      </c>
      <c r="G2014" s="6" t="s">
        <v>130</v>
      </c>
      <c r="H2014" s="6" t="s">
        <v>1715</v>
      </c>
      <c r="I2014" s="27" t="n">
        <v>12</v>
      </c>
      <c r="J2014" s="27" t="n">
        <v>0</v>
      </c>
      <c r="K2014" s="27" t="n">
        <v>6</v>
      </c>
      <c r="L2014" s="28" t="n">
        <f aca="false">I2014+J2014</f>
        <v>12</v>
      </c>
      <c r="M2014" s="28" t="n">
        <f aca="false">L2014+K2014</f>
        <v>18</v>
      </c>
      <c r="N2014" s="22" t="str">
        <f aca="false">IF(I2014&gt;0,"Sí","No")</f>
        <v>Sí</v>
      </c>
      <c r="O2014" s="22" t="str">
        <f aca="false">IF(J2014&gt;0,"Sí","No")</f>
        <v>No</v>
      </c>
      <c r="P2014" s="22" t="str">
        <f aca="false">IF(K2014&gt;0,"Sí","No")</f>
        <v>Sí</v>
      </c>
      <c r="Q2014" s="22" t="str">
        <f aca="false">IF(OR(I2014&gt;0,J2014&gt;0),"Sí","No")</f>
        <v>Sí</v>
      </c>
      <c r="R2014" s="27" t="n">
        <v>2000</v>
      </c>
      <c r="S2014" s="27" t="n">
        <v>3000</v>
      </c>
      <c r="T2014" s="27"/>
      <c r="U2014" s="27"/>
      <c r="V2014" s="27" t="n">
        <v>3700</v>
      </c>
      <c r="W2014" s="12" t="n">
        <f aca="false">IF(AND(I2014&gt;0,R2014&gt;0),(S2014-R2014)/R2014,"")</f>
        <v>0.5</v>
      </c>
      <c r="X2014" s="12" t="str">
        <f aca="false">IF(AND(J2014&gt;0,T2014&gt;0),(U2014-T2014)/T2014,"")</f>
        <v/>
      </c>
      <c r="Y2014" s="12" t="n">
        <f aca="false">IF(AND(K2014&gt;0,V2014&gt;0),(V2014-Resumen!$B$7)/Resumen!$B$7,"")</f>
        <v>0.48</v>
      </c>
      <c r="Z2014" s="28" t="n">
        <f aca="false">IF(AND(K2014&gt;0,I2014&gt;0,V2014&gt;0,S2014&gt;0),V2014-S2014,"")</f>
        <v>700</v>
      </c>
      <c r="AA2014" s="12" t="n">
        <f aca="false">IF(Z2014&lt;&gt;"",Z2014/S2014,"")</f>
        <v>0.233333333333333</v>
      </c>
      <c r="AB2014" s="28" t="str">
        <f aca="false">IF(AND(K2014&gt;0,J2014&gt;0,V2014&gt;0,U2014&gt;0),V2014-U2014,"")</f>
        <v/>
      </c>
      <c r="AC2014" s="12" t="str">
        <f aca="false">IF(AB2014&lt;&gt;"",AB2014/U2014,"")</f>
        <v/>
      </c>
      <c r="AD2014" s="27" t="n">
        <v>4</v>
      </c>
      <c r="AE2014" s="27" t="n">
        <v>8</v>
      </c>
      <c r="AF2014" s="27" t="n">
        <v>0</v>
      </c>
      <c r="AG2014" s="28" t="n">
        <f aca="false">AD2014+AE2014+AF2014</f>
        <v>12</v>
      </c>
      <c r="AH2014" s="12" t="n">
        <f aca="false">IF(AG2014&gt;0,AD2014/AG2014,"")</f>
        <v>0.333333333333333</v>
      </c>
      <c r="AI2014" s="27" t="n">
        <v>1</v>
      </c>
      <c r="AJ2014" s="27" t="n">
        <v>1</v>
      </c>
      <c r="AK2014" s="27" t="n">
        <v>0</v>
      </c>
      <c r="AL2014" s="22" t="str">
        <f aca="false">IF(OR(AJ2014&gt;0,AK2014&gt;0),"Sí","No")</f>
        <v>Sí</v>
      </c>
      <c r="AM2014" s="6" t="s">
        <v>198</v>
      </c>
      <c r="AN2014" s="6"/>
      <c r="AO2014" s="12" t="n">
        <f aca="false">IF(M2014&gt;0,K2014/M2014,"")</f>
        <v>0.333333333333333</v>
      </c>
      <c r="AP2014" s="22" t="str">
        <f aca="false">IF(M2014&gt;=Resumen!$B$5,"Alto","Bajo")</f>
        <v>Bajo</v>
      </c>
      <c r="AQ2014" s="22" t="str">
        <f aca="false">IF(AO2014&gt;=Resumen!$B$28,"Alto","Bajo")</f>
        <v>Bajo</v>
      </c>
      <c r="AR2014" s="22" t="str">
        <f aca="false">AP2014&amp;" Potencial / "&amp;AQ2014&amp;" Share"</f>
        <v>Bajo Potencial / Bajo Share</v>
      </c>
      <c r="AS2014" s="22" t="str">
        <f aca="false">IF(Q2014="Sí",IF(AO2014&gt;=Resumen!$B$29,"Alto","Bajo"),"")</f>
        <v>Bajo</v>
      </c>
      <c r="AT2014" s="22" t="str">
        <f aca="false">IF(AS2014&lt;&gt;"",AP2014&amp;" Potencial / "&amp;AS2014&amp;" Share","")</f>
        <v>Bajo Potencial / Bajo Share</v>
      </c>
      <c r="AU2014" s="22" t="str">
        <f aca="false">IF(AH2014="","Sin dato",IF(AH2014-AO2014&gt;Resumen!$B$6,"Sobre-exhibido",IF(AO2014-AH2014&gt;Resumen!$B$6,"Sub-exhibido","En línea")))</f>
        <v>En línea</v>
      </c>
      <c r="AV2014" s="22" t="n">
        <f aca="false">IF(AT2014="","",IF(AT2014="Alto Potencial / Bajo Share",1,IF(AT2014="Alto Potencial / Alto Share",2,IF(AT2014="Bajo Potencial / Alto Share",3,4))))</f>
        <v>4</v>
      </c>
      <c r="AW2014" s="22" t="str">
        <f aca="false">IF(Q2014="No","Sin competencia directa",IF(AV2014=1,"1 - Foco Conquista (Alto Pot / Bajo Share)",IF(AV2014=2,"2 - Foco Defensa (Alto Pot / Alto Share)",IF(AV2014=3,"3 - Monitoreo (Bajo Pot / Alto Share)","4 - Baja Prioridad (Bajo Pot / Bajo Share)"))))</f>
        <v>4 - Baja Prioridad (Bajo Pot / Bajo Share)</v>
      </c>
      <c r="AX2014" s="12" t="str">
        <f aca="false">IF(OR(IFERROR(AND(W2014&lt;&gt;"",Y2014&lt;&gt;"",Y2014-W2014&gt;Resumen!$B$8),FALSE()),IFERROR(AND(X2014&lt;&gt;"",Y2014&lt;&gt;"",Y2014-X2014&gt;Resumen!$B$8),FALSE())),MAX(IF(IFERROR(AND(W2014&lt;&gt;"",Y2014&lt;&gt;"",Y2014-W2014&gt;Resumen!$B$8),FALSE()),Y2014-W2014,0),IF(IFERROR(AND(X2014&lt;&gt;"",Y2014&lt;&gt;"",Y2014-X2014&gt;Resumen!$B$8),FALSE()),Y2014-X2014,0)),"")</f>
        <v/>
      </c>
      <c r="AY2014" s="22" t="str">
        <f aca="false">IF(OR(IFERROR(AND(W2014&lt;&gt;"",Y2014&lt;&gt;"",Y2014-W2014&gt;Resumen!$B$8),FALSE()),IFERROR(AND(X2014&lt;&gt;"",Y2014&lt;&gt;"",Y2014-X2014&gt;Resumen!$B$8),FALSE())),TRIM("Lays tiene mayor markup que "&amp;IF(IFERROR(AND(W2014&lt;&gt;"",Y2014&lt;&gt;"",Y2014-W2014&gt;Resumen!$B$8),FALSE()),"Quento ","")&amp;IF(IFERROR(AND(X2014&lt;&gt;"",Y2014&lt;&gt;"",Y2014-X2014&gt;Resumen!$B$8),FALSE()),"Julicroc ","")&amp;"en este PDV"),"")</f>
        <v/>
      </c>
      <c r="AZ2014" s="22" t="str">
        <f aca="false">IF(COUNTIF('Plan Pehuamar - Lista'!$A$2:$A$167,A2014)&gt;0,"Sí","No")</f>
        <v>No</v>
      </c>
      <c r="BA2014" s="22" t="str">
        <f aca="false">IF(COUNTIF('Plan Combo 9+1'!$A$2:$A$226,A2014)&gt;0,"Sí","No")</f>
        <v>No</v>
      </c>
      <c r="BB2014" s="22" t="str">
        <f aca="false">IF(AH2014="","No",IF(BA2014="Sí",IF((AO2014-AH2014)&gt;Resumen!$B$6,"Sí","No"),IF((AO2014-AH2014)&gt;=Resumen!$B$132,"Sí","No")))</f>
        <v>No</v>
      </c>
      <c r="BC2014" s="22" t="str">
        <f aca="false">IF(AND(N2014="Sí",AL2014="Sí",AI2014=0),"Sí","No")</f>
        <v>No</v>
      </c>
      <c r="BD2014" s="22" t="str">
        <f aca="false">IF(COUNTIF('Plan 9+1 (con Pehuamar)'!$A$2:$A$227,A2014)&gt;0,"Sí","No")</f>
        <v>No</v>
      </c>
    </row>
    <row r="2015" customFormat="false" ht="15" hidden="false" customHeight="true" outlineLevel="0" collapsed="false">
      <c r="A2015" s="6" t="n">
        <v>200587</v>
      </c>
      <c r="B2015" s="6" t="n">
        <v>13</v>
      </c>
      <c r="C2015" s="6" t="n">
        <v>1303</v>
      </c>
      <c r="D2015" s="6" t="s">
        <v>315</v>
      </c>
      <c r="E2015" s="6" t="s">
        <v>2178</v>
      </c>
      <c r="F2015" s="6" t="s">
        <v>196</v>
      </c>
      <c r="G2015" s="6" t="s">
        <v>130</v>
      </c>
      <c r="H2015" s="6" t="s">
        <v>1715</v>
      </c>
      <c r="I2015" s="27" t="n">
        <v>10</v>
      </c>
      <c r="J2015" s="27" t="n">
        <v>12</v>
      </c>
      <c r="K2015" s="27" t="n">
        <v>5</v>
      </c>
      <c r="L2015" s="28" t="n">
        <f aca="false">I2015+J2015</f>
        <v>22</v>
      </c>
      <c r="M2015" s="28" t="n">
        <f aca="false">L2015+K2015</f>
        <v>27</v>
      </c>
      <c r="N2015" s="22" t="str">
        <f aca="false">IF(I2015&gt;0,"Sí","No")</f>
        <v>Sí</v>
      </c>
      <c r="O2015" s="22" t="str">
        <f aca="false">IF(J2015&gt;0,"Sí","No")</f>
        <v>Sí</v>
      </c>
      <c r="P2015" s="22" t="str">
        <f aca="false">IF(K2015&gt;0,"Sí","No")</f>
        <v>Sí</v>
      </c>
      <c r="Q2015" s="22" t="str">
        <f aca="false">IF(OR(I2015&gt;0,J2015&gt;0),"Sí","No")</f>
        <v>Sí</v>
      </c>
      <c r="R2015" s="27" t="n">
        <v>1750</v>
      </c>
      <c r="S2015" s="27" t="n">
        <v>2500</v>
      </c>
      <c r="T2015" s="27" t="n">
        <v>1200</v>
      </c>
      <c r="U2015" s="27" t="n">
        <v>2000</v>
      </c>
      <c r="V2015" s="27" t="n">
        <v>3600</v>
      </c>
      <c r="W2015" s="12" t="n">
        <f aca="false">IF(AND(I2015&gt;0,R2015&gt;0),(S2015-R2015)/R2015,"")</f>
        <v>0.428571428571429</v>
      </c>
      <c r="X2015" s="12" t="n">
        <f aca="false">IF(AND(J2015&gt;0,T2015&gt;0),(U2015-T2015)/T2015,"")</f>
        <v>0.666666666666667</v>
      </c>
      <c r="Y2015" s="12" t="n">
        <f aca="false">IF(AND(K2015&gt;0,V2015&gt;0),(V2015-Resumen!$B$7)/Resumen!$B$7,"")</f>
        <v>0.44</v>
      </c>
      <c r="Z2015" s="28" t="n">
        <f aca="false">IF(AND(K2015&gt;0,I2015&gt;0,V2015&gt;0,S2015&gt;0),V2015-S2015,"")</f>
        <v>1100</v>
      </c>
      <c r="AA2015" s="12" t="n">
        <f aca="false">IF(Z2015&lt;&gt;"",Z2015/S2015,"")</f>
        <v>0.44</v>
      </c>
      <c r="AB2015" s="28" t="n">
        <f aca="false">IF(AND(K2015&gt;0,J2015&gt;0,V2015&gt;0,U2015&gt;0),V2015-U2015,"")</f>
        <v>1600</v>
      </c>
      <c r="AC2015" s="12" t="n">
        <f aca="false">IF(AB2015&lt;&gt;"",AB2015/U2015,"")</f>
        <v>0.8</v>
      </c>
      <c r="AD2015" s="27" t="n">
        <v>2</v>
      </c>
      <c r="AE2015" s="27" t="n">
        <v>2</v>
      </c>
      <c r="AF2015" s="27" t="n">
        <v>5</v>
      </c>
      <c r="AG2015" s="28" t="n">
        <f aca="false">AD2015+AE2015+AF2015</f>
        <v>9</v>
      </c>
      <c r="AH2015" s="12" t="n">
        <f aca="false">IF(AG2015&gt;0,AD2015/AG2015,"")</f>
        <v>0.222222222222222</v>
      </c>
      <c r="AI2015" s="27" t="n">
        <v>1</v>
      </c>
      <c r="AJ2015" s="27" t="n">
        <v>0</v>
      </c>
      <c r="AK2015" s="27" t="n">
        <v>1</v>
      </c>
      <c r="AL2015" s="22" t="str">
        <f aca="false">IF(OR(AJ2015&gt;0,AK2015&gt;0),"Sí","No")</f>
        <v>Sí</v>
      </c>
      <c r="AM2015" s="6" t="s">
        <v>198</v>
      </c>
      <c r="AN2015" s="6" t="s">
        <v>198</v>
      </c>
      <c r="AO2015" s="12" t="n">
        <f aca="false">IF(M2015&gt;0,K2015/M2015,"")</f>
        <v>0.185185185185185</v>
      </c>
      <c r="AP2015" s="22" t="str">
        <f aca="false">IF(M2015&gt;=Resumen!$B$5,"Alto","Bajo")</f>
        <v>Bajo</v>
      </c>
      <c r="AQ2015" s="22" t="str">
        <f aca="false">IF(AO2015&gt;=Resumen!$B$28,"Alto","Bajo")</f>
        <v>Bajo</v>
      </c>
      <c r="AR2015" s="22" t="str">
        <f aca="false">AP2015&amp;" Potencial / "&amp;AQ2015&amp;" Share"</f>
        <v>Bajo Potencial / Bajo Share</v>
      </c>
      <c r="AS2015" s="22" t="str">
        <f aca="false">IF(Q2015="Sí",IF(AO2015&gt;=Resumen!$B$29,"Alto","Bajo"),"")</f>
        <v>Bajo</v>
      </c>
      <c r="AT2015" s="22" t="str">
        <f aca="false">IF(AS2015&lt;&gt;"",AP2015&amp;" Potencial / "&amp;AS2015&amp;" Share","")</f>
        <v>Bajo Potencial / Bajo Share</v>
      </c>
      <c r="AU2015" s="22" t="str">
        <f aca="false">IF(AH2015="","Sin dato",IF(AH2015-AO2015&gt;Resumen!$B$6,"Sobre-exhibido",IF(AO2015-AH2015&gt;Resumen!$B$6,"Sub-exhibido","En línea")))</f>
        <v>En línea</v>
      </c>
      <c r="AV2015" s="22" t="n">
        <f aca="false">IF(AT2015="","",IF(AT2015="Alto Potencial / Bajo Share",1,IF(AT2015="Alto Potencial / Alto Share",2,IF(AT2015="Bajo Potencial / Alto Share",3,4))))</f>
        <v>4</v>
      </c>
      <c r="AW2015" s="22" t="str">
        <f aca="false">IF(Q2015="No","Sin competencia directa",IF(AV2015=1,"1 - Foco Conquista (Alto Pot / Bajo Share)",IF(AV2015=2,"2 - Foco Defensa (Alto Pot / Alto Share)",IF(AV2015=3,"3 - Monitoreo (Bajo Pot / Alto Share)","4 - Baja Prioridad (Bajo Pot / Bajo Share)"))))</f>
        <v>4 - Baja Prioridad (Bajo Pot / Bajo Share)</v>
      </c>
      <c r="AX2015" s="12" t="str">
        <f aca="false">IF(OR(IFERROR(AND(W2015&lt;&gt;"",Y2015&lt;&gt;"",Y2015-W2015&gt;Resumen!$B$8),FALSE()),IFERROR(AND(X2015&lt;&gt;"",Y2015&lt;&gt;"",Y2015-X2015&gt;Resumen!$B$8),FALSE())),MAX(IF(IFERROR(AND(W2015&lt;&gt;"",Y2015&lt;&gt;"",Y2015-W2015&gt;Resumen!$B$8),FALSE()),Y2015-W2015,0),IF(IFERROR(AND(X2015&lt;&gt;"",Y2015&lt;&gt;"",Y2015-X2015&gt;Resumen!$B$8),FALSE()),Y2015-X2015,0)),"")</f>
        <v/>
      </c>
      <c r="AY2015" s="22" t="str">
        <f aca="false">IF(OR(IFERROR(AND(W2015&lt;&gt;"",Y2015&lt;&gt;"",Y2015-W2015&gt;Resumen!$B$8),FALSE()),IFERROR(AND(X2015&lt;&gt;"",Y2015&lt;&gt;"",Y2015-X2015&gt;Resumen!$B$8),FALSE())),TRIM("Lays tiene mayor markup que "&amp;IF(IFERROR(AND(W2015&lt;&gt;"",Y2015&lt;&gt;"",Y2015-W2015&gt;Resumen!$B$8),FALSE()),"Quento ","")&amp;IF(IFERROR(AND(X2015&lt;&gt;"",Y2015&lt;&gt;"",Y2015-X2015&gt;Resumen!$B$8),FALSE()),"Julicroc ","")&amp;"en este PDV"),"")</f>
        <v/>
      </c>
      <c r="AZ2015" s="22" t="str">
        <f aca="false">IF(COUNTIF('Plan Pehuamar - Lista'!$A$2:$A$167,A2015)&gt;0,"Sí","No")</f>
        <v>No</v>
      </c>
      <c r="BA2015" s="22" t="str">
        <f aca="false">IF(COUNTIF('Plan Combo 9+1'!$A$2:$A$226,A2015)&gt;0,"Sí","No")</f>
        <v>No</v>
      </c>
      <c r="BB2015" s="22" t="str">
        <f aca="false">IF(AH2015="","No",IF(BA2015="Sí",IF((AO2015-AH2015)&gt;Resumen!$B$6,"Sí","No"),IF((AO2015-AH2015)&gt;=Resumen!$B$132,"Sí","No")))</f>
        <v>No</v>
      </c>
      <c r="BC2015" s="22" t="str">
        <f aca="false">IF(AND(N2015="Sí",AL2015="Sí",AI2015=0),"Sí","No")</f>
        <v>No</v>
      </c>
      <c r="BD2015" s="22" t="str">
        <f aca="false">IF(COUNTIF('Plan 9+1 (con Pehuamar)'!$A$2:$A$227,A2015)&gt;0,"Sí","No")</f>
        <v>No</v>
      </c>
    </row>
    <row r="2016" customFormat="false" ht="15" hidden="false" customHeight="true" outlineLevel="0" collapsed="false">
      <c r="A2016" s="6" t="n">
        <v>200643</v>
      </c>
      <c r="B2016" s="6" t="n">
        <v>13</v>
      </c>
      <c r="C2016" s="6" t="n">
        <v>1303</v>
      </c>
      <c r="D2016" s="6" t="s">
        <v>315</v>
      </c>
      <c r="E2016" s="6" t="s">
        <v>2179</v>
      </c>
      <c r="F2016" s="6" t="s">
        <v>201</v>
      </c>
      <c r="G2016" s="6" t="s">
        <v>130</v>
      </c>
      <c r="H2016" s="6" t="s">
        <v>1715</v>
      </c>
      <c r="I2016" s="27" t="n">
        <v>0</v>
      </c>
      <c r="J2016" s="27" t="n">
        <v>0</v>
      </c>
      <c r="K2016" s="27" t="n">
        <v>0.7</v>
      </c>
      <c r="L2016" s="28" t="n">
        <f aca="false">I2016+J2016</f>
        <v>0</v>
      </c>
      <c r="M2016" s="28" t="n">
        <f aca="false">L2016+K2016</f>
        <v>0.7</v>
      </c>
      <c r="N2016" s="22" t="str">
        <f aca="false">IF(I2016&gt;0,"Sí","No")</f>
        <v>No</v>
      </c>
      <c r="O2016" s="22" t="str">
        <f aca="false">IF(J2016&gt;0,"Sí","No")</f>
        <v>No</v>
      </c>
      <c r="P2016" s="22" t="str">
        <f aca="false">IF(K2016&gt;0,"Sí","No")</f>
        <v>Sí</v>
      </c>
      <c r="Q2016" s="22" t="str">
        <f aca="false">IF(OR(I2016&gt;0,J2016&gt;0),"Sí","No")</f>
        <v>No</v>
      </c>
      <c r="R2016" s="27"/>
      <c r="S2016" s="27"/>
      <c r="T2016" s="27"/>
      <c r="U2016" s="27"/>
      <c r="V2016" s="27"/>
      <c r="W2016" s="12" t="str">
        <f aca="false">IF(AND(I2016&gt;0,R2016&gt;0),(S2016-R2016)/R2016,"")</f>
        <v/>
      </c>
      <c r="X2016" s="12" t="str">
        <f aca="false">IF(AND(J2016&gt;0,T2016&gt;0),(U2016-T2016)/T2016,"")</f>
        <v/>
      </c>
      <c r="Y2016" s="12" t="str">
        <f aca="false">IF(AND(K2016&gt;0,V2016&gt;0),(V2016-Resumen!$B$7)/Resumen!$B$7,"")</f>
        <v/>
      </c>
      <c r="Z2016" s="28" t="str">
        <f aca="false">IF(AND(K2016&gt;0,I2016&gt;0,V2016&gt;0,S2016&gt;0),V2016-S2016,"")</f>
        <v/>
      </c>
      <c r="AA2016" s="12" t="str">
        <f aca="false">IF(Z2016&lt;&gt;"",Z2016/S2016,"")</f>
        <v/>
      </c>
      <c r="AB2016" s="28" t="str">
        <f aca="false">IF(AND(K2016&gt;0,J2016&gt;0,V2016&gt;0,U2016&gt;0),V2016-U2016,"")</f>
        <v/>
      </c>
      <c r="AC2016" s="12" t="str">
        <f aca="false">IF(AB2016&lt;&gt;"",AB2016/U2016,"")</f>
        <v/>
      </c>
      <c r="AD2016" s="27" t="n">
        <v>0</v>
      </c>
      <c r="AE2016" s="27" t="n">
        <v>0</v>
      </c>
      <c r="AF2016" s="27" t="n">
        <v>0</v>
      </c>
      <c r="AG2016" s="28" t="n">
        <f aca="false">AD2016+AE2016+AF2016</f>
        <v>0</v>
      </c>
      <c r="AH2016" s="12" t="str">
        <f aca="false">IF(AG2016&gt;0,AD2016/AG2016,"")</f>
        <v/>
      </c>
      <c r="AI2016" s="27" t="n">
        <v>0</v>
      </c>
      <c r="AJ2016" s="27" t="n">
        <v>0</v>
      </c>
      <c r="AK2016" s="27" t="n">
        <v>0</v>
      </c>
      <c r="AL2016" s="22" t="str">
        <f aca="false">IF(OR(AJ2016&gt;0,AK2016&gt;0),"Sí","No")</f>
        <v>No</v>
      </c>
      <c r="AM2016" s="6"/>
      <c r="AN2016" s="6"/>
      <c r="AO2016" s="12" t="n">
        <f aca="false">IF(M2016&gt;0,K2016/M2016,"")</f>
        <v>1</v>
      </c>
      <c r="AP2016" s="22" t="str">
        <f aca="false">IF(M2016&gt;=Resumen!$B$5,"Alto","Bajo")</f>
        <v>Bajo</v>
      </c>
      <c r="AQ2016" s="22" t="str">
        <f aca="false">IF(AO2016&gt;=Resumen!$B$28,"Alto","Bajo")</f>
        <v>Alto</v>
      </c>
      <c r="AR2016" s="22" t="str">
        <f aca="false">AP2016&amp;" Potencial / "&amp;AQ2016&amp;" Share"</f>
        <v>Bajo Potencial / Alto Share</v>
      </c>
      <c r="AS2016" s="22" t="str">
        <f aca="false">IF(Q2016="Sí",IF(AO2016&gt;=Resumen!$B$29,"Alto","Bajo"),"")</f>
        <v/>
      </c>
      <c r="AT2016" s="22" t="str">
        <f aca="false">IF(AS2016&lt;&gt;"",AP2016&amp;" Potencial / "&amp;AS2016&amp;" Share","")</f>
        <v/>
      </c>
      <c r="AU2016" s="22" t="str">
        <f aca="false">IF(AH2016="","Sin dato",IF(AH2016-AO2016&gt;Resumen!$B$6,"Sobre-exhibido",IF(AO2016-AH2016&gt;Resumen!$B$6,"Sub-exhibido","En línea")))</f>
        <v>Sin dato</v>
      </c>
      <c r="AV2016" s="22" t="str">
        <f aca="false">IF(AT2016="","",IF(AT2016="Alto Potencial / Bajo Share",1,IF(AT2016="Alto Potencial / Alto Share",2,IF(AT2016="Bajo Potencial / Alto Share",3,4))))</f>
        <v/>
      </c>
      <c r="AW2016" s="22" t="str">
        <f aca="false">IF(Q2016="No","Sin competencia directa",IF(AV2016=1,"1 - Foco Conquista (Alto Pot / Bajo Share)",IF(AV2016=2,"2 - Foco Defensa (Alto Pot / Alto Share)",IF(AV2016=3,"3 - Monitoreo (Bajo Pot / Alto Share)","4 - Baja Prioridad (Bajo Pot / Bajo Share)"))))</f>
        <v>Sin competencia directa</v>
      </c>
      <c r="AX2016" s="12" t="str">
        <f aca="false">IF(OR(IFERROR(AND(W2016&lt;&gt;"",Y2016&lt;&gt;"",Y2016-W2016&gt;Resumen!$B$8),FALSE()),IFERROR(AND(X2016&lt;&gt;"",Y2016&lt;&gt;"",Y2016-X2016&gt;Resumen!$B$8),FALSE())),MAX(IF(IFERROR(AND(W2016&lt;&gt;"",Y2016&lt;&gt;"",Y2016-W2016&gt;Resumen!$B$8),FALSE()),Y2016-W2016,0),IF(IFERROR(AND(X2016&lt;&gt;"",Y2016&lt;&gt;"",Y2016-X2016&gt;Resumen!$B$8),FALSE()),Y2016-X2016,0)),"")</f>
        <v/>
      </c>
      <c r="AY2016" s="22" t="str">
        <f aca="false">IF(OR(IFERROR(AND(W2016&lt;&gt;"",Y2016&lt;&gt;"",Y2016-W2016&gt;Resumen!$B$8),FALSE()),IFERROR(AND(X2016&lt;&gt;"",Y2016&lt;&gt;"",Y2016-X2016&gt;Resumen!$B$8),FALSE())),TRIM("Lays tiene mayor markup que "&amp;IF(IFERROR(AND(W2016&lt;&gt;"",Y2016&lt;&gt;"",Y2016-W2016&gt;Resumen!$B$8),FALSE()),"Quento ","")&amp;IF(IFERROR(AND(X2016&lt;&gt;"",Y2016&lt;&gt;"",Y2016-X2016&gt;Resumen!$B$8),FALSE()),"Julicroc ","")&amp;"en este PDV"),"")</f>
        <v/>
      </c>
      <c r="AZ2016" s="22" t="str">
        <f aca="false">IF(COUNTIF('Plan Pehuamar - Lista'!$A$2:$A$167,A2016)&gt;0,"Sí","No")</f>
        <v>No</v>
      </c>
      <c r="BA2016" s="22" t="str">
        <f aca="false">IF(COUNTIF('Plan Combo 9+1'!$A$2:$A$226,A2016)&gt;0,"Sí","No")</f>
        <v>No</v>
      </c>
      <c r="BB2016" s="22" t="str">
        <f aca="false">IF(AH2016="","No",IF(BA2016="Sí",IF((AO2016-AH2016)&gt;Resumen!$B$6,"Sí","No"),IF((AO2016-AH2016)&gt;=Resumen!$B$132,"Sí","No")))</f>
        <v>No</v>
      </c>
      <c r="BC2016" s="22" t="str">
        <f aca="false">IF(AND(N2016="Sí",AL2016="Sí",AI2016=0),"Sí","No")</f>
        <v>No</v>
      </c>
      <c r="BD2016" s="22" t="str">
        <f aca="false">IF(COUNTIF('Plan 9+1 (con Pehuamar)'!$A$2:$A$227,A2016)&gt;0,"Sí","No")</f>
        <v>No</v>
      </c>
    </row>
    <row r="2017" customFormat="false" ht="15" hidden="false" customHeight="true" outlineLevel="0" collapsed="false">
      <c r="A2017" s="6" t="n">
        <v>200646</v>
      </c>
      <c r="B2017" s="6" t="n">
        <v>13</v>
      </c>
      <c r="C2017" s="6" t="n">
        <v>1303</v>
      </c>
      <c r="D2017" s="6" t="s">
        <v>315</v>
      </c>
      <c r="E2017" s="6" t="s">
        <v>2180</v>
      </c>
      <c r="F2017" s="6" t="s">
        <v>201</v>
      </c>
      <c r="G2017" s="6" t="s">
        <v>130</v>
      </c>
      <c r="H2017" s="6" t="s">
        <v>1715</v>
      </c>
      <c r="I2017" s="27" t="n">
        <v>16</v>
      </c>
      <c r="J2017" s="27" t="n">
        <v>0</v>
      </c>
      <c r="K2017" s="27" t="n">
        <v>6</v>
      </c>
      <c r="L2017" s="28" t="n">
        <f aca="false">I2017+J2017</f>
        <v>16</v>
      </c>
      <c r="M2017" s="28" t="n">
        <f aca="false">L2017+K2017</f>
        <v>22</v>
      </c>
      <c r="N2017" s="22" t="str">
        <f aca="false">IF(I2017&gt;0,"Sí","No")</f>
        <v>Sí</v>
      </c>
      <c r="O2017" s="22" t="str">
        <f aca="false">IF(J2017&gt;0,"Sí","No")</f>
        <v>No</v>
      </c>
      <c r="P2017" s="22" t="str">
        <f aca="false">IF(K2017&gt;0,"Sí","No")</f>
        <v>Sí</v>
      </c>
      <c r="Q2017" s="22" t="str">
        <f aca="false">IF(OR(I2017&gt;0,J2017&gt;0),"Sí","No")</f>
        <v>Sí</v>
      </c>
      <c r="R2017" s="27" t="n">
        <v>2000</v>
      </c>
      <c r="S2017" s="27" t="n">
        <v>3000</v>
      </c>
      <c r="T2017" s="27"/>
      <c r="U2017" s="27"/>
      <c r="V2017" s="27" t="n">
        <v>3600</v>
      </c>
      <c r="W2017" s="12" t="n">
        <f aca="false">IF(AND(I2017&gt;0,R2017&gt;0),(S2017-R2017)/R2017,"")</f>
        <v>0.5</v>
      </c>
      <c r="X2017" s="12" t="str">
        <f aca="false">IF(AND(J2017&gt;0,T2017&gt;0),(U2017-T2017)/T2017,"")</f>
        <v/>
      </c>
      <c r="Y2017" s="12" t="n">
        <f aca="false">IF(AND(K2017&gt;0,V2017&gt;0),(V2017-Resumen!$B$7)/Resumen!$B$7,"")</f>
        <v>0.44</v>
      </c>
      <c r="Z2017" s="28" t="n">
        <f aca="false">IF(AND(K2017&gt;0,I2017&gt;0,V2017&gt;0,S2017&gt;0),V2017-S2017,"")</f>
        <v>600</v>
      </c>
      <c r="AA2017" s="12" t="n">
        <f aca="false">IF(Z2017&lt;&gt;"",Z2017/S2017,"")</f>
        <v>0.2</v>
      </c>
      <c r="AB2017" s="28" t="str">
        <f aca="false">IF(AND(K2017&gt;0,J2017&gt;0,V2017&gt;0,U2017&gt;0),V2017-U2017,"")</f>
        <v/>
      </c>
      <c r="AC2017" s="12" t="str">
        <f aca="false">IF(AB2017&lt;&gt;"",AB2017/U2017,"")</f>
        <v/>
      </c>
      <c r="AD2017" s="27" t="n">
        <v>4</v>
      </c>
      <c r="AE2017" s="27" t="n">
        <v>8</v>
      </c>
      <c r="AF2017" s="27" t="n">
        <v>0</v>
      </c>
      <c r="AG2017" s="28" t="n">
        <f aca="false">AD2017+AE2017+AF2017</f>
        <v>12</v>
      </c>
      <c r="AH2017" s="12" t="n">
        <f aca="false">IF(AG2017&gt;0,AD2017/AG2017,"")</f>
        <v>0.333333333333333</v>
      </c>
      <c r="AI2017" s="27" t="n">
        <v>1</v>
      </c>
      <c r="AJ2017" s="27" t="n">
        <v>1</v>
      </c>
      <c r="AK2017" s="27" t="n">
        <v>0</v>
      </c>
      <c r="AL2017" s="22" t="str">
        <f aca="false">IF(OR(AJ2017&gt;0,AK2017&gt;0),"Sí","No")</f>
        <v>Sí</v>
      </c>
      <c r="AM2017" s="6" t="s">
        <v>198</v>
      </c>
      <c r="AN2017" s="6"/>
      <c r="AO2017" s="12" t="n">
        <f aca="false">IF(M2017&gt;0,K2017/M2017,"")</f>
        <v>0.272727272727273</v>
      </c>
      <c r="AP2017" s="22" t="str">
        <f aca="false">IF(M2017&gt;=Resumen!$B$5,"Alto","Bajo")</f>
        <v>Bajo</v>
      </c>
      <c r="AQ2017" s="22" t="str">
        <f aca="false">IF(AO2017&gt;=Resumen!$B$28,"Alto","Bajo")</f>
        <v>Bajo</v>
      </c>
      <c r="AR2017" s="22" t="str">
        <f aca="false">AP2017&amp;" Potencial / "&amp;AQ2017&amp;" Share"</f>
        <v>Bajo Potencial / Bajo Share</v>
      </c>
      <c r="AS2017" s="22" t="str">
        <f aca="false">IF(Q2017="Sí",IF(AO2017&gt;=Resumen!$B$29,"Alto","Bajo"),"")</f>
        <v>Bajo</v>
      </c>
      <c r="AT2017" s="22" t="str">
        <f aca="false">IF(AS2017&lt;&gt;"",AP2017&amp;" Potencial / "&amp;AS2017&amp;" Share","")</f>
        <v>Bajo Potencial / Bajo Share</v>
      </c>
      <c r="AU2017" s="22" t="str">
        <f aca="false">IF(AH2017="","Sin dato",IF(AH2017-AO2017&gt;Resumen!$B$6,"Sobre-exhibido",IF(AO2017-AH2017&gt;Resumen!$B$6,"Sub-exhibido","En línea")))</f>
        <v>Sobre-exhibido</v>
      </c>
      <c r="AV2017" s="22" t="n">
        <f aca="false">IF(AT2017="","",IF(AT2017="Alto Potencial / Bajo Share",1,IF(AT2017="Alto Potencial / Alto Share",2,IF(AT2017="Bajo Potencial / Alto Share",3,4))))</f>
        <v>4</v>
      </c>
      <c r="AW2017" s="22" t="str">
        <f aca="false">IF(Q2017="No","Sin competencia directa",IF(AV2017=1,"1 - Foco Conquista (Alto Pot / Bajo Share)",IF(AV2017=2,"2 - Foco Defensa (Alto Pot / Alto Share)",IF(AV2017=3,"3 - Monitoreo (Bajo Pot / Alto Share)","4 - Baja Prioridad (Bajo Pot / Bajo Share)"))))</f>
        <v>4 - Baja Prioridad (Bajo Pot / Bajo Share)</v>
      </c>
      <c r="AX2017" s="12" t="str">
        <f aca="false">IF(OR(IFERROR(AND(W2017&lt;&gt;"",Y2017&lt;&gt;"",Y2017-W2017&gt;Resumen!$B$8),FALSE()),IFERROR(AND(X2017&lt;&gt;"",Y2017&lt;&gt;"",Y2017-X2017&gt;Resumen!$B$8),FALSE())),MAX(IF(IFERROR(AND(W2017&lt;&gt;"",Y2017&lt;&gt;"",Y2017-W2017&gt;Resumen!$B$8),FALSE()),Y2017-W2017,0),IF(IFERROR(AND(X2017&lt;&gt;"",Y2017&lt;&gt;"",Y2017-X2017&gt;Resumen!$B$8),FALSE()),Y2017-X2017,0)),"")</f>
        <v/>
      </c>
      <c r="AY2017" s="22" t="str">
        <f aca="false">IF(OR(IFERROR(AND(W2017&lt;&gt;"",Y2017&lt;&gt;"",Y2017-W2017&gt;Resumen!$B$8),FALSE()),IFERROR(AND(X2017&lt;&gt;"",Y2017&lt;&gt;"",Y2017-X2017&gt;Resumen!$B$8),FALSE())),TRIM("Lays tiene mayor markup que "&amp;IF(IFERROR(AND(W2017&lt;&gt;"",Y2017&lt;&gt;"",Y2017-W2017&gt;Resumen!$B$8),FALSE()),"Quento ","")&amp;IF(IFERROR(AND(X2017&lt;&gt;"",Y2017&lt;&gt;"",Y2017-X2017&gt;Resumen!$B$8),FALSE()),"Julicroc ","")&amp;"en este PDV"),"")</f>
        <v/>
      </c>
      <c r="AZ2017" s="22" t="str">
        <f aca="false">IF(COUNTIF('Plan Pehuamar - Lista'!$A$2:$A$167,A2017)&gt;0,"Sí","No")</f>
        <v>No</v>
      </c>
      <c r="BA2017" s="22" t="str">
        <f aca="false">IF(COUNTIF('Plan Combo 9+1'!$A$2:$A$226,A2017)&gt;0,"Sí","No")</f>
        <v>No</v>
      </c>
      <c r="BB2017" s="22" t="str">
        <f aca="false">IF(AH2017="","No",IF(BA2017="Sí",IF((AO2017-AH2017)&gt;Resumen!$B$6,"Sí","No"),IF((AO2017-AH2017)&gt;=Resumen!$B$132,"Sí","No")))</f>
        <v>No</v>
      </c>
      <c r="BC2017" s="22" t="str">
        <f aca="false">IF(AND(N2017="Sí",AL2017="Sí",AI2017=0),"Sí","No")</f>
        <v>No</v>
      </c>
      <c r="BD2017" s="22" t="str">
        <f aca="false">IF(COUNTIF('Plan 9+1 (con Pehuamar)'!$A$2:$A$227,A2017)&gt;0,"Sí","No")</f>
        <v>No</v>
      </c>
    </row>
    <row r="2018" customFormat="false" ht="15" hidden="false" customHeight="true" outlineLevel="0" collapsed="false">
      <c r="A2018" s="6" t="n">
        <v>200649</v>
      </c>
      <c r="B2018" s="6" t="n">
        <v>13</v>
      </c>
      <c r="C2018" s="6" t="n">
        <v>1303</v>
      </c>
      <c r="D2018" s="6" t="s">
        <v>315</v>
      </c>
      <c r="E2018" s="6" t="s">
        <v>2181</v>
      </c>
      <c r="F2018" s="6" t="s">
        <v>196</v>
      </c>
      <c r="G2018" s="6" t="s">
        <v>130</v>
      </c>
      <c r="H2018" s="6" t="s">
        <v>1715</v>
      </c>
      <c r="I2018" s="27" t="n">
        <v>10</v>
      </c>
      <c r="J2018" s="27" t="n">
        <v>48</v>
      </c>
      <c r="K2018" s="27" t="n">
        <v>8</v>
      </c>
      <c r="L2018" s="28" t="n">
        <f aca="false">I2018+J2018</f>
        <v>58</v>
      </c>
      <c r="M2018" s="28" t="n">
        <f aca="false">L2018+K2018</f>
        <v>66</v>
      </c>
      <c r="N2018" s="22" t="str">
        <f aca="false">IF(I2018&gt;0,"Sí","No")</f>
        <v>Sí</v>
      </c>
      <c r="O2018" s="22" t="str">
        <f aca="false">IF(J2018&gt;0,"Sí","No")</f>
        <v>Sí</v>
      </c>
      <c r="P2018" s="22" t="str">
        <f aca="false">IF(K2018&gt;0,"Sí","No")</f>
        <v>Sí</v>
      </c>
      <c r="Q2018" s="22" t="str">
        <f aca="false">IF(OR(I2018&gt;0,J2018&gt;0),"Sí","No")</f>
        <v>Sí</v>
      </c>
      <c r="R2018" s="27" t="n">
        <v>1750</v>
      </c>
      <c r="S2018" s="27" t="n">
        <v>2500</v>
      </c>
      <c r="T2018" s="27" t="n">
        <v>1200</v>
      </c>
      <c r="U2018" s="27" t="n">
        <v>2100</v>
      </c>
      <c r="V2018" s="27" t="n">
        <v>3600</v>
      </c>
      <c r="W2018" s="12" t="n">
        <f aca="false">IF(AND(I2018&gt;0,R2018&gt;0),(S2018-R2018)/R2018,"")</f>
        <v>0.428571428571429</v>
      </c>
      <c r="X2018" s="12" t="n">
        <f aca="false">IF(AND(J2018&gt;0,T2018&gt;0),(U2018-T2018)/T2018,"")</f>
        <v>0.75</v>
      </c>
      <c r="Y2018" s="12" t="n">
        <f aca="false">IF(AND(K2018&gt;0,V2018&gt;0),(V2018-Resumen!$B$7)/Resumen!$B$7,"")</f>
        <v>0.44</v>
      </c>
      <c r="Z2018" s="28" t="n">
        <f aca="false">IF(AND(K2018&gt;0,I2018&gt;0,V2018&gt;0,S2018&gt;0),V2018-S2018,"")</f>
        <v>1100</v>
      </c>
      <c r="AA2018" s="12" t="n">
        <f aca="false">IF(Z2018&lt;&gt;"",Z2018/S2018,"")</f>
        <v>0.44</v>
      </c>
      <c r="AB2018" s="28" t="n">
        <f aca="false">IF(AND(K2018&gt;0,J2018&gt;0,V2018&gt;0,U2018&gt;0),V2018-U2018,"")</f>
        <v>1500</v>
      </c>
      <c r="AC2018" s="12" t="n">
        <f aca="false">IF(AB2018&lt;&gt;"",AB2018/U2018,"")</f>
        <v>0.714285714285714</v>
      </c>
      <c r="AD2018" s="27" t="n">
        <v>3</v>
      </c>
      <c r="AE2018" s="27" t="n">
        <v>2</v>
      </c>
      <c r="AF2018" s="27" t="n">
        <v>12</v>
      </c>
      <c r="AG2018" s="28" t="n">
        <f aca="false">AD2018+AE2018+AF2018</f>
        <v>17</v>
      </c>
      <c r="AH2018" s="12" t="n">
        <f aca="false">IF(AG2018&gt;0,AD2018/AG2018,"")</f>
        <v>0.176470588235294</v>
      </c>
      <c r="AI2018" s="27" t="n">
        <v>0</v>
      </c>
      <c r="AJ2018" s="27" t="n">
        <v>0</v>
      </c>
      <c r="AK2018" s="27" t="n">
        <v>0</v>
      </c>
      <c r="AL2018" s="22" t="str">
        <f aca="false">IF(OR(AJ2018&gt;0,AK2018&gt;0),"Sí","No")</f>
        <v>No</v>
      </c>
      <c r="AM2018" s="6" t="s">
        <v>198</v>
      </c>
      <c r="AN2018" s="6" t="s">
        <v>397</v>
      </c>
      <c r="AO2018" s="12" t="n">
        <f aca="false">IF(M2018&gt;0,K2018/M2018,"")</f>
        <v>0.121212121212121</v>
      </c>
      <c r="AP2018" s="22" t="str">
        <f aca="false">IF(M2018&gt;=Resumen!$B$5,"Alto","Bajo")</f>
        <v>Alto</v>
      </c>
      <c r="AQ2018" s="22" t="str">
        <f aca="false">IF(AO2018&gt;=Resumen!$B$28,"Alto","Bajo")</f>
        <v>Bajo</v>
      </c>
      <c r="AR2018" s="22" t="str">
        <f aca="false">AP2018&amp;" Potencial / "&amp;AQ2018&amp;" Share"</f>
        <v>Alto Potencial / Bajo Share</v>
      </c>
      <c r="AS2018" s="22" t="str">
        <f aca="false">IF(Q2018="Sí",IF(AO2018&gt;=Resumen!$B$29,"Alto","Bajo"),"")</f>
        <v>Bajo</v>
      </c>
      <c r="AT2018" s="22" t="str">
        <f aca="false">IF(AS2018&lt;&gt;"",AP2018&amp;" Potencial / "&amp;AS2018&amp;" Share","")</f>
        <v>Alto Potencial / Bajo Share</v>
      </c>
      <c r="AU2018" s="22" t="str">
        <f aca="false">IF(AH2018="","Sin dato",IF(AH2018-AO2018&gt;Resumen!$B$6,"Sobre-exhibido",IF(AO2018-AH2018&gt;Resumen!$B$6,"Sub-exhibido","En línea")))</f>
        <v>Sobre-exhibido</v>
      </c>
      <c r="AV2018" s="22" t="n">
        <f aca="false">IF(AT2018="","",IF(AT2018="Alto Potencial / Bajo Share",1,IF(AT2018="Alto Potencial / Alto Share",2,IF(AT2018="Bajo Potencial / Alto Share",3,4))))</f>
        <v>1</v>
      </c>
      <c r="AW2018" s="22" t="str">
        <f aca="false">IF(Q2018="No","Sin competencia directa",IF(AV2018=1,"1 - Foco Conquista (Alto Pot / Bajo Share)",IF(AV2018=2,"2 - Foco Defensa (Alto Pot / Alto Share)",IF(AV2018=3,"3 - Monitoreo (Bajo Pot / Alto Share)","4 - Baja Prioridad (Bajo Pot / Bajo Share)"))))</f>
        <v>1 - Foco Conquista (Alto Pot / Bajo Share)</v>
      </c>
      <c r="AX2018" s="12" t="str">
        <f aca="false">IF(OR(IFERROR(AND(W2018&lt;&gt;"",Y2018&lt;&gt;"",Y2018-W2018&gt;Resumen!$B$8),FALSE()),IFERROR(AND(X2018&lt;&gt;"",Y2018&lt;&gt;"",Y2018-X2018&gt;Resumen!$B$8),FALSE())),MAX(IF(IFERROR(AND(W2018&lt;&gt;"",Y2018&lt;&gt;"",Y2018-W2018&gt;Resumen!$B$8),FALSE()),Y2018-W2018,0),IF(IFERROR(AND(X2018&lt;&gt;"",Y2018&lt;&gt;"",Y2018-X2018&gt;Resumen!$B$8),FALSE()),Y2018-X2018,0)),"")</f>
        <v/>
      </c>
      <c r="AY2018" s="22" t="str">
        <f aca="false">IF(OR(IFERROR(AND(W2018&lt;&gt;"",Y2018&lt;&gt;"",Y2018-W2018&gt;Resumen!$B$8),FALSE()),IFERROR(AND(X2018&lt;&gt;"",Y2018&lt;&gt;"",Y2018-X2018&gt;Resumen!$B$8),FALSE())),TRIM("Lays tiene mayor markup que "&amp;IF(IFERROR(AND(W2018&lt;&gt;"",Y2018&lt;&gt;"",Y2018-W2018&gt;Resumen!$B$8),FALSE()),"Quento ","")&amp;IF(IFERROR(AND(X2018&lt;&gt;"",Y2018&lt;&gt;"",Y2018-X2018&gt;Resumen!$B$8),FALSE()),"Julicroc ","")&amp;"en este PDV"),"")</f>
        <v/>
      </c>
      <c r="AZ2018" s="22" t="str">
        <f aca="false">IF(COUNTIF('Plan Pehuamar - Lista'!$A$2:$A$167,A2018)&gt;0,"Sí","No")</f>
        <v>No</v>
      </c>
      <c r="BA2018" s="22" t="str">
        <f aca="false">IF(COUNTIF('Plan Combo 9+1'!$A$2:$A$226,A2018)&gt;0,"Sí","No")</f>
        <v>Sí</v>
      </c>
      <c r="BB2018" s="22" t="str">
        <f aca="false">IF(AH2018="","No",IF(BA2018="Sí",IF((AO2018-AH2018)&gt;Resumen!$B$6,"Sí","No"),IF((AO2018-AH2018)&gt;=Resumen!$B$132,"Sí","No")))</f>
        <v>No</v>
      </c>
      <c r="BC2018" s="22" t="str">
        <f aca="false">IF(AND(N2018="Sí",AL2018="Sí",AI2018=0),"Sí","No")</f>
        <v>No</v>
      </c>
      <c r="BD2018" s="22" t="str">
        <f aca="false">IF(COUNTIF('Plan 9+1 (con Pehuamar)'!$A$2:$A$227,A2018)&gt;0,"Sí","No")</f>
        <v>Sí</v>
      </c>
    </row>
    <row r="2019" customFormat="false" ht="15" hidden="false" customHeight="true" outlineLevel="0" collapsed="false">
      <c r="A2019" s="6" t="n">
        <v>200653</v>
      </c>
      <c r="B2019" s="6" t="n">
        <v>13</v>
      </c>
      <c r="C2019" s="6" t="n">
        <v>1303</v>
      </c>
      <c r="D2019" s="6" t="s">
        <v>315</v>
      </c>
      <c r="E2019" s="6" t="s">
        <v>2182</v>
      </c>
      <c r="F2019" s="6" t="s">
        <v>201</v>
      </c>
      <c r="G2019" s="6" t="s">
        <v>130</v>
      </c>
      <c r="H2019" s="6" t="s">
        <v>1715</v>
      </c>
      <c r="I2019" s="27" t="n">
        <v>0</v>
      </c>
      <c r="J2019" s="27" t="n">
        <v>0</v>
      </c>
      <c r="K2019" s="27" t="n">
        <v>1.1</v>
      </c>
      <c r="L2019" s="28" t="n">
        <f aca="false">I2019+J2019</f>
        <v>0</v>
      </c>
      <c r="M2019" s="28" t="n">
        <f aca="false">L2019+K2019</f>
        <v>1.1</v>
      </c>
      <c r="N2019" s="22" t="str">
        <f aca="false">IF(I2019&gt;0,"Sí","No")</f>
        <v>No</v>
      </c>
      <c r="O2019" s="22" t="str">
        <f aca="false">IF(J2019&gt;0,"Sí","No")</f>
        <v>No</v>
      </c>
      <c r="P2019" s="22" t="str">
        <f aca="false">IF(K2019&gt;0,"Sí","No")</f>
        <v>Sí</v>
      </c>
      <c r="Q2019" s="22" t="str">
        <f aca="false">IF(OR(I2019&gt;0,J2019&gt;0),"Sí","No")</f>
        <v>No</v>
      </c>
      <c r="R2019" s="27"/>
      <c r="S2019" s="27"/>
      <c r="T2019" s="27"/>
      <c r="U2019" s="27"/>
      <c r="V2019" s="27"/>
      <c r="W2019" s="12" t="str">
        <f aca="false">IF(AND(I2019&gt;0,R2019&gt;0),(S2019-R2019)/R2019,"")</f>
        <v/>
      </c>
      <c r="X2019" s="12" t="str">
        <f aca="false">IF(AND(J2019&gt;0,T2019&gt;0),(U2019-T2019)/T2019,"")</f>
        <v/>
      </c>
      <c r="Y2019" s="12" t="str">
        <f aca="false">IF(AND(K2019&gt;0,V2019&gt;0),(V2019-Resumen!$B$7)/Resumen!$B$7,"")</f>
        <v/>
      </c>
      <c r="Z2019" s="28" t="str">
        <f aca="false">IF(AND(K2019&gt;0,I2019&gt;0,V2019&gt;0,S2019&gt;0),V2019-S2019,"")</f>
        <v/>
      </c>
      <c r="AA2019" s="12" t="str">
        <f aca="false">IF(Z2019&lt;&gt;"",Z2019/S2019,"")</f>
        <v/>
      </c>
      <c r="AB2019" s="28" t="str">
        <f aca="false">IF(AND(K2019&gt;0,J2019&gt;0,V2019&gt;0,U2019&gt;0),V2019-U2019,"")</f>
        <v/>
      </c>
      <c r="AC2019" s="12" t="str">
        <f aca="false">IF(AB2019&lt;&gt;"",AB2019/U2019,"")</f>
        <v/>
      </c>
      <c r="AD2019" s="27" t="n">
        <v>0</v>
      </c>
      <c r="AE2019" s="27" t="n">
        <v>0</v>
      </c>
      <c r="AF2019" s="27" t="n">
        <v>0</v>
      </c>
      <c r="AG2019" s="28" t="n">
        <f aca="false">AD2019+AE2019+AF2019</f>
        <v>0</v>
      </c>
      <c r="AH2019" s="12" t="str">
        <f aca="false">IF(AG2019&gt;0,AD2019/AG2019,"")</f>
        <v/>
      </c>
      <c r="AI2019" s="27" t="n">
        <v>0</v>
      </c>
      <c r="AJ2019" s="27" t="n">
        <v>0</v>
      </c>
      <c r="AK2019" s="27" t="n">
        <v>0</v>
      </c>
      <c r="AL2019" s="22" t="str">
        <f aca="false">IF(OR(AJ2019&gt;0,AK2019&gt;0),"Sí","No")</f>
        <v>No</v>
      </c>
      <c r="AM2019" s="6"/>
      <c r="AN2019" s="6"/>
      <c r="AO2019" s="12" t="n">
        <f aca="false">IF(M2019&gt;0,K2019/M2019,"")</f>
        <v>1</v>
      </c>
      <c r="AP2019" s="22" t="str">
        <f aca="false">IF(M2019&gt;=Resumen!$B$5,"Alto","Bajo")</f>
        <v>Bajo</v>
      </c>
      <c r="AQ2019" s="22" t="str">
        <f aca="false">IF(AO2019&gt;=Resumen!$B$28,"Alto","Bajo")</f>
        <v>Alto</v>
      </c>
      <c r="AR2019" s="22" t="str">
        <f aca="false">AP2019&amp;" Potencial / "&amp;AQ2019&amp;" Share"</f>
        <v>Bajo Potencial / Alto Share</v>
      </c>
      <c r="AS2019" s="22" t="str">
        <f aca="false">IF(Q2019="Sí",IF(AO2019&gt;=Resumen!$B$29,"Alto","Bajo"),"")</f>
        <v/>
      </c>
      <c r="AT2019" s="22" t="str">
        <f aca="false">IF(AS2019&lt;&gt;"",AP2019&amp;" Potencial / "&amp;AS2019&amp;" Share","")</f>
        <v/>
      </c>
      <c r="AU2019" s="22" t="str">
        <f aca="false">IF(AH2019="","Sin dato",IF(AH2019-AO2019&gt;Resumen!$B$6,"Sobre-exhibido",IF(AO2019-AH2019&gt;Resumen!$B$6,"Sub-exhibido","En línea")))</f>
        <v>Sin dato</v>
      </c>
      <c r="AV2019" s="22" t="str">
        <f aca="false">IF(AT2019="","",IF(AT2019="Alto Potencial / Bajo Share",1,IF(AT2019="Alto Potencial / Alto Share",2,IF(AT2019="Bajo Potencial / Alto Share",3,4))))</f>
        <v/>
      </c>
      <c r="AW2019" s="22" t="str">
        <f aca="false">IF(Q2019="No","Sin competencia directa",IF(AV2019=1,"1 - Foco Conquista (Alto Pot / Bajo Share)",IF(AV2019=2,"2 - Foco Defensa (Alto Pot / Alto Share)",IF(AV2019=3,"3 - Monitoreo (Bajo Pot / Alto Share)","4 - Baja Prioridad (Bajo Pot / Bajo Share)"))))</f>
        <v>Sin competencia directa</v>
      </c>
      <c r="AX2019" s="12" t="str">
        <f aca="false">IF(OR(IFERROR(AND(W2019&lt;&gt;"",Y2019&lt;&gt;"",Y2019-W2019&gt;Resumen!$B$8),FALSE()),IFERROR(AND(X2019&lt;&gt;"",Y2019&lt;&gt;"",Y2019-X2019&gt;Resumen!$B$8),FALSE())),MAX(IF(IFERROR(AND(W2019&lt;&gt;"",Y2019&lt;&gt;"",Y2019-W2019&gt;Resumen!$B$8),FALSE()),Y2019-W2019,0),IF(IFERROR(AND(X2019&lt;&gt;"",Y2019&lt;&gt;"",Y2019-X2019&gt;Resumen!$B$8),FALSE()),Y2019-X2019,0)),"")</f>
        <v/>
      </c>
      <c r="AY2019" s="22" t="str">
        <f aca="false">IF(OR(IFERROR(AND(W2019&lt;&gt;"",Y2019&lt;&gt;"",Y2019-W2019&gt;Resumen!$B$8),FALSE()),IFERROR(AND(X2019&lt;&gt;"",Y2019&lt;&gt;"",Y2019-X2019&gt;Resumen!$B$8),FALSE())),TRIM("Lays tiene mayor markup que "&amp;IF(IFERROR(AND(W2019&lt;&gt;"",Y2019&lt;&gt;"",Y2019-W2019&gt;Resumen!$B$8),FALSE()),"Quento ","")&amp;IF(IFERROR(AND(X2019&lt;&gt;"",Y2019&lt;&gt;"",Y2019-X2019&gt;Resumen!$B$8),FALSE()),"Julicroc ","")&amp;"en este PDV"),"")</f>
        <v/>
      </c>
      <c r="AZ2019" s="22" t="str">
        <f aca="false">IF(COUNTIF('Plan Pehuamar - Lista'!$A$2:$A$167,A2019)&gt;0,"Sí","No")</f>
        <v>No</v>
      </c>
      <c r="BA2019" s="22" t="str">
        <f aca="false">IF(COUNTIF('Plan Combo 9+1'!$A$2:$A$226,A2019)&gt;0,"Sí","No")</f>
        <v>No</v>
      </c>
      <c r="BB2019" s="22" t="str">
        <f aca="false">IF(AH2019="","No",IF(BA2019="Sí",IF((AO2019-AH2019)&gt;Resumen!$B$6,"Sí","No"),IF((AO2019-AH2019)&gt;=Resumen!$B$132,"Sí","No")))</f>
        <v>No</v>
      </c>
      <c r="BC2019" s="22" t="str">
        <f aca="false">IF(AND(N2019="Sí",AL2019="Sí",AI2019=0),"Sí","No")</f>
        <v>No</v>
      </c>
      <c r="BD2019" s="22" t="str">
        <f aca="false">IF(COUNTIF('Plan 9+1 (con Pehuamar)'!$A$2:$A$227,A2019)&gt;0,"Sí","No")</f>
        <v>No</v>
      </c>
    </row>
    <row r="2020" customFormat="false" ht="15" hidden="false" customHeight="true" outlineLevel="0" collapsed="false">
      <c r="A2020" s="6" t="n">
        <v>200683</v>
      </c>
      <c r="B2020" s="6" t="n">
        <v>13</v>
      </c>
      <c r="C2020" s="6" t="n">
        <v>1303</v>
      </c>
      <c r="D2020" s="6" t="s">
        <v>315</v>
      </c>
      <c r="E2020" s="6" t="s">
        <v>2183</v>
      </c>
      <c r="F2020" s="6" t="s">
        <v>206</v>
      </c>
      <c r="G2020" s="6" t="s">
        <v>130</v>
      </c>
      <c r="H2020" s="6" t="s">
        <v>1715</v>
      </c>
      <c r="I2020" s="27" t="n">
        <v>24</v>
      </c>
      <c r="J2020" s="27" t="n">
        <v>48</v>
      </c>
      <c r="K2020" s="27" t="n">
        <v>0</v>
      </c>
      <c r="L2020" s="28" t="n">
        <f aca="false">I2020+J2020</f>
        <v>72</v>
      </c>
      <c r="M2020" s="28" t="n">
        <f aca="false">L2020+K2020</f>
        <v>72</v>
      </c>
      <c r="N2020" s="22" t="str">
        <f aca="false">IF(I2020&gt;0,"Sí","No")</f>
        <v>Sí</v>
      </c>
      <c r="O2020" s="22" t="str">
        <f aca="false">IF(J2020&gt;0,"Sí","No")</f>
        <v>Sí</v>
      </c>
      <c r="P2020" s="22" t="str">
        <f aca="false">IF(K2020&gt;0,"Sí","No")</f>
        <v>No</v>
      </c>
      <c r="Q2020" s="22" t="str">
        <f aca="false">IF(OR(I2020&gt;0,J2020&gt;0),"Sí","No")</f>
        <v>Sí</v>
      </c>
      <c r="R2020" s="27" t="n">
        <v>2000</v>
      </c>
      <c r="S2020" s="27" t="n">
        <v>2800</v>
      </c>
      <c r="T2020" s="27" t="n">
        <v>1200</v>
      </c>
      <c r="U2020" s="27" t="n">
        <v>2000</v>
      </c>
      <c r="V2020" s="27"/>
      <c r="W2020" s="12" t="n">
        <f aca="false">IF(AND(I2020&gt;0,R2020&gt;0),(S2020-R2020)/R2020,"")</f>
        <v>0.4</v>
      </c>
      <c r="X2020" s="12" t="n">
        <f aca="false">IF(AND(J2020&gt;0,T2020&gt;0),(U2020-T2020)/T2020,"")</f>
        <v>0.666666666666667</v>
      </c>
      <c r="Y2020" s="12" t="str">
        <f aca="false">IF(AND(K2020&gt;0,V2020&gt;0),(V2020-Resumen!$B$7)/Resumen!$B$7,"")</f>
        <v/>
      </c>
      <c r="Z2020" s="28" t="str">
        <f aca="false">IF(AND(K2020&gt;0,I2020&gt;0,V2020&gt;0,S2020&gt;0),V2020-S2020,"")</f>
        <v/>
      </c>
      <c r="AA2020" s="12" t="str">
        <f aca="false">IF(Z2020&lt;&gt;"",Z2020/S2020,"")</f>
        <v/>
      </c>
      <c r="AB2020" s="28" t="str">
        <f aca="false">IF(AND(K2020&gt;0,J2020&gt;0,V2020&gt;0,U2020&gt;0),V2020-U2020,"")</f>
        <v/>
      </c>
      <c r="AC2020" s="12" t="str">
        <f aca="false">IF(AB2020&lt;&gt;"",AB2020/U2020,"")</f>
        <v/>
      </c>
      <c r="AD2020" s="27" t="n">
        <v>0</v>
      </c>
      <c r="AE2020" s="27" t="n">
        <v>10</v>
      </c>
      <c r="AF2020" s="27" t="n">
        <v>8</v>
      </c>
      <c r="AG2020" s="28" t="n">
        <f aca="false">AD2020+AE2020+AF2020</f>
        <v>18</v>
      </c>
      <c r="AH2020" s="12" t="n">
        <f aca="false">IF(AG2020&gt;0,AD2020/AG2020,"")</f>
        <v>0</v>
      </c>
      <c r="AI2020" s="27" t="n">
        <v>1</v>
      </c>
      <c r="AJ2020" s="27" t="n">
        <v>1</v>
      </c>
      <c r="AK2020" s="27" t="n">
        <v>1</v>
      </c>
      <c r="AL2020" s="22" t="str">
        <f aca="false">IF(OR(AJ2020&gt;0,AK2020&gt;0),"Sí","No")</f>
        <v>Sí</v>
      </c>
      <c r="AM2020" s="6" t="s">
        <v>198</v>
      </c>
      <c r="AN2020" s="6" t="s">
        <v>198</v>
      </c>
      <c r="AO2020" s="12" t="n">
        <f aca="false">IF(M2020&gt;0,K2020/M2020,"")</f>
        <v>0</v>
      </c>
      <c r="AP2020" s="22" t="str">
        <f aca="false">IF(M2020&gt;=Resumen!$B$5,"Alto","Bajo")</f>
        <v>Alto</v>
      </c>
      <c r="AQ2020" s="22" t="str">
        <f aca="false">IF(AO2020&gt;=Resumen!$B$28,"Alto","Bajo")</f>
        <v>Bajo</v>
      </c>
      <c r="AR2020" s="22" t="str">
        <f aca="false">AP2020&amp;" Potencial / "&amp;AQ2020&amp;" Share"</f>
        <v>Alto Potencial / Bajo Share</v>
      </c>
      <c r="AS2020" s="22" t="str">
        <f aca="false">IF(Q2020="Sí",IF(AO2020&gt;=Resumen!$B$29,"Alto","Bajo"),"")</f>
        <v>Bajo</v>
      </c>
      <c r="AT2020" s="22" t="str">
        <f aca="false">IF(AS2020&lt;&gt;"",AP2020&amp;" Potencial / "&amp;AS2020&amp;" Share","")</f>
        <v>Alto Potencial / Bajo Share</v>
      </c>
      <c r="AU2020" s="22" t="str">
        <f aca="false">IF(AH2020="","Sin dato",IF(AH2020-AO2020&gt;Resumen!$B$6,"Sobre-exhibido",IF(AO2020-AH2020&gt;Resumen!$B$6,"Sub-exhibido","En línea")))</f>
        <v>En línea</v>
      </c>
      <c r="AV2020" s="22" t="n">
        <f aca="false">IF(AT2020="","",IF(AT2020="Alto Potencial / Bajo Share",1,IF(AT2020="Alto Potencial / Alto Share",2,IF(AT2020="Bajo Potencial / Alto Share",3,4))))</f>
        <v>1</v>
      </c>
      <c r="AW2020" s="22" t="str">
        <f aca="false">IF(Q2020="No","Sin competencia directa",IF(AV2020=1,"1 - Foco Conquista (Alto Pot / Bajo Share)",IF(AV2020=2,"2 - Foco Defensa (Alto Pot / Alto Share)",IF(AV2020=3,"3 - Monitoreo (Bajo Pot / Alto Share)","4 - Baja Prioridad (Bajo Pot / Bajo Share)"))))</f>
        <v>1 - Foco Conquista (Alto Pot / Bajo Share)</v>
      </c>
      <c r="AX2020" s="12" t="str">
        <f aca="false">IF(OR(IFERROR(AND(W2020&lt;&gt;"",Y2020&lt;&gt;"",Y2020-W2020&gt;Resumen!$B$8),FALSE()),IFERROR(AND(X2020&lt;&gt;"",Y2020&lt;&gt;"",Y2020-X2020&gt;Resumen!$B$8),FALSE())),MAX(IF(IFERROR(AND(W2020&lt;&gt;"",Y2020&lt;&gt;"",Y2020-W2020&gt;Resumen!$B$8),FALSE()),Y2020-W2020,0),IF(IFERROR(AND(X2020&lt;&gt;"",Y2020&lt;&gt;"",Y2020-X2020&gt;Resumen!$B$8),FALSE()),Y2020-X2020,0)),"")</f>
        <v/>
      </c>
      <c r="AY2020" s="22" t="str">
        <f aca="false">IF(OR(IFERROR(AND(W2020&lt;&gt;"",Y2020&lt;&gt;"",Y2020-W2020&gt;Resumen!$B$8),FALSE()),IFERROR(AND(X2020&lt;&gt;"",Y2020&lt;&gt;"",Y2020-X2020&gt;Resumen!$B$8),FALSE())),TRIM("Lays tiene mayor markup que "&amp;IF(IFERROR(AND(W2020&lt;&gt;"",Y2020&lt;&gt;"",Y2020-W2020&gt;Resumen!$B$8),FALSE()),"Quento ","")&amp;IF(IFERROR(AND(X2020&lt;&gt;"",Y2020&lt;&gt;"",Y2020-X2020&gt;Resumen!$B$8),FALSE()),"Julicroc ","")&amp;"en este PDV"),"")</f>
        <v/>
      </c>
      <c r="AZ2020" s="22" t="str">
        <f aca="false">IF(COUNTIF('Plan Pehuamar - Lista'!$A$2:$A$167,A2020)&gt;0,"Sí","No")</f>
        <v>No</v>
      </c>
      <c r="BA2020" s="22" t="str">
        <f aca="false">IF(COUNTIF('Plan Combo 9+1'!$A$2:$A$226,A2020)&gt;0,"Sí","No")</f>
        <v>No</v>
      </c>
      <c r="BB2020" s="22" t="str">
        <f aca="false">IF(AH2020="","No",IF(BA2020="Sí",IF((AO2020-AH2020)&gt;Resumen!$B$6,"Sí","No"),IF((AO2020-AH2020)&gt;=Resumen!$B$132,"Sí","No")))</f>
        <v>No</v>
      </c>
      <c r="BC2020" s="22" t="str">
        <f aca="false">IF(AND(N2020="Sí",AL2020="Sí",AI2020=0),"Sí","No")</f>
        <v>No</v>
      </c>
      <c r="BD2020" s="22" t="str">
        <f aca="false">IF(COUNTIF('Plan 9+1 (con Pehuamar)'!$A$2:$A$227,A2020)&gt;0,"Sí","No")</f>
        <v>No</v>
      </c>
    </row>
    <row r="2021" customFormat="false" ht="15" hidden="false" customHeight="true" outlineLevel="0" collapsed="false">
      <c r="A2021" s="6" t="n">
        <v>200687</v>
      </c>
      <c r="B2021" s="6" t="n">
        <v>13</v>
      </c>
      <c r="C2021" s="6" t="n">
        <v>1303</v>
      </c>
      <c r="D2021" s="6" t="s">
        <v>315</v>
      </c>
      <c r="E2021" s="6" t="s">
        <v>2184</v>
      </c>
      <c r="F2021" s="6" t="s">
        <v>206</v>
      </c>
      <c r="G2021" s="6" t="s">
        <v>130</v>
      </c>
      <c r="H2021" s="6" t="s">
        <v>1715</v>
      </c>
      <c r="I2021" s="27" t="n">
        <v>24</v>
      </c>
      <c r="J2021" s="27" t="n">
        <v>24</v>
      </c>
      <c r="K2021" s="27" t="n">
        <v>15</v>
      </c>
      <c r="L2021" s="28" t="n">
        <f aca="false">I2021+J2021</f>
        <v>48</v>
      </c>
      <c r="M2021" s="28" t="n">
        <f aca="false">L2021+K2021</f>
        <v>63</v>
      </c>
      <c r="N2021" s="22" t="str">
        <f aca="false">IF(I2021&gt;0,"Sí","No")</f>
        <v>Sí</v>
      </c>
      <c r="O2021" s="22" t="str">
        <f aca="false">IF(J2021&gt;0,"Sí","No")</f>
        <v>Sí</v>
      </c>
      <c r="P2021" s="22" t="str">
        <f aca="false">IF(K2021&gt;0,"Sí","No")</f>
        <v>Sí</v>
      </c>
      <c r="Q2021" s="22" t="str">
        <f aca="false">IF(OR(I2021&gt;0,J2021&gt;0),"Sí","No")</f>
        <v>Sí</v>
      </c>
      <c r="R2021" s="27" t="n">
        <v>2000</v>
      </c>
      <c r="S2021" s="27" t="n">
        <v>3100</v>
      </c>
      <c r="T2021" s="27" t="n">
        <v>1200</v>
      </c>
      <c r="U2021" s="27" t="n">
        <v>2000</v>
      </c>
      <c r="V2021" s="27" t="n">
        <v>3800</v>
      </c>
      <c r="W2021" s="12" t="n">
        <f aca="false">IF(AND(I2021&gt;0,R2021&gt;0),(S2021-R2021)/R2021,"")</f>
        <v>0.55</v>
      </c>
      <c r="X2021" s="12" t="n">
        <f aca="false">IF(AND(J2021&gt;0,T2021&gt;0),(U2021-T2021)/T2021,"")</f>
        <v>0.666666666666667</v>
      </c>
      <c r="Y2021" s="12" t="n">
        <f aca="false">IF(AND(K2021&gt;0,V2021&gt;0),(V2021-Resumen!$B$7)/Resumen!$B$7,"")</f>
        <v>0.52</v>
      </c>
      <c r="Z2021" s="28" t="n">
        <f aca="false">IF(AND(K2021&gt;0,I2021&gt;0,V2021&gt;0,S2021&gt;0),V2021-S2021,"")</f>
        <v>700</v>
      </c>
      <c r="AA2021" s="12" t="n">
        <f aca="false">IF(Z2021&lt;&gt;"",Z2021/S2021,"")</f>
        <v>0.225806451612903</v>
      </c>
      <c r="AB2021" s="28" t="n">
        <f aca="false">IF(AND(K2021&gt;0,J2021&gt;0,V2021&gt;0,U2021&gt;0),V2021-U2021,"")</f>
        <v>1800</v>
      </c>
      <c r="AC2021" s="12" t="n">
        <f aca="false">IF(AB2021&lt;&gt;"",AB2021/U2021,"")</f>
        <v>0.9</v>
      </c>
      <c r="AD2021" s="27" t="n">
        <v>9</v>
      </c>
      <c r="AE2021" s="27" t="n">
        <v>15</v>
      </c>
      <c r="AF2021" s="27" t="n">
        <v>22</v>
      </c>
      <c r="AG2021" s="28" t="n">
        <f aca="false">AD2021+AE2021+AF2021</f>
        <v>46</v>
      </c>
      <c r="AH2021" s="12" t="n">
        <f aca="false">IF(AG2021&gt;0,AD2021/AG2021,"")</f>
        <v>0.195652173913044</v>
      </c>
      <c r="AI2021" s="27" t="n">
        <v>1</v>
      </c>
      <c r="AJ2021" s="27" t="n">
        <v>1</v>
      </c>
      <c r="AK2021" s="27" t="n">
        <v>0</v>
      </c>
      <c r="AL2021" s="22" t="str">
        <f aca="false">IF(OR(AJ2021&gt;0,AK2021&gt;0),"Sí","No")</f>
        <v>Sí</v>
      </c>
      <c r="AM2021" s="6" t="s">
        <v>198</v>
      </c>
      <c r="AN2021" s="6" t="s">
        <v>198</v>
      </c>
      <c r="AO2021" s="12" t="n">
        <f aca="false">IF(M2021&gt;0,K2021/M2021,"")</f>
        <v>0.238095238095238</v>
      </c>
      <c r="AP2021" s="22" t="str">
        <f aca="false">IF(M2021&gt;=Resumen!$B$5,"Alto","Bajo")</f>
        <v>Alto</v>
      </c>
      <c r="AQ2021" s="22" t="str">
        <f aca="false">IF(AO2021&gt;=Resumen!$B$28,"Alto","Bajo")</f>
        <v>Bajo</v>
      </c>
      <c r="AR2021" s="22" t="str">
        <f aca="false">AP2021&amp;" Potencial / "&amp;AQ2021&amp;" Share"</f>
        <v>Alto Potencial / Bajo Share</v>
      </c>
      <c r="AS2021" s="22" t="str">
        <f aca="false">IF(Q2021="Sí",IF(AO2021&gt;=Resumen!$B$29,"Alto","Bajo"),"")</f>
        <v>Bajo</v>
      </c>
      <c r="AT2021" s="22" t="str">
        <f aca="false">IF(AS2021&lt;&gt;"",AP2021&amp;" Potencial / "&amp;AS2021&amp;" Share","")</f>
        <v>Alto Potencial / Bajo Share</v>
      </c>
      <c r="AU2021" s="22" t="str">
        <f aca="false">IF(AH2021="","Sin dato",IF(AH2021-AO2021&gt;Resumen!$B$6,"Sobre-exhibido",IF(AO2021-AH2021&gt;Resumen!$B$6,"Sub-exhibido","En línea")))</f>
        <v>En línea</v>
      </c>
      <c r="AV2021" s="22" t="n">
        <f aca="false">IF(AT2021="","",IF(AT2021="Alto Potencial / Bajo Share",1,IF(AT2021="Alto Potencial / Alto Share",2,IF(AT2021="Bajo Potencial / Alto Share",3,4))))</f>
        <v>1</v>
      </c>
      <c r="AW2021" s="22" t="str">
        <f aca="false">IF(Q2021="No","Sin competencia directa",IF(AV2021=1,"1 - Foco Conquista (Alto Pot / Bajo Share)",IF(AV2021=2,"2 - Foco Defensa (Alto Pot / Alto Share)",IF(AV2021=3,"3 - Monitoreo (Bajo Pot / Alto Share)","4 - Baja Prioridad (Bajo Pot / Bajo Share)"))))</f>
        <v>1 - Foco Conquista (Alto Pot / Bajo Share)</v>
      </c>
      <c r="AX2021" s="12" t="str">
        <f aca="false">IF(OR(IFERROR(AND(W2021&lt;&gt;"",Y2021&lt;&gt;"",Y2021-W2021&gt;Resumen!$B$8),FALSE()),IFERROR(AND(X2021&lt;&gt;"",Y2021&lt;&gt;"",Y2021-X2021&gt;Resumen!$B$8),FALSE())),MAX(IF(IFERROR(AND(W2021&lt;&gt;"",Y2021&lt;&gt;"",Y2021-W2021&gt;Resumen!$B$8),FALSE()),Y2021-W2021,0),IF(IFERROR(AND(X2021&lt;&gt;"",Y2021&lt;&gt;"",Y2021-X2021&gt;Resumen!$B$8),FALSE()),Y2021-X2021,0)),"")</f>
        <v/>
      </c>
      <c r="AY2021" s="22" t="str">
        <f aca="false">IF(OR(IFERROR(AND(W2021&lt;&gt;"",Y2021&lt;&gt;"",Y2021-W2021&gt;Resumen!$B$8),FALSE()),IFERROR(AND(X2021&lt;&gt;"",Y2021&lt;&gt;"",Y2021-X2021&gt;Resumen!$B$8),FALSE())),TRIM("Lays tiene mayor markup que "&amp;IF(IFERROR(AND(W2021&lt;&gt;"",Y2021&lt;&gt;"",Y2021-W2021&gt;Resumen!$B$8),FALSE()),"Quento ","")&amp;IF(IFERROR(AND(X2021&lt;&gt;"",Y2021&lt;&gt;"",Y2021-X2021&gt;Resumen!$B$8),FALSE()),"Julicroc ","")&amp;"en este PDV"),"")</f>
        <v/>
      </c>
      <c r="AZ2021" s="22" t="str">
        <f aca="false">IF(COUNTIF('Plan Pehuamar - Lista'!$A$2:$A$167,A2021)&gt;0,"Sí","No")</f>
        <v>No</v>
      </c>
      <c r="BA2021" s="22" t="str">
        <f aca="false">IF(COUNTIF('Plan Combo 9+1'!$A$2:$A$226,A2021)&gt;0,"Sí","No")</f>
        <v>Sí</v>
      </c>
      <c r="BB2021" s="22" t="str">
        <f aca="false">IF(AH2021="","No",IF(BA2021="Sí",IF((AO2021-AH2021)&gt;Resumen!$B$6,"Sí","No"),IF((AO2021-AH2021)&gt;=Resumen!$B$132,"Sí","No")))</f>
        <v>No</v>
      </c>
      <c r="BC2021" s="22" t="str">
        <f aca="false">IF(AND(N2021="Sí",AL2021="Sí",AI2021=0),"Sí","No")</f>
        <v>No</v>
      </c>
      <c r="BD2021" s="22" t="str">
        <f aca="false">IF(COUNTIF('Plan 9+1 (con Pehuamar)'!$A$2:$A$227,A2021)&gt;0,"Sí","No")</f>
        <v>Sí</v>
      </c>
    </row>
    <row r="2022" customFormat="false" ht="15" hidden="false" customHeight="true" outlineLevel="0" collapsed="false">
      <c r="A2022" s="6" t="n">
        <v>200690</v>
      </c>
      <c r="B2022" s="6" t="n">
        <v>13</v>
      </c>
      <c r="C2022" s="6" t="n">
        <v>1303</v>
      </c>
      <c r="D2022" s="6" t="s">
        <v>315</v>
      </c>
      <c r="E2022" s="6" t="s">
        <v>2185</v>
      </c>
      <c r="F2022" s="6" t="s">
        <v>206</v>
      </c>
      <c r="G2022" s="6" t="s">
        <v>130</v>
      </c>
      <c r="H2022" s="6" t="s">
        <v>1715</v>
      </c>
      <c r="I2022" s="27" t="n">
        <v>10</v>
      </c>
      <c r="J2022" s="27" t="n">
        <v>45</v>
      </c>
      <c r="K2022" s="27" t="n">
        <v>12</v>
      </c>
      <c r="L2022" s="28" t="n">
        <f aca="false">I2022+J2022</f>
        <v>55</v>
      </c>
      <c r="M2022" s="28" t="n">
        <f aca="false">L2022+K2022</f>
        <v>67</v>
      </c>
      <c r="N2022" s="22" t="str">
        <f aca="false">IF(I2022&gt;0,"Sí","No")</f>
        <v>Sí</v>
      </c>
      <c r="O2022" s="22" t="str">
        <f aca="false">IF(J2022&gt;0,"Sí","No")</f>
        <v>Sí</v>
      </c>
      <c r="P2022" s="22" t="str">
        <f aca="false">IF(K2022&gt;0,"Sí","No")</f>
        <v>Sí</v>
      </c>
      <c r="Q2022" s="22" t="str">
        <f aca="false">IF(OR(I2022&gt;0,J2022&gt;0),"Sí","No")</f>
        <v>Sí</v>
      </c>
      <c r="R2022" s="27" t="n">
        <v>1750</v>
      </c>
      <c r="S2022" s="27" t="n">
        <v>1900</v>
      </c>
      <c r="T2022" s="27" t="n">
        <v>1100</v>
      </c>
      <c r="U2022" s="27" t="n">
        <v>1800</v>
      </c>
      <c r="V2022" s="27" t="n">
        <v>3800</v>
      </c>
      <c r="W2022" s="12" t="n">
        <f aca="false">IF(AND(I2022&gt;0,R2022&gt;0),(S2022-R2022)/R2022,"")</f>
        <v>0.0857142857142857</v>
      </c>
      <c r="X2022" s="12" t="n">
        <f aca="false">IF(AND(J2022&gt;0,T2022&gt;0),(U2022-T2022)/T2022,"")</f>
        <v>0.636363636363636</v>
      </c>
      <c r="Y2022" s="12" t="n">
        <f aca="false">IF(AND(K2022&gt;0,V2022&gt;0),(V2022-Resumen!$B$7)/Resumen!$B$7,"")</f>
        <v>0.52</v>
      </c>
      <c r="Z2022" s="28" t="n">
        <f aca="false">IF(AND(K2022&gt;0,I2022&gt;0,V2022&gt;0,S2022&gt;0),V2022-S2022,"")</f>
        <v>1900</v>
      </c>
      <c r="AA2022" s="12" t="n">
        <f aca="false">IF(Z2022&lt;&gt;"",Z2022/S2022,"")</f>
        <v>1</v>
      </c>
      <c r="AB2022" s="28" t="n">
        <f aca="false">IF(AND(K2022&gt;0,J2022&gt;0,V2022&gt;0,U2022&gt;0),V2022-U2022,"")</f>
        <v>2000</v>
      </c>
      <c r="AC2022" s="12" t="n">
        <f aca="false">IF(AB2022&lt;&gt;"",AB2022/U2022,"")</f>
        <v>1.11111111111111</v>
      </c>
      <c r="AD2022" s="27" t="n">
        <v>8</v>
      </c>
      <c r="AE2022" s="27" t="n">
        <v>2</v>
      </c>
      <c r="AF2022" s="27" t="n">
        <v>10</v>
      </c>
      <c r="AG2022" s="28" t="n">
        <f aca="false">AD2022+AE2022+AF2022</f>
        <v>20</v>
      </c>
      <c r="AH2022" s="12" t="n">
        <f aca="false">IF(AG2022&gt;0,AD2022/AG2022,"")</f>
        <v>0.4</v>
      </c>
      <c r="AI2022" s="27" t="n">
        <v>1</v>
      </c>
      <c r="AJ2022" s="27" t="n">
        <v>0</v>
      </c>
      <c r="AK2022" s="27" t="n">
        <v>1</v>
      </c>
      <c r="AL2022" s="22" t="str">
        <f aca="false">IF(OR(AJ2022&gt;0,AK2022&gt;0),"Sí","No")</f>
        <v>Sí</v>
      </c>
      <c r="AM2022" s="6" t="s">
        <v>198</v>
      </c>
      <c r="AN2022" s="6" t="s">
        <v>397</v>
      </c>
      <c r="AO2022" s="12" t="n">
        <f aca="false">IF(M2022&gt;0,K2022/M2022,"")</f>
        <v>0.17910447761194</v>
      </c>
      <c r="AP2022" s="22" t="str">
        <f aca="false">IF(M2022&gt;=Resumen!$B$5,"Alto","Bajo")</f>
        <v>Alto</v>
      </c>
      <c r="AQ2022" s="22" t="str">
        <f aca="false">IF(AO2022&gt;=Resumen!$B$28,"Alto","Bajo")</f>
        <v>Bajo</v>
      </c>
      <c r="AR2022" s="22" t="str">
        <f aca="false">AP2022&amp;" Potencial / "&amp;AQ2022&amp;" Share"</f>
        <v>Alto Potencial / Bajo Share</v>
      </c>
      <c r="AS2022" s="22" t="str">
        <f aca="false">IF(Q2022="Sí",IF(AO2022&gt;=Resumen!$B$29,"Alto","Bajo"),"")</f>
        <v>Bajo</v>
      </c>
      <c r="AT2022" s="22" t="str">
        <f aca="false">IF(AS2022&lt;&gt;"",AP2022&amp;" Potencial / "&amp;AS2022&amp;" Share","")</f>
        <v>Alto Potencial / Bajo Share</v>
      </c>
      <c r="AU2022" s="22" t="str">
        <f aca="false">IF(AH2022="","Sin dato",IF(AH2022-AO2022&gt;Resumen!$B$6,"Sobre-exhibido",IF(AO2022-AH2022&gt;Resumen!$B$6,"Sub-exhibido","En línea")))</f>
        <v>Sobre-exhibido</v>
      </c>
      <c r="AV2022" s="22" t="n">
        <f aca="false">IF(AT2022="","",IF(AT2022="Alto Potencial / Bajo Share",1,IF(AT2022="Alto Potencial / Alto Share",2,IF(AT2022="Bajo Potencial / Alto Share",3,4))))</f>
        <v>1</v>
      </c>
      <c r="AW2022" s="22" t="str">
        <f aca="false">IF(Q2022="No","Sin competencia directa",IF(AV2022=1,"1 - Foco Conquista (Alto Pot / Bajo Share)",IF(AV2022=2,"2 - Foco Defensa (Alto Pot / Alto Share)",IF(AV2022=3,"3 - Monitoreo (Bajo Pot / Alto Share)","4 - Baja Prioridad (Bajo Pot / Bajo Share)"))))</f>
        <v>1 - Foco Conquista (Alto Pot / Bajo Share)</v>
      </c>
      <c r="AX2022" s="12" t="n">
        <f aca="false">IF(OR(IFERROR(AND(W2022&lt;&gt;"",Y2022&lt;&gt;"",Y2022-W2022&gt;Resumen!$B$8),FALSE()),IFERROR(AND(X2022&lt;&gt;"",Y2022&lt;&gt;"",Y2022-X2022&gt;Resumen!$B$8),FALSE())),MAX(IF(IFERROR(AND(W2022&lt;&gt;"",Y2022&lt;&gt;"",Y2022-W2022&gt;Resumen!$B$8),FALSE()),Y2022-W2022,0),IF(IFERROR(AND(X2022&lt;&gt;"",Y2022&lt;&gt;"",Y2022-X2022&gt;Resumen!$B$8),FALSE()),Y2022-X2022,0)),"")</f>
        <v>0.434285714285714</v>
      </c>
      <c r="AY2022" s="22" t="str">
        <f aca="false">IF(OR(IFERROR(AND(W2022&lt;&gt;"",Y2022&lt;&gt;"",Y2022-W2022&gt;Resumen!$B$8),FALSE()),IFERROR(AND(X2022&lt;&gt;"",Y2022&lt;&gt;"",Y2022-X2022&gt;Resumen!$B$8),FALSE())),TRIM("Lays tiene mayor markup que "&amp;IF(IFERROR(AND(W2022&lt;&gt;"",Y2022&lt;&gt;"",Y2022-W2022&gt;Resumen!$B$8),FALSE()),"Quento ","")&amp;IF(IFERROR(AND(X2022&lt;&gt;"",Y2022&lt;&gt;"",Y2022-X2022&gt;Resumen!$B$8),FALSE()),"Julicroc ","")&amp;"en este PDV"),"")</f>
        <v>Lays tiene mayor markup que Quento en este PDV</v>
      </c>
      <c r="AZ2022" s="22" t="str">
        <f aca="false">IF(COUNTIF('Plan Pehuamar - Lista'!$A$2:$A$167,A2022)&gt;0,"Sí","No")</f>
        <v>No</v>
      </c>
      <c r="BA2022" s="22" t="str">
        <f aca="false">IF(COUNTIF('Plan Combo 9+1'!$A$2:$A$226,A2022)&gt;0,"Sí","No")</f>
        <v>No</v>
      </c>
      <c r="BB2022" s="22" t="str">
        <f aca="false">IF(AH2022="","No",IF(BA2022="Sí",IF((AO2022-AH2022)&gt;Resumen!$B$6,"Sí","No"),IF((AO2022-AH2022)&gt;=Resumen!$B$132,"Sí","No")))</f>
        <v>No</v>
      </c>
      <c r="BC2022" s="22" t="str">
        <f aca="false">IF(AND(N2022="Sí",AL2022="Sí",AI2022=0),"Sí","No")</f>
        <v>No</v>
      </c>
      <c r="BD2022" s="22" t="str">
        <f aca="false">IF(COUNTIF('Plan 9+1 (con Pehuamar)'!$A$2:$A$227,A2022)&gt;0,"Sí","No")</f>
        <v>No</v>
      </c>
    </row>
    <row r="2023" customFormat="false" ht="15" hidden="false" customHeight="true" outlineLevel="0" collapsed="false">
      <c r="A2023" s="6" t="n">
        <v>200691</v>
      </c>
      <c r="B2023" s="6" t="n">
        <v>13</v>
      </c>
      <c r="C2023" s="6" t="n">
        <v>1303</v>
      </c>
      <c r="D2023" s="6" t="s">
        <v>315</v>
      </c>
      <c r="E2023" s="6" t="s">
        <v>2186</v>
      </c>
      <c r="F2023" s="6" t="s">
        <v>206</v>
      </c>
      <c r="G2023" s="6" t="s">
        <v>130</v>
      </c>
      <c r="H2023" s="6" t="s">
        <v>1715</v>
      </c>
      <c r="I2023" s="27" t="n">
        <v>10</v>
      </c>
      <c r="J2023" s="27" t="n">
        <v>24</v>
      </c>
      <c r="K2023" s="27" t="n">
        <v>12</v>
      </c>
      <c r="L2023" s="28" t="n">
        <f aca="false">I2023+J2023</f>
        <v>34</v>
      </c>
      <c r="M2023" s="28" t="n">
        <f aca="false">L2023+K2023</f>
        <v>46</v>
      </c>
      <c r="N2023" s="22" t="str">
        <f aca="false">IF(I2023&gt;0,"Sí","No")</f>
        <v>Sí</v>
      </c>
      <c r="O2023" s="22" t="str">
        <f aca="false">IF(J2023&gt;0,"Sí","No")</f>
        <v>Sí</v>
      </c>
      <c r="P2023" s="22" t="str">
        <f aca="false">IF(K2023&gt;0,"Sí","No")</f>
        <v>Sí</v>
      </c>
      <c r="Q2023" s="22" t="str">
        <f aca="false">IF(OR(I2023&gt;0,J2023&gt;0),"Sí","No")</f>
        <v>Sí</v>
      </c>
      <c r="R2023" s="27" t="n">
        <v>1750</v>
      </c>
      <c r="S2023" s="27" t="n">
        <v>2500</v>
      </c>
      <c r="T2023" s="27" t="n">
        <v>1200</v>
      </c>
      <c r="U2023" s="27" t="n">
        <v>2100</v>
      </c>
      <c r="V2023" s="27" t="n">
        <v>3700</v>
      </c>
      <c r="W2023" s="12" t="n">
        <f aca="false">IF(AND(I2023&gt;0,R2023&gt;0),(S2023-R2023)/R2023,"")</f>
        <v>0.428571428571429</v>
      </c>
      <c r="X2023" s="12" t="n">
        <f aca="false">IF(AND(J2023&gt;0,T2023&gt;0),(U2023-T2023)/T2023,"")</f>
        <v>0.75</v>
      </c>
      <c r="Y2023" s="12" t="n">
        <f aca="false">IF(AND(K2023&gt;0,V2023&gt;0),(V2023-Resumen!$B$7)/Resumen!$B$7,"")</f>
        <v>0.48</v>
      </c>
      <c r="Z2023" s="28" t="n">
        <f aca="false">IF(AND(K2023&gt;0,I2023&gt;0,V2023&gt;0,S2023&gt;0),V2023-S2023,"")</f>
        <v>1200</v>
      </c>
      <c r="AA2023" s="12" t="n">
        <f aca="false">IF(Z2023&lt;&gt;"",Z2023/S2023,"")</f>
        <v>0.48</v>
      </c>
      <c r="AB2023" s="28" t="n">
        <f aca="false">IF(AND(K2023&gt;0,J2023&gt;0,V2023&gt;0,U2023&gt;0),V2023-U2023,"")</f>
        <v>1600</v>
      </c>
      <c r="AC2023" s="12" t="n">
        <f aca="false">IF(AB2023&lt;&gt;"",AB2023/U2023,"")</f>
        <v>0.761904761904762</v>
      </c>
      <c r="AD2023" s="27" t="n">
        <v>5</v>
      </c>
      <c r="AE2023" s="27" t="n">
        <v>2</v>
      </c>
      <c r="AF2023" s="27" t="n">
        <v>11</v>
      </c>
      <c r="AG2023" s="28" t="n">
        <f aca="false">AD2023+AE2023+AF2023</f>
        <v>18</v>
      </c>
      <c r="AH2023" s="12" t="n">
        <f aca="false">IF(AG2023&gt;0,AD2023/AG2023,"")</f>
        <v>0.277777777777778</v>
      </c>
      <c r="AI2023" s="27" t="n">
        <v>1</v>
      </c>
      <c r="AJ2023" s="27" t="n">
        <v>0</v>
      </c>
      <c r="AK2023" s="27" t="n">
        <v>1</v>
      </c>
      <c r="AL2023" s="22" t="str">
        <f aca="false">IF(OR(AJ2023&gt;0,AK2023&gt;0),"Sí","No")</f>
        <v>Sí</v>
      </c>
      <c r="AM2023" s="6" t="s">
        <v>198</v>
      </c>
      <c r="AN2023" s="6" t="s">
        <v>198</v>
      </c>
      <c r="AO2023" s="12" t="n">
        <f aca="false">IF(M2023&gt;0,K2023/M2023,"")</f>
        <v>0.260869565217391</v>
      </c>
      <c r="AP2023" s="22" t="str">
        <f aca="false">IF(M2023&gt;=Resumen!$B$5,"Alto","Bajo")</f>
        <v>Alto</v>
      </c>
      <c r="AQ2023" s="22" t="str">
        <f aca="false">IF(AO2023&gt;=Resumen!$B$28,"Alto","Bajo")</f>
        <v>Bajo</v>
      </c>
      <c r="AR2023" s="22" t="str">
        <f aca="false">AP2023&amp;" Potencial / "&amp;AQ2023&amp;" Share"</f>
        <v>Alto Potencial / Bajo Share</v>
      </c>
      <c r="AS2023" s="22" t="str">
        <f aca="false">IF(Q2023="Sí",IF(AO2023&gt;=Resumen!$B$29,"Alto","Bajo"),"")</f>
        <v>Bajo</v>
      </c>
      <c r="AT2023" s="22" t="str">
        <f aca="false">IF(AS2023&lt;&gt;"",AP2023&amp;" Potencial / "&amp;AS2023&amp;" Share","")</f>
        <v>Alto Potencial / Bajo Share</v>
      </c>
      <c r="AU2023" s="22" t="str">
        <f aca="false">IF(AH2023="","Sin dato",IF(AH2023-AO2023&gt;Resumen!$B$6,"Sobre-exhibido",IF(AO2023-AH2023&gt;Resumen!$B$6,"Sub-exhibido","En línea")))</f>
        <v>En línea</v>
      </c>
      <c r="AV2023" s="22" t="n">
        <f aca="false">IF(AT2023="","",IF(AT2023="Alto Potencial / Bajo Share",1,IF(AT2023="Alto Potencial / Alto Share",2,IF(AT2023="Bajo Potencial / Alto Share",3,4))))</f>
        <v>1</v>
      </c>
      <c r="AW2023" s="22" t="str">
        <f aca="false">IF(Q2023="No","Sin competencia directa",IF(AV2023=1,"1 - Foco Conquista (Alto Pot / Bajo Share)",IF(AV2023=2,"2 - Foco Defensa (Alto Pot / Alto Share)",IF(AV2023=3,"3 - Monitoreo (Bajo Pot / Alto Share)","4 - Baja Prioridad (Bajo Pot / Bajo Share)"))))</f>
        <v>1 - Foco Conquista (Alto Pot / Bajo Share)</v>
      </c>
      <c r="AX2023" s="12" t="n">
        <f aca="false">IF(OR(IFERROR(AND(W2023&lt;&gt;"",Y2023&lt;&gt;"",Y2023-W2023&gt;Resumen!$B$8),FALSE()),IFERROR(AND(X2023&lt;&gt;"",Y2023&lt;&gt;"",Y2023-X2023&gt;Resumen!$B$8),FALSE())),MAX(IF(IFERROR(AND(W2023&lt;&gt;"",Y2023&lt;&gt;"",Y2023-W2023&gt;Resumen!$B$8),FALSE()),Y2023-W2023,0),IF(IFERROR(AND(X2023&lt;&gt;"",Y2023&lt;&gt;"",Y2023-X2023&gt;Resumen!$B$8),FALSE()),Y2023-X2023,0)),"")</f>
        <v>0.0514285714285714</v>
      </c>
      <c r="AY2023" s="22" t="str">
        <f aca="false">IF(OR(IFERROR(AND(W2023&lt;&gt;"",Y2023&lt;&gt;"",Y2023-W2023&gt;Resumen!$B$8),FALSE()),IFERROR(AND(X2023&lt;&gt;"",Y2023&lt;&gt;"",Y2023-X2023&gt;Resumen!$B$8),FALSE())),TRIM("Lays tiene mayor markup que "&amp;IF(IFERROR(AND(W2023&lt;&gt;"",Y2023&lt;&gt;"",Y2023-W2023&gt;Resumen!$B$8),FALSE()),"Quento ","")&amp;IF(IFERROR(AND(X2023&lt;&gt;"",Y2023&lt;&gt;"",Y2023-X2023&gt;Resumen!$B$8),FALSE()),"Julicroc ","")&amp;"en este PDV"),"")</f>
        <v>Lays tiene mayor markup que Quento en este PDV</v>
      </c>
      <c r="AZ2023" s="22" t="str">
        <f aca="false">IF(COUNTIF('Plan Pehuamar - Lista'!$A$2:$A$167,A2023)&gt;0,"Sí","No")</f>
        <v>No</v>
      </c>
      <c r="BA2023" s="22" t="str">
        <f aca="false">IF(COUNTIF('Plan Combo 9+1'!$A$2:$A$226,A2023)&gt;0,"Sí","No")</f>
        <v>No</v>
      </c>
      <c r="BB2023" s="22" t="str">
        <f aca="false">IF(AH2023="","No",IF(BA2023="Sí",IF((AO2023-AH2023)&gt;Resumen!$B$6,"Sí","No"),IF((AO2023-AH2023)&gt;=Resumen!$B$132,"Sí","No")))</f>
        <v>No</v>
      </c>
      <c r="BC2023" s="22" t="str">
        <f aca="false">IF(AND(N2023="Sí",AL2023="Sí",AI2023=0),"Sí","No")</f>
        <v>No</v>
      </c>
      <c r="BD2023" s="22" t="str">
        <f aca="false">IF(COUNTIF('Plan 9+1 (con Pehuamar)'!$A$2:$A$227,A2023)&gt;0,"Sí","No")</f>
        <v>No</v>
      </c>
    </row>
    <row r="2024" customFormat="false" ht="15" hidden="false" customHeight="true" outlineLevel="0" collapsed="false">
      <c r="A2024" s="6" t="n">
        <v>200729</v>
      </c>
      <c r="B2024" s="6" t="n">
        <v>13</v>
      </c>
      <c r="C2024" s="6" t="n">
        <v>1303</v>
      </c>
      <c r="D2024" s="6" t="s">
        <v>315</v>
      </c>
      <c r="E2024" s="6" t="s">
        <v>2187</v>
      </c>
      <c r="F2024" s="6" t="s">
        <v>201</v>
      </c>
      <c r="G2024" s="6" t="s">
        <v>130</v>
      </c>
      <c r="H2024" s="6" t="s">
        <v>1715</v>
      </c>
      <c r="I2024" s="27" t="n">
        <v>0</v>
      </c>
      <c r="J2024" s="27" t="n">
        <v>0</v>
      </c>
      <c r="K2024" s="27" t="n">
        <v>0.2</v>
      </c>
      <c r="L2024" s="28" t="n">
        <f aca="false">I2024+J2024</f>
        <v>0</v>
      </c>
      <c r="M2024" s="28" t="n">
        <f aca="false">L2024+K2024</f>
        <v>0.2</v>
      </c>
      <c r="N2024" s="22" t="str">
        <f aca="false">IF(I2024&gt;0,"Sí","No")</f>
        <v>No</v>
      </c>
      <c r="O2024" s="22" t="str">
        <f aca="false">IF(J2024&gt;0,"Sí","No")</f>
        <v>No</v>
      </c>
      <c r="P2024" s="22" t="str">
        <f aca="false">IF(K2024&gt;0,"Sí","No")</f>
        <v>Sí</v>
      </c>
      <c r="Q2024" s="22" t="str">
        <f aca="false">IF(OR(I2024&gt;0,J2024&gt;0),"Sí","No")</f>
        <v>No</v>
      </c>
      <c r="R2024" s="27"/>
      <c r="S2024" s="27"/>
      <c r="T2024" s="27"/>
      <c r="U2024" s="27"/>
      <c r="V2024" s="27"/>
      <c r="W2024" s="12" t="str">
        <f aca="false">IF(AND(I2024&gt;0,R2024&gt;0),(S2024-R2024)/R2024,"")</f>
        <v/>
      </c>
      <c r="X2024" s="12" t="str">
        <f aca="false">IF(AND(J2024&gt;0,T2024&gt;0),(U2024-T2024)/T2024,"")</f>
        <v/>
      </c>
      <c r="Y2024" s="12" t="str">
        <f aca="false">IF(AND(K2024&gt;0,V2024&gt;0),(V2024-Resumen!$B$7)/Resumen!$B$7,"")</f>
        <v/>
      </c>
      <c r="Z2024" s="28" t="str">
        <f aca="false">IF(AND(K2024&gt;0,I2024&gt;0,V2024&gt;0,S2024&gt;0),V2024-S2024,"")</f>
        <v/>
      </c>
      <c r="AA2024" s="12" t="str">
        <f aca="false">IF(Z2024&lt;&gt;"",Z2024/S2024,"")</f>
        <v/>
      </c>
      <c r="AB2024" s="28" t="str">
        <f aca="false">IF(AND(K2024&gt;0,J2024&gt;0,V2024&gt;0,U2024&gt;0),V2024-U2024,"")</f>
        <v/>
      </c>
      <c r="AC2024" s="12" t="str">
        <f aca="false">IF(AB2024&lt;&gt;"",AB2024/U2024,"")</f>
        <v/>
      </c>
      <c r="AD2024" s="27" t="n">
        <v>0</v>
      </c>
      <c r="AE2024" s="27" t="n">
        <v>0</v>
      </c>
      <c r="AF2024" s="27" t="n">
        <v>0</v>
      </c>
      <c r="AG2024" s="28" t="n">
        <f aca="false">AD2024+AE2024+AF2024</f>
        <v>0</v>
      </c>
      <c r="AH2024" s="12" t="str">
        <f aca="false">IF(AG2024&gt;0,AD2024/AG2024,"")</f>
        <v/>
      </c>
      <c r="AI2024" s="27" t="n">
        <v>0</v>
      </c>
      <c r="AJ2024" s="27" t="n">
        <v>0</v>
      </c>
      <c r="AK2024" s="27" t="n">
        <v>0</v>
      </c>
      <c r="AL2024" s="22" t="str">
        <f aca="false">IF(OR(AJ2024&gt;0,AK2024&gt;0),"Sí","No")</f>
        <v>No</v>
      </c>
      <c r="AM2024" s="6"/>
      <c r="AN2024" s="6"/>
      <c r="AO2024" s="12" t="n">
        <f aca="false">IF(M2024&gt;0,K2024/M2024,"")</f>
        <v>1</v>
      </c>
      <c r="AP2024" s="22" t="str">
        <f aca="false">IF(M2024&gt;=Resumen!$B$5,"Alto","Bajo")</f>
        <v>Bajo</v>
      </c>
      <c r="AQ2024" s="22" t="str">
        <f aca="false">IF(AO2024&gt;=Resumen!$B$28,"Alto","Bajo")</f>
        <v>Alto</v>
      </c>
      <c r="AR2024" s="22" t="str">
        <f aca="false">AP2024&amp;" Potencial / "&amp;AQ2024&amp;" Share"</f>
        <v>Bajo Potencial / Alto Share</v>
      </c>
      <c r="AS2024" s="22" t="str">
        <f aca="false">IF(Q2024="Sí",IF(AO2024&gt;=Resumen!$B$29,"Alto","Bajo"),"")</f>
        <v/>
      </c>
      <c r="AT2024" s="22" t="str">
        <f aca="false">IF(AS2024&lt;&gt;"",AP2024&amp;" Potencial / "&amp;AS2024&amp;" Share","")</f>
        <v/>
      </c>
      <c r="AU2024" s="22" t="str">
        <f aca="false">IF(AH2024="","Sin dato",IF(AH2024-AO2024&gt;Resumen!$B$6,"Sobre-exhibido",IF(AO2024-AH2024&gt;Resumen!$B$6,"Sub-exhibido","En línea")))</f>
        <v>Sin dato</v>
      </c>
      <c r="AV2024" s="22" t="str">
        <f aca="false">IF(AT2024="","",IF(AT2024="Alto Potencial / Bajo Share",1,IF(AT2024="Alto Potencial / Alto Share",2,IF(AT2024="Bajo Potencial / Alto Share",3,4))))</f>
        <v/>
      </c>
      <c r="AW2024" s="22" t="str">
        <f aca="false">IF(Q2024="No","Sin competencia directa",IF(AV2024=1,"1 - Foco Conquista (Alto Pot / Bajo Share)",IF(AV2024=2,"2 - Foco Defensa (Alto Pot / Alto Share)",IF(AV2024=3,"3 - Monitoreo (Bajo Pot / Alto Share)","4 - Baja Prioridad (Bajo Pot / Bajo Share)"))))</f>
        <v>Sin competencia directa</v>
      </c>
      <c r="AX2024" s="12" t="str">
        <f aca="false">IF(OR(IFERROR(AND(W2024&lt;&gt;"",Y2024&lt;&gt;"",Y2024-W2024&gt;Resumen!$B$8),FALSE()),IFERROR(AND(X2024&lt;&gt;"",Y2024&lt;&gt;"",Y2024-X2024&gt;Resumen!$B$8),FALSE())),MAX(IF(IFERROR(AND(W2024&lt;&gt;"",Y2024&lt;&gt;"",Y2024-W2024&gt;Resumen!$B$8),FALSE()),Y2024-W2024,0),IF(IFERROR(AND(X2024&lt;&gt;"",Y2024&lt;&gt;"",Y2024-X2024&gt;Resumen!$B$8),FALSE()),Y2024-X2024,0)),"")</f>
        <v/>
      </c>
      <c r="AY2024" s="22" t="str">
        <f aca="false">IF(OR(IFERROR(AND(W2024&lt;&gt;"",Y2024&lt;&gt;"",Y2024-W2024&gt;Resumen!$B$8),FALSE()),IFERROR(AND(X2024&lt;&gt;"",Y2024&lt;&gt;"",Y2024-X2024&gt;Resumen!$B$8),FALSE())),TRIM("Lays tiene mayor markup que "&amp;IF(IFERROR(AND(W2024&lt;&gt;"",Y2024&lt;&gt;"",Y2024-W2024&gt;Resumen!$B$8),FALSE()),"Quento ","")&amp;IF(IFERROR(AND(X2024&lt;&gt;"",Y2024&lt;&gt;"",Y2024-X2024&gt;Resumen!$B$8),FALSE()),"Julicroc ","")&amp;"en este PDV"),"")</f>
        <v/>
      </c>
      <c r="AZ2024" s="22" t="str">
        <f aca="false">IF(COUNTIF('Plan Pehuamar - Lista'!$A$2:$A$167,A2024)&gt;0,"Sí","No")</f>
        <v>No</v>
      </c>
      <c r="BA2024" s="22" t="str">
        <f aca="false">IF(COUNTIF('Plan Combo 9+1'!$A$2:$A$226,A2024)&gt;0,"Sí","No")</f>
        <v>No</v>
      </c>
      <c r="BB2024" s="22" t="str">
        <f aca="false">IF(AH2024="","No",IF(BA2024="Sí",IF((AO2024-AH2024)&gt;Resumen!$B$6,"Sí","No"),IF((AO2024-AH2024)&gt;=Resumen!$B$132,"Sí","No")))</f>
        <v>No</v>
      </c>
      <c r="BC2024" s="22" t="str">
        <f aca="false">IF(AND(N2024="Sí",AL2024="Sí",AI2024=0),"Sí","No")</f>
        <v>No</v>
      </c>
      <c r="BD2024" s="22" t="str">
        <f aca="false">IF(COUNTIF('Plan 9+1 (con Pehuamar)'!$A$2:$A$227,A2024)&gt;0,"Sí","No")</f>
        <v>No</v>
      </c>
    </row>
    <row r="2025" customFormat="false" ht="15" hidden="false" customHeight="true" outlineLevel="0" collapsed="false">
      <c r="A2025" s="6" t="n">
        <v>200771</v>
      </c>
      <c r="B2025" s="6" t="n">
        <v>13</v>
      </c>
      <c r="C2025" s="6" t="n">
        <v>1303</v>
      </c>
      <c r="D2025" s="6" t="s">
        <v>315</v>
      </c>
      <c r="E2025" s="6" t="s">
        <v>2188</v>
      </c>
      <c r="F2025" s="6" t="s">
        <v>273</v>
      </c>
      <c r="G2025" s="6" t="s">
        <v>130</v>
      </c>
      <c r="H2025" s="6" t="s">
        <v>1715</v>
      </c>
      <c r="I2025" s="27" t="n">
        <v>10</v>
      </c>
      <c r="J2025" s="27" t="n">
        <v>10</v>
      </c>
      <c r="K2025" s="27" t="n">
        <v>6</v>
      </c>
      <c r="L2025" s="28" t="n">
        <f aca="false">I2025+J2025</f>
        <v>20</v>
      </c>
      <c r="M2025" s="28" t="n">
        <f aca="false">L2025+K2025</f>
        <v>26</v>
      </c>
      <c r="N2025" s="22" t="str">
        <f aca="false">IF(I2025&gt;0,"Sí","No")</f>
        <v>Sí</v>
      </c>
      <c r="O2025" s="22" t="str">
        <f aca="false">IF(J2025&gt;0,"Sí","No")</f>
        <v>Sí</v>
      </c>
      <c r="P2025" s="22" t="str">
        <f aca="false">IF(K2025&gt;0,"Sí","No")</f>
        <v>Sí</v>
      </c>
      <c r="Q2025" s="22" t="str">
        <f aca="false">IF(OR(I2025&gt;0,J2025&gt;0),"Sí","No")</f>
        <v>Sí</v>
      </c>
      <c r="R2025" s="27" t="n">
        <v>1750</v>
      </c>
      <c r="S2025" s="27" t="n">
        <v>2500</v>
      </c>
      <c r="T2025" s="27" t="n">
        <v>1200</v>
      </c>
      <c r="U2025" s="27" t="n">
        <v>2000</v>
      </c>
      <c r="V2025" s="27" t="n">
        <v>3700</v>
      </c>
      <c r="W2025" s="12" t="n">
        <f aca="false">IF(AND(I2025&gt;0,R2025&gt;0),(S2025-R2025)/R2025,"")</f>
        <v>0.428571428571429</v>
      </c>
      <c r="X2025" s="12" t="n">
        <f aca="false">IF(AND(J2025&gt;0,T2025&gt;0),(U2025-T2025)/T2025,"")</f>
        <v>0.666666666666667</v>
      </c>
      <c r="Y2025" s="12" t="n">
        <f aca="false">IF(AND(K2025&gt;0,V2025&gt;0),(V2025-Resumen!$B$7)/Resumen!$B$7,"")</f>
        <v>0.48</v>
      </c>
      <c r="Z2025" s="28" t="n">
        <f aca="false">IF(AND(K2025&gt;0,I2025&gt;0,V2025&gt;0,S2025&gt;0),V2025-S2025,"")</f>
        <v>1200</v>
      </c>
      <c r="AA2025" s="12" t="n">
        <f aca="false">IF(Z2025&lt;&gt;"",Z2025/S2025,"")</f>
        <v>0.48</v>
      </c>
      <c r="AB2025" s="28" t="n">
        <f aca="false">IF(AND(K2025&gt;0,J2025&gt;0,V2025&gt;0,U2025&gt;0),V2025-U2025,"")</f>
        <v>1700</v>
      </c>
      <c r="AC2025" s="12" t="n">
        <f aca="false">IF(AB2025&lt;&gt;"",AB2025/U2025,"")</f>
        <v>0.85</v>
      </c>
      <c r="AD2025" s="27" t="n">
        <v>4</v>
      </c>
      <c r="AE2025" s="27" t="n">
        <v>2</v>
      </c>
      <c r="AF2025" s="27" t="n">
        <v>8</v>
      </c>
      <c r="AG2025" s="28" t="n">
        <f aca="false">AD2025+AE2025+AF2025</f>
        <v>14</v>
      </c>
      <c r="AH2025" s="12" t="n">
        <f aca="false">IF(AG2025&gt;0,AD2025/AG2025,"")</f>
        <v>0.285714285714286</v>
      </c>
      <c r="AI2025" s="27" t="n">
        <v>0</v>
      </c>
      <c r="AJ2025" s="27" t="n">
        <v>0</v>
      </c>
      <c r="AK2025" s="27" t="n">
        <v>0</v>
      </c>
      <c r="AL2025" s="22" t="str">
        <f aca="false">IF(OR(AJ2025&gt;0,AK2025&gt;0),"Sí","No")</f>
        <v>No</v>
      </c>
      <c r="AM2025" s="6" t="s">
        <v>198</v>
      </c>
      <c r="AN2025" s="6" t="s">
        <v>198</v>
      </c>
      <c r="AO2025" s="12" t="n">
        <f aca="false">IF(M2025&gt;0,K2025/M2025,"")</f>
        <v>0.230769230769231</v>
      </c>
      <c r="AP2025" s="22" t="str">
        <f aca="false">IF(M2025&gt;=Resumen!$B$5,"Alto","Bajo")</f>
        <v>Bajo</v>
      </c>
      <c r="AQ2025" s="22" t="str">
        <f aca="false">IF(AO2025&gt;=Resumen!$B$28,"Alto","Bajo")</f>
        <v>Bajo</v>
      </c>
      <c r="AR2025" s="22" t="str">
        <f aca="false">AP2025&amp;" Potencial / "&amp;AQ2025&amp;" Share"</f>
        <v>Bajo Potencial / Bajo Share</v>
      </c>
      <c r="AS2025" s="22" t="str">
        <f aca="false">IF(Q2025="Sí",IF(AO2025&gt;=Resumen!$B$29,"Alto","Bajo"),"")</f>
        <v>Bajo</v>
      </c>
      <c r="AT2025" s="22" t="str">
        <f aca="false">IF(AS2025&lt;&gt;"",AP2025&amp;" Potencial / "&amp;AS2025&amp;" Share","")</f>
        <v>Bajo Potencial / Bajo Share</v>
      </c>
      <c r="AU2025" s="22" t="str">
        <f aca="false">IF(AH2025="","Sin dato",IF(AH2025-AO2025&gt;Resumen!$B$6,"Sobre-exhibido",IF(AO2025-AH2025&gt;Resumen!$B$6,"Sub-exhibido","En línea")))</f>
        <v>Sobre-exhibido</v>
      </c>
      <c r="AV2025" s="22" t="n">
        <f aca="false">IF(AT2025="","",IF(AT2025="Alto Potencial / Bajo Share",1,IF(AT2025="Alto Potencial / Alto Share",2,IF(AT2025="Bajo Potencial / Alto Share",3,4))))</f>
        <v>4</v>
      </c>
      <c r="AW2025" s="22" t="str">
        <f aca="false">IF(Q2025="No","Sin competencia directa",IF(AV2025=1,"1 - Foco Conquista (Alto Pot / Bajo Share)",IF(AV2025=2,"2 - Foco Defensa (Alto Pot / Alto Share)",IF(AV2025=3,"3 - Monitoreo (Bajo Pot / Alto Share)","4 - Baja Prioridad (Bajo Pot / Bajo Share)"))))</f>
        <v>4 - Baja Prioridad (Bajo Pot / Bajo Share)</v>
      </c>
      <c r="AX2025" s="12" t="n">
        <f aca="false">IF(OR(IFERROR(AND(W2025&lt;&gt;"",Y2025&lt;&gt;"",Y2025-W2025&gt;Resumen!$B$8),FALSE()),IFERROR(AND(X2025&lt;&gt;"",Y2025&lt;&gt;"",Y2025-X2025&gt;Resumen!$B$8),FALSE())),MAX(IF(IFERROR(AND(W2025&lt;&gt;"",Y2025&lt;&gt;"",Y2025-W2025&gt;Resumen!$B$8),FALSE()),Y2025-W2025,0),IF(IFERROR(AND(X2025&lt;&gt;"",Y2025&lt;&gt;"",Y2025-X2025&gt;Resumen!$B$8),FALSE()),Y2025-X2025,0)),"")</f>
        <v>0.0514285714285714</v>
      </c>
      <c r="AY2025" s="22" t="str">
        <f aca="false">IF(OR(IFERROR(AND(W2025&lt;&gt;"",Y2025&lt;&gt;"",Y2025-W2025&gt;Resumen!$B$8),FALSE()),IFERROR(AND(X2025&lt;&gt;"",Y2025&lt;&gt;"",Y2025-X2025&gt;Resumen!$B$8),FALSE())),TRIM("Lays tiene mayor markup que "&amp;IF(IFERROR(AND(W2025&lt;&gt;"",Y2025&lt;&gt;"",Y2025-W2025&gt;Resumen!$B$8),FALSE()),"Quento ","")&amp;IF(IFERROR(AND(X2025&lt;&gt;"",Y2025&lt;&gt;"",Y2025-X2025&gt;Resumen!$B$8),FALSE()),"Julicroc ","")&amp;"en este PDV"),"")</f>
        <v>Lays tiene mayor markup que Quento en este PDV</v>
      </c>
      <c r="AZ2025" s="22" t="str">
        <f aca="false">IF(COUNTIF('Plan Pehuamar - Lista'!$A$2:$A$167,A2025)&gt;0,"Sí","No")</f>
        <v>No</v>
      </c>
      <c r="BA2025" s="22" t="str">
        <f aca="false">IF(COUNTIF('Plan Combo 9+1'!$A$2:$A$226,A2025)&gt;0,"Sí","No")</f>
        <v>No</v>
      </c>
      <c r="BB2025" s="22" t="str">
        <f aca="false">IF(AH2025="","No",IF(BA2025="Sí",IF((AO2025-AH2025)&gt;Resumen!$B$6,"Sí","No"),IF((AO2025-AH2025)&gt;=Resumen!$B$132,"Sí","No")))</f>
        <v>No</v>
      </c>
      <c r="BC2025" s="22" t="str">
        <f aca="false">IF(AND(N2025="Sí",AL2025="Sí",AI2025=0),"Sí","No")</f>
        <v>No</v>
      </c>
      <c r="BD2025" s="22" t="str">
        <f aca="false">IF(COUNTIF('Plan 9+1 (con Pehuamar)'!$A$2:$A$227,A2025)&gt;0,"Sí","No")</f>
        <v>No</v>
      </c>
    </row>
    <row r="2026" customFormat="false" ht="15" hidden="false" customHeight="true" outlineLevel="0" collapsed="false">
      <c r="A2026" s="6" t="n">
        <v>201182</v>
      </c>
      <c r="B2026" s="6" t="n">
        <v>13</v>
      </c>
      <c r="C2026" s="6" t="n">
        <v>1303</v>
      </c>
      <c r="D2026" s="6" t="s">
        <v>315</v>
      </c>
      <c r="E2026" s="6" t="s">
        <v>2189</v>
      </c>
      <c r="F2026" s="6" t="s">
        <v>201</v>
      </c>
      <c r="G2026" s="6" t="s">
        <v>130</v>
      </c>
      <c r="H2026" s="6" t="s">
        <v>1715</v>
      </c>
      <c r="I2026" s="27" t="n">
        <v>6</v>
      </c>
      <c r="J2026" s="27" t="n">
        <v>10</v>
      </c>
      <c r="K2026" s="27" t="n">
        <v>8</v>
      </c>
      <c r="L2026" s="28" t="n">
        <f aca="false">I2026+J2026</f>
        <v>16</v>
      </c>
      <c r="M2026" s="28" t="n">
        <f aca="false">L2026+K2026</f>
        <v>24</v>
      </c>
      <c r="N2026" s="22" t="str">
        <f aca="false">IF(I2026&gt;0,"Sí","No")</f>
        <v>Sí</v>
      </c>
      <c r="O2026" s="22" t="str">
        <f aca="false">IF(J2026&gt;0,"Sí","No")</f>
        <v>Sí</v>
      </c>
      <c r="P2026" s="22" t="str">
        <f aca="false">IF(K2026&gt;0,"Sí","No")</f>
        <v>Sí</v>
      </c>
      <c r="Q2026" s="22" t="str">
        <f aca="false">IF(OR(I2026&gt;0,J2026&gt;0),"Sí","No")</f>
        <v>Sí</v>
      </c>
      <c r="R2026" s="27" t="n">
        <v>2000</v>
      </c>
      <c r="S2026" s="27" t="n">
        <v>3000</v>
      </c>
      <c r="T2026" s="27" t="n">
        <v>1100</v>
      </c>
      <c r="U2026" s="27" t="n">
        <v>1900</v>
      </c>
      <c r="V2026" s="27" t="n">
        <v>3600</v>
      </c>
      <c r="W2026" s="12" t="n">
        <f aca="false">IF(AND(I2026&gt;0,R2026&gt;0),(S2026-R2026)/R2026,"")</f>
        <v>0.5</v>
      </c>
      <c r="X2026" s="12" t="n">
        <f aca="false">IF(AND(J2026&gt;0,T2026&gt;0),(U2026-T2026)/T2026,"")</f>
        <v>0.727272727272727</v>
      </c>
      <c r="Y2026" s="12" t="n">
        <f aca="false">IF(AND(K2026&gt;0,V2026&gt;0),(V2026-Resumen!$B$7)/Resumen!$B$7,"")</f>
        <v>0.44</v>
      </c>
      <c r="Z2026" s="28" t="n">
        <f aca="false">IF(AND(K2026&gt;0,I2026&gt;0,V2026&gt;0,S2026&gt;0),V2026-S2026,"")</f>
        <v>600</v>
      </c>
      <c r="AA2026" s="12" t="n">
        <f aca="false">IF(Z2026&lt;&gt;"",Z2026/S2026,"")</f>
        <v>0.2</v>
      </c>
      <c r="AB2026" s="28" t="n">
        <f aca="false">IF(AND(K2026&gt;0,J2026&gt;0,V2026&gt;0,U2026&gt;0),V2026-U2026,"")</f>
        <v>1700</v>
      </c>
      <c r="AC2026" s="12" t="n">
        <f aca="false">IF(AB2026&lt;&gt;"",AB2026/U2026,"")</f>
        <v>0.894736842105263</v>
      </c>
      <c r="AD2026" s="27" t="n">
        <v>6</v>
      </c>
      <c r="AE2026" s="27" t="n">
        <v>6</v>
      </c>
      <c r="AF2026" s="27" t="n">
        <v>5</v>
      </c>
      <c r="AG2026" s="28" t="n">
        <f aca="false">AD2026+AE2026+AF2026</f>
        <v>17</v>
      </c>
      <c r="AH2026" s="12" t="n">
        <f aca="false">IF(AG2026&gt;0,AD2026/AG2026,"")</f>
        <v>0.352941176470588</v>
      </c>
      <c r="AI2026" s="27" t="n">
        <v>1</v>
      </c>
      <c r="AJ2026" s="27" t="n">
        <v>1</v>
      </c>
      <c r="AK2026" s="27" t="n">
        <v>1</v>
      </c>
      <c r="AL2026" s="22" t="str">
        <f aca="false">IF(OR(AJ2026&gt;0,AK2026&gt;0),"Sí","No")</f>
        <v>Sí</v>
      </c>
      <c r="AM2026" s="6" t="s">
        <v>198</v>
      </c>
      <c r="AN2026" s="6" t="s">
        <v>198</v>
      </c>
      <c r="AO2026" s="12" t="n">
        <f aca="false">IF(M2026&gt;0,K2026/M2026,"")</f>
        <v>0.333333333333333</v>
      </c>
      <c r="AP2026" s="22" t="str">
        <f aca="false">IF(M2026&gt;=Resumen!$B$5,"Alto","Bajo")</f>
        <v>Bajo</v>
      </c>
      <c r="AQ2026" s="22" t="str">
        <f aca="false">IF(AO2026&gt;=Resumen!$B$28,"Alto","Bajo")</f>
        <v>Bajo</v>
      </c>
      <c r="AR2026" s="22" t="str">
        <f aca="false">AP2026&amp;" Potencial / "&amp;AQ2026&amp;" Share"</f>
        <v>Bajo Potencial / Bajo Share</v>
      </c>
      <c r="AS2026" s="22" t="str">
        <f aca="false">IF(Q2026="Sí",IF(AO2026&gt;=Resumen!$B$29,"Alto","Bajo"),"")</f>
        <v>Bajo</v>
      </c>
      <c r="AT2026" s="22" t="str">
        <f aca="false">IF(AS2026&lt;&gt;"",AP2026&amp;" Potencial / "&amp;AS2026&amp;" Share","")</f>
        <v>Bajo Potencial / Bajo Share</v>
      </c>
      <c r="AU2026" s="22" t="str">
        <f aca="false">IF(AH2026="","Sin dato",IF(AH2026-AO2026&gt;Resumen!$B$6,"Sobre-exhibido",IF(AO2026-AH2026&gt;Resumen!$B$6,"Sub-exhibido","En línea")))</f>
        <v>En línea</v>
      </c>
      <c r="AV2026" s="22" t="n">
        <f aca="false">IF(AT2026="","",IF(AT2026="Alto Potencial / Bajo Share",1,IF(AT2026="Alto Potencial / Alto Share",2,IF(AT2026="Bajo Potencial / Alto Share",3,4))))</f>
        <v>4</v>
      </c>
      <c r="AW2026" s="22" t="str">
        <f aca="false">IF(Q2026="No","Sin competencia directa",IF(AV2026=1,"1 - Foco Conquista (Alto Pot / Bajo Share)",IF(AV2026=2,"2 - Foco Defensa (Alto Pot / Alto Share)",IF(AV2026=3,"3 - Monitoreo (Bajo Pot / Alto Share)","4 - Baja Prioridad (Bajo Pot / Bajo Share)"))))</f>
        <v>4 - Baja Prioridad (Bajo Pot / Bajo Share)</v>
      </c>
      <c r="AX2026" s="12" t="str">
        <f aca="false">IF(OR(IFERROR(AND(W2026&lt;&gt;"",Y2026&lt;&gt;"",Y2026-W2026&gt;Resumen!$B$8),FALSE()),IFERROR(AND(X2026&lt;&gt;"",Y2026&lt;&gt;"",Y2026-X2026&gt;Resumen!$B$8),FALSE())),MAX(IF(IFERROR(AND(W2026&lt;&gt;"",Y2026&lt;&gt;"",Y2026-W2026&gt;Resumen!$B$8),FALSE()),Y2026-W2026,0),IF(IFERROR(AND(X2026&lt;&gt;"",Y2026&lt;&gt;"",Y2026-X2026&gt;Resumen!$B$8),FALSE()),Y2026-X2026,0)),"")</f>
        <v/>
      </c>
      <c r="AY2026" s="22" t="str">
        <f aca="false">IF(OR(IFERROR(AND(W2026&lt;&gt;"",Y2026&lt;&gt;"",Y2026-W2026&gt;Resumen!$B$8),FALSE()),IFERROR(AND(X2026&lt;&gt;"",Y2026&lt;&gt;"",Y2026-X2026&gt;Resumen!$B$8),FALSE())),TRIM("Lays tiene mayor markup que "&amp;IF(IFERROR(AND(W2026&lt;&gt;"",Y2026&lt;&gt;"",Y2026-W2026&gt;Resumen!$B$8),FALSE()),"Quento ","")&amp;IF(IFERROR(AND(X2026&lt;&gt;"",Y2026&lt;&gt;"",Y2026-X2026&gt;Resumen!$B$8),FALSE()),"Julicroc ","")&amp;"en este PDV"),"")</f>
        <v/>
      </c>
      <c r="AZ2026" s="22" t="str">
        <f aca="false">IF(COUNTIF('Plan Pehuamar - Lista'!$A$2:$A$167,A2026)&gt;0,"Sí","No")</f>
        <v>No</v>
      </c>
      <c r="BA2026" s="22" t="str">
        <f aca="false">IF(COUNTIF('Plan Combo 9+1'!$A$2:$A$226,A2026)&gt;0,"Sí","No")</f>
        <v>No</v>
      </c>
      <c r="BB2026" s="22" t="str">
        <f aca="false">IF(AH2026="","No",IF(BA2026="Sí",IF((AO2026-AH2026)&gt;Resumen!$B$6,"Sí","No"),IF((AO2026-AH2026)&gt;=Resumen!$B$132,"Sí","No")))</f>
        <v>No</v>
      </c>
      <c r="BC2026" s="22" t="str">
        <f aca="false">IF(AND(N2026="Sí",AL2026="Sí",AI2026=0),"Sí","No")</f>
        <v>No</v>
      </c>
      <c r="BD2026" s="22" t="str">
        <f aca="false">IF(COUNTIF('Plan 9+1 (con Pehuamar)'!$A$2:$A$227,A2026)&gt;0,"Sí","No")</f>
        <v>No</v>
      </c>
    </row>
    <row r="2027" customFormat="false" ht="15" hidden="false" customHeight="true" outlineLevel="0" collapsed="false">
      <c r="A2027" s="6" t="n">
        <v>201473</v>
      </c>
      <c r="B2027" s="6" t="n">
        <v>13</v>
      </c>
      <c r="C2027" s="6" t="n">
        <v>1303</v>
      </c>
      <c r="D2027" s="6" t="s">
        <v>315</v>
      </c>
      <c r="E2027" s="6" t="s">
        <v>2190</v>
      </c>
      <c r="F2027" s="6" t="s">
        <v>196</v>
      </c>
      <c r="G2027" s="6" t="s">
        <v>130</v>
      </c>
      <c r="H2027" s="6" t="s">
        <v>1715</v>
      </c>
      <c r="I2027" s="27" t="n">
        <v>10</v>
      </c>
      <c r="J2027" s="27" t="n">
        <v>20</v>
      </c>
      <c r="K2027" s="27" t="n">
        <v>4</v>
      </c>
      <c r="L2027" s="28" t="n">
        <f aca="false">I2027+J2027</f>
        <v>30</v>
      </c>
      <c r="M2027" s="28" t="n">
        <f aca="false">L2027+K2027</f>
        <v>34</v>
      </c>
      <c r="N2027" s="22" t="str">
        <f aca="false">IF(I2027&gt;0,"Sí","No")</f>
        <v>Sí</v>
      </c>
      <c r="O2027" s="22" t="str">
        <f aca="false">IF(J2027&gt;0,"Sí","No")</f>
        <v>Sí</v>
      </c>
      <c r="P2027" s="22" t="str">
        <f aca="false">IF(K2027&gt;0,"Sí","No")</f>
        <v>Sí</v>
      </c>
      <c r="Q2027" s="22" t="str">
        <f aca="false">IF(OR(I2027&gt;0,J2027&gt;0),"Sí","No")</f>
        <v>Sí</v>
      </c>
      <c r="R2027" s="27" t="n">
        <v>1750</v>
      </c>
      <c r="S2027" s="27" t="n">
        <v>2500</v>
      </c>
      <c r="T2027" s="27" t="n">
        <v>1200</v>
      </c>
      <c r="U2027" s="27" t="n">
        <v>2100</v>
      </c>
      <c r="V2027" s="27" t="n">
        <v>3700</v>
      </c>
      <c r="W2027" s="12" t="n">
        <f aca="false">IF(AND(I2027&gt;0,R2027&gt;0),(S2027-R2027)/R2027,"")</f>
        <v>0.428571428571429</v>
      </c>
      <c r="X2027" s="12" t="n">
        <f aca="false">IF(AND(J2027&gt;0,T2027&gt;0),(U2027-T2027)/T2027,"")</f>
        <v>0.75</v>
      </c>
      <c r="Y2027" s="12" t="n">
        <f aca="false">IF(AND(K2027&gt;0,V2027&gt;0),(V2027-Resumen!$B$7)/Resumen!$B$7,"")</f>
        <v>0.48</v>
      </c>
      <c r="Z2027" s="28" t="n">
        <f aca="false">IF(AND(K2027&gt;0,I2027&gt;0,V2027&gt;0,S2027&gt;0),V2027-S2027,"")</f>
        <v>1200</v>
      </c>
      <c r="AA2027" s="12" t="n">
        <f aca="false">IF(Z2027&lt;&gt;"",Z2027/S2027,"")</f>
        <v>0.48</v>
      </c>
      <c r="AB2027" s="28" t="n">
        <f aca="false">IF(AND(K2027&gt;0,J2027&gt;0,V2027&gt;0,U2027&gt;0),V2027-U2027,"")</f>
        <v>1600</v>
      </c>
      <c r="AC2027" s="12" t="n">
        <f aca="false">IF(AB2027&lt;&gt;"",AB2027/U2027,"")</f>
        <v>0.761904761904762</v>
      </c>
      <c r="AD2027" s="27" t="n">
        <v>3</v>
      </c>
      <c r="AE2027" s="27" t="n">
        <v>2</v>
      </c>
      <c r="AF2027" s="27" t="n">
        <v>7</v>
      </c>
      <c r="AG2027" s="28" t="n">
        <f aca="false">AD2027+AE2027+AF2027</f>
        <v>12</v>
      </c>
      <c r="AH2027" s="12" t="n">
        <f aca="false">IF(AG2027&gt;0,AD2027/AG2027,"")</f>
        <v>0.25</v>
      </c>
      <c r="AI2027" s="27" t="n">
        <v>0</v>
      </c>
      <c r="AJ2027" s="27" t="n">
        <v>0</v>
      </c>
      <c r="AK2027" s="27" t="n">
        <v>1</v>
      </c>
      <c r="AL2027" s="22" t="str">
        <f aca="false">IF(OR(AJ2027&gt;0,AK2027&gt;0),"Sí","No")</f>
        <v>Sí</v>
      </c>
      <c r="AM2027" s="6" t="s">
        <v>198</v>
      </c>
      <c r="AN2027" s="6" t="s">
        <v>198</v>
      </c>
      <c r="AO2027" s="12" t="n">
        <f aca="false">IF(M2027&gt;0,K2027/M2027,"")</f>
        <v>0.117647058823529</v>
      </c>
      <c r="AP2027" s="22" t="str">
        <f aca="false">IF(M2027&gt;=Resumen!$B$5,"Alto","Bajo")</f>
        <v>Bajo</v>
      </c>
      <c r="AQ2027" s="22" t="str">
        <f aca="false">IF(AO2027&gt;=Resumen!$B$28,"Alto","Bajo")</f>
        <v>Bajo</v>
      </c>
      <c r="AR2027" s="22" t="str">
        <f aca="false">AP2027&amp;" Potencial / "&amp;AQ2027&amp;" Share"</f>
        <v>Bajo Potencial / Bajo Share</v>
      </c>
      <c r="AS2027" s="22" t="str">
        <f aca="false">IF(Q2027="Sí",IF(AO2027&gt;=Resumen!$B$29,"Alto","Bajo"),"")</f>
        <v>Bajo</v>
      </c>
      <c r="AT2027" s="22" t="str">
        <f aca="false">IF(AS2027&lt;&gt;"",AP2027&amp;" Potencial / "&amp;AS2027&amp;" Share","")</f>
        <v>Bajo Potencial / Bajo Share</v>
      </c>
      <c r="AU2027" s="22" t="str">
        <f aca="false">IF(AH2027="","Sin dato",IF(AH2027-AO2027&gt;Resumen!$B$6,"Sobre-exhibido",IF(AO2027-AH2027&gt;Resumen!$B$6,"Sub-exhibido","En línea")))</f>
        <v>Sobre-exhibido</v>
      </c>
      <c r="AV2027" s="22" t="n">
        <f aca="false">IF(AT2027="","",IF(AT2027="Alto Potencial / Bajo Share",1,IF(AT2027="Alto Potencial / Alto Share",2,IF(AT2027="Bajo Potencial / Alto Share",3,4))))</f>
        <v>4</v>
      </c>
      <c r="AW2027" s="22" t="str">
        <f aca="false">IF(Q2027="No","Sin competencia directa",IF(AV2027=1,"1 - Foco Conquista (Alto Pot / Bajo Share)",IF(AV2027=2,"2 - Foco Defensa (Alto Pot / Alto Share)",IF(AV2027=3,"3 - Monitoreo (Bajo Pot / Alto Share)","4 - Baja Prioridad (Bajo Pot / Bajo Share)"))))</f>
        <v>4 - Baja Prioridad (Bajo Pot / Bajo Share)</v>
      </c>
      <c r="AX2027" s="12" t="n">
        <f aca="false">IF(OR(IFERROR(AND(W2027&lt;&gt;"",Y2027&lt;&gt;"",Y2027-W2027&gt;Resumen!$B$8),FALSE()),IFERROR(AND(X2027&lt;&gt;"",Y2027&lt;&gt;"",Y2027-X2027&gt;Resumen!$B$8),FALSE())),MAX(IF(IFERROR(AND(W2027&lt;&gt;"",Y2027&lt;&gt;"",Y2027-W2027&gt;Resumen!$B$8),FALSE()),Y2027-W2027,0),IF(IFERROR(AND(X2027&lt;&gt;"",Y2027&lt;&gt;"",Y2027-X2027&gt;Resumen!$B$8),FALSE()),Y2027-X2027,0)),"")</f>
        <v>0.0514285714285714</v>
      </c>
      <c r="AY2027" s="22" t="str">
        <f aca="false">IF(OR(IFERROR(AND(W2027&lt;&gt;"",Y2027&lt;&gt;"",Y2027-W2027&gt;Resumen!$B$8),FALSE()),IFERROR(AND(X2027&lt;&gt;"",Y2027&lt;&gt;"",Y2027-X2027&gt;Resumen!$B$8),FALSE())),TRIM("Lays tiene mayor markup que "&amp;IF(IFERROR(AND(W2027&lt;&gt;"",Y2027&lt;&gt;"",Y2027-W2027&gt;Resumen!$B$8),FALSE()),"Quento ","")&amp;IF(IFERROR(AND(X2027&lt;&gt;"",Y2027&lt;&gt;"",Y2027-X2027&gt;Resumen!$B$8),FALSE()),"Julicroc ","")&amp;"en este PDV"),"")</f>
        <v>Lays tiene mayor markup que Quento en este PDV</v>
      </c>
      <c r="AZ2027" s="22" t="str">
        <f aca="false">IF(COUNTIF('Plan Pehuamar - Lista'!$A$2:$A$167,A2027)&gt;0,"Sí","No")</f>
        <v>No</v>
      </c>
      <c r="BA2027" s="22" t="str">
        <f aca="false">IF(COUNTIF('Plan Combo 9+1'!$A$2:$A$226,A2027)&gt;0,"Sí","No")</f>
        <v>No</v>
      </c>
      <c r="BB2027" s="22" t="str">
        <f aca="false">IF(AH2027="","No",IF(BA2027="Sí",IF((AO2027-AH2027)&gt;Resumen!$B$6,"Sí","No"),IF((AO2027-AH2027)&gt;=Resumen!$B$132,"Sí","No")))</f>
        <v>No</v>
      </c>
      <c r="BC2027" s="22" t="str">
        <f aca="false">IF(AND(N2027="Sí",AL2027="Sí",AI2027=0),"Sí","No")</f>
        <v>Sí</v>
      </c>
      <c r="BD2027" s="22" t="str">
        <f aca="false">IF(COUNTIF('Plan 9+1 (con Pehuamar)'!$A$2:$A$227,A2027)&gt;0,"Sí","No")</f>
        <v>No</v>
      </c>
    </row>
    <row r="2028" customFormat="false" ht="15" hidden="false" customHeight="true" outlineLevel="0" collapsed="false">
      <c r="A2028" s="6" t="n">
        <v>201488</v>
      </c>
      <c r="B2028" s="6" t="n">
        <v>13</v>
      </c>
      <c r="C2028" s="6" t="n">
        <v>1303</v>
      </c>
      <c r="D2028" s="6" t="s">
        <v>315</v>
      </c>
      <c r="E2028" s="6" t="s">
        <v>2191</v>
      </c>
      <c r="F2028" s="6" t="s">
        <v>201</v>
      </c>
      <c r="G2028" s="6" t="s">
        <v>130</v>
      </c>
      <c r="H2028" s="6" t="s">
        <v>1715</v>
      </c>
      <c r="I2028" s="27" t="n">
        <v>10</v>
      </c>
      <c r="J2028" s="27" t="n">
        <v>27</v>
      </c>
      <c r="K2028" s="27" t="n">
        <v>0</v>
      </c>
      <c r="L2028" s="28" t="n">
        <f aca="false">I2028+J2028</f>
        <v>37</v>
      </c>
      <c r="M2028" s="28" t="n">
        <f aca="false">L2028+K2028</f>
        <v>37</v>
      </c>
      <c r="N2028" s="22" t="str">
        <f aca="false">IF(I2028&gt;0,"Sí","No")</f>
        <v>Sí</v>
      </c>
      <c r="O2028" s="22" t="str">
        <f aca="false">IF(J2028&gt;0,"Sí","No")</f>
        <v>Sí</v>
      </c>
      <c r="P2028" s="22" t="str">
        <f aca="false">IF(K2028&gt;0,"Sí","No")</f>
        <v>No</v>
      </c>
      <c r="Q2028" s="22" t="str">
        <f aca="false">IF(OR(I2028&gt;0,J2028&gt;0),"Sí","No")</f>
        <v>Sí</v>
      </c>
      <c r="R2028" s="27" t="n">
        <v>1750</v>
      </c>
      <c r="S2028" s="27" t="n">
        <v>2500</v>
      </c>
      <c r="T2028" s="27" t="n">
        <v>1200</v>
      </c>
      <c r="U2028" s="27" t="n">
        <v>2000</v>
      </c>
      <c r="V2028" s="27"/>
      <c r="W2028" s="12" t="n">
        <f aca="false">IF(AND(I2028&gt;0,R2028&gt;0),(S2028-R2028)/R2028,"")</f>
        <v>0.428571428571429</v>
      </c>
      <c r="X2028" s="12" t="n">
        <f aca="false">IF(AND(J2028&gt;0,T2028&gt;0),(U2028-T2028)/T2028,"")</f>
        <v>0.666666666666667</v>
      </c>
      <c r="Y2028" s="12" t="str">
        <f aca="false">IF(AND(K2028&gt;0,V2028&gt;0),(V2028-Resumen!$B$7)/Resumen!$B$7,"")</f>
        <v/>
      </c>
      <c r="Z2028" s="28" t="str">
        <f aca="false">IF(AND(K2028&gt;0,I2028&gt;0,V2028&gt;0,S2028&gt;0),V2028-S2028,"")</f>
        <v/>
      </c>
      <c r="AA2028" s="12" t="str">
        <f aca="false">IF(Z2028&lt;&gt;"",Z2028/S2028,"")</f>
        <v/>
      </c>
      <c r="AB2028" s="28" t="str">
        <f aca="false">IF(AND(K2028&gt;0,J2028&gt;0,V2028&gt;0,U2028&gt;0),V2028-U2028,"")</f>
        <v/>
      </c>
      <c r="AC2028" s="12" t="str">
        <f aca="false">IF(AB2028&lt;&gt;"",AB2028/U2028,"")</f>
        <v/>
      </c>
      <c r="AD2028" s="27" t="n">
        <v>0</v>
      </c>
      <c r="AE2028" s="27" t="n">
        <v>2</v>
      </c>
      <c r="AF2028" s="27" t="n">
        <v>7</v>
      </c>
      <c r="AG2028" s="28" t="n">
        <f aca="false">AD2028+AE2028+AF2028</f>
        <v>9</v>
      </c>
      <c r="AH2028" s="12" t="n">
        <f aca="false">IF(AG2028&gt;0,AD2028/AG2028,"")</f>
        <v>0</v>
      </c>
      <c r="AI2028" s="27" t="n">
        <v>0</v>
      </c>
      <c r="AJ2028" s="27" t="n">
        <v>0</v>
      </c>
      <c r="AK2028" s="27" t="n">
        <v>1</v>
      </c>
      <c r="AL2028" s="22" t="str">
        <f aca="false">IF(OR(AJ2028&gt;0,AK2028&gt;0),"Sí","No")</f>
        <v>Sí</v>
      </c>
      <c r="AM2028" s="6" t="s">
        <v>198</v>
      </c>
      <c r="AN2028" s="6" t="s">
        <v>397</v>
      </c>
      <c r="AO2028" s="12" t="n">
        <f aca="false">IF(M2028&gt;0,K2028/M2028,"")</f>
        <v>0</v>
      </c>
      <c r="AP2028" s="22" t="str">
        <f aca="false">IF(M2028&gt;=Resumen!$B$5,"Alto","Bajo")</f>
        <v>Bajo</v>
      </c>
      <c r="AQ2028" s="22" t="str">
        <f aca="false">IF(AO2028&gt;=Resumen!$B$28,"Alto","Bajo")</f>
        <v>Bajo</v>
      </c>
      <c r="AR2028" s="22" t="str">
        <f aca="false">AP2028&amp;" Potencial / "&amp;AQ2028&amp;" Share"</f>
        <v>Bajo Potencial / Bajo Share</v>
      </c>
      <c r="AS2028" s="22" t="str">
        <f aca="false">IF(Q2028="Sí",IF(AO2028&gt;=Resumen!$B$29,"Alto","Bajo"),"")</f>
        <v>Bajo</v>
      </c>
      <c r="AT2028" s="22" t="str">
        <f aca="false">IF(AS2028&lt;&gt;"",AP2028&amp;" Potencial / "&amp;AS2028&amp;" Share","")</f>
        <v>Bajo Potencial / Bajo Share</v>
      </c>
      <c r="AU2028" s="22" t="str">
        <f aca="false">IF(AH2028="","Sin dato",IF(AH2028-AO2028&gt;Resumen!$B$6,"Sobre-exhibido",IF(AO2028-AH2028&gt;Resumen!$B$6,"Sub-exhibido","En línea")))</f>
        <v>En línea</v>
      </c>
      <c r="AV2028" s="22" t="n">
        <f aca="false">IF(AT2028="","",IF(AT2028="Alto Potencial / Bajo Share",1,IF(AT2028="Alto Potencial / Alto Share",2,IF(AT2028="Bajo Potencial / Alto Share",3,4))))</f>
        <v>4</v>
      </c>
      <c r="AW2028" s="22" t="str">
        <f aca="false">IF(Q2028="No","Sin competencia directa",IF(AV2028=1,"1 - Foco Conquista (Alto Pot / Bajo Share)",IF(AV2028=2,"2 - Foco Defensa (Alto Pot / Alto Share)",IF(AV2028=3,"3 - Monitoreo (Bajo Pot / Alto Share)","4 - Baja Prioridad (Bajo Pot / Bajo Share)"))))</f>
        <v>4 - Baja Prioridad (Bajo Pot / Bajo Share)</v>
      </c>
      <c r="AX2028" s="12" t="str">
        <f aca="false">IF(OR(IFERROR(AND(W2028&lt;&gt;"",Y2028&lt;&gt;"",Y2028-W2028&gt;Resumen!$B$8),FALSE()),IFERROR(AND(X2028&lt;&gt;"",Y2028&lt;&gt;"",Y2028-X2028&gt;Resumen!$B$8),FALSE())),MAX(IF(IFERROR(AND(W2028&lt;&gt;"",Y2028&lt;&gt;"",Y2028-W2028&gt;Resumen!$B$8),FALSE()),Y2028-W2028,0),IF(IFERROR(AND(X2028&lt;&gt;"",Y2028&lt;&gt;"",Y2028-X2028&gt;Resumen!$B$8),FALSE()),Y2028-X2028,0)),"")</f>
        <v/>
      </c>
      <c r="AY2028" s="22" t="str">
        <f aca="false">IF(OR(IFERROR(AND(W2028&lt;&gt;"",Y2028&lt;&gt;"",Y2028-W2028&gt;Resumen!$B$8),FALSE()),IFERROR(AND(X2028&lt;&gt;"",Y2028&lt;&gt;"",Y2028-X2028&gt;Resumen!$B$8),FALSE())),TRIM("Lays tiene mayor markup que "&amp;IF(IFERROR(AND(W2028&lt;&gt;"",Y2028&lt;&gt;"",Y2028-W2028&gt;Resumen!$B$8),FALSE()),"Quento ","")&amp;IF(IFERROR(AND(X2028&lt;&gt;"",Y2028&lt;&gt;"",Y2028-X2028&gt;Resumen!$B$8),FALSE()),"Julicroc ","")&amp;"en este PDV"),"")</f>
        <v/>
      </c>
      <c r="AZ2028" s="22" t="str">
        <f aca="false">IF(COUNTIF('Plan Pehuamar - Lista'!$A$2:$A$167,A2028)&gt;0,"Sí","No")</f>
        <v>No</v>
      </c>
      <c r="BA2028" s="22" t="str">
        <f aca="false">IF(COUNTIF('Plan Combo 9+1'!$A$2:$A$226,A2028)&gt;0,"Sí","No")</f>
        <v>No</v>
      </c>
      <c r="BB2028" s="22" t="str">
        <f aca="false">IF(AH2028="","No",IF(BA2028="Sí",IF((AO2028-AH2028)&gt;Resumen!$B$6,"Sí","No"),IF((AO2028-AH2028)&gt;=Resumen!$B$132,"Sí","No")))</f>
        <v>No</v>
      </c>
      <c r="BC2028" s="22" t="str">
        <f aca="false">IF(AND(N2028="Sí",AL2028="Sí",AI2028=0),"Sí","No")</f>
        <v>Sí</v>
      </c>
      <c r="BD2028" s="22" t="str">
        <f aca="false">IF(COUNTIF('Plan 9+1 (con Pehuamar)'!$A$2:$A$227,A2028)&gt;0,"Sí","No")</f>
        <v>No</v>
      </c>
    </row>
    <row r="2029" customFormat="false" ht="15" hidden="false" customHeight="true" outlineLevel="0" collapsed="false">
      <c r="A2029" s="6" t="n">
        <v>201576</v>
      </c>
      <c r="B2029" s="6" t="n">
        <v>13</v>
      </c>
      <c r="C2029" s="6" t="n">
        <v>1303</v>
      </c>
      <c r="D2029" s="6" t="s">
        <v>315</v>
      </c>
      <c r="E2029" s="6" t="s">
        <v>2192</v>
      </c>
      <c r="F2029" s="6" t="s">
        <v>201</v>
      </c>
      <c r="G2029" s="6" t="s">
        <v>130</v>
      </c>
      <c r="H2029" s="6" t="s">
        <v>1715</v>
      </c>
      <c r="I2029" s="27" t="n">
        <v>0</v>
      </c>
      <c r="J2029" s="27" t="n">
        <v>0</v>
      </c>
      <c r="K2029" s="27" t="n">
        <v>2.6</v>
      </c>
      <c r="L2029" s="28" t="n">
        <f aca="false">I2029+J2029</f>
        <v>0</v>
      </c>
      <c r="M2029" s="28" t="n">
        <f aca="false">L2029+K2029</f>
        <v>2.6</v>
      </c>
      <c r="N2029" s="22" t="str">
        <f aca="false">IF(I2029&gt;0,"Sí","No")</f>
        <v>No</v>
      </c>
      <c r="O2029" s="22" t="str">
        <f aca="false">IF(J2029&gt;0,"Sí","No")</f>
        <v>No</v>
      </c>
      <c r="P2029" s="22" t="str">
        <f aca="false">IF(K2029&gt;0,"Sí","No")</f>
        <v>Sí</v>
      </c>
      <c r="Q2029" s="22" t="str">
        <f aca="false">IF(OR(I2029&gt;0,J2029&gt;0),"Sí","No")</f>
        <v>No</v>
      </c>
      <c r="R2029" s="27"/>
      <c r="S2029" s="27"/>
      <c r="T2029" s="27"/>
      <c r="U2029" s="27"/>
      <c r="V2029" s="27"/>
      <c r="W2029" s="12" t="str">
        <f aca="false">IF(AND(I2029&gt;0,R2029&gt;0),(S2029-R2029)/R2029,"")</f>
        <v/>
      </c>
      <c r="X2029" s="12" t="str">
        <f aca="false">IF(AND(J2029&gt;0,T2029&gt;0),(U2029-T2029)/T2029,"")</f>
        <v/>
      </c>
      <c r="Y2029" s="12" t="str">
        <f aca="false">IF(AND(K2029&gt;0,V2029&gt;0),(V2029-Resumen!$B$7)/Resumen!$B$7,"")</f>
        <v/>
      </c>
      <c r="Z2029" s="28" t="str">
        <f aca="false">IF(AND(K2029&gt;0,I2029&gt;0,V2029&gt;0,S2029&gt;0),V2029-S2029,"")</f>
        <v/>
      </c>
      <c r="AA2029" s="12" t="str">
        <f aca="false">IF(Z2029&lt;&gt;"",Z2029/S2029,"")</f>
        <v/>
      </c>
      <c r="AB2029" s="28" t="str">
        <f aca="false">IF(AND(K2029&gt;0,J2029&gt;0,V2029&gt;0,U2029&gt;0),V2029-U2029,"")</f>
        <v/>
      </c>
      <c r="AC2029" s="12" t="str">
        <f aca="false">IF(AB2029&lt;&gt;"",AB2029/U2029,"")</f>
        <v/>
      </c>
      <c r="AD2029" s="27" t="n">
        <v>0</v>
      </c>
      <c r="AE2029" s="27" t="n">
        <v>0</v>
      </c>
      <c r="AF2029" s="27" t="n">
        <v>0</v>
      </c>
      <c r="AG2029" s="28" t="n">
        <f aca="false">AD2029+AE2029+AF2029</f>
        <v>0</v>
      </c>
      <c r="AH2029" s="12" t="str">
        <f aca="false">IF(AG2029&gt;0,AD2029/AG2029,"")</f>
        <v/>
      </c>
      <c r="AI2029" s="27" t="n">
        <v>0</v>
      </c>
      <c r="AJ2029" s="27" t="n">
        <v>0</v>
      </c>
      <c r="AK2029" s="27" t="n">
        <v>0</v>
      </c>
      <c r="AL2029" s="22" t="str">
        <f aca="false">IF(OR(AJ2029&gt;0,AK2029&gt;0),"Sí","No")</f>
        <v>No</v>
      </c>
      <c r="AM2029" s="6"/>
      <c r="AN2029" s="6"/>
      <c r="AO2029" s="12" t="n">
        <f aca="false">IF(M2029&gt;0,K2029/M2029,"")</f>
        <v>1</v>
      </c>
      <c r="AP2029" s="22" t="str">
        <f aca="false">IF(M2029&gt;=Resumen!$B$5,"Alto","Bajo")</f>
        <v>Bajo</v>
      </c>
      <c r="AQ2029" s="22" t="str">
        <f aca="false">IF(AO2029&gt;=Resumen!$B$28,"Alto","Bajo")</f>
        <v>Alto</v>
      </c>
      <c r="AR2029" s="22" t="str">
        <f aca="false">AP2029&amp;" Potencial / "&amp;AQ2029&amp;" Share"</f>
        <v>Bajo Potencial / Alto Share</v>
      </c>
      <c r="AS2029" s="22" t="str">
        <f aca="false">IF(Q2029="Sí",IF(AO2029&gt;=Resumen!$B$29,"Alto","Bajo"),"")</f>
        <v/>
      </c>
      <c r="AT2029" s="22" t="str">
        <f aca="false">IF(AS2029&lt;&gt;"",AP2029&amp;" Potencial / "&amp;AS2029&amp;" Share","")</f>
        <v/>
      </c>
      <c r="AU2029" s="22" t="str">
        <f aca="false">IF(AH2029="","Sin dato",IF(AH2029-AO2029&gt;Resumen!$B$6,"Sobre-exhibido",IF(AO2029-AH2029&gt;Resumen!$B$6,"Sub-exhibido","En línea")))</f>
        <v>Sin dato</v>
      </c>
      <c r="AV2029" s="22" t="str">
        <f aca="false">IF(AT2029="","",IF(AT2029="Alto Potencial / Bajo Share",1,IF(AT2029="Alto Potencial / Alto Share",2,IF(AT2029="Bajo Potencial / Alto Share",3,4))))</f>
        <v/>
      </c>
      <c r="AW2029" s="22" t="str">
        <f aca="false">IF(Q2029="No","Sin competencia directa",IF(AV2029=1,"1 - Foco Conquista (Alto Pot / Bajo Share)",IF(AV2029=2,"2 - Foco Defensa (Alto Pot / Alto Share)",IF(AV2029=3,"3 - Monitoreo (Bajo Pot / Alto Share)","4 - Baja Prioridad (Bajo Pot / Bajo Share)"))))</f>
        <v>Sin competencia directa</v>
      </c>
      <c r="AX2029" s="12" t="str">
        <f aca="false">IF(OR(IFERROR(AND(W2029&lt;&gt;"",Y2029&lt;&gt;"",Y2029-W2029&gt;Resumen!$B$8),FALSE()),IFERROR(AND(X2029&lt;&gt;"",Y2029&lt;&gt;"",Y2029-X2029&gt;Resumen!$B$8),FALSE())),MAX(IF(IFERROR(AND(W2029&lt;&gt;"",Y2029&lt;&gt;"",Y2029-W2029&gt;Resumen!$B$8),FALSE()),Y2029-W2029,0),IF(IFERROR(AND(X2029&lt;&gt;"",Y2029&lt;&gt;"",Y2029-X2029&gt;Resumen!$B$8),FALSE()),Y2029-X2029,0)),"")</f>
        <v/>
      </c>
      <c r="AY2029" s="22" t="str">
        <f aca="false">IF(OR(IFERROR(AND(W2029&lt;&gt;"",Y2029&lt;&gt;"",Y2029-W2029&gt;Resumen!$B$8),FALSE()),IFERROR(AND(X2029&lt;&gt;"",Y2029&lt;&gt;"",Y2029-X2029&gt;Resumen!$B$8),FALSE())),TRIM("Lays tiene mayor markup que "&amp;IF(IFERROR(AND(W2029&lt;&gt;"",Y2029&lt;&gt;"",Y2029-W2029&gt;Resumen!$B$8),FALSE()),"Quento ","")&amp;IF(IFERROR(AND(X2029&lt;&gt;"",Y2029&lt;&gt;"",Y2029-X2029&gt;Resumen!$B$8),FALSE()),"Julicroc ","")&amp;"en este PDV"),"")</f>
        <v/>
      </c>
      <c r="AZ2029" s="22" t="str">
        <f aca="false">IF(COUNTIF('Plan Pehuamar - Lista'!$A$2:$A$167,A2029)&gt;0,"Sí","No")</f>
        <v>No</v>
      </c>
      <c r="BA2029" s="22" t="str">
        <f aca="false">IF(COUNTIF('Plan Combo 9+1'!$A$2:$A$226,A2029)&gt;0,"Sí","No")</f>
        <v>No</v>
      </c>
      <c r="BB2029" s="22" t="str">
        <f aca="false">IF(AH2029="","No",IF(BA2029="Sí",IF((AO2029-AH2029)&gt;Resumen!$B$6,"Sí","No"),IF((AO2029-AH2029)&gt;=Resumen!$B$132,"Sí","No")))</f>
        <v>No</v>
      </c>
      <c r="BC2029" s="22" t="str">
        <f aca="false">IF(AND(N2029="Sí",AL2029="Sí",AI2029=0),"Sí","No")</f>
        <v>No</v>
      </c>
      <c r="BD2029" s="22" t="str">
        <f aca="false">IF(COUNTIF('Plan 9+1 (con Pehuamar)'!$A$2:$A$227,A2029)&gt;0,"Sí","No")</f>
        <v>No</v>
      </c>
    </row>
    <row r="2030" customFormat="false" ht="15" hidden="false" customHeight="true" outlineLevel="0" collapsed="false">
      <c r="A2030" s="6" t="n">
        <v>201615</v>
      </c>
      <c r="B2030" s="6" t="n">
        <v>13</v>
      </c>
      <c r="C2030" s="6" t="n">
        <v>1303</v>
      </c>
      <c r="D2030" s="6" t="s">
        <v>315</v>
      </c>
      <c r="E2030" s="6" t="s">
        <v>2193</v>
      </c>
      <c r="F2030" s="6" t="s">
        <v>206</v>
      </c>
      <c r="G2030" s="6" t="s">
        <v>130</v>
      </c>
      <c r="H2030" s="6" t="s">
        <v>1715</v>
      </c>
      <c r="I2030" s="27" t="n">
        <v>10</v>
      </c>
      <c r="J2030" s="27" t="n">
        <v>20</v>
      </c>
      <c r="K2030" s="27" t="n">
        <v>7</v>
      </c>
      <c r="L2030" s="28" t="n">
        <f aca="false">I2030+J2030</f>
        <v>30</v>
      </c>
      <c r="M2030" s="28" t="n">
        <f aca="false">L2030+K2030</f>
        <v>37</v>
      </c>
      <c r="N2030" s="22" t="str">
        <f aca="false">IF(I2030&gt;0,"Sí","No")</f>
        <v>Sí</v>
      </c>
      <c r="O2030" s="22" t="str">
        <f aca="false">IF(J2030&gt;0,"Sí","No")</f>
        <v>Sí</v>
      </c>
      <c r="P2030" s="22" t="str">
        <f aca="false">IF(K2030&gt;0,"Sí","No")</f>
        <v>Sí</v>
      </c>
      <c r="Q2030" s="22" t="str">
        <f aca="false">IF(OR(I2030&gt;0,J2030&gt;0),"Sí","No")</f>
        <v>Sí</v>
      </c>
      <c r="R2030" s="27" t="n">
        <v>2000</v>
      </c>
      <c r="S2030" s="27" t="n">
        <v>2900</v>
      </c>
      <c r="T2030" s="27" t="n">
        <v>1200</v>
      </c>
      <c r="U2030" s="27" t="n">
        <v>2000</v>
      </c>
      <c r="V2030" s="27" t="n">
        <v>3600</v>
      </c>
      <c r="W2030" s="12" t="n">
        <f aca="false">IF(AND(I2030&gt;0,R2030&gt;0),(S2030-R2030)/R2030,"")</f>
        <v>0.45</v>
      </c>
      <c r="X2030" s="12" t="n">
        <f aca="false">IF(AND(J2030&gt;0,T2030&gt;0),(U2030-T2030)/T2030,"")</f>
        <v>0.666666666666667</v>
      </c>
      <c r="Y2030" s="12" t="n">
        <f aca="false">IF(AND(K2030&gt;0,V2030&gt;0),(V2030-Resumen!$B$7)/Resumen!$B$7,"")</f>
        <v>0.44</v>
      </c>
      <c r="Z2030" s="28" t="n">
        <f aca="false">IF(AND(K2030&gt;0,I2030&gt;0,V2030&gt;0,S2030&gt;0),V2030-S2030,"")</f>
        <v>700</v>
      </c>
      <c r="AA2030" s="12" t="n">
        <f aca="false">IF(Z2030&lt;&gt;"",Z2030/S2030,"")</f>
        <v>0.241379310344828</v>
      </c>
      <c r="AB2030" s="28" t="n">
        <f aca="false">IF(AND(K2030&gt;0,J2030&gt;0,V2030&gt;0,U2030&gt;0),V2030-U2030,"")</f>
        <v>1600</v>
      </c>
      <c r="AC2030" s="12" t="n">
        <f aca="false">IF(AB2030&lt;&gt;"",AB2030/U2030,"")</f>
        <v>0.8</v>
      </c>
      <c r="AD2030" s="27" t="n">
        <v>3</v>
      </c>
      <c r="AE2030" s="27" t="n">
        <v>6</v>
      </c>
      <c r="AF2030" s="27" t="n">
        <v>10</v>
      </c>
      <c r="AG2030" s="28" t="n">
        <f aca="false">AD2030+AE2030+AF2030</f>
        <v>19</v>
      </c>
      <c r="AH2030" s="12" t="n">
        <f aca="false">IF(AG2030&gt;0,AD2030/AG2030,"")</f>
        <v>0.157894736842105</v>
      </c>
      <c r="AI2030" s="27" t="n">
        <v>0</v>
      </c>
      <c r="AJ2030" s="27" t="n">
        <v>0</v>
      </c>
      <c r="AK2030" s="27" t="n">
        <v>1</v>
      </c>
      <c r="AL2030" s="22" t="str">
        <f aca="false">IF(OR(AJ2030&gt;0,AK2030&gt;0),"Sí","No")</f>
        <v>Sí</v>
      </c>
      <c r="AM2030" s="6" t="s">
        <v>198</v>
      </c>
      <c r="AN2030" s="6" t="s">
        <v>198</v>
      </c>
      <c r="AO2030" s="12" t="n">
        <f aca="false">IF(M2030&gt;0,K2030/M2030,"")</f>
        <v>0.189189189189189</v>
      </c>
      <c r="AP2030" s="22" t="str">
        <f aca="false">IF(M2030&gt;=Resumen!$B$5,"Alto","Bajo")</f>
        <v>Bajo</v>
      </c>
      <c r="AQ2030" s="22" t="str">
        <f aca="false">IF(AO2030&gt;=Resumen!$B$28,"Alto","Bajo")</f>
        <v>Bajo</v>
      </c>
      <c r="AR2030" s="22" t="str">
        <f aca="false">AP2030&amp;" Potencial / "&amp;AQ2030&amp;" Share"</f>
        <v>Bajo Potencial / Bajo Share</v>
      </c>
      <c r="AS2030" s="22" t="str">
        <f aca="false">IF(Q2030="Sí",IF(AO2030&gt;=Resumen!$B$29,"Alto","Bajo"),"")</f>
        <v>Bajo</v>
      </c>
      <c r="AT2030" s="22" t="str">
        <f aca="false">IF(AS2030&lt;&gt;"",AP2030&amp;" Potencial / "&amp;AS2030&amp;" Share","")</f>
        <v>Bajo Potencial / Bajo Share</v>
      </c>
      <c r="AU2030" s="22" t="str">
        <f aca="false">IF(AH2030="","Sin dato",IF(AH2030-AO2030&gt;Resumen!$B$6,"Sobre-exhibido",IF(AO2030-AH2030&gt;Resumen!$B$6,"Sub-exhibido","En línea")))</f>
        <v>En línea</v>
      </c>
      <c r="AV2030" s="22" t="n">
        <f aca="false">IF(AT2030="","",IF(AT2030="Alto Potencial / Bajo Share",1,IF(AT2030="Alto Potencial / Alto Share",2,IF(AT2030="Bajo Potencial / Alto Share",3,4))))</f>
        <v>4</v>
      </c>
      <c r="AW2030" s="22" t="str">
        <f aca="false">IF(Q2030="No","Sin competencia directa",IF(AV2030=1,"1 - Foco Conquista (Alto Pot / Bajo Share)",IF(AV2030=2,"2 - Foco Defensa (Alto Pot / Alto Share)",IF(AV2030=3,"3 - Monitoreo (Bajo Pot / Alto Share)","4 - Baja Prioridad (Bajo Pot / Bajo Share)"))))</f>
        <v>4 - Baja Prioridad (Bajo Pot / Bajo Share)</v>
      </c>
      <c r="AX2030" s="12" t="str">
        <f aca="false">IF(OR(IFERROR(AND(W2030&lt;&gt;"",Y2030&lt;&gt;"",Y2030-W2030&gt;Resumen!$B$8),FALSE()),IFERROR(AND(X2030&lt;&gt;"",Y2030&lt;&gt;"",Y2030-X2030&gt;Resumen!$B$8),FALSE())),MAX(IF(IFERROR(AND(W2030&lt;&gt;"",Y2030&lt;&gt;"",Y2030-W2030&gt;Resumen!$B$8),FALSE()),Y2030-W2030,0),IF(IFERROR(AND(X2030&lt;&gt;"",Y2030&lt;&gt;"",Y2030-X2030&gt;Resumen!$B$8),FALSE()),Y2030-X2030,0)),"")</f>
        <v/>
      </c>
      <c r="AY2030" s="22" t="str">
        <f aca="false">IF(OR(IFERROR(AND(W2030&lt;&gt;"",Y2030&lt;&gt;"",Y2030-W2030&gt;Resumen!$B$8),FALSE()),IFERROR(AND(X2030&lt;&gt;"",Y2030&lt;&gt;"",Y2030-X2030&gt;Resumen!$B$8),FALSE())),TRIM("Lays tiene mayor markup que "&amp;IF(IFERROR(AND(W2030&lt;&gt;"",Y2030&lt;&gt;"",Y2030-W2030&gt;Resumen!$B$8),FALSE()),"Quento ","")&amp;IF(IFERROR(AND(X2030&lt;&gt;"",Y2030&lt;&gt;"",Y2030-X2030&gt;Resumen!$B$8),FALSE()),"Julicroc ","")&amp;"en este PDV"),"")</f>
        <v/>
      </c>
      <c r="AZ2030" s="22" t="str">
        <f aca="false">IF(COUNTIF('Plan Pehuamar - Lista'!$A$2:$A$167,A2030)&gt;0,"Sí","No")</f>
        <v>No</v>
      </c>
      <c r="BA2030" s="22" t="str">
        <f aca="false">IF(COUNTIF('Plan Combo 9+1'!$A$2:$A$226,A2030)&gt;0,"Sí","No")</f>
        <v>No</v>
      </c>
      <c r="BB2030" s="22" t="str">
        <f aca="false">IF(AH2030="","No",IF(BA2030="Sí",IF((AO2030-AH2030)&gt;Resumen!$B$6,"Sí","No"),IF((AO2030-AH2030)&gt;=Resumen!$B$132,"Sí","No")))</f>
        <v>No</v>
      </c>
      <c r="BC2030" s="22" t="str">
        <f aca="false">IF(AND(N2030="Sí",AL2030="Sí",AI2030=0),"Sí","No")</f>
        <v>Sí</v>
      </c>
      <c r="BD2030" s="22" t="str">
        <f aca="false">IF(COUNTIF('Plan 9+1 (con Pehuamar)'!$A$2:$A$227,A2030)&gt;0,"Sí","No")</f>
        <v>No</v>
      </c>
    </row>
    <row r="2031" customFormat="false" ht="15" hidden="false" customHeight="true" outlineLevel="0" collapsed="false">
      <c r="A2031" s="6" t="n">
        <v>201707</v>
      </c>
      <c r="B2031" s="6" t="n">
        <v>13</v>
      </c>
      <c r="C2031" s="6" t="n">
        <v>1303</v>
      </c>
      <c r="D2031" s="6" t="s">
        <v>315</v>
      </c>
      <c r="E2031" s="6" t="s">
        <v>2194</v>
      </c>
      <c r="F2031" s="6" t="s">
        <v>196</v>
      </c>
      <c r="G2031" s="6" t="s">
        <v>130</v>
      </c>
      <c r="H2031" s="6" t="s">
        <v>1715</v>
      </c>
      <c r="I2031" s="27" t="n">
        <v>10</v>
      </c>
      <c r="J2031" s="27" t="n">
        <v>12</v>
      </c>
      <c r="K2031" s="27" t="n">
        <v>6</v>
      </c>
      <c r="L2031" s="28" t="n">
        <f aca="false">I2031+J2031</f>
        <v>22</v>
      </c>
      <c r="M2031" s="28" t="n">
        <f aca="false">L2031+K2031</f>
        <v>28</v>
      </c>
      <c r="N2031" s="22" t="str">
        <f aca="false">IF(I2031&gt;0,"Sí","No")</f>
        <v>Sí</v>
      </c>
      <c r="O2031" s="22" t="str">
        <f aca="false">IF(J2031&gt;0,"Sí","No")</f>
        <v>Sí</v>
      </c>
      <c r="P2031" s="22" t="str">
        <f aca="false">IF(K2031&gt;0,"Sí","No")</f>
        <v>Sí</v>
      </c>
      <c r="Q2031" s="22" t="str">
        <f aca="false">IF(OR(I2031&gt;0,J2031&gt;0),"Sí","No")</f>
        <v>Sí</v>
      </c>
      <c r="R2031" s="27" t="n">
        <v>1750</v>
      </c>
      <c r="S2031" s="27" t="n">
        <v>2500</v>
      </c>
      <c r="T2031" s="27" t="n">
        <v>1200</v>
      </c>
      <c r="U2031" s="27" t="n">
        <v>1200</v>
      </c>
      <c r="V2031" s="27" t="n">
        <v>3600</v>
      </c>
      <c r="W2031" s="12" t="n">
        <f aca="false">IF(AND(I2031&gt;0,R2031&gt;0),(S2031-R2031)/R2031,"")</f>
        <v>0.428571428571429</v>
      </c>
      <c r="X2031" s="12" t="n">
        <f aca="false">IF(AND(J2031&gt;0,T2031&gt;0),(U2031-T2031)/T2031,"")</f>
        <v>0</v>
      </c>
      <c r="Y2031" s="12" t="n">
        <f aca="false">IF(AND(K2031&gt;0,V2031&gt;0),(V2031-Resumen!$B$7)/Resumen!$B$7,"")</f>
        <v>0.44</v>
      </c>
      <c r="Z2031" s="28" t="n">
        <f aca="false">IF(AND(K2031&gt;0,I2031&gt;0,V2031&gt;0,S2031&gt;0),V2031-S2031,"")</f>
        <v>1100</v>
      </c>
      <c r="AA2031" s="12" t="n">
        <f aca="false">IF(Z2031&lt;&gt;"",Z2031/S2031,"")</f>
        <v>0.44</v>
      </c>
      <c r="AB2031" s="28" t="n">
        <f aca="false">IF(AND(K2031&gt;0,J2031&gt;0,V2031&gt;0,U2031&gt;0),V2031-U2031,"")</f>
        <v>2400</v>
      </c>
      <c r="AC2031" s="12" t="n">
        <f aca="false">IF(AB2031&lt;&gt;"",AB2031/U2031,"")</f>
        <v>2</v>
      </c>
      <c r="AD2031" s="27" t="n">
        <v>4</v>
      </c>
      <c r="AE2031" s="27" t="n">
        <v>2</v>
      </c>
      <c r="AF2031" s="27" t="n">
        <v>9</v>
      </c>
      <c r="AG2031" s="28" t="n">
        <f aca="false">AD2031+AE2031+AF2031</f>
        <v>15</v>
      </c>
      <c r="AH2031" s="12" t="n">
        <f aca="false">IF(AG2031&gt;0,AD2031/AG2031,"")</f>
        <v>0.266666666666667</v>
      </c>
      <c r="AI2031" s="27" t="n">
        <v>1</v>
      </c>
      <c r="AJ2031" s="27" t="n">
        <v>0</v>
      </c>
      <c r="AK2031" s="27" t="n">
        <v>1</v>
      </c>
      <c r="AL2031" s="22" t="str">
        <f aca="false">IF(OR(AJ2031&gt;0,AK2031&gt;0),"Sí","No")</f>
        <v>Sí</v>
      </c>
      <c r="AM2031" s="6" t="s">
        <v>198</v>
      </c>
      <c r="AN2031" s="6" t="s">
        <v>198</v>
      </c>
      <c r="AO2031" s="12" t="n">
        <f aca="false">IF(M2031&gt;0,K2031/M2031,"")</f>
        <v>0.214285714285714</v>
      </c>
      <c r="AP2031" s="22" t="str">
        <f aca="false">IF(M2031&gt;=Resumen!$B$5,"Alto","Bajo")</f>
        <v>Bajo</v>
      </c>
      <c r="AQ2031" s="22" t="str">
        <f aca="false">IF(AO2031&gt;=Resumen!$B$28,"Alto","Bajo")</f>
        <v>Bajo</v>
      </c>
      <c r="AR2031" s="22" t="str">
        <f aca="false">AP2031&amp;" Potencial / "&amp;AQ2031&amp;" Share"</f>
        <v>Bajo Potencial / Bajo Share</v>
      </c>
      <c r="AS2031" s="22" t="str">
        <f aca="false">IF(Q2031="Sí",IF(AO2031&gt;=Resumen!$B$29,"Alto","Bajo"),"")</f>
        <v>Bajo</v>
      </c>
      <c r="AT2031" s="22" t="str">
        <f aca="false">IF(AS2031&lt;&gt;"",AP2031&amp;" Potencial / "&amp;AS2031&amp;" Share","")</f>
        <v>Bajo Potencial / Bajo Share</v>
      </c>
      <c r="AU2031" s="22" t="str">
        <f aca="false">IF(AH2031="","Sin dato",IF(AH2031-AO2031&gt;Resumen!$B$6,"Sobre-exhibido",IF(AO2031-AH2031&gt;Resumen!$B$6,"Sub-exhibido","En línea")))</f>
        <v>Sobre-exhibido</v>
      </c>
      <c r="AV2031" s="22" t="n">
        <f aca="false">IF(AT2031="","",IF(AT2031="Alto Potencial / Bajo Share",1,IF(AT2031="Alto Potencial / Alto Share",2,IF(AT2031="Bajo Potencial / Alto Share",3,4))))</f>
        <v>4</v>
      </c>
      <c r="AW2031" s="22" t="str">
        <f aca="false">IF(Q2031="No","Sin competencia directa",IF(AV2031=1,"1 - Foco Conquista (Alto Pot / Bajo Share)",IF(AV2031=2,"2 - Foco Defensa (Alto Pot / Alto Share)",IF(AV2031=3,"3 - Monitoreo (Bajo Pot / Alto Share)","4 - Baja Prioridad (Bajo Pot / Bajo Share)"))))</f>
        <v>4 - Baja Prioridad (Bajo Pot / Bajo Share)</v>
      </c>
      <c r="AX2031" s="12" t="n">
        <f aca="false">IF(OR(IFERROR(AND(W2031&lt;&gt;"",Y2031&lt;&gt;"",Y2031-W2031&gt;Resumen!$B$8),FALSE()),IFERROR(AND(X2031&lt;&gt;"",Y2031&lt;&gt;"",Y2031-X2031&gt;Resumen!$B$8),FALSE())),MAX(IF(IFERROR(AND(W2031&lt;&gt;"",Y2031&lt;&gt;"",Y2031-W2031&gt;Resumen!$B$8),FALSE()),Y2031-W2031,0),IF(IFERROR(AND(X2031&lt;&gt;"",Y2031&lt;&gt;"",Y2031-X2031&gt;Resumen!$B$8),FALSE()),Y2031-X2031,0)),"")</f>
        <v>0.44</v>
      </c>
      <c r="AY2031" s="22" t="str">
        <f aca="false">IF(OR(IFERROR(AND(W2031&lt;&gt;"",Y2031&lt;&gt;"",Y2031-W2031&gt;Resumen!$B$8),FALSE()),IFERROR(AND(X2031&lt;&gt;"",Y2031&lt;&gt;"",Y2031-X2031&gt;Resumen!$B$8),FALSE())),TRIM("Lays tiene mayor markup que "&amp;IF(IFERROR(AND(W2031&lt;&gt;"",Y2031&lt;&gt;"",Y2031-W2031&gt;Resumen!$B$8),FALSE()),"Quento ","")&amp;IF(IFERROR(AND(X2031&lt;&gt;"",Y2031&lt;&gt;"",Y2031-X2031&gt;Resumen!$B$8),FALSE()),"Julicroc ","")&amp;"en este PDV"),"")</f>
        <v>Lays tiene mayor markup que Julicroc en este PDV</v>
      </c>
      <c r="AZ2031" s="22" t="str">
        <f aca="false">IF(COUNTIF('Plan Pehuamar - Lista'!$A$2:$A$167,A2031)&gt;0,"Sí","No")</f>
        <v>No</v>
      </c>
      <c r="BA2031" s="22" t="str">
        <f aca="false">IF(COUNTIF('Plan Combo 9+1'!$A$2:$A$226,A2031)&gt;0,"Sí","No")</f>
        <v>No</v>
      </c>
      <c r="BB2031" s="22" t="str">
        <f aca="false">IF(AH2031="","No",IF(BA2031="Sí",IF((AO2031-AH2031)&gt;Resumen!$B$6,"Sí","No"),IF((AO2031-AH2031)&gt;=Resumen!$B$132,"Sí","No")))</f>
        <v>No</v>
      </c>
      <c r="BC2031" s="22" t="str">
        <f aca="false">IF(AND(N2031="Sí",AL2031="Sí",AI2031=0),"Sí","No")</f>
        <v>No</v>
      </c>
      <c r="BD2031" s="22" t="str">
        <f aca="false">IF(COUNTIF('Plan 9+1 (con Pehuamar)'!$A$2:$A$227,A2031)&gt;0,"Sí","No")</f>
        <v>No</v>
      </c>
    </row>
    <row r="2032" customFormat="false" ht="15" hidden="false" customHeight="true" outlineLevel="0" collapsed="false">
      <c r="A2032" s="6" t="n">
        <v>201970</v>
      </c>
      <c r="B2032" s="6" t="n">
        <v>13</v>
      </c>
      <c r="C2032" s="6" t="n">
        <v>1303</v>
      </c>
      <c r="D2032" s="6" t="s">
        <v>315</v>
      </c>
      <c r="E2032" s="6" t="s">
        <v>2195</v>
      </c>
      <c r="F2032" s="6" t="s">
        <v>196</v>
      </c>
      <c r="G2032" s="6" t="s">
        <v>130</v>
      </c>
      <c r="H2032" s="6" t="s">
        <v>1715</v>
      </c>
      <c r="I2032" s="27" t="n">
        <v>10</v>
      </c>
      <c r="J2032" s="27" t="n">
        <v>20</v>
      </c>
      <c r="K2032" s="27" t="n">
        <v>8</v>
      </c>
      <c r="L2032" s="28" t="n">
        <f aca="false">I2032+J2032</f>
        <v>30</v>
      </c>
      <c r="M2032" s="28" t="n">
        <f aca="false">L2032+K2032</f>
        <v>38</v>
      </c>
      <c r="N2032" s="22" t="str">
        <f aca="false">IF(I2032&gt;0,"Sí","No")</f>
        <v>Sí</v>
      </c>
      <c r="O2032" s="22" t="str">
        <f aca="false">IF(J2032&gt;0,"Sí","No")</f>
        <v>Sí</v>
      </c>
      <c r="P2032" s="22" t="str">
        <f aca="false">IF(K2032&gt;0,"Sí","No")</f>
        <v>Sí</v>
      </c>
      <c r="Q2032" s="22" t="str">
        <f aca="false">IF(OR(I2032&gt;0,J2032&gt;0),"Sí","No")</f>
        <v>Sí</v>
      </c>
      <c r="R2032" s="27" t="n">
        <v>1750</v>
      </c>
      <c r="S2032" s="27" t="n">
        <v>2500</v>
      </c>
      <c r="T2032" s="27" t="n">
        <v>1100</v>
      </c>
      <c r="U2032" s="27" t="n">
        <v>2000</v>
      </c>
      <c r="V2032" s="27" t="n">
        <v>3600</v>
      </c>
      <c r="W2032" s="12" t="n">
        <f aca="false">IF(AND(I2032&gt;0,R2032&gt;0),(S2032-R2032)/R2032,"")</f>
        <v>0.428571428571429</v>
      </c>
      <c r="X2032" s="12" t="n">
        <f aca="false">IF(AND(J2032&gt;0,T2032&gt;0),(U2032-T2032)/T2032,"")</f>
        <v>0.818181818181818</v>
      </c>
      <c r="Y2032" s="12" t="n">
        <f aca="false">IF(AND(K2032&gt;0,V2032&gt;0),(V2032-Resumen!$B$7)/Resumen!$B$7,"")</f>
        <v>0.44</v>
      </c>
      <c r="Z2032" s="28" t="n">
        <f aca="false">IF(AND(K2032&gt;0,I2032&gt;0,V2032&gt;0,S2032&gt;0),V2032-S2032,"")</f>
        <v>1100</v>
      </c>
      <c r="AA2032" s="12" t="n">
        <f aca="false">IF(Z2032&lt;&gt;"",Z2032/S2032,"")</f>
        <v>0.44</v>
      </c>
      <c r="AB2032" s="28" t="n">
        <f aca="false">IF(AND(K2032&gt;0,J2032&gt;0,V2032&gt;0,U2032&gt;0),V2032-U2032,"")</f>
        <v>1600</v>
      </c>
      <c r="AC2032" s="12" t="n">
        <f aca="false">IF(AB2032&lt;&gt;"",AB2032/U2032,"")</f>
        <v>0.8</v>
      </c>
      <c r="AD2032" s="27" t="n">
        <v>5</v>
      </c>
      <c r="AE2032" s="27" t="n">
        <v>2</v>
      </c>
      <c r="AF2032" s="27" t="n">
        <v>8</v>
      </c>
      <c r="AG2032" s="28" t="n">
        <f aca="false">AD2032+AE2032+AF2032</f>
        <v>15</v>
      </c>
      <c r="AH2032" s="12" t="n">
        <f aca="false">IF(AG2032&gt;0,AD2032/AG2032,"")</f>
        <v>0.333333333333333</v>
      </c>
      <c r="AI2032" s="27" t="n">
        <v>1</v>
      </c>
      <c r="AJ2032" s="27" t="n">
        <v>0</v>
      </c>
      <c r="AK2032" s="27" t="n">
        <v>1</v>
      </c>
      <c r="AL2032" s="22" t="str">
        <f aca="false">IF(OR(AJ2032&gt;0,AK2032&gt;0),"Sí","No")</f>
        <v>Sí</v>
      </c>
      <c r="AM2032" s="6" t="s">
        <v>198</v>
      </c>
      <c r="AN2032" s="6" t="s">
        <v>397</v>
      </c>
      <c r="AO2032" s="12" t="n">
        <f aca="false">IF(M2032&gt;0,K2032/M2032,"")</f>
        <v>0.210526315789474</v>
      </c>
      <c r="AP2032" s="22" t="str">
        <f aca="false">IF(M2032&gt;=Resumen!$B$5,"Alto","Bajo")</f>
        <v>Bajo</v>
      </c>
      <c r="AQ2032" s="22" t="str">
        <f aca="false">IF(AO2032&gt;=Resumen!$B$28,"Alto","Bajo")</f>
        <v>Bajo</v>
      </c>
      <c r="AR2032" s="22" t="str">
        <f aca="false">AP2032&amp;" Potencial / "&amp;AQ2032&amp;" Share"</f>
        <v>Bajo Potencial / Bajo Share</v>
      </c>
      <c r="AS2032" s="22" t="str">
        <f aca="false">IF(Q2032="Sí",IF(AO2032&gt;=Resumen!$B$29,"Alto","Bajo"),"")</f>
        <v>Bajo</v>
      </c>
      <c r="AT2032" s="22" t="str">
        <f aca="false">IF(AS2032&lt;&gt;"",AP2032&amp;" Potencial / "&amp;AS2032&amp;" Share","")</f>
        <v>Bajo Potencial / Bajo Share</v>
      </c>
      <c r="AU2032" s="22" t="str">
        <f aca="false">IF(AH2032="","Sin dato",IF(AH2032-AO2032&gt;Resumen!$B$6,"Sobre-exhibido",IF(AO2032-AH2032&gt;Resumen!$B$6,"Sub-exhibido","En línea")))</f>
        <v>Sobre-exhibido</v>
      </c>
      <c r="AV2032" s="22" t="n">
        <f aca="false">IF(AT2032="","",IF(AT2032="Alto Potencial / Bajo Share",1,IF(AT2032="Alto Potencial / Alto Share",2,IF(AT2032="Bajo Potencial / Alto Share",3,4))))</f>
        <v>4</v>
      </c>
      <c r="AW2032" s="22" t="str">
        <f aca="false">IF(Q2032="No","Sin competencia directa",IF(AV2032=1,"1 - Foco Conquista (Alto Pot / Bajo Share)",IF(AV2032=2,"2 - Foco Defensa (Alto Pot / Alto Share)",IF(AV2032=3,"3 - Monitoreo (Bajo Pot / Alto Share)","4 - Baja Prioridad (Bajo Pot / Bajo Share)"))))</f>
        <v>4 - Baja Prioridad (Bajo Pot / Bajo Share)</v>
      </c>
      <c r="AX2032" s="12" t="str">
        <f aca="false">IF(OR(IFERROR(AND(W2032&lt;&gt;"",Y2032&lt;&gt;"",Y2032-W2032&gt;Resumen!$B$8),FALSE()),IFERROR(AND(X2032&lt;&gt;"",Y2032&lt;&gt;"",Y2032-X2032&gt;Resumen!$B$8),FALSE())),MAX(IF(IFERROR(AND(W2032&lt;&gt;"",Y2032&lt;&gt;"",Y2032-W2032&gt;Resumen!$B$8),FALSE()),Y2032-W2032,0),IF(IFERROR(AND(X2032&lt;&gt;"",Y2032&lt;&gt;"",Y2032-X2032&gt;Resumen!$B$8),FALSE()),Y2032-X2032,0)),"")</f>
        <v/>
      </c>
      <c r="AY2032" s="22" t="str">
        <f aca="false">IF(OR(IFERROR(AND(W2032&lt;&gt;"",Y2032&lt;&gt;"",Y2032-W2032&gt;Resumen!$B$8),FALSE()),IFERROR(AND(X2032&lt;&gt;"",Y2032&lt;&gt;"",Y2032-X2032&gt;Resumen!$B$8),FALSE())),TRIM("Lays tiene mayor markup que "&amp;IF(IFERROR(AND(W2032&lt;&gt;"",Y2032&lt;&gt;"",Y2032-W2032&gt;Resumen!$B$8),FALSE()),"Quento ","")&amp;IF(IFERROR(AND(X2032&lt;&gt;"",Y2032&lt;&gt;"",Y2032-X2032&gt;Resumen!$B$8),FALSE()),"Julicroc ","")&amp;"en este PDV"),"")</f>
        <v/>
      </c>
      <c r="AZ2032" s="22" t="str">
        <f aca="false">IF(COUNTIF('Plan Pehuamar - Lista'!$A$2:$A$167,A2032)&gt;0,"Sí","No")</f>
        <v>No</v>
      </c>
      <c r="BA2032" s="22" t="str">
        <f aca="false">IF(COUNTIF('Plan Combo 9+1'!$A$2:$A$226,A2032)&gt;0,"Sí","No")</f>
        <v>No</v>
      </c>
      <c r="BB2032" s="22" t="str">
        <f aca="false">IF(AH2032="","No",IF(BA2032="Sí",IF((AO2032-AH2032)&gt;Resumen!$B$6,"Sí","No"),IF((AO2032-AH2032)&gt;=Resumen!$B$132,"Sí","No")))</f>
        <v>No</v>
      </c>
      <c r="BC2032" s="22" t="str">
        <f aca="false">IF(AND(N2032="Sí",AL2032="Sí",AI2032=0),"Sí","No")</f>
        <v>No</v>
      </c>
      <c r="BD2032" s="22" t="str">
        <f aca="false">IF(COUNTIF('Plan 9+1 (con Pehuamar)'!$A$2:$A$227,A2032)&gt;0,"Sí","No")</f>
        <v>No</v>
      </c>
    </row>
    <row r="2033" customFormat="false" ht="15" hidden="false" customHeight="true" outlineLevel="0" collapsed="false">
      <c r="A2033" s="6" t="n">
        <v>202414</v>
      </c>
      <c r="B2033" s="6" t="n">
        <v>13</v>
      </c>
      <c r="C2033" s="6" t="n">
        <v>1303</v>
      </c>
      <c r="D2033" s="6" t="s">
        <v>315</v>
      </c>
      <c r="E2033" s="6" t="s">
        <v>2196</v>
      </c>
      <c r="F2033" s="6" t="s">
        <v>291</v>
      </c>
      <c r="G2033" s="6" t="s">
        <v>130</v>
      </c>
      <c r="H2033" s="6" t="s">
        <v>1715</v>
      </c>
      <c r="I2033" s="27" t="n">
        <v>10</v>
      </c>
      <c r="J2033" s="27" t="n">
        <v>20</v>
      </c>
      <c r="K2033" s="27" t="n">
        <v>4</v>
      </c>
      <c r="L2033" s="28" t="n">
        <f aca="false">I2033+J2033</f>
        <v>30</v>
      </c>
      <c r="M2033" s="28" t="n">
        <f aca="false">L2033+K2033</f>
        <v>34</v>
      </c>
      <c r="N2033" s="22" t="str">
        <f aca="false">IF(I2033&gt;0,"Sí","No")</f>
        <v>Sí</v>
      </c>
      <c r="O2033" s="22" t="str">
        <f aca="false">IF(J2033&gt;0,"Sí","No")</f>
        <v>Sí</v>
      </c>
      <c r="P2033" s="22" t="str">
        <f aca="false">IF(K2033&gt;0,"Sí","No")</f>
        <v>Sí</v>
      </c>
      <c r="Q2033" s="22" t="str">
        <f aca="false">IF(OR(I2033&gt;0,J2033&gt;0),"Sí","No")</f>
        <v>Sí</v>
      </c>
      <c r="R2033" s="27" t="n">
        <v>1750</v>
      </c>
      <c r="S2033" s="27" t="n">
        <v>2500</v>
      </c>
      <c r="T2033" s="27" t="n">
        <v>1200</v>
      </c>
      <c r="U2033" s="27" t="n">
        <v>2000</v>
      </c>
      <c r="V2033" s="27" t="n">
        <v>3600</v>
      </c>
      <c r="W2033" s="12" t="n">
        <f aca="false">IF(AND(I2033&gt;0,R2033&gt;0),(S2033-R2033)/R2033,"")</f>
        <v>0.428571428571429</v>
      </c>
      <c r="X2033" s="12" t="n">
        <f aca="false">IF(AND(J2033&gt;0,T2033&gt;0),(U2033-T2033)/T2033,"")</f>
        <v>0.666666666666667</v>
      </c>
      <c r="Y2033" s="12" t="n">
        <f aca="false">IF(AND(K2033&gt;0,V2033&gt;0),(V2033-Resumen!$B$7)/Resumen!$B$7,"")</f>
        <v>0.44</v>
      </c>
      <c r="Z2033" s="28" t="n">
        <f aca="false">IF(AND(K2033&gt;0,I2033&gt;0,V2033&gt;0,S2033&gt;0),V2033-S2033,"")</f>
        <v>1100</v>
      </c>
      <c r="AA2033" s="12" t="n">
        <f aca="false">IF(Z2033&lt;&gt;"",Z2033/S2033,"")</f>
        <v>0.44</v>
      </c>
      <c r="AB2033" s="28" t="n">
        <f aca="false">IF(AND(K2033&gt;0,J2033&gt;0,V2033&gt;0,U2033&gt;0),V2033-U2033,"")</f>
        <v>1600</v>
      </c>
      <c r="AC2033" s="12" t="n">
        <f aca="false">IF(AB2033&lt;&gt;"",AB2033/U2033,"")</f>
        <v>0.8</v>
      </c>
      <c r="AD2033" s="27" t="n">
        <v>4</v>
      </c>
      <c r="AE2033" s="27" t="n">
        <v>2</v>
      </c>
      <c r="AF2033" s="27" t="n">
        <v>11</v>
      </c>
      <c r="AG2033" s="28" t="n">
        <f aca="false">AD2033+AE2033+AF2033</f>
        <v>17</v>
      </c>
      <c r="AH2033" s="12" t="n">
        <f aca="false">IF(AG2033&gt;0,AD2033/AG2033,"")</f>
        <v>0.235294117647059</v>
      </c>
      <c r="AI2033" s="27" t="n">
        <v>1</v>
      </c>
      <c r="AJ2033" s="27" t="n">
        <v>0</v>
      </c>
      <c r="AK2033" s="27" t="n">
        <v>0</v>
      </c>
      <c r="AL2033" s="22" t="str">
        <f aca="false">IF(OR(AJ2033&gt;0,AK2033&gt;0),"Sí","No")</f>
        <v>No</v>
      </c>
      <c r="AM2033" s="6" t="s">
        <v>198</v>
      </c>
      <c r="AN2033" s="6" t="s">
        <v>397</v>
      </c>
      <c r="AO2033" s="12" t="n">
        <f aca="false">IF(M2033&gt;0,K2033/M2033,"")</f>
        <v>0.117647058823529</v>
      </c>
      <c r="AP2033" s="22" t="str">
        <f aca="false">IF(M2033&gt;=Resumen!$B$5,"Alto","Bajo")</f>
        <v>Bajo</v>
      </c>
      <c r="AQ2033" s="22" t="str">
        <f aca="false">IF(AO2033&gt;=Resumen!$B$28,"Alto","Bajo")</f>
        <v>Bajo</v>
      </c>
      <c r="AR2033" s="22" t="str">
        <f aca="false">AP2033&amp;" Potencial / "&amp;AQ2033&amp;" Share"</f>
        <v>Bajo Potencial / Bajo Share</v>
      </c>
      <c r="AS2033" s="22" t="str">
        <f aca="false">IF(Q2033="Sí",IF(AO2033&gt;=Resumen!$B$29,"Alto","Bajo"),"")</f>
        <v>Bajo</v>
      </c>
      <c r="AT2033" s="22" t="str">
        <f aca="false">IF(AS2033&lt;&gt;"",AP2033&amp;" Potencial / "&amp;AS2033&amp;" Share","")</f>
        <v>Bajo Potencial / Bajo Share</v>
      </c>
      <c r="AU2033" s="22" t="str">
        <f aca="false">IF(AH2033="","Sin dato",IF(AH2033-AO2033&gt;Resumen!$B$6,"Sobre-exhibido",IF(AO2033-AH2033&gt;Resumen!$B$6,"Sub-exhibido","En línea")))</f>
        <v>Sobre-exhibido</v>
      </c>
      <c r="AV2033" s="22" t="n">
        <f aca="false">IF(AT2033="","",IF(AT2033="Alto Potencial / Bajo Share",1,IF(AT2033="Alto Potencial / Alto Share",2,IF(AT2033="Bajo Potencial / Alto Share",3,4))))</f>
        <v>4</v>
      </c>
      <c r="AW2033" s="22" t="str">
        <f aca="false">IF(Q2033="No","Sin competencia directa",IF(AV2033=1,"1 - Foco Conquista (Alto Pot / Bajo Share)",IF(AV2033=2,"2 - Foco Defensa (Alto Pot / Alto Share)",IF(AV2033=3,"3 - Monitoreo (Bajo Pot / Alto Share)","4 - Baja Prioridad (Bajo Pot / Bajo Share)"))))</f>
        <v>4 - Baja Prioridad (Bajo Pot / Bajo Share)</v>
      </c>
      <c r="AX2033" s="12" t="str">
        <f aca="false">IF(OR(IFERROR(AND(W2033&lt;&gt;"",Y2033&lt;&gt;"",Y2033-W2033&gt;Resumen!$B$8),FALSE()),IFERROR(AND(X2033&lt;&gt;"",Y2033&lt;&gt;"",Y2033-X2033&gt;Resumen!$B$8),FALSE())),MAX(IF(IFERROR(AND(W2033&lt;&gt;"",Y2033&lt;&gt;"",Y2033-W2033&gt;Resumen!$B$8),FALSE()),Y2033-W2033,0),IF(IFERROR(AND(X2033&lt;&gt;"",Y2033&lt;&gt;"",Y2033-X2033&gt;Resumen!$B$8),FALSE()),Y2033-X2033,0)),"")</f>
        <v/>
      </c>
      <c r="AY2033" s="22" t="str">
        <f aca="false">IF(OR(IFERROR(AND(W2033&lt;&gt;"",Y2033&lt;&gt;"",Y2033-W2033&gt;Resumen!$B$8),FALSE()),IFERROR(AND(X2033&lt;&gt;"",Y2033&lt;&gt;"",Y2033-X2033&gt;Resumen!$B$8),FALSE())),TRIM("Lays tiene mayor markup que "&amp;IF(IFERROR(AND(W2033&lt;&gt;"",Y2033&lt;&gt;"",Y2033-W2033&gt;Resumen!$B$8),FALSE()),"Quento ","")&amp;IF(IFERROR(AND(X2033&lt;&gt;"",Y2033&lt;&gt;"",Y2033-X2033&gt;Resumen!$B$8),FALSE()),"Julicroc ","")&amp;"en este PDV"),"")</f>
        <v/>
      </c>
      <c r="AZ2033" s="22" t="str">
        <f aca="false">IF(COUNTIF('Plan Pehuamar - Lista'!$A$2:$A$167,A2033)&gt;0,"Sí","No")</f>
        <v>No</v>
      </c>
      <c r="BA2033" s="22" t="str">
        <f aca="false">IF(COUNTIF('Plan Combo 9+1'!$A$2:$A$226,A2033)&gt;0,"Sí","No")</f>
        <v>No</v>
      </c>
      <c r="BB2033" s="22" t="str">
        <f aca="false">IF(AH2033="","No",IF(BA2033="Sí",IF((AO2033-AH2033)&gt;Resumen!$B$6,"Sí","No"),IF((AO2033-AH2033)&gt;=Resumen!$B$132,"Sí","No")))</f>
        <v>No</v>
      </c>
      <c r="BC2033" s="22" t="str">
        <f aca="false">IF(AND(N2033="Sí",AL2033="Sí",AI2033=0),"Sí","No")</f>
        <v>No</v>
      </c>
      <c r="BD2033" s="22" t="str">
        <f aca="false">IF(COUNTIF('Plan 9+1 (con Pehuamar)'!$A$2:$A$227,A2033)&gt;0,"Sí","No")</f>
        <v>No</v>
      </c>
    </row>
    <row r="2034" customFormat="false" ht="15" hidden="false" customHeight="true" outlineLevel="0" collapsed="false">
      <c r="A2034" s="6" t="n">
        <v>202425</v>
      </c>
      <c r="B2034" s="6" t="n">
        <v>13</v>
      </c>
      <c r="C2034" s="6" t="n">
        <v>1303</v>
      </c>
      <c r="D2034" s="6" t="s">
        <v>315</v>
      </c>
      <c r="E2034" s="6" t="s">
        <v>2197</v>
      </c>
      <c r="F2034" s="6" t="s">
        <v>196</v>
      </c>
      <c r="G2034" s="6" t="s">
        <v>130</v>
      </c>
      <c r="H2034" s="6" t="s">
        <v>1715</v>
      </c>
      <c r="I2034" s="27" t="n">
        <v>10</v>
      </c>
      <c r="J2034" s="27" t="n">
        <v>10</v>
      </c>
      <c r="K2034" s="27" t="n">
        <v>4</v>
      </c>
      <c r="L2034" s="28" t="n">
        <f aca="false">I2034+J2034</f>
        <v>20</v>
      </c>
      <c r="M2034" s="28" t="n">
        <f aca="false">L2034+K2034</f>
        <v>24</v>
      </c>
      <c r="N2034" s="22" t="str">
        <f aca="false">IF(I2034&gt;0,"Sí","No")</f>
        <v>Sí</v>
      </c>
      <c r="O2034" s="22" t="str">
        <f aca="false">IF(J2034&gt;0,"Sí","No")</f>
        <v>Sí</v>
      </c>
      <c r="P2034" s="22" t="str">
        <f aca="false">IF(K2034&gt;0,"Sí","No")</f>
        <v>Sí</v>
      </c>
      <c r="Q2034" s="22" t="str">
        <f aca="false">IF(OR(I2034&gt;0,J2034&gt;0),"Sí","No")</f>
        <v>Sí</v>
      </c>
      <c r="R2034" s="27" t="n">
        <v>1750</v>
      </c>
      <c r="S2034" s="27" t="n">
        <v>2500</v>
      </c>
      <c r="T2034" s="27" t="n">
        <v>1200</v>
      </c>
      <c r="U2034" s="27" t="n">
        <v>2100</v>
      </c>
      <c r="V2034" s="27" t="n">
        <v>3700</v>
      </c>
      <c r="W2034" s="12" t="n">
        <f aca="false">IF(AND(I2034&gt;0,R2034&gt;0),(S2034-R2034)/R2034,"")</f>
        <v>0.428571428571429</v>
      </c>
      <c r="X2034" s="12" t="n">
        <f aca="false">IF(AND(J2034&gt;0,T2034&gt;0),(U2034-T2034)/T2034,"")</f>
        <v>0.75</v>
      </c>
      <c r="Y2034" s="12" t="n">
        <f aca="false">IF(AND(K2034&gt;0,V2034&gt;0),(V2034-Resumen!$B$7)/Resumen!$B$7,"")</f>
        <v>0.48</v>
      </c>
      <c r="Z2034" s="28" t="n">
        <f aca="false">IF(AND(K2034&gt;0,I2034&gt;0,V2034&gt;0,S2034&gt;0),V2034-S2034,"")</f>
        <v>1200</v>
      </c>
      <c r="AA2034" s="12" t="n">
        <f aca="false">IF(Z2034&lt;&gt;"",Z2034/S2034,"")</f>
        <v>0.48</v>
      </c>
      <c r="AB2034" s="28" t="n">
        <f aca="false">IF(AND(K2034&gt;0,J2034&gt;0,V2034&gt;0,U2034&gt;0),V2034-U2034,"")</f>
        <v>1600</v>
      </c>
      <c r="AC2034" s="12" t="n">
        <f aca="false">IF(AB2034&lt;&gt;"",AB2034/U2034,"")</f>
        <v>0.761904761904762</v>
      </c>
      <c r="AD2034" s="27" t="n">
        <v>2</v>
      </c>
      <c r="AE2034" s="27" t="n">
        <v>2</v>
      </c>
      <c r="AF2034" s="27" t="n">
        <v>4</v>
      </c>
      <c r="AG2034" s="28" t="n">
        <f aca="false">AD2034+AE2034+AF2034</f>
        <v>8</v>
      </c>
      <c r="AH2034" s="12" t="n">
        <f aca="false">IF(AG2034&gt;0,AD2034/AG2034,"")</f>
        <v>0.25</v>
      </c>
      <c r="AI2034" s="27" t="n">
        <v>0</v>
      </c>
      <c r="AJ2034" s="27" t="n">
        <v>0</v>
      </c>
      <c r="AK2034" s="27" t="n">
        <v>0</v>
      </c>
      <c r="AL2034" s="22" t="str">
        <f aca="false">IF(OR(AJ2034&gt;0,AK2034&gt;0),"Sí","No")</f>
        <v>No</v>
      </c>
      <c r="AM2034" s="6" t="s">
        <v>198</v>
      </c>
      <c r="AN2034" s="6" t="s">
        <v>198</v>
      </c>
      <c r="AO2034" s="12" t="n">
        <f aca="false">IF(M2034&gt;0,K2034/M2034,"")</f>
        <v>0.166666666666667</v>
      </c>
      <c r="AP2034" s="22" t="str">
        <f aca="false">IF(M2034&gt;=Resumen!$B$5,"Alto","Bajo")</f>
        <v>Bajo</v>
      </c>
      <c r="AQ2034" s="22" t="str">
        <f aca="false">IF(AO2034&gt;=Resumen!$B$28,"Alto","Bajo")</f>
        <v>Bajo</v>
      </c>
      <c r="AR2034" s="22" t="str">
        <f aca="false">AP2034&amp;" Potencial / "&amp;AQ2034&amp;" Share"</f>
        <v>Bajo Potencial / Bajo Share</v>
      </c>
      <c r="AS2034" s="22" t="str">
        <f aca="false">IF(Q2034="Sí",IF(AO2034&gt;=Resumen!$B$29,"Alto","Bajo"),"")</f>
        <v>Bajo</v>
      </c>
      <c r="AT2034" s="22" t="str">
        <f aca="false">IF(AS2034&lt;&gt;"",AP2034&amp;" Potencial / "&amp;AS2034&amp;" Share","")</f>
        <v>Bajo Potencial / Bajo Share</v>
      </c>
      <c r="AU2034" s="22" t="str">
        <f aca="false">IF(AH2034="","Sin dato",IF(AH2034-AO2034&gt;Resumen!$B$6,"Sobre-exhibido",IF(AO2034-AH2034&gt;Resumen!$B$6,"Sub-exhibido","En línea")))</f>
        <v>Sobre-exhibido</v>
      </c>
      <c r="AV2034" s="22" t="n">
        <f aca="false">IF(AT2034="","",IF(AT2034="Alto Potencial / Bajo Share",1,IF(AT2034="Alto Potencial / Alto Share",2,IF(AT2034="Bajo Potencial / Alto Share",3,4))))</f>
        <v>4</v>
      </c>
      <c r="AW2034" s="22" t="str">
        <f aca="false">IF(Q2034="No","Sin competencia directa",IF(AV2034=1,"1 - Foco Conquista (Alto Pot / Bajo Share)",IF(AV2034=2,"2 - Foco Defensa (Alto Pot / Alto Share)",IF(AV2034=3,"3 - Monitoreo (Bajo Pot / Alto Share)","4 - Baja Prioridad (Bajo Pot / Bajo Share)"))))</f>
        <v>4 - Baja Prioridad (Bajo Pot / Bajo Share)</v>
      </c>
      <c r="AX2034" s="12" t="n">
        <f aca="false">IF(OR(IFERROR(AND(W2034&lt;&gt;"",Y2034&lt;&gt;"",Y2034-W2034&gt;Resumen!$B$8),FALSE()),IFERROR(AND(X2034&lt;&gt;"",Y2034&lt;&gt;"",Y2034-X2034&gt;Resumen!$B$8),FALSE())),MAX(IF(IFERROR(AND(W2034&lt;&gt;"",Y2034&lt;&gt;"",Y2034-W2034&gt;Resumen!$B$8),FALSE()),Y2034-W2034,0),IF(IFERROR(AND(X2034&lt;&gt;"",Y2034&lt;&gt;"",Y2034-X2034&gt;Resumen!$B$8),FALSE()),Y2034-X2034,0)),"")</f>
        <v>0.0514285714285714</v>
      </c>
      <c r="AY2034" s="22" t="str">
        <f aca="false">IF(OR(IFERROR(AND(W2034&lt;&gt;"",Y2034&lt;&gt;"",Y2034-W2034&gt;Resumen!$B$8),FALSE()),IFERROR(AND(X2034&lt;&gt;"",Y2034&lt;&gt;"",Y2034-X2034&gt;Resumen!$B$8),FALSE())),TRIM("Lays tiene mayor markup que "&amp;IF(IFERROR(AND(W2034&lt;&gt;"",Y2034&lt;&gt;"",Y2034-W2034&gt;Resumen!$B$8),FALSE()),"Quento ","")&amp;IF(IFERROR(AND(X2034&lt;&gt;"",Y2034&lt;&gt;"",Y2034-X2034&gt;Resumen!$B$8),FALSE()),"Julicroc ","")&amp;"en este PDV"),"")</f>
        <v>Lays tiene mayor markup que Quento en este PDV</v>
      </c>
      <c r="AZ2034" s="22" t="str">
        <f aca="false">IF(COUNTIF('Plan Pehuamar - Lista'!$A$2:$A$167,A2034)&gt;0,"Sí","No")</f>
        <v>No</v>
      </c>
      <c r="BA2034" s="22" t="str">
        <f aca="false">IF(COUNTIF('Plan Combo 9+1'!$A$2:$A$226,A2034)&gt;0,"Sí","No")</f>
        <v>No</v>
      </c>
      <c r="BB2034" s="22" t="str">
        <f aca="false">IF(AH2034="","No",IF(BA2034="Sí",IF((AO2034-AH2034)&gt;Resumen!$B$6,"Sí","No"),IF((AO2034-AH2034)&gt;=Resumen!$B$132,"Sí","No")))</f>
        <v>No</v>
      </c>
      <c r="BC2034" s="22" t="str">
        <f aca="false">IF(AND(N2034="Sí",AL2034="Sí",AI2034=0),"Sí","No")</f>
        <v>No</v>
      </c>
      <c r="BD2034" s="22" t="str">
        <f aca="false">IF(COUNTIF('Plan 9+1 (con Pehuamar)'!$A$2:$A$227,A2034)&gt;0,"Sí","No")</f>
        <v>No</v>
      </c>
    </row>
    <row r="2035" customFormat="false" ht="15" hidden="false" customHeight="true" outlineLevel="0" collapsed="false">
      <c r="A2035" s="6" t="n">
        <v>202522</v>
      </c>
      <c r="B2035" s="6" t="n">
        <v>13</v>
      </c>
      <c r="C2035" s="6" t="n">
        <v>1303</v>
      </c>
      <c r="D2035" s="6" t="s">
        <v>315</v>
      </c>
      <c r="E2035" s="6" t="s">
        <v>2198</v>
      </c>
      <c r="F2035" s="6" t="s">
        <v>201</v>
      </c>
      <c r="G2035" s="6" t="s">
        <v>130</v>
      </c>
      <c r="H2035" s="6" t="s">
        <v>1715</v>
      </c>
      <c r="I2035" s="27" t="n">
        <v>0</v>
      </c>
      <c r="J2035" s="27" t="n">
        <v>0</v>
      </c>
      <c r="K2035" s="27" t="n">
        <v>0.2</v>
      </c>
      <c r="L2035" s="28" t="n">
        <f aca="false">I2035+J2035</f>
        <v>0</v>
      </c>
      <c r="M2035" s="28" t="n">
        <f aca="false">L2035+K2035</f>
        <v>0.2</v>
      </c>
      <c r="N2035" s="22" t="str">
        <f aca="false">IF(I2035&gt;0,"Sí","No")</f>
        <v>No</v>
      </c>
      <c r="O2035" s="22" t="str">
        <f aca="false">IF(J2035&gt;0,"Sí","No")</f>
        <v>No</v>
      </c>
      <c r="P2035" s="22" t="str">
        <f aca="false">IF(K2035&gt;0,"Sí","No")</f>
        <v>Sí</v>
      </c>
      <c r="Q2035" s="22" t="str">
        <f aca="false">IF(OR(I2035&gt;0,J2035&gt;0),"Sí","No")</f>
        <v>No</v>
      </c>
      <c r="R2035" s="27"/>
      <c r="S2035" s="27"/>
      <c r="T2035" s="27"/>
      <c r="U2035" s="27"/>
      <c r="V2035" s="27"/>
      <c r="W2035" s="12" t="str">
        <f aca="false">IF(AND(I2035&gt;0,R2035&gt;0),(S2035-R2035)/R2035,"")</f>
        <v/>
      </c>
      <c r="X2035" s="12" t="str">
        <f aca="false">IF(AND(J2035&gt;0,T2035&gt;0),(U2035-T2035)/T2035,"")</f>
        <v/>
      </c>
      <c r="Y2035" s="12" t="str">
        <f aca="false">IF(AND(K2035&gt;0,V2035&gt;0),(V2035-Resumen!$B$7)/Resumen!$B$7,"")</f>
        <v/>
      </c>
      <c r="Z2035" s="28" t="str">
        <f aca="false">IF(AND(K2035&gt;0,I2035&gt;0,V2035&gt;0,S2035&gt;0),V2035-S2035,"")</f>
        <v/>
      </c>
      <c r="AA2035" s="12" t="str">
        <f aca="false">IF(Z2035&lt;&gt;"",Z2035/S2035,"")</f>
        <v/>
      </c>
      <c r="AB2035" s="28" t="str">
        <f aca="false">IF(AND(K2035&gt;0,J2035&gt;0,V2035&gt;0,U2035&gt;0),V2035-U2035,"")</f>
        <v/>
      </c>
      <c r="AC2035" s="12" t="str">
        <f aca="false">IF(AB2035&lt;&gt;"",AB2035/U2035,"")</f>
        <v/>
      </c>
      <c r="AD2035" s="27" t="n">
        <v>0</v>
      </c>
      <c r="AE2035" s="27" t="n">
        <v>0</v>
      </c>
      <c r="AF2035" s="27" t="n">
        <v>0</v>
      </c>
      <c r="AG2035" s="28" t="n">
        <f aca="false">AD2035+AE2035+AF2035</f>
        <v>0</v>
      </c>
      <c r="AH2035" s="12" t="str">
        <f aca="false">IF(AG2035&gt;0,AD2035/AG2035,"")</f>
        <v/>
      </c>
      <c r="AI2035" s="27" t="n">
        <v>0</v>
      </c>
      <c r="AJ2035" s="27" t="n">
        <v>0</v>
      </c>
      <c r="AK2035" s="27" t="n">
        <v>0</v>
      </c>
      <c r="AL2035" s="22" t="str">
        <f aca="false">IF(OR(AJ2035&gt;0,AK2035&gt;0),"Sí","No")</f>
        <v>No</v>
      </c>
      <c r="AM2035" s="6"/>
      <c r="AN2035" s="6"/>
      <c r="AO2035" s="12" t="n">
        <f aca="false">IF(M2035&gt;0,K2035/M2035,"")</f>
        <v>1</v>
      </c>
      <c r="AP2035" s="22" t="str">
        <f aca="false">IF(M2035&gt;=Resumen!$B$5,"Alto","Bajo")</f>
        <v>Bajo</v>
      </c>
      <c r="AQ2035" s="22" t="str">
        <f aca="false">IF(AO2035&gt;=Resumen!$B$28,"Alto","Bajo")</f>
        <v>Alto</v>
      </c>
      <c r="AR2035" s="22" t="str">
        <f aca="false">AP2035&amp;" Potencial / "&amp;AQ2035&amp;" Share"</f>
        <v>Bajo Potencial / Alto Share</v>
      </c>
      <c r="AS2035" s="22" t="str">
        <f aca="false">IF(Q2035="Sí",IF(AO2035&gt;=Resumen!$B$29,"Alto","Bajo"),"")</f>
        <v/>
      </c>
      <c r="AT2035" s="22" t="str">
        <f aca="false">IF(AS2035&lt;&gt;"",AP2035&amp;" Potencial / "&amp;AS2035&amp;" Share","")</f>
        <v/>
      </c>
      <c r="AU2035" s="22" t="str">
        <f aca="false">IF(AH2035="","Sin dato",IF(AH2035-AO2035&gt;Resumen!$B$6,"Sobre-exhibido",IF(AO2035-AH2035&gt;Resumen!$B$6,"Sub-exhibido","En línea")))</f>
        <v>Sin dato</v>
      </c>
      <c r="AV2035" s="22" t="str">
        <f aca="false">IF(AT2035="","",IF(AT2035="Alto Potencial / Bajo Share",1,IF(AT2035="Alto Potencial / Alto Share",2,IF(AT2035="Bajo Potencial / Alto Share",3,4))))</f>
        <v/>
      </c>
      <c r="AW2035" s="22" t="str">
        <f aca="false">IF(Q2035="No","Sin competencia directa",IF(AV2035=1,"1 - Foco Conquista (Alto Pot / Bajo Share)",IF(AV2035=2,"2 - Foco Defensa (Alto Pot / Alto Share)",IF(AV2035=3,"3 - Monitoreo (Bajo Pot / Alto Share)","4 - Baja Prioridad (Bajo Pot / Bajo Share)"))))</f>
        <v>Sin competencia directa</v>
      </c>
      <c r="AX2035" s="12" t="str">
        <f aca="false">IF(OR(IFERROR(AND(W2035&lt;&gt;"",Y2035&lt;&gt;"",Y2035-W2035&gt;Resumen!$B$8),FALSE()),IFERROR(AND(X2035&lt;&gt;"",Y2035&lt;&gt;"",Y2035-X2035&gt;Resumen!$B$8),FALSE())),MAX(IF(IFERROR(AND(W2035&lt;&gt;"",Y2035&lt;&gt;"",Y2035-W2035&gt;Resumen!$B$8),FALSE()),Y2035-W2035,0),IF(IFERROR(AND(X2035&lt;&gt;"",Y2035&lt;&gt;"",Y2035-X2035&gt;Resumen!$B$8),FALSE()),Y2035-X2035,0)),"")</f>
        <v/>
      </c>
      <c r="AY2035" s="22" t="str">
        <f aca="false">IF(OR(IFERROR(AND(W2035&lt;&gt;"",Y2035&lt;&gt;"",Y2035-W2035&gt;Resumen!$B$8),FALSE()),IFERROR(AND(X2035&lt;&gt;"",Y2035&lt;&gt;"",Y2035-X2035&gt;Resumen!$B$8),FALSE())),TRIM("Lays tiene mayor markup que "&amp;IF(IFERROR(AND(W2035&lt;&gt;"",Y2035&lt;&gt;"",Y2035-W2035&gt;Resumen!$B$8),FALSE()),"Quento ","")&amp;IF(IFERROR(AND(X2035&lt;&gt;"",Y2035&lt;&gt;"",Y2035-X2035&gt;Resumen!$B$8),FALSE()),"Julicroc ","")&amp;"en este PDV"),"")</f>
        <v/>
      </c>
      <c r="AZ2035" s="22" t="str">
        <f aca="false">IF(COUNTIF('Plan Pehuamar - Lista'!$A$2:$A$167,A2035)&gt;0,"Sí","No")</f>
        <v>No</v>
      </c>
      <c r="BA2035" s="22" t="str">
        <f aca="false">IF(COUNTIF('Plan Combo 9+1'!$A$2:$A$226,A2035)&gt;0,"Sí","No")</f>
        <v>No</v>
      </c>
      <c r="BB2035" s="22" t="str">
        <f aca="false">IF(AH2035="","No",IF(BA2035="Sí",IF((AO2035-AH2035)&gt;Resumen!$B$6,"Sí","No"),IF((AO2035-AH2035)&gt;=Resumen!$B$132,"Sí","No")))</f>
        <v>No</v>
      </c>
      <c r="BC2035" s="22" t="str">
        <f aca="false">IF(AND(N2035="Sí",AL2035="Sí",AI2035=0),"Sí","No")</f>
        <v>No</v>
      </c>
      <c r="BD2035" s="22" t="str">
        <f aca="false">IF(COUNTIF('Plan 9+1 (con Pehuamar)'!$A$2:$A$227,A2035)&gt;0,"Sí","No")</f>
        <v>No</v>
      </c>
    </row>
    <row r="2036" customFormat="false" ht="15" hidden="false" customHeight="true" outlineLevel="0" collapsed="false">
      <c r="A2036" s="6" t="n">
        <v>202554</v>
      </c>
      <c r="B2036" s="6" t="n">
        <v>13</v>
      </c>
      <c r="C2036" s="6" t="n">
        <v>1303</v>
      </c>
      <c r="D2036" s="6" t="s">
        <v>315</v>
      </c>
      <c r="E2036" s="6" t="s">
        <v>2199</v>
      </c>
      <c r="F2036" s="6" t="s">
        <v>201</v>
      </c>
      <c r="G2036" s="6" t="s">
        <v>130</v>
      </c>
      <c r="H2036" s="6" t="s">
        <v>1715</v>
      </c>
      <c r="I2036" s="27" t="n">
        <v>12</v>
      </c>
      <c r="J2036" s="27" t="n">
        <v>0</v>
      </c>
      <c r="K2036" s="27" t="n">
        <v>6</v>
      </c>
      <c r="L2036" s="28" t="n">
        <f aca="false">I2036+J2036</f>
        <v>12</v>
      </c>
      <c r="M2036" s="28" t="n">
        <f aca="false">L2036+K2036</f>
        <v>18</v>
      </c>
      <c r="N2036" s="22" t="str">
        <f aca="false">IF(I2036&gt;0,"Sí","No")</f>
        <v>Sí</v>
      </c>
      <c r="O2036" s="22" t="str">
        <f aca="false">IF(J2036&gt;0,"Sí","No")</f>
        <v>No</v>
      </c>
      <c r="P2036" s="22" t="str">
        <f aca="false">IF(K2036&gt;0,"Sí","No")</f>
        <v>Sí</v>
      </c>
      <c r="Q2036" s="22" t="str">
        <f aca="false">IF(OR(I2036&gt;0,J2036&gt;0),"Sí","No")</f>
        <v>Sí</v>
      </c>
      <c r="R2036" s="27" t="n">
        <v>2000</v>
      </c>
      <c r="S2036" s="27" t="n">
        <v>2800</v>
      </c>
      <c r="T2036" s="27"/>
      <c r="U2036" s="27"/>
      <c r="V2036" s="27" t="n">
        <v>3600</v>
      </c>
      <c r="W2036" s="12" t="n">
        <f aca="false">IF(AND(I2036&gt;0,R2036&gt;0),(S2036-R2036)/R2036,"")</f>
        <v>0.4</v>
      </c>
      <c r="X2036" s="12" t="str">
        <f aca="false">IF(AND(J2036&gt;0,T2036&gt;0),(U2036-T2036)/T2036,"")</f>
        <v/>
      </c>
      <c r="Y2036" s="12" t="n">
        <f aca="false">IF(AND(K2036&gt;0,V2036&gt;0),(V2036-Resumen!$B$7)/Resumen!$B$7,"")</f>
        <v>0.44</v>
      </c>
      <c r="Z2036" s="28" t="n">
        <f aca="false">IF(AND(K2036&gt;0,I2036&gt;0,V2036&gt;0,S2036&gt;0),V2036-S2036,"")</f>
        <v>800</v>
      </c>
      <c r="AA2036" s="12" t="n">
        <f aca="false">IF(Z2036&lt;&gt;"",Z2036/S2036,"")</f>
        <v>0.285714285714286</v>
      </c>
      <c r="AB2036" s="28" t="str">
        <f aca="false">IF(AND(K2036&gt;0,J2036&gt;0,V2036&gt;0,U2036&gt;0),V2036-U2036,"")</f>
        <v/>
      </c>
      <c r="AC2036" s="12" t="str">
        <f aca="false">IF(AB2036&lt;&gt;"",AB2036/U2036,"")</f>
        <v/>
      </c>
      <c r="AD2036" s="27" t="n">
        <v>5</v>
      </c>
      <c r="AE2036" s="27" t="n">
        <v>4</v>
      </c>
      <c r="AF2036" s="27" t="n">
        <v>0</v>
      </c>
      <c r="AG2036" s="28" t="n">
        <f aca="false">AD2036+AE2036+AF2036</f>
        <v>9</v>
      </c>
      <c r="AH2036" s="12" t="n">
        <f aca="false">IF(AG2036&gt;0,AD2036/AG2036,"")</f>
        <v>0.555555555555556</v>
      </c>
      <c r="AI2036" s="27" t="n">
        <v>1</v>
      </c>
      <c r="AJ2036" s="27" t="n">
        <v>0</v>
      </c>
      <c r="AK2036" s="27" t="n">
        <v>0</v>
      </c>
      <c r="AL2036" s="22" t="str">
        <f aca="false">IF(OR(AJ2036&gt;0,AK2036&gt;0),"Sí","No")</f>
        <v>No</v>
      </c>
      <c r="AM2036" s="6" t="s">
        <v>198</v>
      </c>
      <c r="AN2036" s="6"/>
      <c r="AO2036" s="12" t="n">
        <f aca="false">IF(M2036&gt;0,K2036/M2036,"")</f>
        <v>0.333333333333333</v>
      </c>
      <c r="AP2036" s="22" t="str">
        <f aca="false">IF(M2036&gt;=Resumen!$B$5,"Alto","Bajo")</f>
        <v>Bajo</v>
      </c>
      <c r="AQ2036" s="22" t="str">
        <f aca="false">IF(AO2036&gt;=Resumen!$B$28,"Alto","Bajo")</f>
        <v>Bajo</v>
      </c>
      <c r="AR2036" s="22" t="str">
        <f aca="false">AP2036&amp;" Potencial / "&amp;AQ2036&amp;" Share"</f>
        <v>Bajo Potencial / Bajo Share</v>
      </c>
      <c r="AS2036" s="22" t="str">
        <f aca="false">IF(Q2036="Sí",IF(AO2036&gt;=Resumen!$B$29,"Alto","Bajo"),"")</f>
        <v>Bajo</v>
      </c>
      <c r="AT2036" s="22" t="str">
        <f aca="false">IF(AS2036&lt;&gt;"",AP2036&amp;" Potencial / "&amp;AS2036&amp;" Share","")</f>
        <v>Bajo Potencial / Bajo Share</v>
      </c>
      <c r="AU2036" s="22" t="str">
        <f aca="false">IF(AH2036="","Sin dato",IF(AH2036-AO2036&gt;Resumen!$B$6,"Sobre-exhibido",IF(AO2036-AH2036&gt;Resumen!$B$6,"Sub-exhibido","En línea")))</f>
        <v>Sobre-exhibido</v>
      </c>
      <c r="AV2036" s="22" t="n">
        <f aca="false">IF(AT2036="","",IF(AT2036="Alto Potencial / Bajo Share",1,IF(AT2036="Alto Potencial / Alto Share",2,IF(AT2036="Bajo Potencial / Alto Share",3,4))))</f>
        <v>4</v>
      </c>
      <c r="AW2036" s="22" t="str">
        <f aca="false">IF(Q2036="No","Sin competencia directa",IF(AV2036=1,"1 - Foco Conquista (Alto Pot / Bajo Share)",IF(AV2036=2,"2 - Foco Defensa (Alto Pot / Alto Share)",IF(AV2036=3,"3 - Monitoreo (Bajo Pot / Alto Share)","4 - Baja Prioridad (Bajo Pot / Bajo Share)"))))</f>
        <v>4 - Baja Prioridad (Bajo Pot / Bajo Share)</v>
      </c>
      <c r="AX2036" s="12" t="str">
        <f aca="false">IF(OR(IFERROR(AND(W2036&lt;&gt;"",Y2036&lt;&gt;"",Y2036-W2036&gt;Resumen!$B$8),FALSE()),IFERROR(AND(X2036&lt;&gt;"",Y2036&lt;&gt;"",Y2036-X2036&gt;Resumen!$B$8),FALSE())),MAX(IF(IFERROR(AND(W2036&lt;&gt;"",Y2036&lt;&gt;"",Y2036-W2036&gt;Resumen!$B$8),FALSE()),Y2036-W2036,0),IF(IFERROR(AND(X2036&lt;&gt;"",Y2036&lt;&gt;"",Y2036-X2036&gt;Resumen!$B$8),FALSE()),Y2036-X2036,0)),"")</f>
        <v/>
      </c>
      <c r="AY2036" s="22" t="str">
        <f aca="false">IF(OR(IFERROR(AND(W2036&lt;&gt;"",Y2036&lt;&gt;"",Y2036-W2036&gt;Resumen!$B$8),FALSE()),IFERROR(AND(X2036&lt;&gt;"",Y2036&lt;&gt;"",Y2036-X2036&gt;Resumen!$B$8),FALSE())),TRIM("Lays tiene mayor markup que "&amp;IF(IFERROR(AND(W2036&lt;&gt;"",Y2036&lt;&gt;"",Y2036-W2036&gt;Resumen!$B$8),FALSE()),"Quento ","")&amp;IF(IFERROR(AND(X2036&lt;&gt;"",Y2036&lt;&gt;"",Y2036-X2036&gt;Resumen!$B$8),FALSE()),"Julicroc ","")&amp;"en este PDV"),"")</f>
        <v/>
      </c>
      <c r="AZ2036" s="22" t="str">
        <f aca="false">IF(COUNTIF('Plan Pehuamar - Lista'!$A$2:$A$167,A2036)&gt;0,"Sí","No")</f>
        <v>No</v>
      </c>
      <c r="BA2036" s="22" t="str">
        <f aca="false">IF(COUNTIF('Plan Combo 9+1'!$A$2:$A$226,A2036)&gt;0,"Sí","No")</f>
        <v>No</v>
      </c>
      <c r="BB2036" s="22" t="str">
        <f aca="false">IF(AH2036="","No",IF(BA2036="Sí",IF((AO2036-AH2036)&gt;Resumen!$B$6,"Sí","No"),IF((AO2036-AH2036)&gt;=Resumen!$B$132,"Sí","No")))</f>
        <v>No</v>
      </c>
      <c r="BC2036" s="22" t="str">
        <f aca="false">IF(AND(N2036="Sí",AL2036="Sí",AI2036=0),"Sí","No")</f>
        <v>No</v>
      </c>
      <c r="BD2036" s="22" t="str">
        <f aca="false">IF(COUNTIF('Plan 9+1 (con Pehuamar)'!$A$2:$A$227,A2036)&gt;0,"Sí","No")</f>
        <v>No</v>
      </c>
    </row>
    <row r="2037" customFormat="false" ht="15" hidden="false" customHeight="true" outlineLevel="0" collapsed="false">
      <c r="A2037" s="6" t="n">
        <v>202593</v>
      </c>
      <c r="B2037" s="6" t="n">
        <v>13</v>
      </c>
      <c r="C2037" s="6" t="n">
        <v>1303</v>
      </c>
      <c r="D2037" s="6" t="s">
        <v>315</v>
      </c>
      <c r="E2037" s="6" t="s">
        <v>2200</v>
      </c>
      <c r="F2037" s="6" t="s">
        <v>196</v>
      </c>
      <c r="G2037" s="6" t="s">
        <v>130</v>
      </c>
      <c r="H2037" s="6" t="s">
        <v>1715</v>
      </c>
      <c r="I2037" s="27" t="n">
        <v>0</v>
      </c>
      <c r="J2037" s="27" t="n">
        <v>0</v>
      </c>
      <c r="K2037" s="27" t="n">
        <v>4.1</v>
      </c>
      <c r="L2037" s="28" t="n">
        <f aca="false">I2037+J2037</f>
        <v>0</v>
      </c>
      <c r="M2037" s="28" t="n">
        <f aca="false">L2037+K2037</f>
        <v>4.1</v>
      </c>
      <c r="N2037" s="22" t="str">
        <f aca="false">IF(I2037&gt;0,"Sí","No")</f>
        <v>No</v>
      </c>
      <c r="O2037" s="22" t="str">
        <f aca="false">IF(J2037&gt;0,"Sí","No")</f>
        <v>No</v>
      </c>
      <c r="P2037" s="22" t="str">
        <f aca="false">IF(K2037&gt;0,"Sí","No")</f>
        <v>Sí</v>
      </c>
      <c r="Q2037" s="22" t="str">
        <f aca="false">IF(OR(I2037&gt;0,J2037&gt;0),"Sí","No")</f>
        <v>No</v>
      </c>
      <c r="R2037" s="27"/>
      <c r="S2037" s="27"/>
      <c r="T2037" s="27"/>
      <c r="U2037" s="27"/>
      <c r="V2037" s="27"/>
      <c r="W2037" s="12" t="str">
        <f aca="false">IF(AND(I2037&gt;0,R2037&gt;0),(S2037-R2037)/R2037,"")</f>
        <v/>
      </c>
      <c r="X2037" s="12" t="str">
        <f aca="false">IF(AND(J2037&gt;0,T2037&gt;0),(U2037-T2037)/T2037,"")</f>
        <v/>
      </c>
      <c r="Y2037" s="12" t="str">
        <f aca="false">IF(AND(K2037&gt;0,V2037&gt;0),(V2037-Resumen!$B$7)/Resumen!$B$7,"")</f>
        <v/>
      </c>
      <c r="Z2037" s="28" t="str">
        <f aca="false">IF(AND(K2037&gt;0,I2037&gt;0,V2037&gt;0,S2037&gt;0),V2037-S2037,"")</f>
        <v/>
      </c>
      <c r="AA2037" s="12" t="str">
        <f aca="false">IF(Z2037&lt;&gt;"",Z2037/S2037,"")</f>
        <v/>
      </c>
      <c r="AB2037" s="28" t="str">
        <f aca="false">IF(AND(K2037&gt;0,J2037&gt;0,V2037&gt;0,U2037&gt;0),V2037-U2037,"")</f>
        <v/>
      </c>
      <c r="AC2037" s="12" t="str">
        <f aca="false">IF(AB2037&lt;&gt;"",AB2037/U2037,"")</f>
        <v/>
      </c>
      <c r="AD2037" s="27" t="n">
        <v>0</v>
      </c>
      <c r="AE2037" s="27" t="n">
        <v>0</v>
      </c>
      <c r="AF2037" s="27" t="n">
        <v>0</v>
      </c>
      <c r="AG2037" s="28" t="n">
        <f aca="false">AD2037+AE2037+AF2037</f>
        <v>0</v>
      </c>
      <c r="AH2037" s="12" t="str">
        <f aca="false">IF(AG2037&gt;0,AD2037/AG2037,"")</f>
        <v/>
      </c>
      <c r="AI2037" s="27" t="n">
        <v>0</v>
      </c>
      <c r="AJ2037" s="27" t="n">
        <v>0</v>
      </c>
      <c r="AK2037" s="27" t="n">
        <v>0</v>
      </c>
      <c r="AL2037" s="22" t="str">
        <f aca="false">IF(OR(AJ2037&gt;0,AK2037&gt;0),"Sí","No")</f>
        <v>No</v>
      </c>
      <c r="AM2037" s="6"/>
      <c r="AN2037" s="6"/>
      <c r="AO2037" s="12" t="n">
        <f aca="false">IF(M2037&gt;0,K2037/M2037,"")</f>
        <v>1</v>
      </c>
      <c r="AP2037" s="22" t="str">
        <f aca="false">IF(M2037&gt;=Resumen!$B$5,"Alto","Bajo")</f>
        <v>Bajo</v>
      </c>
      <c r="AQ2037" s="22" t="str">
        <f aca="false">IF(AO2037&gt;=Resumen!$B$28,"Alto","Bajo")</f>
        <v>Alto</v>
      </c>
      <c r="AR2037" s="22" t="str">
        <f aca="false">AP2037&amp;" Potencial / "&amp;AQ2037&amp;" Share"</f>
        <v>Bajo Potencial / Alto Share</v>
      </c>
      <c r="AS2037" s="22" t="str">
        <f aca="false">IF(Q2037="Sí",IF(AO2037&gt;=Resumen!$B$29,"Alto","Bajo"),"")</f>
        <v/>
      </c>
      <c r="AT2037" s="22" t="str">
        <f aca="false">IF(AS2037&lt;&gt;"",AP2037&amp;" Potencial / "&amp;AS2037&amp;" Share","")</f>
        <v/>
      </c>
      <c r="AU2037" s="22" t="str">
        <f aca="false">IF(AH2037="","Sin dato",IF(AH2037-AO2037&gt;Resumen!$B$6,"Sobre-exhibido",IF(AO2037-AH2037&gt;Resumen!$B$6,"Sub-exhibido","En línea")))</f>
        <v>Sin dato</v>
      </c>
      <c r="AV2037" s="22" t="str">
        <f aca="false">IF(AT2037="","",IF(AT2037="Alto Potencial / Bajo Share",1,IF(AT2037="Alto Potencial / Alto Share",2,IF(AT2037="Bajo Potencial / Alto Share",3,4))))</f>
        <v/>
      </c>
      <c r="AW2037" s="22" t="str">
        <f aca="false">IF(Q2037="No","Sin competencia directa",IF(AV2037=1,"1 - Foco Conquista (Alto Pot / Bajo Share)",IF(AV2037=2,"2 - Foco Defensa (Alto Pot / Alto Share)",IF(AV2037=3,"3 - Monitoreo (Bajo Pot / Alto Share)","4 - Baja Prioridad (Bajo Pot / Bajo Share)"))))</f>
        <v>Sin competencia directa</v>
      </c>
      <c r="AX2037" s="12" t="str">
        <f aca="false">IF(OR(IFERROR(AND(W2037&lt;&gt;"",Y2037&lt;&gt;"",Y2037-W2037&gt;Resumen!$B$8),FALSE()),IFERROR(AND(X2037&lt;&gt;"",Y2037&lt;&gt;"",Y2037-X2037&gt;Resumen!$B$8),FALSE())),MAX(IF(IFERROR(AND(W2037&lt;&gt;"",Y2037&lt;&gt;"",Y2037-W2037&gt;Resumen!$B$8),FALSE()),Y2037-W2037,0),IF(IFERROR(AND(X2037&lt;&gt;"",Y2037&lt;&gt;"",Y2037-X2037&gt;Resumen!$B$8),FALSE()),Y2037-X2037,0)),"")</f>
        <v/>
      </c>
      <c r="AY2037" s="22" t="str">
        <f aca="false">IF(OR(IFERROR(AND(W2037&lt;&gt;"",Y2037&lt;&gt;"",Y2037-W2037&gt;Resumen!$B$8),FALSE()),IFERROR(AND(X2037&lt;&gt;"",Y2037&lt;&gt;"",Y2037-X2037&gt;Resumen!$B$8),FALSE())),TRIM("Lays tiene mayor markup que "&amp;IF(IFERROR(AND(W2037&lt;&gt;"",Y2037&lt;&gt;"",Y2037-W2037&gt;Resumen!$B$8),FALSE()),"Quento ","")&amp;IF(IFERROR(AND(X2037&lt;&gt;"",Y2037&lt;&gt;"",Y2037-X2037&gt;Resumen!$B$8),FALSE()),"Julicroc ","")&amp;"en este PDV"),"")</f>
        <v/>
      </c>
      <c r="AZ2037" s="22" t="str">
        <f aca="false">IF(COUNTIF('Plan Pehuamar - Lista'!$A$2:$A$167,A2037)&gt;0,"Sí","No")</f>
        <v>No</v>
      </c>
      <c r="BA2037" s="22" t="str">
        <f aca="false">IF(COUNTIF('Plan Combo 9+1'!$A$2:$A$226,A2037)&gt;0,"Sí","No")</f>
        <v>No</v>
      </c>
      <c r="BB2037" s="22" t="str">
        <f aca="false">IF(AH2037="","No",IF(BA2037="Sí",IF((AO2037-AH2037)&gt;Resumen!$B$6,"Sí","No"),IF((AO2037-AH2037)&gt;=Resumen!$B$132,"Sí","No")))</f>
        <v>No</v>
      </c>
      <c r="BC2037" s="22" t="str">
        <f aca="false">IF(AND(N2037="Sí",AL2037="Sí",AI2037=0),"Sí","No")</f>
        <v>No</v>
      </c>
      <c r="BD2037" s="22" t="str">
        <f aca="false">IF(COUNTIF('Plan 9+1 (con Pehuamar)'!$A$2:$A$227,A2037)&gt;0,"Sí","No")</f>
        <v>No</v>
      </c>
    </row>
    <row r="2038" customFormat="false" ht="15" hidden="false" customHeight="true" outlineLevel="0" collapsed="false">
      <c r="A2038" s="6" t="n">
        <v>202630</v>
      </c>
      <c r="B2038" s="6" t="n">
        <v>13</v>
      </c>
      <c r="C2038" s="6" t="n">
        <v>1303</v>
      </c>
      <c r="D2038" s="6" t="s">
        <v>315</v>
      </c>
      <c r="E2038" s="6" t="s">
        <v>2201</v>
      </c>
      <c r="F2038" s="6" t="s">
        <v>196</v>
      </c>
      <c r="G2038" s="6" t="s">
        <v>130</v>
      </c>
      <c r="H2038" s="6" t="s">
        <v>1715</v>
      </c>
      <c r="I2038" s="27" t="n">
        <v>10</v>
      </c>
      <c r="J2038" s="27" t="n">
        <v>20</v>
      </c>
      <c r="K2038" s="27" t="n">
        <v>0</v>
      </c>
      <c r="L2038" s="28" t="n">
        <f aca="false">I2038+J2038</f>
        <v>30</v>
      </c>
      <c r="M2038" s="28" t="n">
        <f aca="false">L2038+K2038</f>
        <v>30</v>
      </c>
      <c r="N2038" s="22" t="str">
        <f aca="false">IF(I2038&gt;0,"Sí","No")</f>
        <v>Sí</v>
      </c>
      <c r="O2038" s="22" t="str">
        <f aca="false">IF(J2038&gt;0,"Sí","No")</f>
        <v>Sí</v>
      </c>
      <c r="P2038" s="22" t="str">
        <f aca="false">IF(K2038&gt;0,"Sí","No")</f>
        <v>No</v>
      </c>
      <c r="Q2038" s="22" t="str">
        <f aca="false">IF(OR(I2038&gt;0,J2038&gt;0),"Sí","No")</f>
        <v>Sí</v>
      </c>
      <c r="R2038" s="27" t="n">
        <v>1750</v>
      </c>
      <c r="S2038" s="27" t="n">
        <v>2500</v>
      </c>
      <c r="T2038" s="27" t="n">
        <v>1200</v>
      </c>
      <c r="U2038" s="27" t="n">
        <v>2100</v>
      </c>
      <c r="V2038" s="27"/>
      <c r="W2038" s="12" t="n">
        <f aca="false">IF(AND(I2038&gt;0,R2038&gt;0),(S2038-R2038)/R2038,"")</f>
        <v>0.428571428571429</v>
      </c>
      <c r="X2038" s="12" t="n">
        <f aca="false">IF(AND(J2038&gt;0,T2038&gt;0),(U2038-T2038)/T2038,"")</f>
        <v>0.75</v>
      </c>
      <c r="Y2038" s="12" t="str">
        <f aca="false">IF(AND(K2038&gt;0,V2038&gt;0),(V2038-Resumen!$B$7)/Resumen!$B$7,"")</f>
        <v/>
      </c>
      <c r="Z2038" s="28" t="str">
        <f aca="false">IF(AND(K2038&gt;0,I2038&gt;0,V2038&gt;0,S2038&gt;0),V2038-S2038,"")</f>
        <v/>
      </c>
      <c r="AA2038" s="12" t="str">
        <f aca="false">IF(Z2038&lt;&gt;"",Z2038/S2038,"")</f>
        <v/>
      </c>
      <c r="AB2038" s="28" t="str">
        <f aca="false">IF(AND(K2038&gt;0,J2038&gt;0,V2038&gt;0,U2038&gt;0),V2038-U2038,"")</f>
        <v/>
      </c>
      <c r="AC2038" s="12" t="str">
        <f aca="false">IF(AB2038&lt;&gt;"",AB2038/U2038,"")</f>
        <v/>
      </c>
      <c r="AD2038" s="27" t="n">
        <v>0</v>
      </c>
      <c r="AE2038" s="27" t="n">
        <v>2</v>
      </c>
      <c r="AF2038" s="27" t="n">
        <v>6</v>
      </c>
      <c r="AG2038" s="28" t="n">
        <f aca="false">AD2038+AE2038+AF2038</f>
        <v>8</v>
      </c>
      <c r="AH2038" s="12" t="n">
        <f aca="false">IF(AG2038&gt;0,AD2038/AG2038,"")</f>
        <v>0</v>
      </c>
      <c r="AI2038" s="27" t="n">
        <v>1</v>
      </c>
      <c r="AJ2038" s="27" t="n">
        <v>0</v>
      </c>
      <c r="AK2038" s="27" t="n">
        <v>1</v>
      </c>
      <c r="AL2038" s="22" t="str">
        <f aca="false">IF(OR(AJ2038&gt;0,AK2038&gt;0),"Sí","No")</f>
        <v>Sí</v>
      </c>
      <c r="AM2038" s="6" t="s">
        <v>198</v>
      </c>
      <c r="AN2038" s="6" t="s">
        <v>198</v>
      </c>
      <c r="AO2038" s="12" t="n">
        <f aca="false">IF(M2038&gt;0,K2038/M2038,"")</f>
        <v>0</v>
      </c>
      <c r="AP2038" s="22" t="str">
        <f aca="false">IF(M2038&gt;=Resumen!$B$5,"Alto","Bajo")</f>
        <v>Bajo</v>
      </c>
      <c r="AQ2038" s="22" t="str">
        <f aca="false">IF(AO2038&gt;=Resumen!$B$28,"Alto","Bajo")</f>
        <v>Bajo</v>
      </c>
      <c r="AR2038" s="22" t="str">
        <f aca="false">AP2038&amp;" Potencial / "&amp;AQ2038&amp;" Share"</f>
        <v>Bajo Potencial / Bajo Share</v>
      </c>
      <c r="AS2038" s="22" t="str">
        <f aca="false">IF(Q2038="Sí",IF(AO2038&gt;=Resumen!$B$29,"Alto","Bajo"),"")</f>
        <v>Bajo</v>
      </c>
      <c r="AT2038" s="22" t="str">
        <f aca="false">IF(AS2038&lt;&gt;"",AP2038&amp;" Potencial / "&amp;AS2038&amp;" Share","")</f>
        <v>Bajo Potencial / Bajo Share</v>
      </c>
      <c r="AU2038" s="22" t="str">
        <f aca="false">IF(AH2038="","Sin dato",IF(AH2038-AO2038&gt;Resumen!$B$6,"Sobre-exhibido",IF(AO2038-AH2038&gt;Resumen!$B$6,"Sub-exhibido","En línea")))</f>
        <v>En línea</v>
      </c>
      <c r="AV2038" s="22" t="n">
        <f aca="false">IF(AT2038="","",IF(AT2038="Alto Potencial / Bajo Share",1,IF(AT2038="Alto Potencial / Alto Share",2,IF(AT2038="Bajo Potencial / Alto Share",3,4))))</f>
        <v>4</v>
      </c>
      <c r="AW2038" s="22" t="str">
        <f aca="false">IF(Q2038="No","Sin competencia directa",IF(AV2038=1,"1 - Foco Conquista (Alto Pot / Bajo Share)",IF(AV2038=2,"2 - Foco Defensa (Alto Pot / Alto Share)",IF(AV2038=3,"3 - Monitoreo (Bajo Pot / Alto Share)","4 - Baja Prioridad (Bajo Pot / Bajo Share)"))))</f>
        <v>4 - Baja Prioridad (Bajo Pot / Bajo Share)</v>
      </c>
      <c r="AX2038" s="12" t="str">
        <f aca="false">IF(OR(IFERROR(AND(W2038&lt;&gt;"",Y2038&lt;&gt;"",Y2038-W2038&gt;Resumen!$B$8),FALSE()),IFERROR(AND(X2038&lt;&gt;"",Y2038&lt;&gt;"",Y2038-X2038&gt;Resumen!$B$8),FALSE())),MAX(IF(IFERROR(AND(W2038&lt;&gt;"",Y2038&lt;&gt;"",Y2038-W2038&gt;Resumen!$B$8),FALSE()),Y2038-W2038,0),IF(IFERROR(AND(X2038&lt;&gt;"",Y2038&lt;&gt;"",Y2038-X2038&gt;Resumen!$B$8),FALSE()),Y2038-X2038,0)),"")</f>
        <v/>
      </c>
      <c r="AY2038" s="22" t="str">
        <f aca="false">IF(OR(IFERROR(AND(W2038&lt;&gt;"",Y2038&lt;&gt;"",Y2038-W2038&gt;Resumen!$B$8),FALSE()),IFERROR(AND(X2038&lt;&gt;"",Y2038&lt;&gt;"",Y2038-X2038&gt;Resumen!$B$8),FALSE())),TRIM("Lays tiene mayor markup que "&amp;IF(IFERROR(AND(W2038&lt;&gt;"",Y2038&lt;&gt;"",Y2038-W2038&gt;Resumen!$B$8),FALSE()),"Quento ","")&amp;IF(IFERROR(AND(X2038&lt;&gt;"",Y2038&lt;&gt;"",Y2038-X2038&gt;Resumen!$B$8),FALSE()),"Julicroc ","")&amp;"en este PDV"),"")</f>
        <v/>
      </c>
      <c r="AZ2038" s="22" t="str">
        <f aca="false">IF(COUNTIF('Plan Pehuamar - Lista'!$A$2:$A$167,A2038)&gt;0,"Sí","No")</f>
        <v>No</v>
      </c>
      <c r="BA2038" s="22" t="str">
        <f aca="false">IF(COUNTIF('Plan Combo 9+1'!$A$2:$A$226,A2038)&gt;0,"Sí","No")</f>
        <v>No</v>
      </c>
      <c r="BB2038" s="22" t="str">
        <f aca="false">IF(AH2038="","No",IF(BA2038="Sí",IF((AO2038-AH2038)&gt;Resumen!$B$6,"Sí","No"),IF((AO2038-AH2038)&gt;=Resumen!$B$132,"Sí","No")))</f>
        <v>No</v>
      </c>
      <c r="BC2038" s="22" t="str">
        <f aca="false">IF(AND(N2038="Sí",AL2038="Sí",AI2038=0),"Sí","No")</f>
        <v>No</v>
      </c>
      <c r="BD2038" s="22" t="str">
        <f aca="false">IF(COUNTIF('Plan 9+1 (con Pehuamar)'!$A$2:$A$227,A2038)&gt;0,"Sí","No")</f>
        <v>No</v>
      </c>
    </row>
    <row r="2039" customFormat="false" ht="15" hidden="false" customHeight="true" outlineLevel="0" collapsed="false">
      <c r="A2039" s="6" t="n">
        <v>202688</v>
      </c>
      <c r="B2039" s="6" t="n">
        <v>13</v>
      </c>
      <c r="C2039" s="6" t="n">
        <v>1303</v>
      </c>
      <c r="D2039" s="6" t="s">
        <v>315</v>
      </c>
      <c r="E2039" s="6" t="s">
        <v>2202</v>
      </c>
      <c r="F2039" s="6" t="s">
        <v>206</v>
      </c>
      <c r="G2039" s="6" t="s">
        <v>130</v>
      </c>
      <c r="H2039" s="6" t="s">
        <v>1715</v>
      </c>
      <c r="I2039" s="27" t="n">
        <v>24</v>
      </c>
      <c r="J2039" s="27" t="n">
        <v>48</v>
      </c>
      <c r="K2039" s="27" t="n">
        <v>10</v>
      </c>
      <c r="L2039" s="28" t="n">
        <f aca="false">I2039+J2039</f>
        <v>72</v>
      </c>
      <c r="M2039" s="28" t="n">
        <f aca="false">L2039+K2039</f>
        <v>82</v>
      </c>
      <c r="N2039" s="22" t="str">
        <f aca="false">IF(I2039&gt;0,"Sí","No")</f>
        <v>Sí</v>
      </c>
      <c r="O2039" s="22" t="str">
        <f aca="false">IF(J2039&gt;0,"Sí","No")</f>
        <v>Sí</v>
      </c>
      <c r="P2039" s="22" t="str">
        <f aca="false">IF(K2039&gt;0,"Sí","No")</f>
        <v>Sí</v>
      </c>
      <c r="Q2039" s="22" t="str">
        <f aca="false">IF(OR(I2039&gt;0,J2039&gt;0),"Sí","No")</f>
        <v>Sí</v>
      </c>
      <c r="R2039" s="27" t="n">
        <v>2000</v>
      </c>
      <c r="S2039" s="27" t="n">
        <v>3000</v>
      </c>
      <c r="T2039" s="27" t="n">
        <v>1200</v>
      </c>
      <c r="U2039" s="27" t="n">
        <v>2000</v>
      </c>
      <c r="V2039" s="27" t="n">
        <v>3700</v>
      </c>
      <c r="W2039" s="12" t="n">
        <f aca="false">IF(AND(I2039&gt;0,R2039&gt;0),(S2039-R2039)/R2039,"")</f>
        <v>0.5</v>
      </c>
      <c r="X2039" s="12" t="n">
        <f aca="false">IF(AND(J2039&gt;0,T2039&gt;0),(U2039-T2039)/T2039,"")</f>
        <v>0.666666666666667</v>
      </c>
      <c r="Y2039" s="12" t="n">
        <f aca="false">IF(AND(K2039&gt;0,V2039&gt;0),(V2039-Resumen!$B$7)/Resumen!$B$7,"")</f>
        <v>0.48</v>
      </c>
      <c r="Z2039" s="28" t="n">
        <f aca="false">IF(AND(K2039&gt;0,I2039&gt;0,V2039&gt;0,S2039&gt;0),V2039-S2039,"")</f>
        <v>700</v>
      </c>
      <c r="AA2039" s="12" t="n">
        <f aca="false">IF(Z2039&lt;&gt;"",Z2039/S2039,"")</f>
        <v>0.233333333333333</v>
      </c>
      <c r="AB2039" s="28" t="n">
        <f aca="false">IF(AND(K2039&gt;0,J2039&gt;0,V2039&gt;0,U2039&gt;0),V2039-U2039,"")</f>
        <v>1700</v>
      </c>
      <c r="AC2039" s="12" t="n">
        <f aca="false">IF(AB2039&lt;&gt;"",AB2039/U2039,"")</f>
        <v>0.85</v>
      </c>
      <c r="AD2039" s="27" t="n">
        <v>4</v>
      </c>
      <c r="AE2039" s="27" t="n">
        <v>6</v>
      </c>
      <c r="AF2039" s="27" t="n">
        <v>10</v>
      </c>
      <c r="AG2039" s="28" t="n">
        <f aca="false">AD2039+AE2039+AF2039</f>
        <v>20</v>
      </c>
      <c r="AH2039" s="12" t="n">
        <f aca="false">IF(AG2039&gt;0,AD2039/AG2039,"")</f>
        <v>0.2</v>
      </c>
      <c r="AI2039" s="27" t="n">
        <v>0</v>
      </c>
      <c r="AJ2039" s="27" t="n">
        <v>0</v>
      </c>
      <c r="AK2039" s="27" t="n">
        <v>0</v>
      </c>
      <c r="AL2039" s="22" t="str">
        <f aca="false">IF(OR(AJ2039&gt;0,AK2039&gt;0),"Sí","No")</f>
        <v>No</v>
      </c>
      <c r="AM2039" s="6" t="s">
        <v>198</v>
      </c>
      <c r="AN2039" s="6" t="s">
        <v>397</v>
      </c>
      <c r="AO2039" s="12" t="n">
        <f aca="false">IF(M2039&gt;0,K2039/M2039,"")</f>
        <v>0.121951219512195</v>
      </c>
      <c r="AP2039" s="22" t="str">
        <f aca="false">IF(M2039&gt;=Resumen!$B$5,"Alto","Bajo")</f>
        <v>Alto</v>
      </c>
      <c r="AQ2039" s="22" t="str">
        <f aca="false">IF(AO2039&gt;=Resumen!$B$28,"Alto","Bajo")</f>
        <v>Bajo</v>
      </c>
      <c r="AR2039" s="22" t="str">
        <f aca="false">AP2039&amp;" Potencial / "&amp;AQ2039&amp;" Share"</f>
        <v>Alto Potencial / Bajo Share</v>
      </c>
      <c r="AS2039" s="22" t="str">
        <f aca="false">IF(Q2039="Sí",IF(AO2039&gt;=Resumen!$B$29,"Alto","Bajo"),"")</f>
        <v>Bajo</v>
      </c>
      <c r="AT2039" s="22" t="str">
        <f aca="false">IF(AS2039&lt;&gt;"",AP2039&amp;" Potencial / "&amp;AS2039&amp;" Share","")</f>
        <v>Alto Potencial / Bajo Share</v>
      </c>
      <c r="AU2039" s="22" t="str">
        <f aca="false">IF(AH2039="","Sin dato",IF(AH2039-AO2039&gt;Resumen!$B$6,"Sobre-exhibido",IF(AO2039-AH2039&gt;Resumen!$B$6,"Sub-exhibido","En línea")))</f>
        <v>Sobre-exhibido</v>
      </c>
      <c r="AV2039" s="22" t="n">
        <f aca="false">IF(AT2039="","",IF(AT2039="Alto Potencial / Bajo Share",1,IF(AT2039="Alto Potencial / Alto Share",2,IF(AT2039="Bajo Potencial / Alto Share",3,4))))</f>
        <v>1</v>
      </c>
      <c r="AW2039" s="22" t="str">
        <f aca="false">IF(Q2039="No","Sin competencia directa",IF(AV2039=1,"1 - Foco Conquista (Alto Pot / Bajo Share)",IF(AV2039=2,"2 - Foco Defensa (Alto Pot / Alto Share)",IF(AV2039=3,"3 - Monitoreo (Bajo Pot / Alto Share)","4 - Baja Prioridad (Bajo Pot / Bajo Share)"))))</f>
        <v>1 - Foco Conquista (Alto Pot / Bajo Share)</v>
      </c>
      <c r="AX2039" s="12" t="str">
        <f aca="false">IF(OR(IFERROR(AND(W2039&lt;&gt;"",Y2039&lt;&gt;"",Y2039-W2039&gt;Resumen!$B$8),FALSE()),IFERROR(AND(X2039&lt;&gt;"",Y2039&lt;&gt;"",Y2039-X2039&gt;Resumen!$B$8),FALSE())),MAX(IF(IFERROR(AND(W2039&lt;&gt;"",Y2039&lt;&gt;"",Y2039-W2039&gt;Resumen!$B$8),FALSE()),Y2039-W2039,0),IF(IFERROR(AND(X2039&lt;&gt;"",Y2039&lt;&gt;"",Y2039-X2039&gt;Resumen!$B$8),FALSE()),Y2039-X2039,0)),"")</f>
        <v/>
      </c>
      <c r="AY2039" s="22" t="str">
        <f aca="false">IF(OR(IFERROR(AND(W2039&lt;&gt;"",Y2039&lt;&gt;"",Y2039-W2039&gt;Resumen!$B$8),FALSE()),IFERROR(AND(X2039&lt;&gt;"",Y2039&lt;&gt;"",Y2039-X2039&gt;Resumen!$B$8),FALSE())),TRIM("Lays tiene mayor markup que "&amp;IF(IFERROR(AND(W2039&lt;&gt;"",Y2039&lt;&gt;"",Y2039-W2039&gt;Resumen!$B$8),FALSE()),"Quento ","")&amp;IF(IFERROR(AND(X2039&lt;&gt;"",Y2039&lt;&gt;"",Y2039-X2039&gt;Resumen!$B$8),FALSE()),"Julicroc ","")&amp;"en este PDV"),"")</f>
        <v/>
      </c>
      <c r="AZ2039" s="22" t="str">
        <f aca="false">IF(COUNTIF('Plan Pehuamar - Lista'!$A$2:$A$167,A2039)&gt;0,"Sí","No")</f>
        <v>No</v>
      </c>
      <c r="BA2039" s="22" t="str">
        <f aca="false">IF(COUNTIF('Plan Combo 9+1'!$A$2:$A$226,A2039)&gt;0,"Sí","No")</f>
        <v>Sí</v>
      </c>
      <c r="BB2039" s="22" t="str">
        <f aca="false">IF(AH2039="","No",IF(BA2039="Sí",IF((AO2039-AH2039)&gt;Resumen!$B$6,"Sí","No"),IF((AO2039-AH2039)&gt;=Resumen!$B$132,"Sí","No")))</f>
        <v>No</v>
      </c>
      <c r="BC2039" s="22" t="str">
        <f aca="false">IF(AND(N2039="Sí",AL2039="Sí",AI2039=0),"Sí","No")</f>
        <v>No</v>
      </c>
      <c r="BD2039" s="22" t="str">
        <f aca="false">IF(COUNTIF('Plan 9+1 (con Pehuamar)'!$A$2:$A$227,A2039)&gt;0,"Sí","No")</f>
        <v>Sí</v>
      </c>
    </row>
    <row r="2040" customFormat="false" ht="15" hidden="false" customHeight="true" outlineLevel="0" collapsed="false">
      <c r="A2040" s="6" t="n">
        <v>202691</v>
      </c>
      <c r="B2040" s="6" t="n">
        <v>13</v>
      </c>
      <c r="C2040" s="6" t="n">
        <v>1303</v>
      </c>
      <c r="D2040" s="6" t="s">
        <v>315</v>
      </c>
      <c r="E2040" s="6" t="s">
        <v>2203</v>
      </c>
      <c r="F2040" s="6" t="s">
        <v>196</v>
      </c>
      <c r="G2040" s="6" t="s">
        <v>130</v>
      </c>
      <c r="H2040" s="6" t="s">
        <v>1715</v>
      </c>
      <c r="I2040" s="27" t="n">
        <v>10</v>
      </c>
      <c r="J2040" s="27" t="n">
        <v>32</v>
      </c>
      <c r="K2040" s="27" t="n">
        <v>4</v>
      </c>
      <c r="L2040" s="28" t="n">
        <f aca="false">I2040+J2040</f>
        <v>42</v>
      </c>
      <c r="M2040" s="28" t="n">
        <f aca="false">L2040+K2040</f>
        <v>46</v>
      </c>
      <c r="N2040" s="22" t="str">
        <f aca="false">IF(I2040&gt;0,"Sí","No")</f>
        <v>Sí</v>
      </c>
      <c r="O2040" s="22" t="str">
        <f aca="false">IF(J2040&gt;0,"Sí","No")</f>
        <v>Sí</v>
      </c>
      <c r="P2040" s="22" t="str">
        <f aca="false">IF(K2040&gt;0,"Sí","No")</f>
        <v>Sí</v>
      </c>
      <c r="Q2040" s="22" t="str">
        <f aca="false">IF(OR(I2040&gt;0,J2040&gt;0),"Sí","No")</f>
        <v>Sí</v>
      </c>
      <c r="R2040" s="27" t="n">
        <v>1750</v>
      </c>
      <c r="S2040" s="27" t="n">
        <v>2500</v>
      </c>
      <c r="T2040" s="27" t="n">
        <v>1100</v>
      </c>
      <c r="U2040" s="27" t="n">
        <v>1800</v>
      </c>
      <c r="V2040" s="27" t="n">
        <v>3500</v>
      </c>
      <c r="W2040" s="12" t="n">
        <f aca="false">IF(AND(I2040&gt;0,R2040&gt;0),(S2040-R2040)/R2040,"")</f>
        <v>0.428571428571429</v>
      </c>
      <c r="X2040" s="12" t="n">
        <f aca="false">IF(AND(J2040&gt;0,T2040&gt;0),(U2040-T2040)/T2040,"")</f>
        <v>0.636363636363636</v>
      </c>
      <c r="Y2040" s="12" t="n">
        <f aca="false">IF(AND(K2040&gt;0,V2040&gt;0),(V2040-Resumen!$B$7)/Resumen!$B$7,"")</f>
        <v>0.4</v>
      </c>
      <c r="Z2040" s="28" t="n">
        <f aca="false">IF(AND(K2040&gt;0,I2040&gt;0,V2040&gt;0,S2040&gt;0),V2040-S2040,"")</f>
        <v>1000</v>
      </c>
      <c r="AA2040" s="12" t="n">
        <f aca="false">IF(Z2040&lt;&gt;"",Z2040/S2040,"")</f>
        <v>0.4</v>
      </c>
      <c r="AB2040" s="28" t="n">
        <f aca="false">IF(AND(K2040&gt;0,J2040&gt;0,V2040&gt;0,U2040&gt;0),V2040-U2040,"")</f>
        <v>1700</v>
      </c>
      <c r="AC2040" s="12" t="n">
        <f aca="false">IF(AB2040&lt;&gt;"",AB2040/U2040,"")</f>
        <v>0.944444444444444</v>
      </c>
      <c r="AD2040" s="27" t="n">
        <v>2</v>
      </c>
      <c r="AE2040" s="27" t="n">
        <v>2</v>
      </c>
      <c r="AF2040" s="27" t="n">
        <v>10</v>
      </c>
      <c r="AG2040" s="28" t="n">
        <f aca="false">AD2040+AE2040+AF2040</f>
        <v>14</v>
      </c>
      <c r="AH2040" s="12" t="n">
        <f aca="false">IF(AG2040&gt;0,AD2040/AG2040,"")</f>
        <v>0.142857142857143</v>
      </c>
      <c r="AI2040" s="27" t="n">
        <v>0</v>
      </c>
      <c r="AJ2040" s="27" t="n">
        <v>0</v>
      </c>
      <c r="AK2040" s="27" t="n">
        <v>1</v>
      </c>
      <c r="AL2040" s="22" t="str">
        <f aca="false">IF(OR(AJ2040&gt;0,AK2040&gt;0),"Sí","No")</f>
        <v>Sí</v>
      </c>
      <c r="AM2040" s="6" t="s">
        <v>198</v>
      </c>
      <c r="AN2040" s="6" t="s">
        <v>397</v>
      </c>
      <c r="AO2040" s="12" t="n">
        <f aca="false">IF(M2040&gt;0,K2040/M2040,"")</f>
        <v>0.0869565217391304</v>
      </c>
      <c r="AP2040" s="22" t="str">
        <f aca="false">IF(M2040&gt;=Resumen!$B$5,"Alto","Bajo")</f>
        <v>Alto</v>
      </c>
      <c r="AQ2040" s="22" t="str">
        <f aca="false">IF(AO2040&gt;=Resumen!$B$28,"Alto","Bajo")</f>
        <v>Bajo</v>
      </c>
      <c r="AR2040" s="22" t="str">
        <f aca="false">AP2040&amp;" Potencial / "&amp;AQ2040&amp;" Share"</f>
        <v>Alto Potencial / Bajo Share</v>
      </c>
      <c r="AS2040" s="22" t="str">
        <f aca="false">IF(Q2040="Sí",IF(AO2040&gt;=Resumen!$B$29,"Alto","Bajo"),"")</f>
        <v>Bajo</v>
      </c>
      <c r="AT2040" s="22" t="str">
        <f aca="false">IF(AS2040&lt;&gt;"",AP2040&amp;" Potencial / "&amp;AS2040&amp;" Share","")</f>
        <v>Alto Potencial / Bajo Share</v>
      </c>
      <c r="AU2040" s="22" t="str">
        <f aca="false">IF(AH2040="","Sin dato",IF(AH2040-AO2040&gt;Resumen!$B$6,"Sobre-exhibido",IF(AO2040-AH2040&gt;Resumen!$B$6,"Sub-exhibido","En línea")))</f>
        <v>Sobre-exhibido</v>
      </c>
      <c r="AV2040" s="22" t="n">
        <f aca="false">IF(AT2040="","",IF(AT2040="Alto Potencial / Bajo Share",1,IF(AT2040="Alto Potencial / Alto Share",2,IF(AT2040="Bajo Potencial / Alto Share",3,4))))</f>
        <v>1</v>
      </c>
      <c r="AW2040" s="22" t="str">
        <f aca="false">IF(Q2040="No","Sin competencia directa",IF(AV2040=1,"1 - Foco Conquista (Alto Pot / Bajo Share)",IF(AV2040=2,"2 - Foco Defensa (Alto Pot / Alto Share)",IF(AV2040=3,"3 - Monitoreo (Bajo Pot / Alto Share)","4 - Baja Prioridad (Bajo Pot / Bajo Share)"))))</f>
        <v>1 - Foco Conquista (Alto Pot / Bajo Share)</v>
      </c>
      <c r="AX2040" s="12" t="str">
        <f aca="false">IF(OR(IFERROR(AND(W2040&lt;&gt;"",Y2040&lt;&gt;"",Y2040-W2040&gt;Resumen!$B$8),FALSE()),IFERROR(AND(X2040&lt;&gt;"",Y2040&lt;&gt;"",Y2040-X2040&gt;Resumen!$B$8),FALSE())),MAX(IF(IFERROR(AND(W2040&lt;&gt;"",Y2040&lt;&gt;"",Y2040-W2040&gt;Resumen!$B$8),FALSE()),Y2040-W2040,0),IF(IFERROR(AND(X2040&lt;&gt;"",Y2040&lt;&gt;"",Y2040-X2040&gt;Resumen!$B$8),FALSE()),Y2040-X2040,0)),"")</f>
        <v/>
      </c>
      <c r="AY2040" s="22" t="str">
        <f aca="false">IF(OR(IFERROR(AND(W2040&lt;&gt;"",Y2040&lt;&gt;"",Y2040-W2040&gt;Resumen!$B$8),FALSE()),IFERROR(AND(X2040&lt;&gt;"",Y2040&lt;&gt;"",Y2040-X2040&gt;Resumen!$B$8),FALSE())),TRIM("Lays tiene mayor markup que "&amp;IF(IFERROR(AND(W2040&lt;&gt;"",Y2040&lt;&gt;"",Y2040-W2040&gt;Resumen!$B$8),FALSE()),"Quento ","")&amp;IF(IFERROR(AND(X2040&lt;&gt;"",Y2040&lt;&gt;"",Y2040-X2040&gt;Resumen!$B$8),FALSE()),"Julicroc ","")&amp;"en este PDV"),"")</f>
        <v/>
      </c>
      <c r="AZ2040" s="22" t="str">
        <f aca="false">IF(COUNTIF('Plan Pehuamar - Lista'!$A$2:$A$167,A2040)&gt;0,"Sí","No")</f>
        <v>No</v>
      </c>
      <c r="BA2040" s="22" t="str">
        <f aca="false">IF(COUNTIF('Plan Combo 9+1'!$A$2:$A$226,A2040)&gt;0,"Sí","No")</f>
        <v>Sí</v>
      </c>
      <c r="BB2040" s="22" t="str">
        <f aca="false">IF(AH2040="","No",IF(BA2040="Sí",IF((AO2040-AH2040)&gt;Resumen!$B$6,"Sí","No"),IF((AO2040-AH2040)&gt;=Resumen!$B$132,"Sí","No")))</f>
        <v>No</v>
      </c>
      <c r="BC2040" s="22" t="str">
        <f aca="false">IF(AND(N2040="Sí",AL2040="Sí",AI2040=0),"Sí","No")</f>
        <v>Sí</v>
      </c>
      <c r="BD2040" s="22" t="str">
        <f aca="false">IF(COUNTIF('Plan 9+1 (con Pehuamar)'!$A$2:$A$227,A2040)&gt;0,"Sí","No")</f>
        <v>Sí</v>
      </c>
    </row>
    <row r="2041" customFormat="false" ht="15" hidden="false" customHeight="true" outlineLevel="0" collapsed="false">
      <c r="A2041" s="6" t="n">
        <v>200004</v>
      </c>
      <c r="B2041" s="6" t="n">
        <v>13</v>
      </c>
      <c r="C2041" s="6" t="n">
        <v>1304</v>
      </c>
      <c r="D2041" s="6" t="s">
        <v>359</v>
      </c>
      <c r="E2041" s="6" t="s">
        <v>2204</v>
      </c>
      <c r="F2041" s="6" t="s">
        <v>196</v>
      </c>
      <c r="G2041" s="6" t="s">
        <v>130</v>
      </c>
      <c r="H2041" s="6" t="s">
        <v>1715</v>
      </c>
      <c r="I2041" s="27" t="n">
        <v>10</v>
      </c>
      <c r="J2041" s="27" t="n">
        <v>24</v>
      </c>
      <c r="K2041" s="27" t="n">
        <v>0</v>
      </c>
      <c r="L2041" s="28" t="n">
        <f aca="false">I2041+J2041</f>
        <v>34</v>
      </c>
      <c r="M2041" s="28" t="n">
        <f aca="false">L2041+K2041</f>
        <v>34</v>
      </c>
      <c r="N2041" s="22" t="str">
        <f aca="false">IF(I2041&gt;0,"Sí","No")</f>
        <v>Sí</v>
      </c>
      <c r="O2041" s="22" t="str">
        <f aca="false">IF(J2041&gt;0,"Sí","No")</f>
        <v>Sí</v>
      </c>
      <c r="P2041" s="22" t="str">
        <f aca="false">IF(K2041&gt;0,"Sí","No")</f>
        <v>No</v>
      </c>
      <c r="Q2041" s="22" t="str">
        <f aca="false">IF(OR(I2041&gt;0,J2041&gt;0),"Sí","No")</f>
        <v>Sí</v>
      </c>
      <c r="R2041" s="27" t="n">
        <v>1750</v>
      </c>
      <c r="S2041" s="27" t="n">
        <v>2500</v>
      </c>
      <c r="T2041" s="27" t="n">
        <v>1200</v>
      </c>
      <c r="U2041" s="27" t="n">
        <v>2100</v>
      </c>
      <c r="V2041" s="27"/>
      <c r="W2041" s="12" t="n">
        <f aca="false">IF(AND(I2041&gt;0,R2041&gt;0),(S2041-R2041)/R2041,"")</f>
        <v>0.428571428571429</v>
      </c>
      <c r="X2041" s="12" t="n">
        <f aca="false">IF(AND(J2041&gt;0,T2041&gt;0),(U2041-T2041)/T2041,"")</f>
        <v>0.75</v>
      </c>
      <c r="Y2041" s="12" t="str">
        <f aca="false">IF(AND(K2041&gt;0,V2041&gt;0),(V2041-Resumen!$B$7)/Resumen!$B$7,"")</f>
        <v/>
      </c>
      <c r="Z2041" s="28" t="str">
        <f aca="false">IF(AND(K2041&gt;0,I2041&gt;0,V2041&gt;0,S2041&gt;0),V2041-S2041,"")</f>
        <v/>
      </c>
      <c r="AA2041" s="12" t="str">
        <f aca="false">IF(Z2041&lt;&gt;"",Z2041/S2041,"")</f>
        <v/>
      </c>
      <c r="AB2041" s="28" t="str">
        <f aca="false">IF(AND(K2041&gt;0,J2041&gt;0,V2041&gt;0,U2041&gt;0),V2041-U2041,"")</f>
        <v/>
      </c>
      <c r="AC2041" s="12" t="str">
        <f aca="false">IF(AB2041&lt;&gt;"",AB2041/U2041,"")</f>
        <v/>
      </c>
      <c r="AD2041" s="27" t="n">
        <v>0</v>
      </c>
      <c r="AE2041" s="27" t="n">
        <v>2</v>
      </c>
      <c r="AF2041" s="27" t="n">
        <v>9</v>
      </c>
      <c r="AG2041" s="28" t="n">
        <f aca="false">AD2041+AE2041+AF2041</f>
        <v>11</v>
      </c>
      <c r="AH2041" s="12" t="n">
        <f aca="false">IF(AG2041&gt;0,AD2041/AG2041,"")</f>
        <v>0</v>
      </c>
      <c r="AI2041" s="27" t="n">
        <v>1</v>
      </c>
      <c r="AJ2041" s="27" t="n">
        <v>0</v>
      </c>
      <c r="AK2041" s="27" t="n">
        <v>0</v>
      </c>
      <c r="AL2041" s="22" t="str">
        <f aca="false">IF(OR(AJ2041&gt;0,AK2041&gt;0),"Sí","No")</f>
        <v>No</v>
      </c>
      <c r="AM2041" s="6" t="s">
        <v>198</v>
      </c>
      <c r="AN2041" s="6" t="s">
        <v>198</v>
      </c>
      <c r="AO2041" s="12" t="n">
        <f aca="false">IF(M2041&gt;0,K2041/M2041,"")</f>
        <v>0</v>
      </c>
      <c r="AP2041" s="22" t="str">
        <f aca="false">IF(M2041&gt;=Resumen!$B$5,"Alto","Bajo")</f>
        <v>Bajo</v>
      </c>
      <c r="AQ2041" s="22" t="str">
        <f aca="false">IF(AO2041&gt;=Resumen!$B$28,"Alto","Bajo")</f>
        <v>Bajo</v>
      </c>
      <c r="AR2041" s="22" t="str">
        <f aca="false">AP2041&amp;" Potencial / "&amp;AQ2041&amp;" Share"</f>
        <v>Bajo Potencial / Bajo Share</v>
      </c>
      <c r="AS2041" s="22" t="str">
        <f aca="false">IF(Q2041="Sí",IF(AO2041&gt;=Resumen!$B$29,"Alto","Bajo"),"")</f>
        <v>Bajo</v>
      </c>
      <c r="AT2041" s="22" t="str">
        <f aca="false">IF(AS2041&lt;&gt;"",AP2041&amp;" Potencial / "&amp;AS2041&amp;" Share","")</f>
        <v>Bajo Potencial / Bajo Share</v>
      </c>
      <c r="AU2041" s="22" t="str">
        <f aca="false">IF(AH2041="","Sin dato",IF(AH2041-AO2041&gt;Resumen!$B$6,"Sobre-exhibido",IF(AO2041-AH2041&gt;Resumen!$B$6,"Sub-exhibido","En línea")))</f>
        <v>En línea</v>
      </c>
      <c r="AV2041" s="22" t="n">
        <f aca="false">IF(AT2041="","",IF(AT2041="Alto Potencial / Bajo Share",1,IF(AT2041="Alto Potencial / Alto Share",2,IF(AT2041="Bajo Potencial / Alto Share",3,4))))</f>
        <v>4</v>
      </c>
      <c r="AW2041" s="22" t="str">
        <f aca="false">IF(Q2041="No","Sin competencia directa",IF(AV2041=1,"1 - Foco Conquista (Alto Pot / Bajo Share)",IF(AV2041=2,"2 - Foco Defensa (Alto Pot / Alto Share)",IF(AV2041=3,"3 - Monitoreo (Bajo Pot / Alto Share)","4 - Baja Prioridad (Bajo Pot / Bajo Share)"))))</f>
        <v>4 - Baja Prioridad (Bajo Pot / Bajo Share)</v>
      </c>
      <c r="AX2041" s="12" t="str">
        <f aca="false">IF(OR(IFERROR(AND(W2041&lt;&gt;"",Y2041&lt;&gt;"",Y2041-W2041&gt;Resumen!$B$8),FALSE()),IFERROR(AND(X2041&lt;&gt;"",Y2041&lt;&gt;"",Y2041-X2041&gt;Resumen!$B$8),FALSE())),MAX(IF(IFERROR(AND(W2041&lt;&gt;"",Y2041&lt;&gt;"",Y2041-W2041&gt;Resumen!$B$8),FALSE()),Y2041-W2041,0),IF(IFERROR(AND(X2041&lt;&gt;"",Y2041&lt;&gt;"",Y2041-X2041&gt;Resumen!$B$8),FALSE()),Y2041-X2041,0)),"")</f>
        <v/>
      </c>
      <c r="AY2041" s="22" t="str">
        <f aca="false">IF(OR(IFERROR(AND(W2041&lt;&gt;"",Y2041&lt;&gt;"",Y2041-W2041&gt;Resumen!$B$8),FALSE()),IFERROR(AND(X2041&lt;&gt;"",Y2041&lt;&gt;"",Y2041-X2041&gt;Resumen!$B$8),FALSE())),TRIM("Lays tiene mayor markup que "&amp;IF(IFERROR(AND(W2041&lt;&gt;"",Y2041&lt;&gt;"",Y2041-W2041&gt;Resumen!$B$8),FALSE()),"Quento ","")&amp;IF(IFERROR(AND(X2041&lt;&gt;"",Y2041&lt;&gt;"",Y2041-X2041&gt;Resumen!$B$8),FALSE()),"Julicroc ","")&amp;"en este PDV"),"")</f>
        <v/>
      </c>
      <c r="AZ2041" s="22" t="str">
        <f aca="false">IF(COUNTIF('Plan Pehuamar - Lista'!$A$2:$A$167,A2041)&gt;0,"Sí","No")</f>
        <v>No</v>
      </c>
      <c r="BA2041" s="22" t="str">
        <f aca="false">IF(COUNTIF('Plan Combo 9+1'!$A$2:$A$226,A2041)&gt;0,"Sí","No")</f>
        <v>No</v>
      </c>
      <c r="BB2041" s="22" t="str">
        <f aca="false">IF(AH2041="","No",IF(BA2041="Sí",IF((AO2041-AH2041)&gt;Resumen!$B$6,"Sí","No"),IF((AO2041-AH2041)&gt;=Resumen!$B$132,"Sí","No")))</f>
        <v>No</v>
      </c>
      <c r="BC2041" s="22" t="str">
        <f aca="false">IF(AND(N2041="Sí",AL2041="Sí",AI2041=0),"Sí","No")</f>
        <v>No</v>
      </c>
      <c r="BD2041" s="22" t="str">
        <f aca="false">IF(COUNTIF('Plan 9+1 (con Pehuamar)'!$A$2:$A$227,A2041)&gt;0,"Sí","No")</f>
        <v>No</v>
      </c>
    </row>
    <row r="2042" customFormat="false" ht="15" hidden="false" customHeight="true" outlineLevel="0" collapsed="false">
      <c r="A2042" s="6" t="n">
        <v>200246</v>
      </c>
      <c r="B2042" s="6" t="n">
        <v>13</v>
      </c>
      <c r="C2042" s="6" t="n">
        <v>1304</v>
      </c>
      <c r="D2042" s="6" t="s">
        <v>359</v>
      </c>
      <c r="E2042" s="6" t="s">
        <v>2205</v>
      </c>
      <c r="F2042" s="6" t="s">
        <v>196</v>
      </c>
      <c r="G2042" s="6" t="s">
        <v>130</v>
      </c>
      <c r="H2042" s="6" t="s">
        <v>1715</v>
      </c>
      <c r="I2042" s="27" t="n">
        <v>10</v>
      </c>
      <c r="J2042" s="27" t="n">
        <v>10</v>
      </c>
      <c r="K2042" s="27" t="n">
        <v>11</v>
      </c>
      <c r="L2042" s="28" t="n">
        <f aca="false">I2042+J2042</f>
        <v>20</v>
      </c>
      <c r="M2042" s="28" t="n">
        <f aca="false">L2042+K2042</f>
        <v>31</v>
      </c>
      <c r="N2042" s="22" t="str">
        <f aca="false">IF(I2042&gt;0,"Sí","No")</f>
        <v>Sí</v>
      </c>
      <c r="O2042" s="22" t="str">
        <f aca="false">IF(J2042&gt;0,"Sí","No")</f>
        <v>Sí</v>
      </c>
      <c r="P2042" s="22" t="str">
        <f aca="false">IF(K2042&gt;0,"Sí","No")</f>
        <v>Sí</v>
      </c>
      <c r="Q2042" s="22" t="str">
        <f aca="false">IF(OR(I2042&gt;0,J2042&gt;0),"Sí","No")</f>
        <v>Sí</v>
      </c>
      <c r="R2042" s="27" t="n">
        <v>1750</v>
      </c>
      <c r="S2042" s="27" t="n">
        <v>2500</v>
      </c>
      <c r="T2042" s="27" t="n">
        <v>1100</v>
      </c>
      <c r="U2042" s="27" t="n">
        <v>2000</v>
      </c>
      <c r="V2042" s="27" t="n">
        <v>3700</v>
      </c>
      <c r="W2042" s="12" t="n">
        <f aca="false">IF(AND(I2042&gt;0,R2042&gt;0),(S2042-R2042)/R2042,"")</f>
        <v>0.428571428571429</v>
      </c>
      <c r="X2042" s="12" t="n">
        <f aca="false">IF(AND(J2042&gt;0,T2042&gt;0),(U2042-T2042)/T2042,"")</f>
        <v>0.818181818181818</v>
      </c>
      <c r="Y2042" s="12" t="n">
        <f aca="false">IF(AND(K2042&gt;0,V2042&gt;0),(V2042-Resumen!$B$7)/Resumen!$B$7,"")</f>
        <v>0.48</v>
      </c>
      <c r="Z2042" s="28" t="n">
        <f aca="false">IF(AND(K2042&gt;0,I2042&gt;0,V2042&gt;0,S2042&gt;0),V2042-S2042,"")</f>
        <v>1200</v>
      </c>
      <c r="AA2042" s="12" t="n">
        <f aca="false">IF(Z2042&lt;&gt;"",Z2042/S2042,"")</f>
        <v>0.48</v>
      </c>
      <c r="AB2042" s="28" t="n">
        <f aca="false">IF(AND(K2042&gt;0,J2042&gt;0,V2042&gt;0,U2042&gt;0),V2042-U2042,"")</f>
        <v>1700</v>
      </c>
      <c r="AC2042" s="12" t="n">
        <f aca="false">IF(AB2042&lt;&gt;"",AB2042/U2042,"")</f>
        <v>0.85</v>
      </c>
      <c r="AD2042" s="27" t="n">
        <v>5</v>
      </c>
      <c r="AE2042" s="27" t="n">
        <v>2</v>
      </c>
      <c r="AF2042" s="27" t="n">
        <v>3</v>
      </c>
      <c r="AG2042" s="28" t="n">
        <f aca="false">AD2042+AE2042+AF2042</f>
        <v>10</v>
      </c>
      <c r="AH2042" s="12" t="n">
        <f aca="false">IF(AG2042&gt;0,AD2042/AG2042,"")</f>
        <v>0.5</v>
      </c>
      <c r="AI2042" s="27" t="n">
        <v>1</v>
      </c>
      <c r="AJ2042" s="27" t="n">
        <v>0</v>
      </c>
      <c r="AK2042" s="27" t="n">
        <v>0</v>
      </c>
      <c r="AL2042" s="22" t="str">
        <f aca="false">IF(OR(AJ2042&gt;0,AK2042&gt;0),"Sí","No")</f>
        <v>No</v>
      </c>
      <c r="AM2042" s="6" t="s">
        <v>198</v>
      </c>
      <c r="AN2042" s="6" t="s">
        <v>198</v>
      </c>
      <c r="AO2042" s="12" t="n">
        <f aca="false">IF(M2042&gt;0,K2042/M2042,"")</f>
        <v>0.354838709677419</v>
      </c>
      <c r="AP2042" s="22" t="str">
        <f aca="false">IF(M2042&gt;=Resumen!$B$5,"Alto","Bajo")</f>
        <v>Bajo</v>
      </c>
      <c r="AQ2042" s="22" t="str">
        <f aca="false">IF(AO2042&gt;=Resumen!$B$28,"Alto","Bajo")</f>
        <v>Bajo</v>
      </c>
      <c r="AR2042" s="22" t="str">
        <f aca="false">AP2042&amp;" Potencial / "&amp;AQ2042&amp;" Share"</f>
        <v>Bajo Potencial / Bajo Share</v>
      </c>
      <c r="AS2042" s="22" t="str">
        <f aca="false">IF(Q2042="Sí",IF(AO2042&gt;=Resumen!$B$29,"Alto","Bajo"),"")</f>
        <v>Bajo</v>
      </c>
      <c r="AT2042" s="22" t="str">
        <f aca="false">IF(AS2042&lt;&gt;"",AP2042&amp;" Potencial / "&amp;AS2042&amp;" Share","")</f>
        <v>Bajo Potencial / Bajo Share</v>
      </c>
      <c r="AU2042" s="22" t="str">
        <f aca="false">IF(AH2042="","Sin dato",IF(AH2042-AO2042&gt;Resumen!$B$6,"Sobre-exhibido",IF(AO2042-AH2042&gt;Resumen!$B$6,"Sub-exhibido","En línea")))</f>
        <v>Sobre-exhibido</v>
      </c>
      <c r="AV2042" s="22" t="n">
        <f aca="false">IF(AT2042="","",IF(AT2042="Alto Potencial / Bajo Share",1,IF(AT2042="Alto Potencial / Alto Share",2,IF(AT2042="Bajo Potencial / Alto Share",3,4))))</f>
        <v>4</v>
      </c>
      <c r="AW2042" s="22" t="str">
        <f aca="false">IF(Q2042="No","Sin competencia directa",IF(AV2042=1,"1 - Foco Conquista (Alto Pot / Bajo Share)",IF(AV2042=2,"2 - Foco Defensa (Alto Pot / Alto Share)",IF(AV2042=3,"3 - Monitoreo (Bajo Pot / Alto Share)","4 - Baja Prioridad (Bajo Pot / Bajo Share)"))))</f>
        <v>4 - Baja Prioridad (Bajo Pot / Bajo Share)</v>
      </c>
      <c r="AX2042" s="12" t="n">
        <f aca="false">IF(OR(IFERROR(AND(W2042&lt;&gt;"",Y2042&lt;&gt;"",Y2042-W2042&gt;Resumen!$B$8),FALSE()),IFERROR(AND(X2042&lt;&gt;"",Y2042&lt;&gt;"",Y2042-X2042&gt;Resumen!$B$8),FALSE())),MAX(IF(IFERROR(AND(W2042&lt;&gt;"",Y2042&lt;&gt;"",Y2042-W2042&gt;Resumen!$B$8),FALSE()),Y2042-W2042,0),IF(IFERROR(AND(X2042&lt;&gt;"",Y2042&lt;&gt;"",Y2042-X2042&gt;Resumen!$B$8),FALSE()),Y2042-X2042,0)),"")</f>
        <v>0.0514285714285714</v>
      </c>
      <c r="AY2042" s="22" t="str">
        <f aca="false">IF(OR(IFERROR(AND(W2042&lt;&gt;"",Y2042&lt;&gt;"",Y2042-W2042&gt;Resumen!$B$8),FALSE()),IFERROR(AND(X2042&lt;&gt;"",Y2042&lt;&gt;"",Y2042-X2042&gt;Resumen!$B$8),FALSE())),TRIM("Lays tiene mayor markup que "&amp;IF(IFERROR(AND(W2042&lt;&gt;"",Y2042&lt;&gt;"",Y2042-W2042&gt;Resumen!$B$8),FALSE()),"Quento ","")&amp;IF(IFERROR(AND(X2042&lt;&gt;"",Y2042&lt;&gt;"",Y2042-X2042&gt;Resumen!$B$8),FALSE()),"Julicroc ","")&amp;"en este PDV"),"")</f>
        <v>Lays tiene mayor markup que Quento en este PDV</v>
      </c>
      <c r="AZ2042" s="22" t="str">
        <f aca="false">IF(COUNTIF('Plan Pehuamar - Lista'!$A$2:$A$167,A2042)&gt;0,"Sí","No")</f>
        <v>Sí</v>
      </c>
      <c r="BA2042" s="22" t="str">
        <f aca="false">IF(COUNTIF('Plan Combo 9+1'!$A$2:$A$226,A2042)&gt;0,"Sí","No")</f>
        <v>No</v>
      </c>
      <c r="BB2042" s="22" t="str">
        <f aca="false">IF(AH2042="","No",IF(BA2042="Sí",IF((AO2042-AH2042)&gt;Resumen!$B$6,"Sí","No"),IF((AO2042-AH2042)&gt;=Resumen!$B$132,"Sí","No")))</f>
        <v>No</v>
      </c>
      <c r="BC2042" s="22" t="str">
        <f aca="false">IF(AND(N2042="Sí",AL2042="Sí",AI2042=0),"Sí","No")</f>
        <v>No</v>
      </c>
      <c r="BD2042" s="22" t="str">
        <f aca="false">IF(COUNTIF('Plan 9+1 (con Pehuamar)'!$A$2:$A$227,A2042)&gt;0,"Sí","No")</f>
        <v>No</v>
      </c>
    </row>
    <row r="2043" customFormat="false" ht="15" hidden="false" customHeight="true" outlineLevel="0" collapsed="false">
      <c r="A2043" s="6" t="n">
        <v>200257</v>
      </c>
      <c r="B2043" s="6" t="n">
        <v>13</v>
      </c>
      <c r="C2043" s="6" t="n">
        <v>1304</v>
      </c>
      <c r="D2043" s="6" t="s">
        <v>359</v>
      </c>
      <c r="E2043" s="6" t="s">
        <v>2206</v>
      </c>
      <c r="F2043" s="6" t="s">
        <v>201</v>
      </c>
      <c r="G2043" s="6" t="s">
        <v>130</v>
      </c>
      <c r="H2043" s="6" t="s">
        <v>1715</v>
      </c>
      <c r="I2043" s="27" t="n">
        <v>10</v>
      </c>
      <c r="J2043" s="27" t="n">
        <v>15</v>
      </c>
      <c r="K2043" s="27" t="n">
        <v>13</v>
      </c>
      <c r="L2043" s="28" t="n">
        <f aca="false">I2043+J2043</f>
        <v>25</v>
      </c>
      <c r="M2043" s="28" t="n">
        <f aca="false">L2043+K2043</f>
        <v>38</v>
      </c>
      <c r="N2043" s="22" t="str">
        <f aca="false">IF(I2043&gt;0,"Sí","No")</f>
        <v>Sí</v>
      </c>
      <c r="O2043" s="22" t="str">
        <f aca="false">IF(J2043&gt;0,"Sí","No")</f>
        <v>Sí</v>
      </c>
      <c r="P2043" s="22" t="str">
        <f aca="false">IF(K2043&gt;0,"Sí","No")</f>
        <v>Sí</v>
      </c>
      <c r="Q2043" s="22" t="str">
        <f aca="false">IF(OR(I2043&gt;0,J2043&gt;0),"Sí","No")</f>
        <v>Sí</v>
      </c>
      <c r="R2043" s="27" t="n">
        <v>1750</v>
      </c>
      <c r="S2043" s="27" t="n">
        <v>2500</v>
      </c>
      <c r="T2043" s="27" t="n">
        <v>1100</v>
      </c>
      <c r="U2043" s="27" t="n">
        <v>2200</v>
      </c>
      <c r="V2043" s="27" t="n">
        <v>3800</v>
      </c>
      <c r="W2043" s="12" t="n">
        <f aca="false">IF(AND(I2043&gt;0,R2043&gt;0),(S2043-R2043)/R2043,"")</f>
        <v>0.428571428571429</v>
      </c>
      <c r="X2043" s="12" t="n">
        <f aca="false">IF(AND(J2043&gt;0,T2043&gt;0),(U2043-T2043)/T2043,"")</f>
        <v>1</v>
      </c>
      <c r="Y2043" s="12" t="n">
        <f aca="false">IF(AND(K2043&gt;0,V2043&gt;0),(V2043-Resumen!$B$7)/Resumen!$B$7,"")</f>
        <v>0.52</v>
      </c>
      <c r="Z2043" s="28" t="n">
        <f aca="false">IF(AND(K2043&gt;0,I2043&gt;0,V2043&gt;0,S2043&gt;0),V2043-S2043,"")</f>
        <v>1300</v>
      </c>
      <c r="AA2043" s="12" t="n">
        <f aca="false">IF(Z2043&lt;&gt;"",Z2043/S2043,"")</f>
        <v>0.52</v>
      </c>
      <c r="AB2043" s="28" t="n">
        <f aca="false">IF(AND(K2043&gt;0,J2043&gt;0,V2043&gt;0,U2043&gt;0),V2043-U2043,"")</f>
        <v>1600</v>
      </c>
      <c r="AC2043" s="12" t="n">
        <f aca="false">IF(AB2043&lt;&gt;"",AB2043/U2043,"")</f>
        <v>0.727272727272727</v>
      </c>
      <c r="AD2043" s="27" t="n">
        <v>6</v>
      </c>
      <c r="AE2043" s="27" t="n">
        <v>2</v>
      </c>
      <c r="AF2043" s="27" t="n">
        <v>8</v>
      </c>
      <c r="AG2043" s="28" t="n">
        <f aca="false">AD2043+AE2043+AF2043</f>
        <v>16</v>
      </c>
      <c r="AH2043" s="12" t="n">
        <f aca="false">IF(AG2043&gt;0,AD2043/AG2043,"")</f>
        <v>0.375</v>
      </c>
      <c r="AI2043" s="27" t="n">
        <v>1</v>
      </c>
      <c r="AJ2043" s="27" t="n">
        <v>0</v>
      </c>
      <c r="AK2043" s="27" t="n">
        <v>1</v>
      </c>
      <c r="AL2043" s="22" t="str">
        <f aca="false">IF(OR(AJ2043&gt;0,AK2043&gt;0),"Sí","No")</f>
        <v>Sí</v>
      </c>
      <c r="AM2043" s="6" t="s">
        <v>198</v>
      </c>
      <c r="AN2043" s="6" t="s">
        <v>198</v>
      </c>
      <c r="AO2043" s="12" t="n">
        <f aca="false">IF(M2043&gt;0,K2043/M2043,"")</f>
        <v>0.342105263157895</v>
      </c>
      <c r="AP2043" s="22" t="str">
        <f aca="false">IF(M2043&gt;=Resumen!$B$5,"Alto","Bajo")</f>
        <v>Bajo</v>
      </c>
      <c r="AQ2043" s="22" t="str">
        <f aca="false">IF(AO2043&gt;=Resumen!$B$28,"Alto","Bajo")</f>
        <v>Bajo</v>
      </c>
      <c r="AR2043" s="22" t="str">
        <f aca="false">AP2043&amp;" Potencial / "&amp;AQ2043&amp;" Share"</f>
        <v>Bajo Potencial / Bajo Share</v>
      </c>
      <c r="AS2043" s="22" t="str">
        <f aca="false">IF(Q2043="Sí",IF(AO2043&gt;=Resumen!$B$29,"Alto","Bajo"),"")</f>
        <v>Bajo</v>
      </c>
      <c r="AT2043" s="22" t="str">
        <f aca="false">IF(AS2043&lt;&gt;"",AP2043&amp;" Potencial / "&amp;AS2043&amp;" Share","")</f>
        <v>Bajo Potencial / Bajo Share</v>
      </c>
      <c r="AU2043" s="22" t="str">
        <f aca="false">IF(AH2043="","Sin dato",IF(AH2043-AO2043&gt;Resumen!$B$6,"Sobre-exhibido",IF(AO2043-AH2043&gt;Resumen!$B$6,"Sub-exhibido","En línea")))</f>
        <v>En línea</v>
      </c>
      <c r="AV2043" s="22" t="n">
        <f aca="false">IF(AT2043="","",IF(AT2043="Alto Potencial / Bajo Share",1,IF(AT2043="Alto Potencial / Alto Share",2,IF(AT2043="Bajo Potencial / Alto Share",3,4))))</f>
        <v>4</v>
      </c>
      <c r="AW2043" s="22" t="str">
        <f aca="false">IF(Q2043="No","Sin competencia directa",IF(AV2043=1,"1 - Foco Conquista (Alto Pot / Bajo Share)",IF(AV2043=2,"2 - Foco Defensa (Alto Pot / Alto Share)",IF(AV2043=3,"3 - Monitoreo (Bajo Pot / Alto Share)","4 - Baja Prioridad (Bajo Pot / Bajo Share)"))))</f>
        <v>4 - Baja Prioridad (Bajo Pot / Bajo Share)</v>
      </c>
      <c r="AX2043" s="12" t="n">
        <f aca="false">IF(OR(IFERROR(AND(W2043&lt;&gt;"",Y2043&lt;&gt;"",Y2043-W2043&gt;Resumen!$B$8),FALSE()),IFERROR(AND(X2043&lt;&gt;"",Y2043&lt;&gt;"",Y2043-X2043&gt;Resumen!$B$8),FALSE())),MAX(IF(IFERROR(AND(W2043&lt;&gt;"",Y2043&lt;&gt;"",Y2043-W2043&gt;Resumen!$B$8),FALSE()),Y2043-W2043,0),IF(IFERROR(AND(X2043&lt;&gt;"",Y2043&lt;&gt;"",Y2043-X2043&gt;Resumen!$B$8),FALSE()),Y2043-X2043,0)),"")</f>
        <v>0.0914285714285715</v>
      </c>
      <c r="AY2043" s="22" t="str">
        <f aca="false">IF(OR(IFERROR(AND(W2043&lt;&gt;"",Y2043&lt;&gt;"",Y2043-W2043&gt;Resumen!$B$8),FALSE()),IFERROR(AND(X2043&lt;&gt;"",Y2043&lt;&gt;"",Y2043-X2043&gt;Resumen!$B$8),FALSE())),TRIM("Lays tiene mayor markup que "&amp;IF(IFERROR(AND(W2043&lt;&gt;"",Y2043&lt;&gt;"",Y2043-W2043&gt;Resumen!$B$8),FALSE()),"Quento ","")&amp;IF(IFERROR(AND(X2043&lt;&gt;"",Y2043&lt;&gt;"",Y2043-X2043&gt;Resumen!$B$8),FALSE()),"Julicroc ","")&amp;"en este PDV"),"")</f>
        <v>Lays tiene mayor markup que Quento en este PDV</v>
      </c>
      <c r="AZ2043" s="22" t="str">
        <f aca="false">IF(COUNTIF('Plan Pehuamar - Lista'!$A$2:$A$167,A2043)&gt;0,"Sí","No")</f>
        <v>No</v>
      </c>
      <c r="BA2043" s="22" t="str">
        <f aca="false">IF(COUNTIF('Plan Combo 9+1'!$A$2:$A$226,A2043)&gt;0,"Sí","No")</f>
        <v>No</v>
      </c>
      <c r="BB2043" s="22" t="str">
        <f aca="false">IF(AH2043="","No",IF(BA2043="Sí",IF((AO2043-AH2043)&gt;Resumen!$B$6,"Sí","No"),IF((AO2043-AH2043)&gt;=Resumen!$B$132,"Sí","No")))</f>
        <v>No</v>
      </c>
      <c r="BC2043" s="22" t="str">
        <f aca="false">IF(AND(N2043="Sí",AL2043="Sí",AI2043=0),"Sí","No")</f>
        <v>No</v>
      </c>
      <c r="BD2043" s="22" t="str">
        <f aca="false">IF(COUNTIF('Plan 9+1 (con Pehuamar)'!$A$2:$A$227,A2043)&gt;0,"Sí","No")</f>
        <v>No</v>
      </c>
    </row>
    <row r="2044" customFormat="false" ht="15" hidden="false" customHeight="true" outlineLevel="0" collapsed="false">
      <c r="A2044" s="6" t="n">
        <v>200263</v>
      </c>
      <c r="B2044" s="6" t="n">
        <v>13</v>
      </c>
      <c r="C2044" s="6" t="n">
        <v>1304</v>
      </c>
      <c r="D2044" s="6" t="s">
        <v>359</v>
      </c>
      <c r="E2044" s="6" t="s">
        <v>2207</v>
      </c>
      <c r="F2044" s="6" t="s">
        <v>201</v>
      </c>
      <c r="G2044" s="6" t="s">
        <v>130</v>
      </c>
      <c r="H2044" s="6" t="s">
        <v>1715</v>
      </c>
      <c r="I2044" s="27" t="n">
        <v>0</v>
      </c>
      <c r="J2044" s="27" t="n">
        <v>0</v>
      </c>
      <c r="K2044" s="27" t="n">
        <v>4.8</v>
      </c>
      <c r="L2044" s="28" t="n">
        <f aca="false">I2044+J2044</f>
        <v>0</v>
      </c>
      <c r="M2044" s="28" t="n">
        <f aca="false">L2044+K2044</f>
        <v>4.8</v>
      </c>
      <c r="N2044" s="22" t="str">
        <f aca="false">IF(I2044&gt;0,"Sí","No")</f>
        <v>No</v>
      </c>
      <c r="O2044" s="22" t="str">
        <f aca="false">IF(J2044&gt;0,"Sí","No")</f>
        <v>No</v>
      </c>
      <c r="P2044" s="22" t="str">
        <f aca="false">IF(K2044&gt;0,"Sí","No")</f>
        <v>Sí</v>
      </c>
      <c r="Q2044" s="22" t="str">
        <f aca="false">IF(OR(I2044&gt;0,J2044&gt;0),"Sí","No")</f>
        <v>No</v>
      </c>
      <c r="R2044" s="27"/>
      <c r="S2044" s="27"/>
      <c r="T2044" s="27"/>
      <c r="U2044" s="27"/>
      <c r="V2044" s="27"/>
      <c r="W2044" s="12" t="str">
        <f aca="false">IF(AND(I2044&gt;0,R2044&gt;0),(S2044-R2044)/R2044,"")</f>
        <v/>
      </c>
      <c r="X2044" s="12" t="str">
        <f aca="false">IF(AND(J2044&gt;0,T2044&gt;0),(U2044-T2044)/T2044,"")</f>
        <v/>
      </c>
      <c r="Y2044" s="12" t="str">
        <f aca="false">IF(AND(K2044&gt;0,V2044&gt;0),(V2044-Resumen!$B$7)/Resumen!$B$7,"")</f>
        <v/>
      </c>
      <c r="Z2044" s="28" t="str">
        <f aca="false">IF(AND(K2044&gt;0,I2044&gt;0,V2044&gt;0,S2044&gt;0),V2044-S2044,"")</f>
        <v/>
      </c>
      <c r="AA2044" s="12" t="str">
        <f aca="false">IF(Z2044&lt;&gt;"",Z2044/S2044,"")</f>
        <v/>
      </c>
      <c r="AB2044" s="28" t="str">
        <f aca="false">IF(AND(K2044&gt;0,J2044&gt;0,V2044&gt;0,U2044&gt;0),V2044-U2044,"")</f>
        <v/>
      </c>
      <c r="AC2044" s="12" t="str">
        <f aca="false">IF(AB2044&lt;&gt;"",AB2044/U2044,"")</f>
        <v/>
      </c>
      <c r="AD2044" s="27" t="n">
        <v>0</v>
      </c>
      <c r="AE2044" s="27" t="n">
        <v>0</v>
      </c>
      <c r="AF2044" s="27" t="n">
        <v>0</v>
      </c>
      <c r="AG2044" s="28" t="n">
        <f aca="false">AD2044+AE2044+AF2044</f>
        <v>0</v>
      </c>
      <c r="AH2044" s="12" t="str">
        <f aca="false">IF(AG2044&gt;0,AD2044/AG2044,"")</f>
        <v/>
      </c>
      <c r="AI2044" s="27" t="n">
        <v>0</v>
      </c>
      <c r="AJ2044" s="27" t="n">
        <v>0</v>
      </c>
      <c r="AK2044" s="27" t="n">
        <v>0</v>
      </c>
      <c r="AL2044" s="22" t="str">
        <f aca="false">IF(OR(AJ2044&gt;0,AK2044&gt;0),"Sí","No")</f>
        <v>No</v>
      </c>
      <c r="AM2044" s="6"/>
      <c r="AN2044" s="6"/>
      <c r="AO2044" s="12" t="n">
        <f aca="false">IF(M2044&gt;0,K2044/M2044,"")</f>
        <v>1</v>
      </c>
      <c r="AP2044" s="22" t="str">
        <f aca="false">IF(M2044&gt;=Resumen!$B$5,"Alto","Bajo")</f>
        <v>Bajo</v>
      </c>
      <c r="AQ2044" s="22" t="str">
        <f aca="false">IF(AO2044&gt;=Resumen!$B$28,"Alto","Bajo")</f>
        <v>Alto</v>
      </c>
      <c r="AR2044" s="22" t="str">
        <f aca="false">AP2044&amp;" Potencial / "&amp;AQ2044&amp;" Share"</f>
        <v>Bajo Potencial / Alto Share</v>
      </c>
      <c r="AS2044" s="22" t="str">
        <f aca="false">IF(Q2044="Sí",IF(AO2044&gt;=Resumen!$B$29,"Alto","Bajo"),"")</f>
        <v/>
      </c>
      <c r="AT2044" s="22" t="str">
        <f aca="false">IF(AS2044&lt;&gt;"",AP2044&amp;" Potencial / "&amp;AS2044&amp;" Share","")</f>
        <v/>
      </c>
      <c r="AU2044" s="22" t="str">
        <f aca="false">IF(AH2044="","Sin dato",IF(AH2044-AO2044&gt;Resumen!$B$6,"Sobre-exhibido",IF(AO2044-AH2044&gt;Resumen!$B$6,"Sub-exhibido","En línea")))</f>
        <v>Sin dato</v>
      </c>
      <c r="AV2044" s="22" t="str">
        <f aca="false">IF(AT2044="","",IF(AT2044="Alto Potencial / Bajo Share",1,IF(AT2044="Alto Potencial / Alto Share",2,IF(AT2044="Bajo Potencial / Alto Share",3,4))))</f>
        <v/>
      </c>
      <c r="AW2044" s="22" t="str">
        <f aca="false">IF(Q2044="No","Sin competencia directa",IF(AV2044=1,"1 - Foco Conquista (Alto Pot / Bajo Share)",IF(AV2044=2,"2 - Foco Defensa (Alto Pot / Alto Share)",IF(AV2044=3,"3 - Monitoreo (Bajo Pot / Alto Share)","4 - Baja Prioridad (Bajo Pot / Bajo Share)"))))</f>
        <v>Sin competencia directa</v>
      </c>
      <c r="AX2044" s="12" t="str">
        <f aca="false">IF(OR(IFERROR(AND(W2044&lt;&gt;"",Y2044&lt;&gt;"",Y2044-W2044&gt;Resumen!$B$8),FALSE()),IFERROR(AND(X2044&lt;&gt;"",Y2044&lt;&gt;"",Y2044-X2044&gt;Resumen!$B$8),FALSE())),MAX(IF(IFERROR(AND(W2044&lt;&gt;"",Y2044&lt;&gt;"",Y2044-W2044&gt;Resumen!$B$8),FALSE()),Y2044-W2044,0),IF(IFERROR(AND(X2044&lt;&gt;"",Y2044&lt;&gt;"",Y2044-X2044&gt;Resumen!$B$8),FALSE()),Y2044-X2044,0)),"")</f>
        <v/>
      </c>
      <c r="AY2044" s="22" t="str">
        <f aca="false">IF(OR(IFERROR(AND(W2044&lt;&gt;"",Y2044&lt;&gt;"",Y2044-W2044&gt;Resumen!$B$8),FALSE()),IFERROR(AND(X2044&lt;&gt;"",Y2044&lt;&gt;"",Y2044-X2044&gt;Resumen!$B$8),FALSE())),TRIM("Lays tiene mayor markup que "&amp;IF(IFERROR(AND(W2044&lt;&gt;"",Y2044&lt;&gt;"",Y2044-W2044&gt;Resumen!$B$8),FALSE()),"Quento ","")&amp;IF(IFERROR(AND(X2044&lt;&gt;"",Y2044&lt;&gt;"",Y2044-X2044&gt;Resumen!$B$8),FALSE()),"Julicroc ","")&amp;"en este PDV"),"")</f>
        <v/>
      </c>
      <c r="AZ2044" s="22" t="str">
        <f aca="false">IF(COUNTIF('Plan Pehuamar - Lista'!$A$2:$A$167,A2044)&gt;0,"Sí","No")</f>
        <v>No</v>
      </c>
      <c r="BA2044" s="22" t="str">
        <f aca="false">IF(COUNTIF('Plan Combo 9+1'!$A$2:$A$226,A2044)&gt;0,"Sí","No")</f>
        <v>No</v>
      </c>
      <c r="BB2044" s="22" t="str">
        <f aca="false">IF(AH2044="","No",IF(BA2044="Sí",IF((AO2044-AH2044)&gt;Resumen!$B$6,"Sí","No"),IF((AO2044-AH2044)&gt;=Resumen!$B$132,"Sí","No")))</f>
        <v>No</v>
      </c>
      <c r="BC2044" s="22" t="str">
        <f aca="false">IF(AND(N2044="Sí",AL2044="Sí",AI2044=0),"Sí","No")</f>
        <v>No</v>
      </c>
      <c r="BD2044" s="22" t="str">
        <f aca="false">IF(COUNTIF('Plan 9+1 (con Pehuamar)'!$A$2:$A$227,A2044)&gt;0,"Sí","No")</f>
        <v>No</v>
      </c>
    </row>
    <row r="2045" customFormat="false" ht="15" hidden="false" customHeight="true" outlineLevel="0" collapsed="false">
      <c r="A2045" s="6" t="n">
        <v>200309</v>
      </c>
      <c r="B2045" s="6" t="n">
        <v>13</v>
      </c>
      <c r="C2045" s="6" t="n">
        <v>1304</v>
      </c>
      <c r="D2045" s="6" t="s">
        <v>359</v>
      </c>
      <c r="E2045" s="6" t="s">
        <v>2208</v>
      </c>
      <c r="F2045" s="6" t="s">
        <v>196</v>
      </c>
      <c r="G2045" s="6" t="s">
        <v>130</v>
      </c>
      <c r="H2045" s="6" t="s">
        <v>1715</v>
      </c>
      <c r="I2045" s="27" t="n">
        <v>10</v>
      </c>
      <c r="J2045" s="27" t="n">
        <v>24</v>
      </c>
      <c r="K2045" s="27" t="n">
        <v>10</v>
      </c>
      <c r="L2045" s="28" t="n">
        <f aca="false">I2045+J2045</f>
        <v>34</v>
      </c>
      <c r="M2045" s="28" t="n">
        <f aca="false">L2045+K2045</f>
        <v>44</v>
      </c>
      <c r="N2045" s="22" t="str">
        <f aca="false">IF(I2045&gt;0,"Sí","No")</f>
        <v>Sí</v>
      </c>
      <c r="O2045" s="22" t="str">
        <f aca="false">IF(J2045&gt;0,"Sí","No")</f>
        <v>Sí</v>
      </c>
      <c r="P2045" s="22" t="str">
        <f aca="false">IF(K2045&gt;0,"Sí","No")</f>
        <v>Sí</v>
      </c>
      <c r="Q2045" s="22" t="str">
        <f aca="false">IF(OR(I2045&gt;0,J2045&gt;0),"Sí","No")</f>
        <v>Sí</v>
      </c>
      <c r="R2045" s="27" t="n">
        <v>1750</v>
      </c>
      <c r="S2045" s="27" t="n">
        <v>2500</v>
      </c>
      <c r="T2045" s="27" t="n">
        <v>1200</v>
      </c>
      <c r="U2045" s="27" t="n">
        <v>2100</v>
      </c>
      <c r="V2045" s="27" t="n">
        <v>3600</v>
      </c>
      <c r="W2045" s="12" t="n">
        <f aca="false">IF(AND(I2045&gt;0,R2045&gt;0),(S2045-R2045)/R2045,"")</f>
        <v>0.428571428571429</v>
      </c>
      <c r="X2045" s="12" t="n">
        <f aca="false">IF(AND(J2045&gt;0,T2045&gt;0),(U2045-T2045)/T2045,"")</f>
        <v>0.75</v>
      </c>
      <c r="Y2045" s="12" t="n">
        <f aca="false">IF(AND(K2045&gt;0,V2045&gt;0),(V2045-Resumen!$B$7)/Resumen!$B$7,"")</f>
        <v>0.44</v>
      </c>
      <c r="Z2045" s="28" t="n">
        <f aca="false">IF(AND(K2045&gt;0,I2045&gt;0,V2045&gt;0,S2045&gt;0),V2045-S2045,"")</f>
        <v>1100</v>
      </c>
      <c r="AA2045" s="12" t="n">
        <f aca="false">IF(Z2045&lt;&gt;"",Z2045/S2045,"")</f>
        <v>0.44</v>
      </c>
      <c r="AB2045" s="28" t="n">
        <f aca="false">IF(AND(K2045&gt;0,J2045&gt;0,V2045&gt;0,U2045&gt;0),V2045-U2045,"")</f>
        <v>1500</v>
      </c>
      <c r="AC2045" s="12" t="n">
        <f aca="false">IF(AB2045&lt;&gt;"",AB2045/U2045,"")</f>
        <v>0.714285714285714</v>
      </c>
      <c r="AD2045" s="27" t="n">
        <v>4</v>
      </c>
      <c r="AE2045" s="27" t="n">
        <v>2</v>
      </c>
      <c r="AF2045" s="27" t="n">
        <v>7</v>
      </c>
      <c r="AG2045" s="28" t="n">
        <f aca="false">AD2045+AE2045+AF2045</f>
        <v>13</v>
      </c>
      <c r="AH2045" s="12" t="n">
        <f aca="false">IF(AG2045&gt;0,AD2045/AG2045,"")</f>
        <v>0.307692307692308</v>
      </c>
      <c r="AI2045" s="27" t="n">
        <v>0</v>
      </c>
      <c r="AJ2045" s="27" t="n">
        <v>0</v>
      </c>
      <c r="AK2045" s="27" t="n">
        <v>0</v>
      </c>
      <c r="AL2045" s="22" t="str">
        <f aca="false">IF(OR(AJ2045&gt;0,AK2045&gt;0),"Sí","No")</f>
        <v>No</v>
      </c>
      <c r="AM2045" s="6" t="s">
        <v>198</v>
      </c>
      <c r="AN2045" s="6" t="s">
        <v>198</v>
      </c>
      <c r="AO2045" s="12" t="n">
        <f aca="false">IF(M2045&gt;0,K2045/M2045,"")</f>
        <v>0.227272727272727</v>
      </c>
      <c r="AP2045" s="22" t="str">
        <f aca="false">IF(M2045&gt;=Resumen!$B$5,"Alto","Bajo")</f>
        <v>Alto</v>
      </c>
      <c r="AQ2045" s="22" t="str">
        <f aca="false">IF(AO2045&gt;=Resumen!$B$28,"Alto","Bajo")</f>
        <v>Bajo</v>
      </c>
      <c r="AR2045" s="22" t="str">
        <f aca="false">AP2045&amp;" Potencial / "&amp;AQ2045&amp;" Share"</f>
        <v>Alto Potencial / Bajo Share</v>
      </c>
      <c r="AS2045" s="22" t="str">
        <f aca="false">IF(Q2045="Sí",IF(AO2045&gt;=Resumen!$B$29,"Alto","Bajo"),"")</f>
        <v>Bajo</v>
      </c>
      <c r="AT2045" s="22" t="str">
        <f aca="false">IF(AS2045&lt;&gt;"",AP2045&amp;" Potencial / "&amp;AS2045&amp;" Share","")</f>
        <v>Alto Potencial / Bajo Share</v>
      </c>
      <c r="AU2045" s="22" t="str">
        <f aca="false">IF(AH2045="","Sin dato",IF(AH2045-AO2045&gt;Resumen!$B$6,"Sobre-exhibido",IF(AO2045-AH2045&gt;Resumen!$B$6,"Sub-exhibido","En línea")))</f>
        <v>Sobre-exhibido</v>
      </c>
      <c r="AV2045" s="22" t="n">
        <f aca="false">IF(AT2045="","",IF(AT2045="Alto Potencial / Bajo Share",1,IF(AT2045="Alto Potencial / Alto Share",2,IF(AT2045="Bajo Potencial / Alto Share",3,4))))</f>
        <v>1</v>
      </c>
      <c r="AW2045" s="22" t="str">
        <f aca="false">IF(Q2045="No","Sin competencia directa",IF(AV2045=1,"1 - Foco Conquista (Alto Pot / Bajo Share)",IF(AV2045=2,"2 - Foco Defensa (Alto Pot / Alto Share)",IF(AV2045=3,"3 - Monitoreo (Bajo Pot / Alto Share)","4 - Baja Prioridad (Bajo Pot / Bajo Share)"))))</f>
        <v>1 - Foco Conquista (Alto Pot / Bajo Share)</v>
      </c>
      <c r="AX2045" s="12" t="str">
        <f aca="false">IF(OR(IFERROR(AND(W2045&lt;&gt;"",Y2045&lt;&gt;"",Y2045-W2045&gt;Resumen!$B$8),FALSE()),IFERROR(AND(X2045&lt;&gt;"",Y2045&lt;&gt;"",Y2045-X2045&gt;Resumen!$B$8),FALSE())),MAX(IF(IFERROR(AND(W2045&lt;&gt;"",Y2045&lt;&gt;"",Y2045-W2045&gt;Resumen!$B$8),FALSE()),Y2045-W2045,0),IF(IFERROR(AND(X2045&lt;&gt;"",Y2045&lt;&gt;"",Y2045-X2045&gt;Resumen!$B$8),FALSE()),Y2045-X2045,0)),"")</f>
        <v/>
      </c>
      <c r="AY2045" s="22" t="str">
        <f aca="false">IF(OR(IFERROR(AND(W2045&lt;&gt;"",Y2045&lt;&gt;"",Y2045-W2045&gt;Resumen!$B$8),FALSE()),IFERROR(AND(X2045&lt;&gt;"",Y2045&lt;&gt;"",Y2045-X2045&gt;Resumen!$B$8),FALSE())),TRIM("Lays tiene mayor markup que "&amp;IF(IFERROR(AND(W2045&lt;&gt;"",Y2045&lt;&gt;"",Y2045-W2045&gt;Resumen!$B$8),FALSE()),"Quento ","")&amp;IF(IFERROR(AND(X2045&lt;&gt;"",Y2045&lt;&gt;"",Y2045-X2045&gt;Resumen!$B$8),FALSE()),"Julicroc ","")&amp;"en este PDV"),"")</f>
        <v/>
      </c>
      <c r="AZ2045" s="22" t="str">
        <f aca="false">IF(COUNTIF('Plan Pehuamar - Lista'!$A$2:$A$167,A2045)&gt;0,"Sí","No")</f>
        <v>No</v>
      </c>
      <c r="BA2045" s="22" t="str">
        <f aca="false">IF(COUNTIF('Plan Combo 9+1'!$A$2:$A$226,A2045)&gt;0,"Sí","No")</f>
        <v>No</v>
      </c>
      <c r="BB2045" s="22" t="str">
        <f aca="false">IF(AH2045="","No",IF(BA2045="Sí",IF((AO2045-AH2045)&gt;Resumen!$B$6,"Sí","No"),IF((AO2045-AH2045)&gt;=Resumen!$B$132,"Sí","No")))</f>
        <v>No</v>
      </c>
      <c r="BC2045" s="22" t="str">
        <f aca="false">IF(AND(N2045="Sí",AL2045="Sí",AI2045=0),"Sí","No")</f>
        <v>No</v>
      </c>
      <c r="BD2045" s="22" t="str">
        <f aca="false">IF(COUNTIF('Plan 9+1 (con Pehuamar)'!$A$2:$A$227,A2045)&gt;0,"Sí","No")</f>
        <v>No</v>
      </c>
    </row>
    <row r="2046" customFormat="false" ht="15" hidden="false" customHeight="true" outlineLevel="0" collapsed="false">
      <c r="A2046" s="6" t="n">
        <v>200348</v>
      </c>
      <c r="B2046" s="6" t="n">
        <v>13</v>
      </c>
      <c r="C2046" s="6" t="n">
        <v>1304</v>
      </c>
      <c r="D2046" s="6" t="s">
        <v>359</v>
      </c>
      <c r="E2046" s="6" t="s">
        <v>2209</v>
      </c>
      <c r="F2046" s="6" t="s">
        <v>196</v>
      </c>
      <c r="G2046" s="6" t="s">
        <v>130</v>
      </c>
      <c r="H2046" s="6" t="s">
        <v>1715</v>
      </c>
      <c r="I2046" s="27" t="n">
        <v>10</v>
      </c>
      <c r="J2046" s="27" t="n">
        <v>24</v>
      </c>
      <c r="K2046" s="27" t="n">
        <v>8</v>
      </c>
      <c r="L2046" s="28" t="n">
        <f aca="false">I2046+J2046</f>
        <v>34</v>
      </c>
      <c r="M2046" s="28" t="n">
        <f aca="false">L2046+K2046</f>
        <v>42</v>
      </c>
      <c r="N2046" s="22" t="str">
        <f aca="false">IF(I2046&gt;0,"Sí","No")</f>
        <v>Sí</v>
      </c>
      <c r="O2046" s="22" t="str">
        <f aca="false">IF(J2046&gt;0,"Sí","No")</f>
        <v>Sí</v>
      </c>
      <c r="P2046" s="22" t="str">
        <f aca="false">IF(K2046&gt;0,"Sí","No")</f>
        <v>Sí</v>
      </c>
      <c r="Q2046" s="22" t="str">
        <f aca="false">IF(OR(I2046&gt;0,J2046&gt;0),"Sí","No")</f>
        <v>Sí</v>
      </c>
      <c r="R2046" s="27" t="n">
        <v>1750</v>
      </c>
      <c r="S2046" s="27" t="n">
        <v>2500</v>
      </c>
      <c r="T2046" s="27" t="n">
        <v>1100</v>
      </c>
      <c r="U2046" s="27" t="n">
        <v>2000</v>
      </c>
      <c r="V2046" s="27" t="n">
        <v>3650</v>
      </c>
      <c r="W2046" s="12" t="n">
        <f aca="false">IF(AND(I2046&gt;0,R2046&gt;0),(S2046-R2046)/R2046,"")</f>
        <v>0.428571428571429</v>
      </c>
      <c r="X2046" s="12" t="n">
        <f aca="false">IF(AND(J2046&gt;0,T2046&gt;0),(U2046-T2046)/T2046,"")</f>
        <v>0.818181818181818</v>
      </c>
      <c r="Y2046" s="12" t="n">
        <f aca="false">IF(AND(K2046&gt;0,V2046&gt;0),(V2046-Resumen!$B$7)/Resumen!$B$7,"")</f>
        <v>0.46</v>
      </c>
      <c r="Z2046" s="28" t="n">
        <f aca="false">IF(AND(K2046&gt;0,I2046&gt;0,V2046&gt;0,S2046&gt;0),V2046-S2046,"")</f>
        <v>1150</v>
      </c>
      <c r="AA2046" s="12" t="n">
        <f aca="false">IF(Z2046&lt;&gt;"",Z2046/S2046,"")</f>
        <v>0.46</v>
      </c>
      <c r="AB2046" s="28" t="n">
        <f aca="false">IF(AND(K2046&gt;0,J2046&gt;0,V2046&gt;0,U2046&gt;0),V2046-U2046,"")</f>
        <v>1650</v>
      </c>
      <c r="AC2046" s="12" t="n">
        <f aca="false">IF(AB2046&lt;&gt;"",AB2046/U2046,"")</f>
        <v>0.825</v>
      </c>
      <c r="AD2046" s="27" t="n">
        <v>6</v>
      </c>
      <c r="AE2046" s="27" t="n">
        <v>2</v>
      </c>
      <c r="AF2046" s="27" t="n">
        <v>10</v>
      </c>
      <c r="AG2046" s="28" t="n">
        <f aca="false">AD2046+AE2046+AF2046</f>
        <v>18</v>
      </c>
      <c r="AH2046" s="12" t="n">
        <f aca="false">IF(AG2046&gt;0,AD2046/AG2046,"")</f>
        <v>0.333333333333333</v>
      </c>
      <c r="AI2046" s="27" t="n">
        <v>0</v>
      </c>
      <c r="AJ2046" s="27" t="n">
        <v>0</v>
      </c>
      <c r="AK2046" s="27" t="n">
        <v>0</v>
      </c>
      <c r="AL2046" s="22" t="str">
        <f aca="false">IF(OR(AJ2046&gt;0,AK2046&gt;0),"Sí","No")</f>
        <v>No</v>
      </c>
      <c r="AM2046" s="6" t="s">
        <v>198</v>
      </c>
      <c r="AN2046" s="6" t="s">
        <v>198</v>
      </c>
      <c r="AO2046" s="12" t="n">
        <f aca="false">IF(M2046&gt;0,K2046/M2046,"")</f>
        <v>0.19047619047619</v>
      </c>
      <c r="AP2046" s="22" t="str">
        <f aca="false">IF(M2046&gt;=Resumen!$B$5,"Alto","Bajo")</f>
        <v>Alto</v>
      </c>
      <c r="AQ2046" s="22" t="str">
        <f aca="false">IF(AO2046&gt;=Resumen!$B$28,"Alto","Bajo")</f>
        <v>Bajo</v>
      </c>
      <c r="AR2046" s="22" t="str">
        <f aca="false">AP2046&amp;" Potencial / "&amp;AQ2046&amp;" Share"</f>
        <v>Alto Potencial / Bajo Share</v>
      </c>
      <c r="AS2046" s="22" t="str">
        <f aca="false">IF(Q2046="Sí",IF(AO2046&gt;=Resumen!$B$29,"Alto","Bajo"),"")</f>
        <v>Bajo</v>
      </c>
      <c r="AT2046" s="22" t="str">
        <f aca="false">IF(AS2046&lt;&gt;"",AP2046&amp;" Potencial / "&amp;AS2046&amp;" Share","")</f>
        <v>Alto Potencial / Bajo Share</v>
      </c>
      <c r="AU2046" s="22" t="str">
        <f aca="false">IF(AH2046="","Sin dato",IF(AH2046-AO2046&gt;Resumen!$B$6,"Sobre-exhibido",IF(AO2046-AH2046&gt;Resumen!$B$6,"Sub-exhibido","En línea")))</f>
        <v>Sobre-exhibido</v>
      </c>
      <c r="AV2046" s="22" t="n">
        <f aca="false">IF(AT2046="","",IF(AT2046="Alto Potencial / Bajo Share",1,IF(AT2046="Alto Potencial / Alto Share",2,IF(AT2046="Bajo Potencial / Alto Share",3,4))))</f>
        <v>1</v>
      </c>
      <c r="AW2046" s="22" t="str">
        <f aca="false">IF(Q2046="No","Sin competencia directa",IF(AV2046=1,"1 - Foco Conquista (Alto Pot / Bajo Share)",IF(AV2046=2,"2 - Foco Defensa (Alto Pot / Alto Share)",IF(AV2046=3,"3 - Monitoreo (Bajo Pot / Alto Share)","4 - Baja Prioridad (Bajo Pot / Bajo Share)"))))</f>
        <v>1 - Foco Conquista (Alto Pot / Bajo Share)</v>
      </c>
      <c r="AX2046" s="12" t="str">
        <f aca="false">IF(OR(IFERROR(AND(W2046&lt;&gt;"",Y2046&lt;&gt;"",Y2046-W2046&gt;Resumen!$B$8),FALSE()),IFERROR(AND(X2046&lt;&gt;"",Y2046&lt;&gt;"",Y2046-X2046&gt;Resumen!$B$8),FALSE())),MAX(IF(IFERROR(AND(W2046&lt;&gt;"",Y2046&lt;&gt;"",Y2046-W2046&gt;Resumen!$B$8),FALSE()),Y2046-W2046,0),IF(IFERROR(AND(X2046&lt;&gt;"",Y2046&lt;&gt;"",Y2046-X2046&gt;Resumen!$B$8),FALSE()),Y2046-X2046,0)),"")</f>
        <v/>
      </c>
      <c r="AY2046" s="22" t="str">
        <f aca="false">IF(OR(IFERROR(AND(W2046&lt;&gt;"",Y2046&lt;&gt;"",Y2046-W2046&gt;Resumen!$B$8),FALSE()),IFERROR(AND(X2046&lt;&gt;"",Y2046&lt;&gt;"",Y2046-X2046&gt;Resumen!$B$8),FALSE())),TRIM("Lays tiene mayor markup que "&amp;IF(IFERROR(AND(W2046&lt;&gt;"",Y2046&lt;&gt;"",Y2046-W2046&gt;Resumen!$B$8),FALSE()),"Quento ","")&amp;IF(IFERROR(AND(X2046&lt;&gt;"",Y2046&lt;&gt;"",Y2046-X2046&gt;Resumen!$B$8),FALSE()),"Julicroc ","")&amp;"en este PDV"),"")</f>
        <v/>
      </c>
      <c r="AZ2046" s="22" t="str">
        <f aca="false">IF(COUNTIF('Plan Pehuamar - Lista'!$A$2:$A$167,A2046)&gt;0,"Sí","No")</f>
        <v>Sí</v>
      </c>
      <c r="BA2046" s="22" t="str">
        <f aca="false">IF(COUNTIF('Plan Combo 9+1'!$A$2:$A$226,A2046)&gt;0,"Sí","No")</f>
        <v>No</v>
      </c>
      <c r="BB2046" s="22" t="str">
        <f aca="false">IF(AH2046="","No",IF(BA2046="Sí",IF((AO2046-AH2046)&gt;Resumen!$B$6,"Sí","No"),IF((AO2046-AH2046)&gt;=Resumen!$B$132,"Sí","No")))</f>
        <v>No</v>
      </c>
      <c r="BC2046" s="22" t="str">
        <f aca="false">IF(AND(N2046="Sí",AL2046="Sí",AI2046=0),"Sí","No")</f>
        <v>No</v>
      </c>
      <c r="BD2046" s="22" t="str">
        <f aca="false">IF(COUNTIF('Plan 9+1 (con Pehuamar)'!$A$2:$A$227,A2046)&gt;0,"Sí","No")</f>
        <v>Sí</v>
      </c>
    </row>
    <row r="2047" customFormat="false" ht="15" hidden="false" customHeight="true" outlineLevel="0" collapsed="false">
      <c r="A2047" s="6" t="n">
        <v>200350</v>
      </c>
      <c r="B2047" s="6" t="n">
        <v>13</v>
      </c>
      <c r="C2047" s="6" t="n">
        <v>1304</v>
      </c>
      <c r="D2047" s="6" t="s">
        <v>359</v>
      </c>
      <c r="E2047" s="6" t="s">
        <v>2210</v>
      </c>
      <c r="F2047" s="6" t="s">
        <v>201</v>
      </c>
      <c r="G2047" s="6" t="s">
        <v>130</v>
      </c>
      <c r="H2047" s="6" t="s">
        <v>1715</v>
      </c>
      <c r="I2047" s="27" t="n">
        <v>10</v>
      </c>
      <c r="J2047" s="27" t="n">
        <v>20</v>
      </c>
      <c r="K2047" s="27" t="n">
        <v>10</v>
      </c>
      <c r="L2047" s="28" t="n">
        <f aca="false">I2047+J2047</f>
        <v>30</v>
      </c>
      <c r="M2047" s="28" t="n">
        <f aca="false">L2047+K2047</f>
        <v>40</v>
      </c>
      <c r="N2047" s="22" t="str">
        <f aca="false">IF(I2047&gt;0,"Sí","No")</f>
        <v>Sí</v>
      </c>
      <c r="O2047" s="22" t="str">
        <f aca="false">IF(J2047&gt;0,"Sí","No")</f>
        <v>Sí</v>
      </c>
      <c r="P2047" s="22" t="str">
        <f aca="false">IF(K2047&gt;0,"Sí","No")</f>
        <v>Sí</v>
      </c>
      <c r="Q2047" s="22" t="str">
        <f aca="false">IF(OR(I2047&gt;0,J2047&gt;0),"Sí","No")</f>
        <v>Sí</v>
      </c>
      <c r="R2047" s="27" t="n">
        <v>1750</v>
      </c>
      <c r="S2047" s="27" t="n">
        <v>2500</v>
      </c>
      <c r="T2047" s="27" t="n">
        <v>1200</v>
      </c>
      <c r="U2047" s="27" t="n">
        <v>2000</v>
      </c>
      <c r="V2047" s="27" t="n">
        <v>3600</v>
      </c>
      <c r="W2047" s="12" t="n">
        <f aca="false">IF(AND(I2047&gt;0,R2047&gt;0),(S2047-R2047)/R2047,"")</f>
        <v>0.428571428571429</v>
      </c>
      <c r="X2047" s="12" t="n">
        <f aca="false">IF(AND(J2047&gt;0,T2047&gt;0),(U2047-T2047)/T2047,"")</f>
        <v>0.666666666666667</v>
      </c>
      <c r="Y2047" s="12" t="n">
        <f aca="false">IF(AND(K2047&gt;0,V2047&gt;0),(V2047-Resumen!$B$7)/Resumen!$B$7,"")</f>
        <v>0.44</v>
      </c>
      <c r="Z2047" s="28" t="n">
        <f aca="false">IF(AND(K2047&gt;0,I2047&gt;0,V2047&gt;0,S2047&gt;0),V2047-S2047,"")</f>
        <v>1100</v>
      </c>
      <c r="AA2047" s="12" t="n">
        <f aca="false">IF(Z2047&lt;&gt;"",Z2047/S2047,"")</f>
        <v>0.44</v>
      </c>
      <c r="AB2047" s="28" t="n">
        <f aca="false">IF(AND(K2047&gt;0,J2047&gt;0,V2047&gt;0,U2047&gt;0),V2047-U2047,"")</f>
        <v>1600</v>
      </c>
      <c r="AC2047" s="12" t="n">
        <f aca="false">IF(AB2047&lt;&gt;"",AB2047/U2047,"")</f>
        <v>0.8</v>
      </c>
      <c r="AD2047" s="27" t="n">
        <v>6</v>
      </c>
      <c r="AE2047" s="27" t="n">
        <v>2</v>
      </c>
      <c r="AF2047" s="27" t="n">
        <v>10</v>
      </c>
      <c r="AG2047" s="28" t="n">
        <f aca="false">AD2047+AE2047+AF2047</f>
        <v>18</v>
      </c>
      <c r="AH2047" s="12" t="n">
        <f aca="false">IF(AG2047&gt;0,AD2047/AG2047,"")</f>
        <v>0.333333333333333</v>
      </c>
      <c r="AI2047" s="27" t="n">
        <v>1</v>
      </c>
      <c r="AJ2047" s="27" t="n">
        <v>0</v>
      </c>
      <c r="AK2047" s="27" t="n">
        <v>1</v>
      </c>
      <c r="AL2047" s="22" t="str">
        <f aca="false">IF(OR(AJ2047&gt;0,AK2047&gt;0),"Sí","No")</f>
        <v>Sí</v>
      </c>
      <c r="AM2047" s="6" t="s">
        <v>198</v>
      </c>
      <c r="AN2047" s="6" t="s">
        <v>198</v>
      </c>
      <c r="AO2047" s="12" t="n">
        <f aca="false">IF(M2047&gt;0,K2047/M2047,"")</f>
        <v>0.25</v>
      </c>
      <c r="AP2047" s="22" t="str">
        <f aca="false">IF(M2047&gt;=Resumen!$B$5,"Alto","Bajo")</f>
        <v>Alto</v>
      </c>
      <c r="AQ2047" s="22" t="str">
        <f aca="false">IF(AO2047&gt;=Resumen!$B$28,"Alto","Bajo")</f>
        <v>Bajo</v>
      </c>
      <c r="AR2047" s="22" t="str">
        <f aca="false">AP2047&amp;" Potencial / "&amp;AQ2047&amp;" Share"</f>
        <v>Alto Potencial / Bajo Share</v>
      </c>
      <c r="AS2047" s="22" t="str">
        <f aca="false">IF(Q2047="Sí",IF(AO2047&gt;=Resumen!$B$29,"Alto","Bajo"),"")</f>
        <v>Bajo</v>
      </c>
      <c r="AT2047" s="22" t="str">
        <f aca="false">IF(AS2047&lt;&gt;"",AP2047&amp;" Potencial / "&amp;AS2047&amp;" Share","")</f>
        <v>Alto Potencial / Bajo Share</v>
      </c>
      <c r="AU2047" s="22" t="str">
        <f aca="false">IF(AH2047="","Sin dato",IF(AH2047-AO2047&gt;Resumen!$B$6,"Sobre-exhibido",IF(AO2047-AH2047&gt;Resumen!$B$6,"Sub-exhibido","En línea")))</f>
        <v>Sobre-exhibido</v>
      </c>
      <c r="AV2047" s="22" t="n">
        <f aca="false">IF(AT2047="","",IF(AT2047="Alto Potencial / Bajo Share",1,IF(AT2047="Alto Potencial / Alto Share",2,IF(AT2047="Bajo Potencial / Alto Share",3,4))))</f>
        <v>1</v>
      </c>
      <c r="AW2047" s="22" t="str">
        <f aca="false">IF(Q2047="No","Sin competencia directa",IF(AV2047=1,"1 - Foco Conquista (Alto Pot / Bajo Share)",IF(AV2047=2,"2 - Foco Defensa (Alto Pot / Alto Share)",IF(AV2047=3,"3 - Monitoreo (Bajo Pot / Alto Share)","4 - Baja Prioridad (Bajo Pot / Bajo Share)"))))</f>
        <v>1 - Foco Conquista (Alto Pot / Bajo Share)</v>
      </c>
      <c r="AX2047" s="12" t="str">
        <f aca="false">IF(OR(IFERROR(AND(W2047&lt;&gt;"",Y2047&lt;&gt;"",Y2047-W2047&gt;Resumen!$B$8),FALSE()),IFERROR(AND(X2047&lt;&gt;"",Y2047&lt;&gt;"",Y2047-X2047&gt;Resumen!$B$8),FALSE())),MAX(IF(IFERROR(AND(W2047&lt;&gt;"",Y2047&lt;&gt;"",Y2047-W2047&gt;Resumen!$B$8),FALSE()),Y2047-W2047,0),IF(IFERROR(AND(X2047&lt;&gt;"",Y2047&lt;&gt;"",Y2047-X2047&gt;Resumen!$B$8),FALSE()),Y2047-X2047,0)),"")</f>
        <v/>
      </c>
      <c r="AY2047" s="22" t="str">
        <f aca="false">IF(OR(IFERROR(AND(W2047&lt;&gt;"",Y2047&lt;&gt;"",Y2047-W2047&gt;Resumen!$B$8),FALSE()),IFERROR(AND(X2047&lt;&gt;"",Y2047&lt;&gt;"",Y2047-X2047&gt;Resumen!$B$8),FALSE())),TRIM("Lays tiene mayor markup que "&amp;IF(IFERROR(AND(W2047&lt;&gt;"",Y2047&lt;&gt;"",Y2047-W2047&gt;Resumen!$B$8),FALSE()),"Quento ","")&amp;IF(IFERROR(AND(X2047&lt;&gt;"",Y2047&lt;&gt;"",Y2047-X2047&gt;Resumen!$B$8),FALSE()),"Julicroc ","")&amp;"en este PDV"),"")</f>
        <v/>
      </c>
      <c r="AZ2047" s="22" t="str">
        <f aca="false">IF(COUNTIF('Plan Pehuamar - Lista'!$A$2:$A$167,A2047)&gt;0,"Sí","No")</f>
        <v>No</v>
      </c>
      <c r="BA2047" s="22" t="str">
        <f aca="false">IF(COUNTIF('Plan Combo 9+1'!$A$2:$A$226,A2047)&gt;0,"Sí","No")</f>
        <v>No</v>
      </c>
      <c r="BB2047" s="22" t="str">
        <f aca="false">IF(AH2047="","No",IF(BA2047="Sí",IF((AO2047-AH2047)&gt;Resumen!$B$6,"Sí","No"),IF((AO2047-AH2047)&gt;=Resumen!$B$132,"Sí","No")))</f>
        <v>No</v>
      </c>
      <c r="BC2047" s="22" t="str">
        <f aca="false">IF(AND(N2047="Sí",AL2047="Sí",AI2047=0),"Sí","No")</f>
        <v>No</v>
      </c>
      <c r="BD2047" s="22" t="str">
        <f aca="false">IF(COUNTIF('Plan 9+1 (con Pehuamar)'!$A$2:$A$227,A2047)&gt;0,"Sí","No")</f>
        <v>No</v>
      </c>
    </row>
    <row r="2048" customFormat="false" ht="15" hidden="false" customHeight="true" outlineLevel="0" collapsed="false">
      <c r="A2048" s="6" t="n">
        <v>200357</v>
      </c>
      <c r="B2048" s="6" t="n">
        <v>13</v>
      </c>
      <c r="C2048" s="6" t="n">
        <v>1304</v>
      </c>
      <c r="D2048" s="6" t="s">
        <v>359</v>
      </c>
      <c r="E2048" s="6" t="s">
        <v>2211</v>
      </c>
      <c r="F2048" s="6" t="s">
        <v>196</v>
      </c>
      <c r="G2048" s="6" t="s">
        <v>130</v>
      </c>
      <c r="H2048" s="6" t="s">
        <v>1715</v>
      </c>
      <c r="I2048" s="27" t="n">
        <v>0</v>
      </c>
      <c r="J2048" s="27" t="n">
        <v>0</v>
      </c>
      <c r="K2048" s="27" t="n">
        <v>1.1</v>
      </c>
      <c r="L2048" s="28" t="n">
        <f aca="false">I2048+J2048</f>
        <v>0</v>
      </c>
      <c r="M2048" s="28" t="n">
        <f aca="false">L2048+K2048</f>
        <v>1.1</v>
      </c>
      <c r="N2048" s="22" t="str">
        <f aca="false">IF(I2048&gt;0,"Sí","No")</f>
        <v>No</v>
      </c>
      <c r="O2048" s="22" t="str">
        <f aca="false">IF(J2048&gt;0,"Sí","No")</f>
        <v>No</v>
      </c>
      <c r="P2048" s="22" t="str">
        <f aca="false">IF(K2048&gt;0,"Sí","No")</f>
        <v>Sí</v>
      </c>
      <c r="Q2048" s="22" t="str">
        <f aca="false">IF(OR(I2048&gt;0,J2048&gt;0),"Sí","No")</f>
        <v>No</v>
      </c>
      <c r="R2048" s="27"/>
      <c r="S2048" s="27"/>
      <c r="T2048" s="27"/>
      <c r="U2048" s="27"/>
      <c r="V2048" s="27"/>
      <c r="W2048" s="12" t="str">
        <f aca="false">IF(AND(I2048&gt;0,R2048&gt;0),(S2048-R2048)/R2048,"")</f>
        <v/>
      </c>
      <c r="X2048" s="12" t="str">
        <f aca="false">IF(AND(J2048&gt;0,T2048&gt;0),(U2048-T2048)/T2048,"")</f>
        <v/>
      </c>
      <c r="Y2048" s="12" t="str">
        <f aca="false">IF(AND(K2048&gt;0,V2048&gt;0),(V2048-Resumen!$B$7)/Resumen!$B$7,"")</f>
        <v/>
      </c>
      <c r="Z2048" s="28" t="str">
        <f aca="false">IF(AND(K2048&gt;0,I2048&gt;0,V2048&gt;0,S2048&gt;0),V2048-S2048,"")</f>
        <v/>
      </c>
      <c r="AA2048" s="12" t="str">
        <f aca="false">IF(Z2048&lt;&gt;"",Z2048/S2048,"")</f>
        <v/>
      </c>
      <c r="AB2048" s="28" t="str">
        <f aca="false">IF(AND(K2048&gt;0,J2048&gt;0,V2048&gt;0,U2048&gt;0),V2048-U2048,"")</f>
        <v/>
      </c>
      <c r="AC2048" s="12" t="str">
        <f aca="false">IF(AB2048&lt;&gt;"",AB2048/U2048,"")</f>
        <v/>
      </c>
      <c r="AD2048" s="27" t="n">
        <v>0</v>
      </c>
      <c r="AE2048" s="27" t="n">
        <v>0</v>
      </c>
      <c r="AF2048" s="27" t="n">
        <v>0</v>
      </c>
      <c r="AG2048" s="28" t="n">
        <f aca="false">AD2048+AE2048+AF2048</f>
        <v>0</v>
      </c>
      <c r="AH2048" s="12" t="str">
        <f aca="false">IF(AG2048&gt;0,AD2048/AG2048,"")</f>
        <v/>
      </c>
      <c r="AI2048" s="27" t="n">
        <v>0</v>
      </c>
      <c r="AJ2048" s="27" t="n">
        <v>0</v>
      </c>
      <c r="AK2048" s="27" t="n">
        <v>0</v>
      </c>
      <c r="AL2048" s="22" t="str">
        <f aca="false">IF(OR(AJ2048&gt;0,AK2048&gt;0),"Sí","No")</f>
        <v>No</v>
      </c>
      <c r="AM2048" s="6"/>
      <c r="AN2048" s="6"/>
      <c r="AO2048" s="12" t="n">
        <f aca="false">IF(M2048&gt;0,K2048/M2048,"")</f>
        <v>1</v>
      </c>
      <c r="AP2048" s="22" t="str">
        <f aca="false">IF(M2048&gt;=Resumen!$B$5,"Alto","Bajo")</f>
        <v>Bajo</v>
      </c>
      <c r="AQ2048" s="22" t="str">
        <f aca="false">IF(AO2048&gt;=Resumen!$B$28,"Alto","Bajo")</f>
        <v>Alto</v>
      </c>
      <c r="AR2048" s="22" t="str">
        <f aca="false">AP2048&amp;" Potencial / "&amp;AQ2048&amp;" Share"</f>
        <v>Bajo Potencial / Alto Share</v>
      </c>
      <c r="AS2048" s="22" t="str">
        <f aca="false">IF(Q2048="Sí",IF(AO2048&gt;=Resumen!$B$29,"Alto","Bajo"),"")</f>
        <v/>
      </c>
      <c r="AT2048" s="22" t="str">
        <f aca="false">IF(AS2048&lt;&gt;"",AP2048&amp;" Potencial / "&amp;AS2048&amp;" Share","")</f>
        <v/>
      </c>
      <c r="AU2048" s="22" t="str">
        <f aca="false">IF(AH2048="","Sin dato",IF(AH2048-AO2048&gt;Resumen!$B$6,"Sobre-exhibido",IF(AO2048-AH2048&gt;Resumen!$B$6,"Sub-exhibido","En línea")))</f>
        <v>Sin dato</v>
      </c>
      <c r="AV2048" s="22" t="str">
        <f aca="false">IF(AT2048="","",IF(AT2048="Alto Potencial / Bajo Share",1,IF(AT2048="Alto Potencial / Alto Share",2,IF(AT2048="Bajo Potencial / Alto Share",3,4))))</f>
        <v/>
      </c>
      <c r="AW2048" s="22" t="str">
        <f aca="false">IF(Q2048="No","Sin competencia directa",IF(AV2048=1,"1 - Foco Conquista (Alto Pot / Bajo Share)",IF(AV2048=2,"2 - Foco Defensa (Alto Pot / Alto Share)",IF(AV2048=3,"3 - Monitoreo (Bajo Pot / Alto Share)","4 - Baja Prioridad (Bajo Pot / Bajo Share)"))))</f>
        <v>Sin competencia directa</v>
      </c>
      <c r="AX2048" s="12" t="str">
        <f aca="false">IF(OR(IFERROR(AND(W2048&lt;&gt;"",Y2048&lt;&gt;"",Y2048-W2048&gt;Resumen!$B$8),FALSE()),IFERROR(AND(X2048&lt;&gt;"",Y2048&lt;&gt;"",Y2048-X2048&gt;Resumen!$B$8),FALSE())),MAX(IF(IFERROR(AND(W2048&lt;&gt;"",Y2048&lt;&gt;"",Y2048-W2048&gt;Resumen!$B$8),FALSE()),Y2048-W2048,0),IF(IFERROR(AND(X2048&lt;&gt;"",Y2048&lt;&gt;"",Y2048-X2048&gt;Resumen!$B$8),FALSE()),Y2048-X2048,0)),"")</f>
        <v/>
      </c>
      <c r="AY2048" s="22" t="str">
        <f aca="false">IF(OR(IFERROR(AND(W2048&lt;&gt;"",Y2048&lt;&gt;"",Y2048-W2048&gt;Resumen!$B$8),FALSE()),IFERROR(AND(X2048&lt;&gt;"",Y2048&lt;&gt;"",Y2048-X2048&gt;Resumen!$B$8),FALSE())),TRIM("Lays tiene mayor markup que "&amp;IF(IFERROR(AND(W2048&lt;&gt;"",Y2048&lt;&gt;"",Y2048-W2048&gt;Resumen!$B$8),FALSE()),"Quento ","")&amp;IF(IFERROR(AND(X2048&lt;&gt;"",Y2048&lt;&gt;"",Y2048-X2048&gt;Resumen!$B$8),FALSE()),"Julicroc ","")&amp;"en este PDV"),"")</f>
        <v/>
      </c>
      <c r="AZ2048" s="22" t="str">
        <f aca="false">IF(COUNTIF('Plan Pehuamar - Lista'!$A$2:$A$167,A2048)&gt;0,"Sí","No")</f>
        <v>No</v>
      </c>
      <c r="BA2048" s="22" t="str">
        <f aca="false">IF(COUNTIF('Plan Combo 9+1'!$A$2:$A$226,A2048)&gt;0,"Sí","No")</f>
        <v>No</v>
      </c>
      <c r="BB2048" s="22" t="str">
        <f aca="false">IF(AH2048="","No",IF(BA2048="Sí",IF((AO2048-AH2048)&gt;Resumen!$B$6,"Sí","No"),IF((AO2048-AH2048)&gt;=Resumen!$B$132,"Sí","No")))</f>
        <v>No</v>
      </c>
      <c r="BC2048" s="22" t="str">
        <f aca="false">IF(AND(N2048="Sí",AL2048="Sí",AI2048=0),"Sí","No")</f>
        <v>No</v>
      </c>
      <c r="BD2048" s="22" t="str">
        <f aca="false">IF(COUNTIF('Plan 9+1 (con Pehuamar)'!$A$2:$A$227,A2048)&gt;0,"Sí","No")</f>
        <v>No</v>
      </c>
    </row>
    <row r="2049" customFormat="false" ht="15" hidden="false" customHeight="true" outlineLevel="0" collapsed="false">
      <c r="A2049" s="6" t="n">
        <v>200376</v>
      </c>
      <c r="B2049" s="6" t="n">
        <v>13</v>
      </c>
      <c r="C2049" s="6" t="n">
        <v>1304</v>
      </c>
      <c r="D2049" s="6" t="s">
        <v>359</v>
      </c>
      <c r="E2049" s="6" t="s">
        <v>2212</v>
      </c>
      <c r="F2049" s="6" t="s">
        <v>201</v>
      </c>
      <c r="G2049" s="6" t="s">
        <v>130</v>
      </c>
      <c r="H2049" s="6" t="s">
        <v>1715</v>
      </c>
      <c r="I2049" s="27" t="n">
        <v>0</v>
      </c>
      <c r="J2049" s="27" t="n">
        <v>0</v>
      </c>
      <c r="K2049" s="27" t="n">
        <v>4.1</v>
      </c>
      <c r="L2049" s="28" t="n">
        <f aca="false">I2049+J2049</f>
        <v>0</v>
      </c>
      <c r="M2049" s="28" t="n">
        <f aca="false">L2049+K2049</f>
        <v>4.1</v>
      </c>
      <c r="N2049" s="22" t="str">
        <f aca="false">IF(I2049&gt;0,"Sí","No")</f>
        <v>No</v>
      </c>
      <c r="O2049" s="22" t="str">
        <f aca="false">IF(J2049&gt;0,"Sí","No")</f>
        <v>No</v>
      </c>
      <c r="P2049" s="22" t="str">
        <f aca="false">IF(K2049&gt;0,"Sí","No")</f>
        <v>Sí</v>
      </c>
      <c r="Q2049" s="22" t="str">
        <f aca="false">IF(OR(I2049&gt;0,J2049&gt;0),"Sí","No")</f>
        <v>No</v>
      </c>
      <c r="R2049" s="27"/>
      <c r="S2049" s="27"/>
      <c r="T2049" s="27"/>
      <c r="U2049" s="27"/>
      <c r="V2049" s="27"/>
      <c r="W2049" s="12" t="str">
        <f aca="false">IF(AND(I2049&gt;0,R2049&gt;0),(S2049-R2049)/R2049,"")</f>
        <v/>
      </c>
      <c r="X2049" s="12" t="str">
        <f aca="false">IF(AND(J2049&gt;0,T2049&gt;0),(U2049-T2049)/T2049,"")</f>
        <v/>
      </c>
      <c r="Y2049" s="12" t="str">
        <f aca="false">IF(AND(K2049&gt;0,V2049&gt;0),(V2049-Resumen!$B$7)/Resumen!$B$7,"")</f>
        <v/>
      </c>
      <c r="Z2049" s="28" t="str">
        <f aca="false">IF(AND(K2049&gt;0,I2049&gt;0,V2049&gt;0,S2049&gt;0),V2049-S2049,"")</f>
        <v/>
      </c>
      <c r="AA2049" s="12" t="str">
        <f aca="false">IF(Z2049&lt;&gt;"",Z2049/S2049,"")</f>
        <v/>
      </c>
      <c r="AB2049" s="28" t="str">
        <f aca="false">IF(AND(K2049&gt;0,J2049&gt;0,V2049&gt;0,U2049&gt;0),V2049-U2049,"")</f>
        <v/>
      </c>
      <c r="AC2049" s="12" t="str">
        <f aca="false">IF(AB2049&lt;&gt;"",AB2049/U2049,"")</f>
        <v/>
      </c>
      <c r="AD2049" s="27" t="n">
        <v>0</v>
      </c>
      <c r="AE2049" s="27" t="n">
        <v>0</v>
      </c>
      <c r="AF2049" s="27" t="n">
        <v>0</v>
      </c>
      <c r="AG2049" s="28" t="n">
        <f aca="false">AD2049+AE2049+AF2049</f>
        <v>0</v>
      </c>
      <c r="AH2049" s="12" t="str">
        <f aca="false">IF(AG2049&gt;0,AD2049/AG2049,"")</f>
        <v/>
      </c>
      <c r="AI2049" s="27" t="n">
        <v>0</v>
      </c>
      <c r="AJ2049" s="27" t="n">
        <v>0</v>
      </c>
      <c r="AK2049" s="27" t="n">
        <v>0</v>
      </c>
      <c r="AL2049" s="22" t="str">
        <f aca="false">IF(OR(AJ2049&gt;0,AK2049&gt;0),"Sí","No")</f>
        <v>No</v>
      </c>
      <c r="AM2049" s="6"/>
      <c r="AN2049" s="6"/>
      <c r="AO2049" s="12" t="n">
        <f aca="false">IF(M2049&gt;0,K2049/M2049,"")</f>
        <v>1</v>
      </c>
      <c r="AP2049" s="22" t="str">
        <f aca="false">IF(M2049&gt;=Resumen!$B$5,"Alto","Bajo")</f>
        <v>Bajo</v>
      </c>
      <c r="AQ2049" s="22" t="str">
        <f aca="false">IF(AO2049&gt;=Resumen!$B$28,"Alto","Bajo")</f>
        <v>Alto</v>
      </c>
      <c r="AR2049" s="22" t="str">
        <f aca="false">AP2049&amp;" Potencial / "&amp;AQ2049&amp;" Share"</f>
        <v>Bajo Potencial / Alto Share</v>
      </c>
      <c r="AS2049" s="22" t="str">
        <f aca="false">IF(Q2049="Sí",IF(AO2049&gt;=Resumen!$B$29,"Alto","Bajo"),"")</f>
        <v/>
      </c>
      <c r="AT2049" s="22" t="str">
        <f aca="false">IF(AS2049&lt;&gt;"",AP2049&amp;" Potencial / "&amp;AS2049&amp;" Share","")</f>
        <v/>
      </c>
      <c r="AU2049" s="22" t="str">
        <f aca="false">IF(AH2049="","Sin dato",IF(AH2049-AO2049&gt;Resumen!$B$6,"Sobre-exhibido",IF(AO2049-AH2049&gt;Resumen!$B$6,"Sub-exhibido","En línea")))</f>
        <v>Sin dato</v>
      </c>
      <c r="AV2049" s="22" t="str">
        <f aca="false">IF(AT2049="","",IF(AT2049="Alto Potencial / Bajo Share",1,IF(AT2049="Alto Potencial / Alto Share",2,IF(AT2049="Bajo Potencial / Alto Share",3,4))))</f>
        <v/>
      </c>
      <c r="AW2049" s="22" t="str">
        <f aca="false">IF(Q2049="No","Sin competencia directa",IF(AV2049=1,"1 - Foco Conquista (Alto Pot / Bajo Share)",IF(AV2049=2,"2 - Foco Defensa (Alto Pot / Alto Share)",IF(AV2049=3,"3 - Monitoreo (Bajo Pot / Alto Share)","4 - Baja Prioridad (Bajo Pot / Bajo Share)"))))</f>
        <v>Sin competencia directa</v>
      </c>
      <c r="AX2049" s="12" t="str">
        <f aca="false">IF(OR(IFERROR(AND(W2049&lt;&gt;"",Y2049&lt;&gt;"",Y2049-W2049&gt;Resumen!$B$8),FALSE()),IFERROR(AND(X2049&lt;&gt;"",Y2049&lt;&gt;"",Y2049-X2049&gt;Resumen!$B$8),FALSE())),MAX(IF(IFERROR(AND(W2049&lt;&gt;"",Y2049&lt;&gt;"",Y2049-W2049&gt;Resumen!$B$8),FALSE()),Y2049-W2049,0),IF(IFERROR(AND(X2049&lt;&gt;"",Y2049&lt;&gt;"",Y2049-X2049&gt;Resumen!$B$8),FALSE()),Y2049-X2049,0)),"")</f>
        <v/>
      </c>
      <c r="AY2049" s="22" t="str">
        <f aca="false">IF(OR(IFERROR(AND(W2049&lt;&gt;"",Y2049&lt;&gt;"",Y2049-W2049&gt;Resumen!$B$8),FALSE()),IFERROR(AND(X2049&lt;&gt;"",Y2049&lt;&gt;"",Y2049-X2049&gt;Resumen!$B$8),FALSE())),TRIM("Lays tiene mayor markup que "&amp;IF(IFERROR(AND(W2049&lt;&gt;"",Y2049&lt;&gt;"",Y2049-W2049&gt;Resumen!$B$8),FALSE()),"Quento ","")&amp;IF(IFERROR(AND(X2049&lt;&gt;"",Y2049&lt;&gt;"",Y2049-X2049&gt;Resumen!$B$8),FALSE()),"Julicroc ","")&amp;"en este PDV"),"")</f>
        <v/>
      </c>
      <c r="AZ2049" s="22" t="str">
        <f aca="false">IF(COUNTIF('Plan Pehuamar - Lista'!$A$2:$A$167,A2049)&gt;0,"Sí","No")</f>
        <v>No</v>
      </c>
      <c r="BA2049" s="22" t="str">
        <f aca="false">IF(COUNTIF('Plan Combo 9+1'!$A$2:$A$226,A2049)&gt;0,"Sí","No")</f>
        <v>No</v>
      </c>
      <c r="BB2049" s="22" t="str">
        <f aca="false">IF(AH2049="","No",IF(BA2049="Sí",IF((AO2049-AH2049)&gt;Resumen!$B$6,"Sí","No"),IF((AO2049-AH2049)&gt;=Resumen!$B$132,"Sí","No")))</f>
        <v>No</v>
      </c>
      <c r="BC2049" s="22" t="str">
        <f aca="false">IF(AND(N2049="Sí",AL2049="Sí",AI2049=0),"Sí","No")</f>
        <v>No</v>
      </c>
      <c r="BD2049" s="22" t="str">
        <f aca="false">IF(COUNTIF('Plan 9+1 (con Pehuamar)'!$A$2:$A$227,A2049)&gt;0,"Sí","No")</f>
        <v>No</v>
      </c>
    </row>
    <row r="2050" customFormat="false" ht="15" hidden="false" customHeight="true" outlineLevel="0" collapsed="false">
      <c r="A2050" s="6" t="n">
        <v>200378</v>
      </c>
      <c r="B2050" s="6" t="n">
        <v>13</v>
      </c>
      <c r="C2050" s="6" t="n">
        <v>1304</v>
      </c>
      <c r="D2050" s="6" t="s">
        <v>359</v>
      </c>
      <c r="E2050" s="6" t="s">
        <v>2213</v>
      </c>
      <c r="F2050" s="6" t="s">
        <v>196</v>
      </c>
      <c r="G2050" s="6" t="s">
        <v>130</v>
      </c>
      <c r="H2050" s="6" t="s">
        <v>1715</v>
      </c>
      <c r="I2050" s="27" t="n">
        <v>10</v>
      </c>
      <c r="J2050" s="27" t="n">
        <v>5</v>
      </c>
      <c r="K2050" s="27" t="n">
        <v>0</v>
      </c>
      <c r="L2050" s="28" t="n">
        <f aca="false">I2050+J2050</f>
        <v>15</v>
      </c>
      <c r="M2050" s="28" t="n">
        <f aca="false">L2050+K2050</f>
        <v>15</v>
      </c>
      <c r="N2050" s="22" t="str">
        <f aca="false">IF(I2050&gt;0,"Sí","No")</f>
        <v>Sí</v>
      </c>
      <c r="O2050" s="22" t="str">
        <f aca="false">IF(J2050&gt;0,"Sí","No")</f>
        <v>Sí</v>
      </c>
      <c r="P2050" s="22" t="str">
        <f aca="false">IF(K2050&gt;0,"Sí","No")</f>
        <v>No</v>
      </c>
      <c r="Q2050" s="22" t="str">
        <f aca="false">IF(OR(I2050&gt;0,J2050&gt;0),"Sí","No")</f>
        <v>Sí</v>
      </c>
      <c r="R2050" s="27" t="n">
        <v>1750</v>
      </c>
      <c r="S2050" s="27" t="n">
        <v>2500</v>
      </c>
      <c r="T2050" s="27" t="n">
        <v>1100</v>
      </c>
      <c r="U2050" s="27" t="n">
        <v>2000</v>
      </c>
      <c r="V2050" s="27"/>
      <c r="W2050" s="12" t="n">
        <f aca="false">IF(AND(I2050&gt;0,R2050&gt;0),(S2050-R2050)/R2050,"")</f>
        <v>0.428571428571429</v>
      </c>
      <c r="X2050" s="12" t="n">
        <f aca="false">IF(AND(J2050&gt;0,T2050&gt;0),(U2050-T2050)/T2050,"")</f>
        <v>0.818181818181818</v>
      </c>
      <c r="Y2050" s="12" t="str">
        <f aca="false">IF(AND(K2050&gt;0,V2050&gt;0),(V2050-Resumen!$B$7)/Resumen!$B$7,"")</f>
        <v/>
      </c>
      <c r="Z2050" s="28" t="str">
        <f aca="false">IF(AND(K2050&gt;0,I2050&gt;0,V2050&gt;0,S2050&gt;0),V2050-S2050,"")</f>
        <v/>
      </c>
      <c r="AA2050" s="12" t="str">
        <f aca="false">IF(Z2050&lt;&gt;"",Z2050/S2050,"")</f>
        <v/>
      </c>
      <c r="AB2050" s="28" t="str">
        <f aca="false">IF(AND(K2050&gt;0,J2050&gt;0,V2050&gt;0,U2050&gt;0),V2050-U2050,"")</f>
        <v/>
      </c>
      <c r="AC2050" s="12" t="str">
        <f aca="false">IF(AB2050&lt;&gt;"",AB2050/U2050,"")</f>
        <v/>
      </c>
      <c r="AD2050" s="27" t="n">
        <v>0</v>
      </c>
      <c r="AE2050" s="27" t="n">
        <v>2</v>
      </c>
      <c r="AF2050" s="27" t="n">
        <v>3</v>
      </c>
      <c r="AG2050" s="28" t="n">
        <f aca="false">AD2050+AE2050+AF2050</f>
        <v>5</v>
      </c>
      <c r="AH2050" s="12" t="n">
        <f aca="false">IF(AG2050&gt;0,AD2050/AG2050,"")</f>
        <v>0</v>
      </c>
      <c r="AI2050" s="27" t="n">
        <v>0</v>
      </c>
      <c r="AJ2050" s="27" t="n">
        <v>0</v>
      </c>
      <c r="AK2050" s="27" t="n">
        <v>0</v>
      </c>
      <c r="AL2050" s="22" t="str">
        <f aca="false">IF(OR(AJ2050&gt;0,AK2050&gt;0),"Sí","No")</f>
        <v>No</v>
      </c>
      <c r="AM2050" s="6" t="s">
        <v>198</v>
      </c>
      <c r="AN2050" s="6" t="s">
        <v>198</v>
      </c>
      <c r="AO2050" s="12" t="n">
        <f aca="false">IF(M2050&gt;0,K2050/M2050,"")</f>
        <v>0</v>
      </c>
      <c r="AP2050" s="22" t="str">
        <f aca="false">IF(M2050&gt;=Resumen!$B$5,"Alto","Bajo")</f>
        <v>Bajo</v>
      </c>
      <c r="AQ2050" s="22" t="str">
        <f aca="false">IF(AO2050&gt;=Resumen!$B$28,"Alto","Bajo")</f>
        <v>Bajo</v>
      </c>
      <c r="AR2050" s="22" t="str">
        <f aca="false">AP2050&amp;" Potencial / "&amp;AQ2050&amp;" Share"</f>
        <v>Bajo Potencial / Bajo Share</v>
      </c>
      <c r="AS2050" s="22" t="str">
        <f aca="false">IF(Q2050="Sí",IF(AO2050&gt;=Resumen!$B$29,"Alto","Bajo"),"")</f>
        <v>Bajo</v>
      </c>
      <c r="AT2050" s="22" t="str">
        <f aca="false">IF(AS2050&lt;&gt;"",AP2050&amp;" Potencial / "&amp;AS2050&amp;" Share","")</f>
        <v>Bajo Potencial / Bajo Share</v>
      </c>
      <c r="AU2050" s="22" t="str">
        <f aca="false">IF(AH2050="","Sin dato",IF(AH2050-AO2050&gt;Resumen!$B$6,"Sobre-exhibido",IF(AO2050-AH2050&gt;Resumen!$B$6,"Sub-exhibido","En línea")))</f>
        <v>En línea</v>
      </c>
      <c r="AV2050" s="22" t="n">
        <f aca="false">IF(AT2050="","",IF(AT2050="Alto Potencial / Bajo Share",1,IF(AT2050="Alto Potencial / Alto Share",2,IF(AT2050="Bajo Potencial / Alto Share",3,4))))</f>
        <v>4</v>
      </c>
      <c r="AW2050" s="22" t="str">
        <f aca="false">IF(Q2050="No","Sin competencia directa",IF(AV2050=1,"1 - Foco Conquista (Alto Pot / Bajo Share)",IF(AV2050=2,"2 - Foco Defensa (Alto Pot / Alto Share)",IF(AV2050=3,"3 - Monitoreo (Bajo Pot / Alto Share)","4 - Baja Prioridad (Bajo Pot / Bajo Share)"))))</f>
        <v>4 - Baja Prioridad (Bajo Pot / Bajo Share)</v>
      </c>
      <c r="AX2050" s="12" t="str">
        <f aca="false">IF(OR(IFERROR(AND(W2050&lt;&gt;"",Y2050&lt;&gt;"",Y2050-W2050&gt;Resumen!$B$8),FALSE()),IFERROR(AND(X2050&lt;&gt;"",Y2050&lt;&gt;"",Y2050-X2050&gt;Resumen!$B$8),FALSE())),MAX(IF(IFERROR(AND(W2050&lt;&gt;"",Y2050&lt;&gt;"",Y2050-W2050&gt;Resumen!$B$8),FALSE()),Y2050-W2050,0),IF(IFERROR(AND(X2050&lt;&gt;"",Y2050&lt;&gt;"",Y2050-X2050&gt;Resumen!$B$8),FALSE()),Y2050-X2050,0)),"")</f>
        <v/>
      </c>
      <c r="AY2050" s="22" t="str">
        <f aca="false">IF(OR(IFERROR(AND(W2050&lt;&gt;"",Y2050&lt;&gt;"",Y2050-W2050&gt;Resumen!$B$8),FALSE()),IFERROR(AND(X2050&lt;&gt;"",Y2050&lt;&gt;"",Y2050-X2050&gt;Resumen!$B$8),FALSE())),TRIM("Lays tiene mayor markup que "&amp;IF(IFERROR(AND(W2050&lt;&gt;"",Y2050&lt;&gt;"",Y2050-W2050&gt;Resumen!$B$8),FALSE()),"Quento ","")&amp;IF(IFERROR(AND(X2050&lt;&gt;"",Y2050&lt;&gt;"",Y2050-X2050&gt;Resumen!$B$8),FALSE()),"Julicroc ","")&amp;"en este PDV"),"")</f>
        <v/>
      </c>
      <c r="AZ2050" s="22" t="str">
        <f aca="false">IF(COUNTIF('Plan Pehuamar - Lista'!$A$2:$A$167,A2050)&gt;0,"Sí","No")</f>
        <v>No</v>
      </c>
      <c r="BA2050" s="22" t="str">
        <f aca="false">IF(COUNTIF('Plan Combo 9+1'!$A$2:$A$226,A2050)&gt;0,"Sí","No")</f>
        <v>No</v>
      </c>
      <c r="BB2050" s="22" t="str">
        <f aca="false">IF(AH2050="","No",IF(BA2050="Sí",IF((AO2050-AH2050)&gt;Resumen!$B$6,"Sí","No"),IF((AO2050-AH2050)&gt;=Resumen!$B$132,"Sí","No")))</f>
        <v>No</v>
      </c>
      <c r="BC2050" s="22" t="str">
        <f aca="false">IF(AND(N2050="Sí",AL2050="Sí",AI2050=0),"Sí","No")</f>
        <v>No</v>
      </c>
      <c r="BD2050" s="22" t="str">
        <f aca="false">IF(COUNTIF('Plan 9+1 (con Pehuamar)'!$A$2:$A$227,A2050)&gt;0,"Sí","No")</f>
        <v>No</v>
      </c>
    </row>
    <row r="2051" customFormat="false" ht="15" hidden="false" customHeight="true" outlineLevel="0" collapsed="false">
      <c r="A2051" s="6" t="n">
        <v>200397</v>
      </c>
      <c r="B2051" s="6" t="n">
        <v>13</v>
      </c>
      <c r="C2051" s="6" t="n">
        <v>1304</v>
      </c>
      <c r="D2051" s="6" t="s">
        <v>359</v>
      </c>
      <c r="E2051" s="6" t="s">
        <v>2214</v>
      </c>
      <c r="F2051" s="6" t="s">
        <v>273</v>
      </c>
      <c r="G2051" s="6" t="s">
        <v>130</v>
      </c>
      <c r="H2051" s="6" t="s">
        <v>1715</v>
      </c>
      <c r="I2051" s="27" t="n">
        <v>0</v>
      </c>
      <c r="J2051" s="27" t="n">
        <v>0</v>
      </c>
      <c r="K2051" s="27" t="n">
        <v>0.6</v>
      </c>
      <c r="L2051" s="28" t="n">
        <f aca="false">I2051+J2051</f>
        <v>0</v>
      </c>
      <c r="M2051" s="28" t="n">
        <f aca="false">L2051+K2051</f>
        <v>0.6</v>
      </c>
      <c r="N2051" s="22" t="str">
        <f aca="false">IF(I2051&gt;0,"Sí","No")</f>
        <v>No</v>
      </c>
      <c r="O2051" s="22" t="str">
        <f aca="false">IF(J2051&gt;0,"Sí","No")</f>
        <v>No</v>
      </c>
      <c r="P2051" s="22" t="str">
        <f aca="false">IF(K2051&gt;0,"Sí","No")</f>
        <v>Sí</v>
      </c>
      <c r="Q2051" s="22" t="str">
        <f aca="false">IF(OR(I2051&gt;0,J2051&gt;0),"Sí","No")</f>
        <v>No</v>
      </c>
      <c r="R2051" s="27"/>
      <c r="S2051" s="27"/>
      <c r="T2051" s="27"/>
      <c r="U2051" s="27"/>
      <c r="V2051" s="27"/>
      <c r="W2051" s="12" t="str">
        <f aca="false">IF(AND(I2051&gt;0,R2051&gt;0),(S2051-R2051)/R2051,"")</f>
        <v/>
      </c>
      <c r="X2051" s="12" t="str">
        <f aca="false">IF(AND(J2051&gt;0,T2051&gt;0),(U2051-T2051)/T2051,"")</f>
        <v/>
      </c>
      <c r="Y2051" s="12" t="str">
        <f aca="false">IF(AND(K2051&gt;0,V2051&gt;0),(V2051-Resumen!$B$7)/Resumen!$B$7,"")</f>
        <v/>
      </c>
      <c r="Z2051" s="28" t="str">
        <f aca="false">IF(AND(K2051&gt;0,I2051&gt;0,V2051&gt;0,S2051&gt;0),V2051-S2051,"")</f>
        <v/>
      </c>
      <c r="AA2051" s="12" t="str">
        <f aca="false">IF(Z2051&lt;&gt;"",Z2051/S2051,"")</f>
        <v/>
      </c>
      <c r="AB2051" s="28" t="str">
        <f aca="false">IF(AND(K2051&gt;0,J2051&gt;0,V2051&gt;0,U2051&gt;0),V2051-U2051,"")</f>
        <v/>
      </c>
      <c r="AC2051" s="12" t="str">
        <f aca="false">IF(AB2051&lt;&gt;"",AB2051/U2051,"")</f>
        <v/>
      </c>
      <c r="AD2051" s="27" t="n">
        <v>0</v>
      </c>
      <c r="AE2051" s="27" t="n">
        <v>0</v>
      </c>
      <c r="AF2051" s="27" t="n">
        <v>0</v>
      </c>
      <c r="AG2051" s="28" t="n">
        <f aca="false">AD2051+AE2051+AF2051</f>
        <v>0</v>
      </c>
      <c r="AH2051" s="12" t="str">
        <f aca="false">IF(AG2051&gt;0,AD2051/AG2051,"")</f>
        <v/>
      </c>
      <c r="AI2051" s="27" t="n">
        <v>0</v>
      </c>
      <c r="AJ2051" s="27" t="n">
        <v>0</v>
      </c>
      <c r="AK2051" s="27" t="n">
        <v>0</v>
      </c>
      <c r="AL2051" s="22" t="str">
        <f aca="false">IF(OR(AJ2051&gt;0,AK2051&gt;0),"Sí","No")</f>
        <v>No</v>
      </c>
      <c r="AM2051" s="6"/>
      <c r="AN2051" s="6"/>
      <c r="AO2051" s="12" t="n">
        <f aca="false">IF(M2051&gt;0,K2051/M2051,"")</f>
        <v>1</v>
      </c>
      <c r="AP2051" s="22" t="str">
        <f aca="false">IF(M2051&gt;=Resumen!$B$5,"Alto","Bajo")</f>
        <v>Bajo</v>
      </c>
      <c r="AQ2051" s="22" t="str">
        <f aca="false">IF(AO2051&gt;=Resumen!$B$28,"Alto","Bajo")</f>
        <v>Alto</v>
      </c>
      <c r="AR2051" s="22" t="str">
        <f aca="false">AP2051&amp;" Potencial / "&amp;AQ2051&amp;" Share"</f>
        <v>Bajo Potencial / Alto Share</v>
      </c>
      <c r="AS2051" s="22" t="str">
        <f aca="false">IF(Q2051="Sí",IF(AO2051&gt;=Resumen!$B$29,"Alto","Bajo"),"")</f>
        <v/>
      </c>
      <c r="AT2051" s="22" t="str">
        <f aca="false">IF(AS2051&lt;&gt;"",AP2051&amp;" Potencial / "&amp;AS2051&amp;" Share","")</f>
        <v/>
      </c>
      <c r="AU2051" s="22" t="str">
        <f aca="false">IF(AH2051="","Sin dato",IF(AH2051-AO2051&gt;Resumen!$B$6,"Sobre-exhibido",IF(AO2051-AH2051&gt;Resumen!$B$6,"Sub-exhibido","En línea")))</f>
        <v>Sin dato</v>
      </c>
      <c r="AV2051" s="22" t="str">
        <f aca="false">IF(AT2051="","",IF(AT2051="Alto Potencial / Bajo Share",1,IF(AT2051="Alto Potencial / Alto Share",2,IF(AT2051="Bajo Potencial / Alto Share",3,4))))</f>
        <v/>
      </c>
      <c r="AW2051" s="22" t="str">
        <f aca="false">IF(Q2051="No","Sin competencia directa",IF(AV2051=1,"1 - Foco Conquista (Alto Pot / Bajo Share)",IF(AV2051=2,"2 - Foco Defensa (Alto Pot / Alto Share)",IF(AV2051=3,"3 - Monitoreo (Bajo Pot / Alto Share)","4 - Baja Prioridad (Bajo Pot / Bajo Share)"))))</f>
        <v>Sin competencia directa</v>
      </c>
      <c r="AX2051" s="12" t="str">
        <f aca="false">IF(OR(IFERROR(AND(W2051&lt;&gt;"",Y2051&lt;&gt;"",Y2051-W2051&gt;Resumen!$B$8),FALSE()),IFERROR(AND(X2051&lt;&gt;"",Y2051&lt;&gt;"",Y2051-X2051&gt;Resumen!$B$8),FALSE())),MAX(IF(IFERROR(AND(W2051&lt;&gt;"",Y2051&lt;&gt;"",Y2051-W2051&gt;Resumen!$B$8),FALSE()),Y2051-W2051,0),IF(IFERROR(AND(X2051&lt;&gt;"",Y2051&lt;&gt;"",Y2051-X2051&gt;Resumen!$B$8),FALSE()),Y2051-X2051,0)),"")</f>
        <v/>
      </c>
      <c r="AY2051" s="22" t="str">
        <f aca="false">IF(OR(IFERROR(AND(W2051&lt;&gt;"",Y2051&lt;&gt;"",Y2051-W2051&gt;Resumen!$B$8),FALSE()),IFERROR(AND(X2051&lt;&gt;"",Y2051&lt;&gt;"",Y2051-X2051&gt;Resumen!$B$8),FALSE())),TRIM("Lays tiene mayor markup que "&amp;IF(IFERROR(AND(W2051&lt;&gt;"",Y2051&lt;&gt;"",Y2051-W2051&gt;Resumen!$B$8),FALSE()),"Quento ","")&amp;IF(IFERROR(AND(X2051&lt;&gt;"",Y2051&lt;&gt;"",Y2051-X2051&gt;Resumen!$B$8),FALSE()),"Julicroc ","")&amp;"en este PDV"),"")</f>
        <v/>
      </c>
      <c r="AZ2051" s="22" t="str">
        <f aca="false">IF(COUNTIF('Plan Pehuamar - Lista'!$A$2:$A$167,A2051)&gt;0,"Sí","No")</f>
        <v>No</v>
      </c>
      <c r="BA2051" s="22" t="str">
        <f aca="false">IF(COUNTIF('Plan Combo 9+1'!$A$2:$A$226,A2051)&gt;0,"Sí","No")</f>
        <v>No</v>
      </c>
      <c r="BB2051" s="22" t="str">
        <f aca="false">IF(AH2051="","No",IF(BA2051="Sí",IF((AO2051-AH2051)&gt;Resumen!$B$6,"Sí","No"),IF((AO2051-AH2051)&gt;=Resumen!$B$132,"Sí","No")))</f>
        <v>No</v>
      </c>
      <c r="BC2051" s="22" t="str">
        <f aca="false">IF(AND(N2051="Sí",AL2051="Sí",AI2051=0),"Sí","No")</f>
        <v>No</v>
      </c>
      <c r="BD2051" s="22" t="str">
        <f aca="false">IF(COUNTIF('Plan 9+1 (con Pehuamar)'!$A$2:$A$227,A2051)&gt;0,"Sí","No")</f>
        <v>No</v>
      </c>
    </row>
    <row r="2052" customFormat="false" ht="15" hidden="false" customHeight="true" outlineLevel="0" collapsed="false">
      <c r="A2052" s="6" t="n">
        <v>200407</v>
      </c>
      <c r="B2052" s="6" t="n">
        <v>13</v>
      </c>
      <c r="C2052" s="6" t="n">
        <v>1304</v>
      </c>
      <c r="D2052" s="6" t="s">
        <v>359</v>
      </c>
      <c r="E2052" s="6" t="s">
        <v>2215</v>
      </c>
      <c r="F2052" s="6" t="s">
        <v>201</v>
      </c>
      <c r="G2052" s="6" t="s">
        <v>130</v>
      </c>
      <c r="H2052" s="6" t="s">
        <v>1715</v>
      </c>
      <c r="I2052" s="27" t="n">
        <v>10</v>
      </c>
      <c r="J2052" s="27" t="n">
        <v>24</v>
      </c>
      <c r="K2052" s="27" t="n">
        <v>6</v>
      </c>
      <c r="L2052" s="28" t="n">
        <f aca="false">I2052+J2052</f>
        <v>34</v>
      </c>
      <c r="M2052" s="28" t="n">
        <f aca="false">L2052+K2052</f>
        <v>40</v>
      </c>
      <c r="N2052" s="22" t="str">
        <f aca="false">IF(I2052&gt;0,"Sí","No")</f>
        <v>Sí</v>
      </c>
      <c r="O2052" s="22" t="str">
        <f aca="false">IF(J2052&gt;0,"Sí","No")</f>
        <v>Sí</v>
      </c>
      <c r="P2052" s="22" t="str">
        <f aca="false">IF(K2052&gt;0,"Sí","No")</f>
        <v>Sí</v>
      </c>
      <c r="Q2052" s="22" t="str">
        <f aca="false">IF(OR(I2052&gt;0,J2052&gt;0),"Sí","No")</f>
        <v>Sí</v>
      </c>
      <c r="R2052" s="27" t="n">
        <v>2000</v>
      </c>
      <c r="S2052" s="27" t="n">
        <v>3000</v>
      </c>
      <c r="T2052" s="27" t="n">
        <v>1100</v>
      </c>
      <c r="U2052" s="27" t="n">
        <v>2000</v>
      </c>
      <c r="V2052" s="27" t="n">
        <v>3600</v>
      </c>
      <c r="W2052" s="12" t="n">
        <f aca="false">IF(AND(I2052&gt;0,R2052&gt;0),(S2052-R2052)/R2052,"")</f>
        <v>0.5</v>
      </c>
      <c r="X2052" s="12" t="n">
        <f aca="false">IF(AND(J2052&gt;0,T2052&gt;0),(U2052-T2052)/T2052,"")</f>
        <v>0.818181818181818</v>
      </c>
      <c r="Y2052" s="12" t="n">
        <f aca="false">IF(AND(K2052&gt;0,V2052&gt;0),(V2052-Resumen!$B$7)/Resumen!$B$7,"")</f>
        <v>0.44</v>
      </c>
      <c r="Z2052" s="28" t="n">
        <f aca="false">IF(AND(K2052&gt;0,I2052&gt;0,V2052&gt;0,S2052&gt;0),V2052-S2052,"")</f>
        <v>600</v>
      </c>
      <c r="AA2052" s="12" t="n">
        <f aca="false">IF(Z2052&lt;&gt;"",Z2052/S2052,"")</f>
        <v>0.2</v>
      </c>
      <c r="AB2052" s="28" t="n">
        <f aca="false">IF(AND(K2052&gt;0,J2052&gt;0,V2052&gt;0,U2052&gt;0),V2052-U2052,"")</f>
        <v>1600</v>
      </c>
      <c r="AC2052" s="12" t="n">
        <f aca="false">IF(AB2052&lt;&gt;"",AB2052/U2052,"")</f>
        <v>0.8</v>
      </c>
      <c r="AD2052" s="27" t="n">
        <v>4</v>
      </c>
      <c r="AE2052" s="27" t="n">
        <v>7</v>
      </c>
      <c r="AF2052" s="27" t="n">
        <v>11</v>
      </c>
      <c r="AG2052" s="28" t="n">
        <f aca="false">AD2052+AE2052+AF2052</f>
        <v>22</v>
      </c>
      <c r="AH2052" s="12" t="n">
        <f aca="false">IF(AG2052&gt;0,AD2052/AG2052,"")</f>
        <v>0.181818181818182</v>
      </c>
      <c r="AI2052" s="27" t="n">
        <v>1</v>
      </c>
      <c r="AJ2052" s="27" t="n">
        <v>1</v>
      </c>
      <c r="AK2052" s="27" t="n">
        <v>1</v>
      </c>
      <c r="AL2052" s="22" t="str">
        <f aca="false">IF(OR(AJ2052&gt;0,AK2052&gt;0),"Sí","No")</f>
        <v>Sí</v>
      </c>
      <c r="AM2052" s="6" t="s">
        <v>198</v>
      </c>
      <c r="AN2052" s="6" t="s">
        <v>198</v>
      </c>
      <c r="AO2052" s="12" t="n">
        <f aca="false">IF(M2052&gt;0,K2052/M2052,"")</f>
        <v>0.15</v>
      </c>
      <c r="AP2052" s="22" t="str">
        <f aca="false">IF(M2052&gt;=Resumen!$B$5,"Alto","Bajo")</f>
        <v>Alto</v>
      </c>
      <c r="AQ2052" s="22" t="str">
        <f aca="false">IF(AO2052&gt;=Resumen!$B$28,"Alto","Bajo")</f>
        <v>Bajo</v>
      </c>
      <c r="AR2052" s="22" t="str">
        <f aca="false">AP2052&amp;" Potencial / "&amp;AQ2052&amp;" Share"</f>
        <v>Alto Potencial / Bajo Share</v>
      </c>
      <c r="AS2052" s="22" t="str">
        <f aca="false">IF(Q2052="Sí",IF(AO2052&gt;=Resumen!$B$29,"Alto","Bajo"),"")</f>
        <v>Bajo</v>
      </c>
      <c r="AT2052" s="22" t="str">
        <f aca="false">IF(AS2052&lt;&gt;"",AP2052&amp;" Potencial / "&amp;AS2052&amp;" Share","")</f>
        <v>Alto Potencial / Bajo Share</v>
      </c>
      <c r="AU2052" s="22" t="str">
        <f aca="false">IF(AH2052="","Sin dato",IF(AH2052-AO2052&gt;Resumen!$B$6,"Sobre-exhibido",IF(AO2052-AH2052&gt;Resumen!$B$6,"Sub-exhibido","En línea")))</f>
        <v>En línea</v>
      </c>
      <c r="AV2052" s="22" t="n">
        <f aca="false">IF(AT2052="","",IF(AT2052="Alto Potencial / Bajo Share",1,IF(AT2052="Alto Potencial / Alto Share",2,IF(AT2052="Bajo Potencial / Alto Share",3,4))))</f>
        <v>1</v>
      </c>
      <c r="AW2052" s="22" t="str">
        <f aca="false">IF(Q2052="No","Sin competencia directa",IF(AV2052=1,"1 - Foco Conquista (Alto Pot / Bajo Share)",IF(AV2052=2,"2 - Foco Defensa (Alto Pot / Alto Share)",IF(AV2052=3,"3 - Monitoreo (Bajo Pot / Alto Share)","4 - Baja Prioridad (Bajo Pot / Bajo Share)"))))</f>
        <v>1 - Foco Conquista (Alto Pot / Bajo Share)</v>
      </c>
      <c r="AX2052" s="12" t="str">
        <f aca="false">IF(OR(IFERROR(AND(W2052&lt;&gt;"",Y2052&lt;&gt;"",Y2052-W2052&gt;Resumen!$B$8),FALSE()),IFERROR(AND(X2052&lt;&gt;"",Y2052&lt;&gt;"",Y2052-X2052&gt;Resumen!$B$8),FALSE())),MAX(IF(IFERROR(AND(W2052&lt;&gt;"",Y2052&lt;&gt;"",Y2052-W2052&gt;Resumen!$B$8),FALSE()),Y2052-W2052,0),IF(IFERROR(AND(X2052&lt;&gt;"",Y2052&lt;&gt;"",Y2052-X2052&gt;Resumen!$B$8),FALSE()),Y2052-X2052,0)),"")</f>
        <v/>
      </c>
      <c r="AY2052" s="22" t="str">
        <f aca="false">IF(OR(IFERROR(AND(W2052&lt;&gt;"",Y2052&lt;&gt;"",Y2052-W2052&gt;Resumen!$B$8),FALSE()),IFERROR(AND(X2052&lt;&gt;"",Y2052&lt;&gt;"",Y2052-X2052&gt;Resumen!$B$8),FALSE())),TRIM("Lays tiene mayor markup que "&amp;IF(IFERROR(AND(W2052&lt;&gt;"",Y2052&lt;&gt;"",Y2052-W2052&gt;Resumen!$B$8),FALSE()),"Quento ","")&amp;IF(IFERROR(AND(X2052&lt;&gt;"",Y2052&lt;&gt;"",Y2052-X2052&gt;Resumen!$B$8),FALSE()),"Julicroc ","")&amp;"en este PDV"),"")</f>
        <v/>
      </c>
      <c r="AZ2052" s="22" t="str">
        <f aca="false">IF(COUNTIF('Plan Pehuamar - Lista'!$A$2:$A$167,A2052)&gt;0,"Sí","No")</f>
        <v>No</v>
      </c>
      <c r="BA2052" s="22" t="str">
        <f aca="false">IF(COUNTIF('Plan Combo 9+1'!$A$2:$A$226,A2052)&gt;0,"Sí","No")</f>
        <v>Sí</v>
      </c>
      <c r="BB2052" s="22" t="str">
        <f aca="false">IF(AH2052="","No",IF(BA2052="Sí",IF((AO2052-AH2052)&gt;Resumen!$B$6,"Sí","No"),IF((AO2052-AH2052)&gt;=Resumen!$B$132,"Sí","No")))</f>
        <v>No</v>
      </c>
      <c r="BC2052" s="22" t="str">
        <f aca="false">IF(AND(N2052="Sí",AL2052="Sí",AI2052=0),"Sí","No")</f>
        <v>No</v>
      </c>
      <c r="BD2052" s="22" t="str">
        <f aca="false">IF(COUNTIF('Plan 9+1 (con Pehuamar)'!$A$2:$A$227,A2052)&gt;0,"Sí","No")</f>
        <v>Sí</v>
      </c>
    </row>
    <row r="2053" customFormat="false" ht="15" hidden="false" customHeight="true" outlineLevel="0" collapsed="false">
      <c r="A2053" s="6" t="n">
        <v>200411</v>
      </c>
      <c r="B2053" s="6" t="n">
        <v>13</v>
      </c>
      <c r="C2053" s="6" t="n">
        <v>1304</v>
      </c>
      <c r="D2053" s="6" t="s">
        <v>359</v>
      </c>
      <c r="E2053" s="6" t="s">
        <v>2216</v>
      </c>
      <c r="F2053" s="6" t="s">
        <v>196</v>
      </c>
      <c r="G2053" s="6" t="s">
        <v>130</v>
      </c>
      <c r="H2053" s="6" t="s">
        <v>1715</v>
      </c>
      <c r="I2053" s="27" t="n">
        <v>0</v>
      </c>
      <c r="J2053" s="27" t="n">
        <v>0</v>
      </c>
      <c r="K2053" s="27" t="n">
        <v>2.8</v>
      </c>
      <c r="L2053" s="28" t="n">
        <f aca="false">I2053+J2053</f>
        <v>0</v>
      </c>
      <c r="M2053" s="28" t="n">
        <f aca="false">L2053+K2053</f>
        <v>2.8</v>
      </c>
      <c r="N2053" s="22" t="str">
        <f aca="false">IF(I2053&gt;0,"Sí","No")</f>
        <v>No</v>
      </c>
      <c r="O2053" s="22" t="str">
        <f aca="false">IF(J2053&gt;0,"Sí","No")</f>
        <v>No</v>
      </c>
      <c r="P2053" s="22" t="str">
        <f aca="false">IF(K2053&gt;0,"Sí","No")</f>
        <v>Sí</v>
      </c>
      <c r="Q2053" s="22" t="str">
        <f aca="false">IF(OR(I2053&gt;0,J2053&gt;0),"Sí","No")</f>
        <v>No</v>
      </c>
      <c r="R2053" s="27"/>
      <c r="S2053" s="27"/>
      <c r="T2053" s="27"/>
      <c r="U2053" s="27"/>
      <c r="V2053" s="27"/>
      <c r="W2053" s="12" t="str">
        <f aca="false">IF(AND(I2053&gt;0,R2053&gt;0),(S2053-R2053)/R2053,"")</f>
        <v/>
      </c>
      <c r="X2053" s="12" t="str">
        <f aca="false">IF(AND(J2053&gt;0,T2053&gt;0),(U2053-T2053)/T2053,"")</f>
        <v/>
      </c>
      <c r="Y2053" s="12" t="str">
        <f aca="false">IF(AND(K2053&gt;0,V2053&gt;0),(V2053-Resumen!$B$7)/Resumen!$B$7,"")</f>
        <v/>
      </c>
      <c r="Z2053" s="28" t="str">
        <f aca="false">IF(AND(K2053&gt;0,I2053&gt;0,V2053&gt;0,S2053&gt;0),V2053-S2053,"")</f>
        <v/>
      </c>
      <c r="AA2053" s="12" t="str">
        <f aca="false">IF(Z2053&lt;&gt;"",Z2053/S2053,"")</f>
        <v/>
      </c>
      <c r="AB2053" s="28" t="str">
        <f aca="false">IF(AND(K2053&gt;0,J2053&gt;0,V2053&gt;0,U2053&gt;0),V2053-U2053,"")</f>
        <v/>
      </c>
      <c r="AC2053" s="12" t="str">
        <f aca="false">IF(AB2053&lt;&gt;"",AB2053/U2053,"")</f>
        <v/>
      </c>
      <c r="AD2053" s="27" t="n">
        <v>0</v>
      </c>
      <c r="AE2053" s="27" t="n">
        <v>0</v>
      </c>
      <c r="AF2053" s="27" t="n">
        <v>0</v>
      </c>
      <c r="AG2053" s="28" t="n">
        <f aca="false">AD2053+AE2053+AF2053</f>
        <v>0</v>
      </c>
      <c r="AH2053" s="12" t="str">
        <f aca="false">IF(AG2053&gt;0,AD2053/AG2053,"")</f>
        <v/>
      </c>
      <c r="AI2053" s="27" t="n">
        <v>0</v>
      </c>
      <c r="AJ2053" s="27" t="n">
        <v>0</v>
      </c>
      <c r="AK2053" s="27" t="n">
        <v>0</v>
      </c>
      <c r="AL2053" s="22" t="str">
        <f aca="false">IF(OR(AJ2053&gt;0,AK2053&gt;0),"Sí","No")</f>
        <v>No</v>
      </c>
      <c r="AM2053" s="6"/>
      <c r="AN2053" s="6"/>
      <c r="AO2053" s="12" t="n">
        <f aca="false">IF(M2053&gt;0,K2053/M2053,"")</f>
        <v>1</v>
      </c>
      <c r="AP2053" s="22" t="str">
        <f aca="false">IF(M2053&gt;=Resumen!$B$5,"Alto","Bajo")</f>
        <v>Bajo</v>
      </c>
      <c r="AQ2053" s="22" t="str">
        <f aca="false">IF(AO2053&gt;=Resumen!$B$28,"Alto","Bajo")</f>
        <v>Alto</v>
      </c>
      <c r="AR2053" s="22" t="str">
        <f aca="false">AP2053&amp;" Potencial / "&amp;AQ2053&amp;" Share"</f>
        <v>Bajo Potencial / Alto Share</v>
      </c>
      <c r="AS2053" s="22" t="str">
        <f aca="false">IF(Q2053="Sí",IF(AO2053&gt;=Resumen!$B$29,"Alto","Bajo"),"")</f>
        <v/>
      </c>
      <c r="AT2053" s="22" t="str">
        <f aca="false">IF(AS2053&lt;&gt;"",AP2053&amp;" Potencial / "&amp;AS2053&amp;" Share","")</f>
        <v/>
      </c>
      <c r="AU2053" s="22" t="str">
        <f aca="false">IF(AH2053="","Sin dato",IF(AH2053-AO2053&gt;Resumen!$B$6,"Sobre-exhibido",IF(AO2053-AH2053&gt;Resumen!$B$6,"Sub-exhibido","En línea")))</f>
        <v>Sin dato</v>
      </c>
      <c r="AV2053" s="22" t="str">
        <f aca="false">IF(AT2053="","",IF(AT2053="Alto Potencial / Bajo Share",1,IF(AT2053="Alto Potencial / Alto Share",2,IF(AT2053="Bajo Potencial / Alto Share",3,4))))</f>
        <v/>
      </c>
      <c r="AW2053" s="22" t="str">
        <f aca="false">IF(Q2053="No","Sin competencia directa",IF(AV2053=1,"1 - Foco Conquista (Alto Pot / Bajo Share)",IF(AV2053=2,"2 - Foco Defensa (Alto Pot / Alto Share)",IF(AV2053=3,"3 - Monitoreo (Bajo Pot / Alto Share)","4 - Baja Prioridad (Bajo Pot / Bajo Share)"))))</f>
        <v>Sin competencia directa</v>
      </c>
      <c r="AX2053" s="12" t="str">
        <f aca="false">IF(OR(IFERROR(AND(W2053&lt;&gt;"",Y2053&lt;&gt;"",Y2053-W2053&gt;Resumen!$B$8),FALSE()),IFERROR(AND(X2053&lt;&gt;"",Y2053&lt;&gt;"",Y2053-X2053&gt;Resumen!$B$8),FALSE())),MAX(IF(IFERROR(AND(W2053&lt;&gt;"",Y2053&lt;&gt;"",Y2053-W2053&gt;Resumen!$B$8),FALSE()),Y2053-W2053,0),IF(IFERROR(AND(X2053&lt;&gt;"",Y2053&lt;&gt;"",Y2053-X2053&gt;Resumen!$B$8),FALSE()),Y2053-X2053,0)),"")</f>
        <v/>
      </c>
      <c r="AY2053" s="22" t="str">
        <f aca="false">IF(OR(IFERROR(AND(W2053&lt;&gt;"",Y2053&lt;&gt;"",Y2053-W2053&gt;Resumen!$B$8),FALSE()),IFERROR(AND(X2053&lt;&gt;"",Y2053&lt;&gt;"",Y2053-X2053&gt;Resumen!$B$8),FALSE())),TRIM("Lays tiene mayor markup que "&amp;IF(IFERROR(AND(W2053&lt;&gt;"",Y2053&lt;&gt;"",Y2053-W2053&gt;Resumen!$B$8),FALSE()),"Quento ","")&amp;IF(IFERROR(AND(X2053&lt;&gt;"",Y2053&lt;&gt;"",Y2053-X2053&gt;Resumen!$B$8),FALSE()),"Julicroc ","")&amp;"en este PDV"),"")</f>
        <v/>
      </c>
      <c r="AZ2053" s="22" t="str">
        <f aca="false">IF(COUNTIF('Plan Pehuamar - Lista'!$A$2:$A$167,A2053)&gt;0,"Sí","No")</f>
        <v>No</v>
      </c>
      <c r="BA2053" s="22" t="str">
        <f aca="false">IF(COUNTIF('Plan Combo 9+1'!$A$2:$A$226,A2053)&gt;0,"Sí","No")</f>
        <v>No</v>
      </c>
      <c r="BB2053" s="22" t="str">
        <f aca="false">IF(AH2053="","No",IF(BA2053="Sí",IF((AO2053-AH2053)&gt;Resumen!$B$6,"Sí","No"),IF((AO2053-AH2053)&gt;=Resumen!$B$132,"Sí","No")))</f>
        <v>No</v>
      </c>
      <c r="BC2053" s="22" t="str">
        <f aca="false">IF(AND(N2053="Sí",AL2053="Sí",AI2053=0),"Sí","No")</f>
        <v>No</v>
      </c>
      <c r="BD2053" s="22" t="str">
        <f aca="false">IF(COUNTIF('Plan 9+1 (con Pehuamar)'!$A$2:$A$227,A2053)&gt;0,"Sí","No")</f>
        <v>No</v>
      </c>
    </row>
    <row r="2054" customFormat="false" ht="15" hidden="false" customHeight="true" outlineLevel="0" collapsed="false">
      <c r="A2054" s="6" t="n">
        <v>200413</v>
      </c>
      <c r="B2054" s="6" t="n">
        <v>13</v>
      </c>
      <c r="C2054" s="6" t="n">
        <v>1304</v>
      </c>
      <c r="D2054" s="6" t="s">
        <v>359</v>
      </c>
      <c r="E2054" s="6" t="s">
        <v>2217</v>
      </c>
      <c r="F2054" s="6" t="s">
        <v>196</v>
      </c>
      <c r="G2054" s="6" t="s">
        <v>130</v>
      </c>
      <c r="H2054" s="6" t="s">
        <v>1715</v>
      </c>
      <c r="I2054" s="27" t="n">
        <v>6</v>
      </c>
      <c r="J2054" s="27" t="n">
        <v>0</v>
      </c>
      <c r="K2054" s="27" t="n">
        <v>5</v>
      </c>
      <c r="L2054" s="28" t="n">
        <f aca="false">I2054+J2054</f>
        <v>6</v>
      </c>
      <c r="M2054" s="28" t="n">
        <f aca="false">L2054+K2054</f>
        <v>11</v>
      </c>
      <c r="N2054" s="22" t="str">
        <f aca="false">IF(I2054&gt;0,"Sí","No")</f>
        <v>Sí</v>
      </c>
      <c r="O2054" s="22" t="str">
        <f aca="false">IF(J2054&gt;0,"Sí","No")</f>
        <v>No</v>
      </c>
      <c r="P2054" s="22" t="str">
        <f aca="false">IF(K2054&gt;0,"Sí","No")</f>
        <v>Sí</v>
      </c>
      <c r="Q2054" s="22" t="str">
        <f aca="false">IF(OR(I2054&gt;0,J2054&gt;0),"Sí","No")</f>
        <v>Sí</v>
      </c>
      <c r="R2054" s="27" t="n">
        <v>2000</v>
      </c>
      <c r="S2054" s="27" t="n">
        <v>2900</v>
      </c>
      <c r="T2054" s="27"/>
      <c r="U2054" s="27"/>
      <c r="V2054" s="27" t="n">
        <v>3600</v>
      </c>
      <c r="W2054" s="12" t="n">
        <f aca="false">IF(AND(I2054&gt;0,R2054&gt;0),(S2054-R2054)/R2054,"")</f>
        <v>0.45</v>
      </c>
      <c r="X2054" s="12" t="str">
        <f aca="false">IF(AND(J2054&gt;0,T2054&gt;0),(U2054-T2054)/T2054,"")</f>
        <v/>
      </c>
      <c r="Y2054" s="12" t="n">
        <f aca="false">IF(AND(K2054&gt;0,V2054&gt;0),(V2054-Resumen!$B$7)/Resumen!$B$7,"")</f>
        <v>0.44</v>
      </c>
      <c r="Z2054" s="28" t="n">
        <f aca="false">IF(AND(K2054&gt;0,I2054&gt;0,V2054&gt;0,S2054&gt;0),V2054-S2054,"")</f>
        <v>700</v>
      </c>
      <c r="AA2054" s="12" t="n">
        <f aca="false">IF(Z2054&lt;&gt;"",Z2054/S2054,"")</f>
        <v>0.241379310344828</v>
      </c>
      <c r="AB2054" s="28" t="str">
        <f aca="false">IF(AND(K2054&gt;0,J2054&gt;0,V2054&gt;0,U2054&gt;0),V2054-U2054,"")</f>
        <v/>
      </c>
      <c r="AC2054" s="12" t="str">
        <f aca="false">IF(AB2054&lt;&gt;"",AB2054/U2054,"")</f>
        <v/>
      </c>
      <c r="AD2054" s="27" t="n">
        <v>4</v>
      </c>
      <c r="AE2054" s="27" t="n">
        <v>5</v>
      </c>
      <c r="AF2054" s="27" t="n">
        <v>0</v>
      </c>
      <c r="AG2054" s="28" t="n">
        <f aca="false">AD2054+AE2054+AF2054</f>
        <v>9</v>
      </c>
      <c r="AH2054" s="12" t="n">
        <f aca="false">IF(AG2054&gt;0,AD2054/AG2054,"")</f>
        <v>0.444444444444444</v>
      </c>
      <c r="AI2054" s="27" t="n">
        <v>1</v>
      </c>
      <c r="AJ2054" s="27" t="n">
        <v>0</v>
      </c>
      <c r="AK2054" s="27" t="n">
        <v>1</v>
      </c>
      <c r="AL2054" s="22" t="str">
        <f aca="false">IF(OR(AJ2054&gt;0,AK2054&gt;0),"Sí","No")</f>
        <v>Sí</v>
      </c>
      <c r="AM2054" s="6" t="s">
        <v>198</v>
      </c>
      <c r="AN2054" s="6"/>
      <c r="AO2054" s="12" t="n">
        <f aca="false">IF(M2054&gt;0,K2054/M2054,"")</f>
        <v>0.454545454545455</v>
      </c>
      <c r="AP2054" s="22" t="str">
        <f aca="false">IF(M2054&gt;=Resumen!$B$5,"Alto","Bajo")</f>
        <v>Bajo</v>
      </c>
      <c r="AQ2054" s="22" t="str">
        <f aca="false">IF(AO2054&gt;=Resumen!$B$28,"Alto","Bajo")</f>
        <v>Alto</v>
      </c>
      <c r="AR2054" s="22" t="str">
        <f aca="false">AP2054&amp;" Potencial / "&amp;AQ2054&amp;" Share"</f>
        <v>Bajo Potencial / Alto Share</v>
      </c>
      <c r="AS2054" s="22" t="str">
        <f aca="false">IF(Q2054="Sí",IF(AO2054&gt;=Resumen!$B$29,"Alto","Bajo"),"")</f>
        <v>Bajo</v>
      </c>
      <c r="AT2054" s="22" t="str">
        <f aca="false">IF(AS2054&lt;&gt;"",AP2054&amp;" Potencial / "&amp;AS2054&amp;" Share","")</f>
        <v>Bajo Potencial / Bajo Share</v>
      </c>
      <c r="AU2054" s="22" t="str">
        <f aca="false">IF(AH2054="","Sin dato",IF(AH2054-AO2054&gt;Resumen!$B$6,"Sobre-exhibido",IF(AO2054-AH2054&gt;Resumen!$B$6,"Sub-exhibido","En línea")))</f>
        <v>En línea</v>
      </c>
      <c r="AV2054" s="22" t="n">
        <f aca="false">IF(AT2054="","",IF(AT2054="Alto Potencial / Bajo Share",1,IF(AT2054="Alto Potencial / Alto Share",2,IF(AT2054="Bajo Potencial / Alto Share",3,4))))</f>
        <v>4</v>
      </c>
      <c r="AW2054" s="22" t="str">
        <f aca="false">IF(Q2054="No","Sin competencia directa",IF(AV2054=1,"1 - Foco Conquista (Alto Pot / Bajo Share)",IF(AV2054=2,"2 - Foco Defensa (Alto Pot / Alto Share)",IF(AV2054=3,"3 - Monitoreo (Bajo Pot / Alto Share)","4 - Baja Prioridad (Bajo Pot / Bajo Share)"))))</f>
        <v>4 - Baja Prioridad (Bajo Pot / Bajo Share)</v>
      </c>
      <c r="AX2054" s="12" t="str">
        <f aca="false">IF(OR(IFERROR(AND(W2054&lt;&gt;"",Y2054&lt;&gt;"",Y2054-W2054&gt;Resumen!$B$8),FALSE()),IFERROR(AND(X2054&lt;&gt;"",Y2054&lt;&gt;"",Y2054-X2054&gt;Resumen!$B$8),FALSE())),MAX(IF(IFERROR(AND(W2054&lt;&gt;"",Y2054&lt;&gt;"",Y2054-W2054&gt;Resumen!$B$8),FALSE()),Y2054-W2054,0),IF(IFERROR(AND(X2054&lt;&gt;"",Y2054&lt;&gt;"",Y2054-X2054&gt;Resumen!$B$8),FALSE()),Y2054-X2054,0)),"")</f>
        <v/>
      </c>
      <c r="AY2054" s="22" t="str">
        <f aca="false">IF(OR(IFERROR(AND(W2054&lt;&gt;"",Y2054&lt;&gt;"",Y2054-W2054&gt;Resumen!$B$8),FALSE()),IFERROR(AND(X2054&lt;&gt;"",Y2054&lt;&gt;"",Y2054-X2054&gt;Resumen!$B$8),FALSE())),TRIM("Lays tiene mayor markup que "&amp;IF(IFERROR(AND(W2054&lt;&gt;"",Y2054&lt;&gt;"",Y2054-W2054&gt;Resumen!$B$8),FALSE()),"Quento ","")&amp;IF(IFERROR(AND(X2054&lt;&gt;"",Y2054&lt;&gt;"",Y2054-X2054&gt;Resumen!$B$8),FALSE()),"Julicroc ","")&amp;"en este PDV"),"")</f>
        <v/>
      </c>
      <c r="AZ2054" s="22" t="str">
        <f aca="false">IF(COUNTIF('Plan Pehuamar - Lista'!$A$2:$A$167,A2054)&gt;0,"Sí","No")</f>
        <v>Sí</v>
      </c>
      <c r="BA2054" s="22" t="str">
        <f aca="false">IF(COUNTIF('Plan Combo 9+1'!$A$2:$A$226,A2054)&gt;0,"Sí","No")</f>
        <v>No</v>
      </c>
      <c r="BB2054" s="22" t="str">
        <f aca="false">IF(AH2054="","No",IF(BA2054="Sí",IF((AO2054-AH2054)&gt;Resumen!$B$6,"Sí","No"),IF((AO2054-AH2054)&gt;=Resumen!$B$132,"Sí","No")))</f>
        <v>No</v>
      </c>
      <c r="BC2054" s="22" t="str">
        <f aca="false">IF(AND(N2054="Sí",AL2054="Sí",AI2054=0),"Sí","No")</f>
        <v>No</v>
      </c>
      <c r="BD2054" s="22" t="str">
        <f aca="false">IF(COUNTIF('Plan 9+1 (con Pehuamar)'!$A$2:$A$227,A2054)&gt;0,"Sí","No")</f>
        <v>No</v>
      </c>
    </row>
    <row r="2055" customFormat="false" ht="15" hidden="false" customHeight="true" outlineLevel="0" collapsed="false">
      <c r="A2055" s="6" t="n">
        <v>200416</v>
      </c>
      <c r="B2055" s="6" t="n">
        <v>13</v>
      </c>
      <c r="C2055" s="6" t="n">
        <v>1304</v>
      </c>
      <c r="D2055" s="6" t="s">
        <v>359</v>
      </c>
      <c r="E2055" s="6" t="s">
        <v>2218</v>
      </c>
      <c r="F2055" s="6" t="s">
        <v>201</v>
      </c>
      <c r="G2055" s="6" t="s">
        <v>130</v>
      </c>
      <c r="H2055" s="6" t="s">
        <v>1715</v>
      </c>
      <c r="I2055" s="27" t="n">
        <v>0</v>
      </c>
      <c r="J2055" s="27" t="n">
        <v>0</v>
      </c>
      <c r="K2055" s="27" t="n">
        <v>6.2</v>
      </c>
      <c r="L2055" s="28" t="n">
        <f aca="false">I2055+J2055</f>
        <v>0</v>
      </c>
      <c r="M2055" s="28" t="n">
        <f aca="false">L2055+K2055</f>
        <v>6.2</v>
      </c>
      <c r="N2055" s="22" t="str">
        <f aca="false">IF(I2055&gt;0,"Sí","No")</f>
        <v>No</v>
      </c>
      <c r="O2055" s="22" t="str">
        <f aca="false">IF(J2055&gt;0,"Sí","No")</f>
        <v>No</v>
      </c>
      <c r="P2055" s="22" t="str">
        <f aca="false">IF(K2055&gt;0,"Sí","No")</f>
        <v>Sí</v>
      </c>
      <c r="Q2055" s="22" t="str">
        <f aca="false">IF(OR(I2055&gt;0,J2055&gt;0),"Sí","No")</f>
        <v>No</v>
      </c>
      <c r="R2055" s="27"/>
      <c r="S2055" s="27"/>
      <c r="T2055" s="27"/>
      <c r="U2055" s="27"/>
      <c r="V2055" s="27"/>
      <c r="W2055" s="12" t="str">
        <f aca="false">IF(AND(I2055&gt;0,R2055&gt;0),(S2055-R2055)/R2055,"")</f>
        <v/>
      </c>
      <c r="X2055" s="12" t="str">
        <f aca="false">IF(AND(J2055&gt;0,T2055&gt;0),(U2055-T2055)/T2055,"")</f>
        <v/>
      </c>
      <c r="Y2055" s="12" t="str">
        <f aca="false">IF(AND(K2055&gt;0,V2055&gt;0),(V2055-Resumen!$B$7)/Resumen!$B$7,"")</f>
        <v/>
      </c>
      <c r="Z2055" s="28" t="str">
        <f aca="false">IF(AND(K2055&gt;0,I2055&gt;0,V2055&gt;0,S2055&gt;0),V2055-S2055,"")</f>
        <v/>
      </c>
      <c r="AA2055" s="12" t="str">
        <f aca="false">IF(Z2055&lt;&gt;"",Z2055/S2055,"")</f>
        <v/>
      </c>
      <c r="AB2055" s="28" t="str">
        <f aca="false">IF(AND(K2055&gt;0,J2055&gt;0,V2055&gt;0,U2055&gt;0),V2055-U2055,"")</f>
        <v/>
      </c>
      <c r="AC2055" s="12" t="str">
        <f aca="false">IF(AB2055&lt;&gt;"",AB2055/U2055,"")</f>
        <v/>
      </c>
      <c r="AD2055" s="27" t="n">
        <v>0</v>
      </c>
      <c r="AE2055" s="27" t="n">
        <v>0</v>
      </c>
      <c r="AF2055" s="27" t="n">
        <v>0</v>
      </c>
      <c r="AG2055" s="28" t="n">
        <f aca="false">AD2055+AE2055+AF2055</f>
        <v>0</v>
      </c>
      <c r="AH2055" s="12" t="str">
        <f aca="false">IF(AG2055&gt;0,AD2055/AG2055,"")</f>
        <v/>
      </c>
      <c r="AI2055" s="27" t="n">
        <v>0</v>
      </c>
      <c r="AJ2055" s="27" t="n">
        <v>0</v>
      </c>
      <c r="AK2055" s="27" t="n">
        <v>0</v>
      </c>
      <c r="AL2055" s="22" t="str">
        <f aca="false">IF(OR(AJ2055&gt;0,AK2055&gt;0),"Sí","No")</f>
        <v>No</v>
      </c>
      <c r="AM2055" s="6"/>
      <c r="AN2055" s="6"/>
      <c r="AO2055" s="12" t="n">
        <f aca="false">IF(M2055&gt;0,K2055/M2055,"")</f>
        <v>1</v>
      </c>
      <c r="AP2055" s="22" t="str">
        <f aca="false">IF(M2055&gt;=Resumen!$B$5,"Alto","Bajo")</f>
        <v>Bajo</v>
      </c>
      <c r="AQ2055" s="22" t="str">
        <f aca="false">IF(AO2055&gt;=Resumen!$B$28,"Alto","Bajo")</f>
        <v>Alto</v>
      </c>
      <c r="AR2055" s="22" t="str">
        <f aca="false">AP2055&amp;" Potencial / "&amp;AQ2055&amp;" Share"</f>
        <v>Bajo Potencial / Alto Share</v>
      </c>
      <c r="AS2055" s="22" t="str">
        <f aca="false">IF(Q2055="Sí",IF(AO2055&gt;=Resumen!$B$29,"Alto","Bajo"),"")</f>
        <v/>
      </c>
      <c r="AT2055" s="22" t="str">
        <f aca="false">IF(AS2055&lt;&gt;"",AP2055&amp;" Potencial / "&amp;AS2055&amp;" Share","")</f>
        <v/>
      </c>
      <c r="AU2055" s="22" t="str">
        <f aca="false">IF(AH2055="","Sin dato",IF(AH2055-AO2055&gt;Resumen!$B$6,"Sobre-exhibido",IF(AO2055-AH2055&gt;Resumen!$B$6,"Sub-exhibido","En línea")))</f>
        <v>Sin dato</v>
      </c>
      <c r="AV2055" s="22" t="str">
        <f aca="false">IF(AT2055="","",IF(AT2055="Alto Potencial / Bajo Share",1,IF(AT2055="Alto Potencial / Alto Share",2,IF(AT2055="Bajo Potencial / Alto Share",3,4))))</f>
        <v/>
      </c>
      <c r="AW2055" s="22" t="str">
        <f aca="false">IF(Q2055="No","Sin competencia directa",IF(AV2055=1,"1 - Foco Conquista (Alto Pot / Bajo Share)",IF(AV2055=2,"2 - Foco Defensa (Alto Pot / Alto Share)",IF(AV2055=3,"3 - Monitoreo (Bajo Pot / Alto Share)","4 - Baja Prioridad (Bajo Pot / Bajo Share)"))))</f>
        <v>Sin competencia directa</v>
      </c>
      <c r="AX2055" s="12" t="str">
        <f aca="false">IF(OR(IFERROR(AND(W2055&lt;&gt;"",Y2055&lt;&gt;"",Y2055-W2055&gt;Resumen!$B$8),FALSE()),IFERROR(AND(X2055&lt;&gt;"",Y2055&lt;&gt;"",Y2055-X2055&gt;Resumen!$B$8),FALSE())),MAX(IF(IFERROR(AND(W2055&lt;&gt;"",Y2055&lt;&gt;"",Y2055-W2055&gt;Resumen!$B$8),FALSE()),Y2055-W2055,0),IF(IFERROR(AND(X2055&lt;&gt;"",Y2055&lt;&gt;"",Y2055-X2055&gt;Resumen!$B$8),FALSE()),Y2055-X2055,0)),"")</f>
        <v/>
      </c>
      <c r="AY2055" s="22" t="str">
        <f aca="false">IF(OR(IFERROR(AND(W2055&lt;&gt;"",Y2055&lt;&gt;"",Y2055-W2055&gt;Resumen!$B$8),FALSE()),IFERROR(AND(X2055&lt;&gt;"",Y2055&lt;&gt;"",Y2055-X2055&gt;Resumen!$B$8),FALSE())),TRIM("Lays tiene mayor markup que "&amp;IF(IFERROR(AND(W2055&lt;&gt;"",Y2055&lt;&gt;"",Y2055-W2055&gt;Resumen!$B$8),FALSE()),"Quento ","")&amp;IF(IFERROR(AND(X2055&lt;&gt;"",Y2055&lt;&gt;"",Y2055-X2055&gt;Resumen!$B$8),FALSE()),"Julicroc ","")&amp;"en este PDV"),"")</f>
        <v/>
      </c>
      <c r="AZ2055" s="22" t="str">
        <f aca="false">IF(COUNTIF('Plan Pehuamar - Lista'!$A$2:$A$167,A2055)&gt;0,"Sí","No")</f>
        <v>No</v>
      </c>
      <c r="BA2055" s="22" t="str">
        <f aca="false">IF(COUNTIF('Plan Combo 9+1'!$A$2:$A$226,A2055)&gt;0,"Sí","No")</f>
        <v>No</v>
      </c>
      <c r="BB2055" s="22" t="str">
        <f aca="false">IF(AH2055="","No",IF(BA2055="Sí",IF((AO2055-AH2055)&gt;Resumen!$B$6,"Sí","No"),IF((AO2055-AH2055)&gt;=Resumen!$B$132,"Sí","No")))</f>
        <v>No</v>
      </c>
      <c r="BC2055" s="22" t="str">
        <f aca="false">IF(AND(N2055="Sí",AL2055="Sí",AI2055=0),"Sí","No")</f>
        <v>No</v>
      </c>
      <c r="BD2055" s="22" t="str">
        <f aca="false">IF(COUNTIF('Plan 9+1 (con Pehuamar)'!$A$2:$A$227,A2055)&gt;0,"Sí","No")</f>
        <v>No</v>
      </c>
    </row>
    <row r="2056" customFormat="false" ht="15" hidden="false" customHeight="true" outlineLevel="0" collapsed="false">
      <c r="A2056" s="6" t="n">
        <v>200418</v>
      </c>
      <c r="B2056" s="6" t="n">
        <v>13</v>
      </c>
      <c r="C2056" s="6" t="n">
        <v>1304</v>
      </c>
      <c r="D2056" s="6" t="s">
        <v>359</v>
      </c>
      <c r="E2056" s="6" t="s">
        <v>2219</v>
      </c>
      <c r="F2056" s="6" t="s">
        <v>201</v>
      </c>
      <c r="G2056" s="6" t="s">
        <v>130</v>
      </c>
      <c r="H2056" s="6" t="s">
        <v>1715</v>
      </c>
      <c r="I2056" s="27" t="n">
        <v>10</v>
      </c>
      <c r="J2056" s="27" t="n">
        <v>12</v>
      </c>
      <c r="K2056" s="27" t="n">
        <v>0</v>
      </c>
      <c r="L2056" s="28" t="n">
        <f aca="false">I2056+J2056</f>
        <v>22</v>
      </c>
      <c r="M2056" s="28" t="n">
        <f aca="false">L2056+K2056</f>
        <v>22</v>
      </c>
      <c r="N2056" s="22" t="str">
        <f aca="false">IF(I2056&gt;0,"Sí","No")</f>
        <v>Sí</v>
      </c>
      <c r="O2056" s="22" t="str">
        <f aca="false">IF(J2056&gt;0,"Sí","No")</f>
        <v>Sí</v>
      </c>
      <c r="P2056" s="22" t="str">
        <f aca="false">IF(K2056&gt;0,"Sí","No")</f>
        <v>No</v>
      </c>
      <c r="Q2056" s="22" t="str">
        <f aca="false">IF(OR(I2056&gt;0,J2056&gt;0),"Sí","No")</f>
        <v>Sí</v>
      </c>
      <c r="R2056" s="27" t="n">
        <v>1750</v>
      </c>
      <c r="S2056" s="27" t="n">
        <v>2500</v>
      </c>
      <c r="T2056" s="27" t="n">
        <v>1200</v>
      </c>
      <c r="U2056" s="27" t="n">
        <v>2000</v>
      </c>
      <c r="V2056" s="27"/>
      <c r="W2056" s="12" t="n">
        <f aca="false">IF(AND(I2056&gt;0,R2056&gt;0),(S2056-R2056)/R2056,"")</f>
        <v>0.428571428571429</v>
      </c>
      <c r="X2056" s="12" t="n">
        <f aca="false">IF(AND(J2056&gt;0,T2056&gt;0),(U2056-T2056)/T2056,"")</f>
        <v>0.666666666666667</v>
      </c>
      <c r="Y2056" s="12" t="str">
        <f aca="false">IF(AND(K2056&gt;0,V2056&gt;0),(V2056-Resumen!$B$7)/Resumen!$B$7,"")</f>
        <v/>
      </c>
      <c r="Z2056" s="28" t="str">
        <f aca="false">IF(AND(K2056&gt;0,I2056&gt;0,V2056&gt;0,S2056&gt;0),V2056-S2056,"")</f>
        <v/>
      </c>
      <c r="AA2056" s="12" t="str">
        <f aca="false">IF(Z2056&lt;&gt;"",Z2056/S2056,"")</f>
        <v/>
      </c>
      <c r="AB2056" s="28" t="str">
        <f aca="false">IF(AND(K2056&gt;0,J2056&gt;0,V2056&gt;0,U2056&gt;0),V2056-U2056,"")</f>
        <v/>
      </c>
      <c r="AC2056" s="12" t="str">
        <f aca="false">IF(AB2056&lt;&gt;"",AB2056/U2056,"")</f>
        <v/>
      </c>
      <c r="AD2056" s="27" t="n">
        <v>0</v>
      </c>
      <c r="AE2056" s="27" t="n">
        <v>2</v>
      </c>
      <c r="AF2056" s="27" t="n">
        <v>12</v>
      </c>
      <c r="AG2056" s="28" t="n">
        <f aca="false">AD2056+AE2056+AF2056</f>
        <v>14</v>
      </c>
      <c r="AH2056" s="12" t="n">
        <f aca="false">IF(AG2056&gt;0,AD2056/AG2056,"")</f>
        <v>0</v>
      </c>
      <c r="AI2056" s="27" t="n">
        <v>1</v>
      </c>
      <c r="AJ2056" s="27" t="n">
        <v>0</v>
      </c>
      <c r="AK2056" s="27" t="n">
        <v>1</v>
      </c>
      <c r="AL2056" s="22" t="str">
        <f aca="false">IF(OR(AJ2056&gt;0,AK2056&gt;0),"Sí","No")</f>
        <v>Sí</v>
      </c>
      <c r="AM2056" s="6" t="s">
        <v>198</v>
      </c>
      <c r="AN2056" s="6" t="s">
        <v>198</v>
      </c>
      <c r="AO2056" s="12" t="n">
        <f aca="false">IF(M2056&gt;0,K2056/M2056,"")</f>
        <v>0</v>
      </c>
      <c r="AP2056" s="22" t="str">
        <f aca="false">IF(M2056&gt;=Resumen!$B$5,"Alto","Bajo")</f>
        <v>Bajo</v>
      </c>
      <c r="AQ2056" s="22" t="str">
        <f aca="false">IF(AO2056&gt;=Resumen!$B$28,"Alto","Bajo")</f>
        <v>Bajo</v>
      </c>
      <c r="AR2056" s="22" t="str">
        <f aca="false">AP2056&amp;" Potencial / "&amp;AQ2056&amp;" Share"</f>
        <v>Bajo Potencial / Bajo Share</v>
      </c>
      <c r="AS2056" s="22" t="str">
        <f aca="false">IF(Q2056="Sí",IF(AO2056&gt;=Resumen!$B$29,"Alto","Bajo"),"")</f>
        <v>Bajo</v>
      </c>
      <c r="AT2056" s="22" t="str">
        <f aca="false">IF(AS2056&lt;&gt;"",AP2056&amp;" Potencial / "&amp;AS2056&amp;" Share","")</f>
        <v>Bajo Potencial / Bajo Share</v>
      </c>
      <c r="AU2056" s="22" t="str">
        <f aca="false">IF(AH2056="","Sin dato",IF(AH2056-AO2056&gt;Resumen!$B$6,"Sobre-exhibido",IF(AO2056-AH2056&gt;Resumen!$B$6,"Sub-exhibido","En línea")))</f>
        <v>En línea</v>
      </c>
      <c r="AV2056" s="22" t="n">
        <f aca="false">IF(AT2056="","",IF(AT2056="Alto Potencial / Bajo Share",1,IF(AT2056="Alto Potencial / Alto Share",2,IF(AT2056="Bajo Potencial / Alto Share",3,4))))</f>
        <v>4</v>
      </c>
      <c r="AW2056" s="22" t="str">
        <f aca="false">IF(Q2056="No","Sin competencia directa",IF(AV2056=1,"1 - Foco Conquista (Alto Pot / Bajo Share)",IF(AV2056=2,"2 - Foco Defensa (Alto Pot / Alto Share)",IF(AV2056=3,"3 - Monitoreo (Bajo Pot / Alto Share)","4 - Baja Prioridad (Bajo Pot / Bajo Share)"))))</f>
        <v>4 - Baja Prioridad (Bajo Pot / Bajo Share)</v>
      </c>
      <c r="AX2056" s="12" t="str">
        <f aca="false">IF(OR(IFERROR(AND(W2056&lt;&gt;"",Y2056&lt;&gt;"",Y2056-W2056&gt;Resumen!$B$8),FALSE()),IFERROR(AND(X2056&lt;&gt;"",Y2056&lt;&gt;"",Y2056-X2056&gt;Resumen!$B$8),FALSE())),MAX(IF(IFERROR(AND(W2056&lt;&gt;"",Y2056&lt;&gt;"",Y2056-W2056&gt;Resumen!$B$8),FALSE()),Y2056-W2056,0),IF(IFERROR(AND(X2056&lt;&gt;"",Y2056&lt;&gt;"",Y2056-X2056&gt;Resumen!$B$8),FALSE()),Y2056-X2056,0)),"")</f>
        <v/>
      </c>
      <c r="AY2056" s="22" t="str">
        <f aca="false">IF(OR(IFERROR(AND(W2056&lt;&gt;"",Y2056&lt;&gt;"",Y2056-W2056&gt;Resumen!$B$8),FALSE()),IFERROR(AND(X2056&lt;&gt;"",Y2056&lt;&gt;"",Y2056-X2056&gt;Resumen!$B$8),FALSE())),TRIM("Lays tiene mayor markup que "&amp;IF(IFERROR(AND(W2056&lt;&gt;"",Y2056&lt;&gt;"",Y2056-W2056&gt;Resumen!$B$8),FALSE()),"Quento ","")&amp;IF(IFERROR(AND(X2056&lt;&gt;"",Y2056&lt;&gt;"",Y2056-X2056&gt;Resumen!$B$8),FALSE()),"Julicroc ","")&amp;"en este PDV"),"")</f>
        <v/>
      </c>
      <c r="AZ2056" s="22" t="str">
        <f aca="false">IF(COUNTIF('Plan Pehuamar - Lista'!$A$2:$A$167,A2056)&gt;0,"Sí","No")</f>
        <v>No</v>
      </c>
      <c r="BA2056" s="22" t="str">
        <f aca="false">IF(COUNTIF('Plan Combo 9+1'!$A$2:$A$226,A2056)&gt;0,"Sí","No")</f>
        <v>No</v>
      </c>
      <c r="BB2056" s="22" t="str">
        <f aca="false">IF(AH2056="","No",IF(BA2056="Sí",IF((AO2056-AH2056)&gt;Resumen!$B$6,"Sí","No"),IF((AO2056-AH2056)&gt;=Resumen!$B$132,"Sí","No")))</f>
        <v>No</v>
      </c>
      <c r="BC2056" s="22" t="str">
        <f aca="false">IF(AND(N2056="Sí",AL2056="Sí",AI2056=0),"Sí","No")</f>
        <v>No</v>
      </c>
      <c r="BD2056" s="22" t="str">
        <f aca="false">IF(COUNTIF('Plan 9+1 (con Pehuamar)'!$A$2:$A$227,A2056)&gt;0,"Sí","No")</f>
        <v>No</v>
      </c>
    </row>
    <row r="2057" customFormat="false" ht="15" hidden="false" customHeight="true" outlineLevel="0" collapsed="false">
      <c r="A2057" s="6" t="n">
        <v>200605</v>
      </c>
      <c r="B2057" s="6" t="n">
        <v>13</v>
      </c>
      <c r="C2057" s="6" t="n">
        <v>1304</v>
      </c>
      <c r="D2057" s="6" t="s">
        <v>359</v>
      </c>
      <c r="E2057" s="6" t="s">
        <v>2220</v>
      </c>
      <c r="F2057" s="6" t="s">
        <v>201</v>
      </c>
      <c r="G2057" s="6" t="s">
        <v>130</v>
      </c>
      <c r="H2057" s="6" t="s">
        <v>1715</v>
      </c>
      <c r="I2057" s="27" t="n">
        <v>12</v>
      </c>
      <c r="J2057" s="27" t="n">
        <v>0</v>
      </c>
      <c r="K2057" s="27" t="n">
        <v>8</v>
      </c>
      <c r="L2057" s="28" t="n">
        <f aca="false">I2057+J2057</f>
        <v>12</v>
      </c>
      <c r="M2057" s="28" t="n">
        <f aca="false">L2057+K2057</f>
        <v>20</v>
      </c>
      <c r="N2057" s="22" t="str">
        <f aca="false">IF(I2057&gt;0,"Sí","No")</f>
        <v>Sí</v>
      </c>
      <c r="O2057" s="22" t="str">
        <f aca="false">IF(J2057&gt;0,"Sí","No")</f>
        <v>No</v>
      </c>
      <c r="P2057" s="22" t="str">
        <f aca="false">IF(K2057&gt;0,"Sí","No")</f>
        <v>Sí</v>
      </c>
      <c r="Q2057" s="22" t="str">
        <f aca="false">IF(OR(I2057&gt;0,J2057&gt;0),"Sí","No")</f>
        <v>Sí</v>
      </c>
      <c r="R2057" s="27" t="n">
        <v>2000</v>
      </c>
      <c r="S2057" s="27" t="n">
        <v>3000</v>
      </c>
      <c r="T2057" s="27"/>
      <c r="U2057" s="27"/>
      <c r="V2057" s="27" t="n">
        <v>3700</v>
      </c>
      <c r="W2057" s="12" t="n">
        <f aca="false">IF(AND(I2057&gt;0,R2057&gt;0),(S2057-R2057)/R2057,"")</f>
        <v>0.5</v>
      </c>
      <c r="X2057" s="12" t="str">
        <f aca="false">IF(AND(J2057&gt;0,T2057&gt;0),(U2057-T2057)/T2057,"")</f>
        <v/>
      </c>
      <c r="Y2057" s="12" t="n">
        <f aca="false">IF(AND(K2057&gt;0,V2057&gt;0),(V2057-Resumen!$B$7)/Resumen!$B$7,"")</f>
        <v>0.48</v>
      </c>
      <c r="Z2057" s="28" t="n">
        <f aca="false">IF(AND(K2057&gt;0,I2057&gt;0,V2057&gt;0,S2057&gt;0),V2057-S2057,"")</f>
        <v>700</v>
      </c>
      <c r="AA2057" s="12" t="n">
        <f aca="false">IF(Z2057&lt;&gt;"",Z2057/S2057,"")</f>
        <v>0.233333333333333</v>
      </c>
      <c r="AB2057" s="28" t="str">
        <f aca="false">IF(AND(K2057&gt;0,J2057&gt;0,V2057&gt;0,U2057&gt;0),V2057-U2057,"")</f>
        <v/>
      </c>
      <c r="AC2057" s="12" t="str">
        <f aca="false">IF(AB2057&lt;&gt;"",AB2057/U2057,"")</f>
        <v/>
      </c>
      <c r="AD2057" s="27" t="n">
        <v>5</v>
      </c>
      <c r="AE2057" s="27" t="n">
        <v>9</v>
      </c>
      <c r="AF2057" s="27" t="n">
        <v>0</v>
      </c>
      <c r="AG2057" s="28" t="n">
        <f aca="false">AD2057+AE2057+AF2057</f>
        <v>14</v>
      </c>
      <c r="AH2057" s="12" t="n">
        <f aca="false">IF(AG2057&gt;0,AD2057/AG2057,"")</f>
        <v>0.357142857142857</v>
      </c>
      <c r="AI2057" s="27" t="n">
        <v>1</v>
      </c>
      <c r="AJ2057" s="27" t="n">
        <v>1</v>
      </c>
      <c r="AK2057" s="27" t="n">
        <v>0</v>
      </c>
      <c r="AL2057" s="22" t="str">
        <f aca="false">IF(OR(AJ2057&gt;0,AK2057&gt;0),"Sí","No")</f>
        <v>Sí</v>
      </c>
      <c r="AM2057" s="6" t="s">
        <v>198</v>
      </c>
      <c r="AN2057" s="6"/>
      <c r="AO2057" s="12" t="n">
        <f aca="false">IF(M2057&gt;0,K2057/M2057,"")</f>
        <v>0.4</v>
      </c>
      <c r="AP2057" s="22" t="str">
        <f aca="false">IF(M2057&gt;=Resumen!$B$5,"Alto","Bajo")</f>
        <v>Bajo</v>
      </c>
      <c r="AQ2057" s="22" t="str">
        <f aca="false">IF(AO2057&gt;=Resumen!$B$28,"Alto","Bajo")</f>
        <v>Alto</v>
      </c>
      <c r="AR2057" s="22" t="str">
        <f aca="false">AP2057&amp;" Potencial / "&amp;AQ2057&amp;" Share"</f>
        <v>Bajo Potencial / Alto Share</v>
      </c>
      <c r="AS2057" s="22" t="str">
        <f aca="false">IF(Q2057="Sí",IF(AO2057&gt;=Resumen!$B$29,"Alto","Bajo"),"")</f>
        <v>Bajo</v>
      </c>
      <c r="AT2057" s="22" t="str">
        <f aca="false">IF(AS2057&lt;&gt;"",AP2057&amp;" Potencial / "&amp;AS2057&amp;" Share","")</f>
        <v>Bajo Potencial / Bajo Share</v>
      </c>
      <c r="AU2057" s="22" t="str">
        <f aca="false">IF(AH2057="","Sin dato",IF(AH2057-AO2057&gt;Resumen!$B$6,"Sobre-exhibido",IF(AO2057-AH2057&gt;Resumen!$B$6,"Sub-exhibido","En línea")))</f>
        <v>En línea</v>
      </c>
      <c r="AV2057" s="22" t="n">
        <f aca="false">IF(AT2057="","",IF(AT2057="Alto Potencial / Bajo Share",1,IF(AT2057="Alto Potencial / Alto Share",2,IF(AT2057="Bajo Potencial / Alto Share",3,4))))</f>
        <v>4</v>
      </c>
      <c r="AW2057" s="22" t="str">
        <f aca="false">IF(Q2057="No","Sin competencia directa",IF(AV2057=1,"1 - Foco Conquista (Alto Pot / Bajo Share)",IF(AV2057=2,"2 - Foco Defensa (Alto Pot / Alto Share)",IF(AV2057=3,"3 - Monitoreo (Bajo Pot / Alto Share)","4 - Baja Prioridad (Bajo Pot / Bajo Share)"))))</f>
        <v>4 - Baja Prioridad (Bajo Pot / Bajo Share)</v>
      </c>
      <c r="AX2057" s="12" t="str">
        <f aca="false">IF(OR(IFERROR(AND(W2057&lt;&gt;"",Y2057&lt;&gt;"",Y2057-W2057&gt;Resumen!$B$8),FALSE()),IFERROR(AND(X2057&lt;&gt;"",Y2057&lt;&gt;"",Y2057-X2057&gt;Resumen!$B$8),FALSE())),MAX(IF(IFERROR(AND(W2057&lt;&gt;"",Y2057&lt;&gt;"",Y2057-W2057&gt;Resumen!$B$8),FALSE()),Y2057-W2057,0),IF(IFERROR(AND(X2057&lt;&gt;"",Y2057&lt;&gt;"",Y2057-X2057&gt;Resumen!$B$8),FALSE()),Y2057-X2057,0)),"")</f>
        <v/>
      </c>
      <c r="AY2057" s="22" t="str">
        <f aca="false">IF(OR(IFERROR(AND(W2057&lt;&gt;"",Y2057&lt;&gt;"",Y2057-W2057&gt;Resumen!$B$8),FALSE()),IFERROR(AND(X2057&lt;&gt;"",Y2057&lt;&gt;"",Y2057-X2057&gt;Resumen!$B$8),FALSE())),TRIM("Lays tiene mayor markup que "&amp;IF(IFERROR(AND(W2057&lt;&gt;"",Y2057&lt;&gt;"",Y2057-W2057&gt;Resumen!$B$8),FALSE()),"Quento ","")&amp;IF(IFERROR(AND(X2057&lt;&gt;"",Y2057&lt;&gt;"",Y2057-X2057&gt;Resumen!$B$8),FALSE()),"Julicroc ","")&amp;"en este PDV"),"")</f>
        <v/>
      </c>
      <c r="AZ2057" s="22" t="str">
        <f aca="false">IF(COUNTIF('Plan Pehuamar - Lista'!$A$2:$A$167,A2057)&gt;0,"Sí","No")</f>
        <v>No</v>
      </c>
      <c r="BA2057" s="22" t="str">
        <f aca="false">IF(COUNTIF('Plan Combo 9+1'!$A$2:$A$226,A2057)&gt;0,"Sí","No")</f>
        <v>No</v>
      </c>
      <c r="BB2057" s="22" t="str">
        <f aca="false">IF(AH2057="","No",IF(BA2057="Sí",IF((AO2057-AH2057)&gt;Resumen!$B$6,"Sí","No"),IF((AO2057-AH2057)&gt;=Resumen!$B$132,"Sí","No")))</f>
        <v>No</v>
      </c>
      <c r="BC2057" s="22" t="str">
        <f aca="false">IF(AND(N2057="Sí",AL2057="Sí",AI2057=0),"Sí","No")</f>
        <v>No</v>
      </c>
      <c r="BD2057" s="22" t="str">
        <f aca="false">IF(COUNTIF('Plan 9+1 (con Pehuamar)'!$A$2:$A$227,A2057)&gt;0,"Sí","No")</f>
        <v>No</v>
      </c>
    </row>
    <row r="2058" customFormat="false" ht="15" hidden="false" customHeight="true" outlineLevel="0" collapsed="false">
      <c r="A2058" s="6" t="n">
        <v>201530</v>
      </c>
      <c r="B2058" s="6" t="n">
        <v>13</v>
      </c>
      <c r="C2058" s="6" t="n">
        <v>1304</v>
      </c>
      <c r="D2058" s="6" t="s">
        <v>359</v>
      </c>
      <c r="E2058" s="6" t="s">
        <v>2221</v>
      </c>
      <c r="F2058" s="6" t="s">
        <v>196</v>
      </c>
      <c r="G2058" s="6" t="s">
        <v>130</v>
      </c>
      <c r="H2058" s="6" t="s">
        <v>1715</v>
      </c>
      <c r="I2058" s="27" t="n">
        <v>10</v>
      </c>
      <c r="J2058" s="27" t="n">
        <v>10</v>
      </c>
      <c r="K2058" s="27" t="n">
        <v>0</v>
      </c>
      <c r="L2058" s="28" t="n">
        <f aca="false">I2058+J2058</f>
        <v>20</v>
      </c>
      <c r="M2058" s="28" t="n">
        <f aca="false">L2058+K2058</f>
        <v>20</v>
      </c>
      <c r="N2058" s="22" t="str">
        <f aca="false">IF(I2058&gt;0,"Sí","No")</f>
        <v>Sí</v>
      </c>
      <c r="O2058" s="22" t="str">
        <f aca="false">IF(J2058&gt;0,"Sí","No")</f>
        <v>Sí</v>
      </c>
      <c r="P2058" s="22" t="str">
        <f aca="false">IF(K2058&gt;0,"Sí","No")</f>
        <v>No</v>
      </c>
      <c r="Q2058" s="22" t="str">
        <f aca="false">IF(OR(I2058&gt;0,J2058&gt;0),"Sí","No")</f>
        <v>Sí</v>
      </c>
      <c r="R2058" s="27" t="n">
        <v>1750</v>
      </c>
      <c r="S2058" s="27" t="n">
        <v>2500</v>
      </c>
      <c r="T2058" s="27" t="n">
        <v>1200</v>
      </c>
      <c r="U2058" s="27" t="n">
        <v>2000</v>
      </c>
      <c r="V2058" s="27"/>
      <c r="W2058" s="12" t="n">
        <f aca="false">IF(AND(I2058&gt;0,R2058&gt;0),(S2058-R2058)/R2058,"")</f>
        <v>0.428571428571429</v>
      </c>
      <c r="X2058" s="12" t="n">
        <f aca="false">IF(AND(J2058&gt;0,T2058&gt;0),(U2058-T2058)/T2058,"")</f>
        <v>0.666666666666667</v>
      </c>
      <c r="Y2058" s="12" t="str">
        <f aca="false">IF(AND(K2058&gt;0,V2058&gt;0),(V2058-Resumen!$B$7)/Resumen!$B$7,"")</f>
        <v/>
      </c>
      <c r="Z2058" s="28" t="str">
        <f aca="false">IF(AND(K2058&gt;0,I2058&gt;0,V2058&gt;0,S2058&gt;0),V2058-S2058,"")</f>
        <v/>
      </c>
      <c r="AA2058" s="12" t="str">
        <f aca="false">IF(Z2058&lt;&gt;"",Z2058/S2058,"")</f>
        <v/>
      </c>
      <c r="AB2058" s="28" t="str">
        <f aca="false">IF(AND(K2058&gt;0,J2058&gt;0,V2058&gt;0,U2058&gt;0),V2058-U2058,"")</f>
        <v/>
      </c>
      <c r="AC2058" s="12" t="str">
        <f aca="false">IF(AB2058&lt;&gt;"",AB2058/U2058,"")</f>
        <v/>
      </c>
      <c r="AD2058" s="27" t="n">
        <v>0</v>
      </c>
      <c r="AE2058" s="27" t="n">
        <v>2</v>
      </c>
      <c r="AF2058" s="27" t="n">
        <v>8</v>
      </c>
      <c r="AG2058" s="28" t="n">
        <f aca="false">AD2058+AE2058+AF2058</f>
        <v>10</v>
      </c>
      <c r="AH2058" s="12" t="n">
        <f aca="false">IF(AG2058&gt;0,AD2058/AG2058,"")</f>
        <v>0</v>
      </c>
      <c r="AI2058" s="27" t="n">
        <v>1</v>
      </c>
      <c r="AJ2058" s="27" t="n">
        <v>0</v>
      </c>
      <c r="AK2058" s="27" t="n">
        <v>1</v>
      </c>
      <c r="AL2058" s="22" t="str">
        <f aca="false">IF(OR(AJ2058&gt;0,AK2058&gt;0),"Sí","No")</f>
        <v>Sí</v>
      </c>
      <c r="AM2058" s="6" t="s">
        <v>198</v>
      </c>
      <c r="AN2058" s="6" t="s">
        <v>198</v>
      </c>
      <c r="AO2058" s="12" t="n">
        <f aca="false">IF(M2058&gt;0,K2058/M2058,"")</f>
        <v>0</v>
      </c>
      <c r="AP2058" s="22" t="str">
        <f aca="false">IF(M2058&gt;=Resumen!$B$5,"Alto","Bajo")</f>
        <v>Bajo</v>
      </c>
      <c r="AQ2058" s="22" t="str">
        <f aca="false">IF(AO2058&gt;=Resumen!$B$28,"Alto","Bajo")</f>
        <v>Bajo</v>
      </c>
      <c r="AR2058" s="22" t="str">
        <f aca="false">AP2058&amp;" Potencial / "&amp;AQ2058&amp;" Share"</f>
        <v>Bajo Potencial / Bajo Share</v>
      </c>
      <c r="AS2058" s="22" t="str">
        <f aca="false">IF(Q2058="Sí",IF(AO2058&gt;=Resumen!$B$29,"Alto","Bajo"),"")</f>
        <v>Bajo</v>
      </c>
      <c r="AT2058" s="22" t="str">
        <f aca="false">IF(AS2058&lt;&gt;"",AP2058&amp;" Potencial / "&amp;AS2058&amp;" Share","")</f>
        <v>Bajo Potencial / Bajo Share</v>
      </c>
      <c r="AU2058" s="22" t="str">
        <f aca="false">IF(AH2058="","Sin dato",IF(AH2058-AO2058&gt;Resumen!$B$6,"Sobre-exhibido",IF(AO2058-AH2058&gt;Resumen!$B$6,"Sub-exhibido","En línea")))</f>
        <v>En línea</v>
      </c>
      <c r="AV2058" s="22" t="n">
        <f aca="false">IF(AT2058="","",IF(AT2058="Alto Potencial / Bajo Share",1,IF(AT2058="Alto Potencial / Alto Share",2,IF(AT2058="Bajo Potencial / Alto Share",3,4))))</f>
        <v>4</v>
      </c>
      <c r="AW2058" s="22" t="str">
        <f aca="false">IF(Q2058="No","Sin competencia directa",IF(AV2058=1,"1 - Foco Conquista (Alto Pot / Bajo Share)",IF(AV2058=2,"2 - Foco Defensa (Alto Pot / Alto Share)",IF(AV2058=3,"3 - Monitoreo (Bajo Pot / Alto Share)","4 - Baja Prioridad (Bajo Pot / Bajo Share)"))))</f>
        <v>4 - Baja Prioridad (Bajo Pot / Bajo Share)</v>
      </c>
      <c r="AX2058" s="12" t="str">
        <f aca="false">IF(OR(IFERROR(AND(W2058&lt;&gt;"",Y2058&lt;&gt;"",Y2058-W2058&gt;Resumen!$B$8),FALSE()),IFERROR(AND(X2058&lt;&gt;"",Y2058&lt;&gt;"",Y2058-X2058&gt;Resumen!$B$8),FALSE())),MAX(IF(IFERROR(AND(W2058&lt;&gt;"",Y2058&lt;&gt;"",Y2058-W2058&gt;Resumen!$B$8),FALSE()),Y2058-W2058,0),IF(IFERROR(AND(X2058&lt;&gt;"",Y2058&lt;&gt;"",Y2058-X2058&gt;Resumen!$B$8),FALSE()),Y2058-X2058,0)),"")</f>
        <v/>
      </c>
      <c r="AY2058" s="22" t="str">
        <f aca="false">IF(OR(IFERROR(AND(W2058&lt;&gt;"",Y2058&lt;&gt;"",Y2058-W2058&gt;Resumen!$B$8),FALSE()),IFERROR(AND(X2058&lt;&gt;"",Y2058&lt;&gt;"",Y2058-X2058&gt;Resumen!$B$8),FALSE())),TRIM("Lays tiene mayor markup que "&amp;IF(IFERROR(AND(W2058&lt;&gt;"",Y2058&lt;&gt;"",Y2058-W2058&gt;Resumen!$B$8),FALSE()),"Quento ","")&amp;IF(IFERROR(AND(X2058&lt;&gt;"",Y2058&lt;&gt;"",Y2058-X2058&gt;Resumen!$B$8),FALSE()),"Julicroc ","")&amp;"en este PDV"),"")</f>
        <v/>
      </c>
      <c r="AZ2058" s="22" t="str">
        <f aca="false">IF(COUNTIF('Plan Pehuamar - Lista'!$A$2:$A$167,A2058)&gt;0,"Sí","No")</f>
        <v>No</v>
      </c>
      <c r="BA2058" s="22" t="str">
        <f aca="false">IF(COUNTIF('Plan Combo 9+1'!$A$2:$A$226,A2058)&gt;0,"Sí","No")</f>
        <v>No</v>
      </c>
      <c r="BB2058" s="22" t="str">
        <f aca="false">IF(AH2058="","No",IF(BA2058="Sí",IF((AO2058-AH2058)&gt;Resumen!$B$6,"Sí","No"),IF((AO2058-AH2058)&gt;=Resumen!$B$132,"Sí","No")))</f>
        <v>No</v>
      </c>
      <c r="BC2058" s="22" t="str">
        <f aca="false">IF(AND(N2058="Sí",AL2058="Sí",AI2058=0),"Sí","No")</f>
        <v>No</v>
      </c>
      <c r="BD2058" s="22" t="str">
        <f aca="false">IF(COUNTIF('Plan 9+1 (con Pehuamar)'!$A$2:$A$227,A2058)&gt;0,"Sí","No")</f>
        <v>No</v>
      </c>
    </row>
    <row r="2059" customFormat="false" ht="15" hidden="false" customHeight="true" outlineLevel="0" collapsed="false">
      <c r="A2059" s="6" t="n">
        <v>201588</v>
      </c>
      <c r="B2059" s="6" t="n">
        <v>13</v>
      </c>
      <c r="C2059" s="6" t="n">
        <v>1304</v>
      </c>
      <c r="D2059" s="6" t="s">
        <v>359</v>
      </c>
      <c r="E2059" s="6" t="s">
        <v>308</v>
      </c>
      <c r="F2059" s="6" t="s">
        <v>273</v>
      </c>
      <c r="G2059" s="6" t="s">
        <v>130</v>
      </c>
      <c r="H2059" s="6" t="s">
        <v>1715</v>
      </c>
      <c r="I2059" s="27" t="n">
        <v>0</v>
      </c>
      <c r="J2059" s="27" t="n">
        <v>0</v>
      </c>
      <c r="K2059" s="27" t="n">
        <v>0.2</v>
      </c>
      <c r="L2059" s="28" t="n">
        <f aca="false">I2059+J2059</f>
        <v>0</v>
      </c>
      <c r="M2059" s="28" t="n">
        <f aca="false">L2059+K2059</f>
        <v>0.2</v>
      </c>
      <c r="N2059" s="22" t="str">
        <f aca="false">IF(I2059&gt;0,"Sí","No")</f>
        <v>No</v>
      </c>
      <c r="O2059" s="22" t="str">
        <f aca="false">IF(J2059&gt;0,"Sí","No")</f>
        <v>No</v>
      </c>
      <c r="P2059" s="22" t="str">
        <f aca="false">IF(K2059&gt;0,"Sí","No")</f>
        <v>Sí</v>
      </c>
      <c r="Q2059" s="22" t="str">
        <f aca="false">IF(OR(I2059&gt;0,J2059&gt;0),"Sí","No")</f>
        <v>No</v>
      </c>
      <c r="R2059" s="27"/>
      <c r="S2059" s="27"/>
      <c r="T2059" s="27"/>
      <c r="U2059" s="27"/>
      <c r="V2059" s="27"/>
      <c r="W2059" s="12" t="str">
        <f aca="false">IF(AND(I2059&gt;0,R2059&gt;0),(S2059-R2059)/R2059,"")</f>
        <v/>
      </c>
      <c r="X2059" s="12" t="str">
        <f aca="false">IF(AND(J2059&gt;0,T2059&gt;0),(U2059-T2059)/T2059,"")</f>
        <v/>
      </c>
      <c r="Y2059" s="12" t="str">
        <f aca="false">IF(AND(K2059&gt;0,V2059&gt;0),(V2059-Resumen!$B$7)/Resumen!$B$7,"")</f>
        <v/>
      </c>
      <c r="Z2059" s="28" t="str">
        <f aca="false">IF(AND(K2059&gt;0,I2059&gt;0,V2059&gt;0,S2059&gt;0),V2059-S2059,"")</f>
        <v/>
      </c>
      <c r="AA2059" s="12" t="str">
        <f aca="false">IF(Z2059&lt;&gt;"",Z2059/S2059,"")</f>
        <v/>
      </c>
      <c r="AB2059" s="28" t="str">
        <f aca="false">IF(AND(K2059&gt;0,J2059&gt;0,V2059&gt;0,U2059&gt;0),V2059-U2059,"")</f>
        <v/>
      </c>
      <c r="AC2059" s="12" t="str">
        <f aca="false">IF(AB2059&lt;&gt;"",AB2059/U2059,"")</f>
        <v/>
      </c>
      <c r="AD2059" s="27" t="n">
        <v>0</v>
      </c>
      <c r="AE2059" s="27" t="n">
        <v>0</v>
      </c>
      <c r="AF2059" s="27" t="n">
        <v>0</v>
      </c>
      <c r="AG2059" s="28" t="n">
        <f aca="false">AD2059+AE2059+AF2059</f>
        <v>0</v>
      </c>
      <c r="AH2059" s="12" t="str">
        <f aca="false">IF(AG2059&gt;0,AD2059/AG2059,"")</f>
        <v/>
      </c>
      <c r="AI2059" s="27" t="n">
        <v>0</v>
      </c>
      <c r="AJ2059" s="27" t="n">
        <v>0</v>
      </c>
      <c r="AK2059" s="27" t="n">
        <v>0</v>
      </c>
      <c r="AL2059" s="22" t="str">
        <f aca="false">IF(OR(AJ2059&gt;0,AK2059&gt;0),"Sí","No")</f>
        <v>No</v>
      </c>
      <c r="AM2059" s="6"/>
      <c r="AN2059" s="6"/>
      <c r="AO2059" s="12" t="n">
        <f aca="false">IF(M2059&gt;0,K2059/M2059,"")</f>
        <v>1</v>
      </c>
      <c r="AP2059" s="22" t="str">
        <f aca="false">IF(M2059&gt;=Resumen!$B$5,"Alto","Bajo")</f>
        <v>Bajo</v>
      </c>
      <c r="AQ2059" s="22" t="str">
        <f aca="false">IF(AO2059&gt;=Resumen!$B$28,"Alto","Bajo")</f>
        <v>Alto</v>
      </c>
      <c r="AR2059" s="22" t="str">
        <f aca="false">AP2059&amp;" Potencial / "&amp;AQ2059&amp;" Share"</f>
        <v>Bajo Potencial / Alto Share</v>
      </c>
      <c r="AS2059" s="22" t="str">
        <f aca="false">IF(Q2059="Sí",IF(AO2059&gt;=Resumen!$B$29,"Alto","Bajo"),"")</f>
        <v/>
      </c>
      <c r="AT2059" s="22" t="str">
        <f aca="false">IF(AS2059&lt;&gt;"",AP2059&amp;" Potencial / "&amp;AS2059&amp;" Share","")</f>
        <v/>
      </c>
      <c r="AU2059" s="22" t="str">
        <f aca="false">IF(AH2059="","Sin dato",IF(AH2059-AO2059&gt;Resumen!$B$6,"Sobre-exhibido",IF(AO2059-AH2059&gt;Resumen!$B$6,"Sub-exhibido","En línea")))</f>
        <v>Sin dato</v>
      </c>
      <c r="AV2059" s="22" t="str">
        <f aca="false">IF(AT2059="","",IF(AT2059="Alto Potencial / Bajo Share",1,IF(AT2059="Alto Potencial / Alto Share",2,IF(AT2059="Bajo Potencial / Alto Share",3,4))))</f>
        <v/>
      </c>
      <c r="AW2059" s="22" t="str">
        <f aca="false">IF(Q2059="No","Sin competencia directa",IF(AV2059=1,"1 - Foco Conquista (Alto Pot / Bajo Share)",IF(AV2059=2,"2 - Foco Defensa (Alto Pot / Alto Share)",IF(AV2059=3,"3 - Monitoreo (Bajo Pot / Alto Share)","4 - Baja Prioridad (Bajo Pot / Bajo Share)"))))</f>
        <v>Sin competencia directa</v>
      </c>
      <c r="AX2059" s="12" t="str">
        <f aca="false">IF(OR(IFERROR(AND(W2059&lt;&gt;"",Y2059&lt;&gt;"",Y2059-W2059&gt;Resumen!$B$8),FALSE()),IFERROR(AND(X2059&lt;&gt;"",Y2059&lt;&gt;"",Y2059-X2059&gt;Resumen!$B$8),FALSE())),MAX(IF(IFERROR(AND(W2059&lt;&gt;"",Y2059&lt;&gt;"",Y2059-W2059&gt;Resumen!$B$8),FALSE()),Y2059-W2059,0),IF(IFERROR(AND(X2059&lt;&gt;"",Y2059&lt;&gt;"",Y2059-X2059&gt;Resumen!$B$8),FALSE()),Y2059-X2059,0)),"")</f>
        <v/>
      </c>
      <c r="AY2059" s="22" t="str">
        <f aca="false">IF(OR(IFERROR(AND(W2059&lt;&gt;"",Y2059&lt;&gt;"",Y2059-W2059&gt;Resumen!$B$8),FALSE()),IFERROR(AND(X2059&lt;&gt;"",Y2059&lt;&gt;"",Y2059-X2059&gt;Resumen!$B$8),FALSE())),TRIM("Lays tiene mayor markup que "&amp;IF(IFERROR(AND(W2059&lt;&gt;"",Y2059&lt;&gt;"",Y2059-W2059&gt;Resumen!$B$8),FALSE()),"Quento ","")&amp;IF(IFERROR(AND(X2059&lt;&gt;"",Y2059&lt;&gt;"",Y2059-X2059&gt;Resumen!$B$8),FALSE()),"Julicroc ","")&amp;"en este PDV"),"")</f>
        <v/>
      </c>
      <c r="AZ2059" s="22" t="str">
        <f aca="false">IF(COUNTIF('Plan Pehuamar - Lista'!$A$2:$A$167,A2059)&gt;0,"Sí","No")</f>
        <v>No</v>
      </c>
      <c r="BA2059" s="22" t="str">
        <f aca="false">IF(COUNTIF('Plan Combo 9+1'!$A$2:$A$226,A2059)&gt;0,"Sí","No")</f>
        <v>No</v>
      </c>
      <c r="BB2059" s="22" t="str">
        <f aca="false">IF(AH2059="","No",IF(BA2059="Sí",IF((AO2059-AH2059)&gt;Resumen!$B$6,"Sí","No"),IF((AO2059-AH2059)&gt;=Resumen!$B$132,"Sí","No")))</f>
        <v>No</v>
      </c>
      <c r="BC2059" s="22" t="str">
        <f aca="false">IF(AND(N2059="Sí",AL2059="Sí",AI2059=0),"Sí","No")</f>
        <v>No</v>
      </c>
      <c r="BD2059" s="22" t="str">
        <f aca="false">IF(COUNTIF('Plan 9+1 (con Pehuamar)'!$A$2:$A$227,A2059)&gt;0,"Sí","No")</f>
        <v>No</v>
      </c>
    </row>
    <row r="2060" customFormat="false" ht="15" hidden="false" customHeight="true" outlineLevel="0" collapsed="false">
      <c r="A2060" s="6" t="n">
        <v>201644</v>
      </c>
      <c r="B2060" s="6" t="n">
        <v>13</v>
      </c>
      <c r="C2060" s="6" t="n">
        <v>1304</v>
      </c>
      <c r="D2060" s="6" t="s">
        <v>359</v>
      </c>
      <c r="E2060" s="6" t="s">
        <v>2222</v>
      </c>
      <c r="F2060" s="6" t="s">
        <v>291</v>
      </c>
      <c r="G2060" s="6" t="s">
        <v>130</v>
      </c>
      <c r="H2060" s="6" t="s">
        <v>1715</v>
      </c>
      <c r="I2060" s="27" t="n">
        <v>0</v>
      </c>
      <c r="J2060" s="27" t="n">
        <v>0</v>
      </c>
      <c r="K2060" s="27" t="n">
        <v>1.6</v>
      </c>
      <c r="L2060" s="28" t="n">
        <f aca="false">I2060+J2060</f>
        <v>0</v>
      </c>
      <c r="M2060" s="28" t="n">
        <f aca="false">L2060+K2060</f>
        <v>1.6</v>
      </c>
      <c r="N2060" s="22" t="str">
        <f aca="false">IF(I2060&gt;0,"Sí","No")</f>
        <v>No</v>
      </c>
      <c r="O2060" s="22" t="str">
        <f aca="false">IF(J2060&gt;0,"Sí","No")</f>
        <v>No</v>
      </c>
      <c r="P2060" s="22" t="str">
        <f aca="false">IF(K2060&gt;0,"Sí","No")</f>
        <v>Sí</v>
      </c>
      <c r="Q2060" s="22" t="str">
        <f aca="false">IF(OR(I2060&gt;0,J2060&gt;0),"Sí","No")</f>
        <v>No</v>
      </c>
      <c r="R2060" s="27"/>
      <c r="S2060" s="27"/>
      <c r="T2060" s="27"/>
      <c r="U2060" s="27"/>
      <c r="V2060" s="27"/>
      <c r="W2060" s="12" t="str">
        <f aca="false">IF(AND(I2060&gt;0,R2060&gt;0),(S2060-R2060)/R2060,"")</f>
        <v/>
      </c>
      <c r="X2060" s="12" t="str">
        <f aca="false">IF(AND(J2060&gt;0,T2060&gt;0),(U2060-T2060)/T2060,"")</f>
        <v/>
      </c>
      <c r="Y2060" s="12" t="str">
        <f aca="false">IF(AND(K2060&gt;0,V2060&gt;0),(V2060-Resumen!$B$7)/Resumen!$B$7,"")</f>
        <v/>
      </c>
      <c r="Z2060" s="28" t="str">
        <f aca="false">IF(AND(K2060&gt;0,I2060&gt;0,V2060&gt;0,S2060&gt;0),V2060-S2060,"")</f>
        <v/>
      </c>
      <c r="AA2060" s="12" t="str">
        <f aca="false">IF(Z2060&lt;&gt;"",Z2060/S2060,"")</f>
        <v/>
      </c>
      <c r="AB2060" s="28" t="str">
        <f aca="false">IF(AND(K2060&gt;0,J2060&gt;0,V2060&gt;0,U2060&gt;0),V2060-U2060,"")</f>
        <v/>
      </c>
      <c r="AC2060" s="12" t="str">
        <f aca="false">IF(AB2060&lt;&gt;"",AB2060/U2060,"")</f>
        <v/>
      </c>
      <c r="AD2060" s="27" t="n">
        <v>0</v>
      </c>
      <c r="AE2060" s="27" t="n">
        <v>0</v>
      </c>
      <c r="AF2060" s="27" t="n">
        <v>0</v>
      </c>
      <c r="AG2060" s="28" t="n">
        <f aca="false">AD2060+AE2060+AF2060</f>
        <v>0</v>
      </c>
      <c r="AH2060" s="12" t="str">
        <f aca="false">IF(AG2060&gt;0,AD2060/AG2060,"")</f>
        <v/>
      </c>
      <c r="AI2060" s="27" t="n">
        <v>0</v>
      </c>
      <c r="AJ2060" s="27" t="n">
        <v>0</v>
      </c>
      <c r="AK2060" s="27" t="n">
        <v>0</v>
      </c>
      <c r="AL2060" s="22" t="str">
        <f aca="false">IF(OR(AJ2060&gt;0,AK2060&gt;0),"Sí","No")</f>
        <v>No</v>
      </c>
      <c r="AM2060" s="6"/>
      <c r="AN2060" s="6"/>
      <c r="AO2060" s="12" t="n">
        <f aca="false">IF(M2060&gt;0,K2060/M2060,"")</f>
        <v>1</v>
      </c>
      <c r="AP2060" s="22" t="str">
        <f aca="false">IF(M2060&gt;=Resumen!$B$5,"Alto","Bajo")</f>
        <v>Bajo</v>
      </c>
      <c r="AQ2060" s="22" t="str">
        <f aca="false">IF(AO2060&gt;=Resumen!$B$28,"Alto","Bajo")</f>
        <v>Alto</v>
      </c>
      <c r="AR2060" s="22" t="str">
        <f aca="false">AP2060&amp;" Potencial / "&amp;AQ2060&amp;" Share"</f>
        <v>Bajo Potencial / Alto Share</v>
      </c>
      <c r="AS2060" s="22" t="str">
        <f aca="false">IF(Q2060="Sí",IF(AO2060&gt;=Resumen!$B$29,"Alto","Bajo"),"")</f>
        <v/>
      </c>
      <c r="AT2060" s="22" t="str">
        <f aca="false">IF(AS2060&lt;&gt;"",AP2060&amp;" Potencial / "&amp;AS2060&amp;" Share","")</f>
        <v/>
      </c>
      <c r="AU2060" s="22" t="str">
        <f aca="false">IF(AH2060="","Sin dato",IF(AH2060-AO2060&gt;Resumen!$B$6,"Sobre-exhibido",IF(AO2060-AH2060&gt;Resumen!$B$6,"Sub-exhibido","En línea")))</f>
        <v>Sin dato</v>
      </c>
      <c r="AV2060" s="22" t="str">
        <f aca="false">IF(AT2060="","",IF(AT2060="Alto Potencial / Bajo Share",1,IF(AT2060="Alto Potencial / Alto Share",2,IF(AT2060="Bajo Potencial / Alto Share",3,4))))</f>
        <v/>
      </c>
      <c r="AW2060" s="22" t="str">
        <f aca="false">IF(Q2060="No","Sin competencia directa",IF(AV2060=1,"1 - Foco Conquista (Alto Pot / Bajo Share)",IF(AV2060=2,"2 - Foco Defensa (Alto Pot / Alto Share)",IF(AV2060=3,"3 - Monitoreo (Bajo Pot / Alto Share)","4 - Baja Prioridad (Bajo Pot / Bajo Share)"))))</f>
        <v>Sin competencia directa</v>
      </c>
      <c r="AX2060" s="12" t="str">
        <f aca="false">IF(OR(IFERROR(AND(W2060&lt;&gt;"",Y2060&lt;&gt;"",Y2060-W2060&gt;Resumen!$B$8),FALSE()),IFERROR(AND(X2060&lt;&gt;"",Y2060&lt;&gt;"",Y2060-X2060&gt;Resumen!$B$8),FALSE())),MAX(IF(IFERROR(AND(W2060&lt;&gt;"",Y2060&lt;&gt;"",Y2060-W2060&gt;Resumen!$B$8),FALSE()),Y2060-W2060,0),IF(IFERROR(AND(X2060&lt;&gt;"",Y2060&lt;&gt;"",Y2060-X2060&gt;Resumen!$B$8),FALSE()),Y2060-X2060,0)),"")</f>
        <v/>
      </c>
      <c r="AY2060" s="22" t="str">
        <f aca="false">IF(OR(IFERROR(AND(W2060&lt;&gt;"",Y2060&lt;&gt;"",Y2060-W2060&gt;Resumen!$B$8),FALSE()),IFERROR(AND(X2060&lt;&gt;"",Y2060&lt;&gt;"",Y2060-X2060&gt;Resumen!$B$8),FALSE())),TRIM("Lays tiene mayor markup que "&amp;IF(IFERROR(AND(W2060&lt;&gt;"",Y2060&lt;&gt;"",Y2060-W2060&gt;Resumen!$B$8),FALSE()),"Quento ","")&amp;IF(IFERROR(AND(X2060&lt;&gt;"",Y2060&lt;&gt;"",Y2060-X2060&gt;Resumen!$B$8),FALSE()),"Julicroc ","")&amp;"en este PDV"),"")</f>
        <v/>
      </c>
      <c r="AZ2060" s="22" t="str">
        <f aca="false">IF(COUNTIF('Plan Pehuamar - Lista'!$A$2:$A$167,A2060)&gt;0,"Sí","No")</f>
        <v>No</v>
      </c>
      <c r="BA2060" s="22" t="str">
        <f aca="false">IF(COUNTIF('Plan Combo 9+1'!$A$2:$A$226,A2060)&gt;0,"Sí","No")</f>
        <v>No</v>
      </c>
      <c r="BB2060" s="22" t="str">
        <f aca="false">IF(AH2060="","No",IF(BA2060="Sí",IF((AO2060-AH2060)&gt;Resumen!$B$6,"Sí","No"),IF((AO2060-AH2060)&gt;=Resumen!$B$132,"Sí","No")))</f>
        <v>No</v>
      </c>
      <c r="BC2060" s="22" t="str">
        <f aca="false">IF(AND(N2060="Sí",AL2060="Sí",AI2060=0),"Sí","No")</f>
        <v>No</v>
      </c>
      <c r="BD2060" s="22" t="str">
        <f aca="false">IF(COUNTIF('Plan 9+1 (con Pehuamar)'!$A$2:$A$227,A2060)&gt;0,"Sí","No")</f>
        <v>No</v>
      </c>
    </row>
    <row r="2061" customFormat="false" ht="15" hidden="false" customHeight="true" outlineLevel="0" collapsed="false">
      <c r="A2061" s="6" t="n">
        <v>201695</v>
      </c>
      <c r="B2061" s="6" t="n">
        <v>13</v>
      </c>
      <c r="C2061" s="6" t="n">
        <v>1304</v>
      </c>
      <c r="D2061" s="6" t="s">
        <v>359</v>
      </c>
      <c r="E2061" s="6" t="s">
        <v>2223</v>
      </c>
      <c r="F2061" s="6" t="s">
        <v>201</v>
      </c>
      <c r="G2061" s="6" t="s">
        <v>130</v>
      </c>
      <c r="H2061" s="6" t="s">
        <v>1715</v>
      </c>
      <c r="I2061" s="27" t="n">
        <v>10</v>
      </c>
      <c r="J2061" s="27" t="n">
        <v>24</v>
      </c>
      <c r="K2061" s="27" t="n">
        <v>0</v>
      </c>
      <c r="L2061" s="28" t="n">
        <f aca="false">I2061+J2061</f>
        <v>34</v>
      </c>
      <c r="M2061" s="28" t="n">
        <f aca="false">L2061+K2061</f>
        <v>34</v>
      </c>
      <c r="N2061" s="22" t="str">
        <f aca="false">IF(I2061&gt;0,"Sí","No")</f>
        <v>Sí</v>
      </c>
      <c r="O2061" s="22" t="str">
        <f aca="false">IF(J2061&gt;0,"Sí","No")</f>
        <v>Sí</v>
      </c>
      <c r="P2061" s="22" t="str">
        <f aca="false">IF(K2061&gt;0,"Sí","No")</f>
        <v>No</v>
      </c>
      <c r="Q2061" s="22" t="str">
        <f aca="false">IF(OR(I2061&gt;0,J2061&gt;0),"Sí","No")</f>
        <v>Sí</v>
      </c>
      <c r="R2061" s="27" t="n">
        <v>1750</v>
      </c>
      <c r="S2061" s="27" t="n">
        <v>2500</v>
      </c>
      <c r="T2061" s="27" t="n">
        <v>1200</v>
      </c>
      <c r="U2061" s="27" t="n">
        <v>1900</v>
      </c>
      <c r="V2061" s="27"/>
      <c r="W2061" s="12" t="n">
        <f aca="false">IF(AND(I2061&gt;0,R2061&gt;0),(S2061-R2061)/R2061,"")</f>
        <v>0.428571428571429</v>
      </c>
      <c r="X2061" s="12" t="n">
        <f aca="false">IF(AND(J2061&gt;0,T2061&gt;0),(U2061-T2061)/T2061,"")</f>
        <v>0.583333333333333</v>
      </c>
      <c r="Y2061" s="12" t="str">
        <f aca="false">IF(AND(K2061&gt;0,V2061&gt;0),(V2061-Resumen!$B$7)/Resumen!$B$7,"")</f>
        <v/>
      </c>
      <c r="Z2061" s="28" t="str">
        <f aca="false">IF(AND(K2061&gt;0,I2061&gt;0,V2061&gt;0,S2061&gt;0),V2061-S2061,"")</f>
        <v/>
      </c>
      <c r="AA2061" s="12" t="str">
        <f aca="false">IF(Z2061&lt;&gt;"",Z2061/S2061,"")</f>
        <v/>
      </c>
      <c r="AB2061" s="28" t="str">
        <f aca="false">IF(AND(K2061&gt;0,J2061&gt;0,V2061&gt;0,U2061&gt;0),V2061-U2061,"")</f>
        <v/>
      </c>
      <c r="AC2061" s="12" t="str">
        <f aca="false">IF(AB2061&lt;&gt;"",AB2061/U2061,"")</f>
        <v/>
      </c>
      <c r="AD2061" s="27" t="n">
        <v>0</v>
      </c>
      <c r="AE2061" s="27" t="n">
        <v>2</v>
      </c>
      <c r="AF2061" s="27" t="n">
        <v>11</v>
      </c>
      <c r="AG2061" s="28" t="n">
        <f aca="false">AD2061+AE2061+AF2061</f>
        <v>13</v>
      </c>
      <c r="AH2061" s="12" t="n">
        <f aca="false">IF(AG2061&gt;0,AD2061/AG2061,"")</f>
        <v>0</v>
      </c>
      <c r="AI2061" s="27" t="n">
        <v>0</v>
      </c>
      <c r="AJ2061" s="27" t="n">
        <v>0</v>
      </c>
      <c r="AK2061" s="27" t="n">
        <v>0</v>
      </c>
      <c r="AL2061" s="22" t="str">
        <f aca="false">IF(OR(AJ2061&gt;0,AK2061&gt;0),"Sí","No")</f>
        <v>No</v>
      </c>
      <c r="AM2061" s="6" t="s">
        <v>198</v>
      </c>
      <c r="AN2061" s="6" t="s">
        <v>198</v>
      </c>
      <c r="AO2061" s="12" t="n">
        <f aca="false">IF(M2061&gt;0,K2061/M2061,"")</f>
        <v>0</v>
      </c>
      <c r="AP2061" s="22" t="str">
        <f aca="false">IF(M2061&gt;=Resumen!$B$5,"Alto","Bajo")</f>
        <v>Bajo</v>
      </c>
      <c r="AQ2061" s="22" t="str">
        <f aca="false">IF(AO2061&gt;=Resumen!$B$28,"Alto","Bajo")</f>
        <v>Bajo</v>
      </c>
      <c r="AR2061" s="22" t="str">
        <f aca="false">AP2061&amp;" Potencial / "&amp;AQ2061&amp;" Share"</f>
        <v>Bajo Potencial / Bajo Share</v>
      </c>
      <c r="AS2061" s="22" t="str">
        <f aca="false">IF(Q2061="Sí",IF(AO2061&gt;=Resumen!$B$29,"Alto","Bajo"),"")</f>
        <v>Bajo</v>
      </c>
      <c r="AT2061" s="22" t="str">
        <f aca="false">IF(AS2061&lt;&gt;"",AP2061&amp;" Potencial / "&amp;AS2061&amp;" Share","")</f>
        <v>Bajo Potencial / Bajo Share</v>
      </c>
      <c r="AU2061" s="22" t="str">
        <f aca="false">IF(AH2061="","Sin dato",IF(AH2061-AO2061&gt;Resumen!$B$6,"Sobre-exhibido",IF(AO2061-AH2061&gt;Resumen!$B$6,"Sub-exhibido","En línea")))</f>
        <v>En línea</v>
      </c>
      <c r="AV2061" s="22" t="n">
        <f aca="false">IF(AT2061="","",IF(AT2061="Alto Potencial / Bajo Share",1,IF(AT2061="Alto Potencial / Alto Share",2,IF(AT2061="Bajo Potencial / Alto Share",3,4))))</f>
        <v>4</v>
      </c>
      <c r="AW2061" s="22" t="str">
        <f aca="false">IF(Q2061="No","Sin competencia directa",IF(AV2061=1,"1 - Foco Conquista (Alto Pot / Bajo Share)",IF(AV2061=2,"2 - Foco Defensa (Alto Pot / Alto Share)",IF(AV2061=3,"3 - Monitoreo (Bajo Pot / Alto Share)","4 - Baja Prioridad (Bajo Pot / Bajo Share)"))))</f>
        <v>4 - Baja Prioridad (Bajo Pot / Bajo Share)</v>
      </c>
      <c r="AX2061" s="12" t="str">
        <f aca="false">IF(OR(IFERROR(AND(W2061&lt;&gt;"",Y2061&lt;&gt;"",Y2061-W2061&gt;Resumen!$B$8),FALSE()),IFERROR(AND(X2061&lt;&gt;"",Y2061&lt;&gt;"",Y2061-X2061&gt;Resumen!$B$8),FALSE())),MAX(IF(IFERROR(AND(W2061&lt;&gt;"",Y2061&lt;&gt;"",Y2061-W2061&gt;Resumen!$B$8),FALSE()),Y2061-W2061,0),IF(IFERROR(AND(X2061&lt;&gt;"",Y2061&lt;&gt;"",Y2061-X2061&gt;Resumen!$B$8),FALSE()),Y2061-X2061,0)),"")</f>
        <v/>
      </c>
      <c r="AY2061" s="22" t="str">
        <f aca="false">IF(OR(IFERROR(AND(W2061&lt;&gt;"",Y2061&lt;&gt;"",Y2061-W2061&gt;Resumen!$B$8),FALSE()),IFERROR(AND(X2061&lt;&gt;"",Y2061&lt;&gt;"",Y2061-X2061&gt;Resumen!$B$8),FALSE())),TRIM("Lays tiene mayor markup que "&amp;IF(IFERROR(AND(W2061&lt;&gt;"",Y2061&lt;&gt;"",Y2061-W2061&gt;Resumen!$B$8),FALSE()),"Quento ","")&amp;IF(IFERROR(AND(X2061&lt;&gt;"",Y2061&lt;&gt;"",Y2061-X2061&gt;Resumen!$B$8),FALSE()),"Julicroc ","")&amp;"en este PDV"),"")</f>
        <v/>
      </c>
      <c r="AZ2061" s="22" t="str">
        <f aca="false">IF(COUNTIF('Plan Pehuamar - Lista'!$A$2:$A$167,A2061)&gt;0,"Sí","No")</f>
        <v>No</v>
      </c>
      <c r="BA2061" s="22" t="str">
        <f aca="false">IF(COUNTIF('Plan Combo 9+1'!$A$2:$A$226,A2061)&gt;0,"Sí","No")</f>
        <v>No</v>
      </c>
      <c r="BB2061" s="22" t="str">
        <f aca="false">IF(AH2061="","No",IF(BA2061="Sí",IF((AO2061-AH2061)&gt;Resumen!$B$6,"Sí","No"),IF((AO2061-AH2061)&gt;=Resumen!$B$132,"Sí","No")))</f>
        <v>No</v>
      </c>
      <c r="BC2061" s="22" t="str">
        <f aca="false">IF(AND(N2061="Sí",AL2061="Sí",AI2061=0),"Sí","No")</f>
        <v>No</v>
      </c>
      <c r="BD2061" s="22" t="str">
        <f aca="false">IF(COUNTIF('Plan 9+1 (con Pehuamar)'!$A$2:$A$227,A2061)&gt;0,"Sí","No")</f>
        <v>No</v>
      </c>
    </row>
    <row r="2062" customFormat="false" ht="15" hidden="false" customHeight="true" outlineLevel="0" collapsed="false">
      <c r="A2062" s="6" t="n">
        <v>201704</v>
      </c>
      <c r="B2062" s="6" t="n">
        <v>13</v>
      </c>
      <c r="C2062" s="6" t="n">
        <v>1304</v>
      </c>
      <c r="D2062" s="6" t="s">
        <v>359</v>
      </c>
      <c r="E2062" s="6" t="s">
        <v>2224</v>
      </c>
      <c r="F2062" s="6" t="s">
        <v>201</v>
      </c>
      <c r="G2062" s="6" t="s">
        <v>130</v>
      </c>
      <c r="H2062" s="6" t="s">
        <v>1715</v>
      </c>
      <c r="I2062" s="27" t="n">
        <v>0</v>
      </c>
      <c r="J2062" s="27" t="n">
        <v>0</v>
      </c>
      <c r="K2062" s="27" t="n">
        <v>0.4</v>
      </c>
      <c r="L2062" s="28" t="n">
        <f aca="false">I2062+J2062</f>
        <v>0</v>
      </c>
      <c r="M2062" s="28" t="n">
        <f aca="false">L2062+K2062</f>
        <v>0.4</v>
      </c>
      <c r="N2062" s="22" t="str">
        <f aca="false">IF(I2062&gt;0,"Sí","No")</f>
        <v>No</v>
      </c>
      <c r="O2062" s="22" t="str">
        <f aca="false">IF(J2062&gt;0,"Sí","No")</f>
        <v>No</v>
      </c>
      <c r="P2062" s="22" t="str">
        <f aca="false">IF(K2062&gt;0,"Sí","No")</f>
        <v>Sí</v>
      </c>
      <c r="Q2062" s="22" t="str">
        <f aca="false">IF(OR(I2062&gt;0,J2062&gt;0),"Sí","No")</f>
        <v>No</v>
      </c>
      <c r="R2062" s="27"/>
      <c r="S2062" s="27"/>
      <c r="T2062" s="27"/>
      <c r="U2062" s="27"/>
      <c r="V2062" s="27"/>
      <c r="W2062" s="12" t="str">
        <f aca="false">IF(AND(I2062&gt;0,R2062&gt;0),(S2062-R2062)/R2062,"")</f>
        <v/>
      </c>
      <c r="X2062" s="12" t="str">
        <f aca="false">IF(AND(J2062&gt;0,T2062&gt;0),(U2062-T2062)/T2062,"")</f>
        <v/>
      </c>
      <c r="Y2062" s="12" t="str">
        <f aca="false">IF(AND(K2062&gt;0,V2062&gt;0),(V2062-Resumen!$B$7)/Resumen!$B$7,"")</f>
        <v/>
      </c>
      <c r="Z2062" s="28" t="str">
        <f aca="false">IF(AND(K2062&gt;0,I2062&gt;0,V2062&gt;0,S2062&gt;0),V2062-S2062,"")</f>
        <v/>
      </c>
      <c r="AA2062" s="12" t="str">
        <f aca="false">IF(Z2062&lt;&gt;"",Z2062/S2062,"")</f>
        <v/>
      </c>
      <c r="AB2062" s="28" t="str">
        <f aca="false">IF(AND(K2062&gt;0,J2062&gt;0,V2062&gt;0,U2062&gt;0),V2062-U2062,"")</f>
        <v/>
      </c>
      <c r="AC2062" s="12" t="str">
        <f aca="false">IF(AB2062&lt;&gt;"",AB2062/U2062,"")</f>
        <v/>
      </c>
      <c r="AD2062" s="27" t="n">
        <v>0</v>
      </c>
      <c r="AE2062" s="27" t="n">
        <v>0</v>
      </c>
      <c r="AF2062" s="27" t="n">
        <v>0</v>
      </c>
      <c r="AG2062" s="28" t="n">
        <f aca="false">AD2062+AE2062+AF2062</f>
        <v>0</v>
      </c>
      <c r="AH2062" s="12" t="str">
        <f aca="false">IF(AG2062&gt;0,AD2062/AG2062,"")</f>
        <v/>
      </c>
      <c r="AI2062" s="27" t="n">
        <v>0</v>
      </c>
      <c r="AJ2062" s="27" t="n">
        <v>0</v>
      </c>
      <c r="AK2062" s="27" t="n">
        <v>0</v>
      </c>
      <c r="AL2062" s="22" t="str">
        <f aca="false">IF(OR(AJ2062&gt;0,AK2062&gt;0),"Sí","No")</f>
        <v>No</v>
      </c>
      <c r="AM2062" s="6"/>
      <c r="AN2062" s="6"/>
      <c r="AO2062" s="12" t="n">
        <f aca="false">IF(M2062&gt;0,K2062/M2062,"")</f>
        <v>1</v>
      </c>
      <c r="AP2062" s="22" t="str">
        <f aca="false">IF(M2062&gt;=Resumen!$B$5,"Alto","Bajo")</f>
        <v>Bajo</v>
      </c>
      <c r="AQ2062" s="22" t="str">
        <f aca="false">IF(AO2062&gt;=Resumen!$B$28,"Alto","Bajo")</f>
        <v>Alto</v>
      </c>
      <c r="AR2062" s="22" t="str">
        <f aca="false">AP2062&amp;" Potencial / "&amp;AQ2062&amp;" Share"</f>
        <v>Bajo Potencial / Alto Share</v>
      </c>
      <c r="AS2062" s="22" t="str">
        <f aca="false">IF(Q2062="Sí",IF(AO2062&gt;=Resumen!$B$29,"Alto","Bajo"),"")</f>
        <v/>
      </c>
      <c r="AT2062" s="22" t="str">
        <f aca="false">IF(AS2062&lt;&gt;"",AP2062&amp;" Potencial / "&amp;AS2062&amp;" Share","")</f>
        <v/>
      </c>
      <c r="AU2062" s="22" t="str">
        <f aca="false">IF(AH2062="","Sin dato",IF(AH2062-AO2062&gt;Resumen!$B$6,"Sobre-exhibido",IF(AO2062-AH2062&gt;Resumen!$B$6,"Sub-exhibido","En línea")))</f>
        <v>Sin dato</v>
      </c>
      <c r="AV2062" s="22" t="str">
        <f aca="false">IF(AT2062="","",IF(AT2062="Alto Potencial / Bajo Share",1,IF(AT2062="Alto Potencial / Alto Share",2,IF(AT2062="Bajo Potencial / Alto Share",3,4))))</f>
        <v/>
      </c>
      <c r="AW2062" s="22" t="str">
        <f aca="false">IF(Q2062="No","Sin competencia directa",IF(AV2062=1,"1 - Foco Conquista (Alto Pot / Bajo Share)",IF(AV2062=2,"2 - Foco Defensa (Alto Pot / Alto Share)",IF(AV2062=3,"3 - Monitoreo (Bajo Pot / Alto Share)","4 - Baja Prioridad (Bajo Pot / Bajo Share)"))))</f>
        <v>Sin competencia directa</v>
      </c>
      <c r="AX2062" s="12" t="str">
        <f aca="false">IF(OR(IFERROR(AND(W2062&lt;&gt;"",Y2062&lt;&gt;"",Y2062-W2062&gt;Resumen!$B$8),FALSE()),IFERROR(AND(X2062&lt;&gt;"",Y2062&lt;&gt;"",Y2062-X2062&gt;Resumen!$B$8),FALSE())),MAX(IF(IFERROR(AND(W2062&lt;&gt;"",Y2062&lt;&gt;"",Y2062-W2062&gt;Resumen!$B$8),FALSE()),Y2062-W2062,0),IF(IFERROR(AND(X2062&lt;&gt;"",Y2062&lt;&gt;"",Y2062-X2062&gt;Resumen!$B$8),FALSE()),Y2062-X2062,0)),"")</f>
        <v/>
      </c>
      <c r="AY2062" s="22" t="str">
        <f aca="false">IF(OR(IFERROR(AND(W2062&lt;&gt;"",Y2062&lt;&gt;"",Y2062-W2062&gt;Resumen!$B$8),FALSE()),IFERROR(AND(X2062&lt;&gt;"",Y2062&lt;&gt;"",Y2062-X2062&gt;Resumen!$B$8),FALSE())),TRIM("Lays tiene mayor markup que "&amp;IF(IFERROR(AND(W2062&lt;&gt;"",Y2062&lt;&gt;"",Y2062-W2062&gt;Resumen!$B$8),FALSE()),"Quento ","")&amp;IF(IFERROR(AND(X2062&lt;&gt;"",Y2062&lt;&gt;"",Y2062-X2062&gt;Resumen!$B$8),FALSE()),"Julicroc ","")&amp;"en este PDV"),"")</f>
        <v/>
      </c>
      <c r="AZ2062" s="22" t="str">
        <f aca="false">IF(COUNTIF('Plan Pehuamar - Lista'!$A$2:$A$167,A2062)&gt;0,"Sí","No")</f>
        <v>No</v>
      </c>
      <c r="BA2062" s="22" t="str">
        <f aca="false">IF(COUNTIF('Plan Combo 9+1'!$A$2:$A$226,A2062)&gt;0,"Sí","No")</f>
        <v>No</v>
      </c>
      <c r="BB2062" s="22" t="str">
        <f aca="false">IF(AH2062="","No",IF(BA2062="Sí",IF((AO2062-AH2062)&gt;Resumen!$B$6,"Sí","No"),IF((AO2062-AH2062)&gt;=Resumen!$B$132,"Sí","No")))</f>
        <v>No</v>
      </c>
      <c r="BC2062" s="22" t="str">
        <f aca="false">IF(AND(N2062="Sí",AL2062="Sí",AI2062=0),"Sí","No")</f>
        <v>No</v>
      </c>
      <c r="BD2062" s="22" t="str">
        <f aca="false">IF(COUNTIF('Plan 9+1 (con Pehuamar)'!$A$2:$A$227,A2062)&gt;0,"Sí","No")</f>
        <v>No</v>
      </c>
    </row>
    <row r="2063" customFormat="false" ht="15" hidden="false" customHeight="true" outlineLevel="0" collapsed="false">
      <c r="A2063" s="6" t="n">
        <v>201705</v>
      </c>
      <c r="B2063" s="6" t="n">
        <v>13</v>
      </c>
      <c r="C2063" s="6" t="n">
        <v>1304</v>
      </c>
      <c r="D2063" s="6" t="s">
        <v>359</v>
      </c>
      <c r="E2063" s="6" t="s">
        <v>2225</v>
      </c>
      <c r="F2063" s="6" t="s">
        <v>201</v>
      </c>
      <c r="G2063" s="6" t="s">
        <v>130</v>
      </c>
      <c r="H2063" s="6" t="s">
        <v>1715</v>
      </c>
      <c r="I2063" s="27" t="n">
        <v>10</v>
      </c>
      <c r="J2063" s="27" t="n">
        <v>0</v>
      </c>
      <c r="K2063" s="27" t="n">
        <v>6</v>
      </c>
      <c r="L2063" s="28" t="n">
        <f aca="false">I2063+J2063</f>
        <v>10</v>
      </c>
      <c r="M2063" s="28" t="n">
        <f aca="false">L2063+K2063</f>
        <v>16</v>
      </c>
      <c r="N2063" s="22" t="str">
        <f aca="false">IF(I2063&gt;0,"Sí","No")</f>
        <v>Sí</v>
      </c>
      <c r="O2063" s="22" t="str">
        <f aca="false">IF(J2063&gt;0,"Sí","No")</f>
        <v>No</v>
      </c>
      <c r="P2063" s="22" t="str">
        <f aca="false">IF(K2063&gt;0,"Sí","No")</f>
        <v>Sí</v>
      </c>
      <c r="Q2063" s="22" t="str">
        <f aca="false">IF(OR(I2063&gt;0,J2063&gt;0),"Sí","No")</f>
        <v>Sí</v>
      </c>
      <c r="R2063" s="27" t="n">
        <v>1750</v>
      </c>
      <c r="S2063" s="27" t="n">
        <v>2500</v>
      </c>
      <c r="T2063" s="27"/>
      <c r="U2063" s="27"/>
      <c r="V2063" s="27" t="n">
        <v>3700</v>
      </c>
      <c r="W2063" s="12" t="n">
        <f aca="false">IF(AND(I2063&gt;0,R2063&gt;0),(S2063-R2063)/R2063,"")</f>
        <v>0.428571428571429</v>
      </c>
      <c r="X2063" s="12" t="str">
        <f aca="false">IF(AND(J2063&gt;0,T2063&gt;0),(U2063-T2063)/T2063,"")</f>
        <v/>
      </c>
      <c r="Y2063" s="12" t="n">
        <f aca="false">IF(AND(K2063&gt;0,V2063&gt;0),(V2063-Resumen!$B$7)/Resumen!$B$7,"")</f>
        <v>0.48</v>
      </c>
      <c r="Z2063" s="28" t="n">
        <f aca="false">IF(AND(K2063&gt;0,I2063&gt;0,V2063&gt;0,S2063&gt;0),V2063-S2063,"")</f>
        <v>1200</v>
      </c>
      <c r="AA2063" s="12" t="n">
        <f aca="false">IF(Z2063&lt;&gt;"",Z2063/S2063,"")</f>
        <v>0.48</v>
      </c>
      <c r="AB2063" s="28" t="str">
        <f aca="false">IF(AND(K2063&gt;0,J2063&gt;0,V2063&gt;0,U2063&gt;0),V2063-U2063,"")</f>
        <v/>
      </c>
      <c r="AC2063" s="12" t="str">
        <f aca="false">IF(AB2063&lt;&gt;"",AB2063/U2063,"")</f>
        <v/>
      </c>
      <c r="AD2063" s="27" t="n">
        <v>4</v>
      </c>
      <c r="AE2063" s="27" t="n">
        <v>2</v>
      </c>
      <c r="AF2063" s="27" t="n">
        <v>9</v>
      </c>
      <c r="AG2063" s="28" t="n">
        <f aca="false">AD2063+AE2063+AF2063</f>
        <v>15</v>
      </c>
      <c r="AH2063" s="12" t="n">
        <f aca="false">IF(AG2063&gt;0,AD2063/AG2063,"")</f>
        <v>0.266666666666667</v>
      </c>
      <c r="AI2063" s="27" t="n">
        <v>0</v>
      </c>
      <c r="AJ2063" s="27" t="n">
        <v>0</v>
      </c>
      <c r="AK2063" s="27" t="n">
        <v>1</v>
      </c>
      <c r="AL2063" s="22" t="str">
        <f aca="false">IF(OR(AJ2063&gt;0,AK2063&gt;0),"Sí","No")</f>
        <v>Sí</v>
      </c>
      <c r="AM2063" s="6" t="s">
        <v>198</v>
      </c>
      <c r="AN2063" s="6"/>
      <c r="AO2063" s="12" t="n">
        <f aca="false">IF(M2063&gt;0,K2063/M2063,"")</f>
        <v>0.375</v>
      </c>
      <c r="AP2063" s="22" t="str">
        <f aca="false">IF(M2063&gt;=Resumen!$B$5,"Alto","Bajo")</f>
        <v>Bajo</v>
      </c>
      <c r="AQ2063" s="22" t="str">
        <f aca="false">IF(AO2063&gt;=Resumen!$B$28,"Alto","Bajo")</f>
        <v>Bajo</v>
      </c>
      <c r="AR2063" s="22" t="str">
        <f aca="false">AP2063&amp;" Potencial / "&amp;AQ2063&amp;" Share"</f>
        <v>Bajo Potencial / Bajo Share</v>
      </c>
      <c r="AS2063" s="22" t="str">
        <f aca="false">IF(Q2063="Sí",IF(AO2063&gt;=Resumen!$B$29,"Alto","Bajo"),"")</f>
        <v>Bajo</v>
      </c>
      <c r="AT2063" s="22" t="str">
        <f aca="false">IF(AS2063&lt;&gt;"",AP2063&amp;" Potencial / "&amp;AS2063&amp;" Share","")</f>
        <v>Bajo Potencial / Bajo Share</v>
      </c>
      <c r="AU2063" s="22" t="str">
        <f aca="false">IF(AH2063="","Sin dato",IF(AH2063-AO2063&gt;Resumen!$B$6,"Sobre-exhibido",IF(AO2063-AH2063&gt;Resumen!$B$6,"Sub-exhibido","En línea")))</f>
        <v>Sub-exhibido</v>
      </c>
      <c r="AV2063" s="22" t="n">
        <f aca="false">IF(AT2063="","",IF(AT2063="Alto Potencial / Bajo Share",1,IF(AT2063="Alto Potencial / Alto Share",2,IF(AT2063="Bajo Potencial / Alto Share",3,4))))</f>
        <v>4</v>
      </c>
      <c r="AW2063" s="22" t="str">
        <f aca="false">IF(Q2063="No","Sin competencia directa",IF(AV2063=1,"1 - Foco Conquista (Alto Pot / Bajo Share)",IF(AV2063=2,"2 - Foco Defensa (Alto Pot / Alto Share)",IF(AV2063=3,"3 - Monitoreo (Bajo Pot / Alto Share)","4 - Baja Prioridad (Bajo Pot / Bajo Share)"))))</f>
        <v>4 - Baja Prioridad (Bajo Pot / Bajo Share)</v>
      </c>
      <c r="AX2063" s="12" t="n">
        <f aca="false">IF(OR(IFERROR(AND(W2063&lt;&gt;"",Y2063&lt;&gt;"",Y2063-W2063&gt;Resumen!$B$8),FALSE()),IFERROR(AND(X2063&lt;&gt;"",Y2063&lt;&gt;"",Y2063-X2063&gt;Resumen!$B$8),FALSE())),MAX(IF(IFERROR(AND(W2063&lt;&gt;"",Y2063&lt;&gt;"",Y2063-W2063&gt;Resumen!$B$8),FALSE()),Y2063-W2063,0),IF(IFERROR(AND(X2063&lt;&gt;"",Y2063&lt;&gt;"",Y2063-X2063&gt;Resumen!$B$8),FALSE()),Y2063-X2063,0)),"")</f>
        <v>0.0514285714285714</v>
      </c>
      <c r="AY2063" s="22" t="str">
        <f aca="false">IF(OR(IFERROR(AND(W2063&lt;&gt;"",Y2063&lt;&gt;"",Y2063-W2063&gt;Resumen!$B$8),FALSE()),IFERROR(AND(X2063&lt;&gt;"",Y2063&lt;&gt;"",Y2063-X2063&gt;Resumen!$B$8),FALSE())),TRIM("Lays tiene mayor markup que "&amp;IF(IFERROR(AND(W2063&lt;&gt;"",Y2063&lt;&gt;"",Y2063-W2063&gt;Resumen!$B$8),FALSE()),"Quento ","")&amp;IF(IFERROR(AND(X2063&lt;&gt;"",Y2063&lt;&gt;"",Y2063-X2063&gt;Resumen!$B$8),FALSE()),"Julicroc ","")&amp;"en este PDV"),"")</f>
        <v>Lays tiene mayor markup que Quento en este PDV</v>
      </c>
      <c r="AZ2063" s="22" t="str">
        <f aca="false">IF(COUNTIF('Plan Pehuamar - Lista'!$A$2:$A$167,A2063)&gt;0,"Sí","No")</f>
        <v>No</v>
      </c>
      <c r="BA2063" s="22" t="str">
        <f aca="false">IF(COUNTIF('Plan Combo 9+1'!$A$2:$A$226,A2063)&gt;0,"Sí","No")</f>
        <v>No</v>
      </c>
      <c r="BB2063" s="22" t="str">
        <f aca="false">IF(AH2063="","No",IF(BA2063="Sí",IF((AO2063-AH2063)&gt;Resumen!$B$6,"Sí","No"),IF((AO2063-AH2063)&gt;=Resumen!$B$132,"Sí","No")))</f>
        <v>No</v>
      </c>
      <c r="BC2063" s="22" t="str">
        <f aca="false">IF(AND(N2063="Sí",AL2063="Sí",AI2063=0),"Sí","No")</f>
        <v>Sí</v>
      </c>
      <c r="BD2063" s="22" t="str">
        <f aca="false">IF(COUNTIF('Plan 9+1 (con Pehuamar)'!$A$2:$A$227,A2063)&gt;0,"Sí","No")</f>
        <v>No</v>
      </c>
    </row>
    <row r="2064" customFormat="false" ht="15" hidden="false" customHeight="true" outlineLevel="0" collapsed="false">
      <c r="A2064" s="6" t="n">
        <v>201904</v>
      </c>
      <c r="B2064" s="6" t="n">
        <v>13</v>
      </c>
      <c r="C2064" s="6" t="n">
        <v>1304</v>
      </c>
      <c r="D2064" s="6" t="s">
        <v>359</v>
      </c>
      <c r="E2064" s="6" t="s">
        <v>2226</v>
      </c>
      <c r="F2064" s="6" t="s">
        <v>201</v>
      </c>
      <c r="G2064" s="6" t="s">
        <v>130</v>
      </c>
      <c r="H2064" s="6" t="s">
        <v>1715</v>
      </c>
      <c r="I2064" s="27" t="n">
        <v>0</v>
      </c>
      <c r="J2064" s="27" t="n">
        <v>0</v>
      </c>
      <c r="K2064" s="27" t="n">
        <v>1.4</v>
      </c>
      <c r="L2064" s="28" t="n">
        <f aca="false">I2064+J2064</f>
        <v>0</v>
      </c>
      <c r="M2064" s="28" t="n">
        <f aca="false">L2064+K2064</f>
        <v>1.4</v>
      </c>
      <c r="N2064" s="22" t="str">
        <f aca="false">IF(I2064&gt;0,"Sí","No")</f>
        <v>No</v>
      </c>
      <c r="O2064" s="22" t="str">
        <f aca="false">IF(J2064&gt;0,"Sí","No")</f>
        <v>No</v>
      </c>
      <c r="P2064" s="22" t="str">
        <f aca="false">IF(K2064&gt;0,"Sí","No")</f>
        <v>Sí</v>
      </c>
      <c r="Q2064" s="22" t="str">
        <f aca="false">IF(OR(I2064&gt;0,J2064&gt;0),"Sí","No")</f>
        <v>No</v>
      </c>
      <c r="R2064" s="27"/>
      <c r="S2064" s="27"/>
      <c r="T2064" s="27"/>
      <c r="U2064" s="27"/>
      <c r="V2064" s="27"/>
      <c r="W2064" s="12" t="str">
        <f aca="false">IF(AND(I2064&gt;0,R2064&gt;0),(S2064-R2064)/R2064,"")</f>
        <v/>
      </c>
      <c r="X2064" s="12" t="str">
        <f aca="false">IF(AND(J2064&gt;0,T2064&gt;0),(U2064-T2064)/T2064,"")</f>
        <v/>
      </c>
      <c r="Y2064" s="12" t="str">
        <f aca="false">IF(AND(K2064&gt;0,V2064&gt;0),(V2064-Resumen!$B$7)/Resumen!$B$7,"")</f>
        <v/>
      </c>
      <c r="Z2064" s="28" t="str">
        <f aca="false">IF(AND(K2064&gt;0,I2064&gt;0,V2064&gt;0,S2064&gt;0),V2064-S2064,"")</f>
        <v/>
      </c>
      <c r="AA2064" s="12" t="str">
        <f aca="false">IF(Z2064&lt;&gt;"",Z2064/S2064,"")</f>
        <v/>
      </c>
      <c r="AB2064" s="28" t="str">
        <f aca="false">IF(AND(K2064&gt;0,J2064&gt;0,V2064&gt;0,U2064&gt;0),V2064-U2064,"")</f>
        <v/>
      </c>
      <c r="AC2064" s="12" t="str">
        <f aca="false">IF(AB2064&lt;&gt;"",AB2064/U2064,"")</f>
        <v/>
      </c>
      <c r="AD2064" s="27" t="n">
        <v>0</v>
      </c>
      <c r="AE2064" s="27" t="n">
        <v>0</v>
      </c>
      <c r="AF2064" s="27" t="n">
        <v>0</v>
      </c>
      <c r="AG2064" s="28" t="n">
        <f aca="false">AD2064+AE2064+AF2064</f>
        <v>0</v>
      </c>
      <c r="AH2064" s="12" t="str">
        <f aca="false">IF(AG2064&gt;0,AD2064/AG2064,"")</f>
        <v/>
      </c>
      <c r="AI2064" s="27" t="n">
        <v>0</v>
      </c>
      <c r="AJ2064" s="27" t="n">
        <v>0</v>
      </c>
      <c r="AK2064" s="27" t="n">
        <v>0</v>
      </c>
      <c r="AL2064" s="22" t="str">
        <f aca="false">IF(OR(AJ2064&gt;0,AK2064&gt;0),"Sí","No")</f>
        <v>No</v>
      </c>
      <c r="AM2064" s="6"/>
      <c r="AN2064" s="6"/>
      <c r="AO2064" s="12" t="n">
        <f aca="false">IF(M2064&gt;0,K2064/M2064,"")</f>
        <v>1</v>
      </c>
      <c r="AP2064" s="22" t="str">
        <f aca="false">IF(M2064&gt;=Resumen!$B$5,"Alto","Bajo")</f>
        <v>Bajo</v>
      </c>
      <c r="AQ2064" s="22" t="str">
        <f aca="false">IF(AO2064&gt;=Resumen!$B$28,"Alto","Bajo")</f>
        <v>Alto</v>
      </c>
      <c r="AR2064" s="22" t="str">
        <f aca="false">AP2064&amp;" Potencial / "&amp;AQ2064&amp;" Share"</f>
        <v>Bajo Potencial / Alto Share</v>
      </c>
      <c r="AS2064" s="22" t="str">
        <f aca="false">IF(Q2064="Sí",IF(AO2064&gt;=Resumen!$B$29,"Alto","Bajo"),"")</f>
        <v/>
      </c>
      <c r="AT2064" s="22" t="str">
        <f aca="false">IF(AS2064&lt;&gt;"",AP2064&amp;" Potencial / "&amp;AS2064&amp;" Share","")</f>
        <v/>
      </c>
      <c r="AU2064" s="22" t="str">
        <f aca="false">IF(AH2064="","Sin dato",IF(AH2064-AO2064&gt;Resumen!$B$6,"Sobre-exhibido",IF(AO2064-AH2064&gt;Resumen!$B$6,"Sub-exhibido","En línea")))</f>
        <v>Sin dato</v>
      </c>
      <c r="AV2064" s="22" t="str">
        <f aca="false">IF(AT2064="","",IF(AT2064="Alto Potencial / Bajo Share",1,IF(AT2064="Alto Potencial / Alto Share",2,IF(AT2064="Bajo Potencial / Alto Share",3,4))))</f>
        <v/>
      </c>
      <c r="AW2064" s="22" t="str">
        <f aca="false">IF(Q2064="No","Sin competencia directa",IF(AV2064=1,"1 - Foco Conquista (Alto Pot / Bajo Share)",IF(AV2064=2,"2 - Foco Defensa (Alto Pot / Alto Share)",IF(AV2064=3,"3 - Monitoreo (Bajo Pot / Alto Share)","4 - Baja Prioridad (Bajo Pot / Bajo Share)"))))</f>
        <v>Sin competencia directa</v>
      </c>
      <c r="AX2064" s="12" t="str">
        <f aca="false">IF(OR(IFERROR(AND(W2064&lt;&gt;"",Y2064&lt;&gt;"",Y2064-W2064&gt;Resumen!$B$8),FALSE()),IFERROR(AND(X2064&lt;&gt;"",Y2064&lt;&gt;"",Y2064-X2064&gt;Resumen!$B$8),FALSE())),MAX(IF(IFERROR(AND(W2064&lt;&gt;"",Y2064&lt;&gt;"",Y2064-W2064&gt;Resumen!$B$8),FALSE()),Y2064-W2064,0),IF(IFERROR(AND(X2064&lt;&gt;"",Y2064&lt;&gt;"",Y2064-X2064&gt;Resumen!$B$8),FALSE()),Y2064-X2064,0)),"")</f>
        <v/>
      </c>
      <c r="AY2064" s="22" t="str">
        <f aca="false">IF(OR(IFERROR(AND(W2064&lt;&gt;"",Y2064&lt;&gt;"",Y2064-W2064&gt;Resumen!$B$8),FALSE()),IFERROR(AND(X2064&lt;&gt;"",Y2064&lt;&gt;"",Y2064-X2064&gt;Resumen!$B$8),FALSE())),TRIM("Lays tiene mayor markup que "&amp;IF(IFERROR(AND(W2064&lt;&gt;"",Y2064&lt;&gt;"",Y2064-W2064&gt;Resumen!$B$8),FALSE()),"Quento ","")&amp;IF(IFERROR(AND(X2064&lt;&gt;"",Y2064&lt;&gt;"",Y2064-X2064&gt;Resumen!$B$8),FALSE()),"Julicroc ","")&amp;"en este PDV"),"")</f>
        <v/>
      </c>
      <c r="AZ2064" s="22" t="str">
        <f aca="false">IF(COUNTIF('Plan Pehuamar - Lista'!$A$2:$A$167,A2064)&gt;0,"Sí","No")</f>
        <v>No</v>
      </c>
      <c r="BA2064" s="22" t="str">
        <f aca="false">IF(COUNTIF('Plan Combo 9+1'!$A$2:$A$226,A2064)&gt;0,"Sí","No")</f>
        <v>No</v>
      </c>
      <c r="BB2064" s="22" t="str">
        <f aca="false">IF(AH2064="","No",IF(BA2064="Sí",IF((AO2064-AH2064)&gt;Resumen!$B$6,"Sí","No"),IF((AO2064-AH2064)&gt;=Resumen!$B$132,"Sí","No")))</f>
        <v>No</v>
      </c>
      <c r="BC2064" s="22" t="str">
        <f aca="false">IF(AND(N2064="Sí",AL2064="Sí",AI2064=0),"Sí","No")</f>
        <v>No</v>
      </c>
      <c r="BD2064" s="22" t="str">
        <f aca="false">IF(COUNTIF('Plan 9+1 (con Pehuamar)'!$A$2:$A$227,A2064)&gt;0,"Sí","No")</f>
        <v>No</v>
      </c>
    </row>
    <row r="2065" customFormat="false" ht="15" hidden="false" customHeight="true" outlineLevel="0" collapsed="false">
      <c r="A2065" s="6" t="n">
        <v>202232</v>
      </c>
      <c r="B2065" s="6" t="n">
        <v>13</v>
      </c>
      <c r="C2065" s="6" t="n">
        <v>1304</v>
      </c>
      <c r="D2065" s="6" t="s">
        <v>359</v>
      </c>
      <c r="E2065" s="6" t="s">
        <v>2227</v>
      </c>
      <c r="F2065" s="6" t="s">
        <v>273</v>
      </c>
      <c r="G2065" s="6" t="s">
        <v>130</v>
      </c>
      <c r="H2065" s="6" t="s">
        <v>1715</v>
      </c>
      <c r="I2065" s="27" t="n">
        <v>10</v>
      </c>
      <c r="J2065" s="27" t="n">
        <v>10</v>
      </c>
      <c r="K2065" s="27" t="n">
        <v>0</v>
      </c>
      <c r="L2065" s="28" t="n">
        <f aca="false">I2065+J2065</f>
        <v>20</v>
      </c>
      <c r="M2065" s="28" t="n">
        <f aca="false">L2065+K2065</f>
        <v>20</v>
      </c>
      <c r="N2065" s="22" t="str">
        <f aca="false">IF(I2065&gt;0,"Sí","No")</f>
        <v>Sí</v>
      </c>
      <c r="O2065" s="22" t="str">
        <f aca="false">IF(J2065&gt;0,"Sí","No")</f>
        <v>Sí</v>
      </c>
      <c r="P2065" s="22" t="str">
        <f aca="false">IF(K2065&gt;0,"Sí","No")</f>
        <v>No</v>
      </c>
      <c r="Q2065" s="22" t="str">
        <f aca="false">IF(OR(I2065&gt;0,J2065&gt;0),"Sí","No")</f>
        <v>Sí</v>
      </c>
      <c r="R2065" s="27" t="n">
        <v>1750</v>
      </c>
      <c r="S2065" s="27" t="n">
        <v>2500</v>
      </c>
      <c r="T2065" s="27" t="n">
        <v>1200</v>
      </c>
      <c r="U2065" s="27" t="n">
        <v>2200</v>
      </c>
      <c r="V2065" s="27"/>
      <c r="W2065" s="12" t="n">
        <f aca="false">IF(AND(I2065&gt;0,R2065&gt;0),(S2065-R2065)/R2065,"")</f>
        <v>0.428571428571429</v>
      </c>
      <c r="X2065" s="12" t="n">
        <f aca="false">IF(AND(J2065&gt;0,T2065&gt;0),(U2065-T2065)/T2065,"")</f>
        <v>0.833333333333333</v>
      </c>
      <c r="Y2065" s="12" t="str">
        <f aca="false">IF(AND(K2065&gt;0,V2065&gt;0),(V2065-Resumen!$B$7)/Resumen!$B$7,"")</f>
        <v/>
      </c>
      <c r="Z2065" s="28" t="str">
        <f aca="false">IF(AND(K2065&gt;0,I2065&gt;0,V2065&gt;0,S2065&gt;0),V2065-S2065,"")</f>
        <v/>
      </c>
      <c r="AA2065" s="12" t="str">
        <f aca="false">IF(Z2065&lt;&gt;"",Z2065/S2065,"")</f>
        <v/>
      </c>
      <c r="AB2065" s="28" t="str">
        <f aca="false">IF(AND(K2065&gt;0,J2065&gt;0,V2065&gt;0,U2065&gt;0),V2065-U2065,"")</f>
        <v/>
      </c>
      <c r="AC2065" s="12" t="str">
        <f aca="false">IF(AB2065&lt;&gt;"",AB2065/U2065,"")</f>
        <v/>
      </c>
      <c r="AD2065" s="27" t="n">
        <v>0</v>
      </c>
      <c r="AE2065" s="27" t="n">
        <v>2</v>
      </c>
      <c r="AF2065" s="27" t="n">
        <v>4</v>
      </c>
      <c r="AG2065" s="28" t="n">
        <f aca="false">AD2065+AE2065+AF2065</f>
        <v>6</v>
      </c>
      <c r="AH2065" s="12" t="n">
        <f aca="false">IF(AG2065&gt;0,AD2065/AG2065,"")</f>
        <v>0</v>
      </c>
      <c r="AI2065" s="27" t="n">
        <v>0</v>
      </c>
      <c r="AJ2065" s="27" t="n">
        <v>0</v>
      </c>
      <c r="AK2065" s="27" t="n">
        <v>0</v>
      </c>
      <c r="AL2065" s="22" t="str">
        <f aca="false">IF(OR(AJ2065&gt;0,AK2065&gt;0),"Sí","No")</f>
        <v>No</v>
      </c>
      <c r="AM2065" s="6" t="s">
        <v>198</v>
      </c>
      <c r="AN2065" s="6" t="s">
        <v>198</v>
      </c>
      <c r="AO2065" s="12" t="n">
        <f aca="false">IF(M2065&gt;0,K2065/M2065,"")</f>
        <v>0</v>
      </c>
      <c r="AP2065" s="22" t="str">
        <f aca="false">IF(M2065&gt;=Resumen!$B$5,"Alto","Bajo")</f>
        <v>Bajo</v>
      </c>
      <c r="AQ2065" s="22" t="str">
        <f aca="false">IF(AO2065&gt;=Resumen!$B$28,"Alto","Bajo")</f>
        <v>Bajo</v>
      </c>
      <c r="AR2065" s="22" t="str">
        <f aca="false">AP2065&amp;" Potencial / "&amp;AQ2065&amp;" Share"</f>
        <v>Bajo Potencial / Bajo Share</v>
      </c>
      <c r="AS2065" s="22" t="str">
        <f aca="false">IF(Q2065="Sí",IF(AO2065&gt;=Resumen!$B$29,"Alto","Bajo"),"")</f>
        <v>Bajo</v>
      </c>
      <c r="AT2065" s="22" t="str">
        <f aca="false">IF(AS2065&lt;&gt;"",AP2065&amp;" Potencial / "&amp;AS2065&amp;" Share","")</f>
        <v>Bajo Potencial / Bajo Share</v>
      </c>
      <c r="AU2065" s="22" t="str">
        <f aca="false">IF(AH2065="","Sin dato",IF(AH2065-AO2065&gt;Resumen!$B$6,"Sobre-exhibido",IF(AO2065-AH2065&gt;Resumen!$B$6,"Sub-exhibido","En línea")))</f>
        <v>En línea</v>
      </c>
      <c r="AV2065" s="22" t="n">
        <f aca="false">IF(AT2065="","",IF(AT2065="Alto Potencial / Bajo Share",1,IF(AT2065="Alto Potencial / Alto Share",2,IF(AT2065="Bajo Potencial / Alto Share",3,4))))</f>
        <v>4</v>
      </c>
      <c r="AW2065" s="22" t="str">
        <f aca="false">IF(Q2065="No","Sin competencia directa",IF(AV2065=1,"1 - Foco Conquista (Alto Pot / Bajo Share)",IF(AV2065=2,"2 - Foco Defensa (Alto Pot / Alto Share)",IF(AV2065=3,"3 - Monitoreo (Bajo Pot / Alto Share)","4 - Baja Prioridad (Bajo Pot / Bajo Share)"))))</f>
        <v>4 - Baja Prioridad (Bajo Pot / Bajo Share)</v>
      </c>
      <c r="AX2065" s="12" t="str">
        <f aca="false">IF(OR(IFERROR(AND(W2065&lt;&gt;"",Y2065&lt;&gt;"",Y2065-W2065&gt;Resumen!$B$8),FALSE()),IFERROR(AND(X2065&lt;&gt;"",Y2065&lt;&gt;"",Y2065-X2065&gt;Resumen!$B$8),FALSE())),MAX(IF(IFERROR(AND(W2065&lt;&gt;"",Y2065&lt;&gt;"",Y2065-W2065&gt;Resumen!$B$8),FALSE()),Y2065-W2065,0),IF(IFERROR(AND(X2065&lt;&gt;"",Y2065&lt;&gt;"",Y2065-X2065&gt;Resumen!$B$8),FALSE()),Y2065-X2065,0)),"")</f>
        <v/>
      </c>
      <c r="AY2065" s="22" t="str">
        <f aca="false">IF(OR(IFERROR(AND(W2065&lt;&gt;"",Y2065&lt;&gt;"",Y2065-W2065&gt;Resumen!$B$8),FALSE()),IFERROR(AND(X2065&lt;&gt;"",Y2065&lt;&gt;"",Y2065-X2065&gt;Resumen!$B$8),FALSE())),TRIM("Lays tiene mayor markup que "&amp;IF(IFERROR(AND(W2065&lt;&gt;"",Y2065&lt;&gt;"",Y2065-W2065&gt;Resumen!$B$8),FALSE()),"Quento ","")&amp;IF(IFERROR(AND(X2065&lt;&gt;"",Y2065&lt;&gt;"",Y2065-X2065&gt;Resumen!$B$8),FALSE()),"Julicroc ","")&amp;"en este PDV"),"")</f>
        <v/>
      </c>
      <c r="AZ2065" s="22" t="str">
        <f aca="false">IF(COUNTIF('Plan Pehuamar - Lista'!$A$2:$A$167,A2065)&gt;0,"Sí","No")</f>
        <v>No</v>
      </c>
      <c r="BA2065" s="22" t="str">
        <f aca="false">IF(COUNTIF('Plan Combo 9+1'!$A$2:$A$226,A2065)&gt;0,"Sí","No")</f>
        <v>No</v>
      </c>
      <c r="BB2065" s="22" t="str">
        <f aca="false">IF(AH2065="","No",IF(BA2065="Sí",IF((AO2065-AH2065)&gt;Resumen!$B$6,"Sí","No"),IF((AO2065-AH2065)&gt;=Resumen!$B$132,"Sí","No")))</f>
        <v>No</v>
      </c>
      <c r="BC2065" s="22" t="str">
        <f aca="false">IF(AND(N2065="Sí",AL2065="Sí",AI2065=0),"Sí","No")</f>
        <v>No</v>
      </c>
      <c r="BD2065" s="22" t="str">
        <f aca="false">IF(COUNTIF('Plan 9+1 (con Pehuamar)'!$A$2:$A$227,A2065)&gt;0,"Sí","No")</f>
        <v>No</v>
      </c>
    </row>
    <row r="2066" customFormat="false" ht="15" hidden="false" customHeight="true" outlineLevel="0" collapsed="false">
      <c r="A2066" s="6" t="n">
        <v>202437</v>
      </c>
      <c r="B2066" s="6" t="n">
        <v>13</v>
      </c>
      <c r="C2066" s="6" t="n">
        <v>1304</v>
      </c>
      <c r="D2066" s="6" t="s">
        <v>359</v>
      </c>
      <c r="E2066" s="6" t="s">
        <v>2228</v>
      </c>
      <c r="F2066" s="6" t="s">
        <v>201</v>
      </c>
      <c r="G2066" s="6" t="s">
        <v>130</v>
      </c>
      <c r="H2066" s="6" t="s">
        <v>1715</v>
      </c>
      <c r="I2066" s="27" t="n">
        <v>0</v>
      </c>
      <c r="J2066" s="27" t="n">
        <v>0</v>
      </c>
      <c r="K2066" s="27" t="n">
        <v>1.6</v>
      </c>
      <c r="L2066" s="28" t="n">
        <f aca="false">I2066+J2066</f>
        <v>0</v>
      </c>
      <c r="M2066" s="28" t="n">
        <f aca="false">L2066+K2066</f>
        <v>1.6</v>
      </c>
      <c r="N2066" s="22" t="str">
        <f aca="false">IF(I2066&gt;0,"Sí","No")</f>
        <v>No</v>
      </c>
      <c r="O2066" s="22" t="str">
        <f aca="false">IF(J2066&gt;0,"Sí","No")</f>
        <v>No</v>
      </c>
      <c r="P2066" s="22" t="str">
        <f aca="false">IF(K2066&gt;0,"Sí","No")</f>
        <v>Sí</v>
      </c>
      <c r="Q2066" s="22" t="str">
        <f aca="false">IF(OR(I2066&gt;0,J2066&gt;0),"Sí","No")</f>
        <v>No</v>
      </c>
      <c r="R2066" s="27"/>
      <c r="S2066" s="27"/>
      <c r="T2066" s="27"/>
      <c r="U2066" s="27"/>
      <c r="V2066" s="27"/>
      <c r="W2066" s="12" t="str">
        <f aca="false">IF(AND(I2066&gt;0,R2066&gt;0),(S2066-R2066)/R2066,"")</f>
        <v/>
      </c>
      <c r="X2066" s="12" t="str">
        <f aca="false">IF(AND(J2066&gt;0,T2066&gt;0),(U2066-T2066)/T2066,"")</f>
        <v/>
      </c>
      <c r="Y2066" s="12" t="str">
        <f aca="false">IF(AND(K2066&gt;0,V2066&gt;0),(V2066-Resumen!$B$7)/Resumen!$B$7,"")</f>
        <v/>
      </c>
      <c r="Z2066" s="28" t="str">
        <f aca="false">IF(AND(K2066&gt;0,I2066&gt;0,V2066&gt;0,S2066&gt;0),V2066-S2066,"")</f>
        <v/>
      </c>
      <c r="AA2066" s="12" t="str">
        <f aca="false">IF(Z2066&lt;&gt;"",Z2066/S2066,"")</f>
        <v/>
      </c>
      <c r="AB2066" s="28" t="str">
        <f aca="false">IF(AND(K2066&gt;0,J2066&gt;0,V2066&gt;0,U2066&gt;0),V2066-U2066,"")</f>
        <v/>
      </c>
      <c r="AC2066" s="12" t="str">
        <f aca="false">IF(AB2066&lt;&gt;"",AB2066/U2066,"")</f>
        <v/>
      </c>
      <c r="AD2066" s="27" t="n">
        <v>0</v>
      </c>
      <c r="AE2066" s="27" t="n">
        <v>0</v>
      </c>
      <c r="AF2066" s="27" t="n">
        <v>0</v>
      </c>
      <c r="AG2066" s="28" t="n">
        <f aca="false">AD2066+AE2066+AF2066</f>
        <v>0</v>
      </c>
      <c r="AH2066" s="12" t="str">
        <f aca="false">IF(AG2066&gt;0,AD2066/AG2066,"")</f>
        <v/>
      </c>
      <c r="AI2066" s="27" t="n">
        <v>0</v>
      </c>
      <c r="AJ2066" s="27" t="n">
        <v>0</v>
      </c>
      <c r="AK2066" s="27" t="n">
        <v>0</v>
      </c>
      <c r="AL2066" s="22" t="str">
        <f aca="false">IF(OR(AJ2066&gt;0,AK2066&gt;0),"Sí","No")</f>
        <v>No</v>
      </c>
      <c r="AM2066" s="6"/>
      <c r="AN2066" s="6"/>
      <c r="AO2066" s="12" t="n">
        <f aca="false">IF(M2066&gt;0,K2066/M2066,"")</f>
        <v>1</v>
      </c>
      <c r="AP2066" s="22" t="str">
        <f aca="false">IF(M2066&gt;=Resumen!$B$5,"Alto","Bajo")</f>
        <v>Bajo</v>
      </c>
      <c r="AQ2066" s="22" t="str">
        <f aca="false">IF(AO2066&gt;=Resumen!$B$28,"Alto","Bajo")</f>
        <v>Alto</v>
      </c>
      <c r="AR2066" s="22" t="str">
        <f aca="false">AP2066&amp;" Potencial / "&amp;AQ2066&amp;" Share"</f>
        <v>Bajo Potencial / Alto Share</v>
      </c>
      <c r="AS2066" s="22" t="str">
        <f aca="false">IF(Q2066="Sí",IF(AO2066&gt;=Resumen!$B$29,"Alto","Bajo"),"")</f>
        <v/>
      </c>
      <c r="AT2066" s="22" t="str">
        <f aca="false">IF(AS2066&lt;&gt;"",AP2066&amp;" Potencial / "&amp;AS2066&amp;" Share","")</f>
        <v/>
      </c>
      <c r="AU2066" s="22" t="str">
        <f aca="false">IF(AH2066="","Sin dato",IF(AH2066-AO2066&gt;Resumen!$B$6,"Sobre-exhibido",IF(AO2066-AH2066&gt;Resumen!$B$6,"Sub-exhibido","En línea")))</f>
        <v>Sin dato</v>
      </c>
      <c r="AV2066" s="22" t="str">
        <f aca="false">IF(AT2066="","",IF(AT2066="Alto Potencial / Bajo Share",1,IF(AT2066="Alto Potencial / Alto Share",2,IF(AT2066="Bajo Potencial / Alto Share",3,4))))</f>
        <v/>
      </c>
      <c r="AW2066" s="22" t="str">
        <f aca="false">IF(Q2066="No","Sin competencia directa",IF(AV2066=1,"1 - Foco Conquista (Alto Pot / Bajo Share)",IF(AV2066=2,"2 - Foco Defensa (Alto Pot / Alto Share)",IF(AV2066=3,"3 - Monitoreo (Bajo Pot / Alto Share)","4 - Baja Prioridad (Bajo Pot / Bajo Share)"))))</f>
        <v>Sin competencia directa</v>
      </c>
      <c r="AX2066" s="12" t="str">
        <f aca="false">IF(OR(IFERROR(AND(W2066&lt;&gt;"",Y2066&lt;&gt;"",Y2066-W2066&gt;Resumen!$B$8),FALSE()),IFERROR(AND(X2066&lt;&gt;"",Y2066&lt;&gt;"",Y2066-X2066&gt;Resumen!$B$8),FALSE())),MAX(IF(IFERROR(AND(W2066&lt;&gt;"",Y2066&lt;&gt;"",Y2066-W2066&gt;Resumen!$B$8),FALSE()),Y2066-W2066,0),IF(IFERROR(AND(X2066&lt;&gt;"",Y2066&lt;&gt;"",Y2066-X2066&gt;Resumen!$B$8),FALSE()),Y2066-X2066,0)),"")</f>
        <v/>
      </c>
      <c r="AY2066" s="22" t="str">
        <f aca="false">IF(OR(IFERROR(AND(W2066&lt;&gt;"",Y2066&lt;&gt;"",Y2066-W2066&gt;Resumen!$B$8),FALSE()),IFERROR(AND(X2066&lt;&gt;"",Y2066&lt;&gt;"",Y2066-X2066&gt;Resumen!$B$8),FALSE())),TRIM("Lays tiene mayor markup que "&amp;IF(IFERROR(AND(W2066&lt;&gt;"",Y2066&lt;&gt;"",Y2066-W2066&gt;Resumen!$B$8),FALSE()),"Quento ","")&amp;IF(IFERROR(AND(X2066&lt;&gt;"",Y2066&lt;&gt;"",Y2066-X2066&gt;Resumen!$B$8),FALSE()),"Julicroc ","")&amp;"en este PDV"),"")</f>
        <v/>
      </c>
      <c r="AZ2066" s="22" t="str">
        <f aca="false">IF(COUNTIF('Plan Pehuamar - Lista'!$A$2:$A$167,A2066)&gt;0,"Sí","No")</f>
        <v>No</v>
      </c>
      <c r="BA2066" s="22" t="str">
        <f aca="false">IF(COUNTIF('Plan Combo 9+1'!$A$2:$A$226,A2066)&gt;0,"Sí","No")</f>
        <v>No</v>
      </c>
      <c r="BB2066" s="22" t="str">
        <f aca="false">IF(AH2066="","No",IF(BA2066="Sí",IF((AO2066-AH2066)&gt;Resumen!$B$6,"Sí","No"),IF((AO2066-AH2066)&gt;=Resumen!$B$132,"Sí","No")))</f>
        <v>No</v>
      </c>
      <c r="BC2066" s="22" t="str">
        <f aca="false">IF(AND(N2066="Sí",AL2066="Sí",AI2066=0),"Sí","No")</f>
        <v>No</v>
      </c>
      <c r="BD2066" s="22" t="str">
        <f aca="false">IF(COUNTIF('Plan 9+1 (con Pehuamar)'!$A$2:$A$227,A2066)&gt;0,"Sí","No")</f>
        <v>No</v>
      </c>
    </row>
    <row r="2067" customFormat="false" ht="15" hidden="false" customHeight="true" outlineLevel="0" collapsed="false">
      <c r="A2067" s="6" t="n">
        <v>202455</v>
      </c>
      <c r="B2067" s="6" t="n">
        <v>13</v>
      </c>
      <c r="C2067" s="6" t="n">
        <v>1304</v>
      </c>
      <c r="D2067" s="6" t="s">
        <v>359</v>
      </c>
      <c r="E2067" s="6" t="s">
        <v>2229</v>
      </c>
      <c r="F2067" s="6" t="s">
        <v>201</v>
      </c>
      <c r="G2067" s="6" t="s">
        <v>130</v>
      </c>
      <c r="H2067" s="6" t="s">
        <v>1715</v>
      </c>
      <c r="I2067" s="27" t="n">
        <v>0</v>
      </c>
      <c r="J2067" s="27" t="n">
        <v>0</v>
      </c>
      <c r="K2067" s="27" t="n">
        <v>1.2</v>
      </c>
      <c r="L2067" s="28" t="n">
        <f aca="false">I2067+J2067</f>
        <v>0</v>
      </c>
      <c r="M2067" s="28" t="n">
        <f aca="false">L2067+K2067</f>
        <v>1.2</v>
      </c>
      <c r="N2067" s="22" t="str">
        <f aca="false">IF(I2067&gt;0,"Sí","No")</f>
        <v>No</v>
      </c>
      <c r="O2067" s="22" t="str">
        <f aca="false">IF(J2067&gt;0,"Sí","No")</f>
        <v>No</v>
      </c>
      <c r="P2067" s="22" t="str">
        <f aca="false">IF(K2067&gt;0,"Sí","No")</f>
        <v>Sí</v>
      </c>
      <c r="Q2067" s="22" t="str">
        <f aca="false">IF(OR(I2067&gt;0,J2067&gt;0),"Sí","No")</f>
        <v>No</v>
      </c>
      <c r="R2067" s="27"/>
      <c r="S2067" s="27"/>
      <c r="T2067" s="27"/>
      <c r="U2067" s="27"/>
      <c r="V2067" s="27"/>
      <c r="W2067" s="12" t="str">
        <f aca="false">IF(AND(I2067&gt;0,R2067&gt;0),(S2067-R2067)/R2067,"")</f>
        <v/>
      </c>
      <c r="X2067" s="12" t="str">
        <f aca="false">IF(AND(J2067&gt;0,T2067&gt;0),(U2067-T2067)/T2067,"")</f>
        <v/>
      </c>
      <c r="Y2067" s="12" t="str">
        <f aca="false">IF(AND(K2067&gt;0,V2067&gt;0),(V2067-Resumen!$B$7)/Resumen!$B$7,"")</f>
        <v/>
      </c>
      <c r="Z2067" s="28" t="str">
        <f aca="false">IF(AND(K2067&gt;0,I2067&gt;0,V2067&gt;0,S2067&gt;0),V2067-S2067,"")</f>
        <v/>
      </c>
      <c r="AA2067" s="12" t="str">
        <f aca="false">IF(Z2067&lt;&gt;"",Z2067/S2067,"")</f>
        <v/>
      </c>
      <c r="AB2067" s="28" t="str">
        <f aca="false">IF(AND(K2067&gt;0,J2067&gt;0,V2067&gt;0,U2067&gt;0),V2067-U2067,"")</f>
        <v/>
      </c>
      <c r="AC2067" s="12" t="str">
        <f aca="false">IF(AB2067&lt;&gt;"",AB2067/U2067,"")</f>
        <v/>
      </c>
      <c r="AD2067" s="27" t="n">
        <v>0</v>
      </c>
      <c r="AE2067" s="27" t="n">
        <v>0</v>
      </c>
      <c r="AF2067" s="27" t="n">
        <v>0</v>
      </c>
      <c r="AG2067" s="28" t="n">
        <f aca="false">AD2067+AE2067+AF2067</f>
        <v>0</v>
      </c>
      <c r="AH2067" s="12" t="str">
        <f aca="false">IF(AG2067&gt;0,AD2067/AG2067,"")</f>
        <v/>
      </c>
      <c r="AI2067" s="27" t="n">
        <v>0</v>
      </c>
      <c r="AJ2067" s="27" t="n">
        <v>0</v>
      </c>
      <c r="AK2067" s="27" t="n">
        <v>0</v>
      </c>
      <c r="AL2067" s="22" t="str">
        <f aca="false">IF(OR(AJ2067&gt;0,AK2067&gt;0),"Sí","No")</f>
        <v>No</v>
      </c>
      <c r="AM2067" s="6"/>
      <c r="AN2067" s="6"/>
      <c r="AO2067" s="12" t="n">
        <f aca="false">IF(M2067&gt;0,K2067/M2067,"")</f>
        <v>1</v>
      </c>
      <c r="AP2067" s="22" t="str">
        <f aca="false">IF(M2067&gt;=Resumen!$B$5,"Alto","Bajo")</f>
        <v>Bajo</v>
      </c>
      <c r="AQ2067" s="22" t="str">
        <f aca="false">IF(AO2067&gt;=Resumen!$B$28,"Alto","Bajo")</f>
        <v>Alto</v>
      </c>
      <c r="AR2067" s="22" t="str">
        <f aca="false">AP2067&amp;" Potencial / "&amp;AQ2067&amp;" Share"</f>
        <v>Bajo Potencial / Alto Share</v>
      </c>
      <c r="AS2067" s="22" t="str">
        <f aca="false">IF(Q2067="Sí",IF(AO2067&gt;=Resumen!$B$29,"Alto","Bajo"),"")</f>
        <v/>
      </c>
      <c r="AT2067" s="22" t="str">
        <f aca="false">IF(AS2067&lt;&gt;"",AP2067&amp;" Potencial / "&amp;AS2067&amp;" Share","")</f>
        <v/>
      </c>
      <c r="AU2067" s="22" t="str">
        <f aca="false">IF(AH2067="","Sin dato",IF(AH2067-AO2067&gt;Resumen!$B$6,"Sobre-exhibido",IF(AO2067-AH2067&gt;Resumen!$B$6,"Sub-exhibido","En línea")))</f>
        <v>Sin dato</v>
      </c>
      <c r="AV2067" s="22" t="str">
        <f aca="false">IF(AT2067="","",IF(AT2067="Alto Potencial / Bajo Share",1,IF(AT2067="Alto Potencial / Alto Share",2,IF(AT2067="Bajo Potencial / Alto Share",3,4))))</f>
        <v/>
      </c>
      <c r="AW2067" s="22" t="str">
        <f aca="false">IF(Q2067="No","Sin competencia directa",IF(AV2067=1,"1 - Foco Conquista (Alto Pot / Bajo Share)",IF(AV2067=2,"2 - Foco Defensa (Alto Pot / Alto Share)",IF(AV2067=3,"3 - Monitoreo (Bajo Pot / Alto Share)","4 - Baja Prioridad (Bajo Pot / Bajo Share)"))))</f>
        <v>Sin competencia directa</v>
      </c>
      <c r="AX2067" s="12" t="str">
        <f aca="false">IF(OR(IFERROR(AND(W2067&lt;&gt;"",Y2067&lt;&gt;"",Y2067-W2067&gt;Resumen!$B$8),FALSE()),IFERROR(AND(X2067&lt;&gt;"",Y2067&lt;&gt;"",Y2067-X2067&gt;Resumen!$B$8),FALSE())),MAX(IF(IFERROR(AND(W2067&lt;&gt;"",Y2067&lt;&gt;"",Y2067-W2067&gt;Resumen!$B$8),FALSE()),Y2067-W2067,0),IF(IFERROR(AND(X2067&lt;&gt;"",Y2067&lt;&gt;"",Y2067-X2067&gt;Resumen!$B$8),FALSE()),Y2067-X2067,0)),"")</f>
        <v/>
      </c>
      <c r="AY2067" s="22" t="str">
        <f aca="false">IF(OR(IFERROR(AND(W2067&lt;&gt;"",Y2067&lt;&gt;"",Y2067-W2067&gt;Resumen!$B$8),FALSE()),IFERROR(AND(X2067&lt;&gt;"",Y2067&lt;&gt;"",Y2067-X2067&gt;Resumen!$B$8),FALSE())),TRIM("Lays tiene mayor markup que "&amp;IF(IFERROR(AND(W2067&lt;&gt;"",Y2067&lt;&gt;"",Y2067-W2067&gt;Resumen!$B$8),FALSE()),"Quento ","")&amp;IF(IFERROR(AND(X2067&lt;&gt;"",Y2067&lt;&gt;"",Y2067-X2067&gt;Resumen!$B$8),FALSE()),"Julicroc ","")&amp;"en este PDV"),"")</f>
        <v/>
      </c>
      <c r="AZ2067" s="22" t="str">
        <f aca="false">IF(COUNTIF('Plan Pehuamar - Lista'!$A$2:$A$167,A2067)&gt;0,"Sí","No")</f>
        <v>No</v>
      </c>
      <c r="BA2067" s="22" t="str">
        <f aca="false">IF(COUNTIF('Plan Combo 9+1'!$A$2:$A$226,A2067)&gt;0,"Sí","No")</f>
        <v>No</v>
      </c>
      <c r="BB2067" s="22" t="str">
        <f aca="false">IF(AH2067="","No",IF(BA2067="Sí",IF((AO2067-AH2067)&gt;Resumen!$B$6,"Sí","No"),IF((AO2067-AH2067)&gt;=Resumen!$B$132,"Sí","No")))</f>
        <v>No</v>
      </c>
      <c r="BC2067" s="22" t="str">
        <f aca="false">IF(AND(N2067="Sí",AL2067="Sí",AI2067=0),"Sí","No")</f>
        <v>No</v>
      </c>
      <c r="BD2067" s="22" t="str">
        <f aca="false">IF(COUNTIF('Plan 9+1 (con Pehuamar)'!$A$2:$A$227,A2067)&gt;0,"Sí","No")</f>
        <v>No</v>
      </c>
    </row>
    <row r="2068" customFormat="false" ht="15" hidden="false" customHeight="true" outlineLevel="0" collapsed="false">
      <c r="A2068" s="6" t="n">
        <v>202525</v>
      </c>
      <c r="B2068" s="6" t="n">
        <v>13</v>
      </c>
      <c r="C2068" s="6" t="n">
        <v>1304</v>
      </c>
      <c r="D2068" s="6" t="s">
        <v>359</v>
      </c>
      <c r="E2068" s="6" t="s">
        <v>2230</v>
      </c>
      <c r="F2068" s="6" t="s">
        <v>196</v>
      </c>
      <c r="G2068" s="6" t="s">
        <v>130</v>
      </c>
      <c r="H2068" s="6" t="s">
        <v>1715</v>
      </c>
      <c r="I2068" s="27" t="n">
        <v>15</v>
      </c>
      <c r="J2068" s="27" t="n">
        <v>0</v>
      </c>
      <c r="K2068" s="27" t="n">
        <v>8</v>
      </c>
      <c r="L2068" s="28" t="n">
        <f aca="false">I2068+J2068</f>
        <v>15</v>
      </c>
      <c r="M2068" s="28" t="n">
        <f aca="false">L2068+K2068</f>
        <v>23</v>
      </c>
      <c r="N2068" s="22" t="str">
        <f aca="false">IF(I2068&gt;0,"Sí","No")</f>
        <v>Sí</v>
      </c>
      <c r="O2068" s="22" t="str">
        <f aca="false">IF(J2068&gt;0,"Sí","No")</f>
        <v>No</v>
      </c>
      <c r="P2068" s="22" t="str">
        <f aca="false">IF(K2068&gt;0,"Sí","No")</f>
        <v>Sí</v>
      </c>
      <c r="Q2068" s="22" t="str">
        <f aca="false">IF(OR(I2068&gt;0,J2068&gt;0),"Sí","No")</f>
        <v>Sí</v>
      </c>
      <c r="R2068" s="27" t="n">
        <v>2000</v>
      </c>
      <c r="S2068" s="27" t="n">
        <v>3000</v>
      </c>
      <c r="T2068" s="27"/>
      <c r="U2068" s="27"/>
      <c r="V2068" s="27" t="n">
        <v>3600</v>
      </c>
      <c r="W2068" s="12" t="n">
        <f aca="false">IF(AND(I2068&gt;0,R2068&gt;0),(S2068-R2068)/R2068,"")</f>
        <v>0.5</v>
      </c>
      <c r="X2068" s="12" t="str">
        <f aca="false">IF(AND(J2068&gt;0,T2068&gt;0),(U2068-T2068)/T2068,"")</f>
        <v/>
      </c>
      <c r="Y2068" s="12" t="n">
        <f aca="false">IF(AND(K2068&gt;0,V2068&gt;0),(V2068-Resumen!$B$7)/Resumen!$B$7,"")</f>
        <v>0.44</v>
      </c>
      <c r="Z2068" s="28" t="n">
        <f aca="false">IF(AND(K2068&gt;0,I2068&gt;0,V2068&gt;0,S2068&gt;0),V2068-S2068,"")</f>
        <v>600</v>
      </c>
      <c r="AA2068" s="12" t="n">
        <f aca="false">IF(Z2068&lt;&gt;"",Z2068/S2068,"")</f>
        <v>0.2</v>
      </c>
      <c r="AB2068" s="28" t="str">
        <f aca="false">IF(AND(K2068&gt;0,J2068&gt;0,V2068&gt;0,U2068&gt;0),V2068-U2068,"")</f>
        <v/>
      </c>
      <c r="AC2068" s="12" t="str">
        <f aca="false">IF(AB2068&lt;&gt;"",AB2068/U2068,"")</f>
        <v/>
      </c>
      <c r="AD2068" s="27" t="n">
        <v>6</v>
      </c>
      <c r="AE2068" s="27" t="n">
        <v>10</v>
      </c>
      <c r="AF2068" s="27" t="n">
        <v>0</v>
      </c>
      <c r="AG2068" s="28" t="n">
        <f aca="false">AD2068+AE2068+AF2068</f>
        <v>16</v>
      </c>
      <c r="AH2068" s="12" t="n">
        <f aca="false">IF(AG2068&gt;0,AD2068/AG2068,"")</f>
        <v>0.375</v>
      </c>
      <c r="AI2068" s="27" t="n">
        <v>1</v>
      </c>
      <c r="AJ2068" s="27" t="n">
        <v>1</v>
      </c>
      <c r="AK2068" s="27" t="n">
        <v>0</v>
      </c>
      <c r="AL2068" s="22" t="str">
        <f aca="false">IF(OR(AJ2068&gt;0,AK2068&gt;0),"Sí","No")</f>
        <v>Sí</v>
      </c>
      <c r="AM2068" s="6" t="s">
        <v>198</v>
      </c>
      <c r="AN2068" s="6"/>
      <c r="AO2068" s="12" t="n">
        <f aca="false">IF(M2068&gt;0,K2068/M2068,"")</f>
        <v>0.347826086956522</v>
      </c>
      <c r="AP2068" s="22" t="str">
        <f aca="false">IF(M2068&gt;=Resumen!$B$5,"Alto","Bajo")</f>
        <v>Bajo</v>
      </c>
      <c r="AQ2068" s="22" t="str">
        <f aca="false">IF(AO2068&gt;=Resumen!$B$28,"Alto","Bajo")</f>
        <v>Bajo</v>
      </c>
      <c r="AR2068" s="22" t="str">
        <f aca="false">AP2068&amp;" Potencial / "&amp;AQ2068&amp;" Share"</f>
        <v>Bajo Potencial / Bajo Share</v>
      </c>
      <c r="AS2068" s="22" t="str">
        <f aca="false">IF(Q2068="Sí",IF(AO2068&gt;=Resumen!$B$29,"Alto","Bajo"),"")</f>
        <v>Bajo</v>
      </c>
      <c r="AT2068" s="22" t="str">
        <f aca="false">IF(AS2068&lt;&gt;"",AP2068&amp;" Potencial / "&amp;AS2068&amp;" Share","")</f>
        <v>Bajo Potencial / Bajo Share</v>
      </c>
      <c r="AU2068" s="22" t="str">
        <f aca="false">IF(AH2068="","Sin dato",IF(AH2068-AO2068&gt;Resumen!$B$6,"Sobre-exhibido",IF(AO2068-AH2068&gt;Resumen!$B$6,"Sub-exhibido","En línea")))</f>
        <v>En línea</v>
      </c>
      <c r="AV2068" s="22" t="n">
        <f aca="false">IF(AT2068="","",IF(AT2068="Alto Potencial / Bajo Share",1,IF(AT2068="Alto Potencial / Alto Share",2,IF(AT2068="Bajo Potencial / Alto Share",3,4))))</f>
        <v>4</v>
      </c>
      <c r="AW2068" s="22" t="str">
        <f aca="false">IF(Q2068="No","Sin competencia directa",IF(AV2068=1,"1 - Foco Conquista (Alto Pot / Bajo Share)",IF(AV2068=2,"2 - Foco Defensa (Alto Pot / Alto Share)",IF(AV2068=3,"3 - Monitoreo (Bajo Pot / Alto Share)","4 - Baja Prioridad (Bajo Pot / Bajo Share)"))))</f>
        <v>4 - Baja Prioridad (Bajo Pot / Bajo Share)</v>
      </c>
      <c r="AX2068" s="12" t="str">
        <f aca="false">IF(OR(IFERROR(AND(W2068&lt;&gt;"",Y2068&lt;&gt;"",Y2068-W2068&gt;Resumen!$B$8),FALSE()),IFERROR(AND(X2068&lt;&gt;"",Y2068&lt;&gt;"",Y2068-X2068&gt;Resumen!$B$8),FALSE())),MAX(IF(IFERROR(AND(W2068&lt;&gt;"",Y2068&lt;&gt;"",Y2068-W2068&gt;Resumen!$B$8),FALSE()),Y2068-W2068,0),IF(IFERROR(AND(X2068&lt;&gt;"",Y2068&lt;&gt;"",Y2068-X2068&gt;Resumen!$B$8),FALSE()),Y2068-X2068,0)),"")</f>
        <v/>
      </c>
      <c r="AY2068" s="22" t="str">
        <f aca="false">IF(OR(IFERROR(AND(W2068&lt;&gt;"",Y2068&lt;&gt;"",Y2068-W2068&gt;Resumen!$B$8),FALSE()),IFERROR(AND(X2068&lt;&gt;"",Y2068&lt;&gt;"",Y2068-X2068&gt;Resumen!$B$8),FALSE())),TRIM("Lays tiene mayor markup que "&amp;IF(IFERROR(AND(W2068&lt;&gt;"",Y2068&lt;&gt;"",Y2068-W2068&gt;Resumen!$B$8),FALSE()),"Quento ","")&amp;IF(IFERROR(AND(X2068&lt;&gt;"",Y2068&lt;&gt;"",Y2068-X2068&gt;Resumen!$B$8),FALSE()),"Julicroc ","")&amp;"en este PDV"),"")</f>
        <v/>
      </c>
      <c r="AZ2068" s="22" t="str">
        <f aca="false">IF(COUNTIF('Plan Pehuamar - Lista'!$A$2:$A$167,A2068)&gt;0,"Sí","No")</f>
        <v>No</v>
      </c>
      <c r="BA2068" s="22" t="str">
        <f aca="false">IF(COUNTIF('Plan Combo 9+1'!$A$2:$A$226,A2068)&gt;0,"Sí","No")</f>
        <v>No</v>
      </c>
      <c r="BB2068" s="22" t="str">
        <f aca="false">IF(AH2068="","No",IF(BA2068="Sí",IF((AO2068-AH2068)&gt;Resumen!$B$6,"Sí","No"),IF((AO2068-AH2068)&gt;=Resumen!$B$132,"Sí","No")))</f>
        <v>No</v>
      </c>
      <c r="BC2068" s="22" t="str">
        <f aca="false">IF(AND(N2068="Sí",AL2068="Sí",AI2068=0),"Sí","No")</f>
        <v>No</v>
      </c>
      <c r="BD2068" s="22" t="str">
        <f aca="false">IF(COUNTIF('Plan 9+1 (con Pehuamar)'!$A$2:$A$227,A2068)&gt;0,"Sí","No")</f>
        <v>No</v>
      </c>
    </row>
    <row r="2069" customFormat="false" ht="15" hidden="false" customHeight="true" outlineLevel="0" collapsed="false">
      <c r="A2069" s="6" t="n">
        <v>202537</v>
      </c>
      <c r="B2069" s="6" t="n">
        <v>13</v>
      </c>
      <c r="C2069" s="6" t="n">
        <v>1304</v>
      </c>
      <c r="D2069" s="6" t="s">
        <v>359</v>
      </c>
      <c r="E2069" s="6" t="s">
        <v>2231</v>
      </c>
      <c r="F2069" s="6" t="s">
        <v>201</v>
      </c>
      <c r="G2069" s="6" t="s">
        <v>130</v>
      </c>
      <c r="H2069" s="6" t="s">
        <v>1715</v>
      </c>
      <c r="I2069" s="27" t="n">
        <v>0</v>
      </c>
      <c r="J2069" s="27" t="n">
        <v>0</v>
      </c>
      <c r="K2069" s="27" t="n">
        <v>1.5</v>
      </c>
      <c r="L2069" s="28" t="n">
        <f aca="false">I2069+J2069</f>
        <v>0</v>
      </c>
      <c r="M2069" s="28" t="n">
        <f aca="false">L2069+K2069</f>
        <v>1.5</v>
      </c>
      <c r="N2069" s="22" t="str">
        <f aca="false">IF(I2069&gt;0,"Sí","No")</f>
        <v>No</v>
      </c>
      <c r="O2069" s="22" t="str">
        <f aca="false">IF(J2069&gt;0,"Sí","No")</f>
        <v>No</v>
      </c>
      <c r="P2069" s="22" t="str">
        <f aca="false">IF(K2069&gt;0,"Sí","No")</f>
        <v>Sí</v>
      </c>
      <c r="Q2069" s="22" t="str">
        <f aca="false">IF(OR(I2069&gt;0,J2069&gt;0),"Sí","No")</f>
        <v>No</v>
      </c>
      <c r="R2069" s="27"/>
      <c r="S2069" s="27"/>
      <c r="T2069" s="27"/>
      <c r="U2069" s="27"/>
      <c r="V2069" s="27"/>
      <c r="W2069" s="12" t="str">
        <f aca="false">IF(AND(I2069&gt;0,R2069&gt;0),(S2069-R2069)/R2069,"")</f>
        <v/>
      </c>
      <c r="X2069" s="12" t="str">
        <f aca="false">IF(AND(J2069&gt;0,T2069&gt;0),(U2069-T2069)/T2069,"")</f>
        <v/>
      </c>
      <c r="Y2069" s="12" t="str">
        <f aca="false">IF(AND(K2069&gt;0,V2069&gt;0),(V2069-Resumen!$B$7)/Resumen!$B$7,"")</f>
        <v/>
      </c>
      <c r="Z2069" s="28" t="str">
        <f aca="false">IF(AND(K2069&gt;0,I2069&gt;0,V2069&gt;0,S2069&gt;0),V2069-S2069,"")</f>
        <v/>
      </c>
      <c r="AA2069" s="12" t="str">
        <f aca="false">IF(Z2069&lt;&gt;"",Z2069/S2069,"")</f>
        <v/>
      </c>
      <c r="AB2069" s="28" t="str">
        <f aca="false">IF(AND(K2069&gt;0,J2069&gt;0,V2069&gt;0,U2069&gt;0),V2069-U2069,"")</f>
        <v/>
      </c>
      <c r="AC2069" s="12" t="str">
        <f aca="false">IF(AB2069&lt;&gt;"",AB2069/U2069,"")</f>
        <v/>
      </c>
      <c r="AD2069" s="27" t="n">
        <v>0</v>
      </c>
      <c r="AE2069" s="27" t="n">
        <v>0</v>
      </c>
      <c r="AF2069" s="27" t="n">
        <v>0</v>
      </c>
      <c r="AG2069" s="28" t="n">
        <f aca="false">AD2069+AE2069+AF2069</f>
        <v>0</v>
      </c>
      <c r="AH2069" s="12" t="str">
        <f aca="false">IF(AG2069&gt;0,AD2069/AG2069,"")</f>
        <v/>
      </c>
      <c r="AI2069" s="27" t="n">
        <v>0</v>
      </c>
      <c r="AJ2069" s="27" t="n">
        <v>0</v>
      </c>
      <c r="AK2069" s="27" t="n">
        <v>0</v>
      </c>
      <c r="AL2069" s="22" t="str">
        <f aca="false">IF(OR(AJ2069&gt;0,AK2069&gt;0),"Sí","No")</f>
        <v>No</v>
      </c>
      <c r="AM2069" s="6"/>
      <c r="AN2069" s="6"/>
      <c r="AO2069" s="12" t="n">
        <f aca="false">IF(M2069&gt;0,K2069/M2069,"")</f>
        <v>1</v>
      </c>
      <c r="AP2069" s="22" t="str">
        <f aca="false">IF(M2069&gt;=Resumen!$B$5,"Alto","Bajo")</f>
        <v>Bajo</v>
      </c>
      <c r="AQ2069" s="22" t="str">
        <f aca="false">IF(AO2069&gt;=Resumen!$B$28,"Alto","Bajo")</f>
        <v>Alto</v>
      </c>
      <c r="AR2069" s="22" t="str">
        <f aca="false">AP2069&amp;" Potencial / "&amp;AQ2069&amp;" Share"</f>
        <v>Bajo Potencial / Alto Share</v>
      </c>
      <c r="AS2069" s="22" t="str">
        <f aca="false">IF(Q2069="Sí",IF(AO2069&gt;=Resumen!$B$29,"Alto","Bajo"),"")</f>
        <v/>
      </c>
      <c r="AT2069" s="22" t="str">
        <f aca="false">IF(AS2069&lt;&gt;"",AP2069&amp;" Potencial / "&amp;AS2069&amp;" Share","")</f>
        <v/>
      </c>
      <c r="AU2069" s="22" t="str">
        <f aca="false">IF(AH2069="","Sin dato",IF(AH2069-AO2069&gt;Resumen!$B$6,"Sobre-exhibido",IF(AO2069-AH2069&gt;Resumen!$B$6,"Sub-exhibido","En línea")))</f>
        <v>Sin dato</v>
      </c>
      <c r="AV2069" s="22" t="str">
        <f aca="false">IF(AT2069="","",IF(AT2069="Alto Potencial / Bajo Share",1,IF(AT2069="Alto Potencial / Alto Share",2,IF(AT2069="Bajo Potencial / Alto Share",3,4))))</f>
        <v/>
      </c>
      <c r="AW2069" s="22" t="str">
        <f aca="false">IF(Q2069="No","Sin competencia directa",IF(AV2069=1,"1 - Foco Conquista (Alto Pot / Bajo Share)",IF(AV2069=2,"2 - Foco Defensa (Alto Pot / Alto Share)",IF(AV2069=3,"3 - Monitoreo (Bajo Pot / Alto Share)","4 - Baja Prioridad (Bajo Pot / Bajo Share)"))))</f>
        <v>Sin competencia directa</v>
      </c>
      <c r="AX2069" s="12" t="str">
        <f aca="false">IF(OR(IFERROR(AND(W2069&lt;&gt;"",Y2069&lt;&gt;"",Y2069-W2069&gt;Resumen!$B$8),FALSE()),IFERROR(AND(X2069&lt;&gt;"",Y2069&lt;&gt;"",Y2069-X2069&gt;Resumen!$B$8),FALSE())),MAX(IF(IFERROR(AND(W2069&lt;&gt;"",Y2069&lt;&gt;"",Y2069-W2069&gt;Resumen!$B$8),FALSE()),Y2069-W2069,0),IF(IFERROR(AND(X2069&lt;&gt;"",Y2069&lt;&gt;"",Y2069-X2069&gt;Resumen!$B$8),FALSE()),Y2069-X2069,0)),"")</f>
        <v/>
      </c>
      <c r="AY2069" s="22" t="str">
        <f aca="false">IF(OR(IFERROR(AND(W2069&lt;&gt;"",Y2069&lt;&gt;"",Y2069-W2069&gt;Resumen!$B$8),FALSE()),IFERROR(AND(X2069&lt;&gt;"",Y2069&lt;&gt;"",Y2069-X2069&gt;Resumen!$B$8),FALSE())),TRIM("Lays tiene mayor markup que "&amp;IF(IFERROR(AND(W2069&lt;&gt;"",Y2069&lt;&gt;"",Y2069-W2069&gt;Resumen!$B$8),FALSE()),"Quento ","")&amp;IF(IFERROR(AND(X2069&lt;&gt;"",Y2069&lt;&gt;"",Y2069-X2069&gt;Resumen!$B$8),FALSE()),"Julicroc ","")&amp;"en este PDV"),"")</f>
        <v/>
      </c>
      <c r="AZ2069" s="22" t="str">
        <f aca="false">IF(COUNTIF('Plan Pehuamar - Lista'!$A$2:$A$167,A2069)&gt;0,"Sí","No")</f>
        <v>No</v>
      </c>
      <c r="BA2069" s="22" t="str">
        <f aca="false">IF(COUNTIF('Plan Combo 9+1'!$A$2:$A$226,A2069)&gt;0,"Sí","No")</f>
        <v>No</v>
      </c>
      <c r="BB2069" s="22" t="str">
        <f aca="false">IF(AH2069="","No",IF(BA2069="Sí",IF((AO2069-AH2069)&gt;Resumen!$B$6,"Sí","No"),IF((AO2069-AH2069)&gt;=Resumen!$B$132,"Sí","No")))</f>
        <v>No</v>
      </c>
      <c r="BC2069" s="22" t="str">
        <f aca="false">IF(AND(N2069="Sí",AL2069="Sí",AI2069=0),"Sí","No")</f>
        <v>No</v>
      </c>
      <c r="BD2069" s="22" t="str">
        <f aca="false">IF(COUNTIF('Plan 9+1 (con Pehuamar)'!$A$2:$A$227,A2069)&gt;0,"Sí","No")</f>
        <v>No</v>
      </c>
    </row>
    <row r="2070" customFormat="false" ht="15" hidden="false" customHeight="true" outlineLevel="0" collapsed="false">
      <c r="A2070" s="6" t="n">
        <v>202622</v>
      </c>
      <c r="B2070" s="6" t="n">
        <v>13</v>
      </c>
      <c r="C2070" s="6" t="n">
        <v>1304</v>
      </c>
      <c r="D2070" s="6" t="s">
        <v>359</v>
      </c>
      <c r="E2070" s="6" t="s">
        <v>2232</v>
      </c>
      <c r="F2070" s="6" t="s">
        <v>196</v>
      </c>
      <c r="G2070" s="6" t="s">
        <v>130</v>
      </c>
      <c r="H2070" s="6" t="s">
        <v>1715</v>
      </c>
      <c r="I2070" s="27" t="n">
        <v>10</v>
      </c>
      <c r="J2070" s="27" t="n">
        <v>18</v>
      </c>
      <c r="K2070" s="27" t="n">
        <v>7</v>
      </c>
      <c r="L2070" s="28" t="n">
        <f aca="false">I2070+J2070</f>
        <v>28</v>
      </c>
      <c r="M2070" s="28" t="n">
        <f aca="false">L2070+K2070</f>
        <v>35</v>
      </c>
      <c r="N2070" s="22" t="str">
        <f aca="false">IF(I2070&gt;0,"Sí","No")</f>
        <v>Sí</v>
      </c>
      <c r="O2070" s="22" t="str">
        <f aca="false">IF(J2070&gt;0,"Sí","No")</f>
        <v>Sí</v>
      </c>
      <c r="P2070" s="22" t="str">
        <f aca="false">IF(K2070&gt;0,"Sí","No")</f>
        <v>Sí</v>
      </c>
      <c r="Q2070" s="22" t="str">
        <f aca="false">IF(OR(I2070&gt;0,J2070&gt;0),"Sí","No")</f>
        <v>Sí</v>
      </c>
      <c r="R2070" s="27" t="n">
        <v>1750</v>
      </c>
      <c r="S2070" s="27" t="n">
        <v>2500</v>
      </c>
      <c r="T2070" s="27" t="n">
        <v>1200</v>
      </c>
      <c r="U2070" s="27" t="n">
        <v>2200</v>
      </c>
      <c r="V2070" s="27" t="n">
        <v>3700</v>
      </c>
      <c r="W2070" s="12" t="n">
        <f aca="false">IF(AND(I2070&gt;0,R2070&gt;0),(S2070-R2070)/R2070,"")</f>
        <v>0.428571428571429</v>
      </c>
      <c r="X2070" s="12" t="n">
        <f aca="false">IF(AND(J2070&gt;0,T2070&gt;0),(U2070-T2070)/T2070,"")</f>
        <v>0.833333333333333</v>
      </c>
      <c r="Y2070" s="12" t="n">
        <f aca="false">IF(AND(K2070&gt;0,V2070&gt;0),(V2070-Resumen!$B$7)/Resumen!$B$7,"")</f>
        <v>0.48</v>
      </c>
      <c r="Z2070" s="28" t="n">
        <f aca="false">IF(AND(K2070&gt;0,I2070&gt;0,V2070&gt;0,S2070&gt;0),V2070-S2070,"")</f>
        <v>1200</v>
      </c>
      <c r="AA2070" s="12" t="n">
        <f aca="false">IF(Z2070&lt;&gt;"",Z2070/S2070,"")</f>
        <v>0.48</v>
      </c>
      <c r="AB2070" s="28" t="n">
        <f aca="false">IF(AND(K2070&gt;0,J2070&gt;0,V2070&gt;0,U2070&gt;0),V2070-U2070,"")</f>
        <v>1500</v>
      </c>
      <c r="AC2070" s="12" t="n">
        <f aca="false">IF(AB2070&lt;&gt;"",AB2070/U2070,"")</f>
        <v>0.681818181818182</v>
      </c>
      <c r="AD2070" s="27" t="n">
        <v>5</v>
      </c>
      <c r="AE2070" s="27" t="n">
        <v>2</v>
      </c>
      <c r="AF2070" s="27" t="n">
        <v>10</v>
      </c>
      <c r="AG2070" s="28" t="n">
        <f aca="false">AD2070+AE2070+AF2070</f>
        <v>17</v>
      </c>
      <c r="AH2070" s="12" t="n">
        <f aca="false">IF(AG2070&gt;0,AD2070/AG2070,"")</f>
        <v>0.294117647058824</v>
      </c>
      <c r="AI2070" s="27" t="n">
        <v>1</v>
      </c>
      <c r="AJ2070" s="27" t="n">
        <v>0</v>
      </c>
      <c r="AK2070" s="27" t="n">
        <v>1</v>
      </c>
      <c r="AL2070" s="22" t="str">
        <f aca="false">IF(OR(AJ2070&gt;0,AK2070&gt;0),"Sí","No")</f>
        <v>Sí</v>
      </c>
      <c r="AM2070" s="6" t="s">
        <v>198</v>
      </c>
      <c r="AN2070" s="6" t="s">
        <v>198</v>
      </c>
      <c r="AO2070" s="12" t="n">
        <f aca="false">IF(M2070&gt;0,K2070/M2070,"")</f>
        <v>0.2</v>
      </c>
      <c r="AP2070" s="22" t="str">
        <f aca="false">IF(M2070&gt;=Resumen!$B$5,"Alto","Bajo")</f>
        <v>Bajo</v>
      </c>
      <c r="AQ2070" s="22" t="str">
        <f aca="false">IF(AO2070&gt;=Resumen!$B$28,"Alto","Bajo")</f>
        <v>Bajo</v>
      </c>
      <c r="AR2070" s="22" t="str">
        <f aca="false">AP2070&amp;" Potencial / "&amp;AQ2070&amp;" Share"</f>
        <v>Bajo Potencial / Bajo Share</v>
      </c>
      <c r="AS2070" s="22" t="str">
        <f aca="false">IF(Q2070="Sí",IF(AO2070&gt;=Resumen!$B$29,"Alto","Bajo"),"")</f>
        <v>Bajo</v>
      </c>
      <c r="AT2070" s="22" t="str">
        <f aca="false">IF(AS2070&lt;&gt;"",AP2070&amp;" Potencial / "&amp;AS2070&amp;" Share","")</f>
        <v>Bajo Potencial / Bajo Share</v>
      </c>
      <c r="AU2070" s="22" t="str">
        <f aca="false">IF(AH2070="","Sin dato",IF(AH2070-AO2070&gt;Resumen!$B$6,"Sobre-exhibido",IF(AO2070-AH2070&gt;Resumen!$B$6,"Sub-exhibido","En línea")))</f>
        <v>Sobre-exhibido</v>
      </c>
      <c r="AV2070" s="22" t="n">
        <f aca="false">IF(AT2070="","",IF(AT2070="Alto Potencial / Bajo Share",1,IF(AT2070="Alto Potencial / Alto Share",2,IF(AT2070="Bajo Potencial / Alto Share",3,4))))</f>
        <v>4</v>
      </c>
      <c r="AW2070" s="22" t="str">
        <f aca="false">IF(Q2070="No","Sin competencia directa",IF(AV2070=1,"1 - Foco Conquista (Alto Pot / Bajo Share)",IF(AV2070=2,"2 - Foco Defensa (Alto Pot / Alto Share)",IF(AV2070=3,"3 - Monitoreo (Bajo Pot / Alto Share)","4 - Baja Prioridad (Bajo Pot / Bajo Share)"))))</f>
        <v>4 - Baja Prioridad (Bajo Pot / Bajo Share)</v>
      </c>
      <c r="AX2070" s="12" t="n">
        <f aca="false">IF(OR(IFERROR(AND(W2070&lt;&gt;"",Y2070&lt;&gt;"",Y2070-W2070&gt;Resumen!$B$8),FALSE()),IFERROR(AND(X2070&lt;&gt;"",Y2070&lt;&gt;"",Y2070-X2070&gt;Resumen!$B$8),FALSE())),MAX(IF(IFERROR(AND(W2070&lt;&gt;"",Y2070&lt;&gt;"",Y2070-W2070&gt;Resumen!$B$8),FALSE()),Y2070-W2070,0),IF(IFERROR(AND(X2070&lt;&gt;"",Y2070&lt;&gt;"",Y2070-X2070&gt;Resumen!$B$8),FALSE()),Y2070-X2070,0)),"")</f>
        <v>0.0514285714285714</v>
      </c>
      <c r="AY2070" s="22" t="str">
        <f aca="false">IF(OR(IFERROR(AND(W2070&lt;&gt;"",Y2070&lt;&gt;"",Y2070-W2070&gt;Resumen!$B$8),FALSE()),IFERROR(AND(X2070&lt;&gt;"",Y2070&lt;&gt;"",Y2070-X2070&gt;Resumen!$B$8),FALSE())),TRIM("Lays tiene mayor markup que "&amp;IF(IFERROR(AND(W2070&lt;&gt;"",Y2070&lt;&gt;"",Y2070-W2070&gt;Resumen!$B$8),FALSE()),"Quento ","")&amp;IF(IFERROR(AND(X2070&lt;&gt;"",Y2070&lt;&gt;"",Y2070-X2070&gt;Resumen!$B$8),FALSE()),"Julicroc ","")&amp;"en este PDV"),"")</f>
        <v>Lays tiene mayor markup que Quento en este PDV</v>
      </c>
      <c r="AZ2070" s="22" t="str">
        <f aca="false">IF(COUNTIF('Plan Pehuamar - Lista'!$A$2:$A$167,A2070)&gt;0,"Sí","No")</f>
        <v>Sí</v>
      </c>
      <c r="BA2070" s="22" t="str">
        <f aca="false">IF(COUNTIF('Plan Combo 9+1'!$A$2:$A$226,A2070)&gt;0,"Sí","No")</f>
        <v>No</v>
      </c>
      <c r="BB2070" s="22" t="str">
        <f aca="false">IF(AH2070="","No",IF(BA2070="Sí",IF((AO2070-AH2070)&gt;Resumen!$B$6,"Sí","No"),IF((AO2070-AH2070)&gt;=Resumen!$B$132,"Sí","No")))</f>
        <v>No</v>
      </c>
      <c r="BC2070" s="22" t="str">
        <f aca="false">IF(AND(N2070="Sí",AL2070="Sí",AI2070=0),"Sí","No")</f>
        <v>No</v>
      </c>
      <c r="BD2070" s="22" t="str">
        <f aca="false">IF(COUNTIF('Plan 9+1 (con Pehuamar)'!$A$2:$A$227,A2070)&gt;0,"Sí","No")</f>
        <v>No</v>
      </c>
    </row>
    <row r="2071" customFormat="false" ht="15" hidden="false" customHeight="true" outlineLevel="0" collapsed="false">
      <c r="A2071" s="6" t="n">
        <v>202629</v>
      </c>
      <c r="B2071" s="6" t="n">
        <v>13</v>
      </c>
      <c r="C2071" s="6" t="n">
        <v>1304</v>
      </c>
      <c r="D2071" s="6" t="s">
        <v>359</v>
      </c>
      <c r="E2071" s="6" t="s">
        <v>2233</v>
      </c>
      <c r="F2071" s="6" t="s">
        <v>201</v>
      </c>
      <c r="G2071" s="6" t="s">
        <v>130</v>
      </c>
      <c r="H2071" s="6" t="s">
        <v>1715</v>
      </c>
      <c r="I2071" s="27" t="n">
        <v>0</v>
      </c>
      <c r="J2071" s="27" t="n">
        <v>0</v>
      </c>
      <c r="K2071" s="27" t="n">
        <v>0.2</v>
      </c>
      <c r="L2071" s="28" t="n">
        <f aca="false">I2071+J2071</f>
        <v>0</v>
      </c>
      <c r="M2071" s="28" t="n">
        <f aca="false">L2071+K2071</f>
        <v>0.2</v>
      </c>
      <c r="N2071" s="22" t="str">
        <f aca="false">IF(I2071&gt;0,"Sí","No")</f>
        <v>No</v>
      </c>
      <c r="O2071" s="22" t="str">
        <f aca="false">IF(J2071&gt;0,"Sí","No")</f>
        <v>No</v>
      </c>
      <c r="P2071" s="22" t="str">
        <f aca="false">IF(K2071&gt;0,"Sí","No")</f>
        <v>Sí</v>
      </c>
      <c r="Q2071" s="22" t="str">
        <f aca="false">IF(OR(I2071&gt;0,J2071&gt;0),"Sí","No")</f>
        <v>No</v>
      </c>
      <c r="R2071" s="27"/>
      <c r="S2071" s="27"/>
      <c r="T2071" s="27"/>
      <c r="U2071" s="27"/>
      <c r="V2071" s="27"/>
      <c r="W2071" s="12" t="str">
        <f aca="false">IF(AND(I2071&gt;0,R2071&gt;0),(S2071-R2071)/R2071,"")</f>
        <v/>
      </c>
      <c r="X2071" s="12" t="str">
        <f aca="false">IF(AND(J2071&gt;0,T2071&gt;0),(U2071-T2071)/T2071,"")</f>
        <v/>
      </c>
      <c r="Y2071" s="12" t="str">
        <f aca="false">IF(AND(K2071&gt;0,V2071&gt;0),(V2071-Resumen!$B$7)/Resumen!$B$7,"")</f>
        <v/>
      </c>
      <c r="Z2071" s="28" t="str">
        <f aca="false">IF(AND(K2071&gt;0,I2071&gt;0,V2071&gt;0,S2071&gt;0),V2071-S2071,"")</f>
        <v/>
      </c>
      <c r="AA2071" s="12" t="str">
        <f aca="false">IF(Z2071&lt;&gt;"",Z2071/S2071,"")</f>
        <v/>
      </c>
      <c r="AB2071" s="28" t="str">
        <f aca="false">IF(AND(K2071&gt;0,J2071&gt;0,V2071&gt;0,U2071&gt;0),V2071-U2071,"")</f>
        <v/>
      </c>
      <c r="AC2071" s="12" t="str">
        <f aca="false">IF(AB2071&lt;&gt;"",AB2071/U2071,"")</f>
        <v/>
      </c>
      <c r="AD2071" s="27" t="n">
        <v>0</v>
      </c>
      <c r="AE2071" s="27" t="n">
        <v>0</v>
      </c>
      <c r="AF2071" s="27" t="n">
        <v>0</v>
      </c>
      <c r="AG2071" s="28" t="n">
        <f aca="false">AD2071+AE2071+AF2071</f>
        <v>0</v>
      </c>
      <c r="AH2071" s="12" t="str">
        <f aca="false">IF(AG2071&gt;0,AD2071/AG2071,"")</f>
        <v/>
      </c>
      <c r="AI2071" s="27" t="n">
        <v>0</v>
      </c>
      <c r="AJ2071" s="27" t="n">
        <v>0</v>
      </c>
      <c r="AK2071" s="27" t="n">
        <v>0</v>
      </c>
      <c r="AL2071" s="22" t="str">
        <f aca="false">IF(OR(AJ2071&gt;0,AK2071&gt;0),"Sí","No")</f>
        <v>No</v>
      </c>
      <c r="AM2071" s="6"/>
      <c r="AN2071" s="6"/>
      <c r="AO2071" s="12" t="n">
        <f aca="false">IF(M2071&gt;0,K2071/M2071,"")</f>
        <v>1</v>
      </c>
      <c r="AP2071" s="22" t="str">
        <f aca="false">IF(M2071&gt;=Resumen!$B$5,"Alto","Bajo")</f>
        <v>Bajo</v>
      </c>
      <c r="AQ2071" s="22" t="str">
        <f aca="false">IF(AO2071&gt;=Resumen!$B$28,"Alto","Bajo")</f>
        <v>Alto</v>
      </c>
      <c r="AR2071" s="22" t="str">
        <f aca="false">AP2071&amp;" Potencial / "&amp;AQ2071&amp;" Share"</f>
        <v>Bajo Potencial / Alto Share</v>
      </c>
      <c r="AS2071" s="22" t="str">
        <f aca="false">IF(Q2071="Sí",IF(AO2071&gt;=Resumen!$B$29,"Alto","Bajo"),"")</f>
        <v/>
      </c>
      <c r="AT2071" s="22" t="str">
        <f aca="false">IF(AS2071&lt;&gt;"",AP2071&amp;" Potencial / "&amp;AS2071&amp;" Share","")</f>
        <v/>
      </c>
      <c r="AU2071" s="22" t="str">
        <f aca="false">IF(AH2071="","Sin dato",IF(AH2071-AO2071&gt;Resumen!$B$6,"Sobre-exhibido",IF(AO2071-AH2071&gt;Resumen!$B$6,"Sub-exhibido","En línea")))</f>
        <v>Sin dato</v>
      </c>
      <c r="AV2071" s="22" t="str">
        <f aca="false">IF(AT2071="","",IF(AT2071="Alto Potencial / Bajo Share",1,IF(AT2071="Alto Potencial / Alto Share",2,IF(AT2071="Bajo Potencial / Alto Share",3,4))))</f>
        <v/>
      </c>
      <c r="AW2071" s="22" t="str">
        <f aca="false">IF(Q2071="No","Sin competencia directa",IF(AV2071=1,"1 - Foco Conquista (Alto Pot / Bajo Share)",IF(AV2071=2,"2 - Foco Defensa (Alto Pot / Alto Share)",IF(AV2071=3,"3 - Monitoreo (Bajo Pot / Alto Share)","4 - Baja Prioridad (Bajo Pot / Bajo Share)"))))</f>
        <v>Sin competencia directa</v>
      </c>
      <c r="AX2071" s="12" t="str">
        <f aca="false">IF(OR(IFERROR(AND(W2071&lt;&gt;"",Y2071&lt;&gt;"",Y2071-W2071&gt;Resumen!$B$8),FALSE()),IFERROR(AND(X2071&lt;&gt;"",Y2071&lt;&gt;"",Y2071-X2071&gt;Resumen!$B$8),FALSE())),MAX(IF(IFERROR(AND(W2071&lt;&gt;"",Y2071&lt;&gt;"",Y2071-W2071&gt;Resumen!$B$8),FALSE()),Y2071-W2071,0),IF(IFERROR(AND(X2071&lt;&gt;"",Y2071&lt;&gt;"",Y2071-X2071&gt;Resumen!$B$8),FALSE()),Y2071-X2071,0)),"")</f>
        <v/>
      </c>
      <c r="AY2071" s="22" t="str">
        <f aca="false">IF(OR(IFERROR(AND(W2071&lt;&gt;"",Y2071&lt;&gt;"",Y2071-W2071&gt;Resumen!$B$8),FALSE()),IFERROR(AND(X2071&lt;&gt;"",Y2071&lt;&gt;"",Y2071-X2071&gt;Resumen!$B$8),FALSE())),TRIM("Lays tiene mayor markup que "&amp;IF(IFERROR(AND(W2071&lt;&gt;"",Y2071&lt;&gt;"",Y2071-W2071&gt;Resumen!$B$8),FALSE()),"Quento ","")&amp;IF(IFERROR(AND(X2071&lt;&gt;"",Y2071&lt;&gt;"",Y2071-X2071&gt;Resumen!$B$8),FALSE()),"Julicroc ","")&amp;"en este PDV"),"")</f>
        <v/>
      </c>
      <c r="AZ2071" s="22" t="str">
        <f aca="false">IF(COUNTIF('Plan Pehuamar - Lista'!$A$2:$A$167,A2071)&gt;0,"Sí","No")</f>
        <v>No</v>
      </c>
      <c r="BA2071" s="22" t="str">
        <f aca="false">IF(COUNTIF('Plan Combo 9+1'!$A$2:$A$226,A2071)&gt;0,"Sí","No")</f>
        <v>No</v>
      </c>
      <c r="BB2071" s="22" t="str">
        <f aca="false">IF(AH2071="","No",IF(BA2071="Sí",IF((AO2071-AH2071)&gt;Resumen!$B$6,"Sí","No"),IF((AO2071-AH2071)&gt;=Resumen!$B$132,"Sí","No")))</f>
        <v>No</v>
      </c>
      <c r="BC2071" s="22" t="str">
        <f aca="false">IF(AND(N2071="Sí",AL2071="Sí",AI2071=0),"Sí","No")</f>
        <v>No</v>
      </c>
      <c r="BD2071" s="22" t="str">
        <f aca="false">IF(COUNTIF('Plan 9+1 (con Pehuamar)'!$A$2:$A$227,A2071)&gt;0,"Sí","No")</f>
        <v>No</v>
      </c>
    </row>
    <row r="2072" customFormat="false" ht="15" hidden="false" customHeight="true" outlineLevel="0" collapsed="false">
      <c r="A2072" s="6" t="n">
        <v>202655</v>
      </c>
      <c r="B2072" s="6" t="n">
        <v>13</v>
      </c>
      <c r="C2072" s="6" t="n">
        <v>1304</v>
      </c>
      <c r="D2072" s="6" t="s">
        <v>359</v>
      </c>
      <c r="E2072" s="6" t="s">
        <v>2234</v>
      </c>
      <c r="F2072" s="6" t="s">
        <v>201</v>
      </c>
      <c r="G2072" s="6" t="s">
        <v>130</v>
      </c>
      <c r="H2072" s="6" t="s">
        <v>1715</v>
      </c>
      <c r="I2072" s="27" t="n">
        <v>10</v>
      </c>
      <c r="J2072" s="27" t="n">
        <v>15</v>
      </c>
      <c r="K2072" s="27" t="n">
        <v>7</v>
      </c>
      <c r="L2072" s="28" t="n">
        <f aca="false">I2072+J2072</f>
        <v>25</v>
      </c>
      <c r="M2072" s="28" t="n">
        <f aca="false">L2072+K2072</f>
        <v>32</v>
      </c>
      <c r="N2072" s="22" t="str">
        <f aca="false">IF(I2072&gt;0,"Sí","No")</f>
        <v>Sí</v>
      </c>
      <c r="O2072" s="22" t="str">
        <f aca="false">IF(J2072&gt;0,"Sí","No")</f>
        <v>Sí</v>
      </c>
      <c r="P2072" s="22" t="str">
        <f aca="false">IF(K2072&gt;0,"Sí","No")</f>
        <v>Sí</v>
      </c>
      <c r="Q2072" s="22" t="str">
        <f aca="false">IF(OR(I2072&gt;0,J2072&gt;0),"Sí","No")</f>
        <v>Sí</v>
      </c>
      <c r="R2072" s="27" t="n">
        <v>1750</v>
      </c>
      <c r="S2072" s="27" t="n">
        <v>2500</v>
      </c>
      <c r="T2072" s="27" t="n">
        <v>1200</v>
      </c>
      <c r="U2072" s="27" t="n">
        <v>2000</v>
      </c>
      <c r="V2072" s="27" t="n">
        <v>3600</v>
      </c>
      <c r="W2072" s="12" t="n">
        <f aca="false">IF(AND(I2072&gt;0,R2072&gt;0),(S2072-R2072)/R2072,"")</f>
        <v>0.428571428571429</v>
      </c>
      <c r="X2072" s="12" t="n">
        <f aca="false">IF(AND(J2072&gt;0,T2072&gt;0),(U2072-T2072)/T2072,"")</f>
        <v>0.666666666666667</v>
      </c>
      <c r="Y2072" s="12" t="n">
        <f aca="false">IF(AND(K2072&gt;0,V2072&gt;0),(V2072-Resumen!$B$7)/Resumen!$B$7,"")</f>
        <v>0.44</v>
      </c>
      <c r="Z2072" s="28" t="n">
        <f aca="false">IF(AND(K2072&gt;0,I2072&gt;0,V2072&gt;0,S2072&gt;0),V2072-S2072,"")</f>
        <v>1100</v>
      </c>
      <c r="AA2072" s="12" t="n">
        <f aca="false">IF(Z2072&lt;&gt;"",Z2072/S2072,"")</f>
        <v>0.44</v>
      </c>
      <c r="AB2072" s="28" t="n">
        <f aca="false">IF(AND(K2072&gt;0,J2072&gt;0,V2072&gt;0,U2072&gt;0),V2072-U2072,"")</f>
        <v>1600</v>
      </c>
      <c r="AC2072" s="12" t="n">
        <f aca="false">IF(AB2072&lt;&gt;"",AB2072/U2072,"")</f>
        <v>0.8</v>
      </c>
      <c r="AD2072" s="27" t="n">
        <v>4</v>
      </c>
      <c r="AE2072" s="27" t="n">
        <v>2</v>
      </c>
      <c r="AF2072" s="27" t="n">
        <v>8</v>
      </c>
      <c r="AG2072" s="28" t="n">
        <f aca="false">AD2072+AE2072+AF2072</f>
        <v>14</v>
      </c>
      <c r="AH2072" s="12" t="n">
        <f aca="false">IF(AG2072&gt;0,AD2072/AG2072,"")</f>
        <v>0.285714285714286</v>
      </c>
      <c r="AI2072" s="27" t="n">
        <v>1</v>
      </c>
      <c r="AJ2072" s="27" t="n">
        <v>0</v>
      </c>
      <c r="AK2072" s="27" t="n">
        <v>1</v>
      </c>
      <c r="AL2072" s="22" t="str">
        <f aca="false">IF(OR(AJ2072&gt;0,AK2072&gt;0),"Sí","No")</f>
        <v>Sí</v>
      </c>
      <c r="AM2072" s="6" t="s">
        <v>198</v>
      </c>
      <c r="AN2072" s="6" t="s">
        <v>198</v>
      </c>
      <c r="AO2072" s="12" t="n">
        <f aca="false">IF(M2072&gt;0,K2072/M2072,"")</f>
        <v>0.21875</v>
      </c>
      <c r="AP2072" s="22" t="str">
        <f aca="false">IF(M2072&gt;=Resumen!$B$5,"Alto","Bajo")</f>
        <v>Bajo</v>
      </c>
      <c r="AQ2072" s="22" t="str">
        <f aca="false">IF(AO2072&gt;=Resumen!$B$28,"Alto","Bajo")</f>
        <v>Bajo</v>
      </c>
      <c r="AR2072" s="22" t="str">
        <f aca="false">AP2072&amp;" Potencial / "&amp;AQ2072&amp;" Share"</f>
        <v>Bajo Potencial / Bajo Share</v>
      </c>
      <c r="AS2072" s="22" t="str">
        <f aca="false">IF(Q2072="Sí",IF(AO2072&gt;=Resumen!$B$29,"Alto","Bajo"),"")</f>
        <v>Bajo</v>
      </c>
      <c r="AT2072" s="22" t="str">
        <f aca="false">IF(AS2072&lt;&gt;"",AP2072&amp;" Potencial / "&amp;AS2072&amp;" Share","")</f>
        <v>Bajo Potencial / Bajo Share</v>
      </c>
      <c r="AU2072" s="22" t="str">
        <f aca="false">IF(AH2072="","Sin dato",IF(AH2072-AO2072&gt;Resumen!$B$6,"Sobre-exhibido",IF(AO2072-AH2072&gt;Resumen!$B$6,"Sub-exhibido","En línea")))</f>
        <v>Sobre-exhibido</v>
      </c>
      <c r="AV2072" s="22" t="n">
        <f aca="false">IF(AT2072="","",IF(AT2072="Alto Potencial / Bajo Share",1,IF(AT2072="Alto Potencial / Alto Share",2,IF(AT2072="Bajo Potencial / Alto Share",3,4))))</f>
        <v>4</v>
      </c>
      <c r="AW2072" s="22" t="str">
        <f aca="false">IF(Q2072="No","Sin competencia directa",IF(AV2072=1,"1 - Foco Conquista (Alto Pot / Bajo Share)",IF(AV2072=2,"2 - Foco Defensa (Alto Pot / Alto Share)",IF(AV2072=3,"3 - Monitoreo (Bajo Pot / Alto Share)","4 - Baja Prioridad (Bajo Pot / Bajo Share)"))))</f>
        <v>4 - Baja Prioridad (Bajo Pot / Bajo Share)</v>
      </c>
      <c r="AX2072" s="12" t="str">
        <f aca="false">IF(OR(IFERROR(AND(W2072&lt;&gt;"",Y2072&lt;&gt;"",Y2072-W2072&gt;Resumen!$B$8),FALSE()),IFERROR(AND(X2072&lt;&gt;"",Y2072&lt;&gt;"",Y2072-X2072&gt;Resumen!$B$8),FALSE())),MAX(IF(IFERROR(AND(W2072&lt;&gt;"",Y2072&lt;&gt;"",Y2072-W2072&gt;Resumen!$B$8),FALSE()),Y2072-W2072,0),IF(IFERROR(AND(X2072&lt;&gt;"",Y2072&lt;&gt;"",Y2072-X2072&gt;Resumen!$B$8),FALSE()),Y2072-X2072,0)),"")</f>
        <v/>
      </c>
      <c r="AY2072" s="22" t="str">
        <f aca="false">IF(OR(IFERROR(AND(W2072&lt;&gt;"",Y2072&lt;&gt;"",Y2072-W2072&gt;Resumen!$B$8),FALSE()),IFERROR(AND(X2072&lt;&gt;"",Y2072&lt;&gt;"",Y2072-X2072&gt;Resumen!$B$8),FALSE())),TRIM("Lays tiene mayor markup que "&amp;IF(IFERROR(AND(W2072&lt;&gt;"",Y2072&lt;&gt;"",Y2072-W2072&gt;Resumen!$B$8),FALSE()),"Quento ","")&amp;IF(IFERROR(AND(X2072&lt;&gt;"",Y2072&lt;&gt;"",Y2072-X2072&gt;Resumen!$B$8),FALSE()),"Julicroc ","")&amp;"en este PDV"),"")</f>
        <v/>
      </c>
      <c r="AZ2072" s="22" t="str">
        <f aca="false">IF(COUNTIF('Plan Pehuamar - Lista'!$A$2:$A$167,A2072)&gt;0,"Sí","No")</f>
        <v>No</v>
      </c>
      <c r="BA2072" s="22" t="str">
        <f aca="false">IF(COUNTIF('Plan Combo 9+1'!$A$2:$A$226,A2072)&gt;0,"Sí","No")</f>
        <v>No</v>
      </c>
      <c r="BB2072" s="22" t="str">
        <f aca="false">IF(AH2072="","No",IF(BA2072="Sí",IF((AO2072-AH2072)&gt;Resumen!$B$6,"Sí","No"),IF((AO2072-AH2072)&gt;=Resumen!$B$132,"Sí","No")))</f>
        <v>No</v>
      </c>
      <c r="BC2072" s="22" t="str">
        <f aca="false">IF(AND(N2072="Sí",AL2072="Sí",AI2072=0),"Sí","No")</f>
        <v>No</v>
      </c>
      <c r="BD2072" s="22" t="str">
        <f aca="false">IF(COUNTIF('Plan 9+1 (con Pehuamar)'!$A$2:$A$227,A2072)&gt;0,"Sí","No")</f>
        <v>No</v>
      </c>
    </row>
    <row r="2073" customFormat="false" ht="15" hidden="false" customHeight="true" outlineLevel="0" collapsed="false">
      <c r="A2073" s="6" t="n">
        <v>202682</v>
      </c>
      <c r="B2073" s="6" t="n">
        <v>13</v>
      </c>
      <c r="C2073" s="6" t="n">
        <v>1304</v>
      </c>
      <c r="D2073" s="6" t="s">
        <v>359</v>
      </c>
      <c r="E2073" s="6" t="s">
        <v>2235</v>
      </c>
      <c r="F2073" s="6" t="s">
        <v>201</v>
      </c>
      <c r="G2073" s="6" t="s">
        <v>130</v>
      </c>
      <c r="H2073" s="6" t="s">
        <v>1715</v>
      </c>
      <c r="I2073" s="27" t="n">
        <v>15</v>
      </c>
      <c r="J2073" s="27" t="n">
        <v>24</v>
      </c>
      <c r="K2073" s="27" t="n">
        <v>6</v>
      </c>
      <c r="L2073" s="28" t="n">
        <f aca="false">I2073+J2073</f>
        <v>39</v>
      </c>
      <c r="M2073" s="28" t="n">
        <f aca="false">L2073+K2073</f>
        <v>45</v>
      </c>
      <c r="N2073" s="22" t="str">
        <f aca="false">IF(I2073&gt;0,"Sí","No")</f>
        <v>Sí</v>
      </c>
      <c r="O2073" s="22" t="str">
        <f aca="false">IF(J2073&gt;0,"Sí","No")</f>
        <v>Sí</v>
      </c>
      <c r="P2073" s="22" t="str">
        <f aca="false">IF(K2073&gt;0,"Sí","No")</f>
        <v>Sí</v>
      </c>
      <c r="Q2073" s="22" t="str">
        <f aca="false">IF(OR(I2073&gt;0,J2073&gt;0),"Sí","No")</f>
        <v>Sí</v>
      </c>
      <c r="R2073" s="27" t="n">
        <v>2000</v>
      </c>
      <c r="S2073" s="27" t="n">
        <v>2900</v>
      </c>
      <c r="T2073" s="27" t="n">
        <v>1200</v>
      </c>
      <c r="U2073" s="27" t="n">
        <v>2200</v>
      </c>
      <c r="V2073" s="27" t="n">
        <v>3700</v>
      </c>
      <c r="W2073" s="12" t="n">
        <f aca="false">IF(AND(I2073&gt;0,R2073&gt;0),(S2073-R2073)/R2073,"")</f>
        <v>0.45</v>
      </c>
      <c r="X2073" s="12" t="n">
        <f aca="false">IF(AND(J2073&gt;0,T2073&gt;0),(U2073-T2073)/T2073,"")</f>
        <v>0.833333333333333</v>
      </c>
      <c r="Y2073" s="12" t="n">
        <f aca="false">IF(AND(K2073&gt;0,V2073&gt;0),(V2073-Resumen!$B$7)/Resumen!$B$7,"")</f>
        <v>0.48</v>
      </c>
      <c r="Z2073" s="28" t="n">
        <f aca="false">IF(AND(K2073&gt;0,I2073&gt;0,V2073&gt;0,S2073&gt;0),V2073-S2073,"")</f>
        <v>800</v>
      </c>
      <c r="AA2073" s="12" t="n">
        <f aca="false">IF(Z2073&lt;&gt;"",Z2073/S2073,"")</f>
        <v>0.275862068965517</v>
      </c>
      <c r="AB2073" s="28" t="n">
        <f aca="false">IF(AND(K2073&gt;0,J2073&gt;0,V2073&gt;0,U2073&gt;0),V2073-U2073,"")</f>
        <v>1500</v>
      </c>
      <c r="AC2073" s="12" t="n">
        <f aca="false">IF(AB2073&lt;&gt;"",AB2073/U2073,"")</f>
        <v>0.681818181818182</v>
      </c>
      <c r="AD2073" s="27" t="n">
        <v>4</v>
      </c>
      <c r="AE2073" s="27" t="n">
        <v>8</v>
      </c>
      <c r="AF2073" s="27" t="n">
        <v>13</v>
      </c>
      <c r="AG2073" s="28" t="n">
        <f aca="false">AD2073+AE2073+AF2073</f>
        <v>25</v>
      </c>
      <c r="AH2073" s="12" t="n">
        <f aca="false">IF(AG2073&gt;0,AD2073/AG2073,"")</f>
        <v>0.16</v>
      </c>
      <c r="AI2073" s="27" t="n">
        <v>1</v>
      </c>
      <c r="AJ2073" s="27" t="n">
        <v>1</v>
      </c>
      <c r="AK2073" s="27" t="n">
        <v>1</v>
      </c>
      <c r="AL2073" s="22" t="str">
        <f aca="false">IF(OR(AJ2073&gt;0,AK2073&gt;0),"Sí","No")</f>
        <v>Sí</v>
      </c>
      <c r="AM2073" s="6" t="s">
        <v>198</v>
      </c>
      <c r="AN2073" s="6" t="s">
        <v>198</v>
      </c>
      <c r="AO2073" s="12" t="n">
        <f aca="false">IF(M2073&gt;0,K2073/M2073,"")</f>
        <v>0.133333333333333</v>
      </c>
      <c r="AP2073" s="22" t="str">
        <f aca="false">IF(M2073&gt;=Resumen!$B$5,"Alto","Bajo")</f>
        <v>Alto</v>
      </c>
      <c r="AQ2073" s="22" t="str">
        <f aca="false">IF(AO2073&gt;=Resumen!$B$28,"Alto","Bajo")</f>
        <v>Bajo</v>
      </c>
      <c r="AR2073" s="22" t="str">
        <f aca="false">AP2073&amp;" Potencial / "&amp;AQ2073&amp;" Share"</f>
        <v>Alto Potencial / Bajo Share</v>
      </c>
      <c r="AS2073" s="22" t="str">
        <f aca="false">IF(Q2073="Sí",IF(AO2073&gt;=Resumen!$B$29,"Alto","Bajo"),"")</f>
        <v>Bajo</v>
      </c>
      <c r="AT2073" s="22" t="str">
        <f aca="false">IF(AS2073&lt;&gt;"",AP2073&amp;" Potencial / "&amp;AS2073&amp;" Share","")</f>
        <v>Alto Potencial / Bajo Share</v>
      </c>
      <c r="AU2073" s="22" t="str">
        <f aca="false">IF(AH2073="","Sin dato",IF(AH2073-AO2073&gt;Resumen!$B$6,"Sobre-exhibido",IF(AO2073-AH2073&gt;Resumen!$B$6,"Sub-exhibido","En línea")))</f>
        <v>En línea</v>
      </c>
      <c r="AV2073" s="22" t="n">
        <f aca="false">IF(AT2073="","",IF(AT2073="Alto Potencial / Bajo Share",1,IF(AT2073="Alto Potencial / Alto Share",2,IF(AT2073="Bajo Potencial / Alto Share",3,4))))</f>
        <v>1</v>
      </c>
      <c r="AW2073" s="22" t="str">
        <f aca="false">IF(Q2073="No","Sin competencia directa",IF(AV2073=1,"1 - Foco Conquista (Alto Pot / Bajo Share)",IF(AV2073=2,"2 - Foco Defensa (Alto Pot / Alto Share)",IF(AV2073=3,"3 - Monitoreo (Bajo Pot / Alto Share)","4 - Baja Prioridad (Bajo Pot / Bajo Share)"))))</f>
        <v>1 - Foco Conquista (Alto Pot / Bajo Share)</v>
      </c>
      <c r="AX2073" s="12" t="str">
        <f aca="false">IF(OR(IFERROR(AND(W2073&lt;&gt;"",Y2073&lt;&gt;"",Y2073-W2073&gt;Resumen!$B$8),FALSE()),IFERROR(AND(X2073&lt;&gt;"",Y2073&lt;&gt;"",Y2073-X2073&gt;Resumen!$B$8),FALSE())),MAX(IF(IFERROR(AND(W2073&lt;&gt;"",Y2073&lt;&gt;"",Y2073-W2073&gt;Resumen!$B$8),FALSE()),Y2073-W2073,0),IF(IFERROR(AND(X2073&lt;&gt;"",Y2073&lt;&gt;"",Y2073-X2073&gt;Resumen!$B$8),FALSE()),Y2073-X2073,0)),"")</f>
        <v/>
      </c>
      <c r="AY2073" s="22" t="str">
        <f aca="false">IF(OR(IFERROR(AND(W2073&lt;&gt;"",Y2073&lt;&gt;"",Y2073-W2073&gt;Resumen!$B$8),FALSE()),IFERROR(AND(X2073&lt;&gt;"",Y2073&lt;&gt;"",Y2073-X2073&gt;Resumen!$B$8),FALSE())),TRIM("Lays tiene mayor markup que "&amp;IF(IFERROR(AND(W2073&lt;&gt;"",Y2073&lt;&gt;"",Y2073-W2073&gt;Resumen!$B$8),FALSE()),"Quento ","")&amp;IF(IFERROR(AND(X2073&lt;&gt;"",Y2073&lt;&gt;"",Y2073-X2073&gt;Resumen!$B$8),FALSE()),"Julicroc ","")&amp;"en este PDV"),"")</f>
        <v/>
      </c>
      <c r="AZ2073" s="22" t="str">
        <f aca="false">IF(COUNTIF('Plan Pehuamar - Lista'!$A$2:$A$167,A2073)&gt;0,"Sí","No")</f>
        <v>No</v>
      </c>
      <c r="BA2073" s="22" t="str">
        <f aca="false">IF(COUNTIF('Plan Combo 9+1'!$A$2:$A$226,A2073)&gt;0,"Sí","No")</f>
        <v>Sí</v>
      </c>
      <c r="BB2073" s="22" t="str">
        <f aca="false">IF(AH2073="","No",IF(BA2073="Sí",IF((AO2073-AH2073)&gt;Resumen!$B$6,"Sí","No"),IF((AO2073-AH2073)&gt;=Resumen!$B$132,"Sí","No")))</f>
        <v>No</v>
      </c>
      <c r="BC2073" s="22" t="str">
        <f aca="false">IF(AND(N2073="Sí",AL2073="Sí",AI2073=0),"Sí","No")</f>
        <v>No</v>
      </c>
      <c r="BD2073" s="22" t="str">
        <f aca="false">IF(COUNTIF('Plan 9+1 (con Pehuamar)'!$A$2:$A$227,A2073)&gt;0,"Sí","No")</f>
        <v>Sí</v>
      </c>
    </row>
    <row r="2074" customFormat="false" ht="15" hidden="false" customHeight="true" outlineLevel="0" collapsed="false">
      <c r="A2074" s="6" t="n">
        <v>202683</v>
      </c>
      <c r="B2074" s="6" t="n">
        <v>13</v>
      </c>
      <c r="C2074" s="6" t="n">
        <v>1304</v>
      </c>
      <c r="D2074" s="6" t="s">
        <v>359</v>
      </c>
      <c r="E2074" s="6" t="s">
        <v>2236</v>
      </c>
      <c r="F2074" s="6" t="s">
        <v>201</v>
      </c>
      <c r="G2074" s="6" t="s">
        <v>130</v>
      </c>
      <c r="H2074" s="6" t="s">
        <v>1715</v>
      </c>
      <c r="I2074" s="27" t="n">
        <v>0</v>
      </c>
      <c r="J2074" s="27" t="n">
        <v>0</v>
      </c>
      <c r="K2074" s="27" t="n">
        <v>7.6</v>
      </c>
      <c r="L2074" s="28" t="n">
        <f aca="false">I2074+J2074</f>
        <v>0</v>
      </c>
      <c r="M2074" s="28" t="n">
        <f aca="false">L2074+K2074</f>
        <v>7.6</v>
      </c>
      <c r="N2074" s="22" t="str">
        <f aca="false">IF(I2074&gt;0,"Sí","No")</f>
        <v>No</v>
      </c>
      <c r="O2074" s="22" t="str">
        <f aca="false">IF(J2074&gt;0,"Sí","No")</f>
        <v>No</v>
      </c>
      <c r="P2074" s="22" t="str">
        <f aca="false">IF(K2074&gt;0,"Sí","No")</f>
        <v>Sí</v>
      </c>
      <c r="Q2074" s="22" t="str">
        <f aca="false">IF(OR(I2074&gt;0,J2074&gt;0),"Sí","No")</f>
        <v>No</v>
      </c>
      <c r="R2074" s="27"/>
      <c r="S2074" s="27"/>
      <c r="T2074" s="27"/>
      <c r="U2074" s="27"/>
      <c r="V2074" s="27"/>
      <c r="W2074" s="12" t="str">
        <f aca="false">IF(AND(I2074&gt;0,R2074&gt;0),(S2074-R2074)/R2074,"")</f>
        <v/>
      </c>
      <c r="X2074" s="12" t="str">
        <f aca="false">IF(AND(J2074&gt;0,T2074&gt;0),(U2074-T2074)/T2074,"")</f>
        <v/>
      </c>
      <c r="Y2074" s="12" t="str">
        <f aca="false">IF(AND(K2074&gt;0,V2074&gt;0),(V2074-Resumen!$B$7)/Resumen!$B$7,"")</f>
        <v/>
      </c>
      <c r="Z2074" s="28" t="str">
        <f aca="false">IF(AND(K2074&gt;0,I2074&gt;0,V2074&gt;0,S2074&gt;0),V2074-S2074,"")</f>
        <v/>
      </c>
      <c r="AA2074" s="12" t="str">
        <f aca="false">IF(Z2074&lt;&gt;"",Z2074/S2074,"")</f>
        <v/>
      </c>
      <c r="AB2074" s="28" t="str">
        <f aca="false">IF(AND(K2074&gt;0,J2074&gt;0,V2074&gt;0,U2074&gt;0),V2074-U2074,"")</f>
        <v/>
      </c>
      <c r="AC2074" s="12" t="str">
        <f aca="false">IF(AB2074&lt;&gt;"",AB2074/U2074,"")</f>
        <v/>
      </c>
      <c r="AD2074" s="27" t="n">
        <v>0</v>
      </c>
      <c r="AE2074" s="27" t="n">
        <v>0</v>
      </c>
      <c r="AF2074" s="27" t="n">
        <v>0</v>
      </c>
      <c r="AG2074" s="28" t="n">
        <f aca="false">AD2074+AE2074+AF2074</f>
        <v>0</v>
      </c>
      <c r="AH2074" s="12" t="str">
        <f aca="false">IF(AG2074&gt;0,AD2074/AG2074,"")</f>
        <v/>
      </c>
      <c r="AI2074" s="27" t="n">
        <v>0</v>
      </c>
      <c r="AJ2074" s="27" t="n">
        <v>0</v>
      </c>
      <c r="AK2074" s="27" t="n">
        <v>0</v>
      </c>
      <c r="AL2074" s="22" t="str">
        <f aca="false">IF(OR(AJ2074&gt;0,AK2074&gt;0),"Sí","No")</f>
        <v>No</v>
      </c>
      <c r="AM2074" s="6"/>
      <c r="AN2074" s="6"/>
      <c r="AO2074" s="12" t="n">
        <f aca="false">IF(M2074&gt;0,K2074/M2074,"")</f>
        <v>1</v>
      </c>
      <c r="AP2074" s="22" t="str">
        <f aca="false">IF(M2074&gt;=Resumen!$B$5,"Alto","Bajo")</f>
        <v>Bajo</v>
      </c>
      <c r="AQ2074" s="22" t="str">
        <f aca="false">IF(AO2074&gt;=Resumen!$B$28,"Alto","Bajo")</f>
        <v>Alto</v>
      </c>
      <c r="AR2074" s="22" t="str">
        <f aca="false">AP2074&amp;" Potencial / "&amp;AQ2074&amp;" Share"</f>
        <v>Bajo Potencial / Alto Share</v>
      </c>
      <c r="AS2074" s="22" t="str">
        <f aca="false">IF(Q2074="Sí",IF(AO2074&gt;=Resumen!$B$29,"Alto","Bajo"),"")</f>
        <v/>
      </c>
      <c r="AT2074" s="22" t="str">
        <f aca="false">IF(AS2074&lt;&gt;"",AP2074&amp;" Potencial / "&amp;AS2074&amp;" Share","")</f>
        <v/>
      </c>
      <c r="AU2074" s="22" t="str">
        <f aca="false">IF(AH2074="","Sin dato",IF(AH2074-AO2074&gt;Resumen!$B$6,"Sobre-exhibido",IF(AO2074-AH2074&gt;Resumen!$B$6,"Sub-exhibido","En línea")))</f>
        <v>Sin dato</v>
      </c>
      <c r="AV2074" s="22" t="str">
        <f aca="false">IF(AT2074="","",IF(AT2074="Alto Potencial / Bajo Share",1,IF(AT2074="Alto Potencial / Alto Share",2,IF(AT2074="Bajo Potencial / Alto Share",3,4))))</f>
        <v/>
      </c>
      <c r="AW2074" s="22" t="str">
        <f aca="false">IF(Q2074="No","Sin competencia directa",IF(AV2074=1,"1 - Foco Conquista (Alto Pot / Bajo Share)",IF(AV2074=2,"2 - Foco Defensa (Alto Pot / Alto Share)",IF(AV2074=3,"3 - Monitoreo (Bajo Pot / Alto Share)","4 - Baja Prioridad (Bajo Pot / Bajo Share)"))))</f>
        <v>Sin competencia directa</v>
      </c>
      <c r="AX2074" s="12" t="str">
        <f aca="false">IF(OR(IFERROR(AND(W2074&lt;&gt;"",Y2074&lt;&gt;"",Y2074-W2074&gt;Resumen!$B$8),FALSE()),IFERROR(AND(X2074&lt;&gt;"",Y2074&lt;&gt;"",Y2074-X2074&gt;Resumen!$B$8),FALSE())),MAX(IF(IFERROR(AND(W2074&lt;&gt;"",Y2074&lt;&gt;"",Y2074-W2074&gt;Resumen!$B$8),FALSE()),Y2074-W2074,0),IF(IFERROR(AND(X2074&lt;&gt;"",Y2074&lt;&gt;"",Y2074-X2074&gt;Resumen!$B$8),FALSE()),Y2074-X2074,0)),"")</f>
        <v/>
      </c>
      <c r="AY2074" s="22" t="str">
        <f aca="false">IF(OR(IFERROR(AND(W2074&lt;&gt;"",Y2074&lt;&gt;"",Y2074-W2074&gt;Resumen!$B$8),FALSE()),IFERROR(AND(X2074&lt;&gt;"",Y2074&lt;&gt;"",Y2074-X2074&gt;Resumen!$B$8),FALSE())),TRIM("Lays tiene mayor markup que "&amp;IF(IFERROR(AND(W2074&lt;&gt;"",Y2074&lt;&gt;"",Y2074-W2074&gt;Resumen!$B$8),FALSE()),"Quento ","")&amp;IF(IFERROR(AND(X2074&lt;&gt;"",Y2074&lt;&gt;"",Y2074-X2074&gt;Resumen!$B$8),FALSE()),"Julicroc ","")&amp;"en este PDV"),"")</f>
        <v/>
      </c>
      <c r="AZ2074" s="22" t="str">
        <f aca="false">IF(COUNTIF('Plan Pehuamar - Lista'!$A$2:$A$167,A2074)&gt;0,"Sí","No")</f>
        <v>No</v>
      </c>
      <c r="BA2074" s="22" t="str">
        <f aca="false">IF(COUNTIF('Plan Combo 9+1'!$A$2:$A$226,A2074)&gt;0,"Sí","No")</f>
        <v>No</v>
      </c>
      <c r="BB2074" s="22" t="str">
        <f aca="false">IF(AH2074="","No",IF(BA2074="Sí",IF((AO2074-AH2074)&gt;Resumen!$B$6,"Sí","No"),IF((AO2074-AH2074)&gt;=Resumen!$B$132,"Sí","No")))</f>
        <v>No</v>
      </c>
      <c r="BC2074" s="22" t="str">
        <f aca="false">IF(AND(N2074="Sí",AL2074="Sí",AI2074=0),"Sí","No")</f>
        <v>No</v>
      </c>
      <c r="BD2074" s="22" t="str">
        <f aca="false">IF(COUNTIF('Plan 9+1 (con Pehuamar)'!$A$2:$A$227,A2074)&gt;0,"Sí","No")</f>
        <v>No</v>
      </c>
    </row>
    <row r="2075" customFormat="false" ht="15" hidden="false" customHeight="true" outlineLevel="0" collapsed="false">
      <c r="A2075" s="6" t="n">
        <v>202702</v>
      </c>
      <c r="B2075" s="6" t="n">
        <v>13</v>
      </c>
      <c r="C2075" s="6" t="n">
        <v>1304</v>
      </c>
      <c r="D2075" s="6" t="s">
        <v>359</v>
      </c>
      <c r="E2075" s="6" t="s">
        <v>2237</v>
      </c>
      <c r="F2075" s="6" t="s">
        <v>201</v>
      </c>
      <c r="G2075" s="6" t="s">
        <v>130</v>
      </c>
      <c r="H2075" s="6" t="s">
        <v>1715</v>
      </c>
      <c r="I2075" s="27" t="n">
        <v>10</v>
      </c>
      <c r="J2075" s="27" t="n">
        <v>0</v>
      </c>
      <c r="K2075" s="27" t="n">
        <v>4</v>
      </c>
      <c r="L2075" s="28" t="n">
        <f aca="false">I2075+J2075</f>
        <v>10</v>
      </c>
      <c r="M2075" s="28" t="n">
        <f aca="false">L2075+K2075</f>
        <v>14</v>
      </c>
      <c r="N2075" s="22" t="str">
        <f aca="false">IF(I2075&gt;0,"Sí","No")</f>
        <v>Sí</v>
      </c>
      <c r="O2075" s="22" t="str">
        <f aca="false">IF(J2075&gt;0,"Sí","No")</f>
        <v>No</v>
      </c>
      <c r="P2075" s="22" t="str">
        <f aca="false">IF(K2075&gt;0,"Sí","No")</f>
        <v>Sí</v>
      </c>
      <c r="Q2075" s="22" t="str">
        <f aca="false">IF(OR(I2075&gt;0,J2075&gt;0),"Sí","No")</f>
        <v>Sí</v>
      </c>
      <c r="R2075" s="27" t="n">
        <v>2000</v>
      </c>
      <c r="S2075" s="27" t="n">
        <v>3000</v>
      </c>
      <c r="T2075" s="27"/>
      <c r="U2075" s="27"/>
      <c r="V2075" s="27" t="n">
        <v>3700</v>
      </c>
      <c r="W2075" s="12" t="n">
        <f aca="false">IF(AND(I2075&gt;0,R2075&gt;0),(S2075-R2075)/R2075,"")</f>
        <v>0.5</v>
      </c>
      <c r="X2075" s="12" t="str">
        <f aca="false">IF(AND(J2075&gt;0,T2075&gt;0),(U2075-T2075)/T2075,"")</f>
        <v/>
      </c>
      <c r="Y2075" s="12" t="n">
        <f aca="false">IF(AND(K2075&gt;0,V2075&gt;0),(V2075-Resumen!$B$7)/Resumen!$B$7,"")</f>
        <v>0.48</v>
      </c>
      <c r="Z2075" s="28" t="n">
        <f aca="false">IF(AND(K2075&gt;0,I2075&gt;0,V2075&gt;0,S2075&gt;0),V2075-S2075,"")</f>
        <v>700</v>
      </c>
      <c r="AA2075" s="12" t="n">
        <f aca="false">IF(Z2075&lt;&gt;"",Z2075/S2075,"")</f>
        <v>0.233333333333333</v>
      </c>
      <c r="AB2075" s="28" t="str">
        <f aca="false">IF(AND(K2075&gt;0,J2075&gt;0,V2075&gt;0,U2075&gt;0),V2075-U2075,"")</f>
        <v/>
      </c>
      <c r="AC2075" s="12" t="str">
        <f aca="false">IF(AB2075&lt;&gt;"",AB2075/U2075,"")</f>
        <v/>
      </c>
      <c r="AD2075" s="27" t="n">
        <v>4</v>
      </c>
      <c r="AE2075" s="27" t="n">
        <v>8</v>
      </c>
      <c r="AF2075" s="27" t="n">
        <v>0</v>
      </c>
      <c r="AG2075" s="28" t="n">
        <f aca="false">AD2075+AE2075+AF2075</f>
        <v>12</v>
      </c>
      <c r="AH2075" s="12" t="n">
        <f aca="false">IF(AG2075&gt;0,AD2075/AG2075,"")</f>
        <v>0.333333333333333</v>
      </c>
      <c r="AI2075" s="27" t="n">
        <v>1</v>
      </c>
      <c r="AJ2075" s="27" t="n">
        <v>1</v>
      </c>
      <c r="AK2075" s="27" t="n">
        <v>0</v>
      </c>
      <c r="AL2075" s="22" t="str">
        <f aca="false">IF(OR(AJ2075&gt;0,AK2075&gt;0),"Sí","No")</f>
        <v>Sí</v>
      </c>
      <c r="AM2075" s="6" t="s">
        <v>198</v>
      </c>
      <c r="AN2075" s="6"/>
      <c r="AO2075" s="12" t="n">
        <f aca="false">IF(M2075&gt;0,K2075/M2075,"")</f>
        <v>0.285714285714286</v>
      </c>
      <c r="AP2075" s="22" t="str">
        <f aca="false">IF(M2075&gt;=Resumen!$B$5,"Alto","Bajo")</f>
        <v>Bajo</v>
      </c>
      <c r="AQ2075" s="22" t="str">
        <f aca="false">IF(AO2075&gt;=Resumen!$B$28,"Alto","Bajo")</f>
        <v>Bajo</v>
      </c>
      <c r="AR2075" s="22" t="str">
        <f aca="false">AP2075&amp;" Potencial / "&amp;AQ2075&amp;" Share"</f>
        <v>Bajo Potencial / Bajo Share</v>
      </c>
      <c r="AS2075" s="22" t="str">
        <f aca="false">IF(Q2075="Sí",IF(AO2075&gt;=Resumen!$B$29,"Alto","Bajo"),"")</f>
        <v>Bajo</v>
      </c>
      <c r="AT2075" s="22" t="str">
        <f aca="false">IF(AS2075&lt;&gt;"",AP2075&amp;" Potencial / "&amp;AS2075&amp;" Share","")</f>
        <v>Bajo Potencial / Bajo Share</v>
      </c>
      <c r="AU2075" s="22" t="str">
        <f aca="false">IF(AH2075="","Sin dato",IF(AH2075-AO2075&gt;Resumen!$B$6,"Sobre-exhibido",IF(AO2075-AH2075&gt;Resumen!$B$6,"Sub-exhibido","En línea")))</f>
        <v>En línea</v>
      </c>
      <c r="AV2075" s="22" t="n">
        <f aca="false">IF(AT2075="","",IF(AT2075="Alto Potencial / Bajo Share",1,IF(AT2075="Alto Potencial / Alto Share",2,IF(AT2075="Bajo Potencial / Alto Share",3,4))))</f>
        <v>4</v>
      </c>
      <c r="AW2075" s="22" t="str">
        <f aca="false">IF(Q2075="No","Sin competencia directa",IF(AV2075=1,"1 - Foco Conquista (Alto Pot / Bajo Share)",IF(AV2075=2,"2 - Foco Defensa (Alto Pot / Alto Share)",IF(AV2075=3,"3 - Monitoreo (Bajo Pot / Alto Share)","4 - Baja Prioridad (Bajo Pot / Bajo Share)"))))</f>
        <v>4 - Baja Prioridad (Bajo Pot / Bajo Share)</v>
      </c>
      <c r="AX2075" s="12" t="str">
        <f aca="false">IF(OR(IFERROR(AND(W2075&lt;&gt;"",Y2075&lt;&gt;"",Y2075-W2075&gt;Resumen!$B$8),FALSE()),IFERROR(AND(X2075&lt;&gt;"",Y2075&lt;&gt;"",Y2075-X2075&gt;Resumen!$B$8),FALSE())),MAX(IF(IFERROR(AND(W2075&lt;&gt;"",Y2075&lt;&gt;"",Y2075-W2075&gt;Resumen!$B$8),FALSE()),Y2075-W2075,0),IF(IFERROR(AND(X2075&lt;&gt;"",Y2075&lt;&gt;"",Y2075-X2075&gt;Resumen!$B$8),FALSE()),Y2075-X2075,0)),"")</f>
        <v/>
      </c>
      <c r="AY2075" s="22" t="str">
        <f aca="false">IF(OR(IFERROR(AND(W2075&lt;&gt;"",Y2075&lt;&gt;"",Y2075-W2075&gt;Resumen!$B$8),FALSE()),IFERROR(AND(X2075&lt;&gt;"",Y2075&lt;&gt;"",Y2075-X2075&gt;Resumen!$B$8),FALSE())),TRIM("Lays tiene mayor markup que "&amp;IF(IFERROR(AND(W2075&lt;&gt;"",Y2075&lt;&gt;"",Y2075-W2075&gt;Resumen!$B$8),FALSE()),"Quento ","")&amp;IF(IFERROR(AND(X2075&lt;&gt;"",Y2075&lt;&gt;"",Y2075-X2075&gt;Resumen!$B$8),FALSE()),"Julicroc ","")&amp;"en este PDV"),"")</f>
        <v/>
      </c>
      <c r="AZ2075" s="22" t="str">
        <f aca="false">IF(COUNTIF('Plan Pehuamar - Lista'!$A$2:$A$167,A2075)&gt;0,"Sí","No")</f>
        <v>No</v>
      </c>
      <c r="BA2075" s="22" t="str">
        <f aca="false">IF(COUNTIF('Plan Combo 9+1'!$A$2:$A$226,A2075)&gt;0,"Sí","No")</f>
        <v>No</v>
      </c>
      <c r="BB2075" s="22" t="str">
        <f aca="false">IF(AH2075="","No",IF(BA2075="Sí",IF((AO2075-AH2075)&gt;Resumen!$B$6,"Sí","No"),IF((AO2075-AH2075)&gt;=Resumen!$B$132,"Sí","No")))</f>
        <v>No</v>
      </c>
      <c r="BC2075" s="22" t="str">
        <f aca="false">IF(AND(N2075="Sí",AL2075="Sí",AI2075=0),"Sí","No")</f>
        <v>No</v>
      </c>
      <c r="BD2075" s="22" t="str">
        <f aca="false">IF(COUNTIF('Plan 9+1 (con Pehuamar)'!$A$2:$A$227,A2075)&gt;0,"Sí","No")</f>
        <v>No</v>
      </c>
    </row>
    <row r="2076" customFormat="false" ht="15" hidden="false" customHeight="true" outlineLevel="0" collapsed="false">
      <c r="A2076" s="6" t="n">
        <v>202761</v>
      </c>
      <c r="B2076" s="6" t="n">
        <v>13</v>
      </c>
      <c r="C2076" s="6" t="n">
        <v>1304</v>
      </c>
      <c r="D2076" s="6" t="s">
        <v>359</v>
      </c>
      <c r="E2076" s="6" t="s">
        <v>2238</v>
      </c>
      <c r="F2076" s="6" t="s">
        <v>206</v>
      </c>
      <c r="G2076" s="6" t="s">
        <v>130</v>
      </c>
      <c r="H2076" s="6" t="s">
        <v>1715</v>
      </c>
      <c r="I2076" s="27" t="n">
        <v>50</v>
      </c>
      <c r="J2076" s="27" t="n">
        <v>24</v>
      </c>
      <c r="K2076" s="27" t="n">
        <v>24</v>
      </c>
      <c r="L2076" s="28" t="n">
        <f aca="false">I2076+J2076</f>
        <v>74</v>
      </c>
      <c r="M2076" s="28" t="n">
        <f aca="false">L2076+K2076</f>
        <v>98</v>
      </c>
      <c r="N2076" s="22" t="str">
        <f aca="false">IF(I2076&gt;0,"Sí","No")</f>
        <v>Sí</v>
      </c>
      <c r="O2076" s="22" t="str">
        <f aca="false">IF(J2076&gt;0,"Sí","No")</f>
        <v>Sí</v>
      </c>
      <c r="P2076" s="22" t="str">
        <f aca="false">IF(K2076&gt;0,"Sí","No")</f>
        <v>Sí</v>
      </c>
      <c r="Q2076" s="22" t="str">
        <f aca="false">IF(OR(I2076&gt;0,J2076&gt;0),"Sí","No")</f>
        <v>Sí</v>
      </c>
      <c r="R2076" s="27" t="n">
        <v>2000</v>
      </c>
      <c r="S2076" s="27" t="n">
        <v>2900</v>
      </c>
      <c r="T2076" s="27" t="n">
        <v>1100</v>
      </c>
      <c r="U2076" s="27" t="n">
        <v>2000</v>
      </c>
      <c r="V2076" s="27" t="n">
        <v>3600</v>
      </c>
      <c r="W2076" s="12" t="n">
        <f aca="false">IF(AND(I2076&gt;0,R2076&gt;0),(S2076-R2076)/R2076,"")</f>
        <v>0.45</v>
      </c>
      <c r="X2076" s="12" t="n">
        <f aca="false">IF(AND(J2076&gt;0,T2076&gt;0),(U2076-T2076)/T2076,"")</f>
        <v>0.818181818181818</v>
      </c>
      <c r="Y2076" s="12" t="n">
        <f aca="false">IF(AND(K2076&gt;0,V2076&gt;0),(V2076-Resumen!$B$7)/Resumen!$B$7,"")</f>
        <v>0.44</v>
      </c>
      <c r="Z2076" s="28" t="n">
        <f aca="false">IF(AND(K2076&gt;0,I2076&gt;0,V2076&gt;0,S2076&gt;0),V2076-S2076,"")</f>
        <v>700</v>
      </c>
      <c r="AA2076" s="12" t="n">
        <f aca="false">IF(Z2076&lt;&gt;"",Z2076/S2076,"")</f>
        <v>0.241379310344828</v>
      </c>
      <c r="AB2076" s="28" t="n">
        <f aca="false">IF(AND(K2076&gt;0,J2076&gt;0,V2076&gt;0,U2076&gt;0),V2076-U2076,"")</f>
        <v>1600</v>
      </c>
      <c r="AC2076" s="12" t="n">
        <f aca="false">IF(AB2076&lt;&gt;"",AB2076/U2076,"")</f>
        <v>0.8</v>
      </c>
      <c r="AD2076" s="27" t="n">
        <v>9</v>
      </c>
      <c r="AE2076" s="27" t="n">
        <v>15</v>
      </c>
      <c r="AF2076" s="27" t="n">
        <v>8</v>
      </c>
      <c r="AG2076" s="28" t="n">
        <f aca="false">AD2076+AE2076+AF2076</f>
        <v>32</v>
      </c>
      <c r="AH2076" s="12" t="n">
        <f aca="false">IF(AG2076&gt;0,AD2076/AG2076,"")</f>
        <v>0.28125</v>
      </c>
      <c r="AI2076" s="27" t="n">
        <v>1</v>
      </c>
      <c r="AJ2076" s="27" t="n">
        <v>1</v>
      </c>
      <c r="AK2076" s="27" t="n">
        <v>1</v>
      </c>
      <c r="AL2076" s="22" t="str">
        <f aca="false">IF(OR(AJ2076&gt;0,AK2076&gt;0),"Sí","No")</f>
        <v>Sí</v>
      </c>
      <c r="AM2076" s="6" t="s">
        <v>198</v>
      </c>
      <c r="AN2076" s="6" t="s">
        <v>198</v>
      </c>
      <c r="AO2076" s="12" t="n">
        <f aca="false">IF(M2076&gt;0,K2076/M2076,"")</f>
        <v>0.244897959183673</v>
      </c>
      <c r="AP2076" s="22" t="str">
        <f aca="false">IF(M2076&gt;=Resumen!$B$5,"Alto","Bajo")</f>
        <v>Alto</v>
      </c>
      <c r="AQ2076" s="22" t="str">
        <f aca="false">IF(AO2076&gt;=Resumen!$B$28,"Alto","Bajo")</f>
        <v>Bajo</v>
      </c>
      <c r="AR2076" s="22" t="str">
        <f aca="false">AP2076&amp;" Potencial / "&amp;AQ2076&amp;" Share"</f>
        <v>Alto Potencial / Bajo Share</v>
      </c>
      <c r="AS2076" s="22" t="str">
        <f aca="false">IF(Q2076="Sí",IF(AO2076&gt;=Resumen!$B$29,"Alto","Bajo"),"")</f>
        <v>Bajo</v>
      </c>
      <c r="AT2076" s="22" t="str">
        <f aca="false">IF(AS2076&lt;&gt;"",AP2076&amp;" Potencial / "&amp;AS2076&amp;" Share","")</f>
        <v>Alto Potencial / Bajo Share</v>
      </c>
      <c r="AU2076" s="22" t="str">
        <f aca="false">IF(AH2076="","Sin dato",IF(AH2076-AO2076&gt;Resumen!$B$6,"Sobre-exhibido",IF(AO2076-AH2076&gt;Resumen!$B$6,"Sub-exhibido","En línea")))</f>
        <v>En línea</v>
      </c>
      <c r="AV2076" s="22" t="n">
        <f aca="false">IF(AT2076="","",IF(AT2076="Alto Potencial / Bajo Share",1,IF(AT2076="Alto Potencial / Alto Share",2,IF(AT2076="Bajo Potencial / Alto Share",3,4))))</f>
        <v>1</v>
      </c>
      <c r="AW2076" s="22" t="str">
        <f aca="false">IF(Q2076="No","Sin competencia directa",IF(AV2076=1,"1 - Foco Conquista (Alto Pot / Bajo Share)",IF(AV2076=2,"2 - Foco Defensa (Alto Pot / Alto Share)",IF(AV2076=3,"3 - Monitoreo (Bajo Pot / Alto Share)","4 - Baja Prioridad (Bajo Pot / Bajo Share)"))))</f>
        <v>1 - Foco Conquista (Alto Pot / Bajo Share)</v>
      </c>
      <c r="AX2076" s="12" t="str">
        <f aca="false">IF(OR(IFERROR(AND(W2076&lt;&gt;"",Y2076&lt;&gt;"",Y2076-W2076&gt;Resumen!$B$8),FALSE()),IFERROR(AND(X2076&lt;&gt;"",Y2076&lt;&gt;"",Y2076-X2076&gt;Resumen!$B$8),FALSE())),MAX(IF(IFERROR(AND(W2076&lt;&gt;"",Y2076&lt;&gt;"",Y2076-W2076&gt;Resumen!$B$8),FALSE()),Y2076-W2076,0),IF(IFERROR(AND(X2076&lt;&gt;"",Y2076&lt;&gt;"",Y2076-X2076&gt;Resumen!$B$8),FALSE()),Y2076-X2076,0)),"")</f>
        <v/>
      </c>
      <c r="AY2076" s="22" t="str">
        <f aca="false">IF(OR(IFERROR(AND(W2076&lt;&gt;"",Y2076&lt;&gt;"",Y2076-W2076&gt;Resumen!$B$8),FALSE()),IFERROR(AND(X2076&lt;&gt;"",Y2076&lt;&gt;"",Y2076-X2076&gt;Resumen!$B$8),FALSE())),TRIM("Lays tiene mayor markup que "&amp;IF(IFERROR(AND(W2076&lt;&gt;"",Y2076&lt;&gt;"",Y2076-W2076&gt;Resumen!$B$8),FALSE()),"Quento ","")&amp;IF(IFERROR(AND(X2076&lt;&gt;"",Y2076&lt;&gt;"",Y2076-X2076&gt;Resumen!$B$8),FALSE()),"Julicroc ","")&amp;"en este PDV"),"")</f>
        <v/>
      </c>
      <c r="AZ2076" s="22" t="str">
        <f aca="false">IF(COUNTIF('Plan Pehuamar - Lista'!$A$2:$A$167,A2076)&gt;0,"Sí","No")</f>
        <v>No</v>
      </c>
      <c r="BA2076" s="22" t="str">
        <f aca="false">IF(COUNTIF('Plan Combo 9+1'!$A$2:$A$226,A2076)&gt;0,"Sí","No")</f>
        <v>Sí</v>
      </c>
      <c r="BB2076" s="22" t="str">
        <f aca="false">IF(AH2076="","No",IF(BA2076="Sí",IF((AO2076-AH2076)&gt;Resumen!$B$6,"Sí","No"),IF((AO2076-AH2076)&gt;=Resumen!$B$132,"Sí","No")))</f>
        <v>No</v>
      </c>
      <c r="BC2076" s="22" t="str">
        <f aca="false">IF(AND(N2076="Sí",AL2076="Sí",AI2076=0),"Sí","No")</f>
        <v>No</v>
      </c>
      <c r="BD2076" s="22" t="str">
        <f aca="false">IF(COUNTIF('Plan 9+1 (con Pehuamar)'!$A$2:$A$227,A2076)&gt;0,"Sí","No")</f>
        <v>Sí</v>
      </c>
    </row>
    <row r="2077" customFormat="false" ht="15" hidden="false" customHeight="true" outlineLevel="0" collapsed="false">
      <c r="A2077" s="6" t="n">
        <v>202770</v>
      </c>
      <c r="B2077" s="6" t="n">
        <v>13</v>
      </c>
      <c r="C2077" s="6" t="n">
        <v>1304</v>
      </c>
      <c r="D2077" s="6" t="s">
        <v>359</v>
      </c>
      <c r="E2077" s="6" t="s">
        <v>1860</v>
      </c>
      <c r="F2077" s="6" t="s">
        <v>201</v>
      </c>
      <c r="G2077" s="6" t="s">
        <v>130</v>
      </c>
      <c r="H2077" s="6" t="s">
        <v>1715</v>
      </c>
      <c r="I2077" s="27" t="n">
        <v>0</v>
      </c>
      <c r="J2077" s="27" t="n">
        <v>0</v>
      </c>
      <c r="K2077" s="27" t="n">
        <v>2.5</v>
      </c>
      <c r="L2077" s="28" t="n">
        <f aca="false">I2077+J2077</f>
        <v>0</v>
      </c>
      <c r="M2077" s="28" t="n">
        <f aca="false">L2077+K2077</f>
        <v>2.5</v>
      </c>
      <c r="N2077" s="22" t="str">
        <f aca="false">IF(I2077&gt;0,"Sí","No")</f>
        <v>No</v>
      </c>
      <c r="O2077" s="22" t="str">
        <f aca="false">IF(J2077&gt;0,"Sí","No")</f>
        <v>No</v>
      </c>
      <c r="P2077" s="22" t="str">
        <f aca="false">IF(K2077&gt;0,"Sí","No")</f>
        <v>Sí</v>
      </c>
      <c r="Q2077" s="22" t="str">
        <f aca="false">IF(OR(I2077&gt;0,J2077&gt;0),"Sí","No")</f>
        <v>No</v>
      </c>
      <c r="R2077" s="27"/>
      <c r="S2077" s="27"/>
      <c r="T2077" s="27"/>
      <c r="U2077" s="27"/>
      <c r="V2077" s="27"/>
      <c r="W2077" s="12" t="str">
        <f aca="false">IF(AND(I2077&gt;0,R2077&gt;0),(S2077-R2077)/R2077,"")</f>
        <v/>
      </c>
      <c r="X2077" s="12" t="str">
        <f aca="false">IF(AND(J2077&gt;0,T2077&gt;0),(U2077-T2077)/T2077,"")</f>
        <v/>
      </c>
      <c r="Y2077" s="12" t="str">
        <f aca="false">IF(AND(K2077&gt;0,V2077&gt;0),(V2077-Resumen!$B$7)/Resumen!$B$7,"")</f>
        <v/>
      </c>
      <c r="Z2077" s="28" t="str">
        <f aca="false">IF(AND(K2077&gt;0,I2077&gt;0,V2077&gt;0,S2077&gt;0),V2077-S2077,"")</f>
        <v/>
      </c>
      <c r="AA2077" s="12" t="str">
        <f aca="false">IF(Z2077&lt;&gt;"",Z2077/S2077,"")</f>
        <v/>
      </c>
      <c r="AB2077" s="28" t="str">
        <f aca="false">IF(AND(K2077&gt;0,J2077&gt;0,V2077&gt;0,U2077&gt;0),V2077-U2077,"")</f>
        <v/>
      </c>
      <c r="AC2077" s="12" t="str">
        <f aca="false">IF(AB2077&lt;&gt;"",AB2077/U2077,"")</f>
        <v/>
      </c>
      <c r="AD2077" s="27" t="n">
        <v>0</v>
      </c>
      <c r="AE2077" s="27" t="n">
        <v>0</v>
      </c>
      <c r="AF2077" s="27" t="n">
        <v>0</v>
      </c>
      <c r="AG2077" s="28" t="n">
        <f aca="false">AD2077+AE2077+AF2077</f>
        <v>0</v>
      </c>
      <c r="AH2077" s="12" t="str">
        <f aca="false">IF(AG2077&gt;0,AD2077/AG2077,"")</f>
        <v/>
      </c>
      <c r="AI2077" s="27" t="n">
        <v>0</v>
      </c>
      <c r="AJ2077" s="27" t="n">
        <v>0</v>
      </c>
      <c r="AK2077" s="27" t="n">
        <v>0</v>
      </c>
      <c r="AL2077" s="22" t="str">
        <f aca="false">IF(OR(AJ2077&gt;0,AK2077&gt;0),"Sí","No")</f>
        <v>No</v>
      </c>
      <c r="AM2077" s="6"/>
      <c r="AN2077" s="6"/>
      <c r="AO2077" s="12" t="n">
        <f aca="false">IF(M2077&gt;0,K2077/M2077,"")</f>
        <v>1</v>
      </c>
      <c r="AP2077" s="22" t="str">
        <f aca="false">IF(M2077&gt;=Resumen!$B$5,"Alto","Bajo")</f>
        <v>Bajo</v>
      </c>
      <c r="AQ2077" s="22" t="str">
        <f aca="false">IF(AO2077&gt;=Resumen!$B$28,"Alto","Bajo")</f>
        <v>Alto</v>
      </c>
      <c r="AR2077" s="22" t="str">
        <f aca="false">AP2077&amp;" Potencial / "&amp;AQ2077&amp;" Share"</f>
        <v>Bajo Potencial / Alto Share</v>
      </c>
      <c r="AS2077" s="22" t="str">
        <f aca="false">IF(Q2077="Sí",IF(AO2077&gt;=Resumen!$B$29,"Alto","Bajo"),"")</f>
        <v/>
      </c>
      <c r="AT2077" s="22" t="str">
        <f aca="false">IF(AS2077&lt;&gt;"",AP2077&amp;" Potencial / "&amp;AS2077&amp;" Share","")</f>
        <v/>
      </c>
      <c r="AU2077" s="22" t="str">
        <f aca="false">IF(AH2077="","Sin dato",IF(AH2077-AO2077&gt;Resumen!$B$6,"Sobre-exhibido",IF(AO2077-AH2077&gt;Resumen!$B$6,"Sub-exhibido","En línea")))</f>
        <v>Sin dato</v>
      </c>
      <c r="AV2077" s="22" t="str">
        <f aca="false">IF(AT2077="","",IF(AT2077="Alto Potencial / Bajo Share",1,IF(AT2077="Alto Potencial / Alto Share",2,IF(AT2077="Bajo Potencial / Alto Share",3,4))))</f>
        <v/>
      </c>
      <c r="AW2077" s="22" t="str">
        <f aca="false">IF(Q2077="No","Sin competencia directa",IF(AV2077=1,"1 - Foco Conquista (Alto Pot / Bajo Share)",IF(AV2077=2,"2 - Foco Defensa (Alto Pot / Alto Share)",IF(AV2077=3,"3 - Monitoreo (Bajo Pot / Alto Share)","4 - Baja Prioridad (Bajo Pot / Bajo Share)"))))</f>
        <v>Sin competencia directa</v>
      </c>
      <c r="AX2077" s="12" t="str">
        <f aca="false">IF(OR(IFERROR(AND(W2077&lt;&gt;"",Y2077&lt;&gt;"",Y2077-W2077&gt;Resumen!$B$8),FALSE()),IFERROR(AND(X2077&lt;&gt;"",Y2077&lt;&gt;"",Y2077-X2077&gt;Resumen!$B$8),FALSE())),MAX(IF(IFERROR(AND(W2077&lt;&gt;"",Y2077&lt;&gt;"",Y2077-W2077&gt;Resumen!$B$8),FALSE()),Y2077-W2077,0),IF(IFERROR(AND(X2077&lt;&gt;"",Y2077&lt;&gt;"",Y2077-X2077&gt;Resumen!$B$8),FALSE()),Y2077-X2077,0)),"")</f>
        <v/>
      </c>
      <c r="AY2077" s="22" t="str">
        <f aca="false">IF(OR(IFERROR(AND(W2077&lt;&gt;"",Y2077&lt;&gt;"",Y2077-W2077&gt;Resumen!$B$8),FALSE()),IFERROR(AND(X2077&lt;&gt;"",Y2077&lt;&gt;"",Y2077-X2077&gt;Resumen!$B$8),FALSE())),TRIM("Lays tiene mayor markup que "&amp;IF(IFERROR(AND(W2077&lt;&gt;"",Y2077&lt;&gt;"",Y2077-W2077&gt;Resumen!$B$8),FALSE()),"Quento ","")&amp;IF(IFERROR(AND(X2077&lt;&gt;"",Y2077&lt;&gt;"",Y2077-X2077&gt;Resumen!$B$8),FALSE()),"Julicroc ","")&amp;"en este PDV"),"")</f>
        <v/>
      </c>
      <c r="AZ2077" s="22" t="str">
        <f aca="false">IF(COUNTIF('Plan Pehuamar - Lista'!$A$2:$A$167,A2077)&gt;0,"Sí","No")</f>
        <v>No</v>
      </c>
      <c r="BA2077" s="22" t="str">
        <f aca="false">IF(COUNTIF('Plan Combo 9+1'!$A$2:$A$226,A2077)&gt;0,"Sí","No")</f>
        <v>No</v>
      </c>
      <c r="BB2077" s="22" t="str">
        <f aca="false">IF(AH2077="","No",IF(BA2077="Sí",IF((AO2077-AH2077)&gt;Resumen!$B$6,"Sí","No"),IF((AO2077-AH2077)&gt;=Resumen!$B$132,"Sí","No")))</f>
        <v>No</v>
      </c>
      <c r="BC2077" s="22" t="str">
        <f aca="false">IF(AND(N2077="Sí",AL2077="Sí",AI2077=0),"Sí","No")</f>
        <v>No</v>
      </c>
      <c r="BD2077" s="22" t="str">
        <f aca="false">IF(COUNTIF('Plan 9+1 (con Pehuamar)'!$A$2:$A$227,A2077)&gt;0,"Sí","No")</f>
        <v>No</v>
      </c>
    </row>
    <row r="2078" customFormat="false" ht="15" hidden="false" customHeight="true" outlineLevel="0" collapsed="false">
      <c r="A2078" s="6" t="n">
        <v>202773</v>
      </c>
      <c r="B2078" s="6" t="n">
        <v>13</v>
      </c>
      <c r="C2078" s="6" t="n">
        <v>1304</v>
      </c>
      <c r="D2078" s="6" t="s">
        <v>359</v>
      </c>
      <c r="E2078" s="6" t="s">
        <v>2239</v>
      </c>
      <c r="F2078" s="6" t="s">
        <v>196</v>
      </c>
      <c r="G2078" s="6" t="s">
        <v>130</v>
      </c>
      <c r="H2078" s="6" t="s">
        <v>1715</v>
      </c>
      <c r="I2078" s="27" t="n">
        <v>10</v>
      </c>
      <c r="J2078" s="27" t="n">
        <v>10</v>
      </c>
      <c r="K2078" s="27" t="n">
        <v>10</v>
      </c>
      <c r="L2078" s="28" t="n">
        <f aca="false">I2078+J2078</f>
        <v>20</v>
      </c>
      <c r="M2078" s="28" t="n">
        <f aca="false">L2078+K2078</f>
        <v>30</v>
      </c>
      <c r="N2078" s="22" t="str">
        <f aca="false">IF(I2078&gt;0,"Sí","No")</f>
        <v>Sí</v>
      </c>
      <c r="O2078" s="22" t="str">
        <f aca="false">IF(J2078&gt;0,"Sí","No")</f>
        <v>Sí</v>
      </c>
      <c r="P2078" s="22" t="str">
        <f aca="false">IF(K2078&gt;0,"Sí","No")</f>
        <v>Sí</v>
      </c>
      <c r="Q2078" s="22" t="str">
        <f aca="false">IF(OR(I2078&gt;0,J2078&gt;0),"Sí","No")</f>
        <v>Sí</v>
      </c>
      <c r="R2078" s="27" t="n">
        <v>1750</v>
      </c>
      <c r="S2078" s="27" t="n">
        <v>2500</v>
      </c>
      <c r="T2078" s="27" t="n">
        <v>1100</v>
      </c>
      <c r="U2078" s="27" t="n">
        <v>2000</v>
      </c>
      <c r="V2078" s="27" t="n">
        <v>3600</v>
      </c>
      <c r="W2078" s="12" t="n">
        <f aca="false">IF(AND(I2078&gt;0,R2078&gt;0),(S2078-R2078)/R2078,"")</f>
        <v>0.428571428571429</v>
      </c>
      <c r="X2078" s="12" t="n">
        <f aca="false">IF(AND(J2078&gt;0,T2078&gt;0),(U2078-T2078)/T2078,"")</f>
        <v>0.818181818181818</v>
      </c>
      <c r="Y2078" s="12" t="n">
        <f aca="false">IF(AND(K2078&gt;0,V2078&gt;0),(V2078-Resumen!$B$7)/Resumen!$B$7,"")</f>
        <v>0.44</v>
      </c>
      <c r="Z2078" s="28" t="n">
        <f aca="false">IF(AND(K2078&gt;0,I2078&gt;0,V2078&gt;0,S2078&gt;0),V2078-S2078,"")</f>
        <v>1100</v>
      </c>
      <c r="AA2078" s="12" t="n">
        <f aca="false">IF(Z2078&lt;&gt;"",Z2078/S2078,"")</f>
        <v>0.44</v>
      </c>
      <c r="AB2078" s="28" t="n">
        <f aca="false">IF(AND(K2078&gt;0,J2078&gt;0,V2078&gt;0,U2078&gt;0),V2078-U2078,"")</f>
        <v>1600</v>
      </c>
      <c r="AC2078" s="12" t="n">
        <f aca="false">IF(AB2078&lt;&gt;"",AB2078/U2078,"")</f>
        <v>0.8</v>
      </c>
      <c r="AD2078" s="27" t="n">
        <v>6</v>
      </c>
      <c r="AE2078" s="27" t="n">
        <v>2</v>
      </c>
      <c r="AF2078" s="27" t="n">
        <v>8</v>
      </c>
      <c r="AG2078" s="28" t="n">
        <f aca="false">AD2078+AE2078+AF2078</f>
        <v>16</v>
      </c>
      <c r="AH2078" s="12" t="n">
        <f aca="false">IF(AG2078&gt;0,AD2078/AG2078,"")</f>
        <v>0.375</v>
      </c>
      <c r="AI2078" s="27" t="n">
        <v>0</v>
      </c>
      <c r="AJ2078" s="27" t="n">
        <v>0</v>
      </c>
      <c r="AK2078" s="27" t="n">
        <v>0</v>
      </c>
      <c r="AL2078" s="22" t="str">
        <f aca="false">IF(OR(AJ2078&gt;0,AK2078&gt;0),"Sí","No")</f>
        <v>No</v>
      </c>
      <c r="AM2078" s="6" t="s">
        <v>198</v>
      </c>
      <c r="AN2078" s="6" t="s">
        <v>198</v>
      </c>
      <c r="AO2078" s="12" t="n">
        <f aca="false">IF(M2078&gt;0,K2078/M2078,"")</f>
        <v>0.333333333333333</v>
      </c>
      <c r="AP2078" s="22" t="str">
        <f aca="false">IF(M2078&gt;=Resumen!$B$5,"Alto","Bajo")</f>
        <v>Bajo</v>
      </c>
      <c r="AQ2078" s="22" t="str">
        <f aca="false">IF(AO2078&gt;=Resumen!$B$28,"Alto","Bajo")</f>
        <v>Bajo</v>
      </c>
      <c r="AR2078" s="22" t="str">
        <f aca="false">AP2078&amp;" Potencial / "&amp;AQ2078&amp;" Share"</f>
        <v>Bajo Potencial / Bajo Share</v>
      </c>
      <c r="AS2078" s="22" t="str">
        <f aca="false">IF(Q2078="Sí",IF(AO2078&gt;=Resumen!$B$29,"Alto","Bajo"),"")</f>
        <v>Bajo</v>
      </c>
      <c r="AT2078" s="22" t="str">
        <f aca="false">IF(AS2078&lt;&gt;"",AP2078&amp;" Potencial / "&amp;AS2078&amp;" Share","")</f>
        <v>Bajo Potencial / Bajo Share</v>
      </c>
      <c r="AU2078" s="22" t="str">
        <f aca="false">IF(AH2078="","Sin dato",IF(AH2078-AO2078&gt;Resumen!$B$6,"Sobre-exhibido",IF(AO2078-AH2078&gt;Resumen!$B$6,"Sub-exhibido","En línea")))</f>
        <v>En línea</v>
      </c>
      <c r="AV2078" s="22" t="n">
        <f aca="false">IF(AT2078="","",IF(AT2078="Alto Potencial / Bajo Share",1,IF(AT2078="Alto Potencial / Alto Share",2,IF(AT2078="Bajo Potencial / Alto Share",3,4))))</f>
        <v>4</v>
      </c>
      <c r="AW2078" s="22" t="str">
        <f aca="false">IF(Q2078="No","Sin competencia directa",IF(AV2078=1,"1 - Foco Conquista (Alto Pot / Bajo Share)",IF(AV2078=2,"2 - Foco Defensa (Alto Pot / Alto Share)",IF(AV2078=3,"3 - Monitoreo (Bajo Pot / Alto Share)","4 - Baja Prioridad (Bajo Pot / Bajo Share)"))))</f>
        <v>4 - Baja Prioridad (Bajo Pot / Bajo Share)</v>
      </c>
      <c r="AX2078" s="12" t="str">
        <f aca="false">IF(OR(IFERROR(AND(W2078&lt;&gt;"",Y2078&lt;&gt;"",Y2078-W2078&gt;Resumen!$B$8),FALSE()),IFERROR(AND(X2078&lt;&gt;"",Y2078&lt;&gt;"",Y2078-X2078&gt;Resumen!$B$8),FALSE())),MAX(IF(IFERROR(AND(W2078&lt;&gt;"",Y2078&lt;&gt;"",Y2078-W2078&gt;Resumen!$B$8),FALSE()),Y2078-W2078,0),IF(IFERROR(AND(X2078&lt;&gt;"",Y2078&lt;&gt;"",Y2078-X2078&gt;Resumen!$B$8),FALSE()),Y2078-X2078,0)),"")</f>
        <v/>
      </c>
      <c r="AY2078" s="22" t="str">
        <f aca="false">IF(OR(IFERROR(AND(W2078&lt;&gt;"",Y2078&lt;&gt;"",Y2078-W2078&gt;Resumen!$B$8),FALSE()),IFERROR(AND(X2078&lt;&gt;"",Y2078&lt;&gt;"",Y2078-X2078&gt;Resumen!$B$8),FALSE())),TRIM("Lays tiene mayor markup que "&amp;IF(IFERROR(AND(W2078&lt;&gt;"",Y2078&lt;&gt;"",Y2078-W2078&gt;Resumen!$B$8),FALSE()),"Quento ","")&amp;IF(IFERROR(AND(X2078&lt;&gt;"",Y2078&lt;&gt;"",Y2078-X2078&gt;Resumen!$B$8),FALSE()),"Julicroc ","")&amp;"en este PDV"),"")</f>
        <v/>
      </c>
      <c r="AZ2078" s="22" t="str">
        <f aca="false">IF(COUNTIF('Plan Pehuamar - Lista'!$A$2:$A$167,A2078)&gt;0,"Sí","No")</f>
        <v>No</v>
      </c>
      <c r="BA2078" s="22" t="str">
        <f aca="false">IF(COUNTIF('Plan Combo 9+1'!$A$2:$A$226,A2078)&gt;0,"Sí","No")</f>
        <v>No</v>
      </c>
      <c r="BB2078" s="22" t="str">
        <f aca="false">IF(AH2078="","No",IF(BA2078="Sí",IF((AO2078-AH2078)&gt;Resumen!$B$6,"Sí","No"),IF((AO2078-AH2078)&gt;=Resumen!$B$132,"Sí","No")))</f>
        <v>No</v>
      </c>
      <c r="BC2078" s="22" t="str">
        <f aca="false">IF(AND(N2078="Sí",AL2078="Sí",AI2078=0),"Sí","No")</f>
        <v>No</v>
      </c>
      <c r="BD2078" s="22" t="str">
        <f aca="false">IF(COUNTIF('Plan 9+1 (con Pehuamar)'!$A$2:$A$227,A2078)&gt;0,"Sí","No")</f>
        <v>No</v>
      </c>
    </row>
    <row r="2079" customFormat="false" ht="15" hidden="false" customHeight="true" outlineLevel="0" collapsed="false">
      <c r="A2079" s="6" t="n">
        <v>200030</v>
      </c>
      <c r="B2079" s="6" t="n">
        <v>13</v>
      </c>
      <c r="C2079" s="6" t="n">
        <v>1305</v>
      </c>
      <c r="D2079" s="6" t="s">
        <v>398</v>
      </c>
      <c r="E2079" s="6" t="s">
        <v>2240</v>
      </c>
      <c r="F2079" s="6" t="s">
        <v>196</v>
      </c>
      <c r="G2079" s="6" t="s">
        <v>130</v>
      </c>
      <c r="H2079" s="6" t="s">
        <v>1715</v>
      </c>
      <c r="I2079" s="27" t="n">
        <v>10</v>
      </c>
      <c r="J2079" s="27" t="n">
        <v>0</v>
      </c>
      <c r="K2079" s="27" t="n">
        <v>8</v>
      </c>
      <c r="L2079" s="28" t="n">
        <f aca="false">I2079+J2079</f>
        <v>10</v>
      </c>
      <c r="M2079" s="28" t="n">
        <f aca="false">L2079+K2079</f>
        <v>18</v>
      </c>
      <c r="N2079" s="22" t="str">
        <f aca="false">IF(I2079&gt;0,"Sí","No")</f>
        <v>Sí</v>
      </c>
      <c r="O2079" s="22" t="str">
        <f aca="false">IF(J2079&gt;0,"Sí","No")</f>
        <v>No</v>
      </c>
      <c r="P2079" s="22" t="str">
        <f aca="false">IF(K2079&gt;0,"Sí","No")</f>
        <v>Sí</v>
      </c>
      <c r="Q2079" s="22" t="str">
        <f aca="false">IF(OR(I2079&gt;0,J2079&gt;0),"Sí","No")</f>
        <v>Sí</v>
      </c>
      <c r="R2079" s="27" t="n">
        <v>2000</v>
      </c>
      <c r="S2079" s="27" t="n">
        <v>3000</v>
      </c>
      <c r="T2079" s="27"/>
      <c r="U2079" s="27"/>
      <c r="V2079" s="27" t="n">
        <v>3600</v>
      </c>
      <c r="W2079" s="12" t="n">
        <f aca="false">IF(AND(I2079&gt;0,R2079&gt;0),(S2079-R2079)/R2079,"")</f>
        <v>0.5</v>
      </c>
      <c r="X2079" s="12" t="str">
        <f aca="false">IF(AND(J2079&gt;0,T2079&gt;0),(U2079-T2079)/T2079,"")</f>
        <v/>
      </c>
      <c r="Y2079" s="12" t="n">
        <f aca="false">IF(AND(K2079&gt;0,V2079&gt;0),(V2079-Resumen!$B$7)/Resumen!$B$7,"")</f>
        <v>0.44</v>
      </c>
      <c r="Z2079" s="28" t="n">
        <f aca="false">IF(AND(K2079&gt;0,I2079&gt;0,V2079&gt;0,S2079&gt;0),V2079-S2079,"")</f>
        <v>600</v>
      </c>
      <c r="AA2079" s="12" t="n">
        <f aca="false">IF(Z2079&lt;&gt;"",Z2079/S2079,"")</f>
        <v>0.2</v>
      </c>
      <c r="AB2079" s="28" t="str">
        <f aca="false">IF(AND(K2079&gt;0,J2079&gt;0,V2079&gt;0,U2079&gt;0),V2079-U2079,"")</f>
        <v/>
      </c>
      <c r="AC2079" s="12" t="str">
        <f aca="false">IF(AB2079&lt;&gt;"",AB2079/U2079,"")</f>
        <v/>
      </c>
      <c r="AD2079" s="27" t="n">
        <v>4</v>
      </c>
      <c r="AE2079" s="27" t="n">
        <v>6</v>
      </c>
      <c r="AF2079" s="27" t="n">
        <v>0</v>
      </c>
      <c r="AG2079" s="28" t="n">
        <f aca="false">AD2079+AE2079+AF2079</f>
        <v>10</v>
      </c>
      <c r="AH2079" s="12" t="n">
        <f aca="false">IF(AG2079&gt;0,AD2079/AG2079,"")</f>
        <v>0.4</v>
      </c>
      <c r="AI2079" s="27" t="n">
        <v>0</v>
      </c>
      <c r="AJ2079" s="27" t="n">
        <v>0</v>
      </c>
      <c r="AK2079" s="27" t="n">
        <v>0</v>
      </c>
      <c r="AL2079" s="22" t="str">
        <f aca="false">IF(OR(AJ2079&gt;0,AK2079&gt;0),"Sí","No")</f>
        <v>No</v>
      </c>
      <c r="AM2079" s="6" t="s">
        <v>198</v>
      </c>
      <c r="AN2079" s="6"/>
      <c r="AO2079" s="12" t="n">
        <f aca="false">IF(M2079&gt;0,K2079/M2079,"")</f>
        <v>0.444444444444444</v>
      </c>
      <c r="AP2079" s="22" t="str">
        <f aca="false">IF(M2079&gt;=Resumen!$B$5,"Alto","Bajo")</f>
        <v>Bajo</v>
      </c>
      <c r="AQ2079" s="22" t="str">
        <f aca="false">IF(AO2079&gt;=Resumen!$B$28,"Alto","Bajo")</f>
        <v>Alto</v>
      </c>
      <c r="AR2079" s="22" t="str">
        <f aca="false">AP2079&amp;" Potencial / "&amp;AQ2079&amp;" Share"</f>
        <v>Bajo Potencial / Alto Share</v>
      </c>
      <c r="AS2079" s="22" t="str">
        <f aca="false">IF(Q2079="Sí",IF(AO2079&gt;=Resumen!$B$29,"Alto","Bajo"),"")</f>
        <v>Bajo</v>
      </c>
      <c r="AT2079" s="22" t="str">
        <f aca="false">IF(AS2079&lt;&gt;"",AP2079&amp;" Potencial / "&amp;AS2079&amp;" Share","")</f>
        <v>Bajo Potencial / Bajo Share</v>
      </c>
      <c r="AU2079" s="22" t="str">
        <f aca="false">IF(AH2079="","Sin dato",IF(AH2079-AO2079&gt;Resumen!$B$6,"Sobre-exhibido",IF(AO2079-AH2079&gt;Resumen!$B$6,"Sub-exhibido","En línea")))</f>
        <v>En línea</v>
      </c>
      <c r="AV2079" s="22" t="n">
        <f aca="false">IF(AT2079="","",IF(AT2079="Alto Potencial / Bajo Share",1,IF(AT2079="Alto Potencial / Alto Share",2,IF(AT2079="Bajo Potencial / Alto Share",3,4))))</f>
        <v>4</v>
      </c>
      <c r="AW2079" s="22" t="str">
        <f aca="false">IF(Q2079="No","Sin competencia directa",IF(AV2079=1,"1 - Foco Conquista (Alto Pot / Bajo Share)",IF(AV2079=2,"2 - Foco Defensa (Alto Pot / Alto Share)",IF(AV2079=3,"3 - Monitoreo (Bajo Pot / Alto Share)","4 - Baja Prioridad (Bajo Pot / Bajo Share)"))))</f>
        <v>4 - Baja Prioridad (Bajo Pot / Bajo Share)</v>
      </c>
      <c r="AX2079" s="12" t="str">
        <f aca="false">IF(OR(IFERROR(AND(W2079&lt;&gt;"",Y2079&lt;&gt;"",Y2079-W2079&gt;Resumen!$B$8),FALSE()),IFERROR(AND(X2079&lt;&gt;"",Y2079&lt;&gt;"",Y2079-X2079&gt;Resumen!$B$8),FALSE())),MAX(IF(IFERROR(AND(W2079&lt;&gt;"",Y2079&lt;&gt;"",Y2079-W2079&gt;Resumen!$B$8),FALSE()),Y2079-W2079,0),IF(IFERROR(AND(X2079&lt;&gt;"",Y2079&lt;&gt;"",Y2079-X2079&gt;Resumen!$B$8),FALSE()),Y2079-X2079,0)),"")</f>
        <v/>
      </c>
      <c r="AY2079" s="22" t="str">
        <f aca="false">IF(OR(IFERROR(AND(W2079&lt;&gt;"",Y2079&lt;&gt;"",Y2079-W2079&gt;Resumen!$B$8),FALSE()),IFERROR(AND(X2079&lt;&gt;"",Y2079&lt;&gt;"",Y2079-X2079&gt;Resumen!$B$8),FALSE())),TRIM("Lays tiene mayor markup que "&amp;IF(IFERROR(AND(W2079&lt;&gt;"",Y2079&lt;&gt;"",Y2079-W2079&gt;Resumen!$B$8),FALSE()),"Quento ","")&amp;IF(IFERROR(AND(X2079&lt;&gt;"",Y2079&lt;&gt;"",Y2079-X2079&gt;Resumen!$B$8),FALSE()),"Julicroc ","")&amp;"en este PDV"),"")</f>
        <v/>
      </c>
      <c r="AZ2079" s="22" t="str">
        <f aca="false">IF(COUNTIF('Plan Pehuamar - Lista'!$A$2:$A$167,A2079)&gt;0,"Sí","No")</f>
        <v>No</v>
      </c>
      <c r="BA2079" s="22" t="str">
        <f aca="false">IF(COUNTIF('Plan Combo 9+1'!$A$2:$A$226,A2079)&gt;0,"Sí","No")</f>
        <v>No</v>
      </c>
      <c r="BB2079" s="22" t="str">
        <f aca="false">IF(AH2079="","No",IF(BA2079="Sí",IF((AO2079-AH2079)&gt;Resumen!$B$6,"Sí","No"),IF((AO2079-AH2079)&gt;=Resumen!$B$132,"Sí","No")))</f>
        <v>No</v>
      </c>
      <c r="BC2079" s="22" t="str">
        <f aca="false">IF(AND(N2079="Sí",AL2079="Sí",AI2079=0),"Sí","No")</f>
        <v>No</v>
      </c>
      <c r="BD2079" s="22" t="str">
        <f aca="false">IF(COUNTIF('Plan 9+1 (con Pehuamar)'!$A$2:$A$227,A2079)&gt;0,"Sí","No")</f>
        <v>No</v>
      </c>
    </row>
    <row r="2080" customFormat="false" ht="15" hidden="false" customHeight="true" outlineLevel="0" collapsed="false">
      <c r="A2080" s="6" t="n">
        <v>200082</v>
      </c>
      <c r="B2080" s="6" t="n">
        <v>13</v>
      </c>
      <c r="C2080" s="6" t="n">
        <v>1305</v>
      </c>
      <c r="D2080" s="6" t="s">
        <v>398</v>
      </c>
      <c r="E2080" s="6" t="s">
        <v>2241</v>
      </c>
      <c r="F2080" s="6" t="s">
        <v>206</v>
      </c>
      <c r="G2080" s="6" t="s">
        <v>130</v>
      </c>
      <c r="H2080" s="6" t="s">
        <v>1715</v>
      </c>
      <c r="I2080" s="27" t="n">
        <v>10</v>
      </c>
      <c r="J2080" s="27" t="n">
        <v>40</v>
      </c>
      <c r="K2080" s="27" t="n">
        <v>12</v>
      </c>
      <c r="L2080" s="28" t="n">
        <f aca="false">I2080+J2080</f>
        <v>50</v>
      </c>
      <c r="M2080" s="28" t="n">
        <f aca="false">L2080+K2080</f>
        <v>62</v>
      </c>
      <c r="N2080" s="22" t="str">
        <f aca="false">IF(I2080&gt;0,"Sí","No")</f>
        <v>Sí</v>
      </c>
      <c r="O2080" s="22" t="str">
        <f aca="false">IF(J2080&gt;0,"Sí","No")</f>
        <v>Sí</v>
      </c>
      <c r="P2080" s="22" t="str">
        <f aca="false">IF(K2080&gt;0,"Sí","No")</f>
        <v>Sí</v>
      </c>
      <c r="Q2080" s="22" t="str">
        <f aca="false">IF(OR(I2080&gt;0,J2080&gt;0),"Sí","No")</f>
        <v>Sí</v>
      </c>
      <c r="R2080" s="27" t="n">
        <v>1750</v>
      </c>
      <c r="S2080" s="27" t="n">
        <v>2500</v>
      </c>
      <c r="T2080" s="27" t="n">
        <v>1200</v>
      </c>
      <c r="U2080" s="27" t="n">
        <v>2100</v>
      </c>
      <c r="V2080" s="27" t="n">
        <v>3600</v>
      </c>
      <c r="W2080" s="12" t="n">
        <f aca="false">IF(AND(I2080&gt;0,R2080&gt;0),(S2080-R2080)/R2080,"")</f>
        <v>0.428571428571429</v>
      </c>
      <c r="X2080" s="12" t="n">
        <f aca="false">IF(AND(J2080&gt;0,T2080&gt;0),(U2080-T2080)/T2080,"")</f>
        <v>0.75</v>
      </c>
      <c r="Y2080" s="12" t="n">
        <f aca="false">IF(AND(K2080&gt;0,V2080&gt;0),(V2080-Resumen!$B$7)/Resumen!$B$7,"")</f>
        <v>0.44</v>
      </c>
      <c r="Z2080" s="28" t="n">
        <f aca="false">IF(AND(K2080&gt;0,I2080&gt;0,V2080&gt;0,S2080&gt;0),V2080-S2080,"")</f>
        <v>1100</v>
      </c>
      <c r="AA2080" s="12" t="n">
        <f aca="false">IF(Z2080&lt;&gt;"",Z2080/S2080,"")</f>
        <v>0.44</v>
      </c>
      <c r="AB2080" s="28" t="n">
        <f aca="false">IF(AND(K2080&gt;0,J2080&gt;0,V2080&gt;0,U2080&gt;0),V2080-U2080,"")</f>
        <v>1500</v>
      </c>
      <c r="AC2080" s="12" t="n">
        <f aca="false">IF(AB2080&lt;&gt;"",AB2080/U2080,"")</f>
        <v>0.714285714285714</v>
      </c>
      <c r="AD2080" s="27" t="n">
        <v>9</v>
      </c>
      <c r="AE2080" s="27" t="n">
        <v>2</v>
      </c>
      <c r="AF2080" s="27" t="n">
        <v>15</v>
      </c>
      <c r="AG2080" s="28" t="n">
        <f aca="false">AD2080+AE2080+AF2080</f>
        <v>26</v>
      </c>
      <c r="AH2080" s="12" t="n">
        <f aca="false">IF(AG2080&gt;0,AD2080/AG2080,"")</f>
        <v>0.346153846153846</v>
      </c>
      <c r="AI2080" s="27" t="n">
        <v>1</v>
      </c>
      <c r="AJ2080" s="27" t="n">
        <v>0</v>
      </c>
      <c r="AK2080" s="27" t="n">
        <v>1</v>
      </c>
      <c r="AL2080" s="22" t="str">
        <f aca="false">IF(OR(AJ2080&gt;0,AK2080&gt;0),"Sí","No")</f>
        <v>Sí</v>
      </c>
      <c r="AM2080" s="6" t="s">
        <v>198</v>
      </c>
      <c r="AN2080" s="6" t="s">
        <v>198</v>
      </c>
      <c r="AO2080" s="12" t="n">
        <f aca="false">IF(M2080&gt;0,K2080/M2080,"")</f>
        <v>0.193548387096774</v>
      </c>
      <c r="AP2080" s="22" t="str">
        <f aca="false">IF(M2080&gt;=Resumen!$B$5,"Alto","Bajo")</f>
        <v>Alto</v>
      </c>
      <c r="AQ2080" s="22" t="str">
        <f aca="false">IF(AO2080&gt;=Resumen!$B$28,"Alto","Bajo")</f>
        <v>Bajo</v>
      </c>
      <c r="AR2080" s="22" t="str">
        <f aca="false">AP2080&amp;" Potencial / "&amp;AQ2080&amp;" Share"</f>
        <v>Alto Potencial / Bajo Share</v>
      </c>
      <c r="AS2080" s="22" t="str">
        <f aca="false">IF(Q2080="Sí",IF(AO2080&gt;=Resumen!$B$29,"Alto","Bajo"),"")</f>
        <v>Bajo</v>
      </c>
      <c r="AT2080" s="22" t="str">
        <f aca="false">IF(AS2080&lt;&gt;"",AP2080&amp;" Potencial / "&amp;AS2080&amp;" Share","")</f>
        <v>Alto Potencial / Bajo Share</v>
      </c>
      <c r="AU2080" s="22" t="str">
        <f aca="false">IF(AH2080="","Sin dato",IF(AH2080-AO2080&gt;Resumen!$B$6,"Sobre-exhibido",IF(AO2080-AH2080&gt;Resumen!$B$6,"Sub-exhibido","En línea")))</f>
        <v>Sobre-exhibido</v>
      </c>
      <c r="AV2080" s="22" t="n">
        <f aca="false">IF(AT2080="","",IF(AT2080="Alto Potencial / Bajo Share",1,IF(AT2080="Alto Potencial / Alto Share",2,IF(AT2080="Bajo Potencial / Alto Share",3,4))))</f>
        <v>1</v>
      </c>
      <c r="AW2080" s="22" t="str">
        <f aca="false">IF(Q2080="No","Sin competencia directa",IF(AV2080=1,"1 - Foco Conquista (Alto Pot / Bajo Share)",IF(AV2080=2,"2 - Foco Defensa (Alto Pot / Alto Share)",IF(AV2080=3,"3 - Monitoreo (Bajo Pot / Alto Share)","4 - Baja Prioridad (Bajo Pot / Bajo Share)"))))</f>
        <v>1 - Foco Conquista (Alto Pot / Bajo Share)</v>
      </c>
      <c r="AX2080" s="12" t="str">
        <f aca="false">IF(OR(IFERROR(AND(W2080&lt;&gt;"",Y2080&lt;&gt;"",Y2080-W2080&gt;Resumen!$B$8),FALSE()),IFERROR(AND(X2080&lt;&gt;"",Y2080&lt;&gt;"",Y2080-X2080&gt;Resumen!$B$8),FALSE())),MAX(IF(IFERROR(AND(W2080&lt;&gt;"",Y2080&lt;&gt;"",Y2080-W2080&gt;Resumen!$B$8),FALSE()),Y2080-W2080,0),IF(IFERROR(AND(X2080&lt;&gt;"",Y2080&lt;&gt;"",Y2080-X2080&gt;Resumen!$B$8),FALSE()),Y2080-X2080,0)),"")</f>
        <v/>
      </c>
      <c r="AY2080" s="22" t="str">
        <f aca="false">IF(OR(IFERROR(AND(W2080&lt;&gt;"",Y2080&lt;&gt;"",Y2080-W2080&gt;Resumen!$B$8),FALSE()),IFERROR(AND(X2080&lt;&gt;"",Y2080&lt;&gt;"",Y2080-X2080&gt;Resumen!$B$8),FALSE())),TRIM("Lays tiene mayor markup que "&amp;IF(IFERROR(AND(W2080&lt;&gt;"",Y2080&lt;&gt;"",Y2080-W2080&gt;Resumen!$B$8),FALSE()),"Quento ","")&amp;IF(IFERROR(AND(X2080&lt;&gt;"",Y2080&lt;&gt;"",Y2080-X2080&gt;Resumen!$B$8),FALSE()),"Julicroc ","")&amp;"en este PDV"),"")</f>
        <v/>
      </c>
      <c r="AZ2080" s="22" t="str">
        <f aca="false">IF(COUNTIF('Plan Pehuamar - Lista'!$A$2:$A$167,A2080)&gt;0,"Sí","No")</f>
        <v>No</v>
      </c>
      <c r="BA2080" s="22" t="str">
        <f aca="false">IF(COUNTIF('Plan Combo 9+1'!$A$2:$A$226,A2080)&gt;0,"Sí","No")</f>
        <v>No</v>
      </c>
      <c r="BB2080" s="22" t="str">
        <f aca="false">IF(AH2080="","No",IF(BA2080="Sí",IF((AO2080-AH2080)&gt;Resumen!$B$6,"Sí","No"),IF((AO2080-AH2080)&gt;=Resumen!$B$132,"Sí","No")))</f>
        <v>No</v>
      </c>
      <c r="BC2080" s="22" t="str">
        <f aca="false">IF(AND(N2080="Sí",AL2080="Sí",AI2080=0),"Sí","No")</f>
        <v>No</v>
      </c>
      <c r="BD2080" s="22" t="str">
        <f aca="false">IF(COUNTIF('Plan 9+1 (con Pehuamar)'!$A$2:$A$227,A2080)&gt;0,"Sí","No")</f>
        <v>No</v>
      </c>
    </row>
    <row r="2081" customFormat="false" ht="15" hidden="false" customHeight="true" outlineLevel="0" collapsed="false">
      <c r="A2081" s="6" t="n">
        <v>200151</v>
      </c>
      <c r="B2081" s="6" t="n">
        <v>13</v>
      </c>
      <c r="C2081" s="6" t="n">
        <v>1305</v>
      </c>
      <c r="D2081" s="6" t="s">
        <v>398</v>
      </c>
      <c r="E2081" s="6" t="s">
        <v>2242</v>
      </c>
      <c r="F2081" s="6" t="s">
        <v>206</v>
      </c>
      <c r="G2081" s="6" t="s">
        <v>130</v>
      </c>
      <c r="H2081" s="6" t="s">
        <v>1715</v>
      </c>
      <c r="I2081" s="27" t="n">
        <v>24</v>
      </c>
      <c r="J2081" s="27" t="n">
        <v>45</v>
      </c>
      <c r="K2081" s="27" t="n">
        <v>15</v>
      </c>
      <c r="L2081" s="28" t="n">
        <f aca="false">I2081+J2081</f>
        <v>69</v>
      </c>
      <c r="M2081" s="28" t="n">
        <f aca="false">L2081+K2081</f>
        <v>84</v>
      </c>
      <c r="N2081" s="22" t="str">
        <f aca="false">IF(I2081&gt;0,"Sí","No")</f>
        <v>Sí</v>
      </c>
      <c r="O2081" s="22" t="str">
        <f aca="false">IF(J2081&gt;0,"Sí","No")</f>
        <v>Sí</v>
      </c>
      <c r="P2081" s="22" t="str">
        <f aca="false">IF(K2081&gt;0,"Sí","No")</f>
        <v>Sí</v>
      </c>
      <c r="Q2081" s="22" t="str">
        <f aca="false">IF(OR(I2081&gt;0,J2081&gt;0),"Sí","No")</f>
        <v>Sí</v>
      </c>
      <c r="R2081" s="27" t="n">
        <v>2000</v>
      </c>
      <c r="S2081" s="27" t="n">
        <v>3000</v>
      </c>
      <c r="T2081" s="27" t="n">
        <v>1200</v>
      </c>
      <c r="U2081" s="27" t="n">
        <v>2100</v>
      </c>
      <c r="V2081" s="27" t="n">
        <v>3600</v>
      </c>
      <c r="W2081" s="12" t="n">
        <f aca="false">IF(AND(I2081&gt;0,R2081&gt;0),(S2081-R2081)/R2081,"")</f>
        <v>0.5</v>
      </c>
      <c r="X2081" s="12" t="n">
        <f aca="false">IF(AND(J2081&gt;0,T2081&gt;0),(U2081-T2081)/T2081,"")</f>
        <v>0.75</v>
      </c>
      <c r="Y2081" s="12" t="n">
        <f aca="false">IF(AND(K2081&gt;0,V2081&gt;0),(V2081-Resumen!$B$7)/Resumen!$B$7,"")</f>
        <v>0.44</v>
      </c>
      <c r="Z2081" s="28" t="n">
        <f aca="false">IF(AND(K2081&gt;0,I2081&gt;0,V2081&gt;0,S2081&gt;0),V2081-S2081,"")</f>
        <v>600</v>
      </c>
      <c r="AA2081" s="12" t="n">
        <f aca="false">IF(Z2081&lt;&gt;"",Z2081/S2081,"")</f>
        <v>0.2</v>
      </c>
      <c r="AB2081" s="28" t="n">
        <f aca="false">IF(AND(K2081&gt;0,J2081&gt;0,V2081&gt;0,U2081&gt;0),V2081-U2081,"")</f>
        <v>1500</v>
      </c>
      <c r="AC2081" s="12" t="n">
        <f aca="false">IF(AB2081&lt;&gt;"",AB2081/U2081,"")</f>
        <v>0.714285714285714</v>
      </c>
      <c r="AD2081" s="27" t="n">
        <v>10</v>
      </c>
      <c r="AE2081" s="27" t="n">
        <v>16</v>
      </c>
      <c r="AF2081" s="27" t="n">
        <v>18</v>
      </c>
      <c r="AG2081" s="28" t="n">
        <f aca="false">AD2081+AE2081+AF2081</f>
        <v>44</v>
      </c>
      <c r="AH2081" s="12" t="n">
        <f aca="false">IF(AG2081&gt;0,AD2081/AG2081,"")</f>
        <v>0.227272727272727</v>
      </c>
      <c r="AI2081" s="27" t="n">
        <v>1</v>
      </c>
      <c r="AJ2081" s="27" t="n">
        <v>1</v>
      </c>
      <c r="AK2081" s="27" t="n">
        <v>1</v>
      </c>
      <c r="AL2081" s="22" t="str">
        <f aca="false">IF(OR(AJ2081&gt;0,AK2081&gt;0),"Sí","No")</f>
        <v>Sí</v>
      </c>
      <c r="AM2081" s="6" t="s">
        <v>198</v>
      </c>
      <c r="AN2081" s="6" t="s">
        <v>198</v>
      </c>
      <c r="AO2081" s="12" t="n">
        <f aca="false">IF(M2081&gt;0,K2081/M2081,"")</f>
        <v>0.178571428571429</v>
      </c>
      <c r="AP2081" s="22" t="str">
        <f aca="false">IF(M2081&gt;=Resumen!$B$5,"Alto","Bajo")</f>
        <v>Alto</v>
      </c>
      <c r="AQ2081" s="22" t="str">
        <f aca="false">IF(AO2081&gt;=Resumen!$B$28,"Alto","Bajo")</f>
        <v>Bajo</v>
      </c>
      <c r="AR2081" s="22" t="str">
        <f aca="false">AP2081&amp;" Potencial / "&amp;AQ2081&amp;" Share"</f>
        <v>Alto Potencial / Bajo Share</v>
      </c>
      <c r="AS2081" s="22" t="str">
        <f aca="false">IF(Q2081="Sí",IF(AO2081&gt;=Resumen!$B$29,"Alto","Bajo"),"")</f>
        <v>Bajo</v>
      </c>
      <c r="AT2081" s="22" t="str">
        <f aca="false">IF(AS2081&lt;&gt;"",AP2081&amp;" Potencial / "&amp;AS2081&amp;" Share","")</f>
        <v>Alto Potencial / Bajo Share</v>
      </c>
      <c r="AU2081" s="22" t="str">
        <f aca="false">IF(AH2081="","Sin dato",IF(AH2081-AO2081&gt;Resumen!$B$6,"Sobre-exhibido",IF(AO2081-AH2081&gt;Resumen!$B$6,"Sub-exhibido","En línea")))</f>
        <v>En línea</v>
      </c>
      <c r="AV2081" s="22" t="n">
        <f aca="false">IF(AT2081="","",IF(AT2081="Alto Potencial / Bajo Share",1,IF(AT2081="Alto Potencial / Alto Share",2,IF(AT2081="Bajo Potencial / Alto Share",3,4))))</f>
        <v>1</v>
      </c>
      <c r="AW2081" s="22" t="str">
        <f aca="false">IF(Q2081="No","Sin competencia directa",IF(AV2081=1,"1 - Foco Conquista (Alto Pot / Bajo Share)",IF(AV2081=2,"2 - Foco Defensa (Alto Pot / Alto Share)",IF(AV2081=3,"3 - Monitoreo (Bajo Pot / Alto Share)","4 - Baja Prioridad (Bajo Pot / Bajo Share)"))))</f>
        <v>1 - Foco Conquista (Alto Pot / Bajo Share)</v>
      </c>
      <c r="AX2081" s="12" t="str">
        <f aca="false">IF(OR(IFERROR(AND(W2081&lt;&gt;"",Y2081&lt;&gt;"",Y2081-W2081&gt;Resumen!$B$8),FALSE()),IFERROR(AND(X2081&lt;&gt;"",Y2081&lt;&gt;"",Y2081-X2081&gt;Resumen!$B$8),FALSE())),MAX(IF(IFERROR(AND(W2081&lt;&gt;"",Y2081&lt;&gt;"",Y2081-W2081&gt;Resumen!$B$8),FALSE()),Y2081-W2081,0),IF(IFERROR(AND(X2081&lt;&gt;"",Y2081&lt;&gt;"",Y2081-X2081&gt;Resumen!$B$8),FALSE()),Y2081-X2081,0)),"")</f>
        <v/>
      </c>
      <c r="AY2081" s="22" t="str">
        <f aca="false">IF(OR(IFERROR(AND(W2081&lt;&gt;"",Y2081&lt;&gt;"",Y2081-W2081&gt;Resumen!$B$8),FALSE()),IFERROR(AND(X2081&lt;&gt;"",Y2081&lt;&gt;"",Y2081-X2081&gt;Resumen!$B$8),FALSE())),TRIM("Lays tiene mayor markup que "&amp;IF(IFERROR(AND(W2081&lt;&gt;"",Y2081&lt;&gt;"",Y2081-W2081&gt;Resumen!$B$8),FALSE()),"Quento ","")&amp;IF(IFERROR(AND(X2081&lt;&gt;"",Y2081&lt;&gt;"",Y2081-X2081&gt;Resumen!$B$8),FALSE()),"Julicroc ","")&amp;"en este PDV"),"")</f>
        <v/>
      </c>
      <c r="AZ2081" s="22" t="str">
        <f aca="false">IF(COUNTIF('Plan Pehuamar - Lista'!$A$2:$A$167,A2081)&gt;0,"Sí","No")</f>
        <v>Sí</v>
      </c>
      <c r="BA2081" s="22" t="str">
        <f aca="false">IF(COUNTIF('Plan Combo 9+1'!$A$2:$A$226,A2081)&gt;0,"Sí","No")</f>
        <v>No</v>
      </c>
      <c r="BB2081" s="22" t="str">
        <f aca="false">IF(AH2081="","No",IF(BA2081="Sí",IF((AO2081-AH2081)&gt;Resumen!$B$6,"Sí","No"),IF((AO2081-AH2081)&gt;=Resumen!$B$132,"Sí","No")))</f>
        <v>No</v>
      </c>
      <c r="BC2081" s="22" t="str">
        <f aca="false">IF(AND(N2081="Sí",AL2081="Sí",AI2081=0),"Sí","No")</f>
        <v>No</v>
      </c>
      <c r="BD2081" s="22" t="str">
        <f aca="false">IF(COUNTIF('Plan 9+1 (con Pehuamar)'!$A$2:$A$227,A2081)&gt;0,"Sí","No")</f>
        <v>Sí</v>
      </c>
    </row>
    <row r="2082" customFormat="false" ht="15" hidden="false" customHeight="true" outlineLevel="0" collapsed="false">
      <c r="A2082" s="6" t="n">
        <v>200177</v>
      </c>
      <c r="B2082" s="6" t="n">
        <v>13</v>
      </c>
      <c r="C2082" s="6" t="n">
        <v>1305</v>
      </c>
      <c r="D2082" s="6" t="s">
        <v>398</v>
      </c>
      <c r="E2082" s="6" t="s">
        <v>2243</v>
      </c>
      <c r="F2082" s="6" t="s">
        <v>206</v>
      </c>
      <c r="G2082" s="6" t="s">
        <v>130</v>
      </c>
      <c r="H2082" s="6" t="s">
        <v>1715</v>
      </c>
      <c r="I2082" s="27" t="n">
        <v>10</v>
      </c>
      <c r="J2082" s="27" t="n">
        <v>52</v>
      </c>
      <c r="K2082" s="27" t="n">
        <v>15</v>
      </c>
      <c r="L2082" s="28" t="n">
        <f aca="false">I2082+J2082</f>
        <v>62</v>
      </c>
      <c r="M2082" s="28" t="n">
        <f aca="false">L2082+K2082</f>
        <v>77</v>
      </c>
      <c r="N2082" s="22" t="str">
        <f aca="false">IF(I2082&gt;0,"Sí","No")</f>
        <v>Sí</v>
      </c>
      <c r="O2082" s="22" t="str">
        <f aca="false">IF(J2082&gt;0,"Sí","No")</f>
        <v>Sí</v>
      </c>
      <c r="P2082" s="22" t="str">
        <f aca="false">IF(K2082&gt;0,"Sí","No")</f>
        <v>Sí</v>
      </c>
      <c r="Q2082" s="22" t="str">
        <f aca="false">IF(OR(I2082&gt;0,J2082&gt;0),"Sí","No")</f>
        <v>Sí</v>
      </c>
      <c r="R2082" s="27" t="n">
        <v>1750</v>
      </c>
      <c r="S2082" s="27" t="n">
        <v>2500</v>
      </c>
      <c r="T2082" s="27" t="n">
        <v>1100</v>
      </c>
      <c r="U2082" s="27" t="n">
        <v>2200</v>
      </c>
      <c r="V2082" s="27" t="n">
        <v>3800</v>
      </c>
      <c r="W2082" s="12" t="n">
        <f aca="false">IF(AND(I2082&gt;0,R2082&gt;0),(S2082-R2082)/R2082,"")</f>
        <v>0.428571428571429</v>
      </c>
      <c r="X2082" s="12" t="n">
        <f aca="false">IF(AND(J2082&gt;0,T2082&gt;0),(U2082-T2082)/T2082,"")</f>
        <v>1</v>
      </c>
      <c r="Y2082" s="12" t="n">
        <f aca="false">IF(AND(K2082&gt;0,V2082&gt;0),(V2082-Resumen!$B$7)/Resumen!$B$7,"")</f>
        <v>0.52</v>
      </c>
      <c r="Z2082" s="28" t="n">
        <f aca="false">IF(AND(K2082&gt;0,I2082&gt;0,V2082&gt;0,S2082&gt;0),V2082-S2082,"")</f>
        <v>1300</v>
      </c>
      <c r="AA2082" s="12" t="n">
        <f aca="false">IF(Z2082&lt;&gt;"",Z2082/S2082,"")</f>
        <v>0.52</v>
      </c>
      <c r="AB2082" s="28" t="n">
        <f aca="false">IF(AND(K2082&gt;0,J2082&gt;0,V2082&gt;0,U2082&gt;0),V2082-U2082,"")</f>
        <v>1600</v>
      </c>
      <c r="AC2082" s="12" t="n">
        <f aca="false">IF(AB2082&lt;&gt;"",AB2082/U2082,"")</f>
        <v>0.727272727272727</v>
      </c>
      <c r="AD2082" s="27" t="n">
        <v>8</v>
      </c>
      <c r="AE2082" s="27" t="n">
        <v>2</v>
      </c>
      <c r="AF2082" s="27" t="n">
        <v>12</v>
      </c>
      <c r="AG2082" s="28" t="n">
        <f aca="false">AD2082+AE2082+AF2082</f>
        <v>22</v>
      </c>
      <c r="AH2082" s="12" t="n">
        <f aca="false">IF(AG2082&gt;0,AD2082/AG2082,"")</f>
        <v>0.363636363636364</v>
      </c>
      <c r="AI2082" s="27" t="n">
        <v>1</v>
      </c>
      <c r="AJ2082" s="27" t="n">
        <v>0</v>
      </c>
      <c r="AK2082" s="27" t="n">
        <v>1</v>
      </c>
      <c r="AL2082" s="22" t="str">
        <f aca="false">IF(OR(AJ2082&gt;0,AK2082&gt;0),"Sí","No")</f>
        <v>Sí</v>
      </c>
      <c r="AM2082" s="6" t="s">
        <v>198</v>
      </c>
      <c r="AN2082" s="6" t="s">
        <v>198</v>
      </c>
      <c r="AO2082" s="12" t="n">
        <f aca="false">IF(M2082&gt;0,K2082/M2082,"")</f>
        <v>0.194805194805195</v>
      </c>
      <c r="AP2082" s="22" t="str">
        <f aca="false">IF(M2082&gt;=Resumen!$B$5,"Alto","Bajo")</f>
        <v>Alto</v>
      </c>
      <c r="AQ2082" s="22" t="str">
        <f aca="false">IF(AO2082&gt;=Resumen!$B$28,"Alto","Bajo")</f>
        <v>Bajo</v>
      </c>
      <c r="AR2082" s="22" t="str">
        <f aca="false">AP2082&amp;" Potencial / "&amp;AQ2082&amp;" Share"</f>
        <v>Alto Potencial / Bajo Share</v>
      </c>
      <c r="AS2082" s="22" t="str">
        <f aca="false">IF(Q2082="Sí",IF(AO2082&gt;=Resumen!$B$29,"Alto","Bajo"),"")</f>
        <v>Bajo</v>
      </c>
      <c r="AT2082" s="22" t="str">
        <f aca="false">IF(AS2082&lt;&gt;"",AP2082&amp;" Potencial / "&amp;AS2082&amp;" Share","")</f>
        <v>Alto Potencial / Bajo Share</v>
      </c>
      <c r="AU2082" s="22" t="str">
        <f aca="false">IF(AH2082="","Sin dato",IF(AH2082-AO2082&gt;Resumen!$B$6,"Sobre-exhibido",IF(AO2082-AH2082&gt;Resumen!$B$6,"Sub-exhibido","En línea")))</f>
        <v>Sobre-exhibido</v>
      </c>
      <c r="AV2082" s="22" t="n">
        <f aca="false">IF(AT2082="","",IF(AT2082="Alto Potencial / Bajo Share",1,IF(AT2082="Alto Potencial / Alto Share",2,IF(AT2082="Bajo Potencial / Alto Share",3,4))))</f>
        <v>1</v>
      </c>
      <c r="AW2082" s="22" t="str">
        <f aca="false">IF(Q2082="No","Sin competencia directa",IF(AV2082=1,"1 - Foco Conquista (Alto Pot / Bajo Share)",IF(AV2082=2,"2 - Foco Defensa (Alto Pot / Alto Share)",IF(AV2082=3,"3 - Monitoreo (Bajo Pot / Alto Share)","4 - Baja Prioridad (Bajo Pot / Bajo Share)"))))</f>
        <v>1 - Foco Conquista (Alto Pot / Bajo Share)</v>
      </c>
      <c r="AX2082" s="12" t="n">
        <f aca="false">IF(OR(IFERROR(AND(W2082&lt;&gt;"",Y2082&lt;&gt;"",Y2082-W2082&gt;Resumen!$B$8),FALSE()),IFERROR(AND(X2082&lt;&gt;"",Y2082&lt;&gt;"",Y2082-X2082&gt;Resumen!$B$8),FALSE())),MAX(IF(IFERROR(AND(W2082&lt;&gt;"",Y2082&lt;&gt;"",Y2082-W2082&gt;Resumen!$B$8),FALSE()),Y2082-W2082,0),IF(IFERROR(AND(X2082&lt;&gt;"",Y2082&lt;&gt;"",Y2082-X2082&gt;Resumen!$B$8),FALSE()),Y2082-X2082,0)),"")</f>
        <v>0.0914285714285715</v>
      </c>
      <c r="AY2082" s="22" t="str">
        <f aca="false">IF(OR(IFERROR(AND(W2082&lt;&gt;"",Y2082&lt;&gt;"",Y2082-W2082&gt;Resumen!$B$8),FALSE()),IFERROR(AND(X2082&lt;&gt;"",Y2082&lt;&gt;"",Y2082-X2082&gt;Resumen!$B$8),FALSE())),TRIM("Lays tiene mayor markup que "&amp;IF(IFERROR(AND(W2082&lt;&gt;"",Y2082&lt;&gt;"",Y2082-W2082&gt;Resumen!$B$8),FALSE()),"Quento ","")&amp;IF(IFERROR(AND(X2082&lt;&gt;"",Y2082&lt;&gt;"",Y2082-X2082&gt;Resumen!$B$8),FALSE()),"Julicroc ","")&amp;"en este PDV"),"")</f>
        <v>Lays tiene mayor markup que Quento en este PDV</v>
      </c>
      <c r="AZ2082" s="22" t="str">
        <f aca="false">IF(COUNTIF('Plan Pehuamar - Lista'!$A$2:$A$167,A2082)&gt;0,"Sí","No")</f>
        <v>No</v>
      </c>
      <c r="BA2082" s="22" t="str">
        <f aca="false">IF(COUNTIF('Plan Combo 9+1'!$A$2:$A$226,A2082)&gt;0,"Sí","No")</f>
        <v>No</v>
      </c>
      <c r="BB2082" s="22" t="str">
        <f aca="false">IF(AH2082="","No",IF(BA2082="Sí",IF((AO2082-AH2082)&gt;Resumen!$B$6,"Sí","No"),IF((AO2082-AH2082)&gt;=Resumen!$B$132,"Sí","No")))</f>
        <v>No</v>
      </c>
      <c r="BC2082" s="22" t="str">
        <f aca="false">IF(AND(N2082="Sí",AL2082="Sí",AI2082=0),"Sí","No")</f>
        <v>No</v>
      </c>
      <c r="BD2082" s="22" t="str">
        <f aca="false">IF(COUNTIF('Plan 9+1 (con Pehuamar)'!$A$2:$A$227,A2082)&gt;0,"Sí","No")</f>
        <v>No</v>
      </c>
    </row>
    <row r="2083" customFormat="false" ht="15" hidden="false" customHeight="true" outlineLevel="0" collapsed="false">
      <c r="A2083" s="6" t="n">
        <v>200188</v>
      </c>
      <c r="B2083" s="6" t="n">
        <v>13</v>
      </c>
      <c r="C2083" s="6" t="n">
        <v>1305</v>
      </c>
      <c r="D2083" s="6" t="s">
        <v>398</v>
      </c>
      <c r="E2083" s="6" t="s">
        <v>2244</v>
      </c>
      <c r="F2083" s="6" t="s">
        <v>196</v>
      </c>
      <c r="G2083" s="6" t="s">
        <v>130</v>
      </c>
      <c r="H2083" s="6" t="s">
        <v>1715</v>
      </c>
      <c r="I2083" s="27" t="n">
        <v>10</v>
      </c>
      <c r="J2083" s="27" t="n">
        <v>10</v>
      </c>
      <c r="K2083" s="27" t="n">
        <v>4</v>
      </c>
      <c r="L2083" s="28" t="n">
        <f aca="false">I2083+J2083</f>
        <v>20</v>
      </c>
      <c r="M2083" s="28" t="n">
        <f aca="false">L2083+K2083</f>
        <v>24</v>
      </c>
      <c r="N2083" s="22" t="str">
        <f aca="false">IF(I2083&gt;0,"Sí","No")</f>
        <v>Sí</v>
      </c>
      <c r="O2083" s="22" t="str">
        <f aca="false">IF(J2083&gt;0,"Sí","No")</f>
        <v>Sí</v>
      </c>
      <c r="P2083" s="22" t="str">
        <f aca="false">IF(K2083&gt;0,"Sí","No")</f>
        <v>Sí</v>
      </c>
      <c r="Q2083" s="22" t="str">
        <f aca="false">IF(OR(I2083&gt;0,J2083&gt;0),"Sí","No")</f>
        <v>Sí</v>
      </c>
      <c r="R2083" s="27" t="n">
        <v>1750</v>
      </c>
      <c r="S2083" s="27" t="n">
        <v>2500</v>
      </c>
      <c r="T2083" s="27" t="n">
        <v>1200</v>
      </c>
      <c r="U2083" s="27" t="n">
        <v>1900</v>
      </c>
      <c r="V2083" s="27" t="n">
        <v>3600</v>
      </c>
      <c r="W2083" s="12" t="n">
        <f aca="false">IF(AND(I2083&gt;0,R2083&gt;0),(S2083-R2083)/R2083,"")</f>
        <v>0.428571428571429</v>
      </c>
      <c r="X2083" s="12" t="n">
        <f aca="false">IF(AND(J2083&gt;0,T2083&gt;0),(U2083-T2083)/T2083,"")</f>
        <v>0.583333333333333</v>
      </c>
      <c r="Y2083" s="12" t="n">
        <f aca="false">IF(AND(K2083&gt;0,V2083&gt;0),(V2083-Resumen!$B$7)/Resumen!$B$7,"")</f>
        <v>0.44</v>
      </c>
      <c r="Z2083" s="28" t="n">
        <f aca="false">IF(AND(K2083&gt;0,I2083&gt;0,V2083&gt;0,S2083&gt;0),V2083-S2083,"")</f>
        <v>1100</v>
      </c>
      <c r="AA2083" s="12" t="n">
        <f aca="false">IF(Z2083&lt;&gt;"",Z2083/S2083,"")</f>
        <v>0.44</v>
      </c>
      <c r="AB2083" s="28" t="n">
        <f aca="false">IF(AND(K2083&gt;0,J2083&gt;0,V2083&gt;0,U2083&gt;0),V2083-U2083,"")</f>
        <v>1700</v>
      </c>
      <c r="AC2083" s="12" t="n">
        <f aca="false">IF(AB2083&lt;&gt;"",AB2083/U2083,"")</f>
        <v>0.894736842105263</v>
      </c>
      <c r="AD2083" s="27" t="n">
        <v>5</v>
      </c>
      <c r="AE2083" s="27" t="n">
        <v>2</v>
      </c>
      <c r="AF2083" s="27" t="n">
        <v>8</v>
      </c>
      <c r="AG2083" s="28" t="n">
        <f aca="false">AD2083+AE2083+AF2083</f>
        <v>15</v>
      </c>
      <c r="AH2083" s="12" t="n">
        <f aca="false">IF(AG2083&gt;0,AD2083/AG2083,"")</f>
        <v>0.333333333333333</v>
      </c>
      <c r="AI2083" s="27" t="n">
        <v>1</v>
      </c>
      <c r="AJ2083" s="27" t="n">
        <v>0</v>
      </c>
      <c r="AK2083" s="27" t="n">
        <v>1</v>
      </c>
      <c r="AL2083" s="22" t="str">
        <f aca="false">IF(OR(AJ2083&gt;0,AK2083&gt;0),"Sí","No")</f>
        <v>Sí</v>
      </c>
      <c r="AM2083" s="6" t="s">
        <v>198</v>
      </c>
      <c r="AN2083" s="6" t="s">
        <v>198</v>
      </c>
      <c r="AO2083" s="12" t="n">
        <f aca="false">IF(M2083&gt;0,K2083/M2083,"")</f>
        <v>0.166666666666667</v>
      </c>
      <c r="AP2083" s="22" t="str">
        <f aca="false">IF(M2083&gt;=Resumen!$B$5,"Alto","Bajo")</f>
        <v>Bajo</v>
      </c>
      <c r="AQ2083" s="22" t="str">
        <f aca="false">IF(AO2083&gt;=Resumen!$B$28,"Alto","Bajo")</f>
        <v>Bajo</v>
      </c>
      <c r="AR2083" s="22" t="str">
        <f aca="false">AP2083&amp;" Potencial / "&amp;AQ2083&amp;" Share"</f>
        <v>Bajo Potencial / Bajo Share</v>
      </c>
      <c r="AS2083" s="22" t="str">
        <f aca="false">IF(Q2083="Sí",IF(AO2083&gt;=Resumen!$B$29,"Alto","Bajo"),"")</f>
        <v>Bajo</v>
      </c>
      <c r="AT2083" s="22" t="str">
        <f aca="false">IF(AS2083&lt;&gt;"",AP2083&amp;" Potencial / "&amp;AS2083&amp;" Share","")</f>
        <v>Bajo Potencial / Bajo Share</v>
      </c>
      <c r="AU2083" s="22" t="str">
        <f aca="false">IF(AH2083="","Sin dato",IF(AH2083-AO2083&gt;Resumen!$B$6,"Sobre-exhibido",IF(AO2083-AH2083&gt;Resumen!$B$6,"Sub-exhibido","En línea")))</f>
        <v>Sobre-exhibido</v>
      </c>
      <c r="AV2083" s="22" t="n">
        <f aca="false">IF(AT2083="","",IF(AT2083="Alto Potencial / Bajo Share",1,IF(AT2083="Alto Potencial / Alto Share",2,IF(AT2083="Bajo Potencial / Alto Share",3,4))))</f>
        <v>4</v>
      </c>
      <c r="AW2083" s="22" t="str">
        <f aca="false">IF(Q2083="No","Sin competencia directa",IF(AV2083=1,"1 - Foco Conquista (Alto Pot / Bajo Share)",IF(AV2083=2,"2 - Foco Defensa (Alto Pot / Alto Share)",IF(AV2083=3,"3 - Monitoreo (Bajo Pot / Alto Share)","4 - Baja Prioridad (Bajo Pot / Bajo Share)"))))</f>
        <v>4 - Baja Prioridad (Bajo Pot / Bajo Share)</v>
      </c>
      <c r="AX2083" s="12" t="str">
        <f aca="false">IF(OR(IFERROR(AND(W2083&lt;&gt;"",Y2083&lt;&gt;"",Y2083-W2083&gt;Resumen!$B$8),FALSE()),IFERROR(AND(X2083&lt;&gt;"",Y2083&lt;&gt;"",Y2083-X2083&gt;Resumen!$B$8),FALSE())),MAX(IF(IFERROR(AND(W2083&lt;&gt;"",Y2083&lt;&gt;"",Y2083-W2083&gt;Resumen!$B$8),FALSE()),Y2083-W2083,0),IF(IFERROR(AND(X2083&lt;&gt;"",Y2083&lt;&gt;"",Y2083-X2083&gt;Resumen!$B$8),FALSE()),Y2083-X2083,0)),"")</f>
        <v/>
      </c>
      <c r="AY2083" s="22" t="str">
        <f aca="false">IF(OR(IFERROR(AND(W2083&lt;&gt;"",Y2083&lt;&gt;"",Y2083-W2083&gt;Resumen!$B$8),FALSE()),IFERROR(AND(X2083&lt;&gt;"",Y2083&lt;&gt;"",Y2083-X2083&gt;Resumen!$B$8),FALSE())),TRIM("Lays tiene mayor markup que "&amp;IF(IFERROR(AND(W2083&lt;&gt;"",Y2083&lt;&gt;"",Y2083-W2083&gt;Resumen!$B$8),FALSE()),"Quento ","")&amp;IF(IFERROR(AND(X2083&lt;&gt;"",Y2083&lt;&gt;"",Y2083-X2083&gt;Resumen!$B$8),FALSE()),"Julicroc ","")&amp;"en este PDV"),"")</f>
        <v/>
      </c>
      <c r="AZ2083" s="22" t="str">
        <f aca="false">IF(COUNTIF('Plan Pehuamar - Lista'!$A$2:$A$167,A2083)&gt;0,"Sí","No")</f>
        <v>No</v>
      </c>
      <c r="BA2083" s="22" t="str">
        <f aca="false">IF(COUNTIF('Plan Combo 9+1'!$A$2:$A$226,A2083)&gt;0,"Sí","No")</f>
        <v>No</v>
      </c>
      <c r="BB2083" s="22" t="str">
        <f aca="false">IF(AH2083="","No",IF(BA2083="Sí",IF((AO2083-AH2083)&gt;Resumen!$B$6,"Sí","No"),IF((AO2083-AH2083)&gt;=Resumen!$B$132,"Sí","No")))</f>
        <v>No</v>
      </c>
      <c r="BC2083" s="22" t="str">
        <f aca="false">IF(AND(N2083="Sí",AL2083="Sí",AI2083=0),"Sí","No")</f>
        <v>No</v>
      </c>
      <c r="BD2083" s="22" t="str">
        <f aca="false">IF(COUNTIF('Plan 9+1 (con Pehuamar)'!$A$2:$A$227,A2083)&gt;0,"Sí","No")</f>
        <v>No</v>
      </c>
    </row>
    <row r="2084" customFormat="false" ht="15" hidden="false" customHeight="true" outlineLevel="0" collapsed="false">
      <c r="A2084" s="6" t="n">
        <v>200292</v>
      </c>
      <c r="B2084" s="6" t="n">
        <v>13</v>
      </c>
      <c r="C2084" s="6" t="n">
        <v>1305</v>
      </c>
      <c r="D2084" s="6" t="s">
        <v>398</v>
      </c>
      <c r="E2084" s="6" t="s">
        <v>2245</v>
      </c>
      <c r="F2084" s="6" t="s">
        <v>196</v>
      </c>
      <c r="G2084" s="6" t="s">
        <v>130</v>
      </c>
      <c r="H2084" s="6" t="s">
        <v>1715</v>
      </c>
      <c r="I2084" s="27" t="n">
        <v>0</v>
      </c>
      <c r="J2084" s="27" t="n">
        <v>0</v>
      </c>
      <c r="K2084" s="27" t="n">
        <v>3.2</v>
      </c>
      <c r="L2084" s="28" t="n">
        <f aca="false">I2084+J2084</f>
        <v>0</v>
      </c>
      <c r="M2084" s="28" t="n">
        <f aca="false">L2084+K2084</f>
        <v>3.2</v>
      </c>
      <c r="N2084" s="22" t="str">
        <f aca="false">IF(I2084&gt;0,"Sí","No")</f>
        <v>No</v>
      </c>
      <c r="O2084" s="22" t="str">
        <f aca="false">IF(J2084&gt;0,"Sí","No")</f>
        <v>No</v>
      </c>
      <c r="P2084" s="22" t="str">
        <f aca="false">IF(K2084&gt;0,"Sí","No")</f>
        <v>Sí</v>
      </c>
      <c r="Q2084" s="22" t="str">
        <f aca="false">IF(OR(I2084&gt;0,J2084&gt;0),"Sí","No")</f>
        <v>No</v>
      </c>
      <c r="R2084" s="27"/>
      <c r="S2084" s="27"/>
      <c r="T2084" s="27"/>
      <c r="U2084" s="27"/>
      <c r="V2084" s="27"/>
      <c r="W2084" s="12" t="str">
        <f aca="false">IF(AND(I2084&gt;0,R2084&gt;0),(S2084-R2084)/R2084,"")</f>
        <v/>
      </c>
      <c r="X2084" s="12" t="str">
        <f aca="false">IF(AND(J2084&gt;0,T2084&gt;0),(U2084-T2084)/T2084,"")</f>
        <v/>
      </c>
      <c r="Y2084" s="12" t="str">
        <f aca="false">IF(AND(K2084&gt;0,V2084&gt;0),(V2084-Resumen!$B$7)/Resumen!$B$7,"")</f>
        <v/>
      </c>
      <c r="Z2084" s="28" t="str">
        <f aca="false">IF(AND(K2084&gt;0,I2084&gt;0,V2084&gt;0,S2084&gt;0),V2084-S2084,"")</f>
        <v/>
      </c>
      <c r="AA2084" s="12" t="str">
        <f aca="false">IF(Z2084&lt;&gt;"",Z2084/S2084,"")</f>
        <v/>
      </c>
      <c r="AB2084" s="28" t="str">
        <f aca="false">IF(AND(K2084&gt;0,J2084&gt;0,V2084&gt;0,U2084&gt;0),V2084-U2084,"")</f>
        <v/>
      </c>
      <c r="AC2084" s="12" t="str">
        <f aca="false">IF(AB2084&lt;&gt;"",AB2084/U2084,"")</f>
        <v/>
      </c>
      <c r="AD2084" s="27" t="n">
        <v>0</v>
      </c>
      <c r="AE2084" s="27" t="n">
        <v>0</v>
      </c>
      <c r="AF2084" s="27" t="n">
        <v>0</v>
      </c>
      <c r="AG2084" s="28" t="n">
        <f aca="false">AD2084+AE2084+AF2084</f>
        <v>0</v>
      </c>
      <c r="AH2084" s="12" t="str">
        <f aca="false">IF(AG2084&gt;0,AD2084/AG2084,"")</f>
        <v/>
      </c>
      <c r="AI2084" s="27" t="n">
        <v>0</v>
      </c>
      <c r="AJ2084" s="27" t="n">
        <v>0</v>
      </c>
      <c r="AK2084" s="27" t="n">
        <v>0</v>
      </c>
      <c r="AL2084" s="22" t="str">
        <f aca="false">IF(OR(AJ2084&gt;0,AK2084&gt;0),"Sí","No")</f>
        <v>No</v>
      </c>
      <c r="AM2084" s="6"/>
      <c r="AN2084" s="6"/>
      <c r="AO2084" s="12" t="n">
        <f aca="false">IF(M2084&gt;0,K2084/M2084,"")</f>
        <v>1</v>
      </c>
      <c r="AP2084" s="22" t="str">
        <f aca="false">IF(M2084&gt;=Resumen!$B$5,"Alto","Bajo")</f>
        <v>Bajo</v>
      </c>
      <c r="AQ2084" s="22" t="str">
        <f aca="false">IF(AO2084&gt;=Resumen!$B$28,"Alto","Bajo")</f>
        <v>Alto</v>
      </c>
      <c r="AR2084" s="22" t="str">
        <f aca="false">AP2084&amp;" Potencial / "&amp;AQ2084&amp;" Share"</f>
        <v>Bajo Potencial / Alto Share</v>
      </c>
      <c r="AS2084" s="22" t="str">
        <f aca="false">IF(Q2084="Sí",IF(AO2084&gt;=Resumen!$B$29,"Alto","Bajo"),"")</f>
        <v/>
      </c>
      <c r="AT2084" s="22" t="str">
        <f aca="false">IF(AS2084&lt;&gt;"",AP2084&amp;" Potencial / "&amp;AS2084&amp;" Share","")</f>
        <v/>
      </c>
      <c r="AU2084" s="22" t="str">
        <f aca="false">IF(AH2084="","Sin dato",IF(AH2084-AO2084&gt;Resumen!$B$6,"Sobre-exhibido",IF(AO2084-AH2084&gt;Resumen!$B$6,"Sub-exhibido","En línea")))</f>
        <v>Sin dato</v>
      </c>
      <c r="AV2084" s="22" t="str">
        <f aca="false">IF(AT2084="","",IF(AT2084="Alto Potencial / Bajo Share",1,IF(AT2084="Alto Potencial / Alto Share",2,IF(AT2084="Bajo Potencial / Alto Share",3,4))))</f>
        <v/>
      </c>
      <c r="AW2084" s="22" t="str">
        <f aca="false">IF(Q2084="No","Sin competencia directa",IF(AV2084=1,"1 - Foco Conquista (Alto Pot / Bajo Share)",IF(AV2084=2,"2 - Foco Defensa (Alto Pot / Alto Share)",IF(AV2084=3,"3 - Monitoreo (Bajo Pot / Alto Share)","4 - Baja Prioridad (Bajo Pot / Bajo Share)"))))</f>
        <v>Sin competencia directa</v>
      </c>
      <c r="AX2084" s="12" t="str">
        <f aca="false">IF(OR(IFERROR(AND(W2084&lt;&gt;"",Y2084&lt;&gt;"",Y2084-W2084&gt;Resumen!$B$8),FALSE()),IFERROR(AND(X2084&lt;&gt;"",Y2084&lt;&gt;"",Y2084-X2084&gt;Resumen!$B$8),FALSE())),MAX(IF(IFERROR(AND(W2084&lt;&gt;"",Y2084&lt;&gt;"",Y2084-W2084&gt;Resumen!$B$8),FALSE()),Y2084-W2084,0),IF(IFERROR(AND(X2084&lt;&gt;"",Y2084&lt;&gt;"",Y2084-X2084&gt;Resumen!$B$8),FALSE()),Y2084-X2084,0)),"")</f>
        <v/>
      </c>
      <c r="AY2084" s="22" t="str">
        <f aca="false">IF(OR(IFERROR(AND(W2084&lt;&gt;"",Y2084&lt;&gt;"",Y2084-W2084&gt;Resumen!$B$8),FALSE()),IFERROR(AND(X2084&lt;&gt;"",Y2084&lt;&gt;"",Y2084-X2084&gt;Resumen!$B$8),FALSE())),TRIM("Lays tiene mayor markup que "&amp;IF(IFERROR(AND(W2084&lt;&gt;"",Y2084&lt;&gt;"",Y2084-W2084&gt;Resumen!$B$8),FALSE()),"Quento ","")&amp;IF(IFERROR(AND(X2084&lt;&gt;"",Y2084&lt;&gt;"",Y2084-X2084&gt;Resumen!$B$8),FALSE()),"Julicroc ","")&amp;"en este PDV"),"")</f>
        <v/>
      </c>
      <c r="AZ2084" s="22" t="str">
        <f aca="false">IF(COUNTIF('Plan Pehuamar - Lista'!$A$2:$A$167,A2084)&gt;0,"Sí","No")</f>
        <v>No</v>
      </c>
      <c r="BA2084" s="22" t="str">
        <f aca="false">IF(COUNTIF('Plan Combo 9+1'!$A$2:$A$226,A2084)&gt;0,"Sí","No")</f>
        <v>No</v>
      </c>
      <c r="BB2084" s="22" t="str">
        <f aca="false">IF(AH2084="","No",IF(BA2084="Sí",IF((AO2084-AH2084)&gt;Resumen!$B$6,"Sí","No"),IF((AO2084-AH2084)&gt;=Resumen!$B$132,"Sí","No")))</f>
        <v>No</v>
      </c>
      <c r="BC2084" s="22" t="str">
        <f aca="false">IF(AND(N2084="Sí",AL2084="Sí",AI2084=0),"Sí","No")</f>
        <v>No</v>
      </c>
      <c r="BD2084" s="22" t="str">
        <f aca="false">IF(COUNTIF('Plan 9+1 (con Pehuamar)'!$A$2:$A$227,A2084)&gt;0,"Sí","No")</f>
        <v>No</v>
      </c>
    </row>
    <row r="2085" customFormat="false" ht="15" hidden="false" customHeight="true" outlineLevel="0" collapsed="false">
      <c r="A2085" s="6" t="n">
        <v>200592</v>
      </c>
      <c r="B2085" s="6" t="n">
        <v>13</v>
      </c>
      <c r="C2085" s="6" t="n">
        <v>1305</v>
      </c>
      <c r="D2085" s="6" t="s">
        <v>398</v>
      </c>
      <c r="E2085" s="6" t="s">
        <v>2246</v>
      </c>
      <c r="F2085" s="6" t="s">
        <v>201</v>
      </c>
      <c r="G2085" s="6" t="s">
        <v>130</v>
      </c>
      <c r="H2085" s="6" t="s">
        <v>1715</v>
      </c>
      <c r="I2085" s="27" t="n">
        <v>5</v>
      </c>
      <c r="J2085" s="27" t="n">
        <v>0</v>
      </c>
      <c r="K2085" s="27" t="n">
        <v>0</v>
      </c>
      <c r="L2085" s="28" t="n">
        <f aca="false">I2085+J2085</f>
        <v>5</v>
      </c>
      <c r="M2085" s="28" t="n">
        <f aca="false">L2085+K2085</f>
        <v>5</v>
      </c>
      <c r="N2085" s="22" t="str">
        <f aca="false">IF(I2085&gt;0,"Sí","No")</f>
        <v>Sí</v>
      </c>
      <c r="O2085" s="22" t="str">
        <f aca="false">IF(J2085&gt;0,"Sí","No")</f>
        <v>No</v>
      </c>
      <c r="P2085" s="22" t="str">
        <f aca="false">IF(K2085&gt;0,"Sí","No")</f>
        <v>No</v>
      </c>
      <c r="Q2085" s="22" t="str">
        <f aca="false">IF(OR(I2085&gt;0,J2085&gt;0),"Sí","No")</f>
        <v>Sí</v>
      </c>
      <c r="R2085" s="27" t="n">
        <v>2000</v>
      </c>
      <c r="S2085" s="27" t="n">
        <v>2900</v>
      </c>
      <c r="T2085" s="27"/>
      <c r="U2085" s="27"/>
      <c r="V2085" s="27"/>
      <c r="W2085" s="12" t="n">
        <f aca="false">IF(AND(I2085&gt;0,R2085&gt;0),(S2085-R2085)/R2085,"")</f>
        <v>0.45</v>
      </c>
      <c r="X2085" s="12" t="str">
        <f aca="false">IF(AND(J2085&gt;0,T2085&gt;0),(U2085-T2085)/T2085,"")</f>
        <v/>
      </c>
      <c r="Y2085" s="12" t="str">
        <f aca="false">IF(AND(K2085&gt;0,V2085&gt;0),(V2085-Resumen!$B$7)/Resumen!$B$7,"")</f>
        <v/>
      </c>
      <c r="Z2085" s="28" t="str">
        <f aca="false">IF(AND(K2085&gt;0,I2085&gt;0,V2085&gt;0,S2085&gt;0),V2085-S2085,"")</f>
        <v/>
      </c>
      <c r="AA2085" s="12" t="str">
        <f aca="false">IF(Z2085&lt;&gt;"",Z2085/S2085,"")</f>
        <v/>
      </c>
      <c r="AB2085" s="28" t="str">
        <f aca="false">IF(AND(K2085&gt;0,J2085&gt;0,V2085&gt;0,U2085&gt;0),V2085-U2085,"")</f>
        <v/>
      </c>
      <c r="AC2085" s="12" t="str">
        <f aca="false">IF(AB2085&lt;&gt;"",AB2085/U2085,"")</f>
        <v/>
      </c>
      <c r="AD2085" s="27" t="n">
        <v>0</v>
      </c>
      <c r="AE2085" s="27" t="n">
        <v>5</v>
      </c>
      <c r="AF2085" s="27" t="n">
        <v>0</v>
      </c>
      <c r="AG2085" s="28" t="n">
        <f aca="false">AD2085+AE2085+AF2085</f>
        <v>5</v>
      </c>
      <c r="AH2085" s="12" t="n">
        <f aca="false">IF(AG2085&gt;0,AD2085/AG2085,"")</f>
        <v>0</v>
      </c>
      <c r="AI2085" s="27" t="n">
        <v>0</v>
      </c>
      <c r="AJ2085" s="27" t="n">
        <v>0</v>
      </c>
      <c r="AK2085" s="27" t="n">
        <v>0</v>
      </c>
      <c r="AL2085" s="22" t="str">
        <f aca="false">IF(OR(AJ2085&gt;0,AK2085&gt;0),"Sí","No")</f>
        <v>No</v>
      </c>
      <c r="AM2085" s="6" t="s">
        <v>198</v>
      </c>
      <c r="AN2085" s="6"/>
      <c r="AO2085" s="12" t="n">
        <f aca="false">IF(M2085&gt;0,K2085/M2085,"")</f>
        <v>0</v>
      </c>
      <c r="AP2085" s="22" t="str">
        <f aca="false">IF(M2085&gt;=Resumen!$B$5,"Alto","Bajo")</f>
        <v>Bajo</v>
      </c>
      <c r="AQ2085" s="22" t="str">
        <f aca="false">IF(AO2085&gt;=Resumen!$B$28,"Alto","Bajo")</f>
        <v>Bajo</v>
      </c>
      <c r="AR2085" s="22" t="str">
        <f aca="false">AP2085&amp;" Potencial / "&amp;AQ2085&amp;" Share"</f>
        <v>Bajo Potencial / Bajo Share</v>
      </c>
      <c r="AS2085" s="22" t="str">
        <f aca="false">IF(Q2085="Sí",IF(AO2085&gt;=Resumen!$B$29,"Alto","Bajo"),"")</f>
        <v>Bajo</v>
      </c>
      <c r="AT2085" s="22" t="str">
        <f aca="false">IF(AS2085&lt;&gt;"",AP2085&amp;" Potencial / "&amp;AS2085&amp;" Share","")</f>
        <v>Bajo Potencial / Bajo Share</v>
      </c>
      <c r="AU2085" s="22" t="str">
        <f aca="false">IF(AH2085="","Sin dato",IF(AH2085-AO2085&gt;Resumen!$B$6,"Sobre-exhibido",IF(AO2085-AH2085&gt;Resumen!$B$6,"Sub-exhibido","En línea")))</f>
        <v>En línea</v>
      </c>
      <c r="AV2085" s="22" t="n">
        <f aca="false">IF(AT2085="","",IF(AT2085="Alto Potencial / Bajo Share",1,IF(AT2085="Alto Potencial / Alto Share",2,IF(AT2085="Bajo Potencial / Alto Share",3,4))))</f>
        <v>4</v>
      </c>
      <c r="AW2085" s="22" t="str">
        <f aca="false">IF(Q2085="No","Sin competencia directa",IF(AV2085=1,"1 - Foco Conquista (Alto Pot / Bajo Share)",IF(AV2085=2,"2 - Foco Defensa (Alto Pot / Alto Share)",IF(AV2085=3,"3 - Monitoreo (Bajo Pot / Alto Share)","4 - Baja Prioridad (Bajo Pot / Bajo Share)"))))</f>
        <v>4 - Baja Prioridad (Bajo Pot / Bajo Share)</v>
      </c>
      <c r="AX2085" s="12" t="str">
        <f aca="false">IF(OR(IFERROR(AND(W2085&lt;&gt;"",Y2085&lt;&gt;"",Y2085-W2085&gt;Resumen!$B$8),FALSE()),IFERROR(AND(X2085&lt;&gt;"",Y2085&lt;&gt;"",Y2085-X2085&gt;Resumen!$B$8),FALSE())),MAX(IF(IFERROR(AND(W2085&lt;&gt;"",Y2085&lt;&gt;"",Y2085-W2085&gt;Resumen!$B$8),FALSE()),Y2085-W2085,0),IF(IFERROR(AND(X2085&lt;&gt;"",Y2085&lt;&gt;"",Y2085-X2085&gt;Resumen!$B$8),FALSE()),Y2085-X2085,0)),"")</f>
        <v/>
      </c>
      <c r="AY2085" s="22" t="str">
        <f aca="false">IF(OR(IFERROR(AND(W2085&lt;&gt;"",Y2085&lt;&gt;"",Y2085-W2085&gt;Resumen!$B$8),FALSE()),IFERROR(AND(X2085&lt;&gt;"",Y2085&lt;&gt;"",Y2085-X2085&gt;Resumen!$B$8),FALSE())),TRIM("Lays tiene mayor markup que "&amp;IF(IFERROR(AND(W2085&lt;&gt;"",Y2085&lt;&gt;"",Y2085-W2085&gt;Resumen!$B$8),FALSE()),"Quento ","")&amp;IF(IFERROR(AND(X2085&lt;&gt;"",Y2085&lt;&gt;"",Y2085-X2085&gt;Resumen!$B$8),FALSE()),"Julicroc ","")&amp;"en este PDV"),"")</f>
        <v/>
      </c>
      <c r="AZ2085" s="22" t="str">
        <f aca="false">IF(COUNTIF('Plan Pehuamar - Lista'!$A$2:$A$167,A2085)&gt;0,"Sí","No")</f>
        <v>No</v>
      </c>
      <c r="BA2085" s="22" t="str">
        <f aca="false">IF(COUNTIF('Plan Combo 9+1'!$A$2:$A$226,A2085)&gt;0,"Sí","No")</f>
        <v>No</v>
      </c>
      <c r="BB2085" s="22" t="str">
        <f aca="false">IF(AH2085="","No",IF(BA2085="Sí",IF((AO2085-AH2085)&gt;Resumen!$B$6,"Sí","No"),IF((AO2085-AH2085)&gt;=Resumen!$B$132,"Sí","No")))</f>
        <v>No</v>
      </c>
      <c r="BC2085" s="22" t="str">
        <f aca="false">IF(AND(N2085="Sí",AL2085="Sí",AI2085=0),"Sí","No")</f>
        <v>No</v>
      </c>
      <c r="BD2085" s="22" t="str">
        <f aca="false">IF(COUNTIF('Plan 9+1 (con Pehuamar)'!$A$2:$A$227,A2085)&gt;0,"Sí","No")</f>
        <v>No</v>
      </c>
    </row>
    <row r="2086" customFormat="false" ht="15" hidden="false" customHeight="true" outlineLevel="0" collapsed="false">
      <c r="A2086" s="6" t="n">
        <v>200593</v>
      </c>
      <c r="B2086" s="6" t="n">
        <v>13</v>
      </c>
      <c r="C2086" s="6" t="n">
        <v>1305</v>
      </c>
      <c r="D2086" s="6" t="s">
        <v>398</v>
      </c>
      <c r="E2086" s="6" t="s">
        <v>2247</v>
      </c>
      <c r="F2086" s="6" t="s">
        <v>196</v>
      </c>
      <c r="G2086" s="6" t="s">
        <v>130</v>
      </c>
      <c r="H2086" s="6" t="s">
        <v>1715</v>
      </c>
      <c r="I2086" s="27" t="n">
        <v>0</v>
      </c>
      <c r="J2086" s="27" t="n">
        <v>0</v>
      </c>
      <c r="K2086" s="27" t="n">
        <v>5.6</v>
      </c>
      <c r="L2086" s="28" t="n">
        <f aca="false">I2086+J2086</f>
        <v>0</v>
      </c>
      <c r="M2086" s="28" t="n">
        <f aca="false">L2086+K2086</f>
        <v>5.6</v>
      </c>
      <c r="N2086" s="22" t="str">
        <f aca="false">IF(I2086&gt;0,"Sí","No")</f>
        <v>No</v>
      </c>
      <c r="O2086" s="22" t="str">
        <f aca="false">IF(J2086&gt;0,"Sí","No")</f>
        <v>No</v>
      </c>
      <c r="P2086" s="22" t="str">
        <f aca="false">IF(K2086&gt;0,"Sí","No")</f>
        <v>Sí</v>
      </c>
      <c r="Q2086" s="22" t="str">
        <f aca="false">IF(OR(I2086&gt;0,J2086&gt;0),"Sí","No")</f>
        <v>No</v>
      </c>
      <c r="R2086" s="27"/>
      <c r="S2086" s="27"/>
      <c r="T2086" s="27"/>
      <c r="U2086" s="27"/>
      <c r="V2086" s="27"/>
      <c r="W2086" s="12" t="str">
        <f aca="false">IF(AND(I2086&gt;0,R2086&gt;0),(S2086-R2086)/R2086,"")</f>
        <v/>
      </c>
      <c r="X2086" s="12" t="str">
        <f aca="false">IF(AND(J2086&gt;0,T2086&gt;0),(U2086-T2086)/T2086,"")</f>
        <v/>
      </c>
      <c r="Y2086" s="12" t="str">
        <f aca="false">IF(AND(K2086&gt;0,V2086&gt;0),(V2086-Resumen!$B$7)/Resumen!$B$7,"")</f>
        <v/>
      </c>
      <c r="Z2086" s="28" t="str">
        <f aca="false">IF(AND(K2086&gt;0,I2086&gt;0,V2086&gt;0,S2086&gt;0),V2086-S2086,"")</f>
        <v/>
      </c>
      <c r="AA2086" s="12" t="str">
        <f aca="false">IF(Z2086&lt;&gt;"",Z2086/S2086,"")</f>
        <v/>
      </c>
      <c r="AB2086" s="28" t="str">
        <f aca="false">IF(AND(K2086&gt;0,J2086&gt;0,V2086&gt;0,U2086&gt;0),V2086-U2086,"")</f>
        <v/>
      </c>
      <c r="AC2086" s="12" t="str">
        <f aca="false">IF(AB2086&lt;&gt;"",AB2086/U2086,"")</f>
        <v/>
      </c>
      <c r="AD2086" s="27" t="n">
        <v>0</v>
      </c>
      <c r="AE2086" s="27" t="n">
        <v>0</v>
      </c>
      <c r="AF2086" s="27" t="n">
        <v>0</v>
      </c>
      <c r="AG2086" s="28" t="n">
        <f aca="false">AD2086+AE2086+AF2086</f>
        <v>0</v>
      </c>
      <c r="AH2086" s="12" t="str">
        <f aca="false">IF(AG2086&gt;0,AD2086/AG2086,"")</f>
        <v/>
      </c>
      <c r="AI2086" s="27" t="n">
        <v>0</v>
      </c>
      <c r="AJ2086" s="27" t="n">
        <v>0</v>
      </c>
      <c r="AK2086" s="27" t="n">
        <v>0</v>
      </c>
      <c r="AL2086" s="22" t="str">
        <f aca="false">IF(OR(AJ2086&gt;0,AK2086&gt;0),"Sí","No")</f>
        <v>No</v>
      </c>
      <c r="AM2086" s="6"/>
      <c r="AN2086" s="6"/>
      <c r="AO2086" s="12" t="n">
        <f aca="false">IF(M2086&gt;0,K2086/M2086,"")</f>
        <v>1</v>
      </c>
      <c r="AP2086" s="22" t="str">
        <f aca="false">IF(M2086&gt;=Resumen!$B$5,"Alto","Bajo")</f>
        <v>Bajo</v>
      </c>
      <c r="AQ2086" s="22" t="str">
        <f aca="false">IF(AO2086&gt;=Resumen!$B$28,"Alto","Bajo")</f>
        <v>Alto</v>
      </c>
      <c r="AR2086" s="22" t="str">
        <f aca="false">AP2086&amp;" Potencial / "&amp;AQ2086&amp;" Share"</f>
        <v>Bajo Potencial / Alto Share</v>
      </c>
      <c r="AS2086" s="22" t="str">
        <f aca="false">IF(Q2086="Sí",IF(AO2086&gt;=Resumen!$B$29,"Alto","Bajo"),"")</f>
        <v/>
      </c>
      <c r="AT2086" s="22" t="str">
        <f aca="false">IF(AS2086&lt;&gt;"",AP2086&amp;" Potencial / "&amp;AS2086&amp;" Share","")</f>
        <v/>
      </c>
      <c r="AU2086" s="22" t="str">
        <f aca="false">IF(AH2086="","Sin dato",IF(AH2086-AO2086&gt;Resumen!$B$6,"Sobre-exhibido",IF(AO2086-AH2086&gt;Resumen!$B$6,"Sub-exhibido","En línea")))</f>
        <v>Sin dato</v>
      </c>
      <c r="AV2086" s="22" t="str">
        <f aca="false">IF(AT2086="","",IF(AT2086="Alto Potencial / Bajo Share",1,IF(AT2086="Alto Potencial / Alto Share",2,IF(AT2086="Bajo Potencial / Alto Share",3,4))))</f>
        <v/>
      </c>
      <c r="AW2086" s="22" t="str">
        <f aca="false">IF(Q2086="No","Sin competencia directa",IF(AV2086=1,"1 - Foco Conquista (Alto Pot / Bajo Share)",IF(AV2086=2,"2 - Foco Defensa (Alto Pot / Alto Share)",IF(AV2086=3,"3 - Monitoreo (Bajo Pot / Alto Share)","4 - Baja Prioridad (Bajo Pot / Bajo Share)"))))</f>
        <v>Sin competencia directa</v>
      </c>
      <c r="AX2086" s="12" t="str">
        <f aca="false">IF(OR(IFERROR(AND(W2086&lt;&gt;"",Y2086&lt;&gt;"",Y2086-W2086&gt;Resumen!$B$8),FALSE()),IFERROR(AND(X2086&lt;&gt;"",Y2086&lt;&gt;"",Y2086-X2086&gt;Resumen!$B$8),FALSE())),MAX(IF(IFERROR(AND(W2086&lt;&gt;"",Y2086&lt;&gt;"",Y2086-W2086&gt;Resumen!$B$8),FALSE()),Y2086-W2086,0),IF(IFERROR(AND(X2086&lt;&gt;"",Y2086&lt;&gt;"",Y2086-X2086&gt;Resumen!$B$8),FALSE()),Y2086-X2086,0)),"")</f>
        <v/>
      </c>
      <c r="AY2086" s="22" t="str">
        <f aca="false">IF(OR(IFERROR(AND(W2086&lt;&gt;"",Y2086&lt;&gt;"",Y2086-W2086&gt;Resumen!$B$8),FALSE()),IFERROR(AND(X2086&lt;&gt;"",Y2086&lt;&gt;"",Y2086-X2086&gt;Resumen!$B$8),FALSE())),TRIM("Lays tiene mayor markup que "&amp;IF(IFERROR(AND(W2086&lt;&gt;"",Y2086&lt;&gt;"",Y2086-W2086&gt;Resumen!$B$8),FALSE()),"Quento ","")&amp;IF(IFERROR(AND(X2086&lt;&gt;"",Y2086&lt;&gt;"",Y2086-X2086&gt;Resumen!$B$8),FALSE()),"Julicroc ","")&amp;"en este PDV"),"")</f>
        <v/>
      </c>
      <c r="AZ2086" s="22" t="str">
        <f aca="false">IF(COUNTIF('Plan Pehuamar - Lista'!$A$2:$A$167,A2086)&gt;0,"Sí","No")</f>
        <v>No</v>
      </c>
      <c r="BA2086" s="22" t="str">
        <f aca="false">IF(COUNTIF('Plan Combo 9+1'!$A$2:$A$226,A2086)&gt;0,"Sí","No")</f>
        <v>No</v>
      </c>
      <c r="BB2086" s="22" t="str">
        <f aca="false">IF(AH2086="","No",IF(BA2086="Sí",IF((AO2086-AH2086)&gt;Resumen!$B$6,"Sí","No"),IF((AO2086-AH2086)&gt;=Resumen!$B$132,"Sí","No")))</f>
        <v>No</v>
      </c>
      <c r="BC2086" s="22" t="str">
        <f aca="false">IF(AND(N2086="Sí",AL2086="Sí",AI2086=0),"Sí","No")</f>
        <v>No</v>
      </c>
      <c r="BD2086" s="22" t="str">
        <f aca="false">IF(COUNTIF('Plan 9+1 (con Pehuamar)'!$A$2:$A$227,A2086)&gt;0,"Sí","No")</f>
        <v>No</v>
      </c>
    </row>
    <row r="2087" customFormat="false" ht="15" hidden="false" customHeight="true" outlineLevel="0" collapsed="false">
      <c r="A2087" s="6" t="n">
        <v>200598</v>
      </c>
      <c r="B2087" s="6" t="n">
        <v>13</v>
      </c>
      <c r="C2087" s="6" t="n">
        <v>1305</v>
      </c>
      <c r="D2087" s="6" t="s">
        <v>398</v>
      </c>
      <c r="E2087" s="6" t="s">
        <v>2248</v>
      </c>
      <c r="F2087" s="6" t="s">
        <v>196</v>
      </c>
      <c r="G2087" s="6" t="s">
        <v>130</v>
      </c>
      <c r="H2087" s="6" t="s">
        <v>1715</v>
      </c>
      <c r="I2087" s="27" t="n">
        <v>0</v>
      </c>
      <c r="J2087" s="27" t="n">
        <v>0</v>
      </c>
      <c r="K2087" s="27" t="n">
        <v>0.4</v>
      </c>
      <c r="L2087" s="28" t="n">
        <f aca="false">I2087+J2087</f>
        <v>0</v>
      </c>
      <c r="M2087" s="28" t="n">
        <f aca="false">L2087+K2087</f>
        <v>0.4</v>
      </c>
      <c r="N2087" s="22" t="str">
        <f aca="false">IF(I2087&gt;0,"Sí","No")</f>
        <v>No</v>
      </c>
      <c r="O2087" s="22" t="str">
        <f aca="false">IF(J2087&gt;0,"Sí","No")</f>
        <v>No</v>
      </c>
      <c r="P2087" s="22" t="str">
        <f aca="false">IF(K2087&gt;0,"Sí","No")</f>
        <v>Sí</v>
      </c>
      <c r="Q2087" s="22" t="str">
        <f aca="false">IF(OR(I2087&gt;0,J2087&gt;0),"Sí","No")</f>
        <v>No</v>
      </c>
      <c r="R2087" s="27"/>
      <c r="S2087" s="27"/>
      <c r="T2087" s="27"/>
      <c r="U2087" s="27"/>
      <c r="V2087" s="27"/>
      <c r="W2087" s="12" t="str">
        <f aca="false">IF(AND(I2087&gt;0,R2087&gt;0),(S2087-R2087)/R2087,"")</f>
        <v/>
      </c>
      <c r="X2087" s="12" t="str">
        <f aca="false">IF(AND(J2087&gt;0,T2087&gt;0),(U2087-T2087)/T2087,"")</f>
        <v/>
      </c>
      <c r="Y2087" s="12" t="str">
        <f aca="false">IF(AND(K2087&gt;0,V2087&gt;0),(V2087-Resumen!$B$7)/Resumen!$B$7,"")</f>
        <v/>
      </c>
      <c r="Z2087" s="28" t="str">
        <f aca="false">IF(AND(K2087&gt;0,I2087&gt;0,V2087&gt;0,S2087&gt;0),V2087-S2087,"")</f>
        <v/>
      </c>
      <c r="AA2087" s="12" t="str">
        <f aca="false">IF(Z2087&lt;&gt;"",Z2087/S2087,"")</f>
        <v/>
      </c>
      <c r="AB2087" s="28" t="str">
        <f aca="false">IF(AND(K2087&gt;0,J2087&gt;0,V2087&gt;0,U2087&gt;0),V2087-U2087,"")</f>
        <v/>
      </c>
      <c r="AC2087" s="12" t="str">
        <f aca="false">IF(AB2087&lt;&gt;"",AB2087/U2087,"")</f>
        <v/>
      </c>
      <c r="AD2087" s="27" t="n">
        <v>0</v>
      </c>
      <c r="AE2087" s="27" t="n">
        <v>0</v>
      </c>
      <c r="AF2087" s="27" t="n">
        <v>0</v>
      </c>
      <c r="AG2087" s="28" t="n">
        <f aca="false">AD2087+AE2087+AF2087</f>
        <v>0</v>
      </c>
      <c r="AH2087" s="12" t="str">
        <f aca="false">IF(AG2087&gt;0,AD2087/AG2087,"")</f>
        <v/>
      </c>
      <c r="AI2087" s="27" t="n">
        <v>0</v>
      </c>
      <c r="AJ2087" s="27" t="n">
        <v>0</v>
      </c>
      <c r="AK2087" s="27" t="n">
        <v>0</v>
      </c>
      <c r="AL2087" s="22" t="str">
        <f aca="false">IF(OR(AJ2087&gt;0,AK2087&gt;0),"Sí","No")</f>
        <v>No</v>
      </c>
      <c r="AM2087" s="6"/>
      <c r="AN2087" s="6"/>
      <c r="AO2087" s="12" t="n">
        <f aca="false">IF(M2087&gt;0,K2087/M2087,"")</f>
        <v>1</v>
      </c>
      <c r="AP2087" s="22" t="str">
        <f aca="false">IF(M2087&gt;=Resumen!$B$5,"Alto","Bajo")</f>
        <v>Bajo</v>
      </c>
      <c r="AQ2087" s="22" t="str">
        <f aca="false">IF(AO2087&gt;=Resumen!$B$28,"Alto","Bajo")</f>
        <v>Alto</v>
      </c>
      <c r="AR2087" s="22" t="str">
        <f aca="false">AP2087&amp;" Potencial / "&amp;AQ2087&amp;" Share"</f>
        <v>Bajo Potencial / Alto Share</v>
      </c>
      <c r="AS2087" s="22" t="str">
        <f aca="false">IF(Q2087="Sí",IF(AO2087&gt;=Resumen!$B$29,"Alto","Bajo"),"")</f>
        <v/>
      </c>
      <c r="AT2087" s="22" t="str">
        <f aca="false">IF(AS2087&lt;&gt;"",AP2087&amp;" Potencial / "&amp;AS2087&amp;" Share","")</f>
        <v/>
      </c>
      <c r="AU2087" s="22" t="str">
        <f aca="false">IF(AH2087="","Sin dato",IF(AH2087-AO2087&gt;Resumen!$B$6,"Sobre-exhibido",IF(AO2087-AH2087&gt;Resumen!$B$6,"Sub-exhibido","En línea")))</f>
        <v>Sin dato</v>
      </c>
      <c r="AV2087" s="22" t="str">
        <f aca="false">IF(AT2087="","",IF(AT2087="Alto Potencial / Bajo Share",1,IF(AT2087="Alto Potencial / Alto Share",2,IF(AT2087="Bajo Potencial / Alto Share",3,4))))</f>
        <v/>
      </c>
      <c r="AW2087" s="22" t="str">
        <f aca="false">IF(Q2087="No","Sin competencia directa",IF(AV2087=1,"1 - Foco Conquista (Alto Pot / Bajo Share)",IF(AV2087=2,"2 - Foco Defensa (Alto Pot / Alto Share)",IF(AV2087=3,"3 - Monitoreo (Bajo Pot / Alto Share)","4 - Baja Prioridad (Bajo Pot / Bajo Share)"))))</f>
        <v>Sin competencia directa</v>
      </c>
      <c r="AX2087" s="12" t="str">
        <f aca="false">IF(OR(IFERROR(AND(W2087&lt;&gt;"",Y2087&lt;&gt;"",Y2087-W2087&gt;Resumen!$B$8),FALSE()),IFERROR(AND(X2087&lt;&gt;"",Y2087&lt;&gt;"",Y2087-X2087&gt;Resumen!$B$8),FALSE())),MAX(IF(IFERROR(AND(W2087&lt;&gt;"",Y2087&lt;&gt;"",Y2087-W2087&gt;Resumen!$B$8),FALSE()),Y2087-W2087,0),IF(IFERROR(AND(X2087&lt;&gt;"",Y2087&lt;&gt;"",Y2087-X2087&gt;Resumen!$B$8),FALSE()),Y2087-X2087,0)),"")</f>
        <v/>
      </c>
      <c r="AY2087" s="22" t="str">
        <f aca="false">IF(OR(IFERROR(AND(W2087&lt;&gt;"",Y2087&lt;&gt;"",Y2087-W2087&gt;Resumen!$B$8),FALSE()),IFERROR(AND(X2087&lt;&gt;"",Y2087&lt;&gt;"",Y2087-X2087&gt;Resumen!$B$8),FALSE())),TRIM("Lays tiene mayor markup que "&amp;IF(IFERROR(AND(W2087&lt;&gt;"",Y2087&lt;&gt;"",Y2087-W2087&gt;Resumen!$B$8),FALSE()),"Quento ","")&amp;IF(IFERROR(AND(X2087&lt;&gt;"",Y2087&lt;&gt;"",Y2087-X2087&gt;Resumen!$B$8),FALSE()),"Julicroc ","")&amp;"en este PDV"),"")</f>
        <v/>
      </c>
      <c r="AZ2087" s="22" t="str">
        <f aca="false">IF(COUNTIF('Plan Pehuamar - Lista'!$A$2:$A$167,A2087)&gt;0,"Sí","No")</f>
        <v>No</v>
      </c>
      <c r="BA2087" s="22" t="str">
        <f aca="false">IF(COUNTIF('Plan Combo 9+1'!$A$2:$A$226,A2087)&gt;0,"Sí","No")</f>
        <v>No</v>
      </c>
      <c r="BB2087" s="22" t="str">
        <f aca="false">IF(AH2087="","No",IF(BA2087="Sí",IF((AO2087-AH2087)&gt;Resumen!$B$6,"Sí","No"),IF((AO2087-AH2087)&gt;=Resumen!$B$132,"Sí","No")))</f>
        <v>No</v>
      </c>
      <c r="BC2087" s="22" t="str">
        <f aca="false">IF(AND(N2087="Sí",AL2087="Sí",AI2087=0),"Sí","No")</f>
        <v>No</v>
      </c>
      <c r="BD2087" s="22" t="str">
        <f aca="false">IF(COUNTIF('Plan 9+1 (con Pehuamar)'!$A$2:$A$227,A2087)&gt;0,"Sí","No")</f>
        <v>No</v>
      </c>
    </row>
    <row r="2088" customFormat="false" ht="15" hidden="false" customHeight="true" outlineLevel="0" collapsed="false">
      <c r="A2088" s="6" t="n">
        <v>200599</v>
      </c>
      <c r="B2088" s="6" t="n">
        <v>13</v>
      </c>
      <c r="C2088" s="6" t="n">
        <v>1305</v>
      </c>
      <c r="D2088" s="6" t="s">
        <v>398</v>
      </c>
      <c r="E2088" s="6" t="s">
        <v>2249</v>
      </c>
      <c r="F2088" s="6" t="s">
        <v>196</v>
      </c>
      <c r="G2088" s="6" t="s">
        <v>130</v>
      </c>
      <c r="H2088" s="6" t="s">
        <v>1715</v>
      </c>
      <c r="I2088" s="27" t="n">
        <v>10</v>
      </c>
      <c r="J2088" s="27" t="n">
        <v>24</v>
      </c>
      <c r="K2088" s="27" t="n">
        <v>10</v>
      </c>
      <c r="L2088" s="28" t="n">
        <f aca="false">I2088+J2088</f>
        <v>34</v>
      </c>
      <c r="M2088" s="28" t="n">
        <f aca="false">L2088+K2088</f>
        <v>44</v>
      </c>
      <c r="N2088" s="22" t="str">
        <f aca="false">IF(I2088&gt;0,"Sí","No")</f>
        <v>Sí</v>
      </c>
      <c r="O2088" s="22" t="str">
        <f aca="false">IF(J2088&gt;0,"Sí","No")</f>
        <v>Sí</v>
      </c>
      <c r="P2088" s="22" t="str">
        <f aca="false">IF(K2088&gt;0,"Sí","No")</f>
        <v>Sí</v>
      </c>
      <c r="Q2088" s="22" t="str">
        <f aca="false">IF(OR(I2088&gt;0,J2088&gt;0),"Sí","No")</f>
        <v>Sí</v>
      </c>
      <c r="R2088" s="27" t="n">
        <v>1750</v>
      </c>
      <c r="S2088" s="27" t="n">
        <v>2500</v>
      </c>
      <c r="T2088" s="27" t="n">
        <v>1200</v>
      </c>
      <c r="U2088" s="27" t="n">
        <v>2100</v>
      </c>
      <c r="V2088" s="27" t="n">
        <v>3600</v>
      </c>
      <c r="W2088" s="12" t="n">
        <f aca="false">IF(AND(I2088&gt;0,R2088&gt;0),(S2088-R2088)/R2088,"")</f>
        <v>0.428571428571429</v>
      </c>
      <c r="X2088" s="12" t="n">
        <f aca="false">IF(AND(J2088&gt;0,T2088&gt;0),(U2088-T2088)/T2088,"")</f>
        <v>0.75</v>
      </c>
      <c r="Y2088" s="12" t="n">
        <f aca="false">IF(AND(K2088&gt;0,V2088&gt;0),(V2088-Resumen!$B$7)/Resumen!$B$7,"")</f>
        <v>0.44</v>
      </c>
      <c r="Z2088" s="28" t="n">
        <f aca="false">IF(AND(K2088&gt;0,I2088&gt;0,V2088&gt;0,S2088&gt;0),V2088-S2088,"")</f>
        <v>1100</v>
      </c>
      <c r="AA2088" s="12" t="n">
        <f aca="false">IF(Z2088&lt;&gt;"",Z2088/S2088,"")</f>
        <v>0.44</v>
      </c>
      <c r="AB2088" s="28" t="n">
        <f aca="false">IF(AND(K2088&gt;0,J2088&gt;0,V2088&gt;0,U2088&gt;0),V2088-U2088,"")</f>
        <v>1500</v>
      </c>
      <c r="AC2088" s="12" t="n">
        <f aca="false">IF(AB2088&lt;&gt;"",AB2088/U2088,"")</f>
        <v>0.714285714285714</v>
      </c>
      <c r="AD2088" s="27" t="n">
        <v>6</v>
      </c>
      <c r="AE2088" s="27" t="n">
        <v>2</v>
      </c>
      <c r="AF2088" s="27" t="n">
        <v>9</v>
      </c>
      <c r="AG2088" s="28" t="n">
        <f aca="false">AD2088+AE2088+AF2088</f>
        <v>17</v>
      </c>
      <c r="AH2088" s="12" t="n">
        <f aca="false">IF(AG2088&gt;0,AD2088/AG2088,"")</f>
        <v>0.352941176470588</v>
      </c>
      <c r="AI2088" s="27" t="n">
        <v>1</v>
      </c>
      <c r="AJ2088" s="27" t="n">
        <v>0</v>
      </c>
      <c r="AK2088" s="27" t="n">
        <v>1</v>
      </c>
      <c r="AL2088" s="22" t="str">
        <f aca="false">IF(OR(AJ2088&gt;0,AK2088&gt;0),"Sí","No")</f>
        <v>Sí</v>
      </c>
      <c r="AM2088" s="6" t="s">
        <v>198</v>
      </c>
      <c r="AN2088" s="6" t="s">
        <v>198</v>
      </c>
      <c r="AO2088" s="12" t="n">
        <f aca="false">IF(M2088&gt;0,K2088/M2088,"")</f>
        <v>0.227272727272727</v>
      </c>
      <c r="AP2088" s="22" t="str">
        <f aca="false">IF(M2088&gt;=Resumen!$B$5,"Alto","Bajo")</f>
        <v>Alto</v>
      </c>
      <c r="AQ2088" s="22" t="str">
        <f aca="false">IF(AO2088&gt;=Resumen!$B$28,"Alto","Bajo")</f>
        <v>Bajo</v>
      </c>
      <c r="AR2088" s="22" t="str">
        <f aca="false">AP2088&amp;" Potencial / "&amp;AQ2088&amp;" Share"</f>
        <v>Alto Potencial / Bajo Share</v>
      </c>
      <c r="AS2088" s="22" t="str">
        <f aca="false">IF(Q2088="Sí",IF(AO2088&gt;=Resumen!$B$29,"Alto","Bajo"),"")</f>
        <v>Bajo</v>
      </c>
      <c r="AT2088" s="22" t="str">
        <f aca="false">IF(AS2088&lt;&gt;"",AP2088&amp;" Potencial / "&amp;AS2088&amp;" Share","")</f>
        <v>Alto Potencial / Bajo Share</v>
      </c>
      <c r="AU2088" s="22" t="str">
        <f aca="false">IF(AH2088="","Sin dato",IF(AH2088-AO2088&gt;Resumen!$B$6,"Sobre-exhibido",IF(AO2088-AH2088&gt;Resumen!$B$6,"Sub-exhibido","En línea")))</f>
        <v>Sobre-exhibido</v>
      </c>
      <c r="AV2088" s="22" t="n">
        <f aca="false">IF(AT2088="","",IF(AT2088="Alto Potencial / Bajo Share",1,IF(AT2088="Alto Potencial / Alto Share",2,IF(AT2088="Bajo Potencial / Alto Share",3,4))))</f>
        <v>1</v>
      </c>
      <c r="AW2088" s="22" t="str">
        <f aca="false">IF(Q2088="No","Sin competencia directa",IF(AV2088=1,"1 - Foco Conquista (Alto Pot / Bajo Share)",IF(AV2088=2,"2 - Foco Defensa (Alto Pot / Alto Share)",IF(AV2088=3,"3 - Monitoreo (Bajo Pot / Alto Share)","4 - Baja Prioridad (Bajo Pot / Bajo Share)"))))</f>
        <v>1 - Foco Conquista (Alto Pot / Bajo Share)</v>
      </c>
      <c r="AX2088" s="12" t="str">
        <f aca="false">IF(OR(IFERROR(AND(W2088&lt;&gt;"",Y2088&lt;&gt;"",Y2088-W2088&gt;Resumen!$B$8),FALSE()),IFERROR(AND(X2088&lt;&gt;"",Y2088&lt;&gt;"",Y2088-X2088&gt;Resumen!$B$8),FALSE())),MAX(IF(IFERROR(AND(W2088&lt;&gt;"",Y2088&lt;&gt;"",Y2088-W2088&gt;Resumen!$B$8),FALSE()),Y2088-W2088,0),IF(IFERROR(AND(X2088&lt;&gt;"",Y2088&lt;&gt;"",Y2088-X2088&gt;Resumen!$B$8),FALSE()),Y2088-X2088,0)),"")</f>
        <v/>
      </c>
      <c r="AY2088" s="22" t="str">
        <f aca="false">IF(OR(IFERROR(AND(W2088&lt;&gt;"",Y2088&lt;&gt;"",Y2088-W2088&gt;Resumen!$B$8),FALSE()),IFERROR(AND(X2088&lt;&gt;"",Y2088&lt;&gt;"",Y2088-X2088&gt;Resumen!$B$8),FALSE())),TRIM("Lays tiene mayor markup que "&amp;IF(IFERROR(AND(W2088&lt;&gt;"",Y2088&lt;&gt;"",Y2088-W2088&gt;Resumen!$B$8),FALSE()),"Quento ","")&amp;IF(IFERROR(AND(X2088&lt;&gt;"",Y2088&lt;&gt;"",Y2088-X2088&gt;Resumen!$B$8),FALSE()),"Julicroc ","")&amp;"en este PDV"),"")</f>
        <v/>
      </c>
      <c r="AZ2088" s="22" t="str">
        <f aca="false">IF(COUNTIF('Plan Pehuamar - Lista'!$A$2:$A$167,A2088)&gt;0,"Sí","No")</f>
        <v>Sí</v>
      </c>
      <c r="BA2088" s="22" t="str">
        <f aca="false">IF(COUNTIF('Plan Combo 9+1'!$A$2:$A$226,A2088)&gt;0,"Sí","No")</f>
        <v>No</v>
      </c>
      <c r="BB2088" s="22" t="str">
        <f aca="false">IF(AH2088="","No",IF(BA2088="Sí",IF((AO2088-AH2088)&gt;Resumen!$B$6,"Sí","No"),IF((AO2088-AH2088)&gt;=Resumen!$B$132,"Sí","No")))</f>
        <v>No</v>
      </c>
      <c r="BC2088" s="22" t="str">
        <f aca="false">IF(AND(N2088="Sí",AL2088="Sí",AI2088=0),"Sí","No")</f>
        <v>No</v>
      </c>
      <c r="BD2088" s="22" t="str">
        <f aca="false">IF(COUNTIF('Plan 9+1 (con Pehuamar)'!$A$2:$A$227,A2088)&gt;0,"Sí","No")</f>
        <v>No</v>
      </c>
    </row>
    <row r="2089" customFormat="false" ht="15" hidden="false" customHeight="true" outlineLevel="0" collapsed="false">
      <c r="A2089" s="6" t="n">
        <v>200603</v>
      </c>
      <c r="B2089" s="6" t="n">
        <v>13</v>
      </c>
      <c r="C2089" s="6" t="n">
        <v>1305</v>
      </c>
      <c r="D2089" s="6" t="s">
        <v>398</v>
      </c>
      <c r="E2089" s="6" t="s">
        <v>2250</v>
      </c>
      <c r="F2089" s="6" t="s">
        <v>196</v>
      </c>
      <c r="G2089" s="6" t="s">
        <v>130</v>
      </c>
      <c r="H2089" s="6" t="s">
        <v>1715</v>
      </c>
      <c r="I2089" s="27" t="n">
        <v>10</v>
      </c>
      <c r="J2089" s="27" t="n">
        <v>10</v>
      </c>
      <c r="K2089" s="27" t="n">
        <v>4</v>
      </c>
      <c r="L2089" s="28" t="n">
        <f aca="false">I2089+J2089</f>
        <v>20</v>
      </c>
      <c r="M2089" s="28" t="n">
        <f aca="false">L2089+K2089</f>
        <v>24</v>
      </c>
      <c r="N2089" s="22" t="str">
        <f aca="false">IF(I2089&gt;0,"Sí","No")</f>
        <v>Sí</v>
      </c>
      <c r="O2089" s="22" t="str">
        <f aca="false">IF(J2089&gt;0,"Sí","No")</f>
        <v>Sí</v>
      </c>
      <c r="P2089" s="22" t="str">
        <f aca="false">IF(K2089&gt;0,"Sí","No")</f>
        <v>Sí</v>
      </c>
      <c r="Q2089" s="22" t="str">
        <f aca="false">IF(OR(I2089&gt;0,J2089&gt;0),"Sí","No")</f>
        <v>Sí</v>
      </c>
      <c r="R2089" s="27" t="n">
        <v>1750</v>
      </c>
      <c r="S2089" s="27" t="n">
        <v>2500</v>
      </c>
      <c r="T2089" s="27" t="n">
        <v>1200</v>
      </c>
      <c r="U2089" s="27" t="n">
        <v>2000</v>
      </c>
      <c r="V2089" s="27" t="n">
        <v>3600</v>
      </c>
      <c r="W2089" s="12" t="n">
        <f aca="false">IF(AND(I2089&gt;0,R2089&gt;0),(S2089-R2089)/R2089,"")</f>
        <v>0.428571428571429</v>
      </c>
      <c r="X2089" s="12" t="n">
        <f aca="false">IF(AND(J2089&gt;0,T2089&gt;0),(U2089-T2089)/T2089,"")</f>
        <v>0.666666666666667</v>
      </c>
      <c r="Y2089" s="12" t="n">
        <f aca="false">IF(AND(K2089&gt;0,V2089&gt;0),(V2089-Resumen!$B$7)/Resumen!$B$7,"")</f>
        <v>0.44</v>
      </c>
      <c r="Z2089" s="28" t="n">
        <f aca="false">IF(AND(K2089&gt;0,I2089&gt;0,V2089&gt;0,S2089&gt;0),V2089-S2089,"")</f>
        <v>1100</v>
      </c>
      <c r="AA2089" s="12" t="n">
        <f aca="false">IF(Z2089&lt;&gt;"",Z2089/S2089,"")</f>
        <v>0.44</v>
      </c>
      <c r="AB2089" s="28" t="n">
        <f aca="false">IF(AND(K2089&gt;0,J2089&gt;0,V2089&gt;0,U2089&gt;0),V2089-U2089,"")</f>
        <v>1600</v>
      </c>
      <c r="AC2089" s="12" t="n">
        <f aca="false">IF(AB2089&lt;&gt;"",AB2089/U2089,"")</f>
        <v>0.8</v>
      </c>
      <c r="AD2089" s="27" t="n">
        <v>4</v>
      </c>
      <c r="AE2089" s="27" t="n">
        <v>2</v>
      </c>
      <c r="AF2089" s="27" t="n">
        <v>6</v>
      </c>
      <c r="AG2089" s="28" t="n">
        <f aca="false">AD2089+AE2089+AF2089</f>
        <v>12</v>
      </c>
      <c r="AH2089" s="12" t="n">
        <f aca="false">IF(AG2089&gt;0,AD2089/AG2089,"")</f>
        <v>0.333333333333333</v>
      </c>
      <c r="AI2089" s="27" t="n">
        <v>1</v>
      </c>
      <c r="AJ2089" s="27" t="n">
        <v>0</v>
      </c>
      <c r="AK2089" s="27" t="n">
        <v>1</v>
      </c>
      <c r="AL2089" s="22" t="str">
        <f aca="false">IF(OR(AJ2089&gt;0,AK2089&gt;0),"Sí","No")</f>
        <v>Sí</v>
      </c>
      <c r="AM2089" s="6" t="s">
        <v>198</v>
      </c>
      <c r="AN2089" s="6" t="s">
        <v>198</v>
      </c>
      <c r="AO2089" s="12" t="n">
        <f aca="false">IF(M2089&gt;0,K2089/M2089,"")</f>
        <v>0.166666666666667</v>
      </c>
      <c r="AP2089" s="22" t="str">
        <f aca="false">IF(M2089&gt;=Resumen!$B$5,"Alto","Bajo")</f>
        <v>Bajo</v>
      </c>
      <c r="AQ2089" s="22" t="str">
        <f aca="false">IF(AO2089&gt;=Resumen!$B$28,"Alto","Bajo")</f>
        <v>Bajo</v>
      </c>
      <c r="AR2089" s="22" t="str">
        <f aca="false">AP2089&amp;" Potencial / "&amp;AQ2089&amp;" Share"</f>
        <v>Bajo Potencial / Bajo Share</v>
      </c>
      <c r="AS2089" s="22" t="str">
        <f aca="false">IF(Q2089="Sí",IF(AO2089&gt;=Resumen!$B$29,"Alto","Bajo"),"")</f>
        <v>Bajo</v>
      </c>
      <c r="AT2089" s="22" t="str">
        <f aca="false">IF(AS2089&lt;&gt;"",AP2089&amp;" Potencial / "&amp;AS2089&amp;" Share","")</f>
        <v>Bajo Potencial / Bajo Share</v>
      </c>
      <c r="AU2089" s="22" t="str">
        <f aca="false">IF(AH2089="","Sin dato",IF(AH2089-AO2089&gt;Resumen!$B$6,"Sobre-exhibido",IF(AO2089-AH2089&gt;Resumen!$B$6,"Sub-exhibido","En línea")))</f>
        <v>Sobre-exhibido</v>
      </c>
      <c r="AV2089" s="22" t="n">
        <f aca="false">IF(AT2089="","",IF(AT2089="Alto Potencial / Bajo Share",1,IF(AT2089="Alto Potencial / Alto Share",2,IF(AT2089="Bajo Potencial / Alto Share",3,4))))</f>
        <v>4</v>
      </c>
      <c r="AW2089" s="22" t="str">
        <f aca="false">IF(Q2089="No","Sin competencia directa",IF(AV2089=1,"1 - Foco Conquista (Alto Pot / Bajo Share)",IF(AV2089=2,"2 - Foco Defensa (Alto Pot / Alto Share)",IF(AV2089=3,"3 - Monitoreo (Bajo Pot / Alto Share)","4 - Baja Prioridad (Bajo Pot / Bajo Share)"))))</f>
        <v>4 - Baja Prioridad (Bajo Pot / Bajo Share)</v>
      </c>
      <c r="AX2089" s="12" t="str">
        <f aca="false">IF(OR(IFERROR(AND(W2089&lt;&gt;"",Y2089&lt;&gt;"",Y2089-W2089&gt;Resumen!$B$8),FALSE()),IFERROR(AND(X2089&lt;&gt;"",Y2089&lt;&gt;"",Y2089-X2089&gt;Resumen!$B$8),FALSE())),MAX(IF(IFERROR(AND(W2089&lt;&gt;"",Y2089&lt;&gt;"",Y2089-W2089&gt;Resumen!$B$8),FALSE()),Y2089-W2089,0),IF(IFERROR(AND(X2089&lt;&gt;"",Y2089&lt;&gt;"",Y2089-X2089&gt;Resumen!$B$8),FALSE()),Y2089-X2089,0)),"")</f>
        <v/>
      </c>
      <c r="AY2089" s="22" t="str">
        <f aca="false">IF(OR(IFERROR(AND(W2089&lt;&gt;"",Y2089&lt;&gt;"",Y2089-W2089&gt;Resumen!$B$8),FALSE()),IFERROR(AND(X2089&lt;&gt;"",Y2089&lt;&gt;"",Y2089-X2089&gt;Resumen!$B$8),FALSE())),TRIM("Lays tiene mayor markup que "&amp;IF(IFERROR(AND(W2089&lt;&gt;"",Y2089&lt;&gt;"",Y2089-W2089&gt;Resumen!$B$8),FALSE()),"Quento ","")&amp;IF(IFERROR(AND(X2089&lt;&gt;"",Y2089&lt;&gt;"",Y2089-X2089&gt;Resumen!$B$8),FALSE()),"Julicroc ","")&amp;"en este PDV"),"")</f>
        <v/>
      </c>
      <c r="AZ2089" s="22" t="str">
        <f aca="false">IF(COUNTIF('Plan Pehuamar - Lista'!$A$2:$A$167,A2089)&gt;0,"Sí","No")</f>
        <v>No</v>
      </c>
      <c r="BA2089" s="22" t="str">
        <f aca="false">IF(COUNTIF('Plan Combo 9+1'!$A$2:$A$226,A2089)&gt;0,"Sí","No")</f>
        <v>No</v>
      </c>
      <c r="BB2089" s="22" t="str">
        <f aca="false">IF(AH2089="","No",IF(BA2089="Sí",IF((AO2089-AH2089)&gt;Resumen!$B$6,"Sí","No"),IF((AO2089-AH2089)&gt;=Resumen!$B$132,"Sí","No")))</f>
        <v>No</v>
      </c>
      <c r="BC2089" s="22" t="str">
        <f aca="false">IF(AND(N2089="Sí",AL2089="Sí",AI2089=0),"Sí","No")</f>
        <v>No</v>
      </c>
      <c r="BD2089" s="22" t="str">
        <f aca="false">IF(COUNTIF('Plan 9+1 (con Pehuamar)'!$A$2:$A$227,A2089)&gt;0,"Sí","No")</f>
        <v>No</v>
      </c>
    </row>
    <row r="2090" customFormat="false" ht="15" hidden="false" customHeight="true" outlineLevel="0" collapsed="false">
      <c r="A2090" s="6" t="n">
        <v>200613</v>
      </c>
      <c r="B2090" s="6" t="n">
        <v>13</v>
      </c>
      <c r="C2090" s="6" t="n">
        <v>1305</v>
      </c>
      <c r="D2090" s="6" t="s">
        <v>398</v>
      </c>
      <c r="E2090" s="6" t="s">
        <v>2251</v>
      </c>
      <c r="F2090" s="6" t="s">
        <v>466</v>
      </c>
      <c r="G2090" s="6" t="s">
        <v>130</v>
      </c>
      <c r="H2090" s="6" t="s">
        <v>1715</v>
      </c>
      <c r="I2090" s="27" t="n">
        <v>15</v>
      </c>
      <c r="J2090" s="27" t="n">
        <v>24</v>
      </c>
      <c r="K2090" s="27" t="n">
        <v>10</v>
      </c>
      <c r="L2090" s="28" t="n">
        <f aca="false">I2090+J2090</f>
        <v>39</v>
      </c>
      <c r="M2090" s="28" t="n">
        <f aca="false">L2090+K2090</f>
        <v>49</v>
      </c>
      <c r="N2090" s="22" t="str">
        <f aca="false">IF(I2090&gt;0,"Sí","No")</f>
        <v>Sí</v>
      </c>
      <c r="O2090" s="22" t="str">
        <f aca="false">IF(J2090&gt;0,"Sí","No")</f>
        <v>Sí</v>
      </c>
      <c r="P2090" s="22" t="str">
        <f aca="false">IF(K2090&gt;0,"Sí","No")</f>
        <v>Sí</v>
      </c>
      <c r="Q2090" s="22" t="str">
        <f aca="false">IF(OR(I2090&gt;0,J2090&gt;0),"Sí","No")</f>
        <v>Sí</v>
      </c>
      <c r="R2090" s="27" t="n">
        <v>2000</v>
      </c>
      <c r="S2090" s="27" t="n">
        <v>3000</v>
      </c>
      <c r="T2090" s="27" t="n">
        <v>1200</v>
      </c>
      <c r="U2090" s="27" t="n">
        <v>2100</v>
      </c>
      <c r="V2090" s="27" t="n">
        <v>3700</v>
      </c>
      <c r="W2090" s="12" t="n">
        <f aca="false">IF(AND(I2090&gt;0,R2090&gt;0),(S2090-R2090)/R2090,"")</f>
        <v>0.5</v>
      </c>
      <c r="X2090" s="12" t="n">
        <f aca="false">IF(AND(J2090&gt;0,T2090&gt;0),(U2090-T2090)/T2090,"")</f>
        <v>0.75</v>
      </c>
      <c r="Y2090" s="12" t="n">
        <f aca="false">IF(AND(K2090&gt;0,V2090&gt;0),(V2090-Resumen!$B$7)/Resumen!$B$7,"")</f>
        <v>0.48</v>
      </c>
      <c r="Z2090" s="28" t="n">
        <f aca="false">IF(AND(K2090&gt;0,I2090&gt;0,V2090&gt;0,S2090&gt;0),V2090-S2090,"")</f>
        <v>700</v>
      </c>
      <c r="AA2090" s="12" t="n">
        <f aca="false">IF(Z2090&lt;&gt;"",Z2090/S2090,"")</f>
        <v>0.233333333333333</v>
      </c>
      <c r="AB2090" s="28" t="n">
        <f aca="false">IF(AND(K2090&gt;0,J2090&gt;0,V2090&gt;0,U2090&gt;0),V2090-U2090,"")</f>
        <v>1600</v>
      </c>
      <c r="AC2090" s="12" t="n">
        <f aca="false">IF(AB2090&lt;&gt;"",AB2090/U2090,"")</f>
        <v>0.761904761904762</v>
      </c>
      <c r="AD2090" s="27" t="n">
        <v>3</v>
      </c>
      <c r="AE2090" s="27" t="n">
        <v>8</v>
      </c>
      <c r="AF2090" s="27" t="n">
        <v>14</v>
      </c>
      <c r="AG2090" s="28" t="n">
        <f aca="false">AD2090+AE2090+AF2090</f>
        <v>25</v>
      </c>
      <c r="AH2090" s="12" t="n">
        <f aca="false">IF(AG2090&gt;0,AD2090/AG2090,"")</f>
        <v>0.12</v>
      </c>
      <c r="AI2090" s="27" t="n">
        <v>0</v>
      </c>
      <c r="AJ2090" s="27" t="n">
        <v>1</v>
      </c>
      <c r="AK2090" s="27" t="n">
        <v>1</v>
      </c>
      <c r="AL2090" s="22" t="str">
        <f aca="false">IF(OR(AJ2090&gt;0,AK2090&gt;0),"Sí","No")</f>
        <v>Sí</v>
      </c>
      <c r="AM2090" s="6" t="s">
        <v>198</v>
      </c>
      <c r="AN2090" s="6" t="s">
        <v>397</v>
      </c>
      <c r="AO2090" s="12" t="n">
        <f aca="false">IF(M2090&gt;0,K2090/M2090,"")</f>
        <v>0.204081632653061</v>
      </c>
      <c r="AP2090" s="22" t="str">
        <f aca="false">IF(M2090&gt;=Resumen!$B$5,"Alto","Bajo")</f>
        <v>Alto</v>
      </c>
      <c r="AQ2090" s="22" t="str">
        <f aca="false">IF(AO2090&gt;=Resumen!$B$28,"Alto","Bajo")</f>
        <v>Bajo</v>
      </c>
      <c r="AR2090" s="22" t="str">
        <f aca="false">AP2090&amp;" Potencial / "&amp;AQ2090&amp;" Share"</f>
        <v>Alto Potencial / Bajo Share</v>
      </c>
      <c r="AS2090" s="22" t="str">
        <f aca="false">IF(Q2090="Sí",IF(AO2090&gt;=Resumen!$B$29,"Alto","Bajo"),"")</f>
        <v>Bajo</v>
      </c>
      <c r="AT2090" s="22" t="str">
        <f aca="false">IF(AS2090&lt;&gt;"",AP2090&amp;" Potencial / "&amp;AS2090&amp;" Share","")</f>
        <v>Alto Potencial / Bajo Share</v>
      </c>
      <c r="AU2090" s="22" t="str">
        <f aca="false">IF(AH2090="","Sin dato",IF(AH2090-AO2090&gt;Resumen!$B$6,"Sobre-exhibido",IF(AO2090-AH2090&gt;Resumen!$B$6,"Sub-exhibido","En línea")))</f>
        <v>Sub-exhibido</v>
      </c>
      <c r="AV2090" s="22" t="n">
        <f aca="false">IF(AT2090="","",IF(AT2090="Alto Potencial / Bajo Share",1,IF(AT2090="Alto Potencial / Alto Share",2,IF(AT2090="Bajo Potencial / Alto Share",3,4))))</f>
        <v>1</v>
      </c>
      <c r="AW2090" s="22" t="str">
        <f aca="false">IF(Q2090="No","Sin competencia directa",IF(AV2090=1,"1 - Foco Conquista (Alto Pot / Bajo Share)",IF(AV2090=2,"2 - Foco Defensa (Alto Pot / Alto Share)",IF(AV2090=3,"3 - Monitoreo (Bajo Pot / Alto Share)","4 - Baja Prioridad (Bajo Pot / Bajo Share)"))))</f>
        <v>1 - Foco Conquista (Alto Pot / Bajo Share)</v>
      </c>
      <c r="AX2090" s="12" t="str">
        <f aca="false">IF(OR(IFERROR(AND(W2090&lt;&gt;"",Y2090&lt;&gt;"",Y2090-W2090&gt;Resumen!$B$8),FALSE()),IFERROR(AND(X2090&lt;&gt;"",Y2090&lt;&gt;"",Y2090-X2090&gt;Resumen!$B$8),FALSE())),MAX(IF(IFERROR(AND(W2090&lt;&gt;"",Y2090&lt;&gt;"",Y2090-W2090&gt;Resumen!$B$8),FALSE()),Y2090-W2090,0),IF(IFERROR(AND(X2090&lt;&gt;"",Y2090&lt;&gt;"",Y2090-X2090&gt;Resumen!$B$8),FALSE()),Y2090-X2090,0)),"")</f>
        <v/>
      </c>
      <c r="AY2090" s="22" t="str">
        <f aca="false">IF(OR(IFERROR(AND(W2090&lt;&gt;"",Y2090&lt;&gt;"",Y2090-W2090&gt;Resumen!$B$8),FALSE()),IFERROR(AND(X2090&lt;&gt;"",Y2090&lt;&gt;"",Y2090-X2090&gt;Resumen!$B$8),FALSE())),TRIM("Lays tiene mayor markup que "&amp;IF(IFERROR(AND(W2090&lt;&gt;"",Y2090&lt;&gt;"",Y2090-W2090&gt;Resumen!$B$8),FALSE()),"Quento ","")&amp;IF(IFERROR(AND(X2090&lt;&gt;"",Y2090&lt;&gt;"",Y2090-X2090&gt;Resumen!$B$8),FALSE()),"Julicroc ","")&amp;"en este PDV"),"")</f>
        <v/>
      </c>
      <c r="AZ2090" s="22" t="str">
        <f aca="false">IF(COUNTIF('Plan Pehuamar - Lista'!$A$2:$A$167,A2090)&gt;0,"Sí","No")</f>
        <v>No</v>
      </c>
      <c r="BA2090" s="22" t="str">
        <f aca="false">IF(COUNTIF('Plan Combo 9+1'!$A$2:$A$226,A2090)&gt;0,"Sí","No")</f>
        <v>Sí</v>
      </c>
      <c r="BB2090" s="22" t="str">
        <f aca="false">IF(AH2090="","No",IF(BA2090="Sí",IF((AO2090-AH2090)&gt;Resumen!$B$6,"Sí","No"),IF((AO2090-AH2090)&gt;=Resumen!$B$132,"Sí","No")))</f>
        <v>Sí</v>
      </c>
      <c r="BC2090" s="22" t="str">
        <f aca="false">IF(AND(N2090="Sí",AL2090="Sí",AI2090=0),"Sí","No")</f>
        <v>Sí</v>
      </c>
      <c r="BD2090" s="22" t="str">
        <f aca="false">IF(COUNTIF('Plan 9+1 (con Pehuamar)'!$A$2:$A$227,A2090)&gt;0,"Sí","No")</f>
        <v>Sí</v>
      </c>
    </row>
    <row r="2091" customFormat="false" ht="15" hidden="false" customHeight="true" outlineLevel="0" collapsed="false">
      <c r="A2091" s="6" t="n">
        <v>200614</v>
      </c>
      <c r="B2091" s="6" t="n">
        <v>13</v>
      </c>
      <c r="C2091" s="6" t="n">
        <v>1305</v>
      </c>
      <c r="D2091" s="6" t="s">
        <v>398</v>
      </c>
      <c r="E2091" s="6" t="s">
        <v>2252</v>
      </c>
      <c r="F2091" s="6" t="s">
        <v>196</v>
      </c>
      <c r="G2091" s="6" t="s">
        <v>130</v>
      </c>
      <c r="H2091" s="6" t="s">
        <v>1715</v>
      </c>
      <c r="I2091" s="27" t="n">
        <v>0</v>
      </c>
      <c r="J2091" s="27" t="n">
        <v>0</v>
      </c>
      <c r="K2091" s="27" t="n">
        <v>1.1</v>
      </c>
      <c r="L2091" s="28" t="n">
        <f aca="false">I2091+J2091</f>
        <v>0</v>
      </c>
      <c r="M2091" s="28" t="n">
        <f aca="false">L2091+K2091</f>
        <v>1.1</v>
      </c>
      <c r="N2091" s="22" t="str">
        <f aca="false">IF(I2091&gt;0,"Sí","No")</f>
        <v>No</v>
      </c>
      <c r="O2091" s="22" t="str">
        <f aca="false">IF(J2091&gt;0,"Sí","No")</f>
        <v>No</v>
      </c>
      <c r="P2091" s="22" t="str">
        <f aca="false">IF(K2091&gt;0,"Sí","No")</f>
        <v>Sí</v>
      </c>
      <c r="Q2091" s="22" t="str">
        <f aca="false">IF(OR(I2091&gt;0,J2091&gt;0),"Sí","No")</f>
        <v>No</v>
      </c>
      <c r="R2091" s="27"/>
      <c r="S2091" s="27"/>
      <c r="T2091" s="27"/>
      <c r="U2091" s="27"/>
      <c r="V2091" s="27"/>
      <c r="W2091" s="12" t="str">
        <f aca="false">IF(AND(I2091&gt;0,R2091&gt;0),(S2091-R2091)/R2091,"")</f>
        <v/>
      </c>
      <c r="X2091" s="12" t="str">
        <f aca="false">IF(AND(J2091&gt;0,T2091&gt;0),(U2091-T2091)/T2091,"")</f>
        <v/>
      </c>
      <c r="Y2091" s="12" t="str">
        <f aca="false">IF(AND(K2091&gt;0,V2091&gt;0),(V2091-Resumen!$B$7)/Resumen!$B$7,"")</f>
        <v/>
      </c>
      <c r="Z2091" s="28" t="str">
        <f aca="false">IF(AND(K2091&gt;0,I2091&gt;0,V2091&gt;0,S2091&gt;0),V2091-S2091,"")</f>
        <v/>
      </c>
      <c r="AA2091" s="12" t="str">
        <f aca="false">IF(Z2091&lt;&gt;"",Z2091/S2091,"")</f>
        <v/>
      </c>
      <c r="AB2091" s="28" t="str">
        <f aca="false">IF(AND(K2091&gt;0,J2091&gt;0,V2091&gt;0,U2091&gt;0),V2091-U2091,"")</f>
        <v/>
      </c>
      <c r="AC2091" s="12" t="str">
        <f aca="false">IF(AB2091&lt;&gt;"",AB2091/U2091,"")</f>
        <v/>
      </c>
      <c r="AD2091" s="27" t="n">
        <v>0</v>
      </c>
      <c r="AE2091" s="27" t="n">
        <v>0</v>
      </c>
      <c r="AF2091" s="27" t="n">
        <v>0</v>
      </c>
      <c r="AG2091" s="28" t="n">
        <f aca="false">AD2091+AE2091+AF2091</f>
        <v>0</v>
      </c>
      <c r="AH2091" s="12" t="str">
        <f aca="false">IF(AG2091&gt;0,AD2091/AG2091,"")</f>
        <v/>
      </c>
      <c r="AI2091" s="27" t="n">
        <v>0</v>
      </c>
      <c r="AJ2091" s="27" t="n">
        <v>0</v>
      </c>
      <c r="AK2091" s="27" t="n">
        <v>0</v>
      </c>
      <c r="AL2091" s="22" t="str">
        <f aca="false">IF(OR(AJ2091&gt;0,AK2091&gt;0),"Sí","No")</f>
        <v>No</v>
      </c>
      <c r="AM2091" s="6"/>
      <c r="AN2091" s="6"/>
      <c r="AO2091" s="12" t="n">
        <f aca="false">IF(M2091&gt;0,K2091/M2091,"")</f>
        <v>1</v>
      </c>
      <c r="AP2091" s="22" t="str">
        <f aca="false">IF(M2091&gt;=Resumen!$B$5,"Alto","Bajo")</f>
        <v>Bajo</v>
      </c>
      <c r="AQ2091" s="22" t="str">
        <f aca="false">IF(AO2091&gt;=Resumen!$B$28,"Alto","Bajo")</f>
        <v>Alto</v>
      </c>
      <c r="AR2091" s="22" t="str">
        <f aca="false">AP2091&amp;" Potencial / "&amp;AQ2091&amp;" Share"</f>
        <v>Bajo Potencial / Alto Share</v>
      </c>
      <c r="AS2091" s="22" t="str">
        <f aca="false">IF(Q2091="Sí",IF(AO2091&gt;=Resumen!$B$29,"Alto","Bajo"),"")</f>
        <v/>
      </c>
      <c r="AT2091" s="22" t="str">
        <f aca="false">IF(AS2091&lt;&gt;"",AP2091&amp;" Potencial / "&amp;AS2091&amp;" Share","")</f>
        <v/>
      </c>
      <c r="AU2091" s="22" t="str">
        <f aca="false">IF(AH2091="","Sin dato",IF(AH2091-AO2091&gt;Resumen!$B$6,"Sobre-exhibido",IF(AO2091-AH2091&gt;Resumen!$B$6,"Sub-exhibido","En línea")))</f>
        <v>Sin dato</v>
      </c>
      <c r="AV2091" s="22" t="str">
        <f aca="false">IF(AT2091="","",IF(AT2091="Alto Potencial / Bajo Share",1,IF(AT2091="Alto Potencial / Alto Share",2,IF(AT2091="Bajo Potencial / Alto Share",3,4))))</f>
        <v/>
      </c>
      <c r="AW2091" s="22" t="str">
        <f aca="false">IF(Q2091="No","Sin competencia directa",IF(AV2091=1,"1 - Foco Conquista (Alto Pot / Bajo Share)",IF(AV2091=2,"2 - Foco Defensa (Alto Pot / Alto Share)",IF(AV2091=3,"3 - Monitoreo (Bajo Pot / Alto Share)","4 - Baja Prioridad (Bajo Pot / Bajo Share)"))))</f>
        <v>Sin competencia directa</v>
      </c>
      <c r="AX2091" s="12" t="str">
        <f aca="false">IF(OR(IFERROR(AND(W2091&lt;&gt;"",Y2091&lt;&gt;"",Y2091-W2091&gt;Resumen!$B$8),FALSE()),IFERROR(AND(X2091&lt;&gt;"",Y2091&lt;&gt;"",Y2091-X2091&gt;Resumen!$B$8),FALSE())),MAX(IF(IFERROR(AND(W2091&lt;&gt;"",Y2091&lt;&gt;"",Y2091-W2091&gt;Resumen!$B$8),FALSE()),Y2091-W2091,0),IF(IFERROR(AND(X2091&lt;&gt;"",Y2091&lt;&gt;"",Y2091-X2091&gt;Resumen!$B$8),FALSE()),Y2091-X2091,0)),"")</f>
        <v/>
      </c>
      <c r="AY2091" s="22" t="str">
        <f aca="false">IF(OR(IFERROR(AND(W2091&lt;&gt;"",Y2091&lt;&gt;"",Y2091-W2091&gt;Resumen!$B$8),FALSE()),IFERROR(AND(X2091&lt;&gt;"",Y2091&lt;&gt;"",Y2091-X2091&gt;Resumen!$B$8),FALSE())),TRIM("Lays tiene mayor markup que "&amp;IF(IFERROR(AND(W2091&lt;&gt;"",Y2091&lt;&gt;"",Y2091-W2091&gt;Resumen!$B$8),FALSE()),"Quento ","")&amp;IF(IFERROR(AND(X2091&lt;&gt;"",Y2091&lt;&gt;"",Y2091-X2091&gt;Resumen!$B$8),FALSE()),"Julicroc ","")&amp;"en este PDV"),"")</f>
        <v/>
      </c>
      <c r="AZ2091" s="22" t="str">
        <f aca="false">IF(COUNTIF('Plan Pehuamar - Lista'!$A$2:$A$167,A2091)&gt;0,"Sí","No")</f>
        <v>No</v>
      </c>
      <c r="BA2091" s="22" t="str">
        <f aca="false">IF(COUNTIF('Plan Combo 9+1'!$A$2:$A$226,A2091)&gt;0,"Sí","No")</f>
        <v>No</v>
      </c>
      <c r="BB2091" s="22" t="str">
        <f aca="false">IF(AH2091="","No",IF(BA2091="Sí",IF((AO2091-AH2091)&gt;Resumen!$B$6,"Sí","No"),IF((AO2091-AH2091)&gt;=Resumen!$B$132,"Sí","No")))</f>
        <v>No</v>
      </c>
      <c r="BC2091" s="22" t="str">
        <f aca="false">IF(AND(N2091="Sí",AL2091="Sí",AI2091=0),"Sí","No")</f>
        <v>No</v>
      </c>
      <c r="BD2091" s="22" t="str">
        <f aca="false">IF(COUNTIF('Plan 9+1 (con Pehuamar)'!$A$2:$A$227,A2091)&gt;0,"Sí","No")</f>
        <v>No</v>
      </c>
    </row>
    <row r="2092" customFormat="false" ht="15" hidden="false" customHeight="true" outlineLevel="0" collapsed="false">
      <c r="A2092" s="6" t="n">
        <v>200616</v>
      </c>
      <c r="B2092" s="6" t="n">
        <v>13</v>
      </c>
      <c r="C2092" s="6" t="n">
        <v>1305</v>
      </c>
      <c r="D2092" s="6" t="s">
        <v>398</v>
      </c>
      <c r="E2092" s="6" t="s">
        <v>2253</v>
      </c>
      <c r="F2092" s="6" t="s">
        <v>196</v>
      </c>
      <c r="G2092" s="6" t="s">
        <v>130</v>
      </c>
      <c r="H2092" s="6" t="s">
        <v>1715</v>
      </c>
      <c r="I2092" s="27" t="n">
        <v>10</v>
      </c>
      <c r="J2092" s="27" t="n">
        <v>24</v>
      </c>
      <c r="K2092" s="27" t="n">
        <v>0</v>
      </c>
      <c r="L2092" s="28" t="n">
        <f aca="false">I2092+J2092</f>
        <v>34</v>
      </c>
      <c r="M2092" s="28" t="n">
        <f aca="false">L2092+K2092</f>
        <v>34</v>
      </c>
      <c r="N2092" s="22" t="str">
        <f aca="false">IF(I2092&gt;0,"Sí","No")</f>
        <v>Sí</v>
      </c>
      <c r="O2092" s="22" t="str">
        <f aca="false">IF(J2092&gt;0,"Sí","No")</f>
        <v>Sí</v>
      </c>
      <c r="P2092" s="22" t="str">
        <f aca="false">IF(K2092&gt;0,"Sí","No")</f>
        <v>No</v>
      </c>
      <c r="Q2092" s="22" t="str">
        <f aca="false">IF(OR(I2092&gt;0,J2092&gt;0),"Sí","No")</f>
        <v>Sí</v>
      </c>
      <c r="R2092" s="27" t="n">
        <v>1750</v>
      </c>
      <c r="S2092" s="27" t="n">
        <v>2500</v>
      </c>
      <c r="T2092" s="27" t="n">
        <v>1200</v>
      </c>
      <c r="U2092" s="27" t="n">
        <v>2000</v>
      </c>
      <c r="V2092" s="27"/>
      <c r="W2092" s="12" t="n">
        <f aca="false">IF(AND(I2092&gt;0,R2092&gt;0),(S2092-R2092)/R2092,"")</f>
        <v>0.428571428571429</v>
      </c>
      <c r="X2092" s="12" t="n">
        <f aca="false">IF(AND(J2092&gt;0,T2092&gt;0),(U2092-T2092)/T2092,"")</f>
        <v>0.666666666666667</v>
      </c>
      <c r="Y2092" s="12" t="str">
        <f aca="false">IF(AND(K2092&gt;0,V2092&gt;0),(V2092-Resumen!$B$7)/Resumen!$B$7,"")</f>
        <v/>
      </c>
      <c r="Z2092" s="28" t="str">
        <f aca="false">IF(AND(K2092&gt;0,I2092&gt;0,V2092&gt;0,S2092&gt;0),V2092-S2092,"")</f>
        <v/>
      </c>
      <c r="AA2092" s="12" t="str">
        <f aca="false">IF(Z2092&lt;&gt;"",Z2092/S2092,"")</f>
        <v/>
      </c>
      <c r="AB2092" s="28" t="str">
        <f aca="false">IF(AND(K2092&gt;0,J2092&gt;0,V2092&gt;0,U2092&gt;0),V2092-U2092,"")</f>
        <v/>
      </c>
      <c r="AC2092" s="12" t="str">
        <f aca="false">IF(AB2092&lt;&gt;"",AB2092/U2092,"")</f>
        <v/>
      </c>
      <c r="AD2092" s="27" t="n">
        <v>0</v>
      </c>
      <c r="AE2092" s="27" t="n">
        <v>2</v>
      </c>
      <c r="AF2092" s="27" t="n">
        <v>9</v>
      </c>
      <c r="AG2092" s="28" t="n">
        <f aca="false">AD2092+AE2092+AF2092</f>
        <v>11</v>
      </c>
      <c r="AH2092" s="12" t="n">
        <f aca="false">IF(AG2092&gt;0,AD2092/AG2092,"")</f>
        <v>0</v>
      </c>
      <c r="AI2092" s="27" t="n">
        <v>0</v>
      </c>
      <c r="AJ2092" s="27" t="n">
        <v>0</v>
      </c>
      <c r="AK2092" s="27" t="n">
        <v>1</v>
      </c>
      <c r="AL2092" s="22" t="str">
        <f aca="false">IF(OR(AJ2092&gt;0,AK2092&gt;0),"Sí","No")</f>
        <v>Sí</v>
      </c>
      <c r="AM2092" s="6" t="s">
        <v>198</v>
      </c>
      <c r="AN2092" s="6" t="s">
        <v>198</v>
      </c>
      <c r="AO2092" s="12" t="n">
        <f aca="false">IF(M2092&gt;0,K2092/M2092,"")</f>
        <v>0</v>
      </c>
      <c r="AP2092" s="22" t="str">
        <f aca="false">IF(M2092&gt;=Resumen!$B$5,"Alto","Bajo")</f>
        <v>Bajo</v>
      </c>
      <c r="AQ2092" s="22" t="str">
        <f aca="false">IF(AO2092&gt;=Resumen!$B$28,"Alto","Bajo")</f>
        <v>Bajo</v>
      </c>
      <c r="AR2092" s="22" t="str">
        <f aca="false">AP2092&amp;" Potencial / "&amp;AQ2092&amp;" Share"</f>
        <v>Bajo Potencial / Bajo Share</v>
      </c>
      <c r="AS2092" s="22" t="str">
        <f aca="false">IF(Q2092="Sí",IF(AO2092&gt;=Resumen!$B$29,"Alto","Bajo"),"")</f>
        <v>Bajo</v>
      </c>
      <c r="AT2092" s="22" t="str">
        <f aca="false">IF(AS2092&lt;&gt;"",AP2092&amp;" Potencial / "&amp;AS2092&amp;" Share","")</f>
        <v>Bajo Potencial / Bajo Share</v>
      </c>
      <c r="AU2092" s="22" t="str">
        <f aca="false">IF(AH2092="","Sin dato",IF(AH2092-AO2092&gt;Resumen!$B$6,"Sobre-exhibido",IF(AO2092-AH2092&gt;Resumen!$B$6,"Sub-exhibido","En línea")))</f>
        <v>En línea</v>
      </c>
      <c r="AV2092" s="22" t="n">
        <f aca="false">IF(AT2092="","",IF(AT2092="Alto Potencial / Bajo Share",1,IF(AT2092="Alto Potencial / Alto Share",2,IF(AT2092="Bajo Potencial / Alto Share",3,4))))</f>
        <v>4</v>
      </c>
      <c r="AW2092" s="22" t="str">
        <f aca="false">IF(Q2092="No","Sin competencia directa",IF(AV2092=1,"1 - Foco Conquista (Alto Pot / Bajo Share)",IF(AV2092=2,"2 - Foco Defensa (Alto Pot / Alto Share)",IF(AV2092=3,"3 - Monitoreo (Bajo Pot / Alto Share)","4 - Baja Prioridad (Bajo Pot / Bajo Share)"))))</f>
        <v>4 - Baja Prioridad (Bajo Pot / Bajo Share)</v>
      </c>
      <c r="AX2092" s="12" t="str">
        <f aca="false">IF(OR(IFERROR(AND(W2092&lt;&gt;"",Y2092&lt;&gt;"",Y2092-W2092&gt;Resumen!$B$8),FALSE()),IFERROR(AND(X2092&lt;&gt;"",Y2092&lt;&gt;"",Y2092-X2092&gt;Resumen!$B$8),FALSE())),MAX(IF(IFERROR(AND(W2092&lt;&gt;"",Y2092&lt;&gt;"",Y2092-W2092&gt;Resumen!$B$8),FALSE()),Y2092-W2092,0),IF(IFERROR(AND(X2092&lt;&gt;"",Y2092&lt;&gt;"",Y2092-X2092&gt;Resumen!$B$8),FALSE()),Y2092-X2092,0)),"")</f>
        <v/>
      </c>
      <c r="AY2092" s="22" t="str">
        <f aca="false">IF(OR(IFERROR(AND(W2092&lt;&gt;"",Y2092&lt;&gt;"",Y2092-W2092&gt;Resumen!$B$8),FALSE()),IFERROR(AND(X2092&lt;&gt;"",Y2092&lt;&gt;"",Y2092-X2092&gt;Resumen!$B$8),FALSE())),TRIM("Lays tiene mayor markup que "&amp;IF(IFERROR(AND(W2092&lt;&gt;"",Y2092&lt;&gt;"",Y2092-W2092&gt;Resumen!$B$8),FALSE()),"Quento ","")&amp;IF(IFERROR(AND(X2092&lt;&gt;"",Y2092&lt;&gt;"",Y2092-X2092&gt;Resumen!$B$8),FALSE()),"Julicroc ","")&amp;"en este PDV"),"")</f>
        <v/>
      </c>
      <c r="AZ2092" s="22" t="str">
        <f aca="false">IF(COUNTIF('Plan Pehuamar - Lista'!$A$2:$A$167,A2092)&gt;0,"Sí","No")</f>
        <v>No</v>
      </c>
      <c r="BA2092" s="22" t="str">
        <f aca="false">IF(COUNTIF('Plan Combo 9+1'!$A$2:$A$226,A2092)&gt;0,"Sí","No")</f>
        <v>No</v>
      </c>
      <c r="BB2092" s="22" t="str">
        <f aca="false">IF(AH2092="","No",IF(BA2092="Sí",IF((AO2092-AH2092)&gt;Resumen!$B$6,"Sí","No"),IF((AO2092-AH2092)&gt;=Resumen!$B$132,"Sí","No")))</f>
        <v>No</v>
      </c>
      <c r="BC2092" s="22" t="str">
        <f aca="false">IF(AND(N2092="Sí",AL2092="Sí",AI2092=0),"Sí","No")</f>
        <v>Sí</v>
      </c>
      <c r="BD2092" s="22" t="str">
        <f aca="false">IF(COUNTIF('Plan 9+1 (con Pehuamar)'!$A$2:$A$227,A2092)&gt;0,"Sí","No")</f>
        <v>No</v>
      </c>
    </row>
    <row r="2093" customFormat="false" ht="15" hidden="false" customHeight="true" outlineLevel="0" collapsed="false">
      <c r="A2093" s="6" t="n">
        <v>200622</v>
      </c>
      <c r="B2093" s="6" t="n">
        <v>13</v>
      </c>
      <c r="C2093" s="6" t="n">
        <v>1305</v>
      </c>
      <c r="D2093" s="6" t="s">
        <v>398</v>
      </c>
      <c r="E2093" s="6" t="s">
        <v>2254</v>
      </c>
      <c r="F2093" s="6" t="s">
        <v>196</v>
      </c>
      <c r="G2093" s="6" t="s">
        <v>130</v>
      </c>
      <c r="H2093" s="6" t="s">
        <v>1715</v>
      </c>
      <c r="I2093" s="27" t="n">
        <v>0</v>
      </c>
      <c r="J2093" s="27" t="n">
        <v>0</v>
      </c>
      <c r="K2093" s="27" t="n">
        <v>4.1</v>
      </c>
      <c r="L2093" s="28" t="n">
        <f aca="false">I2093+J2093</f>
        <v>0</v>
      </c>
      <c r="M2093" s="28" t="n">
        <f aca="false">L2093+K2093</f>
        <v>4.1</v>
      </c>
      <c r="N2093" s="22" t="str">
        <f aca="false">IF(I2093&gt;0,"Sí","No")</f>
        <v>No</v>
      </c>
      <c r="O2093" s="22" t="str">
        <f aca="false">IF(J2093&gt;0,"Sí","No")</f>
        <v>No</v>
      </c>
      <c r="P2093" s="22" t="str">
        <f aca="false">IF(K2093&gt;0,"Sí","No")</f>
        <v>Sí</v>
      </c>
      <c r="Q2093" s="22" t="str">
        <f aca="false">IF(OR(I2093&gt;0,J2093&gt;0),"Sí","No")</f>
        <v>No</v>
      </c>
      <c r="R2093" s="27"/>
      <c r="S2093" s="27"/>
      <c r="T2093" s="27"/>
      <c r="U2093" s="27"/>
      <c r="V2093" s="27"/>
      <c r="W2093" s="12" t="str">
        <f aca="false">IF(AND(I2093&gt;0,R2093&gt;0),(S2093-R2093)/R2093,"")</f>
        <v/>
      </c>
      <c r="X2093" s="12" t="str">
        <f aca="false">IF(AND(J2093&gt;0,T2093&gt;0),(U2093-T2093)/T2093,"")</f>
        <v/>
      </c>
      <c r="Y2093" s="12" t="str">
        <f aca="false">IF(AND(K2093&gt;0,V2093&gt;0),(V2093-Resumen!$B$7)/Resumen!$B$7,"")</f>
        <v/>
      </c>
      <c r="Z2093" s="28" t="str">
        <f aca="false">IF(AND(K2093&gt;0,I2093&gt;0,V2093&gt;0,S2093&gt;0),V2093-S2093,"")</f>
        <v/>
      </c>
      <c r="AA2093" s="12" t="str">
        <f aca="false">IF(Z2093&lt;&gt;"",Z2093/S2093,"")</f>
        <v/>
      </c>
      <c r="AB2093" s="28" t="str">
        <f aca="false">IF(AND(K2093&gt;0,J2093&gt;0,V2093&gt;0,U2093&gt;0),V2093-U2093,"")</f>
        <v/>
      </c>
      <c r="AC2093" s="12" t="str">
        <f aca="false">IF(AB2093&lt;&gt;"",AB2093/U2093,"")</f>
        <v/>
      </c>
      <c r="AD2093" s="27" t="n">
        <v>0</v>
      </c>
      <c r="AE2093" s="27" t="n">
        <v>0</v>
      </c>
      <c r="AF2093" s="27" t="n">
        <v>0</v>
      </c>
      <c r="AG2093" s="28" t="n">
        <f aca="false">AD2093+AE2093+AF2093</f>
        <v>0</v>
      </c>
      <c r="AH2093" s="12" t="str">
        <f aca="false">IF(AG2093&gt;0,AD2093/AG2093,"")</f>
        <v/>
      </c>
      <c r="AI2093" s="27" t="n">
        <v>0</v>
      </c>
      <c r="AJ2093" s="27" t="n">
        <v>0</v>
      </c>
      <c r="AK2093" s="27" t="n">
        <v>0</v>
      </c>
      <c r="AL2093" s="22" t="str">
        <f aca="false">IF(OR(AJ2093&gt;0,AK2093&gt;0),"Sí","No")</f>
        <v>No</v>
      </c>
      <c r="AM2093" s="6"/>
      <c r="AN2093" s="6"/>
      <c r="AO2093" s="12" t="n">
        <f aca="false">IF(M2093&gt;0,K2093/M2093,"")</f>
        <v>1</v>
      </c>
      <c r="AP2093" s="22" t="str">
        <f aca="false">IF(M2093&gt;=Resumen!$B$5,"Alto","Bajo")</f>
        <v>Bajo</v>
      </c>
      <c r="AQ2093" s="22" t="str">
        <f aca="false">IF(AO2093&gt;=Resumen!$B$28,"Alto","Bajo")</f>
        <v>Alto</v>
      </c>
      <c r="AR2093" s="22" t="str">
        <f aca="false">AP2093&amp;" Potencial / "&amp;AQ2093&amp;" Share"</f>
        <v>Bajo Potencial / Alto Share</v>
      </c>
      <c r="AS2093" s="22" t="str">
        <f aca="false">IF(Q2093="Sí",IF(AO2093&gt;=Resumen!$B$29,"Alto","Bajo"),"")</f>
        <v/>
      </c>
      <c r="AT2093" s="22" t="str">
        <f aca="false">IF(AS2093&lt;&gt;"",AP2093&amp;" Potencial / "&amp;AS2093&amp;" Share","")</f>
        <v/>
      </c>
      <c r="AU2093" s="22" t="str">
        <f aca="false">IF(AH2093="","Sin dato",IF(AH2093-AO2093&gt;Resumen!$B$6,"Sobre-exhibido",IF(AO2093-AH2093&gt;Resumen!$B$6,"Sub-exhibido","En línea")))</f>
        <v>Sin dato</v>
      </c>
      <c r="AV2093" s="22" t="str">
        <f aca="false">IF(AT2093="","",IF(AT2093="Alto Potencial / Bajo Share",1,IF(AT2093="Alto Potencial / Alto Share",2,IF(AT2093="Bajo Potencial / Alto Share",3,4))))</f>
        <v/>
      </c>
      <c r="AW2093" s="22" t="str">
        <f aca="false">IF(Q2093="No","Sin competencia directa",IF(AV2093=1,"1 - Foco Conquista (Alto Pot / Bajo Share)",IF(AV2093=2,"2 - Foco Defensa (Alto Pot / Alto Share)",IF(AV2093=3,"3 - Monitoreo (Bajo Pot / Alto Share)","4 - Baja Prioridad (Bajo Pot / Bajo Share)"))))</f>
        <v>Sin competencia directa</v>
      </c>
      <c r="AX2093" s="12" t="str">
        <f aca="false">IF(OR(IFERROR(AND(W2093&lt;&gt;"",Y2093&lt;&gt;"",Y2093-W2093&gt;Resumen!$B$8),FALSE()),IFERROR(AND(X2093&lt;&gt;"",Y2093&lt;&gt;"",Y2093-X2093&gt;Resumen!$B$8),FALSE())),MAX(IF(IFERROR(AND(W2093&lt;&gt;"",Y2093&lt;&gt;"",Y2093-W2093&gt;Resumen!$B$8),FALSE()),Y2093-W2093,0),IF(IFERROR(AND(X2093&lt;&gt;"",Y2093&lt;&gt;"",Y2093-X2093&gt;Resumen!$B$8),FALSE()),Y2093-X2093,0)),"")</f>
        <v/>
      </c>
      <c r="AY2093" s="22" t="str">
        <f aca="false">IF(OR(IFERROR(AND(W2093&lt;&gt;"",Y2093&lt;&gt;"",Y2093-W2093&gt;Resumen!$B$8),FALSE()),IFERROR(AND(X2093&lt;&gt;"",Y2093&lt;&gt;"",Y2093-X2093&gt;Resumen!$B$8),FALSE())),TRIM("Lays tiene mayor markup que "&amp;IF(IFERROR(AND(W2093&lt;&gt;"",Y2093&lt;&gt;"",Y2093-W2093&gt;Resumen!$B$8),FALSE()),"Quento ","")&amp;IF(IFERROR(AND(X2093&lt;&gt;"",Y2093&lt;&gt;"",Y2093-X2093&gt;Resumen!$B$8),FALSE()),"Julicroc ","")&amp;"en este PDV"),"")</f>
        <v/>
      </c>
      <c r="AZ2093" s="22" t="str">
        <f aca="false">IF(COUNTIF('Plan Pehuamar - Lista'!$A$2:$A$167,A2093)&gt;0,"Sí","No")</f>
        <v>No</v>
      </c>
      <c r="BA2093" s="22" t="str">
        <f aca="false">IF(COUNTIF('Plan Combo 9+1'!$A$2:$A$226,A2093)&gt;0,"Sí","No")</f>
        <v>No</v>
      </c>
      <c r="BB2093" s="22" t="str">
        <f aca="false">IF(AH2093="","No",IF(BA2093="Sí",IF((AO2093-AH2093)&gt;Resumen!$B$6,"Sí","No"),IF((AO2093-AH2093)&gt;=Resumen!$B$132,"Sí","No")))</f>
        <v>No</v>
      </c>
      <c r="BC2093" s="22" t="str">
        <f aca="false">IF(AND(N2093="Sí",AL2093="Sí",AI2093=0),"Sí","No")</f>
        <v>No</v>
      </c>
      <c r="BD2093" s="22" t="str">
        <f aca="false">IF(COUNTIF('Plan 9+1 (con Pehuamar)'!$A$2:$A$227,A2093)&gt;0,"Sí","No")</f>
        <v>No</v>
      </c>
    </row>
    <row r="2094" customFormat="false" ht="15" hidden="false" customHeight="true" outlineLevel="0" collapsed="false">
      <c r="A2094" s="6" t="n">
        <v>200623</v>
      </c>
      <c r="B2094" s="6" t="n">
        <v>13</v>
      </c>
      <c r="C2094" s="6" t="n">
        <v>1305</v>
      </c>
      <c r="D2094" s="6" t="s">
        <v>398</v>
      </c>
      <c r="E2094" s="6" t="s">
        <v>2255</v>
      </c>
      <c r="F2094" s="6" t="s">
        <v>196</v>
      </c>
      <c r="G2094" s="6" t="s">
        <v>130</v>
      </c>
      <c r="H2094" s="6" t="s">
        <v>1715</v>
      </c>
      <c r="I2094" s="27" t="n">
        <v>0</v>
      </c>
      <c r="J2094" s="27" t="n">
        <v>0</v>
      </c>
      <c r="K2094" s="27" t="n">
        <v>3.6</v>
      </c>
      <c r="L2094" s="28" t="n">
        <f aca="false">I2094+J2094</f>
        <v>0</v>
      </c>
      <c r="M2094" s="28" t="n">
        <f aca="false">L2094+K2094</f>
        <v>3.6</v>
      </c>
      <c r="N2094" s="22" t="str">
        <f aca="false">IF(I2094&gt;0,"Sí","No")</f>
        <v>No</v>
      </c>
      <c r="O2094" s="22" t="str">
        <f aca="false">IF(J2094&gt;0,"Sí","No")</f>
        <v>No</v>
      </c>
      <c r="P2094" s="22" t="str">
        <f aca="false">IF(K2094&gt;0,"Sí","No")</f>
        <v>Sí</v>
      </c>
      <c r="Q2094" s="22" t="str">
        <f aca="false">IF(OR(I2094&gt;0,J2094&gt;0),"Sí","No")</f>
        <v>No</v>
      </c>
      <c r="R2094" s="27"/>
      <c r="S2094" s="27"/>
      <c r="T2094" s="27"/>
      <c r="U2094" s="27"/>
      <c r="V2094" s="27"/>
      <c r="W2094" s="12" t="str">
        <f aca="false">IF(AND(I2094&gt;0,R2094&gt;0),(S2094-R2094)/R2094,"")</f>
        <v/>
      </c>
      <c r="X2094" s="12" t="str">
        <f aca="false">IF(AND(J2094&gt;0,T2094&gt;0),(U2094-T2094)/T2094,"")</f>
        <v/>
      </c>
      <c r="Y2094" s="12" t="str">
        <f aca="false">IF(AND(K2094&gt;0,V2094&gt;0),(V2094-Resumen!$B$7)/Resumen!$B$7,"")</f>
        <v/>
      </c>
      <c r="Z2094" s="28" t="str">
        <f aca="false">IF(AND(K2094&gt;0,I2094&gt;0,V2094&gt;0,S2094&gt;0),V2094-S2094,"")</f>
        <v/>
      </c>
      <c r="AA2094" s="12" t="str">
        <f aca="false">IF(Z2094&lt;&gt;"",Z2094/S2094,"")</f>
        <v/>
      </c>
      <c r="AB2094" s="28" t="str">
        <f aca="false">IF(AND(K2094&gt;0,J2094&gt;0,V2094&gt;0,U2094&gt;0),V2094-U2094,"")</f>
        <v/>
      </c>
      <c r="AC2094" s="12" t="str">
        <f aca="false">IF(AB2094&lt;&gt;"",AB2094/U2094,"")</f>
        <v/>
      </c>
      <c r="AD2094" s="27" t="n">
        <v>0</v>
      </c>
      <c r="AE2094" s="27" t="n">
        <v>0</v>
      </c>
      <c r="AF2094" s="27" t="n">
        <v>0</v>
      </c>
      <c r="AG2094" s="28" t="n">
        <f aca="false">AD2094+AE2094+AF2094</f>
        <v>0</v>
      </c>
      <c r="AH2094" s="12" t="str">
        <f aca="false">IF(AG2094&gt;0,AD2094/AG2094,"")</f>
        <v/>
      </c>
      <c r="AI2094" s="27" t="n">
        <v>0</v>
      </c>
      <c r="AJ2094" s="27" t="n">
        <v>0</v>
      </c>
      <c r="AK2094" s="27" t="n">
        <v>0</v>
      </c>
      <c r="AL2094" s="22" t="str">
        <f aca="false">IF(OR(AJ2094&gt;0,AK2094&gt;0),"Sí","No")</f>
        <v>No</v>
      </c>
      <c r="AM2094" s="6"/>
      <c r="AN2094" s="6"/>
      <c r="AO2094" s="12" t="n">
        <f aca="false">IF(M2094&gt;0,K2094/M2094,"")</f>
        <v>1</v>
      </c>
      <c r="AP2094" s="22" t="str">
        <f aca="false">IF(M2094&gt;=Resumen!$B$5,"Alto","Bajo")</f>
        <v>Bajo</v>
      </c>
      <c r="AQ2094" s="22" t="str">
        <f aca="false">IF(AO2094&gt;=Resumen!$B$28,"Alto","Bajo")</f>
        <v>Alto</v>
      </c>
      <c r="AR2094" s="22" t="str">
        <f aca="false">AP2094&amp;" Potencial / "&amp;AQ2094&amp;" Share"</f>
        <v>Bajo Potencial / Alto Share</v>
      </c>
      <c r="AS2094" s="22" t="str">
        <f aca="false">IF(Q2094="Sí",IF(AO2094&gt;=Resumen!$B$29,"Alto","Bajo"),"")</f>
        <v/>
      </c>
      <c r="AT2094" s="22" t="str">
        <f aca="false">IF(AS2094&lt;&gt;"",AP2094&amp;" Potencial / "&amp;AS2094&amp;" Share","")</f>
        <v/>
      </c>
      <c r="AU2094" s="22" t="str">
        <f aca="false">IF(AH2094="","Sin dato",IF(AH2094-AO2094&gt;Resumen!$B$6,"Sobre-exhibido",IF(AO2094-AH2094&gt;Resumen!$B$6,"Sub-exhibido","En línea")))</f>
        <v>Sin dato</v>
      </c>
      <c r="AV2094" s="22" t="str">
        <f aca="false">IF(AT2094="","",IF(AT2094="Alto Potencial / Bajo Share",1,IF(AT2094="Alto Potencial / Alto Share",2,IF(AT2094="Bajo Potencial / Alto Share",3,4))))</f>
        <v/>
      </c>
      <c r="AW2094" s="22" t="str">
        <f aca="false">IF(Q2094="No","Sin competencia directa",IF(AV2094=1,"1 - Foco Conquista (Alto Pot / Bajo Share)",IF(AV2094=2,"2 - Foco Defensa (Alto Pot / Alto Share)",IF(AV2094=3,"3 - Monitoreo (Bajo Pot / Alto Share)","4 - Baja Prioridad (Bajo Pot / Bajo Share)"))))</f>
        <v>Sin competencia directa</v>
      </c>
      <c r="AX2094" s="12" t="str">
        <f aca="false">IF(OR(IFERROR(AND(W2094&lt;&gt;"",Y2094&lt;&gt;"",Y2094-W2094&gt;Resumen!$B$8),FALSE()),IFERROR(AND(X2094&lt;&gt;"",Y2094&lt;&gt;"",Y2094-X2094&gt;Resumen!$B$8),FALSE())),MAX(IF(IFERROR(AND(W2094&lt;&gt;"",Y2094&lt;&gt;"",Y2094-W2094&gt;Resumen!$B$8),FALSE()),Y2094-W2094,0),IF(IFERROR(AND(X2094&lt;&gt;"",Y2094&lt;&gt;"",Y2094-X2094&gt;Resumen!$B$8),FALSE()),Y2094-X2094,0)),"")</f>
        <v/>
      </c>
      <c r="AY2094" s="22" t="str">
        <f aca="false">IF(OR(IFERROR(AND(W2094&lt;&gt;"",Y2094&lt;&gt;"",Y2094-W2094&gt;Resumen!$B$8),FALSE()),IFERROR(AND(X2094&lt;&gt;"",Y2094&lt;&gt;"",Y2094-X2094&gt;Resumen!$B$8),FALSE())),TRIM("Lays tiene mayor markup que "&amp;IF(IFERROR(AND(W2094&lt;&gt;"",Y2094&lt;&gt;"",Y2094-W2094&gt;Resumen!$B$8),FALSE()),"Quento ","")&amp;IF(IFERROR(AND(X2094&lt;&gt;"",Y2094&lt;&gt;"",Y2094-X2094&gt;Resumen!$B$8),FALSE()),"Julicroc ","")&amp;"en este PDV"),"")</f>
        <v/>
      </c>
      <c r="AZ2094" s="22" t="str">
        <f aca="false">IF(COUNTIF('Plan Pehuamar - Lista'!$A$2:$A$167,A2094)&gt;0,"Sí","No")</f>
        <v>No</v>
      </c>
      <c r="BA2094" s="22" t="str">
        <f aca="false">IF(COUNTIF('Plan Combo 9+1'!$A$2:$A$226,A2094)&gt;0,"Sí","No")</f>
        <v>No</v>
      </c>
      <c r="BB2094" s="22" t="str">
        <f aca="false">IF(AH2094="","No",IF(BA2094="Sí",IF((AO2094-AH2094)&gt;Resumen!$B$6,"Sí","No"),IF((AO2094-AH2094)&gt;=Resumen!$B$132,"Sí","No")))</f>
        <v>No</v>
      </c>
      <c r="BC2094" s="22" t="str">
        <f aca="false">IF(AND(N2094="Sí",AL2094="Sí",AI2094=0),"Sí","No")</f>
        <v>No</v>
      </c>
      <c r="BD2094" s="22" t="str">
        <f aca="false">IF(COUNTIF('Plan 9+1 (con Pehuamar)'!$A$2:$A$227,A2094)&gt;0,"Sí","No")</f>
        <v>No</v>
      </c>
    </row>
    <row r="2095" customFormat="false" ht="15" hidden="false" customHeight="true" outlineLevel="0" collapsed="false">
      <c r="A2095" s="6" t="n">
        <v>200624</v>
      </c>
      <c r="B2095" s="6" t="n">
        <v>13</v>
      </c>
      <c r="C2095" s="6" t="n">
        <v>1305</v>
      </c>
      <c r="D2095" s="6" t="s">
        <v>398</v>
      </c>
      <c r="E2095" s="6" t="s">
        <v>2256</v>
      </c>
      <c r="F2095" s="6" t="s">
        <v>196</v>
      </c>
      <c r="G2095" s="6" t="s">
        <v>130</v>
      </c>
      <c r="H2095" s="6" t="s">
        <v>1715</v>
      </c>
      <c r="I2095" s="27" t="n">
        <v>10</v>
      </c>
      <c r="J2095" s="27" t="n">
        <v>10</v>
      </c>
      <c r="K2095" s="27" t="n">
        <v>6</v>
      </c>
      <c r="L2095" s="28" t="n">
        <f aca="false">I2095+J2095</f>
        <v>20</v>
      </c>
      <c r="M2095" s="28" t="n">
        <f aca="false">L2095+K2095</f>
        <v>26</v>
      </c>
      <c r="N2095" s="22" t="str">
        <f aca="false">IF(I2095&gt;0,"Sí","No")</f>
        <v>Sí</v>
      </c>
      <c r="O2095" s="22" t="str">
        <f aca="false">IF(J2095&gt;0,"Sí","No")</f>
        <v>Sí</v>
      </c>
      <c r="P2095" s="22" t="str">
        <f aca="false">IF(K2095&gt;0,"Sí","No")</f>
        <v>Sí</v>
      </c>
      <c r="Q2095" s="22" t="str">
        <f aca="false">IF(OR(I2095&gt;0,J2095&gt;0),"Sí","No")</f>
        <v>Sí</v>
      </c>
      <c r="R2095" s="27" t="n">
        <v>1750</v>
      </c>
      <c r="S2095" s="27" t="n">
        <v>2500</v>
      </c>
      <c r="T2095" s="27" t="n">
        <v>1200</v>
      </c>
      <c r="U2095" s="27" t="n">
        <v>2000</v>
      </c>
      <c r="V2095" s="27" t="n">
        <v>3600</v>
      </c>
      <c r="W2095" s="12" t="n">
        <f aca="false">IF(AND(I2095&gt;0,R2095&gt;0),(S2095-R2095)/R2095,"")</f>
        <v>0.428571428571429</v>
      </c>
      <c r="X2095" s="12" t="n">
        <f aca="false">IF(AND(J2095&gt;0,T2095&gt;0),(U2095-T2095)/T2095,"")</f>
        <v>0.666666666666667</v>
      </c>
      <c r="Y2095" s="12" t="n">
        <f aca="false">IF(AND(K2095&gt;0,V2095&gt;0),(V2095-Resumen!$B$7)/Resumen!$B$7,"")</f>
        <v>0.44</v>
      </c>
      <c r="Z2095" s="28" t="n">
        <f aca="false">IF(AND(K2095&gt;0,I2095&gt;0,V2095&gt;0,S2095&gt;0),V2095-S2095,"")</f>
        <v>1100</v>
      </c>
      <c r="AA2095" s="12" t="n">
        <f aca="false">IF(Z2095&lt;&gt;"",Z2095/S2095,"")</f>
        <v>0.44</v>
      </c>
      <c r="AB2095" s="28" t="n">
        <f aca="false">IF(AND(K2095&gt;0,J2095&gt;0,V2095&gt;0,U2095&gt;0),V2095-U2095,"")</f>
        <v>1600</v>
      </c>
      <c r="AC2095" s="12" t="n">
        <f aca="false">IF(AB2095&lt;&gt;"",AB2095/U2095,"")</f>
        <v>0.8</v>
      </c>
      <c r="AD2095" s="27" t="n">
        <v>4</v>
      </c>
      <c r="AE2095" s="27" t="n">
        <v>2</v>
      </c>
      <c r="AF2095" s="27" t="n">
        <v>10</v>
      </c>
      <c r="AG2095" s="28" t="n">
        <f aca="false">AD2095+AE2095+AF2095</f>
        <v>16</v>
      </c>
      <c r="AH2095" s="12" t="n">
        <f aca="false">IF(AG2095&gt;0,AD2095/AG2095,"")</f>
        <v>0.25</v>
      </c>
      <c r="AI2095" s="27" t="n">
        <v>1</v>
      </c>
      <c r="AJ2095" s="27" t="n">
        <v>0</v>
      </c>
      <c r="AK2095" s="27" t="n">
        <v>1</v>
      </c>
      <c r="AL2095" s="22" t="str">
        <f aca="false">IF(OR(AJ2095&gt;0,AK2095&gt;0),"Sí","No")</f>
        <v>Sí</v>
      </c>
      <c r="AM2095" s="6" t="s">
        <v>198</v>
      </c>
      <c r="AN2095" s="6" t="s">
        <v>198</v>
      </c>
      <c r="AO2095" s="12" t="n">
        <f aca="false">IF(M2095&gt;0,K2095/M2095,"")</f>
        <v>0.230769230769231</v>
      </c>
      <c r="AP2095" s="22" t="str">
        <f aca="false">IF(M2095&gt;=Resumen!$B$5,"Alto","Bajo")</f>
        <v>Bajo</v>
      </c>
      <c r="AQ2095" s="22" t="str">
        <f aca="false">IF(AO2095&gt;=Resumen!$B$28,"Alto","Bajo")</f>
        <v>Bajo</v>
      </c>
      <c r="AR2095" s="22" t="str">
        <f aca="false">AP2095&amp;" Potencial / "&amp;AQ2095&amp;" Share"</f>
        <v>Bajo Potencial / Bajo Share</v>
      </c>
      <c r="AS2095" s="22" t="str">
        <f aca="false">IF(Q2095="Sí",IF(AO2095&gt;=Resumen!$B$29,"Alto","Bajo"),"")</f>
        <v>Bajo</v>
      </c>
      <c r="AT2095" s="22" t="str">
        <f aca="false">IF(AS2095&lt;&gt;"",AP2095&amp;" Potencial / "&amp;AS2095&amp;" Share","")</f>
        <v>Bajo Potencial / Bajo Share</v>
      </c>
      <c r="AU2095" s="22" t="str">
        <f aca="false">IF(AH2095="","Sin dato",IF(AH2095-AO2095&gt;Resumen!$B$6,"Sobre-exhibido",IF(AO2095-AH2095&gt;Resumen!$B$6,"Sub-exhibido","En línea")))</f>
        <v>En línea</v>
      </c>
      <c r="AV2095" s="22" t="n">
        <f aca="false">IF(AT2095="","",IF(AT2095="Alto Potencial / Bajo Share",1,IF(AT2095="Alto Potencial / Alto Share",2,IF(AT2095="Bajo Potencial / Alto Share",3,4))))</f>
        <v>4</v>
      </c>
      <c r="AW2095" s="22" t="str">
        <f aca="false">IF(Q2095="No","Sin competencia directa",IF(AV2095=1,"1 - Foco Conquista (Alto Pot / Bajo Share)",IF(AV2095=2,"2 - Foco Defensa (Alto Pot / Alto Share)",IF(AV2095=3,"3 - Monitoreo (Bajo Pot / Alto Share)","4 - Baja Prioridad (Bajo Pot / Bajo Share)"))))</f>
        <v>4 - Baja Prioridad (Bajo Pot / Bajo Share)</v>
      </c>
      <c r="AX2095" s="12" t="str">
        <f aca="false">IF(OR(IFERROR(AND(W2095&lt;&gt;"",Y2095&lt;&gt;"",Y2095-W2095&gt;Resumen!$B$8),FALSE()),IFERROR(AND(X2095&lt;&gt;"",Y2095&lt;&gt;"",Y2095-X2095&gt;Resumen!$B$8),FALSE())),MAX(IF(IFERROR(AND(W2095&lt;&gt;"",Y2095&lt;&gt;"",Y2095-W2095&gt;Resumen!$B$8),FALSE()),Y2095-W2095,0),IF(IFERROR(AND(X2095&lt;&gt;"",Y2095&lt;&gt;"",Y2095-X2095&gt;Resumen!$B$8),FALSE()),Y2095-X2095,0)),"")</f>
        <v/>
      </c>
      <c r="AY2095" s="22" t="str">
        <f aca="false">IF(OR(IFERROR(AND(W2095&lt;&gt;"",Y2095&lt;&gt;"",Y2095-W2095&gt;Resumen!$B$8),FALSE()),IFERROR(AND(X2095&lt;&gt;"",Y2095&lt;&gt;"",Y2095-X2095&gt;Resumen!$B$8),FALSE())),TRIM("Lays tiene mayor markup que "&amp;IF(IFERROR(AND(W2095&lt;&gt;"",Y2095&lt;&gt;"",Y2095-W2095&gt;Resumen!$B$8),FALSE()),"Quento ","")&amp;IF(IFERROR(AND(X2095&lt;&gt;"",Y2095&lt;&gt;"",Y2095-X2095&gt;Resumen!$B$8),FALSE()),"Julicroc ","")&amp;"en este PDV"),"")</f>
        <v/>
      </c>
      <c r="AZ2095" s="22" t="str">
        <f aca="false">IF(COUNTIF('Plan Pehuamar - Lista'!$A$2:$A$167,A2095)&gt;0,"Sí","No")</f>
        <v>Sí</v>
      </c>
      <c r="BA2095" s="22" t="str">
        <f aca="false">IF(COUNTIF('Plan Combo 9+1'!$A$2:$A$226,A2095)&gt;0,"Sí","No")</f>
        <v>No</v>
      </c>
      <c r="BB2095" s="22" t="str">
        <f aca="false">IF(AH2095="","No",IF(BA2095="Sí",IF((AO2095-AH2095)&gt;Resumen!$B$6,"Sí","No"),IF((AO2095-AH2095)&gt;=Resumen!$B$132,"Sí","No")))</f>
        <v>No</v>
      </c>
      <c r="BC2095" s="22" t="str">
        <f aca="false">IF(AND(N2095="Sí",AL2095="Sí",AI2095=0),"Sí","No")</f>
        <v>No</v>
      </c>
      <c r="BD2095" s="22" t="str">
        <f aca="false">IF(COUNTIF('Plan 9+1 (con Pehuamar)'!$A$2:$A$227,A2095)&gt;0,"Sí","No")</f>
        <v>No</v>
      </c>
    </row>
    <row r="2096" customFormat="false" ht="15" hidden="false" customHeight="true" outlineLevel="0" collapsed="false">
      <c r="A2096" s="6" t="n">
        <v>200625</v>
      </c>
      <c r="B2096" s="6" t="n">
        <v>13</v>
      </c>
      <c r="C2096" s="6" t="n">
        <v>1305</v>
      </c>
      <c r="D2096" s="6" t="s">
        <v>398</v>
      </c>
      <c r="E2096" s="6" t="s">
        <v>2257</v>
      </c>
      <c r="F2096" s="6" t="s">
        <v>196</v>
      </c>
      <c r="G2096" s="6" t="s">
        <v>130</v>
      </c>
      <c r="H2096" s="6" t="s">
        <v>1715</v>
      </c>
      <c r="I2096" s="27" t="n">
        <v>10</v>
      </c>
      <c r="J2096" s="27" t="n">
        <v>15</v>
      </c>
      <c r="K2096" s="27" t="n">
        <v>4</v>
      </c>
      <c r="L2096" s="28" t="n">
        <f aca="false">I2096+J2096</f>
        <v>25</v>
      </c>
      <c r="M2096" s="28" t="n">
        <f aca="false">L2096+K2096</f>
        <v>29</v>
      </c>
      <c r="N2096" s="22" t="str">
        <f aca="false">IF(I2096&gt;0,"Sí","No")</f>
        <v>Sí</v>
      </c>
      <c r="O2096" s="22" t="str">
        <f aca="false">IF(J2096&gt;0,"Sí","No")</f>
        <v>Sí</v>
      </c>
      <c r="P2096" s="22" t="str">
        <f aca="false">IF(K2096&gt;0,"Sí","No")</f>
        <v>Sí</v>
      </c>
      <c r="Q2096" s="22" t="str">
        <f aca="false">IF(OR(I2096&gt;0,J2096&gt;0),"Sí","No")</f>
        <v>Sí</v>
      </c>
      <c r="R2096" s="27" t="n">
        <v>1750</v>
      </c>
      <c r="S2096" s="27" t="n">
        <v>2500</v>
      </c>
      <c r="T2096" s="27" t="n">
        <v>1200</v>
      </c>
      <c r="U2096" s="27" t="n">
        <v>2100</v>
      </c>
      <c r="V2096" s="27" t="n">
        <v>3700</v>
      </c>
      <c r="W2096" s="12" t="n">
        <f aca="false">IF(AND(I2096&gt;0,R2096&gt;0),(S2096-R2096)/R2096,"")</f>
        <v>0.428571428571429</v>
      </c>
      <c r="X2096" s="12" t="n">
        <f aca="false">IF(AND(J2096&gt;0,T2096&gt;0),(U2096-T2096)/T2096,"")</f>
        <v>0.75</v>
      </c>
      <c r="Y2096" s="12" t="n">
        <f aca="false">IF(AND(K2096&gt;0,V2096&gt;0),(V2096-Resumen!$B$7)/Resumen!$B$7,"")</f>
        <v>0.48</v>
      </c>
      <c r="Z2096" s="28" t="n">
        <f aca="false">IF(AND(K2096&gt;0,I2096&gt;0,V2096&gt;0,S2096&gt;0),V2096-S2096,"")</f>
        <v>1200</v>
      </c>
      <c r="AA2096" s="12" t="n">
        <f aca="false">IF(Z2096&lt;&gt;"",Z2096/S2096,"")</f>
        <v>0.48</v>
      </c>
      <c r="AB2096" s="28" t="n">
        <f aca="false">IF(AND(K2096&gt;0,J2096&gt;0,V2096&gt;0,U2096&gt;0),V2096-U2096,"")</f>
        <v>1600</v>
      </c>
      <c r="AC2096" s="12" t="n">
        <f aca="false">IF(AB2096&lt;&gt;"",AB2096/U2096,"")</f>
        <v>0.761904761904762</v>
      </c>
      <c r="AD2096" s="27" t="n">
        <v>3</v>
      </c>
      <c r="AE2096" s="27" t="n">
        <v>2</v>
      </c>
      <c r="AF2096" s="27" t="n">
        <v>10</v>
      </c>
      <c r="AG2096" s="28" t="n">
        <f aca="false">AD2096+AE2096+AF2096</f>
        <v>15</v>
      </c>
      <c r="AH2096" s="12" t="n">
        <f aca="false">IF(AG2096&gt;0,AD2096/AG2096,"")</f>
        <v>0.2</v>
      </c>
      <c r="AI2096" s="27" t="n">
        <v>0</v>
      </c>
      <c r="AJ2096" s="27" t="n">
        <v>0</v>
      </c>
      <c r="AK2096" s="27" t="n">
        <v>1</v>
      </c>
      <c r="AL2096" s="22" t="str">
        <f aca="false">IF(OR(AJ2096&gt;0,AK2096&gt;0),"Sí","No")</f>
        <v>Sí</v>
      </c>
      <c r="AM2096" s="6" t="s">
        <v>198</v>
      </c>
      <c r="AN2096" s="6" t="s">
        <v>198</v>
      </c>
      <c r="AO2096" s="12" t="n">
        <f aca="false">IF(M2096&gt;0,K2096/M2096,"")</f>
        <v>0.137931034482759</v>
      </c>
      <c r="AP2096" s="22" t="str">
        <f aca="false">IF(M2096&gt;=Resumen!$B$5,"Alto","Bajo")</f>
        <v>Bajo</v>
      </c>
      <c r="AQ2096" s="22" t="str">
        <f aca="false">IF(AO2096&gt;=Resumen!$B$28,"Alto","Bajo")</f>
        <v>Bajo</v>
      </c>
      <c r="AR2096" s="22" t="str">
        <f aca="false">AP2096&amp;" Potencial / "&amp;AQ2096&amp;" Share"</f>
        <v>Bajo Potencial / Bajo Share</v>
      </c>
      <c r="AS2096" s="22" t="str">
        <f aca="false">IF(Q2096="Sí",IF(AO2096&gt;=Resumen!$B$29,"Alto","Bajo"),"")</f>
        <v>Bajo</v>
      </c>
      <c r="AT2096" s="22" t="str">
        <f aca="false">IF(AS2096&lt;&gt;"",AP2096&amp;" Potencial / "&amp;AS2096&amp;" Share","")</f>
        <v>Bajo Potencial / Bajo Share</v>
      </c>
      <c r="AU2096" s="22" t="str">
        <f aca="false">IF(AH2096="","Sin dato",IF(AH2096-AO2096&gt;Resumen!$B$6,"Sobre-exhibido",IF(AO2096-AH2096&gt;Resumen!$B$6,"Sub-exhibido","En línea")))</f>
        <v>Sobre-exhibido</v>
      </c>
      <c r="AV2096" s="22" t="n">
        <f aca="false">IF(AT2096="","",IF(AT2096="Alto Potencial / Bajo Share",1,IF(AT2096="Alto Potencial / Alto Share",2,IF(AT2096="Bajo Potencial / Alto Share",3,4))))</f>
        <v>4</v>
      </c>
      <c r="AW2096" s="22" t="str">
        <f aca="false">IF(Q2096="No","Sin competencia directa",IF(AV2096=1,"1 - Foco Conquista (Alto Pot / Bajo Share)",IF(AV2096=2,"2 - Foco Defensa (Alto Pot / Alto Share)",IF(AV2096=3,"3 - Monitoreo (Bajo Pot / Alto Share)","4 - Baja Prioridad (Bajo Pot / Bajo Share)"))))</f>
        <v>4 - Baja Prioridad (Bajo Pot / Bajo Share)</v>
      </c>
      <c r="AX2096" s="12" t="n">
        <f aca="false">IF(OR(IFERROR(AND(W2096&lt;&gt;"",Y2096&lt;&gt;"",Y2096-W2096&gt;Resumen!$B$8),FALSE()),IFERROR(AND(X2096&lt;&gt;"",Y2096&lt;&gt;"",Y2096-X2096&gt;Resumen!$B$8),FALSE())),MAX(IF(IFERROR(AND(W2096&lt;&gt;"",Y2096&lt;&gt;"",Y2096-W2096&gt;Resumen!$B$8),FALSE()),Y2096-W2096,0),IF(IFERROR(AND(X2096&lt;&gt;"",Y2096&lt;&gt;"",Y2096-X2096&gt;Resumen!$B$8),FALSE()),Y2096-X2096,0)),"")</f>
        <v>0.0514285714285714</v>
      </c>
      <c r="AY2096" s="22" t="str">
        <f aca="false">IF(OR(IFERROR(AND(W2096&lt;&gt;"",Y2096&lt;&gt;"",Y2096-W2096&gt;Resumen!$B$8),FALSE()),IFERROR(AND(X2096&lt;&gt;"",Y2096&lt;&gt;"",Y2096-X2096&gt;Resumen!$B$8),FALSE())),TRIM("Lays tiene mayor markup que "&amp;IF(IFERROR(AND(W2096&lt;&gt;"",Y2096&lt;&gt;"",Y2096-W2096&gt;Resumen!$B$8),FALSE()),"Quento ","")&amp;IF(IFERROR(AND(X2096&lt;&gt;"",Y2096&lt;&gt;"",Y2096-X2096&gt;Resumen!$B$8),FALSE()),"Julicroc ","")&amp;"en este PDV"),"")</f>
        <v>Lays tiene mayor markup que Quento en este PDV</v>
      </c>
      <c r="AZ2096" s="22" t="str">
        <f aca="false">IF(COUNTIF('Plan Pehuamar - Lista'!$A$2:$A$167,A2096)&gt;0,"Sí","No")</f>
        <v>No</v>
      </c>
      <c r="BA2096" s="22" t="str">
        <f aca="false">IF(COUNTIF('Plan Combo 9+1'!$A$2:$A$226,A2096)&gt;0,"Sí","No")</f>
        <v>No</v>
      </c>
      <c r="BB2096" s="22" t="str">
        <f aca="false">IF(AH2096="","No",IF(BA2096="Sí",IF((AO2096-AH2096)&gt;Resumen!$B$6,"Sí","No"),IF((AO2096-AH2096)&gt;=Resumen!$B$132,"Sí","No")))</f>
        <v>No</v>
      </c>
      <c r="BC2096" s="22" t="str">
        <f aca="false">IF(AND(N2096="Sí",AL2096="Sí",AI2096=0),"Sí","No")</f>
        <v>Sí</v>
      </c>
      <c r="BD2096" s="22" t="str">
        <f aca="false">IF(COUNTIF('Plan 9+1 (con Pehuamar)'!$A$2:$A$227,A2096)&gt;0,"Sí","No")</f>
        <v>No</v>
      </c>
    </row>
    <row r="2097" customFormat="false" ht="15" hidden="false" customHeight="true" outlineLevel="0" collapsed="false">
      <c r="A2097" s="6" t="n">
        <v>200652</v>
      </c>
      <c r="B2097" s="6" t="n">
        <v>13</v>
      </c>
      <c r="C2097" s="6" t="n">
        <v>1305</v>
      </c>
      <c r="D2097" s="6" t="s">
        <v>398</v>
      </c>
      <c r="E2097" s="6" t="s">
        <v>2258</v>
      </c>
      <c r="F2097" s="6" t="s">
        <v>196</v>
      </c>
      <c r="G2097" s="6" t="s">
        <v>130</v>
      </c>
      <c r="H2097" s="6" t="s">
        <v>1715</v>
      </c>
      <c r="I2097" s="27" t="n">
        <v>18</v>
      </c>
      <c r="J2097" s="27" t="n">
        <v>0</v>
      </c>
      <c r="K2097" s="27" t="n">
        <v>8</v>
      </c>
      <c r="L2097" s="28" t="n">
        <f aca="false">I2097+J2097</f>
        <v>18</v>
      </c>
      <c r="M2097" s="28" t="n">
        <f aca="false">L2097+K2097</f>
        <v>26</v>
      </c>
      <c r="N2097" s="22" t="str">
        <f aca="false">IF(I2097&gt;0,"Sí","No")</f>
        <v>Sí</v>
      </c>
      <c r="O2097" s="22" t="str">
        <f aca="false">IF(J2097&gt;0,"Sí","No")</f>
        <v>No</v>
      </c>
      <c r="P2097" s="22" t="str">
        <f aca="false">IF(K2097&gt;0,"Sí","No")</f>
        <v>Sí</v>
      </c>
      <c r="Q2097" s="22" t="str">
        <f aca="false">IF(OR(I2097&gt;0,J2097&gt;0),"Sí","No")</f>
        <v>Sí</v>
      </c>
      <c r="R2097" s="27" t="n">
        <v>2000</v>
      </c>
      <c r="S2097" s="27" t="n">
        <v>3000</v>
      </c>
      <c r="T2097" s="27"/>
      <c r="U2097" s="27"/>
      <c r="V2097" s="27" t="n">
        <v>3600</v>
      </c>
      <c r="W2097" s="12" t="n">
        <f aca="false">IF(AND(I2097&gt;0,R2097&gt;0),(S2097-R2097)/R2097,"")</f>
        <v>0.5</v>
      </c>
      <c r="X2097" s="12" t="str">
        <f aca="false">IF(AND(J2097&gt;0,T2097&gt;0),(U2097-T2097)/T2097,"")</f>
        <v/>
      </c>
      <c r="Y2097" s="12" t="n">
        <f aca="false">IF(AND(K2097&gt;0,V2097&gt;0),(V2097-Resumen!$B$7)/Resumen!$B$7,"")</f>
        <v>0.44</v>
      </c>
      <c r="Z2097" s="28" t="n">
        <f aca="false">IF(AND(K2097&gt;0,I2097&gt;0,V2097&gt;0,S2097&gt;0),V2097-S2097,"")</f>
        <v>600</v>
      </c>
      <c r="AA2097" s="12" t="n">
        <f aca="false">IF(Z2097&lt;&gt;"",Z2097/S2097,"")</f>
        <v>0.2</v>
      </c>
      <c r="AB2097" s="28" t="str">
        <f aca="false">IF(AND(K2097&gt;0,J2097&gt;0,V2097&gt;0,U2097&gt;0),V2097-U2097,"")</f>
        <v/>
      </c>
      <c r="AC2097" s="12" t="str">
        <f aca="false">IF(AB2097&lt;&gt;"",AB2097/U2097,"")</f>
        <v/>
      </c>
      <c r="AD2097" s="27" t="n">
        <v>4</v>
      </c>
      <c r="AE2097" s="27" t="n">
        <v>10</v>
      </c>
      <c r="AF2097" s="27" t="n">
        <v>0</v>
      </c>
      <c r="AG2097" s="28" t="n">
        <f aca="false">AD2097+AE2097+AF2097</f>
        <v>14</v>
      </c>
      <c r="AH2097" s="12" t="n">
        <f aca="false">IF(AG2097&gt;0,AD2097/AG2097,"")</f>
        <v>0.285714285714286</v>
      </c>
      <c r="AI2097" s="27" t="n">
        <v>1</v>
      </c>
      <c r="AJ2097" s="27" t="n">
        <v>1</v>
      </c>
      <c r="AK2097" s="27" t="n">
        <v>0</v>
      </c>
      <c r="AL2097" s="22" t="str">
        <f aca="false">IF(OR(AJ2097&gt;0,AK2097&gt;0),"Sí","No")</f>
        <v>Sí</v>
      </c>
      <c r="AM2097" s="6" t="s">
        <v>198</v>
      </c>
      <c r="AN2097" s="6"/>
      <c r="AO2097" s="12" t="n">
        <f aca="false">IF(M2097&gt;0,K2097/M2097,"")</f>
        <v>0.307692307692308</v>
      </c>
      <c r="AP2097" s="22" t="str">
        <f aca="false">IF(M2097&gt;=Resumen!$B$5,"Alto","Bajo")</f>
        <v>Bajo</v>
      </c>
      <c r="AQ2097" s="22" t="str">
        <f aca="false">IF(AO2097&gt;=Resumen!$B$28,"Alto","Bajo")</f>
        <v>Bajo</v>
      </c>
      <c r="AR2097" s="22" t="str">
        <f aca="false">AP2097&amp;" Potencial / "&amp;AQ2097&amp;" Share"</f>
        <v>Bajo Potencial / Bajo Share</v>
      </c>
      <c r="AS2097" s="22" t="str">
        <f aca="false">IF(Q2097="Sí",IF(AO2097&gt;=Resumen!$B$29,"Alto","Bajo"),"")</f>
        <v>Bajo</v>
      </c>
      <c r="AT2097" s="22" t="str">
        <f aca="false">IF(AS2097&lt;&gt;"",AP2097&amp;" Potencial / "&amp;AS2097&amp;" Share","")</f>
        <v>Bajo Potencial / Bajo Share</v>
      </c>
      <c r="AU2097" s="22" t="str">
        <f aca="false">IF(AH2097="","Sin dato",IF(AH2097-AO2097&gt;Resumen!$B$6,"Sobre-exhibido",IF(AO2097-AH2097&gt;Resumen!$B$6,"Sub-exhibido","En línea")))</f>
        <v>En línea</v>
      </c>
      <c r="AV2097" s="22" t="n">
        <f aca="false">IF(AT2097="","",IF(AT2097="Alto Potencial / Bajo Share",1,IF(AT2097="Alto Potencial / Alto Share",2,IF(AT2097="Bajo Potencial / Alto Share",3,4))))</f>
        <v>4</v>
      </c>
      <c r="AW2097" s="22" t="str">
        <f aca="false">IF(Q2097="No","Sin competencia directa",IF(AV2097=1,"1 - Foco Conquista (Alto Pot / Bajo Share)",IF(AV2097=2,"2 - Foco Defensa (Alto Pot / Alto Share)",IF(AV2097=3,"3 - Monitoreo (Bajo Pot / Alto Share)","4 - Baja Prioridad (Bajo Pot / Bajo Share)"))))</f>
        <v>4 - Baja Prioridad (Bajo Pot / Bajo Share)</v>
      </c>
      <c r="AX2097" s="12" t="str">
        <f aca="false">IF(OR(IFERROR(AND(W2097&lt;&gt;"",Y2097&lt;&gt;"",Y2097-W2097&gt;Resumen!$B$8),FALSE()),IFERROR(AND(X2097&lt;&gt;"",Y2097&lt;&gt;"",Y2097-X2097&gt;Resumen!$B$8),FALSE())),MAX(IF(IFERROR(AND(W2097&lt;&gt;"",Y2097&lt;&gt;"",Y2097-W2097&gt;Resumen!$B$8),FALSE()),Y2097-W2097,0),IF(IFERROR(AND(X2097&lt;&gt;"",Y2097&lt;&gt;"",Y2097-X2097&gt;Resumen!$B$8),FALSE()),Y2097-X2097,0)),"")</f>
        <v/>
      </c>
      <c r="AY2097" s="22" t="str">
        <f aca="false">IF(OR(IFERROR(AND(W2097&lt;&gt;"",Y2097&lt;&gt;"",Y2097-W2097&gt;Resumen!$B$8),FALSE()),IFERROR(AND(X2097&lt;&gt;"",Y2097&lt;&gt;"",Y2097-X2097&gt;Resumen!$B$8),FALSE())),TRIM("Lays tiene mayor markup que "&amp;IF(IFERROR(AND(W2097&lt;&gt;"",Y2097&lt;&gt;"",Y2097-W2097&gt;Resumen!$B$8),FALSE()),"Quento ","")&amp;IF(IFERROR(AND(X2097&lt;&gt;"",Y2097&lt;&gt;"",Y2097-X2097&gt;Resumen!$B$8),FALSE()),"Julicroc ","")&amp;"en este PDV"),"")</f>
        <v/>
      </c>
      <c r="AZ2097" s="22" t="str">
        <f aca="false">IF(COUNTIF('Plan Pehuamar - Lista'!$A$2:$A$167,A2097)&gt;0,"Sí","No")</f>
        <v>No</v>
      </c>
      <c r="BA2097" s="22" t="str">
        <f aca="false">IF(COUNTIF('Plan Combo 9+1'!$A$2:$A$226,A2097)&gt;0,"Sí","No")</f>
        <v>No</v>
      </c>
      <c r="BB2097" s="22" t="str">
        <f aca="false">IF(AH2097="","No",IF(BA2097="Sí",IF((AO2097-AH2097)&gt;Resumen!$B$6,"Sí","No"),IF((AO2097-AH2097)&gt;=Resumen!$B$132,"Sí","No")))</f>
        <v>No</v>
      </c>
      <c r="BC2097" s="22" t="str">
        <f aca="false">IF(AND(N2097="Sí",AL2097="Sí",AI2097=0),"Sí","No")</f>
        <v>No</v>
      </c>
      <c r="BD2097" s="22" t="str">
        <f aca="false">IF(COUNTIF('Plan 9+1 (con Pehuamar)'!$A$2:$A$227,A2097)&gt;0,"Sí","No")</f>
        <v>No</v>
      </c>
    </row>
    <row r="2098" customFormat="false" ht="15" hidden="false" customHeight="true" outlineLevel="0" collapsed="false">
      <c r="A2098" s="6" t="n">
        <v>200692</v>
      </c>
      <c r="B2098" s="6" t="n">
        <v>13</v>
      </c>
      <c r="C2098" s="6" t="n">
        <v>1305</v>
      </c>
      <c r="D2098" s="6" t="s">
        <v>398</v>
      </c>
      <c r="E2098" s="6" t="s">
        <v>2259</v>
      </c>
      <c r="F2098" s="6" t="s">
        <v>206</v>
      </c>
      <c r="G2098" s="6" t="s">
        <v>130</v>
      </c>
      <c r="H2098" s="6" t="s">
        <v>1715</v>
      </c>
      <c r="I2098" s="27" t="n">
        <v>10</v>
      </c>
      <c r="J2098" s="27" t="n">
        <v>48</v>
      </c>
      <c r="K2098" s="27" t="n">
        <v>12</v>
      </c>
      <c r="L2098" s="28" t="n">
        <f aca="false">I2098+J2098</f>
        <v>58</v>
      </c>
      <c r="M2098" s="28" t="n">
        <f aca="false">L2098+K2098</f>
        <v>70</v>
      </c>
      <c r="N2098" s="22" t="str">
        <f aca="false">IF(I2098&gt;0,"Sí","No")</f>
        <v>Sí</v>
      </c>
      <c r="O2098" s="22" t="str">
        <f aca="false">IF(J2098&gt;0,"Sí","No")</f>
        <v>Sí</v>
      </c>
      <c r="P2098" s="22" t="str">
        <f aca="false">IF(K2098&gt;0,"Sí","No")</f>
        <v>Sí</v>
      </c>
      <c r="Q2098" s="22" t="str">
        <f aca="false">IF(OR(I2098&gt;0,J2098&gt;0),"Sí","No")</f>
        <v>Sí</v>
      </c>
      <c r="R2098" s="27" t="n">
        <v>1750</v>
      </c>
      <c r="S2098" s="27" t="n">
        <v>2500</v>
      </c>
      <c r="T2098" s="27" t="n">
        <v>1200</v>
      </c>
      <c r="U2098" s="27" t="n">
        <v>2100</v>
      </c>
      <c r="V2098" s="27" t="n">
        <v>3700</v>
      </c>
      <c r="W2098" s="12" t="n">
        <f aca="false">IF(AND(I2098&gt;0,R2098&gt;0),(S2098-R2098)/R2098,"")</f>
        <v>0.428571428571429</v>
      </c>
      <c r="X2098" s="12" t="n">
        <f aca="false">IF(AND(J2098&gt;0,T2098&gt;0),(U2098-T2098)/T2098,"")</f>
        <v>0.75</v>
      </c>
      <c r="Y2098" s="12" t="n">
        <f aca="false">IF(AND(K2098&gt;0,V2098&gt;0),(V2098-Resumen!$B$7)/Resumen!$B$7,"")</f>
        <v>0.48</v>
      </c>
      <c r="Z2098" s="28" t="n">
        <f aca="false">IF(AND(K2098&gt;0,I2098&gt;0,V2098&gt;0,S2098&gt;0),V2098-S2098,"")</f>
        <v>1200</v>
      </c>
      <c r="AA2098" s="12" t="n">
        <f aca="false">IF(Z2098&lt;&gt;"",Z2098/S2098,"")</f>
        <v>0.48</v>
      </c>
      <c r="AB2098" s="28" t="n">
        <f aca="false">IF(AND(K2098&gt;0,J2098&gt;0,V2098&gt;0,U2098&gt;0),V2098-U2098,"")</f>
        <v>1600</v>
      </c>
      <c r="AC2098" s="12" t="n">
        <f aca="false">IF(AB2098&lt;&gt;"",AB2098/U2098,"")</f>
        <v>0.761904761904762</v>
      </c>
      <c r="AD2098" s="27" t="n">
        <v>9</v>
      </c>
      <c r="AE2098" s="27" t="n">
        <v>2</v>
      </c>
      <c r="AF2098" s="27" t="n">
        <v>14</v>
      </c>
      <c r="AG2098" s="28" t="n">
        <f aca="false">AD2098+AE2098+AF2098</f>
        <v>25</v>
      </c>
      <c r="AH2098" s="12" t="n">
        <f aca="false">IF(AG2098&gt;0,AD2098/AG2098,"")</f>
        <v>0.36</v>
      </c>
      <c r="AI2098" s="27" t="n">
        <v>1</v>
      </c>
      <c r="AJ2098" s="27" t="n">
        <v>0</v>
      </c>
      <c r="AK2098" s="27" t="n">
        <v>1</v>
      </c>
      <c r="AL2098" s="22" t="str">
        <f aca="false">IF(OR(AJ2098&gt;0,AK2098&gt;0),"Sí","No")</f>
        <v>Sí</v>
      </c>
      <c r="AM2098" s="6" t="s">
        <v>198</v>
      </c>
      <c r="AN2098" s="6" t="s">
        <v>198</v>
      </c>
      <c r="AO2098" s="12" t="n">
        <f aca="false">IF(M2098&gt;0,K2098/M2098,"")</f>
        <v>0.171428571428571</v>
      </c>
      <c r="AP2098" s="22" t="str">
        <f aca="false">IF(M2098&gt;=Resumen!$B$5,"Alto","Bajo")</f>
        <v>Alto</v>
      </c>
      <c r="AQ2098" s="22" t="str">
        <f aca="false">IF(AO2098&gt;=Resumen!$B$28,"Alto","Bajo")</f>
        <v>Bajo</v>
      </c>
      <c r="AR2098" s="22" t="str">
        <f aca="false">AP2098&amp;" Potencial / "&amp;AQ2098&amp;" Share"</f>
        <v>Alto Potencial / Bajo Share</v>
      </c>
      <c r="AS2098" s="22" t="str">
        <f aca="false">IF(Q2098="Sí",IF(AO2098&gt;=Resumen!$B$29,"Alto","Bajo"),"")</f>
        <v>Bajo</v>
      </c>
      <c r="AT2098" s="22" t="str">
        <f aca="false">IF(AS2098&lt;&gt;"",AP2098&amp;" Potencial / "&amp;AS2098&amp;" Share","")</f>
        <v>Alto Potencial / Bajo Share</v>
      </c>
      <c r="AU2098" s="22" t="str">
        <f aca="false">IF(AH2098="","Sin dato",IF(AH2098-AO2098&gt;Resumen!$B$6,"Sobre-exhibido",IF(AO2098-AH2098&gt;Resumen!$B$6,"Sub-exhibido","En línea")))</f>
        <v>Sobre-exhibido</v>
      </c>
      <c r="AV2098" s="22" t="n">
        <f aca="false">IF(AT2098="","",IF(AT2098="Alto Potencial / Bajo Share",1,IF(AT2098="Alto Potencial / Alto Share",2,IF(AT2098="Bajo Potencial / Alto Share",3,4))))</f>
        <v>1</v>
      </c>
      <c r="AW2098" s="22" t="str">
        <f aca="false">IF(Q2098="No","Sin competencia directa",IF(AV2098=1,"1 - Foco Conquista (Alto Pot / Bajo Share)",IF(AV2098=2,"2 - Foco Defensa (Alto Pot / Alto Share)",IF(AV2098=3,"3 - Monitoreo (Bajo Pot / Alto Share)","4 - Baja Prioridad (Bajo Pot / Bajo Share)"))))</f>
        <v>1 - Foco Conquista (Alto Pot / Bajo Share)</v>
      </c>
      <c r="AX2098" s="12" t="n">
        <f aca="false">IF(OR(IFERROR(AND(W2098&lt;&gt;"",Y2098&lt;&gt;"",Y2098-W2098&gt;Resumen!$B$8),FALSE()),IFERROR(AND(X2098&lt;&gt;"",Y2098&lt;&gt;"",Y2098-X2098&gt;Resumen!$B$8),FALSE())),MAX(IF(IFERROR(AND(W2098&lt;&gt;"",Y2098&lt;&gt;"",Y2098-W2098&gt;Resumen!$B$8),FALSE()),Y2098-W2098,0),IF(IFERROR(AND(X2098&lt;&gt;"",Y2098&lt;&gt;"",Y2098-X2098&gt;Resumen!$B$8),FALSE()),Y2098-X2098,0)),"")</f>
        <v>0.0514285714285714</v>
      </c>
      <c r="AY2098" s="22" t="str">
        <f aca="false">IF(OR(IFERROR(AND(W2098&lt;&gt;"",Y2098&lt;&gt;"",Y2098-W2098&gt;Resumen!$B$8),FALSE()),IFERROR(AND(X2098&lt;&gt;"",Y2098&lt;&gt;"",Y2098-X2098&gt;Resumen!$B$8),FALSE())),TRIM("Lays tiene mayor markup que "&amp;IF(IFERROR(AND(W2098&lt;&gt;"",Y2098&lt;&gt;"",Y2098-W2098&gt;Resumen!$B$8),FALSE()),"Quento ","")&amp;IF(IFERROR(AND(X2098&lt;&gt;"",Y2098&lt;&gt;"",Y2098-X2098&gt;Resumen!$B$8),FALSE()),"Julicroc ","")&amp;"en este PDV"),"")</f>
        <v>Lays tiene mayor markup que Quento en este PDV</v>
      </c>
      <c r="AZ2098" s="22" t="str">
        <f aca="false">IF(COUNTIF('Plan Pehuamar - Lista'!$A$2:$A$167,A2098)&gt;0,"Sí","No")</f>
        <v>No</v>
      </c>
      <c r="BA2098" s="22" t="str">
        <f aca="false">IF(COUNTIF('Plan Combo 9+1'!$A$2:$A$226,A2098)&gt;0,"Sí","No")</f>
        <v>No</v>
      </c>
      <c r="BB2098" s="22" t="str">
        <f aca="false">IF(AH2098="","No",IF(BA2098="Sí",IF((AO2098-AH2098)&gt;Resumen!$B$6,"Sí","No"),IF((AO2098-AH2098)&gt;=Resumen!$B$132,"Sí","No")))</f>
        <v>No</v>
      </c>
      <c r="BC2098" s="22" t="str">
        <f aca="false">IF(AND(N2098="Sí",AL2098="Sí",AI2098=0),"Sí","No")</f>
        <v>No</v>
      </c>
      <c r="BD2098" s="22" t="str">
        <f aca="false">IF(COUNTIF('Plan 9+1 (con Pehuamar)'!$A$2:$A$227,A2098)&gt;0,"Sí","No")</f>
        <v>No</v>
      </c>
    </row>
    <row r="2099" customFormat="false" ht="15" hidden="false" customHeight="true" outlineLevel="0" collapsed="false">
      <c r="A2099" s="6" t="n">
        <v>200724</v>
      </c>
      <c r="B2099" s="6" t="n">
        <v>13</v>
      </c>
      <c r="C2099" s="6" t="n">
        <v>1305</v>
      </c>
      <c r="D2099" s="6" t="s">
        <v>398</v>
      </c>
      <c r="E2099" s="6" t="s">
        <v>2260</v>
      </c>
      <c r="F2099" s="6" t="s">
        <v>206</v>
      </c>
      <c r="G2099" s="6" t="s">
        <v>130</v>
      </c>
      <c r="H2099" s="6" t="s">
        <v>1715</v>
      </c>
      <c r="I2099" s="27" t="n">
        <v>10</v>
      </c>
      <c r="J2099" s="27" t="n">
        <v>24</v>
      </c>
      <c r="K2099" s="27" t="n">
        <v>0</v>
      </c>
      <c r="L2099" s="28" t="n">
        <f aca="false">I2099+J2099</f>
        <v>34</v>
      </c>
      <c r="M2099" s="28" t="n">
        <f aca="false">L2099+K2099</f>
        <v>34</v>
      </c>
      <c r="N2099" s="22" t="str">
        <f aca="false">IF(I2099&gt;0,"Sí","No")</f>
        <v>Sí</v>
      </c>
      <c r="O2099" s="22" t="str">
        <f aca="false">IF(J2099&gt;0,"Sí","No")</f>
        <v>Sí</v>
      </c>
      <c r="P2099" s="22" t="str">
        <f aca="false">IF(K2099&gt;0,"Sí","No")</f>
        <v>No</v>
      </c>
      <c r="Q2099" s="22" t="str">
        <f aca="false">IF(OR(I2099&gt;0,J2099&gt;0),"Sí","No")</f>
        <v>Sí</v>
      </c>
      <c r="R2099" s="27" t="n">
        <v>1750</v>
      </c>
      <c r="S2099" s="27" t="n">
        <v>2500</v>
      </c>
      <c r="T2099" s="27" t="n">
        <v>1200</v>
      </c>
      <c r="U2099" s="27" t="n">
        <v>2000</v>
      </c>
      <c r="V2099" s="27"/>
      <c r="W2099" s="12" t="n">
        <f aca="false">IF(AND(I2099&gt;0,R2099&gt;0),(S2099-R2099)/R2099,"")</f>
        <v>0.428571428571429</v>
      </c>
      <c r="X2099" s="12" t="n">
        <f aca="false">IF(AND(J2099&gt;0,T2099&gt;0),(U2099-T2099)/T2099,"")</f>
        <v>0.666666666666667</v>
      </c>
      <c r="Y2099" s="12" t="str">
        <f aca="false">IF(AND(K2099&gt;0,V2099&gt;0),(V2099-Resumen!$B$7)/Resumen!$B$7,"")</f>
        <v/>
      </c>
      <c r="Z2099" s="28" t="str">
        <f aca="false">IF(AND(K2099&gt;0,I2099&gt;0,V2099&gt;0,S2099&gt;0),V2099-S2099,"")</f>
        <v/>
      </c>
      <c r="AA2099" s="12" t="str">
        <f aca="false">IF(Z2099&lt;&gt;"",Z2099/S2099,"")</f>
        <v/>
      </c>
      <c r="AB2099" s="28" t="str">
        <f aca="false">IF(AND(K2099&gt;0,J2099&gt;0,V2099&gt;0,U2099&gt;0),V2099-U2099,"")</f>
        <v/>
      </c>
      <c r="AC2099" s="12" t="str">
        <f aca="false">IF(AB2099&lt;&gt;"",AB2099/U2099,"")</f>
        <v/>
      </c>
      <c r="AD2099" s="27" t="n">
        <v>0</v>
      </c>
      <c r="AE2099" s="27" t="n">
        <v>2</v>
      </c>
      <c r="AF2099" s="27" t="n">
        <v>10</v>
      </c>
      <c r="AG2099" s="28" t="n">
        <f aca="false">AD2099+AE2099+AF2099</f>
        <v>12</v>
      </c>
      <c r="AH2099" s="12" t="n">
        <f aca="false">IF(AG2099&gt;0,AD2099/AG2099,"")</f>
        <v>0</v>
      </c>
      <c r="AI2099" s="27" t="n">
        <v>0</v>
      </c>
      <c r="AJ2099" s="27" t="n">
        <v>0</v>
      </c>
      <c r="AK2099" s="27" t="n">
        <v>0</v>
      </c>
      <c r="AL2099" s="22" t="str">
        <f aca="false">IF(OR(AJ2099&gt;0,AK2099&gt;0),"Sí","No")</f>
        <v>No</v>
      </c>
      <c r="AM2099" s="6" t="s">
        <v>198</v>
      </c>
      <c r="AN2099" s="6" t="s">
        <v>397</v>
      </c>
      <c r="AO2099" s="12" t="n">
        <f aca="false">IF(M2099&gt;0,K2099/M2099,"")</f>
        <v>0</v>
      </c>
      <c r="AP2099" s="22" t="str">
        <f aca="false">IF(M2099&gt;=Resumen!$B$5,"Alto","Bajo")</f>
        <v>Bajo</v>
      </c>
      <c r="AQ2099" s="22" t="str">
        <f aca="false">IF(AO2099&gt;=Resumen!$B$28,"Alto","Bajo")</f>
        <v>Bajo</v>
      </c>
      <c r="AR2099" s="22" t="str">
        <f aca="false">AP2099&amp;" Potencial / "&amp;AQ2099&amp;" Share"</f>
        <v>Bajo Potencial / Bajo Share</v>
      </c>
      <c r="AS2099" s="22" t="str">
        <f aca="false">IF(Q2099="Sí",IF(AO2099&gt;=Resumen!$B$29,"Alto","Bajo"),"")</f>
        <v>Bajo</v>
      </c>
      <c r="AT2099" s="22" t="str">
        <f aca="false">IF(AS2099&lt;&gt;"",AP2099&amp;" Potencial / "&amp;AS2099&amp;" Share","")</f>
        <v>Bajo Potencial / Bajo Share</v>
      </c>
      <c r="AU2099" s="22" t="str">
        <f aca="false">IF(AH2099="","Sin dato",IF(AH2099-AO2099&gt;Resumen!$B$6,"Sobre-exhibido",IF(AO2099-AH2099&gt;Resumen!$B$6,"Sub-exhibido","En línea")))</f>
        <v>En línea</v>
      </c>
      <c r="AV2099" s="22" t="n">
        <f aca="false">IF(AT2099="","",IF(AT2099="Alto Potencial / Bajo Share",1,IF(AT2099="Alto Potencial / Alto Share",2,IF(AT2099="Bajo Potencial / Alto Share",3,4))))</f>
        <v>4</v>
      </c>
      <c r="AW2099" s="22" t="str">
        <f aca="false">IF(Q2099="No","Sin competencia directa",IF(AV2099=1,"1 - Foco Conquista (Alto Pot / Bajo Share)",IF(AV2099=2,"2 - Foco Defensa (Alto Pot / Alto Share)",IF(AV2099=3,"3 - Monitoreo (Bajo Pot / Alto Share)","4 - Baja Prioridad (Bajo Pot / Bajo Share)"))))</f>
        <v>4 - Baja Prioridad (Bajo Pot / Bajo Share)</v>
      </c>
      <c r="AX2099" s="12" t="str">
        <f aca="false">IF(OR(IFERROR(AND(W2099&lt;&gt;"",Y2099&lt;&gt;"",Y2099-W2099&gt;Resumen!$B$8),FALSE()),IFERROR(AND(X2099&lt;&gt;"",Y2099&lt;&gt;"",Y2099-X2099&gt;Resumen!$B$8),FALSE())),MAX(IF(IFERROR(AND(W2099&lt;&gt;"",Y2099&lt;&gt;"",Y2099-W2099&gt;Resumen!$B$8),FALSE()),Y2099-W2099,0),IF(IFERROR(AND(X2099&lt;&gt;"",Y2099&lt;&gt;"",Y2099-X2099&gt;Resumen!$B$8),FALSE()),Y2099-X2099,0)),"")</f>
        <v/>
      </c>
      <c r="AY2099" s="22" t="str">
        <f aca="false">IF(OR(IFERROR(AND(W2099&lt;&gt;"",Y2099&lt;&gt;"",Y2099-W2099&gt;Resumen!$B$8),FALSE()),IFERROR(AND(X2099&lt;&gt;"",Y2099&lt;&gt;"",Y2099-X2099&gt;Resumen!$B$8),FALSE())),TRIM("Lays tiene mayor markup que "&amp;IF(IFERROR(AND(W2099&lt;&gt;"",Y2099&lt;&gt;"",Y2099-W2099&gt;Resumen!$B$8),FALSE()),"Quento ","")&amp;IF(IFERROR(AND(X2099&lt;&gt;"",Y2099&lt;&gt;"",Y2099-X2099&gt;Resumen!$B$8),FALSE()),"Julicroc ","")&amp;"en este PDV"),"")</f>
        <v/>
      </c>
      <c r="AZ2099" s="22" t="str">
        <f aca="false">IF(COUNTIF('Plan Pehuamar - Lista'!$A$2:$A$167,A2099)&gt;0,"Sí","No")</f>
        <v>No</v>
      </c>
      <c r="BA2099" s="22" t="str">
        <f aca="false">IF(COUNTIF('Plan Combo 9+1'!$A$2:$A$226,A2099)&gt;0,"Sí","No")</f>
        <v>No</v>
      </c>
      <c r="BB2099" s="22" t="str">
        <f aca="false">IF(AH2099="","No",IF(BA2099="Sí",IF((AO2099-AH2099)&gt;Resumen!$B$6,"Sí","No"),IF((AO2099-AH2099)&gt;=Resumen!$B$132,"Sí","No")))</f>
        <v>No</v>
      </c>
      <c r="BC2099" s="22" t="str">
        <f aca="false">IF(AND(N2099="Sí",AL2099="Sí",AI2099=0),"Sí","No")</f>
        <v>No</v>
      </c>
      <c r="BD2099" s="22" t="str">
        <f aca="false">IF(COUNTIF('Plan 9+1 (con Pehuamar)'!$A$2:$A$227,A2099)&gt;0,"Sí","No")</f>
        <v>No</v>
      </c>
    </row>
    <row r="2100" customFormat="false" ht="15" hidden="false" customHeight="true" outlineLevel="0" collapsed="false">
      <c r="A2100" s="6" t="n">
        <v>200726</v>
      </c>
      <c r="B2100" s="6" t="n">
        <v>13</v>
      </c>
      <c r="C2100" s="6" t="n">
        <v>1305</v>
      </c>
      <c r="D2100" s="6" t="s">
        <v>398</v>
      </c>
      <c r="E2100" s="6" t="s">
        <v>2261</v>
      </c>
      <c r="F2100" s="6" t="s">
        <v>196</v>
      </c>
      <c r="G2100" s="6" t="s">
        <v>130</v>
      </c>
      <c r="H2100" s="6" t="s">
        <v>1715</v>
      </c>
      <c r="I2100" s="27" t="n">
        <v>0</v>
      </c>
      <c r="J2100" s="27" t="n">
        <v>0</v>
      </c>
      <c r="K2100" s="27" t="n">
        <v>0.2</v>
      </c>
      <c r="L2100" s="28" t="n">
        <f aca="false">I2100+J2100</f>
        <v>0</v>
      </c>
      <c r="M2100" s="28" t="n">
        <f aca="false">L2100+K2100</f>
        <v>0.2</v>
      </c>
      <c r="N2100" s="22" t="str">
        <f aca="false">IF(I2100&gt;0,"Sí","No")</f>
        <v>No</v>
      </c>
      <c r="O2100" s="22" t="str">
        <f aca="false">IF(J2100&gt;0,"Sí","No")</f>
        <v>No</v>
      </c>
      <c r="P2100" s="22" t="str">
        <f aca="false">IF(K2100&gt;0,"Sí","No")</f>
        <v>Sí</v>
      </c>
      <c r="Q2100" s="22" t="str">
        <f aca="false">IF(OR(I2100&gt;0,J2100&gt;0),"Sí","No")</f>
        <v>No</v>
      </c>
      <c r="R2100" s="27"/>
      <c r="S2100" s="27"/>
      <c r="T2100" s="27"/>
      <c r="U2100" s="27"/>
      <c r="V2100" s="27"/>
      <c r="W2100" s="12" t="str">
        <f aca="false">IF(AND(I2100&gt;0,R2100&gt;0),(S2100-R2100)/R2100,"")</f>
        <v/>
      </c>
      <c r="X2100" s="12" t="str">
        <f aca="false">IF(AND(J2100&gt;0,T2100&gt;0),(U2100-T2100)/T2100,"")</f>
        <v/>
      </c>
      <c r="Y2100" s="12" t="str">
        <f aca="false">IF(AND(K2100&gt;0,V2100&gt;0),(V2100-Resumen!$B$7)/Resumen!$B$7,"")</f>
        <v/>
      </c>
      <c r="Z2100" s="28" t="str">
        <f aca="false">IF(AND(K2100&gt;0,I2100&gt;0,V2100&gt;0,S2100&gt;0),V2100-S2100,"")</f>
        <v/>
      </c>
      <c r="AA2100" s="12" t="str">
        <f aca="false">IF(Z2100&lt;&gt;"",Z2100/S2100,"")</f>
        <v/>
      </c>
      <c r="AB2100" s="28" t="str">
        <f aca="false">IF(AND(K2100&gt;0,J2100&gt;0,V2100&gt;0,U2100&gt;0),V2100-U2100,"")</f>
        <v/>
      </c>
      <c r="AC2100" s="12" t="str">
        <f aca="false">IF(AB2100&lt;&gt;"",AB2100/U2100,"")</f>
        <v/>
      </c>
      <c r="AD2100" s="27" t="n">
        <v>0</v>
      </c>
      <c r="AE2100" s="27" t="n">
        <v>0</v>
      </c>
      <c r="AF2100" s="27" t="n">
        <v>0</v>
      </c>
      <c r="AG2100" s="28" t="n">
        <f aca="false">AD2100+AE2100+AF2100</f>
        <v>0</v>
      </c>
      <c r="AH2100" s="12" t="str">
        <f aca="false">IF(AG2100&gt;0,AD2100/AG2100,"")</f>
        <v/>
      </c>
      <c r="AI2100" s="27" t="n">
        <v>0</v>
      </c>
      <c r="AJ2100" s="27" t="n">
        <v>0</v>
      </c>
      <c r="AK2100" s="27" t="n">
        <v>0</v>
      </c>
      <c r="AL2100" s="22" t="str">
        <f aca="false">IF(OR(AJ2100&gt;0,AK2100&gt;0),"Sí","No")</f>
        <v>No</v>
      </c>
      <c r="AM2100" s="6"/>
      <c r="AN2100" s="6"/>
      <c r="AO2100" s="12" t="n">
        <f aca="false">IF(M2100&gt;0,K2100/M2100,"")</f>
        <v>1</v>
      </c>
      <c r="AP2100" s="22" t="str">
        <f aca="false">IF(M2100&gt;=Resumen!$B$5,"Alto","Bajo")</f>
        <v>Bajo</v>
      </c>
      <c r="AQ2100" s="22" t="str">
        <f aca="false">IF(AO2100&gt;=Resumen!$B$28,"Alto","Bajo")</f>
        <v>Alto</v>
      </c>
      <c r="AR2100" s="22" t="str">
        <f aca="false">AP2100&amp;" Potencial / "&amp;AQ2100&amp;" Share"</f>
        <v>Bajo Potencial / Alto Share</v>
      </c>
      <c r="AS2100" s="22" t="str">
        <f aca="false">IF(Q2100="Sí",IF(AO2100&gt;=Resumen!$B$29,"Alto","Bajo"),"")</f>
        <v/>
      </c>
      <c r="AT2100" s="22" t="str">
        <f aca="false">IF(AS2100&lt;&gt;"",AP2100&amp;" Potencial / "&amp;AS2100&amp;" Share","")</f>
        <v/>
      </c>
      <c r="AU2100" s="22" t="str">
        <f aca="false">IF(AH2100="","Sin dato",IF(AH2100-AO2100&gt;Resumen!$B$6,"Sobre-exhibido",IF(AO2100-AH2100&gt;Resumen!$B$6,"Sub-exhibido","En línea")))</f>
        <v>Sin dato</v>
      </c>
      <c r="AV2100" s="22" t="str">
        <f aca="false">IF(AT2100="","",IF(AT2100="Alto Potencial / Bajo Share",1,IF(AT2100="Alto Potencial / Alto Share",2,IF(AT2100="Bajo Potencial / Alto Share",3,4))))</f>
        <v/>
      </c>
      <c r="AW2100" s="22" t="str">
        <f aca="false">IF(Q2100="No","Sin competencia directa",IF(AV2100=1,"1 - Foco Conquista (Alto Pot / Bajo Share)",IF(AV2100=2,"2 - Foco Defensa (Alto Pot / Alto Share)",IF(AV2100=3,"3 - Monitoreo (Bajo Pot / Alto Share)","4 - Baja Prioridad (Bajo Pot / Bajo Share)"))))</f>
        <v>Sin competencia directa</v>
      </c>
      <c r="AX2100" s="12" t="str">
        <f aca="false">IF(OR(IFERROR(AND(W2100&lt;&gt;"",Y2100&lt;&gt;"",Y2100-W2100&gt;Resumen!$B$8),FALSE()),IFERROR(AND(X2100&lt;&gt;"",Y2100&lt;&gt;"",Y2100-X2100&gt;Resumen!$B$8),FALSE())),MAX(IF(IFERROR(AND(W2100&lt;&gt;"",Y2100&lt;&gt;"",Y2100-W2100&gt;Resumen!$B$8),FALSE()),Y2100-W2100,0),IF(IFERROR(AND(X2100&lt;&gt;"",Y2100&lt;&gt;"",Y2100-X2100&gt;Resumen!$B$8),FALSE()),Y2100-X2100,0)),"")</f>
        <v/>
      </c>
      <c r="AY2100" s="22" t="str">
        <f aca="false">IF(OR(IFERROR(AND(W2100&lt;&gt;"",Y2100&lt;&gt;"",Y2100-W2100&gt;Resumen!$B$8),FALSE()),IFERROR(AND(X2100&lt;&gt;"",Y2100&lt;&gt;"",Y2100-X2100&gt;Resumen!$B$8),FALSE())),TRIM("Lays tiene mayor markup que "&amp;IF(IFERROR(AND(W2100&lt;&gt;"",Y2100&lt;&gt;"",Y2100-W2100&gt;Resumen!$B$8),FALSE()),"Quento ","")&amp;IF(IFERROR(AND(X2100&lt;&gt;"",Y2100&lt;&gt;"",Y2100-X2100&gt;Resumen!$B$8),FALSE()),"Julicroc ","")&amp;"en este PDV"),"")</f>
        <v/>
      </c>
      <c r="AZ2100" s="22" t="str">
        <f aca="false">IF(COUNTIF('Plan Pehuamar - Lista'!$A$2:$A$167,A2100)&gt;0,"Sí","No")</f>
        <v>No</v>
      </c>
      <c r="BA2100" s="22" t="str">
        <f aca="false">IF(COUNTIF('Plan Combo 9+1'!$A$2:$A$226,A2100)&gt;0,"Sí","No")</f>
        <v>No</v>
      </c>
      <c r="BB2100" s="22" t="str">
        <f aca="false">IF(AH2100="","No",IF(BA2100="Sí",IF((AO2100-AH2100)&gt;Resumen!$B$6,"Sí","No"),IF((AO2100-AH2100)&gt;=Resumen!$B$132,"Sí","No")))</f>
        <v>No</v>
      </c>
      <c r="BC2100" s="22" t="str">
        <f aca="false">IF(AND(N2100="Sí",AL2100="Sí",AI2100=0),"Sí","No")</f>
        <v>No</v>
      </c>
      <c r="BD2100" s="22" t="str">
        <f aca="false">IF(COUNTIF('Plan 9+1 (con Pehuamar)'!$A$2:$A$227,A2100)&gt;0,"Sí","No")</f>
        <v>No</v>
      </c>
    </row>
    <row r="2101" customFormat="false" ht="15" hidden="false" customHeight="true" outlineLevel="0" collapsed="false">
      <c r="A2101" s="6" t="n">
        <v>202001</v>
      </c>
      <c r="B2101" s="6" t="n">
        <v>13</v>
      </c>
      <c r="C2101" s="6" t="n">
        <v>1305</v>
      </c>
      <c r="D2101" s="6" t="s">
        <v>398</v>
      </c>
      <c r="E2101" s="6" t="s">
        <v>2262</v>
      </c>
      <c r="F2101" s="6" t="s">
        <v>196</v>
      </c>
      <c r="G2101" s="6" t="s">
        <v>130</v>
      </c>
      <c r="H2101" s="6" t="s">
        <v>1715</v>
      </c>
      <c r="I2101" s="27" t="n">
        <v>9</v>
      </c>
      <c r="J2101" s="27" t="n">
        <v>15</v>
      </c>
      <c r="K2101" s="27" t="n">
        <v>4</v>
      </c>
      <c r="L2101" s="28" t="n">
        <f aca="false">I2101+J2101</f>
        <v>24</v>
      </c>
      <c r="M2101" s="28" t="n">
        <f aca="false">L2101+K2101</f>
        <v>28</v>
      </c>
      <c r="N2101" s="22" t="str">
        <f aca="false">IF(I2101&gt;0,"Sí","No")</f>
        <v>Sí</v>
      </c>
      <c r="O2101" s="22" t="str">
        <f aca="false">IF(J2101&gt;0,"Sí","No")</f>
        <v>Sí</v>
      </c>
      <c r="P2101" s="22" t="str">
        <f aca="false">IF(K2101&gt;0,"Sí","No")</f>
        <v>Sí</v>
      </c>
      <c r="Q2101" s="22" t="str">
        <f aca="false">IF(OR(I2101&gt;0,J2101&gt;0),"Sí","No")</f>
        <v>Sí</v>
      </c>
      <c r="R2101" s="27" t="n">
        <v>1750</v>
      </c>
      <c r="S2101" s="27" t="n">
        <v>2500</v>
      </c>
      <c r="T2101" s="27" t="n">
        <v>1200</v>
      </c>
      <c r="U2101" s="27" t="n">
        <v>2000</v>
      </c>
      <c r="V2101" s="27" t="n">
        <v>3600</v>
      </c>
      <c r="W2101" s="12" t="n">
        <f aca="false">IF(AND(I2101&gt;0,R2101&gt;0),(S2101-R2101)/R2101,"")</f>
        <v>0.428571428571429</v>
      </c>
      <c r="X2101" s="12" t="n">
        <f aca="false">IF(AND(J2101&gt;0,T2101&gt;0),(U2101-T2101)/T2101,"")</f>
        <v>0.666666666666667</v>
      </c>
      <c r="Y2101" s="12" t="n">
        <f aca="false">IF(AND(K2101&gt;0,V2101&gt;0),(V2101-Resumen!$B$7)/Resumen!$B$7,"")</f>
        <v>0.44</v>
      </c>
      <c r="Z2101" s="28" t="n">
        <f aca="false">IF(AND(K2101&gt;0,I2101&gt;0,V2101&gt;0,S2101&gt;0),V2101-S2101,"")</f>
        <v>1100</v>
      </c>
      <c r="AA2101" s="12" t="n">
        <f aca="false">IF(Z2101&lt;&gt;"",Z2101/S2101,"")</f>
        <v>0.44</v>
      </c>
      <c r="AB2101" s="28" t="n">
        <f aca="false">IF(AND(K2101&gt;0,J2101&gt;0,V2101&gt;0,U2101&gt;0),V2101-U2101,"")</f>
        <v>1600</v>
      </c>
      <c r="AC2101" s="12" t="n">
        <f aca="false">IF(AB2101&lt;&gt;"",AB2101/U2101,"")</f>
        <v>0.8</v>
      </c>
      <c r="AD2101" s="27" t="n">
        <v>3</v>
      </c>
      <c r="AE2101" s="27" t="n">
        <v>3</v>
      </c>
      <c r="AF2101" s="27" t="n">
        <v>9</v>
      </c>
      <c r="AG2101" s="28" t="n">
        <f aca="false">AD2101+AE2101+AF2101</f>
        <v>15</v>
      </c>
      <c r="AH2101" s="12" t="n">
        <f aca="false">IF(AG2101&gt;0,AD2101/AG2101,"")</f>
        <v>0.2</v>
      </c>
      <c r="AI2101" s="27" t="n">
        <v>1</v>
      </c>
      <c r="AJ2101" s="27" t="n">
        <v>0</v>
      </c>
      <c r="AK2101" s="27" t="n">
        <v>1</v>
      </c>
      <c r="AL2101" s="22" t="str">
        <f aca="false">IF(OR(AJ2101&gt;0,AK2101&gt;0),"Sí","No")</f>
        <v>Sí</v>
      </c>
      <c r="AM2101" s="6" t="s">
        <v>198</v>
      </c>
      <c r="AN2101" s="6" t="s">
        <v>198</v>
      </c>
      <c r="AO2101" s="12" t="n">
        <f aca="false">IF(M2101&gt;0,K2101/M2101,"")</f>
        <v>0.142857142857143</v>
      </c>
      <c r="AP2101" s="22" t="str">
        <f aca="false">IF(M2101&gt;=Resumen!$B$5,"Alto","Bajo")</f>
        <v>Bajo</v>
      </c>
      <c r="AQ2101" s="22" t="str">
        <f aca="false">IF(AO2101&gt;=Resumen!$B$28,"Alto","Bajo")</f>
        <v>Bajo</v>
      </c>
      <c r="AR2101" s="22" t="str">
        <f aca="false">AP2101&amp;" Potencial / "&amp;AQ2101&amp;" Share"</f>
        <v>Bajo Potencial / Bajo Share</v>
      </c>
      <c r="AS2101" s="22" t="str">
        <f aca="false">IF(Q2101="Sí",IF(AO2101&gt;=Resumen!$B$29,"Alto","Bajo"),"")</f>
        <v>Bajo</v>
      </c>
      <c r="AT2101" s="22" t="str">
        <f aca="false">IF(AS2101&lt;&gt;"",AP2101&amp;" Potencial / "&amp;AS2101&amp;" Share","")</f>
        <v>Bajo Potencial / Bajo Share</v>
      </c>
      <c r="AU2101" s="22" t="str">
        <f aca="false">IF(AH2101="","Sin dato",IF(AH2101-AO2101&gt;Resumen!$B$6,"Sobre-exhibido",IF(AO2101-AH2101&gt;Resumen!$B$6,"Sub-exhibido","En línea")))</f>
        <v>Sobre-exhibido</v>
      </c>
      <c r="AV2101" s="22" t="n">
        <f aca="false">IF(AT2101="","",IF(AT2101="Alto Potencial / Bajo Share",1,IF(AT2101="Alto Potencial / Alto Share",2,IF(AT2101="Bajo Potencial / Alto Share",3,4))))</f>
        <v>4</v>
      </c>
      <c r="AW2101" s="22" t="str">
        <f aca="false">IF(Q2101="No","Sin competencia directa",IF(AV2101=1,"1 - Foco Conquista (Alto Pot / Bajo Share)",IF(AV2101=2,"2 - Foco Defensa (Alto Pot / Alto Share)",IF(AV2101=3,"3 - Monitoreo (Bajo Pot / Alto Share)","4 - Baja Prioridad (Bajo Pot / Bajo Share)"))))</f>
        <v>4 - Baja Prioridad (Bajo Pot / Bajo Share)</v>
      </c>
      <c r="AX2101" s="12" t="str">
        <f aca="false">IF(OR(IFERROR(AND(W2101&lt;&gt;"",Y2101&lt;&gt;"",Y2101-W2101&gt;Resumen!$B$8),FALSE()),IFERROR(AND(X2101&lt;&gt;"",Y2101&lt;&gt;"",Y2101-X2101&gt;Resumen!$B$8),FALSE())),MAX(IF(IFERROR(AND(W2101&lt;&gt;"",Y2101&lt;&gt;"",Y2101-W2101&gt;Resumen!$B$8),FALSE()),Y2101-W2101,0),IF(IFERROR(AND(X2101&lt;&gt;"",Y2101&lt;&gt;"",Y2101-X2101&gt;Resumen!$B$8),FALSE()),Y2101-X2101,0)),"")</f>
        <v/>
      </c>
      <c r="AY2101" s="22" t="str">
        <f aca="false">IF(OR(IFERROR(AND(W2101&lt;&gt;"",Y2101&lt;&gt;"",Y2101-W2101&gt;Resumen!$B$8),FALSE()),IFERROR(AND(X2101&lt;&gt;"",Y2101&lt;&gt;"",Y2101-X2101&gt;Resumen!$B$8),FALSE())),TRIM("Lays tiene mayor markup que "&amp;IF(IFERROR(AND(W2101&lt;&gt;"",Y2101&lt;&gt;"",Y2101-W2101&gt;Resumen!$B$8),FALSE()),"Quento ","")&amp;IF(IFERROR(AND(X2101&lt;&gt;"",Y2101&lt;&gt;"",Y2101-X2101&gt;Resumen!$B$8),FALSE()),"Julicroc ","")&amp;"en este PDV"),"")</f>
        <v/>
      </c>
      <c r="AZ2101" s="22" t="str">
        <f aca="false">IF(COUNTIF('Plan Pehuamar - Lista'!$A$2:$A$167,A2101)&gt;0,"Sí","No")</f>
        <v>No</v>
      </c>
      <c r="BA2101" s="22" t="str">
        <f aca="false">IF(COUNTIF('Plan Combo 9+1'!$A$2:$A$226,A2101)&gt;0,"Sí","No")</f>
        <v>No</v>
      </c>
      <c r="BB2101" s="22" t="str">
        <f aca="false">IF(AH2101="","No",IF(BA2101="Sí",IF((AO2101-AH2101)&gt;Resumen!$B$6,"Sí","No"),IF((AO2101-AH2101)&gt;=Resumen!$B$132,"Sí","No")))</f>
        <v>No</v>
      </c>
      <c r="BC2101" s="22" t="str">
        <f aca="false">IF(AND(N2101="Sí",AL2101="Sí",AI2101=0),"Sí","No")</f>
        <v>No</v>
      </c>
      <c r="BD2101" s="22" t="str">
        <f aca="false">IF(COUNTIF('Plan 9+1 (con Pehuamar)'!$A$2:$A$227,A2101)&gt;0,"Sí","No")</f>
        <v>No</v>
      </c>
    </row>
    <row r="2102" customFormat="false" ht="15" hidden="false" customHeight="true" outlineLevel="0" collapsed="false">
      <c r="A2102" s="6" t="n">
        <v>202356</v>
      </c>
      <c r="B2102" s="6" t="n">
        <v>13</v>
      </c>
      <c r="C2102" s="6" t="n">
        <v>1305</v>
      </c>
      <c r="D2102" s="6" t="s">
        <v>398</v>
      </c>
      <c r="E2102" s="6" t="s">
        <v>2263</v>
      </c>
      <c r="F2102" s="6" t="s">
        <v>196</v>
      </c>
      <c r="G2102" s="6" t="s">
        <v>130</v>
      </c>
      <c r="H2102" s="6" t="s">
        <v>1715</v>
      </c>
      <c r="I2102" s="27" t="n">
        <v>10</v>
      </c>
      <c r="J2102" s="27" t="n">
        <v>24</v>
      </c>
      <c r="K2102" s="27" t="n">
        <v>0</v>
      </c>
      <c r="L2102" s="28" t="n">
        <f aca="false">I2102+J2102</f>
        <v>34</v>
      </c>
      <c r="M2102" s="28" t="n">
        <f aca="false">L2102+K2102</f>
        <v>34</v>
      </c>
      <c r="N2102" s="22" t="str">
        <f aca="false">IF(I2102&gt;0,"Sí","No")</f>
        <v>Sí</v>
      </c>
      <c r="O2102" s="22" t="str">
        <f aca="false">IF(J2102&gt;0,"Sí","No")</f>
        <v>Sí</v>
      </c>
      <c r="P2102" s="22" t="str">
        <f aca="false">IF(K2102&gt;0,"Sí","No")</f>
        <v>No</v>
      </c>
      <c r="Q2102" s="22" t="str">
        <f aca="false">IF(OR(I2102&gt;0,J2102&gt;0),"Sí","No")</f>
        <v>Sí</v>
      </c>
      <c r="R2102" s="27" t="n">
        <v>1750</v>
      </c>
      <c r="S2102" s="27" t="n">
        <v>2500</v>
      </c>
      <c r="T2102" s="27" t="n">
        <v>1100</v>
      </c>
      <c r="U2102" s="27" t="n">
        <v>2000</v>
      </c>
      <c r="V2102" s="27"/>
      <c r="W2102" s="12" t="n">
        <f aca="false">IF(AND(I2102&gt;0,R2102&gt;0),(S2102-R2102)/R2102,"")</f>
        <v>0.428571428571429</v>
      </c>
      <c r="X2102" s="12" t="n">
        <f aca="false">IF(AND(J2102&gt;0,T2102&gt;0),(U2102-T2102)/T2102,"")</f>
        <v>0.818181818181818</v>
      </c>
      <c r="Y2102" s="12" t="str">
        <f aca="false">IF(AND(K2102&gt;0,V2102&gt;0),(V2102-Resumen!$B$7)/Resumen!$B$7,"")</f>
        <v/>
      </c>
      <c r="Z2102" s="28" t="str">
        <f aca="false">IF(AND(K2102&gt;0,I2102&gt;0,V2102&gt;0,S2102&gt;0),V2102-S2102,"")</f>
        <v/>
      </c>
      <c r="AA2102" s="12" t="str">
        <f aca="false">IF(Z2102&lt;&gt;"",Z2102/S2102,"")</f>
        <v/>
      </c>
      <c r="AB2102" s="28" t="str">
        <f aca="false">IF(AND(K2102&gt;0,J2102&gt;0,V2102&gt;0,U2102&gt;0),V2102-U2102,"")</f>
        <v/>
      </c>
      <c r="AC2102" s="12" t="str">
        <f aca="false">IF(AB2102&lt;&gt;"",AB2102/U2102,"")</f>
        <v/>
      </c>
      <c r="AD2102" s="27" t="n">
        <v>0</v>
      </c>
      <c r="AE2102" s="27" t="n">
        <v>2</v>
      </c>
      <c r="AF2102" s="27" t="n">
        <v>4</v>
      </c>
      <c r="AG2102" s="28" t="n">
        <f aca="false">AD2102+AE2102+AF2102</f>
        <v>6</v>
      </c>
      <c r="AH2102" s="12" t="n">
        <f aca="false">IF(AG2102&gt;0,AD2102/AG2102,"")</f>
        <v>0</v>
      </c>
      <c r="AI2102" s="27" t="n">
        <v>0</v>
      </c>
      <c r="AJ2102" s="27" t="n">
        <v>0</v>
      </c>
      <c r="AK2102" s="27" t="n">
        <v>0</v>
      </c>
      <c r="AL2102" s="22" t="str">
        <f aca="false">IF(OR(AJ2102&gt;0,AK2102&gt;0),"Sí","No")</f>
        <v>No</v>
      </c>
      <c r="AM2102" s="6" t="s">
        <v>198</v>
      </c>
      <c r="AN2102" s="6" t="s">
        <v>198</v>
      </c>
      <c r="AO2102" s="12" t="n">
        <f aca="false">IF(M2102&gt;0,K2102/M2102,"")</f>
        <v>0</v>
      </c>
      <c r="AP2102" s="22" t="str">
        <f aca="false">IF(M2102&gt;=Resumen!$B$5,"Alto","Bajo")</f>
        <v>Bajo</v>
      </c>
      <c r="AQ2102" s="22" t="str">
        <f aca="false">IF(AO2102&gt;=Resumen!$B$28,"Alto","Bajo")</f>
        <v>Bajo</v>
      </c>
      <c r="AR2102" s="22" t="str">
        <f aca="false">AP2102&amp;" Potencial / "&amp;AQ2102&amp;" Share"</f>
        <v>Bajo Potencial / Bajo Share</v>
      </c>
      <c r="AS2102" s="22" t="str">
        <f aca="false">IF(Q2102="Sí",IF(AO2102&gt;=Resumen!$B$29,"Alto","Bajo"),"")</f>
        <v>Bajo</v>
      </c>
      <c r="AT2102" s="22" t="str">
        <f aca="false">IF(AS2102&lt;&gt;"",AP2102&amp;" Potencial / "&amp;AS2102&amp;" Share","")</f>
        <v>Bajo Potencial / Bajo Share</v>
      </c>
      <c r="AU2102" s="22" t="str">
        <f aca="false">IF(AH2102="","Sin dato",IF(AH2102-AO2102&gt;Resumen!$B$6,"Sobre-exhibido",IF(AO2102-AH2102&gt;Resumen!$B$6,"Sub-exhibido","En línea")))</f>
        <v>En línea</v>
      </c>
      <c r="AV2102" s="22" t="n">
        <f aca="false">IF(AT2102="","",IF(AT2102="Alto Potencial / Bajo Share",1,IF(AT2102="Alto Potencial / Alto Share",2,IF(AT2102="Bajo Potencial / Alto Share",3,4))))</f>
        <v>4</v>
      </c>
      <c r="AW2102" s="22" t="str">
        <f aca="false">IF(Q2102="No","Sin competencia directa",IF(AV2102=1,"1 - Foco Conquista (Alto Pot / Bajo Share)",IF(AV2102=2,"2 - Foco Defensa (Alto Pot / Alto Share)",IF(AV2102=3,"3 - Monitoreo (Bajo Pot / Alto Share)","4 - Baja Prioridad (Bajo Pot / Bajo Share)"))))</f>
        <v>4 - Baja Prioridad (Bajo Pot / Bajo Share)</v>
      </c>
      <c r="AX2102" s="12" t="str">
        <f aca="false">IF(OR(IFERROR(AND(W2102&lt;&gt;"",Y2102&lt;&gt;"",Y2102-W2102&gt;Resumen!$B$8),FALSE()),IFERROR(AND(X2102&lt;&gt;"",Y2102&lt;&gt;"",Y2102-X2102&gt;Resumen!$B$8),FALSE())),MAX(IF(IFERROR(AND(W2102&lt;&gt;"",Y2102&lt;&gt;"",Y2102-W2102&gt;Resumen!$B$8),FALSE()),Y2102-W2102,0),IF(IFERROR(AND(X2102&lt;&gt;"",Y2102&lt;&gt;"",Y2102-X2102&gt;Resumen!$B$8),FALSE()),Y2102-X2102,0)),"")</f>
        <v/>
      </c>
      <c r="AY2102" s="22" t="str">
        <f aca="false">IF(OR(IFERROR(AND(W2102&lt;&gt;"",Y2102&lt;&gt;"",Y2102-W2102&gt;Resumen!$B$8),FALSE()),IFERROR(AND(X2102&lt;&gt;"",Y2102&lt;&gt;"",Y2102-X2102&gt;Resumen!$B$8),FALSE())),TRIM("Lays tiene mayor markup que "&amp;IF(IFERROR(AND(W2102&lt;&gt;"",Y2102&lt;&gt;"",Y2102-W2102&gt;Resumen!$B$8),FALSE()),"Quento ","")&amp;IF(IFERROR(AND(X2102&lt;&gt;"",Y2102&lt;&gt;"",Y2102-X2102&gt;Resumen!$B$8),FALSE()),"Julicroc ","")&amp;"en este PDV"),"")</f>
        <v/>
      </c>
      <c r="AZ2102" s="22" t="str">
        <f aca="false">IF(COUNTIF('Plan Pehuamar - Lista'!$A$2:$A$167,A2102)&gt;0,"Sí","No")</f>
        <v>No</v>
      </c>
      <c r="BA2102" s="22" t="str">
        <f aca="false">IF(COUNTIF('Plan Combo 9+1'!$A$2:$A$226,A2102)&gt;0,"Sí","No")</f>
        <v>No</v>
      </c>
      <c r="BB2102" s="22" t="str">
        <f aca="false">IF(AH2102="","No",IF(BA2102="Sí",IF((AO2102-AH2102)&gt;Resumen!$B$6,"Sí","No"),IF((AO2102-AH2102)&gt;=Resumen!$B$132,"Sí","No")))</f>
        <v>No</v>
      </c>
      <c r="BC2102" s="22" t="str">
        <f aca="false">IF(AND(N2102="Sí",AL2102="Sí",AI2102=0),"Sí","No")</f>
        <v>No</v>
      </c>
      <c r="BD2102" s="22" t="str">
        <f aca="false">IF(COUNTIF('Plan 9+1 (con Pehuamar)'!$A$2:$A$227,A2102)&gt;0,"Sí","No")</f>
        <v>No</v>
      </c>
    </row>
    <row r="2103" customFormat="false" ht="15" hidden="false" customHeight="true" outlineLevel="0" collapsed="false">
      <c r="A2103" s="6" t="n">
        <v>202382</v>
      </c>
      <c r="B2103" s="6" t="n">
        <v>13</v>
      </c>
      <c r="C2103" s="6" t="n">
        <v>1305</v>
      </c>
      <c r="D2103" s="6" t="s">
        <v>398</v>
      </c>
      <c r="E2103" s="6" t="s">
        <v>2264</v>
      </c>
      <c r="F2103" s="6" t="s">
        <v>196</v>
      </c>
      <c r="G2103" s="6" t="s">
        <v>130</v>
      </c>
      <c r="H2103" s="6" t="s">
        <v>1715</v>
      </c>
      <c r="I2103" s="27" t="n">
        <v>10</v>
      </c>
      <c r="J2103" s="27" t="n">
        <v>20</v>
      </c>
      <c r="K2103" s="27" t="n">
        <v>10</v>
      </c>
      <c r="L2103" s="28" t="n">
        <f aca="false">I2103+J2103</f>
        <v>30</v>
      </c>
      <c r="M2103" s="28" t="n">
        <f aca="false">L2103+K2103</f>
        <v>40</v>
      </c>
      <c r="N2103" s="22" t="str">
        <f aca="false">IF(I2103&gt;0,"Sí","No")</f>
        <v>Sí</v>
      </c>
      <c r="O2103" s="22" t="str">
        <f aca="false">IF(J2103&gt;0,"Sí","No")</f>
        <v>Sí</v>
      </c>
      <c r="P2103" s="22" t="str">
        <f aca="false">IF(K2103&gt;0,"Sí","No")</f>
        <v>Sí</v>
      </c>
      <c r="Q2103" s="22" t="str">
        <f aca="false">IF(OR(I2103&gt;0,J2103&gt;0),"Sí","No")</f>
        <v>Sí</v>
      </c>
      <c r="R2103" s="27" t="n">
        <v>1750</v>
      </c>
      <c r="S2103" s="27" t="n">
        <v>2500</v>
      </c>
      <c r="T2103" s="27" t="n">
        <v>1200</v>
      </c>
      <c r="U2103" s="27" t="n">
        <v>2000</v>
      </c>
      <c r="V2103" s="27" t="n">
        <v>3600</v>
      </c>
      <c r="W2103" s="12" t="n">
        <f aca="false">IF(AND(I2103&gt;0,R2103&gt;0),(S2103-R2103)/R2103,"")</f>
        <v>0.428571428571429</v>
      </c>
      <c r="X2103" s="12" t="n">
        <f aca="false">IF(AND(J2103&gt;0,T2103&gt;0),(U2103-T2103)/T2103,"")</f>
        <v>0.666666666666667</v>
      </c>
      <c r="Y2103" s="12" t="n">
        <f aca="false">IF(AND(K2103&gt;0,V2103&gt;0),(V2103-Resumen!$B$7)/Resumen!$B$7,"")</f>
        <v>0.44</v>
      </c>
      <c r="Z2103" s="28" t="n">
        <f aca="false">IF(AND(K2103&gt;0,I2103&gt;0,V2103&gt;0,S2103&gt;0),V2103-S2103,"")</f>
        <v>1100</v>
      </c>
      <c r="AA2103" s="12" t="n">
        <f aca="false">IF(Z2103&lt;&gt;"",Z2103/S2103,"")</f>
        <v>0.44</v>
      </c>
      <c r="AB2103" s="28" t="n">
        <f aca="false">IF(AND(K2103&gt;0,J2103&gt;0,V2103&gt;0,U2103&gt;0),V2103-U2103,"")</f>
        <v>1600</v>
      </c>
      <c r="AC2103" s="12" t="n">
        <f aca="false">IF(AB2103&lt;&gt;"",AB2103/U2103,"")</f>
        <v>0.8</v>
      </c>
      <c r="AD2103" s="27" t="n">
        <v>4</v>
      </c>
      <c r="AE2103" s="27" t="n">
        <v>2</v>
      </c>
      <c r="AF2103" s="27" t="n">
        <v>10</v>
      </c>
      <c r="AG2103" s="28" t="n">
        <f aca="false">AD2103+AE2103+AF2103</f>
        <v>16</v>
      </c>
      <c r="AH2103" s="12" t="n">
        <f aca="false">IF(AG2103&gt;0,AD2103/AG2103,"")</f>
        <v>0.25</v>
      </c>
      <c r="AI2103" s="27" t="n">
        <v>1</v>
      </c>
      <c r="AJ2103" s="27" t="n">
        <v>0</v>
      </c>
      <c r="AK2103" s="27" t="n">
        <v>0</v>
      </c>
      <c r="AL2103" s="22" t="str">
        <f aca="false">IF(OR(AJ2103&gt;0,AK2103&gt;0),"Sí","No")</f>
        <v>No</v>
      </c>
      <c r="AM2103" s="6" t="s">
        <v>198</v>
      </c>
      <c r="AN2103" s="6" t="s">
        <v>198</v>
      </c>
      <c r="AO2103" s="12" t="n">
        <f aca="false">IF(M2103&gt;0,K2103/M2103,"")</f>
        <v>0.25</v>
      </c>
      <c r="AP2103" s="22" t="str">
        <f aca="false">IF(M2103&gt;=Resumen!$B$5,"Alto","Bajo")</f>
        <v>Alto</v>
      </c>
      <c r="AQ2103" s="22" t="str">
        <f aca="false">IF(AO2103&gt;=Resumen!$B$28,"Alto","Bajo")</f>
        <v>Bajo</v>
      </c>
      <c r="AR2103" s="22" t="str">
        <f aca="false">AP2103&amp;" Potencial / "&amp;AQ2103&amp;" Share"</f>
        <v>Alto Potencial / Bajo Share</v>
      </c>
      <c r="AS2103" s="22" t="str">
        <f aca="false">IF(Q2103="Sí",IF(AO2103&gt;=Resumen!$B$29,"Alto","Bajo"),"")</f>
        <v>Bajo</v>
      </c>
      <c r="AT2103" s="22" t="str">
        <f aca="false">IF(AS2103&lt;&gt;"",AP2103&amp;" Potencial / "&amp;AS2103&amp;" Share","")</f>
        <v>Alto Potencial / Bajo Share</v>
      </c>
      <c r="AU2103" s="22" t="str">
        <f aca="false">IF(AH2103="","Sin dato",IF(AH2103-AO2103&gt;Resumen!$B$6,"Sobre-exhibido",IF(AO2103-AH2103&gt;Resumen!$B$6,"Sub-exhibido","En línea")))</f>
        <v>En línea</v>
      </c>
      <c r="AV2103" s="22" t="n">
        <f aca="false">IF(AT2103="","",IF(AT2103="Alto Potencial / Bajo Share",1,IF(AT2103="Alto Potencial / Alto Share",2,IF(AT2103="Bajo Potencial / Alto Share",3,4))))</f>
        <v>1</v>
      </c>
      <c r="AW2103" s="22" t="str">
        <f aca="false">IF(Q2103="No","Sin competencia directa",IF(AV2103=1,"1 - Foco Conquista (Alto Pot / Bajo Share)",IF(AV2103=2,"2 - Foco Defensa (Alto Pot / Alto Share)",IF(AV2103=3,"3 - Monitoreo (Bajo Pot / Alto Share)","4 - Baja Prioridad (Bajo Pot / Bajo Share)"))))</f>
        <v>1 - Foco Conquista (Alto Pot / Bajo Share)</v>
      </c>
      <c r="AX2103" s="12" t="str">
        <f aca="false">IF(OR(IFERROR(AND(W2103&lt;&gt;"",Y2103&lt;&gt;"",Y2103-W2103&gt;Resumen!$B$8),FALSE()),IFERROR(AND(X2103&lt;&gt;"",Y2103&lt;&gt;"",Y2103-X2103&gt;Resumen!$B$8),FALSE())),MAX(IF(IFERROR(AND(W2103&lt;&gt;"",Y2103&lt;&gt;"",Y2103-W2103&gt;Resumen!$B$8),FALSE()),Y2103-W2103,0),IF(IFERROR(AND(X2103&lt;&gt;"",Y2103&lt;&gt;"",Y2103-X2103&gt;Resumen!$B$8),FALSE()),Y2103-X2103,0)),"")</f>
        <v/>
      </c>
      <c r="AY2103" s="22" t="str">
        <f aca="false">IF(OR(IFERROR(AND(W2103&lt;&gt;"",Y2103&lt;&gt;"",Y2103-W2103&gt;Resumen!$B$8),FALSE()),IFERROR(AND(X2103&lt;&gt;"",Y2103&lt;&gt;"",Y2103-X2103&gt;Resumen!$B$8),FALSE())),TRIM("Lays tiene mayor markup que "&amp;IF(IFERROR(AND(W2103&lt;&gt;"",Y2103&lt;&gt;"",Y2103-W2103&gt;Resumen!$B$8),FALSE()),"Quento ","")&amp;IF(IFERROR(AND(X2103&lt;&gt;"",Y2103&lt;&gt;"",Y2103-X2103&gt;Resumen!$B$8),FALSE()),"Julicroc ","")&amp;"en este PDV"),"")</f>
        <v/>
      </c>
      <c r="AZ2103" s="22" t="str">
        <f aca="false">IF(COUNTIF('Plan Pehuamar - Lista'!$A$2:$A$167,A2103)&gt;0,"Sí","No")</f>
        <v>No</v>
      </c>
      <c r="BA2103" s="22" t="str">
        <f aca="false">IF(COUNTIF('Plan Combo 9+1'!$A$2:$A$226,A2103)&gt;0,"Sí","No")</f>
        <v>No</v>
      </c>
      <c r="BB2103" s="22" t="str">
        <f aca="false">IF(AH2103="","No",IF(BA2103="Sí",IF((AO2103-AH2103)&gt;Resumen!$B$6,"Sí","No"),IF((AO2103-AH2103)&gt;=Resumen!$B$132,"Sí","No")))</f>
        <v>No</v>
      </c>
      <c r="BC2103" s="22" t="str">
        <f aca="false">IF(AND(N2103="Sí",AL2103="Sí",AI2103=0),"Sí","No")</f>
        <v>No</v>
      </c>
      <c r="BD2103" s="22" t="str">
        <f aca="false">IF(COUNTIF('Plan 9+1 (con Pehuamar)'!$A$2:$A$227,A2103)&gt;0,"Sí","No")</f>
        <v>No</v>
      </c>
    </row>
    <row r="2104" customFormat="false" ht="15" hidden="false" customHeight="true" outlineLevel="0" collapsed="false">
      <c r="A2104" s="6" t="n">
        <v>202395</v>
      </c>
      <c r="B2104" s="6" t="n">
        <v>13</v>
      </c>
      <c r="C2104" s="6" t="n">
        <v>1305</v>
      </c>
      <c r="D2104" s="6" t="s">
        <v>398</v>
      </c>
      <c r="E2104" s="6" t="s">
        <v>2265</v>
      </c>
      <c r="F2104" s="6" t="s">
        <v>201</v>
      </c>
      <c r="G2104" s="6" t="s">
        <v>130</v>
      </c>
      <c r="H2104" s="6" t="s">
        <v>1715</v>
      </c>
      <c r="I2104" s="27" t="n">
        <v>0</v>
      </c>
      <c r="J2104" s="27" t="n">
        <v>0</v>
      </c>
      <c r="K2104" s="27" t="n">
        <v>0.4</v>
      </c>
      <c r="L2104" s="28" t="n">
        <f aca="false">I2104+J2104</f>
        <v>0</v>
      </c>
      <c r="M2104" s="28" t="n">
        <f aca="false">L2104+K2104</f>
        <v>0.4</v>
      </c>
      <c r="N2104" s="22" t="str">
        <f aca="false">IF(I2104&gt;0,"Sí","No")</f>
        <v>No</v>
      </c>
      <c r="O2104" s="22" t="str">
        <f aca="false">IF(J2104&gt;0,"Sí","No")</f>
        <v>No</v>
      </c>
      <c r="P2104" s="22" t="str">
        <f aca="false">IF(K2104&gt;0,"Sí","No")</f>
        <v>Sí</v>
      </c>
      <c r="Q2104" s="22" t="str">
        <f aca="false">IF(OR(I2104&gt;0,J2104&gt;0),"Sí","No")</f>
        <v>No</v>
      </c>
      <c r="R2104" s="27"/>
      <c r="S2104" s="27"/>
      <c r="T2104" s="27"/>
      <c r="U2104" s="27"/>
      <c r="V2104" s="27"/>
      <c r="W2104" s="12" t="str">
        <f aca="false">IF(AND(I2104&gt;0,R2104&gt;0),(S2104-R2104)/R2104,"")</f>
        <v/>
      </c>
      <c r="X2104" s="12" t="str">
        <f aca="false">IF(AND(J2104&gt;0,T2104&gt;0),(U2104-T2104)/T2104,"")</f>
        <v/>
      </c>
      <c r="Y2104" s="12" t="str">
        <f aca="false">IF(AND(K2104&gt;0,V2104&gt;0),(V2104-Resumen!$B$7)/Resumen!$B$7,"")</f>
        <v/>
      </c>
      <c r="Z2104" s="28" t="str">
        <f aca="false">IF(AND(K2104&gt;0,I2104&gt;0,V2104&gt;0,S2104&gt;0),V2104-S2104,"")</f>
        <v/>
      </c>
      <c r="AA2104" s="12" t="str">
        <f aca="false">IF(Z2104&lt;&gt;"",Z2104/S2104,"")</f>
        <v/>
      </c>
      <c r="AB2104" s="28" t="str">
        <f aca="false">IF(AND(K2104&gt;0,J2104&gt;0,V2104&gt;0,U2104&gt;0),V2104-U2104,"")</f>
        <v/>
      </c>
      <c r="AC2104" s="12" t="str">
        <f aca="false">IF(AB2104&lt;&gt;"",AB2104/U2104,"")</f>
        <v/>
      </c>
      <c r="AD2104" s="27" t="n">
        <v>0</v>
      </c>
      <c r="AE2104" s="27" t="n">
        <v>0</v>
      </c>
      <c r="AF2104" s="27" t="n">
        <v>0</v>
      </c>
      <c r="AG2104" s="28" t="n">
        <f aca="false">AD2104+AE2104+AF2104</f>
        <v>0</v>
      </c>
      <c r="AH2104" s="12" t="str">
        <f aca="false">IF(AG2104&gt;0,AD2104/AG2104,"")</f>
        <v/>
      </c>
      <c r="AI2104" s="27" t="n">
        <v>0</v>
      </c>
      <c r="AJ2104" s="27" t="n">
        <v>0</v>
      </c>
      <c r="AK2104" s="27" t="n">
        <v>0</v>
      </c>
      <c r="AL2104" s="22" t="str">
        <f aca="false">IF(OR(AJ2104&gt;0,AK2104&gt;0),"Sí","No")</f>
        <v>No</v>
      </c>
      <c r="AM2104" s="6"/>
      <c r="AN2104" s="6"/>
      <c r="AO2104" s="12" t="n">
        <f aca="false">IF(M2104&gt;0,K2104/M2104,"")</f>
        <v>1</v>
      </c>
      <c r="AP2104" s="22" t="str">
        <f aca="false">IF(M2104&gt;=Resumen!$B$5,"Alto","Bajo")</f>
        <v>Bajo</v>
      </c>
      <c r="AQ2104" s="22" t="str">
        <f aca="false">IF(AO2104&gt;=Resumen!$B$28,"Alto","Bajo")</f>
        <v>Alto</v>
      </c>
      <c r="AR2104" s="22" t="str">
        <f aca="false">AP2104&amp;" Potencial / "&amp;AQ2104&amp;" Share"</f>
        <v>Bajo Potencial / Alto Share</v>
      </c>
      <c r="AS2104" s="22" t="str">
        <f aca="false">IF(Q2104="Sí",IF(AO2104&gt;=Resumen!$B$29,"Alto","Bajo"),"")</f>
        <v/>
      </c>
      <c r="AT2104" s="22" t="str">
        <f aca="false">IF(AS2104&lt;&gt;"",AP2104&amp;" Potencial / "&amp;AS2104&amp;" Share","")</f>
        <v/>
      </c>
      <c r="AU2104" s="22" t="str">
        <f aca="false">IF(AH2104="","Sin dato",IF(AH2104-AO2104&gt;Resumen!$B$6,"Sobre-exhibido",IF(AO2104-AH2104&gt;Resumen!$B$6,"Sub-exhibido","En línea")))</f>
        <v>Sin dato</v>
      </c>
      <c r="AV2104" s="22" t="str">
        <f aca="false">IF(AT2104="","",IF(AT2104="Alto Potencial / Bajo Share",1,IF(AT2104="Alto Potencial / Alto Share",2,IF(AT2104="Bajo Potencial / Alto Share",3,4))))</f>
        <v/>
      </c>
      <c r="AW2104" s="22" t="str">
        <f aca="false">IF(Q2104="No","Sin competencia directa",IF(AV2104=1,"1 - Foco Conquista (Alto Pot / Bajo Share)",IF(AV2104=2,"2 - Foco Defensa (Alto Pot / Alto Share)",IF(AV2104=3,"3 - Monitoreo (Bajo Pot / Alto Share)","4 - Baja Prioridad (Bajo Pot / Bajo Share)"))))</f>
        <v>Sin competencia directa</v>
      </c>
      <c r="AX2104" s="12" t="str">
        <f aca="false">IF(OR(IFERROR(AND(W2104&lt;&gt;"",Y2104&lt;&gt;"",Y2104-W2104&gt;Resumen!$B$8),FALSE()),IFERROR(AND(X2104&lt;&gt;"",Y2104&lt;&gt;"",Y2104-X2104&gt;Resumen!$B$8),FALSE())),MAX(IF(IFERROR(AND(W2104&lt;&gt;"",Y2104&lt;&gt;"",Y2104-W2104&gt;Resumen!$B$8),FALSE()),Y2104-W2104,0),IF(IFERROR(AND(X2104&lt;&gt;"",Y2104&lt;&gt;"",Y2104-X2104&gt;Resumen!$B$8),FALSE()),Y2104-X2104,0)),"")</f>
        <v/>
      </c>
      <c r="AY2104" s="22" t="str">
        <f aca="false">IF(OR(IFERROR(AND(W2104&lt;&gt;"",Y2104&lt;&gt;"",Y2104-W2104&gt;Resumen!$B$8),FALSE()),IFERROR(AND(X2104&lt;&gt;"",Y2104&lt;&gt;"",Y2104-X2104&gt;Resumen!$B$8),FALSE())),TRIM("Lays tiene mayor markup que "&amp;IF(IFERROR(AND(W2104&lt;&gt;"",Y2104&lt;&gt;"",Y2104-W2104&gt;Resumen!$B$8),FALSE()),"Quento ","")&amp;IF(IFERROR(AND(X2104&lt;&gt;"",Y2104&lt;&gt;"",Y2104-X2104&gt;Resumen!$B$8),FALSE()),"Julicroc ","")&amp;"en este PDV"),"")</f>
        <v/>
      </c>
      <c r="AZ2104" s="22" t="str">
        <f aca="false">IF(COUNTIF('Plan Pehuamar - Lista'!$A$2:$A$167,A2104)&gt;0,"Sí","No")</f>
        <v>No</v>
      </c>
      <c r="BA2104" s="22" t="str">
        <f aca="false">IF(COUNTIF('Plan Combo 9+1'!$A$2:$A$226,A2104)&gt;0,"Sí","No")</f>
        <v>No</v>
      </c>
      <c r="BB2104" s="22" t="str">
        <f aca="false">IF(AH2104="","No",IF(BA2104="Sí",IF((AO2104-AH2104)&gt;Resumen!$B$6,"Sí","No"),IF((AO2104-AH2104)&gt;=Resumen!$B$132,"Sí","No")))</f>
        <v>No</v>
      </c>
      <c r="BC2104" s="22" t="str">
        <f aca="false">IF(AND(N2104="Sí",AL2104="Sí",AI2104=0),"Sí","No")</f>
        <v>No</v>
      </c>
      <c r="BD2104" s="22" t="str">
        <f aca="false">IF(COUNTIF('Plan 9+1 (con Pehuamar)'!$A$2:$A$227,A2104)&gt;0,"Sí","No")</f>
        <v>No</v>
      </c>
    </row>
    <row r="2105" customFormat="false" ht="15" hidden="false" customHeight="true" outlineLevel="0" collapsed="false">
      <c r="A2105" s="6" t="n">
        <v>202396</v>
      </c>
      <c r="B2105" s="6" t="n">
        <v>13</v>
      </c>
      <c r="C2105" s="6" t="n">
        <v>1305</v>
      </c>
      <c r="D2105" s="6" t="s">
        <v>398</v>
      </c>
      <c r="E2105" s="6" t="s">
        <v>2266</v>
      </c>
      <c r="F2105" s="6" t="s">
        <v>201</v>
      </c>
      <c r="G2105" s="6" t="s">
        <v>130</v>
      </c>
      <c r="H2105" s="6" t="s">
        <v>1715</v>
      </c>
      <c r="I2105" s="27" t="n">
        <v>10</v>
      </c>
      <c r="J2105" s="27" t="n">
        <v>12</v>
      </c>
      <c r="K2105" s="27" t="n">
        <v>5</v>
      </c>
      <c r="L2105" s="28" t="n">
        <f aca="false">I2105+J2105</f>
        <v>22</v>
      </c>
      <c r="M2105" s="28" t="n">
        <f aca="false">L2105+K2105</f>
        <v>27</v>
      </c>
      <c r="N2105" s="22" t="str">
        <f aca="false">IF(I2105&gt;0,"Sí","No")</f>
        <v>Sí</v>
      </c>
      <c r="O2105" s="22" t="str">
        <f aca="false">IF(J2105&gt;0,"Sí","No")</f>
        <v>Sí</v>
      </c>
      <c r="P2105" s="22" t="str">
        <f aca="false">IF(K2105&gt;0,"Sí","No")</f>
        <v>Sí</v>
      </c>
      <c r="Q2105" s="22" t="str">
        <f aca="false">IF(OR(I2105&gt;0,J2105&gt;0),"Sí","No")</f>
        <v>Sí</v>
      </c>
      <c r="R2105" s="27" t="n">
        <v>1750</v>
      </c>
      <c r="S2105" s="27" t="n">
        <v>2500</v>
      </c>
      <c r="T2105" s="27" t="n">
        <v>1200</v>
      </c>
      <c r="U2105" s="27" t="n">
        <v>2100</v>
      </c>
      <c r="V2105" s="27" t="n">
        <v>3600</v>
      </c>
      <c r="W2105" s="12" t="n">
        <f aca="false">IF(AND(I2105&gt;0,R2105&gt;0),(S2105-R2105)/R2105,"")</f>
        <v>0.428571428571429</v>
      </c>
      <c r="X2105" s="12" t="n">
        <f aca="false">IF(AND(J2105&gt;0,T2105&gt;0),(U2105-T2105)/T2105,"")</f>
        <v>0.75</v>
      </c>
      <c r="Y2105" s="12" t="n">
        <f aca="false">IF(AND(K2105&gt;0,V2105&gt;0),(V2105-Resumen!$B$7)/Resumen!$B$7,"")</f>
        <v>0.44</v>
      </c>
      <c r="Z2105" s="28" t="n">
        <f aca="false">IF(AND(K2105&gt;0,I2105&gt;0,V2105&gt;0,S2105&gt;0),V2105-S2105,"")</f>
        <v>1100</v>
      </c>
      <c r="AA2105" s="12" t="n">
        <f aca="false">IF(Z2105&lt;&gt;"",Z2105/S2105,"")</f>
        <v>0.44</v>
      </c>
      <c r="AB2105" s="28" t="n">
        <f aca="false">IF(AND(K2105&gt;0,J2105&gt;0,V2105&gt;0,U2105&gt;0),V2105-U2105,"")</f>
        <v>1500</v>
      </c>
      <c r="AC2105" s="12" t="n">
        <f aca="false">IF(AB2105&lt;&gt;"",AB2105/U2105,"")</f>
        <v>0.714285714285714</v>
      </c>
      <c r="AD2105" s="27" t="n">
        <v>4</v>
      </c>
      <c r="AE2105" s="27" t="n">
        <v>2</v>
      </c>
      <c r="AF2105" s="27" t="n">
        <v>9</v>
      </c>
      <c r="AG2105" s="28" t="n">
        <f aca="false">AD2105+AE2105+AF2105</f>
        <v>15</v>
      </c>
      <c r="AH2105" s="12" t="n">
        <f aca="false">IF(AG2105&gt;0,AD2105/AG2105,"")</f>
        <v>0.266666666666667</v>
      </c>
      <c r="AI2105" s="27" t="n">
        <v>0</v>
      </c>
      <c r="AJ2105" s="27" t="n">
        <v>0</v>
      </c>
      <c r="AK2105" s="27" t="n">
        <v>0</v>
      </c>
      <c r="AL2105" s="22" t="str">
        <f aca="false">IF(OR(AJ2105&gt;0,AK2105&gt;0),"Sí","No")</f>
        <v>No</v>
      </c>
      <c r="AM2105" s="6" t="s">
        <v>198</v>
      </c>
      <c r="AN2105" s="6" t="s">
        <v>198</v>
      </c>
      <c r="AO2105" s="12" t="n">
        <f aca="false">IF(M2105&gt;0,K2105/M2105,"")</f>
        <v>0.185185185185185</v>
      </c>
      <c r="AP2105" s="22" t="str">
        <f aca="false">IF(M2105&gt;=Resumen!$B$5,"Alto","Bajo")</f>
        <v>Bajo</v>
      </c>
      <c r="AQ2105" s="22" t="str">
        <f aca="false">IF(AO2105&gt;=Resumen!$B$28,"Alto","Bajo")</f>
        <v>Bajo</v>
      </c>
      <c r="AR2105" s="22" t="str">
        <f aca="false">AP2105&amp;" Potencial / "&amp;AQ2105&amp;" Share"</f>
        <v>Bajo Potencial / Bajo Share</v>
      </c>
      <c r="AS2105" s="22" t="str">
        <f aca="false">IF(Q2105="Sí",IF(AO2105&gt;=Resumen!$B$29,"Alto","Bajo"),"")</f>
        <v>Bajo</v>
      </c>
      <c r="AT2105" s="22" t="str">
        <f aca="false">IF(AS2105&lt;&gt;"",AP2105&amp;" Potencial / "&amp;AS2105&amp;" Share","")</f>
        <v>Bajo Potencial / Bajo Share</v>
      </c>
      <c r="AU2105" s="22" t="str">
        <f aca="false">IF(AH2105="","Sin dato",IF(AH2105-AO2105&gt;Resumen!$B$6,"Sobre-exhibido",IF(AO2105-AH2105&gt;Resumen!$B$6,"Sub-exhibido","En línea")))</f>
        <v>Sobre-exhibido</v>
      </c>
      <c r="AV2105" s="22" t="n">
        <f aca="false">IF(AT2105="","",IF(AT2105="Alto Potencial / Bajo Share",1,IF(AT2105="Alto Potencial / Alto Share",2,IF(AT2105="Bajo Potencial / Alto Share",3,4))))</f>
        <v>4</v>
      </c>
      <c r="AW2105" s="22" t="str">
        <f aca="false">IF(Q2105="No","Sin competencia directa",IF(AV2105=1,"1 - Foco Conquista (Alto Pot / Bajo Share)",IF(AV2105=2,"2 - Foco Defensa (Alto Pot / Alto Share)",IF(AV2105=3,"3 - Monitoreo (Bajo Pot / Alto Share)","4 - Baja Prioridad (Bajo Pot / Bajo Share)"))))</f>
        <v>4 - Baja Prioridad (Bajo Pot / Bajo Share)</v>
      </c>
      <c r="AX2105" s="12" t="str">
        <f aca="false">IF(OR(IFERROR(AND(W2105&lt;&gt;"",Y2105&lt;&gt;"",Y2105-W2105&gt;Resumen!$B$8),FALSE()),IFERROR(AND(X2105&lt;&gt;"",Y2105&lt;&gt;"",Y2105-X2105&gt;Resumen!$B$8),FALSE())),MAX(IF(IFERROR(AND(W2105&lt;&gt;"",Y2105&lt;&gt;"",Y2105-W2105&gt;Resumen!$B$8),FALSE()),Y2105-W2105,0),IF(IFERROR(AND(X2105&lt;&gt;"",Y2105&lt;&gt;"",Y2105-X2105&gt;Resumen!$B$8),FALSE()),Y2105-X2105,0)),"")</f>
        <v/>
      </c>
      <c r="AY2105" s="22" t="str">
        <f aca="false">IF(OR(IFERROR(AND(W2105&lt;&gt;"",Y2105&lt;&gt;"",Y2105-W2105&gt;Resumen!$B$8),FALSE()),IFERROR(AND(X2105&lt;&gt;"",Y2105&lt;&gt;"",Y2105-X2105&gt;Resumen!$B$8),FALSE())),TRIM("Lays tiene mayor markup que "&amp;IF(IFERROR(AND(W2105&lt;&gt;"",Y2105&lt;&gt;"",Y2105-W2105&gt;Resumen!$B$8),FALSE()),"Quento ","")&amp;IF(IFERROR(AND(X2105&lt;&gt;"",Y2105&lt;&gt;"",Y2105-X2105&gt;Resumen!$B$8),FALSE()),"Julicroc ","")&amp;"en este PDV"),"")</f>
        <v/>
      </c>
      <c r="AZ2105" s="22" t="str">
        <f aca="false">IF(COUNTIF('Plan Pehuamar - Lista'!$A$2:$A$167,A2105)&gt;0,"Sí","No")</f>
        <v>No</v>
      </c>
      <c r="BA2105" s="22" t="str">
        <f aca="false">IF(COUNTIF('Plan Combo 9+1'!$A$2:$A$226,A2105)&gt;0,"Sí","No")</f>
        <v>No</v>
      </c>
      <c r="BB2105" s="22" t="str">
        <f aca="false">IF(AH2105="","No",IF(BA2105="Sí",IF((AO2105-AH2105)&gt;Resumen!$B$6,"Sí","No"),IF((AO2105-AH2105)&gt;=Resumen!$B$132,"Sí","No")))</f>
        <v>No</v>
      </c>
      <c r="BC2105" s="22" t="str">
        <f aca="false">IF(AND(N2105="Sí",AL2105="Sí",AI2105=0),"Sí","No")</f>
        <v>No</v>
      </c>
      <c r="BD2105" s="22" t="str">
        <f aca="false">IF(COUNTIF('Plan 9+1 (con Pehuamar)'!$A$2:$A$227,A2105)&gt;0,"Sí","No")</f>
        <v>No</v>
      </c>
    </row>
    <row r="2106" customFormat="false" ht="15" hidden="false" customHeight="true" outlineLevel="0" collapsed="false">
      <c r="A2106" s="6" t="n">
        <v>202416</v>
      </c>
      <c r="B2106" s="6" t="n">
        <v>13</v>
      </c>
      <c r="C2106" s="6" t="n">
        <v>1305</v>
      </c>
      <c r="D2106" s="6" t="s">
        <v>398</v>
      </c>
      <c r="E2106" s="6" t="s">
        <v>2052</v>
      </c>
      <c r="F2106" s="6" t="s">
        <v>196</v>
      </c>
      <c r="G2106" s="6" t="s">
        <v>130</v>
      </c>
      <c r="H2106" s="6" t="s">
        <v>1715</v>
      </c>
      <c r="I2106" s="27" t="n">
        <v>10</v>
      </c>
      <c r="J2106" s="27" t="n">
        <v>24</v>
      </c>
      <c r="K2106" s="27" t="n">
        <v>8</v>
      </c>
      <c r="L2106" s="28" t="n">
        <f aca="false">I2106+J2106</f>
        <v>34</v>
      </c>
      <c r="M2106" s="28" t="n">
        <f aca="false">L2106+K2106</f>
        <v>42</v>
      </c>
      <c r="N2106" s="22" t="str">
        <f aca="false">IF(I2106&gt;0,"Sí","No")</f>
        <v>Sí</v>
      </c>
      <c r="O2106" s="22" t="str">
        <f aca="false">IF(J2106&gt;0,"Sí","No")</f>
        <v>Sí</v>
      </c>
      <c r="P2106" s="22" t="str">
        <f aca="false">IF(K2106&gt;0,"Sí","No")</f>
        <v>Sí</v>
      </c>
      <c r="Q2106" s="22" t="str">
        <f aca="false">IF(OR(I2106&gt;0,J2106&gt;0),"Sí","No")</f>
        <v>Sí</v>
      </c>
      <c r="R2106" s="27" t="n">
        <v>1750</v>
      </c>
      <c r="S2106" s="27" t="n">
        <v>2500</v>
      </c>
      <c r="T2106" s="27" t="n">
        <v>1200</v>
      </c>
      <c r="U2106" s="27" t="n">
        <v>2000</v>
      </c>
      <c r="V2106" s="27" t="n">
        <v>3600</v>
      </c>
      <c r="W2106" s="12" t="n">
        <f aca="false">IF(AND(I2106&gt;0,R2106&gt;0),(S2106-R2106)/R2106,"")</f>
        <v>0.428571428571429</v>
      </c>
      <c r="X2106" s="12" t="n">
        <f aca="false">IF(AND(J2106&gt;0,T2106&gt;0),(U2106-T2106)/T2106,"")</f>
        <v>0.666666666666667</v>
      </c>
      <c r="Y2106" s="12" t="n">
        <f aca="false">IF(AND(K2106&gt;0,V2106&gt;0),(V2106-Resumen!$B$7)/Resumen!$B$7,"")</f>
        <v>0.44</v>
      </c>
      <c r="Z2106" s="28" t="n">
        <f aca="false">IF(AND(K2106&gt;0,I2106&gt;0,V2106&gt;0,S2106&gt;0),V2106-S2106,"")</f>
        <v>1100</v>
      </c>
      <c r="AA2106" s="12" t="n">
        <f aca="false">IF(Z2106&lt;&gt;"",Z2106/S2106,"")</f>
        <v>0.44</v>
      </c>
      <c r="AB2106" s="28" t="n">
        <f aca="false">IF(AND(K2106&gt;0,J2106&gt;0,V2106&gt;0,U2106&gt;0),V2106-U2106,"")</f>
        <v>1600</v>
      </c>
      <c r="AC2106" s="12" t="n">
        <f aca="false">IF(AB2106&lt;&gt;"",AB2106/U2106,"")</f>
        <v>0.8</v>
      </c>
      <c r="AD2106" s="27" t="n">
        <v>4</v>
      </c>
      <c r="AE2106" s="27" t="n">
        <v>2</v>
      </c>
      <c r="AF2106" s="27" t="n">
        <v>10</v>
      </c>
      <c r="AG2106" s="28" t="n">
        <f aca="false">AD2106+AE2106+AF2106</f>
        <v>16</v>
      </c>
      <c r="AH2106" s="12" t="n">
        <f aca="false">IF(AG2106&gt;0,AD2106/AG2106,"")</f>
        <v>0.25</v>
      </c>
      <c r="AI2106" s="27" t="n">
        <v>1</v>
      </c>
      <c r="AJ2106" s="27" t="n">
        <v>0</v>
      </c>
      <c r="AK2106" s="27" t="n">
        <v>1</v>
      </c>
      <c r="AL2106" s="22" t="str">
        <f aca="false">IF(OR(AJ2106&gt;0,AK2106&gt;0),"Sí","No")</f>
        <v>Sí</v>
      </c>
      <c r="AM2106" s="6" t="s">
        <v>198</v>
      </c>
      <c r="AN2106" s="6" t="s">
        <v>198</v>
      </c>
      <c r="AO2106" s="12" t="n">
        <f aca="false">IF(M2106&gt;0,K2106/M2106,"")</f>
        <v>0.19047619047619</v>
      </c>
      <c r="AP2106" s="22" t="str">
        <f aca="false">IF(M2106&gt;=Resumen!$B$5,"Alto","Bajo")</f>
        <v>Alto</v>
      </c>
      <c r="AQ2106" s="22" t="str">
        <f aca="false">IF(AO2106&gt;=Resumen!$B$28,"Alto","Bajo")</f>
        <v>Bajo</v>
      </c>
      <c r="AR2106" s="22" t="str">
        <f aca="false">AP2106&amp;" Potencial / "&amp;AQ2106&amp;" Share"</f>
        <v>Alto Potencial / Bajo Share</v>
      </c>
      <c r="AS2106" s="22" t="str">
        <f aca="false">IF(Q2106="Sí",IF(AO2106&gt;=Resumen!$B$29,"Alto","Bajo"),"")</f>
        <v>Bajo</v>
      </c>
      <c r="AT2106" s="22" t="str">
        <f aca="false">IF(AS2106&lt;&gt;"",AP2106&amp;" Potencial / "&amp;AS2106&amp;" Share","")</f>
        <v>Alto Potencial / Bajo Share</v>
      </c>
      <c r="AU2106" s="22" t="str">
        <f aca="false">IF(AH2106="","Sin dato",IF(AH2106-AO2106&gt;Resumen!$B$6,"Sobre-exhibido",IF(AO2106-AH2106&gt;Resumen!$B$6,"Sub-exhibido","En línea")))</f>
        <v>Sobre-exhibido</v>
      </c>
      <c r="AV2106" s="22" t="n">
        <f aca="false">IF(AT2106="","",IF(AT2106="Alto Potencial / Bajo Share",1,IF(AT2106="Alto Potencial / Alto Share",2,IF(AT2106="Bajo Potencial / Alto Share",3,4))))</f>
        <v>1</v>
      </c>
      <c r="AW2106" s="22" t="str">
        <f aca="false">IF(Q2106="No","Sin competencia directa",IF(AV2106=1,"1 - Foco Conquista (Alto Pot / Bajo Share)",IF(AV2106=2,"2 - Foco Defensa (Alto Pot / Alto Share)",IF(AV2106=3,"3 - Monitoreo (Bajo Pot / Alto Share)","4 - Baja Prioridad (Bajo Pot / Bajo Share)"))))</f>
        <v>1 - Foco Conquista (Alto Pot / Bajo Share)</v>
      </c>
      <c r="AX2106" s="12" t="str">
        <f aca="false">IF(OR(IFERROR(AND(W2106&lt;&gt;"",Y2106&lt;&gt;"",Y2106-W2106&gt;Resumen!$B$8),FALSE()),IFERROR(AND(X2106&lt;&gt;"",Y2106&lt;&gt;"",Y2106-X2106&gt;Resumen!$B$8),FALSE())),MAX(IF(IFERROR(AND(W2106&lt;&gt;"",Y2106&lt;&gt;"",Y2106-W2106&gt;Resumen!$B$8),FALSE()),Y2106-W2106,0),IF(IFERROR(AND(X2106&lt;&gt;"",Y2106&lt;&gt;"",Y2106-X2106&gt;Resumen!$B$8),FALSE()),Y2106-X2106,0)),"")</f>
        <v/>
      </c>
      <c r="AY2106" s="22" t="str">
        <f aca="false">IF(OR(IFERROR(AND(W2106&lt;&gt;"",Y2106&lt;&gt;"",Y2106-W2106&gt;Resumen!$B$8),FALSE()),IFERROR(AND(X2106&lt;&gt;"",Y2106&lt;&gt;"",Y2106-X2106&gt;Resumen!$B$8),FALSE())),TRIM("Lays tiene mayor markup que "&amp;IF(IFERROR(AND(W2106&lt;&gt;"",Y2106&lt;&gt;"",Y2106-W2106&gt;Resumen!$B$8),FALSE()),"Quento ","")&amp;IF(IFERROR(AND(X2106&lt;&gt;"",Y2106&lt;&gt;"",Y2106-X2106&gt;Resumen!$B$8),FALSE()),"Julicroc ","")&amp;"en este PDV"),"")</f>
        <v/>
      </c>
      <c r="AZ2106" s="22" t="str">
        <f aca="false">IF(COUNTIF('Plan Pehuamar - Lista'!$A$2:$A$167,A2106)&gt;0,"Sí","No")</f>
        <v>No</v>
      </c>
      <c r="BA2106" s="22" t="str">
        <f aca="false">IF(COUNTIF('Plan Combo 9+1'!$A$2:$A$226,A2106)&gt;0,"Sí","No")</f>
        <v>Sí</v>
      </c>
      <c r="BB2106" s="22" t="str">
        <f aca="false">IF(AH2106="","No",IF(BA2106="Sí",IF((AO2106-AH2106)&gt;Resumen!$B$6,"Sí","No"),IF((AO2106-AH2106)&gt;=Resumen!$B$132,"Sí","No")))</f>
        <v>No</v>
      </c>
      <c r="BC2106" s="22" t="str">
        <f aca="false">IF(AND(N2106="Sí",AL2106="Sí",AI2106=0),"Sí","No")</f>
        <v>No</v>
      </c>
      <c r="BD2106" s="22" t="str">
        <f aca="false">IF(COUNTIF('Plan 9+1 (con Pehuamar)'!$A$2:$A$227,A2106)&gt;0,"Sí","No")</f>
        <v>Sí</v>
      </c>
    </row>
    <row r="2107" customFormat="false" ht="15" hidden="false" customHeight="true" outlineLevel="0" collapsed="false">
      <c r="A2107" s="6" t="n">
        <v>202422</v>
      </c>
      <c r="B2107" s="6" t="n">
        <v>13</v>
      </c>
      <c r="C2107" s="6" t="n">
        <v>1305</v>
      </c>
      <c r="D2107" s="6" t="s">
        <v>398</v>
      </c>
      <c r="E2107" s="6" t="s">
        <v>2267</v>
      </c>
      <c r="F2107" s="6" t="s">
        <v>201</v>
      </c>
      <c r="G2107" s="6" t="s">
        <v>130</v>
      </c>
      <c r="H2107" s="6" t="s">
        <v>1715</v>
      </c>
      <c r="I2107" s="27" t="n">
        <v>0</v>
      </c>
      <c r="J2107" s="27" t="n">
        <v>0</v>
      </c>
      <c r="K2107" s="27" t="n">
        <v>2.7</v>
      </c>
      <c r="L2107" s="28" t="n">
        <f aca="false">I2107+J2107</f>
        <v>0</v>
      </c>
      <c r="M2107" s="28" t="n">
        <f aca="false">L2107+K2107</f>
        <v>2.7</v>
      </c>
      <c r="N2107" s="22" t="str">
        <f aca="false">IF(I2107&gt;0,"Sí","No")</f>
        <v>No</v>
      </c>
      <c r="O2107" s="22" t="str">
        <f aca="false">IF(J2107&gt;0,"Sí","No")</f>
        <v>No</v>
      </c>
      <c r="P2107" s="22" t="str">
        <f aca="false">IF(K2107&gt;0,"Sí","No")</f>
        <v>Sí</v>
      </c>
      <c r="Q2107" s="22" t="str">
        <f aca="false">IF(OR(I2107&gt;0,J2107&gt;0),"Sí","No")</f>
        <v>No</v>
      </c>
      <c r="R2107" s="27"/>
      <c r="S2107" s="27"/>
      <c r="T2107" s="27"/>
      <c r="U2107" s="27"/>
      <c r="V2107" s="27"/>
      <c r="W2107" s="12" t="str">
        <f aca="false">IF(AND(I2107&gt;0,R2107&gt;0),(S2107-R2107)/R2107,"")</f>
        <v/>
      </c>
      <c r="X2107" s="12" t="str">
        <f aca="false">IF(AND(J2107&gt;0,T2107&gt;0),(U2107-T2107)/T2107,"")</f>
        <v/>
      </c>
      <c r="Y2107" s="12" t="str">
        <f aca="false">IF(AND(K2107&gt;0,V2107&gt;0),(V2107-Resumen!$B$7)/Resumen!$B$7,"")</f>
        <v/>
      </c>
      <c r="Z2107" s="28" t="str">
        <f aca="false">IF(AND(K2107&gt;0,I2107&gt;0,V2107&gt;0,S2107&gt;0),V2107-S2107,"")</f>
        <v/>
      </c>
      <c r="AA2107" s="12" t="str">
        <f aca="false">IF(Z2107&lt;&gt;"",Z2107/S2107,"")</f>
        <v/>
      </c>
      <c r="AB2107" s="28" t="str">
        <f aca="false">IF(AND(K2107&gt;0,J2107&gt;0,V2107&gt;0,U2107&gt;0),V2107-U2107,"")</f>
        <v/>
      </c>
      <c r="AC2107" s="12" t="str">
        <f aca="false">IF(AB2107&lt;&gt;"",AB2107/U2107,"")</f>
        <v/>
      </c>
      <c r="AD2107" s="27" t="n">
        <v>0</v>
      </c>
      <c r="AE2107" s="27" t="n">
        <v>0</v>
      </c>
      <c r="AF2107" s="27" t="n">
        <v>0</v>
      </c>
      <c r="AG2107" s="28" t="n">
        <f aca="false">AD2107+AE2107+AF2107</f>
        <v>0</v>
      </c>
      <c r="AH2107" s="12" t="str">
        <f aca="false">IF(AG2107&gt;0,AD2107/AG2107,"")</f>
        <v/>
      </c>
      <c r="AI2107" s="27" t="n">
        <v>0</v>
      </c>
      <c r="AJ2107" s="27" t="n">
        <v>0</v>
      </c>
      <c r="AK2107" s="27" t="n">
        <v>0</v>
      </c>
      <c r="AL2107" s="22" t="str">
        <f aca="false">IF(OR(AJ2107&gt;0,AK2107&gt;0),"Sí","No")</f>
        <v>No</v>
      </c>
      <c r="AM2107" s="6"/>
      <c r="AN2107" s="6"/>
      <c r="AO2107" s="12" t="n">
        <f aca="false">IF(M2107&gt;0,K2107/M2107,"")</f>
        <v>1</v>
      </c>
      <c r="AP2107" s="22" t="str">
        <f aca="false">IF(M2107&gt;=Resumen!$B$5,"Alto","Bajo")</f>
        <v>Bajo</v>
      </c>
      <c r="AQ2107" s="22" t="str">
        <f aca="false">IF(AO2107&gt;=Resumen!$B$28,"Alto","Bajo")</f>
        <v>Alto</v>
      </c>
      <c r="AR2107" s="22" t="str">
        <f aca="false">AP2107&amp;" Potencial / "&amp;AQ2107&amp;" Share"</f>
        <v>Bajo Potencial / Alto Share</v>
      </c>
      <c r="AS2107" s="22" t="str">
        <f aca="false">IF(Q2107="Sí",IF(AO2107&gt;=Resumen!$B$29,"Alto","Bajo"),"")</f>
        <v/>
      </c>
      <c r="AT2107" s="22" t="str">
        <f aca="false">IF(AS2107&lt;&gt;"",AP2107&amp;" Potencial / "&amp;AS2107&amp;" Share","")</f>
        <v/>
      </c>
      <c r="AU2107" s="22" t="str">
        <f aca="false">IF(AH2107="","Sin dato",IF(AH2107-AO2107&gt;Resumen!$B$6,"Sobre-exhibido",IF(AO2107-AH2107&gt;Resumen!$B$6,"Sub-exhibido","En línea")))</f>
        <v>Sin dato</v>
      </c>
      <c r="AV2107" s="22" t="str">
        <f aca="false">IF(AT2107="","",IF(AT2107="Alto Potencial / Bajo Share",1,IF(AT2107="Alto Potencial / Alto Share",2,IF(AT2107="Bajo Potencial / Alto Share",3,4))))</f>
        <v/>
      </c>
      <c r="AW2107" s="22" t="str">
        <f aca="false">IF(Q2107="No","Sin competencia directa",IF(AV2107=1,"1 - Foco Conquista (Alto Pot / Bajo Share)",IF(AV2107=2,"2 - Foco Defensa (Alto Pot / Alto Share)",IF(AV2107=3,"3 - Monitoreo (Bajo Pot / Alto Share)","4 - Baja Prioridad (Bajo Pot / Bajo Share)"))))</f>
        <v>Sin competencia directa</v>
      </c>
      <c r="AX2107" s="12" t="str">
        <f aca="false">IF(OR(IFERROR(AND(W2107&lt;&gt;"",Y2107&lt;&gt;"",Y2107-W2107&gt;Resumen!$B$8),FALSE()),IFERROR(AND(X2107&lt;&gt;"",Y2107&lt;&gt;"",Y2107-X2107&gt;Resumen!$B$8),FALSE())),MAX(IF(IFERROR(AND(W2107&lt;&gt;"",Y2107&lt;&gt;"",Y2107-W2107&gt;Resumen!$B$8),FALSE()),Y2107-W2107,0),IF(IFERROR(AND(X2107&lt;&gt;"",Y2107&lt;&gt;"",Y2107-X2107&gt;Resumen!$B$8),FALSE()),Y2107-X2107,0)),"")</f>
        <v/>
      </c>
      <c r="AY2107" s="22" t="str">
        <f aca="false">IF(OR(IFERROR(AND(W2107&lt;&gt;"",Y2107&lt;&gt;"",Y2107-W2107&gt;Resumen!$B$8),FALSE()),IFERROR(AND(X2107&lt;&gt;"",Y2107&lt;&gt;"",Y2107-X2107&gt;Resumen!$B$8),FALSE())),TRIM("Lays tiene mayor markup que "&amp;IF(IFERROR(AND(W2107&lt;&gt;"",Y2107&lt;&gt;"",Y2107-W2107&gt;Resumen!$B$8),FALSE()),"Quento ","")&amp;IF(IFERROR(AND(X2107&lt;&gt;"",Y2107&lt;&gt;"",Y2107-X2107&gt;Resumen!$B$8),FALSE()),"Julicroc ","")&amp;"en este PDV"),"")</f>
        <v/>
      </c>
      <c r="AZ2107" s="22" t="str">
        <f aca="false">IF(COUNTIF('Plan Pehuamar - Lista'!$A$2:$A$167,A2107)&gt;0,"Sí","No")</f>
        <v>No</v>
      </c>
      <c r="BA2107" s="22" t="str">
        <f aca="false">IF(COUNTIF('Plan Combo 9+1'!$A$2:$A$226,A2107)&gt;0,"Sí","No")</f>
        <v>No</v>
      </c>
      <c r="BB2107" s="22" t="str">
        <f aca="false">IF(AH2107="","No",IF(BA2107="Sí",IF((AO2107-AH2107)&gt;Resumen!$B$6,"Sí","No"),IF((AO2107-AH2107)&gt;=Resumen!$B$132,"Sí","No")))</f>
        <v>No</v>
      </c>
      <c r="BC2107" s="22" t="str">
        <f aca="false">IF(AND(N2107="Sí",AL2107="Sí",AI2107=0),"Sí","No")</f>
        <v>No</v>
      </c>
      <c r="BD2107" s="22" t="str">
        <f aca="false">IF(COUNTIF('Plan 9+1 (con Pehuamar)'!$A$2:$A$227,A2107)&gt;0,"Sí","No")</f>
        <v>No</v>
      </c>
    </row>
    <row r="2108" customFormat="false" ht="15" hidden="false" customHeight="true" outlineLevel="0" collapsed="false">
      <c r="A2108" s="6" t="n">
        <v>202469</v>
      </c>
      <c r="B2108" s="6" t="n">
        <v>13</v>
      </c>
      <c r="C2108" s="6" t="n">
        <v>1305</v>
      </c>
      <c r="D2108" s="6" t="s">
        <v>398</v>
      </c>
      <c r="E2108" s="6" t="s">
        <v>2268</v>
      </c>
      <c r="F2108" s="6" t="s">
        <v>201</v>
      </c>
      <c r="G2108" s="6" t="s">
        <v>130</v>
      </c>
      <c r="H2108" s="6" t="s">
        <v>1715</v>
      </c>
      <c r="I2108" s="27" t="n">
        <v>10</v>
      </c>
      <c r="J2108" s="27" t="n">
        <v>20</v>
      </c>
      <c r="K2108" s="27" t="n">
        <v>12</v>
      </c>
      <c r="L2108" s="28" t="n">
        <f aca="false">I2108+J2108</f>
        <v>30</v>
      </c>
      <c r="M2108" s="28" t="n">
        <f aca="false">L2108+K2108</f>
        <v>42</v>
      </c>
      <c r="N2108" s="22" t="str">
        <f aca="false">IF(I2108&gt;0,"Sí","No")</f>
        <v>Sí</v>
      </c>
      <c r="O2108" s="22" t="str">
        <f aca="false">IF(J2108&gt;0,"Sí","No")</f>
        <v>Sí</v>
      </c>
      <c r="P2108" s="22" t="str">
        <f aca="false">IF(K2108&gt;0,"Sí","No")</f>
        <v>Sí</v>
      </c>
      <c r="Q2108" s="22" t="str">
        <f aca="false">IF(OR(I2108&gt;0,J2108&gt;0),"Sí","No")</f>
        <v>Sí</v>
      </c>
      <c r="R2108" s="27" t="n">
        <v>1750</v>
      </c>
      <c r="S2108" s="27" t="n">
        <v>2500</v>
      </c>
      <c r="T2108" s="27" t="n">
        <v>1100</v>
      </c>
      <c r="U2108" s="27" t="n">
        <v>2000</v>
      </c>
      <c r="V2108" s="27" t="n">
        <v>3600</v>
      </c>
      <c r="W2108" s="12" t="n">
        <f aca="false">IF(AND(I2108&gt;0,R2108&gt;0),(S2108-R2108)/R2108,"")</f>
        <v>0.428571428571429</v>
      </c>
      <c r="X2108" s="12" t="n">
        <f aca="false">IF(AND(J2108&gt;0,T2108&gt;0),(U2108-T2108)/T2108,"")</f>
        <v>0.818181818181818</v>
      </c>
      <c r="Y2108" s="12" t="n">
        <f aca="false">IF(AND(K2108&gt;0,V2108&gt;0),(V2108-Resumen!$B$7)/Resumen!$B$7,"")</f>
        <v>0.44</v>
      </c>
      <c r="Z2108" s="28" t="n">
        <f aca="false">IF(AND(K2108&gt;0,I2108&gt;0,V2108&gt;0,S2108&gt;0),V2108-S2108,"")</f>
        <v>1100</v>
      </c>
      <c r="AA2108" s="12" t="n">
        <f aca="false">IF(Z2108&lt;&gt;"",Z2108/S2108,"")</f>
        <v>0.44</v>
      </c>
      <c r="AB2108" s="28" t="n">
        <f aca="false">IF(AND(K2108&gt;0,J2108&gt;0,V2108&gt;0,U2108&gt;0),V2108-U2108,"")</f>
        <v>1600</v>
      </c>
      <c r="AC2108" s="12" t="n">
        <f aca="false">IF(AB2108&lt;&gt;"",AB2108/U2108,"")</f>
        <v>0.8</v>
      </c>
      <c r="AD2108" s="27" t="n">
        <v>8</v>
      </c>
      <c r="AE2108" s="27" t="n">
        <v>2</v>
      </c>
      <c r="AF2108" s="27" t="n">
        <v>6</v>
      </c>
      <c r="AG2108" s="28" t="n">
        <f aca="false">AD2108+AE2108+AF2108</f>
        <v>16</v>
      </c>
      <c r="AH2108" s="12" t="n">
        <f aca="false">IF(AG2108&gt;0,AD2108/AG2108,"")</f>
        <v>0.5</v>
      </c>
      <c r="AI2108" s="27" t="n">
        <v>1</v>
      </c>
      <c r="AJ2108" s="27" t="n">
        <v>0</v>
      </c>
      <c r="AK2108" s="27" t="n">
        <v>1</v>
      </c>
      <c r="AL2108" s="22" t="str">
        <f aca="false">IF(OR(AJ2108&gt;0,AK2108&gt;0),"Sí","No")</f>
        <v>Sí</v>
      </c>
      <c r="AM2108" s="6" t="s">
        <v>198</v>
      </c>
      <c r="AN2108" s="6" t="s">
        <v>198</v>
      </c>
      <c r="AO2108" s="12" t="n">
        <f aca="false">IF(M2108&gt;0,K2108/M2108,"")</f>
        <v>0.285714285714286</v>
      </c>
      <c r="AP2108" s="22" t="str">
        <f aca="false">IF(M2108&gt;=Resumen!$B$5,"Alto","Bajo")</f>
        <v>Alto</v>
      </c>
      <c r="AQ2108" s="22" t="str">
        <f aca="false">IF(AO2108&gt;=Resumen!$B$28,"Alto","Bajo")</f>
        <v>Bajo</v>
      </c>
      <c r="AR2108" s="22" t="str">
        <f aca="false">AP2108&amp;" Potencial / "&amp;AQ2108&amp;" Share"</f>
        <v>Alto Potencial / Bajo Share</v>
      </c>
      <c r="AS2108" s="22" t="str">
        <f aca="false">IF(Q2108="Sí",IF(AO2108&gt;=Resumen!$B$29,"Alto","Bajo"),"")</f>
        <v>Bajo</v>
      </c>
      <c r="AT2108" s="22" t="str">
        <f aca="false">IF(AS2108&lt;&gt;"",AP2108&amp;" Potencial / "&amp;AS2108&amp;" Share","")</f>
        <v>Alto Potencial / Bajo Share</v>
      </c>
      <c r="AU2108" s="22" t="str">
        <f aca="false">IF(AH2108="","Sin dato",IF(AH2108-AO2108&gt;Resumen!$B$6,"Sobre-exhibido",IF(AO2108-AH2108&gt;Resumen!$B$6,"Sub-exhibido","En línea")))</f>
        <v>Sobre-exhibido</v>
      </c>
      <c r="AV2108" s="22" t="n">
        <f aca="false">IF(AT2108="","",IF(AT2108="Alto Potencial / Bajo Share",1,IF(AT2108="Alto Potencial / Alto Share",2,IF(AT2108="Bajo Potencial / Alto Share",3,4))))</f>
        <v>1</v>
      </c>
      <c r="AW2108" s="22" t="str">
        <f aca="false">IF(Q2108="No","Sin competencia directa",IF(AV2108=1,"1 - Foco Conquista (Alto Pot / Bajo Share)",IF(AV2108=2,"2 - Foco Defensa (Alto Pot / Alto Share)",IF(AV2108=3,"3 - Monitoreo (Bajo Pot / Alto Share)","4 - Baja Prioridad (Bajo Pot / Bajo Share)"))))</f>
        <v>1 - Foco Conquista (Alto Pot / Bajo Share)</v>
      </c>
      <c r="AX2108" s="12" t="str">
        <f aca="false">IF(OR(IFERROR(AND(W2108&lt;&gt;"",Y2108&lt;&gt;"",Y2108-W2108&gt;Resumen!$B$8),FALSE()),IFERROR(AND(X2108&lt;&gt;"",Y2108&lt;&gt;"",Y2108-X2108&gt;Resumen!$B$8),FALSE())),MAX(IF(IFERROR(AND(W2108&lt;&gt;"",Y2108&lt;&gt;"",Y2108-W2108&gt;Resumen!$B$8),FALSE()),Y2108-W2108,0),IF(IFERROR(AND(X2108&lt;&gt;"",Y2108&lt;&gt;"",Y2108-X2108&gt;Resumen!$B$8),FALSE()),Y2108-X2108,0)),"")</f>
        <v/>
      </c>
      <c r="AY2108" s="22" t="str">
        <f aca="false">IF(OR(IFERROR(AND(W2108&lt;&gt;"",Y2108&lt;&gt;"",Y2108-W2108&gt;Resumen!$B$8),FALSE()),IFERROR(AND(X2108&lt;&gt;"",Y2108&lt;&gt;"",Y2108-X2108&gt;Resumen!$B$8),FALSE())),TRIM("Lays tiene mayor markup que "&amp;IF(IFERROR(AND(W2108&lt;&gt;"",Y2108&lt;&gt;"",Y2108-W2108&gt;Resumen!$B$8),FALSE()),"Quento ","")&amp;IF(IFERROR(AND(X2108&lt;&gt;"",Y2108&lt;&gt;"",Y2108-X2108&gt;Resumen!$B$8),FALSE()),"Julicroc ","")&amp;"en este PDV"),"")</f>
        <v/>
      </c>
      <c r="AZ2108" s="22" t="str">
        <f aca="false">IF(COUNTIF('Plan Pehuamar - Lista'!$A$2:$A$167,A2108)&gt;0,"Sí","No")</f>
        <v>No</v>
      </c>
      <c r="BA2108" s="22" t="str">
        <f aca="false">IF(COUNTIF('Plan Combo 9+1'!$A$2:$A$226,A2108)&gt;0,"Sí","No")</f>
        <v>No</v>
      </c>
      <c r="BB2108" s="22" t="str">
        <f aca="false">IF(AH2108="","No",IF(BA2108="Sí",IF((AO2108-AH2108)&gt;Resumen!$B$6,"Sí","No"),IF((AO2108-AH2108)&gt;=Resumen!$B$132,"Sí","No")))</f>
        <v>No</v>
      </c>
      <c r="BC2108" s="22" t="str">
        <f aca="false">IF(AND(N2108="Sí",AL2108="Sí",AI2108=0),"Sí","No")</f>
        <v>No</v>
      </c>
      <c r="BD2108" s="22" t="str">
        <f aca="false">IF(COUNTIF('Plan 9+1 (con Pehuamar)'!$A$2:$A$227,A2108)&gt;0,"Sí","No")</f>
        <v>No</v>
      </c>
    </row>
    <row r="2109" customFormat="false" ht="15" hidden="false" customHeight="true" outlineLevel="0" collapsed="false">
      <c r="A2109" s="6" t="n">
        <v>202494</v>
      </c>
      <c r="B2109" s="6" t="n">
        <v>13</v>
      </c>
      <c r="C2109" s="6" t="n">
        <v>1305</v>
      </c>
      <c r="D2109" s="6" t="s">
        <v>398</v>
      </c>
      <c r="E2109" s="6" t="s">
        <v>2269</v>
      </c>
      <c r="F2109" s="6" t="s">
        <v>196</v>
      </c>
      <c r="G2109" s="6" t="s">
        <v>130</v>
      </c>
      <c r="H2109" s="6" t="s">
        <v>1715</v>
      </c>
      <c r="I2109" s="27" t="n">
        <v>10</v>
      </c>
      <c r="J2109" s="27" t="n">
        <v>16</v>
      </c>
      <c r="K2109" s="27" t="n">
        <v>8</v>
      </c>
      <c r="L2109" s="28" t="n">
        <f aca="false">I2109+J2109</f>
        <v>26</v>
      </c>
      <c r="M2109" s="28" t="n">
        <f aca="false">L2109+K2109</f>
        <v>34</v>
      </c>
      <c r="N2109" s="22" t="str">
        <f aca="false">IF(I2109&gt;0,"Sí","No")</f>
        <v>Sí</v>
      </c>
      <c r="O2109" s="22" t="str">
        <f aca="false">IF(J2109&gt;0,"Sí","No")</f>
        <v>Sí</v>
      </c>
      <c r="P2109" s="22" t="str">
        <f aca="false">IF(K2109&gt;0,"Sí","No")</f>
        <v>Sí</v>
      </c>
      <c r="Q2109" s="22" t="str">
        <f aca="false">IF(OR(I2109&gt;0,J2109&gt;0),"Sí","No")</f>
        <v>Sí</v>
      </c>
      <c r="R2109" s="27" t="n">
        <v>1750</v>
      </c>
      <c r="S2109" s="27" t="n">
        <v>2500</v>
      </c>
      <c r="T2109" s="27" t="n">
        <v>1200</v>
      </c>
      <c r="U2109" s="27" t="n">
        <v>2000</v>
      </c>
      <c r="V2109" s="27" t="n">
        <v>3600</v>
      </c>
      <c r="W2109" s="12" t="n">
        <f aca="false">IF(AND(I2109&gt;0,R2109&gt;0),(S2109-R2109)/R2109,"")</f>
        <v>0.428571428571429</v>
      </c>
      <c r="X2109" s="12" t="n">
        <f aca="false">IF(AND(J2109&gt;0,T2109&gt;0),(U2109-T2109)/T2109,"")</f>
        <v>0.666666666666667</v>
      </c>
      <c r="Y2109" s="12" t="n">
        <f aca="false">IF(AND(K2109&gt;0,V2109&gt;0),(V2109-Resumen!$B$7)/Resumen!$B$7,"")</f>
        <v>0.44</v>
      </c>
      <c r="Z2109" s="28" t="n">
        <f aca="false">IF(AND(K2109&gt;0,I2109&gt;0,V2109&gt;0,S2109&gt;0),V2109-S2109,"")</f>
        <v>1100</v>
      </c>
      <c r="AA2109" s="12" t="n">
        <f aca="false">IF(Z2109&lt;&gt;"",Z2109/S2109,"")</f>
        <v>0.44</v>
      </c>
      <c r="AB2109" s="28" t="n">
        <f aca="false">IF(AND(K2109&gt;0,J2109&gt;0,V2109&gt;0,U2109&gt;0),V2109-U2109,"")</f>
        <v>1600</v>
      </c>
      <c r="AC2109" s="12" t="n">
        <f aca="false">IF(AB2109&lt;&gt;"",AB2109/U2109,"")</f>
        <v>0.8</v>
      </c>
      <c r="AD2109" s="27" t="n">
        <v>5</v>
      </c>
      <c r="AE2109" s="27" t="n">
        <v>2</v>
      </c>
      <c r="AF2109" s="27" t="n">
        <v>10</v>
      </c>
      <c r="AG2109" s="28" t="n">
        <f aca="false">AD2109+AE2109+AF2109</f>
        <v>17</v>
      </c>
      <c r="AH2109" s="12" t="n">
        <f aca="false">IF(AG2109&gt;0,AD2109/AG2109,"")</f>
        <v>0.294117647058824</v>
      </c>
      <c r="AI2109" s="27" t="n">
        <v>1</v>
      </c>
      <c r="AJ2109" s="27" t="n">
        <v>0</v>
      </c>
      <c r="AK2109" s="27" t="n">
        <v>1</v>
      </c>
      <c r="AL2109" s="22" t="str">
        <f aca="false">IF(OR(AJ2109&gt;0,AK2109&gt;0),"Sí","No")</f>
        <v>Sí</v>
      </c>
      <c r="AM2109" s="6" t="s">
        <v>198</v>
      </c>
      <c r="AN2109" s="6" t="s">
        <v>198</v>
      </c>
      <c r="AO2109" s="12" t="n">
        <f aca="false">IF(M2109&gt;0,K2109/M2109,"")</f>
        <v>0.235294117647059</v>
      </c>
      <c r="AP2109" s="22" t="str">
        <f aca="false">IF(M2109&gt;=Resumen!$B$5,"Alto","Bajo")</f>
        <v>Bajo</v>
      </c>
      <c r="AQ2109" s="22" t="str">
        <f aca="false">IF(AO2109&gt;=Resumen!$B$28,"Alto","Bajo")</f>
        <v>Bajo</v>
      </c>
      <c r="AR2109" s="22" t="str">
        <f aca="false">AP2109&amp;" Potencial / "&amp;AQ2109&amp;" Share"</f>
        <v>Bajo Potencial / Bajo Share</v>
      </c>
      <c r="AS2109" s="22" t="str">
        <f aca="false">IF(Q2109="Sí",IF(AO2109&gt;=Resumen!$B$29,"Alto","Bajo"),"")</f>
        <v>Bajo</v>
      </c>
      <c r="AT2109" s="22" t="str">
        <f aca="false">IF(AS2109&lt;&gt;"",AP2109&amp;" Potencial / "&amp;AS2109&amp;" Share","")</f>
        <v>Bajo Potencial / Bajo Share</v>
      </c>
      <c r="AU2109" s="22" t="str">
        <f aca="false">IF(AH2109="","Sin dato",IF(AH2109-AO2109&gt;Resumen!$B$6,"Sobre-exhibido",IF(AO2109-AH2109&gt;Resumen!$B$6,"Sub-exhibido","En línea")))</f>
        <v>Sobre-exhibido</v>
      </c>
      <c r="AV2109" s="22" t="n">
        <f aca="false">IF(AT2109="","",IF(AT2109="Alto Potencial / Bajo Share",1,IF(AT2109="Alto Potencial / Alto Share",2,IF(AT2109="Bajo Potencial / Alto Share",3,4))))</f>
        <v>4</v>
      </c>
      <c r="AW2109" s="22" t="str">
        <f aca="false">IF(Q2109="No","Sin competencia directa",IF(AV2109=1,"1 - Foco Conquista (Alto Pot / Bajo Share)",IF(AV2109=2,"2 - Foco Defensa (Alto Pot / Alto Share)",IF(AV2109=3,"3 - Monitoreo (Bajo Pot / Alto Share)","4 - Baja Prioridad (Bajo Pot / Bajo Share)"))))</f>
        <v>4 - Baja Prioridad (Bajo Pot / Bajo Share)</v>
      </c>
      <c r="AX2109" s="12" t="str">
        <f aca="false">IF(OR(IFERROR(AND(W2109&lt;&gt;"",Y2109&lt;&gt;"",Y2109-W2109&gt;Resumen!$B$8),FALSE()),IFERROR(AND(X2109&lt;&gt;"",Y2109&lt;&gt;"",Y2109-X2109&gt;Resumen!$B$8),FALSE())),MAX(IF(IFERROR(AND(W2109&lt;&gt;"",Y2109&lt;&gt;"",Y2109-W2109&gt;Resumen!$B$8),FALSE()),Y2109-W2109,0),IF(IFERROR(AND(X2109&lt;&gt;"",Y2109&lt;&gt;"",Y2109-X2109&gt;Resumen!$B$8),FALSE()),Y2109-X2109,0)),"")</f>
        <v/>
      </c>
      <c r="AY2109" s="22" t="str">
        <f aca="false">IF(OR(IFERROR(AND(W2109&lt;&gt;"",Y2109&lt;&gt;"",Y2109-W2109&gt;Resumen!$B$8),FALSE()),IFERROR(AND(X2109&lt;&gt;"",Y2109&lt;&gt;"",Y2109-X2109&gt;Resumen!$B$8),FALSE())),TRIM("Lays tiene mayor markup que "&amp;IF(IFERROR(AND(W2109&lt;&gt;"",Y2109&lt;&gt;"",Y2109-W2109&gt;Resumen!$B$8),FALSE()),"Quento ","")&amp;IF(IFERROR(AND(X2109&lt;&gt;"",Y2109&lt;&gt;"",Y2109-X2109&gt;Resumen!$B$8),FALSE()),"Julicroc ","")&amp;"en este PDV"),"")</f>
        <v/>
      </c>
      <c r="AZ2109" s="22" t="str">
        <f aca="false">IF(COUNTIF('Plan Pehuamar - Lista'!$A$2:$A$167,A2109)&gt;0,"Sí","No")</f>
        <v>No</v>
      </c>
      <c r="BA2109" s="22" t="str">
        <f aca="false">IF(COUNTIF('Plan Combo 9+1'!$A$2:$A$226,A2109)&gt;0,"Sí","No")</f>
        <v>No</v>
      </c>
      <c r="BB2109" s="22" t="str">
        <f aca="false">IF(AH2109="","No",IF(BA2109="Sí",IF((AO2109-AH2109)&gt;Resumen!$B$6,"Sí","No"),IF((AO2109-AH2109)&gt;=Resumen!$B$132,"Sí","No")))</f>
        <v>No</v>
      </c>
      <c r="BC2109" s="22" t="str">
        <f aca="false">IF(AND(N2109="Sí",AL2109="Sí",AI2109=0),"Sí","No")</f>
        <v>No</v>
      </c>
      <c r="BD2109" s="22" t="str">
        <f aca="false">IF(COUNTIF('Plan 9+1 (con Pehuamar)'!$A$2:$A$227,A2109)&gt;0,"Sí","No")</f>
        <v>No</v>
      </c>
    </row>
    <row r="2110" customFormat="false" ht="15" hidden="false" customHeight="true" outlineLevel="0" collapsed="false">
      <c r="A2110" s="6" t="n">
        <v>202517</v>
      </c>
      <c r="B2110" s="6" t="n">
        <v>13</v>
      </c>
      <c r="C2110" s="6" t="n">
        <v>1305</v>
      </c>
      <c r="D2110" s="6" t="s">
        <v>398</v>
      </c>
      <c r="E2110" s="6" t="s">
        <v>2270</v>
      </c>
      <c r="F2110" s="6" t="s">
        <v>201</v>
      </c>
      <c r="G2110" s="6" t="s">
        <v>130</v>
      </c>
      <c r="H2110" s="6" t="s">
        <v>1715</v>
      </c>
      <c r="I2110" s="27" t="n">
        <v>0</v>
      </c>
      <c r="J2110" s="27" t="n">
        <v>0</v>
      </c>
      <c r="K2110" s="27" t="n">
        <v>0.1</v>
      </c>
      <c r="L2110" s="28" t="n">
        <f aca="false">I2110+J2110</f>
        <v>0</v>
      </c>
      <c r="M2110" s="28" t="n">
        <f aca="false">L2110+K2110</f>
        <v>0.1</v>
      </c>
      <c r="N2110" s="22" t="str">
        <f aca="false">IF(I2110&gt;0,"Sí","No")</f>
        <v>No</v>
      </c>
      <c r="O2110" s="22" t="str">
        <f aca="false">IF(J2110&gt;0,"Sí","No")</f>
        <v>No</v>
      </c>
      <c r="P2110" s="22" t="str">
        <f aca="false">IF(K2110&gt;0,"Sí","No")</f>
        <v>Sí</v>
      </c>
      <c r="Q2110" s="22" t="str">
        <f aca="false">IF(OR(I2110&gt;0,J2110&gt;0),"Sí","No")</f>
        <v>No</v>
      </c>
      <c r="R2110" s="27"/>
      <c r="S2110" s="27"/>
      <c r="T2110" s="27"/>
      <c r="U2110" s="27"/>
      <c r="V2110" s="27"/>
      <c r="W2110" s="12" t="str">
        <f aca="false">IF(AND(I2110&gt;0,R2110&gt;0),(S2110-R2110)/R2110,"")</f>
        <v/>
      </c>
      <c r="X2110" s="12" t="str">
        <f aca="false">IF(AND(J2110&gt;0,T2110&gt;0),(U2110-T2110)/T2110,"")</f>
        <v/>
      </c>
      <c r="Y2110" s="12" t="str">
        <f aca="false">IF(AND(K2110&gt;0,V2110&gt;0),(V2110-Resumen!$B$7)/Resumen!$B$7,"")</f>
        <v/>
      </c>
      <c r="Z2110" s="28" t="str">
        <f aca="false">IF(AND(K2110&gt;0,I2110&gt;0,V2110&gt;0,S2110&gt;0),V2110-S2110,"")</f>
        <v/>
      </c>
      <c r="AA2110" s="12" t="str">
        <f aca="false">IF(Z2110&lt;&gt;"",Z2110/S2110,"")</f>
        <v/>
      </c>
      <c r="AB2110" s="28" t="str">
        <f aca="false">IF(AND(K2110&gt;0,J2110&gt;0,V2110&gt;0,U2110&gt;0),V2110-U2110,"")</f>
        <v/>
      </c>
      <c r="AC2110" s="12" t="str">
        <f aca="false">IF(AB2110&lt;&gt;"",AB2110/U2110,"")</f>
        <v/>
      </c>
      <c r="AD2110" s="27" t="n">
        <v>0</v>
      </c>
      <c r="AE2110" s="27" t="n">
        <v>0</v>
      </c>
      <c r="AF2110" s="27" t="n">
        <v>0</v>
      </c>
      <c r="AG2110" s="28" t="n">
        <f aca="false">AD2110+AE2110+AF2110</f>
        <v>0</v>
      </c>
      <c r="AH2110" s="12" t="str">
        <f aca="false">IF(AG2110&gt;0,AD2110/AG2110,"")</f>
        <v/>
      </c>
      <c r="AI2110" s="27" t="n">
        <v>0</v>
      </c>
      <c r="AJ2110" s="27" t="n">
        <v>0</v>
      </c>
      <c r="AK2110" s="27" t="n">
        <v>0</v>
      </c>
      <c r="AL2110" s="22" t="str">
        <f aca="false">IF(OR(AJ2110&gt;0,AK2110&gt;0),"Sí","No")</f>
        <v>No</v>
      </c>
      <c r="AM2110" s="6"/>
      <c r="AN2110" s="6"/>
      <c r="AO2110" s="12" t="n">
        <f aca="false">IF(M2110&gt;0,K2110/M2110,"")</f>
        <v>1</v>
      </c>
      <c r="AP2110" s="22" t="str">
        <f aca="false">IF(M2110&gt;=Resumen!$B$5,"Alto","Bajo")</f>
        <v>Bajo</v>
      </c>
      <c r="AQ2110" s="22" t="str">
        <f aca="false">IF(AO2110&gt;=Resumen!$B$28,"Alto","Bajo")</f>
        <v>Alto</v>
      </c>
      <c r="AR2110" s="22" t="str">
        <f aca="false">AP2110&amp;" Potencial / "&amp;AQ2110&amp;" Share"</f>
        <v>Bajo Potencial / Alto Share</v>
      </c>
      <c r="AS2110" s="22" t="str">
        <f aca="false">IF(Q2110="Sí",IF(AO2110&gt;=Resumen!$B$29,"Alto","Bajo"),"")</f>
        <v/>
      </c>
      <c r="AT2110" s="22" t="str">
        <f aca="false">IF(AS2110&lt;&gt;"",AP2110&amp;" Potencial / "&amp;AS2110&amp;" Share","")</f>
        <v/>
      </c>
      <c r="AU2110" s="22" t="str">
        <f aca="false">IF(AH2110="","Sin dato",IF(AH2110-AO2110&gt;Resumen!$B$6,"Sobre-exhibido",IF(AO2110-AH2110&gt;Resumen!$B$6,"Sub-exhibido","En línea")))</f>
        <v>Sin dato</v>
      </c>
      <c r="AV2110" s="22" t="str">
        <f aca="false">IF(AT2110="","",IF(AT2110="Alto Potencial / Bajo Share",1,IF(AT2110="Alto Potencial / Alto Share",2,IF(AT2110="Bajo Potencial / Alto Share",3,4))))</f>
        <v/>
      </c>
      <c r="AW2110" s="22" t="str">
        <f aca="false">IF(Q2110="No","Sin competencia directa",IF(AV2110=1,"1 - Foco Conquista (Alto Pot / Bajo Share)",IF(AV2110=2,"2 - Foco Defensa (Alto Pot / Alto Share)",IF(AV2110=3,"3 - Monitoreo (Bajo Pot / Alto Share)","4 - Baja Prioridad (Bajo Pot / Bajo Share)"))))</f>
        <v>Sin competencia directa</v>
      </c>
      <c r="AX2110" s="12" t="str">
        <f aca="false">IF(OR(IFERROR(AND(W2110&lt;&gt;"",Y2110&lt;&gt;"",Y2110-W2110&gt;Resumen!$B$8),FALSE()),IFERROR(AND(X2110&lt;&gt;"",Y2110&lt;&gt;"",Y2110-X2110&gt;Resumen!$B$8),FALSE())),MAX(IF(IFERROR(AND(W2110&lt;&gt;"",Y2110&lt;&gt;"",Y2110-W2110&gt;Resumen!$B$8),FALSE()),Y2110-W2110,0),IF(IFERROR(AND(X2110&lt;&gt;"",Y2110&lt;&gt;"",Y2110-X2110&gt;Resumen!$B$8),FALSE()),Y2110-X2110,0)),"")</f>
        <v/>
      </c>
      <c r="AY2110" s="22" t="str">
        <f aca="false">IF(OR(IFERROR(AND(W2110&lt;&gt;"",Y2110&lt;&gt;"",Y2110-W2110&gt;Resumen!$B$8),FALSE()),IFERROR(AND(X2110&lt;&gt;"",Y2110&lt;&gt;"",Y2110-X2110&gt;Resumen!$B$8),FALSE())),TRIM("Lays tiene mayor markup que "&amp;IF(IFERROR(AND(W2110&lt;&gt;"",Y2110&lt;&gt;"",Y2110-W2110&gt;Resumen!$B$8),FALSE()),"Quento ","")&amp;IF(IFERROR(AND(X2110&lt;&gt;"",Y2110&lt;&gt;"",Y2110-X2110&gt;Resumen!$B$8),FALSE()),"Julicroc ","")&amp;"en este PDV"),"")</f>
        <v/>
      </c>
      <c r="AZ2110" s="22" t="str">
        <f aca="false">IF(COUNTIF('Plan Pehuamar - Lista'!$A$2:$A$167,A2110)&gt;0,"Sí","No")</f>
        <v>No</v>
      </c>
      <c r="BA2110" s="22" t="str">
        <f aca="false">IF(COUNTIF('Plan Combo 9+1'!$A$2:$A$226,A2110)&gt;0,"Sí","No")</f>
        <v>No</v>
      </c>
      <c r="BB2110" s="22" t="str">
        <f aca="false">IF(AH2110="","No",IF(BA2110="Sí",IF((AO2110-AH2110)&gt;Resumen!$B$6,"Sí","No"),IF((AO2110-AH2110)&gt;=Resumen!$B$132,"Sí","No")))</f>
        <v>No</v>
      </c>
      <c r="BC2110" s="22" t="str">
        <f aca="false">IF(AND(N2110="Sí",AL2110="Sí",AI2110=0),"Sí","No")</f>
        <v>No</v>
      </c>
      <c r="BD2110" s="22" t="str">
        <f aca="false">IF(COUNTIF('Plan 9+1 (con Pehuamar)'!$A$2:$A$227,A2110)&gt;0,"Sí","No")</f>
        <v>No</v>
      </c>
    </row>
    <row r="2111" customFormat="false" ht="15" hidden="false" customHeight="true" outlineLevel="0" collapsed="false">
      <c r="A2111" s="6" t="n">
        <v>202640</v>
      </c>
      <c r="B2111" s="6" t="n">
        <v>13</v>
      </c>
      <c r="C2111" s="6" t="n">
        <v>1305</v>
      </c>
      <c r="D2111" s="6" t="s">
        <v>398</v>
      </c>
      <c r="E2111" s="6" t="s">
        <v>2271</v>
      </c>
      <c r="F2111" s="6" t="s">
        <v>206</v>
      </c>
      <c r="G2111" s="6" t="s">
        <v>130</v>
      </c>
      <c r="H2111" s="6" t="s">
        <v>1715</v>
      </c>
      <c r="I2111" s="27" t="n">
        <v>10</v>
      </c>
      <c r="J2111" s="27" t="n">
        <v>10</v>
      </c>
      <c r="K2111" s="27" t="n">
        <v>4</v>
      </c>
      <c r="L2111" s="28" t="n">
        <f aca="false">I2111+J2111</f>
        <v>20</v>
      </c>
      <c r="M2111" s="28" t="n">
        <f aca="false">L2111+K2111</f>
        <v>24</v>
      </c>
      <c r="N2111" s="22" t="str">
        <f aca="false">IF(I2111&gt;0,"Sí","No")</f>
        <v>Sí</v>
      </c>
      <c r="O2111" s="22" t="str">
        <f aca="false">IF(J2111&gt;0,"Sí","No")</f>
        <v>Sí</v>
      </c>
      <c r="P2111" s="22" t="str">
        <f aca="false">IF(K2111&gt;0,"Sí","No")</f>
        <v>Sí</v>
      </c>
      <c r="Q2111" s="22" t="str">
        <f aca="false">IF(OR(I2111&gt;0,J2111&gt;0),"Sí","No")</f>
        <v>Sí</v>
      </c>
      <c r="R2111" s="27" t="n">
        <v>1750</v>
      </c>
      <c r="S2111" s="27" t="n">
        <v>2500</v>
      </c>
      <c r="T2111" s="27" t="n">
        <v>1200</v>
      </c>
      <c r="U2111" s="27" t="n">
        <v>2100</v>
      </c>
      <c r="V2111" s="27" t="n">
        <v>3700</v>
      </c>
      <c r="W2111" s="12" t="n">
        <f aca="false">IF(AND(I2111&gt;0,R2111&gt;0),(S2111-R2111)/R2111,"")</f>
        <v>0.428571428571429</v>
      </c>
      <c r="X2111" s="12" t="n">
        <f aca="false">IF(AND(J2111&gt;0,T2111&gt;0),(U2111-T2111)/T2111,"")</f>
        <v>0.75</v>
      </c>
      <c r="Y2111" s="12" t="n">
        <f aca="false">IF(AND(K2111&gt;0,V2111&gt;0),(V2111-Resumen!$B$7)/Resumen!$B$7,"")</f>
        <v>0.48</v>
      </c>
      <c r="Z2111" s="28" t="n">
        <f aca="false">IF(AND(K2111&gt;0,I2111&gt;0,V2111&gt;0,S2111&gt;0),V2111-S2111,"")</f>
        <v>1200</v>
      </c>
      <c r="AA2111" s="12" t="n">
        <f aca="false">IF(Z2111&lt;&gt;"",Z2111/S2111,"")</f>
        <v>0.48</v>
      </c>
      <c r="AB2111" s="28" t="n">
        <f aca="false">IF(AND(K2111&gt;0,J2111&gt;0,V2111&gt;0,U2111&gt;0),V2111-U2111,"")</f>
        <v>1600</v>
      </c>
      <c r="AC2111" s="12" t="n">
        <f aca="false">IF(AB2111&lt;&gt;"",AB2111/U2111,"")</f>
        <v>0.761904761904762</v>
      </c>
      <c r="AD2111" s="27" t="n">
        <v>4</v>
      </c>
      <c r="AE2111" s="27" t="n">
        <v>2</v>
      </c>
      <c r="AF2111" s="27" t="n">
        <v>8</v>
      </c>
      <c r="AG2111" s="28" t="n">
        <f aca="false">AD2111+AE2111+AF2111</f>
        <v>14</v>
      </c>
      <c r="AH2111" s="12" t="n">
        <f aca="false">IF(AG2111&gt;0,AD2111/AG2111,"")</f>
        <v>0.285714285714286</v>
      </c>
      <c r="AI2111" s="27" t="n">
        <v>1</v>
      </c>
      <c r="AJ2111" s="27" t="n">
        <v>0</v>
      </c>
      <c r="AK2111" s="27" t="n">
        <v>1</v>
      </c>
      <c r="AL2111" s="22" t="str">
        <f aca="false">IF(OR(AJ2111&gt;0,AK2111&gt;0),"Sí","No")</f>
        <v>Sí</v>
      </c>
      <c r="AM2111" s="6" t="s">
        <v>198</v>
      </c>
      <c r="AN2111" s="6" t="s">
        <v>198</v>
      </c>
      <c r="AO2111" s="12" t="n">
        <f aca="false">IF(M2111&gt;0,K2111/M2111,"")</f>
        <v>0.166666666666667</v>
      </c>
      <c r="AP2111" s="22" t="str">
        <f aca="false">IF(M2111&gt;=Resumen!$B$5,"Alto","Bajo")</f>
        <v>Bajo</v>
      </c>
      <c r="AQ2111" s="22" t="str">
        <f aca="false">IF(AO2111&gt;=Resumen!$B$28,"Alto","Bajo")</f>
        <v>Bajo</v>
      </c>
      <c r="AR2111" s="22" t="str">
        <f aca="false">AP2111&amp;" Potencial / "&amp;AQ2111&amp;" Share"</f>
        <v>Bajo Potencial / Bajo Share</v>
      </c>
      <c r="AS2111" s="22" t="str">
        <f aca="false">IF(Q2111="Sí",IF(AO2111&gt;=Resumen!$B$29,"Alto","Bajo"),"")</f>
        <v>Bajo</v>
      </c>
      <c r="AT2111" s="22" t="str">
        <f aca="false">IF(AS2111&lt;&gt;"",AP2111&amp;" Potencial / "&amp;AS2111&amp;" Share","")</f>
        <v>Bajo Potencial / Bajo Share</v>
      </c>
      <c r="AU2111" s="22" t="str">
        <f aca="false">IF(AH2111="","Sin dato",IF(AH2111-AO2111&gt;Resumen!$B$6,"Sobre-exhibido",IF(AO2111-AH2111&gt;Resumen!$B$6,"Sub-exhibido","En línea")))</f>
        <v>Sobre-exhibido</v>
      </c>
      <c r="AV2111" s="22" t="n">
        <f aca="false">IF(AT2111="","",IF(AT2111="Alto Potencial / Bajo Share",1,IF(AT2111="Alto Potencial / Alto Share",2,IF(AT2111="Bajo Potencial / Alto Share",3,4))))</f>
        <v>4</v>
      </c>
      <c r="AW2111" s="22" t="str">
        <f aca="false">IF(Q2111="No","Sin competencia directa",IF(AV2111=1,"1 - Foco Conquista (Alto Pot / Bajo Share)",IF(AV2111=2,"2 - Foco Defensa (Alto Pot / Alto Share)",IF(AV2111=3,"3 - Monitoreo (Bajo Pot / Alto Share)","4 - Baja Prioridad (Bajo Pot / Bajo Share)"))))</f>
        <v>4 - Baja Prioridad (Bajo Pot / Bajo Share)</v>
      </c>
      <c r="AX2111" s="12" t="n">
        <f aca="false">IF(OR(IFERROR(AND(W2111&lt;&gt;"",Y2111&lt;&gt;"",Y2111-W2111&gt;Resumen!$B$8),FALSE()),IFERROR(AND(X2111&lt;&gt;"",Y2111&lt;&gt;"",Y2111-X2111&gt;Resumen!$B$8),FALSE())),MAX(IF(IFERROR(AND(W2111&lt;&gt;"",Y2111&lt;&gt;"",Y2111-W2111&gt;Resumen!$B$8),FALSE()),Y2111-W2111,0),IF(IFERROR(AND(X2111&lt;&gt;"",Y2111&lt;&gt;"",Y2111-X2111&gt;Resumen!$B$8),FALSE()),Y2111-X2111,0)),"")</f>
        <v>0.0514285714285714</v>
      </c>
      <c r="AY2111" s="22" t="str">
        <f aca="false">IF(OR(IFERROR(AND(W2111&lt;&gt;"",Y2111&lt;&gt;"",Y2111-W2111&gt;Resumen!$B$8),FALSE()),IFERROR(AND(X2111&lt;&gt;"",Y2111&lt;&gt;"",Y2111-X2111&gt;Resumen!$B$8),FALSE())),TRIM("Lays tiene mayor markup que "&amp;IF(IFERROR(AND(W2111&lt;&gt;"",Y2111&lt;&gt;"",Y2111-W2111&gt;Resumen!$B$8),FALSE()),"Quento ","")&amp;IF(IFERROR(AND(X2111&lt;&gt;"",Y2111&lt;&gt;"",Y2111-X2111&gt;Resumen!$B$8),FALSE()),"Julicroc ","")&amp;"en este PDV"),"")</f>
        <v>Lays tiene mayor markup que Quento en este PDV</v>
      </c>
      <c r="AZ2111" s="22" t="str">
        <f aca="false">IF(COUNTIF('Plan Pehuamar - Lista'!$A$2:$A$167,A2111)&gt;0,"Sí","No")</f>
        <v>No</v>
      </c>
      <c r="BA2111" s="22" t="str">
        <f aca="false">IF(COUNTIF('Plan Combo 9+1'!$A$2:$A$226,A2111)&gt;0,"Sí","No")</f>
        <v>No</v>
      </c>
      <c r="BB2111" s="22" t="str">
        <f aca="false">IF(AH2111="","No",IF(BA2111="Sí",IF((AO2111-AH2111)&gt;Resumen!$B$6,"Sí","No"),IF((AO2111-AH2111)&gt;=Resumen!$B$132,"Sí","No")))</f>
        <v>No</v>
      </c>
      <c r="BC2111" s="22" t="str">
        <f aca="false">IF(AND(N2111="Sí",AL2111="Sí",AI2111=0),"Sí","No")</f>
        <v>No</v>
      </c>
      <c r="BD2111" s="22" t="str">
        <f aca="false">IF(COUNTIF('Plan 9+1 (con Pehuamar)'!$A$2:$A$227,A2111)&gt;0,"Sí","No")</f>
        <v>No</v>
      </c>
    </row>
    <row r="2112" customFormat="false" ht="15" hidden="false" customHeight="true" outlineLevel="0" collapsed="false">
      <c r="A2112" s="6" t="n">
        <v>202674</v>
      </c>
      <c r="B2112" s="6" t="n">
        <v>13</v>
      </c>
      <c r="C2112" s="6" t="n">
        <v>1305</v>
      </c>
      <c r="D2112" s="6" t="s">
        <v>398</v>
      </c>
      <c r="E2112" s="6" t="s">
        <v>2272</v>
      </c>
      <c r="F2112" s="6" t="s">
        <v>201</v>
      </c>
      <c r="G2112" s="6" t="s">
        <v>130</v>
      </c>
      <c r="H2112" s="6" t="s">
        <v>1715</v>
      </c>
      <c r="I2112" s="27" t="n">
        <v>0</v>
      </c>
      <c r="J2112" s="27" t="n">
        <v>0</v>
      </c>
      <c r="K2112" s="27" t="n">
        <v>0.8</v>
      </c>
      <c r="L2112" s="28" t="n">
        <f aca="false">I2112+J2112</f>
        <v>0</v>
      </c>
      <c r="M2112" s="28" t="n">
        <f aca="false">L2112+K2112</f>
        <v>0.8</v>
      </c>
      <c r="N2112" s="22" t="str">
        <f aca="false">IF(I2112&gt;0,"Sí","No")</f>
        <v>No</v>
      </c>
      <c r="O2112" s="22" t="str">
        <f aca="false">IF(J2112&gt;0,"Sí","No")</f>
        <v>No</v>
      </c>
      <c r="P2112" s="22" t="str">
        <f aca="false">IF(K2112&gt;0,"Sí","No")</f>
        <v>Sí</v>
      </c>
      <c r="Q2112" s="22" t="str">
        <f aca="false">IF(OR(I2112&gt;0,J2112&gt;0),"Sí","No")</f>
        <v>No</v>
      </c>
      <c r="R2112" s="27"/>
      <c r="S2112" s="27"/>
      <c r="T2112" s="27"/>
      <c r="U2112" s="27"/>
      <c r="V2112" s="27"/>
      <c r="W2112" s="12" t="str">
        <f aca="false">IF(AND(I2112&gt;0,R2112&gt;0),(S2112-R2112)/R2112,"")</f>
        <v/>
      </c>
      <c r="X2112" s="12" t="str">
        <f aca="false">IF(AND(J2112&gt;0,T2112&gt;0),(U2112-T2112)/T2112,"")</f>
        <v/>
      </c>
      <c r="Y2112" s="12" t="str">
        <f aca="false">IF(AND(K2112&gt;0,V2112&gt;0),(V2112-Resumen!$B$7)/Resumen!$B$7,"")</f>
        <v/>
      </c>
      <c r="Z2112" s="28" t="str">
        <f aca="false">IF(AND(K2112&gt;0,I2112&gt;0,V2112&gt;0,S2112&gt;0),V2112-S2112,"")</f>
        <v/>
      </c>
      <c r="AA2112" s="12" t="str">
        <f aca="false">IF(Z2112&lt;&gt;"",Z2112/S2112,"")</f>
        <v/>
      </c>
      <c r="AB2112" s="28" t="str">
        <f aca="false">IF(AND(K2112&gt;0,J2112&gt;0,V2112&gt;0,U2112&gt;0),V2112-U2112,"")</f>
        <v/>
      </c>
      <c r="AC2112" s="12" t="str">
        <f aca="false">IF(AB2112&lt;&gt;"",AB2112/U2112,"")</f>
        <v/>
      </c>
      <c r="AD2112" s="27" t="n">
        <v>0</v>
      </c>
      <c r="AE2112" s="27" t="n">
        <v>0</v>
      </c>
      <c r="AF2112" s="27" t="n">
        <v>0</v>
      </c>
      <c r="AG2112" s="28" t="n">
        <f aca="false">AD2112+AE2112+AF2112</f>
        <v>0</v>
      </c>
      <c r="AH2112" s="12" t="str">
        <f aca="false">IF(AG2112&gt;0,AD2112/AG2112,"")</f>
        <v/>
      </c>
      <c r="AI2112" s="27" t="n">
        <v>0</v>
      </c>
      <c r="AJ2112" s="27" t="n">
        <v>0</v>
      </c>
      <c r="AK2112" s="27" t="n">
        <v>0</v>
      </c>
      <c r="AL2112" s="22" t="str">
        <f aca="false">IF(OR(AJ2112&gt;0,AK2112&gt;0),"Sí","No")</f>
        <v>No</v>
      </c>
      <c r="AM2112" s="6"/>
      <c r="AN2112" s="6"/>
      <c r="AO2112" s="12" t="n">
        <f aca="false">IF(M2112&gt;0,K2112/M2112,"")</f>
        <v>1</v>
      </c>
      <c r="AP2112" s="22" t="str">
        <f aca="false">IF(M2112&gt;=Resumen!$B$5,"Alto","Bajo")</f>
        <v>Bajo</v>
      </c>
      <c r="AQ2112" s="22" t="str">
        <f aca="false">IF(AO2112&gt;=Resumen!$B$28,"Alto","Bajo")</f>
        <v>Alto</v>
      </c>
      <c r="AR2112" s="22" t="str">
        <f aca="false">AP2112&amp;" Potencial / "&amp;AQ2112&amp;" Share"</f>
        <v>Bajo Potencial / Alto Share</v>
      </c>
      <c r="AS2112" s="22" t="str">
        <f aca="false">IF(Q2112="Sí",IF(AO2112&gt;=Resumen!$B$29,"Alto","Bajo"),"")</f>
        <v/>
      </c>
      <c r="AT2112" s="22" t="str">
        <f aca="false">IF(AS2112&lt;&gt;"",AP2112&amp;" Potencial / "&amp;AS2112&amp;" Share","")</f>
        <v/>
      </c>
      <c r="AU2112" s="22" t="str">
        <f aca="false">IF(AH2112="","Sin dato",IF(AH2112-AO2112&gt;Resumen!$B$6,"Sobre-exhibido",IF(AO2112-AH2112&gt;Resumen!$B$6,"Sub-exhibido","En línea")))</f>
        <v>Sin dato</v>
      </c>
      <c r="AV2112" s="22" t="str">
        <f aca="false">IF(AT2112="","",IF(AT2112="Alto Potencial / Bajo Share",1,IF(AT2112="Alto Potencial / Alto Share",2,IF(AT2112="Bajo Potencial / Alto Share",3,4))))</f>
        <v/>
      </c>
      <c r="AW2112" s="22" t="str">
        <f aca="false">IF(Q2112="No","Sin competencia directa",IF(AV2112=1,"1 - Foco Conquista (Alto Pot / Bajo Share)",IF(AV2112=2,"2 - Foco Defensa (Alto Pot / Alto Share)",IF(AV2112=3,"3 - Monitoreo (Bajo Pot / Alto Share)","4 - Baja Prioridad (Bajo Pot / Bajo Share)"))))</f>
        <v>Sin competencia directa</v>
      </c>
      <c r="AX2112" s="12" t="str">
        <f aca="false">IF(OR(IFERROR(AND(W2112&lt;&gt;"",Y2112&lt;&gt;"",Y2112-W2112&gt;Resumen!$B$8),FALSE()),IFERROR(AND(X2112&lt;&gt;"",Y2112&lt;&gt;"",Y2112-X2112&gt;Resumen!$B$8),FALSE())),MAX(IF(IFERROR(AND(W2112&lt;&gt;"",Y2112&lt;&gt;"",Y2112-W2112&gt;Resumen!$B$8),FALSE()),Y2112-W2112,0),IF(IFERROR(AND(X2112&lt;&gt;"",Y2112&lt;&gt;"",Y2112-X2112&gt;Resumen!$B$8),FALSE()),Y2112-X2112,0)),"")</f>
        <v/>
      </c>
      <c r="AY2112" s="22" t="str">
        <f aca="false">IF(OR(IFERROR(AND(W2112&lt;&gt;"",Y2112&lt;&gt;"",Y2112-W2112&gt;Resumen!$B$8),FALSE()),IFERROR(AND(X2112&lt;&gt;"",Y2112&lt;&gt;"",Y2112-X2112&gt;Resumen!$B$8),FALSE())),TRIM("Lays tiene mayor markup que "&amp;IF(IFERROR(AND(W2112&lt;&gt;"",Y2112&lt;&gt;"",Y2112-W2112&gt;Resumen!$B$8),FALSE()),"Quento ","")&amp;IF(IFERROR(AND(X2112&lt;&gt;"",Y2112&lt;&gt;"",Y2112-X2112&gt;Resumen!$B$8),FALSE()),"Julicroc ","")&amp;"en este PDV"),"")</f>
        <v/>
      </c>
      <c r="AZ2112" s="22" t="str">
        <f aca="false">IF(COUNTIF('Plan Pehuamar - Lista'!$A$2:$A$167,A2112)&gt;0,"Sí","No")</f>
        <v>No</v>
      </c>
      <c r="BA2112" s="22" t="str">
        <f aca="false">IF(COUNTIF('Plan Combo 9+1'!$A$2:$A$226,A2112)&gt;0,"Sí","No")</f>
        <v>No</v>
      </c>
      <c r="BB2112" s="22" t="str">
        <f aca="false">IF(AH2112="","No",IF(BA2112="Sí",IF((AO2112-AH2112)&gt;Resumen!$B$6,"Sí","No"),IF((AO2112-AH2112)&gt;=Resumen!$B$132,"Sí","No")))</f>
        <v>No</v>
      </c>
      <c r="BC2112" s="22" t="str">
        <f aca="false">IF(AND(N2112="Sí",AL2112="Sí",AI2112=0),"Sí","No")</f>
        <v>No</v>
      </c>
      <c r="BD2112" s="22" t="str">
        <f aca="false">IF(COUNTIF('Plan 9+1 (con Pehuamar)'!$A$2:$A$227,A2112)&gt;0,"Sí","No")</f>
        <v>No</v>
      </c>
    </row>
    <row r="2113" customFormat="false" ht="15" hidden="false" customHeight="true" outlineLevel="0" collapsed="false">
      <c r="A2113" s="6" t="n">
        <v>202749</v>
      </c>
      <c r="B2113" s="6" t="n">
        <v>13</v>
      </c>
      <c r="C2113" s="6" t="n">
        <v>1305</v>
      </c>
      <c r="D2113" s="6" t="s">
        <v>398</v>
      </c>
      <c r="E2113" s="6" t="s">
        <v>1821</v>
      </c>
      <c r="F2113" s="6" t="s">
        <v>196</v>
      </c>
      <c r="G2113" s="6" t="s">
        <v>130</v>
      </c>
      <c r="H2113" s="6" t="s">
        <v>1715</v>
      </c>
      <c r="I2113" s="27" t="n">
        <v>10</v>
      </c>
      <c r="J2113" s="27" t="n">
        <v>12</v>
      </c>
      <c r="K2113" s="27" t="n">
        <v>6</v>
      </c>
      <c r="L2113" s="28" t="n">
        <f aca="false">I2113+J2113</f>
        <v>22</v>
      </c>
      <c r="M2113" s="28" t="n">
        <f aca="false">L2113+K2113</f>
        <v>28</v>
      </c>
      <c r="N2113" s="22" t="str">
        <f aca="false">IF(I2113&gt;0,"Sí","No")</f>
        <v>Sí</v>
      </c>
      <c r="O2113" s="22" t="str">
        <f aca="false">IF(J2113&gt;0,"Sí","No")</f>
        <v>Sí</v>
      </c>
      <c r="P2113" s="22" t="str">
        <f aca="false">IF(K2113&gt;0,"Sí","No")</f>
        <v>Sí</v>
      </c>
      <c r="Q2113" s="22" t="str">
        <f aca="false">IF(OR(I2113&gt;0,J2113&gt;0),"Sí","No")</f>
        <v>Sí</v>
      </c>
      <c r="R2113" s="27" t="n">
        <v>2000</v>
      </c>
      <c r="S2113" s="27" t="n">
        <v>3000</v>
      </c>
      <c r="T2113" s="27" t="n">
        <v>1200</v>
      </c>
      <c r="U2113" s="27" t="n">
        <v>2100</v>
      </c>
      <c r="V2113" s="27" t="n">
        <v>3700</v>
      </c>
      <c r="W2113" s="12" t="n">
        <f aca="false">IF(AND(I2113&gt;0,R2113&gt;0),(S2113-R2113)/R2113,"")</f>
        <v>0.5</v>
      </c>
      <c r="X2113" s="12" t="n">
        <f aca="false">IF(AND(J2113&gt;0,T2113&gt;0),(U2113-T2113)/T2113,"")</f>
        <v>0.75</v>
      </c>
      <c r="Y2113" s="12" t="n">
        <f aca="false">IF(AND(K2113&gt;0,V2113&gt;0),(V2113-Resumen!$B$7)/Resumen!$B$7,"")</f>
        <v>0.48</v>
      </c>
      <c r="Z2113" s="28" t="n">
        <f aca="false">IF(AND(K2113&gt;0,I2113&gt;0,V2113&gt;0,S2113&gt;0),V2113-S2113,"")</f>
        <v>700</v>
      </c>
      <c r="AA2113" s="12" t="n">
        <f aca="false">IF(Z2113&lt;&gt;"",Z2113/S2113,"")</f>
        <v>0.233333333333333</v>
      </c>
      <c r="AB2113" s="28" t="n">
        <f aca="false">IF(AND(K2113&gt;0,J2113&gt;0,V2113&gt;0,U2113&gt;0),V2113-U2113,"")</f>
        <v>1600</v>
      </c>
      <c r="AC2113" s="12" t="n">
        <f aca="false">IF(AB2113&lt;&gt;"",AB2113/U2113,"")</f>
        <v>0.761904761904762</v>
      </c>
      <c r="AD2113" s="27" t="n">
        <v>6</v>
      </c>
      <c r="AE2113" s="27" t="n">
        <v>8</v>
      </c>
      <c r="AF2113" s="27" t="n">
        <v>13</v>
      </c>
      <c r="AG2113" s="28" t="n">
        <f aca="false">AD2113+AE2113+AF2113</f>
        <v>27</v>
      </c>
      <c r="AH2113" s="12" t="n">
        <f aca="false">IF(AG2113&gt;0,AD2113/AG2113,"")</f>
        <v>0.222222222222222</v>
      </c>
      <c r="AI2113" s="27" t="n">
        <v>0</v>
      </c>
      <c r="AJ2113" s="27" t="n">
        <v>0</v>
      </c>
      <c r="AK2113" s="27" t="n">
        <v>0</v>
      </c>
      <c r="AL2113" s="22" t="str">
        <f aca="false">IF(OR(AJ2113&gt;0,AK2113&gt;0),"Sí","No")</f>
        <v>No</v>
      </c>
      <c r="AM2113" s="6" t="s">
        <v>198</v>
      </c>
      <c r="AN2113" s="6" t="s">
        <v>198</v>
      </c>
      <c r="AO2113" s="12" t="n">
        <f aca="false">IF(M2113&gt;0,K2113/M2113,"")</f>
        <v>0.214285714285714</v>
      </c>
      <c r="AP2113" s="22" t="str">
        <f aca="false">IF(M2113&gt;=Resumen!$B$5,"Alto","Bajo")</f>
        <v>Bajo</v>
      </c>
      <c r="AQ2113" s="22" t="str">
        <f aca="false">IF(AO2113&gt;=Resumen!$B$28,"Alto","Bajo")</f>
        <v>Bajo</v>
      </c>
      <c r="AR2113" s="22" t="str">
        <f aca="false">AP2113&amp;" Potencial / "&amp;AQ2113&amp;" Share"</f>
        <v>Bajo Potencial / Bajo Share</v>
      </c>
      <c r="AS2113" s="22" t="str">
        <f aca="false">IF(Q2113="Sí",IF(AO2113&gt;=Resumen!$B$29,"Alto","Bajo"),"")</f>
        <v>Bajo</v>
      </c>
      <c r="AT2113" s="22" t="str">
        <f aca="false">IF(AS2113&lt;&gt;"",AP2113&amp;" Potencial / "&amp;AS2113&amp;" Share","")</f>
        <v>Bajo Potencial / Bajo Share</v>
      </c>
      <c r="AU2113" s="22" t="str">
        <f aca="false">IF(AH2113="","Sin dato",IF(AH2113-AO2113&gt;Resumen!$B$6,"Sobre-exhibido",IF(AO2113-AH2113&gt;Resumen!$B$6,"Sub-exhibido","En línea")))</f>
        <v>En línea</v>
      </c>
      <c r="AV2113" s="22" t="n">
        <f aca="false">IF(AT2113="","",IF(AT2113="Alto Potencial / Bajo Share",1,IF(AT2113="Alto Potencial / Alto Share",2,IF(AT2113="Bajo Potencial / Alto Share",3,4))))</f>
        <v>4</v>
      </c>
      <c r="AW2113" s="22" t="str">
        <f aca="false">IF(Q2113="No","Sin competencia directa",IF(AV2113=1,"1 - Foco Conquista (Alto Pot / Bajo Share)",IF(AV2113=2,"2 - Foco Defensa (Alto Pot / Alto Share)",IF(AV2113=3,"3 - Monitoreo (Bajo Pot / Alto Share)","4 - Baja Prioridad (Bajo Pot / Bajo Share)"))))</f>
        <v>4 - Baja Prioridad (Bajo Pot / Bajo Share)</v>
      </c>
      <c r="AX2113" s="12" t="str">
        <f aca="false">IF(OR(IFERROR(AND(W2113&lt;&gt;"",Y2113&lt;&gt;"",Y2113-W2113&gt;Resumen!$B$8),FALSE()),IFERROR(AND(X2113&lt;&gt;"",Y2113&lt;&gt;"",Y2113-X2113&gt;Resumen!$B$8),FALSE())),MAX(IF(IFERROR(AND(W2113&lt;&gt;"",Y2113&lt;&gt;"",Y2113-W2113&gt;Resumen!$B$8),FALSE()),Y2113-W2113,0),IF(IFERROR(AND(X2113&lt;&gt;"",Y2113&lt;&gt;"",Y2113-X2113&gt;Resumen!$B$8),FALSE()),Y2113-X2113,0)),"")</f>
        <v/>
      </c>
      <c r="AY2113" s="22" t="str">
        <f aca="false">IF(OR(IFERROR(AND(W2113&lt;&gt;"",Y2113&lt;&gt;"",Y2113-W2113&gt;Resumen!$B$8),FALSE()),IFERROR(AND(X2113&lt;&gt;"",Y2113&lt;&gt;"",Y2113-X2113&gt;Resumen!$B$8),FALSE())),TRIM("Lays tiene mayor markup que "&amp;IF(IFERROR(AND(W2113&lt;&gt;"",Y2113&lt;&gt;"",Y2113-W2113&gt;Resumen!$B$8),FALSE()),"Quento ","")&amp;IF(IFERROR(AND(X2113&lt;&gt;"",Y2113&lt;&gt;"",Y2113-X2113&gt;Resumen!$B$8),FALSE()),"Julicroc ","")&amp;"en este PDV"),"")</f>
        <v/>
      </c>
      <c r="AZ2113" s="22" t="str">
        <f aca="false">IF(COUNTIF('Plan Pehuamar - Lista'!$A$2:$A$167,A2113)&gt;0,"Sí","No")</f>
        <v>No</v>
      </c>
      <c r="BA2113" s="22" t="str">
        <f aca="false">IF(COUNTIF('Plan Combo 9+1'!$A$2:$A$226,A2113)&gt;0,"Sí","No")</f>
        <v>No</v>
      </c>
      <c r="BB2113" s="22" t="str">
        <f aca="false">IF(AH2113="","No",IF(BA2113="Sí",IF((AO2113-AH2113)&gt;Resumen!$B$6,"Sí","No"),IF((AO2113-AH2113)&gt;=Resumen!$B$132,"Sí","No")))</f>
        <v>No</v>
      </c>
      <c r="BC2113" s="22" t="str">
        <f aca="false">IF(AND(N2113="Sí",AL2113="Sí",AI2113=0),"Sí","No")</f>
        <v>No</v>
      </c>
      <c r="BD2113" s="22" t="str">
        <f aca="false">IF(COUNTIF('Plan 9+1 (con Pehuamar)'!$A$2:$A$227,A2113)&gt;0,"Sí","No")</f>
        <v>No</v>
      </c>
    </row>
    <row r="2114" customFormat="false" ht="15" hidden="false" customHeight="true" outlineLevel="0" collapsed="false">
      <c r="A2114" s="6" t="n">
        <v>200080</v>
      </c>
      <c r="B2114" s="6" t="n">
        <v>13</v>
      </c>
      <c r="C2114" s="6" t="n">
        <v>1306</v>
      </c>
      <c r="D2114" s="6" t="s">
        <v>444</v>
      </c>
      <c r="E2114" s="6" t="s">
        <v>2273</v>
      </c>
      <c r="F2114" s="6" t="s">
        <v>196</v>
      </c>
      <c r="G2114" s="6" t="s">
        <v>130</v>
      </c>
      <c r="H2114" s="6" t="s">
        <v>1715</v>
      </c>
      <c r="I2114" s="27" t="n">
        <v>0</v>
      </c>
      <c r="J2114" s="27" t="n">
        <v>0</v>
      </c>
      <c r="K2114" s="27" t="n">
        <v>0.4</v>
      </c>
      <c r="L2114" s="28" t="n">
        <f aca="false">I2114+J2114</f>
        <v>0</v>
      </c>
      <c r="M2114" s="28" t="n">
        <f aca="false">L2114+K2114</f>
        <v>0.4</v>
      </c>
      <c r="N2114" s="22" t="str">
        <f aca="false">IF(I2114&gt;0,"Sí","No")</f>
        <v>No</v>
      </c>
      <c r="O2114" s="22" t="str">
        <f aca="false">IF(J2114&gt;0,"Sí","No")</f>
        <v>No</v>
      </c>
      <c r="P2114" s="22" t="str">
        <f aca="false">IF(K2114&gt;0,"Sí","No")</f>
        <v>Sí</v>
      </c>
      <c r="Q2114" s="22" t="str">
        <f aca="false">IF(OR(I2114&gt;0,J2114&gt;0),"Sí","No")</f>
        <v>No</v>
      </c>
      <c r="R2114" s="27"/>
      <c r="S2114" s="27"/>
      <c r="T2114" s="27"/>
      <c r="U2114" s="27"/>
      <c r="V2114" s="27"/>
      <c r="W2114" s="12" t="str">
        <f aca="false">IF(AND(I2114&gt;0,R2114&gt;0),(S2114-R2114)/R2114,"")</f>
        <v/>
      </c>
      <c r="X2114" s="12" t="str">
        <f aca="false">IF(AND(J2114&gt;0,T2114&gt;0),(U2114-T2114)/T2114,"")</f>
        <v/>
      </c>
      <c r="Y2114" s="12" t="str">
        <f aca="false">IF(AND(K2114&gt;0,V2114&gt;0),(V2114-Resumen!$B$7)/Resumen!$B$7,"")</f>
        <v/>
      </c>
      <c r="Z2114" s="28" t="str">
        <f aca="false">IF(AND(K2114&gt;0,I2114&gt;0,V2114&gt;0,S2114&gt;0),V2114-S2114,"")</f>
        <v/>
      </c>
      <c r="AA2114" s="12" t="str">
        <f aca="false">IF(Z2114&lt;&gt;"",Z2114/S2114,"")</f>
        <v/>
      </c>
      <c r="AB2114" s="28" t="str">
        <f aca="false">IF(AND(K2114&gt;0,J2114&gt;0,V2114&gt;0,U2114&gt;0),V2114-U2114,"")</f>
        <v/>
      </c>
      <c r="AC2114" s="12" t="str">
        <f aca="false">IF(AB2114&lt;&gt;"",AB2114/U2114,"")</f>
        <v/>
      </c>
      <c r="AD2114" s="27" t="n">
        <v>0</v>
      </c>
      <c r="AE2114" s="27" t="n">
        <v>0</v>
      </c>
      <c r="AF2114" s="27" t="n">
        <v>0</v>
      </c>
      <c r="AG2114" s="28" t="n">
        <f aca="false">AD2114+AE2114+AF2114</f>
        <v>0</v>
      </c>
      <c r="AH2114" s="12" t="str">
        <f aca="false">IF(AG2114&gt;0,AD2114/AG2114,"")</f>
        <v/>
      </c>
      <c r="AI2114" s="27" t="n">
        <v>0</v>
      </c>
      <c r="AJ2114" s="27" t="n">
        <v>0</v>
      </c>
      <c r="AK2114" s="27" t="n">
        <v>0</v>
      </c>
      <c r="AL2114" s="22" t="str">
        <f aca="false">IF(OR(AJ2114&gt;0,AK2114&gt;0),"Sí","No")</f>
        <v>No</v>
      </c>
      <c r="AM2114" s="6"/>
      <c r="AN2114" s="6"/>
      <c r="AO2114" s="12" t="n">
        <f aca="false">IF(M2114&gt;0,K2114/M2114,"")</f>
        <v>1</v>
      </c>
      <c r="AP2114" s="22" t="str">
        <f aca="false">IF(M2114&gt;=Resumen!$B$5,"Alto","Bajo")</f>
        <v>Bajo</v>
      </c>
      <c r="AQ2114" s="22" t="str">
        <f aca="false">IF(AO2114&gt;=Resumen!$B$28,"Alto","Bajo")</f>
        <v>Alto</v>
      </c>
      <c r="AR2114" s="22" t="str">
        <f aca="false">AP2114&amp;" Potencial / "&amp;AQ2114&amp;" Share"</f>
        <v>Bajo Potencial / Alto Share</v>
      </c>
      <c r="AS2114" s="22" t="str">
        <f aca="false">IF(Q2114="Sí",IF(AO2114&gt;=Resumen!$B$29,"Alto","Bajo"),"")</f>
        <v/>
      </c>
      <c r="AT2114" s="22" t="str">
        <f aca="false">IF(AS2114&lt;&gt;"",AP2114&amp;" Potencial / "&amp;AS2114&amp;" Share","")</f>
        <v/>
      </c>
      <c r="AU2114" s="22" t="str">
        <f aca="false">IF(AH2114="","Sin dato",IF(AH2114-AO2114&gt;Resumen!$B$6,"Sobre-exhibido",IF(AO2114-AH2114&gt;Resumen!$B$6,"Sub-exhibido","En línea")))</f>
        <v>Sin dato</v>
      </c>
      <c r="AV2114" s="22" t="str">
        <f aca="false">IF(AT2114="","",IF(AT2114="Alto Potencial / Bajo Share",1,IF(AT2114="Alto Potencial / Alto Share",2,IF(AT2114="Bajo Potencial / Alto Share",3,4))))</f>
        <v/>
      </c>
      <c r="AW2114" s="22" t="str">
        <f aca="false">IF(Q2114="No","Sin competencia directa",IF(AV2114=1,"1 - Foco Conquista (Alto Pot / Bajo Share)",IF(AV2114=2,"2 - Foco Defensa (Alto Pot / Alto Share)",IF(AV2114=3,"3 - Monitoreo (Bajo Pot / Alto Share)","4 - Baja Prioridad (Bajo Pot / Bajo Share)"))))</f>
        <v>Sin competencia directa</v>
      </c>
      <c r="AX2114" s="12" t="str">
        <f aca="false">IF(OR(IFERROR(AND(W2114&lt;&gt;"",Y2114&lt;&gt;"",Y2114-W2114&gt;Resumen!$B$8),FALSE()),IFERROR(AND(X2114&lt;&gt;"",Y2114&lt;&gt;"",Y2114-X2114&gt;Resumen!$B$8),FALSE())),MAX(IF(IFERROR(AND(W2114&lt;&gt;"",Y2114&lt;&gt;"",Y2114-W2114&gt;Resumen!$B$8),FALSE()),Y2114-W2114,0),IF(IFERROR(AND(X2114&lt;&gt;"",Y2114&lt;&gt;"",Y2114-X2114&gt;Resumen!$B$8),FALSE()),Y2114-X2114,0)),"")</f>
        <v/>
      </c>
      <c r="AY2114" s="22" t="str">
        <f aca="false">IF(OR(IFERROR(AND(W2114&lt;&gt;"",Y2114&lt;&gt;"",Y2114-W2114&gt;Resumen!$B$8),FALSE()),IFERROR(AND(X2114&lt;&gt;"",Y2114&lt;&gt;"",Y2114-X2114&gt;Resumen!$B$8),FALSE())),TRIM("Lays tiene mayor markup que "&amp;IF(IFERROR(AND(W2114&lt;&gt;"",Y2114&lt;&gt;"",Y2114-W2114&gt;Resumen!$B$8),FALSE()),"Quento ","")&amp;IF(IFERROR(AND(X2114&lt;&gt;"",Y2114&lt;&gt;"",Y2114-X2114&gt;Resumen!$B$8),FALSE()),"Julicroc ","")&amp;"en este PDV"),"")</f>
        <v/>
      </c>
      <c r="AZ2114" s="22" t="str">
        <f aca="false">IF(COUNTIF('Plan Pehuamar - Lista'!$A$2:$A$167,A2114)&gt;0,"Sí","No")</f>
        <v>No</v>
      </c>
      <c r="BA2114" s="22" t="str">
        <f aca="false">IF(COUNTIF('Plan Combo 9+1'!$A$2:$A$226,A2114)&gt;0,"Sí","No")</f>
        <v>No</v>
      </c>
      <c r="BB2114" s="22" t="str">
        <f aca="false">IF(AH2114="","No",IF(BA2114="Sí",IF((AO2114-AH2114)&gt;Resumen!$B$6,"Sí","No"),IF((AO2114-AH2114)&gt;=Resumen!$B$132,"Sí","No")))</f>
        <v>No</v>
      </c>
      <c r="BC2114" s="22" t="str">
        <f aca="false">IF(AND(N2114="Sí",AL2114="Sí",AI2114=0),"Sí","No")</f>
        <v>No</v>
      </c>
      <c r="BD2114" s="22" t="str">
        <f aca="false">IF(COUNTIF('Plan 9+1 (con Pehuamar)'!$A$2:$A$227,A2114)&gt;0,"Sí","No")</f>
        <v>No</v>
      </c>
    </row>
    <row r="2115" customFormat="false" ht="15" hidden="false" customHeight="true" outlineLevel="0" collapsed="false">
      <c r="A2115" s="6" t="n">
        <v>200102</v>
      </c>
      <c r="B2115" s="6" t="n">
        <v>13</v>
      </c>
      <c r="C2115" s="6" t="n">
        <v>1306</v>
      </c>
      <c r="D2115" s="6" t="s">
        <v>444</v>
      </c>
      <c r="E2115" s="6" t="s">
        <v>2274</v>
      </c>
      <c r="F2115" s="6" t="s">
        <v>201</v>
      </c>
      <c r="G2115" s="6" t="s">
        <v>130</v>
      </c>
      <c r="H2115" s="6" t="s">
        <v>1715</v>
      </c>
      <c r="I2115" s="27" t="n">
        <v>0</v>
      </c>
      <c r="J2115" s="27" t="n">
        <v>0</v>
      </c>
      <c r="K2115" s="27" t="n">
        <v>0.6</v>
      </c>
      <c r="L2115" s="28" t="n">
        <f aca="false">I2115+J2115</f>
        <v>0</v>
      </c>
      <c r="M2115" s="28" t="n">
        <f aca="false">L2115+K2115</f>
        <v>0.6</v>
      </c>
      <c r="N2115" s="22" t="str">
        <f aca="false">IF(I2115&gt;0,"Sí","No")</f>
        <v>No</v>
      </c>
      <c r="O2115" s="22" t="str">
        <f aca="false">IF(J2115&gt;0,"Sí","No")</f>
        <v>No</v>
      </c>
      <c r="P2115" s="22" t="str">
        <f aca="false">IF(K2115&gt;0,"Sí","No")</f>
        <v>Sí</v>
      </c>
      <c r="Q2115" s="22" t="str">
        <f aca="false">IF(OR(I2115&gt;0,J2115&gt;0),"Sí","No")</f>
        <v>No</v>
      </c>
      <c r="R2115" s="27"/>
      <c r="S2115" s="27"/>
      <c r="T2115" s="27"/>
      <c r="U2115" s="27"/>
      <c r="V2115" s="27"/>
      <c r="W2115" s="12" t="str">
        <f aca="false">IF(AND(I2115&gt;0,R2115&gt;0),(S2115-R2115)/R2115,"")</f>
        <v/>
      </c>
      <c r="X2115" s="12" t="str">
        <f aca="false">IF(AND(J2115&gt;0,T2115&gt;0),(U2115-T2115)/T2115,"")</f>
        <v/>
      </c>
      <c r="Y2115" s="12" t="str">
        <f aca="false">IF(AND(K2115&gt;0,V2115&gt;0),(V2115-Resumen!$B$7)/Resumen!$B$7,"")</f>
        <v/>
      </c>
      <c r="Z2115" s="28" t="str">
        <f aca="false">IF(AND(K2115&gt;0,I2115&gt;0,V2115&gt;0,S2115&gt;0),V2115-S2115,"")</f>
        <v/>
      </c>
      <c r="AA2115" s="12" t="str">
        <f aca="false">IF(Z2115&lt;&gt;"",Z2115/S2115,"")</f>
        <v/>
      </c>
      <c r="AB2115" s="28" t="str">
        <f aca="false">IF(AND(K2115&gt;0,J2115&gt;0,V2115&gt;0,U2115&gt;0),V2115-U2115,"")</f>
        <v/>
      </c>
      <c r="AC2115" s="12" t="str">
        <f aca="false">IF(AB2115&lt;&gt;"",AB2115/U2115,"")</f>
        <v/>
      </c>
      <c r="AD2115" s="27" t="n">
        <v>0</v>
      </c>
      <c r="AE2115" s="27" t="n">
        <v>0</v>
      </c>
      <c r="AF2115" s="27" t="n">
        <v>0</v>
      </c>
      <c r="AG2115" s="28" t="n">
        <f aca="false">AD2115+AE2115+AF2115</f>
        <v>0</v>
      </c>
      <c r="AH2115" s="12" t="str">
        <f aca="false">IF(AG2115&gt;0,AD2115/AG2115,"")</f>
        <v/>
      </c>
      <c r="AI2115" s="27" t="n">
        <v>0</v>
      </c>
      <c r="AJ2115" s="27" t="n">
        <v>0</v>
      </c>
      <c r="AK2115" s="27" t="n">
        <v>0</v>
      </c>
      <c r="AL2115" s="22" t="str">
        <f aca="false">IF(OR(AJ2115&gt;0,AK2115&gt;0),"Sí","No")</f>
        <v>No</v>
      </c>
      <c r="AM2115" s="6"/>
      <c r="AN2115" s="6"/>
      <c r="AO2115" s="12" t="n">
        <f aca="false">IF(M2115&gt;0,K2115/M2115,"")</f>
        <v>1</v>
      </c>
      <c r="AP2115" s="22" t="str">
        <f aca="false">IF(M2115&gt;=Resumen!$B$5,"Alto","Bajo")</f>
        <v>Bajo</v>
      </c>
      <c r="AQ2115" s="22" t="str">
        <f aca="false">IF(AO2115&gt;=Resumen!$B$28,"Alto","Bajo")</f>
        <v>Alto</v>
      </c>
      <c r="AR2115" s="22" t="str">
        <f aca="false">AP2115&amp;" Potencial / "&amp;AQ2115&amp;" Share"</f>
        <v>Bajo Potencial / Alto Share</v>
      </c>
      <c r="AS2115" s="22" t="str">
        <f aca="false">IF(Q2115="Sí",IF(AO2115&gt;=Resumen!$B$29,"Alto","Bajo"),"")</f>
        <v/>
      </c>
      <c r="AT2115" s="22" t="str">
        <f aca="false">IF(AS2115&lt;&gt;"",AP2115&amp;" Potencial / "&amp;AS2115&amp;" Share","")</f>
        <v/>
      </c>
      <c r="AU2115" s="22" t="str">
        <f aca="false">IF(AH2115="","Sin dato",IF(AH2115-AO2115&gt;Resumen!$B$6,"Sobre-exhibido",IF(AO2115-AH2115&gt;Resumen!$B$6,"Sub-exhibido","En línea")))</f>
        <v>Sin dato</v>
      </c>
      <c r="AV2115" s="22" t="str">
        <f aca="false">IF(AT2115="","",IF(AT2115="Alto Potencial / Bajo Share",1,IF(AT2115="Alto Potencial / Alto Share",2,IF(AT2115="Bajo Potencial / Alto Share",3,4))))</f>
        <v/>
      </c>
      <c r="AW2115" s="22" t="str">
        <f aca="false">IF(Q2115="No","Sin competencia directa",IF(AV2115=1,"1 - Foco Conquista (Alto Pot / Bajo Share)",IF(AV2115=2,"2 - Foco Defensa (Alto Pot / Alto Share)",IF(AV2115=3,"3 - Monitoreo (Bajo Pot / Alto Share)","4 - Baja Prioridad (Bajo Pot / Bajo Share)"))))</f>
        <v>Sin competencia directa</v>
      </c>
      <c r="AX2115" s="12" t="str">
        <f aca="false">IF(OR(IFERROR(AND(W2115&lt;&gt;"",Y2115&lt;&gt;"",Y2115-W2115&gt;Resumen!$B$8),FALSE()),IFERROR(AND(X2115&lt;&gt;"",Y2115&lt;&gt;"",Y2115-X2115&gt;Resumen!$B$8),FALSE())),MAX(IF(IFERROR(AND(W2115&lt;&gt;"",Y2115&lt;&gt;"",Y2115-W2115&gt;Resumen!$B$8),FALSE()),Y2115-W2115,0),IF(IFERROR(AND(X2115&lt;&gt;"",Y2115&lt;&gt;"",Y2115-X2115&gt;Resumen!$B$8),FALSE()),Y2115-X2115,0)),"")</f>
        <v/>
      </c>
      <c r="AY2115" s="22" t="str">
        <f aca="false">IF(OR(IFERROR(AND(W2115&lt;&gt;"",Y2115&lt;&gt;"",Y2115-W2115&gt;Resumen!$B$8),FALSE()),IFERROR(AND(X2115&lt;&gt;"",Y2115&lt;&gt;"",Y2115-X2115&gt;Resumen!$B$8),FALSE())),TRIM("Lays tiene mayor markup que "&amp;IF(IFERROR(AND(W2115&lt;&gt;"",Y2115&lt;&gt;"",Y2115-W2115&gt;Resumen!$B$8),FALSE()),"Quento ","")&amp;IF(IFERROR(AND(X2115&lt;&gt;"",Y2115&lt;&gt;"",Y2115-X2115&gt;Resumen!$B$8),FALSE()),"Julicroc ","")&amp;"en este PDV"),"")</f>
        <v/>
      </c>
      <c r="AZ2115" s="22" t="str">
        <f aca="false">IF(COUNTIF('Plan Pehuamar - Lista'!$A$2:$A$167,A2115)&gt;0,"Sí","No")</f>
        <v>No</v>
      </c>
      <c r="BA2115" s="22" t="str">
        <f aca="false">IF(COUNTIF('Plan Combo 9+1'!$A$2:$A$226,A2115)&gt;0,"Sí","No")</f>
        <v>No</v>
      </c>
      <c r="BB2115" s="22" t="str">
        <f aca="false">IF(AH2115="","No",IF(BA2115="Sí",IF((AO2115-AH2115)&gt;Resumen!$B$6,"Sí","No"),IF((AO2115-AH2115)&gt;=Resumen!$B$132,"Sí","No")))</f>
        <v>No</v>
      </c>
      <c r="BC2115" s="22" t="str">
        <f aca="false">IF(AND(N2115="Sí",AL2115="Sí",AI2115=0),"Sí","No")</f>
        <v>No</v>
      </c>
      <c r="BD2115" s="22" t="str">
        <f aca="false">IF(COUNTIF('Plan 9+1 (con Pehuamar)'!$A$2:$A$227,A2115)&gt;0,"Sí","No")</f>
        <v>No</v>
      </c>
    </row>
    <row r="2116" customFormat="false" ht="15" hidden="false" customHeight="true" outlineLevel="0" collapsed="false">
      <c r="A2116" s="6" t="n">
        <v>200123</v>
      </c>
      <c r="B2116" s="6" t="n">
        <v>13</v>
      </c>
      <c r="C2116" s="6" t="n">
        <v>1306</v>
      </c>
      <c r="D2116" s="6" t="s">
        <v>444</v>
      </c>
      <c r="E2116" s="6" t="s">
        <v>2275</v>
      </c>
      <c r="F2116" s="6" t="s">
        <v>196</v>
      </c>
      <c r="G2116" s="6" t="s">
        <v>130</v>
      </c>
      <c r="H2116" s="6" t="s">
        <v>1715</v>
      </c>
      <c r="I2116" s="27" t="n">
        <v>0</v>
      </c>
      <c r="J2116" s="27" t="n">
        <v>0</v>
      </c>
      <c r="K2116" s="27" t="n">
        <v>1.8</v>
      </c>
      <c r="L2116" s="28" t="n">
        <f aca="false">I2116+J2116</f>
        <v>0</v>
      </c>
      <c r="M2116" s="28" t="n">
        <f aca="false">L2116+K2116</f>
        <v>1.8</v>
      </c>
      <c r="N2116" s="22" t="str">
        <f aca="false">IF(I2116&gt;0,"Sí","No")</f>
        <v>No</v>
      </c>
      <c r="O2116" s="22" t="str">
        <f aca="false">IF(J2116&gt;0,"Sí","No")</f>
        <v>No</v>
      </c>
      <c r="P2116" s="22" t="str">
        <f aca="false">IF(K2116&gt;0,"Sí","No")</f>
        <v>Sí</v>
      </c>
      <c r="Q2116" s="22" t="str">
        <f aca="false">IF(OR(I2116&gt;0,J2116&gt;0),"Sí","No")</f>
        <v>No</v>
      </c>
      <c r="R2116" s="27"/>
      <c r="S2116" s="27"/>
      <c r="T2116" s="27"/>
      <c r="U2116" s="27"/>
      <c r="V2116" s="27"/>
      <c r="W2116" s="12" t="str">
        <f aca="false">IF(AND(I2116&gt;0,R2116&gt;0),(S2116-R2116)/R2116,"")</f>
        <v/>
      </c>
      <c r="X2116" s="12" t="str">
        <f aca="false">IF(AND(J2116&gt;0,T2116&gt;0),(U2116-T2116)/T2116,"")</f>
        <v/>
      </c>
      <c r="Y2116" s="12" t="str">
        <f aca="false">IF(AND(K2116&gt;0,V2116&gt;0),(V2116-Resumen!$B$7)/Resumen!$B$7,"")</f>
        <v/>
      </c>
      <c r="Z2116" s="28" t="str">
        <f aca="false">IF(AND(K2116&gt;0,I2116&gt;0,V2116&gt;0,S2116&gt;0),V2116-S2116,"")</f>
        <v/>
      </c>
      <c r="AA2116" s="12" t="str">
        <f aca="false">IF(Z2116&lt;&gt;"",Z2116/S2116,"")</f>
        <v/>
      </c>
      <c r="AB2116" s="28" t="str">
        <f aca="false">IF(AND(K2116&gt;0,J2116&gt;0,V2116&gt;0,U2116&gt;0),V2116-U2116,"")</f>
        <v/>
      </c>
      <c r="AC2116" s="12" t="str">
        <f aca="false">IF(AB2116&lt;&gt;"",AB2116/U2116,"")</f>
        <v/>
      </c>
      <c r="AD2116" s="27" t="n">
        <v>0</v>
      </c>
      <c r="AE2116" s="27" t="n">
        <v>0</v>
      </c>
      <c r="AF2116" s="27" t="n">
        <v>0</v>
      </c>
      <c r="AG2116" s="28" t="n">
        <f aca="false">AD2116+AE2116+AF2116</f>
        <v>0</v>
      </c>
      <c r="AH2116" s="12" t="str">
        <f aca="false">IF(AG2116&gt;0,AD2116/AG2116,"")</f>
        <v/>
      </c>
      <c r="AI2116" s="27" t="n">
        <v>0</v>
      </c>
      <c r="AJ2116" s="27" t="n">
        <v>0</v>
      </c>
      <c r="AK2116" s="27" t="n">
        <v>0</v>
      </c>
      <c r="AL2116" s="22" t="str">
        <f aca="false">IF(OR(AJ2116&gt;0,AK2116&gt;0),"Sí","No")</f>
        <v>No</v>
      </c>
      <c r="AM2116" s="6"/>
      <c r="AN2116" s="6"/>
      <c r="AO2116" s="12" t="n">
        <f aca="false">IF(M2116&gt;0,K2116/M2116,"")</f>
        <v>1</v>
      </c>
      <c r="AP2116" s="22" t="str">
        <f aca="false">IF(M2116&gt;=Resumen!$B$5,"Alto","Bajo")</f>
        <v>Bajo</v>
      </c>
      <c r="AQ2116" s="22" t="str">
        <f aca="false">IF(AO2116&gt;=Resumen!$B$28,"Alto","Bajo")</f>
        <v>Alto</v>
      </c>
      <c r="AR2116" s="22" t="str">
        <f aca="false">AP2116&amp;" Potencial / "&amp;AQ2116&amp;" Share"</f>
        <v>Bajo Potencial / Alto Share</v>
      </c>
      <c r="AS2116" s="22" t="str">
        <f aca="false">IF(Q2116="Sí",IF(AO2116&gt;=Resumen!$B$29,"Alto","Bajo"),"")</f>
        <v/>
      </c>
      <c r="AT2116" s="22" t="str">
        <f aca="false">IF(AS2116&lt;&gt;"",AP2116&amp;" Potencial / "&amp;AS2116&amp;" Share","")</f>
        <v/>
      </c>
      <c r="AU2116" s="22" t="str">
        <f aca="false">IF(AH2116="","Sin dato",IF(AH2116-AO2116&gt;Resumen!$B$6,"Sobre-exhibido",IF(AO2116-AH2116&gt;Resumen!$B$6,"Sub-exhibido","En línea")))</f>
        <v>Sin dato</v>
      </c>
      <c r="AV2116" s="22" t="str">
        <f aca="false">IF(AT2116="","",IF(AT2116="Alto Potencial / Bajo Share",1,IF(AT2116="Alto Potencial / Alto Share",2,IF(AT2116="Bajo Potencial / Alto Share",3,4))))</f>
        <v/>
      </c>
      <c r="AW2116" s="22" t="str">
        <f aca="false">IF(Q2116="No","Sin competencia directa",IF(AV2116=1,"1 - Foco Conquista (Alto Pot / Bajo Share)",IF(AV2116=2,"2 - Foco Defensa (Alto Pot / Alto Share)",IF(AV2116=3,"3 - Monitoreo (Bajo Pot / Alto Share)","4 - Baja Prioridad (Bajo Pot / Bajo Share)"))))</f>
        <v>Sin competencia directa</v>
      </c>
      <c r="AX2116" s="12" t="str">
        <f aca="false">IF(OR(IFERROR(AND(W2116&lt;&gt;"",Y2116&lt;&gt;"",Y2116-W2116&gt;Resumen!$B$8),FALSE()),IFERROR(AND(X2116&lt;&gt;"",Y2116&lt;&gt;"",Y2116-X2116&gt;Resumen!$B$8),FALSE())),MAX(IF(IFERROR(AND(W2116&lt;&gt;"",Y2116&lt;&gt;"",Y2116-W2116&gt;Resumen!$B$8),FALSE()),Y2116-W2116,0),IF(IFERROR(AND(X2116&lt;&gt;"",Y2116&lt;&gt;"",Y2116-X2116&gt;Resumen!$B$8),FALSE()),Y2116-X2116,0)),"")</f>
        <v/>
      </c>
      <c r="AY2116" s="22" t="str">
        <f aca="false">IF(OR(IFERROR(AND(W2116&lt;&gt;"",Y2116&lt;&gt;"",Y2116-W2116&gt;Resumen!$B$8),FALSE()),IFERROR(AND(X2116&lt;&gt;"",Y2116&lt;&gt;"",Y2116-X2116&gt;Resumen!$B$8),FALSE())),TRIM("Lays tiene mayor markup que "&amp;IF(IFERROR(AND(W2116&lt;&gt;"",Y2116&lt;&gt;"",Y2116-W2116&gt;Resumen!$B$8),FALSE()),"Quento ","")&amp;IF(IFERROR(AND(X2116&lt;&gt;"",Y2116&lt;&gt;"",Y2116-X2116&gt;Resumen!$B$8),FALSE()),"Julicroc ","")&amp;"en este PDV"),"")</f>
        <v/>
      </c>
      <c r="AZ2116" s="22" t="str">
        <f aca="false">IF(COUNTIF('Plan Pehuamar - Lista'!$A$2:$A$167,A2116)&gt;0,"Sí","No")</f>
        <v>No</v>
      </c>
      <c r="BA2116" s="22" t="str">
        <f aca="false">IF(COUNTIF('Plan Combo 9+1'!$A$2:$A$226,A2116)&gt;0,"Sí","No")</f>
        <v>No</v>
      </c>
      <c r="BB2116" s="22" t="str">
        <f aca="false">IF(AH2116="","No",IF(BA2116="Sí",IF((AO2116-AH2116)&gt;Resumen!$B$6,"Sí","No"),IF((AO2116-AH2116)&gt;=Resumen!$B$132,"Sí","No")))</f>
        <v>No</v>
      </c>
      <c r="BC2116" s="22" t="str">
        <f aca="false">IF(AND(N2116="Sí",AL2116="Sí",AI2116=0),"Sí","No")</f>
        <v>No</v>
      </c>
      <c r="BD2116" s="22" t="str">
        <f aca="false">IF(COUNTIF('Plan 9+1 (con Pehuamar)'!$A$2:$A$227,A2116)&gt;0,"Sí","No")</f>
        <v>No</v>
      </c>
    </row>
    <row r="2117" customFormat="false" ht="15" hidden="false" customHeight="true" outlineLevel="0" collapsed="false">
      <c r="A2117" s="6" t="n">
        <v>200132</v>
      </c>
      <c r="B2117" s="6" t="n">
        <v>13</v>
      </c>
      <c r="C2117" s="6" t="n">
        <v>1306</v>
      </c>
      <c r="D2117" s="6" t="s">
        <v>444</v>
      </c>
      <c r="E2117" s="6" t="s">
        <v>2276</v>
      </c>
      <c r="F2117" s="6" t="s">
        <v>201</v>
      </c>
      <c r="G2117" s="6" t="s">
        <v>130</v>
      </c>
      <c r="H2117" s="6" t="s">
        <v>1715</v>
      </c>
      <c r="I2117" s="27" t="n">
        <v>0</v>
      </c>
      <c r="J2117" s="27" t="n">
        <v>0</v>
      </c>
      <c r="K2117" s="27" t="n">
        <v>0.2</v>
      </c>
      <c r="L2117" s="28" t="n">
        <f aca="false">I2117+J2117</f>
        <v>0</v>
      </c>
      <c r="M2117" s="28" t="n">
        <f aca="false">L2117+K2117</f>
        <v>0.2</v>
      </c>
      <c r="N2117" s="22" t="str">
        <f aca="false">IF(I2117&gt;0,"Sí","No")</f>
        <v>No</v>
      </c>
      <c r="O2117" s="22" t="str">
        <f aca="false">IF(J2117&gt;0,"Sí","No")</f>
        <v>No</v>
      </c>
      <c r="P2117" s="22" t="str">
        <f aca="false">IF(K2117&gt;0,"Sí","No")</f>
        <v>Sí</v>
      </c>
      <c r="Q2117" s="22" t="str">
        <f aca="false">IF(OR(I2117&gt;0,J2117&gt;0),"Sí","No")</f>
        <v>No</v>
      </c>
      <c r="R2117" s="27"/>
      <c r="S2117" s="27"/>
      <c r="T2117" s="27"/>
      <c r="U2117" s="27"/>
      <c r="V2117" s="27"/>
      <c r="W2117" s="12" t="str">
        <f aca="false">IF(AND(I2117&gt;0,R2117&gt;0),(S2117-R2117)/R2117,"")</f>
        <v/>
      </c>
      <c r="X2117" s="12" t="str">
        <f aca="false">IF(AND(J2117&gt;0,T2117&gt;0),(U2117-T2117)/T2117,"")</f>
        <v/>
      </c>
      <c r="Y2117" s="12" t="str">
        <f aca="false">IF(AND(K2117&gt;0,V2117&gt;0),(V2117-Resumen!$B$7)/Resumen!$B$7,"")</f>
        <v/>
      </c>
      <c r="Z2117" s="28" t="str">
        <f aca="false">IF(AND(K2117&gt;0,I2117&gt;0,V2117&gt;0,S2117&gt;0),V2117-S2117,"")</f>
        <v/>
      </c>
      <c r="AA2117" s="12" t="str">
        <f aca="false">IF(Z2117&lt;&gt;"",Z2117/S2117,"")</f>
        <v/>
      </c>
      <c r="AB2117" s="28" t="str">
        <f aca="false">IF(AND(K2117&gt;0,J2117&gt;0,V2117&gt;0,U2117&gt;0),V2117-U2117,"")</f>
        <v/>
      </c>
      <c r="AC2117" s="12" t="str">
        <f aca="false">IF(AB2117&lt;&gt;"",AB2117/U2117,"")</f>
        <v/>
      </c>
      <c r="AD2117" s="27" t="n">
        <v>0</v>
      </c>
      <c r="AE2117" s="27" t="n">
        <v>0</v>
      </c>
      <c r="AF2117" s="27" t="n">
        <v>0</v>
      </c>
      <c r="AG2117" s="28" t="n">
        <f aca="false">AD2117+AE2117+AF2117</f>
        <v>0</v>
      </c>
      <c r="AH2117" s="12" t="str">
        <f aca="false">IF(AG2117&gt;0,AD2117/AG2117,"")</f>
        <v/>
      </c>
      <c r="AI2117" s="27" t="n">
        <v>0</v>
      </c>
      <c r="AJ2117" s="27" t="n">
        <v>0</v>
      </c>
      <c r="AK2117" s="27" t="n">
        <v>0</v>
      </c>
      <c r="AL2117" s="22" t="str">
        <f aca="false">IF(OR(AJ2117&gt;0,AK2117&gt;0),"Sí","No")</f>
        <v>No</v>
      </c>
      <c r="AM2117" s="6"/>
      <c r="AN2117" s="6"/>
      <c r="AO2117" s="12" t="n">
        <f aca="false">IF(M2117&gt;0,K2117/M2117,"")</f>
        <v>1</v>
      </c>
      <c r="AP2117" s="22" t="str">
        <f aca="false">IF(M2117&gt;=Resumen!$B$5,"Alto","Bajo")</f>
        <v>Bajo</v>
      </c>
      <c r="AQ2117" s="22" t="str">
        <f aca="false">IF(AO2117&gt;=Resumen!$B$28,"Alto","Bajo")</f>
        <v>Alto</v>
      </c>
      <c r="AR2117" s="22" t="str">
        <f aca="false">AP2117&amp;" Potencial / "&amp;AQ2117&amp;" Share"</f>
        <v>Bajo Potencial / Alto Share</v>
      </c>
      <c r="AS2117" s="22" t="str">
        <f aca="false">IF(Q2117="Sí",IF(AO2117&gt;=Resumen!$B$29,"Alto","Bajo"),"")</f>
        <v/>
      </c>
      <c r="AT2117" s="22" t="str">
        <f aca="false">IF(AS2117&lt;&gt;"",AP2117&amp;" Potencial / "&amp;AS2117&amp;" Share","")</f>
        <v/>
      </c>
      <c r="AU2117" s="22" t="str">
        <f aca="false">IF(AH2117="","Sin dato",IF(AH2117-AO2117&gt;Resumen!$B$6,"Sobre-exhibido",IF(AO2117-AH2117&gt;Resumen!$B$6,"Sub-exhibido","En línea")))</f>
        <v>Sin dato</v>
      </c>
      <c r="AV2117" s="22" t="str">
        <f aca="false">IF(AT2117="","",IF(AT2117="Alto Potencial / Bajo Share",1,IF(AT2117="Alto Potencial / Alto Share",2,IF(AT2117="Bajo Potencial / Alto Share",3,4))))</f>
        <v/>
      </c>
      <c r="AW2117" s="22" t="str">
        <f aca="false">IF(Q2117="No","Sin competencia directa",IF(AV2117=1,"1 - Foco Conquista (Alto Pot / Bajo Share)",IF(AV2117=2,"2 - Foco Defensa (Alto Pot / Alto Share)",IF(AV2117=3,"3 - Monitoreo (Bajo Pot / Alto Share)","4 - Baja Prioridad (Bajo Pot / Bajo Share)"))))</f>
        <v>Sin competencia directa</v>
      </c>
      <c r="AX2117" s="12" t="str">
        <f aca="false">IF(OR(IFERROR(AND(W2117&lt;&gt;"",Y2117&lt;&gt;"",Y2117-W2117&gt;Resumen!$B$8),FALSE()),IFERROR(AND(X2117&lt;&gt;"",Y2117&lt;&gt;"",Y2117-X2117&gt;Resumen!$B$8),FALSE())),MAX(IF(IFERROR(AND(W2117&lt;&gt;"",Y2117&lt;&gt;"",Y2117-W2117&gt;Resumen!$B$8),FALSE()),Y2117-W2117,0),IF(IFERROR(AND(X2117&lt;&gt;"",Y2117&lt;&gt;"",Y2117-X2117&gt;Resumen!$B$8),FALSE()),Y2117-X2117,0)),"")</f>
        <v/>
      </c>
      <c r="AY2117" s="22" t="str">
        <f aca="false">IF(OR(IFERROR(AND(W2117&lt;&gt;"",Y2117&lt;&gt;"",Y2117-W2117&gt;Resumen!$B$8),FALSE()),IFERROR(AND(X2117&lt;&gt;"",Y2117&lt;&gt;"",Y2117-X2117&gt;Resumen!$B$8),FALSE())),TRIM("Lays tiene mayor markup que "&amp;IF(IFERROR(AND(W2117&lt;&gt;"",Y2117&lt;&gt;"",Y2117-W2117&gt;Resumen!$B$8),FALSE()),"Quento ","")&amp;IF(IFERROR(AND(X2117&lt;&gt;"",Y2117&lt;&gt;"",Y2117-X2117&gt;Resumen!$B$8),FALSE()),"Julicroc ","")&amp;"en este PDV"),"")</f>
        <v/>
      </c>
      <c r="AZ2117" s="22" t="str">
        <f aca="false">IF(COUNTIF('Plan Pehuamar - Lista'!$A$2:$A$167,A2117)&gt;0,"Sí","No")</f>
        <v>No</v>
      </c>
      <c r="BA2117" s="22" t="str">
        <f aca="false">IF(COUNTIF('Plan Combo 9+1'!$A$2:$A$226,A2117)&gt;0,"Sí","No")</f>
        <v>No</v>
      </c>
      <c r="BB2117" s="22" t="str">
        <f aca="false">IF(AH2117="","No",IF(BA2117="Sí",IF((AO2117-AH2117)&gt;Resumen!$B$6,"Sí","No"),IF((AO2117-AH2117)&gt;=Resumen!$B$132,"Sí","No")))</f>
        <v>No</v>
      </c>
      <c r="BC2117" s="22" t="str">
        <f aca="false">IF(AND(N2117="Sí",AL2117="Sí",AI2117=0),"Sí","No")</f>
        <v>No</v>
      </c>
      <c r="BD2117" s="22" t="str">
        <f aca="false">IF(COUNTIF('Plan 9+1 (con Pehuamar)'!$A$2:$A$227,A2117)&gt;0,"Sí","No")</f>
        <v>No</v>
      </c>
    </row>
    <row r="2118" customFormat="false" ht="15" hidden="false" customHeight="true" outlineLevel="0" collapsed="false">
      <c r="A2118" s="6" t="n">
        <v>200302</v>
      </c>
      <c r="B2118" s="6" t="n">
        <v>13</v>
      </c>
      <c r="C2118" s="6" t="n">
        <v>1306</v>
      </c>
      <c r="D2118" s="6" t="s">
        <v>444</v>
      </c>
      <c r="E2118" s="6" t="s">
        <v>2277</v>
      </c>
      <c r="F2118" s="6" t="s">
        <v>196</v>
      </c>
      <c r="G2118" s="6" t="s">
        <v>130</v>
      </c>
      <c r="H2118" s="6" t="s">
        <v>1715</v>
      </c>
      <c r="I2118" s="27" t="n">
        <v>0</v>
      </c>
      <c r="J2118" s="27" t="n">
        <v>0</v>
      </c>
      <c r="K2118" s="27" t="n">
        <v>1.2</v>
      </c>
      <c r="L2118" s="28" t="n">
        <f aca="false">I2118+J2118</f>
        <v>0</v>
      </c>
      <c r="M2118" s="28" t="n">
        <f aca="false">L2118+K2118</f>
        <v>1.2</v>
      </c>
      <c r="N2118" s="22" t="str">
        <f aca="false">IF(I2118&gt;0,"Sí","No")</f>
        <v>No</v>
      </c>
      <c r="O2118" s="22" t="str">
        <f aca="false">IF(J2118&gt;0,"Sí","No")</f>
        <v>No</v>
      </c>
      <c r="P2118" s="22" t="str">
        <f aca="false">IF(K2118&gt;0,"Sí","No")</f>
        <v>Sí</v>
      </c>
      <c r="Q2118" s="22" t="str">
        <f aca="false">IF(OR(I2118&gt;0,J2118&gt;0),"Sí","No")</f>
        <v>No</v>
      </c>
      <c r="R2118" s="27"/>
      <c r="S2118" s="27"/>
      <c r="T2118" s="27"/>
      <c r="U2118" s="27"/>
      <c r="V2118" s="27"/>
      <c r="W2118" s="12" t="str">
        <f aca="false">IF(AND(I2118&gt;0,R2118&gt;0),(S2118-R2118)/R2118,"")</f>
        <v/>
      </c>
      <c r="X2118" s="12" t="str">
        <f aca="false">IF(AND(J2118&gt;0,T2118&gt;0),(U2118-T2118)/T2118,"")</f>
        <v/>
      </c>
      <c r="Y2118" s="12" t="str">
        <f aca="false">IF(AND(K2118&gt;0,V2118&gt;0),(V2118-Resumen!$B$7)/Resumen!$B$7,"")</f>
        <v/>
      </c>
      <c r="Z2118" s="28" t="str">
        <f aca="false">IF(AND(K2118&gt;0,I2118&gt;0,V2118&gt;0,S2118&gt;0),V2118-S2118,"")</f>
        <v/>
      </c>
      <c r="AA2118" s="12" t="str">
        <f aca="false">IF(Z2118&lt;&gt;"",Z2118/S2118,"")</f>
        <v/>
      </c>
      <c r="AB2118" s="28" t="str">
        <f aca="false">IF(AND(K2118&gt;0,J2118&gt;0,V2118&gt;0,U2118&gt;0),V2118-U2118,"")</f>
        <v/>
      </c>
      <c r="AC2118" s="12" t="str">
        <f aca="false">IF(AB2118&lt;&gt;"",AB2118/U2118,"")</f>
        <v/>
      </c>
      <c r="AD2118" s="27" t="n">
        <v>0</v>
      </c>
      <c r="AE2118" s="27" t="n">
        <v>0</v>
      </c>
      <c r="AF2118" s="27" t="n">
        <v>0</v>
      </c>
      <c r="AG2118" s="28" t="n">
        <f aca="false">AD2118+AE2118+AF2118</f>
        <v>0</v>
      </c>
      <c r="AH2118" s="12" t="str">
        <f aca="false">IF(AG2118&gt;0,AD2118/AG2118,"")</f>
        <v/>
      </c>
      <c r="AI2118" s="27" t="n">
        <v>0</v>
      </c>
      <c r="AJ2118" s="27" t="n">
        <v>0</v>
      </c>
      <c r="AK2118" s="27" t="n">
        <v>0</v>
      </c>
      <c r="AL2118" s="22" t="str">
        <f aca="false">IF(OR(AJ2118&gt;0,AK2118&gt;0),"Sí","No")</f>
        <v>No</v>
      </c>
      <c r="AM2118" s="6"/>
      <c r="AN2118" s="6"/>
      <c r="AO2118" s="12" t="n">
        <f aca="false">IF(M2118&gt;0,K2118/M2118,"")</f>
        <v>1</v>
      </c>
      <c r="AP2118" s="22" t="str">
        <f aca="false">IF(M2118&gt;=Resumen!$B$5,"Alto","Bajo")</f>
        <v>Bajo</v>
      </c>
      <c r="AQ2118" s="22" t="str">
        <f aca="false">IF(AO2118&gt;=Resumen!$B$28,"Alto","Bajo")</f>
        <v>Alto</v>
      </c>
      <c r="AR2118" s="22" t="str">
        <f aca="false">AP2118&amp;" Potencial / "&amp;AQ2118&amp;" Share"</f>
        <v>Bajo Potencial / Alto Share</v>
      </c>
      <c r="AS2118" s="22" t="str">
        <f aca="false">IF(Q2118="Sí",IF(AO2118&gt;=Resumen!$B$29,"Alto","Bajo"),"")</f>
        <v/>
      </c>
      <c r="AT2118" s="22" t="str">
        <f aca="false">IF(AS2118&lt;&gt;"",AP2118&amp;" Potencial / "&amp;AS2118&amp;" Share","")</f>
        <v/>
      </c>
      <c r="AU2118" s="22" t="str">
        <f aca="false">IF(AH2118="","Sin dato",IF(AH2118-AO2118&gt;Resumen!$B$6,"Sobre-exhibido",IF(AO2118-AH2118&gt;Resumen!$B$6,"Sub-exhibido","En línea")))</f>
        <v>Sin dato</v>
      </c>
      <c r="AV2118" s="22" t="str">
        <f aca="false">IF(AT2118="","",IF(AT2118="Alto Potencial / Bajo Share",1,IF(AT2118="Alto Potencial / Alto Share",2,IF(AT2118="Bajo Potencial / Alto Share",3,4))))</f>
        <v/>
      </c>
      <c r="AW2118" s="22" t="str">
        <f aca="false">IF(Q2118="No","Sin competencia directa",IF(AV2118=1,"1 - Foco Conquista (Alto Pot / Bajo Share)",IF(AV2118=2,"2 - Foco Defensa (Alto Pot / Alto Share)",IF(AV2118=3,"3 - Monitoreo (Bajo Pot / Alto Share)","4 - Baja Prioridad (Bajo Pot / Bajo Share)"))))</f>
        <v>Sin competencia directa</v>
      </c>
      <c r="AX2118" s="12" t="str">
        <f aca="false">IF(OR(IFERROR(AND(W2118&lt;&gt;"",Y2118&lt;&gt;"",Y2118-W2118&gt;Resumen!$B$8),FALSE()),IFERROR(AND(X2118&lt;&gt;"",Y2118&lt;&gt;"",Y2118-X2118&gt;Resumen!$B$8),FALSE())),MAX(IF(IFERROR(AND(W2118&lt;&gt;"",Y2118&lt;&gt;"",Y2118-W2118&gt;Resumen!$B$8),FALSE()),Y2118-W2118,0),IF(IFERROR(AND(X2118&lt;&gt;"",Y2118&lt;&gt;"",Y2118-X2118&gt;Resumen!$B$8),FALSE()),Y2118-X2118,0)),"")</f>
        <v/>
      </c>
      <c r="AY2118" s="22" t="str">
        <f aca="false">IF(OR(IFERROR(AND(W2118&lt;&gt;"",Y2118&lt;&gt;"",Y2118-W2118&gt;Resumen!$B$8),FALSE()),IFERROR(AND(X2118&lt;&gt;"",Y2118&lt;&gt;"",Y2118-X2118&gt;Resumen!$B$8),FALSE())),TRIM("Lays tiene mayor markup que "&amp;IF(IFERROR(AND(W2118&lt;&gt;"",Y2118&lt;&gt;"",Y2118-W2118&gt;Resumen!$B$8),FALSE()),"Quento ","")&amp;IF(IFERROR(AND(X2118&lt;&gt;"",Y2118&lt;&gt;"",Y2118-X2118&gt;Resumen!$B$8),FALSE()),"Julicroc ","")&amp;"en este PDV"),"")</f>
        <v/>
      </c>
      <c r="AZ2118" s="22" t="str">
        <f aca="false">IF(COUNTIF('Plan Pehuamar - Lista'!$A$2:$A$167,A2118)&gt;0,"Sí","No")</f>
        <v>No</v>
      </c>
      <c r="BA2118" s="22" t="str">
        <f aca="false">IF(COUNTIF('Plan Combo 9+1'!$A$2:$A$226,A2118)&gt;0,"Sí","No")</f>
        <v>No</v>
      </c>
      <c r="BB2118" s="22" t="str">
        <f aca="false">IF(AH2118="","No",IF(BA2118="Sí",IF((AO2118-AH2118)&gt;Resumen!$B$6,"Sí","No"),IF((AO2118-AH2118)&gt;=Resumen!$B$132,"Sí","No")))</f>
        <v>No</v>
      </c>
      <c r="BC2118" s="22" t="str">
        <f aca="false">IF(AND(N2118="Sí",AL2118="Sí",AI2118=0),"Sí","No")</f>
        <v>No</v>
      </c>
      <c r="BD2118" s="22" t="str">
        <f aca="false">IF(COUNTIF('Plan 9+1 (con Pehuamar)'!$A$2:$A$227,A2118)&gt;0,"Sí","No")</f>
        <v>No</v>
      </c>
    </row>
    <row r="2119" customFormat="false" ht="15" hidden="false" customHeight="true" outlineLevel="0" collapsed="false">
      <c r="A2119" s="6" t="n">
        <v>200305</v>
      </c>
      <c r="B2119" s="6" t="n">
        <v>13</v>
      </c>
      <c r="C2119" s="6" t="n">
        <v>1306</v>
      </c>
      <c r="D2119" s="6" t="s">
        <v>444</v>
      </c>
      <c r="E2119" s="6" t="s">
        <v>2278</v>
      </c>
      <c r="F2119" s="6" t="s">
        <v>196</v>
      </c>
      <c r="G2119" s="6" t="s">
        <v>130</v>
      </c>
      <c r="H2119" s="6" t="s">
        <v>1715</v>
      </c>
      <c r="I2119" s="27" t="n">
        <v>8</v>
      </c>
      <c r="J2119" s="27" t="n">
        <v>0</v>
      </c>
      <c r="K2119" s="27" t="n">
        <v>6</v>
      </c>
      <c r="L2119" s="28" t="n">
        <f aca="false">I2119+J2119</f>
        <v>8</v>
      </c>
      <c r="M2119" s="28" t="n">
        <f aca="false">L2119+K2119</f>
        <v>14</v>
      </c>
      <c r="N2119" s="22" t="str">
        <f aca="false">IF(I2119&gt;0,"Sí","No")</f>
        <v>Sí</v>
      </c>
      <c r="O2119" s="22" t="str">
        <f aca="false">IF(J2119&gt;0,"Sí","No")</f>
        <v>No</v>
      </c>
      <c r="P2119" s="22" t="str">
        <f aca="false">IF(K2119&gt;0,"Sí","No")</f>
        <v>Sí</v>
      </c>
      <c r="Q2119" s="22" t="str">
        <f aca="false">IF(OR(I2119&gt;0,J2119&gt;0),"Sí","No")</f>
        <v>Sí</v>
      </c>
      <c r="R2119" s="27" t="n">
        <v>2000</v>
      </c>
      <c r="S2119" s="27" t="n">
        <v>2900</v>
      </c>
      <c r="T2119" s="27"/>
      <c r="U2119" s="27"/>
      <c r="V2119" s="27" t="n">
        <v>3600</v>
      </c>
      <c r="W2119" s="12" t="n">
        <f aca="false">IF(AND(I2119&gt;0,R2119&gt;0),(S2119-R2119)/R2119,"")</f>
        <v>0.45</v>
      </c>
      <c r="X2119" s="12" t="str">
        <f aca="false">IF(AND(J2119&gt;0,T2119&gt;0),(U2119-T2119)/T2119,"")</f>
        <v/>
      </c>
      <c r="Y2119" s="12" t="n">
        <f aca="false">IF(AND(K2119&gt;0,V2119&gt;0),(V2119-Resumen!$B$7)/Resumen!$B$7,"")</f>
        <v>0.44</v>
      </c>
      <c r="Z2119" s="28" t="n">
        <f aca="false">IF(AND(K2119&gt;0,I2119&gt;0,V2119&gt;0,S2119&gt;0),V2119-S2119,"")</f>
        <v>700</v>
      </c>
      <c r="AA2119" s="12" t="n">
        <f aca="false">IF(Z2119&lt;&gt;"",Z2119/S2119,"")</f>
        <v>0.241379310344828</v>
      </c>
      <c r="AB2119" s="28" t="str">
        <f aca="false">IF(AND(K2119&gt;0,J2119&gt;0,V2119&gt;0,U2119&gt;0),V2119-U2119,"")</f>
        <v/>
      </c>
      <c r="AC2119" s="12" t="str">
        <f aca="false">IF(AB2119&lt;&gt;"",AB2119/U2119,"")</f>
        <v/>
      </c>
      <c r="AD2119" s="27" t="n">
        <v>4</v>
      </c>
      <c r="AE2119" s="27" t="n">
        <v>6</v>
      </c>
      <c r="AF2119" s="27" t="n">
        <v>0</v>
      </c>
      <c r="AG2119" s="28" t="n">
        <f aca="false">AD2119+AE2119+AF2119</f>
        <v>10</v>
      </c>
      <c r="AH2119" s="12" t="n">
        <f aca="false">IF(AG2119&gt;0,AD2119/AG2119,"")</f>
        <v>0.4</v>
      </c>
      <c r="AI2119" s="27" t="n">
        <v>0</v>
      </c>
      <c r="AJ2119" s="27" t="n">
        <v>0</v>
      </c>
      <c r="AK2119" s="27" t="n">
        <v>0</v>
      </c>
      <c r="AL2119" s="22" t="str">
        <f aca="false">IF(OR(AJ2119&gt;0,AK2119&gt;0),"Sí","No")</f>
        <v>No</v>
      </c>
      <c r="AM2119" s="6" t="s">
        <v>198</v>
      </c>
      <c r="AN2119" s="6"/>
      <c r="AO2119" s="12" t="n">
        <f aca="false">IF(M2119&gt;0,K2119/M2119,"")</f>
        <v>0.428571428571429</v>
      </c>
      <c r="AP2119" s="22" t="str">
        <f aca="false">IF(M2119&gt;=Resumen!$B$5,"Alto","Bajo")</f>
        <v>Bajo</v>
      </c>
      <c r="AQ2119" s="22" t="str">
        <f aca="false">IF(AO2119&gt;=Resumen!$B$28,"Alto","Bajo")</f>
        <v>Alto</v>
      </c>
      <c r="AR2119" s="22" t="str">
        <f aca="false">AP2119&amp;" Potencial / "&amp;AQ2119&amp;" Share"</f>
        <v>Bajo Potencial / Alto Share</v>
      </c>
      <c r="AS2119" s="22" t="str">
        <f aca="false">IF(Q2119="Sí",IF(AO2119&gt;=Resumen!$B$29,"Alto","Bajo"),"")</f>
        <v>Bajo</v>
      </c>
      <c r="AT2119" s="22" t="str">
        <f aca="false">IF(AS2119&lt;&gt;"",AP2119&amp;" Potencial / "&amp;AS2119&amp;" Share","")</f>
        <v>Bajo Potencial / Bajo Share</v>
      </c>
      <c r="AU2119" s="22" t="str">
        <f aca="false">IF(AH2119="","Sin dato",IF(AH2119-AO2119&gt;Resumen!$B$6,"Sobre-exhibido",IF(AO2119-AH2119&gt;Resumen!$B$6,"Sub-exhibido","En línea")))</f>
        <v>En línea</v>
      </c>
      <c r="AV2119" s="22" t="n">
        <f aca="false">IF(AT2119="","",IF(AT2119="Alto Potencial / Bajo Share",1,IF(AT2119="Alto Potencial / Alto Share",2,IF(AT2119="Bajo Potencial / Alto Share",3,4))))</f>
        <v>4</v>
      </c>
      <c r="AW2119" s="22" t="str">
        <f aca="false">IF(Q2119="No","Sin competencia directa",IF(AV2119=1,"1 - Foco Conquista (Alto Pot / Bajo Share)",IF(AV2119=2,"2 - Foco Defensa (Alto Pot / Alto Share)",IF(AV2119=3,"3 - Monitoreo (Bajo Pot / Alto Share)","4 - Baja Prioridad (Bajo Pot / Bajo Share)"))))</f>
        <v>4 - Baja Prioridad (Bajo Pot / Bajo Share)</v>
      </c>
      <c r="AX2119" s="12" t="str">
        <f aca="false">IF(OR(IFERROR(AND(W2119&lt;&gt;"",Y2119&lt;&gt;"",Y2119-W2119&gt;Resumen!$B$8),FALSE()),IFERROR(AND(X2119&lt;&gt;"",Y2119&lt;&gt;"",Y2119-X2119&gt;Resumen!$B$8),FALSE())),MAX(IF(IFERROR(AND(W2119&lt;&gt;"",Y2119&lt;&gt;"",Y2119-W2119&gt;Resumen!$B$8),FALSE()),Y2119-W2119,0),IF(IFERROR(AND(X2119&lt;&gt;"",Y2119&lt;&gt;"",Y2119-X2119&gt;Resumen!$B$8),FALSE()),Y2119-X2119,0)),"")</f>
        <v/>
      </c>
      <c r="AY2119" s="22" t="str">
        <f aca="false">IF(OR(IFERROR(AND(W2119&lt;&gt;"",Y2119&lt;&gt;"",Y2119-W2119&gt;Resumen!$B$8),FALSE()),IFERROR(AND(X2119&lt;&gt;"",Y2119&lt;&gt;"",Y2119-X2119&gt;Resumen!$B$8),FALSE())),TRIM("Lays tiene mayor markup que "&amp;IF(IFERROR(AND(W2119&lt;&gt;"",Y2119&lt;&gt;"",Y2119-W2119&gt;Resumen!$B$8),FALSE()),"Quento ","")&amp;IF(IFERROR(AND(X2119&lt;&gt;"",Y2119&lt;&gt;"",Y2119-X2119&gt;Resumen!$B$8),FALSE()),"Julicroc ","")&amp;"en este PDV"),"")</f>
        <v/>
      </c>
      <c r="AZ2119" s="22" t="str">
        <f aca="false">IF(COUNTIF('Plan Pehuamar - Lista'!$A$2:$A$167,A2119)&gt;0,"Sí","No")</f>
        <v>No</v>
      </c>
      <c r="BA2119" s="22" t="str">
        <f aca="false">IF(COUNTIF('Plan Combo 9+1'!$A$2:$A$226,A2119)&gt;0,"Sí","No")</f>
        <v>No</v>
      </c>
      <c r="BB2119" s="22" t="str">
        <f aca="false">IF(AH2119="","No",IF(BA2119="Sí",IF((AO2119-AH2119)&gt;Resumen!$B$6,"Sí","No"),IF((AO2119-AH2119)&gt;=Resumen!$B$132,"Sí","No")))</f>
        <v>No</v>
      </c>
      <c r="BC2119" s="22" t="str">
        <f aca="false">IF(AND(N2119="Sí",AL2119="Sí",AI2119=0),"Sí","No")</f>
        <v>No</v>
      </c>
      <c r="BD2119" s="22" t="str">
        <f aca="false">IF(COUNTIF('Plan 9+1 (con Pehuamar)'!$A$2:$A$227,A2119)&gt;0,"Sí","No")</f>
        <v>No</v>
      </c>
    </row>
    <row r="2120" customFormat="false" ht="15" hidden="false" customHeight="true" outlineLevel="0" collapsed="false">
      <c r="A2120" s="6" t="n">
        <v>200493</v>
      </c>
      <c r="B2120" s="6" t="n">
        <v>13</v>
      </c>
      <c r="C2120" s="6" t="n">
        <v>1306</v>
      </c>
      <c r="D2120" s="6" t="s">
        <v>444</v>
      </c>
      <c r="E2120" s="6" t="s">
        <v>2279</v>
      </c>
      <c r="F2120" s="6" t="s">
        <v>196</v>
      </c>
      <c r="G2120" s="6" t="s">
        <v>130</v>
      </c>
      <c r="H2120" s="6" t="s">
        <v>1715</v>
      </c>
      <c r="I2120" s="27" t="n">
        <v>24</v>
      </c>
      <c r="J2120" s="27" t="n">
        <v>0</v>
      </c>
      <c r="K2120" s="27" t="n">
        <v>6</v>
      </c>
      <c r="L2120" s="28" t="n">
        <f aca="false">I2120+J2120</f>
        <v>24</v>
      </c>
      <c r="M2120" s="28" t="n">
        <f aca="false">L2120+K2120</f>
        <v>30</v>
      </c>
      <c r="N2120" s="22" t="str">
        <f aca="false">IF(I2120&gt;0,"Sí","No")</f>
        <v>Sí</v>
      </c>
      <c r="O2120" s="22" t="str">
        <f aca="false">IF(J2120&gt;0,"Sí","No")</f>
        <v>No</v>
      </c>
      <c r="P2120" s="22" t="str">
        <f aca="false">IF(K2120&gt;0,"Sí","No")</f>
        <v>Sí</v>
      </c>
      <c r="Q2120" s="22" t="str">
        <f aca="false">IF(OR(I2120&gt;0,J2120&gt;0),"Sí","No")</f>
        <v>Sí</v>
      </c>
      <c r="R2120" s="27" t="n">
        <v>2000</v>
      </c>
      <c r="S2120" s="27" t="n">
        <v>2900</v>
      </c>
      <c r="T2120" s="27"/>
      <c r="U2120" s="27"/>
      <c r="V2120" s="27" t="n">
        <v>3600</v>
      </c>
      <c r="W2120" s="12" t="n">
        <f aca="false">IF(AND(I2120&gt;0,R2120&gt;0),(S2120-R2120)/R2120,"")</f>
        <v>0.45</v>
      </c>
      <c r="X2120" s="12" t="str">
        <f aca="false">IF(AND(J2120&gt;0,T2120&gt;0),(U2120-T2120)/T2120,"")</f>
        <v/>
      </c>
      <c r="Y2120" s="12" t="n">
        <f aca="false">IF(AND(K2120&gt;0,V2120&gt;0),(V2120-Resumen!$B$7)/Resumen!$B$7,"")</f>
        <v>0.44</v>
      </c>
      <c r="Z2120" s="28" t="n">
        <f aca="false">IF(AND(K2120&gt;0,I2120&gt;0,V2120&gt;0,S2120&gt;0),V2120-S2120,"")</f>
        <v>700</v>
      </c>
      <c r="AA2120" s="12" t="n">
        <f aca="false">IF(Z2120&lt;&gt;"",Z2120/S2120,"")</f>
        <v>0.241379310344828</v>
      </c>
      <c r="AB2120" s="28" t="str">
        <f aca="false">IF(AND(K2120&gt;0,J2120&gt;0,V2120&gt;0,U2120&gt;0),V2120-U2120,"")</f>
        <v/>
      </c>
      <c r="AC2120" s="12" t="str">
        <f aca="false">IF(AB2120&lt;&gt;"",AB2120/U2120,"")</f>
        <v/>
      </c>
      <c r="AD2120" s="27" t="n">
        <v>4</v>
      </c>
      <c r="AE2120" s="27" t="n">
        <v>8</v>
      </c>
      <c r="AF2120" s="27" t="n">
        <v>0</v>
      </c>
      <c r="AG2120" s="28" t="n">
        <f aca="false">AD2120+AE2120+AF2120</f>
        <v>12</v>
      </c>
      <c r="AH2120" s="12" t="n">
        <f aca="false">IF(AG2120&gt;0,AD2120/AG2120,"")</f>
        <v>0.333333333333333</v>
      </c>
      <c r="AI2120" s="27" t="n">
        <v>0</v>
      </c>
      <c r="AJ2120" s="27" t="n">
        <v>0</v>
      </c>
      <c r="AK2120" s="27" t="n">
        <v>0</v>
      </c>
      <c r="AL2120" s="22" t="str">
        <f aca="false">IF(OR(AJ2120&gt;0,AK2120&gt;0),"Sí","No")</f>
        <v>No</v>
      </c>
      <c r="AM2120" s="6" t="s">
        <v>198</v>
      </c>
      <c r="AN2120" s="6"/>
      <c r="AO2120" s="12" t="n">
        <f aca="false">IF(M2120&gt;0,K2120/M2120,"")</f>
        <v>0.2</v>
      </c>
      <c r="AP2120" s="22" t="str">
        <f aca="false">IF(M2120&gt;=Resumen!$B$5,"Alto","Bajo")</f>
        <v>Bajo</v>
      </c>
      <c r="AQ2120" s="22" t="str">
        <f aca="false">IF(AO2120&gt;=Resumen!$B$28,"Alto","Bajo")</f>
        <v>Bajo</v>
      </c>
      <c r="AR2120" s="22" t="str">
        <f aca="false">AP2120&amp;" Potencial / "&amp;AQ2120&amp;" Share"</f>
        <v>Bajo Potencial / Bajo Share</v>
      </c>
      <c r="AS2120" s="22" t="str">
        <f aca="false">IF(Q2120="Sí",IF(AO2120&gt;=Resumen!$B$29,"Alto","Bajo"),"")</f>
        <v>Bajo</v>
      </c>
      <c r="AT2120" s="22" t="str">
        <f aca="false">IF(AS2120&lt;&gt;"",AP2120&amp;" Potencial / "&amp;AS2120&amp;" Share","")</f>
        <v>Bajo Potencial / Bajo Share</v>
      </c>
      <c r="AU2120" s="22" t="str">
        <f aca="false">IF(AH2120="","Sin dato",IF(AH2120-AO2120&gt;Resumen!$B$6,"Sobre-exhibido",IF(AO2120-AH2120&gt;Resumen!$B$6,"Sub-exhibido","En línea")))</f>
        <v>Sobre-exhibido</v>
      </c>
      <c r="AV2120" s="22" t="n">
        <f aca="false">IF(AT2120="","",IF(AT2120="Alto Potencial / Bajo Share",1,IF(AT2120="Alto Potencial / Alto Share",2,IF(AT2120="Bajo Potencial / Alto Share",3,4))))</f>
        <v>4</v>
      </c>
      <c r="AW2120" s="22" t="str">
        <f aca="false">IF(Q2120="No","Sin competencia directa",IF(AV2120=1,"1 - Foco Conquista (Alto Pot / Bajo Share)",IF(AV2120=2,"2 - Foco Defensa (Alto Pot / Alto Share)",IF(AV2120=3,"3 - Monitoreo (Bajo Pot / Alto Share)","4 - Baja Prioridad (Bajo Pot / Bajo Share)"))))</f>
        <v>4 - Baja Prioridad (Bajo Pot / Bajo Share)</v>
      </c>
      <c r="AX2120" s="12" t="str">
        <f aca="false">IF(OR(IFERROR(AND(W2120&lt;&gt;"",Y2120&lt;&gt;"",Y2120-W2120&gt;Resumen!$B$8),FALSE()),IFERROR(AND(X2120&lt;&gt;"",Y2120&lt;&gt;"",Y2120-X2120&gt;Resumen!$B$8),FALSE())),MAX(IF(IFERROR(AND(W2120&lt;&gt;"",Y2120&lt;&gt;"",Y2120-W2120&gt;Resumen!$B$8),FALSE()),Y2120-W2120,0),IF(IFERROR(AND(X2120&lt;&gt;"",Y2120&lt;&gt;"",Y2120-X2120&gt;Resumen!$B$8),FALSE()),Y2120-X2120,0)),"")</f>
        <v/>
      </c>
      <c r="AY2120" s="22" t="str">
        <f aca="false">IF(OR(IFERROR(AND(W2120&lt;&gt;"",Y2120&lt;&gt;"",Y2120-W2120&gt;Resumen!$B$8),FALSE()),IFERROR(AND(X2120&lt;&gt;"",Y2120&lt;&gt;"",Y2120-X2120&gt;Resumen!$B$8),FALSE())),TRIM("Lays tiene mayor markup que "&amp;IF(IFERROR(AND(W2120&lt;&gt;"",Y2120&lt;&gt;"",Y2120-W2120&gt;Resumen!$B$8),FALSE()),"Quento ","")&amp;IF(IFERROR(AND(X2120&lt;&gt;"",Y2120&lt;&gt;"",Y2120-X2120&gt;Resumen!$B$8),FALSE()),"Julicroc ","")&amp;"en este PDV"),"")</f>
        <v/>
      </c>
      <c r="AZ2120" s="22" t="str">
        <f aca="false">IF(COUNTIF('Plan Pehuamar - Lista'!$A$2:$A$167,A2120)&gt;0,"Sí","No")</f>
        <v>No</v>
      </c>
      <c r="BA2120" s="22" t="str">
        <f aca="false">IF(COUNTIF('Plan Combo 9+1'!$A$2:$A$226,A2120)&gt;0,"Sí","No")</f>
        <v>No</v>
      </c>
      <c r="BB2120" s="22" t="str">
        <f aca="false">IF(AH2120="","No",IF(BA2120="Sí",IF((AO2120-AH2120)&gt;Resumen!$B$6,"Sí","No"),IF((AO2120-AH2120)&gt;=Resumen!$B$132,"Sí","No")))</f>
        <v>No</v>
      </c>
      <c r="BC2120" s="22" t="str">
        <f aca="false">IF(AND(N2120="Sí",AL2120="Sí",AI2120=0),"Sí","No")</f>
        <v>No</v>
      </c>
      <c r="BD2120" s="22" t="str">
        <f aca="false">IF(COUNTIF('Plan 9+1 (con Pehuamar)'!$A$2:$A$227,A2120)&gt;0,"Sí","No")</f>
        <v>No</v>
      </c>
    </row>
    <row r="2121" customFormat="false" ht="15" hidden="false" customHeight="true" outlineLevel="0" collapsed="false">
      <c r="A2121" s="6" t="n">
        <v>200510</v>
      </c>
      <c r="B2121" s="6" t="n">
        <v>13</v>
      </c>
      <c r="C2121" s="6" t="n">
        <v>1306</v>
      </c>
      <c r="D2121" s="6" t="s">
        <v>444</v>
      </c>
      <c r="E2121" s="6" t="s">
        <v>2280</v>
      </c>
      <c r="F2121" s="6" t="s">
        <v>196</v>
      </c>
      <c r="G2121" s="6" t="s">
        <v>130</v>
      </c>
      <c r="H2121" s="6" t="s">
        <v>1715</v>
      </c>
      <c r="I2121" s="27" t="n">
        <v>14</v>
      </c>
      <c r="J2121" s="27" t="n">
        <v>0</v>
      </c>
      <c r="K2121" s="27" t="n">
        <v>4</v>
      </c>
      <c r="L2121" s="28" t="n">
        <f aca="false">I2121+J2121</f>
        <v>14</v>
      </c>
      <c r="M2121" s="28" t="n">
        <f aca="false">L2121+K2121</f>
        <v>18</v>
      </c>
      <c r="N2121" s="22" t="str">
        <f aca="false">IF(I2121&gt;0,"Sí","No")</f>
        <v>Sí</v>
      </c>
      <c r="O2121" s="22" t="str">
        <f aca="false">IF(J2121&gt;0,"Sí","No")</f>
        <v>No</v>
      </c>
      <c r="P2121" s="22" t="str">
        <f aca="false">IF(K2121&gt;0,"Sí","No")</f>
        <v>Sí</v>
      </c>
      <c r="Q2121" s="22" t="str">
        <f aca="false">IF(OR(I2121&gt;0,J2121&gt;0),"Sí","No")</f>
        <v>Sí</v>
      </c>
      <c r="R2121" s="27" t="n">
        <v>2000</v>
      </c>
      <c r="S2121" s="27" t="n">
        <v>2900</v>
      </c>
      <c r="T2121" s="27"/>
      <c r="U2121" s="27"/>
      <c r="V2121" s="27" t="n">
        <v>3600</v>
      </c>
      <c r="W2121" s="12" t="n">
        <f aca="false">IF(AND(I2121&gt;0,R2121&gt;0),(S2121-R2121)/R2121,"")</f>
        <v>0.45</v>
      </c>
      <c r="X2121" s="12" t="str">
        <f aca="false">IF(AND(J2121&gt;0,T2121&gt;0),(U2121-T2121)/T2121,"")</f>
        <v/>
      </c>
      <c r="Y2121" s="12" t="n">
        <f aca="false">IF(AND(K2121&gt;0,V2121&gt;0),(V2121-Resumen!$B$7)/Resumen!$B$7,"")</f>
        <v>0.44</v>
      </c>
      <c r="Z2121" s="28" t="n">
        <f aca="false">IF(AND(K2121&gt;0,I2121&gt;0,V2121&gt;0,S2121&gt;0),V2121-S2121,"")</f>
        <v>700</v>
      </c>
      <c r="AA2121" s="12" t="n">
        <f aca="false">IF(Z2121&lt;&gt;"",Z2121/S2121,"")</f>
        <v>0.241379310344828</v>
      </c>
      <c r="AB2121" s="28" t="str">
        <f aca="false">IF(AND(K2121&gt;0,J2121&gt;0,V2121&gt;0,U2121&gt;0),V2121-U2121,"")</f>
        <v/>
      </c>
      <c r="AC2121" s="12" t="str">
        <f aca="false">IF(AB2121&lt;&gt;"",AB2121/U2121,"")</f>
        <v/>
      </c>
      <c r="AD2121" s="27" t="n">
        <v>4</v>
      </c>
      <c r="AE2121" s="27" t="n">
        <v>10</v>
      </c>
      <c r="AF2121" s="27" t="n">
        <v>0</v>
      </c>
      <c r="AG2121" s="28" t="n">
        <f aca="false">AD2121+AE2121+AF2121</f>
        <v>14</v>
      </c>
      <c r="AH2121" s="12" t="n">
        <f aca="false">IF(AG2121&gt;0,AD2121/AG2121,"")</f>
        <v>0.285714285714286</v>
      </c>
      <c r="AI2121" s="27" t="n">
        <v>0</v>
      </c>
      <c r="AJ2121" s="27" t="n">
        <v>0</v>
      </c>
      <c r="AK2121" s="27" t="n">
        <v>0</v>
      </c>
      <c r="AL2121" s="22" t="str">
        <f aca="false">IF(OR(AJ2121&gt;0,AK2121&gt;0),"Sí","No")</f>
        <v>No</v>
      </c>
      <c r="AM2121" s="6" t="s">
        <v>198</v>
      </c>
      <c r="AN2121" s="6"/>
      <c r="AO2121" s="12" t="n">
        <f aca="false">IF(M2121&gt;0,K2121/M2121,"")</f>
        <v>0.222222222222222</v>
      </c>
      <c r="AP2121" s="22" t="str">
        <f aca="false">IF(M2121&gt;=Resumen!$B$5,"Alto","Bajo")</f>
        <v>Bajo</v>
      </c>
      <c r="AQ2121" s="22" t="str">
        <f aca="false">IF(AO2121&gt;=Resumen!$B$28,"Alto","Bajo")</f>
        <v>Bajo</v>
      </c>
      <c r="AR2121" s="22" t="str">
        <f aca="false">AP2121&amp;" Potencial / "&amp;AQ2121&amp;" Share"</f>
        <v>Bajo Potencial / Bajo Share</v>
      </c>
      <c r="AS2121" s="22" t="str">
        <f aca="false">IF(Q2121="Sí",IF(AO2121&gt;=Resumen!$B$29,"Alto","Bajo"),"")</f>
        <v>Bajo</v>
      </c>
      <c r="AT2121" s="22" t="str">
        <f aca="false">IF(AS2121&lt;&gt;"",AP2121&amp;" Potencial / "&amp;AS2121&amp;" Share","")</f>
        <v>Bajo Potencial / Bajo Share</v>
      </c>
      <c r="AU2121" s="22" t="str">
        <f aca="false">IF(AH2121="","Sin dato",IF(AH2121-AO2121&gt;Resumen!$B$6,"Sobre-exhibido",IF(AO2121-AH2121&gt;Resumen!$B$6,"Sub-exhibido","En línea")))</f>
        <v>Sobre-exhibido</v>
      </c>
      <c r="AV2121" s="22" t="n">
        <f aca="false">IF(AT2121="","",IF(AT2121="Alto Potencial / Bajo Share",1,IF(AT2121="Alto Potencial / Alto Share",2,IF(AT2121="Bajo Potencial / Alto Share",3,4))))</f>
        <v>4</v>
      </c>
      <c r="AW2121" s="22" t="str">
        <f aca="false">IF(Q2121="No","Sin competencia directa",IF(AV2121=1,"1 - Foco Conquista (Alto Pot / Bajo Share)",IF(AV2121=2,"2 - Foco Defensa (Alto Pot / Alto Share)",IF(AV2121=3,"3 - Monitoreo (Bajo Pot / Alto Share)","4 - Baja Prioridad (Bajo Pot / Bajo Share)"))))</f>
        <v>4 - Baja Prioridad (Bajo Pot / Bajo Share)</v>
      </c>
      <c r="AX2121" s="12" t="str">
        <f aca="false">IF(OR(IFERROR(AND(W2121&lt;&gt;"",Y2121&lt;&gt;"",Y2121-W2121&gt;Resumen!$B$8),FALSE()),IFERROR(AND(X2121&lt;&gt;"",Y2121&lt;&gt;"",Y2121-X2121&gt;Resumen!$B$8),FALSE())),MAX(IF(IFERROR(AND(W2121&lt;&gt;"",Y2121&lt;&gt;"",Y2121-W2121&gt;Resumen!$B$8),FALSE()),Y2121-W2121,0),IF(IFERROR(AND(X2121&lt;&gt;"",Y2121&lt;&gt;"",Y2121-X2121&gt;Resumen!$B$8),FALSE()),Y2121-X2121,0)),"")</f>
        <v/>
      </c>
      <c r="AY2121" s="22" t="str">
        <f aca="false">IF(OR(IFERROR(AND(W2121&lt;&gt;"",Y2121&lt;&gt;"",Y2121-W2121&gt;Resumen!$B$8),FALSE()),IFERROR(AND(X2121&lt;&gt;"",Y2121&lt;&gt;"",Y2121-X2121&gt;Resumen!$B$8),FALSE())),TRIM("Lays tiene mayor markup que "&amp;IF(IFERROR(AND(W2121&lt;&gt;"",Y2121&lt;&gt;"",Y2121-W2121&gt;Resumen!$B$8),FALSE()),"Quento ","")&amp;IF(IFERROR(AND(X2121&lt;&gt;"",Y2121&lt;&gt;"",Y2121-X2121&gt;Resumen!$B$8),FALSE()),"Julicroc ","")&amp;"en este PDV"),"")</f>
        <v/>
      </c>
      <c r="AZ2121" s="22" t="str">
        <f aca="false">IF(COUNTIF('Plan Pehuamar - Lista'!$A$2:$A$167,A2121)&gt;0,"Sí","No")</f>
        <v>No</v>
      </c>
      <c r="BA2121" s="22" t="str">
        <f aca="false">IF(COUNTIF('Plan Combo 9+1'!$A$2:$A$226,A2121)&gt;0,"Sí","No")</f>
        <v>No</v>
      </c>
      <c r="BB2121" s="22" t="str">
        <f aca="false">IF(AH2121="","No",IF(BA2121="Sí",IF((AO2121-AH2121)&gt;Resumen!$B$6,"Sí","No"),IF((AO2121-AH2121)&gt;=Resumen!$B$132,"Sí","No")))</f>
        <v>No</v>
      </c>
      <c r="BC2121" s="22" t="str">
        <f aca="false">IF(AND(N2121="Sí",AL2121="Sí",AI2121=0),"Sí","No")</f>
        <v>No</v>
      </c>
      <c r="BD2121" s="22" t="str">
        <f aca="false">IF(COUNTIF('Plan 9+1 (con Pehuamar)'!$A$2:$A$227,A2121)&gt;0,"Sí","No")</f>
        <v>No</v>
      </c>
    </row>
    <row r="2122" customFormat="false" ht="15" hidden="false" customHeight="true" outlineLevel="0" collapsed="false">
      <c r="A2122" s="6" t="n">
        <v>200514</v>
      </c>
      <c r="B2122" s="6" t="n">
        <v>13</v>
      </c>
      <c r="C2122" s="6" t="n">
        <v>1306</v>
      </c>
      <c r="D2122" s="6" t="s">
        <v>444</v>
      </c>
      <c r="E2122" s="6" t="s">
        <v>2281</v>
      </c>
      <c r="F2122" s="6" t="s">
        <v>196</v>
      </c>
      <c r="G2122" s="6" t="s">
        <v>130</v>
      </c>
      <c r="H2122" s="6" t="s">
        <v>1715</v>
      </c>
      <c r="I2122" s="27" t="n">
        <v>10</v>
      </c>
      <c r="J2122" s="27" t="n">
        <v>8</v>
      </c>
      <c r="K2122" s="27" t="n">
        <v>3</v>
      </c>
      <c r="L2122" s="28" t="n">
        <f aca="false">I2122+J2122</f>
        <v>18</v>
      </c>
      <c r="M2122" s="28" t="n">
        <f aca="false">L2122+K2122</f>
        <v>21</v>
      </c>
      <c r="N2122" s="22" t="str">
        <f aca="false">IF(I2122&gt;0,"Sí","No")</f>
        <v>Sí</v>
      </c>
      <c r="O2122" s="22" t="str">
        <f aca="false">IF(J2122&gt;0,"Sí","No")</f>
        <v>Sí</v>
      </c>
      <c r="P2122" s="22" t="str">
        <f aca="false">IF(K2122&gt;0,"Sí","No")</f>
        <v>Sí</v>
      </c>
      <c r="Q2122" s="22" t="str">
        <f aca="false">IF(OR(I2122&gt;0,J2122&gt;0),"Sí","No")</f>
        <v>Sí</v>
      </c>
      <c r="R2122" s="27" t="n">
        <v>2000</v>
      </c>
      <c r="S2122" s="27" t="n">
        <v>2900</v>
      </c>
      <c r="T2122" s="27" t="n">
        <v>1200</v>
      </c>
      <c r="U2122" s="27" t="n">
        <v>2000</v>
      </c>
      <c r="V2122" s="27" t="n">
        <v>3600</v>
      </c>
      <c r="W2122" s="12" t="n">
        <f aca="false">IF(AND(I2122&gt;0,R2122&gt;0),(S2122-R2122)/R2122,"")</f>
        <v>0.45</v>
      </c>
      <c r="X2122" s="12" t="n">
        <f aca="false">IF(AND(J2122&gt;0,T2122&gt;0),(U2122-T2122)/T2122,"")</f>
        <v>0.666666666666667</v>
      </c>
      <c r="Y2122" s="12" t="n">
        <f aca="false">IF(AND(K2122&gt;0,V2122&gt;0),(V2122-Resumen!$B$7)/Resumen!$B$7,"")</f>
        <v>0.44</v>
      </c>
      <c r="Z2122" s="28" t="n">
        <f aca="false">IF(AND(K2122&gt;0,I2122&gt;0,V2122&gt;0,S2122&gt;0),V2122-S2122,"")</f>
        <v>700</v>
      </c>
      <c r="AA2122" s="12" t="n">
        <f aca="false">IF(Z2122&lt;&gt;"",Z2122/S2122,"")</f>
        <v>0.241379310344828</v>
      </c>
      <c r="AB2122" s="28" t="n">
        <f aca="false">IF(AND(K2122&gt;0,J2122&gt;0,V2122&gt;0,U2122&gt;0),V2122-U2122,"")</f>
        <v>1600</v>
      </c>
      <c r="AC2122" s="12" t="n">
        <f aca="false">IF(AB2122&lt;&gt;"",AB2122/U2122,"")</f>
        <v>0.8</v>
      </c>
      <c r="AD2122" s="27" t="n">
        <v>3</v>
      </c>
      <c r="AE2122" s="27" t="n">
        <v>8</v>
      </c>
      <c r="AF2122" s="27" t="n">
        <v>14</v>
      </c>
      <c r="AG2122" s="28" t="n">
        <f aca="false">AD2122+AE2122+AF2122</f>
        <v>25</v>
      </c>
      <c r="AH2122" s="12" t="n">
        <f aca="false">IF(AG2122&gt;0,AD2122/AG2122,"")</f>
        <v>0.12</v>
      </c>
      <c r="AI2122" s="27" t="n">
        <v>0</v>
      </c>
      <c r="AJ2122" s="27" t="n">
        <v>0</v>
      </c>
      <c r="AK2122" s="27" t="n">
        <v>1</v>
      </c>
      <c r="AL2122" s="22" t="str">
        <f aca="false">IF(OR(AJ2122&gt;0,AK2122&gt;0),"Sí","No")</f>
        <v>Sí</v>
      </c>
      <c r="AM2122" s="6" t="s">
        <v>198</v>
      </c>
      <c r="AN2122" s="6" t="s">
        <v>397</v>
      </c>
      <c r="AO2122" s="12" t="n">
        <f aca="false">IF(M2122&gt;0,K2122/M2122,"")</f>
        <v>0.142857142857143</v>
      </c>
      <c r="AP2122" s="22" t="str">
        <f aca="false">IF(M2122&gt;=Resumen!$B$5,"Alto","Bajo")</f>
        <v>Bajo</v>
      </c>
      <c r="AQ2122" s="22" t="str">
        <f aca="false">IF(AO2122&gt;=Resumen!$B$28,"Alto","Bajo")</f>
        <v>Bajo</v>
      </c>
      <c r="AR2122" s="22" t="str">
        <f aca="false">AP2122&amp;" Potencial / "&amp;AQ2122&amp;" Share"</f>
        <v>Bajo Potencial / Bajo Share</v>
      </c>
      <c r="AS2122" s="22" t="str">
        <f aca="false">IF(Q2122="Sí",IF(AO2122&gt;=Resumen!$B$29,"Alto","Bajo"),"")</f>
        <v>Bajo</v>
      </c>
      <c r="AT2122" s="22" t="str">
        <f aca="false">IF(AS2122&lt;&gt;"",AP2122&amp;" Potencial / "&amp;AS2122&amp;" Share","")</f>
        <v>Bajo Potencial / Bajo Share</v>
      </c>
      <c r="AU2122" s="22" t="str">
        <f aca="false">IF(AH2122="","Sin dato",IF(AH2122-AO2122&gt;Resumen!$B$6,"Sobre-exhibido",IF(AO2122-AH2122&gt;Resumen!$B$6,"Sub-exhibido","En línea")))</f>
        <v>En línea</v>
      </c>
      <c r="AV2122" s="22" t="n">
        <f aca="false">IF(AT2122="","",IF(AT2122="Alto Potencial / Bajo Share",1,IF(AT2122="Alto Potencial / Alto Share",2,IF(AT2122="Bajo Potencial / Alto Share",3,4))))</f>
        <v>4</v>
      </c>
      <c r="AW2122" s="22" t="str">
        <f aca="false">IF(Q2122="No","Sin competencia directa",IF(AV2122=1,"1 - Foco Conquista (Alto Pot / Bajo Share)",IF(AV2122=2,"2 - Foco Defensa (Alto Pot / Alto Share)",IF(AV2122=3,"3 - Monitoreo (Bajo Pot / Alto Share)","4 - Baja Prioridad (Bajo Pot / Bajo Share)"))))</f>
        <v>4 - Baja Prioridad (Bajo Pot / Bajo Share)</v>
      </c>
      <c r="AX2122" s="12" t="str">
        <f aca="false">IF(OR(IFERROR(AND(W2122&lt;&gt;"",Y2122&lt;&gt;"",Y2122-W2122&gt;Resumen!$B$8),FALSE()),IFERROR(AND(X2122&lt;&gt;"",Y2122&lt;&gt;"",Y2122-X2122&gt;Resumen!$B$8),FALSE())),MAX(IF(IFERROR(AND(W2122&lt;&gt;"",Y2122&lt;&gt;"",Y2122-W2122&gt;Resumen!$B$8),FALSE()),Y2122-W2122,0),IF(IFERROR(AND(X2122&lt;&gt;"",Y2122&lt;&gt;"",Y2122-X2122&gt;Resumen!$B$8),FALSE()),Y2122-X2122,0)),"")</f>
        <v/>
      </c>
      <c r="AY2122" s="22" t="str">
        <f aca="false">IF(OR(IFERROR(AND(W2122&lt;&gt;"",Y2122&lt;&gt;"",Y2122-W2122&gt;Resumen!$B$8),FALSE()),IFERROR(AND(X2122&lt;&gt;"",Y2122&lt;&gt;"",Y2122-X2122&gt;Resumen!$B$8),FALSE())),TRIM("Lays tiene mayor markup que "&amp;IF(IFERROR(AND(W2122&lt;&gt;"",Y2122&lt;&gt;"",Y2122-W2122&gt;Resumen!$B$8),FALSE()),"Quento ","")&amp;IF(IFERROR(AND(X2122&lt;&gt;"",Y2122&lt;&gt;"",Y2122-X2122&gt;Resumen!$B$8),FALSE()),"Julicroc ","")&amp;"en este PDV"),"")</f>
        <v/>
      </c>
      <c r="AZ2122" s="22" t="str">
        <f aca="false">IF(COUNTIF('Plan Pehuamar - Lista'!$A$2:$A$167,A2122)&gt;0,"Sí","No")</f>
        <v>No</v>
      </c>
      <c r="BA2122" s="22" t="str">
        <f aca="false">IF(COUNTIF('Plan Combo 9+1'!$A$2:$A$226,A2122)&gt;0,"Sí","No")</f>
        <v>No</v>
      </c>
      <c r="BB2122" s="22" t="str">
        <f aca="false">IF(AH2122="","No",IF(BA2122="Sí",IF((AO2122-AH2122)&gt;Resumen!$B$6,"Sí","No"),IF((AO2122-AH2122)&gt;=Resumen!$B$132,"Sí","No")))</f>
        <v>No</v>
      </c>
      <c r="BC2122" s="22" t="str">
        <f aca="false">IF(AND(N2122="Sí",AL2122="Sí",AI2122=0),"Sí","No")</f>
        <v>Sí</v>
      </c>
      <c r="BD2122" s="22" t="str">
        <f aca="false">IF(COUNTIF('Plan 9+1 (con Pehuamar)'!$A$2:$A$227,A2122)&gt;0,"Sí","No")</f>
        <v>No</v>
      </c>
    </row>
    <row r="2123" customFormat="false" ht="15" hidden="false" customHeight="true" outlineLevel="0" collapsed="false">
      <c r="A2123" s="6" t="n">
        <v>200517</v>
      </c>
      <c r="B2123" s="6" t="n">
        <v>13</v>
      </c>
      <c r="C2123" s="6" t="n">
        <v>1306</v>
      </c>
      <c r="D2123" s="6" t="s">
        <v>444</v>
      </c>
      <c r="E2123" s="6" t="s">
        <v>2282</v>
      </c>
      <c r="F2123" s="6" t="s">
        <v>196</v>
      </c>
      <c r="G2123" s="6" t="s">
        <v>130</v>
      </c>
      <c r="H2123" s="6" t="s">
        <v>1715</v>
      </c>
      <c r="I2123" s="27" t="n">
        <v>0</v>
      </c>
      <c r="J2123" s="27" t="n">
        <v>0</v>
      </c>
      <c r="K2123" s="27" t="n">
        <v>3.2</v>
      </c>
      <c r="L2123" s="28" t="n">
        <f aca="false">I2123+J2123</f>
        <v>0</v>
      </c>
      <c r="M2123" s="28" t="n">
        <f aca="false">L2123+K2123</f>
        <v>3.2</v>
      </c>
      <c r="N2123" s="22" t="str">
        <f aca="false">IF(I2123&gt;0,"Sí","No")</f>
        <v>No</v>
      </c>
      <c r="O2123" s="22" t="str">
        <f aca="false">IF(J2123&gt;0,"Sí","No")</f>
        <v>No</v>
      </c>
      <c r="P2123" s="22" t="str">
        <f aca="false">IF(K2123&gt;0,"Sí","No")</f>
        <v>Sí</v>
      </c>
      <c r="Q2123" s="22" t="str">
        <f aca="false">IF(OR(I2123&gt;0,J2123&gt;0),"Sí","No")</f>
        <v>No</v>
      </c>
      <c r="R2123" s="27"/>
      <c r="S2123" s="27"/>
      <c r="T2123" s="27"/>
      <c r="U2123" s="27"/>
      <c r="V2123" s="27"/>
      <c r="W2123" s="12" t="str">
        <f aca="false">IF(AND(I2123&gt;0,R2123&gt;0),(S2123-R2123)/R2123,"")</f>
        <v/>
      </c>
      <c r="X2123" s="12" t="str">
        <f aca="false">IF(AND(J2123&gt;0,T2123&gt;0),(U2123-T2123)/T2123,"")</f>
        <v/>
      </c>
      <c r="Y2123" s="12" t="str">
        <f aca="false">IF(AND(K2123&gt;0,V2123&gt;0),(V2123-Resumen!$B$7)/Resumen!$B$7,"")</f>
        <v/>
      </c>
      <c r="Z2123" s="28" t="str">
        <f aca="false">IF(AND(K2123&gt;0,I2123&gt;0,V2123&gt;0,S2123&gt;0),V2123-S2123,"")</f>
        <v/>
      </c>
      <c r="AA2123" s="12" t="str">
        <f aca="false">IF(Z2123&lt;&gt;"",Z2123/S2123,"")</f>
        <v/>
      </c>
      <c r="AB2123" s="28" t="str">
        <f aca="false">IF(AND(K2123&gt;0,J2123&gt;0,V2123&gt;0,U2123&gt;0),V2123-U2123,"")</f>
        <v/>
      </c>
      <c r="AC2123" s="12" t="str">
        <f aca="false">IF(AB2123&lt;&gt;"",AB2123/U2123,"")</f>
        <v/>
      </c>
      <c r="AD2123" s="27" t="n">
        <v>0</v>
      </c>
      <c r="AE2123" s="27" t="n">
        <v>0</v>
      </c>
      <c r="AF2123" s="27" t="n">
        <v>0</v>
      </c>
      <c r="AG2123" s="28" t="n">
        <f aca="false">AD2123+AE2123+AF2123</f>
        <v>0</v>
      </c>
      <c r="AH2123" s="12" t="str">
        <f aca="false">IF(AG2123&gt;0,AD2123/AG2123,"")</f>
        <v/>
      </c>
      <c r="AI2123" s="27" t="n">
        <v>0</v>
      </c>
      <c r="AJ2123" s="27" t="n">
        <v>0</v>
      </c>
      <c r="AK2123" s="27" t="n">
        <v>0</v>
      </c>
      <c r="AL2123" s="22" t="str">
        <f aca="false">IF(OR(AJ2123&gt;0,AK2123&gt;0),"Sí","No")</f>
        <v>No</v>
      </c>
      <c r="AM2123" s="6"/>
      <c r="AN2123" s="6"/>
      <c r="AO2123" s="12" t="n">
        <f aca="false">IF(M2123&gt;0,K2123/M2123,"")</f>
        <v>1</v>
      </c>
      <c r="AP2123" s="22" t="str">
        <f aca="false">IF(M2123&gt;=Resumen!$B$5,"Alto","Bajo")</f>
        <v>Bajo</v>
      </c>
      <c r="AQ2123" s="22" t="str">
        <f aca="false">IF(AO2123&gt;=Resumen!$B$28,"Alto","Bajo")</f>
        <v>Alto</v>
      </c>
      <c r="AR2123" s="22" t="str">
        <f aca="false">AP2123&amp;" Potencial / "&amp;AQ2123&amp;" Share"</f>
        <v>Bajo Potencial / Alto Share</v>
      </c>
      <c r="AS2123" s="22" t="str">
        <f aca="false">IF(Q2123="Sí",IF(AO2123&gt;=Resumen!$B$29,"Alto","Bajo"),"")</f>
        <v/>
      </c>
      <c r="AT2123" s="22" t="str">
        <f aca="false">IF(AS2123&lt;&gt;"",AP2123&amp;" Potencial / "&amp;AS2123&amp;" Share","")</f>
        <v/>
      </c>
      <c r="AU2123" s="22" t="str">
        <f aca="false">IF(AH2123="","Sin dato",IF(AH2123-AO2123&gt;Resumen!$B$6,"Sobre-exhibido",IF(AO2123-AH2123&gt;Resumen!$B$6,"Sub-exhibido","En línea")))</f>
        <v>Sin dato</v>
      </c>
      <c r="AV2123" s="22" t="str">
        <f aca="false">IF(AT2123="","",IF(AT2123="Alto Potencial / Bajo Share",1,IF(AT2123="Alto Potencial / Alto Share",2,IF(AT2123="Bajo Potencial / Alto Share",3,4))))</f>
        <v/>
      </c>
      <c r="AW2123" s="22" t="str">
        <f aca="false">IF(Q2123="No","Sin competencia directa",IF(AV2123=1,"1 - Foco Conquista (Alto Pot / Bajo Share)",IF(AV2123=2,"2 - Foco Defensa (Alto Pot / Alto Share)",IF(AV2123=3,"3 - Monitoreo (Bajo Pot / Alto Share)","4 - Baja Prioridad (Bajo Pot / Bajo Share)"))))</f>
        <v>Sin competencia directa</v>
      </c>
      <c r="AX2123" s="12" t="str">
        <f aca="false">IF(OR(IFERROR(AND(W2123&lt;&gt;"",Y2123&lt;&gt;"",Y2123-W2123&gt;Resumen!$B$8),FALSE()),IFERROR(AND(X2123&lt;&gt;"",Y2123&lt;&gt;"",Y2123-X2123&gt;Resumen!$B$8),FALSE())),MAX(IF(IFERROR(AND(W2123&lt;&gt;"",Y2123&lt;&gt;"",Y2123-W2123&gt;Resumen!$B$8),FALSE()),Y2123-W2123,0),IF(IFERROR(AND(X2123&lt;&gt;"",Y2123&lt;&gt;"",Y2123-X2123&gt;Resumen!$B$8),FALSE()),Y2123-X2123,0)),"")</f>
        <v/>
      </c>
      <c r="AY2123" s="22" t="str">
        <f aca="false">IF(OR(IFERROR(AND(W2123&lt;&gt;"",Y2123&lt;&gt;"",Y2123-W2123&gt;Resumen!$B$8),FALSE()),IFERROR(AND(X2123&lt;&gt;"",Y2123&lt;&gt;"",Y2123-X2123&gt;Resumen!$B$8),FALSE())),TRIM("Lays tiene mayor markup que "&amp;IF(IFERROR(AND(W2123&lt;&gt;"",Y2123&lt;&gt;"",Y2123-W2123&gt;Resumen!$B$8),FALSE()),"Quento ","")&amp;IF(IFERROR(AND(X2123&lt;&gt;"",Y2123&lt;&gt;"",Y2123-X2123&gt;Resumen!$B$8),FALSE()),"Julicroc ","")&amp;"en este PDV"),"")</f>
        <v/>
      </c>
      <c r="AZ2123" s="22" t="str">
        <f aca="false">IF(COUNTIF('Plan Pehuamar - Lista'!$A$2:$A$167,A2123)&gt;0,"Sí","No")</f>
        <v>No</v>
      </c>
      <c r="BA2123" s="22" t="str">
        <f aca="false">IF(COUNTIF('Plan Combo 9+1'!$A$2:$A$226,A2123)&gt;0,"Sí","No")</f>
        <v>No</v>
      </c>
      <c r="BB2123" s="22" t="str">
        <f aca="false">IF(AH2123="","No",IF(BA2123="Sí",IF((AO2123-AH2123)&gt;Resumen!$B$6,"Sí","No"),IF((AO2123-AH2123)&gt;=Resumen!$B$132,"Sí","No")))</f>
        <v>No</v>
      </c>
      <c r="BC2123" s="22" t="str">
        <f aca="false">IF(AND(N2123="Sí",AL2123="Sí",AI2123=0),"Sí","No")</f>
        <v>No</v>
      </c>
      <c r="BD2123" s="22" t="str">
        <f aca="false">IF(COUNTIF('Plan 9+1 (con Pehuamar)'!$A$2:$A$227,A2123)&gt;0,"Sí","No")</f>
        <v>No</v>
      </c>
    </row>
    <row r="2124" customFormat="false" ht="15" hidden="false" customHeight="true" outlineLevel="0" collapsed="false">
      <c r="A2124" s="6" t="n">
        <v>200518</v>
      </c>
      <c r="B2124" s="6" t="n">
        <v>13</v>
      </c>
      <c r="C2124" s="6" t="n">
        <v>1306</v>
      </c>
      <c r="D2124" s="6" t="s">
        <v>444</v>
      </c>
      <c r="E2124" s="6" t="s">
        <v>2283</v>
      </c>
      <c r="F2124" s="6" t="s">
        <v>273</v>
      </c>
      <c r="G2124" s="6" t="s">
        <v>130</v>
      </c>
      <c r="H2124" s="6" t="s">
        <v>1715</v>
      </c>
      <c r="I2124" s="27" t="n">
        <v>0</v>
      </c>
      <c r="J2124" s="27" t="n">
        <v>0</v>
      </c>
      <c r="K2124" s="27" t="n">
        <v>3.1</v>
      </c>
      <c r="L2124" s="28" t="n">
        <f aca="false">I2124+J2124</f>
        <v>0</v>
      </c>
      <c r="M2124" s="28" t="n">
        <f aca="false">L2124+K2124</f>
        <v>3.1</v>
      </c>
      <c r="N2124" s="22" t="str">
        <f aca="false">IF(I2124&gt;0,"Sí","No")</f>
        <v>No</v>
      </c>
      <c r="O2124" s="22" t="str">
        <f aca="false">IF(J2124&gt;0,"Sí","No")</f>
        <v>No</v>
      </c>
      <c r="P2124" s="22" t="str">
        <f aca="false">IF(K2124&gt;0,"Sí","No")</f>
        <v>Sí</v>
      </c>
      <c r="Q2124" s="22" t="str">
        <f aca="false">IF(OR(I2124&gt;0,J2124&gt;0),"Sí","No")</f>
        <v>No</v>
      </c>
      <c r="R2124" s="27"/>
      <c r="S2124" s="27"/>
      <c r="T2124" s="27"/>
      <c r="U2124" s="27"/>
      <c r="V2124" s="27"/>
      <c r="W2124" s="12" t="str">
        <f aca="false">IF(AND(I2124&gt;0,R2124&gt;0),(S2124-R2124)/R2124,"")</f>
        <v/>
      </c>
      <c r="X2124" s="12" t="str">
        <f aca="false">IF(AND(J2124&gt;0,T2124&gt;0),(U2124-T2124)/T2124,"")</f>
        <v/>
      </c>
      <c r="Y2124" s="12" t="str">
        <f aca="false">IF(AND(K2124&gt;0,V2124&gt;0),(V2124-Resumen!$B$7)/Resumen!$B$7,"")</f>
        <v/>
      </c>
      <c r="Z2124" s="28" t="str">
        <f aca="false">IF(AND(K2124&gt;0,I2124&gt;0,V2124&gt;0,S2124&gt;0),V2124-S2124,"")</f>
        <v/>
      </c>
      <c r="AA2124" s="12" t="str">
        <f aca="false">IF(Z2124&lt;&gt;"",Z2124/S2124,"")</f>
        <v/>
      </c>
      <c r="AB2124" s="28" t="str">
        <f aca="false">IF(AND(K2124&gt;0,J2124&gt;0,V2124&gt;0,U2124&gt;0),V2124-U2124,"")</f>
        <v/>
      </c>
      <c r="AC2124" s="12" t="str">
        <f aca="false">IF(AB2124&lt;&gt;"",AB2124/U2124,"")</f>
        <v/>
      </c>
      <c r="AD2124" s="27" t="n">
        <v>0</v>
      </c>
      <c r="AE2124" s="27" t="n">
        <v>0</v>
      </c>
      <c r="AF2124" s="27" t="n">
        <v>0</v>
      </c>
      <c r="AG2124" s="28" t="n">
        <f aca="false">AD2124+AE2124+AF2124</f>
        <v>0</v>
      </c>
      <c r="AH2124" s="12" t="str">
        <f aca="false">IF(AG2124&gt;0,AD2124/AG2124,"")</f>
        <v/>
      </c>
      <c r="AI2124" s="27" t="n">
        <v>0</v>
      </c>
      <c r="AJ2124" s="27" t="n">
        <v>0</v>
      </c>
      <c r="AK2124" s="27" t="n">
        <v>0</v>
      </c>
      <c r="AL2124" s="22" t="str">
        <f aca="false">IF(OR(AJ2124&gt;0,AK2124&gt;0),"Sí","No")</f>
        <v>No</v>
      </c>
      <c r="AM2124" s="6"/>
      <c r="AN2124" s="6"/>
      <c r="AO2124" s="12" t="n">
        <f aca="false">IF(M2124&gt;0,K2124/M2124,"")</f>
        <v>1</v>
      </c>
      <c r="AP2124" s="22" t="str">
        <f aca="false">IF(M2124&gt;=Resumen!$B$5,"Alto","Bajo")</f>
        <v>Bajo</v>
      </c>
      <c r="AQ2124" s="22" t="str">
        <f aca="false">IF(AO2124&gt;=Resumen!$B$28,"Alto","Bajo")</f>
        <v>Alto</v>
      </c>
      <c r="AR2124" s="22" t="str">
        <f aca="false">AP2124&amp;" Potencial / "&amp;AQ2124&amp;" Share"</f>
        <v>Bajo Potencial / Alto Share</v>
      </c>
      <c r="AS2124" s="22" t="str">
        <f aca="false">IF(Q2124="Sí",IF(AO2124&gt;=Resumen!$B$29,"Alto","Bajo"),"")</f>
        <v/>
      </c>
      <c r="AT2124" s="22" t="str">
        <f aca="false">IF(AS2124&lt;&gt;"",AP2124&amp;" Potencial / "&amp;AS2124&amp;" Share","")</f>
        <v/>
      </c>
      <c r="AU2124" s="22" t="str">
        <f aca="false">IF(AH2124="","Sin dato",IF(AH2124-AO2124&gt;Resumen!$B$6,"Sobre-exhibido",IF(AO2124-AH2124&gt;Resumen!$B$6,"Sub-exhibido","En línea")))</f>
        <v>Sin dato</v>
      </c>
      <c r="AV2124" s="22" t="str">
        <f aca="false">IF(AT2124="","",IF(AT2124="Alto Potencial / Bajo Share",1,IF(AT2124="Alto Potencial / Alto Share",2,IF(AT2124="Bajo Potencial / Alto Share",3,4))))</f>
        <v/>
      </c>
      <c r="AW2124" s="22" t="str">
        <f aca="false">IF(Q2124="No","Sin competencia directa",IF(AV2124=1,"1 - Foco Conquista (Alto Pot / Bajo Share)",IF(AV2124=2,"2 - Foco Defensa (Alto Pot / Alto Share)",IF(AV2124=3,"3 - Monitoreo (Bajo Pot / Alto Share)","4 - Baja Prioridad (Bajo Pot / Bajo Share)"))))</f>
        <v>Sin competencia directa</v>
      </c>
      <c r="AX2124" s="12" t="str">
        <f aca="false">IF(OR(IFERROR(AND(W2124&lt;&gt;"",Y2124&lt;&gt;"",Y2124-W2124&gt;Resumen!$B$8),FALSE()),IFERROR(AND(X2124&lt;&gt;"",Y2124&lt;&gt;"",Y2124-X2124&gt;Resumen!$B$8),FALSE())),MAX(IF(IFERROR(AND(W2124&lt;&gt;"",Y2124&lt;&gt;"",Y2124-W2124&gt;Resumen!$B$8),FALSE()),Y2124-W2124,0),IF(IFERROR(AND(X2124&lt;&gt;"",Y2124&lt;&gt;"",Y2124-X2124&gt;Resumen!$B$8),FALSE()),Y2124-X2124,0)),"")</f>
        <v/>
      </c>
      <c r="AY2124" s="22" t="str">
        <f aca="false">IF(OR(IFERROR(AND(W2124&lt;&gt;"",Y2124&lt;&gt;"",Y2124-W2124&gt;Resumen!$B$8),FALSE()),IFERROR(AND(X2124&lt;&gt;"",Y2124&lt;&gt;"",Y2124-X2124&gt;Resumen!$B$8),FALSE())),TRIM("Lays tiene mayor markup que "&amp;IF(IFERROR(AND(W2124&lt;&gt;"",Y2124&lt;&gt;"",Y2124-W2124&gt;Resumen!$B$8),FALSE()),"Quento ","")&amp;IF(IFERROR(AND(X2124&lt;&gt;"",Y2124&lt;&gt;"",Y2124-X2124&gt;Resumen!$B$8),FALSE()),"Julicroc ","")&amp;"en este PDV"),"")</f>
        <v/>
      </c>
      <c r="AZ2124" s="22" t="str">
        <f aca="false">IF(COUNTIF('Plan Pehuamar - Lista'!$A$2:$A$167,A2124)&gt;0,"Sí","No")</f>
        <v>No</v>
      </c>
      <c r="BA2124" s="22" t="str">
        <f aca="false">IF(COUNTIF('Plan Combo 9+1'!$A$2:$A$226,A2124)&gt;0,"Sí","No")</f>
        <v>No</v>
      </c>
      <c r="BB2124" s="22" t="str">
        <f aca="false">IF(AH2124="","No",IF(BA2124="Sí",IF((AO2124-AH2124)&gt;Resumen!$B$6,"Sí","No"),IF((AO2124-AH2124)&gt;=Resumen!$B$132,"Sí","No")))</f>
        <v>No</v>
      </c>
      <c r="BC2124" s="22" t="str">
        <f aca="false">IF(AND(N2124="Sí",AL2124="Sí",AI2124=0),"Sí","No")</f>
        <v>No</v>
      </c>
      <c r="BD2124" s="22" t="str">
        <f aca="false">IF(COUNTIF('Plan 9+1 (con Pehuamar)'!$A$2:$A$227,A2124)&gt;0,"Sí","No")</f>
        <v>No</v>
      </c>
    </row>
    <row r="2125" customFormat="false" ht="15" hidden="false" customHeight="true" outlineLevel="0" collapsed="false">
      <c r="A2125" s="6" t="n">
        <v>200519</v>
      </c>
      <c r="B2125" s="6" t="n">
        <v>13</v>
      </c>
      <c r="C2125" s="6" t="n">
        <v>1306</v>
      </c>
      <c r="D2125" s="6" t="s">
        <v>444</v>
      </c>
      <c r="E2125" s="6" t="s">
        <v>2284</v>
      </c>
      <c r="F2125" s="6" t="s">
        <v>466</v>
      </c>
      <c r="G2125" s="6" t="s">
        <v>130</v>
      </c>
      <c r="H2125" s="6" t="s">
        <v>1715</v>
      </c>
      <c r="I2125" s="27" t="n">
        <v>0</v>
      </c>
      <c r="J2125" s="27" t="n">
        <v>0</v>
      </c>
      <c r="K2125" s="27" t="n">
        <v>1.7</v>
      </c>
      <c r="L2125" s="28" t="n">
        <f aca="false">I2125+J2125</f>
        <v>0</v>
      </c>
      <c r="M2125" s="28" t="n">
        <f aca="false">L2125+K2125</f>
        <v>1.7</v>
      </c>
      <c r="N2125" s="22" t="str">
        <f aca="false">IF(I2125&gt;0,"Sí","No")</f>
        <v>No</v>
      </c>
      <c r="O2125" s="22" t="str">
        <f aca="false">IF(J2125&gt;0,"Sí","No")</f>
        <v>No</v>
      </c>
      <c r="P2125" s="22" t="str">
        <f aca="false">IF(K2125&gt;0,"Sí","No")</f>
        <v>Sí</v>
      </c>
      <c r="Q2125" s="22" t="str">
        <f aca="false">IF(OR(I2125&gt;0,J2125&gt;0),"Sí","No")</f>
        <v>No</v>
      </c>
      <c r="R2125" s="27"/>
      <c r="S2125" s="27"/>
      <c r="T2125" s="27"/>
      <c r="U2125" s="27"/>
      <c r="V2125" s="27"/>
      <c r="W2125" s="12" t="str">
        <f aca="false">IF(AND(I2125&gt;0,R2125&gt;0),(S2125-R2125)/R2125,"")</f>
        <v/>
      </c>
      <c r="X2125" s="12" t="str">
        <f aca="false">IF(AND(J2125&gt;0,T2125&gt;0),(U2125-T2125)/T2125,"")</f>
        <v/>
      </c>
      <c r="Y2125" s="12" t="str">
        <f aca="false">IF(AND(K2125&gt;0,V2125&gt;0),(V2125-Resumen!$B$7)/Resumen!$B$7,"")</f>
        <v/>
      </c>
      <c r="Z2125" s="28" t="str">
        <f aca="false">IF(AND(K2125&gt;0,I2125&gt;0,V2125&gt;0,S2125&gt;0),V2125-S2125,"")</f>
        <v/>
      </c>
      <c r="AA2125" s="12" t="str">
        <f aca="false">IF(Z2125&lt;&gt;"",Z2125/S2125,"")</f>
        <v/>
      </c>
      <c r="AB2125" s="28" t="str">
        <f aca="false">IF(AND(K2125&gt;0,J2125&gt;0,V2125&gt;0,U2125&gt;0),V2125-U2125,"")</f>
        <v/>
      </c>
      <c r="AC2125" s="12" t="str">
        <f aca="false">IF(AB2125&lt;&gt;"",AB2125/U2125,"")</f>
        <v/>
      </c>
      <c r="AD2125" s="27" t="n">
        <v>0</v>
      </c>
      <c r="AE2125" s="27" t="n">
        <v>0</v>
      </c>
      <c r="AF2125" s="27" t="n">
        <v>0</v>
      </c>
      <c r="AG2125" s="28" t="n">
        <f aca="false">AD2125+AE2125+AF2125</f>
        <v>0</v>
      </c>
      <c r="AH2125" s="12" t="str">
        <f aca="false">IF(AG2125&gt;0,AD2125/AG2125,"")</f>
        <v/>
      </c>
      <c r="AI2125" s="27" t="n">
        <v>0</v>
      </c>
      <c r="AJ2125" s="27" t="n">
        <v>0</v>
      </c>
      <c r="AK2125" s="27" t="n">
        <v>0</v>
      </c>
      <c r="AL2125" s="22" t="str">
        <f aca="false">IF(OR(AJ2125&gt;0,AK2125&gt;0),"Sí","No")</f>
        <v>No</v>
      </c>
      <c r="AM2125" s="6"/>
      <c r="AN2125" s="6"/>
      <c r="AO2125" s="12" t="n">
        <f aca="false">IF(M2125&gt;0,K2125/M2125,"")</f>
        <v>1</v>
      </c>
      <c r="AP2125" s="22" t="str">
        <f aca="false">IF(M2125&gt;=Resumen!$B$5,"Alto","Bajo")</f>
        <v>Bajo</v>
      </c>
      <c r="AQ2125" s="22" t="str">
        <f aca="false">IF(AO2125&gt;=Resumen!$B$28,"Alto","Bajo")</f>
        <v>Alto</v>
      </c>
      <c r="AR2125" s="22" t="str">
        <f aca="false">AP2125&amp;" Potencial / "&amp;AQ2125&amp;" Share"</f>
        <v>Bajo Potencial / Alto Share</v>
      </c>
      <c r="AS2125" s="22" t="str">
        <f aca="false">IF(Q2125="Sí",IF(AO2125&gt;=Resumen!$B$29,"Alto","Bajo"),"")</f>
        <v/>
      </c>
      <c r="AT2125" s="22" t="str">
        <f aca="false">IF(AS2125&lt;&gt;"",AP2125&amp;" Potencial / "&amp;AS2125&amp;" Share","")</f>
        <v/>
      </c>
      <c r="AU2125" s="22" t="str">
        <f aca="false">IF(AH2125="","Sin dato",IF(AH2125-AO2125&gt;Resumen!$B$6,"Sobre-exhibido",IF(AO2125-AH2125&gt;Resumen!$B$6,"Sub-exhibido","En línea")))</f>
        <v>Sin dato</v>
      </c>
      <c r="AV2125" s="22" t="str">
        <f aca="false">IF(AT2125="","",IF(AT2125="Alto Potencial / Bajo Share",1,IF(AT2125="Alto Potencial / Alto Share",2,IF(AT2125="Bajo Potencial / Alto Share",3,4))))</f>
        <v/>
      </c>
      <c r="AW2125" s="22" t="str">
        <f aca="false">IF(Q2125="No","Sin competencia directa",IF(AV2125=1,"1 - Foco Conquista (Alto Pot / Bajo Share)",IF(AV2125=2,"2 - Foco Defensa (Alto Pot / Alto Share)",IF(AV2125=3,"3 - Monitoreo (Bajo Pot / Alto Share)","4 - Baja Prioridad (Bajo Pot / Bajo Share)"))))</f>
        <v>Sin competencia directa</v>
      </c>
      <c r="AX2125" s="12" t="str">
        <f aca="false">IF(OR(IFERROR(AND(W2125&lt;&gt;"",Y2125&lt;&gt;"",Y2125-W2125&gt;Resumen!$B$8),FALSE()),IFERROR(AND(X2125&lt;&gt;"",Y2125&lt;&gt;"",Y2125-X2125&gt;Resumen!$B$8),FALSE())),MAX(IF(IFERROR(AND(W2125&lt;&gt;"",Y2125&lt;&gt;"",Y2125-W2125&gt;Resumen!$B$8),FALSE()),Y2125-W2125,0),IF(IFERROR(AND(X2125&lt;&gt;"",Y2125&lt;&gt;"",Y2125-X2125&gt;Resumen!$B$8),FALSE()),Y2125-X2125,0)),"")</f>
        <v/>
      </c>
      <c r="AY2125" s="22" t="str">
        <f aca="false">IF(OR(IFERROR(AND(W2125&lt;&gt;"",Y2125&lt;&gt;"",Y2125-W2125&gt;Resumen!$B$8),FALSE()),IFERROR(AND(X2125&lt;&gt;"",Y2125&lt;&gt;"",Y2125-X2125&gt;Resumen!$B$8),FALSE())),TRIM("Lays tiene mayor markup que "&amp;IF(IFERROR(AND(W2125&lt;&gt;"",Y2125&lt;&gt;"",Y2125-W2125&gt;Resumen!$B$8),FALSE()),"Quento ","")&amp;IF(IFERROR(AND(X2125&lt;&gt;"",Y2125&lt;&gt;"",Y2125-X2125&gt;Resumen!$B$8),FALSE()),"Julicroc ","")&amp;"en este PDV"),"")</f>
        <v/>
      </c>
      <c r="AZ2125" s="22" t="str">
        <f aca="false">IF(COUNTIF('Plan Pehuamar - Lista'!$A$2:$A$167,A2125)&gt;0,"Sí","No")</f>
        <v>No</v>
      </c>
      <c r="BA2125" s="22" t="str">
        <f aca="false">IF(COUNTIF('Plan Combo 9+1'!$A$2:$A$226,A2125)&gt;0,"Sí","No")</f>
        <v>No</v>
      </c>
      <c r="BB2125" s="22" t="str">
        <f aca="false">IF(AH2125="","No",IF(BA2125="Sí",IF((AO2125-AH2125)&gt;Resumen!$B$6,"Sí","No"),IF((AO2125-AH2125)&gt;=Resumen!$B$132,"Sí","No")))</f>
        <v>No</v>
      </c>
      <c r="BC2125" s="22" t="str">
        <f aca="false">IF(AND(N2125="Sí",AL2125="Sí",AI2125=0),"Sí","No")</f>
        <v>No</v>
      </c>
      <c r="BD2125" s="22" t="str">
        <f aca="false">IF(COUNTIF('Plan 9+1 (con Pehuamar)'!$A$2:$A$227,A2125)&gt;0,"Sí","No")</f>
        <v>No</v>
      </c>
    </row>
    <row r="2126" customFormat="false" ht="15" hidden="false" customHeight="true" outlineLevel="0" collapsed="false">
      <c r="A2126" s="6" t="n">
        <v>200520</v>
      </c>
      <c r="B2126" s="6" t="n">
        <v>13</v>
      </c>
      <c r="C2126" s="6" t="n">
        <v>1306</v>
      </c>
      <c r="D2126" s="6" t="s">
        <v>444</v>
      </c>
      <c r="E2126" s="6" t="s">
        <v>2285</v>
      </c>
      <c r="F2126" s="6" t="s">
        <v>196</v>
      </c>
      <c r="G2126" s="6" t="s">
        <v>130</v>
      </c>
      <c r="H2126" s="6" t="s">
        <v>1715</v>
      </c>
      <c r="I2126" s="27" t="n">
        <v>0</v>
      </c>
      <c r="J2126" s="27" t="n">
        <v>0</v>
      </c>
      <c r="K2126" s="27" t="n">
        <v>0.6</v>
      </c>
      <c r="L2126" s="28" t="n">
        <f aca="false">I2126+J2126</f>
        <v>0</v>
      </c>
      <c r="M2126" s="28" t="n">
        <f aca="false">L2126+K2126</f>
        <v>0.6</v>
      </c>
      <c r="N2126" s="22" t="str">
        <f aca="false">IF(I2126&gt;0,"Sí","No")</f>
        <v>No</v>
      </c>
      <c r="O2126" s="22" t="str">
        <f aca="false">IF(J2126&gt;0,"Sí","No")</f>
        <v>No</v>
      </c>
      <c r="P2126" s="22" t="str">
        <f aca="false">IF(K2126&gt;0,"Sí","No")</f>
        <v>Sí</v>
      </c>
      <c r="Q2126" s="22" t="str">
        <f aca="false">IF(OR(I2126&gt;0,J2126&gt;0),"Sí","No")</f>
        <v>No</v>
      </c>
      <c r="R2126" s="27"/>
      <c r="S2126" s="27"/>
      <c r="T2126" s="27"/>
      <c r="U2126" s="27"/>
      <c r="V2126" s="27"/>
      <c r="W2126" s="12" t="str">
        <f aca="false">IF(AND(I2126&gt;0,R2126&gt;0),(S2126-R2126)/R2126,"")</f>
        <v/>
      </c>
      <c r="X2126" s="12" t="str">
        <f aca="false">IF(AND(J2126&gt;0,T2126&gt;0),(U2126-T2126)/T2126,"")</f>
        <v/>
      </c>
      <c r="Y2126" s="12" t="str">
        <f aca="false">IF(AND(K2126&gt;0,V2126&gt;0),(V2126-Resumen!$B$7)/Resumen!$B$7,"")</f>
        <v/>
      </c>
      <c r="Z2126" s="28" t="str">
        <f aca="false">IF(AND(K2126&gt;0,I2126&gt;0,V2126&gt;0,S2126&gt;0),V2126-S2126,"")</f>
        <v/>
      </c>
      <c r="AA2126" s="12" t="str">
        <f aca="false">IF(Z2126&lt;&gt;"",Z2126/S2126,"")</f>
        <v/>
      </c>
      <c r="AB2126" s="28" t="str">
        <f aca="false">IF(AND(K2126&gt;0,J2126&gt;0,V2126&gt;0,U2126&gt;0),V2126-U2126,"")</f>
        <v/>
      </c>
      <c r="AC2126" s="12" t="str">
        <f aca="false">IF(AB2126&lt;&gt;"",AB2126/U2126,"")</f>
        <v/>
      </c>
      <c r="AD2126" s="27" t="n">
        <v>0</v>
      </c>
      <c r="AE2126" s="27" t="n">
        <v>0</v>
      </c>
      <c r="AF2126" s="27" t="n">
        <v>0</v>
      </c>
      <c r="AG2126" s="28" t="n">
        <f aca="false">AD2126+AE2126+AF2126</f>
        <v>0</v>
      </c>
      <c r="AH2126" s="12" t="str">
        <f aca="false">IF(AG2126&gt;0,AD2126/AG2126,"")</f>
        <v/>
      </c>
      <c r="AI2126" s="27" t="n">
        <v>0</v>
      </c>
      <c r="AJ2126" s="27" t="n">
        <v>0</v>
      </c>
      <c r="AK2126" s="27" t="n">
        <v>0</v>
      </c>
      <c r="AL2126" s="22" t="str">
        <f aca="false">IF(OR(AJ2126&gt;0,AK2126&gt;0),"Sí","No")</f>
        <v>No</v>
      </c>
      <c r="AM2126" s="6"/>
      <c r="AN2126" s="6"/>
      <c r="AO2126" s="12" t="n">
        <f aca="false">IF(M2126&gt;0,K2126/M2126,"")</f>
        <v>1</v>
      </c>
      <c r="AP2126" s="22" t="str">
        <f aca="false">IF(M2126&gt;=Resumen!$B$5,"Alto","Bajo")</f>
        <v>Bajo</v>
      </c>
      <c r="AQ2126" s="22" t="str">
        <f aca="false">IF(AO2126&gt;=Resumen!$B$28,"Alto","Bajo")</f>
        <v>Alto</v>
      </c>
      <c r="AR2126" s="22" t="str">
        <f aca="false">AP2126&amp;" Potencial / "&amp;AQ2126&amp;" Share"</f>
        <v>Bajo Potencial / Alto Share</v>
      </c>
      <c r="AS2126" s="22" t="str">
        <f aca="false">IF(Q2126="Sí",IF(AO2126&gt;=Resumen!$B$29,"Alto","Bajo"),"")</f>
        <v/>
      </c>
      <c r="AT2126" s="22" t="str">
        <f aca="false">IF(AS2126&lt;&gt;"",AP2126&amp;" Potencial / "&amp;AS2126&amp;" Share","")</f>
        <v/>
      </c>
      <c r="AU2126" s="22" t="str">
        <f aca="false">IF(AH2126="","Sin dato",IF(AH2126-AO2126&gt;Resumen!$B$6,"Sobre-exhibido",IF(AO2126-AH2126&gt;Resumen!$B$6,"Sub-exhibido","En línea")))</f>
        <v>Sin dato</v>
      </c>
      <c r="AV2126" s="22" t="str">
        <f aca="false">IF(AT2126="","",IF(AT2126="Alto Potencial / Bajo Share",1,IF(AT2126="Alto Potencial / Alto Share",2,IF(AT2126="Bajo Potencial / Alto Share",3,4))))</f>
        <v/>
      </c>
      <c r="AW2126" s="22" t="str">
        <f aca="false">IF(Q2126="No","Sin competencia directa",IF(AV2126=1,"1 - Foco Conquista (Alto Pot / Bajo Share)",IF(AV2126=2,"2 - Foco Defensa (Alto Pot / Alto Share)",IF(AV2126=3,"3 - Monitoreo (Bajo Pot / Alto Share)","4 - Baja Prioridad (Bajo Pot / Bajo Share)"))))</f>
        <v>Sin competencia directa</v>
      </c>
      <c r="AX2126" s="12" t="str">
        <f aca="false">IF(OR(IFERROR(AND(W2126&lt;&gt;"",Y2126&lt;&gt;"",Y2126-W2126&gt;Resumen!$B$8),FALSE()),IFERROR(AND(X2126&lt;&gt;"",Y2126&lt;&gt;"",Y2126-X2126&gt;Resumen!$B$8),FALSE())),MAX(IF(IFERROR(AND(W2126&lt;&gt;"",Y2126&lt;&gt;"",Y2126-W2126&gt;Resumen!$B$8),FALSE()),Y2126-W2126,0),IF(IFERROR(AND(X2126&lt;&gt;"",Y2126&lt;&gt;"",Y2126-X2126&gt;Resumen!$B$8),FALSE()),Y2126-X2126,0)),"")</f>
        <v/>
      </c>
      <c r="AY2126" s="22" t="str">
        <f aca="false">IF(OR(IFERROR(AND(W2126&lt;&gt;"",Y2126&lt;&gt;"",Y2126-W2126&gt;Resumen!$B$8),FALSE()),IFERROR(AND(X2126&lt;&gt;"",Y2126&lt;&gt;"",Y2126-X2126&gt;Resumen!$B$8),FALSE())),TRIM("Lays tiene mayor markup que "&amp;IF(IFERROR(AND(W2126&lt;&gt;"",Y2126&lt;&gt;"",Y2126-W2126&gt;Resumen!$B$8),FALSE()),"Quento ","")&amp;IF(IFERROR(AND(X2126&lt;&gt;"",Y2126&lt;&gt;"",Y2126-X2126&gt;Resumen!$B$8),FALSE()),"Julicroc ","")&amp;"en este PDV"),"")</f>
        <v/>
      </c>
      <c r="AZ2126" s="22" t="str">
        <f aca="false">IF(COUNTIF('Plan Pehuamar - Lista'!$A$2:$A$167,A2126)&gt;0,"Sí","No")</f>
        <v>No</v>
      </c>
      <c r="BA2126" s="22" t="str">
        <f aca="false">IF(COUNTIF('Plan Combo 9+1'!$A$2:$A$226,A2126)&gt;0,"Sí","No")</f>
        <v>No</v>
      </c>
      <c r="BB2126" s="22" t="str">
        <f aca="false">IF(AH2126="","No",IF(BA2126="Sí",IF((AO2126-AH2126)&gt;Resumen!$B$6,"Sí","No"),IF((AO2126-AH2126)&gt;=Resumen!$B$132,"Sí","No")))</f>
        <v>No</v>
      </c>
      <c r="BC2126" s="22" t="str">
        <f aca="false">IF(AND(N2126="Sí",AL2126="Sí",AI2126=0),"Sí","No")</f>
        <v>No</v>
      </c>
      <c r="BD2126" s="22" t="str">
        <f aca="false">IF(COUNTIF('Plan 9+1 (con Pehuamar)'!$A$2:$A$227,A2126)&gt;0,"Sí","No")</f>
        <v>No</v>
      </c>
    </row>
    <row r="2127" customFormat="false" ht="15" hidden="false" customHeight="true" outlineLevel="0" collapsed="false">
      <c r="A2127" s="6" t="n">
        <v>200559</v>
      </c>
      <c r="B2127" s="6" t="n">
        <v>13</v>
      </c>
      <c r="C2127" s="6" t="n">
        <v>1306</v>
      </c>
      <c r="D2127" s="6" t="s">
        <v>444</v>
      </c>
      <c r="E2127" s="6" t="s">
        <v>2286</v>
      </c>
      <c r="F2127" s="6" t="s">
        <v>206</v>
      </c>
      <c r="G2127" s="6" t="s">
        <v>130</v>
      </c>
      <c r="H2127" s="6" t="s">
        <v>1715</v>
      </c>
      <c r="I2127" s="27" t="n">
        <v>50</v>
      </c>
      <c r="J2127" s="27" t="n">
        <v>0</v>
      </c>
      <c r="K2127" s="27" t="n">
        <v>40</v>
      </c>
      <c r="L2127" s="28" t="n">
        <f aca="false">I2127+J2127</f>
        <v>50</v>
      </c>
      <c r="M2127" s="28" t="n">
        <f aca="false">L2127+K2127</f>
        <v>90</v>
      </c>
      <c r="N2127" s="22" t="str">
        <f aca="false">IF(I2127&gt;0,"Sí","No")</f>
        <v>Sí</v>
      </c>
      <c r="O2127" s="22" t="str">
        <f aca="false">IF(J2127&gt;0,"Sí","No")</f>
        <v>No</v>
      </c>
      <c r="P2127" s="22" t="str">
        <f aca="false">IF(K2127&gt;0,"Sí","No")</f>
        <v>Sí</v>
      </c>
      <c r="Q2127" s="22" t="str">
        <f aca="false">IF(OR(I2127&gt;0,J2127&gt;0),"Sí","No")</f>
        <v>Sí</v>
      </c>
      <c r="R2127" s="27" t="n">
        <v>2000</v>
      </c>
      <c r="S2127" s="27" t="n">
        <v>2900</v>
      </c>
      <c r="T2127" s="27"/>
      <c r="U2127" s="27"/>
      <c r="V2127" s="27" t="n">
        <v>3700</v>
      </c>
      <c r="W2127" s="12" t="n">
        <f aca="false">IF(AND(I2127&gt;0,R2127&gt;0),(S2127-R2127)/R2127,"")</f>
        <v>0.45</v>
      </c>
      <c r="X2127" s="12" t="str">
        <f aca="false">IF(AND(J2127&gt;0,T2127&gt;0),(U2127-T2127)/T2127,"")</f>
        <v/>
      </c>
      <c r="Y2127" s="12" t="n">
        <f aca="false">IF(AND(K2127&gt;0,V2127&gt;0),(V2127-Resumen!$B$7)/Resumen!$B$7,"")</f>
        <v>0.48</v>
      </c>
      <c r="Z2127" s="28" t="n">
        <f aca="false">IF(AND(K2127&gt;0,I2127&gt;0,V2127&gt;0,S2127&gt;0),V2127-S2127,"")</f>
        <v>800</v>
      </c>
      <c r="AA2127" s="12" t="n">
        <f aca="false">IF(Z2127&lt;&gt;"",Z2127/S2127,"")</f>
        <v>0.275862068965517</v>
      </c>
      <c r="AB2127" s="28" t="str">
        <f aca="false">IF(AND(K2127&gt;0,J2127&gt;0,V2127&gt;0,U2127&gt;0),V2127-U2127,"")</f>
        <v/>
      </c>
      <c r="AC2127" s="12" t="str">
        <f aca="false">IF(AB2127&lt;&gt;"",AB2127/U2127,"")</f>
        <v/>
      </c>
      <c r="AD2127" s="27" t="n">
        <v>15</v>
      </c>
      <c r="AE2127" s="27" t="n">
        <v>10</v>
      </c>
      <c r="AF2127" s="27" t="n">
        <v>0</v>
      </c>
      <c r="AG2127" s="28" t="n">
        <f aca="false">AD2127+AE2127+AF2127</f>
        <v>25</v>
      </c>
      <c r="AH2127" s="12" t="n">
        <f aca="false">IF(AG2127&gt;0,AD2127/AG2127,"")</f>
        <v>0.6</v>
      </c>
      <c r="AI2127" s="27" t="n">
        <v>2</v>
      </c>
      <c r="AJ2127" s="27" t="n">
        <v>1</v>
      </c>
      <c r="AK2127" s="27" t="n">
        <v>0</v>
      </c>
      <c r="AL2127" s="22" t="str">
        <f aca="false">IF(OR(AJ2127&gt;0,AK2127&gt;0),"Sí","No")</f>
        <v>Sí</v>
      </c>
      <c r="AM2127" s="6" t="s">
        <v>198</v>
      </c>
      <c r="AN2127" s="6"/>
      <c r="AO2127" s="12" t="n">
        <f aca="false">IF(M2127&gt;0,K2127/M2127,"")</f>
        <v>0.444444444444444</v>
      </c>
      <c r="AP2127" s="22" t="str">
        <f aca="false">IF(M2127&gt;=Resumen!$B$5,"Alto","Bajo")</f>
        <v>Alto</v>
      </c>
      <c r="AQ2127" s="22" t="str">
        <f aca="false">IF(AO2127&gt;=Resumen!$B$28,"Alto","Bajo")</f>
        <v>Alto</v>
      </c>
      <c r="AR2127" s="22" t="str">
        <f aca="false">AP2127&amp;" Potencial / "&amp;AQ2127&amp;" Share"</f>
        <v>Alto Potencial / Alto Share</v>
      </c>
      <c r="AS2127" s="22" t="str">
        <f aca="false">IF(Q2127="Sí",IF(AO2127&gt;=Resumen!$B$29,"Alto","Bajo"),"")</f>
        <v>Bajo</v>
      </c>
      <c r="AT2127" s="22" t="str">
        <f aca="false">IF(AS2127&lt;&gt;"",AP2127&amp;" Potencial / "&amp;AS2127&amp;" Share","")</f>
        <v>Alto Potencial / Bajo Share</v>
      </c>
      <c r="AU2127" s="22" t="str">
        <f aca="false">IF(AH2127="","Sin dato",IF(AH2127-AO2127&gt;Resumen!$B$6,"Sobre-exhibido",IF(AO2127-AH2127&gt;Resumen!$B$6,"Sub-exhibido","En línea")))</f>
        <v>Sobre-exhibido</v>
      </c>
      <c r="AV2127" s="22" t="n">
        <f aca="false">IF(AT2127="","",IF(AT2127="Alto Potencial / Bajo Share",1,IF(AT2127="Alto Potencial / Alto Share",2,IF(AT2127="Bajo Potencial / Alto Share",3,4))))</f>
        <v>1</v>
      </c>
      <c r="AW2127" s="22" t="str">
        <f aca="false">IF(Q2127="No","Sin competencia directa",IF(AV2127=1,"1 - Foco Conquista (Alto Pot / Bajo Share)",IF(AV2127=2,"2 - Foco Defensa (Alto Pot / Alto Share)",IF(AV2127=3,"3 - Monitoreo (Bajo Pot / Alto Share)","4 - Baja Prioridad (Bajo Pot / Bajo Share)"))))</f>
        <v>1 - Foco Conquista (Alto Pot / Bajo Share)</v>
      </c>
      <c r="AX2127" s="12" t="str">
        <f aca="false">IF(OR(IFERROR(AND(W2127&lt;&gt;"",Y2127&lt;&gt;"",Y2127-W2127&gt;Resumen!$B$8),FALSE()),IFERROR(AND(X2127&lt;&gt;"",Y2127&lt;&gt;"",Y2127-X2127&gt;Resumen!$B$8),FALSE())),MAX(IF(IFERROR(AND(W2127&lt;&gt;"",Y2127&lt;&gt;"",Y2127-W2127&gt;Resumen!$B$8),FALSE()),Y2127-W2127,0),IF(IFERROR(AND(X2127&lt;&gt;"",Y2127&lt;&gt;"",Y2127-X2127&gt;Resumen!$B$8),FALSE()),Y2127-X2127,0)),"")</f>
        <v/>
      </c>
      <c r="AY2127" s="22" t="str">
        <f aca="false">IF(OR(IFERROR(AND(W2127&lt;&gt;"",Y2127&lt;&gt;"",Y2127-W2127&gt;Resumen!$B$8),FALSE()),IFERROR(AND(X2127&lt;&gt;"",Y2127&lt;&gt;"",Y2127-X2127&gt;Resumen!$B$8),FALSE())),TRIM("Lays tiene mayor markup que "&amp;IF(IFERROR(AND(W2127&lt;&gt;"",Y2127&lt;&gt;"",Y2127-W2127&gt;Resumen!$B$8),FALSE()),"Quento ","")&amp;IF(IFERROR(AND(X2127&lt;&gt;"",Y2127&lt;&gt;"",Y2127-X2127&gt;Resumen!$B$8),FALSE()),"Julicroc ","")&amp;"en este PDV"),"")</f>
        <v/>
      </c>
      <c r="AZ2127" s="22" t="str">
        <f aca="false">IF(COUNTIF('Plan Pehuamar - Lista'!$A$2:$A$167,A2127)&gt;0,"Sí","No")</f>
        <v>Sí</v>
      </c>
      <c r="BA2127" s="22" t="str">
        <f aca="false">IF(COUNTIF('Plan Combo 9+1'!$A$2:$A$226,A2127)&gt;0,"Sí","No")</f>
        <v>No</v>
      </c>
      <c r="BB2127" s="22" t="str">
        <f aca="false">IF(AH2127="","No",IF(BA2127="Sí",IF((AO2127-AH2127)&gt;Resumen!$B$6,"Sí","No"),IF((AO2127-AH2127)&gt;=Resumen!$B$132,"Sí","No")))</f>
        <v>No</v>
      </c>
      <c r="BC2127" s="22" t="str">
        <f aca="false">IF(AND(N2127="Sí",AL2127="Sí",AI2127=0),"Sí","No")</f>
        <v>No</v>
      </c>
      <c r="BD2127" s="22" t="str">
        <f aca="false">IF(COUNTIF('Plan 9+1 (con Pehuamar)'!$A$2:$A$227,A2127)&gt;0,"Sí","No")</f>
        <v>Sí</v>
      </c>
    </row>
    <row r="2128" customFormat="false" ht="15" hidden="false" customHeight="true" outlineLevel="0" collapsed="false">
      <c r="A2128" s="6" t="n">
        <v>200693</v>
      </c>
      <c r="B2128" s="6" t="n">
        <v>13</v>
      </c>
      <c r="C2128" s="6" t="n">
        <v>1306</v>
      </c>
      <c r="D2128" s="6" t="s">
        <v>444</v>
      </c>
      <c r="E2128" s="6" t="s">
        <v>2287</v>
      </c>
      <c r="F2128" s="6" t="s">
        <v>196</v>
      </c>
      <c r="G2128" s="6" t="s">
        <v>130</v>
      </c>
      <c r="H2128" s="6" t="s">
        <v>1715</v>
      </c>
      <c r="I2128" s="27" t="n">
        <v>0</v>
      </c>
      <c r="J2128" s="27" t="n">
        <v>0</v>
      </c>
      <c r="K2128" s="27" t="n">
        <v>4.1</v>
      </c>
      <c r="L2128" s="28" t="n">
        <f aca="false">I2128+J2128</f>
        <v>0</v>
      </c>
      <c r="M2128" s="28" t="n">
        <f aca="false">L2128+K2128</f>
        <v>4.1</v>
      </c>
      <c r="N2128" s="22" t="str">
        <f aca="false">IF(I2128&gt;0,"Sí","No")</f>
        <v>No</v>
      </c>
      <c r="O2128" s="22" t="str">
        <f aca="false">IF(J2128&gt;0,"Sí","No")</f>
        <v>No</v>
      </c>
      <c r="P2128" s="22" t="str">
        <f aca="false">IF(K2128&gt;0,"Sí","No")</f>
        <v>Sí</v>
      </c>
      <c r="Q2128" s="22" t="str">
        <f aca="false">IF(OR(I2128&gt;0,J2128&gt;0),"Sí","No")</f>
        <v>No</v>
      </c>
      <c r="R2128" s="27"/>
      <c r="S2128" s="27"/>
      <c r="T2128" s="27"/>
      <c r="U2128" s="27"/>
      <c r="V2128" s="27"/>
      <c r="W2128" s="12" t="str">
        <f aca="false">IF(AND(I2128&gt;0,R2128&gt;0),(S2128-R2128)/R2128,"")</f>
        <v/>
      </c>
      <c r="X2128" s="12" t="str">
        <f aca="false">IF(AND(J2128&gt;0,T2128&gt;0),(U2128-T2128)/T2128,"")</f>
        <v/>
      </c>
      <c r="Y2128" s="12" t="str">
        <f aca="false">IF(AND(K2128&gt;0,V2128&gt;0),(V2128-Resumen!$B$7)/Resumen!$B$7,"")</f>
        <v/>
      </c>
      <c r="Z2128" s="28" t="str">
        <f aca="false">IF(AND(K2128&gt;0,I2128&gt;0,V2128&gt;0,S2128&gt;0),V2128-S2128,"")</f>
        <v/>
      </c>
      <c r="AA2128" s="12" t="str">
        <f aca="false">IF(Z2128&lt;&gt;"",Z2128/S2128,"")</f>
        <v/>
      </c>
      <c r="AB2128" s="28" t="str">
        <f aca="false">IF(AND(K2128&gt;0,J2128&gt;0,V2128&gt;0,U2128&gt;0),V2128-U2128,"")</f>
        <v/>
      </c>
      <c r="AC2128" s="12" t="str">
        <f aca="false">IF(AB2128&lt;&gt;"",AB2128/U2128,"")</f>
        <v/>
      </c>
      <c r="AD2128" s="27" t="n">
        <v>0</v>
      </c>
      <c r="AE2128" s="27" t="n">
        <v>0</v>
      </c>
      <c r="AF2128" s="27" t="n">
        <v>0</v>
      </c>
      <c r="AG2128" s="28" t="n">
        <f aca="false">AD2128+AE2128+AF2128</f>
        <v>0</v>
      </c>
      <c r="AH2128" s="12" t="str">
        <f aca="false">IF(AG2128&gt;0,AD2128/AG2128,"")</f>
        <v/>
      </c>
      <c r="AI2128" s="27" t="n">
        <v>0</v>
      </c>
      <c r="AJ2128" s="27" t="n">
        <v>0</v>
      </c>
      <c r="AK2128" s="27" t="n">
        <v>0</v>
      </c>
      <c r="AL2128" s="22" t="str">
        <f aca="false">IF(OR(AJ2128&gt;0,AK2128&gt;0),"Sí","No")</f>
        <v>No</v>
      </c>
      <c r="AM2128" s="6"/>
      <c r="AN2128" s="6"/>
      <c r="AO2128" s="12" t="n">
        <f aca="false">IF(M2128&gt;0,K2128/M2128,"")</f>
        <v>1</v>
      </c>
      <c r="AP2128" s="22" t="str">
        <f aca="false">IF(M2128&gt;=Resumen!$B$5,"Alto","Bajo")</f>
        <v>Bajo</v>
      </c>
      <c r="AQ2128" s="22" t="str">
        <f aca="false">IF(AO2128&gt;=Resumen!$B$28,"Alto","Bajo")</f>
        <v>Alto</v>
      </c>
      <c r="AR2128" s="22" t="str">
        <f aca="false">AP2128&amp;" Potencial / "&amp;AQ2128&amp;" Share"</f>
        <v>Bajo Potencial / Alto Share</v>
      </c>
      <c r="AS2128" s="22" t="str">
        <f aca="false">IF(Q2128="Sí",IF(AO2128&gt;=Resumen!$B$29,"Alto","Bajo"),"")</f>
        <v/>
      </c>
      <c r="AT2128" s="22" t="str">
        <f aca="false">IF(AS2128&lt;&gt;"",AP2128&amp;" Potencial / "&amp;AS2128&amp;" Share","")</f>
        <v/>
      </c>
      <c r="AU2128" s="22" t="str">
        <f aca="false">IF(AH2128="","Sin dato",IF(AH2128-AO2128&gt;Resumen!$B$6,"Sobre-exhibido",IF(AO2128-AH2128&gt;Resumen!$B$6,"Sub-exhibido","En línea")))</f>
        <v>Sin dato</v>
      </c>
      <c r="AV2128" s="22" t="str">
        <f aca="false">IF(AT2128="","",IF(AT2128="Alto Potencial / Bajo Share",1,IF(AT2128="Alto Potencial / Alto Share",2,IF(AT2128="Bajo Potencial / Alto Share",3,4))))</f>
        <v/>
      </c>
      <c r="AW2128" s="22" t="str">
        <f aca="false">IF(Q2128="No","Sin competencia directa",IF(AV2128=1,"1 - Foco Conquista (Alto Pot / Bajo Share)",IF(AV2128=2,"2 - Foco Defensa (Alto Pot / Alto Share)",IF(AV2128=3,"3 - Monitoreo (Bajo Pot / Alto Share)","4 - Baja Prioridad (Bajo Pot / Bajo Share)"))))</f>
        <v>Sin competencia directa</v>
      </c>
      <c r="AX2128" s="12" t="str">
        <f aca="false">IF(OR(IFERROR(AND(W2128&lt;&gt;"",Y2128&lt;&gt;"",Y2128-W2128&gt;Resumen!$B$8),FALSE()),IFERROR(AND(X2128&lt;&gt;"",Y2128&lt;&gt;"",Y2128-X2128&gt;Resumen!$B$8),FALSE())),MAX(IF(IFERROR(AND(W2128&lt;&gt;"",Y2128&lt;&gt;"",Y2128-W2128&gt;Resumen!$B$8),FALSE()),Y2128-W2128,0),IF(IFERROR(AND(X2128&lt;&gt;"",Y2128&lt;&gt;"",Y2128-X2128&gt;Resumen!$B$8),FALSE()),Y2128-X2128,0)),"")</f>
        <v/>
      </c>
      <c r="AY2128" s="22" t="str">
        <f aca="false">IF(OR(IFERROR(AND(W2128&lt;&gt;"",Y2128&lt;&gt;"",Y2128-W2128&gt;Resumen!$B$8),FALSE()),IFERROR(AND(X2128&lt;&gt;"",Y2128&lt;&gt;"",Y2128-X2128&gt;Resumen!$B$8),FALSE())),TRIM("Lays tiene mayor markup que "&amp;IF(IFERROR(AND(W2128&lt;&gt;"",Y2128&lt;&gt;"",Y2128-W2128&gt;Resumen!$B$8),FALSE()),"Quento ","")&amp;IF(IFERROR(AND(X2128&lt;&gt;"",Y2128&lt;&gt;"",Y2128-X2128&gt;Resumen!$B$8),FALSE()),"Julicroc ","")&amp;"en este PDV"),"")</f>
        <v/>
      </c>
      <c r="AZ2128" s="22" t="str">
        <f aca="false">IF(COUNTIF('Plan Pehuamar - Lista'!$A$2:$A$167,A2128)&gt;0,"Sí","No")</f>
        <v>No</v>
      </c>
      <c r="BA2128" s="22" t="str">
        <f aca="false">IF(COUNTIF('Plan Combo 9+1'!$A$2:$A$226,A2128)&gt;0,"Sí","No")</f>
        <v>No</v>
      </c>
      <c r="BB2128" s="22" t="str">
        <f aca="false">IF(AH2128="","No",IF(BA2128="Sí",IF((AO2128-AH2128)&gt;Resumen!$B$6,"Sí","No"),IF((AO2128-AH2128)&gt;=Resumen!$B$132,"Sí","No")))</f>
        <v>No</v>
      </c>
      <c r="BC2128" s="22" t="str">
        <f aca="false">IF(AND(N2128="Sí",AL2128="Sí",AI2128=0),"Sí","No")</f>
        <v>No</v>
      </c>
      <c r="BD2128" s="22" t="str">
        <f aca="false">IF(COUNTIF('Plan 9+1 (con Pehuamar)'!$A$2:$A$227,A2128)&gt;0,"Sí","No")</f>
        <v>No</v>
      </c>
    </row>
    <row r="2129" customFormat="false" ht="15" hidden="false" customHeight="true" outlineLevel="0" collapsed="false">
      <c r="A2129" s="6" t="n">
        <v>200706</v>
      </c>
      <c r="B2129" s="6" t="n">
        <v>13</v>
      </c>
      <c r="C2129" s="6" t="n">
        <v>1306</v>
      </c>
      <c r="D2129" s="6" t="s">
        <v>444</v>
      </c>
      <c r="E2129" s="6" t="s">
        <v>2288</v>
      </c>
      <c r="F2129" s="6" t="s">
        <v>196</v>
      </c>
      <c r="G2129" s="6" t="s">
        <v>130</v>
      </c>
      <c r="H2129" s="6" t="s">
        <v>1715</v>
      </c>
      <c r="I2129" s="27" t="n">
        <v>0</v>
      </c>
      <c r="J2129" s="27" t="n">
        <v>0</v>
      </c>
      <c r="K2129" s="27" t="n">
        <v>0.4</v>
      </c>
      <c r="L2129" s="28" t="n">
        <f aca="false">I2129+J2129</f>
        <v>0</v>
      </c>
      <c r="M2129" s="28" t="n">
        <f aca="false">L2129+K2129</f>
        <v>0.4</v>
      </c>
      <c r="N2129" s="22" t="str">
        <f aca="false">IF(I2129&gt;0,"Sí","No")</f>
        <v>No</v>
      </c>
      <c r="O2129" s="22" t="str">
        <f aca="false">IF(J2129&gt;0,"Sí","No")</f>
        <v>No</v>
      </c>
      <c r="P2129" s="22" t="str">
        <f aca="false">IF(K2129&gt;0,"Sí","No")</f>
        <v>Sí</v>
      </c>
      <c r="Q2129" s="22" t="str">
        <f aca="false">IF(OR(I2129&gt;0,J2129&gt;0),"Sí","No")</f>
        <v>No</v>
      </c>
      <c r="R2129" s="27"/>
      <c r="S2129" s="27"/>
      <c r="T2129" s="27"/>
      <c r="U2129" s="27"/>
      <c r="V2129" s="27"/>
      <c r="W2129" s="12" t="str">
        <f aca="false">IF(AND(I2129&gt;0,R2129&gt;0),(S2129-R2129)/R2129,"")</f>
        <v/>
      </c>
      <c r="X2129" s="12" t="str">
        <f aca="false">IF(AND(J2129&gt;0,T2129&gt;0),(U2129-T2129)/T2129,"")</f>
        <v/>
      </c>
      <c r="Y2129" s="12" t="str">
        <f aca="false">IF(AND(K2129&gt;0,V2129&gt;0),(V2129-Resumen!$B$7)/Resumen!$B$7,"")</f>
        <v/>
      </c>
      <c r="Z2129" s="28" t="str">
        <f aca="false">IF(AND(K2129&gt;0,I2129&gt;0,V2129&gt;0,S2129&gt;0),V2129-S2129,"")</f>
        <v/>
      </c>
      <c r="AA2129" s="12" t="str">
        <f aca="false">IF(Z2129&lt;&gt;"",Z2129/S2129,"")</f>
        <v/>
      </c>
      <c r="AB2129" s="28" t="str">
        <f aca="false">IF(AND(K2129&gt;0,J2129&gt;0,V2129&gt;0,U2129&gt;0),V2129-U2129,"")</f>
        <v/>
      </c>
      <c r="AC2129" s="12" t="str">
        <f aca="false">IF(AB2129&lt;&gt;"",AB2129/U2129,"")</f>
        <v/>
      </c>
      <c r="AD2129" s="27" t="n">
        <v>0</v>
      </c>
      <c r="AE2129" s="27" t="n">
        <v>0</v>
      </c>
      <c r="AF2129" s="27" t="n">
        <v>0</v>
      </c>
      <c r="AG2129" s="28" t="n">
        <f aca="false">AD2129+AE2129+AF2129</f>
        <v>0</v>
      </c>
      <c r="AH2129" s="12" t="str">
        <f aca="false">IF(AG2129&gt;0,AD2129/AG2129,"")</f>
        <v/>
      </c>
      <c r="AI2129" s="27" t="n">
        <v>0</v>
      </c>
      <c r="AJ2129" s="27" t="n">
        <v>0</v>
      </c>
      <c r="AK2129" s="27" t="n">
        <v>0</v>
      </c>
      <c r="AL2129" s="22" t="str">
        <f aca="false">IF(OR(AJ2129&gt;0,AK2129&gt;0),"Sí","No")</f>
        <v>No</v>
      </c>
      <c r="AM2129" s="6"/>
      <c r="AN2129" s="6"/>
      <c r="AO2129" s="12" t="n">
        <f aca="false">IF(M2129&gt;0,K2129/M2129,"")</f>
        <v>1</v>
      </c>
      <c r="AP2129" s="22" t="str">
        <f aca="false">IF(M2129&gt;=Resumen!$B$5,"Alto","Bajo")</f>
        <v>Bajo</v>
      </c>
      <c r="AQ2129" s="22" t="str">
        <f aca="false">IF(AO2129&gt;=Resumen!$B$28,"Alto","Bajo")</f>
        <v>Alto</v>
      </c>
      <c r="AR2129" s="22" t="str">
        <f aca="false">AP2129&amp;" Potencial / "&amp;AQ2129&amp;" Share"</f>
        <v>Bajo Potencial / Alto Share</v>
      </c>
      <c r="AS2129" s="22" t="str">
        <f aca="false">IF(Q2129="Sí",IF(AO2129&gt;=Resumen!$B$29,"Alto","Bajo"),"")</f>
        <v/>
      </c>
      <c r="AT2129" s="22" t="str">
        <f aca="false">IF(AS2129&lt;&gt;"",AP2129&amp;" Potencial / "&amp;AS2129&amp;" Share","")</f>
        <v/>
      </c>
      <c r="AU2129" s="22" t="str">
        <f aca="false">IF(AH2129="","Sin dato",IF(AH2129-AO2129&gt;Resumen!$B$6,"Sobre-exhibido",IF(AO2129-AH2129&gt;Resumen!$B$6,"Sub-exhibido","En línea")))</f>
        <v>Sin dato</v>
      </c>
      <c r="AV2129" s="22" t="str">
        <f aca="false">IF(AT2129="","",IF(AT2129="Alto Potencial / Bajo Share",1,IF(AT2129="Alto Potencial / Alto Share",2,IF(AT2129="Bajo Potencial / Alto Share",3,4))))</f>
        <v/>
      </c>
      <c r="AW2129" s="22" t="str">
        <f aca="false">IF(Q2129="No","Sin competencia directa",IF(AV2129=1,"1 - Foco Conquista (Alto Pot / Bajo Share)",IF(AV2129=2,"2 - Foco Defensa (Alto Pot / Alto Share)",IF(AV2129=3,"3 - Monitoreo (Bajo Pot / Alto Share)","4 - Baja Prioridad (Bajo Pot / Bajo Share)"))))</f>
        <v>Sin competencia directa</v>
      </c>
      <c r="AX2129" s="12" t="str">
        <f aca="false">IF(OR(IFERROR(AND(W2129&lt;&gt;"",Y2129&lt;&gt;"",Y2129-W2129&gt;Resumen!$B$8),FALSE()),IFERROR(AND(X2129&lt;&gt;"",Y2129&lt;&gt;"",Y2129-X2129&gt;Resumen!$B$8),FALSE())),MAX(IF(IFERROR(AND(W2129&lt;&gt;"",Y2129&lt;&gt;"",Y2129-W2129&gt;Resumen!$B$8),FALSE()),Y2129-W2129,0),IF(IFERROR(AND(X2129&lt;&gt;"",Y2129&lt;&gt;"",Y2129-X2129&gt;Resumen!$B$8),FALSE()),Y2129-X2129,0)),"")</f>
        <v/>
      </c>
      <c r="AY2129" s="22" t="str">
        <f aca="false">IF(OR(IFERROR(AND(W2129&lt;&gt;"",Y2129&lt;&gt;"",Y2129-W2129&gt;Resumen!$B$8),FALSE()),IFERROR(AND(X2129&lt;&gt;"",Y2129&lt;&gt;"",Y2129-X2129&gt;Resumen!$B$8),FALSE())),TRIM("Lays tiene mayor markup que "&amp;IF(IFERROR(AND(W2129&lt;&gt;"",Y2129&lt;&gt;"",Y2129-W2129&gt;Resumen!$B$8),FALSE()),"Quento ","")&amp;IF(IFERROR(AND(X2129&lt;&gt;"",Y2129&lt;&gt;"",Y2129-X2129&gt;Resumen!$B$8),FALSE()),"Julicroc ","")&amp;"en este PDV"),"")</f>
        <v/>
      </c>
      <c r="AZ2129" s="22" t="str">
        <f aca="false">IF(COUNTIF('Plan Pehuamar - Lista'!$A$2:$A$167,A2129)&gt;0,"Sí","No")</f>
        <v>No</v>
      </c>
      <c r="BA2129" s="22" t="str">
        <f aca="false">IF(COUNTIF('Plan Combo 9+1'!$A$2:$A$226,A2129)&gt;0,"Sí","No")</f>
        <v>No</v>
      </c>
      <c r="BB2129" s="22" t="str">
        <f aca="false">IF(AH2129="","No",IF(BA2129="Sí",IF((AO2129-AH2129)&gt;Resumen!$B$6,"Sí","No"),IF((AO2129-AH2129)&gt;=Resumen!$B$132,"Sí","No")))</f>
        <v>No</v>
      </c>
      <c r="BC2129" s="22" t="str">
        <f aca="false">IF(AND(N2129="Sí",AL2129="Sí",AI2129=0),"Sí","No")</f>
        <v>No</v>
      </c>
      <c r="BD2129" s="22" t="str">
        <f aca="false">IF(COUNTIF('Plan 9+1 (con Pehuamar)'!$A$2:$A$227,A2129)&gt;0,"Sí","No")</f>
        <v>No</v>
      </c>
    </row>
    <row r="2130" customFormat="false" ht="15" hidden="false" customHeight="true" outlineLevel="0" collapsed="false">
      <c r="A2130" s="6" t="n">
        <v>200775</v>
      </c>
      <c r="B2130" s="6" t="n">
        <v>13</v>
      </c>
      <c r="C2130" s="6" t="n">
        <v>1306</v>
      </c>
      <c r="D2130" s="6" t="s">
        <v>444</v>
      </c>
      <c r="E2130" s="6" t="s">
        <v>2289</v>
      </c>
      <c r="F2130" s="6" t="s">
        <v>206</v>
      </c>
      <c r="G2130" s="6" t="s">
        <v>130</v>
      </c>
      <c r="H2130" s="6" t="s">
        <v>1715</v>
      </c>
      <c r="I2130" s="27" t="n">
        <v>50</v>
      </c>
      <c r="J2130" s="27" t="n">
        <v>0</v>
      </c>
      <c r="K2130" s="27" t="n">
        <v>24</v>
      </c>
      <c r="L2130" s="28" t="n">
        <f aca="false">I2130+J2130</f>
        <v>50</v>
      </c>
      <c r="M2130" s="28" t="n">
        <f aca="false">L2130+K2130</f>
        <v>74</v>
      </c>
      <c r="N2130" s="22" t="str">
        <f aca="false">IF(I2130&gt;0,"Sí","No")</f>
        <v>Sí</v>
      </c>
      <c r="O2130" s="22" t="str">
        <f aca="false">IF(J2130&gt;0,"Sí","No")</f>
        <v>No</v>
      </c>
      <c r="P2130" s="22" t="str">
        <f aca="false">IF(K2130&gt;0,"Sí","No")</f>
        <v>Sí</v>
      </c>
      <c r="Q2130" s="22" t="str">
        <f aca="false">IF(OR(I2130&gt;0,J2130&gt;0),"Sí","No")</f>
        <v>Sí</v>
      </c>
      <c r="R2130" s="27" t="n">
        <v>2000</v>
      </c>
      <c r="S2130" s="27" t="n">
        <v>3100</v>
      </c>
      <c r="T2130" s="27"/>
      <c r="U2130" s="27"/>
      <c r="V2130" s="27" t="n">
        <v>3500</v>
      </c>
      <c r="W2130" s="12" t="n">
        <f aca="false">IF(AND(I2130&gt;0,R2130&gt;0),(S2130-R2130)/R2130,"")</f>
        <v>0.55</v>
      </c>
      <c r="X2130" s="12" t="str">
        <f aca="false">IF(AND(J2130&gt;0,T2130&gt;0),(U2130-T2130)/T2130,"")</f>
        <v/>
      </c>
      <c r="Y2130" s="12" t="n">
        <f aca="false">IF(AND(K2130&gt;0,V2130&gt;0),(V2130-Resumen!$B$7)/Resumen!$B$7,"")</f>
        <v>0.4</v>
      </c>
      <c r="Z2130" s="28" t="n">
        <f aca="false">IF(AND(K2130&gt;0,I2130&gt;0,V2130&gt;0,S2130&gt;0),V2130-S2130,"")</f>
        <v>400</v>
      </c>
      <c r="AA2130" s="12" t="n">
        <f aca="false">IF(Z2130&lt;&gt;"",Z2130/S2130,"")</f>
        <v>0.129032258064516</v>
      </c>
      <c r="AB2130" s="28" t="str">
        <f aca="false">IF(AND(K2130&gt;0,J2130&gt;0,V2130&gt;0,U2130&gt;0),V2130-U2130,"")</f>
        <v/>
      </c>
      <c r="AC2130" s="12" t="str">
        <f aca="false">IF(AB2130&lt;&gt;"",AB2130/U2130,"")</f>
        <v/>
      </c>
      <c r="AD2130" s="27" t="n">
        <v>10</v>
      </c>
      <c r="AE2130" s="27" t="n">
        <v>13</v>
      </c>
      <c r="AF2130" s="27" t="n">
        <v>0</v>
      </c>
      <c r="AG2130" s="28" t="n">
        <f aca="false">AD2130+AE2130+AF2130</f>
        <v>23</v>
      </c>
      <c r="AH2130" s="12" t="n">
        <f aca="false">IF(AG2130&gt;0,AD2130/AG2130,"")</f>
        <v>0.434782608695652</v>
      </c>
      <c r="AI2130" s="27" t="n">
        <v>0</v>
      </c>
      <c r="AJ2130" s="27" t="n">
        <v>0</v>
      </c>
      <c r="AK2130" s="27" t="n">
        <v>0</v>
      </c>
      <c r="AL2130" s="22" t="str">
        <f aca="false">IF(OR(AJ2130&gt;0,AK2130&gt;0),"Sí","No")</f>
        <v>No</v>
      </c>
      <c r="AM2130" s="6" t="s">
        <v>198</v>
      </c>
      <c r="AN2130" s="6"/>
      <c r="AO2130" s="12" t="n">
        <f aca="false">IF(M2130&gt;0,K2130/M2130,"")</f>
        <v>0.324324324324324</v>
      </c>
      <c r="AP2130" s="22" t="str">
        <f aca="false">IF(M2130&gt;=Resumen!$B$5,"Alto","Bajo")</f>
        <v>Alto</v>
      </c>
      <c r="AQ2130" s="22" t="str">
        <f aca="false">IF(AO2130&gt;=Resumen!$B$28,"Alto","Bajo")</f>
        <v>Bajo</v>
      </c>
      <c r="AR2130" s="22" t="str">
        <f aca="false">AP2130&amp;" Potencial / "&amp;AQ2130&amp;" Share"</f>
        <v>Alto Potencial / Bajo Share</v>
      </c>
      <c r="AS2130" s="22" t="str">
        <f aca="false">IF(Q2130="Sí",IF(AO2130&gt;=Resumen!$B$29,"Alto","Bajo"),"")</f>
        <v>Bajo</v>
      </c>
      <c r="AT2130" s="22" t="str">
        <f aca="false">IF(AS2130&lt;&gt;"",AP2130&amp;" Potencial / "&amp;AS2130&amp;" Share","")</f>
        <v>Alto Potencial / Bajo Share</v>
      </c>
      <c r="AU2130" s="22" t="str">
        <f aca="false">IF(AH2130="","Sin dato",IF(AH2130-AO2130&gt;Resumen!$B$6,"Sobre-exhibido",IF(AO2130-AH2130&gt;Resumen!$B$6,"Sub-exhibido","En línea")))</f>
        <v>Sobre-exhibido</v>
      </c>
      <c r="AV2130" s="22" t="n">
        <f aca="false">IF(AT2130="","",IF(AT2130="Alto Potencial / Bajo Share",1,IF(AT2130="Alto Potencial / Alto Share",2,IF(AT2130="Bajo Potencial / Alto Share",3,4))))</f>
        <v>1</v>
      </c>
      <c r="AW2130" s="22" t="str">
        <f aca="false">IF(Q2130="No","Sin competencia directa",IF(AV2130=1,"1 - Foco Conquista (Alto Pot / Bajo Share)",IF(AV2130=2,"2 - Foco Defensa (Alto Pot / Alto Share)",IF(AV2130=3,"3 - Monitoreo (Bajo Pot / Alto Share)","4 - Baja Prioridad (Bajo Pot / Bajo Share)"))))</f>
        <v>1 - Foco Conquista (Alto Pot / Bajo Share)</v>
      </c>
      <c r="AX2130" s="12" t="str">
        <f aca="false">IF(OR(IFERROR(AND(W2130&lt;&gt;"",Y2130&lt;&gt;"",Y2130-W2130&gt;Resumen!$B$8),FALSE()),IFERROR(AND(X2130&lt;&gt;"",Y2130&lt;&gt;"",Y2130-X2130&gt;Resumen!$B$8),FALSE())),MAX(IF(IFERROR(AND(W2130&lt;&gt;"",Y2130&lt;&gt;"",Y2130-W2130&gt;Resumen!$B$8),FALSE()),Y2130-W2130,0),IF(IFERROR(AND(X2130&lt;&gt;"",Y2130&lt;&gt;"",Y2130-X2130&gt;Resumen!$B$8),FALSE()),Y2130-X2130,0)),"")</f>
        <v/>
      </c>
      <c r="AY2130" s="22" t="str">
        <f aca="false">IF(OR(IFERROR(AND(W2130&lt;&gt;"",Y2130&lt;&gt;"",Y2130-W2130&gt;Resumen!$B$8),FALSE()),IFERROR(AND(X2130&lt;&gt;"",Y2130&lt;&gt;"",Y2130-X2130&gt;Resumen!$B$8),FALSE())),TRIM("Lays tiene mayor markup que "&amp;IF(IFERROR(AND(W2130&lt;&gt;"",Y2130&lt;&gt;"",Y2130-W2130&gt;Resumen!$B$8),FALSE()),"Quento ","")&amp;IF(IFERROR(AND(X2130&lt;&gt;"",Y2130&lt;&gt;"",Y2130-X2130&gt;Resumen!$B$8),FALSE()),"Julicroc ","")&amp;"en este PDV"),"")</f>
        <v/>
      </c>
      <c r="AZ2130" s="22" t="str">
        <f aca="false">IF(COUNTIF('Plan Pehuamar - Lista'!$A$2:$A$167,A2130)&gt;0,"Sí","No")</f>
        <v>No</v>
      </c>
      <c r="BA2130" s="22" t="str">
        <f aca="false">IF(COUNTIF('Plan Combo 9+1'!$A$2:$A$226,A2130)&gt;0,"Sí","No")</f>
        <v>Sí</v>
      </c>
      <c r="BB2130" s="22" t="str">
        <f aca="false">IF(AH2130="","No",IF(BA2130="Sí",IF((AO2130-AH2130)&gt;Resumen!$B$6,"Sí","No"),IF((AO2130-AH2130)&gt;=Resumen!$B$132,"Sí","No")))</f>
        <v>No</v>
      </c>
      <c r="BC2130" s="22" t="str">
        <f aca="false">IF(AND(N2130="Sí",AL2130="Sí",AI2130=0),"Sí","No")</f>
        <v>No</v>
      </c>
      <c r="BD2130" s="22" t="str">
        <f aca="false">IF(COUNTIF('Plan 9+1 (con Pehuamar)'!$A$2:$A$227,A2130)&gt;0,"Sí","No")</f>
        <v>Sí</v>
      </c>
    </row>
    <row r="2131" customFormat="false" ht="15" hidden="false" customHeight="true" outlineLevel="0" collapsed="false">
      <c r="A2131" s="6" t="n">
        <v>201548</v>
      </c>
      <c r="B2131" s="6" t="n">
        <v>13</v>
      </c>
      <c r="C2131" s="6" t="n">
        <v>1306</v>
      </c>
      <c r="D2131" s="6" t="s">
        <v>444</v>
      </c>
      <c r="E2131" s="6" t="s">
        <v>2290</v>
      </c>
      <c r="F2131" s="6" t="s">
        <v>196</v>
      </c>
      <c r="G2131" s="6" t="s">
        <v>130</v>
      </c>
      <c r="H2131" s="6" t="s">
        <v>1715</v>
      </c>
      <c r="I2131" s="27" t="n">
        <v>10</v>
      </c>
      <c r="J2131" s="27" t="n">
        <v>12</v>
      </c>
      <c r="K2131" s="27" t="n">
        <v>5</v>
      </c>
      <c r="L2131" s="28" t="n">
        <f aca="false">I2131+J2131</f>
        <v>22</v>
      </c>
      <c r="M2131" s="28" t="n">
        <f aca="false">L2131+K2131</f>
        <v>27</v>
      </c>
      <c r="N2131" s="22" t="str">
        <f aca="false">IF(I2131&gt;0,"Sí","No")</f>
        <v>Sí</v>
      </c>
      <c r="O2131" s="22" t="str">
        <f aca="false">IF(J2131&gt;0,"Sí","No")</f>
        <v>Sí</v>
      </c>
      <c r="P2131" s="22" t="str">
        <f aca="false">IF(K2131&gt;0,"Sí","No")</f>
        <v>Sí</v>
      </c>
      <c r="Q2131" s="22" t="str">
        <f aca="false">IF(OR(I2131&gt;0,J2131&gt;0),"Sí","No")</f>
        <v>Sí</v>
      </c>
      <c r="R2131" s="27" t="n">
        <v>1750</v>
      </c>
      <c r="S2131" s="27" t="n">
        <v>2500</v>
      </c>
      <c r="T2131" s="27" t="n">
        <v>1200</v>
      </c>
      <c r="U2131" s="27" t="n">
        <v>2000</v>
      </c>
      <c r="V2131" s="27" t="n">
        <v>3600</v>
      </c>
      <c r="W2131" s="12" t="n">
        <f aca="false">IF(AND(I2131&gt;0,R2131&gt;0),(S2131-R2131)/R2131,"")</f>
        <v>0.428571428571429</v>
      </c>
      <c r="X2131" s="12" t="n">
        <f aca="false">IF(AND(J2131&gt;0,T2131&gt;0),(U2131-T2131)/T2131,"")</f>
        <v>0.666666666666667</v>
      </c>
      <c r="Y2131" s="12" t="n">
        <f aca="false">IF(AND(K2131&gt;0,V2131&gt;0),(V2131-Resumen!$B$7)/Resumen!$B$7,"")</f>
        <v>0.44</v>
      </c>
      <c r="Z2131" s="28" t="n">
        <f aca="false">IF(AND(K2131&gt;0,I2131&gt;0,V2131&gt;0,S2131&gt;0),V2131-S2131,"")</f>
        <v>1100</v>
      </c>
      <c r="AA2131" s="12" t="n">
        <f aca="false">IF(Z2131&lt;&gt;"",Z2131/S2131,"")</f>
        <v>0.44</v>
      </c>
      <c r="AB2131" s="28" t="n">
        <f aca="false">IF(AND(K2131&gt;0,J2131&gt;0,V2131&gt;0,U2131&gt;0),V2131-U2131,"")</f>
        <v>1600</v>
      </c>
      <c r="AC2131" s="12" t="n">
        <f aca="false">IF(AB2131&lt;&gt;"",AB2131/U2131,"")</f>
        <v>0.8</v>
      </c>
      <c r="AD2131" s="27" t="n">
        <v>6</v>
      </c>
      <c r="AE2131" s="27" t="n">
        <v>2</v>
      </c>
      <c r="AF2131" s="27" t="n">
        <v>9</v>
      </c>
      <c r="AG2131" s="28" t="n">
        <f aca="false">AD2131+AE2131+AF2131</f>
        <v>17</v>
      </c>
      <c r="AH2131" s="12" t="n">
        <f aca="false">IF(AG2131&gt;0,AD2131/AG2131,"")</f>
        <v>0.352941176470588</v>
      </c>
      <c r="AI2131" s="27" t="n">
        <v>1</v>
      </c>
      <c r="AJ2131" s="27" t="n">
        <v>0</v>
      </c>
      <c r="AK2131" s="27" t="n">
        <v>1</v>
      </c>
      <c r="AL2131" s="22" t="str">
        <f aca="false">IF(OR(AJ2131&gt;0,AK2131&gt;0),"Sí","No")</f>
        <v>Sí</v>
      </c>
      <c r="AM2131" s="6" t="s">
        <v>198</v>
      </c>
      <c r="AN2131" s="6" t="s">
        <v>198</v>
      </c>
      <c r="AO2131" s="12" t="n">
        <f aca="false">IF(M2131&gt;0,K2131/M2131,"")</f>
        <v>0.185185185185185</v>
      </c>
      <c r="AP2131" s="22" t="str">
        <f aca="false">IF(M2131&gt;=Resumen!$B$5,"Alto","Bajo")</f>
        <v>Bajo</v>
      </c>
      <c r="AQ2131" s="22" t="str">
        <f aca="false">IF(AO2131&gt;=Resumen!$B$28,"Alto","Bajo")</f>
        <v>Bajo</v>
      </c>
      <c r="AR2131" s="22" t="str">
        <f aca="false">AP2131&amp;" Potencial / "&amp;AQ2131&amp;" Share"</f>
        <v>Bajo Potencial / Bajo Share</v>
      </c>
      <c r="AS2131" s="22" t="str">
        <f aca="false">IF(Q2131="Sí",IF(AO2131&gt;=Resumen!$B$29,"Alto","Bajo"),"")</f>
        <v>Bajo</v>
      </c>
      <c r="AT2131" s="22" t="str">
        <f aca="false">IF(AS2131&lt;&gt;"",AP2131&amp;" Potencial / "&amp;AS2131&amp;" Share","")</f>
        <v>Bajo Potencial / Bajo Share</v>
      </c>
      <c r="AU2131" s="22" t="str">
        <f aca="false">IF(AH2131="","Sin dato",IF(AH2131-AO2131&gt;Resumen!$B$6,"Sobre-exhibido",IF(AO2131-AH2131&gt;Resumen!$B$6,"Sub-exhibido","En línea")))</f>
        <v>Sobre-exhibido</v>
      </c>
      <c r="AV2131" s="22" t="n">
        <f aca="false">IF(AT2131="","",IF(AT2131="Alto Potencial / Bajo Share",1,IF(AT2131="Alto Potencial / Alto Share",2,IF(AT2131="Bajo Potencial / Alto Share",3,4))))</f>
        <v>4</v>
      </c>
      <c r="AW2131" s="22" t="str">
        <f aca="false">IF(Q2131="No","Sin competencia directa",IF(AV2131=1,"1 - Foco Conquista (Alto Pot / Bajo Share)",IF(AV2131=2,"2 - Foco Defensa (Alto Pot / Alto Share)",IF(AV2131=3,"3 - Monitoreo (Bajo Pot / Alto Share)","4 - Baja Prioridad (Bajo Pot / Bajo Share)"))))</f>
        <v>4 - Baja Prioridad (Bajo Pot / Bajo Share)</v>
      </c>
      <c r="AX2131" s="12" t="str">
        <f aca="false">IF(OR(IFERROR(AND(W2131&lt;&gt;"",Y2131&lt;&gt;"",Y2131-W2131&gt;Resumen!$B$8),FALSE()),IFERROR(AND(X2131&lt;&gt;"",Y2131&lt;&gt;"",Y2131-X2131&gt;Resumen!$B$8),FALSE())),MAX(IF(IFERROR(AND(W2131&lt;&gt;"",Y2131&lt;&gt;"",Y2131-W2131&gt;Resumen!$B$8),FALSE()),Y2131-W2131,0),IF(IFERROR(AND(X2131&lt;&gt;"",Y2131&lt;&gt;"",Y2131-X2131&gt;Resumen!$B$8),FALSE()),Y2131-X2131,0)),"")</f>
        <v/>
      </c>
      <c r="AY2131" s="22" t="str">
        <f aca="false">IF(OR(IFERROR(AND(W2131&lt;&gt;"",Y2131&lt;&gt;"",Y2131-W2131&gt;Resumen!$B$8),FALSE()),IFERROR(AND(X2131&lt;&gt;"",Y2131&lt;&gt;"",Y2131-X2131&gt;Resumen!$B$8),FALSE())),TRIM("Lays tiene mayor markup que "&amp;IF(IFERROR(AND(W2131&lt;&gt;"",Y2131&lt;&gt;"",Y2131-W2131&gt;Resumen!$B$8),FALSE()),"Quento ","")&amp;IF(IFERROR(AND(X2131&lt;&gt;"",Y2131&lt;&gt;"",Y2131-X2131&gt;Resumen!$B$8),FALSE()),"Julicroc ","")&amp;"en este PDV"),"")</f>
        <v/>
      </c>
      <c r="AZ2131" s="22" t="str">
        <f aca="false">IF(COUNTIF('Plan Pehuamar - Lista'!$A$2:$A$167,A2131)&gt;0,"Sí","No")</f>
        <v>No</v>
      </c>
      <c r="BA2131" s="22" t="str">
        <f aca="false">IF(COUNTIF('Plan Combo 9+1'!$A$2:$A$226,A2131)&gt;0,"Sí","No")</f>
        <v>No</v>
      </c>
      <c r="BB2131" s="22" t="str">
        <f aca="false">IF(AH2131="","No",IF(BA2131="Sí",IF((AO2131-AH2131)&gt;Resumen!$B$6,"Sí","No"),IF((AO2131-AH2131)&gt;=Resumen!$B$132,"Sí","No")))</f>
        <v>No</v>
      </c>
      <c r="BC2131" s="22" t="str">
        <f aca="false">IF(AND(N2131="Sí",AL2131="Sí",AI2131=0),"Sí","No")</f>
        <v>No</v>
      </c>
      <c r="BD2131" s="22" t="str">
        <f aca="false">IF(COUNTIF('Plan 9+1 (con Pehuamar)'!$A$2:$A$227,A2131)&gt;0,"Sí","No")</f>
        <v>No</v>
      </c>
    </row>
    <row r="2132" customFormat="false" ht="15" hidden="false" customHeight="true" outlineLevel="0" collapsed="false">
      <c r="A2132" s="6" t="n">
        <v>201592</v>
      </c>
      <c r="B2132" s="6" t="n">
        <v>13</v>
      </c>
      <c r="C2132" s="6" t="n">
        <v>1306</v>
      </c>
      <c r="D2132" s="6" t="s">
        <v>444</v>
      </c>
      <c r="E2132" s="6" t="s">
        <v>308</v>
      </c>
      <c r="F2132" s="6" t="s">
        <v>273</v>
      </c>
      <c r="G2132" s="6" t="s">
        <v>130</v>
      </c>
      <c r="H2132" s="6" t="s">
        <v>1715</v>
      </c>
      <c r="I2132" s="27" t="n">
        <v>0</v>
      </c>
      <c r="J2132" s="27" t="n">
        <v>0</v>
      </c>
      <c r="K2132" s="27" t="n">
        <v>1.1</v>
      </c>
      <c r="L2132" s="28" t="n">
        <f aca="false">I2132+J2132</f>
        <v>0</v>
      </c>
      <c r="M2132" s="28" t="n">
        <f aca="false">L2132+K2132</f>
        <v>1.1</v>
      </c>
      <c r="N2132" s="22" t="str">
        <f aca="false">IF(I2132&gt;0,"Sí","No")</f>
        <v>No</v>
      </c>
      <c r="O2132" s="22" t="str">
        <f aca="false">IF(J2132&gt;0,"Sí","No")</f>
        <v>No</v>
      </c>
      <c r="P2132" s="22" t="str">
        <f aca="false">IF(K2132&gt;0,"Sí","No")</f>
        <v>Sí</v>
      </c>
      <c r="Q2132" s="22" t="str">
        <f aca="false">IF(OR(I2132&gt;0,J2132&gt;0),"Sí","No")</f>
        <v>No</v>
      </c>
      <c r="R2132" s="27"/>
      <c r="S2132" s="27"/>
      <c r="T2132" s="27"/>
      <c r="U2132" s="27"/>
      <c r="V2132" s="27"/>
      <c r="W2132" s="12" t="str">
        <f aca="false">IF(AND(I2132&gt;0,R2132&gt;0),(S2132-R2132)/R2132,"")</f>
        <v/>
      </c>
      <c r="X2132" s="12" t="str">
        <f aca="false">IF(AND(J2132&gt;0,T2132&gt;0),(U2132-T2132)/T2132,"")</f>
        <v/>
      </c>
      <c r="Y2132" s="12" t="str">
        <f aca="false">IF(AND(K2132&gt;0,V2132&gt;0),(V2132-Resumen!$B$7)/Resumen!$B$7,"")</f>
        <v/>
      </c>
      <c r="Z2132" s="28" t="str">
        <f aca="false">IF(AND(K2132&gt;0,I2132&gt;0,V2132&gt;0,S2132&gt;0),V2132-S2132,"")</f>
        <v/>
      </c>
      <c r="AA2132" s="12" t="str">
        <f aca="false">IF(Z2132&lt;&gt;"",Z2132/S2132,"")</f>
        <v/>
      </c>
      <c r="AB2132" s="28" t="str">
        <f aca="false">IF(AND(K2132&gt;0,J2132&gt;0,V2132&gt;0,U2132&gt;0),V2132-U2132,"")</f>
        <v/>
      </c>
      <c r="AC2132" s="12" t="str">
        <f aca="false">IF(AB2132&lt;&gt;"",AB2132/U2132,"")</f>
        <v/>
      </c>
      <c r="AD2132" s="27" t="n">
        <v>0</v>
      </c>
      <c r="AE2132" s="27" t="n">
        <v>0</v>
      </c>
      <c r="AF2132" s="27" t="n">
        <v>0</v>
      </c>
      <c r="AG2132" s="28" t="n">
        <f aca="false">AD2132+AE2132+AF2132</f>
        <v>0</v>
      </c>
      <c r="AH2132" s="12" t="str">
        <f aca="false">IF(AG2132&gt;0,AD2132/AG2132,"")</f>
        <v/>
      </c>
      <c r="AI2132" s="27" t="n">
        <v>0</v>
      </c>
      <c r="AJ2132" s="27" t="n">
        <v>0</v>
      </c>
      <c r="AK2132" s="27" t="n">
        <v>0</v>
      </c>
      <c r="AL2132" s="22" t="str">
        <f aca="false">IF(OR(AJ2132&gt;0,AK2132&gt;0),"Sí","No")</f>
        <v>No</v>
      </c>
      <c r="AM2132" s="6"/>
      <c r="AN2132" s="6"/>
      <c r="AO2132" s="12" t="n">
        <f aca="false">IF(M2132&gt;0,K2132/M2132,"")</f>
        <v>1</v>
      </c>
      <c r="AP2132" s="22" t="str">
        <f aca="false">IF(M2132&gt;=Resumen!$B$5,"Alto","Bajo")</f>
        <v>Bajo</v>
      </c>
      <c r="AQ2132" s="22" t="str">
        <f aca="false">IF(AO2132&gt;=Resumen!$B$28,"Alto","Bajo")</f>
        <v>Alto</v>
      </c>
      <c r="AR2132" s="22" t="str">
        <f aca="false">AP2132&amp;" Potencial / "&amp;AQ2132&amp;" Share"</f>
        <v>Bajo Potencial / Alto Share</v>
      </c>
      <c r="AS2132" s="22" t="str">
        <f aca="false">IF(Q2132="Sí",IF(AO2132&gt;=Resumen!$B$29,"Alto","Bajo"),"")</f>
        <v/>
      </c>
      <c r="AT2132" s="22" t="str">
        <f aca="false">IF(AS2132&lt;&gt;"",AP2132&amp;" Potencial / "&amp;AS2132&amp;" Share","")</f>
        <v/>
      </c>
      <c r="AU2132" s="22" t="str">
        <f aca="false">IF(AH2132="","Sin dato",IF(AH2132-AO2132&gt;Resumen!$B$6,"Sobre-exhibido",IF(AO2132-AH2132&gt;Resumen!$B$6,"Sub-exhibido","En línea")))</f>
        <v>Sin dato</v>
      </c>
      <c r="AV2132" s="22" t="str">
        <f aca="false">IF(AT2132="","",IF(AT2132="Alto Potencial / Bajo Share",1,IF(AT2132="Alto Potencial / Alto Share",2,IF(AT2132="Bajo Potencial / Alto Share",3,4))))</f>
        <v/>
      </c>
      <c r="AW2132" s="22" t="str">
        <f aca="false">IF(Q2132="No","Sin competencia directa",IF(AV2132=1,"1 - Foco Conquista (Alto Pot / Bajo Share)",IF(AV2132=2,"2 - Foco Defensa (Alto Pot / Alto Share)",IF(AV2132=3,"3 - Monitoreo (Bajo Pot / Alto Share)","4 - Baja Prioridad (Bajo Pot / Bajo Share)"))))</f>
        <v>Sin competencia directa</v>
      </c>
      <c r="AX2132" s="12" t="str">
        <f aca="false">IF(OR(IFERROR(AND(W2132&lt;&gt;"",Y2132&lt;&gt;"",Y2132-W2132&gt;Resumen!$B$8),FALSE()),IFERROR(AND(X2132&lt;&gt;"",Y2132&lt;&gt;"",Y2132-X2132&gt;Resumen!$B$8),FALSE())),MAX(IF(IFERROR(AND(W2132&lt;&gt;"",Y2132&lt;&gt;"",Y2132-W2132&gt;Resumen!$B$8),FALSE()),Y2132-W2132,0),IF(IFERROR(AND(X2132&lt;&gt;"",Y2132&lt;&gt;"",Y2132-X2132&gt;Resumen!$B$8),FALSE()),Y2132-X2132,0)),"")</f>
        <v/>
      </c>
      <c r="AY2132" s="22" t="str">
        <f aca="false">IF(OR(IFERROR(AND(W2132&lt;&gt;"",Y2132&lt;&gt;"",Y2132-W2132&gt;Resumen!$B$8),FALSE()),IFERROR(AND(X2132&lt;&gt;"",Y2132&lt;&gt;"",Y2132-X2132&gt;Resumen!$B$8),FALSE())),TRIM("Lays tiene mayor markup que "&amp;IF(IFERROR(AND(W2132&lt;&gt;"",Y2132&lt;&gt;"",Y2132-W2132&gt;Resumen!$B$8),FALSE()),"Quento ","")&amp;IF(IFERROR(AND(X2132&lt;&gt;"",Y2132&lt;&gt;"",Y2132-X2132&gt;Resumen!$B$8),FALSE()),"Julicroc ","")&amp;"en este PDV"),"")</f>
        <v/>
      </c>
      <c r="AZ2132" s="22" t="str">
        <f aca="false">IF(COUNTIF('Plan Pehuamar - Lista'!$A$2:$A$167,A2132)&gt;0,"Sí","No")</f>
        <v>No</v>
      </c>
      <c r="BA2132" s="22" t="str">
        <f aca="false">IF(COUNTIF('Plan Combo 9+1'!$A$2:$A$226,A2132)&gt;0,"Sí","No")</f>
        <v>No</v>
      </c>
      <c r="BB2132" s="22" t="str">
        <f aca="false">IF(AH2132="","No",IF(BA2132="Sí",IF((AO2132-AH2132)&gt;Resumen!$B$6,"Sí","No"),IF((AO2132-AH2132)&gt;=Resumen!$B$132,"Sí","No")))</f>
        <v>No</v>
      </c>
      <c r="BC2132" s="22" t="str">
        <f aca="false">IF(AND(N2132="Sí",AL2132="Sí",AI2132=0),"Sí","No")</f>
        <v>No</v>
      </c>
      <c r="BD2132" s="22" t="str">
        <f aca="false">IF(COUNTIF('Plan 9+1 (con Pehuamar)'!$A$2:$A$227,A2132)&gt;0,"Sí","No")</f>
        <v>No</v>
      </c>
    </row>
    <row r="2133" customFormat="false" ht="15" hidden="false" customHeight="true" outlineLevel="0" collapsed="false">
      <c r="A2133" s="6" t="n">
        <v>201617</v>
      </c>
      <c r="B2133" s="6" t="n">
        <v>13</v>
      </c>
      <c r="C2133" s="6" t="n">
        <v>1306</v>
      </c>
      <c r="D2133" s="6" t="s">
        <v>444</v>
      </c>
      <c r="E2133" s="6" t="s">
        <v>2291</v>
      </c>
      <c r="F2133" s="6" t="s">
        <v>196</v>
      </c>
      <c r="G2133" s="6" t="s">
        <v>130</v>
      </c>
      <c r="H2133" s="6" t="s">
        <v>1715</v>
      </c>
      <c r="I2133" s="27" t="n">
        <v>10</v>
      </c>
      <c r="J2133" s="27" t="n">
        <v>12</v>
      </c>
      <c r="K2133" s="27" t="n">
        <v>6</v>
      </c>
      <c r="L2133" s="28" t="n">
        <f aca="false">I2133+J2133</f>
        <v>22</v>
      </c>
      <c r="M2133" s="28" t="n">
        <f aca="false">L2133+K2133</f>
        <v>28</v>
      </c>
      <c r="N2133" s="22" t="str">
        <f aca="false">IF(I2133&gt;0,"Sí","No")</f>
        <v>Sí</v>
      </c>
      <c r="O2133" s="22" t="str">
        <f aca="false">IF(J2133&gt;0,"Sí","No")</f>
        <v>Sí</v>
      </c>
      <c r="P2133" s="22" t="str">
        <f aca="false">IF(K2133&gt;0,"Sí","No")</f>
        <v>Sí</v>
      </c>
      <c r="Q2133" s="22" t="str">
        <f aca="false">IF(OR(I2133&gt;0,J2133&gt;0),"Sí","No")</f>
        <v>Sí</v>
      </c>
      <c r="R2133" s="27" t="n">
        <v>1750</v>
      </c>
      <c r="S2133" s="27" t="n">
        <v>2500</v>
      </c>
      <c r="T2133" s="27" t="n">
        <v>1200</v>
      </c>
      <c r="U2133" s="27" t="n">
        <v>2000</v>
      </c>
      <c r="V2133" s="27" t="n">
        <v>3700</v>
      </c>
      <c r="W2133" s="12" t="n">
        <f aca="false">IF(AND(I2133&gt;0,R2133&gt;0),(S2133-R2133)/R2133,"")</f>
        <v>0.428571428571429</v>
      </c>
      <c r="X2133" s="12" t="n">
        <f aca="false">IF(AND(J2133&gt;0,T2133&gt;0),(U2133-T2133)/T2133,"")</f>
        <v>0.666666666666667</v>
      </c>
      <c r="Y2133" s="12" t="n">
        <f aca="false">IF(AND(K2133&gt;0,V2133&gt;0),(V2133-Resumen!$B$7)/Resumen!$B$7,"")</f>
        <v>0.48</v>
      </c>
      <c r="Z2133" s="28" t="n">
        <f aca="false">IF(AND(K2133&gt;0,I2133&gt;0,V2133&gt;0,S2133&gt;0),V2133-S2133,"")</f>
        <v>1200</v>
      </c>
      <c r="AA2133" s="12" t="n">
        <f aca="false">IF(Z2133&lt;&gt;"",Z2133/S2133,"")</f>
        <v>0.48</v>
      </c>
      <c r="AB2133" s="28" t="n">
        <f aca="false">IF(AND(K2133&gt;0,J2133&gt;0,V2133&gt;0,U2133&gt;0),V2133-U2133,"")</f>
        <v>1700</v>
      </c>
      <c r="AC2133" s="12" t="n">
        <f aca="false">IF(AB2133&lt;&gt;"",AB2133/U2133,"")</f>
        <v>0.85</v>
      </c>
      <c r="AD2133" s="27" t="n">
        <v>4</v>
      </c>
      <c r="AE2133" s="27" t="n">
        <v>2</v>
      </c>
      <c r="AF2133" s="27" t="n">
        <v>8</v>
      </c>
      <c r="AG2133" s="28" t="n">
        <f aca="false">AD2133+AE2133+AF2133</f>
        <v>14</v>
      </c>
      <c r="AH2133" s="12" t="n">
        <f aca="false">IF(AG2133&gt;0,AD2133/AG2133,"")</f>
        <v>0.285714285714286</v>
      </c>
      <c r="AI2133" s="27" t="n">
        <v>0</v>
      </c>
      <c r="AJ2133" s="27" t="n">
        <v>0</v>
      </c>
      <c r="AK2133" s="27" t="n">
        <v>1</v>
      </c>
      <c r="AL2133" s="22" t="str">
        <f aca="false">IF(OR(AJ2133&gt;0,AK2133&gt;0),"Sí","No")</f>
        <v>Sí</v>
      </c>
      <c r="AM2133" s="6" t="s">
        <v>198</v>
      </c>
      <c r="AN2133" s="6" t="s">
        <v>198</v>
      </c>
      <c r="AO2133" s="12" t="n">
        <f aca="false">IF(M2133&gt;0,K2133/M2133,"")</f>
        <v>0.214285714285714</v>
      </c>
      <c r="AP2133" s="22" t="str">
        <f aca="false">IF(M2133&gt;=Resumen!$B$5,"Alto","Bajo")</f>
        <v>Bajo</v>
      </c>
      <c r="AQ2133" s="22" t="str">
        <f aca="false">IF(AO2133&gt;=Resumen!$B$28,"Alto","Bajo")</f>
        <v>Bajo</v>
      </c>
      <c r="AR2133" s="22" t="str">
        <f aca="false">AP2133&amp;" Potencial / "&amp;AQ2133&amp;" Share"</f>
        <v>Bajo Potencial / Bajo Share</v>
      </c>
      <c r="AS2133" s="22" t="str">
        <f aca="false">IF(Q2133="Sí",IF(AO2133&gt;=Resumen!$B$29,"Alto","Bajo"),"")</f>
        <v>Bajo</v>
      </c>
      <c r="AT2133" s="22" t="str">
        <f aca="false">IF(AS2133&lt;&gt;"",AP2133&amp;" Potencial / "&amp;AS2133&amp;" Share","")</f>
        <v>Bajo Potencial / Bajo Share</v>
      </c>
      <c r="AU2133" s="22" t="str">
        <f aca="false">IF(AH2133="","Sin dato",IF(AH2133-AO2133&gt;Resumen!$B$6,"Sobre-exhibido",IF(AO2133-AH2133&gt;Resumen!$B$6,"Sub-exhibido","En línea")))</f>
        <v>Sobre-exhibido</v>
      </c>
      <c r="AV2133" s="22" t="n">
        <f aca="false">IF(AT2133="","",IF(AT2133="Alto Potencial / Bajo Share",1,IF(AT2133="Alto Potencial / Alto Share",2,IF(AT2133="Bajo Potencial / Alto Share",3,4))))</f>
        <v>4</v>
      </c>
      <c r="AW2133" s="22" t="str">
        <f aca="false">IF(Q2133="No","Sin competencia directa",IF(AV2133=1,"1 - Foco Conquista (Alto Pot / Bajo Share)",IF(AV2133=2,"2 - Foco Defensa (Alto Pot / Alto Share)",IF(AV2133=3,"3 - Monitoreo (Bajo Pot / Alto Share)","4 - Baja Prioridad (Bajo Pot / Bajo Share)"))))</f>
        <v>4 - Baja Prioridad (Bajo Pot / Bajo Share)</v>
      </c>
      <c r="AX2133" s="12" t="n">
        <f aca="false">IF(OR(IFERROR(AND(W2133&lt;&gt;"",Y2133&lt;&gt;"",Y2133-W2133&gt;Resumen!$B$8),FALSE()),IFERROR(AND(X2133&lt;&gt;"",Y2133&lt;&gt;"",Y2133-X2133&gt;Resumen!$B$8),FALSE())),MAX(IF(IFERROR(AND(W2133&lt;&gt;"",Y2133&lt;&gt;"",Y2133-W2133&gt;Resumen!$B$8),FALSE()),Y2133-W2133,0),IF(IFERROR(AND(X2133&lt;&gt;"",Y2133&lt;&gt;"",Y2133-X2133&gt;Resumen!$B$8),FALSE()),Y2133-X2133,0)),"")</f>
        <v>0.0514285714285714</v>
      </c>
      <c r="AY2133" s="22" t="str">
        <f aca="false">IF(OR(IFERROR(AND(W2133&lt;&gt;"",Y2133&lt;&gt;"",Y2133-W2133&gt;Resumen!$B$8),FALSE()),IFERROR(AND(X2133&lt;&gt;"",Y2133&lt;&gt;"",Y2133-X2133&gt;Resumen!$B$8),FALSE())),TRIM("Lays tiene mayor markup que "&amp;IF(IFERROR(AND(W2133&lt;&gt;"",Y2133&lt;&gt;"",Y2133-W2133&gt;Resumen!$B$8),FALSE()),"Quento ","")&amp;IF(IFERROR(AND(X2133&lt;&gt;"",Y2133&lt;&gt;"",Y2133-X2133&gt;Resumen!$B$8),FALSE()),"Julicroc ","")&amp;"en este PDV"),"")</f>
        <v>Lays tiene mayor markup que Quento en este PDV</v>
      </c>
      <c r="AZ2133" s="22" t="str">
        <f aca="false">IF(COUNTIF('Plan Pehuamar - Lista'!$A$2:$A$167,A2133)&gt;0,"Sí","No")</f>
        <v>No</v>
      </c>
      <c r="BA2133" s="22" t="str">
        <f aca="false">IF(COUNTIF('Plan Combo 9+1'!$A$2:$A$226,A2133)&gt;0,"Sí","No")</f>
        <v>No</v>
      </c>
      <c r="BB2133" s="22" t="str">
        <f aca="false">IF(AH2133="","No",IF(BA2133="Sí",IF((AO2133-AH2133)&gt;Resumen!$B$6,"Sí","No"),IF((AO2133-AH2133)&gt;=Resumen!$B$132,"Sí","No")))</f>
        <v>No</v>
      </c>
      <c r="BC2133" s="22" t="str">
        <f aca="false">IF(AND(N2133="Sí",AL2133="Sí",AI2133=0),"Sí","No")</f>
        <v>Sí</v>
      </c>
      <c r="BD2133" s="22" t="str">
        <f aca="false">IF(COUNTIF('Plan 9+1 (con Pehuamar)'!$A$2:$A$227,A2133)&gt;0,"Sí","No")</f>
        <v>No</v>
      </c>
    </row>
    <row r="2134" customFormat="false" ht="15" hidden="false" customHeight="true" outlineLevel="0" collapsed="false">
      <c r="A2134" s="6" t="n">
        <v>201965</v>
      </c>
      <c r="B2134" s="6" t="n">
        <v>13</v>
      </c>
      <c r="C2134" s="6" t="n">
        <v>1306</v>
      </c>
      <c r="D2134" s="6" t="s">
        <v>444</v>
      </c>
      <c r="E2134" s="6" t="s">
        <v>2292</v>
      </c>
      <c r="F2134" s="6" t="s">
        <v>196</v>
      </c>
      <c r="G2134" s="6" t="s">
        <v>130</v>
      </c>
      <c r="H2134" s="6" t="s">
        <v>1715</v>
      </c>
      <c r="I2134" s="27" t="n">
        <v>10</v>
      </c>
      <c r="J2134" s="27" t="n">
        <v>0</v>
      </c>
      <c r="K2134" s="27" t="n">
        <v>0</v>
      </c>
      <c r="L2134" s="28" t="n">
        <f aca="false">I2134+J2134</f>
        <v>10</v>
      </c>
      <c r="M2134" s="28" t="n">
        <f aca="false">L2134+K2134</f>
        <v>10</v>
      </c>
      <c r="N2134" s="22" t="str">
        <f aca="false">IF(I2134&gt;0,"Sí","No")</f>
        <v>Sí</v>
      </c>
      <c r="O2134" s="22" t="str">
        <f aca="false">IF(J2134&gt;0,"Sí","No")</f>
        <v>No</v>
      </c>
      <c r="P2134" s="22" t="str">
        <f aca="false">IF(K2134&gt;0,"Sí","No")</f>
        <v>No</v>
      </c>
      <c r="Q2134" s="22" t="str">
        <f aca="false">IF(OR(I2134&gt;0,J2134&gt;0),"Sí","No")</f>
        <v>Sí</v>
      </c>
      <c r="R2134" s="27" t="n">
        <v>2000</v>
      </c>
      <c r="S2134" s="27" t="n">
        <v>2900</v>
      </c>
      <c r="T2134" s="27"/>
      <c r="U2134" s="27"/>
      <c r="V2134" s="27"/>
      <c r="W2134" s="12" t="n">
        <f aca="false">IF(AND(I2134&gt;0,R2134&gt;0),(S2134-R2134)/R2134,"")</f>
        <v>0.45</v>
      </c>
      <c r="X2134" s="12" t="str">
        <f aca="false">IF(AND(J2134&gt;0,T2134&gt;0),(U2134-T2134)/T2134,"")</f>
        <v/>
      </c>
      <c r="Y2134" s="12" t="str">
        <f aca="false">IF(AND(K2134&gt;0,V2134&gt;0),(V2134-Resumen!$B$7)/Resumen!$B$7,"")</f>
        <v/>
      </c>
      <c r="Z2134" s="28" t="str">
        <f aca="false">IF(AND(K2134&gt;0,I2134&gt;0,V2134&gt;0,S2134&gt;0),V2134-S2134,"")</f>
        <v/>
      </c>
      <c r="AA2134" s="12" t="str">
        <f aca="false">IF(Z2134&lt;&gt;"",Z2134/S2134,"")</f>
        <v/>
      </c>
      <c r="AB2134" s="28" t="str">
        <f aca="false">IF(AND(K2134&gt;0,J2134&gt;0,V2134&gt;0,U2134&gt;0),V2134-U2134,"")</f>
        <v/>
      </c>
      <c r="AC2134" s="12" t="str">
        <f aca="false">IF(AB2134&lt;&gt;"",AB2134/U2134,"")</f>
        <v/>
      </c>
      <c r="AD2134" s="27" t="n">
        <v>0</v>
      </c>
      <c r="AE2134" s="27" t="n">
        <v>6</v>
      </c>
      <c r="AF2134" s="27" t="n">
        <v>0</v>
      </c>
      <c r="AG2134" s="28" t="n">
        <f aca="false">AD2134+AE2134+AF2134</f>
        <v>6</v>
      </c>
      <c r="AH2134" s="12" t="n">
        <f aca="false">IF(AG2134&gt;0,AD2134/AG2134,"")</f>
        <v>0</v>
      </c>
      <c r="AI2134" s="27" t="n">
        <v>0</v>
      </c>
      <c r="AJ2134" s="27" t="n">
        <v>1</v>
      </c>
      <c r="AK2134" s="27" t="n">
        <v>0</v>
      </c>
      <c r="AL2134" s="22" t="str">
        <f aca="false">IF(OR(AJ2134&gt;0,AK2134&gt;0),"Sí","No")</f>
        <v>Sí</v>
      </c>
      <c r="AM2134" s="6" t="s">
        <v>198</v>
      </c>
      <c r="AN2134" s="6"/>
      <c r="AO2134" s="12" t="n">
        <f aca="false">IF(M2134&gt;0,K2134/M2134,"")</f>
        <v>0</v>
      </c>
      <c r="AP2134" s="22" t="str">
        <f aca="false">IF(M2134&gt;=Resumen!$B$5,"Alto","Bajo")</f>
        <v>Bajo</v>
      </c>
      <c r="AQ2134" s="22" t="str">
        <f aca="false">IF(AO2134&gt;=Resumen!$B$28,"Alto","Bajo")</f>
        <v>Bajo</v>
      </c>
      <c r="AR2134" s="22" t="str">
        <f aca="false">AP2134&amp;" Potencial / "&amp;AQ2134&amp;" Share"</f>
        <v>Bajo Potencial / Bajo Share</v>
      </c>
      <c r="AS2134" s="22" t="str">
        <f aca="false">IF(Q2134="Sí",IF(AO2134&gt;=Resumen!$B$29,"Alto","Bajo"),"")</f>
        <v>Bajo</v>
      </c>
      <c r="AT2134" s="22" t="str">
        <f aca="false">IF(AS2134&lt;&gt;"",AP2134&amp;" Potencial / "&amp;AS2134&amp;" Share","")</f>
        <v>Bajo Potencial / Bajo Share</v>
      </c>
      <c r="AU2134" s="22" t="str">
        <f aca="false">IF(AH2134="","Sin dato",IF(AH2134-AO2134&gt;Resumen!$B$6,"Sobre-exhibido",IF(AO2134-AH2134&gt;Resumen!$B$6,"Sub-exhibido","En línea")))</f>
        <v>En línea</v>
      </c>
      <c r="AV2134" s="22" t="n">
        <f aca="false">IF(AT2134="","",IF(AT2134="Alto Potencial / Bajo Share",1,IF(AT2134="Alto Potencial / Alto Share",2,IF(AT2134="Bajo Potencial / Alto Share",3,4))))</f>
        <v>4</v>
      </c>
      <c r="AW2134" s="22" t="str">
        <f aca="false">IF(Q2134="No","Sin competencia directa",IF(AV2134=1,"1 - Foco Conquista (Alto Pot / Bajo Share)",IF(AV2134=2,"2 - Foco Defensa (Alto Pot / Alto Share)",IF(AV2134=3,"3 - Monitoreo (Bajo Pot / Alto Share)","4 - Baja Prioridad (Bajo Pot / Bajo Share)"))))</f>
        <v>4 - Baja Prioridad (Bajo Pot / Bajo Share)</v>
      </c>
      <c r="AX2134" s="12" t="str">
        <f aca="false">IF(OR(IFERROR(AND(W2134&lt;&gt;"",Y2134&lt;&gt;"",Y2134-W2134&gt;Resumen!$B$8),FALSE()),IFERROR(AND(X2134&lt;&gt;"",Y2134&lt;&gt;"",Y2134-X2134&gt;Resumen!$B$8),FALSE())),MAX(IF(IFERROR(AND(W2134&lt;&gt;"",Y2134&lt;&gt;"",Y2134-W2134&gt;Resumen!$B$8),FALSE()),Y2134-W2134,0),IF(IFERROR(AND(X2134&lt;&gt;"",Y2134&lt;&gt;"",Y2134-X2134&gt;Resumen!$B$8),FALSE()),Y2134-X2134,0)),"")</f>
        <v/>
      </c>
      <c r="AY2134" s="22" t="str">
        <f aca="false">IF(OR(IFERROR(AND(W2134&lt;&gt;"",Y2134&lt;&gt;"",Y2134-W2134&gt;Resumen!$B$8),FALSE()),IFERROR(AND(X2134&lt;&gt;"",Y2134&lt;&gt;"",Y2134-X2134&gt;Resumen!$B$8),FALSE())),TRIM("Lays tiene mayor markup que "&amp;IF(IFERROR(AND(W2134&lt;&gt;"",Y2134&lt;&gt;"",Y2134-W2134&gt;Resumen!$B$8),FALSE()),"Quento ","")&amp;IF(IFERROR(AND(X2134&lt;&gt;"",Y2134&lt;&gt;"",Y2134-X2134&gt;Resumen!$B$8),FALSE()),"Julicroc ","")&amp;"en este PDV"),"")</f>
        <v/>
      </c>
      <c r="AZ2134" s="22" t="str">
        <f aca="false">IF(COUNTIF('Plan Pehuamar - Lista'!$A$2:$A$167,A2134)&gt;0,"Sí","No")</f>
        <v>No</v>
      </c>
      <c r="BA2134" s="22" t="str">
        <f aca="false">IF(COUNTIF('Plan Combo 9+1'!$A$2:$A$226,A2134)&gt;0,"Sí","No")</f>
        <v>No</v>
      </c>
      <c r="BB2134" s="22" t="str">
        <f aca="false">IF(AH2134="","No",IF(BA2134="Sí",IF((AO2134-AH2134)&gt;Resumen!$B$6,"Sí","No"),IF((AO2134-AH2134)&gt;=Resumen!$B$132,"Sí","No")))</f>
        <v>No</v>
      </c>
      <c r="BC2134" s="22" t="str">
        <f aca="false">IF(AND(N2134="Sí",AL2134="Sí",AI2134=0),"Sí","No")</f>
        <v>Sí</v>
      </c>
      <c r="BD2134" s="22" t="str">
        <f aca="false">IF(COUNTIF('Plan 9+1 (con Pehuamar)'!$A$2:$A$227,A2134)&gt;0,"Sí","No")</f>
        <v>No</v>
      </c>
    </row>
    <row r="2135" customFormat="false" ht="15" hidden="false" customHeight="true" outlineLevel="0" collapsed="false">
      <c r="A2135" s="6" t="n">
        <v>201978</v>
      </c>
      <c r="B2135" s="6" t="n">
        <v>13</v>
      </c>
      <c r="C2135" s="6" t="n">
        <v>1306</v>
      </c>
      <c r="D2135" s="6" t="s">
        <v>444</v>
      </c>
      <c r="E2135" s="6" t="s">
        <v>2293</v>
      </c>
      <c r="F2135" s="6" t="s">
        <v>206</v>
      </c>
      <c r="G2135" s="6" t="s">
        <v>130</v>
      </c>
      <c r="H2135" s="6" t="s">
        <v>1715</v>
      </c>
      <c r="I2135" s="27" t="n">
        <v>30</v>
      </c>
      <c r="J2135" s="27" t="n">
        <v>48</v>
      </c>
      <c r="K2135" s="27" t="n">
        <v>12</v>
      </c>
      <c r="L2135" s="28" t="n">
        <f aca="false">I2135+J2135</f>
        <v>78</v>
      </c>
      <c r="M2135" s="28" t="n">
        <f aca="false">L2135+K2135</f>
        <v>90</v>
      </c>
      <c r="N2135" s="22" t="str">
        <f aca="false">IF(I2135&gt;0,"Sí","No")</f>
        <v>Sí</v>
      </c>
      <c r="O2135" s="22" t="str">
        <f aca="false">IF(J2135&gt;0,"Sí","No")</f>
        <v>Sí</v>
      </c>
      <c r="P2135" s="22" t="str">
        <f aca="false">IF(K2135&gt;0,"Sí","No")</f>
        <v>Sí</v>
      </c>
      <c r="Q2135" s="22" t="str">
        <f aca="false">IF(OR(I2135&gt;0,J2135&gt;0),"Sí","No")</f>
        <v>Sí</v>
      </c>
      <c r="R2135" s="27" t="n">
        <v>2000</v>
      </c>
      <c r="S2135" s="27" t="n">
        <v>3000</v>
      </c>
      <c r="T2135" s="27" t="n">
        <v>1200</v>
      </c>
      <c r="U2135" s="27" t="n">
        <v>1950</v>
      </c>
      <c r="V2135" s="27" t="n">
        <v>3700</v>
      </c>
      <c r="W2135" s="12" t="n">
        <f aca="false">IF(AND(I2135&gt;0,R2135&gt;0),(S2135-R2135)/R2135,"")</f>
        <v>0.5</v>
      </c>
      <c r="X2135" s="12" t="n">
        <f aca="false">IF(AND(J2135&gt;0,T2135&gt;0),(U2135-T2135)/T2135,"")</f>
        <v>0.625</v>
      </c>
      <c r="Y2135" s="12" t="n">
        <f aca="false">IF(AND(K2135&gt;0,V2135&gt;0),(V2135-Resumen!$B$7)/Resumen!$B$7,"")</f>
        <v>0.48</v>
      </c>
      <c r="Z2135" s="28" t="n">
        <f aca="false">IF(AND(K2135&gt;0,I2135&gt;0,V2135&gt;0,S2135&gt;0),V2135-S2135,"")</f>
        <v>700</v>
      </c>
      <c r="AA2135" s="12" t="n">
        <f aca="false">IF(Z2135&lt;&gt;"",Z2135/S2135,"")</f>
        <v>0.233333333333333</v>
      </c>
      <c r="AB2135" s="28" t="n">
        <f aca="false">IF(AND(K2135&gt;0,J2135&gt;0,V2135&gt;0,U2135&gt;0),V2135-U2135,"")</f>
        <v>1750</v>
      </c>
      <c r="AC2135" s="12" t="n">
        <f aca="false">IF(AB2135&lt;&gt;"",AB2135/U2135,"")</f>
        <v>0.897435897435898</v>
      </c>
      <c r="AD2135" s="27" t="n">
        <v>5</v>
      </c>
      <c r="AE2135" s="27" t="n">
        <v>9</v>
      </c>
      <c r="AF2135" s="27" t="n">
        <v>11</v>
      </c>
      <c r="AG2135" s="28" t="n">
        <f aca="false">AD2135+AE2135+AF2135</f>
        <v>25</v>
      </c>
      <c r="AH2135" s="12" t="n">
        <f aca="false">IF(AG2135&gt;0,AD2135/AG2135,"")</f>
        <v>0.2</v>
      </c>
      <c r="AI2135" s="27" t="n">
        <v>1</v>
      </c>
      <c r="AJ2135" s="27" t="n">
        <v>0</v>
      </c>
      <c r="AK2135" s="27" t="n">
        <v>0</v>
      </c>
      <c r="AL2135" s="22" t="str">
        <f aca="false">IF(OR(AJ2135&gt;0,AK2135&gt;0),"Sí","No")</f>
        <v>No</v>
      </c>
      <c r="AM2135" s="6" t="s">
        <v>198</v>
      </c>
      <c r="AN2135" s="6" t="s">
        <v>198</v>
      </c>
      <c r="AO2135" s="12" t="n">
        <f aca="false">IF(M2135&gt;0,K2135/M2135,"")</f>
        <v>0.133333333333333</v>
      </c>
      <c r="AP2135" s="22" t="str">
        <f aca="false">IF(M2135&gt;=Resumen!$B$5,"Alto","Bajo")</f>
        <v>Alto</v>
      </c>
      <c r="AQ2135" s="22" t="str">
        <f aca="false">IF(AO2135&gt;=Resumen!$B$28,"Alto","Bajo")</f>
        <v>Bajo</v>
      </c>
      <c r="AR2135" s="22" t="str">
        <f aca="false">AP2135&amp;" Potencial / "&amp;AQ2135&amp;" Share"</f>
        <v>Alto Potencial / Bajo Share</v>
      </c>
      <c r="AS2135" s="22" t="str">
        <f aca="false">IF(Q2135="Sí",IF(AO2135&gt;=Resumen!$B$29,"Alto","Bajo"),"")</f>
        <v>Bajo</v>
      </c>
      <c r="AT2135" s="22" t="str">
        <f aca="false">IF(AS2135&lt;&gt;"",AP2135&amp;" Potencial / "&amp;AS2135&amp;" Share","")</f>
        <v>Alto Potencial / Bajo Share</v>
      </c>
      <c r="AU2135" s="22" t="str">
        <f aca="false">IF(AH2135="","Sin dato",IF(AH2135-AO2135&gt;Resumen!$B$6,"Sobre-exhibido",IF(AO2135-AH2135&gt;Resumen!$B$6,"Sub-exhibido","En línea")))</f>
        <v>Sobre-exhibido</v>
      </c>
      <c r="AV2135" s="22" t="n">
        <f aca="false">IF(AT2135="","",IF(AT2135="Alto Potencial / Bajo Share",1,IF(AT2135="Alto Potencial / Alto Share",2,IF(AT2135="Bajo Potencial / Alto Share",3,4))))</f>
        <v>1</v>
      </c>
      <c r="AW2135" s="22" t="str">
        <f aca="false">IF(Q2135="No","Sin competencia directa",IF(AV2135=1,"1 - Foco Conquista (Alto Pot / Bajo Share)",IF(AV2135=2,"2 - Foco Defensa (Alto Pot / Alto Share)",IF(AV2135=3,"3 - Monitoreo (Bajo Pot / Alto Share)","4 - Baja Prioridad (Bajo Pot / Bajo Share)"))))</f>
        <v>1 - Foco Conquista (Alto Pot / Bajo Share)</v>
      </c>
      <c r="AX2135" s="12" t="str">
        <f aca="false">IF(OR(IFERROR(AND(W2135&lt;&gt;"",Y2135&lt;&gt;"",Y2135-W2135&gt;Resumen!$B$8),FALSE()),IFERROR(AND(X2135&lt;&gt;"",Y2135&lt;&gt;"",Y2135-X2135&gt;Resumen!$B$8),FALSE())),MAX(IF(IFERROR(AND(W2135&lt;&gt;"",Y2135&lt;&gt;"",Y2135-W2135&gt;Resumen!$B$8),FALSE()),Y2135-W2135,0),IF(IFERROR(AND(X2135&lt;&gt;"",Y2135&lt;&gt;"",Y2135-X2135&gt;Resumen!$B$8),FALSE()),Y2135-X2135,0)),"")</f>
        <v/>
      </c>
      <c r="AY2135" s="22" t="str">
        <f aca="false">IF(OR(IFERROR(AND(W2135&lt;&gt;"",Y2135&lt;&gt;"",Y2135-W2135&gt;Resumen!$B$8),FALSE()),IFERROR(AND(X2135&lt;&gt;"",Y2135&lt;&gt;"",Y2135-X2135&gt;Resumen!$B$8),FALSE())),TRIM("Lays tiene mayor markup que "&amp;IF(IFERROR(AND(W2135&lt;&gt;"",Y2135&lt;&gt;"",Y2135-W2135&gt;Resumen!$B$8),FALSE()),"Quento ","")&amp;IF(IFERROR(AND(X2135&lt;&gt;"",Y2135&lt;&gt;"",Y2135-X2135&gt;Resumen!$B$8),FALSE()),"Julicroc ","")&amp;"en este PDV"),"")</f>
        <v/>
      </c>
      <c r="AZ2135" s="22" t="str">
        <f aca="false">IF(COUNTIF('Plan Pehuamar - Lista'!$A$2:$A$167,A2135)&gt;0,"Sí","No")</f>
        <v>No</v>
      </c>
      <c r="BA2135" s="22" t="str">
        <f aca="false">IF(COUNTIF('Plan Combo 9+1'!$A$2:$A$226,A2135)&gt;0,"Sí","No")</f>
        <v>Sí</v>
      </c>
      <c r="BB2135" s="22" t="str">
        <f aca="false">IF(AH2135="","No",IF(BA2135="Sí",IF((AO2135-AH2135)&gt;Resumen!$B$6,"Sí","No"),IF((AO2135-AH2135)&gt;=Resumen!$B$132,"Sí","No")))</f>
        <v>No</v>
      </c>
      <c r="BC2135" s="22" t="str">
        <f aca="false">IF(AND(N2135="Sí",AL2135="Sí",AI2135=0),"Sí","No")</f>
        <v>No</v>
      </c>
      <c r="BD2135" s="22" t="str">
        <f aca="false">IF(COUNTIF('Plan 9+1 (con Pehuamar)'!$A$2:$A$227,A2135)&gt;0,"Sí","No")</f>
        <v>Sí</v>
      </c>
    </row>
    <row r="2136" customFormat="false" ht="15" hidden="false" customHeight="true" outlineLevel="0" collapsed="false">
      <c r="A2136" s="6" t="n">
        <v>202402</v>
      </c>
      <c r="B2136" s="6" t="n">
        <v>13</v>
      </c>
      <c r="C2136" s="6" t="n">
        <v>1306</v>
      </c>
      <c r="D2136" s="6" t="s">
        <v>444</v>
      </c>
      <c r="E2136" s="6" t="s">
        <v>2294</v>
      </c>
      <c r="F2136" s="6" t="s">
        <v>201</v>
      </c>
      <c r="G2136" s="6" t="s">
        <v>130</v>
      </c>
      <c r="H2136" s="6" t="s">
        <v>1715</v>
      </c>
      <c r="I2136" s="27" t="n">
        <v>0</v>
      </c>
      <c r="J2136" s="27" t="n">
        <v>0</v>
      </c>
      <c r="K2136" s="27" t="n">
        <v>3.2</v>
      </c>
      <c r="L2136" s="28" t="n">
        <f aca="false">I2136+J2136</f>
        <v>0</v>
      </c>
      <c r="M2136" s="28" t="n">
        <f aca="false">L2136+K2136</f>
        <v>3.2</v>
      </c>
      <c r="N2136" s="22" t="str">
        <f aca="false">IF(I2136&gt;0,"Sí","No")</f>
        <v>No</v>
      </c>
      <c r="O2136" s="22" t="str">
        <f aca="false">IF(J2136&gt;0,"Sí","No")</f>
        <v>No</v>
      </c>
      <c r="P2136" s="22" t="str">
        <f aca="false">IF(K2136&gt;0,"Sí","No")</f>
        <v>Sí</v>
      </c>
      <c r="Q2136" s="22" t="str">
        <f aca="false">IF(OR(I2136&gt;0,J2136&gt;0),"Sí","No")</f>
        <v>No</v>
      </c>
      <c r="R2136" s="27"/>
      <c r="S2136" s="27"/>
      <c r="T2136" s="27"/>
      <c r="U2136" s="27"/>
      <c r="V2136" s="27"/>
      <c r="W2136" s="12" t="str">
        <f aca="false">IF(AND(I2136&gt;0,R2136&gt;0),(S2136-R2136)/R2136,"")</f>
        <v/>
      </c>
      <c r="X2136" s="12" t="str">
        <f aca="false">IF(AND(J2136&gt;0,T2136&gt;0),(U2136-T2136)/T2136,"")</f>
        <v/>
      </c>
      <c r="Y2136" s="12" t="str">
        <f aca="false">IF(AND(K2136&gt;0,V2136&gt;0),(V2136-Resumen!$B$7)/Resumen!$B$7,"")</f>
        <v/>
      </c>
      <c r="Z2136" s="28" t="str">
        <f aca="false">IF(AND(K2136&gt;0,I2136&gt;0,V2136&gt;0,S2136&gt;0),V2136-S2136,"")</f>
        <v/>
      </c>
      <c r="AA2136" s="12" t="str">
        <f aca="false">IF(Z2136&lt;&gt;"",Z2136/S2136,"")</f>
        <v/>
      </c>
      <c r="AB2136" s="28" t="str">
        <f aca="false">IF(AND(K2136&gt;0,J2136&gt;0,V2136&gt;0,U2136&gt;0),V2136-U2136,"")</f>
        <v/>
      </c>
      <c r="AC2136" s="12" t="str">
        <f aca="false">IF(AB2136&lt;&gt;"",AB2136/U2136,"")</f>
        <v/>
      </c>
      <c r="AD2136" s="27" t="n">
        <v>0</v>
      </c>
      <c r="AE2136" s="27" t="n">
        <v>0</v>
      </c>
      <c r="AF2136" s="27" t="n">
        <v>0</v>
      </c>
      <c r="AG2136" s="28" t="n">
        <f aca="false">AD2136+AE2136+AF2136</f>
        <v>0</v>
      </c>
      <c r="AH2136" s="12" t="str">
        <f aca="false">IF(AG2136&gt;0,AD2136/AG2136,"")</f>
        <v/>
      </c>
      <c r="AI2136" s="27" t="n">
        <v>0</v>
      </c>
      <c r="AJ2136" s="27" t="n">
        <v>0</v>
      </c>
      <c r="AK2136" s="27" t="n">
        <v>0</v>
      </c>
      <c r="AL2136" s="22" t="str">
        <f aca="false">IF(OR(AJ2136&gt;0,AK2136&gt;0),"Sí","No")</f>
        <v>No</v>
      </c>
      <c r="AM2136" s="6"/>
      <c r="AN2136" s="6"/>
      <c r="AO2136" s="12" t="n">
        <f aca="false">IF(M2136&gt;0,K2136/M2136,"")</f>
        <v>1</v>
      </c>
      <c r="AP2136" s="22" t="str">
        <f aca="false">IF(M2136&gt;=Resumen!$B$5,"Alto","Bajo")</f>
        <v>Bajo</v>
      </c>
      <c r="AQ2136" s="22" t="str">
        <f aca="false">IF(AO2136&gt;=Resumen!$B$28,"Alto","Bajo")</f>
        <v>Alto</v>
      </c>
      <c r="AR2136" s="22" t="str">
        <f aca="false">AP2136&amp;" Potencial / "&amp;AQ2136&amp;" Share"</f>
        <v>Bajo Potencial / Alto Share</v>
      </c>
      <c r="AS2136" s="22" t="str">
        <f aca="false">IF(Q2136="Sí",IF(AO2136&gt;=Resumen!$B$29,"Alto","Bajo"),"")</f>
        <v/>
      </c>
      <c r="AT2136" s="22" t="str">
        <f aca="false">IF(AS2136&lt;&gt;"",AP2136&amp;" Potencial / "&amp;AS2136&amp;" Share","")</f>
        <v/>
      </c>
      <c r="AU2136" s="22" t="str">
        <f aca="false">IF(AH2136="","Sin dato",IF(AH2136-AO2136&gt;Resumen!$B$6,"Sobre-exhibido",IF(AO2136-AH2136&gt;Resumen!$B$6,"Sub-exhibido","En línea")))</f>
        <v>Sin dato</v>
      </c>
      <c r="AV2136" s="22" t="str">
        <f aca="false">IF(AT2136="","",IF(AT2136="Alto Potencial / Bajo Share",1,IF(AT2136="Alto Potencial / Alto Share",2,IF(AT2136="Bajo Potencial / Alto Share",3,4))))</f>
        <v/>
      </c>
      <c r="AW2136" s="22" t="str">
        <f aca="false">IF(Q2136="No","Sin competencia directa",IF(AV2136=1,"1 - Foco Conquista (Alto Pot / Bajo Share)",IF(AV2136=2,"2 - Foco Defensa (Alto Pot / Alto Share)",IF(AV2136=3,"3 - Monitoreo (Bajo Pot / Alto Share)","4 - Baja Prioridad (Bajo Pot / Bajo Share)"))))</f>
        <v>Sin competencia directa</v>
      </c>
      <c r="AX2136" s="12" t="str">
        <f aca="false">IF(OR(IFERROR(AND(W2136&lt;&gt;"",Y2136&lt;&gt;"",Y2136-W2136&gt;Resumen!$B$8),FALSE()),IFERROR(AND(X2136&lt;&gt;"",Y2136&lt;&gt;"",Y2136-X2136&gt;Resumen!$B$8),FALSE())),MAX(IF(IFERROR(AND(W2136&lt;&gt;"",Y2136&lt;&gt;"",Y2136-W2136&gt;Resumen!$B$8),FALSE()),Y2136-W2136,0),IF(IFERROR(AND(X2136&lt;&gt;"",Y2136&lt;&gt;"",Y2136-X2136&gt;Resumen!$B$8),FALSE()),Y2136-X2136,0)),"")</f>
        <v/>
      </c>
      <c r="AY2136" s="22" t="str">
        <f aca="false">IF(OR(IFERROR(AND(W2136&lt;&gt;"",Y2136&lt;&gt;"",Y2136-W2136&gt;Resumen!$B$8),FALSE()),IFERROR(AND(X2136&lt;&gt;"",Y2136&lt;&gt;"",Y2136-X2136&gt;Resumen!$B$8),FALSE())),TRIM("Lays tiene mayor markup que "&amp;IF(IFERROR(AND(W2136&lt;&gt;"",Y2136&lt;&gt;"",Y2136-W2136&gt;Resumen!$B$8),FALSE()),"Quento ","")&amp;IF(IFERROR(AND(X2136&lt;&gt;"",Y2136&lt;&gt;"",Y2136-X2136&gt;Resumen!$B$8),FALSE()),"Julicroc ","")&amp;"en este PDV"),"")</f>
        <v/>
      </c>
      <c r="AZ2136" s="22" t="str">
        <f aca="false">IF(COUNTIF('Plan Pehuamar - Lista'!$A$2:$A$167,A2136)&gt;0,"Sí","No")</f>
        <v>No</v>
      </c>
      <c r="BA2136" s="22" t="str">
        <f aca="false">IF(COUNTIF('Plan Combo 9+1'!$A$2:$A$226,A2136)&gt;0,"Sí","No")</f>
        <v>No</v>
      </c>
      <c r="BB2136" s="22" t="str">
        <f aca="false">IF(AH2136="","No",IF(BA2136="Sí",IF((AO2136-AH2136)&gt;Resumen!$B$6,"Sí","No"),IF((AO2136-AH2136)&gt;=Resumen!$B$132,"Sí","No")))</f>
        <v>No</v>
      </c>
      <c r="BC2136" s="22" t="str">
        <f aca="false">IF(AND(N2136="Sí",AL2136="Sí",AI2136=0),"Sí","No")</f>
        <v>No</v>
      </c>
      <c r="BD2136" s="22" t="str">
        <f aca="false">IF(COUNTIF('Plan 9+1 (con Pehuamar)'!$A$2:$A$227,A2136)&gt;0,"Sí","No")</f>
        <v>No</v>
      </c>
    </row>
    <row r="2137" customFormat="false" ht="15" hidden="false" customHeight="true" outlineLevel="0" collapsed="false">
      <c r="A2137" s="6" t="n">
        <v>202473</v>
      </c>
      <c r="B2137" s="6" t="n">
        <v>13</v>
      </c>
      <c r="C2137" s="6" t="n">
        <v>1306</v>
      </c>
      <c r="D2137" s="6" t="s">
        <v>444</v>
      </c>
      <c r="E2137" s="6" t="s">
        <v>2295</v>
      </c>
      <c r="F2137" s="6" t="s">
        <v>201</v>
      </c>
      <c r="G2137" s="6" t="s">
        <v>130</v>
      </c>
      <c r="H2137" s="6" t="s">
        <v>1715</v>
      </c>
      <c r="I2137" s="27" t="n">
        <v>10</v>
      </c>
      <c r="J2137" s="27" t="n">
        <v>15</v>
      </c>
      <c r="K2137" s="27" t="n">
        <v>5</v>
      </c>
      <c r="L2137" s="28" t="n">
        <f aca="false">I2137+J2137</f>
        <v>25</v>
      </c>
      <c r="M2137" s="28" t="n">
        <f aca="false">L2137+K2137</f>
        <v>30</v>
      </c>
      <c r="N2137" s="22" t="str">
        <f aca="false">IF(I2137&gt;0,"Sí","No")</f>
        <v>Sí</v>
      </c>
      <c r="O2137" s="22" t="str">
        <f aca="false">IF(J2137&gt;0,"Sí","No")</f>
        <v>Sí</v>
      </c>
      <c r="P2137" s="22" t="str">
        <f aca="false">IF(K2137&gt;0,"Sí","No")</f>
        <v>Sí</v>
      </c>
      <c r="Q2137" s="22" t="str">
        <f aca="false">IF(OR(I2137&gt;0,J2137&gt;0),"Sí","No")</f>
        <v>Sí</v>
      </c>
      <c r="R2137" s="27" t="n">
        <v>1750</v>
      </c>
      <c r="S2137" s="27" t="n">
        <v>2500</v>
      </c>
      <c r="T2137" s="27" t="n">
        <v>1200</v>
      </c>
      <c r="U2137" s="27" t="n">
        <v>2000</v>
      </c>
      <c r="V2137" s="27" t="n">
        <v>3650</v>
      </c>
      <c r="W2137" s="12" t="n">
        <f aca="false">IF(AND(I2137&gt;0,R2137&gt;0),(S2137-R2137)/R2137,"")</f>
        <v>0.428571428571429</v>
      </c>
      <c r="X2137" s="12" t="n">
        <f aca="false">IF(AND(J2137&gt;0,T2137&gt;0),(U2137-T2137)/T2137,"")</f>
        <v>0.666666666666667</v>
      </c>
      <c r="Y2137" s="12" t="n">
        <f aca="false">IF(AND(K2137&gt;0,V2137&gt;0),(V2137-Resumen!$B$7)/Resumen!$B$7,"")</f>
        <v>0.46</v>
      </c>
      <c r="Z2137" s="28" t="n">
        <f aca="false">IF(AND(K2137&gt;0,I2137&gt;0,V2137&gt;0,S2137&gt;0),V2137-S2137,"")</f>
        <v>1150</v>
      </c>
      <c r="AA2137" s="12" t="n">
        <f aca="false">IF(Z2137&lt;&gt;"",Z2137/S2137,"")</f>
        <v>0.46</v>
      </c>
      <c r="AB2137" s="28" t="n">
        <f aca="false">IF(AND(K2137&gt;0,J2137&gt;0,V2137&gt;0,U2137&gt;0),V2137-U2137,"")</f>
        <v>1650</v>
      </c>
      <c r="AC2137" s="12" t="n">
        <f aca="false">IF(AB2137&lt;&gt;"",AB2137/U2137,"")</f>
        <v>0.825</v>
      </c>
      <c r="AD2137" s="27" t="n">
        <v>3</v>
      </c>
      <c r="AE2137" s="27" t="n">
        <v>2</v>
      </c>
      <c r="AF2137" s="27" t="n">
        <v>9</v>
      </c>
      <c r="AG2137" s="28" t="n">
        <f aca="false">AD2137+AE2137+AF2137</f>
        <v>14</v>
      </c>
      <c r="AH2137" s="12" t="n">
        <f aca="false">IF(AG2137&gt;0,AD2137/AG2137,"")</f>
        <v>0.214285714285714</v>
      </c>
      <c r="AI2137" s="27" t="n">
        <v>1</v>
      </c>
      <c r="AJ2137" s="27" t="n">
        <v>0</v>
      </c>
      <c r="AK2137" s="27" t="n">
        <v>1</v>
      </c>
      <c r="AL2137" s="22" t="str">
        <f aca="false">IF(OR(AJ2137&gt;0,AK2137&gt;0),"Sí","No")</f>
        <v>Sí</v>
      </c>
      <c r="AM2137" s="6" t="s">
        <v>198</v>
      </c>
      <c r="AN2137" s="6" t="s">
        <v>198</v>
      </c>
      <c r="AO2137" s="12" t="n">
        <f aca="false">IF(M2137&gt;0,K2137/M2137,"")</f>
        <v>0.166666666666667</v>
      </c>
      <c r="AP2137" s="22" t="str">
        <f aca="false">IF(M2137&gt;=Resumen!$B$5,"Alto","Bajo")</f>
        <v>Bajo</v>
      </c>
      <c r="AQ2137" s="22" t="str">
        <f aca="false">IF(AO2137&gt;=Resumen!$B$28,"Alto","Bajo")</f>
        <v>Bajo</v>
      </c>
      <c r="AR2137" s="22" t="str">
        <f aca="false">AP2137&amp;" Potencial / "&amp;AQ2137&amp;" Share"</f>
        <v>Bajo Potencial / Bajo Share</v>
      </c>
      <c r="AS2137" s="22" t="str">
        <f aca="false">IF(Q2137="Sí",IF(AO2137&gt;=Resumen!$B$29,"Alto","Bajo"),"")</f>
        <v>Bajo</v>
      </c>
      <c r="AT2137" s="22" t="str">
        <f aca="false">IF(AS2137&lt;&gt;"",AP2137&amp;" Potencial / "&amp;AS2137&amp;" Share","")</f>
        <v>Bajo Potencial / Bajo Share</v>
      </c>
      <c r="AU2137" s="22" t="str">
        <f aca="false">IF(AH2137="","Sin dato",IF(AH2137-AO2137&gt;Resumen!$B$6,"Sobre-exhibido",IF(AO2137-AH2137&gt;Resumen!$B$6,"Sub-exhibido","En línea")))</f>
        <v>En línea</v>
      </c>
      <c r="AV2137" s="22" t="n">
        <f aca="false">IF(AT2137="","",IF(AT2137="Alto Potencial / Bajo Share",1,IF(AT2137="Alto Potencial / Alto Share",2,IF(AT2137="Bajo Potencial / Alto Share",3,4))))</f>
        <v>4</v>
      </c>
      <c r="AW2137" s="22" t="str">
        <f aca="false">IF(Q2137="No","Sin competencia directa",IF(AV2137=1,"1 - Foco Conquista (Alto Pot / Bajo Share)",IF(AV2137=2,"2 - Foco Defensa (Alto Pot / Alto Share)",IF(AV2137=3,"3 - Monitoreo (Bajo Pot / Alto Share)","4 - Baja Prioridad (Bajo Pot / Bajo Share)"))))</f>
        <v>4 - Baja Prioridad (Bajo Pot / Bajo Share)</v>
      </c>
      <c r="AX2137" s="12" t="str">
        <f aca="false">IF(OR(IFERROR(AND(W2137&lt;&gt;"",Y2137&lt;&gt;"",Y2137-W2137&gt;Resumen!$B$8),FALSE()),IFERROR(AND(X2137&lt;&gt;"",Y2137&lt;&gt;"",Y2137-X2137&gt;Resumen!$B$8),FALSE())),MAX(IF(IFERROR(AND(W2137&lt;&gt;"",Y2137&lt;&gt;"",Y2137-W2137&gt;Resumen!$B$8),FALSE()),Y2137-W2137,0),IF(IFERROR(AND(X2137&lt;&gt;"",Y2137&lt;&gt;"",Y2137-X2137&gt;Resumen!$B$8),FALSE()),Y2137-X2137,0)),"")</f>
        <v/>
      </c>
      <c r="AY2137" s="22" t="str">
        <f aca="false">IF(OR(IFERROR(AND(W2137&lt;&gt;"",Y2137&lt;&gt;"",Y2137-W2137&gt;Resumen!$B$8),FALSE()),IFERROR(AND(X2137&lt;&gt;"",Y2137&lt;&gt;"",Y2137-X2137&gt;Resumen!$B$8),FALSE())),TRIM("Lays tiene mayor markup que "&amp;IF(IFERROR(AND(W2137&lt;&gt;"",Y2137&lt;&gt;"",Y2137-W2137&gt;Resumen!$B$8),FALSE()),"Quento ","")&amp;IF(IFERROR(AND(X2137&lt;&gt;"",Y2137&lt;&gt;"",Y2137-X2137&gt;Resumen!$B$8),FALSE()),"Julicroc ","")&amp;"en este PDV"),"")</f>
        <v/>
      </c>
      <c r="AZ2137" s="22" t="str">
        <f aca="false">IF(COUNTIF('Plan Pehuamar - Lista'!$A$2:$A$167,A2137)&gt;0,"Sí","No")</f>
        <v>No</v>
      </c>
      <c r="BA2137" s="22" t="str">
        <f aca="false">IF(COUNTIF('Plan Combo 9+1'!$A$2:$A$226,A2137)&gt;0,"Sí","No")</f>
        <v>No</v>
      </c>
      <c r="BB2137" s="22" t="str">
        <f aca="false">IF(AH2137="","No",IF(BA2137="Sí",IF((AO2137-AH2137)&gt;Resumen!$B$6,"Sí","No"),IF((AO2137-AH2137)&gt;=Resumen!$B$132,"Sí","No")))</f>
        <v>No</v>
      </c>
      <c r="BC2137" s="22" t="str">
        <f aca="false">IF(AND(N2137="Sí",AL2137="Sí",AI2137=0),"Sí","No")</f>
        <v>No</v>
      </c>
      <c r="BD2137" s="22" t="str">
        <f aca="false">IF(COUNTIF('Plan 9+1 (con Pehuamar)'!$A$2:$A$227,A2137)&gt;0,"Sí","No")</f>
        <v>No</v>
      </c>
    </row>
    <row r="2138" customFormat="false" ht="15" hidden="false" customHeight="true" outlineLevel="0" collapsed="false">
      <c r="A2138" s="6" t="n">
        <v>202777</v>
      </c>
      <c r="B2138" s="6" t="n">
        <v>13</v>
      </c>
      <c r="C2138" s="6" t="n">
        <v>1306</v>
      </c>
      <c r="D2138" s="6" t="s">
        <v>444</v>
      </c>
      <c r="E2138" s="6" t="s">
        <v>2296</v>
      </c>
      <c r="F2138" s="6" t="s">
        <v>201</v>
      </c>
      <c r="G2138" s="6" t="s">
        <v>130</v>
      </c>
      <c r="H2138" s="6" t="s">
        <v>1715</v>
      </c>
      <c r="I2138" s="27" t="n">
        <v>0</v>
      </c>
      <c r="J2138" s="27" t="n">
        <v>0</v>
      </c>
      <c r="K2138" s="27" t="n">
        <v>0.4</v>
      </c>
      <c r="L2138" s="28" t="n">
        <f aca="false">I2138+J2138</f>
        <v>0</v>
      </c>
      <c r="M2138" s="28" t="n">
        <f aca="false">L2138+K2138</f>
        <v>0.4</v>
      </c>
      <c r="N2138" s="22" t="str">
        <f aca="false">IF(I2138&gt;0,"Sí","No")</f>
        <v>No</v>
      </c>
      <c r="O2138" s="22" t="str">
        <f aca="false">IF(J2138&gt;0,"Sí","No")</f>
        <v>No</v>
      </c>
      <c r="P2138" s="22" t="str">
        <f aca="false">IF(K2138&gt;0,"Sí","No")</f>
        <v>Sí</v>
      </c>
      <c r="Q2138" s="22" t="str">
        <f aca="false">IF(OR(I2138&gt;0,J2138&gt;0),"Sí","No")</f>
        <v>No</v>
      </c>
      <c r="R2138" s="27"/>
      <c r="S2138" s="27"/>
      <c r="T2138" s="27"/>
      <c r="U2138" s="27"/>
      <c r="V2138" s="27"/>
      <c r="W2138" s="12" t="str">
        <f aca="false">IF(AND(I2138&gt;0,R2138&gt;0),(S2138-R2138)/R2138,"")</f>
        <v/>
      </c>
      <c r="X2138" s="12" t="str">
        <f aca="false">IF(AND(J2138&gt;0,T2138&gt;0),(U2138-T2138)/T2138,"")</f>
        <v/>
      </c>
      <c r="Y2138" s="12" t="str">
        <f aca="false">IF(AND(K2138&gt;0,V2138&gt;0),(V2138-Resumen!$B$7)/Resumen!$B$7,"")</f>
        <v/>
      </c>
      <c r="Z2138" s="28" t="str">
        <f aca="false">IF(AND(K2138&gt;0,I2138&gt;0,V2138&gt;0,S2138&gt;0),V2138-S2138,"")</f>
        <v/>
      </c>
      <c r="AA2138" s="12" t="str">
        <f aca="false">IF(Z2138&lt;&gt;"",Z2138/S2138,"")</f>
        <v/>
      </c>
      <c r="AB2138" s="28" t="str">
        <f aca="false">IF(AND(K2138&gt;0,J2138&gt;0,V2138&gt;0,U2138&gt;0),V2138-U2138,"")</f>
        <v/>
      </c>
      <c r="AC2138" s="12" t="str">
        <f aca="false">IF(AB2138&lt;&gt;"",AB2138/U2138,"")</f>
        <v/>
      </c>
      <c r="AD2138" s="27" t="n">
        <v>0</v>
      </c>
      <c r="AE2138" s="27" t="n">
        <v>0</v>
      </c>
      <c r="AF2138" s="27" t="n">
        <v>0</v>
      </c>
      <c r="AG2138" s="28" t="n">
        <f aca="false">AD2138+AE2138+AF2138</f>
        <v>0</v>
      </c>
      <c r="AH2138" s="12" t="str">
        <f aca="false">IF(AG2138&gt;0,AD2138/AG2138,"")</f>
        <v/>
      </c>
      <c r="AI2138" s="27" t="n">
        <v>0</v>
      </c>
      <c r="AJ2138" s="27" t="n">
        <v>0</v>
      </c>
      <c r="AK2138" s="27" t="n">
        <v>0</v>
      </c>
      <c r="AL2138" s="22" t="str">
        <f aca="false">IF(OR(AJ2138&gt;0,AK2138&gt;0),"Sí","No")</f>
        <v>No</v>
      </c>
      <c r="AM2138" s="6"/>
      <c r="AN2138" s="6"/>
      <c r="AO2138" s="12" t="n">
        <f aca="false">IF(M2138&gt;0,K2138/M2138,"")</f>
        <v>1</v>
      </c>
      <c r="AP2138" s="22" t="str">
        <f aca="false">IF(M2138&gt;=Resumen!$B$5,"Alto","Bajo")</f>
        <v>Bajo</v>
      </c>
      <c r="AQ2138" s="22" t="str">
        <f aca="false">IF(AO2138&gt;=Resumen!$B$28,"Alto","Bajo")</f>
        <v>Alto</v>
      </c>
      <c r="AR2138" s="22" t="str">
        <f aca="false">AP2138&amp;" Potencial / "&amp;AQ2138&amp;" Share"</f>
        <v>Bajo Potencial / Alto Share</v>
      </c>
      <c r="AS2138" s="22" t="str">
        <f aca="false">IF(Q2138="Sí",IF(AO2138&gt;=Resumen!$B$29,"Alto","Bajo"),"")</f>
        <v/>
      </c>
      <c r="AT2138" s="22" t="str">
        <f aca="false">IF(AS2138&lt;&gt;"",AP2138&amp;" Potencial / "&amp;AS2138&amp;" Share","")</f>
        <v/>
      </c>
      <c r="AU2138" s="22" t="str">
        <f aca="false">IF(AH2138="","Sin dato",IF(AH2138-AO2138&gt;Resumen!$B$6,"Sobre-exhibido",IF(AO2138-AH2138&gt;Resumen!$B$6,"Sub-exhibido","En línea")))</f>
        <v>Sin dato</v>
      </c>
      <c r="AV2138" s="22" t="str">
        <f aca="false">IF(AT2138="","",IF(AT2138="Alto Potencial / Bajo Share",1,IF(AT2138="Alto Potencial / Alto Share",2,IF(AT2138="Bajo Potencial / Alto Share",3,4))))</f>
        <v/>
      </c>
      <c r="AW2138" s="22" t="str">
        <f aca="false">IF(Q2138="No","Sin competencia directa",IF(AV2138=1,"1 - Foco Conquista (Alto Pot / Bajo Share)",IF(AV2138=2,"2 - Foco Defensa (Alto Pot / Alto Share)",IF(AV2138=3,"3 - Monitoreo (Bajo Pot / Alto Share)","4 - Baja Prioridad (Bajo Pot / Bajo Share)"))))</f>
        <v>Sin competencia directa</v>
      </c>
      <c r="AX2138" s="12" t="str">
        <f aca="false">IF(OR(IFERROR(AND(W2138&lt;&gt;"",Y2138&lt;&gt;"",Y2138-W2138&gt;Resumen!$B$8),FALSE()),IFERROR(AND(X2138&lt;&gt;"",Y2138&lt;&gt;"",Y2138-X2138&gt;Resumen!$B$8),FALSE())),MAX(IF(IFERROR(AND(W2138&lt;&gt;"",Y2138&lt;&gt;"",Y2138-W2138&gt;Resumen!$B$8),FALSE()),Y2138-W2138,0),IF(IFERROR(AND(X2138&lt;&gt;"",Y2138&lt;&gt;"",Y2138-X2138&gt;Resumen!$B$8),FALSE()),Y2138-X2138,0)),"")</f>
        <v/>
      </c>
      <c r="AY2138" s="22" t="str">
        <f aca="false">IF(OR(IFERROR(AND(W2138&lt;&gt;"",Y2138&lt;&gt;"",Y2138-W2138&gt;Resumen!$B$8),FALSE()),IFERROR(AND(X2138&lt;&gt;"",Y2138&lt;&gt;"",Y2138-X2138&gt;Resumen!$B$8),FALSE())),TRIM("Lays tiene mayor markup que "&amp;IF(IFERROR(AND(W2138&lt;&gt;"",Y2138&lt;&gt;"",Y2138-W2138&gt;Resumen!$B$8),FALSE()),"Quento ","")&amp;IF(IFERROR(AND(X2138&lt;&gt;"",Y2138&lt;&gt;"",Y2138-X2138&gt;Resumen!$B$8),FALSE()),"Julicroc ","")&amp;"en este PDV"),"")</f>
        <v/>
      </c>
      <c r="AZ2138" s="22" t="str">
        <f aca="false">IF(COUNTIF('Plan Pehuamar - Lista'!$A$2:$A$167,A2138)&gt;0,"Sí","No")</f>
        <v>No</v>
      </c>
      <c r="BA2138" s="22" t="str">
        <f aca="false">IF(COUNTIF('Plan Combo 9+1'!$A$2:$A$226,A2138)&gt;0,"Sí","No")</f>
        <v>No</v>
      </c>
      <c r="BB2138" s="22" t="str">
        <f aca="false">IF(AH2138="","No",IF(BA2138="Sí",IF((AO2138-AH2138)&gt;Resumen!$B$6,"Sí","No"),IF((AO2138-AH2138)&gt;=Resumen!$B$132,"Sí","No")))</f>
        <v>No</v>
      </c>
      <c r="BC2138" s="22" t="str">
        <f aca="false">IF(AND(N2138="Sí",AL2138="Sí",AI2138=0),"Sí","No")</f>
        <v>No</v>
      </c>
      <c r="BD2138" s="22" t="str">
        <f aca="false">IF(COUNTIF('Plan 9+1 (con Pehuamar)'!$A$2:$A$227,A2138)&gt;0,"Sí","No")</f>
        <v>No</v>
      </c>
    </row>
    <row r="2139" customFormat="false" ht="15" hidden="false" customHeight="true" outlineLevel="0" collapsed="false">
      <c r="A2139" s="6" t="n">
        <v>200986</v>
      </c>
      <c r="B2139" s="6" t="n">
        <v>14</v>
      </c>
      <c r="C2139" s="6" t="n">
        <v>1401</v>
      </c>
      <c r="D2139" s="6" t="s">
        <v>194</v>
      </c>
      <c r="E2139" s="6" t="s">
        <v>2297</v>
      </c>
      <c r="F2139" s="6" t="s">
        <v>206</v>
      </c>
      <c r="G2139" s="6" t="s">
        <v>130</v>
      </c>
      <c r="H2139" s="6" t="s">
        <v>1715</v>
      </c>
      <c r="I2139" s="27" t="n">
        <v>5</v>
      </c>
      <c r="J2139" s="27" t="n">
        <v>15</v>
      </c>
      <c r="K2139" s="27" t="n">
        <v>8</v>
      </c>
      <c r="L2139" s="28" t="n">
        <f aca="false">I2139+J2139</f>
        <v>20</v>
      </c>
      <c r="M2139" s="28" t="n">
        <f aca="false">L2139+K2139</f>
        <v>28</v>
      </c>
      <c r="N2139" s="22" t="str">
        <f aca="false">IF(I2139&gt;0,"Sí","No")</f>
        <v>Sí</v>
      </c>
      <c r="O2139" s="22" t="str">
        <f aca="false">IF(J2139&gt;0,"Sí","No")</f>
        <v>Sí</v>
      </c>
      <c r="P2139" s="22" t="str">
        <f aca="false">IF(K2139&gt;0,"Sí","No")</f>
        <v>Sí</v>
      </c>
      <c r="Q2139" s="22" t="str">
        <f aca="false">IF(OR(I2139&gt;0,J2139&gt;0),"Sí","No")</f>
        <v>Sí</v>
      </c>
      <c r="R2139" s="27" t="n">
        <v>1800</v>
      </c>
      <c r="S2139" s="27" t="n">
        <v>2500</v>
      </c>
      <c r="T2139" s="27" t="n">
        <v>1280</v>
      </c>
      <c r="U2139" s="27" t="n">
        <v>1800</v>
      </c>
      <c r="V2139" s="27" t="n">
        <v>3500</v>
      </c>
      <c r="W2139" s="12" t="n">
        <f aca="false">IF(AND(I2139&gt;0,R2139&gt;0),(S2139-R2139)/R2139,"")</f>
        <v>0.388888888888889</v>
      </c>
      <c r="X2139" s="12" t="n">
        <f aca="false">IF(AND(J2139&gt;0,T2139&gt;0),(U2139-T2139)/T2139,"")</f>
        <v>0.40625</v>
      </c>
      <c r="Y2139" s="12" t="n">
        <f aca="false">IF(AND(K2139&gt;0,V2139&gt;0),(V2139-Resumen!$B$7)/Resumen!$B$7,"")</f>
        <v>0.4</v>
      </c>
      <c r="Z2139" s="28" t="n">
        <f aca="false">IF(AND(K2139&gt;0,I2139&gt;0,V2139&gt;0,S2139&gt;0),V2139-S2139,"")</f>
        <v>1000</v>
      </c>
      <c r="AA2139" s="12" t="n">
        <f aca="false">IF(Z2139&lt;&gt;"",Z2139/S2139,"")</f>
        <v>0.4</v>
      </c>
      <c r="AB2139" s="28" t="n">
        <f aca="false">IF(AND(K2139&gt;0,J2139&gt;0,V2139&gt;0,U2139&gt;0),V2139-U2139,"")</f>
        <v>1700</v>
      </c>
      <c r="AC2139" s="12" t="n">
        <f aca="false">IF(AB2139&lt;&gt;"",AB2139/U2139,"")</f>
        <v>0.944444444444444</v>
      </c>
      <c r="AD2139" s="27" t="n">
        <v>5</v>
      </c>
      <c r="AE2139" s="27" t="n">
        <v>3</v>
      </c>
      <c r="AF2139" s="27" t="n">
        <v>3</v>
      </c>
      <c r="AG2139" s="28" t="n">
        <f aca="false">AD2139+AE2139+AF2139</f>
        <v>11</v>
      </c>
      <c r="AH2139" s="12" t="n">
        <f aca="false">IF(AG2139&gt;0,AD2139/AG2139,"")</f>
        <v>0.454545454545455</v>
      </c>
      <c r="AI2139" s="27" t="n">
        <v>1</v>
      </c>
      <c r="AJ2139" s="27" t="n">
        <v>1</v>
      </c>
      <c r="AK2139" s="27" t="n">
        <v>1</v>
      </c>
      <c r="AL2139" s="22" t="str">
        <f aca="false">IF(OR(AJ2139&gt;0,AK2139&gt;0),"Sí","No")</f>
        <v>Sí</v>
      </c>
      <c r="AM2139" s="6" t="s">
        <v>198</v>
      </c>
      <c r="AN2139" s="6" t="s">
        <v>198</v>
      </c>
      <c r="AO2139" s="12" t="n">
        <f aca="false">IF(M2139&gt;0,K2139/M2139,"")</f>
        <v>0.285714285714286</v>
      </c>
      <c r="AP2139" s="22" t="str">
        <f aca="false">IF(M2139&gt;=Resumen!$B$5,"Alto","Bajo")</f>
        <v>Bajo</v>
      </c>
      <c r="AQ2139" s="22" t="str">
        <f aca="false">IF(AO2139&gt;=Resumen!$B$28,"Alto","Bajo")</f>
        <v>Bajo</v>
      </c>
      <c r="AR2139" s="22" t="str">
        <f aca="false">AP2139&amp;" Potencial / "&amp;AQ2139&amp;" Share"</f>
        <v>Bajo Potencial / Bajo Share</v>
      </c>
      <c r="AS2139" s="22" t="str">
        <f aca="false">IF(Q2139="Sí",IF(AO2139&gt;=Resumen!$B$29,"Alto","Bajo"),"")</f>
        <v>Bajo</v>
      </c>
      <c r="AT2139" s="22" t="str">
        <f aca="false">IF(AS2139&lt;&gt;"",AP2139&amp;" Potencial / "&amp;AS2139&amp;" Share","")</f>
        <v>Bajo Potencial / Bajo Share</v>
      </c>
      <c r="AU2139" s="22" t="str">
        <f aca="false">IF(AH2139="","Sin dato",IF(AH2139-AO2139&gt;Resumen!$B$6,"Sobre-exhibido",IF(AO2139-AH2139&gt;Resumen!$B$6,"Sub-exhibido","En línea")))</f>
        <v>Sobre-exhibido</v>
      </c>
      <c r="AV2139" s="22" t="n">
        <f aca="false">IF(AT2139="","",IF(AT2139="Alto Potencial / Bajo Share",1,IF(AT2139="Alto Potencial / Alto Share",2,IF(AT2139="Bajo Potencial / Alto Share",3,4))))</f>
        <v>4</v>
      </c>
      <c r="AW2139" s="22" t="str">
        <f aca="false">IF(Q2139="No","Sin competencia directa",IF(AV2139=1,"1 - Foco Conquista (Alto Pot / Bajo Share)",IF(AV2139=2,"2 - Foco Defensa (Alto Pot / Alto Share)",IF(AV2139=3,"3 - Monitoreo (Bajo Pot / Alto Share)","4 - Baja Prioridad (Bajo Pot / Bajo Share)"))))</f>
        <v>4 - Baja Prioridad (Bajo Pot / Bajo Share)</v>
      </c>
      <c r="AX2139" s="12" t="str">
        <f aca="false">IF(OR(IFERROR(AND(W2139&lt;&gt;"",Y2139&lt;&gt;"",Y2139-W2139&gt;Resumen!$B$8),FALSE()),IFERROR(AND(X2139&lt;&gt;"",Y2139&lt;&gt;"",Y2139-X2139&gt;Resumen!$B$8),FALSE())),MAX(IF(IFERROR(AND(W2139&lt;&gt;"",Y2139&lt;&gt;"",Y2139-W2139&gt;Resumen!$B$8),FALSE()),Y2139-W2139,0),IF(IFERROR(AND(X2139&lt;&gt;"",Y2139&lt;&gt;"",Y2139-X2139&gt;Resumen!$B$8),FALSE()),Y2139-X2139,0)),"")</f>
        <v/>
      </c>
      <c r="AY2139" s="22" t="str">
        <f aca="false">IF(OR(IFERROR(AND(W2139&lt;&gt;"",Y2139&lt;&gt;"",Y2139-W2139&gt;Resumen!$B$8),FALSE()),IFERROR(AND(X2139&lt;&gt;"",Y2139&lt;&gt;"",Y2139-X2139&gt;Resumen!$B$8),FALSE())),TRIM("Lays tiene mayor markup que "&amp;IF(IFERROR(AND(W2139&lt;&gt;"",Y2139&lt;&gt;"",Y2139-W2139&gt;Resumen!$B$8),FALSE()),"Quento ","")&amp;IF(IFERROR(AND(X2139&lt;&gt;"",Y2139&lt;&gt;"",Y2139-X2139&gt;Resumen!$B$8),FALSE()),"Julicroc ","")&amp;"en este PDV"),"")</f>
        <v/>
      </c>
      <c r="AZ2139" s="22" t="str">
        <f aca="false">IF(COUNTIF('Plan Pehuamar - Lista'!$A$2:$A$167,A2139)&gt;0,"Sí","No")</f>
        <v>Sí</v>
      </c>
      <c r="BA2139" s="22" t="str">
        <f aca="false">IF(COUNTIF('Plan Combo 9+1'!$A$2:$A$226,A2139)&gt;0,"Sí","No")</f>
        <v>No</v>
      </c>
      <c r="BB2139" s="22" t="str">
        <f aca="false">IF(AH2139="","No",IF(BA2139="Sí",IF((AO2139-AH2139)&gt;Resumen!$B$6,"Sí","No"),IF((AO2139-AH2139)&gt;=Resumen!$B$132,"Sí","No")))</f>
        <v>No</v>
      </c>
      <c r="BC2139" s="22" t="str">
        <f aca="false">IF(AND(N2139="Sí",AL2139="Sí",AI2139=0),"Sí","No")</f>
        <v>No</v>
      </c>
      <c r="BD2139" s="22" t="str">
        <f aca="false">IF(COUNTIF('Plan 9+1 (con Pehuamar)'!$A$2:$A$227,A2139)&gt;0,"Sí","No")</f>
        <v>No</v>
      </c>
    </row>
    <row r="2140" customFormat="false" ht="15" hidden="false" customHeight="true" outlineLevel="0" collapsed="false">
      <c r="A2140" s="6" t="n">
        <v>200987</v>
      </c>
      <c r="B2140" s="6" t="n">
        <v>14</v>
      </c>
      <c r="C2140" s="6" t="n">
        <v>1401</v>
      </c>
      <c r="D2140" s="6" t="s">
        <v>194</v>
      </c>
      <c r="E2140" s="6" t="s">
        <v>2298</v>
      </c>
      <c r="F2140" s="6" t="s">
        <v>201</v>
      </c>
      <c r="G2140" s="6" t="s">
        <v>130</v>
      </c>
      <c r="H2140" s="6" t="s">
        <v>1715</v>
      </c>
      <c r="I2140" s="27" t="n">
        <v>10</v>
      </c>
      <c r="J2140" s="27" t="n">
        <v>0</v>
      </c>
      <c r="K2140" s="27" t="n">
        <v>3</v>
      </c>
      <c r="L2140" s="28" t="n">
        <f aca="false">I2140+J2140</f>
        <v>10</v>
      </c>
      <c r="M2140" s="28" t="n">
        <f aca="false">L2140+K2140</f>
        <v>13</v>
      </c>
      <c r="N2140" s="22" t="str">
        <f aca="false">IF(I2140&gt;0,"Sí","No")</f>
        <v>Sí</v>
      </c>
      <c r="O2140" s="22" t="str">
        <f aca="false">IF(J2140&gt;0,"Sí","No")</f>
        <v>No</v>
      </c>
      <c r="P2140" s="22" t="str">
        <f aca="false">IF(K2140&gt;0,"Sí","No")</f>
        <v>Sí</v>
      </c>
      <c r="Q2140" s="22" t="str">
        <f aca="false">IF(OR(I2140&gt;0,J2140&gt;0),"Sí","No")</f>
        <v>Sí</v>
      </c>
      <c r="R2140" s="27" t="n">
        <v>1750</v>
      </c>
      <c r="S2140" s="27" t="n">
        <v>2500</v>
      </c>
      <c r="T2140" s="27"/>
      <c r="U2140" s="27"/>
      <c r="V2140" s="27" t="n">
        <v>3500</v>
      </c>
      <c r="W2140" s="12" t="n">
        <f aca="false">IF(AND(I2140&gt;0,R2140&gt;0),(S2140-R2140)/R2140,"")</f>
        <v>0.428571428571429</v>
      </c>
      <c r="X2140" s="12" t="str">
        <f aca="false">IF(AND(J2140&gt;0,T2140&gt;0),(U2140-T2140)/T2140,"")</f>
        <v/>
      </c>
      <c r="Y2140" s="12" t="n">
        <f aca="false">IF(AND(K2140&gt;0,V2140&gt;0),(V2140-Resumen!$B$7)/Resumen!$B$7,"")</f>
        <v>0.4</v>
      </c>
      <c r="Z2140" s="28" t="n">
        <f aca="false">IF(AND(K2140&gt;0,I2140&gt;0,V2140&gt;0,S2140&gt;0),V2140-S2140,"")</f>
        <v>1000</v>
      </c>
      <c r="AA2140" s="12" t="n">
        <f aca="false">IF(Z2140&lt;&gt;"",Z2140/S2140,"")</f>
        <v>0.4</v>
      </c>
      <c r="AB2140" s="28" t="str">
        <f aca="false">IF(AND(K2140&gt;0,J2140&gt;0,V2140&gt;0,U2140&gt;0),V2140-U2140,"")</f>
        <v/>
      </c>
      <c r="AC2140" s="12" t="str">
        <f aca="false">IF(AB2140&lt;&gt;"",AB2140/U2140,"")</f>
        <v/>
      </c>
      <c r="AD2140" s="27" t="n">
        <v>10</v>
      </c>
      <c r="AE2140" s="27" t="n">
        <v>2</v>
      </c>
      <c r="AF2140" s="27" t="n">
        <v>0</v>
      </c>
      <c r="AG2140" s="28" t="n">
        <f aca="false">AD2140+AE2140+AF2140</f>
        <v>12</v>
      </c>
      <c r="AH2140" s="12" t="n">
        <f aca="false">IF(AG2140&gt;0,AD2140/AG2140,"")</f>
        <v>0.833333333333333</v>
      </c>
      <c r="AI2140" s="27" t="n">
        <v>0</v>
      </c>
      <c r="AJ2140" s="27" t="n">
        <v>0</v>
      </c>
      <c r="AK2140" s="27" t="n">
        <v>0</v>
      </c>
      <c r="AL2140" s="22" t="str">
        <f aca="false">IF(OR(AJ2140&gt;0,AK2140&gt;0),"Sí","No")</f>
        <v>No</v>
      </c>
      <c r="AM2140" s="6" t="s">
        <v>198</v>
      </c>
      <c r="AN2140" s="6"/>
      <c r="AO2140" s="12" t="n">
        <f aca="false">IF(M2140&gt;0,K2140/M2140,"")</f>
        <v>0.230769230769231</v>
      </c>
      <c r="AP2140" s="22" t="str">
        <f aca="false">IF(M2140&gt;=Resumen!$B$5,"Alto","Bajo")</f>
        <v>Bajo</v>
      </c>
      <c r="AQ2140" s="22" t="str">
        <f aca="false">IF(AO2140&gt;=Resumen!$B$28,"Alto","Bajo")</f>
        <v>Bajo</v>
      </c>
      <c r="AR2140" s="22" t="str">
        <f aca="false">AP2140&amp;" Potencial / "&amp;AQ2140&amp;" Share"</f>
        <v>Bajo Potencial / Bajo Share</v>
      </c>
      <c r="AS2140" s="22" t="str">
        <f aca="false">IF(Q2140="Sí",IF(AO2140&gt;=Resumen!$B$29,"Alto","Bajo"),"")</f>
        <v>Bajo</v>
      </c>
      <c r="AT2140" s="22" t="str">
        <f aca="false">IF(AS2140&lt;&gt;"",AP2140&amp;" Potencial / "&amp;AS2140&amp;" Share","")</f>
        <v>Bajo Potencial / Bajo Share</v>
      </c>
      <c r="AU2140" s="22" t="str">
        <f aca="false">IF(AH2140="","Sin dato",IF(AH2140-AO2140&gt;Resumen!$B$6,"Sobre-exhibido",IF(AO2140-AH2140&gt;Resumen!$B$6,"Sub-exhibido","En línea")))</f>
        <v>Sobre-exhibido</v>
      </c>
      <c r="AV2140" s="22" t="n">
        <f aca="false">IF(AT2140="","",IF(AT2140="Alto Potencial / Bajo Share",1,IF(AT2140="Alto Potencial / Alto Share",2,IF(AT2140="Bajo Potencial / Alto Share",3,4))))</f>
        <v>4</v>
      </c>
      <c r="AW2140" s="22" t="str">
        <f aca="false">IF(Q2140="No","Sin competencia directa",IF(AV2140=1,"1 - Foco Conquista (Alto Pot / Bajo Share)",IF(AV2140=2,"2 - Foco Defensa (Alto Pot / Alto Share)",IF(AV2140=3,"3 - Monitoreo (Bajo Pot / Alto Share)","4 - Baja Prioridad (Bajo Pot / Bajo Share)"))))</f>
        <v>4 - Baja Prioridad (Bajo Pot / Bajo Share)</v>
      </c>
      <c r="AX2140" s="12" t="str">
        <f aca="false">IF(OR(IFERROR(AND(W2140&lt;&gt;"",Y2140&lt;&gt;"",Y2140-W2140&gt;Resumen!$B$8),FALSE()),IFERROR(AND(X2140&lt;&gt;"",Y2140&lt;&gt;"",Y2140-X2140&gt;Resumen!$B$8),FALSE())),MAX(IF(IFERROR(AND(W2140&lt;&gt;"",Y2140&lt;&gt;"",Y2140-W2140&gt;Resumen!$B$8),FALSE()),Y2140-W2140,0),IF(IFERROR(AND(X2140&lt;&gt;"",Y2140&lt;&gt;"",Y2140-X2140&gt;Resumen!$B$8),FALSE()),Y2140-X2140,0)),"")</f>
        <v/>
      </c>
      <c r="AY2140" s="22" t="str">
        <f aca="false">IF(OR(IFERROR(AND(W2140&lt;&gt;"",Y2140&lt;&gt;"",Y2140-W2140&gt;Resumen!$B$8),FALSE()),IFERROR(AND(X2140&lt;&gt;"",Y2140&lt;&gt;"",Y2140-X2140&gt;Resumen!$B$8),FALSE())),TRIM("Lays tiene mayor markup que "&amp;IF(IFERROR(AND(W2140&lt;&gt;"",Y2140&lt;&gt;"",Y2140-W2140&gt;Resumen!$B$8),FALSE()),"Quento ","")&amp;IF(IFERROR(AND(X2140&lt;&gt;"",Y2140&lt;&gt;"",Y2140-X2140&gt;Resumen!$B$8),FALSE()),"Julicroc ","")&amp;"en este PDV"),"")</f>
        <v/>
      </c>
      <c r="AZ2140" s="22" t="str">
        <f aca="false">IF(COUNTIF('Plan Pehuamar - Lista'!$A$2:$A$167,A2140)&gt;0,"Sí","No")</f>
        <v>No</v>
      </c>
      <c r="BA2140" s="22" t="str">
        <f aca="false">IF(COUNTIF('Plan Combo 9+1'!$A$2:$A$226,A2140)&gt;0,"Sí","No")</f>
        <v>No</v>
      </c>
      <c r="BB2140" s="22" t="str">
        <f aca="false">IF(AH2140="","No",IF(BA2140="Sí",IF((AO2140-AH2140)&gt;Resumen!$B$6,"Sí","No"),IF((AO2140-AH2140)&gt;=Resumen!$B$132,"Sí","No")))</f>
        <v>No</v>
      </c>
      <c r="BC2140" s="22" t="str">
        <f aca="false">IF(AND(N2140="Sí",AL2140="Sí",AI2140=0),"Sí","No")</f>
        <v>No</v>
      </c>
      <c r="BD2140" s="22" t="str">
        <f aca="false">IF(COUNTIF('Plan 9+1 (con Pehuamar)'!$A$2:$A$227,A2140)&gt;0,"Sí","No")</f>
        <v>No</v>
      </c>
    </row>
    <row r="2141" customFormat="false" ht="15" hidden="false" customHeight="true" outlineLevel="0" collapsed="false">
      <c r="A2141" s="6" t="n">
        <v>200992</v>
      </c>
      <c r="B2141" s="6" t="n">
        <v>14</v>
      </c>
      <c r="C2141" s="6" t="n">
        <v>1401</v>
      </c>
      <c r="D2141" s="6" t="s">
        <v>194</v>
      </c>
      <c r="E2141" s="6" t="s">
        <v>2299</v>
      </c>
      <c r="F2141" s="6" t="s">
        <v>196</v>
      </c>
      <c r="G2141" s="6" t="s">
        <v>130</v>
      </c>
      <c r="H2141" s="6" t="s">
        <v>1715</v>
      </c>
      <c r="I2141" s="27" t="n">
        <v>10</v>
      </c>
      <c r="J2141" s="27" t="n">
        <v>10</v>
      </c>
      <c r="K2141" s="27" t="n">
        <v>0</v>
      </c>
      <c r="L2141" s="28" t="n">
        <f aca="false">I2141+J2141</f>
        <v>20</v>
      </c>
      <c r="M2141" s="28" t="n">
        <f aca="false">L2141+K2141</f>
        <v>20</v>
      </c>
      <c r="N2141" s="22" t="str">
        <f aca="false">IF(I2141&gt;0,"Sí","No")</f>
        <v>Sí</v>
      </c>
      <c r="O2141" s="22" t="str">
        <f aca="false">IF(J2141&gt;0,"Sí","No")</f>
        <v>Sí</v>
      </c>
      <c r="P2141" s="22" t="str">
        <f aca="false">IF(K2141&gt;0,"Sí","No")</f>
        <v>No</v>
      </c>
      <c r="Q2141" s="22" t="str">
        <f aca="false">IF(OR(I2141&gt;0,J2141&gt;0),"Sí","No")</f>
        <v>Sí</v>
      </c>
      <c r="R2141" s="27" t="n">
        <v>1750</v>
      </c>
      <c r="S2141" s="27" t="n">
        <v>2500</v>
      </c>
      <c r="T2141" s="27" t="n">
        <v>1280</v>
      </c>
      <c r="U2141" s="27" t="n">
        <v>1800</v>
      </c>
      <c r="V2141" s="27"/>
      <c r="W2141" s="12" t="n">
        <f aca="false">IF(AND(I2141&gt;0,R2141&gt;0),(S2141-R2141)/R2141,"")</f>
        <v>0.428571428571429</v>
      </c>
      <c r="X2141" s="12" t="n">
        <f aca="false">IF(AND(J2141&gt;0,T2141&gt;0),(U2141-T2141)/T2141,"")</f>
        <v>0.40625</v>
      </c>
      <c r="Y2141" s="12" t="str">
        <f aca="false">IF(AND(K2141&gt;0,V2141&gt;0),(V2141-Resumen!$B$7)/Resumen!$B$7,"")</f>
        <v/>
      </c>
      <c r="Z2141" s="28" t="str">
        <f aca="false">IF(AND(K2141&gt;0,I2141&gt;0,V2141&gt;0,S2141&gt;0),V2141-S2141,"")</f>
        <v/>
      </c>
      <c r="AA2141" s="12" t="str">
        <f aca="false">IF(Z2141&lt;&gt;"",Z2141/S2141,"")</f>
        <v/>
      </c>
      <c r="AB2141" s="28" t="str">
        <f aca="false">IF(AND(K2141&gt;0,J2141&gt;0,V2141&gt;0,U2141&gt;0),V2141-U2141,"")</f>
        <v/>
      </c>
      <c r="AC2141" s="12" t="str">
        <f aca="false">IF(AB2141&lt;&gt;"",AB2141/U2141,"")</f>
        <v/>
      </c>
      <c r="AD2141" s="27" t="n">
        <v>1</v>
      </c>
      <c r="AE2141" s="27" t="n">
        <v>2</v>
      </c>
      <c r="AF2141" s="27" t="n">
        <v>15</v>
      </c>
      <c r="AG2141" s="28" t="n">
        <f aca="false">AD2141+AE2141+AF2141</f>
        <v>18</v>
      </c>
      <c r="AH2141" s="12" t="n">
        <f aca="false">IF(AG2141&gt;0,AD2141/AG2141,"")</f>
        <v>0.0555555555555556</v>
      </c>
      <c r="AI2141" s="27" t="n">
        <v>1</v>
      </c>
      <c r="AJ2141" s="27" t="n">
        <v>0</v>
      </c>
      <c r="AK2141" s="27" t="n">
        <v>1</v>
      </c>
      <c r="AL2141" s="22" t="str">
        <f aca="false">IF(OR(AJ2141&gt;0,AK2141&gt;0),"Sí","No")</f>
        <v>Sí</v>
      </c>
      <c r="AM2141" s="6" t="s">
        <v>198</v>
      </c>
      <c r="AN2141" s="6" t="s">
        <v>198</v>
      </c>
      <c r="AO2141" s="12" t="n">
        <f aca="false">IF(M2141&gt;0,K2141/M2141,"")</f>
        <v>0</v>
      </c>
      <c r="AP2141" s="22" t="str">
        <f aca="false">IF(M2141&gt;=Resumen!$B$5,"Alto","Bajo")</f>
        <v>Bajo</v>
      </c>
      <c r="AQ2141" s="22" t="str">
        <f aca="false">IF(AO2141&gt;=Resumen!$B$28,"Alto","Bajo")</f>
        <v>Bajo</v>
      </c>
      <c r="AR2141" s="22" t="str">
        <f aca="false">AP2141&amp;" Potencial / "&amp;AQ2141&amp;" Share"</f>
        <v>Bajo Potencial / Bajo Share</v>
      </c>
      <c r="AS2141" s="22" t="str">
        <f aca="false">IF(Q2141="Sí",IF(AO2141&gt;=Resumen!$B$29,"Alto","Bajo"),"")</f>
        <v>Bajo</v>
      </c>
      <c r="AT2141" s="22" t="str">
        <f aca="false">IF(AS2141&lt;&gt;"",AP2141&amp;" Potencial / "&amp;AS2141&amp;" Share","")</f>
        <v>Bajo Potencial / Bajo Share</v>
      </c>
      <c r="AU2141" s="22" t="str">
        <f aca="false">IF(AH2141="","Sin dato",IF(AH2141-AO2141&gt;Resumen!$B$6,"Sobre-exhibido",IF(AO2141-AH2141&gt;Resumen!$B$6,"Sub-exhibido","En línea")))</f>
        <v>Sobre-exhibido</v>
      </c>
      <c r="AV2141" s="22" t="n">
        <f aca="false">IF(AT2141="","",IF(AT2141="Alto Potencial / Bajo Share",1,IF(AT2141="Alto Potencial / Alto Share",2,IF(AT2141="Bajo Potencial / Alto Share",3,4))))</f>
        <v>4</v>
      </c>
      <c r="AW2141" s="22" t="str">
        <f aca="false">IF(Q2141="No","Sin competencia directa",IF(AV2141=1,"1 - Foco Conquista (Alto Pot / Bajo Share)",IF(AV2141=2,"2 - Foco Defensa (Alto Pot / Alto Share)",IF(AV2141=3,"3 - Monitoreo (Bajo Pot / Alto Share)","4 - Baja Prioridad (Bajo Pot / Bajo Share)"))))</f>
        <v>4 - Baja Prioridad (Bajo Pot / Bajo Share)</v>
      </c>
      <c r="AX2141" s="12" t="str">
        <f aca="false">IF(OR(IFERROR(AND(W2141&lt;&gt;"",Y2141&lt;&gt;"",Y2141-W2141&gt;Resumen!$B$8),FALSE()),IFERROR(AND(X2141&lt;&gt;"",Y2141&lt;&gt;"",Y2141-X2141&gt;Resumen!$B$8),FALSE())),MAX(IF(IFERROR(AND(W2141&lt;&gt;"",Y2141&lt;&gt;"",Y2141-W2141&gt;Resumen!$B$8),FALSE()),Y2141-W2141,0),IF(IFERROR(AND(X2141&lt;&gt;"",Y2141&lt;&gt;"",Y2141-X2141&gt;Resumen!$B$8),FALSE()),Y2141-X2141,0)),"")</f>
        <v/>
      </c>
      <c r="AY2141" s="22" t="str">
        <f aca="false">IF(OR(IFERROR(AND(W2141&lt;&gt;"",Y2141&lt;&gt;"",Y2141-W2141&gt;Resumen!$B$8),FALSE()),IFERROR(AND(X2141&lt;&gt;"",Y2141&lt;&gt;"",Y2141-X2141&gt;Resumen!$B$8),FALSE())),TRIM("Lays tiene mayor markup que "&amp;IF(IFERROR(AND(W2141&lt;&gt;"",Y2141&lt;&gt;"",Y2141-W2141&gt;Resumen!$B$8),FALSE()),"Quento ","")&amp;IF(IFERROR(AND(X2141&lt;&gt;"",Y2141&lt;&gt;"",Y2141-X2141&gt;Resumen!$B$8),FALSE()),"Julicroc ","")&amp;"en este PDV"),"")</f>
        <v/>
      </c>
      <c r="AZ2141" s="22" t="str">
        <f aca="false">IF(COUNTIF('Plan Pehuamar - Lista'!$A$2:$A$167,A2141)&gt;0,"Sí","No")</f>
        <v>No</v>
      </c>
      <c r="BA2141" s="22" t="str">
        <f aca="false">IF(COUNTIF('Plan Combo 9+1'!$A$2:$A$226,A2141)&gt;0,"Sí","No")</f>
        <v>No</v>
      </c>
      <c r="BB2141" s="22" t="str">
        <f aca="false">IF(AH2141="","No",IF(BA2141="Sí",IF((AO2141-AH2141)&gt;Resumen!$B$6,"Sí","No"),IF((AO2141-AH2141)&gt;=Resumen!$B$132,"Sí","No")))</f>
        <v>No</v>
      </c>
      <c r="BC2141" s="22" t="str">
        <f aca="false">IF(AND(N2141="Sí",AL2141="Sí",AI2141=0),"Sí","No")</f>
        <v>No</v>
      </c>
      <c r="BD2141" s="22" t="str">
        <f aca="false">IF(COUNTIF('Plan 9+1 (con Pehuamar)'!$A$2:$A$227,A2141)&gt;0,"Sí","No")</f>
        <v>No</v>
      </c>
    </row>
    <row r="2142" customFormat="false" ht="15" hidden="false" customHeight="true" outlineLevel="0" collapsed="false">
      <c r="A2142" s="6" t="n">
        <v>200995</v>
      </c>
      <c r="B2142" s="6" t="n">
        <v>14</v>
      </c>
      <c r="C2142" s="6" t="n">
        <v>1401</v>
      </c>
      <c r="D2142" s="6" t="s">
        <v>194</v>
      </c>
      <c r="E2142" s="6" t="s">
        <v>2300</v>
      </c>
      <c r="F2142" s="6" t="s">
        <v>206</v>
      </c>
      <c r="G2142" s="6" t="s">
        <v>130</v>
      </c>
      <c r="H2142" s="6" t="s">
        <v>1715</v>
      </c>
      <c r="I2142" s="27" t="n">
        <v>5</v>
      </c>
      <c r="J2142" s="27" t="n">
        <v>20</v>
      </c>
      <c r="K2142" s="27" t="n">
        <v>6</v>
      </c>
      <c r="L2142" s="28" t="n">
        <f aca="false">I2142+J2142</f>
        <v>25</v>
      </c>
      <c r="M2142" s="28" t="n">
        <f aca="false">L2142+K2142</f>
        <v>31</v>
      </c>
      <c r="N2142" s="22" t="str">
        <f aca="false">IF(I2142&gt;0,"Sí","No")</f>
        <v>Sí</v>
      </c>
      <c r="O2142" s="22" t="str">
        <f aca="false">IF(J2142&gt;0,"Sí","No")</f>
        <v>Sí</v>
      </c>
      <c r="P2142" s="22" t="str">
        <f aca="false">IF(K2142&gt;0,"Sí","No")</f>
        <v>Sí</v>
      </c>
      <c r="Q2142" s="22" t="str">
        <f aca="false">IF(OR(I2142&gt;0,J2142&gt;0),"Sí","No")</f>
        <v>Sí</v>
      </c>
      <c r="R2142" s="27" t="n">
        <v>1800</v>
      </c>
      <c r="S2142" s="27" t="n">
        <v>2600</v>
      </c>
      <c r="T2142" s="27" t="n">
        <v>1280</v>
      </c>
      <c r="U2142" s="27" t="n">
        <v>1800</v>
      </c>
      <c r="V2142" s="27" t="n">
        <v>3500</v>
      </c>
      <c r="W2142" s="12" t="n">
        <f aca="false">IF(AND(I2142&gt;0,R2142&gt;0),(S2142-R2142)/R2142,"")</f>
        <v>0.444444444444444</v>
      </c>
      <c r="X2142" s="12" t="n">
        <f aca="false">IF(AND(J2142&gt;0,T2142&gt;0),(U2142-T2142)/T2142,"")</f>
        <v>0.40625</v>
      </c>
      <c r="Y2142" s="12" t="n">
        <f aca="false">IF(AND(K2142&gt;0,V2142&gt;0),(V2142-Resumen!$B$7)/Resumen!$B$7,"")</f>
        <v>0.4</v>
      </c>
      <c r="Z2142" s="28" t="n">
        <f aca="false">IF(AND(K2142&gt;0,I2142&gt;0,V2142&gt;0,S2142&gt;0),V2142-S2142,"")</f>
        <v>900</v>
      </c>
      <c r="AA2142" s="12" t="n">
        <f aca="false">IF(Z2142&lt;&gt;"",Z2142/S2142,"")</f>
        <v>0.346153846153846</v>
      </c>
      <c r="AB2142" s="28" t="n">
        <f aca="false">IF(AND(K2142&gt;0,J2142&gt;0,V2142&gt;0,U2142&gt;0),V2142-U2142,"")</f>
        <v>1700</v>
      </c>
      <c r="AC2142" s="12" t="n">
        <f aca="false">IF(AB2142&lt;&gt;"",AB2142/U2142,"")</f>
        <v>0.944444444444444</v>
      </c>
      <c r="AD2142" s="27" t="n">
        <v>5</v>
      </c>
      <c r="AE2142" s="27" t="n">
        <v>10</v>
      </c>
      <c r="AF2142" s="27" t="n">
        <v>3</v>
      </c>
      <c r="AG2142" s="28" t="n">
        <f aca="false">AD2142+AE2142+AF2142</f>
        <v>18</v>
      </c>
      <c r="AH2142" s="12" t="n">
        <f aca="false">IF(AG2142&gt;0,AD2142/AG2142,"")</f>
        <v>0.277777777777778</v>
      </c>
      <c r="AI2142" s="27" t="n">
        <v>1</v>
      </c>
      <c r="AJ2142" s="27" t="n">
        <v>1</v>
      </c>
      <c r="AK2142" s="27" t="n">
        <v>1</v>
      </c>
      <c r="AL2142" s="22" t="str">
        <f aca="false">IF(OR(AJ2142&gt;0,AK2142&gt;0),"Sí","No")</f>
        <v>Sí</v>
      </c>
      <c r="AM2142" s="6" t="s">
        <v>198</v>
      </c>
      <c r="AN2142" s="6" t="s">
        <v>198</v>
      </c>
      <c r="AO2142" s="12" t="n">
        <f aca="false">IF(M2142&gt;0,K2142/M2142,"")</f>
        <v>0.193548387096774</v>
      </c>
      <c r="AP2142" s="22" t="str">
        <f aca="false">IF(M2142&gt;=Resumen!$B$5,"Alto","Bajo")</f>
        <v>Bajo</v>
      </c>
      <c r="AQ2142" s="22" t="str">
        <f aca="false">IF(AO2142&gt;=Resumen!$B$28,"Alto","Bajo")</f>
        <v>Bajo</v>
      </c>
      <c r="AR2142" s="22" t="str">
        <f aca="false">AP2142&amp;" Potencial / "&amp;AQ2142&amp;" Share"</f>
        <v>Bajo Potencial / Bajo Share</v>
      </c>
      <c r="AS2142" s="22" t="str">
        <f aca="false">IF(Q2142="Sí",IF(AO2142&gt;=Resumen!$B$29,"Alto","Bajo"),"")</f>
        <v>Bajo</v>
      </c>
      <c r="AT2142" s="22" t="str">
        <f aca="false">IF(AS2142&lt;&gt;"",AP2142&amp;" Potencial / "&amp;AS2142&amp;" Share","")</f>
        <v>Bajo Potencial / Bajo Share</v>
      </c>
      <c r="AU2142" s="22" t="str">
        <f aca="false">IF(AH2142="","Sin dato",IF(AH2142-AO2142&gt;Resumen!$B$6,"Sobre-exhibido",IF(AO2142-AH2142&gt;Resumen!$B$6,"Sub-exhibido","En línea")))</f>
        <v>Sobre-exhibido</v>
      </c>
      <c r="AV2142" s="22" t="n">
        <f aca="false">IF(AT2142="","",IF(AT2142="Alto Potencial / Bajo Share",1,IF(AT2142="Alto Potencial / Alto Share",2,IF(AT2142="Bajo Potencial / Alto Share",3,4))))</f>
        <v>4</v>
      </c>
      <c r="AW2142" s="22" t="str">
        <f aca="false">IF(Q2142="No","Sin competencia directa",IF(AV2142=1,"1 - Foco Conquista (Alto Pot / Bajo Share)",IF(AV2142=2,"2 - Foco Defensa (Alto Pot / Alto Share)",IF(AV2142=3,"3 - Monitoreo (Bajo Pot / Alto Share)","4 - Baja Prioridad (Bajo Pot / Bajo Share)"))))</f>
        <v>4 - Baja Prioridad (Bajo Pot / Bajo Share)</v>
      </c>
      <c r="AX2142" s="12" t="str">
        <f aca="false">IF(OR(IFERROR(AND(W2142&lt;&gt;"",Y2142&lt;&gt;"",Y2142-W2142&gt;Resumen!$B$8),FALSE()),IFERROR(AND(X2142&lt;&gt;"",Y2142&lt;&gt;"",Y2142-X2142&gt;Resumen!$B$8),FALSE())),MAX(IF(IFERROR(AND(W2142&lt;&gt;"",Y2142&lt;&gt;"",Y2142-W2142&gt;Resumen!$B$8),FALSE()),Y2142-W2142,0),IF(IFERROR(AND(X2142&lt;&gt;"",Y2142&lt;&gt;"",Y2142-X2142&gt;Resumen!$B$8),FALSE()),Y2142-X2142,0)),"")</f>
        <v/>
      </c>
      <c r="AY2142" s="22" t="str">
        <f aca="false">IF(OR(IFERROR(AND(W2142&lt;&gt;"",Y2142&lt;&gt;"",Y2142-W2142&gt;Resumen!$B$8),FALSE()),IFERROR(AND(X2142&lt;&gt;"",Y2142&lt;&gt;"",Y2142-X2142&gt;Resumen!$B$8),FALSE())),TRIM("Lays tiene mayor markup que "&amp;IF(IFERROR(AND(W2142&lt;&gt;"",Y2142&lt;&gt;"",Y2142-W2142&gt;Resumen!$B$8),FALSE()),"Quento ","")&amp;IF(IFERROR(AND(X2142&lt;&gt;"",Y2142&lt;&gt;"",Y2142-X2142&gt;Resumen!$B$8),FALSE()),"Julicroc ","")&amp;"en este PDV"),"")</f>
        <v/>
      </c>
      <c r="AZ2142" s="22" t="str">
        <f aca="false">IF(COUNTIF('Plan Pehuamar - Lista'!$A$2:$A$167,A2142)&gt;0,"Sí","No")</f>
        <v>Sí</v>
      </c>
      <c r="BA2142" s="22" t="str">
        <f aca="false">IF(COUNTIF('Plan Combo 9+1'!$A$2:$A$226,A2142)&gt;0,"Sí","No")</f>
        <v>No</v>
      </c>
      <c r="BB2142" s="22" t="str">
        <f aca="false">IF(AH2142="","No",IF(BA2142="Sí",IF((AO2142-AH2142)&gt;Resumen!$B$6,"Sí","No"),IF((AO2142-AH2142)&gt;=Resumen!$B$132,"Sí","No")))</f>
        <v>No</v>
      </c>
      <c r="BC2142" s="22" t="str">
        <f aca="false">IF(AND(N2142="Sí",AL2142="Sí",AI2142=0),"Sí","No")</f>
        <v>No</v>
      </c>
      <c r="BD2142" s="22" t="str">
        <f aca="false">IF(COUNTIF('Plan 9+1 (con Pehuamar)'!$A$2:$A$227,A2142)&gt;0,"Sí","No")</f>
        <v>No</v>
      </c>
    </row>
    <row r="2143" customFormat="false" ht="15" hidden="false" customHeight="true" outlineLevel="0" collapsed="false">
      <c r="A2143" s="6" t="n">
        <v>201002</v>
      </c>
      <c r="B2143" s="6" t="n">
        <v>14</v>
      </c>
      <c r="C2143" s="6" t="n">
        <v>1401</v>
      </c>
      <c r="D2143" s="6" t="s">
        <v>194</v>
      </c>
      <c r="E2143" s="6" t="s">
        <v>2301</v>
      </c>
      <c r="F2143" s="6" t="s">
        <v>206</v>
      </c>
      <c r="G2143" s="6" t="s">
        <v>130</v>
      </c>
      <c r="H2143" s="6" t="s">
        <v>1715</v>
      </c>
      <c r="I2143" s="27" t="n">
        <v>10</v>
      </c>
      <c r="J2143" s="27" t="n">
        <v>20</v>
      </c>
      <c r="K2143" s="27" t="n">
        <v>6</v>
      </c>
      <c r="L2143" s="28" t="n">
        <f aca="false">I2143+J2143</f>
        <v>30</v>
      </c>
      <c r="M2143" s="28" t="n">
        <f aca="false">L2143+K2143</f>
        <v>36</v>
      </c>
      <c r="N2143" s="22" t="str">
        <f aca="false">IF(I2143&gt;0,"Sí","No")</f>
        <v>Sí</v>
      </c>
      <c r="O2143" s="22" t="str">
        <f aca="false">IF(J2143&gt;0,"Sí","No")</f>
        <v>Sí</v>
      </c>
      <c r="P2143" s="22" t="str">
        <f aca="false">IF(K2143&gt;0,"Sí","No")</f>
        <v>Sí</v>
      </c>
      <c r="Q2143" s="22" t="str">
        <f aca="false">IF(OR(I2143&gt;0,J2143&gt;0),"Sí","No")</f>
        <v>Sí</v>
      </c>
      <c r="R2143" s="27" t="n">
        <v>1800</v>
      </c>
      <c r="S2143" s="27" t="n">
        <v>2500</v>
      </c>
      <c r="T2143" s="27" t="n">
        <v>1280</v>
      </c>
      <c r="U2143" s="27" t="n">
        <v>1800</v>
      </c>
      <c r="V2143" s="27" t="n">
        <v>3500</v>
      </c>
      <c r="W2143" s="12" t="n">
        <f aca="false">IF(AND(I2143&gt;0,R2143&gt;0),(S2143-R2143)/R2143,"")</f>
        <v>0.388888888888889</v>
      </c>
      <c r="X2143" s="12" t="n">
        <f aca="false">IF(AND(J2143&gt;0,T2143&gt;0),(U2143-T2143)/T2143,"")</f>
        <v>0.40625</v>
      </c>
      <c r="Y2143" s="12" t="n">
        <f aca="false">IF(AND(K2143&gt;0,V2143&gt;0),(V2143-Resumen!$B$7)/Resumen!$B$7,"")</f>
        <v>0.4</v>
      </c>
      <c r="Z2143" s="28" t="n">
        <f aca="false">IF(AND(K2143&gt;0,I2143&gt;0,V2143&gt;0,S2143&gt;0),V2143-S2143,"")</f>
        <v>1000</v>
      </c>
      <c r="AA2143" s="12" t="n">
        <f aca="false">IF(Z2143&lt;&gt;"",Z2143/S2143,"")</f>
        <v>0.4</v>
      </c>
      <c r="AB2143" s="28" t="n">
        <f aca="false">IF(AND(K2143&gt;0,J2143&gt;0,V2143&gt;0,U2143&gt;0),V2143-U2143,"")</f>
        <v>1700</v>
      </c>
      <c r="AC2143" s="12" t="n">
        <f aca="false">IF(AB2143&lt;&gt;"",AB2143/U2143,"")</f>
        <v>0.944444444444444</v>
      </c>
      <c r="AD2143" s="27" t="n">
        <v>10</v>
      </c>
      <c r="AE2143" s="27" t="n">
        <v>3</v>
      </c>
      <c r="AF2143" s="27" t="n">
        <v>15</v>
      </c>
      <c r="AG2143" s="28" t="n">
        <f aca="false">AD2143+AE2143+AF2143</f>
        <v>28</v>
      </c>
      <c r="AH2143" s="12" t="n">
        <f aca="false">IF(AG2143&gt;0,AD2143/AG2143,"")</f>
        <v>0.357142857142857</v>
      </c>
      <c r="AI2143" s="27" t="n">
        <v>0</v>
      </c>
      <c r="AJ2143" s="27" t="n">
        <v>0</v>
      </c>
      <c r="AK2143" s="27" t="n">
        <v>0</v>
      </c>
      <c r="AL2143" s="22" t="str">
        <f aca="false">IF(OR(AJ2143&gt;0,AK2143&gt;0),"Sí","No")</f>
        <v>No</v>
      </c>
      <c r="AM2143" s="6" t="s">
        <v>198</v>
      </c>
      <c r="AN2143" s="6" t="s">
        <v>198</v>
      </c>
      <c r="AO2143" s="12" t="n">
        <f aca="false">IF(M2143&gt;0,K2143/M2143,"")</f>
        <v>0.166666666666667</v>
      </c>
      <c r="AP2143" s="22" t="str">
        <f aca="false">IF(M2143&gt;=Resumen!$B$5,"Alto","Bajo")</f>
        <v>Bajo</v>
      </c>
      <c r="AQ2143" s="22" t="str">
        <f aca="false">IF(AO2143&gt;=Resumen!$B$28,"Alto","Bajo")</f>
        <v>Bajo</v>
      </c>
      <c r="AR2143" s="22" t="str">
        <f aca="false">AP2143&amp;" Potencial / "&amp;AQ2143&amp;" Share"</f>
        <v>Bajo Potencial / Bajo Share</v>
      </c>
      <c r="AS2143" s="22" t="str">
        <f aca="false">IF(Q2143="Sí",IF(AO2143&gt;=Resumen!$B$29,"Alto","Bajo"),"")</f>
        <v>Bajo</v>
      </c>
      <c r="AT2143" s="22" t="str">
        <f aca="false">IF(AS2143&lt;&gt;"",AP2143&amp;" Potencial / "&amp;AS2143&amp;" Share","")</f>
        <v>Bajo Potencial / Bajo Share</v>
      </c>
      <c r="AU2143" s="22" t="str">
        <f aca="false">IF(AH2143="","Sin dato",IF(AH2143-AO2143&gt;Resumen!$B$6,"Sobre-exhibido",IF(AO2143-AH2143&gt;Resumen!$B$6,"Sub-exhibido","En línea")))</f>
        <v>Sobre-exhibido</v>
      </c>
      <c r="AV2143" s="22" t="n">
        <f aca="false">IF(AT2143="","",IF(AT2143="Alto Potencial / Bajo Share",1,IF(AT2143="Alto Potencial / Alto Share",2,IF(AT2143="Bajo Potencial / Alto Share",3,4))))</f>
        <v>4</v>
      </c>
      <c r="AW2143" s="22" t="str">
        <f aca="false">IF(Q2143="No","Sin competencia directa",IF(AV2143=1,"1 - Foco Conquista (Alto Pot / Bajo Share)",IF(AV2143=2,"2 - Foco Defensa (Alto Pot / Alto Share)",IF(AV2143=3,"3 - Monitoreo (Bajo Pot / Alto Share)","4 - Baja Prioridad (Bajo Pot / Bajo Share)"))))</f>
        <v>4 - Baja Prioridad (Bajo Pot / Bajo Share)</v>
      </c>
      <c r="AX2143" s="12" t="str">
        <f aca="false">IF(OR(IFERROR(AND(W2143&lt;&gt;"",Y2143&lt;&gt;"",Y2143-W2143&gt;Resumen!$B$8),FALSE()),IFERROR(AND(X2143&lt;&gt;"",Y2143&lt;&gt;"",Y2143-X2143&gt;Resumen!$B$8),FALSE())),MAX(IF(IFERROR(AND(W2143&lt;&gt;"",Y2143&lt;&gt;"",Y2143-W2143&gt;Resumen!$B$8),FALSE()),Y2143-W2143,0),IF(IFERROR(AND(X2143&lt;&gt;"",Y2143&lt;&gt;"",Y2143-X2143&gt;Resumen!$B$8),FALSE()),Y2143-X2143,0)),"")</f>
        <v/>
      </c>
      <c r="AY2143" s="22" t="str">
        <f aca="false">IF(OR(IFERROR(AND(W2143&lt;&gt;"",Y2143&lt;&gt;"",Y2143-W2143&gt;Resumen!$B$8),FALSE()),IFERROR(AND(X2143&lt;&gt;"",Y2143&lt;&gt;"",Y2143-X2143&gt;Resumen!$B$8),FALSE())),TRIM("Lays tiene mayor markup que "&amp;IF(IFERROR(AND(W2143&lt;&gt;"",Y2143&lt;&gt;"",Y2143-W2143&gt;Resumen!$B$8),FALSE()),"Quento ","")&amp;IF(IFERROR(AND(X2143&lt;&gt;"",Y2143&lt;&gt;"",Y2143-X2143&gt;Resumen!$B$8),FALSE()),"Julicroc ","")&amp;"en este PDV"),"")</f>
        <v/>
      </c>
      <c r="AZ2143" s="22" t="str">
        <f aca="false">IF(COUNTIF('Plan Pehuamar - Lista'!$A$2:$A$167,A2143)&gt;0,"Sí","No")</f>
        <v>Sí</v>
      </c>
      <c r="BA2143" s="22" t="str">
        <f aca="false">IF(COUNTIF('Plan Combo 9+1'!$A$2:$A$226,A2143)&gt;0,"Sí","No")</f>
        <v>No</v>
      </c>
      <c r="BB2143" s="22" t="str">
        <f aca="false">IF(AH2143="","No",IF(BA2143="Sí",IF((AO2143-AH2143)&gt;Resumen!$B$6,"Sí","No"),IF((AO2143-AH2143)&gt;=Resumen!$B$132,"Sí","No")))</f>
        <v>No</v>
      </c>
      <c r="BC2143" s="22" t="str">
        <f aca="false">IF(AND(N2143="Sí",AL2143="Sí",AI2143=0),"Sí","No")</f>
        <v>No</v>
      </c>
      <c r="BD2143" s="22" t="str">
        <f aca="false">IF(COUNTIF('Plan 9+1 (con Pehuamar)'!$A$2:$A$227,A2143)&gt;0,"Sí","No")</f>
        <v>No</v>
      </c>
    </row>
    <row r="2144" customFormat="false" ht="15" hidden="false" customHeight="true" outlineLevel="0" collapsed="false">
      <c r="A2144" s="6" t="n">
        <v>201004</v>
      </c>
      <c r="B2144" s="6" t="n">
        <v>14</v>
      </c>
      <c r="C2144" s="6" t="n">
        <v>1401</v>
      </c>
      <c r="D2144" s="6" t="s">
        <v>194</v>
      </c>
      <c r="E2144" s="6" t="s">
        <v>2302</v>
      </c>
      <c r="F2144" s="6" t="s">
        <v>206</v>
      </c>
      <c r="G2144" s="6" t="s">
        <v>130</v>
      </c>
      <c r="H2144" s="6" t="s">
        <v>1715</v>
      </c>
      <c r="I2144" s="27" t="n">
        <v>10</v>
      </c>
      <c r="J2144" s="27" t="n">
        <v>50</v>
      </c>
      <c r="K2144" s="27" t="n">
        <v>14</v>
      </c>
      <c r="L2144" s="28" t="n">
        <f aca="false">I2144+J2144</f>
        <v>60</v>
      </c>
      <c r="M2144" s="28" t="n">
        <f aca="false">L2144+K2144</f>
        <v>74</v>
      </c>
      <c r="N2144" s="22" t="str">
        <f aca="false">IF(I2144&gt;0,"Sí","No")</f>
        <v>Sí</v>
      </c>
      <c r="O2144" s="22" t="str">
        <f aca="false">IF(J2144&gt;0,"Sí","No")</f>
        <v>Sí</v>
      </c>
      <c r="P2144" s="22" t="str">
        <f aca="false">IF(K2144&gt;0,"Sí","No")</f>
        <v>Sí</v>
      </c>
      <c r="Q2144" s="22" t="str">
        <f aca="false">IF(OR(I2144&gt;0,J2144&gt;0),"Sí","No")</f>
        <v>Sí</v>
      </c>
      <c r="R2144" s="27" t="n">
        <v>1750</v>
      </c>
      <c r="S2144" s="27" t="n">
        <v>2500</v>
      </c>
      <c r="T2144" s="27" t="n">
        <v>1280</v>
      </c>
      <c r="U2144" s="27" t="n">
        <v>1800</v>
      </c>
      <c r="V2144" s="27" t="n">
        <v>3500</v>
      </c>
      <c r="W2144" s="12" t="n">
        <f aca="false">IF(AND(I2144&gt;0,R2144&gt;0),(S2144-R2144)/R2144,"")</f>
        <v>0.428571428571429</v>
      </c>
      <c r="X2144" s="12" t="n">
        <f aca="false">IF(AND(J2144&gt;0,T2144&gt;0),(U2144-T2144)/T2144,"")</f>
        <v>0.40625</v>
      </c>
      <c r="Y2144" s="12" t="n">
        <f aca="false">IF(AND(K2144&gt;0,V2144&gt;0),(V2144-Resumen!$B$7)/Resumen!$B$7,"")</f>
        <v>0.4</v>
      </c>
      <c r="Z2144" s="28" t="n">
        <f aca="false">IF(AND(K2144&gt;0,I2144&gt;0,V2144&gt;0,S2144&gt;0),V2144-S2144,"")</f>
        <v>1000</v>
      </c>
      <c r="AA2144" s="12" t="n">
        <f aca="false">IF(Z2144&lt;&gt;"",Z2144/S2144,"")</f>
        <v>0.4</v>
      </c>
      <c r="AB2144" s="28" t="n">
        <f aca="false">IF(AND(K2144&gt;0,J2144&gt;0,V2144&gt;0,U2144&gt;0),V2144-U2144,"")</f>
        <v>1700</v>
      </c>
      <c r="AC2144" s="12" t="n">
        <f aca="false">IF(AB2144&lt;&gt;"",AB2144/U2144,"")</f>
        <v>0.944444444444444</v>
      </c>
      <c r="AD2144" s="27" t="n">
        <v>8</v>
      </c>
      <c r="AE2144" s="27" t="n">
        <v>2</v>
      </c>
      <c r="AF2144" s="27" t="n">
        <v>15</v>
      </c>
      <c r="AG2144" s="28" t="n">
        <f aca="false">AD2144+AE2144+AF2144</f>
        <v>25</v>
      </c>
      <c r="AH2144" s="12" t="n">
        <f aca="false">IF(AG2144&gt;0,AD2144/AG2144,"")</f>
        <v>0.32</v>
      </c>
      <c r="AI2144" s="27" t="n">
        <v>1</v>
      </c>
      <c r="AJ2144" s="27" t="n">
        <v>0</v>
      </c>
      <c r="AK2144" s="27" t="n">
        <v>1</v>
      </c>
      <c r="AL2144" s="22" t="str">
        <f aca="false">IF(OR(AJ2144&gt;0,AK2144&gt;0),"Sí","No")</f>
        <v>Sí</v>
      </c>
      <c r="AM2144" s="6" t="s">
        <v>198</v>
      </c>
      <c r="AN2144" s="6" t="s">
        <v>198</v>
      </c>
      <c r="AO2144" s="12" t="n">
        <f aca="false">IF(M2144&gt;0,K2144/M2144,"")</f>
        <v>0.189189189189189</v>
      </c>
      <c r="AP2144" s="22" t="str">
        <f aca="false">IF(M2144&gt;=Resumen!$B$5,"Alto","Bajo")</f>
        <v>Alto</v>
      </c>
      <c r="AQ2144" s="22" t="str">
        <f aca="false">IF(AO2144&gt;=Resumen!$B$28,"Alto","Bajo")</f>
        <v>Bajo</v>
      </c>
      <c r="AR2144" s="22" t="str">
        <f aca="false">AP2144&amp;" Potencial / "&amp;AQ2144&amp;" Share"</f>
        <v>Alto Potencial / Bajo Share</v>
      </c>
      <c r="AS2144" s="22" t="str">
        <f aca="false">IF(Q2144="Sí",IF(AO2144&gt;=Resumen!$B$29,"Alto","Bajo"),"")</f>
        <v>Bajo</v>
      </c>
      <c r="AT2144" s="22" t="str">
        <f aca="false">IF(AS2144&lt;&gt;"",AP2144&amp;" Potencial / "&amp;AS2144&amp;" Share","")</f>
        <v>Alto Potencial / Bajo Share</v>
      </c>
      <c r="AU2144" s="22" t="str">
        <f aca="false">IF(AH2144="","Sin dato",IF(AH2144-AO2144&gt;Resumen!$B$6,"Sobre-exhibido",IF(AO2144-AH2144&gt;Resumen!$B$6,"Sub-exhibido","En línea")))</f>
        <v>Sobre-exhibido</v>
      </c>
      <c r="AV2144" s="22" t="n">
        <f aca="false">IF(AT2144="","",IF(AT2144="Alto Potencial / Bajo Share",1,IF(AT2144="Alto Potencial / Alto Share",2,IF(AT2144="Bajo Potencial / Alto Share",3,4))))</f>
        <v>1</v>
      </c>
      <c r="AW2144" s="22" t="str">
        <f aca="false">IF(Q2144="No","Sin competencia directa",IF(AV2144=1,"1 - Foco Conquista (Alto Pot / Bajo Share)",IF(AV2144=2,"2 - Foco Defensa (Alto Pot / Alto Share)",IF(AV2144=3,"3 - Monitoreo (Bajo Pot / Alto Share)","4 - Baja Prioridad (Bajo Pot / Bajo Share)"))))</f>
        <v>1 - Foco Conquista (Alto Pot / Bajo Share)</v>
      </c>
      <c r="AX2144" s="12" t="str">
        <f aca="false">IF(OR(IFERROR(AND(W2144&lt;&gt;"",Y2144&lt;&gt;"",Y2144-W2144&gt;Resumen!$B$8),FALSE()),IFERROR(AND(X2144&lt;&gt;"",Y2144&lt;&gt;"",Y2144-X2144&gt;Resumen!$B$8),FALSE())),MAX(IF(IFERROR(AND(W2144&lt;&gt;"",Y2144&lt;&gt;"",Y2144-W2144&gt;Resumen!$B$8),FALSE()),Y2144-W2144,0),IF(IFERROR(AND(X2144&lt;&gt;"",Y2144&lt;&gt;"",Y2144-X2144&gt;Resumen!$B$8),FALSE()),Y2144-X2144,0)),"")</f>
        <v/>
      </c>
      <c r="AY2144" s="22" t="str">
        <f aca="false">IF(OR(IFERROR(AND(W2144&lt;&gt;"",Y2144&lt;&gt;"",Y2144-W2144&gt;Resumen!$B$8),FALSE()),IFERROR(AND(X2144&lt;&gt;"",Y2144&lt;&gt;"",Y2144-X2144&gt;Resumen!$B$8),FALSE())),TRIM("Lays tiene mayor markup que "&amp;IF(IFERROR(AND(W2144&lt;&gt;"",Y2144&lt;&gt;"",Y2144-W2144&gt;Resumen!$B$8),FALSE()),"Quento ","")&amp;IF(IFERROR(AND(X2144&lt;&gt;"",Y2144&lt;&gt;"",Y2144-X2144&gt;Resumen!$B$8),FALSE()),"Julicroc ","")&amp;"en este PDV"),"")</f>
        <v/>
      </c>
      <c r="AZ2144" s="22" t="str">
        <f aca="false">IF(COUNTIF('Plan Pehuamar - Lista'!$A$2:$A$167,A2144)&gt;0,"Sí","No")</f>
        <v>Sí</v>
      </c>
      <c r="BA2144" s="22" t="str">
        <f aca="false">IF(COUNTIF('Plan Combo 9+1'!$A$2:$A$226,A2144)&gt;0,"Sí","No")</f>
        <v>No</v>
      </c>
      <c r="BB2144" s="22" t="str">
        <f aca="false">IF(AH2144="","No",IF(BA2144="Sí",IF((AO2144-AH2144)&gt;Resumen!$B$6,"Sí","No"),IF((AO2144-AH2144)&gt;=Resumen!$B$132,"Sí","No")))</f>
        <v>No</v>
      </c>
      <c r="BC2144" s="22" t="str">
        <f aca="false">IF(AND(N2144="Sí",AL2144="Sí",AI2144=0),"Sí","No")</f>
        <v>No</v>
      </c>
      <c r="BD2144" s="22" t="str">
        <f aca="false">IF(COUNTIF('Plan 9+1 (con Pehuamar)'!$A$2:$A$227,A2144)&gt;0,"Sí","No")</f>
        <v>No</v>
      </c>
    </row>
    <row r="2145" customFormat="false" ht="15" hidden="false" customHeight="true" outlineLevel="0" collapsed="false">
      <c r="A2145" s="6" t="n">
        <v>201005</v>
      </c>
      <c r="B2145" s="6" t="n">
        <v>14</v>
      </c>
      <c r="C2145" s="6" t="n">
        <v>1401</v>
      </c>
      <c r="D2145" s="6" t="s">
        <v>194</v>
      </c>
      <c r="E2145" s="6" t="s">
        <v>2303</v>
      </c>
      <c r="F2145" s="6" t="s">
        <v>201</v>
      </c>
      <c r="G2145" s="6" t="s">
        <v>130</v>
      </c>
      <c r="H2145" s="6" t="s">
        <v>1715</v>
      </c>
      <c r="I2145" s="27" t="n">
        <v>10</v>
      </c>
      <c r="J2145" s="27" t="n">
        <v>15</v>
      </c>
      <c r="K2145" s="27" t="n">
        <v>3</v>
      </c>
      <c r="L2145" s="28" t="n">
        <f aca="false">I2145+J2145</f>
        <v>25</v>
      </c>
      <c r="M2145" s="28" t="n">
        <f aca="false">L2145+K2145</f>
        <v>28</v>
      </c>
      <c r="N2145" s="22" t="str">
        <f aca="false">IF(I2145&gt;0,"Sí","No")</f>
        <v>Sí</v>
      </c>
      <c r="O2145" s="22" t="str">
        <f aca="false">IF(J2145&gt;0,"Sí","No")</f>
        <v>Sí</v>
      </c>
      <c r="P2145" s="22" t="str">
        <f aca="false">IF(K2145&gt;0,"Sí","No")</f>
        <v>Sí</v>
      </c>
      <c r="Q2145" s="22" t="str">
        <f aca="false">IF(OR(I2145&gt;0,J2145&gt;0),"Sí","No")</f>
        <v>Sí</v>
      </c>
      <c r="R2145" s="27" t="n">
        <v>1750</v>
      </c>
      <c r="S2145" s="27" t="n">
        <v>2500</v>
      </c>
      <c r="T2145" s="27" t="n">
        <v>1280</v>
      </c>
      <c r="U2145" s="27" t="n">
        <v>1800</v>
      </c>
      <c r="V2145" s="27" t="n">
        <v>3500</v>
      </c>
      <c r="W2145" s="12" t="n">
        <f aca="false">IF(AND(I2145&gt;0,R2145&gt;0),(S2145-R2145)/R2145,"")</f>
        <v>0.428571428571429</v>
      </c>
      <c r="X2145" s="12" t="n">
        <f aca="false">IF(AND(J2145&gt;0,T2145&gt;0),(U2145-T2145)/T2145,"")</f>
        <v>0.40625</v>
      </c>
      <c r="Y2145" s="12" t="n">
        <f aca="false">IF(AND(K2145&gt;0,V2145&gt;0),(V2145-Resumen!$B$7)/Resumen!$B$7,"")</f>
        <v>0.4</v>
      </c>
      <c r="Z2145" s="28" t="n">
        <f aca="false">IF(AND(K2145&gt;0,I2145&gt;0,V2145&gt;0,S2145&gt;0),V2145-S2145,"")</f>
        <v>1000</v>
      </c>
      <c r="AA2145" s="12" t="n">
        <f aca="false">IF(Z2145&lt;&gt;"",Z2145/S2145,"")</f>
        <v>0.4</v>
      </c>
      <c r="AB2145" s="28" t="n">
        <f aca="false">IF(AND(K2145&gt;0,J2145&gt;0,V2145&gt;0,U2145&gt;0),V2145-U2145,"")</f>
        <v>1700</v>
      </c>
      <c r="AC2145" s="12" t="n">
        <f aca="false">IF(AB2145&lt;&gt;"",AB2145/U2145,"")</f>
        <v>0.944444444444444</v>
      </c>
      <c r="AD2145" s="27" t="n">
        <v>1</v>
      </c>
      <c r="AE2145" s="27" t="n">
        <v>2</v>
      </c>
      <c r="AF2145" s="27" t="n">
        <v>10</v>
      </c>
      <c r="AG2145" s="28" t="n">
        <f aca="false">AD2145+AE2145+AF2145</f>
        <v>13</v>
      </c>
      <c r="AH2145" s="12" t="n">
        <f aca="false">IF(AG2145&gt;0,AD2145/AG2145,"")</f>
        <v>0.0769230769230769</v>
      </c>
      <c r="AI2145" s="27" t="n">
        <v>0</v>
      </c>
      <c r="AJ2145" s="27" t="n">
        <v>0</v>
      </c>
      <c r="AK2145" s="27" t="n">
        <v>1</v>
      </c>
      <c r="AL2145" s="22" t="str">
        <f aca="false">IF(OR(AJ2145&gt;0,AK2145&gt;0),"Sí","No")</f>
        <v>Sí</v>
      </c>
      <c r="AM2145" s="6" t="s">
        <v>198</v>
      </c>
      <c r="AN2145" s="6" t="s">
        <v>198</v>
      </c>
      <c r="AO2145" s="12" t="n">
        <f aca="false">IF(M2145&gt;0,K2145/M2145,"")</f>
        <v>0.107142857142857</v>
      </c>
      <c r="AP2145" s="22" t="str">
        <f aca="false">IF(M2145&gt;=Resumen!$B$5,"Alto","Bajo")</f>
        <v>Bajo</v>
      </c>
      <c r="AQ2145" s="22" t="str">
        <f aca="false">IF(AO2145&gt;=Resumen!$B$28,"Alto","Bajo")</f>
        <v>Bajo</v>
      </c>
      <c r="AR2145" s="22" t="str">
        <f aca="false">AP2145&amp;" Potencial / "&amp;AQ2145&amp;" Share"</f>
        <v>Bajo Potencial / Bajo Share</v>
      </c>
      <c r="AS2145" s="22" t="str">
        <f aca="false">IF(Q2145="Sí",IF(AO2145&gt;=Resumen!$B$29,"Alto","Bajo"),"")</f>
        <v>Bajo</v>
      </c>
      <c r="AT2145" s="22" t="str">
        <f aca="false">IF(AS2145&lt;&gt;"",AP2145&amp;" Potencial / "&amp;AS2145&amp;" Share","")</f>
        <v>Bajo Potencial / Bajo Share</v>
      </c>
      <c r="AU2145" s="22" t="str">
        <f aca="false">IF(AH2145="","Sin dato",IF(AH2145-AO2145&gt;Resumen!$B$6,"Sobre-exhibido",IF(AO2145-AH2145&gt;Resumen!$B$6,"Sub-exhibido","En línea")))</f>
        <v>En línea</v>
      </c>
      <c r="AV2145" s="22" t="n">
        <f aca="false">IF(AT2145="","",IF(AT2145="Alto Potencial / Bajo Share",1,IF(AT2145="Alto Potencial / Alto Share",2,IF(AT2145="Bajo Potencial / Alto Share",3,4))))</f>
        <v>4</v>
      </c>
      <c r="AW2145" s="22" t="str">
        <f aca="false">IF(Q2145="No","Sin competencia directa",IF(AV2145=1,"1 - Foco Conquista (Alto Pot / Bajo Share)",IF(AV2145=2,"2 - Foco Defensa (Alto Pot / Alto Share)",IF(AV2145=3,"3 - Monitoreo (Bajo Pot / Alto Share)","4 - Baja Prioridad (Bajo Pot / Bajo Share)"))))</f>
        <v>4 - Baja Prioridad (Bajo Pot / Bajo Share)</v>
      </c>
      <c r="AX2145" s="12" t="str">
        <f aca="false">IF(OR(IFERROR(AND(W2145&lt;&gt;"",Y2145&lt;&gt;"",Y2145-W2145&gt;Resumen!$B$8),FALSE()),IFERROR(AND(X2145&lt;&gt;"",Y2145&lt;&gt;"",Y2145-X2145&gt;Resumen!$B$8),FALSE())),MAX(IF(IFERROR(AND(W2145&lt;&gt;"",Y2145&lt;&gt;"",Y2145-W2145&gt;Resumen!$B$8),FALSE()),Y2145-W2145,0),IF(IFERROR(AND(X2145&lt;&gt;"",Y2145&lt;&gt;"",Y2145-X2145&gt;Resumen!$B$8),FALSE()),Y2145-X2145,0)),"")</f>
        <v/>
      </c>
      <c r="AY2145" s="22" t="str">
        <f aca="false">IF(OR(IFERROR(AND(W2145&lt;&gt;"",Y2145&lt;&gt;"",Y2145-W2145&gt;Resumen!$B$8),FALSE()),IFERROR(AND(X2145&lt;&gt;"",Y2145&lt;&gt;"",Y2145-X2145&gt;Resumen!$B$8),FALSE())),TRIM("Lays tiene mayor markup que "&amp;IF(IFERROR(AND(W2145&lt;&gt;"",Y2145&lt;&gt;"",Y2145-W2145&gt;Resumen!$B$8),FALSE()),"Quento ","")&amp;IF(IFERROR(AND(X2145&lt;&gt;"",Y2145&lt;&gt;"",Y2145-X2145&gt;Resumen!$B$8),FALSE()),"Julicroc ","")&amp;"en este PDV"),"")</f>
        <v/>
      </c>
      <c r="AZ2145" s="22" t="str">
        <f aca="false">IF(COUNTIF('Plan Pehuamar - Lista'!$A$2:$A$167,A2145)&gt;0,"Sí","No")</f>
        <v>No</v>
      </c>
      <c r="BA2145" s="22" t="str">
        <f aca="false">IF(COUNTIF('Plan Combo 9+1'!$A$2:$A$226,A2145)&gt;0,"Sí","No")</f>
        <v>No</v>
      </c>
      <c r="BB2145" s="22" t="str">
        <f aca="false">IF(AH2145="","No",IF(BA2145="Sí",IF((AO2145-AH2145)&gt;Resumen!$B$6,"Sí","No"),IF((AO2145-AH2145)&gt;=Resumen!$B$132,"Sí","No")))</f>
        <v>No</v>
      </c>
      <c r="BC2145" s="22" t="str">
        <f aca="false">IF(AND(N2145="Sí",AL2145="Sí",AI2145=0),"Sí","No")</f>
        <v>Sí</v>
      </c>
      <c r="BD2145" s="22" t="str">
        <f aca="false">IF(COUNTIF('Plan 9+1 (con Pehuamar)'!$A$2:$A$227,A2145)&gt;0,"Sí","No")</f>
        <v>No</v>
      </c>
    </row>
    <row r="2146" customFormat="false" ht="15" hidden="false" customHeight="true" outlineLevel="0" collapsed="false">
      <c r="A2146" s="6" t="n">
        <v>201010</v>
      </c>
      <c r="B2146" s="6" t="n">
        <v>14</v>
      </c>
      <c r="C2146" s="6" t="n">
        <v>1401</v>
      </c>
      <c r="D2146" s="6" t="s">
        <v>194</v>
      </c>
      <c r="E2146" s="6" t="s">
        <v>2304</v>
      </c>
      <c r="F2146" s="6" t="s">
        <v>291</v>
      </c>
      <c r="G2146" s="6" t="s">
        <v>130</v>
      </c>
      <c r="H2146" s="6" t="s">
        <v>1715</v>
      </c>
      <c r="I2146" s="27" t="n">
        <v>5</v>
      </c>
      <c r="J2146" s="27" t="n">
        <v>20</v>
      </c>
      <c r="K2146" s="27" t="n">
        <v>8</v>
      </c>
      <c r="L2146" s="28" t="n">
        <f aca="false">I2146+J2146</f>
        <v>25</v>
      </c>
      <c r="M2146" s="28" t="n">
        <f aca="false">L2146+K2146</f>
        <v>33</v>
      </c>
      <c r="N2146" s="22" t="str">
        <f aca="false">IF(I2146&gt;0,"Sí","No")</f>
        <v>Sí</v>
      </c>
      <c r="O2146" s="22" t="str">
        <f aca="false">IF(J2146&gt;0,"Sí","No")</f>
        <v>Sí</v>
      </c>
      <c r="P2146" s="22" t="str">
        <f aca="false">IF(K2146&gt;0,"Sí","No")</f>
        <v>Sí</v>
      </c>
      <c r="Q2146" s="22" t="str">
        <f aca="false">IF(OR(I2146&gt;0,J2146&gt;0),"Sí","No")</f>
        <v>Sí</v>
      </c>
      <c r="R2146" s="27" t="n">
        <v>1800</v>
      </c>
      <c r="S2146" s="27" t="n">
        <v>2800</v>
      </c>
      <c r="T2146" s="27" t="n">
        <v>1280</v>
      </c>
      <c r="U2146" s="27" t="n">
        <v>1800</v>
      </c>
      <c r="V2146" s="27" t="n">
        <v>3500</v>
      </c>
      <c r="W2146" s="12" t="n">
        <f aca="false">IF(AND(I2146&gt;0,R2146&gt;0),(S2146-R2146)/R2146,"")</f>
        <v>0.555555555555556</v>
      </c>
      <c r="X2146" s="12" t="n">
        <f aca="false">IF(AND(J2146&gt;0,T2146&gt;0),(U2146-T2146)/T2146,"")</f>
        <v>0.40625</v>
      </c>
      <c r="Y2146" s="12" t="n">
        <f aca="false">IF(AND(K2146&gt;0,V2146&gt;0),(V2146-Resumen!$B$7)/Resumen!$B$7,"")</f>
        <v>0.4</v>
      </c>
      <c r="Z2146" s="28" t="n">
        <f aca="false">IF(AND(K2146&gt;0,I2146&gt;0,V2146&gt;0,S2146&gt;0),V2146-S2146,"")</f>
        <v>700</v>
      </c>
      <c r="AA2146" s="12" t="n">
        <f aca="false">IF(Z2146&lt;&gt;"",Z2146/S2146,"")</f>
        <v>0.25</v>
      </c>
      <c r="AB2146" s="28" t="n">
        <f aca="false">IF(AND(K2146&gt;0,J2146&gt;0,V2146&gt;0,U2146&gt;0),V2146-U2146,"")</f>
        <v>1700</v>
      </c>
      <c r="AC2146" s="12" t="n">
        <f aca="false">IF(AB2146&lt;&gt;"",AB2146/U2146,"")</f>
        <v>0.944444444444444</v>
      </c>
      <c r="AD2146" s="27" t="n">
        <v>9</v>
      </c>
      <c r="AE2146" s="27" t="n">
        <v>5</v>
      </c>
      <c r="AF2146" s="27" t="n">
        <v>3</v>
      </c>
      <c r="AG2146" s="28" t="n">
        <f aca="false">AD2146+AE2146+AF2146</f>
        <v>17</v>
      </c>
      <c r="AH2146" s="12" t="n">
        <f aca="false">IF(AG2146&gt;0,AD2146/AG2146,"")</f>
        <v>0.529411764705882</v>
      </c>
      <c r="AI2146" s="27" t="n">
        <v>1</v>
      </c>
      <c r="AJ2146" s="27" t="n">
        <v>0</v>
      </c>
      <c r="AK2146" s="27" t="n">
        <v>1</v>
      </c>
      <c r="AL2146" s="22" t="str">
        <f aca="false">IF(OR(AJ2146&gt;0,AK2146&gt;0),"Sí","No")</f>
        <v>Sí</v>
      </c>
      <c r="AM2146" s="6" t="s">
        <v>198</v>
      </c>
      <c r="AN2146" s="6" t="s">
        <v>198</v>
      </c>
      <c r="AO2146" s="12" t="n">
        <f aca="false">IF(M2146&gt;0,K2146/M2146,"")</f>
        <v>0.242424242424242</v>
      </c>
      <c r="AP2146" s="22" t="str">
        <f aca="false">IF(M2146&gt;=Resumen!$B$5,"Alto","Bajo")</f>
        <v>Bajo</v>
      </c>
      <c r="AQ2146" s="22" t="str">
        <f aca="false">IF(AO2146&gt;=Resumen!$B$28,"Alto","Bajo")</f>
        <v>Bajo</v>
      </c>
      <c r="AR2146" s="22" t="str">
        <f aca="false">AP2146&amp;" Potencial / "&amp;AQ2146&amp;" Share"</f>
        <v>Bajo Potencial / Bajo Share</v>
      </c>
      <c r="AS2146" s="22" t="str">
        <f aca="false">IF(Q2146="Sí",IF(AO2146&gt;=Resumen!$B$29,"Alto","Bajo"),"")</f>
        <v>Bajo</v>
      </c>
      <c r="AT2146" s="22" t="str">
        <f aca="false">IF(AS2146&lt;&gt;"",AP2146&amp;" Potencial / "&amp;AS2146&amp;" Share","")</f>
        <v>Bajo Potencial / Bajo Share</v>
      </c>
      <c r="AU2146" s="22" t="str">
        <f aca="false">IF(AH2146="","Sin dato",IF(AH2146-AO2146&gt;Resumen!$B$6,"Sobre-exhibido",IF(AO2146-AH2146&gt;Resumen!$B$6,"Sub-exhibido","En línea")))</f>
        <v>Sobre-exhibido</v>
      </c>
      <c r="AV2146" s="22" t="n">
        <f aca="false">IF(AT2146="","",IF(AT2146="Alto Potencial / Bajo Share",1,IF(AT2146="Alto Potencial / Alto Share",2,IF(AT2146="Bajo Potencial / Alto Share",3,4))))</f>
        <v>4</v>
      </c>
      <c r="AW2146" s="22" t="str">
        <f aca="false">IF(Q2146="No","Sin competencia directa",IF(AV2146=1,"1 - Foco Conquista (Alto Pot / Bajo Share)",IF(AV2146=2,"2 - Foco Defensa (Alto Pot / Alto Share)",IF(AV2146=3,"3 - Monitoreo (Bajo Pot / Alto Share)","4 - Baja Prioridad (Bajo Pot / Bajo Share)"))))</f>
        <v>4 - Baja Prioridad (Bajo Pot / Bajo Share)</v>
      </c>
      <c r="AX2146" s="12" t="str">
        <f aca="false">IF(OR(IFERROR(AND(W2146&lt;&gt;"",Y2146&lt;&gt;"",Y2146-W2146&gt;Resumen!$B$8),FALSE()),IFERROR(AND(X2146&lt;&gt;"",Y2146&lt;&gt;"",Y2146-X2146&gt;Resumen!$B$8),FALSE())),MAX(IF(IFERROR(AND(W2146&lt;&gt;"",Y2146&lt;&gt;"",Y2146-W2146&gt;Resumen!$B$8),FALSE()),Y2146-W2146,0),IF(IFERROR(AND(X2146&lt;&gt;"",Y2146&lt;&gt;"",Y2146-X2146&gt;Resumen!$B$8),FALSE()),Y2146-X2146,0)),"")</f>
        <v/>
      </c>
      <c r="AY2146" s="22" t="str">
        <f aca="false">IF(OR(IFERROR(AND(W2146&lt;&gt;"",Y2146&lt;&gt;"",Y2146-W2146&gt;Resumen!$B$8),FALSE()),IFERROR(AND(X2146&lt;&gt;"",Y2146&lt;&gt;"",Y2146-X2146&gt;Resumen!$B$8),FALSE())),TRIM("Lays tiene mayor markup que "&amp;IF(IFERROR(AND(W2146&lt;&gt;"",Y2146&lt;&gt;"",Y2146-W2146&gt;Resumen!$B$8),FALSE()),"Quento ","")&amp;IF(IFERROR(AND(X2146&lt;&gt;"",Y2146&lt;&gt;"",Y2146-X2146&gt;Resumen!$B$8),FALSE()),"Julicroc ","")&amp;"en este PDV"),"")</f>
        <v/>
      </c>
      <c r="AZ2146" s="22" t="str">
        <f aca="false">IF(COUNTIF('Plan Pehuamar - Lista'!$A$2:$A$167,A2146)&gt;0,"Sí","No")</f>
        <v>No</v>
      </c>
      <c r="BA2146" s="22" t="str">
        <f aca="false">IF(COUNTIF('Plan Combo 9+1'!$A$2:$A$226,A2146)&gt;0,"Sí","No")</f>
        <v>No</v>
      </c>
      <c r="BB2146" s="22" t="str">
        <f aca="false">IF(AH2146="","No",IF(BA2146="Sí",IF((AO2146-AH2146)&gt;Resumen!$B$6,"Sí","No"),IF((AO2146-AH2146)&gt;=Resumen!$B$132,"Sí","No")))</f>
        <v>No</v>
      </c>
      <c r="BC2146" s="22" t="str">
        <f aca="false">IF(AND(N2146="Sí",AL2146="Sí",AI2146=0),"Sí","No")</f>
        <v>No</v>
      </c>
      <c r="BD2146" s="22" t="str">
        <f aca="false">IF(COUNTIF('Plan 9+1 (con Pehuamar)'!$A$2:$A$227,A2146)&gt;0,"Sí","No")</f>
        <v>No</v>
      </c>
    </row>
    <row r="2147" customFormat="false" ht="15" hidden="false" customHeight="true" outlineLevel="0" collapsed="false">
      <c r="A2147" s="6" t="n">
        <v>201014</v>
      </c>
      <c r="B2147" s="6" t="n">
        <v>14</v>
      </c>
      <c r="C2147" s="6" t="n">
        <v>1401</v>
      </c>
      <c r="D2147" s="6" t="s">
        <v>194</v>
      </c>
      <c r="E2147" s="6" t="s">
        <v>2305</v>
      </c>
      <c r="F2147" s="6" t="s">
        <v>206</v>
      </c>
      <c r="G2147" s="6" t="s">
        <v>130</v>
      </c>
      <c r="H2147" s="6" t="s">
        <v>1715</v>
      </c>
      <c r="I2147" s="27" t="n">
        <v>10</v>
      </c>
      <c r="J2147" s="27" t="n">
        <v>20</v>
      </c>
      <c r="K2147" s="27" t="n">
        <v>4</v>
      </c>
      <c r="L2147" s="28" t="n">
        <f aca="false">I2147+J2147</f>
        <v>30</v>
      </c>
      <c r="M2147" s="28" t="n">
        <f aca="false">L2147+K2147</f>
        <v>34</v>
      </c>
      <c r="N2147" s="22" t="str">
        <f aca="false">IF(I2147&gt;0,"Sí","No")</f>
        <v>Sí</v>
      </c>
      <c r="O2147" s="22" t="str">
        <f aca="false">IF(J2147&gt;0,"Sí","No")</f>
        <v>Sí</v>
      </c>
      <c r="P2147" s="22" t="str">
        <f aca="false">IF(K2147&gt;0,"Sí","No")</f>
        <v>Sí</v>
      </c>
      <c r="Q2147" s="22" t="str">
        <f aca="false">IF(OR(I2147&gt;0,J2147&gt;0),"Sí","No")</f>
        <v>Sí</v>
      </c>
      <c r="R2147" s="27" t="n">
        <v>1750</v>
      </c>
      <c r="S2147" s="27" t="n">
        <v>2500</v>
      </c>
      <c r="T2147" s="27" t="n">
        <v>1280</v>
      </c>
      <c r="U2147" s="27" t="n">
        <v>1800</v>
      </c>
      <c r="V2147" s="27" t="n">
        <v>3500</v>
      </c>
      <c r="W2147" s="12" t="n">
        <f aca="false">IF(AND(I2147&gt;0,R2147&gt;0),(S2147-R2147)/R2147,"")</f>
        <v>0.428571428571429</v>
      </c>
      <c r="X2147" s="12" t="n">
        <f aca="false">IF(AND(J2147&gt;0,T2147&gt;0),(U2147-T2147)/T2147,"")</f>
        <v>0.40625</v>
      </c>
      <c r="Y2147" s="12" t="n">
        <f aca="false">IF(AND(K2147&gt;0,V2147&gt;0),(V2147-Resumen!$B$7)/Resumen!$B$7,"")</f>
        <v>0.4</v>
      </c>
      <c r="Z2147" s="28" t="n">
        <f aca="false">IF(AND(K2147&gt;0,I2147&gt;0,V2147&gt;0,S2147&gt;0),V2147-S2147,"")</f>
        <v>1000</v>
      </c>
      <c r="AA2147" s="12" t="n">
        <f aca="false">IF(Z2147&lt;&gt;"",Z2147/S2147,"")</f>
        <v>0.4</v>
      </c>
      <c r="AB2147" s="28" t="n">
        <f aca="false">IF(AND(K2147&gt;0,J2147&gt;0,V2147&gt;0,U2147&gt;0),V2147-U2147,"")</f>
        <v>1700</v>
      </c>
      <c r="AC2147" s="12" t="n">
        <f aca="false">IF(AB2147&lt;&gt;"",AB2147/U2147,"")</f>
        <v>0.944444444444444</v>
      </c>
      <c r="AD2147" s="27" t="n">
        <v>9</v>
      </c>
      <c r="AE2147" s="27" t="n">
        <v>2</v>
      </c>
      <c r="AF2147" s="27" t="n">
        <v>15</v>
      </c>
      <c r="AG2147" s="28" t="n">
        <f aca="false">AD2147+AE2147+AF2147</f>
        <v>26</v>
      </c>
      <c r="AH2147" s="12" t="n">
        <f aca="false">IF(AG2147&gt;0,AD2147/AG2147,"")</f>
        <v>0.346153846153846</v>
      </c>
      <c r="AI2147" s="27" t="n">
        <v>1</v>
      </c>
      <c r="AJ2147" s="27" t="n">
        <v>0</v>
      </c>
      <c r="AK2147" s="27" t="n">
        <v>1</v>
      </c>
      <c r="AL2147" s="22" t="str">
        <f aca="false">IF(OR(AJ2147&gt;0,AK2147&gt;0),"Sí","No")</f>
        <v>Sí</v>
      </c>
      <c r="AM2147" s="6" t="s">
        <v>198</v>
      </c>
      <c r="AN2147" s="6" t="s">
        <v>198</v>
      </c>
      <c r="AO2147" s="12" t="n">
        <f aca="false">IF(M2147&gt;0,K2147/M2147,"")</f>
        <v>0.117647058823529</v>
      </c>
      <c r="AP2147" s="22" t="str">
        <f aca="false">IF(M2147&gt;=Resumen!$B$5,"Alto","Bajo")</f>
        <v>Bajo</v>
      </c>
      <c r="AQ2147" s="22" t="str">
        <f aca="false">IF(AO2147&gt;=Resumen!$B$28,"Alto","Bajo")</f>
        <v>Bajo</v>
      </c>
      <c r="AR2147" s="22" t="str">
        <f aca="false">AP2147&amp;" Potencial / "&amp;AQ2147&amp;" Share"</f>
        <v>Bajo Potencial / Bajo Share</v>
      </c>
      <c r="AS2147" s="22" t="str">
        <f aca="false">IF(Q2147="Sí",IF(AO2147&gt;=Resumen!$B$29,"Alto","Bajo"),"")</f>
        <v>Bajo</v>
      </c>
      <c r="AT2147" s="22" t="str">
        <f aca="false">IF(AS2147&lt;&gt;"",AP2147&amp;" Potencial / "&amp;AS2147&amp;" Share","")</f>
        <v>Bajo Potencial / Bajo Share</v>
      </c>
      <c r="AU2147" s="22" t="str">
        <f aca="false">IF(AH2147="","Sin dato",IF(AH2147-AO2147&gt;Resumen!$B$6,"Sobre-exhibido",IF(AO2147-AH2147&gt;Resumen!$B$6,"Sub-exhibido","En línea")))</f>
        <v>Sobre-exhibido</v>
      </c>
      <c r="AV2147" s="22" t="n">
        <f aca="false">IF(AT2147="","",IF(AT2147="Alto Potencial / Bajo Share",1,IF(AT2147="Alto Potencial / Alto Share",2,IF(AT2147="Bajo Potencial / Alto Share",3,4))))</f>
        <v>4</v>
      </c>
      <c r="AW2147" s="22" t="str">
        <f aca="false">IF(Q2147="No","Sin competencia directa",IF(AV2147=1,"1 - Foco Conquista (Alto Pot / Bajo Share)",IF(AV2147=2,"2 - Foco Defensa (Alto Pot / Alto Share)",IF(AV2147=3,"3 - Monitoreo (Bajo Pot / Alto Share)","4 - Baja Prioridad (Bajo Pot / Bajo Share)"))))</f>
        <v>4 - Baja Prioridad (Bajo Pot / Bajo Share)</v>
      </c>
      <c r="AX2147" s="12" t="str">
        <f aca="false">IF(OR(IFERROR(AND(W2147&lt;&gt;"",Y2147&lt;&gt;"",Y2147-W2147&gt;Resumen!$B$8),FALSE()),IFERROR(AND(X2147&lt;&gt;"",Y2147&lt;&gt;"",Y2147-X2147&gt;Resumen!$B$8),FALSE())),MAX(IF(IFERROR(AND(W2147&lt;&gt;"",Y2147&lt;&gt;"",Y2147-W2147&gt;Resumen!$B$8),FALSE()),Y2147-W2147,0),IF(IFERROR(AND(X2147&lt;&gt;"",Y2147&lt;&gt;"",Y2147-X2147&gt;Resumen!$B$8),FALSE()),Y2147-X2147,0)),"")</f>
        <v/>
      </c>
      <c r="AY2147" s="22" t="str">
        <f aca="false">IF(OR(IFERROR(AND(W2147&lt;&gt;"",Y2147&lt;&gt;"",Y2147-W2147&gt;Resumen!$B$8),FALSE()),IFERROR(AND(X2147&lt;&gt;"",Y2147&lt;&gt;"",Y2147-X2147&gt;Resumen!$B$8),FALSE())),TRIM("Lays tiene mayor markup que "&amp;IF(IFERROR(AND(W2147&lt;&gt;"",Y2147&lt;&gt;"",Y2147-W2147&gt;Resumen!$B$8),FALSE()),"Quento ","")&amp;IF(IFERROR(AND(X2147&lt;&gt;"",Y2147&lt;&gt;"",Y2147-X2147&gt;Resumen!$B$8),FALSE()),"Julicroc ","")&amp;"en este PDV"),"")</f>
        <v/>
      </c>
      <c r="AZ2147" s="22" t="str">
        <f aca="false">IF(COUNTIF('Plan Pehuamar - Lista'!$A$2:$A$167,A2147)&gt;0,"Sí","No")</f>
        <v>No</v>
      </c>
      <c r="BA2147" s="22" t="str">
        <f aca="false">IF(COUNTIF('Plan Combo 9+1'!$A$2:$A$226,A2147)&gt;0,"Sí","No")</f>
        <v>No</v>
      </c>
      <c r="BB2147" s="22" t="str">
        <f aca="false">IF(AH2147="","No",IF(BA2147="Sí",IF((AO2147-AH2147)&gt;Resumen!$B$6,"Sí","No"),IF((AO2147-AH2147)&gt;=Resumen!$B$132,"Sí","No")))</f>
        <v>No</v>
      </c>
      <c r="BC2147" s="22" t="str">
        <f aca="false">IF(AND(N2147="Sí",AL2147="Sí",AI2147=0),"Sí","No")</f>
        <v>No</v>
      </c>
      <c r="BD2147" s="22" t="str">
        <f aca="false">IF(COUNTIF('Plan 9+1 (con Pehuamar)'!$A$2:$A$227,A2147)&gt;0,"Sí","No")</f>
        <v>No</v>
      </c>
    </row>
    <row r="2148" customFormat="false" ht="15" hidden="false" customHeight="true" outlineLevel="0" collapsed="false">
      <c r="A2148" s="6" t="n">
        <v>201015</v>
      </c>
      <c r="B2148" s="6" t="n">
        <v>14</v>
      </c>
      <c r="C2148" s="6" t="n">
        <v>1401</v>
      </c>
      <c r="D2148" s="6" t="s">
        <v>194</v>
      </c>
      <c r="E2148" s="6" t="s">
        <v>2306</v>
      </c>
      <c r="F2148" s="6" t="s">
        <v>196</v>
      </c>
      <c r="G2148" s="6" t="s">
        <v>130</v>
      </c>
      <c r="H2148" s="6" t="s">
        <v>1715</v>
      </c>
      <c r="I2148" s="27" t="n">
        <v>10</v>
      </c>
      <c r="J2148" s="27" t="n">
        <v>25</v>
      </c>
      <c r="K2148" s="27" t="n">
        <v>10</v>
      </c>
      <c r="L2148" s="28" t="n">
        <f aca="false">I2148+J2148</f>
        <v>35</v>
      </c>
      <c r="M2148" s="28" t="n">
        <f aca="false">L2148+K2148</f>
        <v>45</v>
      </c>
      <c r="N2148" s="22" t="str">
        <f aca="false">IF(I2148&gt;0,"Sí","No")</f>
        <v>Sí</v>
      </c>
      <c r="O2148" s="22" t="str">
        <f aca="false">IF(J2148&gt;0,"Sí","No")</f>
        <v>Sí</v>
      </c>
      <c r="P2148" s="22" t="str">
        <f aca="false">IF(K2148&gt;0,"Sí","No")</f>
        <v>Sí</v>
      </c>
      <c r="Q2148" s="22" t="str">
        <f aca="false">IF(OR(I2148&gt;0,J2148&gt;0),"Sí","No")</f>
        <v>Sí</v>
      </c>
      <c r="R2148" s="27" t="n">
        <v>1750</v>
      </c>
      <c r="S2148" s="27" t="n">
        <v>2500</v>
      </c>
      <c r="T2148" s="27" t="n">
        <v>1280</v>
      </c>
      <c r="U2148" s="27" t="n">
        <v>1800</v>
      </c>
      <c r="V2148" s="27" t="n">
        <v>3500</v>
      </c>
      <c r="W2148" s="12" t="n">
        <f aca="false">IF(AND(I2148&gt;0,R2148&gt;0),(S2148-R2148)/R2148,"")</f>
        <v>0.428571428571429</v>
      </c>
      <c r="X2148" s="12" t="n">
        <f aca="false">IF(AND(J2148&gt;0,T2148&gt;0),(U2148-T2148)/T2148,"")</f>
        <v>0.40625</v>
      </c>
      <c r="Y2148" s="12" t="n">
        <f aca="false">IF(AND(K2148&gt;0,V2148&gt;0),(V2148-Resumen!$B$7)/Resumen!$B$7,"")</f>
        <v>0.4</v>
      </c>
      <c r="Z2148" s="28" t="n">
        <f aca="false">IF(AND(K2148&gt;0,I2148&gt;0,V2148&gt;0,S2148&gt;0),V2148-S2148,"")</f>
        <v>1000</v>
      </c>
      <c r="AA2148" s="12" t="n">
        <f aca="false">IF(Z2148&lt;&gt;"",Z2148/S2148,"")</f>
        <v>0.4</v>
      </c>
      <c r="AB2148" s="28" t="n">
        <f aca="false">IF(AND(K2148&gt;0,J2148&gt;0,V2148&gt;0,U2148&gt;0),V2148-U2148,"")</f>
        <v>1700</v>
      </c>
      <c r="AC2148" s="12" t="n">
        <f aca="false">IF(AB2148&lt;&gt;"",AB2148/U2148,"")</f>
        <v>0.944444444444444</v>
      </c>
      <c r="AD2148" s="27" t="n">
        <v>5</v>
      </c>
      <c r="AE2148" s="27" t="n">
        <v>2</v>
      </c>
      <c r="AF2148" s="27" t="n">
        <v>10</v>
      </c>
      <c r="AG2148" s="28" t="n">
        <f aca="false">AD2148+AE2148+AF2148</f>
        <v>17</v>
      </c>
      <c r="AH2148" s="12" t="n">
        <f aca="false">IF(AG2148&gt;0,AD2148/AG2148,"")</f>
        <v>0.294117647058824</v>
      </c>
      <c r="AI2148" s="27" t="n">
        <v>1</v>
      </c>
      <c r="AJ2148" s="27" t="n">
        <v>0</v>
      </c>
      <c r="AK2148" s="27" t="n">
        <v>1</v>
      </c>
      <c r="AL2148" s="22" t="str">
        <f aca="false">IF(OR(AJ2148&gt;0,AK2148&gt;0),"Sí","No")</f>
        <v>Sí</v>
      </c>
      <c r="AM2148" s="6" t="s">
        <v>198</v>
      </c>
      <c r="AN2148" s="6" t="s">
        <v>198</v>
      </c>
      <c r="AO2148" s="12" t="n">
        <f aca="false">IF(M2148&gt;0,K2148/M2148,"")</f>
        <v>0.222222222222222</v>
      </c>
      <c r="AP2148" s="22" t="str">
        <f aca="false">IF(M2148&gt;=Resumen!$B$5,"Alto","Bajo")</f>
        <v>Alto</v>
      </c>
      <c r="AQ2148" s="22" t="str">
        <f aca="false">IF(AO2148&gt;=Resumen!$B$28,"Alto","Bajo")</f>
        <v>Bajo</v>
      </c>
      <c r="AR2148" s="22" t="str">
        <f aca="false">AP2148&amp;" Potencial / "&amp;AQ2148&amp;" Share"</f>
        <v>Alto Potencial / Bajo Share</v>
      </c>
      <c r="AS2148" s="22" t="str">
        <f aca="false">IF(Q2148="Sí",IF(AO2148&gt;=Resumen!$B$29,"Alto","Bajo"),"")</f>
        <v>Bajo</v>
      </c>
      <c r="AT2148" s="22" t="str">
        <f aca="false">IF(AS2148&lt;&gt;"",AP2148&amp;" Potencial / "&amp;AS2148&amp;" Share","")</f>
        <v>Alto Potencial / Bajo Share</v>
      </c>
      <c r="AU2148" s="22" t="str">
        <f aca="false">IF(AH2148="","Sin dato",IF(AH2148-AO2148&gt;Resumen!$B$6,"Sobre-exhibido",IF(AO2148-AH2148&gt;Resumen!$B$6,"Sub-exhibido","En línea")))</f>
        <v>Sobre-exhibido</v>
      </c>
      <c r="AV2148" s="22" t="n">
        <f aca="false">IF(AT2148="","",IF(AT2148="Alto Potencial / Bajo Share",1,IF(AT2148="Alto Potencial / Alto Share",2,IF(AT2148="Bajo Potencial / Alto Share",3,4))))</f>
        <v>1</v>
      </c>
      <c r="AW2148" s="22" t="str">
        <f aca="false">IF(Q2148="No","Sin competencia directa",IF(AV2148=1,"1 - Foco Conquista (Alto Pot / Bajo Share)",IF(AV2148=2,"2 - Foco Defensa (Alto Pot / Alto Share)",IF(AV2148=3,"3 - Monitoreo (Bajo Pot / Alto Share)","4 - Baja Prioridad (Bajo Pot / Bajo Share)"))))</f>
        <v>1 - Foco Conquista (Alto Pot / Bajo Share)</v>
      </c>
      <c r="AX2148" s="12" t="str">
        <f aca="false">IF(OR(IFERROR(AND(W2148&lt;&gt;"",Y2148&lt;&gt;"",Y2148-W2148&gt;Resumen!$B$8),FALSE()),IFERROR(AND(X2148&lt;&gt;"",Y2148&lt;&gt;"",Y2148-X2148&gt;Resumen!$B$8),FALSE())),MAX(IF(IFERROR(AND(W2148&lt;&gt;"",Y2148&lt;&gt;"",Y2148-W2148&gt;Resumen!$B$8),FALSE()),Y2148-W2148,0),IF(IFERROR(AND(X2148&lt;&gt;"",Y2148&lt;&gt;"",Y2148-X2148&gt;Resumen!$B$8),FALSE()),Y2148-X2148,0)),"")</f>
        <v/>
      </c>
      <c r="AY2148" s="22" t="str">
        <f aca="false">IF(OR(IFERROR(AND(W2148&lt;&gt;"",Y2148&lt;&gt;"",Y2148-W2148&gt;Resumen!$B$8),FALSE()),IFERROR(AND(X2148&lt;&gt;"",Y2148&lt;&gt;"",Y2148-X2148&gt;Resumen!$B$8),FALSE())),TRIM("Lays tiene mayor markup que "&amp;IF(IFERROR(AND(W2148&lt;&gt;"",Y2148&lt;&gt;"",Y2148-W2148&gt;Resumen!$B$8),FALSE()),"Quento ","")&amp;IF(IFERROR(AND(X2148&lt;&gt;"",Y2148&lt;&gt;"",Y2148-X2148&gt;Resumen!$B$8),FALSE()),"Julicroc ","")&amp;"en este PDV"),"")</f>
        <v/>
      </c>
      <c r="AZ2148" s="22" t="str">
        <f aca="false">IF(COUNTIF('Plan Pehuamar - Lista'!$A$2:$A$167,A2148)&gt;0,"Sí","No")</f>
        <v>Sí</v>
      </c>
      <c r="BA2148" s="22" t="str">
        <f aca="false">IF(COUNTIF('Plan Combo 9+1'!$A$2:$A$226,A2148)&gt;0,"Sí","No")</f>
        <v>No</v>
      </c>
      <c r="BB2148" s="22" t="str">
        <f aca="false">IF(AH2148="","No",IF(BA2148="Sí",IF((AO2148-AH2148)&gt;Resumen!$B$6,"Sí","No"),IF((AO2148-AH2148)&gt;=Resumen!$B$132,"Sí","No")))</f>
        <v>No</v>
      </c>
      <c r="BC2148" s="22" t="str">
        <f aca="false">IF(AND(N2148="Sí",AL2148="Sí",AI2148=0),"Sí","No")</f>
        <v>No</v>
      </c>
      <c r="BD2148" s="22" t="str">
        <f aca="false">IF(COUNTIF('Plan 9+1 (con Pehuamar)'!$A$2:$A$227,A2148)&gt;0,"Sí","No")</f>
        <v>No</v>
      </c>
    </row>
    <row r="2149" customFormat="false" ht="15" hidden="false" customHeight="true" outlineLevel="0" collapsed="false">
      <c r="A2149" s="6" t="n">
        <v>201016</v>
      </c>
      <c r="B2149" s="6" t="n">
        <v>14</v>
      </c>
      <c r="C2149" s="6" t="n">
        <v>1401</v>
      </c>
      <c r="D2149" s="6" t="s">
        <v>194</v>
      </c>
      <c r="E2149" s="6" t="s">
        <v>2307</v>
      </c>
      <c r="F2149" s="6" t="s">
        <v>201</v>
      </c>
      <c r="G2149" s="6" t="s">
        <v>130</v>
      </c>
      <c r="H2149" s="6" t="s">
        <v>1715</v>
      </c>
      <c r="I2149" s="27" t="n">
        <v>10</v>
      </c>
      <c r="J2149" s="27" t="n">
        <v>10</v>
      </c>
      <c r="K2149" s="27" t="n">
        <v>3</v>
      </c>
      <c r="L2149" s="28" t="n">
        <f aca="false">I2149+J2149</f>
        <v>20</v>
      </c>
      <c r="M2149" s="28" t="n">
        <f aca="false">L2149+K2149</f>
        <v>23</v>
      </c>
      <c r="N2149" s="22" t="str">
        <f aca="false">IF(I2149&gt;0,"Sí","No")</f>
        <v>Sí</v>
      </c>
      <c r="O2149" s="22" t="str">
        <f aca="false">IF(J2149&gt;0,"Sí","No")</f>
        <v>Sí</v>
      </c>
      <c r="P2149" s="22" t="str">
        <f aca="false">IF(K2149&gt;0,"Sí","No")</f>
        <v>Sí</v>
      </c>
      <c r="Q2149" s="22" t="str">
        <f aca="false">IF(OR(I2149&gt;0,J2149&gt;0),"Sí","No")</f>
        <v>Sí</v>
      </c>
      <c r="R2149" s="27" t="n">
        <v>1750</v>
      </c>
      <c r="S2149" s="27" t="n">
        <v>2500</v>
      </c>
      <c r="T2149" s="27" t="n">
        <v>1280</v>
      </c>
      <c r="U2149" s="27" t="n">
        <v>1800</v>
      </c>
      <c r="V2149" s="27" t="n">
        <v>3500</v>
      </c>
      <c r="W2149" s="12" t="n">
        <f aca="false">IF(AND(I2149&gt;0,R2149&gt;0),(S2149-R2149)/R2149,"")</f>
        <v>0.428571428571429</v>
      </c>
      <c r="X2149" s="12" t="n">
        <f aca="false">IF(AND(J2149&gt;0,T2149&gt;0),(U2149-T2149)/T2149,"")</f>
        <v>0.40625</v>
      </c>
      <c r="Y2149" s="12" t="n">
        <f aca="false">IF(AND(K2149&gt;0,V2149&gt;0),(V2149-Resumen!$B$7)/Resumen!$B$7,"")</f>
        <v>0.4</v>
      </c>
      <c r="Z2149" s="28" t="n">
        <f aca="false">IF(AND(K2149&gt;0,I2149&gt;0,V2149&gt;0,S2149&gt;0),V2149-S2149,"")</f>
        <v>1000</v>
      </c>
      <c r="AA2149" s="12" t="n">
        <f aca="false">IF(Z2149&lt;&gt;"",Z2149/S2149,"")</f>
        <v>0.4</v>
      </c>
      <c r="AB2149" s="28" t="n">
        <f aca="false">IF(AND(K2149&gt;0,J2149&gt;0,V2149&gt;0,U2149&gt;0),V2149-U2149,"")</f>
        <v>1700</v>
      </c>
      <c r="AC2149" s="12" t="n">
        <f aca="false">IF(AB2149&lt;&gt;"",AB2149/U2149,"")</f>
        <v>0.944444444444444</v>
      </c>
      <c r="AD2149" s="27" t="n">
        <v>6</v>
      </c>
      <c r="AE2149" s="27" t="n">
        <v>2</v>
      </c>
      <c r="AF2149" s="27" t="n">
        <v>10</v>
      </c>
      <c r="AG2149" s="28" t="n">
        <f aca="false">AD2149+AE2149+AF2149</f>
        <v>18</v>
      </c>
      <c r="AH2149" s="12" t="n">
        <f aca="false">IF(AG2149&gt;0,AD2149/AG2149,"")</f>
        <v>0.333333333333333</v>
      </c>
      <c r="AI2149" s="27" t="n">
        <v>1</v>
      </c>
      <c r="AJ2149" s="27" t="n">
        <v>0</v>
      </c>
      <c r="AK2149" s="27" t="n">
        <v>1</v>
      </c>
      <c r="AL2149" s="22" t="str">
        <f aca="false">IF(OR(AJ2149&gt;0,AK2149&gt;0),"Sí","No")</f>
        <v>Sí</v>
      </c>
      <c r="AM2149" s="6" t="s">
        <v>198</v>
      </c>
      <c r="AN2149" s="6" t="s">
        <v>198</v>
      </c>
      <c r="AO2149" s="12" t="n">
        <f aca="false">IF(M2149&gt;0,K2149/M2149,"")</f>
        <v>0.130434782608696</v>
      </c>
      <c r="AP2149" s="22" t="str">
        <f aca="false">IF(M2149&gt;=Resumen!$B$5,"Alto","Bajo")</f>
        <v>Bajo</v>
      </c>
      <c r="AQ2149" s="22" t="str">
        <f aca="false">IF(AO2149&gt;=Resumen!$B$28,"Alto","Bajo")</f>
        <v>Bajo</v>
      </c>
      <c r="AR2149" s="22" t="str">
        <f aca="false">AP2149&amp;" Potencial / "&amp;AQ2149&amp;" Share"</f>
        <v>Bajo Potencial / Bajo Share</v>
      </c>
      <c r="AS2149" s="22" t="str">
        <f aca="false">IF(Q2149="Sí",IF(AO2149&gt;=Resumen!$B$29,"Alto","Bajo"),"")</f>
        <v>Bajo</v>
      </c>
      <c r="AT2149" s="22" t="str">
        <f aca="false">IF(AS2149&lt;&gt;"",AP2149&amp;" Potencial / "&amp;AS2149&amp;" Share","")</f>
        <v>Bajo Potencial / Bajo Share</v>
      </c>
      <c r="AU2149" s="22" t="str">
        <f aca="false">IF(AH2149="","Sin dato",IF(AH2149-AO2149&gt;Resumen!$B$6,"Sobre-exhibido",IF(AO2149-AH2149&gt;Resumen!$B$6,"Sub-exhibido","En línea")))</f>
        <v>Sobre-exhibido</v>
      </c>
      <c r="AV2149" s="22" t="n">
        <f aca="false">IF(AT2149="","",IF(AT2149="Alto Potencial / Bajo Share",1,IF(AT2149="Alto Potencial / Alto Share",2,IF(AT2149="Bajo Potencial / Alto Share",3,4))))</f>
        <v>4</v>
      </c>
      <c r="AW2149" s="22" t="str">
        <f aca="false">IF(Q2149="No","Sin competencia directa",IF(AV2149=1,"1 - Foco Conquista (Alto Pot / Bajo Share)",IF(AV2149=2,"2 - Foco Defensa (Alto Pot / Alto Share)",IF(AV2149=3,"3 - Monitoreo (Bajo Pot / Alto Share)","4 - Baja Prioridad (Bajo Pot / Bajo Share)"))))</f>
        <v>4 - Baja Prioridad (Bajo Pot / Bajo Share)</v>
      </c>
      <c r="AX2149" s="12" t="str">
        <f aca="false">IF(OR(IFERROR(AND(W2149&lt;&gt;"",Y2149&lt;&gt;"",Y2149-W2149&gt;Resumen!$B$8),FALSE()),IFERROR(AND(X2149&lt;&gt;"",Y2149&lt;&gt;"",Y2149-X2149&gt;Resumen!$B$8),FALSE())),MAX(IF(IFERROR(AND(W2149&lt;&gt;"",Y2149&lt;&gt;"",Y2149-W2149&gt;Resumen!$B$8),FALSE()),Y2149-W2149,0),IF(IFERROR(AND(X2149&lt;&gt;"",Y2149&lt;&gt;"",Y2149-X2149&gt;Resumen!$B$8),FALSE()),Y2149-X2149,0)),"")</f>
        <v/>
      </c>
      <c r="AY2149" s="22" t="str">
        <f aca="false">IF(OR(IFERROR(AND(W2149&lt;&gt;"",Y2149&lt;&gt;"",Y2149-W2149&gt;Resumen!$B$8),FALSE()),IFERROR(AND(X2149&lt;&gt;"",Y2149&lt;&gt;"",Y2149-X2149&gt;Resumen!$B$8),FALSE())),TRIM("Lays tiene mayor markup que "&amp;IF(IFERROR(AND(W2149&lt;&gt;"",Y2149&lt;&gt;"",Y2149-W2149&gt;Resumen!$B$8),FALSE()),"Quento ","")&amp;IF(IFERROR(AND(X2149&lt;&gt;"",Y2149&lt;&gt;"",Y2149-X2149&gt;Resumen!$B$8),FALSE()),"Julicroc ","")&amp;"en este PDV"),"")</f>
        <v/>
      </c>
      <c r="AZ2149" s="22" t="str">
        <f aca="false">IF(COUNTIF('Plan Pehuamar - Lista'!$A$2:$A$167,A2149)&gt;0,"Sí","No")</f>
        <v>No</v>
      </c>
      <c r="BA2149" s="22" t="str">
        <f aca="false">IF(COUNTIF('Plan Combo 9+1'!$A$2:$A$226,A2149)&gt;0,"Sí","No")</f>
        <v>No</v>
      </c>
      <c r="BB2149" s="22" t="str">
        <f aca="false">IF(AH2149="","No",IF(BA2149="Sí",IF((AO2149-AH2149)&gt;Resumen!$B$6,"Sí","No"),IF((AO2149-AH2149)&gt;=Resumen!$B$132,"Sí","No")))</f>
        <v>No</v>
      </c>
      <c r="BC2149" s="22" t="str">
        <f aca="false">IF(AND(N2149="Sí",AL2149="Sí",AI2149=0),"Sí","No")</f>
        <v>No</v>
      </c>
      <c r="BD2149" s="22" t="str">
        <f aca="false">IF(COUNTIF('Plan 9+1 (con Pehuamar)'!$A$2:$A$227,A2149)&gt;0,"Sí","No")</f>
        <v>No</v>
      </c>
    </row>
    <row r="2150" customFormat="false" ht="15" hidden="false" customHeight="true" outlineLevel="0" collapsed="false">
      <c r="A2150" s="6" t="n">
        <v>201019</v>
      </c>
      <c r="B2150" s="6" t="n">
        <v>14</v>
      </c>
      <c r="C2150" s="6" t="n">
        <v>1401</v>
      </c>
      <c r="D2150" s="6" t="s">
        <v>194</v>
      </c>
      <c r="E2150" s="6" t="s">
        <v>2308</v>
      </c>
      <c r="F2150" s="6" t="s">
        <v>466</v>
      </c>
      <c r="G2150" s="6" t="s">
        <v>130</v>
      </c>
      <c r="H2150" s="6" t="s">
        <v>1715</v>
      </c>
      <c r="I2150" s="27" t="n">
        <v>10</v>
      </c>
      <c r="J2150" s="27" t="n">
        <v>20</v>
      </c>
      <c r="K2150" s="27" t="n">
        <v>20</v>
      </c>
      <c r="L2150" s="28" t="n">
        <f aca="false">I2150+J2150</f>
        <v>30</v>
      </c>
      <c r="M2150" s="28" t="n">
        <f aca="false">L2150+K2150</f>
        <v>50</v>
      </c>
      <c r="N2150" s="22" t="str">
        <f aca="false">IF(I2150&gt;0,"Sí","No")</f>
        <v>Sí</v>
      </c>
      <c r="O2150" s="22" t="str">
        <f aca="false">IF(J2150&gt;0,"Sí","No")</f>
        <v>Sí</v>
      </c>
      <c r="P2150" s="22" t="str">
        <f aca="false">IF(K2150&gt;0,"Sí","No")</f>
        <v>Sí</v>
      </c>
      <c r="Q2150" s="22" t="str">
        <f aca="false">IF(OR(I2150&gt;0,J2150&gt;0),"Sí","No")</f>
        <v>Sí</v>
      </c>
      <c r="R2150" s="27" t="n">
        <v>1750</v>
      </c>
      <c r="S2150" s="27" t="n">
        <v>2500</v>
      </c>
      <c r="T2150" s="27" t="n">
        <v>1280</v>
      </c>
      <c r="U2150" s="27" t="n">
        <v>2100</v>
      </c>
      <c r="V2150" s="27" t="n">
        <v>3800</v>
      </c>
      <c r="W2150" s="12" t="n">
        <f aca="false">IF(AND(I2150&gt;0,R2150&gt;0),(S2150-R2150)/R2150,"")</f>
        <v>0.428571428571429</v>
      </c>
      <c r="X2150" s="12" t="n">
        <f aca="false">IF(AND(J2150&gt;0,T2150&gt;0),(U2150-T2150)/T2150,"")</f>
        <v>0.640625</v>
      </c>
      <c r="Y2150" s="12" t="n">
        <f aca="false">IF(AND(K2150&gt;0,V2150&gt;0),(V2150-Resumen!$B$7)/Resumen!$B$7,"")</f>
        <v>0.52</v>
      </c>
      <c r="Z2150" s="28" t="n">
        <f aca="false">IF(AND(K2150&gt;0,I2150&gt;0,V2150&gt;0,S2150&gt;0),V2150-S2150,"")</f>
        <v>1300</v>
      </c>
      <c r="AA2150" s="12" t="n">
        <f aca="false">IF(Z2150&lt;&gt;"",Z2150/S2150,"")</f>
        <v>0.52</v>
      </c>
      <c r="AB2150" s="28" t="n">
        <f aca="false">IF(AND(K2150&gt;0,J2150&gt;0,V2150&gt;0,U2150&gt;0),V2150-U2150,"")</f>
        <v>1700</v>
      </c>
      <c r="AC2150" s="12" t="n">
        <f aca="false">IF(AB2150&lt;&gt;"",AB2150/U2150,"")</f>
        <v>0.80952380952381</v>
      </c>
      <c r="AD2150" s="27" t="n">
        <v>1</v>
      </c>
      <c r="AE2150" s="27" t="n">
        <v>2</v>
      </c>
      <c r="AF2150" s="27" t="n">
        <v>5</v>
      </c>
      <c r="AG2150" s="28" t="n">
        <f aca="false">AD2150+AE2150+AF2150</f>
        <v>8</v>
      </c>
      <c r="AH2150" s="12" t="n">
        <f aca="false">IF(AG2150&gt;0,AD2150/AG2150,"")</f>
        <v>0.125</v>
      </c>
      <c r="AI2150" s="27" t="n">
        <v>0</v>
      </c>
      <c r="AJ2150" s="27" t="n">
        <v>0</v>
      </c>
      <c r="AK2150" s="27" t="n">
        <v>0</v>
      </c>
      <c r="AL2150" s="22" t="str">
        <f aca="false">IF(OR(AJ2150&gt;0,AK2150&gt;0),"Sí","No")</f>
        <v>No</v>
      </c>
      <c r="AM2150" s="6" t="s">
        <v>198</v>
      </c>
      <c r="AN2150" s="6" t="s">
        <v>198</v>
      </c>
      <c r="AO2150" s="12" t="n">
        <f aca="false">IF(M2150&gt;0,K2150/M2150,"")</f>
        <v>0.4</v>
      </c>
      <c r="AP2150" s="22" t="str">
        <f aca="false">IF(M2150&gt;=Resumen!$B$5,"Alto","Bajo")</f>
        <v>Alto</v>
      </c>
      <c r="AQ2150" s="22" t="str">
        <f aca="false">IF(AO2150&gt;=Resumen!$B$28,"Alto","Bajo")</f>
        <v>Alto</v>
      </c>
      <c r="AR2150" s="22" t="str">
        <f aca="false">AP2150&amp;" Potencial / "&amp;AQ2150&amp;" Share"</f>
        <v>Alto Potencial / Alto Share</v>
      </c>
      <c r="AS2150" s="22" t="str">
        <f aca="false">IF(Q2150="Sí",IF(AO2150&gt;=Resumen!$B$29,"Alto","Bajo"),"")</f>
        <v>Bajo</v>
      </c>
      <c r="AT2150" s="22" t="str">
        <f aca="false">IF(AS2150&lt;&gt;"",AP2150&amp;" Potencial / "&amp;AS2150&amp;" Share","")</f>
        <v>Alto Potencial / Bajo Share</v>
      </c>
      <c r="AU2150" s="22" t="str">
        <f aca="false">IF(AH2150="","Sin dato",IF(AH2150-AO2150&gt;Resumen!$B$6,"Sobre-exhibido",IF(AO2150-AH2150&gt;Resumen!$B$6,"Sub-exhibido","En línea")))</f>
        <v>Sub-exhibido</v>
      </c>
      <c r="AV2150" s="22" t="n">
        <f aca="false">IF(AT2150="","",IF(AT2150="Alto Potencial / Bajo Share",1,IF(AT2150="Alto Potencial / Alto Share",2,IF(AT2150="Bajo Potencial / Alto Share",3,4))))</f>
        <v>1</v>
      </c>
      <c r="AW2150" s="22" t="str">
        <f aca="false">IF(Q2150="No","Sin competencia directa",IF(AV2150=1,"1 - Foco Conquista (Alto Pot / Bajo Share)",IF(AV2150=2,"2 - Foco Defensa (Alto Pot / Alto Share)",IF(AV2150=3,"3 - Monitoreo (Bajo Pot / Alto Share)","4 - Baja Prioridad (Bajo Pot / Bajo Share)"))))</f>
        <v>1 - Foco Conquista (Alto Pot / Bajo Share)</v>
      </c>
      <c r="AX2150" s="12" t="n">
        <f aca="false">IF(OR(IFERROR(AND(W2150&lt;&gt;"",Y2150&lt;&gt;"",Y2150-W2150&gt;Resumen!$B$8),FALSE()),IFERROR(AND(X2150&lt;&gt;"",Y2150&lt;&gt;"",Y2150-X2150&gt;Resumen!$B$8),FALSE())),MAX(IF(IFERROR(AND(W2150&lt;&gt;"",Y2150&lt;&gt;"",Y2150-W2150&gt;Resumen!$B$8),FALSE()),Y2150-W2150,0),IF(IFERROR(AND(X2150&lt;&gt;"",Y2150&lt;&gt;"",Y2150-X2150&gt;Resumen!$B$8),FALSE()),Y2150-X2150,0)),"")</f>
        <v>0.0914285714285715</v>
      </c>
      <c r="AY2150" s="22" t="str">
        <f aca="false">IF(OR(IFERROR(AND(W2150&lt;&gt;"",Y2150&lt;&gt;"",Y2150-W2150&gt;Resumen!$B$8),FALSE()),IFERROR(AND(X2150&lt;&gt;"",Y2150&lt;&gt;"",Y2150-X2150&gt;Resumen!$B$8),FALSE())),TRIM("Lays tiene mayor markup que "&amp;IF(IFERROR(AND(W2150&lt;&gt;"",Y2150&lt;&gt;"",Y2150-W2150&gt;Resumen!$B$8),FALSE()),"Quento ","")&amp;IF(IFERROR(AND(X2150&lt;&gt;"",Y2150&lt;&gt;"",Y2150-X2150&gt;Resumen!$B$8),FALSE()),"Julicroc ","")&amp;"en este PDV"),"")</f>
        <v>Lays tiene mayor markup que Quento en este PDV</v>
      </c>
      <c r="AZ2150" s="22" t="str">
        <f aca="false">IF(COUNTIF('Plan Pehuamar - Lista'!$A$2:$A$167,A2150)&gt;0,"Sí","No")</f>
        <v>No</v>
      </c>
      <c r="BA2150" s="22" t="str">
        <f aca="false">IF(COUNTIF('Plan Combo 9+1'!$A$2:$A$226,A2150)&gt;0,"Sí","No")</f>
        <v>No</v>
      </c>
      <c r="BB2150" s="22" t="str">
        <f aca="false">IF(AH2150="","No",IF(BA2150="Sí",IF((AO2150-AH2150)&gt;Resumen!$B$6,"Sí","No"),IF((AO2150-AH2150)&gt;=Resumen!$B$132,"Sí","No")))</f>
        <v>Sí</v>
      </c>
      <c r="BC2150" s="22" t="str">
        <f aca="false">IF(AND(N2150="Sí",AL2150="Sí",AI2150=0),"Sí","No")</f>
        <v>No</v>
      </c>
      <c r="BD2150" s="22" t="str">
        <f aca="false">IF(COUNTIF('Plan 9+1 (con Pehuamar)'!$A$2:$A$227,A2150)&gt;0,"Sí","No")</f>
        <v>No</v>
      </c>
    </row>
    <row r="2151" customFormat="false" ht="15" hidden="false" customHeight="true" outlineLevel="0" collapsed="false">
      <c r="A2151" s="6" t="n">
        <v>201022</v>
      </c>
      <c r="B2151" s="6" t="n">
        <v>14</v>
      </c>
      <c r="C2151" s="6" t="n">
        <v>1401</v>
      </c>
      <c r="D2151" s="6" t="s">
        <v>194</v>
      </c>
      <c r="E2151" s="6" t="s">
        <v>2309</v>
      </c>
      <c r="F2151" s="6" t="s">
        <v>196</v>
      </c>
      <c r="G2151" s="6" t="s">
        <v>130</v>
      </c>
      <c r="H2151" s="6" t="s">
        <v>1715</v>
      </c>
      <c r="I2151" s="27" t="n">
        <v>5</v>
      </c>
      <c r="J2151" s="27" t="n">
        <v>20</v>
      </c>
      <c r="K2151" s="27" t="n">
        <v>0</v>
      </c>
      <c r="L2151" s="28" t="n">
        <f aca="false">I2151+J2151</f>
        <v>25</v>
      </c>
      <c r="M2151" s="28" t="n">
        <f aca="false">L2151+K2151</f>
        <v>25</v>
      </c>
      <c r="N2151" s="22" t="str">
        <f aca="false">IF(I2151&gt;0,"Sí","No")</f>
        <v>Sí</v>
      </c>
      <c r="O2151" s="22" t="str">
        <f aca="false">IF(J2151&gt;0,"Sí","No")</f>
        <v>Sí</v>
      </c>
      <c r="P2151" s="22" t="str">
        <f aca="false">IF(K2151&gt;0,"Sí","No")</f>
        <v>No</v>
      </c>
      <c r="Q2151" s="22" t="str">
        <f aca="false">IF(OR(I2151&gt;0,J2151&gt;0),"Sí","No")</f>
        <v>Sí</v>
      </c>
      <c r="R2151" s="27" t="n">
        <v>1800</v>
      </c>
      <c r="S2151" s="27" t="n">
        <v>2500</v>
      </c>
      <c r="T2151" s="27" t="n">
        <v>1280</v>
      </c>
      <c r="U2151" s="27" t="n">
        <v>1800</v>
      </c>
      <c r="V2151" s="27"/>
      <c r="W2151" s="12" t="n">
        <f aca="false">IF(AND(I2151&gt;0,R2151&gt;0),(S2151-R2151)/R2151,"")</f>
        <v>0.388888888888889</v>
      </c>
      <c r="X2151" s="12" t="n">
        <f aca="false">IF(AND(J2151&gt;0,T2151&gt;0),(U2151-T2151)/T2151,"")</f>
        <v>0.40625</v>
      </c>
      <c r="Y2151" s="12" t="str">
        <f aca="false">IF(AND(K2151&gt;0,V2151&gt;0),(V2151-Resumen!$B$7)/Resumen!$B$7,"")</f>
        <v/>
      </c>
      <c r="Z2151" s="28" t="str">
        <f aca="false">IF(AND(K2151&gt;0,I2151&gt;0,V2151&gt;0,S2151&gt;0),V2151-S2151,"")</f>
        <v/>
      </c>
      <c r="AA2151" s="12" t="str">
        <f aca="false">IF(Z2151&lt;&gt;"",Z2151/S2151,"")</f>
        <v/>
      </c>
      <c r="AB2151" s="28" t="str">
        <f aca="false">IF(AND(K2151&gt;0,J2151&gt;0,V2151&gt;0,U2151&gt;0),V2151-U2151,"")</f>
        <v/>
      </c>
      <c r="AC2151" s="12" t="str">
        <f aca="false">IF(AB2151&lt;&gt;"",AB2151/U2151,"")</f>
        <v/>
      </c>
      <c r="AD2151" s="27" t="n">
        <v>0</v>
      </c>
      <c r="AE2151" s="27" t="n">
        <v>5</v>
      </c>
      <c r="AF2151" s="27" t="n">
        <v>10</v>
      </c>
      <c r="AG2151" s="28" t="n">
        <f aca="false">AD2151+AE2151+AF2151</f>
        <v>15</v>
      </c>
      <c r="AH2151" s="12" t="n">
        <f aca="false">IF(AG2151&gt;0,AD2151/AG2151,"")</f>
        <v>0</v>
      </c>
      <c r="AI2151" s="27" t="n">
        <v>0</v>
      </c>
      <c r="AJ2151" s="27" t="n">
        <v>1</v>
      </c>
      <c r="AK2151" s="27" t="n">
        <v>1</v>
      </c>
      <c r="AL2151" s="22" t="str">
        <f aca="false">IF(OR(AJ2151&gt;0,AK2151&gt;0),"Sí","No")</f>
        <v>Sí</v>
      </c>
      <c r="AM2151" s="6" t="s">
        <v>198</v>
      </c>
      <c r="AN2151" s="6" t="s">
        <v>198</v>
      </c>
      <c r="AO2151" s="12" t="n">
        <f aca="false">IF(M2151&gt;0,K2151/M2151,"")</f>
        <v>0</v>
      </c>
      <c r="AP2151" s="22" t="str">
        <f aca="false">IF(M2151&gt;=Resumen!$B$5,"Alto","Bajo")</f>
        <v>Bajo</v>
      </c>
      <c r="AQ2151" s="22" t="str">
        <f aca="false">IF(AO2151&gt;=Resumen!$B$28,"Alto","Bajo")</f>
        <v>Bajo</v>
      </c>
      <c r="AR2151" s="22" t="str">
        <f aca="false">AP2151&amp;" Potencial / "&amp;AQ2151&amp;" Share"</f>
        <v>Bajo Potencial / Bajo Share</v>
      </c>
      <c r="AS2151" s="22" t="str">
        <f aca="false">IF(Q2151="Sí",IF(AO2151&gt;=Resumen!$B$29,"Alto","Bajo"),"")</f>
        <v>Bajo</v>
      </c>
      <c r="AT2151" s="22" t="str">
        <f aca="false">IF(AS2151&lt;&gt;"",AP2151&amp;" Potencial / "&amp;AS2151&amp;" Share","")</f>
        <v>Bajo Potencial / Bajo Share</v>
      </c>
      <c r="AU2151" s="22" t="str">
        <f aca="false">IF(AH2151="","Sin dato",IF(AH2151-AO2151&gt;Resumen!$B$6,"Sobre-exhibido",IF(AO2151-AH2151&gt;Resumen!$B$6,"Sub-exhibido","En línea")))</f>
        <v>En línea</v>
      </c>
      <c r="AV2151" s="22" t="n">
        <f aca="false">IF(AT2151="","",IF(AT2151="Alto Potencial / Bajo Share",1,IF(AT2151="Alto Potencial / Alto Share",2,IF(AT2151="Bajo Potencial / Alto Share",3,4))))</f>
        <v>4</v>
      </c>
      <c r="AW2151" s="22" t="str">
        <f aca="false">IF(Q2151="No","Sin competencia directa",IF(AV2151=1,"1 - Foco Conquista (Alto Pot / Bajo Share)",IF(AV2151=2,"2 - Foco Defensa (Alto Pot / Alto Share)",IF(AV2151=3,"3 - Monitoreo (Bajo Pot / Alto Share)","4 - Baja Prioridad (Bajo Pot / Bajo Share)"))))</f>
        <v>4 - Baja Prioridad (Bajo Pot / Bajo Share)</v>
      </c>
      <c r="AX2151" s="12" t="str">
        <f aca="false">IF(OR(IFERROR(AND(W2151&lt;&gt;"",Y2151&lt;&gt;"",Y2151-W2151&gt;Resumen!$B$8),FALSE()),IFERROR(AND(X2151&lt;&gt;"",Y2151&lt;&gt;"",Y2151-X2151&gt;Resumen!$B$8),FALSE())),MAX(IF(IFERROR(AND(W2151&lt;&gt;"",Y2151&lt;&gt;"",Y2151-W2151&gt;Resumen!$B$8),FALSE()),Y2151-W2151,0),IF(IFERROR(AND(X2151&lt;&gt;"",Y2151&lt;&gt;"",Y2151-X2151&gt;Resumen!$B$8),FALSE()),Y2151-X2151,0)),"")</f>
        <v/>
      </c>
      <c r="AY2151" s="22" t="str">
        <f aca="false">IF(OR(IFERROR(AND(W2151&lt;&gt;"",Y2151&lt;&gt;"",Y2151-W2151&gt;Resumen!$B$8),FALSE()),IFERROR(AND(X2151&lt;&gt;"",Y2151&lt;&gt;"",Y2151-X2151&gt;Resumen!$B$8),FALSE())),TRIM("Lays tiene mayor markup que "&amp;IF(IFERROR(AND(W2151&lt;&gt;"",Y2151&lt;&gt;"",Y2151-W2151&gt;Resumen!$B$8),FALSE()),"Quento ","")&amp;IF(IFERROR(AND(X2151&lt;&gt;"",Y2151&lt;&gt;"",Y2151-X2151&gt;Resumen!$B$8),FALSE()),"Julicroc ","")&amp;"en este PDV"),"")</f>
        <v/>
      </c>
      <c r="AZ2151" s="22" t="str">
        <f aca="false">IF(COUNTIF('Plan Pehuamar - Lista'!$A$2:$A$167,A2151)&gt;0,"Sí","No")</f>
        <v>Sí</v>
      </c>
      <c r="BA2151" s="22" t="str">
        <f aca="false">IF(COUNTIF('Plan Combo 9+1'!$A$2:$A$226,A2151)&gt;0,"Sí","No")</f>
        <v>No</v>
      </c>
      <c r="BB2151" s="22" t="str">
        <f aca="false">IF(AH2151="","No",IF(BA2151="Sí",IF((AO2151-AH2151)&gt;Resumen!$B$6,"Sí","No"),IF((AO2151-AH2151)&gt;=Resumen!$B$132,"Sí","No")))</f>
        <v>No</v>
      </c>
      <c r="BC2151" s="22" t="str">
        <f aca="false">IF(AND(N2151="Sí",AL2151="Sí",AI2151=0),"Sí","No")</f>
        <v>Sí</v>
      </c>
      <c r="BD2151" s="22" t="str">
        <f aca="false">IF(COUNTIF('Plan 9+1 (con Pehuamar)'!$A$2:$A$227,A2151)&gt;0,"Sí","No")</f>
        <v>No</v>
      </c>
    </row>
    <row r="2152" customFormat="false" ht="15" hidden="false" customHeight="true" outlineLevel="0" collapsed="false">
      <c r="A2152" s="6" t="n">
        <v>201025</v>
      </c>
      <c r="B2152" s="6" t="n">
        <v>14</v>
      </c>
      <c r="C2152" s="6" t="n">
        <v>1401</v>
      </c>
      <c r="D2152" s="6" t="s">
        <v>194</v>
      </c>
      <c r="E2152" s="6" t="s">
        <v>2310</v>
      </c>
      <c r="F2152" s="6" t="s">
        <v>206</v>
      </c>
      <c r="G2152" s="6" t="s">
        <v>130</v>
      </c>
      <c r="H2152" s="6" t="s">
        <v>1715</v>
      </c>
      <c r="I2152" s="27" t="n">
        <v>10</v>
      </c>
      <c r="J2152" s="27" t="n">
        <v>35</v>
      </c>
      <c r="K2152" s="27" t="n">
        <v>20</v>
      </c>
      <c r="L2152" s="28" t="n">
        <f aca="false">I2152+J2152</f>
        <v>45</v>
      </c>
      <c r="M2152" s="28" t="n">
        <f aca="false">L2152+K2152</f>
        <v>65</v>
      </c>
      <c r="N2152" s="22" t="str">
        <f aca="false">IF(I2152&gt;0,"Sí","No")</f>
        <v>Sí</v>
      </c>
      <c r="O2152" s="22" t="str">
        <f aca="false">IF(J2152&gt;0,"Sí","No")</f>
        <v>Sí</v>
      </c>
      <c r="P2152" s="22" t="str">
        <f aca="false">IF(K2152&gt;0,"Sí","No")</f>
        <v>Sí</v>
      </c>
      <c r="Q2152" s="22" t="str">
        <f aca="false">IF(OR(I2152&gt;0,J2152&gt;0),"Sí","No")</f>
        <v>Sí</v>
      </c>
      <c r="R2152" s="27" t="n">
        <v>1800</v>
      </c>
      <c r="S2152" s="27" t="n">
        <v>2500</v>
      </c>
      <c r="T2152" s="27" t="n">
        <v>1280</v>
      </c>
      <c r="U2152" s="27" t="n">
        <v>1800</v>
      </c>
      <c r="V2152" s="27" t="n">
        <v>3500</v>
      </c>
      <c r="W2152" s="12" t="n">
        <f aca="false">IF(AND(I2152&gt;0,R2152&gt;0),(S2152-R2152)/R2152,"")</f>
        <v>0.388888888888889</v>
      </c>
      <c r="X2152" s="12" t="n">
        <f aca="false">IF(AND(J2152&gt;0,T2152&gt;0),(U2152-T2152)/T2152,"")</f>
        <v>0.40625</v>
      </c>
      <c r="Y2152" s="12" t="n">
        <f aca="false">IF(AND(K2152&gt;0,V2152&gt;0),(V2152-Resumen!$B$7)/Resumen!$B$7,"")</f>
        <v>0.4</v>
      </c>
      <c r="Z2152" s="28" t="n">
        <f aca="false">IF(AND(K2152&gt;0,I2152&gt;0,V2152&gt;0,S2152&gt;0),V2152-S2152,"")</f>
        <v>1000</v>
      </c>
      <c r="AA2152" s="12" t="n">
        <f aca="false">IF(Z2152&lt;&gt;"",Z2152/S2152,"")</f>
        <v>0.4</v>
      </c>
      <c r="AB2152" s="28" t="n">
        <f aca="false">IF(AND(K2152&gt;0,J2152&gt;0,V2152&gt;0,U2152&gt;0),V2152-U2152,"")</f>
        <v>1700</v>
      </c>
      <c r="AC2152" s="12" t="n">
        <f aca="false">IF(AB2152&lt;&gt;"",AB2152/U2152,"")</f>
        <v>0.944444444444444</v>
      </c>
      <c r="AD2152" s="27" t="n">
        <v>9</v>
      </c>
      <c r="AE2152" s="27" t="n">
        <v>6</v>
      </c>
      <c r="AF2152" s="27" t="n">
        <v>15</v>
      </c>
      <c r="AG2152" s="28" t="n">
        <f aca="false">AD2152+AE2152+AF2152</f>
        <v>30</v>
      </c>
      <c r="AH2152" s="12" t="n">
        <f aca="false">IF(AG2152&gt;0,AD2152/AG2152,"")</f>
        <v>0.3</v>
      </c>
      <c r="AI2152" s="27" t="n">
        <v>1</v>
      </c>
      <c r="AJ2152" s="27" t="n">
        <v>0</v>
      </c>
      <c r="AK2152" s="27" t="n">
        <v>0</v>
      </c>
      <c r="AL2152" s="22" t="str">
        <f aca="false">IF(OR(AJ2152&gt;0,AK2152&gt;0),"Sí","No")</f>
        <v>No</v>
      </c>
      <c r="AM2152" s="6" t="s">
        <v>198</v>
      </c>
      <c r="AN2152" s="6" t="s">
        <v>198</v>
      </c>
      <c r="AO2152" s="12" t="n">
        <f aca="false">IF(M2152&gt;0,K2152/M2152,"")</f>
        <v>0.307692307692308</v>
      </c>
      <c r="AP2152" s="22" t="str">
        <f aca="false">IF(M2152&gt;=Resumen!$B$5,"Alto","Bajo")</f>
        <v>Alto</v>
      </c>
      <c r="AQ2152" s="22" t="str">
        <f aca="false">IF(AO2152&gt;=Resumen!$B$28,"Alto","Bajo")</f>
        <v>Bajo</v>
      </c>
      <c r="AR2152" s="22" t="str">
        <f aca="false">AP2152&amp;" Potencial / "&amp;AQ2152&amp;" Share"</f>
        <v>Alto Potencial / Bajo Share</v>
      </c>
      <c r="AS2152" s="22" t="str">
        <f aca="false">IF(Q2152="Sí",IF(AO2152&gt;=Resumen!$B$29,"Alto","Bajo"),"")</f>
        <v>Bajo</v>
      </c>
      <c r="AT2152" s="22" t="str">
        <f aca="false">IF(AS2152&lt;&gt;"",AP2152&amp;" Potencial / "&amp;AS2152&amp;" Share","")</f>
        <v>Alto Potencial / Bajo Share</v>
      </c>
      <c r="AU2152" s="22" t="str">
        <f aca="false">IF(AH2152="","Sin dato",IF(AH2152-AO2152&gt;Resumen!$B$6,"Sobre-exhibido",IF(AO2152-AH2152&gt;Resumen!$B$6,"Sub-exhibido","En línea")))</f>
        <v>En línea</v>
      </c>
      <c r="AV2152" s="22" t="n">
        <f aca="false">IF(AT2152="","",IF(AT2152="Alto Potencial / Bajo Share",1,IF(AT2152="Alto Potencial / Alto Share",2,IF(AT2152="Bajo Potencial / Alto Share",3,4))))</f>
        <v>1</v>
      </c>
      <c r="AW2152" s="22" t="str">
        <f aca="false">IF(Q2152="No","Sin competencia directa",IF(AV2152=1,"1 - Foco Conquista (Alto Pot / Bajo Share)",IF(AV2152=2,"2 - Foco Defensa (Alto Pot / Alto Share)",IF(AV2152=3,"3 - Monitoreo (Bajo Pot / Alto Share)","4 - Baja Prioridad (Bajo Pot / Bajo Share)"))))</f>
        <v>1 - Foco Conquista (Alto Pot / Bajo Share)</v>
      </c>
      <c r="AX2152" s="12" t="str">
        <f aca="false">IF(OR(IFERROR(AND(W2152&lt;&gt;"",Y2152&lt;&gt;"",Y2152-W2152&gt;Resumen!$B$8),FALSE()),IFERROR(AND(X2152&lt;&gt;"",Y2152&lt;&gt;"",Y2152-X2152&gt;Resumen!$B$8),FALSE())),MAX(IF(IFERROR(AND(W2152&lt;&gt;"",Y2152&lt;&gt;"",Y2152-W2152&gt;Resumen!$B$8),FALSE()),Y2152-W2152,0),IF(IFERROR(AND(X2152&lt;&gt;"",Y2152&lt;&gt;"",Y2152-X2152&gt;Resumen!$B$8),FALSE()),Y2152-X2152,0)),"")</f>
        <v/>
      </c>
      <c r="AY2152" s="22" t="str">
        <f aca="false">IF(OR(IFERROR(AND(W2152&lt;&gt;"",Y2152&lt;&gt;"",Y2152-W2152&gt;Resumen!$B$8),FALSE()),IFERROR(AND(X2152&lt;&gt;"",Y2152&lt;&gt;"",Y2152-X2152&gt;Resumen!$B$8),FALSE())),TRIM("Lays tiene mayor markup que "&amp;IF(IFERROR(AND(W2152&lt;&gt;"",Y2152&lt;&gt;"",Y2152-W2152&gt;Resumen!$B$8),FALSE()),"Quento ","")&amp;IF(IFERROR(AND(X2152&lt;&gt;"",Y2152&lt;&gt;"",Y2152-X2152&gt;Resumen!$B$8),FALSE()),"Julicroc ","")&amp;"en este PDV"),"")</f>
        <v/>
      </c>
      <c r="AZ2152" s="22" t="str">
        <f aca="false">IF(COUNTIF('Plan Pehuamar - Lista'!$A$2:$A$167,A2152)&gt;0,"Sí","No")</f>
        <v>Sí</v>
      </c>
      <c r="BA2152" s="22" t="str">
        <f aca="false">IF(COUNTIF('Plan Combo 9+1'!$A$2:$A$226,A2152)&gt;0,"Sí","No")</f>
        <v>No</v>
      </c>
      <c r="BB2152" s="22" t="str">
        <f aca="false">IF(AH2152="","No",IF(BA2152="Sí",IF((AO2152-AH2152)&gt;Resumen!$B$6,"Sí","No"),IF((AO2152-AH2152)&gt;=Resumen!$B$132,"Sí","No")))</f>
        <v>No</v>
      </c>
      <c r="BC2152" s="22" t="str">
        <f aca="false">IF(AND(N2152="Sí",AL2152="Sí",AI2152=0),"Sí","No")</f>
        <v>No</v>
      </c>
      <c r="BD2152" s="22" t="str">
        <f aca="false">IF(COUNTIF('Plan 9+1 (con Pehuamar)'!$A$2:$A$227,A2152)&gt;0,"Sí","No")</f>
        <v>No</v>
      </c>
    </row>
    <row r="2153" customFormat="false" ht="15" hidden="false" customHeight="true" outlineLevel="0" collapsed="false">
      <c r="A2153" s="6" t="n">
        <v>201027</v>
      </c>
      <c r="B2153" s="6" t="n">
        <v>14</v>
      </c>
      <c r="C2153" s="6" t="n">
        <v>1401</v>
      </c>
      <c r="D2153" s="6" t="s">
        <v>194</v>
      </c>
      <c r="E2153" s="6" t="s">
        <v>2311</v>
      </c>
      <c r="F2153" s="6" t="s">
        <v>196</v>
      </c>
      <c r="G2153" s="6" t="s">
        <v>130</v>
      </c>
      <c r="H2153" s="6" t="s">
        <v>1715</v>
      </c>
      <c r="I2153" s="27" t="n">
        <v>10</v>
      </c>
      <c r="J2153" s="27" t="n">
        <v>15</v>
      </c>
      <c r="K2153" s="27" t="n">
        <v>6</v>
      </c>
      <c r="L2153" s="28" t="n">
        <f aca="false">I2153+J2153</f>
        <v>25</v>
      </c>
      <c r="M2153" s="28" t="n">
        <f aca="false">L2153+K2153</f>
        <v>31</v>
      </c>
      <c r="N2153" s="22" t="str">
        <f aca="false">IF(I2153&gt;0,"Sí","No")</f>
        <v>Sí</v>
      </c>
      <c r="O2153" s="22" t="str">
        <f aca="false">IF(J2153&gt;0,"Sí","No")</f>
        <v>Sí</v>
      </c>
      <c r="P2153" s="22" t="str">
        <f aca="false">IF(K2153&gt;0,"Sí","No")</f>
        <v>Sí</v>
      </c>
      <c r="Q2153" s="22" t="str">
        <f aca="false">IF(OR(I2153&gt;0,J2153&gt;0),"Sí","No")</f>
        <v>Sí</v>
      </c>
      <c r="R2153" s="27" t="n">
        <v>1750</v>
      </c>
      <c r="S2153" s="27" t="n">
        <v>2500</v>
      </c>
      <c r="T2153" s="27" t="n">
        <v>1280</v>
      </c>
      <c r="U2153" s="27" t="n">
        <v>1800</v>
      </c>
      <c r="V2153" s="27" t="n">
        <v>3500</v>
      </c>
      <c r="W2153" s="12" t="n">
        <f aca="false">IF(AND(I2153&gt;0,R2153&gt;0),(S2153-R2153)/R2153,"")</f>
        <v>0.428571428571429</v>
      </c>
      <c r="X2153" s="12" t="n">
        <f aca="false">IF(AND(J2153&gt;0,T2153&gt;0),(U2153-T2153)/T2153,"")</f>
        <v>0.40625</v>
      </c>
      <c r="Y2153" s="12" t="n">
        <f aca="false">IF(AND(K2153&gt;0,V2153&gt;0),(V2153-Resumen!$B$7)/Resumen!$B$7,"")</f>
        <v>0.4</v>
      </c>
      <c r="Z2153" s="28" t="n">
        <f aca="false">IF(AND(K2153&gt;0,I2153&gt;0,V2153&gt;0,S2153&gt;0),V2153-S2153,"")</f>
        <v>1000</v>
      </c>
      <c r="AA2153" s="12" t="n">
        <f aca="false">IF(Z2153&lt;&gt;"",Z2153/S2153,"")</f>
        <v>0.4</v>
      </c>
      <c r="AB2153" s="28" t="n">
        <f aca="false">IF(AND(K2153&gt;0,J2153&gt;0,V2153&gt;0,U2153&gt;0),V2153-U2153,"")</f>
        <v>1700</v>
      </c>
      <c r="AC2153" s="12" t="n">
        <f aca="false">IF(AB2153&lt;&gt;"",AB2153/U2153,"")</f>
        <v>0.944444444444444</v>
      </c>
      <c r="AD2153" s="27" t="n">
        <v>3</v>
      </c>
      <c r="AE2153" s="27" t="n">
        <v>2</v>
      </c>
      <c r="AF2153" s="27" t="n">
        <v>10</v>
      </c>
      <c r="AG2153" s="28" t="n">
        <f aca="false">AD2153+AE2153+AF2153</f>
        <v>15</v>
      </c>
      <c r="AH2153" s="12" t="n">
        <f aca="false">IF(AG2153&gt;0,AD2153/AG2153,"")</f>
        <v>0.2</v>
      </c>
      <c r="AI2153" s="27" t="n">
        <v>0</v>
      </c>
      <c r="AJ2153" s="27" t="n">
        <v>0</v>
      </c>
      <c r="AK2153" s="27" t="n">
        <v>0</v>
      </c>
      <c r="AL2153" s="22" t="str">
        <f aca="false">IF(OR(AJ2153&gt;0,AK2153&gt;0),"Sí","No")</f>
        <v>No</v>
      </c>
      <c r="AM2153" s="6" t="s">
        <v>198</v>
      </c>
      <c r="AN2153" s="6" t="s">
        <v>198</v>
      </c>
      <c r="AO2153" s="12" t="n">
        <f aca="false">IF(M2153&gt;0,K2153/M2153,"")</f>
        <v>0.193548387096774</v>
      </c>
      <c r="AP2153" s="22" t="str">
        <f aca="false">IF(M2153&gt;=Resumen!$B$5,"Alto","Bajo")</f>
        <v>Bajo</v>
      </c>
      <c r="AQ2153" s="22" t="str">
        <f aca="false">IF(AO2153&gt;=Resumen!$B$28,"Alto","Bajo")</f>
        <v>Bajo</v>
      </c>
      <c r="AR2153" s="22" t="str">
        <f aca="false">AP2153&amp;" Potencial / "&amp;AQ2153&amp;" Share"</f>
        <v>Bajo Potencial / Bajo Share</v>
      </c>
      <c r="AS2153" s="22" t="str">
        <f aca="false">IF(Q2153="Sí",IF(AO2153&gt;=Resumen!$B$29,"Alto","Bajo"),"")</f>
        <v>Bajo</v>
      </c>
      <c r="AT2153" s="22" t="str">
        <f aca="false">IF(AS2153&lt;&gt;"",AP2153&amp;" Potencial / "&amp;AS2153&amp;" Share","")</f>
        <v>Bajo Potencial / Bajo Share</v>
      </c>
      <c r="AU2153" s="22" t="str">
        <f aca="false">IF(AH2153="","Sin dato",IF(AH2153-AO2153&gt;Resumen!$B$6,"Sobre-exhibido",IF(AO2153-AH2153&gt;Resumen!$B$6,"Sub-exhibido","En línea")))</f>
        <v>En línea</v>
      </c>
      <c r="AV2153" s="22" t="n">
        <f aca="false">IF(AT2153="","",IF(AT2153="Alto Potencial / Bajo Share",1,IF(AT2153="Alto Potencial / Alto Share",2,IF(AT2153="Bajo Potencial / Alto Share",3,4))))</f>
        <v>4</v>
      </c>
      <c r="AW2153" s="22" t="str">
        <f aca="false">IF(Q2153="No","Sin competencia directa",IF(AV2153=1,"1 - Foco Conquista (Alto Pot / Bajo Share)",IF(AV2153=2,"2 - Foco Defensa (Alto Pot / Alto Share)",IF(AV2153=3,"3 - Monitoreo (Bajo Pot / Alto Share)","4 - Baja Prioridad (Bajo Pot / Bajo Share)"))))</f>
        <v>4 - Baja Prioridad (Bajo Pot / Bajo Share)</v>
      </c>
      <c r="AX2153" s="12" t="str">
        <f aca="false">IF(OR(IFERROR(AND(W2153&lt;&gt;"",Y2153&lt;&gt;"",Y2153-W2153&gt;Resumen!$B$8),FALSE()),IFERROR(AND(X2153&lt;&gt;"",Y2153&lt;&gt;"",Y2153-X2153&gt;Resumen!$B$8),FALSE())),MAX(IF(IFERROR(AND(W2153&lt;&gt;"",Y2153&lt;&gt;"",Y2153-W2153&gt;Resumen!$B$8),FALSE()),Y2153-W2153,0),IF(IFERROR(AND(X2153&lt;&gt;"",Y2153&lt;&gt;"",Y2153-X2153&gt;Resumen!$B$8),FALSE()),Y2153-X2153,0)),"")</f>
        <v/>
      </c>
      <c r="AY2153" s="22" t="str">
        <f aca="false">IF(OR(IFERROR(AND(W2153&lt;&gt;"",Y2153&lt;&gt;"",Y2153-W2153&gt;Resumen!$B$8),FALSE()),IFERROR(AND(X2153&lt;&gt;"",Y2153&lt;&gt;"",Y2153-X2153&gt;Resumen!$B$8),FALSE())),TRIM("Lays tiene mayor markup que "&amp;IF(IFERROR(AND(W2153&lt;&gt;"",Y2153&lt;&gt;"",Y2153-W2153&gt;Resumen!$B$8),FALSE()),"Quento ","")&amp;IF(IFERROR(AND(X2153&lt;&gt;"",Y2153&lt;&gt;"",Y2153-X2153&gt;Resumen!$B$8),FALSE()),"Julicroc ","")&amp;"en este PDV"),"")</f>
        <v/>
      </c>
      <c r="AZ2153" s="22" t="str">
        <f aca="false">IF(COUNTIF('Plan Pehuamar - Lista'!$A$2:$A$167,A2153)&gt;0,"Sí","No")</f>
        <v>No</v>
      </c>
      <c r="BA2153" s="22" t="str">
        <f aca="false">IF(COUNTIF('Plan Combo 9+1'!$A$2:$A$226,A2153)&gt;0,"Sí","No")</f>
        <v>No</v>
      </c>
      <c r="BB2153" s="22" t="str">
        <f aca="false">IF(AH2153="","No",IF(BA2153="Sí",IF((AO2153-AH2153)&gt;Resumen!$B$6,"Sí","No"),IF((AO2153-AH2153)&gt;=Resumen!$B$132,"Sí","No")))</f>
        <v>No</v>
      </c>
      <c r="BC2153" s="22" t="str">
        <f aca="false">IF(AND(N2153="Sí",AL2153="Sí",AI2153=0),"Sí","No")</f>
        <v>No</v>
      </c>
      <c r="BD2153" s="22" t="str">
        <f aca="false">IF(COUNTIF('Plan 9+1 (con Pehuamar)'!$A$2:$A$227,A2153)&gt;0,"Sí","No")</f>
        <v>No</v>
      </c>
    </row>
    <row r="2154" customFormat="false" ht="15" hidden="false" customHeight="true" outlineLevel="0" collapsed="false">
      <c r="A2154" s="6" t="n">
        <v>201030</v>
      </c>
      <c r="B2154" s="6" t="n">
        <v>14</v>
      </c>
      <c r="C2154" s="6" t="n">
        <v>1401</v>
      </c>
      <c r="D2154" s="6" t="s">
        <v>194</v>
      </c>
      <c r="E2154" s="6" t="s">
        <v>2312</v>
      </c>
      <c r="F2154" s="6" t="s">
        <v>273</v>
      </c>
      <c r="G2154" s="6" t="s">
        <v>130</v>
      </c>
      <c r="H2154" s="6" t="s">
        <v>1715</v>
      </c>
      <c r="I2154" s="27" t="n">
        <v>10</v>
      </c>
      <c r="J2154" s="27" t="n">
        <v>10</v>
      </c>
      <c r="K2154" s="27" t="n">
        <v>2</v>
      </c>
      <c r="L2154" s="28" t="n">
        <f aca="false">I2154+J2154</f>
        <v>20</v>
      </c>
      <c r="M2154" s="28" t="n">
        <f aca="false">L2154+K2154</f>
        <v>22</v>
      </c>
      <c r="N2154" s="22" t="str">
        <f aca="false">IF(I2154&gt;0,"Sí","No")</f>
        <v>Sí</v>
      </c>
      <c r="O2154" s="22" t="str">
        <f aca="false">IF(J2154&gt;0,"Sí","No")</f>
        <v>Sí</v>
      </c>
      <c r="P2154" s="22" t="str">
        <f aca="false">IF(K2154&gt;0,"Sí","No")</f>
        <v>Sí</v>
      </c>
      <c r="Q2154" s="22" t="str">
        <f aca="false">IF(OR(I2154&gt;0,J2154&gt;0),"Sí","No")</f>
        <v>Sí</v>
      </c>
      <c r="R2154" s="27" t="n">
        <v>1750</v>
      </c>
      <c r="S2154" s="27" t="n">
        <v>2500</v>
      </c>
      <c r="T2154" s="27" t="n">
        <v>1280</v>
      </c>
      <c r="U2154" s="27" t="n">
        <v>1800</v>
      </c>
      <c r="V2154" s="27" t="n">
        <v>3500</v>
      </c>
      <c r="W2154" s="12" t="n">
        <f aca="false">IF(AND(I2154&gt;0,R2154&gt;0),(S2154-R2154)/R2154,"")</f>
        <v>0.428571428571429</v>
      </c>
      <c r="X2154" s="12" t="n">
        <f aca="false">IF(AND(J2154&gt;0,T2154&gt;0),(U2154-T2154)/T2154,"")</f>
        <v>0.40625</v>
      </c>
      <c r="Y2154" s="12" t="n">
        <f aca="false">IF(AND(K2154&gt;0,V2154&gt;0),(V2154-Resumen!$B$7)/Resumen!$B$7,"")</f>
        <v>0.4</v>
      </c>
      <c r="Z2154" s="28" t="n">
        <f aca="false">IF(AND(K2154&gt;0,I2154&gt;0,V2154&gt;0,S2154&gt;0),V2154-S2154,"")</f>
        <v>1000</v>
      </c>
      <c r="AA2154" s="12" t="n">
        <f aca="false">IF(Z2154&lt;&gt;"",Z2154/S2154,"")</f>
        <v>0.4</v>
      </c>
      <c r="AB2154" s="28" t="n">
        <f aca="false">IF(AND(K2154&gt;0,J2154&gt;0,V2154&gt;0,U2154&gt;0),V2154-U2154,"")</f>
        <v>1700</v>
      </c>
      <c r="AC2154" s="12" t="n">
        <f aca="false">IF(AB2154&lt;&gt;"",AB2154/U2154,"")</f>
        <v>0.944444444444444</v>
      </c>
      <c r="AD2154" s="27" t="n">
        <v>5</v>
      </c>
      <c r="AE2154" s="27" t="n">
        <v>2</v>
      </c>
      <c r="AF2154" s="27" t="n">
        <v>9</v>
      </c>
      <c r="AG2154" s="28" t="n">
        <f aca="false">AD2154+AE2154+AF2154</f>
        <v>16</v>
      </c>
      <c r="AH2154" s="12" t="n">
        <f aca="false">IF(AG2154&gt;0,AD2154/AG2154,"")</f>
        <v>0.3125</v>
      </c>
      <c r="AI2154" s="27" t="n">
        <v>1</v>
      </c>
      <c r="AJ2154" s="27" t="n">
        <v>0</v>
      </c>
      <c r="AK2154" s="27" t="n">
        <v>1</v>
      </c>
      <c r="AL2154" s="22" t="str">
        <f aca="false">IF(OR(AJ2154&gt;0,AK2154&gt;0),"Sí","No")</f>
        <v>Sí</v>
      </c>
      <c r="AM2154" s="6" t="s">
        <v>198</v>
      </c>
      <c r="AN2154" s="6" t="s">
        <v>198</v>
      </c>
      <c r="AO2154" s="12" t="n">
        <f aca="false">IF(M2154&gt;0,K2154/M2154,"")</f>
        <v>0.0909090909090909</v>
      </c>
      <c r="AP2154" s="22" t="str">
        <f aca="false">IF(M2154&gt;=Resumen!$B$5,"Alto","Bajo")</f>
        <v>Bajo</v>
      </c>
      <c r="AQ2154" s="22" t="str">
        <f aca="false">IF(AO2154&gt;=Resumen!$B$28,"Alto","Bajo")</f>
        <v>Bajo</v>
      </c>
      <c r="AR2154" s="22" t="str">
        <f aca="false">AP2154&amp;" Potencial / "&amp;AQ2154&amp;" Share"</f>
        <v>Bajo Potencial / Bajo Share</v>
      </c>
      <c r="AS2154" s="22" t="str">
        <f aca="false">IF(Q2154="Sí",IF(AO2154&gt;=Resumen!$B$29,"Alto","Bajo"),"")</f>
        <v>Bajo</v>
      </c>
      <c r="AT2154" s="22" t="str">
        <f aca="false">IF(AS2154&lt;&gt;"",AP2154&amp;" Potencial / "&amp;AS2154&amp;" Share","")</f>
        <v>Bajo Potencial / Bajo Share</v>
      </c>
      <c r="AU2154" s="22" t="str">
        <f aca="false">IF(AH2154="","Sin dato",IF(AH2154-AO2154&gt;Resumen!$B$6,"Sobre-exhibido",IF(AO2154-AH2154&gt;Resumen!$B$6,"Sub-exhibido","En línea")))</f>
        <v>Sobre-exhibido</v>
      </c>
      <c r="AV2154" s="22" t="n">
        <f aca="false">IF(AT2154="","",IF(AT2154="Alto Potencial / Bajo Share",1,IF(AT2154="Alto Potencial / Alto Share",2,IF(AT2154="Bajo Potencial / Alto Share",3,4))))</f>
        <v>4</v>
      </c>
      <c r="AW2154" s="22" t="str">
        <f aca="false">IF(Q2154="No","Sin competencia directa",IF(AV2154=1,"1 - Foco Conquista (Alto Pot / Bajo Share)",IF(AV2154=2,"2 - Foco Defensa (Alto Pot / Alto Share)",IF(AV2154=3,"3 - Monitoreo (Bajo Pot / Alto Share)","4 - Baja Prioridad (Bajo Pot / Bajo Share)"))))</f>
        <v>4 - Baja Prioridad (Bajo Pot / Bajo Share)</v>
      </c>
      <c r="AX2154" s="12" t="str">
        <f aca="false">IF(OR(IFERROR(AND(W2154&lt;&gt;"",Y2154&lt;&gt;"",Y2154-W2154&gt;Resumen!$B$8),FALSE()),IFERROR(AND(X2154&lt;&gt;"",Y2154&lt;&gt;"",Y2154-X2154&gt;Resumen!$B$8),FALSE())),MAX(IF(IFERROR(AND(W2154&lt;&gt;"",Y2154&lt;&gt;"",Y2154-W2154&gt;Resumen!$B$8),FALSE()),Y2154-W2154,0),IF(IFERROR(AND(X2154&lt;&gt;"",Y2154&lt;&gt;"",Y2154-X2154&gt;Resumen!$B$8),FALSE()),Y2154-X2154,0)),"")</f>
        <v/>
      </c>
      <c r="AY2154" s="22" t="str">
        <f aca="false">IF(OR(IFERROR(AND(W2154&lt;&gt;"",Y2154&lt;&gt;"",Y2154-W2154&gt;Resumen!$B$8),FALSE()),IFERROR(AND(X2154&lt;&gt;"",Y2154&lt;&gt;"",Y2154-X2154&gt;Resumen!$B$8),FALSE())),TRIM("Lays tiene mayor markup que "&amp;IF(IFERROR(AND(W2154&lt;&gt;"",Y2154&lt;&gt;"",Y2154-W2154&gt;Resumen!$B$8),FALSE()),"Quento ","")&amp;IF(IFERROR(AND(X2154&lt;&gt;"",Y2154&lt;&gt;"",Y2154-X2154&gt;Resumen!$B$8),FALSE()),"Julicroc ","")&amp;"en este PDV"),"")</f>
        <v/>
      </c>
      <c r="AZ2154" s="22" t="str">
        <f aca="false">IF(COUNTIF('Plan Pehuamar - Lista'!$A$2:$A$167,A2154)&gt;0,"Sí","No")</f>
        <v>No</v>
      </c>
      <c r="BA2154" s="22" t="str">
        <f aca="false">IF(COUNTIF('Plan Combo 9+1'!$A$2:$A$226,A2154)&gt;0,"Sí","No")</f>
        <v>No</v>
      </c>
      <c r="BB2154" s="22" t="str">
        <f aca="false">IF(AH2154="","No",IF(BA2154="Sí",IF((AO2154-AH2154)&gt;Resumen!$B$6,"Sí","No"),IF((AO2154-AH2154)&gt;=Resumen!$B$132,"Sí","No")))</f>
        <v>No</v>
      </c>
      <c r="BC2154" s="22" t="str">
        <f aca="false">IF(AND(N2154="Sí",AL2154="Sí",AI2154=0),"Sí","No")</f>
        <v>No</v>
      </c>
      <c r="BD2154" s="22" t="str">
        <f aca="false">IF(COUNTIF('Plan 9+1 (con Pehuamar)'!$A$2:$A$227,A2154)&gt;0,"Sí","No")</f>
        <v>No</v>
      </c>
    </row>
    <row r="2155" customFormat="false" ht="15" hidden="false" customHeight="true" outlineLevel="0" collapsed="false">
      <c r="A2155" s="6" t="n">
        <v>201034</v>
      </c>
      <c r="B2155" s="6" t="n">
        <v>14</v>
      </c>
      <c r="C2155" s="6" t="n">
        <v>1401</v>
      </c>
      <c r="D2155" s="6" t="s">
        <v>194</v>
      </c>
      <c r="E2155" s="6" t="s">
        <v>2313</v>
      </c>
      <c r="F2155" s="6" t="s">
        <v>206</v>
      </c>
      <c r="G2155" s="6" t="s">
        <v>130</v>
      </c>
      <c r="H2155" s="6" t="s">
        <v>1715</v>
      </c>
      <c r="I2155" s="27" t="n">
        <v>10</v>
      </c>
      <c r="J2155" s="27" t="n">
        <v>15</v>
      </c>
      <c r="K2155" s="27" t="n">
        <v>3</v>
      </c>
      <c r="L2155" s="28" t="n">
        <f aca="false">I2155+J2155</f>
        <v>25</v>
      </c>
      <c r="M2155" s="28" t="n">
        <f aca="false">L2155+K2155</f>
        <v>28</v>
      </c>
      <c r="N2155" s="22" t="str">
        <f aca="false">IF(I2155&gt;0,"Sí","No")</f>
        <v>Sí</v>
      </c>
      <c r="O2155" s="22" t="str">
        <f aca="false">IF(J2155&gt;0,"Sí","No")</f>
        <v>Sí</v>
      </c>
      <c r="P2155" s="22" t="str">
        <f aca="false">IF(K2155&gt;0,"Sí","No")</f>
        <v>Sí</v>
      </c>
      <c r="Q2155" s="22" t="str">
        <f aca="false">IF(OR(I2155&gt;0,J2155&gt;0),"Sí","No")</f>
        <v>Sí</v>
      </c>
      <c r="R2155" s="27" t="n">
        <v>1750</v>
      </c>
      <c r="S2155" s="27" t="n">
        <v>2500</v>
      </c>
      <c r="T2155" s="27" t="n">
        <v>1280</v>
      </c>
      <c r="U2155" s="27" t="n">
        <v>1800</v>
      </c>
      <c r="V2155" s="27" t="n">
        <v>3500</v>
      </c>
      <c r="W2155" s="12" t="n">
        <f aca="false">IF(AND(I2155&gt;0,R2155&gt;0),(S2155-R2155)/R2155,"")</f>
        <v>0.428571428571429</v>
      </c>
      <c r="X2155" s="12" t="n">
        <f aca="false">IF(AND(J2155&gt;0,T2155&gt;0),(U2155-T2155)/T2155,"")</f>
        <v>0.40625</v>
      </c>
      <c r="Y2155" s="12" t="n">
        <f aca="false">IF(AND(K2155&gt;0,V2155&gt;0),(V2155-Resumen!$B$7)/Resumen!$B$7,"")</f>
        <v>0.4</v>
      </c>
      <c r="Z2155" s="28" t="n">
        <f aca="false">IF(AND(K2155&gt;0,I2155&gt;0,V2155&gt;0,S2155&gt;0),V2155-S2155,"")</f>
        <v>1000</v>
      </c>
      <c r="AA2155" s="12" t="n">
        <f aca="false">IF(Z2155&lt;&gt;"",Z2155/S2155,"")</f>
        <v>0.4</v>
      </c>
      <c r="AB2155" s="28" t="n">
        <f aca="false">IF(AND(K2155&gt;0,J2155&gt;0,V2155&gt;0,U2155&gt;0),V2155-U2155,"")</f>
        <v>1700</v>
      </c>
      <c r="AC2155" s="12" t="n">
        <f aca="false">IF(AB2155&lt;&gt;"",AB2155/U2155,"")</f>
        <v>0.944444444444444</v>
      </c>
      <c r="AD2155" s="27" t="n">
        <v>3</v>
      </c>
      <c r="AE2155" s="27" t="n">
        <v>2</v>
      </c>
      <c r="AF2155" s="27" t="n">
        <v>5</v>
      </c>
      <c r="AG2155" s="28" t="n">
        <f aca="false">AD2155+AE2155+AF2155</f>
        <v>10</v>
      </c>
      <c r="AH2155" s="12" t="n">
        <f aca="false">IF(AG2155&gt;0,AD2155/AG2155,"")</f>
        <v>0.3</v>
      </c>
      <c r="AI2155" s="27" t="n">
        <v>1</v>
      </c>
      <c r="AJ2155" s="27" t="n">
        <v>0</v>
      </c>
      <c r="AK2155" s="27" t="n">
        <v>1</v>
      </c>
      <c r="AL2155" s="22" t="str">
        <f aca="false">IF(OR(AJ2155&gt;0,AK2155&gt;0),"Sí","No")</f>
        <v>Sí</v>
      </c>
      <c r="AM2155" s="6" t="s">
        <v>198</v>
      </c>
      <c r="AN2155" s="6" t="s">
        <v>198</v>
      </c>
      <c r="AO2155" s="12" t="n">
        <f aca="false">IF(M2155&gt;0,K2155/M2155,"")</f>
        <v>0.107142857142857</v>
      </c>
      <c r="AP2155" s="22" t="str">
        <f aca="false">IF(M2155&gt;=Resumen!$B$5,"Alto","Bajo")</f>
        <v>Bajo</v>
      </c>
      <c r="AQ2155" s="22" t="str">
        <f aca="false">IF(AO2155&gt;=Resumen!$B$28,"Alto","Bajo")</f>
        <v>Bajo</v>
      </c>
      <c r="AR2155" s="22" t="str">
        <f aca="false">AP2155&amp;" Potencial / "&amp;AQ2155&amp;" Share"</f>
        <v>Bajo Potencial / Bajo Share</v>
      </c>
      <c r="AS2155" s="22" t="str">
        <f aca="false">IF(Q2155="Sí",IF(AO2155&gt;=Resumen!$B$29,"Alto","Bajo"),"")</f>
        <v>Bajo</v>
      </c>
      <c r="AT2155" s="22" t="str">
        <f aca="false">IF(AS2155&lt;&gt;"",AP2155&amp;" Potencial / "&amp;AS2155&amp;" Share","")</f>
        <v>Bajo Potencial / Bajo Share</v>
      </c>
      <c r="AU2155" s="22" t="str">
        <f aca="false">IF(AH2155="","Sin dato",IF(AH2155-AO2155&gt;Resumen!$B$6,"Sobre-exhibido",IF(AO2155-AH2155&gt;Resumen!$B$6,"Sub-exhibido","En línea")))</f>
        <v>Sobre-exhibido</v>
      </c>
      <c r="AV2155" s="22" t="n">
        <f aca="false">IF(AT2155="","",IF(AT2155="Alto Potencial / Bajo Share",1,IF(AT2155="Alto Potencial / Alto Share",2,IF(AT2155="Bajo Potencial / Alto Share",3,4))))</f>
        <v>4</v>
      </c>
      <c r="AW2155" s="22" t="str">
        <f aca="false">IF(Q2155="No","Sin competencia directa",IF(AV2155=1,"1 - Foco Conquista (Alto Pot / Bajo Share)",IF(AV2155=2,"2 - Foco Defensa (Alto Pot / Alto Share)",IF(AV2155=3,"3 - Monitoreo (Bajo Pot / Alto Share)","4 - Baja Prioridad (Bajo Pot / Bajo Share)"))))</f>
        <v>4 - Baja Prioridad (Bajo Pot / Bajo Share)</v>
      </c>
      <c r="AX2155" s="12" t="str">
        <f aca="false">IF(OR(IFERROR(AND(W2155&lt;&gt;"",Y2155&lt;&gt;"",Y2155-W2155&gt;Resumen!$B$8),FALSE()),IFERROR(AND(X2155&lt;&gt;"",Y2155&lt;&gt;"",Y2155-X2155&gt;Resumen!$B$8),FALSE())),MAX(IF(IFERROR(AND(W2155&lt;&gt;"",Y2155&lt;&gt;"",Y2155-W2155&gt;Resumen!$B$8),FALSE()),Y2155-W2155,0),IF(IFERROR(AND(X2155&lt;&gt;"",Y2155&lt;&gt;"",Y2155-X2155&gt;Resumen!$B$8),FALSE()),Y2155-X2155,0)),"")</f>
        <v/>
      </c>
      <c r="AY2155" s="22" t="str">
        <f aca="false">IF(OR(IFERROR(AND(W2155&lt;&gt;"",Y2155&lt;&gt;"",Y2155-W2155&gt;Resumen!$B$8),FALSE()),IFERROR(AND(X2155&lt;&gt;"",Y2155&lt;&gt;"",Y2155-X2155&gt;Resumen!$B$8),FALSE())),TRIM("Lays tiene mayor markup que "&amp;IF(IFERROR(AND(W2155&lt;&gt;"",Y2155&lt;&gt;"",Y2155-W2155&gt;Resumen!$B$8),FALSE()),"Quento ","")&amp;IF(IFERROR(AND(X2155&lt;&gt;"",Y2155&lt;&gt;"",Y2155-X2155&gt;Resumen!$B$8),FALSE()),"Julicroc ","")&amp;"en este PDV"),"")</f>
        <v/>
      </c>
      <c r="AZ2155" s="22" t="str">
        <f aca="false">IF(COUNTIF('Plan Pehuamar - Lista'!$A$2:$A$167,A2155)&gt;0,"Sí","No")</f>
        <v>No</v>
      </c>
      <c r="BA2155" s="22" t="str">
        <f aca="false">IF(COUNTIF('Plan Combo 9+1'!$A$2:$A$226,A2155)&gt;0,"Sí","No")</f>
        <v>No</v>
      </c>
      <c r="BB2155" s="22" t="str">
        <f aca="false">IF(AH2155="","No",IF(BA2155="Sí",IF((AO2155-AH2155)&gt;Resumen!$B$6,"Sí","No"),IF((AO2155-AH2155)&gt;=Resumen!$B$132,"Sí","No")))</f>
        <v>No</v>
      </c>
      <c r="BC2155" s="22" t="str">
        <f aca="false">IF(AND(N2155="Sí",AL2155="Sí",AI2155=0),"Sí","No")</f>
        <v>No</v>
      </c>
      <c r="BD2155" s="22" t="str">
        <f aca="false">IF(COUNTIF('Plan 9+1 (con Pehuamar)'!$A$2:$A$227,A2155)&gt;0,"Sí","No")</f>
        <v>No</v>
      </c>
    </row>
    <row r="2156" customFormat="false" ht="15" hidden="false" customHeight="true" outlineLevel="0" collapsed="false">
      <c r="A2156" s="6" t="n">
        <v>201040</v>
      </c>
      <c r="B2156" s="6" t="n">
        <v>14</v>
      </c>
      <c r="C2156" s="6" t="n">
        <v>1401</v>
      </c>
      <c r="D2156" s="6" t="s">
        <v>194</v>
      </c>
      <c r="E2156" s="6" t="s">
        <v>2314</v>
      </c>
      <c r="F2156" s="6" t="s">
        <v>206</v>
      </c>
      <c r="G2156" s="6" t="s">
        <v>130</v>
      </c>
      <c r="H2156" s="6" t="s">
        <v>1715</v>
      </c>
      <c r="I2156" s="27" t="n">
        <v>10</v>
      </c>
      <c r="J2156" s="27" t="n">
        <v>40</v>
      </c>
      <c r="K2156" s="27" t="n">
        <v>10</v>
      </c>
      <c r="L2156" s="28" t="n">
        <f aca="false">I2156+J2156</f>
        <v>50</v>
      </c>
      <c r="M2156" s="28" t="n">
        <f aca="false">L2156+K2156</f>
        <v>60</v>
      </c>
      <c r="N2156" s="22" t="str">
        <f aca="false">IF(I2156&gt;0,"Sí","No")</f>
        <v>Sí</v>
      </c>
      <c r="O2156" s="22" t="str">
        <f aca="false">IF(J2156&gt;0,"Sí","No")</f>
        <v>Sí</v>
      </c>
      <c r="P2156" s="22" t="str">
        <f aca="false">IF(K2156&gt;0,"Sí","No")</f>
        <v>Sí</v>
      </c>
      <c r="Q2156" s="22" t="str">
        <f aca="false">IF(OR(I2156&gt;0,J2156&gt;0),"Sí","No")</f>
        <v>Sí</v>
      </c>
      <c r="R2156" s="27" t="n">
        <v>1800</v>
      </c>
      <c r="S2156" s="27" t="n">
        <v>2500</v>
      </c>
      <c r="T2156" s="27" t="n">
        <v>1280</v>
      </c>
      <c r="U2156" s="27" t="n">
        <v>1800</v>
      </c>
      <c r="V2156" s="27" t="n">
        <v>3500</v>
      </c>
      <c r="W2156" s="12" t="n">
        <f aca="false">IF(AND(I2156&gt;0,R2156&gt;0),(S2156-R2156)/R2156,"")</f>
        <v>0.388888888888889</v>
      </c>
      <c r="X2156" s="12" t="n">
        <f aca="false">IF(AND(J2156&gt;0,T2156&gt;0),(U2156-T2156)/T2156,"")</f>
        <v>0.40625</v>
      </c>
      <c r="Y2156" s="12" t="n">
        <f aca="false">IF(AND(K2156&gt;0,V2156&gt;0),(V2156-Resumen!$B$7)/Resumen!$B$7,"")</f>
        <v>0.4</v>
      </c>
      <c r="Z2156" s="28" t="n">
        <f aca="false">IF(AND(K2156&gt;0,I2156&gt;0,V2156&gt;0,S2156&gt;0),V2156-S2156,"")</f>
        <v>1000</v>
      </c>
      <c r="AA2156" s="12" t="n">
        <f aca="false">IF(Z2156&lt;&gt;"",Z2156/S2156,"")</f>
        <v>0.4</v>
      </c>
      <c r="AB2156" s="28" t="n">
        <f aca="false">IF(AND(K2156&gt;0,J2156&gt;0,V2156&gt;0,U2156&gt;0),V2156-U2156,"")</f>
        <v>1700</v>
      </c>
      <c r="AC2156" s="12" t="n">
        <f aca="false">IF(AB2156&lt;&gt;"",AB2156/U2156,"")</f>
        <v>0.944444444444444</v>
      </c>
      <c r="AD2156" s="27" t="n">
        <v>9</v>
      </c>
      <c r="AE2156" s="27" t="n">
        <v>6</v>
      </c>
      <c r="AF2156" s="27" t="n">
        <v>15</v>
      </c>
      <c r="AG2156" s="28" t="n">
        <f aca="false">AD2156+AE2156+AF2156</f>
        <v>30</v>
      </c>
      <c r="AH2156" s="12" t="n">
        <f aca="false">IF(AG2156&gt;0,AD2156/AG2156,"")</f>
        <v>0.3</v>
      </c>
      <c r="AI2156" s="27" t="n">
        <v>1</v>
      </c>
      <c r="AJ2156" s="27" t="n">
        <v>1</v>
      </c>
      <c r="AK2156" s="27" t="n">
        <v>1</v>
      </c>
      <c r="AL2156" s="22" t="str">
        <f aca="false">IF(OR(AJ2156&gt;0,AK2156&gt;0),"Sí","No")</f>
        <v>Sí</v>
      </c>
      <c r="AM2156" s="6" t="s">
        <v>198</v>
      </c>
      <c r="AN2156" s="6" t="s">
        <v>198</v>
      </c>
      <c r="AO2156" s="12" t="n">
        <f aca="false">IF(M2156&gt;0,K2156/M2156,"")</f>
        <v>0.166666666666667</v>
      </c>
      <c r="AP2156" s="22" t="str">
        <f aca="false">IF(M2156&gt;=Resumen!$B$5,"Alto","Bajo")</f>
        <v>Alto</v>
      </c>
      <c r="AQ2156" s="22" t="str">
        <f aca="false">IF(AO2156&gt;=Resumen!$B$28,"Alto","Bajo")</f>
        <v>Bajo</v>
      </c>
      <c r="AR2156" s="22" t="str">
        <f aca="false">AP2156&amp;" Potencial / "&amp;AQ2156&amp;" Share"</f>
        <v>Alto Potencial / Bajo Share</v>
      </c>
      <c r="AS2156" s="22" t="str">
        <f aca="false">IF(Q2156="Sí",IF(AO2156&gt;=Resumen!$B$29,"Alto","Bajo"),"")</f>
        <v>Bajo</v>
      </c>
      <c r="AT2156" s="22" t="str">
        <f aca="false">IF(AS2156&lt;&gt;"",AP2156&amp;" Potencial / "&amp;AS2156&amp;" Share","")</f>
        <v>Alto Potencial / Bajo Share</v>
      </c>
      <c r="AU2156" s="22" t="str">
        <f aca="false">IF(AH2156="","Sin dato",IF(AH2156-AO2156&gt;Resumen!$B$6,"Sobre-exhibido",IF(AO2156-AH2156&gt;Resumen!$B$6,"Sub-exhibido","En línea")))</f>
        <v>Sobre-exhibido</v>
      </c>
      <c r="AV2156" s="22" t="n">
        <f aca="false">IF(AT2156="","",IF(AT2156="Alto Potencial / Bajo Share",1,IF(AT2156="Alto Potencial / Alto Share",2,IF(AT2156="Bajo Potencial / Alto Share",3,4))))</f>
        <v>1</v>
      </c>
      <c r="AW2156" s="22" t="str">
        <f aca="false">IF(Q2156="No","Sin competencia directa",IF(AV2156=1,"1 - Foco Conquista (Alto Pot / Bajo Share)",IF(AV2156=2,"2 - Foco Defensa (Alto Pot / Alto Share)",IF(AV2156=3,"3 - Monitoreo (Bajo Pot / Alto Share)","4 - Baja Prioridad (Bajo Pot / Bajo Share)"))))</f>
        <v>1 - Foco Conquista (Alto Pot / Bajo Share)</v>
      </c>
      <c r="AX2156" s="12" t="str">
        <f aca="false">IF(OR(IFERROR(AND(W2156&lt;&gt;"",Y2156&lt;&gt;"",Y2156-W2156&gt;Resumen!$B$8),FALSE()),IFERROR(AND(X2156&lt;&gt;"",Y2156&lt;&gt;"",Y2156-X2156&gt;Resumen!$B$8),FALSE())),MAX(IF(IFERROR(AND(W2156&lt;&gt;"",Y2156&lt;&gt;"",Y2156-W2156&gt;Resumen!$B$8),FALSE()),Y2156-W2156,0),IF(IFERROR(AND(X2156&lt;&gt;"",Y2156&lt;&gt;"",Y2156-X2156&gt;Resumen!$B$8),FALSE()),Y2156-X2156,0)),"")</f>
        <v/>
      </c>
      <c r="AY2156" s="22" t="str">
        <f aca="false">IF(OR(IFERROR(AND(W2156&lt;&gt;"",Y2156&lt;&gt;"",Y2156-W2156&gt;Resumen!$B$8),FALSE()),IFERROR(AND(X2156&lt;&gt;"",Y2156&lt;&gt;"",Y2156-X2156&gt;Resumen!$B$8),FALSE())),TRIM("Lays tiene mayor markup que "&amp;IF(IFERROR(AND(W2156&lt;&gt;"",Y2156&lt;&gt;"",Y2156-W2156&gt;Resumen!$B$8),FALSE()),"Quento ","")&amp;IF(IFERROR(AND(X2156&lt;&gt;"",Y2156&lt;&gt;"",Y2156-X2156&gt;Resumen!$B$8),FALSE()),"Julicroc ","")&amp;"en este PDV"),"")</f>
        <v/>
      </c>
      <c r="AZ2156" s="22" t="str">
        <f aca="false">IF(COUNTIF('Plan Pehuamar - Lista'!$A$2:$A$167,A2156)&gt;0,"Sí","No")</f>
        <v>Sí</v>
      </c>
      <c r="BA2156" s="22" t="str">
        <f aca="false">IF(COUNTIF('Plan Combo 9+1'!$A$2:$A$226,A2156)&gt;0,"Sí","No")</f>
        <v>No</v>
      </c>
      <c r="BB2156" s="22" t="str">
        <f aca="false">IF(AH2156="","No",IF(BA2156="Sí",IF((AO2156-AH2156)&gt;Resumen!$B$6,"Sí","No"),IF((AO2156-AH2156)&gt;=Resumen!$B$132,"Sí","No")))</f>
        <v>No</v>
      </c>
      <c r="BC2156" s="22" t="str">
        <f aca="false">IF(AND(N2156="Sí",AL2156="Sí",AI2156=0),"Sí","No")</f>
        <v>No</v>
      </c>
      <c r="BD2156" s="22" t="str">
        <f aca="false">IF(COUNTIF('Plan 9+1 (con Pehuamar)'!$A$2:$A$227,A2156)&gt;0,"Sí","No")</f>
        <v>No</v>
      </c>
    </row>
    <row r="2157" customFormat="false" ht="15" hidden="false" customHeight="true" outlineLevel="0" collapsed="false">
      <c r="A2157" s="6" t="n">
        <v>201049</v>
      </c>
      <c r="B2157" s="6" t="n">
        <v>14</v>
      </c>
      <c r="C2157" s="6" t="n">
        <v>1401</v>
      </c>
      <c r="D2157" s="6" t="s">
        <v>194</v>
      </c>
      <c r="E2157" s="6" t="s">
        <v>2315</v>
      </c>
      <c r="F2157" s="6" t="s">
        <v>201</v>
      </c>
      <c r="G2157" s="6" t="s">
        <v>130</v>
      </c>
      <c r="H2157" s="6" t="s">
        <v>1715</v>
      </c>
      <c r="I2157" s="27" t="n">
        <v>10</v>
      </c>
      <c r="J2157" s="27" t="n">
        <v>10</v>
      </c>
      <c r="K2157" s="27" t="n">
        <v>0</v>
      </c>
      <c r="L2157" s="28" t="n">
        <f aca="false">I2157+J2157</f>
        <v>20</v>
      </c>
      <c r="M2157" s="28" t="n">
        <f aca="false">L2157+K2157</f>
        <v>20</v>
      </c>
      <c r="N2157" s="22" t="str">
        <f aca="false">IF(I2157&gt;0,"Sí","No")</f>
        <v>Sí</v>
      </c>
      <c r="O2157" s="22" t="str">
        <f aca="false">IF(J2157&gt;0,"Sí","No")</f>
        <v>Sí</v>
      </c>
      <c r="P2157" s="22" t="str">
        <f aca="false">IF(K2157&gt;0,"Sí","No")</f>
        <v>No</v>
      </c>
      <c r="Q2157" s="22" t="str">
        <f aca="false">IF(OR(I2157&gt;0,J2157&gt;0),"Sí","No")</f>
        <v>Sí</v>
      </c>
      <c r="R2157" s="27" t="n">
        <v>1750</v>
      </c>
      <c r="S2157" s="27" t="n">
        <v>2500</v>
      </c>
      <c r="T2157" s="27" t="n">
        <v>1280</v>
      </c>
      <c r="U2157" s="27" t="n">
        <v>1800</v>
      </c>
      <c r="V2157" s="27"/>
      <c r="W2157" s="12" t="n">
        <f aca="false">IF(AND(I2157&gt;0,R2157&gt;0),(S2157-R2157)/R2157,"")</f>
        <v>0.428571428571429</v>
      </c>
      <c r="X2157" s="12" t="n">
        <f aca="false">IF(AND(J2157&gt;0,T2157&gt;0),(U2157-T2157)/T2157,"")</f>
        <v>0.40625</v>
      </c>
      <c r="Y2157" s="12" t="str">
        <f aca="false">IF(AND(K2157&gt;0,V2157&gt;0),(V2157-Resumen!$B$7)/Resumen!$B$7,"")</f>
        <v/>
      </c>
      <c r="Z2157" s="28" t="str">
        <f aca="false">IF(AND(K2157&gt;0,I2157&gt;0,V2157&gt;0,S2157&gt;0),V2157-S2157,"")</f>
        <v/>
      </c>
      <c r="AA2157" s="12" t="str">
        <f aca="false">IF(Z2157&lt;&gt;"",Z2157/S2157,"")</f>
        <v/>
      </c>
      <c r="AB2157" s="28" t="str">
        <f aca="false">IF(AND(K2157&gt;0,J2157&gt;0,V2157&gt;0,U2157&gt;0),V2157-U2157,"")</f>
        <v/>
      </c>
      <c r="AC2157" s="12" t="str">
        <f aca="false">IF(AB2157&lt;&gt;"",AB2157/U2157,"")</f>
        <v/>
      </c>
      <c r="AD2157" s="27" t="n">
        <v>0</v>
      </c>
      <c r="AE2157" s="27" t="n">
        <v>2</v>
      </c>
      <c r="AF2157" s="27" t="n">
        <v>6</v>
      </c>
      <c r="AG2157" s="28" t="n">
        <f aca="false">AD2157+AE2157+AF2157</f>
        <v>8</v>
      </c>
      <c r="AH2157" s="12" t="n">
        <f aca="false">IF(AG2157&gt;0,AD2157/AG2157,"")</f>
        <v>0</v>
      </c>
      <c r="AI2157" s="27" t="n">
        <v>0</v>
      </c>
      <c r="AJ2157" s="27" t="n">
        <v>0</v>
      </c>
      <c r="AK2157" s="27" t="n">
        <v>1</v>
      </c>
      <c r="AL2157" s="22" t="str">
        <f aca="false">IF(OR(AJ2157&gt;0,AK2157&gt;0),"Sí","No")</f>
        <v>Sí</v>
      </c>
      <c r="AM2157" s="6" t="s">
        <v>198</v>
      </c>
      <c r="AN2157" s="6" t="s">
        <v>198</v>
      </c>
      <c r="AO2157" s="12" t="n">
        <f aca="false">IF(M2157&gt;0,K2157/M2157,"")</f>
        <v>0</v>
      </c>
      <c r="AP2157" s="22" t="str">
        <f aca="false">IF(M2157&gt;=Resumen!$B$5,"Alto","Bajo")</f>
        <v>Bajo</v>
      </c>
      <c r="AQ2157" s="22" t="str">
        <f aca="false">IF(AO2157&gt;=Resumen!$B$28,"Alto","Bajo")</f>
        <v>Bajo</v>
      </c>
      <c r="AR2157" s="22" t="str">
        <f aca="false">AP2157&amp;" Potencial / "&amp;AQ2157&amp;" Share"</f>
        <v>Bajo Potencial / Bajo Share</v>
      </c>
      <c r="AS2157" s="22" t="str">
        <f aca="false">IF(Q2157="Sí",IF(AO2157&gt;=Resumen!$B$29,"Alto","Bajo"),"")</f>
        <v>Bajo</v>
      </c>
      <c r="AT2157" s="22" t="str">
        <f aca="false">IF(AS2157&lt;&gt;"",AP2157&amp;" Potencial / "&amp;AS2157&amp;" Share","")</f>
        <v>Bajo Potencial / Bajo Share</v>
      </c>
      <c r="AU2157" s="22" t="str">
        <f aca="false">IF(AH2157="","Sin dato",IF(AH2157-AO2157&gt;Resumen!$B$6,"Sobre-exhibido",IF(AO2157-AH2157&gt;Resumen!$B$6,"Sub-exhibido","En línea")))</f>
        <v>En línea</v>
      </c>
      <c r="AV2157" s="22" t="n">
        <f aca="false">IF(AT2157="","",IF(AT2157="Alto Potencial / Bajo Share",1,IF(AT2157="Alto Potencial / Alto Share",2,IF(AT2157="Bajo Potencial / Alto Share",3,4))))</f>
        <v>4</v>
      </c>
      <c r="AW2157" s="22" t="str">
        <f aca="false">IF(Q2157="No","Sin competencia directa",IF(AV2157=1,"1 - Foco Conquista (Alto Pot / Bajo Share)",IF(AV2157=2,"2 - Foco Defensa (Alto Pot / Alto Share)",IF(AV2157=3,"3 - Monitoreo (Bajo Pot / Alto Share)","4 - Baja Prioridad (Bajo Pot / Bajo Share)"))))</f>
        <v>4 - Baja Prioridad (Bajo Pot / Bajo Share)</v>
      </c>
      <c r="AX2157" s="12" t="str">
        <f aca="false">IF(OR(IFERROR(AND(W2157&lt;&gt;"",Y2157&lt;&gt;"",Y2157-W2157&gt;Resumen!$B$8),FALSE()),IFERROR(AND(X2157&lt;&gt;"",Y2157&lt;&gt;"",Y2157-X2157&gt;Resumen!$B$8),FALSE())),MAX(IF(IFERROR(AND(W2157&lt;&gt;"",Y2157&lt;&gt;"",Y2157-W2157&gt;Resumen!$B$8),FALSE()),Y2157-W2157,0),IF(IFERROR(AND(X2157&lt;&gt;"",Y2157&lt;&gt;"",Y2157-X2157&gt;Resumen!$B$8),FALSE()),Y2157-X2157,0)),"")</f>
        <v/>
      </c>
      <c r="AY2157" s="22" t="str">
        <f aca="false">IF(OR(IFERROR(AND(W2157&lt;&gt;"",Y2157&lt;&gt;"",Y2157-W2157&gt;Resumen!$B$8),FALSE()),IFERROR(AND(X2157&lt;&gt;"",Y2157&lt;&gt;"",Y2157-X2157&gt;Resumen!$B$8),FALSE())),TRIM("Lays tiene mayor markup que "&amp;IF(IFERROR(AND(W2157&lt;&gt;"",Y2157&lt;&gt;"",Y2157-W2157&gt;Resumen!$B$8),FALSE()),"Quento ","")&amp;IF(IFERROR(AND(X2157&lt;&gt;"",Y2157&lt;&gt;"",Y2157-X2157&gt;Resumen!$B$8),FALSE()),"Julicroc ","")&amp;"en este PDV"),"")</f>
        <v/>
      </c>
      <c r="AZ2157" s="22" t="str">
        <f aca="false">IF(COUNTIF('Plan Pehuamar - Lista'!$A$2:$A$167,A2157)&gt;0,"Sí","No")</f>
        <v>No</v>
      </c>
      <c r="BA2157" s="22" t="str">
        <f aca="false">IF(COUNTIF('Plan Combo 9+1'!$A$2:$A$226,A2157)&gt;0,"Sí","No")</f>
        <v>No</v>
      </c>
      <c r="BB2157" s="22" t="str">
        <f aca="false">IF(AH2157="","No",IF(BA2157="Sí",IF((AO2157-AH2157)&gt;Resumen!$B$6,"Sí","No"),IF((AO2157-AH2157)&gt;=Resumen!$B$132,"Sí","No")))</f>
        <v>No</v>
      </c>
      <c r="BC2157" s="22" t="str">
        <f aca="false">IF(AND(N2157="Sí",AL2157="Sí",AI2157=0),"Sí","No")</f>
        <v>Sí</v>
      </c>
      <c r="BD2157" s="22" t="str">
        <f aca="false">IF(COUNTIF('Plan 9+1 (con Pehuamar)'!$A$2:$A$227,A2157)&gt;0,"Sí","No")</f>
        <v>No</v>
      </c>
    </row>
    <row r="2158" customFormat="false" ht="15" hidden="false" customHeight="true" outlineLevel="0" collapsed="false">
      <c r="A2158" s="6" t="n">
        <v>201050</v>
      </c>
      <c r="B2158" s="6" t="n">
        <v>14</v>
      </c>
      <c r="C2158" s="6" t="n">
        <v>1401</v>
      </c>
      <c r="D2158" s="6" t="s">
        <v>194</v>
      </c>
      <c r="E2158" s="6" t="s">
        <v>2316</v>
      </c>
      <c r="F2158" s="6" t="s">
        <v>206</v>
      </c>
      <c r="G2158" s="6" t="s">
        <v>130</v>
      </c>
      <c r="H2158" s="6" t="s">
        <v>1715</v>
      </c>
      <c r="I2158" s="27" t="n">
        <v>10</v>
      </c>
      <c r="J2158" s="27" t="n">
        <v>35</v>
      </c>
      <c r="K2158" s="27" t="n">
        <v>3</v>
      </c>
      <c r="L2158" s="28" t="n">
        <f aca="false">I2158+J2158</f>
        <v>45</v>
      </c>
      <c r="M2158" s="28" t="n">
        <f aca="false">L2158+K2158</f>
        <v>48</v>
      </c>
      <c r="N2158" s="22" t="str">
        <f aca="false">IF(I2158&gt;0,"Sí","No")</f>
        <v>Sí</v>
      </c>
      <c r="O2158" s="22" t="str">
        <f aca="false">IF(J2158&gt;0,"Sí","No")</f>
        <v>Sí</v>
      </c>
      <c r="P2158" s="22" t="str">
        <f aca="false">IF(K2158&gt;0,"Sí","No")</f>
        <v>Sí</v>
      </c>
      <c r="Q2158" s="22" t="str">
        <f aca="false">IF(OR(I2158&gt;0,J2158&gt;0),"Sí","No")</f>
        <v>Sí</v>
      </c>
      <c r="R2158" s="27" t="n">
        <v>1750</v>
      </c>
      <c r="S2158" s="27" t="n">
        <v>2500</v>
      </c>
      <c r="T2158" s="27" t="n">
        <v>1280</v>
      </c>
      <c r="U2158" s="27" t="n">
        <v>1800</v>
      </c>
      <c r="V2158" s="27" t="n">
        <v>3500</v>
      </c>
      <c r="W2158" s="12" t="n">
        <f aca="false">IF(AND(I2158&gt;0,R2158&gt;0),(S2158-R2158)/R2158,"")</f>
        <v>0.428571428571429</v>
      </c>
      <c r="X2158" s="12" t="n">
        <f aca="false">IF(AND(J2158&gt;0,T2158&gt;0),(U2158-T2158)/T2158,"")</f>
        <v>0.40625</v>
      </c>
      <c r="Y2158" s="12" t="n">
        <f aca="false">IF(AND(K2158&gt;0,V2158&gt;0),(V2158-Resumen!$B$7)/Resumen!$B$7,"")</f>
        <v>0.4</v>
      </c>
      <c r="Z2158" s="28" t="n">
        <f aca="false">IF(AND(K2158&gt;0,I2158&gt;0,V2158&gt;0,S2158&gt;0),V2158-S2158,"")</f>
        <v>1000</v>
      </c>
      <c r="AA2158" s="12" t="n">
        <f aca="false">IF(Z2158&lt;&gt;"",Z2158/S2158,"")</f>
        <v>0.4</v>
      </c>
      <c r="AB2158" s="28" t="n">
        <f aca="false">IF(AND(K2158&gt;0,J2158&gt;0,V2158&gt;0,U2158&gt;0),V2158-U2158,"")</f>
        <v>1700</v>
      </c>
      <c r="AC2158" s="12" t="n">
        <f aca="false">IF(AB2158&lt;&gt;"",AB2158/U2158,"")</f>
        <v>0.944444444444444</v>
      </c>
      <c r="AD2158" s="27" t="n">
        <v>3</v>
      </c>
      <c r="AE2158" s="27" t="n">
        <v>2</v>
      </c>
      <c r="AF2158" s="27" t="n">
        <v>10</v>
      </c>
      <c r="AG2158" s="28" t="n">
        <f aca="false">AD2158+AE2158+AF2158</f>
        <v>15</v>
      </c>
      <c r="AH2158" s="12" t="n">
        <f aca="false">IF(AG2158&gt;0,AD2158/AG2158,"")</f>
        <v>0.2</v>
      </c>
      <c r="AI2158" s="27" t="n">
        <v>0</v>
      </c>
      <c r="AJ2158" s="27" t="n">
        <v>0</v>
      </c>
      <c r="AK2158" s="27" t="n">
        <v>0</v>
      </c>
      <c r="AL2158" s="22" t="str">
        <f aca="false">IF(OR(AJ2158&gt;0,AK2158&gt;0),"Sí","No")</f>
        <v>No</v>
      </c>
      <c r="AM2158" s="6" t="s">
        <v>198</v>
      </c>
      <c r="AN2158" s="6" t="s">
        <v>198</v>
      </c>
      <c r="AO2158" s="12" t="n">
        <f aca="false">IF(M2158&gt;0,K2158/M2158,"")</f>
        <v>0.0625</v>
      </c>
      <c r="AP2158" s="22" t="str">
        <f aca="false">IF(M2158&gt;=Resumen!$B$5,"Alto","Bajo")</f>
        <v>Alto</v>
      </c>
      <c r="AQ2158" s="22" t="str">
        <f aca="false">IF(AO2158&gt;=Resumen!$B$28,"Alto","Bajo")</f>
        <v>Bajo</v>
      </c>
      <c r="AR2158" s="22" t="str">
        <f aca="false">AP2158&amp;" Potencial / "&amp;AQ2158&amp;" Share"</f>
        <v>Alto Potencial / Bajo Share</v>
      </c>
      <c r="AS2158" s="22" t="str">
        <f aca="false">IF(Q2158="Sí",IF(AO2158&gt;=Resumen!$B$29,"Alto","Bajo"),"")</f>
        <v>Bajo</v>
      </c>
      <c r="AT2158" s="22" t="str">
        <f aca="false">IF(AS2158&lt;&gt;"",AP2158&amp;" Potencial / "&amp;AS2158&amp;" Share","")</f>
        <v>Alto Potencial / Bajo Share</v>
      </c>
      <c r="AU2158" s="22" t="str">
        <f aca="false">IF(AH2158="","Sin dato",IF(AH2158-AO2158&gt;Resumen!$B$6,"Sobre-exhibido",IF(AO2158-AH2158&gt;Resumen!$B$6,"Sub-exhibido","En línea")))</f>
        <v>Sobre-exhibido</v>
      </c>
      <c r="AV2158" s="22" t="n">
        <f aca="false">IF(AT2158="","",IF(AT2158="Alto Potencial / Bajo Share",1,IF(AT2158="Alto Potencial / Alto Share",2,IF(AT2158="Bajo Potencial / Alto Share",3,4))))</f>
        <v>1</v>
      </c>
      <c r="AW2158" s="22" t="str">
        <f aca="false">IF(Q2158="No","Sin competencia directa",IF(AV2158=1,"1 - Foco Conquista (Alto Pot / Bajo Share)",IF(AV2158=2,"2 - Foco Defensa (Alto Pot / Alto Share)",IF(AV2158=3,"3 - Monitoreo (Bajo Pot / Alto Share)","4 - Baja Prioridad (Bajo Pot / Bajo Share)"))))</f>
        <v>1 - Foco Conquista (Alto Pot / Bajo Share)</v>
      </c>
      <c r="AX2158" s="12" t="str">
        <f aca="false">IF(OR(IFERROR(AND(W2158&lt;&gt;"",Y2158&lt;&gt;"",Y2158-W2158&gt;Resumen!$B$8),FALSE()),IFERROR(AND(X2158&lt;&gt;"",Y2158&lt;&gt;"",Y2158-X2158&gt;Resumen!$B$8),FALSE())),MAX(IF(IFERROR(AND(W2158&lt;&gt;"",Y2158&lt;&gt;"",Y2158-W2158&gt;Resumen!$B$8),FALSE()),Y2158-W2158,0),IF(IFERROR(AND(X2158&lt;&gt;"",Y2158&lt;&gt;"",Y2158-X2158&gt;Resumen!$B$8),FALSE()),Y2158-X2158,0)),"")</f>
        <v/>
      </c>
      <c r="AY2158" s="22" t="str">
        <f aca="false">IF(OR(IFERROR(AND(W2158&lt;&gt;"",Y2158&lt;&gt;"",Y2158-W2158&gt;Resumen!$B$8),FALSE()),IFERROR(AND(X2158&lt;&gt;"",Y2158&lt;&gt;"",Y2158-X2158&gt;Resumen!$B$8),FALSE())),TRIM("Lays tiene mayor markup que "&amp;IF(IFERROR(AND(W2158&lt;&gt;"",Y2158&lt;&gt;"",Y2158-W2158&gt;Resumen!$B$8),FALSE()),"Quento ","")&amp;IF(IFERROR(AND(X2158&lt;&gt;"",Y2158&lt;&gt;"",Y2158-X2158&gt;Resumen!$B$8),FALSE()),"Julicroc ","")&amp;"en este PDV"),"")</f>
        <v/>
      </c>
      <c r="AZ2158" s="22" t="str">
        <f aca="false">IF(COUNTIF('Plan Pehuamar - Lista'!$A$2:$A$167,A2158)&gt;0,"Sí","No")</f>
        <v>Sí</v>
      </c>
      <c r="BA2158" s="22" t="str">
        <f aca="false">IF(COUNTIF('Plan Combo 9+1'!$A$2:$A$226,A2158)&gt;0,"Sí","No")</f>
        <v>No</v>
      </c>
      <c r="BB2158" s="22" t="str">
        <f aca="false">IF(AH2158="","No",IF(BA2158="Sí",IF((AO2158-AH2158)&gt;Resumen!$B$6,"Sí","No"),IF((AO2158-AH2158)&gt;=Resumen!$B$132,"Sí","No")))</f>
        <v>No</v>
      </c>
      <c r="BC2158" s="22" t="str">
        <f aca="false">IF(AND(N2158="Sí",AL2158="Sí",AI2158=0),"Sí","No")</f>
        <v>No</v>
      </c>
      <c r="BD2158" s="22" t="str">
        <f aca="false">IF(COUNTIF('Plan 9+1 (con Pehuamar)'!$A$2:$A$227,A2158)&gt;0,"Sí","No")</f>
        <v>Sí</v>
      </c>
    </row>
    <row r="2159" customFormat="false" ht="15" hidden="false" customHeight="true" outlineLevel="0" collapsed="false">
      <c r="A2159" s="6" t="n">
        <v>201051</v>
      </c>
      <c r="B2159" s="6" t="n">
        <v>14</v>
      </c>
      <c r="C2159" s="6" t="n">
        <v>1401</v>
      </c>
      <c r="D2159" s="6" t="s">
        <v>194</v>
      </c>
      <c r="E2159" s="6" t="s">
        <v>2317</v>
      </c>
      <c r="F2159" s="6" t="s">
        <v>196</v>
      </c>
      <c r="G2159" s="6" t="s">
        <v>130</v>
      </c>
      <c r="H2159" s="6" t="s">
        <v>1715</v>
      </c>
      <c r="I2159" s="27" t="n">
        <v>10</v>
      </c>
      <c r="J2159" s="27" t="n">
        <v>8</v>
      </c>
      <c r="K2159" s="27" t="n">
        <v>3</v>
      </c>
      <c r="L2159" s="28" t="n">
        <f aca="false">I2159+J2159</f>
        <v>18</v>
      </c>
      <c r="M2159" s="28" t="n">
        <f aca="false">L2159+K2159</f>
        <v>21</v>
      </c>
      <c r="N2159" s="22" t="str">
        <f aca="false">IF(I2159&gt;0,"Sí","No")</f>
        <v>Sí</v>
      </c>
      <c r="O2159" s="22" t="str">
        <f aca="false">IF(J2159&gt;0,"Sí","No")</f>
        <v>Sí</v>
      </c>
      <c r="P2159" s="22" t="str">
        <f aca="false">IF(K2159&gt;0,"Sí","No")</f>
        <v>Sí</v>
      </c>
      <c r="Q2159" s="22" t="str">
        <f aca="false">IF(OR(I2159&gt;0,J2159&gt;0),"Sí","No")</f>
        <v>Sí</v>
      </c>
      <c r="R2159" s="27" t="n">
        <v>1750</v>
      </c>
      <c r="S2159" s="27" t="n">
        <v>2500</v>
      </c>
      <c r="T2159" s="27" t="n">
        <v>1280</v>
      </c>
      <c r="U2159" s="27" t="n">
        <v>1800</v>
      </c>
      <c r="V2159" s="27" t="n">
        <v>3500</v>
      </c>
      <c r="W2159" s="12" t="n">
        <f aca="false">IF(AND(I2159&gt;0,R2159&gt;0),(S2159-R2159)/R2159,"")</f>
        <v>0.428571428571429</v>
      </c>
      <c r="X2159" s="12" t="n">
        <f aca="false">IF(AND(J2159&gt;0,T2159&gt;0),(U2159-T2159)/T2159,"")</f>
        <v>0.40625</v>
      </c>
      <c r="Y2159" s="12" t="n">
        <f aca="false">IF(AND(K2159&gt;0,V2159&gt;0),(V2159-Resumen!$B$7)/Resumen!$B$7,"")</f>
        <v>0.4</v>
      </c>
      <c r="Z2159" s="28" t="n">
        <f aca="false">IF(AND(K2159&gt;0,I2159&gt;0,V2159&gt;0,S2159&gt;0),V2159-S2159,"")</f>
        <v>1000</v>
      </c>
      <c r="AA2159" s="12" t="n">
        <f aca="false">IF(Z2159&lt;&gt;"",Z2159/S2159,"")</f>
        <v>0.4</v>
      </c>
      <c r="AB2159" s="28" t="n">
        <f aca="false">IF(AND(K2159&gt;0,J2159&gt;0,V2159&gt;0,U2159&gt;0),V2159-U2159,"")</f>
        <v>1700</v>
      </c>
      <c r="AC2159" s="12" t="n">
        <f aca="false">IF(AB2159&lt;&gt;"",AB2159/U2159,"")</f>
        <v>0.944444444444444</v>
      </c>
      <c r="AD2159" s="27" t="n">
        <v>3</v>
      </c>
      <c r="AE2159" s="27" t="n">
        <v>2</v>
      </c>
      <c r="AF2159" s="27" t="n">
        <v>8</v>
      </c>
      <c r="AG2159" s="28" t="n">
        <f aca="false">AD2159+AE2159+AF2159</f>
        <v>13</v>
      </c>
      <c r="AH2159" s="12" t="n">
        <f aca="false">IF(AG2159&gt;0,AD2159/AG2159,"")</f>
        <v>0.230769230769231</v>
      </c>
      <c r="AI2159" s="27" t="n">
        <v>1</v>
      </c>
      <c r="AJ2159" s="27" t="n">
        <v>0</v>
      </c>
      <c r="AK2159" s="27" t="n">
        <v>1</v>
      </c>
      <c r="AL2159" s="22" t="str">
        <f aca="false">IF(OR(AJ2159&gt;0,AK2159&gt;0),"Sí","No")</f>
        <v>Sí</v>
      </c>
      <c r="AM2159" s="6" t="s">
        <v>198</v>
      </c>
      <c r="AN2159" s="6" t="s">
        <v>198</v>
      </c>
      <c r="AO2159" s="12" t="n">
        <f aca="false">IF(M2159&gt;0,K2159/M2159,"")</f>
        <v>0.142857142857143</v>
      </c>
      <c r="AP2159" s="22" t="str">
        <f aca="false">IF(M2159&gt;=Resumen!$B$5,"Alto","Bajo")</f>
        <v>Bajo</v>
      </c>
      <c r="AQ2159" s="22" t="str">
        <f aca="false">IF(AO2159&gt;=Resumen!$B$28,"Alto","Bajo")</f>
        <v>Bajo</v>
      </c>
      <c r="AR2159" s="22" t="str">
        <f aca="false">AP2159&amp;" Potencial / "&amp;AQ2159&amp;" Share"</f>
        <v>Bajo Potencial / Bajo Share</v>
      </c>
      <c r="AS2159" s="22" t="str">
        <f aca="false">IF(Q2159="Sí",IF(AO2159&gt;=Resumen!$B$29,"Alto","Bajo"),"")</f>
        <v>Bajo</v>
      </c>
      <c r="AT2159" s="22" t="str">
        <f aca="false">IF(AS2159&lt;&gt;"",AP2159&amp;" Potencial / "&amp;AS2159&amp;" Share","")</f>
        <v>Bajo Potencial / Bajo Share</v>
      </c>
      <c r="AU2159" s="22" t="str">
        <f aca="false">IF(AH2159="","Sin dato",IF(AH2159-AO2159&gt;Resumen!$B$6,"Sobre-exhibido",IF(AO2159-AH2159&gt;Resumen!$B$6,"Sub-exhibido","En línea")))</f>
        <v>Sobre-exhibido</v>
      </c>
      <c r="AV2159" s="22" t="n">
        <f aca="false">IF(AT2159="","",IF(AT2159="Alto Potencial / Bajo Share",1,IF(AT2159="Alto Potencial / Alto Share",2,IF(AT2159="Bajo Potencial / Alto Share",3,4))))</f>
        <v>4</v>
      </c>
      <c r="AW2159" s="22" t="str">
        <f aca="false">IF(Q2159="No","Sin competencia directa",IF(AV2159=1,"1 - Foco Conquista (Alto Pot / Bajo Share)",IF(AV2159=2,"2 - Foco Defensa (Alto Pot / Alto Share)",IF(AV2159=3,"3 - Monitoreo (Bajo Pot / Alto Share)","4 - Baja Prioridad (Bajo Pot / Bajo Share)"))))</f>
        <v>4 - Baja Prioridad (Bajo Pot / Bajo Share)</v>
      </c>
      <c r="AX2159" s="12" t="str">
        <f aca="false">IF(OR(IFERROR(AND(W2159&lt;&gt;"",Y2159&lt;&gt;"",Y2159-W2159&gt;Resumen!$B$8),FALSE()),IFERROR(AND(X2159&lt;&gt;"",Y2159&lt;&gt;"",Y2159-X2159&gt;Resumen!$B$8),FALSE())),MAX(IF(IFERROR(AND(W2159&lt;&gt;"",Y2159&lt;&gt;"",Y2159-W2159&gt;Resumen!$B$8),FALSE()),Y2159-W2159,0),IF(IFERROR(AND(X2159&lt;&gt;"",Y2159&lt;&gt;"",Y2159-X2159&gt;Resumen!$B$8),FALSE()),Y2159-X2159,0)),"")</f>
        <v/>
      </c>
      <c r="AY2159" s="22" t="str">
        <f aca="false">IF(OR(IFERROR(AND(W2159&lt;&gt;"",Y2159&lt;&gt;"",Y2159-W2159&gt;Resumen!$B$8),FALSE()),IFERROR(AND(X2159&lt;&gt;"",Y2159&lt;&gt;"",Y2159-X2159&gt;Resumen!$B$8),FALSE())),TRIM("Lays tiene mayor markup que "&amp;IF(IFERROR(AND(W2159&lt;&gt;"",Y2159&lt;&gt;"",Y2159-W2159&gt;Resumen!$B$8),FALSE()),"Quento ","")&amp;IF(IFERROR(AND(X2159&lt;&gt;"",Y2159&lt;&gt;"",Y2159-X2159&gt;Resumen!$B$8),FALSE()),"Julicroc ","")&amp;"en este PDV"),"")</f>
        <v/>
      </c>
      <c r="AZ2159" s="22" t="str">
        <f aca="false">IF(COUNTIF('Plan Pehuamar - Lista'!$A$2:$A$167,A2159)&gt;0,"Sí","No")</f>
        <v>No</v>
      </c>
      <c r="BA2159" s="22" t="str">
        <f aca="false">IF(COUNTIF('Plan Combo 9+1'!$A$2:$A$226,A2159)&gt;0,"Sí","No")</f>
        <v>No</v>
      </c>
      <c r="BB2159" s="22" t="str">
        <f aca="false">IF(AH2159="","No",IF(BA2159="Sí",IF((AO2159-AH2159)&gt;Resumen!$B$6,"Sí","No"),IF((AO2159-AH2159)&gt;=Resumen!$B$132,"Sí","No")))</f>
        <v>No</v>
      </c>
      <c r="BC2159" s="22" t="str">
        <f aca="false">IF(AND(N2159="Sí",AL2159="Sí",AI2159=0),"Sí","No")</f>
        <v>No</v>
      </c>
      <c r="BD2159" s="22" t="str">
        <f aca="false">IF(COUNTIF('Plan 9+1 (con Pehuamar)'!$A$2:$A$227,A2159)&gt;0,"Sí","No")</f>
        <v>No</v>
      </c>
    </row>
    <row r="2160" customFormat="false" ht="15" hidden="false" customHeight="true" outlineLevel="0" collapsed="false">
      <c r="A2160" s="6" t="n">
        <v>201053</v>
      </c>
      <c r="B2160" s="6" t="n">
        <v>14</v>
      </c>
      <c r="C2160" s="6" t="n">
        <v>1401</v>
      </c>
      <c r="D2160" s="6" t="s">
        <v>194</v>
      </c>
      <c r="E2160" s="6" t="s">
        <v>2318</v>
      </c>
      <c r="F2160" s="6" t="s">
        <v>206</v>
      </c>
      <c r="G2160" s="6" t="s">
        <v>130</v>
      </c>
      <c r="H2160" s="6" t="s">
        <v>1715</v>
      </c>
      <c r="I2160" s="27" t="n">
        <v>10</v>
      </c>
      <c r="J2160" s="27" t="n">
        <v>20</v>
      </c>
      <c r="K2160" s="27" t="n">
        <v>20</v>
      </c>
      <c r="L2160" s="28" t="n">
        <f aca="false">I2160+J2160</f>
        <v>30</v>
      </c>
      <c r="M2160" s="28" t="n">
        <f aca="false">L2160+K2160</f>
        <v>50</v>
      </c>
      <c r="N2160" s="22" t="str">
        <f aca="false">IF(I2160&gt;0,"Sí","No")</f>
        <v>Sí</v>
      </c>
      <c r="O2160" s="22" t="str">
        <f aca="false">IF(J2160&gt;0,"Sí","No")</f>
        <v>Sí</v>
      </c>
      <c r="P2160" s="22" t="str">
        <f aca="false">IF(K2160&gt;0,"Sí","No")</f>
        <v>Sí</v>
      </c>
      <c r="Q2160" s="22" t="str">
        <f aca="false">IF(OR(I2160&gt;0,J2160&gt;0),"Sí","No")</f>
        <v>Sí</v>
      </c>
      <c r="R2160" s="27" t="n">
        <v>1650</v>
      </c>
      <c r="S2160" s="27" t="n">
        <v>2400</v>
      </c>
      <c r="T2160" s="27" t="n">
        <v>1150</v>
      </c>
      <c r="U2160" s="27" t="n">
        <v>1600</v>
      </c>
      <c r="V2160" s="27" t="n">
        <v>3300</v>
      </c>
      <c r="W2160" s="12" t="n">
        <f aca="false">IF(AND(I2160&gt;0,R2160&gt;0),(S2160-R2160)/R2160,"")</f>
        <v>0.454545454545455</v>
      </c>
      <c r="X2160" s="12" t="n">
        <f aca="false">IF(AND(J2160&gt;0,T2160&gt;0),(U2160-T2160)/T2160,"")</f>
        <v>0.391304347826087</v>
      </c>
      <c r="Y2160" s="12" t="n">
        <f aca="false">IF(AND(K2160&gt;0,V2160&gt;0),(V2160-Resumen!$B$7)/Resumen!$B$7,"")</f>
        <v>0.32</v>
      </c>
      <c r="Z2160" s="28" t="n">
        <f aca="false">IF(AND(K2160&gt;0,I2160&gt;0,V2160&gt;0,S2160&gt;0),V2160-S2160,"")</f>
        <v>900</v>
      </c>
      <c r="AA2160" s="12" t="n">
        <f aca="false">IF(Z2160&lt;&gt;"",Z2160/S2160,"")</f>
        <v>0.375</v>
      </c>
      <c r="AB2160" s="28" t="n">
        <f aca="false">IF(AND(K2160&gt;0,J2160&gt;0,V2160&gt;0,U2160&gt;0),V2160-U2160,"")</f>
        <v>1700</v>
      </c>
      <c r="AC2160" s="12" t="n">
        <f aca="false">IF(AB2160&lt;&gt;"",AB2160/U2160,"")</f>
        <v>1.0625</v>
      </c>
      <c r="AD2160" s="27" t="n">
        <v>20</v>
      </c>
      <c r="AE2160" s="27" t="n">
        <v>3</v>
      </c>
      <c r="AF2160" s="27" t="n">
        <v>3</v>
      </c>
      <c r="AG2160" s="28" t="n">
        <f aca="false">AD2160+AE2160+AF2160</f>
        <v>26</v>
      </c>
      <c r="AH2160" s="12" t="n">
        <f aca="false">IF(AG2160&gt;0,AD2160/AG2160,"")</f>
        <v>0.769230769230769</v>
      </c>
      <c r="AI2160" s="27" t="n">
        <v>0</v>
      </c>
      <c r="AJ2160" s="27" t="n">
        <v>0</v>
      </c>
      <c r="AK2160" s="27" t="n">
        <v>0</v>
      </c>
      <c r="AL2160" s="22" t="str">
        <f aca="false">IF(OR(AJ2160&gt;0,AK2160&gt;0),"Sí","No")</f>
        <v>No</v>
      </c>
      <c r="AM2160" s="6" t="s">
        <v>198</v>
      </c>
      <c r="AN2160" s="6" t="s">
        <v>198</v>
      </c>
      <c r="AO2160" s="12" t="n">
        <f aca="false">IF(M2160&gt;0,K2160/M2160,"")</f>
        <v>0.4</v>
      </c>
      <c r="AP2160" s="22" t="str">
        <f aca="false">IF(M2160&gt;=Resumen!$B$5,"Alto","Bajo")</f>
        <v>Alto</v>
      </c>
      <c r="AQ2160" s="22" t="str">
        <f aca="false">IF(AO2160&gt;=Resumen!$B$28,"Alto","Bajo")</f>
        <v>Alto</v>
      </c>
      <c r="AR2160" s="22" t="str">
        <f aca="false">AP2160&amp;" Potencial / "&amp;AQ2160&amp;" Share"</f>
        <v>Alto Potencial / Alto Share</v>
      </c>
      <c r="AS2160" s="22" t="str">
        <f aca="false">IF(Q2160="Sí",IF(AO2160&gt;=Resumen!$B$29,"Alto","Bajo"),"")</f>
        <v>Bajo</v>
      </c>
      <c r="AT2160" s="22" t="str">
        <f aca="false">IF(AS2160&lt;&gt;"",AP2160&amp;" Potencial / "&amp;AS2160&amp;" Share","")</f>
        <v>Alto Potencial / Bajo Share</v>
      </c>
      <c r="AU2160" s="22" t="str">
        <f aca="false">IF(AH2160="","Sin dato",IF(AH2160-AO2160&gt;Resumen!$B$6,"Sobre-exhibido",IF(AO2160-AH2160&gt;Resumen!$B$6,"Sub-exhibido","En línea")))</f>
        <v>Sobre-exhibido</v>
      </c>
      <c r="AV2160" s="22" t="n">
        <f aca="false">IF(AT2160="","",IF(AT2160="Alto Potencial / Bajo Share",1,IF(AT2160="Alto Potencial / Alto Share",2,IF(AT2160="Bajo Potencial / Alto Share",3,4))))</f>
        <v>1</v>
      </c>
      <c r="AW2160" s="22" t="str">
        <f aca="false">IF(Q2160="No","Sin competencia directa",IF(AV2160=1,"1 - Foco Conquista (Alto Pot / Bajo Share)",IF(AV2160=2,"2 - Foco Defensa (Alto Pot / Alto Share)",IF(AV2160=3,"3 - Monitoreo (Bajo Pot / Alto Share)","4 - Baja Prioridad (Bajo Pot / Bajo Share)"))))</f>
        <v>1 - Foco Conquista (Alto Pot / Bajo Share)</v>
      </c>
      <c r="AX2160" s="12" t="str">
        <f aca="false">IF(OR(IFERROR(AND(W2160&lt;&gt;"",Y2160&lt;&gt;"",Y2160-W2160&gt;Resumen!$B$8),FALSE()),IFERROR(AND(X2160&lt;&gt;"",Y2160&lt;&gt;"",Y2160-X2160&gt;Resumen!$B$8),FALSE())),MAX(IF(IFERROR(AND(W2160&lt;&gt;"",Y2160&lt;&gt;"",Y2160-W2160&gt;Resumen!$B$8),FALSE()),Y2160-W2160,0),IF(IFERROR(AND(X2160&lt;&gt;"",Y2160&lt;&gt;"",Y2160-X2160&gt;Resumen!$B$8),FALSE()),Y2160-X2160,0)),"")</f>
        <v/>
      </c>
      <c r="AY2160" s="22" t="str">
        <f aca="false">IF(OR(IFERROR(AND(W2160&lt;&gt;"",Y2160&lt;&gt;"",Y2160-W2160&gt;Resumen!$B$8),FALSE()),IFERROR(AND(X2160&lt;&gt;"",Y2160&lt;&gt;"",Y2160-X2160&gt;Resumen!$B$8),FALSE())),TRIM("Lays tiene mayor markup que "&amp;IF(IFERROR(AND(W2160&lt;&gt;"",Y2160&lt;&gt;"",Y2160-W2160&gt;Resumen!$B$8),FALSE()),"Quento ","")&amp;IF(IFERROR(AND(X2160&lt;&gt;"",Y2160&lt;&gt;"",Y2160-X2160&gt;Resumen!$B$8),FALSE()),"Julicroc ","")&amp;"en este PDV"),"")</f>
        <v/>
      </c>
      <c r="AZ2160" s="22" t="str">
        <f aca="false">IF(COUNTIF('Plan Pehuamar - Lista'!$A$2:$A$167,A2160)&gt;0,"Sí","No")</f>
        <v>Sí</v>
      </c>
      <c r="BA2160" s="22" t="str">
        <f aca="false">IF(COUNTIF('Plan Combo 9+1'!$A$2:$A$226,A2160)&gt;0,"Sí","No")</f>
        <v>No</v>
      </c>
      <c r="BB2160" s="22" t="str">
        <f aca="false">IF(AH2160="","No",IF(BA2160="Sí",IF((AO2160-AH2160)&gt;Resumen!$B$6,"Sí","No"),IF((AO2160-AH2160)&gt;=Resumen!$B$132,"Sí","No")))</f>
        <v>No</v>
      </c>
      <c r="BC2160" s="22" t="str">
        <f aca="false">IF(AND(N2160="Sí",AL2160="Sí",AI2160=0),"Sí","No")</f>
        <v>No</v>
      </c>
      <c r="BD2160" s="22" t="str">
        <f aca="false">IF(COUNTIF('Plan 9+1 (con Pehuamar)'!$A$2:$A$227,A2160)&gt;0,"Sí","No")</f>
        <v>No</v>
      </c>
    </row>
    <row r="2161" customFormat="false" ht="15" hidden="false" customHeight="true" outlineLevel="0" collapsed="false">
      <c r="A2161" s="6" t="n">
        <v>201055</v>
      </c>
      <c r="B2161" s="6" t="n">
        <v>14</v>
      </c>
      <c r="C2161" s="6" t="n">
        <v>1401</v>
      </c>
      <c r="D2161" s="6" t="s">
        <v>194</v>
      </c>
      <c r="E2161" s="6" t="s">
        <v>2319</v>
      </c>
      <c r="F2161" s="6" t="s">
        <v>201</v>
      </c>
      <c r="G2161" s="6" t="s">
        <v>130</v>
      </c>
      <c r="H2161" s="6" t="s">
        <v>1715</v>
      </c>
      <c r="I2161" s="27" t="n">
        <v>3</v>
      </c>
      <c r="J2161" s="27" t="n">
        <v>25</v>
      </c>
      <c r="K2161" s="27" t="n">
        <v>8</v>
      </c>
      <c r="L2161" s="28" t="n">
        <f aca="false">I2161+J2161</f>
        <v>28</v>
      </c>
      <c r="M2161" s="28" t="n">
        <f aca="false">L2161+K2161</f>
        <v>36</v>
      </c>
      <c r="N2161" s="22" t="str">
        <f aca="false">IF(I2161&gt;0,"Sí","No")</f>
        <v>Sí</v>
      </c>
      <c r="O2161" s="22" t="str">
        <f aca="false">IF(J2161&gt;0,"Sí","No")</f>
        <v>Sí</v>
      </c>
      <c r="P2161" s="22" t="str">
        <f aca="false">IF(K2161&gt;0,"Sí","No")</f>
        <v>Sí</v>
      </c>
      <c r="Q2161" s="22" t="str">
        <f aca="false">IF(OR(I2161&gt;0,J2161&gt;0),"Sí","No")</f>
        <v>Sí</v>
      </c>
      <c r="R2161" s="27" t="n">
        <v>1750</v>
      </c>
      <c r="S2161" s="27" t="n">
        <v>2600</v>
      </c>
      <c r="T2161" s="27" t="n">
        <v>1280</v>
      </c>
      <c r="U2161" s="27" t="n">
        <v>1900</v>
      </c>
      <c r="V2161" s="27" t="n">
        <v>3600</v>
      </c>
      <c r="W2161" s="12" t="n">
        <f aca="false">IF(AND(I2161&gt;0,R2161&gt;0),(S2161-R2161)/R2161,"")</f>
        <v>0.485714285714286</v>
      </c>
      <c r="X2161" s="12" t="n">
        <f aca="false">IF(AND(J2161&gt;0,T2161&gt;0),(U2161-T2161)/T2161,"")</f>
        <v>0.484375</v>
      </c>
      <c r="Y2161" s="12" t="n">
        <f aca="false">IF(AND(K2161&gt;0,V2161&gt;0),(V2161-Resumen!$B$7)/Resumen!$B$7,"")</f>
        <v>0.44</v>
      </c>
      <c r="Z2161" s="28" t="n">
        <f aca="false">IF(AND(K2161&gt;0,I2161&gt;0,V2161&gt;0,S2161&gt;0),V2161-S2161,"")</f>
        <v>1000</v>
      </c>
      <c r="AA2161" s="12" t="n">
        <f aca="false">IF(Z2161&lt;&gt;"",Z2161/S2161,"")</f>
        <v>0.384615384615385</v>
      </c>
      <c r="AB2161" s="28" t="n">
        <f aca="false">IF(AND(K2161&gt;0,J2161&gt;0,V2161&gt;0,U2161&gt;0),V2161-U2161,"")</f>
        <v>1700</v>
      </c>
      <c r="AC2161" s="12" t="n">
        <f aca="false">IF(AB2161&lt;&gt;"",AB2161/U2161,"")</f>
        <v>0.894736842105263</v>
      </c>
      <c r="AD2161" s="27" t="n">
        <v>5</v>
      </c>
      <c r="AE2161" s="27" t="n">
        <v>5</v>
      </c>
      <c r="AF2161" s="27" t="n">
        <v>10</v>
      </c>
      <c r="AG2161" s="28" t="n">
        <f aca="false">AD2161+AE2161+AF2161</f>
        <v>20</v>
      </c>
      <c r="AH2161" s="12" t="n">
        <f aca="false">IF(AG2161&gt;0,AD2161/AG2161,"")</f>
        <v>0.25</v>
      </c>
      <c r="AI2161" s="27" t="n">
        <v>1</v>
      </c>
      <c r="AJ2161" s="27" t="n">
        <v>0</v>
      </c>
      <c r="AK2161" s="27" t="n">
        <v>1</v>
      </c>
      <c r="AL2161" s="22" t="str">
        <f aca="false">IF(OR(AJ2161&gt;0,AK2161&gt;0),"Sí","No")</f>
        <v>Sí</v>
      </c>
      <c r="AM2161" s="6" t="s">
        <v>198</v>
      </c>
      <c r="AN2161" s="6" t="s">
        <v>198</v>
      </c>
      <c r="AO2161" s="12" t="n">
        <f aca="false">IF(M2161&gt;0,K2161/M2161,"")</f>
        <v>0.222222222222222</v>
      </c>
      <c r="AP2161" s="22" t="str">
        <f aca="false">IF(M2161&gt;=Resumen!$B$5,"Alto","Bajo")</f>
        <v>Bajo</v>
      </c>
      <c r="AQ2161" s="22" t="str">
        <f aca="false">IF(AO2161&gt;=Resumen!$B$28,"Alto","Bajo")</f>
        <v>Bajo</v>
      </c>
      <c r="AR2161" s="22" t="str">
        <f aca="false">AP2161&amp;" Potencial / "&amp;AQ2161&amp;" Share"</f>
        <v>Bajo Potencial / Bajo Share</v>
      </c>
      <c r="AS2161" s="22" t="str">
        <f aca="false">IF(Q2161="Sí",IF(AO2161&gt;=Resumen!$B$29,"Alto","Bajo"),"")</f>
        <v>Bajo</v>
      </c>
      <c r="AT2161" s="22" t="str">
        <f aca="false">IF(AS2161&lt;&gt;"",AP2161&amp;" Potencial / "&amp;AS2161&amp;" Share","")</f>
        <v>Bajo Potencial / Bajo Share</v>
      </c>
      <c r="AU2161" s="22" t="str">
        <f aca="false">IF(AH2161="","Sin dato",IF(AH2161-AO2161&gt;Resumen!$B$6,"Sobre-exhibido",IF(AO2161-AH2161&gt;Resumen!$B$6,"Sub-exhibido","En línea")))</f>
        <v>En línea</v>
      </c>
      <c r="AV2161" s="22" t="n">
        <f aca="false">IF(AT2161="","",IF(AT2161="Alto Potencial / Bajo Share",1,IF(AT2161="Alto Potencial / Alto Share",2,IF(AT2161="Bajo Potencial / Alto Share",3,4))))</f>
        <v>4</v>
      </c>
      <c r="AW2161" s="22" t="str">
        <f aca="false">IF(Q2161="No","Sin competencia directa",IF(AV2161=1,"1 - Foco Conquista (Alto Pot / Bajo Share)",IF(AV2161=2,"2 - Foco Defensa (Alto Pot / Alto Share)",IF(AV2161=3,"3 - Monitoreo (Bajo Pot / Alto Share)","4 - Baja Prioridad (Bajo Pot / Bajo Share)"))))</f>
        <v>4 - Baja Prioridad (Bajo Pot / Bajo Share)</v>
      </c>
      <c r="AX2161" s="12" t="str">
        <f aca="false">IF(OR(IFERROR(AND(W2161&lt;&gt;"",Y2161&lt;&gt;"",Y2161-W2161&gt;Resumen!$B$8),FALSE()),IFERROR(AND(X2161&lt;&gt;"",Y2161&lt;&gt;"",Y2161-X2161&gt;Resumen!$B$8),FALSE())),MAX(IF(IFERROR(AND(W2161&lt;&gt;"",Y2161&lt;&gt;"",Y2161-W2161&gt;Resumen!$B$8),FALSE()),Y2161-W2161,0),IF(IFERROR(AND(X2161&lt;&gt;"",Y2161&lt;&gt;"",Y2161-X2161&gt;Resumen!$B$8),FALSE()),Y2161-X2161,0)),"")</f>
        <v/>
      </c>
      <c r="AY2161" s="22" t="str">
        <f aca="false">IF(OR(IFERROR(AND(W2161&lt;&gt;"",Y2161&lt;&gt;"",Y2161-W2161&gt;Resumen!$B$8),FALSE()),IFERROR(AND(X2161&lt;&gt;"",Y2161&lt;&gt;"",Y2161-X2161&gt;Resumen!$B$8),FALSE())),TRIM("Lays tiene mayor markup que "&amp;IF(IFERROR(AND(W2161&lt;&gt;"",Y2161&lt;&gt;"",Y2161-W2161&gt;Resumen!$B$8),FALSE()),"Quento ","")&amp;IF(IFERROR(AND(X2161&lt;&gt;"",Y2161&lt;&gt;"",Y2161-X2161&gt;Resumen!$B$8),FALSE()),"Julicroc ","")&amp;"en este PDV"),"")</f>
        <v/>
      </c>
      <c r="AZ2161" s="22" t="str">
        <f aca="false">IF(COUNTIF('Plan Pehuamar - Lista'!$A$2:$A$167,A2161)&gt;0,"Sí","No")</f>
        <v>No</v>
      </c>
      <c r="BA2161" s="22" t="str">
        <f aca="false">IF(COUNTIF('Plan Combo 9+1'!$A$2:$A$226,A2161)&gt;0,"Sí","No")</f>
        <v>No</v>
      </c>
      <c r="BB2161" s="22" t="str">
        <f aca="false">IF(AH2161="","No",IF(BA2161="Sí",IF((AO2161-AH2161)&gt;Resumen!$B$6,"Sí","No"),IF((AO2161-AH2161)&gt;=Resumen!$B$132,"Sí","No")))</f>
        <v>No</v>
      </c>
      <c r="BC2161" s="22" t="str">
        <f aca="false">IF(AND(N2161="Sí",AL2161="Sí",AI2161=0),"Sí","No")</f>
        <v>No</v>
      </c>
      <c r="BD2161" s="22" t="str">
        <f aca="false">IF(COUNTIF('Plan 9+1 (con Pehuamar)'!$A$2:$A$227,A2161)&gt;0,"Sí","No")</f>
        <v>No</v>
      </c>
    </row>
    <row r="2162" customFormat="false" ht="15" hidden="false" customHeight="true" outlineLevel="0" collapsed="false">
      <c r="A2162" s="6" t="n">
        <v>201057</v>
      </c>
      <c r="B2162" s="6" t="n">
        <v>14</v>
      </c>
      <c r="C2162" s="6" t="n">
        <v>1401</v>
      </c>
      <c r="D2162" s="6" t="s">
        <v>194</v>
      </c>
      <c r="E2162" s="6" t="s">
        <v>2320</v>
      </c>
      <c r="F2162" s="6" t="s">
        <v>196</v>
      </c>
      <c r="G2162" s="6" t="s">
        <v>130</v>
      </c>
      <c r="H2162" s="6" t="s">
        <v>1715</v>
      </c>
      <c r="I2162" s="27" t="n">
        <v>6</v>
      </c>
      <c r="J2162" s="27" t="n">
        <v>10</v>
      </c>
      <c r="K2162" s="27" t="n">
        <v>4</v>
      </c>
      <c r="L2162" s="28" t="n">
        <f aca="false">I2162+J2162</f>
        <v>16</v>
      </c>
      <c r="M2162" s="28" t="n">
        <f aca="false">L2162+K2162</f>
        <v>20</v>
      </c>
      <c r="N2162" s="22" t="str">
        <f aca="false">IF(I2162&gt;0,"Sí","No")</f>
        <v>Sí</v>
      </c>
      <c r="O2162" s="22" t="str">
        <f aca="false">IF(J2162&gt;0,"Sí","No")</f>
        <v>Sí</v>
      </c>
      <c r="P2162" s="22" t="str">
        <f aca="false">IF(K2162&gt;0,"Sí","No")</f>
        <v>Sí</v>
      </c>
      <c r="Q2162" s="22" t="str">
        <f aca="false">IF(OR(I2162&gt;0,J2162&gt;0),"Sí","No")</f>
        <v>Sí</v>
      </c>
      <c r="R2162" s="27" t="n">
        <v>1750</v>
      </c>
      <c r="S2162" s="27" t="n">
        <v>2500</v>
      </c>
      <c r="T2162" s="27" t="n">
        <v>1280</v>
      </c>
      <c r="U2162" s="27" t="n">
        <v>1700</v>
      </c>
      <c r="V2162" s="27" t="n">
        <v>3500</v>
      </c>
      <c r="W2162" s="12" t="n">
        <f aca="false">IF(AND(I2162&gt;0,R2162&gt;0),(S2162-R2162)/R2162,"")</f>
        <v>0.428571428571429</v>
      </c>
      <c r="X2162" s="12" t="n">
        <f aca="false">IF(AND(J2162&gt;0,T2162&gt;0),(U2162-T2162)/T2162,"")</f>
        <v>0.328125</v>
      </c>
      <c r="Y2162" s="12" t="n">
        <f aca="false">IF(AND(K2162&gt;0,V2162&gt;0),(V2162-Resumen!$B$7)/Resumen!$B$7,"")</f>
        <v>0.4</v>
      </c>
      <c r="Z2162" s="28" t="n">
        <f aca="false">IF(AND(K2162&gt;0,I2162&gt;0,V2162&gt;0,S2162&gt;0),V2162-S2162,"")</f>
        <v>1000</v>
      </c>
      <c r="AA2162" s="12" t="n">
        <f aca="false">IF(Z2162&lt;&gt;"",Z2162/S2162,"")</f>
        <v>0.4</v>
      </c>
      <c r="AB2162" s="28" t="n">
        <f aca="false">IF(AND(K2162&gt;0,J2162&gt;0,V2162&gt;0,U2162&gt;0),V2162-U2162,"")</f>
        <v>1800</v>
      </c>
      <c r="AC2162" s="12" t="n">
        <f aca="false">IF(AB2162&lt;&gt;"",AB2162/U2162,"")</f>
        <v>1.05882352941176</v>
      </c>
      <c r="AD2162" s="27" t="n">
        <v>9</v>
      </c>
      <c r="AE2162" s="27" t="n">
        <v>5</v>
      </c>
      <c r="AF2162" s="27" t="n">
        <v>10</v>
      </c>
      <c r="AG2162" s="28" t="n">
        <f aca="false">AD2162+AE2162+AF2162</f>
        <v>24</v>
      </c>
      <c r="AH2162" s="12" t="n">
        <f aca="false">IF(AG2162&gt;0,AD2162/AG2162,"")</f>
        <v>0.375</v>
      </c>
      <c r="AI2162" s="27" t="n">
        <v>1</v>
      </c>
      <c r="AJ2162" s="27" t="n">
        <v>0</v>
      </c>
      <c r="AK2162" s="27" t="n">
        <v>1</v>
      </c>
      <c r="AL2162" s="22" t="str">
        <f aca="false">IF(OR(AJ2162&gt;0,AK2162&gt;0),"Sí","No")</f>
        <v>Sí</v>
      </c>
      <c r="AM2162" s="6" t="s">
        <v>198</v>
      </c>
      <c r="AN2162" s="6" t="s">
        <v>198</v>
      </c>
      <c r="AO2162" s="12" t="n">
        <f aca="false">IF(M2162&gt;0,K2162/M2162,"")</f>
        <v>0.2</v>
      </c>
      <c r="AP2162" s="22" t="str">
        <f aca="false">IF(M2162&gt;=Resumen!$B$5,"Alto","Bajo")</f>
        <v>Bajo</v>
      </c>
      <c r="AQ2162" s="22" t="str">
        <f aca="false">IF(AO2162&gt;=Resumen!$B$28,"Alto","Bajo")</f>
        <v>Bajo</v>
      </c>
      <c r="AR2162" s="22" t="str">
        <f aca="false">AP2162&amp;" Potencial / "&amp;AQ2162&amp;" Share"</f>
        <v>Bajo Potencial / Bajo Share</v>
      </c>
      <c r="AS2162" s="22" t="str">
        <f aca="false">IF(Q2162="Sí",IF(AO2162&gt;=Resumen!$B$29,"Alto","Bajo"),"")</f>
        <v>Bajo</v>
      </c>
      <c r="AT2162" s="22" t="str">
        <f aca="false">IF(AS2162&lt;&gt;"",AP2162&amp;" Potencial / "&amp;AS2162&amp;" Share","")</f>
        <v>Bajo Potencial / Bajo Share</v>
      </c>
      <c r="AU2162" s="22" t="str">
        <f aca="false">IF(AH2162="","Sin dato",IF(AH2162-AO2162&gt;Resumen!$B$6,"Sobre-exhibido",IF(AO2162-AH2162&gt;Resumen!$B$6,"Sub-exhibido","En línea")))</f>
        <v>Sobre-exhibido</v>
      </c>
      <c r="AV2162" s="22" t="n">
        <f aca="false">IF(AT2162="","",IF(AT2162="Alto Potencial / Bajo Share",1,IF(AT2162="Alto Potencial / Alto Share",2,IF(AT2162="Bajo Potencial / Alto Share",3,4))))</f>
        <v>4</v>
      </c>
      <c r="AW2162" s="22" t="str">
        <f aca="false">IF(Q2162="No","Sin competencia directa",IF(AV2162=1,"1 - Foco Conquista (Alto Pot / Bajo Share)",IF(AV2162=2,"2 - Foco Defensa (Alto Pot / Alto Share)",IF(AV2162=3,"3 - Monitoreo (Bajo Pot / Alto Share)","4 - Baja Prioridad (Bajo Pot / Bajo Share)"))))</f>
        <v>4 - Baja Prioridad (Bajo Pot / Bajo Share)</v>
      </c>
      <c r="AX2162" s="12" t="n">
        <f aca="false">IF(OR(IFERROR(AND(W2162&lt;&gt;"",Y2162&lt;&gt;"",Y2162-W2162&gt;Resumen!$B$8),FALSE()),IFERROR(AND(X2162&lt;&gt;"",Y2162&lt;&gt;"",Y2162-X2162&gt;Resumen!$B$8),FALSE())),MAX(IF(IFERROR(AND(W2162&lt;&gt;"",Y2162&lt;&gt;"",Y2162-W2162&gt;Resumen!$B$8),FALSE()),Y2162-W2162,0),IF(IFERROR(AND(X2162&lt;&gt;"",Y2162&lt;&gt;"",Y2162-X2162&gt;Resumen!$B$8),FALSE()),Y2162-X2162,0)),"")</f>
        <v>0.071875</v>
      </c>
      <c r="AY2162" s="22" t="str">
        <f aca="false">IF(OR(IFERROR(AND(W2162&lt;&gt;"",Y2162&lt;&gt;"",Y2162-W2162&gt;Resumen!$B$8),FALSE()),IFERROR(AND(X2162&lt;&gt;"",Y2162&lt;&gt;"",Y2162-X2162&gt;Resumen!$B$8),FALSE())),TRIM("Lays tiene mayor markup que "&amp;IF(IFERROR(AND(W2162&lt;&gt;"",Y2162&lt;&gt;"",Y2162-W2162&gt;Resumen!$B$8),FALSE()),"Quento ","")&amp;IF(IFERROR(AND(X2162&lt;&gt;"",Y2162&lt;&gt;"",Y2162-X2162&gt;Resumen!$B$8),FALSE()),"Julicroc ","")&amp;"en este PDV"),"")</f>
        <v>Lays tiene mayor markup que Julicroc en este PDV</v>
      </c>
      <c r="AZ2162" s="22" t="str">
        <f aca="false">IF(COUNTIF('Plan Pehuamar - Lista'!$A$2:$A$167,A2162)&gt;0,"Sí","No")</f>
        <v>No</v>
      </c>
      <c r="BA2162" s="22" t="str">
        <f aca="false">IF(COUNTIF('Plan Combo 9+1'!$A$2:$A$226,A2162)&gt;0,"Sí","No")</f>
        <v>No</v>
      </c>
      <c r="BB2162" s="22" t="str">
        <f aca="false">IF(AH2162="","No",IF(BA2162="Sí",IF((AO2162-AH2162)&gt;Resumen!$B$6,"Sí","No"),IF((AO2162-AH2162)&gt;=Resumen!$B$132,"Sí","No")))</f>
        <v>No</v>
      </c>
      <c r="BC2162" s="22" t="str">
        <f aca="false">IF(AND(N2162="Sí",AL2162="Sí",AI2162=0),"Sí","No")</f>
        <v>No</v>
      </c>
      <c r="BD2162" s="22" t="str">
        <f aca="false">IF(COUNTIF('Plan 9+1 (con Pehuamar)'!$A$2:$A$227,A2162)&gt;0,"Sí","No")</f>
        <v>No</v>
      </c>
    </row>
    <row r="2163" customFormat="false" ht="15" hidden="false" customHeight="true" outlineLevel="0" collapsed="false">
      <c r="A2163" s="6" t="n">
        <v>201059</v>
      </c>
      <c r="B2163" s="6" t="n">
        <v>14</v>
      </c>
      <c r="C2163" s="6" t="n">
        <v>1401</v>
      </c>
      <c r="D2163" s="6" t="s">
        <v>194</v>
      </c>
      <c r="E2163" s="6" t="s">
        <v>2321</v>
      </c>
      <c r="F2163" s="6" t="s">
        <v>201</v>
      </c>
      <c r="G2163" s="6" t="s">
        <v>130</v>
      </c>
      <c r="H2163" s="6" t="s">
        <v>1715</v>
      </c>
      <c r="I2163" s="27" t="n">
        <v>10</v>
      </c>
      <c r="J2163" s="27" t="n">
        <v>70</v>
      </c>
      <c r="K2163" s="27" t="n">
        <v>25</v>
      </c>
      <c r="L2163" s="28" t="n">
        <f aca="false">I2163+J2163</f>
        <v>80</v>
      </c>
      <c r="M2163" s="28" t="n">
        <f aca="false">L2163+K2163</f>
        <v>105</v>
      </c>
      <c r="N2163" s="22" t="str">
        <f aca="false">IF(I2163&gt;0,"Sí","No")</f>
        <v>Sí</v>
      </c>
      <c r="O2163" s="22" t="str">
        <f aca="false">IF(J2163&gt;0,"Sí","No")</f>
        <v>Sí</v>
      </c>
      <c r="P2163" s="22" t="str">
        <f aca="false">IF(K2163&gt;0,"Sí","No")</f>
        <v>Sí</v>
      </c>
      <c r="Q2163" s="22" t="str">
        <f aca="false">IF(OR(I2163&gt;0,J2163&gt;0),"Sí","No")</f>
        <v>Sí</v>
      </c>
      <c r="R2163" s="27" t="n">
        <v>1750</v>
      </c>
      <c r="S2163" s="27" t="n">
        <v>2500</v>
      </c>
      <c r="T2163" s="27" t="n">
        <v>1280</v>
      </c>
      <c r="U2163" s="27" t="n">
        <v>1800</v>
      </c>
      <c r="V2163" s="27" t="n">
        <v>3500</v>
      </c>
      <c r="W2163" s="12" t="n">
        <f aca="false">IF(AND(I2163&gt;0,R2163&gt;0),(S2163-R2163)/R2163,"")</f>
        <v>0.428571428571429</v>
      </c>
      <c r="X2163" s="12" t="n">
        <f aca="false">IF(AND(J2163&gt;0,T2163&gt;0),(U2163-T2163)/T2163,"")</f>
        <v>0.40625</v>
      </c>
      <c r="Y2163" s="12" t="n">
        <f aca="false">IF(AND(K2163&gt;0,V2163&gt;0),(V2163-Resumen!$B$7)/Resumen!$B$7,"")</f>
        <v>0.4</v>
      </c>
      <c r="Z2163" s="28" t="n">
        <f aca="false">IF(AND(K2163&gt;0,I2163&gt;0,V2163&gt;0,S2163&gt;0),V2163-S2163,"")</f>
        <v>1000</v>
      </c>
      <c r="AA2163" s="12" t="n">
        <f aca="false">IF(Z2163&lt;&gt;"",Z2163/S2163,"")</f>
        <v>0.4</v>
      </c>
      <c r="AB2163" s="28" t="n">
        <f aca="false">IF(AND(K2163&gt;0,J2163&gt;0,V2163&gt;0,U2163&gt;0),V2163-U2163,"")</f>
        <v>1700</v>
      </c>
      <c r="AC2163" s="12" t="n">
        <f aca="false">IF(AB2163&lt;&gt;"",AB2163/U2163,"")</f>
        <v>0.944444444444444</v>
      </c>
      <c r="AD2163" s="27" t="n">
        <v>5</v>
      </c>
      <c r="AE2163" s="27" t="n">
        <v>2</v>
      </c>
      <c r="AF2163" s="27" t="n">
        <v>3</v>
      </c>
      <c r="AG2163" s="28" t="n">
        <f aca="false">AD2163+AE2163+AF2163</f>
        <v>10</v>
      </c>
      <c r="AH2163" s="12" t="n">
        <f aca="false">IF(AG2163&gt;0,AD2163/AG2163,"")</f>
        <v>0.5</v>
      </c>
      <c r="AI2163" s="27" t="n">
        <v>1</v>
      </c>
      <c r="AJ2163" s="27" t="n">
        <v>0</v>
      </c>
      <c r="AK2163" s="27" t="n">
        <v>1</v>
      </c>
      <c r="AL2163" s="22" t="str">
        <f aca="false">IF(OR(AJ2163&gt;0,AK2163&gt;0),"Sí","No")</f>
        <v>Sí</v>
      </c>
      <c r="AM2163" s="6" t="s">
        <v>198</v>
      </c>
      <c r="AN2163" s="6" t="s">
        <v>198</v>
      </c>
      <c r="AO2163" s="12" t="n">
        <f aca="false">IF(M2163&gt;0,K2163/M2163,"")</f>
        <v>0.238095238095238</v>
      </c>
      <c r="AP2163" s="22" t="str">
        <f aca="false">IF(M2163&gt;=Resumen!$B$5,"Alto","Bajo")</f>
        <v>Alto</v>
      </c>
      <c r="AQ2163" s="22" t="str">
        <f aca="false">IF(AO2163&gt;=Resumen!$B$28,"Alto","Bajo")</f>
        <v>Bajo</v>
      </c>
      <c r="AR2163" s="22" t="str">
        <f aca="false">AP2163&amp;" Potencial / "&amp;AQ2163&amp;" Share"</f>
        <v>Alto Potencial / Bajo Share</v>
      </c>
      <c r="AS2163" s="22" t="str">
        <f aca="false">IF(Q2163="Sí",IF(AO2163&gt;=Resumen!$B$29,"Alto","Bajo"),"")</f>
        <v>Bajo</v>
      </c>
      <c r="AT2163" s="22" t="str">
        <f aca="false">IF(AS2163&lt;&gt;"",AP2163&amp;" Potencial / "&amp;AS2163&amp;" Share","")</f>
        <v>Alto Potencial / Bajo Share</v>
      </c>
      <c r="AU2163" s="22" t="str">
        <f aca="false">IF(AH2163="","Sin dato",IF(AH2163-AO2163&gt;Resumen!$B$6,"Sobre-exhibido",IF(AO2163-AH2163&gt;Resumen!$B$6,"Sub-exhibido","En línea")))</f>
        <v>Sobre-exhibido</v>
      </c>
      <c r="AV2163" s="22" t="n">
        <f aca="false">IF(AT2163="","",IF(AT2163="Alto Potencial / Bajo Share",1,IF(AT2163="Alto Potencial / Alto Share",2,IF(AT2163="Bajo Potencial / Alto Share",3,4))))</f>
        <v>1</v>
      </c>
      <c r="AW2163" s="22" t="str">
        <f aca="false">IF(Q2163="No","Sin competencia directa",IF(AV2163=1,"1 - Foco Conquista (Alto Pot / Bajo Share)",IF(AV2163=2,"2 - Foco Defensa (Alto Pot / Alto Share)",IF(AV2163=3,"3 - Monitoreo (Bajo Pot / Alto Share)","4 - Baja Prioridad (Bajo Pot / Bajo Share)"))))</f>
        <v>1 - Foco Conquista (Alto Pot / Bajo Share)</v>
      </c>
      <c r="AX2163" s="12" t="str">
        <f aca="false">IF(OR(IFERROR(AND(W2163&lt;&gt;"",Y2163&lt;&gt;"",Y2163-W2163&gt;Resumen!$B$8),FALSE()),IFERROR(AND(X2163&lt;&gt;"",Y2163&lt;&gt;"",Y2163-X2163&gt;Resumen!$B$8),FALSE())),MAX(IF(IFERROR(AND(W2163&lt;&gt;"",Y2163&lt;&gt;"",Y2163-W2163&gt;Resumen!$B$8),FALSE()),Y2163-W2163,0),IF(IFERROR(AND(X2163&lt;&gt;"",Y2163&lt;&gt;"",Y2163-X2163&gt;Resumen!$B$8),FALSE()),Y2163-X2163,0)),"")</f>
        <v/>
      </c>
      <c r="AY2163" s="22" t="str">
        <f aca="false">IF(OR(IFERROR(AND(W2163&lt;&gt;"",Y2163&lt;&gt;"",Y2163-W2163&gt;Resumen!$B$8),FALSE()),IFERROR(AND(X2163&lt;&gt;"",Y2163&lt;&gt;"",Y2163-X2163&gt;Resumen!$B$8),FALSE())),TRIM("Lays tiene mayor markup que "&amp;IF(IFERROR(AND(W2163&lt;&gt;"",Y2163&lt;&gt;"",Y2163-W2163&gt;Resumen!$B$8),FALSE()),"Quento ","")&amp;IF(IFERROR(AND(X2163&lt;&gt;"",Y2163&lt;&gt;"",Y2163-X2163&gt;Resumen!$B$8),FALSE()),"Julicroc ","")&amp;"en este PDV"),"")</f>
        <v/>
      </c>
      <c r="AZ2163" s="22" t="str">
        <f aca="false">IF(COUNTIF('Plan Pehuamar - Lista'!$A$2:$A$167,A2163)&gt;0,"Sí","No")</f>
        <v>No</v>
      </c>
      <c r="BA2163" s="22" t="str">
        <f aca="false">IF(COUNTIF('Plan Combo 9+1'!$A$2:$A$226,A2163)&gt;0,"Sí","No")</f>
        <v>No</v>
      </c>
      <c r="BB2163" s="22" t="str">
        <f aca="false">IF(AH2163="","No",IF(BA2163="Sí",IF((AO2163-AH2163)&gt;Resumen!$B$6,"Sí","No"),IF((AO2163-AH2163)&gt;=Resumen!$B$132,"Sí","No")))</f>
        <v>No</v>
      </c>
      <c r="BC2163" s="22" t="str">
        <f aca="false">IF(AND(N2163="Sí",AL2163="Sí",AI2163=0),"Sí","No")</f>
        <v>No</v>
      </c>
      <c r="BD2163" s="22" t="str">
        <f aca="false">IF(COUNTIF('Plan 9+1 (con Pehuamar)'!$A$2:$A$227,A2163)&gt;0,"Sí","No")</f>
        <v>No</v>
      </c>
    </row>
    <row r="2164" customFormat="false" ht="15" hidden="false" customHeight="true" outlineLevel="0" collapsed="false">
      <c r="A2164" s="6" t="n">
        <v>201069</v>
      </c>
      <c r="B2164" s="6" t="n">
        <v>14</v>
      </c>
      <c r="C2164" s="6" t="n">
        <v>1401</v>
      </c>
      <c r="D2164" s="6" t="s">
        <v>194</v>
      </c>
      <c r="E2164" s="6" t="s">
        <v>2322</v>
      </c>
      <c r="F2164" s="6" t="s">
        <v>206</v>
      </c>
      <c r="G2164" s="6" t="s">
        <v>130</v>
      </c>
      <c r="H2164" s="6" t="s">
        <v>1715</v>
      </c>
      <c r="I2164" s="27" t="n">
        <v>10</v>
      </c>
      <c r="J2164" s="27" t="n">
        <v>40</v>
      </c>
      <c r="K2164" s="27" t="n">
        <v>20</v>
      </c>
      <c r="L2164" s="28" t="n">
        <f aca="false">I2164+J2164</f>
        <v>50</v>
      </c>
      <c r="M2164" s="28" t="n">
        <f aca="false">L2164+K2164</f>
        <v>70</v>
      </c>
      <c r="N2164" s="22" t="str">
        <f aca="false">IF(I2164&gt;0,"Sí","No")</f>
        <v>Sí</v>
      </c>
      <c r="O2164" s="22" t="str">
        <f aca="false">IF(J2164&gt;0,"Sí","No")</f>
        <v>Sí</v>
      </c>
      <c r="P2164" s="22" t="str">
        <f aca="false">IF(K2164&gt;0,"Sí","No")</f>
        <v>Sí</v>
      </c>
      <c r="Q2164" s="22" t="str">
        <f aca="false">IF(OR(I2164&gt;0,J2164&gt;0),"Sí","No")</f>
        <v>Sí</v>
      </c>
      <c r="R2164" s="27" t="n">
        <v>1750</v>
      </c>
      <c r="S2164" s="27" t="n">
        <v>2500</v>
      </c>
      <c r="T2164" s="27" t="n">
        <v>1280</v>
      </c>
      <c r="U2164" s="27" t="n">
        <v>1700</v>
      </c>
      <c r="V2164" s="27" t="n">
        <v>3500</v>
      </c>
      <c r="W2164" s="12" t="n">
        <f aca="false">IF(AND(I2164&gt;0,R2164&gt;0),(S2164-R2164)/R2164,"")</f>
        <v>0.428571428571429</v>
      </c>
      <c r="X2164" s="12" t="n">
        <f aca="false">IF(AND(J2164&gt;0,T2164&gt;0),(U2164-T2164)/T2164,"")</f>
        <v>0.328125</v>
      </c>
      <c r="Y2164" s="12" t="n">
        <f aca="false">IF(AND(K2164&gt;0,V2164&gt;0),(V2164-Resumen!$B$7)/Resumen!$B$7,"")</f>
        <v>0.4</v>
      </c>
      <c r="Z2164" s="28" t="n">
        <f aca="false">IF(AND(K2164&gt;0,I2164&gt;0,V2164&gt;0,S2164&gt;0),V2164-S2164,"")</f>
        <v>1000</v>
      </c>
      <c r="AA2164" s="12" t="n">
        <f aca="false">IF(Z2164&lt;&gt;"",Z2164/S2164,"")</f>
        <v>0.4</v>
      </c>
      <c r="AB2164" s="28" t="n">
        <f aca="false">IF(AND(K2164&gt;0,J2164&gt;0,V2164&gt;0,U2164&gt;0),V2164-U2164,"")</f>
        <v>1800</v>
      </c>
      <c r="AC2164" s="12" t="n">
        <f aca="false">IF(AB2164&lt;&gt;"",AB2164/U2164,"")</f>
        <v>1.05882352941176</v>
      </c>
      <c r="AD2164" s="27" t="n">
        <v>9</v>
      </c>
      <c r="AE2164" s="27" t="n">
        <v>10</v>
      </c>
      <c r="AF2164" s="27" t="n">
        <v>15</v>
      </c>
      <c r="AG2164" s="28" t="n">
        <f aca="false">AD2164+AE2164+AF2164</f>
        <v>34</v>
      </c>
      <c r="AH2164" s="12" t="n">
        <f aca="false">IF(AG2164&gt;0,AD2164/AG2164,"")</f>
        <v>0.264705882352941</v>
      </c>
      <c r="AI2164" s="27" t="n">
        <v>0</v>
      </c>
      <c r="AJ2164" s="27" t="n">
        <v>0</v>
      </c>
      <c r="AK2164" s="27" t="n">
        <v>0</v>
      </c>
      <c r="AL2164" s="22" t="str">
        <f aca="false">IF(OR(AJ2164&gt;0,AK2164&gt;0),"Sí","No")</f>
        <v>No</v>
      </c>
      <c r="AM2164" s="6" t="s">
        <v>198</v>
      </c>
      <c r="AN2164" s="6" t="s">
        <v>198</v>
      </c>
      <c r="AO2164" s="12" t="n">
        <f aca="false">IF(M2164&gt;0,K2164/M2164,"")</f>
        <v>0.285714285714286</v>
      </c>
      <c r="AP2164" s="22" t="str">
        <f aca="false">IF(M2164&gt;=Resumen!$B$5,"Alto","Bajo")</f>
        <v>Alto</v>
      </c>
      <c r="AQ2164" s="22" t="str">
        <f aca="false">IF(AO2164&gt;=Resumen!$B$28,"Alto","Bajo")</f>
        <v>Bajo</v>
      </c>
      <c r="AR2164" s="22" t="str">
        <f aca="false">AP2164&amp;" Potencial / "&amp;AQ2164&amp;" Share"</f>
        <v>Alto Potencial / Bajo Share</v>
      </c>
      <c r="AS2164" s="22" t="str">
        <f aca="false">IF(Q2164="Sí",IF(AO2164&gt;=Resumen!$B$29,"Alto","Bajo"),"")</f>
        <v>Bajo</v>
      </c>
      <c r="AT2164" s="22" t="str">
        <f aca="false">IF(AS2164&lt;&gt;"",AP2164&amp;" Potencial / "&amp;AS2164&amp;" Share","")</f>
        <v>Alto Potencial / Bajo Share</v>
      </c>
      <c r="AU2164" s="22" t="str">
        <f aca="false">IF(AH2164="","Sin dato",IF(AH2164-AO2164&gt;Resumen!$B$6,"Sobre-exhibido",IF(AO2164-AH2164&gt;Resumen!$B$6,"Sub-exhibido","En línea")))</f>
        <v>En línea</v>
      </c>
      <c r="AV2164" s="22" t="n">
        <f aca="false">IF(AT2164="","",IF(AT2164="Alto Potencial / Bajo Share",1,IF(AT2164="Alto Potencial / Alto Share",2,IF(AT2164="Bajo Potencial / Alto Share",3,4))))</f>
        <v>1</v>
      </c>
      <c r="AW2164" s="22" t="str">
        <f aca="false">IF(Q2164="No","Sin competencia directa",IF(AV2164=1,"1 - Foco Conquista (Alto Pot / Bajo Share)",IF(AV2164=2,"2 - Foco Defensa (Alto Pot / Alto Share)",IF(AV2164=3,"3 - Monitoreo (Bajo Pot / Alto Share)","4 - Baja Prioridad (Bajo Pot / Bajo Share)"))))</f>
        <v>1 - Foco Conquista (Alto Pot / Bajo Share)</v>
      </c>
      <c r="AX2164" s="12" t="n">
        <f aca="false">IF(OR(IFERROR(AND(W2164&lt;&gt;"",Y2164&lt;&gt;"",Y2164-W2164&gt;Resumen!$B$8),FALSE()),IFERROR(AND(X2164&lt;&gt;"",Y2164&lt;&gt;"",Y2164-X2164&gt;Resumen!$B$8),FALSE())),MAX(IF(IFERROR(AND(W2164&lt;&gt;"",Y2164&lt;&gt;"",Y2164-W2164&gt;Resumen!$B$8),FALSE()),Y2164-W2164,0),IF(IFERROR(AND(X2164&lt;&gt;"",Y2164&lt;&gt;"",Y2164-X2164&gt;Resumen!$B$8),FALSE()),Y2164-X2164,0)),"")</f>
        <v>0.071875</v>
      </c>
      <c r="AY2164" s="22" t="str">
        <f aca="false">IF(OR(IFERROR(AND(W2164&lt;&gt;"",Y2164&lt;&gt;"",Y2164-W2164&gt;Resumen!$B$8),FALSE()),IFERROR(AND(X2164&lt;&gt;"",Y2164&lt;&gt;"",Y2164-X2164&gt;Resumen!$B$8),FALSE())),TRIM("Lays tiene mayor markup que "&amp;IF(IFERROR(AND(W2164&lt;&gt;"",Y2164&lt;&gt;"",Y2164-W2164&gt;Resumen!$B$8),FALSE()),"Quento ","")&amp;IF(IFERROR(AND(X2164&lt;&gt;"",Y2164&lt;&gt;"",Y2164-X2164&gt;Resumen!$B$8),FALSE()),"Julicroc ","")&amp;"en este PDV"),"")</f>
        <v>Lays tiene mayor markup que Julicroc en este PDV</v>
      </c>
      <c r="AZ2164" s="22" t="str">
        <f aca="false">IF(COUNTIF('Plan Pehuamar - Lista'!$A$2:$A$167,A2164)&gt;0,"Sí","No")</f>
        <v>Sí</v>
      </c>
      <c r="BA2164" s="22" t="str">
        <f aca="false">IF(COUNTIF('Plan Combo 9+1'!$A$2:$A$226,A2164)&gt;0,"Sí","No")</f>
        <v>No</v>
      </c>
      <c r="BB2164" s="22" t="str">
        <f aca="false">IF(AH2164="","No",IF(BA2164="Sí",IF((AO2164-AH2164)&gt;Resumen!$B$6,"Sí","No"),IF((AO2164-AH2164)&gt;=Resumen!$B$132,"Sí","No")))</f>
        <v>No</v>
      </c>
      <c r="BC2164" s="22" t="str">
        <f aca="false">IF(AND(N2164="Sí",AL2164="Sí",AI2164=0),"Sí","No")</f>
        <v>No</v>
      </c>
      <c r="BD2164" s="22" t="str">
        <f aca="false">IF(COUNTIF('Plan 9+1 (con Pehuamar)'!$A$2:$A$227,A2164)&gt;0,"Sí","No")</f>
        <v>No</v>
      </c>
    </row>
    <row r="2165" customFormat="false" ht="15" hidden="false" customHeight="true" outlineLevel="0" collapsed="false">
      <c r="A2165" s="6" t="n">
        <v>201520</v>
      </c>
      <c r="B2165" s="6" t="n">
        <v>14</v>
      </c>
      <c r="C2165" s="6" t="n">
        <v>1401</v>
      </c>
      <c r="D2165" s="6" t="s">
        <v>194</v>
      </c>
      <c r="E2165" s="6" t="s">
        <v>2314</v>
      </c>
      <c r="F2165" s="6" t="s">
        <v>201</v>
      </c>
      <c r="G2165" s="6" t="s">
        <v>130</v>
      </c>
      <c r="H2165" s="6" t="s">
        <v>1715</v>
      </c>
      <c r="I2165" s="27" t="n">
        <v>10</v>
      </c>
      <c r="J2165" s="27" t="n">
        <v>40</v>
      </c>
      <c r="K2165" s="27" t="n">
        <v>7</v>
      </c>
      <c r="L2165" s="28" t="n">
        <f aca="false">I2165+J2165</f>
        <v>50</v>
      </c>
      <c r="M2165" s="28" t="n">
        <f aca="false">L2165+K2165</f>
        <v>57</v>
      </c>
      <c r="N2165" s="22" t="str">
        <f aca="false">IF(I2165&gt;0,"Sí","No")</f>
        <v>Sí</v>
      </c>
      <c r="O2165" s="22" t="str">
        <f aca="false">IF(J2165&gt;0,"Sí","No")</f>
        <v>Sí</v>
      </c>
      <c r="P2165" s="22" t="str">
        <f aca="false">IF(K2165&gt;0,"Sí","No")</f>
        <v>Sí</v>
      </c>
      <c r="Q2165" s="22" t="str">
        <f aca="false">IF(OR(I2165&gt;0,J2165&gt;0),"Sí","No")</f>
        <v>Sí</v>
      </c>
      <c r="R2165" s="27" t="n">
        <v>1750</v>
      </c>
      <c r="S2165" s="27" t="n">
        <v>2500</v>
      </c>
      <c r="T2165" s="27" t="n">
        <v>1280</v>
      </c>
      <c r="U2165" s="27" t="n">
        <v>1900</v>
      </c>
      <c r="V2165" s="27" t="n">
        <v>3500</v>
      </c>
      <c r="W2165" s="12" t="n">
        <f aca="false">IF(AND(I2165&gt;0,R2165&gt;0),(S2165-R2165)/R2165,"")</f>
        <v>0.428571428571429</v>
      </c>
      <c r="X2165" s="12" t="n">
        <f aca="false">IF(AND(J2165&gt;0,T2165&gt;0),(U2165-T2165)/T2165,"")</f>
        <v>0.484375</v>
      </c>
      <c r="Y2165" s="12" t="n">
        <f aca="false">IF(AND(K2165&gt;0,V2165&gt;0),(V2165-Resumen!$B$7)/Resumen!$B$7,"")</f>
        <v>0.4</v>
      </c>
      <c r="Z2165" s="28" t="n">
        <f aca="false">IF(AND(K2165&gt;0,I2165&gt;0,V2165&gt;0,S2165&gt;0),V2165-S2165,"")</f>
        <v>1000</v>
      </c>
      <c r="AA2165" s="12" t="n">
        <f aca="false">IF(Z2165&lt;&gt;"",Z2165/S2165,"")</f>
        <v>0.4</v>
      </c>
      <c r="AB2165" s="28" t="n">
        <f aca="false">IF(AND(K2165&gt;0,J2165&gt;0,V2165&gt;0,U2165&gt;0),V2165-U2165,"")</f>
        <v>1600</v>
      </c>
      <c r="AC2165" s="12" t="n">
        <f aca="false">IF(AB2165&lt;&gt;"",AB2165/U2165,"")</f>
        <v>0.842105263157895</v>
      </c>
      <c r="AD2165" s="27" t="n">
        <v>9</v>
      </c>
      <c r="AE2165" s="27" t="n">
        <v>2</v>
      </c>
      <c r="AF2165" s="27" t="n">
        <v>15</v>
      </c>
      <c r="AG2165" s="28" t="n">
        <f aca="false">AD2165+AE2165+AF2165</f>
        <v>26</v>
      </c>
      <c r="AH2165" s="12" t="n">
        <f aca="false">IF(AG2165&gt;0,AD2165/AG2165,"")</f>
        <v>0.346153846153846</v>
      </c>
      <c r="AI2165" s="27" t="n">
        <v>1</v>
      </c>
      <c r="AJ2165" s="27" t="n">
        <v>0</v>
      </c>
      <c r="AK2165" s="27" t="n">
        <v>1</v>
      </c>
      <c r="AL2165" s="22" t="str">
        <f aca="false">IF(OR(AJ2165&gt;0,AK2165&gt;0),"Sí","No")</f>
        <v>Sí</v>
      </c>
      <c r="AM2165" s="6" t="s">
        <v>198</v>
      </c>
      <c r="AN2165" s="6" t="s">
        <v>198</v>
      </c>
      <c r="AO2165" s="12" t="n">
        <f aca="false">IF(M2165&gt;0,K2165/M2165,"")</f>
        <v>0.12280701754386</v>
      </c>
      <c r="AP2165" s="22" t="str">
        <f aca="false">IF(M2165&gt;=Resumen!$B$5,"Alto","Bajo")</f>
        <v>Alto</v>
      </c>
      <c r="AQ2165" s="22" t="str">
        <f aca="false">IF(AO2165&gt;=Resumen!$B$28,"Alto","Bajo")</f>
        <v>Bajo</v>
      </c>
      <c r="AR2165" s="22" t="str">
        <f aca="false">AP2165&amp;" Potencial / "&amp;AQ2165&amp;" Share"</f>
        <v>Alto Potencial / Bajo Share</v>
      </c>
      <c r="AS2165" s="22" t="str">
        <f aca="false">IF(Q2165="Sí",IF(AO2165&gt;=Resumen!$B$29,"Alto","Bajo"),"")</f>
        <v>Bajo</v>
      </c>
      <c r="AT2165" s="22" t="str">
        <f aca="false">IF(AS2165&lt;&gt;"",AP2165&amp;" Potencial / "&amp;AS2165&amp;" Share","")</f>
        <v>Alto Potencial / Bajo Share</v>
      </c>
      <c r="AU2165" s="22" t="str">
        <f aca="false">IF(AH2165="","Sin dato",IF(AH2165-AO2165&gt;Resumen!$B$6,"Sobre-exhibido",IF(AO2165-AH2165&gt;Resumen!$B$6,"Sub-exhibido","En línea")))</f>
        <v>Sobre-exhibido</v>
      </c>
      <c r="AV2165" s="22" t="n">
        <f aca="false">IF(AT2165="","",IF(AT2165="Alto Potencial / Bajo Share",1,IF(AT2165="Alto Potencial / Alto Share",2,IF(AT2165="Bajo Potencial / Alto Share",3,4))))</f>
        <v>1</v>
      </c>
      <c r="AW2165" s="22" t="str">
        <f aca="false">IF(Q2165="No","Sin competencia directa",IF(AV2165=1,"1 - Foco Conquista (Alto Pot / Bajo Share)",IF(AV2165=2,"2 - Foco Defensa (Alto Pot / Alto Share)",IF(AV2165=3,"3 - Monitoreo (Bajo Pot / Alto Share)","4 - Baja Prioridad (Bajo Pot / Bajo Share)"))))</f>
        <v>1 - Foco Conquista (Alto Pot / Bajo Share)</v>
      </c>
      <c r="AX2165" s="12" t="str">
        <f aca="false">IF(OR(IFERROR(AND(W2165&lt;&gt;"",Y2165&lt;&gt;"",Y2165-W2165&gt;Resumen!$B$8),FALSE()),IFERROR(AND(X2165&lt;&gt;"",Y2165&lt;&gt;"",Y2165-X2165&gt;Resumen!$B$8),FALSE())),MAX(IF(IFERROR(AND(W2165&lt;&gt;"",Y2165&lt;&gt;"",Y2165-W2165&gt;Resumen!$B$8),FALSE()),Y2165-W2165,0),IF(IFERROR(AND(X2165&lt;&gt;"",Y2165&lt;&gt;"",Y2165-X2165&gt;Resumen!$B$8),FALSE()),Y2165-X2165,0)),"")</f>
        <v/>
      </c>
      <c r="AY2165" s="22" t="str">
        <f aca="false">IF(OR(IFERROR(AND(W2165&lt;&gt;"",Y2165&lt;&gt;"",Y2165-W2165&gt;Resumen!$B$8),FALSE()),IFERROR(AND(X2165&lt;&gt;"",Y2165&lt;&gt;"",Y2165-X2165&gt;Resumen!$B$8),FALSE())),TRIM("Lays tiene mayor markup que "&amp;IF(IFERROR(AND(W2165&lt;&gt;"",Y2165&lt;&gt;"",Y2165-W2165&gt;Resumen!$B$8),FALSE()),"Quento ","")&amp;IF(IFERROR(AND(X2165&lt;&gt;"",Y2165&lt;&gt;"",Y2165-X2165&gt;Resumen!$B$8),FALSE()),"Julicroc ","")&amp;"en este PDV"),"")</f>
        <v/>
      </c>
      <c r="AZ2165" s="22" t="str">
        <f aca="false">IF(COUNTIF('Plan Pehuamar - Lista'!$A$2:$A$167,A2165)&gt;0,"Sí","No")</f>
        <v>No</v>
      </c>
      <c r="BA2165" s="22" t="str">
        <f aca="false">IF(COUNTIF('Plan Combo 9+1'!$A$2:$A$226,A2165)&gt;0,"Sí","No")</f>
        <v>Sí</v>
      </c>
      <c r="BB2165" s="22" t="str">
        <f aca="false">IF(AH2165="","No",IF(BA2165="Sí",IF((AO2165-AH2165)&gt;Resumen!$B$6,"Sí","No"),IF((AO2165-AH2165)&gt;=Resumen!$B$132,"Sí","No")))</f>
        <v>No</v>
      </c>
      <c r="BC2165" s="22" t="str">
        <f aca="false">IF(AND(N2165="Sí",AL2165="Sí",AI2165=0),"Sí","No")</f>
        <v>No</v>
      </c>
      <c r="BD2165" s="22" t="str">
        <f aca="false">IF(COUNTIF('Plan 9+1 (con Pehuamar)'!$A$2:$A$227,A2165)&gt;0,"Sí","No")</f>
        <v>Sí</v>
      </c>
    </row>
    <row r="2166" customFormat="false" ht="15" hidden="false" customHeight="true" outlineLevel="0" collapsed="false">
      <c r="A2166" s="6" t="n">
        <v>201593</v>
      </c>
      <c r="B2166" s="6" t="n">
        <v>14</v>
      </c>
      <c r="C2166" s="6" t="n">
        <v>1401</v>
      </c>
      <c r="D2166" s="6" t="s">
        <v>194</v>
      </c>
      <c r="E2166" s="6" t="s">
        <v>2323</v>
      </c>
      <c r="F2166" s="6" t="s">
        <v>196</v>
      </c>
      <c r="G2166" s="6" t="s">
        <v>130</v>
      </c>
      <c r="H2166" s="6" t="s">
        <v>1715</v>
      </c>
      <c r="I2166" s="27" t="n">
        <v>10</v>
      </c>
      <c r="J2166" s="27" t="n">
        <v>30</v>
      </c>
      <c r="K2166" s="27" t="n">
        <v>0</v>
      </c>
      <c r="L2166" s="28" t="n">
        <f aca="false">I2166+J2166</f>
        <v>40</v>
      </c>
      <c r="M2166" s="28" t="n">
        <f aca="false">L2166+K2166</f>
        <v>40</v>
      </c>
      <c r="N2166" s="22" t="str">
        <f aca="false">IF(I2166&gt;0,"Sí","No")</f>
        <v>Sí</v>
      </c>
      <c r="O2166" s="22" t="str">
        <f aca="false">IF(J2166&gt;0,"Sí","No")</f>
        <v>Sí</v>
      </c>
      <c r="P2166" s="22" t="str">
        <f aca="false">IF(K2166&gt;0,"Sí","No")</f>
        <v>No</v>
      </c>
      <c r="Q2166" s="22" t="str">
        <f aca="false">IF(OR(I2166&gt;0,J2166&gt;0),"Sí","No")</f>
        <v>Sí</v>
      </c>
      <c r="R2166" s="27" t="n">
        <v>1750</v>
      </c>
      <c r="S2166" s="27" t="n">
        <v>2500</v>
      </c>
      <c r="T2166" s="27" t="n">
        <v>1280</v>
      </c>
      <c r="U2166" s="27" t="n">
        <v>1800</v>
      </c>
      <c r="V2166" s="27"/>
      <c r="W2166" s="12" t="n">
        <f aca="false">IF(AND(I2166&gt;0,R2166&gt;0),(S2166-R2166)/R2166,"")</f>
        <v>0.428571428571429</v>
      </c>
      <c r="X2166" s="12" t="n">
        <f aca="false">IF(AND(J2166&gt;0,T2166&gt;0),(U2166-T2166)/T2166,"")</f>
        <v>0.40625</v>
      </c>
      <c r="Y2166" s="12" t="str">
        <f aca="false">IF(AND(K2166&gt;0,V2166&gt;0),(V2166-Resumen!$B$7)/Resumen!$B$7,"")</f>
        <v/>
      </c>
      <c r="Z2166" s="28" t="str">
        <f aca="false">IF(AND(K2166&gt;0,I2166&gt;0,V2166&gt;0,S2166&gt;0),V2166-S2166,"")</f>
        <v/>
      </c>
      <c r="AA2166" s="12" t="str">
        <f aca="false">IF(Z2166&lt;&gt;"",Z2166/S2166,"")</f>
        <v/>
      </c>
      <c r="AB2166" s="28" t="str">
        <f aca="false">IF(AND(K2166&gt;0,J2166&gt;0,V2166&gt;0,U2166&gt;0),V2166-U2166,"")</f>
        <v/>
      </c>
      <c r="AC2166" s="12" t="str">
        <f aca="false">IF(AB2166&lt;&gt;"",AB2166/U2166,"")</f>
        <v/>
      </c>
      <c r="AD2166" s="27" t="n">
        <v>0</v>
      </c>
      <c r="AE2166" s="27" t="n">
        <v>2</v>
      </c>
      <c r="AF2166" s="27" t="n">
        <v>15</v>
      </c>
      <c r="AG2166" s="28" t="n">
        <f aca="false">AD2166+AE2166+AF2166</f>
        <v>17</v>
      </c>
      <c r="AH2166" s="12" t="n">
        <f aca="false">IF(AG2166&gt;0,AD2166/AG2166,"")</f>
        <v>0</v>
      </c>
      <c r="AI2166" s="27" t="n">
        <v>1</v>
      </c>
      <c r="AJ2166" s="27" t="n">
        <v>0</v>
      </c>
      <c r="AK2166" s="27" t="n">
        <v>1</v>
      </c>
      <c r="AL2166" s="22" t="str">
        <f aca="false">IF(OR(AJ2166&gt;0,AK2166&gt;0),"Sí","No")</f>
        <v>Sí</v>
      </c>
      <c r="AM2166" s="6" t="s">
        <v>198</v>
      </c>
      <c r="AN2166" s="6" t="s">
        <v>198</v>
      </c>
      <c r="AO2166" s="12" t="n">
        <f aca="false">IF(M2166&gt;0,K2166/M2166,"")</f>
        <v>0</v>
      </c>
      <c r="AP2166" s="22" t="str">
        <f aca="false">IF(M2166&gt;=Resumen!$B$5,"Alto","Bajo")</f>
        <v>Alto</v>
      </c>
      <c r="AQ2166" s="22" t="str">
        <f aca="false">IF(AO2166&gt;=Resumen!$B$28,"Alto","Bajo")</f>
        <v>Bajo</v>
      </c>
      <c r="AR2166" s="22" t="str">
        <f aca="false">AP2166&amp;" Potencial / "&amp;AQ2166&amp;" Share"</f>
        <v>Alto Potencial / Bajo Share</v>
      </c>
      <c r="AS2166" s="22" t="str">
        <f aca="false">IF(Q2166="Sí",IF(AO2166&gt;=Resumen!$B$29,"Alto","Bajo"),"")</f>
        <v>Bajo</v>
      </c>
      <c r="AT2166" s="22" t="str">
        <f aca="false">IF(AS2166&lt;&gt;"",AP2166&amp;" Potencial / "&amp;AS2166&amp;" Share","")</f>
        <v>Alto Potencial / Bajo Share</v>
      </c>
      <c r="AU2166" s="22" t="str">
        <f aca="false">IF(AH2166="","Sin dato",IF(AH2166-AO2166&gt;Resumen!$B$6,"Sobre-exhibido",IF(AO2166-AH2166&gt;Resumen!$B$6,"Sub-exhibido","En línea")))</f>
        <v>En línea</v>
      </c>
      <c r="AV2166" s="22" t="n">
        <f aca="false">IF(AT2166="","",IF(AT2166="Alto Potencial / Bajo Share",1,IF(AT2166="Alto Potencial / Alto Share",2,IF(AT2166="Bajo Potencial / Alto Share",3,4))))</f>
        <v>1</v>
      </c>
      <c r="AW2166" s="22" t="str">
        <f aca="false">IF(Q2166="No","Sin competencia directa",IF(AV2166=1,"1 - Foco Conquista (Alto Pot / Bajo Share)",IF(AV2166=2,"2 - Foco Defensa (Alto Pot / Alto Share)",IF(AV2166=3,"3 - Monitoreo (Bajo Pot / Alto Share)","4 - Baja Prioridad (Bajo Pot / Bajo Share)"))))</f>
        <v>1 - Foco Conquista (Alto Pot / Bajo Share)</v>
      </c>
      <c r="AX2166" s="12" t="str">
        <f aca="false">IF(OR(IFERROR(AND(W2166&lt;&gt;"",Y2166&lt;&gt;"",Y2166-W2166&gt;Resumen!$B$8),FALSE()),IFERROR(AND(X2166&lt;&gt;"",Y2166&lt;&gt;"",Y2166-X2166&gt;Resumen!$B$8),FALSE())),MAX(IF(IFERROR(AND(W2166&lt;&gt;"",Y2166&lt;&gt;"",Y2166-W2166&gt;Resumen!$B$8),FALSE()),Y2166-W2166,0),IF(IFERROR(AND(X2166&lt;&gt;"",Y2166&lt;&gt;"",Y2166-X2166&gt;Resumen!$B$8),FALSE()),Y2166-X2166,0)),"")</f>
        <v/>
      </c>
      <c r="AY2166" s="22" t="str">
        <f aca="false">IF(OR(IFERROR(AND(W2166&lt;&gt;"",Y2166&lt;&gt;"",Y2166-W2166&gt;Resumen!$B$8),FALSE()),IFERROR(AND(X2166&lt;&gt;"",Y2166&lt;&gt;"",Y2166-X2166&gt;Resumen!$B$8),FALSE())),TRIM("Lays tiene mayor markup que "&amp;IF(IFERROR(AND(W2166&lt;&gt;"",Y2166&lt;&gt;"",Y2166-W2166&gt;Resumen!$B$8),FALSE()),"Quento ","")&amp;IF(IFERROR(AND(X2166&lt;&gt;"",Y2166&lt;&gt;"",Y2166-X2166&gt;Resumen!$B$8),FALSE()),"Julicroc ","")&amp;"en este PDV"),"")</f>
        <v/>
      </c>
      <c r="AZ2166" s="22" t="str">
        <f aca="false">IF(COUNTIF('Plan Pehuamar - Lista'!$A$2:$A$167,A2166)&gt;0,"Sí","No")</f>
        <v>No</v>
      </c>
      <c r="BA2166" s="22" t="str">
        <f aca="false">IF(COUNTIF('Plan Combo 9+1'!$A$2:$A$226,A2166)&gt;0,"Sí","No")</f>
        <v>No</v>
      </c>
      <c r="BB2166" s="22" t="str">
        <f aca="false">IF(AH2166="","No",IF(BA2166="Sí",IF((AO2166-AH2166)&gt;Resumen!$B$6,"Sí","No"),IF((AO2166-AH2166)&gt;=Resumen!$B$132,"Sí","No")))</f>
        <v>No</v>
      </c>
      <c r="BC2166" s="22" t="str">
        <f aca="false">IF(AND(N2166="Sí",AL2166="Sí",AI2166=0),"Sí","No")</f>
        <v>No</v>
      </c>
      <c r="BD2166" s="22" t="str">
        <f aca="false">IF(COUNTIF('Plan 9+1 (con Pehuamar)'!$A$2:$A$227,A2166)&gt;0,"Sí","No")</f>
        <v>No</v>
      </c>
    </row>
    <row r="2167" customFormat="false" ht="15" hidden="false" customHeight="true" outlineLevel="0" collapsed="false">
      <c r="A2167" s="6" t="n">
        <v>201920</v>
      </c>
      <c r="B2167" s="6" t="n">
        <v>14</v>
      </c>
      <c r="C2167" s="6" t="n">
        <v>1401</v>
      </c>
      <c r="D2167" s="6" t="s">
        <v>194</v>
      </c>
      <c r="E2167" s="6" t="s">
        <v>2324</v>
      </c>
      <c r="F2167" s="6" t="s">
        <v>196</v>
      </c>
      <c r="G2167" s="6" t="s">
        <v>130</v>
      </c>
      <c r="H2167" s="6" t="s">
        <v>1715</v>
      </c>
      <c r="I2167" s="27" t="n">
        <v>2</v>
      </c>
      <c r="J2167" s="27" t="n">
        <v>6</v>
      </c>
      <c r="K2167" s="27" t="n">
        <v>2</v>
      </c>
      <c r="L2167" s="28" t="n">
        <f aca="false">I2167+J2167</f>
        <v>8</v>
      </c>
      <c r="M2167" s="28" t="n">
        <f aca="false">L2167+K2167</f>
        <v>10</v>
      </c>
      <c r="N2167" s="22" t="str">
        <f aca="false">IF(I2167&gt;0,"Sí","No")</f>
        <v>Sí</v>
      </c>
      <c r="O2167" s="22" t="str">
        <f aca="false">IF(J2167&gt;0,"Sí","No")</f>
        <v>Sí</v>
      </c>
      <c r="P2167" s="22" t="str">
        <f aca="false">IF(K2167&gt;0,"Sí","No")</f>
        <v>Sí</v>
      </c>
      <c r="Q2167" s="22" t="str">
        <f aca="false">IF(OR(I2167&gt;0,J2167&gt;0),"Sí","No")</f>
        <v>Sí</v>
      </c>
      <c r="R2167" s="27" t="n">
        <v>1750</v>
      </c>
      <c r="S2167" s="27" t="n">
        <v>2500</v>
      </c>
      <c r="T2167" s="27" t="n">
        <v>1280</v>
      </c>
      <c r="U2167" s="27" t="n">
        <v>1900</v>
      </c>
      <c r="V2167" s="27" t="n">
        <v>3500</v>
      </c>
      <c r="W2167" s="12" t="n">
        <f aca="false">IF(AND(I2167&gt;0,R2167&gt;0),(S2167-R2167)/R2167,"")</f>
        <v>0.428571428571429</v>
      </c>
      <c r="X2167" s="12" t="n">
        <f aca="false">IF(AND(J2167&gt;0,T2167&gt;0),(U2167-T2167)/T2167,"")</f>
        <v>0.484375</v>
      </c>
      <c r="Y2167" s="12" t="n">
        <f aca="false">IF(AND(K2167&gt;0,V2167&gt;0),(V2167-Resumen!$B$7)/Resumen!$B$7,"")</f>
        <v>0.4</v>
      </c>
      <c r="Z2167" s="28" t="n">
        <f aca="false">IF(AND(K2167&gt;0,I2167&gt;0,V2167&gt;0,S2167&gt;0),V2167-S2167,"")</f>
        <v>1000</v>
      </c>
      <c r="AA2167" s="12" t="n">
        <f aca="false">IF(Z2167&lt;&gt;"",Z2167/S2167,"")</f>
        <v>0.4</v>
      </c>
      <c r="AB2167" s="28" t="n">
        <f aca="false">IF(AND(K2167&gt;0,J2167&gt;0,V2167&gt;0,U2167&gt;0),V2167-U2167,"")</f>
        <v>1600</v>
      </c>
      <c r="AC2167" s="12" t="n">
        <f aca="false">IF(AB2167&lt;&gt;"",AB2167/U2167,"")</f>
        <v>0.842105263157895</v>
      </c>
      <c r="AD2167" s="27" t="n">
        <v>1</v>
      </c>
      <c r="AE2167" s="27" t="n">
        <v>1</v>
      </c>
      <c r="AF2167" s="27" t="n">
        <v>6</v>
      </c>
      <c r="AG2167" s="28" t="n">
        <f aca="false">AD2167+AE2167+AF2167</f>
        <v>8</v>
      </c>
      <c r="AH2167" s="12" t="n">
        <f aca="false">IF(AG2167&gt;0,AD2167/AG2167,"")</f>
        <v>0.125</v>
      </c>
      <c r="AI2167" s="27" t="n">
        <v>0</v>
      </c>
      <c r="AJ2167" s="27" t="n">
        <v>0</v>
      </c>
      <c r="AK2167" s="27" t="n">
        <v>1</v>
      </c>
      <c r="AL2167" s="22" t="str">
        <f aca="false">IF(OR(AJ2167&gt;0,AK2167&gt;0),"Sí","No")</f>
        <v>Sí</v>
      </c>
      <c r="AM2167" s="6" t="s">
        <v>198</v>
      </c>
      <c r="AN2167" s="6" t="s">
        <v>198</v>
      </c>
      <c r="AO2167" s="12" t="n">
        <f aca="false">IF(M2167&gt;0,K2167/M2167,"")</f>
        <v>0.2</v>
      </c>
      <c r="AP2167" s="22" t="str">
        <f aca="false">IF(M2167&gt;=Resumen!$B$5,"Alto","Bajo")</f>
        <v>Bajo</v>
      </c>
      <c r="AQ2167" s="22" t="str">
        <f aca="false">IF(AO2167&gt;=Resumen!$B$28,"Alto","Bajo")</f>
        <v>Bajo</v>
      </c>
      <c r="AR2167" s="22" t="str">
        <f aca="false">AP2167&amp;" Potencial / "&amp;AQ2167&amp;" Share"</f>
        <v>Bajo Potencial / Bajo Share</v>
      </c>
      <c r="AS2167" s="22" t="str">
        <f aca="false">IF(Q2167="Sí",IF(AO2167&gt;=Resumen!$B$29,"Alto","Bajo"),"")</f>
        <v>Bajo</v>
      </c>
      <c r="AT2167" s="22" t="str">
        <f aca="false">IF(AS2167&lt;&gt;"",AP2167&amp;" Potencial / "&amp;AS2167&amp;" Share","")</f>
        <v>Bajo Potencial / Bajo Share</v>
      </c>
      <c r="AU2167" s="22" t="str">
        <f aca="false">IF(AH2167="","Sin dato",IF(AH2167-AO2167&gt;Resumen!$B$6,"Sobre-exhibido",IF(AO2167-AH2167&gt;Resumen!$B$6,"Sub-exhibido","En línea")))</f>
        <v>Sub-exhibido</v>
      </c>
      <c r="AV2167" s="22" t="n">
        <f aca="false">IF(AT2167="","",IF(AT2167="Alto Potencial / Bajo Share",1,IF(AT2167="Alto Potencial / Alto Share",2,IF(AT2167="Bajo Potencial / Alto Share",3,4))))</f>
        <v>4</v>
      </c>
      <c r="AW2167" s="22" t="str">
        <f aca="false">IF(Q2167="No","Sin competencia directa",IF(AV2167=1,"1 - Foco Conquista (Alto Pot / Bajo Share)",IF(AV2167=2,"2 - Foco Defensa (Alto Pot / Alto Share)",IF(AV2167=3,"3 - Monitoreo (Bajo Pot / Alto Share)","4 - Baja Prioridad (Bajo Pot / Bajo Share)"))))</f>
        <v>4 - Baja Prioridad (Bajo Pot / Bajo Share)</v>
      </c>
      <c r="AX2167" s="12" t="str">
        <f aca="false">IF(OR(IFERROR(AND(W2167&lt;&gt;"",Y2167&lt;&gt;"",Y2167-W2167&gt;Resumen!$B$8),FALSE()),IFERROR(AND(X2167&lt;&gt;"",Y2167&lt;&gt;"",Y2167-X2167&gt;Resumen!$B$8),FALSE())),MAX(IF(IFERROR(AND(W2167&lt;&gt;"",Y2167&lt;&gt;"",Y2167-W2167&gt;Resumen!$B$8),FALSE()),Y2167-W2167,0),IF(IFERROR(AND(X2167&lt;&gt;"",Y2167&lt;&gt;"",Y2167-X2167&gt;Resumen!$B$8),FALSE()),Y2167-X2167,0)),"")</f>
        <v/>
      </c>
      <c r="AY2167" s="22" t="str">
        <f aca="false">IF(OR(IFERROR(AND(W2167&lt;&gt;"",Y2167&lt;&gt;"",Y2167-W2167&gt;Resumen!$B$8),FALSE()),IFERROR(AND(X2167&lt;&gt;"",Y2167&lt;&gt;"",Y2167-X2167&gt;Resumen!$B$8),FALSE())),TRIM("Lays tiene mayor markup que "&amp;IF(IFERROR(AND(W2167&lt;&gt;"",Y2167&lt;&gt;"",Y2167-W2167&gt;Resumen!$B$8),FALSE()),"Quento ","")&amp;IF(IFERROR(AND(X2167&lt;&gt;"",Y2167&lt;&gt;"",Y2167-X2167&gt;Resumen!$B$8),FALSE()),"Julicroc ","")&amp;"en este PDV"),"")</f>
        <v/>
      </c>
      <c r="AZ2167" s="22" t="str">
        <f aca="false">IF(COUNTIF('Plan Pehuamar - Lista'!$A$2:$A$167,A2167)&gt;0,"Sí","No")</f>
        <v>No</v>
      </c>
      <c r="BA2167" s="22" t="str">
        <f aca="false">IF(COUNTIF('Plan Combo 9+1'!$A$2:$A$226,A2167)&gt;0,"Sí","No")</f>
        <v>No</v>
      </c>
      <c r="BB2167" s="22" t="str">
        <f aca="false">IF(AH2167="","No",IF(BA2167="Sí",IF((AO2167-AH2167)&gt;Resumen!$B$6,"Sí","No"),IF((AO2167-AH2167)&gt;=Resumen!$B$132,"Sí","No")))</f>
        <v>No</v>
      </c>
      <c r="BC2167" s="22" t="str">
        <f aca="false">IF(AND(N2167="Sí",AL2167="Sí",AI2167=0),"Sí","No")</f>
        <v>Sí</v>
      </c>
      <c r="BD2167" s="22" t="str">
        <f aca="false">IF(COUNTIF('Plan 9+1 (con Pehuamar)'!$A$2:$A$227,A2167)&gt;0,"Sí","No")</f>
        <v>No</v>
      </c>
    </row>
    <row r="2168" customFormat="false" ht="15" hidden="false" customHeight="true" outlineLevel="0" collapsed="false">
      <c r="A2168" s="6" t="n">
        <v>201975</v>
      </c>
      <c r="B2168" s="6" t="n">
        <v>14</v>
      </c>
      <c r="C2168" s="6" t="n">
        <v>1401</v>
      </c>
      <c r="D2168" s="6" t="s">
        <v>194</v>
      </c>
      <c r="E2168" s="6" t="s">
        <v>2325</v>
      </c>
      <c r="F2168" s="6" t="s">
        <v>273</v>
      </c>
      <c r="G2168" s="6" t="s">
        <v>130</v>
      </c>
      <c r="H2168" s="6" t="s">
        <v>1715</v>
      </c>
      <c r="I2168" s="27" t="n">
        <v>10</v>
      </c>
      <c r="J2168" s="27" t="n">
        <v>10</v>
      </c>
      <c r="K2168" s="27" t="n">
        <v>3</v>
      </c>
      <c r="L2168" s="28" t="n">
        <f aca="false">I2168+J2168</f>
        <v>20</v>
      </c>
      <c r="M2168" s="28" t="n">
        <f aca="false">L2168+K2168</f>
        <v>23</v>
      </c>
      <c r="N2168" s="22" t="str">
        <f aca="false">IF(I2168&gt;0,"Sí","No")</f>
        <v>Sí</v>
      </c>
      <c r="O2168" s="22" t="str">
        <f aca="false">IF(J2168&gt;0,"Sí","No")</f>
        <v>Sí</v>
      </c>
      <c r="P2168" s="22" t="str">
        <f aca="false">IF(K2168&gt;0,"Sí","No")</f>
        <v>Sí</v>
      </c>
      <c r="Q2168" s="22" t="str">
        <f aca="false">IF(OR(I2168&gt;0,J2168&gt;0),"Sí","No")</f>
        <v>Sí</v>
      </c>
      <c r="R2168" s="27" t="n">
        <v>1750</v>
      </c>
      <c r="S2168" s="27" t="n">
        <v>2500</v>
      </c>
      <c r="T2168" s="27" t="n">
        <v>1280</v>
      </c>
      <c r="U2168" s="27" t="n">
        <v>1900</v>
      </c>
      <c r="V2168" s="27" t="n">
        <v>3500</v>
      </c>
      <c r="W2168" s="12" t="n">
        <f aca="false">IF(AND(I2168&gt;0,R2168&gt;0),(S2168-R2168)/R2168,"")</f>
        <v>0.428571428571429</v>
      </c>
      <c r="X2168" s="12" t="n">
        <f aca="false">IF(AND(J2168&gt;0,T2168&gt;0),(U2168-T2168)/T2168,"")</f>
        <v>0.484375</v>
      </c>
      <c r="Y2168" s="12" t="n">
        <f aca="false">IF(AND(K2168&gt;0,V2168&gt;0),(V2168-Resumen!$B$7)/Resumen!$B$7,"")</f>
        <v>0.4</v>
      </c>
      <c r="Z2168" s="28" t="n">
        <f aca="false">IF(AND(K2168&gt;0,I2168&gt;0,V2168&gt;0,S2168&gt;0),V2168-S2168,"")</f>
        <v>1000</v>
      </c>
      <c r="AA2168" s="12" t="n">
        <f aca="false">IF(Z2168&lt;&gt;"",Z2168/S2168,"")</f>
        <v>0.4</v>
      </c>
      <c r="AB2168" s="28" t="n">
        <f aca="false">IF(AND(K2168&gt;0,J2168&gt;0,V2168&gt;0,U2168&gt;0),V2168-U2168,"")</f>
        <v>1600</v>
      </c>
      <c r="AC2168" s="12" t="n">
        <f aca="false">IF(AB2168&lt;&gt;"",AB2168/U2168,"")</f>
        <v>0.842105263157895</v>
      </c>
      <c r="AD2168" s="27" t="n">
        <v>8</v>
      </c>
      <c r="AE2168" s="27" t="n">
        <v>3</v>
      </c>
      <c r="AF2168" s="27" t="n">
        <v>14</v>
      </c>
      <c r="AG2168" s="28" t="n">
        <f aca="false">AD2168+AE2168+AF2168</f>
        <v>25</v>
      </c>
      <c r="AH2168" s="12" t="n">
        <f aca="false">IF(AG2168&gt;0,AD2168/AG2168,"")</f>
        <v>0.32</v>
      </c>
      <c r="AI2168" s="27" t="n">
        <v>1</v>
      </c>
      <c r="AJ2168" s="27" t="n">
        <v>0</v>
      </c>
      <c r="AK2168" s="27" t="n">
        <v>1</v>
      </c>
      <c r="AL2168" s="22" t="str">
        <f aca="false">IF(OR(AJ2168&gt;0,AK2168&gt;0),"Sí","No")</f>
        <v>Sí</v>
      </c>
      <c r="AM2168" s="6" t="s">
        <v>198</v>
      </c>
      <c r="AN2168" s="6" t="s">
        <v>198</v>
      </c>
      <c r="AO2168" s="12" t="n">
        <f aca="false">IF(M2168&gt;0,K2168/M2168,"")</f>
        <v>0.130434782608696</v>
      </c>
      <c r="AP2168" s="22" t="str">
        <f aca="false">IF(M2168&gt;=Resumen!$B$5,"Alto","Bajo")</f>
        <v>Bajo</v>
      </c>
      <c r="AQ2168" s="22" t="str">
        <f aca="false">IF(AO2168&gt;=Resumen!$B$28,"Alto","Bajo")</f>
        <v>Bajo</v>
      </c>
      <c r="AR2168" s="22" t="str">
        <f aca="false">AP2168&amp;" Potencial / "&amp;AQ2168&amp;" Share"</f>
        <v>Bajo Potencial / Bajo Share</v>
      </c>
      <c r="AS2168" s="22" t="str">
        <f aca="false">IF(Q2168="Sí",IF(AO2168&gt;=Resumen!$B$29,"Alto","Bajo"),"")</f>
        <v>Bajo</v>
      </c>
      <c r="AT2168" s="22" t="str">
        <f aca="false">IF(AS2168&lt;&gt;"",AP2168&amp;" Potencial / "&amp;AS2168&amp;" Share","")</f>
        <v>Bajo Potencial / Bajo Share</v>
      </c>
      <c r="AU2168" s="22" t="str">
        <f aca="false">IF(AH2168="","Sin dato",IF(AH2168-AO2168&gt;Resumen!$B$6,"Sobre-exhibido",IF(AO2168-AH2168&gt;Resumen!$B$6,"Sub-exhibido","En línea")))</f>
        <v>Sobre-exhibido</v>
      </c>
      <c r="AV2168" s="22" t="n">
        <f aca="false">IF(AT2168="","",IF(AT2168="Alto Potencial / Bajo Share",1,IF(AT2168="Alto Potencial / Alto Share",2,IF(AT2168="Bajo Potencial / Alto Share",3,4))))</f>
        <v>4</v>
      </c>
      <c r="AW2168" s="22" t="str">
        <f aca="false">IF(Q2168="No","Sin competencia directa",IF(AV2168=1,"1 - Foco Conquista (Alto Pot / Bajo Share)",IF(AV2168=2,"2 - Foco Defensa (Alto Pot / Alto Share)",IF(AV2168=3,"3 - Monitoreo (Bajo Pot / Alto Share)","4 - Baja Prioridad (Bajo Pot / Bajo Share)"))))</f>
        <v>4 - Baja Prioridad (Bajo Pot / Bajo Share)</v>
      </c>
      <c r="AX2168" s="12" t="str">
        <f aca="false">IF(OR(IFERROR(AND(W2168&lt;&gt;"",Y2168&lt;&gt;"",Y2168-W2168&gt;Resumen!$B$8),FALSE()),IFERROR(AND(X2168&lt;&gt;"",Y2168&lt;&gt;"",Y2168-X2168&gt;Resumen!$B$8),FALSE())),MAX(IF(IFERROR(AND(W2168&lt;&gt;"",Y2168&lt;&gt;"",Y2168-W2168&gt;Resumen!$B$8),FALSE()),Y2168-W2168,0),IF(IFERROR(AND(X2168&lt;&gt;"",Y2168&lt;&gt;"",Y2168-X2168&gt;Resumen!$B$8),FALSE()),Y2168-X2168,0)),"")</f>
        <v/>
      </c>
      <c r="AY2168" s="22" t="str">
        <f aca="false">IF(OR(IFERROR(AND(W2168&lt;&gt;"",Y2168&lt;&gt;"",Y2168-W2168&gt;Resumen!$B$8),FALSE()),IFERROR(AND(X2168&lt;&gt;"",Y2168&lt;&gt;"",Y2168-X2168&gt;Resumen!$B$8),FALSE())),TRIM("Lays tiene mayor markup que "&amp;IF(IFERROR(AND(W2168&lt;&gt;"",Y2168&lt;&gt;"",Y2168-W2168&gt;Resumen!$B$8),FALSE()),"Quento ","")&amp;IF(IFERROR(AND(X2168&lt;&gt;"",Y2168&lt;&gt;"",Y2168-X2168&gt;Resumen!$B$8),FALSE()),"Julicroc ","")&amp;"en este PDV"),"")</f>
        <v/>
      </c>
      <c r="AZ2168" s="22" t="str">
        <f aca="false">IF(COUNTIF('Plan Pehuamar - Lista'!$A$2:$A$167,A2168)&gt;0,"Sí","No")</f>
        <v>No</v>
      </c>
      <c r="BA2168" s="22" t="str">
        <f aca="false">IF(COUNTIF('Plan Combo 9+1'!$A$2:$A$226,A2168)&gt;0,"Sí","No")</f>
        <v>No</v>
      </c>
      <c r="BB2168" s="22" t="str">
        <f aca="false">IF(AH2168="","No",IF(BA2168="Sí",IF((AO2168-AH2168)&gt;Resumen!$B$6,"Sí","No"),IF((AO2168-AH2168)&gt;=Resumen!$B$132,"Sí","No")))</f>
        <v>No</v>
      </c>
      <c r="BC2168" s="22" t="str">
        <f aca="false">IF(AND(N2168="Sí",AL2168="Sí",AI2168=0),"Sí","No")</f>
        <v>No</v>
      </c>
      <c r="BD2168" s="22" t="str">
        <f aca="false">IF(COUNTIF('Plan 9+1 (con Pehuamar)'!$A$2:$A$227,A2168)&gt;0,"Sí","No")</f>
        <v>No</v>
      </c>
    </row>
    <row r="2169" customFormat="false" ht="15" hidden="false" customHeight="true" outlineLevel="0" collapsed="false">
      <c r="A2169" s="6" t="n">
        <v>202359</v>
      </c>
      <c r="B2169" s="6" t="n">
        <v>14</v>
      </c>
      <c r="C2169" s="6" t="n">
        <v>1401</v>
      </c>
      <c r="D2169" s="6" t="s">
        <v>194</v>
      </c>
      <c r="E2169" s="6" t="s">
        <v>2326</v>
      </c>
      <c r="F2169" s="6" t="s">
        <v>213</v>
      </c>
      <c r="G2169" s="6" t="s">
        <v>130</v>
      </c>
      <c r="H2169" s="6" t="s">
        <v>1715</v>
      </c>
      <c r="I2169" s="27" t="n">
        <v>0</v>
      </c>
      <c r="J2169" s="27" t="n">
        <v>0</v>
      </c>
      <c r="K2169" s="27" t="n">
        <v>1.6</v>
      </c>
      <c r="L2169" s="28" t="n">
        <f aca="false">I2169+J2169</f>
        <v>0</v>
      </c>
      <c r="M2169" s="28" t="n">
        <f aca="false">L2169+K2169</f>
        <v>1.6</v>
      </c>
      <c r="N2169" s="22" t="str">
        <f aca="false">IF(I2169&gt;0,"Sí","No")</f>
        <v>No</v>
      </c>
      <c r="O2169" s="22" t="str">
        <f aca="false">IF(J2169&gt;0,"Sí","No")</f>
        <v>No</v>
      </c>
      <c r="P2169" s="22" t="str">
        <f aca="false">IF(K2169&gt;0,"Sí","No")</f>
        <v>Sí</v>
      </c>
      <c r="Q2169" s="22" t="str">
        <f aca="false">IF(OR(I2169&gt;0,J2169&gt;0),"Sí","No")</f>
        <v>No</v>
      </c>
      <c r="R2169" s="27"/>
      <c r="S2169" s="27"/>
      <c r="T2169" s="27"/>
      <c r="U2169" s="27"/>
      <c r="V2169" s="27"/>
      <c r="W2169" s="12" t="str">
        <f aca="false">IF(AND(I2169&gt;0,R2169&gt;0),(S2169-R2169)/R2169,"")</f>
        <v/>
      </c>
      <c r="X2169" s="12" t="str">
        <f aca="false">IF(AND(J2169&gt;0,T2169&gt;0),(U2169-T2169)/T2169,"")</f>
        <v/>
      </c>
      <c r="Y2169" s="12" t="str">
        <f aca="false">IF(AND(K2169&gt;0,V2169&gt;0),(V2169-Resumen!$B$7)/Resumen!$B$7,"")</f>
        <v/>
      </c>
      <c r="Z2169" s="28" t="str">
        <f aca="false">IF(AND(K2169&gt;0,I2169&gt;0,V2169&gt;0,S2169&gt;0),V2169-S2169,"")</f>
        <v/>
      </c>
      <c r="AA2169" s="12" t="str">
        <f aca="false">IF(Z2169&lt;&gt;"",Z2169/S2169,"")</f>
        <v/>
      </c>
      <c r="AB2169" s="28" t="str">
        <f aca="false">IF(AND(K2169&gt;0,J2169&gt;0,V2169&gt;0,U2169&gt;0),V2169-U2169,"")</f>
        <v/>
      </c>
      <c r="AC2169" s="12" t="str">
        <f aca="false">IF(AB2169&lt;&gt;"",AB2169/U2169,"")</f>
        <v/>
      </c>
      <c r="AD2169" s="27" t="n">
        <v>0</v>
      </c>
      <c r="AE2169" s="27" t="n">
        <v>0</v>
      </c>
      <c r="AF2169" s="27" t="n">
        <v>0</v>
      </c>
      <c r="AG2169" s="28" t="n">
        <f aca="false">AD2169+AE2169+AF2169</f>
        <v>0</v>
      </c>
      <c r="AH2169" s="12" t="str">
        <f aca="false">IF(AG2169&gt;0,AD2169/AG2169,"")</f>
        <v/>
      </c>
      <c r="AI2169" s="27" t="n">
        <v>0</v>
      </c>
      <c r="AJ2169" s="27" t="n">
        <v>0</v>
      </c>
      <c r="AK2169" s="27" t="n">
        <v>0</v>
      </c>
      <c r="AL2169" s="22" t="str">
        <f aca="false">IF(OR(AJ2169&gt;0,AK2169&gt;0),"Sí","No")</f>
        <v>No</v>
      </c>
      <c r="AM2169" s="6"/>
      <c r="AN2169" s="6"/>
      <c r="AO2169" s="12" t="n">
        <f aca="false">IF(M2169&gt;0,K2169/M2169,"")</f>
        <v>1</v>
      </c>
      <c r="AP2169" s="22" t="str">
        <f aca="false">IF(M2169&gt;=Resumen!$B$5,"Alto","Bajo")</f>
        <v>Bajo</v>
      </c>
      <c r="AQ2169" s="22" t="str">
        <f aca="false">IF(AO2169&gt;=Resumen!$B$28,"Alto","Bajo")</f>
        <v>Alto</v>
      </c>
      <c r="AR2169" s="22" t="str">
        <f aca="false">AP2169&amp;" Potencial / "&amp;AQ2169&amp;" Share"</f>
        <v>Bajo Potencial / Alto Share</v>
      </c>
      <c r="AS2169" s="22" t="str">
        <f aca="false">IF(Q2169="Sí",IF(AO2169&gt;=Resumen!$B$29,"Alto","Bajo"),"")</f>
        <v/>
      </c>
      <c r="AT2169" s="22" t="str">
        <f aca="false">IF(AS2169&lt;&gt;"",AP2169&amp;" Potencial / "&amp;AS2169&amp;" Share","")</f>
        <v/>
      </c>
      <c r="AU2169" s="22" t="str">
        <f aca="false">IF(AH2169="","Sin dato",IF(AH2169-AO2169&gt;Resumen!$B$6,"Sobre-exhibido",IF(AO2169-AH2169&gt;Resumen!$B$6,"Sub-exhibido","En línea")))</f>
        <v>Sin dato</v>
      </c>
      <c r="AV2169" s="22" t="str">
        <f aca="false">IF(AT2169="","",IF(AT2169="Alto Potencial / Bajo Share",1,IF(AT2169="Alto Potencial / Alto Share",2,IF(AT2169="Bajo Potencial / Alto Share",3,4))))</f>
        <v/>
      </c>
      <c r="AW2169" s="22" t="str">
        <f aca="false">IF(Q2169="No","Sin competencia directa",IF(AV2169=1,"1 - Foco Conquista (Alto Pot / Bajo Share)",IF(AV2169=2,"2 - Foco Defensa (Alto Pot / Alto Share)",IF(AV2169=3,"3 - Monitoreo (Bajo Pot / Alto Share)","4 - Baja Prioridad (Bajo Pot / Bajo Share)"))))</f>
        <v>Sin competencia directa</v>
      </c>
      <c r="AX2169" s="12" t="str">
        <f aca="false">IF(OR(IFERROR(AND(W2169&lt;&gt;"",Y2169&lt;&gt;"",Y2169-W2169&gt;Resumen!$B$8),FALSE()),IFERROR(AND(X2169&lt;&gt;"",Y2169&lt;&gt;"",Y2169-X2169&gt;Resumen!$B$8),FALSE())),MAX(IF(IFERROR(AND(W2169&lt;&gt;"",Y2169&lt;&gt;"",Y2169-W2169&gt;Resumen!$B$8),FALSE()),Y2169-W2169,0),IF(IFERROR(AND(X2169&lt;&gt;"",Y2169&lt;&gt;"",Y2169-X2169&gt;Resumen!$B$8),FALSE()),Y2169-X2169,0)),"")</f>
        <v/>
      </c>
      <c r="AY2169" s="22" t="str">
        <f aca="false">IF(OR(IFERROR(AND(W2169&lt;&gt;"",Y2169&lt;&gt;"",Y2169-W2169&gt;Resumen!$B$8),FALSE()),IFERROR(AND(X2169&lt;&gt;"",Y2169&lt;&gt;"",Y2169-X2169&gt;Resumen!$B$8),FALSE())),TRIM("Lays tiene mayor markup que "&amp;IF(IFERROR(AND(W2169&lt;&gt;"",Y2169&lt;&gt;"",Y2169-W2169&gt;Resumen!$B$8),FALSE()),"Quento ","")&amp;IF(IFERROR(AND(X2169&lt;&gt;"",Y2169&lt;&gt;"",Y2169-X2169&gt;Resumen!$B$8),FALSE()),"Julicroc ","")&amp;"en este PDV"),"")</f>
        <v/>
      </c>
      <c r="AZ2169" s="22" t="str">
        <f aca="false">IF(COUNTIF('Plan Pehuamar - Lista'!$A$2:$A$167,A2169)&gt;0,"Sí","No")</f>
        <v>No</v>
      </c>
      <c r="BA2169" s="22" t="str">
        <f aca="false">IF(COUNTIF('Plan Combo 9+1'!$A$2:$A$226,A2169)&gt;0,"Sí","No")</f>
        <v>No</v>
      </c>
      <c r="BB2169" s="22" t="str">
        <f aca="false">IF(AH2169="","No",IF(BA2169="Sí",IF((AO2169-AH2169)&gt;Resumen!$B$6,"Sí","No"),IF((AO2169-AH2169)&gt;=Resumen!$B$132,"Sí","No")))</f>
        <v>No</v>
      </c>
      <c r="BC2169" s="22" t="str">
        <f aca="false">IF(AND(N2169="Sí",AL2169="Sí",AI2169=0),"Sí","No")</f>
        <v>No</v>
      </c>
      <c r="BD2169" s="22" t="str">
        <f aca="false">IF(COUNTIF('Plan 9+1 (con Pehuamar)'!$A$2:$A$227,A2169)&gt;0,"Sí","No")</f>
        <v>No</v>
      </c>
    </row>
    <row r="2170" customFormat="false" ht="15" hidden="false" customHeight="true" outlineLevel="0" collapsed="false">
      <c r="A2170" s="6" t="n">
        <v>202371</v>
      </c>
      <c r="B2170" s="6" t="n">
        <v>14</v>
      </c>
      <c r="C2170" s="6" t="n">
        <v>1401</v>
      </c>
      <c r="D2170" s="6" t="s">
        <v>194</v>
      </c>
      <c r="E2170" s="6" t="s">
        <v>2327</v>
      </c>
      <c r="F2170" s="6" t="s">
        <v>196</v>
      </c>
      <c r="G2170" s="6" t="s">
        <v>130</v>
      </c>
      <c r="H2170" s="6" t="s">
        <v>1715</v>
      </c>
      <c r="I2170" s="27" t="n">
        <v>0</v>
      </c>
      <c r="J2170" s="27" t="n">
        <v>0</v>
      </c>
      <c r="K2170" s="27" t="n">
        <v>0.4</v>
      </c>
      <c r="L2170" s="28" t="n">
        <f aca="false">I2170+J2170</f>
        <v>0</v>
      </c>
      <c r="M2170" s="28" t="n">
        <f aca="false">L2170+K2170</f>
        <v>0.4</v>
      </c>
      <c r="N2170" s="22" t="str">
        <f aca="false">IF(I2170&gt;0,"Sí","No")</f>
        <v>No</v>
      </c>
      <c r="O2170" s="22" t="str">
        <f aca="false">IF(J2170&gt;0,"Sí","No")</f>
        <v>No</v>
      </c>
      <c r="P2170" s="22" t="str">
        <f aca="false">IF(K2170&gt;0,"Sí","No")</f>
        <v>Sí</v>
      </c>
      <c r="Q2170" s="22" t="str">
        <f aca="false">IF(OR(I2170&gt;0,J2170&gt;0),"Sí","No")</f>
        <v>No</v>
      </c>
      <c r="R2170" s="27"/>
      <c r="S2170" s="27"/>
      <c r="T2170" s="27"/>
      <c r="U2170" s="27"/>
      <c r="V2170" s="27"/>
      <c r="W2170" s="12" t="str">
        <f aca="false">IF(AND(I2170&gt;0,R2170&gt;0),(S2170-R2170)/R2170,"")</f>
        <v/>
      </c>
      <c r="X2170" s="12" t="str">
        <f aca="false">IF(AND(J2170&gt;0,T2170&gt;0),(U2170-T2170)/T2170,"")</f>
        <v/>
      </c>
      <c r="Y2170" s="12" t="str">
        <f aca="false">IF(AND(K2170&gt;0,V2170&gt;0),(V2170-Resumen!$B$7)/Resumen!$B$7,"")</f>
        <v/>
      </c>
      <c r="Z2170" s="28" t="str">
        <f aca="false">IF(AND(K2170&gt;0,I2170&gt;0,V2170&gt;0,S2170&gt;0),V2170-S2170,"")</f>
        <v/>
      </c>
      <c r="AA2170" s="12" t="str">
        <f aca="false">IF(Z2170&lt;&gt;"",Z2170/S2170,"")</f>
        <v/>
      </c>
      <c r="AB2170" s="28" t="str">
        <f aca="false">IF(AND(K2170&gt;0,J2170&gt;0,V2170&gt;0,U2170&gt;0),V2170-U2170,"")</f>
        <v/>
      </c>
      <c r="AC2170" s="12" t="str">
        <f aca="false">IF(AB2170&lt;&gt;"",AB2170/U2170,"")</f>
        <v/>
      </c>
      <c r="AD2170" s="27" t="n">
        <v>0</v>
      </c>
      <c r="AE2170" s="27" t="n">
        <v>0</v>
      </c>
      <c r="AF2170" s="27" t="n">
        <v>0</v>
      </c>
      <c r="AG2170" s="28" t="n">
        <f aca="false">AD2170+AE2170+AF2170</f>
        <v>0</v>
      </c>
      <c r="AH2170" s="12" t="str">
        <f aca="false">IF(AG2170&gt;0,AD2170/AG2170,"")</f>
        <v/>
      </c>
      <c r="AI2170" s="27" t="n">
        <v>0</v>
      </c>
      <c r="AJ2170" s="27" t="n">
        <v>0</v>
      </c>
      <c r="AK2170" s="27" t="n">
        <v>0</v>
      </c>
      <c r="AL2170" s="22" t="str">
        <f aca="false">IF(OR(AJ2170&gt;0,AK2170&gt;0),"Sí","No")</f>
        <v>No</v>
      </c>
      <c r="AM2170" s="6"/>
      <c r="AN2170" s="6"/>
      <c r="AO2170" s="12" t="n">
        <f aca="false">IF(M2170&gt;0,K2170/M2170,"")</f>
        <v>1</v>
      </c>
      <c r="AP2170" s="22" t="str">
        <f aca="false">IF(M2170&gt;=Resumen!$B$5,"Alto","Bajo")</f>
        <v>Bajo</v>
      </c>
      <c r="AQ2170" s="22" t="str">
        <f aca="false">IF(AO2170&gt;=Resumen!$B$28,"Alto","Bajo")</f>
        <v>Alto</v>
      </c>
      <c r="AR2170" s="22" t="str">
        <f aca="false">AP2170&amp;" Potencial / "&amp;AQ2170&amp;" Share"</f>
        <v>Bajo Potencial / Alto Share</v>
      </c>
      <c r="AS2170" s="22" t="str">
        <f aca="false">IF(Q2170="Sí",IF(AO2170&gt;=Resumen!$B$29,"Alto","Bajo"),"")</f>
        <v/>
      </c>
      <c r="AT2170" s="22" t="str">
        <f aca="false">IF(AS2170&lt;&gt;"",AP2170&amp;" Potencial / "&amp;AS2170&amp;" Share","")</f>
        <v/>
      </c>
      <c r="AU2170" s="22" t="str">
        <f aca="false">IF(AH2170="","Sin dato",IF(AH2170-AO2170&gt;Resumen!$B$6,"Sobre-exhibido",IF(AO2170-AH2170&gt;Resumen!$B$6,"Sub-exhibido","En línea")))</f>
        <v>Sin dato</v>
      </c>
      <c r="AV2170" s="22" t="str">
        <f aca="false">IF(AT2170="","",IF(AT2170="Alto Potencial / Bajo Share",1,IF(AT2170="Alto Potencial / Alto Share",2,IF(AT2170="Bajo Potencial / Alto Share",3,4))))</f>
        <v/>
      </c>
      <c r="AW2170" s="22" t="str">
        <f aca="false">IF(Q2170="No","Sin competencia directa",IF(AV2170=1,"1 - Foco Conquista (Alto Pot / Bajo Share)",IF(AV2170=2,"2 - Foco Defensa (Alto Pot / Alto Share)",IF(AV2170=3,"3 - Monitoreo (Bajo Pot / Alto Share)","4 - Baja Prioridad (Bajo Pot / Bajo Share)"))))</f>
        <v>Sin competencia directa</v>
      </c>
      <c r="AX2170" s="12" t="str">
        <f aca="false">IF(OR(IFERROR(AND(W2170&lt;&gt;"",Y2170&lt;&gt;"",Y2170-W2170&gt;Resumen!$B$8),FALSE()),IFERROR(AND(X2170&lt;&gt;"",Y2170&lt;&gt;"",Y2170-X2170&gt;Resumen!$B$8),FALSE())),MAX(IF(IFERROR(AND(W2170&lt;&gt;"",Y2170&lt;&gt;"",Y2170-W2170&gt;Resumen!$B$8),FALSE()),Y2170-W2170,0),IF(IFERROR(AND(X2170&lt;&gt;"",Y2170&lt;&gt;"",Y2170-X2170&gt;Resumen!$B$8),FALSE()),Y2170-X2170,0)),"")</f>
        <v/>
      </c>
      <c r="AY2170" s="22" t="str">
        <f aca="false">IF(OR(IFERROR(AND(W2170&lt;&gt;"",Y2170&lt;&gt;"",Y2170-W2170&gt;Resumen!$B$8),FALSE()),IFERROR(AND(X2170&lt;&gt;"",Y2170&lt;&gt;"",Y2170-X2170&gt;Resumen!$B$8),FALSE())),TRIM("Lays tiene mayor markup que "&amp;IF(IFERROR(AND(W2170&lt;&gt;"",Y2170&lt;&gt;"",Y2170-W2170&gt;Resumen!$B$8),FALSE()),"Quento ","")&amp;IF(IFERROR(AND(X2170&lt;&gt;"",Y2170&lt;&gt;"",Y2170-X2170&gt;Resumen!$B$8),FALSE()),"Julicroc ","")&amp;"en este PDV"),"")</f>
        <v/>
      </c>
      <c r="AZ2170" s="22" t="str">
        <f aca="false">IF(COUNTIF('Plan Pehuamar - Lista'!$A$2:$A$167,A2170)&gt;0,"Sí","No")</f>
        <v>No</v>
      </c>
      <c r="BA2170" s="22" t="str">
        <f aca="false">IF(COUNTIF('Plan Combo 9+1'!$A$2:$A$226,A2170)&gt;0,"Sí","No")</f>
        <v>No</v>
      </c>
      <c r="BB2170" s="22" t="str">
        <f aca="false">IF(AH2170="","No",IF(BA2170="Sí",IF((AO2170-AH2170)&gt;Resumen!$B$6,"Sí","No"),IF((AO2170-AH2170)&gt;=Resumen!$B$132,"Sí","No")))</f>
        <v>No</v>
      </c>
      <c r="BC2170" s="22" t="str">
        <f aca="false">IF(AND(N2170="Sí",AL2170="Sí",AI2170=0),"Sí","No")</f>
        <v>No</v>
      </c>
      <c r="BD2170" s="22" t="str">
        <f aca="false">IF(COUNTIF('Plan 9+1 (con Pehuamar)'!$A$2:$A$227,A2170)&gt;0,"Sí","No")</f>
        <v>No</v>
      </c>
    </row>
    <row r="2171" customFormat="false" ht="15" hidden="false" customHeight="true" outlineLevel="0" collapsed="false">
      <c r="A2171" s="6" t="n">
        <v>202389</v>
      </c>
      <c r="B2171" s="6" t="n">
        <v>14</v>
      </c>
      <c r="C2171" s="6" t="n">
        <v>1401</v>
      </c>
      <c r="D2171" s="6" t="s">
        <v>194</v>
      </c>
      <c r="E2171" s="6" t="s">
        <v>2328</v>
      </c>
      <c r="F2171" s="6" t="s">
        <v>196</v>
      </c>
      <c r="G2171" s="6" t="s">
        <v>130</v>
      </c>
      <c r="H2171" s="6" t="s">
        <v>1715</v>
      </c>
      <c r="I2171" s="27" t="n">
        <v>4</v>
      </c>
      <c r="J2171" s="27" t="n">
        <v>11</v>
      </c>
      <c r="K2171" s="27" t="n">
        <v>4</v>
      </c>
      <c r="L2171" s="28" t="n">
        <f aca="false">I2171+J2171</f>
        <v>15</v>
      </c>
      <c r="M2171" s="28" t="n">
        <f aca="false">L2171+K2171</f>
        <v>19</v>
      </c>
      <c r="N2171" s="22" t="str">
        <f aca="false">IF(I2171&gt;0,"Sí","No")</f>
        <v>Sí</v>
      </c>
      <c r="O2171" s="22" t="str">
        <f aca="false">IF(J2171&gt;0,"Sí","No")</f>
        <v>Sí</v>
      </c>
      <c r="P2171" s="22" t="str">
        <f aca="false">IF(K2171&gt;0,"Sí","No")</f>
        <v>Sí</v>
      </c>
      <c r="Q2171" s="22" t="str">
        <f aca="false">IF(OR(I2171&gt;0,J2171&gt;0),"Sí","No")</f>
        <v>Sí</v>
      </c>
      <c r="R2171" s="27" t="n">
        <v>1750</v>
      </c>
      <c r="S2171" s="27" t="n">
        <v>2500</v>
      </c>
      <c r="T2171" s="27" t="n">
        <v>1280</v>
      </c>
      <c r="U2171" s="27" t="n">
        <v>1800</v>
      </c>
      <c r="V2171" s="27" t="n">
        <v>3500</v>
      </c>
      <c r="W2171" s="12" t="n">
        <f aca="false">IF(AND(I2171&gt;0,R2171&gt;0),(S2171-R2171)/R2171,"")</f>
        <v>0.428571428571429</v>
      </c>
      <c r="X2171" s="12" t="n">
        <f aca="false">IF(AND(J2171&gt;0,T2171&gt;0),(U2171-T2171)/T2171,"")</f>
        <v>0.40625</v>
      </c>
      <c r="Y2171" s="12" t="n">
        <f aca="false">IF(AND(K2171&gt;0,V2171&gt;0),(V2171-Resumen!$B$7)/Resumen!$B$7,"")</f>
        <v>0.4</v>
      </c>
      <c r="Z2171" s="28" t="n">
        <f aca="false">IF(AND(K2171&gt;0,I2171&gt;0,V2171&gt;0,S2171&gt;0),V2171-S2171,"")</f>
        <v>1000</v>
      </c>
      <c r="AA2171" s="12" t="n">
        <f aca="false">IF(Z2171&lt;&gt;"",Z2171/S2171,"")</f>
        <v>0.4</v>
      </c>
      <c r="AB2171" s="28" t="n">
        <f aca="false">IF(AND(K2171&gt;0,J2171&gt;0,V2171&gt;0,U2171&gt;0),V2171-U2171,"")</f>
        <v>1700</v>
      </c>
      <c r="AC2171" s="12" t="n">
        <f aca="false">IF(AB2171&lt;&gt;"",AB2171/U2171,"")</f>
        <v>0.944444444444444</v>
      </c>
      <c r="AD2171" s="27" t="n">
        <v>1</v>
      </c>
      <c r="AE2171" s="27" t="n">
        <v>4</v>
      </c>
      <c r="AF2171" s="27" t="n">
        <v>8</v>
      </c>
      <c r="AG2171" s="28" t="n">
        <f aca="false">AD2171+AE2171+AF2171</f>
        <v>13</v>
      </c>
      <c r="AH2171" s="12" t="n">
        <f aca="false">IF(AG2171&gt;0,AD2171/AG2171,"")</f>
        <v>0.0769230769230769</v>
      </c>
      <c r="AI2171" s="27" t="n">
        <v>0</v>
      </c>
      <c r="AJ2171" s="27" t="n">
        <v>0</v>
      </c>
      <c r="AK2171" s="27" t="n">
        <v>1</v>
      </c>
      <c r="AL2171" s="22" t="str">
        <f aca="false">IF(OR(AJ2171&gt;0,AK2171&gt;0),"Sí","No")</f>
        <v>Sí</v>
      </c>
      <c r="AM2171" s="6" t="s">
        <v>198</v>
      </c>
      <c r="AN2171" s="6" t="s">
        <v>198</v>
      </c>
      <c r="AO2171" s="12" t="n">
        <f aca="false">IF(M2171&gt;0,K2171/M2171,"")</f>
        <v>0.210526315789474</v>
      </c>
      <c r="AP2171" s="22" t="str">
        <f aca="false">IF(M2171&gt;=Resumen!$B$5,"Alto","Bajo")</f>
        <v>Bajo</v>
      </c>
      <c r="AQ2171" s="22" t="str">
        <f aca="false">IF(AO2171&gt;=Resumen!$B$28,"Alto","Bajo")</f>
        <v>Bajo</v>
      </c>
      <c r="AR2171" s="22" t="str">
        <f aca="false">AP2171&amp;" Potencial / "&amp;AQ2171&amp;" Share"</f>
        <v>Bajo Potencial / Bajo Share</v>
      </c>
      <c r="AS2171" s="22" t="str">
        <f aca="false">IF(Q2171="Sí",IF(AO2171&gt;=Resumen!$B$29,"Alto","Bajo"),"")</f>
        <v>Bajo</v>
      </c>
      <c r="AT2171" s="22" t="str">
        <f aca="false">IF(AS2171&lt;&gt;"",AP2171&amp;" Potencial / "&amp;AS2171&amp;" Share","")</f>
        <v>Bajo Potencial / Bajo Share</v>
      </c>
      <c r="AU2171" s="22" t="str">
        <f aca="false">IF(AH2171="","Sin dato",IF(AH2171-AO2171&gt;Resumen!$B$6,"Sobre-exhibido",IF(AO2171-AH2171&gt;Resumen!$B$6,"Sub-exhibido","En línea")))</f>
        <v>Sub-exhibido</v>
      </c>
      <c r="AV2171" s="22" t="n">
        <f aca="false">IF(AT2171="","",IF(AT2171="Alto Potencial / Bajo Share",1,IF(AT2171="Alto Potencial / Alto Share",2,IF(AT2171="Bajo Potencial / Alto Share",3,4))))</f>
        <v>4</v>
      </c>
      <c r="AW2171" s="22" t="str">
        <f aca="false">IF(Q2171="No","Sin competencia directa",IF(AV2171=1,"1 - Foco Conquista (Alto Pot / Bajo Share)",IF(AV2171=2,"2 - Foco Defensa (Alto Pot / Alto Share)",IF(AV2171=3,"3 - Monitoreo (Bajo Pot / Alto Share)","4 - Baja Prioridad (Bajo Pot / Bajo Share)"))))</f>
        <v>4 - Baja Prioridad (Bajo Pot / Bajo Share)</v>
      </c>
      <c r="AX2171" s="12" t="str">
        <f aca="false">IF(OR(IFERROR(AND(W2171&lt;&gt;"",Y2171&lt;&gt;"",Y2171-W2171&gt;Resumen!$B$8),FALSE()),IFERROR(AND(X2171&lt;&gt;"",Y2171&lt;&gt;"",Y2171-X2171&gt;Resumen!$B$8),FALSE())),MAX(IF(IFERROR(AND(W2171&lt;&gt;"",Y2171&lt;&gt;"",Y2171-W2171&gt;Resumen!$B$8),FALSE()),Y2171-W2171,0),IF(IFERROR(AND(X2171&lt;&gt;"",Y2171&lt;&gt;"",Y2171-X2171&gt;Resumen!$B$8),FALSE()),Y2171-X2171,0)),"")</f>
        <v/>
      </c>
      <c r="AY2171" s="22" t="str">
        <f aca="false">IF(OR(IFERROR(AND(W2171&lt;&gt;"",Y2171&lt;&gt;"",Y2171-W2171&gt;Resumen!$B$8),FALSE()),IFERROR(AND(X2171&lt;&gt;"",Y2171&lt;&gt;"",Y2171-X2171&gt;Resumen!$B$8),FALSE())),TRIM("Lays tiene mayor markup que "&amp;IF(IFERROR(AND(W2171&lt;&gt;"",Y2171&lt;&gt;"",Y2171-W2171&gt;Resumen!$B$8),FALSE()),"Quento ","")&amp;IF(IFERROR(AND(X2171&lt;&gt;"",Y2171&lt;&gt;"",Y2171-X2171&gt;Resumen!$B$8),FALSE()),"Julicroc ","")&amp;"en este PDV"),"")</f>
        <v/>
      </c>
      <c r="AZ2171" s="22" t="str">
        <f aca="false">IF(COUNTIF('Plan Pehuamar - Lista'!$A$2:$A$167,A2171)&gt;0,"Sí","No")</f>
        <v>Sí</v>
      </c>
      <c r="BA2171" s="22" t="str">
        <f aca="false">IF(COUNTIF('Plan Combo 9+1'!$A$2:$A$226,A2171)&gt;0,"Sí","No")</f>
        <v>No</v>
      </c>
      <c r="BB2171" s="22" t="str">
        <f aca="false">IF(AH2171="","No",IF(BA2171="Sí",IF((AO2171-AH2171)&gt;Resumen!$B$6,"Sí","No"),IF((AO2171-AH2171)&gt;=Resumen!$B$132,"Sí","No")))</f>
        <v>No</v>
      </c>
      <c r="BC2171" s="22" t="str">
        <f aca="false">IF(AND(N2171="Sí",AL2171="Sí",AI2171=0),"Sí","No")</f>
        <v>Sí</v>
      </c>
      <c r="BD2171" s="22" t="str">
        <f aca="false">IF(COUNTIF('Plan 9+1 (con Pehuamar)'!$A$2:$A$227,A2171)&gt;0,"Sí","No")</f>
        <v>No</v>
      </c>
    </row>
    <row r="2172" customFormat="false" ht="15" hidden="false" customHeight="true" outlineLevel="0" collapsed="false">
      <c r="A2172" s="6" t="n">
        <v>202409</v>
      </c>
      <c r="B2172" s="6" t="n">
        <v>14</v>
      </c>
      <c r="C2172" s="6" t="n">
        <v>1401</v>
      </c>
      <c r="D2172" s="6" t="s">
        <v>194</v>
      </c>
      <c r="E2172" s="6" t="s">
        <v>2329</v>
      </c>
      <c r="F2172" s="6" t="s">
        <v>201</v>
      </c>
      <c r="G2172" s="6" t="s">
        <v>130</v>
      </c>
      <c r="H2172" s="6" t="s">
        <v>1715</v>
      </c>
      <c r="I2172" s="27" t="n">
        <v>10</v>
      </c>
      <c r="J2172" s="27" t="n">
        <v>15</v>
      </c>
      <c r="K2172" s="27" t="n">
        <v>5</v>
      </c>
      <c r="L2172" s="28" t="n">
        <f aca="false">I2172+J2172</f>
        <v>25</v>
      </c>
      <c r="M2172" s="28" t="n">
        <f aca="false">L2172+K2172</f>
        <v>30</v>
      </c>
      <c r="N2172" s="22" t="str">
        <f aca="false">IF(I2172&gt;0,"Sí","No")</f>
        <v>Sí</v>
      </c>
      <c r="O2172" s="22" t="str">
        <f aca="false">IF(J2172&gt;0,"Sí","No")</f>
        <v>Sí</v>
      </c>
      <c r="P2172" s="22" t="str">
        <f aca="false">IF(K2172&gt;0,"Sí","No")</f>
        <v>Sí</v>
      </c>
      <c r="Q2172" s="22" t="str">
        <f aca="false">IF(OR(I2172&gt;0,J2172&gt;0),"Sí","No")</f>
        <v>Sí</v>
      </c>
      <c r="R2172" s="27" t="n">
        <v>1750</v>
      </c>
      <c r="S2172" s="27" t="n">
        <v>1800</v>
      </c>
      <c r="T2172" s="27" t="n">
        <v>1280</v>
      </c>
      <c r="U2172" s="27" t="n">
        <v>1800</v>
      </c>
      <c r="V2172" s="27" t="n">
        <v>3500</v>
      </c>
      <c r="W2172" s="12" t="n">
        <f aca="false">IF(AND(I2172&gt;0,R2172&gt;0),(S2172-R2172)/R2172,"")</f>
        <v>0.0285714285714286</v>
      </c>
      <c r="X2172" s="12" t="n">
        <f aca="false">IF(AND(J2172&gt;0,T2172&gt;0),(U2172-T2172)/T2172,"")</f>
        <v>0.40625</v>
      </c>
      <c r="Y2172" s="12" t="n">
        <f aca="false">IF(AND(K2172&gt;0,V2172&gt;0),(V2172-Resumen!$B$7)/Resumen!$B$7,"")</f>
        <v>0.4</v>
      </c>
      <c r="Z2172" s="28" t="n">
        <f aca="false">IF(AND(K2172&gt;0,I2172&gt;0,V2172&gt;0,S2172&gt;0),V2172-S2172,"")</f>
        <v>1700</v>
      </c>
      <c r="AA2172" s="12" t="n">
        <f aca="false">IF(Z2172&lt;&gt;"",Z2172/S2172,"")</f>
        <v>0.944444444444444</v>
      </c>
      <c r="AB2172" s="28" t="n">
        <f aca="false">IF(AND(K2172&gt;0,J2172&gt;0,V2172&gt;0,U2172&gt;0),V2172-U2172,"")</f>
        <v>1700</v>
      </c>
      <c r="AC2172" s="12" t="n">
        <f aca="false">IF(AB2172&lt;&gt;"",AB2172/U2172,"")</f>
        <v>0.944444444444444</v>
      </c>
      <c r="AD2172" s="27" t="n">
        <v>5</v>
      </c>
      <c r="AE2172" s="27" t="n">
        <v>2</v>
      </c>
      <c r="AF2172" s="27" t="n">
        <v>10</v>
      </c>
      <c r="AG2172" s="28" t="n">
        <f aca="false">AD2172+AE2172+AF2172</f>
        <v>17</v>
      </c>
      <c r="AH2172" s="12" t="n">
        <f aca="false">IF(AG2172&gt;0,AD2172/AG2172,"")</f>
        <v>0.294117647058824</v>
      </c>
      <c r="AI2172" s="27" t="n">
        <v>0</v>
      </c>
      <c r="AJ2172" s="27" t="n">
        <v>0</v>
      </c>
      <c r="AK2172" s="27" t="n">
        <v>0</v>
      </c>
      <c r="AL2172" s="22" t="str">
        <f aca="false">IF(OR(AJ2172&gt;0,AK2172&gt;0),"Sí","No")</f>
        <v>No</v>
      </c>
      <c r="AM2172" s="6" t="s">
        <v>198</v>
      </c>
      <c r="AN2172" s="6" t="s">
        <v>198</v>
      </c>
      <c r="AO2172" s="12" t="n">
        <f aca="false">IF(M2172&gt;0,K2172/M2172,"")</f>
        <v>0.166666666666667</v>
      </c>
      <c r="AP2172" s="22" t="str">
        <f aca="false">IF(M2172&gt;=Resumen!$B$5,"Alto","Bajo")</f>
        <v>Bajo</v>
      </c>
      <c r="AQ2172" s="22" t="str">
        <f aca="false">IF(AO2172&gt;=Resumen!$B$28,"Alto","Bajo")</f>
        <v>Bajo</v>
      </c>
      <c r="AR2172" s="22" t="str">
        <f aca="false">AP2172&amp;" Potencial / "&amp;AQ2172&amp;" Share"</f>
        <v>Bajo Potencial / Bajo Share</v>
      </c>
      <c r="AS2172" s="22" t="str">
        <f aca="false">IF(Q2172="Sí",IF(AO2172&gt;=Resumen!$B$29,"Alto","Bajo"),"")</f>
        <v>Bajo</v>
      </c>
      <c r="AT2172" s="22" t="str">
        <f aca="false">IF(AS2172&lt;&gt;"",AP2172&amp;" Potencial / "&amp;AS2172&amp;" Share","")</f>
        <v>Bajo Potencial / Bajo Share</v>
      </c>
      <c r="AU2172" s="22" t="str">
        <f aca="false">IF(AH2172="","Sin dato",IF(AH2172-AO2172&gt;Resumen!$B$6,"Sobre-exhibido",IF(AO2172-AH2172&gt;Resumen!$B$6,"Sub-exhibido","En línea")))</f>
        <v>Sobre-exhibido</v>
      </c>
      <c r="AV2172" s="22" t="n">
        <f aca="false">IF(AT2172="","",IF(AT2172="Alto Potencial / Bajo Share",1,IF(AT2172="Alto Potencial / Alto Share",2,IF(AT2172="Bajo Potencial / Alto Share",3,4))))</f>
        <v>4</v>
      </c>
      <c r="AW2172" s="22" t="str">
        <f aca="false">IF(Q2172="No","Sin competencia directa",IF(AV2172=1,"1 - Foco Conquista (Alto Pot / Bajo Share)",IF(AV2172=2,"2 - Foco Defensa (Alto Pot / Alto Share)",IF(AV2172=3,"3 - Monitoreo (Bajo Pot / Alto Share)","4 - Baja Prioridad (Bajo Pot / Bajo Share)"))))</f>
        <v>4 - Baja Prioridad (Bajo Pot / Bajo Share)</v>
      </c>
      <c r="AX2172" s="12" t="n">
        <f aca="false">IF(OR(IFERROR(AND(W2172&lt;&gt;"",Y2172&lt;&gt;"",Y2172-W2172&gt;Resumen!$B$8),FALSE()),IFERROR(AND(X2172&lt;&gt;"",Y2172&lt;&gt;"",Y2172-X2172&gt;Resumen!$B$8),FALSE())),MAX(IF(IFERROR(AND(W2172&lt;&gt;"",Y2172&lt;&gt;"",Y2172-W2172&gt;Resumen!$B$8),FALSE()),Y2172-W2172,0),IF(IFERROR(AND(X2172&lt;&gt;"",Y2172&lt;&gt;"",Y2172-X2172&gt;Resumen!$B$8),FALSE()),Y2172-X2172,0)),"")</f>
        <v>0.371428571428571</v>
      </c>
      <c r="AY2172" s="22" t="str">
        <f aca="false">IF(OR(IFERROR(AND(W2172&lt;&gt;"",Y2172&lt;&gt;"",Y2172-W2172&gt;Resumen!$B$8),FALSE()),IFERROR(AND(X2172&lt;&gt;"",Y2172&lt;&gt;"",Y2172-X2172&gt;Resumen!$B$8),FALSE())),TRIM("Lays tiene mayor markup que "&amp;IF(IFERROR(AND(W2172&lt;&gt;"",Y2172&lt;&gt;"",Y2172-W2172&gt;Resumen!$B$8),FALSE()),"Quento ","")&amp;IF(IFERROR(AND(X2172&lt;&gt;"",Y2172&lt;&gt;"",Y2172-X2172&gt;Resumen!$B$8),FALSE()),"Julicroc ","")&amp;"en este PDV"),"")</f>
        <v>Lays tiene mayor markup que Quento en este PDV</v>
      </c>
      <c r="AZ2172" s="22" t="str">
        <f aca="false">IF(COUNTIF('Plan Pehuamar - Lista'!$A$2:$A$167,A2172)&gt;0,"Sí","No")</f>
        <v>No</v>
      </c>
      <c r="BA2172" s="22" t="str">
        <f aca="false">IF(COUNTIF('Plan Combo 9+1'!$A$2:$A$226,A2172)&gt;0,"Sí","No")</f>
        <v>No</v>
      </c>
      <c r="BB2172" s="22" t="str">
        <f aca="false">IF(AH2172="","No",IF(BA2172="Sí",IF((AO2172-AH2172)&gt;Resumen!$B$6,"Sí","No"),IF((AO2172-AH2172)&gt;=Resumen!$B$132,"Sí","No")))</f>
        <v>No</v>
      </c>
      <c r="BC2172" s="22" t="str">
        <f aca="false">IF(AND(N2172="Sí",AL2172="Sí",AI2172=0),"Sí","No")</f>
        <v>No</v>
      </c>
      <c r="BD2172" s="22" t="str">
        <f aca="false">IF(COUNTIF('Plan 9+1 (con Pehuamar)'!$A$2:$A$227,A2172)&gt;0,"Sí","No")</f>
        <v>No</v>
      </c>
    </row>
    <row r="2173" customFormat="false" ht="15" hidden="false" customHeight="true" outlineLevel="0" collapsed="false">
      <c r="A2173" s="6" t="n">
        <v>202411</v>
      </c>
      <c r="B2173" s="6" t="n">
        <v>14</v>
      </c>
      <c r="C2173" s="6" t="n">
        <v>1401</v>
      </c>
      <c r="D2173" s="6" t="s">
        <v>194</v>
      </c>
      <c r="E2173" s="6" t="s">
        <v>2330</v>
      </c>
      <c r="F2173" s="6" t="s">
        <v>196</v>
      </c>
      <c r="G2173" s="6" t="s">
        <v>130</v>
      </c>
      <c r="H2173" s="6" t="s">
        <v>1715</v>
      </c>
      <c r="I2173" s="27" t="n">
        <v>6</v>
      </c>
      <c r="J2173" s="27" t="n">
        <v>15</v>
      </c>
      <c r="K2173" s="27" t="n">
        <v>6</v>
      </c>
      <c r="L2173" s="28" t="n">
        <f aca="false">I2173+J2173</f>
        <v>21</v>
      </c>
      <c r="M2173" s="28" t="n">
        <f aca="false">L2173+K2173</f>
        <v>27</v>
      </c>
      <c r="N2173" s="22" t="str">
        <f aca="false">IF(I2173&gt;0,"Sí","No")</f>
        <v>Sí</v>
      </c>
      <c r="O2173" s="22" t="str">
        <f aca="false">IF(J2173&gt;0,"Sí","No")</f>
        <v>Sí</v>
      </c>
      <c r="P2173" s="22" t="str">
        <f aca="false">IF(K2173&gt;0,"Sí","No")</f>
        <v>Sí</v>
      </c>
      <c r="Q2173" s="22" t="str">
        <f aca="false">IF(OR(I2173&gt;0,J2173&gt;0),"Sí","No")</f>
        <v>Sí</v>
      </c>
      <c r="R2173" s="27" t="n">
        <v>1750</v>
      </c>
      <c r="S2173" s="27" t="n">
        <v>2500</v>
      </c>
      <c r="T2173" s="27" t="n">
        <v>1280</v>
      </c>
      <c r="U2173" s="27" t="n">
        <v>1800</v>
      </c>
      <c r="V2173" s="27" t="n">
        <v>3500</v>
      </c>
      <c r="W2173" s="12" t="n">
        <f aca="false">IF(AND(I2173&gt;0,R2173&gt;0),(S2173-R2173)/R2173,"")</f>
        <v>0.428571428571429</v>
      </c>
      <c r="X2173" s="12" t="n">
        <f aca="false">IF(AND(J2173&gt;0,T2173&gt;0),(U2173-T2173)/T2173,"")</f>
        <v>0.40625</v>
      </c>
      <c r="Y2173" s="12" t="n">
        <f aca="false">IF(AND(K2173&gt;0,V2173&gt;0),(V2173-Resumen!$B$7)/Resumen!$B$7,"")</f>
        <v>0.4</v>
      </c>
      <c r="Z2173" s="28" t="n">
        <f aca="false">IF(AND(K2173&gt;0,I2173&gt;0,V2173&gt;0,S2173&gt;0),V2173-S2173,"")</f>
        <v>1000</v>
      </c>
      <c r="AA2173" s="12" t="n">
        <f aca="false">IF(Z2173&lt;&gt;"",Z2173/S2173,"")</f>
        <v>0.4</v>
      </c>
      <c r="AB2173" s="28" t="n">
        <f aca="false">IF(AND(K2173&gt;0,J2173&gt;0,V2173&gt;0,U2173&gt;0),V2173-U2173,"")</f>
        <v>1700</v>
      </c>
      <c r="AC2173" s="12" t="n">
        <f aca="false">IF(AB2173&lt;&gt;"",AB2173/U2173,"")</f>
        <v>0.944444444444444</v>
      </c>
      <c r="AD2173" s="27" t="n">
        <v>3</v>
      </c>
      <c r="AE2173" s="27" t="n">
        <v>3</v>
      </c>
      <c r="AF2173" s="27" t="n">
        <v>8</v>
      </c>
      <c r="AG2173" s="28" t="n">
        <f aca="false">AD2173+AE2173+AF2173</f>
        <v>14</v>
      </c>
      <c r="AH2173" s="12" t="n">
        <f aca="false">IF(AG2173&gt;0,AD2173/AG2173,"")</f>
        <v>0.214285714285714</v>
      </c>
      <c r="AI2173" s="27" t="n">
        <v>1</v>
      </c>
      <c r="AJ2173" s="27" t="n">
        <v>0</v>
      </c>
      <c r="AK2173" s="27" t="n">
        <v>1</v>
      </c>
      <c r="AL2173" s="22" t="str">
        <f aca="false">IF(OR(AJ2173&gt;0,AK2173&gt;0),"Sí","No")</f>
        <v>Sí</v>
      </c>
      <c r="AM2173" s="6" t="s">
        <v>198</v>
      </c>
      <c r="AN2173" s="6" t="s">
        <v>198</v>
      </c>
      <c r="AO2173" s="12" t="n">
        <f aca="false">IF(M2173&gt;0,K2173/M2173,"")</f>
        <v>0.222222222222222</v>
      </c>
      <c r="AP2173" s="22" t="str">
        <f aca="false">IF(M2173&gt;=Resumen!$B$5,"Alto","Bajo")</f>
        <v>Bajo</v>
      </c>
      <c r="AQ2173" s="22" t="str">
        <f aca="false">IF(AO2173&gt;=Resumen!$B$28,"Alto","Bajo")</f>
        <v>Bajo</v>
      </c>
      <c r="AR2173" s="22" t="str">
        <f aca="false">AP2173&amp;" Potencial / "&amp;AQ2173&amp;" Share"</f>
        <v>Bajo Potencial / Bajo Share</v>
      </c>
      <c r="AS2173" s="22" t="str">
        <f aca="false">IF(Q2173="Sí",IF(AO2173&gt;=Resumen!$B$29,"Alto","Bajo"),"")</f>
        <v>Bajo</v>
      </c>
      <c r="AT2173" s="22" t="str">
        <f aca="false">IF(AS2173&lt;&gt;"",AP2173&amp;" Potencial / "&amp;AS2173&amp;" Share","")</f>
        <v>Bajo Potencial / Bajo Share</v>
      </c>
      <c r="AU2173" s="22" t="str">
        <f aca="false">IF(AH2173="","Sin dato",IF(AH2173-AO2173&gt;Resumen!$B$6,"Sobre-exhibido",IF(AO2173-AH2173&gt;Resumen!$B$6,"Sub-exhibido","En línea")))</f>
        <v>En línea</v>
      </c>
      <c r="AV2173" s="22" t="n">
        <f aca="false">IF(AT2173="","",IF(AT2173="Alto Potencial / Bajo Share",1,IF(AT2173="Alto Potencial / Alto Share",2,IF(AT2173="Bajo Potencial / Alto Share",3,4))))</f>
        <v>4</v>
      </c>
      <c r="AW2173" s="22" t="str">
        <f aca="false">IF(Q2173="No","Sin competencia directa",IF(AV2173=1,"1 - Foco Conquista (Alto Pot / Bajo Share)",IF(AV2173=2,"2 - Foco Defensa (Alto Pot / Alto Share)",IF(AV2173=3,"3 - Monitoreo (Bajo Pot / Alto Share)","4 - Baja Prioridad (Bajo Pot / Bajo Share)"))))</f>
        <v>4 - Baja Prioridad (Bajo Pot / Bajo Share)</v>
      </c>
      <c r="AX2173" s="12" t="str">
        <f aca="false">IF(OR(IFERROR(AND(W2173&lt;&gt;"",Y2173&lt;&gt;"",Y2173-W2173&gt;Resumen!$B$8),FALSE()),IFERROR(AND(X2173&lt;&gt;"",Y2173&lt;&gt;"",Y2173-X2173&gt;Resumen!$B$8),FALSE())),MAX(IF(IFERROR(AND(W2173&lt;&gt;"",Y2173&lt;&gt;"",Y2173-W2173&gt;Resumen!$B$8),FALSE()),Y2173-W2173,0),IF(IFERROR(AND(X2173&lt;&gt;"",Y2173&lt;&gt;"",Y2173-X2173&gt;Resumen!$B$8),FALSE()),Y2173-X2173,0)),"")</f>
        <v/>
      </c>
      <c r="AY2173" s="22" t="str">
        <f aca="false">IF(OR(IFERROR(AND(W2173&lt;&gt;"",Y2173&lt;&gt;"",Y2173-W2173&gt;Resumen!$B$8),FALSE()),IFERROR(AND(X2173&lt;&gt;"",Y2173&lt;&gt;"",Y2173-X2173&gt;Resumen!$B$8),FALSE())),TRIM("Lays tiene mayor markup que "&amp;IF(IFERROR(AND(W2173&lt;&gt;"",Y2173&lt;&gt;"",Y2173-W2173&gt;Resumen!$B$8),FALSE()),"Quento ","")&amp;IF(IFERROR(AND(X2173&lt;&gt;"",Y2173&lt;&gt;"",Y2173-X2173&gt;Resumen!$B$8),FALSE()),"Julicroc ","")&amp;"en este PDV"),"")</f>
        <v/>
      </c>
      <c r="AZ2173" s="22" t="str">
        <f aca="false">IF(COUNTIF('Plan Pehuamar - Lista'!$A$2:$A$167,A2173)&gt;0,"Sí","No")</f>
        <v>No</v>
      </c>
      <c r="BA2173" s="22" t="str">
        <f aca="false">IF(COUNTIF('Plan Combo 9+1'!$A$2:$A$226,A2173)&gt;0,"Sí","No")</f>
        <v>No</v>
      </c>
      <c r="BB2173" s="22" t="str">
        <f aca="false">IF(AH2173="","No",IF(BA2173="Sí",IF((AO2173-AH2173)&gt;Resumen!$B$6,"Sí","No"),IF((AO2173-AH2173)&gt;=Resumen!$B$132,"Sí","No")))</f>
        <v>No</v>
      </c>
      <c r="BC2173" s="22" t="str">
        <f aca="false">IF(AND(N2173="Sí",AL2173="Sí",AI2173=0),"Sí","No")</f>
        <v>No</v>
      </c>
      <c r="BD2173" s="22" t="str">
        <f aca="false">IF(COUNTIF('Plan 9+1 (con Pehuamar)'!$A$2:$A$227,A2173)&gt;0,"Sí","No")</f>
        <v>No</v>
      </c>
    </row>
    <row r="2174" customFormat="false" ht="15" hidden="false" customHeight="true" outlineLevel="0" collapsed="false">
      <c r="A2174" s="6" t="n">
        <v>202419</v>
      </c>
      <c r="B2174" s="6" t="n">
        <v>14</v>
      </c>
      <c r="C2174" s="6" t="n">
        <v>1401</v>
      </c>
      <c r="D2174" s="6" t="s">
        <v>194</v>
      </c>
      <c r="E2174" s="6" t="s">
        <v>2331</v>
      </c>
      <c r="F2174" s="6" t="s">
        <v>201</v>
      </c>
      <c r="G2174" s="6" t="s">
        <v>130</v>
      </c>
      <c r="H2174" s="6" t="s">
        <v>1715</v>
      </c>
      <c r="I2174" s="27" t="n">
        <v>2</v>
      </c>
      <c r="J2174" s="27" t="n">
        <v>6</v>
      </c>
      <c r="K2174" s="27" t="n">
        <v>1</v>
      </c>
      <c r="L2174" s="28" t="n">
        <f aca="false">I2174+J2174</f>
        <v>8</v>
      </c>
      <c r="M2174" s="28" t="n">
        <f aca="false">L2174+K2174</f>
        <v>9</v>
      </c>
      <c r="N2174" s="22" t="str">
        <f aca="false">IF(I2174&gt;0,"Sí","No")</f>
        <v>Sí</v>
      </c>
      <c r="O2174" s="22" t="str">
        <f aca="false">IF(J2174&gt;0,"Sí","No")</f>
        <v>Sí</v>
      </c>
      <c r="P2174" s="22" t="str">
        <f aca="false">IF(K2174&gt;0,"Sí","No")</f>
        <v>Sí</v>
      </c>
      <c r="Q2174" s="22" t="str">
        <f aca="false">IF(OR(I2174&gt;0,J2174&gt;0),"Sí","No")</f>
        <v>Sí</v>
      </c>
      <c r="R2174" s="27" t="n">
        <v>1750</v>
      </c>
      <c r="S2174" s="27" t="n">
        <v>2500</v>
      </c>
      <c r="T2174" s="27" t="n">
        <v>1280</v>
      </c>
      <c r="U2174" s="27" t="n">
        <v>1800</v>
      </c>
      <c r="V2174" s="27" t="n">
        <v>3500</v>
      </c>
      <c r="W2174" s="12" t="n">
        <f aca="false">IF(AND(I2174&gt;0,R2174&gt;0),(S2174-R2174)/R2174,"")</f>
        <v>0.428571428571429</v>
      </c>
      <c r="X2174" s="12" t="n">
        <f aca="false">IF(AND(J2174&gt;0,T2174&gt;0),(U2174-T2174)/T2174,"")</f>
        <v>0.40625</v>
      </c>
      <c r="Y2174" s="12" t="n">
        <f aca="false">IF(AND(K2174&gt;0,V2174&gt;0),(V2174-Resumen!$B$7)/Resumen!$B$7,"")</f>
        <v>0.4</v>
      </c>
      <c r="Z2174" s="28" t="n">
        <f aca="false">IF(AND(K2174&gt;0,I2174&gt;0,V2174&gt;0,S2174&gt;0),V2174-S2174,"")</f>
        <v>1000</v>
      </c>
      <c r="AA2174" s="12" t="n">
        <f aca="false">IF(Z2174&lt;&gt;"",Z2174/S2174,"")</f>
        <v>0.4</v>
      </c>
      <c r="AB2174" s="28" t="n">
        <f aca="false">IF(AND(K2174&gt;0,J2174&gt;0,V2174&gt;0,U2174&gt;0),V2174-U2174,"")</f>
        <v>1700</v>
      </c>
      <c r="AC2174" s="12" t="n">
        <f aca="false">IF(AB2174&lt;&gt;"",AB2174/U2174,"")</f>
        <v>0.944444444444444</v>
      </c>
      <c r="AD2174" s="27" t="n">
        <v>1</v>
      </c>
      <c r="AE2174" s="27" t="n">
        <v>3</v>
      </c>
      <c r="AF2174" s="27" t="n">
        <v>5</v>
      </c>
      <c r="AG2174" s="28" t="n">
        <f aca="false">AD2174+AE2174+AF2174</f>
        <v>9</v>
      </c>
      <c r="AH2174" s="12" t="n">
        <f aca="false">IF(AG2174&gt;0,AD2174/AG2174,"")</f>
        <v>0.111111111111111</v>
      </c>
      <c r="AI2174" s="27" t="n">
        <v>1</v>
      </c>
      <c r="AJ2174" s="27" t="n">
        <v>0</v>
      </c>
      <c r="AK2174" s="27" t="n">
        <v>1</v>
      </c>
      <c r="AL2174" s="22" t="str">
        <f aca="false">IF(OR(AJ2174&gt;0,AK2174&gt;0),"Sí","No")</f>
        <v>Sí</v>
      </c>
      <c r="AM2174" s="6" t="s">
        <v>198</v>
      </c>
      <c r="AN2174" s="6" t="s">
        <v>198</v>
      </c>
      <c r="AO2174" s="12" t="n">
        <f aca="false">IF(M2174&gt;0,K2174/M2174,"")</f>
        <v>0.111111111111111</v>
      </c>
      <c r="AP2174" s="22" t="str">
        <f aca="false">IF(M2174&gt;=Resumen!$B$5,"Alto","Bajo")</f>
        <v>Bajo</v>
      </c>
      <c r="AQ2174" s="22" t="str">
        <f aca="false">IF(AO2174&gt;=Resumen!$B$28,"Alto","Bajo")</f>
        <v>Bajo</v>
      </c>
      <c r="AR2174" s="22" t="str">
        <f aca="false">AP2174&amp;" Potencial / "&amp;AQ2174&amp;" Share"</f>
        <v>Bajo Potencial / Bajo Share</v>
      </c>
      <c r="AS2174" s="22" t="str">
        <f aca="false">IF(Q2174="Sí",IF(AO2174&gt;=Resumen!$B$29,"Alto","Bajo"),"")</f>
        <v>Bajo</v>
      </c>
      <c r="AT2174" s="22" t="str">
        <f aca="false">IF(AS2174&lt;&gt;"",AP2174&amp;" Potencial / "&amp;AS2174&amp;" Share","")</f>
        <v>Bajo Potencial / Bajo Share</v>
      </c>
      <c r="AU2174" s="22" t="str">
        <f aca="false">IF(AH2174="","Sin dato",IF(AH2174-AO2174&gt;Resumen!$B$6,"Sobre-exhibido",IF(AO2174-AH2174&gt;Resumen!$B$6,"Sub-exhibido","En línea")))</f>
        <v>En línea</v>
      </c>
      <c r="AV2174" s="22" t="n">
        <f aca="false">IF(AT2174="","",IF(AT2174="Alto Potencial / Bajo Share",1,IF(AT2174="Alto Potencial / Alto Share",2,IF(AT2174="Bajo Potencial / Alto Share",3,4))))</f>
        <v>4</v>
      </c>
      <c r="AW2174" s="22" t="str">
        <f aca="false">IF(Q2174="No","Sin competencia directa",IF(AV2174=1,"1 - Foco Conquista (Alto Pot / Bajo Share)",IF(AV2174=2,"2 - Foco Defensa (Alto Pot / Alto Share)",IF(AV2174=3,"3 - Monitoreo (Bajo Pot / Alto Share)","4 - Baja Prioridad (Bajo Pot / Bajo Share)"))))</f>
        <v>4 - Baja Prioridad (Bajo Pot / Bajo Share)</v>
      </c>
      <c r="AX2174" s="12" t="str">
        <f aca="false">IF(OR(IFERROR(AND(W2174&lt;&gt;"",Y2174&lt;&gt;"",Y2174-W2174&gt;Resumen!$B$8),FALSE()),IFERROR(AND(X2174&lt;&gt;"",Y2174&lt;&gt;"",Y2174-X2174&gt;Resumen!$B$8),FALSE())),MAX(IF(IFERROR(AND(W2174&lt;&gt;"",Y2174&lt;&gt;"",Y2174-W2174&gt;Resumen!$B$8),FALSE()),Y2174-W2174,0),IF(IFERROR(AND(X2174&lt;&gt;"",Y2174&lt;&gt;"",Y2174-X2174&gt;Resumen!$B$8),FALSE()),Y2174-X2174,0)),"")</f>
        <v/>
      </c>
      <c r="AY2174" s="22" t="str">
        <f aca="false">IF(OR(IFERROR(AND(W2174&lt;&gt;"",Y2174&lt;&gt;"",Y2174-W2174&gt;Resumen!$B$8),FALSE()),IFERROR(AND(X2174&lt;&gt;"",Y2174&lt;&gt;"",Y2174-X2174&gt;Resumen!$B$8),FALSE())),TRIM("Lays tiene mayor markup que "&amp;IF(IFERROR(AND(W2174&lt;&gt;"",Y2174&lt;&gt;"",Y2174-W2174&gt;Resumen!$B$8),FALSE()),"Quento ","")&amp;IF(IFERROR(AND(X2174&lt;&gt;"",Y2174&lt;&gt;"",Y2174-X2174&gt;Resumen!$B$8),FALSE()),"Julicroc ","")&amp;"en este PDV"),"")</f>
        <v/>
      </c>
      <c r="AZ2174" s="22" t="str">
        <f aca="false">IF(COUNTIF('Plan Pehuamar - Lista'!$A$2:$A$167,A2174)&gt;0,"Sí","No")</f>
        <v>No</v>
      </c>
      <c r="BA2174" s="22" t="str">
        <f aca="false">IF(COUNTIF('Plan Combo 9+1'!$A$2:$A$226,A2174)&gt;0,"Sí","No")</f>
        <v>No</v>
      </c>
      <c r="BB2174" s="22" t="str">
        <f aca="false">IF(AH2174="","No",IF(BA2174="Sí",IF((AO2174-AH2174)&gt;Resumen!$B$6,"Sí","No"),IF((AO2174-AH2174)&gt;=Resumen!$B$132,"Sí","No")))</f>
        <v>No</v>
      </c>
      <c r="BC2174" s="22" t="str">
        <f aca="false">IF(AND(N2174="Sí",AL2174="Sí",AI2174=0),"Sí","No")</f>
        <v>No</v>
      </c>
      <c r="BD2174" s="22" t="str">
        <f aca="false">IF(COUNTIF('Plan 9+1 (con Pehuamar)'!$A$2:$A$227,A2174)&gt;0,"Sí","No")</f>
        <v>No</v>
      </c>
    </row>
    <row r="2175" customFormat="false" ht="15" hidden="false" customHeight="true" outlineLevel="0" collapsed="false">
      <c r="A2175" s="6" t="n">
        <v>202539</v>
      </c>
      <c r="B2175" s="6" t="n">
        <v>14</v>
      </c>
      <c r="C2175" s="6" t="n">
        <v>1401</v>
      </c>
      <c r="D2175" s="6" t="s">
        <v>194</v>
      </c>
      <c r="E2175" s="6" t="s">
        <v>2332</v>
      </c>
      <c r="F2175" s="6" t="s">
        <v>196</v>
      </c>
      <c r="G2175" s="6" t="s">
        <v>130</v>
      </c>
      <c r="H2175" s="6" t="s">
        <v>1715</v>
      </c>
      <c r="I2175" s="27" t="n">
        <v>10</v>
      </c>
      <c r="J2175" s="27" t="n">
        <v>6</v>
      </c>
      <c r="K2175" s="27" t="n">
        <v>0</v>
      </c>
      <c r="L2175" s="28" t="n">
        <f aca="false">I2175+J2175</f>
        <v>16</v>
      </c>
      <c r="M2175" s="28" t="n">
        <f aca="false">L2175+K2175</f>
        <v>16</v>
      </c>
      <c r="N2175" s="22" t="str">
        <f aca="false">IF(I2175&gt;0,"Sí","No")</f>
        <v>Sí</v>
      </c>
      <c r="O2175" s="22" t="str">
        <f aca="false">IF(J2175&gt;0,"Sí","No")</f>
        <v>Sí</v>
      </c>
      <c r="P2175" s="22" t="str">
        <f aca="false">IF(K2175&gt;0,"Sí","No")</f>
        <v>No</v>
      </c>
      <c r="Q2175" s="22" t="str">
        <f aca="false">IF(OR(I2175&gt;0,J2175&gt;0),"Sí","No")</f>
        <v>Sí</v>
      </c>
      <c r="R2175" s="27" t="n">
        <v>1750</v>
      </c>
      <c r="S2175" s="27" t="n">
        <v>2500</v>
      </c>
      <c r="T2175" s="27" t="n">
        <v>1280</v>
      </c>
      <c r="U2175" s="27" t="n">
        <v>1800</v>
      </c>
      <c r="V2175" s="27"/>
      <c r="W2175" s="12" t="n">
        <f aca="false">IF(AND(I2175&gt;0,R2175&gt;0),(S2175-R2175)/R2175,"")</f>
        <v>0.428571428571429</v>
      </c>
      <c r="X2175" s="12" t="n">
        <f aca="false">IF(AND(J2175&gt;0,T2175&gt;0),(U2175-T2175)/T2175,"")</f>
        <v>0.40625</v>
      </c>
      <c r="Y2175" s="12" t="str">
        <f aca="false">IF(AND(K2175&gt;0,V2175&gt;0),(V2175-Resumen!$B$7)/Resumen!$B$7,"")</f>
        <v/>
      </c>
      <c r="Z2175" s="28" t="str">
        <f aca="false">IF(AND(K2175&gt;0,I2175&gt;0,V2175&gt;0,S2175&gt;0),V2175-S2175,"")</f>
        <v/>
      </c>
      <c r="AA2175" s="12" t="str">
        <f aca="false">IF(Z2175&lt;&gt;"",Z2175/S2175,"")</f>
        <v/>
      </c>
      <c r="AB2175" s="28" t="str">
        <f aca="false">IF(AND(K2175&gt;0,J2175&gt;0,V2175&gt;0,U2175&gt;0),V2175-U2175,"")</f>
        <v/>
      </c>
      <c r="AC2175" s="12" t="str">
        <f aca="false">IF(AB2175&lt;&gt;"",AB2175/U2175,"")</f>
        <v/>
      </c>
      <c r="AD2175" s="27" t="n">
        <v>0</v>
      </c>
      <c r="AE2175" s="27" t="n">
        <v>2</v>
      </c>
      <c r="AF2175" s="27" t="n">
        <v>5</v>
      </c>
      <c r="AG2175" s="28" t="n">
        <f aca="false">AD2175+AE2175+AF2175</f>
        <v>7</v>
      </c>
      <c r="AH2175" s="12" t="n">
        <f aca="false">IF(AG2175&gt;0,AD2175/AG2175,"")</f>
        <v>0</v>
      </c>
      <c r="AI2175" s="27" t="n">
        <v>0</v>
      </c>
      <c r="AJ2175" s="27" t="n">
        <v>0</v>
      </c>
      <c r="AK2175" s="27" t="n">
        <v>1</v>
      </c>
      <c r="AL2175" s="22" t="str">
        <f aca="false">IF(OR(AJ2175&gt;0,AK2175&gt;0),"Sí","No")</f>
        <v>Sí</v>
      </c>
      <c r="AM2175" s="6" t="s">
        <v>198</v>
      </c>
      <c r="AN2175" s="6" t="s">
        <v>198</v>
      </c>
      <c r="AO2175" s="12" t="n">
        <f aca="false">IF(M2175&gt;0,K2175/M2175,"")</f>
        <v>0</v>
      </c>
      <c r="AP2175" s="22" t="str">
        <f aca="false">IF(M2175&gt;=Resumen!$B$5,"Alto","Bajo")</f>
        <v>Bajo</v>
      </c>
      <c r="AQ2175" s="22" t="str">
        <f aca="false">IF(AO2175&gt;=Resumen!$B$28,"Alto","Bajo")</f>
        <v>Bajo</v>
      </c>
      <c r="AR2175" s="22" t="str">
        <f aca="false">AP2175&amp;" Potencial / "&amp;AQ2175&amp;" Share"</f>
        <v>Bajo Potencial / Bajo Share</v>
      </c>
      <c r="AS2175" s="22" t="str">
        <f aca="false">IF(Q2175="Sí",IF(AO2175&gt;=Resumen!$B$29,"Alto","Bajo"),"")</f>
        <v>Bajo</v>
      </c>
      <c r="AT2175" s="22" t="str">
        <f aca="false">IF(AS2175&lt;&gt;"",AP2175&amp;" Potencial / "&amp;AS2175&amp;" Share","")</f>
        <v>Bajo Potencial / Bajo Share</v>
      </c>
      <c r="AU2175" s="22" t="str">
        <f aca="false">IF(AH2175="","Sin dato",IF(AH2175-AO2175&gt;Resumen!$B$6,"Sobre-exhibido",IF(AO2175-AH2175&gt;Resumen!$B$6,"Sub-exhibido","En línea")))</f>
        <v>En línea</v>
      </c>
      <c r="AV2175" s="22" t="n">
        <f aca="false">IF(AT2175="","",IF(AT2175="Alto Potencial / Bajo Share",1,IF(AT2175="Alto Potencial / Alto Share",2,IF(AT2175="Bajo Potencial / Alto Share",3,4))))</f>
        <v>4</v>
      </c>
      <c r="AW2175" s="22" t="str">
        <f aca="false">IF(Q2175="No","Sin competencia directa",IF(AV2175=1,"1 - Foco Conquista (Alto Pot / Bajo Share)",IF(AV2175=2,"2 - Foco Defensa (Alto Pot / Alto Share)",IF(AV2175=3,"3 - Monitoreo (Bajo Pot / Alto Share)","4 - Baja Prioridad (Bajo Pot / Bajo Share)"))))</f>
        <v>4 - Baja Prioridad (Bajo Pot / Bajo Share)</v>
      </c>
      <c r="AX2175" s="12" t="str">
        <f aca="false">IF(OR(IFERROR(AND(W2175&lt;&gt;"",Y2175&lt;&gt;"",Y2175-W2175&gt;Resumen!$B$8),FALSE()),IFERROR(AND(X2175&lt;&gt;"",Y2175&lt;&gt;"",Y2175-X2175&gt;Resumen!$B$8),FALSE())),MAX(IF(IFERROR(AND(W2175&lt;&gt;"",Y2175&lt;&gt;"",Y2175-W2175&gt;Resumen!$B$8),FALSE()),Y2175-W2175,0),IF(IFERROR(AND(X2175&lt;&gt;"",Y2175&lt;&gt;"",Y2175-X2175&gt;Resumen!$B$8),FALSE()),Y2175-X2175,0)),"")</f>
        <v/>
      </c>
      <c r="AY2175" s="22" t="str">
        <f aca="false">IF(OR(IFERROR(AND(W2175&lt;&gt;"",Y2175&lt;&gt;"",Y2175-W2175&gt;Resumen!$B$8),FALSE()),IFERROR(AND(X2175&lt;&gt;"",Y2175&lt;&gt;"",Y2175-X2175&gt;Resumen!$B$8),FALSE())),TRIM("Lays tiene mayor markup que "&amp;IF(IFERROR(AND(W2175&lt;&gt;"",Y2175&lt;&gt;"",Y2175-W2175&gt;Resumen!$B$8),FALSE()),"Quento ","")&amp;IF(IFERROR(AND(X2175&lt;&gt;"",Y2175&lt;&gt;"",Y2175-X2175&gt;Resumen!$B$8),FALSE()),"Julicroc ","")&amp;"en este PDV"),"")</f>
        <v/>
      </c>
      <c r="AZ2175" s="22" t="str">
        <f aca="false">IF(COUNTIF('Plan Pehuamar - Lista'!$A$2:$A$167,A2175)&gt;0,"Sí","No")</f>
        <v>No</v>
      </c>
      <c r="BA2175" s="22" t="str">
        <f aca="false">IF(COUNTIF('Plan Combo 9+1'!$A$2:$A$226,A2175)&gt;0,"Sí","No")</f>
        <v>No</v>
      </c>
      <c r="BB2175" s="22" t="str">
        <f aca="false">IF(AH2175="","No",IF(BA2175="Sí",IF((AO2175-AH2175)&gt;Resumen!$B$6,"Sí","No"),IF((AO2175-AH2175)&gt;=Resumen!$B$132,"Sí","No")))</f>
        <v>No</v>
      </c>
      <c r="BC2175" s="22" t="str">
        <f aca="false">IF(AND(N2175="Sí",AL2175="Sí",AI2175=0),"Sí","No")</f>
        <v>Sí</v>
      </c>
      <c r="BD2175" s="22" t="str">
        <f aca="false">IF(COUNTIF('Plan 9+1 (con Pehuamar)'!$A$2:$A$227,A2175)&gt;0,"Sí","No")</f>
        <v>No</v>
      </c>
    </row>
    <row r="2176" customFormat="false" ht="15" hidden="false" customHeight="true" outlineLevel="0" collapsed="false">
      <c r="A2176" s="6" t="n">
        <v>202616</v>
      </c>
      <c r="B2176" s="6" t="n">
        <v>14</v>
      </c>
      <c r="C2176" s="6" t="n">
        <v>1401</v>
      </c>
      <c r="D2176" s="6" t="s">
        <v>194</v>
      </c>
      <c r="E2176" s="6" t="s">
        <v>2333</v>
      </c>
      <c r="F2176" s="6" t="s">
        <v>201</v>
      </c>
      <c r="G2176" s="6" t="s">
        <v>130</v>
      </c>
      <c r="H2176" s="6" t="s">
        <v>1715</v>
      </c>
      <c r="I2176" s="27" t="n">
        <v>5</v>
      </c>
      <c r="J2176" s="27" t="n">
        <v>15</v>
      </c>
      <c r="K2176" s="27" t="n">
        <v>8</v>
      </c>
      <c r="L2176" s="28" t="n">
        <f aca="false">I2176+J2176</f>
        <v>20</v>
      </c>
      <c r="M2176" s="28" t="n">
        <f aca="false">L2176+K2176</f>
        <v>28</v>
      </c>
      <c r="N2176" s="22" t="str">
        <f aca="false">IF(I2176&gt;0,"Sí","No")</f>
        <v>Sí</v>
      </c>
      <c r="O2176" s="22" t="str">
        <f aca="false">IF(J2176&gt;0,"Sí","No")</f>
        <v>Sí</v>
      </c>
      <c r="P2176" s="22" t="str">
        <f aca="false">IF(K2176&gt;0,"Sí","No")</f>
        <v>Sí</v>
      </c>
      <c r="Q2176" s="22" t="str">
        <f aca="false">IF(OR(I2176&gt;0,J2176&gt;0),"Sí","No")</f>
        <v>Sí</v>
      </c>
      <c r="R2176" s="27" t="n">
        <v>1750</v>
      </c>
      <c r="S2176" s="27" t="n">
        <v>2500</v>
      </c>
      <c r="T2176" s="27" t="n">
        <v>1280</v>
      </c>
      <c r="U2176" s="27" t="n">
        <v>1800</v>
      </c>
      <c r="V2176" s="27" t="n">
        <v>3500</v>
      </c>
      <c r="W2176" s="12" t="n">
        <f aca="false">IF(AND(I2176&gt;0,R2176&gt;0),(S2176-R2176)/R2176,"")</f>
        <v>0.428571428571429</v>
      </c>
      <c r="X2176" s="12" t="n">
        <f aca="false">IF(AND(J2176&gt;0,T2176&gt;0),(U2176-T2176)/T2176,"")</f>
        <v>0.40625</v>
      </c>
      <c r="Y2176" s="12" t="n">
        <f aca="false">IF(AND(K2176&gt;0,V2176&gt;0),(V2176-Resumen!$B$7)/Resumen!$B$7,"")</f>
        <v>0.4</v>
      </c>
      <c r="Z2176" s="28" t="n">
        <f aca="false">IF(AND(K2176&gt;0,I2176&gt;0,V2176&gt;0,S2176&gt;0),V2176-S2176,"")</f>
        <v>1000</v>
      </c>
      <c r="AA2176" s="12" t="n">
        <f aca="false">IF(Z2176&lt;&gt;"",Z2176/S2176,"")</f>
        <v>0.4</v>
      </c>
      <c r="AB2176" s="28" t="n">
        <f aca="false">IF(AND(K2176&gt;0,J2176&gt;0,V2176&gt;0,U2176&gt;0),V2176-U2176,"")</f>
        <v>1700</v>
      </c>
      <c r="AC2176" s="12" t="n">
        <f aca="false">IF(AB2176&lt;&gt;"",AB2176/U2176,"")</f>
        <v>0.944444444444444</v>
      </c>
      <c r="AD2176" s="27" t="n">
        <v>3</v>
      </c>
      <c r="AE2176" s="27" t="n">
        <v>3</v>
      </c>
      <c r="AF2176" s="27" t="n">
        <v>9</v>
      </c>
      <c r="AG2176" s="28" t="n">
        <f aca="false">AD2176+AE2176+AF2176</f>
        <v>15</v>
      </c>
      <c r="AH2176" s="12" t="n">
        <f aca="false">IF(AG2176&gt;0,AD2176/AG2176,"")</f>
        <v>0.2</v>
      </c>
      <c r="AI2176" s="27" t="n">
        <v>1</v>
      </c>
      <c r="AJ2176" s="27" t="n">
        <v>0</v>
      </c>
      <c r="AK2176" s="27" t="n">
        <v>1</v>
      </c>
      <c r="AL2176" s="22" t="str">
        <f aca="false">IF(OR(AJ2176&gt;0,AK2176&gt;0),"Sí","No")</f>
        <v>Sí</v>
      </c>
      <c r="AM2176" s="6" t="s">
        <v>198</v>
      </c>
      <c r="AN2176" s="6" t="s">
        <v>198</v>
      </c>
      <c r="AO2176" s="12" t="n">
        <f aca="false">IF(M2176&gt;0,K2176/M2176,"")</f>
        <v>0.285714285714286</v>
      </c>
      <c r="AP2176" s="22" t="str">
        <f aca="false">IF(M2176&gt;=Resumen!$B$5,"Alto","Bajo")</f>
        <v>Bajo</v>
      </c>
      <c r="AQ2176" s="22" t="str">
        <f aca="false">IF(AO2176&gt;=Resumen!$B$28,"Alto","Bajo")</f>
        <v>Bajo</v>
      </c>
      <c r="AR2176" s="22" t="str">
        <f aca="false">AP2176&amp;" Potencial / "&amp;AQ2176&amp;" Share"</f>
        <v>Bajo Potencial / Bajo Share</v>
      </c>
      <c r="AS2176" s="22" t="str">
        <f aca="false">IF(Q2176="Sí",IF(AO2176&gt;=Resumen!$B$29,"Alto","Bajo"),"")</f>
        <v>Bajo</v>
      </c>
      <c r="AT2176" s="22" t="str">
        <f aca="false">IF(AS2176&lt;&gt;"",AP2176&amp;" Potencial / "&amp;AS2176&amp;" Share","")</f>
        <v>Bajo Potencial / Bajo Share</v>
      </c>
      <c r="AU2176" s="22" t="str">
        <f aca="false">IF(AH2176="","Sin dato",IF(AH2176-AO2176&gt;Resumen!$B$6,"Sobre-exhibido",IF(AO2176-AH2176&gt;Resumen!$B$6,"Sub-exhibido","En línea")))</f>
        <v>Sub-exhibido</v>
      </c>
      <c r="AV2176" s="22" t="n">
        <f aca="false">IF(AT2176="","",IF(AT2176="Alto Potencial / Bajo Share",1,IF(AT2176="Alto Potencial / Alto Share",2,IF(AT2176="Bajo Potencial / Alto Share",3,4))))</f>
        <v>4</v>
      </c>
      <c r="AW2176" s="22" t="str">
        <f aca="false">IF(Q2176="No","Sin competencia directa",IF(AV2176=1,"1 - Foco Conquista (Alto Pot / Bajo Share)",IF(AV2176=2,"2 - Foco Defensa (Alto Pot / Alto Share)",IF(AV2176=3,"3 - Monitoreo (Bajo Pot / Alto Share)","4 - Baja Prioridad (Bajo Pot / Bajo Share)"))))</f>
        <v>4 - Baja Prioridad (Bajo Pot / Bajo Share)</v>
      </c>
      <c r="AX2176" s="12" t="str">
        <f aca="false">IF(OR(IFERROR(AND(W2176&lt;&gt;"",Y2176&lt;&gt;"",Y2176-W2176&gt;Resumen!$B$8),FALSE()),IFERROR(AND(X2176&lt;&gt;"",Y2176&lt;&gt;"",Y2176-X2176&gt;Resumen!$B$8),FALSE())),MAX(IF(IFERROR(AND(W2176&lt;&gt;"",Y2176&lt;&gt;"",Y2176-W2176&gt;Resumen!$B$8),FALSE()),Y2176-W2176,0),IF(IFERROR(AND(X2176&lt;&gt;"",Y2176&lt;&gt;"",Y2176-X2176&gt;Resumen!$B$8),FALSE()),Y2176-X2176,0)),"")</f>
        <v/>
      </c>
      <c r="AY2176" s="22" t="str">
        <f aca="false">IF(OR(IFERROR(AND(W2176&lt;&gt;"",Y2176&lt;&gt;"",Y2176-W2176&gt;Resumen!$B$8),FALSE()),IFERROR(AND(X2176&lt;&gt;"",Y2176&lt;&gt;"",Y2176-X2176&gt;Resumen!$B$8),FALSE())),TRIM("Lays tiene mayor markup que "&amp;IF(IFERROR(AND(W2176&lt;&gt;"",Y2176&lt;&gt;"",Y2176-W2176&gt;Resumen!$B$8),FALSE()),"Quento ","")&amp;IF(IFERROR(AND(X2176&lt;&gt;"",Y2176&lt;&gt;"",Y2176-X2176&gt;Resumen!$B$8),FALSE()),"Julicroc ","")&amp;"en este PDV"),"")</f>
        <v/>
      </c>
      <c r="AZ2176" s="22" t="str">
        <f aca="false">IF(COUNTIF('Plan Pehuamar - Lista'!$A$2:$A$167,A2176)&gt;0,"Sí","No")</f>
        <v>No</v>
      </c>
      <c r="BA2176" s="22" t="str">
        <f aca="false">IF(COUNTIF('Plan Combo 9+1'!$A$2:$A$226,A2176)&gt;0,"Sí","No")</f>
        <v>No</v>
      </c>
      <c r="BB2176" s="22" t="str">
        <f aca="false">IF(AH2176="","No",IF(BA2176="Sí",IF((AO2176-AH2176)&gt;Resumen!$B$6,"Sí","No"),IF((AO2176-AH2176)&gt;=Resumen!$B$132,"Sí","No")))</f>
        <v>No</v>
      </c>
      <c r="BC2176" s="22" t="str">
        <f aca="false">IF(AND(N2176="Sí",AL2176="Sí",AI2176=0),"Sí","No")</f>
        <v>No</v>
      </c>
      <c r="BD2176" s="22" t="str">
        <f aca="false">IF(COUNTIF('Plan 9+1 (con Pehuamar)'!$A$2:$A$227,A2176)&gt;0,"Sí","No")</f>
        <v>No</v>
      </c>
    </row>
    <row r="2177" customFormat="false" ht="15" hidden="false" customHeight="true" outlineLevel="0" collapsed="false">
      <c r="A2177" s="6" t="n">
        <v>202631</v>
      </c>
      <c r="B2177" s="6" t="n">
        <v>14</v>
      </c>
      <c r="C2177" s="6" t="n">
        <v>1401</v>
      </c>
      <c r="D2177" s="6" t="s">
        <v>194</v>
      </c>
      <c r="E2177" s="6" t="s">
        <v>2334</v>
      </c>
      <c r="F2177" s="6" t="s">
        <v>311</v>
      </c>
      <c r="G2177" s="6" t="s">
        <v>130</v>
      </c>
      <c r="H2177" s="6" t="s">
        <v>1715</v>
      </c>
      <c r="I2177" s="27" t="n">
        <v>0</v>
      </c>
      <c r="J2177" s="27" t="n">
        <v>0</v>
      </c>
      <c r="K2177" s="27" t="n">
        <v>0.1</v>
      </c>
      <c r="L2177" s="28" t="n">
        <f aca="false">I2177+J2177</f>
        <v>0</v>
      </c>
      <c r="M2177" s="28" t="n">
        <f aca="false">L2177+K2177</f>
        <v>0.1</v>
      </c>
      <c r="N2177" s="22" t="str">
        <f aca="false">IF(I2177&gt;0,"Sí","No")</f>
        <v>No</v>
      </c>
      <c r="O2177" s="22" t="str">
        <f aca="false">IF(J2177&gt;0,"Sí","No")</f>
        <v>No</v>
      </c>
      <c r="P2177" s="22" t="str">
        <f aca="false">IF(K2177&gt;0,"Sí","No")</f>
        <v>Sí</v>
      </c>
      <c r="Q2177" s="22" t="str">
        <f aca="false">IF(OR(I2177&gt;0,J2177&gt;0),"Sí","No")</f>
        <v>No</v>
      </c>
      <c r="R2177" s="27"/>
      <c r="S2177" s="27"/>
      <c r="T2177" s="27"/>
      <c r="U2177" s="27"/>
      <c r="V2177" s="27"/>
      <c r="W2177" s="12" t="str">
        <f aca="false">IF(AND(I2177&gt;0,R2177&gt;0),(S2177-R2177)/R2177,"")</f>
        <v/>
      </c>
      <c r="X2177" s="12" t="str">
        <f aca="false">IF(AND(J2177&gt;0,T2177&gt;0),(U2177-T2177)/T2177,"")</f>
        <v/>
      </c>
      <c r="Y2177" s="12" t="str">
        <f aca="false">IF(AND(K2177&gt;0,V2177&gt;0),(V2177-Resumen!$B$7)/Resumen!$B$7,"")</f>
        <v/>
      </c>
      <c r="Z2177" s="28" t="str">
        <f aca="false">IF(AND(K2177&gt;0,I2177&gt;0,V2177&gt;0,S2177&gt;0),V2177-S2177,"")</f>
        <v/>
      </c>
      <c r="AA2177" s="12" t="str">
        <f aca="false">IF(Z2177&lt;&gt;"",Z2177/S2177,"")</f>
        <v/>
      </c>
      <c r="AB2177" s="28" t="str">
        <f aca="false">IF(AND(K2177&gt;0,J2177&gt;0,V2177&gt;0,U2177&gt;0),V2177-U2177,"")</f>
        <v/>
      </c>
      <c r="AC2177" s="12" t="str">
        <f aca="false">IF(AB2177&lt;&gt;"",AB2177/U2177,"")</f>
        <v/>
      </c>
      <c r="AD2177" s="27" t="n">
        <v>0</v>
      </c>
      <c r="AE2177" s="27" t="n">
        <v>0</v>
      </c>
      <c r="AF2177" s="27" t="n">
        <v>0</v>
      </c>
      <c r="AG2177" s="28" t="n">
        <f aca="false">AD2177+AE2177+AF2177</f>
        <v>0</v>
      </c>
      <c r="AH2177" s="12" t="str">
        <f aca="false">IF(AG2177&gt;0,AD2177/AG2177,"")</f>
        <v/>
      </c>
      <c r="AI2177" s="27" t="n">
        <v>0</v>
      </c>
      <c r="AJ2177" s="27" t="n">
        <v>0</v>
      </c>
      <c r="AK2177" s="27" t="n">
        <v>0</v>
      </c>
      <c r="AL2177" s="22" t="str">
        <f aca="false">IF(OR(AJ2177&gt;0,AK2177&gt;0),"Sí","No")</f>
        <v>No</v>
      </c>
      <c r="AM2177" s="6"/>
      <c r="AN2177" s="6"/>
      <c r="AO2177" s="12" t="n">
        <f aca="false">IF(M2177&gt;0,K2177/M2177,"")</f>
        <v>1</v>
      </c>
      <c r="AP2177" s="22" t="str">
        <f aca="false">IF(M2177&gt;=Resumen!$B$5,"Alto","Bajo")</f>
        <v>Bajo</v>
      </c>
      <c r="AQ2177" s="22" t="str">
        <f aca="false">IF(AO2177&gt;=Resumen!$B$28,"Alto","Bajo")</f>
        <v>Alto</v>
      </c>
      <c r="AR2177" s="22" t="str">
        <f aca="false">AP2177&amp;" Potencial / "&amp;AQ2177&amp;" Share"</f>
        <v>Bajo Potencial / Alto Share</v>
      </c>
      <c r="AS2177" s="22" t="str">
        <f aca="false">IF(Q2177="Sí",IF(AO2177&gt;=Resumen!$B$29,"Alto","Bajo"),"")</f>
        <v/>
      </c>
      <c r="AT2177" s="22" t="str">
        <f aca="false">IF(AS2177&lt;&gt;"",AP2177&amp;" Potencial / "&amp;AS2177&amp;" Share","")</f>
        <v/>
      </c>
      <c r="AU2177" s="22" t="str">
        <f aca="false">IF(AH2177="","Sin dato",IF(AH2177-AO2177&gt;Resumen!$B$6,"Sobre-exhibido",IF(AO2177-AH2177&gt;Resumen!$B$6,"Sub-exhibido","En línea")))</f>
        <v>Sin dato</v>
      </c>
      <c r="AV2177" s="22" t="str">
        <f aca="false">IF(AT2177="","",IF(AT2177="Alto Potencial / Bajo Share",1,IF(AT2177="Alto Potencial / Alto Share",2,IF(AT2177="Bajo Potencial / Alto Share",3,4))))</f>
        <v/>
      </c>
      <c r="AW2177" s="22" t="str">
        <f aca="false">IF(Q2177="No","Sin competencia directa",IF(AV2177=1,"1 - Foco Conquista (Alto Pot / Bajo Share)",IF(AV2177=2,"2 - Foco Defensa (Alto Pot / Alto Share)",IF(AV2177=3,"3 - Monitoreo (Bajo Pot / Alto Share)","4 - Baja Prioridad (Bajo Pot / Bajo Share)"))))</f>
        <v>Sin competencia directa</v>
      </c>
      <c r="AX2177" s="12" t="str">
        <f aca="false">IF(OR(IFERROR(AND(W2177&lt;&gt;"",Y2177&lt;&gt;"",Y2177-W2177&gt;Resumen!$B$8),FALSE()),IFERROR(AND(X2177&lt;&gt;"",Y2177&lt;&gt;"",Y2177-X2177&gt;Resumen!$B$8),FALSE())),MAX(IF(IFERROR(AND(W2177&lt;&gt;"",Y2177&lt;&gt;"",Y2177-W2177&gt;Resumen!$B$8),FALSE()),Y2177-W2177,0),IF(IFERROR(AND(X2177&lt;&gt;"",Y2177&lt;&gt;"",Y2177-X2177&gt;Resumen!$B$8),FALSE()),Y2177-X2177,0)),"")</f>
        <v/>
      </c>
      <c r="AY2177" s="22" t="str">
        <f aca="false">IF(OR(IFERROR(AND(W2177&lt;&gt;"",Y2177&lt;&gt;"",Y2177-W2177&gt;Resumen!$B$8),FALSE()),IFERROR(AND(X2177&lt;&gt;"",Y2177&lt;&gt;"",Y2177-X2177&gt;Resumen!$B$8),FALSE())),TRIM("Lays tiene mayor markup que "&amp;IF(IFERROR(AND(W2177&lt;&gt;"",Y2177&lt;&gt;"",Y2177-W2177&gt;Resumen!$B$8),FALSE()),"Quento ","")&amp;IF(IFERROR(AND(X2177&lt;&gt;"",Y2177&lt;&gt;"",Y2177-X2177&gt;Resumen!$B$8),FALSE()),"Julicroc ","")&amp;"en este PDV"),"")</f>
        <v/>
      </c>
      <c r="AZ2177" s="22" t="str">
        <f aca="false">IF(COUNTIF('Plan Pehuamar - Lista'!$A$2:$A$167,A2177)&gt;0,"Sí","No")</f>
        <v>No</v>
      </c>
      <c r="BA2177" s="22" t="str">
        <f aca="false">IF(COUNTIF('Plan Combo 9+1'!$A$2:$A$226,A2177)&gt;0,"Sí","No")</f>
        <v>No</v>
      </c>
      <c r="BB2177" s="22" t="str">
        <f aca="false">IF(AH2177="","No",IF(BA2177="Sí",IF((AO2177-AH2177)&gt;Resumen!$B$6,"Sí","No"),IF((AO2177-AH2177)&gt;=Resumen!$B$132,"Sí","No")))</f>
        <v>No</v>
      </c>
      <c r="BC2177" s="22" t="str">
        <f aca="false">IF(AND(N2177="Sí",AL2177="Sí",AI2177=0),"Sí","No")</f>
        <v>No</v>
      </c>
      <c r="BD2177" s="22" t="str">
        <f aca="false">IF(COUNTIF('Plan 9+1 (con Pehuamar)'!$A$2:$A$227,A2177)&gt;0,"Sí","No")</f>
        <v>No</v>
      </c>
    </row>
    <row r="2178" customFormat="false" ht="15" hidden="false" customHeight="true" outlineLevel="0" collapsed="false">
      <c r="A2178" s="6" t="n">
        <v>202680</v>
      </c>
      <c r="B2178" s="6" t="n">
        <v>14</v>
      </c>
      <c r="C2178" s="6" t="n">
        <v>1401</v>
      </c>
      <c r="D2178" s="6" t="s">
        <v>194</v>
      </c>
      <c r="E2178" s="6" t="s">
        <v>2335</v>
      </c>
      <c r="F2178" s="6" t="s">
        <v>196</v>
      </c>
      <c r="G2178" s="6" t="s">
        <v>130</v>
      </c>
      <c r="H2178" s="6" t="s">
        <v>1715</v>
      </c>
      <c r="I2178" s="27" t="n">
        <v>3</v>
      </c>
      <c r="J2178" s="27" t="n">
        <v>11</v>
      </c>
      <c r="K2178" s="27" t="n">
        <v>3</v>
      </c>
      <c r="L2178" s="28" t="n">
        <f aca="false">I2178+J2178</f>
        <v>14</v>
      </c>
      <c r="M2178" s="28" t="n">
        <f aca="false">L2178+K2178</f>
        <v>17</v>
      </c>
      <c r="N2178" s="22" t="str">
        <f aca="false">IF(I2178&gt;0,"Sí","No")</f>
        <v>Sí</v>
      </c>
      <c r="O2178" s="22" t="str">
        <f aca="false">IF(J2178&gt;0,"Sí","No")</f>
        <v>Sí</v>
      </c>
      <c r="P2178" s="22" t="str">
        <f aca="false">IF(K2178&gt;0,"Sí","No")</f>
        <v>Sí</v>
      </c>
      <c r="Q2178" s="22" t="str">
        <f aca="false">IF(OR(I2178&gt;0,J2178&gt;0),"Sí","No")</f>
        <v>Sí</v>
      </c>
      <c r="R2178" s="27" t="n">
        <v>1750</v>
      </c>
      <c r="S2178" s="27" t="n">
        <v>2500</v>
      </c>
      <c r="T2178" s="27" t="n">
        <v>1280</v>
      </c>
      <c r="U2178" s="27" t="n">
        <v>1800</v>
      </c>
      <c r="V2178" s="27" t="n">
        <v>3500</v>
      </c>
      <c r="W2178" s="12" t="n">
        <f aca="false">IF(AND(I2178&gt;0,R2178&gt;0),(S2178-R2178)/R2178,"")</f>
        <v>0.428571428571429</v>
      </c>
      <c r="X2178" s="12" t="n">
        <f aca="false">IF(AND(J2178&gt;0,T2178&gt;0),(U2178-T2178)/T2178,"")</f>
        <v>0.40625</v>
      </c>
      <c r="Y2178" s="12" t="n">
        <f aca="false">IF(AND(K2178&gt;0,V2178&gt;0),(V2178-Resumen!$B$7)/Resumen!$B$7,"")</f>
        <v>0.4</v>
      </c>
      <c r="Z2178" s="28" t="n">
        <f aca="false">IF(AND(K2178&gt;0,I2178&gt;0,V2178&gt;0,S2178&gt;0),V2178-S2178,"")</f>
        <v>1000</v>
      </c>
      <c r="AA2178" s="12" t="n">
        <f aca="false">IF(Z2178&lt;&gt;"",Z2178/S2178,"")</f>
        <v>0.4</v>
      </c>
      <c r="AB2178" s="28" t="n">
        <f aca="false">IF(AND(K2178&gt;0,J2178&gt;0,V2178&gt;0,U2178&gt;0),V2178-U2178,"")</f>
        <v>1700</v>
      </c>
      <c r="AC2178" s="12" t="n">
        <f aca="false">IF(AB2178&lt;&gt;"",AB2178/U2178,"")</f>
        <v>0.944444444444444</v>
      </c>
      <c r="AD2178" s="27" t="n">
        <v>3</v>
      </c>
      <c r="AE2178" s="27" t="n">
        <v>3</v>
      </c>
      <c r="AF2178" s="27" t="n">
        <v>9</v>
      </c>
      <c r="AG2178" s="28" t="n">
        <f aca="false">AD2178+AE2178+AF2178</f>
        <v>15</v>
      </c>
      <c r="AH2178" s="12" t="n">
        <f aca="false">IF(AG2178&gt;0,AD2178/AG2178,"")</f>
        <v>0.2</v>
      </c>
      <c r="AI2178" s="27" t="n">
        <v>0</v>
      </c>
      <c r="AJ2178" s="27" t="n">
        <v>0</v>
      </c>
      <c r="AK2178" s="27" t="n">
        <v>1</v>
      </c>
      <c r="AL2178" s="22" t="str">
        <f aca="false">IF(OR(AJ2178&gt;0,AK2178&gt;0),"Sí","No")</f>
        <v>Sí</v>
      </c>
      <c r="AM2178" s="6" t="s">
        <v>198</v>
      </c>
      <c r="AN2178" s="6" t="s">
        <v>198</v>
      </c>
      <c r="AO2178" s="12" t="n">
        <f aca="false">IF(M2178&gt;0,K2178/M2178,"")</f>
        <v>0.176470588235294</v>
      </c>
      <c r="AP2178" s="22" t="str">
        <f aca="false">IF(M2178&gt;=Resumen!$B$5,"Alto","Bajo")</f>
        <v>Bajo</v>
      </c>
      <c r="AQ2178" s="22" t="str">
        <f aca="false">IF(AO2178&gt;=Resumen!$B$28,"Alto","Bajo")</f>
        <v>Bajo</v>
      </c>
      <c r="AR2178" s="22" t="str">
        <f aca="false">AP2178&amp;" Potencial / "&amp;AQ2178&amp;" Share"</f>
        <v>Bajo Potencial / Bajo Share</v>
      </c>
      <c r="AS2178" s="22" t="str">
        <f aca="false">IF(Q2178="Sí",IF(AO2178&gt;=Resumen!$B$29,"Alto","Bajo"),"")</f>
        <v>Bajo</v>
      </c>
      <c r="AT2178" s="22" t="str">
        <f aca="false">IF(AS2178&lt;&gt;"",AP2178&amp;" Potencial / "&amp;AS2178&amp;" Share","")</f>
        <v>Bajo Potencial / Bajo Share</v>
      </c>
      <c r="AU2178" s="22" t="str">
        <f aca="false">IF(AH2178="","Sin dato",IF(AH2178-AO2178&gt;Resumen!$B$6,"Sobre-exhibido",IF(AO2178-AH2178&gt;Resumen!$B$6,"Sub-exhibido","En línea")))</f>
        <v>En línea</v>
      </c>
      <c r="AV2178" s="22" t="n">
        <f aca="false">IF(AT2178="","",IF(AT2178="Alto Potencial / Bajo Share",1,IF(AT2178="Alto Potencial / Alto Share",2,IF(AT2178="Bajo Potencial / Alto Share",3,4))))</f>
        <v>4</v>
      </c>
      <c r="AW2178" s="22" t="str">
        <f aca="false">IF(Q2178="No","Sin competencia directa",IF(AV2178=1,"1 - Foco Conquista (Alto Pot / Bajo Share)",IF(AV2178=2,"2 - Foco Defensa (Alto Pot / Alto Share)",IF(AV2178=3,"3 - Monitoreo (Bajo Pot / Alto Share)","4 - Baja Prioridad (Bajo Pot / Bajo Share)"))))</f>
        <v>4 - Baja Prioridad (Bajo Pot / Bajo Share)</v>
      </c>
      <c r="AX2178" s="12" t="str">
        <f aca="false">IF(OR(IFERROR(AND(W2178&lt;&gt;"",Y2178&lt;&gt;"",Y2178-W2178&gt;Resumen!$B$8),FALSE()),IFERROR(AND(X2178&lt;&gt;"",Y2178&lt;&gt;"",Y2178-X2178&gt;Resumen!$B$8),FALSE())),MAX(IF(IFERROR(AND(W2178&lt;&gt;"",Y2178&lt;&gt;"",Y2178-W2178&gt;Resumen!$B$8),FALSE()),Y2178-W2178,0),IF(IFERROR(AND(X2178&lt;&gt;"",Y2178&lt;&gt;"",Y2178-X2178&gt;Resumen!$B$8),FALSE()),Y2178-X2178,0)),"")</f>
        <v/>
      </c>
      <c r="AY2178" s="22" t="str">
        <f aca="false">IF(OR(IFERROR(AND(W2178&lt;&gt;"",Y2178&lt;&gt;"",Y2178-W2178&gt;Resumen!$B$8),FALSE()),IFERROR(AND(X2178&lt;&gt;"",Y2178&lt;&gt;"",Y2178-X2178&gt;Resumen!$B$8),FALSE())),TRIM("Lays tiene mayor markup que "&amp;IF(IFERROR(AND(W2178&lt;&gt;"",Y2178&lt;&gt;"",Y2178-W2178&gt;Resumen!$B$8),FALSE()),"Quento ","")&amp;IF(IFERROR(AND(X2178&lt;&gt;"",Y2178&lt;&gt;"",Y2178-X2178&gt;Resumen!$B$8),FALSE()),"Julicroc ","")&amp;"en este PDV"),"")</f>
        <v/>
      </c>
      <c r="AZ2178" s="22" t="str">
        <f aca="false">IF(COUNTIF('Plan Pehuamar - Lista'!$A$2:$A$167,A2178)&gt;0,"Sí","No")</f>
        <v>No</v>
      </c>
      <c r="BA2178" s="22" t="str">
        <f aca="false">IF(COUNTIF('Plan Combo 9+1'!$A$2:$A$226,A2178)&gt;0,"Sí","No")</f>
        <v>No</v>
      </c>
      <c r="BB2178" s="22" t="str">
        <f aca="false">IF(AH2178="","No",IF(BA2178="Sí",IF((AO2178-AH2178)&gt;Resumen!$B$6,"Sí","No"),IF((AO2178-AH2178)&gt;=Resumen!$B$132,"Sí","No")))</f>
        <v>No</v>
      </c>
      <c r="BC2178" s="22" t="str">
        <f aca="false">IF(AND(N2178="Sí",AL2178="Sí",AI2178=0),"Sí","No")</f>
        <v>Sí</v>
      </c>
      <c r="BD2178" s="22" t="str">
        <f aca="false">IF(COUNTIF('Plan 9+1 (con Pehuamar)'!$A$2:$A$227,A2178)&gt;0,"Sí","No")</f>
        <v>No</v>
      </c>
    </row>
    <row r="2179" customFormat="false" ht="15" hidden="false" customHeight="true" outlineLevel="0" collapsed="false">
      <c r="A2179" s="6" t="n">
        <v>202717</v>
      </c>
      <c r="B2179" s="6" t="n">
        <v>14</v>
      </c>
      <c r="C2179" s="6" t="n">
        <v>1401</v>
      </c>
      <c r="D2179" s="6" t="s">
        <v>194</v>
      </c>
      <c r="E2179" s="6" t="s">
        <v>2336</v>
      </c>
      <c r="F2179" s="6" t="s">
        <v>201</v>
      </c>
      <c r="G2179" s="6" t="s">
        <v>130</v>
      </c>
      <c r="H2179" s="6" t="s">
        <v>1715</v>
      </c>
      <c r="I2179" s="27" t="n">
        <v>10</v>
      </c>
      <c r="J2179" s="27" t="n">
        <v>10</v>
      </c>
      <c r="K2179" s="27" t="n">
        <v>4</v>
      </c>
      <c r="L2179" s="28" t="n">
        <f aca="false">I2179+J2179</f>
        <v>20</v>
      </c>
      <c r="M2179" s="28" t="n">
        <f aca="false">L2179+K2179</f>
        <v>24</v>
      </c>
      <c r="N2179" s="22" t="str">
        <f aca="false">IF(I2179&gt;0,"Sí","No")</f>
        <v>Sí</v>
      </c>
      <c r="O2179" s="22" t="str">
        <f aca="false">IF(J2179&gt;0,"Sí","No")</f>
        <v>Sí</v>
      </c>
      <c r="P2179" s="22" t="str">
        <f aca="false">IF(K2179&gt;0,"Sí","No")</f>
        <v>Sí</v>
      </c>
      <c r="Q2179" s="22" t="str">
        <f aca="false">IF(OR(I2179&gt;0,J2179&gt;0),"Sí","No")</f>
        <v>Sí</v>
      </c>
      <c r="R2179" s="27" t="n">
        <v>1750</v>
      </c>
      <c r="S2179" s="27" t="n">
        <v>2500</v>
      </c>
      <c r="T2179" s="27" t="n">
        <v>1280</v>
      </c>
      <c r="U2179" s="27" t="n">
        <v>1800</v>
      </c>
      <c r="V2179" s="27" t="n">
        <v>3500</v>
      </c>
      <c r="W2179" s="12" t="n">
        <f aca="false">IF(AND(I2179&gt;0,R2179&gt;0),(S2179-R2179)/R2179,"")</f>
        <v>0.428571428571429</v>
      </c>
      <c r="X2179" s="12" t="n">
        <f aca="false">IF(AND(J2179&gt;0,T2179&gt;0),(U2179-T2179)/T2179,"")</f>
        <v>0.40625</v>
      </c>
      <c r="Y2179" s="12" t="n">
        <f aca="false">IF(AND(K2179&gt;0,V2179&gt;0),(V2179-Resumen!$B$7)/Resumen!$B$7,"")</f>
        <v>0.4</v>
      </c>
      <c r="Z2179" s="28" t="n">
        <f aca="false">IF(AND(K2179&gt;0,I2179&gt;0,V2179&gt;0,S2179&gt;0),V2179-S2179,"")</f>
        <v>1000</v>
      </c>
      <c r="AA2179" s="12" t="n">
        <f aca="false">IF(Z2179&lt;&gt;"",Z2179/S2179,"")</f>
        <v>0.4</v>
      </c>
      <c r="AB2179" s="28" t="n">
        <f aca="false">IF(AND(K2179&gt;0,J2179&gt;0,V2179&gt;0,U2179&gt;0),V2179-U2179,"")</f>
        <v>1700</v>
      </c>
      <c r="AC2179" s="12" t="n">
        <f aca="false">IF(AB2179&lt;&gt;"",AB2179/U2179,"")</f>
        <v>0.944444444444444</v>
      </c>
      <c r="AD2179" s="27" t="n">
        <v>6</v>
      </c>
      <c r="AE2179" s="27" t="n">
        <v>3</v>
      </c>
      <c r="AF2179" s="27" t="n">
        <v>9</v>
      </c>
      <c r="AG2179" s="28" t="n">
        <f aca="false">AD2179+AE2179+AF2179</f>
        <v>18</v>
      </c>
      <c r="AH2179" s="12" t="n">
        <f aca="false">IF(AG2179&gt;0,AD2179/AG2179,"")</f>
        <v>0.333333333333333</v>
      </c>
      <c r="AI2179" s="27" t="n">
        <v>1</v>
      </c>
      <c r="AJ2179" s="27" t="n">
        <v>0</v>
      </c>
      <c r="AK2179" s="27" t="n">
        <v>1</v>
      </c>
      <c r="AL2179" s="22" t="str">
        <f aca="false">IF(OR(AJ2179&gt;0,AK2179&gt;0),"Sí","No")</f>
        <v>Sí</v>
      </c>
      <c r="AM2179" s="6" t="s">
        <v>198</v>
      </c>
      <c r="AN2179" s="6" t="s">
        <v>198</v>
      </c>
      <c r="AO2179" s="12" t="n">
        <f aca="false">IF(M2179&gt;0,K2179/M2179,"")</f>
        <v>0.166666666666667</v>
      </c>
      <c r="AP2179" s="22" t="str">
        <f aca="false">IF(M2179&gt;=Resumen!$B$5,"Alto","Bajo")</f>
        <v>Bajo</v>
      </c>
      <c r="AQ2179" s="22" t="str">
        <f aca="false">IF(AO2179&gt;=Resumen!$B$28,"Alto","Bajo")</f>
        <v>Bajo</v>
      </c>
      <c r="AR2179" s="22" t="str">
        <f aca="false">AP2179&amp;" Potencial / "&amp;AQ2179&amp;" Share"</f>
        <v>Bajo Potencial / Bajo Share</v>
      </c>
      <c r="AS2179" s="22" t="str">
        <f aca="false">IF(Q2179="Sí",IF(AO2179&gt;=Resumen!$B$29,"Alto","Bajo"),"")</f>
        <v>Bajo</v>
      </c>
      <c r="AT2179" s="22" t="str">
        <f aca="false">IF(AS2179&lt;&gt;"",AP2179&amp;" Potencial / "&amp;AS2179&amp;" Share","")</f>
        <v>Bajo Potencial / Bajo Share</v>
      </c>
      <c r="AU2179" s="22" t="str">
        <f aca="false">IF(AH2179="","Sin dato",IF(AH2179-AO2179&gt;Resumen!$B$6,"Sobre-exhibido",IF(AO2179-AH2179&gt;Resumen!$B$6,"Sub-exhibido","En línea")))</f>
        <v>Sobre-exhibido</v>
      </c>
      <c r="AV2179" s="22" t="n">
        <f aca="false">IF(AT2179="","",IF(AT2179="Alto Potencial / Bajo Share",1,IF(AT2179="Alto Potencial / Alto Share",2,IF(AT2179="Bajo Potencial / Alto Share",3,4))))</f>
        <v>4</v>
      </c>
      <c r="AW2179" s="22" t="str">
        <f aca="false">IF(Q2179="No","Sin competencia directa",IF(AV2179=1,"1 - Foco Conquista (Alto Pot / Bajo Share)",IF(AV2179=2,"2 - Foco Defensa (Alto Pot / Alto Share)",IF(AV2179=3,"3 - Monitoreo (Bajo Pot / Alto Share)","4 - Baja Prioridad (Bajo Pot / Bajo Share)"))))</f>
        <v>4 - Baja Prioridad (Bajo Pot / Bajo Share)</v>
      </c>
      <c r="AX2179" s="12" t="str">
        <f aca="false">IF(OR(IFERROR(AND(W2179&lt;&gt;"",Y2179&lt;&gt;"",Y2179-W2179&gt;Resumen!$B$8),FALSE()),IFERROR(AND(X2179&lt;&gt;"",Y2179&lt;&gt;"",Y2179-X2179&gt;Resumen!$B$8),FALSE())),MAX(IF(IFERROR(AND(W2179&lt;&gt;"",Y2179&lt;&gt;"",Y2179-W2179&gt;Resumen!$B$8),FALSE()),Y2179-W2179,0),IF(IFERROR(AND(X2179&lt;&gt;"",Y2179&lt;&gt;"",Y2179-X2179&gt;Resumen!$B$8),FALSE()),Y2179-X2179,0)),"")</f>
        <v/>
      </c>
      <c r="AY2179" s="22" t="str">
        <f aca="false">IF(OR(IFERROR(AND(W2179&lt;&gt;"",Y2179&lt;&gt;"",Y2179-W2179&gt;Resumen!$B$8),FALSE()),IFERROR(AND(X2179&lt;&gt;"",Y2179&lt;&gt;"",Y2179-X2179&gt;Resumen!$B$8),FALSE())),TRIM("Lays tiene mayor markup que "&amp;IF(IFERROR(AND(W2179&lt;&gt;"",Y2179&lt;&gt;"",Y2179-W2179&gt;Resumen!$B$8),FALSE()),"Quento ","")&amp;IF(IFERROR(AND(X2179&lt;&gt;"",Y2179&lt;&gt;"",Y2179-X2179&gt;Resumen!$B$8),FALSE()),"Julicroc ","")&amp;"en este PDV"),"")</f>
        <v/>
      </c>
      <c r="AZ2179" s="22" t="str">
        <f aca="false">IF(COUNTIF('Plan Pehuamar - Lista'!$A$2:$A$167,A2179)&gt;0,"Sí","No")</f>
        <v>No</v>
      </c>
      <c r="BA2179" s="22" t="str">
        <f aca="false">IF(COUNTIF('Plan Combo 9+1'!$A$2:$A$226,A2179)&gt;0,"Sí","No")</f>
        <v>No</v>
      </c>
      <c r="BB2179" s="22" t="str">
        <f aca="false">IF(AH2179="","No",IF(BA2179="Sí",IF((AO2179-AH2179)&gt;Resumen!$B$6,"Sí","No"),IF((AO2179-AH2179)&gt;=Resumen!$B$132,"Sí","No")))</f>
        <v>No</v>
      </c>
      <c r="BC2179" s="22" t="str">
        <f aca="false">IF(AND(N2179="Sí",AL2179="Sí",AI2179=0),"Sí","No")</f>
        <v>No</v>
      </c>
      <c r="BD2179" s="22" t="str">
        <f aca="false">IF(COUNTIF('Plan 9+1 (con Pehuamar)'!$A$2:$A$227,A2179)&gt;0,"Sí","No")</f>
        <v>No</v>
      </c>
    </row>
    <row r="2180" customFormat="false" ht="15" hidden="false" customHeight="true" outlineLevel="0" collapsed="false">
      <c r="A2180" s="6" t="n">
        <v>202720</v>
      </c>
      <c r="B2180" s="6" t="n">
        <v>14</v>
      </c>
      <c r="C2180" s="6" t="n">
        <v>1401</v>
      </c>
      <c r="D2180" s="6" t="s">
        <v>194</v>
      </c>
      <c r="E2180" s="6" t="s">
        <v>2337</v>
      </c>
      <c r="F2180" s="6" t="s">
        <v>201</v>
      </c>
      <c r="G2180" s="6" t="s">
        <v>130</v>
      </c>
      <c r="H2180" s="6" t="s">
        <v>1715</v>
      </c>
      <c r="I2180" s="27" t="n">
        <v>10</v>
      </c>
      <c r="J2180" s="27" t="n">
        <v>11</v>
      </c>
      <c r="K2180" s="27" t="n">
        <v>2</v>
      </c>
      <c r="L2180" s="28" t="n">
        <f aca="false">I2180+J2180</f>
        <v>21</v>
      </c>
      <c r="M2180" s="28" t="n">
        <f aca="false">L2180+K2180</f>
        <v>23</v>
      </c>
      <c r="N2180" s="22" t="str">
        <f aca="false">IF(I2180&gt;0,"Sí","No")</f>
        <v>Sí</v>
      </c>
      <c r="O2180" s="22" t="str">
        <f aca="false">IF(J2180&gt;0,"Sí","No")</f>
        <v>Sí</v>
      </c>
      <c r="P2180" s="22" t="str">
        <f aca="false">IF(K2180&gt;0,"Sí","No")</f>
        <v>Sí</v>
      </c>
      <c r="Q2180" s="22" t="str">
        <f aca="false">IF(OR(I2180&gt;0,J2180&gt;0),"Sí","No")</f>
        <v>Sí</v>
      </c>
      <c r="R2180" s="27" t="n">
        <v>1750</v>
      </c>
      <c r="S2180" s="27" t="n">
        <v>2500</v>
      </c>
      <c r="T2180" s="27" t="n">
        <v>1280</v>
      </c>
      <c r="U2180" s="27" t="n">
        <v>1800</v>
      </c>
      <c r="V2180" s="27" t="n">
        <v>3500</v>
      </c>
      <c r="W2180" s="12" t="n">
        <f aca="false">IF(AND(I2180&gt;0,R2180&gt;0),(S2180-R2180)/R2180,"")</f>
        <v>0.428571428571429</v>
      </c>
      <c r="X2180" s="12" t="n">
        <f aca="false">IF(AND(J2180&gt;0,T2180&gt;0),(U2180-T2180)/T2180,"")</f>
        <v>0.40625</v>
      </c>
      <c r="Y2180" s="12" t="n">
        <f aca="false">IF(AND(K2180&gt;0,V2180&gt;0),(V2180-Resumen!$B$7)/Resumen!$B$7,"")</f>
        <v>0.4</v>
      </c>
      <c r="Z2180" s="28" t="n">
        <f aca="false">IF(AND(K2180&gt;0,I2180&gt;0,V2180&gt;0,S2180&gt;0),V2180-S2180,"")</f>
        <v>1000</v>
      </c>
      <c r="AA2180" s="12" t="n">
        <f aca="false">IF(Z2180&lt;&gt;"",Z2180/S2180,"")</f>
        <v>0.4</v>
      </c>
      <c r="AB2180" s="28" t="n">
        <f aca="false">IF(AND(K2180&gt;0,J2180&gt;0,V2180&gt;0,U2180&gt;0),V2180-U2180,"")</f>
        <v>1700</v>
      </c>
      <c r="AC2180" s="12" t="n">
        <f aca="false">IF(AB2180&lt;&gt;"",AB2180/U2180,"")</f>
        <v>0.944444444444444</v>
      </c>
      <c r="AD2180" s="27" t="n">
        <v>3</v>
      </c>
      <c r="AE2180" s="27" t="n">
        <v>2</v>
      </c>
      <c r="AF2180" s="27" t="n">
        <v>6</v>
      </c>
      <c r="AG2180" s="28" t="n">
        <f aca="false">AD2180+AE2180+AF2180</f>
        <v>11</v>
      </c>
      <c r="AH2180" s="12" t="n">
        <f aca="false">IF(AG2180&gt;0,AD2180/AG2180,"")</f>
        <v>0.272727272727273</v>
      </c>
      <c r="AI2180" s="27" t="n">
        <v>0</v>
      </c>
      <c r="AJ2180" s="27" t="n">
        <v>0</v>
      </c>
      <c r="AK2180" s="27" t="n">
        <v>0</v>
      </c>
      <c r="AL2180" s="22" t="str">
        <f aca="false">IF(OR(AJ2180&gt;0,AK2180&gt;0),"Sí","No")</f>
        <v>No</v>
      </c>
      <c r="AM2180" s="6" t="s">
        <v>198</v>
      </c>
      <c r="AN2180" s="6" t="s">
        <v>198</v>
      </c>
      <c r="AO2180" s="12" t="n">
        <f aca="false">IF(M2180&gt;0,K2180/M2180,"")</f>
        <v>0.0869565217391304</v>
      </c>
      <c r="AP2180" s="22" t="str">
        <f aca="false">IF(M2180&gt;=Resumen!$B$5,"Alto","Bajo")</f>
        <v>Bajo</v>
      </c>
      <c r="AQ2180" s="22" t="str">
        <f aca="false">IF(AO2180&gt;=Resumen!$B$28,"Alto","Bajo")</f>
        <v>Bajo</v>
      </c>
      <c r="AR2180" s="22" t="str">
        <f aca="false">AP2180&amp;" Potencial / "&amp;AQ2180&amp;" Share"</f>
        <v>Bajo Potencial / Bajo Share</v>
      </c>
      <c r="AS2180" s="22" t="str">
        <f aca="false">IF(Q2180="Sí",IF(AO2180&gt;=Resumen!$B$29,"Alto","Bajo"),"")</f>
        <v>Bajo</v>
      </c>
      <c r="AT2180" s="22" t="str">
        <f aca="false">IF(AS2180&lt;&gt;"",AP2180&amp;" Potencial / "&amp;AS2180&amp;" Share","")</f>
        <v>Bajo Potencial / Bajo Share</v>
      </c>
      <c r="AU2180" s="22" t="str">
        <f aca="false">IF(AH2180="","Sin dato",IF(AH2180-AO2180&gt;Resumen!$B$6,"Sobre-exhibido",IF(AO2180-AH2180&gt;Resumen!$B$6,"Sub-exhibido","En línea")))</f>
        <v>Sobre-exhibido</v>
      </c>
      <c r="AV2180" s="22" t="n">
        <f aca="false">IF(AT2180="","",IF(AT2180="Alto Potencial / Bajo Share",1,IF(AT2180="Alto Potencial / Alto Share",2,IF(AT2180="Bajo Potencial / Alto Share",3,4))))</f>
        <v>4</v>
      </c>
      <c r="AW2180" s="22" t="str">
        <f aca="false">IF(Q2180="No","Sin competencia directa",IF(AV2180=1,"1 - Foco Conquista (Alto Pot / Bajo Share)",IF(AV2180=2,"2 - Foco Defensa (Alto Pot / Alto Share)",IF(AV2180=3,"3 - Monitoreo (Bajo Pot / Alto Share)","4 - Baja Prioridad (Bajo Pot / Bajo Share)"))))</f>
        <v>4 - Baja Prioridad (Bajo Pot / Bajo Share)</v>
      </c>
      <c r="AX2180" s="12" t="str">
        <f aca="false">IF(OR(IFERROR(AND(W2180&lt;&gt;"",Y2180&lt;&gt;"",Y2180-W2180&gt;Resumen!$B$8),FALSE()),IFERROR(AND(X2180&lt;&gt;"",Y2180&lt;&gt;"",Y2180-X2180&gt;Resumen!$B$8),FALSE())),MAX(IF(IFERROR(AND(W2180&lt;&gt;"",Y2180&lt;&gt;"",Y2180-W2180&gt;Resumen!$B$8),FALSE()),Y2180-W2180,0),IF(IFERROR(AND(X2180&lt;&gt;"",Y2180&lt;&gt;"",Y2180-X2180&gt;Resumen!$B$8),FALSE()),Y2180-X2180,0)),"")</f>
        <v/>
      </c>
      <c r="AY2180" s="22" t="str">
        <f aca="false">IF(OR(IFERROR(AND(W2180&lt;&gt;"",Y2180&lt;&gt;"",Y2180-W2180&gt;Resumen!$B$8),FALSE()),IFERROR(AND(X2180&lt;&gt;"",Y2180&lt;&gt;"",Y2180-X2180&gt;Resumen!$B$8),FALSE())),TRIM("Lays tiene mayor markup que "&amp;IF(IFERROR(AND(W2180&lt;&gt;"",Y2180&lt;&gt;"",Y2180-W2180&gt;Resumen!$B$8),FALSE()),"Quento ","")&amp;IF(IFERROR(AND(X2180&lt;&gt;"",Y2180&lt;&gt;"",Y2180-X2180&gt;Resumen!$B$8),FALSE()),"Julicroc ","")&amp;"en este PDV"),"")</f>
        <v/>
      </c>
      <c r="AZ2180" s="22" t="str">
        <f aca="false">IF(COUNTIF('Plan Pehuamar - Lista'!$A$2:$A$167,A2180)&gt;0,"Sí","No")</f>
        <v>No</v>
      </c>
      <c r="BA2180" s="22" t="str">
        <f aca="false">IF(COUNTIF('Plan Combo 9+1'!$A$2:$A$226,A2180)&gt;0,"Sí","No")</f>
        <v>No</v>
      </c>
      <c r="BB2180" s="22" t="str">
        <f aca="false">IF(AH2180="","No",IF(BA2180="Sí",IF((AO2180-AH2180)&gt;Resumen!$B$6,"Sí","No"),IF((AO2180-AH2180)&gt;=Resumen!$B$132,"Sí","No")))</f>
        <v>No</v>
      </c>
      <c r="BC2180" s="22" t="str">
        <f aca="false">IF(AND(N2180="Sí",AL2180="Sí",AI2180=0),"Sí","No")</f>
        <v>No</v>
      </c>
      <c r="BD2180" s="22" t="str">
        <f aca="false">IF(COUNTIF('Plan 9+1 (con Pehuamar)'!$A$2:$A$227,A2180)&gt;0,"Sí","No")</f>
        <v>No</v>
      </c>
    </row>
    <row r="2181" customFormat="false" ht="15" hidden="false" customHeight="true" outlineLevel="0" collapsed="false">
      <c r="A2181" s="6" t="n">
        <v>202746</v>
      </c>
      <c r="B2181" s="6" t="n">
        <v>14</v>
      </c>
      <c r="C2181" s="6" t="n">
        <v>1401</v>
      </c>
      <c r="D2181" s="6" t="s">
        <v>194</v>
      </c>
      <c r="E2181" s="6" t="s">
        <v>2338</v>
      </c>
      <c r="F2181" s="6" t="s">
        <v>201</v>
      </c>
      <c r="G2181" s="6" t="s">
        <v>130</v>
      </c>
      <c r="H2181" s="6" t="s">
        <v>1715</v>
      </c>
      <c r="I2181" s="27" t="n">
        <v>0</v>
      </c>
      <c r="J2181" s="27" t="n">
        <v>0</v>
      </c>
      <c r="K2181" s="27" t="n">
        <v>1.4</v>
      </c>
      <c r="L2181" s="28" t="n">
        <f aca="false">I2181+J2181</f>
        <v>0</v>
      </c>
      <c r="M2181" s="28" t="n">
        <f aca="false">L2181+K2181</f>
        <v>1.4</v>
      </c>
      <c r="N2181" s="22" t="str">
        <f aca="false">IF(I2181&gt;0,"Sí","No")</f>
        <v>No</v>
      </c>
      <c r="O2181" s="22" t="str">
        <f aca="false">IF(J2181&gt;0,"Sí","No")</f>
        <v>No</v>
      </c>
      <c r="P2181" s="22" t="str">
        <f aca="false">IF(K2181&gt;0,"Sí","No")</f>
        <v>Sí</v>
      </c>
      <c r="Q2181" s="22" t="str">
        <f aca="false">IF(OR(I2181&gt;0,J2181&gt;0),"Sí","No")</f>
        <v>No</v>
      </c>
      <c r="R2181" s="27"/>
      <c r="S2181" s="27"/>
      <c r="T2181" s="27"/>
      <c r="U2181" s="27"/>
      <c r="V2181" s="27"/>
      <c r="W2181" s="12" t="str">
        <f aca="false">IF(AND(I2181&gt;0,R2181&gt;0),(S2181-R2181)/R2181,"")</f>
        <v/>
      </c>
      <c r="X2181" s="12" t="str">
        <f aca="false">IF(AND(J2181&gt;0,T2181&gt;0),(U2181-T2181)/T2181,"")</f>
        <v/>
      </c>
      <c r="Y2181" s="12" t="str">
        <f aca="false">IF(AND(K2181&gt;0,V2181&gt;0),(V2181-Resumen!$B$7)/Resumen!$B$7,"")</f>
        <v/>
      </c>
      <c r="Z2181" s="28" t="str">
        <f aca="false">IF(AND(K2181&gt;0,I2181&gt;0,V2181&gt;0,S2181&gt;0),V2181-S2181,"")</f>
        <v/>
      </c>
      <c r="AA2181" s="12" t="str">
        <f aca="false">IF(Z2181&lt;&gt;"",Z2181/S2181,"")</f>
        <v/>
      </c>
      <c r="AB2181" s="28" t="str">
        <f aca="false">IF(AND(K2181&gt;0,J2181&gt;0,V2181&gt;0,U2181&gt;0),V2181-U2181,"")</f>
        <v/>
      </c>
      <c r="AC2181" s="12" t="str">
        <f aca="false">IF(AB2181&lt;&gt;"",AB2181/U2181,"")</f>
        <v/>
      </c>
      <c r="AD2181" s="27" t="n">
        <v>0</v>
      </c>
      <c r="AE2181" s="27" t="n">
        <v>0</v>
      </c>
      <c r="AF2181" s="27" t="n">
        <v>0</v>
      </c>
      <c r="AG2181" s="28" t="n">
        <f aca="false">AD2181+AE2181+AF2181</f>
        <v>0</v>
      </c>
      <c r="AH2181" s="12" t="str">
        <f aca="false">IF(AG2181&gt;0,AD2181/AG2181,"")</f>
        <v/>
      </c>
      <c r="AI2181" s="27" t="n">
        <v>0</v>
      </c>
      <c r="AJ2181" s="27" t="n">
        <v>0</v>
      </c>
      <c r="AK2181" s="27" t="n">
        <v>0</v>
      </c>
      <c r="AL2181" s="22" t="str">
        <f aca="false">IF(OR(AJ2181&gt;0,AK2181&gt;0),"Sí","No")</f>
        <v>No</v>
      </c>
      <c r="AM2181" s="6"/>
      <c r="AN2181" s="6"/>
      <c r="AO2181" s="12" t="n">
        <f aca="false">IF(M2181&gt;0,K2181/M2181,"")</f>
        <v>1</v>
      </c>
      <c r="AP2181" s="22" t="str">
        <f aca="false">IF(M2181&gt;=Resumen!$B$5,"Alto","Bajo")</f>
        <v>Bajo</v>
      </c>
      <c r="AQ2181" s="22" t="str">
        <f aca="false">IF(AO2181&gt;=Resumen!$B$28,"Alto","Bajo")</f>
        <v>Alto</v>
      </c>
      <c r="AR2181" s="22" t="str">
        <f aca="false">AP2181&amp;" Potencial / "&amp;AQ2181&amp;" Share"</f>
        <v>Bajo Potencial / Alto Share</v>
      </c>
      <c r="AS2181" s="22" t="str">
        <f aca="false">IF(Q2181="Sí",IF(AO2181&gt;=Resumen!$B$29,"Alto","Bajo"),"")</f>
        <v/>
      </c>
      <c r="AT2181" s="22" t="str">
        <f aca="false">IF(AS2181&lt;&gt;"",AP2181&amp;" Potencial / "&amp;AS2181&amp;" Share","")</f>
        <v/>
      </c>
      <c r="AU2181" s="22" t="str">
        <f aca="false">IF(AH2181="","Sin dato",IF(AH2181-AO2181&gt;Resumen!$B$6,"Sobre-exhibido",IF(AO2181-AH2181&gt;Resumen!$B$6,"Sub-exhibido","En línea")))</f>
        <v>Sin dato</v>
      </c>
      <c r="AV2181" s="22" t="str">
        <f aca="false">IF(AT2181="","",IF(AT2181="Alto Potencial / Bajo Share",1,IF(AT2181="Alto Potencial / Alto Share",2,IF(AT2181="Bajo Potencial / Alto Share",3,4))))</f>
        <v/>
      </c>
      <c r="AW2181" s="22" t="str">
        <f aca="false">IF(Q2181="No","Sin competencia directa",IF(AV2181=1,"1 - Foco Conquista (Alto Pot / Bajo Share)",IF(AV2181=2,"2 - Foco Defensa (Alto Pot / Alto Share)",IF(AV2181=3,"3 - Monitoreo (Bajo Pot / Alto Share)","4 - Baja Prioridad (Bajo Pot / Bajo Share)"))))</f>
        <v>Sin competencia directa</v>
      </c>
      <c r="AX2181" s="12" t="str">
        <f aca="false">IF(OR(IFERROR(AND(W2181&lt;&gt;"",Y2181&lt;&gt;"",Y2181-W2181&gt;Resumen!$B$8),FALSE()),IFERROR(AND(X2181&lt;&gt;"",Y2181&lt;&gt;"",Y2181-X2181&gt;Resumen!$B$8),FALSE())),MAX(IF(IFERROR(AND(W2181&lt;&gt;"",Y2181&lt;&gt;"",Y2181-W2181&gt;Resumen!$B$8),FALSE()),Y2181-W2181,0),IF(IFERROR(AND(X2181&lt;&gt;"",Y2181&lt;&gt;"",Y2181-X2181&gt;Resumen!$B$8),FALSE()),Y2181-X2181,0)),"")</f>
        <v/>
      </c>
      <c r="AY2181" s="22" t="str">
        <f aca="false">IF(OR(IFERROR(AND(W2181&lt;&gt;"",Y2181&lt;&gt;"",Y2181-W2181&gt;Resumen!$B$8),FALSE()),IFERROR(AND(X2181&lt;&gt;"",Y2181&lt;&gt;"",Y2181-X2181&gt;Resumen!$B$8),FALSE())),TRIM("Lays tiene mayor markup que "&amp;IF(IFERROR(AND(W2181&lt;&gt;"",Y2181&lt;&gt;"",Y2181-W2181&gt;Resumen!$B$8),FALSE()),"Quento ","")&amp;IF(IFERROR(AND(X2181&lt;&gt;"",Y2181&lt;&gt;"",Y2181-X2181&gt;Resumen!$B$8),FALSE()),"Julicroc ","")&amp;"en este PDV"),"")</f>
        <v/>
      </c>
      <c r="AZ2181" s="22" t="str">
        <f aca="false">IF(COUNTIF('Plan Pehuamar - Lista'!$A$2:$A$167,A2181)&gt;0,"Sí","No")</f>
        <v>No</v>
      </c>
      <c r="BA2181" s="22" t="str">
        <f aca="false">IF(COUNTIF('Plan Combo 9+1'!$A$2:$A$226,A2181)&gt;0,"Sí","No")</f>
        <v>No</v>
      </c>
      <c r="BB2181" s="22" t="str">
        <f aca="false">IF(AH2181="","No",IF(BA2181="Sí",IF((AO2181-AH2181)&gt;Resumen!$B$6,"Sí","No"),IF((AO2181-AH2181)&gt;=Resumen!$B$132,"Sí","No")))</f>
        <v>No</v>
      </c>
      <c r="BC2181" s="22" t="str">
        <f aca="false">IF(AND(N2181="Sí",AL2181="Sí",AI2181=0),"Sí","No")</f>
        <v>No</v>
      </c>
      <c r="BD2181" s="22" t="str">
        <f aca="false">IF(COUNTIF('Plan 9+1 (con Pehuamar)'!$A$2:$A$227,A2181)&gt;0,"Sí","No")</f>
        <v>No</v>
      </c>
    </row>
    <row r="2182" customFormat="false" ht="15" hidden="false" customHeight="true" outlineLevel="0" collapsed="false">
      <c r="A2182" s="6" t="n">
        <v>202752</v>
      </c>
      <c r="B2182" s="6" t="n">
        <v>14</v>
      </c>
      <c r="C2182" s="6" t="n">
        <v>1401</v>
      </c>
      <c r="D2182" s="6" t="s">
        <v>194</v>
      </c>
      <c r="E2182" s="6" t="s">
        <v>2339</v>
      </c>
      <c r="F2182" s="6" t="s">
        <v>196</v>
      </c>
      <c r="G2182" s="6" t="s">
        <v>130</v>
      </c>
      <c r="H2182" s="6" t="s">
        <v>1715</v>
      </c>
      <c r="I2182" s="27" t="n">
        <v>2</v>
      </c>
      <c r="J2182" s="27" t="n">
        <v>10</v>
      </c>
      <c r="K2182" s="27" t="n">
        <v>4</v>
      </c>
      <c r="L2182" s="28" t="n">
        <f aca="false">I2182+J2182</f>
        <v>12</v>
      </c>
      <c r="M2182" s="28" t="n">
        <f aca="false">L2182+K2182</f>
        <v>16</v>
      </c>
      <c r="N2182" s="22" t="str">
        <f aca="false">IF(I2182&gt;0,"Sí","No")</f>
        <v>Sí</v>
      </c>
      <c r="O2182" s="22" t="str">
        <f aca="false">IF(J2182&gt;0,"Sí","No")</f>
        <v>Sí</v>
      </c>
      <c r="P2182" s="22" t="str">
        <f aca="false">IF(K2182&gt;0,"Sí","No")</f>
        <v>Sí</v>
      </c>
      <c r="Q2182" s="22" t="str">
        <f aca="false">IF(OR(I2182&gt;0,J2182&gt;0),"Sí","No")</f>
        <v>Sí</v>
      </c>
      <c r="R2182" s="27" t="n">
        <v>1750</v>
      </c>
      <c r="S2182" s="27" t="n">
        <v>2500</v>
      </c>
      <c r="T2182" s="27" t="n">
        <v>1280</v>
      </c>
      <c r="U2182" s="27" t="n">
        <v>1800</v>
      </c>
      <c r="V2182" s="27" t="n">
        <v>3500</v>
      </c>
      <c r="W2182" s="12" t="n">
        <f aca="false">IF(AND(I2182&gt;0,R2182&gt;0),(S2182-R2182)/R2182,"")</f>
        <v>0.428571428571429</v>
      </c>
      <c r="X2182" s="12" t="n">
        <f aca="false">IF(AND(J2182&gt;0,T2182&gt;0),(U2182-T2182)/T2182,"")</f>
        <v>0.40625</v>
      </c>
      <c r="Y2182" s="12" t="n">
        <f aca="false">IF(AND(K2182&gt;0,V2182&gt;0),(V2182-Resumen!$B$7)/Resumen!$B$7,"")</f>
        <v>0.4</v>
      </c>
      <c r="Z2182" s="28" t="n">
        <f aca="false">IF(AND(K2182&gt;0,I2182&gt;0,V2182&gt;0,S2182&gt;0),V2182-S2182,"")</f>
        <v>1000</v>
      </c>
      <c r="AA2182" s="12" t="n">
        <f aca="false">IF(Z2182&lt;&gt;"",Z2182/S2182,"")</f>
        <v>0.4</v>
      </c>
      <c r="AB2182" s="28" t="n">
        <f aca="false">IF(AND(K2182&gt;0,J2182&gt;0,V2182&gt;0,U2182&gt;0),V2182-U2182,"")</f>
        <v>1700</v>
      </c>
      <c r="AC2182" s="12" t="n">
        <f aca="false">IF(AB2182&lt;&gt;"",AB2182/U2182,"")</f>
        <v>0.944444444444444</v>
      </c>
      <c r="AD2182" s="27" t="n">
        <v>3</v>
      </c>
      <c r="AE2182" s="27" t="n">
        <v>3</v>
      </c>
      <c r="AF2182" s="27" t="n">
        <v>7</v>
      </c>
      <c r="AG2182" s="28" t="n">
        <f aca="false">AD2182+AE2182+AF2182</f>
        <v>13</v>
      </c>
      <c r="AH2182" s="12" t="n">
        <f aca="false">IF(AG2182&gt;0,AD2182/AG2182,"")</f>
        <v>0.230769230769231</v>
      </c>
      <c r="AI2182" s="27" t="n">
        <v>0</v>
      </c>
      <c r="AJ2182" s="27" t="n">
        <v>0</v>
      </c>
      <c r="AK2182" s="27" t="n">
        <v>1</v>
      </c>
      <c r="AL2182" s="22" t="str">
        <f aca="false">IF(OR(AJ2182&gt;0,AK2182&gt;0),"Sí","No")</f>
        <v>Sí</v>
      </c>
      <c r="AM2182" s="6" t="s">
        <v>198</v>
      </c>
      <c r="AN2182" s="6" t="s">
        <v>198</v>
      </c>
      <c r="AO2182" s="12" t="n">
        <f aca="false">IF(M2182&gt;0,K2182/M2182,"")</f>
        <v>0.25</v>
      </c>
      <c r="AP2182" s="22" t="str">
        <f aca="false">IF(M2182&gt;=Resumen!$B$5,"Alto","Bajo")</f>
        <v>Bajo</v>
      </c>
      <c r="AQ2182" s="22" t="str">
        <f aca="false">IF(AO2182&gt;=Resumen!$B$28,"Alto","Bajo")</f>
        <v>Bajo</v>
      </c>
      <c r="AR2182" s="22" t="str">
        <f aca="false">AP2182&amp;" Potencial / "&amp;AQ2182&amp;" Share"</f>
        <v>Bajo Potencial / Bajo Share</v>
      </c>
      <c r="AS2182" s="22" t="str">
        <f aca="false">IF(Q2182="Sí",IF(AO2182&gt;=Resumen!$B$29,"Alto","Bajo"),"")</f>
        <v>Bajo</v>
      </c>
      <c r="AT2182" s="22" t="str">
        <f aca="false">IF(AS2182&lt;&gt;"",AP2182&amp;" Potencial / "&amp;AS2182&amp;" Share","")</f>
        <v>Bajo Potencial / Bajo Share</v>
      </c>
      <c r="AU2182" s="22" t="str">
        <f aca="false">IF(AH2182="","Sin dato",IF(AH2182-AO2182&gt;Resumen!$B$6,"Sobre-exhibido",IF(AO2182-AH2182&gt;Resumen!$B$6,"Sub-exhibido","En línea")))</f>
        <v>En línea</v>
      </c>
      <c r="AV2182" s="22" t="n">
        <f aca="false">IF(AT2182="","",IF(AT2182="Alto Potencial / Bajo Share",1,IF(AT2182="Alto Potencial / Alto Share",2,IF(AT2182="Bajo Potencial / Alto Share",3,4))))</f>
        <v>4</v>
      </c>
      <c r="AW2182" s="22" t="str">
        <f aca="false">IF(Q2182="No","Sin competencia directa",IF(AV2182=1,"1 - Foco Conquista (Alto Pot / Bajo Share)",IF(AV2182=2,"2 - Foco Defensa (Alto Pot / Alto Share)",IF(AV2182=3,"3 - Monitoreo (Bajo Pot / Alto Share)","4 - Baja Prioridad (Bajo Pot / Bajo Share)"))))</f>
        <v>4 - Baja Prioridad (Bajo Pot / Bajo Share)</v>
      </c>
      <c r="AX2182" s="12" t="str">
        <f aca="false">IF(OR(IFERROR(AND(W2182&lt;&gt;"",Y2182&lt;&gt;"",Y2182-W2182&gt;Resumen!$B$8),FALSE()),IFERROR(AND(X2182&lt;&gt;"",Y2182&lt;&gt;"",Y2182-X2182&gt;Resumen!$B$8),FALSE())),MAX(IF(IFERROR(AND(W2182&lt;&gt;"",Y2182&lt;&gt;"",Y2182-W2182&gt;Resumen!$B$8),FALSE()),Y2182-W2182,0),IF(IFERROR(AND(X2182&lt;&gt;"",Y2182&lt;&gt;"",Y2182-X2182&gt;Resumen!$B$8),FALSE()),Y2182-X2182,0)),"")</f>
        <v/>
      </c>
      <c r="AY2182" s="22" t="str">
        <f aca="false">IF(OR(IFERROR(AND(W2182&lt;&gt;"",Y2182&lt;&gt;"",Y2182-W2182&gt;Resumen!$B$8),FALSE()),IFERROR(AND(X2182&lt;&gt;"",Y2182&lt;&gt;"",Y2182-X2182&gt;Resumen!$B$8),FALSE())),TRIM("Lays tiene mayor markup que "&amp;IF(IFERROR(AND(W2182&lt;&gt;"",Y2182&lt;&gt;"",Y2182-W2182&gt;Resumen!$B$8),FALSE()),"Quento ","")&amp;IF(IFERROR(AND(X2182&lt;&gt;"",Y2182&lt;&gt;"",Y2182-X2182&gt;Resumen!$B$8),FALSE()),"Julicroc ","")&amp;"en este PDV"),"")</f>
        <v/>
      </c>
      <c r="AZ2182" s="22" t="str">
        <f aca="false">IF(COUNTIF('Plan Pehuamar - Lista'!$A$2:$A$167,A2182)&gt;0,"Sí","No")</f>
        <v>No</v>
      </c>
      <c r="BA2182" s="22" t="str">
        <f aca="false">IF(COUNTIF('Plan Combo 9+1'!$A$2:$A$226,A2182)&gt;0,"Sí","No")</f>
        <v>No</v>
      </c>
      <c r="BB2182" s="22" t="str">
        <f aca="false">IF(AH2182="","No",IF(BA2182="Sí",IF((AO2182-AH2182)&gt;Resumen!$B$6,"Sí","No"),IF((AO2182-AH2182)&gt;=Resumen!$B$132,"Sí","No")))</f>
        <v>No</v>
      </c>
      <c r="BC2182" s="22" t="str">
        <f aca="false">IF(AND(N2182="Sí",AL2182="Sí",AI2182=0),"Sí","No")</f>
        <v>Sí</v>
      </c>
      <c r="BD2182" s="22" t="str">
        <f aca="false">IF(COUNTIF('Plan 9+1 (con Pehuamar)'!$A$2:$A$227,A2182)&gt;0,"Sí","No")</f>
        <v>No</v>
      </c>
    </row>
    <row r="2183" customFormat="false" ht="15" hidden="false" customHeight="true" outlineLevel="0" collapsed="false">
      <c r="A2183" s="6" t="n">
        <v>200851</v>
      </c>
      <c r="B2183" s="6" t="n">
        <v>14</v>
      </c>
      <c r="C2183" s="6" t="n">
        <v>1402</v>
      </c>
      <c r="D2183" s="6" t="s">
        <v>254</v>
      </c>
      <c r="E2183" s="6" t="s">
        <v>2340</v>
      </c>
      <c r="F2183" s="6" t="s">
        <v>196</v>
      </c>
      <c r="G2183" s="6" t="s">
        <v>130</v>
      </c>
      <c r="H2183" s="6" t="s">
        <v>1715</v>
      </c>
      <c r="I2183" s="27" t="n">
        <v>0</v>
      </c>
      <c r="J2183" s="27" t="n">
        <v>0</v>
      </c>
      <c r="K2183" s="27" t="n">
        <v>0.1</v>
      </c>
      <c r="L2183" s="28" t="n">
        <f aca="false">I2183+J2183</f>
        <v>0</v>
      </c>
      <c r="M2183" s="28" t="n">
        <f aca="false">L2183+K2183</f>
        <v>0.1</v>
      </c>
      <c r="N2183" s="22" t="str">
        <f aca="false">IF(I2183&gt;0,"Sí","No")</f>
        <v>No</v>
      </c>
      <c r="O2183" s="22" t="str">
        <f aca="false">IF(J2183&gt;0,"Sí","No")</f>
        <v>No</v>
      </c>
      <c r="P2183" s="22" t="str">
        <f aca="false">IF(K2183&gt;0,"Sí","No")</f>
        <v>Sí</v>
      </c>
      <c r="Q2183" s="22" t="str">
        <f aca="false">IF(OR(I2183&gt;0,J2183&gt;0),"Sí","No")</f>
        <v>No</v>
      </c>
      <c r="R2183" s="27"/>
      <c r="S2183" s="27"/>
      <c r="T2183" s="27"/>
      <c r="U2183" s="27"/>
      <c r="V2183" s="27"/>
      <c r="W2183" s="12" t="str">
        <f aca="false">IF(AND(I2183&gt;0,R2183&gt;0),(S2183-R2183)/R2183,"")</f>
        <v/>
      </c>
      <c r="X2183" s="12" t="str">
        <f aca="false">IF(AND(J2183&gt;0,T2183&gt;0),(U2183-T2183)/T2183,"")</f>
        <v/>
      </c>
      <c r="Y2183" s="12" t="str">
        <f aca="false">IF(AND(K2183&gt;0,V2183&gt;0),(V2183-Resumen!$B$7)/Resumen!$B$7,"")</f>
        <v/>
      </c>
      <c r="Z2183" s="28" t="str">
        <f aca="false">IF(AND(K2183&gt;0,I2183&gt;0,V2183&gt;0,S2183&gt;0),V2183-S2183,"")</f>
        <v/>
      </c>
      <c r="AA2183" s="12" t="str">
        <f aca="false">IF(Z2183&lt;&gt;"",Z2183/S2183,"")</f>
        <v/>
      </c>
      <c r="AB2183" s="28" t="str">
        <f aca="false">IF(AND(K2183&gt;0,J2183&gt;0,V2183&gt;0,U2183&gt;0),V2183-U2183,"")</f>
        <v/>
      </c>
      <c r="AC2183" s="12" t="str">
        <f aca="false">IF(AB2183&lt;&gt;"",AB2183/U2183,"")</f>
        <v/>
      </c>
      <c r="AD2183" s="27" t="n">
        <v>0</v>
      </c>
      <c r="AE2183" s="27" t="n">
        <v>0</v>
      </c>
      <c r="AF2183" s="27" t="n">
        <v>0</v>
      </c>
      <c r="AG2183" s="28" t="n">
        <f aca="false">AD2183+AE2183+AF2183</f>
        <v>0</v>
      </c>
      <c r="AH2183" s="12" t="str">
        <f aca="false">IF(AG2183&gt;0,AD2183/AG2183,"")</f>
        <v/>
      </c>
      <c r="AI2183" s="27" t="n">
        <v>0</v>
      </c>
      <c r="AJ2183" s="27" t="n">
        <v>0</v>
      </c>
      <c r="AK2183" s="27" t="n">
        <v>0</v>
      </c>
      <c r="AL2183" s="22" t="str">
        <f aca="false">IF(OR(AJ2183&gt;0,AK2183&gt;0),"Sí","No")</f>
        <v>No</v>
      </c>
      <c r="AM2183" s="6"/>
      <c r="AN2183" s="6"/>
      <c r="AO2183" s="12" t="n">
        <f aca="false">IF(M2183&gt;0,K2183/M2183,"")</f>
        <v>1</v>
      </c>
      <c r="AP2183" s="22" t="str">
        <f aca="false">IF(M2183&gt;=Resumen!$B$5,"Alto","Bajo")</f>
        <v>Bajo</v>
      </c>
      <c r="AQ2183" s="22" t="str">
        <f aca="false">IF(AO2183&gt;=Resumen!$B$28,"Alto","Bajo")</f>
        <v>Alto</v>
      </c>
      <c r="AR2183" s="22" t="str">
        <f aca="false">AP2183&amp;" Potencial / "&amp;AQ2183&amp;" Share"</f>
        <v>Bajo Potencial / Alto Share</v>
      </c>
      <c r="AS2183" s="22" t="str">
        <f aca="false">IF(Q2183="Sí",IF(AO2183&gt;=Resumen!$B$29,"Alto","Bajo"),"")</f>
        <v/>
      </c>
      <c r="AT2183" s="22" t="str">
        <f aca="false">IF(AS2183&lt;&gt;"",AP2183&amp;" Potencial / "&amp;AS2183&amp;" Share","")</f>
        <v/>
      </c>
      <c r="AU2183" s="22" t="str">
        <f aca="false">IF(AH2183="","Sin dato",IF(AH2183-AO2183&gt;Resumen!$B$6,"Sobre-exhibido",IF(AO2183-AH2183&gt;Resumen!$B$6,"Sub-exhibido","En línea")))</f>
        <v>Sin dato</v>
      </c>
      <c r="AV2183" s="22" t="str">
        <f aca="false">IF(AT2183="","",IF(AT2183="Alto Potencial / Bajo Share",1,IF(AT2183="Alto Potencial / Alto Share",2,IF(AT2183="Bajo Potencial / Alto Share",3,4))))</f>
        <v/>
      </c>
      <c r="AW2183" s="22" t="str">
        <f aca="false">IF(Q2183="No","Sin competencia directa",IF(AV2183=1,"1 - Foco Conquista (Alto Pot / Bajo Share)",IF(AV2183=2,"2 - Foco Defensa (Alto Pot / Alto Share)",IF(AV2183=3,"3 - Monitoreo (Bajo Pot / Alto Share)","4 - Baja Prioridad (Bajo Pot / Bajo Share)"))))</f>
        <v>Sin competencia directa</v>
      </c>
      <c r="AX2183" s="12" t="str">
        <f aca="false">IF(OR(IFERROR(AND(W2183&lt;&gt;"",Y2183&lt;&gt;"",Y2183-W2183&gt;Resumen!$B$8),FALSE()),IFERROR(AND(X2183&lt;&gt;"",Y2183&lt;&gt;"",Y2183-X2183&gt;Resumen!$B$8),FALSE())),MAX(IF(IFERROR(AND(W2183&lt;&gt;"",Y2183&lt;&gt;"",Y2183-W2183&gt;Resumen!$B$8),FALSE()),Y2183-W2183,0),IF(IFERROR(AND(X2183&lt;&gt;"",Y2183&lt;&gt;"",Y2183-X2183&gt;Resumen!$B$8),FALSE()),Y2183-X2183,0)),"")</f>
        <v/>
      </c>
      <c r="AY2183" s="22" t="str">
        <f aca="false">IF(OR(IFERROR(AND(W2183&lt;&gt;"",Y2183&lt;&gt;"",Y2183-W2183&gt;Resumen!$B$8),FALSE()),IFERROR(AND(X2183&lt;&gt;"",Y2183&lt;&gt;"",Y2183-X2183&gt;Resumen!$B$8),FALSE())),TRIM("Lays tiene mayor markup que "&amp;IF(IFERROR(AND(W2183&lt;&gt;"",Y2183&lt;&gt;"",Y2183-W2183&gt;Resumen!$B$8),FALSE()),"Quento ","")&amp;IF(IFERROR(AND(X2183&lt;&gt;"",Y2183&lt;&gt;"",Y2183-X2183&gt;Resumen!$B$8),FALSE()),"Julicroc ","")&amp;"en este PDV"),"")</f>
        <v/>
      </c>
      <c r="AZ2183" s="22" t="str">
        <f aca="false">IF(COUNTIF('Plan Pehuamar - Lista'!$A$2:$A$167,A2183)&gt;0,"Sí","No")</f>
        <v>No</v>
      </c>
      <c r="BA2183" s="22" t="str">
        <f aca="false">IF(COUNTIF('Plan Combo 9+1'!$A$2:$A$226,A2183)&gt;0,"Sí","No")</f>
        <v>No</v>
      </c>
      <c r="BB2183" s="22" t="str">
        <f aca="false">IF(AH2183="","No",IF(BA2183="Sí",IF((AO2183-AH2183)&gt;Resumen!$B$6,"Sí","No"),IF((AO2183-AH2183)&gt;=Resumen!$B$132,"Sí","No")))</f>
        <v>No</v>
      </c>
      <c r="BC2183" s="22" t="str">
        <f aca="false">IF(AND(N2183="Sí",AL2183="Sí",AI2183=0),"Sí","No")</f>
        <v>No</v>
      </c>
      <c r="BD2183" s="22" t="str">
        <f aca="false">IF(COUNTIF('Plan 9+1 (con Pehuamar)'!$A$2:$A$227,A2183)&gt;0,"Sí","No")</f>
        <v>No</v>
      </c>
    </row>
    <row r="2184" customFormat="false" ht="15" hidden="false" customHeight="true" outlineLevel="0" collapsed="false">
      <c r="A2184" s="6" t="n">
        <v>200852</v>
      </c>
      <c r="B2184" s="6" t="n">
        <v>14</v>
      </c>
      <c r="C2184" s="6" t="n">
        <v>1402</v>
      </c>
      <c r="D2184" s="6" t="s">
        <v>254</v>
      </c>
      <c r="E2184" s="6" t="s">
        <v>2341</v>
      </c>
      <c r="F2184" s="6" t="s">
        <v>201</v>
      </c>
      <c r="G2184" s="6" t="s">
        <v>130</v>
      </c>
      <c r="H2184" s="6" t="s">
        <v>1715</v>
      </c>
      <c r="I2184" s="27" t="n">
        <v>30</v>
      </c>
      <c r="J2184" s="27" t="n">
        <v>20</v>
      </c>
      <c r="K2184" s="27" t="n">
        <v>9</v>
      </c>
      <c r="L2184" s="28" t="n">
        <f aca="false">I2184+J2184</f>
        <v>50</v>
      </c>
      <c r="M2184" s="28" t="n">
        <f aca="false">L2184+K2184</f>
        <v>59</v>
      </c>
      <c r="N2184" s="22" t="str">
        <f aca="false">IF(I2184&gt;0,"Sí","No")</f>
        <v>Sí</v>
      </c>
      <c r="O2184" s="22" t="str">
        <f aca="false">IF(J2184&gt;0,"Sí","No")</f>
        <v>Sí</v>
      </c>
      <c r="P2184" s="22" t="str">
        <f aca="false">IF(K2184&gt;0,"Sí","No")</f>
        <v>Sí</v>
      </c>
      <c r="Q2184" s="22" t="str">
        <f aca="false">IF(OR(I2184&gt;0,J2184&gt;0),"Sí","No")</f>
        <v>Sí</v>
      </c>
      <c r="R2184" s="27" t="n">
        <v>1800</v>
      </c>
      <c r="S2184" s="27" t="n">
        <v>2500</v>
      </c>
      <c r="T2184" s="27" t="n">
        <v>1280</v>
      </c>
      <c r="U2184" s="27" t="n">
        <v>1800</v>
      </c>
      <c r="V2184" s="27" t="n">
        <v>3500</v>
      </c>
      <c r="W2184" s="12" t="n">
        <f aca="false">IF(AND(I2184&gt;0,R2184&gt;0),(S2184-R2184)/R2184,"")</f>
        <v>0.388888888888889</v>
      </c>
      <c r="X2184" s="12" t="n">
        <f aca="false">IF(AND(J2184&gt;0,T2184&gt;0),(U2184-T2184)/T2184,"")</f>
        <v>0.40625</v>
      </c>
      <c r="Y2184" s="12" t="n">
        <f aca="false">IF(AND(K2184&gt;0,V2184&gt;0),(V2184-Resumen!$B$7)/Resumen!$B$7,"")</f>
        <v>0.4</v>
      </c>
      <c r="Z2184" s="28" t="n">
        <f aca="false">IF(AND(K2184&gt;0,I2184&gt;0,V2184&gt;0,S2184&gt;0),V2184-S2184,"")</f>
        <v>1000</v>
      </c>
      <c r="AA2184" s="12" t="n">
        <f aca="false">IF(Z2184&lt;&gt;"",Z2184/S2184,"")</f>
        <v>0.4</v>
      </c>
      <c r="AB2184" s="28" t="n">
        <f aca="false">IF(AND(K2184&gt;0,J2184&gt;0,V2184&gt;0,U2184&gt;0),V2184-U2184,"")</f>
        <v>1700</v>
      </c>
      <c r="AC2184" s="12" t="n">
        <f aca="false">IF(AB2184&lt;&gt;"",AB2184/U2184,"")</f>
        <v>0.944444444444444</v>
      </c>
      <c r="AD2184" s="27" t="n">
        <v>5</v>
      </c>
      <c r="AE2184" s="27" t="n">
        <v>5</v>
      </c>
      <c r="AF2184" s="27" t="n">
        <v>15</v>
      </c>
      <c r="AG2184" s="28" t="n">
        <f aca="false">AD2184+AE2184+AF2184</f>
        <v>25</v>
      </c>
      <c r="AH2184" s="12" t="n">
        <f aca="false">IF(AG2184&gt;0,AD2184/AG2184,"")</f>
        <v>0.2</v>
      </c>
      <c r="AI2184" s="27" t="n">
        <v>0</v>
      </c>
      <c r="AJ2184" s="27" t="n">
        <v>1</v>
      </c>
      <c r="AK2184" s="27" t="n">
        <v>1</v>
      </c>
      <c r="AL2184" s="22" t="str">
        <f aca="false">IF(OR(AJ2184&gt;0,AK2184&gt;0),"Sí","No")</f>
        <v>Sí</v>
      </c>
      <c r="AM2184" s="6" t="s">
        <v>198</v>
      </c>
      <c r="AN2184" s="6" t="s">
        <v>198</v>
      </c>
      <c r="AO2184" s="12" t="n">
        <f aca="false">IF(M2184&gt;0,K2184/M2184,"")</f>
        <v>0.152542372881356</v>
      </c>
      <c r="AP2184" s="22" t="str">
        <f aca="false">IF(M2184&gt;=Resumen!$B$5,"Alto","Bajo")</f>
        <v>Alto</v>
      </c>
      <c r="AQ2184" s="22" t="str">
        <f aca="false">IF(AO2184&gt;=Resumen!$B$28,"Alto","Bajo")</f>
        <v>Bajo</v>
      </c>
      <c r="AR2184" s="22" t="str">
        <f aca="false">AP2184&amp;" Potencial / "&amp;AQ2184&amp;" Share"</f>
        <v>Alto Potencial / Bajo Share</v>
      </c>
      <c r="AS2184" s="22" t="str">
        <f aca="false">IF(Q2184="Sí",IF(AO2184&gt;=Resumen!$B$29,"Alto","Bajo"),"")</f>
        <v>Bajo</v>
      </c>
      <c r="AT2184" s="22" t="str">
        <f aca="false">IF(AS2184&lt;&gt;"",AP2184&amp;" Potencial / "&amp;AS2184&amp;" Share","")</f>
        <v>Alto Potencial / Bajo Share</v>
      </c>
      <c r="AU2184" s="22" t="str">
        <f aca="false">IF(AH2184="","Sin dato",IF(AH2184-AO2184&gt;Resumen!$B$6,"Sobre-exhibido",IF(AO2184-AH2184&gt;Resumen!$B$6,"Sub-exhibido","En línea")))</f>
        <v>En línea</v>
      </c>
      <c r="AV2184" s="22" t="n">
        <f aca="false">IF(AT2184="","",IF(AT2184="Alto Potencial / Bajo Share",1,IF(AT2184="Alto Potencial / Alto Share",2,IF(AT2184="Bajo Potencial / Alto Share",3,4))))</f>
        <v>1</v>
      </c>
      <c r="AW2184" s="22" t="str">
        <f aca="false">IF(Q2184="No","Sin competencia directa",IF(AV2184=1,"1 - Foco Conquista (Alto Pot / Bajo Share)",IF(AV2184=2,"2 - Foco Defensa (Alto Pot / Alto Share)",IF(AV2184=3,"3 - Monitoreo (Bajo Pot / Alto Share)","4 - Baja Prioridad (Bajo Pot / Bajo Share)"))))</f>
        <v>1 - Foco Conquista (Alto Pot / Bajo Share)</v>
      </c>
      <c r="AX2184" s="12" t="str">
        <f aca="false">IF(OR(IFERROR(AND(W2184&lt;&gt;"",Y2184&lt;&gt;"",Y2184-W2184&gt;Resumen!$B$8),FALSE()),IFERROR(AND(X2184&lt;&gt;"",Y2184&lt;&gt;"",Y2184-X2184&gt;Resumen!$B$8),FALSE())),MAX(IF(IFERROR(AND(W2184&lt;&gt;"",Y2184&lt;&gt;"",Y2184-W2184&gt;Resumen!$B$8),FALSE()),Y2184-W2184,0),IF(IFERROR(AND(X2184&lt;&gt;"",Y2184&lt;&gt;"",Y2184-X2184&gt;Resumen!$B$8),FALSE()),Y2184-X2184,0)),"")</f>
        <v/>
      </c>
      <c r="AY2184" s="22" t="str">
        <f aca="false">IF(OR(IFERROR(AND(W2184&lt;&gt;"",Y2184&lt;&gt;"",Y2184-W2184&gt;Resumen!$B$8),FALSE()),IFERROR(AND(X2184&lt;&gt;"",Y2184&lt;&gt;"",Y2184-X2184&gt;Resumen!$B$8),FALSE())),TRIM("Lays tiene mayor markup que "&amp;IF(IFERROR(AND(W2184&lt;&gt;"",Y2184&lt;&gt;"",Y2184-W2184&gt;Resumen!$B$8),FALSE()),"Quento ","")&amp;IF(IFERROR(AND(X2184&lt;&gt;"",Y2184&lt;&gt;"",Y2184-X2184&gt;Resumen!$B$8),FALSE()),"Julicroc ","")&amp;"en este PDV"),"")</f>
        <v/>
      </c>
      <c r="AZ2184" s="22" t="str">
        <f aca="false">IF(COUNTIF('Plan Pehuamar - Lista'!$A$2:$A$167,A2184)&gt;0,"Sí","No")</f>
        <v>No</v>
      </c>
      <c r="BA2184" s="22" t="str">
        <f aca="false">IF(COUNTIF('Plan Combo 9+1'!$A$2:$A$226,A2184)&gt;0,"Sí","No")</f>
        <v>Sí</v>
      </c>
      <c r="BB2184" s="22" t="str">
        <f aca="false">IF(AH2184="","No",IF(BA2184="Sí",IF((AO2184-AH2184)&gt;Resumen!$B$6,"Sí","No"),IF((AO2184-AH2184)&gt;=Resumen!$B$132,"Sí","No")))</f>
        <v>No</v>
      </c>
      <c r="BC2184" s="22" t="str">
        <f aca="false">IF(AND(N2184="Sí",AL2184="Sí",AI2184=0),"Sí","No")</f>
        <v>Sí</v>
      </c>
      <c r="BD2184" s="22" t="str">
        <f aca="false">IF(COUNTIF('Plan 9+1 (con Pehuamar)'!$A$2:$A$227,A2184)&gt;0,"Sí","No")</f>
        <v>Sí</v>
      </c>
    </row>
    <row r="2185" customFormat="false" ht="15" hidden="false" customHeight="true" outlineLevel="0" collapsed="false">
      <c r="A2185" s="6" t="n">
        <v>200853</v>
      </c>
      <c r="B2185" s="6" t="n">
        <v>14</v>
      </c>
      <c r="C2185" s="6" t="n">
        <v>1402</v>
      </c>
      <c r="D2185" s="6" t="s">
        <v>254</v>
      </c>
      <c r="E2185" s="6" t="s">
        <v>2342</v>
      </c>
      <c r="F2185" s="6" t="s">
        <v>196</v>
      </c>
      <c r="G2185" s="6" t="s">
        <v>130</v>
      </c>
      <c r="H2185" s="6" t="s">
        <v>1715</v>
      </c>
      <c r="I2185" s="27" t="n">
        <v>10</v>
      </c>
      <c r="J2185" s="27" t="n">
        <v>8</v>
      </c>
      <c r="K2185" s="27" t="n">
        <v>2</v>
      </c>
      <c r="L2185" s="28" t="n">
        <f aca="false">I2185+J2185</f>
        <v>18</v>
      </c>
      <c r="M2185" s="28" t="n">
        <f aca="false">L2185+K2185</f>
        <v>20</v>
      </c>
      <c r="N2185" s="22" t="str">
        <f aca="false">IF(I2185&gt;0,"Sí","No")</f>
        <v>Sí</v>
      </c>
      <c r="O2185" s="22" t="str">
        <f aca="false">IF(J2185&gt;0,"Sí","No")</f>
        <v>Sí</v>
      </c>
      <c r="P2185" s="22" t="str">
        <f aca="false">IF(K2185&gt;0,"Sí","No")</f>
        <v>Sí</v>
      </c>
      <c r="Q2185" s="22" t="str">
        <f aca="false">IF(OR(I2185&gt;0,J2185&gt;0),"Sí","No")</f>
        <v>Sí</v>
      </c>
      <c r="R2185" s="27" t="n">
        <v>1800</v>
      </c>
      <c r="S2185" s="27" t="n">
        <v>2500</v>
      </c>
      <c r="T2185" s="27" t="n">
        <v>1280</v>
      </c>
      <c r="U2185" s="27" t="n">
        <v>1800</v>
      </c>
      <c r="V2185" s="27" t="n">
        <v>3500</v>
      </c>
      <c r="W2185" s="12" t="n">
        <f aca="false">IF(AND(I2185&gt;0,R2185&gt;0),(S2185-R2185)/R2185,"")</f>
        <v>0.388888888888889</v>
      </c>
      <c r="X2185" s="12" t="n">
        <f aca="false">IF(AND(J2185&gt;0,T2185&gt;0),(U2185-T2185)/T2185,"")</f>
        <v>0.40625</v>
      </c>
      <c r="Y2185" s="12" t="n">
        <f aca="false">IF(AND(K2185&gt;0,V2185&gt;0),(V2185-Resumen!$B$7)/Resumen!$B$7,"")</f>
        <v>0.4</v>
      </c>
      <c r="Z2185" s="28" t="n">
        <f aca="false">IF(AND(K2185&gt;0,I2185&gt;0,V2185&gt;0,S2185&gt;0),V2185-S2185,"")</f>
        <v>1000</v>
      </c>
      <c r="AA2185" s="12" t="n">
        <f aca="false">IF(Z2185&lt;&gt;"",Z2185/S2185,"")</f>
        <v>0.4</v>
      </c>
      <c r="AB2185" s="28" t="n">
        <f aca="false">IF(AND(K2185&gt;0,J2185&gt;0,V2185&gt;0,U2185&gt;0),V2185-U2185,"")</f>
        <v>1700</v>
      </c>
      <c r="AC2185" s="12" t="n">
        <f aca="false">IF(AB2185&lt;&gt;"",AB2185/U2185,"")</f>
        <v>0.944444444444444</v>
      </c>
      <c r="AD2185" s="27" t="n">
        <v>1</v>
      </c>
      <c r="AE2185" s="27" t="n">
        <v>2</v>
      </c>
      <c r="AF2185" s="27" t="n">
        <v>5</v>
      </c>
      <c r="AG2185" s="28" t="n">
        <f aca="false">AD2185+AE2185+AF2185</f>
        <v>8</v>
      </c>
      <c r="AH2185" s="12" t="n">
        <f aca="false">IF(AG2185&gt;0,AD2185/AG2185,"")</f>
        <v>0.125</v>
      </c>
      <c r="AI2185" s="27" t="n">
        <v>1</v>
      </c>
      <c r="AJ2185" s="27" t="n">
        <v>0</v>
      </c>
      <c r="AK2185" s="27" t="n">
        <v>1</v>
      </c>
      <c r="AL2185" s="22" t="str">
        <f aca="false">IF(OR(AJ2185&gt;0,AK2185&gt;0),"Sí","No")</f>
        <v>Sí</v>
      </c>
      <c r="AM2185" s="6" t="s">
        <v>198</v>
      </c>
      <c r="AN2185" s="6" t="s">
        <v>198</v>
      </c>
      <c r="AO2185" s="12" t="n">
        <f aca="false">IF(M2185&gt;0,K2185/M2185,"")</f>
        <v>0.1</v>
      </c>
      <c r="AP2185" s="22" t="str">
        <f aca="false">IF(M2185&gt;=Resumen!$B$5,"Alto","Bajo")</f>
        <v>Bajo</v>
      </c>
      <c r="AQ2185" s="22" t="str">
        <f aca="false">IF(AO2185&gt;=Resumen!$B$28,"Alto","Bajo")</f>
        <v>Bajo</v>
      </c>
      <c r="AR2185" s="22" t="str">
        <f aca="false">AP2185&amp;" Potencial / "&amp;AQ2185&amp;" Share"</f>
        <v>Bajo Potencial / Bajo Share</v>
      </c>
      <c r="AS2185" s="22" t="str">
        <f aca="false">IF(Q2185="Sí",IF(AO2185&gt;=Resumen!$B$29,"Alto","Bajo"),"")</f>
        <v>Bajo</v>
      </c>
      <c r="AT2185" s="22" t="str">
        <f aca="false">IF(AS2185&lt;&gt;"",AP2185&amp;" Potencial / "&amp;AS2185&amp;" Share","")</f>
        <v>Bajo Potencial / Bajo Share</v>
      </c>
      <c r="AU2185" s="22" t="str">
        <f aca="false">IF(AH2185="","Sin dato",IF(AH2185-AO2185&gt;Resumen!$B$6,"Sobre-exhibido",IF(AO2185-AH2185&gt;Resumen!$B$6,"Sub-exhibido","En línea")))</f>
        <v>En línea</v>
      </c>
      <c r="AV2185" s="22" t="n">
        <f aca="false">IF(AT2185="","",IF(AT2185="Alto Potencial / Bajo Share",1,IF(AT2185="Alto Potencial / Alto Share",2,IF(AT2185="Bajo Potencial / Alto Share",3,4))))</f>
        <v>4</v>
      </c>
      <c r="AW2185" s="22" t="str">
        <f aca="false">IF(Q2185="No","Sin competencia directa",IF(AV2185=1,"1 - Foco Conquista (Alto Pot / Bajo Share)",IF(AV2185=2,"2 - Foco Defensa (Alto Pot / Alto Share)",IF(AV2185=3,"3 - Monitoreo (Bajo Pot / Alto Share)","4 - Baja Prioridad (Bajo Pot / Bajo Share)"))))</f>
        <v>4 - Baja Prioridad (Bajo Pot / Bajo Share)</v>
      </c>
      <c r="AX2185" s="12" t="str">
        <f aca="false">IF(OR(IFERROR(AND(W2185&lt;&gt;"",Y2185&lt;&gt;"",Y2185-W2185&gt;Resumen!$B$8),FALSE()),IFERROR(AND(X2185&lt;&gt;"",Y2185&lt;&gt;"",Y2185-X2185&gt;Resumen!$B$8),FALSE())),MAX(IF(IFERROR(AND(W2185&lt;&gt;"",Y2185&lt;&gt;"",Y2185-W2185&gt;Resumen!$B$8),FALSE()),Y2185-W2185,0),IF(IFERROR(AND(X2185&lt;&gt;"",Y2185&lt;&gt;"",Y2185-X2185&gt;Resumen!$B$8),FALSE()),Y2185-X2185,0)),"")</f>
        <v/>
      </c>
      <c r="AY2185" s="22" t="str">
        <f aca="false">IF(OR(IFERROR(AND(W2185&lt;&gt;"",Y2185&lt;&gt;"",Y2185-W2185&gt;Resumen!$B$8),FALSE()),IFERROR(AND(X2185&lt;&gt;"",Y2185&lt;&gt;"",Y2185-X2185&gt;Resumen!$B$8),FALSE())),TRIM("Lays tiene mayor markup que "&amp;IF(IFERROR(AND(W2185&lt;&gt;"",Y2185&lt;&gt;"",Y2185-W2185&gt;Resumen!$B$8),FALSE()),"Quento ","")&amp;IF(IFERROR(AND(X2185&lt;&gt;"",Y2185&lt;&gt;"",Y2185-X2185&gt;Resumen!$B$8),FALSE()),"Julicroc ","")&amp;"en este PDV"),"")</f>
        <v/>
      </c>
      <c r="AZ2185" s="22" t="str">
        <f aca="false">IF(COUNTIF('Plan Pehuamar - Lista'!$A$2:$A$167,A2185)&gt;0,"Sí","No")</f>
        <v>No</v>
      </c>
      <c r="BA2185" s="22" t="str">
        <f aca="false">IF(COUNTIF('Plan Combo 9+1'!$A$2:$A$226,A2185)&gt;0,"Sí","No")</f>
        <v>No</v>
      </c>
      <c r="BB2185" s="22" t="str">
        <f aca="false">IF(AH2185="","No",IF(BA2185="Sí",IF((AO2185-AH2185)&gt;Resumen!$B$6,"Sí","No"),IF((AO2185-AH2185)&gt;=Resumen!$B$132,"Sí","No")))</f>
        <v>No</v>
      </c>
      <c r="BC2185" s="22" t="str">
        <f aca="false">IF(AND(N2185="Sí",AL2185="Sí",AI2185=0),"Sí","No")</f>
        <v>No</v>
      </c>
      <c r="BD2185" s="22" t="str">
        <f aca="false">IF(COUNTIF('Plan 9+1 (con Pehuamar)'!$A$2:$A$227,A2185)&gt;0,"Sí","No")</f>
        <v>No</v>
      </c>
    </row>
    <row r="2186" customFormat="false" ht="15" hidden="false" customHeight="true" outlineLevel="0" collapsed="false">
      <c r="A2186" s="6" t="n">
        <v>200856</v>
      </c>
      <c r="B2186" s="6" t="n">
        <v>14</v>
      </c>
      <c r="C2186" s="6" t="n">
        <v>1402</v>
      </c>
      <c r="D2186" s="6" t="s">
        <v>254</v>
      </c>
      <c r="E2186" s="6" t="s">
        <v>2343</v>
      </c>
      <c r="F2186" s="6" t="s">
        <v>273</v>
      </c>
      <c r="G2186" s="6" t="s">
        <v>130</v>
      </c>
      <c r="H2186" s="6" t="s">
        <v>1715</v>
      </c>
      <c r="I2186" s="27" t="n">
        <v>2</v>
      </c>
      <c r="J2186" s="27" t="n">
        <v>6</v>
      </c>
      <c r="K2186" s="27" t="n">
        <v>2</v>
      </c>
      <c r="L2186" s="28" t="n">
        <f aca="false">I2186+J2186</f>
        <v>8</v>
      </c>
      <c r="M2186" s="28" t="n">
        <f aca="false">L2186+K2186</f>
        <v>10</v>
      </c>
      <c r="N2186" s="22" t="str">
        <f aca="false">IF(I2186&gt;0,"Sí","No")</f>
        <v>Sí</v>
      </c>
      <c r="O2186" s="22" t="str">
        <f aca="false">IF(J2186&gt;0,"Sí","No")</f>
        <v>Sí</v>
      </c>
      <c r="P2186" s="22" t="str">
        <f aca="false">IF(K2186&gt;0,"Sí","No")</f>
        <v>Sí</v>
      </c>
      <c r="Q2186" s="22" t="str">
        <f aca="false">IF(OR(I2186&gt;0,J2186&gt;0),"Sí","No")</f>
        <v>Sí</v>
      </c>
      <c r="R2186" s="27" t="n">
        <v>1800</v>
      </c>
      <c r="S2186" s="27" t="n">
        <v>2500</v>
      </c>
      <c r="T2186" s="27" t="n">
        <v>1280</v>
      </c>
      <c r="U2186" s="27" t="n">
        <v>1800</v>
      </c>
      <c r="V2186" s="27" t="n">
        <v>3500</v>
      </c>
      <c r="W2186" s="12" t="n">
        <f aca="false">IF(AND(I2186&gt;0,R2186&gt;0),(S2186-R2186)/R2186,"")</f>
        <v>0.388888888888889</v>
      </c>
      <c r="X2186" s="12" t="n">
        <f aca="false">IF(AND(J2186&gt;0,T2186&gt;0),(U2186-T2186)/T2186,"")</f>
        <v>0.40625</v>
      </c>
      <c r="Y2186" s="12" t="n">
        <f aca="false">IF(AND(K2186&gt;0,V2186&gt;0),(V2186-Resumen!$B$7)/Resumen!$B$7,"")</f>
        <v>0.4</v>
      </c>
      <c r="Z2186" s="28" t="n">
        <f aca="false">IF(AND(K2186&gt;0,I2186&gt;0,V2186&gt;0,S2186&gt;0),V2186-S2186,"")</f>
        <v>1000</v>
      </c>
      <c r="AA2186" s="12" t="n">
        <f aca="false">IF(Z2186&lt;&gt;"",Z2186/S2186,"")</f>
        <v>0.4</v>
      </c>
      <c r="AB2186" s="28" t="n">
        <f aca="false">IF(AND(K2186&gt;0,J2186&gt;0,V2186&gt;0,U2186&gt;0),V2186-U2186,"")</f>
        <v>1700</v>
      </c>
      <c r="AC2186" s="12" t="n">
        <f aca="false">IF(AB2186&lt;&gt;"",AB2186/U2186,"")</f>
        <v>0.944444444444444</v>
      </c>
      <c r="AD2186" s="27" t="n">
        <v>1</v>
      </c>
      <c r="AE2186" s="27" t="n">
        <v>3</v>
      </c>
      <c r="AF2186" s="27" t="n">
        <v>5</v>
      </c>
      <c r="AG2186" s="28" t="n">
        <f aca="false">AD2186+AE2186+AF2186</f>
        <v>9</v>
      </c>
      <c r="AH2186" s="12" t="n">
        <f aca="false">IF(AG2186&gt;0,AD2186/AG2186,"")</f>
        <v>0.111111111111111</v>
      </c>
      <c r="AI2186" s="27" t="n">
        <v>0</v>
      </c>
      <c r="AJ2186" s="27" t="n">
        <v>1</v>
      </c>
      <c r="AK2186" s="27" t="n">
        <v>0</v>
      </c>
      <c r="AL2186" s="22" t="str">
        <f aca="false">IF(OR(AJ2186&gt;0,AK2186&gt;0),"Sí","No")</f>
        <v>Sí</v>
      </c>
      <c r="AM2186" s="6" t="s">
        <v>198</v>
      </c>
      <c r="AN2186" s="6" t="s">
        <v>198</v>
      </c>
      <c r="AO2186" s="12" t="n">
        <f aca="false">IF(M2186&gt;0,K2186/M2186,"")</f>
        <v>0.2</v>
      </c>
      <c r="AP2186" s="22" t="str">
        <f aca="false">IF(M2186&gt;=Resumen!$B$5,"Alto","Bajo")</f>
        <v>Bajo</v>
      </c>
      <c r="AQ2186" s="22" t="str">
        <f aca="false">IF(AO2186&gt;=Resumen!$B$28,"Alto","Bajo")</f>
        <v>Bajo</v>
      </c>
      <c r="AR2186" s="22" t="str">
        <f aca="false">AP2186&amp;" Potencial / "&amp;AQ2186&amp;" Share"</f>
        <v>Bajo Potencial / Bajo Share</v>
      </c>
      <c r="AS2186" s="22" t="str">
        <f aca="false">IF(Q2186="Sí",IF(AO2186&gt;=Resumen!$B$29,"Alto","Bajo"),"")</f>
        <v>Bajo</v>
      </c>
      <c r="AT2186" s="22" t="str">
        <f aca="false">IF(AS2186&lt;&gt;"",AP2186&amp;" Potencial / "&amp;AS2186&amp;" Share","")</f>
        <v>Bajo Potencial / Bajo Share</v>
      </c>
      <c r="AU2186" s="22" t="str">
        <f aca="false">IF(AH2186="","Sin dato",IF(AH2186-AO2186&gt;Resumen!$B$6,"Sobre-exhibido",IF(AO2186-AH2186&gt;Resumen!$B$6,"Sub-exhibido","En línea")))</f>
        <v>Sub-exhibido</v>
      </c>
      <c r="AV2186" s="22" t="n">
        <f aca="false">IF(AT2186="","",IF(AT2186="Alto Potencial / Bajo Share",1,IF(AT2186="Alto Potencial / Alto Share",2,IF(AT2186="Bajo Potencial / Alto Share",3,4))))</f>
        <v>4</v>
      </c>
      <c r="AW2186" s="22" t="str">
        <f aca="false">IF(Q2186="No","Sin competencia directa",IF(AV2186=1,"1 - Foco Conquista (Alto Pot / Bajo Share)",IF(AV2186=2,"2 - Foco Defensa (Alto Pot / Alto Share)",IF(AV2186=3,"3 - Monitoreo (Bajo Pot / Alto Share)","4 - Baja Prioridad (Bajo Pot / Bajo Share)"))))</f>
        <v>4 - Baja Prioridad (Bajo Pot / Bajo Share)</v>
      </c>
      <c r="AX2186" s="12" t="str">
        <f aca="false">IF(OR(IFERROR(AND(W2186&lt;&gt;"",Y2186&lt;&gt;"",Y2186-W2186&gt;Resumen!$B$8),FALSE()),IFERROR(AND(X2186&lt;&gt;"",Y2186&lt;&gt;"",Y2186-X2186&gt;Resumen!$B$8),FALSE())),MAX(IF(IFERROR(AND(W2186&lt;&gt;"",Y2186&lt;&gt;"",Y2186-W2186&gt;Resumen!$B$8),FALSE()),Y2186-W2186,0),IF(IFERROR(AND(X2186&lt;&gt;"",Y2186&lt;&gt;"",Y2186-X2186&gt;Resumen!$B$8),FALSE()),Y2186-X2186,0)),"")</f>
        <v/>
      </c>
      <c r="AY2186" s="22" t="str">
        <f aca="false">IF(OR(IFERROR(AND(W2186&lt;&gt;"",Y2186&lt;&gt;"",Y2186-W2186&gt;Resumen!$B$8),FALSE()),IFERROR(AND(X2186&lt;&gt;"",Y2186&lt;&gt;"",Y2186-X2186&gt;Resumen!$B$8),FALSE())),TRIM("Lays tiene mayor markup que "&amp;IF(IFERROR(AND(W2186&lt;&gt;"",Y2186&lt;&gt;"",Y2186-W2186&gt;Resumen!$B$8),FALSE()),"Quento ","")&amp;IF(IFERROR(AND(X2186&lt;&gt;"",Y2186&lt;&gt;"",Y2186-X2186&gt;Resumen!$B$8),FALSE()),"Julicroc ","")&amp;"en este PDV"),"")</f>
        <v/>
      </c>
      <c r="AZ2186" s="22" t="str">
        <f aca="false">IF(COUNTIF('Plan Pehuamar - Lista'!$A$2:$A$167,A2186)&gt;0,"Sí","No")</f>
        <v>No</v>
      </c>
      <c r="BA2186" s="22" t="str">
        <f aca="false">IF(COUNTIF('Plan Combo 9+1'!$A$2:$A$226,A2186)&gt;0,"Sí","No")</f>
        <v>No</v>
      </c>
      <c r="BB2186" s="22" t="str">
        <f aca="false">IF(AH2186="","No",IF(BA2186="Sí",IF((AO2186-AH2186)&gt;Resumen!$B$6,"Sí","No"),IF((AO2186-AH2186)&gt;=Resumen!$B$132,"Sí","No")))</f>
        <v>No</v>
      </c>
      <c r="BC2186" s="22" t="str">
        <f aca="false">IF(AND(N2186="Sí",AL2186="Sí",AI2186=0),"Sí","No")</f>
        <v>Sí</v>
      </c>
      <c r="BD2186" s="22" t="str">
        <f aca="false">IF(COUNTIF('Plan 9+1 (con Pehuamar)'!$A$2:$A$227,A2186)&gt;0,"Sí","No")</f>
        <v>No</v>
      </c>
    </row>
    <row r="2187" customFormat="false" ht="15" hidden="false" customHeight="true" outlineLevel="0" collapsed="false">
      <c r="A2187" s="6" t="n">
        <v>200857</v>
      </c>
      <c r="B2187" s="6" t="n">
        <v>14</v>
      </c>
      <c r="C2187" s="6" t="n">
        <v>1402</v>
      </c>
      <c r="D2187" s="6" t="s">
        <v>254</v>
      </c>
      <c r="E2187" s="6" t="s">
        <v>2344</v>
      </c>
      <c r="F2187" s="6" t="s">
        <v>206</v>
      </c>
      <c r="G2187" s="6" t="s">
        <v>130</v>
      </c>
      <c r="H2187" s="6" t="s">
        <v>1715</v>
      </c>
      <c r="I2187" s="27" t="n">
        <v>40</v>
      </c>
      <c r="J2187" s="27" t="n">
        <v>70</v>
      </c>
      <c r="K2187" s="27" t="n">
        <v>30</v>
      </c>
      <c r="L2187" s="28" t="n">
        <f aca="false">I2187+J2187</f>
        <v>110</v>
      </c>
      <c r="M2187" s="28" t="n">
        <f aca="false">L2187+K2187</f>
        <v>140</v>
      </c>
      <c r="N2187" s="22" t="str">
        <f aca="false">IF(I2187&gt;0,"Sí","No")</f>
        <v>Sí</v>
      </c>
      <c r="O2187" s="22" t="str">
        <f aca="false">IF(J2187&gt;0,"Sí","No")</f>
        <v>Sí</v>
      </c>
      <c r="P2187" s="22" t="str">
        <f aca="false">IF(K2187&gt;0,"Sí","No")</f>
        <v>Sí</v>
      </c>
      <c r="Q2187" s="22" t="str">
        <f aca="false">IF(OR(I2187&gt;0,J2187&gt;0),"Sí","No")</f>
        <v>Sí</v>
      </c>
      <c r="R2187" s="27" t="n">
        <v>2500</v>
      </c>
      <c r="S2187" s="27" t="n">
        <v>2500</v>
      </c>
      <c r="T2187" s="27" t="n">
        <v>1150</v>
      </c>
      <c r="U2187" s="27" t="n">
        <v>1600</v>
      </c>
      <c r="V2187" s="27" t="n">
        <v>3500</v>
      </c>
      <c r="W2187" s="12" t="n">
        <f aca="false">IF(AND(I2187&gt;0,R2187&gt;0),(S2187-R2187)/R2187,"")</f>
        <v>0</v>
      </c>
      <c r="X2187" s="12" t="n">
        <f aca="false">IF(AND(J2187&gt;0,T2187&gt;0),(U2187-T2187)/T2187,"")</f>
        <v>0.391304347826087</v>
      </c>
      <c r="Y2187" s="12" t="n">
        <f aca="false">IF(AND(K2187&gt;0,V2187&gt;0),(V2187-Resumen!$B$7)/Resumen!$B$7,"")</f>
        <v>0.4</v>
      </c>
      <c r="Z2187" s="28" t="n">
        <f aca="false">IF(AND(K2187&gt;0,I2187&gt;0,V2187&gt;0,S2187&gt;0),V2187-S2187,"")</f>
        <v>1000</v>
      </c>
      <c r="AA2187" s="12" t="n">
        <f aca="false">IF(Z2187&lt;&gt;"",Z2187/S2187,"")</f>
        <v>0.4</v>
      </c>
      <c r="AB2187" s="28" t="n">
        <f aca="false">IF(AND(K2187&gt;0,J2187&gt;0,V2187&gt;0,U2187&gt;0),V2187-U2187,"")</f>
        <v>1900</v>
      </c>
      <c r="AC2187" s="12" t="n">
        <f aca="false">IF(AB2187&lt;&gt;"",AB2187/U2187,"")</f>
        <v>1.1875</v>
      </c>
      <c r="AD2187" s="27" t="n">
        <v>9</v>
      </c>
      <c r="AE2187" s="27" t="n">
        <v>10</v>
      </c>
      <c r="AF2187" s="27" t="n">
        <v>15</v>
      </c>
      <c r="AG2187" s="28" t="n">
        <f aca="false">AD2187+AE2187+AF2187</f>
        <v>34</v>
      </c>
      <c r="AH2187" s="12" t="n">
        <f aca="false">IF(AG2187&gt;0,AD2187/AG2187,"")</f>
        <v>0.264705882352941</v>
      </c>
      <c r="AI2187" s="27" t="n">
        <v>2</v>
      </c>
      <c r="AJ2187" s="27" t="n">
        <v>1</v>
      </c>
      <c r="AK2187" s="27" t="n">
        <v>1</v>
      </c>
      <c r="AL2187" s="22" t="str">
        <f aca="false">IF(OR(AJ2187&gt;0,AK2187&gt;0),"Sí","No")</f>
        <v>Sí</v>
      </c>
      <c r="AM2187" s="6" t="s">
        <v>198</v>
      </c>
      <c r="AN2187" s="6" t="s">
        <v>198</v>
      </c>
      <c r="AO2187" s="12" t="n">
        <f aca="false">IF(M2187&gt;0,K2187/M2187,"")</f>
        <v>0.214285714285714</v>
      </c>
      <c r="AP2187" s="22" t="str">
        <f aca="false">IF(M2187&gt;=Resumen!$B$5,"Alto","Bajo")</f>
        <v>Alto</v>
      </c>
      <c r="AQ2187" s="22" t="str">
        <f aca="false">IF(AO2187&gt;=Resumen!$B$28,"Alto","Bajo")</f>
        <v>Bajo</v>
      </c>
      <c r="AR2187" s="22" t="str">
        <f aca="false">AP2187&amp;" Potencial / "&amp;AQ2187&amp;" Share"</f>
        <v>Alto Potencial / Bajo Share</v>
      </c>
      <c r="AS2187" s="22" t="str">
        <f aca="false">IF(Q2187="Sí",IF(AO2187&gt;=Resumen!$B$29,"Alto","Bajo"),"")</f>
        <v>Bajo</v>
      </c>
      <c r="AT2187" s="22" t="str">
        <f aca="false">IF(AS2187&lt;&gt;"",AP2187&amp;" Potencial / "&amp;AS2187&amp;" Share","")</f>
        <v>Alto Potencial / Bajo Share</v>
      </c>
      <c r="AU2187" s="22" t="str">
        <f aca="false">IF(AH2187="","Sin dato",IF(AH2187-AO2187&gt;Resumen!$B$6,"Sobre-exhibido",IF(AO2187-AH2187&gt;Resumen!$B$6,"Sub-exhibido","En línea")))</f>
        <v>Sobre-exhibido</v>
      </c>
      <c r="AV2187" s="22" t="n">
        <f aca="false">IF(AT2187="","",IF(AT2187="Alto Potencial / Bajo Share",1,IF(AT2187="Alto Potencial / Alto Share",2,IF(AT2187="Bajo Potencial / Alto Share",3,4))))</f>
        <v>1</v>
      </c>
      <c r="AW2187" s="22" t="str">
        <f aca="false">IF(Q2187="No","Sin competencia directa",IF(AV2187=1,"1 - Foco Conquista (Alto Pot / Bajo Share)",IF(AV2187=2,"2 - Foco Defensa (Alto Pot / Alto Share)",IF(AV2187=3,"3 - Monitoreo (Bajo Pot / Alto Share)","4 - Baja Prioridad (Bajo Pot / Bajo Share)"))))</f>
        <v>1 - Foco Conquista (Alto Pot / Bajo Share)</v>
      </c>
      <c r="AX2187" s="12" t="n">
        <f aca="false">IF(OR(IFERROR(AND(W2187&lt;&gt;"",Y2187&lt;&gt;"",Y2187-W2187&gt;Resumen!$B$8),FALSE()),IFERROR(AND(X2187&lt;&gt;"",Y2187&lt;&gt;"",Y2187-X2187&gt;Resumen!$B$8),FALSE())),MAX(IF(IFERROR(AND(W2187&lt;&gt;"",Y2187&lt;&gt;"",Y2187-W2187&gt;Resumen!$B$8),FALSE()),Y2187-W2187,0),IF(IFERROR(AND(X2187&lt;&gt;"",Y2187&lt;&gt;"",Y2187-X2187&gt;Resumen!$B$8),FALSE()),Y2187-X2187,0)),"")</f>
        <v>0.4</v>
      </c>
      <c r="AY2187" s="22" t="str">
        <f aca="false">IF(OR(IFERROR(AND(W2187&lt;&gt;"",Y2187&lt;&gt;"",Y2187-W2187&gt;Resumen!$B$8),FALSE()),IFERROR(AND(X2187&lt;&gt;"",Y2187&lt;&gt;"",Y2187-X2187&gt;Resumen!$B$8),FALSE())),TRIM("Lays tiene mayor markup que "&amp;IF(IFERROR(AND(W2187&lt;&gt;"",Y2187&lt;&gt;"",Y2187-W2187&gt;Resumen!$B$8),FALSE()),"Quento ","")&amp;IF(IFERROR(AND(X2187&lt;&gt;"",Y2187&lt;&gt;"",Y2187-X2187&gt;Resumen!$B$8),FALSE()),"Julicroc ","")&amp;"en este PDV"),"")</f>
        <v>Lays tiene mayor markup que Quento en este PDV</v>
      </c>
      <c r="AZ2187" s="22" t="str">
        <f aca="false">IF(COUNTIF('Plan Pehuamar - Lista'!$A$2:$A$167,A2187)&gt;0,"Sí","No")</f>
        <v>Sí</v>
      </c>
      <c r="BA2187" s="22" t="str">
        <f aca="false">IF(COUNTIF('Plan Combo 9+1'!$A$2:$A$226,A2187)&gt;0,"Sí","No")</f>
        <v>No</v>
      </c>
      <c r="BB2187" s="22" t="str">
        <f aca="false">IF(AH2187="","No",IF(BA2187="Sí",IF((AO2187-AH2187)&gt;Resumen!$B$6,"Sí","No"),IF((AO2187-AH2187)&gt;=Resumen!$B$132,"Sí","No")))</f>
        <v>No</v>
      </c>
      <c r="BC2187" s="22" t="str">
        <f aca="false">IF(AND(N2187="Sí",AL2187="Sí",AI2187=0),"Sí","No")</f>
        <v>No</v>
      </c>
      <c r="BD2187" s="22" t="str">
        <f aca="false">IF(COUNTIF('Plan 9+1 (con Pehuamar)'!$A$2:$A$227,A2187)&gt;0,"Sí","No")</f>
        <v>Sí</v>
      </c>
    </row>
    <row r="2188" customFormat="false" ht="15" hidden="false" customHeight="true" outlineLevel="0" collapsed="false">
      <c r="A2188" s="6" t="n">
        <v>200858</v>
      </c>
      <c r="B2188" s="6" t="n">
        <v>14</v>
      </c>
      <c r="C2188" s="6" t="n">
        <v>1402</v>
      </c>
      <c r="D2188" s="6" t="s">
        <v>254</v>
      </c>
      <c r="E2188" s="6" t="s">
        <v>2345</v>
      </c>
      <c r="F2188" s="6" t="s">
        <v>196</v>
      </c>
      <c r="G2188" s="6" t="s">
        <v>130</v>
      </c>
      <c r="H2188" s="6" t="s">
        <v>1715</v>
      </c>
      <c r="I2188" s="27" t="n">
        <v>3</v>
      </c>
      <c r="J2188" s="27" t="n">
        <v>9</v>
      </c>
      <c r="K2188" s="27" t="n">
        <v>6</v>
      </c>
      <c r="L2188" s="28" t="n">
        <f aca="false">I2188+J2188</f>
        <v>12</v>
      </c>
      <c r="M2188" s="28" t="n">
        <f aca="false">L2188+K2188</f>
        <v>18</v>
      </c>
      <c r="N2188" s="22" t="str">
        <f aca="false">IF(I2188&gt;0,"Sí","No")</f>
        <v>Sí</v>
      </c>
      <c r="O2188" s="22" t="str">
        <f aca="false">IF(J2188&gt;0,"Sí","No")</f>
        <v>Sí</v>
      </c>
      <c r="P2188" s="22" t="str">
        <f aca="false">IF(K2188&gt;0,"Sí","No")</f>
        <v>Sí</v>
      </c>
      <c r="Q2188" s="22" t="str">
        <f aca="false">IF(OR(I2188&gt;0,J2188&gt;0),"Sí","No")</f>
        <v>Sí</v>
      </c>
      <c r="R2188" s="27" t="n">
        <v>1750</v>
      </c>
      <c r="S2188" s="27" t="n">
        <v>2600</v>
      </c>
      <c r="T2188" s="27" t="n">
        <v>1280</v>
      </c>
      <c r="U2188" s="27" t="n">
        <v>1800</v>
      </c>
      <c r="V2188" s="27" t="n">
        <v>3500</v>
      </c>
      <c r="W2188" s="12" t="n">
        <f aca="false">IF(AND(I2188&gt;0,R2188&gt;0),(S2188-R2188)/R2188,"")</f>
        <v>0.485714285714286</v>
      </c>
      <c r="X2188" s="12" t="n">
        <f aca="false">IF(AND(J2188&gt;0,T2188&gt;0),(U2188-T2188)/T2188,"")</f>
        <v>0.40625</v>
      </c>
      <c r="Y2188" s="12" t="n">
        <f aca="false">IF(AND(K2188&gt;0,V2188&gt;0),(V2188-Resumen!$B$7)/Resumen!$B$7,"")</f>
        <v>0.4</v>
      </c>
      <c r="Z2188" s="28" t="n">
        <f aca="false">IF(AND(K2188&gt;0,I2188&gt;0,V2188&gt;0,S2188&gt;0),V2188-S2188,"")</f>
        <v>900</v>
      </c>
      <c r="AA2188" s="12" t="n">
        <f aca="false">IF(Z2188&lt;&gt;"",Z2188/S2188,"")</f>
        <v>0.346153846153846</v>
      </c>
      <c r="AB2188" s="28" t="n">
        <f aca="false">IF(AND(K2188&gt;0,J2188&gt;0,V2188&gt;0,U2188&gt;0),V2188-U2188,"")</f>
        <v>1700</v>
      </c>
      <c r="AC2188" s="12" t="n">
        <f aca="false">IF(AB2188&lt;&gt;"",AB2188/U2188,"")</f>
        <v>0.944444444444444</v>
      </c>
      <c r="AD2188" s="27" t="n">
        <v>4</v>
      </c>
      <c r="AE2188" s="27" t="n">
        <v>8</v>
      </c>
      <c r="AF2188" s="27" t="n">
        <v>10</v>
      </c>
      <c r="AG2188" s="28" t="n">
        <f aca="false">AD2188+AE2188+AF2188</f>
        <v>22</v>
      </c>
      <c r="AH2188" s="12" t="n">
        <f aca="false">IF(AG2188&gt;0,AD2188/AG2188,"")</f>
        <v>0.181818181818182</v>
      </c>
      <c r="AI2188" s="27" t="n">
        <v>1</v>
      </c>
      <c r="AJ2188" s="27" t="n">
        <v>1</v>
      </c>
      <c r="AK2188" s="27" t="n">
        <v>1</v>
      </c>
      <c r="AL2188" s="22" t="str">
        <f aca="false">IF(OR(AJ2188&gt;0,AK2188&gt;0),"Sí","No")</f>
        <v>Sí</v>
      </c>
      <c r="AM2188" s="6" t="s">
        <v>198</v>
      </c>
      <c r="AN2188" s="6" t="s">
        <v>198</v>
      </c>
      <c r="AO2188" s="12" t="n">
        <f aca="false">IF(M2188&gt;0,K2188/M2188,"")</f>
        <v>0.333333333333333</v>
      </c>
      <c r="AP2188" s="22" t="str">
        <f aca="false">IF(M2188&gt;=Resumen!$B$5,"Alto","Bajo")</f>
        <v>Bajo</v>
      </c>
      <c r="AQ2188" s="22" t="str">
        <f aca="false">IF(AO2188&gt;=Resumen!$B$28,"Alto","Bajo")</f>
        <v>Bajo</v>
      </c>
      <c r="AR2188" s="22" t="str">
        <f aca="false">AP2188&amp;" Potencial / "&amp;AQ2188&amp;" Share"</f>
        <v>Bajo Potencial / Bajo Share</v>
      </c>
      <c r="AS2188" s="22" t="str">
        <f aca="false">IF(Q2188="Sí",IF(AO2188&gt;=Resumen!$B$29,"Alto","Bajo"),"")</f>
        <v>Bajo</v>
      </c>
      <c r="AT2188" s="22" t="str">
        <f aca="false">IF(AS2188&lt;&gt;"",AP2188&amp;" Potencial / "&amp;AS2188&amp;" Share","")</f>
        <v>Bajo Potencial / Bajo Share</v>
      </c>
      <c r="AU2188" s="22" t="str">
        <f aca="false">IF(AH2188="","Sin dato",IF(AH2188-AO2188&gt;Resumen!$B$6,"Sobre-exhibido",IF(AO2188-AH2188&gt;Resumen!$B$6,"Sub-exhibido","En línea")))</f>
        <v>Sub-exhibido</v>
      </c>
      <c r="AV2188" s="22" t="n">
        <f aca="false">IF(AT2188="","",IF(AT2188="Alto Potencial / Bajo Share",1,IF(AT2188="Alto Potencial / Alto Share",2,IF(AT2188="Bajo Potencial / Alto Share",3,4))))</f>
        <v>4</v>
      </c>
      <c r="AW2188" s="22" t="str">
        <f aca="false">IF(Q2188="No","Sin competencia directa",IF(AV2188=1,"1 - Foco Conquista (Alto Pot / Bajo Share)",IF(AV2188=2,"2 - Foco Defensa (Alto Pot / Alto Share)",IF(AV2188=3,"3 - Monitoreo (Bajo Pot / Alto Share)","4 - Baja Prioridad (Bajo Pot / Bajo Share)"))))</f>
        <v>4 - Baja Prioridad (Bajo Pot / Bajo Share)</v>
      </c>
      <c r="AX2188" s="12" t="str">
        <f aca="false">IF(OR(IFERROR(AND(W2188&lt;&gt;"",Y2188&lt;&gt;"",Y2188-W2188&gt;Resumen!$B$8),FALSE()),IFERROR(AND(X2188&lt;&gt;"",Y2188&lt;&gt;"",Y2188-X2188&gt;Resumen!$B$8),FALSE())),MAX(IF(IFERROR(AND(W2188&lt;&gt;"",Y2188&lt;&gt;"",Y2188-W2188&gt;Resumen!$B$8),FALSE()),Y2188-W2188,0),IF(IFERROR(AND(X2188&lt;&gt;"",Y2188&lt;&gt;"",Y2188-X2188&gt;Resumen!$B$8),FALSE()),Y2188-X2188,0)),"")</f>
        <v/>
      </c>
      <c r="AY2188" s="22" t="str">
        <f aca="false">IF(OR(IFERROR(AND(W2188&lt;&gt;"",Y2188&lt;&gt;"",Y2188-W2188&gt;Resumen!$B$8),FALSE()),IFERROR(AND(X2188&lt;&gt;"",Y2188&lt;&gt;"",Y2188-X2188&gt;Resumen!$B$8),FALSE())),TRIM("Lays tiene mayor markup que "&amp;IF(IFERROR(AND(W2188&lt;&gt;"",Y2188&lt;&gt;"",Y2188-W2188&gt;Resumen!$B$8),FALSE()),"Quento ","")&amp;IF(IFERROR(AND(X2188&lt;&gt;"",Y2188&lt;&gt;"",Y2188-X2188&gt;Resumen!$B$8),FALSE()),"Julicroc ","")&amp;"en este PDV"),"")</f>
        <v/>
      </c>
      <c r="AZ2188" s="22" t="str">
        <f aca="false">IF(COUNTIF('Plan Pehuamar - Lista'!$A$2:$A$167,A2188)&gt;0,"Sí","No")</f>
        <v>No</v>
      </c>
      <c r="BA2188" s="22" t="str">
        <f aca="false">IF(COUNTIF('Plan Combo 9+1'!$A$2:$A$226,A2188)&gt;0,"Sí","No")</f>
        <v>No</v>
      </c>
      <c r="BB2188" s="22" t="str">
        <f aca="false">IF(AH2188="","No",IF(BA2188="Sí",IF((AO2188-AH2188)&gt;Resumen!$B$6,"Sí","No"),IF((AO2188-AH2188)&gt;=Resumen!$B$132,"Sí","No")))</f>
        <v>Sí</v>
      </c>
      <c r="BC2188" s="22" t="str">
        <f aca="false">IF(AND(N2188="Sí",AL2188="Sí",AI2188=0),"Sí","No")</f>
        <v>No</v>
      </c>
      <c r="BD2188" s="22" t="str">
        <f aca="false">IF(COUNTIF('Plan 9+1 (con Pehuamar)'!$A$2:$A$227,A2188)&gt;0,"Sí","No")</f>
        <v>No</v>
      </c>
    </row>
    <row r="2189" customFormat="false" ht="15" hidden="false" customHeight="true" outlineLevel="0" collapsed="false">
      <c r="A2189" s="6" t="n">
        <v>200859</v>
      </c>
      <c r="B2189" s="6" t="n">
        <v>14</v>
      </c>
      <c r="C2189" s="6" t="n">
        <v>1402</v>
      </c>
      <c r="D2189" s="6" t="s">
        <v>254</v>
      </c>
      <c r="E2189" s="6" t="s">
        <v>2346</v>
      </c>
      <c r="F2189" s="6" t="s">
        <v>210</v>
      </c>
      <c r="G2189" s="6" t="s">
        <v>130</v>
      </c>
      <c r="H2189" s="6" t="s">
        <v>1715</v>
      </c>
      <c r="I2189" s="27" t="n">
        <v>8</v>
      </c>
      <c r="J2189" s="27" t="n">
        <v>40</v>
      </c>
      <c r="K2189" s="27" t="n">
        <v>10</v>
      </c>
      <c r="L2189" s="28" t="n">
        <f aca="false">I2189+J2189</f>
        <v>48</v>
      </c>
      <c r="M2189" s="28" t="n">
        <f aca="false">L2189+K2189</f>
        <v>58</v>
      </c>
      <c r="N2189" s="22" t="str">
        <f aca="false">IF(I2189&gt;0,"Sí","No")</f>
        <v>Sí</v>
      </c>
      <c r="O2189" s="22" t="str">
        <f aca="false">IF(J2189&gt;0,"Sí","No")</f>
        <v>Sí</v>
      </c>
      <c r="P2189" s="22" t="str">
        <f aca="false">IF(K2189&gt;0,"Sí","No")</f>
        <v>Sí</v>
      </c>
      <c r="Q2189" s="22" t="str">
        <f aca="false">IF(OR(I2189&gt;0,J2189&gt;0),"Sí","No")</f>
        <v>Sí</v>
      </c>
      <c r="R2189" s="27" t="n">
        <v>2500</v>
      </c>
      <c r="S2189" s="27" t="n">
        <v>2500</v>
      </c>
      <c r="T2189" s="27" t="n">
        <v>1280</v>
      </c>
      <c r="U2189" s="27" t="n">
        <v>1800</v>
      </c>
      <c r="V2189" s="27" t="n">
        <v>3500</v>
      </c>
      <c r="W2189" s="12" t="n">
        <f aca="false">IF(AND(I2189&gt;0,R2189&gt;0),(S2189-R2189)/R2189,"")</f>
        <v>0</v>
      </c>
      <c r="X2189" s="12" t="n">
        <f aca="false">IF(AND(J2189&gt;0,T2189&gt;0),(U2189-T2189)/T2189,"")</f>
        <v>0.40625</v>
      </c>
      <c r="Y2189" s="12" t="n">
        <f aca="false">IF(AND(K2189&gt;0,V2189&gt;0),(V2189-Resumen!$B$7)/Resumen!$B$7,"")</f>
        <v>0.4</v>
      </c>
      <c r="Z2189" s="28" t="n">
        <f aca="false">IF(AND(K2189&gt;0,I2189&gt;0,V2189&gt;0,S2189&gt;0),V2189-S2189,"")</f>
        <v>1000</v>
      </c>
      <c r="AA2189" s="12" t="n">
        <f aca="false">IF(Z2189&lt;&gt;"",Z2189/S2189,"")</f>
        <v>0.4</v>
      </c>
      <c r="AB2189" s="28" t="n">
        <f aca="false">IF(AND(K2189&gt;0,J2189&gt;0,V2189&gt;0,U2189&gt;0),V2189-U2189,"")</f>
        <v>1700</v>
      </c>
      <c r="AC2189" s="12" t="n">
        <f aca="false">IF(AB2189&lt;&gt;"",AB2189/U2189,"")</f>
        <v>0.944444444444444</v>
      </c>
      <c r="AD2189" s="27" t="n">
        <v>1</v>
      </c>
      <c r="AE2189" s="27" t="n">
        <v>5</v>
      </c>
      <c r="AF2189" s="27" t="n">
        <v>15</v>
      </c>
      <c r="AG2189" s="28" t="n">
        <f aca="false">AD2189+AE2189+AF2189</f>
        <v>21</v>
      </c>
      <c r="AH2189" s="12" t="n">
        <f aca="false">IF(AG2189&gt;0,AD2189/AG2189,"")</f>
        <v>0.0476190476190476</v>
      </c>
      <c r="AI2189" s="27" t="n">
        <v>1</v>
      </c>
      <c r="AJ2189" s="27" t="n">
        <v>1</v>
      </c>
      <c r="AK2189" s="27" t="n">
        <v>1</v>
      </c>
      <c r="AL2189" s="22" t="str">
        <f aca="false">IF(OR(AJ2189&gt;0,AK2189&gt;0),"Sí","No")</f>
        <v>Sí</v>
      </c>
      <c r="AM2189" s="6" t="s">
        <v>198</v>
      </c>
      <c r="AN2189" s="6" t="s">
        <v>198</v>
      </c>
      <c r="AO2189" s="12" t="n">
        <f aca="false">IF(M2189&gt;0,K2189/M2189,"")</f>
        <v>0.172413793103448</v>
      </c>
      <c r="AP2189" s="22" t="str">
        <f aca="false">IF(M2189&gt;=Resumen!$B$5,"Alto","Bajo")</f>
        <v>Alto</v>
      </c>
      <c r="AQ2189" s="22" t="str">
        <f aca="false">IF(AO2189&gt;=Resumen!$B$28,"Alto","Bajo")</f>
        <v>Bajo</v>
      </c>
      <c r="AR2189" s="22" t="str">
        <f aca="false">AP2189&amp;" Potencial / "&amp;AQ2189&amp;" Share"</f>
        <v>Alto Potencial / Bajo Share</v>
      </c>
      <c r="AS2189" s="22" t="str">
        <f aca="false">IF(Q2189="Sí",IF(AO2189&gt;=Resumen!$B$29,"Alto","Bajo"),"")</f>
        <v>Bajo</v>
      </c>
      <c r="AT2189" s="22" t="str">
        <f aca="false">IF(AS2189&lt;&gt;"",AP2189&amp;" Potencial / "&amp;AS2189&amp;" Share","")</f>
        <v>Alto Potencial / Bajo Share</v>
      </c>
      <c r="AU2189" s="22" t="str">
        <f aca="false">IF(AH2189="","Sin dato",IF(AH2189-AO2189&gt;Resumen!$B$6,"Sobre-exhibido",IF(AO2189-AH2189&gt;Resumen!$B$6,"Sub-exhibido","En línea")))</f>
        <v>Sub-exhibido</v>
      </c>
      <c r="AV2189" s="22" t="n">
        <f aca="false">IF(AT2189="","",IF(AT2189="Alto Potencial / Bajo Share",1,IF(AT2189="Alto Potencial / Alto Share",2,IF(AT2189="Bajo Potencial / Alto Share",3,4))))</f>
        <v>1</v>
      </c>
      <c r="AW2189" s="22" t="str">
        <f aca="false">IF(Q2189="No","Sin competencia directa",IF(AV2189=1,"1 - Foco Conquista (Alto Pot / Bajo Share)",IF(AV2189=2,"2 - Foco Defensa (Alto Pot / Alto Share)",IF(AV2189=3,"3 - Monitoreo (Bajo Pot / Alto Share)","4 - Baja Prioridad (Bajo Pot / Bajo Share)"))))</f>
        <v>1 - Foco Conquista (Alto Pot / Bajo Share)</v>
      </c>
      <c r="AX2189" s="12" t="n">
        <f aca="false">IF(OR(IFERROR(AND(W2189&lt;&gt;"",Y2189&lt;&gt;"",Y2189-W2189&gt;Resumen!$B$8),FALSE()),IFERROR(AND(X2189&lt;&gt;"",Y2189&lt;&gt;"",Y2189-X2189&gt;Resumen!$B$8),FALSE())),MAX(IF(IFERROR(AND(W2189&lt;&gt;"",Y2189&lt;&gt;"",Y2189-W2189&gt;Resumen!$B$8),FALSE()),Y2189-W2189,0),IF(IFERROR(AND(X2189&lt;&gt;"",Y2189&lt;&gt;"",Y2189-X2189&gt;Resumen!$B$8),FALSE()),Y2189-X2189,0)),"")</f>
        <v>0.4</v>
      </c>
      <c r="AY2189" s="22" t="str">
        <f aca="false">IF(OR(IFERROR(AND(W2189&lt;&gt;"",Y2189&lt;&gt;"",Y2189-W2189&gt;Resumen!$B$8),FALSE()),IFERROR(AND(X2189&lt;&gt;"",Y2189&lt;&gt;"",Y2189-X2189&gt;Resumen!$B$8),FALSE())),TRIM("Lays tiene mayor markup que "&amp;IF(IFERROR(AND(W2189&lt;&gt;"",Y2189&lt;&gt;"",Y2189-W2189&gt;Resumen!$B$8),FALSE()),"Quento ","")&amp;IF(IFERROR(AND(X2189&lt;&gt;"",Y2189&lt;&gt;"",Y2189-X2189&gt;Resumen!$B$8),FALSE()),"Julicroc ","")&amp;"en este PDV"),"")</f>
        <v>Lays tiene mayor markup que Quento en este PDV</v>
      </c>
      <c r="AZ2189" s="22" t="str">
        <f aca="false">IF(COUNTIF('Plan Pehuamar - Lista'!$A$2:$A$167,A2189)&gt;0,"Sí","No")</f>
        <v>No</v>
      </c>
      <c r="BA2189" s="22" t="str">
        <f aca="false">IF(COUNTIF('Plan Combo 9+1'!$A$2:$A$226,A2189)&gt;0,"Sí","No")</f>
        <v>No</v>
      </c>
      <c r="BB2189" s="22" t="str">
        <f aca="false">IF(AH2189="","No",IF(BA2189="Sí",IF((AO2189-AH2189)&gt;Resumen!$B$6,"Sí","No"),IF((AO2189-AH2189)&gt;=Resumen!$B$132,"Sí","No")))</f>
        <v>No</v>
      </c>
      <c r="BC2189" s="22" t="str">
        <f aca="false">IF(AND(N2189="Sí",AL2189="Sí",AI2189=0),"Sí","No")</f>
        <v>No</v>
      </c>
      <c r="BD2189" s="22" t="str">
        <f aca="false">IF(COUNTIF('Plan 9+1 (con Pehuamar)'!$A$2:$A$227,A2189)&gt;0,"Sí","No")</f>
        <v>No</v>
      </c>
    </row>
    <row r="2190" customFormat="false" ht="15" hidden="false" customHeight="true" outlineLevel="0" collapsed="false">
      <c r="A2190" s="6" t="n">
        <v>200861</v>
      </c>
      <c r="B2190" s="6" t="n">
        <v>14</v>
      </c>
      <c r="C2190" s="6" t="n">
        <v>1402</v>
      </c>
      <c r="D2190" s="6" t="s">
        <v>254</v>
      </c>
      <c r="E2190" s="6" t="s">
        <v>2347</v>
      </c>
      <c r="F2190" s="6" t="s">
        <v>196</v>
      </c>
      <c r="G2190" s="6" t="s">
        <v>130</v>
      </c>
      <c r="H2190" s="6" t="s">
        <v>1715</v>
      </c>
      <c r="I2190" s="27" t="n">
        <v>6</v>
      </c>
      <c r="J2190" s="27" t="n">
        <v>15</v>
      </c>
      <c r="K2190" s="27" t="n">
        <v>20</v>
      </c>
      <c r="L2190" s="28" t="n">
        <f aca="false">I2190+J2190</f>
        <v>21</v>
      </c>
      <c r="M2190" s="28" t="n">
        <f aca="false">L2190+K2190</f>
        <v>41</v>
      </c>
      <c r="N2190" s="22" t="str">
        <f aca="false">IF(I2190&gt;0,"Sí","No")</f>
        <v>Sí</v>
      </c>
      <c r="O2190" s="22" t="str">
        <f aca="false">IF(J2190&gt;0,"Sí","No")</f>
        <v>Sí</v>
      </c>
      <c r="P2190" s="22" t="str">
        <f aca="false">IF(K2190&gt;0,"Sí","No")</f>
        <v>Sí</v>
      </c>
      <c r="Q2190" s="22" t="str">
        <f aca="false">IF(OR(I2190&gt;0,J2190&gt;0),"Sí","No")</f>
        <v>Sí</v>
      </c>
      <c r="R2190" s="27" t="n">
        <v>1750</v>
      </c>
      <c r="S2190" s="27" t="n">
        <v>2500</v>
      </c>
      <c r="T2190" s="27" t="n">
        <v>1280</v>
      </c>
      <c r="U2190" s="27" t="n">
        <v>1800</v>
      </c>
      <c r="V2190" s="27" t="n">
        <v>3500</v>
      </c>
      <c r="W2190" s="12" t="n">
        <f aca="false">IF(AND(I2190&gt;0,R2190&gt;0),(S2190-R2190)/R2190,"")</f>
        <v>0.428571428571429</v>
      </c>
      <c r="X2190" s="12" t="n">
        <f aca="false">IF(AND(J2190&gt;0,T2190&gt;0),(U2190-T2190)/T2190,"")</f>
        <v>0.40625</v>
      </c>
      <c r="Y2190" s="12" t="n">
        <f aca="false">IF(AND(K2190&gt;0,V2190&gt;0),(V2190-Resumen!$B$7)/Resumen!$B$7,"")</f>
        <v>0.4</v>
      </c>
      <c r="Z2190" s="28" t="n">
        <f aca="false">IF(AND(K2190&gt;0,I2190&gt;0,V2190&gt;0,S2190&gt;0),V2190-S2190,"")</f>
        <v>1000</v>
      </c>
      <c r="AA2190" s="12" t="n">
        <f aca="false">IF(Z2190&lt;&gt;"",Z2190/S2190,"")</f>
        <v>0.4</v>
      </c>
      <c r="AB2190" s="28" t="n">
        <f aca="false">IF(AND(K2190&gt;0,J2190&gt;0,V2190&gt;0,U2190&gt;0),V2190-U2190,"")</f>
        <v>1700</v>
      </c>
      <c r="AC2190" s="12" t="n">
        <f aca="false">IF(AB2190&lt;&gt;"",AB2190/U2190,"")</f>
        <v>0.944444444444444</v>
      </c>
      <c r="AD2190" s="27" t="n">
        <v>5</v>
      </c>
      <c r="AE2190" s="27" t="n">
        <v>5</v>
      </c>
      <c r="AF2190" s="27" t="n">
        <v>10</v>
      </c>
      <c r="AG2190" s="28" t="n">
        <f aca="false">AD2190+AE2190+AF2190</f>
        <v>20</v>
      </c>
      <c r="AH2190" s="12" t="n">
        <f aca="false">IF(AG2190&gt;0,AD2190/AG2190,"")</f>
        <v>0.25</v>
      </c>
      <c r="AI2190" s="27" t="n">
        <v>0</v>
      </c>
      <c r="AJ2190" s="27" t="n">
        <v>0</v>
      </c>
      <c r="AK2190" s="27" t="n">
        <v>1</v>
      </c>
      <c r="AL2190" s="22" t="str">
        <f aca="false">IF(OR(AJ2190&gt;0,AK2190&gt;0),"Sí","No")</f>
        <v>Sí</v>
      </c>
      <c r="AM2190" s="6" t="s">
        <v>198</v>
      </c>
      <c r="AN2190" s="6" t="s">
        <v>198</v>
      </c>
      <c r="AO2190" s="12" t="n">
        <f aca="false">IF(M2190&gt;0,K2190/M2190,"")</f>
        <v>0.487804878048781</v>
      </c>
      <c r="AP2190" s="22" t="str">
        <f aca="false">IF(M2190&gt;=Resumen!$B$5,"Alto","Bajo")</f>
        <v>Alto</v>
      </c>
      <c r="AQ2190" s="22" t="str">
        <f aca="false">IF(AO2190&gt;=Resumen!$B$28,"Alto","Bajo")</f>
        <v>Alto</v>
      </c>
      <c r="AR2190" s="22" t="str">
        <f aca="false">AP2190&amp;" Potencial / "&amp;AQ2190&amp;" Share"</f>
        <v>Alto Potencial / Alto Share</v>
      </c>
      <c r="AS2190" s="22" t="str">
        <f aca="false">IF(Q2190="Sí",IF(AO2190&gt;=Resumen!$B$29,"Alto","Bajo"),"")</f>
        <v>Bajo</v>
      </c>
      <c r="AT2190" s="22" t="str">
        <f aca="false">IF(AS2190&lt;&gt;"",AP2190&amp;" Potencial / "&amp;AS2190&amp;" Share","")</f>
        <v>Alto Potencial / Bajo Share</v>
      </c>
      <c r="AU2190" s="22" t="str">
        <f aca="false">IF(AH2190="","Sin dato",IF(AH2190-AO2190&gt;Resumen!$B$6,"Sobre-exhibido",IF(AO2190-AH2190&gt;Resumen!$B$6,"Sub-exhibido","En línea")))</f>
        <v>Sub-exhibido</v>
      </c>
      <c r="AV2190" s="22" t="n">
        <f aca="false">IF(AT2190="","",IF(AT2190="Alto Potencial / Bajo Share",1,IF(AT2190="Alto Potencial / Alto Share",2,IF(AT2190="Bajo Potencial / Alto Share",3,4))))</f>
        <v>1</v>
      </c>
      <c r="AW2190" s="22" t="str">
        <f aca="false">IF(Q2190="No","Sin competencia directa",IF(AV2190=1,"1 - Foco Conquista (Alto Pot / Bajo Share)",IF(AV2190=2,"2 - Foco Defensa (Alto Pot / Alto Share)",IF(AV2190=3,"3 - Monitoreo (Bajo Pot / Alto Share)","4 - Baja Prioridad (Bajo Pot / Bajo Share)"))))</f>
        <v>1 - Foco Conquista (Alto Pot / Bajo Share)</v>
      </c>
      <c r="AX2190" s="12" t="str">
        <f aca="false">IF(OR(IFERROR(AND(W2190&lt;&gt;"",Y2190&lt;&gt;"",Y2190-W2190&gt;Resumen!$B$8),FALSE()),IFERROR(AND(X2190&lt;&gt;"",Y2190&lt;&gt;"",Y2190-X2190&gt;Resumen!$B$8),FALSE())),MAX(IF(IFERROR(AND(W2190&lt;&gt;"",Y2190&lt;&gt;"",Y2190-W2190&gt;Resumen!$B$8),FALSE()),Y2190-W2190,0),IF(IFERROR(AND(X2190&lt;&gt;"",Y2190&lt;&gt;"",Y2190-X2190&gt;Resumen!$B$8),FALSE()),Y2190-X2190,0)),"")</f>
        <v/>
      </c>
      <c r="AY2190" s="22" t="str">
        <f aca="false">IF(OR(IFERROR(AND(W2190&lt;&gt;"",Y2190&lt;&gt;"",Y2190-W2190&gt;Resumen!$B$8),FALSE()),IFERROR(AND(X2190&lt;&gt;"",Y2190&lt;&gt;"",Y2190-X2190&gt;Resumen!$B$8),FALSE())),TRIM("Lays tiene mayor markup que "&amp;IF(IFERROR(AND(W2190&lt;&gt;"",Y2190&lt;&gt;"",Y2190-W2190&gt;Resumen!$B$8),FALSE()),"Quento ","")&amp;IF(IFERROR(AND(X2190&lt;&gt;"",Y2190&lt;&gt;"",Y2190-X2190&gt;Resumen!$B$8),FALSE()),"Julicroc ","")&amp;"en este PDV"),"")</f>
        <v/>
      </c>
      <c r="AZ2190" s="22" t="str">
        <f aca="false">IF(COUNTIF('Plan Pehuamar - Lista'!$A$2:$A$167,A2190)&gt;0,"Sí","No")</f>
        <v>No</v>
      </c>
      <c r="BA2190" s="22" t="str">
        <f aca="false">IF(COUNTIF('Plan Combo 9+1'!$A$2:$A$226,A2190)&gt;0,"Sí","No")</f>
        <v>No</v>
      </c>
      <c r="BB2190" s="22" t="str">
        <f aca="false">IF(AH2190="","No",IF(BA2190="Sí",IF((AO2190-AH2190)&gt;Resumen!$B$6,"Sí","No"),IF((AO2190-AH2190)&gt;=Resumen!$B$132,"Sí","No")))</f>
        <v>Sí</v>
      </c>
      <c r="BC2190" s="22" t="str">
        <f aca="false">IF(AND(N2190="Sí",AL2190="Sí",AI2190=0),"Sí","No")</f>
        <v>Sí</v>
      </c>
      <c r="BD2190" s="22" t="str">
        <f aca="false">IF(COUNTIF('Plan 9+1 (con Pehuamar)'!$A$2:$A$227,A2190)&gt;0,"Sí","No")</f>
        <v>No</v>
      </c>
    </row>
    <row r="2191" customFormat="false" ht="15" hidden="false" customHeight="true" outlineLevel="0" collapsed="false">
      <c r="A2191" s="6" t="n">
        <v>200862</v>
      </c>
      <c r="B2191" s="6" t="n">
        <v>14</v>
      </c>
      <c r="C2191" s="6" t="n">
        <v>1402</v>
      </c>
      <c r="D2191" s="6" t="s">
        <v>254</v>
      </c>
      <c r="E2191" s="6" t="s">
        <v>2348</v>
      </c>
      <c r="F2191" s="6" t="s">
        <v>201</v>
      </c>
      <c r="G2191" s="6" t="s">
        <v>130</v>
      </c>
      <c r="H2191" s="6" t="s">
        <v>1715</v>
      </c>
      <c r="I2191" s="27" t="n">
        <v>10</v>
      </c>
      <c r="J2191" s="27" t="n">
        <v>18</v>
      </c>
      <c r="K2191" s="27" t="n">
        <v>10</v>
      </c>
      <c r="L2191" s="28" t="n">
        <f aca="false">I2191+J2191</f>
        <v>28</v>
      </c>
      <c r="M2191" s="28" t="n">
        <f aca="false">L2191+K2191</f>
        <v>38</v>
      </c>
      <c r="N2191" s="22" t="str">
        <f aca="false">IF(I2191&gt;0,"Sí","No")</f>
        <v>Sí</v>
      </c>
      <c r="O2191" s="22" t="str">
        <f aca="false">IF(J2191&gt;0,"Sí","No")</f>
        <v>Sí</v>
      </c>
      <c r="P2191" s="22" t="str">
        <f aca="false">IF(K2191&gt;0,"Sí","No")</f>
        <v>Sí</v>
      </c>
      <c r="Q2191" s="22" t="str">
        <f aca="false">IF(OR(I2191&gt;0,J2191&gt;0),"Sí","No")</f>
        <v>Sí</v>
      </c>
      <c r="R2191" s="27" t="n">
        <v>1750</v>
      </c>
      <c r="S2191" s="27" t="n">
        <v>2600</v>
      </c>
      <c r="T2191" s="27" t="n">
        <v>1280</v>
      </c>
      <c r="U2191" s="27" t="n">
        <v>1800</v>
      </c>
      <c r="V2191" s="27" t="n">
        <v>3500</v>
      </c>
      <c r="W2191" s="12" t="n">
        <f aca="false">IF(AND(I2191&gt;0,R2191&gt;0),(S2191-R2191)/R2191,"")</f>
        <v>0.485714285714286</v>
      </c>
      <c r="X2191" s="12" t="n">
        <f aca="false">IF(AND(J2191&gt;0,T2191&gt;0),(U2191-T2191)/T2191,"")</f>
        <v>0.40625</v>
      </c>
      <c r="Y2191" s="12" t="n">
        <f aca="false">IF(AND(K2191&gt;0,V2191&gt;0),(V2191-Resumen!$B$7)/Resumen!$B$7,"")</f>
        <v>0.4</v>
      </c>
      <c r="Z2191" s="28" t="n">
        <f aca="false">IF(AND(K2191&gt;0,I2191&gt;0,V2191&gt;0,S2191&gt;0),V2191-S2191,"")</f>
        <v>900</v>
      </c>
      <c r="AA2191" s="12" t="n">
        <f aca="false">IF(Z2191&lt;&gt;"",Z2191/S2191,"")</f>
        <v>0.346153846153846</v>
      </c>
      <c r="AB2191" s="28" t="n">
        <f aca="false">IF(AND(K2191&gt;0,J2191&gt;0,V2191&gt;0,U2191&gt;0),V2191-U2191,"")</f>
        <v>1700</v>
      </c>
      <c r="AC2191" s="12" t="n">
        <f aca="false">IF(AB2191&lt;&gt;"",AB2191/U2191,"")</f>
        <v>0.944444444444444</v>
      </c>
      <c r="AD2191" s="27" t="n">
        <v>6</v>
      </c>
      <c r="AE2191" s="27" t="n">
        <v>6</v>
      </c>
      <c r="AF2191" s="27" t="n">
        <v>10</v>
      </c>
      <c r="AG2191" s="28" t="n">
        <f aca="false">AD2191+AE2191+AF2191</f>
        <v>22</v>
      </c>
      <c r="AH2191" s="12" t="n">
        <f aca="false">IF(AG2191&gt;0,AD2191/AG2191,"")</f>
        <v>0.272727272727273</v>
      </c>
      <c r="AI2191" s="27" t="n">
        <v>1</v>
      </c>
      <c r="AJ2191" s="27" t="n">
        <v>1</v>
      </c>
      <c r="AK2191" s="27" t="n">
        <v>1</v>
      </c>
      <c r="AL2191" s="22" t="str">
        <f aca="false">IF(OR(AJ2191&gt;0,AK2191&gt;0),"Sí","No")</f>
        <v>Sí</v>
      </c>
      <c r="AM2191" s="6" t="s">
        <v>198</v>
      </c>
      <c r="AN2191" s="6" t="s">
        <v>198</v>
      </c>
      <c r="AO2191" s="12" t="n">
        <f aca="false">IF(M2191&gt;0,K2191/M2191,"")</f>
        <v>0.263157894736842</v>
      </c>
      <c r="AP2191" s="22" t="str">
        <f aca="false">IF(M2191&gt;=Resumen!$B$5,"Alto","Bajo")</f>
        <v>Bajo</v>
      </c>
      <c r="AQ2191" s="22" t="str">
        <f aca="false">IF(AO2191&gt;=Resumen!$B$28,"Alto","Bajo")</f>
        <v>Bajo</v>
      </c>
      <c r="AR2191" s="22" t="str">
        <f aca="false">AP2191&amp;" Potencial / "&amp;AQ2191&amp;" Share"</f>
        <v>Bajo Potencial / Bajo Share</v>
      </c>
      <c r="AS2191" s="22" t="str">
        <f aca="false">IF(Q2191="Sí",IF(AO2191&gt;=Resumen!$B$29,"Alto","Bajo"),"")</f>
        <v>Bajo</v>
      </c>
      <c r="AT2191" s="22" t="str">
        <f aca="false">IF(AS2191&lt;&gt;"",AP2191&amp;" Potencial / "&amp;AS2191&amp;" Share","")</f>
        <v>Bajo Potencial / Bajo Share</v>
      </c>
      <c r="AU2191" s="22" t="str">
        <f aca="false">IF(AH2191="","Sin dato",IF(AH2191-AO2191&gt;Resumen!$B$6,"Sobre-exhibido",IF(AO2191-AH2191&gt;Resumen!$B$6,"Sub-exhibido","En línea")))</f>
        <v>En línea</v>
      </c>
      <c r="AV2191" s="22" t="n">
        <f aca="false">IF(AT2191="","",IF(AT2191="Alto Potencial / Bajo Share",1,IF(AT2191="Alto Potencial / Alto Share",2,IF(AT2191="Bajo Potencial / Alto Share",3,4))))</f>
        <v>4</v>
      </c>
      <c r="AW2191" s="22" t="str">
        <f aca="false">IF(Q2191="No","Sin competencia directa",IF(AV2191=1,"1 - Foco Conquista (Alto Pot / Bajo Share)",IF(AV2191=2,"2 - Foco Defensa (Alto Pot / Alto Share)",IF(AV2191=3,"3 - Monitoreo (Bajo Pot / Alto Share)","4 - Baja Prioridad (Bajo Pot / Bajo Share)"))))</f>
        <v>4 - Baja Prioridad (Bajo Pot / Bajo Share)</v>
      </c>
      <c r="AX2191" s="12" t="str">
        <f aca="false">IF(OR(IFERROR(AND(W2191&lt;&gt;"",Y2191&lt;&gt;"",Y2191-W2191&gt;Resumen!$B$8),FALSE()),IFERROR(AND(X2191&lt;&gt;"",Y2191&lt;&gt;"",Y2191-X2191&gt;Resumen!$B$8),FALSE())),MAX(IF(IFERROR(AND(W2191&lt;&gt;"",Y2191&lt;&gt;"",Y2191-W2191&gt;Resumen!$B$8),FALSE()),Y2191-W2191,0),IF(IFERROR(AND(X2191&lt;&gt;"",Y2191&lt;&gt;"",Y2191-X2191&gt;Resumen!$B$8),FALSE()),Y2191-X2191,0)),"")</f>
        <v/>
      </c>
      <c r="AY2191" s="22" t="str">
        <f aca="false">IF(OR(IFERROR(AND(W2191&lt;&gt;"",Y2191&lt;&gt;"",Y2191-W2191&gt;Resumen!$B$8),FALSE()),IFERROR(AND(X2191&lt;&gt;"",Y2191&lt;&gt;"",Y2191-X2191&gt;Resumen!$B$8),FALSE())),TRIM("Lays tiene mayor markup que "&amp;IF(IFERROR(AND(W2191&lt;&gt;"",Y2191&lt;&gt;"",Y2191-W2191&gt;Resumen!$B$8),FALSE()),"Quento ","")&amp;IF(IFERROR(AND(X2191&lt;&gt;"",Y2191&lt;&gt;"",Y2191-X2191&gt;Resumen!$B$8),FALSE()),"Julicroc ","")&amp;"en este PDV"),"")</f>
        <v/>
      </c>
      <c r="AZ2191" s="22" t="str">
        <f aca="false">IF(COUNTIF('Plan Pehuamar - Lista'!$A$2:$A$167,A2191)&gt;0,"Sí","No")</f>
        <v>No</v>
      </c>
      <c r="BA2191" s="22" t="str">
        <f aca="false">IF(COUNTIF('Plan Combo 9+1'!$A$2:$A$226,A2191)&gt;0,"Sí","No")</f>
        <v>No</v>
      </c>
      <c r="BB2191" s="22" t="str">
        <f aca="false">IF(AH2191="","No",IF(BA2191="Sí",IF((AO2191-AH2191)&gt;Resumen!$B$6,"Sí","No"),IF((AO2191-AH2191)&gt;=Resumen!$B$132,"Sí","No")))</f>
        <v>No</v>
      </c>
      <c r="BC2191" s="22" t="str">
        <f aca="false">IF(AND(N2191="Sí",AL2191="Sí",AI2191=0),"Sí","No")</f>
        <v>No</v>
      </c>
      <c r="BD2191" s="22" t="str">
        <f aca="false">IF(COUNTIF('Plan 9+1 (con Pehuamar)'!$A$2:$A$227,A2191)&gt;0,"Sí","No")</f>
        <v>No</v>
      </c>
    </row>
    <row r="2192" customFormat="false" ht="15" hidden="false" customHeight="true" outlineLevel="0" collapsed="false">
      <c r="A2192" s="6" t="n">
        <v>200864</v>
      </c>
      <c r="B2192" s="6" t="n">
        <v>14</v>
      </c>
      <c r="C2192" s="6" t="n">
        <v>1402</v>
      </c>
      <c r="D2192" s="6" t="s">
        <v>254</v>
      </c>
      <c r="E2192" s="6" t="s">
        <v>2349</v>
      </c>
      <c r="F2192" s="6" t="s">
        <v>196</v>
      </c>
      <c r="G2192" s="6" t="s">
        <v>130</v>
      </c>
      <c r="H2192" s="6" t="s">
        <v>1715</v>
      </c>
      <c r="I2192" s="27" t="n">
        <v>5</v>
      </c>
      <c r="J2192" s="27" t="n">
        <v>8</v>
      </c>
      <c r="K2192" s="27" t="n">
        <v>3</v>
      </c>
      <c r="L2192" s="28" t="n">
        <f aca="false">I2192+J2192</f>
        <v>13</v>
      </c>
      <c r="M2192" s="28" t="n">
        <f aca="false">L2192+K2192</f>
        <v>16</v>
      </c>
      <c r="N2192" s="22" t="str">
        <f aca="false">IF(I2192&gt;0,"Sí","No")</f>
        <v>Sí</v>
      </c>
      <c r="O2192" s="22" t="str">
        <f aca="false">IF(J2192&gt;0,"Sí","No")</f>
        <v>Sí</v>
      </c>
      <c r="P2192" s="22" t="str">
        <f aca="false">IF(K2192&gt;0,"Sí","No")</f>
        <v>Sí</v>
      </c>
      <c r="Q2192" s="22" t="str">
        <f aca="false">IF(OR(I2192&gt;0,J2192&gt;0),"Sí","No")</f>
        <v>Sí</v>
      </c>
      <c r="R2192" s="27" t="n">
        <v>1750</v>
      </c>
      <c r="S2192" s="27" t="n">
        <v>2500</v>
      </c>
      <c r="T2192" s="27" t="n">
        <v>1280</v>
      </c>
      <c r="U2192" s="27" t="n">
        <v>1800</v>
      </c>
      <c r="V2192" s="27" t="n">
        <v>3500</v>
      </c>
      <c r="W2192" s="12" t="n">
        <f aca="false">IF(AND(I2192&gt;0,R2192&gt;0),(S2192-R2192)/R2192,"")</f>
        <v>0.428571428571429</v>
      </c>
      <c r="X2192" s="12" t="n">
        <f aca="false">IF(AND(J2192&gt;0,T2192&gt;0),(U2192-T2192)/T2192,"")</f>
        <v>0.40625</v>
      </c>
      <c r="Y2192" s="12" t="n">
        <f aca="false">IF(AND(K2192&gt;0,V2192&gt;0),(V2192-Resumen!$B$7)/Resumen!$B$7,"")</f>
        <v>0.4</v>
      </c>
      <c r="Z2192" s="28" t="n">
        <f aca="false">IF(AND(K2192&gt;0,I2192&gt;0,V2192&gt;0,S2192&gt;0),V2192-S2192,"")</f>
        <v>1000</v>
      </c>
      <c r="AA2192" s="12" t="n">
        <f aca="false">IF(Z2192&lt;&gt;"",Z2192/S2192,"")</f>
        <v>0.4</v>
      </c>
      <c r="AB2192" s="28" t="n">
        <f aca="false">IF(AND(K2192&gt;0,J2192&gt;0,V2192&gt;0,U2192&gt;0),V2192-U2192,"")</f>
        <v>1700</v>
      </c>
      <c r="AC2192" s="12" t="n">
        <f aca="false">IF(AB2192&lt;&gt;"",AB2192/U2192,"")</f>
        <v>0.944444444444444</v>
      </c>
      <c r="AD2192" s="27" t="n">
        <v>2</v>
      </c>
      <c r="AE2192" s="27" t="n">
        <v>5</v>
      </c>
      <c r="AF2192" s="27" t="n">
        <v>9</v>
      </c>
      <c r="AG2192" s="28" t="n">
        <f aca="false">AD2192+AE2192+AF2192</f>
        <v>16</v>
      </c>
      <c r="AH2192" s="12" t="n">
        <f aca="false">IF(AG2192&gt;0,AD2192/AG2192,"")</f>
        <v>0.125</v>
      </c>
      <c r="AI2192" s="27" t="n">
        <v>1</v>
      </c>
      <c r="AJ2192" s="27" t="n">
        <v>0</v>
      </c>
      <c r="AK2192" s="27" t="n">
        <v>1</v>
      </c>
      <c r="AL2192" s="22" t="str">
        <f aca="false">IF(OR(AJ2192&gt;0,AK2192&gt;0),"Sí","No")</f>
        <v>Sí</v>
      </c>
      <c r="AM2192" s="6" t="s">
        <v>198</v>
      </c>
      <c r="AN2192" s="6" t="s">
        <v>198</v>
      </c>
      <c r="AO2192" s="12" t="n">
        <f aca="false">IF(M2192&gt;0,K2192/M2192,"")</f>
        <v>0.1875</v>
      </c>
      <c r="AP2192" s="22" t="str">
        <f aca="false">IF(M2192&gt;=Resumen!$B$5,"Alto","Bajo")</f>
        <v>Bajo</v>
      </c>
      <c r="AQ2192" s="22" t="str">
        <f aca="false">IF(AO2192&gt;=Resumen!$B$28,"Alto","Bajo")</f>
        <v>Bajo</v>
      </c>
      <c r="AR2192" s="22" t="str">
        <f aca="false">AP2192&amp;" Potencial / "&amp;AQ2192&amp;" Share"</f>
        <v>Bajo Potencial / Bajo Share</v>
      </c>
      <c r="AS2192" s="22" t="str">
        <f aca="false">IF(Q2192="Sí",IF(AO2192&gt;=Resumen!$B$29,"Alto","Bajo"),"")</f>
        <v>Bajo</v>
      </c>
      <c r="AT2192" s="22" t="str">
        <f aca="false">IF(AS2192&lt;&gt;"",AP2192&amp;" Potencial / "&amp;AS2192&amp;" Share","")</f>
        <v>Bajo Potencial / Bajo Share</v>
      </c>
      <c r="AU2192" s="22" t="str">
        <f aca="false">IF(AH2192="","Sin dato",IF(AH2192-AO2192&gt;Resumen!$B$6,"Sobre-exhibido",IF(AO2192-AH2192&gt;Resumen!$B$6,"Sub-exhibido","En línea")))</f>
        <v>Sub-exhibido</v>
      </c>
      <c r="AV2192" s="22" t="n">
        <f aca="false">IF(AT2192="","",IF(AT2192="Alto Potencial / Bajo Share",1,IF(AT2192="Alto Potencial / Alto Share",2,IF(AT2192="Bajo Potencial / Alto Share",3,4))))</f>
        <v>4</v>
      </c>
      <c r="AW2192" s="22" t="str">
        <f aca="false">IF(Q2192="No","Sin competencia directa",IF(AV2192=1,"1 - Foco Conquista (Alto Pot / Bajo Share)",IF(AV2192=2,"2 - Foco Defensa (Alto Pot / Alto Share)",IF(AV2192=3,"3 - Monitoreo (Bajo Pot / Alto Share)","4 - Baja Prioridad (Bajo Pot / Bajo Share)"))))</f>
        <v>4 - Baja Prioridad (Bajo Pot / Bajo Share)</v>
      </c>
      <c r="AX2192" s="12" t="str">
        <f aca="false">IF(OR(IFERROR(AND(W2192&lt;&gt;"",Y2192&lt;&gt;"",Y2192-W2192&gt;Resumen!$B$8),FALSE()),IFERROR(AND(X2192&lt;&gt;"",Y2192&lt;&gt;"",Y2192-X2192&gt;Resumen!$B$8),FALSE())),MAX(IF(IFERROR(AND(W2192&lt;&gt;"",Y2192&lt;&gt;"",Y2192-W2192&gt;Resumen!$B$8),FALSE()),Y2192-W2192,0),IF(IFERROR(AND(X2192&lt;&gt;"",Y2192&lt;&gt;"",Y2192-X2192&gt;Resumen!$B$8),FALSE()),Y2192-X2192,0)),"")</f>
        <v/>
      </c>
      <c r="AY2192" s="22" t="str">
        <f aca="false">IF(OR(IFERROR(AND(W2192&lt;&gt;"",Y2192&lt;&gt;"",Y2192-W2192&gt;Resumen!$B$8),FALSE()),IFERROR(AND(X2192&lt;&gt;"",Y2192&lt;&gt;"",Y2192-X2192&gt;Resumen!$B$8),FALSE())),TRIM("Lays tiene mayor markup que "&amp;IF(IFERROR(AND(W2192&lt;&gt;"",Y2192&lt;&gt;"",Y2192-W2192&gt;Resumen!$B$8),FALSE()),"Quento ","")&amp;IF(IFERROR(AND(X2192&lt;&gt;"",Y2192&lt;&gt;"",Y2192-X2192&gt;Resumen!$B$8),FALSE()),"Julicroc ","")&amp;"en este PDV"),"")</f>
        <v/>
      </c>
      <c r="AZ2192" s="22" t="str">
        <f aca="false">IF(COUNTIF('Plan Pehuamar - Lista'!$A$2:$A$167,A2192)&gt;0,"Sí","No")</f>
        <v>No</v>
      </c>
      <c r="BA2192" s="22" t="str">
        <f aca="false">IF(COUNTIF('Plan Combo 9+1'!$A$2:$A$226,A2192)&gt;0,"Sí","No")</f>
        <v>No</v>
      </c>
      <c r="BB2192" s="22" t="str">
        <f aca="false">IF(AH2192="","No",IF(BA2192="Sí",IF((AO2192-AH2192)&gt;Resumen!$B$6,"Sí","No"),IF((AO2192-AH2192)&gt;=Resumen!$B$132,"Sí","No")))</f>
        <v>No</v>
      </c>
      <c r="BC2192" s="22" t="str">
        <f aca="false">IF(AND(N2192="Sí",AL2192="Sí",AI2192=0),"Sí","No")</f>
        <v>No</v>
      </c>
      <c r="BD2192" s="22" t="str">
        <f aca="false">IF(COUNTIF('Plan 9+1 (con Pehuamar)'!$A$2:$A$227,A2192)&gt;0,"Sí","No")</f>
        <v>No</v>
      </c>
    </row>
    <row r="2193" customFormat="false" ht="15" hidden="false" customHeight="true" outlineLevel="0" collapsed="false">
      <c r="A2193" s="6" t="n">
        <v>200865</v>
      </c>
      <c r="B2193" s="6" t="n">
        <v>14</v>
      </c>
      <c r="C2193" s="6" t="n">
        <v>1402</v>
      </c>
      <c r="D2193" s="6" t="s">
        <v>254</v>
      </c>
      <c r="E2193" s="6" t="s">
        <v>2350</v>
      </c>
      <c r="F2193" s="6" t="s">
        <v>196</v>
      </c>
      <c r="G2193" s="6" t="s">
        <v>130</v>
      </c>
      <c r="H2193" s="6" t="s">
        <v>1715</v>
      </c>
      <c r="I2193" s="27" t="n">
        <v>10</v>
      </c>
      <c r="J2193" s="27" t="n">
        <v>8</v>
      </c>
      <c r="K2193" s="27" t="n">
        <v>2</v>
      </c>
      <c r="L2193" s="28" t="n">
        <f aca="false">I2193+J2193</f>
        <v>18</v>
      </c>
      <c r="M2193" s="28" t="n">
        <f aca="false">L2193+K2193</f>
        <v>20</v>
      </c>
      <c r="N2193" s="22" t="str">
        <f aca="false">IF(I2193&gt;0,"Sí","No")</f>
        <v>Sí</v>
      </c>
      <c r="O2193" s="22" t="str">
        <f aca="false">IF(J2193&gt;0,"Sí","No")</f>
        <v>Sí</v>
      </c>
      <c r="P2193" s="22" t="str">
        <f aca="false">IF(K2193&gt;0,"Sí","No")</f>
        <v>Sí</v>
      </c>
      <c r="Q2193" s="22" t="str">
        <f aca="false">IF(OR(I2193&gt;0,J2193&gt;0),"Sí","No")</f>
        <v>Sí</v>
      </c>
      <c r="R2193" s="27" t="n">
        <v>1750</v>
      </c>
      <c r="S2193" s="27" t="n">
        <v>2600</v>
      </c>
      <c r="T2193" s="27" t="n">
        <v>1280</v>
      </c>
      <c r="U2193" s="27" t="n">
        <v>1700</v>
      </c>
      <c r="V2193" s="27" t="n">
        <v>3500</v>
      </c>
      <c r="W2193" s="12" t="n">
        <f aca="false">IF(AND(I2193&gt;0,R2193&gt;0),(S2193-R2193)/R2193,"")</f>
        <v>0.485714285714286</v>
      </c>
      <c r="X2193" s="12" t="n">
        <f aca="false">IF(AND(J2193&gt;0,T2193&gt;0),(U2193-T2193)/T2193,"")</f>
        <v>0.328125</v>
      </c>
      <c r="Y2193" s="12" t="n">
        <f aca="false">IF(AND(K2193&gt;0,V2193&gt;0),(V2193-Resumen!$B$7)/Resumen!$B$7,"")</f>
        <v>0.4</v>
      </c>
      <c r="Z2193" s="28" t="n">
        <f aca="false">IF(AND(K2193&gt;0,I2193&gt;0,V2193&gt;0,S2193&gt;0),V2193-S2193,"")</f>
        <v>900</v>
      </c>
      <c r="AA2193" s="12" t="n">
        <f aca="false">IF(Z2193&lt;&gt;"",Z2193/S2193,"")</f>
        <v>0.346153846153846</v>
      </c>
      <c r="AB2193" s="28" t="n">
        <f aca="false">IF(AND(K2193&gt;0,J2193&gt;0,V2193&gt;0,U2193&gt;0),V2193-U2193,"")</f>
        <v>1800</v>
      </c>
      <c r="AC2193" s="12" t="n">
        <f aca="false">IF(AB2193&lt;&gt;"",AB2193/U2193,"")</f>
        <v>1.05882352941176</v>
      </c>
      <c r="AD2193" s="27" t="n">
        <v>2</v>
      </c>
      <c r="AE2193" s="27" t="n">
        <v>2</v>
      </c>
      <c r="AF2193" s="27" t="n">
        <v>7</v>
      </c>
      <c r="AG2193" s="28" t="n">
        <f aca="false">AD2193+AE2193+AF2193</f>
        <v>11</v>
      </c>
      <c r="AH2193" s="12" t="n">
        <f aca="false">IF(AG2193&gt;0,AD2193/AG2193,"")</f>
        <v>0.181818181818182</v>
      </c>
      <c r="AI2193" s="27" t="n">
        <v>1</v>
      </c>
      <c r="AJ2193" s="27" t="n">
        <v>0</v>
      </c>
      <c r="AK2193" s="27" t="n">
        <v>1</v>
      </c>
      <c r="AL2193" s="22" t="str">
        <f aca="false">IF(OR(AJ2193&gt;0,AK2193&gt;0),"Sí","No")</f>
        <v>Sí</v>
      </c>
      <c r="AM2193" s="6" t="s">
        <v>198</v>
      </c>
      <c r="AN2193" s="6" t="s">
        <v>198</v>
      </c>
      <c r="AO2193" s="12" t="n">
        <f aca="false">IF(M2193&gt;0,K2193/M2193,"")</f>
        <v>0.1</v>
      </c>
      <c r="AP2193" s="22" t="str">
        <f aca="false">IF(M2193&gt;=Resumen!$B$5,"Alto","Bajo")</f>
        <v>Bajo</v>
      </c>
      <c r="AQ2193" s="22" t="str">
        <f aca="false">IF(AO2193&gt;=Resumen!$B$28,"Alto","Bajo")</f>
        <v>Bajo</v>
      </c>
      <c r="AR2193" s="22" t="str">
        <f aca="false">AP2193&amp;" Potencial / "&amp;AQ2193&amp;" Share"</f>
        <v>Bajo Potencial / Bajo Share</v>
      </c>
      <c r="AS2193" s="22" t="str">
        <f aca="false">IF(Q2193="Sí",IF(AO2193&gt;=Resumen!$B$29,"Alto","Bajo"),"")</f>
        <v>Bajo</v>
      </c>
      <c r="AT2193" s="22" t="str">
        <f aca="false">IF(AS2193&lt;&gt;"",AP2193&amp;" Potencial / "&amp;AS2193&amp;" Share","")</f>
        <v>Bajo Potencial / Bajo Share</v>
      </c>
      <c r="AU2193" s="22" t="str">
        <f aca="false">IF(AH2193="","Sin dato",IF(AH2193-AO2193&gt;Resumen!$B$6,"Sobre-exhibido",IF(AO2193-AH2193&gt;Resumen!$B$6,"Sub-exhibido","En línea")))</f>
        <v>Sobre-exhibido</v>
      </c>
      <c r="AV2193" s="22" t="n">
        <f aca="false">IF(AT2193="","",IF(AT2193="Alto Potencial / Bajo Share",1,IF(AT2193="Alto Potencial / Alto Share",2,IF(AT2193="Bajo Potencial / Alto Share",3,4))))</f>
        <v>4</v>
      </c>
      <c r="AW2193" s="22" t="str">
        <f aca="false">IF(Q2193="No","Sin competencia directa",IF(AV2193=1,"1 - Foco Conquista (Alto Pot / Bajo Share)",IF(AV2193=2,"2 - Foco Defensa (Alto Pot / Alto Share)",IF(AV2193=3,"3 - Monitoreo (Bajo Pot / Alto Share)","4 - Baja Prioridad (Bajo Pot / Bajo Share)"))))</f>
        <v>4 - Baja Prioridad (Bajo Pot / Bajo Share)</v>
      </c>
      <c r="AX2193" s="12" t="n">
        <f aca="false">IF(OR(IFERROR(AND(W2193&lt;&gt;"",Y2193&lt;&gt;"",Y2193-W2193&gt;Resumen!$B$8),FALSE()),IFERROR(AND(X2193&lt;&gt;"",Y2193&lt;&gt;"",Y2193-X2193&gt;Resumen!$B$8),FALSE())),MAX(IF(IFERROR(AND(W2193&lt;&gt;"",Y2193&lt;&gt;"",Y2193-W2193&gt;Resumen!$B$8),FALSE()),Y2193-W2193,0),IF(IFERROR(AND(X2193&lt;&gt;"",Y2193&lt;&gt;"",Y2193-X2193&gt;Resumen!$B$8),FALSE()),Y2193-X2193,0)),"")</f>
        <v>0.071875</v>
      </c>
      <c r="AY2193" s="22" t="str">
        <f aca="false">IF(OR(IFERROR(AND(W2193&lt;&gt;"",Y2193&lt;&gt;"",Y2193-W2193&gt;Resumen!$B$8),FALSE()),IFERROR(AND(X2193&lt;&gt;"",Y2193&lt;&gt;"",Y2193-X2193&gt;Resumen!$B$8),FALSE())),TRIM("Lays tiene mayor markup que "&amp;IF(IFERROR(AND(W2193&lt;&gt;"",Y2193&lt;&gt;"",Y2193-W2193&gt;Resumen!$B$8),FALSE()),"Quento ","")&amp;IF(IFERROR(AND(X2193&lt;&gt;"",Y2193&lt;&gt;"",Y2193-X2193&gt;Resumen!$B$8),FALSE()),"Julicroc ","")&amp;"en este PDV"),"")</f>
        <v>Lays tiene mayor markup que Julicroc en este PDV</v>
      </c>
      <c r="AZ2193" s="22" t="str">
        <f aca="false">IF(COUNTIF('Plan Pehuamar - Lista'!$A$2:$A$167,A2193)&gt;0,"Sí","No")</f>
        <v>No</v>
      </c>
      <c r="BA2193" s="22" t="str">
        <f aca="false">IF(COUNTIF('Plan Combo 9+1'!$A$2:$A$226,A2193)&gt;0,"Sí","No")</f>
        <v>No</v>
      </c>
      <c r="BB2193" s="22" t="str">
        <f aca="false">IF(AH2193="","No",IF(BA2193="Sí",IF((AO2193-AH2193)&gt;Resumen!$B$6,"Sí","No"),IF((AO2193-AH2193)&gt;=Resumen!$B$132,"Sí","No")))</f>
        <v>No</v>
      </c>
      <c r="BC2193" s="22" t="str">
        <f aca="false">IF(AND(N2193="Sí",AL2193="Sí",AI2193=0),"Sí","No")</f>
        <v>No</v>
      </c>
      <c r="BD2193" s="22" t="str">
        <f aca="false">IF(COUNTIF('Plan 9+1 (con Pehuamar)'!$A$2:$A$227,A2193)&gt;0,"Sí","No")</f>
        <v>No</v>
      </c>
    </row>
    <row r="2194" customFormat="false" ht="15" hidden="false" customHeight="true" outlineLevel="0" collapsed="false">
      <c r="A2194" s="6" t="n">
        <v>200866</v>
      </c>
      <c r="B2194" s="6" t="n">
        <v>14</v>
      </c>
      <c r="C2194" s="6" t="n">
        <v>1402</v>
      </c>
      <c r="D2194" s="6" t="s">
        <v>254</v>
      </c>
      <c r="E2194" s="6" t="s">
        <v>2351</v>
      </c>
      <c r="F2194" s="6" t="s">
        <v>201</v>
      </c>
      <c r="G2194" s="6" t="s">
        <v>130</v>
      </c>
      <c r="H2194" s="6" t="s">
        <v>1715</v>
      </c>
      <c r="I2194" s="27" t="n">
        <v>10</v>
      </c>
      <c r="J2194" s="27" t="n">
        <v>20</v>
      </c>
      <c r="K2194" s="27" t="n">
        <v>8</v>
      </c>
      <c r="L2194" s="28" t="n">
        <f aca="false">I2194+J2194</f>
        <v>30</v>
      </c>
      <c r="M2194" s="28" t="n">
        <f aca="false">L2194+K2194</f>
        <v>38</v>
      </c>
      <c r="N2194" s="22" t="str">
        <f aca="false">IF(I2194&gt;0,"Sí","No")</f>
        <v>Sí</v>
      </c>
      <c r="O2194" s="22" t="str">
        <f aca="false">IF(J2194&gt;0,"Sí","No")</f>
        <v>Sí</v>
      </c>
      <c r="P2194" s="22" t="str">
        <f aca="false">IF(K2194&gt;0,"Sí","No")</f>
        <v>Sí</v>
      </c>
      <c r="Q2194" s="22" t="str">
        <f aca="false">IF(OR(I2194&gt;0,J2194&gt;0),"Sí","No")</f>
        <v>Sí</v>
      </c>
      <c r="R2194" s="27" t="n">
        <v>1750</v>
      </c>
      <c r="S2194" s="27" t="n">
        <v>2500</v>
      </c>
      <c r="T2194" s="27" t="n">
        <v>1280</v>
      </c>
      <c r="U2194" s="27" t="n">
        <v>1800</v>
      </c>
      <c r="V2194" s="27" t="n">
        <v>3500</v>
      </c>
      <c r="W2194" s="12" t="n">
        <f aca="false">IF(AND(I2194&gt;0,R2194&gt;0),(S2194-R2194)/R2194,"")</f>
        <v>0.428571428571429</v>
      </c>
      <c r="X2194" s="12" t="n">
        <f aca="false">IF(AND(J2194&gt;0,T2194&gt;0),(U2194-T2194)/T2194,"")</f>
        <v>0.40625</v>
      </c>
      <c r="Y2194" s="12" t="n">
        <f aca="false">IF(AND(K2194&gt;0,V2194&gt;0),(V2194-Resumen!$B$7)/Resumen!$B$7,"")</f>
        <v>0.4</v>
      </c>
      <c r="Z2194" s="28" t="n">
        <f aca="false">IF(AND(K2194&gt;0,I2194&gt;0,V2194&gt;0,S2194&gt;0),V2194-S2194,"")</f>
        <v>1000</v>
      </c>
      <c r="AA2194" s="12" t="n">
        <f aca="false">IF(Z2194&lt;&gt;"",Z2194/S2194,"")</f>
        <v>0.4</v>
      </c>
      <c r="AB2194" s="28" t="n">
        <f aca="false">IF(AND(K2194&gt;0,J2194&gt;0,V2194&gt;0,U2194&gt;0),V2194-U2194,"")</f>
        <v>1700</v>
      </c>
      <c r="AC2194" s="12" t="n">
        <f aca="false">IF(AB2194&lt;&gt;"",AB2194/U2194,"")</f>
        <v>0.944444444444444</v>
      </c>
      <c r="AD2194" s="27" t="n">
        <v>4</v>
      </c>
      <c r="AE2194" s="27" t="n">
        <v>6</v>
      </c>
      <c r="AF2194" s="27" t="n">
        <v>10</v>
      </c>
      <c r="AG2194" s="28" t="n">
        <f aca="false">AD2194+AE2194+AF2194</f>
        <v>20</v>
      </c>
      <c r="AH2194" s="12" t="n">
        <f aca="false">IF(AG2194&gt;0,AD2194/AG2194,"")</f>
        <v>0.2</v>
      </c>
      <c r="AI2194" s="27" t="n">
        <v>0</v>
      </c>
      <c r="AJ2194" s="27" t="n">
        <v>0</v>
      </c>
      <c r="AK2194" s="27" t="n">
        <v>1</v>
      </c>
      <c r="AL2194" s="22" t="str">
        <f aca="false">IF(OR(AJ2194&gt;0,AK2194&gt;0),"Sí","No")</f>
        <v>Sí</v>
      </c>
      <c r="AM2194" s="6" t="s">
        <v>198</v>
      </c>
      <c r="AN2194" s="6" t="s">
        <v>198</v>
      </c>
      <c r="AO2194" s="12" t="n">
        <f aca="false">IF(M2194&gt;0,K2194/M2194,"")</f>
        <v>0.210526315789474</v>
      </c>
      <c r="AP2194" s="22" t="str">
        <f aca="false">IF(M2194&gt;=Resumen!$B$5,"Alto","Bajo")</f>
        <v>Bajo</v>
      </c>
      <c r="AQ2194" s="22" t="str">
        <f aca="false">IF(AO2194&gt;=Resumen!$B$28,"Alto","Bajo")</f>
        <v>Bajo</v>
      </c>
      <c r="AR2194" s="22" t="str">
        <f aca="false">AP2194&amp;" Potencial / "&amp;AQ2194&amp;" Share"</f>
        <v>Bajo Potencial / Bajo Share</v>
      </c>
      <c r="AS2194" s="22" t="str">
        <f aca="false">IF(Q2194="Sí",IF(AO2194&gt;=Resumen!$B$29,"Alto","Bajo"),"")</f>
        <v>Bajo</v>
      </c>
      <c r="AT2194" s="22" t="str">
        <f aca="false">IF(AS2194&lt;&gt;"",AP2194&amp;" Potencial / "&amp;AS2194&amp;" Share","")</f>
        <v>Bajo Potencial / Bajo Share</v>
      </c>
      <c r="AU2194" s="22" t="str">
        <f aca="false">IF(AH2194="","Sin dato",IF(AH2194-AO2194&gt;Resumen!$B$6,"Sobre-exhibido",IF(AO2194-AH2194&gt;Resumen!$B$6,"Sub-exhibido","En línea")))</f>
        <v>En línea</v>
      </c>
      <c r="AV2194" s="22" t="n">
        <f aca="false">IF(AT2194="","",IF(AT2194="Alto Potencial / Bajo Share",1,IF(AT2194="Alto Potencial / Alto Share",2,IF(AT2194="Bajo Potencial / Alto Share",3,4))))</f>
        <v>4</v>
      </c>
      <c r="AW2194" s="22" t="str">
        <f aca="false">IF(Q2194="No","Sin competencia directa",IF(AV2194=1,"1 - Foco Conquista (Alto Pot / Bajo Share)",IF(AV2194=2,"2 - Foco Defensa (Alto Pot / Alto Share)",IF(AV2194=3,"3 - Monitoreo (Bajo Pot / Alto Share)","4 - Baja Prioridad (Bajo Pot / Bajo Share)"))))</f>
        <v>4 - Baja Prioridad (Bajo Pot / Bajo Share)</v>
      </c>
      <c r="AX2194" s="12" t="str">
        <f aca="false">IF(OR(IFERROR(AND(W2194&lt;&gt;"",Y2194&lt;&gt;"",Y2194-W2194&gt;Resumen!$B$8),FALSE()),IFERROR(AND(X2194&lt;&gt;"",Y2194&lt;&gt;"",Y2194-X2194&gt;Resumen!$B$8),FALSE())),MAX(IF(IFERROR(AND(W2194&lt;&gt;"",Y2194&lt;&gt;"",Y2194-W2194&gt;Resumen!$B$8),FALSE()),Y2194-W2194,0),IF(IFERROR(AND(X2194&lt;&gt;"",Y2194&lt;&gt;"",Y2194-X2194&gt;Resumen!$B$8),FALSE()),Y2194-X2194,0)),"")</f>
        <v/>
      </c>
      <c r="AY2194" s="22" t="str">
        <f aca="false">IF(OR(IFERROR(AND(W2194&lt;&gt;"",Y2194&lt;&gt;"",Y2194-W2194&gt;Resumen!$B$8),FALSE()),IFERROR(AND(X2194&lt;&gt;"",Y2194&lt;&gt;"",Y2194-X2194&gt;Resumen!$B$8),FALSE())),TRIM("Lays tiene mayor markup que "&amp;IF(IFERROR(AND(W2194&lt;&gt;"",Y2194&lt;&gt;"",Y2194-W2194&gt;Resumen!$B$8),FALSE()),"Quento ","")&amp;IF(IFERROR(AND(X2194&lt;&gt;"",Y2194&lt;&gt;"",Y2194-X2194&gt;Resumen!$B$8),FALSE()),"Julicroc ","")&amp;"en este PDV"),"")</f>
        <v/>
      </c>
      <c r="AZ2194" s="22" t="str">
        <f aca="false">IF(COUNTIF('Plan Pehuamar - Lista'!$A$2:$A$167,A2194)&gt;0,"Sí","No")</f>
        <v>No</v>
      </c>
      <c r="BA2194" s="22" t="str">
        <f aca="false">IF(COUNTIF('Plan Combo 9+1'!$A$2:$A$226,A2194)&gt;0,"Sí","No")</f>
        <v>No</v>
      </c>
      <c r="BB2194" s="22" t="str">
        <f aca="false">IF(AH2194="","No",IF(BA2194="Sí",IF((AO2194-AH2194)&gt;Resumen!$B$6,"Sí","No"),IF((AO2194-AH2194)&gt;=Resumen!$B$132,"Sí","No")))</f>
        <v>No</v>
      </c>
      <c r="BC2194" s="22" t="str">
        <f aca="false">IF(AND(N2194="Sí",AL2194="Sí",AI2194=0),"Sí","No")</f>
        <v>Sí</v>
      </c>
      <c r="BD2194" s="22" t="str">
        <f aca="false">IF(COUNTIF('Plan 9+1 (con Pehuamar)'!$A$2:$A$227,A2194)&gt;0,"Sí","No")</f>
        <v>No</v>
      </c>
    </row>
    <row r="2195" customFormat="false" ht="15" hidden="false" customHeight="true" outlineLevel="0" collapsed="false">
      <c r="A2195" s="6" t="n">
        <v>200867</v>
      </c>
      <c r="B2195" s="6" t="n">
        <v>14</v>
      </c>
      <c r="C2195" s="6" t="n">
        <v>1402</v>
      </c>
      <c r="D2195" s="6" t="s">
        <v>254</v>
      </c>
      <c r="E2195" s="6" t="s">
        <v>2352</v>
      </c>
      <c r="F2195" s="6" t="s">
        <v>273</v>
      </c>
      <c r="G2195" s="6" t="s">
        <v>130</v>
      </c>
      <c r="H2195" s="6" t="s">
        <v>1715</v>
      </c>
      <c r="I2195" s="27" t="n">
        <v>10</v>
      </c>
      <c r="J2195" s="27" t="n">
        <v>6</v>
      </c>
      <c r="K2195" s="27" t="n">
        <v>2</v>
      </c>
      <c r="L2195" s="28" t="n">
        <f aca="false">I2195+J2195</f>
        <v>16</v>
      </c>
      <c r="M2195" s="28" t="n">
        <f aca="false">L2195+K2195</f>
        <v>18</v>
      </c>
      <c r="N2195" s="22" t="str">
        <f aca="false">IF(I2195&gt;0,"Sí","No")</f>
        <v>Sí</v>
      </c>
      <c r="O2195" s="22" t="str">
        <f aca="false">IF(J2195&gt;0,"Sí","No")</f>
        <v>Sí</v>
      </c>
      <c r="P2195" s="22" t="str">
        <f aca="false">IF(K2195&gt;0,"Sí","No")</f>
        <v>Sí</v>
      </c>
      <c r="Q2195" s="22" t="str">
        <f aca="false">IF(OR(I2195&gt;0,J2195&gt;0),"Sí","No")</f>
        <v>Sí</v>
      </c>
      <c r="R2195" s="27" t="n">
        <v>1750</v>
      </c>
      <c r="S2195" s="27" t="n">
        <v>2500</v>
      </c>
      <c r="T2195" s="27" t="n">
        <v>1280</v>
      </c>
      <c r="U2195" s="27" t="n">
        <v>1800</v>
      </c>
      <c r="V2195" s="27" t="n">
        <v>3500</v>
      </c>
      <c r="W2195" s="12" t="n">
        <f aca="false">IF(AND(I2195&gt;0,R2195&gt;0),(S2195-R2195)/R2195,"")</f>
        <v>0.428571428571429</v>
      </c>
      <c r="X2195" s="12" t="n">
        <f aca="false">IF(AND(J2195&gt;0,T2195&gt;0),(U2195-T2195)/T2195,"")</f>
        <v>0.40625</v>
      </c>
      <c r="Y2195" s="12" t="n">
        <f aca="false">IF(AND(K2195&gt;0,V2195&gt;0),(V2195-Resumen!$B$7)/Resumen!$B$7,"")</f>
        <v>0.4</v>
      </c>
      <c r="Z2195" s="28" t="n">
        <f aca="false">IF(AND(K2195&gt;0,I2195&gt;0,V2195&gt;0,S2195&gt;0),V2195-S2195,"")</f>
        <v>1000</v>
      </c>
      <c r="AA2195" s="12" t="n">
        <f aca="false">IF(Z2195&lt;&gt;"",Z2195/S2195,"")</f>
        <v>0.4</v>
      </c>
      <c r="AB2195" s="28" t="n">
        <f aca="false">IF(AND(K2195&gt;0,J2195&gt;0,V2195&gt;0,U2195&gt;0),V2195-U2195,"")</f>
        <v>1700</v>
      </c>
      <c r="AC2195" s="12" t="n">
        <f aca="false">IF(AB2195&lt;&gt;"",AB2195/U2195,"")</f>
        <v>0.944444444444444</v>
      </c>
      <c r="AD2195" s="27" t="n">
        <v>1</v>
      </c>
      <c r="AE2195" s="27" t="n">
        <v>2</v>
      </c>
      <c r="AF2195" s="27" t="n">
        <v>4</v>
      </c>
      <c r="AG2195" s="28" t="n">
        <f aca="false">AD2195+AE2195+AF2195</f>
        <v>7</v>
      </c>
      <c r="AH2195" s="12" t="n">
        <f aca="false">IF(AG2195&gt;0,AD2195/AG2195,"")</f>
        <v>0.142857142857143</v>
      </c>
      <c r="AI2195" s="27" t="n">
        <v>1</v>
      </c>
      <c r="AJ2195" s="27" t="n">
        <v>0</v>
      </c>
      <c r="AK2195" s="27" t="n">
        <v>1</v>
      </c>
      <c r="AL2195" s="22" t="str">
        <f aca="false">IF(OR(AJ2195&gt;0,AK2195&gt;0),"Sí","No")</f>
        <v>Sí</v>
      </c>
      <c r="AM2195" s="6" t="s">
        <v>198</v>
      </c>
      <c r="AN2195" s="6" t="s">
        <v>198</v>
      </c>
      <c r="AO2195" s="12" t="n">
        <f aca="false">IF(M2195&gt;0,K2195/M2195,"")</f>
        <v>0.111111111111111</v>
      </c>
      <c r="AP2195" s="22" t="str">
        <f aca="false">IF(M2195&gt;=Resumen!$B$5,"Alto","Bajo")</f>
        <v>Bajo</v>
      </c>
      <c r="AQ2195" s="22" t="str">
        <f aca="false">IF(AO2195&gt;=Resumen!$B$28,"Alto","Bajo")</f>
        <v>Bajo</v>
      </c>
      <c r="AR2195" s="22" t="str">
        <f aca="false">AP2195&amp;" Potencial / "&amp;AQ2195&amp;" Share"</f>
        <v>Bajo Potencial / Bajo Share</v>
      </c>
      <c r="AS2195" s="22" t="str">
        <f aca="false">IF(Q2195="Sí",IF(AO2195&gt;=Resumen!$B$29,"Alto","Bajo"),"")</f>
        <v>Bajo</v>
      </c>
      <c r="AT2195" s="22" t="str">
        <f aca="false">IF(AS2195&lt;&gt;"",AP2195&amp;" Potencial / "&amp;AS2195&amp;" Share","")</f>
        <v>Bajo Potencial / Bajo Share</v>
      </c>
      <c r="AU2195" s="22" t="str">
        <f aca="false">IF(AH2195="","Sin dato",IF(AH2195-AO2195&gt;Resumen!$B$6,"Sobre-exhibido",IF(AO2195-AH2195&gt;Resumen!$B$6,"Sub-exhibido","En línea")))</f>
        <v>En línea</v>
      </c>
      <c r="AV2195" s="22" t="n">
        <f aca="false">IF(AT2195="","",IF(AT2195="Alto Potencial / Bajo Share",1,IF(AT2195="Alto Potencial / Alto Share",2,IF(AT2195="Bajo Potencial / Alto Share",3,4))))</f>
        <v>4</v>
      </c>
      <c r="AW2195" s="22" t="str">
        <f aca="false">IF(Q2195="No","Sin competencia directa",IF(AV2195=1,"1 - Foco Conquista (Alto Pot / Bajo Share)",IF(AV2195=2,"2 - Foco Defensa (Alto Pot / Alto Share)",IF(AV2195=3,"3 - Monitoreo (Bajo Pot / Alto Share)","4 - Baja Prioridad (Bajo Pot / Bajo Share)"))))</f>
        <v>4 - Baja Prioridad (Bajo Pot / Bajo Share)</v>
      </c>
      <c r="AX2195" s="12" t="str">
        <f aca="false">IF(OR(IFERROR(AND(W2195&lt;&gt;"",Y2195&lt;&gt;"",Y2195-W2195&gt;Resumen!$B$8),FALSE()),IFERROR(AND(X2195&lt;&gt;"",Y2195&lt;&gt;"",Y2195-X2195&gt;Resumen!$B$8),FALSE())),MAX(IF(IFERROR(AND(W2195&lt;&gt;"",Y2195&lt;&gt;"",Y2195-W2195&gt;Resumen!$B$8),FALSE()),Y2195-W2195,0),IF(IFERROR(AND(X2195&lt;&gt;"",Y2195&lt;&gt;"",Y2195-X2195&gt;Resumen!$B$8),FALSE()),Y2195-X2195,0)),"")</f>
        <v/>
      </c>
      <c r="AY2195" s="22" t="str">
        <f aca="false">IF(OR(IFERROR(AND(W2195&lt;&gt;"",Y2195&lt;&gt;"",Y2195-W2195&gt;Resumen!$B$8),FALSE()),IFERROR(AND(X2195&lt;&gt;"",Y2195&lt;&gt;"",Y2195-X2195&gt;Resumen!$B$8),FALSE())),TRIM("Lays tiene mayor markup que "&amp;IF(IFERROR(AND(W2195&lt;&gt;"",Y2195&lt;&gt;"",Y2195-W2195&gt;Resumen!$B$8),FALSE()),"Quento ","")&amp;IF(IFERROR(AND(X2195&lt;&gt;"",Y2195&lt;&gt;"",Y2195-X2195&gt;Resumen!$B$8),FALSE()),"Julicroc ","")&amp;"en este PDV"),"")</f>
        <v/>
      </c>
      <c r="AZ2195" s="22" t="str">
        <f aca="false">IF(COUNTIF('Plan Pehuamar - Lista'!$A$2:$A$167,A2195)&gt;0,"Sí","No")</f>
        <v>No</v>
      </c>
      <c r="BA2195" s="22" t="str">
        <f aca="false">IF(COUNTIF('Plan Combo 9+1'!$A$2:$A$226,A2195)&gt;0,"Sí","No")</f>
        <v>No</v>
      </c>
      <c r="BB2195" s="22" t="str">
        <f aca="false">IF(AH2195="","No",IF(BA2195="Sí",IF((AO2195-AH2195)&gt;Resumen!$B$6,"Sí","No"),IF((AO2195-AH2195)&gt;=Resumen!$B$132,"Sí","No")))</f>
        <v>No</v>
      </c>
      <c r="BC2195" s="22" t="str">
        <f aca="false">IF(AND(N2195="Sí",AL2195="Sí",AI2195=0),"Sí","No")</f>
        <v>No</v>
      </c>
      <c r="BD2195" s="22" t="str">
        <f aca="false">IF(COUNTIF('Plan 9+1 (con Pehuamar)'!$A$2:$A$227,A2195)&gt;0,"Sí","No")</f>
        <v>No</v>
      </c>
    </row>
    <row r="2196" customFormat="false" ht="15" hidden="false" customHeight="true" outlineLevel="0" collapsed="false">
      <c r="A2196" s="6" t="n">
        <v>200869</v>
      </c>
      <c r="B2196" s="6" t="n">
        <v>14</v>
      </c>
      <c r="C2196" s="6" t="n">
        <v>1402</v>
      </c>
      <c r="D2196" s="6" t="s">
        <v>254</v>
      </c>
      <c r="E2196" s="6" t="s">
        <v>2353</v>
      </c>
      <c r="F2196" s="6" t="s">
        <v>196</v>
      </c>
      <c r="G2196" s="6" t="s">
        <v>130</v>
      </c>
      <c r="H2196" s="6" t="s">
        <v>1715</v>
      </c>
      <c r="I2196" s="27" t="n">
        <v>0</v>
      </c>
      <c r="J2196" s="27" t="n">
        <v>0</v>
      </c>
      <c r="K2196" s="27" t="n">
        <v>1.4</v>
      </c>
      <c r="L2196" s="28" t="n">
        <f aca="false">I2196+J2196</f>
        <v>0</v>
      </c>
      <c r="M2196" s="28" t="n">
        <f aca="false">L2196+K2196</f>
        <v>1.4</v>
      </c>
      <c r="N2196" s="22" t="str">
        <f aca="false">IF(I2196&gt;0,"Sí","No")</f>
        <v>No</v>
      </c>
      <c r="O2196" s="22" t="str">
        <f aca="false">IF(J2196&gt;0,"Sí","No")</f>
        <v>No</v>
      </c>
      <c r="P2196" s="22" t="str">
        <f aca="false">IF(K2196&gt;0,"Sí","No")</f>
        <v>Sí</v>
      </c>
      <c r="Q2196" s="22" t="str">
        <f aca="false">IF(OR(I2196&gt;0,J2196&gt;0),"Sí","No")</f>
        <v>No</v>
      </c>
      <c r="R2196" s="27"/>
      <c r="S2196" s="27"/>
      <c r="T2196" s="27"/>
      <c r="U2196" s="27"/>
      <c r="V2196" s="27"/>
      <c r="W2196" s="12" t="str">
        <f aca="false">IF(AND(I2196&gt;0,R2196&gt;0),(S2196-R2196)/R2196,"")</f>
        <v/>
      </c>
      <c r="X2196" s="12" t="str">
        <f aca="false">IF(AND(J2196&gt;0,T2196&gt;0),(U2196-T2196)/T2196,"")</f>
        <v/>
      </c>
      <c r="Y2196" s="12" t="str">
        <f aca="false">IF(AND(K2196&gt;0,V2196&gt;0),(V2196-Resumen!$B$7)/Resumen!$B$7,"")</f>
        <v/>
      </c>
      <c r="Z2196" s="28" t="str">
        <f aca="false">IF(AND(K2196&gt;0,I2196&gt;0,V2196&gt;0,S2196&gt;0),V2196-S2196,"")</f>
        <v/>
      </c>
      <c r="AA2196" s="12" t="str">
        <f aca="false">IF(Z2196&lt;&gt;"",Z2196/S2196,"")</f>
        <v/>
      </c>
      <c r="AB2196" s="28" t="str">
        <f aca="false">IF(AND(K2196&gt;0,J2196&gt;0,V2196&gt;0,U2196&gt;0),V2196-U2196,"")</f>
        <v/>
      </c>
      <c r="AC2196" s="12" t="str">
        <f aca="false">IF(AB2196&lt;&gt;"",AB2196/U2196,"")</f>
        <v/>
      </c>
      <c r="AD2196" s="27" t="n">
        <v>0</v>
      </c>
      <c r="AE2196" s="27" t="n">
        <v>0</v>
      </c>
      <c r="AF2196" s="27" t="n">
        <v>0</v>
      </c>
      <c r="AG2196" s="28" t="n">
        <f aca="false">AD2196+AE2196+AF2196</f>
        <v>0</v>
      </c>
      <c r="AH2196" s="12" t="str">
        <f aca="false">IF(AG2196&gt;0,AD2196/AG2196,"")</f>
        <v/>
      </c>
      <c r="AI2196" s="27" t="n">
        <v>0</v>
      </c>
      <c r="AJ2196" s="27" t="n">
        <v>0</v>
      </c>
      <c r="AK2196" s="27" t="n">
        <v>0</v>
      </c>
      <c r="AL2196" s="22" t="str">
        <f aca="false">IF(OR(AJ2196&gt;0,AK2196&gt;0),"Sí","No")</f>
        <v>No</v>
      </c>
      <c r="AM2196" s="6"/>
      <c r="AN2196" s="6"/>
      <c r="AO2196" s="12" t="n">
        <f aca="false">IF(M2196&gt;0,K2196/M2196,"")</f>
        <v>1</v>
      </c>
      <c r="AP2196" s="22" t="str">
        <f aca="false">IF(M2196&gt;=Resumen!$B$5,"Alto","Bajo")</f>
        <v>Bajo</v>
      </c>
      <c r="AQ2196" s="22" t="str">
        <f aca="false">IF(AO2196&gt;=Resumen!$B$28,"Alto","Bajo")</f>
        <v>Alto</v>
      </c>
      <c r="AR2196" s="22" t="str">
        <f aca="false">AP2196&amp;" Potencial / "&amp;AQ2196&amp;" Share"</f>
        <v>Bajo Potencial / Alto Share</v>
      </c>
      <c r="AS2196" s="22" t="str">
        <f aca="false">IF(Q2196="Sí",IF(AO2196&gt;=Resumen!$B$29,"Alto","Bajo"),"")</f>
        <v/>
      </c>
      <c r="AT2196" s="22" t="str">
        <f aca="false">IF(AS2196&lt;&gt;"",AP2196&amp;" Potencial / "&amp;AS2196&amp;" Share","")</f>
        <v/>
      </c>
      <c r="AU2196" s="22" t="str">
        <f aca="false">IF(AH2196="","Sin dato",IF(AH2196-AO2196&gt;Resumen!$B$6,"Sobre-exhibido",IF(AO2196-AH2196&gt;Resumen!$B$6,"Sub-exhibido","En línea")))</f>
        <v>Sin dato</v>
      </c>
      <c r="AV2196" s="22" t="str">
        <f aca="false">IF(AT2196="","",IF(AT2196="Alto Potencial / Bajo Share",1,IF(AT2196="Alto Potencial / Alto Share",2,IF(AT2196="Bajo Potencial / Alto Share",3,4))))</f>
        <v/>
      </c>
      <c r="AW2196" s="22" t="str">
        <f aca="false">IF(Q2196="No","Sin competencia directa",IF(AV2196=1,"1 - Foco Conquista (Alto Pot / Bajo Share)",IF(AV2196=2,"2 - Foco Defensa (Alto Pot / Alto Share)",IF(AV2196=3,"3 - Monitoreo (Bajo Pot / Alto Share)","4 - Baja Prioridad (Bajo Pot / Bajo Share)"))))</f>
        <v>Sin competencia directa</v>
      </c>
      <c r="AX2196" s="12" t="str">
        <f aca="false">IF(OR(IFERROR(AND(W2196&lt;&gt;"",Y2196&lt;&gt;"",Y2196-W2196&gt;Resumen!$B$8),FALSE()),IFERROR(AND(X2196&lt;&gt;"",Y2196&lt;&gt;"",Y2196-X2196&gt;Resumen!$B$8),FALSE())),MAX(IF(IFERROR(AND(W2196&lt;&gt;"",Y2196&lt;&gt;"",Y2196-W2196&gt;Resumen!$B$8),FALSE()),Y2196-W2196,0),IF(IFERROR(AND(X2196&lt;&gt;"",Y2196&lt;&gt;"",Y2196-X2196&gt;Resumen!$B$8),FALSE()),Y2196-X2196,0)),"")</f>
        <v/>
      </c>
      <c r="AY2196" s="22" t="str">
        <f aca="false">IF(OR(IFERROR(AND(W2196&lt;&gt;"",Y2196&lt;&gt;"",Y2196-W2196&gt;Resumen!$B$8),FALSE()),IFERROR(AND(X2196&lt;&gt;"",Y2196&lt;&gt;"",Y2196-X2196&gt;Resumen!$B$8),FALSE())),TRIM("Lays tiene mayor markup que "&amp;IF(IFERROR(AND(W2196&lt;&gt;"",Y2196&lt;&gt;"",Y2196-W2196&gt;Resumen!$B$8),FALSE()),"Quento ","")&amp;IF(IFERROR(AND(X2196&lt;&gt;"",Y2196&lt;&gt;"",Y2196-X2196&gt;Resumen!$B$8),FALSE()),"Julicroc ","")&amp;"en este PDV"),"")</f>
        <v/>
      </c>
      <c r="AZ2196" s="22" t="str">
        <f aca="false">IF(COUNTIF('Plan Pehuamar - Lista'!$A$2:$A$167,A2196)&gt;0,"Sí","No")</f>
        <v>No</v>
      </c>
      <c r="BA2196" s="22" t="str">
        <f aca="false">IF(COUNTIF('Plan Combo 9+1'!$A$2:$A$226,A2196)&gt;0,"Sí","No")</f>
        <v>No</v>
      </c>
      <c r="BB2196" s="22" t="str">
        <f aca="false">IF(AH2196="","No",IF(BA2196="Sí",IF((AO2196-AH2196)&gt;Resumen!$B$6,"Sí","No"),IF((AO2196-AH2196)&gt;=Resumen!$B$132,"Sí","No")))</f>
        <v>No</v>
      </c>
      <c r="BC2196" s="22" t="str">
        <f aca="false">IF(AND(N2196="Sí",AL2196="Sí",AI2196=0),"Sí","No")</f>
        <v>No</v>
      </c>
      <c r="BD2196" s="22" t="str">
        <f aca="false">IF(COUNTIF('Plan 9+1 (con Pehuamar)'!$A$2:$A$227,A2196)&gt;0,"Sí","No")</f>
        <v>No</v>
      </c>
    </row>
    <row r="2197" customFormat="false" ht="15" hidden="false" customHeight="true" outlineLevel="0" collapsed="false">
      <c r="A2197" s="6" t="n">
        <v>200872</v>
      </c>
      <c r="B2197" s="6" t="n">
        <v>14</v>
      </c>
      <c r="C2197" s="6" t="n">
        <v>1402</v>
      </c>
      <c r="D2197" s="6" t="s">
        <v>254</v>
      </c>
      <c r="E2197" s="6" t="s">
        <v>2354</v>
      </c>
      <c r="F2197" s="6" t="s">
        <v>206</v>
      </c>
      <c r="G2197" s="6" t="s">
        <v>130</v>
      </c>
      <c r="H2197" s="6" t="s">
        <v>1715</v>
      </c>
      <c r="I2197" s="27" t="n">
        <v>20</v>
      </c>
      <c r="J2197" s="27" t="n">
        <v>45</v>
      </c>
      <c r="K2197" s="27" t="n">
        <v>10</v>
      </c>
      <c r="L2197" s="28" t="n">
        <f aca="false">I2197+J2197</f>
        <v>65</v>
      </c>
      <c r="M2197" s="28" t="n">
        <f aca="false">L2197+K2197</f>
        <v>75</v>
      </c>
      <c r="N2197" s="22" t="str">
        <f aca="false">IF(I2197&gt;0,"Sí","No")</f>
        <v>Sí</v>
      </c>
      <c r="O2197" s="22" t="str">
        <f aca="false">IF(J2197&gt;0,"Sí","No")</f>
        <v>Sí</v>
      </c>
      <c r="P2197" s="22" t="str">
        <f aca="false">IF(K2197&gt;0,"Sí","No")</f>
        <v>Sí</v>
      </c>
      <c r="Q2197" s="22" t="str">
        <f aca="false">IF(OR(I2197&gt;0,J2197&gt;0),"Sí","No")</f>
        <v>Sí</v>
      </c>
      <c r="R2197" s="27" t="n">
        <v>1600</v>
      </c>
      <c r="S2197" s="27" t="n">
        <v>2300</v>
      </c>
      <c r="T2197" s="27" t="n">
        <v>1100</v>
      </c>
      <c r="U2197" s="27" t="n">
        <v>1600</v>
      </c>
      <c r="V2197" s="27" t="n">
        <v>3500</v>
      </c>
      <c r="W2197" s="12" t="n">
        <f aca="false">IF(AND(I2197&gt;0,R2197&gt;0),(S2197-R2197)/R2197,"")</f>
        <v>0.4375</v>
      </c>
      <c r="X2197" s="12" t="n">
        <f aca="false">IF(AND(J2197&gt;0,T2197&gt;0),(U2197-T2197)/T2197,"")</f>
        <v>0.454545454545455</v>
      </c>
      <c r="Y2197" s="12" t="n">
        <f aca="false">IF(AND(K2197&gt;0,V2197&gt;0),(V2197-Resumen!$B$7)/Resumen!$B$7,"")</f>
        <v>0.4</v>
      </c>
      <c r="Z2197" s="28" t="n">
        <f aca="false">IF(AND(K2197&gt;0,I2197&gt;0,V2197&gt;0,S2197&gt;0),V2197-S2197,"")</f>
        <v>1200</v>
      </c>
      <c r="AA2197" s="12" t="n">
        <f aca="false">IF(Z2197&lt;&gt;"",Z2197/S2197,"")</f>
        <v>0.521739130434783</v>
      </c>
      <c r="AB2197" s="28" t="n">
        <f aca="false">IF(AND(K2197&gt;0,J2197&gt;0,V2197&gt;0,U2197&gt;0),V2197-U2197,"")</f>
        <v>1900</v>
      </c>
      <c r="AC2197" s="12" t="n">
        <f aca="false">IF(AB2197&lt;&gt;"",AB2197/U2197,"")</f>
        <v>1.1875</v>
      </c>
      <c r="AD2197" s="27" t="n">
        <v>10</v>
      </c>
      <c r="AE2197" s="27" t="n">
        <v>10</v>
      </c>
      <c r="AF2197" s="27" t="n">
        <v>15</v>
      </c>
      <c r="AG2197" s="28" t="n">
        <f aca="false">AD2197+AE2197+AF2197</f>
        <v>35</v>
      </c>
      <c r="AH2197" s="12" t="n">
        <f aca="false">IF(AG2197&gt;0,AD2197/AG2197,"")</f>
        <v>0.285714285714286</v>
      </c>
      <c r="AI2197" s="27" t="n">
        <v>3</v>
      </c>
      <c r="AJ2197" s="27" t="n">
        <v>1</v>
      </c>
      <c r="AK2197" s="27" t="n">
        <v>2</v>
      </c>
      <c r="AL2197" s="22" t="str">
        <f aca="false">IF(OR(AJ2197&gt;0,AK2197&gt;0),"Sí","No")</f>
        <v>Sí</v>
      </c>
      <c r="AM2197" s="6" t="s">
        <v>198</v>
      </c>
      <c r="AN2197" s="6" t="s">
        <v>198</v>
      </c>
      <c r="AO2197" s="12" t="n">
        <f aca="false">IF(M2197&gt;0,K2197/M2197,"")</f>
        <v>0.133333333333333</v>
      </c>
      <c r="AP2197" s="22" t="str">
        <f aca="false">IF(M2197&gt;=Resumen!$B$5,"Alto","Bajo")</f>
        <v>Alto</v>
      </c>
      <c r="AQ2197" s="22" t="str">
        <f aca="false">IF(AO2197&gt;=Resumen!$B$28,"Alto","Bajo")</f>
        <v>Bajo</v>
      </c>
      <c r="AR2197" s="22" t="str">
        <f aca="false">AP2197&amp;" Potencial / "&amp;AQ2197&amp;" Share"</f>
        <v>Alto Potencial / Bajo Share</v>
      </c>
      <c r="AS2197" s="22" t="str">
        <f aca="false">IF(Q2197="Sí",IF(AO2197&gt;=Resumen!$B$29,"Alto","Bajo"),"")</f>
        <v>Bajo</v>
      </c>
      <c r="AT2197" s="22" t="str">
        <f aca="false">IF(AS2197&lt;&gt;"",AP2197&amp;" Potencial / "&amp;AS2197&amp;" Share","")</f>
        <v>Alto Potencial / Bajo Share</v>
      </c>
      <c r="AU2197" s="22" t="str">
        <f aca="false">IF(AH2197="","Sin dato",IF(AH2197-AO2197&gt;Resumen!$B$6,"Sobre-exhibido",IF(AO2197-AH2197&gt;Resumen!$B$6,"Sub-exhibido","En línea")))</f>
        <v>Sobre-exhibido</v>
      </c>
      <c r="AV2197" s="22" t="n">
        <f aca="false">IF(AT2197="","",IF(AT2197="Alto Potencial / Bajo Share",1,IF(AT2197="Alto Potencial / Alto Share",2,IF(AT2197="Bajo Potencial / Alto Share",3,4))))</f>
        <v>1</v>
      </c>
      <c r="AW2197" s="22" t="str">
        <f aca="false">IF(Q2197="No","Sin competencia directa",IF(AV2197=1,"1 - Foco Conquista (Alto Pot / Bajo Share)",IF(AV2197=2,"2 - Foco Defensa (Alto Pot / Alto Share)",IF(AV2197=3,"3 - Monitoreo (Bajo Pot / Alto Share)","4 - Baja Prioridad (Bajo Pot / Bajo Share)"))))</f>
        <v>1 - Foco Conquista (Alto Pot / Bajo Share)</v>
      </c>
      <c r="AX2197" s="12" t="str">
        <f aca="false">IF(OR(IFERROR(AND(W2197&lt;&gt;"",Y2197&lt;&gt;"",Y2197-W2197&gt;Resumen!$B$8),FALSE()),IFERROR(AND(X2197&lt;&gt;"",Y2197&lt;&gt;"",Y2197-X2197&gt;Resumen!$B$8),FALSE())),MAX(IF(IFERROR(AND(W2197&lt;&gt;"",Y2197&lt;&gt;"",Y2197-W2197&gt;Resumen!$B$8),FALSE()),Y2197-W2197,0),IF(IFERROR(AND(X2197&lt;&gt;"",Y2197&lt;&gt;"",Y2197-X2197&gt;Resumen!$B$8),FALSE()),Y2197-X2197,0)),"")</f>
        <v/>
      </c>
      <c r="AY2197" s="22" t="str">
        <f aca="false">IF(OR(IFERROR(AND(W2197&lt;&gt;"",Y2197&lt;&gt;"",Y2197-W2197&gt;Resumen!$B$8),FALSE()),IFERROR(AND(X2197&lt;&gt;"",Y2197&lt;&gt;"",Y2197-X2197&gt;Resumen!$B$8),FALSE())),TRIM("Lays tiene mayor markup que "&amp;IF(IFERROR(AND(W2197&lt;&gt;"",Y2197&lt;&gt;"",Y2197-W2197&gt;Resumen!$B$8),FALSE()),"Quento ","")&amp;IF(IFERROR(AND(X2197&lt;&gt;"",Y2197&lt;&gt;"",Y2197-X2197&gt;Resumen!$B$8),FALSE()),"Julicroc ","")&amp;"en este PDV"),"")</f>
        <v/>
      </c>
      <c r="AZ2197" s="22" t="str">
        <f aca="false">IF(COUNTIF('Plan Pehuamar - Lista'!$A$2:$A$167,A2197)&gt;0,"Sí","No")</f>
        <v>Sí</v>
      </c>
      <c r="BA2197" s="22" t="str">
        <f aca="false">IF(COUNTIF('Plan Combo 9+1'!$A$2:$A$226,A2197)&gt;0,"Sí","No")</f>
        <v>No</v>
      </c>
      <c r="BB2197" s="22" t="str">
        <f aca="false">IF(AH2197="","No",IF(BA2197="Sí",IF((AO2197-AH2197)&gt;Resumen!$B$6,"Sí","No"),IF((AO2197-AH2197)&gt;=Resumen!$B$132,"Sí","No")))</f>
        <v>No</v>
      </c>
      <c r="BC2197" s="22" t="str">
        <f aca="false">IF(AND(N2197="Sí",AL2197="Sí",AI2197=0),"Sí","No")</f>
        <v>No</v>
      </c>
      <c r="BD2197" s="22" t="str">
        <f aca="false">IF(COUNTIF('Plan 9+1 (con Pehuamar)'!$A$2:$A$227,A2197)&gt;0,"Sí","No")</f>
        <v>Sí</v>
      </c>
    </row>
    <row r="2198" customFormat="false" ht="15" hidden="false" customHeight="true" outlineLevel="0" collapsed="false">
      <c r="A2198" s="6" t="n">
        <v>200879</v>
      </c>
      <c r="B2198" s="6" t="n">
        <v>14</v>
      </c>
      <c r="C2198" s="6" t="n">
        <v>1402</v>
      </c>
      <c r="D2198" s="6" t="s">
        <v>254</v>
      </c>
      <c r="E2198" s="6" t="s">
        <v>2355</v>
      </c>
      <c r="F2198" s="6" t="s">
        <v>201</v>
      </c>
      <c r="G2198" s="6" t="s">
        <v>130</v>
      </c>
      <c r="H2198" s="6" t="s">
        <v>1715</v>
      </c>
      <c r="I2198" s="27" t="n">
        <v>0</v>
      </c>
      <c r="J2198" s="27" t="n">
        <v>0</v>
      </c>
      <c r="K2198" s="27" t="n">
        <v>0.1</v>
      </c>
      <c r="L2198" s="28" t="n">
        <f aca="false">I2198+J2198</f>
        <v>0</v>
      </c>
      <c r="M2198" s="28" t="n">
        <f aca="false">L2198+K2198</f>
        <v>0.1</v>
      </c>
      <c r="N2198" s="22" t="str">
        <f aca="false">IF(I2198&gt;0,"Sí","No")</f>
        <v>No</v>
      </c>
      <c r="O2198" s="22" t="str">
        <f aca="false">IF(J2198&gt;0,"Sí","No")</f>
        <v>No</v>
      </c>
      <c r="P2198" s="22" t="str">
        <f aca="false">IF(K2198&gt;0,"Sí","No")</f>
        <v>Sí</v>
      </c>
      <c r="Q2198" s="22" t="str">
        <f aca="false">IF(OR(I2198&gt;0,J2198&gt;0),"Sí","No")</f>
        <v>No</v>
      </c>
      <c r="R2198" s="27"/>
      <c r="S2198" s="27"/>
      <c r="T2198" s="27"/>
      <c r="U2198" s="27"/>
      <c r="V2198" s="27"/>
      <c r="W2198" s="12" t="str">
        <f aca="false">IF(AND(I2198&gt;0,R2198&gt;0),(S2198-R2198)/R2198,"")</f>
        <v/>
      </c>
      <c r="X2198" s="12" t="str">
        <f aca="false">IF(AND(J2198&gt;0,T2198&gt;0),(U2198-T2198)/T2198,"")</f>
        <v/>
      </c>
      <c r="Y2198" s="12" t="str">
        <f aca="false">IF(AND(K2198&gt;0,V2198&gt;0),(V2198-Resumen!$B$7)/Resumen!$B$7,"")</f>
        <v/>
      </c>
      <c r="Z2198" s="28" t="str">
        <f aca="false">IF(AND(K2198&gt;0,I2198&gt;0,V2198&gt;0,S2198&gt;0),V2198-S2198,"")</f>
        <v/>
      </c>
      <c r="AA2198" s="12" t="str">
        <f aca="false">IF(Z2198&lt;&gt;"",Z2198/S2198,"")</f>
        <v/>
      </c>
      <c r="AB2198" s="28" t="str">
        <f aca="false">IF(AND(K2198&gt;0,J2198&gt;0,V2198&gt;0,U2198&gt;0),V2198-U2198,"")</f>
        <v/>
      </c>
      <c r="AC2198" s="12" t="str">
        <f aca="false">IF(AB2198&lt;&gt;"",AB2198/U2198,"")</f>
        <v/>
      </c>
      <c r="AD2198" s="27" t="n">
        <v>0</v>
      </c>
      <c r="AE2198" s="27" t="n">
        <v>0</v>
      </c>
      <c r="AF2198" s="27" t="n">
        <v>0</v>
      </c>
      <c r="AG2198" s="28" t="n">
        <f aca="false">AD2198+AE2198+AF2198</f>
        <v>0</v>
      </c>
      <c r="AH2198" s="12" t="str">
        <f aca="false">IF(AG2198&gt;0,AD2198/AG2198,"")</f>
        <v/>
      </c>
      <c r="AI2198" s="27" t="n">
        <v>0</v>
      </c>
      <c r="AJ2198" s="27" t="n">
        <v>0</v>
      </c>
      <c r="AK2198" s="27" t="n">
        <v>0</v>
      </c>
      <c r="AL2198" s="22" t="str">
        <f aca="false">IF(OR(AJ2198&gt;0,AK2198&gt;0),"Sí","No")</f>
        <v>No</v>
      </c>
      <c r="AM2198" s="6"/>
      <c r="AN2198" s="6"/>
      <c r="AO2198" s="12" t="n">
        <f aca="false">IF(M2198&gt;0,K2198/M2198,"")</f>
        <v>1</v>
      </c>
      <c r="AP2198" s="22" t="str">
        <f aca="false">IF(M2198&gt;=Resumen!$B$5,"Alto","Bajo")</f>
        <v>Bajo</v>
      </c>
      <c r="AQ2198" s="22" t="str">
        <f aca="false">IF(AO2198&gt;=Resumen!$B$28,"Alto","Bajo")</f>
        <v>Alto</v>
      </c>
      <c r="AR2198" s="22" t="str">
        <f aca="false">AP2198&amp;" Potencial / "&amp;AQ2198&amp;" Share"</f>
        <v>Bajo Potencial / Alto Share</v>
      </c>
      <c r="AS2198" s="22" t="str">
        <f aca="false">IF(Q2198="Sí",IF(AO2198&gt;=Resumen!$B$29,"Alto","Bajo"),"")</f>
        <v/>
      </c>
      <c r="AT2198" s="22" t="str">
        <f aca="false">IF(AS2198&lt;&gt;"",AP2198&amp;" Potencial / "&amp;AS2198&amp;" Share","")</f>
        <v/>
      </c>
      <c r="AU2198" s="22" t="str">
        <f aca="false">IF(AH2198="","Sin dato",IF(AH2198-AO2198&gt;Resumen!$B$6,"Sobre-exhibido",IF(AO2198-AH2198&gt;Resumen!$B$6,"Sub-exhibido","En línea")))</f>
        <v>Sin dato</v>
      </c>
      <c r="AV2198" s="22" t="str">
        <f aca="false">IF(AT2198="","",IF(AT2198="Alto Potencial / Bajo Share",1,IF(AT2198="Alto Potencial / Alto Share",2,IF(AT2198="Bajo Potencial / Alto Share",3,4))))</f>
        <v/>
      </c>
      <c r="AW2198" s="22" t="str">
        <f aca="false">IF(Q2198="No","Sin competencia directa",IF(AV2198=1,"1 - Foco Conquista (Alto Pot / Bajo Share)",IF(AV2198=2,"2 - Foco Defensa (Alto Pot / Alto Share)",IF(AV2198=3,"3 - Monitoreo (Bajo Pot / Alto Share)","4 - Baja Prioridad (Bajo Pot / Bajo Share)"))))</f>
        <v>Sin competencia directa</v>
      </c>
      <c r="AX2198" s="12" t="str">
        <f aca="false">IF(OR(IFERROR(AND(W2198&lt;&gt;"",Y2198&lt;&gt;"",Y2198-W2198&gt;Resumen!$B$8),FALSE()),IFERROR(AND(X2198&lt;&gt;"",Y2198&lt;&gt;"",Y2198-X2198&gt;Resumen!$B$8),FALSE())),MAX(IF(IFERROR(AND(W2198&lt;&gt;"",Y2198&lt;&gt;"",Y2198-W2198&gt;Resumen!$B$8),FALSE()),Y2198-W2198,0),IF(IFERROR(AND(X2198&lt;&gt;"",Y2198&lt;&gt;"",Y2198-X2198&gt;Resumen!$B$8),FALSE()),Y2198-X2198,0)),"")</f>
        <v/>
      </c>
      <c r="AY2198" s="22" t="str">
        <f aca="false">IF(OR(IFERROR(AND(W2198&lt;&gt;"",Y2198&lt;&gt;"",Y2198-W2198&gt;Resumen!$B$8),FALSE()),IFERROR(AND(X2198&lt;&gt;"",Y2198&lt;&gt;"",Y2198-X2198&gt;Resumen!$B$8),FALSE())),TRIM("Lays tiene mayor markup que "&amp;IF(IFERROR(AND(W2198&lt;&gt;"",Y2198&lt;&gt;"",Y2198-W2198&gt;Resumen!$B$8),FALSE()),"Quento ","")&amp;IF(IFERROR(AND(X2198&lt;&gt;"",Y2198&lt;&gt;"",Y2198-X2198&gt;Resumen!$B$8),FALSE()),"Julicroc ","")&amp;"en este PDV"),"")</f>
        <v/>
      </c>
      <c r="AZ2198" s="22" t="str">
        <f aca="false">IF(COUNTIF('Plan Pehuamar - Lista'!$A$2:$A$167,A2198)&gt;0,"Sí","No")</f>
        <v>No</v>
      </c>
      <c r="BA2198" s="22" t="str">
        <f aca="false">IF(COUNTIF('Plan Combo 9+1'!$A$2:$A$226,A2198)&gt;0,"Sí","No")</f>
        <v>No</v>
      </c>
      <c r="BB2198" s="22" t="str">
        <f aca="false">IF(AH2198="","No",IF(BA2198="Sí",IF((AO2198-AH2198)&gt;Resumen!$B$6,"Sí","No"),IF((AO2198-AH2198)&gt;=Resumen!$B$132,"Sí","No")))</f>
        <v>No</v>
      </c>
      <c r="BC2198" s="22" t="str">
        <f aca="false">IF(AND(N2198="Sí",AL2198="Sí",AI2198=0),"Sí","No")</f>
        <v>No</v>
      </c>
      <c r="BD2198" s="22" t="str">
        <f aca="false">IF(COUNTIF('Plan 9+1 (con Pehuamar)'!$A$2:$A$227,A2198)&gt;0,"Sí","No")</f>
        <v>No</v>
      </c>
    </row>
    <row r="2199" customFormat="false" ht="15" hidden="false" customHeight="true" outlineLevel="0" collapsed="false">
      <c r="A2199" s="6" t="n">
        <v>200881</v>
      </c>
      <c r="B2199" s="6" t="n">
        <v>14</v>
      </c>
      <c r="C2199" s="6" t="n">
        <v>1402</v>
      </c>
      <c r="D2199" s="6" t="s">
        <v>254</v>
      </c>
      <c r="E2199" s="6" t="s">
        <v>2356</v>
      </c>
      <c r="F2199" s="6" t="s">
        <v>201</v>
      </c>
      <c r="G2199" s="6" t="s">
        <v>130</v>
      </c>
      <c r="H2199" s="6" t="s">
        <v>1715</v>
      </c>
      <c r="I2199" s="27" t="n">
        <v>0</v>
      </c>
      <c r="J2199" s="27" t="n">
        <v>0</v>
      </c>
      <c r="K2199" s="27" t="n">
        <v>2.2</v>
      </c>
      <c r="L2199" s="28" t="n">
        <f aca="false">I2199+J2199</f>
        <v>0</v>
      </c>
      <c r="M2199" s="28" t="n">
        <f aca="false">L2199+K2199</f>
        <v>2.2</v>
      </c>
      <c r="N2199" s="22" t="str">
        <f aca="false">IF(I2199&gt;0,"Sí","No")</f>
        <v>No</v>
      </c>
      <c r="O2199" s="22" t="str">
        <f aca="false">IF(J2199&gt;0,"Sí","No")</f>
        <v>No</v>
      </c>
      <c r="P2199" s="22" t="str">
        <f aca="false">IF(K2199&gt;0,"Sí","No")</f>
        <v>Sí</v>
      </c>
      <c r="Q2199" s="22" t="str">
        <f aca="false">IF(OR(I2199&gt;0,J2199&gt;0),"Sí","No")</f>
        <v>No</v>
      </c>
      <c r="R2199" s="27"/>
      <c r="S2199" s="27"/>
      <c r="T2199" s="27"/>
      <c r="U2199" s="27"/>
      <c r="V2199" s="27"/>
      <c r="W2199" s="12" t="str">
        <f aca="false">IF(AND(I2199&gt;0,R2199&gt;0),(S2199-R2199)/R2199,"")</f>
        <v/>
      </c>
      <c r="X2199" s="12" t="str">
        <f aca="false">IF(AND(J2199&gt;0,T2199&gt;0),(U2199-T2199)/T2199,"")</f>
        <v/>
      </c>
      <c r="Y2199" s="12" t="str">
        <f aca="false">IF(AND(K2199&gt;0,V2199&gt;0),(V2199-Resumen!$B$7)/Resumen!$B$7,"")</f>
        <v/>
      </c>
      <c r="Z2199" s="28" t="str">
        <f aca="false">IF(AND(K2199&gt;0,I2199&gt;0,V2199&gt;0,S2199&gt;0),V2199-S2199,"")</f>
        <v/>
      </c>
      <c r="AA2199" s="12" t="str">
        <f aca="false">IF(Z2199&lt;&gt;"",Z2199/S2199,"")</f>
        <v/>
      </c>
      <c r="AB2199" s="28" t="str">
        <f aca="false">IF(AND(K2199&gt;0,J2199&gt;0,V2199&gt;0,U2199&gt;0),V2199-U2199,"")</f>
        <v/>
      </c>
      <c r="AC2199" s="12" t="str">
        <f aca="false">IF(AB2199&lt;&gt;"",AB2199/U2199,"")</f>
        <v/>
      </c>
      <c r="AD2199" s="27" t="n">
        <v>0</v>
      </c>
      <c r="AE2199" s="27" t="n">
        <v>0</v>
      </c>
      <c r="AF2199" s="27" t="n">
        <v>0</v>
      </c>
      <c r="AG2199" s="28" t="n">
        <f aca="false">AD2199+AE2199+AF2199</f>
        <v>0</v>
      </c>
      <c r="AH2199" s="12" t="str">
        <f aca="false">IF(AG2199&gt;0,AD2199/AG2199,"")</f>
        <v/>
      </c>
      <c r="AI2199" s="27" t="n">
        <v>0</v>
      </c>
      <c r="AJ2199" s="27" t="n">
        <v>0</v>
      </c>
      <c r="AK2199" s="27" t="n">
        <v>0</v>
      </c>
      <c r="AL2199" s="22" t="str">
        <f aca="false">IF(OR(AJ2199&gt;0,AK2199&gt;0),"Sí","No")</f>
        <v>No</v>
      </c>
      <c r="AM2199" s="6"/>
      <c r="AN2199" s="6"/>
      <c r="AO2199" s="12" t="n">
        <f aca="false">IF(M2199&gt;0,K2199/M2199,"")</f>
        <v>1</v>
      </c>
      <c r="AP2199" s="22" t="str">
        <f aca="false">IF(M2199&gt;=Resumen!$B$5,"Alto","Bajo")</f>
        <v>Bajo</v>
      </c>
      <c r="AQ2199" s="22" t="str">
        <f aca="false">IF(AO2199&gt;=Resumen!$B$28,"Alto","Bajo")</f>
        <v>Alto</v>
      </c>
      <c r="AR2199" s="22" t="str">
        <f aca="false">AP2199&amp;" Potencial / "&amp;AQ2199&amp;" Share"</f>
        <v>Bajo Potencial / Alto Share</v>
      </c>
      <c r="AS2199" s="22" t="str">
        <f aca="false">IF(Q2199="Sí",IF(AO2199&gt;=Resumen!$B$29,"Alto","Bajo"),"")</f>
        <v/>
      </c>
      <c r="AT2199" s="22" t="str">
        <f aca="false">IF(AS2199&lt;&gt;"",AP2199&amp;" Potencial / "&amp;AS2199&amp;" Share","")</f>
        <v/>
      </c>
      <c r="AU2199" s="22" t="str">
        <f aca="false">IF(AH2199="","Sin dato",IF(AH2199-AO2199&gt;Resumen!$B$6,"Sobre-exhibido",IF(AO2199-AH2199&gt;Resumen!$B$6,"Sub-exhibido","En línea")))</f>
        <v>Sin dato</v>
      </c>
      <c r="AV2199" s="22" t="str">
        <f aca="false">IF(AT2199="","",IF(AT2199="Alto Potencial / Bajo Share",1,IF(AT2199="Alto Potencial / Alto Share",2,IF(AT2199="Bajo Potencial / Alto Share",3,4))))</f>
        <v/>
      </c>
      <c r="AW2199" s="22" t="str">
        <f aca="false">IF(Q2199="No","Sin competencia directa",IF(AV2199=1,"1 - Foco Conquista (Alto Pot / Bajo Share)",IF(AV2199=2,"2 - Foco Defensa (Alto Pot / Alto Share)",IF(AV2199=3,"3 - Monitoreo (Bajo Pot / Alto Share)","4 - Baja Prioridad (Bajo Pot / Bajo Share)"))))</f>
        <v>Sin competencia directa</v>
      </c>
      <c r="AX2199" s="12" t="str">
        <f aca="false">IF(OR(IFERROR(AND(W2199&lt;&gt;"",Y2199&lt;&gt;"",Y2199-W2199&gt;Resumen!$B$8),FALSE()),IFERROR(AND(X2199&lt;&gt;"",Y2199&lt;&gt;"",Y2199-X2199&gt;Resumen!$B$8),FALSE())),MAX(IF(IFERROR(AND(W2199&lt;&gt;"",Y2199&lt;&gt;"",Y2199-W2199&gt;Resumen!$B$8),FALSE()),Y2199-W2199,0),IF(IFERROR(AND(X2199&lt;&gt;"",Y2199&lt;&gt;"",Y2199-X2199&gt;Resumen!$B$8),FALSE()),Y2199-X2199,0)),"")</f>
        <v/>
      </c>
      <c r="AY2199" s="22" t="str">
        <f aca="false">IF(OR(IFERROR(AND(W2199&lt;&gt;"",Y2199&lt;&gt;"",Y2199-W2199&gt;Resumen!$B$8),FALSE()),IFERROR(AND(X2199&lt;&gt;"",Y2199&lt;&gt;"",Y2199-X2199&gt;Resumen!$B$8),FALSE())),TRIM("Lays tiene mayor markup que "&amp;IF(IFERROR(AND(W2199&lt;&gt;"",Y2199&lt;&gt;"",Y2199-W2199&gt;Resumen!$B$8),FALSE()),"Quento ","")&amp;IF(IFERROR(AND(X2199&lt;&gt;"",Y2199&lt;&gt;"",Y2199-X2199&gt;Resumen!$B$8),FALSE()),"Julicroc ","")&amp;"en este PDV"),"")</f>
        <v/>
      </c>
      <c r="AZ2199" s="22" t="str">
        <f aca="false">IF(COUNTIF('Plan Pehuamar - Lista'!$A$2:$A$167,A2199)&gt;0,"Sí","No")</f>
        <v>No</v>
      </c>
      <c r="BA2199" s="22" t="str">
        <f aca="false">IF(COUNTIF('Plan Combo 9+1'!$A$2:$A$226,A2199)&gt;0,"Sí","No")</f>
        <v>No</v>
      </c>
      <c r="BB2199" s="22" t="str">
        <f aca="false">IF(AH2199="","No",IF(BA2199="Sí",IF((AO2199-AH2199)&gt;Resumen!$B$6,"Sí","No"),IF((AO2199-AH2199)&gt;=Resumen!$B$132,"Sí","No")))</f>
        <v>No</v>
      </c>
      <c r="BC2199" s="22" t="str">
        <f aca="false">IF(AND(N2199="Sí",AL2199="Sí",AI2199=0),"Sí","No")</f>
        <v>No</v>
      </c>
      <c r="BD2199" s="22" t="str">
        <f aca="false">IF(COUNTIF('Plan 9+1 (con Pehuamar)'!$A$2:$A$227,A2199)&gt;0,"Sí","No")</f>
        <v>No</v>
      </c>
    </row>
    <row r="2200" customFormat="false" ht="15" hidden="false" customHeight="true" outlineLevel="0" collapsed="false">
      <c r="A2200" s="6" t="n">
        <v>200883</v>
      </c>
      <c r="B2200" s="6" t="n">
        <v>14</v>
      </c>
      <c r="C2200" s="6" t="n">
        <v>1402</v>
      </c>
      <c r="D2200" s="6" t="s">
        <v>254</v>
      </c>
      <c r="E2200" s="6" t="s">
        <v>2357</v>
      </c>
      <c r="F2200" s="6" t="s">
        <v>201</v>
      </c>
      <c r="G2200" s="6" t="s">
        <v>130</v>
      </c>
      <c r="H2200" s="6" t="s">
        <v>1715</v>
      </c>
      <c r="I2200" s="27" t="n">
        <v>6</v>
      </c>
      <c r="J2200" s="27" t="n">
        <v>20</v>
      </c>
      <c r="K2200" s="27" t="n">
        <v>5</v>
      </c>
      <c r="L2200" s="28" t="n">
        <f aca="false">I2200+J2200</f>
        <v>26</v>
      </c>
      <c r="M2200" s="28" t="n">
        <f aca="false">L2200+K2200</f>
        <v>31</v>
      </c>
      <c r="N2200" s="22" t="str">
        <f aca="false">IF(I2200&gt;0,"Sí","No")</f>
        <v>Sí</v>
      </c>
      <c r="O2200" s="22" t="str">
        <f aca="false">IF(J2200&gt;0,"Sí","No")</f>
        <v>Sí</v>
      </c>
      <c r="P2200" s="22" t="str">
        <f aca="false">IF(K2200&gt;0,"Sí","No")</f>
        <v>Sí</v>
      </c>
      <c r="Q2200" s="22" t="str">
        <f aca="false">IF(OR(I2200&gt;0,J2200&gt;0),"Sí","No")</f>
        <v>Sí</v>
      </c>
      <c r="R2200" s="27" t="n">
        <v>1750</v>
      </c>
      <c r="S2200" s="27" t="n">
        <v>2500</v>
      </c>
      <c r="T2200" s="27" t="n">
        <v>1280</v>
      </c>
      <c r="U2200" s="27" t="n">
        <v>1800</v>
      </c>
      <c r="V2200" s="27" t="n">
        <v>3500</v>
      </c>
      <c r="W2200" s="12" t="n">
        <f aca="false">IF(AND(I2200&gt;0,R2200&gt;0),(S2200-R2200)/R2200,"")</f>
        <v>0.428571428571429</v>
      </c>
      <c r="X2200" s="12" t="n">
        <f aca="false">IF(AND(J2200&gt;0,T2200&gt;0),(U2200-T2200)/T2200,"")</f>
        <v>0.40625</v>
      </c>
      <c r="Y2200" s="12" t="n">
        <f aca="false">IF(AND(K2200&gt;0,V2200&gt;0),(V2200-Resumen!$B$7)/Resumen!$B$7,"")</f>
        <v>0.4</v>
      </c>
      <c r="Z2200" s="28" t="n">
        <f aca="false">IF(AND(K2200&gt;0,I2200&gt;0,V2200&gt;0,S2200&gt;0),V2200-S2200,"")</f>
        <v>1000</v>
      </c>
      <c r="AA2200" s="12" t="n">
        <f aca="false">IF(Z2200&lt;&gt;"",Z2200/S2200,"")</f>
        <v>0.4</v>
      </c>
      <c r="AB2200" s="28" t="n">
        <f aca="false">IF(AND(K2200&gt;0,J2200&gt;0,V2200&gt;0,U2200&gt;0),V2200-U2200,"")</f>
        <v>1700</v>
      </c>
      <c r="AC2200" s="12" t="n">
        <f aca="false">IF(AB2200&lt;&gt;"",AB2200/U2200,"")</f>
        <v>0.944444444444444</v>
      </c>
      <c r="AD2200" s="27" t="n">
        <v>5</v>
      </c>
      <c r="AE2200" s="27" t="n">
        <v>5</v>
      </c>
      <c r="AF2200" s="27" t="n">
        <v>10</v>
      </c>
      <c r="AG2200" s="28" t="n">
        <f aca="false">AD2200+AE2200+AF2200</f>
        <v>20</v>
      </c>
      <c r="AH2200" s="12" t="n">
        <f aca="false">IF(AG2200&gt;0,AD2200/AG2200,"")</f>
        <v>0.25</v>
      </c>
      <c r="AI2200" s="27" t="n">
        <v>1</v>
      </c>
      <c r="AJ2200" s="27" t="n">
        <v>0</v>
      </c>
      <c r="AK2200" s="27" t="n">
        <v>1</v>
      </c>
      <c r="AL2200" s="22" t="str">
        <f aca="false">IF(OR(AJ2200&gt;0,AK2200&gt;0),"Sí","No")</f>
        <v>Sí</v>
      </c>
      <c r="AM2200" s="6" t="s">
        <v>198</v>
      </c>
      <c r="AN2200" s="6" t="s">
        <v>198</v>
      </c>
      <c r="AO2200" s="12" t="n">
        <f aca="false">IF(M2200&gt;0,K2200/M2200,"")</f>
        <v>0.161290322580645</v>
      </c>
      <c r="AP2200" s="22" t="str">
        <f aca="false">IF(M2200&gt;=Resumen!$B$5,"Alto","Bajo")</f>
        <v>Bajo</v>
      </c>
      <c r="AQ2200" s="22" t="str">
        <f aca="false">IF(AO2200&gt;=Resumen!$B$28,"Alto","Bajo")</f>
        <v>Bajo</v>
      </c>
      <c r="AR2200" s="22" t="str">
        <f aca="false">AP2200&amp;" Potencial / "&amp;AQ2200&amp;" Share"</f>
        <v>Bajo Potencial / Bajo Share</v>
      </c>
      <c r="AS2200" s="22" t="str">
        <f aca="false">IF(Q2200="Sí",IF(AO2200&gt;=Resumen!$B$29,"Alto","Bajo"),"")</f>
        <v>Bajo</v>
      </c>
      <c r="AT2200" s="22" t="str">
        <f aca="false">IF(AS2200&lt;&gt;"",AP2200&amp;" Potencial / "&amp;AS2200&amp;" Share","")</f>
        <v>Bajo Potencial / Bajo Share</v>
      </c>
      <c r="AU2200" s="22" t="str">
        <f aca="false">IF(AH2200="","Sin dato",IF(AH2200-AO2200&gt;Resumen!$B$6,"Sobre-exhibido",IF(AO2200-AH2200&gt;Resumen!$B$6,"Sub-exhibido","En línea")))</f>
        <v>Sobre-exhibido</v>
      </c>
      <c r="AV2200" s="22" t="n">
        <f aca="false">IF(AT2200="","",IF(AT2200="Alto Potencial / Bajo Share",1,IF(AT2200="Alto Potencial / Alto Share",2,IF(AT2200="Bajo Potencial / Alto Share",3,4))))</f>
        <v>4</v>
      </c>
      <c r="AW2200" s="22" t="str">
        <f aca="false">IF(Q2200="No","Sin competencia directa",IF(AV2200=1,"1 - Foco Conquista (Alto Pot / Bajo Share)",IF(AV2200=2,"2 - Foco Defensa (Alto Pot / Alto Share)",IF(AV2200=3,"3 - Monitoreo (Bajo Pot / Alto Share)","4 - Baja Prioridad (Bajo Pot / Bajo Share)"))))</f>
        <v>4 - Baja Prioridad (Bajo Pot / Bajo Share)</v>
      </c>
      <c r="AX2200" s="12" t="str">
        <f aca="false">IF(OR(IFERROR(AND(W2200&lt;&gt;"",Y2200&lt;&gt;"",Y2200-W2200&gt;Resumen!$B$8),FALSE()),IFERROR(AND(X2200&lt;&gt;"",Y2200&lt;&gt;"",Y2200-X2200&gt;Resumen!$B$8),FALSE())),MAX(IF(IFERROR(AND(W2200&lt;&gt;"",Y2200&lt;&gt;"",Y2200-W2200&gt;Resumen!$B$8),FALSE()),Y2200-W2200,0),IF(IFERROR(AND(X2200&lt;&gt;"",Y2200&lt;&gt;"",Y2200-X2200&gt;Resumen!$B$8),FALSE()),Y2200-X2200,0)),"")</f>
        <v/>
      </c>
      <c r="AY2200" s="22" t="str">
        <f aca="false">IF(OR(IFERROR(AND(W2200&lt;&gt;"",Y2200&lt;&gt;"",Y2200-W2200&gt;Resumen!$B$8),FALSE()),IFERROR(AND(X2200&lt;&gt;"",Y2200&lt;&gt;"",Y2200-X2200&gt;Resumen!$B$8),FALSE())),TRIM("Lays tiene mayor markup que "&amp;IF(IFERROR(AND(W2200&lt;&gt;"",Y2200&lt;&gt;"",Y2200-W2200&gt;Resumen!$B$8),FALSE()),"Quento ","")&amp;IF(IFERROR(AND(X2200&lt;&gt;"",Y2200&lt;&gt;"",Y2200-X2200&gt;Resumen!$B$8),FALSE()),"Julicroc ","")&amp;"en este PDV"),"")</f>
        <v/>
      </c>
      <c r="AZ2200" s="22" t="str">
        <f aca="false">IF(COUNTIF('Plan Pehuamar - Lista'!$A$2:$A$167,A2200)&gt;0,"Sí","No")</f>
        <v>No</v>
      </c>
      <c r="BA2200" s="22" t="str">
        <f aca="false">IF(COUNTIF('Plan Combo 9+1'!$A$2:$A$226,A2200)&gt;0,"Sí","No")</f>
        <v>No</v>
      </c>
      <c r="BB2200" s="22" t="str">
        <f aca="false">IF(AH2200="","No",IF(BA2200="Sí",IF((AO2200-AH2200)&gt;Resumen!$B$6,"Sí","No"),IF((AO2200-AH2200)&gt;=Resumen!$B$132,"Sí","No")))</f>
        <v>No</v>
      </c>
      <c r="BC2200" s="22" t="str">
        <f aca="false">IF(AND(N2200="Sí",AL2200="Sí",AI2200=0),"Sí","No")</f>
        <v>No</v>
      </c>
      <c r="BD2200" s="22" t="str">
        <f aca="false">IF(COUNTIF('Plan 9+1 (con Pehuamar)'!$A$2:$A$227,A2200)&gt;0,"Sí","No")</f>
        <v>No</v>
      </c>
    </row>
    <row r="2201" customFormat="false" ht="15" hidden="false" customHeight="true" outlineLevel="0" collapsed="false">
      <c r="A2201" s="6" t="n">
        <v>200888</v>
      </c>
      <c r="B2201" s="6" t="n">
        <v>14</v>
      </c>
      <c r="C2201" s="6" t="n">
        <v>1402</v>
      </c>
      <c r="D2201" s="6" t="s">
        <v>254</v>
      </c>
      <c r="E2201" s="6" t="s">
        <v>2358</v>
      </c>
      <c r="F2201" s="6" t="s">
        <v>206</v>
      </c>
      <c r="G2201" s="6" t="s">
        <v>130</v>
      </c>
      <c r="H2201" s="6" t="s">
        <v>1715</v>
      </c>
      <c r="I2201" s="27" t="n">
        <v>5</v>
      </c>
      <c r="J2201" s="27" t="n">
        <v>15</v>
      </c>
      <c r="K2201" s="27" t="n">
        <v>4</v>
      </c>
      <c r="L2201" s="28" t="n">
        <f aca="false">I2201+J2201</f>
        <v>20</v>
      </c>
      <c r="M2201" s="28" t="n">
        <f aca="false">L2201+K2201</f>
        <v>24</v>
      </c>
      <c r="N2201" s="22" t="str">
        <f aca="false">IF(I2201&gt;0,"Sí","No")</f>
        <v>Sí</v>
      </c>
      <c r="O2201" s="22" t="str">
        <f aca="false">IF(J2201&gt;0,"Sí","No")</f>
        <v>Sí</v>
      </c>
      <c r="P2201" s="22" t="str">
        <f aca="false">IF(K2201&gt;0,"Sí","No")</f>
        <v>Sí</v>
      </c>
      <c r="Q2201" s="22" t="str">
        <f aca="false">IF(OR(I2201&gt;0,J2201&gt;0),"Sí","No")</f>
        <v>Sí</v>
      </c>
      <c r="R2201" s="27" t="n">
        <v>1750</v>
      </c>
      <c r="S2201" s="27" t="n">
        <v>2500</v>
      </c>
      <c r="T2201" s="27" t="n">
        <v>1280</v>
      </c>
      <c r="U2201" s="27" t="n">
        <v>1800</v>
      </c>
      <c r="V2201" s="27" t="n">
        <v>3500</v>
      </c>
      <c r="W2201" s="12" t="n">
        <f aca="false">IF(AND(I2201&gt;0,R2201&gt;0),(S2201-R2201)/R2201,"")</f>
        <v>0.428571428571429</v>
      </c>
      <c r="X2201" s="12" t="n">
        <f aca="false">IF(AND(J2201&gt;0,T2201&gt;0),(U2201-T2201)/T2201,"")</f>
        <v>0.40625</v>
      </c>
      <c r="Y2201" s="12" t="n">
        <f aca="false">IF(AND(K2201&gt;0,V2201&gt;0),(V2201-Resumen!$B$7)/Resumen!$B$7,"")</f>
        <v>0.4</v>
      </c>
      <c r="Z2201" s="28" t="n">
        <f aca="false">IF(AND(K2201&gt;0,I2201&gt;0,V2201&gt;0,S2201&gt;0),V2201-S2201,"")</f>
        <v>1000</v>
      </c>
      <c r="AA2201" s="12" t="n">
        <f aca="false">IF(Z2201&lt;&gt;"",Z2201/S2201,"")</f>
        <v>0.4</v>
      </c>
      <c r="AB2201" s="28" t="n">
        <f aca="false">IF(AND(K2201&gt;0,J2201&gt;0,V2201&gt;0,U2201&gt;0),V2201-U2201,"")</f>
        <v>1700</v>
      </c>
      <c r="AC2201" s="12" t="n">
        <f aca="false">IF(AB2201&lt;&gt;"",AB2201/U2201,"")</f>
        <v>0.944444444444444</v>
      </c>
      <c r="AD2201" s="27" t="n">
        <v>6</v>
      </c>
      <c r="AE2201" s="27" t="n">
        <v>5</v>
      </c>
      <c r="AF2201" s="27" t="n">
        <v>10</v>
      </c>
      <c r="AG2201" s="28" t="n">
        <f aca="false">AD2201+AE2201+AF2201</f>
        <v>21</v>
      </c>
      <c r="AH2201" s="12" t="n">
        <f aca="false">IF(AG2201&gt;0,AD2201/AG2201,"")</f>
        <v>0.285714285714286</v>
      </c>
      <c r="AI2201" s="27" t="n">
        <v>1</v>
      </c>
      <c r="AJ2201" s="27" t="n">
        <v>1</v>
      </c>
      <c r="AK2201" s="27" t="n">
        <v>1</v>
      </c>
      <c r="AL2201" s="22" t="str">
        <f aca="false">IF(OR(AJ2201&gt;0,AK2201&gt;0),"Sí","No")</f>
        <v>Sí</v>
      </c>
      <c r="AM2201" s="6" t="s">
        <v>198</v>
      </c>
      <c r="AN2201" s="6" t="s">
        <v>198</v>
      </c>
      <c r="AO2201" s="12" t="n">
        <f aca="false">IF(M2201&gt;0,K2201/M2201,"")</f>
        <v>0.166666666666667</v>
      </c>
      <c r="AP2201" s="22" t="str">
        <f aca="false">IF(M2201&gt;=Resumen!$B$5,"Alto","Bajo")</f>
        <v>Bajo</v>
      </c>
      <c r="AQ2201" s="22" t="str">
        <f aca="false">IF(AO2201&gt;=Resumen!$B$28,"Alto","Bajo")</f>
        <v>Bajo</v>
      </c>
      <c r="AR2201" s="22" t="str">
        <f aca="false">AP2201&amp;" Potencial / "&amp;AQ2201&amp;" Share"</f>
        <v>Bajo Potencial / Bajo Share</v>
      </c>
      <c r="AS2201" s="22" t="str">
        <f aca="false">IF(Q2201="Sí",IF(AO2201&gt;=Resumen!$B$29,"Alto","Bajo"),"")</f>
        <v>Bajo</v>
      </c>
      <c r="AT2201" s="22" t="str">
        <f aca="false">IF(AS2201&lt;&gt;"",AP2201&amp;" Potencial / "&amp;AS2201&amp;" Share","")</f>
        <v>Bajo Potencial / Bajo Share</v>
      </c>
      <c r="AU2201" s="22" t="str">
        <f aca="false">IF(AH2201="","Sin dato",IF(AH2201-AO2201&gt;Resumen!$B$6,"Sobre-exhibido",IF(AO2201-AH2201&gt;Resumen!$B$6,"Sub-exhibido","En línea")))</f>
        <v>Sobre-exhibido</v>
      </c>
      <c r="AV2201" s="22" t="n">
        <f aca="false">IF(AT2201="","",IF(AT2201="Alto Potencial / Bajo Share",1,IF(AT2201="Alto Potencial / Alto Share",2,IF(AT2201="Bajo Potencial / Alto Share",3,4))))</f>
        <v>4</v>
      </c>
      <c r="AW2201" s="22" t="str">
        <f aca="false">IF(Q2201="No","Sin competencia directa",IF(AV2201=1,"1 - Foco Conquista (Alto Pot / Bajo Share)",IF(AV2201=2,"2 - Foco Defensa (Alto Pot / Alto Share)",IF(AV2201=3,"3 - Monitoreo (Bajo Pot / Alto Share)","4 - Baja Prioridad (Bajo Pot / Bajo Share)"))))</f>
        <v>4 - Baja Prioridad (Bajo Pot / Bajo Share)</v>
      </c>
      <c r="AX2201" s="12" t="str">
        <f aca="false">IF(OR(IFERROR(AND(W2201&lt;&gt;"",Y2201&lt;&gt;"",Y2201-W2201&gt;Resumen!$B$8),FALSE()),IFERROR(AND(X2201&lt;&gt;"",Y2201&lt;&gt;"",Y2201-X2201&gt;Resumen!$B$8),FALSE())),MAX(IF(IFERROR(AND(W2201&lt;&gt;"",Y2201&lt;&gt;"",Y2201-W2201&gt;Resumen!$B$8),FALSE()),Y2201-W2201,0),IF(IFERROR(AND(X2201&lt;&gt;"",Y2201&lt;&gt;"",Y2201-X2201&gt;Resumen!$B$8),FALSE()),Y2201-X2201,0)),"")</f>
        <v/>
      </c>
      <c r="AY2201" s="22" t="str">
        <f aca="false">IF(OR(IFERROR(AND(W2201&lt;&gt;"",Y2201&lt;&gt;"",Y2201-W2201&gt;Resumen!$B$8),FALSE()),IFERROR(AND(X2201&lt;&gt;"",Y2201&lt;&gt;"",Y2201-X2201&gt;Resumen!$B$8),FALSE())),TRIM("Lays tiene mayor markup que "&amp;IF(IFERROR(AND(W2201&lt;&gt;"",Y2201&lt;&gt;"",Y2201-W2201&gt;Resumen!$B$8),FALSE()),"Quento ","")&amp;IF(IFERROR(AND(X2201&lt;&gt;"",Y2201&lt;&gt;"",Y2201-X2201&gt;Resumen!$B$8),FALSE()),"Julicroc ","")&amp;"en este PDV"),"")</f>
        <v/>
      </c>
      <c r="AZ2201" s="22" t="str">
        <f aca="false">IF(COUNTIF('Plan Pehuamar - Lista'!$A$2:$A$167,A2201)&gt;0,"Sí","No")</f>
        <v>No</v>
      </c>
      <c r="BA2201" s="22" t="str">
        <f aca="false">IF(COUNTIF('Plan Combo 9+1'!$A$2:$A$226,A2201)&gt;0,"Sí","No")</f>
        <v>No</v>
      </c>
      <c r="BB2201" s="22" t="str">
        <f aca="false">IF(AH2201="","No",IF(BA2201="Sí",IF((AO2201-AH2201)&gt;Resumen!$B$6,"Sí","No"),IF((AO2201-AH2201)&gt;=Resumen!$B$132,"Sí","No")))</f>
        <v>No</v>
      </c>
      <c r="BC2201" s="22" t="str">
        <f aca="false">IF(AND(N2201="Sí",AL2201="Sí",AI2201=0),"Sí","No")</f>
        <v>No</v>
      </c>
      <c r="BD2201" s="22" t="str">
        <f aca="false">IF(COUNTIF('Plan 9+1 (con Pehuamar)'!$A$2:$A$227,A2201)&gt;0,"Sí","No")</f>
        <v>No</v>
      </c>
    </row>
    <row r="2202" customFormat="false" ht="15" hidden="false" customHeight="true" outlineLevel="0" collapsed="false">
      <c r="A2202" s="6" t="n">
        <v>200890</v>
      </c>
      <c r="B2202" s="6" t="n">
        <v>14</v>
      </c>
      <c r="C2202" s="6" t="n">
        <v>1402</v>
      </c>
      <c r="D2202" s="6" t="s">
        <v>254</v>
      </c>
      <c r="E2202" s="6" t="s">
        <v>2359</v>
      </c>
      <c r="F2202" s="6" t="s">
        <v>201</v>
      </c>
      <c r="G2202" s="6" t="s">
        <v>130</v>
      </c>
      <c r="H2202" s="6" t="s">
        <v>1715</v>
      </c>
      <c r="I2202" s="27" t="n">
        <v>3</v>
      </c>
      <c r="J2202" s="27" t="n">
        <v>6</v>
      </c>
      <c r="K2202" s="27" t="n">
        <v>1</v>
      </c>
      <c r="L2202" s="28" t="n">
        <f aca="false">I2202+J2202</f>
        <v>9</v>
      </c>
      <c r="M2202" s="28" t="n">
        <f aca="false">L2202+K2202</f>
        <v>10</v>
      </c>
      <c r="N2202" s="22" t="str">
        <f aca="false">IF(I2202&gt;0,"Sí","No")</f>
        <v>Sí</v>
      </c>
      <c r="O2202" s="22" t="str">
        <f aca="false">IF(J2202&gt;0,"Sí","No")</f>
        <v>Sí</v>
      </c>
      <c r="P2202" s="22" t="str">
        <f aca="false">IF(K2202&gt;0,"Sí","No")</f>
        <v>Sí</v>
      </c>
      <c r="Q2202" s="22" t="str">
        <f aca="false">IF(OR(I2202&gt;0,J2202&gt;0),"Sí","No")</f>
        <v>Sí</v>
      </c>
      <c r="R2202" s="27" t="n">
        <v>1750</v>
      </c>
      <c r="S2202" s="27" t="n">
        <v>2500</v>
      </c>
      <c r="T2202" s="27" t="n">
        <v>1280</v>
      </c>
      <c r="U2202" s="27" t="n">
        <v>1800</v>
      </c>
      <c r="V2202" s="27" t="n">
        <v>3500</v>
      </c>
      <c r="W2202" s="12" t="n">
        <f aca="false">IF(AND(I2202&gt;0,R2202&gt;0),(S2202-R2202)/R2202,"")</f>
        <v>0.428571428571429</v>
      </c>
      <c r="X2202" s="12" t="n">
        <f aca="false">IF(AND(J2202&gt;0,T2202&gt;0),(U2202-T2202)/T2202,"")</f>
        <v>0.40625</v>
      </c>
      <c r="Y2202" s="12" t="n">
        <f aca="false">IF(AND(K2202&gt;0,V2202&gt;0),(V2202-Resumen!$B$7)/Resumen!$B$7,"")</f>
        <v>0.4</v>
      </c>
      <c r="Z2202" s="28" t="n">
        <f aca="false">IF(AND(K2202&gt;0,I2202&gt;0,V2202&gt;0,S2202&gt;0),V2202-S2202,"")</f>
        <v>1000</v>
      </c>
      <c r="AA2202" s="12" t="n">
        <f aca="false">IF(Z2202&lt;&gt;"",Z2202/S2202,"")</f>
        <v>0.4</v>
      </c>
      <c r="AB2202" s="28" t="n">
        <f aca="false">IF(AND(K2202&gt;0,J2202&gt;0,V2202&gt;0,U2202&gt;0),V2202-U2202,"")</f>
        <v>1700</v>
      </c>
      <c r="AC2202" s="12" t="n">
        <f aca="false">IF(AB2202&lt;&gt;"",AB2202/U2202,"")</f>
        <v>0.944444444444444</v>
      </c>
      <c r="AD2202" s="27" t="n">
        <v>1</v>
      </c>
      <c r="AE2202" s="27" t="n">
        <v>2</v>
      </c>
      <c r="AF2202" s="27" t="n">
        <v>3</v>
      </c>
      <c r="AG2202" s="28" t="n">
        <f aca="false">AD2202+AE2202+AF2202</f>
        <v>6</v>
      </c>
      <c r="AH2202" s="12" t="n">
        <f aca="false">IF(AG2202&gt;0,AD2202/AG2202,"")</f>
        <v>0.166666666666667</v>
      </c>
      <c r="AI2202" s="27" t="n">
        <v>1</v>
      </c>
      <c r="AJ2202" s="27" t="n">
        <v>0</v>
      </c>
      <c r="AK2202" s="27" t="n">
        <v>1</v>
      </c>
      <c r="AL2202" s="22" t="str">
        <f aca="false">IF(OR(AJ2202&gt;0,AK2202&gt;0),"Sí","No")</f>
        <v>Sí</v>
      </c>
      <c r="AM2202" s="6" t="s">
        <v>198</v>
      </c>
      <c r="AN2202" s="6" t="s">
        <v>198</v>
      </c>
      <c r="AO2202" s="12" t="n">
        <f aca="false">IF(M2202&gt;0,K2202/M2202,"")</f>
        <v>0.1</v>
      </c>
      <c r="AP2202" s="22" t="str">
        <f aca="false">IF(M2202&gt;=Resumen!$B$5,"Alto","Bajo")</f>
        <v>Bajo</v>
      </c>
      <c r="AQ2202" s="22" t="str">
        <f aca="false">IF(AO2202&gt;=Resumen!$B$28,"Alto","Bajo")</f>
        <v>Bajo</v>
      </c>
      <c r="AR2202" s="22" t="str">
        <f aca="false">AP2202&amp;" Potencial / "&amp;AQ2202&amp;" Share"</f>
        <v>Bajo Potencial / Bajo Share</v>
      </c>
      <c r="AS2202" s="22" t="str">
        <f aca="false">IF(Q2202="Sí",IF(AO2202&gt;=Resumen!$B$29,"Alto","Bajo"),"")</f>
        <v>Bajo</v>
      </c>
      <c r="AT2202" s="22" t="str">
        <f aca="false">IF(AS2202&lt;&gt;"",AP2202&amp;" Potencial / "&amp;AS2202&amp;" Share","")</f>
        <v>Bajo Potencial / Bajo Share</v>
      </c>
      <c r="AU2202" s="22" t="str">
        <f aca="false">IF(AH2202="","Sin dato",IF(AH2202-AO2202&gt;Resumen!$B$6,"Sobre-exhibido",IF(AO2202-AH2202&gt;Resumen!$B$6,"Sub-exhibido","En línea")))</f>
        <v>Sobre-exhibido</v>
      </c>
      <c r="AV2202" s="22" t="n">
        <f aca="false">IF(AT2202="","",IF(AT2202="Alto Potencial / Bajo Share",1,IF(AT2202="Alto Potencial / Alto Share",2,IF(AT2202="Bajo Potencial / Alto Share",3,4))))</f>
        <v>4</v>
      </c>
      <c r="AW2202" s="22" t="str">
        <f aca="false">IF(Q2202="No","Sin competencia directa",IF(AV2202=1,"1 - Foco Conquista (Alto Pot / Bajo Share)",IF(AV2202=2,"2 - Foco Defensa (Alto Pot / Alto Share)",IF(AV2202=3,"3 - Monitoreo (Bajo Pot / Alto Share)","4 - Baja Prioridad (Bajo Pot / Bajo Share)"))))</f>
        <v>4 - Baja Prioridad (Bajo Pot / Bajo Share)</v>
      </c>
      <c r="AX2202" s="12" t="str">
        <f aca="false">IF(OR(IFERROR(AND(W2202&lt;&gt;"",Y2202&lt;&gt;"",Y2202-W2202&gt;Resumen!$B$8),FALSE()),IFERROR(AND(X2202&lt;&gt;"",Y2202&lt;&gt;"",Y2202-X2202&gt;Resumen!$B$8),FALSE())),MAX(IF(IFERROR(AND(W2202&lt;&gt;"",Y2202&lt;&gt;"",Y2202-W2202&gt;Resumen!$B$8),FALSE()),Y2202-W2202,0),IF(IFERROR(AND(X2202&lt;&gt;"",Y2202&lt;&gt;"",Y2202-X2202&gt;Resumen!$B$8),FALSE()),Y2202-X2202,0)),"")</f>
        <v/>
      </c>
      <c r="AY2202" s="22" t="str">
        <f aca="false">IF(OR(IFERROR(AND(W2202&lt;&gt;"",Y2202&lt;&gt;"",Y2202-W2202&gt;Resumen!$B$8),FALSE()),IFERROR(AND(X2202&lt;&gt;"",Y2202&lt;&gt;"",Y2202-X2202&gt;Resumen!$B$8),FALSE())),TRIM("Lays tiene mayor markup que "&amp;IF(IFERROR(AND(W2202&lt;&gt;"",Y2202&lt;&gt;"",Y2202-W2202&gt;Resumen!$B$8),FALSE()),"Quento ","")&amp;IF(IFERROR(AND(X2202&lt;&gt;"",Y2202&lt;&gt;"",Y2202-X2202&gt;Resumen!$B$8),FALSE()),"Julicroc ","")&amp;"en este PDV"),"")</f>
        <v/>
      </c>
      <c r="AZ2202" s="22" t="str">
        <f aca="false">IF(COUNTIF('Plan Pehuamar - Lista'!$A$2:$A$167,A2202)&gt;0,"Sí","No")</f>
        <v>No</v>
      </c>
      <c r="BA2202" s="22" t="str">
        <f aca="false">IF(COUNTIF('Plan Combo 9+1'!$A$2:$A$226,A2202)&gt;0,"Sí","No")</f>
        <v>No</v>
      </c>
      <c r="BB2202" s="22" t="str">
        <f aca="false">IF(AH2202="","No",IF(BA2202="Sí",IF((AO2202-AH2202)&gt;Resumen!$B$6,"Sí","No"),IF((AO2202-AH2202)&gt;=Resumen!$B$132,"Sí","No")))</f>
        <v>No</v>
      </c>
      <c r="BC2202" s="22" t="str">
        <f aca="false">IF(AND(N2202="Sí",AL2202="Sí",AI2202=0),"Sí","No")</f>
        <v>No</v>
      </c>
      <c r="BD2202" s="22" t="str">
        <f aca="false">IF(COUNTIF('Plan 9+1 (con Pehuamar)'!$A$2:$A$227,A2202)&gt;0,"Sí","No")</f>
        <v>No</v>
      </c>
    </row>
    <row r="2203" customFormat="false" ht="15" hidden="false" customHeight="true" outlineLevel="0" collapsed="false">
      <c r="A2203" s="6" t="n">
        <v>200891</v>
      </c>
      <c r="B2203" s="6" t="n">
        <v>14</v>
      </c>
      <c r="C2203" s="6" t="n">
        <v>1402</v>
      </c>
      <c r="D2203" s="6" t="s">
        <v>254</v>
      </c>
      <c r="E2203" s="6" t="s">
        <v>2360</v>
      </c>
      <c r="F2203" s="6" t="s">
        <v>273</v>
      </c>
      <c r="G2203" s="6" t="s">
        <v>130</v>
      </c>
      <c r="H2203" s="6" t="s">
        <v>1715</v>
      </c>
      <c r="I2203" s="27" t="n">
        <v>0</v>
      </c>
      <c r="J2203" s="27" t="n">
        <v>0</v>
      </c>
      <c r="K2203" s="27" t="n">
        <v>0.5</v>
      </c>
      <c r="L2203" s="28" t="n">
        <f aca="false">I2203+J2203</f>
        <v>0</v>
      </c>
      <c r="M2203" s="28" t="n">
        <f aca="false">L2203+K2203</f>
        <v>0.5</v>
      </c>
      <c r="N2203" s="22" t="str">
        <f aca="false">IF(I2203&gt;0,"Sí","No")</f>
        <v>No</v>
      </c>
      <c r="O2203" s="22" t="str">
        <f aca="false">IF(J2203&gt;0,"Sí","No")</f>
        <v>No</v>
      </c>
      <c r="P2203" s="22" t="str">
        <f aca="false">IF(K2203&gt;0,"Sí","No")</f>
        <v>Sí</v>
      </c>
      <c r="Q2203" s="22" t="str">
        <f aca="false">IF(OR(I2203&gt;0,J2203&gt;0),"Sí","No")</f>
        <v>No</v>
      </c>
      <c r="R2203" s="27"/>
      <c r="S2203" s="27"/>
      <c r="T2203" s="27"/>
      <c r="U2203" s="27"/>
      <c r="V2203" s="27"/>
      <c r="W2203" s="12" t="str">
        <f aca="false">IF(AND(I2203&gt;0,R2203&gt;0),(S2203-R2203)/R2203,"")</f>
        <v/>
      </c>
      <c r="X2203" s="12" t="str">
        <f aca="false">IF(AND(J2203&gt;0,T2203&gt;0),(U2203-T2203)/T2203,"")</f>
        <v/>
      </c>
      <c r="Y2203" s="12" t="str">
        <f aca="false">IF(AND(K2203&gt;0,V2203&gt;0),(V2203-Resumen!$B$7)/Resumen!$B$7,"")</f>
        <v/>
      </c>
      <c r="Z2203" s="28" t="str">
        <f aca="false">IF(AND(K2203&gt;0,I2203&gt;0,V2203&gt;0,S2203&gt;0),V2203-S2203,"")</f>
        <v/>
      </c>
      <c r="AA2203" s="12" t="str">
        <f aca="false">IF(Z2203&lt;&gt;"",Z2203/S2203,"")</f>
        <v/>
      </c>
      <c r="AB2203" s="28" t="str">
        <f aca="false">IF(AND(K2203&gt;0,J2203&gt;0,V2203&gt;0,U2203&gt;0),V2203-U2203,"")</f>
        <v/>
      </c>
      <c r="AC2203" s="12" t="str">
        <f aca="false">IF(AB2203&lt;&gt;"",AB2203/U2203,"")</f>
        <v/>
      </c>
      <c r="AD2203" s="27" t="n">
        <v>0</v>
      </c>
      <c r="AE2203" s="27" t="n">
        <v>0</v>
      </c>
      <c r="AF2203" s="27" t="n">
        <v>0</v>
      </c>
      <c r="AG2203" s="28" t="n">
        <f aca="false">AD2203+AE2203+AF2203</f>
        <v>0</v>
      </c>
      <c r="AH2203" s="12" t="str">
        <f aca="false">IF(AG2203&gt;0,AD2203/AG2203,"")</f>
        <v/>
      </c>
      <c r="AI2203" s="27" t="n">
        <v>0</v>
      </c>
      <c r="AJ2203" s="27" t="n">
        <v>0</v>
      </c>
      <c r="AK2203" s="27" t="n">
        <v>0</v>
      </c>
      <c r="AL2203" s="22" t="str">
        <f aca="false">IF(OR(AJ2203&gt;0,AK2203&gt;0),"Sí","No")</f>
        <v>No</v>
      </c>
      <c r="AM2203" s="6"/>
      <c r="AN2203" s="6"/>
      <c r="AO2203" s="12" t="n">
        <f aca="false">IF(M2203&gt;0,K2203/M2203,"")</f>
        <v>1</v>
      </c>
      <c r="AP2203" s="22" t="str">
        <f aca="false">IF(M2203&gt;=Resumen!$B$5,"Alto","Bajo")</f>
        <v>Bajo</v>
      </c>
      <c r="AQ2203" s="22" t="str">
        <f aca="false">IF(AO2203&gt;=Resumen!$B$28,"Alto","Bajo")</f>
        <v>Alto</v>
      </c>
      <c r="AR2203" s="22" t="str">
        <f aca="false">AP2203&amp;" Potencial / "&amp;AQ2203&amp;" Share"</f>
        <v>Bajo Potencial / Alto Share</v>
      </c>
      <c r="AS2203" s="22" t="str">
        <f aca="false">IF(Q2203="Sí",IF(AO2203&gt;=Resumen!$B$29,"Alto","Bajo"),"")</f>
        <v/>
      </c>
      <c r="AT2203" s="22" t="str">
        <f aca="false">IF(AS2203&lt;&gt;"",AP2203&amp;" Potencial / "&amp;AS2203&amp;" Share","")</f>
        <v/>
      </c>
      <c r="AU2203" s="22" t="str">
        <f aca="false">IF(AH2203="","Sin dato",IF(AH2203-AO2203&gt;Resumen!$B$6,"Sobre-exhibido",IF(AO2203-AH2203&gt;Resumen!$B$6,"Sub-exhibido","En línea")))</f>
        <v>Sin dato</v>
      </c>
      <c r="AV2203" s="22" t="str">
        <f aca="false">IF(AT2203="","",IF(AT2203="Alto Potencial / Bajo Share",1,IF(AT2203="Alto Potencial / Alto Share",2,IF(AT2203="Bajo Potencial / Alto Share",3,4))))</f>
        <v/>
      </c>
      <c r="AW2203" s="22" t="str">
        <f aca="false">IF(Q2203="No","Sin competencia directa",IF(AV2203=1,"1 - Foco Conquista (Alto Pot / Bajo Share)",IF(AV2203=2,"2 - Foco Defensa (Alto Pot / Alto Share)",IF(AV2203=3,"3 - Monitoreo (Bajo Pot / Alto Share)","4 - Baja Prioridad (Bajo Pot / Bajo Share)"))))</f>
        <v>Sin competencia directa</v>
      </c>
      <c r="AX2203" s="12" t="str">
        <f aca="false">IF(OR(IFERROR(AND(W2203&lt;&gt;"",Y2203&lt;&gt;"",Y2203-W2203&gt;Resumen!$B$8),FALSE()),IFERROR(AND(X2203&lt;&gt;"",Y2203&lt;&gt;"",Y2203-X2203&gt;Resumen!$B$8),FALSE())),MAX(IF(IFERROR(AND(W2203&lt;&gt;"",Y2203&lt;&gt;"",Y2203-W2203&gt;Resumen!$B$8),FALSE()),Y2203-W2203,0),IF(IFERROR(AND(X2203&lt;&gt;"",Y2203&lt;&gt;"",Y2203-X2203&gt;Resumen!$B$8),FALSE()),Y2203-X2203,0)),"")</f>
        <v/>
      </c>
      <c r="AY2203" s="22" t="str">
        <f aca="false">IF(OR(IFERROR(AND(W2203&lt;&gt;"",Y2203&lt;&gt;"",Y2203-W2203&gt;Resumen!$B$8),FALSE()),IFERROR(AND(X2203&lt;&gt;"",Y2203&lt;&gt;"",Y2203-X2203&gt;Resumen!$B$8),FALSE())),TRIM("Lays tiene mayor markup que "&amp;IF(IFERROR(AND(W2203&lt;&gt;"",Y2203&lt;&gt;"",Y2203-W2203&gt;Resumen!$B$8),FALSE()),"Quento ","")&amp;IF(IFERROR(AND(X2203&lt;&gt;"",Y2203&lt;&gt;"",Y2203-X2203&gt;Resumen!$B$8),FALSE()),"Julicroc ","")&amp;"en este PDV"),"")</f>
        <v/>
      </c>
      <c r="AZ2203" s="22" t="str">
        <f aca="false">IF(COUNTIF('Plan Pehuamar - Lista'!$A$2:$A$167,A2203)&gt;0,"Sí","No")</f>
        <v>No</v>
      </c>
      <c r="BA2203" s="22" t="str">
        <f aca="false">IF(COUNTIF('Plan Combo 9+1'!$A$2:$A$226,A2203)&gt;0,"Sí","No")</f>
        <v>No</v>
      </c>
      <c r="BB2203" s="22" t="str">
        <f aca="false">IF(AH2203="","No",IF(BA2203="Sí",IF((AO2203-AH2203)&gt;Resumen!$B$6,"Sí","No"),IF((AO2203-AH2203)&gt;=Resumen!$B$132,"Sí","No")))</f>
        <v>No</v>
      </c>
      <c r="BC2203" s="22" t="str">
        <f aca="false">IF(AND(N2203="Sí",AL2203="Sí",AI2203=0),"Sí","No")</f>
        <v>No</v>
      </c>
      <c r="BD2203" s="22" t="str">
        <f aca="false">IF(COUNTIF('Plan 9+1 (con Pehuamar)'!$A$2:$A$227,A2203)&gt;0,"Sí","No")</f>
        <v>No</v>
      </c>
    </row>
    <row r="2204" customFormat="false" ht="15" hidden="false" customHeight="true" outlineLevel="0" collapsed="false">
      <c r="A2204" s="6" t="n">
        <v>200893</v>
      </c>
      <c r="B2204" s="6" t="n">
        <v>14</v>
      </c>
      <c r="C2204" s="6" t="n">
        <v>1402</v>
      </c>
      <c r="D2204" s="6" t="s">
        <v>254</v>
      </c>
      <c r="E2204" s="6" t="s">
        <v>2361</v>
      </c>
      <c r="F2204" s="6" t="s">
        <v>206</v>
      </c>
      <c r="G2204" s="6" t="s">
        <v>130</v>
      </c>
      <c r="H2204" s="6" t="s">
        <v>1715</v>
      </c>
      <c r="I2204" s="27" t="n">
        <v>30</v>
      </c>
      <c r="J2204" s="27" t="n">
        <v>60</v>
      </c>
      <c r="K2204" s="27" t="n">
        <v>15</v>
      </c>
      <c r="L2204" s="28" t="n">
        <f aca="false">I2204+J2204</f>
        <v>90</v>
      </c>
      <c r="M2204" s="28" t="n">
        <f aca="false">L2204+K2204</f>
        <v>105</v>
      </c>
      <c r="N2204" s="22" t="str">
        <f aca="false">IF(I2204&gt;0,"Sí","No")</f>
        <v>Sí</v>
      </c>
      <c r="O2204" s="22" t="str">
        <f aca="false">IF(J2204&gt;0,"Sí","No")</f>
        <v>Sí</v>
      </c>
      <c r="P2204" s="22" t="str">
        <f aca="false">IF(K2204&gt;0,"Sí","No")</f>
        <v>Sí</v>
      </c>
      <c r="Q2204" s="22" t="str">
        <f aca="false">IF(OR(I2204&gt;0,J2204&gt;0),"Sí","No")</f>
        <v>Sí</v>
      </c>
      <c r="R2204" s="27" t="n">
        <v>1600</v>
      </c>
      <c r="S2204" s="27" t="n">
        <v>2400</v>
      </c>
      <c r="T2204" s="27" t="n">
        <v>1100</v>
      </c>
      <c r="U2204" s="27" t="n">
        <v>1700</v>
      </c>
      <c r="V2204" s="27" t="n">
        <v>3500</v>
      </c>
      <c r="W2204" s="12" t="n">
        <f aca="false">IF(AND(I2204&gt;0,R2204&gt;0),(S2204-R2204)/R2204,"")</f>
        <v>0.5</v>
      </c>
      <c r="X2204" s="12" t="n">
        <f aca="false">IF(AND(J2204&gt;0,T2204&gt;0),(U2204-T2204)/T2204,"")</f>
        <v>0.545454545454545</v>
      </c>
      <c r="Y2204" s="12" t="n">
        <f aca="false">IF(AND(K2204&gt;0,V2204&gt;0),(V2204-Resumen!$B$7)/Resumen!$B$7,"")</f>
        <v>0.4</v>
      </c>
      <c r="Z2204" s="28" t="n">
        <f aca="false">IF(AND(K2204&gt;0,I2204&gt;0,V2204&gt;0,S2204&gt;0),V2204-S2204,"")</f>
        <v>1100</v>
      </c>
      <c r="AA2204" s="12" t="n">
        <f aca="false">IF(Z2204&lt;&gt;"",Z2204/S2204,"")</f>
        <v>0.458333333333333</v>
      </c>
      <c r="AB2204" s="28" t="n">
        <f aca="false">IF(AND(K2204&gt;0,J2204&gt;0,V2204&gt;0,U2204&gt;0),V2204-U2204,"")</f>
        <v>1800</v>
      </c>
      <c r="AC2204" s="12" t="n">
        <f aca="false">IF(AB2204&lt;&gt;"",AB2204/U2204,"")</f>
        <v>1.05882352941176</v>
      </c>
      <c r="AD2204" s="27" t="n">
        <v>9</v>
      </c>
      <c r="AE2204" s="27" t="n">
        <v>10</v>
      </c>
      <c r="AF2204" s="27" t="n">
        <v>15</v>
      </c>
      <c r="AG2204" s="28" t="n">
        <f aca="false">AD2204+AE2204+AF2204</f>
        <v>34</v>
      </c>
      <c r="AH2204" s="12" t="n">
        <f aca="false">IF(AG2204&gt;0,AD2204/AG2204,"")</f>
        <v>0.264705882352941</v>
      </c>
      <c r="AI2204" s="27" t="n">
        <v>3</v>
      </c>
      <c r="AJ2204" s="27" t="n">
        <v>1</v>
      </c>
      <c r="AK2204" s="27" t="n">
        <v>2</v>
      </c>
      <c r="AL2204" s="22" t="str">
        <f aca="false">IF(OR(AJ2204&gt;0,AK2204&gt;0),"Sí","No")</f>
        <v>Sí</v>
      </c>
      <c r="AM2204" s="6" t="s">
        <v>198</v>
      </c>
      <c r="AN2204" s="6" t="s">
        <v>198</v>
      </c>
      <c r="AO2204" s="12" t="n">
        <f aca="false">IF(M2204&gt;0,K2204/M2204,"")</f>
        <v>0.142857142857143</v>
      </c>
      <c r="AP2204" s="22" t="str">
        <f aca="false">IF(M2204&gt;=Resumen!$B$5,"Alto","Bajo")</f>
        <v>Alto</v>
      </c>
      <c r="AQ2204" s="22" t="str">
        <f aca="false">IF(AO2204&gt;=Resumen!$B$28,"Alto","Bajo")</f>
        <v>Bajo</v>
      </c>
      <c r="AR2204" s="22" t="str">
        <f aca="false">AP2204&amp;" Potencial / "&amp;AQ2204&amp;" Share"</f>
        <v>Alto Potencial / Bajo Share</v>
      </c>
      <c r="AS2204" s="22" t="str">
        <f aca="false">IF(Q2204="Sí",IF(AO2204&gt;=Resumen!$B$29,"Alto","Bajo"),"")</f>
        <v>Bajo</v>
      </c>
      <c r="AT2204" s="22" t="str">
        <f aca="false">IF(AS2204&lt;&gt;"",AP2204&amp;" Potencial / "&amp;AS2204&amp;" Share","")</f>
        <v>Alto Potencial / Bajo Share</v>
      </c>
      <c r="AU2204" s="22" t="str">
        <f aca="false">IF(AH2204="","Sin dato",IF(AH2204-AO2204&gt;Resumen!$B$6,"Sobre-exhibido",IF(AO2204-AH2204&gt;Resumen!$B$6,"Sub-exhibido","En línea")))</f>
        <v>Sobre-exhibido</v>
      </c>
      <c r="AV2204" s="22" t="n">
        <f aca="false">IF(AT2204="","",IF(AT2204="Alto Potencial / Bajo Share",1,IF(AT2204="Alto Potencial / Alto Share",2,IF(AT2204="Bajo Potencial / Alto Share",3,4))))</f>
        <v>1</v>
      </c>
      <c r="AW2204" s="22" t="str">
        <f aca="false">IF(Q2204="No","Sin competencia directa",IF(AV2204=1,"1 - Foco Conquista (Alto Pot / Bajo Share)",IF(AV2204=2,"2 - Foco Defensa (Alto Pot / Alto Share)",IF(AV2204=3,"3 - Monitoreo (Bajo Pot / Alto Share)","4 - Baja Prioridad (Bajo Pot / Bajo Share)"))))</f>
        <v>1 - Foco Conquista (Alto Pot / Bajo Share)</v>
      </c>
      <c r="AX2204" s="12" t="str">
        <f aca="false">IF(OR(IFERROR(AND(W2204&lt;&gt;"",Y2204&lt;&gt;"",Y2204-W2204&gt;Resumen!$B$8),FALSE()),IFERROR(AND(X2204&lt;&gt;"",Y2204&lt;&gt;"",Y2204-X2204&gt;Resumen!$B$8),FALSE())),MAX(IF(IFERROR(AND(W2204&lt;&gt;"",Y2204&lt;&gt;"",Y2204-W2204&gt;Resumen!$B$8),FALSE()),Y2204-W2204,0),IF(IFERROR(AND(X2204&lt;&gt;"",Y2204&lt;&gt;"",Y2204-X2204&gt;Resumen!$B$8),FALSE()),Y2204-X2204,0)),"")</f>
        <v/>
      </c>
      <c r="AY2204" s="22" t="str">
        <f aca="false">IF(OR(IFERROR(AND(W2204&lt;&gt;"",Y2204&lt;&gt;"",Y2204-W2204&gt;Resumen!$B$8),FALSE()),IFERROR(AND(X2204&lt;&gt;"",Y2204&lt;&gt;"",Y2204-X2204&gt;Resumen!$B$8),FALSE())),TRIM("Lays tiene mayor markup que "&amp;IF(IFERROR(AND(W2204&lt;&gt;"",Y2204&lt;&gt;"",Y2204-W2204&gt;Resumen!$B$8),FALSE()),"Quento ","")&amp;IF(IFERROR(AND(X2204&lt;&gt;"",Y2204&lt;&gt;"",Y2204-X2204&gt;Resumen!$B$8),FALSE()),"Julicroc ","")&amp;"en este PDV"),"")</f>
        <v/>
      </c>
      <c r="AZ2204" s="22" t="str">
        <f aca="false">IF(COUNTIF('Plan Pehuamar - Lista'!$A$2:$A$167,A2204)&gt;0,"Sí","No")</f>
        <v>Sí</v>
      </c>
      <c r="BA2204" s="22" t="str">
        <f aca="false">IF(COUNTIF('Plan Combo 9+1'!$A$2:$A$226,A2204)&gt;0,"Sí","No")</f>
        <v>No</v>
      </c>
      <c r="BB2204" s="22" t="str">
        <f aca="false">IF(AH2204="","No",IF(BA2204="Sí",IF((AO2204-AH2204)&gt;Resumen!$B$6,"Sí","No"),IF((AO2204-AH2204)&gt;=Resumen!$B$132,"Sí","No")))</f>
        <v>No</v>
      </c>
      <c r="BC2204" s="22" t="str">
        <f aca="false">IF(AND(N2204="Sí",AL2204="Sí",AI2204=0),"Sí","No")</f>
        <v>No</v>
      </c>
      <c r="BD2204" s="22" t="str">
        <f aca="false">IF(COUNTIF('Plan 9+1 (con Pehuamar)'!$A$2:$A$227,A2204)&gt;0,"Sí","No")</f>
        <v>Sí</v>
      </c>
    </row>
    <row r="2205" customFormat="false" ht="15" hidden="false" customHeight="true" outlineLevel="0" collapsed="false">
      <c r="A2205" s="6" t="n">
        <v>200894</v>
      </c>
      <c r="B2205" s="6" t="n">
        <v>14</v>
      </c>
      <c r="C2205" s="6" t="n">
        <v>1402</v>
      </c>
      <c r="D2205" s="6" t="s">
        <v>254</v>
      </c>
      <c r="E2205" s="6" t="s">
        <v>2362</v>
      </c>
      <c r="F2205" s="6" t="s">
        <v>466</v>
      </c>
      <c r="G2205" s="6" t="s">
        <v>130</v>
      </c>
      <c r="H2205" s="6" t="s">
        <v>1715</v>
      </c>
      <c r="I2205" s="27" t="n">
        <v>0</v>
      </c>
      <c r="J2205" s="27" t="n">
        <v>0</v>
      </c>
      <c r="K2205" s="27" t="n">
        <v>6.1</v>
      </c>
      <c r="L2205" s="28" t="n">
        <f aca="false">I2205+J2205</f>
        <v>0</v>
      </c>
      <c r="M2205" s="28" t="n">
        <f aca="false">L2205+K2205</f>
        <v>6.1</v>
      </c>
      <c r="N2205" s="22" t="str">
        <f aca="false">IF(I2205&gt;0,"Sí","No")</f>
        <v>No</v>
      </c>
      <c r="O2205" s="22" t="str">
        <f aca="false">IF(J2205&gt;0,"Sí","No")</f>
        <v>No</v>
      </c>
      <c r="P2205" s="22" t="str">
        <f aca="false">IF(K2205&gt;0,"Sí","No")</f>
        <v>Sí</v>
      </c>
      <c r="Q2205" s="22" t="str">
        <f aca="false">IF(OR(I2205&gt;0,J2205&gt;0),"Sí","No")</f>
        <v>No</v>
      </c>
      <c r="R2205" s="27"/>
      <c r="S2205" s="27"/>
      <c r="T2205" s="27"/>
      <c r="U2205" s="27"/>
      <c r="V2205" s="27"/>
      <c r="W2205" s="12" t="str">
        <f aca="false">IF(AND(I2205&gt;0,R2205&gt;0),(S2205-R2205)/R2205,"")</f>
        <v/>
      </c>
      <c r="X2205" s="12" t="str">
        <f aca="false">IF(AND(J2205&gt;0,T2205&gt;0),(U2205-T2205)/T2205,"")</f>
        <v/>
      </c>
      <c r="Y2205" s="12" t="str">
        <f aca="false">IF(AND(K2205&gt;0,V2205&gt;0),(V2205-Resumen!$B$7)/Resumen!$B$7,"")</f>
        <v/>
      </c>
      <c r="Z2205" s="28" t="str">
        <f aca="false">IF(AND(K2205&gt;0,I2205&gt;0,V2205&gt;0,S2205&gt;0),V2205-S2205,"")</f>
        <v/>
      </c>
      <c r="AA2205" s="12" t="str">
        <f aca="false">IF(Z2205&lt;&gt;"",Z2205/S2205,"")</f>
        <v/>
      </c>
      <c r="AB2205" s="28" t="str">
        <f aca="false">IF(AND(K2205&gt;0,J2205&gt;0,V2205&gt;0,U2205&gt;0),V2205-U2205,"")</f>
        <v/>
      </c>
      <c r="AC2205" s="12" t="str">
        <f aca="false">IF(AB2205&lt;&gt;"",AB2205/U2205,"")</f>
        <v/>
      </c>
      <c r="AD2205" s="27" t="n">
        <v>0</v>
      </c>
      <c r="AE2205" s="27" t="n">
        <v>0</v>
      </c>
      <c r="AF2205" s="27" t="n">
        <v>0</v>
      </c>
      <c r="AG2205" s="28" t="n">
        <f aca="false">AD2205+AE2205+AF2205</f>
        <v>0</v>
      </c>
      <c r="AH2205" s="12" t="str">
        <f aca="false">IF(AG2205&gt;0,AD2205/AG2205,"")</f>
        <v/>
      </c>
      <c r="AI2205" s="27" t="n">
        <v>0</v>
      </c>
      <c r="AJ2205" s="27" t="n">
        <v>0</v>
      </c>
      <c r="AK2205" s="27" t="n">
        <v>0</v>
      </c>
      <c r="AL2205" s="22" t="str">
        <f aca="false">IF(OR(AJ2205&gt;0,AK2205&gt;0),"Sí","No")</f>
        <v>No</v>
      </c>
      <c r="AM2205" s="6"/>
      <c r="AN2205" s="6"/>
      <c r="AO2205" s="12" t="n">
        <f aca="false">IF(M2205&gt;0,K2205/M2205,"")</f>
        <v>1</v>
      </c>
      <c r="AP2205" s="22" t="str">
        <f aca="false">IF(M2205&gt;=Resumen!$B$5,"Alto","Bajo")</f>
        <v>Bajo</v>
      </c>
      <c r="AQ2205" s="22" t="str">
        <f aca="false">IF(AO2205&gt;=Resumen!$B$28,"Alto","Bajo")</f>
        <v>Alto</v>
      </c>
      <c r="AR2205" s="22" t="str">
        <f aca="false">AP2205&amp;" Potencial / "&amp;AQ2205&amp;" Share"</f>
        <v>Bajo Potencial / Alto Share</v>
      </c>
      <c r="AS2205" s="22" t="str">
        <f aca="false">IF(Q2205="Sí",IF(AO2205&gt;=Resumen!$B$29,"Alto","Bajo"),"")</f>
        <v/>
      </c>
      <c r="AT2205" s="22" t="str">
        <f aca="false">IF(AS2205&lt;&gt;"",AP2205&amp;" Potencial / "&amp;AS2205&amp;" Share","")</f>
        <v/>
      </c>
      <c r="AU2205" s="22" t="str">
        <f aca="false">IF(AH2205="","Sin dato",IF(AH2205-AO2205&gt;Resumen!$B$6,"Sobre-exhibido",IF(AO2205-AH2205&gt;Resumen!$B$6,"Sub-exhibido","En línea")))</f>
        <v>Sin dato</v>
      </c>
      <c r="AV2205" s="22" t="str">
        <f aca="false">IF(AT2205="","",IF(AT2205="Alto Potencial / Bajo Share",1,IF(AT2205="Alto Potencial / Alto Share",2,IF(AT2205="Bajo Potencial / Alto Share",3,4))))</f>
        <v/>
      </c>
      <c r="AW2205" s="22" t="str">
        <f aca="false">IF(Q2205="No","Sin competencia directa",IF(AV2205=1,"1 - Foco Conquista (Alto Pot / Bajo Share)",IF(AV2205=2,"2 - Foco Defensa (Alto Pot / Alto Share)",IF(AV2205=3,"3 - Monitoreo (Bajo Pot / Alto Share)","4 - Baja Prioridad (Bajo Pot / Bajo Share)"))))</f>
        <v>Sin competencia directa</v>
      </c>
      <c r="AX2205" s="12" t="str">
        <f aca="false">IF(OR(IFERROR(AND(W2205&lt;&gt;"",Y2205&lt;&gt;"",Y2205-W2205&gt;Resumen!$B$8),FALSE()),IFERROR(AND(X2205&lt;&gt;"",Y2205&lt;&gt;"",Y2205-X2205&gt;Resumen!$B$8),FALSE())),MAX(IF(IFERROR(AND(W2205&lt;&gt;"",Y2205&lt;&gt;"",Y2205-W2205&gt;Resumen!$B$8),FALSE()),Y2205-W2205,0),IF(IFERROR(AND(X2205&lt;&gt;"",Y2205&lt;&gt;"",Y2205-X2205&gt;Resumen!$B$8),FALSE()),Y2205-X2205,0)),"")</f>
        <v/>
      </c>
      <c r="AY2205" s="22" t="str">
        <f aca="false">IF(OR(IFERROR(AND(W2205&lt;&gt;"",Y2205&lt;&gt;"",Y2205-W2205&gt;Resumen!$B$8),FALSE()),IFERROR(AND(X2205&lt;&gt;"",Y2205&lt;&gt;"",Y2205-X2205&gt;Resumen!$B$8),FALSE())),TRIM("Lays tiene mayor markup que "&amp;IF(IFERROR(AND(W2205&lt;&gt;"",Y2205&lt;&gt;"",Y2205-W2205&gt;Resumen!$B$8),FALSE()),"Quento ","")&amp;IF(IFERROR(AND(X2205&lt;&gt;"",Y2205&lt;&gt;"",Y2205-X2205&gt;Resumen!$B$8),FALSE()),"Julicroc ","")&amp;"en este PDV"),"")</f>
        <v/>
      </c>
      <c r="AZ2205" s="22" t="str">
        <f aca="false">IF(COUNTIF('Plan Pehuamar - Lista'!$A$2:$A$167,A2205)&gt;0,"Sí","No")</f>
        <v>No</v>
      </c>
      <c r="BA2205" s="22" t="str">
        <f aca="false">IF(COUNTIF('Plan Combo 9+1'!$A$2:$A$226,A2205)&gt;0,"Sí","No")</f>
        <v>No</v>
      </c>
      <c r="BB2205" s="22" t="str">
        <f aca="false">IF(AH2205="","No",IF(BA2205="Sí",IF((AO2205-AH2205)&gt;Resumen!$B$6,"Sí","No"),IF((AO2205-AH2205)&gt;=Resumen!$B$132,"Sí","No")))</f>
        <v>No</v>
      </c>
      <c r="BC2205" s="22" t="str">
        <f aca="false">IF(AND(N2205="Sí",AL2205="Sí",AI2205=0),"Sí","No")</f>
        <v>No</v>
      </c>
      <c r="BD2205" s="22" t="str">
        <f aca="false">IF(COUNTIF('Plan 9+1 (con Pehuamar)'!$A$2:$A$227,A2205)&gt;0,"Sí","No")</f>
        <v>No</v>
      </c>
    </row>
    <row r="2206" customFormat="false" ht="15" hidden="false" customHeight="true" outlineLevel="0" collapsed="false">
      <c r="A2206" s="6" t="n">
        <v>200896</v>
      </c>
      <c r="B2206" s="6" t="n">
        <v>14</v>
      </c>
      <c r="C2206" s="6" t="n">
        <v>1402</v>
      </c>
      <c r="D2206" s="6" t="s">
        <v>254</v>
      </c>
      <c r="E2206" s="6" t="s">
        <v>2363</v>
      </c>
      <c r="F2206" s="6" t="s">
        <v>273</v>
      </c>
      <c r="G2206" s="6" t="s">
        <v>130</v>
      </c>
      <c r="H2206" s="6" t="s">
        <v>1715</v>
      </c>
      <c r="I2206" s="27" t="n">
        <v>3</v>
      </c>
      <c r="J2206" s="27" t="n">
        <v>3</v>
      </c>
      <c r="K2206" s="27" t="n">
        <v>2</v>
      </c>
      <c r="L2206" s="28" t="n">
        <f aca="false">I2206+J2206</f>
        <v>6</v>
      </c>
      <c r="M2206" s="28" t="n">
        <f aca="false">L2206+K2206</f>
        <v>8</v>
      </c>
      <c r="N2206" s="22" t="str">
        <f aca="false">IF(I2206&gt;0,"Sí","No")</f>
        <v>Sí</v>
      </c>
      <c r="O2206" s="22" t="str">
        <f aca="false">IF(J2206&gt;0,"Sí","No")</f>
        <v>Sí</v>
      </c>
      <c r="P2206" s="22" t="str">
        <f aca="false">IF(K2206&gt;0,"Sí","No")</f>
        <v>Sí</v>
      </c>
      <c r="Q2206" s="22" t="str">
        <f aca="false">IF(OR(I2206&gt;0,J2206&gt;0),"Sí","No")</f>
        <v>Sí</v>
      </c>
      <c r="R2206" s="27" t="n">
        <v>1750</v>
      </c>
      <c r="S2206" s="27" t="n">
        <v>2500</v>
      </c>
      <c r="T2206" s="27" t="n">
        <v>1280</v>
      </c>
      <c r="U2206" s="27" t="n">
        <v>1800</v>
      </c>
      <c r="V2206" s="27" t="n">
        <v>3500</v>
      </c>
      <c r="W2206" s="12" t="n">
        <f aca="false">IF(AND(I2206&gt;0,R2206&gt;0),(S2206-R2206)/R2206,"")</f>
        <v>0.428571428571429</v>
      </c>
      <c r="X2206" s="12" t="n">
        <f aca="false">IF(AND(J2206&gt;0,T2206&gt;0),(U2206-T2206)/T2206,"")</f>
        <v>0.40625</v>
      </c>
      <c r="Y2206" s="12" t="n">
        <f aca="false">IF(AND(K2206&gt;0,V2206&gt;0),(V2206-Resumen!$B$7)/Resumen!$B$7,"")</f>
        <v>0.4</v>
      </c>
      <c r="Z2206" s="28" t="n">
        <f aca="false">IF(AND(K2206&gt;0,I2206&gt;0,V2206&gt;0,S2206&gt;0),V2206-S2206,"")</f>
        <v>1000</v>
      </c>
      <c r="AA2206" s="12" t="n">
        <f aca="false">IF(Z2206&lt;&gt;"",Z2206/S2206,"")</f>
        <v>0.4</v>
      </c>
      <c r="AB2206" s="28" t="n">
        <f aca="false">IF(AND(K2206&gt;0,J2206&gt;0,V2206&gt;0,U2206&gt;0),V2206-U2206,"")</f>
        <v>1700</v>
      </c>
      <c r="AC2206" s="12" t="n">
        <f aca="false">IF(AB2206&lt;&gt;"",AB2206/U2206,"")</f>
        <v>0.944444444444444</v>
      </c>
      <c r="AD2206" s="27" t="n">
        <v>2</v>
      </c>
      <c r="AE2206" s="27" t="n">
        <v>5</v>
      </c>
      <c r="AF2206" s="27" t="n">
        <v>5</v>
      </c>
      <c r="AG2206" s="28" t="n">
        <f aca="false">AD2206+AE2206+AF2206</f>
        <v>12</v>
      </c>
      <c r="AH2206" s="12" t="n">
        <f aca="false">IF(AG2206&gt;0,AD2206/AG2206,"")</f>
        <v>0.166666666666667</v>
      </c>
      <c r="AI2206" s="27" t="n">
        <v>1</v>
      </c>
      <c r="AJ2206" s="27" t="n">
        <v>0</v>
      </c>
      <c r="AK2206" s="27" t="n">
        <v>0</v>
      </c>
      <c r="AL2206" s="22" t="str">
        <f aca="false">IF(OR(AJ2206&gt;0,AK2206&gt;0),"Sí","No")</f>
        <v>No</v>
      </c>
      <c r="AM2206" s="6" t="s">
        <v>198</v>
      </c>
      <c r="AN2206" s="6" t="s">
        <v>198</v>
      </c>
      <c r="AO2206" s="12" t="n">
        <f aca="false">IF(M2206&gt;0,K2206/M2206,"")</f>
        <v>0.25</v>
      </c>
      <c r="AP2206" s="22" t="str">
        <f aca="false">IF(M2206&gt;=Resumen!$B$5,"Alto","Bajo")</f>
        <v>Bajo</v>
      </c>
      <c r="AQ2206" s="22" t="str">
        <f aca="false">IF(AO2206&gt;=Resumen!$B$28,"Alto","Bajo")</f>
        <v>Bajo</v>
      </c>
      <c r="AR2206" s="22" t="str">
        <f aca="false">AP2206&amp;" Potencial / "&amp;AQ2206&amp;" Share"</f>
        <v>Bajo Potencial / Bajo Share</v>
      </c>
      <c r="AS2206" s="22" t="str">
        <f aca="false">IF(Q2206="Sí",IF(AO2206&gt;=Resumen!$B$29,"Alto","Bajo"),"")</f>
        <v>Bajo</v>
      </c>
      <c r="AT2206" s="22" t="str">
        <f aca="false">IF(AS2206&lt;&gt;"",AP2206&amp;" Potencial / "&amp;AS2206&amp;" Share","")</f>
        <v>Bajo Potencial / Bajo Share</v>
      </c>
      <c r="AU2206" s="22" t="str">
        <f aca="false">IF(AH2206="","Sin dato",IF(AH2206-AO2206&gt;Resumen!$B$6,"Sobre-exhibido",IF(AO2206-AH2206&gt;Resumen!$B$6,"Sub-exhibido","En línea")))</f>
        <v>Sub-exhibido</v>
      </c>
      <c r="AV2206" s="22" t="n">
        <f aca="false">IF(AT2206="","",IF(AT2206="Alto Potencial / Bajo Share",1,IF(AT2206="Alto Potencial / Alto Share",2,IF(AT2206="Bajo Potencial / Alto Share",3,4))))</f>
        <v>4</v>
      </c>
      <c r="AW2206" s="22" t="str">
        <f aca="false">IF(Q2206="No","Sin competencia directa",IF(AV2206=1,"1 - Foco Conquista (Alto Pot / Bajo Share)",IF(AV2206=2,"2 - Foco Defensa (Alto Pot / Alto Share)",IF(AV2206=3,"3 - Monitoreo (Bajo Pot / Alto Share)","4 - Baja Prioridad (Bajo Pot / Bajo Share)"))))</f>
        <v>4 - Baja Prioridad (Bajo Pot / Bajo Share)</v>
      </c>
      <c r="AX2206" s="12" t="str">
        <f aca="false">IF(OR(IFERROR(AND(W2206&lt;&gt;"",Y2206&lt;&gt;"",Y2206-W2206&gt;Resumen!$B$8),FALSE()),IFERROR(AND(X2206&lt;&gt;"",Y2206&lt;&gt;"",Y2206-X2206&gt;Resumen!$B$8),FALSE())),MAX(IF(IFERROR(AND(W2206&lt;&gt;"",Y2206&lt;&gt;"",Y2206-W2206&gt;Resumen!$B$8),FALSE()),Y2206-W2206,0),IF(IFERROR(AND(X2206&lt;&gt;"",Y2206&lt;&gt;"",Y2206-X2206&gt;Resumen!$B$8),FALSE()),Y2206-X2206,0)),"")</f>
        <v/>
      </c>
      <c r="AY2206" s="22" t="str">
        <f aca="false">IF(OR(IFERROR(AND(W2206&lt;&gt;"",Y2206&lt;&gt;"",Y2206-W2206&gt;Resumen!$B$8),FALSE()),IFERROR(AND(X2206&lt;&gt;"",Y2206&lt;&gt;"",Y2206-X2206&gt;Resumen!$B$8),FALSE())),TRIM("Lays tiene mayor markup que "&amp;IF(IFERROR(AND(W2206&lt;&gt;"",Y2206&lt;&gt;"",Y2206-W2206&gt;Resumen!$B$8),FALSE()),"Quento ","")&amp;IF(IFERROR(AND(X2206&lt;&gt;"",Y2206&lt;&gt;"",Y2206-X2206&gt;Resumen!$B$8),FALSE()),"Julicroc ","")&amp;"en este PDV"),"")</f>
        <v/>
      </c>
      <c r="AZ2206" s="22" t="str">
        <f aca="false">IF(COUNTIF('Plan Pehuamar - Lista'!$A$2:$A$167,A2206)&gt;0,"Sí","No")</f>
        <v>No</v>
      </c>
      <c r="BA2206" s="22" t="str">
        <f aca="false">IF(COUNTIF('Plan Combo 9+1'!$A$2:$A$226,A2206)&gt;0,"Sí","No")</f>
        <v>No</v>
      </c>
      <c r="BB2206" s="22" t="str">
        <f aca="false">IF(AH2206="","No",IF(BA2206="Sí",IF((AO2206-AH2206)&gt;Resumen!$B$6,"Sí","No"),IF((AO2206-AH2206)&gt;=Resumen!$B$132,"Sí","No")))</f>
        <v>No</v>
      </c>
      <c r="BC2206" s="22" t="str">
        <f aca="false">IF(AND(N2206="Sí",AL2206="Sí",AI2206=0),"Sí","No")</f>
        <v>No</v>
      </c>
      <c r="BD2206" s="22" t="str">
        <f aca="false">IF(COUNTIF('Plan 9+1 (con Pehuamar)'!$A$2:$A$227,A2206)&gt;0,"Sí","No")</f>
        <v>No</v>
      </c>
    </row>
    <row r="2207" customFormat="false" ht="15" hidden="false" customHeight="true" outlineLevel="0" collapsed="false">
      <c r="A2207" s="6" t="n">
        <v>201115</v>
      </c>
      <c r="B2207" s="6" t="n">
        <v>14</v>
      </c>
      <c r="C2207" s="6" t="n">
        <v>1402</v>
      </c>
      <c r="D2207" s="6" t="s">
        <v>254</v>
      </c>
      <c r="E2207" s="6" t="s">
        <v>2364</v>
      </c>
      <c r="F2207" s="6" t="s">
        <v>196</v>
      </c>
      <c r="G2207" s="6" t="s">
        <v>130</v>
      </c>
      <c r="H2207" s="6" t="s">
        <v>1715</v>
      </c>
      <c r="I2207" s="27" t="n">
        <v>3</v>
      </c>
      <c r="J2207" s="27" t="n">
        <v>6</v>
      </c>
      <c r="K2207" s="27" t="n">
        <v>1</v>
      </c>
      <c r="L2207" s="28" t="n">
        <f aca="false">I2207+J2207</f>
        <v>9</v>
      </c>
      <c r="M2207" s="28" t="n">
        <f aca="false">L2207+K2207</f>
        <v>10</v>
      </c>
      <c r="N2207" s="22" t="str">
        <f aca="false">IF(I2207&gt;0,"Sí","No")</f>
        <v>Sí</v>
      </c>
      <c r="O2207" s="22" t="str">
        <f aca="false">IF(J2207&gt;0,"Sí","No")</f>
        <v>Sí</v>
      </c>
      <c r="P2207" s="22" t="str">
        <f aca="false">IF(K2207&gt;0,"Sí","No")</f>
        <v>Sí</v>
      </c>
      <c r="Q2207" s="22" t="str">
        <f aca="false">IF(OR(I2207&gt;0,J2207&gt;0),"Sí","No")</f>
        <v>Sí</v>
      </c>
      <c r="R2207" s="27" t="n">
        <v>1750</v>
      </c>
      <c r="S2207" s="27" t="n">
        <v>2500</v>
      </c>
      <c r="T2207" s="27" t="n">
        <v>1280</v>
      </c>
      <c r="U2207" s="27" t="n">
        <v>1800</v>
      </c>
      <c r="V2207" s="27" t="n">
        <v>3500</v>
      </c>
      <c r="W2207" s="12" t="n">
        <f aca="false">IF(AND(I2207&gt;0,R2207&gt;0),(S2207-R2207)/R2207,"")</f>
        <v>0.428571428571429</v>
      </c>
      <c r="X2207" s="12" t="n">
        <f aca="false">IF(AND(J2207&gt;0,T2207&gt;0),(U2207-T2207)/T2207,"")</f>
        <v>0.40625</v>
      </c>
      <c r="Y2207" s="12" t="n">
        <f aca="false">IF(AND(K2207&gt;0,V2207&gt;0),(V2207-Resumen!$B$7)/Resumen!$B$7,"")</f>
        <v>0.4</v>
      </c>
      <c r="Z2207" s="28" t="n">
        <f aca="false">IF(AND(K2207&gt;0,I2207&gt;0,V2207&gt;0,S2207&gt;0),V2207-S2207,"")</f>
        <v>1000</v>
      </c>
      <c r="AA2207" s="12" t="n">
        <f aca="false">IF(Z2207&lt;&gt;"",Z2207/S2207,"")</f>
        <v>0.4</v>
      </c>
      <c r="AB2207" s="28" t="n">
        <f aca="false">IF(AND(K2207&gt;0,J2207&gt;0,V2207&gt;0,U2207&gt;0),V2207-U2207,"")</f>
        <v>1700</v>
      </c>
      <c r="AC2207" s="12" t="n">
        <f aca="false">IF(AB2207&lt;&gt;"",AB2207/U2207,"")</f>
        <v>0.944444444444444</v>
      </c>
      <c r="AD2207" s="27" t="n">
        <v>3</v>
      </c>
      <c r="AE2207" s="27" t="n">
        <v>4</v>
      </c>
      <c r="AF2207" s="27" t="n">
        <v>5</v>
      </c>
      <c r="AG2207" s="28" t="n">
        <f aca="false">AD2207+AE2207+AF2207</f>
        <v>12</v>
      </c>
      <c r="AH2207" s="12" t="n">
        <f aca="false">IF(AG2207&gt;0,AD2207/AG2207,"")</f>
        <v>0.25</v>
      </c>
      <c r="AI2207" s="27" t="n">
        <v>1</v>
      </c>
      <c r="AJ2207" s="27" t="n">
        <v>0</v>
      </c>
      <c r="AK2207" s="27" t="n">
        <v>0</v>
      </c>
      <c r="AL2207" s="22" t="str">
        <f aca="false">IF(OR(AJ2207&gt;0,AK2207&gt;0),"Sí","No")</f>
        <v>No</v>
      </c>
      <c r="AM2207" s="6" t="s">
        <v>198</v>
      </c>
      <c r="AN2207" s="6" t="s">
        <v>198</v>
      </c>
      <c r="AO2207" s="12" t="n">
        <f aca="false">IF(M2207&gt;0,K2207/M2207,"")</f>
        <v>0.1</v>
      </c>
      <c r="AP2207" s="22" t="str">
        <f aca="false">IF(M2207&gt;=Resumen!$B$5,"Alto","Bajo")</f>
        <v>Bajo</v>
      </c>
      <c r="AQ2207" s="22" t="str">
        <f aca="false">IF(AO2207&gt;=Resumen!$B$28,"Alto","Bajo")</f>
        <v>Bajo</v>
      </c>
      <c r="AR2207" s="22" t="str">
        <f aca="false">AP2207&amp;" Potencial / "&amp;AQ2207&amp;" Share"</f>
        <v>Bajo Potencial / Bajo Share</v>
      </c>
      <c r="AS2207" s="22" t="str">
        <f aca="false">IF(Q2207="Sí",IF(AO2207&gt;=Resumen!$B$29,"Alto","Bajo"),"")</f>
        <v>Bajo</v>
      </c>
      <c r="AT2207" s="22" t="str">
        <f aca="false">IF(AS2207&lt;&gt;"",AP2207&amp;" Potencial / "&amp;AS2207&amp;" Share","")</f>
        <v>Bajo Potencial / Bajo Share</v>
      </c>
      <c r="AU2207" s="22" t="str">
        <f aca="false">IF(AH2207="","Sin dato",IF(AH2207-AO2207&gt;Resumen!$B$6,"Sobre-exhibido",IF(AO2207-AH2207&gt;Resumen!$B$6,"Sub-exhibido","En línea")))</f>
        <v>Sobre-exhibido</v>
      </c>
      <c r="AV2207" s="22" t="n">
        <f aca="false">IF(AT2207="","",IF(AT2207="Alto Potencial / Bajo Share",1,IF(AT2207="Alto Potencial / Alto Share",2,IF(AT2207="Bajo Potencial / Alto Share",3,4))))</f>
        <v>4</v>
      </c>
      <c r="AW2207" s="22" t="str">
        <f aca="false">IF(Q2207="No","Sin competencia directa",IF(AV2207=1,"1 - Foco Conquista (Alto Pot / Bajo Share)",IF(AV2207=2,"2 - Foco Defensa (Alto Pot / Alto Share)",IF(AV2207=3,"3 - Monitoreo (Bajo Pot / Alto Share)","4 - Baja Prioridad (Bajo Pot / Bajo Share)"))))</f>
        <v>4 - Baja Prioridad (Bajo Pot / Bajo Share)</v>
      </c>
      <c r="AX2207" s="12" t="str">
        <f aca="false">IF(OR(IFERROR(AND(W2207&lt;&gt;"",Y2207&lt;&gt;"",Y2207-W2207&gt;Resumen!$B$8),FALSE()),IFERROR(AND(X2207&lt;&gt;"",Y2207&lt;&gt;"",Y2207-X2207&gt;Resumen!$B$8),FALSE())),MAX(IF(IFERROR(AND(W2207&lt;&gt;"",Y2207&lt;&gt;"",Y2207-W2207&gt;Resumen!$B$8),FALSE()),Y2207-W2207,0),IF(IFERROR(AND(X2207&lt;&gt;"",Y2207&lt;&gt;"",Y2207-X2207&gt;Resumen!$B$8),FALSE()),Y2207-X2207,0)),"")</f>
        <v/>
      </c>
      <c r="AY2207" s="22" t="str">
        <f aca="false">IF(OR(IFERROR(AND(W2207&lt;&gt;"",Y2207&lt;&gt;"",Y2207-W2207&gt;Resumen!$B$8),FALSE()),IFERROR(AND(X2207&lt;&gt;"",Y2207&lt;&gt;"",Y2207-X2207&gt;Resumen!$B$8),FALSE())),TRIM("Lays tiene mayor markup que "&amp;IF(IFERROR(AND(W2207&lt;&gt;"",Y2207&lt;&gt;"",Y2207-W2207&gt;Resumen!$B$8),FALSE()),"Quento ","")&amp;IF(IFERROR(AND(X2207&lt;&gt;"",Y2207&lt;&gt;"",Y2207-X2207&gt;Resumen!$B$8),FALSE()),"Julicroc ","")&amp;"en este PDV"),"")</f>
        <v/>
      </c>
      <c r="AZ2207" s="22" t="str">
        <f aca="false">IF(COUNTIF('Plan Pehuamar - Lista'!$A$2:$A$167,A2207)&gt;0,"Sí","No")</f>
        <v>No</v>
      </c>
      <c r="BA2207" s="22" t="str">
        <f aca="false">IF(COUNTIF('Plan Combo 9+1'!$A$2:$A$226,A2207)&gt;0,"Sí","No")</f>
        <v>No</v>
      </c>
      <c r="BB2207" s="22" t="str">
        <f aca="false">IF(AH2207="","No",IF(BA2207="Sí",IF((AO2207-AH2207)&gt;Resumen!$B$6,"Sí","No"),IF((AO2207-AH2207)&gt;=Resumen!$B$132,"Sí","No")))</f>
        <v>No</v>
      </c>
      <c r="BC2207" s="22" t="str">
        <f aca="false">IF(AND(N2207="Sí",AL2207="Sí",AI2207=0),"Sí","No")</f>
        <v>No</v>
      </c>
      <c r="BD2207" s="22" t="str">
        <f aca="false">IF(COUNTIF('Plan 9+1 (con Pehuamar)'!$A$2:$A$227,A2207)&gt;0,"Sí","No")</f>
        <v>No</v>
      </c>
    </row>
    <row r="2208" customFormat="false" ht="15" hidden="false" customHeight="true" outlineLevel="0" collapsed="false">
      <c r="A2208" s="6" t="n">
        <v>201118</v>
      </c>
      <c r="B2208" s="6" t="n">
        <v>14</v>
      </c>
      <c r="C2208" s="6" t="n">
        <v>1402</v>
      </c>
      <c r="D2208" s="6" t="s">
        <v>254</v>
      </c>
      <c r="E2208" s="6" t="s">
        <v>2365</v>
      </c>
      <c r="F2208" s="6" t="s">
        <v>466</v>
      </c>
      <c r="G2208" s="6" t="s">
        <v>130</v>
      </c>
      <c r="H2208" s="6" t="s">
        <v>1715</v>
      </c>
      <c r="I2208" s="27" t="n">
        <v>8</v>
      </c>
      <c r="J2208" s="27" t="n">
        <v>15</v>
      </c>
      <c r="K2208" s="27" t="n">
        <v>4</v>
      </c>
      <c r="L2208" s="28" t="n">
        <f aca="false">I2208+J2208</f>
        <v>23</v>
      </c>
      <c r="M2208" s="28" t="n">
        <f aca="false">L2208+K2208</f>
        <v>27</v>
      </c>
      <c r="N2208" s="22" t="str">
        <f aca="false">IF(I2208&gt;0,"Sí","No")</f>
        <v>Sí</v>
      </c>
      <c r="O2208" s="22" t="str">
        <f aca="false">IF(J2208&gt;0,"Sí","No")</f>
        <v>Sí</v>
      </c>
      <c r="P2208" s="22" t="str">
        <f aca="false">IF(K2208&gt;0,"Sí","No")</f>
        <v>Sí</v>
      </c>
      <c r="Q2208" s="22" t="str">
        <f aca="false">IF(OR(I2208&gt;0,J2208&gt;0),"Sí","No")</f>
        <v>Sí</v>
      </c>
      <c r="R2208" s="27" t="n">
        <v>1750</v>
      </c>
      <c r="S2208" s="27" t="n">
        <v>2600</v>
      </c>
      <c r="T2208" s="27" t="n">
        <v>1280</v>
      </c>
      <c r="U2208" s="27" t="n">
        <v>1900</v>
      </c>
      <c r="V2208" s="27" t="n">
        <v>3600</v>
      </c>
      <c r="W2208" s="12" t="n">
        <f aca="false">IF(AND(I2208&gt;0,R2208&gt;0),(S2208-R2208)/R2208,"")</f>
        <v>0.485714285714286</v>
      </c>
      <c r="X2208" s="12" t="n">
        <f aca="false">IF(AND(J2208&gt;0,T2208&gt;0),(U2208-T2208)/T2208,"")</f>
        <v>0.484375</v>
      </c>
      <c r="Y2208" s="12" t="n">
        <f aca="false">IF(AND(K2208&gt;0,V2208&gt;0),(V2208-Resumen!$B$7)/Resumen!$B$7,"")</f>
        <v>0.44</v>
      </c>
      <c r="Z2208" s="28" t="n">
        <f aca="false">IF(AND(K2208&gt;0,I2208&gt;0,V2208&gt;0,S2208&gt;0),V2208-S2208,"")</f>
        <v>1000</v>
      </c>
      <c r="AA2208" s="12" t="n">
        <f aca="false">IF(Z2208&lt;&gt;"",Z2208/S2208,"")</f>
        <v>0.384615384615385</v>
      </c>
      <c r="AB2208" s="28" t="n">
        <f aca="false">IF(AND(K2208&gt;0,J2208&gt;0,V2208&gt;0,U2208&gt;0),V2208-U2208,"")</f>
        <v>1700</v>
      </c>
      <c r="AC2208" s="12" t="n">
        <f aca="false">IF(AB2208&lt;&gt;"",AB2208/U2208,"")</f>
        <v>0.894736842105263</v>
      </c>
      <c r="AD2208" s="27" t="n">
        <v>4</v>
      </c>
      <c r="AE2208" s="27" t="n">
        <v>6</v>
      </c>
      <c r="AF2208" s="27" t="n">
        <v>9</v>
      </c>
      <c r="AG2208" s="28" t="n">
        <f aca="false">AD2208+AE2208+AF2208</f>
        <v>19</v>
      </c>
      <c r="AH2208" s="12" t="n">
        <f aca="false">IF(AG2208&gt;0,AD2208/AG2208,"")</f>
        <v>0.210526315789474</v>
      </c>
      <c r="AI2208" s="27" t="n">
        <v>0</v>
      </c>
      <c r="AJ2208" s="27" t="n">
        <v>0</v>
      </c>
      <c r="AK2208" s="27" t="n">
        <v>0</v>
      </c>
      <c r="AL2208" s="22" t="str">
        <f aca="false">IF(OR(AJ2208&gt;0,AK2208&gt;0),"Sí","No")</f>
        <v>No</v>
      </c>
      <c r="AM2208" s="6" t="s">
        <v>198</v>
      </c>
      <c r="AN2208" s="6" t="s">
        <v>198</v>
      </c>
      <c r="AO2208" s="12" t="n">
        <f aca="false">IF(M2208&gt;0,K2208/M2208,"")</f>
        <v>0.148148148148148</v>
      </c>
      <c r="AP2208" s="22" t="str">
        <f aca="false">IF(M2208&gt;=Resumen!$B$5,"Alto","Bajo")</f>
        <v>Bajo</v>
      </c>
      <c r="AQ2208" s="22" t="str">
        <f aca="false">IF(AO2208&gt;=Resumen!$B$28,"Alto","Bajo")</f>
        <v>Bajo</v>
      </c>
      <c r="AR2208" s="22" t="str">
        <f aca="false">AP2208&amp;" Potencial / "&amp;AQ2208&amp;" Share"</f>
        <v>Bajo Potencial / Bajo Share</v>
      </c>
      <c r="AS2208" s="22" t="str">
        <f aca="false">IF(Q2208="Sí",IF(AO2208&gt;=Resumen!$B$29,"Alto","Bajo"),"")</f>
        <v>Bajo</v>
      </c>
      <c r="AT2208" s="22" t="str">
        <f aca="false">IF(AS2208&lt;&gt;"",AP2208&amp;" Potencial / "&amp;AS2208&amp;" Share","")</f>
        <v>Bajo Potencial / Bajo Share</v>
      </c>
      <c r="AU2208" s="22" t="str">
        <f aca="false">IF(AH2208="","Sin dato",IF(AH2208-AO2208&gt;Resumen!$B$6,"Sobre-exhibido",IF(AO2208-AH2208&gt;Resumen!$B$6,"Sub-exhibido","En línea")))</f>
        <v>Sobre-exhibido</v>
      </c>
      <c r="AV2208" s="22" t="n">
        <f aca="false">IF(AT2208="","",IF(AT2208="Alto Potencial / Bajo Share",1,IF(AT2208="Alto Potencial / Alto Share",2,IF(AT2208="Bajo Potencial / Alto Share",3,4))))</f>
        <v>4</v>
      </c>
      <c r="AW2208" s="22" t="str">
        <f aca="false">IF(Q2208="No","Sin competencia directa",IF(AV2208=1,"1 - Foco Conquista (Alto Pot / Bajo Share)",IF(AV2208=2,"2 - Foco Defensa (Alto Pot / Alto Share)",IF(AV2208=3,"3 - Monitoreo (Bajo Pot / Alto Share)","4 - Baja Prioridad (Bajo Pot / Bajo Share)"))))</f>
        <v>4 - Baja Prioridad (Bajo Pot / Bajo Share)</v>
      </c>
      <c r="AX2208" s="12" t="str">
        <f aca="false">IF(OR(IFERROR(AND(W2208&lt;&gt;"",Y2208&lt;&gt;"",Y2208-W2208&gt;Resumen!$B$8),FALSE()),IFERROR(AND(X2208&lt;&gt;"",Y2208&lt;&gt;"",Y2208-X2208&gt;Resumen!$B$8),FALSE())),MAX(IF(IFERROR(AND(W2208&lt;&gt;"",Y2208&lt;&gt;"",Y2208-W2208&gt;Resumen!$B$8),FALSE()),Y2208-W2208,0),IF(IFERROR(AND(X2208&lt;&gt;"",Y2208&lt;&gt;"",Y2208-X2208&gt;Resumen!$B$8),FALSE()),Y2208-X2208,0)),"")</f>
        <v/>
      </c>
      <c r="AY2208" s="22" t="str">
        <f aca="false">IF(OR(IFERROR(AND(W2208&lt;&gt;"",Y2208&lt;&gt;"",Y2208-W2208&gt;Resumen!$B$8),FALSE()),IFERROR(AND(X2208&lt;&gt;"",Y2208&lt;&gt;"",Y2208-X2208&gt;Resumen!$B$8),FALSE())),TRIM("Lays tiene mayor markup que "&amp;IF(IFERROR(AND(W2208&lt;&gt;"",Y2208&lt;&gt;"",Y2208-W2208&gt;Resumen!$B$8),FALSE()),"Quento ","")&amp;IF(IFERROR(AND(X2208&lt;&gt;"",Y2208&lt;&gt;"",Y2208-X2208&gt;Resumen!$B$8),FALSE()),"Julicroc ","")&amp;"en este PDV"),"")</f>
        <v/>
      </c>
      <c r="AZ2208" s="22" t="str">
        <f aca="false">IF(COUNTIF('Plan Pehuamar - Lista'!$A$2:$A$167,A2208)&gt;0,"Sí","No")</f>
        <v>No</v>
      </c>
      <c r="BA2208" s="22" t="str">
        <f aca="false">IF(COUNTIF('Plan Combo 9+1'!$A$2:$A$226,A2208)&gt;0,"Sí","No")</f>
        <v>No</v>
      </c>
      <c r="BB2208" s="22" t="str">
        <f aca="false">IF(AH2208="","No",IF(BA2208="Sí",IF((AO2208-AH2208)&gt;Resumen!$B$6,"Sí","No"),IF((AO2208-AH2208)&gt;=Resumen!$B$132,"Sí","No")))</f>
        <v>No</v>
      </c>
      <c r="BC2208" s="22" t="str">
        <f aca="false">IF(AND(N2208="Sí",AL2208="Sí",AI2208=0),"Sí","No")</f>
        <v>No</v>
      </c>
      <c r="BD2208" s="22" t="str">
        <f aca="false">IF(COUNTIF('Plan 9+1 (con Pehuamar)'!$A$2:$A$227,A2208)&gt;0,"Sí","No")</f>
        <v>No</v>
      </c>
    </row>
    <row r="2209" customFormat="false" ht="15" hidden="false" customHeight="true" outlineLevel="0" collapsed="false">
      <c r="A2209" s="6" t="n">
        <v>201151</v>
      </c>
      <c r="B2209" s="6" t="n">
        <v>14</v>
      </c>
      <c r="C2209" s="6" t="n">
        <v>1402</v>
      </c>
      <c r="D2209" s="6" t="s">
        <v>254</v>
      </c>
      <c r="E2209" s="6" t="s">
        <v>2366</v>
      </c>
      <c r="F2209" s="6" t="s">
        <v>201</v>
      </c>
      <c r="G2209" s="6" t="s">
        <v>130</v>
      </c>
      <c r="H2209" s="6" t="s">
        <v>1715</v>
      </c>
      <c r="I2209" s="27" t="n">
        <v>0</v>
      </c>
      <c r="J2209" s="27" t="n">
        <v>0</v>
      </c>
      <c r="K2209" s="27" t="n">
        <v>0.4</v>
      </c>
      <c r="L2209" s="28" t="n">
        <f aca="false">I2209+J2209</f>
        <v>0</v>
      </c>
      <c r="M2209" s="28" t="n">
        <f aca="false">L2209+K2209</f>
        <v>0.4</v>
      </c>
      <c r="N2209" s="22" t="str">
        <f aca="false">IF(I2209&gt;0,"Sí","No")</f>
        <v>No</v>
      </c>
      <c r="O2209" s="22" t="str">
        <f aca="false">IF(J2209&gt;0,"Sí","No")</f>
        <v>No</v>
      </c>
      <c r="P2209" s="22" t="str">
        <f aca="false">IF(K2209&gt;0,"Sí","No")</f>
        <v>Sí</v>
      </c>
      <c r="Q2209" s="22" t="str">
        <f aca="false">IF(OR(I2209&gt;0,J2209&gt;0),"Sí","No")</f>
        <v>No</v>
      </c>
      <c r="R2209" s="27"/>
      <c r="S2209" s="27"/>
      <c r="T2209" s="27"/>
      <c r="U2209" s="27"/>
      <c r="V2209" s="27"/>
      <c r="W2209" s="12" t="str">
        <f aca="false">IF(AND(I2209&gt;0,R2209&gt;0),(S2209-R2209)/R2209,"")</f>
        <v/>
      </c>
      <c r="X2209" s="12" t="str">
        <f aca="false">IF(AND(J2209&gt;0,T2209&gt;0),(U2209-T2209)/T2209,"")</f>
        <v/>
      </c>
      <c r="Y2209" s="12" t="str">
        <f aca="false">IF(AND(K2209&gt;0,V2209&gt;0),(V2209-Resumen!$B$7)/Resumen!$B$7,"")</f>
        <v/>
      </c>
      <c r="Z2209" s="28" t="str">
        <f aca="false">IF(AND(K2209&gt;0,I2209&gt;0,V2209&gt;0,S2209&gt;0),V2209-S2209,"")</f>
        <v/>
      </c>
      <c r="AA2209" s="12" t="str">
        <f aca="false">IF(Z2209&lt;&gt;"",Z2209/S2209,"")</f>
        <v/>
      </c>
      <c r="AB2209" s="28" t="str">
        <f aca="false">IF(AND(K2209&gt;0,J2209&gt;0,V2209&gt;0,U2209&gt;0),V2209-U2209,"")</f>
        <v/>
      </c>
      <c r="AC2209" s="12" t="str">
        <f aca="false">IF(AB2209&lt;&gt;"",AB2209/U2209,"")</f>
        <v/>
      </c>
      <c r="AD2209" s="27" t="n">
        <v>0</v>
      </c>
      <c r="AE2209" s="27" t="n">
        <v>0</v>
      </c>
      <c r="AF2209" s="27" t="n">
        <v>0</v>
      </c>
      <c r="AG2209" s="28" t="n">
        <f aca="false">AD2209+AE2209+AF2209</f>
        <v>0</v>
      </c>
      <c r="AH2209" s="12" t="str">
        <f aca="false">IF(AG2209&gt;0,AD2209/AG2209,"")</f>
        <v/>
      </c>
      <c r="AI2209" s="27" t="n">
        <v>0</v>
      </c>
      <c r="AJ2209" s="27" t="n">
        <v>0</v>
      </c>
      <c r="AK2209" s="27" t="n">
        <v>0</v>
      </c>
      <c r="AL2209" s="22" t="str">
        <f aca="false">IF(OR(AJ2209&gt;0,AK2209&gt;0),"Sí","No")</f>
        <v>No</v>
      </c>
      <c r="AM2209" s="6"/>
      <c r="AN2209" s="6"/>
      <c r="AO2209" s="12" t="n">
        <f aca="false">IF(M2209&gt;0,K2209/M2209,"")</f>
        <v>1</v>
      </c>
      <c r="AP2209" s="22" t="str">
        <f aca="false">IF(M2209&gt;=Resumen!$B$5,"Alto","Bajo")</f>
        <v>Bajo</v>
      </c>
      <c r="AQ2209" s="22" t="str">
        <f aca="false">IF(AO2209&gt;=Resumen!$B$28,"Alto","Bajo")</f>
        <v>Alto</v>
      </c>
      <c r="AR2209" s="22" t="str">
        <f aca="false">AP2209&amp;" Potencial / "&amp;AQ2209&amp;" Share"</f>
        <v>Bajo Potencial / Alto Share</v>
      </c>
      <c r="AS2209" s="22" t="str">
        <f aca="false">IF(Q2209="Sí",IF(AO2209&gt;=Resumen!$B$29,"Alto","Bajo"),"")</f>
        <v/>
      </c>
      <c r="AT2209" s="22" t="str">
        <f aca="false">IF(AS2209&lt;&gt;"",AP2209&amp;" Potencial / "&amp;AS2209&amp;" Share","")</f>
        <v/>
      </c>
      <c r="AU2209" s="22" t="str">
        <f aca="false">IF(AH2209="","Sin dato",IF(AH2209-AO2209&gt;Resumen!$B$6,"Sobre-exhibido",IF(AO2209-AH2209&gt;Resumen!$B$6,"Sub-exhibido","En línea")))</f>
        <v>Sin dato</v>
      </c>
      <c r="AV2209" s="22" t="str">
        <f aca="false">IF(AT2209="","",IF(AT2209="Alto Potencial / Bajo Share",1,IF(AT2209="Alto Potencial / Alto Share",2,IF(AT2209="Bajo Potencial / Alto Share",3,4))))</f>
        <v/>
      </c>
      <c r="AW2209" s="22" t="str">
        <f aca="false">IF(Q2209="No","Sin competencia directa",IF(AV2209=1,"1 - Foco Conquista (Alto Pot / Bajo Share)",IF(AV2209=2,"2 - Foco Defensa (Alto Pot / Alto Share)",IF(AV2209=3,"3 - Monitoreo (Bajo Pot / Alto Share)","4 - Baja Prioridad (Bajo Pot / Bajo Share)"))))</f>
        <v>Sin competencia directa</v>
      </c>
      <c r="AX2209" s="12" t="str">
        <f aca="false">IF(OR(IFERROR(AND(W2209&lt;&gt;"",Y2209&lt;&gt;"",Y2209-W2209&gt;Resumen!$B$8),FALSE()),IFERROR(AND(X2209&lt;&gt;"",Y2209&lt;&gt;"",Y2209-X2209&gt;Resumen!$B$8),FALSE())),MAX(IF(IFERROR(AND(W2209&lt;&gt;"",Y2209&lt;&gt;"",Y2209-W2209&gt;Resumen!$B$8),FALSE()),Y2209-W2209,0),IF(IFERROR(AND(X2209&lt;&gt;"",Y2209&lt;&gt;"",Y2209-X2209&gt;Resumen!$B$8),FALSE()),Y2209-X2209,0)),"")</f>
        <v/>
      </c>
      <c r="AY2209" s="22" t="str">
        <f aca="false">IF(OR(IFERROR(AND(W2209&lt;&gt;"",Y2209&lt;&gt;"",Y2209-W2209&gt;Resumen!$B$8),FALSE()),IFERROR(AND(X2209&lt;&gt;"",Y2209&lt;&gt;"",Y2209-X2209&gt;Resumen!$B$8),FALSE())),TRIM("Lays tiene mayor markup que "&amp;IF(IFERROR(AND(W2209&lt;&gt;"",Y2209&lt;&gt;"",Y2209-W2209&gt;Resumen!$B$8),FALSE()),"Quento ","")&amp;IF(IFERROR(AND(X2209&lt;&gt;"",Y2209&lt;&gt;"",Y2209-X2209&gt;Resumen!$B$8),FALSE()),"Julicroc ","")&amp;"en este PDV"),"")</f>
        <v/>
      </c>
      <c r="AZ2209" s="22" t="str">
        <f aca="false">IF(COUNTIF('Plan Pehuamar - Lista'!$A$2:$A$167,A2209)&gt;0,"Sí","No")</f>
        <v>No</v>
      </c>
      <c r="BA2209" s="22" t="str">
        <f aca="false">IF(COUNTIF('Plan Combo 9+1'!$A$2:$A$226,A2209)&gt;0,"Sí","No")</f>
        <v>No</v>
      </c>
      <c r="BB2209" s="22" t="str">
        <f aca="false">IF(AH2209="","No",IF(BA2209="Sí",IF((AO2209-AH2209)&gt;Resumen!$B$6,"Sí","No"),IF((AO2209-AH2209)&gt;=Resumen!$B$132,"Sí","No")))</f>
        <v>No</v>
      </c>
      <c r="BC2209" s="22" t="str">
        <f aca="false">IF(AND(N2209="Sí",AL2209="Sí",AI2209=0),"Sí","No")</f>
        <v>No</v>
      </c>
      <c r="BD2209" s="22" t="str">
        <f aca="false">IF(COUNTIF('Plan 9+1 (con Pehuamar)'!$A$2:$A$227,A2209)&gt;0,"Sí","No")</f>
        <v>No</v>
      </c>
    </row>
    <row r="2210" customFormat="false" ht="15" hidden="false" customHeight="true" outlineLevel="0" collapsed="false">
      <c r="A2210" s="6" t="n">
        <v>201450</v>
      </c>
      <c r="B2210" s="6" t="n">
        <v>14</v>
      </c>
      <c r="C2210" s="6" t="n">
        <v>1402</v>
      </c>
      <c r="D2210" s="6" t="s">
        <v>254</v>
      </c>
      <c r="E2210" s="6" t="s">
        <v>2367</v>
      </c>
      <c r="F2210" s="6" t="s">
        <v>206</v>
      </c>
      <c r="G2210" s="6" t="s">
        <v>130</v>
      </c>
      <c r="H2210" s="6" t="s">
        <v>1715</v>
      </c>
      <c r="I2210" s="27" t="n">
        <v>9</v>
      </c>
      <c r="J2210" s="27" t="n">
        <v>15</v>
      </c>
      <c r="K2210" s="27" t="n">
        <v>3</v>
      </c>
      <c r="L2210" s="28" t="n">
        <f aca="false">I2210+J2210</f>
        <v>24</v>
      </c>
      <c r="M2210" s="28" t="n">
        <f aca="false">L2210+K2210</f>
        <v>27</v>
      </c>
      <c r="N2210" s="22" t="str">
        <f aca="false">IF(I2210&gt;0,"Sí","No")</f>
        <v>Sí</v>
      </c>
      <c r="O2210" s="22" t="str">
        <f aca="false">IF(J2210&gt;0,"Sí","No")</f>
        <v>Sí</v>
      </c>
      <c r="P2210" s="22" t="str">
        <f aca="false">IF(K2210&gt;0,"Sí","No")</f>
        <v>Sí</v>
      </c>
      <c r="Q2210" s="22" t="str">
        <f aca="false">IF(OR(I2210&gt;0,J2210&gt;0),"Sí","No")</f>
        <v>Sí</v>
      </c>
      <c r="R2210" s="27" t="n">
        <v>1750</v>
      </c>
      <c r="S2210" s="27" t="n">
        <v>2500</v>
      </c>
      <c r="T2210" s="27" t="n">
        <v>1280</v>
      </c>
      <c r="U2210" s="27" t="n">
        <v>1800</v>
      </c>
      <c r="V2210" s="27" t="n">
        <v>3500</v>
      </c>
      <c r="W2210" s="12" t="n">
        <f aca="false">IF(AND(I2210&gt;0,R2210&gt;0),(S2210-R2210)/R2210,"")</f>
        <v>0.428571428571429</v>
      </c>
      <c r="X2210" s="12" t="n">
        <f aca="false">IF(AND(J2210&gt;0,T2210&gt;0),(U2210-T2210)/T2210,"")</f>
        <v>0.40625</v>
      </c>
      <c r="Y2210" s="12" t="n">
        <f aca="false">IF(AND(K2210&gt;0,V2210&gt;0),(V2210-Resumen!$B$7)/Resumen!$B$7,"")</f>
        <v>0.4</v>
      </c>
      <c r="Z2210" s="28" t="n">
        <f aca="false">IF(AND(K2210&gt;0,I2210&gt;0,V2210&gt;0,S2210&gt;0),V2210-S2210,"")</f>
        <v>1000</v>
      </c>
      <c r="AA2210" s="12" t="n">
        <f aca="false">IF(Z2210&lt;&gt;"",Z2210/S2210,"")</f>
        <v>0.4</v>
      </c>
      <c r="AB2210" s="28" t="n">
        <f aca="false">IF(AND(K2210&gt;0,J2210&gt;0,V2210&gt;0,U2210&gt;0),V2210-U2210,"")</f>
        <v>1700</v>
      </c>
      <c r="AC2210" s="12" t="n">
        <f aca="false">IF(AB2210&lt;&gt;"",AB2210/U2210,"")</f>
        <v>0.944444444444444</v>
      </c>
      <c r="AD2210" s="27" t="n">
        <v>3</v>
      </c>
      <c r="AE2210" s="27" t="n">
        <v>4</v>
      </c>
      <c r="AF2210" s="27" t="n">
        <v>6</v>
      </c>
      <c r="AG2210" s="28" t="n">
        <f aca="false">AD2210+AE2210+AF2210</f>
        <v>13</v>
      </c>
      <c r="AH2210" s="12" t="n">
        <f aca="false">IF(AG2210&gt;0,AD2210/AG2210,"")</f>
        <v>0.230769230769231</v>
      </c>
      <c r="AI2210" s="27" t="n">
        <v>1</v>
      </c>
      <c r="AJ2210" s="27" t="n">
        <v>0</v>
      </c>
      <c r="AK2210" s="27" t="n">
        <v>1</v>
      </c>
      <c r="AL2210" s="22" t="str">
        <f aca="false">IF(OR(AJ2210&gt;0,AK2210&gt;0),"Sí","No")</f>
        <v>Sí</v>
      </c>
      <c r="AM2210" s="6" t="s">
        <v>198</v>
      </c>
      <c r="AN2210" s="6" t="s">
        <v>198</v>
      </c>
      <c r="AO2210" s="12" t="n">
        <f aca="false">IF(M2210&gt;0,K2210/M2210,"")</f>
        <v>0.111111111111111</v>
      </c>
      <c r="AP2210" s="22" t="str">
        <f aca="false">IF(M2210&gt;=Resumen!$B$5,"Alto","Bajo")</f>
        <v>Bajo</v>
      </c>
      <c r="AQ2210" s="22" t="str">
        <f aca="false">IF(AO2210&gt;=Resumen!$B$28,"Alto","Bajo")</f>
        <v>Bajo</v>
      </c>
      <c r="AR2210" s="22" t="str">
        <f aca="false">AP2210&amp;" Potencial / "&amp;AQ2210&amp;" Share"</f>
        <v>Bajo Potencial / Bajo Share</v>
      </c>
      <c r="AS2210" s="22" t="str">
        <f aca="false">IF(Q2210="Sí",IF(AO2210&gt;=Resumen!$B$29,"Alto","Bajo"),"")</f>
        <v>Bajo</v>
      </c>
      <c r="AT2210" s="22" t="str">
        <f aca="false">IF(AS2210&lt;&gt;"",AP2210&amp;" Potencial / "&amp;AS2210&amp;" Share","")</f>
        <v>Bajo Potencial / Bajo Share</v>
      </c>
      <c r="AU2210" s="22" t="str">
        <f aca="false">IF(AH2210="","Sin dato",IF(AH2210-AO2210&gt;Resumen!$B$6,"Sobre-exhibido",IF(AO2210-AH2210&gt;Resumen!$B$6,"Sub-exhibido","En línea")))</f>
        <v>Sobre-exhibido</v>
      </c>
      <c r="AV2210" s="22" t="n">
        <f aca="false">IF(AT2210="","",IF(AT2210="Alto Potencial / Bajo Share",1,IF(AT2210="Alto Potencial / Alto Share",2,IF(AT2210="Bajo Potencial / Alto Share",3,4))))</f>
        <v>4</v>
      </c>
      <c r="AW2210" s="22" t="str">
        <f aca="false">IF(Q2210="No","Sin competencia directa",IF(AV2210=1,"1 - Foco Conquista (Alto Pot / Bajo Share)",IF(AV2210=2,"2 - Foco Defensa (Alto Pot / Alto Share)",IF(AV2210=3,"3 - Monitoreo (Bajo Pot / Alto Share)","4 - Baja Prioridad (Bajo Pot / Bajo Share)"))))</f>
        <v>4 - Baja Prioridad (Bajo Pot / Bajo Share)</v>
      </c>
      <c r="AX2210" s="12" t="str">
        <f aca="false">IF(OR(IFERROR(AND(W2210&lt;&gt;"",Y2210&lt;&gt;"",Y2210-W2210&gt;Resumen!$B$8),FALSE()),IFERROR(AND(X2210&lt;&gt;"",Y2210&lt;&gt;"",Y2210-X2210&gt;Resumen!$B$8),FALSE())),MAX(IF(IFERROR(AND(W2210&lt;&gt;"",Y2210&lt;&gt;"",Y2210-W2210&gt;Resumen!$B$8),FALSE()),Y2210-W2210,0),IF(IFERROR(AND(X2210&lt;&gt;"",Y2210&lt;&gt;"",Y2210-X2210&gt;Resumen!$B$8),FALSE()),Y2210-X2210,0)),"")</f>
        <v/>
      </c>
      <c r="AY2210" s="22" t="str">
        <f aca="false">IF(OR(IFERROR(AND(W2210&lt;&gt;"",Y2210&lt;&gt;"",Y2210-W2210&gt;Resumen!$B$8),FALSE()),IFERROR(AND(X2210&lt;&gt;"",Y2210&lt;&gt;"",Y2210-X2210&gt;Resumen!$B$8),FALSE())),TRIM("Lays tiene mayor markup que "&amp;IF(IFERROR(AND(W2210&lt;&gt;"",Y2210&lt;&gt;"",Y2210-W2210&gt;Resumen!$B$8),FALSE()),"Quento ","")&amp;IF(IFERROR(AND(X2210&lt;&gt;"",Y2210&lt;&gt;"",Y2210-X2210&gt;Resumen!$B$8),FALSE()),"Julicroc ","")&amp;"en este PDV"),"")</f>
        <v/>
      </c>
      <c r="AZ2210" s="22" t="str">
        <f aca="false">IF(COUNTIF('Plan Pehuamar - Lista'!$A$2:$A$167,A2210)&gt;0,"Sí","No")</f>
        <v>No</v>
      </c>
      <c r="BA2210" s="22" t="str">
        <f aca="false">IF(COUNTIF('Plan Combo 9+1'!$A$2:$A$226,A2210)&gt;0,"Sí","No")</f>
        <v>No</v>
      </c>
      <c r="BB2210" s="22" t="str">
        <f aca="false">IF(AH2210="","No",IF(BA2210="Sí",IF((AO2210-AH2210)&gt;Resumen!$B$6,"Sí","No"),IF((AO2210-AH2210)&gt;=Resumen!$B$132,"Sí","No")))</f>
        <v>No</v>
      </c>
      <c r="BC2210" s="22" t="str">
        <f aca="false">IF(AND(N2210="Sí",AL2210="Sí",AI2210=0),"Sí","No")</f>
        <v>No</v>
      </c>
      <c r="BD2210" s="22" t="str">
        <f aca="false">IF(COUNTIF('Plan 9+1 (con Pehuamar)'!$A$2:$A$227,A2210)&gt;0,"Sí","No")</f>
        <v>No</v>
      </c>
    </row>
    <row r="2211" customFormat="false" ht="15" hidden="false" customHeight="true" outlineLevel="0" collapsed="false">
      <c r="A2211" s="6" t="n">
        <v>201509</v>
      </c>
      <c r="B2211" s="6" t="n">
        <v>14</v>
      </c>
      <c r="C2211" s="6" t="n">
        <v>1402</v>
      </c>
      <c r="D2211" s="6" t="s">
        <v>254</v>
      </c>
      <c r="E2211" s="6" t="s">
        <v>2368</v>
      </c>
      <c r="F2211" s="6" t="s">
        <v>201</v>
      </c>
      <c r="G2211" s="6" t="s">
        <v>130</v>
      </c>
      <c r="H2211" s="6" t="s">
        <v>1715</v>
      </c>
      <c r="I2211" s="27" t="n">
        <v>3</v>
      </c>
      <c r="J2211" s="27" t="n">
        <v>9</v>
      </c>
      <c r="K2211" s="27" t="n">
        <v>3</v>
      </c>
      <c r="L2211" s="28" t="n">
        <f aca="false">I2211+J2211</f>
        <v>12</v>
      </c>
      <c r="M2211" s="28" t="n">
        <f aca="false">L2211+K2211</f>
        <v>15</v>
      </c>
      <c r="N2211" s="22" t="str">
        <f aca="false">IF(I2211&gt;0,"Sí","No")</f>
        <v>Sí</v>
      </c>
      <c r="O2211" s="22" t="str">
        <f aca="false">IF(J2211&gt;0,"Sí","No")</f>
        <v>Sí</v>
      </c>
      <c r="P2211" s="22" t="str">
        <f aca="false">IF(K2211&gt;0,"Sí","No")</f>
        <v>Sí</v>
      </c>
      <c r="Q2211" s="22" t="str">
        <f aca="false">IF(OR(I2211&gt;0,J2211&gt;0),"Sí","No")</f>
        <v>Sí</v>
      </c>
      <c r="R2211" s="27" t="n">
        <v>1750</v>
      </c>
      <c r="S2211" s="27" t="n">
        <v>2500</v>
      </c>
      <c r="T2211" s="27" t="n">
        <v>1280</v>
      </c>
      <c r="U2211" s="27" t="n">
        <v>1800</v>
      </c>
      <c r="V2211" s="27" t="n">
        <v>3500</v>
      </c>
      <c r="W2211" s="12" t="n">
        <f aca="false">IF(AND(I2211&gt;0,R2211&gt;0),(S2211-R2211)/R2211,"")</f>
        <v>0.428571428571429</v>
      </c>
      <c r="X2211" s="12" t="n">
        <f aca="false">IF(AND(J2211&gt;0,T2211&gt;0),(U2211-T2211)/T2211,"")</f>
        <v>0.40625</v>
      </c>
      <c r="Y2211" s="12" t="n">
        <f aca="false">IF(AND(K2211&gt;0,V2211&gt;0),(V2211-Resumen!$B$7)/Resumen!$B$7,"")</f>
        <v>0.4</v>
      </c>
      <c r="Z2211" s="28" t="n">
        <f aca="false">IF(AND(K2211&gt;0,I2211&gt;0,V2211&gt;0,S2211&gt;0),V2211-S2211,"")</f>
        <v>1000</v>
      </c>
      <c r="AA2211" s="12" t="n">
        <f aca="false">IF(Z2211&lt;&gt;"",Z2211/S2211,"")</f>
        <v>0.4</v>
      </c>
      <c r="AB2211" s="28" t="n">
        <f aca="false">IF(AND(K2211&gt;0,J2211&gt;0,V2211&gt;0,U2211&gt;0),V2211-U2211,"")</f>
        <v>1700</v>
      </c>
      <c r="AC2211" s="12" t="n">
        <f aca="false">IF(AB2211&lt;&gt;"",AB2211/U2211,"")</f>
        <v>0.944444444444444</v>
      </c>
      <c r="AD2211" s="27" t="n">
        <v>1</v>
      </c>
      <c r="AE2211" s="27" t="n">
        <v>3</v>
      </c>
      <c r="AF2211" s="27" t="n">
        <v>4</v>
      </c>
      <c r="AG2211" s="28" t="n">
        <f aca="false">AD2211+AE2211+AF2211</f>
        <v>8</v>
      </c>
      <c r="AH2211" s="12" t="n">
        <f aca="false">IF(AG2211&gt;0,AD2211/AG2211,"")</f>
        <v>0.125</v>
      </c>
      <c r="AI2211" s="27" t="n">
        <v>1</v>
      </c>
      <c r="AJ2211" s="27" t="n">
        <v>0</v>
      </c>
      <c r="AK2211" s="27" t="n">
        <v>1</v>
      </c>
      <c r="AL2211" s="22" t="str">
        <f aca="false">IF(OR(AJ2211&gt;0,AK2211&gt;0),"Sí","No")</f>
        <v>Sí</v>
      </c>
      <c r="AM2211" s="6" t="s">
        <v>198</v>
      </c>
      <c r="AN2211" s="6" t="s">
        <v>198</v>
      </c>
      <c r="AO2211" s="12" t="n">
        <f aca="false">IF(M2211&gt;0,K2211/M2211,"")</f>
        <v>0.2</v>
      </c>
      <c r="AP2211" s="22" t="str">
        <f aca="false">IF(M2211&gt;=Resumen!$B$5,"Alto","Bajo")</f>
        <v>Bajo</v>
      </c>
      <c r="AQ2211" s="22" t="str">
        <f aca="false">IF(AO2211&gt;=Resumen!$B$28,"Alto","Bajo")</f>
        <v>Bajo</v>
      </c>
      <c r="AR2211" s="22" t="str">
        <f aca="false">AP2211&amp;" Potencial / "&amp;AQ2211&amp;" Share"</f>
        <v>Bajo Potencial / Bajo Share</v>
      </c>
      <c r="AS2211" s="22" t="str">
        <f aca="false">IF(Q2211="Sí",IF(AO2211&gt;=Resumen!$B$29,"Alto","Bajo"),"")</f>
        <v>Bajo</v>
      </c>
      <c r="AT2211" s="22" t="str">
        <f aca="false">IF(AS2211&lt;&gt;"",AP2211&amp;" Potencial / "&amp;AS2211&amp;" Share","")</f>
        <v>Bajo Potencial / Bajo Share</v>
      </c>
      <c r="AU2211" s="22" t="str">
        <f aca="false">IF(AH2211="","Sin dato",IF(AH2211-AO2211&gt;Resumen!$B$6,"Sobre-exhibido",IF(AO2211-AH2211&gt;Resumen!$B$6,"Sub-exhibido","En línea")))</f>
        <v>Sub-exhibido</v>
      </c>
      <c r="AV2211" s="22" t="n">
        <f aca="false">IF(AT2211="","",IF(AT2211="Alto Potencial / Bajo Share",1,IF(AT2211="Alto Potencial / Alto Share",2,IF(AT2211="Bajo Potencial / Alto Share",3,4))))</f>
        <v>4</v>
      </c>
      <c r="AW2211" s="22" t="str">
        <f aca="false">IF(Q2211="No","Sin competencia directa",IF(AV2211=1,"1 - Foco Conquista (Alto Pot / Bajo Share)",IF(AV2211=2,"2 - Foco Defensa (Alto Pot / Alto Share)",IF(AV2211=3,"3 - Monitoreo (Bajo Pot / Alto Share)","4 - Baja Prioridad (Bajo Pot / Bajo Share)"))))</f>
        <v>4 - Baja Prioridad (Bajo Pot / Bajo Share)</v>
      </c>
      <c r="AX2211" s="12" t="str">
        <f aca="false">IF(OR(IFERROR(AND(W2211&lt;&gt;"",Y2211&lt;&gt;"",Y2211-W2211&gt;Resumen!$B$8),FALSE()),IFERROR(AND(X2211&lt;&gt;"",Y2211&lt;&gt;"",Y2211-X2211&gt;Resumen!$B$8),FALSE())),MAX(IF(IFERROR(AND(W2211&lt;&gt;"",Y2211&lt;&gt;"",Y2211-W2211&gt;Resumen!$B$8),FALSE()),Y2211-W2211,0),IF(IFERROR(AND(X2211&lt;&gt;"",Y2211&lt;&gt;"",Y2211-X2211&gt;Resumen!$B$8),FALSE()),Y2211-X2211,0)),"")</f>
        <v/>
      </c>
      <c r="AY2211" s="22" t="str">
        <f aca="false">IF(OR(IFERROR(AND(W2211&lt;&gt;"",Y2211&lt;&gt;"",Y2211-W2211&gt;Resumen!$B$8),FALSE()),IFERROR(AND(X2211&lt;&gt;"",Y2211&lt;&gt;"",Y2211-X2211&gt;Resumen!$B$8),FALSE())),TRIM("Lays tiene mayor markup que "&amp;IF(IFERROR(AND(W2211&lt;&gt;"",Y2211&lt;&gt;"",Y2211-W2211&gt;Resumen!$B$8),FALSE()),"Quento ","")&amp;IF(IFERROR(AND(X2211&lt;&gt;"",Y2211&lt;&gt;"",Y2211-X2211&gt;Resumen!$B$8),FALSE()),"Julicroc ","")&amp;"en este PDV"),"")</f>
        <v/>
      </c>
      <c r="AZ2211" s="22" t="str">
        <f aca="false">IF(COUNTIF('Plan Pehuamar - Lista'!$A$2:$A$167,A2211)&gt;0,"Sí","No")</f>
        <v>No</v>
      </c>
      <c r="BA2211" s="22" t="str">
        <f aca="false">IF(COUNTIF('Plan Combo 9+1'!$A$2:$A$226,A2211)&gt;0,"Sí","No")</f>
        <v>No</v>
      </c>
      <c r="BB2211" s="22" t="str">
        <f aca="false">IF(AH2211="","No",IF(BA2211="Sí",IF((AO2211-AH2211)&gt;Resumen!$B$6,"Sí","No"),IF((AO2211-AH2211)&gt;=Resumen!$B$132,"Sí","No")))</f>
        <v>No</v>
      </c>
      <c r="BC2211" s="22" t="str">
        <f aca="false">IF(AND(N2211="Sí",AL2211="Sí",AI2211=0),"Sí","No")</f>
        <v>No</v>
      </c>
      <c r="BD2211" s="22" t="str">
        <f aca="false">IF(COUNTIF('Plan 9+1 (con Pehuamar)'!$A$2:$A$227,A2211)&gt;0,"Sí","No")</f>
        <v>No</v>
      </c>
    </row>
    <row r="2212" customFormat="false" ht="15" hidden="false" customHeight="true" outlineLevel="0" collapsed="false">
      <c r="A2212" s="6" t="n">
        <v>201514</v>
      </c>
      <c r="B2212" s="6" t="n">
        <v>14</v>
      </c>
      <c r="C2212" s="6" t="n">
        <v>1402</v>
      </c>
      <c r="D2212" s="6" t="s">
        <v>254</v>
      </c>
      <c r="E2212" s="6" t="s">
        <v>2369</v>
      </c>
      <c r="F2212" s="6" t="s">
        <v>196</v>
      </c>
      <c r="G2212" s="6" t="s">
        <v>130</v>
      </c>
      <c r="H2212" s="6" t="s">
        <v>1715</v>
      </c>
      <c r="I2212" s="27" t="n">
        <v>5</v>
      </c>
      <c r="J2212" s="27" t="n">
        <v>10</v>
      </c>
      <c r="K2212" s="27" t="n">
        <v>0</v>
      </c>
      <c r="L2212" s="28" t="n">
        <f aca="false">I2212+J2212</f>
        <v>15</v>
      </c>
      <c r="M2212" s="28" t="n">
        <f aca="false">L2212+K2212</f>
        <v>15</v>
      </c>
      <c r="N2212" s="22" t="str">
        <f aca="false">IF(I2212&gt;0,"Sí","No")</f>
        <v>Sí</v>
      </c>
      <c r="O2212" s="22" t="str">
        <f aca="false">IF(J2212&gt;0,"Sí","No")</f>
        <v>Sí</v>
      </c>
      <c r="P2212" s="22" t="str">
        <f aca="false">IF(K2212&gt;0,"Sí","No")</f>
        <v>No</v>
      </c>
      <c r="Q2212" s="22" t="str">
        <f aca="false">IF(OR(I2212&gt;0,J2212&gt;0),"Sí","No")</f>
        <v>Sí</v>
      </c>
      <c r="R2212" s="27" t="n">
        <v>1750</v>
      </c>
      <c r="S2212" s="27" t="n">
        <v>2500</v>
      </c>
      <c r="T2212" s="27" t="n">
        <v>1280</v>
      </c>
      <c r="U2212" s="27" t="n">
        <v>1800</v>
      </c>
      <c r="V2212" s="27"/>
      <c r="W2212" s="12" t="n">
        <f aca="false">IF(AND(I2212&gt;0,R2212&gt;0),(S2212-R2212)/R2212,"")</f>
        <v>0.428571428571429</v>
      </c>
      <c r="X2212" s="12" t="n">
        <f aca="false">IF(AND(J2212&gt;0,T2212&gt;0),(U2212-T2212)/T2212,"")</f>
        <v>0.40625</v>
      </c>
      <c r="Y2212" s="12" t="str">
        <f aca="false">IF(AND(K2212&gt;0,V2212&gt;0),(V2212-Resumen!$B$7)/Resumen!$B$7,"")</f>
        <v/>
      </c>
      <c r="Z2212" s="28" t="str">
        <f aca="false">IF(AND(K2212&gt;0,I2212&gt;0,V2212&gt;0,S2212&gt;0),V2212-S2212,"")</f>
        <v/>
      </c>
      <c r="AA2212" s="12" t="str">
        <f aca="false">IF(Z2212&lt;&gt;"",Z2212/S2212,"")</f>
        <v/>
      </c>
      <c r="AB2212" s="28" t="str">
        <f aca="false">IF(AND(K2212&gt;0,J2212&gt;0,V2212&gt;0,U2212&gt;0),V2212-U2212,"")</f>
        <v/>
      </c>
      <c r="AC2212" s="12" t="str">
        <f aca="false">IF(AB2212&lt;&gt;"",AB2212/U2212,"")</f>
        <v/>
      </c>
      <c r="AD2212" s="27" t="n">
        <v>0</v>
      </c>
      <c r="AE2212" s="27" t="n">
        <v>3</v>
      </c>
      <c r="AF2212" s="27" t="n">
        <v>5</v>
      </c>
      <c r="AG2212" s="28" t="n">
        <f aca="false">AD2212+AE2212+AF2212</f>
        <v>8</v>
      </c>
      <c r="AH2212" s="12" t="n">
        <f aca="false">IF(AG2212&gt;0,AD2212/AG2212,"")</f>
        <v>0</v>
      </c>
      <c r="AI2212" s="27" t="n">
        <v>1</v>
      </c>
      <c r="AJ2212" s="27" t="n">
        <v>1</v>
      </c>
      <c r="AK2212" s="27" t="n">
        <v>1</v>
      </c>
      <c r="AL2212" s="22" t="str">
        <f aca="false">IF(OR(AJ2212&gt;0,AK2212&gt;0),"Sí","No")</f>
        <v>Sí</v>
      </c>
      <c r="AM2212" s="6" t="s">
        <v>198</v>
      </c>
      <c r="AN2212" s="6" t="s">
        <v>198</v>
      </c>
      <c r="AO2212" s="12" t="n">
        <f aca="false">IF(M2212&gt;0,K2212/M2212,"")</f>
        <v>0</v>
      </c>
      <c r="AP2212" s="22" t="str">
        <f aca="false">IF(M2212&gt;=Resumen!$B$5,"Alto","Bajo")</f>
        <v>Bajo</v>
      </c>
      <c r="AQ2212" s="22" t="str">
        <f aca="false">IF(AO2212&gt;=Resumen!$B$28,"Alto","Bajo")</f>
        <v>Bajo</v>
      </c>
      <c r="AR2212" s="22" t="str">
        <f aca="false">AP2212&amp;" Potencial / "&amp;AQ2212&amp;" Share"</f>
        <v>Bajo Potencial / Bajo Share</v>
      </c>
      <c r="AS2212" s="22" t="str">
        <f aca="false">IF(Q2212="Sí",IF(AO2212&gt;=Resumen!$B$29,"Alto","Bajo"),"")</f>
        <v>Bajo</v>
      </c>
      <c r="AT2212" s="22" t="str">
        <f aca="false">IF(AS2212&lt;&gt;"",AP2212&amp;" Potencial / "&amp;AS2212&amp;" Share","")</f>
        <v>Bajo Potencial / Bajo Share</v>
      </c>
      <c r="AU2212" s="22" t="str">
        <f aca="false">IF(AH2212="","Sin dato",IF(AH2212-AO2212&gt;Resumen!$B$6,"Sobre-exhibido",IF(AO2212-AH2212&gt;Resumen!$B$6,"Sub-exhibido","En línea")))</f>
        <v>En línea</v>
      </c>
      <c r="AV2212" s="22" t="n">
        <f aca="false">IF(AT2212="","",IF(AT2212="Alto Potencial / Bajo Share",1,IF(AT2212="Alto Potencial / Alto Share",2,IF(AT2212="Bajo Potencial / Alto Share",3,4))))</f>
        <v>4</v>
      </c>
      <c r="AW2212" s="22" t="str">
        <f aca="false">IF(Q2212="No","Sin competencia directa",IF(AV2212=1,"1 - Foco Conquista (Alto Pot / Bajo Share)",IF(AV2212=2,"2 - Foco Defensa (Alto Pot / Alto Share)",IF(AV2212=3,"3 - Monitoreo (Bajo Pot / Alto Share)","4 - Baja Prioridad (Bajo Pot / Bajo Share)"))))</f>
        <v>4 - Baja Prioridad (Bajo Pot / Bajo Share)</v>
      </c>
      <c r="AX2212" s="12" t="str">
        <f aca="false">IF(OR(IFERROR(AND(W2212&lt;&gt;"",Y2212&lt;&gt;"",Y2212-W2212&gt;Resumen!$B$8),FALSE()),IFERROR(AND(X2212&lt;&gt;"",Y2212&lt;&gt;"",Y2212-X2212&gt;Resumen!$B$8),FALSE())),MAX(IF(IFERROR(AND(W2212&lt;&gt;"",Y2212&lt;&gt;"",Y2212-W2212&gt;Resumen!$B$8),FALSE()),Y2212-W2212,0),IF(IFERROR(AND(X2212&lt;&gt;"",Y2212&lt;&gt;"",Y2212-X2212&gt;Resumen!$B$8),FALSE()),Y2212-X2212,0)),"")</f>
        <v/>
      </c>
      <c r="AY2212" s="22" t="str">
        <f aca="false">IF(OR(IFERROR(AND(W2212&lt;&gt;"",Y2212&lt;&gt;"",Y2212-W2212&gt;Resumen!$B$8),FALSE()),IFERROR(AND(X2212&lt;&gt;"",Y2212&lt;&gt;"",Y2212-X2212&gt;Resumen!$B$8),FALSE())),TRIM("Lays tiene mayor markup que "&amp;IF(IFERROR(AND(W2212&lt;&gt;"",Y2212&lt;&gt;"",Y2212-W2212&gt;Resumen!$B$8),FALSE()),"Quento ","")&amp;IF(IFERROR(AND(X2212&lt;&gt;"",Y2212&lt;&gt;"",Y2212-X2212&gt;Resumen!$B$8),FALSE()),"Julicroc ","")&amp;"en este PDV"),"")</f>
        <v/>
      </c>
      <c r="AZ2212" s="22" t="str">
        <f aca="false">IF(COUNTIF('Plan Pehuamar - Lista'!$A$2:$A$167,A2212)&gt;0,"Sí","No")</f>
        <v>No</v>
      </c>
      <c r="BA2212" s="22" t="str">
        <f aca="false">IF(COUNTIF('Plan Combo 9+1'!$A$2:$A$226,A2212)&gt;0,"Sí","No")</f>
        <v>No</v>
      </c>
      <c r="BB2212" s="22" t="str">
        <f aca="false">IF(AH2212="","No",IF(BA2212="Sí",IF((AO2212-AH2212)&gt;Resumen!$B$6,"Sí","No"),IF((AO2212-AH2212)&gt;=Resumen!$B$132,"Sí","No")))</f>
        <v>No</v>
      </c>
      <c r="BC2212" s="22" t="str">
        <f aca="false">IF(AND(N2212="Sí",AL2212="Sí",AI2212=0),"Sí","No")</f>
        <v>No</v>
      </c>
      <c r="BD2212" s="22" t="str">
        <f aca="false">IF(COUNTIF('Plan 9+1 (con Pehuamar)'!$A$2:$A$227,A2212)&gt;0,"Sí","No")</f>
        <v>No</v>
      </c>
    </row>
    <row r="2213" customFormat="false" ht="15" hidden="false" customHeight="true" outlineLevel="0" collapsed="false">
      <c r="A2213" s="6" t="n">
        <v>201559</v>
      </c>
      <c r="B2213" s="6" t="n">
        <v>14</v>
      </c>
      <c r="C2213" s="6" t="n">
        <v>1402</v>
      </c>
      <c r="D2213" s="6" t="s">
        <v>254</v>
      </c>
      <c r="E2213" s="6" t="s">
        <v>2370</v>
      </c>
      <c r="F2213" s="6" t="s">
        <v>206</v>
      </c>
      <c r="G2213" s="6" t="s">
        <v>130</v>
      </c>
      <c r="H2213" s="6" t="s">
        <v>1715</v>
      </c>
      <c r="I2213" s="27" t="n">
        <v>10</v>
      </c>
      <c r="J2213" s="27" t="n">
        <v>20</v>
      </c>
      <c r="K2213" s="27" t="n">
        <v>5</v>
      </c>
      <c r="L2213" s="28" t="n">
        <f aca="false">I2213+J2213</f>
        <v>30</v>
      </c>
      <c r="M2213" s="28" t="n">
        <f aca="false">L2213+K2213</f>
        <v>35</v>
      </c>
      <c r="N2213" s="22" t="str">
        <f aca="false">IF(I2213&gt;0,"Sí","No")</f>
        <v>Sí</v>
      </c>
      <c r="O2213" s="22" t="str">
        <f aca="false">IF(J2213&gt;0,"Sí","No")</f>
        <v>Sí</v>
      </c>
      <c r="P2213" s="22" t="str">
        <f aca="false">IF(K2213&gt;0,"Sí","No")</f>
        <v>Sí</v>
      </c>
      <c r="Q2213" s="22" t="str">
        <f aca="false">IF(OR(I2213&gt;0,J2213&gt;0),"Sí","No")</f>
        <v>Sí</v>
      </c>
      <c r="R2213" s="27" t="n">
        <v>1750</v>
      </c>
      <c r="S2213" s="27" t="n">
        <v>2500</v>
      </c>
      <c r="T2213" s="27" t="n">
        <v>1280</v>
      </c>
      <c r="U2213" s="27" t="n">
        <v>1800</v>
      </c>
      <c r="V2213" s="27" t="n">
        <v>3500</v>
      </c>
      <c r="W2213" s="12" t="n">
        <f aca="false">IF(AND(I2213&gt;0,R2213&gt;0),(S2213-R2213)/R2213,"")</f>
        <v>0.428571428571429</v>
      </c>
      <c r="X2213" s="12" t="n">
        <f aca="false">IF(AND(J2213&gt;0,T2213&gt;0),(U2213-T2213)/T2213,"")</f>
        <v>0.40625</v>
      </c>
      <c r="Y2213" s="12" t="n">
        <f aca="false">IF(AND(K2213&gt;0,V2213&gt;0),(V2213-Resumen!$B$7)/Resumen!$B$7,"")</f>
        <v>0.4</v>
      </c>
      <c r="Z2213" s="28" t="n">
        <f aca="false">IF(AND(K2213&gt;0,I2213&gt;0,V2213&gt;0,S2213&gt;0),V2213-S2213,"")</f>
        <v>1000</v>
      </c>
      <c r="AA2213" s="12" t="n">
        <f aca="false">IF(Z2213&lt;&gt;"",Z2213/S2213,"")</f>
        <v>0.4</v>
      </c>
      <c r="AB2213" s="28" t="n">
        <f aca="false">IF(AND(K2213&gt;0,J2213&gt;0,V2213&gt;0,U2213&gt;0),V2213-U2213,"")</f>
        <v>1700</v>
      </c>
      <c r="AC2213" s="12" t="n">
        <f aca="false">IF(AB2213&lt;&gt;"",AB2213/U2213,"")</f>
        <v>0.944444444444444</v>
      </c>
      <c r="AD2213" s="27" t="n">
        <v>4</v>
      </c>
      <c r="AE2213" s="27" t="n">
        <v>5</v>
      </c>
      <c r="AF2213" s="27" t="n">
        <v>6</v>
      </c>
      <c r="AG2213" s="28" t="n">
        <f aca="false">AD2213+AE2213+AF2213</f>
        <v>15</v>
      </c>
      <c r="AH2213" s="12" t="n">
        <f aca="false">IF(AG2213&gt;0,AD2213/AG2213,"")</f>
        <v>0.266666666666667</v>
      </c>
      <c r="AI2213" s="27" t="n">
        <v>1</v>
      </c>
      <c r="AJ2213" s="27" t="n">
        <v>1</v>
      </c>
      <c r="AK2213" s="27" t="n">
        <v>1</v>
      </c>
      <c r="AL2213" s="22" t="str">
        <f aca="false">IF(OR(AJ2213&gt;0,AK2213&gt;0),"Sí","No")</f>
        <v>Sí</v>
      </c>
      <c r="AM2213" s="6" t="s">
        <v>198</v>
      </c>
      <c r="AN2213" s="6" t="s">
        <v>198</v>
      </c>
      <c r="AO2213" s="12" t="n">
        <f aca="false">IF(M2213&gt;0,K2213/M2213,"")</f>
        <v>0.142857142857143</v>
      </c>
      <c r="AP2213" s="22" t="str">
        <f aca="false">IF(M2213&gt;=Resumen!$B$5,"Alto","Bajo")</f>
        <v>Bajo</v>
      </c>
      <c r="AQ2213" s="22" t="str">
        <f aca="false">IF(AO2213&gt;=Resumen!$B$28,"Alto","Bajo")</f>
        <v>Bajo</v>
      </c>
      <c r="AR2213" s="22" t="str">
        <f aca="false">AP2213&amp;" Potencial / "&amp;AQ2213&amp;" Share"</f>
        <v>Bajo Potencial / Bajo Share</v>
      </c>
      <c r="AS2213" s="22" t="str">
        <f aca="false">IF(Q2213="Sí",IF(AO2213&gt;=Resumen!$B$29,"Alto","Bajo"),"")</f>
        <v>Bajo</v>
      </c>
      <c r="AT2213" s="22" t="str">
        <f aca="false">IF(AS2213&lt;&gt;"",AP2213&amp;" Potencial / "&amp;AS2213&amp;" Share","")</f>
        <v>Bajo Potencial / Bajo Share</v>
      </c>
      <c r="AU2213" s="22" t="str">
        <f aca="false">IF(AH2213="","Sin dato",IF(AH2213-AO2213&gt;Resumen!$B$6,"Sobre-exhibido",IF(AO2213-AH2213&gt;Resumen!$B$6,"Sub-exhibido","En línea")))</f>
        <v>Sobre-exhibido</v>
      </c>
      <c r="AV2213" s="22" t="n">
        <f aca="false">IF(AT2213="","",IF(AT2213="Alto Potencial / Bajo Share",1,IF(AT2213="Alto Potencial / Alto Share",2,IF(AT2213="Bajo Potencial / Alto Share",3,4))))</f>
        <v>4</v>
      </c>
      <c r="AW2213" s="22" t="str">
        <f aca="false">IF(Q2213="No","Sin competencia directa",IF(AV2213=1,"1 - Foco Conquista (Alto Pot / Bajo Share)",IF(AV2213=2,"2 - Foco Defensa (Alto Pot / Alto Share)",IF(AV2213=3,"3 - Monitoreo (Bajo Pot / Alto Share)","4 - Baja Prioridad (Bajo Pot / Bajo Share)"))))</f>
        <v>4 - Baja Prioridad (Bajo Pot / Bajo Share)</v>
      </c>
      <c r="AX2213" s="12" t="str">
        <f aca="false">IF(OR(IFERROR(AND(W2213&lt;&gt;"",Y2213&lt;&gt;"",Y2213-W2213&gt;Resumen!$B$8),FALSE()),IFERROR(AND(X2213&lt;&gt;"",Y2213&lt;&gt;"",Y2213-X2213&gt;Resumen!$B$8),FALSE())),MAX(IF(IFERROR(AND(W2213&lt;&gt;"",Y2213&lt;&gt;"",Y2213-W2213&gt;Resumen!$B$8),FALSE()),Y2213-W2213,0),IF(IFERROR(AND(X2213&lt;&gt;"",Y2213&lt;&gt;"",Y2213-X2213&gt;Resumen!$B$8),FALSE()),Y2213-X2213,0)),"")</f>
        <v/>
      </c>
      <c r="AY2213" s="22" t="str">
        <f aca="false">IF(OR(IFERROR(AND(W2213&lt;&gt;"",Y2213&lt;&gt;"",Y2213-W2213&gt;Resumen!$B$8),FALSE()),IFERROR(AND(X2213&lt;&gt;"",Y2213&lt;&gt;"",Y2213-X2213&gt;Resumen!$B$8),FALSE())),TRIM("Lays tiene mayor markup que "&amp;IF(IFERROR(AND(W2213&lt;&gt;"",Y2213&lt;&gt;"",Y2213-W2213&gt;Resumen!$B$8),FALSE()),"Quento ","")&amp;IF(IFERROR(AND(X2213&lt;&gt;"",Y2213&lt;&gt;"",Y2213-X2213&gt;Resumen!$B$8),FALSE()),"Julicroc ","")&amp;"en este PDV"),"")</f>
        <v/>
      </c>
      <c r="AZ2213" s="22" t="str">
        <f aca="false">IF(COUNTIF('Plan Pehuamar - Lista'!$A$2:$A$167,A2213)&gt;0,"Sí","No")</f>
        <v>Sí</v>
      </c>
      <c r="BA2213" s="22" t="str">
        <f aca="false">IF(COUNTIF('Plan Combo 9+1'!$A$2:$A$226,A2213)&gt;0,"Sí","No")</f>
        <v>No</v>
      </c>
      <c r="BB2213" s="22" t="str">
        <f aca="false">IF(AH2213="","No",IF(BA2213="Sí",IF((AO2213-AH2213)&gt;Resumen!$B$6,"Sí","No"),IF((AO2213-AH2213)&gt;=Resumen!$B$132,"Sí","No")))</f>
        <v>No</v>
      </c>
      <c r="BC2213" s="22" t="str">
        <f aca="false">IF(AND(N2213="Sí",AL2213="Sí",AI2213=0),"Sí","No")</f>
        <v>No</v>
      </c>
      <c r="BD2213" s="22" t="str">
        <f aca="false">IF(COUNTIF('Plan 9+1 (con Pehuamar)'!$A$2:$A$227,A2213)&gt;0,"Sí","No")</f>
        <v>No</v>
      </c>
    </row>
    <row r="2214" customFormat="false" ht="15" hidden="false" customHeight="true" outlineLevel="0" collapsed="false">
      <c r="A2214" s="6" t="n">
        <v>201570</v>
      </c>
      <c r="B2214" s="6" t="n">
        <v>14</v>
      </c>
      <c r="C2214" s="6" t="n">
        <v>1402</v>
      </c>
      <c r="D2214" s="6" t="s">
        <v>254</v>
      </c>
      <c r="E2214" s="6" t="s">
        <v>2371</v>
      </c>
      <c r="F2214" s="6" t="s">
        <v>273</v>
      </c>
      <c r="G2214" s="6" t="s">
        <v>130</v>
      </c>
      <c r="H2214" s="6" t="s">
        <v>1715</v>
      </c>
      <c r="I2214" s="27" t="n">
        <v>10</v>
      </c>
      <c r="J2214" s="27" t="n">
        <v>4</v>
      </c>
      <c r="K2214" s="27" t="n">
        <v>1</v>
      </c>
      <c r="L2214" s="28" t="n">
        <f aca="false">I2214+J2214</f>
        <v>14</v>
      </c>
      <c r="M2214" s="28" t="n">
        <f aca="false">L2214+K2214</f>
        <v>15</v>
      </c>
      <c r="N2214" s="22" t="str">
        <f aca="false">IF(I2214&gt;0,"Sí","No")</f>
        <v>Sí</v>
      </c>
      <c r="O2214" s="22" t="str">
        <f aca="false">IF(J2214&gt;0,"Sí","No")</f>
        <v>Sí</v>
      </c>
      <c r="P2214" s="22" t="str">
        <f aca="false">IF(K2214&gt;0,"Sí","No")</f>
        <v>Sí</v>
      </c>
      <c r="Q2214" s="22" t="str">
        <f aca="false">IF(OR(I2214&gt;0,J2214&gt;0),"Sí","No")</f>
        <v>Sí</v>
      </c>
      <c r="R2214" s="27" t="n">
        <v>1750</v>
      </c>
      <c r="S2214" s="27" t="n">
        <v>2500</v>
      </c>
      <c r="T2214" s="27" t="n">
        <v>1280</v>
      </c>
      <c r="U2214" s="27" t="n">
        <v>1800</v>
      </c>
      <c r="V2214" s="27" t="n">
        <v>3500</v>
      </c>
      <c r="W2214" s="12" t="n">
        <f aca="false">IF(AND(I2214&gt;0,R2214&gt;0),(S2214-R2214)/R2214,"")</f>
        <v>0.428571428571429</v>
      </c>
      <c r="X2214" s="12" t="n">
        <f aca="false">IF(AND(J2214&gt;0,T2214&gt;0),(U2214-T2214)/T2214,"")</f>
        <v>0.40625</v>
      </c>
      <c r="Y2214" s="12" t="n">
        <f aca="false">IF(AND(K2214&gt;0,V2214&gt;0),(V2214-Resumen!$B$7)/Resumen!$B$7,"")</f>
        <v>0.4</v>
      </c>
      <c r="Z2214" s="28" t="n">
        <f aca="false">IF(AND(K2214&gt;0,I2214&gt;0,V2214&gt;0,S2214&gt;0),V2214-S2214,"")</f>
        <v>1000</v>
      </c>
      <c r="AA2214" s="12" t="n">
        <f aca="false">IF(Z2214&lt;&gt;"",Z2214/S2214,"")</f>
        <v>0.4</v>
      </c>
      <c r="AB2214" s="28" t="n">
        <f aca="false">IF(AND(K2214&gt;0,J2214&gt;0,V2214&gt;0,U2214&gt;0),V2214-U2214,"")</f>
        <v>1700</v>
      </c>
      <c r="AC2214" s="12" t="n">
        <f aca="false">IF(AB2214&lt;&gt;"",AB2214/U2214,"")</f>
        <v>0.944444444444444</v>
      </c>
      <c r="AD2214" s="27" t="n">
        <v>3</v>
      </c>
      <c r="AE2214" s="27" t="n">
        <v>2</v>
      </c>
      <c r="AF2214" s="27" t="n">
        <v>8</v>
      </c>
      <c r="AG2214" s="28" t="n">
        <f aca="false">AD2214+AE2214+AF2214</f>
        <v>13</v>
      </c>
      <c r="AH2214" s="12" t="n">
        <f aca="false">IF(AG2214&gt;0,AD2214/AG2214,"")</f>
        <v>0.230769230769231</v>
      </c>
      <c r="AI2214" s="27" t="n">
        <v>1</v>
      </c>
      <c r="AJ2214" s="27" t="n">
        <v>0</v>
      </c>
      <c r="AK2214" s="27" t="n">
        <v>1</v>
      </c>
      <c r="AL2214" s="22" t="str">
        <f aca="false">IF(OR(AJ2214&gt;0,AK2214&gt;0),"Sí","No")</f>
        <v>Sí</v>
      </c>
      <c r="AM2214" s="6" t="s">
        <v>198</v>
      </c>
      <c r="AN2214" s="6" t="s">
        <v>198</v>
      </c>
      <c r="AO2214" s="12" t="n">
        <f aca="false">IF(M2214&gt;0,K2214/M2214,"")</f>
        <v>0.0666666666666667</v>
      </c>
      <c r="AP2214" s="22" t="str">
        <f aca="false">IF(M2214&gt;=Resumen!$B$5,"Alto","Bajo")</f>
        <v>Bajo</v>
      </c>
      <c r="AQ2214" s="22" t="str">
        <f aca="false">IF(AO2214&gt;=Resumen!$B$28,"Alto","Bajo")</f>
        <v>Bajo</v>
      </c>
      <c r="AR2214" s="22" t="str">
        <f aca="false">AP2214&amp;" Potencial / "&amp;AQ2214&amp;" Share"</f>
        <v>Bajo Potencial / Bajo Share</v>
      </c>
      <c r="AS2214" s="22" t="str">
        <f aca="false">IF(Q2214="Sí",IF(AO2214&gt;=Resumen!$B$29,"Alto","Bajo"),"")</f>
        <v>Bajo</v>
      </c>
      <c r="AT2214" s="22" t="str">
        <f aca="false">IF(AS2214&lt;&gt;"",AP2214&amp;" Potencial / "&amp;AS2214&amp;" Share","")</f>
        <v>Bajo Potencial / Bajo Share</v>
      </c>
      <c r="AU2214" s="22" t="str">
        <f aca="false">IF(AH2214="","Sin dato",IF(AH2214-AO2214&gt;Resumen!$B$6,"Sobre-exhibido",IF(AO2214-AH2214&gt;Resumen!$B$6,"Sub-exhibido","En línea")))</f>
        <v>Sobre-exhibido</v>
      </c>
      <c r="AV2214" s="22" t="n">
        <f aca="false">IF(AT2214="","",IF(AT2214="Alto Potencial / Bajo Share",1,IF(AT2214="Alto Potencial / Alto Share",2,IF(AT2214="Bajo Potencial / Alto Share",3,4))))</f>
        <v>4</v>
      </c>
      <c r="AW2214" s="22" t="str">
        <f aca="false">IF(Q2214="No","Sin competencia directa",IF(AV2214=1,"1 - Foco Conquista (Alto Pot / Bajo Share)",IF(AV2214=2,"2 - Foco Defensa (Alto Pot / Alto Share)",IF(AV2214=3,"3 - Monitoreo (Bajo Pot / Alto Share)","4 - Baja Prioridad (Bajo Pot / Bajo Share)"))))</f>
        <v>4 - Baja Prioridad (Bajo Pot / Bajo Share)</v>
      </c>
      <c r="AX2214" s="12" t="str">
        <f aca="false">IF(OR(IFERROR(AND(W2214&lt;&gt;"",Y2214&lt;&gt;"",Y2214-W2214&gt;Resumen!$B$8),FALSE()),IFERROR(AND(X2214&lt;&gt;"",Y2214&lt;&gt;"",Y2214-X2214&gt;Resumen!$B$8),FALSE())),MAX(IF(IFERROR(AND(W2214&lt;&gt;"",Y2214&lt;&gt;"",Y2214-W2214&gt;Resumen!$B$8),FALSE()),Y2214-W2214,0),IF(IFERROR(AND(X2214&lt;&gt;"",Y2214&lt;&gt;"",Y2214-X2214&gt;Resumen!$B$8),FALSE()),Y2214-X2214,0)),"")</f>
        <v/>
      </c>
      <c r="AY2214" s="22" t="str">
        <f aca="false">IF(OR(IFERROR(AND(W2214&lt;&gt;"",Y2214&lt;&gt;"",Y2214-W2214&gt;Resumen!$B$8),FALSE()),IFERROR(AND(X2214&lt;&gt;"",Y2214&lt;&gt;"",Y2214-X2214&gt;Resumen!$B$8),FALSE())),TRIM("Lays tiene mayor markup que "&amp;IF(IFERROR(AND(W2214&lt;&gt;"",Y2214&lt;&gt;"",Y2214-W2214&gt;Resumen!$B$8),FALSE()),"Quento ","")&amp;IF(IFERROR(AND(X2214&lt;&gt;"",Y2214&lt;&gt;"",Y2214-X2214&gt;Resumen!$B$8),FALSE()),"Julicroc ","")&amp;"en este PDV"),"")</f>
        <v/>
      </c>
      <c r="AZ2214" s="22" t="str">
        <f aca="false">IF(COUNTIF('Plan Pehuamar - Lista'!$A$2:$A$167,A2214)&gt;0,"Sí","No")</f>
        <v>No</v>
      </c>
      <c r="BA2214" s="22" t="str">
        <f aca="false">IF(COUNTIF('Plan Combo 9+1'!$A$2:$A$226,A2214)&gt;0,"Sí","No")</f>
        <v>No</v>
      </c>
      <c r="BB2214" s="22" t="str">
        <f aca="false">IF(AH2214="","No",IF(BA2214="Sí",IF((AO2214-AH2214)&gt;Resumen!$B$6,"Sí","No"),IF((AO2214-AH2214)&gt;=Resumen!$B$132,"Sí","No")))</f>
        <v>No</v>
      </c>
      <c r="BC2214" s="22" t="str">
        <f aca="false">IF(AND(N2214="Sí",AL2214="Sí",AI2214=0),"Sí","No")</f>
        <v>No</v>
      </c>
      <c r="BD2214" s="22" t="str">
        <f aca="false">IF(COUNTIF('Plan 9+1 (con Pehuamar)'!$A$2:$A$227,A2214)&gt;0,"Sí","No")</f>
        <v>No</v>
      </c>
    </row>
    <row r="2215" customFormat="false" ht="15" hidden="false" customHeight="true" outlineLevel="0" collapsed="false">
      <c r="A2215" s="6" t="n">
        <v>201609</v>
      </c>
      <c r="B2215" s="6" t="n">
        <v>14</v>
      </c>
      <c r="C2215" s="6" t="n">
        <v>1402</v>
      </c>
      <c r="D2215" s="6" t="s">
        <v>254</v>
      </c>
      <c r="E2215" s="6" t="s">
        <v>2372</v>
      </c>
      <c r="F2215" s="6" t="s">
        <v>201</v>
      </c>
      <c r="G2215" s="6" t="s">
        <v>130</v>
      </c>
      <c r="H2215" s="6" t="s">
        <v>1715</v>
      </c>
      <c r="I2215" s="27" t="n">
        <v>10</v>
      </c>
      <c r="J2215" s="27" t="n">
        <v>20</v>
      </c>
      <c r="K2215" s="27" t="n">
        <v>0</v>
      </c>
      <c r="L2215" s="28" t="n">
        <f aca="false">I2215+J2215</f>
        <v>30</v>
      </c>
      <c r="M2215" s="28" t="n">
        <f aca="false">L2215+K2215</f>
        <v>30</v>
      </c>
      <c r="N2215" s="22" t="str">
        <f aca="false">IF(I2215&gt;0,"Sí","No")</f>
        <v>Sí</v>
      </c>
      <c r="O2215" s="22" t="str">
        <f aca="false">IF(J2215&gt;0,"Sí","No")</f>
        <v>Sí</v>
      </c>
      <c r="P2215" s="22" t="str">
        <f aca="false">IF(K2215&gt;0,"Sí","No")</f>
        <v>No</v>
      </c>
      <c r="Q2215" s="22" t="str">
        <f aca="false">IF(OR(I2215&gt;0,J2215&gt;0),"Sí","No")</f>
        <v>Sí</v>
      </c>
      <c r="R2215" s="27" t="n">
        <v>1750</v>
      </c>
      <c r="S2215" s="27" t="n">
        <v>2500</v>
      </c>
      <c r="T2215" s="27" t="n">
        <v>1280</v>
      </c>
      <c r="U2215" s="27" t="n">
        <v>1800</v>
      </c>
      <c r="V2215" s="27"/>
      <c r="W2215" s="12" t="n">
        <f aca="false">IF(AND(I2215&gt;0,R2215&gt;0),(S2215-R2215)/R2215,"")</f>
        <v>0.428571428571429</v>
      </c>
      <c r="X2215" s="12" t="n">
        <f aca="false">IF(AND(J2215&gt;0,T2215&gt;0),(U2215-T2215)/T2215,"")</f>
        <v>0.40625</v>
      </c>
      <c r="Y2215" s="12" t="str">
        <f aca="false">IF(AND(K2215&gt;0,V2215&gt;0),(V2215-Resumen!$B$7)/Resumen!$B$7,"")</f>
        <v/>
      </c>
      <c r="Z2215" s="28" t="str">
        <f aca="false">IF(AND(K2215&gt;0,I2215&gt;0,V2215&gt;0,S2215&gt;0),V2215-S2215,"")</f>
        <v/>
      </c>
      <c r="AA2215" s="12" t="str">
        <f aca="false">IF(Z2215&lt;&gt;"",Z2215/S2215,"")</f>
        <v/>
      </c>
      <c r="AB2215" s="28" t="str">
        <f aca="false">IF(AND(K2215&gt;0,J2215&gt;0,V2215&gt;0,U2215&gt;0),V2215-U2215,"")</f>
        <v/>
      </c>
      <c r="AC2215" s="12" t="str">
        <f aca="false">IF(AB2215&lt;&gt;"",AB2215/U2215,"")</f>
        <v/>
      </c>
      <c r="AD2215" s="27" t="n">
        <v>0</v>
      </c>
      <c r="AE2215" s="27" t="n">
        <v>5</v>
      </c>
      <c r="AF2215" s="27" t="n">
        <v>9</v>
      </c>
      <c r="AG2215" s="28" t="n">
        <f aca="false">AD2215+AE2215+AF2215</f>
        <v>14</v>
      </c>
      <c r="AH2215" s="12" t="n">
        <f aca="false">IF(AG2215&gt;0,AD2215/AG2215,"")</f>
        <v>0</v>
      </c>
      <c r="AI2215" s="27" t="n">
        <v>0</v>
      </c>
      <c r="AJ2215" s="27" t="n">
        <v>1</v>
      </c>
      <c r="AK2215" s="27" t="n">
        <v>1</v>
      </c>
      <c r="AL2215" s="22" t="str">
        <f aca="false">IF(OR(AJ2215&gt;0,AK2215&gt;0),"Sí","No")</f>
        <v>Sí</v>
      </c>
      <c r="AM2215" s="6" t="s">
        <v>198</v>
      </c>
      <c r="AN2215" s="6" t="s">
        <v>198</v>
      </c>
      <c r="AO2215" s="12" t="n">
        <f aca="false">IF(M2215&gt;0,K2215/M2215,"")</f>
        <v>0</v>
      </c>
      <c r="AP2215" s="22" t="str">
        <f aca="false">IF(M2215&gt;=Resumen!$B$5,"Alto","Bajo")</f>
        <v>Bajo</v>
      </c>
      <c r="AQ2215" s="22" t="str">
        <f aca="false">IF(AO2215&gt;=Resumen!$B$28,"Alto","Bajo")</f>
        <v>Bajo</v>
      </c>
      <c r="AR2215" s="22" t="str">
        <f aca="false">AP2215&amp;" Potencial / "&amp;AQ2215&amp;" Share"</f>
        <v>Bajo Potencial / Bajo Share</v>
      </c>
      <c r="AS2215" s="22" t="str">
        <f aca="false">IF(Q2215="Sí",IF(AO2215&gt;=Resumen!$B$29,"Alto","Bajo"),"")</f>
        <v>Bajo</v>
      </c>
      <c r="AT2215" s="22" t="str">
        <f aca="false">IF(AS2215&lt;&gt;"",AP2215&amp;" Potencial / "&amp;AS2215&amp;" Share","")</f>
        <v>Bajo Potencial / Bajo Share</v>
      </c>
      <c r="AU2215" s="22" t="str">
        <f aca="false">IF(AH2215="","Sin dato",IF(AH2215-AO2215&gt;Resumen!$B$6,"Sobre-exhibido",IF(AO2215-AH2215&gt;Resumen!$B$6,"Sub-exhibido","En línea")))</f>
        <v>En línea</v>
      </c>
      <c r="AV2215" s="22" t="n">
        <f aca="false">IF(AT2215="","",IF(AT2215="Alto Potencial / Bajo Share",1,IF(AT2215="Alto Potencial / Alto Share",2,IF(AT2215="Bajo Potencial / Alto Share",3,4))))</f>
        <v>4</v>
      </c>
      <c r="AW2215" s="22" t="str">
        <f aca="false">IF(Q2215="No","Sin competencia directa",IF(AV2215=1,"1 - Foco Conquista (Alto Pot / Bajo Share)",IF(AV2215=2,"2 - Foco Defensa (Alto Pot / Alto Share)",IF(AV2215=3,"3 - Monitoreo (Bajo Pot / Alto Share)","4 - Baja Prioridad (Bajo Pot / Bajo Share)"))))</f>
        <v>4 - Baja Prioridad (Bajo Pot / Bajo Share)</v>
      </c>
      <c r="AX2215" s="12" t="str">
        <f aca="false">IF(OR(IFERROR(AND(W2215&lt;&gt;"",Y2215&lt;&gt;"",Y2215-W2215&gt;Resumen!$B$8),FALSE()),IFERROR(AND(X2215&lt;&gt;"",Y2215&lt;&gt;"",Y2215-X2215&gt;Resumen!$B$8),FALSE())),MAX(IF(IFERROR(AND(W2215&lt;&gt;"",Y2215&lt;&gt;"",Y2215-W2215&gt;Resumen!$B$8),FALSE()),Y2215-W2215,0),IF(IFERROR(AND(X2215&lt;&gt;"",Y2215&lt;&gt;"",Y2215-X2215&gt;Resumen!$B$8),FALSE()),Y2215-X2215,0)),"")</f>
        <v/>
      </c>
      <c r="AY2215" s="22" t="str">
        <f aca="false">IF(OR(IFERROR(AND(W2215&lt;&gt;"",Y2215&lt;&gt;"",Y2215-W2215&gt;Resumen!$B$8),FALSE()),IFERROR(AND(X2215&lt;&gt;"",Y2215&lt;&gt;"",Y2215-X2215&gt;Resumen!$B$8),FALSE())),TRIM("Lays tiene mayor markup que "&amp;IF(IFERROR(AND(W2215&lt;&gt;"",Y2215&lt;&gt;"",Y2215-W2215&gt;Resumen!$B$8),FALSE()),"Quento ","")&amp;IF(IFERROR(AND(X2215&lt;&gt;"",Y2215&lt;&gt;"",Y2215-X2215&gt;Resumen!$B$8),FALSE()),"Julicroc ","")&amp;"en este PDV"),"")</f>
        <v/>
      </c>
      <c r="AZ2215" s="22" t="str">
        <f aca="false">IF(COUNTIF('Plan Pehuamar - Lista'!$A$2:$A$167,A2215)&gt;0,"Sí","No")</f>
        <v>No</v>
      </c>
      <c r="BA2215" s="22" t="str">
        <f aca="false">IF(COUNTIF('Plan Combo 9+1'!$A$2:$A$226,A2215)&gt;0,"Sí","No")</f>
        <v>No</v>
      </c>
      <c r="BB2215" s="22" t="str">
        <f aca="false">IF(AH2215="","No",IF(BA2215="Sí",IF((AO2215-AH2215)&gt;Resumen!$B$6,"Sí","No"),IF((AO2215-AH2215)&gt;=Resumen!$B$132,"Sí","No")))</f>
        <v>No</v>
      </c>
      <c r="BC2215" s="22" t="str">
        <f aca="false">IF(AND(N2215="Sí",AL2215="Sí",AI2215=0),"Sí","No")</f>
        <v>Sí</v>
      </c>
      <c r="BD2215" s="22" t="str">
        <f aca="false">IF(COUNTIF('Plan 9+1 (con Pehuamar)'!$A$2:$A$227,A2215)&gt;0,"Sí","No")</f>
        <v>No</v>
      </c>
    </row>
    <row r="2216" customFormat="false" ht="15" hidden="false" customHeight="true" outlineLevel="0" collapsed="false">
      <c r="A2216" s="6" t="n">
        <v>201611</v>
      </c>
      <c r="B2216" s="6" t="n">
        <v>14</v>
      </c>
      <c r="C2216" s="6" t="n">
        <v>1402</v>
      </c>
      <c r="D2216" s="6" t="s">
        <v>254</v>
      </c>
      <c r="E2216" s="6" t="s">
        <v>362</v>
      </c>
      <c r="F2216" s="6" t="s">
        <v>361</v>
      </c>
      <c r="G2216" s="6" t="s">
        <v>130</v>
      </c>
      <c r="H2216" s="6" t="s">
        <v>1715</v>
      </c>
      <c r="I2216" s="27" t="n">
        <v>8</v>
      </c>
      <c r="J2216" s="27" t="n">
        <v>15</v>
      </c>
      <c r="K2216" s="27" t="n">
        <v>2</v>
      </c>
      <c r="L2216" s="28" t="n">
        <f aca="false">I2216+J2216</f>
        <v>23</v>
      </c>
      <c r="M2216" s="28" t="n">
        <f aca="false">L2216+K2216</f>
        <v>25</v>
      </c>
      <c r="N2216" s="22" t="str">
        <f aca="false">IF(I2216&gt;0,"Sí","No")</f>
        <v>Sí</v>
      </c>
      <c r="O2216" s="22" t="str">
        <f aca="false">IF(J2216&gt;0,"Sí","No")</f>
        <v>Sí</v>
      </c>
      <c r="P2216" s="22" t="str">
        <f aca="false">IF(K2216&gt;0,"Sí","No")</f>
        <v>Sí</v>
      </c>
      <c r="Q2216" s="22" t="str">
        <f aca="false">IF(OR(I2216&gt;0,J2216&gt;0),"Sí","No")</f>
        <v>Sí</v>
      </c>
      <c r="R2216" s="27" t="n">
        <v>1600</v>
      </c>
      <c r="S2216" s="27" t="n">
        <v>2300</v>
      </c>
      <c r="T2216" s="27" t="n">
        <v>1280</v>
      </c>
      <c r="U2216" s="27" t="n">
        <v>2000</v>
      </c>
      <c r="V2216" s="27" t="n">
        <v>3300</v>
      </c>
      <c r="W2216" s="12" t="n">
        <f aca="false">IF(AND(I2216&gt;0,R2216&gt;0),(S2216-R2216)/R2216,"")</f>
        <v>0.4375</v>
      </c>
      <c r="X2216" s="12" t="n">
        <f aca="false">IF(AND(J2216&gt;0,T2216&gt;0),(U2216-T2216)/T2216,"")</f>
        <v>0.5625</v>
      </c>
      <c r="Y2216" s="12" t="n">
        <f aca="false">IF(AND(K2216&gt;0,V2216&gt;0),(V2216-Resumen!$B$7)/Resumen!$B$7,"")</f>
        <v>0.32</v>
      </c>
      <c r="Z2216" s="28" t="n">
        <f aca="false">IF(AND(K2216&gt;0,I2216&gt;0,V2216&gt;0,S2216&gt;0),V2216-S2216,"")</f>
        <v>1000</v>
      </c>
      <c r="AA2216" s="12" t="n">
        <f aca="false">IF(Z2216&lt;&gt;"",Z2216/S2216,"")</f>
        <v>0.434782608695652</v>
      </c>
      <c r="AB2216" s="28" t="n">
        <f aca="false">IF(AND(K2216&gt;0,J2216&gt;0,V2216&gt;0,U2216&gt;0),V2216-U2216,"")</f>
        <v>1300</v>
      </c>
      <c r="AC2216" s="12" t="n">
        <f aca="false">IF(AB2216&lt;&gt;"",AB2216/U2216,"")</f>
        <v>0.65</v>
      </c>
      <c r="AD2216" s="27" t="n">
        <v>3</v>
      </c>
      <c r="AE2216" s="27" t="n">
        <v>9</v>
      </c>
      <c r="AF2216" s="27" t="n">
        <v>0</v>
      </c>
      <c r="AG2216" s="28" t="n">
        <f aca="false">AD2216+AE2216+AF2216</f>
        <v>12</v>
      </c>
      <c r="AH2216" s="12" t="n">
        <f aca="false">IF(AG2216&gt;0,AD2216/AG2216,"")</f>
        <v>0.25</v>
      </c>
      <c r="AI2216" s="27" t="n">
        <v>1</v>
      </c>
      <c r="AJ2216" s="27" t="n">
        <v>1</v>
      </c>
      <c r="AK2216" s="27" t="n">
        <v>0</v>
      </c>
      <c r="AL2216" s="22" t="str">
        <f aca="false">IF(OR(AJ2216&gt;0,AK2216&gt;0),"Sí","No")</f>
        <v>Sí</v>
      </c>
      <c r="AM2216" s="6" t="s">
        <v>198</v>
      </c>
      <c r="AN2216" s="6" t="s">
        <v>198</v>
      </c>
      <c r="AO2216" s="12" t="n">
        <f aca="false">IF(M2216&gt;0,K2216/M2216,"")</f>
        <v>0.08</v>
      </c>
      <c r="AP2216" s="22" t="str">
        <f aca="false">IF(M2216&gt;=Resumen!$B$5,"Alto","Bajo")</f>
        <v>Bajo</v>
      </c>
      <c r="AQ2216" s="22" t="str">
        <f aca="false">IF(AO2216&gt;=Resumen!$B$28,"Alto","Bajo")</f>
        <v>Bajo</v>
      </c>
      <c r="AR2216" s="22" t="str">
        <f aca="false">AP2216&amp;" Potencial / "&amp;AQ2216&amp;" Share"</f>
        <v>Bajo Potencial / Bajo Share</v>
      </c>
      <c r="AS2216" s="22" t="str">
        <f aca="false">IF(Q2216="Sí",IF(AO2216&gt;=Resumen!$B$29,"Alto","Bajo"),"")</f>
        <v>Bajo</v>
      </c>
      <c r="AT2216" s="22" t="str">
        <f aca="false">IF(AS2216&lt;&gt;"",AP2216&amp;" Potencial / "&amp;AS2216&amp;" Share","")</f>
        <v>Bajo Potencial / Bajo Share</v>
      </c>
      <c r="AU2216" s="22" t="str">
        <f aca="false">IF(AH2216="","Sin dato",IF(AH2216-AO2216&gt;Resumen!$B$6,"Sobre-exhibido",IF(AO2216-AH2216&gt;Resumen!$B$6,"Sub-exhibido","En línea")))</f>
        <v>Sobre-exhibido</v>
      </c>
      <c r="AV2216" s="22" t="n">
        <f aca="false">IF(AT2216="","",IF(AT2216="Alto Potencial / Bajo Share",1,IF(AT2216="Alto Potencial / Alto Share",2,IF(AT2216="Bajo Potencial / Alto Share",3,4))))</f>
        <v>4</v>
      </c>
      <c r="AW2216" s="22" t="str">
        <f aca="false">IF(Q2216="No","Sin competencia directa",IF(AV2216=1,"1 - Foco Conquista (Alto Pot / Bajo Share)",IF(AV2216=2,"2 - Foco Defensa (Alto Pot / Alto Share)",IF(AV2216=3,"3 - Monitoreo (Bajo Pot / Alto Share)","4 - Baja Prioridad (Bajo Pot / Bajo Share)"))))</f>
        <v>4 - Baja Prioridad (Bajo Pot / Bajo Share)</v>
      </c>
      <c r="AX2216" s="12" t="str">
        <f aca="false">IF(OR(IFERROR(AND(W2216&lt;&gt;"",Y2216&lt;&gt;"",Y2216-W2216&gt;Resumen!$B$8),FALSE()),IFERROR(AND(X2216&lt;&gt;"",Y2216&lt;&gt;"",Y2216-X2216&gt;Resumen!$B$8),FALSE())),MAX(IF(IFERROR(AND(W2216&lt;&gt;"",Y2216&lt;&gt;"",Y2216-W2216&gt;Resumen!$B$8),FALSE()),Y2216-W2216,0),IF(IFERROR(AND(X2216&lt;&gt;"",Y2216&lt;&gt;"",Y2216-X2216&gt;Resumen!$B$8),FALSE()),Y2216-X2216,0)),"")</f>
        <v/>
      </c>
      <c r="AY2216" s="22" t="str">
        <f aca="false">IF(OR(IFERROR(AND(W2216&lt;&gt;"",Y2216&lt;&gt;"",Y2216-W2216&gt;Resumen!$B$8),FALSE()),IFERROR(AND(X2216&lt;&gt;"",Y2216&lt;&gt;"",Y2216-X2216&gt;Resumen!$B$8),FALSE())),TRIM("Lays tiene mayor markup que "&amp;IF(IFERROR(AND(W2216&lt;&gt;"",Y2216&lt;&gt;"",Y2216-W2216&gt;Resumen!$B$8),FALSE()),"Quento ","")&amp;IF(IFERROR(AND(X2216&lt;&gt;"",Y2216&lt;&gt;"",Y2216-X2216&gt;Resumen!$B$8),FALSE()),"Julicroc ","")&amp;"en este PDV"),"")</f>
        <v/>
      </c>
      <c r="AZ2216" s="22" t="str">
        <f aca="false">IF(COUNTIF('Plan Pehuamar - Lista'!$A$2:$A$167,A2216)&gt;0,"Sí","No")</f>
        <v>No</v>
      </c>
      <c r="BA2216" s="22" t="str">
        <f aca="false">IF(COUNTIF('Plan Combo 9+1'!$A$2:$A$226,A2216)&gt;0,"Sí","No")</f>
        <v>No</v>
      </c>
      <c r="BB2216" s="22" t="str">
        <f aca="false">IF(AH2216="","No",IF(BA2216="Sí",IF((AO2216-AH2216)&gt;Resumen!$B$6,"Sí","No"),IF((AO2216-AH2216)&gt;=Resumen!$B$132,"Sí","No")))</f>
        <v>No</v>
      </c>
      <c r="BC2216" s="22" t="str">
        <f aca="false">IF(AND(N2216="Sí",AL2216="Sí",AI2216=0),"Sí","No")</f>
        <v>No</v>
      </c>
      <c r="BD2216" s="22" t="str">
        <f aca="false">IF(COUNTIF('Plan 9+1 (con Pehuamar)'!$A$2:$A$227,A2216)&gt;0,"Sí","No")</f>
        <v>No</v>
      </c>
    </row>
    <row r="2217" customFormat="false" ht="15" hidden="false" customHeight="true" outlineLevel="0" collapsed="false">
      <c r="A2217" s="6" t="n">
        <v>201643</v>
      </c>
      <c r="B2217" s="6" t="n">
        <v>14</v>
      </c>
      <c r="C2217" s="6" t="n">
        <v>1402</v>
      </c>
      <c r="D2217" s="6" t="s">
        <v>254</v>
      </c>
      <c r="E2217" s="6" t="s">
        <v>2373</v>
      </c>
      <c r="F2217" s="6" t="s">
        <v>196</v>
      </c>
      <c r="G2217" s="6" t="s">
        <v>130</v>
      </c>
      <c r="H2217" s="6" t="s">
        <v>1715</v>
      </c>
      <c r="I2217" s="27" t="n">
        <v>9</v>
      </c>
      <c r="J2217" s="27" t="n">
        <v>11</v>
      </c>
      <c r="K2217" s="27" t="n">
        <v>4</v>
      </c>
      <c r="L2217" s="28" t="n">
        <f aca="false">I2217+J2217</f>
        <v>20</v>
      </c>
      <c r="M2217" s="28" t="n">
        <f aca="false">L2217+K2217</f>
        <v>24</v>
      </c>
      <c r="N2217" s="22" t="str">
        <f aca="false">IF(I2217&gt;0,"Sí","No")</f>
        <v>Sí</v>
      </c>
      <c r="O2217" s="22" t="str">
        <f aca="false">IF(J2217&gt;0,"Sí","No")</f>
        <v>Sí</v>
      </c>
      <c r="P2217" s="22" t="str">
        <f aca="false">IF(K2217&gt;0,"Sí","No")</f>
        <v>Sí</v>
      </c>
      <c r="Q2217" s="22" t="str">
        <f aca="false">IF(OR(I2217&gt;0,J2217&gt;0),"Sí","No")</f>
        <v>Sí</v>
      </c>
      <c r="R2217" s="27" t="n">
        <v>1750</v>
      </c>
      <c r="S2217" s="27" t="n">
        <v>1800</v>
      </c>
      <c r="T2217" s="27" t="n">
        <v>1280</v>
      </c>
      <c r="U2217" s="27" t="n">
        <v>1800</v>
      </c>
      <c r="V2217" s="27" t="n">
        <v>3500</v>
      </c>
      <c r="W2217" s="12" t="n">
        <f aca="false">IF(AND(I2217&gt;0,R2217&gt;0),(S2217-R2217)/R2217,"")</f>
        <v>0.0285714285714286</v>
      </c>
      <c r="X2217" s="12" t="n">
        <f aca="false">IF(AND(J2217&gt;0,T2217&gt;0),(U2217-T2217)/T2217,"")</f>
        <v>0.40625</v>
      </c>
      <c r="Y2217" s="12" t="n">
        <f aca="false">IF(AND(K2217&gt;0,V2217&gt;0),(V2217-Resumen!$B$7)/Resumen!$B$7,"")</f>
        <v>0.4</v>
      </c>
      <c r="Z2217" s="28" t="n">
        <f aca="false">IF(AND(K2217&gt;0,I2217&gt;0,V2217&gt;0,S2217&gt;0),V2217-S2217,"")</f>
        <v>1700</v>
      </c>
      <c r="AA2217" s="12" t="n">
        <f aca="false">IF(Z2217&lt;&gt;"",Z2217/S2217,"")</f>
        <v>0.944444444444444</v>
      </c>
      <c r="AB2217" s="28" t="n">
        <f aca="false">IF(AND(K2217&gt;0,J2217&gt;0,V2217&gt;0,U2217&gt;0),V2217-U2217,"")</f>
        <v>1700</v>
      </c>
      <c r="AC2217" s="12" t="n">
        <f aca="false">IF(AB2217&lt;&gt;"",AB2217/U2217,"")</f>
        <v>0.944444444444444</v>
      </c>
      <c r="AD2217" s="27" t="n">
        <v>2</v>
      </c>
      <c r="AE2217" s="27" t="n">
        <v>5</v>
      </c>
      <c r="AF2217" s="27" t="n">
        <v>3</v>
      </c>
      <c r="AG2217" s="28" t="n">
        <f aca="false">AD2217+AE2217+AF2217</f>
        <v>10</v>
      </c>
      <c r="AH2217" s="12" t="n">
        <f aca="false">IF(AG2217&gt;0,AD2217/AG2217,"")</f>
        <v>0.2</v>
      </c>
      <c r="AI2217" s="27" t="n">
        <v>1</v>
      </c>
      <c r="AJ2217" s="27" t="n">
        <v>0</v>
      </c>
      <c r="AK2217" s="27" t="n">
        <v>1</v>
      </c>
      <c r="AL2217" s="22" t="str">
        <f aca="false">IF(OR(AJ2217&gt;0,AK2217&gt;0),"Sí","No")</f>
        <v>Sí</v>
      </c>
      <c r="AM2217" s="6" t="s">
        <v>198</v>
      </c>
      <c r="AN2217" s="6" t="s">
        <v>198</v>
      </c>
      <c r="AO2217" s="12" t="n">
        <f aca="false">IF(M2217&gt;0,K2217/M2217,"")</f>
        <v>0.166666666666667</v>
      </c>
      <c r="AP2217" s="22" t="str">
        <f aca="false">IF(M2217&gt;=Resumen!$B$5,"Alto","Bajo")</f>
        <v>Bajo</v>
      </c>
      <c r="AQ2217" s="22" t="str">
        <f aca="false">IF(AO2217&gt;=Resumen!$B$28,"Alto","Bajo")</f>
        <v>Bajo</v>
      </c>
      <c r="AR2217" s="22" t="str">
        <f aca="false">AP2217&amp;" Potencial / "&amp;AQ2217&amp;" Share"</f>
        <v>Bajo Potencial / Bajo Share</v>
      </c>
      <c r="AS2217" s="22" t="str">
        <f aca="false">IF(Q2217="Sí",IF(AO2217&gt;=Resumen!$B$29,"Alto","Bajo"),"")</f>
        <v>Bajo</v>
      </c>
      <c r="AT2217" s="22" t="str">
        <f aca="false">IF(AS2217&lt;&gt;"",AP2217&amp;" Potencial / "&amp;AS2217&amp;" Share","")</f>
        <v>Bajo Potencial / Bajo Share</v>
      </c>
      <c r="AU2217" s="22" t="str">
        <f aca="false">IF(AH2217="","Sin dato",IF(AH2217-AO2217&gt;Resumen!$B$6,"Sobre-exhibido",IF(AO2217-AH2217&gt;Resumen!$B$6,"Sub-exhibido","En línea")))</f>
        <v>En línea</v>
      </c>
      <c r="AV2217" s="22" t="n">
        <f aca="false">IF(AT2217="","",IF(AT2217="Alto Potencial / Bajo Share",1,IF(AT2217="Alto Potencial / Alto Share",2,IF(AT2217="Bajo Potencial / Alto Share",3,4))))</f>
        <v>4</v>
      </c>
      <c r="AW2217" s="22" t="str">
        <f aca="false">IF(Q2217="No","Sin competencia directa",IF(AV2217=1,"1 - Foco Conquista (Alto Pot / Bajo Share)",IF(AV2217=2,"2 - Foco Defensa (Alto Pot / Alto Share)",IF(AV2217=3,"3 - Monitoreo (Bajo Pot / Alto Share)","4 - Baja Prioridad (Bajo Pot / Bajo Share)"))))</f>
        <v>4 - Baja Prioridad (Bajo Pot / Bajo Share)</v>
      </c>
      <c r="AX2217" s="12" t="n">
        <f aca="false">IF(OR(IFERROR(AND(W2217&lt;&gt;"",Y2217&lt;&gt;"",Y2217-W2217&gt;Resumen!$B$8),FALSE()),IFERROR(AND(X2217&lt;&gt;"",Y2217&lt;&gt;"",Y2217-X2217&gt;Resumen!$B$8),FALSE())),MAX(IF(IFERROR(AND(W2217&lt;&gt;"",Y2217&lt;&gt;"",Y2217-W2217&gt;Resumen!$B$8),FALSE()),Y2217-W2217,0),IF(IFERROR(AND(X2217&lt;&gt;"",Y2217&lt;&gt;"",Y2217-X2217&gt;Resumen!$B$8),FALSE()),Y2217-X2217,0)),"")</f>
        <v>0.371428571428571</v>
      </c>
      <c r="AY2217" s="22" t="str">
        <f aca="false">IF(OR(IFERROR(AND(W2217&lt;&gt;"",Y2217&lt;&gt;"",Y2217-W2217&gt;Resumen!$B$8),FALSE()),IFERROR(AND(X2217&lt;&gt;"",Y2217&lt;&gt;"",Y2217-X2217&gt;Resumen!$B$8),FALSE())),TRIM("Lays tiene mayor markup que "&amp;IF(IFERROR(AND(W2217&lt;&gt;"",Y2217&lt;&gt;"",Y2217-W2217&gt;Resumen!$B$8),FALSE()),"Quento ","")&amp;IF(IFERROR(AND(X2217&lt;&gt;"",Y2217&lt;&gt;"",Y2217-X2217&gt;Resumen!$B$8),FALSE()),"Julicroc ","")&amp;"en este PDV"),"")</f>
        <v>Lays tiene mayor markup que Quento en este PDV</v>
      </c>
      <c r="AZ2217" s="22" t="str">
        <f aca="false">IF(COUNTIF('Plan Pehuamar - Lista'!$A$2:$A$167,A2217)&gt;0,"Sí","No")</f>
        <v>Sí</v>
      </c>
      <c r="BA2217" s="22" t="str">
        <f aca="false">IF(COUNTIF('Plan Combo 9+1'!$A$2:$A$226,A2217)&gt;0,"Sí","No")</f>
        <v>No</v>
      </c>
      <c r="BB2217" s="22" t="str">
        <f aca="false">IF(AH2217="","No",IF(BA2217="Sí",IF((AO2217-AH2217)&gt;Resumen!$B$6,"Sí","No"),IF((AO2217-AH2217)&gt;=Resumen!$B$132,"Sí","No")))</f>
        <v>No</v>
      </c>
      <c r="BC2217" s="22" t="str">
        <f aca="false">IF(AND(N2217="Sí",AL2217="Sí",AI2217=0),"Sí","No")</f>
        <v>No</v>
      </c>
      <c r="BD2217" s="22" t="str">
        <f aca="false">IF(COUNTIF('Plan 9+1 (con Pehuamar)'!$A$2:$A$227,A2217)&gt;0,"Sí","No")</f>
        <v>No</v>
      </c>
    </row>
    <row r="2218" customFormat="false" ht="15" hidden="false" customHeight="true" outlineLevel="0" collapsed="false">
      <c r="A2218" s="6" t="n">
        <v>201648</v>
      </c>
      <c r="B2218" s="6" t="n">
        <v>14</v>
      </c>
      <c r="C2218" s="6" t="n">
        <v>1402</v>
      </c>
      <c r="D2218" s="6" t="s">
        <v>254</v>
      </c>
      <c r="E2218" s="6" t="s">
        <v>2374</v>
      </c>
      <c r="F2218" s="6" t="s">
        <v>273</v>
      </c>
      <c r="G2218" s="6" t="s">
        <v>130</v>
      </c>
      <c r="H2218" s="6" t="s">
        <v>1715</v>
      </c>
      <c r="I2218" s="27" t="n">
        <v>0</v>
      </c>
      <c r="J2218" s="27" t="n">
        <v>0</v>
      </c>
      <c r="K2218" s="27" t="n">
        <v>1.4</v>
      </c>
      <c r="L2218" s="28" t="n">
        <f aca="false">I2218+J2218</f>
        <v>0</v>
      </c>
      <c r="M2218" s="28" t="n">
        <f aca="false">L2218+K2218</f>
        <v>1.4</v>
      </c>
      <c r="N2218" s="22" t="str">
        <f aca="false">IF(I2218&gt;0,"Sí","No")</f>
        <v>No</v>
      </c>
      <c r="O2218" s="22" t="str">
        <f aca="false">IF(J2218&gt;0,"Sí","No")</f>
        <v>No</v>
      </c>
      <c r="P2218" s="22" t="str">
        <f aca="false">IF(K2218&gt;0,"Sí","No")</f>
        <v>Sí</v>
      </c>
      <c r="Q2218" s="22" t="str">
        <f aca="false">IF(OR(I2218&gt;0,J2218&gt;0),"Sí","No")</f>
        <v>No</v>
      </c>
      <c r="R2218" s="27"/>
      <c r="S2218" s="27"/>
      <c r="T2218" s="27"/>
      <c r="U2218" s="27"/>
      <c r="V2218" s="27"/>
      <c r="W2218" s="12" t="str">
        <f aca="false">IF(AND(I2218&gt;0,R2218&gt;0),(S2218-R2218)/R2218,"")</f>
        <v/>
      </c>
      <c r="X2218" s="12" t="str">
        <f aca="false">IF(AND(J2218&gt;0,T2218&gt;0),(U2218-T2218)/T2218,"")</f>
        <v/>
      </c>
      <c r="Y2218" s="12" t="str">
        <f aca="false">IF(AND(K2218&gt;0,V2218&gt;0),(V2218-Resumen!$B$7)/Resumen!$B$7,"")</f>
        <v/>
      </c>
      <c r="Z2218" s="28" t="str">
        <f aca="false">IF(AND(K2218&gt;0,I2218&gt;0,V2218&gt;0,S2218&gt;0),V2218-S2218,"")</f>
        <v/>
      </c>
      <c r="AA2218" s="12" t="str">
        <f aca="false">IF(Z2218&lt;&gt;"",Z2218/S2218,"")</f>
        <v/>
      </c>
      <c r="AB2218" s="28" t="str">
        <f aca="false">IF(AND(K2218&gt;0,J2218&gt;0,V2218&gt;0,U2218&gt;0),V2218-U2218,"")</f>
        <v/>
      </c>
      <c r="AC2218" s="12" t="str">
        <f aca="false">IF(AB2218&lt;&gt;"",AB2218/U2218,"")</f>
        <v/>
      </c>
      <c r="AD2218" s="27" t="n">
        <v>0</v>
      </c>
      <c r="AE2218" s="27" t="n">
        <v>0</v>
      </c>
      <c r="AF2218" s="27" t="n">
        <v>0</v>
      </c>
      <c r="AG2218" s="28" t="n">
        <f aca="false">AD2218+AE2218+AF2218</f>
        <v>0</v>
      </c>
      <c r="AH2218" s="12" t="str">
        <f aca="false">IF(AG2218&gt;0,AD2218/AG2218,"")</f>
        <v/>
      </c>
      <c r="AI2218" s="27" t="n">
        <v>0</v>
      </c>
      <c r="AJ2218" s="27" t="n">
        <v>0</v>
      </c>
      <c r="AK2218" s="27" t="n">
        <v>0</v>
      </c>
      <c r="AL2218" s="22" t="str">
        <f aca="false">IF(OR(AJ2218&gt;0,AK2218&gt;0),"Sí","No")</f>
        <v>No</v>
      </c>
      <c r="AM2218" s="6"/>
      <c r="AN2218" s="6"/>
      <c r="AO2218" s="12" t="n">
        <f aca="false">IF(M2218&gt;0,K2218/M2218,"")</f>
        <v>1</v>
      </c>
      <c r="AP2218" s="22" t="str">
        <f aca="false">IF(M2218&gt;=Resumen!$B$5,"Alto","Bajo")</f>
        <v>Bajo</v>
      </c>
      <c r="AQ2218" s="22" t="str">
        <f aca="false">IF(AO2218&gt;=Resumen!$B$28,"Alto","Bajo")</f>
        <v>Alto</v>
      </c>
      <c r="AR2218" s="22" t="str">
        <f aca="false">AP2218&amp;" Potencial / "&amp;AQ2218&amp;" Share"</f>
        <v>Bajo Potencial / Alto Share</v>
      </c>
      <c r="AS2218" s="22" t="str">
        <f aca="false">IF(Q2218="Sí",IF(AO2218&gt;=Resumen!$B$29,"Alto","Bajo"),"")</f>
        <v/>
      </c>
      <c r="AT2218" s="22" t="str">
        <f aca="false">IF(AS2218&lt;&gt;"",AP2218&amp;" Potencial / "&amp;AS2218&amp;" Share","")</f>
        <v/>
      </c>
      <c r="AU2218" s="22" t="str">
        <f aca="false">IF(AH2218="","Sin dato",IF(AH2218-AO2218&gt;Resumen!$B$6,"Sobre-exhibido",IF(AO2218-AH2218&gt;Resumen!$B$6,"Sub-exhibido","En línea")))</f>
        <v>Sin dato</v>
      </c>
      <c r="AV2218" s="22" t="str">
        <f aca="false">IF(AT2218="","",IF(AT2218="Alto Potencial / Bajo Share",1,IF(AT2218="Alto Potencial / Alto Share",2,IF(AT2218="Bajo Potencial / Alto Share",3,4))))</f>
        <v/>
      </c>
      <c r="AW2218" s="22" t="str">
        <f aca="false">IF(Q2218="No","Sin competencia directa",IF(AV2218=1,"1 - Foco Conquista (Alto Pot / Bajo Share)",IF(AV2218=2,"2 - Foco Defensa (Alto Pot / Alto Share)",IF(AV2218=3,"3 - Monitoreo (Bajo Pot / Alto Share)","4 - Baja Prioridad (Bajo Pot / Bajo Share)"))))</f>
        <v>Sin competencia directa</v>
      </c>
      <c r="AX2218" s="12" t="str">
        <f aca="false">IF(OR(IFERROR(AND(W2218&lt;&gt;"",Y2218&lt;&gt;"",Y2218-W2218&gt;Resumen!$B$8),FALSE()),IFERROR(AND(X2218&lt;&gt;"",Y2218&lt;&gt;"",Y2218-X2218&gt;Resumen!$B$8),FALSE())),MAX(IF(IFERROR(AND(W2218&lt;&gt;"",Y2218&lt;&gt;"",Y2218-W2218&gt;Resumen!$B$8),FALSE()),Y2218-W2218,0),IF(IFERROR(AND(X2218&lt;&gt;"",Y2218&lt;&gt;"",Y2218-X2218&gt;Resumen!$B$8),FALSE()),Y2218-X2218,0)),"")</f>
        <v/>
      </c>
      <c r="AY2218" s="22" t="str">
        <f aca="false">IF(OR(IFERROR(AND(W2218&lt;&gt;"",Y2218&lt;&gt;"",Y2218-W2218&gt;Resumen!$B$8),FALSE()),IFERROR(AND(X2218&lt;&gt;"",Y2218&lt;&gt;"",Y2218-X2218&gt;Resumen!$B$8),FALSE())),TRIM("Lays tiene mayor markup que "&amp;IF(IFERROR(AND(W2218&lt;&gt;"",Y2218&lt;&gt;"",Y2218-W2218&gt;Resumen!$B$8),FALSE()),"Quento ","")&amp;IF(IFERROR(AND(X2218&lt;&gt;"",Y2218&lt;&gt;"",Y2218-X2218&gt;Resumen!$B$8),FALSE()),"Julicroc ","")&amp;"en este PDV"),"")</f>
        <v/>
      </c>
      <c r="AZ2218" s="22" t="str">
        <f aca="false">IF(COUNTIF('Plan Pehuamar - Lista'!$A$2:$A$167,A2218)&gt;0,"Sí","No")</f>
        <v>No</v>
      </c>
      <c r="BA2218" s="22" t="str">
        <f aca="false">IF(COUNTIF('Plan Combo 9+1'!$A$2:$A$226,A2218)&gt;0,"Sí","No")</f>
        <v>No</v>
      </c>
      <c r="BB2218" s="22" t="str">
        <f aca="false">IF(AH2218="","No",IF(BA2218="Sí",IF((AO2218-AH2218)&gt;Resumen!$B$6,"Sí","No"),IF((AO2218-AH2218)&gt;=Resumen!$B$132,"Sí","No")))</f>
        <v>No</v>
      </c>
      <c r="BC2218" s="22" t="str">
        <f aca="false">IF(AND(N2218="Sí",AL2218="Sí",AI2218=0),"Sí","No")</f>
        <v>No</v>
      </c>
      <c r="BD2218" s="22" t="str">
        <f aca="false">IF(COUNTIF('Plan 9+1 (con Pehuamar)'!$A$2:$A$227,A2218)&gt;0,"Sí","No")</f>
        <v>No</v>
      </c>
    </row>
    <row r="2219" customFormat="false" ht="15" hidden="false" customHeight="true" outlineLevel="0" collapsed="false">
      <c r="A2219" s="6" t="n">
        <v>201775</v>
      </c>
      <c r="B2219" s="6" t="n">
        <v>14</v>
      </c>
      <c r="C2219" s="6" t="n">
        <v>1402</v>
      </c>
      <c r="D2219" s="6" t="s">
        <v>254</v>
      </c>
      <c r="E2219" s="6" t="s">
        <v>2375</v>
      </c>
      <c r="F2219" s="6" t="s">
        <v>196</v>
      </c>
      <c r="G2219" s="6" t="s">
        <v>130</v>
      </c>
      <c r="H2219" s="6" t="s">
        <v>1715</v>
      </c>
      <c r="I2219" s="27" t="n">
        <v>10</v>
      </c>
      <c r="J2219" s="27" t="n">
        <v>20</v>
      </c>
      <c r="K2219" s="27" t="n">
        <v>20</v>
      </c>
      <c r="L2219" s="28" t="n">
        <f aca="false">I2219+J2219</f>
        <v>30</v>
      </c>
      <c r="M2219" s="28" t="n">
        <f aca="false">L2219+K2219</f>
        <v>50</v>
      </c>
      <c r="N2219" s="22" t="str">
        <f aca="false">IF(I2219&gt;0,"Sí","No")</f>
        <v>Sí</v>
      </c>
      <c r="O2219" s="22" t="str">
        <f aca="false">IF(J2219&gt;0,"Sí","No")</f>
        <v>Sí</v>
      </c>
      <c r="P2219" s="22" t="str">
        <f aca="false">IF(K2219&gt;0,"Sí","No")</f>
        <v>Sí</v>
      </c>
      <c r="Q2219" s="22" t="str">
        <f aca="false">IF(OR(I2219&gt;0,J2219&gt;0),"Sí","No")</f>
        <v>Sí</v>
      </c>
      <c r="R2219" s="27" t="n">
        <v>1750</v>
      </c>
      <c r="S2219" s="27" t="n">
        <v>2500</v>
      </c>
      <c r="T2219" s="27" t="n">
        <v>1280</v>
      </c>
      <c r="U2219" s="27" t="n">
        <v>1800</v>
      </c>
      <c r="V2219" s="27" t="n">
        <v>3500</v>
      </c>
      <c r="W2219" s="12" t="n">
        <f aca="false">IF(AND(I2219&gt;0,R2219&gt;0),(S2219-R2219)/R2219,"")</f>
        <v>0.428571428571429</v>
      </c>
      <c r="X2219" s="12" t="n">
        <f aca="false">IF(AND(J2219&gt;0,T2219&gt;0),(U2219-T2219)/T2219,"")</f>
        <v>0.40625</v>
      </c>
      <c r="Y2219" s="12" t="n">
        <f aca="false">IF(AND(K2219&gt;0,V2219&gt;0),(V2219-Resumen!$B$7)/Resumen!$B$7,"")</f>
        <v>0.4</v>
      </c>
      <c r="Z2219" s="28" t="n">
        <f aca="false">IF(AND(K2219&gt;0,I2219&gt;0,V2219&gt;0,S2219&gt;0),V2219-S2219,"")</f>
        <v>1000</v>
      </c>
      <c r="AA2219" s="12" t="n">
        <f aca="false">IF(Z2219&lt;&gt;"",Z2219/S2219,"")</f>
        <v>0.4</v>
      </c>
      <c r="AB2219" s="28" t="n">
        <f aca="false">IF(AND(K2219&gt;0,J2219&gt;0,V2219&gt;0,U2219&gt;0),V2219-U2219,"")</f>
        <v>1700</v>
      </c>
      <c r="AC2219" s="12" t="n">
        <f aca="false">IF(AB2219&lt;&gt;"",AB2219/U2219,"")</f>
        <v>0.944444444444444</v>
      </c>
      <c r="AD2219" s="27" t="n">
        <v>3</v>
      </c>
      <c r="AE2219" s="27" t="n">
        <v>5</v>
      </c>
      <c r="AF2219" s="27" t="n">
        <v>9</v>
      </c>
      <c r="AG2219" s="28" t="n">
        <f aca="false">AD2219+AE2219+AF2219</f>
        <v>17</v>
      </c>
      <c r="AH2219" s="12" t="n">
        <f aca="false">IF(AG2219&gt;0,AD2219/AG2219,"")</f>
        <v>0.176470588235294</v>
      </c>
      <c r="AI2219" s="27" t="n">
        <v>1</v>
      </c>
      <c r="AJ2219" s="27" t="n">
        <v>0</v>
      </c>
      <c r="AK2219" s="27" t="n">
        <v>1</v>
      </c>
      <c r="AL2219" s="22" t="str">
        <f aca="false">IF(OR(AJ2219&gt;0,AK2219&gt;0),"Sí","No")</f>
        <v>Sí</v>
      </c>
      <c r="AM2219" s="6" t="s">
        <v>198</v>
      </c>
      <c r="AN2219" s="6" t="s">
        <v>198</v>
      </c>
      <c r="AO2219" s="12" t="n">
        <f aca="false">IF(M2219&gt;0,K2219/M2219,"")</f>
        <v>0.4</v>
      </c>
      <c r="AP2219" s="22" t="str">
        <f aca="false">IF(M2219&gt;=Resumen!$B$5,"Alto","Bajo")</f>
        <v>Alto</v>
      </c>
      <c r="AQ2219" s="22" t="str">
        <f aca="false">IF(AO2219&gt;=Resumen!$B$28,"Alto","Bajo")</f>
        <v>Alto</v>
      </c>
      <c r="AR2219" s="22" t="str">
        <f aca="false">AP2219&amp;" Potencial / "&amp;AQ2219&amp;" Share"</f>
        <v>Alto Potencial / Alto Share</v>
      </c>
      <c r="AS2219" s="22" t="str">
        <f aca="false">IF(Q2219="Sí",IF(AO2219&gt;=Resumen!$B$29,"Alto","Bajo"),"")</f>
        <v>Bajo</v>
      </c>
      <c r="AT2219" s="22" t="str">
        <f aca="false">IF(AS2219&lt;&gt;"",AP2219&amp;" Potencial / "&amp;AS2219&amp;" Share","")</f>
        <v>Alto Potencial / Bajo Share</v>
      </c>
      <c r="AU2219" s="22" t="str">
        <f aca="false">IF(AH2219="","Sin dato",IF(AH2219-AO2219&gt;Resumen!$B$6,"Sobre-exhibido",IF(AO2219-AH2219&gt;Resumen!$B$6,"Sub-exhibido","En línea")))</f>
        <v>Sub-exhibido</v>
      </c>
      <c r="AV2219" s="22" t="n">
        <f aca="false">IF(AT2219="","",IF(AT2219="Alto Potencial / Bajo Share",1,IF(AT2219="Alto Potencial / Alto Share",2,IF(AT2219="Bajo Potencial / Alto Share",3,4))))</f>
        <v>1</v>
      </c>
      <c r="AW2219" s="22" t="str">
        <f aca="false">IF(Q2219="No","Sin competencia directa",IF(AV2219=1,"1 - Foco Conquista (Alto Pot / Bajo Share)",IF(AV2219=2,"2 - Foco Defensa (Alto Pot / Alto Share)",IF(AV2219=3,"3 - Monitoreo (Bajo Pot / Alto Share)","4 - Baja Prioridad (Bajo Pot / Bajo Share)"))))</f>
        <v>1 - Foco Conquista (Alto Pot / Bajo Share)</v>
      </c>
      <c r="AX2219" s="12" t="str">
        <f aca="false">IF(OR(IFERROR(AND(W2219&lt;&gt;"",Y2219&lt;&gt;"",Y2219-W2219&gt;Resumen!$B$8),FALSE()),IFERROR(AND(X2219&lt;&gt;"",Y2219&lt;&gt;"",Y2219-X2219&gt;Resumen!$B$8),FALSE())),MAX(IF(IFERROR(AND(W2219&lt;&gt;"",Y2219&lt;&gt;"",Y2219-W2219&gt;Resumen!$B$8),FALSE()),Y2219-W2219,0),IF(IFERROR(AND(X2219&lt;&gt;"",Y2219&lt;&gt;"",Y2219-X2219&gt;Resumen!$B$8),FALSE()),Y2219-X2219,0)),"")</f>
        <v/>
      </c>
      <c r="AY2219" s="22" t="str">
        <f aca="false">IF(OR(IFERROR(AND(W2219&lt;&gt;"",Y2219&lt;&gt;"",Y2219-W2219&gt;Resumen!$B$8),FALSE()),IFERROR(AND(X2219&lt;&gt;"",Y2219&lt;&gt;"",Y2219-X2219&gt;Resumen!$B$8),FALSE())),TRIM("Lays tiene mayor markup que "&amp;IF(IFERROR(AND(W2219&lt;&gt;"",Y2219&lt;&gt;"",Y2219-W2219&gt;Resumen!$B$8),FALSE()),"Quento ","")&amp;IF(IFERROR(AND(X2219&lt;&gt;"",Y2219&lt;&gt;"",Y2219-X2219&gt;Resumen!$B$8),FALSE()),"Julicroc ","")&amp;"en este PDV"),"")</f>
        <v/>
      </c>
      <c r="AZ2219" s="22" t="str">
        <f aca="false">IF(COUNTIF('Plan Pehuamar - Lista'!$A$2:$A$167,A2219)&gt;0,"Sí","No")</f>
        <v>No</v>
      </c>
      <c r="BA2219" s="22" t="str">
        <f aca="false">IF(COUNTIF('Plan Combo 9+1'!$A$2:$A$226,A2219)&gt;0,"Sí","No")</f>
        <v>No</v>
      </c>
      <c r="BB2219" s="22" t="str">
        <f aca="false">IF(AH2219="","No",IF(BA2219="Sí",IF((AO2219-AH2219)&gt;Resumen!$B$6,"Sí","No"),IF((AO2219-AH2219)&gt;=Resumen!$B$132,"Sí","No")))</f>
        <v>Sí</v>
      </c>
      <c r="BC2219" s="22" t="str">
        <f aca="false">IF(AND(N2219="Sí",AL2219="Sí",AI2219=0),"Sí","No")</f>
        <v>No</v>
      </c>
      <c r="BD2219" s="22" t="str">
        <f aca="false">IF(COUNTIF('Plan 9+1 (con Pehuamar)'!$A$2:$A$227,A2219)&gt;0,"Sí","No")</f>
        <v>No</v>
      </c>
    </row>
    <row r="2220" customFormat="false" ht="15" hidden="false" customHeight="true" outlineLevel="0" collapsed="false">
      <c r="A2220" s="6" t="n">
        <v>201776</v>
      </c>
      <c r="B2220" s="6" t="n">
        <v>14</v>
      </c>
      <c r="C2220" s="6" t="n">
        <v>1402</v>
      </c>
      <c r="D2220" s="6" t="s">
        <v>254</v>
      </c>
      <c r="E2220" s="6" t="s">
        <v>2376</v>
      </c>
      <c r="F2220" s="6" t="s">
        <v>210</v>
      </c>
      <c r="G2220" s="6" t="s">
        <v>130</v>
      </c>
      <c r="H2220" s="6" t="s">
        <v>1715</v>
      </c>
      <c r="I2220" s="27" t="n">
        <v>5</v>
      </c>
      <c r="J2220" s="27" t="n">
        <v>6</v>
      </c>
      <c r="K2220" s="27" t="n">
        <v>0</v>
      </c>
      <c r="L2220" s="28" t="n">
        <f aca="false">I2220+J2220</f>
        <v>11</v>
      </c>
      <c r="M2220" s="28" t="n">
        <f aca="false">L2220+K2220</f>
        <v>11</v>
      </c>
      <c r="N2220" s="22" t="str">
        <f aca="false">IF(I2220&gt;0,"Sí","No")</f>
        <v>Sí</v>
      </c>
      <c r="O2220" s="22" t="str">
        <f aca="false">IF(J2220&gt;0,"Sí","No")</f>
        <v>Sí</v>
      </c>
      <c r="P2220" s="22" t="str">
        <f aca="false">IF(K2220&gt;0,"Sí","No")</f>
        <v>No</v>
      </c>
      <c r="Q2220" s="22" t="str">
        <f aca="false">IF(OR(I2220&gt;0,J2220&gt;0),"Sí","No")</f>
        <v>Sí</v>
      </c>
      <c r="R2220" s="27" t="n">
        <v>1700</v>
      </c>
      <c r="S2220" s="27" t="n">
        <v>1800</v>
      </c>
      <c r="T2220" s="27" t="n">
        <v>1808</v>
      </c>
      <c r="U2220" s="27" t="n">
        <v>2500</v>
      </c>
      <c r="V2220" s="27"/>
      <c r="W2220" s="12" t="n">
        <f aca="false">IF(AND(I2220&gt;0,R2220&gt;0),(S2220-R2220)/R2220,"")</f>
        <v>0.0588235294117647</v>
      </c>
      <c r="X2220" s="12" t="n">
        <f aca="false">IF(AND(J2220&gt;0,T2220&gt;0),(U2220-T2220)/T2220,"")</f>
        <v>0.382743362831858</v>
      </c>
      <c r="Y2220" s="12" t="str">
        <f aca="false">IF(AND(K2220&gt;0,V2220&gt;0),(V2220-Resumen!$B$7)/Resumen!$B$7,"")</f>
        <v/>
      </c>
      <c r="Z2220" s="28" t="str">
        <f aca="false">IF(AND(K2220&gt;0,I2220&gt;0,V2220&gt;0,S2220&gt;0),V2220-S2220,"")</f>
        <v/>
      </c>
      <c r="AA2220" s="12" t="str">
        <f aca="false">IF(Z2220&lt;&gt;"",Z2220/S2220,"")</f>
        <v/>
      </c>
      <c r="AB2220" s="28" t="str">
        <f aca="false">IF(AND(K2220&gt;0,J2220&gt;0,V2220&gt;0,U2220&gt;0),V2220-U2220,"")</f>
        <v/>
      </c>
      <c r="AC2220" s="12" t="str">
        <f aca="false">IF(AB2220&lt;&gt;"",AB2220/U2220,"")</f>
        <v/>
      </c>
      <c r="AD2220" s="27" t="n">
        <v>1</v>
      </c>
      <c r="AE2220" s="27" t="n">
        <v>2</v>
      </c>
      <c r="AF2220" s="27" t="n">
        <v>4</v>
      </c>
      <c r="AG2220" s="28" t="n">
        <f aca="false">AD2220+AE2220+AF2220</f>
        <v>7</v>
      </c>
      <c r="AH2220" s="12" t="n">
        <f aca="false">IF(AG2220&gt;0,AD2220/AG2220,"")</f>
        <v>0.142857142857143</v>
      </c>
      <c r="AI2220" s="27" t="n">
        <v>1</v>
      </c>
      <c r="AJ2220" s="27" t="n">
        <v>1</v>
      </c>
      <c r="AK2220" s="27" t="n">
        <v>1</v>
      </c>
      <c r="AL2220" s="22" t="str">
        <f aca="false">IF(OR(AJ2220&gt;0,AK2220&gt;0),"Sí","No")</f>
        <v>Sí</v>
      </c>
      <c r="AM2220" s="6" t="s">
        <v>198</v>
      </c>
      <c r="AN2220" s="6" t="s">
        <v>198</v>
      </c>
      <c r="AO2220" s="12" t="n">
        <f aca="false">IF(M2220&gt;0,K2220/M2220,"")</f>
        <v>0</v>
      </c>
      <c r="AP2220" s="22" t="str">
        <f aca="false">IF(M2220&gt;=Resumen!$B$5,"Alto","Bajo")</f>
        <v>Bajo</v>
      </c>
      <c r="AQ2220" s="22" t="str">
        <f aca="false">IF(AO2220&gt;=Resumen!$B$28,"Alto","Bajo")</f>
        <v>Bajo</v>
      </c>
      <c r="AR2220" s="22" t="str">
        <f aca="false">AP2220&amp;" Potencial / "&amp;AQ2220&amp;" Share"</f>
        <v>Bajo Potencial / Bajo Share</v>
      </c>
      <c r="AS2220" s="22" t="str">
        <f aca="false">IF(Q2220="Sí",IF(AO2220&gt;=Resumen!$B$29,"Alto","Bajo"),"")</f>
        <v>Bajo</v>
      </c>
      <c r="AT2220" s="22" t="str">
        <f aca="false">IF(AS2220&lt;&gt;"",AP2220&amp;" Potencial / "&amp;AS2220&amp;" Share","")</f>
        <v>Bajo Potencial / Bajo Share</v>
      </c>
      <c r="AU2220" s="22" t="str">
        <f aca="false">IF(AH2220="","Sin dato",IF(AH2220-AO2220&gt;Resumen!$B$6,"Sobre-exhibido",IF(AO2220-AH2220&gt;Resumen!$B$6,"Sub-exhibido","En línea")))</f>
        <v>Sobre-exhibido</v>
      </c>
      <c r="AV2220" s="22" t="n">
        <f aca="false">IF(AT2220="","",IF(AT2220="Alto Potencial / Bajo Share",1,IF(AT2220="Alto Potencial / Alto Share",2,IF(AT2220="Bajo Potencial / Alto Share",3,4))))</f>
        <v>4</v>
      </c>
      <c r="AW2220" s="22" t="str">
        <f aca="false">IF(Q2220="No","Sin competencia directa",IF(AV2220=1,"1 - Foco Conquista (Alto Pot / Bajo Share)",IF(AV2220=2,"2 - Foco Defensa (Alto Pot / Alto Share)",IF(AV2220=3,"3 - Monitoreo (Bajo Pot / Alto Share)","4 - Baja Prioridad (Bajo Pot / Bajo Share)"))))</f>
        <v>4 - Baja Prioridad (Bajo Pot / Bajo Share)</v>
      </c>
      <c r="AX2220" s="12" t="str">
        <f aca="false">IF(OR(IFERROR(AND(W2220&lt;&gt;"",Y2220&lt;&gt;"",Y2220-W2220&gt;Resumen!$B$8),FALSE()),IFERROR(AND(X2220&lt;&gt;"",Y2220&lt;&gt;"",Y2220-X2220&gt;Resumen!$B$8),FALSE())),MAX(IF(IFERROR(AND(W2220&lt;&gt;"",Y2220&lt;&gt;"",Y2220-W2220&gt;Resumen!$B$8),FALSE()),Y2220-W2220,0),IF(IFERROR(AND(X2220&lt;&gt;"",Y2220&lt;&gt;"",Y2220-X2220&gt;Resumen!$B$8),FALSE()),Y2220-X2220,0)),"")</f>
        <v/>
      </c>
      <c r="AY2220" s="22" t="str">
        <f aca="false">IF(OR(IFERROR(AND(W2220&lt;&gt;"",Y2220&lt;&gt;"",Y2220-W2220&gt;Resumen!$B$8),FALSE()),IFERROR(AND(X2220&lt;&gt;"",Y2220&lt;&gt;"",Y2220-X2220&gt;Resumen!$B$8),FALSE())),TRIM("Lays tiene mayor markup que "&amp;IF(IFERROR(AND(W2220&lt;&gt;"",Y2220&lt;&gt;"",Y2220-W2220&gt;Resumen!$B$8),FALSE()),"Quento ","")&amp;IF(IFERROR(AND(X2220&lt;&gt;"",Y2220&lt;&gt;"",Y2220-X2220&gt;Resumen!$B$8),FALSE()),"Julicroc ","")&amp;"en este PDV"),"")</f>
        <v/>
      </c>
      <c r="AZ2220" s="22" t="str">
        <f aca="false">IF(COUNTIF('Plan Pehuamar - Lista'!$A$2:$A$167,A2220)&gt;0,"Sí","No")</f>
        <v>No</v>
      </c>
      <c r="BA2220" s="22" t="str">
        <f aca="false">IF(COUNTIF('Plan Combo 9+1'!$A$2:$A$226,A2220)&gt;0,"Sí","No")</f>
        <v>No</v>
      </c>
      <c r="BB2220" s="22" t="str">
        <f aca="false">IF(AH2220="","No",IF(BA2220="Sí",IF((AO2220-AH2220)&gt;Resumen!$B$6,"Sí","No"),IF((AO2220-AH2220)&gt;=Resumen!$B$132,"Sí","No")))</f>
        <v>No</v>
      </c>
      <c r="BC2220" s="22" t="str">
        <f aca="false">IF(AND(N2220="Sí",AL2220="Sí",AI2220=0),"Sí","No")</f>
        <v>No</v>
      </c>
      <c r="BD2220" s="22" t="str">
        <f aca="false">IF(COUNTIF('Plan 9+1 (con Pehuamar)'!$A$2:$A$227,A2220)&gt;0,"Sí","No")</f>
        <v>No</v>
      </c>
    </row>
    <row r="2221" customFormat="false" ht="15" hidden="false" customHeight="true" outlineLevel="0" collapsed="false">
      <c r="A2221" s="6" t="n">
        <v>201924</v>
      </c>
      <c r="B2221" s="6" t="n">
        <v>14</v>
      </c>
      <c r="C2221" s="6" t="n">
        <v>1402</v>
      </c>
      <c r="D2221" s="6" t="s">
        <v>254</v>
      </c>
      <c r="E2221" s="6" t="s">
        <v>2377</v>
      </c>
      <c r="F2221" s="6" t="s">
        <v>196</v>
      </c>
      <c r="G2221" s="6" t="s">
        <v>130</v>
      </c>
      <c r="H2221" s="6" t="s">
        <v>1715</v>
      </c>
      <c r="I2221" s="27" t="n">
        <v>0</v>
      </c>
      <c r="J2221" s="27" t="n">
        <v>0</v>
      </c>
      <c r="K2221" s="27" t="n">
        <v>5.1</v>
      </c>
      <c r="L2221" s="28" t="n">
        <f aca="false">I2221+J2221</f>
        <v>0</v>
      </c>
      <c r="M2221" s="28" t="n">
        <f aca="false">L2221+K2221</f>
        <v>5.1</v>
      </c>
      <c r="N2221" s="22" t="str">
        <f aca="false">IF(I2221&gt;0,"Sí","No")</f>
        <v>No</v>
      </c>
      <c r="O2221" s="22" t="str">
        <f aca="false">IF(J2221&gt;0,"Sí","No")</f>
        <v>No</v>
      </c>
      <c r="P2221" s="22" t="str">
        <f aca="false">IF(K2221&gt;0,"Sí","No")</f>
        <v>Sí</v>
      </c>
      <c r="Q2221" s="22" t="str">
        <f aca="false">IF(OR(I2221&gt;0,J2221&gt;0),"Sí","No")</f>
        <v>No</v>
      </c>
      <c r="R2221" s="27"/>
      <c r="S2221" s="27"/>
      <c r="T2221" s="27"/>
      <c r="U2221" s="27"/>
      <c r="V2221" s="27"/>
      <c r="W2221" s="12" t="str">
        <f aca="false">IF(AND(I2221&gt;0,R2221&gt;0),(S2221-R2221)/R2221,"")</f>
        <v/>
      </c>
      <c r="X2221" s="12" t="str">
        <f aca="false">IF(AND(J2221&gt;0,T2221&gt;0),(U2221-T2221)/T2221,"")</f>
        <v/>
      </c>
      <c r="Y2221" s="12" t="str">
        <f aca="false">IF(AND(K2221&gt;0,V2221&gt;0),(V2221-Resumen!$B$7)/Resumen!$B$7,"")</f>
        <v/>
      </c>
      <c r="Z2221" s="28" t="str">
        <f aca="false">IF(AND(K2221&gt;0,I2221&gt;0,V2221&gt;0,S2221&gt;0),V2221-S2221,"")</f>
        <v/>
      </c>
      <c r="AA2221" s="12" t="str">
        <f aca="false">IF(Z2221&lt;&gt;"",Z2221/S2221,"")</f>
        <v/>
      </c>
      <c r="AB2221" s="28" t="str">
        <f aca="false">IF(AND(K2221&gt;0,J2221&gt;0,V2221&gt;0,U2221&gt;0),V2221-U2221,"")</f>
        <v/>
      </c>
      <c r="AC2221" s="12" t="str">
        <f aca="false">IF(AB2221&lt;&gt;"",AB2221/U2221,"")</f>
        <v/>
      </c>
      <c r="AD2221" s="27" t="n">
        <v>0</v>
      </c>
      <c r="AE2221" s="27" t="n">
        <v>0</v>
      </c>
      <c r="AF2221" s="27" t="n">
        <v>0</v>
      </c>
      <c r="AG2221" s="28" t="n">
        <f aca="false">AD2221+AE2221+AF2221</f>
        <v>0</v>
      </c>
      <c r="AH2221" s="12" t="str">
        <f aca="false">IF(AG2221&gt;0,AD2221/AG2221,"")</f>
        <v/>
      </c>
      <c r="AI2221" s="27" t="n">
        <v>0</v>
      </c>
      <c r="AJ2221" s="27" t="n">
        <v>0</v>
      </c>
      <c r="AK2221" s="27" t="n">
        <v>0</v>
      </c>
      <c r="AL2221" s="22" t="str">
        <f aca="false">IF(OR(AJ2221&gt;0,AK2221&gt;0),"Sí","No")</f>
        <v>No</v>
      </c>
      <c r="AM2221" s="6"/>
      <c r="AN2221" s="6"/>
      <c r="AO2221" s="12" t="n">
        <f aca="false">IF(M2221&gt;0,K2221/M2221,"")</f>
        <v>1</v>
      </c>
      <c r="AP2221" s="22" t="str">
        <f aca="false">IF(M2221&gt;=Resumen!$B$5,"Alto","Bajo")</f>
        <v>Bajo</v>
      </c>
      <c r="AQ2221" s="22" t="str">
        <f aca="false">IF(AO2221&gt;=Resumen!$B$28,"Alto","Bajo")</f>
        <v>Alto</v>
      </c>
      <c r="AR2221" s="22" t="str">
        <f aca="false">AP2221&amp;" Potencial / "&amp;AQ2221&amp;" Share"</f>
        <v>Bajo Potencial / Alto Share</v>
      </c>
      <c r="AS2221" s="22" t="str">
        <f aca="false">IF(Q2221="Sí",IF(AO2221&gt;=Resumen!$B$29,"Alto","Bajo"),"")</f>
        <v/>
      </c>
      <c r="AT2221" s="22" t="str">
        <f aca="false">IF(AS2221&lt;&gt;"",AP2221&amp;" Potencial / "&amp;AS2221&amp;" Share","")</f>
        <v/>
      </c>
      <c r="AU2221" s="22" t="str">
        <f aca="false">IF(AH2221="","Sin dato",IF(AH2221-AO2221&gt;Resumen!$B$6,"Sobre-exhibido",IF(AO2221-AH2221&gt;Resumen!$B$6,"Sub-exhibido","En línea")))</f>
        <v>Sin dato</v>
      </c>
      <c r="AV2221" s="22" t="str">
        <f aca="false">IF(AT2221="","",IF(AT2221="Alto Potencial / Bajo Share",1,IF(AT2221="Alto Potencial / Alto Share",2,IF(AT2221="Bajo Potencial / Alto Share",3,4))))</f>
        <v/>
      </c>
      <c r="AW2221" s="22" t="str">
        <f aca="false">IF(Q2221="No","Sin competencia directa",IF(AV2221=1,"1 - Foco Conquista (Alto Pot / Bajo Share)",IF(AV2221=2,"2 - Foco Defensa (Alto Pot / Alto Share)",IF(AV2221=3,"3 - Monitoreo (Bajo Pot / Alto Share)","4 - Baja Prioridad (Bajo Pot / Bajo Share)"))))</f>
        <v>Sin competencia directa</v>
      </c>
      <c r="AX2221" s="12" t="str">
        <f aca="false">IF(OR(IFERROR(AND(W2221&lt;&gt;"",Y2221&lt;&gt;"",Y2221-W2221&gt;Resumen!$B$8),FALSE()),IFERROR(AND(X2221&lt;&gt;"",Y2221&lt;&gt;"",Y2221-X2221&gt;Resumen!$B$8),FALSE())),MAX(IF(IFERROR(AND(W2221&lt;&gt;"",Y2221&lt;&gt;"",Y2221-W2221&gt;Resumen!$B$8),FALSE()),Y2221-W2221,0),IF(IFERROR(AND(X2221&lt;&gt;"",Y2221&lt;&gt;"",Y2221-X2221&gt;Resumen!$B$8),FALSE()),Y2221-X2221,0)),"")</f>
        <v/>
      </c>
      <c r="AY2221" s="22" t="str">
        <f aca="false">IF(OR(IFERROR(AND(W2221&lt;&gt;"",Y2221&lt;&gt;"",Y2221-W2221&gt;Resumen!$B$8),FALSE()),IFERROR(AND(X2221&lt;&gt;"",Y2221&lt;&gt;"",Y2221-X2221&gt;Resumen!$B$8),FALSE())),TRIM("Lays tiene mayor markup que "&amp;IF(IFERROR(AND(W2221&lt;&gt;"",Y2221&lt;&gt;"",Y2221-W2221&gt;Resumen!$B$8),FALSE()),"Quento ","")&amp;IF(IFERROR(AND(X2221&lt;&gt;"",Y2221&lt;&gt;"",Y2221-X2221&gt;Resumen!$B$8),FALSE()),"Julicroc ","")&amp;"en este PDV"),"")</f>
        <v/>
      </c>
      <c r="AZ2221" s="22" t="str">
        <f aca="false">IF(COUNTIF('Plan Pehuamar - Lista'!$A$2:$A$167,A2221)&gt;0,"Sí","No")</f>
        <v>No</v>
      </c>
      <c r="BA2221" s="22" t="str">
        <f aca="false">IF(COUNTIF('Plan Combo 9+1'!$A$2:$A$226,A2221)&gt;0,"Sí","No")</f>
        <v>No</v>
      </c>
      <c r="BB2221" s="22" t="str">
        <f aca="false">IF(AH2221="","No",IF(BA2221="Sí",IF((AO2221-AH2221)&gt;Resumen!$B$6,"Sí","No"),IF((AO2221-AH2221)&gt;=Resumen!$B$132,"Sí","No")))</f>
        <v>No</v>
      </c>
      <c r="BC2221" s="22" t="str">
        <f aca="false">IF(AND(N2221="Sí",AL2221="Sí",AI2221=0),"Sí","No")</f>
        <v>No</v>
      </c>
      <c r="BD2221" s="22" t="str">
        <f aca="false">IF(COUNTIF('Plan 9+1 (con Pehuamar)'!$A$2:$A$227,A2221)&gt;0,"Sí","No")</f>
        <v>No</v>
      </c>
    </row>
    <row r="2222" customFormat="false" ht="15" hidden="false" customHeight="true" outlineLevel="0" collapsed="false">
      <c r="A2222" s="6" t="n">
        <v>201988</v>
      </c>
      <c r="B2222" s="6" t="n">
        <v>14</v>
      </c>
      <c r="C2222" s="6" t="n">
        <v>1402</v>
      </c>
      <c r="D2222" s="6" t="s">
        <v>254</v>
      </c>
      <c r="E2222" s="6" t="s">
        <v>2378</v>
      </c>
      <c r="F2222" s="6" t="s">
        <v>206</v>
      </c>
      <c r="G2222" s="6" t="s">
        <v>130</v>
      </c>
      <c r="H2222" s="6" t="s">
        <v>1715</v>
      </c>
      <c r="I2222" s="27" t="n">
        <v>10</v>
      </c>
      <c r="J2222" s="27" t="n">
        <v>3</v>
      </c>
      <c r="K2222" s="27" t="n">
        <v>5</v>
      </c>
      <c r="L2222" s="28" t="n">
        <f aca="false">I2222+J2222</f>
        <v>13</v>
      </c>
      <c r="M2222" s="28" t="n">
        <f aca="false">L2222+K2222</f>
        <v>18</v>
      </c>
      <c r="N2222" s="22" t="str">
        <f aca="false">IF(I2222&gt;0,"Sí","No")</f>
        <v>Sí</v>
      </c>
      <c r="O2222" s="22" t="str">
        <f aca="false">IF(J2222&gt;0,"Sí","No")</f>
        <v>Sí</v>
      </c>
      <c r="P2222" s="22" t="str">
        <f aca="false">IF(K2222&gt;0,"Sí","No")</f>
        <v>Sí</v>
      </c>
      <c r="Q2222" s="22" t="str">
        <f aca="false">IF(OR(I2222&gt;0,J2222&gt;0),"Sí","No")</f>
        <v>Sí</v>
      </c>
      <c r="R2222" s="27" t="n">
        <v>1750</v>
      </c>
      <c r="S2222" s="27" t="n">
        <v>2500</v>
      </c>
      <c r="T2222" s="27" t="n">
        <v>1280</v>
      </c>
      <c r="U2222" s="27" t="n">
        <v>1800</v>
      </c>
      <c r="V2222" s="27" t="n">
        <v>3500</v>
      </c>
      <c r="W2222" s="12" t="n">
        <f aca="false">IF(AND(I2222&gt;0,R2222&gt;0),(S2222-R2222)/R2222,"")</f>
        <v>0.428571428571429</v>
      </c>
      <c r="X2222" s="12" t="n">
        <f aca="false">IF(AND(J2222&gt;0,T2222&gt;0),(U2222-T2222)/T2222,"")</f>
        <v>0.40625</v>
      </c>
      <c r="Y2222" s="12" t="n">
        <f aca="false">IF(AND(K2222&gt;0,V2222&gt;0),(V2222-Resumen!$B$7)/Resumen!$B$7,"")</f>
        <v>0.4</v>
      </c>
      <c r="Z2222" s="28" t="n">
        <f aca="false">IF(AND(K2222&gt;0,I2222&gt;0,V2222&gt;0,S2222&gt;0),V2222-S2222,"")</f>
        <v>1000</v>
      </c>
      <c r="AA2222" s="12" t="n">
        <f aca="false">IF(Z2222&lt;&gt;"",Z2222/S2222,"")</f>
        <v>0.4</v>
      </c>
      <c r="AB2222" s="28" t="n">
        <f aca="false">IF(AND(K2222&gt;0,J2222&gt;0,V2222&gt;0,U2222&gt;0),V2222-U2222,"")</f>
        <v>1700</v>
      </c>
      <c r="AC2222" s="12" t="n">
        <f aca="false">IF(AB2222&lt;&gt;"",AB2222/U2222,"")</f>
        <v>0.944444444444444</v>
      </c>
      <c r="AD2222" s="27" t="n">
        <v>3</v>
      </c>
      <c r="AE2222" s="27" t="n">
        <v>5</v>
      </c>
      <c r="AF2222" s="27" t="n">
        <v>6</v>
      </c>
      <c r="AG2222" s="28" t="n">
        <f aca="false">AD2222+AE2222+AF2222</f>
        <v>14</v>
      </c>
      <c r="AH2222" s="12" t="n">
        <f aca="false">IF(AG2222&gt;0,AD2222/AG2222,"")</f>
        <v>0.214285714285714</v>
      </c>
      <c r="AI2222" s="27" t="n">
        <v>1</v>
      </c>
      <c r="AJ2222" s="27" t="n">
        <v>1</v>
      </c>
      <c r="AK2222" s="27" t="n">
        <v>1</v>
      </c>
      <c r="AL2222" s="22" t="str">
        <f aca="false">IF(OR(AJ2222&gt;0,AK2222&gt;0),"Sí","No")</f>
        <v>Sí</v>
      </c>
      <c r="AM2222" s="6" t="s">
        <v>198</v>
      </c>
      <c r="AN2222" s="6" t="s">
        <v>198</v>
      </c>
      <c r="AO2222" s="12" t="n">
        <f aca="false">IF(M2222&gt;0,K2222/M2222,"")</f>
        <v>0.277777777777778</v>
      </c>
      <c r="AP2222" s="22" t="str">
        <f aca="false">IF(M2222&gt;=Resumen!$B$5,"Alto","Bajo")</f>
        <v>Bajo</v>
      </c>
      <c r="AQ2222" s="22" t="str">
        <f aca="false">IF(AO2222&gt;=Resumen!$B$28,"Alto","Bajo")</f>
        <v>Bajo</v>
      </c>
      <c r="AR2222" s="22" t="str">
        <f aca="false">AP2222&amp;" Potencial / "&amp;AQ2222&amp;" Share"</f>
        <v>Bajo Potencial / Bajo Share</v>
      </c>
      <c r="AS2222" s="22" t="str">
        <f aca="false">IF(Q2222="Sí",IF(AO2222&gt;=Resumen!$B$29,"Alto","Bajo"),"")</f>
        <v>Bajo</v>
      </c>
      <c r="AT2222" s="22" t="str">
        <f aca="false">IF(AS2222&lt;&gt;"",AP2222&amp;" Potencial / "&amp;AS2222&amp;" Share","")</f>
        <v>Bajo Potencial / Bajo Share</v>
      </c>
      <c r="AU2222" s="22" t="str">
        <f aca="false">IF(AH2222="","Sin dato",IF(AH2222-AO2222&gt;Resumen!$B$6,"Sobre-exhibido",IF(AO2222-AH2222&gt;Resumen!$B$6,"Sub-exhibido","En línea")))</f>
        <v>Sub-exhibido</v>
      </c>
      <c r="AV2222" s="22" t="n">
        <f aca="false">IF(AT2222="","",IF(AT2222="Alto Potencial / Bajo Share",1,IF(AT2222="Alto Potencial / Alto Share",2,IF(AT2222="Bajo Potencial / Alto Share",3,4))))</f>
        <v>4</v>
      </c>
      <c r="AW2222" s="22" t="str">
        <f aca="false">IF(Q2222="No","Sin competencia directa",IF(AV2222=1,"1 - Foco Conquista (Alto Pot / Bajo Share)",IF(AV2222=2,"2 - Foco Defensa (Alto Pot / Alto Share)",IF(AV2222=3,"3 - Monitoreo (Bajo Pot / Alto Share)","4 - Baja Prioridad (Bajo Pot / Bajo Share)"))))</f>
        <v>4 - Baja Prioridad (Bajo Pot / Bajo Share)</v>
      </c>
      <c r="AX2222" s="12" t="str">
        <f aca="false">IF(OR(IFERROR(AND(W2222&lt;&gt;"",Y2222&lt;&gt;"",Y2222-W2222&gt;Resumen!$B$8),FALSE()),IFERROR(AND(X2222&lt;&gt;"",Y2222&lt;&gt;"",Y2222-X2222&gt;Resumen!$B$8),FALSE())),MAX(IF(IFERROR(AND(W2222&lt;&gt;"",Y2222&lt;&gt;"",Y2222-W2222&gt;Resumen!$B$8),FALSE()),Y2222-W2222,0),IF(IFERROR(AND(X2222&lt;&gt;"",Y2222&lt;&gt;"",Y2222-X2222&gt;Resumen!$B$8),FALSE()),Y2222-X2222,0)),"")</f>
        <v/>
      </c>
      <c r="AY2222" s="22" t="str">
        <f aca="false">IF(OR(IFERROR(AND(W2222&lt;&gt;"",Y2222&lt;&gt;"",Y2222-W2222&gt;Resumen!$B$8),FALSE()),IFERROR(AND(X2222&lt;&gt;"",Y2222&lt;&gt;"",Y2222-X2222&gt;Resumen!$B$8),FALSE())),TRIM("Lays tiene mayor markup que "&amp;IF(IFERROR(AND(W2222&lt;&gt;"",Y2222&lt;&gt;"",Y2222-W2222&gt;Resumen!$B$8),FALSE()),"Quento ","")&amp;IF(IFERROR(AND(X2222&lt;&gt;"",Y2222&lt;&gt;"",Y2222-X2222&gt;Resumen!$B$8),FALSE()),"Julicroc ","")&amp;"en este PDV"),"")</f>
        <v/>
      </c>
      <c r="AZ2222" s="22" t="str">
        <f aca="false">IF(COUNTIF('Plan Pehuamar - Lista'!$A$2:$A$167,A2222)&gt;0,"Sí","No")</f>
        <v>Sí</v>
      </c>
      <c r="BA2222" s="22" t="str">
        <f aca="false">IF(COUNTIF('Plan Combo 9+1'!$A$2:$A$226,A2222)&gt;0,"Sí","No")</f>
        <v>No</v>
      </c>
      <c r="BB2222" s="22" t="str">
        <f aca="false">IF(AH2222="","No",IF(BA2222="Sí",IF((AO2222-AH2222)&gt;Resumen!$B$6,"Sí","No"),IF((AO2222-AH2222)&gt;=Resumen!$B$132,"Sí","No")))</f>
        <v>No</v>
      </c>
      <c r="BC2222" s="22" t="str">
        <f aca="false">IF(AND(N2222="Sí",AL2222="Sí",AI2222=0),"Sí","No")</f>
        <v>No</v>
      </c>
      <c r="BD2222" s="22" t="str">
        <f aca="false">IF(COUNTIF('Plan 9+1 (con Pehuamar)'!$A$2:$A$227,A2222)&gt;0,"Sí","No")</f>
        <v>No</v>
      </c>
    </row>
    <row r="2223" customFormat="false" ht="15" hidden="false" customHeight="true" outlineLevel="0" collapsed="false">
      <c r="A2223" s="6" t="n">
        <v>202229</v>
      </c>
      <c r="B2223" s="6" t="n">
        <v>14</v>
      </c>
      <c r="C2223" s="6" t="n">
        <v>1402</v>
      </c>
      <c r="D2223" s="6" t="s">
        <v>254</v>
      </c>
      <c r="E2223" s="6" t="s">
        <v>2379</v>
      </c>
      <c r="F2223" s="6" t="s">
        <v>196</v>
      </c>
      <c r="G2223" s="6" t="s">
        <v>130</v>
      </c>
      <c r="H2223" s="6" t="s">
        <v>1715</v>
      </c>
      <c r="I2223" s="27" t="n">
        <v>8</v>
      </c>
      <c r="J2223" s="27" t="n">
        <v>2</v>
      </c>
      <c r="K2223" s="27" t="n">
        <v>6</v>
      </c>
      <c r="L2223" s="28" t="n">
        <f aca="false">I2223+J2223</f>
        <v>10</v>
      </c>
      <c r="M2223" s="28" t="n">
        <f aca="false">L2223+K2223</f>
        <v>16</v>
      </c>
      <c r="N2223" s="22" t="str">
        <f aca="false">IF(I2223&gt;0,"Sí","No")</f>
        <v>Sí</v>
      </c>
      <c r="O2223" s="22" t="str">
        <f aca="false">IF(J2223&gt;0,"Sí","No")</f>
        <v>Sí</v>
      </c>
      <c r="P2223" s="22" t="str">
        <f aca="false">IF(K2223&gt;0,"Sí","No")</f>
        <v>Sí</v>
      </c>
      <c r="Q2223" s="22" t="str">
        <f aca="false">IF(OR(I2223&gt;0,J2223&gt;0),"Sí","No")</f>
        <v>Sí</v>
      </c>
      <c r="R2223" s="27" t="n">
        <v>1750</v>
      </c>
      <c r="S2223" s="27" t="n">
        <v>2500</v>
      </c>
      <c r="T2223" s="27" t="n">
        <v>1280</v>
      </c>
      <c r="U2223" s="27" t="n">
        <v>1800</v>
      </c>
      <c r="V2223" s="27" t="n">
        <v>3500</v>
      </c>
      <c r="W2223" s="12" t="n">
        <f aca="false">IF(AND(I2223&gt;0,R2223&gt;0),(S2223-R2223)/R2223,"")</f>
        <v>0.428571428571429</v>
      </c>
      <c r="X2223" s="12" t="n">
        <f aca="false">IF(AND(J2223&gt;0,T2223&gt;0),(U2223-T2223)/T2223,"")</f>
        <v>0.40625</v>
      </c>
      <c r="Y2223" s="12" t="n">
        <f aca="false">IF(AND(K2223&gt;0,V2223&gt;0),(V2223-Resumen!$B$7)/Resumen!$B$7,"")</f>
        <v>0.4</v>
      </c>
      <c r="Z2223" s="28" t="n">
        <f aca="false">IF(AND(K2223&gt;0,I2223&gt;0,V2223&gt;0,S2223&gt;0),V2223-S2223,"")</f>
        <v>1000</v>
      </c>
      <c r="AA2223" s="12" t="n">
        <f aca="false">IF(Z2223&lt;&gt;"",Z2223/S2223,"")</f>
        <v>0.4</v>
      </c>
      <c r="AB2223" s="28" t="n">
        <f aca="false">IF(AND(K2223&gt;0,J2223&gt;0,V2223&gt;0,U2223&gt;0),V2223-U2223,"")</f>
        <v>1700</v>
      </c>
      <c r="AC2223" s="12" t="n">
        <f aca="false">IF(AB2223&lt;&gt;"",AB2223/U2223,"")</f>
        <v>0.944444444444444</v>
      </c>
      <c r="AD2223" s="27" t="n">
        <v>3</v>
      </c>
      <c r="AE2223" s="27" t="n">
        <v>3</v>
      </c>
      <c r="AF2223" s="27" t="n">
        <v>8</v>
      </c>
      <c r="AG2223" s="28" t="n">
        <f aca="false">AD2223+AE2223+AF2223</f>
        <v>14</v>
      </c>
      <c r="AH2223" s="12" t="n">
        <f aca="false">IF(AG2223&gt;0,AD2223/AG2223,"")</f>
        <v>0.214285714285714</v>
      </c>
      <c r="AI2223" s="27" t="n">
        <v>1</v>
      </c>
      <c r="AJ2223" s="27" t="n">
        <v>0</v>
      </c>
      <c r="AK2223" s="27" t="n">
        <v>1</v>
      </c>
      <c r="AL2223" s="22" t="str">
        <f aca="false">IF(OR(AJ2223&gt;0,AK2223&gt;0),"Sí","No")</f>
        <v>Sí</v>
      </c>
      <c r="AM2223" s="6" t="s">
        <v>198</v>
      </c>
      <c r="AN2223" s="6" t="s">
        <v>198</v>
      </c>
      <c r="AO2223" s="12" t="n">
        <f aca="false">IF(M2223&gt;0,K2223/M2223,"")</f>
        <v>0.375</v>
      </c>
      <c r="AP2223" s="22" t="str">
        <f aca="false">IF(M2223&gt;=Resumen!$B$5,"Alto","Bajo")</f>
        <v>Bajo</v>
      </c>
      <c r="AQ2223" s="22" t="str">
        <f aca="false">IF(AO2223&gt;=Resumen!$B$28,"Alto","Bajo")</f>
        <v>Bajo</v>
      </c>
      <c r="AR2223" s="22" t="str">
        <f aca="false">AP2223&amp;" Potencial / "&amp;AQ2223&amp;" Share"</f>
        <v>Bajo Potencial / Bajo Share</v>
      </c>
      <c r="AS2223" s="22" t="str">
        <f aca="false">IF(Q2223="Sí",IF(AO2223&gt;=Resumen!$B$29,"Alto","Bajo"),"")</f>
        <v>Bajo</v>
      </c>
      <c r="AT2223" s="22" t="str">
        <f aca="false">IF(AS2223&lt;&gt;"",AP2223&amp;" Potencial / "&amp;AS2223&amp;" Share","")</f>
        <v>Bajo Potencial / Bajo Share</v>
      </c>
      <c r="AU2223" s="22" t="str">
        <f aca="false">IF(AH2223="","Sin dato",IF(AH2223-AO2223&gt;Resumen!$B$6,"Sobre-exhibido",IF(AO2223-AH2223&gt;Resumen!$B$6,"Sub-exhibido","En línea")))</f>
        <v>Sub-exhibido</v>
      </c>
      <c r="AV2223" s="22" t="n">
        <f aca="false">IF(AT2223="","",IF(AT2223="Alto Potencial / Bajo Share",1,IF(AT2223="Alto Potencial / Alto Share",2,IF(AT2223="Bajo Potencial / Alto Share",3,4))))</f>
        <v>4</v>
      </c>
      <c r="AW2223" s="22" t="str">
        <f aca="false">IF(Q2223="No","Sin competencia directa",IF(AV2223=1,"1 - Foco Conquista (Alto Pot / Bajo Share)",IF(AV2223=2,"2 - Foco Defensa (Alto Pot / Alto Share)",IF(AV2223=3,"3 - Monitoreo (Bajo Pot / Alto Share)","4 - Baja Prioridad (Bajo Pot / Bajo Share)"))))</f>
        <v>4 - Baja Prioridad (Bajo Pot / Bajo Share)</v>
      </c>
      <c r="AX2223" s="12" t="str">
        <f aca="false">IF(OR(IFERROR(AND(W2223&lt;&gt;"",Y2223&lt;&gt;"",Y2223-W2223&gt;Resumen!$B$8),FALSE()),IFERROR(AND(X2223&lt;&gt;"",Y2223&lt;&gt;"",Y2223-X2223&gt;Resumen!$B$8),FALSE())),MAX(IF(IFERROR(AND(W2223&lt;&gt;"",Y2223&lt;&gt;"",Y2223-W2223&gt;Resumen!$B$8),FALSE()),Y2223-W2223,0),IF(IFERROR(AND(X2223&lt;&gt;"",Y2223&lt;&gt;"",Y2223-X2223&gt;Resumen!$B$8),FALSE()),Y2223-X2223,0)),"")</f>
        <v/>
      </c>
      <c r="AY2223" s="22" t="str">
        <f aca="false">IF(OR(IFERROR(AND(W2223&lt;&gt;"",Y2223&lt;&gt;"",Y2223-W2223&gt;Resumen!$B$8),FALSE()),IFERROR(AND(X2223&lt;&gt;"",Y2223&lt;&gt;"",Y2223-X2223&gt;Resumen!$B$8),FALSE())),TRIM("Lays tiene mayor markup que "&amp;IF(IFERROR(AND(W2223&lt;&gt;"",Y2223&lt;&gt;"",Y2223-W2223&gt;Resumen!$B$8),FALSE()),"Quento ","")&amp;IF(IFERROR(AND(X2223&lt;&gt;"",Y2223&lt;&gt;"",Y2223-X2223&gt;Resumen!$B$8),FALSE()),"Julicroc ","")&amp;"en este PDV"),"")</f>
        <v/>
      </c>
      <c r="AZ2223" s="22" t="str">
        <f aca="false">IF(COUNTIF('Plan Pehuamar - Lista'!$A$2:$A$167,A2223)&gt;0,"Sí","No")</f>
        <v>Sí</v>
      </c>
      <c r="BA2223" s="22" t="str">
        <f aca="false">IF(COUNTIF('Plan Combo 9+1'!$A$2:$A$226,A2223)&gt;0,"Sí","No")</f>
        <v>No</v>
      </c>
      <c r="BB2223" s="22" t="str">
        <f aca="false">IF(AH2223="","No",IF(BA2223="Sí",IF((AO2223-AH2223)&gt;Resumen!$B$6,"Sí","No"),IF((AO2223-AH2223)&gt;=Resumen!$B$132,"Sí","No")))</f>
        <v>Sí</v>
      </c>
      <c r="BC2223" s="22" t="str">
        <f aca="false">IF(AND(N2223="Sí",AL2223="Sí",AI2223=0),"Sí","No")</f>
        <v>No</v>
      </c>
      <c r="BD2223" s="22" t="str">
        <f aca="false">IF(COUNTIF('Plan 9+1 (con Pehuamar)'!$A$2:$A$227,A2223)&gt;0,"Sí","No")</f>
        <v>No</v>
      </c>
    </row>
    <row r="2224" customFormat="false" ht="15" hidden="false" customHeight="true" outlineLevel="0" collapsed="false">
      <c r="A2224" s="6" t="n">
        <v>202230</v>
      </c>
      <c r="B2224" s="6" t="n">
        <v>14</v>
      </c>
      <c r="C2224" s="6" t="n">
        <v>1402</v>
      </c>
      <c r="D2224" s="6" t="s">
        <v>254</v>
      </c>
      <c r="E2224" s="6" t="s">
        <v>2380</v>
      </c>
      <c r="F2224" s="6" t="s">
        <v>201</v>
      </c>
      <c r="G2224" s="6" t="s">
        <v>130</v>
      </c>
      <c r="H2224" s="6" t="s">
        <v>1715</v>
      </c>
      <c r="I2224" s="27" t="n">
        <v>0</v>
      </c>
      <c r="J2224" s="27" t="n">
        <v>0</v>
      </c>
      <c r="K2224" s="27" t="n">
        <v>0.2</v>
      </c>
      <c r="L2224" s="28" t="n">
        <f aca="false">I2224+J2224</f>
        <v>0</v>
      </c>
      <c r="M2224" s="28" t="n">
        <f aca="false">L2224+K2224</f>
        <v>0.2</v>
      </c>
      <c r="N2224" s="22" t="str">
        <f aca="false">IF(I2224&gt;0,"Sí","No")</f>
        <v>No</v>
      </c>
      <c r="O2224" s="22" t="str">
        <f aca="false">IF(J2224&gt;0,"Sí","No")</f>
        <v>No</v>
      </c>
      <c r="P2224" s="22" t="str">
        <f aca="false">IF(K2224&gt;0,"Sí","No")</f>
        <v>Sí</v>
      </c>
      <c r="Q2224" s="22" t="str">
        <f aca="false">IF(OR(I2224&gt;0,J2224&gt;0),"Sí","No")</f>
        <v>No</v>
      </c>
      <c r="R2224" s="27"/>
      <c r="S2224" s="27"/>
      <c r="T2224" s="27"/>
      <c r="U2224" s="27"/>
      <c r="V2224" s="27"/>
      <c r="W2224" s="12" t="str">
        <f aca="false">IF(AND(I2224&gt;0,R2224&gt;0),(S2224-R2224)/R2224,"")</f>
        <v/>
      </c>
      <c r="X2224" s="12" t="str">
        <f aca="false">IF(AND(J2224&gt;0,T2224&gt;0),(U2224-T2224)/T2224,"")</f>
        <v/>
      </c>
      <c r="Y2224" s="12" t="str">
        <f aca="false">IF(AND(K2224&gt;0,V2224&gt;0),(V2224-Resumen!$B$7)/Resumen!$B$7,"")</f>
        <v/>
      </c>
      <c r="Z2224" s="28" t="str">
        <f aca="false">IF(AND(K2224&gt;0,I2224&gt;0,V2224&gt;0,S2224&gt;0),V2224-S2224,"")</f>
        <v/>
      </c>
      <c r="AA2224" s="12" t="str">
        <f aca="false">IF(Z2224&lt;&gt;"",Z2224/S2224,"")</f>
        <v/>
      </c>
      <c r="AB2224" s="28" t="str">
        <f aca="false">IF(AND(K2224&gt;0,J2224&gt;0,V2224&gt;0,U2224&gt;0),V2224-U2224,"")</f>
        <v/>
      </c>
      <c r="AC2224" s="12" t="str">
        <f aca="false">IF(AB2224&lt;&gt;"",AB2224/U2224,"")</f>
        <v/>
      </c>
      <c r="AD2224" s="27" t="n">
        <v>0</v>
      </c>
      <c r="AE2224" s="27" t="n">
        <v>0</v>
      </c>
      <c r="AF2224" s="27" t="n">
        <v>0</v>
      </c>
      <c r="AG2224" s="28" t="n">
        <f aca="false">AD2224+AE2224+AF2224</f>
        <v>0</v>
      </c>
      <c r="AH2224" s="12" t="str">
        <f aca="false">IF(AG2224&gt;0,AD2224/AG2224,"")</f>
        <v/>
      </c>
      <c r="AI2224" s="27" t="n">
        <v>0</v>
      </c>
      <c r="AJ2224" s="27" t="n">
        <v>0</v>
      </c>
      <c r="AK2224" s="27" t="n">
        <v>0</v>
      </c>
      <c r="AL2224" s="22" t="str">
        <f aca="false">IF(OR(AJ2224&gt;0,AK2224&gt;0),"Sí","No")</f>
        <v>No</v>
      </c>
      <c r="AM2224" s="6"/>
      <c r="AN2224" s="6"/>
      <c r="AO2224" s="12" t="n">
        <f aca="false">IF(M2224&gt;0,K2224/M2224,"")</f>
        <v>1</v>
      </c>
      <c r="AP2224" s="22" t="str">
        <f aca="false">IF(M2224&gt;=Resumen!$B$5,"Alto","Bajo")</f>
        <v>Bajo</v>
      </c>
      <c r="AQ2224" s="22" t="str">
        <f aca="false">IF(AO2224&gt;=Resumen!$B$28,"Alto","Bajo")</f>
        <v>Alto</v>
      </c>
      <c r="AR2224" s="22" t="str">
        <f aca="false">AP2224&amp;" Potencial / "&amp;AQ2224&amp;" Share"</f>
        <v>Bajo Potencial / Alto Share</v>
      </c>
      <c r="AS2224" s="22" t="str">
        <f aca="false">IF(Q2224="Sí",IF(AO2224&gt;=Resumen!$B$29,"Alto","Bajo"),"")</f>
        <v/>
      </c>
      <c r="AT2224" s="22" t="str">
        <f aca="false">IF(AS2224&lt;&gt;"",AP2224&amp;" Potencial / "&amp;AS2224&amp;" Share","")</f>
        <v/>
      </c>
      <c r="AU2224" s="22" t="str">
        <f aca="false">IF(AH2224="","Sin dato",IF(AH2224-AO2224&gt;Resumen!$B$6,"Sobre-exhibido",IF(AO2224-AH2224&gt;Resumen!$B$6,"Sub-exhibido","En línea")))</f>
        <v>Sin dato</v>
      </c>
      <c r="AV2224" s="22" t="str">
        <f aca="false">IF(AT2224="","",IF(AT2224="Alto Potencial / Bajo Share",1,IF(AT2224="Alto Potencial / Alto Share",2,IF(AT2224="Bajo Potencial / Alto Share",3,4))))</f>
        <v/>
      </c>
      <c r="AW2224" s="22" t="str">
        <f aca="false">IF(Q2224="No","Sin competencia directa",IF(AV2224=1,"1 - Foco Conquista (Alto Pot / Bajo Share)",IF(AV2224=2,"2 - Foco Defensa (Alto Pot / Alto Share)",IF(AV2224=3,"3 - Monitoreo (Bajo Pot / Alto Share)","4 - Baja Prioridad (Bajo Pot / Bajo Share)"))))</f>
        <v>Sin competencia directa</v>
      </c>
      <c r="AX2224" s="12" t="str">
        <f aca="false">IF(OR(IFERROR(AND(W2224&lt;&gt;"",Y2224&lt;&gt;"",Y2224-W2224&gt;Resumen!$B$8),FALSE()),IFERROR(AND(X2224&lt;&gt;"",Y2224&lt;&gt;"",Y2224-X2224&gt;Resumen!$B$8),FALSE())),MAX(IF(IFERROR(AND(W2224&lt;&gt;"",Y2224&lt;&gt;"",Y2224-W2224&gt;Resumen!$B$8),FALSE()),Y2224-W2224,0),IF(IFERROR(AND(X2224&lt;&gt;"",Y2224&lt;&gt;"",Y2224-X2224&gt;Resumen!$B$8),FALSE()),Y2224-X2224,0)),"")</f>
        <v/>
      </c>
      <c r="AY2224" s="22" t="str">
        <f aca="false">IF(OR(IFERROR(AND(W2224&lt;&gt;"",Y2224&lt;&gt;"",Y2224-W2224&gt;Resumen!$B$8),FALSE()),IFERROR(AND(X2224&lt;&gt;"",Y2224&lt;&gt;"",Y2224-X2224&gt;Resumen!$B$8),FALSE())),TRIM("Lays tiene mayor markup que "&amp;IF(IFERROR(AND(W2224&lt;&gt;"",Y2224&lt;&gt;"",Y2224-W2224&gt;Resumen!$B$8),FALSE()),"Quento ","")&amp;IF(IFERROR(AND(X2224&lt;&gt;"",Y2224&lt;&gt;"",Y2224-X2224&gt;Resumen!$B$8),FALSE()),"Julicroc ","")&amp;"en este PDV"),"")</f>
        <v/>
      </c>
      <c r="AZ2224" s="22" t="str">
        <f aca="false">IF(COUNTIF('Plan Pehuamar - Lista'!$A$2:$A$167,A2224)&gt;0,"Sí","No")</f>
        <v>No</v>
      </c>
      <c r="BA2224" s="22" t="str">
        <f aca="false">IF(COUNTIF('Plan Combo 9+1'!$A$2:$A$226,A2224)&gt;0,"Sí","No")</f>
        <v>No</v>
      </c>
      <c r="BB2224" s="22" t="str">
        <f aca="false">IF(AH2224="","No",IF(BA2224="Sí",IF((AO2224-AH2224)&gt;Resumen!$B$6,"Sí","No"),IF((AO2224-AH2224)&gt;=Resumen!$B$132,"Sí","No")))</f>
        <v>No</v>
      </c>
      <c r="BC2224" s="22" t="str">
        <f aca="false">IF(AND(N2224="Sí",AL2224="Sí",AI2224=0),"Sí","No")</f>
        <v>No</v>
      </c>
      <c r="BD2224" s="22" t="str">
        <f aca="false">IF(COUNTIF('Plan 9+1 (con Pehuamar)'!$A$2:$A$227,A2224)&gt;0,"Sí","No")</f>
        <v>No</v>
      </c>
    </row>
    <row r="2225" customFormat="false" ht="15" hidden="false" customHeight="true" outlineLevel="0" collapsed="false">
      <c r="A2225" s="6" t="n">
        <v>202340</v>
      </c>
      <c r="B2225" s="6" t="n">
        <v>14</v>
      </c>
      <c r="C2225" s="6" t="n">
        <v>1402</v>
      </c>
      <c r="D2225" s="6" t="s">
        <v>254</v>
      </c>
      <c r="E2225" s="6" t="s">
        <v>2381</v>
      </c>
      <c r="F2225" s="6" t="s">
        <v>196</v>
      </c>
      <c r="G2225" s="6" t="s">
        <v>130</v>
      </c>
      <c r="H2225" s="6" t="s">
        <v>1715</v>
      </c>
      <c r="I2225" s="27" t="n">
        <v>10</v>
      </c>
      <c r="J2225" s="27" t="n">
        <v>20</v>
      </c>
      <c r="K2225" s="27" t="n">
        <v>6</v>
      </c>
      <c r="L2225" s="28" t="n">
        <f aca="false">I2225+J2225</f>
        <v>30</v>
      </c>
      <c r="M2225" s="28" t="n">
        <f aca="false">L2225+K2225</f>
        <v>36</v>
      </c>
      <c r="N2225" s="22" t="str">
        <f aca="false">IF(I2225&gt;0,"Sí","No")</f>
        <v>Sí</v>
      </c>
      <c r="O2225" s="22" t="str">
        <f aca="false">IF(J2225&gt;0,"Sí","No")</f>
        <v>Sí</v>
      </c>
      <c r="P2225" s="22" t="str">
        <f aca="false">IF(K2225&gt;0,"Sí","No")</f>
        <v>Sí</v>
      </c>
      <c r="Q2225" s="22" t="str">
        <f aca="false">IF(OR(I2225&gt;0,J2225&gt;0),"Sí","No")</f>
        <v>Sí</v>
      </c>
      <c r="R2225" s="27" t="n">
        <v>1750</v>
      </c>
      <c r="S2225" s="27" t="n">
        <v>2500</v>
      </c>
      <c r="T2225" s="27" t="n">
        <v>1280</v>
      </c>
      <c r="U2225" s="27" t="n">
        <v>1800</v>
      </c>
      <c r="V2225" s="27" t="n">
        <v>3500</v>
      </c>
      <c r="W2225" s="12" t="n">
        <f aca="false">IF(AND(I2225&gt;0,R2225&gt;0),(S2225-R2225)/R2225,"")</f>
        <v>0.428571428571429</v>
      </c>
      <c r="X2225" s="12" t="n">
        <f aca="false">IF(AND(J2225&gt;0,T2225&gt;0),(U2225-T2225)/T2225,"")</f>
        <v>0.40625</v>
      </c>
      <c r="Y2225" s="12" t="n">
        <f aca="false">IF(AND(K2225&gt;0,V2225&gt;0),(V2225-Resumen!$B$7)/Resumen!$B$7,"")</f>
        <v>0.4</v>
      </c>
      <c r="Z2225" s="28" t="n">
        <f aca="false">IF(AND(K2225&gt;0,I2225&gt;0,V2225&gt;0,S2225&gt;0),V2225-S2225,"")</f>
        <v>1000</v>
      </c>
      <c r="AA2225" s="12" t="n">
        <f aca="false">IF(Z2225&lt;&gt;"",Z2225/S2225,"")</f>
        <v>0.4</v>
      </c>
      <c r="AB2225" s="28" t="n">
        <f aca="false">IF(AND(K2225&gt;0,J2225&gt;0,V2225&gt;0,U2225&gt;0),V2225-U2225,"")</f>
        <v>1700</v>
      </c>
      <c r="AC2225" s="12" t="n">
        <f aca="false">IF(AB2225&lt;&gt;"",AB2225/U2225,"")</f>
        <v>0.944444444444444</v>
      </c>
      <c r="AD2225" s="27" t="n">
        <v>4</v>
      </c>
      <c r="AE2225" s="27" t="n">
        <v>5</v>
      </c>
      <c r="AF2225" s="27" t="n">
        <v>8</v>
      </c>
      <c r="AG2225" s="28" t="n">
        <f aca="false">AD2225+AE2225+AF2225</f>
        <v>17</v>
      </c>
      <c r="AH2225" s="12" t="n">
        <f aca="false">IF(AG2225&gt;0,AD2225/AG2225,"")</f>
        <v>0.235294117647059</v>
      </c>
      <c r="AI2225" s="27" t="n">
        <v>0</v>
      </c>
      <c r="AJ2225" s="27" t="n">
        <v>0</v>
      </c>
      <c r="AK2225" s="27" t="n">
        <v>1</v>
      </c>
      <c r="AL2225" s="22" t="str">
        <f aca="false">IF(OR(AJ2225&gt;0,AK2225&gt;0),"Sí","No")</f>
        <v>Sí</v>
      </c>
      <c r="AM2225" s="6" t="s">
        <v>198</v>
      </c>
      <c r="AN2225" s="6" t="s">
        <v>198</v>
      </c>
      <c r="AO2225" s="12" t="n">
        <f aca="false">IF(M2225&gt;0,K2225/M2225,"")</f>
        <v>0.166666666666667</v>
      </c>
      <c r="AP2225" s="22" t="str">
        <f aca="false">IF(M2225&gt;=Resumen!$B$5,"Alto","Bajo")</f>
        <v>Bajo</v>
      </c>
      <c r="AQ2225" s="22" t="str">
        <f aca="false">IF(AO2225&gt;=Resumen!$B$28,"Alto","Bajo")</f>
        <v>Bajo</v>
      </c>
      <c r="AR2225" s="22" t="str">
        <f aca="false">AP2225&amp;" Potencial / "&amp;AQ2225&amp;" Share"</f>
        <v>Bajo Potencial / Bajo Share</v>
      </c>
      <c r="AS2225" s="22" t="str">
        <f aca="false">IF(Q2225="Sí",IF(AO2225&gt;=Resumen!$B$29,"Alto","Bajo"),"")</f>
        <v>Bajo</v>
      </c>
      <c r="AT2225" s="22" t="str">
        <f aca="false">IF(AS2225&lt;&gt;"",AP2225&amp;" Potencial / "&amp;AS2225&amp;" Share","")</f>
        <v>Bajo Potencial / Bajo Share</v>
      </c>
      <c r="AU2225" s="22" t="str">
        <f aca="false">IF(AH2225="","Sin dato",IF(AH2225-AO2225&gt;Resumen!$B$6,"Sobre-exhibido",IF(AO2225-AH2225&gt;Resumen!$B$6,"Sub-exhibido","En línea")))</f>
        <v>Sobre-exhibido</v>
      </c>
      <c r="AV2225" s="22" t="n">
        <f aca="false">IF(AT2225="","",IF(AT2225="Alto Potencial / Bajo Share",1,IF(AT2225="Alto Potencial / Alto Share",2,IF(AT2225="Bajo Potencial / Alto Share",3,4))))</f>
        <v>4</v>
      </c>
      <c r="AW2225" s="22" t="str">
        <f aca="false">IF(Q2225="No","Sin competencia directa",IF(AV2225=1,"1 - Foco Conquista (Alto Pot / Bajo Share)",IF(AV2225=2,"2 - Foco Defensa (Alto Pot / Alto Share)",IF(AV2225=3,"3 - Monitoreo (Bajo Pot / Alto Share)","4 - Baja Prioridad (Bajo Pot / Bajo Share)"))))</f>
        <v>4 - Baja Prioridad (Bajo Pot / Bajo Share)</v>
      </c>
      <c r="AX2225" s="12" t="str">
        <f aca="false">IF(OR(IFERROR(AND(W2225&lt;&gt;"",Y2225&lt;&gt;"",Y2225-W2225&gt;Resumen!$B$8),FALSE()),IFERROR(AND(X2225&lt;&gt;"",Y2225&lt;&gt;"",Y2225-X2225&gt;Resumen!$B$8),FALSE())),MAX(IF(IFERROR(AND(W2225&lt;&gt;"",Y2225&lt;&gt;"",Y2225-W2225&gt;Resumen!$B$8),FALSE()),Y2225-W2225,0),IF(IFERROR(AND(X2225&lt;&gt;"",Y2225&lt;&gt;"",Y2225-X2225&gt;Resumen!$B$8),FALSE()),Y2225-X2225,0)),"")</f>
        <v/>
      </c>
      <c r="AY2225" s="22" t="str">
        <f aca="false">IF(OR(IFERROR(AND(W2225&lt;&gt;"",Y2225&lt;&gt;"",Y2225-W2225&gt;Resumen!$B$8),FALSE()),IFERROR(AND(X2225&lt;&gt;"",Y2225&lt;&gt;"",Y2225-X2225&gt;Resumen!$B$8),FALSE())),TRIM("Lays tiene mayor markup que "&amp;IF(IFERROR(AND(W2225&lt;&gt;"",Y2225&lt;&gt;"",Y2225-W2225&gt;Resumen!$B$8),FALSE()),"Quento ","")&amp;IF(IFERROR(AND(X2225&lt;&gt;"",Y2225&lt;&gt;"",Y2225-X2225&gt;Resumen!$B$8),FALSE()),"Julicroc ","")&amp;"en este PDV"),"")</f>
        <v/>
      </c>
      <c r="AZ2225" s="22" t="str">
        <f aca="false">IF(COUNTIF('Plan Pehuamar - Lista'!$A$2:$A$167,A2225)&gt;0,"Sí","No")</f>
        <v>Sí</v>
      </c>
      <c r="BA2225" s="22" t="str">
        <f aca="false">IF(COUNTIF('Plan Combo 9+1'!$A$2:$A$226,A2225)&gt;0,"Sí","No")</f>
        <v>No</v>
      </c>
      <c r="BB2225" s="22" t="str">
        <f aca="false">IF(AH2225="","No",IF(BA2225="Sí",IF((AO2225-AH2225)&gt;Resumen!$B$6,"Sí","No"),IF((AO2225-AH2225)&gt;=Resumen!$B$132,"Sí","No")))</f>
        <v>No</v>
      </c>
      <c r="BC2225" s="22" t="str">
        <f aca="false">IF(AND(N2225="Sí",AL2225="Sí",AI2225=0),"Sí","No")</f>
        <v>Sí</v>
      </c>
      <c r="BD2225" s="22" t="str">
        <f aca="false">IF(COUNTIF('Plan 9+1 (con Pehuamar)'!$A$2:$A$227,A2225)&gt;0,"Sí","No")</f>
        <v>No</v>
      </c>
    </row>
    <row r="2226" customFormat="false" ht="15" hidden="false" customHeight="true" outlineLevel="0" collapsed="false">
      <c r="A2226" s="6" t="n">
        <v>202355</v>
      </c>
      <c r="B2226" s="6" t="n">
        <v>14</v>
      </c>
      <c r="C2226" s="6" t="n">
        <v>1402</v>
      </c>
      <c r="D2226" s="6" t="s">
        <v>254</v>
      </c>
      <c r="E2226" s="6" t="s">
        <v>2382</v>
      </c>
      <c r="F2226" s="6" t="s">
        <v>291</v>
      </c>
      <c r="G2226" s="6" t="s">
        <v>130</v>
      </c>
      <c r="H2226" s="6" t="s">
        <v>1715</v>
      </c>
      <c r="I2226" s="27" t="n">
        <v>12</v>
      </c>
      <c r="J2226" s="27" t="n">
        <v>20</v>
      </c>
      <c r="K2226" s="27" t="n">
        <v>8</v>
      </c>
      <c r="L2226" s="28" t="n">
        <f aca="false">I2226+J2226</f>
        <v>32</v>
      </c>
      <c r="M2226" s="28" t="n">
        <f aca="false">L2226+K2226</f>
        <v>40</v>
      </c>
      <c r="N2226" s="22" t="str">
        <f aca="false">IF(I2226&gt;0,"Sí","No")</f>
        <v>Sí</v>
      </c>
      <c r="O2226" s="22" t="str">
        <f aca="false">IF(J2226&gt;0,"Sí","No")</f>
        <v>Sí</v>
      </c>
      <c r="P2226" s="22" t="str">
        <f aca="false">IF(K2226&gt;0,"Sí","No")</f>
        <v>Sí</v>
      </c>
      <c r="Q2226" s="22" t="str">
        <f aca="false">IF(OR(I2226&gt;0,J2226&gt;0),"Sí","No")</f>
        <v>Sí</v>
      </c>
      <c r="R2226" s="27" t="n">
        <v>1750</v>
      </c>
      <c r="S2226" s="27" t="n">
        <v>2500</v>
      </c>
      <c r="T2226" s="27" t="n">
        <v>1280</v>
      </c>
      <c r="U2226" s="27" t="n">
        <v>1800</v>
      </c>
      <c r="V2226" s="27" t="n">
        <v>3500</v>
      </c>
      <c r="W2226" s="12" t="n">
        <f aca="false">IF(AND(I2226&gt;0,R2226&gt;0),(S2226-R2226)/R2226,"")</f>
        <v>0.428571428571429</v>
      </c>
      <c r="X2226" s="12" t="n">
        <f aca="false">IF(AND(J2226&gt;0,T2226&gt;0),(U2226-T2226)/T2226,"")</f>
        <v>0.40625</v>
      </c>
      <c r="Y2226" s="12" t="n">
        <f aca="false">IF(AND(K2226&gt;0,V2226&gt;0),(V2226-Resumen!$B$7)/Resumen!$B$7,"")</f>
        <v>0.4</v>
      </c>
      <c r="Z2226" s="28" t="n">
        <f aca="false">IF(AND(K2226&gt;0,I2226&gt;0,V2226&gt;0,S2226&gt;0),V2226-S2226,"")</f>
        <v>1000</v>
      </c>
      <c r="AA2226" s="12" t="n">
        <f aca="false">IF(Z2226&lt;&gt;"",Z2226/S2226,"")</f>
        <v>0.4</v>
      </c>
      <c r="AB2226" s="28" t="n">
        <f aca="false">IF(AND(K2226&gt;0,J2226&gt;0,V2226&gt;0,U2226&gt;0),V2226-U2226,"")</f>
        <v>1700</v>
      </c>
      <c r="AC2226" s="12" t="n">
        <f aca="false">IF(AB2226&lt;&gt;"",AB2226/U2226,"")</f>
        <v>0.944444444444444</v>
      </c>
      <c r="AD2226" s="27" t="n">
        <v>7</v>
      </c>
      <c r="AE2226" s="27" t="n">
        <v>8</v>
      </c>
      <c r="AF2226" s="27" t="n">
        <v>12</v>
      </c>
      <c r="AG2226" s="28" t="n">
        <f aca="false">AD2226+AE2226+AF2226</f>
        <v>27</v>
      </c>
      <c r="AH2226" s="12" t="n">
        <f aca="false">IF(AG2226&gt;0,AD2226/AG2226,"")</f>
        <v>0.259259259259259</v>
      </c>
      <c r="AI2226" s="27" t="n">
        <v>1</v>
      </c>
      <c r="AJ2226" s="27" t="n">
        <v>0</v>
      </c>
      <c r="AK2226" s="27" t="n">
        <v>1</v>
      </c>
      <c r="AL2226" s="22" t="str">
        <f aca="false">IF(OR(AJ2226&gt;0,AK2226&gt;0),"Sí","No")</f>
        <v>Sí</v>
      </c>
      <c r="AM2226" s="6" t="s">
        <v>198</v>
      </c>
      <c r="AN2226" s="6" t="s">
        <v>198</v>
      </c>
      <c r="AO2226" s="12" t="n">
        <f aca="false">IF(M2226&gt;0,K2226/M2226,"")</f>
        <v>0.2</v>
      </c>
      <c r="AP2226" s="22" t="str">
        <f aca="false">IF(M2226&gt;=Resumen!$B$5,"Alto","Bajo")</f>
        <v>Alto</v>
      </c>
      <c r="AQ2226" s="22" t="str">
        <f aca="false">IF(AO2226&gt;=Resumen!$B$28,"Alto","Bajo")</f>
        <v>Bajo</v>
      </c>
      <c r="AR2226" s="22" t="str">
        <f aca="false">AP2226&amp;" Potencial / "&amp;AQ2226&amp;" Share"</f>
        <v>Alto Potencial / Bajo Share</v>
      </c>
      <c r="AS2226" s="22" t="str">
        <f aca="false">IF(Q2226="Sí",IF(AO2226&gt;=Resumen!$B$29,"Alto","Bajo"),"")</f>
        <v>Bajo</v>
      </c>
      <c r="AT2226" s="22" t="str">
        <f aca="false">IF(AS2226&lt;&gt;"",AP2226&amp;" Potencial / "&amp;AS2226&amp;" Share","")</f>
        <v>Alto Potencial / Bajo Share</v>
      </c>
      <c r="AU2226" s="22" t="str">
        <f aca="false">IF(AH2226="","Sin dato",IF(AH2226-AO2226&gt;Resumen!$B$6,"Sobre-exhibido",IF(AO2226-AH2226&gt;Resumen!$B$6,"Sub-exhibido","En línea")))</f>
        <v>Sobre-exhibido</v>
      </c>
      <c r="AV2226" s="22" t="n">
        <f aca="false">IF(AT2226="","",IF(AT2226="Alto Potencial / Bajo Share",1,IF(AT2226="Alto Potencial / Alto Share",2,IF(AT2226="Bajo Potencial / Alto Share",3,4))))</f>
        <v>1</v>
      </c>
      <c r="AW2226" s="22" t="str">
        <f aca="false">IF(Q2226="No","Sin competencia directa",IF(AV2226=1,"1 - Foco Conquista (Alto Pot / Bajo Share)",IF(AV2226=2,"2 - Foco Defensa (Alto Pot / Alto Share)",IF(AV2226=3,"3 - Monitoreo (Bajo Pot / Alto Share)","4 - Baja Prioridad (Bajo Pot / Bajo Share)"))))</f>
        <v>1 - Foco Conquista (Alto Pot / Bajo Share)</v>
      </c>
      <c r="AX2226" s="12" t="str">
        <f aca="false">IF(OR(IFERROR(AND(W2226&lt;&gt;"",Y2226&lt;&gt;"",Y2226-W2226&gt;Resumen!$B$8),FALSE()),IFERROR(AND(X2226&lt;&gt;"",Y2226&lt;&gt;"",Y2226-X2226&gt;Resumen!$B$8),FALSE())),MAX(IF(IFERROR(AND(W2226&lt;&gt;"",Y2226&lt;&gt;"",Y2226-W2226&gt;Resumen!$B$8),FALSE()),Y2226-W2226,0),IF(IFERROR(AND(X2226&lt;&gt;"",Y2226&lt;&gt;"",Y2226-X2226&gt;Resumen!$B$8),FALSE()),Y2226-X2226,0)),"")</f>
        <v/>
      </c>
      <c r="AY2226" s="22" t="str">
        <f aca="false">IF(OR(IFERROR(AND(W2226&lt;&gt;"",Y2226&lt;&gt;"",Y2226-W2226&gt;Resumen!$B$8),FALSE()),IFERROR(AND(X2226&lt;&gt;"",Y2226&lt;&gt;"",Y2226-X2226&gt;Resumen!$B$8),FALSE())),TRIM("Lays tiene mayor markup que "&amp;IF(IFERROR(AND(W2226&lt;&gt;"",Y2226&lt;&gt;"",Y2226-W2226&gt;Resumen!$B$8),FALSE()),"Quento ","")&amp;IF(IFERROR(AND(X2226&lt;&gt;"",Y2226&lt;&gt;"",Y2226-X2226&gt;Resumen!$B$8),FALSE()),"Julicroc ","")&amp;"en este PDV"),"")</f>
        <v/>
      </c>
      <c r="AZ2226" s="22" t="str">
        <f aca="false">IF(COUNTIF('Plan Pehuamar - Lista'!$A$2:$A$167,A2226)&gt;0,"Sí","No")</f>
        <v>Sí</v>
      </c>
      <c r="BA2226" s="22" t="str">
        <f aca="false">IF(COUNTIF('Plan Combo 9+1'!$A$2:$A$226,A2226)&gt;0,"Sí","No")</f>
        <v>No</v>
      </c>
      <c r="BB2226" s="22" t="str">
        <f aca="false">IF(AH2226="","No",IF(BA2226="Sí",IF((AO2226-AH2226)&gt;Resumen!$B$6,"Sí","No"),IF((AO2226-AH2226)&gt;=Resumen!$B$132,"Sí","No")))</f>
        <v>No</v>
      </c>
      <c r="BC2226" s="22" t="str">
        <f aca="false">IF(AND(N2226="Sí",AL2226="Sí",AI2226=0),"Sí","No")</f>
        <v>No</v>
      </c>
      <c r="BD2226" s="22" t="str">
        <f aca="false">IF(COUNTIF('Plan 9+1 (con Pehuamar)'!$A$2:$A$227,A2226)&gt;0,"Sí","No")</f>
        <v>Sí</v>
      </c>
    </row>
    <row r="2227" customFormat="false" ht="15" hidden="false" customHeight="true" outlineLevel="0" collapsed="false">
      <c r="A2227" s="6" t="n">
        <v>202438</v>
      </c>
      <c r="B2227" s="6" t="n">
        <v>14</v>
      </c>
      <c r="C2227" s="6" t="n">
        <v>1402</v>
      </c>
      <c r="D2227" s="6" t="s">
        <v>254</v>
      </c>
      <c r="E2227" s="6" t="s">
        <v>2383</v>
      </c>
      <c r="F2227" s="6" t="s">
        <v>201</v>
      </c>
      <c r="G2227" s="6" t="s">
        <v>130</v>
      </c>
      <c r="H2227" s="6" t="s">
        <v>1715</v>
      </c>
      <c r="I2227" s="27" t="n">
        <v>30</v>
      </c>
      <c r="J2227" s="27" t="n">
        <v>45</v>
      </c>
      <c r="K2227" s="27" t="n">
        <v>20</v>
      </c>
      <c r="L2227" s="28" t="n">
        <f aca="false">I2227+J2227</f>
        <v>75</v>
      </c>
      <c r="M2227" s="28" t="n">
        <f aca="false">L2227+K2227</f>
        <v>95</v>
      </c>
      <c r="N2227" s="22" t="str">
        <f aca="false">IF(I2227&gt;0,"Sí","No")</f>
        <v>Sí</v>
      </c>
      <c r="O2227" s="22" t="str">
        <f aca="false">IF(J2227&gt;0,"Sí","No")</f>
        <v>Sí</v>
      </c>
      <c r="P2227" s="22" t="str">
        <f aca="false">IF(K2227&gt;0,"Sí","No")</f>
        <v>Sí</v>
      </c>
      <c r="Q2227" s="22" t="str">
        <f aca="false">IF(OR(I2227&gt;0,J2227&gt;0),"Sí","No")</f>
        <v>Sí</v>
      </c>
      <c r="R2227" s="27" t="n">
        <v>1750</v>
      </c>
      <c r="S2227" s="27" t="n">
        <v>2500</v>
      </c>
      <c r="T2227" s="27" t="n">
        <v>1280</v>
      </c>
      <c r="U2227" s="27" t="n">
        <v>1800</v>
      </c>
      <c r="V2227" s="27" t="n">
        <v>3500</v>
      </c>
      <c r="W2227" s="12" t="n">
        <f aca="false">IF(AND(I2227&gt;0,R2227&gt;0),(S2227-R2227)/R2227,"")</f>
        <v>0.428571428571429</v>
      </c>
      <c r="X2227" s="12" t="n">
        <f aca="false">IF(AND(J2227&gt;0,T2227&gt;0),(U2227-T2227)/T2227,"")</f>
        <v>0.40625</v>
      </c>
      <c r="Y2227" s="12" t="n">
        <f aca="false">IF(AND(K2227&gt;0,V2227&gt;0),(V2227-Resumen!$B$7)/Resumen!$B$7,"")</f>
        <v>0.4</v>
      </c>
      <c r="Z2227" s="28" t="n">
        <f aca="false">IF(AND(K2227&gt;0,I2227&gt;0,V2227&gt;0,S2227&gt;0),V2227-S2227,"")</f>
        <v>1000</v>
      </c>
      <c r="AA2227" s="12" t="n">
        <f aca="false">IF(Z2227&lt;&gt;"",Z2227/S2227,"")</f>
        <v>0.4</v>
      </c>
      <c r="AB2227" s="28" t="n">
        <f aca="false">IF(AND(K2227&gt;0,J2227&gt;0,V2227&gt;0,U2227&gt;0),V2227-U2227,"")</f>
        <v>1700</v>
      </c>
      <c r="AC2227" s="12" t="n">
        <f aca="false">IF(AB2227&lt;&gt;"",AB2227/U2227,"")</f>
        <v>0.944444444444444</v>
      </c>
      <c r="AD2227" s="27" t="n">
        <v>8</v>
      </c>
      <c r="AE2227" s="27" t="n">
        <v>8</v>
      </c>
      <c r="AF2227" s="27" t="n">
        <v>15</v>
      </c>
      <c r="AG2227" s="28" t="n">
        <f aca="false">AD2227+AE2227+AF2227</f>
        <v>31</v>
      </c>
      <c r="AH2227" s="12" t="n">
        <f aca="false">IF(AG2227&gt;0,AD2227/AG2227,"")</f>
        <v>0.258064516129032</v>
      </c>
      <c r="AI2227" s="27" t="n">
        <v>1</v>
      </c>
      <c r="AJ2227" s="27" t="n">
        <v>1</v>
      </c>
      <c r="AK2227" s="27" t="n">
        <v>1</v>
      </c>
      <c r="AL2227" s="22" t="str">
        <f aca="false">IF(OR(AJ2227&gt;0,AK2227&gt;0),"Sí","No")</f>
        <v>Sí</v>
      </c>
      <c r="AM2227" s="6" t="s">
        <v>198</v>
      </c>
      <c r="AN2227" s="6" t="s">
        <v>198</v>
      </c>
      <c r="AO2227" s="12" t="n">
        <f aca="false">IF(M2227&gt;0,K2227/M2227,"")</f>
        <v>0.210526315789474</v>
      </c>
      <c r="AP2227" s="22" t="str">
        <f aca="false">IF(M2227&gt;=Resumen!$B$5,"Alto","Bajo")</f>
        <v>Alto</v>
      </c>
      <c r="AQ2227" s="22" t="str">
        <f aca="false">IF(AO2227&gt;=Resumen!$B$28,"Alto","Bajo")</f>
        <v>Bajo</v>
      </c>
      <c r="AR2227" s="22" t="str">
        <f aca="false">AP2227&amp;" Potencial / "&amp;AQ2227&amp;" Share"</f>
        <v>Alto Potencial / Bajo Share</v>
      </c>
      <c r="AS2227" s="22" t="str">
        <f aca="false">IF(Q2227="Sí",IF(AO2227&gt;=Resumen!$B$29,"Alto","Bajo"),"")</f>
        <v>Bajo</v>
      </c>
      <c r="AT2227" s="22" t="str">
        <f aca="false">IF(AS2227&lt;&gt;"",AP2227&amp;" Potencial / "&amp;AS2227&amp;" Share","")</f>
        <v>Alto Potencial / Bajo Share</v>
      </c>
      <c r="AU2227" s="22" t="str">
        <f aca="false">IF(AH2227="","Sin dato",IF(AH2227-AO2227&gt;Resumen!$B$6,"Sobre-exhibido",IF(AO2227-AH2227&gt;Resumen!$B$6,"Sub-exhibido","En línea")))</f>
        <v>En línea</v>
      </c>
      <c r="AV2227" s="22" t="n">
        <f aca="false">IF(AT2227="","",IF(AT2227="Alto Potencial / Bajo Share",1,IF(AT2227="Alto Potencial / Alto Share",2,IF(AT2227="Bajo Potencial / Alto Share",3,4))))</f>
        <v>1</v>
      </c>
      <c r="AW2227" s="22" t="str">
        <f aca="false">IF(Q2227="No","Sin competencia directa",IF(AV2227=1,"1 - Foco Conquista (Alto Pot / Bajo Share)",IF(AV2227=2,"2 - Foco Defensa (Alto Pot / Alto Share)",IF(AV2227=3,"3 - Monitoreo (Bajo Pot / Alto Share)","4 - Baja Prioridad (Bajo Pot / Bajo Share)"))))</f>
        <v>1 - Foco Conquista (Alto Pot / Bajo Share)</v>
      </c>
      <c r="AX2227" s="12" t="str">
        <f aca="false">IF(OR(IFERROR(AND(W2227&lt;&gt;"",Y2227&lt;&gt;"",Y2227-W2227&gt;Resumen!$B$8),FALSE()),IFERROR(AND(X2227&lt;&gt;"",Y2227&lt;&gt;"",Y2227-X2227&gt;Resumen!$B$8),FALSE())),MAX(IF(IFERROR(AND(W2227&lt;&gt;"",Y2227&lt;&gt;"",Y2227-W2227&gt;Resumen!$B$8),FALSE()),Y2227-W2227,0),IF(IFERROR(AND(X2227&lt;&gt;"",Y2227&lt;&gt;"",Y2227-X2227&gt;Resumen!$B$8),FALSE()),Y2227-X2227,0)),"")</f>
        <v/>
      </c>
      <c r="AY2227" s="22" t="str">
        <f aca="false">IF(OR(IFERROR(AND(W2227&lt;&gt;"",Y2227&lt;&gt;"",Y2227-W2227&gt;Resumen!$B$8),FALSE()),IFERROR(AND(X2227&lt;&gt;"",Y2227&lt;&gt;"",Y2227-X2227&gt;Resumen!$B$8),FALSE())),TRIM("Lays tiene mayor markup que "&amp;IF(IFERROR(AND(W2227&lt;&gt;"",Y2227&lt;&gt;"",Y2227-W2227&gt;Resumen!$B$8),FALSE()),"Quento ","")&amp;IF(IFERROR(AND(X2227&lt;&gt;"",Y2227&lt;&gt;"",Y2227-X2227&gt;Resumen!$B$8),FALSE()),"Julicroc ","")&amp;"en este PDV"),"")</f>
        <v/>
      </c>
      <c r="AZ2227" s="22" t="str">
        <f aca="false">IF(COUNTIF('Plan Pehuamar - Lista'!$A$2:$A$167,A2227)&gt;0,"Sí","No")</f>
        <v>No</v>
      </c>
      <c r="BA2227" s="22" t="str">
        <f aca="false">IF(COUNTIF('Plan Combo 9+1'!$A$2:$A$226,A2227)&gt;0,"Sí","No")</f>
        <v>Sí</v>
      </c>
      <c r="BB2227" s="22" t="str">
        <f aca="false">IF(AH2227="","No",IF(BA2227="Sí",IF((AO2227-AH2227)&gt;Resumen!$B$6,"Sí","No"),IF((AO2227-AH2227)&gt;=Resumen!$B$132,"Sí","No")))</f>
        <v>No</v>
      </c>
      <c r="BC2227" s="22" t="str">
        <f aca="false">IF(AND(N2227="Sí",AL2227="Sí",AI2227=0),"Sí","No")</f>
        <v>No</v>
      </c>
      <c r="BD2227" s="22" t="str">
        <f aca="false">IF(COUNTIF('Plan 9+1 (con Pehuamar)'!$A$2:$A$227,A2227)&gt;0,"Sí","No")</f>
        <v>Sí</v>
      </c>
    </row>
    <row r="2228" customFormat="false" ht="15" hidden="false" customHeight="true" outlineLevel="0" collapsed="false">
      <c r="A2228" s="6" t="n">
        <v>202531</v>
      </c>
      <c r="B2228" s="6" t="n">
        <v>14</v>
      </c>
      <c r="C2228" s="6" t="n">
        <v>1402</v>
      </c>
      <c r="D2228" s="6" t="s">
        <v>254</v>
      </c>
      <c r="E2228" s="6" t="s">
        <v>2384</v>
      </c>
      <c r="F2228" s="6" t="s">
        <v>201</v>
      </c>
      <c r="G2228" s="6" t="s">
        <v>130</v>
      </c>
      <c r="H2228" s="6" t="s">
        <v>1715</v>
      </c>
      <c r="I2228" s="27" t="n">
        <v>5</v>
      </c>
      <c r="J2228" s="27" t="n">
        <v>15</v>
      </c>
      <c r="K2228" s="27" t="n">
        <v>3</v>
      </c>
      <c r="L2228" s="28" t="n">
        <f aca="false">I2228+J2228</f>
        <v>20</v>
      </c>
      <c r="M2228" s="28" t="n">
        <f aca="false">L2228+K2228</f>
        <v>23</v>
      </c>
      <c r="N2228" s="22" t="str">
        <f aca="false">IF(I2228&gt;0,"Sí","No")</f>
        <v>Sí</v>
      </c>
      <c r="O2228" s="22" t="str">
        <f aca="false">IF(J2228&gt;0,"Sí","No")</f>
        <v>Sí</v>
      </c>
      <c r="P2228" s="22" t="str">
        <f aca="false">IF(K2228&gt;0,"Sí","No")</f>
        <v>Sí</v>
      </c>
      <c r="Q2228" s="22" t="str">
        <f aca="false">IF(OR(I2228&gt;0,J2228&gt;0),"Sí","No")</f>
        <v>Sí</v>
      </c>
      <c r="R2228" s="27" t="n">
        <v>1750</v>
      </c>
      <c r="S2228" s="27" t="n">
        <v>2500</v>
      </c>
      <c r="T2228" s="27" t="n">
        <v>1280</v>
      </c>
      <c r="U2228" s="27" t="n">
        <v>1800</v>
      </c>
      <c r="V2228" s="27" t="n">
        <v>3500</v>
      </c>
      <c r="W2228" s="12" t="n">
        <f aca="false">IF(AND(I2228&gt;0,R2228&gt;0),(S2228-R2228)/R2228,"")</f>
        <v>0.428571428571429</v>
      </c>
      <c r="X2228" s="12" t="n">
        <f aca="false">IF(AND(J2228&gt;0,T2228&gt;0),(U2228-T2228)/T2228,"")</f>
        <v>0.40625</v>
      </c>
      <c r="Y2228" s="12" t="n">
        <f aca="false">IF(AND(K2228&gt;0,V2228&gt;0),(V2228-Resumen!$B$7)/Resumen!$B$7,"")</f>
        <v>0.4</v>
      </c>
      <c r="Z2228" s="28" t="n">
        <f aca="false">IF(AND(K2228&gt;0,I2228&gt;0,V2228&gt;0,S2228&gt;0),V2228-S2228,"")</f>
        <v>1000</v>
      </c>
      <c r="AA2228" s="12" t="n">
        <f aca="false">IF(Z2228&lt;&gt;"",Z2228/S2228,"")</f>
        <v>0.4</v>
      </c>
      <c r="AB2228" s="28" t="n">
        <f aca="false">IF(AND(K2228&gt;0,J2228&gt;0,V2228&gt;0,U2228&gt;0),V2228-U2228,"")</f>
        <v>1700</v>
      </c>
      <c r="AC2228" s="12" t="n">
        <f aca="false">IF(AB2228&lt;&gt;"",AB2228/U2228,"")</f>
        <v>0.944444444444444</v>
      </c>
      <c r="AD2228" s="27" t="n">
        <v>3</v>
      </c>
      <c r="AE2228" s="27" t="n">
        <v>5</v>
      </c>
      <c r="AF2228" s="27" t="n">
        <v>9</v>
      </c>
      <c r="AG2228" s="28" t="n">
        <f aca="false">AD2228+AE2228+AF2228</f>
        <v>17</v>
      </c>
      <c r="AH2228" s="12" t="n">
        <f aca="false">IF(AG2228&gt;0,AD2228/AG2228,"")</f>
        <v>0.176470588235294</v>
      </c>
      <c r="AI2228" s="27" t="n">
        <v>1</v>
      </c>
      <c r="AJ2228" s="27" t="n">
        <v>1</v>
      </c>
      <c r="AK2228" s="27" t="n">
        <v>1</v>
      </c>
      <c r="AL2228" s="22" t="str">
        <f aca="false">IF(OR(AJ2228&gt;0,AK2228&gt;0),"Sí","No")</f>
        <v>Sí</v>
      </c>
      <c r="AM2228" s="6" t="s">
        <v>198</v>
      </c>
      <c r="AN2228" s="6" t="s">
        <v>198</v>
      </c>
      <c r="AO2228" s="12" t="n">
        <f aca="false">IF(M2228&gt;0,K2228/M2228,"")</f>
        <v>0.130434782608696</v>
      </c>
      <c r="AP2228" s="22" t="str">
        <f aca="false">IF(M2228&gt;=Resumen!$B$5,"Alto","Bajo")</f>
        <v>Bajo</v>
      </c>
      <c r="AQ2228" s="22" t="str">
        <f aca="false">IF(AO2228&gt;=Resumen!$B$28,"Alto","Bajo")</f>
        <v>Bajo</v>
      </c>
      <c r="AR2228" s="22" t="str">
        <f aca="false">AP2228&amp;" Potencial / "&amp;AQ2228&amp;" Share"</f>
        <v>Bajo Potencial / Bajo Share</v>
      </c>
      <c r="AS2228" s="22" t="str">
        <f aca="false">IF(Q2228="Sí",IF(AO2228&gt;=Resumen!$B$29,"Alto","Bajo"),"")</f>
        <v>Bajo</v>
      </c>
      <c r="AT2228" s="22" t="str">
        <f aca="false">IF(AS2228&lt;&gt;"",AP2228&amp;" Potencial / "&amp;AS2228&amp;" Share","")</f>
        <v>Bajo Potencial / Bajo Share</v>
      </c>
      <c r="AU2228" s="22" t="str">
        <f aca="false">IF(AH2228="","Sin dato",IF(AH2228-AO2228&gt;Resumen!$B$6,"Sobre-exhibido",IF(AO2228-AH2228&gt;Resumen!$B$6,"Sub-exhibido","En línea")))</f>
        <v>En línea</v>
      </c>
      <c r="AV2228" s="22" t="n">
        <f aca="false">IF(AT2228="","",IF(AT2228="Alto Potencial / Bajo Share",1,IF(AT2228="Alto Potencial / Alto Share",2,IF(AT2228="Bajo Potencial / Alto Share",3,4))))</f>
        <v>4</v>
      </c>
      <c r="AW2228" s="22" t="str">
        <f aca="false">IF(Q2228="No","Sin competencia directa",IF(AV2228=1,"1 - Foco Conquista (Alto Pot / Bajo Share)",IF(AV2228=2,"2 - Foco Defensa (Alto Pot / Alto Share)",IF(AV2228=3,"3 - Monitoreo (Bajo Pot / Alto Share)","4 - Baja Prioridad (Bajo Pot / Bajo Share)"))))</f>
        <v>4 - Baja Prioridad (Bajo Pot / Bajo Share)</v>
      </c>
      <c r="AX2228" s="12" t="str">
        <f aca="false">IF(OR(IFERROR(AND(W2228&lt;&gt;"",Y2228&lt;&gt;"",Y2228-W2228&gt;Resumen!$B$8),FALSE()),IFERROR(AND(X2228&lt;&gt;"",Y2228&lt;&gt;"",Y2228-X2228&gt;Resumen!$B$8),FALSE())),MAX(IF(IFERROR(AND(W2228&lt;&gt;"",Y2228&lt;&gt;"",Y2228-W2228&gt;Resumen!$B$8),FALSE()),Y2228-W2228,0),IF(IFERROR(AND(X2228&lt;&gt;"",Y2228&lt;&gt;"",Y2228-X2228&gt;Resumen!$B$8),FALSE()),Y2228-X2228,0)),"")</f>
        <v/>
      </c>
      <c r="AY2228" s="22" t="str">
        <f aca="false">IF(OR(IFERROR(AND(W2228&lt;&gt;"",Y2228&lt;&gt;"",Y2228-W2228&gt;Resumen!$B$8),FALSE()),IFERROR(AND(X2228&lt;&gt;"",Y2228&lt;&gt;"",Y2228-X2228&gt;Resumen!$B$8),FALSE())),TRIM("Lays tiene mayor markup que "&amp;IF(IFERROR(AND(W2228&lt;&gt;"",Y2228&lt;&gt;"",Y2228-W2228&gt;Resumen!$B$8),FALSE()),"Quento ","")&amp;IF(IFERROR(AND(X2228&lt;&gt;"",Y2228&lt;&gt;"",Y2228-X2228&gt;Resumen!$B$8),FALSE()),"Julicroc ","")&amp;"en este PDV"),"")</f>
        <v/>
      </c>
      <c r="AZ2228" s="22" t="str">
        <f aca="false">IF(COUNTIF('Plan Pehuamar - Lista'!$A$2:$A$167,A2228)&gt;0,"Sí","No")</f>
        <v>No</v>
      </c>
      <c r="BA2228" s="22" t="str">
        <f aca="false">IF(COUNTIF('Plan Combo 9+1'!$A$2:$A$226,A2228)&gt;0,"Sí","No")</f>
        <v>No</v>
      </c>
      <c r="BB2228" s="22" t="str">
        <f aca="false">IF(AH2228="","No",IF(BA2228="Sí",IF((AO2228-AH2228)&gt;Resumen!$B$6,"Sí","No"),IF((AO2228-AH2228)&gt;=Resumen!$B$132,"Sí","No")))</f>
        <v>No</v>
      </c>
      <c r="BC2228" s="22" t="str">
        <f aca="false">IF(AND(N2228="Sí",AL2228="Sí",AI2228=0),"Sí","No")</f>
        <v>No</v>
      </c>
      <c r="BD2228" s="22" t="str">
        <f aca="false">IF(COUNTIF('Plan 9+1 (con Pehuamar)'!$A$2:$A$227,A2228)&gt;0,"Sí","No")</f>
        <v>No</v>
      </c>
    </row>
    <row r="2229" customFormat="false" ht="15" hidden="false" customHeight="true" outlineLevel="0" collapsed="false">
      <c r="A2229" s="6" t="n">
        <v>202545</v>
      </c>
      <c r="B2229" s="6" t="n">
        <v>14</v>
      </c>
      <c r="C2229" s="6" t="n">
        <v>1402</v>
      </c>
      <c r="D2229" s="6" t="s">
        <v>254</v>
      </c>
      <c r="E2229" s="6" t="s">
        <v>2385</v>
      </c>
      <c r="F2229" s="6" t="s">
        <v>196</v>
      </c>
      <c r="G2229" s="6" t="s">
        <v>130</v>
      </c>
      <c r="H2229" s="6" t="s">
        <v>1715</v>
      </c>
      <c r="I2229" s="27" t="n">
        <v>40</v>
      </c>
      <c r="J2229" s="27" t="n">
        <v>70</v>
      </c>
      <c r="K2229" s="27" t="n">
        <v>30</v>
      </c>
      <c r="L2229" s="28" t="n">
        <f aca="false">I2229+J2229</f>
        <v>110</v>
      </c>
      <c r="M2229" s="28" t="n">
        <f aca="false">L2229+K2229</f>
        <v>140</v>
      </c>
      <c r="N2229" s="22" t="str">
        <f aca="false">IF(I2229&gt;0,"Sí","No")</f>
        <v>Sí</v>
      </c>
      <c r="O2229" s="22" t="str">
        <f aca="false">IF(J2229&gt;0,"Sí","No")</f>
        <v>Sí</v>
      </c>
      <c r="P2229" s="22" t="str">
        <f aca="false">IF(K2229&gt;0,"Sí","No")</f>
        <v>Sí</v>
      </c>
      <c r="Q2229" s="22" t="str">
        <f aca="false">IF(OR(I2229&gt;0,J2229&gt;0),"Sí","No")</f>
        <v>Sí</v>
      </c>
      <c r="R2229" s="27" t="n">
        <v>1750</v>
      </c>
      <c r="S2229" s="27" t="n">
        <v>2500</v>
      </c>
      <c r="T2229" s="27" t="n">
        <v>1280</v>
      </c>
      <c r="U2229" s="27" t="n">
        <v>1800</v>
      </c>
      <c r="V2229" s="27" t="n">
        <v>3500</v>
      </c>
      <c r="W2229" s="12" t="n">
        <f aca="false">IF(AND(I2229&gt;0,R2229&gt;0),(S2229-R2229)/R2229,"")</f>
        <v>0.428571428571429</v>
      </c>
      <c r="X2229" s="12" t="n">
        <f aca="false">IF(AND(J2229&gt;0,T2229&gt;0),(U2229-T2229)/T2229,"")</f>
        <v>0.40625</v>
      </c>
      <c r="Y2229" s="12" t="n">
        <f aca="false">IF(AND(K2229&gt;0,V2229&gt;0),(V2229-Resumen!$B$7)/Resumen!$B$7,"")</f>
        <v>0.4</v>
      </c>
      <c r="Z2229" s="28" t="n">
        <f aca="false">IF(AND(K2229&gt;0,I2229&gt;0,V2229&gt;0,S2229&gt;0),V2229-S2229,"")</f>
        <v>1000</v>
      </c>
      <c r="AA2229" s="12" t="n">
        <f aca="false">IF(Z2229&lt;&gt;"",Z2229/S2229,"")</f>
        <v>0.4</v>
      </c>
      <c r="AB2229" s="28" t="n">
        <f aca="false">IF(AND(K2229&gt;0,J2229&gt;0,V2229&gt;0,U2229&gt;0),V2229-U2229,"")</f>
        <v>1700</v>
      </c>
      <c r="AC2229" s="12" t="n">
        <f aca="false">IF(AB2229&lt;&gt;"",AB2229/U2229,"")</f>
        <v>0.944444444444444</v>
      </c>
      <c r="AD2229" s="27" t="n">
        <v>3</v>
      </c>
      <c r="AE2229" s="27" t="n">
        <v>5</v>
      </c>
      <c r="AF2229" s="27" t="n">
        <v>10</v>
      </c>
      <c r="AG2229" s="28" t="n">
        <f aca="false">AD2229+AE2229+AF2229</f>
        <v>18</v>
      </c>
      <c r="AH2229" s="12" t="n">
        <f aca="false">IF(AG2229&gt;0,AD2229/AG2229,"")</f>
        <v>0.166666666666667</v>
      </c>
      <c r="AI2229" s="27" t="n">
        <v>0</v>
      </c>
      <c r="AJ2229" s="27" t="n">
        <v>0</v>
      </c>
      <c r="AK2229" s="27" t="n">
        <v>1</v>
      </c>
      <c r="AL2229" s="22" t="str">
        <f aca="false">IF(OR(AJ2229&gt;0,AK2229&gt;0),"Sí","No")</f>
        <v>Sí</v>
      </c>
      <c r="AM2229" s="6" t="s">
        <v>198</v>
      </c>
      <c r="AN2229" s="6" t="s">
        <v>198</v>
      </c>
      <c r="AO2229" s="12" t="n">
        <f aca="false">IF(M2229&gt;0,K2229/M2229,"")</f>
        <v>0.214285714285714</v>
      </c>
      <c r="AP2229" s="22" t="str">
        <f aca="false">IF(M2229&gt;=Resumen!$B$5,"Alto","Bajo")</f>
        <v>Alto</v>
      </c>
      <c r="AQ2229" s="22" t="str">
        <f aca="false">IF(AO2229&gt;=Resumen!$B$28,"Alto","Bajo")</f>
        <v>Bajo</v>
      </c>
      <c r="AR2229" s="22" t="str">
        <f aca="false">AP2229&amp;" Potencial / "&amp;AQ2229&amp;" Share"</f>
        <v>Alto Potencial / Bajo Share</v>
      </c>
      <c r="AS2229" s="22" t="str">
        <f aca="false">IF(Q2229="Sí",IF(AO2229&gt;=Resumen!$B$29,"Alto","Bajo"),"")</f>
        <v>Bajo</v>
      </c>
      <c r="AT2229" s="22" t="str">
        <f aca="false">IF(AS2229&lt;&gt;"",AP2229&amp;" Potencial / "&amp;AS2229&amp;" Share","")</f>
        <v>Alto Potencial / Bajo Share</v>
      </c>
      <c r="AU2229" s="22" t="str">
        <f aca="false">IF(AH2229="","Sin dato",IF(AH2229-AO2229&gt;Resumen!$B$6,"Sobre-exhibido",IF(AO2229-AH2229&gt;Resumen!$B$6,"Sub-exhibido","En línea")))</f>
        <v>En línea</v>
      </c>
      <c r="AV2229" s="22" t="n">
        <f aca="false">IF(AT2229="","",IF(AT2229="Alto Potencial / Bajo Share",1,IF(AT2229="Alto Potencial / Alto Share",2,IF(AT2229="Bajo Potencial / Alto Share",3,4))))</f>
        <v>1</v>
      </c>
      <c r="AW2229" s="22" t="str">
        <f aca="false">IF(Q2229="No","Sin competencia directa",IF(AV2229=1,"1 - Foco Conquista (Alto Pot / Bajo Share)",IF(AV2229=2,"2 - Foco Defensa (Alto Pot / Alto Share)",IF(AV2229=3,"3 - Monitoreo (Bajo Pot / Alto Share)","4 - Baja Prioridad (Bajo Pot / Bajo Share)"))))</f>
        <v>1 - Foco Conquista (Alto Pot / Bajo Share)</v>
      </c>
      <c r="AX2229" s="12" t="str">
        <f aca="false">IF(OR(IFERROR(AND(W2229&lt;&gt;"",Y2229&lt;&gt;"",Y2229-W2229&gt;Resumen!$B$8),FALSE()),IFERROR(AND(X2229&lt;&gt;"",Y2229&lt;&gt;"",Y2229-X2229&gt;Resumen!$B$8),FALSE())),MAX(IF(IFERROR(AND(W2229&lt;&gt;"",Y2229&lt;&gt;"",Y2229-W2229&gt;Resumen!$B$8),FALSE()),Y2229-W2229,0),IF(IFERROR(AND(X2229&lt;&gt;"",Y2229&lt;&gt;"",Y2229-X2229&gt;Resumen!$B$8),FALSE()),Y2229-X2229,0)),"")</f>
        <v/>
      </c>
      <c r="AY2229" s="22" t="str">
        <f aca="false">IF(OR(IFERROR(AND(W2229&lt;&gt;"",Y2229&lt;&gt;"",Y2229-W2229&gt;Resumen!$B$8),FALSE()),IFERROR(AND(X2229&lt;&gt;"",Y2229&lt;&gt;"",Y2229-X2229&gt;Resumen!$B$8),FALSE())),TRIM("Lays tiene mayor markup que "&amp;IF(IFERROR(AND(W2229&lt;&gt;"",Y2229&lt;&gt;"",Y2229-W2229&gt;Resumen!$B$8),FALSE()),"Quento ","")&amp;IF(IFERROR(AND(X2229&lt;&gt;"",Y2229&lt;&gt;"",Y2229-X2229&gt;Resumen!$B$8),FALSE()),"Julicroc ","")&amp;"en este PDV"),"")</f>
        <v/>
      </c>
      <c r="AZ2229" s="22" t="str">
        <f aca="false">IF(COUNTIF('Plan Pehuamar - Lista'!$A$2:$A$167,A2229)&gt;0,"Sí","No")</f>
        <v>Sí</v>
      </c>
      <c r="BA2229" s="22" t="str">
        <f aca="false">IF(COUNTIF('Plan Combo 9+1'!$A$2:$A$226,A2229)&gt;0,"Sí","No")</f>
        <v>No</v>
      </c>
      <c r="BB2229" s="22" t="str">
        <f aca="false">IF(AH2229="","No",IF(BA2229="Sí",IF((AO2229-AH2229)&gt;Resumen!$B$6,"Sí","No"),IF((AO2229-AH2229)&gt;=Resumen!$B$132,"Sí","No")))</f>
        <v>No</v>
      </c>
      <c r="BC2229" s="22" t="str">
        <f aca="false">IF(AND(N2229="Sí",AL2229="Sí",AI2229=0),"Sí","No")</f>
        <v>Sí</v>
      </c>
      <c r="BD2229" s="22" t="str">
        <f aca="false">IF(COUNTIF('Plan 9+1 (con Pehuamar)'!$A$2:$A$227,A2229)&gt;0,"Sí","No")</f>
        <v>Sí</v>
      </c>
    </row>
    <row r="2230" customFormat="false" ht="15" hidden="false" customHeight="true" outlineLevel="0" collapsed="false">
      <c r="A2230" s="6" t="n">
        <v>202556</v>
      </c>
      <c r="B2230" s="6" t="n">
        <v>14</v>
      </c>
      <c r="C2230" s="6" t="n">
        <v>1402</v>
      </c>
      <c r="D2230" s="6" t="s">
        <v>254</v>
      </c>
      <c r="E2230" s="6" t="s">
        <v>2386</v>
      </c>
      <c r="F2230" s="6" t="s">
        <v>196</v>
      </c>
      <c r="G2230" s="6" t="s">
        <v>130</v>
      </c>
      <c r="H2230" s="6" t="s">
        <v>1715</v>
      </c>
      <c r="I2230" s="27" t="n">
        <v>6</v>
      </c>
      <c r="J2230" s="27" t="n">
        <v>12</v>
      </c>
      <c r="K2230" s="27" t="n">
        <v>3</v>
      </c>
      <c r="L2230" s="28" t="n">
        <f aca="false">I2230+J2230</f>
        <v>18</v>
      </c>
      <c r="M2230" s="28" t="n">
        <f aca="false">L2230+K2230</f>
        <v>21</v>
      </c>
      <c r="N2230" s="22" t="str">
        <f aca="false">IF(I2230&gt;0,"Sí","No")</f>
        <v>Sí</v>
      </c>
      <c r="O2230" s="22" t="str">
        <f aca="false">IF(J2230&gt;0,"Sí","No")</f>
        <v>Sí</v>
      </c>
      <c r="P2230" s="22" t="str">
        <f aca="false">IF(K2230&gt;0,"Sí","No")</f>
        <v>Sí</v>
      </c>
      <c r="Q2230" s="22" t="str">
        <f aca="false">IF(OR(I2230&gt;0,J2230&gt;0),"Sí","No")</f>
        <v>Sí</v>
      </c>
      <c r="R2230" s="27" t="n">
        <v>1750</v>
      </c>
      <c r="S2230" s="27" t="n">
        <v>2500</v>
      </c>
      <c r="T2230" s="27" t="n">
        <v>1280</v>
      </c>
      <c r="U2230" s="27" t="n">
        <v>1800</v>
      </c>
      <c r="V2230" s="27" t="n">
        <v>3500</v>
      </c>
      <c r="W2230" s="12" t="n">
        <f aca="false">IF(AND(I2230&gt;0,R2230&gt;0),(S2230-R2230)/R2230,"")</f>
        <v>0.428571428571429</v>
      </c>
      <c r="X2230" s="12" t="n">
        <f aca="false">IF(AND(J2230&gt;0,T2230&gt;0),(U2230-T2230)/T2230,"")</f>
        <v>0.40625</v>
      </c>
      <c r="Y2230" s="12" t="n">
        <f aca="false">IF(AND(K2230&gt;0,V2230&gt;0),(V2230-Resumen!$B$7)/Resumen!$B$7,"")</f>
        <v>0.4</v>
      </c>
      <c r="Z2230" s="28" t="n">
        <f aca="false">IF(AND(K2230&gt;0,I2230&gt;0,V2230&gt;0,S2230&gt;0),V2230-S2230,"")</f>
        <v>1000</v>
      </c>
      <c r="AA2230" s="12" t="n">
        <f aca="false">IF(Z2230&lt;&gt;"",Z2230/S2230,"")</f>
        <v>0.4</v>
      </c>
      <c r="AB2230" s="28" t="n">
        <f aca="false">IF(AND(K2230&gt;0,J2230&gt;0,V2230&gt;0,U2230&gt;0),V2230-U2230,"")</f>
        <v>1700</v>
      </c>
      <c r="AC2230" s="12" t="n">
        <f aca="false">IF(AB2230&lt;&gt;"",AB2230/U2230,"")</f>
        <v>0.944444444444444</v>
      </c>
      <c r="AD2230" s="27" t="n">
        <v>5</v>
      </c>
      <c r="AE2230" s="27" t="n">
        <v>5</v>
      </c>
      <c r="AF2230" s="27" t="n">
        <v>11</v>
      </c>
      <c r="AG2230" s="28" t="n">
        <f aca="false">AD2230+AE2230+AF2230</f>
        <v>21</v>
      </c>
      <c r="AH2230" s="12" t="n">
        <f aca="false">IF(AG2230&gt;0,AD2230/AG2230,"")</f>
        <v>0.238095238095238</v>
      </c>
      <c r="AI2230" s="27" t="n">
        <v>1</v>
      </c>
      <c r="AJ2230" s="27" t="n">
        <v>0</v>
      </c>
      <c r="AK2230" s="27" t="n">
        <v>1</v>
      </c>
      <c r="AL2230" s="22" t="str">
        <f aca="false">IF(OR(AJ2230&gt;0,AK2230&gt;0),"Sí","No")</f>
        <v>Sí</v>
      </c>
      <c r="AM2230" s="6" t="s">
        <v>198</v>
      </c>
      <c r="AN2230" s="6" t="s">
        <v>198</v>
      </c>
      <c r="AO2230" s="12" t="n">
        <f aca="false">IF(M2230&gt;0,K2230/M2230,"")</f>
        <v>0.142857142857143</v>
      </c>
      <c r="AP2230" s="22" t="str">
        <f aca="false">IF(M2230&gt;=Resumen!$B$5,"Alto","Bajo")</f>
        <v>Bajo</v>
      </c>
      <c r="AQ2230" s="22" t="str">
        <f aca="false">IF(AO2230&gt;=Resumen!$B$28,"Alto","Bajo")</f>
        <v>Bajo</v>
      </c>
      <c r="AR2230" s="22" t="str">
        <f aca="false">AP2230&amp;" Potencial / "&amp;AQ2230&amp;" Share"</f>
        <v>Bajo Potencial / Bajo Share</v>
      </c>
      <c r="AS2230" s="22" t="str">
        <f aca="false">IF(Q2230="Sí",IF(AO2230&gt;=Resumen!$B$29,"Alto","Bajo"),"")</f>
        <v>Bajo</v>
      </c>
      <c r="AT2230" s="22" t="str">
        <f aca="false">IF(AS2230&lt;&gt;"",AP2230&amp;" Potencial / "&amp;AS2230&amp;" Share","")</f>
        <v>Bajo Potencial / Bajo Share</v>
      </c>
      <c r="AU2230" s="22" t="str">
        <f aca="false">IF(AH2230="","Sin dato",IF(AH2230-AO2230&gt;Resumen!$B$6,"Sobre-exhibido",IF(AO2230-AH2230&gt;Resumen!$B$6,"Sub-exhibido","En línea")))</f>
        <v>Sobre-exhibido</v>
      </c>
      <c r="AV2230" s="22" t="n">
        <f aca="false">IF(AT2230="","",IF(AT2230="Alto Potencial / Bajo Share",1,IF(AT2230="Alto Potencial / Alto Share",2,IF(AT2230="Bajo Potencial / Alto Share",3,4))))</f>
        <v>4</v>
      </c>
      <c r="AW2230" s="22" t="str">
        <f aca="false">IF(Q2230="No","Sin competencia directa",IF(AV2230=1,"1 - Foco Conquista (Alto Pot / Bajo Share)",IF(AV2230=2,"2 - Foco Defensa (Alto Pot / Alto Share)",IF(AV2230=3,"3 - Monitoreo (Bajo Pot / Alto Share)","4 - Baja Prioridad (Bajo Pot / Bajo Share)"))))</f>
        <v>4 - Baja Prioridad (Bajo Pot / Bajo Share)</v>
      </c>
      <c r="AX2230" s="12" t="str">
        <f aca="false">IF(OR(IFERROR(AND(W2230&lt;&gt;"",Y2230&lt;&gt;"",Y2230-W2230&gt;Resumen!$B$8),FALSE()),IFERROR(AND(X2230&lt;&gt;"",Y2230&lt;&gt;"",Y2230-X2230&gt;Resumen!$B$8),FALSE())),MAX(IF(IFERROR(AND(W2230&lt;&gt;"",Y2230&lt;&gt;"",Y2230-W2230&gt;Resumen!$B$8),FALSE()),Y2230-W2230,0),IF(IFERROR(AND(X2230&lt;&gt;"",Y2230&lt;&gt;"",Y2230-X2230&gt;Resumen!$B$8),FALSE()),Y2230-X2230,0)),"")</f>
        <v/>
      </c>
      <c r="AY2230" s="22" t="str">
        <f aca="false">IF(OR(IFERROR(AND(W2230&lt;&gt;"",Y2230&lt;&gt;"",Y2230-W2230&gt;Resumen!$B$8),FALSE()),IFERROR(AND(X2230&lt;&gt;"",Y2230&lt;&gt;"",Y2230-X2230&gt;Resumen!$B$8),FALSE())),TRIM("Lays tiene mayor markup que "&amp;IF(IFERROR(AND(W2230&lt;&gt;"",Y2230&lt;&gt;"",Y2230-W2230&gt;Resumen!$B$8),FALSE()),"Quento ","")&amp;IF(IFERROR(AND(X2230&lt;&gt;"",Y2230&lt;&gt;"",Y2230-X2230&gt;Resumen!$B$8),FALSE()),"Julicroc ","")&amp;"en este PDV"),"")</f>
        <v/>
      </c>
      <c r="AZ2230" s="22" t="str">
        <f aca="false">IF(COUNTIF('Plan Pehuamar - Lista'!$A$2:$A$167,A2230)&gt;0,"Sí","No")</f>
        <v>No</v>
      </c>
      <c r="BA2230" s="22" t="str">
        <f aca="false">IF(COUNTIF('Plan Combo 9+1'!$A$2:$A$226,A2230)&gt;0,"Sí","No")</f>
        <v>No</v>
      </c>
      <c r="BB2230" s="22" t="str">
        <f aca="false">IF(AH2230="","No",IF(BA2230="Sí",IF((AO2230-AH2230)&gt;Resumen!$B$6,"Sí","No"),IF((AO2230-AH2230)&gt;=Resumen!$B$132,"Sí","No")))</f>
        <v>No</v>
      </c>
      <c r="BC2230" s="22" t="str">
        <f aca="false">IF(AND(N2230="Sí",AL2230="Sí",AI2230=0),"Sí","No")</f>
        <v>No</v>
      </c>
      <c r="BD2230" s="22" t="str">
        <f aca="false">IF(COUNTIF('Plan 9+1 (con Pehuamar)'!$A$2:$A$227,A2230)&gt;0,"Sí","No")</f>
        <v>No</v>
      </c>
    </row>
    <row r="2231" customFormat="false" ht="15" hidden="false" customHeight="true" outlineLevel="0" collapsed="false">
      <c r="A2231" s="6" t="n">
        <v>202564</v>
      </c>
      <c r="B2231" s="6" t="n">
        <v>14</v>
      </c>
      <c r="C2231" s="6" t="n">
        <v>1402</v>
      </c>
      <c r="D2231" s="6" t="s">
        <v>254</v>
      </c>
      <c r="E2231" s="6" t="s">
        <v>2387</v>
      </c>
      <c r="F2231" s="6" t="s">
        <v>201</v>
      </c>
      <c r="G2231" s="6" t="s">
        <v>130</v>
      </c>
      <c r="H2231" s="6" t="s">
        <v>1715</v>
      </c>
      <c r="I2231" s="27" t="n">
        <v>8</v>
      </c>
      <c r="J2231" s="27" t="n">
        <v>15</v>
      </c>
      <c r="K2231" s="27" t="n">
        <v>0</v>
      </c>
      <c r="L2231" s="28" t="n">
        <f aca="false">I2231+J2231</f>
        <v>23</v>
      </c>
      <c r="M2231" s="28" t="n">
        <f aca="false">L2231+K2231</f>
        <v>23</v>
      </c>
      <c r="N2231" s="22" t="str">
        <f aca="false">IF(I2231&gt;0,"Sí","No")</f>
        <v>Sí</v>
      </c>
      <c r="O2231" s="22" t="str">
        <f aca="false">IF(J2231&gt;0,"Sí","No")</f>
        <v>Sí</v>
      </c>
      <c r="P2231" s="22" t="str">
        <f aca="false">IF(K2231&gt;0,"Sí","No")</f>
        <v>No</v>
      </c>
      <c r="Q2231" s="22" t="str">
        <f aca="false">IF(OR(I2231&gt;0,J2231&gt;0),"Sí","No")</f>
        <v>Sí</v>
      </c>
      <c r="R2231" s="27" t="n">
        <v>1750</v>
      </c>
      <c r="S2231" s="27" t="n">
        <v>2500</v>
      </c>
      <c r="T2231" s="27" t="n">
        <v>1280</v>
      </c>
      <c r="U2231" s="27" t="n">
        <v>1800</v>
      </c>
      <c r="V2231" s="27"/>
      <c r="W2231" s="12" t="n">
        <f aca="false">IF(AND(I2231&gt;0,R2231&gt;0),(S2231-R2231)/R2231,"")</f>
        <v>0.428571428571429</v>
      </c>
      <c r="X2231" s="12" t="n">
        <f aca="false">IF(AND(J2231&gt;0,T2231&gt;0),(U2231-T2231)/T2231,"")</f>
        <v>0.40625</v>
      </c>
      <c r="Y2231" s="12" t="str">
        <f aca="false">IF(AND(K2231&gt;0,V2231&gt;0),(V2231-Resumen!$B$7)/Resumen!$B$7,"")</f>
        <v/>
      </c>
      <c r="Z2231" s="28" t="str">
        <f aca="false">IF(AND(K2231&gt;0,I2231&gt;0,V2231&gt;0,S2231&gt;0),V2231-S2231,"")</f>
        <v/>
      </c>
      <c r="AA2231" s="12" t="str">
        <f aca="false">IF(Z2231&lt;&gt;"",Z2231/S2231,"")</f>
        <v/>
      </c>
      <c r="AB2231" s="28" t="str">
        <f aca="false">IF(AND(K2231&gt;0,J2231&gt;0,V2231&gt;0,U2231&gt;0),V2231-U2231,"")</f>
        <v/>
      </c>
      <c r="AC2231" s="12" t="str">
        <f aca="false">IF(AB2231&lt;&gt;"",AB2231/U2231,"")</f>
        <v/>
      </c>
      <c r="AD2231" s="27" t="n">
        <v>0</v>
      </c>
      <c r="AE2231" s="27" t="n">
        <v>5</v>
      </c>
      <c r="AF2231" s="27" t="n">
        <v>10</v>
      </c>
      <c r="AG2231" s="28" t="n">
        <f aca="false">AD2231+AE2231+AF2231</f>
        <v>15</v>
      </c>
      <c r="AH2231" s="12" t="n">
        <f aca="false">IF(AG2231&gt;0,AD2231/AG2231,"")</f>
        <v>0</v>
      </c>
      <c r="AI2231" s="27" t="n">
        <v>0</v>
      </c>
      <c r="AJ2231" s="27" t="n">
        <v>0</v>
      </c>
      <c r="AK2231" s="27" t="n">
        <v>1</v>
      </c>
      <c r="AL2231" s="22" t="str">
        <f aca="false">IF(OR(AJ2231&gt;0,AK2231&gt;0),"Sí","No")</f>
        <v>Sí</v>
      </c>
      <c r="AM2231" s="6" t="s">
        <v>198</v>
      </c>
      <c r="AN2231" s="6" t="s">
        <v>198</v>
      </c>
      <c r="AO2231" s="12" t="n">
        <f aca="false">IF(M2231&gt;0,K2231/M2231,"")</f>
        <v>0</v>
      </c>
      <c r="AP2231" s="22" t="str">
        <f aca="false">IF(M2231&gt;=Resumen!$B$5,"Alto","Bajo")</f>
        <v>Bajo</v>
      </c>
      <c r="AQ2231" s="22" t="str">
        <f aca="false">IF(AO2231&gt;=Resumen!$B$28,"Alto","Bajo")</f>
        <v>Bajo</v>
      </c>
      <c r="AR2231" s="22" t="str">
        <f aca="false">AP2231&amp;" Potencial / "&amp;AQ2231&amp;" Share"</f>
        <v>Bajo Potencial / Bajo Share</v>
      </c>
      <c r="AS2231" s="22" t="str">
        <f aca="false">IF(Q2231="Sí",IF(AO2231&gt;=Resumen!$B$29,"Alto","Bajo"),"")</f>
        <v>Bajo</v>
      </c>
      <c r="AT2231" s="22" t="str">
        <f aca="false">IF(AS2231&lt;&gt;"",AP2231&amp;" Potencial / "&amp;AS2231&amp;" Share","")</f>
        <v>Bajo Potencial / Bajo Share</v>
      </c>
      <c r="AU2231" s="22" t="str">
        <f aca="false">IF(AH2231="","Sin dato",IF(AH2231-AO2231&gt;Resumen!$B$6,"Sobre-exhibido",IF(AO2231-AH2231&gt;Resumen!$B$6,"Sub-exhibido","En línea")))</f>
        <v>En línea</v>
      </c>
      <c r="AV2231" s="22" t="n">
        <f aca="false">IF(AT2231="","",IF(AT2231="Alto Potencial / Bajo Share",1,IF(AT2231="Alto Potencial / Alto Share",2,IF(AT2231="Bajo Potencial / Alto Share",3,4))))</f>
        <v>4</v>
      </c>
      <c r="AW2231" s="22" t="str">
        <f aca="false">IF(Q2231="No","Sin competencia directa",IF(AV2231=1,"1 - Foco Conquista (Alto Pot / Bajo Share)",IF(AV2231=2,"2 - Foco Defensa (Alto Pot / Alto Share)",IF(AV2231=3,"3 - Monitoreo (Bajo Pot / Alto Share)","4 - Baja Prioridad (Bajo Pot / Bajo Share)"))))</f>
        <v>4 - Baja Prioridad (Bajo Pot / Bajo Share)</v>
      </c>
      <c r="AX2231" s="12" t="str">
        <f aca="false">IF(OR(IFERROR(AND(W2231&lt;&gt;"",Y2231&lt;&gt;"",Y2231-W2231&gt;Resumen!$B$8),FALSE()),IFERROR(AND(X2231&lt;&gt;"",Y2231&lt;&gt;"",Y2231-X2231&gt;Resumen!$B$8),FALSE())),MAX(IF(IFERROR(AND(W2231&lt;&gt;"",Y2231&lt;&gt;"",Y2231-W2231&gt;Resumen!$B$8),FALSE()),Y2231-W2231,0),IF(IFERROR(AND(X2231&lt;&gt;"",Y2231&lt;&gt;"",Y2231-X2231&gt;Resumen!$B$8),FALSE()),Y2231-X2231,0)),"")</f>
        <v/>
      </c>
      <c r="AY2231" s="22" t="str">
        <f aca="false">IF(OR(IFERROR(AND(W2231&lt;&gt;"",Y2231&lt;&gt;"",Y2231-W2231&gt;Resumen!$B$8),FALSE()),IFERROR(AND(X2231&lt;&gt;"",Y2231&lt;&gt;"",Y2231-X2231&gt;Resumen!$B$8),FALSE())),TRIM("Lays tiene mayor markup que "&amp;IF(IFERROR(AND(W2231&lt;&gt;"",Y2231&lt;&gt;"",Y2231-W2231&gt;Resumen!$B$8),FALSE()),"Quento ","")&amp;IF(IFERROR(AND(X2231&lt;&gt;"",Y2231&lt;&gt;"",Y2231-X2231&gt;Resumen!$B$8),FALSE()),"Julicroc ","")&amp;"en este PDV"),"")</f>
        <v/>
      </c>
      <c r="AZ2231" s="22" t="str">
        <f aca="false">IF(COUNTIF('Plan Pehuamar - Lista'!$A$2:$A$167,A2231)&gt;0,"Sí","No")</f>
        <v>No</v>
      </c>
      <c r="BA2231" s="22" t="str">
        <f aca="false">IF(COUNTIF('Plan Combo 9+1'!$A$2:$A$226,A2231)&gt;0,"Sí","No")</f>
        <v>No</v>
      </c>
      <c r="BB2231" s="22" t="str">
        <f aca="false">IF(AH2231="","No",IF(BA2231="Sí",IF((AO2231-AH2231)&gt;Resumen!$B$6,"Sí","No"),IF((AO2231-AH2231)&gt;=Resumen!$B$132,"Sí","No")))</f>
        <v>No</v>
      </c>
      <c r="BC2231" s="22" t="str">
        <f aca="false">IF(AND(N2231="Sí",AL2231="Sí",AI2231=0),"Sí","No")</f>
        <v>Sí</v>
      </c>
      <c r="BD2231" s="22" t="str">
        <f aca="false">IF(COUNTIF('Plan 9+1 (con Pehuamar)'!$A$2:$A$227,A2231)&gt;0,"Sí","No")</f>
        <v>No</v>
      </c>
    </row>
    <row r="2232" customFormat="false" ht="15" hidden="false" customHeight="true" outlineLevel="0" collapsed="false">
      <c r="A2232" s="6" t="n">
        <v>202574</v>
      </c>
      <c r="B2232" s="6" t="n">
        <v>14</v>
      </c>
      <c r="C2232" s="6" t="n">
        <v>1402</v>
      </c>
      <c r="D2232" s="6" t="s">
        <v>254</v>
      </c>
      <c r="E2232" s="6" t="s">
        <v>2388</v>
      </c>
      <c r="F2232" s="6" t="s">
        <v>273</v>
      </c>
      <c r="G2232" s="6" t="s">
        <v>130</v>
      </c>
      <c r="H2232" s="6" t="s">
        <v>1715</v>
      </c>
      <c r="I2232" s="27" t="n">
        <v>10</v>
      </c>
      <c r="J2232" s="27" t="n">
        <v>20</v>
      </c>
      <c r="K2232" s="27" t="n">
        <v>9</v>
      </c>
      <c r="L2232" s="28" t="n">
        <f aca="false">I2232+J2232</f>
        <v>30</v>
      </c>
      <c r="M2232" s="28" t="n">
        <f aca="false">L2232+K2232</f>
        <v>39</v>
      </c>
      <c r="N2232" s="22" t="str">
        <f aca="false">IF(I2232&gt;0,"Sí","No")</f>
        <v>Sí</v>
      </c>
      <c r="O2232" s="22" t="str">
        <f aca="false">IF(J2232&gt;0,"Sí","No")</f>
        <v>Sí</v>
      </c>
      <c r="P2232" s="22" t="str">
        <f aca="false">IF(K2232&gt;0,"Sí","No")</f>
        <v>Sí</v>
      </c>
      <c r="Q2232" s="22" t="str">
        <f aca="false">IF(OR(I2232&gt;0,J2232&gt;0),"Sí","No")</f>
        <v>Sí</v>
      </c>
      <c r="R2232" s="27" t="n">
        <v>1750</v>
      </c>
      <c r="S2232" s="27" t="n">
        <v>2500</v>
      </c>
      <c r="T2232" s="27" t="n">
        <v>1280</v>
      </c>
      <c r="U2232" s="27" t="n">
        <v>1800</v>
      </c>
      <c r="V2232" s="27" t="n">
        <v>3500</v>
      </c>
      <c r="W2232" s="12" t="n">
        <f aca="false">IF(AND(I2232&gt;0,R2232&gt;0),(S2232-R2232)/R2232,"")</f>
        <v>0.428571428571429</v>
      </c>
      <c r="X2232" s="12" t="n">
        <f aca="false">IF(AND(J2232&gt;0,T2232&gt;0),(U2232-T2232)/T2232,"")</f>
        <v>0.40625</v>
      </c>
      <c r="Y2232" s="12" t="n">
        <f aca="false">IF(AND(K2232&gt;0,V2232&gt;0),(V2232-Resumen!$B$7)/Resumen!$B$7,"")</f>
        <v>0.4</v>
      </c>
      <c r="Z2232" s="28" t="n">
        <f aca="false">IF(AND(K2232&gt;0,I2232&gt;0,V2232&gt;0,S2232&gt;0),V2232-S2232,"")</f>
        <v>1000</v>
      </c>
      <c r="AA2232" s="12" t="n">
        <f aca="false">IF(Z2232&lt;&gt;"",Z2232/S2232,"")</f>
        <v>0.4</v>
      </c>
      <c r="AB2232" s="28" t="n">
        <f aca="false">IF(AND(K2232&gt;0,J2232&gt;0,V2232&gt;0,U2232&gt;0),V2232-U2232,"")</f>
        <v>1700</v>
      </c>
      <c r="AC2232" s="12" t="n">
        <f aca="false">IF(AB2232&lt;&gt;"",AB2232/U2232,"")</f>
        <v>0.944444444444444</v>
      </c>
      <c r="AD2232" s="27" t="n">
        <v>5</v>
      </c>
      <c r="AE2232" s="27" t="n">
        <v>6</v>
      </c>
      <c r="AF2232" s="27" t="n">
        <v>10</v>
      </c>
      <c r="AG2232" s="28" t="n">
        <f aca="false">AD2232+AE2232+AF2232</f>
        <v>21</v>
      </c>
      <c r="AH2232" s="12" t="n">
        <f aca="false">IF(AG2232&gt;0,AD2232/AG2232,"")</f>
        <v>0.238095238095238</v>
      </c>
      <c r="AI2232" s="27" t="n">
        <v>1</v>
      </c>
      <c r="AJ2232" s="27" t="n">
        <v>0</v>
      </c>
      <c r="AK2232" s="27" t="n">
        <v>1</v>
      </c>
      <c r="AL2232" s="22" t="str">
        <f aca="false">IF(OR(AJ2232&gt;0,AK2232&gt;0),"Sí","No")</f>
        <v>Sí</v>
      </c>
      <c r="AM2232" s="6" t="s">
        <v>198</v>
      </c>
      <c r="AN2232" s="6" t="s">
        <v>198</v>
      </c>
      <c r="AO2232" s="12" t="n">
        <f aca="false">IF(M2232&gt;0,K2232/M2232,"")</f>
        <v>0.230769230769231</v>
      </c>
      <c r="AP2232" s="22" t="str">
        <f aca="false">IF(M2232&gt;=Resumen!$B$5,"Alto","Bajo")</f>
        <v>Bajo</v>
      </c>
      <c r="AQ2232" s="22" t="str">
        <f aca="false">IF(AO2232&gt;=Resumen!$B$28,"Alto","Bajo")</f>
        <v>Bajo</v>
      </c>
      <c r="AR2232" s="22" t="str">
        <f aca="false">AP2232&amp;" Potencial / "&amp;AQ2232&amp;" Share"</f>
        <v>Bajo Potencial / Bajo Share</v>
      </c>
      <c r="AS2232" s="22" t="str">
        <f aca="false">IF(Q2232="Sí",IF(AO2232&gt;=Resumen!$B$29,"Alto","Bajo"),"")</f>
        <v>Bajo</v>
      </c>
      <c r="AT2232" s="22" t="str">
        <f aca="false">IF(AS2232&lt;&gt;"",AP2232&amp;" Potencial / "&amp;AS2232&amp;" Share","")</f>
        <v>Bajo Potencial / Bajo Share</v>
      </c>
      <c r="AU2232" s="22" t="str">
        <f aca="false">IF(AH2232="","Sin dato",IF(AH2232-AO2232&gt;Resumen!$B$6,"Sobre-exhibido",IF(AO2232-AH2232&gt;Resumen!$B$6,"Sub-exhibido","En línea")))</f>
        <v>En línea</v>
      </c>
      <c r="AV2232" s="22" t="n">
        <f aca="false">IF(AT2232="","",IF(AT2232="Alto Potencial / Bajo Share",1,IF(AT2232="Alto Potencial / Alto Share",2,IF(AT2232="Bajo Potencial / Alto Share",3,4))))</f>
        <v>4</v>
      </c>
      <c r="AW2232" s="22" t="str">
        <f aca="false">IF(Q2232="No","Sin competencia directa",IF(AV2232=1,"1 - Foco Conquista (Alto Pot / Bajo Share)",IF(AV2232=2,"2 - Foco Defensa (Alto Pot / Alto Share)",IF(AV2232=3,"3 - Monitoreo (Bajo Pot / Alto Share)","4 - Baja Prioridad (Bajo Pot / Bajo Share)"))))</f>
        <v>4 - Baja Prioridad (Bajo Pot / Bajo Share)</v>
      </c>
      <c r="AX2232" s="12" t="str">
        <f aca="false">IF(OR(IFERROR(AND(W2232&lt;&gt;"",Y2232&lt;&gt;"",Y2232-W2232&gt;Resumen!$B$8),FALSE()),IFERROR(AND(X2232&lt;&gt;"",Y2232&lt;&gt;"",Y2232-X2232&gt;Resumen!$B$8),FALSE())),MAX(IF(IFERROR(AND(W2232&lt;&gt;"",Y2232&lt;&gt;"",Y2232-W2232&gt;Resumen!$B$8),FALSE()),Y2232-W2232,0),IF(IFERROR(AND(X2232&lt;&gt;"",Y2232&lt;&gt;"",Y2232-X2232&gt;Resumen!$B$8),FALSE()),Y2232-X2232,0)),"")</f>
        <v/>
      </c>
      <c r="AY2232" s="22" t="str">
        <f aca="false">IF(OR(IFERROR(AND(W2232&lt;&gt;"",Y2232&lt;&gt;"",Y2232-W2232&gt;Resumen!$B$8),FALSE()),IFERROR(AND(X2232&lt;&gt;"",Y2232&lt;&gt;"",Y2232-X2232&gt;Resumen!$B$8),FALSE())),TRIM("Lays tiene mayor markup que "&amp;IF(IFERROR(AND(W2232&lt;&gt;"",Y2232&lt;&gt;"",Y2232-W2232&gt;Resumen!$B$8),FALSE()),"Quento ","")&amp;IF(IFERROR(AND(X2232&lt;&gt;"",Y2232&lt;&gt;"",Y2232-X2232&gt;Resumen!$B$8),FALSE()),"Julicroc ","")&amp;"en este PDV"),"")</f>
        <v/>
      </c>
      <c r="AZ2232" s="22" t="str">
        <f aca="false">IF(COUNTIF('Plan Pehuamar - Lista'!$A$2:$A$167,A2232)&gt;0,"Sí","No")</f>
        <v>No</v>
      </c>
      <c r="BA2232" s="22" t="str">
        <f aca="false">IF(COUNTIF('Plan Combo 9+1'!$A$2:$A$226,A2232)&gt;0,"Sí","No")</f>
        <v>No</v>
      </c>
      <c r="BB2232" s="22" t="str">
        <f aca="false">IF(AH2232="","No",IF(BA2232="Sí",IF((AO2232-AH2232)&gt;Resumen!$B$6,"Sí","No"),IF((AO2232-AH2232)&gt;=Resumen!$B$132,"Sí","No")))</f>
        <v>No</v>
      </c>
      <c r="BC2232" s="22" t="str">
        <f aca="false">IF(AND(N2232="Sí",AL2232="Sí",AI2232=0),"Sí","No")</f>
        <v>No</v>
      </c>
      <c r="BD2232" s="22" t="str">
        <f aca="false">IF(COUNTIF('Plan 9+1 (con Pehuamar)'!$A$2:$A$227,A2232)&gt;0,"Sí","No")</f>
        <v>No</v>
      </c>
    </row>
    <row r="2233" customFormat="false" ht="15" hidden="false" customHeight="true" outlineLevel="0" collapsed="false">
      <c r="A2233" s="6" t="n">
        <v>202697</v>
      </c>
      <c r="B2233" s="6" t="n">
        <v>14</v>
      </c>
      <c r="C2233" s="6" t="n">
        <v>1402</v>
      </c>
      <c r="D2233" s="6" t="s">
        <v>254</v>
      </c>
      <c r="E2233" s="6" t="s">
        <v>2389</v>
      </c>
      <c r="F2233" s="6" t="s">
        <v>196</v>
      </c>
      <c r="G2233" s="6" t="s">
        <v>130</v>
      </c>
      <c r="H2233" s="6" t="s">
        <v>1715</v>
      </c>
      <c r="I2233" s="27" t="n">
        <v>8</v>
      </c>
      <c r="J2233" s="27" t="n">
        <v>15</v>
      </c>
      <c r="K2233" s="27" t="n">
        <v>5</v>
      </c>
      <c r="L2233" s="28" t="n">
        <f aca="false">I2233+J2233</f>
        <v>23</v>
      </c>
      <c r="M2233" s="28" t="n">
        <f aca="false">L2233+K2233</f>
        <v>28</v>
      </c>
      <c r="N2233" s="22" t="str">
        <f aca="false">IF(I2233&gt;0,"Sí","No")</f>
        <v>Sí</v>
      </c>
      <c r="O2233" s="22" t="str">
        <f aca="false">IF(J2233&gt;0,"Sí","No")</f>
        <v>Sí</v>
      </c>
      <c r="P2233" s="22" t="str">
        <f aca="false">IF(K2233&gt;0,"Sí","No")</f>
        <v>Sí</v>
      </c>
      <c r="Q2233" s="22" t="str">
        <f aca="false">IF(OR(I2233&gt;0,J2233&gt;0),"Sí","No")</f>
        <v>Sí</v>
      </c>
      <c r="R2233" s="27" t="n">
        <v>1750</v>
      </c>
      <c r="S2233" s="27" t="n">
        <v>2500</v>
      </c>
      <c r="T2233" s="27" t="n">
        <v>1280</v>
      </c>
      <c r="U2233" s="27" t="n">
        <v>1800</v>
      </c>
      <c r="V2233" s="27" t="n">
        <v>3500</v>
      </c>
      <c r="W2233" s="12" t="n">
        <f aca="false">IF(AND(I2233&gt;0,R2233&gt;0),(S2233-R2233)/R2233,"")</f>
        <v>0.428571428571429</v>
      </c>
      <c r="X2233" s="12" t="n">
        <f aca="false">IF(AND(J2233&gt;0,T2233&gt;0),(U2233-T2233)/T2233,"")</f>
        <v>0.40625</v>
      </c>
      <c r="Y2233" s="12" t="n">
        <f aca="false">IF(AND(K2233&gt;0,V2233&gt;0),(V2233-Resumen!$B$7)/Resumen!$B$7,"")</f>
        <v>0.4</v>
      </c>
      <c r="Z2233" s="28" t="n">
        <f aca="false">IF(AND(K2233&gt;0,I2233&gt;0,V2233&gt;0,S2233&gt;0),V2233-S2233,"")</f>
        <v>1000</v>
      </c>
      <c r="AA2233" s="12" t="n">
        <f aca="false">IF(Z2233&lt;&gt;"",Z2233/S2233,"")</f>
        <v>0.4</v>
      </c>
      <c r="AB2233" s="28" t="n">
        <f aca="false">IF(AND(K2233&gt;0,J2233&gt;0,V2233&gt;0,U2233&gt;0),V2233-U2233,"")</f>
        <v>1700</v>
      </c>
      <c r="AC2233" s="12" t="n">
        <f aca="false">IF(AB2233&lt;&gt;"",AB2233/U2233,"")</f>
        <v>0.944444444444444</v>
      </c>
      <c r="AD2233" s="27" t="n">
        <v>2</v>
      </c>
      <c r="AE2233" s="27" t="n">
        <v>5</v>
      </c>
      <c r="AF2233" s="27" t="n">
        <v>9</v>
      </c>
      <c r="AG2233" s="28" t="n">
        <f aca="false">AD2233+AE2233+AF2233</f>
        <v>16</v>
      </c>
      <c r="AH2233" s="12" t="n">
        <f aca="false">IF(AG2233&gt;0,AD2233/AG2233,"")</f>
        <v>0.125</v>
      </c>
      <c r="AI2233" s="27" t="n">
        <v>1</v>
      </c>
      <c r="AJ2233" s="27" t="n">
        <v>0</v>
      </c>
      <c r="AK2233" s="27" t="n">
        <v>1</v>
      </c>
      <c r="AL2233" s="22" t="str">
        <f aca="false">IF(OR(AJ2233&gt;0,AK2233&gt;0),"Sí","No")</f>
        <v>Sí</v>
      </c>
      <c r="AM2233" s="6" t="s">
        <v>198</v>
      </c>
      <c r="AN2233" s="6" t="s">
        <v>198</v>
      </c>
      <c r="AO2233" s="12" t="n">
        <f aca="false">IF(M2233&gt;0,K2233/M2233,"")</f>
        <v>0.178571428571429</v>
      </c>
      <c r="AP2233" s="22" t="str">
        <f aca="false">IF(M2233&gt;=Resumen!$B$5,"Alto","Bajo")</f>
        <v>Bajo</v>
      </c>
      <c r="AQ2233" s="22" t="str">
        <f aca="false">IF(AO2233&gt;=Resumen!$B$28,"Alto","Bajo")</f>
        <v>Bajo</v>
      </c>
      <c r="AR2233" s="22" t="str">
        <f aca="false">AP2233&amp;" Potencial / "&amp;AQ2233&amp;" Share"</f>
        <v>Bajo Potencial / Bajo Share</v>
      </c>
      <c r="AS2233" s="22" t="str">
        <f aca="false">IF(Q2233="Sí",IF(AO2233&gt;=Resumen!$B$29,"Alto","Bajo"),"")</f>
        <v>Bajo</v>
      </c>
      <c r="AT2233" s="22" t="str">
        <f aca="false">IF(AS2233&lt;&gt;"",AP2233&amp;" Potencial / "&amp;AS2233&amp;" Share","")</f>
        <v>Bajo Potencial / Bajo Share</v>
      </c>
      <c r="AU2233" s="22" t="str">
        <f aca="false">IF(AH2233="","Sin dato",IF(AH2233-AO2233&gt;Resumen!$B$6,"Sobre-exhibido",IF(AO2233-AH2233&gt;Resumen!$B$6,"Sub-exhibido","En línea")))</f>
        <v>Sub-exhibido</v>
      </c>
      <c r="AV2233" s="22" t="n">
        <f aca="false">IF(AT2233="","",IF(AT2233="Alto Potencial / Bajo Share",1,IF(AT2233="Alto Potencial / Alto Share",2,IF(AT2233="Bajo Potencial / Alto Share",3,4))))</f>
        <v>4</v>
      </c>
      <c r="AW2233" s="22" t="str">
        <f aca="false">IF(Q2233="No","Sin competencia directa",IF(AV2233=1,"1 - Foco Conquista (Alto Pot / Bajo Share)",IF(AV2233=2,"2 - Foco Defensa (Alto Pot / Alto Share)",IF(AV2233=3,"3 - Monitoreo (Bajo Pot / Alto Share)","4 - Baja Prioridad (Bajo Pot / Bajo Share)"))))</f>
        <v>4 - Baja Prioridad (Bajo Pot / Bajo Share)</v>
      </c>
      <c r="AX2233" s="12" t="str">
        <f aca="false">IF(OR(IFERROR(AND(W2233&lt;&gt;"",Y2233&lt;&gt;"",Y2233-W2233&gt;Resumen!$B$8),FALSE()),IFERROR(AND(X2233&lt;&gt;"",Y2233&lt;&gt;"",Y2233-X2233&gt;Resumen!$B$8),FALSE())),MAX(IF(IFERROR(AND(W2233&lt;&gt;"",Y2233&lt;&gt;"",Y2233-W2233&gt;Resumen!$B$8),FALSE()),Y2233-W2233,0),IF(IFERROR(AND(X2233&lt;&gt;"",Y2233&lt;&gt;"",Y2233-X2233&gt;Resumen!$B$8),FALSE()),Y2233-X2233,0)),"")</f>
        <v/>
      </c>
      <c r="AY2233" s="22" t="str">
        <f aca="false">IF(OR(IFERROR(AND(W2233&lt;&gt;"",Y2233&lt;&gt;"",Y2233-W2233&gt;Resumen!$B$8),FALSE()),IFERROR(AND(X2233&lt;&gt;"",Y2233&lt;&gt;"",Y2233-X2233&gt;Resumen!$B$8),FALSE())),TRIM("Lays tiene mayor markup que "&amp;IF(IFERROR(AND(W2233&lt;&gt;"",Y2233&lt;&gt;"",Y2233-W2233&gt;Resumen!$B$8),FALSE()),"Quento ","")&amp;IF(IFERROR(AND(X2233&lt;&gt;"",Y2233&lt;&gt;"",Y2233-X2233&gt;Resumen!$B$8),FALSE()),"Julicroc ","")&amp;"en este PDV"),"")</f>
        <v/>
      </c>
      <c r="AZ2233" s="22" t="str">
        <f aca="false">IF(COUNTIF('Plan Pehuamar - Lista'!$A$2:$A$167,A2233)&gt;0,"Sí","No")</f>
        <v>No</v>
      </c>
      <c r="BA2233" s="22" t="str">
        <f aca="false">IF(COUNTIF('Plan Combo 9+1'!$A$2:$A$226,A2233)&gt;0,"Sí","No")</f>
        <v>No</v>
      </c>
      <c r="BB2233" s="22" t="str">
        <f aca="false">IF(AH2233="","No",IF(BA2233="Sí",IF((AO2233-AH2233)&gt;Resumen!$B$6,"Sí","No"),IF((AO2233-AH2233)&gt;=Resumen!$B$132,"Sí","No")))</f>
        <v>No</v>
      </c>
      <c r="BC2233" s="22" t="str">
        <f aca="false">IF(AND(N2233="Sí",AL2233="Sí",AI2233=0),"Sí","No")</f>
        <v>No</v>
      </c>
      <c r="BD2233" s="22" t="str">
        <f aca="false">IF(COUNTIF('Plan 9+1 (con Pehuamar)'!$A$2:$A$227,A2233)&gt;0,"Sí","No")</f>
        <v>No</v>
      </c>
    </row>
    <row r="2234" customFormat="false" ht="15" hidden="false" customHeight="true" outlineLevel="0" collapsed="false">
      <c r="A2234" s="6" t="n">
        <v>202714</v>
      </c>
      <c r="B2234" s="6" t="n">
        <v>14</v>
      </c>
      <c r="C2234" s="6" t="n">
        <v>1402</v>
      </c>
      <c r="D2234" s="6" t="s">
        <v>254</v>
      </c>
      <c r="E2234" s="6" t="s">
        <v>2390</v>
      </c>
      <c r="F2234" s="6" t="s">
        <v>201</v>
      </c>
      <c r="G2234" s="6" t="s">
        <v>130</v>
      </c>
      <c r="H2234" s="6" t="s">
        <v>1715</v>
      </c>
      <c r="I2234" s="27" t="n">
        <v>5</v>
      </c>
      <c r="J2234" s="27" t="n">
        <v>10</v>
      </c>
      <c r="K2234" s="27" t="n">
        <v>5</v>
      </c>
      <c r="L2234" s="28" t="n">
        <f aca="false">I2234+J2234</f>
        <v>15</v>
      </c>
      <c r="M2234" s="28" t="n">
        <f aca="false">L2234+K2234</f>
        <v>20</v>
      </c>
      <c r="N2234" s="22" t="str">
        <f aca="false">IF(I2234&gt;0,"Sí","No")</f>
        <v>Sí</v>
      </c>
      <c r="O2234" s="22" t="str">
        <f aca="false">IF(J2234&gt;0,"Sí","No")</f>
        <v>Sí</v>
      </c>
      <c r="P2234" s="22" t="str">
        <f aca="false">IF(K2234&gt;0,"Sí","No")</f>
        <v>Sí</v>
      </c>
      <c r="Q2234" s="22" t="str">
        <f aca="false">IF(OR(I2234&gt;0,J2234&gt;0),"Sí","No")</f>
        <v>Sí</v>
      </c>
      <c r="R2234" s="27" t="n">
        <v>1750</v>
      </c>
      <c r="S2234" s="27" t="n">
        <v>2500</v>
      </c>
      <c r="T2234" s="27" t="n">
        <v>1280</v>
      </c>
      <c r="U2234" s="27" t="n">
        <v>1800</v>
      </c>
      <c r="V2234" s="27" t="n">
        <v>3500</v>
      </c>
      <c r="W2234" s="12" t="n">
        <f aca="false">IF(AND(I2234&gt;0,R2234&gt;0),(S2234-R2234)/R2234,"")</f>
        <v>0.428571428571429</v>
      </c>
      <c r="X2234" s="12" t="n">
        <f aca="false">IF(AND(J2234&gt;0,T2234&gt;0),(U2234-T2234)/T2234,"")</f>
        <v>0.40625</v>
      </c>
      <c r="Y2234" s="12" t="n">
        <f aca="false">IF(AND(K2234&gt;0,V2234&gt;0),(V2234-Resumen!$B$7)/Resumen!$B$7,"")</f>
        <v>0.4</v>
      </c>
      <c r="Z2234" s="28" t="n">
        <f aca="false">IF(AND(K2234&gt;0,I2234&gt;0,V2234&gt;0,S2234&gt;0),V2234-S2234,"")</f>
        <v>1000</v>
      </c>
      <c r="AA2234" s="12" t="n">
        <f aca="false">IF(Z2234&lt;&gt;"",Z2234/S2234,"")</f>
        <v>0.4</v>
      </c>
      <c r="AB2234" s="28" t="n">
        <f aca="false">IF(AND(K2234&gt;0,J2234&gt;0,V2234&gt;0,U2234&gt;0),V2234-U2234,"")</f>
        <v>1700</v>
      </c>
      <c r="AC2234" s="12" t="n">
        <f aca="false">IF(AB2234&lt;&gt;"",AB2234/U2234,"")</f>
        <v>0.944444444444444</v>
      </c>
      <c r="AD2234" s="27" t="n">
        <v>3</v>
      </c>
      <c r="AE2234" s="27" t="n">
        <v>5</v>
      </c>
      <c r="AF2234" s="27" t="n">
        <v>10</v>
      </c>
      <c r="AG2234" s="28" t="n">
        <f aca="false">AD2234+AE2234+AF2234</f>
        <v>18</v>
      </c>
      <c r="AH2234" s="12" t="n">
        <f aca="false">IF(AG2234&gt;0,AD2234/AG2234,"")</f>
        <v>0.166666666666667</v>
      </c>
      <c r="AI2234" s="27" t="n">
        <v>0</v>
      </c>
      <c r="AJ2234" s="27" t="n">
        <v>0</v>
      </c>
      <c r="AK2234" s="27" t="n">
        <v>1</v>
      </c>
      <c r="AL2234" s="22" t="str">
        <f aca="false">IF(OR(AJ2234&gt;0,AK2234&gt;0),"Sí","No")</f>
        <v>Sí</v>
      </c>
      <c r="AM2234" s="6" t="s">
        <v>198</v>
      </c>
      <c r="AN2234" s="6" t="s">
        <v>198</v>
      </c>
      <c r="AO2234" s="12" t="n">
        <f aca="false">IF(M2234&gt;0,K2234/M2234,"")</f>
        <v>0.25</v>
      </c>
      <c r="AP2234" s="22" t="str">
        <f aca="false">IF(M2234&gt;=Resumen!$B$5,"Alto","Bajo")</f>
        <v>Bajo</v>
      </c>
      <c r="AQ2234" s="22" t="str">
        <f aca="false">IF(AO2234&gt;=Resumen!$B$28,"Alto","Bajo")</f>
        <v>Bajo</v>
      </c>
      <c r="AR2234" s="22" t="str">
        <f aca="false">AP2234&amp;" Potencial / "&amp;AQ2234&amp;" Share"</f>
        <v>Bajo Potencial / Bajo Share</v>
      </c>
      <c r="AS2234" s="22" t="str">
        <f aca="false">IF(Q2234="Sí",IF(AO2234&gt;=Resumen!$B$29,"Alto","Bajo"),"")</f>
        <v>Bajo</v>
      </c>
      <c r="AT2234" s="22" t="str">
        <f aca="false">IF(AS2234&lt;&gt;"",AP2234&amp;" Potencial / "&amp;AS2234&amp;" Share","")</f>
        <v>Bajo Potencial / Bajo Share</v>
      </c>
      <c r="AU2234" s="22" t="str">
        <f aca="false">IF(AH2234="","Sin dato",IF(AH2234-AO2234&gt;Resumen!$B$6,"Sobre-exhibido",IF(AO2234-AH2234&gt;Resumen!$B$6,"Sub-exhibido","En línea")))</f>
        <v>Sub-exhibido</v>
      </c>
      <c r="AV2234" s="22" t="n">
        <f aca="false">IF(AT2234="","",IF(AT2234="Alto Potencial / Bajo Share",1,IF(AT2234="Alto Potencial / Alto Share",2,IF(AT2234="Bajo Potencial / Alto Share",3,4))))</f>
        <v>4</v>
      </c>
      <c r="AW2234" s="22" t="str">
        <f aca="false">IF(Q2234="No","Sin competencia directa",IF(AV2234=1,"1 - Foco Conquista (Alto Pot / Bajo Share)",IF(AV2234=2,"2 - Foco Defensa (Alto Pot / Alto Share)",IF(AV2234=3,"3 - Monitoreo (Bajo Pot / Alto Share)","4 - Baja Prioridad (Bajo Pot / Bajo Share)"))))</f>
        <v>4 - Baja Prioridad (Bajo Pot / Bajo Share)</v>
      </c>
      <c r="AX2234" s="12" t="str">
        <f aca="false">IF(OR(IFERROR(AND(W2234&lt;&gt;"",Y2234&lt;&gt;"",Y2234-W2234&gt;Resumen!$B$8),FALSE()),IFERROR(AND(X2234&lt;&gt;"",Y2234&lt;&gt;"",Y2234-X2234&gt;Resumen!$B$8),FALSE())),MAX(IF(IFERROR(AND(W2234&lt;&gt;"",Y2234&lt;&gt;"",Y2234-W2234&gt;Resumen!$B$8),FALSE()),Y2234-W2234,0),IF(IFERROR(AND(X2234&lt;&gt;"",Y2234&lt;&gt;"",Y2234-X2234&gt;Resumen!$B$8),FALSE()),Y2234-X2234,0)),"")</f>
        <v/>
      </c>
      <c r="AY2234" s="22" t="str">
        <f aca="false">IF(OR(IFERROR(AND(W2234&lt;&gt;"",Y2234&lt;&gt;"",Y2234-W2234&gt;Resumen!$B$8),FALSE()),IFERROR(AND(X2234&lt;&gt;"",Y2234&lt;&gt;"",Y2234-X2234&gt;Resumen!$B$8),FALSE())),TRIM("Lays tiene mayor markup que "&amp;IF(IFERROR(AND(W2234&lt;&gt;"",Y2234&lt;&gt;"",Y2234-W2234&gt;Resumen!$B$8),FALSE()),"Quento ","")&amp;IF(IFERROR(AND(X2234&lt;&gt;"",Y2234&lt;&gt;"",Y2234-X2234&gt;Resumen!$B$8),FALSE()),"Julicroc ","")&amp;"en este PDV"),"")</f>
        <v/>
      </c>
      <c r="AZ2234" s="22" t="str">
        <f aca="false">IF(COUNTIF('Plan Pehuamar - Lista'!$A$2:$A$167,A2234)&gt;0,"Sí","No")</f>
        <v>No</v>
      </c>
      <c r="BA2234" s="22" t="str">
        <f aca="false">IF(COUNTIF('Plan Combo 9+1'!$A$2:$A$226,A2234)&gt;0,"Sí","No")</f>
        <v>No</v>
      </c>
      <c r="BB2234" s="22" t="str">
        <f aca="false">IF(AH2234="","No",IF(BA2234="Sí",IF((AO2234-AH2234)&gt;Resumen!$B$6,"Sí","No"),IF((AO2234-AH2234)&gt;=Resumen!$B$132,"Sí","No")))</f>
        <v>No</v>
      </c>
      <c r="BC2234" s="22" t="str">
        <f aca="false">IF(AND(N2234="Sí",AL2234="Sí",AI2234=0),"Sí","No")</f>
        <v>Sí</v>
      </c>
      <c r="BD2234" s="22" t="str">
        <f aca="false">IF(COUNTIF('Plan 9+1 (con Pehuamar)'!$A$2:$A$227,A2234)&gt;0,"Sí","No")</f>
        <v>No</v>
      </c>
    </row>
    <row r="2235" customFormat="false" ht="15" hidden="false" customHeight="true" outlineLevel="0" collapsed="false">
      <c r="A2235" s="6" t="n">
        <v>202765</v>
      </c>
      <c r="B2235" s="6" t="n">
        <v>14</v>
      </c>
      <c r="C2235" s="6" t="n">
        <v>1402</v>
      </c>
      <c r="D2235" s="6" t="s">
        <v>254</v>
      </c>
      <c r="E2235" s="6" t="s">
        <v>2373</v>
      </c>
      <c r="F2235" s="6" t="s">
        <v>196</v>
      </c>
      <c r="G2235" s="6" t="s">
        <v>130</v>
      </c>
      <c r="H2235" s="6" t="s">
        <v>1715</v>
      </c>
      <c r="I2235" s="27" t="n">
        <v>6</v>
      </c>
      <c r="J2235" s="27" t="n">
        <v>8</v>
      </c>
      <c r="K2235" s="27" t="n">
        <v>4</v>
      </c>
      <c r="L2235" s="28" t="n">
        <f aca="false">I2235+J2235</f>
        <v>14</v>
      </c>
      <c r="M2235" s="28" t="n">
        <f aca="false">L2235+K2235</f>
        <v>18</v>
      </c>
      <c r="N2235" s="22" t="str">
        <f aca="false">IF(I2235&gt;0,"Sí","No")</f>
        <v>Sí</v>
      </c>
      <c r="O2235" s="22" t="str">
        <f aca="false">IF(J2235&gt;0,"Sí","No")</f>
        <v>Sí</v>
      </c>
      <c r="P2235" s="22" t="str">
        <f aca="false">IF(K2235&gt;0,"Sí","No")</f>
        <v>Sí</v>
      </c>
      <c r="Q2235" s="22" t="str">
        <f aca="false">IF(OR(I2235&gt;0,J2235&gt;0),"Sí","No")</f>
        <v>Sí</v>
      </c>
      <c r="R2235" s="27" t="n">
        <v>1750</v>
      </c>
      <c r="S2235" s="27" t="n">
        <v>2500</v>
      </c>
      <c r="T2235" s="27" t="n">
        <v>1280</v>
      </c>
      <c r="U2235" s="27" t="n">
        <v>1800</v>
      </c>
      <c r="V2235" s="27" t="n">
        <v>3500</v>
      </c>
      <c r="W2235" s="12" t="n">
        <f aca="false">IF(AND(I2235&gt;0,R2235&gt;0),(S2235-R2235)/R2235,"")</f>
        <v>0.428571428571429</v>
      </c>
      <c r="X2235" s="12" t="n">
        <f aca="false">IF(AND(J2235&gt;0,T2235&gt;0),(U2235-T2235)/T2235,"")</f>
        <v>0.40625</v>
      </c>
      <c r="Y2235" s="12" t="n">
        <f aca="false">IF(AND(K2235&gt;0,V2235&gt;0),(V2235-Resumen!$B$7)/Resumen!$B$7,"")</f>
        <v>0.4</v>
      </c>
      <c r="Z2235" s="28" t="n">
        <f aca="false">IF(AND(K2235&gt;0,I2235&gt;0,V2235&gt;0,S2235&gt;0),V2235-S2235,"")</f>
        <v>1000</v>
      </c>
      <c r="AA2235" s="12" t="n">
        <f aca="false">IF(Z2235&lt;&gt;"",Z2235/S2235,"")</f>
        <v>0.4</v>
      </c>
      <c r="AB2235" s="28" t="n">
        <f aca="false">IF(AND(K2235&gt;0,J2235&gt;0,V2235&gt;0,U2235&gt;0),V2235-U2235,"")</f>
        <v>1700</v>
      </c>
      <c r="AC2235" s="12" t="n">
        <f aca="false">IF(AB2235&lt;&gt;"",AB2235/U2235,"")</f>
        <v>0.944444444444444</v>
      </c>
      <c r="AD2235" s="27" t="n">
        <v>3</v>
      </c>
      <c r="AE2235" s="27" t="n">
        <v>5</v>
      </c>
      <c r="AF2235" s="27" t="n">
        <v>9</v>
      </c>
      <c r="AG2235" s="28" t="n">
        <f aca="false">AD2235+AE2235+AF2235</f>
        <v>17</v>
      </c>
      <c r="AH2235" s="12" t="n">
        <f aca="false">IF(AG2235&gt;0,AD2235/AG2235,"")</f>
        <v>0.176470588235294</v>
      </c>
      <c r="AI2235" s="27" t="n">
        <v>1</v>
      </c>
      <c r="AJ2235" s="27" t="n">
        <v>1</v>
      </c>
      <c r="AK2235" s="27" t="n">
        <v>1</v>
      </c>
      <c r="AL2235" s="22" t="str">
        <f aca="false">IF(OR(AJ2235&gt;0,AK2235&gt;0),"Sí","No")</f>
        <v>Sí</v>
      </c>
      <c r="AM2235" s="6" t="s">
        <v>198</v>
      </c>
      <c r="AN2235" s="6" t="s">
        <v>198</v>
      </c>
      <c r="AO2235" s="12" t="n">
        <f aca="false">IF(M2235&gt;0,K2235/M2235,"")</f>
        <v>0.222222222222222</v>
      </c>
      <c r="AP2235" s="22" t="str">
        <f aca="false">IF(M2235&gt;=Resumen!$B$5,"Alto","Bajo")</f>
        <v>Bajo</v>
      </c>
      <c r="AQ2235" s="22" t="str">
        <f aca="false">IF(AO2235&gt;=Resumen!$B$28,"Alto","Bajo")</f>
        <v>Bajo</v>
      </c>
      <c r="AR2235" s="22" t="str">
        <f aca="false">AP2235&amp;" Potencial / "&amp;AQ2235&amp;" Share"</f>
        <v>Bajo Potencial / Bajo Share</v>
      </c>
      <c r="AS2235" s="22" t="str">
        <f aca="false">IF(Q2235="Sí",IF(AO2235&gt;=Resumen!$B$29,"Alto","Bajo"),"")</f>
        <v>Bajo</v>
      </c>
      <c r="AT2235" s="22" t="str">
        <f aca="false">IF(AS2235&lt;&gt;"",AP2235&amp;" Potencial / "&amp;AS2235&amp;" Share","")</f>
        <v>Bajo Potencial / Bajo Share</v>
      </c>
      <c r="AU2235" s="22" t="str">
        <f aca="false">IF(AH2235="","Sin dato",IF(AH2235-AO2235&gt;Resumen!$B$6,"Sobre-exhibido",IF(AO2235-AH2235&gt;Resumen!$B$6,"Sub-exhibido","En línea")))</f>
        <v>En línea</v>
      </c>
      <c r="AV2235" s="22" t="n">
        <f aca="false">IF(AT2235="","",IF(AT2235="Alto Potencial / Bajo Share",1,IF(AT2235="Alto Potencial / Alto Share",2,IF(AT2235="Bajo Potencial / Alto Share",3,4))))</f>
        <v>4</v>
      </c>
      <c r="AW2235" s="22" t="str">
        <f aca="false">IF(Q2235="No","Sin competencia directa",IF(AV2235=1,"1 - Foco Conquista (Alto Pot / Bajo Share)",IF(AV2235=2,"2 - Foco Defensa (Alto Pot / Alto Share)",IF(AV2235=3,"3 - Monitoreo (Bajo Pot / Alto Share)","4 - Baja Prioridad (Bajo Pot / Bajo Share)"))))</f>
        <v>4 - Baja Prioridad (Bajo Pot / Bajo Share)</v>
      </c>
      <c r="AX2235" s="12" t="str">
        <f aca="false">IF(OR(IFERROR(AND(W2235&lt;&gt;"",Y2235&lt;&gt;"",Y2235-W2235&gt;Resumen!$B$8),FALSE()),IFERROR(AND(X2235&lt;&gt;"",Y2235&lt;&gt;"",Y2235-X2235&gt;Resumen!$B$8),FALSE())),MAX(IF(IFERROR(AND(W2235&lt;&gt;"",Y2235&lt;&gt;"",Y2235-W2235&gt;Resumen!$B$8),FALSE()),Y2235-W2235,0),IF(IFERROR(AND(X2235&lt;&gt;"",Y2235&lt;&gt;"",Y2235-X2235&gt;Resumen!$B$8),FALSE()),Y2235-X2235,0)),"")</f>
        <v/>
      </c>
      <c r="AY2235" s="22" t="str">
        <f aca="false">IF(OR(IFERROR(AND(W2235&lt;&gt;"",Y2235&lt;&gt;"",Y2235-W2235&gt;Resumen!$B$8),FALSE()),IFERROR(AND(X2235&lt;&gt;"",Y2235&lt;&gt;"",Y2235-X2235&gt;Resumen!$B$8),FALSE())),TRIM("Lays tiene mayor markup que "&amp;IF(IFERROR(AND(W2235&lt;&gt;"",Y2235&lt;&gt;"",Y2235-W2235&gt;Resumen!$B$8),FALSE()),"Quento ","")&amp;IF(IFERROR(AND(X2235&lt;&gt;"",Y2235&lt;&gt;"",Y2235-X2235&gt;Resumen!$B$8),FALSE()),"Julicroc ","")&amp;"en este PDV"),"")</f>
        <v/>
      </c>
      <c r="AZ2235" s="22" t="str">
        <f aca="false">IF(COUNTIF('Plan Pehuamar - Lista'!$A$2:$A$167,A2235)&gt;0,"Sí","No")</f>
        <v>No</v>
      </c>
      <c r="BA2235" s="22" t="str">
        <f aca="false">IF(COUNTIF('Plan Combo 9+1'!$A$2:$A$226,A2235)&gt;0,"Sí","No")</f>
        <v>No</v>
      </c>
      <c r="BB2235" s="22" t="str">
        <f aca="false">IF(AH2235="","No",IF(BA2235="Sí",IF((AO2235-AH2235)&gt;Resumen!$B$6,"Sí","No"),IF((AO2235-AH2235)&gt;=Resumen!$B$132,"Sí","No")))</f>
        <v>No</v>
      </c>
      <c r="BC2235" s="22" t="str">
        <f aca="false">IF(AND(N2235="Sí",AL2235="Sí",AI2235=0),"Sí","No")</f>
        <v>No</v>
      </c>
      <c r="BD2235" s="22" t="str">
        <f aca="false">IF(COUNTIF('Plan 9+1 (con Pehuamar)'!$A$2:$A$227,A2235)&gt;0,"Sí","No")</f>
        <v>No</v>
      </c>
    </row>
    <row r="2236" customFormat="false" ht="15" hidden="false" customHeight="true" outlineLevel="0" collapsed="false">
      <c r="A2236" s="6" t="n">
        <v>200905</v>
      </c>
      <c r="B2236" s="6" t="n">
        <v>14</v>
      </c>
      <c r="C2236" s="6" t="n">
        <v>1403</v>
      </c>
      <c r="D2236" s="6" t="s">
        <v>315</v>
      </c>
      <c r="E2236" s="6" t="s">
        <v>2391</v>
      </c>
      <c r="F2236" s="6" t="s">
        <v>466</v>
      </c>
      <c r="G2236" s="6" t="s">
        <v>130</v>
      </c>
      <c r="H2236" s="6" t="s">
        <v>1715</v>
      </c>
      <c r="I2236" s="27" t="n">
        <v>0</v>
      </c>
      <c r="J2236" s="27" t="n">
        <v>0</v>
      </c>
      <c r="K2236" s="27" t="n">
        <v>2.8</v>
      </c>
      <c r="L2236" s="28" t="n">
        <f aca="false">I2236+J2236</f>
        <v>0</v>
      </c>
      <c r="M2236" s="28" t="n">
        <f aca="false">L2236+K2236</f>
        <v>2.8</v>
      </c>
      <c r="N2236" s="22" t="str">
        <f aca="false">IF(I2236&gt;0,"Sí","No")</f>
        <v>No</v>
      </c>
      <c r="O2236" s="22" t="str">
        <f aca="false">IF(J2236&gt;0,"Sí","No")</f>
        <v>No</v>
      </c>
      <c r="P2236" s="22" t="str">
        <f aca="false">IF(K2236&gt;0,"Sí","No")</f>
        <v>Sí</v>
      </c>
      <c r="Q2236" s="22" t="str">
        <f aca="false">IF(OR(I2236&gt;0,J2236&gt;0),"Sí","No")</f>
        <v>No</v>
      </c>
      <c r="R2236" s="27"/>
      <c r="S2236" s="27"/>
      <c r="T2236" s="27"/>
      <c r="U2236" s="27"/>
      <c r="V2236" s="27"/>
      <c r="W2236" s="12" t="str">
        <f aca="false">IF(AND(I2236&gt;0,R2236&gt;0),(S2236-R2236)/R2236,"")</f>
        <v/>
      </c>
      <c r="X2236" s="12" t="str">
        <f aca="false">IF(AND(J2236&gt;0,T2236&gt;0),(U2236-T2236)/T2236,"")</f>
        <v/>
      </c>
      <c r="Y2236" s="12" t="str">
        <f aca="false">IF(AND(K2236&gt;0,V2236&gt;0),(V2236-Resumen!$B$7)/Resumen!$B$7,"")</f>
        <v/>
      </c>
      <c r="Z2236" s="28" t="str">
        <f aca="false">IF(AND(K2236&gt;0,I2236&gt;0,V2236&gt;0,S2236&gt;0),V2236-S2236,"")</f>
        <v/>
      </c>
      <c r="AA2236" s="12" t="str">
        <f aca="false">IF(Z2236&lt;&gt;"",Z2236/S2236,"")</f>
        <v/>
      </c>
      <c r="AB2236" s="28" t="str">
        <f aca="false">IF(AND(K2236&gt;0,J2236&gt;0,V2236&gt;0,U2236&gt;0),V2236-U2236,"")</f>
        <v/>
      </c>
      <c r="AC2236" s="12" t="str">
        <f aca="false">IF(AB2236&lt;&gt;"",AB2236/U2236,"")</f>
        <v/>
      </c>
      <c r="AD2236" s="27" t="n">
        <v>0</v>
      </c>
      <c r="AE2236" s="27" t="n">
        <v>0</v>
      </c>
      <c r="AF2236" s="27" t="n">
        <v>0</v>
      </c>
      <c r="AG2236" s="28" t="n">
        <f aca="false">AD2236+AE2236+AF2236</f>
        <v>0</v>
      </c>
      <c r="AH2236" s="12" t="str">
        <f aca="false">IF(AG2236&gt;0,AD2236/AG2236,"")</f>
        <v/>
      </c>
      <c r="AI2236" s="27" t="n">
        <v>0</v>
      </c>
      <c r="AJ2236" s="27" t="n">
        <v>0</v>
      </c>
      <c r="AK2236" s="27" t="n">
        <v>0</v>
      </c>
      <c r="AL2236" s="22" t="str">
        <f aca="false">IF(OR(AJ2236&gt;0,AK2236&gt;0),"Sí","No")</f>
        <v>No</v>
      </c>
      <c r="AM2236" s="6"/>
      <c r="AN2236" s="6"/>
      <c r="AO2236" s="12" t="n">
        <f aca="false">IF(M2236&gt;0,K2236/M2236,"")</f>
        <v>1</v>
      </c>
      <c r="AP2236" s="22" t="str">
        <f aca="false">IF(M2236&gt;=Resumen!$B$5,"Alto","Bajo")</f>
        <v>Bajo</v>
      </c>
      <c r="AQ2236" s="22" t="str">
        <f aca="false">IF(AO2236&gt;=Resumen!$B$28,"Alto","Bajo")</f>
        <v>Alto</v>
      </c>
      <c r="AR2236" s="22" t="str">
        <f aca="false">AP2236&amp;" Potencial / "&amp;AQ2236&amp;" Share"</f>
        <v>Bajo Potencial / Alto Share</v>
      </c>
      <c r="AS2236" s="22" t="str">
        <f aca="false">IF(Q2236="Sí",IF(AO2236&gt;=Resumen!$B$29,"Alto","Bajo"),"")</f>
        <v/>
      </c>
      <c r="AT2236" s="22" t="str">
        <f aca="false">IF(AS2236&lt;&gt;"",AP2236&amp;" Potencial / "&amp;AS2236&amp;" Share","")</f>
        <v/>
      </c>
      <c r="AU2236" s="22" t="str">
        <f aca="false">IF(AH2236="","Sin dato",IF(AH2236-AO2236&gt;Resumen!$B$6,"Sobre-exhibido",IF(AO2236-AH2236&gt;Resumen!$B$6,"Sub-exhibido","En línea")))</f>
        <v>Sin dato</v>
      </c>
      <c r="AV2236" s="22" t="str">
        <f aca="false">IF(AT2236="","",IF(AT2236="Alto Potencial / Bajo Share",1,IF(AT2236="Alto Potencial / Alto Share",2,IF(AT2236="Bajo Potencial / Alto Share",3,4))))</f>
        <v/>
      </c>
      <c r="AW2236" s="22" t="str">
        <f aca="false">IF(Q2236="No","Sin competencia directa",IF(AV2236=1,"1 - Foco Conquista (Alto Pot / Bajo Share)",IF(AV2236=2,"2 - Foco Defensa (Alto Pot / Alto Share)",IF(AV2236=3,"3 - Monitoreo (Bajo Pot / Alto Share)","4 - Baja Prioridad (Bajo Pot / Bajo Share)"))))</f>
        <v>Sin competencia directa</v>
      </c>
      <c r="AX2236" s="12" t="str">
        <f aca="false">IF(OR(IFERROR(AND(W2236&lt;&gt;"",Y2236&lt;&gt;"",Y2236-W2236&gt;Resumen!$B$8),FALSE()),IFERROR(AND(X2236&lt;&gt;"",Y2236&lt;&gt;"",Y2236-X2236&gt;Resumen!$B$8),FALSE())),MAX(IF(IFERROR(AND(W2236&lt;&gt;"",Y2236&lt;&gt;"",Y2236-W2236&gt;Resumen!$B$8),FALSE()),Y2236-W2236,0),IF(IFERROR(AND(X2236&lt;&gt;"",Y2236&lt;&gt;"",Y2236-X2236&gt;Resumen!$B$8),FALSE()),Y2236-X2236,0)),"")</f>
        <v/>
      </c>
      <c r="AY2236" s="22" t="str">
        <f aca="false">IF(OR(IFERROR(AND(W2236&lt;&gt;"",Y2236&lt;&gt;"",Y2236-W2236&gt;Resumen!$B$8),FALSE()),IFERROR(AND(X2236&lt;&gt;"",Y2236&lt;&gt;"",Y2236-X2236&gt;Resumen!$B$8),FALSE())),TRIM("Lays tiene mayor markup que "&amp;IF(IFERROR(AND(W2236&lt;&gt;"",Y2236&lt;&gt;"",Y2236-W2236&gt;Resumen!$B$8),FALSE()),"Quento ","")&amp;IF(IFERROR(AND(X2236&lt;&gt;"",Y2236&lt;&gt;"",Y2236-X2236&gt;Resumen!$B$8),FALSE()),"Julicroc ","")&amp;"en este PDV"),"")</f>
        <v/>
      </c>
      <c r="AZ2236" s="22" t="str">
        <f aca="false">IF(COUNTIF('Plan Pehuamar - Lista'!$A$2:$A$167,A2236)&gt;0,"Sí","No")</f>
        <v>No</v>
      </c>
      <c r="BA2236" s="22" t="str">
        <f aca="false">IF(COUNTIF('Plan Combo 9+1'!$A$2:$A$226,A2236)&gt;0,"Sí","No")</f>
        <v>No</v>
      </c>
      <c r="BB2236" s="22" t="str">
        <f aca="false">IF(AH2236="","No",IF(BA2236="Sí",IF((AO2236-AH2236)&gt;Resumen!$B$6,"Sí","No"),IF((AO2236-AH2236)&gt;=Resumen!$B$132,"Sí","No")))</f>
        <v>No</v>
      </c>
      <c r="BC2236" s="22" t="str">
        <f aca="false">IF(AND(N2236="Sí",AL2236="Sí",AI2236=0),"Sí","No")</f>
        <v>No</v>
      </c>
      <c r="BD2236" s="22" t="str">
        <f aca="false">IF(COUNTIF('Plan 9+1 (con Pehuamar)'!$A$2:$A$227,A2236)&gt;0,"Sí","No")</f>
        <v>No</v>
      </c>
    </row>
    <row r="2237" customFormat="false" ht="15" hidden="false" customHeight="true" outlineLevel="0" collapsed="false">
      <c r="A2237" s="6" t="n">
        <v>200907</v>
      </c>
      <c r="B2237" s="6" t="n">
        <v>14</v>
      </c>
      <c r="C2237" s="6" t="n">
        <v>1403</v>
      </c>
      <c r="D2237" s="6" t="s">
        <v>315</v>
      </c>
      <c r="E2237" s="6" t="s">
        <v>2392</v>
      </c>
      <c r="F2237" s="6" t="s">
        <v>201</v>
      </c>
      <c r="G2237" s="6" t="s">
        <v>130</v>
      </c>
      <c r="H2237" s="6" t="s">
        <v>1715</v>
      </c>
      <c r="I2237" s="27" t="n">
        <v>0</v>
      </c>
      <c r="J2237" s="27" t="n">
        <v>0</v>
      </c>
      <c r="K2237" s="27" t="n">
        <v>0.1</v>
      </c>
      <c r="L2237" s="28" t="n">
        <f aca="false">I2237+J2237</f>
        <v>0</v>
      </c>
      <c r="M2237" s="28" t="n">
        <f aca="false">L2237+K2237</f>
        <v>0.1</v>
      </c>
      <c r="N2237" s="22" t="str">
        <f aca="false">IF(I2237&gt;0,"Sí","No")</f>
        <v>No</v>
      </c>
      <c r="O2237" s="22" t="str">
        <f aca="false">IF(J2237&gt;0,"Sí","No")</f>
        <v>No</v>
      </c>
      <c r="P2237" s="22" t="str">
        <f aca="false">IF(K2237&gt;0,"Sí","No")</f>
        <v>Sí</v>
      </c>
      <c r="Q2237" s="22" t="str">
        <f aca="false">IF(OR(I2237&gt;0,J2237&gt;0),"Sí","No")</f>
        <v>No</v>
      </c>
      <c r="R2237" s="27"/>
      <c r="S2237" s="27"/>
      <c r="T2237" s="27"/>
      <c r="U2237" s="27"/>
      <c r="V2237" s="27"/>
      <c r="W2237" s="12" t="str">
        <f aca="false">IF(AND(I2237&gt;0,R2237&gt;0),(S2237-R2237)/R2237,"")</f>
        <v/>
      </c>
      <c r="X2237" s="12" t="str">
        <f aca="false">IF(AND(J2237&gt;0,T2237&gt;0),(U2237-T2237)/T2237,"")</f>
        <v/>
      </c>
      <c r="Y2237" s="12" t="str">
        <f aca="false">IF(AND(K2237&gt;0,V2237&gt;0),(V2237-Resumen!$B$7)/Resumen!$B$7,"")</f>
        <v/>
      </c>
      <c r="Z2237" s="28" t="str">
        <f aca="false">IF(AND(K2237&gt;0,I2237&gt;0,V2237&gt;0,S2237&gt;0),V2237-S2237,"")</f>
        <v/>
      </c>
      <c r="AA2237" s="12" t="str">
        <f aca="false">IF(Z2237&lt;&gt;"",Z2237/S2237,"")</f>
        <v/>
      </c>
      <c r="AB2237" s="28" t="str">
        <f aca="false">IF(AND(K2237&gt;0,J2237&gt;0,V2237&gt;0,U2237&gt;0),V2237-U2237,"")</f>
        <v/>
      </c>
      <c r="AC2237" s="12" t="str">
        <f aca="false">IF(AB2237&lt;&gt;"",AB2237/U2237,"")</f>
        <v/>
      </c>
      <c r="AD2237" s="27" t="n">
        <v>0</v>
      </c>
      <c r="AE2237" s="27" t="n">
        <v>0</v>
      </c>
      <c r="AF2237" s="27" t="n">
        <v>0</v>
      </c>
      <c r="AG2237" s="28" t="n">
        <f aca="false">AD2237+AE2237+AF2237</f>
        <v>0</v>
      </c>
      <c r="AH2237" s="12" t="str">
        <f aca="false">IF(AG2237&gt;0,AD2237/AG2237,"")</f>
        <v/>
      </c>
      <c r="AI2237" s="27" t="n">
        <v>0</v>
      </c>
      <c r="AJ2237" s="27" t="n">
        <v>0</v>
      </c>
      <c r="AK2237" s="27" t="n">
        <v>0</v>
      </c>
      <c r="AL2237" s="22" t="str">
        <f aca="false">IF(OR(AJ2237&gt;0,AK2237&gt;0),"Sí","No")</f>
        <v>No</v>
      </c>
      <c r="AM2237" s="6"/>
      <c r="AN2237" s="6"/>
      <c r="AO2237" s="12" t="n">
        <f aca="false">IF(M2237&gt;0,K2237/M2237,"")</f>
        <v>1</v>
      </c>
      <c r="AP2237" s="22" t="str">
        <f aca="false">IF(M2237&gt;=Resumen!$B$5,"Alto","Bajo")</f>
        <v>Bajo</v>
      </c>
      <c r="AQ2237" s="22" t="str">
        <f aca="false">IF(AO2237&gt;=Resumen!$B$28,"Alto","Bajo")</f>
        <v>Alto</v>
      </c>
      <c r="AR2237" s="22" t="str">
        <f aca="false">AP2237&amp;" Potencial / "&amp;AQ2237&amp;" Share"</f>
        <v>Bajo Potencial / Alto Share</v>
      </c>
      <c r="AS2237" s="22" t="str">
        <f aca="false">IF(Q2237="Sí",IF(AO2237&gt;=Resumen!$B$29,"Alto","Bajo"),"")</f>
        <v/>
      </c>
      <c r="AT2237" s="22" t="str">
        <f aca="false">IF(AS2237&lt;&gt;"",AP2237&amp;" Potencial / "&amp;AS2237&amp;" Share","")</f>
        <v/>
      </c>
      <c r="AU2237" s="22" t="str">
        <f aca="false">IF(AH2237="","Sin dato",IF(AH2237-AO2237&gt;Resumen!$B$6,"Sobre-exhibido",IF(AO2237-AH2237&gt;Resumen!$B$6,"Sub-exhibido","En línea")))</f>
        <v>Sin dato</v>
      </c>
      <c r="AV2237" s="22" t="str">
        <f aca="false">IF(AT2237="","",IF(AT2237="Alto Potencial / Bajo Share",1,IF(AT2237="Alto Potencial / Alto Share",2,IF(AT2237="Bajo Potencial / Alto Share",3,4))))</f>
        <v/>
      </c>
      <c r="AW2237" s="22" t="str">
        <f aca="false">IF(Q2237="No","Sin competencia directa",IF(AV2237=1,"1 - Foco Conquista (Alto Pot / Bajo Share)",IF(AV2237=2,"2 - Foco Defensa (Alto Pot / Alto Share)",IF(AV2237=3,"3 - Monitoreo (Bajo Pot / Alto Share)","4 - Baja Prioridad (Bajo Pot / Bajo Share)"))))</f>
        <v>Sin competencia directa</v>
      </c>
      <c r="AX2237" s="12" t="str">
        <f aca="false">IF(OR(IFERROR(AND(W2237&lt;&gt;"",Y2237&lt;&gt;"",Y2237-W2237&gt;Resumen!$B$8),FALSE()),IFERROR(AND(X2237&lt;&gt;"",Y2237&lt;&gt;"",Y2237-X2237&gt;Resumen!$B$8),FALSE())),MAX(IF(IFERROR(AND(W2237&lt;&gt;"",Y2237&lt;&gt;"",Y2237-W2237&gt;Resumen!$B$8),FALSE()),Y2237-W2237,0),IF(IFERROR(AND(X2237&lt;&gt;"",Y2237&lt;&gt;"",Y2237-X2237&gt;Resumen!$B$8),FALSE()),Y2237-X2237,0)),"")</f>
        <v/>
      </c>
      <c r="AY2237" s="22" t="str">
        <f aca="false">IF(OR(IFERROR(AND(W2237&lt;&gt;"",Y2237&lt;&gt;"",Y2237-W2237&gt;Resumen!$B$8),FALSE()),IFERROR(AND(X2237&lt;&gt;"",Y2237&lt;&gt;"",Y2237-X2237&gt;Resumen!$B$8),FALSE())),TRIM("Lays tiene mayor markup que "&amp;IF(IFERROR(AND(W2237&lt;&gt;"",Y2237&lt;&gt;"",Y2237-W2237&gt;Resumen!$B$8),FALSE()),"Quento ","")&amp;IF(IFERROR(AND(X2237&lt;&gt;"",Y2237&lt;&gt;"",Y2237-X2237&gt;Resumen!$B$8),FALSE()),"Julicroc ","")&amp;"en este PDV"),"")</f>
        <v/>
      </c>
      <c r="AZ2237" s="22" t="str">
        <f aca="false">IF(COUNTIF('Plan Pehuamar - Lista'!$A$2:$A$167,A2237)&gt;0,"Sí","No")</f>
        <v>No</v>
      </c>
      <c r="BA2237" s="22" t="str">
        <f aca="false">IF(COUNTIF('Plan Combo 9+1'!$A$2:$A$226,A2237)&gt;0,"Sí","No")</f>
        <v>No</v>
      </c>
      <c r="BB2237" s="22" t="str">
        <f aca="false">IF(AH2237="","No",IF(BA2237="Sí",IF((AO2237-AH2237)&gt;Resumen!$B$6,"Sí","No"),IF((AO2237-AH2237)&gt;=Resumen!$B$132,"Sí","No")))</f>
        <v>No</v>
      </c>
      <c r="BC2237" s="22" t="str">
        <f aca="false">IF(AND(N2237="Sí",AL2237="Sí",AI2237=0),"Sí","No")</f>
        <v>No</v>
      </c>
      <c r="BD2237" s="22" t="str">
        <f aca="false">IF(COUNTIF('Plan 9+1 (con Pehuamar)'!$A$2:$A$227,A2237)&gt;0,"Sí","No")</f>
        <v>No</v>
      </c>
    </row>
    <row r="2238" customFormat="false" ht="15" hidden="false" customHeight="true" outlineLevel="0" collapsed="false">
      <c r="A2238" s="6" t="n">
        <v>200916</v>
      </c>
      <c r="B2238" s="6" t="n">
        <v>14</v>
      </c>
      <c r="C2238" s="6" t="n">
        <v>1403</v>
      </c>
      <c r="D2238" s="6" t="s">
        <v>315</v>
      </c>
      <c r="E2238" s="6" t="s">
        <v>2393</v>
      </c>
      <c r="F2238" s="6" t="s">
        <v>201</v>
      </c>
      <c r="G2238" s="6" t="s">
        <v>130</v>
      </c>
      <c r="H2238" s="6" t="s">
        <v>1715</v>
      </c>
      <c r="I2238" s="27" t="n">
        <v>0</v>
      </c>
      <c r="J2238" s="27" t="n">
        <v>0</v>
      </c>
      <c r="K2238" s="27" t="n">
        <v>1.1</v>
      </c>
      <c r="L2238" s="28" t="n">
        <f aca="false">I2238+J2238</f>
        <v>0</v>
      </c>
      <c r="M2238" s="28" t="n">
        <f aca="false">L2238+K2238</f>
        <v>1.1</v>
      </c>
      <c r="N2238" s="22" t="str">
        <f aca="false">IF(I2238&gt;0,"Sí","No")</f>
        <v>No</v>
      </c>
      <c r="O2238" s="22" t="str">
        <f aca="false">IF(J2238&gt;0,"Sí","No")</f>
        <v>No</v>
      </c>
      <c r="P2238" s="22" t="str">
        <f aca="false">IF(K2238&gt;0,"Sí","No")</f>
        <v>Sí</v>
      </c>
      <c r="Q2238" s="22" t="str">
        <f aca="false">IF(OR(I2238&gt;0,J2238&gt;0),"Sí","No")</f>
        <v>No</v>
      </c>
      <c r="R2238" s="27"/>
      <c r="S2238" s="27"/>
      <c r="T2238" s="27"/>
      <c r="U2238" s="27"/>
      <c r="V2238" s="27"/>
      <c r="W2238" s="12" t="str">
        <f aca="false">IF(AND(I2238&gt;0,R2238&gt;0),(S2238-R2238)/R2238,"")</f>
        <v/>
      </c>
      <c r="X2238" s="12" t="str">
        <f aca="false">IF(AND(J2238&gt;0,T2238&gt;0),(U2238-T2238)/T2238,"")</f>
        <v/>
      </c>
      <c r="Y2238" s="12" t="str">
        <f aca="false">IF(AND(K2238&gt;0,V2238&gt;0),(V2238-Resumen!$B$7)/Resumen!$B$7,"")</f>
        <v/>
      </c>
      <c r="Z2238" s="28" t="str">
        <f aca="false">IF(AND(K2238&gt;0,I2238&gt;0,V2238&gt;0,S2238&gt;0),V2238-S2238,"")</f>
        <v/>
      </c>
      <c r="AA2238" s="12" t="str">
        <f aca="false">IF(Z2238&lt;&gt;"",Z2238/S2238,"")</f>
        <v/>
      </c>
      <c r="AB2238" s="28" t="str">
        <f aca="false">IF(AND(K2238&gt;0,J2238&gt;0,V2238&gt;0,U2238&gt;0),V2238-U2238,"")</f>
        <v/>
      </c>
      <c r="AC2238" s="12" t="str">
        <f aca="false">IF(AB2238&lt;&gt;"",AB2238/U2238,"")</f>
        <v/>
      </c>
      <c r="AD2238" s="27" t="n">
        <v>0</v>
      </c>
      <c r="AE2238" s="27" t="n">
        <v>0</v>
      </c>
      <c r="AF2238" s="27" t="n">
        <v>0</v>
      </c>
      <c r="AG2238" s="28" t="n">
        <f aca="false">AD2238+AE2238+AF2238</f>
        <v>0</v>
      </c>
      <c r="AH2238" s="12" t="str">
        <f aca="false">IF(AG2238&gt;0,AD2238/AG2238,"")</f>
        <v/>
      </c>
      <c r="AI2238" s="27" t="n">
        <v>0</v>
      </c>
      <c r="AJ2238" s="27" t="n">
        <v>0</v>
      </c>
      <c r="AK2238" s="27" t="n">
        <v>0</v>
      </c>
      <c r="AL2238" s="22" t="str">
        <f aca="false">IF(OR(AJ2238&gt;0,AK2238&gt;0),"Sí","No")</f>
        <v>No</v>
      </c>
      <c r="AM2238" s="6"/>
      <c r="AN2238" s="6"/>
      <c r="AO2238" s="12" t="n">
        <f aca="false">IF(M2238&gt;0,K2238/M2238,"")</f>
        <v>1</v>
      </c>
      <c r="AP2238" s="22" t="str">
        <f aca="false">IF(M2238&gt;=Resumen!$B$5,"Alto","Bajo")</f>
        <v>Bajo</v>
      </c>
      <c r="AQ2238" s="22" t="str">
        <f aca="false">IF(AO2238&gt;=Resumen!$B$28,"Alto","Bajo")</f>
        <v>Alto</v>
      </c>
      <c r="AR2238" s="22" t="str">
        <f aca="false">AP2238&amp;" Potencial / "&amp;AQ2238&amp;" Share"</f>
        <v>Bajo Potencial / Alto Share</v>
      </c>
      <c r="AS2238" s="22" t="str">
        <f aca="false">IF(Q2238="Sí",IF(AO2238&gt;=Resumen!$B$29,"Alto","Bajo"),"")</f>
        <v/>
      </c>
      <c r="AT2238" s="22" t="str">
        <f aca="false">IF(AS2238&lt;&gt;"",AP2238&amp;" Potencial / "&amp;AS2238&amp;" Share","")</f>
        <v/>
      </c>
      <c r="AU2238" s="22" t="str">
        <f aca="false">IF(AH2238="","Sin dato",IF(AH2238-AO2238&gt;Resumen!$B$6,"Sobre-exhibido",IF(AO2238-AH2238&gt;Resumen!$B$6,"Sub-exhibido","En línea")))</f>
        <v>Sin dato</v>
      </c>
      <c r="AV2238" s="22" t="str">
        <f aca="false">IF(AT2238="","",IF(AT2238="Alto Potencial / Bajo Share",1,IF(AT2238="Alto Potencial / Alto Share",2,IF(AT2238="Bajo Potencial / Alto Share",3,4))))</f>
        <v/>
      </c>
      <c r="AW2238" s="22" t="str">
        <f aca="false">IF(Q2238="No","Sin competencia directa",IF(AV2238=1,"1 - Foco Conquista (Alto Pot / Bajo Share)",IF(AV2238=2,"2 - Foco Defensa (Alto Pot / Alto Share)",IF(AV2238=3,"3 - Monitoreo (Bajo Pot / Alto Share)","4 - Baja Prioridad (Bajo Pot / Bajo Share)"))))</f>
        <v>Sin competencia directa</v>
      </c>
      <c r="AX2238" s="12" t="str">
        <f aca="false">IF(OR(IFERROR(AND(W2238&lt;&gt;"",Y2238&lt;&gt;"",Y2238-W2238&gt;Resumen!$B$8),FALSE()),IFERROR(AND(X2238&lt;&gt;"",Y2238&lt;&gt;"",Y2238-X2238&gt;Resumen!$B$8),FALSE())),MAX(IF(IFERROR(AND(W2238&lt;&gt;"",Y2238&lt;&gt;"",Y2238-W2238&gt;Resumen!$B$8),FALSE()),Y2238-W2238,0),IF(IFERROR(AND(X2238&lt;&gt;"",Y2238&lt;&gt;"",Y2238-X2238&gt;Resumen!$B$8),FALSE()),Y2238-X2238,0)),"")</f>
        <v/>
      </c>
      <c r="AY2238" s="22" t="str">
        <f aca="false">IF(OR(IFERROR(AND(W2238&lt;&gt;"",Y2238&lt;&gt;"",Y2238-W2238&gt;Resumen!$B$8),FALSE()),IFERROR(AND(X2238&lt;&gt;"",Y2238&lt;&gt;"",Y2238-X2238&gt;Resumen!$B$8),FALSE())),TRIM("Lays tiene mayor markup que "&amp;IF(IFERROR(AND(W2238&lt;&gt;"",Y2238&lt;&gt;"",Y2238-W2238&gt;Resumen!$B$8),FALSE()),"Quento ","")&amp;IF(IFERROR(AND(X2238&lt;&gt;"",Y2238&lt;&gt;"",Y2238-X2238&gt;Resumen!$B$8),FALSE()),"Julicroc ","")&amp;"en este PDV"),"")</f>
        <v/>
      </c>
      <c r="AZ2238" s="22" t="str">
        <f aca="false">IF(COUNTIF('Plan Pehuamar - Lista'!$A$2:$A$167,A2238)&gt;0,"Sí","No")</f>
        <v>No</v>
      </c>
      <c r="BA2238" s="22" t="str">
        <f aca="false">IF(COUNTIF('Plan Combo 9+1'!$A$2:$A$226,A2238)&gt;0,"Sí","No")</f>
        <v>No</v>
      </c>
      <c r="BB2238" s="22" t="str">
        <f aca="false">IF(AH2238="","No",IF(BA2238="Sí",IF((AO2238-AH2238)&gt;Resumen!$B$6,"Sí","No"),IF((AO2238-AH2238)&gt;=Resumen!$B$132,"Sí","No")))</f>
        <v>No</v>
      </c>
      <c r="BC2238" s="22" t="str">
        <f aca="false">IF(AND(N2238="Sí",AL2238="Sí",AI2238=0),"Sí","No")</f>
        <v>No</v>
      </c>
      <c r="BD2238" s="22" t="str">
        <f aca="false">IF(COUNTIF('Plan 9+1 (con Pehuamar)'!$A$2:$A$227,A2238)&gt;0,"Sí","No")</f>
        <v>No</v>
      </c>
    </row>
    <row r="2239" customFormat="false" ht="15" hidden="false" customHeight="true" outlineLevel="0" collapsed="false">
      <c r="A2239" s="6" t="n">
        <v>200925</v>
      </c>
      <c r="B2239" s="6" t="n">
        <v>14</v>
      </c>
      <c r="C2239" s="6" t="n">
        <v>1403</v>
      </c>
      <c r="D2239" s="6" t="s">
        <v>315</v>
      </c>
      <c r="E2239" s="6" t="s">
        <v>2394</v>
      </c>
      <c r="F2239" s="6" t="s">
        <v>201</v>
      </c>
      <c r="G2239" s="6" t="s">
        <v>130</v>
      </c>
      <c r="H2239" s="6" t="s">
        <v>1715</v>
      </c>
      <c r="I2239" s="27" t="n">
        <v>10</v>
      </c>
      <c r="J2239" s="27" t="n">
        <v>20</v>
      </c>
      <c r="K2239" s="27" t="n">
        <v>12</v>
      </c>
      <c r="L2239" s="28" t="n">
        <f aca="false">I2239+J2239</f>
        <v>30</v>
      </c>
      <c r="M2239" s="28" t="n">
        <f aca="false">L2239+K2239</f>
        <v>42</v>
      </c>
      <c r="N2239" s="22" t="str">
        <f aca="false">IF(I2239&gt;0,"Sí","No")</f>
        <v>Sí</v>
      </c>
      <c r="O2239" s="22" t="str">
        <f aca="false">IF(J2239&gt;0,"Sí","No")</f>
        <v>Sí</v>
      </c>
      <c r="P2239" s="22" t="str">
        <f aca="false">IF(K2239&gt;0,"Sí","No")</f>
        <v>Sí</v>
      </c>
      <c r="Q2239" s="22" t="str">
        <f aca="false">IF(OR(I2239&gt;0,J2239&gt;0),"Sí","No")</f>
        <v>Sí</v>
      </c>
      <c r="R2239" s="27" t="n">
        <v>1750</v>
      </c>
      <c r="S2239" s="27" t="n">
        <v>2600</v>
      </c>
      <c r="T2239" s="27" t="n">
        <v>1280</v>
      </c>
      <c r="U2239" s="27" t="n">
        <v>1900</v>
      </c>
      <c r="V2239" s="27" t="n">
        <v>3600</v>
      </c>
      <c r="W2239" s="12" t="n">
        <f aca="false">IF(AND(I2239&gt;0,R2239&gt;0),(S2239-R2239)/R2239,"")</f>
        <v>0.485714285714286</v>
      </c>
      <c r="X2239" s="12" t="n">
        <f aca="false">IF(AND(J2239&gt;0,T2239&gt;0),(U2239-T2239)/T2239,"")</f>
        <v>0.484375</v>
      </c>
      <c r="Y2239" s="12" t="n">
        <f aca="false">IF(AND(K2239&gt;0,V2239&gt;0),(V2239-Resumen!$B$7)/Resumen!$B$7,"")</f>
        <v>0.44</v>
      </c>
      <c r="Z2239" s="28" t="n">
        <f aca="false">IF(AND(K2239&gt;0,I2239&gt;0,V2239&gt;0,S2239&gt;0),V2239-S2239,"")</f>
        <v>1000</v>
      </c>
      <c r="AA2239" s="12" t="n">
        <f aca="false">IF(Z2239&lt;&gt;"",Z2239/S2239,"")</f>
        <v>0.384615384615385</v>
      </c>
      <c r="AB2239" s="28" t="n">
        <f aca="false">IF(AND(K2239&gt;0,J2239&gt;0,V2239&gt;0,U2239&gt;0),V2239-U2239,"")</f>
        <v>1700</v>
      </c>
      <c r="AC2239" s="12" t="n">
        <f aca="false">IF(AB2239&lt;&gt;"",AB2239/U2239,"")</f>
        <v>0.894736842105263</v>
      </c>
      <c r="AD2239" s="27" t="n">
        <v>5</v>
      </c>
      <c r="AE2239" s="27" t="n">
        <v>5</v>
      </c>
      <c r="AF2239" s="27" t="n">
        <v>10</v>
      </c>
      <c r="AG2239" s="28" t="n">
        <f aca="false">AD2239+AE2239+AF2239</f>
        <v>20</v>
      </c>
      <c r="AH2239" s="12" t="n">
        <f aca="false">IF(AG2239&gt;0,AD2239/AG2239,"")</f>
        <v>0.25</v>
      </c>
      <c r="AI2239" s="27" t="n">
        <v>1</v>
      </c>
      <c r="AJ2239" s="27" t="n">
        <v>1</v>
      </c>
      <c r="AK2239" s="27" t="n">
        <v>1</v>
      </c>
      <c r="AL2239" s="22" t="str">
        <f aca="false">IF(OR(AJ2239&gt;0,AK2239&gt;0),"Sí","No")</f>
        <v>Sí</v>
      </c>
      <c r="AM2239" s="6" t="s">
        <v>198</v>
      </c>
      <c r="AN2239" s="6" t="s">
        <v>198</v>
      </c>
      <c r="AO2239" s="12" t="n">
        <f aca="false">IF(M2239&gt;0,K2239/M2239,"")</f>
        <v>0.285714285714286</v>
      </c>
      <c r="AP2239" s="22" t="str">
        <f aca="false">IF(M2239&gt;=Resumen!$B$5,"Alto","Bajo")</f>
        <v>Alto</v>
      </c>
      <c r="AQ2239" s="22" t="str">
        <f aca="false">IF(AO2239&gt;=Resumen!$B$28,"Alto","Bajo")</f>
        <v>Bajo</v>
      </c>
      <c r="AR2239" s="22" t="str">
        <f aca="false">AP2239&amp;" Potencial / "&amp;AQ2239&amp;" Share"</f>
        <v>Alto Potencial / Bajo Share</v>
      </c>
      <c r="AS2239" s="22" t="str">
        <f aca="false">IF(Q2239="Sí",IF(AO2239&gt;=Resumen!$B$29,"Alto","Bajo"),"")</f>
        <v>Bajo</v>
      </c>
      <c r="AT2239" s="22" t="str">
        <f aca="false">IF(AS2239&lt;&gt;"",AP2239&amp;" Potencial / "&amp;AS2239&amp;" Share","")</f>
        <v>Alto Potencial / Bajo Share</v>
      </c>
      <c r="AU2239" s="22" t="str">
        <f aca="false">IF(AH2239="","Sin dato",IF(AH2239-AO2239&gt;Resumen!$B$6,"Sobre-exhibido",IF(AO2239-AH2239&gt;Resumen!$B$6,"Sub-exhibido","En línea")))</f>
        <v>En línea</v>
      </c>
      <c r="AV2239" s="22" t="n">
        <f aca="false">IF(AT2239="","",IF(AT2239="Alto Potencial / Bajo Share",1,IF(AT2239="Alto Potencial / Alto Share",2,IF(AT2239="Bajo Potencial / Alto Share",3,4))))</f>
        <v>1</v>
      </c>
      <c r="AW2239" s="22" t="str">
        <f aca="false">IF(Q2239="No","Sin competencia directa",IF(AV2239=1,"1 - Foco Conquista (Alto Pot / Bajo Share)",IF(AV2239=2,"2 - Foco Defensa (Alto Pot / Alto Share)",IF(AV2239=3,"3 - Monitoreo (Bajo Pot / Alto Share)","4 - Baja Prioridad (Bajo Pot / Bajo Share)"))))</f>
        <v>1 - Foco Conquista (Alto Pot / Bajo Share)</v>
      </c>
      <c r="AX2239" s="12" t="str">
        <f aca="false">IF(OR(IFERROR(AND(W2239&lt;&gt;"",Y2239&lt;&gt;"",Y2239-W2239&gt;Resumen!$B$8),FALSE()),IFERROR(AND(X2239&lt;&gt;"",Y2239&lt;&gt;"",Y2239-X2239&gt;Resumen!$B$8),FALSE())),MAX(IF(IFERROR(AND(W2239&lt;&gt;"",Y2239&lt;&gt;"",Y2239-W2239&gt;Resumen!$B$8),FALSE()),Y2239-W2239,0),IF(IFERROR(AND(X2239&lt;&gt;"",Y2239&lt;&gt;"",Y2239-X2239&gt;Resumen!$B$8),FALSE()),Y2239-X2239,0)),"")</f>
        <v/>
      </c>
      <c r="AY2239" s="22" t="str">
        <f aca="false">IF(OR(IFERROR(AND(W2239&lt;&gt;"",Y2239&lt;&gt;"",Y2239-W2239&gt;Resumen!$B$8),FALSE()),IFERROR(AND(X2239&lt;&gt;"",Y2239&lt;&gt;"",Y2239-X2239&gt;Resumen!$B$8),FALSE())),TRIM("Lays tiene mayor markup que "&amp;IF(IFERROR(AND(W2239&lt;&gt;"",Y2239&lt;&gt;"",Y2239-W2239&gt;Resumen!$B$8),FALSE()),"Quento ","")&amp;IF(IFERROR(AND(X2239&lt;&gt;"",Y2239&lt;&gt;"",Y2239-X2239&gt;Resumen!$B$8),FALSE()),"Julicroc ","")&amp;"en este PDV"),"")</f>
        <v/>
      </c>
      <c r="AZ2239" s="22" t="str">
        <f aca="false">IF(COUNTIF('Plan Pehuamar - Lista'!$A$2:$A$167,A2239)&gt;0,"Sí","No")</f>
        <v>No</v>
      </c>
      <c r="BA2239" s="22" t="str">
        <f aca="false">IF(COUNTIF('Plan Combo 9+1'!$A$2:$A$226,A2239)&gt;0,"Sí","No")</f>
        <v>No</v>
      </c>
      <c r="BB2239" s="22" t="str">
        <f aca="false">IF(AH2239="","No",IF(BA2239="Sí",IF((AO2239-AH2239)&gt;Resumen!$B$6,"Sí","No"),IF((AO2239-AH2239)&gt;=Resumen!$B$132,"Sí","No")))</f>
        <v>No</v>
      </c>
      <c r="BC2239" s="22" t="str">
        <f aca="false">IF(AND(N2239="Sí",AL2239="Sí",AI2239=0),"Sí","No")</f>
        <v>No</v>
      </c>
      <c r="BD2239" s="22" t="str">
        <f aca="false">IF(COUNTIF('Plan 9+1 (con Pehuamar)'!$A$2:$A$227,A2239)&gt;0,"Sí","No")</f>
        <v>No</v>
      </c>
    </row>
    <row r="2240" customFormat="false" ht="15" hidden="false" customHeight="true" outlineLevel="0" collapsed="false">
      <c r="A2240" s="6" t="n">
        <v>200928</v>
      </c>
      <c r="B2240" s="6" t="n">
        <v>14</v>
      </c>
      <c r="C2240" s="6" t="n">
        <v>1403</v>
      </c>
      <c r="D2240" s="6" t="s">
        <v>315</v>
      </c>
      <c r="E2240" s="6" t="s">
        <v>2395</v>
      </c>
      <c r="F2240" s="6" t="s">
        <v>196</v>
      </c>
      <c r="G2240" s="6" t="s">
        <v>130</v>
      </c>
      <c r="H2240" s="6" t="s">
        <v>1715</v>
      </c>
      <c r="I2240" s="27" t="n">
        <v>3</v>
      </c>
      <c r="J2240" s="27" t="n">
        <v>7</v>
      </c>
      <c r="K2240" s="27" t="n">
        <v>3</v>
      </c>
      <c r="L2240" s="28" t="n">
        <f aca="false">I2240+J2240</f>
        <v>10</v>
      </c>
      <c r="M2240" s="28" t="n">
        <f aca="false">L2240+K2240</f>
        <v>13</v>
      </c>
      <c r="N2240" s="22" t="str">
        <f aca="false">IF(I2240&gt;0,"Sí","No")</f>
        <v>Sí</v>
      </c>
      <c r="O2240" s="22" t="str">
        <f aca="false">IF(J2240&gt;0,"Sí","No")</f>
        <v>Sí</v>
      </c>
      <c r="P2240" s="22" t="str">
        <f aca="false">IF(K2240&gt;0,"Sí","No")</f>
        <v>Sí</v>
      </c>
      <c r="Q2240" s="22" t="str">
        <f aca="false">IF(OR(I2240&gt;0,J2240&gt;0),"Sí","No")</f>
        <v>Sí</v>
      </c>
      <c r="R2240" s="27" t="n">
        <v>1750</v>
      </c>
      <c r="S2240" s="27" t="n">
        <v>2500</v>
      </c>
      <c r="T2240" s="27" t="n">
        <v>1280</v>
      </c>
      <c r="U2240" s="27" t="n">
        <v>1800</v>
      </c>
      <c r="V2240" s="27" t="n">
        <v>3500</v>
      </c>
      <c r="W2240" s="12" t="n">
        <f aca="false">IF(AND(I2240&gt;0,R2240&gt;0),(S2240-R2240)/R2240,"")</f>
        <v>0.428571428571429</v>
      </c>
      <c r="X2240" s="12" t="n">
        <f aca="false">IF(AND(J2240&gt;0,T2240&gt;0),(U2240-T2240)/T2240,"")</f>
        <v>0.40625</v>
      </c>
      <c r="Y2240" s="12" t="n">
        <f aca="false">IF(AND(K2240&gt;0,V2240&gt;0),(V2240-Resumen!$B$7)/Resumen!$B$7,"")</f>
        <v>0.4</v>
      </c>
      <c r="Z2240" s="28" t="n">
        <f aca="false">IF(AND(K2240&gt;0,I2240&gt;0,V2240&gt;0,S2240&gt;0),V2240-S2240,"")</f>
        <v>1000</v>
      </c>
      <c r="AA2240" s="12" t="n">
        <f aca="false">IF(Z2240&lt;&gt;"",Z2240/S2240,"")</f>
        <v>0.4</v>
      </c>
      <c r="AB2240" s="28" t="n">
        <f aca="false">IF(AND(K2240&gt;0,J2240&gt;0,V2240&gt;0,U2240&gt;0),V2240-U2240,"")</f>
        <v>1700</v>
      </c>
      <c r="AC2240" s="12" t="n">
        <f aca="false">IF(AB2240&lt;&gt;"",AB2240/U2240,"")</f>
        <v>0.944444444444444</v>
      </c>
      <c r="AD2240" s="27" t="n">
        <v>4</v>
      </c>
      <c r="AE2240" s="27" t="n">
        <v>3</v>
      </c>
      <c r="AF2240" s="27" t="n">
        <v>6</v>
      </c>
      <c r="AG2240" s="28" t="n">
        <f aca="false">AD2240+AE2240+AF2240</f>
        <v>13</v>
      </c>
      <c r="AH2240" s="12" t="n">
        <f aca="false">IF(AG2240&gt;0,AD2240/AG2240,"")</f>
        <v>0.307692307692308</v>
      </c>
      <c r="AI2240" s="27" t="n">
        <v>1</v>
      </c>
      <c r="AJ2240" s="27" t="n">
        <v>0</v>
      </c>
      <c r="AK2240" s="27" t="n">
        <v>1</v>
      </c>
      <c r="AL2240" s="22" t="str">
        <f aca="false">IF(OR(AJ2240&gt;0,AK2240&gt;0),"Sí","No")</f>
        <v>Sí</v>
      </c>
      <c r="AM2240" s="6" t="s">
        <v>198</v>
      </c>
      <c r="AN2240" s="6" t="s">
        <v>198</v>
      </c>
      <c r="AO2240" s="12" t="n">
        <f aca="false">IF(M2240&gt;0,K2240/M2240,"")</f>
        <v>0.230769230769231</v>
      </c>
      <c r="AP2240" s="22" t="str">
        <f aca="false">IF(M2240&gt;=Resumen!$B$5,"Alto","Bajo")</f>
        <v>Bajo</v>
      </c>
      <c r="AQ2240" s="22" t="str">
        <f aca="false">IF(AO2240&gt;=Resumen!$B$28,"Alto","Bajo")</f>
        <v>Bajo</v>
      </c>
      <c r="AR2240" s="22" t="str">
        <f aca="false">AP2240&amp;" Potencial / "&amp;AQ2240&amp;" Share"</f>
        <v>Bajo Potencial / Bajo Share</v>
      </c>
      <c r="AS2240" s="22" t="str">
        <f aca="false">IF(Q2240="Sí",IF(AO2240&gt;=Resumen!$B$29,"Alto","Bajo"),"")</f>
        <v>Bajo</v>
      </c>
      <c r="AT2240" s="22" t="str">
        <f aca="false">IF(AS2240&lt;&gt;"",AP2240&amp;" Potencial / "&amp;AS2240&amp;" Share","")</f>
        <v>Bajo Potencial / Bajo Share</v>
      </c>
      <c r="AU2240" s="22" t="str">
        <f aca="false">IF(AH2240="","Sin dato",IF(AH2240-AO2240&gt;Resumen!$B$6,"Sobre-exhibido",IF(AO2240-AH2240&gt;Resumen!$B$6,"Sub-exhibido","En línea")))</f>
        <v>Sobre-exhibido</v>
      </c>
      <c r="AV2240" s="22" t="n">
        <f aca="false">IF(AT2240="","",IF(AT2240="Alto Potencial / Bajo Share",1,IF(AT2240="Alto Potencial / Alto Share",2,IF(AT2240="Bajo Potencial / Alto Share",3,4))))</f>
        <v>4</v>
      </c>
      <c r="AW2240" s="22" t="str">
        <f aca="false">IF(Q2240="No","Sin competencia directa",IF(AV2240=1,"1 - Foco Conquista (Alto Pot / Bajo Share)",IF(AV2240=2,"2 - Foco Defensa (Alto Pot / Alto Share)",IF(AV2240=3,"3 - Monitoreo (Bajo Pot / Alto Share)","4 - Baja Prioridad (Bajo Pot / Bajo Share)"))))</f>
        <v>4 - Baja Prioridad (Bajo Pot / Bajo Share)</v>
      </c>
      <c r="AX2240" s="12" t="str">
        <f aca="false">IF(OR(IFERROR(AND(W2240&lt;&gt;"",Y2240&lt;&gt;"",Y2240-W2240&gt;Resumen!$B$8),FALSE()),IFERROR(AND(X2240&lt;&gt;"",Y2240&lt;&gt;"",Y2240-X2240&gt;Resumen!$B$8),FALSE())),MAX(IF(IFERROR(AND(W2240&lt;&gt;"",Y2240&lt;&gt;"",Y2240-W2240&gt;Resumen!$B$8),FALSE()),Y2240-W2240,0),IF(IFERROR(AND(X2240&lt;&gt;"",Y2240&lt;&gt;"",Y2240-X2240&gt;Resumen!$B$8),FALSE()),Y2240-X2240,0)),"")</f>
        <v/>
      </c>
      <c r="AY2240" s="22" t="str">
        <f aca="false">IF(OR(IFERROR(AND(W2240&lt;&gt;"",Y2240&lt;&gt;"",Y2240-W2240&gt;Resumen!$B$8),FALSE()),IFERROR(AND(X2240&lt;&gt;"",Y2240&lt;&gt;"",Y2240-X2240&gt;Resumen!$B$8),FALSE())),TRIM("Lays tiene mayor markup que "&amp;IF(IFERROR(AND(W2240&lt;&gt;"",Y2240&lt;&gt;"",Y2240-W2240&gt;Resumen!$B$8),FALSE()),"Quento ","")&amp;IF(IFERROR(AND(X2240&lt;&gt;"",Y2240&lt;&gt;"",Y2240-X2240&gt;Resumen!$B$8),FALSE()),"Julicroc ","")&amp;"en este PDV"),"")</f>
        <v/>
      </c>
      <c r="AZ2240" s="22" t="str">
        <f aca="false">IF(COUNTIF('Plan Pehuamar - Lista'!$A$2:$A$167,A2240)&gt;0,"Sí","No")</f>
        <v>No</v>
      </c>
      <c r="BA2240" s="22" t="str">
        <f aca="false">IF(COUNTIF('Plan Combo 9+1'!$A$2:$A$226,A2240)&gt;0,"Sí","No")</f>
        <v>No</v>
      </c>
      <c r="BB2240" s="22" t="str">
        <f aca="false">IF(AH2240="","No",IF(BA2240="Sí",IF((AO2240-AH2240)&gt;Resumen!$B$6,"Sí","No"),IF((AO2240-AH2240)&gt;=Resumen!$B$132,"Sí","No")))</f>
        <v>No</v>
      </c>
      <c r="BC2240" s="22" t="str">
        <f aca="false">IF(AND(N2240="Sí",AL2240="Sí",AI2240=0),"Sí","No")</f>
        <v>No</v>
      </c>
      <c r="BD2240" s="22" t="str">
        <f aca="false">IF(COUNTIF('Plan 9+1 (con Pehuamar)'!$A$2:$A$227,A2240)&gt;0,"Sí","No")</f>
        <v>No</v>
      </c>
    </row>
    <row r="2241" customFormat="false" ht="15" hidden="false" customHeight="true" outlineLevel="0" collapsed="false">
      <c r="A2241" s="6" t="n">
        <v>200930</v>
      </c>
      <c r="B2241" s="6" t="n">
        <v>14</v>
      </c>
      <c r="C2241" s="6" t="n">
        <v>1403</v>
      </c>
      <c r="D2241" s="6" t="s">
        <v>315</v>
      </c>
      <c r="E2241" s="6" t="s">
        <v>2396</v>
      </c>
      <c r="F2241" s="6" t="s">
        <v>201</v>
      </c>
      <c r="G2241" s="6" t="s">
        <v>130</v>
      </c>
      <c r="H2241" s="6" t="s">
        <v>1715</v>
      </c>
      <c r="I2241" s="27" t="n">
        <v>0</v>
      </c>
      <c r="J2241" s="27" t="n">
        <v>0</v>
      </c>
      <c r="K2241" s="27" t="n">
        <v>1.2</v>
      </c>
      <c r="L2241" s="28" t="n">
        <f aca="false">I2241+J2241</f>
        <v>0</v>
      </c>
      <c r="M2241" s="28" t="n">
        <f aca="false">L2241+K2241</f>
        <v>1.2</v>
      </c>
      <c r="N2241" s="22" t="str">
        <f aca="false">IF(I2241&gt;0,"Sí","No")</f>
        <v>No</v>
      </c>
      <c r="O2241" s="22" t="str">
        <f aca="false">IF(J2241&gt;0,"Sí","No")</f>
        <v>No</v>
      </c>
      <c r="P2241" s="22" t="str">
        <f aca="false">IF(K2241&gt;0,"Sí","No")</f>
        <v>Sí</v>
      </c>
      <c r="Q2241" s="22" t="str">
        <f aca="false">IF(OR(I2241&gt;0,J2241&gt;0),"Sí","No")</f>
        <v>No</v>
      </c>
      <c r="R2241" s="27"/>
      <c r="S2241" s="27"/>
      <c r="T2241" s="27"/>
      <c r="U2241" s="27"/>
      <c r="V2241" s="27"/>
      <c r="W2241" s="12" t="str">
        <f aca="false">IF(AND(I2241&gt;0,R2241&gt;0),(S2241-R2241)/R2241,"")</f>
        <v/>
      </c>
      <c r="X2241" s="12" t="str">
        <f aca="false">IF(AND(J2241&gt;0,T2241&gt;0),(U2241-T2241)/T2241,"")</f>
        <v/>
      </c>
      <c r="Y2241" s="12" t="str">
        <f aca="false">IF(AND(K2241&gt;0,V2241&gt;0),(V2241-Resumen!$B$7)/Resumen!$B$7,"")</f>
        <v/>
      </c>
      <c r="Z2241" s="28" t="str">
        <f aca="false">IF(AND(K2241&gt;0,I2241&gt;0,V2241&gt;0,S2241&gt;0),V2241-S2241,"")</f>
        <v/>
      </c>
      <c r="AA2241" s="12" t="str">
        <f aca="false">IF(Z2241&lt;&gt;"",Z2241/S2241,"")</f>
        <v/>
      </c>
      <c r="AB2241" s="28" t="str">
        <f aca="false">IF(AND(K2241&gt;0,J2241&gt;0,V2241&gt;0,U2241&gt;0),V2241-U2241,"")</f>
        <v/>
      </c>
      <c r="AC2241" s="12" t="str">
        <f aca="false">IF(AB2241&lt;&gt;"",AB2241/U2241,"")</f>
        <v/>
      </c>
      <c r="AD2241" s="27" t="n">
        <v>0</v>
      </c>
      <c r="AE2241" s="27" t="n">
        <v>0</v>
      </c>
      <c r="AF2241" s="27" t="n">
        <v>0</v>
      </c>
      <c r="AG2241" s="28" t="n">
        <f aca="false">AD2241+AE2241+AF2241</f>
        <v>0</v>
      </c>
      <c r="AH2241" s="12" t="str">
        <f aca="false">IF(AG2241&gt;0,AD2241/AG2241,"")</f>
        <v/>
      </c>
      <c r="AI2241" s="27" t="n">
        <v>0</v>
      </c>
      <c r="AJ2241" s="27" t="n">
        <v>0</v>
      </c>
      <c r="AK2241" s="27" t="n">
        <v>0</v>
      </c>
      <c r="AL2241" s="22" t="str">
        <f aca="false">IF(OR(AJ2241&gt;0,AK2241&gt;0),"Sí","No")</f>
        <v>No</v>
      </c>
      <c r="AM2241" s="6"/>
      <c r="AN2241" s="6"/>
      <c r="AO2241" s="12" t="n">
        <f aca="false">IF(M2241&gt;0,K2241/M2241,"")</f>
        <v>1</v>
      </c>
      <c r="AP2241" s="22" t="str">
        <f aca="false">IF(M2241&gt;=Resumen!$B$5,"Alto","Bajo")</f>
        <v>Bajo</v>
      </c>
      <c r="AQ2241" s="22" t="str">
        <f aca="false">IF(AO2241&gt;=Resumen!$B$28,"Alto","Bajo")</f>
        <v>Alto</v>
      </c>
      <c r="AR2241" s="22" t="str">
        <f aca="false">AP2241&amp;" Potencial / "&amp;AQ2241&amp;" Share"</f>
        <v>Bajo Potencial / Alto Share</v>
      </c>
      <c r="AS2241" s="22" t="str">
        <f aca="false">IF(Q2241="Sí",IF(AO2241&gt;=Resumen!$B$29,"Alto","Bajo"),"")</f>
        <v/>
      </c>
      <c r="AT2241" s="22" t="str">
        <f aca="false">IF(AS2241&lt;&gt;"",AP2241&amp;" Potencial / "&amp;AS2241&amp;" Share","")</f>
        <v/>
      </c>
      <c r="AU2241" s="22" t="str">
        <f aca="false">IF(AH2241="","Sin dato",IF(AH2241-AO2241&gt;Resumen!$B$6,"Sobre-exhibido",IF(AO2241-AH2241&gt;Resumen!$B$6,"Sub-exhibido","En línea")))</f>
        <v>Sin dato</v>
      </c>
      <c r="AV2241" s="22" t="str">
        <f aca="false">IF(AT2241="","",IF(AT2241="Alto Potencial / Bajo Share",1,IF(AT2241="Alto Potencial / Alto Share",2,IF(AT2241="Bajo Potencial / Alto Share",3,4))))</f>
        <v/>
      </c>
      <c r="AW2241" s="22" t="str">
        <f aca="false">IF(Q2241="No","Sin competencia directa",IF(AV2241=1,"1 - Foco Conquista (Alto Pot / Bajo Share)",IF(AV2241=2,"2 - Foco Defensa (Alto Pot / Alto Share)",IF(AV2241=3,"3 - Monitoreo (Bajo Pot / Alto Share)","4 - Baja Prioridad (Bajo Pot / Bajo Share)"))))</f>
        <v>Sin competencia directa</v>
      </c>
      <c r="AX2241" s="12" t="str">
        <f aca="false">IF(OR(IFERROR(AND(W2241&lt;&gt;"",Y2241&lt;&gt;"",Y2241-W2241&gt;Resumen!$B$8),FALSE()),IFERROR(AND(X2241&lt;&gt;"",Y2241&lt;&gt;"",Y2241-X2241&gt;Resumen!$B$8),FALSE())),MAX(IF(IFERROR(AND(W2241&lt;&gt;"",Y2241&lt;&gt;"",Y2241-W2241&gt;Resumen!$B$8),FALSE()),Y2241-W2241,0),IF(IFERROR(AND(X2241&lt;&gt;"",Y2241&lt;&gt;"",Y2241-X2241&gt;Resumen!$B$8),FALSE()),Y2241-X2241,0)),"")</f>
        <v/>
      </c>
      <c r="AY2241" s="22" t="str">
        <f aca="false">IF(OR(IFERROR(AND(W2241&lt;&gt;"",Y2241&lt;&gt;"",Y2241-W2241&gt;Resumen!$B$8),FALSE()),IFERROR(AND(X2241&lt;&gt;"",Y2241&lt;&gt;"",Y2241-X2241&gt;Resumen!$B$8),FALSE())),TRIM("Lays tiene mayor markup que "&amp;IF(IFERROR(AND(W2241&lt;&gt;"",Y2241&lt;&gt;"",Y2241-W2241&gt;Resumen!$B$8),FALSE()),"Quento ","")&amp;IF(IFERROR(AND(X2241&lt;&gt;"",Y2241&lt;&gt;"",Y2241-X2241&gt;Resumen!$B$8),FALSE()),"Julicroc ","")&amp;"en este PDV"),"")</f>
        <v/>
      </c>
      <c r="AZ2241" s="22" t="str">
        <f aca="false">IF(COUNTIF('Plan Pehuamar - Lista'!$A$2:$A$167,A2241)&gt;0,"Sí","No")</f>
        <v>No</v>
      </c>
      <c r="BA2241" s="22" t="str">
        <f aca="false">IF(COUNTIF('Plan Combo 9+1'!$A$2:$A$226,A2241)&gt;0,"Sí","No")</f>
        <v>No</v>
      </c>
      <c r="BB2241" s="22" t="str">
        <f aca="false">IF(AH2241="","No",IF(BA2241="Sí",IF((AO2241-AH2241)&gt;Resumen!$B$6,"Sí","No"),IF((AO2241-AH2241)&gt;=Resumen!$B$132,"Sí","No")))</f>
        <v>No</v>
      </c>
      <c r="BC2241" s="22" t="str">
        <f aca="false">IF(AND(N2241="Sí",AL2241="Sí",AI2241=0),"Sí","No")</f>
        <v>No</v>
      </c>
      <c r="BD2241" s="22" t="str">
        <f aca="false">IF(COUNTIF('Plan 9+1 (con Pehuamar)'!$A$2:$A$227,A2241)&gt;0,"Sí","No")</f>
        <v>No</v>
      </c>
    </row>
    <row r="2242" customFormat="false" ht="15" hidden="false" customHeight="true" outlineLevel="0" collapsed="false">
      <c r="A2242" s="6" t="n">
        <v>200943</v>
      </c>
      <c r="B2242" s="6" t="n">
        <v>14</v>
      </c>
      <c r="C2242" s="6" t="n">
        <v>1403</v>
      </c>
      <c r="D2242" s="6" t="s">
        <v>315</v>
      </c>
      <c r="E2242" s="6" t="s">
        <v>2397</v>
      </c>
      <c r="F2242" s="6" t="s">
        <v>196</v>
      </c>
      <c r="G2242" s="6" t="s">
        <v>130</v>
      </c>
      <c r="H2242" s="6" t="s">
        <v>1715</v>
      </c>
      <c r="I2242" s="27" t="n">
        <v>3</v>
      </c>
      <c r="J2242" s="27" t="n">
        <v>8</v>
      </c>
      <c r="K2242" s="27" t="n">
        <v>3</v>
      </c>
      <c r="L2242" s="28" t="n">
        <f aca="false">I2242+J2242</f>
        <v>11</v>
      </c>
      <c r="M2242" s="28" t="n">
        <f aca="false">L2242+K2242</f>
        <v>14</v>
      </c>
      <c r="N2242" s="22" t="str">
        <f aca="false">IF(I2242&gt;0,"Sí","No")</f>
        <v>Sí</v>
      </c>
      <c r="O2242" s="22" t="str">
        <f aca="false">IF(J2242&gt;0,"Sí","No")</f>
        <v>Sí</v>
      </c>
      <c r="P2242" s="22" t="str">
        <f aca="false">IF(K2242&gt;0,"Sí","No")</f>
        <v>Sí</v>
      </c>
      <c r="Q2242" s="22" t="str">
        <f aca="false">IF(OR(I2242&gt;0,J2242&gt;0),"Sí","No")</f>
        <v>Sí</v>
      </c>
      <c r="R2242" s="27" t="n">
        <v>1750</v>
      </c>
      <c r="S2242" s="27" t="n">
        <v>2500</v>
      </c>
      <c r="T2242" s="27" t="n">
        <v>1280</v>
      </c>
      <c r="U2242" s="27" t="n">
        <v>1700</v>
      </c>
      <c r="V2242" s="27" t="n">
        <v>3500</v>
      </c>
      <c r="W2242" s="12" t="n">
        <f aca="false">IF(AND(I2242&gt;0,R2242&gt;0),(S2242-R2242)/R2242,"")</f>
        <v>0.428571428571429</v>
      </c>
      <c r="X2242" s="12" t="n">
        <f aca="false">IF(AND(J2242&gt;0,T2242&gt;0),(U2242-T2242)/T2242,"")</f>
        <v>0.328125</v>
      </c>
      <c r="Y2242" s="12" t="n">
        <f aca="false">IF(AND(K2242&gt;0,V2242&gt;0),(V2242-Resumen!$B$7)/Resumen!$B$7,"")</f>
        <v>0.4</v>
      </c>
      <c r="Z2242" s="28" t="n">
        <f aca="false">IF(AND(K2242&gt;0,I2242&gt;0,V2242&gt;0,S2242&gt;0),V2242-S2242,"")</f>
        <v>1000</v>
      </c>
      <c r="AA2242" s="12" t="n">
        <f aca="false">IF(Z2242&lt;&gt;"",Z2242/S2242,"")</f>
        <v>0.4</v>
      </c>
      <c r="AB2242" s="28" t="n">
        <f aca="false">IF(AND(K2242&gt;0,J2242&gt;0,V2242&gt;0,U2242&gt;0),V2242-U2242,"")</f>
        <v>1800</v>
      </c>
      <c r="AC2242" s="12" t="n">
        <f aca="false">IF(AB2242&lt;&gt;"",AB2242/U2242,"")</f>
        <v>1.05882352941176</v>
      </c>
      <c r="AD2242" s="27" t="n">
        <v>1</v>
      </c>
      <c r="AE2242" s="27" t="n">
        <v>2</v>
      </c>
      <c r="AF2242" s="27" t="n">
        <v>4</v>
      </c>
      <c r="AG2242" s="28" t="n">
        <f aca="false">AD2242+AE2242+AF2242</f>
        <v>7</v>
      </c>
      <c r="AH2242" s="12" t="n">
        <f aca="false">IF(AG2242&gt;0,AD2242/AG2242,"")</f>
        <v>0.142857142857143</v>
      </c>
      <c r="AI2242" s="27" t="n">
        <v>0</v>
      </c>
      <c r="AJ2242" s="27" t="n">
        <v>0</v>
      </c>
      <c r="AK2242" s="27" t="n">
        <v>0</v>
      </c>
      <c r="AL2242" s="22" t="str">
        <f aca="false">IF(OR(AJ2242&gt;0,AK2242&gt;0),"Sí","No")</f>
        <v>No</v>
      </c>
      <c r="AM2242" s="6" t="s">
        <v>198</v>
      </c>
      <c r="AN2242" s="6" t="s">
        <v>198</v>
      </c>
      <c r="AO2242" s="12" t="n">
        <f aca="false">IF(M2242&gt;0,K2242/M2242,"")</f>
        <v>0.214285714285714</v>
      </c>
      <c r="AP2242" s="22" t="str">
        <f aca="false">IF(M2242&gt;=Resumen!$B$5,"Alto","Bajo")</f>
        <v>Bajo</v>
      </c>
      <c r="AQ2242" s="22" t="str">
        <f aca="false">IF(AO2242&gt;=Resumen!$B$28,"Alto","Bajo")</f>
        <v>Bajo</v>
      </c>
      <c r="AR2242" s="22" t="str">
        <f aca="false">AP2242&amp;" Potencial / "&amp;AQ2242&amp;" Share"</f>
        <v>Bajo Potencial / Bajo Share</v>
      </c>
      <c r="AS2242" s="22" t="str">
        <f aca="false">IF(Q2242="Sí",IF(AO2242&gt;=Resumen!$B$29,"Alto","Bajo"),"")</f>
        <v>Bajo</v>
      </c>
      <c r="AT2242" s="22" t="str">
        <f aca="false">IF(AS2242&lt;&gt;"",AP2242&amp;" Potencial / "&amp;AS2242&amp;" Share","")</f>
        <v>Bajo Potencial / Bajo Share</v>
      </c>
      <c r="AU2242" s="22" t="str">
        <f aca="false">IF(AH2242="","Sin dato",IF(AH2242-AO2242&gt;Resumen!$B$6,"Sobre-exhibido",IF(AO2242-AH2242&gt;Resumen!$B$6,"Sub-exhibido","En línea")))</f>
        <v>Sub-exhibido</v>
      </c>
      <c r="AV2242" s="22" t="n">
        <f aca="false">IF(AT2242="","",IF(AT2242="Alto Potencial / Bajo Share",1,IF(AT2242="Alto Potencial / Alto Share",2,IF(AT2242="Bajo Potencial / Alto Share",3,4))))</f>
        <v>4</v>
      </c>
      <c r="AW2242" s="22" t="str">
        <f aca="false">IF(Q2242="No","Sin competencia directa",IF(AV2242=1,"1 - Foco Conquista (Alto Pot / Bajo Share)",IF(AV2242=2,"2 - Foco Defensa (Alto Pot / Alto Share)",IF(AV2242=3,"3 - Monitoreo (Bajo Pot / Alto Share)","4 - Baja Prioridad (Bajo Pot / Bajo Share)"))))</f>
        <v>4 - Baja Prioridad (Bajo Pot / Bajo Share)</v>
      </c>
      <c r="AX2242" s="12" t="n">
        <f aca="false">IF(OR(IFERROR(AND(W2242&lt;&gt;"",Y2242&lt;&gt;"",Y2242-W2242&gt;Resumen!$B$8),FALSE()),IFERROR(AND(X2242&lt;&gt;"",Y2242&lt;&gt;"",Y2242-X2242&gt;Resumen!$B$8),FALSE())),MAX(IF(IFERROR(AND(W2242&lt;&gt;"",Y2242&lt;&gt;"",Y2242-W2242&gt;Resumen!$B$8),FALSE()),Y2242-W2242,0),IF(IFERROR(AND(X2242&lt;&gt;"",Y2242&lt;&gt;"",Y2242-X2242&gt;Resumen!$B$8),FALSE()),Y2242-X2242,0)),"")</f>
        <v>0.071875</v>
      </c>
      <c r="AY2242" s="22" t="str">
        <f aca="false">IF(OR(IFERROR(AND(W2242&lt;&gt;"",Y2242&lt;&gt;"",Y2242-W2242&gt;Resumen!$B$8),FALSE()),IFERROR(AND(X2242&lt;&gt;"",Y2242&lt;&gt;"",Y2242-X2242&gt;Resumen!$B$8),FALSE())),TRIM("Lays tiene mayor markup que "&amp;IF(IFERROR(AND(W2242&lt;&gt;"",Y2242&lt;&gt;"",Y2242-W2242&gt;Resumen!$B$8),FALSE()),"Quento ","")&amp;IF(IFERROR(AND(X2242&lt;&gt;"",Y2242&lt;&gt;"",Y2242-X2242&gt;Resumen!$B$8),FALSE()),"Julicroc ","")&amp;"en este PDV"),"")</f>
        <v>Lays tiene mayor markup que Julicroc en este PDV</v>
      </c>
      <c r="AZ2242" s="22" t="str">
        <f aca="false">IF(COUNTIF('Plan Pehuamar - Lista'!$A$2:$A$167,A2242)&gt;0,"Sí","No")</f>
        <v>No</v>
      </c>
      <c r="BA2242" s="22" t="str">
        <f aca="false">IF(COUNTIF('Plan Combo 9+1'!$A$2:$A$226,A2242)&gt;0,"Sí","No")</f>
        <v>No</v>
      </c>
      <c r="BB2242" s="22" t="str">
        <f aca="false">IF(AH2242="","No",IF(BA2242="Sí",IF((AO2242-AH2242)&gt;Resumen!$B$6,"Sí","No"),IF((AO2242-AH2242)&gt;=Resumen!$B$132,"Sí","No")))</f>
        <v>No</v>
      </c>
      <c r="BC2242" s="22" t="str">
        <f aca="false">IF(AND(N2242="Sí",AL2242="Sí",AI2242=0),"Sí","No")</f>
        <v>No</v>
      </c>
      <c r="BD2242" s="22" t="str">
        <f aca="false">IF(COUNTIF('Plan 9+1 (con Pehuamar)'!$A$2:$A$227,A2242)&gt;0,"Sí","No")</f>
        <v>No</v>
      </c>
    </row>
    <row r="2243" customFormat="false" ht="15" hidden="false" customHeight="true" outlineLevel="0" collapsed="false">
      <c r="A2243" s="6" t="n">
        <v>200944</v>
      </c>
      <c r="B2243" s="6" t="n">
        <v>14</v>
      </c>
      <c r="C2243" s="6" t="n">
        <v>1403</v>
      </c>
      <c r="D2243" s="6" t="s">
        <v>315</v>
      </c>
      <c r="E2243" s="6" t="s">
        <v>2398</v>
      </c>
      <c r="F2243" s="6" t="s">
        <v>206</v>
      </c>
      <c r="G2243" s="6" t="s">
        <v>130</v>
      </c>
      <c r="H2243" s="6" t="s">
        <v>1715</v>
      </c>
      <c r="I2243" s="27" t="n">
        <v>8</v>
      </c>
      <c r="J2243" s="27" t="n">
        <v>15</v>
      </c>
      <c r="K2243" s="27" t="n">
        <v>5</v>
      </c>
      <c r="L2243" s="28" t="n">
        <f aca="false">I2243+J2243</f>
        <v>23</v>
      </c>
      <c r="M2243" s="28" t="n">
        <f aca="false">L2243+K2243</f>
        <v>28</v>
      </c>
      <c r="N2243" s="22" t="str">
        <f aca="false">IF(I2243&gt;0,"Sí","No")</f>
        <v>Sí</v>
      </c>
      <c r="O2243" s="22" t="str">
        <f aca="false">IF(J2243&gt;0,"Sí","No")</f>
        <v>Sí</v>
      </c>
      <c r="P2243" s="22" t="str">
        <f aca="false">IF(K2243&gt;0,"Sí","No")</f>
        <v>Sí</v>
      </c>
      <c r="Q2243" s="22" t="str">
        <f aca="false">IF(OR(I2243&gt;0,J2243&gt;0),"Sí","No")</f>
        <v>Sí</v>
      </c>
      <c r="R2243" s="27" t="n">
        <v>1750</v>
      </c>
      <c r="S2243" s="27" t="n">
        <v>2500</v>
      </c>
      <c r="T2243" s="27" t="n">
        <v>1280</v>
      </c>
      <c r="U2243" s="27" t="n">
        <v>1900</v>
      </c>
      <c r="V2243" s="27" t="n">
        <v>3500</v>
      </c>
      <c r="W2243" s="12" t="n">
        <f aca="false">IF(AND(I2243&gt;0,R2243&gt;0),(S2243-R2243)/R2243,"")</f>
        <v>0.428571428571429</v>
      </c>
      <c r="X2243" s="12" t="n">
        <f aca="false">IF(AND(J2243&gt;0,T2243&gt;0),(U2243-T2243)/T2243,"")</f>
        <v>0.484375</v>
      </c>
      <c r="Y2243" s="12" t="n">
        <f aca="false">IF(AND(K2243&gt;0,V2243&gt;0),(V2243-Resumen!$B$7)/Resumen!$B$7,"")</f>
        <v>0.4</v>
      </c>
      <c r="Z2243" s="28" t="n">
        <f aca="false">IF(AND(K2243&gt;0,I2243&gt;0,V2243&gt;0,S2243&gt;0),V2243-S2243,"")</f>
        <v>1000</v>
      </c>
      <c r="AA2243" s="12" t="n">
        <f aca="false">IF(Z2243&lt;&gt;"",Z2243/S2243,"")</f>
        <v>0.4</v>
      </c>
      <c r="AB2243" s="28" t="n">
        <f aca="false">IF(AND(K2243&gt;0,J2243&gt;0,V2243&gt;0,U2243&gt;0),V2243-U2243,"")</f>
        <v>1600</v>
      </c>
      <c r="AC2243" s="12" t="n">
        <f aca="false">IF(AB2243&lt;&gt;"",AB2243/U2243,"")</f>
        <v>0.842105263157895</v>
      </c>
      <c r="AD2243" s="27" t="n">
        <v>9</v>
      </c>
      <c r="AE2243" s="27" t="n">
        <v>5</v>
      </c>
      <c r="AF2243" s="27" t="n">
        <v>10</v>
      </c>
      <c r="AG2243" s="28" t="n">
        <f aca="false">AD2243+AE2243+AF2243</f>
        <v>24</v>
      </c>
      <c r="AH2243" s="12" t="n">
        <f aca="false">IF(AG2243&gt;0,AD2243/AG2243,"")</f>
        <v>0.375</v>
      </c>
      <c r="AI2243" s="27" t="n">
        <v>1</v>
      </c>
      <c r="AJ2243" s="27" t="n">
        <v>1</v>
      </c>
      <c r="AK2243" s="27" t="n">
        <v>1</v>
      </c>
      <c r="AL2243" s="22" t="str">
        <f aca="false">IF(OR(AJ2243&gt;0,AK2243&gt;0),"Sí","No")</f>
        <v>Sí</v>
      </c>
      <c r="AM2243" s="6" t="s">
        <v>198</v>
      </c>
      <c r="AN2243" s="6" t="s">
        <v>198</v>
      </c>
      <c r="AO2243" s="12" t="n">
        <f aca="false">IF(M2243&gt;0,K2243/M2243,"")</f>
        <v>0.178571428571429</v>
      </c>
      <c r="AP2243" s="22" t="str">
        <f aca="false">IF(M2243&gt;=Resumen!$B$5,"Alto","Bajo")</f>
        <v>Bajo</v>
      </c>
      <c r="AQ2243" s="22" t="str">
        <f aca="false">IF(AO2243&gt;=Resumen!$B$28,"Alto","Bajo")</f>
        <v>Bajo</v>
      </c>
      <c r="AR2243" s="22" t="str">
        <f aca="false">AP2243&amp;" Potencial / "&amp;AQ2243&amp;" Share"</f>
        <v>Bajo Potencial / Bajo Share</v>
      </c>
      <c r="AS2243" s="22" t="str">
        <f aca="false">IF(Q2243="Sí",IF(AO2243&gt;=Resumen!$B$29,"Alto","Bajo"),"")</f>
        <v>Bajo</v>
      </c>
      <c r="AT2243" s="22" t="str">
        <f aca="false">IF(AS2243&lt;&gt;"",AP2243&amp;" Potencial / "&amp;AS2243&amp;" Share","")</f>
        <v>Bajo Potencial / Bajo Share</v>
      </c>
      <c r="AU2243" s="22" t="str">
        <f aca="false">IF(AH2243="","Sin dato",IF(AH2243-AO2243&gt;Resumen!$B$6,"Sobre-exhibido",IF(AO2243-AH2243&gt;Resumen!$B$6,"Sub-exhibido","En línea")))</f>
        <v>Sobre-exhibido</v>
      </c>
      <c r="AV2243" s="22" t="n">
        <f aca="false">IF(AT2243="","",IF(AT2243="Alto Potencial / Bajo Share",1,IF(AT2243="Alto Potencial / Alto Share",2,IF(AT2243="Bajo Potencial / Alto Share",3,4))))</f>
        <v>4</v>
      </c>
      <c r="AW2243" s="22" t="str">
        <f aca="false">IF(Q2243="No","Sin competencia directa",IF(AV2243=1,"1 - Foco Conquista (Alto Pot / Bajo Share)",IF(AV2243=2,"2 - Foco Defensa (Alto Pot / Alto Share)",IF(AV2243=3,"3 - Monitoreo (Bajo Pot / Alto Share)","4 - Baja Prioridad (Bajo Pot / Bajo Share)"))))</f>
        <v>4 - Baja Prioridad (Bajo Pot / Bajo Share)</v>
      </c>
      <c r="AX2243" s="12" t="str">
        <f aca="false">IF(OR(IFERROR(AND(W2243&lt;&gt;"",Y2243&lt;&gt;"",Y2243-W2243&gt;Resumen!$B$8),FALSE()),IFERROR(AND(X2243&lt;&gt;"",Y2243&lt;&gt;"",Y2243-X2243&gt;Resumen!$B$8),FALSE())),MAX(IF(IFERROR(AND(W2243&lt;&gt;"",Y2243&lt;&gt;"",Y2243-W2243&gt;Resumen!$B$8),FALSE()),Y2243-W2243,0),IF(IFERROR(AND(X2243&lt;&gt;"",Y2243&lt;&gt;"",Y2243-X2243&gt;Resumen!$B$8),FALSE()),Y2243-X2243,0)),"")</f>
        <v/>
      </c>
      <c r="AY2243" s="22" t="str">
        <f aca="false">IF(OR(IFERROR(AND(W2243&lt;&gt;"",Y2243&lt;&gt;"",Y2243-W2243&gt;Resumen!$B$8),FALSE()),IFERROR(AND(X2243&lt;&gt;"",Y2243&lt;&gt;"",Y2243-X2243&gt;Resumen!$B$8),FALSE())),TRIM("Lays tiene mayor markup que "&amp;IF(IFERROR(AND(W2243&lt;&gt;"",Y2243&lt;&gt;"",Y2243-W2243&gt;Resumen!$B$8),FALSE()),"Quento ","")&amp;IF(IFERROR(AND(X2243&lt;&gt;"",Y2243&lt;&gt;"",Y2243-X2243&gt;Resumen!$B$8),FALSE()),"Julicroc ","")&amp;"en este PDV"),"")</f>
        <v/>
      </c>
      <c r="AZ2243" s="22" t="str">
        <f aca="false">IF(COUNTIF('Plan Pehuamar - Lista'!$A$2:$A$167,A2243)&gt;0,"Sí","No")</f>
        <v>No</v>
      </c>
      <c r="BA2243" s="22" t="str">
        <f aca="false">IF(COUNTIF('Plan Combo 9+1'!$A$2:$A$226,A2243)&gt;0,"Sí","No")</f>
        <v>No</v>
      </c>
      <c r="BB2243" s="22" t="str">
        <f aca="false">IF(AH2243="","No",IF(BA2243="Sí",IF((AO2243-AH2243)&gt;Resumen!$B$6,"Sí","No"),IF((AO2243-AH2243)&gt;=Resumen!$B$132,"Sí","No")))</f>
        <v>No</v>
      </c>
      <c r="BC2243" s="22" t="str">
        <f aca="false">IF(AND(N2243="Sí",AL2243="Sí",AI2243=0),"Sí","No")</f>
        <v>No</v>
      </c>
      <c r="BD2243" s="22" t="str">
        <f aca="false">IF(COUNTIF('Plan 9+1 (con Pehuamar)'!$A$2:$A$227,A2243)&gt;0,"Sí","No")</f>
        <v>No</v>
      </c>
    </row>
    <row r="2244" customFormat="false" ht="15" hidden="false" customHeight="true" outlineLevel="0" collapsed="false">
      <c r="A2244" s="6" t="n">
        <v>200949</v>
      </c>
      <c r="B2244" s="6" t="n">
        <v>14</v>
      </c>
      <c r="C2244" s="6" t="n">
        <v>1403</v>
      </c>
      <c r="D2244" s="6" t="s">
        <v>315</v>
      </c>
      <c r="E2244" s="6" t="s">
        <v>2399</v>
      </c>
      <c r="F2244" s="6" t="s">
        <v>196</v>
      </c>
      <c r="G2244" s="6" t="s">
        <v>130</v>
      </c>
      <c r="H2244" s="6" t="s">
        <v>1715</v>
      </c>
      <c r="I2244" s="27" t="n">
        <v>6</v>
      </c>
      <c r="J2244" s="27" t="n">
        <v>15</v>
      </c>
      <c r="K2244" s="27" t="n">
        <v>6</v>
      </c>
      <c r="L2244" s="28" t="n">
        <f aca="false">I2244+J2244</f>
        <v>21</v>
      </c>
      <c r="M2244" s="28" t="n">
        <f aca="false">L2244+K2244</f>
        <v>27</v>
      </c>
      <c r="N2244" s="22" t="str">
        <f aca="false">IF(I2244&gt;0,"Sí","No")</f>
        <v>Sí</v>
      </c>
      <c r="O2244" s="22" t="str">
        <f aca="false">IF(J2244&gt;0,"Sí","No")</f>
        <v>Sí</v>
      </c>
      <c r="P2244" s="22" t="str">
        <f aca="false">IF(K2244&gt;0,"Sí","No")</f>
        <v>Sí</v>
      </c>
      <c r="Q2244" s="22" t="str">
        <f aca="false">IF(OR(I2244&gt;0,J2244&gt;0),"Sí","No")</f>
        <v>Sí</v>
      </c>
      <c r="R2244" s="27" t="n">
        <v>1750</v>
      </c>
      <c r="S2244" s="27" t="n">
        <v>2500</v>
      </c>
      <c r="T2244" s="27" t="n">
        <v>1280</v>
      </c>
      <c r="U2244" s="27" t="n">
        <v>1800</v>
      </c>
      <c r="V2244" s="27" t="n">
        <v>3500</v>
      </c>
      <c r="W2244" s="12" t="n">
        <f aca="false">IF(AND(I2244&gt;0,R2244&gt;0),(S2244-R2244)/R2244,"")</f>
        <v>0.428571428571429</v>
      </c>
      <c r="X2244" s="12" t="n">
        <f aca="false">IF(AND(J2244&gt;0,T2244&gt;0),(U2244-T2244)/T2244,"")</f>
        <v>0.40625</v>
      </c>
      <c r="Y2244" s="12" t="n">
        <f aca="false">IF(AND(K2244&gt;0,V2244&gt;0),(V2244-Resumen!$B$7)/Resumen!$B$7,"")</f>
        <v>0.4</v>
      </c>
      <c r="Z2244" s="28" t="n">
        <f aca="false">IF(AND(K2244&gt;0,I2244&gt;0,V2244&gt;0,S2244&gt;0),V2244-S2244,"")</f>
        <v>1000</v>
      </c>
      <c r="AA2244" s="12" t="n">
        <f aca="false">IF(Z2244&lt;&gt;"",Z2244/S2244,"")</f>
        <v>0.4</v>
      </c>
      <c r="AB2244" s="28" t="n">
        <f aca="false">IF(AND(K2244&gt;0,J2244&gt;0,V2244&gt;0,U2244&gt;0),V2244-U2244,"")</f>
        <v>1700</v>
      </c>
      <c r="AC2244" s="12" t="n">
        <f aca="false">IF(AB2244&lt;&gt;"",AB2244/U2244,"")</f>
        <v>0.944444444444444</v>
      </c>
      <c r="AD2244" s="27" t="n">
        <v>4</v>
      </c>
      <c r="AE2244" s="27" t="n">
        <v>5</v>
      </c>
      <c r="AF2244" s="27" t="n">
        <v>9</v>
      </c>
      <c r="AG2244" s="28" t="n">
        <f aca="false">AD2244+AE2244+AF2244</f>
        <v>18</v>
      </c>
      <c r="AH2244" s="12" t="n">
        <f aca="false">IF(AG2244&gt;0,AD2244/AG2244,"")</f>
        <v>0.222222222222222</v>
      </c>
      <c r="AI2244" s="27" t="n">
        <v>0</v>
      </c>
      <c r="AJ2244" s="27" t="n">
        <v>0</v>
      </c>
      <c r="AK2244" s="27" t="n">
        <v>0</v>
      </c>
      <c r="AL2244" s="22" t="str">
        <f aca="false">IF(OR(AJ2244&gt;0,AK2244&gt;0),"Sí","No")</f>
        <v>No</v>
      </c>
      <c r="AM2244" s="6" t="s">
        <v>198</v>
      </c>
      <c r="AN2244" s="6" t="s">
        <v>198</v>
      </c>
      <c r="AO2244" s="12" t="n">
        <f aca="false">IF(M2244&gt;0,K2244/M2244,"")</f>
        <v>0.222222222222222</v>
      </c>
      <c r="AP2244" s="22" t="str">
        <f aca="false">IF(M2244&gt;=Resumen!$B$5,"Alto","Bajo")</f>
        <v>Bajo</v>
      </c>
      <c r="AQ2244" s="22" t="str">
        <f aca="false">IF(AO2244&gt;=Resumen!$B$28,"Alto","Bajo")</f>
        <v>Bajo</v>
      </c>
      <c r="AR2244" s="22" t="str">
        <f aca="false">AP2244&amp;" Potencial / "&amp;AQ2244&amp;" Share"</f>
        <v>Bajo Potencial / Bajo Share</v>
      </c>
      <c r="AS2244" s="22" t="str">
        <f aca="false">IF(Q2244="Sí",IF(AO2244&gt;=Resumen!$B$29,"Alto","Bajo"),"")</f>
        <v>Bajo</v>
      </c>
      <c r="AT2244" s="22" t="str">
        <f aca="false">IF(AS2244&lt;&gt;"",AP2244&amp;" Potencial / "&amp;AS2244&amp;" Share","")</f>
        <v>Bajo Potencial / Bajo Share</v>
      </c>
      <c r="AU2244" s="22" t="str">
        <f aca="false">IF(AH2244="","Sin dato",IF(AH2244-AO2244&gt;Resumen!$B$6,"Sobre-exhibido",IF(AO2244-AH2244&gt;Resumen!$B$6,"Sub-exhibido","En línea")))</f>
        <v>En línea</v>
      </c>
      <c r="AV2244" s="22" t="n">
        <f aca="false">IF(AT2244="","",IF(AT2244="Alto Potencial / Bajo Share",1,IF(AT2244="Alto Potencial / Alto Share",2,IF(AT2244="Bajo Potencial / Alto Share",3,4))))</f>
        <v>4</v>
      </c>
      <c r="AW2244" s="22" t="str">
        <f aca="false">IF(Q2244="No","Sin competencia directa",IF(AV2244=1,"1 - Foco Conquista (Alto Pot / Bajo Share)",IF(AV2244=2,"2 - Foco Defensa (Alto Pot / Alto Share)",IF(AV2244=3,"3 - Monitoreo (Bajo Pot / Alto Share)","4 - Baja Prioridad (Bajo Pot / Bajo Share)"))))</f>
        <v>4 - Baja Prioridad (Bajo Pot / Bajo Share)</v>
      </c>
      <c r="AX2244" s="12" t="str">
        <f aca="false">IF(OR(IFERROR(AND(W2244&lt;&gt;"",Y2244&lt;&gt;"",Y2244-W2244&gt;Resumen!$B$8),FALSE()),IFERROR(AND(X2244&lt;&gt;"",Y2244&lt;&gt;"",Y2244-X2244&gt;Resumen!$B$8),FALSE())),MAX(IF(IFERROR(AND(W2244&lt;&gt;"",Y2244&lt;&gt;"",Y2244-W2244&gt;Resumen!$B$8),FALSE()),Y2244-W2244,0),IF(IFERROR(AND(X2244&lt;&gt;"",Y2244&lt;&gt;"",Y2244-X2244&gt;Resumen!$B$8),FALSE()),Y2244-X2244,0)),"")</f>
        <v/>
      </c>
      <c r="AY2244" s="22" t="str">
        <f aca="false">IF(OR(IFERROR(AND(W2244&lt;&gt;"",Y2244&lt;&gt;"",Y2244-W2244&gt;Resumen!$B$8),FALSE()),IFERROR(AND(X2244&lt;&gt;"",Y2244&lt;&gt;"",Y2244-X2244&gt;Resumen!$B$8),FALSE())),TRIM("Lays tiene mayor markup que "&amp;IF(IFERROR(AND(W2244&lt;&gt;"",Y2244&lt;&gt;"",Y2244-W2244&gt;Resumen!$B$8),FALSE()),"Quento ","")&amp;IF(IFERROR(AND(X2244&lt;&gt;"",Y2244&lt;&gt;"",Y2244-X2244&gt;Resumen!$B$8),FALSE()),"Julicroc ","")&amp;"en este PDV"),"")</f>
        <v/>
      </c>
      <c r="AZ2244" s="22" t="str">
        <f aca="false">IF(COUNTIF('Plan Pehuamar - Lista'!$A$2:$A$167,A2244)&gt;0,"Sí","No")</f>
        <v>No</v>
      </c>
      <c r="BA2244" s="22" t="str">
        <f aca="false">IF(COUNTIF('Plan Combo 9+1'!$A$2:$A$226,A2244)&gt;0,"Sí","No")</f>
        <v>No</v>
      </c>
      <c r="BB2244" s="22" t="str">
        <f aca="false">IF(AH2244="","No",IF(BA2244="Sí",IF((AO2244-AH2244)&gt;Resumen!$B$6,"Sí","No"),IF((AO2244-AH2244)&gt;=Resumen!$B$132,"Sí","No")))</f>
        <v>No</v>
      </c>
      <c r="BC2244" s="22" t="str">
        <f aca="false">IF(AND(N2244="Sí",AL2244="Sí",AI2244=0),"Sí","No")</f>
        <v>No</v>
      </c>
      <c r="BD2244" s="22" t="str">
        <f aca="false">IF(COUNTIF('Plan 9+1 (con Pehuamar)'!$A$2:$A$227,A2244)&gt;0,"Sí","No")</f>
        <v>No</v>
      </c>
    </row>
    <row r="2245" customFormat="false" ht="15" hidden="false" customHeight="true" outlineLevel="0" collapsed="false">
      <c r="A2245" s="6" t="n">
        <v>200951</v>
      </c>
      <c r="B2245" s="6" t="n">
        <v>14</v>
      </c>
      <c r="C2245" s="6" t="n">
        <v>1403</v>
      </c>
      <c r="D2245" s="6" t="s">
        <v>315</v>
      </c>
      <c r="E2245" s="6" t="s">
        <v>2400</v>
      </c>
      <c r="F2245" s="6" t="s">
        <v>196</v>
      </c>
      <c r="G2245" s="6" t="s">
        <v>130</v>
      </c>
      <c r="H2245" s="6" t="s">
        <v>1715</v>
      </c>
      <c r="I2245" s="27" t="n">
        <v>6</v>
      </c>
      <c r="J2245" s="27" t="n">
        <v>9</v>
      </c>
      <c r="K2245" s="27" t="n">
        <v>4</v>
      </c>
      <c r="L2245" s="28" t="n">
        <f aca="false">I2245+J2245</f>
        <v>15</v>
      </c>
      <c r="M2245" s="28" t="n">
        <f aca="false">L2245+K2245</f>
        <v>19</v>
      </c>
      <c r="N2245" s="22" t="str">
        <f aca="false">IF(I2245&gt;0,"Sí","No")</f>
        <v>Sí</v>
      </c>
      <c r="O2245" s="22" t="str">
        <f aca="false">IF(J2245&gt;0,"Sí","No")</f>
        <v>Sí</v>
      </c>
      <c r="P2245" s="22" t="str">
        <f aca="false">IF(K2245&gt;0,"Sí","No")</f>
        <v>Sí</v>
      </c>
      <c r="Q2245" s="22" t="str">
        <f aca="false">IF(OR(I2245&gt;0,J2245&gt;0),"Sí","No")</f>
        <v>Sí</v>
      </c>
      <c r="R2245" s="27" t="n">
        <v>1750</v>
      </c>
      <c r="S2245" s="27" t="n">
        <v>2500</v>
      </c>
      <c r="T2245" s="27" t="n">
        <v>1280</v>
      </c>
      <c r="U2245" s="27" t="n">
        <v>1900</v>
      </c>
      <c r="V2245" s="27" t="n">
        <v>3500</v>
      </c>
      <c r="W2245" s="12" t="n">
        <f aca="false">IF(AND(I2245&gt;0,R2245&gt;0),(S2245-R2245)/R2245,"")</f>
        <v>0.428571428571429</v>
      </c>
      <c r="X2245" s="12" t="n">
        <f aca="false">IF(AND(J2245&gt;0,T2245&gt;0),(U2245-T2245)/T2245,"")</f>
        <v>0.484375</v>
      </c>
      <c r="Y2245" s="12" t="n">
        <f aca="false">IF(AND(K2245&gt;0,V2245&gt;0),(V2245-Resumen!$B$7)/Resumen!$B$7,"")</f>
        <v>0.4</v>
      </c>
      <c r="Z2245" s="28" t="n">
        <f aca="false">IF(AND(K2245&gt;0,I2245&gt;0,V2245&gt;0,S2245&gt;0),V2245-S2245,"")</f>
        <v>1000</v>
      </c>
      <c r="AA2245" s="12" t="n">
        <f aca="false">IF(Z2245&lt;&gt;"",Z2245/S2245,"")</f>
        <v>0.4</v>
      </c>
      <c r="AB2245" s="28" t="n">
        <f aca="false">IF(AND(K2245&gt;0,J2245&gt;0,V2245&gt;0,U2245&gt;0),V2245-U2245,"")</f>
        <v>1600</v>
      </c>
      <c r="AC2245" s="12" t="n">
        <f aca="false">IF(AB2245&lt;&gt;"",AB2245/U2245,"")</f>
        <v>0.842105263157895</v>
      </c>
      <c r="AD2245" s="27" t="n">
        <v>1</v>
      </c>
      <c r="AE2245" s="27" t="n">
        <v>3</v>
      </c>
      <c r="AF2245" s="27" t="n">
        <v>5</v>
      </c>
      <c r="AG2245" s="28" t="n">
        <f aca="false">AD2245+AE2245+AF2245</f>
        <v>9</v>
      </c>
      <c r="AH2245" s="12" t="n">
        <f aca="false">IF(AG2245&gt;0,AD2245/AG2245,"")</f>
        <v>0.111111111111111</v>
      </c>
      <c r="AI2245" s="27" t="n">
        <v>0</v>
      </c>
      <c r="AJ2245" s="27" t="n">
        <v>0</v>
      </c>
      <c r="AK2245" s="27" t="n">
        <v>0</v>
      </c>
      <c r="AL2245" s="22" t="str">
        <f aca="false">IF(OR(AJ2245&gt;0,AK2245&gt;0),"Sí","No")</f>
        <v>No</v>
      </c>
      <c r="AM2245" s="6" t="s">
        <v>198</v>
      </c>
      <c r="AN2245" s="6" t="s">
        <v>198</v>
      </c>
      <c r="AO2245" s="12" t="n">
        <f aca="false">IF(M2245&gt;0,K2245/M2245,"")</f>
        <v>0.210526315789474</v>
      </c>
      <c r="AP2245" s="22" t="str">
        <f aca="false">IF(M2245&gt;=Resumen!$B$5,"Alto","Bajo")</f>
        <v>Bajo</v>
      </c>
      <c r="AQ2245" s="22" t="str">
        <f aca="false">IF(AO2245&gt;=Resumen!$B$28,"Alto","Bajo")</f>
        <v>Bajo</v>
      </c>
      <c r="AR2245" s="22" t="str">
        <f aca="false">AP2245&amp;" Potencial / "&amp;AQ2245&amp;" Share"</f>
        <v>Bajo Potencial / Bajo Share</v>
      </c>
      <c r="AS2245" s="22" t="str">
        <f aca="false">IF(Q2245="Sí",IF(AO2245&gt;=Resumen!$B$29,"Alto","Bajo"),"")</f>
        <v>Bajo</v>
      </c>
      <c r="AT2245" s="22" t="str">
        <f aca="false">IF(AS2245&lt;&gt;"",AP2245&amp;" Potencial / "&amp;AS2245&amp;" Share","")</f>
        <v>Bajo Potencial / Bajo Share</v>
      </c>
      <c r="AU2245" s="22" t="str">
        <f aca="false">IF(AH2245="","Sin dato",IF(AH2245-AO2245&gt;Resumen!$B$6,"Sobre-exhibido",IF(AO2245-AH2245&gt;Resumen!$B$6,"Sub-exhibido","En línea")))</f>
        <v>Sub-exhibido</v>
      </c>
      <c r="AV2245" s="22" t="n">
        <f aca="false">IF(AT2245="","",IF(AT2245="Alto Potencial / Bajo Share",1,IF(AT2245="Alto Potencial / Alto Share",2,IF(AT2245="Bajo Potencial / Alto Share",3,4))))</f>
        <v>4</v>
      </c>
      <c r="AW2245" s="22" t="str">
        <f aca="false">IF(Q2245="No","Sin competencia directa",IF(AV2245=1,"1 - Foco Conquista (Alto Pot / Bajo Share)",IF(AV2245=2,"2 - Foco Defensa (Alto Pot / Alto Share)",IF(AV2245=3,"3 - Monitoreo (Bajo Pot / Alto Share)","4 - Baja Prioridad (Bajo Pot / Bajo Share)"))))</f>
        <v>4 - Baja Prioridad (Bajo Pot / Bajo Share)</v>
      </c>
      <c r="AX2245" s="12" t="str">
        <f aca="false">IF(OR(IFERROR(AND(W2245&lt;&gt;"",Y2245&lt;&gt;"",Y2245-W2245&gt;Resumen!$B$8),FALSE()),IFERROR(AND(X2245&lt;&gt;"",Y2245&lt;&gt;"",Y2245-X2245&gt;Resumen!$B$8),FALSE())),MAX(IF(IFERROR(AND(W2245&lt;&gt;"",Y2245&lt;&gt;"",Y2245-W2245&gt;Resumen!$B$8),FALSE()),Y2245-W2245,0),IF(IFERROR(AND(X2245&lt;&gt;"",Y2245&lt;&gt;"",Y2245-X2245&gt;Resumen!$B$8),FALSE()),Y2245-X2245,0)),"")</f>
        <v/>
      </c>
      <c r="AY2245" s="22" t="str">
        <f aca="false">IF(OR(IFERROR(AND(W2245&lt;&gt;"",Y2245&lt;&gt;"",Y2245-W2245&gt;Resumen!$B$8),FALSE()),IFERROR(AND(X2245&lt;&gt;"",Y2245&lt;&gt;"",Y2245-X2245&gt;Resumen!$B$8),FALSE())),TRIM("Lays tiene mayor markup que "&amp;IF(IFERROR(AND(W2245&lt;&gt;"",Y2245&lt;&gt;"",Y2245-W2245&gt;Resumen!$B$8),FALSE()),"Quento ","")&amp;IF(IFERROR(AND(X2245&lt;&gt;"",Y2245&lt;&gt;"",Y2245-X2245&gt;Resumen!$B$8),FALSE()),"Julicroc ","")&amp;"en este PDV"),"")</f>
        <v/>
      </c>
      <c r="AZ2245" s="22" t="str">
        <f aca="false">IF(COUNTIF('Plan Pehuamar - Lista'!$A$2:$A$167,A2245)&gt;0,"Sí","No")</f>
        <v>No</v>
      </c>
      <c r="BA2245" s="22" t="str">
        <f aca="false">IF(COUNTIF('Plan Combo 9+1'!$A$2:$A$226,A2245)&gt;0,"Sí","No")</f>
        <v>No</v>
      </c>
      <c r="BB2245" s="22" t="str">
        <f aca="false">IF(AH2245="","No",IF(BA2245="Sí",IF((AO2245-AH2245)&gt;Resumen!$B$6,"Sí","No"),IF((AO2245-AH2245)&gt;=Resumen!$B$132,"Sí","No")))</f>
        <v>No</v>
      </c>
      <c r="BC2245" s="22" t="str">
        <f aca="false">IF(AND(N2245="Sí",AL2245="Sí",AI2245=0),"Sí","No")</f>
        <v>No</v>
      </c>
      <c r="BD2245" s="22" t="str">
        <f aca="false">IF(COUNTIF('Plan 9+1 (con Pehuamar)'!$A$2:$A$227,A2245)&gt;0,"Sí","No")</f>
        <v>No</v>
      </c>
    </row>
    <row r="2246" customFormat="false" ht="15" hidden="false" customHeight="true" outlineLevel="0" collapsed="false">
      <c r="A2246" s="6" t="n">
        <v>200955</v>
      </c>
      <c r="B2246" s="6" t="n">
        <v>14</v>
      </c>
      <c r="C2246" s="6" t="n">
        <v>1403</v>
      </c>
      <c r="D2246" s="6" t="s">
        <v>315</v>
      </c>
      <c r="E2246" s="6" t="s">
        <v>2401</v>
      </c>
      <c r="F2246" s="6" t="s">
        <v>196</v>
      </c>
      <c r="G2246" s="6" t="s">
        <v>130</v>
      </c>
      <c r="H2246" s="6" t="s">
        <v>1715</v>
      </c>
      <c r="I2246" s="27" t="n">
        <v>0</v>
      </c>
      <c r="J2246" s="27" t="n">
        <v>0</v>
      </c>
      <c r="K2246" s="27" t="n">
        <v>0.2</v>
      </c>
      <c r="L2246" s="28" t="n">
        <f aca="false">I2246+J2246</f>
        <v>0</v>
      </c>
      <c r="M2246" s="28" t="n">
        <f aca="false">L2246+K2246</f>
        <v>0.2</v>
      </c>
      <c r="N2246" s="22" t="str">
        <f aca="false">IF(I2246&gt;0,"Sí","No")</f>
        <v>No</v>
      </c>
      <c r="O2246" s="22" t="str">
        <f aca="false">IF(J2246&gt;0,"Sí","No")</f>
        <v>No</v>
      </c>
      <c r="P2246" s="22" t="str">
        <f aca="false">IF(K2246&gt;0,"Sí","No")</f>
        <v>Sí</v>
      </c>
      <c r="Q2246" s="22" t="str">
        <f aca="false">IF(OR(I2246&gt;0,J2246&gt;0),"Sí","No")</f>
        <v>No</v>
      </c>
      <c r="R2246" s="27"/>
      <c r="S2246" s="27"/>
      <c r="T2246" s="27"/>
      <c r="U2246" s="27"/>
      <c r="V2246" s="27"/>
      <c r="W2246" s="12" t="str">
        <f aca="false">IF(AND(I2246&gt;0,R2246&gt;0),(S2246-R2246)/R2246,"")</f>
        <v/>
      </c>
      <c r="X2246" s="12" t="str">
        <f aca="false">IF(AND(J2246&gt;0,T2246&gt;0),(U2246-T2246)/T2246,"")</f>
        <v/>
      </c>
      <c r="Y2246" s="12" t="str">
        <f aca="false">IF(AND(K2246&gt;0,V2246&gt;0),(V2246-Resumen!$B$7)/Resumen!$B$7,"")</f>
        <v/>
      </c>
      <c r="Z2246" s="28" t="str">
        <f aca="false">IF(AND(K2246&gt;0,I2246&gt;0,V2246&gt;0,S2246&gt;0),V2246-S2246,"")</f>
        <v/>
      </c>
      <c r="AA2246" s="12" t="str">
        <f aca="false">IF(Z2246&lt;&gt;"",Z2246/S2246,"")</f>
        <v/>
      </c>
      <c r="AB2246" s="28" t="str">
        <f aca="false">IF(AND(K2246&gt;0,J2246&gt;0,V2246&gt;0,U2246&gt;0),V2246-U2246,"")</f>
        <v/>
      </c>
      <c r="AC2246" s="12" t="str">
        <f aca="false">IF(AB2246&lt;&gt;"",AB2246/U2246,"")</f>
        <v/>
      </c>
      <c r="AD2246" s="27" t="n">
        <v>0</v>
      </c>
      <c r="AE2246" s="27" t="n">
        <v>0</v>
      </c>
      <c r="AF2246" s="27" t="n">
        <v>0</v>
      </c>
      <c r="AG2246" s="28" t="n">
        <f aca="false">AD2246+AE2246+AF2246</f>
        <v>0</v>
      </c>
      <c r="AH2246" s="12" t="str">
        <f aca="false">IF(AG2246&gt;0,AD2246/AG2246,"")</f>
        <v/>
      </c>
      <c r="AI2246" s="27" t="n">
        <v>0</v>
      </c>
      <c r="AJ2246" s="27" t="n">
        <v>0</v>
      </c>
      <c r="AK2246" s="27" t="n">
        <v>0</v>
      </c>
      <c r="AL2246" s="22" t="str">
        <f aca="false">IF(OR(AJ2246&gt;0,AK2246&gt;0),"Sí","No")</f>
        <v>No</v>
      </c>
      <c r="AM2246" s="6"/>
      <c r="AN2246" s="6"/>
      <c r="AO2246" s="12" t="n">
        <f aca="false">IF(M2246&gt;0,K2246/M2246,"")</f>
        <v>1</v>
      </c>
      <c r="AP2246" s="22" t="str">
        <f aca="false">IF(M2246&gt;=Resumen!$B$5,"Alto","Bajo")</f>
        <v>Bajo</v>
      </c>
      <c r="AQ2246" s="22" t="str">
        <f aca="false">IF(AO2246&gt;=Resumen!$B$28,"Alto","Bajo")</f>
        <v>Alto</v>
      </c>
      <c r="AR2246" s="22" t="str">
        <f aca="false">AP2246&amp;" Potencial / "&amp;AQ2246&amp;" Share"</f>
        <v>Bajo Potencial / Alto Share</v>
      </c>
      <c r="AS2246" s="22" t="str">
        <f aca="false">IF(Q2246="Sí",IF(AO2246&gt;=Resumen!$B$29,"Alto","Bajo"),"")</f>
        <v/>
      </c>
      <c r="AT2246" s="22" t="str">
        <f aca="false">IF(AS2246&lt;&gt;"",AP2246&amp;" Potencial / "&amp;AS2246&amp;" Share","")</f>
        <v/>
      </c>
      <c r="AU2246" s="22" t="str">
        <f aca="false">IF(AH2246="","Sin dato",IF(AH2246-AO2246&gt;Resumen!$B$6,"Sobre-exhibido",IF(AO2246-AH2246&gt;Resumen!$B$6,"Sub-exhibido","En línea")))</f>
        <v>Sin dato</v>
      </c>
      <c r="AV2246" s="22" t="str">
        <f aca="false">IF(AT2246="","",IF(AT2246="Alto Potencial / Bajo Share",1,IF(AT2246="Alto Potencial / Alto Share",2,IF(AT2246="Bajo Potencial / Alto Share",3,4))))</f>
        <v/>
      </c>
      <c r="AW2246" s="22" t="str">
        <f aca="false">IF(Q2246="No","Sin competencia directa",IF(AV2246=1,"1 - Foco Conquista (Alto Pot / Bajo Share)",IF(AV2246=2,"2 - Foco Defensa (Alto Pot / Alto Share)",IF(AV2246=3,"3 - Monitoreo (Bajo Pot / Alto Share)","4 - Baja Prioridad (Bajo Pot / Bajo Share)"))))</f>
        <v>Sin competencia directa</v>
      </c>
      <c r="AX2246" s="12" t="str">
        <f aca="false">IF(OR(IFERROR(AND(W2246&lt;&gt;"",Y2246&lt;&gt;"",Y2246-W2246&gt;Resumen!$B$8),FALSE()),IFERROR(AND(X2246&lt;&gt;"",Y2246&lt;&gt;"",Y2246-X2246&gt;Resumen!$B$8),FALSE())),MAX(IF(IFERROR(AND(W2246&lt;&gt;"",Y2246&lt;&gt;"",Y2246-W2246&gt;Resumen!$B$8),FALSE()),Y2246-W2246,0),IF(IFERROR(AND(X2246&lt;&gt;"",Y2246&lt;&gt;"",Y2246-X2246&gt;Resumen!$B$8),FALSE()),Y2246-X2246,0)),"")</f>
        <v/>
      </c>
      <c r="AY2246" s="22" t="str">
        <f aca="false">IF(OR(IFERROR(AND(W2246&lt;&gt;"",Y2246&lt;&gt;"",Y2246-W2246&gt;Resumen!$B$8),FALSE()),IFERROR(AND(X2246&lt;&gt;"",Y2246&lt;&gt;"",Y2246-X2246&gt;Resumen!$B$8),FALSE())),TRIM("Lays tiene mayor markup que "&amp;IF(IFERROR(AND(W2246&lt;&gt;"",Y2246&lt;&gt;"",Y2246-W2246&gt;Resumen!$B$8),FALSE()),"Quento ","")&amp;IF(IFERROR(AND(X2246&lt;&gt;"",Y2246&lt;&gt;"",Y2246-X2246&gt;Resumen!$B$8),FALSE()),"Julicroc ","")&amp;"en este PDV"),"")</f>
        <v/>
      </c>
      <c r="AZ2246" s="22" t="str">
        <f aca="false">IF(COUNTIF('Plan Pehuamar - Lista'!$A$2:$A$167,A2246)&gt;0,"Sí","No")</f>
        <v>No</v>
      </c>
      <c r="BA2246" s="22" t="str">
        <f aca="false">IF(COUNTIF('Plan Combo 9+1'!$A$2:$A$226,A2246)&gt;0,"Sí","No")</f>
        <v>No</v>
      </c>
      <c r="BB2246" s="22" t="str">
        <f aca="false">IF(AH2246="","No",IF(BA2246="Sí",IF((AO2246-AH2246)&gt;Resumen!$B$6,"Sí","No"),IF((AO2246-AH2246)&gt;=Resumen!$B$132,"Sí","No")))</f>
        <v>No</v>
      </c>
      <c r="BC2246" s="22" t="str">
        <f aca="false">IF(AND(N2246="Sí",AL2246="Sí",AI2246=0),"Sí","No")</f>
        <v>No</v>
      </c>
      <c r="BD2246" s="22" t="str">
        <f aca="false">IF(COUNTIF('Plan 9+1 (con Pehuamar)'!$A$2:$A$227,A2246)&gt;0,"Sí","No")</f>
        <v>No</v>
      </c>
    </row>
    <row r="2247" customFormat="false" ht="15" hidden="false" customHeight="true" outlineLevel="0" collapsed="false">
      <c r="A2247" s="6" t="n">
        <v>200961</v>
      </c>
      <c r="B2247" s="6" t="n">
        <v>14</v>
      </c>
      <c r="C2247" s="6" t="n">
        <v>1403</v>
      </c>
      <c r="D2247" s="6" t="s">
        <v>315</v>
      </c>
      <c r="E2247" s="6" t="s">
        <v>2402</v>
      </c>
      <c r="F2247" s="6" t="s">
        <v>196</v>
      </c>
      <c r="G2247" s="6" t="s">
        <v>130</v>
      </c>
      <c r="H2247" s="6" t="s">
        <v>1715</v>
      </c>
      <c r="I2247" s="27" t="n">
        <v>6</v>
      </c>
      <c r="J2247" s="27" t="n">
        <v>15</v>
      </c>
      <c r="K2247" s="27" t="n">
        <v>0</v>
      </c>
      <c r="L2247" s="28" t="n">
        <f aca="false">I2247+J2247</f>
        <v>21</v>
      </c>
      <c r="M2247" s="28" t="n">
        <f aca="false">L2247+K2247</f>
        <v>21</v>
      </c>
      <c r="N2247" s="22" t="str">
        <f aca="false">IF(I2247&gt;0,"Sí","No")</f>
        <v>Sí</v>
      </c>
      <c r="O2247" s="22" t="str">
        <f aca="false">IF(J2247&gt;0,"Sí","No")</f>
        <v>Sí</v>
      </c>
      <c r="P2247" s="22" t="str">
        <f aca="false">IF(K2247&gt;0,"Sí","No")</f>
        <v>No</v>
      </c>
      <c r="Q2247" s="22" t="str">
        <f aca="false">IF(OR(I2247&gt;0,J2247&gt;0),"Sí","No")</f>
        <v>Sí</v>
      </c>
      <c r="R2247" s="27" t="n">
        <v>1750</v>
      </c>
      <c r="S2247" s="27" t="n">
        <v>2500</v>
      </c>
      <c r="T2247" s="27" t="n">
        <v>1280</v>
      </c>
      <c r="U2247" s="27" t="n">
        <v>1800</v>
      </c>
      <c r="V2247" s="27"/>
      <c r="W2247" s="12" t="n">
        <f aca="false">IF(AND(I2247&gt;0,R2247&gt;0),(S2247-R2247)/R2247,"")</f>
        <v>0.428571428571429</v>
      </c>
      <c r="X2247" s="12" t="n">
        <f aca="false">IF(AND(J2247&gt;0,T2247&gt;0),(U2247-T2247)/T2247,"")</f>
        <v>0.40625</v>
      </c>
      <c r="Y2247" s="12" t="str">
        <f aca="false">IF(AND(K2247&gt;0,V2247&gt;0),(V2247-Resumen!$B$7)/Resumen!$B$7,"")</f>
        <v/>
      </c>
      <c r="Z2247" s="28" t="str">
        <f aca="false">IF(AND(K2247&gt;0,I2247&gt;0,V2247&gt;0,S2247&gt;0),V2247-S2247,"")</f>
        <v/>
      </c>
      <c r="AA2247" s="12" t="str">
        <f aca="false">IF(Z2247&lt;&gt;"",Z2247/S2247,"")</f>
        <v/>
      </c>
      <c r="AB2247" s="28" t="str">
        <f aca="false">IF(AND(K2247&gt;0,J2247&gt;0,V2247&gt;0,U2247&gt;0),V2247-U2247,"")</f>
        <v/>
      </c>
      <c r="AC2247" s="12" t="str">
        <f aca="false">IF(AB2247&lt;&gt;"",AB2247/U2247,"")</f>
        <v/>
      </c>
      <c r="AD2247" s="27" t="n">
        <v>0</v>
      </c>
      <c r="AE2247" s="27" t="n">
        <v>5</v>
      </c>
      <c r="AF2247" s="27" t="n">
        <v>10</v>
      </c>
      <c r="AG2247" s="28" t="n">
        <f aca="false">AD2247+AE2247+AF2247</f>
        <v>15</v>
      </c>
      <c r="AH2247" s="12" t="n">
        <f aca="false">IF(AG2247&gt;0,AD2247/AG2247,"")</f>
        <v>0</v>
      </c>
      <c r="AI2247" s="27" t="n">
        <v>0</v>
      </c>
      <c r="AJ2247" s="27" t="n">
        <v>1</v>
      </c>
      <c r="AK2247" s="27" t="n">
        <v>1</v>
      </c>
      <c r="AL2247" s="22" t="str">
        <f aca="false">IF(OR(AJ2247&gt;0,AK2247&gt;0),"Sí","No")</f>
        <v>Sí</v>
      </c>
      <c r="AM2247" s="6" t="s">
        <v>198</v>
      </c>
      <c r="AN2247" s="6" t="s">
        <v>198</v>
      </c>
      <c r="AO2247" s="12" t="n">
        <f aca="false">IF(M2247&gt;0,K2247/M2247,"")</f>
        <v>0</v>
      </c>
      <c r="AP2247" s="22" t="str">
        <f aca="false">IF(M2247&gt;=Resumen!$B$5,"Alto","Bajo")</f>
        <v>Bajo</v>
      </c>
      <c r="AQ2247" s="22" t="str">
        <f aca="false">IF(AO2247&gt;=Resumen!$B$28,"Alto","Bajo")</f>
        <v>Bajo</v>
      </c>
      <c r="AR2247" s="22" t="str">
        <f aca="false">AP2247&amp;" Potencial / "&amp;AQ2247&amp;" Share"</f>
        <v>Bajo Potencial / Bajo Share</v>
      </c>
      <c r="AS2247" s="22" t="str">
        <f aca="false">IF(Q2247="Sí",IF(AO2247&gt;=Resumen!$B$29,"Alto","Bajo"),"")</f>
        <v>Bajo</v>
      </c>
      <c r="AT2247" s="22" t="str">
        <f aca="false">IF(AS2247&lt;&gt;"",AP2247&amp;" Potencial / "&amp;AS2247&amp;" Share","")</f>
        <v>Bajo Potencial / Bajo Share</v>
      </c>
      <c r="AU2247" s="22" t="str">
        <f aca="false">IF(AH2247="","Sin dato",IF(AH2247-AO2247&gt;Resumen!$B$6,"Sobre-exhibido",IF(AO2247-AH2247&gt;Resumen!$B$6,"Sub-exhibido","En línea")))</f>
        <v>En línea</v>
      </c>
      <c r="AV2247" s="22" t="n">
        <f aca="false">IF(AT2247="","",IF(AT2247="Alto Potencial / Bajo Share",1,IF(AT2247="Alto Potencial / Alto Share",2,IF(AT2247="Bajo Potencial / Alto Share",3,4))))</f>
        <v>4</v>
      </c>
      <c r="AW2247" s="22" t="str">
        <f aca="false">IF(Q2247="No","Sin competencia directa",IF(AV2247=1,"1 - Foco Conquista (Alto Pot / Bajo Share)",IF(AV2247=2,"2 - Foco Defensa (Alto Pot / Alto Share)",IF(AV2247=3,"3 - Monitoreo (Bajo Pot / Alto Share)","4 - Baja Prioridad (Bajo Pot / Bajo Share)"))))</f>
        <v>4 - Baja Prioridad (Bajo Pot / Bajo Share)</v>
      </c>
      <c r="AX2247" s="12" t="str">
        <f aca="false">IF(OR(IFERROR(AND(W2247&lt;&gt;"",Y2247&lt;&gt;"",Y2247-W2247&gt;Resumen!$B$8),FALSE()),IFERROR(AND(X2247&lt;&gt;"",Y2247&lt;&gt;"",Y2247-X2247&gt;Resumen!$B$8),FALSE())),MAX(IF(IFERROR(AND(W2247&lt;&gt;"",Y2247&lt;&gt;"",Y2247-W2247&gt;Resumen!$B$8),FALSE()),Y2247-W2247,0),IF(IFERROR(AND(X2247&lt;&gt;"",Y2247&lt;&gt;"",Y2247-X2247&gt;Resumen!$B$8),FALSE()),Y2247-X2247,0)),"")</f>
        <v/>
      </c>
      <c r="AY2247" s="22" t="str">
        <f aca="false">IF(OR(IFERROR(AND(W2247&lt;&gt;"",Y2247&lt;&gt;"",Y2247-W2247&gt;Resumen!$B$8),FALSE()),IFERROR(AND(X2247&lt;&gt;"",Y2247&lt;&gt;"",Y2247-X2247&gt;Resumen!$B$8),FALSE())),TRIM("Lays tiene mayor markup que "&amp;IF(IFERROR(AND(W2247&lt;&gt;"",Y2247&lt;&gt;"",Y2247-W2247&gt;Resumen!$B$8),FALSE()),"Quento ","")&amp;IF(IFERROR(AND(X2247&lt;&gt;"",Y2247&lt;&gt;"",Y2247-X2247&gt;Resumen!$B$8),FALSE()),"Julicroc ","")&amp;"en este PDV"),"")</f>
        <v/>
      </c>
      <c r="AZ2247" s="22" t="str">
        <f aca="false">IF(COUNTIF('Plan Pehuamar - Lista'!$A$2:$A$167,A2247)&gt;0,"Sí","No")</f>
        <v>No</v>
      </c>
      <c r="BA2247" s="22" t="str">
        <f aca="false">IF(COUNTIF('Plan Combo 9+1'!$A$2:$A$226,A2247)&gt;0,"Sí","No")</f>
        <v>No</v>
      </c>
      <c r="BB2247" s="22" t="str">
        <f aca="false">IF(AH2247="","No",IF(BA2247="Sí",IF((AO2247-AH2247)&gt;Resumen!$B$6,"Sí","No"),IF((AO2247-AH2247)&gt;=Resumen!$B$132,"Sí","No")))</f>
        <v>No</v>
      </c>
      <c r="BC2247" s="22" t="str">
        <f aca="false">IF(AND(N2247="Sí",AL2247="Sí",AI2247=0),"Sí","No")</f>
        <v>Sí</v>
      </c>
      <c r="BD2247" s="22" t="str">
        <f aca="false">IF(COUNTIF('Plan 9+1 (con Pehuamar)'!$A$2:$A$227,A2247)&gt;0,"Sí","No")</f>
        <v>No</v>
      </c>
    </row>
    <row r="2248" customFormat="false" ht="15" hidden="false" customHeight="true" outlineLevel="0" collapsed="false">
      <c r="A2248" s="6" t="n">
        <v>200964</v>
      </c>
      <c r="B2248" s="6" t="n">
        <v>14</v>
      </c>
      <c r="C2248" s="6" t="n">
        <v>1403</v>
      </c>
      <c r="D2248" s="6" t="s">
        <v>315</v>
      </c>
      <c r="E2248" s="6" t="s">
        <v>2403</v>
      </c>
      <c r="F2248" s="6" t="s">
        <v>196</v>
      </c>
      <c r="G2248" s="6" t="s">
        <v>130</v>
      </c>
      <c r="H2248" s="6" t="s">
        <v>1715</v>
      </c>
      <c r="I2248" s="27" t="n">
        <v>5</v>
      </c>
      <c r="J2248" s="27" t="n">
        <v>10</v>
      </c>
      <c r="K2248" s="27" t="n">
        <v>5</v>
      </c>
      <c r="L2248" s="28" t="n">
        <f aca="false">I2248+J2248</f>
        <v>15</v>
      </c>
      <c r="M2248" s="28" t="n">
        <f aca="false">L2248+K2248</f>
        <v>20</v>
      </c>
      <c r="N2248" s="22" t="str">
        <f aca="false">IF(I2248&gt;0,"Sí","No")</f>
        <v>Sí</v>
      </c>
      <c r="O2248" s="22" t="str">
        <f aca="false">IF(J2248&gt;0,"Sí","No")</f>
        <v>Sí</v>
      </c>
      <c r="P2248" s="22" t="str">
        <f aca="false">IF(K2248&gt;0,"Sí","No")</f>
        <v>Sí</v>
      </c>
      <c r="Q2248" s="22" t="str">
        <f aca="false">IF(OR(I2248&gt;0,J2248&gt;0),"Sí","No")</f>
        <v>Sí</v>
      </c>
      <c r="R2248" s="27" t="n">
        <v>1750</v>
      </c>
      <c r="S2248" s="27" t="n">
        <v>2500</v>
      </c>
      <c r="T2248" s="27" t="n">
        <v>1280</v>
      </c>
      <c r="U2248" s="27" t="n">
        <v>1900</v>
      </c>
      <c r="V2248" s="27" t="n">
        <v>3500</v>
      </c>
      <c r="W2248" s="12" t="n">
        <f aca="false">IF(AND(I2248&gt;0,R2248&gt;0),(S2248-R2248)/R2248,"")</f>
        <v>0.428571428571429</v>
      </c>
      <c r="X2248" s="12" t="n">
        <f aca="false">IF(AND(J2248&gt;0,T2248&gt;0),(U2248-T2248)/T2248,"")</f>
        <v>0.484375</v>
      </c>
      <c r="Y2248" s="12" t="n">
        <f aca="false">IF(AND(K2248&gt;0,V2248&gt;0),(V2248-Resumen!$B$7)/Resumen!$B$7,"")</f>
        <v>0.4</v>
      </c>
      <c r="Z2248" s="28" t="n">
        <f aca="false">IF(AND(K2248&gt;0,I2248&gt;0,V2248&gt;0,S2248&gt;0),V2248-S2248,"")</f>
        <v>1000</v>
      </c>
      <c r="AA2248" s="12" t="n">
        <f aca="false">IF(Z2248&lt;&gt;"",Z2248/S2248,"")</f>
        <v>0.4</v>
      </c>
      <c r="AB2248" s="28" t="n">
        <f aca="false">IF(AND(K2248&gt;0,J2248&gt;0,V2248&gt;0,U2248&gt;0),V2248-U2248,"")</f>
        <v>1600</v>
      </c>
      <c r="AC2248" s="12" t="n">
        <f aca="false">IF(AB2248&lt;&gt;"",AB2248/U2248,"")</f>
        <v>0.842105263157895</v>
      </c>
      <c r="AD2248" s="27" t="n">
        <v>5</v>
      </c>
      <c r="AE2248" s="27" t="n">
        <v>6</v>
      </c>
      <c r="AF2248" s="27" t="n">
        <v>9</v>
      </c>
      <c r="AG2248" s="28" t="n">
        <f aca="false">AD2248+AE2248+AF2248</f>
        <v>20</v>
      </c>
      <c r="AH2248" s="12" t="n">
        <f aca="false">IF(AG2248&gt;0,AD2248/AG2248,"")</f>
        <v>0.25</v>
      </c>
      <c r="AI2248" s="27" t="n">
        <v>1</v>
      </c>
      <c r="AJ2248" s="27" t="n">
        <v>0</v>
      </c>
      <c r="AK2248" s="27" t="n">
        <v>1</v>
      </c>
      <c r="AL2248" s="22" t="str">
        <f aca="false">IF(OR(AJ2248&gt;0,AK2248&gt;0),"Sí","No")</f>
        <v>Sí</v>
      </c>
      <c r="AM2248" s="6" t="s">
        <v>198</v>
      </c>
      <c r="AN2248" s="6" t="s">
        <v>198</v>
      </c>
      <c r="AO2248" s="12" t="n">
        <f aca="false">IF(M2248&gt;0,K2248/M2248,"")</f>
        <v>0.25</v>
      </c>
      <c r="AP2248" s="22" t="str">
        <f aca="false">IF(M2248&gt;=Resumen!$B$5,"Alto","Bajo")</f>
        <v>Bajo</v>
      </c>
      <c r="AQ2248" s="22" t="str">
        <f aca="false">IF(AO2248&gt;=Resumen!$B$28,"Alto","Bajo")</f>
        <v>Bajo</v>
      </c>
      <c r="AR2248" s="22" t="str">
        <f aca="false">AP2248&amp;" Potencial / "&amp;AQ2248&amp;" Share"</f>
        <v>Bajo Potencial / Bajo Share</v>
      </c>
      <c r="AS2248" s="22" t="str">
        <f aca="false">IF(Q2248="Sí",IF(AO2248&gt;=Resumen!$B$29,"Alto","Bajo"),"")</f>
        <v>Bajo</v>
      </c>
      <c r="AT2248" s="22" t="str">
        <f aca="false">IF(AS2248&lt;&gt;"",AP2248&amp;" Potencial / "&amp;AS2248&amp;" Share","")</f>
        <v>Bajo Potencial / Bajo Share</v>
      </c>
      <c r="AU2248" s="22" t="str">
        <f aca="false">IF(AH2248="","Sin dato",IF(AH2248-AO2248&gt;Resumen!$B$6,"Sobre-exhibido",IF(AO2248-AH2248&gt;Resumen!$B$6,"Sub-exhibido","En línea")))</f>
        <v>En línea</v>
      </c>
      <c r="AV2248" s="22" t="n">
        <f aca="false">IF(AT2248="","",IF(AT2248="Alto Potencial / Bajo Share",1,IF(AT2248="Alto Potencial / Alto Share",2,IF(AT2248="Bajo Potencial / Alto Share",3,4))))</f>
        <v>4</v>
      </c>
      <c r="AW2248" s="22" t="str">
        <f aca="false">IF(Q2248="No","Sin competencia directa",IF(AV2248=1,"1 - Foco Conquista (Alto Pot / Bajo Share)",IF(AV2248=2,"2 - Foco Defensa (Alto Pot / Alto Share)",IF(AV2248=3,"3 - Monitoreo (Bajo Pot / Alto Share)","4 - Baja Prioridad (Bajo Pot / Bajo Share)"))))</f>
        <v>4 - Baja Prioridad (Bajo Pot / Bajo Share)</v>
      </c>
      <c r="AX2248" s="12" t="str">
        <f aca="false">IF(OR(IFERROR(AND(W2248&lt;&gt;"",Y2248&lt;&gt;"",Y2248-W2248&gt;Resumen!$B$8),FALSE()),IFERROR(AND(X2248&lt;&gt;"",Y2248&lt;&gt;"",Y2248-X2248&gt;Resumen!$B$8),FALSE())),MAX(IF(IFERROR(AND(W2248&lt;&gt;"",Y2248&lt;&gt;"",Y2248-W2248&gt;Resumen!$B$8),FALSE()),Y2248-W2248,0),IF(IFERROR(AND(X2248&lt;&gt;"",Y2248&lt;&gt;"",Y2248-X2248&gt;Resumen!$B$8),FALSE()),Y2248-X2248,0)),"")</f>
        <v/>
      </c>
      <c r="AY2248" s="22" t="str">
        <f aca="false">IF(OR(IFERROR(AND(W2248&lt;&gt;"",Y2248&lt;&gt;"",Y2248-W2248&gt;Resumen!$B$8),FALSE()),IFERROR(AND(X2248&lt;&gt;"",Y2248&lt;&gt;"",Y2248-X2248&gt;Resumen!$B$8),FALSE())),TRIM("Lays tiene mayor markup que "&amp;IF(IFERROR(AND(W2248&lt;&gt;"",Y2248&lt;&gt;"",Y2248-W2248&gt;Resumen!$B$8),FALSE()),"Quento ","")&amp;IF(IFERROR(AND(X2248&lt;&gt;"",Y2248&lt;&gt;"",Y2248-X2248&gt;Resumen!$B$8),FALSE()),"Julicroc ","")&amp;"en este PDV"),"")</f>
        <v/>
      </c>
      <c r="AZ2248" s="22" t="str">
        <f aca="false">IF(COUNTIF('Plan Pehuamar - Lista'!$A$2:$A$167,A2248)&gt;0,"Sí","No")</f>
        <v>Sí</v>
      </c>
      <c r="BA2248" s="22" t="str">
        <f aca="false">IF(COUNTIF('Plan Combo 9+1'!$A$2:$A$226,A2248)&gt;0,"Sí","No")</f>
        <v>No</v>
      </c>
      <c r="BB2248" s="22" t="str">
        <f aca="false">IF(AH2248="","No",IF(BA2248="Sí",IF((AO2248-AH2248)&gt;Resumen!$B$6,"Sí","No"),IF((AO2248-AH2248)&gt;=Resumen!$B$132,"Sí","No")))</f>
        <v>No</v>
      </c>
      <c r="BC2248" s="22" t="str">
        <f aca="false">IF(AND(N2248="Sí",AL2248="Sí",AI2248=0),"Sí","No")</f>
        <v>No</v>
      </c>
      <c r="BD2248" s="22" t="str">
        <f aca="false">IF(COUNTIF('Plan 9+1 (con Pehuamar)'!$A$2:$A$227,A2248)&gt;0,"Sí","No")</f>
        <v>No</v>
      </c>
    </row>
    <row r="2249" customFormat="false" ht="15" hidden="false" customHeight="true" outlineLevel="0" collapsed="false">
      <c r="A2249" s="6" t="n">
        <v>200967</v>
      </c>
      <c r="B2249" s="6" t="n">
        <v>14</v>
      </c>
      <c r="C2249" s="6" t="n">
        <v>1403</v>
      </c>
      <c r="D2249" s="6" t="s">
        <v>315</v>
      </c>
      <c r="E2249" s="6" t="s">
        <v>2404</v>
      </c>
      <c r="F2249" s="6" t="s">
        <v>201</v>
      </c>
      <c r="G2249" s="6" t="s">
        <v>130</v>
      </c>
      <c r="H2249" s="6" t="s">
        <v>1715</v>
      </c>
      <c r="I2249" s="27" t="n">
        <v>10</v>
      </c>
      <c r="J2249" s="27" t="n">
        <v>15</v>
      </c>
      <c r="K2249" s="27" t="n">
        <v>0</v>
      </c>
      <c r="L2249" s="28" t="n">
        <f aca="false">I2249+J2249</f>
        <v>25</v>
      </c>
      <c r="M2249" s="28" t="n">
        <f aca="false">L2249+K2249</f>
        <v>25</v>
      </c>
      <c r="N2249" s="22" t="str">
        <f aca="false">IF(I2249&gt;0,"Sí","No")</f>
        <v>Sí</v>
      </c>
      <c r="O2249" s="22" t="str">
        <f aca="false">IF(J2249&gt;0,"Sí","No")</f>
        <v>Sí</v>
      </c>
      <c r="P2249" s="22" t="str">
        <f aca="false">IF(K2249&gt;0,"Sí","No")</f>
        <v>No</v>
      </c>
      <c r="Q2249" s="22" t="str">
        <f aca="false">IF(OR(I2249&gt;0,J2249&gt;0),"Sí","No")</f>
        <v>Sí</v>
      </c>
      <c r="R2249" s="27" t="n">
        <v>1750</v>
      </c>
      <c r="S2249" s="27" t="n">
        <v>2500</v>
      </c>
      <c r="T2249" s="27" t="n">
        <v>1280</v>
      </c>
      <c r="U2249" s="27" t="n">
        <v>1700</v>
      </c>
      <c r="V2249" s="27"/>
      <c r="W2249" s="12" t="n">
        <f aca="false">IF(AND(I2249&gt;0,R2249&gt;0),(S2249-R2249)/R2249,"")</f>
        <v>0.428571428571429</v>
      </c>
      <c r="X2249" s="12" t="n">
        <f aca="false">IF(AND(J2249&gt;0,T2249&gt;0),(U2249-T2249)/T2249,"")</f>
        <v>0.328125</v>
      </c>
      <c r="Y2249" s="12" t="str">
        <f aca="false">IF(AND(K2249&gt;0,V2249&gt;0),(V2249-Resumen!$B$7)/Resumen!$B$7,"")</f>
        <v/>
      </c>
      <c r="Z2249" s="28" t="str">
        <f aca="false">IF(AND(K2249&gt;0,I2249&gt;0,V2249&gt;0,S2249&gt;0),V2249-S2249,"")</f>
        <v/>
      </c>
      <c r="AA2249" s="12" t="str">
        <f aca="false">IF(Z2249&lt;&gt;"",Z2249/S2249,"")</f>
        <v/>
      </c>
      <c r="AB2249" s="28" t="str">
        <f aca="false">IF(AND(K2249&gt;0,J2249&gt;0,V2249&gt;0,U2249&gt;0),V2249-U2249,"")</f>
        <v/>
      </c>
      <c r="AC2249" s="12" t="str">
        <f aca="false">IF(AB2249&lt;&gt;"",AB2249/U2249,"")</f>
        <v/>
      </c>
      <c r="AD2249" s="27" t="n">
        <v>0</v>
      </c>
      <c r="AE2249" s="27" t="n">
        <v>5</v>
      </c>
      <c r="AF2249" s="27" t="n">
        <v>9</v>
      </c>
      <c r="AG2249" s="28" t="n">
        <f aca="false">AD2249+AE2249+AF2249</f>
        <v>14</v>
      </c>
      <c r="AH2249" s="12" t="n">
        <f aca="false">IF(AG2249&gt;0,AD2249/AG2249,"")</f>
        <v>0</v>
      </c>
      <c r="AI2249" s="27" t="n">
        <v>0</v>
      </c>
      <c r="AJ2249" s="27" t="n">
        <v>0</v>
      </c>
      <c r="AK2249" s="27" t="n">
        <v>1</v>
      </c>
      <c r="AL2249" s="22" t="str">
        <f aca="false">IF(OR(AJ2249&gt;0,AK2249&gt;0),"Sí","No")</f>
        <v>Sí</v>
      </c>
      <c r="AM2249" s="6" t="s">
        <v>198</v>
      </c>
      <c r="AN2249" s="6" t="s">
        <v>198</v>
      </c>
      <c r="AO2249" s="12" t="n">
        <f aca="false">IF(M2249&gt;0,K2249/M2249,"")</f>
        <v>0</v>
      </c>
      <c r="AP2249" s="22" t="str">
        <f aca="false">IF(M2249&gt;=Resumen!$B$5,"Alto","Bajo")</f>
        <v>Bajo</v>
      </c>
      <c r="AQ2249" s="22" t="str">
        <f aca="false">IF(AO2249&gt;=Resumen!$B$28,"Alto","Bajo")</f>
        <v>Bajo</v>
      </c>
      <c r="AR2249" s="22" t="str">
        <f aca="false">AP2249&amp;" Potencial / "&amp;AQ2249&amp;" Share"</f>
        <v>Bajo Potencial / Bajo Share</v>
      </c>
      <c r="AS2249" s="22" t="str">
        <f aca="false">IF(Q2249="Sí",IF(AO2249&gt;=Resumen!$B$29,"Alto","Bajo"),"")</f>
        <v>Bajo</v>
      </c>
      <c r="AT2249" s="22" t="str">
        <f aca="false">IF(AS2249&lt;&gt;"",AP2249&amp;" Potencial / "&amp;AS2249&amp;" Share","")</f>
        <v>Bajo Potencial / Bajo Share</v>
      </c>
      <c r="AU2249" s="22" t="str">
        <f aca="false">IF(AH2249="","Sin dato",IF(AH2249-AO2249&gt;Resumen!$B$6,"Sobre-exhibido",IF(AO2249-AH2249&gt;Resumen!$B$6,"Sub-exhibido","En línea")))</f>
        <v>En línea</v>
      </c>
      <c r="AV2249" s="22" t="n">
        <f aca="false">IF(AT2249="","",IF(AT2249="Alto Potencial / Bajo Share",1,IF(AT2249="Alto Potencial / Alto Share",2,IF(AT2249="Bajo Potencial / Alto Share",3,4))))</f>
        <v>4</v>
      </c>
      <c r="AW2249" s="22" t="str">
        <f aca="false">IF(Q2249="No","Sin competencia directa",IF(AV2249=1,"1 - Foco Conquista (Alto Pot / Bajo Share)",IF(AV2249=2,"2 - Foco Defensa (Alto Pot / Alto Share)",IF(AV2249=3,"3 - Monitoreo (Bajo Pot / Alto Share)","4 - Baja Prioridad (Bajo Pot / Bajo Share)"))))</f>
        <v>4 - Baja Prioridad (Bajo Pot / Bajo Share)</v>
      </c>
      <c r="AX2249" s="12" t="str">
        <f aca="false">IF(OR(IFERROR(AND(W2249&lt;&gt;"",Y2249&lt;&gt;"",Y2249-W2249&gt;Resumen!$B$8),FALSE()),IFERROR(AND(X2249&lt;&gt;"",Y2249&lt;&gt;"",Y2249-X2249&gt;Resumen!$B$8),FALSE())),MAX(IF(IFERROR(AND(W2249&lt;&gt;"",Y2249&lt;&gt;"",Y2249-W2249&gt;Resumen!$B$8),FALSE()),Y2249-W2249,0),IF(IFERROR(AND(X2249&lt;&gt;"",Y2249&lt;&gt;"",Y2249-X2249&gt;Resumen!$B$8),FALSE()),Y2249-X2249,0)),"")</f>
        <v/>
      </c>
      <c r="AY2249" s="22" t="str">
        <f aca="false">IF(OR(IFERROR(AND(W2249&lt;&gt;"",Y2249&lt;&gt;"",Y2249-W2249&gt;Resumen!$B$8),FALSE()),IFERROR(AND(X2249&lt;&gt;"",Y2249&lt;&gt;"",Y2249-X2249&gt;Resumen!$B$8),FALSE())),TRIM("Lays tiene mayor markup que "&amp;IF(IFERROR(AND(W2249&lt;&gt;"",Y2249&lt;&gt;"",Y2249-W2249&gt;Resumen!$B$8),FALSE()),"Quento ","")&amp;IF(IFERROR(AND(X2249&lt;&gt;"",Y2249&lt;&gt;"",Y2249-X2249&gt;Resumen!$B$8),FALSE()),"Julicroc ","")&amp;"en este PDV"),"")</f>
        <v/>
      </c>
      <c r="AZ2249" s="22" t="str">
        <f aca="false">IF(COUNTIF('Plan Pehuamar - Lista'!$A$2:$A$167,A2249)&gt;0,"Sí","No")</f>
        <v>No</v>
      </c>
      <c r="BA2249" s="22" t="str">
        <f aca="false">IF(COUNTIF('Plan Combo 9+1'!$A$2:$A$226,A2249)&gt;0,"Sí","No")</f>
        <v>No</v>
      </c>
      <c r="BB2249" s="22" t="str">
        <f aca="false">IF(AH2249="","No",IF(BA2249="Sí",IF((AO2249-AH2249)&gt;Resumen!$B$6,"Sí","No"),IF((AO2249-AH2249)&gt;=Resumen!$B$132,"Sí","No")))</f>
        <v>No</v>
      </c>
      <c r="BC2249" s="22" t="str">
        <f aca="false">IF(AND(N2249="Sí",AL2249="Sí",AI2249=0),"Sí","No")</f>
        <v>Sí</v>
      </c>
      <c r="BD2249" s="22" t="str">
        <f aca="false">IF(COUNTIF('Plan 9+1 (con Pehuamar)'!$A$2:$A$227,A2249)&gt;0,"Sí","No")</f>
        <v>No</v>
      </c>
    </row>
    <row r="2250" customFormat="false" ht="15" hidden="false" customHeight="true" outlineLevel="0" collapsed="false">
      <c r="A2250" s="6" t="n">
        <v>200974</v>
      </c>
      <c r="B2250" s="6" t="n">
        <v>14</v>
      </c>
      <c r="C2250" s="6" t="n">
        <v>1403</v>
      </c>
      <c r="D2250" s="6" t="s">
        <v>315</v>
      </c>
      <c r="E2250" s="6" t="s">
        <v>2405</v>
      </c>
      <c r="F2250" s="6" t="s">
        <v>196</v>
      </c>
      <c r="G2250" s="6" t="s">
        <v>130</v>
      </c>
      <c r="H2250" s="6" t="s">
        <v>1715</v>
      </c>
      <c r="I2250" s="27" t="n">
        <v>10</v>
      </c>
      <c r="J2250" s="27" t="n">
        <v>20</v>
      </c>
      <c r="K2250" s="27" t="n">
        <v>7</v>
      </c>
      <c r="L2250" s="28" t="n">
        <f aca="false">I2250+J2250</f>
        <v>30</v>
      </c>
      <c r="M2250" s="28" t="n">
        <f aca="false">L2250+K2250</f>
        <v>37</v>
      </c>
      <c r="N2250" s="22" t="str">
        <f aca="false">IF(I2250&gt;0,"Sí","No")</f>
        <v>Sí</v>
      </c>
      <c r="O2250" s="22" t="str">
        <f aca="false">IF(J2250&gt;0,"Sí","No")</f>
        <v>Sí</v>
      </c>
      <c r="P2250" s="22" t="str">
        <f aca="false">IF(K2250&gt;0,"Sí","No")</f>
        <v>Sí</v>
      </c>
      <c r="Q2250" s="22" t="str">
        <f aca="false">IF(OR(I2250&gt;0,J2250&gt;0),"Sí","No")</f>
        <v>Sí</v>
      </c>
      <c r="R2250" s="27" t="n">
        <v>1750</v>
      </c>
      <c r="S2250" s="27" t="n">
        <v>2500</v>
      </c>
      <c r="T2250" s="27" t="n">
        <v>1280</v>
      </c>
      <c r="U2250" s="27" t="n">
        <v>1800</v>
      </c>
      <c r="V2250" s="27" t="n">
        <v>3500</v>
      </c>
      <c r="W2250" s="12" t="n">
        <f aca="false">IF(AND(I2250&gt;0,R2250&gt;0),(S2250-R2250)/R2250,"")</f>
        <v>0.428571428571429</v>
      </c>
      <c r="X2250" s="12" t="n">
        <f aca="false">IF(AND(J2250&gt;0,T2250&gt;0),(U2250-T2250)/T2250,"")</f>
        <v>0.40625</v>
      </c>
      <c r="Y2250" s="12" t="n">
        <f aca="false">IF(AND(K2250&gt;0,V2250&gt;0),(V2250-Resumen!$B$7)/Resumen!$B$7,"")</f>
        <v>0.4</v>
      </c>
      <c r="Z2250" s="28" t="n">
        <f aca="false">IF(AND(K2250&gt;0,I2250&gt;0,V2250&gt;0,S2250&gt;0),V2250-S2250,"")</f>
        <v>1000</v>
      </c>
      <c r="AA2250" s="12" t="n">
        <f aca="false">IF(Z2250&lt;&gt;"",Z2250/S2250,"")</f>
        <v>0.4</v>
      </c>
      <c r="AB2250" s="28" t="n">
        <f aca="false">IF(AND(K2250&gt;0,J2250&gt;0,V2250&gt;0,U2250&gt;0),V2250-U2250,"")</f>
        <v>1700</v>
      </c>
      <c r="AC2250" s="12" t="n">
        <f aca="false">IF(AB2250&lt;&gt;"",AB2250/U2250,"")</f>
        <v>0.944444444444444</v>
      </c>
      <c r="AD2250" s="27" t="n">
        <v>9</v>
      </c>
      <c r="AE2250" s="27" t="n">
        <v>6</v>
      </c>
      <c r="AF2250" s="27" t="n">
        <v>10</v>
      </c>
      <c r="AG2250" s="28" t="n">
        <f aca="false">AD2250+AE2250+AF2250</f>
        <v>25</v>
      </c>
      <c r="AH2250" s="12" t="n">
        <f aca="false">IF(AG2250&gt;0,AD2250/AG2250,"")</f>
        <v>0.36</v>
      </c>
      <c r="AI2250" s="27" t="n">
        <v>0</v>
      </c>
      <c r="AJ2250" s="27" t="n">
        <v>0</v>
      </c>
      <c r="AK2250" s="27" t="n">
        <v>0</v>
      </c>
      <c r="AL2250" s="22" t="str">
        <f aca="false">IF(OR(AJ2250&gt;0,AK2250&gt;0),"Sí","No")</f>
        <v>No</v>
      </c>
      <c r="AM2250" s="6" t="s">
        <v>198</v>
      </c>
      <c r="AN2250" s="6" t="s">
        <v>198</v>
      </c>
      <c r="AO2250" s="12" t="n">
        <f aca="false">IF(M2250&gt;0,K2250/M2250,"")</f>
        <v>0.189189189189189</v>
      </c>
      <c r="AP2250" s="22" t="str">
        <f aca="false">IF(M2250&gt;=Resumen!$B$5,"Alto","Bajo")</f>
        <v>Bajo</v>
      </c>
      <c r="AQ2250" s="22" t="str">
        <f aca="false">IF(AO2250&gt;=Resumen!$B$28,"Alto","Bajo")</f>
        <v>Bajo</v>
      </c>
      <c r="AR2250" s="22" t="str">
        <f aca="false">AP2250&amp;" Potencial / "&amp;AQ2250&amp;" Share"</f>
        <v>Bajo Potencial / Bajo Share</v>
      </c>
      <c r="AS2250" s="22" t="str">
        <f aca="false">IF(Q2250="Sí",IF(AO2250&gt;=Resumen!$B$29,"Alto","Bajo"),"")</f>
        <v>Bajo</v>
      </c>
      <c r="AT2250" s="22" t="str">
        <f aca="false">IF(AS2250&lt;&gt;"",AP2250&amp;" Potencial / "&amp;AS2250&amp;" Share","")</f>
        <v>Bajo Potencial / Bajo Share</v>
      </c>
      <c r="AU2250" s="22" t="str">
        <f aca="false">IF(AH2250="","Sin dato",IF(AH2250-AO2250&gt;Resumen!$B$6,"Sobre-exhibido",IF(AO2250-AH2250&gt;Resumen!$B$6,"Sub-exhibido","En línea")))</f>
        <v>Sobre-exhibido</v>
      </c>
      <c r="AV2250" s="22" t="n">
        <f aca="false">IF(AT2250="","",IF(AT2250="Alto Potencial / Bajo Share",1,IF(AT2250="Alto Potencial / Alto Share",2,IF(AT2250="Bajo Potencial / Alto Share",3,4))))</f>
        <v>4</v>
      </c>
      <c r="AW2250" s="22" t="str">
        <f aca="false">IF(Q2250="No","Sin competencia directa",IF(AV2250=1,"1 - Foco Conquista (Alto Pot / Bajo Share)",IF(AV2250=2,"2 - Foco Defensa (Alto Pot / Alto Share)",IF(AV2250=3,"3 - Monitoreo (Bajo Pot / Alto Share)","4 - Baja Prioridad (Bajo Pot / Bajo Share)"))))</f>
        <v>4 - Baja Prioridad (Bajo Pot / Bajo Share)</v>
      </c>
      <c r="AX2250" s="12" t="str">
        <f aca="false">IF(OR(IFERROR(AND(W2250&lt;&gt;"",Y2250&lt;&gt;"",Y2250-W2250&gt;Resumen!$B$8),FALSE()),IFERROR(AND(X2250&lt;&gt;"",Y2250&lt;&gt;"",Y2250-X2250&gt;Resumen!$B$8),FALSE())),MAX(IF(IFERROR(AND(W2250&lt;&gt;"",Y2250&lt;&gt;"",Y2250-W2250&gt;Resumen!$B$8),FALSE()),Y2250-W2250,0),IF(IFERROR(AND(X2250&lt;&gt;"",Y2250&lt;&gt;"",Y2250-X2250&gt;Resumen!$B$8),FALSE()),Y2250-X2250,0)),"")</f>
        <v/>
      </c>
      <c r="AY2250" s="22" t="str">
        <f aca="false">IF(OR(IFERROR(AND(W2250&lt;&gt;"",Y2250&lt;&gt;"",Y2250-W2250&gt;Resumen!$B$8),FALSE()),IFERROR(AND(X2250&lt;&gt;"",Y2250&lt;&gt;"",Y2250-X2250&gt;Resumen!$B$8),FALSE())),TRIM("Lays tiene mayor markup que "&amp;IF(IFERROR(AND(W2250&lt;&gt;"",Y2250&lt;&gt;"",Y2250-W2250&gt;Resumen!$B$8),FALSE()),"Quento ","")&amp;IF(IFERROR(AND(X2250&lt;&gt;"",Y2250&lt;&gt;"",Y2250-X2250&gt;Resumen!$B$8),FALSE()),"Julicroc ","")&amp;"en este PDV"),"")</f>
        <v/>
      </c>
      <c r="AZ2250" s="22" t="str">
        <f aca="false">IF(COUNTIF('Plan Pehuamar - Lista'!$A$2:$A$167,A2250)&gt;0,"Sí","No")</f>
        <v>Sí</v>
      </c>
      <c r="BA2250" s="22" t="str">
        <f aca="false">IF(COUNTIF('Plan Combo 9+1'!$A$2:$A$226,A2250)&gt;0,"Sí","No")</f>
        <v>No</v>
      </c>
      <c r="BB2250" s="22" t="str">
        <f aca="false">IF(AH2250="","No",IF(BA2250="Sí",IF((AO2250-AH2250)&gt;Resumen!$B$6,"Sí","No"),IF((AO2250-AH2250)&gt;=Resumen!$B$132,"Sí","No")))</f>
        <v>No</v>
      </c>
      <c r="BC2250" s="22" t="str">
        <f aca="false">IF(AND(N2250="Sí",AL2250="Sí",AI2250=0),"Sí","No")</f>
        <v>No</v>
      </c>
      <c r="BD2250" s="22" t="str">
        <f aca="false">IF(COUNTIF('Plan 9+1 (con Pehuamar)'!$A$2:$A$227,A2250)&gt;0,"Sí","No")</f>
        <v>No</v>
      </c>
    </row>
    <row r="2251" customFormat="false" ht="15" hidden="false" customHeight="true" outlineLevel="0" collapsed="false">
      <c r="A2251" s="6" t="n">
        <v>201063</v>
      </c>
      <c r="B2251" s="6" t="n">
        <v>14</v>
      </c>
      <c r="C2251" s="6" t="n">
        <v>1403</v>
      </c>
      <c r="D2251" s="6" t="s">
        <v>315</v>
      </c>
      <c r="E2251" s="6" t="s">
        <v>2406</v>
      </c>
      <c r="F2251" s="6" t="s">
        <v>206</v>
      </c>
      <c r="G2251" s="6" t="s">
        <v>130</v>
      </c>
      <c r="H2251" s="6" t="s">
        <v>1715</v>
      </c>
      <c r="I2251" s="27" t="n">
        <v>0</v>
      </c>
      <c r="J2251" s="27" t="n">
        <v>0</v>
      </c>
      <c r="K2251" s="27" t="n">
        <v>5.3</v>
      </c>
      <c r="L2251" s="28" t="n">
        <f aca="false">I2251+J2251</f>
        <v>0</v>
      </c>
      <c r="M2251" s="28" t="n">
        <f aca="false">L2251+K2251</f>
        <v>5.3</v>
      </c>
      <c r="N2251" s="22" t="str">
        <f aca="false">IF(I2251&gt;0,"Sí","No")</f>
        <v>No</v>
      </c>
      <c r="O2251" s="22" t="str">
        <f aca="false">IF(J2251&gt;0,"Sí","No")</f>
        <v>No</v>
      </c>
      <c r="P2251" s="22" t="str">
        <f aca="false">IF(K2251&gt;0,"Sí","No")</f>
        <v>Sí</v>
      </c>
      <c r="Q2251" s="22" t="str">
        <f aca="false">IF(OR(I2251&gt;0,J2251&gt;0),"Sí","No")</f>
        <v>No</v>
      </c>
      <c r="R2251" s="27"/>
      <c r="S2251" s="27"/>
      <c r="T2251" s="27"/>
      <c r="U2251" s="27"/>
      <c r="V2251" s="27"/>
      <c r="W2251" s="12" t="str">
        <f aca="false">IF(AND(I2251&gt;0,R2251&gt;0),(S2251-R2251)/R2251,"")</f>
        <v/>
      </c>
      <c r="X2251" s="12" t="str">
        <f aca="false">IF(AND(J2251&gt;0,T2251&gt;0),(U2251-T2251)/T2251,"")</f>
        <v/>
      </c>
      <c r="Y2251" s="12" t="str">
        <f aca="false">IF(AND(K2251&gt;0,V2251&gt;0),(V2251-Resumen!$B$7)/Resumen!$B$7,"")</f>
        <v/>
      </c>
      <c r="Z2251" s="28" t="str">
        <f aca="false">IF(AND(K2251&gt;0,I2251&gt;0,V2251&gt;0,S2251&gt;0),V2251-S2251,"")</f>
        <v/>
      </c>
      <c r="AA2251" s="12" t="str">
        <f aca="false">IF(Z2251&lt;&gt;"",Z2251/S2251,"")</f>
        <v/>
      </c>
      <c r="AB2251" s="28" t="str">
        <f aca="false">IF(AND(K2251&gt;0,J2251&gt;0,V2251&gt;0,U2251&gt;0),V2251-U2251,"")</f>
        <v/>
      </c>
      <c r="AC2251" s="12" t="str">
        <f aca="false">IF(AB2251&lt;&gt;"",AB2251/U2251,"")</f>
        <v/>
      </c>
      <c r="AD2251" s="27" t="n">
        <v>0</v>
      </c>
      <c r="AE2251" s="27" t="n">
        <v>0</v>
      </c>
      <c r="AF2251" s="27" t="n">
        <v>0</v>
      </c>
      <c r="AG2251" s="28" t="n">
        <f aca="false">AD2251+AE2251+AF2251</f>
        <v>0</v>
      </c>
      <c r="AH2251" s="12" t="str">
        <f aca="false">IF(AG2251&gt;0,AD2251/AG2251,"")</f>
        <v/>
      </c>
      <c r="AI2251" s="27" t="n">
        <v>0</v>
      </c>
      <c r="AJ2251" s="27" t="n">
        <v>0</v>
      </c>
      <c r="AK2251" s="27" t="n">
        <v>0</v>
      </c>
      <c r="AL2251" s="22" t="str">
        <f aca="false">IF(OR(AJ2251&gt;0,AK2251&gt;0),"Sí","No")</f>
        <v>No</v>
      </c>
      <c r="AM2251" s="6"/>
      <c r="AN2251" s="6"/>
      <c r="AO2251" s="12" t="n">
        <f aca="false">IF(M2251&gt;0,K2251/M2251,"")</f>
        <v>1</v>
      </c>
      <c r="AP2251" s="22" t="str">
        <f aca="false">IF(M2251&gt;=Resumen!$B$5,"Alto","Bajo")</f>
        <v>Bajo</v>
      </c>
      <c r="AQ2251" s="22" t="str">
        <f aca="false">IF(AO2251&gt;=Resumen!$B$28,"Alto","Bajo")</f>
        <v>Alto</v>
      </c>
      <c r="AR2251" s="22" t="str">
        <f aca="false">AP2251&amp;" Potencial / "&amp;AQ2251&amp;" Share"</f>
        <v>Bajo Potencial / Alto Share</v>
      </c>
      <c r="AS2251" s="22" t="str">
        <f aca="false">IF(Q2251="Sí",IF(AO2251&gt;=Resumen!$B$29,"Alto","Bajo"),"")</f>
        <v/>
      </c>
      <c r="AT2251" s="22" t="str">
        <f aca="false">IF(AS2251&lt;&gt;"",AP2251&amp;" Potencial / "&amp;AS2251&amp;" Share","")</f>
        <v/>
      </c>
      <c r="AU2251" s="22" t="str">
        <f aca="false">IF(AH2251="","Sin dato",IF(AH2251-AO2251&gt;Resumen!$B$6,"Sobre-exhibido",IF(AO2251-AH2251&gt;Resumen!$B$6,"Sub-exhibido","En línea")))</f>
        <v>Sin dato</v>
      </c>
      <c r="AV2251" s="22" t="str">
        <f aca="false">IF(AT2251="","",IF(AT2251="Alto Potencial / Bajo Share",1,IF(AT2251="Alto Potencial / Alto Share",2,IF(AT2251="Bajo Potencial / Alto Share",3,4))))</f>
        <v/>
      </c>
      <c r="AW2251" s="22" t="str">
        <f aca="false">IF(Q2251="No","Sin competencia directa",IF(AV2251=1,"1 - Foco Conquista (Alto Pot / Bajo Share)",IF(AV2251=2,"2 - Foco Defensa (Alto Pot / Alto Share)",IF(AV2251=3,"3 - Monitoreo (Bajo Pot / Alto Share)","4 - Baja Prioridad (Bajo Pot / Bajo Share)"))))</f>
        <v>Sin competencia directa</v>
      </c>
      <c r="AX2251" s="12" t="str">
        <f aca="false">IF(OR(IFERROR(AND(W2251&lt;&gt;"",Y2251&lt;&gt;"",Y2251-W2251&gt;Resumen!$B$8),FALSE()),IFERROR(AND(X2251&lt;&gt;"",Y2251&lt;&gt;"",Y2251-X2251&gt;Resumen!$B$8),FALSE())),MAX(IF(IFERROR(AND(W2251&lt;&gt;"",Y2251&lt;&gt;"",Y2251-W2251&gt;Resumen!$B$8),FALSE()),Y2251-W2251,0),IF(IFERROR(AND(X2251&lt;&gt;"",Y2251&lt;&gt;"",Y2251-X2251&gt;Resumen!$B$8),FALSE()),Y2251-X2251,0)),"")</f>
        <v/>
      </c>
      <c r="AY2251" s="22" t="str">
        <f aca="false">IF(OR(IFERROR(AND(W2251&lt;&gt;"",Y2251&lt;&gt;"",Y2251-W2251&gt;Resumen!$B$8),FALSE()),IFERROR(AND(X2251&lt;&gt;"",Y2251&lt;&gt;"",Y2251-X2251&gt;Resumen!$B$8),FALSE())),TRIM("Lays tiene mayor markup que "&amp;IF(IFERROR(AND(W2251&lt;&gt;"",Y2251&lt;&gt;"",Y2251-W2251&gt;Resumen!$B$8),FALSE()),"Quento ","")&amp;IF(IFERROR(AND(X2251&lt;&gt;"",Y2251&lt;&gt;"",Y2251-X2251&gt;Resumen!$B$8),FALSE()),"Julicroc ","")&amp;"en este PDV"),"")</f>
        <v/>
      </c>
      <c r="AZ2251" s="22" t="str">
        <f aca="false">IF(COUNTIF('Plan Pehuamar - Lista'!$A$2:$A$167,A2251)&gt;0,"Sí","No")</f>
        <v>No</v>
      </c>
      <c r="BA2251" s="22" t="str">
        <f aca="false">IF(COUNTIF('Plan Combo 9+1'!$A$2:$A$226,A2251)&gt;0,"Sí","No")</f>
        <v>No</v>
      </c>
      <c r="BB2251" s="22" t="str">
        <f aca="false">IF(AH2251="","No",IF(BA2251="Sí",IF((AO2251-AH2251)&gt;Resumen!$B$6,"Sí","No"),IF((AO2251-AH2251)&gt;=Resumen!$B$132,"Sí","No")))</f>
        <v>No</v>
      </c>
      <c r="BC2251" s="22" t="str">
        <f aca="false">IF(AND(N2251="Sí",AL2251="Sí",AI2251=0),"Sí","No")</f>
        <v>No</v>
      </c>
      <c r="BD2251" s="22" t="str">
        <f aca="false">IF(COUNTIF('Plan 9+1 (con Pehuamar)'!$A$2:$A$227,A2251)&gt;0,"Sí","No")</f>
        <v>No</v>
      </c>
    </row>
    <row r="2252" customFormat="false" ht="15" hidden="false" customHeight="true" outlineLevel="0" collapsed="false">
      <c r="A2252" s="6" t="n">
        <v>201401</v>
      </c>
      <c r="B2252" s="6" t="n">
        <v>14</v>
      </c>
      <c r="C2252" s="6" t="n">
        <v>1403</v>
      </c>
      <c r="D2252" s="6" t="s">
        <v>315</v>
      </c>
      <c r="E2252" s="6" t="s">
        <v>2407</v>
      </c>
      <c r="F2252" s="6" t="s">
        <v>196</v>
      </c>
      <c r="G2252" s="6" t="s">
        <v>130</v>
      </c>
      <c r="H2252" s="6" t="s">
        <v>1715</v>
      </c>
      <c r="I2252" s="27" t="n">
        <v>10</v>
      </c>
      <c r="J2252" s="27" t="n">
        <v>15</v>
      </c>
      <c r="K2252" s="27" t="n">
        <v>3</v>
      </c>
      <c r="L2252" s="28" t="n">
        <f aca="false">I2252+J2252</f>
        <v>25</v>
      </c>
      <c r="M2252" s="28" t="n">
        <f aca="false">L2252+K2252</f>
        <v>28</v>
      </c>
      <c r="N2252" s="22" t="str">
        <f aca="false">IF(I2252&gt;0,"Sí","No")</f>
        <v>Sí</v>
      </c>
      <c r="O2252" s="22" t="str">
        <f aca="false">IF(J2252&gt;0,"Sí","No")</f>
        <v>Sí</v>
      </c>
      <c r="P2252" s="22" t="str">
        <f aca="false">IF(K2252&gt;0,"Sí","No")</f>
        <v>Sí</v>
      </c>
      <c r="Q2252" s="22" t="str">
        <f aca="false">IF(OR(I2252&gt;0,J2252&gt;0),"Sí","No")</f>
        <v>Sí</v>
      </c>
      <c r="R2252" s="27" t="n">
        <v>1750</v>
      </c>
      <c r="S2252" s="27" t="n">
        <v>2500</v>
      </c>
      <c r="T2252" s="27" t="n">
        <v>1280</v>
      </c>
      <c r="U2252" s="27" t="n">
        <v>1800</v>
      </c>
      <c r="V2252" s="27" t="n">
        <v>3500</v>
      </c>
      <c r="W2252" s="12" t="n">
        <f aca="false">IF(AND(I2252&gt;0,R2252&gt;0),(S2252-R2252)/R2252,"")</f>
        <v>0.428571428571429</v>
      </c>
      <c r="X2252" s="12" t="n">
        <f aca="false">IF(AND(J2252&gt;0,T2252&gt;0),(U2252-T2252)/T2252,"")</f>
        <v>0.40625</v>
      </c>
      <c r="Y2252" s="12" t="n">
        <f aca="false">IF(AND(K2252&gt;0,V2252&gt;0),(V2252-Resumen!$B$7)/Resumen!$B$7,"")</f>
        <v>0.4</v>
      </c>
      <c r="Z2252" s="28" t="n">
        <f aca="false">IF(AND(K2252&gt;0,I2252&gt;0,V2252&gt;0,S2252&gt;0),V2252-S2252,"")</f>
        <v>1000</v>
      </c>
      <c r="AA2252" s="12" t="n">
        <f aca="false">IF(Z2252&lt;&gt;"",Z2252/S2252,"")</f>
        <v>0.4</v>
      </c>
      <c r="AB2252" s="28" t="n">
        <f aca="false">IF(AND(K2252&gt;0,J2252&gt;0,V2252&gt;0,U2252&gt;0),V2252-U2252,"")</f>
        <v>1700</v>
      </c>
      <c r="AC2252" s="12" t="n">
        <f aca="false">IF(AB2252&lt;&gt;"",AB2252/U2252,"")</f>
        <v>0.944444444444444</v>
      </c>
      <c r="AD2252" s="27" t="n">
        <v>1</v>
      </c>
      <c r="AE2252" s="27" t="n">
        <v>2</v>
      </c>
      <c r="AF2252" s="27" t="n">
        <v>4</v>
      </c>
      <c r="AG2252" s="28" t="n">
        <f aca="false">AD2252+AE2252+AF2252</f>
        <v>7</v>
      </c>
      <c r="AH2252" s="12" t="n">
        <f aca="false">IF(AG2252&gt;0,AD2252/AG2252,"")</f>
        <v>0.142857142857143</v>
      </c>
      <c r="AI2252" s="27" t="n">
        <v>0</v>
      </c>
      <c r="AJ2252" s="27" t="n">
        <v>0</v>
      </c>
      <c r="AK2252" s="27" t="n">
        <v>1</v>
      </c>
      <c r="AL2252" s="22" t="str">
        <f aca="false">IF(OR(AJ2252&gt;0,AK2252&gt;0),"Sí","No")</f>
        <v>Sí</v>
      </c>
      <c r="AM2252" s="6" t="s">
        <v>198</v>
      </c>
      <c r="AN2252" s="6" t="s">
        <v>198</v>
      </c>
      <c r="AO2252" s="12" t="n">
        <f aca="false">IF(M2252&gt;0,K2252/M2252,"")</f>
        <v>0.107142857142857</v>
      </c>
      <c r="AP2252" s="22" t="str">
        <f aca="false">IF(M2252&gt;=Resumen!$B$5,"Alto","Bajo")</f>
        <v>Bajo</v>
      </c>
      <c r="AQ2252" s="22" t="str">
        <f aca="false">IF(AO2252&gt;=Resumen!$B$28,"Alto","Bajo")</f>
        <v>Bajo</v>
      </c>
      <c r="AR2252" s="22" t="str">
        <f aca="false">AP2252&amp;" Potencial / "&amp;AQ2252&amp;" Share"</f>
        <v>Bajo Potencial / Bajo Share</v>
      </c>
      <c r="AS2252" s="22" t="str">
        <f aca="false">IF(Q2252="Sí",IF(AO2252&gt;=Resumen!$B$29,"Alto","Bajo"),"")</f>
        <v>Bajo</v>
      </c>
      <c r="AT2252" s="22" t="str">
        <f aca="false">IF(AS2252&lt;&gt;"",AP2252&amp;" Potencial / "&amp;AS2252&amp;" Share","")</f>
        <v>Bajo Potencial / Bajo Share</v>
      </c>
      <c r="AU2252" s="22" t="str">
        <f aca="false">IF(AH2252="","Sin dato",IF(AH2252-AO2252&gt;Resumen!$B$6,"Sobre-exhibido",IF(AO2252-AH2252&gt;Resumen!$B$6,"Sub-exhibido","En línea")))</f>
        <v>En línea</v>
      </c>
      <c r="AV2252" s="22" t="n">
        <f aca="false">IF(AT2252="","",IF(AT2252="Alto Potencial / Bajo Share",1,IF(AT2252="Alto Potencial / Alto Share",2,IF(AT2252="Bajo Potencial / Alto Share",3,4))))</f>
        <v>4</v>
      </c>
      <c r="AW2252" s="22" t="str">
        <f aca="false">IF(Q2252="No","Sin competencia directa",IF(AV2252=1,"1 - Foco Conquista (Alto Pot / Bajo Share)",IF(AV2252=2,"2 - Foco Defensa (Alto Pot / Alto Share)",IF(AV2252=3,"3 - Monitoreo (Bajo Pot / Alto Share)","4 - Baja Prioridad (Bajo Pot / Bajo Share)"))))</f>
        <v>4 - Baja Prioridad (Bajo Pot / Bajo Share)</v>
      </c>
      <c r="AX2252" s="12" t="str">
        <f aca="false">IF(OR(IFERROR(AND(W2252&lt;&gt;"",Y2252&lt;&gt;"",Y2252-W2252&gt;Resumen!$B$8),FALSE()),IFERROR(AND(X2252&lt;&gt;"",Y2252&lt;&gt;"",Y2252-X2252&gt;Resumen!$B$8),FALSE())),MAX(IF(IFERROR(AND(W2252&lt;&gt;"",Y2252&lt;&gt;"",Y2252-W2252&gt;Resumen!$B$8),FALSE()),Y2252-W2252,0),IF(IFERROR(AND(X2252&lt;&gt;"",Y2252&lt;&gt;"",Y2252-X2252&gt;Resumen!$B$8),FALSE()),Y2252-X2252,0)),"")</f>
        <v/>
      </c>
      <c r="AY2252" s="22" t="str">
        <f aca="false">IF(OR(IFERROR(AND(W2252&lt;&gt;"",Y2252&lt;&gt;"",Y2252-W2252&gt;Resumen!$B$8),FALSE()),IFERROR(AND(X2252&lt;&gt;"",Y2252&lt;&gt;"",Y2252-X2252&gt;Resumen!$B$8),FALSE())),TRIM("Lays tiene mayor markup que "&amp;IF(IFERROR(AND(W2252&lt;&gt;"",Y2252&lt;&gt;"",Y2252-W2252&gt;Resumen!$B$8),FALSE()),"Quento ","")&amp;IF(IFERROR(AND(X2252&lt;&gt;"",Y2252&lt;&gt;"",Y2252-X2252&gt;Resumen!$B$8),FALSE()),"Julicroc ","")&amp;"en este PDV"),"")</f>
        <v/>
      </c>
      <c r="AZ2252" s="22" t="str">
        <f aca="false">IF(COUNTIF('Plan Pehuamar - Lista'!$A$2:$A$167,A2252)&gt;0,"Sí","No")</f>
        <v>No</v>
      </c>
      <c r="BA2252" s="22" t="str">
        <f aca="false">IF(COUNTIF('Plan Combo 9+1'!$A$2:$A$226,A2252)&gt;0,"Sí","No")</f>
        <v>No</v>
      </c>
      <c r="BB2252" s="22" t="str">
        <f aca="false">IF(AH2252="","No",IF(BA2252="Sí",IF((AO2252-AH2252)&gt;Resumen!$B$6,"Sí","No"),IF((AO2252-AH2252)&gt;=Resumen!$B$132,"Sí","No")))</f>
        <v>No</v>
      </c>
      <c r="BC2252" s="22" t="str">
        <f aca="false">IF(AND(N2252="Sí",AL2252="Sí",AI2252=0),"Sí","No")</f>
        <v>Sí</v>
      </c>
      <c r="BD2252" s="22" t="str">
        <f aca="false">IF(COUNTIF('Plan 9+1 (con Pehuamar)'!$A$2:$A$227,A2252)&gt;0,"Sí","No")</f>
        <v>No</v>
      </c>
    </row>
    <row r="2253" customFormat="false" ht="15" hidden="false" customHeight="true" outlineLevel="0" collapsed="false">
      <c r="A2253" s="6" t="n">
        <v>201402</v>
      </c>
      <c r="B2253" s="6" t="n">
        <v>14</v>
      </c>
      <c r="C2253" s="6" t="n">
        <v>1403</v>
      </c>
      <c r="D2253" s="6" t="s">
        <v>315</v>
      </c>
      <c r="E2253" s="6" t="s">
        <v>2408</v>
      </c>
      <c r="F2253" s="6" t="s">
        <v>210</v>
      </c>
      <c r="G2253" s="6" t="s">
        <v>130</v>
      </c>
      <c r="H2253" s="6" t="s">
        <v>1715</v>
      </c>
      <c r="I2253" s="27" t="n">
        <v>10</v>
      </c>
      <c r="J2253" s="27" t="n">
        <v>6</v>
      </c>
      <c r="K2253" s="27" t="n">
        <v>2</v>
      </c>
      <c r="L2253" s="28" t="n">
        <f aca="false">I2253+J2253</f>
        <v>16</v>
      </c>
      <c r="M2253" s="28" t="n">
        <f aca="false">L2253+K2253</f>
        <v>18</v>
      </c>
      <c r="N2253" s="22" t="str">
        <f aca="false">IF(I2253&gt;0,"Sí","No")</f>
        <v>Sí</v>
      </c>
      <c r="O2253" s="22" t="str">
        <f aca="false">IF(J2253&gt;0,"Sí","No")</f>
        <v>Sí</v>
      </c>
      <c r="P2253" s="22" t="str">
        <f aca="false">IF(K2253&gt;0,"Sí","No")</f>
        <v>Sí</v>
      </c>
      <c r="Q2253" s="22" t="str">
        <f aca="false">IF(OR(I2253&gt;0,J2253&gt;0),"Sí","No")</f>
        <v>Sí</v>
      </c>
      <c r="R2253" s="27" t="n">
        <v>1750</v>
      </c>
      <c r="S2253" s="27" t="n">
        <v>2500</v>
      </c>
      <c r="T2253" s="27" t="n">
        <v>1280</v>
      </c>
      <c r="U2253" s="27" t="n">
        <v>1800</v>
      </c>
      <c r="V2253" s="27" t="n">
        <v>3500</v>
      </c>
      <c r="W2253" s="12" t="n">
        <f aca="false">IF(AND(I2253&gt;0,R2253&gt;0),(S2253-R2253)/R2253,"")</f>
        <v>0.428571428571429</v>
      </c>
      <c r="X2253" s="12" t="n">
        <f aca="false">IF(AND(J2253&gt;0,T2253&gt;0),(U2253-T2253)/T2253,"")</f>
        <v>0.40625</v>
      </c>
      <c r="Y2253" s="12" t="n">
        <f aca="false">IF(AND(K2253&gt;0,V2253&gt;0),(V2253-Resumen!$B$7)/Resumen!$B$7,"")</f>
        <v>0.4</v>
      </c>
      <c r="Z2253" s="28" t="n">
        <f aca="false">IF(AND(K2253&gt;0,I2253&gt;0,V2253&gt;0,S2253&gt;0),V2253-S2253,"")</f>
        <v>1000</v>
      </c>
      <c r="AA2253" s="12" t="n">
        <f aca="false">IF(Z2253&lt;&gt;"",Z2253/S2253,"")</f>
        <v>0.4</v>
      </c>
      <c r="AB2253" s="28" t="n">
        <f aca="false">IF(AND(K2253&gt;0,J2253&gt;0,V2253&gt;0,U2253&gt;0),V2253-U2253,"")</f>
        <v>1700</v>
      </c>
      <c r="AC2253" s="12" t="n">
        <f aca="false">IF(AB2253&lt;&gt;"",AB2253/U2253,"")</f>
        <v>0.944444444444444</v>
      </c>
      <c r="AD2253" s="27" t="n">
        <v>1</v>
      </c>
      <c r="AE2253" s="27" t="n">
        <v>2</v>
      </c>
      <c r="AF2253" s="27" t="n">
        <v>5</v>
      </c>
      <c r="AG2253" s="28" t="n">
        <f aca="false">AD2253+AE2253+AF2253</f>
        <v>8</v>
      </c>
      <c r="AH2253" s="12" t="n">
        <f aca="false">IF(AG2253&gt;0,AD2253/AG2253,"")</f>
        <v>0.125</v>
      </c>
      <c r="AI2253" s="27" t="n">
        <v>0</v>
      </c>
      <c r="AJ2253" s="27" t="n">
        <v>0</v>
      </c>
      <c r="AK2253" s="27" t="n">
        <v>0</v>
      </c>
      <c r="AL2253" s="22" t="str">
        <f aca="false">IF(OR(AJ2253&gt;0,AK2253&gt;0),"Sí","No")</f>
        <v>No</v>
      </c>
      <c r="AM2253" s="6" t="s">
        <v>198</v>
      </c>
      <c r="AN2253" s="6" t="s">
        <v>198</v>
      </c>
      <c r="AO2253" s="12" t="n">
        <f aca="false">IF(M2253&gt;0,K2253/M2253,"")</f>
        <v>0.111111111111111</v>
      </c>
      <c r="AP2253" s="22" t="str">
        <f aca="false">IF(M2253&gt;=Resumen!$B$5,"Alto","Bajo")</f>
        <v>Bajo</v>
      </c>
      <c r="AQ2253" s="22" t="str">
        <f aca="false">IF(AO2253&gt;=Resumen!$B$28,"Alto","Bajo")</f>
        <v>Bajo</v>
      </c>
      <c r="AR2253" s="22" t="str">
        <f aca="false">AP2253&amp;" Potencial / "&amp;AQ2253&amp;" Share"</f>
        <v>Bajo Potencial / Bajo Share</v>
      </c>
      <c r="AS2253" s="22" t="str">
        <f aca="false">IF(Q2253="Sí",IF(AO2253&gt;=Resumen!$B$29,"Alto","Bajo"),"")</f>
        <v>Bajo</v>
      </c>
      <c r="AT2253" s="22" t="str">
        <f aca="false">IF(AS2253&lt;&gt;"",AP2253&amp;" Potencial / "&amp;AS2253&amp;" Share","")</f>
        <v>Bajo Potencial / Bajo Share</v>
      </c>
      <c r="AU2253" s="22" t="str">
        <f aca="false">IF(AH2253="","Sin dato",IF(AH2253-AO2253&gt;Resumen!$B$6,"Sobre-exhibido",IF(AO2253-AH2253&gt;Resumen!$B$6,"Sub-exhibido","En línea")))</f>
        <v>En línea</v>
      </c>
      <c r="AV2253" s="22" t="n">
        <f aca="false">IF(AT2253="","",IF(AT2253="Alto Potencial / Bajo Share",1,IF(AT2253="Alto Potencial / Alto Share",2,IF(AT2253="Bajo Potencial / Alto Share",3,4))))</f>
        <v>4</v>
      </c>
      <c r="AW2253" s="22" t="str">
        <f aca="false">IF(Q2253="No","Sin competencia directa",IF(AV2253=1,"1 - Foco Conquista (Alto Pot / Bajo Share)",IF(AV2253=2,"2 - Foco Defensa (Alto Pot / Alto Share)",IF(AV2253=3,"3 - Monitoreo (Bajo Pot / Alto Share)","4 - Baja Prioridad (Bajo Pot / Bajo Share)"))))</f>
        <v>4 - Baja Prioridad (Bajo Pot / Bajo Share)</v>
      </c>
      <c r="AX2253" s="12" t="str">
        <f aca="false">IF(OR(IFERROR(AND(W2253&lt;&gt;"",Y2253&lt;&gt;"",Y2253-W2253&gt;Resumen!$B$8),FALSE()),IFERROR(AND(X2253&lt;&gt;"",Y2253&lt;&gt;"",Y2253-X2253&gt;Resumen!$B$8),FALSE())),MAX(IF(IFERROR(AND(W2253&lt;&gt;"",Y2253&lt;&gt;"",Y2253-W2253&gt;Resumen!$B$8),FALSE()),Y2253-W2253,0),IF(IFERROR(AND(X2253&lt;&gt;"",Y2253&lt;&gt;"",Y2253-X2253&gt;Resumen!$B$8),FALSE()),Y2253-X2253,0)),"")</f>
        <v/>
      </c>
      <c r="AY2253" s="22" t="str">
        <f aca="false">IF(OR(IFERROR(AND(W2253&lt;&gt;"",Y2253&lt;&gt;"",Y2253-W2253&gt;Resumen!$B$8),FALSE()),IFERROR(AND(X2253&lt;&gt;"",Y2253&lt;&gt;"",Y2253-X2253&gt;Resumen!$B$8),FALSE())),TRIM("Lays tiene mayor markup que "&amp;IF(IFERROR(AND(W2253&lt;&gt;"",Y2253&lt;&gt;"",Y2253-W2253&gt;Resumen!$B$8),FALSE()),"Quento ","")&amp;IF(IFERROR(AND(X2253&lt;&gt;"",Y2253&lt;&gt;"",Y2253-X2253&gt;Resumen!$B$8),FALSE()),"Julicroc ","")&amp;"en este PDV"),"")</f>
        <v/>
      </c>
      <c r="AZ2253" s="22" t="str">
        <f aca="false">IF(COUNTIF('Plan Pehuamar - Lista'!$A$2:$A$167,A2253)&gt;0,"Sí","No")</f>
        <v>No</v>
      </c>
      <c r="BA2253" s="22" t="str">
        <f aca="false">IF(COUNTIF('Plan Combo 9+1'!$A$2:$A$226,A2253)&gt;0,"Sí","No")</f>
        <v>No</v>
      </c>
      <c r="BB2253" s="22" t="str">
        <f aca="false">IF(AH2253="","No",IF(BA2253="Sí",IF((AO2253-AH2253)&gt;Resumen!$B$6,"Sí","No"),IF((AO2253-AH2253)&gt;=Resumen!$B$132,"Sí","No")))</f>
        <v>No</v>
      </c>
      <c r="BC2253" s="22" t="str">
        <f aca="false">IF(AND(N2253="Sí",AL2253="Sí",AI2253=0),"Sí","No")</f>
        <v>No</v>
      </c>
      <c r="BD2253" s="22" t="str">
        <f aca="false">IF(COUNTIF('Plan 9+1 (con Pehuamar)'!$A$2:$A$227,A2253)&gt;0,"Sí","No")</f>
        <v>No</v>
      </c>
    </row>
    <row r="2254" customFormat="false" ht="15" hidden="false" customHeight="true" outlineLevel="0" collapsed="false">
      <c r="A2254" s="6" t="n">
        <v>201404</v>
      </c>
      <c r="B2254" s="6" t="n">
        <v>14</v>
      </c>
      <c r="C2254" s="6" t="n">
        <v>1403</v>
      </c>
      <c r="D2254" s="6" t="s">
        <v>315</v>
      </c>
      <c r="E2254" s="6" t="s">
        <v>2409</v>
      </c>
      <c r="F2254" s="6" t="s">
        <v>201</v>
      </c>
      <c r="G2254" s="6" t="s">
        <v>130</v>
      </c>
      <c r="H2254" s="6" t="s">
        <v>1715</v>
      </c>
      <c r="I2254" s="27" t="n">
        <v>10</v>
      </c>
      <c r="J2254" s="27" t="n">
        <v>10</v>
      </c>
      <c r="K2254" s="27" t="n">
        <v>4</v>
      </c>
      <c r="L2254" s="28" t="n">
        <f aca="false">I2254+J2254</f>
        <v>20</v>
      </c>
      <c r="M2254" s="28" t="n">
        <f aca="false">L2254+K2254</f>
        <v>24</v>
      </c>
      <c r="N2254" s="22" t="str">
        <f aca="false">IF(I2254&gt;0,"Sí","No")</f>
        <v>Sí</v>
      </c>
      <c r="O2254" s="22" t="str">
        <f aca="false">IF(J2254&gt;0,"Sí","No")</f>
        <v>Sí</v>
      </c>
      <c r="P2254" s="22" t="str">
        <f aca="false">IF(K2254&gt;0,"Sí","No")</f>
        <v>Sí</v>
      </c>
      <c r="Q2254" s="22" t="str">
        <f aca="false">IF(OR(I2254&gt;0,J2254&gt;0),"Sí","No")</f>
        <v>Sí</v>
      </c>
      <c r="R2254" s="27" t="n">
        <v>1750</v>
      </c>
      <c r="S2254" s="27" t="n">
        <v>2500</v>
      </c>
      <c r="T2254" s="27" t="n">
        <v>1280</v>
      </c>
      <c r="U2254" s="27" t="n">
        <v>1800</v>
      </c>
      <c r="V2254" s="27" t="n">
        <v>3500</v>
      </c>
      <c r="W2254" s="12" t="n">
        <f aca="false">IF(AND(I2254&gt;0,R2254&gt;0),(S2254-R2254)/R2254,"")</f>
        <v>0.428571428571429</v>
      </c>
      <c r="X2254" s="12" t="n">
        <f aca="false">IF(AND(J2254&gt;0,T2254&gt;0),(U2254-T2254)/T2254,"")</f>
        <v>0.40625</v>
      </c>
      <c r="Y2254" s="12" t="n">
        <f aca="false">IF(AND(K2254&gt;0,V2254&gt;0),(V2254-Resumen!$B$7)/Resumen!$B$7,"")</f>
        <v>0.4</v>
      </c>
      <c r="Z2254" s="28" t="n">
        <f aca="false">IF(AND(K2254&gt;0,I2254&gt;0,V2254&gt;0,S2254&gt;0),V2254-S2254,"")</f>
        <v>1000</v>
      </c>
      <c r="AA2254" s="12" t="n">
        <f aca="false">IF(Z2254&lt;&gt;"",Z2254/S2254,"")</f>
        <v>0.4</v>
      </c>
      <c r="AB2254" s="28" t="n">
        <f aca="false">IF(AND(K2254&gt;0,J2254&gt;0,V2254&gt;0,U2254&gt;0),V2254-U2254,"")</f>
        <v>1700</v>
      </c>
      <c r="AC2254" s="12" t="n">
        <f aca="false">IF(AB2254&lt;&gt;"",AB2254/U2254,"")</f>
        <v>0.944444444444444</v>
      </c>
      <c r="AD2254" s="27" t="n">
        <v>1</v>
      </c>
      <c r="AE2254" s="27" t="n">
        <v>2</v>
      </c>
      <c r="AF2254" s="27" t="n">
        <v>5</v>
      </c>
      <c r="AG2254" s="28" t="n">
        <f aca="false">AD2254+AE2254+AF2254</f>
        <v>8</v>
      </c>
      <c r="AH2254" s="12" t="n">
        <f aca="false">IF(AG2254&gt;0,AD2254/AG2254,"")</f>
        <v>0.125</v>
      </c>
      <c r="AI2254" s="27" t="n">
        <v>1</v>
      </c>
      <c r="AJ2254" s="27" t="n">
        <v>0</v>
      </c>
      <c r="AK2254" s="27" t="n">
        <v>0</v>
      </c>
      <c r="AL2254" s="22" t="str">
        <f aca="false">IF(OR(AJ2254&gt;0,AK2254&gt;0),"Sí","No")</f>
        <v>No</v>
      </c>
      <c r="AM2254" s="6" t="s">
        <v>198</v>
      </c>
      <c r="AN2254" s="6" t="s">
        <v>198</v>
      </c>
      <c r="AO2254" s="12" t="n">
        <f aca="false">IF(M2254&gt;0,K2254/M2254,"")</f>
        <v>0.166666666666667</v>
      </c>
      <c r="AP2254" s="22" t="str">
        <f aca="false">IF(M2254&gt;=Resumen!$B$5,"Alto","Bajo")</f>
        <v>Bajo</v>
      </c>
      <c r="AQ2254" s="22" t="str">
        <f aca="false">IF(AO2254&gt;=Resumen!$B$28,"Alto","Bajo")</f>
        <v>Bajo</v>
      </c>
      <c r="AR2254" s="22" t="str">
        <f aca="false">AP2254&amp;" Potencial / "&amp;AQ2254&amp;" Share"</f>
        <v>Bajo Potencial / Bajo Share</v>
      </c>
      <c r="AS2254" s="22" t="str">
        <f aca="false">IF(Q2254="Sí",IF(AO2254&gt;=Resumen!$B$29,"Alto","Bajo"),"")</f>
        <v>Bajo</v>
      </c>
      <c r="AT2254" s="22" t="str">
        <f aca="false">IF(AS2254&lt;&gt;"",AP2254&amp;" Potencial / "&amp;AS2254&amp;" Share","")</f>
        <v>Bajo Potencial / Bajo Share</v>
      </c>
      <c r="AU2254" s="22" t="str">
        <f aca="false">IF(AH2254="","Sin dato",IF(AH2254-AO2254&gt;Resumen!$B$6,"Sobre-exhibido",IF(AO2254-AH2254&gt;Resumen!$B$6,"Sub-exhibido","En línea")))</f>
        <v>En línea</v>
      </c>
      <c r="AV2254" s="22" t="n">
        <f aca="false">IF(AT2254="","",IF(AT2254="Alto Potencial / Bajo Share",1,IF(AT2254="Alto Potencial / Alto Share",2,IF(AT2254="Bajo Potencial / Alto Share",3,4))))</f>
        <v>4</v>
      </c>
      <c r="AW2254" s="22" t="str">
        <f aca="false">IF(Q2254="No","Sin competencia directa",IF(AV2254=1,"1 - Foco Conquista (Alto Pot / Bajo Share)",IF(AV2254=2,"2 - Foco Defensa (Alto Pot / Alto Share)",IF(AV2254=3,"3 - Monitoreo (Bajo Pot / Alto Share)","4 - Baja Prioridad (Bajo Pot / Bajo Share)"))))</f>
        <v>4 - Baja Prioridad (Bajo Pot / Bajo Share)</v>
      </c>
      <c r="AX2254" s="12" t="str">
        <f aca="false">IF(OR(IFERROR(AND(W2254&lt;&gt;"",Y2254&lt;&gt;"",Y2254-W2254&gt;Resumen!$B$8),FALSE()),IFERROR(AND(X2254&lt;&gt;"",Y2254&lt;&gt;"",Y2254-X2254&gt;Resumen!$B$8),FALSE())),MAX(IF(IFERROR(AND(W2254&lt;&gt;"",Y2254&lt;&gt;"",Y2254-W2254&gt;Resumen!$B$8),FALSE()),Y2254-W2254,0),IF(IFERROR(AND(X2254&lt;&gt;"",Y2254&lt;&gt;"",Y2254-X2254&gt;Resumen!$B$8),FALSE()),Y2254-X2254,0)),"")</f>
        <v/>
      </c>
      <c r="AY2254" s="22" t="str">
        <f aca="false">IF(OR(IFERROR(AND(W2254&lt;&gt;"",Y2254&lt;&gt;"",Y2254-W2254&gt;Resumen!$B$8),FALSE()),IFERROR(AND(X2254&lt;&gt;"",Y2254&lt;&gt;"",Y2254-X2254&gt;Resumen!$B$8),FALSE())),TRIM("Lays tiene mayor markup que "&amp;IF(IFERROR(AND(W2254&lt;&gt;"",Y2254&lt;&gt;"",Y2254-W2254&gt;Resumen!$B$8),FALSE()),"Quento ","")&amp;IF(IFERROR(AND(X2254&lt;&gt;"",Y2254&lt;&gt;"",Y2254-X2254&gt;Resumen!$B$8),FALSE()),"Julicroc ","")&amp;"en este PDV"),"")</f>
        <v/>
      </c>
      <c r="AZ2254" s="22" t="str">
        <f aca="false">IF(COUNTIF('Plan Pehuamar - Lista'!$A$2:$A$167,A2254)&gt;0,"Sí","No")</f>
        <v>No</v>
      </c>
      <c r="BA2254" s="22" t="str">
        <f aca="false">IF(COUNTIF('Plan Combo 9+1'!$A$2:$A$226,A2254)&gt;0,"Sí","No")</f>
        <v>No</v>
      </c>
      <c r="BB2254" s="22" t="str">
        <f aca="false">IF(AH2254="","No",IF(BA2254="Sí",IF((AO2254-AH2254)&gt;Resumen!$B$6,"Sí","No"),IF((AO2254-AH2254)&gt;=Resumen!$B$132,"Sí","No")))</f>
        <v>No</v>
      </c>
      <c r="BC2254" s="22" t="str">
        <f aca="false">IF(AND(N2254="Sí",AL2254="Sí",AI2254=0),"Sí","No")</f>
        <v>No</v>
      </c>
      <c r="BD2254" s="22" t="str">
        <f aca="false">IF(COUNTIF('Plan 9+1 (con Pehuamar)'!$A$2:$A$227,A2254)&gt;0,"Sí","No")</f>
        <v>No</v>
      </c>
    </row>
    <row r="2255" customFormat="false" ht="15" hidden="false" customHeight="true" outlineLevel="0" collapsed="false">
      <c r="A2255" s="6" t="n">
        <v>201405</v>
      </c>
      <c r="B2255" s="6" t="n">
        <v>14</v>
      </c>
      <c r="C2255" s="6" t="n">
        <v>1403</v>
      </c>
      <c r="D2255" s="6" t="s">
        <v>315</v>
      </c>
      <c r="E2255" s="6" t="s">
        <v>2410</v>
      </c>
      <c r="F2255" s="6" t="s">
        <v>201</v>
      </c>
      <c r="G2255" s="6" t="s">
        <v>130</v>
      </c>
      <c r="H2255" s="6" t="s">
        <v>1715</v>
      </c>
      <c r="I2255" s="27" t="n">
        <v>15</v>
      </c>
      <c r="J2255" s="27" t="n">
        <v>30</v>
      </c>
      <c r="K2255" s="27" t="n">
        <v>10</v>
      </c>
      <c r="L2255" s="28" t="n">
        <f aca="false">I2255+J2255</f>
        <v>45</v>
      </c>
      <c r="M2255" s="28" t="n">
        <f aca="false">L2255+K2255</f>
        <v>55</v>
      </c>
      <c r="N2255" s="22" t="str">
        <f aca="false">IF(I2255&gt;0,"Sí","No")</f>
        <v>Sí</v>
      </c>
      <c r="O2255" s="22" t="str">
        <f aca="false">IF(J2255&gt;0,"Sí","No")</f>
        <v>Sí</v>
      </c>
      <c r="P2255" s="22" t="str">
        <f aca="false">IF(K2255&gt;0,"Sí","No")</f>
        <v>Sí</v>
      </c>
      <c r="Q2255" s="22" t="str">
        <f aca="false">IF(OR(I2255&gt;0,J2255&gt;0),"Sí","No")</f>
        <v>Sí</v>
      </c>
      <c r="R2255" s="27" t="n">
        <v>1750</v>
      </c>
      <c r="S2255" s="27" t="n">
        <v>2500</v>
      </c>
      <c r="T2255" s="27" t="n">
        <v>1280</v>
      </c>
      <c r="U2255" s="27" t="n">
        <v>1800</v>
      </c>
      <c r="V2255" s="27" t="n">
        <v>3500</v>
      </c>
      <c r="W2255" s="12" t="n">
        <f aca="false">IF(AND(I2255&gt;0,R2255&gt;0),(S2255-R2255)/R2255,"")</f>
        <v>0.428571428571429</v>
      </c>
      <c r="X2255" s="12" t="n">
        <f aca="false">IF(AND(J2255&gt;0,T2255&gt;0),(U2255-T2255)/T2255,"")</f>
        <v>0.40625</v>
      </c>
      <c r="Y2255" s="12" t="n">
        <f aca="false">IF(AND(K2255&gt;0,V2255&gt;0),(V2255-Resumen!$B$7)/Resumen!$B$7,"")</f>
        <v>0.4</v>
      </c>
      <c r="Z2255" s="28" t="n">
        <f aca="false">IF(AND(K2255&gt;0,I2255&gt;0,V2255&gt;0,S2255&gt;0),V2255-S2255,"")</f>
        <v>1000</v>
      </c>
      <c r="AA2255" s="12" t="n">
        <f aca="false">IF(Z2255&lt;&gt;"",Z2255/S2255,"")</f>
        <v>0.4</v>
      </c>
      <c r="AB2255" s="28" t="n">
        <f aca="false">IF(AND(K2255&gt;0,J2255&gt;0,V2255&gt;0,U2255&gt;0),V2255-U2255,"")</f>
        <v>1700</v>
      </c>
      <c r="AC2255" s="12" t="n">
        <f aca="false">IF(AB2255&lt;&gt;"",AB2255/U2255,"")</f>
        <v>0.944444444444444</v>
      </c>
      <c r="AD2255" s="27" t="n">
        <v>3</v>
      </c>
      <c r="AE2255" s="27" t="n">
        <v>6</v>
      </c>
      <c r="AF2255" s="27" t="n">
        <v>9</v>
      </c>
      <c r="AG2255" s="28" t="n">
        <f aca="false">AD2255+AE2255+AF2255</f>
        <v>18</v>
      </c>
      <c r="AH2255" s="12" t="n">
        <f aca="false">IF(AG2255&gt;0,AD2255/AG2255,"")</f>
        <v>0.166666666666667</v>
      </c>
      <c r="AI2255" s="27" t="n">
        <v>1</v>
      </c>
      <c r="AJ2255" s="27" t="n">
        <v>1</v>
      </c>
      <c r="AK2255" s="27" t="n">
        <v>1</v>
      </c>
      <c r="AL2255" s="22" t="str">
        <f aca="false">IF(OR(AJ2255&gt;0,AK2255&gt;0),"Sí","No")</f>
        <v>Sí</v>
      </c>
      <c r="AM2255" s="6" t="s">
        <v>198</v>
      </c>
      <c r="AN2255" s="6" t="s">
        <v>198</v>
      </c>
      <c r="AO2255" s="12" t="n">
        <f aca="false">IF(M2255&gt;0,K2255/M2255,"")</f>
        <v>0.181818181818182</v>
      </c>
      <c r="AP2255" s="22" t="str">
        <f aca="false">IF(M2255&gt;=Resumen!$B$5,"Alto","Bajo")</f>
        <v>Alto</v>
      </c>
      <c r="AQ2255" s="22" t="str">
        <f aca="false">IF(AO2255&gt;=Resumen!$B$28,"Alto","Bajo")</f>
        <v>Bajo</v>
      </c>
      <c r="AR2255" s="22" t="str">
        <f aca="false">AP2255&amp;" Potencial / "&amp;AQ2255&amp;" Share"</f>
        <v>Alto Potencial / Bajo Share</v>
      </c>
      <c r="AS2255" s="22" t="str">
        <f aca="false">IF(Q2255="Sí",IF(AO2255&gt;=Resumen!$B$29,"Alto","Bajo"),"")</f>
        <v>Bajo</v>
      </c>
      <c r="AT2255" s="22" t="str">
        <f aca="false">IF(AS2255&lt;&gt;"",AP2255&amp;" Potencial / "&amp;AS2255&amp;" Share","")</f>
        <v>Alto Potencial / Bajo Share</v>
      </c>
      <c r="AU2255" s="22" t="str">
        <f aca="false">IF(AH2255="","Sin dato",IF(AH2255-AO2255&gt;Resumen!$B$6,"Sobre-exhibido",IF(AO2255-AH2255&gt;Resumen!$B$6,"Sub-exhibido","En línea")))</f>
        <v>En línea</v>
      </c>
      <c r="AV2255" s="22" t="n">
        <f aca="false">IF(AT2255="","",IF(AT2255="Alto Potencial / Bajo Share",1,IF(AT2255="Alto Potencial / Alto Share",2,IF(AT2255="Bajo Potencial / Alto Share",3,4))))</f>
        <v>1</v>
      </c>
      <c r="AW2255" s="22" t="str">
        <f aca="false">IF(Q2255="No","Sin competencia directa",IF(AV2255=1,"1 - Foco Conquista (Alto Pot / Bajo Share)",IF(AV2255=2,"2 - Foco Defensa (Alto Pot / Alto Share)",IF(AV2255=3,"3 - Monitoreo (Bajo Pot / Alto Share)","4 - Baja Prioridad (Bajo Pot / Bajo Share)"))))</f>
        <v>1 - Foco Conquista (Alto Pot / Bajo Share)</v>
      </c>
      <c r="AX2255" s="12" t="str">
        <f aca="false">IF(OR(IFERROR(AND(W2255&lt;&gt;"",Y2255&lt;&gt;"",Y2255-W2255&gt;Resumen!$B$8),FALSE()),IFERROR(AND(X2255&lt;&gt;"",Y2255&lt;&gt;"",Y2255-X2255&gt;Resumen!$B$8),FALSE())),MAX(IF(IFERROR(AND(W2255&lt;&gt;"",Y2255&lt;&gt;"",Y2255-W2255&gt;Resumen!$B$8),FALSE()),Y2255-W2255,0),IF(IFERROR(AND(X2255&lt;&gt;"",Y2255&lt;&gt;"",Y2255-X2255&gt;Resumen!$B$8),FALSE()),Y2255-X2255,0)),"")</f>
        <v/>
      </c>
      <c r="AY2255" s="22" t="str">
        <f aca="false">IF(OR(IFERROR(AND(W2255&lt;&gt;"",Y2255&lt;&gt;"",Y2255-W2255&gt;Resumen!$B$8),FALSE()),IFERROR(AND(X2255&lt;&gt;"",Y2255&lt;&gt;"",Y2255-X2255&gt;Resumen!$B$8),FALSE())),TRIM("Lays tiene mayor markup que "&amp;IF(IFERROR(AND(W2255&lt;&gt;"",Y2255&lt;&gt;"",Y2255-W2255&gt;Resumen!$B$8),FALSE()),"Quento ","")&amp;IF(IFERROR(AND(X2255&lt;&gt;"",Y2255&lt;&gt;"",Y2255-X2255&gt;Resumen!$B$8),FALSE()),"Julicroc ","")&amp;"en este PDV"),"")</f>
        <v/>
      </c>
      <c r="AZ2255" s="22" t="str">
        <f aca="false">IF(COUNTIF('Plan Pehuamar - Lista'!$A$2:$A$167,A2255)&gt;0,"Sí","No")</f>
        <v>No</v>
      </c>
      <c r="BA2255" s="22" t="str">
        <f aca="false">IF(COUNTIF('Plan Combo 9+1'!$A$2:$A$226,A2255)&gt;0,"Sí","No")</f>
        <v>Sí</v>
      </c>
      <c r="BB2255" s="22" t="str">
        <f aca="false">IF(AH2255="","No",IF(BA2255="Sí",IF((AO2255-AH2255)&gt;Resumen!$B$6,"Sí","No"),IF((AO2255-AH2255)&gt;=Resumen!$B$132,"Sí","No")))</f>
        <v>No</v>
      </c>
      <c r="BC2255" s="22" t="str">
        <f aca="false">IF(AND(N2255="Sí",AL2255="Sí",AI2255=0),"Sí","No")</f>
        <v>No</v>
      </c>
      <c r="BD2255" s="22" t="str">
        <f aca="false">IF(COUNTIF('Plan 9+1 (con Pehuamar)'!$A$2:$A$227,A2255)&gt;0,"Sí","No")</f>
        <v>Sí</v>
      </c>
    </row>
    <row r="2256" customFormat="false" ht="15" hidden="false" customHeight="true" outlineLevel="0" collapsed="false">
      <c r="A2256" s="6" t="n">
        <v>201407</v>
      </c>
      <c r="B2256" s="6" t="n">
        <v>14</v>
      </c>
      <c r="C2256" s="6" t="n">
        <v>1403</v>
      </c>
      <c r="D2256" s="6" t="s">
        <v>315</v>
      </c>
      <c r="E2256" s="6" t="s">
        <v>2411</v>
      </c>
      <c r="F2256" s="6" t="s">
        <v>196</v>
      </c>
      <c r="G2256" s="6" t="s">
        <v>130</v>
      </c>
      <c r="H2256" s="6" t="s">
        <v>1715</v>
      </c>
      <c r="I2256" s="27" t="n">
        <v>10</v>
      </c>
      <c r="J2256" s="27" t="n">
        <v>10</v>
      </c>
      <c r="K2256" s="27" t="n">
        <v>0</v>
      </c>
      <c r="L2256" s="28" t="n">
        <f aca="false">I2256+J2256</f>
        <v>20</v>
      </c>
      <c r="M2256" s="28" t="n">
        <f aca="false">L2256+K2256</f>
        <v>20</v>
      </c>
      <c r="N2256" s="22" t="str">
        <f aca="false">IF(I2256&gt;0,"Sí","No")</f>
        <v>Sí</v>
      </c>
      <c r="O2256" s="22" t="str">
        <f aca="false">IF(J2256&gt;0,"Sí","No")</f>
        <v>Sí</v>
      </c>
      <c r="P2256" s="22" t="str">
        <f aca="false">IF(K2256&gt;0,"Sí","No")</f>
        <v>No</v>
      </c>
      <c r="Q2256" s="22" t="str">
        <f aca="false">IF(OR(I2256&gt;0,J2256&gt;0),"Sí","No")</f>
        <v>Sí</v>
      </c>
      <c r="R2256" s="27" t="n">
        <v>1750</v>
      </c>
      <c r="S2256" s="27" t="n">
        <v>2500</v>
      </c>
      <c r="T2256" s="27" t="n">
        <v>1280</v>
      </c>
      <c r="U2256" s="27" t="n">
        <v>1800</v>
      </c>
      <c r="V2256" s="27"/>
      <c r="W2256" s="12" t="n">
        <f aca="false">IF(AND(I2256&gt;0,R2256&gt;0),(S2256-R2256)/R2256,"")</f>
        <v>0.428571428571429</v>
      </c>
      <c r="X2256" s="12" t="n">
        <f aca="false">IF(AND(J2256&gt;0,T2256&gt;0),(U2256-T2256)/T2256,"")</f>
        <v>0.40625</v>
      </c>
      <c r="Y2256" s="12" t="str">
        <f aca="false">IF(AND(K2256&gt;0,V2256&gt;0),(V2256-Resumen!$B$7)/Resumen!$B$7,"")</f>
        <v/>
      </c>
      <c r="Z2256" s="28" t="str">
        <f aca="false">IF(AND(K2256&gt;0,I2256&gt;0,V2256&gt;0,S2256&gt;0),V2256-S2256,"")</f>
        <v/>
      </c>
      <c r="AA2256" s="12" t="str">
        <f aca="false">IF(Z2256&lt;&gt;"",Z2256/S2256,"")</f>
        <v/>
      </c>
      <c r="AB2256" s="28" t="str">
        <f aca="false">IF(AND(K2256&gt;0,J2256&gt;0,V2256&gt;0,U2256&gt;0),V2256-U2256,"")</f>
        <v/>
      </c>
      <c r="AC2256" s="12" t="str">
        <f aca="false">IF(AB2256&lt;&gt;"",AB2256/U2256,"")</f>
        <v/>
      </c>
      <c r="AD2256" s="27" t="n">
        <v>0</v>
      </c>
      <c r="AE2256" s="27" t="n">
        <v>2</v>
      </c>
      <c r="AF2256" s="27" t="n">
        <v>6</v>
      </c>
      <c r="AG2256" s="28" t="n">
        <f aca="false">AD2256+AE2256+AF2256</f>
        <v>8</v>
      </c>
      <c r="AH2256" s="12" t="n">
        <f aca="false">IF(AG2256&gt;0,AD2256/AG2256,"")</f>
        <v>0</v>
      </c>
      <c r="AI2256" s="27" t="n">
        <v>0</v>
      </c>
      <c r="AJ2256" s="27" t="n">
        <v>0</v>
      </c>
      <c r="AK2256" s="27" t="n">
        <v>0</v>
      </c>
      <c r="AL2256" s="22" t="str">
        <f aca="false">IF(OR(AJ2256&gt;0,AK2256&gt;0),"Sí","No")</f>
        <v>No</v>
      </c>
      <c r="AM2256" s="6" t="s">
        <v>198</v>
      </c>
      <c r="AN2256" s="6" t="s">
        <v>198</v>
      </c>
      <c r="AO2256" s="12" t="n">
        <f aca="false">IF(M2256&gt;0,K2256/M2256,"")</f>
        <v>0</v>
      </c>
      <c r="AP2256" s="22" t="str">
        <f aca="false">IF(M2256&gt;=Resumen!$B$5,"Alto","Bajo")</f>
        <v>Bajo</v>
      </c>
      <c r="AQ2256" s="22" t="str">
        <f aca="false">IF(AO2256&gt;=Resumen!$B$28,"Alto","Bajo")</f>
        <v>Bajo</v>
      </c>
      <c r="AR2256" s="22" t="str">
        <f aca="false">AP2256&amp;" Potencial / "&amp;AQ2256&amp;" Share"</f>
        <v>Bajo Potencial / Bajo Share</v>
      </c>
      <c r="AS2256" s="22" t="str">
        <f aca="false">IF(Q2256="Sí",IF(AO2256&gt;=Resumen!$B$29,"Alto","Bajo"),"")</f>
        <v>Bajo</v>
      </c>
      <c r="AT2256" s="22" t="str">
        <f aca="false">IF(AS2256&lt;&gt;"",AP2256&amp;" Potencial / "&amp;AS2256&amp;" Share","")</f>
        <v>Bajo Potencial / Bajo Share</v>
      </c>
      <c r="AU2256" s="22" t="str">
        <f aca="false">IF(AH2256="","Sin dato",IF(AH2256-AO2256&gt;Resumen!$B$6,"Sobre-exhibido",IF(AO2256-AH2256&gt;Resumen!$B$6,"Sub-exhibido","En línea")))</f>
        <v>En línea</v>
      </c>
      <c r="AV2256" s="22" t="n">
        <f aca="false">IF(AT2256="","",IF(AT2256="Alto Potencial / Bajo Share",1,IF(AT2256="Alto Potencial / Alto Share",2,IF(AT2256="Bajo Potencial / Alto Share",3,4))))</f>
        <v>4</v>
      </c>
      <c r="AW2256" s="22" t="str">
        <f aca="false">IF(Q2256="No","Sin competencia directa",IF(AV2256=1,"1 - Foco Conquista (Alto Pot / Bajo Share)",IF(AV2256=2,"2 - Foco Defensa (Alto Pot / Alto Share)",IF(AV2256=3,"3 - Monitoreo (Bajo Pot / Alto Share)","4 - Baja Prioridad (Bajo Pot / Bajo Share)"))))</f>
        <v>4 - Baja Prioridad (Bajo Pot / Bajo Share)</v>
      </c>
      <c r="AX2256" s="12" t="str">
        <f aca="false">IF(OR(IFERROR(AND(W2256&lt;&gt;"",Y2256&lt;&gt;"",Y2256-W2256&gt;Resumen!$B$8),FALSE()),IFERROR(AND(X2256&lt;&gt;"",Y2256&lt;&gt;"",Y2256-X2256&gt;Resumen!$B$8),FALSE())),MAX(IF(IFERROR(AND(W2256&lt;&gt;"",Y2256&lt;&gt;"",Y2256-W2256&gt;Resumen!$B$8),FALSE()),Y2256-W2256,0),IF(IFERROR(AND(X2256&lt;&gt;"",Y2256&lt;&gt;"",Y2256-X2256&gt;Resumen!$B$8),FALSE()),Y2256-X2256,0)),"")</f>
        <v/>
      </c>
      <c r="AY2256" s="22" t="str">
        <f aca="false">IF(OR(IFERROR(AND(W2256&lt;&gt;"",Y2256&lt;&gt;"",Y2256-W2256&gt;Resumen!$B$8),FALSE()),IFERROR(AND(X2256&lt;&gt;"",Y2256&lt;&gt;"",Y2256-X2256&gt;Resumen!$B$8),FALSE())),TRIM("Lays tiene mayor markup que "&amp;IF(IFERROR(AND(W2256&lt;&gt;"",Y2256&lt;&gt;"",Y2256-W2256&gt;Resumen!$B$8),FALSE()),"Quento ","")&amp;IF(IFERROR(AND(X2256&lt;&gt;"",Y2256&lt;&gt;"",Y2256-X2256&gt;Resumen!$B$8),FALSE()),"Julicroc ","")&amp;"en este PDV"),"")</f>
        <v/>
      </c>
      <c r="AZ2256" s="22" t="str">
        <f aca="false">IF(COUNTIF('Plan Pehuamar - Lista'!$A$2:$A$167,A2256)&gt;0,"Sí","No")</f>
        <v>No</v>
      </c>
      <c r="BA2256" s="22" t="str">
        <f aca="false">IF(COUNTIF('Plan Combo 9+1'!$A$2:$A$226,A2256)&gt;0,"Sí","No")</f>
        <v>No</v>
      </c>
      <c r="BB2256" s="22" t="str">
        <f aca="false">IF(AH2256="","No",IF(BA2256="Sí",IF((AO2256-AH2256)&gt;Resumen!$B$6,"Sí","No"),IF((AO2256-AH2256)&gt;=Resumen!$B$132,"Sí","No")))</f>
        <v>No</v>
      </c>
      <c r="BC2256" s="22" t="str">
        <f aca="false">IF(AND(N2256="Sí",AL2256="Sí",AI2256=0),"Sí","No")</f>
        <v>No</v>
      </c>
      <c r="BD2256" s="22" t="str">
        <f aca="false">IF(COUNTIF('Plan 9+1 (con Pehuamar)'!$A$2:$A$227,A2256)&gt;0,"Sí","No")</f>
        <v>No</v>
      </c>
    </row>
    <row r="2257" customFormat="false" ht="15" hidden="false" customHeight="true" outlineLevel="0" collapsed="false">
      <c r="A2257" s="6" t="n">
        <v>201408</v>
      </c>
      <c r="B2257" s="6" t="n">
        <v>14</v>
      </c>
      <c r="C2257" s="6" t="n">
        <v>1403</v>
      </c>
      <c r="D2257" s="6" t="s">
        <v>315</v>
      </c>
      <c r="E2257" s="6" t="s">
        <v>2412</v>
      </c>
      <c r="F2257" s="6" t="s">
        <v>196</v>
      </c>
      <c r="G2257" s="6" t="s">
        <v>130</v>
      </c>
      <c r="H2257" s="6" t="s">
        <v>1715</v>
      </c>
      <c r="I2257" s="27" t="n">
        <v>6</v>
      </c>
      <c r="J2257" s="27" t="n">
        <v>11</v>
      </c>
      <c r="K2257" s="27" t="n">
        <v>6</v>
      </c>
      <c r="L2257" s="28" t="n">
        <f aca="false">I2257+J2257</f>
        <v>17</v>
      </c>
      <c r="M2257" s="28" t="n">
        <f aca="false">L2257+K2257</f>
        <v>23</v>
      </c>
      <c r="N2257" s="22" t="str">
        <f aca="false">IF(I2257&gt;0,"Sí","No")</f>
        <v>Sí</v>
      </c>
      <c r="O2257" s="22" t="str">
        <f aca="false">IF(J2257&gt;0,"Sí","No")</f>
        <v>Sí</v>
      </c>
      <c r="P2257" s="22" t="str">
        <f aca="false">IF(K2257&gt;0,"Sí","No")</f>
        <v>Sí</v>
      </c>
      <c r="Q2257" s="22" t="str">
        <f aca="false">IF(OR(I2257&gt;0,J2257&gt;0),"Sí","No")</f>
        <v>Sí</v>
      </c>
      <c r="R2257" s="27" t="n">
        <v>1750</v>
      </c>
      <c r="S2257" s="27" t="n">
        <v>2500</v>
      </c>
      <c r="T2257" s="27" t="n">
        <v>1280</v>
      </c>
      <c r="U2257" s="27" t="n">
        <v>1800</v>
      </c>
      <c r="V2257" s="27" t="n">
        <v>3500</v>
      </c>
      <c r="W2257" s="12" t="n">
        <f aca="false">IF(AND(I2257&gt;0,R2257&gt;0),(S2257-R2257)/R2257,"")</f>
        <v>0.428571428571429</v>
      </c>
      <c r="X2257" s="12" t="n">
        <f aca="false">IF(AND(J2257&gt;0,T2257&gt;0),(U2257-T2257)/T2257,"")</f>
        <v>0.40625</v>
      </c>
      <c r="Y2257" s="12" t="n">
        <f aca="false">IF(AND(K2257&gt;0,V2257&gt;0),(V2257-Resumen!$B$7)/Resumen!$B$7,"")</f>
        <v>0.4</v>
      </c>
      <c r="Z2257" s="28" t="n">
        <f aca="false">IF(AND(K2257&gt;0,I2257&gt;0,V2257&gt;0,S2257&gt;0),V2257-S2257,"")</f>
        <v>1000</v>
      </c>
      <c r="AA2257" s="12" t="n">
        <f aca="false">IF(Z2257&lt;&gt;"",Z2257/S2257,"")</f>
        <v>0.4</v>
      </c>
      <c r="AB2257" s="28" t="n">
        <f aca="false">IF(AND(K2257&gt;0,J2257&gt;0,V2257&gt;0,U2257&gt;0),V2257-U2257,"")</f>
        <v>1700</v>
      </c>
      <c r="AC2257" s="12" t="n">
        <f aca="false">IF(AB2257&lt;&gt;"",AB2257/U2257,"")</f>
        <v>0.944444444444444</v>
      </c>
      <c r="AD2257" s="27" t="n">
        <v>4</v>
      </c>
      <c r="AE2257" s="27" t="n">
        <v>5</v>
      </c>
      <c r="AF2257" s="27" t="n">
        <v>8</v>
      </c>
      <c r="AG2257" s="28" t="n">
        <f aca="false">AD2257+AE2257+AF2257</f>
        <v>17</v>
      </c>
      <c r="AH2257" s="12" t="n">
        <f aca="false">IF(AG2257&gt;0,AD2257/AG2257,"")</f>
        <v>0.235294117647059</v>
      </c>
      <c r="AI2257" s="27" t="n">
        <v>1</v>
      </c>
      <c r="AJ2257" s="27" t="n">
        <v>0</v>
      </c>
      <c r="AK2257" s="27" t="n">
        <v>1</v>
      </c>
      <c r="AL2257" s="22" t="str">
        <f aca="false">IF(OR(AJ2257&gt;0,AK2257&gt;0),"Sí","No")</f>
        <v>Sí</v>
      </c>
      <c r="AM2257" s="6" t="s">
        <v>198</v>
      </c>
      <c r="AN2257" s="6" t="s">
        <v>198</v>
      </c>
      <c r="AO2257" s="12" t="n">
        <f aca="false">IF(M2257&gt;0,K2257/M2257,"")</f>
        <v>0.260869565217391</v>
      </c>
      <c r="AP2257" s="22" t="str">
        <f aca="false">IF(M2257&gt;=Resumen!$B$5,"Alto","Bajo")</f>
        <v>Bajo</v>
      </c>
      <c r="AQ2257" s="22" t="str">
        <f aca="false">IF(AO2257&gt;=Resumen!$B$28,"Alto","Bajo")</f>
        <v>Bajo</v>
      </c>
      <c r="AR2257" s="22" t="str">
        <f aca="false">AP2257&amp;" Potencial / "&amp;AQ2257&amp;" Share"</f>
        <v>Bajo Potencial / Bajo Share</v>
      </c>
      <c r="AS2257" s="22" t="str">
        <f aca="false">IF(Q2257="Sí",IF(AO2257&gt;=Resumen!$B$29,"Alto","Bajo"),"")</f>
        <v>Bajo</v>
      </c>
      <c r="AT2257" s="22" t="str">
        <f aca="false">IF(AS2257&lt;&gt;"",AP2257&amp;" Potencial / "&amp;AS2257&amp;" Share","")</f>
        <v>Bajo Potencial / Bajo Share</v>
      </c>
      <c r="AU2257" s="22" t="str">
        <f aca="false">IF(AH2257="","Sin dato",IF(AH2257-AO2257&gt;Resumen!$B$6,"Sobre-exhibido",IF(AO2257-AH2257&gt;Resumen!$B$6,"Sub-exhibido","En línea")))</f>
        <v>En línea</v>
      </c>
      <c r="AV2257" s="22" t="n">
        <f aca="false">IF(AT2257="","",IF(AT2257="Alto Potencial / Bajo Share",1,IF(AT2257="Alto Potencial / Alto Share",2,IF(AT2257="Bajo Potencial / Alto Share",3,4))))</f>
        <v>4</v>
      </c>
      <c r="AW2257" s="22" t="str">
        <f aca="false">IF(Q2257="No","Sin competencia directa",IF(AV2257=1,"1 - Foco Conquista (Alto Pot / Bajo Share)",IF(AV2257=2,"2 - Foco Defensa (Alto Pot / Alto Share)",IF(AV2257=3,"3 - Monitoreo (Bajo Pot / Alto Share)","4 - Baja Prioridad (Bajo Pot / Bajo Share)"))))</f>
        <v>4 - Baja Prioridad (Bajo Pot / Bajo Share)</v>
      </c>
      <c r="AX2257" s="12" t="str">
        <f aca="false">IF(OR(IFERROR(AND(W2257&lt;&gt;"",Y2257&lt;&gt;"",Y2257-W2257&gt;Resumen!$B$8),FALSE()),IFERROR(AND(X2257&lt;&gt;"",Y2257&lt;&gt;"",Y2257-X2257&gt;Resumen!$B$8),FALSE())),MAX(IF(IFERROR(AND(W2257&lt;&gt;"",Y2257&lt;&gt;"",Y2257-W2257&gt;Resumen!$B$8),FALSE()),Y2257-W2257,0),IF(IFERROR(AND(X2257&lt;&gt;"",Y2257&lt;&gt;"",Y2257-X2257&gt;Resumen!$B$8),FALSE()),Y2257-X2257,0)),"")</f>
        <v/>
      </c>
      <c r="AY2257" s="22" t="str">
        <f aca="false">IF(OR(IFERROR(AND(W2257&lt;&gt;"",Y2257&lt;&gt;"",Y2257-W2257&gt;Resumen!$B$8),FALSE()),IFERROR(AND(X2257&lt;&gt;"",Y2257&lt;&gt;"",Y2257-X2257&gt;Resumen!$B$8),FALSE())),TRIM("Lays tiene mayor markup que "&amp;IF(IFERROR(AND(W2257&lt;&gt;"",Y2257&lt;&gt;"",Y2257-W2257&gt;Resumen!$B$8),FALSE()),"Quento ","")&amp;IF(IFERROR(AND(X2257&lt;&gt;"",Y2257&lt;&gt;"",Y2257-X2257&gt;Resumen!$B$8),FALSE()),"Julicroc ","")&amp;"en este PDV"),"")</f>
        <v/>
      </c>
      <c r="AZ2257" s="22" t="str">
        <f aca="false">IF(COUNTIF('Plan Pehuamar - Lista'!$A$2:$A$167,A2257)&gt;0,"Sí","No")</f>
        <v>No</v>
      </c>
      <c r="BA2257" s="22" t="str">
        <f aca="false">IF(COUNTIF('Plan Combo 9+1'!$A$2:$A$226,A2257)&gt;0,"Sí","No")</f>
        <v>No</v>
      </c>
      <c r="BB2257" s="22" t="str">
        <f aca="false">IF(AH2257="","No",IF(BA2257="Sí",IF((AO2257-AH2257)&gt;Resumen!$B$6,"Sí","No"),IF((AO2257-AH2257)&gt;=Resumen!$B$132,"Sí","No")))</f>
        <v>No</v>
      </c>
      <c r="BC2257" s="22" t="str">
        <f aca="false">IF(AND(N2257="Sí",AL2257="Sí",AI2257=0),"Sí","No")</f>
        <v>No</v>
      </c>
      <c r="BD2257" s="22" t="str">
        <f aca="false">IF(COUNTIF('Plan 9+1 (con Pehuamar)'!$A$2:$A$227,A2257)&gt;0,"Sí","No")</f>
        <v>No</v>
      </c>
    </row>
    <row r="2258" customFormat="false" ht="15" hidden="false" customHeight="true" outlineLevel="0" collapsed="false">
      <c r="A2258" s="6" t="n">
        <v>201409</v>
      </c>
      <c r="B2258" s="6" t="n">
        <v>14</v>
      </c>
      <c r="C2258" s="6" t="n">
        <v>1403</v>
      </c>
      <c r="D2258" s="6" t="s">
        <v>315</v>
      </c>
      <c r="E2258" s="6" t="s">
        <v>2413</v>
      </c>
      <c r="F2258" s="6" t="s">
        <v>196</v>
      </c>
      <c r="G2258" s="6" t="s">
        <v>130</v>
      </c>
      <c r="H2258" s="6" t="s">
        <v>1715</v>
      </c>
      <c r="I2258" s="27" t="n">
        <v>10</v>
      </c>
      <c r="J2258" s="27" t="n">
        <v>10</v>
      </c>
      <c r="K2258" s="27" t="n">
        <v>2</v>
      </c>
      <c r="L2258" s="28" t="n">
        <f aca="false">I2258+J2258</f>
        <v>20</v>
      </c>
      <c r="M2258" s="28" t="n">
        <f aca="false">L2258+K2258</f>
        <v>22</v>
      </c>
      <c r="N2258" s="22" t="str">
        <f aca="false">IF(I2258&gt;0,"Sí","No")</f>
        <v>Sí</v>
      </c>
      <c r="O2258" s="22" t="str">
        <f aca="false">IF(J2258&gt;0,"Sí","No")</f>
        <v>Sí</v>
      </c>
      <c r="P2258" s="22" t="str">
        <f aca="false">IF(K2258&gt;0,"Sí","No")</f>
        <v>Sí</v>
      </c>
      <c r="Q2258" s="22" t="str">
        <f aca="false">IF(OR(I2258&gt;0,J2258&gt;0),"Sí","No")</f>
        <v>Sí</v>
      </c>
      <c r="R2258" s="27" t="n">
        <v>1750</v>
      </c>
      <c r="S2258" s="27" t="n">
        <v>2500</v>
      </c>
      <c r="T2258" s="27" t="n">
        <v>1280</v>
      </c>
      <c r="U2258" s="27" t="n">
        <v>1800</v>
      </c>
      <c r="V2258" s="27" t="n">
        <v>3500</v>
      </c>
      <c r="W2258" s="12" t="n">
        <f aca="false">IF(AND(I2258&gt;0,R2258&gt;0),(S2258-R2258)/R2258,"")</f>
        <v>0.428571428571429</v>
      </c>
      <c r="X2258" s="12" t="n">
        <f aca="false">IF(AND(J2258&gt;0,T2258&gt;0),(U2258-T2258)/T2258,"")</f>
        <v>0.40625</v>
      </c>
      <c r="Y2258" s="12" t="n">
        <f aca="false">IF(AND(K2258&gt;0,V2258&gt;0),(V2258-Resumen!$B$7)/Resumen!$B$7,"")</f>
        <v>0.4</v>
      </c>
      <c r="Z2258" s="28" t="n">
        <f aca="false">IF(AND(K2258&gt;0,I2258&gt;0,V2258&gt;0,S2258&gt;0),V2258-S2258,"")</f>
        <v>1000</v>
      </c>
      <c r="AA2258" s="12" t="n">
        <f aca="false">IF(Z2258&lt;&gt;"",Z2258/S2258,"")</f>
        <v>0.4</v>
      </c>
      <c r="AB2258" s="28" t="n">
        <f aca="false">IF(AND(K2258&gt;0,J2258&gt;0,V2258&gt;0,U2258&gt;0),V2258-U2258,"")</f>
        <v>1700</v>
      </c>
      <c r="AC2258" s="12" t="n">
        <f aca="false">IF(AB2258&lt;&gt;"",AB2258/U2258,"")</f>
        <v>0.944444444444444</v>
      </c>
      <c r="AD2258" s="27" t="n">
        <v>3</v>
      </c>
      <c r="AE2258" s="27" t="n">
        <v>2</v>
      </c>
      <c r="AF2258" s="27" t="n">
        <v>8</v>
      </c>
      <c r="AG2258" s="28" t="n">
        <f aca="false">AD2258+AE2258+AF2258</f>
        <v>13</v>
      </c>
      <c r="AH2258" s="12" t="n">
        <f aca="false">IF(AG2258&gt;0,AD2258/AG2258,"")</f>
        <v>0.230769230769231</v>
      </c>
      <c r="AI2258" s="27" t="n">
        <v>1</v>
      </c>
      <c r="AJ2258" s="27" t="n">
        <v>0</v>
      </c>
      <c r="AK2258" s="27" t="n">
        <v>1</v>
      </c>
      <c r="AL2258" s="22" t="str">
        <f aca="false">IF(OR(AJ2258&gt;0,AK2258&gt;0),"Sí","No")</f>
        <v>Sí</v>
      </c>
      <c r="AM2258" s="6" t="s">
        <v>198</v>
      </c>
      <c r="AN2258" s="6" t="s">
        <v>198</v>
      </c>
      <c r="AO2258" s="12" t="n">
        <f aca="false">IF(M2258&gt;0,K2258/M2258,"")</f>
        <v>0.0909090909090909</v>
      </c>
      <c r="AP2258" s="22" t="str">
        <f aca="false">IF(M2258&gt;=Resumen!$B$5,"Alto","Bajo")</f>
        <v>Bajo</v>
      </c>
      <c r="AQ2258" s="22" t="str">
        <f aca="false">IF(AO2258&gt;=Resumen!$B$28,"Alto","Bajo")</f>
        <v>Bajo</v>
      </c>
      <c r="AR2258" s="22" t="str">
        <f aca="false">AP2258&amp;" Potencial / "&amp;AQ2258&amp;" Share"</f>
        <v>Bajo Potencial / Bajo Share</v>
      </c>
      <c r="AS2258" s="22" t="str">
        <f aca="false">IF(Q2258="Sí",IF(AO2258&gt;=Resumen!$B$29,"Alto","Bajo"),"")</f>
        <v>Bajo</v>
      </c>
      <c r="AT2258" s="22" t="str">
        <f aca="false">IF(AS2258&lt;&gt;"",AP2258&amp;" Potencial / "&amp;AS2258&amp;" Share","")</f>
        <v>Bajo Potencial / Bajo Share</v>
      </c>
      <c r="AU2258" s="22" t="str">
        <f aca="false">IF(AH2258="","Sin dato",IF(AH2258-AO2258&gt;Resumen!$B$6,"Sobre-exhibido",IF(AO2258-AH2258&gt;Resumen!$B$6,"Sub-exhibido","En línea")))</f>
        <v>Sobre-exhibido</v>
      </c>
      <c r="AV2258" s="22" t="n">
        <f aca="false">IF(AT2258="","",IF(AT2258="Alto Potencial / Bajo Share",1,IF(AT2258="Alto Potencial / Alto Share",2,IF(AT2258="Bajo Potencial / Alto Share",3,4))))</f>
        <v>4</v>
      </c>
      <c r="AW2258" s="22" t="str">
        <f aca="false">IF(Q2258="No","Sin competencia directa",IF(AV2258=1,"1 - Foco Conquista (Alto Pot / Bajo Share)",IF(AV2258=2,"2 - Foco Defensa (Alto Pot / Alto Share)",IF(AV2258=3,"3 - Monitoreo (Bajo Pot / Alto Share)","4 - Baja Prioridad (Bajo Pot / Bajo Share)"))))</f>
        <v>4 - Baja Prioridad (Bajo Pot / Bajo Share)</v>
      </c>
      <c r="AX2258" s="12" t="str">
        <f aca="false">IF(OR(IFERROR(AND(W2258&lt;&gt;"",Y2258&lt;&gt;"",Y2258-W2258&gt;Resumen!$B$8),FALSE()),IFERROR(AND(X2258&lt;&gt;"",Y2258&lt;&gt;"",Y2258-X2258&gt;Resumen!$B$8),FALSE())),MAX(IF(IFERROR(AND(W2258&lt;&gt;"",Y2258&lt;&gt;"",Y2258-W2258&gt;Resumen!$B$8),FALSE()),Y2258-W2258,0),IF(IFERROR(AND(X2258&lt;&gt;"",Y2258&lt;&gt;"",Y2258-X2258&gt;Resumen!$B$8),FALSE()),Y2258-X2258,0)),"")</f>
        <v/>
      </c>
      <c r="AY2258" s="22" t="str">
        <f aca="false">IF(OR(IFERROR(AND(W2258&lt;&gt;"",Y2258&lt;&gt;"",Y2258-W2258&gt;Resumen!$B$8),FALSE()),IFERROR(AND(X2258&lt;&gt;"",Y2258&lt;&gt;"",Y2258-X2258&gt;Resumen!$B$8),FALSE())),TRIM("Lays tiene mayor markup que "&amp;IF(IFERROR(AND(W2258&lt;&gt;"",Y2258&lt;&gt;"",Y2258-W2258&gt;Resumen!$B$8),FALSE()),"Quento ","")&amp;IF(IFERROR(AND(X2258&lt;&gt;"",Y2258&lt;&gt;"",Y2258-X2258&gt;Resumen!$B$8),FALSE()),"Julicroc ","")&amp;"en este PDV"),"")</f>
        <v/>
      </c>
      <c r="AZ2258" s="22" t="str">
        <f aca="false">IF(COUNTIF('Plan Pehuamar - Lista'!$A$2:$A$167,A2258)&gt;0,"Sí","No")</f>
        <v>No</v>
      </c>
      <c r="BA2258" s="22" t="str">
        <f aca="false">IF(COUNTIF('Plan Combo 9+1'!$A$2:$A$226,A2258)&gt;0,"Sí","No")</f>
        <v>No</v>
      </c>
      <c r="BB2258" s="22" t="str">
        <f aca="false">IF(AH2258="","No",IF(BA2258="Sí",IF((AO2258-AH2258)&gt;Resumen!$B$6,"Sí","No"),IF((AO2258-AH2258)&gt;=Resumen!$B$132,"Sí","No")))</f>
        <v>No</v>
      </c>
      <c r="BC2258" s="22" t="str">
        <f aca="false">IF(AND(N2258="Sí",AL2258="Sí",AI2258=0),"Sí","No")</f>
        <v>No</v>
      </c>
      <c r="BD2258" s="22" t="str">
        <f aca="false">IF(COUNTIF('Plan 9+1 (con Pehuamar)'!$A$2:$A$227,A2258)&gt;0,"Sí","No")</f>
        <v>No</v>
      </c>
    </row>
    <row r="2259" customFormat="false" ht="15" hidden="false" customHeight="true" outlineLevel="0" collapsed="false">
      <c r="A2259" s="6" t="n">
        <v>201410</v>
      </c>
      <c r="B2259" s="6" t="n">
        <v>14</v>
      </c>
      <c r="C2259" s="6" t="n">
        <v>1403</v>
      </c>
      <c r="D2259" s="6" t="s">
        <v>315</v>
      </c>
      <c r="E2259" s="6" t="s">
        <v>2414</v>
      </c>
      <c r="F2259" s="6" t="s">
        <v>196</v>
      </c>
      <c r="G2259" s="6" t="s">
        <v>130</v>
      </c>
      <c r="H2259" s="6" t="s">
        <v>1715</v>
      </c>
      <c r="I2259" s="27" t="n">
        <v>6</v>
      </c>
      <c r="J2259" s="27" t="n">
        <v>20</v>
      </c>
      <c r="K2259" s="27" t="n">
        <v>10</v>
      </c>
      <c r="L2259" s="28" t="n">
        <f aca="false">I2259+J2259</f>
        <v>26</v>
      </c>
      <c r="M2259" s="28" t="n">
        <f aca="false">L2259+K2259</f>
        <v>36</v>
      </c>
      <c r="N2259" s="22" t="str">
        <f aca="false">IF(I2259&gt;0,"Sí","No")</f>
        <v>Sí</v>
      </c>
      <c r="O2259" s="22" t="str">
        <f aca="false">IF(J2259&gt;0,"Sí","No")</f>
        <v>Sí</v>
      </c>
      <c r="P2259" s="22" t="str">
        <f aca="false">IF(K2259&gt;0,"Sí","No")</f>
        <v>Sí</v>
      </c>
      <c r="Q2259" s="22" t="str">
        <f aca="false">IF(OR(I2259&gt;0,J2259&gt;0),"Sí","No")</f>
        <v>Sí</v>
      </c>
      <c r="R2259" s="27" t="n">
        <v>1750</v>
      </c>
      <c r="S2259" s="27" t="n">
        <v>2500</v>
      </c>
      <c r="T2259" s="27" t="n">
        <v>1280</v>
      </c>
      <c r="U2259" s="27" t="n">
        <v>1800</v>
      </c>
      <c r="V2259" s="27" t="n">
        <v>3500</v>
      </c>
      <c r="W2259" s="12" t="n">
        <f aca="false">IF(AND(I2259&gt;0,R2259&gt;0),(S2259-R2259)/R2259,"")</f>
        <v>0.428571428571429</v>
      </c>
      <c r="X2259" s="12" t="n">
        <f aca="false">IF(AND(J2259&gt;0,T2259&gt;0),(U2259-T2259)/T2259,"")</f>
        <v>0.40625</v>
      </c>
      <c r="Y2259" s="12" t="n">
        <f aca="false">IF(AND(K2259&gt;0,V2259&gt;0),(V2259-Resumen!$B$7)/Resumen!$B$7,"")</f>
        <v>0.4</v>
      </c>
      <c r="Z2259" s="28" t="n">
        <f aca="false">IF(AND(K2259&gt;0,I2259&gt;0,V2259&gt;0,S2259&gt;0),V2259-S2259,"")</f>
        <v>1000</v>
      </c>
      <c r="AA2259" s="12" t="n">
        <f aca="false">IF(Z2259&lt;&gt;"",Z2259/S2259,"")</f>
        <v>0.4</v>
      </c>
      <c r="AB2259" s="28" t="n">
        <f aca="false">IF(AND(K2259&gt;0,J2259&gt;0,V2259&gt;0,U2259&gt;0),V2259-U2259,"")</f>
        <v>1700</v>
      </c>
      <c r="AC2259" s="12" t="n">
        <f aca="false">IF(AB2259&lt;&gt;"",AB2259/U2259,"")</f>
        <v>0.944444444444444</v>
      </c>
      <c r="AD2259" s="27" t="n">
        <v>5</v>
      </c>
      <c r="AE2259" s="27" t="n">
        <v>6</v>
      </c>
      <c r="AF2259" s="27" t="n">
        <v>9</v>
      </c>
      <c r="AG2259" s="28" t="n">
        <f aca="false">AD2259+AE2259+AF2259</f>
        <v>20</v>
      </c>
      <c r="AH2259" s="12" t="n">
        <f aca="false">IF(AG2259&gt;0,AD2259/AG2259,"")</f>
        <v>0.25</v>
      </c>
      <c r="AI2259" s="27" t="n">
        <v>0</v>
      </c>
      <c r="AJ2259" s="27" t="n">
        <v>0</v>
      </c>
      <c r="AK2259" s="27" t="n">
        <v>0</v>
      </c>
      <c r="AL2259" s="22" t="str">
        <f aca="false">IF(OR(AJ2259&gt;0,AK2259&gt;0),"Sí","No")</f>
        <v>No</v>
      </c>
      <c r="AM2259" s="6" t="s">
        <v>198</v>
      </c>
      <c r="AN2259" s="6" t="s">
        <v>198</v>
      </c>
      <c r="AO2259" s="12" t="n">
        <f aca="false">IF(M2259&gt;0,K2259/M2259,"")</f>
        <v>0.277777777777778</v>
      </c>
      <c r="AP2259" s="22" t="str">
        <f aca="false">IF(M2259&gt;=Resumen!$B$5,"Alto","Bajo")</f>
        <v>Bajo</v>
      </c>
      <c r="AQ2259" s="22" t="str">
        <f aca="false">IF(AO2259&gt;=Resumen!$B$28,"Alto","Bajo")</f>
        <v>Bajo</v>
      </c>
      <c r="AR2259" s="22" t="str">
        <f aca="false">AP2259&amp;" Potencial / "&amp;AQ2259&amp;" Share"</f>
        <v>Bajo Potencial / Bajo Share</v>
      </c>
      <c r="AS2259" s="22" t="str">
        <f aca="false">IF(Q2259="Sí",IF(AO2259&gt;=Resumen!$B$29,"Alto","Bajo"),"")</f>
        <v>Bajo</v>
      </c>
      <c r="AT2259" s="22" t="str">
        <f aca="false">IF(AS2259&lt;&gt;"",AP2259&amp;" Potencial / "&amp;AS2259&amp;" Share","")</f>
        <v>Bajo Potencial / Bajo Share</v>
      </c>
      <c r="AU2259" s="22" t="str">
        <f aca="false">IF(AH2259="","Sin dato",IF(AH2259-AO2259&gt;Resumen!$B$6,"Sobre-exhibido",IF(AO2259-AH2259&gt;Resumen!$B$6,"Sub-exhibido","En línea")))</f>
        <v>En línea</v>
      </c>
      <c r="AV2259" s="22" t="n">
        <f aca="false">IF(AT2259="","",IF(AT2259="Alto Potencial / Bajo Share",1,IF(AT2259="Alto Potencial / Alto Share",2,IF(AT2259="Bajo Potencial / Alto Share",3,4))))</f>
        <v>4</v>
      </c>
      <c r="AW2259" s="22" t="str">
        <f aca="false">IF(Q2259="No","Sin competencia directa",IF(AV2259=1,"1 - Foco Conquista (Alto Pot / Bajo Share)",IF(AV2259=2,"2 - Foco Defensa (Alto Pot / Alto Share)",IF(AV2259=3,"3 - Monitoreo (Bajo Pot / Alto Share)","4 - Baja Prioridad (Bajo Pot / Bajo Share)"))))</f>
        <v>4 - Baja Prioridad (Bajo Pot / Bajo Share)</v>
      </c>
      <c r="AX2259" s="12" t="str">
        <f aca="false">IF(OR(IFERROR(AND(W2259&lt;&gt;"",Y2259&lt;&gt;"",Y2259-W2259&gt;Resumen!$B$8),FALSE()),IFERROR(AND(X2259&lt;&gt;"",Y2259&lt;&gt;"",Y2259-X2259&gt;Resumen!$B$8),FALSE())),MAX(IF(IFERROR(AND(W2259&lt;&gt;"",Y2259&lt;&gt;"",Y2259-W2259&gt;Resumen!$B$8),FALSE()),Y2259-W2259,0),IF(IFERROR(AND(X2259&lt;&gt;"",Y2259&lt;&gt;"",Y2259-X2259&gt;Resumen!$B$8),FALSE()),Y2259-X2259,0)),"")</f>
        <v/>
      </c>
      <c r="AY2259" s="22" t="str">
        <f aca="false">IF(OR(IFERROR(AND(W2259&lt;&gt;"",Y2259&lt;&gt;"",Y2259-W2259&gt;Resumen!$B$8),FALSE()),IFERROR(AND(X2259&lt;&gt;"",Y2259&lt;&gt;"",Y2259-X2259&gt;Resumen!$B$8),FALSE())),TRIM("Lays tiene mayor markup que "&amp;IF(IFERROR(AND(W2259&lt;&gt;"",Y2259&lt;&gt;"",Y2259-W2259&gt;Resumen!$B$8),FALSE()),"Quento ","")&amp;IF(IFERROR(AND(X2259&lt;&gt;"",Y2259&lt;&gt;"",Y2259-X2259&gt;Resumen!$B$8),FALSE()),"Julicroc ","")&amp;"en este PDV"),"")</f>
        <v/>
      </c>
      <c r="AZ2259" s="22" t="str">
        <f aca="false">IF(COUNTIF('Plan Pehuamar - Lista'!$A$2:$A$167,A2259)&gt;0,"Sí","No")</f>
        <v>Sí</v>
      </c>
      <c r="BA2259" s="22" t="str">
        <f aca="false">IF(COUNTIF('Plan Combo 9+1'!$A$2:$A$226,A2259)&gt;0,"Sí","No")</f>
        <v>No</v>
      </c>
      <c r="BB2259" s="22" t="str">
        <f aca="false">IF(AH2259="","No",IF(BA2259="Sí",IF((AO2259-AH2259)&gt;Resumen!$B$6,"Sí","No"),IF((AO2259-AH2259)&gt;=Resumen!$B$132,"Sí","No")))</f>
        <v>No</v>
      </c>
      <c r="BC2259" s="22" t="str">
        <f aca="false">IF(AND(N2259="Sí",AL2259="Sí",AI2259=0),"Sí","No")</f>
        <v>No</v>
      </c>
      <c r="BD2259" s="22" t="str">
        <f aca="false">IF(COUNTIF('Plan 9+1 (con Pehuamar)'!$A$2:$A$227,A2259)&gt;0,"Sí","No")</f>
        <v>No</v>
      </c>
    </row>
    <row r="2260" customFormat="false" ht="15" hidden="false" customHeight="true" outlineLevel="0" collapsed="false">
      <c r="A2260" s="6" t="n">
        <v>201412</v>
      </c>
      <c r="B2260" s="6" t="n">
        <v>14</v>
      </c>
      <c r="C2260" s="6" t="n">
        <v>1403</v>
      </c>
      <c r="D2260" s="6" t="s">
        <v>315</v>
      </c>
      <c r="E2260" s="6" t="s">
        <v>2415</v>
      </c>
      <c r="F2260" s="6" t="s">
        <v>206</v>
      </c>
      <c r="G2260" s="6" t="s">
        <v>130</v>
      </c>
      <c r="H2260" s="6" t="s">
        <v>1715</v>
      </c>
      <c r="I2260" s="27" t="n">
        <v>6</v>
      </c>
      <c r="J2260" s="27" t="n">
        <v>8</v>
      </c>
      <c r="K2260" s="27" t="n">
        <v>5</v>
      </c>
      <c r="L2260" s="28" t="n">
        <f aca="false">I2260+J2260</f>
        <v>14</v>
      </c>
      <c r="M2260" s="28" t="n">
        <f aca="false">L2260+K2260</f>
        <v>19</v>
      </c>
      <c r="N2260" s="22" t="str">
        <f aca="false">IF(I2260&gt;0,"Sí","No")</f>
        <v>Sí</v>
      </c>
      <c r="O2260" s="22" t="str">
        <f aca="false">IF(J2260&gt;0,"Sí","No")</f>
        <v>Sí</v>
      </c>
      <c r="P2260" s="22" t="str">
        <f aca="false">IF(K2260&gt;0,"Sí","No")</f>
        <v>Sí</v>
      </c>
      <c r="Q2260" s="22" t="str">
        <f aca="false">IF(OR(I2260&gt;0,J2260&gt;0),"Sí","No")</f>
        <v>Sí</v>
      </c>
      <c r="R2260" s="27" t="n">
        <v>1750</v>
      </c>
      <c r="S2260" s="27" t="n">
        <v>2500</v>
      </c>
      <c r="T2260" s="27" t="n">
        <v>1280</v>
      </c>
      <c r="U2260" s="27" t="n">
        <v>1800</v>
      </c>
      <c r="V2260" s="27" t="n">
        <v>3500</v>
      </c>
      <c r="W2260" s="12" t="n">
        <f aca="false">IF(AND(I2260&gt;0,R2260&gt;0),(S2260-R2260)/R2260,"")</f>
        <v>0.428571428571429</v>
      </c>
      <c r="X2260" s="12" t="n">
        <f aca="false">IF(AND(J2260&gt;0,T2260&gt;0),(U2260-T2260)/T2260,"")</f>
        <v>0.40625</v>
      </c>
      <c r="Y2260" s="12" t="n">
        <f aca="false">IF(AND(K2260&gt;0,V2260&gt;0),(V2260-Resumen!$B$7)/Resumen!$B$7,"")</f>
        <v>0.4</v>
      </c>
      <c r="Z2260" s="28" t="n">
        <f aca="false">IF(AND(K2260&gt;0,I2260&gt;0,V2260&gt;0,S2260&gt;0),V2260-S2260,"")</f>
        <v>1000</v>
      </c>
      <c r="AA2260" s="12" t="n">
        <f aca="false">IF(Z2260&lt;&gt;"",Z2260/S2260,"")</f>
        <v>0.4</v>
      </c>
      <c r="AB2260" s="28" t="n">
        <f aca="false">IF(AND(K2260&gt;0,J2260&gt;0,V2260&gt;0,U2260&gt;0),V2260-U2260,"")</f>
        <v>1700</v>
      </c>
      <c r="AC2260" s="12" t="n">
        <f aca="false">IF(AB2260&lt;&gt;"",AB2260/U2260,"")</f>
        <v>0.944444444444444</v>
      </c>
      <c r="AD2260" s="27" t="n">
        <v>5</v>
      </c>
      <c r="AE2260" s="27" t="n">
        <v>5</v>
      </c>
      <c r="AF2260" s="27" t="n">
        <v>10</v>
      </c>
      <c r="AG2260" s="28" t="n">
        <f aca="false">AD2260+AE2260+AF2260</f>
        <v>20</v>
      </c>
      <c r="AH2260" s="12" t="n">
        <f aca="false">IF(AG2260&gt;0,AD2260/AG2260,"")</f>
        <v>0.25</v>
      </c>
      <c r="AI2260" s="27" t="n">
        <v>1</v>
      </c>
      <c r="AJ2260" s="27" t="n">
        <v>0</v>
      </c>
      <c r="AK2260" s="27" t="n">
        <v>1</v>
      </c>
      <c r="AL2260" s="22" t="str">
        <f aca="false">IF(OR(AJ2260&gt;0,AK2260&gt;0),"Sí","No")</f>
        <v>Sí</v>
      </c>
      <c r="AM2260" s="6" t="s">
        <v>198</v>
      </c>
      <c r="AN2260" s="6" t="s">
        <v>198</v>
      </c>
      <c r="AO2260" s="12" t="n">
        <f aca="false">IF(M2260&gt;0,K2260/M2260,"")</f>
        <v>0.263157894736842</v>
      </c>
      <c r="AP2260" s="22" t="str">
        <f aca="false">IF(M2260&gt;=Resumen!$B$5,"Alto","Bajo")</f>
        <v>Bajo</v>
      </c>
      <c r="AQ2260" s="22" t="str">
        <f aca="false">IF(AO2260&gt;=Resumen!$B$28,"Alto","Bajo")</f>
        <v>Bajo</v>
      </c>
      <c r="AR2260" s="22" t="str">
        <f aca="false">AP2260&amp;" Potencial / "&amp;AQ2260&amp;" Share"</f>
        <v>Bajo Potencial / Bajo Share</v>
      </c>
      <c r="AS2260" s="22" t="str">
        <f aca="false">IF(Q2260="Sí",IF(AO2260&gt;=Resumen!$B$29,"Alto","Bajo"),"")</f>
        <v>Bajo</v>
      </c>
      <c r="AT2260" s="22" t="str">
        <f aca="false">IF(AS2260&lt;&gt;"",AP2260&amp;" Potencial / "&amp;AS2260&amp;" Share","")</f>
        <v>Bajo Potencial / Bajo Share</v>
      </c>
      <c r="AU2260" s="22" t="str">
        <f aca="false">IF(AH2260="","Sin dato",IF(AH2260-AO2260&gt;Resumen!$B$6,"Sobre-exhibido",IF(AO2260-AH2260&gt;Resumen!$B$6,"Sub-exhibido","En línea")))</f>
        <v>En línea</v>
      </c>
      <c r="AV2260" s="22" t="n">
        <f aca="false">IF(AT2260="","",IF(AT2260="Alto Potencial / Bajo Share",1,IF(AT2260="Alto Potencial / Alto Share",2,IF(AT2260="Bajo Potencial / Alto Share",3,4))))</f>
        <v>4</v>
      </c>
      <c r="AW2260" s="22" t="str">
        <f aca="false">IF(Q2260="No","Sin competencia directa",IF(AV2260=1,"1 - Foco Conquista (Alto Pot / Bajo Share)",IF(AV2260=2,"2 - Foco Defensa (Alto Pot / Alto Share)",IF(AV2260=3,"3 - Monitoreo (Bajo Pot / Alto Share)","4 - Baja Prioridad (Bajo Pot / Bajo Share)"))))</f>
        <v>4 - Baja Prioridad (Bajo Pot / Bajo Share)</v>
      </c>
      <c r="AX2260" s="12" t="str">
        <f aca="false">IF(OR(IFERROR(AND(W2260&lt;&gt;"",Y2260&lt;&gt;"",Y2260-W2260&gt;Resumen!$B$8),FALSE()),IFERROR(AND(X2260&lt;&gt;"",Y2260&lt;&gt;"",Y2260-X2260&gt;Resumen!$B$8),FALSE())),MAX(IF(IFERROR(AND(W2260&lt;&gt;"",Y2260&lt;&gt;"",Y2260-W2260&gt;Resumen!$B$8),FALSE()),Y2260-W2260,0),IF(IFERROR(AND(X2260&lt;&gt;"",Y2260&lt;&gt;"",Y2260-X2260&gt;Resumen!$B$8),FALSE()),Y2260-X2260,0)),"")</f>
        <v/>
      </c>
      <c r="AY2260" s="22" t="str">
        <f aca="false">IF(OR(IFERROR(AND(W2260&lt;&gt;"",Y2260&lt;&gt;"",Y2260-W2260&gt;Resumen!$B$8),FALSE()),IFERROR(AND(X2260&lt;&gt;"",Y2260&lt;&gt;"",Y2260-X2260&gt;Resumen!$B$8),FALSE())),TRIM("Lays tiene mayor markup que "&amp;IF(IFERROR(AND(W2260&lt;&gt;"",Y2260&lt;&gt;"",Y2260-W2260&gt;Resumen!$B$8),FALSE()),"Quento ","")&amp;IF(IFERROR(AND(X2260&lt;&gt;"",Y2260&lt;&gt;"",Y2260-X2260&gt;Resumen!$B$8),FALSE()),"Julicroc ","")&amp;"en este PDV"),"")</f>
        <v/>
      </c>
      <c r="AZ2260" s="22" t="str">
        <f aca="false">IF(COUNTIF('Plan Pehuamar - Lista'!$A$2:$A$167,A2260)&gt;0,"Sí","No")</f>
        <v>No</v>
      </c>
      <c r="BA2260" s="22" t="str">
        <f aca="false">IF(COUNTIF('Plan Combo 9+1'!$A$2:$A$226,A2260)&gt;0,"Sí","No")</f>
        <v>No</v>
      </c>
      <c r="BB2260" s="22" t="str">
        <f aca="false">IF(AH2260="","No",IF(BA2260="Sí",IF((AO2260-AH2260)&gt;Resumen!$B$6,"Sí","No"),IF((AO2260-AH2260)&gt;=Resumen!$B$132,"Sí","No")))</f>
        <v>No</v>
      </c>
      <c r="BC2260" s="22" t="str">
        <f aca="false">IF(AND(N2260="Sí",AL2260="Sí",AI2260=0),"Sí","No")</f>
        <v>No</v>
      </c>
      <c r="BD2260" s="22" t="str">
        <f aca="false">IF(COUNTIF('Plan 9+1 (con Pehuamar)'!$A$2:$A$227,A2260)&gt;0,"Sí","No")</f>
        <v>No</v>
      </c>
    </row>
    <row r="2261" customFormat="false" ht="15" hidden="false" customHeight="true" outlineLevel="0" collapsed="false">
      <c r="A2261" s="6" t="n">
        <v>201414</v>
      </c>
      <c r="B2261" s="6" t="n">
        <v>14</v>
      </c>
      <c r="C2261" s="6" t="n">
        <v>1403</v>
      </c>
      <c r="D2261" s="6" t="s">
        <v>315</v>
      </c>
      <c r="E2261" s="6" t="s">
        <v>2416</v>
      </c>
      <c r="F2261" s="6" t="s">
        <v>206</v>
      </c>
      <c r="G2261" s="6" t="s">
        <v>130</v>
      </c>
      <c r="H2261" s="6" t="s">
        <v>1715</v>
      </c>
      <c r="I2261" s="27" t="n">
        <v>15</v>
      </c>
      <c r="J2261" s="27" t="n">
        <v>45</v>
      </c>
      <c r="K2261" s="27" t="n">
        <v>20</v>
      </c>
      <c r="L2261" s="28" t="n">
        <f aca="false">I2261+J2261</f>
        <v>60</v>
      </c>
      <c r="M2261" s="28" t="n">
        <f aca="false">L2261+K2261</f>
        <v>80</v>
      </c>
      <c r="N2261" s="22" t="str">
        <f aca="false">IF(I2261&gt;0,"Sí","No")</f>
        <v>Sí</v>
      </c>
      <c r="O2261" s="22" t="str">
        <f aca="false">IF(J2261&gt;0,"Sí","No")</f>
        <v>Sí</v>
      </c>
      <c r="P2261" s="22" t="str">
        <f aca="false">IF(K2261&gt;0,"Sí","No")</f>
        <v>Sí</v>
      </c>
      <c r="Q2261" s="22" t="str">
        <f aca="false">IF(OR(I2261&gt;0,J2261&gt;0),"Sí","No")</f>
        <v>Sí</v>
      </c>
      <c r="R2261" s="27" t="n">
        <v>1750</v>
      </c>
      <c r="S2261" s="27" t="n">
        <v>2500</v>
      </c>
      <c r="T2261" s="27" t="n">
        <v>1280</v>
      </c>
      <c r="U2261" s="27" t="n">
        <v>1800</v>
      </c>
      <c r="V2261" s="27" t="n">
        <v>3500</v>
      </c>
      <c r="W2261" s="12" t="n">
        <f aca="false">IF(AND(I2261&gt;0,R2261&gt;0),(S2261-R2261)/R2261,"")</f>
        <v>0.428571428571429</v>
      </c>
      <c r="X2261" s="12" t="n">
        <f aca="false">IF(AND(J2261&gt;0,T2261&gt;0),(U2261-T2261)/T2261,"")</f>
        <v>0.40625</v>
      </c>
      <c r="Y2261" s="12" t="n">
        <f aca="false">IF(AND(K2261&gt;0,V2261&gt;0),(V2261-Resumen!$B$7)/Resumen!$B$7,"")</f>
        <v>0.4</v>
      </c>
      <c r="Z2261" s="28" t="n">
        <f aca="false">IF(AND(K2261&gt;0,I2261&gt;0,V2261&gt;0,S2261&gt;0),V2261-S2261,"")</f>
        <v>1000</v>
      </c>
      <c r="AA2261" s="12" t="n">
        <f aca="false">IF(Z2261&lt;&gt;"",Z2261/S2261,"")</f>
        <v>0.4</v>
      </c>
      <c r="AB2261" s="28" t="n">
        <f aca="false">IF(AND(K2261&gt;0,J2261&gt;0,V2261&gt;0,U2261&gt;0),V2261-U2261,"")</f>
        <v>1700</v>
      </c>
      <c r="AC2261" s="12" t="n">
        <f aca="false">IF(AB2261&lt;&gt;"",AB2261/U2261,"")</f>
        <v>0.944444444444444</v>
      </c>
      <c r="AD2261" s="27" t="n">
        <v>3</v>
      </c>
      <c r="AE2261" s="27" t="n">
        <v>3</v>
      </c>
      <c r="AF2261" s="27" t="n">
        <v>3</v>
      </c>
      <c r="AG2261" s="28" t="n">
        <f aca="false">AD2261+AE2261+AF2261</f>
        <v>9</v>
      </c>
      <c r="AH2261" s="12" t="n">
        <f aca="false">IF(AG2261&gt;0,AD2261/AG2261,"")</f>
        <v>0.333333333333333</v>
      </c>
      <c r="AI2261" s="27" t="n">
        <v>1</v>
      </c>
      <c r="AJ2261" s="27" t="n">
        <v>0</v>
      </c>
      <c r="AK2261" s="27" t="n">
        <v>1</v>
      </c>
      <c r="AL2261" s="22" t="str">
        <f aca="false">IF(OR(AJ2261&gt;0,AK2261&gt;0),"Sí","No")</f>
        <v>Sí</v>
      </c>
      <c r="AM2261" s="6" t="s">
        <v>198</v>
      </c>
      <c r="AN2261" s="6" t="s">
        <v>198</v>
      </c>
      <c r="AO2261" s="12" t="n">
        <f aca="false">IF(M2261&gt;0,K2261/M2261,"")</f>
        <v>0.25</v>
      </c>
      <c r="AP2261" s="22" t="str">
        <f aca="false">IF(M2261&gt;=Resumen!$B$5,"Alto","Bajo")</f>
        <v>Alto</v>
      </c>
      <c r="AQ2261" s="22" t="str">
        <f aca="false">IF(AO2261&gt;=Resumen!$B$28,"Alto","Bajo")</f>
        <v>Bajo</v>
      </c>
      <c r="AR2261" s="22" t="str">
        <f aca="false">AP2261&amp;" Potencial / "&amp;AQ2261&amp;" Share"</f>
        <v>Alto Potencial / Bajo Share</v>
      </c>
      <c r="AS2261" s="22" t="str">
        <f aca="false">IF(Q2261="Sí",IF(AO2261&gt;=Resumen!$B$29,"Alto","Bajo"),"")</f>
        <v>Bajo</v>
      </c>
      <c r="AT2261" s="22" t="str">
        <f aca="false">IF(AS2261&lt;&gt;"",AP2261&amp;" Potencial / "&amp;AS2261&amp;" Share","")</f>
        <v>Alto Potencial / Bajo Share</v>
      </c>
      <c r="AU2261" s="22" t="str">
        <f aca="false">IF(AH2261="","Sin dato",IF(AH2261-AO2261&gt;Resumen!$B$6,"Sobre-exhibido",IF(AO2261-AH2261&gt;Resumen!$B$6,"Sub-exhibido","En línea")))</f>
        <v>Sobre-exhibido</v>
      </c>
      <c r="AV2261" s="22" t="n">
        <f aca="false">IF(AT2261="","",IF(AT2261="Alto Potencial / Bajo Share",1,IF(AT2261="Alto Potencial / Alto Share",2,IF(AT2261="Bajo Potencial / Alto Share",3,4))))</f>
        <v>1</v>
      </c>
      <c r="AW2261" s="22" t="str">
        <f aca="false">IF(Q2261="No","Sin competencia directa",IF(AV2261=1,"1 - Foco Conquista (Alto Pot / Bajo Share)",IF(AV2261=2,"2 - Foco Defensa (Alto Pot / Alto Share)",IF(AV2261=3,"3 - Monitoreo (Bajo Pot / Alto Share)","4 - Baja Prioridad (Bajo Pot / Bajo Share)"))))</f>
        <v>1 - Foco Conquista (Alto Pot / Bajo Share)</v>
      </c>
      <c r="AX2261" s="12" t="str">
        <f aca="false">IF(OR(IFERROR(AND(W2261&lt;&gt;"",Y2261&lt;&gt;"",Y2261-W2261&gt;Resumen!$B$8),FALSE()),IFERROR(AND(X2261&lt;&gt;"",Y2261&lt;&gt;"",Y2261-X2261&gt;Resumen!$B$8),FALSE())),MAX(IF(IFERROR(AND(W2261&lt;&gt;"",Y2261&lt;&gt;"",Y2261-W2261&gt;Resumen!$B$8),FALSE()),Y2261-W2261,0),IF(IFERROR(AND(X2261&lt;&gt;"",Y2261&lt;&gt;"",Y2261-X2261&gt;Resumen!$B$8),FALSE()),Y2261-X2261,0)),"")</f>
        <v/>
      </c>
      <c r="AY2261" s="22" t="str">
        <f aca="false">IF(OR(IFERROR(AND(W2261&lt;&gt;"",Y2261&lt;&gt;"",Y2261-W2261&gt;Resumen!$B$8),FALSE()),IFERROR(AND(X2261&lt;&gt;"",Y2261&lt;&gt;"",Y2261-X2261&gt;Resumen!$B$8),FALSE())),TRIM("Lays tiene mayor markup que "&amp;IF(IFERROR(AND(W2261&lt;&gt;"",Y2261&lt;&gt;"",Y2261-W2261&gt;Resumen!$B$8),FALSE()),"Quento ","")&amp;IF(IFERROR(AND(X2261&lt;&gt;"",Y2261&lt;&gt;"",Y2261-X2261&gt;Resumen!$B$8),FALSE()),"Julicroc ","")&amp;"en este PDV"),"")</f>
        <v/>
      </c>
      <c r="AZ2261" s="22" t="str">
        <f aca="false">IF(COUNTIF('Plan Pehuamar - Lista'!$A$2:$A$167,A2261)&gt;0,"Sí","No")</f>
        <v>No</v>
      </c>
      <c r="BA2261" s="22" t="str">
        <f aca="false">IF(COUNTIF('Plan Combo 9+1'!$A$2:$A$226,A2261)&gt;0,"Sí","No")</f>
        <v>No</v>
      </c>
      <c r="BB2261" s="22" t="str">
        <f aca="false">IF(AH2261="","No",IF(BA2261="Sí",IF((AO2261-AH2261)&gt;Resumen!$B$6,"Sí","No"),IF((AO2261-AH2261)&gt;=Resumen!$B$132,"Sí","No")))</f>
        <v>No</v>
      </c>
      <c r="BC2261" s="22" t="str">
        <f aca="false">IF(AND(N2261="Sí",AL2261="Sí",AI2261=0),"Sí","No")</f>
        <v>No</v>
      </c>
      <c r="BD2261" s="22" t="str">
        <f aca="false">IF(COUNTIF('Plan 9+1 (con Pehuamar)'!$A$2:$A$227,A2261)&gt;0,"Sí","No")</f>
        <v>No</v>
      </c>
    </row>
    <row r="2262" customFormat="false" ht="15" hidden="false" customHeight="true" outlineLevel="0" collapsed="false">
      <c r="A2262" s="6" t="n">
        <v>201415</v>
      </c>
      <c r="B2262" s="6" t="n">
        <v>14</v>
      </c>
      <c r="C2262" s="6" t="n">
        <v>1403</v>
      </c>
      <c r="D2262" s="6" t="s">
        <v>315</v>
      </c>
      <c r="E2262" s="6" t="s">
        <v>2417</v>
      </c>
      <c r="F2262" s="6" t="s">
        <v>466</v>
      </c>
      <c r="G2262" s="6" t="s">
        <v>130</v>
      </c>
      <c r="H2262" s="6" t="s">
        <v>1715</v>
      </c>
      <c r="I2262" s="27" t="n">
        <v>10</v>
      </c>
      <c r="J2262" s="27" t="n">
        <v>30</v>
      </c>
      <c r="K2262" s="27" t="n">
        <v>10</v>
      </c>
      <c r="L2262" s="28" t="n">
        <f aca="false">I2262+J2262</f>
        <v>40</v>
      </c>
      <c r="M2262" s="28" t="n">
        <f aca="false">L2262+K2262</f>
        <v>50</v>
      </c>
      <c r="N2262" s="22" t="str">
        <f aca="false">IF(I2262&gt;0,"Sí","No")</f>
        <v>Sí</v>
      </c>
      <c r="O2262" s="22" t="str">
        <f aca="false">IF(J2262&gt;0,"Sí","No")</f>
        <v>Sí</v>
      </c>
      <c r="P2262" s="22" t="str">
        <f aca="false">IF(K2262&gt;0,"Sí","No")</f>
        <v>Sí</v>
      </c>
      <c r="Q2262" s="22" t="str">
        <f aca="false">IF(OR(I2262&gt;0,J2262&gt;0),"Sí","No")</f>
        <v>Sí</v>
      </c>
      <c r="R2262" s="27" t="n">
        <v>1750</v>
      </c>
      <c r="S2262" s="27" t="n">
        <v>2500</v>
      </c>
      <c r="T2262" s="27" t="n">
        <v>1280</v>
      </c>
      <c r="U2262" s="27" t="n">
        <v>1900</v>
      </c>
      <c r="V2262" s="27" t="n">
        <v>3500</v>
      </c>
      <c r="W2262" s="12" t="n">
        <f aca="false">IF(AND(I2262&gt;0,R2262&gt;0),(S2262-R2262)/R2262,"")</f>
        <v>0.428571428571429</v>
      </c>
      <c r="X2262" s="12" t="n">
        <f aca="false">IF(AND(J2262&gt;0,T2262&gt;0),(U2262-T2262)/T2262,"")</f>
        <v>0.484375</v>
      </c>
      <c r="Y2262" s="12" t="n">
        <f aca="false">IF(AND(K2262&gt;0,V2262&gt;0),(V2262-Resumen!$B$7)/Resumen!$B$7,"")</f>
        <v>0.4</v>
      </c>
      <c r="Z2262" s="28" t="n">
        <f aca="false">IF(AND(K2262&gt;0,I2262&gt;0,V2262&gt;0,S2262&gt;0),V2262-S2262,"")</f>
        <v>1000</v>
      </c>
      <c r="AA2262" s="12" t="n">
        <f aca="false">IF(Z2262&lt;&gt;"",Z2262/S2262,"")</f>
        <v>0.4</v>
      </c>
      <c r="AB2262" s="28" t="n">
        <f aca="false">IF(AND(K2262&gt;0,J2262&gt;0,V2262&gt;0,U2262&gt;0),V2262-U2262,"")</f>
        <v>1600</v>
      </c>
      <c r="AC2262" s="12" t="n">
        <f aca="false">IF(AB2262&lt;&gt;"",AB2262/U2262,"")</f>
        <v>0.842105263157895</v>
      </c>
      <c r="AD2262" s="27" t="n">
        <v>4</v>
      </c>
      <c r="AE2262" s="27" t="n">
        <v>2</v>
      </c>
      <c r="AF2262" s="27" t="n">
        <v>10</v>
      </c>
      <c r="AG2262" s="28" t="n">
        <f aca="false">AD2262+AE2262+AF2262</f>
        <v>16</v>
      </c>
      <c r="AH2262" s="12" t="n">
        <f aca="false">IF(AG2262&gt;0,AD2262/AG2262,"")</f>
        <v>0.25</v>
      </c>
      <c r="AI2262" s="27" t="n">
        <v>0</v>
      </c>
      <c r="AJ2262" s="27" t="n">
        <v>0</v>
      </c>
      <c r="AK2262" s="27" t="n">
        <v>0</v>
      </c>
      <c r="AL2262" s="22" t="str">
        <f aca="false">IF(OR(AJ2262&gt;0,AK2262&gt;0),"Sí","No")</f>
        <v>No</v>
      </c>
      <c r="AM2262" s="6" t="s">
        <v>198</v>
      </c>
      <c r="AN2262" s="6" t="s">
        <v>198</v>
      </c>
      <c r="AO2262" s="12" t="n">
        <f aca="false">IF(M2262&gt;0,K2262/M2262,"")</f>
        <v>0.2</v>
      </c>
      <c r="AP2262" s="22" t="str">
        <f aca="false">IF(M2262&gt;=Resumen!$B$5,"Alto","Bajo")</f>
        <v>Alto</v>
      </c>
      <c r="AQ2262" s="22" t="str">
        <f aca="false">IF(AO2262&gt;=Resumen!$B$28,"Alto","Bajo")</f>
        <v>Bajo</v>
      </c>
      <c r="AR2262" s="22" t="str">
        <f aca="false">AP2262&amp;" Potencial / "&amp;AQ2262&amp;" Share"</f>
        <v>Alto Potencial / Bajo Share</v>
      </c>
      <c r="AS2262" s="22" t="str">
        <f aca="false">IF(Q2262="Sí",IF(AO2262&gt;=Resumen!$B$29,"Alto","Bajo"),"")</f>
        <v>Bajo</v>
      </c>
      <c r="AT2262" s="22" t="str">
        <f aca="false">IF(AS2262&lt;&gt;"",AP2262&amp;" Potencial / "&amp;AS2262&amp;" Share","")</f>
        <v>Alto Potencial / Bajo Share</v>
      </c>
      <c r="AU2262" s="22" t="str">
        <f aca="false">IF(AH2262="","Sin dato",IF(AH2262-AO2262&gt;Resumen!$B$6,"Sobre-exhibido",IF(AO2262-AH2262&gt;Resumen!$B$6,"Sub-exhibido","En línea")))</f>
        <v>En línea</v>
      </c>
      <c r="AV2262" s="22" t="n">
        <f aca="false">IF(AT2262="","",IF(AT2262="Alto Potencial / Bajo Share",1,IF(AT2262="Alto Potencial / Alto Share",2,IF(AT2262="Bajo Potencial / Alto Share",3,4))))</f>
        <v>1</v>
      </c>
      <c r="AW2262" s="22" t="str">
        <f aca="false">IF(Q2262="No","Sin competencia directa",IF(AV2262=1,"1 - Foco Conquista (Alto Pot / Bajo Share)",IF(AV2262=2,"2 - Foco Defensa (Alto Pot / Alto Share)",IF(AV2262=3,"3 - Monitoreo (Bajo Pot / Alto Share)","4 - Baja Prioridad (Bajo Pot / Bajo Share)"))))</f>
        <v>1 - Foco Conquista (Alto Pot / Bajo Share)</v>
      </c>
      <c r="AX2262" s="12" t="str">
        <f aca="false">IF(OR(IFERROR(AND(W2262&lt;&gt;"",Y2262&lt;&gt;"",Y2262-W2262&gt;Resumen!$B$8),FALSE()),IFERROR(AND(X2262&lt;&gt;"",Y2262&lt;&gt;"",Y2262-X2262&gt;Resumen!$B$8),FALSE())),MAX(IF(IFERROR(AND(W2262&lt;&gt;"",Y2262&lt;&gt;"",Y2262-W2262&gt;Resumen!$B$8),FALSE()),Y2262-W2262,0),IF(IFERROR(AND(X2262&lt;&gt;"",Y2262&lt;&gt;"",Y2262-X2262&gt;Resumen!$B$8),FALSE()),Y2262-X2262,0)),"")</f>
        <v/>
      </c>
      <c r="AY2262" s="22" t="str">
        <f aca="false">IF(OR(IFERROR(AND(W2262&lt;&gt;"",Y2262&lt;&gt;"",Y2262-W2262&gt;Resumen!$B$8),FALSE()),IFERROR(AND(X2262&lt;&gt;"",Y2262&lt;&gt;"",Y2262-X2262&gt;Resumen!$B$8),FALSE())),TRIM("Lays tiene mayor markup que "&amp;IF(IFERROR(AND(W2262&lt;&gt;"",Y2262&lt;&gt;"",Y2262-W2262&gt;Resumen!$B$8),FALSE()),"Quento ","")&amp;IF(IFERROR(AND(X2262&lt;&gt;"",Y2262&lt;&gt;"",Y2262-X2262&gt;Resumen!$B$8),FALSE()),"Julicroc ","")&amp;"en este PDV"),"")</f>
        <v/>
      </c>
      <c r="AZ2262" s="22" t="str">
        <f aca="false">IF(COUNTIF('Plan Pehuamar - Lista'!$A$2:$A$167,A2262)&gt;0,"Sí","No")</f>
        <v>No</v>
      </c>
      <c r="BA2262" s="22" t="str">
        <f aca="false">IF(COUNTIF('Plan Combo 9+1'!$A$2:$A$226,A2262)&gt;0,"Sí","No")</f>
        <v>No</v>
      </c>
      <c r="BB2262" s="22" t="str">
        <f aca="false">IF(AH2262="","No",IF(BA2262="Sí",IF((AO2262-AH2262)&gt;Resumen!$B$6,"Sí","No"),IF((AO2262-AH2262)&gt;=Resumen!$B$132,"Sí","No")))</f>
        <v>No</v>
      </c>
      <c r="BC2262" s="22" t="str">
        <f aca="false">IF(AND(N2262="Sí",AL2262="Sí",AI2262=0),"Sí","No")</f>
        <v>No</v>
      </c>
      <c r="BD2262" s="22" t="str">
        <f aca="false">IF(COUNTIF('Plan 9+1 (con Pehuamar)'!$A$2:$A$227,A2262)&gt;0,"Sí","No")</f>
        <v>No</v>
      </c>
    </row>
    <row r="2263" customFormat="false" ht="15" hidden="false" customHeight="true" outlineLevel="0" collapsed="false">
      <c r="A2263" s="6" t="n">
        <v>201417</v>
      </c>
      <c r="B2263" s="6" t="n">
        <v>14</v>
      </c>
      <c r="C2263" s="6" t="n">
        <v>1403</v>
      </c>
      <c r="D2263" s="6" t="s">
        <v>315</v>
      </c>
      <c r="E2263" s="6" t="s">
        <v>2418</v>
      </c>
      <c r="F2263" s="6" t="s">
        <v>201</v>
      </c>
      <c r="G2263" s="6" t="s">
        <v>130</v>
      </c>
      <c r="H2263" s="6" t="s">
        <v>1715</v>
      </c>
      <c r="I2263" s="27" t="n">
        <v>6</v>
      </c>
      <c r="J2263" s="27" t="n">
        <v>18</v>
      </c>
      <c r="K2263" s="27" t="n">
        <v>6</v>
      </c>
      <c r="L2263" s="28" t="n">
        <f aca="false">I2263+J2263</f>
        <v>24</v>
      </c>
      <c r="M2263" s="28" t="n">
        <f aca="false">L2263+K2263</f>
        <v>30</v>
      </c>
      <c r="N2263" s="22" t="str">
        <f aca="false">IF(I2263&gt;0,"Sí","No")</f>
        <v>Sí</v>
      </c>
      <c r="O2263" s="22" t="str">
        <f aca="false">IF(J2263&gt;0,"Sí","No")</f>
        <v>Sí</v>
      </c>
      <c r="P2263" s="22" t="str">
        <f aca="false">IF(K2263&gt;0,"Sí","No")</f>
        <v>Sí</v>
      </c>
      <c r="Q2263" s="22" t="str">
        <f aca="false">IF(OR(I2263&gt;0,J2263&gt;0),"Sí","No")</f>
        <v>Sí</v>
      </c>
      <c r="R2263" s="27" t="n">
        <v>1750</v>
      </c>
      <c r="S2263" s="27" t="n">
        <v>2500</v>
      </c>
      <c r="T2263" s="27" t="n">
        <v>1280</v>
      </c>
      <c r="U2263" s="27" t="n">
        <v>1800</v>
      </c>
      <c r="V2263" s="27" t="n">
        <v>3500</v>
      </c>
      <c r="W2263" s="12" t="n">
        <f aca="false">IF(AND(I2263&gt;0,R2263&gt;0),(S2263-R2263)/R2263,"")</f>
        <v>0.428571428571429</v>
      </c>
      <c r="X2263" s="12" t="n">
        <f aca="false">IF(AND(J2263&gt;0,T2263&gt;0),(U2263-T2263)/T2263,"")</f>
        <v>0.40625</v>
      </c>
      <c r="Y2263" s="12" t="n">
        <f aca="false">IF(AND(K2263&gt;0,V2263&gt;0),(V2263-Resumen!$B$7)/Resumen!$B$7,"")</f>
        <v>0.4</v>
      </c>
      <c r="Z2263" s="28" t="n">
        <f aca="false">IF(AND(K2263&gt;0,I2263&gt;0,V2263&gt;0,S2263&gt;0),V2263-S2263,"")</f>
        <v>1000</v>
      </c>
      <c r="AA2263" s="12" t="n">
        <f aca="false">IF(Z2263&lt;&gt;"",Z2263/S2263,"")</f>
        <v>0.4</v>
      </c>
      <c r="AB2263" s="28" t="n">
        <f aca="false">IF(AND(K2263&gt;0,J2263&gt;0,V2263&gt;0,U2263&gt;0),V2263-U2263,"")</f>
        <v>1700</v>
      </c>
      <c r="AC2263" s="12" t="n">
        <f aca="false">IF(AB2263&lt;&gt;"",AB2263/U2263,"")</f>
        <v>0.944444444444444</v>
      </c>
      <c r="AD2263" s="27" t="n">
        <v>2</v>
      </c>
      <c r="AE2263" s="27" t="n">
        <v>3</v>
      </c>
      <c r="AF2263" s="27" t="n">
        <v>6</v>
      </c>
      <c r="AG2263" s="28" t="n">
        <f aca="false">AD2263+AE2263+AF2263</f>
        <v>11</v>
      </c>
      <c r="AH2263" s="12" t="n">
        <f aca="false">IF(AG2263&gt;0,AD2263/AG2263,"")</f>
        <v>0.181818181818182</v>
      </c>
      <c r="AI2263" s="27" t="n">
        <v>1</v>
      </c>
      <c r="AJ2263" s="27" t="n">
        <v>0</v>
      </c>
      <c r="AK2263" s="27" t="n">
        <v>1</v>
      </c>
      <c r="AL2263" s="22" t="str">
        <f aca="false">IF(OR(AJ2263&gt;0,AK2263&gt;0),"Sí","No")</f>
        <v>Sí</v>
      </c>
      <c r="AM2263" s="6" t="s">
        <v>198</v>
      </c>
      <c r="AN2263" s="6" t="s">
        <v>198</v>
      </c>
      <c r="AO2263" s="12" t="n">
        <f aca="false">IF(M2263&gt;0,K2263/M2263,"")</f>
        <v>0.2</v>
      </c>
      <c r="AP2263" s="22" t="str">
        <f aca="false">IF(M2263&gt;=Resumen!$B$5,"Alto","Bajo")</f>
        <v>Bajo</v>
      </c>
      <c r="AQ2263" s="22" t="str">
        <f aca="false">IF(AO2263&gt;=Resumen!$B$28,"Alto","Bajo")</f>
        <v>Bajo</v>
      </c>
      <c r="AR2263" s="22" t="str">
        <f aca="false">AP2263&amp;" Potencial / "&amp;AQ2263&amp;" Share"</f>
        <v>Bajo Potencial / Bajo Share</v>
      </c>
      <c r="AS2263" s="22" t="str">
        <f aca="false">IF(Q2263="Sí",IF(AO2263&gt;=Resumen!$B$29,"Alto","Bajo"),"")</f>
        <v>Bajo</v>
      </c>
      <c r="AT2263" s="22" t="str">
        <f aca="false">IF(AS2263&lt;&gt;"",AP2263&amp;" Potencial / "&amp;AS2263&amp;" Share","")</f>
        <v>Bajo Potencial / Bajo Share</v>
      </c>
      <c r="AU2263" s="22" t="str">
        <f aca="false">IF(AH2263="","Sin dato",IF(AH2263-AO2263&gt;Resumen!$B$6,"Sobre-exhibido",IF(AO2263-AH2263&gt;Resumen!$B$6,"Sub-exhibido","En línea")))</f>
        <v>En línea</v>
      </c>
      <c r="AV2263" s="22" t="n">
        <f aca="false">IF(AT2263="","",IF(AT2263="Alto Potencial / Bajo Share",1,IF(AT2263="Alto Potencial / Alto Share",2,IF(AT2263="Bajo Potencial / Alto Share",3,4))))</f>
        <v>4</v>
      </c>
      <c r="AW2263" s="22" t="str">
        <f aca="false">IF(Q2263="No","Sin competencia directa",IF(AV2263=1,"1 - Foco Conquista (Alto Pot / Bajo Share)",IF(AV2263=2,"2 - Foco Defensa (Alto Pot / Alto Share)",IF(AV2263=3,"3 - Monitoreo (Bajo Pot / Alto Share)","4 - Baja Prioridad (Bajo Pot / Bajo Share)"))))</f>
        <v>4 - Baja Prioridad (Bajo Pot / Bajo Share)</v>
      </c>
      <c r="AX2263" s="12" t="str">
        <f aca="false">IF(OR(IFERROR(AND(W2263&lt;&gt;"",Y2263&lt;&gt;"",Y2263-W2263&gt;Resumen!$B$8),FALSE()),IFERROR(AND(X2263&lt;&gt;"",Y2263&lt;&gt;"",Y2263-X2263&gt;Resumen!$B$8),FALSE())),MAX(IF(IFERROR(AND(W2263&lt;&gt;"",Y2263&lt;&gt;"",Y2263-W2263&gt;Resumen!$B$8),FALSE()),Y2263-W2263,0),IF(IFERROR(AND(X2263&lt;&gt;"",Y2263&lt;&gt;"",Y2263-X2263&gt;Resumen!$B$8),FALSE()),Y2263-X2263,0)),"")</f>
        <v/>
      </c>
      <c r="AY2263" s="22" t="str">
        <f aca="false">IF(OR(IFERROR(AND(W2263&lt;&gt;"",Y2263&lt;&gt;"",Y2263-W2263&gt;Resumen!$B$8),FALSE()),IFERROR(AND(X2263&lt;&gt;"",Y2263&lt;&gt;"",Y2263-X2263&gt;Resumen!$B$8),FALSE())),TRIM("Lays tiene mayor markup que "&amp;IF(IFERROR(AND(W2263&lt;&gt;"",Y2263&lt;&gt;"",Y2263-W2263&gt;Resumen!$B$8),FALSE()),"Quento ","")&amp;IF(IFERROR(AND(X2263&lt;&gt;"",Y2263&lt;&gt;"",Y2263-X2263&gt;Resumen!$B$8),FALSE()),"Julicroc ","")&amp;"en este PDV"),"")</f>
        <v/>
      </c>
      <c r="AZ2263" s="22" t="str">
        <f aca="false">IF(COUNTIF('Plan Pehuamar - Lista'!$A$2:$A$167,A2263)&gt;0,"Sí","No")</f>
        <v>No</v>
      </c>
      <c r="BA2263" s="22" t="str">
        <f aca="false">IF(COUNTIF('Plan Combo 9+1'!$A$2:$A$226,A2263)&gt;0,"Sí","No")</f>
        <v>No</v>
      </c>
      <c r="BB2263" s="22" t="str">
        <f aca="false">IF(AH2263="","No",IF(BA2263="Sí",IF((AO2263-AH2263)&gt;Resumen!$B$6,"Sí","No"),IF((AO2263-AH2263)&gt;=Resumen!$B$132,"Sí","No")))</f>
        <v>No</v>
      </c>
      <c r="BC2263" s="22" t="str">
        <f aca="false">IF(AND(N2263="Sí",AL2263="Sí",AI2263=0),"Sí","No")</f>
        <v>No</v>
      </c>
      <c r="BD2263" s="22" t="str">
        <f aca="false">IF(COUNTIF('Plan 9+1 (con Pehuamar)'!$A$2:$A$227,A2263)&gt;0,"Sí","No")</f>
        <v>No</v>
      </c>
    </row>
    <row r="2264" customFormat="false" ht="15" hidden="false" customHeight="true" outlineLevel="0" collapsed="false">
      <c r="A2264" s="6" t="n">
        <v>201418</v>
      </c>
      <c r="B2264" s="6" t="n">
        <v>14</v>
      </c>
      <c r="C2264" s="6" t="n">
        <v>1403</v>
      </c>
      <c r="D2264" s="6" t="s">
        <v>315</v>
      </c>
      <c r="E2264" s="6" t="s">
        <v>2419</v>
      </c>
      <c r="F2264" s="6" t="s">
        <v>196</v>
      </c>
      <c r="G2264" s="6" t="s">
        <v>130</v>
      </c>
      <c r="H2264" s="6" t="s">
        <v>1715</v>
      </c>
      <c r="I2264" s="27" t="n">
        <v>3</v>
      </c>
      <c r="J2264" s="27" t="n">
        <v>18</v>
      </c>
      <c r="K2264" s="27" t="n">
        <v>3</v>
      </c>
      <c r="L2264" s="28" t="n">
        <f aca="false">I2264+J2264</f>
        <v>21</v>
      </c>
      <c r="M2264" s="28" t="n">
        <f aca="false">L2264+K2264</f>
        <v>24</v>
      </c>
      <c r="N2264" s="22" t="str">
        <f aca="false">IF(I2264&gt;0,"Sí","No")</f>
        <v>Sí</v>
      </c>
      <c r="O2264" s="22" t="str">
        <f aca="false">IF(J2264&gt;0,"Sí","No")</f>
        <v>Sí</v>
      </c>
      <c r="P2264" s="22" t="str">
        <f aca="false">IF(K2264&gt;0,"Sí","No")</f>
        <v>Sí</v>
      </c>
      <c r="Q2264" s="22" t="str">
        <f aca="false">IF(OR(I2264&gt;0,J2264&gt;0),"Sí","No")</f>
        <v>Sí</v>
      </c>
      <c r="R2264" s="27" t="n">
        <v>1750</v>
      </c>
      <c r="S2264" s="27" t="n">
        <v>2500</v>
      </c>
      <c r="T2264" s="27" t="n">
        <v>1280</v>
      </c>
      <c r="U2264" s="27" t="n">
        <v>1800</v>
      </c>
      <c r="V2264" s="27" t="n">
        <v>3500</v>
      </c>
      <c r="W2264" s="12" t="n">
        <f aca="false">IF(AND(I2264&gt;0,R2264&gt;0),(S2264-R2264)/R2264,"")</f>
        <v>0.428571428571429</v>
      </c>
      <c r="X2264" s="12" t="n">
        <f aca="false">IF(AND(J2264&gt;0,T2264&gt;0),(U2264-T2264)/T2264,"")</f>
        <v>0.40625</v>
      </c>
      <c r="Y2264" s="12" t="n">
        <f aca="false">IF(AND(K2264&gt;0,V2264&gt;0),(V2264-Resumen!$B$7)/Resumen!$B$7,"")</f>
        <v>0.4</v>
      </c>
      <c r="Z2264" s="28" t="n">
        <f aca="false">IF(AND(K2264&gt;0,I2264&gt;0,V2264&gt;0,S2264&gt;0),V2264-S2264,"")</f>
        <v>1000</v>
      </c>
      <c r="AA2264" s="12" t="n">
        <f aca="false">IF(Z2264&lt;&gt;"",Z2264/S2264,"")</f>
        <v>0.4</v>
      </c>
      <c r="AB2264" s="28" t="n">
        <f aca="false">IF(AND(K2264&gt;0,J2264&gt;0,V2264&gt;0,U2264&gt;0),V2264-U2264,"")</f>
        <v>1700</v>
      </c>
      <c r="AC2264" s="12" t="n">
        <f aca="false">IF(AB2264&lt;&gt;"",AB2264/U2264,"")</f>
        <v>0.944444444444444</v>
      </c>
      <c r="AD2264" s="27" t="n">
        <v>1</v>
      </c>
      <c r="AE2264" s="27" t="n">
        <v>2</v>
      </c>
      <c r="AF2264" s="27" t="n">
        <v>5</v>
      </c>
      <c r="AG2264" s="28" t="n">
        <f aca="false">AD2264+AE2264+AF2264</f>
        <v>8</v>
      </c>
      <c r="AH2264" s="12" t="n">
        <f aca="false">IF(AG2264&gt;0,AD2264/AG2264,"")</f>
        <v>0.125</v>
      </c>
      <c r="AI2264" s="27" t="n">
        <v>0</v>
      </c>
      <c r="AJ2264" s="27" t="n">
        <v>0</v>
      </c>
      <c r="AK2264" s="27" t="n">
        <v>1</v>
      </c>
      <c r="AL2264" s="22" t="str">
        <f aca="false">IF(OR(AJ2264&gt;0,AK2264&gt;0),"Sí","No")</f>
        <v>Sí</v>
      </c>
      <c r="AM2264" s="6" t="s">
        <v>198</v>
      </c>
      <c r="AN2264" s="6" t="s">
        <v>198</v>
      </c>
      <c r="AO2264" s="12" t="n">
        <f aca="false">IF(M2264&gt;0,K2264/M2264,"")</f>
        <v>0.125</v>
      </c>
      <c r="AP2264" s="22" t="str">
        <f aca="false">IF(M2264&gt;=Resumen!$B$5,"Alto","Bajo")</f>
        <v>Bajo</v>
      </c>
      <c r="AQ2264" s="22" t="str">
        <f aca="false">IF(AO2264&gt;=Resumen!$B$28,"Alto","Bajo")</f>
        <v>Bajo</v>
      </c>
      <c r="AR2264" s="22" t="str">
        <f aca="false">AP2264&amp;" Potencial / "&amp;AQ2264&amp;" Share"</f>
        <v>Bajo Potencial / Bajo Share</v>
      </c>
      <c r="AS2264" s="22" t="str">
        <f aca="false">IF(Q2264="Sí",IF(AO2264&gt;=Resumen!$B$29,"Alto","Bajo"),"")</f>
        <v>Bajo</v>
      </c>
      <c r="AT2264" s="22" t="str">
        <f aca="false">IF(AS2264&lt;&gt;"",AP2264&amp;" Potencial / "&amp;AS2264&amp;" Share","")</f>
        <v>Bajo Potencial / Bajo Share</v>
      </c>
      <c r="AU2264" s="22" t="str">
        <f aca="false">IF(AH2264="","Sin dato",IF(AH2264-AO2264&gt;Resumen!$B$6,"Sobre-exhibido",IF(AO2264-AH2264&gt;Resumen!$B$6,"Sub-exhibido","En línea")))</f>
        <v>En línea</v>
      </c>
      <c r="AV2264" s="22" t="n">
        <f aca="false">IF(AT2264="","",IF(AT2264="Alto Potencial / Bajo Share",1,IF(AT2264="Alto Potencial / Alto Share",2,IF(AT2264="Bajo Potencial / Alto Share",3,4))))</f>
        <v>4</v>
      </c>
      <c r="AW2264" s="22" t="str">
        <f aca="false">IF(Q2264="No","Sin competencia directa",IF(AV2264=1,"1 - Foco Conquista (Alto Pot / Bajo Share)",IF(AV2264=2,"2 - Foco Defensa (Alto Pot / Alto Share)",IF(AV2264=3,"3 - Monitoreo (Bajo Pot / Alto Share)","4 - Baja Prioridad (Bajo Pot / Bajo Share)"))))</f>
        <v>4 - Baja Prioridad (Bajo Pot / Bajo Share)</v>
      </c>
      <c r="AX2264" s="12" t="str">
        <f aca="false">IF(OR(IFERROR(AND(W2264&lt;&gt;"",Y2264&lt;&gt;"",Y2264-W2264&gt;Resumen!$B$8),FALSE()),IFERROR(AND(X2264&lt;&gt;"",Y2264&lt;&gt;"",Y2264-X2264&gt;Resumen!$B$8),FALSE())),MAX(IF(IFERROR(AND(W2264&lt;&gt;"",Y2264&lt;&gt;"",Y2264-W2264&gt;Resumen!$B$8),FALSE()),Y2264-W2264,0),IF(IFERROR(AND(X2264&lt;&gt;"",Y2264&lt;&gt;"",Y2264-X2264&gt;Resumen!$B$8),FALSE()),Y2264-X2264,0)),"")</f>
        <v/>
      </c>
      <c r="AY2264" s="22" t="str">
        <f aca="false">IF(OR(IFERROR(AND(W2264&lt;&gt;"",Y2264&lt;&gt;"",Y2264-W2264&gt;Resumen!$B$8),FALSE()),IFERROR(AND(X2264&lt;&gt;"",Y2264&lt;&gt;"",Y2264-X2264&gt;Resumen!$B$8),FALSE())),TRIM("Lays tiene mayor markup que "&amp;IF(IFERROR(AND(W2264&lt;&gt;"",Y2264&lt;&gt;"",Y2264-W2264&gt;Resumen!$B$8),FALSE()),"Quento ","")&amp;IF(IFERROR(AND(X2264&lt;&gt;"",Y2264&lt;&gt;"",Y2264-X2264&gt;Resumen!$B$8),FALSE()),"Julicroc ","")&amp;"en este PDV"),"")</f>
        <v/>
      </c>
      <c r="AZ2264" s="22" t="str">
        <f aca="false">IF(COUNTIF('Plan Pehuamar - Lista'!$A$2:$A$167,A2264)&gt;0,"Sí","No")</f>
        <v>No</v>
      </c>
      <c r="BA2264" s="22" t="str">
        <f aca="false">IF(COUNTIF('Plan Combo 9+1'!$A$2:$A$226,A2264)&gt;0,"Sí","No")</f>
        <v>No</v>
      </c>
      <c r="BB2264" s="22" t="str">
        <f aca="false">IF(AH2264="","No",IF(BA2264="Sí",IF((AO2264-AH2264)&gt;Resumen!$B$6,"Sí","No"),IF((AO2264-AH2264)&gt;=Resumen!$B$132,"Sí","No")))</f>
        <v>No</v>
      </c>
      <c r="BC2264" s="22" t="str">
        <f aca="false">IF(AND(N2264="Sí",AL2264="Sí",AI2264=0),"Sí","No")</f>
        <v>Sí</v>
      </c>
      <c r="BD2264" s="22" t="str">
        <f aca="false">IF(COUNTIF('Plan 9+1 (con Pehuamar)'!$A$2:$A$227,A2264)&gt;0,"Sí","No")</f>
        <v>No</v>
      </c>
    </row>
    <row r="2265" customFormat="false" ht="15" hidden="false" customHeight="true" outlineLevel="0" collapsed="false">
      <c r="A2265" s="6" t="n">
        <v>201420</v>
      </c>
      <c r="B2265" s="6" t="n">
        <v>14</v>
      </c>
      <c r="C2265" s="6" t="n">
        <v>1403</v>
      </c>
      <c r="D2265" s="6" t="s">
        <v>315</v>
      </c>
      <c r="E2265" s="6" t="s">
        <v>2420</v>
      </c>
      <c r="F2265" s="6" t="s">
        <v>466</v>
      </c>
      <c r="G2265" s="6" t="s">
        <v>130</v>
      </c>
      <c r="H2265" s="6" t="s">
        <v>1715</v>
      </c>
      <c r="I2265" s="27" t="n">
        <v>10</v>
      </c>
      <c r="J2265" s="27" t="n">
        <v>15</v>
      </c>
      <c r="K2265" s="27" t="n">
        <v>6</v>
      </c>
      <c r="L2265" s="28" t="n">
        <f aca="false">I2265+J2265</f>
        <v>25</v>
      </c>
      <c r="M2265" s="28" t="n">
        <f aca="false">L2265+K2265</f>
        <v>31</v>
      </c>
      <c r="N2265" s="22" t="str">
        <f aca="false">IF(I2265&gt;0,"Sí","No")</f>
        <v>Sí</v>
      </c>
      <c r="O2265" s="22" t="str">
        <f aca="false">IF(J2265&gt;0,"Sí","No")</f>
        <v>Sí</v>
      </c>
      <c r="P2265" s="22" t="str">
        <f aca="false">IF(K2265&gt;0,"Sí","No")</f>
        <v>Sí</v>
      </c>
      <c r="Q2265" s="22" t="str">
        <f aca="false">IF(OR(I2265&gt;0,J2265&gt;0),"Sí","No")</f>
        <v>Sí</v>
      </c>
      <c r="R2265" s="27" t="n">
        <v>1750</v>
      </c>
      <c r="S2265" s="27" t="n">
        <v>2500</v>
      </c>
      <c r="T2265" s="27" t="n">
        <v>1280</v>
      </c>
      <c r="U2265" s="27" t="n">
        <v>1800</v>
      </c>
      <c r="V2265" s="27" t="n">
        <v>3500</v>
      </c>
      <c r="W2265" s="12" t="n">
        <f aca="false">IF(AND(I2265&gt;0,R2265&gt;0),(S2265-R2265)/R2265,"")</f>
        <v>0.428571428571429</v>
      </c>
      <c r="X2265" s="12" t="n">
        <f aca="false">IF(AND(J2265&gt;0,T2265&gt;0),(U2265-T2265)/T2265,"")</f>
        <v>0.40625</v>
      </c>
      <c r="Y2265" s="12" t="n">
        <f aca="false">IF(AND(K2265&gt;0,V2265&gt;0),(V2265-Resumen!$B$7)/Resumen!$B$7,"")</f>
        <v>0.4</v>
      </c>
      <c r="Z2265" s="28" t="n">
        <f aca="false">IF(AND(K2265&gt;0,I2265&gt;0,V2265&gt;0,S2265&gt;0),V2265-S2265,"")</f>
        <v>1000</v>
      </c>
      <c r="AA2265" s="12" t="n">
        <f aca="false">IF(Z2265&lt;&gt;"",Z2265/S2265,"")</f>
        <v>0.4</v>
      </c>
      <c r="AB2265" s="28" t="n">
        <f aca="false">IF(AND(K2265&gt;0,J2265&gt;0,V2265&gt;0,U2265&gt;0),V2265-U2265,"")</f>
        <v>1700</v>
      </c>
      <c r="AC2265" s="12" t="n">
        <f aca="false">IF(AB2265&lt;&gt;"",AB2265/U2265,"")</f>
        <v>0.944444444444444</v>
      </c>
      <c r="AD2265" s="27" t="n">
        <v>5</v>
      </c>
      <c r="AE2265" s="27" t="n">
        <v>2</v>
      </c>
      <c r="AF2265" s="27" t="n">
        <v>8</v>
      </c>
      <c r="AG2265" s="28" t="n">
        <f aca="false">AD2265+AE2265+AF2265</f>
        <v>15</v>
      </c>
      <c r="AH2265" s="12" t="n">
        <f aca="false">IF(AG2265&gt;0,AD2265/AG2265,"")</f>
        <v>0.333333333333333</v>
      </c>
      <c r="AI2265" s="27" t="n">
        <v>0</v>
      </c>
      <c r="AJ2265" s="27" t="n">
        <v>0</v>
      </c>
      <c r="AK2265" s="27" t="n">
        <v>0</v>
      </c>
      <c r="AL2265" s="22" t="str">
        <f aca="false">IF(OR(AJ2265&gt;0,AK2265&gt;0),"Sí","No")</f>
        <v>No</v>
      </c>
      <c r="AM2265" s="6" t="s">
        <v>198</v>
      </c>
      <c r="AN2265" s="6" t="s">
        <v>198</v>
      </c>
      <c r="AO2265" s="12" t="n">
        <f aca="false">IF(M2265&gt;0,K2265/M2265,"")</f>
        <v>0.193548387096774</v>
      </c>
      <c r="AP2265" s="22" t="str">
        <f aca="false">IF(M2265&gt;=Resumen!$B$5,"Alto","Bajo")</f>
        <v>Bajo</v>
      </c>
      <c r="AQ2265" s="22" t="str">
        <f aca="false">IF(AO2265&gt;=Resumen!$B$28,"Alto","Bajo")</f>
        <v>Bajo</v>
      </c>
      <c r="AR2265" s="22" t="str">
        <f aca="false">AP2265&amp;" Potencial / "&amp;AQ2265&amp;" Share"</f>
        <v>Bajo Potencial / Bajo Share</v>
      </c>
      <c r="AS2265" s="22" t="str">
        <f aca="false">IF(Q2265="Sí",IF(AO2265&gt;=Resumen!$B$29,"Alto","Bajo"),"")</f>
        <v>Bajo</v>
      </c>
      <c r="AT2265" s="22" t="str">
        <f aca="false">IF(AS2265&lt;&gt;"",AP2265&amp;" Potencial / "&amp;AS2265&amp;" Share","")</f>
        <v>Bajo Potencial / Bajo Share</v>
      </c>
      <c r="AU2265" s="22" t="str">
        <f aca="false">IF(AH2265="","Sin dato",IF(AH2265-AO2265&gt;Resumen!$B$6,"Sobre-exhibido",IF(AO2265-AH2265&gt;Resumen!$B$6,"Sub-exhibido","En línea")))</f>
        <v>Sobre-exhibido</v>
      </c>
      <c r="AV2265" s="22" t="n">
        <f aca="false">IF(AT2265="","",IF(AT2265="Alto Potencial / Bajo Share",1,IF(AT2265="Alto Potencial / Alto Share",2,IF(AT2265="Bajo Potencial / Alto Share",3,4))))</f>
        <v>4</v>
      </c>
      <c r="AW2265" s="22" t="str">
        <f aca="false">IF(Q2265="No","Sin competencia directa",IF(AV2265=1,"1 - Foco Conquista (Alto Pot / Bajo Share)",IF(AV2265=2,"2 - Foco Defensa (Alto Pot / Alto Share)",IF(AV2265=3,"3 - Monitoreo (Bajo Pot / Alto Share)","4 - Baja Prioridad (Bajo Pot / Bajo Share)"))))</f>
        <v>4 - Baja Prioridad (Bajo Pot / Bajo Share)</v>
      </c>
      <c r="AX2265" s="12" t="str">
        <f aca="false">IF(OR(IFERROR(AND(W2265&lt;&gt;"",Y2265&lt;&gt;"",Y2265-W2265&gt;Resumen!$B$8),FALSE()),IFERROR(AND(X2265&lt;&gt;"",Y2265&lt;&gt;"",Y2265-X2265&gt;Resumen!$B$8),FALSE())),MAX(IF(IFERROR(AND(W2265&lt;&gt;"",Y2265&lt;&gt;"",Y2265-W2265&gt;Resumen!$B$8),FALSE()),Y2265-W2265,0),IF(IFERROR(AND(X2265&lt;&gt;"",Y2265&lt;&gt;"",Y2265-X2265&gt;Resumen!$B$8),FALSE()),Y2265-X2265,0)),"")</f>
        <v/>
      </c>
      <c r="AY2265" s="22" t="str">
        <f aca="false">IF(OR(IFERROR(AND(W2265&lt;&gt;"",Y2265&lt;&gt;"",Y2265-W2265&gt;Resumen!$B$8),FALSE()),IFERROR(AND(X2265&lt;&gt;"",Y2265&lt;&gt;"",Y2265-X2265&gt;Resumen!$B$8),FALSE())),TRIM("Lays tiene mayor markup que "&amp;IF(IFERROR(AND(W2265&lt;&gt;"",Y2265&lt;&gt;"",Y2265-W2265&gt;Resumen!$B$8),FALSE()),"Quento ","")&amp;IF(IFERROR(AND(X2265&lt;&gt;"",Y2265&lt;&gt;"",Y2265-X2265&gt;Resumen!$B$8),FALSE()),"Julicroc ","")&amp;"en este PDV"),"")</f>
        <v/>
      </c>
      <c r="AZ2265" s="22" t="str">
        <f aca="false">IF(COUNTIF('Plan Pehuamar - Lista'!$A$2:$A$167,A2265)&gt;0,"Sí","No")</f>
        <v>No</v>
      </c>
      <c r="BA2265" s="22" t="str">
        <f aca="false">IF(COUNTIF('Plan Combo 9+1'!$A$2:$A$226,A2265)&gt;0,"Sí","No")</f>
        <v>No</v>
      </c>
      <c r="BB2265" s="22" t="str">
        <f aca="false">IF(AH2265="","No",IF(BA2265="Sí",IF((AO2265-AH2265)&gt;Resumen!$B$6,"Sí","No"),IF((AO2265-AH2265)&gt;=Resumen!$B$132,"Sí","No")))</f>
        <v>No</v>
      </c>
      <c r="BC2265" s="22" t="str">
        <f aca="false">IF(AND(N2265="Sí",AL2265="Sí",AI2265=0),"Sí","No")</f>
        <v>No</v>
      </c>
      <c r="BD2265" s="22" t="str">
        <f aca="false">IF(COUNTIF('Plan 9+1 (con Pehuamar)'!$A$2:$A$227,A2265)&gt;0,"Sí","No")</f>
        <v>No</v>
      </c>
    </row>
    <row r="2266" customFormat="false" ht="15" hidden="false" customHeight="true" outlineLevel="0" collapsed="false">
      <c r="A2266" s="6" t="n">
        <v>201423</v>
      </c>
      <c r="B2266" s="6" t="n">
        <v>14</v>
      </c>
      <c r="C2266" s="6" t="n">
        <v>1403</v>
      </c>
      <c r="D2266" s="6" t="s">
        <v>315</v>
      </c>
      <c r="E2266" s="6" t="s">
        <v>2421</v>
      </c>
      <c r="F2266" s="6" t="s">
        <v>196</v>
      </c>
      <c r="G2266" s="6" t="s">
        <v>130</v>
      </c>
      <c r="H2266" s="6" t="s">
        <v>1715</v>
      </c>
      <c r="I2266" s="27" t="n">
        <v>5</v>
      </c>
      <c r="J2266" s="27" t="n">
        <v>10</v>
      </c>
      <c r="K2266" s="27" t="n">
        <v>3</v>
      </c>
      <c r="L2266" s="28" t="n">
        <f aca="false">I2266+J2266</f>
        <v>15</v>
      </c>
      <c r="M2266" s="28" t="n">
        <f aca="false">L2266+K2266</f>
        <v>18</v>
      </c>
      <c r="N2266" s="22" t="str">
        <f aca="false">IF(I2266&gt;0,"Sí","No")</f>
        <v>Sí</v>
      </c>
      <c r="O2266" s="22" t="str">
        <f aca="false">IF(J2266&gt;0,"Sí","No")</f>
        <v>Sí</v>
      </c>
      <c r="P2266" s="22" t="str">
        <f aca="false">IF(K2266&gt;0,"Sí","No")</f>
        <v>Sí</v>
      </c>
      <c r="Q2266" s="22" t="str">
        <f aca="false">IF(OR(I2266&gt;0,J2266&gt;0),"Sí","No")</f>
        <v>Sí</v>
      </c>
      <c r="R2266" s="27" t="n">
        <v>1750</v>
      </c>
      <c r="S2266" s="27" t="n">
        <v>2500</v>
      </c>
      <c r="T2266" s="27" t="n">
        <v>1280</v>
      </c>
      <c r="U2266" s="27" t="n">
        <v>1800</v>
      </c>
      <c r="V2266" s="27" t="n">
        <v>3500</v>
      </c>
      <c r="W2266" s="12" t="n">
        <f aca="false">IF(AND(I2266&gt;0,R2266&gt;0),(S2266-R2266)/R2266,"")</f>
        <v>0.428571428571429</v>
      </c>
      <c r="X2266" s="12" t="n">
        <f aca="false">IF(AND(J2266&gt;0,T2266&gt;0),(U2266-T2266)/T2266,"")</f>
        <v>0.40625</v>
      </c>
      <c r="Y2266" s="12" t="n">
        <f aca="false">IF(AND(K2266&gt;0,V2266&gt;0),(V2266-Resumen!$B$7)/Resumen!$B$7,"")</f>
        <v>0.4</v>
      </c>
      <c r="Z2266" s="28" t="n">
        <f aca="false">IF(AND(K2266&gt;0,I2266&gt;0,V2266&gt;0,S2266&gt;0),V2266-S2266,"")</f>
        <v>1000</v>
      </c>
      <c r="AA2266" s="12" t="n">
        <f aca="false">IF(Z2266&lt;&gt;"",Z2266/S2266,"")</f>
        <v>0.4</v>
      </c>
      <c r="AB2266" s="28" t="n">
        <f aca="false">IF(AND(K2266&gt;0,J2266&gt;0,V2266&gt;0,U2266&gt;0),V2266-U2266,"")</f>
        <v>1700</v>
      </c>
      <c r="AC2266" s="12" t="n">
        <f aca="false">IF(AB2266&lt;&gt;"",AB2266/U2266,"")</f>
        <v>0.944444444444444</v>
      </c>
      <c r="AD2266" s="27" t="n">
        <v>1</v>
      </c>
      <c r="AE2266" s="27" t="n">
        <v>3</v>
      </c>
      <c r="AF2266" s="27" t="n">
        <v>6</v>
      </c>
      <c r="AG2266" s="28" t="n">
        <f aca="false">AD2266+AE2266+AF2266</f>
        <v>10</v>
      </c>
      <c r="AH2266" s="12" t="n">
        <f aca="false">IF(AG2266&gt;0,AD2266/AG2266,"")</f>
        <v>0.1</v>
      </c>
      <c r="AI2266" s="27" t="n">
        <v>0</v>
      </c>
      <c r="AJ2266" s="27" t="n">
        <v>0</v>
      </c>
      <c r="AK2266" s="27" t="n">
        <v>1</v>
      </c>
      <c r="AL2266" s="22" t="str">
        <f aca="false">IF(OR(AJ2266&gt;0,AK2266&gt;0),"Sí","No")</f>
        <v>Sí</v>
      </c>
      <c r="AM2266" s="6" t="s">
        <v>198</v>
      </c>
      <c r="AN2266" s="6" t="s">
        <v>198</v>
      </c>
      <c r="AO2266" s="12" t="n">
        <f aca="false">IF(M2266&gt;0,K2266/M2266,"")</f>
        <v>0.166666666666667</v>
      </c>
      <c r="AP2266" s="22" t="str">
        <f aca="false">IF(M2266&gt;=Resumen!$B$5,"Alto","Bajo")</f>
        <v>Bajo</v>
      </c>
      <c r="AQ2266" s="22" t="str">
        <f aca="false">IF(AO2266&gt;=Resumen!$B$28,"Alto","Bajo")</f>
        <v>Bajo</v>
      </c>
      <c r="AR2266" s="22" t="str">
        <f aca="false">AP2266&amp;" Potencial / "&amp;AQ2266&amp;" Share"</f>
        <v>Bajo Potencial / Bajo Share</v>
      </c>
      <c r="AS2266" s="22" t="str">
        <f aca="false">IF(Q2266="Sí",IF(AO2266&gt;=Resumen!$B$29,"Alto","Bajo"),"")</f>
        <v>Bajo</v>
      </c>
      <c r="AT2266" s="22" t="str">
        <f aca="false">IF(AS2266&lt;&gt;"",AP2266&amp;" Potencial / "&amp;AS2266&amp;" Share","")</f>
        <v>Bajo Potencial / Bajo Share</v>
      </c>
      <c r="AU2266" s="22" t="str">
        <f aca="false">IF(AH2266="","Sin dato",IF(AH2266-AO2266&gt;Resumen!$B$6,"Sobre-exhibido",IF(AO2266-AH2266&gt;Resumen!$B$6,"Sub-exhibido","En línea")))</f>
        <v>Sub-exhibido</v>
      </c>
      <c r="AV2266" s="22" t="n">
        <f aca="false">IF(AT2266="","",IF(AT2266="Alto Potencial / Bajo Share",1,IF(AT2266="Alto Potencial / Alto Share",2,IF(AT2266="Bajo Potencial / Alto Share",3,4))))</f>
        <v>4</v>
      </c>
      <c r="AW2266" s="22" t="str">
        <f aca="false">IF(Q2266="No","Sin competencia directa",IF(AV2266=1,"1 - Foco Conquista (Alto Pot / Bajo Share)",IF(AV2266=2,"2 - Foco Defensa (Alto Pot / Alto Share)",IF(AV2266=3,"3 - Monitoreo (Bajo Pot / Alto Share)","4 - Baja Prioridad (Bajo Pot / Bajo Share)"))))</f>
        <v>4 - Baja Prioridad (Bajo Pot / Bajo Share)</v>
      </c>
      <c r="AX2266" s="12" t="str">
        <f aca="false">IF(OR(IFERROR(AND(W2266&lt;&gt;"",Y2266&lt;&gt;"",Y2266-W2266&gt;Resumen!$B$8),FALSE()),IFERROR(AND(X2266&lt;&gt;"",Y2266&lt;&gt;"",Y2266-X2266&gt;Resumen!$B$8),FALSE())),MAX(IF(IFERROR(AND(W2266&lt;&gt;"",Y2266&lt;&gt;"",Y2266-W2266&gt;Resumen!$B$8),FALSE()),Y2266-W2266,0),IF(IFERROR(AND(X2266&lt;&gt;"",Y2266&lt;&gt;"",Y2266-X2266&gt;Resumen!$B$8),FALSE()),Y2266-X2266,0)),"")</f>
        <v/>
      </c>
      <c r="AY2266" s="22" t="str">
        <f aca="false">IF(OR(IFERROR(AND(W2266&lt;&gt;"",Y2266&lt;&gt;"",Y2266-W2266&gt;Resumen!$B$8),FALSE()),IFERROR(AND(X2266&lt;&gt;"",Y2266&lt;&gt;"",Y2266-X2266&gt;Resumen!$B$8),FALSE())),TRIM("Lays tiene mayor markup que "&amp;IF(IFERROR(AND(W2266&lt;&gt;"",Y2266&lt;&gt;"",Y2266-W2266&gt;Resumen!$B$8),FALSE()),"Quento ","")&amp;IF(IFERROR(AND(X2266&lt;&gt;"",Y2266&lt;&gt;"",Y2266-X2266&gt;Resumen!$B$8),FALSE()),"Julicroc ","")&amp;"en este PDV"),"")</f>
        <v/>
      </c>
      <c r="AZ2266" s="22" t="str">
        <f aca="false">IF(COUNTIF('Plan Pehuamar - Lista'!$A$2:$A$167,A2266)&gt;0,"Sí","No")</f>
        <v>No</v>
      </c>
      <c r="BA2266" s="22" t="str">
        <f aca="false">IF(COUNTIF('Plan Combo 9+1'!$A$2:$A$226,A2266)&gt;0,"Sí","No")</f>
        <v>No</v>
      </c>
      <c r="BB2266" s="22" t="str">
        <f aca="false">IF(AH2266="","No",IF(BA2266="Sí",IF((AO2266-AH2266)&gt;Resumen!$B$6,"Sí","No"),IF((AO2266-AH2266)&gt;=Resumen!$B$132,"Sí","No")))</f>
        <v>No</v>
      </c>
      <c r="BC2266" s="22" t="str">
        <f aca="false">IF(AND(N2266="Sí",AL2266="Sí",AI2266=0),"Sí","No")</f>
        <v>Sí</v>
      </c>
      <c r="BD2266" s="22" t="str">
        <f aca="false">IF(COUNTIF('Plan 9+1 (con Pehuamar)'!$A$2:$A$227,A2266)&gt;0,"Sí","No")</f>
        <v>No</v>
      </c>
    </row>
    <row r="2267" customFormat="false" ht="15" hidden="false" customHeight="true" outlineLevel="0" collapsed="false">
      <c r="A2267" s="6" t="n">
        <v>201424</v>
      </c>
      <c r="B2267" s="6" t="n">
        <v>14</v>
      </c>
      <c r="C2267" s="6" t="n">
        <v>1403</v>
      </c>
      <c r="D2267" s="6" t="s">
        <v>315</v>
      </c>
      <c r="E2267" s="6" t="s">
        <v>2422</v>
      </c>
      <c r="F2267" s="6" t="s">
        <v>466</v>
      </c>
      <c r="G2267" s="6" t="s">
        <v>130</v>
      </c>
      <c r="H2267" s="6" t="s">
        <v>1715</v>
      </c>
      <c r="I2267" s="27" t="n">
        <v>10</v>
      </c>
      <c r="J2267" s="27" t="n">
        <v>10</v>
      </c>
      <c r="K2267" s="27" t="n">
        <v>5</v>
      </c>
      <c r="L2267" s="28" t="n">
        <f aca="false">I2267+J2267</f>
        <v>20</v>
      </c>
      <c r="M2267" s="28" t="n">
        <f aca="false">L2267+K2267</f>
        <v>25</v>
      </c>
      <c r="N2267" s="22" t="str">
        <f aca="false">IF(I2267&gt;0,"Sí","No")</f>
        <v>Sí</v>
      </c>
      <c r="O2267" s="22" t="str">
        <f aca="false">IF(J2267&gt;0,"Sí","No")</f>
        <v>Sí</v>
      </c>
      <c r="P2267" s="22" t="str">
        <f aca="false">IF(K2267&gt;0,"Sí","No")</f>
        <v>Sí</v>
      </c>
      <c r="Q2267" s="22" t="str">
        <f aca="false">IF(OR(I2267&gt;0,J2267&gt;0),"Sí","No")</f>
        <v>Sí</v>
      </c>
      <c r="R2267" s="27" t="n">
        <v>1750</v>
      </c>
      <c r="S2267" s="27" t="n">
        <v>2500</v>
      </c>
      <c r="T2267" s="27" t="n">
        <v>1280</v>
      </c>
      <c r="U2267" s="27" t="n">
        <v>1900</v>
      </c>
      <c r="V2267" s="27" t="n">
        <v>3500</v>
      </c>
      <c r="W2267" s="12" t="n">
        <f aca="false">IF(AND(I2267&gt;0,R2267&gt;0),(S2267-R2267)/R2267,"")</f>
        <v>0.428571428571429</v>
      </c>
      <c r="X2267" s="12" t="n">
        <f aca="false">IF(AND(J2267&gt;0,T2267&gt;0),(U2267-T2267)/T2267,"")</f>
        <v>0.484375</v>
      </c>
      <c r="Y2267" s="12" t="n">
        <f aca="false">IF(AND(K2267&gt;0,V2267&gt;0),(V2267-Resumen!$B$7)/Resumen!$B$7,"")</f>
        <v>0.4</v>
      </c>
      <c r="Z2267" s="28" t="n">
        <f aca="false">IF(AND(K2267&gt;0,I2267&gt;0,V2267&gt;0,S2267&gt;0),V2267-S2267,"")</f>
        <v>1000</v>
      </c>
      <c r="AA2267" s="12" t="n">
        <f aca="false">IF(Z2267&lt;&gt;"",Z2267/S2267,"")</f>
        <v>0.4</v>
      </c>
      <c r="AB2267" s="28" t="n">
        <f aca="false">IF(AND(K2267&gt;0,J2267&gt;0,V2267&gt;0,U2267&gt;0),V2267-U2267,"")</f>
        <v>1600</v>
      </c>
      <c r="AC2267" s="12" t="n">
        <f aca="false">IF(AB2267&lt;&gt;"",AB2267/U2267,"")</f>
        <v>0.842105263157895</v>
      </c>
      <c r="AD2267" s="27" t="n">
        <v>2</v>
      </c>
      <c r="AE2267" s="27" t="n">
        <v>2</v>
      </c>
      <c r="AF2267" s="27" t="n">
        <v>4</v>
      </c>
      <c r="AG2267" s="28" t="n">
        <f aca="false">AD2267+AE2267+AF2267</f>
        <v>8</v>
      </c>
      <c r="AH2267" s="12" t="n">
        <f aca="false">IF(AG2267&gt;0,AD2267/AG2267,"")</f>
        <v>0.25</v>
      </c>
      <c r="AI2267" s="27" t="n">
        <v>0</v>
      </c>
      <c r="AJ2267" s="27" t="n">
        <v>0</v>
      </c>
      <c r="AK2267" s="27" t="n">
        <v>0</v>
      </c>
      <c r="AL2267" s="22" t="str">
        <f aca="false">IF(OR(AJ2267&gt;0,AK2267&gt;0),"Sí","No")</f>
        <v>No</v>
      </c>
      <c r="AM2267" s="6" t="s">
        <v>198</v>
      </c>
      <c r="AN2267" s="6" t="s">
        <v>198</v>
      </c>
      <c r="AO2267" s="12" t="n">
        <f aca="false">IF(M2267&gt;0,K2267/M2267,"")</f>
        <v>0.2</v>
      </c>
      <c r="AP2267" s="22" t="str">
        <f aca="false">IF(M2267&gt;=Resumen!$B$5,"Alto","Bajo")</f>
        <v>Bajo</v>
      </c>
      <c r="AQ2267" s="22" t="str">
        <f aca="false">IF(AO2267&gt;=Resumen!$B$28,"Alto","Bajo")</f>
        <v>Bajo</v>
      </c>
      <c r="AR2267" s="22" t="str">
        <f aca="false">AP2267&amp;" Potencial / "&amp;AQ2267&amp;" Share"</f>
        <v>Bajo Potencial / Bajo Share</v>
      </c>
      <c r="AS2267" s="22" t="str">
        <f aca="false">IF(Q2267="Sí",IF(AO2267&gt;=Resumen!$B$29,"Alto","Bajo"),"")</f>
        <v>Bajo</v>
      </c>
      <c r="AT2267" s="22" t="str">
        <f aca="false">IF(AS2267&lt;&gt;"",AP2267&amp;" Potencial / "&amp;AS2267&amp;" Share","")</f>
        <v>Bajo Potencial / Bajo Share</v>
      </c>
      <c r="AU2267" s="22" t="str">
        <f aca="false">IF(AH2267="","Sin dato",IF(AH2267-AO2267&gt;Resumen!$B$6,"Sobre-exhibido",IF(AO2267-AH2267&gt;Resumen!$B$6,"Sub-exhibido","En línea")))</f>
        <v>En línea</v>
      </c>
      <c r="AV2267" s="22" t="n">
        <f aca="false">IF(AT2267="","",IF(AT2267="Alto Potencial / Bajo Share",1,IF(AT2267="Alto Potencial / Alto Share",2,IF(AT2267="Bajo Potencial / Alto Share",3,4))))</f>
        <v>4</v>
      </c>
      <c r="AW2267" s="22" t="str">
        <f aca="false">IF(Q2267="No","Sin competencia directa",IF(AV2267=1,"1 - Foco Conquista (Alto Pot / Bajo Share)",IF(AV2267=2,"2 - Foco Defensa (Alto Pot / Alto Share)",IF(AV2267=3,"3 - Monitoreo (Bajo Pot / Alto Share)","4 - Baja Prioridad (Bajo Pot / Bajo Share)"))))</f>
        <v>4 - Baja Prioridad (Bajo Pot / Bajo Share)</v>
      </c>
      <c r="AX2267" s="12" t="str">
        <f aca="false">IF(OR(IFERROR(AND(W2267&lt;&gt;"",Y2267&lt;&gt;"",Y2267-W2267&gt;Resumen!$B$8),FALSE()),IFERROR(AND(X2267&lt;&gt;"",Y2267&lt;&gt;"",Y2267-X2267&gt;Resumen!$B$8),FALSE())),MAX(IF(IFERROR(AND(W2267&lt;&gt;"",Y2267&lt;&gt;"",Y2267-W2267&gt;Resumen!$B$8),FALSE()),Y2267-W2267,0),IF(IFERROR(AND(X2267&lt;&gt;"",Y2267&lt;&gt;"",Y2267-X2267&gt;Resumen!$B$8),FALSE()),Y2267-X2267,0)),"")</f>
        <v/>
      </c>
      <c r="AY2267" s="22" t="str">
        <f aca="false">IF(OR(IFERROR(AND(W2267&lt;&gt;"",Y2267&lt;&gt;"",Y2267-W2267&gt;Resumen!$B$8),FALSE()),IFERROR(AND(X2267&lt;&gt;"",Y2267&lt;&gt;"",Y2267-X2267&gt;Resumen!$B$8),FALSE())),TRIM("Lays tiene mayor markup que "&amp;IF(IFERROR(AND(W2267&lt;&gt;"",Y2267&lt;&gt;"",Y2267-W2267&gt;Resumen!$B$8),FALSE()),"Quento ","")&amp;IF(IFERROR(AND(X2267&lt;&gt;"",Y2267&lt;&gt;"",Y2267-X2267&gt;Resumen!$B$8),FALSE()),"Julicroc ","")&amp;"en este PDV"),"")</f>
        <v/>
      </c>
      <c r="AZ2267" s="22" t="str">
        <f aca="false">IF(COUNTIF('Plan Pehuamar - Lista'!$A$2:$A$167,A2267)&gt;0,"Sí","No")</f>
        <v>No</v>
      </c>
      <c r="BA2267" s="22" t="str">
        <f aca="false">IF(COUNTIF('Plan Combo 9+1'!$A$2:$A$226,A2267)&gt;0,"Sí","No")</f>
        <v>No</v>
      </c>
      <c r="BB2267" s="22" t="str">
        <f aca="false">IF(AH2267="","No",IF(BA2267="Sí",IF((AO2267-AH2267)&gt;Resumen!$B$6,"Sí","No"),IF((AO2267-AH2267)&gt;=Resumen!$B$132,"Sí","No")))</f>
        <v>No</v>
      </c>
      <c r="BC2267" s="22" t="str">
        <f aca="false">IF(AND(N2267="Sí",AL2267="Sí",AI2267=0),"Sí","No")</f>
        <v>No</v>
      </c>
      <c r="BD2267" s="22" t="str">
        <f aca="false">IF(COUNTIF('Plan 9+1 (con Pehuamar)'!$A$2:$A$227,A2267)&gt;0,"Sí","No")</f>
        <v>No</v>
      </c>
    </row>
    <row r="2268" customFormat="false" ht="15" hidden="false" customHeight="true" outlineLevel="0" collapsed="false">
      <c r="A2268" s="6" t="n">
        <v>201426</v>
      </c>
      <c r="B2268" s="6" t="n">
        <v>14</v>
      </c>
      <c r="C2268" s="6" t="n">
        <v>1403</v>
      </c>
      <c r="D2268" s="6" t="s">
        <v>315</v>
      </c>
      <c r="E2268" s="6" t="s">
        <v>2423</v>
      </c>
      <c r="F2268" s="6" t="s">
        <v>210</v>
      </c>
      <c r="G2268" s="6" t="s">
        <v>130</v>
      </c>
      <c r="H2268" s="6" t="s">
        <v>1715</v>
      </c>
      <c r="I2268" s="27" t="n">
        <v>10</v>
      </c>
      <c r="J2268" s="27" t="n">
        <v>9</v>
      </c>
      <c r="K2268" s="27" t="n">
        <v>4</v>
      </c>
      <c r="L2268" s="28" t="n">
        <f aca="false">I2268+J2268</f>
        <v>19</v>
      </c>
      <c r="M2268" s="28" t="n">
        <f aca="false">L2268+K2268</f>
        <v>23</v>
      </c>
      <c r="N2268" s="22" t="str">
        <f aca="false">IF(I2268&gt;0,"Sí","No")</f>
        <v>Sí</v>
      </c>
      <c r="O2268" s="22" t="str">
        <f aca="false">IF(J2268&gt;0,"Sí","No")</f>
        <v>Sí</v>
      </c>
      <c r="P2268" s="22" t="str">
        <f aca="false">IF(K2268&gt;0,"Sí","No")</f>
        <v>Sí</v>
      </c>
      <c r="Q2268" s="22" t="str">
        <f aca="false">IF(OR(I2268&gt;0,J2268&gt;0),"Sí","No")</f>
        <v>Sí</v>
      </c>
      <c r="R2268" s="27" t="n">
        <v>1750</v>
      </c>
      <c r="S2268" s="27" t="n">
        <v>2500</v>
      </c>
      <c r="T2268" s="27" t="n">
        <v>1280</v>
      </c>
      <c r="U2268" s="27" t="n">
        <v>1800</v>
      </c>
      <c r="V2268" s="27" t="n">
        <v>3500</v>
      </c>
      <c r="W2268" s="12" t="n">
        <f aca="false">IF(AND(I2268&gt;0,R2268&gt;0),(S2268-R2268)/R2268,"")</f>
        <v>0.428571428571429</v>
      </c>
      <c r="X2268" s="12" t="n">
        <f aca="false">IF(AND(J2268&gt;0,T2268&gt;0),(U2268-T2268)/T2268,"")</f>
        <v>0.40625</v>
      </c>
      <c r="Y2268" s="12" t="n">
        <f aca="false">IF(AND(K2268&gt;0,V2268&gt;0),(V2268-Resumen!$B$7)/Resumen!$B$7,"")</f>
        <v>0.4</v>
      </c>
      <c r="Z2268" s="28" t="n">
        <f aca="false">IF(AND(K2268&gt;0,I2268&gt;0,V2268&gt;0,S2268&gt;0),V2268-S2268,"")</f>
        <v>1000</v>
      </c>
      <c r="AA2268" s="12" t="n">
        <f aca="false">IF(Z2268&lt;&gt;"",Z2268/S2268,"")</f>
        <v>0.4</v>
      </c>
      <c r="AB2268" s="28" t="n">
        <f aca="false">IF(AND(K2268&gt;0,J2268&gt;0,V2268&gt;0,U2268&gt;0),V2268-U2268,"")</f>
        <v>1700</v>
      </c>
      <c r="AC2268" s="12" t="n">
        <f aca="false">IF(AB2268&lt;&gt;"",AB2268/U2268,"")</f>
        <v>0.944444444444444</v>
      </c>
      <c r="AD2268" s="27" t="n">
        <v>3</v>
      </c>
      <c r="AE2268" s="27" t="n">
        <v>2</v>
      </c>
      <c r="AF2268" s="27" t="n">
        <v>9</v>
      </c>
      <c r="AG2268" s="28" t="n">
        <f aca="false">AD2268+AE2268+AF2268</f>
        <v>14</v>
      </c>
      <c r="AH2268" s="12" t="n">
        <f aca="false">IF(AG2268&gt;0,AD2268/AG2268,"")</f>
        <v>0.214285714285714</v>
      </c>
      <c r="AI2268" s="27" t="n">
        <v>0</v>
      </c>
      <c r="AJ2268" s="27" t="n">
        <v>0</v>
      </c>
      <c r="AK2268" s="27" t="n">
        <v>0</v>
      </c>
      <c r="AL2268" s="22" t="str">
        <f aca="false">IF(OR(AJ2268&gt;0,AK2268&gt;0),"Sí","No")</f>
        <v>No</v>
      </c>
      <c r="AM2268" s="6" t="s">
        <v>198</v>
      </c>
      <c r="AN2268" s="6" t="s">
        <v>198</v>
      </c>
      <c r="AO2268" s="12" t="n">
        <f aca="false">IF(M2268&gt;0,K2268/M2268,"")</f>
        <v>0.173913043478261</v>
      </c>
      <c r="AP2268" s="22" t="str">
        <f aca="false">IF(M2268&gt;=Resumen!$B$5,"Alto","Bajo")</f>
        <v>Bajo</v>
      </c>
      <c r="AQ2268" s="22" t="str">
        <f aca="false">IF(AO2268&gt;=Resumen!$B$28,"Alto","Bajo")</f>
        <v>Bajo</v>
      </c>
      <c r="AR2268" s="22" t="str">
        <f aca="false">AP2268&amp;" Potencial / "&amp;AQ2268&amp;" Share"</f>
        <v>Bajo Potencial / Bajo Share</v>
      </c>
      <c r="AS2268" s="22" t="str">
        <f aca="false">IF(Q2268="Sí",IF(AO2268&gt;=Resumen!$B$29,"Alto","Bajo"),"")</f>
        <v>Bajo</v>
      </c>
      <c r="AT2268" s="22" t="str">
        <f aca="false">IF(AS2268&lt;&gt;"",AP2268&amp;" Potencial / "&amp;AS2268&amp;" Share","")</f>
        <v>Bajo Potencial / Bajo Share</v>
      </c>
      <c r="AU2268" s="22" t="str">
        <f aca="false">IF(AH2268="","Sin dato",IF(AH2268-AO2268&gt;Resumen!$B$6,"Sobre-exhibido",IF(AO2268-AH2268&gt;Resumen!$B$6,"Sub-exhibido","En línea")))</f>
        <v>En línea</v>
      </c>
      <c r="AV2268" s="22" t="n">
        <f aca="false">IF(AT2268="","",IF(AT2268="Alto Potencial / Bajo Share",1,IF(AT2268="Alto Potencial / Alto Share",2,IF(AT2268="Bajo Potencial / Alto Share",3,4))))</f>
        <v>4</v>
      </c>
      <c r="AW2268" s="22" t="str">
        <f aca="false">IF(Q2268="No","Sin competencia directa",IF(AV2268=1,"1 - Foco Conquista (Alto Pot / Bajo Share)",IF(AV2268=2,"2 - Foco Defensa (Alto Pot / Alto Share)",IF(AV2268=3,"3 - Monitoreo (Bajo Pot / Alto Share)","4 - Baja Prioridad (Bajo Pot / Bajo Share)"))))</f>
        <v>4 - Baja Prioridad (Bajo Pot / Bajo Share)</v>
      </c>
      <c r="AX2268" s="12" t="str">
        <f aca="false">IF(OR(IFERROR(AND(W2268&lt;&gt;"",Y2268&lt;&gt;"",Y2268-W2268&gt;Resumen!$B$8),FALSE()),IFERROR(AND(X2268&lt;&gt;"",Y2268&lt;&gt;"",Y2268-X2268&gt;Resumen!$B$8),FALSE())),MAX(IF(IFERROR(AND(W2268&lt;&gt;"",Y2268&lt;&gt;"",Y2268-W2268&gt;Resumen!$B$8),FALSE()),Y2268-W2268,0),IF(IFERROR(AND(X2268&lt;&gt;"",Y2268&lt;&gt;"",Y2268-X2268&gt;Resumen!$B$8),FALSE()),Y2268-X2268,0)),"")</f>
        <v/>
      </c>
      <c r="AY2268" s="22" t="str">
        <f aca="false">IF(OR(IFERROR(AND(W2268&lt;&gt;"",Y2268&lt;&gt;"",Y2268-W2268&gt;Resumen!$B$8),FALSE()),IFERROR(AND(X2268&lt;&gt;"",Y2268&lt;&gt;"",Y2268-X2268&gt;Resumen!$B$8),FALSE())),TRIM("Lays tiene mayor markup que "&amp;IF(IFERROR(AND(W2268&lt;&gt;"",Y2268&lt;&gt;"",Y2268-W2268&gt;Resumen!$B$8),FALSE()),"Quento ","")&amp;IF(IFERROR(AND(X2268&lt;&gt;"",Y2268&lt;&gt;"",Y2268-X2268&gt;Resumen!$B$8),FALSE()),"Julicroc ","")&amp;"en este PDV"),"")</f>
        <v/>
      </c>
      <c r="AZ2268" s="22" t="str">
        <f aca="false">IF(COUNTIF('Plan Pehuamar - Lista'!$A$2:$A$167,A2268)&gt;0,"Sí","No")</f>
        <v>No</v>
      </c>
      <c r="BA2268" s="22" t="str">
        <f aca="false">IF(COUNTIF('Plan Combo 9+1'!$A$2:$A$226,A2268)&gt;0,"Sí","No")</f>
        <v>No</v>
      </c>
      <c r="BB2268" s="22" t="str">
        <f aca="false">IF(AH2268="","No",IF(BA2268="Sí",IF((AO2268-AH2268)&gt;Resumen!$B$6,"Sí","No"),IF((AO2268-AH2268)&gt;=Resumen!$B$132,"Sí","No")))</f>
        <v>No</v>
      </c>
      <c r="BC2268" s="22" t="str">
        <f aca="false">IF(AND(N2268="Sí",AL2268="Sí",AI2268=0),"Sí","No")</f>
        <v>No</v>
      </c>
      <c r="BD2268" s="22" t="str">
        <f aca="false">IF(COUNTIF('Plan 9+1 (con Pehuamar)'!$A$2:$A$227,A2268)&gt;0,"Sí","No")</f>
        <v>No</v>
      </c>
    </row>
    <row r="2269" customFormat="false" ht="15" hidden="false" customHeight="true" outlineLevel="0" collapsed="false">
      <c r="A2269" s="6" t="n">
        <v>201436</v>
      </c>
      <c r="B2269" s="6" t="n">
        <v>14</v>
      </c>
      <c r="C2269" s="6" t="n">
        <v>1403</v>
      </c>
      <c r="D2269" s="6" t="s">
        <v>315</v>
      </c>
      <c r="E2269" s="6" t="s">
        <v>2424</v>
      </c>
      <c r="F2269" s="6" t="s">
        <v>201</v>
      </c>
      <c r="G2269" s="6" t="s">
        <v>130</v>
      </c>
      <c r="H2269" s="6" t="s">
        <v>1715</v>
      </c>
      <c r="I2269" s="27" t="n">
        <v>10</v>
      </c>
      <c r="J2269" s="27" t="n">
        <v>0</v>
      </c>
      <c r="K2269" s="27" t="n">
        <v>10</v>
      </c>
      <c r="L2269" s="28" t="n">
        <f aca="false">I2269+J2269</f>
        <v>10</v>
      </c>
      <c r="M2269" s="28" t="n">
        <f aca="false">L2269+K2269</f>
        <v>20</v>
      </c>
      <c r="N2269" s="22" t="str">
        <f aca="false">IF(I2269&gt;0,"Sí","No")</f>
        <v>Sí</v>
      </c>
      <c r="O2269" s="22" t="str">
        <f aca="false">IF(J2269&gt;0,"Sí","No")</f>
        <v>No</v>
      </c>
      <c r="P2269" s="22" t="str">
        <f aca="false">IF(K2269&gt;0,"Sí","No")</f>
        <v>Sí</v>
      </c>
      <c r="Q2269" s="22" t="str">
        <f aca="false">IF(OR(I2269&gt;0,J2269&gt;0),"Sí","No")</f>
        <v>Sí</v>
      </c>
      <c r="R2269" s="27" t="n">
        <v>1750</v>
      </c>
      <c r="S2269" s="27" t="n">
        <v>2500</v>
      </c>
      <c r="T2269" s="27"/>
      <c r="U2269" s="27"/>
      <c r="V2269" s="27" t="n">
        <v>3500</v>
      </c>
      <c r="W2269" s="12" t="n">
        <f aca="false">IF(AND(I2269&gt;0,R2269&gt;0),(S2269-R2269)/R2269,"")</f>
        <v>0.428571428571429</v>
      </c>
      <c r="X2269" s="12" t="str">
        <f aca="false">IF(AND(J2269&gt;0,T2269&gt;0),(U2269-T2269)/T2269,"")</f>
        <v/>
      </c>
      <c r="Y2269" s="12" t="n">
        <f aca="false">IF(AND(K2269&gt;0,V2269&gt;0),(V2269-Resumen!$B$7)/Resumen!$B$7,"")</f>
        <v>0.4</v>
      </c>
      <c r="Z2269" s="28" t="n">
        <f aca="false">IF(AND(K2269&gt;0,I2269&gt;0,V2269&gt;0,S2269&gt;0),V2269-S2269,"")</f>
        <v>1000</v>
      </c>
      <c r="AA2269" s="12" t="n">
        <f aca="false">IF(Z2269&lt;&gt;"",Z2269/S2269,"")</f>
        <v>0.4</v>
      </c>
      <c r="AB2269" s="28" t="str">
        <f aca="false">IF(AND(K2269&gt;0,J2269&gt;0,V2269&gt;0,U2269&gt;0),V2269-U2269,"")</f>
        <v/>
      </c>
      <c r="AC2269" s="12" t="str">
        <f aca="false">IF(AB2269&lt;&gt;"",AB2269/U2269,"")</f>
        <v/>
      </c>
      <c r="AD2269" s="27" t="n">
        <v>8</v>
      </c>
      <c r="AE2269" s="27" t="n">
        <v>2</v>
      </c>
      <c r="AF2269" s="27" t="n">
        <v>10</v>
      </c>
      <c r="AG2269" s="28" t="n">
        <f aca="false">AD2269+AE2269+AF2269</f>
        <v>20</v>
      </c>
      <c r="AH2269" s="12" t="n">
        <f aca="false">IF(AG2269&gt;0,AD2269/AG2269,"")</f>
        <v>0.4</v>
      </c>
      <c r="AI2269" s="27" t="n">
        <v>1</v>
      </c>
      <c r="AJ2269" s="27" t="n">
        <v>0</v>
      </c>
      <c r="AK2269" s="27" t="n">
        <v>1</v>
      </c>
      <c r="AL2269" s="22" t="str">
        <f aca="false">IF(OR(AJ2269&gt;0,AK2269&gt;0),"Sí","No")</f>
        <v>Sí</v>
      </c>
      <c r="AM2269" s="6" t="s">
        <v>198</v>
      </c>
      <c r="AN2269" s="6"/>
      <c r="AO2269" s="12" t="n">
        <f aca="false">IF(M2269&gt;0,K2269/M2269,"")</f>
        <v>0.5</v>
      </c>
      <c r="AP2269" s="22" t="str">
        <f aca="false">IF(M2269&gt;=Resumen!$B$5,"Alto","Bajo")</f>
        <v>Bajo</v>
      </c>
      <c r="AQ2269" s="22" t="str">
        <f aca="false">IF(AO2269&gt;=Resumen!$B$28,"Alto","Bajo")</f>
        <v>Alto</v>
      </c>
      <c r="AR2269" s="22" t="str">
        <f aca="false">AP2269&amp;" Potencial / "&amp;AQ2269&amp;" Share"</f>
        <v>Bajo Potencial / Alto Share</v>
      </c>
      <c r="AS2269" s="22" t="str">
        <f aca="false">IF(Q2269="Sí",IF(AO2269&gt;=Resumen!$B$29,"Alto","Bajo"),"")</f>
        <v>Alto</v>
      </c>
      <c r="AT2269" s="22" t="str">
        <f aca="false">IF(AS2269&lt;&gt;"",AP2269&amp;" Potencial / "&amp;AS2269&amp;" Share","")</f>
        <v>Bajo Potencial / Alto Share</v>
      </c>
      <c r="AU2269" s="22" t="str">
        <f aca="false">IF(AH2269="","Sin dato",IF(AH2269-AO2269&gt;Resumen!$B$6,"Sobre-exhibido",IF(AO2269-AH2269&gt;Resumen!$B$6,"Sub-exhibido","En línea")))</f>
        <v>Sub-exhibido</v>
      </c>
      <c r="AV2269" s="22" t="n">
        <f aca="false">IF(AT2269="","",IF(AT2269="Alto Potencial / Bajo Share",1,IF(AT2269="Alto Potencial / Alto Share",2,IF(AT2269="Bajo Potencial / Alto Share",3,4))))</f>
        <v>3</v>
      </c>
      <c r="AW2269" s="22" t="str">
        <f aca="false">IF(Q2269="No","Sin competencia directa",IF(AV2269=1,"1 - Foco Conquista (Alto Pot / Bajo Share)",IF(AV2269=2,"2 - Foco Defensa (Alto Pot / Alto Share)",IF(AV2269=3,"3 - Monitoreo (Bajo Pot / Alto Share)","4 - Baja Prioridad (Bajo Pot / Bajo Share)"))))</f>
        <v>3 - Monitoreo (Bajo Pot / Alto Share)</v>
      </c>
      <c r="AX2269" s="12" t="str">
        <f aca="false">IF(OR(IFERROR(AND(W2269&lt;&gt;"",Y2269&lt;&gt;"",Y2269-W2269&gt;Resumen!$B$8),FALSE()),IFERROR(AND(X2269&lt;&gt;"",Y2269&lt;&gt;"",Y2269-X2269&gt;Resumen!$B$8),FALSE())),MAX(IF(IFERROR(AND(W2269&lt;&gt;"",Y2269&lt;&gt;"",Y2269-W2269&gt;Resumen!$B$8),FALSE()),Y2269-W2269,0),IF(IFERROR(AND(X2269&lt;&gt;"",Y2269&lt;&gt;"",Y2269-X2269&gt;Resumen!$B$8),FALSE()),Y2269-X2269,0)),"")</f>
        <v/>
      </c>
      <c r="AY2269" s="22" t="str">
        <f aca="false">IF(OR(IFERROR(AND(W2269&lt;&gt;"",Y2269&lt;&gt;"",Y2269-W2269&gt;Resumen!$B$8),FALSE()),IFERROR(AND(X2269&lt;&gt;"",Y2269&lt;&gt;"",Y2269-X2269&gt;Resumen!$B$8),FALSE())),TRIM("Lays tiene mayor markup que "&amp;IF(IFERROR(AND(W2269&lt;&gt;"",Y2269&lt;&gt;"",Y2269-W2269&gt;Resumen!$B$8),FALSE()),"Quento ","")&amp;IF(IFERROR(AND(X2269&lt;&gt;"",Y2269&lt;&gt;"",Y2269-X2269&gt;Resumen!$B$8),FALSE()),"Julicroc ","")&amp;"en este PDV"),"")</f>
        <v/>
      </c>
      <c r="AZ2269" s="22" t="str">
        <f aca="false">IF(COUNTIF('Plan Pehuamar - Lista'!$A$2:$A$167,A2269)&gt;0,"Sí","No")</f>
        <v>No</v>
      </c>
      <c r="BA2269" s="22" t="str">
        <f aca="false">IF(COUNTIF('Plan Combo 9+1'!$A$2:$A$226,A2269)&gt;0,"Sí","No")</f>
        <v>No</v>
      </c>
      <c r="BB2269" s="22" t="str">
        <f aca="false">IF(AH2269="","No",IF(BA2269="Sí",IF((AO2269-AH2269)&gt;Resumen!$B$6,"Sí","No"),IF((AO2269-AH2269)&gt;=Resumen!$B$132,"Sí","No")))</f>
        <v>No</v>
      </c>
      <c r="BC2269" s="22" t="str">
        <f aca="false">IF(AND(N2269="Sí",AL2269="Sí",AI2269=0),"Sí","No")</f>
        <v>No</v>
      </c>
      <c r="BD2269" s="22" t="str">
        <f aca="false">IF(COUNTIF('Plan 9+1 (con Pehuamar)'!$A$2:$A$227,A2269)&gt;0,"Sí","No")</f>
        <v>No</v>
      </c>
    </row>
    <row r="2270" customFormat="false" ht="15" hidden="false" customHeight="true" outlineLevel="0" collapsed="false">
      <c r="A2270" s="6" t="n">
        <v>201440</v>
      </c>
      <c r="B2270" s="6" t="n">
        <v>14</v>
      </c>
      <c r="C2270" s="6" t="n">
        <v>1403</v>
      </c>
      <c r="D2270" s="6" t="s">
        <v>315</v>
      </c>
      <c r="E2270" s="6" t="s">
        <v>2425</v>
      </c>
      <c r="F2270" s="6" t="s">
        <v>196</v>
      </c>
      <c r="G2270" s="6" t="s">
        <v>130</v>
      </c>
      <c r="H2270" s="6" t="s">
        <v>1715</v>
      </c>
      <c r="I2270" s="27" t="n">
        <v>10</v>
      </c>
      <c r="J2270" s="27" t="n">
        <v>25</v>
      </c>
      <c r="K2270" s="27" t="n">
        <v>0</v>
      </c>
      <c r="L2270" s="28" t="n">
        <f aca="false">I2270+J2270</f>
        <v>35</v>
      </c>
      <c r="M2270" s="28" t="n">
        <f aca="false">L2270+K2270</f>
        <v>35</v>
      </c>
      <c r="N2270" s="22" t="str">
        <f aca="false">IF(I2270&gt;0,"Sí","No")</f>
        <v>Sí</v>
      </c>
      <c r="O2270" s="22" t="str">
        <f aca="false">IF(J2270&gt;0,"Sí","No")</f>
        <v>Sí</v>
      </c>
      <c r="P2270" s="22" t="str">
        <f aca="false">IF(K2270&gt;0,"Sí","No")</f>
        <v>No</v>
      </c>
      <c r="Q2270" s="22" t="str">
        <f aca="false">IF(OR(I2270&gt;0,J2270&gt;0),"Sí","No")</f>
        <v>Sí</v>
      </c>
      <c r="R2270" s="27" t="n">
        <v>1750</v>
      </c>
      <c r="S2270" s="27" t="n">
        <v>2500</v>
      </c>
      <c r="T2270" s="27" t="n">
        <v>1280</v>
      </c>
      <c r="U2270" s="27" t="n">
        <v>1800</v>
      </c>
      <c r="V2270" s="27"/>
      <c r="W2270" s="12" t="n">
        <f aca="false">IF(AND(I2270&gt;0,R2270&gt;0),(S2270-R2270)/R2270,"")</f>
        <v>0.428571428571429</v>
      </c>
      <c r="X2270" s="12" t="n">
        <f aca="false">IF(AND(J2270&gt;0,T2270&gt;0),(U2270-T2270)/T2270,"")</f>
        <v>0.40625</v>
      </c>
      <c r="Y2270" s="12" t="str">
        <f aca="false">IF(AND(K2270&gt;0,V2270&gt;0),(V2270-Resumen!$B$7)/Resumen!$B$7,"")</f>
        <v/>
      </c>
      <c r="Z2270" s="28" t="str">
        <f aca="false">IF(AND(K2270&gt;0,I2270&gt;0,V2270&gt;0,S2270&gt;0),V2270-S2270,"")</f>
        <v/>
      </c>
      <c r="AA2270" s="12" t="str">
        <f aca="false">IF(Z2270&lt;&gt;"",Z2270/S2270,"")</f>
        <v/>
      </c>
      <c r="AB2270" s="28" t="str">
        <f aca="false">IF(AND(K2270&gt;0,J2270&gt;0,V2270&gt;0,U2270&gt;0),V2270-U2270,"")</f>
        <v/>
      </c>
      <c r="AC2270" s="12" t="str">
        <f aca="false">IF(AB2270&lt;&gt;"",AB2270/U2270,"")</f>
        <v/>
      </c>
      <c r="AD2270" s="27" t="n">
        <v>0</v>
      </c>
      <c r="AE2270" s="27" t="n">
        <v>5</v>
      </c>
      <c r="AF2270" s="27" t="n">
        <v>10</v>
      </c>
      <c r="AG2270" s="28" t="n">
        <f aca="false">AD2270+AE2270+AF2270</f>
        <v>15</v>
      </c>
      <c r="AH2270" s="12" t="n">
        <f aca="false">IF(AG2270&gt;0,AD2270/AG2270,"")</f>
        <v>0</v>
      </c>
      <c r="AI2270" s="27" t="n">
        <v>0</v>
      </c>
      <c r="AJ2270" s="27" t="n">
        <v>1</v>
      </c>
      <c r="AK2270" s="27" t="n">
        <v>1</v>
      </c>
      <c r="AL2270" s="22" t="str">
        <f aca="false">IF(OR(AJ2270&gt;0,AK2270&gt;0),"Sí","No")</f>
        <v>Sí</v>
      </c>
      <c r="AM2270" s="6" t="s">
        <v>198</v>
      </c>
      <c r="AN2270" s="6" t="s">
        <v>198</v>
      </c>
      <c r="AO2270" s="12" t="n">
        <f aca="false">IF(M2270&gt;0,K2270/M2270,"")</f>
        <v>0</v>
      </c>
      <c r="AP2270" s="22" t="str">
        <f aca="false">IF(M2270&gt;=Resumen!$B$5,"Alto","Bajo")</f>
        <v>Bajo</v>
      </c>
      <c r="AQ2270" s="22" t="str">
        <f aca="false">IF(AO2270&gt;=Resumen!$B$28,"Alto","Bajo")</f>
        <v>Bajo</v>
      </c>
      <c r="AR2270" s="22" t="str">
        <f aca="false">AP2270&amp;" Potencial / "&amp;AQ2270&amp;" Share"</f>
        <v>Bajo Potencial / Bajo Share</v>
      </c>
      <c r="AS2270" s="22" t="str">
        <f aca="false">IF(Q2270="Sí",IF(AO2270&gt;=Resumen!$B$29,"Alto","Bajo"),"")</f>
        <v>Bajo</v>
      </c>
      <c r="AT2270" s="22" t="str">
        <f aca="false">IF(AS2270&lt;&gt;"",AP2270&amp;" Potencial / "&amp;AS2270&amp;" Share","")</f>
        <v>Bajo Potencial / Bajo Share</v>
      </c>
      <c r="AU2270" s="22" t="str">
        <f aca="false">IF(AH2270="","Sin dato",IF(AH2270-AO2270&gt;Resumen!$B$6,"Sobre-exhibido",IF(AO2270-AH2270&gt;Resumen!$B$6,"Sub-exhibido","En línea")))</f>
        <v>En línea</v>
      </c>
      <c r="AV2270" s="22" t="n">
        <f aca="false">IF(AT2270="","",IF(AT2270="Alto Potencial / Bajo Share",1,IF(AT2270="Alto Potencial / Alto Share",2,IF(AT2270="Bajo Potencial / Alto Share",3,4))))</f>
        <v>4</v>
      </c>
      <c r="AW2270" s="22" t="str">
        <f aca="false">IF(Q2270="No","Sin competencia directa",IF(AV2270=1,"1 - Foco Conquista (Alto Pot / Bajo Share)",IF(AV2270=2,"2 - Foco Defensa (Alto Pot / Alto Share)",IF(AV2270=3,"3 - Monitoreo (Bajo Pot / Alto Share)","4 - Baja Prioridad (Bajo Pot / Bajo Share)"))))</f>
        <v>4 - Baja Prioridad (Bajo Pot / Bajo Share)</v>
      </c>
      <c r="AX2270" s="12" t="str">
        <f aca="false">IF(OR(IFERROR(AND(W2270&lt;&gt;"",Y2270&lt;&gt;"",Y2270-W2270&gt;Resumen!$B$8),FALSE()),IFERROR(AND(X2270&lt;&gt;"",Y2270&lt;&gt;"",Y2270-X2270&gt;Resumen!$B$8),FALSE())),MAX(IF(IFERROR(AND(W2270&lt;&gt;"",Y2270&lt;&gt;"",Y2270-W2270&gt;Resumen!$B$8),FALSE()),Y2270-W2270,0),IF(IFERROR(AND(X2270&lt;&gt;"",Y2270&lt;&gt;"",Y2270-X2270&gt;Resumen!$B$8),FALSE()),Y2270-X2270,0)),"")</f>
        <v/>
      </c>
      <c r="AY2270" s="22" t="str">
        <f aca="false">IF(OR(IFERROR(AND(W2270&lt;&gt;"",Y2270&lt;&gt;"",Y2270-W2270&gt;Resumen!$B$8),FALSE()),IFERROR(AND(X2270&lt;&gt;"",Y2270&lt;&gt;"",Y2270-X2270&gt;Resumen!$B$8),FALSE())),TRIM("Lays tiene mayor markup que "&amp;IF(IFERROR(AND(W2270&lt;&gt;"",Y2270&lt;&gt;"",Y2270-W2270&gt;Resumen!$B$8),FALSE()),"Quento ","")&amp;IF(IFERROR(AND(X2270&lt;&gt;"",Y2270&lt;&gt;"",Y2270-X2270&gt;Resumen!$B$8),FALSE()),"Julicroc ","")&amp;"en este PDV"),"")</f>
        <v/>
      </c>
      <c r="AZ2270" s="22" t="str">
        <f aca="false">IF(COUNTIF('Plan Pehuamar - Lista'!$A$2:$A$167,A2270)&gt;0,"Sí","No")</f>
        <v>No</v>
      </c>
      <c r="BA2270" s="22" t="str">
        <f aca="false">IF(COUNTIF('Plan Combo 9+1'!$A$2:$A$226,A2270)&gt;0,"Sí","No")</f>
        <v>No</v>
      </c>
      <c r="BB2270" s="22" t="str">
        <f aca="false">IF(AH2270="","No",IF(BA2270="Sí",IF((AO2270-AH2270)&gt;Resumen!$B$6,"Sí","No"),IF((AO2270-AH2270)&gt;=Resumen!$B$132,"Sí","No")))</f>
        <v>No</v>
      </c>
      <c r="BC2270" s="22" t="str">
        <f aca="false">IF(AND(N2270="Sí",AL2270="Sí",AI2270=0),"Sí","No")</f>
        <v>Sí</v>
      </c>
      <c r="BD2270" s="22" t="str">
        <f aca="false">IF(COUNTIF('Plan 9+1 (con Pehuamar)'!$A$2:$A$227,A2270)&gt;0,"Sí","No")</f>
        <v>No</v>
      </c>
    </row>
    <row r="2271" customFormat="false" ht="15" hidden="false" customHeight="true" outlineLevel="0" collapsed="false">
      <c r="A2271" s="6" t="n">
        <v>201441</v>
      </c>
      <c r="B2271" s="6" t="n">
        <v>14</v>
      </c>
      <c r="C2271" s="6" t="n">
        <v>1403</v>
      </c>
      <c r="D2271" s="6" t="s">
        <v>315</v>
      </c>
      <c r="E2271" s="6" t="s">
        <v>2426</v>
      </c>
      <c r="F2271" s="6" t="s">
        <v>206</v>
      </c>
      <c r="G2271" s="6" t="s">
        <v>130</v>
      </c>
      <c r="H2271" s="6" t="s">
        <v>1715</v>
      </c>
      <c r="I2271" s="27" t="n">
        <v>10</v>
      </c>
      <c r="J2271" s="27" t="n">
        <v>18</v>
      </c>
      <c r="K2271" s="27" t="n">
        <v>10</v>
      </c>
      <c r="L2271" s="28" t="n">
        <f aca="false">I2271+J2271</f>
        <v>28</v>
      </c>
      <c r="M2271" s="28" t="n">
        <f aca="false">L2271+K2271</f>
        <v>38</v>
      </c>
      <c r="N2271" s="22" t="str">
        <f aca="false">IF(I2271&gt;0,"Sí","No")</f>
        <v>Sí</v>
      </c>
      <c r="O2271" s="22" t="str">
        <f aca="false">IF(J2271&gt;0,"Sí","No")</f>
        <v>Sí</v>
      </c>
      <c r="P2271" s="22" t="str">
        <f aca="false">IF(K2271&gt;0,"Sí","No")</f>
        <v>Sí</v>
      </c>
      <c r="Q2271" s="22" t="str">
        <f aca="false">IF(OR(I2271&gt;0,J2271&gt;0),"Sí","No")</f>
        <v>Sí</v>
      </c>
      <c r="R2271" s="27" t="n">
        <v>1750</v>
      </c>
      <c r="S2271" s="27" t="n">
        <v>2500</v>
      </c>
      <c r="T2271" s="27" t="n">
        <v>1280</v>
      </c>
      <c r="U2271" s="27" t="n">
        <v>1800</v>
      </c>
      <c r="V2271" s="27" t="n">
        <v>3500</v>
      </c>
      <c r="W2271" s="12" t="n">
        <f aca="false">IF(AND(I2271&gt;0,R2271&gt;0),(S2271-R2271)/R2271,"")</f>
        <v>0.428571428571429</v>
      </c>
      <c r="X2271" s="12" t="n">
        <f aca="false">IF(AND(J2271&gt;0,T2271&gt;0),(U2271-T2271)/T2271,"")</f>
        <v>0.40625</v>
      </c>
      <c r="Y2271" s="12" t="n">
        <f aca="false">IF(AND(K2271&gt;0,V2271&gt;0),(V2271-Resumen!$B$7)/Resumen!$B$7,"")</f>
        <v>0.4</v>
      </c>
      <c r="Z2271" s="28" t="n">
        <f aca="false">IF(AND(K2271&gt;0,I2271&gt;0,V2271&gt;0,S2271&gt;0),V2271-S2271,"")</f>
        <v>1000</v>
      </c>
      <c r="AA2271" s="12" t="n">
        <f aca="false">IF(Z2271&lt;&gt;"",Z2271/S2271,"")</f>
        <v>0.4</v>
      </c>
      <c r="AB2271" s="28" t="n">
        <f aca="false">IF(AND(K2271&gt;0,J2271&gt;0,V2271&gt;0,U2271&gt;0),V2271-U2271,"")</f>
        <v>1700</v>
      </c>
      <c r="AC2271" s="12" t="n">
        <f aca="false">IF(AB2271&lt;&gt;"",AB2271/U2271,"")</f>
        <v>0.944444444444444</v>
      </c>
      <c r="AD2271" s="27" t="n">
        <v>8</v>
      </c>
      <c r="AE2271" s="27" t="n">
        <v>5</v>
      </c>
      <c r="AF2271" s="27" t="n">
        <v>10</v>
      </c>
      <c r="AG2271" s="28" t="n">
        <f aca="false">AD2271+AE2271+AF2271</f>
        <v>23</v>
      </c>
      <c r="AH2271" s="12" t="n">
        <f aca="false">IF(AG2271&gt;0,AD2271/AG2271,"")</f>
        <v>0.347826086956522</v>
      </c>
      <c r="AI2271" s="27" t="n">
        <v>1</v>
      </c>
      <c r="AJ2271" s="27" t="n">
        <v>1</v>
      </c>
      <c r="AK2271" s="27" t="n">
        <v>1</v>
      </c>
      <c r="AL2271" s="22" t="str">
        <f aca="false">IF(OR(AJ2271&gt;0,AK2271&gt;0),"Sí","No")</f>
        <v>Sí</v>
      </c>
      <c r="AM2271" s="6" t="s">
        <v>198</v>
      </c>
      <c r="AN2271" s="6" t="s">
        <v>198</v>
      </c>
      <c r="AO2271" s="12" t="n">
        <f aca="false">IF(M2271&gt;0,K2271/M2271,"")</f>
        <v>0.263157894736842</v>
      </c>
      <c r="AP2271" s="22" t="str">
        <f aca="false">IF(M2271&gt;=Resumen!$B$5,"Alto","Bajo")</f>
        <v>Bajo</v>
      </c>
      <c r="AQ2271" s="22" t="str">
        <f aca="false">IF(AO2271&gt;=Resumen!$B$28,"Alto","Bajo")</f>
        <v>Bajo</v>
      </c>
      <c r="AR2271" s="22" t="str">
        <f aca="false">AP2271&amp;" Potencial / "&amp;AQ2271&amp;" Share"</f>
        <v>Bajo Potencial / Bajo Share</v>
      </c>
      <c r="AS2271" s="22" t="str">
        <f aca="false">IF(Q2271="Sí",IF(AO2271&gt;=Resumen!$B$29,"Alto","Bajo"),"")</f>
        <v>Bajo</v>
      </c>
      <c r="AT2271" s="22" t="str">
        <f aca="false">IF(AS2271&lt;&gt;"",AP2271&amp;" Potencial / "&amp;AS2271&amp;" Share","")</f>
        <v>Bajo Potencial / Bajo Share</v>
      </c>
      <c r="AU2271" s="22" t="str">
        <f aca="false">IF(AH2271="","Sin dato",IF(AH2271-AO2271&gt;Resumen!$B$6,"Sobre-exhibido",IF(AO2271-AH2271&gt;Resumen!$B$6,"Sub-exhibido","En línea")))</f>
        <v>Sobre-exhibido</v>
      </c>
      <c r="AV2271" s="22" t="n">
        <f aca="false">IF(AT2271="","",IF(AT2271="Alto Potencial / Bajo Share",1,IF(AT2271="Alto Potencial / Alto Share",2,IF(AT2271="Bajo Potencial / Alto Share",3,4))))</f>
        <v>4</v>
      </c>
      <c r="AW2271" s="22" t="str">
        <f aca="false">IF(Q2271="No","Sin competencia directa",IF(AV2271=1,"1 - Foco Conquista (Alto Pot / Bajo Share)",IF(AV2271=2,"2 - Foco Defensa (Alto Pot / Alto Share)",IF(AV2271=3,"3 - Monitoreo (Bajo Pot / Alto Share)","4 - Baja Prioridad (Bajo Pot / Bajo Share)"))))</f>
        <v>4 - Baja Prioridad (Bajo Pot / Bajo Share)</v>
      </c>
      <c r="AX2271" s="12" t="str">
        <f aca="false">IF(OR(IFERROR(AND(W2271&lt;&gt;"",Y2271&lt;&gt;"",Y2271-W2271&gt;Resumen!$B$8),FALSE()),IFERROR(AND(X2271&lt;&gt;"",Y2271&lt;&gt;"",Y2271-X2271&gt;Resumen!$B$8),FALSE())),MAX(IF(IFERROR(AND(W2271&lt;&gt;"",Y2271&lt;&gt;"",Y2271-W2271&gt;Resumen!$B$8),FALSE()),Y2271-W2271,0),IF(IFERROR(AND(X2271&lt;&gt;"",Y2271&lt;&gt;"",Y2271-X2271&gt;Resumen!$B$8),FALSE()),Y2271-X2271,0)),"")</f>
        <v/>
      </c>
      <c r="AY2271" s="22" t="str">
        <f aca="false">IF(OR(IFERROR(AND(W2271&lt;&gt;"",Y2271&lt;&gt;"",Y2271-W2271&gt;Resumen!$B$8),FALSE()),IFERROR(AND(X2271&lt;&gt;"",Y2271&lt;&gt;"",Y2271-X2271&gt;Resumen!$B$8),FALSE())),TRIM("Lays tiene mayor markup que "&amp;IF(IFERROR(AND(W2271&lt;&gt;"",Y2271&lt;&gt;"",Y2271-W2271&gt;Resumen!$B$8),FALSE()),"Quento ","")&amp;IF(IFERROR(AND(X2271&lt;&gt;"",Y2271&lt;&gt;"",Y2271-X2271&gt;Resumen!$B$8),FALSE()),"Julicroc ","")&amp;"en este PDV"),"")</f>
        <v/>
      </c>
      <c r="AZ2271" s="22" t="str">
        <f aca="false">IF(COUNTIF('Plan Pehuamar - Lista'!$A$2:$A$167,A2271)&gt;0,"Sí","No")</f>
        <v>No</v>
      </c>
      <c r="BA2271" s="22" t="str">
        <f aca="false">IF(COUNTIF('Plan Combo 9+1'!$A$2:$A$226,A2271)&gt;0,"Sí","No")</f>
        <v>No</v>
      </c>
      <c r="BB2271" s="22" t="str">
        <f aca="false">IF(AH2271="","No",IF(BA2271="Sí",IF((AO2271-AH2271)&gt;Resumen!$B$6,"Sí","No"),IF((AO2271-AH2271)&gt;=Resumen!$B$132,"Sí","No")))</f>
        <v>No</v>
      </c>
      <c r="BC2271" s="22" t="str">
        <f aca="false">IF(AND(N2271="Sí",AL2271="Sí",AI2271=0),"Sí","No")</f>
        <v>No</v>
      </c>
      <c r="BD2271" s="22" t="str">
        <f aca="false">IF(COUNTIF('Plan 9+1 (con Pehuamar)'!$A$2:$A$227,A2271)&gt;0,"Sí","No")</f>
        <v>No</v>
      </c>
    </row>
    <row r="2272" customFormat="false" ht="15" hidden="false" customHeight="true" outlineLevel="0" collapsed="false">
      <c r="A2272" s="6" t="n">
        <v>201442</v>
      </c>
      <c r="B2272" s="6" t="n">
        <v>14</v>
      </c>
      <c r="C2272" s="6" t="n">
        <v>1403</v>
      </c>
      <c r="D2272" s="6" t="s">
        <v>315</v>
      </c>
      <c r="E2272" s="6" t="s">
        <v>2427</v>
      </c>
      <c r="F2272" s="6" t="s">
        <v>206</v>
      </c>
      <c r="G2272" s="6" t="s">
        <v>130</v>
      </c>
      <c r="H2272" s="6" t="s">
        <v>1715</v>
      </c>
      <c r="I2272" s="27" t="n">
        <v>8</v>
      </c>
      <c r="J2272" s="27" t="n">
        <v>20</v>
      </c>
      <c r="K2272" s="27" t="n">
        <v>10</v>
      </c>
      <c r="L2272" s="28" t="n">
        <f aca="false">I2272+J2272</f>
        <v>28</v>
      </c>
      <c r="M2272" s="28" t="n">
        <f aca="false">L2272+K2272</f>
        <v>38</v>
      </c>
      <c r="N2272" s="22" t="str">
        <f aca="false">IF(I2272&gt;0,"Sí","No")</f>
        <v>Sí</v>
      </c>
      <c r="O2272" s="22" t="str">
        <f aca="false">IF(J2272&gt;0,"Sí","No")</f>
        <v>Sí</v>
      </c>
      <c r="P2272" s="22" t="str">
        <f aca="false">IF(K2272&gt;0,"Sí","No")</f>
        <v>Sí</v>
      </c>
      <c r="Q2272" s="22" t="str">
        <f aca="false">IF(OR(I2272&gt;0,J2272&gt;0),"Sí","No")</f>
        <v>Sí</v>
      </c>
      <c r="R2272" s="27" t="n">
        <v>1750</v>
      </c>
      <c r="S2272" s="27" t="n">
        <v>2500</v>
      </c>
      <c r="T2272" s="27" t="n">
        <v>1280</v>
      </c>
      <c r="U2272" s="27" t="n">
        <v>1800</v>
      </c>
      <c r="V2272" s="27" t="n">
        <v>3500</v>
      </c>
      <c r="W2272" s="12" t="n">
        <f aca="false">IF(AND(I2272&gt;0,R2272&gt;0),(S2272-R2272)/R2272,"")</f>
        <v>0.428571428571429</v>
      </c>
      <c r="X2272" s="12" t="n">
        <f aca="false">IF(AND(J2272&gt;0,T2272&gt;0),(U2272-T2272)/T2272,"")</f>
        <v>0.40625</v>
      </c>
      <c r="Y2272" s="12" t="n">
        <f aca="false">IF(AND(K2272&gt;0,V2272&gt;0),(V2272-Resumen!$B$7)/Resumen!$B$7,"")</f>
        <v>0.4</v>
      </c>
      <c r="Z2272" s="28" t="n">
        <f aca="false">IF(AND(K2272&gt;0,I2272&gt;0,V2272&gt;0,S2272&gt;0),V2272-S2272,"")</f>
        <v>1000</v>
      </c>
      <c r="AA2272" s="12" t="n">
        <f aca="false">IF(Z2272&lt;&gt;"",Z2272/S2272,"")</f>
        <v>0.4</v>
      </c>
      <c r="AB2272" s="28" t="n">
        <f aca="false">IF(AND(K2272&gt;0,J2272&gt;0,V2272&gt;0,U2272&gt;0),V2272-U2272,"")</f>
        <v>1700</v>
      </c>
      <c r="AC2272" s="12" t="n">
        <f aca="false">IF(AB2272&lt;&gt;"",AB2272/U2272,"")</f>
        <v>0.944444444444444</v>
      </c>
      <c r="AD2272" s="27" t="n">
        <v>8</v>
      </c>
      <c r="AE2272" s="27" t="n">
        <v>5</v>
      </c>
      <c r="AF2272" s="27" t="n">
        <v>10</v>
      </c>
      <c r="AG2272" s="28" t="n">
        <f aca="false">AD2272+AE2272+AF2272</f>
        <v>23</v>
      </c>
      <c r="AH2272" s="12" t="n">
        <f aca="false">IF(AG2272&gt;0,AD2272/AG2272,"")</f>
        <v>0.347826086956522</v>
      </c>
      <c r="AI2272" s="27" t="n">
        <v>0</v>
      </c>
      <c r="AJ2272" s="27" t="n">
        <v>0</v>
      </c>
      <c r="AK2272" s="27" t="n">
        <v>0</v>
      </c>
      <c r="AL2272" s="22" t="str">
        <f aca="false">IF(OR(AJ2272&gt;0,AK2272&gt;0),"Sí","No")</f>
        <v>No</v>
      </c>
      <c r="AM2272" s="6" t="s">
        <v>198</v>
      </c>
      <c r="AN2272" s="6" t="s">
        <v>198</v>
      </c>
      <c r="AO2272" s="12" t="n">
        <f aca="false">IF(M2272&gt;0,K2272/M2272,"")</f>
        <v>0.263157894736842</v>
      </c>
      <c r="AP2272" s="22" t="str">
        <f aca="false">IF(M2272&gt;=Resumen!$B$5,"Alto","Bajo")</f>
        <v>Bajo</v>
      </c>
      <c r="AQ2272" s="22" t="str">
        <f aca="false">IF(AO2272&gt;=Resumen!$B$28,"Alto","Bajo")</f>
        <v>Bajo</v>
      </c>
      <c r="AR2272" s="22" t="str">
        <f aca="false">AP2272&amp;" Potencial / "&amp;AQ2272&amp;" Share"</f>
        <v>Bajo Potencial / Bajo Share</v>
      </c>
      <c r="AS2272" s="22" t="str">
        <f aca="false">IF(Q2272="Sí",IF(AO2272&gt;=Resumen!$B$29,"Alto","Bajo"),"")</f>
        <v>Bajo</v>
      </c>
      <c r="AT2272" s="22" t="str">
        <f aca="false">IF(AS2272&lt;&gt;"",AP2272&amp;" Potencial / "&amp;AS2272&amp;" Share","")</f>
        <v>Bajo Potencial / Bajo Share</v>
      </c>
      <c r="AU2272" s="22" t="str">
        <f aca="false">IF(AH2272="","Sin dato",IF(AH2272-AO2272&gt;Resumen!$B$6,"Sobre-exhibido",IF(AO2272-AH2272&gt;Resumen!$B$6,"Sub-exhibido","En línea")))</f>
        <v>Sobre-exhibido</v>
      </c>
      <c r="AV2272" s="22" t="n">
        <f aca="false">IF(AT2272="","",IF(AT2272="Alto Potencial / Bajo Share",1,IF(AT2272="Alto Potencial / Alto Share",2,IF(AT2272="Bajo Potencial / Alto Share",3,4))))</f>
        <v>4</v>
      </c>
      <c r="AW2272" s="22" t="str">
        <f aca="false">IF(Q2272="No","Sin competencia directa",IF(AV2272=1,"1 - Foco Conquista (Alto Pot / Bajo Share)",IF(AV2272=2,"2 - Foco Defensa (Alto Pot / Alto Share)",IF(AV2272=3,"3 - Monitoreo (Bajo Pot / Alto Share)","4 - Baja Prioridad (Bajo Pot / Bajo Share)"))))</f>
        <v>4 - Baja Prioridad (Bajo Pot / Bajo Share)</v>
      </c>
      <c r="AX2272" s="12" t="str">
        <f aca="false">IF(OR(IFERROR(AND(W2272&lt;&gt;"",Y2272&lt;&gt;"",Y2272-W2272&gt;Resumen!$B$8),FALSE()),IFERROR(AND(X2272&lt;&gt;"",Y2272&lt;&gt;"",Y2272-X2272&gt;Resumen!$B$8),FALSE())),MAX(IF(IFERROR(AND(W2272&lt;&gt;"",Y2272&lt;&gt;"",Y2272-W2272&gt;Resumen!$B$8),FALSE()),Y2272-W2272,0),IF(IFERROR(AND(X2272&lt;&gt;"",Y2272&lt;&gt;"",Y2272-X2272&gt;Resumen!$B$8),FALSE()),Y2272-X2272,0)),"")</f>
        <v/>
      </c>
      <c r="AY2272" s="22" t="str">
        <f aca="false">IF(OR(IFERROR(AND(W2272&lt;&gt;"",Y2272&lt;&gt;"",Y2272-W2272&gt;Resumen!$B$8),FALSE()),IFERROR(AND(X2272&lt;&gt;"",Y2272&lt;&gt;"",Y2272-X2272&gt;Resumen!$B$8),FALSE())),TRIM("Lays tiene mayor markup que "&amp;IF(IFERROR(AND(W2272&lt;&gt;"",Y2272&lt;&gt;"",Y2272-W2272&gt;Resumen!$B$8),FALSE()),"Quento ","")&amp;IF(IFERROR(AND(X2272&lt;&gt;"",Y2272&lt;&gt;"",Y2272-X2272&gt;Resumen!$B$8),FALSE()),"Julicroc ","")&amp;"en este PDV"),"")</f>
        <v/>
      </c>
      <c r="AZ2272" s="22" t="str">
        <f aca="false">IF(COUNTIF('Plan Pehuamar - Lista'!$A$2:$A$167,A2272)&gt;0,"Sí","No")</f>
        <v>No</v>
      </c>
      <c r="BA2272" s="22" t="str">
        <f aca="false">IF(COUNTIF('Plan Combo 9+1'!$A$2:$A$226,A2272)&gt;0,"Sí","No")</f>
        <v>No</v>
      </c>
      <c r="BB2272" s="22" t="str">
        <f aca="false">IF(AH2272="","No",IF(BA2272="Sí",IF((AO2272-AH2272)&gt;Resumen!$B$6,"Sí","No"),IF((AO2272-AH2272)&gt;=Resumen!$B$132,"Sí","No")))</f>
        <v>No</v>
      </c>
      <c r="BC2272" s="22" t="str">
        <f aca="false">IF(AND(N2272="Sí",AL2272="Sí",AI2272=0),"Sí","No")</f>
        <v>No</v>
      </c>
      <c r="BD2272" s="22" t="str">
        <f aca="false">IF(COUNTIF('Plan 9+1 (con Pehuamar)'!$A$2:$A$227,A2272)&gt;0,"Sí","No")</f>
        <v>No</v>
      </c>
    </row>
    <row r="2273" customFormat="false" ht="15" hidden="false" customHeight="true" outlineLevel="0" collapsed="false">
      <c r="A2273" s="6" t="n">
        <v>201444</v>
      </c>
      <c r="B2273" s="6" t="n">
        <v>14</v>
      </c>
      <c r="C2273" s="6" t="n">
        <v>1403</v>
      </c>
      <c r="D2273" s="6" t="s">
        <v>315</v>
      </c>
      <c r="E2273" s="6" t="s">
        <v>2428</v>
      </c>
      <c r="F2273" s="6" t="s">
        <v>201</v>
      </c>
      <c r="G2273" s="6" t="s">
        <v>130</v>
      </c>
      <c r="H2273" s="6" t="s">
        <v>1715</v>
      </c>
      <c r="I2273" s="27" t="n">
        <v>10</v>
      </c>
      <c r="J2273" s="27" t="n">
        <v>12</v>
      </c>
      <c r="K2273" s="27" t="n">
        <v>5</v>
      </c>
      <c r="L2273" s="28" t="n">
        <f aca="false">I2273+J2273</f>
        <v>22</v>
      </c>
      <c r="M2273" s="28" t="n">
        <f aca="false">L2273+K2273</f>
        <v>27</v>
      </c>
      <c r="N2273" s="22" t="str">
        <f aca="false">IF(I2273&gt;0,"Sí","No")</f>
        <v>Sí</v>
      </c>
      <c r="O2273" s="22" t="str">
        <f aca="false">IF(J2273&gt;0,"Sí","No")</f>
        <v>Sí</v>
      </c>
      <c r="P2273" s="22" t="str">
        <f aca="false">IF(K2273&gt;0,"Sí","No")</f>
        <v>Sí</v>
      </c>
      <c r="Q2273" s="22" t="str">
        <f aca="false">IF(OR(I2273&gt;0,J2273&gt;0),"Sí","No")</f>
        <v>Sí</v>
      </c>
      <c r="R2273" s="27" t="n">
        <v>1750</v>
      </c>
      <c r="S2273" s="27" t="n">
        <v>2500</v>
      </c>
      <c r="T2273" s="27" t="n">
        <v>1280</v>
      </c>
      <c r="U2273" s="27" t="n">
        <v>1800</v>
      </c>
      <c r="V2273" s="27" t="n">
        <v>3500</v>
      </c>
      <c r="W2273" s="12" t="n">
        <f aca="false">IF(AND(I2273&gt;0,R2273&gt;0),(S2273-R2273)/R2273,"")</f>
        <v>0.428571428571429</v>
      </c>
      <c r="X2273" s="12" t="n">
        <f aca="false">IF(AND(J2273&gt;0,T2273&gt;0),(U2273-T2273)/T2273,"")</f>
        <v>0.40625</v>
      </c>
      <c r="Y2273" s="12" t="n">
        <f aca="false">IF(AND(K2273&gt;0,V2273&gt;0),(V2273-Resumen!$B$7)/Resumen!$B$7,"")</f>
        <v>0.4</v>
      </c>
      <c r="Z2273" s="28" t="n">
        <f aca="false">IF(AND(K2273&gt;0,I2273&gt;0,V2273&gt;0,S2273&gt;0),V2273-S2273,"")</f>
        <v>1000</v>
      </c>
      <c r="AA2273" s="12" t="n">
        <f aca="false">IF(Z2273&lt;&gt;"",Z2273/S2273,"")</f>
        <v>0.4</v>
      </c>
      <c r="AB2273" s="28" t="n">
        <f aca="false">IF(AND(K2273&gt;0,J2273&gt;0,V2273&gt;0,U2273&gt;0),V2273-U2273,"")</f>
        <v>1700</v>
      </c>
      <c r="AC2273" s="12" t="n">
        <f aca="false">IF(AB2273&lt;&gt;"",AB2273/U2273,"")</f>
        <v>0.944444444444444</v>
      </c>
      <c r="AD2273" s="27" t="n">
        <v>1</v>
      </c>
      <c r="AE2273" s="27" t="n">
        <v>2</v>
      </c>
      <c r="AF2273" s="27" t="n">
        <v>5</v>
      </c>
      <c r="AG2273" s="28" t="n">
        <f aca="false">AD2273+AE2273+AF2273</f>
        <v>8</v>
      </c>
      <c r="AH2273" s="12" t="n">
        <f aca="false">IF(AG2273&gt;0,AD2273/AG2273,"")</f>
        <v>0.125</v>
      </c>
      <c r="AI2273" s="27" t="n">
        <v>0</v>
      </c>
      <c r="AJ2273" s="27" t="n">
        <v>0</v>
      </c>
      <c r="AK2273" s="27" t="n">
        <v>0</v>
      </c>
      <c r="AL2273" s="22" t="str">
        <f aca="false">IF(OR(AJ2273&gt;0,AK2273&gt;0),"Sí","No")</f>
        <v>No</v>
      </c>
      <c r="AM2273" s="6" t="s">
        <v>198</v>
      </c>
      <c r="AN2273" s="6" t="s">
        <v>198</v>
      </c>
      <c r="AO2273" s="12" t="n">
        <f aca="false">IF(M2273&gt;0,K2273/M2273,"")</f>
        <v>0.185185185185185</v>
      </c>
      <c r="AP2273" s="22" t="str">
        <f aca="false">IF(M2273&gt;=Resumen!$B$5,"Alto","Bajo")</f>
        <v>Bajo</v>
      </c>
      <c r="AQ2273" s="22" t="str">
        <f aca="false">IF(AO2273&gt;=Resumen!$B$28,"Alto","Bajo")</f>
        <v>Bajo</v>
      </c>
      <c r="AR2273" s="22" t="str">
        <f aca="false">AP2273&amp;" Potencial / "&amp;AQ2273&amp;" Share"</f>
        <v>Bajo Potencial / Bajo Share</v>
      </c>
      <c r="AS2273" s="22" t="str">
        <f aca="false">IF(Q2273="Sí",IF(AO2273&gt;=Resumen!$B$29,"Alto","Bajo"),"")</f>
        <v>Bajo</v>
      </c>
      <c r="AT2273" s="22" t="str">
        <f aca="false">IF(AS2273&lt;&gt;"",AP2273&amp;" Potencial / "&amp;AS2273&amp;" Share","")</f>
        <v>Bajo Potencial / Bajo Share</v>
      </c>
      <c r="AU2273" s="22" t="str">
        <f aca="false">IF(AH2273="","Sin dato",IF(AH2273-AO2273&gt;Resumen!$B$6,"Sobre-exhibido",IF(AO2273-AH2273&gt;Resumen!$B$6,"Sub-exhibido","En línea")))</f>
        <v>Sub-exhibido</v>
      </c>
      <c r="AV2273" s="22" t="n">
        <f aca="false">IF(AT2273="","",IF(AT2273="Alto Potencial / Bajo Share",1,IF(AT2273="Alto Potencial / Alto Share",2,IF(AT2273="Bajo Potencial / Alto Share",3,4))))</f>
        <v>4</v>
      </c>
      <c r="AW2273" s="22" t="str">
        <f aca="false">IF(Q2273="No","Sin competencia directa",IF(AV2273=1,"1 - Foco Conquista (Alto Pot / Bajo Share)",IF(AV2273=2,"2 - Foco Defensa (Alto Pot / Alto Share)",IF(AV2273=3,"3 - Monitoreo (Bajo Pot / Alto Share)","4 - Baja Prioridad (Bajo Pot / Bajo Share)"))))</f>
        <v>4 - Baja Prioridad (Bajo Pot / Bajo Share)</v>
      </c>
      <c r="AX2273" s="12" t="str">
        <f aca="false">IF(OR(IFERROR(AND(W2273&lt;&gt;"",Y2273&lt;&gt;"",Y2273-W2273&gt;Resumen!$B$8),FALSE()),IFERROR(AND(X2273&lt;&gt;"",Y2273&lt;&gt;"",Y2273-X2273&gt;Resumen!$B$8),FALSE())),MAX(IF(IFERROR(AND(W2273&lt;&gt;"",Y2273&lt;&gt;"",Y2273-W2273&gt;Resumen!$B$8),FALSE()),Y2273-W2273,0),IF(IFERROR(AND(X2273&lt;&gt;"",Y2273&lt;&gt;"",Y2273-X2273&gt;Resumen!$B$8),FALSE()),Y2273-X2273,0)),"")</f>
        <v/>
      </c>
      <c r="AY2273" s="22" t="str">
        <f aca="false">IF(OR(IFERROR(AND(W2273&lt;&gt;"",Y2273&lt;&gt;"",Y2273-W2273&gt;Resumen!$B$8),FALSE()),IFERROR(AND(X2273&lt;&gt;"",Y2273&lt;&gt;"",Y2273-X2273&gt;Resumen!$B$8),FALSE())),TRIM("Lays tiene mayor markup que "&amp;IF(IFERROR(AND(W2273&lt;&gt;"",Y2273&lt;&gt;"",Y2273-W2273&gt;Resumen!$B$8),FALSE()),"Quento ","")&amp;IF(IFERROR(AND(X2273&lt;&gt;"",Y2273&lt;&gt;"",Y2273-X2273&gt;Resumen!$B$8),FALSE()),"Julicroc ","")&amp;"en este PDV"),"")</f>
        <v/>
      </c>
      <c r="AZ2273" s="22" t="str">
        <f aca="false">IF(COUNTIF('Plan Pehuamar - Lista'!$A$2:$A$167,A2273)&gt;0,"Sí","No")</f>
        <v>No</v>
      </c>
      <c r="BA2273" s="22" t="str">
        <f aca="false">IF(COUNTIF('Plan Combo 9+1'!$A$2:$A$226,A2273)&gt;0,"Sí","No")</f>
        <v>No</v>
      </c>
      <c r="BB2273" s="22" t="str">
        <f aca="false">IF(AH2273="","No",IF(BA2273="Sí",IF((AO2273-AH2273)&gt;Resumen!$B$6,"Sí","No"),IF((AO2273-AH2273)&gt;=Resumen!$B$132,"Sí","No")))</f>
        <v>No</v>
      </c>
      <c r="BC2273" s="22" t="str">
        <f aca="false">IF(AND(N2273="Sí",AL2273="Sí",AI2273=0),"Sí","No")</f>
        <v>No</v>
      </c>
      <c r="BD2273" s="22" t="str">
        <f aca="false">IF(COUNTIF('Plan 9+1 (con Pehuamar)'!$A$2:$A$227,A2273)&gt;0,"Sí","No")</f>
        <v>No</v>
      </c>
    </row>
    <row r="2274" customFormat="false" ht="15" hidden="false" customHeight="true" outlineLevel="0" collapsed="false">
      <c r="A2274" s="6" t="n">
        <v>201446</v>
      </c>
      <c r="B2274" s="6" t="n">
        <v>14</v>
      </c>
      <c r="C2274" s="6" t="n">
        <v>1403</v>
      </c>
      <c r="D2274" s="6" t="s">
        <v>315</v>
      </c>
      <c r="E2274" s="6" t="s">
        <v>2429</v>
      </c>
      <c r="F2274" s="6" t="s">
        <v>201</v>
      </c>
      <c r="G2274" s="6" t="s">
        <v>130</v>
      </c>
      <c r="H2274" s="6" t="s">
        <v>1715</v>
      </c>
      <c r="I2274" s="27" t="n">
        <v>10</v>
      </c>
      <c r="J2274" s="27" t="n">
        <v>30</v>
      </c>
      <c r="K2274" s="27" t="n">
        <v>10</v>
      </c>
      <c r="L2274" s="28" t="n">
        <f aca="false">I2274+J2274</f>
        <v>40</v>
      </c>
      <c r="M2274" s="28" t="n">
        <f aca="false">L2274+K2274</f>
        <v>50</v>
      </c>
      <c r="N2274" s="22" t="str">
        <f aca="false">IF(I2274&gt;0,"Sí","No")</f>
        <v>Sí</v>
      </c>
      <c r="O2274" s="22" t="str">
        <f aca="false">IF(J2274&gt;0,"Sí","No")</f>
        <v>Sí</v>
      </c>
      <c r="P2274" s="22" t="str">
        <f aca="false">IF(K2274&gt;0,"Sí","No")</f>
        <v>Sí</v>
      </c>
      <c r="Q2274" s="22" t="str">
        <f aca="false">IF(OR(I2274&gt;0,J2274&gt;0),"Sí","No")</f>
        <v>Sí</v>
      </c>
      <c r="R2274" s="27" t="n">
        <v>1750</v>
      </c>
      <c r="S2274" s="27" t="n">
        <v>2500</v>
      </c>
      <c r="T2274" s="27" t="n">
        <v>1280</v>
      </c>
      <c r="U2274" s="27" t="n">
        <v>1800</v>
      </c>
      <c r="V2274" s="27" t="n">
        <v>3500</v>
      </c>
      <c r="W2274" s="12" t="n">
        <f aca="false">IF(AND(I2274&gt;0,R2274&gt;0),(S2274-R2274)/R2274,"")</f>
        <v>0.428571428571429</v>
      </c>
      <c r="X2274" s="12" t="n">
        <f aca="false">IF(AND(J2274&gt;0,T2274&gt;0),(U2274-T2274)/T2274,"")</f>
        <v>0.40625</v>
      </c>
      <c r="Y2274" s="12" t="n">
        <f aca="false">IF(AND(K2274&gt;0,V2274&gt;0),(V2274-Resumen!$B$7)/Resumen!$B$7,"")</f>
        <v>0.4</v>
      </c>
      <c r="Z2274" s="28" t="n">
        <f aca="false">IF(AND(K2274&gt;0,I2274&gt;0,V2274&gt;0,S2274&gt;0),V2274-S2274,"")</f>
        <v>1000</v>
      </c>
      <c r="AA2274" s="12" t="n">
        <f aca="false">IF(Z2274&lt;&gt;"",Z2274/S2274,"")</f>
        <v>0.4</v>
      </c>
      <c r="AB2274" s="28" t="n">
        <f aca="false">IF(AND(K2274&gt;0,J2274&gt;0,V2274&gt;0,U2274&gt;0),V2274-U2274,"")</f>
        <v>1700</v>
      </c>
      <c r="AC2274" s="12" t="n">
        <f aca="false">IF(AB2274&lt;&gt;"",AB2274/U2274,"")</f>
        <v>0.944444444444444</v>
      </c>
      <c r="AD2274" s="27" t="n">
        <v>8</v>
      </c>
      <c r="AE2274" s="27" t="n">
        <v>2</v>
      </c>
      <c r="AF2274" s="27" t="n">
        <v>10</v>
      </c>
      <c r="AG2274" s="28" t="n">
        <f aca="false">AD2274+AE2274+AF2274</f>
        <v>20</v>
      </c>
      <c r="AH2274" s="12" t="n">
        <f aca="false">IF(AG2274&gt;0,AD2274/AG2274,"")</f>
        <v>0.4</v>
      </c>
      <c r="AI2274" s="27" t="n">
        <v>1</v>
      </c>
      <c r="AJ2274" s="27" t="n">
        <v>0</v>
      </c>
      <c r="AK2274" s="27" t="n">
        <v>1</v>
      </c>
      <c r="AL2274" s="22" t="str">
        <f aca="false">IF(OR(AJ2274&gt;0,AK2274&gt;0),"Sí","No")</f>
        <v>Sí</v>
      </c>
      <c r="AM2274" s="6" t="s">
        <v>198</v>
      </c>
      <c r="AN2274" s="6" t="s">
        <v>198</v>
      </c>
      <c r="AO2274" s="12" t="n">
        <f aca="false">IF(M2274&gt;0,K2274/M2274,"")</f>
        <v>0.2</v>
      </c>
      <c r="AP2274" s="22" t="str">
        <f aca="false">IF(M2274&gt;=Resumen!$B$5,"Alto","Bajo")</f>
        <v>Alto</v>
      </c>
      <c r="AQ2274" s="22" t="str">
        <f aca="false">IF(AO2274&gt;=Resumen!$B$28,"Alto","Bajo")</f>
        <v>Bajo</v>
      </c>
      <c r="AR2274" s="22" t="str">
        <f aca="false">AP2274&amp;" Potencial / "&amp;AQ2274&amp;" Share"</f>
        <v>Alto Potencial / Bajo Share</v>
      </c>
      <c r="AS2274" s="22" t="str">
        <f aca="false">IF(Q2274="Sí",IF(AO2274&gt;=Resumen!$B$29,"Alto","Bajo"),"")</f>
        <v>Bajo</v>
      </c>
      <c r="AT2274" s="22" t="str">
        <f aca="false">IF(AS2274&lt;&gt;"",AP2274&amp;" Potencial / "&amp;AS2274&amp;" Share","")</f>
        <v>Alto Potencial / Bajo Share</v>
      </c>
      <c r="AU2274" s="22" t="str">
        <f aca="false">IF(AH2274="","Sin dato",IF(AH2274-AO2274&gt;Resumen!$B$6,"Sobre-exhibido",IF(AO2274-AH2274&gt;Resumen!$B$6,"Sub-exhibido","En línea")))</f>
        <v>Sobre-exhibido</v>
      </c>
      <c r="AV2274" s="22" t="n">
        <f aca="false">IF(AT2274="","",IF(AT2274="Alto Potencial / Bajo Share",1,IF(AT2274="Alto Potencial / Alto Share",2,IF(AT2274="Bajo Potencial / Alto Share",3,4))))</f>
        <v>1</v>
      </c>
      <c r="AW2274" s="22" t="str">
        <f aca="false">IF(Q2274="No","Sin competencia directa",IF(AV2274=1,"1 - Foco Conquista (Alto Pot / Bajo Share)",IF(AV2274=2,"2 - Foco Defensa (Alto Pot / Alto Share)",IF(AV2274=3,"3 - Monitoreo (Bajo Pot / Alto Share)","4 - Baja Prioridad (Bajo Pot / Bajo Share)"))))</f>
        <v>1 - Foco Conquista (Alto Pot / Bajo Share)</v>
      </c>
      <c r="AX2274" s="12" t="str">
        <f aca="false">IF(OR(IFERROR(AND(W2274&lt;&gt;"",Y2274&lt;&gt;"",Y2274-W2274&gt;Resumen!$B$8),FALSE()),IFERROR(AND(X2274&lt;&gt;"",Y2274&lt;&gt;"",Y2274-X2274&gt;Resumen!$B$8),FALSE())),MAX(IF(IFERROR(AND(W2274&lt;&gt;"",Y2274&lt;&gt;"",Y2274-W2274&gt;Resumen!$B$8),FALSE()),Y2274-W2274,0),IF(IFERROR(AND(X2274&lt;&gt;"",Y2274&lt;&gt;"",Y2274-X2274&gt;Resumen!$B$8),FALSE()),Y2274-X2274,0)),"")</f>
        <v/>
      </c>
      <c r="AY2274" s="22" t="str">
        <f aca="false">IF(OR(IFERROR(AND(W2274&lt;&gt;"",Y2274&lt;&gt;"",Y2274-W2274&gt;Resumen!$B$8),FALSE()),IFERROR(AND(X2274&lt;&gt;"",Y2274&lt;&gt;"",Y2274-X2274&gt;Resumen!$B$8),FALSE())),TRIM("Lays tiene mayor markup que "&amp;IF(IFERROR(AND(W2274&lt;&gt;"",Y2274&lt;&gt;"",Y2274-W2274&gt;Resumen!$B$8),FALSE()),"Quento ","")&amp;IF(IFERROR(AND(X2274&lt;&gt;"",Y2274&lt;&gt;"",Y2274-X2274&gt;Resumen!$B$8),FALSE()),"Julicroc ","")&amp;"en este PDV"),"")</f>
        <v/>
      </c>
      <c r="AZ2274" s="22" t="str">
        <f aca="false">IF(COUNTIF('Plan Pehuamar - Lista'!$A$2:$A$167,A2274)&gt;0,"Sí","No")</f>
        <v>No</v>
      </c>
      <c r="BA2274" s="22" t="str">
        <f aca="false">IF(COUNTIF('Plan Combo 9+1'!$A$2:$A$226,A2274)&gt;0,"Sí","No")</f>
        <v>No</v>
      </c>
      <c r="BB2274" s="22" t="str">
        <f aca="false">IF(AH2274="","No",IF(BA2274="Sí",IF((AO2274-AH2274)&gt;Resumen!$B$6,"Sí","No"),IF((AO2274-AH2274)&gt;=Resumen!$B$132,"Sí","No")))</f>
        <v>No</v>
      </c>
      <c r="BC2274" s="22" t="str">
        <f aca="false">IF(AND(N2274="Sí",AL2274="Sí",AI2274=0),"Sí","No")</f>
        <v>No</v>
      </c>
      <c r="BD2274" s="22" t="str">
        <f aca="false">IF(COUNTIF('Plan 9+1 (con Pehuamar)'!$A$2:$A$227,A2274)&gt;0,"Sí","No")</f>
        <v>No</v>
      </c>
    </row>
    <row r="2275" customFormat="false" ht="15" hidden="false" customHeight="true" outlineLevel="0" collapsed="false">
      <c r="A2275" s="6" t="n">
        <v>201513</v>
      </c>
      <c r="B2275" s="6" t="n">
        <v>14</v>
      </c>
      <c r="C2275" s="6" t="n">
        <v>1403</v>
      </c>
      <c r="D2275" s="6" t="s">
        <v>315</v>
      </c>
      <c r="E2275" s="6" t="s">
        <v>2430</v>
      </c>
      <c r="F2275" s="6" t="s">
        <v>196</v>
      </c>
      <c r="G2275" s="6" t="s">
        <v>130</v>
      </c>
      <c r="H2275" s="6" t="s">
        <v>1715</v>
      </c>
      <c r="I2275" s="27" t="n">
        <v>10</v>
      </c>
      <c r="J2275" s="27" t="n">
        <v>30</v>
      </c>
      <c r="K2275" s="27" t="n">
        <v>10</v>
      </c>
      <c r="L2275" s="28" t="n">
        <f aca="false">I2275+J2275</f>
        <v>40</v>
      </c>
      <c r="M2275" s="28" t="n">
        <f aca="false">L2275+K2275</f>
        <v>50</v>
      </c>
      <c r="N2275" s="22" t="str">
        <f aca="false">IF(I2275&gt;0,"Sí","No")</f>
        <v>Sí</v>
      </c>
      <c r="O2275" s="22" t="str">
        <f aca="false">IF(J2275&gt;0,"Sí","No")</f>
        <v>Sí</v>
      </c>
      <c r="P2275" s="22" t="str">
        <f aca="false">IF(K2275&gt;0,"Sí","No")</f>
        <v>Sí</v>
      </c>
      <c r="Q2275" s="22" t="str">
        <f aca="false">IF(OR(I2275&gt;0,J2275&gt;0),"Sí","No")</f>
        <v>Sí</v>
      </c>
      <c r="R2275" s="27" t="n">
        <v>1750</v>
      </c>
      <c r="S2275" s="27" t="n">
        <v>2500</v>
      </c>
      <c r="T2275" s="27" t="n">
        <v>1280</v>
      </c>
      <c r="U2275" s="27" t="n">
        <v>1800</v>
      </c>
      <c r="V2275" s="27" t="n">
        <v>3500</v>
      </c>
      <c r="W2275" s="12" t="n">
        <f aca="false">IF(AND(I2275&gt;0,R2275&gt;0),(S2275-R2275)/R2275,"")</f>
        <v>0.428571428571429</v>
      </c>
      <c r="X2275" s="12" t="n">
        <f aca="false">IF(AND(J2275&gt;0,T2275&gt;0),(U2275-T2275)/T2275,"")</f>
        <v>0.40625</v>
      </c>
      <c r="Y2275" s="12" t="n">
        <f aca="false">IF(AND(K2275&gt;0,V2275&gt;0),(V2275-Resumen!$B$7)/Resumen!$B$7,"")</f>
        <v>0.4</v>
      </c>
      <c r="Z2275" s="28" t="n">
        <f aca="false">IF(AND(K2275&gt;0,I2275&gt;0,V2275&gt;0,S2275&gt;0),V2275-S2275,"")</f>
        <v>1000</v>
      </c>
      <c r="AA2275" s="12" t="n">
        <f aca="false">IF(Z2275&lt;&gt;"",Z2275/S2275,"")</f>
        <v>0.4</v>
      </c>
      <c r="AB2275" s="28" t="n">
        <f aca="false">IF(AND(K2275&gt;0,J2275&gt;0,V2275&gt;0,U2275&gt;0),V2275-U2275,"")</f>
        <v>1700</v>
      </c>
      <c r="AC2275" s="12" t="n">
        <f aca="false">IF(AB2275&lt;&gt;"",AB2275/U2275,"")</f>
        <v>0.944444444444444</v>
      </c>
      <c r="AD2275" s="27" t="n">
        <v>2</v>
      </c>
      <c r="AE2275" s="27" t="n">
        <v>2</v>
      </c>
      <c r="AF2275" s="27" t="n">
        <v>10</v>
      </c>
      <c r="AG2275" s="28" t="n">
        <f aca="false">AD2275+AE2275+AF2275</f>
        <v>14</v>
      </c>
      <c r="AH2275" s="12" t="n">
        <f aca="false">IF(AG2275&gt;0,AD2275/AG2275,"")</f>
        <v>0.142857142857143</v>
      </c>
      <c r="AI2275" s="27" t="n">
        <v>1</v>
      </c>
      <c r="AJ2275" s="27" t="n">
        <v>0</v>
      </c>
      <c r="AK2275" s="27" t="n">
        <v>1</v>
      </c>
      <c r="AL2275" s="22" t="str">
        <f aca="false">IF(OR(AJ2275&gt;0,AK2275&gt;0),"Sí","No")</f>
        <v>Sí</v>
      </c>
      <c r="AM2275" s="6" t="s">
        <v>198</v>
      </c>
      <c r="AN2275" s="6" t="s">
        <v>198</v>
      </c>
      <c r="AO2275" s="12" t="n">
        <f aca="false">IF(M2275&gt;0,K2275/M2275,"")</f>
        <v>0.2</v>
      </c>
      <c r="AP2275" s="22" t="str">
        <f aca="false">IF(M2275&gt;=Resumen!$B$5,"Alto","Bajo")</f>
        <v>Alto</v>
      </c>
      <c r="AQ2275" s="22" t="str">
        <f aca="false">IF(AO2275&gt;=Resumen!$B$28,"Alto","Bajo")</f>
        <v>Bajo</v>
      </c>
      <c r="AR2275" s="22" t="str">
        <f aca="false">AP2275&amp;" Potencial / "&amp;AQ2275&amp;" Share"</f>
        <v>Alto Potencial / Bajo Share</v>
      </c>
      <c r="AS2275" s="22" t="str">
        <f aca="false">IF(Q2275="Sí",IF(AO2275&gt;=Resumen!$B$29,"Alto","Bajo"),"")</f>
        <v>Bajo</v>
      </c>
      <c r="AT2275" s="22" t="str">
        <f aca="false">IF(AS2275&lt;&gt;"",AP2275&amp;" Potencial / "&amp;AS2275&amp;" Share","")</f>
        <v>Alto Potencial / Bajo Share</v>
      </c>
      <c r="AU2275" s="22" t="str">
        <f aca="false">IF(AH2275="","Sin dato",IF(AH2275-AO2275&gt;Resumen!$B$6,"Sobre-exhibido",IF(AO2275-AH2275&gt;Resumen!$B$6,"Sub-exhibido","En línea")))</f>
        <v>Sub-exhibido</v>
      </c>
      <c r="AV2275" s="22" t="n">
        <f aca="false">IF(AT2275="","",IF(AT2275="Alto Potencial / Bajo Share",1,IF(AT2275="Alto Potencial / Alto Share",2,IF(AT2275="Bajo Potencial / Alto Share",3,4))))</f>
        <v>1</v>
      </c>
      <c r="AW2275" s="22" t="str">
        <f aca="false">IF(Q2275="No","Sin competencia directa",IF(AV2275=1,"1 - Foco Conquista (Alto Pot / Bajo Share)",IF(AV2275=2,"2 - Foco Defensa (Alto Pot / Alto Share)",IF(AV2275=3,"3 - Monitoreo (Bajo Pot / Alto Share)","4 - Baja Prioridad (Bajo Pot / Bajo Share)"))))</f>
        <v>1 - Foco Conquista (Alto Pot / Bajo Share)</v>
      </c>
      <c r="AX2275" s="12" t="str">
        <f aca="false">IF(OR(IFERROR(AND(W2275&lt;&gt;"",Y2275&lt;&gt;"",Y2275-W2275&gt;Resumen!$B$8),FALSE()),IFERROR(AND(X2275&lt;&gt;"",Y2275&lt;&gt;"",Y2275-X2275&gt;Resumen!$B$8),FALSE())),MAX(IF(IFERROR(AND(W2275&lt;&gt;"",Y2275&lt;&gt;"",Y2275-W2275&gt;Resumen!$B$8),FALSE()),Y2275-W2275,0),IF(IFERROR(AND(X2275&lt;&gt;"",Y2275&lt;&gt;"",Y2275-X2275&gt;Resumen!$B$8),FALSE()),Y2275-X2275,0)),"")</f>
        <v/>
      </c>
      <c r="AY2275" s="22" t="str">
        <f aca="false">IF(OR(IFERROR(AND(W2275&lt;&gt;"",Y2275&lt;&gt;"",Y2275-W2275&gt;Resumen!$B$8),FALSE()),IFERROR(AND(X2275&lt;&gt;"",Y2275&lt;&gt;"",Y2275-X2275&gt;Resumen!$B$8),FALSE())),TRIM("Lays tiene mayor markup que "&amp;IF(IFERROR(AND(W2275&lt;&gt;"",Y2275&lt;&gt;"",Y2275-W2275&gt;Resumen!$B$8),FALSE()),"Quento ","")&amp;IF(IFERROR(AND(X2275&lt;&gt;"",Y2275&lt;&gt;"",Y2275-X2275&gt;Resumen!$B$8),FALSE()),"Julicroc ","")&amp;"en este PDV"),"")</f>
        <v/>
      </c>
      <c r="AZ2275" s="22" t="str">
        <f aca="false">IF(COUNTIF('Plan Pehuamar - Lista'!$A$2:$A$167,A2275)&gt;0,"Sí","No")</f>
        <v>No</v>
      </c>
      <c r="BA2275" s="22" t="str">
        <f aca="false">IF(COUNTIF('Plan Combo 9+1'!$A$2:$A$226,A2275)&gt;0,"Sí","No")</f>
        <v>No</v>
      </c>
      <c r="BB2275" s="22" t="str">
        <f aca="false">IF(AH2275="","No",IF(BA2275="Sí",IF((AO2275-AH2275)&gt;Resumen!$B$6,"Sí","No"),IF((AO2275-AH2275)&gt;=Resumen!$B$132,"Sí","No")))</f>
        <v>No</v>
      </c>
      <c r="BC2275" s="22" t="str">
        <f aca="false">IF(AND(N2275="Sí",AL2275="Sí",AI2275=0),"Sí","No")</f>
        <v>No</v>
      </c>
      <c r="BD2275" s="22" t="str">
        <f aca="false">IF(COUNTIF('Plan 9+1 (con Pehuamar)'!$A$2:$A$227,A2275)&gt;0,"Sí","No")</f>
        <v>No</v>
      </c>
    </row>
    <row r="2276" customFormat="false" ht="15" hidden="false" customHeight="true" outlineLevel="0" collapsed="false">
      <c r="A2276" s="6" t="n">
        <v>201558</v>
      </c>
      <c r="B2276" s="6" t="n">
        <v>14</v>
      </c>
      <c r="C2276" s="6" t="n">
        <v>1403</v>
      </c>
      <c r="D2276" s="6" t="s">
        <v>315</v>
      </c>
      <c r="E2276" s="6" t="s">
        <v>2431</v>
      </c>
      <c r="F2276" s="6" t="s">
        <v>196</v>
      </c>
      <c r="G2276" s="6" t="s">
        <v>130</v>
      </c>
      <c r="H2276" s="6" t="s">
        <v>1715</v>
      </c>
      <c r="I2276" s="27" t="n">
        <v>3</v>
      </c>
      <c r="J2276" s="27" t="n">
        <v>6</v>
      </c>
      <c r="K2276" s="27" t="n">
        <v>1</v>
      </c>
      <c r="L2276" s="28" t="n">
        <f aca="false">I2276+J2276</f>
        <v>9</v>
      </c>
      <c r="M2276" s="28" t="n">
        <f aca="false">L2276+K2276</f>
        <v>10</v>
      </c>
      <c r="N2276" s="22" t="str">
        <f aca="false">IF(I2276&gt;0,"Sí","No")</f>
        <v>Sí</v>
      </c>
      <c r="O2276" s="22" t="str">
        <f aca="false">IF(J2276&gt;0,"Sí","No")</f>
        <v>Sí</v>
      </c>
      <c r="P2276" s="22" t="str">
        <f aca="false">IF(K2276&gt;0,"Sí","No")</f>
        <v>Sí</v>
      </c>
      <c r="Q2276" s="22" t="str">
        <f aca="false">IF(OR(I2276&gt;0,J2276&gt;0),"Sí","No")</f>
        <v>Sí</v>
      </c>
      <c r="R2276" s="27" t="n">
        <v>1750</v>
      </c>
      <c r="S2276" s="27" t="n">
        <v>2500</v>
      </c>
      <c r="T2276" s="27" t="n">
        <v>1280</v>
      </c>
      <c r="U2276" s="27" t="n">
        <v>1800</v>
      </c>
      <c r="V2276" s="27" t="n">
        <v>3500</v>
      </c>
      <c r="W2276" s="12" t="n">
        <f aca="false">IF(AND(I2276&gt;0,R2276&gt;0),(S2276-R2276)/R2276,"")</f>
        <v>0.428571428571429</v>
      </c>
      <c r="X2276" s="12" t="n">
        <f aca="false">IF(AND(J2276&gt;0,T2276&gt;0),(U2276-T2276)/T2276,"")</f>
        <v>0.40625</v>
      </c>
      <c r="Y2276" s="12" t="n">
        <f aca="false">IF(AND(K2276&gt;0,V2276&gt;0),(V2276-Resumen!$B$7)/Resumen!$B$7,"")</f>
        <v>0.4</v>
      </c>
      <c r="Z2276" s="28" t="n">
        <f aca="false">IF(AND(K2276&gt;0,I2276&gt;0,V2276&gt;0,S2276&gt;0),V2276-S2276,"")</f>
        <v>1000</v>
      </c>
      <c r="AA2276" s="12" t="n">
        <f aca="false">IF(Z2276&lt;&gt;"",Z2276/S2276,"")</f>
        <v>0.4</v>
      </c>
      <c r="AB2276" s="28" t="n">
        <f aca="false">IF(AND(K2276&gt;0,J2276&gt;0,V2276&gt;0,U2276&gt;0),V2276-U2276,"")</f>
        <v>1700</v>
      </c>
      <c r="AC2276" s="12" t="n">
        <f aca="false">IF(AB2276&lt;&gt;"",AB2276/U2276,"")</f>
        <v>0.944444444444444</v>
      </c>
      <c r="AD2276" s="27" t="n">
        <v>1</v>
      </c>
      <c r="AE2276" s="27" t="n">
        <v>1</v>
      </c>
      <c r="AF2276" s="27" t="n">
        <v>3</v>
      </c>
      <c r="AG2276" s="28" t="n">
        <f aca="false">AD2276+AE2276+AF2276</f>
        <v>5</v>
      </c>
      <c r="AH2276" s="12" t="n">
        <f aca="false">IF(AG2276&gt;0,AD2276/AG2276,"")</f>
        <v>0.2</v>
      </c>
      <c r="AI2276" s="27" t="n">
        <v>0</v>
      </c>
      <c r="AJ2276" s="27" t="n">
        <v>0</v>
      </c>
      <c r="AK2276" s="27" t="n">
        <v>0</v>
      </c>
      <c r="AL2276" s="22" t="str">
        <f aca="false">IF(OR(AJ2276&gt;0,AK2276&gt;0),"Sí","No")</f>
        <v>No</v>
      </c>
      <c r="AM2276" s="6" t="s">
        <v>198</v>
      </c>
      <c r="AN2276" s="6" t="s">
        <v>198</v>
      </c>
      <c r="AO2276" s="12" t="n">
        <f aca="false">IF(M2276&gt;0,K2276/M2276,"")</f>
        <v>0.1</v>
      </c>
      <c r="AP2276" s="22" t="str">
        <f aca="false">IF(M2276&gt;=Resumen!$B$5,"Alto","Bajo")</f>
        <v>Bajo</v>
      </c>
      <c r="AQ2276" s="22" t="str">
        <f aca="false">IF(AO2276&gt;=Resumen!$B$28,"Alto","Bajo")</f>
        <v>Bajo</v>
      </c>
      <c r="AR2276" s="22" t="str">
        <f aca="false">AP2276&amp;" Potencial / "&amp;AQ2276&amp;" Share"</f>
        <v>Bajo Potencial / Bajo Share</v>
      </c>
      <c r="AS2276" s="22" t="str">
        <f aca="false">IF(Q2276="Sí",IF(AO2276&gt;=Resumen!$B$29,"Alto","Bajo"),"")</f>
        <v>Bajo</v>
      </c>
      <c r="AT2276" s="22" t="str">
        <f aca="false">IF(AS2276&lt;&gt;"",AP2276&amp;" Potencial / "&amp;AS2276&amp;" Share","")</f>
        <v>Bajo Potencial / Bajo Share</v>
      </c>
      <c r="AU2276" s="22" t="str">
        <f aca="false">IF(AH2276="","Sin dato",IF(AH2276-AO2276&gt;Resumen!$B$6,"Sobre-exhibido",IF(AO2276-AH2276&gt;Resumen!$B$6,"Sub-exhibido","En línea")))</f>
        <v>Sobre-exhibido</v>
      </c>
      <c r="AV2276" s="22" t="n">
        <f aca="false">IF(AT2276="","",IF(AT2276="Alto Potencial / Bajo Share",1,IF(AT2276="Alto Potencial / Alto Share",2,IF(AT2276="Bajo Potencial / Alto Share",3,4))))</f>
        <v>4</v>
      </c>
      <c r="AW2276" s="22" t="str">
        <f aca="false">IF(Q2276="No","Sin competencia directa",IF(AV2276=1,"1 - Foco Conquista (Alto Pot / Bajo Share)",IF(AV2276=2,"2 - Foco Defensa (Alto Pot / Alto Share)",IF(AV2276=3,"3 - Monitoreo (Bajo Pot / Alto Share)","4 - Baja Prioridad (Bajo Pot / Bajo Share)"))))</f>
        <v>4 - Baja Prioridad (Bajo Pot / Bajo Share)</v>
      </c>
      <c r="AX2276" s="12" t="str">
        <f aca="false">IF(OR(IFERROR(AND(W2276&lt;&gt;"",Y2276&lt;&gt;"",Y2276-W2276&gt;Resumen!$B$8),FALSE()),IFERROR(AND(X2276&lt;&gt;"",Y2276&lt;&gt;"",Y2276-X2276&gt;Resumen!$B$8),FALSE())),MAX(IF(IFERROR(AND(W2276&lt;&gt;"",Y2276&lt;&gt;"",Y2276-W2276&gt;Resumen!$B$8),FALSE()),Y2276-W2276,0),IF(IFERROR(AND(X2276&lt;&gt;"",Y2276&lt;&gt;"",Y2276-X2276&gt;Resumen!$B$8),FALSE()),Y2276-X2276,0)),"")</f>
        <v/>
      </c>
      <c r="AY2276" s="22" t="str">
        <f aca="false">IF(OR(IFERROR(AND(W2276&lt;&gt;"",Y2276&lt;&gt;"",Y2276-W2276&gt;Resumen!$B$8),FALSE()),IFERROR(AND(X2276&lt;&gt;"",Y2276&lt;&gt;"",Y2276-X2276&gt;Resumen!$B$8),FALSE())),TRIM("Lays tiene mayor markup que "&amp;IF(IFERROR(AND(W2276&lt;&gt;"",Y2276&lt;&gt;"",Y2276-W2276&gt;Resumen!$B$8),FALSE()),"Quento ","")&amp;IF(IFERROR(AND(X2276&lt;&gt;"",Y2276&lt;&gt;"",Y2276-X2276&gt;Resumen!$B$8),FALSE()),"Julicroc ","")&amp;"en este PDV"),"")</f>
        <v/>
      </c>
      <c r="AZ2276" s="22" t="str">
        <f aca="false">IF(COUNTIF('Plan Pehuamar - Lista'!$A$2:$A$167,A2276)&gt;0,"Sí","No")</f>
        <v>No</v>
      </c>
      <c r="BA2276" s="22" t="str">
        <f aca="false">IF(COUNTIF('Plan Combo 9+1'!$A$2:$A$226,A2276)&gt;0,"Sí","No")</f>
        <v>No</v>
      </c>
      <c r="BB2276" s="22" t="str">
        <f aca="false">IF(AH2276="","No",IF(BA2276="Sí",IF((AO2276-AH2276)&gt;Resumen!$B$6,"Sí","No"),IF((AO2276-AH2276)&gt;=Resumen!$B$132,"Sí","No")))</f>
        <v>No</v>
      </c>
      <c r="BC2276" s="22" t="str">
        <f aca="false">IF(AND(N2276="Sí",AL2276="Sí",AI2276=0),"Sí","No")</f>
        <v>No</v>
      </c>
      <c r="BD2276" s="22" t="str">
        <f aca="false">IF(COUNTIF('Plan 9+1 (con Pehuamar)'!$A$2:$A$227,A2276)&gt;0,"Sí","No")</f>
        <v>No</v>
      </c>
    </row>
    <row r="2277" customFormat="false" ht="15" hidden="false" customHeight="true" outlineLevel="0" collapsed="false">
      <c r="A2277" s="6" t="n">
        <v>201562</v>
      </c>
      <c r="B2277" s="6" t="n">
        <v>14</v>
      </c>
      <c r="C2277" s="6" t="n">
        <v>1403</v>
      </c>
      <c r="D2277" s="6" t="s">
        <v>315</v>
      </c>
      <c r="E2277" s="6" t="s">
        <v>2432</v>
      </c>
      <c r="F2277" s="6" t="s">
        <v>196</v>
      </c>
      <c r="G2277" s="6" t="s">
        <v>130</v>
      </c>
      <c r="H2277" s="6" t="s">
        <v>1715</v>
      </c>
      <c r="I2277" s="27" t="n">
        <v>10</v>
      </c>
      <c r="J2277" s="27" t="n">
        <v>3</v>
      </c>
      <c r="K2277" s="27" t="n">
        <v>0</v>
      </c>
      <c r="L2277" s="28" t="n">
        <f aca="false">I2277+J2277</f>
        <v>13</v>
      </c>
      <c r="M2277" s="28" t="n">
        <f aca="false">L2277+K2277</f>
        <v>13</v>
      </c>
      <c r="N2277" s="22" t="str">
        <f aca="false">IF(I2277&gt;0,"Sí","No")</f>
        <v>Sí</v>
      </c>
      <c r="O2277" s="22" t="str">
        <f aca="false">IF(J2277&gt;0,"Sí","No")</f>
        <v>Sí</v>
      </c>
      <c r="P2277" s="22" t="str">
        <f aca="false">IF(K2277&gt;0,"Sí","No")</f>
        <v>No</v>
      </c>
      <c r="Q2277" s="22" t="str">
        <f aca="false">IF(OR(I2277&gt;0,J2277&gt;0),"Sí","No")</f>
        <v>Sí</v>
      </c>
      <c r="R2277" s="27" t="n">
        <v>1750</v>
      </c>
      <c r="S2277" s="27" t="n">
        <v>2500</v>
      </c>
      <c r="T2277" s="27" t="n">
        <v>1280</v>
      </c>
      <c r="U2277" s="27" t="n">
        <v>1800</v>
      </c>
      <c r="V2277" s="27"/>
      <c r="W2277" s="12" t="n">
        <f aca="false">IF(AND(I2277&gt;0,R2277&gt;0),(S2277-R2277)/R2277,"")</f>
        <v>0.428571428571429</v>
      </c>
      <c r="X2277" s="12" t="n">
        <f aca="false">IF(AND(J2277&gt;0,T2277&gt;0),(U2277-T2277)/T2277,"")</f>
        <v>0.40625</v>
      </c>
      <c r="Y2277" s="12" t="str">
        <f aca="false">IF(AND(K2277&gt;0,V2277&gt;0),(V2277-Resumen!$B$7)/Resumen!$B$7,"")</f>
        <v/>
      </c>
      <c r="Z2277" s="28" t="str">
        <f aca="false">IF(AND(K2277&gt;0,I2277&gt;0,V2277&gt;0,S2277&gt;0),V2277-S2277,"")</f>
        <v/>
      </c>
      <c r="AA2277" s="12" t="str">
        <f aca="false">IF(Z2277&lt;&gt;"",Z2277/S2277,"")</f>
        <v/>
      </c>
      <c r="AB2277" s="28" t="str">
        <f aca="false">IF(AND(K2277&gt;0,J2277&gt;0,V2277&gt;0,U2277&gt;0),V2277-U2277,"")</f>
        <v/>
      </c>
      <c r="AC2277" s="12" t="str">
        <f aca="false">IF(AB2277&lt;&gt;"",AB2277/U2277,"")</f>
        <v/>
      </c>
      <c r="AD2277" s="27" t="n">
        <v>0</v>
      </c>
      <c r="AE2277" s="27" t="n">
        <v>2</v>
      </c>
      <c r="AF2277" s="27" t="n">
        <v>2</v>
      </c>
      <c r="AG2277" s="28" t="n">
        <f aca="false">AD2277+AE2277+AF2277</f>
        <v>4</v>
      </c>
      <c r="AH2277" s="12" t="n">
        <f aca="false">IF(AG2277&gt;0,AD2277/AG2277,"")</f>
        <v>0</v>
      </c>
      <c r="AI2277" s="27" t="n">
        <v>0</v>
      </c>
      <c r="AJ2277" s="27" t="n">
        <v>0</v>
      </c>
      <c r="AK2277" s="27" t="n">
        <v>1</v>
      </c>
      <c r="AL2277" s="22" t="str">
        <f aca="false">IF(OR(AJ2277&gt;0,AK2277&gt;0),"Sí","No")</f>
        <v>Sí</v>
      </c>
      <c r="AM2277" s="6" t="s">
        <v>198</v>
      </c>
      <c r="AN2277" s="6" t="s">
        <v>198</v>
      </c>
      <c r="AO2277" s="12" t="n">
        <f aca="false">IF(M2277&gt;0,K2277/M2277,"")</f>
        <v>0</v>
      </c>
      <c r="AP2277" s="22" t="str">
        <f aca="false">IF(M2277&gt;=Resumen!$B$5,"Alto","Bajo")</f>
        <v>Bajo</v>
      </c>
      <c r="AQ2277" s="22" t="str">
        <f aca="false">IF(AO2277&gt;=Resumen!$B$28,"Alto","Bajo")</f>
        <v>Bajo</v>
      </c>
      <c r="AR2277" s="22" t="str">
        <f aca="false">AP2277&amp;" Potencial / "&amp;AQ2277&amp;" Share"</f>
        <v>Bajo Potencial / Bajo Share</v>
      </c>
      <c r="AS2277" s="22" t="str">
        <f aca="false">IF(Q2277="Sí",IF(AO2277&gt;=Resumen!$B$29,"Alto","Bajo"),"")</f>
        <v>Bajo</v>
      </c>
      <c r="AT2277" s="22" t="str">
        <f aca="false">IF(AS2277&lt;&gt;"",AP2277&amp;" Potencial / "&amp;AS2277&amp;" Share","")</f>
        <v>Bajo Potencial / Bajo Share</v>
      </c>
      <c r="AU2277" s="22" t="str">
        <f aca="false">IF(AH2277="","Sin dato",IF(AH2277-AO2277&gt;Resumen!$B$6,"Sobre-exhibido",IF(AO2277-AH2277&gt;Resumen!$B$6,"Sub-exhibido","En línea")))</f>
        <v>En línea</v>
      </c>
      <c r="AV2277" s="22" t="n">
        <f aca="false">IF(AT2277="","",IF(AT2277="Alto Potencial / Bajo Share",1,IF(AT2277="Alto Potencial / Alto Share",2,IF(AT2277="Bajo Potencial / Alto Share",3,4))))</f>
        <v>4</v>
      </c>
      <c r="AW2277" s="22" t="str">
        <f aca="false">IF(Q2277="No","Sin competencia directa",IF(AV2277=1,"1 - Foco Conquista (Alto Pot / Bajo Share)",IF(AV2277=2,"2 - Foco Defensa (Alto Pot / Alto Share)",IF(AV2277=3,"3 - Monitoreo (Bajo Pot / Alto Share)","4 - Baja Prioridad (Bajo Pot / Bajo Share)"))))</f>
        <v>4 - Baja Prioridad (Bajo Pot / Bajo Share)</v>
      </c>
      <c r="AX2277" s="12" t="str">
        <f aca="false">IF(OR(IFERROR(AND(W2277&lt;&gt;"",Y2277&lt;&gt;"",Y2277-W2277&gt;Resumen!$B$8),FALSE()),IFERROR(AND(X2277&lt;&gt;"",Y2277&lt;&gt;"",Y2277-X2277&gt;Resumen!$B$8),FALSE())),MAX(IF(IFERROR(AND(W2277&lt;&gt;"",Y2277&lt;&gt;"",Y2277-W2277&gt;Resumen!$B$8),FALSE()),Y2277-W2277,0),IF(IFERROR(AND(X2277&lt;&gt;"",Y2277&lt;&gt;"",Y2277-X2277&gt;Resumen!$B$8),FALSE()),Y2277-X2277,0)),"")</f>
        <v/>
      </c>
      <c r="AY2277" s="22" t="str">
        <f aca="false">IF(OR(IFERROR(AND(W2277&lt;&gt;"",Y2277&lt;&gt;"",Y2277-W2277&gt;Resumen!$B$8),FALSE()),IFERROR(AND(X2277&lt;&gt;"",Y2277&lt;&gt;"",Y2277-X2277&gt;Resumen!$B$8),FALSE())),TRIM("Lays tiene mayor markup que "&amp;IF(IFERROR(AND(W2277&lt;&gt;"",Y2277&lt;&gt;"",Y2277-W2277&gt;Resumen!$B$8),FALSE()),"Quento ","")&amp;IF(IFERROR(AND(X2277&lt;&gt;"",Y2277&lt;&gt;"",Y2277-X2277&gt;Resumen!$B$8),FALSE()),"Julicroc ","")&amp;"en este PDV"),"")</f>
        <v/>
      </c>
      <c r="AZ2277" s="22" t="str">
        <f aca="false">IF(COUNTIF('Plan Pehuamar - Lista'!$A$2:$A$167,A2277)&gt;0,"Sí","No")</f>
        <v>No</v>
      </c>
      <c r="BA2277" s="22" t="str">
        <f aca="false">IF(COUNTIF('Plan Combo 9+1'!$A$2:$A$226,A2277)&gt;0,"Sí","No")</f>
        <v>No</v>
      </c>
      <c r="BB2277" s="22" t="str">
        <f aca="false">IF(AH2277="","No",IF(BA2277="Sí",IF((AO2277-AH2277)&gt;Resumen!$B$6,"Sí","No"),IF((AO2277-AH2277)&gt;=Resumen!$B$132,"Sí","No")))</f>
        <v>No</v>
      </c>
      <c r="BC2277" s="22" t="str">
        <f aca="false">IF(AND(N2277="Sí",AL2277="Sí",AI2277=0),"Sí","No")</f>
        <v>Sí</v>
      </c>
      <c r="BD2277" s="22" t="str">
        <f aca="false">IF(COUNTIF('Plan 9+1 (con Pehuamar)'!$A$2:$A$227,A2277)&gt;0,"Sí","No")</f>
        <v>No</v>
      </c>
    </row>
    <row r="2278" customFormat="false" ht="15" hidden="false" customHeight="true" outlineLevel="0" collapsed="false">
      <c r="A2278" s="6" t="n">
        <v>201565</v>
      </c>
      <c r="B2278" s="6" t="n">
        <v>14</v>
      </c>
      <c r="C2278" s="6" t="n">
        <v>1403</v>
      </c>
      <c r="D2278" s="6" t="s">
        <v>315</v>
      </c>
      <c r="E2278" s="6" t="s">
        <v>2433</v>
      </c>
      <c r="F2278" s="6" t="s">
        <v>196</v>
      </c>
      <c r="G2278" s="6" t="s">
        <v>130</v>
      </c>
      <c r="H2278" s="6" t="s">
        <v>1715</v>
      </c>
      <c r="I2278" s="27" t="n">
        <v>3</v>
      </c>
      <c r="J2278" s="27" t="n">
        <v>6</v>
      </c>
      <c r="K2278" s="27" t="n">
        <v>3</v>
      </c>
      <c r="L2278" s="28" t="n">
        <f aca="false">I2278+J2278</f>
        <v>9</v>
      </c>
      <c r="M2278" s="28" t="n">
        <f aca="false">L2278+K2278</f>
        <v>12</v>
      </c>
      <c r="N2278" s="22" t="str">
        <f aca="false">IF(I2278&gt;0,"Sí","No")</f>
        <v>Sí</v>
      </c>
      <c r="O2278" s="22" t="str">
        <f aca="false">IF(J2278&gt;0,"Sí","No")</f>
        <v>Sí</v>
      </c>
      <c r="P2278" s="22" t="str">
        <f aca="false">IF(K2278&gt;0,"Sí","No")</f>
        <v>Sí</v>
      </c>
      <c r="Q2278" s="22" t="str">
        <f aca="false">IF(OR(I2278&gt;0,J2278&gt;0),"Sí","No")</f>
        <v>Sí</v>
      </c>
      <c r="R2278" s="27" t="n">
        <v>1750</v>
      </c>
      <c r="S2278" s="27" t="n">
        <v>2500</v>
      </c>
      <c r="T2278" s="27" t="n">
        <v>1280</v>
      </c>
      <c r="U2278" s="27" t="n">
        <v>1800</v>
      </c>
      <c r="V2278" s="27" t="n">
        <v>3500</v>
      </c>
      <c r="W2278" s="12" t="n">
        <f aca="false">IF(AND(I2278&gt;0,R2278&gt;0),(S2278-R2278)/R2278,"")</f>
        <v>0.428571428571429</v>
      </c>
      <c r="X2278" s="12" t="n">
        <f aca="false">IF(AND(J2278&gt;0,T2278&gt;0),(U2278-T2278)/T2278,"")</f>
        <v>0.40625</v>
      </c>
      <c r="Y2278" s="12" t="n">
        <f aca="false">IF(AND(K2278&gt;0,V2278&gt;0),(V2278-Resumen!$B$7)/Resumen!$B$7,"")</f>
        <v>0.4</v>
      </c>
      <c r="Z2278" s="28" t="n">
        <f aca="false">IF(AND(K2278&gt;0,I2278&gt;0,V2278&gt;0,S2278&gt;0),V2278-S2278,"")</f>
        <v>1000</v>
      </c>
      <c r="AA2278" s="12" t="n">
        <f aca="false">IF(Z2278&lt;&gt;"",Z2278/S2278,"")</f>
        <v>0.4</v>
      </c>
      <c r="AB2278" s="28" t="n">
        <f aca="false">IF(AND(K2278&gt;0,J2278&gt;0,V2278&gt;0,U2278&gt;0),V2278-U2278,"")</f>
        <v>1700</v>
      </c>
      <c r="AC2278" s="12" t="n">
        <f aca="false">IF(AB2278&lt;&gt;"",AB2278/U2278,"")</f>
        <v>0.944444444444444</v>
      </c>
      <c r="AD2278" s="27" t="n">
        <v>1</v>
      </c>
      <c r="AE2278" s="27" t="n">
        <v>1</v>
      </c>
      <c r="AF2278" s="27" t="n">
        <v>3</v>
      </c>
      <c r="AG2278" s="28" t="n">
        <f aca="false">AD2278+AE2278+AF2278</f>
        <v>5</v>
      </c>
      <c r="AH2278" s="12" t="n">
        <f aca="false">IF(AG2278&gt;0,AD2278/AG2278,"")</f>
        <v>0.2</v>
      </c>
      <c r="AI2278" s="27" t="n">
        <v>1</v>
      </c>
      <c r="AJ2278" s="27" t="n">
        <v>0</v>
      </c>
      <c r="AK2278" s="27" t="n">
        <v>1</v>
      </c>
      <c r="AL2278" s="22" t="str">
        <f aca="false">IF(OR(AJ2278&gt;0,AK2278&gt;0),"Sí","No")</f>
        <v>Sí</v>
      </c>
      <c r="AM2278" s="6" t="s">
        <v>198</v>
      </c>
      <c r="AN2278" s="6" t="s">
        <v>198</v>
      </c>
      <c r="AO2278" s="12" t="n">
        <f aca="false">IF(M2278&gt;0,K2278/M2278,"")</f>
        <v>0.25</v>
      </c>
      <c r="AP2278" s="22" t="str">
        <f aca="false">IF(M2278&gt;=Resumen!$B$5,"Alto","Bajo")</f>
        <v>Bajo</v>
      </c>
      <c r="AQ2278" s="22" t="str">
        <f aca="false">IF(AO2278&gt;=Resumen!$B$28,"Alto","Bajo")</f>
        <v>Bajo</v>
      </c>
      <c r="AR2278" s="22" t="str">
        <f aca="false">AP2278&amp;" Potencial / "&amp;AQ2278&amp;" Share"</f>
        <v>Bajo Potencial / Bajo Share</v>
      </c>
      <c r="AS2278" s="22" t="str">
        <f aca="false">IF(Q2278="Sí",IF(AO2278&gt;=Resumen!$B$29,"Alto","Bajo"),"")</f>
        <v>Bajo</v>
      </c>
      <c r="AT2278" s="22" t="str">
        <f aca="false">IF(AS2278&lt;&gt;"",AP2278&amp;" Potencial / "&amp;AS2278&amp;" Share","")</f>
        <v>Bajo Potencial / Bajo Share</v>
      </c>
      <c r="AU2278" s="22" t="str">
        <f aca="false">IF(AH2278="","Sin dato",IF(AH2278-AO2278&gt;Resumen!$B$6,"Sobre-exhibido",IF(AO2278-AH2278&gt;Resumen!$B$6,"Sub-exhibido","En línea")))</f>
        <v>En línea</v>
      </c>
      <c r="AV2278" s="22" t="n">
        <f aca="false">IF(AT2278="","",IF(AT2278="Alto Potencial / Bajo Share",1,IF(AT2278="Alto Potencial / Alto Share",2,IF(AT2278="Bajo Potencial / Alto Share",3,4))))</f>
        <v>4</v>
      </c>
      <c r="AW2278" s="22" t="str">
        <f aca="false">IF(Q2278="No","Sin competencia directa",IF(AV2278=1,"1 - Foco Conquista (Alto Pot / Bajo Share)",IF(AV2278=2,"2 - Foco Defensa (Alto Pot / Alto Share)",IF(AV2278=3,"3 - Monitoreo (Bajo Pot / Alto Share)","4 - Baja Prioridad (Bajo Pot / Bajo Share)"))))</f>
        <v>4 - Baja Prioridad (Bajo Pot / Bajo Share)</v>
      </c>
      <c r="AX2278" s="12" t="str">
        <f aca="false">IF(OR(IFERROR(AND(W2278&lt;&gt;"",Y2278&lt;&gt;"",Y2278-W2278&gt;Resumen!$B$8),FALSE()),IFERROR(AND(X2278&lt;&gt;"",Y2278&lt;&gt;"",Y2278-X2278&gt;Resumen!$B$8),FALSE())),MAX(IF(IFERROR(AND(W2278&lt;&gt;"",Y2278&lt;&gt;"",Y2278-W2278&gt;Resumen!$B$8),FALSE()),Y2278-W2278,0),IF(IFERROR(AND(X2278&lt;&gt;"",Y2278&lt;&gt;"",Y2278-X2278&gt;Resumen!$B$8),FALSE()),Y2278-X2278,0)),"")</f>
        <v/>
      </c>
      <c r="AY2278" s="22" t="str">
        <f aca="false">IF(OR(IFERROR(AND(W2278&lt;&gt;"",Y2278&lt;&gt;"",Y2278-W2278&gt;Resumen!$B$8),FALSE()),IFERROR(AND(X2278&lt;&gt;"",Y2278&lt;&gt;"",Y2278-X2278&gt;Resumen!$B$8),FALSE())),TRIM("Lays tiene mayor markup que "&amp;IF(IFERROR(AND(W2278&lt;&gt;"",Y2278&lt;&gt;"",Y2278-W2278&gt;Resumen!$B$8),FALSE()),"Quento ","")&amp;IF(IFERROR(AND(X2278&lt;&gt;"",Y2278&lt;&gt;"",Y2278-X2278&gt;Resumen!$B$8),FALSE()),"Julicroc ","")&amp;"en este PDV"),"")</f>
        <v/>
      </c>
      <c r="AZ2278" s="22" t="str">
        <f aca="false">IF(COUNTIF('Plan Pehuamar - Lista'!$A$2:$A$167,A2278)&gt;0,"Sí","No")</f>
        <v>No</v>
      </c>
      <c r="BA2278" s="22" t="str">
        <f aca="false">IF(COUNTIF('Plan Combo 9+1'!$A$2:$A$226,A2278)&gt;0,"Sí","No")</f>
        <v>No</v>
      </c>
      <c r="BB2278" s="22" t="str">
        <f aca="false">IF(AH2278="","No",IF(BA2278="Sí",IF((AO2278-AH2278)&gt;Resumen!$B$6,"Sí","No"),IF((AO2278-AH2278)&gt;=Resumen!$B$132,"Sí","No")))</f>
        <v>No</v>
      </c>
      <c r="BC2278" s="22" t="str">
        <f aca="false">IF(AND(N2278="Sí",AL2278="Sí",AI2278=0),"Sí","No")</f>
        <v>No</v>
      </c>
      <c r="BD2278" s="22" t="str">
        <f aca="false">IF(COUNTIF('Plan 9+1 (con Pehuamar)'!$A$2:$A$227,A2278)&gt;0,"Sí","No")</f>
        <v>No</v>
      </c>
    </row>
    <row r="2279" customFormat="false" ht="15" hidden="false" customHeight="true" outlineLevel="0" collapsed="false">
      <c r="A2279" s="6" t="n">
        <v>201696</v>
      </c>
      <c r="B2279" s="6" t="n">
        <v>14</v>
      </c>
      <c r="C2279" s="6" t="n">
        <v>1403</v>
      </c>
      <c r="D2279" s="6" t="s">
        <v>315</v>
      </c>
      <c r="E2279" s="6" t="s">
        <v>2434</v>
      </c>
      <c r="F2279" s="6" t="s">
        <v>201</v>
      </c>
      <c r="G2279" s="6" t="s">
        <v>130</v>
      </c>
      <c r="H2279" s="6" t="s">
        <v>1715</v>
      </c>
      <c r="I2279" s="27" t="n">
        <v>4</v>
      </c>
      <c r="J2279" s="27" t="n">
        <v>9</v>
      </c>
      <c r="K2279" s="27" t="n">
        <v>4</v>
      </c>
      <c r="L2279" s="28" t="n">
        <f aca="false">I2279+J2279</f>
        <v>13</v>
      </c>
      <c r="M2279" s="28" t="n">
        <f aca="false">L2279+K2279</f>
        <v>17</v>
      </c>
      <c r="N2279" s="22" t="str">
        <f aca="false">IF(I2279&gt;0,"Sí","No")</f>
        <v>Sí</v>
      </c>
      <c r="O2279" s="22" t="str">
        <f aca="false">IF(J2279&gt;0,"Sí","No")</f>
        <v>Sí</v>
      </c>
      <c r="P2279" s="22" t="str">
        <f aca="false">IF(K2279&gt;0,"Sí","No")</f>
        <v>Sí</v>
      </c>
      <c r="Q2279" s="22" t="str">
        <f aca="false">IF(OR(I2279&gt;0,J2279&gt;0),"Sí","No")</f>
        <v>Sí</v>
      </c>
      <c r="R2279" s="27" t="n">
        <v>1750</v>
      </c>
      <c r="S2279" s="27" t="n">
        <v>2500</v>
      </c>
      <c r="T2279" s="27" t="n">
        <v>1280</v>
      </c>
      <c r="U2279" s="27" t="n">
        <v>1800</v>
      </c>
      <c r="V2279" s="27" t="n">
        <v>3500</v>
      </c>
      <c r="W2279" s="12" t="n">
        <f aca="false">IF(AND(I2279&gt;0,R2279&gt;0),(S2279-R2279)/R2279,"")</f>
        <v>0.428571428571429</v>
      </c>
      <c r="X2279" s="12" t="n">
        <f aca="false">IF(AND(J2279&gt;0,T2279&gt;0),(U2279-T2279)/T2279,"")</f>
        <v>0.40625</v>
      </c>
      <c r="Y2279" s="12" t="n">
        <f aca="false">IF(AND(K2279&gt;0,V2279&gt;0),(V2279-Resumen!$B$7)/Resumen!$B$7,"")</f>
        <v>0.4</v>
      </c>
      <c r="Z2279" s="28" t="n">
        <f aca="false">IF(AND(K2279&gt;0,I2279&gt;0,V2279&gt;0,S2279&gt;0),V2279-S2279,"")</f>
        <v>1000</v>
      </c>
      <c r="AA2279" s="12" t="n">
        <f aca="false">IF(Z2279&lt;&gt;"",Z2279/S2279,"")</f>
        <v>0.4</v>
      </c>
      <c r="AB2279" s="28" t="n">
        <f aca="false">IF(AND(K2279&gt;0,J2279&gt;0,V2279&gt;0,U2279&gt;0),V2279-U2279,"")</f>
        <v>1700</v>
      </c>
      <c r="AC2279" s="12" t="n">
        <f aca="false">IF(AB2279&lt;&gt;"",AB2279/U2279,"")</f>
        <v>0.944444444444444</v>
      </c>
      <c r="AD2279" s="27" t="n">
        <v>4</v>
      </c>
      <c r="AE2279" s="27" t="n">
        <v>3</v>
      </c>
      <c r="AF2279" s="27" t="n">
        <v>8</v>
      </c>
      <c r="AG2279" s="28" t="n">
        <f aca="false">AD2279+AE2279+AF2279</f>
        <v>15</v>
      </c>
      <c r="AH2279" s="12" t="n">
        <f aca="false">IF(AG2279&gt;0,AD2279/AG2279,"")</f>
        <v>0.266666666666667</v>
      </c>
      <c r="AI2279" s="27" t="n">
        <v>0</v>
      </c>
      <c r="AJ2279" s="27" t="n">
        <v>0</v>
      </c>
      <c r="AK2279" s="27" t="n">
        <v>0</v>
      </c>
      <c r="AL2279" s="22" t="str">
        <f aca="false">IF(OR(AJ2279&gt;0,AK2279&gt;0),"Sí","No")</f>
        <v>No</v>
      </c>
      <c r="AM2279" s="6" t="s">
        <v>198</v>
      </c>
      <c r="AN2279" s="6" t="s">
        <v>198</v>
      </c>
      <c r="AO2279" s="12" t="n">
        <f aca="false">IF(M2279&gt;0,K2279/M2279,"")</f>
        <v>0.235294117647059</v>
      </c>
      <c r="AP2279" s="22" t="str">
        <f aca="false">IF(M2279&gt;=Resumen!$B$5,"Alto","Bajo")</f>
        <v>Bajo</v>
      </c>
      <c r="AQ2279" s="22" t="str">
        <f aca="false">IF(AO2279&gt;=Resumen!$B$28,"Alto","Bajo")</f>
        <v>Bajo</v>
      </c>
      <c r="AR2279" s="22" t="str">
        <f aca="false">AP2279&amp;" Potencial / "&amp;AQ2279&amp;" Share"</f>
        <v>Bajo Potencial / Bajo Share</v>
      </c>
      <c r="AS2279" s="22" t="str">
        <f aca="false">IF(Q2279="Sí",IF(AO2279&gt;=Resumen!$B$29,"Alto","Bajo"),"")</f>
        <v>Bajo</v>
      </c>
      <c r="AT2279" s="22" t="str">
        <f aca="false">IF(AS2279&lt;&gt;"",AP2279&amp;" Potencial / "&amp;AS2279&amp;" Share","")</f>
        <v>Bajo Potencial / Bajo Share</v>
      </c>
      <c r="AU2279" s="22" t="str">
        <f aca="false">IF(AH2279="","Sin dato",IF(AH2279-AO2279&gt;Resumen!$B$6,"Sobre-exhibido",IF(AO2279-AH2279&gt;Resumen!$B$6,"Sub-exhibido","En línea")))</f>
        <v>En línea</v>
      </c>
      <c r="AV2279" s="22" t="n">
        <f aca="false">IF(AT2279="","",IF(AT2279="Alto Potencial / Bajo Share",1,IF(AT2279="Alto Potencial / Alto Share",2,IF(AT2279="Bajo Potencial / Alto Share",3,4))))</f>
        <v>4</v>
      </c>
      <c r="AW2279" s="22" t="str">
        <f aca="false">IF(Q2279="No","Sin competencia directa",IF(AV2279=1,"1 - Foco Conquista (Alto Pot / Bajo Share)",IF(AV2279=2,"2 - Foco Defensa (Alto Pot / Alto Share)",IF(AV2279=3,"3 - Monitoreo (Bajo Pot / Alto Share)","4 - Baja Prioridad (Bajo Pot / Bajo Share)"))))</f>
        <v>4 - Baja Prioridad (Bajo Pot / Bajo Share)</v>
      </c>
      <c r="AX2279" s="12" t="str">
        <f aca="false">IF(OR(IFERROR(AND(W2279&lt;&gt;"",Y2279&lt;&gt;"",Y2279-W2279&gt;Resumen!$B$8),FALSE()),IFERROR(AND(X2279&lt;&gt;"",Y2279&lt;&gt;"",Y2279-X2279&gt;Resumen!$B$8),FALSE())),MAX(IF(IFERROR(AND(W2279&lt;&gt;"",Y2279&lt;&gt;"",Y2279-W2279&gt;Resumen!$B$8),FALSE()),Y2279-W2279,0),IF(IFERROR(AND(X2279&lt;&gt;"",Y2279&lt;&gt;"",Y2279-X2279&gt;Resumen!$B$8),FALSE()),Y2279-X2279,0)),"")</f>
        <v/>
      </c>
      <c r="AY2279" s="22" t="str">
        <f aca="false">IF(OR(IFERROR(AND(W2279&lt;&gt;"",Y2279&lt;&gt;"",Y2279-W2279&gt;Resumen!$B$8),FALSE()),IFERROR(AND(X2279&lt;&gt;"",Y2279&lt;&gt;"",Y2279-X2279&gt;Resumen!$B$8),FALSE())),TRIM("Lays tiene mayor markup que "&amp;IF(IFERROR(AND(W2279&lt;&gt;"",Y2279&lt;&gt;"",Y2279-W2279&gt;Resumen!$B$8),FALSE()),"Quento ","")&amp;IF(IFERROR(AND(X2279&lt;&gt;"",Y2279&lt;&gt;"",Y2279-X2279&gt;Resumen!$B$8),FALSE()),"Julicroc ","")&amp;"en este PDV"),"")</f>
        <v/>
      </c>
      <c r="AZ2279" s="22" t="str">
        <f aca="false">IF(COUNTIF('Plan Pehuamar - Lista'!$A$2:$A$167,A2279)&gt;0,"Sí","No")</f>
        <v>No</v>
      </c>
      <c r="BA2279" s="22" t="str">
        <f aca="false">IF(COUNTIF('Plan Combo 9+1'!$A$2:$A$226,A2279)&gt;0,"Sí","No")</f>
        <v>No</v>
      </c>
      <c r="BB2279" s="22" t="str">
        <f aca="false">IF(AH2279="","No",IF(BA2279="Sí",IF((AO2279-AH2279)&gt;Resumen!$B$6,"Sí","No"),IF((AO2279-AH2279)&gt;=Resumen!$B$132,"Sí","No")))</f>
        <v>No</v>
      </c>
      <c r="BC2279" s="22" t="str">
        <f aca="false">IF(AND(N2279="Sí",AL2279="Sí",AI2279=0),"Sí","No")</f>
        <v>No</v>
      </c>
      <c r="BD2279" s="22" t="str">
        <f aca="false">IF(COUNTIF('Plan 9+1 (con Pehuamar)'!$A$2:$A$227,A2279)&gt;0,"Sí","No")</f>
        <v>No</v>
      </c>
    </row>
    <row r="2280" customFormat="false" ht="15" hidden="false" customHeight="true" outlineLevel="0" collapsed="false">
      <c r="A2280" s="6" t="n">
        <v>201861</v>
      </c>
      <c r="B2280" s="6" t="n">
        <v>14</v>
      </c>
      <c r="C2280" s="6" t="n">
        <v>1403</v>
      </c>
      <c r="D2280" s="6" t="s">
        <v>315</v>
      </c>
      <c r="E2280" s="6" t="s">
        <v>2435</v>
      </c>
      <c r="F2280" s="6" t="s">
        <v>196</v>
      </c>
      <c r="G2280" s="6" t="s">
        <v>130</v>
      </c>
      <c r="H2280" s="6" t="s">
        <v>1715</v>
      </c>
      <c r="I2280" s="27" t="n">
        <v>10</v>
      </c>
      <c r="J2280" s="27" t="n">
        <v>5</v>
      </c>
      <c r="K2280" s="27" t="n">
        <v>0</v>
      </c>
      <c r="L2280" s="28" t="n">
        <f aca="false">I2280+J2280</f>
        <v>15</v>
      </c>
      <c r="M2280" s="28" t="n">
        <f aca="false">L2280+K2280</f>
        <v>15</v>
      </c>
      <c r="N2280" s="22" t="str">
        <f aca="false">IF(I2280&gt;0,"Sí","No")</f>
        <v>Sí</v>
      </c>
      <c r="O2280" s="22" t="str">
        <f aca="false">IF(J2280&gt;0,"Sí","No")</f>
        <v>Sí</v>
      </c>
      <c r="P2280" s="22" t="str">
        <f aca="false">IF(K2280&gt;0,"Sí","No")</f>
        <v>No</v>
      </c>
      <c r="Q2280" s="22" t="str">
        <f aca="false">IF(OR(I2280&gt;0,J2280&gt;0),"Sí","No")</f>
        <v>Sí</v>
      </c>
      <c r="R2280" s="27" t="n">
        <v>1750</v>
      </c>
      <c r="S2280" s="27" t="n">
        <v>2500</v>
      </c>
      <c r="T2280" s="27" t="n">
        <v>1280</v>
      </c>
      <c r="U2280" s="27" t="n">
        <v>1800</v>
      </c>
      <c r="V2280" s="27"/>
      <c r="W2280" s="12" t="n">
        <f aca="false">IF(AND(I2280&gt;0,R2280&gt;0),(S2280-R2280)/R2280,"")</f>
        <v>0.428571428571429</v>
      </c>
      <c r="X2280" s="12" t="n">
        <f aca="false">IF(AND(J2280&gt;0,T2280&gt;0),(U2280-T2280)/T2280,"")</f>
        <v>0.40625</v>
      </c>
      <c r="Y2280" s="12" t="str">
        <f aca="false">IF(AND(K2280&gt;0,V2280&gt;0),(V2280-Resumen!$B$7)/Resumen!$B$7,"")</f>
        <v/>
      </c>
      <c r="Z2280" s="28" t="str">
        <f aca="false">IF(AND(K2280&gt;0,I2280&gt;0,V2280&gt;0,S2280&gt;0),V2280-S2280,"")</f>
        <v/>
      </c>
      <c r="AA2280" s="12" t="str">
        <f aca="false">IF(Z2280&lt;&gt;"",Z2280/S2280,"")</f>
        <v/>
      </c>
      <c r="AB2280" s="28" t="str">
        <f aca="false">IF(AND(K2280&gt;0,J2280&gt;0,V2280&gt;0,U2280&gt;0),V2280-U2280,"")</f>
        <v/>
      </c>
      <c r="AC2280" s="12" t="str">
        <f aca="false">IF(AB2280&lt;&gt;"",AB2280/U2280,"")</f>
        <v/>
      </c>
      <c r="AD2280" s="27" t="n">
        <v>0</v>
      </c>
      <c r="AE2280" s="27" t="n">
        <v>2</v>
      </c>
      <c r="AF2280" s="27" t="n">
        <v>5</v>
      </c>
      <c r="AG2280" s="28" t="n">
        <f aca="false">AD2280+AE2280+AF2280</f>
        <v>7</v>
      </c>
      <c r="AH2280" s="12" t="n">
        <f aca="false">IF(AG2280&gt;0,AD2280/AG2280,"")</f>
        <v>0</v>
      </c>
      <c r="AI2280" s="27" t="n">
        <v>0</v>
      </c>
      <c r="AJ2280" s="27" t="n">
        <v>0</v>
      </c>
      <c r="AK2280" s="27" t="n">
        <v>1</v>
      </c>
      <c r="AL2280" s="22" t="str">
        <f aca="false">IF(OR(AJ2280&gt;0,AK2280&gt;0),"Sí","No")</f>
        <v>Sí</v>
      </c>
      <c r="AM2280" s="6" t="s">
        <v>198</v>
      </c>
      <c r="AN2280" s="6" t="s">
        <v>198</v>
      </c>
      <c r="AO2280" s="12" t="n">
        <f aca="false">IF(M2280&gt;0,K2280/M2280,"")</f>
        <v>0</v>
      </c>
      <c r="AP2280" s="22" t="str">
        <f aca="false">IF(M2280&gt;=Resumen!$B$5,"Alto","Bajo")</f>
        <v>Bajo</v>
      </c>
      <c r="AQ2280" s="22" t="str">
        <f aca="false">IF(AO2280&gt;=Resumen!$B$28,"Alto","Bajo")</f>
        <v>Bajo</v>
      </c>
      <c r="AR2280" s="22" t="str">
        <f aca="false">AP2280&amp;" Potencial / "&amp;AQ2280&amp;" Share"</f>
        <v>Bajo Potencial / Bajo Share</v>
      </c>
      <c r="AS2280" s="22" t="str">
        <f aca="false">IF(Q2280="Sí",IF(AO2280&gt;=Resumen!$B$29,"Alto","Bajo"),"")</f>
        <v>Bajo</v>
      </c>
      <c r="AT2280" s="22" t="str">
        <f aca="false">IF(AS2280&lt;&gt;"",AP2280&amp;" Potencial / "&amp;AS2280&amp;" Share","")</f>
        <v>Bajo Potencial / Bajo Share</v>
      </c>
      <c r="AU2280" s="22" t="str">
        <f aca="false">IF(AH2280="","Sin dato",IF(AH2280-AO2280&gt;Resumen!$B$6,"Sobre-exhibido",IF(AO2280-AH2280&gt;Resumen!$B$6,"Sub-exhibido","En línea")))</f>
        <v>En línea</v>
      </c>
      <c r="AV2280" s="22" t="n">
        <f aca="false">IF(AT2280="","",IF(AT2280="Alto Potencial / Bajo Share",1,IF(AT2280="Alto Potencial / Alto Share",2,IF(AT2280="Bajo Potencial / Alto Share",3,4))))</f>
        <v>4</v>
      </c>
      <c r="AW2280" s="22" t="str">
        <f aca="false">IF(Q2280="No","Sin competencia directa",IF(AV2280=1,"1 - Foco Conquista (Alto Pot / Bajo Share)",IF(AV2280=2,"2 - Foco Defensa (Alto Pot / Alto Share)",IF(AV2280=3,"3 - Monitoreo (Bajo Pot / Alto Share)","4 - Baja Prioridad (Bajo Pot / Bajo Share)"))))</f>
        <v>4 - Baja Prioridad (Bajo Pot / Bajo Share)</v>
      </c>
      <c r="AX2280" s="12" t="str">
        <f aca="false">IF(OR(IFERROR(AND(W2280&lt;&gt;"",Y2280&lt;&gt;"",Y2280-W2280&gt;Resumen!$B$8),FALSE()),IFERROR(AND(X2280&lt;&gt;"",Y2280&lt;&gt;"",Y2280-X2280&gt;Resumen!$B$8),FALSE())),MAX(IF(IFERROR(AND(W2280&lt;&gt;"",Y2280&lt;&gt;"",Y2280-W2280&gt;Resumen!$B$8),FALSE()),Y2280-W2280,0),IF(IFERROR(AND(X2280&lt;&gt;"",Y2280&lt;&gt;"",Y2280-X2280&gt;Resumen!$B$8),FALSE()),Y2280-X2280,0)),"")</f>
        <v/>
      </c>
      <c r="AY2280" s="22" t="str">
        <f aca="false">IF(OR(IFERROR(AND(W2280&lt;&gt;"",Y2280&lt;&gt;"",Y2280-W2280&gt;Resumen!$B$8),FALSE()),IFERROR(AND(X2280&lt;&gt;"",Y2280&lt;&gt;"",Y2280-X2280&gt;Resumen!$B$8),FALSE())),TRIM("Lays tiene mayor markup que "&amp;IF(IFERROR(AND(W2280&lt;&gt;"",Y2280&lt;&gt;"",Y2280-W2280&gt;Resumen!$B$8),FALSE()),"Quento ","")&amp;IF(IFERROR(AND(X2280&lt;&gt;"",Y2280&lt;&gt;"",Y2280-X2280&gt;Resumen!$B$8),FALSE()),"Julicroc ","")&amp;"en este PDV"),"")</f>
        <v/>
      </c>
      <c r="AZ2280" s="22" t="str">
        <f aca="false">IF(COUNTIF('Plan Pehuamar - Lista'!$A$2:$A$167,A2280)&gt;0,"Sí","No")</f>
        <v>No</v>
      </c>
      <c r="BA2280" s="22" t="str">
        <f aca="false">IF(COUNTIF('Plan Combo 9+1'!$A$2:$A$226,A2280)&gt;0,"Sí","No")</f>
        <v>No</v>
      </c>
      <c r="BB2280" s="22" t="str">
        <f aca="false">IF(AH2280="","No",IF(BA2280="Sí",IF((AO2280-AH2280)&gt;Resumen!$B$6,"Sí","No"),IF((AO2280-AH2280)&gt;=Resumen!$B$132,"Sí","No")))</f>
        <v>No</v>
      </c>
      <c r="BC2280" s="22" t="str">
        <f aca="false">IF(AND(N2280="Sí",AL2280="Sí",AI2280=0),"Sí","No")</f>
        <v>Sí</v>
      </c>
      <c r="BD2280" s="22" t="str">
        <f aca="false">IF(COUNTIF('Plan 9+1 (con Pehuamar)'!$A$2:$A$227,A2280)&gt;0,"Sí","No")</f>
        <v>No</v>
      </c>
    </row>
    <row r="2281" customFormat="false" ht="15" hidden="false" customHeight="true" outlineLevel="0" collapsed="false">
      <c r="A2281" s="6" t="n">
        <v>201926</v>
      </c>
      <c r="B2281" s="6" t="n">
        <v>14</v>
      </c>
      <c r="C2281" s="6" t="n">
        <v>1403</v>
      </c>
      <c r="D2281" s="6" t="s">
        <v>315</v>
      </c>
      <c r="E2281" s="6" t="s">
        <v>2436</v>
      </c>
      <c r="F2281" s="6" t="s">
        <v>201</v>
      </c>
      <c r="G2281" s="6" t="s">
        <v>130</v>
      </c>
      <c r="H2281" s="6" t="s">
        <v>1715</v>
      </c>
      <c r="I2281" s="27" t="n">
        <v>0</v>
      </c>
      <c r="J2281" s="27" t="n">
        <v>0</v>
      </c>
      <c r="K2281" s="27" t="n">
        <v>1.9</v>
      </c>
      <c r="L2281" s="28" t="n">
        <f aca="false">I2281+J2281</f>
        <v>0</v>
      </c>
      <c r="M2281" s="28" t="n">
        <f aca="false">L2281+K2281</f>
        <v>1.9</v>
      </c>
      <c r="N2281" s="22" t="str">
        <f aca="false">IF(I2281&gt;0,"Sí","No")</f>
        <v>No</v>
      </c>
      <c r="O2281" s="22" t="str">
        <f aca="false">IF(J2281&gt;0,"Sí","No")</f>
        <v>No</v>
      </c>
      <c r="P2281" s="22" t="str">
        <f aca="false">IF(K2281&gt;0,"Sí","No")</f>
        <v>Sí</v>
      </c>
      <c r="Q2281" s="22" t="str">
        <f aca="false">IF(OR(I2281&gt;0,J2281&gt;0),"Sí","No")</f>
        <v>No</v>
      </c>
      <c r="R2281" s="27"/>
      <c r="S2281" s="27"/>
      <c r="T2281" s="27"/>
      <c r="U2281" s="27"/>
      <c r="V2281" s="27"/>
      <c r="W2281" s="12" t="str">
        <f aca="false">IF(AND(I2281&gt;0,R2281&gt;0),(S2281-R2281)/R2281,"")</f>
        <v/>
      </c>
      <c r="X2281" s="12" t="str">
        <f aca="false">IF(AND(J2281&gt;0,T2281&gt;0),(U2281-T2281)/T2281,"")</f>
        <v/>
      </c>
      <c r="Y2281" s="12" t="str">
        <f aca="false">IF(AND(K2281&gt;0,V2281&gt;0),(V2281-Resumen!$B$7)/Resumen!$B$7,"")</f>
        <v/>
      </c>
      <c r="Z2281" s="28" t="str">
        <f aca="false">IF(AND(K2281&gt;0,I2281&gt;0,V2281&gt;0,S2281&gt;0),V2281-S2281,"")</f>
        <v/>
      </c>
      <c r="AA2281" s="12" t="str">
        <f aca="false">IF(Z2281&lt;&gt;"",Z2281/S2281,"")</f>
        <v/>
      </c>
      <c r="AB2281" s="28" t="str">
        <f aca="false">IF(AND(K2281&gt;0,J2281&gt;0,V2281&gt;0,U2281&gt;0),V2281-U2281,"")</f>
        <v/>
      </c>
      <c r="AC2281" s="12" t="str">
        <f aca="false">IF(AB2281&lt;&gt;"",AB2281/U2281,"")</f>
        <v/>
      </c>
      <c r="AD2281" s="27" t="n">
        <v>0</v>
      </c>
      <c r="AE2281" s="27" t="n">
        <v>0</v>
      </c>
      <c r="AF2281" s="27" t="n">
        <v>0</v>
      </c>
      <c r="AG2281" s="28" t="n">
        <f aca="false">AD2281+AE2281+AF2281</f>
        <v>0</v>
      </c>
      <c r="AH2281" s="12" t="str">
        <f aca="false">IF(AG2281&gt;0,AD2281/AG2281,"")</f>
        <v/>
      </c>
      <c r="AI2281" s="27" t="n">
        <v>0</v>
      </c>
      <c r="AJ2281" s="27" t="n">
        <v>0</v>
      </c>
      <c r="AK2281" s="27" t="n">
        <v>0</v>
      </c>
      <c r="AL2281" s="22" t="str">
        <f aca="false">IF(OR(AJ2281&gt;0,AK2281&gt;0),"Sí","No")</f>
        <v>No</v>
      </c>
      <c r="AM2281" s="6"/>
      <c r="AN2281" s="6"/>
      <c r="AO2281" s="12" t="n">
        <f aca="false">IF(M2281&gt;0,K2281/M2281,"")</f>
        <v>1</v>
      </c>
      <c r="AP2281" s="22" t="str">
        <f aca="false">IF(M2281&gt;=Resumen!$B$5,"Alto","Bajo")</f>
        <v>Bajo</v>
      </c>
      <c r="AQ2281" s="22" t="str">
        <f aca="false">IF(AO2281&gt;=Resumen!$B$28,"Alto","Bajo")</f>
        <v>Alto</v>
      </c>
      <c r="AR2281" s="22" t="str">
        <f aca="false">AP2281&amp;" Potencial / "&amp;AQ2281&amp;" Share"</f>
        <v>Bajo Potencial / Alto Share</v>
      </c>
      <c r="AS2281" s="22" t="str">
        <f aca="false">IF(Q2281="Sí",IF(AO2281&gt;=Resumen!$B$29,"Alto","Bajo"),"")</f>
        <v/>
      </c>
      <c r="AT2281" s="22" t="str">
        <f aca="false">IF(AS2281&lt;&gt;"",AP2281&amp;" Potencial / "&amp;AS2281&amp;" Share","")</f>
        <v/>
      </c>
      <c r="AU2281" s="22" t="str">
        <f aca="false">IF(AH2281="","Sin dato",IF(AH2281-AO2281&gt;Resumen!$B$6,"Sobre-exhibido",IF(AO2281-AH2281&gt;Resumen!$B$6,"Sub-exhibido","En línea")))</f>
        <v>Sin dato</v>
      </c>
      <c r="AV2281" s="22" t="str">
        <f aca="false">IF(AT2281="","",IF(AT2281="Alto Potencial / Bajo Share",1,IF(AT2281="Alto Potencial / Alto Share",2,IF(AT2281="Bajo Potencial / Alto Share",3,4))))</f>
        <v/>
      </c>
      <c r="AW2281" s="22" t="str">
        <f aca="false">IF(Q2281="No","Sin competencia directa",IF(AV2281=1,"1 - Foco Conquista (Alto Pot / Bajo Share)",IF(AV2281=2,"2 - Foco Defensa (Alto Pot / Alto Share)",IF(AV2281=3,"3 - Monitoreo (Bajo Pot / Alto Share)","4 - Baja Prioridad (Bajo Pot / Bajo Share)"))))</f>
        <v>Sin competencia directa</v>
      </c>
      <c r="AX2281" s="12" t="str">
        <f aca="false">IF(OR(IFERROR(AND(W2281&lt;&gt;"",Y2281&lt;&gt;"",Y2281-W2281&gt;Resumen!$B$8),FALSE()),IFERROR(AND(X2281&lt;&gt;"",Y2281&lt;&gt;"",Y2281-X2281&gt;Resumen!$B$8),FALSE())),MAX(IF(IFERROR(AND(W2281&lt;&gt;"",Y2281&lt;&gt;"",Y2281-W2281&gt;Resumen!$B$8),FALSE()),Y2281-W2281,0),IF(IFERROR(AND(X2281&lt;&gt;"",Y2281&lt;&gt;"",Y2281-X2281&gt;Resumen!$B$8),FALSE()),Y2281-X2281,0)),"")</f>
        <v/>
      </c>
      <c r="AY2281" s="22" t="str">
        <f aca="false">IF(OR(IFERROR(AND(W2281&lt;&gt;"",Y2281&lt;&gt;"",Y2281-W2281&gt;Resumen!$B$8),FALSE()),IFERROR(AND(X2281&lt;&gt;"",Y2281&lt;&gt;"",Y2281-X2281&gt;Resumen!$B$8),FALSE())),TRIM("Lays tiene mayor markup que "&amp;IF(IFERROR(AND(W2281&lt;&gt;"",Y2281&lt;&gt;"",Y2281-W2281&gt;Resumen!$B$8),FALSE()),"Quento ","")&amp;IF(IFERROR(AND(X2281&lt;&gt;"",Y2281&lt;&gt;"",Y2281-X2281&gt;Resumen!$B$8),FALSE()),"Julicroc ","")&amp;"en este PDV"),"")</f>
        <v/>
      </c>
      <c r="AZ2281" s="22" t="str">
        <f aca="false">IF(COUNTIF('Plan Pehuamar - Lista'!$A$2:$A$167,A2281)&gt;0,"Sí","No")</f>
        <v>No</v>
      </c>
      <c r="BA2281" s="22" t="str">
        <f aca="false">IF(COUNTIF('Plan Combo 9+1'!$A$2:$A$226,A2281)&gt;0,"Sí","No")</f>
        <v>No</v>
      </c>
      <c r="BB2281" s="22" t="str">
        <f aca="false">IF(AH2281="","No",IF(BA2281="Sí",IF((AO2281-AH2281)&gt;Resumen!$B$6,"Sí","No"),IF((AO2281-AH2281)&gt;=Resumen!$B$132,"Sí","No")))</f>
        <v>No</v>
      </c>
      <c r="BC2281" s="22" t="str">
        <f aca="false">IF(AND(N2281="Sí",AL2281="Sí",AI2281=0),"Sí","No")</f>
        <v>No</v>
      </c>
      <c r="BD2281" s="22" t="str">
        <f aca="false">IF(COUNTIF('Plan 9+1 (con Pehuamar)'!$A$2:$A$227,A2281)&gt;0,"Sí","No")</f>
        <v>No</v>
      </c>
    </row>
    <row r="2282" customFormat="false" ht="15" hidden="false" customHeight="true" outlineLevel="0" collapsed="false">
      <c r="A2282" s="6" t="n">
        <v>201980</v>
      </c>
      <c r="B2282" s="6" t="n">
        <v>14</v>
      </c>
      <c r="C2282" s="6" t="n">
        <v>1403</v>
      </c>
      <c r="D2282" s="6" t="s">
        <v>315</v>
      </c>
      <c r="E2282" s="6" t="s">
        <v>2437</v>
      </c>
      <c r="F2282" s="6" t="s">
        <v>206</v>
      </c>
      <c r="G2282" s="6" t="s">
        <v>130</v>
      </c>
      <c r="H2282" s="6" t="s">
        <v>1715</v>
      </c>
      <c r="I2282" s="27" t="n">
        <v>10</v>
      </c>
      <c r="J2282" s="27" t="n">
        <v>30</v>
      </c>
      <c r="K2282" s="27" t="n">
        <v>10</v>
      </c>
      <c r="L2282" s="28" t="n">
        <f aca="false">I2282+J2282</f>
        <v>40</v>
      </c>
      <c r="M2282" s="28" t="n">
        <f aca="false">L2282+K2282</f>
        <v>50</v>
      </c>
      <c r="N2282" s="22" t="str">
        <f aca="false">IF(I2282&gt;0,"Sí","No")</f>
        <v>Sí</v>
      </c>
      <c r="O2282" s="22" t="str">
        <f aca="false">IF(J2282&gt;0,"Sí","No")</f>
        <v>Sí</v>
      </c>
      <c r="P2282" s="22" t="str">
        <f aca="false">IF(K2282&gt;0,"Sí","No")</f>
        <v>Sí</v>
      </c>
      <c r="Q2282" s="22" t="str">
        <f aca="false">IF(OR(I2282&gt;0,J2282&gt;0),"Sí","No")</f>
        <v>Sí</v>
      </c>
      <c r="R2282" s="27" t="n">
        <v>1750</v>
      </c>
      <c r="S2282" s="27" t="n">
        <v>2500</v>
      </c>
      <c r="T2282" s="27" t="n">
        <v>1280</v>
      </c>
      <c r="U2282" s="27" t="n">
        <v>1800</v>
      </c>
      <c r="V2282" s="27" t="n">
        <v>3500</v>
      </c>
      <c r="W2282" s="12" t="n">
        <f aca="false">IF(AND(I2282&gt;0,R2282&gt;0),(S2282-R2282)/R2282,"")</f>
        <v>0.428571428571429</v>
      </c>
      <c r="X2282" s="12" t="n">
        <f aca="false">IF(AND(J2282&gt;0,T2282&gt;0),(U2282-T2282)/T2282,"")</f>
        <v>0.40625</v>
      </c>
      <c r="Y2282" s="12" t="n">
        <f aca="false">IF(AND(K2282&gt;0,V2282&gt;0),(V2282-Resumen!$B$7)/Resumen!$B$7,"")</f>
        <v>0.4</v>
      </c>
      <c r="Z2282" s="28" t="n">
        <f aca="false">IF(AND(K2282&gt;0,I2282&gt;0,V2282&gt;0,S2282&gt;0),V2282-S2282,"")</f>
        <v>1000</v>
      </c>
      <c r="AA2282" s="12" t="n">
        <f aca="false">IF(Z2282&lt;&gt;"",Z2282/S2282,"")</f>
        <v>0.4</v>
      </c>
      <c r="AB2282" s="28" t="n">
        <f aca="false">IF(AND(K2282&gt;0,J2282&gt;0,V2282&gt;0,U2282&gt;0),V2282-U2282,"")</f>
        <v>1700</v>
      </c>
      <c r="AC2282" s="12" t="n">
        <f aca="false">IF(AB2282&lt;&gt;"",AB2282/U2282,"")</f>
        <v>0.944444444444444</v>
      </c>
      <c r="AD2282" s="27" t="n">
        <v>8</v>
      </c>
      <c r="AE2282" s="27" t="n">
        <v>5</v>
      </c>
      <c r="AF2282" s="27" t="n">
        <v>10</v>
      </c>
      <c r="AG2282" s="28" t="n">
        <f aca="false">AD2282+AE2282+AF2282</f>
        <v>23</v>
      </c>
      <c r="AH2282" s="12" t="n">
        <f aca="false">IF(AG2282&gt;0,AD2282/AG2282,"")</f>
        <v>0.347826086956522</v>
      </c>
      <c r="AI2282" s="27" t="n">
        <v>1</v>
      </c>
      <c r="AJ2282" s="27" t="n">
        <v>1</v>
      </c>
      <c r="AK2282" s="27" t="n">
        <v>1</v>
      </c>
      <c r="AL2282" s="22" t="str">
        <f aca="false">IF(OR(AJ2282&gt;0,AK2282&gt;0),"Sí","No")</f>
        <v>Sí</v>
      </c>
      <c r="AM2282" s="6" t="s">
        <v>198</v>
      </c>
      <c r="AN2282" s="6" t="s">
        <v>198</v>
      </c>
      <c r="AO2282" s="12" t="n">
        <f aca="false">IF(M2282&gt;0,K2282/M2282,"")</f>
        <v>0.2</v>
      </c>
      <c r="AP2282" s="22" t="str">
        <f aca="false">IF(M2282&gt;=Resumen!$B$5,"Alto","Bajo")</f>
        <v>Alto</v>
      </c>
      <c r="AQ2282" s="22" t="str">
        <f aca="false">IF(AO2282&gt;=Resumen!$B$28,"Alto","Bajo")</f>
        <v>Bajo</v>
      </c>
      <c r="AR2282" s="22" t="str">
        <f aca="false">AP2282&amp;" Potencial / "&amp;AQ2282&amp;" Share"</f>
        <v>Alto Potencial / Bajo Share</v>
      </c>
      <c r="AS2282" s="22" t="str">
        <f aca="false">IF(Q2282="Sí",IF(AO2282&gt;=Resumen!$B$29,"Alto","Bajo"),"")</f>
        <v>Bajo</v>
      </c>
      <c r="AT2282" s="22" t="str">
        <f aca="false">IF(AS2282&lt;&gt;"",AP2282&amp;" Potencial / "&amp;AS2282&amp;" Share","")</f>
        <v>Alto Potencial / Bajo Share</v>
      </c>
      <c r="AU2282" s="22" t="str">
        <f aca="false">IF(AH2282="","Sin dato",IF(AH2282-AO2282&gt;Resumen!$B$6,"Sobre-exhibido",IF(AO2282-AH2282&gt;Resumen!$B$6,"Sub-exhibido","En línea")))</f>
        <v>Sobre-exhibido</v>
      </c>
      <c r="AV2282" s="22" t="n">
        <f aca="false">IF(AT2282="","",IF(AT2282="Alto Potencial / Bajo Share",1,IF(AT2282="Alto Potencial / Alto Share",2,IF(AT2282="Bajo Potencial / Alto Share",3,4))))</f>
        <v>1</v>
      </c>
      <c r="AW2282" s="22" t="str">
        <f aca="false">IF(Q2282="No","Sin competencia directa",IF(AV2282=1,"1 - Foco Conquista (Alto Pot / Bajo Share)",IF(AV2282=2,"2 - Foco Defensa (Alto Pot / Alto Share)",IF(AV2282=3,"3 - Monitoreo (Bajo Pot / Alto Share)","4 - Baja Prioridad (Bajo Pot / Bajo Share)"))))</f>
        <v>1 - Foco Conquista (Alto Pot / Bajo Share)</v>
      </c>
      <c r="AX2282" s="12" t="str">
        <f aca="false">IF(OR(IFERROR(AND(W2282&lt;&gt;"",Y2282&lt;&gt;"",Y2282-W2282&gt;Resumen!$B$8),FALSE()),IFERROR(AND(X2282&lt;&gt;"",Y2282&lt;&gt;"",Y2282-X2282&gt;Resumen!$B$8),FALSE())),MAX(IF(IFERROR(AND(W2282&lt;&gt;"",Y2282&lt;&gt;"",Y2282-W2282&gt;Resumen!$B$8),FALSE()),Y2282-W2282,0),IF(IFERROR(AND(X2282&lt;&gt;"",Y2282&lt;&gt;"",Y2282-X2282&gt;Resumen!$B$8),FALSE()),Y2282-X2282,0)),"")</f>
        <v/>
      </c>
      <c r="AY2282" s="22" t="str">
        <f aca="false">IF(OR(IFERROR(AND(W2282&lt;&gt;"",Y2282&lt;&gt;"",Y2282-W2282&gt;Resumen!$B$8),FALSE()),IFERROR(AND(X2282&lt;&gt;"",Y2282&lt;&gt;"",Y2282-X2282&gt;Resumen!$B$8),FALSE())),TRIM("Lays tiene mayor markup que "&amp;IF(IFERROR(AND(W2282&lt;&gt;"",Y2282&lt;&gt;"",Y2282-W2282&gt;Resumen!$B$8),FALSE()),"Quento ","")&amp;IF(IFERROR(AND(X2282&lt;&gt;"",Y2282&lt;&gt;"",Y2282-X2282&gt;Resumen!$B$8),FALSE()),"Julicroc ","")&amp;"en este PDV"),"")</f>
        <v/>
      </c>
      <c r="AZ2282" s="22" t="str">
        <f aca="false">IF(COUNTIF('Plan Pehuamar - Lista'!$A$2:$A$167,A2282)&gt;0,"Sí","No")</f>
        <v>No</v>
      </c>
      <c r="BA2282" s="22" t="str">
        <f aca="false">IF(COUNTIF('Plan Combo 9+1'!$A$2:$A$226,A2282)&gt;0,"Sí","No")</f>
        <v>No</v>
      </c>
      <c r="BB2282" s="22" t="str">
        <f aca="false">IF(AH2282="","No",IF(BA2282="Sí",IF((AO2282-AH2282)&gt;Resumen!$B$6,"Sí","No"),IF((AO2282-AH2282)&gt;=Resumen!$B$132,"Sí","No")))</f>
        <v>No</v>
      </c>
      <c r="BC2282" s="22" t="str">
        <f aca="false">IF(AND(N2282="Sí",AL2282="Sí",AI2282=0),"Sí","No")</f>
        <v>No</v>
      </c>
      <c r="BD2282" s="22" t="str">
        <f aca="false">IF(COUNTIF('Plan 9+1 (con Pehuamar)'!$A$2:$A$227,A2282)&gt;0,"Sí","No")</f>
        <v>No</v>
      </c>
    </row>
    <row r="2283" customFormat="false" ht="15" hidden="false" customHeight="true" outlineLevel="0" collapsed="false">
      <c r="A2283" s="6" t="n">
        <v>201993</v>
      </c>
      <c r="B2283" s="6" t="n">
        <v>14</v>
      </c>
      <c r="C2283" s="6" t="n">
        <v>1403</v>
      </c>
      <c r="D2283" s="6" t="s">
        <v>315</v>
      </c>
      <c r="E2283" s="6" t="s">
        <v>2438</v>
      </c>
      <c r="F2283" s="6" t="s">
        <v>206</v>
      </c>
      <c r="G2283" s="6" t="s">
        <v>130</v>
      </c>
      <c r="H2283" s="6" t="s">
        <v>1715</v>
      </c>
      <c r="I2283" s="27" t="n">
        <v>10</v>
      </c>
      <c r="J2283" s="27" t="n">
        <v>30</v>
      </c>
      <c r="K2283" s="27" t="n">
        <v>15</v>
      </c>
      <c r="L2283" s="28" t="n">
        <f aca="false">I2283+J2283</f>
        <v>40</v>
      </c>
      <c r="M2283" s="28" t="n">
        <f aca="false">L2283+K2283</f>
        <v>55</v>
      </c>
      <c r="N2283" s="22" t="str">
        <f aca="false">IF(I2283&gt;0,"Sí","No")</f>
        <v>Sí</v>
      </c>
      <c r="O2283" s="22" t="str">
        <f aca="false">IF(J2283&gt;0,"Sí","No")</f>
        <v>Sí</v>
      </c>
      <c r="P2283" s="22" t="str">
        <f aca="false">IF(K2283&gt;0,"Sí","No")</f>
        <v>Sí</v>
      </c>
      <c r="Q2283" s="22" t="str">
        <f aca="false">IF(OR(I2283&gt;0,J2283&gt;0),"Sí","No")</f>
        <v>Sí</v>
      </c>
      <c r="R2283" s="27" t="n">
        <v>1750</v>
      </c>
      <c r="S2283" s="27" t="n">
        <v>2500</v>
      </c>
      <c r="T2283" s="27" t="n">
        <v>1280</v>
      </c>
      <c r="U2283" s="27" t="n">
        <v>1800</v>
      </c>
      <c r="V2283" s="27" t="n">
        <v>3500</v>
      </c>
      <c r="W2283" s="12" t="n">
        <f aca="false">IF(AND(I2283&gt;0,R2283&gt;0),(S2283-R2283)/R2283,"")</f>
        <v>0.428571428571429</v>
      </c>
      <c r="X2283" s="12" t="n">
        <f aca="false">IF(AND(J2283&gt;0,T2283&gt;0),(U2283-T2283)/T2283,"")</f>
        <v>0.40625</v>
      </c>
      <c r="Y2283" s="12" t="n">
        <f aca="false">IF(AND(K2283&gt;0,V2283&gt;0),(V2283-Resumen!$B$7)/Resumen!$B$7,"")</f>
        <v>0.4</v>
      </c>
      <c r="Z2283" s="28" t="n">
        <f aca="false">IF(AND(K2283&gt;0,I2283&gt;0,V2283&gt;0,S2283&gt;0),V2283-S2283,"")</f>
        <v>1000</v>
      </c>
      <c r="AA2283" s="12" t="n">
        <f aca="false">IF(Z2283&lt;&gt;"",Z2283/S2283,"")</f>
        <v>0.4</v>
      </c>
      <c r="AB2283" s="28" t="n">
        <f aca="false">IF(AND(K2283&gt;0,J2283&gt;0,V2283&gt;0,U2283&gt;0),V2283-U2283,"")</f>
        <v>1700</v>
      </c>
      <c r="AC2283" s="12" t="n">
        <f aca="false">IF(AB2283&lt;&gt;"",AB2283/U2283,"")</f>
        <v>0.944444444444444</v>
      </c>
      <c r="AD2283" s="27" t="n">
        <v>5</v>
      </c>
      <c r="AE2283" s="27" t="n">
        <v>4</v>
      </c>
      <c r="AF2283" s="27" t="n">
        <v>9</v>
      </c>
      <c r="AG2283" s="28" t="n">
        <f aca="false">AD2283+AE2283+AF2283</f>
        <v>18</v>
      </c>
      <c r="AH2283" s="12" t="n">
        <f aca="false">IF(AG2283&gt;0,AD2283/AG2283,"")</f>
        <v>0.277777777777778</v>
      </c>
      <c r="AI2283" s="27" t="n">
        <v>1</v>
      </c>
      <c r="AJ2283" s="27" t="n">
        <v>0</v>
      </c>
      <c r="AK2283" s="27" t="n">
        <v>1</v>
      </c>
      <c r="AL2283" s="22" t="str">
        <f aca="false">IF(OR(AJ2283&gt;0,AK2283&gt;0),"Sí","No")</f>
        <v>Sí</v>
      </c>
      <c r="AM2283" s="6" t="s">
        <v>198</v>
      </c>
      <c r="AN2283" s="6" t="s">
        <v>198</v>
      </c>
      <c r="AO2283" s="12" t="n">
        <f aca="false">IF(M2283&gt;0,K2283/M2283,"")</f>
        <v>0.272727272727273</v>
      </c>
      <c r="AP2283" s="22" t="str">
        <f aca="false">IF(M2283&gt;=Resumen!$B$5,"Alto","Bajo")</f>
        <v>Alto</v>
      </c>
      <c r="AQ2283" s="22" t="str">
        <f aca="false">IF(AO2283&gt;=Resumen!$B$28,"Alto","Bajo")</f>
        <v>Bajo</v>
      </c>
      <c r="AR2283" s="22" t="str">
        <f aca="false">AP2283&amp;" Potencial / "&amp;AQ2283&amp;" Share"</f>
        <v>Alto Potencial / Bajo Share</v>
      </c>
      <c r="AS2283" s="22" t="str">
        <f aca="false">IF(Q2283="Sí",IF(AO2283&gt;=Resumen!$B$29,"Alto","Bajo"),"")</f>
        <v>Bajo</v>
      </c>
      <c r="AT2283" s="22" t="str">
        <f aca="false">IF(AS2283&lt;&gt;"",AP2283&amp;" Potencial / "&amp;AS2283&amp;" Share","")</f>
        <v>Alto Potencial / Bajo Share</v>
      </c>
      <c r="AU2283" s="22" t="str">
        <f aca="false">IF(AH2283="","Sin dato",IF(AH2283-AO2283&gt;Resumen!$B$6,"Sobre-exhibido",IF(AO2283-AH2283&gt;Resumen!$B$6,"Sub-exhibido","En línea")))</f>
        <v>En línea</v>
      </c>
      <c r="AV2283" s="22" t="n">
        <f aca="false">IF(AT2283="","",IF(AT2283="Alto Potencial / Bajo Share",1,IF(AT2283="Alto Potencial / Alto Share",2,IF(AT2283="Bajo Potencial / Alto Share",3,4))))</f>
        <v>1</v>
      </c>
      <c r="AW2283" s="22" t="str">
        <f aca="false">IF(Q2283="No","Sin competencia directa",IF(AV2283=1,"1 - Foco Conquista (Alto Pot / Bajo Share)",IF(AV2283=2,"2 - Foco Defensa (Alto Pot / Alto Share)",IF(AV2283=3,"3 - Monitoreo (Bajo Pot / Alto Share)","4 - Baja Prioridad (Bajo Pot / Bajo Share)"))))</f>
        <v>1 - Foco Conquista (Alto Pot / Bajo Share)</v>
      </c>
      <c r="AX2283" s="12" t="str">
        <f aca="false">IF(OR(IFERROR(AND(W2283&lt;&gt;"",Y2283&lt;&gt;"",Y2283-W2283&gt;Resumen!$B$8),FALSE()),IFERROR(AND(X2283&lt;&gt;"",Y2283&lt;&gt;"",Y2283-X2283&gt;Resumen!$B$8),FALSE())),MAX(IF(IFERROR(AND(W2283&lt;&gt;"",Y2283&lt;&gt;"",Y2283-W2283&gt;Resumen!$B$8),FALSE()),Y2283-W2283,0),IF(IFERROR(AND(X2283&lt;&gt;"",Y2283&lt;&gt;"",Y2283-X2283&gt;Resumen!$B$8),FALSE()),Y2283-X2283,0)),"")</f>
        <v/>
      </c>
      <c r="AY2283" s="22" t="str">
        <f aca="false">IF(OR(IFERROR(AND(W2283&lt;&gt;"",Y2283&lt;&gt;"",Y2283-W2283&gt;Resumen!$B$8),FALSE()),IFERROR(AND(X2283&lt;&gt;"",Y2283&lt;&gt;"",Y2283-X2283&gt;Resumen!$B$8),FALSE())),TRIM("Lays tiene mayor markup que "&amp;IF(IFERROR(AND(W2283&lt;&gt;"",Y2283&lt;&gt;"",Y2283-W2283&gt;Resumen!$B$8),FALSE()),"Quento ","")&amp;IF(IFERROR(AND(X2283&lt;&gt;"",Y2283&lt;&gt;"",Y2283-X2283&gt;Resumen!$B$8),FALSE()),"Julicroc ","")&amp;"en este PDV"),"")</f>
        <v/>
      </c>
      <c r="AZ2283" s="22" t="str">
        <f aca="false">IF(COUNTIF('Plan Pehuamar - Lista'!$A$2:$A$167,A2283)&gt;0,"Sí","No")</f>
        <v>No</v>
      </c>
      <c r="BA2283" s="22" t="str">
        <f aca="false">IF(COUNTIF('Plan Combo 9+1'!$A$2:$A$226,A2283)&gt;0,"Sí","No")</f>
        <v>No</v>
      </c>
      <c r="BB2283" s="22" t="str">
        <f aca="false">IF(AH2283="","No",IF(BA2283="Sí",IF((AO2283-AH2283)&gt;Resumen!$B$6,"Sí","No"),IF((AO2283-AH2283)&gt;=Resumen!$B$132,"Sí","No")))</f>
        <v>No</v>
      </c>
      <c r="BC2283" s="22" t="str">
        <f aca="false">IF(AND(N2283="Sí",AL2283="Sí",AI2283=0),"Sí","No")</f>
        <v>No</v>
      </c>
      <c r="BD2283" s="22" t="str">
        <f aca="false">IF(COUNTIF('Plan 9+1 (con Pehuamar)'!$A$2:$A$227,A2283)&gt;0,"Sí","No")</f>
        <v>No</v>
      </c>
    </row>
    <row r="2284" customFormat="false" ht="15" hidden="false" customHeight="true" outlineLevel="0" collapsed="false">
      <c r="A2284" s="6" t="n">
        <v>202000</v>
      </c>
      <c r="B2284" s="6" t="n">
        <v>14</v>
      </c>
      <c r="C2284" s="6" t="n">
        <v>1403</v>
      </c>
      <c r="D2284" s="6" t="s">
        <v>315</v>
      </c>
      <c r="E2284" s="6" t="s">
        <v>2439</v>
      </c>
      <c r="F2284" s="6" t="s">
        <v>196</v>
      </c>
      <c r="G2284" s="6" t="s">
        <v>130</v>
      </c>
      <c r="H2284" s="6" t="s">
        <v>1715</v>
      </c>
      <c r="I2284" s="27" t="n">
        <v>10</v>
      </c>
      <c r="J2284" s="27" t="n">
        <v>6</v>
      </c>
      <c r="K2284" s="27" t="n">
        <v>0</v>
      </c>
      <c r="L2284" s="28" t="n">
        <f aca="false">I2284+J2284</f>
        <v>16</v>
      </c>
      <c r="M2284" s="28" t="n">
        <f aca="false">L2284+K2284</f>
        <v>16</v>
      </c>
      <c r="N2284" s="22" t="str">
        <f aca="false">IF(I2284&gt;0,"Sí","No")</f>
        <v>Sí</v>
      </c>
      <c r="O2284" s="22" t="str">
        <f aca="false">IF(J2284&gt;0,"Sí","No")</f>
        <v>Sí</v>
      </c>
      <c r="P2284" s="22" t="str">
        <f aca="false">IF(K2284&gt;0,"Sí","No")</f>
        <v>No</v>
      </c>
      <c r="Q2284" s="22" t="str">
        <f aca="false">IF(OR(I2284&gt;0,J2284&gt;0),"Sí","No")</f>
        <v>Sí</v>
      </c>
      <c r="R2284" s="27" t="n">
        <v>1750</v>
      </c>
      <c r="S2284" s="27" t="n">
        <v>2500</v>
      </c>
      <c r="T2284" s="27" t="n">
        <v>1280</v>
      </c>
      <c r="U2284" s="27" t="n">
        <v>1800</v>
      </c>
      <c r="V2284" s="27"/>
      <c r="W2284" s="12" t="n">
        <f aca="false">IF(AND(I2284&gt;0,R2284&gt;0),(S2284-R2284)/R2284,"")</f>
        <v>0.428571428571429</v>
      </c>
      <c r="X2284" s="12" t="n">
        <f aca="false">IF(AND(J2284&gt;0,T2284&gt;0),(U2284-T2284)/T2284,"")</f>
        <v>0.40625</v>
      </c>
      <c r="Y2284" s="12" t="str">
        <f aca="false">IF(AND(K2284&gt;0,V2284&gt;0),(V2284-Resumen!$B$7)/Resumen!$B$7,"")</f>
        <v/>
      </c>
      <c r="Z2284" s="28" t="str">
        <f aca="false">IF(AND(K2284&gt;0,I2284&gt;0,V2284&gt;0,S2284&gt;0),V2284-S2284,"")</f>
        <v/>
      </c>
      <c r="AA2284" s="12" t="str">
        <f aca="false">IF(Z2284&lt;&gt;"",Z2284/S2284,"")</f>
        <v/>
      </c>
      <c r="AB2284" s="28" t="str">
        <f aca="false">IF(AND(K2284&gt;0,J2284&gt;0,V2284&gt;0,U2284&gt;0),V2284-U2284,"")</f>
        <v/>
      </c>
      <c r="AC2284" s="12" t="str">
        <f aca="false">IF(AB2284&lt;&gt;"",AB2284/U2284,"")</f>
        <v/>
      </c>
      <c r="AD2284" s="27" t="n">
        <v>0</v>
      </c>
      <c r="AE2284" s="27" t="n">
        <v>2</v>
      </c>
      <c r="AF2284" s="27" t="n">
        <v>3</v>
      </c>
      <c r="AG2284" s="28" t="n">
        <f aca="false">AD2284+AE2284+AF2284</f>
        <v>5</v>
      </c>
      <c r="AH2284" s="12" t="n">
        <f aca="false">IF(AG2284&gt;0,AD2284/AG2284,"")</f>
        <v>0</v>
      </c>
      <c r="AI2284" s="27" t="n">
        <v>0</v>
      </c>
      <c r="AJ2284" s="27" t="n">
        <v>0</v>
      </c>
      <c r="AK2284" s="27" t="n">
        <v>1</v>
      </c>
      <c r="AL2284" s="22" t="str">
        <f aca="false">IF(OR(AJ2284&gt;0,AK2284&gt;0),"Sí","No")</f>
        <v>Sí</v>
      </c>
      <c r="AM2284" s="6" t="s">
        <v>198</v>
      </c>
      <c r="AN2284" s="6" t="s">
        <v>198</v>
      </c>
      <c r="AO2284" s="12" t="n">
        <f aca="false">IF(M2284&gt;0,K2284/M2284,"")</f>
        <v>0</v>
      </c>
      <c r="AP2284" s="22" t="str">
        <f aca="false">IF(M2284&gt;=Resumen!$B$5,"Alto","Bajo")</f>
        <v>Bajo</v>
      </c>
      <c r="AQ2284" s="22" t="str">
        <f aca="false">IF(AO2284&gt;=Resumen!$B$28,"Alto","Bajo")</f>
        <v>Bajo</v>
      </c>
      <c r="AR2284" s="22" t="str">
        <f aca="false">AP2284&amp;" Potencial / "&amp;AQ2284&amp;" Share"</f>
        <v>Bajo Potencial / Bajo Share</v>
      </c>
      <c r="AS2284" s="22" t="str">
        <f aca="false">IF(Q2284="Sí",IF(AO2284&gt;=Resumen!$B$29,"Alto","Bajo"),"")</f>
        <v>Bajo</v>
      </c>
      <c r="AT2284" s="22" t="str">
        <f aca="false">IF(AS2284&lt;&gt;"",AP2284&amp;" Potencial / "&amp;AS2284&amp;" Share","")</f>
        <v>Bajo Potencial / Bajo Share</v>
      </c>
      <c r="AU2284" s="22" t="str">
        <f aca="false">IF(AH2284="","Sin dato",IF(AH2284-AO2284&gt;Resumen!$B$6,"Sobre-exhibido",IF(AO2284-AH2284&gt;Resumen!$B$6,"Sub-exhibido","En línea")))</f>
        <v>En línea</v>
      </c>
      <c r="AV2284" s="22" t="n">
        <f aca="false">IF(AT2284="","",IF(AT2284="Alto Potencial / Bajo Share",1,IF(AT2284="Alto Potencial / Alto Share",2,IF(AT2284="Bajo Potencial / Alto Share",3,4))))</f>
        <v>4</v>
      </c>
      <c r="AW2284" s="22" t="str">
        <f aca="false">IF(Q2284="No","Sin competencia directa",IF(AV2284=1,"1 - Foco Conquista (Alto Pot / Bajo Share)",IF(AV2284=2,"2 - Foco Defensa (Alto Pot / Alto Share)",IF(AV2284=3,"3 - Monitoreo (Bajo Pot / Alto Share)","4 - Baja Prioridad (Bajo Pot / Bajo Share)"))))</f>
        <v>4 - Baja Prioridad (Bajo Pot / Bajo Share)</v>
      </c>
      <c r="AX2284" s="12" t="str">
        <f aca="false">IF(OR(IFERROR(AND(W2284&lt;&gt;"",Y2284&lt;&gt;"",Y2284-W2284&gt;Resumen!$B$8),FALSE()),IFERROR(AND(X2284&lt;&gt;"",Y2284&lt;&gt;"",Y2284-X2284&gt;Resumen!$B$8),FALSE())),MAX(IF(IFERROR(AND(W2284&lt;&gt;"",Y2284&lt;&gt;"",Y2284-W2284&gt;Resumen!$B$8),FALSE()),Y2284-W2284,0),IF(IFERROR(AND(X2284&lt;&gt;"",Y2284&lt;&gt;"",Y2284-X2284&gt;Resumen!$B$8),FALSE()),Y2284-X2284,0)),"")</f>
        <v/>
      </c>
      <c r="AY2284" s="22" t="str">
        <f aca="false">IF(OR(IFERROR(AND(W2284&lt;&gt;"",Y2284&lt;&gt;"",Y2284-W2284&gt;Resumen!$B$8),FALSE()),IFERROR(AND(X2284&lt;&gt;"",Y2284&lt;&gt;"",Y2284-X2284&gt;Resumen!$B$8),FALSE())),TRIM("Lays tiene mayor markup que "&amp;IF(IFERROR(AND(W2284&lt;&gt;"",Y2284&lt;&gt;"",Y2284-W2284&gt;Resumen!$B$8),FALSE()),"Quento ","")&amp;IF(IFERROR(AND(X2284&lt;&gt;"",Y2284&lt;&gt;"",Y2284-X2284&gt;Resumen!$B$8),FALSE()),"Julicroc ","")&amp;"en este PDV"),"")</f>
        <v/>
      </c>
      <c r="AZ2284" s="22" t="str">
        <f aca="false">IF(COUNTIF('Plan Pehuamar - Lista'!$A$2:$A$167,A2284)&gt;0,"Sí","No")</f>
        <v>No</v>
      </c>
      <c r="BA2284" s="22" t="str">
        <f aca="false">IF(COUNTIF('Plan Combo 9+1'!$A$2:$A$226,A2284)&gt;0,"Sí","No")</f>
        <v>No</v>
      </c>
      <c r="BB2284" s="22" t="str">
        <f aca="false">IF(AH2284="","No",IF(BA2284="Sí",IF((AO2284-AH2284)&gt;Resumen!$B$6,"Sí","No"),IF((AO2284-AH2284)&gt;=Resumen!$B$132,"Sí","No")))</f>
        <v>No</v>
      </c>
      <c r="BC2284" s="22" t="str">
        <f aca="false">IF(AND(N2284="Sí",AL2284="Sí",AI2284=0),"Sí","No")</f>
        <v>Sí</v>
      </c>
      <c r="BD2284" s="22" t="str">
        <f aca="false">IF(COUNTIF('Plan 9+1 (con Pehuamar)'!$A$2:$A$227,A2284)&gt;0,"Sí","No")</f>
        <v>No</v>
      </c>
    </row>
    <row r="2285" customFormat="false" ht="15" hidden="false" customHeight="true" outlineLevel="0" collapsed="false">
      <c r="A2285" s="6" t="n">
        <v>202383</v>
      </c>
      <c r="B2285" s="6" t="n">
        <v>14</v>
      </c>
      <c r="C2285" s="6" t="n">
        <v>1403</v>
      </c>
      <c r="D2285" s="6" t="s">
        <v>315</v>
      </c>
      <c r="E2285" s="6" t="s">
        <v>2440</v>
      </c>
      <c r="F2285" s="6" t="s">
        <v>196</v>
      </c>
      <c r="G2285" s="6" t="s">
        <v>130</v>
      </c>
      <c r="H2285" s="6" t="s">
        <v>1715</v>
      </c>
      <c r="I2285" s="27" t="n">
        <v>5</v>
      </c>
      <c r="J2285" s="27" t="n">
        <v>10</v>
      </c>
      <c r="K2285" s="27" t="n">
        <v>4</v>
      </c>
      <c r="L2285" s="28" t="n">
        <f aca="false">I2285+J2285</f>
        <v>15</v>
      </c>
      <c r="M2285" s="28" t="n">
        <f aca="false">L2285+K2285</f>
        <v>19</v>
      </c>
      <c r="N2285" s="22" t="str">
        <f aca="false">IF(I2285&gt;0,"Sí","No")</f>
        <v>Sí</v>
      </c>
      <c r="O2285" s="22" t="str">
        <f aca="false">IF(J2285&gt;0,"Sí","No")</f>
        <v>Sí</v>
      </c>
      <c r="P2285" s="22" t="str">
        <f aca="false">IF(K2285&gt;0,"Sí","No")</f>
        <v>Sí</v>
      </c>
      <c r="Q2285" s="22" t="str">
        <f aca="false">IF(OR(I2285&gt;0,J2285&gt;0),"Sí","No")</f>
        <v>Sí</v>
      </c>
      <c r="R2285" s="27" t="n">
        <v>1750</v>
      </c>
      <c r="S2285" s="27" t="n">
        <v>2500</v>
      </c>
      <c r="T2285" s="27" t="n">
        <v>1280</v>
      </c>
      <c r="U2285" s="27" t="n">
        <v>1800</v>
      </c>
      <c r="V2285" s="27" t="n">
        <v>3500</v>
      </c>
      <c r="W2285" s="12" t="n">
        <f aca="false">IF(AND(I2285&gt;0,R2285&gt;0),(S2285-R2285)/R2285,"")</f>
        <v>0.428571428571429</v>
      </c>
      <c r="X2285" s="12" t="n">
        <f aca="false">IF(AND(J2285&gt;0,T2285&gt;0),(U2285-T2285)/T2285,"")</f>
        <v>0.40625</v>
      </c>
      <c r="Y2285" s="12" t="n">
        <f aca="false">IF(AND(K2285&gt;0,V2285&gt;0),(V2285-Resumen!$B$7)/Resumen!$B$7,"")</f>
        <v>0.4</v>
      </c>
      <c r="Z2285" s="28" t="n">
        <f aca="false">IF(AND(K2285&gt;0,I2285&gt;0,V2285&gt;0,S2285&gt;0),V2285-S2285,"")</f>
        <v>1000</v>
      </c>
      <c r="AA2285" s="12" t="n">
        <f aca="false">IF(Z2285&lt;&gt;"",Z2285/S2285,"")</f>
        <v>0.4</v>
      </c>
      <c r="AB2285" s="28" t="n">
        <f aca="false">IF(AND(K2285&gt;0,J2285&gt;0,V2285&gt;0,U2285&gt;0),V2285-U2285,"")</f>
        <v>1700</v>
      </c>
      <c r="AC2285" s="12" t="n">
        <f aca="false">IF(AB2285&lt;&gt;"",AB2285/U2285,"")</f>
        <v>0.944444444444444</v>
      </c>
      <c r="AD2285" s="27" t="n">
        <v>2</v>
      </c>
      <c r="AE2285" s="27" t="n">
        <v>3</v>
      </c>
      <c r="AF2285" s="27" t="n">
        <v>5</v>
      </c>
      <c r="AG2285" s="28" t="n">
        <f aca="false">AD2285+AE2285+AF2285</f>
        <v>10</v>
      </c>
      <c r="AH2285" s="12" t="n">
        <f aca="false">IF(AG2285&gt;0,AD2285/AG2285,"")</f>
        <v>0.2</v>
      </c>
      <c r="AI2285" s="27" t="n">
        <v>0</v>
      </c>
      <c r="AJ2285" s="27" t="n">
        <v>0</v>
      </c>
      <c r="AK2285" s="27" t="n">
        <v>1</v>
      </c>
      <c r="AL2285" s="22" t="str">
        <f aca="false">IF(OR(AJ2285&gt;0,AK2285&gt;0),"Sí","No")</f>
        <v>Sí</v>
      </c>
      <c r="AM2285" s="6" t="s">
        <v>198</v>
      </c>
      <c r="AN2285" s="6" t="s">
        <v>198</v>
      </c>
      <c r="AO2285" s="12" t="n">
        <f aca="false">IF(M2285&gt;0,K2285/M2285,"")</f>
        <v>0.210526315789474</v>
      </c>
      <c r="AP2285" s="22" t="str">
        <f aca="false">IF(M2285&gt;=Resumen!$B$5,"Alto","Bajo")</f>
        <v>Bajo</v>
      </c>
      <c r="AQ2285" s="22" t="str">
        <f aca="false">IF(AO2285&gt;=Resumen!$B$28,"Alto","Bajo")</f>
        <v>Bajo</v>
      </c>
      <c r="AR2285" s="22" t="str">
        <f aca="false">AP2285&amp;" Potencial / "&amp;AQ2285&amp;" Share"</f>
        <v>Bajo Potencial / Bajo Share</v>
      </c>
      <c r="AS2285" s="22" t="str">
        <f aca="false">IF(Q2285="Sí",IF(AO2285&gt;=Resumen!$B$29,"Alto","Bajo"),"")</f>
        <v>Bajo</v>
      </c>
      <c r="AT2285" s="22" t="str">
        <f aca="false">IF(AS2285&lt;&gt;"",AP2285&amp;" Potencial / "&amp;AS2285&amp;" Share","")</f>
        <v>Bajo Potencial / Bajo Share</v>
      </c>
      <c r="AU2285" s="22" t="str">
        <f aca="false">IF(AH2285="","Sin dato",IF(AH2285-AO2285&gt;Resumen!$B$6,"Sobre-exhibido",IF(AO2285-AH2285&gt;Resumen!$B$6,"Sub-exhibido","En línea")))</f>
        <v>En línea</v>
      </c>
      <c r="AV2285" s="22" t="n">
        <f aca="false">IF(AT2285="","",IF(AT2285="Alto Potencial / Bajo Share",1,IF(AT2285="Alto Potencial / Alto Share",2,IF(AT2285="Bajo Potencial / Alto Share",3,4))))</f>
        <v>4</v>
      </c>
      <c r="AW2285" s="22" t="str">
        <f aca="false">IF(Q2285="No","Sin competencia directa",IF(AV2285=1,"1 - Foco Conquista (Alto Pot / Bajo Share)",IF(AV2285=2,"2 - Foco Defensa (Alto Pot / Alto Share)",IF(AV2285=3,"3 - Monitoreo (Bajo Pot / Alto Share)","4 - Baja Prioridad (Bajo Pot / Bajo Share)"))))</f>
        <v>4 - Baja Prioridad (Bajo Pot / Bajo Share)</v>
      </c>
      <c r="AX2285" s="12" t="str">
        <f aca="false">IF(OR(IFERROR(AND(W2285&lt;&gt;"",Y2285&lt;&gt;"",Y2285-W2285&gt;Resumen!$B$8),FALSE()),IFERROR(AND(X2285&lt;&gt;"",Y2285&lt;&gt;"",Y2285-X2285&gt;Resumen!$B$8),FALSE())),MAX(IF(IFERROR(AND(W2285&lt;&gt;"",Y2285&lt;&gt;"",Y2285-W2285&gt;Resumen!$B$8),FALSE()),Y2285-W2285,0),IF(IFERROR(AND(X2285&lt;&gt;"",Y2285&lt;&gt;"",Y2285-X2285&gt;Resumen!$B$8),FALSE()),Y2285-X2285,0)),"")</f>
        <v/>
      </c>
      <c r="AY2285" s="22" t="str">
        <f aca="false">IF(OR(IFERROR(AND(W2285&lt;&gt;"",Y2285&lt;&gt;"",Y2285-W2285&gt;Resumen!$B$8),FALSE()),IFERROR(AND(X2285&lt;&gt;"",Y2285&lt;&gt;"",Y2285-X2285&gt;Resumen!$B$8),FALSE())),TRIM("Lays tiene mayor markup que "&amp;IF(IFERROR(AND(W2285&lt;&gt;"",Y2285&lt;&gt;"",Y2285-W2285&gt;Resumen!$B$8),FALSE()),"Quento ","")&amp;IF(IFERROR(AND(X2285&lt;&gt;"",Y2285&lt;&gt;"",Y2285-X2285&gt;Resumen!$B$8),FALSE()),"Julicroc ","")&amp;"en este PDV"),"")</f>
        <v/>
      </c>
      <c r="AZ2285" s="22" t="str">
        <f aca="false">IF(COUNTIF('Plan Pehuamar - Lista'!$A$2:$A$167,A2285)&gt;0,"Sí","No")</f>
        <v>No</v>
      </c>
      <c r="BA2285" s="22" t="str">
        <f aca="false">IF(COUNTIF('Plan Combo 9+1'!$A$2:$A$226,A2285)&gt;0,"Sí","No")</f>
        <v>No</v>
      </c>
      <c r="BB2285" s="22" t="str">
        <f aca="false">IF(AH2285="","No",IF(BA2285="Sí",IF((AO2285-AH2285)&gt;Resumen!$B$6,"Sí","No"),IF((AO2285-AH2285)&gt;=Resumen!$B$132,"Sí","No")))</f>
        <v>No</v>
      </c>
      <c r="BC2285" s="22" t="str">
        <f aca="false">IF(AND(N2285="Sí",AL2285="Sí",AI2285=0),"Sí","No")</f>
        <v>Sí</v>
      </c>
      <c r="BD2285" s="22" t="str">
        <f aca="false">IF(COUNTIF('Plan 9+1 (con Pehuamar)'!$A$2:$A$227,A2285)&gt;0,"Sí","No")</f>
        <v>No</v>
      </c>
    </row>
    <row r="2286" customFormat="false" ht="15" hidden="false" customHeight="true" outlineLevel="0" collapsed="false">
      <c r="A2286" s="6" t="n">
        <v>202472</v>
      </c>
      <c r="B2286" s="6" t="n">
        <v>14</v>
      </c>
      <c r="C2286" s="6" t="n">
        <v>1403</v>
      </c>
      <c r="D2286" s="6" t="s">
        <v>315</v>
      </c>
      <c r="E2286" s="6" t="s">
        <v>2441</v>
      </c>
      <c r="F2286" s="6" t="s">
        <v>201</v>
      </c>
      <c r="G2286" s="6" t="s">
        <v>130</v>
      </c>
      <c r="H2286" s="6" t="s">
        <v>1715</v>
      </c>
      <c r="I2286" s="27" t="n">
        <v>3</v>
      </c>
      <c r="J2286" s="27" t="n">
        <v>7</v>
      </c>
      <c r="K2286" s="27" t="n">
        <v>3</v>
      </c>
      <c r="L2286" s="28" t="n">
        <f aca="false">I2286+J2286</f>
        <v>10</v>
      </c>
      <c r="M2286" s="28" t="n">
        <f aca="false">L2286+K2286</f>
        <v>13</v>
      </c>
      <c r="N2286" s="22" t="str">
        <f aca="false">IF(I2286&gt;0,"Sí","No")</f>
        <v>Sí</v>
      </c>
      <c r="O2286" s="22" t="str">
        <f aca="false">IF(J2286&gt;0,"Sí","No")</f>
        <v>Sí</v>
      </c>
      <c r="P2286" s="22" t="str">
        <f aca="false">IF(K2286&gt;0,"Sí","No")</f>
        <v>Sí</v>
      </c>
      <c r="Q2286" s="22" t="str">
        <f aca="false">IF(OR(I2286&gt;0,J2286&gt;0),"Sí","No")</f>
        <v>Sí</v>
      </c>
      <c r="R2286" s="27" t="n">
        <v>1750</v>
      </c>
      <c r="S2286" s="27" t="n">
        <v>2500</v>
      </c>
      <c r="T2286" s="27" t="n">
        <v>1280</v>
      </c>
      <c r="U2286" s="27" t="n">
        <v>1800</v>
      </c>
      <c r="V2286" s="27" t="n">
        <v>3500</v>
      </c>
      <c r="W2286" s="12" t="n">
        <f aca="false">IF(AND(I2286&gt;0,R2286&gt;0),(S2286-R2286)/R2286,"")</f>
        <v>0.428571428571429</v>
      </c>
      <c r="X2286" s="12" t="n">
        <f aca="false">IF(AND(J2286&gt;0,T2286&gt;0),(U2286-T2286)/T2286,"")</f>
        <v>0.40625</v>
      </c>
      <c r="Y2286" s="12" t="n">
        <f aca="false">IF(AND(K2286&gt;0,V2286&gt;0),(V2286-Resumen!$B$7)/Resumen!$B$7,"")</f>
        <v>0.4</v>
      </c>
      <c r="Z2286" s="28" t="n">
        <f aca="false">IF(AND(K2286&gt;0,I2286&gt;0,V2286&gt;0,S2286&gt;0),V2286-S2286,"")</f>
        <v>1000</v>
      </c>
      <c r="AA2286" s="12" t="n">
        <f aca="false">IF(Z2286&lt;&gt;"",Z2286/S2286,"")</f>
        <v>0.4</v>
      </c>
      <c r="AB2286" s="28" t="n">
        <f aca="false">IF(AND(K2286&gt;0,J2286&gt;0,V2286&gt;0,U2286&gt;0),V2286-U2286,"")</f>
        <v>1700</v>
      </c>
      <c r="AC2286" s="12" t="n">
        <f aca="false">IF(AB2286&lt;&gt;"",AB2286/U2286,"")</f>
        <v>0.944444444444444</v>
      </c>
      <c r="AD2286" s="27" t="n">
        <v>2</v>
      </c>
      <c r="AE2286" s="27" t="n">
        <v>2</v>
      </c>
      <c r="AF2286" s="27" t="n">
        <v>5</v>
      </c>
      <c r="AG2286" s="28" t="n">
        <f aca="false">AD2286+AE2286+AF2286</f>
        <v>9</v>
      </c>
      <c r="AH2286" s="12" t="n">
        <f aca="false">IF(AG2286&gt;0,AD2286/AG2286,"")</f>
        <v>0.222222222222222</v>
      </c>
      <c r="AI2286" s="27" t="n">
        <v>1</v>
      </c>
      <c r="AJ2286" s="27" t="n">
        <v>0</v>
      </c>
      <c r="AK2286" s="27" t="n">
        <v>1</v>
      </c>
      <c r="AL2286" s="22" t="str">
        <f aca="false">IF(OR(AJ2286&gt;0,AK2286&gt;0),"Sí","No")</f>
        <v>Sí</v>
      </c>
      <c r="AM2286" s="6" t="s">
        <v>198</v>
      </c>
      <c r="AN2286" s="6" t="s">
        <v>198</v>
      </c>
      <c r="AO2286" s="12" t="n">
        <f aca="false">IF(M2286&gt;0,K2286/M2286,"")</f>
        <v>0.230769230769231</v>
      </c>
      <c r="AP2286" s="22" t="str">
        <f aca="false">IF(M2286&gt;=Resumen!$B$5,"Alto","Bajo")</f>
        <v>Bajo</v>
      </c>
      <c r="AQ2286" s="22" t="str">
        <f aca="false">IF(AO2286&gt;=Resumen!$B$28,"Alto","Bajo")</f>
        <v>Bajo</v>
      </c>
      <c r="AR2286" s="22" t="str">
        <f aca="false">AP2286&amp;" Potencial / "&amp;AQ2286&amp;" Share"</f>
        <v>Bajo Potencial / Bajo Share</v>
      </c>
      <c r="AS2286" s="22" t="str">
        <f aca="false">IF(Q2286="Sí",IF(AO2286&gt;=Resumen!$B$29,"Alto","Bajo"),"")</f>
        <v>Bajo</v>
      </c>
      <c r="AT2286" s="22" t="str">
        <f aca="false">IF(AS2286&lt;&gt;"",AP2286&amp;" Potencial / "&amp;AS2286&amp;" Share","")</f>
        <v>Bajo Potencial / Bajo Share</v>
      </c>
      <c r="AU2286" s="22" t="str">
        <f aca="false">IF(AH2286="","Sin dato",IF(AH2286-AO2286&gt;Resumen!$B$6,"Sobre-exhibido",IF(AO2286-AH2286&gt;Resumen!$B$6,"Sub-exhibido","En línea")))</f>
        <v>En línea</v>
      </c>
      <c r="AV2286" s="22" t="n">
        <f aca="false">IF(AT2286="","",IF(AT2286="Alto Potencial / Bajo Share",1,IF(AT2286="Alto Potencial / Alto Share",2,IF(AT2286="Bajo Potencial / Alto Share",3,4))))</f>
        <v>4</v>
      </c>
      <c r="AW2286" s="22" t="str">
        <f aca="false">IF(Q2286="No","Sin competencia directa",IF(AV2286=1,"1 - Foco Conquista (Alto Pot / Bajo Share)",IF(AV2286=2,"2 - Foco Defensa (Alto Pot / Alto Share)",IF(AV2286=3,"3 - Monitoreo (Bajo Pot / Alto Share)","4 - Baja Prioridad (Bajo Pot / Bajo Share)"))))</f>
        <v>4 - Baja Prioridad (Bajo Pot / Bajo Share)</v>
      </c>
      <c r="AX2286" s="12" t="str">
        <f aca="false">IF(OR(IFERROR(AND(W2286&lt;&gt;"",Y2286&lt;&gt;"",Y2286-W2286&gt;Resumen!$B$8),FALSE()),IFERROR(AND(X2286&lt;&gt;"",Y2286&lt;&gt;"",Y2286-X2286&gt;Resumen!$B$8),FALSE())),MAX(IF(IFERROR(AND(W2286&lt;&gt;"",Y2286&lt;&gt;"",Y2286-W2286&gt;Resumen!$B$8),FALSE()),Y2286-W2286,0),IF(IFERROR(AND(X2286&lt;&gt;"",Y2286&lt;&gt;"",Y2286-X2286&gt;Resumen!$B$8),FALSE()),Y2286-X2286,0)),"")</f>
        <v/>
      </c>
      <c r="AY2286" s="22" t="str">
        <f aca="false">IF(OR(IFERROR(AND(W2286&lt;&gt;"",Y2286&lt;&gt;"",Y2286-W2286&gt;Resumen!$B$8),FALSE()),IFERROR(AND(X2286&lt;&gt;"",Y2286&lt;&gt;"",Y2286-X2286&gt;Resumen!$B$8),FALSE())),TRIM("Lays tiene mayor markup que "&amp;IF(IFERROR(AND(W2286&lt;&gt;"",Y2286&lt;&gt;"",Y2286-W2286&gt;Resumen!$B$8),FALSE()),"Quento ","")&amp;IF(IFERROR(AND(X2286&lt;&gt;"",Y2286&lt;&gt;"",Y2286-X2286&gt;Resumen!$B$8),FALSE()),"Julicroc ","")&amp;"en este PDV"),"")</f>
        <v/>
      </c>
      <c r="AZ2286" s="22" t="str">
        <f aca="false">IF(COUNTIF('Plan Pehuamar - Lista'!$A$2:$A$167,A2286)&gt;0,"Sí","No")</f>
        <v>No</v>
      </c>
      <c r="BA2286" s="22" t="str">
        <f aca="false">IF(COUNTIF('Plan Combo 9+1'!$A$2:$A$226,A2286)&gt;0,"Sí","No")</f>
        <v>No</v>
      </c>
      <c r="BB2286" s="22" t="str">
        <f aca="false">IF(AH2286="","No",IF(BA2286="Sí",IF((AO2286-AH2286)&gt;Resumen!$B$6,"Sí","No"),IF((AO2286-AH2286)&gt;=Resumen!$B$132,"Sí","No")))</f>
        <v>No</v>
      </c>
      <c r="BC2286" s="22" t="str">
        <f aca="false">IF(AND(N2286="Sí",AL2286="Sí",AI2286=0),"Sí","No")</f>
        <v>No</v>
      </c>
      <c r="BD2286" s="22" t="str">
        <f aca="false">IF(COUNTIF('Plan 9+1 (con Pehuamar)'!$A$2:$A$227,A2286)&gt;0,"Sí","No")</f>
        <v>No</v>
      </c>
    </row>
    <row r="2287" customFormat="false" ht="15" hidden="false" customHeight="true" outlineLevel="0" collapsed="false">
      <c r="A2287" s="6" t="n">
        <v>202540</v>
      </c>
      <c r="B2287" s="6" t="n">
        <v>14</v>
      </c>
      <c r="C2287" s="6" t="n">
        <v>1403</v>
      </c>
      <c r="D2287" s="6" t="s">
        <v>315</v>
      </c>
      <c r="E2287" s="6" t="s">
        <v>2442</v>
      </c>
      <c r="F2287" s="6" t="s">
        <v>201</v>
      </c>
      <c r="G2287" s="6" t="s">
        <v>130</v>
      </c>
      <c r="H2287" s="6" t="s">
        <v>1715</v>
      </c>
      <c r="I2287" s="27" t="n">
        <v>10</v>
      </c>
      <c r="J2287" s="27" t="n">
        <v>5</v>
      </c>
      <c r="K2287" s="27" t="n">
        <v>2</v>
      </c>
      <c r="L2287" s="28" t="n">
        <f aca="false">I2287+J2287</f>
        <v>15</v>
      </c>
      <c r="M2287" s="28" t="n">
        <f aca="false">L2287+K2287</f>
        <v>17</v>
      </c>
      <c r="N2287" s="22" t="str">
        <f aca="false">IF(I2287&gt;0,"Sí","No")</f>
        <v>Sí</v>
      </c>
      <c r="O2287" s="22" t="str">
        <f aca="false">IF(J2287&gt;0,"Sí","No")</f>
        <v>Sí</v>
      </c>
      <c r="P2287" s="22" t="str">
        <f aca="false">IF(K2287&gt;0,"Sí","No")</f>
        <v>Sí</v>
      </c>
      <c r="Q2287" s="22" t="str">
        <f aca="false">IF(OR(I2287&gt;0,J2287&gt;0),"Sí","No")</f>
        <v>Sí</v>
      </c>
      <c r="R2287" s="27" t="n">
        <v>1750</v>
      </c>
      <c r="S2287" s="27" t="n">
        <v>2500</v>
      </c>
      <c r="T2287" s="27" t="n">
        <v>1280</v>
      </c>
      <c r="U2287" s="27" t="n">
        <v>2500</v>
      </c>
      <c r="V2287" s="27" t="n">
        <v>3500</v>
      </c>
      <c r="W2287" s="12" t="n">
        <f aca="false">IF(AND(I2287&gt;0,R2287&gt;0),(S2287-R2287)/R2287,"")</f>
        <v>0.428571428571429</v>
      </c>
      <c r="X2287" s="12" t="n">
        <f aca="false">IF(AND(J2287&gt;0,T2287&gt;0),(U2287-T2287)/T2287,"")</f>
        <v>0.953125</v>
      </c>
      <c r="Y2287" s="12" t="n">
        <f aca="false">IF(AND(K2287&gt;0,V2287&gt;0),(V2287-Resumen!$B$7)/Resumen!$B$7,"")</f>
        <v>0.4</v>
      </c>
      <c r="Z2287" s="28" t="n">
        <f aca="false">IF(AND(K2287&gt;0,I2287&gt;0,V2287&gt;0,S2287&gt;0),V2287-S2287,"")</f>
        <v>1000</v>
      </c>
      <c r="AA2287" s="12" t="n">
        <f aca="false">IF(Z2287&lt;&gt;"",Z2287/S2287,"")</f>
        <v>0.4</v>
      </c>
      <c r="AB2287" s="28" t="n">
        <f aca="false">IF(AND(K2287&gt;0,J2287&gt;0,V2287&gt;0,U2287&gt;0),V2287-U2287,"")</f>
        <v>1000</v>
      </c>
      <c r="AC2287" s="12" t="n">
        <f aca="false">IF(AB2287&lt;&gt;"",AB2287/U2287,"")</f>
        <v>0.4</v>
      </c>
      <c r="AD2287" s="27" t="n">
        <v>1</v>
      </c>
      <c r="AE2287" s="27" t="n">
        <v>2</v>
      </c>
      <c r="AF2287" s="27" t="n">
        <v>2</v>
      </c>
      <c r="AG2287" s="28" t="n">
        <f aca="false">AD2287+AE2287+AF2287</f>
        <v>5</v>
      </c>
      <c r="AH2287" s="12" t="n">
        <f aca="false">IF(AG2287&gt;0,AD2287/AG2287,"")</f>
        <v>0.2</v>
      </c>
      <c r="AI2287" s="27" t="n">
        <v>0</v>
      </c>
      <c r="AJ2287" s="27" t="n">
        <v>0</v>
      </c>
      <c r="AK2287" s="27" t="n">
        <v>0</v>
      </c>
      <c r="AL2287" s="22" t="str">
        <f aca="false">IF(OR(AJ2287&gt;0,AK2287&gt;0),"Sí","No")</f>
        <v>No</v>
      </c>
      <c r="AM2287" s="6" t="s">
        <v>198</v>
      </c>
      <c r="AN2287" s="6" t="s">
        <v>198</v>
      </c>
      <c r="AO2287" s="12" t="n">
        <f aca="false">IF(M2287&gt;0,K2287/M2287,"")</f>
        <v>0.117647058823529</v>
      </c>
      <c r="AP2287" s="22" t="str">
        <f aca="false">IF(M2287&gt;=Resumen!$B$5,"Alto","Bajo")</f>
        <v>Bajo</v>
      </c>
      <c r="AQ2287" s="22" t="str">
        <f aca="false">IF(AO2287&gt;=Resumen!$B$28,"Alto","Bajo")</f>
        <v>Bajo</v>
      </c>
      <c r="AR2287" s="22" t="str">
        <f aca="false">AP2287&amp;" Potencial / "&amp;AQ2287&amp;" Share"</f>
        <v>Bajo Potencial / Bajo Share</v>
      </c>
      <c r="AS2287" s="22" t="str">
        <f aca="false">IF(Q2287="Sí",IF(AO2287&gt;=Resumen!$B$29,"Alto","Bajo"),"")</f>
        <v>Bajo</v>
      </c>
      <c r="AT2287" s="22" t="str">
        <f aca="false">IF(AS2287&lt;&gt;"",AP2287&amp;" Potencial / "&amp;AS2287&amp;" Share","")</f>
        <v>Bajo Potencial / Bajo Share</v>
      </c>
      <c r="AU2287" s="22" t="str">
        <f aca="false">IF(AH2287="","Sin dato",IF(AH2287-AO2287&gt;Resumen!$B$6,"Sobre-exhibido",IF(AO2287-AH2287&gt;Resumen!$B$6,"Sub-exhibido","En línea")))</f>
        <v>Sobre-exhibido</v>
      </c>
      <c r="AV2287" s="22" t="n">
        <f aca="false">IF(AT2287="","",IF(AT2287="Alto Potencial / Bajo Share",1,IF(AT2287="Alto Potencial / Alto Share",2,IF(AT2287="Bajo Potencial / Alto Share",3,4))))</f>
        <v>4</v>
      </c>
      <c r="AW2287" s="22" t="str">
        <f aca="false">IF(Q2287="No","Sin competencia directa",IF(AV2287=1,"1 - Foco Conquista (Alto Pot / Bajo Share)",IF(AV2287=2,"2 - Foco Defensa (Alto Pot / Alto Share)",IF(AV2287=3,"3 - Monitoreo (Bajo Pot / Alto Share)","4 - Baja Prioridad (Bajo Pot / Bajo Share)"))))</f>
        <v>4 - Baja Prioridad (Bajo Pot / Bajo Share)</v>
      </c>
      <c r="AX2287" s="12" t="str">
        <f aca="false">IF(OR(IFERROR(AND(W2287&lt;&gt;"",Y2287&lt;&gt;"",Y2287-W2287&gt;Resumen!$B$8),FALSE()),IFERROR(AND(X2287&lt;&gt;"",Y2287&lt;&gt;"",Y2287-X2287&gt;Resumen!$B$8),FALSE())),MAX(IF(IFERROR(AND(W2287&lt;&gt;"",Y2287&lt;&gt;"",Y2287-W2287&gt;Resumen!$B$8),FALSE()),Y2287-W2287,0),IF(IFERROR(AND(X2287&lt;&gt;"",Y2287&lt;&gt;"",Y2287-X2287&gt;Resumen!$B$8),FALSE()),Y2287-X2287,0)),"")</f>
        <v/>
      </c>
      <c r="AY2287" s="22" t="str">
        <f aca="false">IF(OR(IFERROR(AND(W2287&lt;&gt;"",Y2287&lt;&gt;"",Y2287-W2287&gt;Resumen!$B$8),FALSE()),IFERROR(AND(X2287&lt;&gt;"",Y2287&lt;&gt;"",Y2287-X2287&gt;Resumen!$B$8),FALSE())),TRIM("Lays tiene mayor markup que "&amp;IF(IFERROR(AND(W2287&lt;&gt;"",Y2287&lt;&gt;"",Y2287-W2287&gt;Resumen!$B$8),FALSE()),"Quento ","")&amp;IF(IFERROR(AND(X2287&lt;&gt;"",Y2287&lt;&gt;"",Y2287-X2287&gt;Resumen!$B$8),FALSE()),"Julicroc ","")&amp;"en este PDV"),"")</f>
        <v/>
      </c>
      <c r="AZ2287" s="22" t="str">
        <f aca="false">IF(COUNTIF('Plan Pehuamar - Lista'!$A$2:$A$167,A2287)&gt;0,"Sí","No")</f>
        <v>No</v>
      </c>
      <c r="BA2287" s="22" t="str">
        <f aca="false">IF(COUNTIF('Plan Combo 9+1'!$A$2:$A$226,A2287)&gt;0,"Sí","No")</f>
        <v>No</v>
      </c>
      <c r="BB2287" s="22" t="str">
        <f aca="false">IF(AH2287="","No",IF(BA2287="Sí",IF((AO2287-AH2287)&gt;Resumen!$B$6,"Sí","No"),IF((AO2287-AH2287)&gt;=Resumen!$B$132,"Sí","No")))</f>
        <v>No</v>
      </c>
      <c r="BC2287" s="22" t="str">
        <f aca="false">IF(AND(N2287="Sí",AL2287="Sí",AI2287=0),"Sí","No")</f>
        <v>No</v>
      </c>
      <c r="BD2287" s="22" t="str">
        <f aca="false">IF(COUNTIF('Plan 9+1 (con Pehuamar)'!$A$2:$A$227,A2287)&gt;0,"Sí","No")</f>
        <v>No</v>
      </c>
    </row>
    <row r="2288" customFormat="false" ht="15" hidden="false" customHeight="true" outlineLevel="0" collapsed="false">
      <c r="A2288" s="6" t="n">
        <v>202572</v>
      </c>
      <c r="B2288" s="6" t="n">
        <v>14</v>
      </c>
      <c r="C2288" s="6" t="n">
        <v>1403</v>
      </c>
      <c r="D2288" s="6" t="s">
        <v>315</v>
      </c>
      <c r="E2288" s="6" t="s">
        <v>2443</v>
      </c>
      <c r="F2288" s="6" t="s">
        <v>201</v>
      </c>
      <c r="G2288" s="6" t="s">
        <v>130</v>
      </c>
      <c r="H2288" s="6" t="s">
        <v>1715</v>
      </c>
      <c r="I2288" s="27" t="n">
        <v>10</v>
      </c>
      <c r="J2288" s="27" t="n">
        <v>30</v>
      </c>
      <c r="K2288" s="27" t="n">
        <v>15</v>
      </c>
      <c r="L2288" s="28" t="n">
        <f aca="false">I2288+J2288</f>
        <v>40</v>
      </c>
      <c r="M2288" s="28" t="n">
        <f aca="false">L2288+K2288</f>
        <v>55</v>
      </c>
      <c r="N2288" s="22" t="str">
        <f aca="false">IF(I2288&gt;0,"Sí","No")</f>
        <v>Sí</v>
      </c>
      <c r="O2288" s="22" t="str">
        <f aca="false">IF(J2288&gt;0,"Sí","No")</f>
        <v>Sí</v>
      </c>
      <c r="P2288" s="22" t="str">
        <f aca="false">IF(K2288&gt;0,"Sí","No")</f>
        <v>Sí</v>
      </c>
      <c r="Q2288" s="22" t="str">
        <f aca="false">IF(OR(I2288&gt;0,J2288&gt;0),"Sí","No")</f>
        <v>Sí</v>
      </c>
      <c r="R2288" s="27" t="n">
        <v>1750</v>
      </c>
      <c r="S2288" s="27" t="n">
        <v>2500</v>
      </c>
      <c r="T2288" s="27" t="n">
        <v>1280</v>
      </c>
      <c r="U2288" s="27" t="n">
        <v>1800</v>
      </c>
      <c r="V2288" s="27" t="n">
        <v>3500</v>
      </c>
      <c r="W2288" s="12" t="n">
        <f aca="false">IF(AND(I2288&gt;0,R2288&gt;0),(S2288-R2288)/R2288,"")</f>
        <v>0.428571428571429</v>
      </c>
      <c r="X2288" s="12" t="n">
        <f aca="false">IF(AND(J2288&gt;0,T2288&gt;0),(U2288-T2288)/T2288,"")</f>
        <v>0.40625</v>
      </c>
      <c r="Y2288" s="12" t="n">
        <f aca="false">IF(AND(K2288&gt;0,V2288&gt;0),(V2288-Resumen!$B$7)/Resumen!$B$7,"")</f>
        <v>0.4</v>
      </c>
      <c r="Z2288" s="28" t="n">
        <f aca="false">IF(AND(K2288&gt;0,I2288&gt;0,V2288&gt;0,S2288&gt;0),V2288-S2288,"")</f>
        <v>1000</v>
      </c>
      <c r="AA2288" s="12" t="n">
        <f aca="false">IF(Z2288&lt;&gt;"",Z2288/S2288,"")</f>
        <v>0.4</v>
      </c>
      <c r="AB2288" s="28" t="n">
        <f aca="false">IF(AND(K2288&gt;0,J2288&gt;0,V2288&gt;0,U2288&gt;0),V2288-U2288,"")</f>
        <v>1700</v>
      </c>
      <c r="AC2288" s="12" t="n">
        <f aca="false">IF(AB2288&lt;&gt;"",AB2288/U2288,"")</f>
        <v>0.944444444444444</v>
      </c>
      <c r="AD2288" s="27" t="n">
        <v>5</v>
      </c>
      <c r="AE2288" s="27" t="n">
        <v>4</v>
      </c>
      <c r="AF2288" s="27" t="n">
        <v>10</v>
      </c>
      <c r="AG2288" s="28" t="n">
        <f aca="false">AD2288+AE2288+AF2288</f>
        <v>19</v>
      </c>
      <c r="AH2288" s="12" t="n">
        <f aca="false">IF(AG2288&gt;0,AD2288/AG2288,"")</f>
        <v>0.263157894736842</v>
      </c>
      <c r="AI2288" s="27" t="n">
        <v>1</v>
      </c>
      <c r="AJ2288" s="27" t="n">
        <v>0</v>
      </c>
      <c r="AK2288" s="27" t="n">
        <v>1</v>
      </c>
      <c r="AL2288" s="22" t="str">
        <f aca="false">IF(OR(AJ2288&gt;0,AK2288&gt;0),"Sí","No")</f>
        <v>Sí</v>
      </c>
      <c r="AM2288" s="6" t="s">
        <v>198</v>
      </c>
      <c r="AN2288" s="6" t="s">
        <v>198</v>
      </c>
      <c r="AO2288" s="12" t="n">
        <f aca="false">IF(M2288&gt;0,K2288/M2288,"")</f>
        <v>0.272727272727273</v>
      </c>
      <c r="AP2288" s="22" t="str">
        <f aca="false">IF(M2288&gt;=Resumen!$B$5,"Alto","Bajo")</f>
        <v>Alto</v>
      </c>
      <c r="AQ2288" s="22" t="str">
        <f aca="false">IF(AO2288&gt;=Resumen!$B$28,"Alto","Bajo")</f>
        <v>Bajo</v>
      </c>
      <c r="AR2288" s="22" t="str">
        <f aca="false">AP2288&amp;" Potencial / "&amp;AQ2288&amp;" Share"</f>
        <v>Alto Potencial / Bajo Share</v>
      </c>
      <c r="AS2288" s="22" t="str">
        <f aca="false">IF(Q2288="Sí",IF(AO2288&gt;=Resumen!$B$29,"Alto","Bajo"),"")</f>
        <v>Bajo</v>
      </c>
      <c r="AT2288" s="22" t="str">
        <f aca="false">IF(AS2288&lt;&gt;"",AP2288&amp;" Potencial / "&amp;AS2288&amp;" Share","")</f>
        <v>Alto Potencial / Bajo Share</v>
      </c>
      <c r="AU2288" s="22" t="str">
        <f aca="false">IF(AH2288="","Sin dato",IF(AH2288-AO2288&gt;Resumen!$B$6,"Sobre-exhibido",IF(AO2288-AH2288&gt;Resumen!$B$6,"Sub-exhibido","En línea")))</f>
        <v>En línea</v>
      </c>
      <c r="AV2288" s="22" t="n">
        <f aca="false">IF(AT2288="","",IF(AT2288="Alto Potencial / Bajo Share",1,IF(AT2288="Alto Potencial / Alto Share",2,IF(AT2288="Bajo Potencial / Alto Share",3,4))))</f>
        <v>1</v>
      </c>
      <c r="AW2288" s="22" t="str">
        <f aca="false">IF(Q2288="No","Sin competencia directa",IF(AV2288=1,"1 - Foco Conquista (Alto Pot / Bajo Share)",IF(AV2288=2,"2 - Foco Defensa (Alto Pot / Alto Share)",IF(AV2288=3,"3 - Monitoreo (Bajo Pot / Alto Share)","4 - Baja Prioridad (Bajo Pot / Bajo Share)"))))</f>
        <v>1 - Foco Conquista (Alto Pot / Bajo Share)</v>
      </c>
      <c r="AX2288" s="12" t="str">
        <f aca="false">IF(OR(IFERROR(AND(W2288&lt;&gt;"",Y2288&lt;&gt;"",Y2288-W2288&gt;Resumen!$B$8),FALSE()),IFERROR(AND(X2288&lt;&gt;"",Y2288&lt;&gt;"",Y2288-X2288&gt;Resumen!$B$8),FALSE())),MAX(IF(IFERROR(AND(W2288&lt;&gt;"",Y2288&lt;&gt;"",Y2288-W2288&gt;Resumen!$B$8),FALSE()),Y2288-W2288,0),IF(IFERROR(AND(X2288&lt;&gt;"",Y2288&lt;&gt;"",Y2288-X2288&gt;Resumen!$B$8),FALSE()),Y2288-X2288,0)),"")</f>
        <v/>
      </c>
      <c r="AY2288" s="22" t="str">
        <f aca="false">IF(OR(IFERROR(AND(W2288&lt;&gt;"",Y2288&lt;&gt;"",Y2288-W2288&gt;Resumen!$B$8),FALSE()),IFERROR(AND(X2288&lt;&gt;"",Y2288&lt;&gt;"",Y2288-X2288&gt;Resumen!$B$8),FALSE())),TRIM("Lays tiene mayor markup que "&amp;IF(IFERROR(AND(W2288&lt;&gt;"",Y2288&lt;&gt;"",Y2288-W2288&gt;Resumen!$B$8),FALSE()),"Quento ","")&amp;IF(IFERROR(AND(X2288&lt;&gt;"",Y2288&lt;&gt;"",Y2288-X2288&gt;Resumen!$B$8),FALSE()),"Julicroc ","")&amp;"en este PDV"),"")</f>
        <v/>
      </c>
      <c r="AZ2288" s="22" t="str">
        <f aca="false">IF(COUNTIF('Plan Pehuamar - Lista'!$A$2:$A$167,A2288)&gt;0,"Sí","No")</f>
        <v>No</v>
      </c>
      <c r="BA2288" s="22" t="str">
        <f aca="false">IF(COUNTIF('Plan Combo 9+1'!$A$2:$A$226,A2288)&gt;0,"Sí","No")</f>
        <v>No</v>
      </c>
      <c r="BB2288" s="22" t="str">
        <f aca="false">IF(AH2288="","No",IF(BA2288="Sí",IF((AO2288-AH2288)&gt;Resumen!$B$6,"Sí","No"),IF((AO2288-AH2288)&gt;=Resumen!$B$132,"Sí","No")))</f>
        <v>No</v>
      </c>
      <c r="BC2288" s="22" t="str">
        <f aca="false">IF(AND(N2288="Sí",AL2288="Sí",AI2288=0),"Sí","No")</f>
        <v>No</v>
      </c>
      <c r="BD2288" s="22" t="str">
        <f aca="false">IF(COUNTIF('Plan 9+1 (con Pehuamar)'!$A$2:$A$227,A2288)&gt;0,"Sí","No")</f>
        <v>No</v>
      </c>
    </row>
    <row r="2289" customFormat="false" ht="15" hidden="false" customHeight="true" outlineLevel="0" collapsed="false">
      <c r="A2289" s="6" t="n">
        <v>202609</v>
      </c>
      <c r="B2289" s="6" t="n">
        <v>14</v>
      </c>
      <c r="C2289" s="6" t="n">
        <v>1403</v>
      </c>
      <c r="D2289" s="6" t="s">
        <v>315</v>
      </c>
      <c r="E2289" s="6" t="s">
        <v>2444</v>
      </c>
      <c r="F2289" s="6" t="s">
        <v>196</v>
      </c>
      <c r="G2289" s="6" t="s">
        <v>130</v>
      </c>
      <c r="H2289" s="6" t="s">
        <v>1715</v>
      </c>
      <c r="I2289" s="27" t="n">
        <v>5</v>
      </c>
      <c r="J2289" s="27" t="n">
        <v>10</v>
      </c>
      <c r="K2289" s="27" t="n">
        <v>0</v>
      </c>
      <c r="L2289" s="28" t="n">
        <f aca="false">I2289+J2289</f>
        <v>15</v>
      </c>
      <c r="M2289" s="28" t="n">
        <f aca="false">L2289+K2289</f>
        <v>15</v>
      </c>
      <c r="N2289" s="22" t="str">
        <f aca="false">IF(I2289&gt;0,"Sí","No")</f>
        <v>Sí</v>
      </c>
      <c r="O2289" s="22" t="str">
        <f aca="false">IF(J2289&gt;0,"Sí","No")</f>
        <v>Sí</v>
      </c>
      <c r="P2289" s="22" t="str">
        <f aca="false">IF(K2289&gt;0,"Sí","No")</f>
        <v>No</v>
      </c>
      <c r="Q2289" s="22" t="str">
        <f aca="false">IF(OR(I2289&gt;0,J2289&gt;0),"Sí","No")</f>
        <v>Sí</v>
      </c>
      <c r="R2289" s="27" t="n">
        <v>1750</v>
      </c>
      <c r="S2289" s="27" t="n">
        <v>2500</v>
      </c>
      <c r="T2289" s="27" t="n">
        <v>1280</v>
      </c>
      <c r="U2289" s="27" t="n">
        <v>1800</v>
      </c>
      <c r="V2289" s="27"/>
      <c r="W2289" s="12" t="n">
        <f aca="false">IF(AND(I2289&gt;0,R2289&gt;0),(S2289-R2289)/R2289,"")</f>
        <v>0.428571428571429</v>
      </c>
      <c r="X2289" s="12" t="n">
        <f aca="false">IF(AND(J2289&gt;0,T2289&gt;0),(U2289-T2289)/T2289,"")</f>
        <v>0.40625</v>
      </c>
      <c r="Y2289" s="12" t="str">
        <f aca="false">IF(AND(K2289&gt;0,V2289&gt;0),(V2289-Resumen!$B$7)/Resumen!$B$7,"")</f>
        <v/>
      </c>
      <c r="Z2289" s="28" t="str">
        <f aca="false">IF(AND(K2289&gt;0,I2289&gt;0,V2289&gt;0,S2289&gt;0),V2289-S2289,"")</f>
        <v/>
      </c>
      <c r="AA2289" s="12" t="str">
        <f aca="false">IF(Z2289&lt;&gt;"",Z2289/S2289,"")</f>
        <v/>
      </c>
      <c r="AB2289" s="28" t="str">
        <f aca="false">IF(AND(K2289&gt;0,J2289&gt;0,V2289&gt;0,U2289&gt;0),V2289-U2289,"")</f>
        <v/>
      </c>
      <c r="AC2289" s="12" t="str">
        <f aca="false">IF(AB2289&lt;&gt;"",AB2289/U2289,"")</f>
        <v/>
      </c>
      <c r="AD2289" s="27" t="n">
        <v>0</v>
      </c>
      <c r="AE2289" s="27" t="n">
        <v>2</v>
      </c>
      <c r="AF2289" s="27" t="n">
        <v>5</v>
      </c>
      <c r="AG2289" s="28" t="n">
        <f aca="false">AD2289+AE2289+AF2289</f>
        <v>7</v>
      </c>
      <c r="AH2289" s="12" t="n">
        <f aca="false">IF(AG2289&gt;0,AD2289/AG2289,"")</f>
        <v>0</v>
      </c>
      <c r="AI2289" s="27" t="n">
        <v>0</v>
      </c>
      <c r="AJ2289" s="27" t="n">
        <v>0</v>
      </c>
      <c r="AK2289" s="27" t="n">
        <v>1</v>
      </c>
      <c r="AL2289" s="22" t="str">
        <f aca="false">IF(OR(AJ2289&gt;0,AK2289&gt;0),"Sí","No")</f>
        <v>Sí</v>
      </c>
      <c r="AM2289" s="6" t="s">
        <v>198</v>
      </c>
      <c r="AN2289" s="6" t="s">
        <v>198</v>
      </c>
      <c r="AO2289" s="12" t="n">
        <f aca="false">IF(M2289&gt;0,K2289/M2289,"")</f>
        <v>0</v>
      </c>
      <c r="AP2289" s="22" t="str">
        <f aca="false">IF(M2289&gt;=Resumen!$B$5,"Alto","Bajo")</f>
        <v>Bajo</v>
      </c>
      <c r="AQ2289" s="22" t="str">
        <f aca="false">IF(AO2289&gt;=Resumen!$B$28,"Alto","Bajo")</f>
        <v>Bajo</v>
      </c>
      <c r="AR2289" s="22" t="str">
        <f aca="false">AP2289&amp;" Potencial / "&amp;AQ2289&amp;" Share"</f>
        <v>Bajo Potencial / Bajo Share</v>
      </c>
      <c r="AS2289" s="22" t="str">
        <f aca="false">IF(Q2289="Sí",IF(AO2289&gt;=Resumen!$B$29,"Alto","Bajo"),"")</f>
        <v>Bajo</v>
      </c>
      <c r="AT2289" s="22" t="str">
        <f aca="false">IF(AS2289&lt;&gt;"",AP2289&amp;" Potencial / "&amp;AS2289&amp;" Share","")</f>
        <v>Bajo Potencial / Bajo Share</v>
      </c>
      <c r="AU2289" s="22" t="str">
        <f aca="false">IF(AH2289="","Sin dato",IF(AH2289-AO2289&gt;Resumen!$B$6,"Sobre-exhibido",IF(AO2289-AH2289&gt;Resumen!$B$6,"Sub-exhibido","En línea")))</f>
        <v>En línea</v>
      </c>
      <c r="AV2289" s="22" t="n">
        <f aca="false">IF(AT2289="","",IF(AT2289="Alto Potencial / Bajo Share",1,IF(AT2289="Alto Potencial / Alto Share",2,IF(AT2289="Bajo Potencial / Alto Share",3,4))))</f>
        <v>4</v>
      </c>
      <c r="AW2289" s="22" t="str">
        <f aca="false">IF(Q2289="No","Sin competencia directa",IF(AV2289=1,"1 - Foco Conquista (Alto Pot / Bajo Share)",IF(AV2289=2,"2 - Foco Defensa (Alto Pot / Alto Share)",IF(AV2289=3,"3 - Monitoreo (Bajo Pot / Alto Share)","4 - Baja Prioridad (Bajo Pot / Bajo Share)"))))</f>
        <v>4 - Baja Prioridad (Bajo Pot / Bajo Share)</v>
      </c>
      <c r="AX2289" s="12" t="str">
        <f aca="false">IF(OR(IFERROR(AND(W2289&lt;&gt;"",Y2289&lt;&gt;"",Y2289-W2289&gt;Resumen!$B$8),FALSE()),IFERROR(AND(X2289&lt;&gt;"",Y2289&lt;&gt;"",Y2289-X2289&gt;Resumen!$B$8),FALSE())),MAX(IF(IFERROR(AND(W2289&lt;&gt;"",Y2289&lt;&gt;"",Y2289-W2289&gt;Resumen!$B$8),FALSE()),Y2289-W2289,0),IF(IFERROR(AND(X2289&lt;&gt;"",Y2289&lt;&gt;"",Y2289-X2289&gt;Resumen!$B$8),FALSE()),Y2289-X2289,0)),"")</f>
        <v/>
      </c>
      <c r="AY2289" s="22" t="str">
        <f aca="false">IF(OR(IFERROR(AND(W2289&lt;&gt;"",Y2289&lt;&gt;"",Y2289-W2289&gt;Resumen!$B$8),FALSE()),IFERROR(AND(X2289&lt;&gt;"",Y2289&lt;&gt;"",Y2289-X2289&gt;Resumen!$B$8),FALSE())),TRIM("Lays tiene mayor markup que "&amp;IF(IFERROR(AND(W2289&lt;&gt;"",Y2289&lt;&gt;"",Y2289-W2289&gt;Resumen!$B$8),FALSE()),"Quento ","")&amp;IF(IFERROR(AND(X2289&lt;&gt;"",Y2289&lt;&gt;"",Y2289-X2289&gt;Resumen!$B$8),FALSE()),"Julicroc ","")&amp;"en este PDV"),"")</f>
        <v/>
      </c>
      <c r="AZ2289" s="22" t="str">
        <f aca="false">IF(COUNTIF('Plan Pehuamar - Lista'!$A$2:$A$167,A2289)&gt;0,"Sí","No")</f>
        <v>No</v>
      </c>
      <c r="BA2289" s="22" t="str">
        <f aca="false">IF(COUNTIF('Plan Combo 9+1'!$A$2:$A$226,A2289)&gt;0,"Sí","No")</f>
        <v>No</v>
      </c>
      <c r="BB2289" s="22" t="str">
        <f aca="false">IF(AH2289="","No",IF(BA2289="Sí",IF((AO2289-AH2289)&gt;Resumen!$B$6,"Sí","No"),IF((AO2289-AH2289)&gt;=Resumen!$B$132,"Sí","No")))</f>
        <v>No</v>
      </c>
      <c r="BC2289" s="22" t="str">
        <f aca="false">IF(AND(N2289="Sí",AL2289="Sí",AI2289=0),"Sí","No")</f>
        <v>Sí</v>
      </c>
      <c r="BD2289" s="22" t="str">
        <f aca="false">IF(COUNTIF('Plan 9+1 (con Pehuamar)'!$A$2:$A$227,A2289)&gt;0,"Sí","No")</f>
        <v>No</v>
      </c>
    </row>
    <row r="2290" customFormat="false" ht="15" hidden="false" customHeight="true" outlineLevel="0" collapsed="false">
      <c r="A2290" s="6" t="n">
        <v>202615</v>
      </c>
      <c r="B2290" s="6" t="n">
        <v>14</v>
      </c>
      <c r="C2290" s="6" t="n">
        <v>1403</v>
      </c>
      <c r="D2290" s="6" t="s">
        <v>315</v>
      </c>
      <c r="E2290" s="6" t="s">
        <v>2414</v>
      </c>
      <c r="F2290" s="6" t="s">
        <v>196</v>
      </c>
      <c r="G2290" s="6" t="s">
        <v>130</v>
      </c>
      <c r="H2290" s="6" t="s">
        <v>1715</v>
      </c>
      <c r="I2290" s="27" t="n">
        <v>5</v>
      </c>
      <c r="J2290" s="27" t="n">
        <v>15</v>
      </c>
      <c r="K2290" s="27" t="n">
        <v>10</v>
      </c>
      <c r="L2290" s="28" t="n">
        <f aca="false">I2290+J2290</f>
        <v>20</v>
      </c>
      <c r="M2290" s="28" t="n">
        <f aca="false">L2290+K2290</f>
        <v>30</v>
      </c>
      <c r="N2290" s="22" t="str">
        <f aca="false">IF(I2290&gt;0,"Sí","No")</f>
        <v>Sí</v>
      </c>
      <c r="O2290" s="22" t="str">
        <f aca="false">IF(J2290&gt;0,"Sí","No")</f>
        <v>Sí</v>
      </c>
      <c r="P2290" s="22" t="str">
        <f aca="false">IF(K2290&gt;0,"Sí","No")</f>
        <v>Sí</v>
      </c>
      <c r="Q2290" s="22" t="str">
        <f aca="false">IF(OR(I2290&gt;0,J2290&gt;0),"Sí","No")</f>
        <v>Sí</v>
      </c>
      <c r="R2290" s="27" t="n">
        <v>1750</v>
      </c>
      <c r="S2290" s="27" t="n">
        <v>2500</v>
      </c>
      <c r="T2290" s="27" t="n">
        <v>1280</v>
      </c>
      <c r="U2290" s="27" t="n">
        <v>1800</v>
      </c>
      <c r="V2290" s="27" t="n">
        <v>3500</v>
      </c>
      <c r="W2290" s="12" t="n">
        <f aca="false">IF(AND(I2290&gt;0,R2290&gt;0),(S2290-R2290)/R2290,"")</f>
        <v>0.428571428571429</v>
      </c>
      <c r="X2290" s="12" t="n">
        <f aca="false">IF(AND(J2290&gt;0,T2290&gt;0),(U2290-T2290)/T2290,"")</f>
        <v>0.40625</v>
      </c>
      <c r="Y2290" s="12" t="n">
        <f aca="false">IF(AND(K2290&gt;0,V2290&gt;0),(V2290-Resumen!$B$7)/Resumen!$B$7,"")</f>
        <v>0.4</v>
      </c>
      <c r="Z2290" s="28" t="n">
        <f aca="false">IF(AND(K2290&gt;0,I2290&gt;0,V2290&gt;0,S2290&gt;0),V2290-S2290,"")</f>
        <v>1000</v>
      </c>
      <c r="AA2290" s="12" t="n">
        <f aca="false">IF(Z2290&lt;&gt;"",Z2290/S2290,"")</f>
        <v>0.4</v>
      </c>
      <c r="AB2290" s="28" t="n">
        <f aca="false">IF(AND(K2290&gt;0,J2290&gt;0,V2290&gt;0,U2290&gt;0),V2290-U2290,"")</f>
        <v>1700</v>
      </c>
      <c r="AC2290" s="12" t="n">
        <f aca="false">IF(AB2290&lt;&gt;"",AB2290/U2290,"")</f>
        <v>0.944444444444444</v>
      </c>
      <c r="AD2290" s="27" t="n">
        <v>6</v>
      </c>
      <c r="AE2290" s="27" t="n">
        <v>5</v>
      </c>
      <c r="AF2290" s="27" t="n">
        <v>10</v>
      </c>
      <c r="AG2290" s="28" t="n">
        <f aca="false">AD2290+AE2290+AF2290</f>
        <v>21</v>
      </c>
      <c r="AH2290" s="12" t="n">
        <f aca="false">IF(AG2290&gt;0,AD2290/AG2290,"")</f>
        <v>0.285714285714286</v>
      </c>
      <c r="AI2290" s="27" t="n">
        <v>0</v>
      </c>
      <c r="AJ2290" s="27" t="n">
        <v>0</v>
      </c>
      <c r="AK2290" s="27" t="n">
        <v>0</v>
      </c>
      <c r="AL2290" s="22" t="str">
        <f aca="false">IF(OR(AJ2290&gt;0,AK2290&gt;0),"Sí","No")</f>
        <v>No</v>
      </c>
      <c r="AM2290" s="6" t="s">
        <v>198</v>
      </c>
      <c r="AN2290" s="6" t="s">
        <v>198</v>
      </c>
      <c r="AO2290" s="12" t="n">
        <f aca="false">IF(M2290&gt;0,K2290/M2290,"")</f>
        <v>0.333333333333333</v>
      </c>
      <c r="AP2290" s="22" t="str">
        <f aca="false">IF(M2290&gt;=Resumen!$B$5,"Alto","Bajo")</f>
        <v>Bajo</v>
      </c>
      <c r="AQ2290" s="22" t="str">
        <f aca="false">IF(AO2290&gt;=Resumen!$B$28,"Alto","Bajo")</f>
        <v>Bajo</v>
      </c>
      <c r="AR2290" s="22" t="str">
        <f aca="false">AP2290&amp;" Potencial / "&amp;AQ2290&amp;" Share"</f>
        <v>Bajo Potencial / Bajo Share</v>
      </c>
      <c r="AS2290" s="22" t="str">
        <f aca="false">IF(Q2290="Sí",IF(AO2290&gt;=Resumen!$B$29,"Alto","Bajo"),"")</f>
        <v>Bajo</v>
      </c>
      <c r="AT2290" s="22" t="str">
        <f aca="false">IF(AS2290&lt;&gt;"",AP2290&amp;" Potencial / "&amp;AS2290&amp;" Share","")</f>
        <v>Bajo Potencial / Bajo Share</v>
      </c>
      <c r="AU2290" s="22" t="str">
        <f aca="false">IF(AH2290="","Sin dato",IF(AH2290-AO2290&gt;Resumen!$B$6,"Sobre-exhibido",IF(AO2290-AH2290&gt;Resumen!$B$6,"Sub-exhibido","En línea")))</f>
        <v>En línea</v>
      </c>
      <c r="AV2290" s="22" t="n">
        <f aca="false">IF(AT2290="","",IF(AT2290="Alto Potencial / Bajo Share",1,IF(AT2290="Alto Potencial / Alto Share",2,IF(AT2290="Bajo Potencial / Alto Share",3,4))))</f>
        <v>4</v>
      </c>
      <c r="AW2290" s="22" t="str">
        <f aca="false">IF(Q2290="No","Sin competencia directa",IF(AV2290=1,"1 - Foco Conquista (Alto Pot / Bajo Share)",IF(AV2290=2,"2 - Foco Defensa (Alto Pot / Alto Share)",IF(AV2290=3,"3 - Monitoreo (Bajo Pot / Alto Share)","4 - Baja Prioridad (Bajo Pot / Bajo Share)"))))</f>
        <v>4 - Baja Prioridad (Bajo Pot / Bajo Share)</v>
      </c>
      <c r="AX2290" s="12" t="str">
        <f aca="false">IF(OR(IFERROR(AND(W2290&lt;&gt;"",Y2290&lt;&gt;"",Y2290-W2290&gt;Resumen!$B$8),FALSE()),IFERROR(AND(X2290&lt;&gt;"",Y2290&lt;&gt;"",Y2290-X2290&gt;Resumen!$B$8),FALSE())),MAX(IF(IFERROR(AND(W2290&lt;&gt;"",Y2290&lt;&gt;"",Y2290-W2290&gt;Resumen!$B$8),FALSE()),Y2290-W2290,0),IF(IFERROR(AND(X2290&lt;&gt;"",Y2290&lt;&gt;"",Y2290-X2290&gt;Resumen!$B$8),FALSE()),Y2290-X2290,0)),"")</f>
        <v/>
      </c>
      <c r="AY2290" s="22" t="str">
        <f aca="false">IF(OR(IFERROR(AND(W2290&lt;&gt;"",Y2290&lt;&gt;"",Y2290-W2290&gt;Resumen!$B$8),FALSE()),IFERROR(AND(X2290&lt;&gt;"",Y2290&lt;&gt;"",Y2290-X2290&gt;Resumen!$B$8),FALSE())),TRIM("Lays tiene mayor markup que "&amp;IF(IFERROR(AND(W2290&lt;&gt;"",Y2290&lt;&gt;"",Y2290-W2290&gt;Resumen!$B$8),FALSE()),"Quento ","")&amp;IF(IFERROR(AND(X2290&lt;&gt;"",Y2290&lt;&gt;"",Y2290-X2290&gt;Resumen!$B$8),FALSE()),"Julicroc ","")&amp;"en este PDV"),"")</f>
        <v/>
      </c>
      <c r="AZ2290" s="22" t="str">
        <f aca="false">IF(COUNTIF('Plan Pehuamar - Lista'!$A$2:$A$167,A2290)&gt;0,"Sí","No")</f>
        <v>No</v>
      </c>
      <c r="BA2290" s="22" t="str">
        <f aca="false">IF(COUNTIF('Plan Combo 9+1'!$A$2:$A$226,A2290)&gt;0,"Sí","No")</f>
        <v>No</v>
      </c>
      <c r="BB2290" s="22" t="str">
        <f aca="false">IF(AH2290="","No",IF(BA2290="Sí",IF((AO2290-AH2290)&gt;Resumen!$B$6,"Sí","No"),IF((AO2290-AH2290)&gt;=Resumen!$B$132,"Sí","No")))</f>
        <v>No</v>
      </c>
      <c r="BC2290" s="22" t="str">
        <f aca="false">IF(AND(N2290="Sí",AL2290="Sí",AI2290=0),"Sí","No")</f>
        <v>No</v>
      </c>
      <c r="BD2290" s="22" t="str">
        <f aca="false">IF(COUNTIF('Plan 9+1 (con Pehuamar)'!$A$2:$A$227,A2290)&gt;0,"Sí","No")</f>
        <v>No</v>
      </c>
    </row>
    <row r="2291" customFormat="false" ht="15" hidden="false" customHeight="true" outlineLevel="0" collapsed="false">
      <c r="A2291" s="6" t="n">
        <v>202676</v>
      </c>
      <c r="B2291" s="6" t="n">
        <v>14</v>
      </c>
      <c r="C2291" s="6" t="n">
        <v>1403</v>
      </c>
      <c r="D2291" s="6" t="s">
        <v>315</v>
      </c>
      <c r="E2291" s="6" t="s">
        <v>2445</v>
      </c>
      <c r="F2291" s="6" t="s">
        <v>466</v>
      </c>
      <c r="G2291" s="6" t="s">
        <v>130</v>
      </c>
      <c r="H2291" s="6" t="s">
        <v>1715</v>
      </c>
      <c r="I2291" s="27" t="n">
        <v>0</v>
      </c>
      <c r="J2291" s="27" t="n">
        <v>0</v>
      </c>
      <c r="K2291" s="27" t="n">
        <v>5.2</v>
      </c>
      <c r="L2291" s="28" t="n">
        <f aca="false">I2291+J2291</f>
        <v>0</v>
      </c>
      <c r="M2291" s="28" t="n">
        <f aca="false">L2291+K2291</f>
        <v>5.2</v>
      </c>
      <c r="N2291" s="22" t="str">
        <f aca="false">IF(I2291&gt;0,"Sí","No")</f>
        <v>No</v>
      </c>
      <c r="O2291" s="22" t="str">
        <f aca="false">IF(J2291&gt;0,"Sí","No")</f>
        <v>No</v>
      </c>
      <c r="P2291" s="22" t="str">
        <f aca="false">IF(K2291&gt;0,"Sí","No")</f>
        <v>Sí</v>
      </c>
      <c r="Q2291" s="22" t="str">
        <f aca="false">IF(OR(I2291&gt;0,J2291&gt;0),"Sí","No")</f>
        <v>No</v>
      </c>
      <c r="R2291" s="27"/>
      <c r="S2291" s="27"/>
      <c r="T2291" s="27"/>
      <c r="U2291" s="27"/>
      <c r="V2291" s="27"/>
      <c r="W2291" s="12" t="str">
        <f aca="false">IF(AND(I2291&gt;0,R2291&gt;0),(S2291-R2291)/R2291,"")</f>
        <v/>
      </c>
      <c r="X2291" s="12" t="str">
        <f aca="false">IF(AND(J2291&gt;0,T2291&gt;0),(U2291-T2291)/T2291,"")</f>
        <v/>
      </c>
      <c r="Y2291" s="12" t="str">
        <f aca="false">IF(AND(K2291&gt;0,V2291&gt;0),(V2291-Resumen!$B$7)/Resumen!$B$7,"")</f>
        <v/>
      </c>
      <c r="Z2291" s="28" t="str">
        <f aca="false">IF(AND(K2291&gt;0,I2291&gt;0,V2291&gt;0,S2291&gt;0),V2291-S2291,"")</f>
        <v/>
      </c>
      <c r="AA2291" s="12" t="str">
        <f aca="false">IF(Z2291&lt;&gt;"",Z2291/S2291,"")</f>
        <v/>
      </c>
      <c r="AB2291" s="28" t="str">
        <f aca="false">IF(AND(K2291&gt;0,J2291&gt;0,V2291&gt;0,U2291&gt;0),V2291-U2291,"")</f>
        <v/>
      </c>
      <c r="AC2291" s="12" t="str">
        <f aca="false">IF(AB2291&lt;&gt;"",AB2291/U2291,"")</f>
        <v/>
      </c>
      <c r="AD2291" s="27" t="n">
        <v>0</v>
      </c>
      <c r="AE2291" s="27" t="n">
        <v>0</v>
      </c>
      <c r="AF2291" s="27" t="n">
        <v>0</v>
      </c>
      <c r="AG2291" s="28" t="n">
        <f aca="false">AD2291+AE2291+AF2291</f>
        <v>0</v>
      </c>
      <c r="AH2291" s="12" t="str">
        <f aca="false">IF(AG2291&gt;0,AD2291/AG2291,"")</f>
        <v/>
      </c>
      <c r="AI2291" s="27" t="n">
        <v>0</v>
      </c>
      <c r="AJ2291" s="27" t="n">
        <v>0</v>
      </c>
      <c r="AK2291" s="27" t="n">
        <v>0</v>
      </c>
      <c r="AL2291" s="22" t="str">
        <f aca="false">IF(OR(AJ2291&gt;0,AK2291&gt;0),"Sí","No")</f>
        <v>No</v>
      </c>
      <c r="AM2291" s="6"/>
      <c r="AN2291" s="6"/>
      <c r="AO2291" s="12" t="n">
        <f aca="false">IF(M2291&gt;0,K2291/M2291,"")</f>
        <v>1</v>
      </c>
      <c r="AP2291" s="22" t="str">
        <f aca="false">IF(M2291&gt;=Resumen!$B$5,"Alto","Bajo")</f>
        <v>Bajo</v>
      </c>
      <c r="AQ2291" s="22" t="str">
        <f aca="false">IF(AO2291&gt;=Resumen!$B$28,"Alto","Bajo")</f>
        <v>Alto</v>
      </c>
      <c r="AR2291" s="22" t="str">
        <f aca="false">AP2291&amp;" Potencial / "&amp;AQ2291&amp;" Share"</f>
        <v>Bajo Potencial / Alto Share</v>
      </c>
      <c r="AS2291" s="22" t="str">
        <f aca="false">IF(Q2291="Sí",IF(AO2291&gt;=Resumen!$B$29,"Alto","Bajo"),"")</f>
        <v/>
      </c>
      <c r="AT2291" s="22" t="str">
        <f aca="false">IF(AS2291&lt;&gt;"",AP2291&amp;" Potencial / "&amp;AS2291&amp;" Share","")</f>
        <v/>
      </c>
      <c r="AU2291" s="22" t="str">
        <f aca="false">IF(AH2291="","Sin dato",IF(AH2291-AO2291&gt;Resumen!$B$6,"Sobre-exhibido",IF(AO2291-AH2291&gt;Resumen!$B$6,"Sub-exhibido","En línea")))</f>
        <v>Sin dato</v>
      </c>
      <c r="AV2291" s="22" t="str">
        <f aca="false">IF(AT2291="","",IF(AT2291="Alto Potencial / Bajo Share",1,IF(AT2291="Alto Potencial / Alto Share",2,IF(AT2291="Bajo Potencial / Alto Share",3,4))))</f>
        <v/>
      </c>
      <c r="AW2291" s="22" t="str">
        <f aca="false">IF(Q2291="No","Sin competencia directa",IF(AV2291=1,"1 - Foco Conquista (Alto Pot / Bajo Share)",IF(AV2291=2,"2 - Foco Defensa (Alto Pot / Alto Share)",IF(AV2291=3,"3 - Monitoreo (Bajo Pot / Alto Share)","4 - Baja Prioridad (Bajo Pot / Bajo Share)"))))</f>
        <v>Sin competencia directa</v>
      </c>
      <c r="AX2291" s="12" t="str">
        <f aca="false">IF(OR(IFERROR(AND(W2291&lt;&gt;"",Y2291&lt;&gt;"",Y2291-W2291&gt;Resumen!$B$8),FALSE()),IFERROR(AND(X2291&lt;&gt;"",Y2291&lt;&gt;"",Y2291-X2291&gt;Resumen!$B$8),FALSE())),MAX(IF(IFERROR(AND(W2291&lt;&gt;"",Y2291&lt;&gt;"",Y2291-W2291&gt;Resumen!$B$8),FALSE()),Y2291-W2291,0),IF(IFERROR(AND(X2291&lt;&gt;"",Y2291&lt;&gt;"",Y2291-X2291&gt;Resumen!$B$8),FALSE()),Y2291-X2291,0)),"")</f>
        <v/>
      </c>
      <c r="AY2291" s="22" t="str">
        <f aca="false">IF(OR(IFERROR(AND(W2291&lt;&gt;"",Y2291&lt;&gt;"",Y2291-W2291&gt;Resumen!$B$8),FALSE()),IFERROR(AND(X2291&lt;&gt;"",Y2291&lt;&gt;"",Y2291-X2291&gt;Resumen!$B$8),FALSE())),TRIM("Lays tiene mayor markup que "&amp;IF(IFERROR(AND(W2291&lt;&gt;"",Y2291&lt;&gt;"",Y2291-W2291&gt;Resumen!$B$8),FALSE()),"Quento ","")&amp;IF(IFERROR(AND(X2291&lt;&gt;"",Y2291&lt;&gt;"",Y2291-X2291&gt;Resumen!$B$8),FALSE()),"Julicroc ","")&amp;"en este PDV"),"")</f>
        <v/>
      </c>
      <c r="AZ2291" s="22" t="str">
        <f aca="false">IF(COUNTIF('Plan Pehuamar - Lista'!$A$2:$A$167,A2291)&gt;0,"Sí","No")</f>
        <v>No</v>
      </c>
      <c r="BA2291" s="22" t="str">
        <f aca="false">IF(COUNTIF('Plan Combo 9+1'!$A$2:$A$226,A2291)&gt;0,"Sí","No")</f>
        <v>No</v>
      </c>
      <c r="BB2291" s="22" t="str">
        <f aca="false">IF(AH2291="","No",IF(BA2291="Sí",IF((AO2291-AH2291)&gt;Resumen!$B$6,"Sí","No"),IF((AO2291-AH2291)&gt;=Resumen!$B$132,"Sí","No")))</f>
        <v>No</v>
      </c>
      <c r="BC2291" s="22" t="str">
        <f aca="false">IF(AND(N2291="Sí",AL2291="Sí",AI2291=0),"Sí","No")</f>
        <v>No</v>
      </c>
      <c r="BD2291" s="22" t="str">
        <f aca="false">IF(COUNTIF('Plan 9+1 (con Pehuamar)'!$A$2:$A$227,A2291)&gt;0,"Sí","No")</f>
        <v>No</v>
      </c>
    </row>
    <row r="2292" customFormat="false" ht="15" hidden="false" customHeight="true" outlineLevel="0" collapsed="false">
      <c r="A2292" s="6" t="n">
        <v>202729</v>
      </c>
      <c r="B2292" s="6" t="n">
        <v>14</v>
      </c>
      <c r="C2292" s="6" t="n">
        <v>1403</v>
      </c>
      <c r="D2292" s="6" t="s">
        <v>315</v>
      </c>
      <c r="E2292" s="6" t="s">
        <v>2446</v>
      </c>
      <c r="F2292" s="6" t="s">
        <v>201</v>
      </c>
      <c r="G2292" s="6" t="s">
        <v>130</v>
      </c>
      <c r="H2292" s="6" t="s">
        <v>1715</v>
      </c>
      <c r="I2292" s="27" t="n">
        <v>10</v>
      </c>
      <c r="J2292" s="27" t="n">
        <v>20</v>
      </c>
      <c r="K2292" s="27" t="n">
        <v>10</v>
      </c>
      <c r="L2292" s="28" t="n">
        <f aca="false">I2292+J2292</f>
        <v>30</v>
      </c>
      <c r="M2292" s="28" t="n">
        <f aca="false">L2292+K2292</f>
        <v>40</v>
      </c>
      <c r="N2292" s="22" t="str">
        <f aca="false">IF(I2292&gt;0,"Sí","No")</f>
        <v>Sí</v>
      </c>
      <c r="O2292" s="22" t="str">
        <f aca="false">IF(J2292&gt;0,"Sí","No")</f>
        <v>Sí</v>
      </c>
      <c r="P2292" s="22" t="str">
        <f aca="false">IF(K2292&gt;0,"Sí","No")</f>
        <v>Sí</v>
      </c>
      <c r="Q2292" s="22" t="str">
        <f aca="false">IF(OR(I2292&gt;0,J2292&gt;0),"Sí","No")</f>
        <v>Sí</v>
      </c>
      <c r="R2292" s="27" t="n">
        <v>1750</v>
      </c>
      <c r="S2292" s="27" t="n">
        <v>2500</v>
      </c>
      <c r="T2292" s="27" t="n">
        <v>1280</v>
      </c>
      <c r="U2292" s="27" t="n">
        <v>1800</v>
      </c>
      <c r="V2292" s="27" t="n">
        <v>3500</v>
      </c>
      <c r="W2292" s="12" t="n">
        <f aca="false">IF(AND(I2292&gt;0,R2292&gt;0),(S2292-R2292)/R2292,"")</f>
        <v>0.428571428571429</v>
      </c>
      <c r="X2292" s="12" t="n">
        <f aca="false">IF(AND(J2292&gt;0,T2292&gt;0),(U2292-T2292)/T2292,"")</f>
        <v>0.40625</v>
      </c>
      <c r="Y2292" s="12" t="n">
        <f aca="false">IF(AND(K2292&gt;0,V2292&gt;0),(V2292-Resumen!$B$7)/Resumen!$B$7,"")</f>
        <v>0.4</v>
      </c>
      <c r="Z2292" s="28" t="n">
        <f aca="false">IF(AND(K2292&gt;0,I2292&gt;0,V2292&gt;0,S2292&gt;0),V2292-S2292,"")</f>
        <v>1000</v>
      </c>
      <c r="AA2292" s="12" t="n">
        <f aca="false">IF(Z2292&lt;&gt;"",Z2292/S2292,"")</f>
        <v>0.4</v>
      </c>
      <c r="AB2292" s="28" t="n">
        <f aca="false">IF(AND(K2292&gt;0,J2292&gt;0,V2292&gt;0,U2292&gt;0),V2292-U2292,"")</f>
        <v>1700</v>
      </c>
      <c r="AC2292" s="12" t="n">
        <f aca="false">IF(AB2292&lt;&gt;"",AB2292/U2292,"")</f>
        <v>0.944444444444444</v>
      </c>
      <c r="AD2292" s="27" t="n">
        <v>5</v>
      </c>
      <c r="AE2292" s="27" t="n">
        <v>5</v>
      </c>
      <c r="AF2292" s="27" t="n">
        <v>8</v>
      </c>
      <c r="AG2292" s="28" t="n">
        <f aca="false">AD2292+AE2292+AF2292</f>
        <v>18</v>
      </c>
      <c r="AH2292" s="12" t="n">
        <f aca="false">IF(AG2292&gt;0,AD2292/AG2292,"")</f>
        <v>0.277777777777778</v>
      </c>
      <c r="AI2292" s="27" t="n">
        <v>1</v>
      </c>
      <c r="AJ2292" s="27" t="n">
        <v>1</v>
      </c>
      <c r="AK2292" s="27" t="n">
        <v>1</v>
      </c>
      <c r="AL2292" s="22" t="str">
        <f aca="false">IF(OR(AJ2292&gt;0,AK2292&gt;0),"Sí","No")</f>
        <v>Sí</v>
      </c>
      <c r="AM2292" s="6" t="s">
        <v>198</v>
      </c>
      <c r="AN2292" s="6" t="s">
        <v>198</v>
      </c>
      <c r="AO2292" s="12" t="n">
        <f aca="false">IF(M2292&gt;0,K2292/M2292,"")</f>
        <v>0.25</v>
      </c>
      <c r="AP2292" s="22" t="str">
        <f aca="false">IF(M2292&gt;=Resumen!$B$5,"Alto","Bajo")</f>
        <v>Alto</v>
      </c>
      <c r="AQ2292" s="22" t="str">
        <f aca="false">IF(AO2292&gt;=Resumen!$B$28,"Alto","Bajo")</f>
        <v>Bajo</v>
      </c>
      <c r="AR2292" s="22" t="str">
        <f aca="false">AP2292&amp;" Potencial / "&amp;AQ2292&amp;" Share"</f>
        <v>Alto Potencial / Bajo Share</v>
      </c>
      <c r="AS2292" s="22" t="str">
        <f aca="false">IF(Q2292="Sí",IF(AO2292&gt;=Resumen!$B$29,"Alto","Bajo"),"")</f>
        <v>Bajo</v>
      </c>
      <c r="AT2292" s="22" t="str">
        <f aca="false">IF(AS2292&lt;&gt;"",AP2292&amp;" Potencial / "&amp;AS2292&amp;" Share","")</f>
        <v>Alto Potencial / Bajo Share</v>
      </c>
      <c r="AU2292" s="22" t="str">
        <f aca="false">IF(AH2292="","Sin dato",IF(AH2292-AO2292&gt;Resumen!$B$6,"Sobre-exhibido",IF(AO2292-AH2292&gt;Resumen!$B$6,"Sub-exhibido","En línea")))</f>
        <v>En línea</v>
      </c>
      <c r="AV2292" s="22" t="n">
        <f aca="false">IF(AT2292="","",IF(AT2292="Alto Potencial / Bajo Share",1,IF(AT2292="Alto Potencial / Alto Share",2,IF(AT2292="Bajo Potencial / Alto Share",3,4))))</f>
        <v>1</v>
      </c>
      <c r="AW2292" s="22" t="str">
        <f aca="false">IF(Q2292="No","Sin competencia directa",IF(AV2292=1,"1 - Foco Conquista (Alto Pot / Bajo Share)",IF(AV2292=2,"2 - Foco Defensa (Alto Pot / Alto Share)",IF(AV2292=3,"3 - Monitoreo (Bajo Pot / Alto Share)","4 - Baja Prioridad (Bajo Pot / Bajo Share)"))))</f>
        <v>1 - Foco Conquista (Alto Pot / Bajo Share)</v>
      </c>
      <c r="AX2292" s="12" t="str">
        <f aca="false">IF(OR(IFERROR(AND(W2292&lt;&gt;"",Y2292&lt;&gt;"",Y2292-W2292&gt;Resumen!$B$8),FALSE()),IFERROR(AND(X2292&lt;&gt;"",Y2292&lt;&gt;"",Y2292-X2292&gt;Resumen!$B$8),FALSE())),MAX(IF(IFERROR(AND(W2292&lt;&gt;"",Y2292&lt;&gt;"",Y2292-W2292&gt;Resumen!$B$8),FALSE()),Y2292-W2292,0),IF(IFERROR(AND(X2292&lt;&gt;"",Y2292&lt;&gt;"",Y2292-X2292&gt;Resumen!$B$8),FALSE()),Y2292-X2292,0)),"")</f>
        <v/>
      </c>
      <c r="AY2292" s="22" t="str">
        <f aca="false">IF(OR(IFERROR(AND(W2292&lt;&gt;"",Y2292&lt;&gt;"",Y2292-W2292&gt;Resumen!$B$8),FALSE()),IFERROR(AND(X2292&lt;&gt;"",Y2292&lt;&gt;"",Y2292-X2292&gt;Resumen!$B$8),FALSE())),TRIM("Lays tiene mayor markup que "&amp;IF(IFERROR(AND(W2292&lt;&gt;"",Y2292&lt;&gt;"",Y2292-W2292&gt;Resumen!$B$8),FALSE()),"Quento ","")&amp;IF(IFERROR(AND(X2292&lt;&gt;"",Y2292&lt;&gt;"",Y2292-X2292&gt;Resumen!$B$8),FALSE()),"Julicroc ","")&amp;"en este PDV"),"")</f>
        <v/>
      </c>
      <c r="AZ2292" s="22" t="str">
        <f aca="false">IF(COUNTIF('Plan Pehuamar - Lista'!$A$2:$A$167,A2292)&gt;0,"Sí","No")</f>
        <v>No</v>
      </c>
      <c r="BA2292" s="22" t="str">
        <f aca="false">IF(COUNTIF('Plan Combo 9+1'!$A$2:$A$226,A2292)&gt;0,"Sí","No")</f>
        <v>No</v>
      </c>
      <c r="BB2292" s="22" t="str">
        <f aca="false">IF(AH2292="","No",IF(BA2292="Sí",IF((AO2292-AH2292)&gt;Resumen!$B$6,"Sí","No"),IF((AO2292-AH2292)&gt;=Resumen!$B$132,"Sí","No")))</f>
        <v>No</v>
      </c>
      <c r="BC2292" s="22" t="str">
        <f aca="false">IF(AND(N2292="Sí",AL2292="Sí",AI2292=0),"Sí","No")</f>
        <v>No</v>
      </c>
      <c r="BD2292" s="22" t="str">
        <f aca="false">IF(COUNTIF('Plan 9+1 (con Pehuamar)'!$A$2:$A$227,A2292)&gt;0,"Sí","No")</f>
        <v>No</v>
      </c>
    </row>
    <row r="2293" customFormat="false" ht="15" hidden="false" customHeight="true" outlineLevel="0" collapsed="false">
      <c r="A2293" s="6" t="n">
        <v>200990</v>
      </c>
      <c r="B2293" s="6" t="n">
        <v>14</v>
      </c>
      <c r="C2293" s="6" t="n">
        <v>1404</v>
      </c>
      <c r="D2293" s="6" t="s">
        <v>359</v>
      </c>
      <c r="E2293" s="6" t="s">
        <v>2447</v>
      </c>
      <c r="F2293" s="6" t="s">
        <v>196</v>
      </c>
      <c r="G2293" s="6" t="s">
        <v>130</v>
      </c>
      <c r="H2293" s="6" t="s">
        <v>1715</v>
      </c>
      <c r="I2293" s="27" t="n">
        <v>0</v>
      </c>
      <c r="J2293" s="27" t="n">
        <v>0</v>
      </c>
      <c r="K2293" s="27" t="n">
        <v>0.4</v>
      </c>
      <c r="L2293" s="28" t="n">
        <f aca="false">I2293+J2293</f>
        <v>0</v>
      </c>
      <c r="M2293" s="28" t="n">
        <f aca="false">L2293+K2293</f>
        <v>0.4</v>
      </c>
      <c r="N2293" s="22" t="str">
        <f aca="false">IF(I2293&gt;0,"Sí","No")</f>
        <v>No</v>
      </c>
      <c r="O2293" s="22" t="str">
        <f aca="false">IF(J2293&gt;0,"Sí","No")</f>
        <v>No</v>
      </c>
      <c r="P2293" s="22" t="str">
        <f aca="false">IF(K2293&gt;0,"Sí","No")</f>
        <v>Sí</v>
      </c>
      <c r="Q2293" s="22" t="str">
        <f aca="false">IF(OR(I2293&gt;0,J2293&gt;0),"Sí","No")</f>
        <v>No</v>
      </c>
      <c r="R2293" s="27"/>
      <c r="S2293" s="27"/>
      <c r="T2293" s="27"/>
      <c r="U2293" s="27"/>
      <c r="V2293" s="27"/>
      <c r="W2293" s="12" t="str">
        <f aca="false">IF(AND(I2293&gt;0,R2293&gt;0),(S2293-R2293)/R2293,"")</f>
        <v/>
      </c>
      <c r="X2293" s="12" t="str">
        <f aca="false">IF(AND(J2293&gt;0,T2293&gt;0),(U2293-T2293)/T2293,"")</f>
        <v/>
      </c>
      <c r="Y2293" s="12" t="str">
        <f aca="false">IF(AND(K2293&gt;0,V2293&gt;0),(V2293-Resumen!$B$7)/Resumen!$B$7,"")</f>
        <v/>
      </c>
      <c r="Z2293" s="28" t="str">
        <f aca="false">IF(AND(K2293&gt;0,I2293&gt;0,V2293&gt;0,S2293&gt;0),V2293-S2293,"")</f>
        <v/>
      </c>
      <c r="AA2293" s="12" t="str">
        <f aca="false">IF(Z2293&lt;&gt;"",Z2293/S2293,"")</f>
        <v/>
      </c>
      <c r="AB2293" s="28" t="str">
        <f aca="false">IF(AND(K2293&gt;0,J2293&gt;0,V2293&gt;0,U2293&gt;0),V2293-U2293,"")</f>
        <v/>
      </c>
      <c r="AC2293" s="12" t="str">
        <f aca="false">IF(AB2293&lt;&gt;"",AB2293/U2293,"")</f>
        <v/>
      </c>
      <c r="AD2293" s="27" t="n">
        <v>0</v>
      </c>
      <c r="AE2293" s="27" t="n">
        <v>0</v>
      </c>
      <c r="AF2293" s="27" t="n">
        <v>0</v>
      </c>
      <c r="AG2293" s="28" t="n">
        <f aca="false">AD2293+AE2293+AF2293</f>
        <v>0</v>
      </c>
      <c r="AH2293" s="12" t="str">
        <f aca="false">IF(AG2293&gt;0,AD2293/AG2293,"")</f>
        <v/>
      </c>
      <c r="AI2293" s="27" t="n">
        <v>0</v>
      </c>
      <c r="AJ2293" s="27" t="n">
        <v>0</v>
      </c>
      <c r="AK2293" s="27" t="n">
        <v>0</v>
      </c>
      <c r="AL2293" s="22" t="str">
        <f aca="false">IF(OR(AJ2293&gt;0,AK2293&gt;0),"Sí","No")</f>
        <v>No</v>
      </c>
      <c r="AM2293" s="6"/>
      <c r="AN2293" s="6"/>
      <c r="AO2293" s="12" t="n">
        <f aca="false">IF(M2293&gt;0,K2293/M2293,"")</f>
        <v>1</v>
      </c>
      <c r="AP2293" s="22" t="str">
        <f aca="false">IF(M2293&gt;=Resumen!$B$5,"Alto","Bajo")</f>
        <v>Bajo</v>
      </c>
      <c r="AQ2293" s="22" t="str">
        <f aca="false">IF(AO2293&gt;=Resumen!$B$28,"Alto","Bajo")</f>
        <v>Alto</v>
      </c>
      <c r="AR2293" s="22" t="str">
        <f aca="false">AP2293&amp;" Potencial / "&amp;AQ2293&amp;" Share"</f>
        <v>Bajo Potencial / Alto Share</v>
      </c>
      <c r="AS2293" s="22" t="str">
        <f aca="false">IF(Q2293="Sí",IF(AO2293&gt;=Resumen!$B$29,"Alto","Bajo"),"")</f>
        <v/>
      </c>
      <c r="AT2293" s="22" t="str">
        <f aca="false">IF(AS2293&lt;&gt;"",AP2293&amp;" Potencial / "&amp;AS2293&amp;" Share","")</f>
        <v/>
      </c>
      <c r="AU2293" s="22" t="str">
        <f aca="false">IF(AH2293="","Sin dato",IF(AH2293-AO2293&gt;Resumen!$B$6,"Sobre-exhibido",IF(AO2293-AH2293&gt;Resumen!$B$6,"Sub-exhibido","En línea")))</f>
        <v>Sin dato</v>
      </c>
      <c r="AV2293" s="22" t="str">
        <f aca="false">IF(AT2293="","",IF(AT2293="Alto Potencial / Bajo Share",1,IF(AT2293="Alto Potencial / Alto Share",2,IF(AT2293="Bajo Potencial / Alto Share",3,4))))</f>
        <v/>
      </c>
      <c r="AW2293" s="22" t="str">
        <f aca="false">IF(Q2293="No","Sin competencia directa",IF(AV2293=1,"1 - Foco Conquista (Alto Pot / Bajo Share)",IF(AV2293=2,"2 - Foco Defensa (Alto Pot / Alto Share)",IF(AV2293=3,"3 - Monitoreo (Bajo Pot / Alto Share)","4 - Baja Prioridad (Bajo Pot / Bajo Share)"))))</f>
        <v>Sin competencia directa</v>
      </c>
      <c r="AX2293" s="12" t="str">
        <f aca="false">IF(OR(IFERROR(AND(W2293&lt;&gt;"",Y2293&lt;&gt;"",Y2293-W2293&gt;Resumen!$B$8),FALSE()),IFERROR(AND(X2293&lt;&gt;"",Y2293&lt;&gt;"",Y2293-X2293&gt;Resumen!$B$8),FALSE())),MAX(IF(IFERROR(AND(W2293&lt;&gt;"",Y2293&lt;&gt;"",Y2293-W2293&gt;Resumen!$B$8),FALSE()),Y2293-W2293,0),IF(IFERROR(AND(X2293&lt;&gt;"",Y2293&lt;&gt;"",Y2293-X2293&gt;Resumen!$B$8),FALSE()),Y2293-X2293,0)),"")</f>
        <v/>
      </c>
      <c r="AY2293" s="22" t="str">
        <f aca="false">IF(OR(IFERROR(AND(W2293&lt;&gt;"",Y2293&lt;&gt;"",Y2293-W2293&gt;Resumen!$B$8),FALSE()),IFERROR(AND(X2293&lt;&gt;"",Y2293&lt;&gt;"",Y2293-X2293&gt;Resumen!$B$8),FALSE())),TRIM("Lays tiene mayor markup que "&amp;IF(IFERROR(AND(W2293&lt;&gt;"",Y2293&lt;&gt;"",Y2293-W2293&gt;Resumen!$B$8),FALSE()),"Quento ","")&amp;IF(IFERROR(AND(X2293&lt;&gt;"",Y2293&lt;&gt;"",Y2293-X2293&gt;Resumen!$B$8),FALSE()),"Julicroc ","")&amp;"en este PDV"),"")</f>
        <v/>
      </c>
      <c r="AZ2293" s="22" t="str">
        <f aca="false">IF(COUNTIF('Plan Pehuamar - Lista'!$A$2:$A$167,A2293)&gt;0,"Sí","No")</f>
        <v>No</v>
      </c>
      <c r="BA2293" s="22" t="str">
        <f aca="false">IF(COUNTIF('Plan Combo 9+1'!$A$2:$A$226,A2293)&gt;0,"Sí","No")</f>
        <v>No</v>
      </c>
      <c r="BB2293" s="22" t="str">
        <f aca="false">IF(AH2293="","No",IF(BA2293="Sí",IF((AO2293-AH2293)&gt;Resumen!$B$6,"Sí","No"),IF((AO2293-AH2293)&gt;=Resumen!$B$132,"Sí","No")))</f>
        <v>No</v>
      </c>
      <c r="BC2293" s="22" t="str">
        <f aca="false">IF(AND(N2293="Sí",AL2293="Sí",AI2293=0),"Sí","No")</f>
        <v>No</v>
      </c>
      <c r="BD2293" s="22" t="str">
        <f aca="false">IF(COUNTIF('Plan 9+1 (con Pehuamar)'!$A$2:$A$227,A2293)&gt;0,"Sí","No")</f>
        <v>No</v>
      </c>
    </row>
    <row r="2294" customFormat="false" ht="15" hidden="false" customHeight="true" outlineLevel="0" collapsed="false">
      <c r="A2294" s="6" t="n">
        <v>200996</v>
      </c>
      <c r="B2294" s="6" t="n">
        <v>14</v>
      </c>
      <c r="C2294" s="6" t="n">
        <v>1404</v>
      </c>
      <c r="D2294" s="6" t="s">
        <v>359</v>
      </c>
      <c r="E2294" s="6" t="s">
        <v>2448</v>
      </c>
      <c r="F2294" s="6" t="s">
        <v>206</v>
      </c>
      <c r="G2294" s="6" t="s">
        <v>130</v>
      </c>
      <c r="H2294" s="6" t="s">
        <v>1715</v>
      </c>
      <c r="I2294" s="27" t="n">
        <v>10</v>
      </c>
      <c r="J2294" s="27" t="n">
        <v>25</v>
      </c>
      <c r="K2294" s="27" t="n">
        <v>8</v>
      </c>
      <c r="L2294" s="28" t="n">
        <f aca="false">I2294+J2294</f>
        <v>35</v>
      </c>
      <c r="M2294" s="28" t="n">
        <f aca="false">L2294+K2294</f>
        <v>43</v>
      </c>
      <c r="N2294" s="22" t="str">
        <f aca="false">IF(I2294&gt;0,"Sí","No")</f>
        <v>Sí</v>
      </c>
      <c r="O2294" s="22" t="str">
        <f aca="false">IF(J2294&gt;0,"Sí","No")</f>
        <v>Sí</v>
      </c>
      <c r="P2294" s="22" t="str">
        <f aca="false">IF(K2294&gt;0,"Sí","No")</f>
        <v>Sí</v>
      </c>
      <c r="Q2294" s="22" t="str">
        <f aca="false">IF(OR(I2294&gt;0,J2294&gt;0),"Sí","No")</f>
        <v>Sí</v>
      </c>
      <c r="R2294" s="27" t="n">
        <v>1750</v>
      </c>
      <c r="S2294" s="27" t="n">
        <v>2500</v>
      </c>
      <c r="T2294" s="27" t="n">
        <v>1280</v>
      </c>
      <c r="U2294" s="27" t="n">
        <v>1800</v>
      </c>
      <c r="V2294" s="27" t="n">
        <v>3500</v>
      </c>
      <c r="W2294" s="12" t="n">
        <f aca="false">IF(AND(I2294&gt;0,R2294&gt;0),(S2294-R2294)/R2294,"")</f>
        <v>0.428571428571429</v>
      </c>
      <c r="X2294" s="12" t="n">
        <f aca="false">IF(AND(J2294&gt;0,T2294&gt;0),(U2294-T2294)/T2294,"")</f>
        <v>0.40625</v>
      </c>
      <c r="Y2294" s="12" t="n">
        <f aca="false">IF(AND(K2294&gt;0,V2294&gt;0),(V2294-Resumen!$B$7)/Resumen!$B$7,"")</f>
        <v>0.4</v>
      </c>
      <c r="Z2294" s="28" t="n">
        <f aca="false">IF(AND(K2294&gt;0,I2294&gt;0,V2294&gt;0,S2294&gt;0),V2294-S2294,"")</f>
        <v>1000</v>
      </c>
      <c r="AA2294" s="12" t="n">
        <f aca="false">IF(Z2294&lt;&gt;"",Z2294/S2294,"")</f>
        <v>0.4</v>
      </c>
      <c r="AB2294" s="28" t="n">
        <f aca="false">IF(AND(K2294&gt;0,J2294&gt;0,V2294&gt;0,U2294&gt;0),V2294-U2294,"")</f>
        <v>1700</v>
      </c>
      <c r="AC2294" s="12" t="n">
        <f aca="false">IF(AB2294&lt;&gt;"",AB2294/U2294,"")</f>
        <v>0.944444444444444</v>
      </c>
      <c r="AD2294" s="27" t="n">
        <v>1</v>
      </c>
      <c r="AE2294" s="27" t="n">
        <v>2</v>
      </c>
      <c r="AF2294" s="27" t="n">
        <v>8</v>
      </c>
      <c r="AG2294" s="28" t="n">
        <f aca="false">AD2294+AE2294+AF2294</f>
        <v>11</v>
      </c>
      <c r="AH2294" s="12" t="n">
        <f aca="false">IF(AG2294&gt;0,AD2294/AG2294,"")</f>
        <v>0.0909090909090909</v>
      </c>
      <c r="AI2294" s="27" t="n">
        <v>1</v>
      </c>
      <c r="AJ2294" s="27" t="n">
        <v>0</v>
      </c>
      <c r="AK2294" s="27" t="n">
        <v>1</v>
      </c>
      <c r="AL2294" s="22" t="str">
        <f aca="false">IF(OR(AJ2294&gt;0,AK2294&gt;0),"Sí","No")</f>
        <v>Sí</v>
      </c>
      <c r="AM2294" s="6" t="s">
        <v>198</v>
      </c>
      <c r="AN2294" s="6" t="s">
        <v>198</v>
      </c>
      <c r="AO2294" s="12" t="n">
        <f aca="false">IF(M2294&gt;0,K2294/M2294,"")</f>
        <v>0.186046511627907</v>
      </c>
      <c r="AP2294" s="22" t="str">
        <f aca="false">IF(M2294&gt;=Resumen!$B$5,"Alto","Bajo")</f>
        <v>Alto</v>
      </c>
      <c r="AQ2294" s="22" t="str">
        <f aca="false">IF(AO2294&gt;=Resumen!$B$28,"Alto","Bajo")</f>
        <v>Bajo</v>
      </c>
      <c r="AR2294" s="22" t="str">
        <f aca="false">AP2294&amp;" Potencial / "&amp;AQ2294&amp;" Share"</f>
        <v>Alto Potencial / Bajo Share</v>
      </c>
      <c r="AS2294" s="22" t="str">
        <f aca="false">IF(Q2294="Sí",IF(AO2294&gt;=Resumen!$B$29,"Alto","Bajo"),"")</f>
        <v>Bajo</v>
      </c>
      <c r="AT2294" s="22" t="str">
        <f aca="false">IF(AS2294&lt;&gt;"",AP2294&amp;" Potencial / "&amp;AS2294&amp;" Share","")</f>
        <v>Alto Potencial / Bajo Share</v>
      </c>
      <c r="AU2294" s="22" t="str">
        <f aca="false">IF(AH2294="","Sin dato",IF(AH2294-AO2294&gt;Resumen!$B$6,"Sobre-exhibido",IF(AO2294-AH2294&gt;Resumen!$B$6,"Sub-exhibido","En línea")))</f>
        <v>Sub-exhibido</v>
      </c>
      <c r="AV2294" s="22" t="n">
        <f aca="false">IF(AT2294="","",IF(AT2294="Alto Potencial / Bajo Share",1,IF(AT2294="Alto Potencial / Alto Share",2,IF(AT2294="Bajo Potencial / Alto Share",3,4))))</f>
        <v>1</v>
      </c>
      <c r="AW2294" s="22" t="str">
        <f aca="false">IF(Q2294="No","Sin competencia directa",IF(AV2294=1,"1 - Foco Conquista (Alto Pot / Bajo Share)",IF(AV2294=2,"2 - Foco Defensa (Alto Pot / Alto Share)",IF(AV2294=3,"3 - Monitoreo (Bajo Pot / Alto Share)","4 - Baja Prioridad (Bajo Pot / Bajo Share)"))))</f>
        <v>1 - Foco Conquista (Alto Pot / Bajo Share)</v>
      </c>
      <c r="AX2294" s="12" t="str">
        <f aca="false">IF(OR(IFERROR(AND(W2294&lt;&gt;"",Y2294&lt;&gt;"",Y2294-W2294&gt;Resumen!$B$8),FALSE()),IFERROR(AND(X2294&lt;&gt;"",Y2294&lt;&gt;"",Y2294-X2294&gt;Resumen!$B$8),FALSE())),MAX(IF(IFERROR(AND(W2294&lt;&gt;"",Y2294&lt;&gt;"",Y2294-W2294&gt;Resumen!$B$8),FALSE()),Y2294-W2294,0),IF(IFERROR(AND(X2294&lt;&gt;"",Y2294&lt;&gt;"",Y2294-X2294&gt;Resumen!$B$8),FALSE()),Y2294-X2294,0)),"")</f>
        <v/>
      </c>
      <c r="AY2294" s="22" t="str">
        <f aca="false">IF(OR(IFERROR(AND(W2294&lt;&gt;"",Y2294&lt;&gt;"",Y2294-W2294&gt;Resumen!$B$8),FALSE()),IFERROR(AND(X2294&lt;&gt;"",Y2294&lt;&gt;"",Y2294-X2294&gt;Resumen!$B$8),FALSE())),TRIM("Lays tiene mayor markup que "&amp;IF(IFERROR(AND(W2294&lt;&gt;"",Y2294&lt;&gt;"",Y2294-W2294&gt;Resumen!$B$8),FALSE()),"Quento ","")&amp;IF(IFERROR(AND(X2294&lt;&gt;"",Y2294&lt;&gt;"",Y2294-X2294&gt;Resumen!$B$8),FALSE()),"Julicroc ","")&amp;"en este PDV"),"")</f>
        <v/>
      </c>
      <c r="AZ2294" s="22" t="str">
        <f aca="false">IF(COUNTIF('Plan Pehuamar - Lista'!$A$2:$A$167,A2294)&gt;0,"Sí","No")</f>
        <v>Sí</v>
      </c>
      <c r="BA2294" s="22" t="str">
        <f aca="false">IF(COUNTIF('Plan Combo 9+1'!$A$2:$A$226,A2294)&gt;0,"Sí","No")</f>
        <v>No</v>
      </c>
      <c r="BB2294" s="22" t="str">
        <f aca="false">IF(AH2294="","No",IF(BA2294="Sí",IF((AO2294-AH2294)&gt;Resumen!$B$6,"Sí","No"),IF((AO2294-AH2294)&gt;=Resumen!$B$132,"Sí","No")))</f>
        <v>No</v>
      </c>
      <c r="BC2294" s="22" t="str">
        <f aca="false">IF(AND(N2294="Sí",AL2294="Sí",AI2294=0),"Sí","No")</f>
        <v>No</v>
      </c>
      <c r="BD2294" s="22" t="str">
        <f aca="false">IF(COUNTIF('Plan 9+1 (con Pehuamar)'!$A$2:$A$227,A2294)&gt;0,"Sí","No")</f>
        <v>Sí</v>
      </c>
    </row>
    <row r="2295" customFormat="false" ht="15" hidden="false" customHeight="true" outlineLevel="0" collapsed="false">
      <c r="A2295" s="6" t="n">
        <v>200999</v>
      </c>
      <c r="B2295" s="6" t="n">
        <v>14</v>
      </c>
      <c r="C2295" s="6" t="n">
        <v>1404</v>
      </c>
      <c r="D2295" s="6" t="s">
        <v>359</v>
      </c>
      <c r="E2295" s="6" t="s">
        <v>2449</v>
      </c>
      <c r="F2295" s="6" t="s">
        <v>196</v>
      </c>
      <c r="G2295" s="6" t="s">
        <v>130</v>
      </c>
      <c r="H2295" s="6" t="s">
        <v>1715</v>
      </c>
      <c r="I2295" s="27" t="n">
        <v>10</v>
      </c>
      <c r="J2295" s="27" t="n">
        <v>30</v>
      </c>
      <c r="K2295" s="27" t="n">
        <v>10</v>
      </c>
      <c r="L2295" s="28" t="n">
        <f aca="false">I2295+J2295</f>
        <v>40</v>
      </c>
      <c r="M2295" s="28" t="n">
        <f aca="false">L2295+K2295</f>
        <v>50</v>
      </c>
      <c r="N2295" s="22" t="str">
        <f aca="false">IF(I2295&gt;0,"Sí","No")</f>
        <v>Sí</v>
      </c>
      <c r="O2295" s="22" t="str">
        <f aca="false">IF(J2295&gt;0,"Sí","No")</f>
        <v>Sí</v>
      </c>
      <c r="P2295" s="22" t="str">
        <f aca="false">IF(K2295&gt;0,"Sí","No")</f>
        <v>Sí</v>
      </c>
      <c r="Q2295" s="22" t="str">
        <f aca="false">IF(OR(I2295&gt;0,J2295&gt;0),"Sí","No")</f>
        <v>Sí</v>
      </c>
      <c r="R2295" s="27" t="n">
        <v>1750</v>
      </c>
      <c r="S2295" s="27" t="n">
        <v>2500</v>
      </c>
      <c r="T2295" s="27" t="n">
        <v>1280</v>
      </c>
      <c r="U2295" s="27" t="n">
        <v>1800</v>
      </c>
      <c r="V2295" s="27" t="n">
        <v>3500</v>
      </c>
      <c r="W2295" s="12" t="n">
        <f aca="false">IF(AND(I2295&gt;0,R2295&gt;0),(S2295-R2295)/R2295,"")</f>
        <v>0.428571428571429</v>
      </c>
      <c r="X2295" s="12" t="n">
        <f aca="false">IF(AND(J2295&gt;0,T2295&gt;0),(U2295-T2295)/T2295,"")</f>
        <v>0.40625</v>
      </c>
      <c r="Y2295" s="12" t="n">
        <f aca="false">IF(AND(K2295&gt;0,V2295&gt;0),(V2295-Resumen!$B$7)/Resumen!$B$7,"")</f>
        <v>0.4</v>
      </c>
      <c r="Z2295" s="28" t="n">
        <f aca="false">IF(AND(K2295&gt;0,I2295&gt;0,V2295&gt;0,S2295&gt;0),V2295-S2295,"")</f>
        <v>1000</v>
      </c>
      <c r="AA2295" s="12" t="n">
        <f aca="false">IF(Z2295&lt;&gt;"",Z2295/S2295,"")</f>
        <v>0.4</v>
      </c>
      <c r="AB2295" s="28" t="n">
        <f aca="false">IF(AND(K2295&gt;0,J2295&gt;0,V2295&gt;0,U2295&gt;0),V2295-U2295,"")</f>
        <v>1700</v>
      </c>
      <c r="AC2295" s="12" t="n">
        <f aca="false">IF(AB2295&lt;&gt;"",AB2295/U2295,"")</f>
        <v>0.944444444444444</v>
      </c>
      <c r="AD2295" s="27" t="n">
        <v>8</v>
      </c>
      <c r="AE2295" s="27" t="n">
        <v>2</v>
      </c>
      <c r="AF2295" s="27" t="n">
        <v>10</v>
      </c>
      <c r="AG2295" s="28" t="n">
        <f aca="false">AD2295+AE2295+AF2295</f>
        <v>20</v>
      </c>
      <c r="AH2295" s="12" t="n">
        <f aca="false">IF(AG2295&gt;0,AD2295/AG2295,"")</f>
        <v>0.4</v>
      </c>
      <c r="AI2295" s="27" t="n">
        <v>0</v>
      </c>
      <c r="AJ2295" s="27" t="n">
        <v>0</v>
      </c>
      <c r="AK2295" s="27" t="n">
        <v>0</v>
      </c>
      <c r="AL2295" s="22" t="str">
        <f aca="false">IF(OR(AJ2295&gt;0,AK2295&gt;0),"Sí","No")</f>
        <v>No</v>
      </c>
      <c r="AM2295" s="6" t="s">
        <v>198</v>
      </c>
      <c r="AN2295" s="6" t="s">
        <v>198</v>
      </c>
      <c r="AO2295" s="12" t="n">
        <f aca="false">IF(M2295&gt;0,K2295/M2295,"")</f>
        <v>0.2</v>
      </c>
      <c r="AP2295" s="22" t="str">
        <f aca="false">IF(M2295&gt;=Resumen!$B$5,"Alto","Bajo")</f>
        <v>Alto</v>
      </c>
      <c r="AQ2295" s="22" t="str">
        <f aca="false">IF(AO2295&gt;=Resumen!$B$28,"Alto","Bajo")</f>
        <v>Bajo</v>
      </c>
      <c r="AR2295" s="22" t="str">
        <f aca="false">AP2295&amp;" Potencial / "&amp;AQ2295&amp;" Share"</f>
        <v>Alto Potencial / Bajo Share</v>
      </c>
      <c r="AS2295" s="22" t="str">
        <f aca="false">IF(Q2295="Sí",IF(AO2295&gt;=Resumen!$B$29,"Alto","Bajo"),"")</f>
        <v>Bajo</v>
      </c>
      <c r="AT2295" s="22" t="str">
        <f aca="false">IF(AS2295&lt;&gt;"",AP2295&amp;" Potencial / "&amp;AS2295&amp;" Share","")</f>
        <v>Alto Potencial / Bajo Share</v>
      </c>
      <c r="AU2295" s="22" t="str">
        <f aca="false">IF(AH2295="","Sin dato",IF(AH2295-AO2295&gt;Resumen!$B$6,"Sobre-exhibido",IF(AO2295-AH2295&gt;Resumen!$B$6,"Sub-exhibido","En línea")))</f>
        <v>Sobre-exhibido</v>
      </c>
      <c r="AV2295" s="22" t="n">
        <f aca="false">IF(AT2295="","",IF(AT2295="Alto Potencial / Bajo Share",1,IF(AT2295="Alto Potencial / Alto Share",2,IF(AT2295="Bajo Potencial / Alto Share",3,4))))</f>
        <v>1</v>
      </c>
      <c r="AW2295" s="22" t="str">
        <f aca="false">IF(Q2295="No","Sin competencia directa",IF(AV2295=1,"1 - Foco Conquista (Alto Pot / Bajo Share)",IF(AV2295=2,"2 - Foco Defensa (Alto Pot / Alto Share)",IF(AV2295=3,"3 - Monitoreo (Bajo Pot / Alto Share)","4 - Baja Prioridad (Bajo Pot / Bajo Share)"))))</f>
        <v>1 - Foco Conquista (Alto Pot / Bajo Share)</v>
      </c>
      <c r="AX2295" s="12" t="str">
        <f aca="false">IF(OR(IFERROR(AND(W2295&lt;&gt;"",Y2295&lt;&gt;"",Y2295-W2295&gt;Resumen!$B$8),FALSE()),IFERROR(AND(X2295&lt;&gt;"",Y2295&lt;&gt;"",Y2295-X2295&gt;Resumen!$B$8),FALSE())),MAX(IF(IFERROR(AND(W2295&lt;&gt;"",Y2295&lt;&gt;"",Y2295-W2295&gt;Resumen!$B$8),FALSE()),Y2295-W2295,0),IF(IFERROR(AND(X2295&lt;&gt;"",Y2295&lt;&gt;"",Y2295-X2295&gt;Resumen!$B$8),FALSE()),Y2295-X2295,0)),"")</f>
        <v/>
      </c>
      <c r="AY2295" s="22" t="str">
        <f aca="false">IF(OR(IFERROR(AND(W2295&lt;&gt;"",Y2295&lt;&gt;"",Y2295-W2295&gt;Resumen!$B$8),FALSE()),IFERROR(AND(X2295&lt;&gt;"",Y2295&lt;&gt;"",Y2295-X2295&gt;Resumen!$B$8),FALSE())),TRIM("Lays tiene mayor markup que "&amp;IF(IFERROR(AND(W2295&lt;&gt;"",Y2295&lt;&gt;"",Y2295-W2295&gt;Resumen!$B$8),FALSE()),"Quento ","")&amp;IF(IFERROR(AND(X2295&lt;&gt;"",Y2295&lt;&gt;"",Y2295-X2295&gt;Resumen!$B$8),FALSE()),"Julicroc ","")&amp;"en este PDV"),"")</f>
        <v/>
      </c>
      <c r="AZ2295" s="22" t="str">
        <f aca="false">IF(COUNTIF('Plan Pehuamar - Lista'!$A$2:$A$167,A2295)&gt;0,"Sí","No")</f>
        <v>No</v>
      </c>
      <c r="BA2295" s="22" t="str">
        <f aca="false">IF(COUNTIF('Plan Combo 9+1'!$A$2:$A$226,A2295)&gt;0,"Sí","No")</f>
        <v>No</v>
      </c>
      <c r="BB2295" s="22" t="str">
        <f aca="false">IF(AH2295="","No",IF(BA2295="Sí",IF((AO2295-AH2295)&gt;Resumen!$B$6,"Sí","No"),IF((AO2295-AH2295)&gt;=Resumen!$B$132,"Sí","No")))</f>
        <v>No</v>
      </c>
      <c r="BC2295" s="22" t="str">
        <f aca="false">IF(AND(N2295="Sí",AL2295="Sí",AI2295=0),"Sí","No")</f>
        <v>No</v>
      </c>
      <c r="BD2295" s="22" t="str">
        <f aca="false">IF(COUNTIF('Plan 9+1 (con Pehuamar)'!$A$2:$A$227,A2295)&gt;0,"Sí","No")</f>
        <v>No</v>
      </c>
    </row>
    <row r="2296" customFormat="false" ht="15" hidden="false" customHeight="true" outlineLevel="0" collapsed="false">
      <c r="A2296" s="6" t="n">
        <v>201000</v>
      </c>
      <c r="B2296" s="6" t="n">
        <v>14</v>
      </c>
      <c r="C2296" s="6" t="n">
        <v>1404</v>
      </c>
      <c r="D2296" s="6" t="s">
        <v>359</v>
      </c>
      <c r="E2296" s="6" t="s">
        <v>2450</v>
      </c>
      <c r="F2296" s="6" t="s">
        <v>196</v>
      </c>
      <c r="G2296" s="6" t="s">
        <v>130</v>
      </c>
      <c r="H2296" s="6" t="s">
        <v>1715</v>
      </c>
      <c r="I2296" s="27" t="n">
        <v>10</v>
      </c>
      <c r="J2296" s="27" t="n">
        <v>10</v>
      </c>
      <c r="K2296" s="27" t="n">
        <v>4</v>
      </c>
      <c r="L2296" s="28" t="n">
        <f aca="false">I2296+J2296</f>
        <v>20</v>
      </c>
      <c r="M2296" s="28" t="n">
        <f aca="false">L2296+K2296</f>
        <v>24</v>
      </c>
      <c r="N2296" s="22" t="str">
        <f aca="false">IF(I2296&gt;0,"Sí","No")</f>
        <v>Sí</v>
      </c>
      <c r="O2296" s="22" t="str">
        <f aca="false">IF(J2296&gt;0,"Sí","No")</f>
        <v>Sí</v>
      </c>
      <c r="P2296" s="22" t="str">
        <f aca="false">IF(K2296&gt;0,"Sí","No")</f>
        <v>Sí</v>
      </c>
      <c r="Q2296" s="22" t="str">
        <f aca="false">IF(OR(I2296&gt;0,J2296&gt;0),"Sí","No")</f>
        <v>Sí</v>
      </c>
      <c r="R2296" s="27" t="n">
        <v>1750</v>
      </c>
      <c r="S2296" s="27" t="n">
        <v>2500</v>
      </c>
      <c r="T2296" s="27" t="n">
        <v>1280</v>
      </c>
      <c r="U2296" s="27" t="n">
        <v>1800</v>
      </c>
      <c r="V2296" s="27" t="n">
        <v>3500</v>
      </c>
      <c r="W2296" s="12" t="n">
        <f aca="false">IF(AND(I2296&gt;0,R2296&gt;0),(S2296-R2296)/R2296,"")</f>
        <v>0.428571428571429</v>
      </c>
      <c r="X2296" s="12" t="n">
        <f aca="false">IF(AND(J2296&gt;0,T2296&gt;0),(U2296-T2296)/T2296,"")</f>
        <v>0.40625</v>
      </c>
      <c r="Y2296" s="12" t="n">
        <f aca="false">IF(AND(K2296&gt;0,V2296&gt;0),(V2296-Resumen!$B$7)/Resumen!$B$7,"")</f>
        <v>0.4</v>
      </c>
      <c r="Z2296" s="28" t="n">
        <f aca="false">IF(AND(K2296&gt;0,I2296&gt;0,V2296&gt;0,S2296&gt;0),V2296-S2296,"")</f>
        <v>1000</v>
      </c>
      <c r="AA2296" s="12" t="n">
        <f aca="false">IF(Z2296&lt;&gt;"",Z2296/S2296,"")</f>
        <v>0.4</v>
      </c>
      <c r="AB2296" s="28" t="n">
        <f aca="false">IF(AND(K2296&gt;0,J2296&gt;0,V2296&gt;0,U2296&gt;0),V2296-U2296,"")</f>
        <v>1700</v>
      </c>
      <c r="AC2296" s="12" t="n">
        <f aca="false">IF(AB2296&lt;&gt;"",AB2296/U2296,"")</f>
        <v>0.944444444444444</v>
      </c>
      <c r="AD2296" s="27" t="n">
        <v>2</v>
      </c>
      <c r="AE2296" s="27" t="n">
        <v>2</v>
      </c>
      <c r="AF2296" s="27" t="n">
        <v>6</v>
      </c>
      <c r="AG2296" s="28" t="n">
        <f aca="false">AD2296+AE2296+AF2296</f>
        <v>10</v>
      </c>
      <c r="AH2296" s="12" t="n">
        <f aca="false">IF(AG2296&gt;0,AD2296/AG2296,"")</f>
        <v>0.2</v>
      </c>
      <c r="AI2296" s="27" t="n">
        <v>1</v>
      </c>
      <c r="AJ2296" s="27" t="n">
        <v>0</v>
      </c>
      <c r="AK2296" s="27" t="n">
        <v>1</v>
      </c>
      <c r="AL2296" s="22" t="str">
        <f aca="false">IF(OR(AJ2296&gt;0,AK2296&gt;0),"Sí","No")</f>
        <v>Sí</v>
      </c>
      <c r="AM2296" s="6" t="s">
        <v>198</v>
      </c>
      <c r="AN2296" s="6" t="s">
        <v>198</v>
      </c>
      <c r="AO2296" s="12" t="n">
        <f aca="false">IF(M2296&gt;0,K2296/M2296,"")</f>
        <v>0.166666666666667</v>
      </c>
      <c r="AP2296" s="22" t="str">
        <f aca="false">IF(M2296&gt;=Resumen!$B$5,"Alto","Bajo")</f>
        <v>Bajo</v>
      </c>
      <c r="AQ2296" s="22" t="str">
        <f aca="false">IF(AO2296&gt;=Resumen!$B$28,"Alto","Bajo")</f>
        <v>Bajo</v>
      </c>
      <c r="AR2296" s="22" t="str">
        <f aca="false">AP2296&amp;" Potencial / "&amp;AQ2296&amp;" Share"</f>
        <v>Bajo Potencial / Bajo Share</v>
      </c>
      <c r="AS2296" s="22" t="str">
        <f aca="false">IF(Q2296="Sí",IF(AO2296&gt;=Resumen!$B$29,"Alto","Bajo"),"")</f>
        <v>Bajo</v>
      </c>
      <c r="AT2296" s="22" t="str">
        <f aca="false">IF(AS2296&lt;&gt;"",AP2296&amp;" Potencial / "&amp;AS2296&amp;" Share","")</f>
        <v>Bajo Potencial / Bajo Share</v>
      </c>
      <c r="AU2296" s="22" t="str">
        <f aca="false">IF(AH2296="","Sin dato",IF(AH2296-AO2296&gt;Resumen!$B$6,"Sobre-exhibido",IF(AO2296-AH2296&gt;Resumen!$B$6,"Sub-exhibido","En línea")))</f>
        <v>En línea</v>
      </c>
      <c r="AV2296" s="22" t="n">
        <f aca="false">IF(AT2296="","",IF(AT2296="Alto Potencial / Bajo Share",1,IF(AT2296="Alto Potencial / Alto Share",2,IF(AT2296="Bajo Potencial / Alto Share",3,4))))</f>
        <v>4</v>
      </c>
      <c r="AW2296" s="22" t="str">
        <f aca="false">IF(Q2296="No","Sin competencia directa",IF(AV2296=1,"1 - Foco Conquista (Alto Pot / Bajo Share)",IF(AV2296=2,"2 - Foco Defensa (Alto Pot / Alto Share)",IF(AV2296=3,"3 - Monitoreo (Bajo Pot / Alto Share)","4 - Baja Prioridad (Bajo Pot / Bajo Share)"))))</f>
        <v>4 - Baja Prioridad (Bajo Pot / Bajo Share)</v>
      </c>
      <c r="AX2296" s="12" t="str">
        <f aca="false">IF(OR(IFERROR(AND(W2296&lt;&gt;"",Y2296&lt;&gt;"",Y2296-W2296&gt;Resumen!$B$8),FALSE()),IFERROR(AND(X2296&lt;&gt;"",Y2296&lt;&gt;"",Y2296-X2296&gt;Resumen!$B$8),FALSE())),MAX(IF(IFERROR(AND(W2296&lt;&gt;"",Y2296&lt;&gt;"",Y2296-W2296&gt;Resumen!$B$8),FALSE()),Y2296-W2296,0),IF(IFERROR(AND(X2296&lt;&gt;"",Y2296&lt;&gt;"",Y2296-X2296&gt;Resumen!$B$8),FALSE()),Y2296-X2296,0)),"")</f>
        <v/>
      </c>
      <c r="AY2296" s="22" t="str">
        <f aca="false">IF(OR(IFERROR(AND(W2296&lt;&gt;"",Y2296&lt;&gt;"",Y2296-W2296&gt;Resumen!$B$8),FALSE()),IFERROR(AND(X2296&lt;&gt;"",Y2296&lt;&gt;"",Y2296-X2296&gt;Resumen!$B$8),FALSE())),TRIM("Lays tiene mayor markup que "&amp;IF(IFERROR(AND(W2296&lt;&gt;"",Y2296&lt;&gt;"",Y2296-W2296&gt;Resumen!$B$8),FALSE()),"Quento ","")&amp;IF(IFERROR(AND(X2296&lt;&gt;"",Y2296&lt;&gt;"",Y2296-X2296&gt;Resumen!$B$8),FALSE()),"Julicroc ","")&amp;"en este PDV"),"")</f>
        <v/>
      </c>
      <c r="AZ2296" s="22" t="str">
        <f aca="false">IF(COUNTIF('Plan Pehuamar - Lista'!$A$2:$A$167,A2296)&gt;0,"Sí","No")</f>
        <v>No</v>
      </c>
      <c r="BA2296" s="22" t="str">
        <f aca="false">IF(COUNTIF('Plan Combo 9+1'!$A$2:$A$226,A2296)&gt;0,"Sí","No")</f>
        <v>No</v>
      </c>
      <c r="BB2296" s="22" t="str">
        <f aca="false">IF(AH2296="","No",IF(BA2296="Sí",IF((AO2296-AH2296)&gt;Resumen!$B$6,"Sí","No"),IF((AO2296-AH2296)&gt;=Resumen!$B$132,"Sí","No")))</f>
        <v>No</v>
      </c>
      <c r="BC2296" s="22" t="str">
        <f aca="false">IF(AND(N2296="Sí",AL2296="Sí",AI2296=0),"Sí","No")</f>
        <v>No</v>
      </c>
      <c r="BD2296" s="22" t="str">
        <f aca="false">IF(COUNTIF('Plan 9+1 (con Pehuamar)'!$A$2:$A$227,A2296)&gt;0,"Sí","No")</f>
        <v>No</v>
      </c>
    </row>
    <row r="2297" customFormat="false" ht="15" hidden="false" customHeight="true" outlineLevel="0" collapsed="false">
      <c r="A2297" s="6" t="n">
        <v>201003</v>
      </c>
      <c r="B2297" s="6" t="n">
        <v>14</v>
      </c>
      <c r="C2297" s="6" t="n">
        <v>1404</v>
      </c>
      <c r="D2297" s="6" t="s">
        <v>359</v>
      </c>
      <c r="E2297" s="6" t="s">
        <v>2451</v>
      </c>
      <c r="F2297" s="6" t="s">
        <v>196</v>
      </c>
      <c r="G2297" s="6" t="s">
        <v>130</v>
      </c>
      <c r="H2297" s="6" t="s">
        <v>1715</v>
      </c>
      <c r="I2297" s="27" t="n">
        <v>10</v>
      </c>
      <c r="J2297" s="27" t="n">
        <v>10</v>
      </c>
      <c r="K2297" s="27" t="n">
        <v>2</v>
      </c>
      <c r="L2297" s="28" t="n">
        <f aca="false">I2297+J2297</f>
        <v>20</v>
      </c>
      <c r="M2297" s="28" t="n">
        <f aca="false">L2297+K2297</f>
        <v>22</v>
      </c>
      <c r="N2297" s="22" t="str">
        <f aca="false">IF(I2297&gt;0,"Sí","No")</f>
        <v>Sí</v>
      </c>
      <c r="O2297" s="22" t="str">
        <f aca="false">IF(J2297&gt;0,"Sí","No")</f>
        <v>Sí</v>
      </c>
      <c r="P2297" s="22" t="str">
        <f aca="false">IF(K2297&gt;0,"Sí","No")</f>
        <v>Sí</v>
      </c>
      <c r="Q2297" s="22" t="str">
        <f aca="false">IF(OR(I2297&gt;0,J2297&gt;0),"Sí","No")</f>
        <v>Sí</v>
      </c>
      <c r="R2297" s="27" t="n">
        <v>1750</v>
      </c>
      <c r="S2297" s="27" t="n">
        <v>2500</v>
      </c>
      <c r="T2297" s="27" t="n">
        <v>1280</v>
      </c>
      <c r="U2297" s="27" t="n">
        <v>1800</v>
      </c>
      <c r="V2297" s="27" t="n">
        <v>3500</v>
      </c>
      <c r="W2297" s="12" t="n">
        <f aca="false">IF(AND(I2297&gt;0,R2297&gt;0),(S2297-R2297)/R2297,"")</f>
        <v>0.428571428571429</v>
      </c>
      <c r="X2297" s="12" t="n">
        <f aca="false">IF(AND(J2297&gt;0,T2297&gt;0),(U2297-T2297)/T2297,"")</f>
        <v>0.40625</v>
      </c>
      <c r="Y2297" s="12" t="n">
        <f aca="false">IF(AND(K2297&gt;0,V2297&gt;0),(V2297-Resumen!$B$7)/Resumen!$B$7,"")</f>
        <v>0.4</v>
      </c>
      <c r="Z2297" s="28" t="n">
        <f aca="false">IF(AND(K2297&gt;0,I2297&gt;0,V2297&gt;0,S2297&gt;0),V2297-S2297,"")</f>
        <v>1000</v>
      </c>
      <c r="AA2297" s="12" t="n">
        <f aca="false">IF(Z2297&lt;&gt;"",Z2297/S2297,"")</f>
        <v>0.4</v>
      </c>
      <c r="AB2297" s="28" t="n">
        <f aca="false">IF(AND(K2297&gt;0,J2297&gt;0,V2297&gt;0,U2297&gt;0),V2297-U2297,"")</f>
        <v>1700</v>
      </c>
      <c r="AC2297" s="12" t="n">
        <f aca="false">IF(AB2297&lt;&gt;"",AB2297/U2297,"")</f>
        <v>0.944444444444444</v>
      </c>
      <c r="AD2297" s="27" t="n">
        <v>1</v>
      </c>
      <c r="AE2297" s="27" t="n">
        <v>2</v>
      </c>
      <c r="AF2297" s="27" t="n">
        <v>6</v>
      </c>
      <c r="AG2297" s="28" t="n">
        <f aca="false">AD2297+AE2297+AF2297</f>
        <v>9</v>
      </c>
      <c r="AH2297" s="12" t="n">
        <f aca="false">IF(AG2297&gt;0,AD2297/AG2297,"")</f>
        <v>0.111111111111111</v>
      </c>
      <c r="AI2297" s="27" t="n">
        <v>0</v>
      </c>
      <c r="AJ2297" s="27" t="n">
        <v>0</v>
      </c>
      <c r="AK2297" s="27" t="n">
        <v>1</v>
      </c>
      <c r="AL2297" s="22" t="str">
        <f aca="false">IF(OR(AJ2297&gt;0,AK2297&gt;0),"Sí","No")</f>
        <v>Sí</v>
      </c>
      <c r="AM2297" s="6" t="s">
        <v>198</v>
      </c>
      <c r="AN2297" s="6" t="s">
        <v>198</v>
      </c>
      <c r="AO2297" s="12" t="n">
        <f aca="false">IF(M2297&gt;0,K2297/M2297,"")</f>
        <v>0.0909090909090909</v>
      </c>
      <c r="AP2297" s="22" t="str">
        <f aca="false">IF(M2297&gt;=Resumen!$B$5,"Alto","Bajo")</f>
        <v>Bajo</v>
      </c>
      <c r="AQ2297" s="22" t="str">
        <f aca="false">IF(AO2297&gt;=Resumen!$B$28,"Alto","Bajo")</f>
        <v>Bajo</v>
      </c>
      <c r="AR2297" s="22" t="str">
        <f aca="false">AP2297&amp;" Potencial / "&amp;AQ2297&amp;" Share"</f>
        <v>Bajo Potencial / Bajo Share</v>
      </c>
      <c r="AS2297" s="22" t="str">
        <f aca="false">IF(Q2297="Sí",IF(AO2297&gt;=Resumen!$B$29,"Alto","Bajo"),"")</f>
        <v>Bajo</v>
      </c>
      <c r="AT2297" s="22" t="str">
        <f aca="false">IF(AS2297&lt;&gt;"",AP2297&amp;" Potencial / "&amp;AS2297&amp;" Share","")</f>
        <v>Bajo Potencial / Bajo Share</v>
      </c>
      <c r="AU2297" s="22" t="str">
        <f aca="false">IF(AH2297="","Sin dato",IF(AH2297-AO2297&gt;Resumen!$B$6,"Sobre-exhibido",IF(AO2297-AH2297&gt;Resumen!$B$6,"Sub-exhibido","En línea")))</f>
        <v>En línea</v>
      </c>
      <c r="AV2297" s="22" t="n">
        <f aca="false">IF(AT2297="","",IF(AT2297="Alto Potencial / Bajo Share",1,IF(AT2297="Alto Potencial / Alto Share",2,IF(AT2297="Bajo Potencial / Alto Share",3,4))))</f>
        <v>4</v>
      </c>
      <c r="AW2297" s="22" t="str">
        <f aca="false">IF(Q2297="No","Sin competencia directa",IF(AV2297=1,"1 - Foco Conquista (Alto Pot / Bajo Share)",IF(AV2297=2,"2 - Foco Defensa (Alto Pot / Alto Share)",IF(AV2297=3,"3 - Monitoreo (Bajo Pot / Alto Share)","4 - Baja Prioridad (Bajo Pot / Bajo Share)"))))</f>
        <v>4 - Baja Prioridad (Bajo Pot / Bajo Share)</v>
      </c>
      <c r="AX2297" s="12" t="str">
        <f aca="false">IF(OR(IFERROR(AND(W2297&lt;&gt;"",Y2297&lt;&gt;"",Y2297-W2297&gt;Resumen!$B$8),FALSE()),IFERROR(AND(X2297&lt;&gt;"",Y2297&lt;&gt;"",Y2297-X2297&gt;Resumen!$B$8),FALSE())),MAX(IF(IFERROR(AND(W2297&lt;&gt;"",Y2297&lt;&gt;"",Y2297-W2297&gt;Resumen!$B$8),FALSE()),Y2297-W2297,0),IF(IFERROR(AND(X2297&lt;&gt;"",Y2297&lt;&gt;"",Y2297-X2297&gt;Resumen!$B$8),FALSE()),Y2297-X2297,0)),"")</f>
        <v/>
      </c>
      <c r="AY2297" s="22" t="str">
        <f aca="false">IF(OR(IFERROR(AND(W2297&lt;&gt;"",Y2297&lt;&gt;"",Y2297-W2297&gt;Resumen!$B$8),FALSE()),IFERROR(AND(X2297&lt;&gt;"",Y2297&lt;&gt;"",Y2297-X2297&gt;Resumen!$B$8),FALSE())),TRIM("Lays tiene mayor markup que "&amp;IF(IFERROR(AND(W2297&lt;&gt;"",Y2297&lt;&gt;"",Y2297-W2297&gt;Resumen!$B$8),FALSE()),"Quento ","")&amp;IF(IFERROR(AND(X2297&lt;&gt;"",Y2297&lt;&gt;"",Y2297-X2297&gt;Resumen!$B$8),FALSE()),"Julicroc ","")&amp;"en este PDV"),"")</f>
        <v/>
      </c>
      <c r="AZ2297" s="22" t="str">
        <f aca="false">IF(COUNTIF('Plan Pehuamar - Lista'!$A$2:$A$167,A2297)&gt;0,"Sí","No")</f>
        <v>No</v>
      </c>
      <c r="BA2297" s="22" t="str">
        <f aca="false">IF(COUNTIF('Plan Combo 9+1'!$A$2:$A$226,A2297)&gt;0,"Sí","No")</f>
        <v>No</v>
      </c>
      <c r="BB2297" s="22" t="str">
        <f aca="false">IF(AH2297="","No",IF(BA2297="Sí",IF((AO2297-AH2297)&gt;Resumen!$B$6,"Sí","No"),IF((AO2297-AH2297)&gt;=Resumen!$B$132,"Sí","No")))</f>
        <v>No</v>
      </c>
      <c r="BC2297" s="22" t="str">
        <f aca="false">IF(AND(N2297="Sí",AL2297="Sí",AI2297=0),"Sí","No")</f>
        <v>Sí</v>
      </c>
      <c r="BD2297" s="22" t="str">
        <f aca="false">IF(COUNTIF('Plan 9+1 (con Pehuamar)'!$A$2:$A$227,A2297)&gt;0,"Sí","No")</f>
        <v>No</v>
      </c>
    </row>
    <row r="2298" customFormat="false" ht="15" hidden="false" customHeight="true" outlineLevel="0" collapsed="false">
      <c r="A2298" s="6" t="n">
        <v>201012</v>
      </c>
      <c r="B2298" s="6" t="n">
        <v>14</v>
      </c>
      <c r="C2298" s="6" t="n">
        <v>1404</v>
      </c>
      <c r="D2298" s="6" t="s">
        <v>359</v>
      </c>
      <c r="E2298" s="6" t="s">
        <v>2452</v>
      </c>
      <c r="F2298" s="6" t="s">
        <v>196</v>
      </c>
      <c r="G2298" s="6" t="s">
        <v>130</v>
      </c>
      <c r="H2298" s="6" t="s">
        <v>1715</v>
      </c>
      <c r="I2298" s="27" t="n">
        <v>10</v>
      </c>
      <c r="J2298" s="27" t="n">
        <v>10</v>
      </c>
      <c r="K2298" s="27" t="n">
        <v>0</v>
      </c>
      <c r="L2298" s="28" t="n">
        <f aca="false">I2298+J2298</f>
        <v>20</v>
      </c>
      <c r="M2298" s="28" t="n">
        <f aca="false">L2298+K2298</f>
        <v>20</v>
      </c>
      <c r="N2298" s="22" t="str">
        <f aca="false">IF(I2298&gt;0,"Sí","No")</f>
        <v>Sí</v>
      </c>
      <c r="O2298" s="22" t="str">
        <f aca="false">IF(J2298&gt;0,"Sí","No")</f>
        <v>Sí</v>
      </c>
      <c r="P2298" s="22" t="str">
        <f aca="false">IF(K2298&gt;0,"Sí","No")</f>
        <v>No</v>
      </c>
      <c r="Q2298" s="22" t="str">
        <f aca="false">IF(OR(I2298&gt;0,J2298&gt;0),"Sí","No")</f>
        <v>Sí</v>
      </c>
      <c r="R2298" s="27" t="n">
        <v>1750</v>
      </c>
      <c r="S2298" s="27" t="n">
        <v>2500</v>
      </c>
      <c r="T2298" s="27" t="n">
        <v>1280</v>
      </c>
      <c r="U2298" s="27" t="n">
        <v>1800</v>
      </c>
      <c r="V2298" s="27"/>
      <c r="W2298" s="12" t="n">
        <f aca="false">IF(AND(I2298&gt;0,R2298&gt;0),(S2298-R2298)/R2298,"")</f>
        <v>0.428571428571429</v>
      </c>
      <c r="X2298" s="12" t="n">
        <f aca="false">IF(AND(J2298&gt;0,T2298&gt;0),(U2298-T2298)/T2298,"")</f>
        <v>0.40625</v>
      </c>
      <c r="Y2298" s="12" t="str">
        <f aca="false">IF(AND(K2298&gt;0,V2298&gt;0),(V2298-Resumen!$B$7)/Resumen!$B$7,"")</f>
        <v/>
      </c>
      <c r="Z2298" s="28" t="str">
        <f aca="false">IF(AND(K2298&gt;0,I2298&gt;0,V2298&gt;0,S2298&gt;0),V2298-S2298,"")</f>
        <v/>
      </c>
      <c r="AA2298" s="12" t="str">
        <f aca="false">IF(Z2298&lt;&gt;"",Z2298/S2298,"")</f>
        <v/>
      </c>
      <c r="AB2298" s="28" t="str">
        <f aca="false">IF(AND(K2298&gt;0,J2298&gt;0,V2298&gt;0,U2298&gt;0),V2298-U2298,"")</f>
        <v/>
      </c>
      <c r="AC2298" s="12" t="str">
        <f aca="false">IF(AB2298&lt;&gt;"",AB2298/U2298,"")</f>
        <v/>
      </c>
      <c r="AD2298" s="27" t="n">
        <v>0</v>
      </c>
      <c r="AE2298" s="27" t="n">
        <v>2</v>
      </c>
      <c r="AF2298" s="27" t="n">
        <v>1</v>
      </c>
      <c r="AG2298" s="28" t="n">
        <f aca="false">AD2298+AE2298+AF2298</f>
        <v>3</v>
      </c>
      <c r="AH2298" s="12" t="n">
        <f aca="false">IF(AG2298&gt;0,AD2298/AG2298,"")</f>
        <v>0</v>
      </c>
      <c r="AI2298" s="27" t="n">
        <v>0</v>
      </c>
      <c r="AJ2298" s="27" t="n">
        <v>0</v>
      </c>
      <c r="AK2298" s="27" t="n">
        <v>1</v>
      </c>
      <c r="AL2298" s="22" t="str">
        <f aca="false">IF(OR(AJ2298&gt;0,AK2298&gt;0),"Sí","No")</f>
        <v>Sí</v>
      </c>
      <c r="AM2298" s="6" t="s">
        <v>198</v>
      </c>
      <c r="AN2298" s="6" t="s">
        <v>198</v>
      </c>
      <c r="AO2298" s="12" t="n">
        <f aca="false">IF(M2298&gt;0,K2298/M2298,"")</f>
        <v>0</v>
      </c>
      <c r="AP2298" s="22" t="str">
        <f aca="false">IF(M2298&gt;=Resumen!$B$5,"Alto","Bajo")</f>
        <v>Bajo</v>
      </c>
      <c r="AQ2298" s="22" t="str">
        <f aca="false">IF(AO2298&gt;=Resumen!$B$28,"Alto","Bajo")</f>
        <v>Bajo</v>
      </c>
      <c r="AR2298" s="22" t="str">
        <f aca="false">AP2298&amp;" Potencial / "&amp;AQ2298&amp;" Share"</f>
        <v>Bajo Potencial / Bajo Share</v>
      </c>
      <c r="AS2298" s="22" t="str">
        <f aca="false">IF(Q2298="Sí",IF(AO2298&gt;=Resumen!$B$29,"Alto","Bajo"),"")</f>
        <v>Bajo</v>
      </c>
      <c r="AT2298" s="22" t="str">
        <f aca="false">IF(AS2298&lt;&gt;"",AP2298&amp;" Potencial / "&amp;AS2298&amp;" Share","")</f>
        <v>Bajo Potencial / Bajo Share</v>
      </c>
      <c r="AU2298" s="22" t="str">
        <f aca="false">IF(AH2298="","Sin dato",IF(AH2298-AO2298&gt;Resumen!$B$6,"Sobre-exhibido",IF(AO2298-AH2298&gt;Resumen!$B$6,"Sub-exhibido","En línea")))</f>
        <v>En línea</v>
      </c>
      <c r="AV2298" s="22" t="n">
        <f aca="false">IF(AT2298="","",IF(AT2298="Alto Potencial / Bajo Share",1,IF(AT2298="Alto Potencial / Alto Share",2,IF(AT2298="Bajo Potencial / Alto Share",3,4))))</f>
        <v>4</v>
      </c>
      <c r="AW2298" s="22" t="str">
        <f aca="false">IF(Q2298="No","Sin competencia directa",IF(AV2298=1,"1 - Foco Conquista (Alto Pot / Bajo Share)",IF(AV2298=2,"2 - Foco Defensa (Alto Pot / Alto Share)",IF(AV2298=3,"3 - Monitoreo (Bajo Pot / Alto Share)","4 - Baja Prioridad (Bajo Pot / Bajo Share)"))))</f>
        <v>4 - Baja Prioridad (Bajo Pot / Bajo Share)</v>
      </c>
      <c r="AX2298" s="12" t="str">
        <f aca="false">IF(OR(IFERROR(AND(W2298&lt;&gt;"",Y2298&lt;&gt;"",Y2298-W2298&gt;Resumen!$B$8),FALSE()),IFERROR(AND(X2298&lt;&gt;"",Y2298&lt;&gt;"",Y2298-X2298&gt;Resumen!$B$8),FALSE())),MAX(IF(IFERROR(AND(W2298&lt;&gt;"",Y2298&lt;&gt;"",Y2298-W2298&gt;Resumen!$B$8),FALSE()),Y2298-W2298,0),IF(IFERROR(AND(X2298&lt;&gt;"",Y2298&lt;&gt;"",Y2298-X2298&gt;Resumen!$B$8),FALSE()),Y2298-X2298,0)),"")</f>
        <v/>
      </c>
      <c r="AY2298" s="22" t="str">
        <f aca="false">IF(OR(IFERROR(AND(W2298&lt;&gt;"",Y2298&lt;&gt;"",Y2298-W2298&gt;Resumen!$B$8),FALSE()),IFERROR(AND(X2298&lt;&gt;"",Y2298&lt;&gt;"",Y2298-X2298&gt;Resumen!$B$8),FALSE())),TRIM("Lays tiene mayor markup que "&amp;IF(IFERROR(AND(W2298&lt;&gt;"",Y2298&lt;&gt;"",Y2298-W2298&gt;Resumen!$B$8),FALSE()),"Quento ","")&amp;IF(IFERROR(AND(X2298&lt;&gt;"",Y2298&lt;&gt;"",Y2298-X2298&gt;Resumen!$B$8),FALSE()),"Julicroc ","")&amp;"en este PDV"),"")</f>
        <v/>
      </c>
      <c r="AZ2298" s="22" t="str">
        <f aca="false">IF(COUNTIF('Plan Pehuamar - Lista'!$A$2:$A$167,A2298)&gt;0,"Sí","No")</f>
        <v>No</v>
      </c>
      <c r="BA2298" s="22" t="str">
        <f aca="false">IF(COUNTIF('Plan Combo 9+1'!$A$2:$A$226,A2298)&gt;0,"Sí","No")</f>
        <v>No</v>
      </c>
      <c r="BB2298" s="22" t="str">
        <f aca="false">IF(AH2298="","No",IF(BA2298="Sí",IF((AO2298-AH2298)&gt;Resumen!$B$6,"Sí","No"),IF((AO2298-AH2298)&gt;=Resumen!$B$132,"Sí","No")))</f>
        <v>No</v>
      </c>
      <c r="BC2298" s="22" t="str">
        <f aca="false">IF(AND(N2298="Sí",AL2298="Sí",AI2298=0),"Sí","No")</f>
        <v>Sí</v>
      </c>
      <c r="BD2298" s="22" t="str">
        <f aca="false">IF(COUNTIF('Plan 9+1 (con Pehuamar)'!$A$2:$A$227,A2298)&gt;0,"Sí","No")</f>
        <v>No</v>
      </c>
    </row>
    <row r="2299" customFormat="false" ht="15" hidden="false" customHeight="true" outlineLevel="0" collapsed="false">
      <c r="A2299" s="6" t="n">
        <v>201017</v>
      </c>
      <c r="B2299" s="6" t="n">
        <v>14</v>
      </c>
      <c r="C2299" s="6" t="n">
        <v>1404</v>
      </c>
      <c r="D2299" s="6" t="s">
        <v>359</v>
      </c>
      <c r="E2299" s="6" t="s">
        <v>2453</v>
      </c>
      <c r="F2299" s="6" t="s">
        <v>206</v>
      </c>
      <c r="G2299" s="6" t="s">
        <v>130</v>
      </c>
      <c r="H2299" s="6" t="s">
        <v>1715</v>
      </c>
      <c r="I2299" s="27" t="n">
        <v>8</v>
      </c>
      <c r="J2299" s="27" t="n">
        <v>30</v>
      </c>
      <c r="K2299" s="27" t="n">
        <v>10</v>
      </c>
      <c r="L2299" s="28" t="n">
        <f aca="false">I2299+J2299</f>
        <v>38</v>
      </c>
      <c r="M2299" s="28" t="n">
        <f aca="false">L2299+K2299</f>
        <v>48</v>
      </c>
      <c r="N2299" s="22" t="str">
        <f aca="false">IF(I2299&gt;0,"Sí","No")</f>
        <v>Sí</v>
      </c>
      <c r="O2299" s="22" t="str">
        <f aca="false">IF(J2299&gt;0,"Sí","No")</f>
        <v>Sí</v>
      </c>
      <c r="P2299" s="22" t="str">
        <f aca="false">IF(K2299&gt;0,"Sí","No")</f>
        <v>Sí</v>
      </c>
      <c r="Q2299" s="22" t="str">
        <f aca="false">IF(OR(I2299&gt;0,J2299&gt;0),"Sí","No")</f>
        <v>Sí</v>
      </c>
      <c r="R2299" s="27" t="n">
        <v>1750</v>
      </c>
      <c r="S2299" s="27" t="n">
        <v>2900</v>
      </c>
      <c r="T2299" s="27" t="n">
        <v>1280</v>
      </c>
      <c r="U2299" s="27" t="n">
        <v>2000</v>
      </c>
      <c r="V2299" s="27" t="n">
        <v>3900</v>
      </c>
      <c r="W2299" s="12" t="n">
        <f aca="false">IF(AND(I2299&gt;0,R2299&gt;0),(S2299-R2299)/R2299,"")</f>
        <v>0.657142857142857</v>
      </c>
      <c r="X2299" s="12" t="n">
        <f aca="false">IF(AND(J2299&gt;0,T2299&gt;0),(U2299-T2299)/T2299,"")</f>
        <v>0.5625</v>
      </c>
      <c r="Y2299" s="12" t="n">
        <f aca="false">IF(AND(K2299&gt;0,V2299&gt;0),(V2299-Resumen!$B$7)/Resumen!$B$7,"")</f>
        <v>0.56</v>
      </c>
      <c r="Z2299" s="28" t="n">
        <f aca="false">IF(AND(K2299&gt;0,I2299&gt;0,V2299&gt;0,S2299&gt;0),V2299-S2299,"")</f>
        <v>1000</v>
      </c>
      <c r="AA2299" s="12" t="n">
        <f aca="false">IF(Z2299&lt;&gt;"",Z2299/S2299,"")</f>
        <v>0.344827586206897</v>
      </c>
      <c r="AB2299" s="28" t="n">
        <f aca="false">IF(AND(K2299&gt;0,J2299&gt;0,V2299&gt;0,U2299&gt;0),V2299-U2299,"")</f>
        <v>1900</v>
      </c>
      <c r="AC2299" s="12" t="n">
        <f aca="false">IF(AB2299&lt;&gt;"",AB2299/U2299,"")</f>
        <v>0.95</v>
      </c>
      <c r="AD2299" s="27" t="n">
        <v>8</v>
      </c>
      <c r="AE2299" s="27" t="n">
        <v>8</v>
      </c>
      <c r="AF2299" s="27" t="n">
        <v>12</v>
      </c>
      <c r="AG2299" s="28" t="n">
        <f aca="false">AD2299+AE2299+AF2299</f>
        <v>28</v>
      </c>
      <c r="AH2299" s="12" t="n">
        <f aca="false">IF(AG2299&gt;0,AD2299/AG2299,"")</f>
        <v>0.285714285714286</v>
      </c>
      <c r="AI2299" s="27" t="n">
        <v>1</v>
      </c>
      <c r="AJ2299" s="27" t="n">
        <v>1</v>
      </c>
      <c r="AK2299" s="27" t="n">
        <v>2</v>
      </c>
      <c r="AL2299" s="22" t="str">
        <f aca="false">IF(OR(AJ2299&gt;0,AK2299&gt;0),"Sí","No")</f>
        <v>Sí</v>
      </c>
      <c r="AM2299" s="6" t="s">
        <v>198</v>
      </c>
      <c r="AN2299" s="6" t="s">
        <v>198</v>
      </c>
      <c r="AO2299" s="12" t="n">
        <f aca="false">IF(M2299&gt;0,K2299/M2299,"")</f>
        <v>0.208333333333333</v>
      </c>
      <c r="AP2299" s="22" t="str">
        <f aca="false">IF(M2299&gt;=Resumen!$B$5,"Alto","Bajo")</f>
        <v>Alto</v>
      </c>
      <c r="AQ2299" s="22" t="str">
        <f aca="false">IF(AO2299&gt;=Resumen!$B$28,"Alto","Bajo")</f>
        <v>Bajo</v>
      </c>
      <c r="AR2299" s="22" t="str">
        <f aca="false">AP2299&amp;" Potencial / "&amp;AQ2299&amp;" Share"</f>
        <v>Alto Potencial / Bajo Share</v>
      </c>
      <c r="AS2299" s="22" t="str">
        <f aca="false">IF(Q2299="Sí",IF(AO2299&gt;=Resumen!$B$29,"Alto","Bajo"),"")</f>
        <v>Bajo</v>
      </c>
      <c r="AT2299" s="22" t="str">
        <f aca="false">IF(AS2299&lt;&gt;"",AP2299&amp;" Potencial / "&amp;AS2299&amp;" Share","")</f>
        <v>Alto Potencial / Bajo Share</v>
      </c>
      <c r="AU2299" s="22" t="str">
        <f aca="false">IF(AH2299="","Sin dato",IF(AH2299-AO2299&gt;Resumen!$B$6,"Sobre-exhibido",IF(AO2299-AH2299&gt;Resumen!$B$6,"Sub-exhibido","En línea")))</f>
        <v>Sobre-exhibido</v>
      </c>
      <c r="AV2299" s="22" t="n">
        <f aca="false">IF(AT2299="","",IF(AT2299="Alto Potencial / Bajo Share",1,IF(AT2299="Alto Potencial / Alto Share",2,IF(AT2299="Bajo Potencial / Alto Share",3,4))))</f>
        <v>1</v>
      </c>
      <c r="AW2299" s="22" t="str">
        <f aca="false">IF(Q2299="No","Sin competencia directa",IF(AV2299=1,"1 - Foco Conquista (Alto Pot / Bajo Share)",IF(AV2299=2,"2 - Foco Defensa (Alto Pot / Alto Share)",IF(AV2299=3,"3 - Monitoreo (Bajo Pot / Alto Share)","4 - Baja Prioridad (Bajo Pot / Bajo Share)"))))</f>
        <v>1 - Foco Conquista (Alto Pot / Bajo Share)</v>
      </c>
      <c r="AX2299" s="12" t="str">
        <f aca="false">IF(OR(IFERROR(AND(W2299&lt;&gt;"",Y2299&lt;&gt;"",Y2299-W2299&gt;Resumen!$B$8),FALSE()),IFERROR(AND(X2299&lt;&gt;"",Y2299&lt;&gt;"",Y2299-X2299&gt;Resumen!$B$8),FALSE())),MAX(IF(IFERROR(AND(W2299&lt;&gt;"",Y2299&lt;&gt;"",Y2299-W2299&gt;Resumen!$B$8),FALSE()),Y2299-W2299,0),IF(IFERROR(AND(X2299&lt;&gt;"",Y2299&lt;&gt;"",Y2299-X2299&gt;Resumen!$B$8),FALSE()),Y2299-X2299,0)),"")</f>
        <v/>
      </c>
      <c r="AY2299" s="22" t="str">
        <f aca="false">IF(OR(IFERROR(AND(W2299&lt;&gt;"",Y2299&lt;&gt;"",Y2299-W2299&gt;Resumen!$B$8),FALSE()),IFERROR(AND(X2299&lt;&gt;"",Y2299&lt;&gt;"",Y2299-X2299&gt;Resumen!$B$8),FALSE())),TRIM("Lays tiene mayor markup que "&amp;IF(IFERROR(AND(W2299&lt;&gt;"",Y2299&lt;&gt;"",Y2299-W2299&gt;Resumen!$B$8),FALSE()),"Quento ","")&amp;IF(IFERROR(AND(X2299&lt;&gt;"",Y2299&lt;&gt;"",Y2299-X2299&gt;Resumen!$B$8),FALSE()),"Julicroc ","")&amp;"en este PDV"),"")</f>
        <v/>
      </c>
      <c r="AZ2299" s="22" t="str">
        <f aca="false">IF(COUNTIF('Plan Pehuamar - Lista'!$A$2:$A$167,A2299)&gt;0,"Sí","No")</f>
        <v>Sí</v>
      </c>
      <c r="BA2299" s="22" t="str">
        <f aca="false">IF(COUNTIF('Plan Combo 9+1'!$A$2:$A$226,A2299)&gt;0,"Sí","No")</f>
        <v>No</v>
      </c>
      <c r="BB2299" s="22" t="str">
        <f aca="false">IF(AH2299="","No",IF(BA2299="Sí",IF((AO2299-AH2299)&gt;Resumen!$B$6,"Sí","No"),IF((AO2299-AH2299)&gt;=Resumen!$B$132,"Sí","No")))</f>
        <v>No</v>
      </c>
      <c r="BC2299" s="22" t="str">
        <f aca="false">IF(AND(N2299="Sí",AL2299="Sí",AI2299=0),"Sí","No")</f>
        <v>No</v>
      </c>
      <c r="BD2299" s="22" t="str">
        <f aca="false">IF(COUNTIF('Plan 9+1 (con Pehuamar)'!$A$2:$A$227,A2299)&gt;0,"Sí","No")</f>
        <v>No</v>
      </c>
    </row>
    <row r="2300" customFormat="false" ht="15" hidden="false" customHeight="true" outlineLevel="0" collapsed="false">
      <c r="A2300" s="6" t="n">
        <v>201018</v>
      </c>
      <c r="B2300" s="6" t="n">
        <v>14</v>
      </c>
      <c r="C2300" s="6" t="n">
        <v>1404</v>
      </c>
      <c r="D2300" s="6" t="s">
        <v>359</v>
      </c>
      <c r="E2300" s="6" t="s">
        <v>2454</v>
      </c>
      <c r="F2300" s="6" t="s">
        <v>196</v>
      </c>
      <c r="G2300" s="6" t="s">
        <v>130</v>
      </c>
      <c r="H2300" s="6" t="s">
        <v>1715</v>
      </c>
      <c r="I2300" s="27" t="n">
        <v>10</v>
      </c>
      <c r="J2300" s="27" t="n">
        <v>15</v>
      </c>
      <c r="K2300" s="27" t="n">
        <v>0</v>
      </c>
      <c r="L2300" s="28" t="n">
        <f aca="false">I2300+J2300</f>
        <v>25</v>
      </c>
      <c r="M2300" s="28" t="n">
        <f aca="false">L2300+K2300</f>
        <v>25</v>
      </c>
      <c r="N2300" s="22" t="str">
        <f aca="false">IF(I2300&gt;0,"Sí","No")</f>
        <v>Sí</v>
      </c>
      <c r="O2300" s="22" t="str">
        <f aca="false">IF(J2300&gt;0,"Sí","No")</f>
        <v>Sí</v>
      </c>
      <c r="P2300" s="22" t="str">
        <f aca="false">IF(K2300&gt;0,"Sí","No")</f>
        <v>No</v>
      </c>
      <c r="Q2300" s="22" t="str">
        <f aca="false">IF(OR(I2300&gt;0,J2300&gt;0),"Sí","No")</f>
        <v>Sí</v>
      </c>
      <c r="R2300" s="27" t="n">
        <v>1750</v>
      </c>
      <c r="S2300" s="27" t="n">
        <v>2500</v>
      </c>
      <c r="T2300" s="27" t="n">
        <v>1280</v>
      </c>
      <c r="U2300" s="27" t="n">
        <v>1800</v>
      </c>
      <c r="V2300" s="27"/>
      <c r="W2300" s="12" t="n">
        <f aca="false">IF(AND(I2300&gt;0,R2300&gt;0),(S2300-R2300)/R2300,"")</f>
        <v>0.428571428571429</v>
      </c>
      <c r="X2300" s="12" t="n">
        <f aca="false">IF(AND(J2300&gt;0,T2300&gt;0),(U2300-T2300)/T2300,"")</f>
        <v>0.40625</v>
      </c>
      <c r="Y2300" s="12" t="str">
        <f aca="false">IF(AND(K2300&gt;0,V2300&gt;0),(V2300-Resumen!$B$7)/Resumen!$B$7,"")</f>
        <v/>
      </c>
      <c r="Z2300" s="28" t="str">
        <f aca="false">IF(AND(K2300&gt;0,I2300&gt;0,V2300&gt;0,S2300&gt;0),V2300-S2300,"")</f>
        <v/>
      </c>
      <c r="AA2300" s="12" t="str">
        <f aca="false">IF(Z2300&lt;&gt;"",Z2300/S2300,"")</f>
        <v/>
      </c>
      <c r="AB2300" s="28" t="str">
        <f aca="false">IF(AND(K2300&gt;0,J2300&gt;0,V2300&gt;0,U2300&gt;0),V2300-U2300,"")</f>
        <v/>
      </c>
      <c r="AC2300" s="12" t="str">
        <f aca="false">IF(AB2300&lt;&gt;"",AB2300/U2300,"")</f>
        <v/>
      </c>
      <c r="AD2300" s="27" t="n">
        <v>0</v>
      </c>
      <c r="AE2300" s="27" t="n">
        <v>2</v>
      </c>
      <c r="AF2300" s="27" t="n">
        <v>8</v>
      </c>
      <c r="AG2300" s="28" t="n">
        <f aca="false">AD2300+AE2300+AF2300</f>
        <v>10</v>
      </c>
      <c r="AH2300" s="12" t="n">
        <f aca="false">IF(AG2300&gt;0,AD2300/AG2300,"")</f>
        <v>0</v>
      </c>
      <c r="AI2300" s="27" t="n">
        <v>0</v>
      </c>
      <c r="AJ2300" s="27" t="n">
        <v>0</v>
      </c>
      <c r="AK2300" s="27" t="n">
        <v>0</v>
      </c>
      <c r="AL2300" s="22" t="str">
        <f aca="false">IF(OR(AJ2300&gt;0,AK2300&gt;0),"Sí","No")</f>
        <v>No</v>
      </c>
      <c r="AM2300" s="6" t="s">
        <v>198</v>
      </c>
      <c r="AN2300" s="6" t="s">
        <v>198</v>
      </c>
      <c r="AO2300" s="12" t="n">
        <f aca="false">IF(M2300&gt;0,K2300/M2300,"")</f>
        <v>0</v>
      </c>
      <c r="AP2300" s="22" t="str">
        <f aca="false">IF(M2300&gt;=Resumen!$B$5,"Alto","Bajo")</f>
        <v>Bajo</v>
      </c>
      <c r="AQ2300" s="22" t="str">
        <f aca="false">IF(AO2300&gt;=Resumen!$B$28,"Alto","Bajo")</f>
        <v>Bajo</v>
      </c>
      <c r="AR2300" s="22" t="str">
        <f aca="false">AP2300&amp;" Potencial / "&amp;AQ2300&amp;" Share"</f>
        <v>Bajo Potencial / Bajo Share</v>
      </c>
      <c r="AS2300" s="22" t="str">
        <f aca="false">IF(Q2300="Sí",IF(AO2300&gt;=Resumen!$B$29,"Alto","Bajo"),"")</f>
        <v>Bajo</v>
      </c>
      <c r="AT2300" s="22" t="str">
        <f aca="false">IF(AS2300&lt;&gt;"",AP2300&amp;" Potencial / "&amp;AS2300&amp;" Share","")</f>
        <v>Bajo Potencial / Bajo Share</v>
      </c>
      <c r="AU2300" s="22" t="str">
        <f aca="false">IF(AH2300="","Sin dato",IF(AH2300-AO2300&gt;Resumen!$B$6,"Sobre-exhibido",IF(AO2300-AH2300&gt;Resumen!$B$6,"Sub-exhibido","En línea")))</f>
        <v>En línea</v>
      </c>
      <c r="AV2300" s="22" t="n">
        <f aca="false">IF(AT2300="","",IF(AT2300="Alto Potencial / Bajo Share",1,IF(AT2300="Alto Potencial / Alto Share",2,IF(AT2300="Bajo Potencial / Alto Share",3,4))))</f>
        <v>4</v>
      </c>
      <c r="AW2300" s="22" t="str">
        <f aca="false">IF(Q2300="No","Sin competencia directa",IF(AV2300=1,"1 - Foco Conquista (Alto Pot / Bajo Share)",IF(AV2300=2,"2 - Foco Defensa (Alto Pot / Alto Share)",IF(AV2300=3,"3 - Monitoreo (Bajo Pot / Alto Share)","4 - Baja Prioridad (Bajo Pot / Bajo Share)"))))</f>
        <v>4 - Baja Prioridad (Bajo Pot / Bajo Share)</v>
      </c>
      <c r="AX2300" s="12" t="str">
        <f aca="false">IF(OR(IFERROR(AND(W2300&lt;&gt;"",Y2300&lt;&gt;"",Y2300-W2300&gt;Resumen!$B$8),FALSE()),IFERROR(AND(X2300&lt;&gt;"",Y2300&lt;&gt;"",Y2300-X2300&gt;Resumen!$B$8),FALSE())),MAX(IF(IFERROR(AND(W2300&lt;&gt;"",Y2300&lt;&gt;"",Y2300-W2300&gt;Resumen!$B$8),FALSE()),Y2300-W2300,0),IF(IFERROR(AND(X2300&lt;&gt;"",Y2300&lt;&gt;"",Y2300-X2300&gt;Resumen!$B$8),FALSE()),Y2300-X2300,0)),"")</f>
        <v/>
      </c>
      <c r="AY2300" s="22" t="str">
        <f aca="false">IF(OR(IFERROR(AND(W2300&lt;&gt;"",Y2300&lt;&gt;"",Y2300-W2300&gt;Resumen!$B$8),FALSE()),IFERROR(AND(X2300&lt;&gt;"",Y2300&lt;&gt;"",Y2300-X2300&gt;Resumen!$B$8),FALSE())),TRIM("Lays tiene mayor markup que "&amp;IF(IFERROR(AND(W2300&lt;&gt;"",Y2300&lt;&gt;"",Y2300-W2300&gt;Resumen!$B$8),FALSE()),"Quento ","")&amp;IF(IFERROR(AND(X2300&lt;&gt;"",Y2300&lt;&gt;"",Y2300-X2300&gt;Resumen!$B$8),FALSE()),"Julicroc ","")&amp;"en este PDV"),"")</f>
        <v/>
      </c>
      <c r="AZ2300" s="22" t="str">
        <f aca="false">IF(COUNTIF('Plan Pehuamar - Lista'!$A$2:$A$167,A2300)&gt;0,"Sí","No")</f>
        <v>No</v>
      </c>
      <c r="BA2300" s="22" t="str">
        <f aca="false">IF(COUNTIF('Plan Combo 9+1'!$A$2:$A$226,A2300)&gt;0,"Sí","No")</f>
        <v>No</v>
      </c>
      <c r="BB2300" s="22" t="str">
        <f aca="false">IF(AH2300="","No",IF(BA2300="Sí",IF((AO2300-AH2300)&gt;Resumen!$B$6,"Sí","No"),IF((AO2300-AH2300)&gt;=Resumen!$B$132,"Sí","No")))</f>
        <v>No</v>
      </c>
      <c r="BC2300" s="22" t="str">
        <f aca="false">IF(AND(N2300="Sí",AL2300="Sí",AI2300=0),"Sí","No")</f>
        <v>No</v>
      </c>
      <c r="BD2300" s="22" t="str">
        <f aca="false">IF(COUNTIF('Plan 9+1 (con Pehuamar)'!$A$2:$A$227,A2300)&gt;0,"Sí","No")</f>
        <v>No</v>
      </c>
    </row>
    <row r="2301" customFormat="false" ht="15" hidden="false" customHeight="true" outlineLevel="0" collapsed="false">
      <c r="A2301" s="6" t="n">
        <v>201021</v>
      </c>
      <c r="B2301" s="6" t="n">
        <v>14</v>
      </c>
      <c r="C2301" s="6" t="n">
        <v>1404</v>
      </c>
      <c r="D2301" s="6" t="s">
        <v>359</v>
      </c>
      <c r="E2301" s="6" t="s">
        <v>2455</v>
      </c>
      <c r="F2301" s="6" t="s">
        <v>201</v>
      </c>
      <c r="G2301" s="6" t="s">
        <v>130</v>
      </c>
      <c r="H2301" s="6" t="s">
        <v>1715</v>
      </c>
      <c r="I2301" s="27" t="n">
        <v>10</v>
      </c>
      <c r="J2301" s="27" t="n">
        <v>20</v>
      </c>
      <c r="K2301" s="27" t="n">
        <v>20</v>
      </c>
      <c r="L2301" s="28" t="n">
        <f aca="false">I2301+J2301</f>
        <v>30</v>
      </c>
      <c r="M2301" s="28" t="n">
        <f aca="false">L2301+K2301</f>
        <v>50</v>
      </c>
      <c r="N2301" s="22" t="str">
        <f aca="false">IF(I2301&gt;0,"Sí","No")</f>
        <v>Sí</v>
      </c>
      <c r="O2301" s="22" t="str">
        <f aca="false">IF(J2301&gt;0,"Sí","No")</f>
        <v>Sí</v>
      </c>
      <c r="P2301" s="22" t="str">
        <f aca="false">IF(K2301&gt;0,"Sí","No")</f>
        <v>Sí</v>
      </c>
      <c r="Q2301" s="22" t="str">
        <f aca="false">IF(OR(I2301&gt;0,J2301&gt;0),"Sí","No")</f>
        <v>Sí</v>
      </c>
      <c r="R2301" s="27" t="n">
        <v>1750</v>
      </c>
      <c r="S2301" s="27" t="n">
        <v>2500</v>
      </c>
      <c r="T2301" s="27" t="n">
        <v>1280</v>
      </c>
      <c r="U2301" s="27" t="n">
        <v>1800</v>
      </c>
      <c r="V2301" s="27" t="n">
        <v>3500</v>
      </c>
      <c r="W2301" s="12" t="n">
        <f aca="false">IF(AND(I2301&gt;0,R2301&gt;0),(S2301-R2301)/R2301,"")</f>
        <v>0.428571428571429</v>
      </c>
      <c r="X2301" s="12" t="n">
        <f aca="false">IF(AND(J2301&gt;0,T2301&gt;0),(U2301-T2301)/T2301,"")</f>
        <v>0.40625</v>
      </c>
      <c r="Y2301" s="12" t="n">
        <f aca="false">IF(AND(K2301&gt;0,V2301&gt;0),(V2301-Resumen!$B$7)/Resumen!$B$7,"")</f>
        <v>0.4</v>
      </c>
      <c r="Z2301" s="28" t="n">
        <f aca="false">IF(AND(K2301&gt;0,I2301&gt;0,V2301&gt;0,S2301&gt;0),V2301-S2301,"")</f>
        <v>1000</v>
      </c>
      <c r="AA2301" s="12" t="n">
        <f aca="false">IF(Z2301&lt;&gt;"",Z2301/S2301,"")</f>
        <v>0.4</v>
      </c>
      <c r="AB2301" s="28" t="n">
        <f aca="false">IF(AND(K2301&gt;0,J2301&gt;0,V2301&gt;0,U2301&gt;0),V2301-U2301,"")</f>
        <v>1700</v>
      </c>
      <c r="AC2301" s="12" t="n">
        <f aca="false">IF(AB2301&lt;&gt;"",AB2301/U2301,"")</f>
        <v>0.944444444444444</v>
      </c>
      <c r="AD2301" s="27" t="n">
        <v>5</v>
      </c>
      <c r="AE2301" s="27" t="n">
        <v>10</v>
      </c>
      <c r="AF2301" s="27" t="n">
        <v>15</v>
      </c>
      <c r="AG2301" s="28" t="n">
        <f aca="false">AD2301+AE2301+AF2301</f>
        <v>30</v>
      </c>
      <c r="AH2301" s="12" t="n">
        <f aca="false">IF(AG2301&gt;0,AD2301/AG2301,"")</f>
        <v>0.166666666666667</v>
      </c>
      <c r="AI2301" s="27" t="n">
        <v>5</v>
      </c>
      <c r="AJ2301" s="27" t="n">
        <v>5</v>
      </c>
      <c r="AK2301" s="27" t="n">
        <v>8</v>
      </c>
      <c r="AL2301" s="22" t="str">
        <f aca="false">IF(OR(AJ2301&gt;0,AK2301&gt;0),"Sí","No")</f>
        <v>Sí</v>
      </c>
      <c r="AM2301" s="6" t="s">
        <v>198</v>
      </c>
      <c r="AN2301" s="6" t="s">
        <v>198</v>
      </c>
      <c r="AO2301" s="12" t="n">
        <f aca="false">IF(M2301&gt;0,K2301/M2301,"")</f>
        <v>0.4</v>
      </c>
      <c r="AP2301" s="22" t="str">
        <f aca="false">IF(M2301&gt;=Resumen!$B$5,"Alto","Bajo")</f>
        <v>Alto</v>
      </c>
      <c r="AQ2301" s="22" t="str">
        <f aca="false">IF(AO2301&gt;=Resumen!$B$28,"Alto","Bajo")</f>
        <v>Alto</v>
      </c>
      <c r="AR2301" s="22" t="str">
        <f aca="false">AP2301&amp;" Potencial / "&amp;AQ2301&amp;" Share"</f>
        <v>Alto Potencial / Alto Share</v>
      </c>
      <c r="AS2301" s="22" t="str">
        <f aca="false">IF(Q2301="Sí",IF(AO2301&gt;=Resumen!$B$29,"Alto","Bajo"),"")</f>
        <v>Bajo</v>
      </c>
      <c r="AT2301" s="22" t="str">
        <f aca="false">IF(AS2301&lt;&gt;"",AP2301&amp;" Potencial / "&amp;AS2301&amp;" Share","")</f>
        <v>Alto Potencial / Bajo Share</v>
      </c>
      <c r="AU2301" s="22" t="str">
        <f aca="false">IF(AH2301="","Sin dato",IF(AH2301-AO2301&gt;Resumen!$B$6,"Sobre-exhibido",IF(AO2301-AH2301&gt;Resumen!$B$6,"Sub-exhibido","En línea")))</f>
        <v>Sub-exhibido</v>
      </c>
      <c r="AV2301" s="22" t="n">
        <f aca="false">IF(AT2301="","",IF(AT2301="Alto Potencial / Bajo Share",1,IF(AT2301="Alto Potencial / Alto Share",2,IF(AT2301="Bajo Potencial / Alto Share",3,4))))</f>
        <v>1</v>
      </c>
      <c r="AW2301" s="22" t="str">
        <f aca="false">IF(Q2301="No","Sin competencia directa",IF(AV2301=1,"1 - Foco Conquista (Alto Pot / Bajo Share)",IF(AV2301=2,"2 - Foco Defensa (Alto Pot / Alto Share)",IF(AV2301=3,"3 - Monitoreo (Bajo Pot / Alto Share)","4 - Baja Prioridad (Bajo Pot / Bajo Share)"))))</f>
        <v>1 - Foco Conquista (Alto Pot / Bajo Share)</v>
      </c>
      <c r="AX2301" s="12" t="str">
        <f aca="false">IF(OR(IFERROR(AND(W2301&lt;&gt;"",Y2301&lt;&gt;"",Y2301-W2301&gt;Resumen!$B$8),FALSE()),IFERROR(AND(X2301&lt;&gt;"",Y2301&lt;&gt;"",Y2301-X2301&gt;Resumen!$B$8),FALSE())),MAX(IF(IFERROR(AND(W2301&lt;&gt;"",Y2301&lt;&gt;"",Y2301-W2301&gt;Resumen!$B$8),FALSE()),Y2301-W2301,0),IF(IFERROR(AND(X2301&lt;&gt;"",Y2301&lt;&gt;"",Y2301-X2301&gt;Resumen!$B$8),FALSE()),Y2301-X2301,0)),"")</f>
        <v/>
      </c>
      <c r="AY2301" s="22" t="str">
        <f aca="false">IF(OR(IFERROR(AND(W2301&lt;&gt;"",Y2301&lt;&gt;"",Y2301-W2301&gt;Resumen!$B$8),FALSE()),IFERROR(AND(X2301&lt;&gt;"",Y2301&lt;&gt;"",Y2301-X2301&gt;Resumen!$B$8),FALSE())),TRIM("Lays tiene mayor markup que "&amp;IF(IFERROR(AND(W2301&lt;&gt;"",Y2301&lt;&gt;"",Y2301-W2301&gt;Resumen!$B$8),FALSE()),"Quento ","")&amp;IF(IFERROR(AND(X2301&lt;&gt;"",Y2301&lt;&gt;"",Y2301-X2301&gt;Resumen!$B$8),FALSE()),"Julicroc ","")&amp;"en este PDV"),"")</f>
        <v/>
      </c>
      <c r="AZ2301" s="22" t="str">
        <f aca="false">IF(COUNTIF('Plan Pehuamar - Lista'!$A$2:$A$167,A2301)&gt;0,"Sí","No")</f>
        <v>No</v>
      </c>
      <c r="BA2301" s="22" t="str">
        <f aca="false">IF(COUNTIF('Plan Combo 9+1'!$A$2:$A$226,A2301)&gt;0,"Sí","No")</f>
        <v>No</v>
      </c>
      <c r="BB2301" s="22" t="str">
        <f aca="false">IF(AH2301="","No",IF(BA2301="Sí",IF((AO2301-AH2301)&gt;Resumen!$B$6,"Sí","No"),IF((AO2301-AH2301)&gt;=Resumen!$B$132,"Sí","No")))</f>
        <v>Sí</v>
      </c>
      <c r="BC2301" s="22" t="str">
        <f aca="false">IF(AND(N2301="Sí",AL2301="Sí",AI2301=0),"Sí","No")</f>
        <v>No</v>
      </c>
      <c r="BD2301" s="22" t="str">
        <f aca="false">IF(COUNTIF('Plan 9+1 (con Pehuamar)'!$A$2:$A$227,A2301)&gt;0,"Sí","No")</f>
        <v>No</v>
      </c>
    </row>
    <row r="2302" customFormat="false" ht="15" hidden="false" customHeight="true" outlineLevel="0" collapsed="false">
      <c r="A2302" s="6" t="n">
        <v>201023</v>
      </c>
      <c r="B2302" s="6" t="n">
        <v>14</v>
      </c>
      <c r="C2302" s="6" t="n">
        <v>1404</v>
      </c>
      <c r="D2302" s="6" t="s">
        <v>359</v>
      </c>
      <c r="E2302" s="6" t="s">
        <v>2456</v>
      </c>
      <c r="F2302" s="6" t="s">
        <v>196</v>
      </c>
      <c r="G2302" s="6" t="s">
        <v>130</v>
      </c>
      <c r="H2302" s="6" t="s">
        <v>1715</v>
      </c>
      <c r="I2302" s="27" t="n">
        <v>10</v>
      </c>
      <c r="J2302" s="27" t="n">
        <v>8</v>
      </c>
      <c r="K2302" s="27" t="n">
        <v>2</v>
      </c>
      <c r="L2302" s="28" t="n">
        <f aca="false">I2302+J2302</f>
        <v>18</v>
      </c>
      <c r="M2302" s="28" t="n">
        <f aca="false">L2302+K2302</f>
        <v>20</v>
      </c>
      <c r="N2302" s="22" t="str">
        <f aca="false">IF(I2302&gt;0,"Sí","No")</f>
        <v>Sí</v>
      </c>
      <c r="O2302" s="22" t="str">
        <f aca="false">IF(J2302&gt;0,"Sí","No")</f>
        <v>Sí</v>
      </c>
      <c r="P2302" s="22" t="str">
        <f aca="false">IF(K2302&gt;0,"Sí","No")</f>
        <v>Sí</v>
      </c>
      <c r="Q2302" s="22" t="str">
        <f aca="false">IF(OR(I2302&gt;0,J2302&gt;0),"Sí","No")</f>
        <v>Sí</v>
      </c>
      <c r="R2302" s="27" t="n">
        <v>1750</v>
      </c>
      <c r="S2302" s="27" t="n">
        <v>2500</v>
      </c>
      <c r="T2302" s="27" t="n">
        <v>1280</v>
      </c>
      <c r="U2302" s="27" t="n">
        <v>1800</v>
      </c>
      <c r="V2302" s="27" t="n">
        <v>3500</v>
      </c>
      <c r="W2302" s="12" t="n">
        <f aca="false">IF(AND(I2302&gt;0,R2302&gt;0),(S2302-R2302)/R2302,"")</f>
        <v>0.428571428571429</v>
      </c>
      <c r="X2302" s="12" t="n">
        <f aca="false">IF(AND(J2302&gt;0,T2302&gt;0),(U2302-T2302)/T2302,"")</f>
        <v>0.40625</v>
      </c>
      <c r="Y2302" s="12" t="n">
        <f aca="false">IF(AND(K2302&gt;0,V2302&gt;0),(V2302-Resumen!$B$7)/Resumen!$B$7,"")</f>
        <v>0.4</v>
      </c>
      <c r="Z2302" s="28" t="n">
        <f aca="false">IF(AND(K2302&gt;0,I2302&gt;0,V2302&gt;0,S2302&gt;0),V2302-S2302,"")</f>
        <v>1000</v>
      </c>
      <c r="AA2302" s="12" t="n">
        <f aca="false">IF(Z2302&lt;&gt;"",Z2302/S2302,"")</f>
        <v>0.4</v>
      </c>
      <c r="AB2302" s="28" t="n">
        <f aca="false">IF(AND(K2302&gt;0,J2302&gt;0,V2302&gt;0,U2302&gt;0),V2302-U2302,"")</f>
        <v>1700</v>
      </c>
      <c r="AC2302" s="12" t="n">
        <f aca="false">IF(AB2302&lt;&gt;"",AB2302/U2302,"")</f>
        <v>0.944444444444444</v>
      </c>
      <c r="AD2302" s="27" t="n">
        <v>1</v>
      </c>
      <c r="AE2302" s="27" t="n">
        <v>2</v>
      </c>
      <c r="AF2302" s="27" t="n">
        <v>1</v>
      </c>
      <c r="AG2302" s="28" t="n">
        <f aca="false">AD2302+AE2302+AF2302</f>
        <v>4</v>
      </c>
      <c r="AH2302" s="12" t="n">
        <f aca="false">IF(AG2302&gt;0,AD2302/AG2302,"")</f>
        <v>0.25</v>
      </c>
      <c r="AI2302" s="27" t="n">
        <v>1</v>
      </c>
      <c r="AJ2302" s="27" t="n">
        <v>0</v>
      </c>
      <c r="AK2302" s="27" t="n">
        <v>1</v>
      </c>
      <c r="AL2302" s="22" t="str">
        <f aca="false">IF(OR(AJ2302&gt;0,AK2302&gt;0),"Sí","No")</f>
        <v>Sí</v>
      </c>
      <c r="AM2302" s="6" t="s">
        <v>198</v>
      </c>
      <c r="AN2302" s="6" t="s">
        <v>198</v>
      </c>
      <c r="AO2302" s="12" t="n">
        <f aca="false">IF(M2302&gt;0,K2302/M2302,"")</f>
        <v>0.1</v>
      </c>
      <c r="AP2302" s="22" t="str">
        <f aca="false">IF(M2302&gt;=Resumen!$B$5,"Alto","Bajo")</f>
        <v>Bajo</v>
      </c>
      <c r="AQ2302" s="22" t="str">
        <f aca="false">IF(AO2302&gt;=Resumen!$B$28,"Alto","Bajo")</f>
        <v>Bajo</v>
      </c>
      <c r="AR2302" s="22" t="str">
        <f aca="false">AP2302&amp;" Potencial / "&amp;AQ2302&amp;" Share"</f>
        <v>Bajo Potencial / Bajo Share</v>
      </c>
      <c r="AS2302" s="22" t="str">
        <f aca="false">IF(Q2302="Sí",IF(AO2302&gt;=Resumen!$B$29,"Alto","Bajo"),"")</f>
        <v>Bajo</v>
      </c>
      <c r="AT2302" s="22" t="str">
        <f aca="false">IF(AS2302&lt;&gt;"",AP2302&amp;" Potencial / "&amp;AS2302&amp;" Share","")</f>
        <v>Bajo Potencial / Bajo Share</v>
      </c>
      <c r="AU2302" s="22" t="str">
        <f aca="false">IF(AH2302="","Sin dato",IF(AH2302-AO2302&gt;Resumen!$B$6,"Sobre-exhibido",IF(AO2302-AH2302&gt;Resumen!$B$6,"Sub-exhibido","En línea")))</f>
        <v>Sobre-exhibido</v>
      </c>
      <c r="AV2302" s="22" t="n">
        <f aca="false">IF(AT2302="","",IF(AT2302="Alto Potencial / Bajo Share",1,IF(AT2302="Alto Potencial / Alto Share",2,IF(AT2302="Bajo Potencial / Alto Share",3,4))))</f>
        <v>4</v>
      </c>
      <c r="AW2302" s="22" t="str">
        <f aca="false">IF(Q2302="No","Sin competencia directa",IF(AV2302=1,"1 - Foco Conquista (Alto Pot / Bajo Share)",IF(AV2302=2,"2 - Foco Defensa (Alto Pot / Alto Share)",IF(AV2302=3,"3 - Monitoreo (Bajo Pot / Alto Share)","4 - Baja Prioridad (Bajo Pot / Bajo Share)"))))</f>
        <v>4 - Baja Prioridad (Bajo Pot / Bajo Share)</v>
      </c>
      <c r="AX2302" s="12" t="str">
        <f aca="false">IF(OR(IFERROR(AND(W2302&lt;&gt;"",Y2302&lt;&gt;"",Y2302-W2302&gt;Resumen!$B$8),FALSE()),IFERROR(AND(X2302&lt;&gt;"",Y2302&lt;&gt;"",Y2302-X2302&gt;Resumen!$B$8),FALSE())),MAX(IF(IFERROR(AND(W2302&lt;&gt;"",Y2302&lt;&gt;"",Y2302-W2302&gt;Resumen!$B$8),FALSE()),Y2302-W2302,0),IF(IFERROR(AND(X2302&lt;&gt;"",Y2302&lt;&gt;"",Y2302-X2302&gt;Resumen!$B$8),FALSE()),Y2302-X2302,0)),"")</f>
        <v/>
      </c>
      <c r="AY2302" s="22" t="str">
        <f aca="false">IF(OR(IFERROR(AND(W2302&lt;&gt;"",Y2302&lt;&gt;"",Y2302-W2302&gt;Resumen!$B$8),FALSE()),IFERROR(AND(X2302&lt;&gt;"",Y2302&lt;&gt;"",Y2302-X2302&gt;Resumen!$B$8),FALSE())),TRIM("Lays tiene mayor markup que "&amp;IF(IFERROR(AND(W2302&lt;&gt;"",Y2302&lt;&gt;"",Y2302-W2302&gt;Resumen!$B$8),FALSE()),"Quento ","")&amp;IF(IFERROR(AND(X2302&lt;&gt;"",Y2302&lt;&gt;"",Y2302-X2302&gt;Resumen!$B$8),FALSE()),"Julicroc ","")&amp;"en este PDV"),"")</f>
        <v/>
      </c>
      <c r="AZ2302" s="22" t="str">
        <f aca="false">IF(COUNTIF('Plan Pehuamar - Lista'!$A$2:$A$167,A2302)&gt;0,"Sí","No")</f>
        <v>No</v>
      </c>
      <c r="BA2302" s="22" t="str">
        <f aca="false">IF(COUNTIF('Plan Combo 9+1'!$A$2:$A$226,A2302)&gt;0,"Sí","No")</f>
        <v>No</v>
      </c>
      <c r="BB2302" s="22" t="str">
        <f aca="false">IF(AH2302="","No",IF(BA2302="Sí",IF((AO2302-AH2302)&gt;Resumen!$B$6,"Sí","No"),IF((AO2302-AH2302)&gt;=Resumen!$B$132,"Sí","No")))</f>
        <v>No</v>
      </c>
      <c r="BC2302" s="22" t="str">
        <f aca="false">IF(AND(N2302="Sí",AL2302="Sí",AI2302=0),"Sí","No")</f>
        <v>No</v>
      </c>
      <c r="BD2302" s="22" t="str">
        <f aca="false">IF(COUNTIF('Plan 9+1 (con Pehuamar)'!$A$2:$A$227,A2302)&gt;0,"Sí","No")</f>
        <v>No</v>
      </c>
    </row>
    <row r="2303" customFormat="false" ht="15" hidden="false" customHeight="true" outlineLevel="0" collapsed="false">
      <c r="A2303" s="6" t="n">
        <v>201031</v>
      </c>
      <c r="B2303" s="6" t="n">
        <v>14</v>
      </c>
      <c r="C2303" s="6" t="n">
        <v>1404</v>
      </c>
      <c r="D2303" s="6" t="s">
        <v>359</v>
      </c>
      <c r="E2303" s="6" t="s">
        <v>2457</v>
      </c>
      <c r="F2303" s="6" t="s">
        <v>201</v>
      </c>
      <c r="G2303" s="6" t="s">
        <v>130</v>
      </c>
      <c r="H2303" s="6" t="s">
        <v>1715</v>
      </c>
      <c r="I2303" s="27" t="n">
        <v>10</v>
      </c>
      <c r="J2303" s="27" t="n">
        <v>10</v>
      </c>
      <c r="K2303" s="27" t="n">
        <v>3</v>
      </c>
      <c r="L2303" s="28" t="n">
        <f aca="false">I2303+J2303</f>
        <v>20</v>
      </c>
      <c r="M2303" s="28" t="n">
        <f aca="false">L2303+K2303</f>
        <v>23</v>
      </c>
      <c r="N2303" s="22" t="str">
        <f aca="false">IF(I2303&gt;0,"Sí","No")</f>
        <v>Sí</v>
      </c>
      <c r="O2303" s="22" t="str">
        <f aca="false">IF(J2303&gt;0,"Sí","No")</f>
        <v>Sí</v>
      </c>
      <c r="P2303" s="22" t="str">
        <f aca="false">IF(K2303&gt;0,"Sí","No")</f>
        <v>Sí</v>
      </c>
      <c r="Q2303" s="22" t="str">
        <f aca="false">IF(OR(I2303&gt;0,J2303&gt;0),"Sí","No")</f>
        <v>Sí</v>
      </c>
      <c r="R2303" s="27" t="n">
        <v>1750</v>
      </c>
      <c r="S2303" s="27" t="n">
        <v>2500</v>
      </c>
      <c r="T2303" s="27" t="n">
        <v>1280</v>
      </c>
      <c r="U2303" s="27" t="n">
        <v>1800</v>
      </c>
      <c r="V2303" s="27" t="n">
        <v>3500</v>
      </c>
      <c r="W2303" s="12" t="n">
        <f aca="false">IF(AND(I2303&gt;0,R2303&gt;0),(S2303-R2303)/R2303,"")</f>
        <v>0.428571428571429</v>
      </c>
      <c r="X2303" s="12" t="n">
        <f aca="false">IF(AND(J2303&gt;0,T2303&gt;0),(U2303-T2303)/T2303,"")</f>
        <v>0.40625</v>
      </c>
      <c r="Y2303" s="12" t="n">
        <f aca="false">IF(AND(K2303&gt;0,V2303&gt;0),(V2303-Resumen!$B$7)/Resumen!$B$7,"")</f>
        <v>0.4</v>
      </c>
      <c r="Z2303" s="28" t="n">
        <f aca="false">IF(AND(K2303&gt;0,I2303&gt;0,V2303&gt;0,S2303&gt;0),V2303-S2303,"")</f>
        <v>1000</v>
      </c>
      <c r="AA2303" s="12" t="n">
        <f aca="false">IF(Z2303&lt;&gt;"",Z2303/S2303,"")</f>
        <v>0.4</v>
      </c>
      <c r="AB2303" s="28" t="n">
        <f aca="false">IF(AND(K2303&gt;0,J2303&gt;0,V2303&gt;0,U2303&gt;0),V2303-U2303,"")</f>
        <v>1700</v>
      </c>
      <c r="AC2303" s="12" t="n">
        <f aca="false">IF(AB2303&lt;&gt;"",AB2303/U2303,"")</f>
        <v>0.944444444444444</v>
      </c>
      <c r="AD2303" s="27" t="n">
        <v>4</v>
      </c>
      <c r="AE2303" s="27" t="n">
        <v>2</v>
      </c>
      <c r="AF2303" s="27" t="n">
        <v>6</v>
      </c>
      <c r="AG2303" s="28" t="n">
        <f aca="false">AD2303+AE2303+AF2303</f>
        <v>12</v>
      </c>
      <c r="AH2303" s="12" t="n">
        <f aca="false">IF(AG2303&gt;0,AD2303/AG2303,"")</f>
        <v>0.333333333333333</v>
      </c>
      <c r="AI2303" s="27" t="n">
        <v>0</v>
      </c>
      <c r="AJ2303" s="27" t="n">
        <v>0</v>
      </c>
      <c r="AK2303" s="27" t="n">
        <v>1</v>
      </c>
      <c r="AL2303" s="22" t="str">
        <f aca="false">IF(OR(AJ2303&gt;0,AK2303&gt;0),"Sí","No")</f>
        <v>Sí</v>
      </c>
      <c r="AM2303" s="6" t="s">
        <v>198</v>
      </c>
      <c r="AN2303" s="6" t="s">
        <v>198</v>
      </c>
      <c r="AO2303" s="12" t="n">
        <f aca="false">IF(M2303&gt;0,K2303/M2303,"")</f>
        <v>0.130434782608696</v>
      </c>
      <c r="AP2303" s="22" t="str">
        <f aca="false">IF(M2303&gt;=Resumen!$B$5,"Alto","Bajo")</f>
        <v>Bajo</v>
      </c>
      <c r="AQ2303" s="22" t="str">
        <f aca="false">IF(AO2303&gt;=Resumen!$B$28,"Alto","Bajo")</f>
        <v>Bajo</v>
      </c>
      <c r="AR2303" s="22" t="str">
        <f aca="false">AP2303&amp;" Potencial / "&amp;AQ2303&amp;" Share"</f>
        <v>Bajo Potencial / Bajo Share</v>
      </c>
      <c r="AS2303" s="22" t="str">
        <f aca="false">IF(Q2303="Sí",IF(AO2303&gt;=Resumen!$B$29,"Alto","Bajo"),"")</f>
        <v>Bajo</v>
      </c>
      <c r="AT2303" s="22" t="str">
        <f aca="false">IF(AS2303&lt;&gt;"",AP2303&amp;" Potencial / "&amp;AS2303&amp;" Share","")</f>
        <v>Bajo Potencial / Bajo Share</v>
      </c>
      <c r="AU2303" s="22" t="str">
        <f aca="false">IF(AH2303="","Sin dato",IF(AH2303-AO2303&gt;Resumen!$B$6,"Sobre-exhibido",IF(AO2303-AH2303&gt;Resumen!$B$6,"Sub-exhibido","En línea")))</f>
        <v>Sobre-exhibido</v>
      </c>
      <c r="AV2303" s="22" t="n">
        <f aca="false">IF(AT2303="","",IF(AT2303="Alto Potencial / Bajo Share",1,IF(AT2303="Alto Potencial / Alto Share",2,IF(AT2303="Bajo Potencial / Alto Share",3,4))))</f>
        <v>4</v>
      </c>
      <c r="AW2303" s="22" t="str">
        <f aca="false">IF(Q2303="No","Sin competencia directa",IF(AV2303=1,"1 - Foco Conquista (Alto Pot / Bajo Share)",IF(AV2303=2,"2 - Foco Defensa (Alto Pot / Alto Share)",IF(AV2303=3,"3 - Monitoreo (Bajo Pot / Alto Share)","4 - Baja Prioridad (Bajo Pot / Bajo Share)"))))</f>
        <v>4 - Baja Prioridad (Bajo Pot / Bajo Share)</v>
      </c>
      <c r="AX2303" s="12" t="str">
        <f aca="false">IF(OR(IFERROR(AND(W2303&lt;&gt;"",Y2303&lt;&gt;"",Y2303-W2303&gt;Resumen!$B$8),FALSE()),IFERROR(AND(X2303&lt;&gt;"",Y2303&lt;&gt;"",Y2303-X2303&gt;Resumen!$B$8),FALSE())),MAX(IF(IFERROR(AND(W2303&lt;&gt;"",Y2303&lt;&gt;"",Y2303-W2303&gt;Resumen!$B$8),FALSE()),Y2303-W2303,0),IF(IFERROR(AND(X2303&lt;&gt;"",Y2303&lt;&gt;"",Y2303-X2303&gt;Resumen!$B$8),FALSE()),Y2303-X2303,0)),"")</f>
        <v/>
      </c>
      <c r="AY2303" s="22" t="str">
        <f aca="false">IF(OR(IFERROR(AND(W2303&lt;&gt;"",Y2303&lt;&gt;"",Y2303-W2303&gt;Resumen!$B$8),FALSE()),IFERROR(AND(X2303&lt;&gt;"",Y2303&lt;&gt;"",Y2303-X2303&gt;Resumen!$B$8),FALSE())),TRIM("Lays tiene mayor markup que "&amp;IF(IFERROR(AND(W2303&lt;&gt;"",Y2303&lt;&gt;"",Y2303-W2303&gt;Resumen!$B$8),FALSE()),"Quento ","")&amp;IF(IFERROR(AND(X2303&lt;&gt;"",Y2303&lt;&gt;"",Y2303-X2303&gt;Resumen!$B$8),FALSE()),"Julicroc ","")&amp;"en este PDV"),"")</f>
        <v/>
      </c>
      <c r="AZ2303" s="22" t="str">
        <f aca="false">IF(COUNTIF('Plan Pehuamar - Lista'!$A$2:$A$167,A2303)&gt;0,"Sí","No")</f>
        <v>No</v>
      </c>
      <c r="BA2303" s="22" t="str">
        <f aca="false">IF(COUNTIF('Plan Combo 9+1'!$A$2:$A$226,A2303)&gt;0,"Sí","No")</f>
        <v>No</v>
      </c>
      <c r="BB2303" s="22" t="str">
        <f aca="false">IF(AH2303="","No",IF(BA2303="Sí",IF((AO2303-AH2303)&gt;Resumen!$B$6,"Sí","No"),IF((AO2303-AH2303)&gt;=Resumen!$B$132,"Sí","No")))</f>
        <v>No</v>
      </c>
      <c r="BC2303" s="22" t="str">
        <f aca="false">IF(AND(N2303="Sí",AL2303="Sí",AI2303=0),"Sí","No")</f>
        <v>Sí</v>
      </c>
      <c r="BD2303" s="22" t="str">
        <f aca="false">IF(COUNTIF('Plan 9+1 (con Pehuamar)'!$A$2:$A$227,A2303)&gt;0,"Sí","No")</f>
        <v>No</v>
      </c>
    </row>
    <row r="2304" customFormat="false" ht="15" hidden="false" customHeight="true" outlineLevel="0" collapsed="false">
      <c r="A2304" s="6" t="n">
        <v>201037</v>
      </c>
      <c r="B2304" s="6" t="n">
        <v>14</v>
      </c>
      <c r="C2304" s="6" t="n">
        <v>1404</v>
      </c>
      <c r="D2304" s="6" t="s">
        <v>359</v>
      </c>
      <c r="E2304" s="6" t="s">
        <v>2458</v>
      </c>
      <c r="F2304" s="6" t="s">
        <v>196</v>
      </c>
      <c r="G2304" s="6" t="s">
        <v>130</v>
      </c>
      <c r="H2304" s="6" t="s">
        <v>1715</v>
      </c>
      <c r="I2304" s="27" t="n">
        <v>5</v>
      </c>
      <c r="J2304" s="27" t="n">
        <v>9</v>
      </c>
      <c r="K2304" s="27" t="n">
        <v>0</v>
      </c>
      <c r="L2304" s="28" t="n">
        <f aca="false">I2304+J2304</f>
        <v>14</v>
      </c>
      <c r="M2304" s="28" t="n">
        <f aca="false">L2304+K2304</f>
        <v>14</v>
      </c>
      <c r="N2304" s="22" t="str">
        <f aca="false">IF(I2304&gt;0,"Sí","No")</f>
        <v>Sí</v>
      </c>
      <c r="O2304" s="22" t="str">
        <f aca="false">IF(J2304&gt;0,"Sí","No")</f>
        <v>Sí</v>
      </c>
      <c r="P2304" s="22" t="str">
        <f aca="false">IF(K2304&gt;0,"Sí","No")</f>
        <v>No</v>
      </c>
      <c r="Q2304" s="22" t="str">
        <f aca="false">IF(OR(I2304&gt;0,J2304&gt;0),"Sí","No")</f>
        <v>Sí</v>
      </c>
      <c r="R2304" s="27" t="n">
        <v>1750</v>
      </c>
      <c r="S2304" s="27" t="n">
        <v>2500</v>
      </c>
      <c r="T2304" s="27" t="n">
        <v>1280</v>
      </c>
      <c r="U2304" s="27" t="n">
        <v>1800</v>
      </c>
      <c r="V2304" s="27"/>
      <c r="W2304" s="12" t="n">
        <f aca="false">IF(AND(I2304&gt;0,R2304&gt;0),(S2304-R2304)/R2304,"")</f>
        <v>0.428571428571429</v>
      </c>
      <c r="X2304" s="12" t="n">
        <f aca="false">IF(AND(J2304&gt;0,T2304&gt;0),(U2304-T2304)/T2304,"")</f>
        <v>0.40625</v>
      </c>
      <c r="Y2304" s="12" t="str">
        <f aca="false">IF(AND(K2304&gt;0,V2304&gt;0),(V2304-Resumen!$B$7)/Resumen!$B$7,"")</f>
        <v/>
      </c>
      <c r="Z2304" s="28" t="str">
        <f aca="false">IF(AND(K2304&gt;0,I2304&gt;0,V2304&gt;0,S2304&gt;0),V2304-S2304,"")</f>
        <v/>
      </c>
      <c r="AA2304" s="12" t="str">
        <f aca="false">IF(Z2304&lt;&gt;"",Z2304/S2304,"")</f>
        <v/>
      </c>
      <c r="AB2304" s="28" t="str">
        <f aca="false">IF(AND(K2304&gt;0,J2304&gt;0,V2304&gt;0,U2304&gt;0),V2304-U2304,"")</f>
        <v/>
      </c>
      <c r="AC2304" s="12" t="str">
        <f aca="false">IF(AB2304&lt;&gt;"",AB2304/U2304,"")</f>
        <v/>
      </c>
      <c r="AD2304" s="27" t="n">
        <v>0</v>
      </c>
      <c r="AE2304" s="27" t="n">
        <v>5</v>
      </c>
      <c r="AF2304" s="27" t="n">
        <v>9</v>
      </c>
      <c r="AG2304" s="28" t="n">
        <f aca="false">AD2304+AE2304+AF2304</f>
        <v>14</v>
      </c>
      <c r="AH2304" s="12" t="n">
        <f aca="false">IF(AG2304&gt;0,AD2304/AG2304,"")</f>
        <v>0</v>
      </c>
      <c r="AI2304" s="27" t="n">
        <v>1</v>
      </c>
      <c r="AJ2304" s="27" t="n">
        <v>1</v>
      </c>
      <c r="AK2304" s="27" t="n">
        <v>1</v>
      </c>
      <c r="AL2304" s="22" t="str">
        <f aca="false">IF(OR(AJ2304&gt;0,AK2304&gt;0),"Sí","No")</f>
        <v>Sí</v>
      </c>
      <c r="AM2304" s="6" t="s">
        <v>198</v>
      </c>
      <c r="AN2304" s="6" t="s">
        <v>198</v>
      </c>
      <c r="AO2304" s="12" t="n">
        <f aca="false">IF(M2304&gt;0,K2304/M2304,"")</f>
        <v>0</v>
      </c>
      <c r="AP2304" s="22" t="str">
        <f aca="false">IF(M2304&gt;=Resumen!$B$5,"Alto","Bajo")</f>
        <v>Bajo</v>
      </c>
      <c r="AQ2304" s="22" t="str">
        <f aca="false">IF(AO2304&gt;=Resumen!$B$28,"Alto","Bajo")</f>
        <v>Bajo</v>
      </c>
      <c r="AR2304" s="22" t="str">
        <f aca="false">AP2304&amp;" Potencial / "&amp;AQ2304&amp;" Share"</f>
        <v>Bajo Potencial / Bajo Share</v>
      </c>
      <c r="AS2304" s="22" t="str">
        <f aca="false">IF(Q2304="Sí",IF(AO2304&gt;=Resumen!$B$29,"Alto","Bajo"),"")</f>
        <v>Bajo</v>
      </c>
      <c r="AT2304" s="22" t="str">
        <f aca="false">IF(AS2304&lt;&gt;"",AP2304&amp;" Potencial / "&amp;AS2304&amp;" Share","")</f>
        <v>Bajo Potencial / Bajo Share</v>
      </c>
      <c r="AU2304" s="22" t="str">
        <f aca="false">IF(AH2304="","Sin dato",IF(AH2304-AO2304&gt;Resumen!$B$6,"Sobre-exhibido",IF(AO2304-AH2304&gt;Resumen!$B$6,"Sub-exhibido","En línea")))</f>
        <v>En línea</v>
      </c>
      <c r="AV2304" s="22" t="n">
        <f aca="false">IF(AT2304="","",IF(AT2304="Alto Potencial / Bajo Share",1,IF(AT2304="Alto Potencial / Alto Share",2,IF(AT2304="Bajo Potencial / Alto Share",3,4))))</f>
        <v>4</v>
      </c>
      <c r="AW2304" s="22" t="str">
        <f aca="false">IF(Q2304="No","Sin competencia directa",IF(AV2304=1,"1 - Foco Conquista (Alto Pot / Bajo Share)",IF(AV2304=2,"2 - Foco Defensa (Alto Pot / Alto Share)",IF(AV2304=3,"3 - Monitoreo (Bajo Pot / Alto Share)","4 - Baja Prioridad (Bajo Pot / Bajo Share)"))))</f>
        <v>4 - Baja Prioridad (Bajo Pot / Bajo Share)</v>
      </c>
      <c r="AX2304" s="12" t="str">
        <f aca="false">IF(OR(IFERROR(AND(W2304&lt;&gt;"",Y2304&lt;&gt;"",Y2304-W2304&gt;Resumen!$B$8),FALSE()),IFERROR(AND(X2304&lt;&gt;"",Y2304&lt;&gt;"",Y2304-X2304&gt;Resumen!$B$8),FALSE())),MAX(IF(IFERROR(AND(W2304&lt;&gt;"",Y2304&lt;&gt;"",Y2304-W2304&gt;Resumen!$B$8),FALSE()),Y2304-W2304,0),IF(IFERROR(AND(X2304&lt;&gt;"",Y2304&lt;&gt;"",Y2304-X2304&gt;Resumen!$B$8),FALSE()),Y2304-X2304,0)),"")</f>
        <v/>
      </c>
      <c r="AY2304" s="22" t="str">
        <f aca="false">IF(OR(IFERROR(AND(W2304&lt;&gt;"",Y2304&lt;&gt;"",Y2304-W2304&gt;Resumen!$B$8),FALSE()),IFERROR(AND(X2304&lt;&gt;"",Y2304&lt;&gt;"",Y2304-X2304&gt;Resumen!$B$8),FALSE())),TRIM("Lays tiene mayor markup que "&amp;IF(IFERROR(AND(W2304&lt;&gt;"",Y2304&lt;&gt;"",Y2304-W2304&gt;Resumen!$B$8),FALSE()),"Quento ","")&amp;IF(IFERROR(AND(X2304&lt;&gt;"",Y2304&lt;&gt;"",Y2304-X2304&gt;Resumen!$B$8),FALSE()),"Julicroc ","")&amp;"en este PDV"),"")</f>
        <v/>
      </c>
      <c r="AZ2304" s="22" t="str">
        <f aca="false">IF(COUNTIF('Plan Pehuamar - Lista'!$A$2:$A$167,A2304)&gt;0,"Sí","No")</f>
        <v>No</v>
      </c>
      <c r="BA2304" s="22" t="str">
        <f aca="false">IF(COUNTIF('Plan Combo 9+1'!$A$2:$A$226,A2304)&gt;0,"Sí","No")</f>
        <v>No</v>
      </c>
      <c r="BB2304" s="22" t="str">
        <f aca="false">IF(AH2304="","No",IF(BA2304="Sí",IF((AO2304-AH2304)&gt;Resumen!$B$6,"Sí","No"),IF((AO2304-AH2304)&gt;=Resumen!$B$132,"Sí","No")))</f>
        <v>No</v>
      </c>
      <c r="BC2304" s="22" t="str">
        <f aca="false">IF(AND(N2304="Sí",AL2304="Sí",AI2304=0),"Sí","No")</f>
        <v>No</v>
      </c>
      <c r="BD2304" s="22" t="str">
        <f aca="false">IF(COUNTIF('Plan 9+1 (con Pehuamar)'!$A$2:$A$227,A2304)&gt;0,"Sí","No")</f>
        <v>No</v>
      </c>
    </row>
    <row r="2305" customFormat="false" ht="15" hidden="false" customHeight="true" outlineLevel="0" collapsed="false">
      <c r="A2305" s="6" t="n">
        <v>201038</v>
      </c>
      <c r="B2305" s="6" t="n">
        <v>14</v>
      </c>
      <c r="C2305" s="6" t="n">
        <v>1404</v>
      </c>
      <c r="D2305" s="6" t="s">
        <v>359</v>
      </c>
      <c r="E2305" s="6" t="s">
        <v>2459</v>
      </c>
      <c r="F2305" s="6" t="s">
        <v>196</v>
      </c>
      <c r="G2305" s="6" t="s">
        <v>130</v>
      </c>
      <c r="H2305" s="6" t="s">
        <v>1715</v>
      </c>
      <c r="I2305" s="27" t="n">
        <v>10</v>
      </c>
      <c r="J2305" s="27" t="n">
        <v>10</v>
      </c>
      <c r="K2305" s="27" t="n">
        <v>0</v>
      </c>
      <c r="L2305" s="28" t="n">
        <f aca="false">I2305+J2305</f>
        <v>20</v>
      </c>
      <c r="M2305" s="28" t="n">
        <f aca="false">L2305+K2305</f>
        <v>20</v>
      </c>
      <c r="N2305" s="22" t="str">
        <f aca="false">IF(I2305&gt;0,"Sí","No")</f>
        <v>Sí</v>
      </c>
      <c r="O2305" s="22" t="str">
        <f aca="false">IF(J2305&gt;0,"Sí","No")</f>
        <v>Sí</v>
      </c>
      <c r="P2305" s="22" t="str">
        <f aca="false">IF(K2305&gt;0,"Sí","No")</f>
        <v>No</v>
      </c>
      <c r="Q2305" s="22" t="str">
        <f aca="false">IF(OR(I2305&gt;0,J2305&gt;0),"Sí","No")</f>
        <v>Sí</v>
      </c>
      <c r="R2305" s="27" t="n">
        <v>1750</v>
      </c>
      <c r="S2305" s="27" t="n">
        <v>2500</v>
      </c>
      <c r="T2305" s="27" t="n">
        <v>1280</v>
      </c>
      <c r="U2305" s="27" t="n">
        <v>1800</v>
      </c>
      <c r="V2305" s="27"/>
      <c r="W2305" s="12" t="n">
        <f aca="false">IF(AND(I2305&gt;0,R2305&gt;0),(S2305-R2305)/R2305,"")</f>
        <v>0.428571428571429</v>
      </c>
      <c r="X2305" s="12" t="n">
        <f aca="false">IF(AND(J2305&gt;0,T2305&gt;0),(U2305-T2305)/T2305,"")</f>
        <v>0.40625</v>
      </c>
      <c r="Y2305" s="12" t="str">
        <f aca="false">IF(AND(K2305&gt;0,V2305&gt;0),(V2305-Resumen!$B$7)/Resumen!$B$7,"")</f>
        <v/>
      </c>
      <c r="Z2305" s="28" t="str">
        <f aca="false">IF(AND(K2305&gt;0,I2305&gt;0,V2305&gt;0,S2305&gt;0),V2305-S2305,"")</f>
        <v/>
      </c>
      <c r="AA2305" s="12" t="str">
        <f aca="false">IF(Z2305&lt;&gt;"",Z2305/S2305,"")</f>
        <v/>
      </c>
      <c r="AB2305" s="28" t="str">
        <f aca="false">IF(AND(K2305&gt;0,J2305&gt;0,V2305&gt;0,U2305&gt;0),V2305-U2305,"")</f>
        <v/>
      </c>
      <c r="AC2305" s="12" t="str">
        <f aca="false">IF(AB2305&lt;&gt;"",AB2305/U2305,"")</f>
        <v/>
      </c>
      <c r="AD2305" s="27" t="n">
        <v>0</v>
      </c>
      <c r="AE2305" s="27" t="n">
        <v>2</v>
      </c>
      <c r="AF2305" s="27" t="n">
        <v>6</v>
      </c>
      <c r="AG2305" s="28" t="n">
        <f aca="false">AD2305+AE2305+AF2305</f>
        <v>8</v>
      </c>
      <c r="AH2305" s="12" t="n">
        <f aca="false">IF(AG2305&gt;0,AD2305/AG2305,"")</f>
        <v>0</v>
      </c>
      <c r="AI2305" s="27" t="n">
        <v>0</v>
      </c>
      <c r="AJ2305" s="27" t="n">
        <v>0</v>
      </c>
      <c r="AK2305" s="27" t="n">
        <v>0</v>
      </c>
      <c r="AL2305" s="22" t="str">
        <f aca="false">IF(OR(AJ2305&gt;0,AK2305&gt;0),"Sí","No")</f>
        <v>No</v>
      </c>
      <c r="AM2305" s="6" t="s">
        <v>198</v>
      </c>
      <c r="AN2305" s="6" t="s">
        <v>198</v>
      </c>
      <c r="AO2305" s="12" t="n">
        <f aca="false">IF(M2305&gt;0,K2305/M2305,"")</f>
        <v>0</v>
      </c>
      <c r="AP2305" s="22" t="str">
        <f aca="false">IF(M2305&gt;=Resumen!$B$5,"Alto","Bajo")</f>
        <v>Bajo</v>
      </c>
      <c r="AQ2305" s="22" t="str">
        <f aca="false">IF(AO2305&gt;=Resumen!$B$28,"Alto","Bajo")</f>
        <v>Bajo</v>
      </c>
      <c r="AR2305" s="22" t="str">
        <f aca="false">AP2305&amp;" Potencial / "&amp;AQ2305&amp;" Share"</f>
        <v>Bajo Potencial / Bajo Share</v>
      </c>
      <c r="AS2305" s="22" t="str">
        <f aca="false">IF(Q2305="Sí",IF(AO2305&gt;=Resumen!$B$29,"Alto","Bajo"),"")</f>
        <v>Bajo</v>
      </c>
      <c r="AT2305" s="22" t="str">
        <f aca="false">IF(AS2305&lt;&gt;"",AP2305&amp;" Potencial / "&amp;AS2305&amp;" Share","")</f>
        <v>Bajo Potencial / Bajo Share</v>
      </c>
      <c r="AU2305" s="22" t="str">
        <f aca="false">IF(AH2305="","Sin dato",IF(AH2305-AO2305&gt;Resumen!$B$6,"Sobre-exhibido",IF(AO2305-AH2305&gt;Resumen!$B$6,"Sub-exhibido","En línea")))</f>
        <v>En línea</v>
      </c>
      <c r="AV2305" s="22" t="n">
        <f aca="false">IF(AT2305="","",IF(AT2305="Alto Potencial / Bajo Share",1,IF(AT2305="Alto Potencial / Alto Share",2,IF(AT2305="Bajo Potencial / Alto Share",3,4))))</f>
        <v>4</v>
      </c>
      <c r="AW2305" s="22" t="str">
        <f aca="false">IF(Q2305="No","Sin competencia directa",IF(AV2305=1,"1 - Foco Conquista (Alto Pot / Bajo Share)",IF(AV2305=2,"2 - Foco Defensa (Alto Pot / Alto Share)",IF(AV2305=3,"3 - Monitoreo (Bajo Pot / Alto Share)","4 - Baja Prioridad (Bajo Pot / Bajo Share)"))))</f>
        <v>4 - Baja Prioridad (Bajo Pot / Bajo Share)</v>
      </c>
      <c r="AX2305" s="12" t="str">
        <f aca="false">IF(OR(IFERROR(AND(W2305&lt;&gt;"",Y2305&lt;&gt;"",Y2305-W2305&gt;Resumen!$B$8),FALSE()),IFERROR(AND(X2305&lt;&gt;"",Y2305&lt;&gt;"",Y2305-X2305&gt;Resumen!$B$8),FALSE())),MAX(IF(IFERROR(AND(W2305&lt;&gt;"",Y2305&lt;&gt;"",Y2305-W2305&gt;Resumen!$B$8),FALSE()),Y2305-W2305,0),IF(IFERROR(AND(X2305&lt;&gt;"",Y2305&lt;&gt;"",Y2305-X2305&gt;Resumen!$B$8),FALSE()),Y2305-X2305,0)),"")</f>
        <v/>
      </c>
      <c r="AY2305" s="22" t="str">
        <f aca="false">IF(OR(IFERROR(AND(W2305&lt;&gt;"",Y2305&lt;&gt;"",Y2305-W2305&gt;Resumen!$B$8),FALSE()),IFERROR(AND(X2305&lt;&gt;"",Y2305&lt;&gt;"",Y2305-X2305&gt;Resumen!$B$8),FALSE())),TRIM("Lays tiene mayor markup que "&amp;IF(IFERROR(AND(W2305&lt;&gt;"",Y2305&lt;&gt;"",Y2305-W2305&gt;Resumen!$B$8),FALSE()),"Quento ","")&amp;IF(IFERROR(AND(X2305&lt;&gt;"",Y2305&lt;&gt;"",Y2305-X2305&gt;Resumen!$B$8),FALSE()),"Julicroc ","")&amp;"en este PDV"),"")</f>
        <v/>
      </c>
      <c r="AZ2305" s="22" t="str">
        <f aca="false">IF(COUNTIF('Plan Pehuamar - Lista'!$A$2:$A$167,A2305)&gt;0,"Sí","No")</f>
        <v>No</v>
      </c>
      <c r="BA2305" s="22" t="str">
        <f aca="false">IF(COUNTIF('Plan Combo 9+1'!$A$2:$A$226,A2305)&gt;0,"Sí","No")</f>
        <v>No</v>
      </c>
      <c r="BB2305" s="22" t="str">
        <f aca="false">IF(AH2305="","No",IF(BA2305="Sí",IF((AO2305-AH2305)&gt;Resumen!$B$6,"Sí","No"),IF((AO2305-AH2305)&gt;=Resumen!$B$132,"Sí","No")))</f>
        <v>No</v>
      </c>
      <c r="BC2305" s="22" t="str">
        <f aca="false">IF(AND(N2305="Sí",AL2305="Sí",AI2305=0),"Sí","No")</f>
        <v>No</v>
      </c>
      <c r="BD2305" s="22" t="str">
        <f aca="false">IF(COUNTIF('Plan 9+1 (con Pehuamar)'!$A$2:$A$227,A2305)&gt;0,"Sí","No")</f>
        <v>No</v>
      </c>
    </row>
    <row r="2306" customFormat="false" ht="15" hidden="false" customHeight="true" outlineLevel="0" collapsed="false">
      <c r="A2306" s="6" t="n">
        <v>201043</v>
      </c>
      <c r="B2306" s="6" t="n">
        <v>14</v>
      </c>
      <c r="C2306" s="6" t="n">
        <v>1404</v>
      </c>
      <c r="D2306" s="6" t="s">
        <v>359</v>
      </c>
      <c r="E2306" s="6" t="s">
        <v>2460</v>
      </c>
      <c r="F2306" s="6" t="s">
        <v>196</v>
      </c>
      <c r="G2306" s="6" t="s">
        <v>130</v>
      </c>
      <c r="H2306" s="6" t="s">
        <v>1715</v>
      </c>
      <c r="I2306" s="27" t="n">
        <v>10</v>
      </c>
      <c r="J2306" s="27" t="n">
        <v>6</v>
      </c>
      <c r="K2306" s="27" t="n">
        <v>0</v>
      </c>
      <c r="L2306" s="28" t="n">
        <f aca="false">I2306+J2306</f>
        <v>16</v>
      </c>
      <c r="M2306" s="28" t="n">
        <f aca="false">L2306+K2306</f>
        <v>16</v>
      </c>
      <c r="N2306" s="22" t="str">
        <f aca="false">IF(I2306&gt;0,"Sí","No")</f>
        <v>Sí</v>
      </c>
      <c r="O2306" s="22" t="str">
        <f aca="false">IF(J2306&gt;0,"Sí","No")</f>
        <v>Sí</v>
      </c>
      <c r="P2306" s="22" t="str">
        <f aca="false">IF(K2306&gt;0,"Sí","No")</f>
        <v>No</v>
      </c>
      <c r="Q2306" s="22" t="str">
        <f aca="false">IF(OR(I2306&gt;0,J2306&gt;0),"Sí","No")</f>
        <v>Sí</v>
      </c>
      <c r="R2306" s="27" t="n">
        <v>1750</v>
      </c>
      <c r="S2306" s="27" t="n">
        <v>2500</v>
      </c>
      <c r="T2306" s="27" t="n">
        <v>1280</v>
      </c>
      <c r="U2306" s="27" t="n">
        <v>1800</v>
      </c>
      <c r="V2306" s="27"/>
      <c r="W2306" s="12" t="n">
        <f aca="false">IF(AND(I2306&gt;0,R2306&gt;0),(S2306-R2306)/R2306,"")</f>
        <v>0.428571428571429</v>
      </c>
      <c r="X2306" s="12" t="n">
        <f aca="false">IF(AND(J2306&gt;0,T2306&gt;0),(U2306-T2306)/T2306,"")</f>
        <v>0.40625</v>
      </c>
      <c r="Y2306" s="12" t="str">
        <f aca="false">IF(AND(K2306&gt;0,V2306&gt;0),(V2306-Resumen!$B$7)/Resumen!$B$7,"")</f>
        <v/>
      </c>
      <c r="Z2306" s="28" t="str">
        <f aca="false">IF(AND(K2306&gt;0,I2306&gt;0,V2306&gt;0,S2306&gt;0),V2306-S2306,"")</f>
        <v/>
      </c>
      <c r="AA2306" s="12" t="str">
        <f aca="false">IF(Z2306&lt;&gt;"",Z2306/S2306,"")</f>
        <v/>
      </c>
      <c r="AB2306" s="28" t="str">
        <f aca="false">IF(AND(K2306&gt;0,J2306&gt;0,V2306&gt;0,U2306&gt;0),V2306-U2306,"")</f>
        <v/>
      </c>
      <c r="AC2306" s="12" t="str">
        <f aca="false">IF(AB2306&lt;&gt;"",AB2306/U2306,"")</f>
        <v/>
      </c>
      <c r="AD2306" s="27" t="n">
        <v>0</v>
      </c>
      <c r="AE2306" s="27" t="n">
        <v>2</v>
      </c>
      <c r="AF2306" s="27" t="n">
        <v>5</v>
      </c>
      <c r="AG2306" s="28" t="n">
        <f aca="false">AD2306+AE2306+AF2306</f>
        <v>7</v>
      </c>
      <c r="AH2306" s="12" t="n">
        <f aca="false">IF(AG2306&gt;0,AD2306/AG2306,"")</f>
        <v>0</v>
      </c>
      <c r="AI2306" s="27" t="n">
        <v>1</v>
      </c>
      <c r="AJ2306" s="27" t="n">
        <v>0</v>
      </c>
      <c r="AK2306" s="27" t="n">
        <v>1</v>
      </c>
      <c r="AL2306" s="22" t="str">
        <f aca="false">IF(OR(AJ2306&gt;0,AK2306&gt;0),"Sí","No")</f>
        <v>Sí</v>
      </c>
      <c r="AM2306" s="6" t="s">
        <v>198</v>
      </c>
      <c r="AN2306" s="6" t="s">
        <v>198</v>
      </c>
      <c r="AO2306" s="12" t="n">
        <f aca="false">IF(M2306&gt;0,K2306/M2306,"")</f>
        <v>0</v>
      </c>
      <c r="AP2306" s="22" t="str">
        <f aca="false">IF(M2306&gt;=Resumen!$B$5,"Alto","Bajo")</f>
        <v>Bajo</v>
      </c>
      <c r="AQ2306" s="22" t="str">
        <f aca="false">IF(AO2306&gt;=Resumen!$B$28,"Alto","Bajo")</f>
        <v>Bajo</v>
      </c>
      <c r="AR2306" s="22" t="str">
        <f aca="false">AP2306&amp;" Potencial / "&amp;AQ2306&amp;" Share"</f>
        <v>Bajo Potencial / Bajo Share</v>
      </c>
      <c r="AS2306" s="22" t="str">
        <f aca="false">IF(Q2306="Sí",IF(AO2306&gt;=Resumen!$B$29,"Alto","Bajo"),"")</f>
        <v>Bajo</v>
      </c>
      <c r="AT2306" s="22" t="str">
        <f aca="false">IF(AS2306&lt;&gt;"",AP2306&amp;" Potencial / "&amp;AS2306&amp;" Share","")</f>
        <v>Bajo Potencial / Bajo Share</v>
      </c>
      <c r="AU2306" s="22" t="str">
        <f aca="false">IF(AH2306="","Sin dato",IF(AH2306-AO2306&gt;Resumen!$B$6,"Sobre-exhibido",IF(AO2306-AH2306&gt;Resumen!$B$6,"Sub-exhibido","En línea")))</f>
        <v>En línea</v>
      </c>
      <c r="AV2306" s="22" t="n">
        <f aca="false">IF(AT2306="","",IF(AT2306="Alto Potencial / Bajo Share",1,IF(AT2306="Alto Potencial / Alto Share",2,IF(AT2306="Bajo Potencial / Alto Share",3,4))))</f>
        <v>4</v>
      </c>
      <c r="AW2306" s="22" t="str">
        <f aca="false">IF(Q2306="No","Sin competencia directa",IF(AV2306=1,"1 - Foco Conquista (Alto Pot / Bajo Share)",IF(AV2306=2,"2 - Foco Defensa (Alto Pot / Alto Share)",IF(AV2306=3,"3 - Monitoreo (Bajo Pot / Alto Share)","4 - Baja Prioridad (Bajo Pot / Bajo Share)"))))</f>
        <v>4 - Baja Prioridad (Bajo Pot / Bajo Share)</v>
      </c>
      <c r="AX2306" s="12" t="str">
        <f aca="false">IF(OR(IFERROR(AND(W2306&lt;&gt;"",Y2306&lt;&gt;"",Y2306-W2306&gt;Resumen!$B$8),FALSE()),IFERROR(AND(X2306&lt;&gt;"",Y2306&lt;&gt;"",Y2306-X2306&gt;Resumen!$B$8),FALSE())),MAX(IF(IFERROR(AND(W2306&lt;&gt;"",Y2306&lt;&gt;"",Y2306-W2306&gt;Resumen!$B$8),FALSE()),Y2306-W2306,0),IF(IFERROR(AND(X2306&lt;&gt;"",Y2306&lt;&gt;"",Y2306-X2306&gt;Resumen!$B$8),FALSE()),Y2306-X2306,0)),"")</f>
        <v/>
      </c>
      <c r="AY2306" s="22" t="str">
        <f aca="false">IF(OR(IFERROR(AND(W2306&lt;&gt;"",Y2306&lt;&gt;"",Y2306-W2306&gt;Resumen!$B$8),FALSE()),IFERROR(AND(X2306&lt;&gt;"",Y2306&lt;&gt;"",Y2306-X2306&gt;Resumen!$B$8),FALSE())),TRIM("Lays tiene mayor markup que "&amp;IF(IFERROR(AND(W2306&lt;&gt;"",Y2306&lt;&gt;"",Y2306-W2306&gt;Resumen!$B$8),FALSE()),"Quento ","")&amp;IF(IFERROR(AND(X2306&lt;&gt;"",Y2306&lt;&gt;"",Y2306-X2306&gt;Resumen!$B$8),FALSE()),"Julicroc ","")&amp;"en este PDV"),"")</f>
        <v/>
      </c>
      <c r="AZ2306" s="22" t="str">
        <f aca="false">IF(COUNTIF('Plan Pehuamar - Lista'!$A$2:$A$167,A2306)&gt;0,"Sí","No")</f>
        <v>No</v>
      </c>
      <c r="BA2306" s="22" t="str">
        <f aca="false">IF(COUNTIF('Plan Combo 9+1'!$A$2:$A$226,A2306)&gt;0,"Sí","No")</f>
        <v>No</v>
      </c>
      <c r="BB2306" s="22" t="str">
        <f aca="false">IF(AH2306="","No",IF(BA2306="Sí",IF((AO2306-AH2306)&gt;Resumen!$B$6,"Sí","No"),IF((AO2306-AH2306)&gt;=Resumen!$B$132,"Sí","No")))</f>
        <v>No</v>
      </c>
      <c r="BC2306" s="22" t="str">
        <f aca="false">IF(AND(N2306="Sí",AL2306="Sí",AI2306=0),"Sí","No")</f>
        <v>No</v>
      </c>
      <c r="BD2306" s="22" t="str">
        <f aca="false">IF(COUNTIF('Plan 9+1 (con Pehuamar)'!$A$2:$A$227,A2306)&gt;0,"Sí","No")</f>
        <v>No</v>
      </c>
    </row>
    <row r="2307" customFormat="false" ht="15" hidden="false" customHeight="true" outlineLevel="0" collapsed="false">
      <c r="A2307" s="6" t="n">
        <v>201047</v>
      </c>
      <c r="B2307" s="6" t="n">
        <v>14</v>
      </c>
      <c r="C2307" s="6" t="n">
        <v>1404</v>
      </c>
      <c r="D2307" s="6" t="s">
        <v>359</v>
      </c>
      <c r="E2307" s="6" t="s">
        <v>2461</v>
      </c>
      <c r="F2307" s="6" t="s">
        <v>196</v>
      </c>
      <c r="G2307" s="6" t="s">
        <v>130</v>
      </c>
      <c r="H2307" s="6" t="s">
        <v>1715</v>
      </c>
      <c r="I2307" s="27" t="n">
        <v>10</v>
      </c>
      <c r="J2307" s="27" t="n">
        <v>22</v>
      </c>
      <c r="K2307" s="27" t="n">
        <v>0</v>
      </c>
      <c r="L2307" s="28" t="n">
        <f aca="false">I2307+J2307</f>
        <v>32</v>
      </c>
      <c r="M2307" s="28" t="n">
        <f aca="false">L2307+K2307</f>
        <v>32</v>
      </c>
      <c r="N2307" s="22" t="str">
        <f aca="false">IF(I2307&gt;0,"Sí","No")</f>
        <v>Sí</v>
      </c>
      <c r="O2307" s="22" t="str">
        <f aca="false">IF(J2307&gt;0,"Sí","No")</f>
        <v>Sí</v>
      </c>
      <c r="P2307" s="22" t="str">
        <f aca="false">IF(K2307&gt;0,"Sí","No")</f>
        <v>No</v>
      </c>
      <c r="Q2307" s="22" t="str">
        <f aca="false">IF(OR(I2307&gt;0,J2307&gt;0),"Sí","No")</f>
        <v>Sí</v>
      </c>
      <c r="R2307" s="27" t="n">
        <v>1750</v>
      </c>
      <c r="S2307" s="27" t="n">
        <v>2500</v>
      </c>
      <c r="T2307" s="27" t="n">
        <v>1280</v>
      </c>
      <c r="U2307" s="27" t="n">
        <v>1800</v>
      </c>
      <c r="V2307" s="27"/>
      <c r="W2307" s="12" t="n">
        <f aca="false">IF(AND(I2307&gt;0,R2307&gt;0),(S2307-R2307)/R2307,"")</f>
        <v>0.428571428571429</v>
      </c>
      <c r="X2307" s="12" t="n">
        <f aca="false">IF(AND(J2307&gt;0,T2307&gt;0),(U2307-T2307)/T2307,"")</f>
        <v>0.40625</v>
      </c>
      <c r="Y2307" s="12" t="str">
        <f aca="false">IF(AND(K2307&gt;0,V2307&gt;0),(V2307-Resumen!$B$7)/Resumen!$B$7,"")</f>
        <v/>
      </c>
      <c r="Z2307" s="28" t="str">
        <f aca="false">IF(AND(K2307&gt;0,I2307&gt;0,V2307&gt;0,S2307&gt;0),V2307-S2307,"")</f>
        <v/>
      </c>
      <c r="AA2307" s="12" t="str">
        <f aca="false">IF(Z2307&lt;&gt;"",Z2307/S2307,"")</f>
        <v/>
      </c>
      <c r="AB2307" s="28" t="str">
        <f aca="false">IF(AND(K2307&gt;0,J2307&gt;0,V2307&gt;0,U2307&gt;0),V2307-U2307,"")</f>
        <v/>
      </c>
      <c r="AC2307" s="12" t="str">
        <f aca="false">IF(AB2307&lt;&gt;"",AB2307/U2307,"")</f>
        <v/>
      </c>
      <c r="AD2307" s="27" t="n">
        <v>0</v>
      </c>
      <c r="AE2307" s="27" t="n">
        <v>2</v>
      </c>
      <c r="AF2307" s="27" t="n">
        <v>10</v>
      </c>
      <c r="AG2307" s="28" t="n">
        <f aca="false">AD2307+AE2307+AF2307</f>
        <v>12</v>
      </c>
      <c r="AH2307" s="12" t="n">
        <f aca="false">IF(AG2307&gt;0,AD2307/AG2307,"")</f>
        <v>0</v>
      </c>
      <c r="AI2307" s="27" t="n">
        <v>0</v>
      </c>
      <c r="AJ2307" s="27" t="n">
        <v>0</v>
      </c>
      <c r="AK2307" s="27" t="n">
        <v>0</v>
      </c>
      <c r="AL2307" s="22" t="str">
        <f aca="false">IF(OR(AJ2307&gt;0,AK2307&gt;0),"Sí","No")</f>
        <v>No</v>
      </c>
      <c r="AM2307" s="6" t="s">
        <v>198</v>
      </c>
      <c r="AN2307" s="6" t="s">
        <v>198</v>
      </c>
      <c r="AO2307" s="12" t="n">
        <f aca="false">IF(M2307&gt;0,K2307/M2307,"")</f>
        <v>0</v>
      </c>
      <c r="AP2307" s="22" t="str">
        <f aca="false">IF(M2307&gt;=Resumen!$B$5,"Alto","Bajo")</f>
        <v>Bajo</v>
      </c>
      <c r="AQ2307" s="22" t="str">
        <f aca="false">IF(AO2307&gt;=Resumen!$B$28,"Alto","Bajo")</f>
        <v>Bajo</v>
      </c>
      <c r="AR2307" s="22" t="str">
        <f aca="false">AP2307&amp;" Potencial / "&amp;AQ2307&amp;" Share"</f>
        <v>Bajo Potencial / Bajo Share</v>
      </c>
      <c r="AS2307" s="22" t="str">
        <f aca="false">IF(Q2307="Sí",IF(AO2307&gt;=Resumen!$B$29,"Alto","Bajo"),"")</f>
        <v>Bajo</v>
      </c>
      <c r="AT2307" s="22" t="str">
        <f aca="false">IF(AS2307&lt;&gt;"",AP2307&amp;" Potencial / "&amp;AS2307&amp;" Share","")</f>
        <v>Bajo Potencial / Bajo Share</v>
      </c>
      <c r="AU2307" s="22" t="str">
        <f aca="false">IF(AH2307="","Sin dato",IF(AH2307-AO2307&gt;Resumen!$B$6,"Sobre-exhibido",IF(AO2307-AH2307&gt;Resumen!$B$6,"Sub-exhibido","En línea")))</f>
        <v>En línea</v>
      </c>
      <c r="AV2307" s="22" t="n">
        <f aca="false">IF(AT2307="","",IF(AT2307="Alto Potencial / Bajo Share",1,IF(AT2307="Alto Potencial / Alto Share",2,IF(AT2307="Bajo Potencial / Alto Share",3,4))))</f>
        <v>4</v>
      </c>
      <c r="AW2307" s="22" t="str">
        <f aca="false">IF(Q2307="No","Sin competencia directa",IF(AV2307=1,"1 - Foco Conquista (Alto Pot / Bajo Share)",IF(AV2307=2,"2 - Foco Defensa (Alto Pot / Alto Share)",IF(AV2307=3,"3 - Monitoreo (Bajo Pot / Alto Share)","4 - Baja Prioridad (Bajo Pot / Bajo Share)"))))</f>
        <v>4 - Baja Prioridad (Bajo Pot / Bajo Share)</v>
      </c>
      <c r="AX2307" s="12" t="str">
        <f aca="false">IF(OR(IFERROR(AND(W2307&lt;&gt;"",Y2307&lt;&gt;"",Y2307-W2307&gt;Resumen!$B$8),FALSE()),IFERROR(AND(X2307&lt;&gt;"",Y2307&lt;&gt;"",Y2307-X2307&gt;Resumen!$B$8),FALSE())),MAX(IF(IFERROR(AND(W2307&lt;&gt;"",Y2307&lt;&gt;"",Y2307-W2307&gt;Resumen!$B$8),FALSE()),Y2307-W2307,0),IF(IFERROR(AND(X2307&lt;&gt;"",Y2307&lt;&gt;"",Y2307-X2307&gt;Resumen!$B$8),FALSE()),Y2307-X2307,0)),"")</f>
        <v/>
      </c>
      <c r="AY2307" s="22" t="str">
        <f aca="false">IF(OR(IFERROR(AND(W2307&lt;&gt;"",Y2307&lt;&gt;"",Y2307-W2307&gt;Resumen!$B$8),FALSE()),IFERROR(AND(X2307&lt;&gt;"",Y2307&lt;&gt;"",Y2307-X2307&gt;Resumen!$B$8),FALSE())),TRIM("Lays tiene mayor markup que "&amp;IF(IFERROR(AND(W2307&lt;&gt;"",Y2307&lt;&gt;"",Y2307-W2307&gt;Resumen!$B$8),FALSE()),"Quento ","")&amp;IF(IFERROR(AND(X2307&lt;&gt;"",Y2307&lt;&gt;"",Y2307-X2307&gt;Resumen!$B$8),FALSE()),"Julicroc ","")&amp;"en este PDV"),"")</f>
        <v/>
      </c>
      <c r="AZ2307" s="22" t="str">
        <f aca="false">IF(COUNTIF('Plan Pehuamar - Lista'!$A$2:$A$167,A2307)&gt;0,"Sí","No")</f>
        <v>No</v>
      </c>
      <c r="BA2307" s="22" t="str">
        <f aca="false">IF(COUNTIF('Plan Combo 9+1'!$A$2:$A$226,A2307)&gt;0,"Sí","No")</f>
        <v>No</v>
      </c>
      <c r="BB2307" s="22" t="str">
        <f aca="false">IF(AH2307="","No",IF(BA2307="Sí",IF((AO2307-AH2307)&gt;Resumen!$B$6,"Sí","No"),IF((AO2307-AH2307)&gt;=Resumen!$B$132,"Sí","No")))</f>
        <v>No</v>
      </c>
      <c r="BC2307" s="22" t="str">
        <f aca="false">IF(AND(N2307="Sí",AL2307="Sí",AI2307=0),"Sí","No")</f>
        <v>No</v>
      </c>
      <c r="BD2307" s="22" t="str">
        <f aca="false">IF(COUNTIF('Plan 9+1 (con Pehuamar)'!$A$2:$A$227,A2307)&gt;0,"Sí","No")</f>
        <v>No</v>
      </c>
    </row>
    <row r="2308" customFormat="false" ht="15" hidden="false" customHeight="true" outlineLevel="0" collapsed="false">
      <c r="A2308" s="6" t="n">
        <v>201061</v>
      </c>
      <c r="B2308" s="6" t="n">
        <v>14</v>
      </c>
      <c r="C2308" s="6" t="n">
        <v>1404</v>
      </c>
      <c r="D2308" s="6" t="s">
        <v>359</v>
      </c>
      <c r="E2308" s="6" t="s">
        <v>2462</v>
      </c>
      <c r="F2308" s="6" t="s">
        <v>273</v>
      </c>
      <c r="G2308" s="6" t="s">
        <v>130</v>
      </c>
      <c r="H2308" s="6" t="s">
        <v>1715</v>
      </c>
      <c r="I2308" s="27" t="n">
        <v>10</v>
      </c>
      <c r="J2308" s="27" t="n">
        <v>40</v>
      </c>
      <c r="K2308" s="27" t="n">
        <v>20</v>
      </c>
      <c r="L2308" s="28" t="n">
        <f aca="false">I2308+J2308</f>
        <v>50</v>
      </c>
      <c r="M2308" s="28" t="n">
        <f aca="false">L2308+K2308</f>
        <v>70</v>
      </c>
      <c r="N2308" s="22" t="str">
        <f aca="false">IF(I2308&gt;0,"Sí","No")</f>
        <v>Sí</v>
      </c>
      <c r="O2308" s="22" t="str">
        <f aca="false">IF(J2308&gt;0,"Sí","No")</f>
        <v>Sí</v>
      </c>
      <c r="P2308" s="22" t="str">
        <f aca="false">IF(K2308&gt;0,"Sí","No")</f>
        <v>Sí</v>
      </c>
      <c r="Q2308" s="22" t="str">
        <f aca="false">IF(OR(I2308&gt;0,J2308&gt;0),"Sí","No")</f>
        <v>Sí</v>
      </c>
      <c r="R2308" s="27" t="n">
        <v>1750</v>
      </c>
      <c r="S2308" s="27" t="n">
        <v>2500</v>
      </c>
      <c r="T2308" s="27" t="n">
        <v>1280</v>
      </c>
      <c r="U2308" s="27" t="n">
        <v>1800</v>
      </c>
      <c r="V2308" s="27" t="n">
        <v>3500</v>
      </c>
      <c r="W2308" s="12" t="n">
        <f aca="false">IF(AND(I2308&gt;0,R2308&gt;0),(S2308-R2308)/R2308,"")</f>
        <v>0.428571428571429</v>
      </c>
      <c r="X2308" s="12" t="n">
        <f aca="false">IF(AND(J2308&gt;0,T2308&gt;0),(U2308-T2308)/T2308,"")</f>
        <v>0.40625</v>
      </c>
      <c r="Y2308" s="12" t="n">
        <f aca="false">IF(AND(K2308&gt;0,V2308&gt;0),(V2308-Resumen!$B$7)/Resumen!$B$7,"")</f>
        <v>0.4</v>
      </c>
      <c r="Z2308" s="28" t="n">
        <f aca="false">IF(AND(K2308&gt;0,I2308&gt;0,V2308&gt;0,S2308&gt;0),V2308-S2308,"")</f>
        <v>1000</v>
      </c>
      <c r="AA2308" s="12" t="n">
        <f aca="false">IF(Z2308&lt;&gt;"",Z2308/S2308,"")</f>
        <v>0.4</v>
      </c>
      <c r="AB2308" s="28" t="n">
        <f aca="false">IF(AND(K2308&gt;0,J2308&gt;0,V2308&gt;0,U2308&gt;0),V2308-U2308,"")</f>
        <v>1700</v>
      </c>
      <c r="AC2308" s="12" t="n">
        <f aca="false">IF(AB2308&lt;&gt;"",AB2308/U2308,"")</f>
        <v>0.944444444444444</v>
      </c>
      <c r="AD2308" s="27" t="n">
        <v>5</v>
      </c>
      <c r="AE2308" s="27" t="n">
        <v>2</v>
      </c>
      <c r="AF2308" s="27" t="n">
        <v>10</v>
      </c>
      <c r="AG2308" s="28" t="n">
        <f aca="false">AD2308+AE2308+AF2308</f>
        <v>17</v>
      </c>
      <c r="AH2308" s="12" t="n">
        <f aca="false">IF(AG2308&gt;0,AD2308/AG2308,"")</f>
        <v>0.294117647058824</v>
      </c>
      <c r="AI2308" s="27" t="n">
        <v>1</v>
      </c>
      <c r="AJ2308" s="27" t="n">
        <v>0</v>
      </c>
      <c r="AK2308" s="27" t="n">
        <v>1</v>
      </c>
      <c r="AL2308" s="22" t="str">
        <f aca="false">IF(OR(AJ2308&gt;0,AK2308&gt;0),"Sí","No")</f>
        <v>Sí</v>
      </c>
      <c r="AM2308" s="6" t="s">
        <v>198</v>
      </c>
      <c r="AN2308" s="6" t="s">
        <v>198</v>
      </c>
      <c r="AO2308" s="12" t="n">
        <f aca="false">IF(M2308&gt;0,K2308/M2308,"")</f>
        <v>0.285714285714286</v>
      </c>
      <c r="AP2308" s="22" t="str">
        <f aca="false">IF(M2308&gt;=Resumen!$B$5,"Alto","Bajo")</f>
        <v>Alto</v>
      </c>
      <c r="AQ2308" s="22" t="str">
        <f aca="false">IF(AO2308&gt;=Resumen!$B$28,"Alto","Bajo")</f>
        <v>Bajo</v>
      </c>
      <c r="AR2308" s="22" t="str">
        <f aca="false">AP2308&amp;" Potencial / "&amp;AQ2308&amp;" Share"</f>
        <v>Alto Potencial / Bajo Share</v>
      </c>
      <c r="AS2308" s="22" t="str">
        <f aca="false">IF(Q2308="Sí",IF(AO2308&gt;=Resumen!$B$29,"Alto","Bajo"),"")</f>
        <v>Bajo</v>
      </c>
      <c r="AT2308" s="22" t="str">
        <f aca="false">IF(AS2308&lt;&gt;"",AP2308&amp;" Potencial / "&amp;AS2308&amp;" Share","")</f>
        <v>Alto Potencial / Bajo Share</v>
      </c>
      <c r="AU2308" s="22" t="str">
        <f aca="false">IF(AH2308="","Sin dato",IF(AH2308-AO2308&gt;Resumen!$B$6,"Sobre-exhibido",IF(AO2308-AH2308&gt;Resumen!$B$6,"Sub-exhibido","En línea")))</f>
        <v>En línea</v>
      </c>
      <c r="AV2308" s="22" t="n">
        <f aca="false">IF(AT2308="","",IF(AT2308="Alto Potencial / Bajo Share",1,IF(AT2308="Alto Potencial / Alto Share",2,IF(AT2308="Bajo Potencial / Alto Share",3,4))))</f>
        <v>1</v>
      </c>
      <c r="AW2308" s="22" t="str">
        <f aca="false">IF(Q2308="No","Sin competencia directa",IF(AV2308=1,"1 - Foco Conquista (Alto Pot / Bajo Share)",IF(AV2308=2,"2 - Foco Defensa (Alto Pot / Alto Share)",IF(AV2308=3,"3 - Monitoreo (Bajo Pot / Alto Share)","4 - Baja Prioridad (Bajo Pot / Bajo Share)"))))</f>
        <v>1 - Foco Conquista (Alto Pot / Bajo Share)</v>
      </c>
      <c r="AX2308" s="12" t="str">
        <f aca="false">IF(OR(IFERROR(AND(W2308&lt;&gt;"",Y2308&lt;&gt;"",Y2308-W2308&gt;Resumen!$B$8),FALSE()),IFERROR(AND(X2308&lt;&gt;"",Y2308&lt;&gt;"",Y2308-X2308&gt;Resumen!$B$8),FALSE())),MAX(IF(IFERROR(AND(W2308&lt;&gt;"",Y2308&lt;&gt;"",Y2308-W2308&gt;Resumen!$B$8),FALSE()),Y2308-W2308,0),IF(IFERROR(AND(X2308&lt;&gt;"",Y2308&lt;&gt;"",Y2308-X2308&gt;Resumen!$B$8),FALSE()),Y2308-X2308,0)),"")</f>
        <v/>
      </c>
      <c r="AY2308" s="22" t="str">
        <f aca="false">IF(OR(IFERROR(AND(W2308&lt;&gt;"",Y2308&lt;&gt;"",Y2308-W2308&gt;Resumen!$B$8),FALSE()),IFERROR(AND(X2308&lt;&gt;"",Y2308&lt;&gt;"",Y2308-X2308&gt;Resumen!$B$8),FALSE())),TRIM("Lays tiene mayor markup que "&amp;IF(IFERROR(AND(W2308&lt;&gt;"",Y2308&lt;&gt;"",Y2308-W2308&gt;Resumen!$B$8),FALSE()),"Quento ","")&amp;IF(IFERROR(AND(X2308&lt;&gt;"",Y2308&lt;&gt;"",Y2308-X2308&gt;Resumen!$B$8),FALSE()),"Julicroc ","")&amp;"en este PDV"),"")</f>
        <v/>
      </c>
      <c r="AZ2308" s="22" t="str">
        <f aca="false">IF(COUNTIF('Plan Pehuamar - Lista'!$A$2:$A$167,A2308)&gt;0,"Sí","No")</f>
        <v>No</v>
      </c>
      <c r="BA2308" s="22" t="str">
        <f aca="false">IF(COUNTIF('Plan Combo 9+1'!$A$2:$A$226,A2308)&gt;0,"Sí","No")</f>
        <v>No</v>
      </c>
      <c r="BB2308" s="22" t="str">
        <f aca="false">IF(AH2308="","No",IF(BA2308="Sí",IF((AO2308-AH2308)&gt;Resumen!$B$6,"Sí","No"),IF((AO2308-AH2308)&gt;=Resumen!$B$132,"Sí","No")))</f>
        <v>No</v>
      </c>
      <c r="BC2308" s="22" t="str">
        <f aca="false">IF(AND(N2308="Sí",AL2308="Sí",AI2308=0),"Sí","No")</f>
        <v>No</v>
      </c>
      <c r="BD2308" s="22" t="str">
        <f aca="false">IF(COUNTIF('Plan 9+1 (con Pehuamar)'!$A$2:$A$227,A2308)&gt;0,"Sí","No")</f>
        <v>No</v>
      </c>
    </row>
    <row r="2309" customFormat="false" ht="15" hidden="false" customHeight="true" outlineLevel="0" collapsed="false">
      <c r="A2309" s="6" t="n">
        <v>201062</v>
      </c>
      <c r="B2309" s="6" t="n">
        <v>14</v>
      </c>
      <c r="C2309" s="6" t="n">
        <v>1404</v>
      </c>
      <c r="D2309" s="6" t="s">
        <v>359</v>
      </c>
      <c r="E2309" s="6" t="s">
        <v>2463</v>
      </c>
      <c r="F2309" s="6" t="s">
        <v>466</v>
      </c>
      <c r="G2309" s="6" t="s">
        <v>130</v>
      </c>
      <c r="H2309" s="6" t="s">
        <v>1715</v>
      </c>
      <c r="I2309" s="27" t="n">
        <v>10</v>
      </c>
      <c r="J2309" s="27" t="n">
        <v>14</v>
      </c>
      <c r="K2309" s="27" t="n">
        <v>6</v>
      </c>
      <c r="L2309" s="28" t="n">
        <f aca="false">I2309+J2309</f>
        <v>24</v>
      </c>
      <c r="M2309" s="28" t="n">
        <f aca="false">L2309+K2309</f>
        <v>30</v>
      </c>
      <c r="N2309" s="22" t="str">
        <f aca="false">IF(I2309&gt;0,"Sí","No")</f>
        <v>Sí</v>
      </c>
      <c r="O2309" s="22" t="str">
        <f aca="false">IF(J2309&gt;0,"Sí","No")</f>
        <v>Sí</v>
      </c>
      <c r="P2309" s="22" t="str">
        <f aca="false">IF(K2309&gt;0,"Sí","No")</f>
        <v>Sí</v>
      </c>
      <c r="Q2309" s="22" t="str">
        <f aca="false">IF(OR(I2309&gt;0,J2309&gt;0),"Sí","No")</f>
        <v>Sí</v>
      </c>
      <c r="R2309" s="27" t="n">
        <v>1750</v>
      </c>
      <c r="S2309" s="27" t="n">
        <v>2500</v>
      </c>
      <c r="T2309" s="27" t="n">
        <v>1280</v>
      </c>
      <c r="U2309" s="27" t="n">
        <v>1800</v>
      </c>
      <c r="V2309" s="27" t="n">
        <v>3600</v>
      </c>
      <c r="W2309" s="12" t="n">
        <f aca="false">IF(AND(I2309&gt;0,R2309&gt;0),(S2309-R2309)/R2309,"")</f>
        <v>0.428571428571429</v>
      </c>
      <c r="X2309" s="12" t="n">
        <f aca="false">IF(AND(J2309&gt;0,T2309&gt;0),(U2309-T2309)/T2309,"")</f>
        <v>0.40625</v>
      </c>
      <c r="Y2309" s="12" t="n">
        <f aca="false">IF(AND(K2309&gt;0,V2309&gt;0),(V2309-Resumen!$B$7)/Resumen!$B$7,"")</f>
        <v>0.44</v>
      </c>
      <c r="Z2309" s="28" t="n">
        <f aca="false">IF(AND(K2309&gt;0,I2309&gt;0,V2309&gt;0,S2309&gt;0),V2309-S2309,"")</f>
        <v>1100</v>
      </c>
      <c r="AA2309" s="12" t="n">
        <f aca="false">IF(Z2309&lt;&gt;"",Z2309/S2309,"")</f>
        <v>0.44</v>
      </c>
      <c r="AB2309" s="28" t="n">
        <f aca="false">IF(AND(K2309&gt;0,J2309&gt;0,V2309&gt;0,U2309&gt;0),V2309-U2309,"")</f>
        <v>1800</v>
      </c>
      <c r="AC2309" s="12" t="n">
        <f aca="false">IF(AB2309&lt;&gt;"",AB2309/U2309,"")</f>
        <v>1</v>
      </c>
      <c r="AD2309" s="27" t="n">
        <v>5</v>
      </c>
      <c r="AE2309" s="27" t="n">
        <v>2</v>
      </c>
      <c r="AF2309" s="27" t="n">
        <v>10</v>
      </c>
      <c r="AG2309" s="28" t="n">
        <f aca="false">AD2309+AE2309+AF2309</f>
        <v>17</v>
      </c>
      <c r="AH2309" s="12" t="n">
        <f aca="false">IF(AG2309&gt;0,AD2309/AG2309,"")</f>
        <v>0.294117647058824</v>
      </c>
      <c r="AI2309" s="27" t="n">
        <v>0</v>
      </c>
      <c r="AJ2309" s="27" t="n">
        <v>0</v>
      </c>
      <c r="AK2309" s="27" t="n">
        <v>0</v>
      </c>
      <c r="AL2309" s="22" t="str">
        <f aca="false">IF(OR(AJ2309&gt;0,AK2309&gt;0),"Sí","No")</f>
        <v>No</v>
      </c>
      <c r="AM2309" s="6" t="s">
        <v>198</v>
      </c>
      <c r="AN2309" s="6" t="s">
        <v>198</v>
      </c>
      <c r="AO2309" s="12" t="n">
        <f aca="false">IF(M2309&gt;0,K2309/M2309,"")</f>
        <v>0.2</v>
      </c>
      <c r="AP2309" s="22" t="str">
        <f aca="false">IF(M2309&gt;=Resumen!$B$5,"Alto","Bajo")</f>
        <v>Bajo</v>
      </c>
      <c r="AQ2309" s="22" t="str">
        <f aca="false">IF(AO2309&gt;=Resumen!$B$28,"Alto","Bajo")</f>
        <v>Bajo</v>
      </c>
      <c r="AR2309" s="22" t="str">
        <f aca="false">AP2309&amp;" Potencial / "&amp;AQ2309&amp;" Share"</f>
        <v>Bajo Potencial / Bajo Share</v>
      </c>
      <c r="AS2309" s="22" t="str">
        <f aca="false">IF(Q2309="Sí",IF(AO2309&gt;=Resumen!$B$29,"Alto","Bajo"),"")</f>
        <v>Bajo</v>
      </c>
      <c r="AT2309" s="22" t="str">
        <f aca="false">IF(AS2309&lt;&gt;"",AP2309&amp;" Potencial / "&amp;AS2309&amp;" Share","")</f>
        <v>Bajo Potencial / Bajo Share</v>
      </c>
      <c r="AU2309" s="22" t="str">
        <f aca="false">IF(AH2309="","Sin dato",IF(AH2309-AO2309&gt;Resumen!$B$6,"Sobre-exhibido",IF(AO2309-AH2309&gt;Resumen!$B$6,"Sub-exhibido","En línea")))</f>
        <v>Sobre-exhibido</v>
      </c>
      <c r="AV2309" s="22" t="n">
        <f aca="false">IF(AT2309="","",IF(AT2309="Alto Potencial / Bajo Share",1,IF(AT2309="Alto Potencial / Alto Share",2,IF(AT2309="Bajo Potencial / Alto Share",3,4))))</f>
        <v>4</v>
      </c>
      <c r="AW2309" s="22" t="str">
        <f aca="false">IF(Q2309="No","Sin competencia directa",IF(AV2309=1,"1 - Foco Conquista (Alto Pot / Bajo Share)",IF(AV2309=2,"2 - Foco Defensa (Alto Pot / Alto Share)",IF(AV2309=3,"3 - Monitoreo (Bajo Pot / Alto Share)","4 - Baja Prioridad (Bajo Pot / Bajo Share)"))))</f>
        <v>4 - Baja Prioridad (Bajo Pot / Bajo Share)</v>
      </c>
      <c r="AX2309" s="12" t="str">
        <f aca="false">IF(OR(IFERROR(AND(W2309&lt;&gt;"",Y2309&lt;&gt;"",Y2309-W2309&gt;Resumen!$B$8),FALSE()),IFERROR(AND(X2309&lt;&gt;"",Y2309&lt;&gt;"",Y2309-X2309&gt;Resumen!$B$8),FALSE())),MAX(IF(IFERROR(AND(W2309&lt;&gt;"",Y2309&lt;&gt;"",Y2309-W2309&gt;Resumen!$B$8),FALSE()),Y2309-W2309,0),IF(IFERROR(AND(X2309&lt;&gt;"",Y2309&lt;&gt;"",Y2309-X2309&gt;Resumen!$B$8),FALSE()),Y2309-X2309,0)),"")</f>
        <v/>
      </c>
      <c r="AY2309" s="22" t="str">
        <f aca="false">IF(OR(IFERROR(AND(W2309&lt;&gt;"",Y2309&lt;&gt;"",Y2309-W2309&gt;Resumen!$B$8),FALSE()),IFERROR(AND(X2309&lt;&gt;"",Y2309&lt;&gt;"",Y2309-X2309&gt;Resumen!$B$8),FALSE())),TRIM("Lays tiene mayor markup que "&amp;IF(IFERROR(AND(W2309&lt;&gt;"",Y2309&lt;&gt;"",Y2309-W2309&gt;Resumen!$B$8),FALSE()),"Quento ","")&amp;IF(IFERROR(AND(X2309&lt;&gt;"",Y2309&lt;&gt;"",Y2309-X2309&gt;Resumen!$B$8),FALSE()),"Julicroc ","")&amp;"en este PDV"),"")</f>
        <v/>
      </c>
      <c r="AZ2309" s="22" t="str">
        <f aca="false">IF(COUNTIF('Plan Pehuamar - Lista'!$A$2:$A$167,A2309)&gt;0,"Sí","No")</f>
        <v>No</v>
      </c>
      <c r="BA2309" s="22" t="str">
        <f aca="false">IF(COUNTIF('Plan Combo 9+1'!$A$2:$A$226,A2309)&gt;0,"Sí","No")</f>
        <v>No</v>
      </c>
      <c r="BB2309" s="22" t="str">
        <f aca="false">IF(AH2309="","No",IF(BA2309="Sí",IF((AO2309-AH2309)&gt;Resumen!$B$6,"Sí","No"),IF((AO2309-AH2309)&gt;=Resumen!$B$132,"Sí","No")))</f>
        <v>No</v>
      </c>
      <c r="BC2309" s="22" t="str">
        <f aca="false">IF(AND(N2309="Sí",AL2309="Sí",AI2309=0),"Sí","No")</f>
        <v>No</v>
      </c>
      <c r="BD2309" s="22" t="str">
        <f aca="false">IF(COUNTIF('Plan 9+1 (con Pehuamar)'!$A$2:$A$227,A2309)&gt;0,"Sí","No")</f>
        <v>No</v>
      </c>
    </row>
    <row r="2310" customFormat="false" ht="15" hidden="false" customHeight="true" outlineLevel="0" collapsed="false">
      <c r="A2310" s="6" t="n">
        <v>201066</v>
      </c>
      <c r="B2310" s="6" t="n">
        <v>14</v>
      </c>
      <c r="C2310" s="6" t="n">
        <v>1404</v>
      </c>
      <c r="D2310" s="6" t="s">
        <v>359</v>
      </c>
      <c r="E2310" s="6" t="s">
        <v>2464</v>
      </c>
      <c r="F2310" s="6" t="s">
        <v>196</v>
      </c>
      <c r="G2310" s="6" t="s">
        <v>130</v>
      </c>
      <c r="H2310" s="6" t="s">
        <v>1715</v>
      </c>
      <c r="I2310" s="27" t="n">
        <v>5</v>
      </c>
      <c r="J2310" s="27" t="n">
        <v>10</v>
      </c>
      <c r="K2310" s="27" t="n">
        <v>4</v>
      </c>
      <c r="L2310" s="28" t="n">
        <f aca="false">I2310+J2310</f>
        <v>15</v>
      </c>
      <c r="M2310" s="28" t="n">
        <f aca="false">L2310+K2310</f>
        <v>19</v>
      </c>
      <c r="N2310" s="22" t="str">
        <f aca="false">IF(I2310&gt;0,"Sí","No")</f>
        <v>Sí</v>
      </c>
      <c r="O2310" s="22" t="str">
        <f aca="false">IF(J2310&gt;0,"Sí","No")</f>
        <v>Sí</v>
      </c>
      <c r="P2310" s="22" t="str">
        <f aca="false">IF(K2310&gt;0,"Sí","No")</f>
        <v>Sí</v>
      </c>
      <c r="Q2310" s="22" t="str">
        <f aca="false">IF(OR(I2310&gt;0,J2310&gt;0),"Sí","No")</f>
        <v>Sí</v>
      </c>
      <c r="R2310" s="27" t="n">
        <v>1750</v>
      </c>
      <c r="S2310" s="27" t="n">
        <v>2500</v>
      </c>
      <c r="T2310" s="27" t="n">
        <v>1280</v>
      </c>
      <c r="U2310" s="27" t="n">
        <v>1800</v>
      </c>
      <c r="V2310" s="27" t="n">
        <v>3500</v>
      </c>
      <c r="W2310" s="12" t="n">
        <f aca="false">IF(AND(I2310&gt;0,R2310&gt;0),(S2310-R2310)/R2310,"")</f>
        <v>0.428571428571429</v>
      </c>
      <c r="X2310" s="12" t="n">
        <f aca="false">IF(AND(J2310&gt;0,T2310&gt;0),(U2310-T2310)/T2310,"")</f>
        <v>0.40625</v>
      </c>
      <c r="Y2310" s="12" t="n">
        <f aca="false">IF(AND(K2310&gt;0,V2310&gt;0),(V2310-Resumen!$B$7)/Resumen!$B$7,"")</f>
        <v>0.4</v>
      </c>
      <c r="Z2310" s="28" t="n">
        <f aca="false">IF(AND(K2310&gt;0,I2310&gt;0,V2310&gt;0,S2310&gt;0),V2310-S2310,"")</f>
        <v>1000</v>
      </c>
      <c r="AA2310" s="12" t="n">
        <f aca="false">IF(Z2310&lt;&gt;"",Z2310/S2310,"")</f>
        <v>0.4</v>
      </c>
      <c r="AB2310" s="28" t="n">
        <f aca="false">IF(AND(K2310&gt;0,J2310&gt;0,V2310&gt;0,U2310&gt;0),V2310-U2310,"")</f>
        <v>1700</v>
      </c>
      <c r="AC2310" s="12" t="n">
        <f aca="false">IF(AB2310&lt;&gt;"",AB2310/U2310,"")</f>
        <v>0.944444444444444</v>
      </c>
      <c r="AD2310" s="27" t="n">
        <v>5</v>
      </c>
      <c r="AE2310" s="27" t="n">
        <v>3</v>
      </c>
      <c r="AF2310" s="27" t="n">
        <v>6</v>
      </c>
      <c r="AG2310" s="28" t="n">
        <f aca="false">AD2310+AE2310+AF2310</f>
        <v>14</v>
      </c>
      <c r="AH2310" s="12" t="n">
        <f aca="false">IF(AG2310&gt;0,AD2310/AG2310,"")</f>
        <v>0.357142857142857</v>
      </c>
      <c r="AI2310" s="27" t="n">
        <v>0</v>
      </c>
      <c r="AJ2310" s="27" t="n">
        <v>0</v>
      </c>
      <c r="AK2310" s="27" t="n">
        <v>1</v>
      </c>
      <c r="AL2310" s="22" t="str">
        <f aca="false">IF(OR(AJ2310&gt;0,AK2310&gt;0),"Sí","No")</f>
        <v>Sí</v>
      </c>
      <c r="AM2310" s="6" t="s">
        <v>198</v>
      </c>
      <c r="AN2310" s="6" t="s">
        <v>198</v>
      </c>
      <c r="AO2310" s="12" t="n">
        <f aca="false">IF(M2310&gt;0,K2310/M2310,"")</f>
        <v>0.210526315789474</v>
      </c>
      <c r="AP2310" s="22" t="str">
        <f aca="false">IF(M2310&gt;=Resumen!$B$5,"Alto","Bajo")</f>
        <v>Bajo</v>
      </c>
      <c r="AQ2310" s="22" t="str">
        <f aca="false">IF(AO2310&gt;=Resumen!$B$28,"Alto","Bajo")</f>
        <v>Bajo</v>
      </c>
      <c r="AR2310" s="22" t="str">
        <f aca="false">AP2310&amp;" Potencial / "&amp;AQ2310&amp;" Share"</f>
        <v>Bajo Potencial / Bajo Share</v>
      </c>
      <c r="AS2310" s="22" t="str">
        <f aca="false">IF(Q2310="Sí",IF(AO2310&gt;=Resumen!$B$29,"Alto","Bajo"),"")</f>
        <v>Bajo</v>
      </c>
      <c r="AT2310" s="22" t="str">
        <f aca="false">IF(AS2310&lt;&gt;"",AP2310&amp;" Potencial / "&amp;AS2310&amp;" Share","")</f>
        <v>Bajo Potencial / Bajo Share</v>
      </c>
      <c r="AU2310" s="22" t="str">
        <f aca="false">IF(AH2310="","Sin dato",IF(AH2310-AO2310&gt;Resumen!$B$6,"Sobre-exhibido",IF(AO2310-AH2310&gt;Resumen!$B$6,"Sub-exhibido","En línea")))</f>
        <v>Sobre-exhibido</v>
      </c>
      <c r="AV2310" s="22" t="n">
        <f aca="false">IF(AT2310="","",IF(AT2310="Alto Potencial / Bajo Share",1,IF(AT2310="Alto Potencial / Alto Share",2,IF(AT2310="Bajo Potencial / Alto Share",3,4))))</f>
        <v>4</v>
      </c>
      <c r="AW2310" s="22" t="str">
        <f aca="false">IF(Q2310="No","Sin competencia directa",IF(AV2310=1,"1 - Foco Conquista (Alto Pot / Bajo Share)",IF(AV2310=2,"2 - Foco Defensa (Alto Pot / Alto Share)",IF(AV2310=3,"3 - Monitoreo (Bajo Pot / Alto Share)","4 - Baja Prioridad (Bajo Pot / Bajo Share)"))))</f>
        <v>4 - Baja Prioridad (Bajo Pot / Bajo Share)</v>
      </c>
      <c r="AX2310" s="12" t="str">
        <f aca="false">IF(OR(IFERROR(AND(W2310&lt;&gt;"",Y2310&lt;&gt;"",Y2310-W2310&gt;Resumen!$B$8),FALSE()),IFERROR(AND(X2310&lt;&gt;"",Y2310&lt;&gt;"",Y2310-X2310&gt;Resumen!$B$8),FALSE())),MAX(IF(IFERROR(AND(W2310&lt;&gt;"",Y2310&lt;&gt;"",Y2310-W2310&gt;Resumen!$B$8),FALSE()),Y2310-W2310,0),IF(IFERROR(AND(X2310&lt;&gt;"",Y2310&lt;&gt;"",Y2310-X2310&gt;Resumen!$B$8),FALSE()),Y2310-X2310,0)),"")</f>
        <v/>
      </c>
      <c r="AY2310" s="22" t="str">
        <f aca="false">IF(OR(IFERROR(AND(W2310&lt;&gt;"",Y2310&lt;&gt;"",Y2310-W2310&gt;Resumen!$B$8),FALSE()),IFERROR(AND(X2310&lt;&gt;"",Y2310&lt;&gt;"",Y2310-X2310&gt;Resumen!$B$8),FALSE())),TRIM("Lays tiene mayor markup que "&amp;IF(IFERROR(AND(W2310&lt;&gt;"",Y2310&lt;&gt;"",Y2310-W2310&gt;Resumen!$B$8),FALSE()),"Quento ","")&amp;IF(IFERROR(AND(X2310&lt;&gt;"",Y2310&lt;&gt;"",Y2310-X2310&gt;Resumen!$B$8),FALSE()),"Julicroc ","")&amp;"en este PDV"),"")</f>
        <v/>
      </c>
      <c r="AZ2310" s="22" t="str">
        <f aca="false">IF(COUNTIF('Plan Pehuamar - Lista'!$A$2:$A$167,A2310)&gt;0,"Sí","No")</f>
        <v>No</v>
      </c>
      <c r="BA2310" s="22" t="str">
        <f aca="false">IF(COUNTIF('Plan Combo 9+1'!$A$2:$A$226,A2310)&gt;0,"Sí","No")</f>
        <v>No</v>
      </c>
      <c r="BB2310" s="22" t="str">
        <f aca="false">IF(AH2310="","No",IF(BA2310="Sí",IF((AO2310-AH2310)&gt;Resumen!$B$6,"Sí","No"),IF((AO2310-AH2310)&gt;=Resumen!$B$132,"Sí","No")))</f>
        <v>No</v>
      </c>
      <c r="BC2310" s="22" t="str">
        <f aca="false">IF(AND(N2310="Sí",AL2310="Sí",AI2310=0),"Sí","No")</f>
        <v>Sí</v>
      </c>
      <c r="BD2310" s="22" t="str">
        <f aca="false">IF(COUNTIF('Plan 9+1 (con Pehuamar)'!$A$2:$A$227,A2310)&gt;0,"Sí","No")</f>
        <v>No</v>
      </c>
    </row>
    <row r="2311" customFormat="false" ht="15" hidden="false" customHeight="true" outlineLevel="0" collapsed="false">
      <c r="A2311" s="6" t="n">
        <v>201067</v>
      </c>
      <c r="B2311" s="6" t="n">
        <v>14</v>
      </c>
      <c r="C2311" s="6" t="n">
        <v>1404</v>
      </c>
      <c r="D2311" s="6" t="s">
        <v>359</v>
      </c>
      <c r="E2311" s="6" t="s">
        <v>2465</v>
      </c>
      <c r="F2311" s="6" t="s">
        <v>196</v>
      </c>
      <c r="G2311" s="6" t="s">
        <v>130</v>
      </c>
      <c r="H2311" s="6" t="s">
        <v>1715</v>
      </c>
      <c r="I2311" s="27" t="n">
        <v>5</v>
      </c>
      <c r="J2311" s="27" t="n">
        <v>11</v>
      </c>
      <c r="K2311" s="27" t="n">
        <v>4</v>
      </c>
      <c r="L2311" s="28" t="n">
        <f aca="false">I2311+J2311</f>
        <v>16</v>
      </c>
      <c r="M2311" s="28" t="n">
        <f aca="false">L2311+K2311</f>
        <v>20</v>
      </c>
      <c r="N2311" s="22" t="str">
        <f aca="false">IF(I2311&gt;0,"Sí","No")</f>
        <v>Sí</v>
      </c>
      <c r="O2311" s="22" t="str">
        <f aca="false">IF(J2311&gt;0,"Sí","No")</f>
        <v>Sí</v>
      </c>
      <c r="P2311" s="22" t="str">
        <f aca="false">IF(K2311&gt;0,"Sí","No")</f>
        <v>Sí</v>
      </c>
      <c r="Q2311" s="22" t="str">
        <f aca="false">IF(OR(I2311&gt;0,J2311&gt;0),"Sí","No")</f>
        <v>Sí</v>
      </c>
      <c r="R2311" s="27" t="n">
        <v>1750</v>
      </c>
      <c r="S2311" s="27" t="n">
        <v>2500</v>
      </c>
      <c r="T2311" s="27" t="n">
        <v>1280</v>
      </c>
      <c r="U2311" s="27" t="n">
        <v>1800</v>
      </c>
      <c r="V2311" s="27" t="n">
        <v>3500</v>
      </c>
      <c r="W2311" s="12" t="n">
        <f aca="false">IF(AND(I2311&gt;0,R2311&gt;0),(S2311-R2311)/R2311,"")</f>
        <v>0.428571428571429</v>
      </c>
      <c r="X2311" s="12" t="n">
        <f aca="false">IF(AND(J2311&gt;0,T2311&gt;0),(U2311-T2311)/T2311,"")</f>
        <v>0.40625</v>
      </c>
      <c r="Y2311" s="12" t="n">
        <f aca="false">IF(AND(K2311&gt;0,V2311&gt;0),(V2311-Resumen!$B$7)/Resumen!$B$7,"")</f>
        <v>0.4</v>
      </c>
      <c r="Z2311" s="28" t="n">
        <f aca="false">IF(AND(K2311&gt;0,I2311&gt;0,V2311&gt;0,S2311&gt;0),V2311-S2311,"")</f>
        <v>1000</v>
      </c>
      <c r="AA2311" s="12" t="n">
        <f aca="false">IF(Z2311&lt;&gt;"",Z2311/S2311,"")</f>
        <v>0.4</v>
      </c>
      <c r="AB2311" s="28" t="n">
        <f aca="false">IF(AND(K2311&gt;0,J2311&gt;0,V2311&gt;0,U2311&gt;0),V2311-U2311,"")</f>
        <v>1700</v>
      </c>
      <c r="AC2311" s="12" t="n">
        <f aca="false">IF(AB2311&lt;&gt;"",AB2311/U2311,"")</f>
        <v>0.944444444444444</v>
      </c>
      <c r="AD2311" s="27" t="n">
        <v>4</v>
      </c>
      <c r="AE2311" s="27" t="n">
        <v>3</v>
      </c>
      <c r="AF2311" s="27" t="n">
        <v>9</v>
      </c>
      <c r="AG2311" s="28" t="n">
        <f aca="false">AD2311+AE2311+AF2311</f>
        <v>16</v>
      </c>
      <c r="AH2311" s="12" t="n">
        <f aca="false">IF(AG2311&gt;0,AD2311/AG2311,"")</f>
        <v>0.25</v>
      </c>
      <c r="AI2311" s="27" t="n">
        <v>0</v>
      </c>
      <c r="AJ2311" s="27" t="n">
        <v>0</v>
      </c>
      <c r="AK2311" s="27" t="n">
        <v>0</v>
      </c>
      <c r="AL2311" s="22" t="str">
        <f aca="false">IF(OR(AJ2311&gt;0,AK2311&gt;0),"Sí","No")</f>
        <v>No</v>
      </c>
      <c r="AM2311" s="6" t="s">
        <v>198</v>
      </c>
      <c r="AN2311" s="6" t="s">
        <v>198</v>
      </c>
      <c r="AO2311" s="12" t="n">
        <f aca="false">IF(M2311&gt;0,K2311/M2311,"")</f>
        <v>0.2</v>
      </c>
      <c r="AP2311" s="22" t="str">
        <f aca="false">IF(M2311&gt;=Resumen!$B$5,"Alto","Bajo")</f>
        <v>Bajo</v>
      </c>
      <c r="AQ2311" s="22" t="str">
        <f aca="false">IF(AO2311&gt;=Resumen!$B$28,"Alto","Bajo")</f>
        <v>Bajo</v>
      </c>
      <c r="AR2311" s="22" t="str">
        <f aca="false">AP2311&amp;" Potencial / "&amp;AQ2311&amp;" Share"</f>
        <v>Bajo Potencial / Bajo Share</v>
      </c>
      <c r="AS2311" s="22" t="str">
        <f aca="false">IF(Q2311="Sí",IF(AO2311&gt;=Resumen!$B$29,"Alto","Bajo"),"")</f>
        <v>Bajo</v>
      </c>
      <c r="AT2311" s="22" t="str">
        <f aca="false">IF(AS2311&lt;&gt;"",AP2311&amp;" Potencial / "&amp;AS2311&amp;" Share","")</f>
        <v>Bajo Potencial / Bajo Share</v>
      </c>
      <c r="AU2311" s="22" t="str">
        <f aca="false">IF(AH2311="","Sin dato",IF(AH2311-AO2311&gt;Resumen!$B$6,"Sobre-exhibido",IF(AO2311-AH2311&gt;Resumen!$B$6,"Sub-exhibido","En línea")))</f>
        <v>En línea</v>
      </c>
      <c r="AV2311" s="22" t="n">
        <f aca="false">IF(AT2311="","",IF(AT2311="Alto Potencial / Bajo Share",1,IF(AT2311="Alto Potencial / Alto Share",2,IF(AT2311="Bajo Potencial / Alto Share",3,4))))</f>
        <v>4</v>
      </c>
      <c r="AW2311" s="22" t="str">
        <f aca="false">IF(Q2311="No","Sin competencia directa",IF(AV2311=1,"1 - Foco Conquista (Alto Pot / Bajo Share)",IF(AV2311=2,"2 - Foco Defensa (Alto Pot / Alto Share)",IF(AV2311=3,"3 - Monitoreo (Bajo Pot / Alto Share)","4 - Baja Prioridad (Bajo Pot / Bajo Share)"))))</f>
        <v>4 - Baja Prioridad (Bajo Pot / Bajo Share)</v>
      </c>
      <c r="AX2311" s="12" t="str">
        <f aca="false">IF(OR(IFERROR(AND(W2311&lt;&gt;"",Y2311&lt;&gt;"",Y2311-W2311&gt;Resumen!$B$8),FALSE()),IFERROR(AND(X2311&lt;&gt;"",Y2311&lt;&gt;"",Y2311-X2311&gt;Resumen!$B$8),FALSE())),MAX(IF(IFERROR(AND(W2311&lt;&gt;"",Y2311&lt;&gt;"",Y2311-W2311&gt;Resumen!$B$8),FALSE()),Y2311-W2311,0),IF(IFERROR(AND(X2311&lt;&gt;"",Y2311&lt;&gt;"",Y2311-X2311&gt;Resumen!$B$8),FALSE()),Y2311-X2311,0)),"")</f>
        <v/>
      </c>
      <c r="AY2311" s="22" t="str">
        <f aca="false">IF(OR(IFERROR(AND(W2311&lt;&gt;"",Y2311&lt;&gt;"",Y2311-W2311&gt;Resumen!$B$8),FALSE()),IFERROR(AND(X2311&lt;&gt;"",Y2311&lt;&gt;"",Y2311-X2311&gt;Resumen!$B$8),FALSE())),TRIM("Lays tiene mayor markup que "&amp;IF(IFERROR(AND(W2311&lt;&gt;"",Y2311&lt;&gt;"",Y2311-W2311&gt;Resumen!$B$8),FALSE()),"Quento ","")&amp;IF(IFERROR(AND(X2311&lt;&gt;"",Y2311&lt;&gt;"",Y2311-X2311&gt;Resumen!$B$8),FALSE()),"Julicroc ","")&amp;"en este PDV"),"")</f>
        <v/>
      </c>
      <c r="AZ2311" s="22" t="str">
        <f aca="false">IF(COUNTIF('Plan Pehuamar - Lista'!$A$2:$A$167,A2311)&gt;0,"Sí","No")</f>
        <v>No</v>
      </c>
      <c r="BA2311" s="22" t="str">
        <f aca="false">IF(COUNTIF('Plan Combo 9+1'!$A$2:$A$226,A2311)&gt;0,"Sí","No")</f>
        <v>No</v>
      </c>
      <c r="BB2311" s="22" t="str">
        <f aca="false">IF(AH2311="","No",IF(BA2311="Sí",IF((AO2311-AH2311)&gt;Resumen!$B$6,"Sí","No"),IF((AO2311-AH2311)&gt;=Resumen!$B$132,"Sí","No")))</f>
        <v>No</v>
      </c>
      <c r="BC2311" s="22" t="str">
        <f aca="false">IF(AND(N2311="Sí",AL2311="Sí",AI2311=0),"Sí","No")</f>
        <v>No</v>
      </c>
      <c r="BD2311" s="22" t="str">
        <f aca="false">IF(COUNTIF('Plan 9+1 (con Pehuamar)'!$A$2:$A$227,A2311)&gt;0,"Sí","No")</f>
        <v>No</v>
      </c>
    </row>
    <row r="2312" customFormat="false" ht="15" hidden="false" customHeight="true" outlineLevel="0" collapsed="false">
      <c r="A2312" s="6" t="n">
        <v>201070</v>
      </c>
      <c r="B2312" s="6" t="n">
        <v>14</v>
      </c>
      <c r="C2312" s="6" t="n">
        <v>1404</v>
      </c>
      <c r="D2312" s="6" t="s">
        <v>359</v>
      </c>
      <c r="E2312" s="6" t="s">
        <v>2466</v>
      </c>
      <c r="F2312" s="6" t="s">
        <v>196</v>
      </c>
      <c r="G2312" s="6" t="s">
        <v>130</v>
      </c>
      <c r="H2312" s="6" t="s">
        <v>1715</v>
      </c>
      <c r="I2312" s="27" t="n">
        <v>6</v>
      </c>
      <c r="J2312" s="27" t="n">
        <v>11</v>
      </c>
      <c r="K2312" s="27" t="n">
        <v>3</v>
      </c>
      <c r="L2312" s="28" t="n">
        <f aca="false">I2312+J2312</f>
        <v>17</v>
      </c>
      <c r="M2312" s="28" t="n">
        <f aca="false">L2312+K2312</f>
        <v>20</v>
      </c>
      <c r="N2312" s="22" t="str">
        <f aca="false">IF(I2312&gt;0,"Sí","No")</f>
        <v>Sí</v>
      </c>
      <c r="O2312" s="22" t="str">
        <f aca="false">IF(J2312&gt;0,"Sí","No")</f>
        <v>Sí</v>
      </c>
      <c r="P2312" s="22" t="str">
        <f aca="false">IF(K2312&gt;0,"Sí","No")</f>
        <v>Sí</v>
      </c>
      <c r="Q2312" s="22" t="str">
        <f aca="false">IF(OR(I2312&gt;0,J2312&gt;0),"Sí","No")</f>
        <v>Sí</v>
      </c>
      <c r="R2312" s="27" t="n">
        <v>1750</v>
      </c>
      <c r="S2312" s="27" t="n">
        <v>2500</v>
      </c>
      <c r="T2312" s="27" t="n">
        <v>1280</v>
      </c>
      <c r="U2312" s="27" t="n">
        <v>1800</v>
      </c>
      <c r="V2312" s="27" t="n">
        <v>3500</v>
      </c>
      <c r="W2312" s="12" t="n">
        <f aca="false">IF(AND(I2312&gt;0,R2312&gt;0),(S2312-R2312)/R2312,"")</f>
        <v>0.428571428571429</v>
      </c>
      <c r="X2312" s="12" t="n">
        <f aca="false">IF(AND(J2312&gt;0,T2312&gt;0),(U2312-T2312)/T2312,"")</f>
        <v>0.40625</v>
      </c>
      <c r="Y2312" s="12" t="n">
        <f aca="false">IF(AND(K2312&gt;0,V2312&gt;0),(V2312-Resumen!$B$7)/Resumen!$B$7,"")</f>
        <v>0.4</v>
      </c>
      <c r="Z2312" s="28" t="n">
        <f aca="false">IF(AND(K2312&gt;0,I2312&gt;0,V2312&gt;0,S2312&gt;0),V2312-S2312,"")</f>
        <v>1000</v>
      </c>
      <c r="AA2312" s="12" t="n">
        <f aca="false">IF(Z2312&lt;&gt;"",Z2312/S2312,"")</f>
        <v>0.4</v>
      </c>
      <c r="AB2312" s="28" t="n">
        <f aca="false">IF(AND(K2312&gt;0,J2312&gt;0,V2312&gt;0,U2312&gt;0),V2312-U2312,"")</f>
        <v>1700</v>
      </c>
      <c r="AC2312" s="12" t="n">
        <f aca="false">IF(AB2312&lt;&gt;"",AB2312/U2312,"")</f>
        <v>0.944444444444444</v>
      </c>
      <c r="AD2312" s="27" t="n">
        <v>3</v>
      </c>
      <c r="AE2312" s="27" t="n">
        <v>3</v>
      </c>
      <c r="AF2312" s="27" t="n">
        <v>6</v>
      </c>
      <c r="AG2312" s="28" t="n">
        <f aca="false">AD2312+AE2312+AF2312</f>
        <v>12</v>
      </c>
      <c r="AH2312" s="12" t="n">
        <f aca="false">IF(AG2312&gt;0,AD2312/AG2312,"")</f>
        <v>0.25</v>
      </c>
      <c r="AI2312" s="27" t="n">
        <v>0</v>
      </c>
      <c r="AJ2312" s="27" t="n">
        <v>0</v>
      </c>
      <c r="AK2312" s="27" t="n">
        <v>0</v>
      </c>
      <c r="AL2312" s="22" t="str">
        <f aca="false">IF(OR(AJ2312&gt;0,AK2312&gt;0),"Sí","No")</f>
        <v>No</v>
      </c>
      <c r="AM2312" s="6" t="s">
        <v>198</v>
      </c>
      <c r="AN2312" s="6" t="s">
        <v>198</v>
      </c>
      <c r="AO2312" s="12" t="n">
        <f aca="false">IF(M2312&gt;0,K2312/M2312,"")</f>
        <v>0.15</v>
      </c>
      <c r="AP2312" s="22" t="str">
        <f aca="false">IF(M2312&gt;=Resumen!$B$5,"Alto","Bajo")</f>
        <v>Bajo</v>
      </c>
      <c r="AQ2312" s="22" t="str">
        <f aca="false">IF(AO2312&gt;=Resumen!$B$28,"Alto","Bajo")</f>
        <v>Bajo</v>
      </c>
      <c r="AR2312" s="22" t="str">
        <f aca="false">AP2312&amp;" Potencial / "&amp;AQ2312&amp;" Share"</f>
        <v>Bajo Potencial / Bajo Share</v>
      </c>
      <c r="AS2312" s="22" t="str">
        <f aca="false">IF(Q2312="Sí",IF(AO2312&gt;=Resumen!$B$29,"Alto","Bajo"),"")</f>
        <v>Bajo</v>
      </c>
      <c r="AT2312" s="22" t="str">
        <f aca="false">IF(AS2312&lt;&gt;"",AP2312&amp;" Potencial / "&amp;AS2312&amp;" Share","")</f>
        <v>Bajo Potencial / Bajo Share</v>
      </c>
      <c r="AU2312" s="22" t="str">
        <f aca="false">IF(AH2312="","Sin dato",IF(AH2312-AO2312&gt;Resumen!$B$6,"Sobre-exhibido",IF(AO2312-AH2312&gt;Resumen!$B$6,"Sub-exhibido","En línea")))</f>
        <v>Sobre-exhibido</v>
      </c>
      <c r="AV2312" s="22" t="n">
        <f aca="false">IF(AT2312="","",IF(AT2312="Alto Potencial / Bajo Share",1,IF(AT2312="Alto Potencial / Alto Share",2,IF(AT2312="Bajo Potencial / Alto Share",3,4))))</f>
        <v>4</v>
      </c>
      <c r="AW2312" s="22" t="str">
        <f aca="false">IF(Q2312="No","Sin competencia directa",IF(AV2312=1,"1 - Foco Conquista (Alto Pot / Bajo Share)",IF(AV2312=2,"2 - Foco Defensa (Alto Pot / Alto Share)",IF(AV2312=3,"3 - Monitoreo (Bajo Pot / Alto Share)","4 - Baja Prioridad (Bajo Pot / Bajo Share)"))))</f>
        <v>4 - Baja Prioridad (Bajo Pot / Bajo Share)</v>
      </c>
      <c r="AX2312" s="12" t="str">
        <f aca="false">IF(OR(IFERROR(AND(W2312&lt;&gt;"",Y2312&lt;&gt;"",Y2312-W2312&gt;Resumen!$B$8),FALSE()),IFERROR(AND(X2312&lt;&gt;"",Y2312&lt;&gt;"",Y2312-X2312&gt;Resumen!$B$8),FALSE())),MAX(IF(IFERROR(AND(W2312&lt;&gt;"",Y2312&lt;&gt;"",Y2312-W2312&gt;Resumen!$B$8),FALSE()),Y2312-W2312,0),IF(IFERROR(AND(X2312&lt;&gt;"",Y2312&lt;&gt;"",Y2312-X2312&gt;Resumen!$B$8),FALSE()),Y2312-X2312,0)),"")</f>
        <v/>
      </c>
      <c r="AY2312" s="22" t="str">
        <f aca="false">IF(OR(IFERROR(AND(W2312&lt;&gt;"",Y2312&lt;&gt;"",Y2312-W2312&gt;Resumen!$B$8),FALSE()),IFERROR(AND(X2312&lt;&gt;"",Y2312&lt;&gt;"",Y2312-X2312&gt;Resumen!$B$8),FALSE())),TRIM("Lays tiene mayor markup que "&amp;IF(IFERROR(AND(W2312&lt;&gt;"",Y2312&lt;&gt;"",Y2312-W2312&gt;Resumen!$B$8),FALSE()),"Quento ","")&amp;IF(IFERROR(AND(X2312&lt;&gt;"",Y2312&lt;&gt;"",Y2312-X2312&gt;Resumen!$B$8),FALSE()),"Julicroc ","")&amp;"en este PDV"),"")</f>
        <v/>
      </c>
      <c r="AZ2312" s="22" t="str">
        <f aca="false">IF(COUNTIF('Plan Pehuamar - Lista'!$A$2:$A$167,A2312)&gt;0,"Sí","No")</f>
        <v>No</v>
      </c>
      <c r="BA2312" s="22" t="str">
        <f aca="false">IF(COUNTIF('Plan Combo 9+1'!$A$2:$A$226,A2312)&gt;0,"Sí","No")</f>
        <v>No</v>
      </c>
      <c r="BB2312" s="22" t="str">
        <f aca="false">IF(AH2312="","No",IF(BA2312="Sí",IF((AO2312-AH2312)&gt;Resumen!$B$6,"Sí","No"),IF((AO2312-AH2312)&gt;=Resumen!$B$132,"Sí","No")))</f>
        <v>No</v>
      </c>
      <c r="BC2312" s="22" t="str">
        <f aca="false">IF(AND(N2312="Sí",AL2312="Sí",AI2312=0),"Sí","No")</f>
        <v>No</v>
      </c>
      <c r="BD2312" s="22" t="str">
        <f aca="false">IF(COUNTIF('Plan 9+1 (con Pehuamar)'!$A$2:$A$227,A2312)&gt;0,"Sí","No")</f>
        <v>No</v>
      </c>
    </row>
    <row r="2313" customFormat="false" ht="15" hidden="false" customHeight="true" outlineLevel="0" collapsed="false">
      <c r="A2313" s="6" t="n">
        <v>201071</v>
      </c>
      <c r="B2313" s="6" t="n">
        <v>14</v>
      </c>
      <c r="C2313" s="6" t="n">
        <v>1404</v>
      </c>
      <c r="D2313" s="6" t="s">
        <v>359</v>
      </c>
      <c r="E2313" s="6" t="s">
        <v>2467</v>
      </c>
      <c r="F2313" s="6" t="s">
        <v>196</v>
      </c>
      <c r="G2313" s="6" t="s">
        <v>130</v>
      </c>
      <c r="H2313" s="6" t="s">
        <v>1715</v>
      </c>
      <c r="I2313" s="27" t="n">
        <v>10</v>
      </c>
      <c r="J2313" s="27" t="n">
        <v>9</v>
      </c>
      <c r="K2313" s="27" t="n">
        <v>0</v>
      </c>
      <c r="L2313" s="28" t="n">
        <f aca="false">I2313+J2313</f>
        <v>19</v>
      </c>
      <c r="M2313" s="28" t="n">
        <f aca="false">L2313+K2313</f>
        <v>19</v>
      </c>
      <c r="N2313" s="22" t="str">
        <f aca="false">IF(I2313&gt;0,"Sí","No")</f>
        <v>Sí</v>
      </c>
      <c r="O2313" s="22" t="str">
        <f aca="false">IF(J2313&gt;0,"Sí","No")</f>
        <v>Sí</v>
      </c>
      <c r="P2313" s="22" t="str">
        <f aca="false">IF(K2313&gt;0,"Sí","No")</f>
        <v>No</v>
      </c>
      <c r="Q2313" s="22" t="str">
        <f aca="false">IF(OR(I2313&gt;0,J2313&gt;0),"Sí","No")</f>
        <v>Sí</v>
      </c>
      <c r="R2313" s="27" t="n">
        <v>1750</v>
      </c>
      <c r="S2313" s="27" t="n">
        <v>2500</v>
      </c>
      <c r="T2313" s="27" t="n">
        <v>1280</v>
      </c>
      <c r="U2313" s="27" t="n">
        <v>1800</v>
      </c>
      <c r="V2313" s="27"/>
      <c r="W2313" s="12" t="n">
        <f aca="false">IF(AND(I2313&gt;0,R2313&gt;0),(S2313-R2313)/R2313,"")</f>
        <v>0.428571428571429</v>
      </c>
      <c r="X2313" s="12" t="n">
        <f aca="false">IF(AND(J2313&gt;0,T2313&gt;0),(U2313-T2313)/T2313,"")</f>
        <v>0.40625</v>
      </c>
      <c r="Y2313" s="12" t="str">
        <f aca="false">IF(AND(K2313&gt;0,V2313&gt;0),(V2313-Resumen!$B$7)/Resumen!$B$7,"")</f>
        <v/>
      </c>
      <c r="Z2313" s="28" t="str">
        <f aca="false">IF(AND(K2313&gt;0,I2313&gt;0,V2313&gt;0,S2313&gt;0),V2313-S2313,"")</f>
        <v/>
      </c>
      <c r="AA2313" s="12" t="str">
        <f aca="false">IF(Z2313&lt;&gt;"",Z2313/S2313,"")</f>
        <v/>
      </c>
      <c r="AB2313" s="28" t="str">
        <f aca="false">IF(AND(K2313&gt;0,J2313&gt;0,V2313&gt;0,U2313&gt;0),V2313-U2313,"")</f>
        <v/>
      </c>
      <c r="AC2313" s="12" t="str">
        <f aca="false">IF(AB2313&lt;&gt;"",AB2313/U2313,"")</f>
        <v/>
      </c>
      <c r="AD2313" s="27" t="n">
        <v>0</v>
      </c>
      <c r="AE2313" s="27" t="n">
        <v>2</v>
      </c>
      <c r="AF2313" s="27" t="n">
        <v>5</v>
      </c>
      <c r="AG2313" s="28" t="n">
        <f aca="false">AD2313+AE2313+AF2313</f>
        <v>7</v>
      </c>
      <c r="AH2313" s="12" t="n">
        <f aca="false">IF(AG2313&gt;0,AD2313/AG2313,"")</f>
        <v>0</v>
      </c>
      <c r="AI2313" s="27" t="n">
        <v>0</v>
      </c>
      <c r="AJ2313" s="27" t="n">
        <v>0</v>
      </c>
      <c r="AK2313" s="27" t="n">
        <v>1</v>
      </c>
      <c r="AL2313" s="22" t="str">
        <f aca="false">IF(OR(AJ2313&gt;0,AK2313&gt;0),"Sí","No")</f>
        <v>Sí</v>
      </c>
      <c r="AM2313" s="6" t="s">
        <v>198</v>
      </c>
      <c r="AN2313" s="6" t="s">
        <v>198</v>
      </c>
      <c r="AO2313" s="12" t="n">
        <f aca="false">IF(M2313&gt;0,K2313/M2313,"")</f>
        <v>0</v>
      </c>
      <c r="AP2313" s="22" t="str">
        <f aca="false">IF(M2313&gt;=Resumen!$B$5,"Alto","Bajo")</f>
        <v>Bajo</v>
      </c>
      <c r="AQ2313" s="22" t="str">
        <f aca="false">IF(AO2313&gt;=Resumen!$B$28,"Alto","Bajo")</f>
        <v>Bajo</v>
      </c>
      <c r="AR2313" s="22" t="str">
        <f aca="false">AP2313&amp;" Potencial / "&amp;AQ2313&amp;" Share"</f>
        <v>Bajo Potencial / Bajo Share</v>
      </c>
      <c r="AS2313" s="22" t="str">
        <f aca="false">IF(Q2313="Sí",IF(AO2313&gt;=Resumen!$B$29,"Alto","Bajo"),"")</f>
        <v>Bajo</v>
      </c>
      <c r="AT2313" s="22" t="str">
        <f aca="false">IF(AS2313&lt;&gt;"",AP2313&amp;" Potencial / "&amp;AS2313&amp;" Share","")</f>
        <v>Bajo Potencial / Bajo Share</v>
      </c>
      <c r="AU2313" s="22" t="str">
        <f aca="false">IF(AH2313="","Sin dato",IF(AH2313-AO2313&gt;Resumen!$B$6,"Sobre-exhibido",IF(AO2313-AH2313&gt;Resumen!$B$6,"Sub-exhibido","En línea")))</f>
        <v>En línea</v>
      </c>
      <c r="AV2313" s="22" t="n">
        <f aca="false">IF(AT2313="","",IF(AT2313="Alto Potencial / Bajo Share",1,IF(AT2313="Alto Potencial / Alto Share",2,IF(AT2313="Bajo Potencial / Alto Share",3,4))))</f>
        <v>4</v>
      </c>
      <c r="AW2313" s="22" t="str">
        <f aca="false">IF(Q2313="No","Sin competencia directa",IF(AV2313=1,"1 - Foco Conquista (Alto Pot / Bajo Share)",IF(AV2313=2,"2 - Foco Defensa (Alto Pot / Alto Share)",IF(AV2313=3,"3 - Monitoreo (Bajo Pot / Alto Share)","4 - Baja Prioridad (Bajo Pot / Bajo Share)"))))</f>
        <v>4 - Baja Prioridad (Bajo Pot / Bajo Share)</v>
      </c>
      <c r="AX2313" s="12" t="str">
        <f aca="false">IF(OR(IFERROR(AND(W2313&lt;&gt;"",Y2313&lt;&gt;"",Y2313-W2313&gt;Resumen!$B$8),FALSE()),IFERROR(AND(X2313&lt;&gt;"",Y2313&lt;&gt;"",Y2313-X2313&gt;Resumen!$B$8),FALSE())),MAX(IF(IFERROR(AND(W2313&lt;&gt;"",Y2313&lt;&gt;"",Y2313-W2313&gt;Resumen!$B$8),FALSE()),Y2313-W2313,0),IF(IFERROR(AND(X2313&lt;&gt;"",Y2313&lt;&gt;"",Y2313-X2313&gt;Resumen!$B$8),FALSE()),Y2313-X2313,0)),"")</f>
        <v/>
      </c>
      <c r="AY2313" s="22" t="str">
        <f aca="false">IF(OR(IFERROR(AND(W2313&lt;&gt;"",Y2313&lt;&gt;"",Y2313-W2313&gt;Resumen!$B$8),FALSE()),IFERROR(AND(X2313&lt;&gt;"",Y2313&lt;&gt;"",Y2313-X2313&gt;Resumen!$B$8),FALSE())),TRIM("Lays tiene mayor markup que "&amp;IF(IFERROR(AND(W2313&lt;&gt;"",Y2313&lt;&gt;"",Y2313-W2313&gt;Resumen!$B$8),FALSE()),"Quento ","")&amp;IF(IFERROR(AND(X2313&lt;&gt;"",Y2313&lt;&gt;"",Y2313-X2313&gt;Resumen!$B$8),FALSE()),"Julicroc ","")&amp;"en este PDV"),"")</f>
        <v/>
      </c>
      <c r="AZ2313" s="22" t="str">
        <f aca="false">IF(COUNTIF('Plan Pehuamar - Lista'!$A$2:$A$167,A2313)&gt;0,"Sí","No")</f>
        <v>No</v>
      </c>
      <c r="BA2313" s="22" t="str">
        <f aca="false">IF(COUNTIF('Plan Combo 9+1'!$A$2:$A$226,A2313)&gt;0,"Sí","No")</f>
        <v>No</v>
      </c>
      <c r="BB2313" s="22" t="str">
        <f aca="false">IF(AH2313="","No",IF(BA2313="Sí",IF((AO2313-AH2313)&gt;Resumen!$B$6,"Sí","No"),IF((AO2313-AH2313)&gt;=Resumen!$B$132,"Sí","No")))</f>
        <v>No</v>
      </c>
      <c r="BC2313" s="22" t="str">
        <f aca="false">IF(AND(N2313="Sí",AL2313="Sí",AI2313=0),"Sí","No")</f>
        <v>Sí</v>
      </c>
      <c r="BD2313" s="22" t="str">
        <f aca="false">IF(COUNTIF('Plan 9+1 (con Pehuamar)'!$A$2:$A$227,A2313)&gt;0,"Sí","No")</f>
        <v>No</v>
      </c>
    </row>
    <row r="2314" customFormat="false" ht="15" hidden="false" customHeight="true" outlineLevel="0" collapsed="false">
      <c r="A2314" s="6" t="n">
        <v>201104</v>
      </c>
      <c r="B2314" s="6" t="n">
        <v>14</v>
      </c>
      <c r="C2314" s="6" t="n">
        <v>1404</v>
      </c>
      <c r="D2314" s="6" t="s">
        <v>359</v>
      </c>
      <c r="E2314" s="6" t="s">
        <v>2468</v>
      </c>
      <c r="F2314" s="6" t="s">
        <v>196</v>
      </c>
      <c r="G2314" s="6" t="s">
        <v>130</v>
      </c>
      <c r="H2314" s="6" t="s">
        <v>1715</v>
      </c>
      <c r="I2314" s="27" t="n">
        <v>10</v>
      </c>
      <c r="J2314" s="27" t="n">
        <v>15</v>
      </c>
      <c r="K2314" s="27" t="n">
        <v>0</v>
      </c>
      <c r="L2314" s="28" t="n">
        <f aca="false">I2314+J2314</f>
        <v>25</v>
      </c>
      <c r="M2314" s="28" t="n">
        <f aca="false">L2314+K2314</f>
        <v>25</v>
      </c>
      <c r="N2314" s="22" t="str">
        <f aca="false">IF(I2314&gt;0,"Sí","No")</f>
        <v>Sí</v>
      </c>
      <c r="O2314" s="22" t="str">
        <f aca="false">IF(J2314&gt;0,"Sí","No")</f>
        <v>Sí</v>
      </c>
      <c r="P2314" s="22" t="str">
        <f aca="false">IF(K2314&gt;0,"Sí","No")</f>
        <v>No</v>
      </c>
      <c r="Q2314" s="22" t="str">
        <f aca="false">IF(OR(I2314&gt;0,J2314&gt;0),"Sí","No")</f>
        <v>Sí</v>
      </c>
      <c r="R2314" s="27" t="n">
        <v>1750</v>
      </c>
      <c r="S2314" s="27" t="n">
        <v>2500</v>
      </c>
      <c r="T2314" s="27" t="n">
        <v>1280</v>
      </c>
      <c r="U2314" s="27" t="n">
        <v>1800</v>
      </c>
      <c r="V2314" s="27"/>
      <c r="W2314" s="12" t="n">
        <f aca="false">IF(AND(I2314&gt;0,R2314&gt;0),(S2314-R2314)/R2314,"")</f>
        <v>0.428571428571429</v>
      </c>
      <c r="X2314" s="12" t="n">
        <f aca="false">IF(AND(J2314&gt;0,T2314&gt;0),(U2314-T2314)/T2314,"")</f>
        <v>0.40625</v>
      </c>
      <c r="Y2314" s="12" t="str">
        <f aca="false">IF(AND(K2314&gt;0,V2314&gt;0),(V2314-Resumen!$B$7)/Resumen!$B$7,"")</f>
        <v/>
      </c>
      <c r="Z2314" s="28" t="str">
        <f aca="false">IF(AND(K2314&gt;0,I2314&gt;0,V2314&gt;0,S2314&gt;0),V2314-S2314,"")</f>
        <v/>
      </c>
      <c r="AA2314" s="12" t="str">
        <f aca="false">IF(Z2314&lt;&gt;"",Z2314/S2314,"")</f>
        <v/>
      </c>
      <c r="AB2314" s="28" t="str">
        <f aca="false">IF(AND(K2314&gt;0,J2314&gt;0,V2314&gt;0,U2314&gt;0),V2314-U2314,"")</f>
        <v/>
      </c>
      <c r="AC2314" s="12" t="str">
        <f aca="false">IF(AB2314&lt;&gt;"",AB2314/U2314,"")</f>
        <v/>
      </c>
      <c r="AD2314" s="27" t="n">
        <v>0</v>
      </c>
      <c r="AE2314" s="27" t="n">
        <v>2</v>
      </c>
      <c r="AF2314" s="27" t="n">
        <v>9</v>
      </c>
      <c r="AG2314" s="28" t="n">
        <f aca="false">AD2314+AE2314+AF2314</f>
        <v>11</v>
      </c>
      <c r="AH2314" s="12" t="n">
        <f aca="false">IF(AG2314&gt;0,AD2314/AG2314,"")</f>
        <v>0</v>
      </c>
      <c r="AI2314" s="27" t="n">
        <v>0</v>
      </c>
      <c r="AJ2314" s="27" t="n">
        <v>0</v>
      </c>
      <c r="AK2314" s="27" t="n">
        <v>1</v>
      </c>
      <c r="AL2314" s="22" t="str">
        <f aca="false">IF(OR(AJ2314&gt;0,AK2314&gt;0),"Sí","No")</f>
        <v>Sí</v>
      </c>
      <c r="AM2314" s="6" t="s">
        <v>198</v>
      </c>
      <c r="AN2314" s="6" t="s">
        <v>198</v>
      </c>
      <c r="AO2314" s="12" t="n">
        <f aca="false">IF(M2314&gt;0,K2314/M2314,"")</f>
        <v>0</v>
      </c>
      <c r="AP2314" s="22" t="str">
        <f aca="false">IF(M2314&gt;=Resumen!$B$5,"Alto","Bajo")</f>
        <v>Bajo</v>
      </c>
      <c r="AQ2314" s="22" t="str">
        <f aca="false">IF(AO2314&gt;=Resumen!$B$28,"Alto","Bajo")</f>
        <v>Bajo</v>
      </c>
      <c r="AR2314" s="22" t="str">
        <f aca="false">AP2314&amp;" Potencial / "&amp;AQ2314&amp;" Share"</f>
        <v>Bajo Potencial / Bajo Share</v>
      </c>
      <c r="AS2314" s="22" t="str">
        <f aca="false">IF(Q2314="Sí",IF(AO2314&gt;=Resumen!$B$29,"Alto","Bajo"),"")</f>
        <v>Bajo</v>
      </c>
      <c r="AT2314" s="22" t="str">
        <f aca="false">IF(AS2314&lt;&gt;"",AP2314&amp;" Potencial / "&amp;AS2314&amp;" Share","")</f>
        <v>Bajo Potencial / Bajo Share</v>
      </c>
      <c r="AU2314" s="22" t="str">
        <f aca="false">IF(AH2314="","Sin dato",IF(AH2314-AO2314&gt;Resumen!$B$6,"Sobre-exhibido",IF(AO2314-AH2314&gt;Resumen!$B$6,"Sub-exhibido","En línea")))</f>
        <v>En línea</v>
      </c>
      <c r="AV2314" s="22" t="n">
        <f aca="false">IF(AT2314="","",IF(AT2314="Alto Potencial / Bajo Share",1,IF(AT2314="Alto Potencial / Alto Share",2,IF(AT2314="Bajo Potencial / Alto Share",3,4))))</f>
        <v>4</v>
      </c>
      <c r="AW2314" s="22" t="str">
        <f aca="false">IF(Q2314="No","Sin competencia directa",IF(AV2314=1,"1 - Foco Conquista (Alto Pot / Bajo Share)",IF(AV2314=2,"2 - Foco Defensa (Alto Pot / Alto Share)",IF(AV2314=3,"3 - Monitoreo (Bajo Pot / Alto Share)","4 - Baja Prioridad (Bajo Pot / Bajo Share)"))))</f>
        <v>4 - Baja Prioridad (Bajo Pot / Bajo Share)</v>
      </c>
      <c r="AX2314" s="12" t="str">
        <f aca="false">IF(OR(IFERROR(AND(W2314&lt;&gt;"",Y2314&lt;&gt;"",Y2314-W2314&gt;Resumen!$B$8),FALSE()),IFERROR(AND(X2314&lt;&gt;"",Y2314&lt;&gt;"",Y2314-X2314&gt;Resumen!$B$8),FALSE())),MAX(IF(IFERROR(AND(W2314&lt;&gt;"",Y2314&lt;&gt;"",Y2314-W2314&gt;Resumen!$B$8),FALSE()),Y2314-W2314,0),IF(IFERROR(AND(X2314&lt;&gt;"",Y2314&lt;&gt;"",Y2314-X2314&gt;Resumen!$B$8),FALSE()),Y2314-X2314,0)),"")</f>
        <v/>
      </c>
      <c r="AY2314" s="22" t="str">
        <f aca="false">IF(OR(IFERROR(AND(W2314&lt;&gt;"",Y2314&lt;&gt;"",Y2314-W2314&gt;Resumen!$B$8),FALSE()),IFERROR(AND(X2314&lt;&gt;"",Y2314&lt;&gt;"",Y2314-X2314&gt;Resumen!$B$8),FALSE())),TRIM("Lays tiene mayor markup que "&amp;IF(IFERROR(AND(W2314&lt;&gt;"",Y2314&lt;&gt;"",Y2314-W2314&gt;Resumen!$B$8),FALSE()),"Quento ","")&amp;IF(IFERROR(AND(X2314&lt;&gt;"",Y2314&lt;&gt;"",Y2314-X2314&gt;Resumen!$B$8),FALSE()),"Julicroc ","")&amp;"en este PDV"),"")</f>
        <v/>
      </c>
      <c r="AZ2314" s="22" t="str">
        <f aca="false">IF(COUNTIF('Plan Pehuamar - Lista'!$A$2:$A$167,A2314)&gt;0,"Sí","No")</f>
        <v>No</v>
      </c>
      <c r="BA2314" s="22" t="str">
        <f aca="false">IF(COUNTIF('Plan Combo 9+1'!$A$2:$A$226,A2314)&gt;0,"Sí","No")</f>
        <v>No</v>
      </c>
      <c r="BB2314" s="22" t="str">
        <f aca="false">IF(AH2314="","No",IF(BA2314="Sí",IF((AO2314-AH2314)&gt;Resumen!$B$6,"Sí","No"),IF((AO2314-AH2314)&gt;=Resumen!$B$132,"Sí","No")))</f>
        <v>No</v>
      </c>
      <c r="BC2314" s="22" t="str">
        <f aca="false">IF(AND(N2314="Sí",AL2314="Sí",AI2314=0),"Sí","No")</f>
        <v>Sí</v>
      </c>
      <c r="BD2314" s="22" t="str">
        <f aca="false">IF(COUNTIF('Plan 9+1 (con Pehuamar)'!$A$2:$A$227,A2314)&gt;0,"Sí","No")</f>
        <v>No</v>
      </c>
    </row>
    <row r="2315" customFormat="false" ht="15" hidden="false" customHeight="true" outlineLevel="0" collapsed="false">
      <c r="A2315" s="6" t="n">
        <v>201130</v>
      </c>
      <c r="B2315" s="6" t="n">
        <v>14</v>
      </c>
      <c r="C2315" s="6" t="n">
        <v>1404</v>
      </c>
      <c r="D2315" s="6" t="s">
        <v>359</v>
      </c>
      <c r="E2315" s="6" t="s">
        <v>2469</v>
      </c>
      <c r="F2315" s="6" t="s">
        <v>201</v>
      </c>
      <c r="G2315" s="6" t="s">
        <v>130</v>
      </c>
      <c r="H2315" s="6" t="s">
        <v>1715</v>
      </c>
      <c r="I2315" s="27" t="n">
        <v>6</v>
      </c>
      <c r="J2315" s="27" t="n">
        <v>12</v>
      </c>
      <c r="K2315" s="27" t="n">
        <v>4</v>
      </c>
      <c r="L2315" s="28" t="n">
        <f aca="false">I2315+J2315</f>
        <v>18</v>
      </c>
      <c r="M2315" s="28" t="n">
        <f aca="false">L2315+K2315</f>
        <v>22</v>
      </c>
      <c r="N2315" s="22" t="str">
        <f aca="false">IF(I2315&gt;0,"Sí","No")</f>
        <v>Sí</v>
      </c>
      <c r="O2315" s="22" t="str">
        <f aca="false">IF(J2315&gt;0,"Sí","No")</f>
        <v>Sí</v>
      </c>
      <c r="P2315" s="22" t="str">
        <f aca="false">IF(K2315&gt;0,"Sí","No")</f>
        <v>Sí</v>
      </c>
      <c r="Q2315" s="22" t="str">
        <f aca="false">IF(OR(I2315&gt;0,J2315&gt;0),"Sí","No")</f>
        <v>Sí</v>
      </c>
      <c r="R2315" s="27" t="n">
        <v>1750</v>
      </c>
      <c r="S2315" s="27" t="n">
        <v>2500</v>
      </c>
      <c r="T2315" s="27" t="n">
        <v>1280</v>
      </c>
      <c r="U2315" s="27" t="n">
        <v>1800</v>
      </c>
      <c r="V2315" s="27" t="n">
        <v>3500</v>
      </c>
      <c r="W2315" s="12" t="n">
        <f aca="false">IF(AND(I2315&gt;0,R2315&gt;0),(S2315-R2315)/R2315,"")</f>
        <v>0.428571428571429</v>
      </c>
      <c r="X2315" s="12" t="n">
        <f aca="false">IF(AND(J2315&gt;0,T2315&gt;0),(U2315-T2315)/T2315,"")</f>
        <v>0.40625</v>
      </c>
      <c r="Y2315" s="12" t="n">
        <f aca="false">IF(AND(K2315&gt;0,V2315&gt;0),(V2315-Resumen!$B$7)/Resumen!$B$7,"")</f>
        <v>0.4</v>
      </c>
      <c r="Z2315" s="28" t="n">
        <f aca="false">IF(AND(K2315&gt;0,I2315&gt;0,V2315&gt;0,S2315&gt;0),V2315-S2315,"")</f>
        <v>1000</v>
      </c>
      <c r="AA2315" s="12" t="n">
        <f aca="false">IF(Z2315&lt;&gt;"",Z2315/S2315,"")</f>
        <v>0.4</v>
      </c>
      <c r="AB2315" s="28" t="n">
        <f aca="false">IF(AND(K2315&gt;0,J2315&gt;0,V2315&gt;0,U2315&gt;0),V2315-U2315,"")</f>
        <v>1700</v>
      </c>
      <c r="AC2315" s="12" t="n">
        <f aca="false">IF(AB2315&lt;&gt;"",AB2315/U2315,"")</f>
        <v>0.944444444444444</v>
      </c>
      <c r="AD2315" s="27" t="n">
        <v>3</v>
      </c>
      <c r="AE2315" s="27" t="n">
        <v>2</v>
      </c>
      <c r="AF2315" s="27" t="n">
        <v>6</v>
      </c>
      <c r="AG2315" s="28" t="n">
        <f aca="false">AD2315+AE2315+AF2315</f>
        <v>11</v>
      </c>
      <c r="AH2315" s="12" t="n">
        <f aca="false">IF(AG2315&gt;0,AD2315/AG2315,"")</f>
        <v>0.272727272727273</v>
      </c>
      <c r="AI2315" s="27" t="n">
        <v>0</v>
      </c>
      <c r="AJ2315" s="27" t="n">
        <v>0</v>
      </c>
      <c r="AK2315" s="27" t="n">
        <v>1</v>
      </c>
      <c r="AL2315" s="22" t="str">
        <f aca="false">IF(OR(AJ2315&gt;0,AK2315&gt;0),"Sí","No")</f>
        <v>Sí</v>
      </c>
      <c r="AM2315" s="6" t="s">
        <v>198</v>
      </c>
      <c r="AN2315" s="6" t="s">
        <v>198</v>
      </c>
      <c r="AO2315" s="12" t="n">
        <f aca="false">IF(M2315&gt;0,K2315/M2315,"")</f>
        <v>0.181818181818182</v>
      </c>
      <c r="AP2315" s="22" t="str">
        <f aca="false">IF(M2315&gt;=Resumen!$B$5,"Alto","Bajo")</f>
        <v>Bajo</v>
      </c>
      <c r="AQ2315" s="22" t="str">
        <f aca="false">IF(AO2315&gt;=Resumen!$B$28,"Alto","Bajo")</f>
        <v>Bajo</v>
      </c>
      <c r="AR2315" s="22" t="str">
        <f aca="false">AP2315&amp;" Potencial / "&amp;AQ2315&amp;" Share"</f>
        <v>Bajo Potencial / Bajo Share</v>
      </c>
      <c r="AS2315" s="22" t="str">
        <f aca="false">IF(Q2315="Sí",IF(AO2315&gt;=Resumen!$B$29,"Alto","Bajo"),"")</f>
        <v>Bajo</v>
      </c>
      <c r="AT2315" s="22" t="str">
        <f aca="false">IF(AS2315&lt;&gt;"",AP2315&amp;" Potencial / "&amp;AS2315&amp;" Share","")</f>
        <v>Bajo Potencial / Bajo Share</v>
      </c>
      <c r="AU2315" s="22" t="str">
        <f aca="false">IF(AH2315="","Sin dato",IF(AH2315-AO2315&gt;Resumen!$B$6,"Sobre-exhibido",IF(AO2315-AH2315&gt;Resumen!$B$6,"Sub-exhibido","En línea")))</f>
        <v>Sobre-exhibido</v>
      </c>
      <c r="AV2315" s="22" t="n">
        <f aca="false">IF(AT2315="","",IF(AT2315="Alto Potencial / Bajo Share",1,IF(AT2315="Alto Potencial / Alto Share",2,IF(AT2315="Bajo Potencial / Alto Share",3,4))))</f>
        <v>4</v>
      </c>
      <c r="AW2315" s="22" t="str">
        <f aca="false">IF(Q2315="No","Sin competencia directa",IF(AV2315=1,"1 - Foco Conquista (Alto Pot / Bajo Share)",IF(AV2315=2,"2 - Foco Defensa (Alto Pot / Alto Share)",IF(AV2315=3,"3 - Monitoreo (Bajo Pot / Alto Share)","4 - Baja Prioridad (Bajo Pot / Bajo Share)"))))</f>
        <v>4 - Baja Prioridad (Bajo Pot / Bajo Share)</v>
      </c>
      <c r="AX2315" s="12" t="str">
        <f aca="false">IF(OR(IFERROR(AND(W2315&lt;&gt;"",Y2315&lt;&gt;"",Y2315-W2315&gt;Resumen!$B$8),FALSE()),IFERROR(AND(X2315&lt;&gt;"",Y2315&lt;&gt;"",Y2315-X2315&gt;Resumen!$B$8),FALSE())),MAX(IF(IFERROR(AND(W2315&lt;&gt;"",Y2315&lt;&gt;"",Y2315-W2315&gt;Resumen!$B$8),FALSE()),Y2315-W2315,0),IF(IFERROR(AND(X2315&lt;&gt;"",Y2315&lt;&gt;"",Y2315-X2315&gt;Resumen!$B$8),FALSE()),Y2315-X2315,0)),"")</f>
        <v/>
      </c>
      <c r="AY2315" s="22" t="str">
        <f aca="false">IF(OR(IFERROR(AND(W2315&lt;&gt;"",Y2315&lt;&gt;"",Y2315-W2315&gt;Resumen!$B$8),FALSE()),IFERROR(AND(X2315&lt;&gt;"",Y2315&lt;&gt;"",Y2315-X2315&gt;Resumen!$B$8),FALSE())),TRIM("Lays tiene mayor markup que "&amp;IF(IFERROR(AND(W2315&lt;&gt;"",Y2315&lt;&gt;"",Y2315-W2315&gt;Resumen!$B$8),FALSE()),"Quento ","")&amp;IF(IFERROR(AND(X2315&lt;&gt;"",Y2315&lt;&gt;"",Y2315-X2315&gt;Resumen!$B$8),FALSE()),"Julicroc ","")&amp;"en este PDV"),"")</f>
        <v/>
      </c>
      <c r="AZ2315" s="22" t="str">
        <f aca="false">IF(COUNTIF('Plan Pehuamar - Lista'!$A$2:$A$167,A2315)&gt;0,"Sí","No")</f>
        <v>No</v>
      </c>
      <c r="BA2315" s="22" t="str">
        <f aca="false">IF(COUNTIF('Plan Combo 9+1'!$A$2:$A$226,A2315)&gt;0,"Sí","No")</f>
        <v>No</v>
      </c>
      <c r="BB2315" s="22" t="str">
        <f aca="false">IF(AH2315="","No",IF(BA2315="Sí",IF((AO2315-AH2315)&gt;Resumen!$B$6,"Sí","No"),IF((AO2315-AH2315)&gt;=Resumen!$B$132,"Sí","No")))</f>
        <v>No</v>
      </c>
      <c r="BC2315" s="22" t="str">
        <f aca="false">IF(AND(N2315="Sí",AL2315="Sí",AI2315=0),"Sí","No")</f>
        <v>Sí</v>
      </c>
      <c r="BD2315" s="22" t="str">
        <f aca="false">IF(COUNTIF('Plan 9+1 (con Pehuamar)'!$A$2:$A$227,A2315)&gt;0,"Sí","No")</f>
        <v>No</v>
      </c>
    </row>
    <row r="2316" customFormat="false" ht="15" hidden="false" customHeight="true" outlineLevel="0" collapsed="false">
      <c r="A2316" s="6" t="n">
        <v>201161</v>
      </c>
      <c r="B2316" s="6" t="n">
        <v>14</v>
      </c>
      <c r="C2316" s="6" t="n">
        <v>1404</v>
      </c>
      <c r="D2316" s="6" t="s">
        <v>359</v>
      </c>
      <c r="E2316" s="6" t="s">
        <v>2470</v>
      </c>
      <c r="F2316" s="6" t="s">
        <v>273</v>
      </c>
      <c r="G2316" s="6" t="s">
        <v>130</v>
      </c>
      <c r="H2316" s="6" t="s">
        <v>1715</v>
      </c>
      <c r="I2316" s="27" t="n">
        <v>5</v>
      </c>
      <c r="J2316" s="27" t="n">
        <v>9</v>
      </c>
      <c r="K2316" s="27" t="n">
        <v>3</v>
      </c>
      <c r="L2316" s="28" t="n">
        <f aca="false">I2316+J2316</f>
        <v>14</v>
      </c>
      <c r="M2316" s="28" t="n">
        <f aca="false">L2316+K2316</f>
        <v>17</v>
      </c>
      <c r="N2316" s="22" t="str">
        <f aca="false">IF(I2316&gt;0,"Sí","No")</f>
        <v>Sí</v>
      </c>
      <c r="O2316" s="22" t="str">
        <f aca="false">IF(J2316&gt;0,"Sí","No")</f>
        <v>Sí</v>
      </c>
      <c r="P2316" s="22" t="str">
        <f aca="false">IF(K2316&gt;0,"Sí","No")</f>
        <v>Sí</v>
      </c>
      <c r="Q2316" s="22" t="str">
        <f aca="false">IF(OR(I2316&gt;0,J2316&gt;0),"Sí","No")</f>
        <v>Sí</v>
      </c>
      <c r="R2316" s="27" t="n">
        <v>1750</v>
      </c>
      <c r="S2316" s="27" t="n">
        <v>2500</v>
      </c>
      <c r="T2316" s="27" t="n">
        <v>1280</v>
      </c>
      <c r="U2316" s="27" t="n">
        <v>1800</v>
      </c>
      <c r="V2316" s="27" t="n">
        <v>3500</v>
      </c>
      <c r="W2316" s="12" t="n">
        <f aca="false">IF(AND(I2316&gt;0,R2316&gt;0),(S2316-R2316)/R2316,"")</f>
        <v>0.428571428571429</v>
      </c>
      <c r="X2316" s="12" t="n">
        <f aca="false">IF(AND(J2316&gt;0,T2316&gt;0),(U2316-T2316)/T2316,"")</f>
        <v>0.40625</v>
      </c>
      <c r="Y2316" s="12" t="n">
        <f aca="false">IF(AND(K2316&gt;0,V2316&gt;0),(V2316-Resumen!$B$7)/Resumen!$B$7,"")</f>
        <v>0.4</v>
      </c>
      <c r="Z2316" s="28" t="n">
        <f aca="false">IF(AND(K2316&gt;0,I2316&gt;0,V2316&gt;0,S2316&gt;0),V2316-S2316,"")</f>
        <v>1000</v>
      </c>
      <c r="AA2316" s="12" t="n">
        <f aca="false">IF(Z2316&lt;&gt;"",Z2316/S2316,"")</f>
        <v>0.4</v>
      </c>
      <c r="AB2316" s="28" t="n">
        <f aca="false">IF(AND(K2316&gt;0,J2316&gt;0,V2316&gt;0,U2316&gt;0),V2316-U2316,"")</f>
        <v>1700</v>
      </c>
      <c r="AC2316" s="12" t="n">
        <f aca="false">IF(AB2316&lt;&gt;"",AB2316/U2316,"")</f>
        <v>0.944444444444444</v>
      </c>
      <c r="AD2316" s="27" t="n">
        <v>1</v>
      </c>
      <c r="AE2316" s="27" t="n">
        <v>2</v>
      </c>
      <c r="AF2316" s="27" t="n">
        <v>5</v>
      </c>
      <c r="AG2316" s="28" t="n">
        <f aca="false">AD2316+AE2316+AF2316</f>
        <v>8</v>
      </c>
      <c r="AH2316" s="12" t="n">
        <f aca="false">IF(AG2316&gt;0,AD2316/AG2316,"")</f>
        <v>0.125</v>
      </c>
      <c r="AI2316" s="27" t="n">
        <v>0</v>
      </c>
      <c r="AJ2316" s="27" t="n">
        <v>0</v>
      </c>
      <c r="AK2316" s="27" t="n">
        <v>0</v>
      </c>
      <c r="AL2316" s="22" t="str">
        <f aca="false">IF(OR(AJ2316&gt;0,AK2316&gt;0),"Sí","No")</f>
        <v>No</v>
      </c>
      <c r="AM2316" s="6" t="s">
        <v>198</v>
      </c>
      <c r="AN2316" s="6" t="s">
        <v>198</v>
      </c>
      <c r="AO2316" s="12" t="n">
        <f aca="false">IF(M2316&gt;0,K2316/M2316,"")</f>
        <v>0.176470588235294</v>
      </c>
      <c r="AP2316" s="22" t="str">
        <f aca="false">IF(M2316&gt;=Resumen!$B$5,"Alto","Bajo")</f>
        <v>Bajo</v>
      </c>
      <c r="AQ2316" s="22" t="str">
        <f aca="false">IF(AO2316&gt;=Resumen!$B$28,"Alto","Bajo")</f>
        <v>Bajo</v>
      </c>
      <c r="AR2316" s="22" t="str">
        <f aca="false">AP2316&amp;" Potencial / "&amp;AQ2316&amp;" Share"</f>
        <v>Bajo Potencial / Bajo Share</v>
      </c>
      <c r="AS2316" s="22" t="str">
        <f aca="false">IF(Q2316="Sí",IF(AO2316&gt;=Resumen!$B$29,"Alto","Bajo"),"")</f>
        <v>Bajo</v>
      </c>
      <c r="AT2316" s="22" t="str">
        <f aca="false">IF(AS2316&lt;&gt;"",AP2316&amp;" Potencial / "&amp;AS2316&amp;" Share","")</f>
        <v>Bajo Potencial / Bajo Share</v>
      </c>
      <c r="AU2316" s="22" t="str">
        <f aca="false">IF(AH2316="","Sin dato",IF(AH2316-AO2316&gt;Resumen!$B$6,"Sobre-exhibido",IF(AO2316-AH2316&gt;Resumen!$B$6,"Sub-exhibido","En línea")))</f>
        <v>Sub-exhibido</v>
      </c>
      <c r="AV2316" s="22" t="n">
        <f aca="false">IF(AT2316="","",IF(AT2316="Alto Potencial / Bajo Share",1,IF(AT2316="Alto Potencial / Alto Share",2,IF(AT2316="Bajo Potencial / Alto Share",3,4))))</f>
        <v>4</v>
      </c>
      <c r="AW2316" s="22" t="str">
        <f aca="false">IF(Q2316="No","Sin competencia directa",IF(AV2316=1,"1 - Foco Conquista (Alto Pot / Bajo Share)",IF(AV2316=2,"2 - Foco Defensa (Alto Pot / Alto Share)",IF(AV2316=3,"3 - Monitoreo (Bajo Pot / Alto Share)","4 - Baja Prioridad (Bajo Pot / Bajo Share)"))))</f>
        <v>4 - Baja Prioridad (Bajo Pot / Bajo Share)</v>
      </c>
      <c r="AX2316" s="12" t="str">
        <f aca="false">IF(OR(IFERROR(AND(W2316&lt;&gt;"",Y2316&lt;&gt;"",Y2316-W2316&gt;Resumen!$B$8),FALSE()),IFERROR(AND(X2316&lt;&gt;"",Y2316&lt;&gt;"",Y2316-X2316&gt;Resumen!$B$8),FALSE())),MAX(IF(IFERROR(AND(W2316&lt;&gt;"",Y2316&lt;&gt;"",Y2316-W2316&gt;Resumen!$B$8),FALSE()),Y2316-W2316,0),IF(IFERROR(AND(X2316&lt;&gt;"",Y2316&lt;&gt;"",Y2316-X2316&gt;Resumen!$B$8),FALSE()),Y2316-X2316,0)),"")</f>
        <v/>
      </c>
      <c r="AY2316" s="22" t="str">
        <f aca="false">IF(OR(IFERROR(AND(W2316&lt;&gt;"",Y2316&lt;&gt;"",Y2316-W2316&gt;Resumen!$B$8),FALSE()),IFERROR(AND(X2316&lt;&gt;"",Y2316&lt;&gt;"",Y2316-X2316&gt;Resumen!$B$8),FALSE())),TRIM("Lays tiene mayor markup que "&amp;IF(IFERROR(AND(W2316&lt;&gt;"",Y2316&lt;&gt;"",Y2316-W2316&gt;Resumen!$B$8),FALSE()),"Quento ","")&amp;IF(IFERROR(AND(X2316&lt;&gt;"",Y2316&lt;&gt;"",Y2316-X2316&gt;Resumen!$B$8),FALSE()),"Julicroc ","")&amp;"en este PDV"),"")</f>
        <v/>
      </c>
      <c r="AZ2316" s="22" t="str">
        <f aca="false">IF(COUNTIF('Plan Pehuamar - Lista'!$A$2:$A$167,A2316)&gt;0,"Sí","No")</f>
        <v>No</v>
      </c>
      <c r="BA2316" s="22" t="str">
        <f aca="false">IF(COUNTIF('Plan Combo 9+1'!$A$2:$A$226,A2316)&gt;0,"Sí","No")</f>
        <v>No</v>
      </c>
      <c r="BB2316" s="22" t="str">
        <f aca="false">IF(AH2316="","No",IF(BA2316="Sí",IF((AO2316-AH2316)&gt;Resumen!$B$6,"Sí","No"),IF((AO2316-AH2316)&gt;=Resumen!$B$132,"Sí","No")))</f>
        <v>No</v>
      </c>
      <c r="BC2316" s="22" t="str">
        <f aca="false">IF(AND(N2316="Sí",AL2316="Sí",AI2316=0),"Sí","No")</f>
        <v>No</v>
      </c>
      <c r="BD2316" s="22" t="str">
        <f aca="false">IF(COUNTIF('Plan 9+1 (con Pehuamar)'!$A$2:$A$227,A2316)&gt;0,"Sí","No")</f>
        <v>No</v>
      </c>
    </row>
    <row r="2317" customFormat="false" ht="15" hidden="false" customHeight="true" outlineLevel="0" collapsed="false">
      <c r="A2317" s="6" t="n">
        <v>201198</v>
      </c>
      <c r="B2317" s="6" t="n">
        <v>14</v>
      </c>
      <c r="C2317" s="6" t="n">
        <v>1404</v>
      </c>
      <c r="D2317" s="6" t="s">
        <v>359</v>
      </c>
      <c r="E2317" s="6" t="s">
        <v>2471</v>
      </c>
      <c r="F2317" s="6" t="s">
        <v>196</v>
      </c>
      <c r="G2317" s="6" t="s">
        <v>130</v>
      </c>
      <c r="H2317" s="6" t="s">
        <v>1715</v>
      </c>
      <c r="I2317" s="27" t="n">
        <v>10</v>
      </c>
      <c r="J2317" s="27" t="n">
        <v>15</v>
      </c>
      <c r="K2317" s="27" t="n">
        <v>8</v>
      </c>
      <c r="L2317" s="28" t="n">
        <f aca="false">I2317+J2317</f>
        <v>25</v>
      </c>
      <c r="M2317" s="28" t="n">
        <f aca="false">L2317+K2317</f>
        <v>33</v>
      </c>
      <c r="N2317" s="22" t="str">
        <f aca="false">IF(I2317&gt;0,"Sí","No")</f>
        <v>Sí</v>
      </c>
      <c r="O2317" s="22" t="str">
        <f aca="false">IF(J2317&gt;0,"Sí","No")</f>
        <v>Sí</v>
      </c>
      <c r="P2317" s="22" t="str">
        <f aca="false">IF(K2317&gt;0,"Sí","No")</f>
        <v>Sí</v>
      </c>
      <c r="Q2317" s="22" t="str">
        <f aca="false">IF(OR(I2317&gt;0,J2317&gt;0),"Sí","No")</f>
        <v>Sí</v>
      </c>
      <c r="R2317" s="27" t="n">
        <v>1750</v>
      </c>
      <c r="S2317" s="27" t="n">
        <v>2500</v>
      </c>
      <c r="T2317" s="27" t="n">
        <v>1280</v>
      </c>
      <c r="U2317" s="27" t="n">
        <v>1800</v>
      </c>
      <c r="V2317" s="27" t="n">
        <v>3500</v>
      </c>
      <c r="W2317" s="12" t="n">
        <f aca="false">IF(AND(I2317&gt;0,R2317&gt;0),(S2317-R2317)/R2317,"")</f>
        <v>0.428571428571429</v>
      </c>
      <c r="X2317" s="12" t="n">
        <f aca="false">IF(AND(J2317&gt;0,T2317&gt;0),(U2317-T2317)/T2317,"")</f>
        <v>0.40625</v>
      </c>
      <c r="Y2317" s="12" t="n">
        <f aca="false">IF(AND(K2317&gt;0,V2317&gt;0),(V2317-Resumen!$B$7)/Resumen!$B$7,"")</f>
        <v>0.4</v>
      </c>
      <c r="Z2317" s="28" t="n">
        <f aca="false">IF(AND(K2317&gt;0,I2317&gt;0,V2317&gt;0,S2317&gt;0),V2317-S2317,"")</f>
        <v>1000</v>
      </c>
      <c r="AA2317" s="12" t="n">
        <f aca="false">IF(Z2317&lt;&gt;"",Z2317/S2317,"")</f>
        <v>0.4</v>
      </c>
      <c r="AB2317" s="28" t="n">
        <f aca="false">IF(AND(K2317&gt;0,J2317&gt;0,V2317&gt;0,U2317&gt;0),V2317-U2317,"")</f>
        <v>1700</v>
      </c>
      <c r="AC2317" s="12" t="n">
        <f aca="false">IF(AB2317&lt;&gt;"",AB2317/U2317,"")</f>
        <v>0.944444444444444</v>
      </c>
      <c r="AD2317" s="27" t="n">
        <v>3</v>
      </c>
      <c r="AE2317" s="27" t="n">
        <v>2</v>
      </c>
      <c r="AF2317" s="27" t="n">
        <v>8</v>
      </c>
      <c r="AG2317" s="28" t="n">
        <f aca="false">AD2317+AE2317+AF2317</f>
        <v>13</v>
      </c>
      <c r="AH2317" s="12" t="n">
        <f aca="false">IF(AG2317&gt;0,AD2317/AG2317,"")</f>
        <v>0.230769230769231</v>
      </c>
      <c r="AI2317" s="27" t="n">
        <v>1</v>
      </c>
      <c r="AJ2317" s="27" t="n">
        <v>0</v>
      </c>
      <c r="AK2317" s="27" t="n">
        <v>1</v>
      </c>
      <c r="AL2317" s="22" t="str">
        <f aca="false">IF(OR(AJ2317&gt;0,AK2317&gt;0),"Sí","No")</f>
        <v>Sí</v>
      </c>
      <c r="AM2317" s="6" t="s">
        <v>198</v>
      </c>
      <c r="AN2317" s="6" t="s">
        <v>198</v>
      </c>
      <c r="AO2317" s="12" t="n">
        <f aca="false">IF(M2317&gt;0,K2317/M2317,"")</f>
        <v>0.242424242424242</v>
      </c>
      <c r="AP2317" s="22" t="str">
        <f aca="false">IF(M2317&gt;=Resumen!$B$5,"Alto","Bajo")</f>
        <v>Bajo</v>
      </c>
      <c r="AQ2317" s="22" t="str">
        <f aca="false">IF(AO2317&gt;=Resumen!$B$28,"Alto","Bajo")</f>
        <v>Bajo</v>
      </c>
      <c r="AR2317" s="22" t="str">
        <f aca="false">AP2317&amp;" Potencial / "&amp;AQ2317&amp;" Share"</f>
        <v>Bajo Potencial / Bajo Share</v>
      </c>
      <c r="AS2317" s="22" t="str">
        <f aca="false">IF(Q2317="Sí",IF(AO2317&gt;=Resumen!$B$29,"Alto","Bajo"),"")</f>
        <v>Bajo</v>
      </c>
      <c r="AT2317" s="22" t="str">
        <f aca="false">IF(AS2317&lt;&gt;"",AP2317&amp;" Potencial / "&amp;AS2317&amp;" Share","")</f>
        <v>Bajo Potencial / Bajo Share</v>
      </c>
      <c r="AU2317" s="22" t="str">
        <f aca="false">IF(AH2317="","Sin dato",IF(AH2317-AO2317&gt;Resumen!$B$6,"Sobre-exhibido",IF(AO2317-AH2317&gt;Resumen!$B$6,"Sub-exhibido","En línea")))</f>
        <v>En línea</v>
      </c>
      <c r="AV2317" s="22" t="n">
        <f aca="false">IF(AT2317="","",IF(AT2317="Alto Potencial / Bajo Share",1,IF(AT2317="Alto Potencial / Alto Share",2,IF(AT2317="Bajo Potencial / Alto Share",3,4))))</f>
        <v>4</v>
      </c>
      <c r="AW2317" s="22" t="str">
        <f aca="false">IF(Q2317="No","Sin competencia directa",IF(AV2317=1,"1 - Foco Conquista (Alto Pot / Bajo Share)",IF(AV2317=2,"2 - Foco Defensa (Alto Pot / Alto Share)",IF(AV2317=3,"3 - Monitoreo (Bajo Pot / Alto Share)","4 - Baja Prioridad (Bajo Pot / Bajo Share)"))))</f>
        <v>4 - Baja Prioridad (Bajo Pot / Bajo Share)</v>
      </c>
      <c r="AX2317" s="12" t="str">
        <f aca="false">IF(OR(IFERROR(AND(W2317&lt;&gt;"",Y2317&lt;&gt;"",Y2317-W2317&gt;Resumen!$B$8),FALSE()),IFERROR(AND(X2317&lt;&gt;"",Y2317&lt;&gt;"",Y2317-X2317&gt;Resumen!$B$8),FALSE())),MAX(IF(IFERROR(AND(W2317&lt;&gt;"",Y2317&lt;&gt;"",Y2317-W2317&gt;Resumen!$B$8),FALSE()),Y2317-W2317,0),IF(IFERROR(AND(X2317&lt;&gt;"",Y2317&lt;&gt;"",Y2317-X2317&gt;Resumen!$B$8),FALSE()),Y2317-X2317,0)),"")</f>
        <v/>
      </c>
      <c r="AY2317" s="22" t="str">
        <f aca="false">IF(OR(IFERROR(AND(W2317&lt;&gt;"",Y2317&lt;&gt;"",Y2317-W2317&gt;Resumen!$B$8),FALSE()),IFERROR(AND(X2317&lt;&gt;"",Y2317&lt;&gt;"",Y2317-X2317&gt;Resumen!$B$8),FALSE())),TRIM("Lays tiene mayor markup que "&amp;IF(IFERROR(AND(W2317&lt;&gt;"",Y2317&lt;&gt;"",Y2317-W2317&gt;Resumen!$B$8),FALSE()),"Quento ","")&amp;IF(IFERROR(AND(X2317&lt;&gt;"",Y2317&lt;&gt;"",Y2317-X2317&gt;Resumen!$B$8),FALSE()),"Julicroc ","")&amp;"en este PDV"),"")</f>
        <v/>
      </c>
      <c r="AZ2317" s="22" t="str">
        <f aca="false">IF(COUNTIF('Plan Pehuamar - Lista'!$A$2:$A$167,A2317)&gt;0,"Sí","No")</f>
        <v>No</v>
      </c>
      <c r="BA2317" s="22" t="str">
        <f aca="false">IF(COUNTIF('Plan Combo 9+1'!$A$2:$A$226,A2317)&gt;0,"Sí","No")</f>
        <v>No</v>
      </c>
      <c r="BB2317" s="22" t="str">
        <f aca="false">IF(AH2317="","No",IF(BA2317="Sí",IF((AO2317-AH2317)&gt;Resumen!$B$6,"Sí","No"),IF((AO2317-AH2317)&gt;=Resumen!$B$132,"Sí","No")))</f>
        <v>No</v>
      </c>
      <c r="BC2317" s="22" t="str">
        <f aca="false">IF(AND(N2317="Sí",AL2317="Sí",AI2317=0),"Sí","No")</f>
        <v>No</v>
      </c>
      <c r="BD2317" s="22" t="str">
        <f aca="false">IF(COUNTIF('Plan 9+1 (con Pehuamar)'!$A$2:$A$227,A2317)&gt;0,"Sí","No")</f>
        <v>No</v>
      </c>
    </row>
    <row r="2318" customFormat="false" ht="15" hidden="false" customHeight="true" outlineLevel="0" collapsed="false">
      <c r="A2318" s="6" t="n">
        <v>201536</v>
      </c>
      <c r="B2318" s="6" t="n">
        <v>14</v>
      </c>
      <c r="C2318" s="6" t="n">
        <v>1404</v>
      </c>
      <c r="D2318" s="6" t="s">
        <v>359</v>
      </c>
      <c r="E2318" s="6" t="s">
        <v>2472</v>
      </c>
      <c r="F2318" s="6" t="s">
        <v>511</v>
      </c>
      <c r="G2318" s="6" t="s">
        <v>130</v>
      </c>
      <c r="H2318" s="6" t="s">
        <v>1715</v>
      </c>
      <c r="I2318" s="27" t="n">
        <v>10</v>
      </c>
      <c r="J2318" s="27" t="n">
        <v>5</v>
      </c>
      <c r="K2318" s="27" t="n">
        <v>2</v>
      </c>
      <c r="L2318" s="28" t="n">
        <f aca="false">I2318+J2318</f>
        <v>15</v>
      </c>
      <c r="M2318" s="28" t="n">
        <f aca="false">L2318+K2318</f>
        <v>17</v>
      </c>
      <c r="N2318" s="22" t="str">
        <f aca="false">IF(I2318&gt;0,"Sí","No")</f>
        <v>Sí</v>
      </c>
      <c r="O2318" s="22" t="str">
        <f aca="false">IF(J2318&gt;0,"Sí","No")</f>
        <v>Sí</v>
      </c>
      <c r="P2318" s="22" t="str">
        <f aca="false">IF(K2318&gt;0,"Sí","No")</f>
        <v>Sí</v>
      </c>
      <c r="Q2318" s="22" t="str">
        <f aca="false">IF(OR(I2318&gt;0,J2318&gt;0),"Sí","No")</f>
        <v>Sí</v>
      </c>
      <c r="R2318" s="27" t="n">
        <v>1750</v>
      </c>
      <c r="S2318" s="27" t="n">
        <v>2500</v>
      </c>
      <c r="T2318" s="27" t="n">
        <v>1280</v>
      </c>
      <c r="U2318" s="27" t="n">
        <v>1900</v>
      </c>
      <c r="V2318" s="27" t="n">
        <v>3600</v>
      </c>
      <c r="W2318" s="12" t="n">
        <f aca="false">IF(AND(I2318&gt;0,R2318&gt;0),(S2318-R2318)/R2318,"")</f>
        <v>0.428571428571429</v>
      </c>
      <c r="X2318" s="12" t="n">
        <f aca="false">IF(AND(J2318&gt;0,T2318&gt;0),(U2318-T2318)/T2318,"")</f>
        <v>0.484375</v>
      </c>
      <c r="Y2318" s="12" t="n">
        <f aca="false">IF(AND(K2318&gt;0,V2318&gt;0),(V2318-Resumen!$B$7)/Resumen!$B$7,"")</f>
        <v>0.44</v>
      </c>
      <c r="Z2318" s="28" t="n">
        <f aca="false">IF(AND(K2318&gt;0,I2318&gt;0,V2318&gt;0,S2318&gt;0),V2318-S2318,"")</f>
        <v>1100</v>
      </c>
      <c r="AA2318" s="12" t="n">
        <f aca="false">IF(Z2318&lt;&gt;"",Z2318/S2318,"")</f>
        <v>0.44</v>
      </c>
      <c r="AB2318" s="28" t="n">
        <f aca="false">IF(AND(K2318&gt;0,J2318&gt;0,V2318&gt;0,U2318&gt;0),V2318-U2318,"")</f>
        <v>1700</v>
      </c>
      <c r="AC2318" s="12" t="n">
        <f aca="false">IF(AB2318&lt;&gt;"",AB2318/U2318,"")</f>
        <v>0.894736842105263</v>
      </c>
      <c r="AD2318" s="27" t="n">
        <v>1</v>
      </c>
      <c r="AE2318" s="27" t="n">
        <v>2</v>
      </c>
      <c r="AF2318" s="27" t="n">
        <v>2</v>
      </c>
      <c r="AG2318" s="28" t="n">
        <f aca="false">AD2318+AE2318+AF2318</f>
        <v>5</v>
      </c>
      <c r="AH2318" s="12" t="n">
        <f aca="false">IF(AG2318&gt;0,AD2318/AG2318,"")</f>
        <v>0.2</v>
      </c>
      <c r="AI2318" s="27" t="n">
        <v>0</v>
      </c>
      <c r="AJ2318" s="27" t="n">
        <v>0</v>
      </c>
      <c r="AK2318" s="27" t="n">
        <v>0</v>
      </c>
      <c r="AL2318" s="22" t="str">
        <f aca="false">IF(OR(AJ2318&gt;0,AK2318&gt;0),"Sí","No")</f>
        <v>No</v>
      </c>
      <c r="AM2318" s="6" t="s">
        <v>198</v>
      </c>
      <c r="AN2318" s="6" t="s">
        <v>198</v>
      </c>
      <c r="AO2318" s="12" t="n">
        <f aca="false">IF(M2318&gt;0,K2318/M2318,"")</f>
        <v>0.117647058823529</v>
      </c>
      <c r="AP2318" s="22" t="str">
        <f aca="false">IF(M2318&gt;=Resumen!$B$5,"Alto","Bajo")</f>
        <v>Bajo</v>
      </c>
      <c r="AQ2318" s="22" t="str">
        <f aca="false">IF(AO2318&gt;=Resumen!$B$28,"Alto","Bajo")</f>
        <v>Bajo</v>
      </c>
      <c r="AR2318" s="22" t="str">
        <f aca="false">AP2318&amp;" Potencial / "&amp;AQ2318&amp;" Share"</f>
        <v>Bajo Potencial / Bajo Share</v>
      </c>
      <c r="AS2318" s="22" t="str">
        <f aca="false">IF(Q2318="Sí",IF(AO2318&gt;=Resumen!$B$29,"Alto","Bajo"),"")</f>
        <v>Bajo</v>
      </c>
      <c r="AT2318" s="22" t="str">
        <f aca="false">IF(AS2318&lt;&gt;"",AP2318&amp;" Potencial / "&amp;AS2318&amp;" Share","")</f>
        <v>Bajo Potencial / Bajo Share</v>
      </c>
      <c r="AU2318" s="22" t="str">
        <f aca="false">IF(AH2318="","Sin dato",IF(AH2318-AO2318&gt;Resumen!$B$6,"Sobre-exhibido",IF(AO2318-AH2318&gt;Resumen!$B$6,"Sub-exhibido","En línea")))</f>
        <v>Sobre-exhibido</v>
      </c>
      <c r="AV2318" s="22" t="n">
        <f aca="false">IF(AT2318="","",IF(AT2318="Alto Potencial / Bajo Share",1,IF(AT2318="Alto Potencial / Alto Share",2,IF(AT2318="Bajo Potencial / Alto Share",3,4))))</f>
        <v>4</v>
      </c>
      <c r="AW2318" s="22" t="str">
        <f aca="false">IF(Q2318="No","Sin competencia directa",IF(AV2318=1,"1 - Foco Conquista (Alto Pot / Bajo Share)",IF(AV2318=2,"2 - Foco Defensa (Alto Pot / Alto Share)",IF(AV2318=3,"3 - Monitoreo (Bajo Pot / Alto Share)","4 - Baja Prioridad (Bajo Pot / Bajo Share)"))))</f>
        <v>4 - Baja Prioridad (Bajo Pot / Bajo Share)</v>
      </c>
      <c r="AX2318" s="12" t="str">
        <f aca="false">IF(OR(IFERROR(AND(W2318&lt;&gt;"",Y2318&lt;&gt;"",Y2318-W2318&gt;Resumen!$B$8),FALSE()),IFERROR(AND(X2318&lt;&gt;"",Y2318&lt;&gt;"",Y2318-X2318&gt;Resumen!$B$8),FALSE())),MAX(IF(IFERROR(AND(W2318&lt;&gt;"",Y2318&lt;&gt;"",Y2318-W2318&gt;Resumen!$B$8),FALSE()),Y2318-W2318,0),IF(IFERROR(AND(X2318&lt;&gt;"",Y2318&lt;&gt;"",Y2318-X2318&gt;Resumen!$B$8),FALSE()),Y2318-X2318,0)),"")</f>
        <v/>
      </c>
      <c r="AY2318" s="22" t="str">
        <f aca="false">IF(OR(IFERROR(AND(W2318&lt;&gt;"",Y2318&lt;&gt;"",Y2318-W2318&gt;Resumen!$B$8),FALSE()),IFERROR(AND(X2318&lt;&gt;"",Y2318&lt;&gt;"",Y2318-X2318&gt;Resumen!$B$8),FALSE())),TRIM("Lays tiene mayor markup que "&amp;IF(IFERROR(AND(W2318&lt;&gt;"",Y2318&lt;&gt;"",Y2318-W2318&gt;Resumen!$B$8),FALSE()),"Quento ","")&amp;IF(IFERROR(AND(X2318&lt;&gt;"",Y2318&lt;&gt;"",Y2318-X2318&gt;Resumen!$B$8),FALSE()),"Julicroc ","")&amp;"en este PDV"),"")</f>
        <v/>
      </c>
      <c r="AZ2318" s="22" t="str">
        <f aca="false">IF(COUNTIF('Plan Pehuamar - Lista'!$A$2:$A$167,A2318)&gt;0,"Sí","No")</f>
        <v>No</v>
      </c>
      <c r="BA2318" s="22" t="str">
        <f aca="false">IF(COUNTIF('Plan Combo 9+1'!$A$2:$A$226,A2318)&gt;0,"Sí","No")</f>
        <v>No</v>
      </c>
      <c r="BB2318" s="22" t="str">
        <f aca="false">IF(AH2318="","No",IF(BA2318="Sí",IF((AO2318-AH2318)&gt;Resumen!$B$6,"Sí","No"),IF((AO2318-AH2318)&gt;=Resumen!$B$132,"Sí","No")))</f>
        <v>No</v>
      </c>
      <c r="BC2318" s="22" t="str">
        <f aca="false">IF(AND(N2318="Sí",AL2318="Sí",AI2318=0),"Sí","No")</f>
        <v>No</v>
      </c>
      <c r="BD2318" s="22" t="str">
        <f aca="false">IF(COUNTIF('Plan 9+1 (con Pehuamar)'!$A$2:$A$227,A2318)&gt;0,"Sí","No")</f>
        <v>No</v>
      </c>
    </row>
    <row r="2319" customFormat="false" ht="15" hidden="false" customHeight="true" outlineLevel="0" collapsed="false">
      <c r="A2319" s="6" t="n">
        <v>201555</v>
      </c>
      <c r="B2319" s="6" t="n">
        <v>14</v>
      </c>
      <c r="C2319" s="6" t="n">
        <v>1404</v>
      </c>
      <c r="D2319" s="6" t="s">
        <v>359</v>
      </c>
      <c r="E2319" s="6" t="s">
        <v>2473</v>
      </c>
      <c r="F2319" s="6" t="s">
        <v>196</v>
      </c>
      <c r="G2319" s="6" t="s">
        <v>130</v>
      </c>
      <c r="H2319" s="6" t="s">
        <v>1715</v>
      </c>
      <c r="I2319" s="27" t="n">
        <v>5</v>
      </c>
      <c r="J2319" s="27" t="n">
        <v>10</v>
      </c>
      <c r="K2319" s="27" t="n">
        <v>8</v>
      </c>
      <c r="L2319" s="28" t="n">
        <f aca="false">I2319+J2319</f>
        <v>15</v>
      </c>
      <c r="M2319" s="28" t="n">
        <f aca="false">L2319+K2319</f>
        <v>23</v>
      </c>
      <c r="N2319" s="22" t="str">
        <f aca="false">IF(I2319&gt;0,"Sí","No")</f>
        <v>Sí</v>
      </c>
      <c r="O2319" s="22" t="str">
        <f aca="false">IF(J2319&gt;0,"Sí","No")</f>
        <v>Sí</v>
      </c>
      <c r="P2319" s="22" t="str">
        <f aca="false">IF(K2319&gt;0,"Sí","No")</f>
        <v>Sí</v>
      </c>
      <c r="Q2319" s="22" t="str">
        <f aca="false">IF(OR(I2319&gt;0,J2319&gt;0),"Sí","No")</f>
        <v>Sí</v>
      </c>
      <c r="R2319" s="27" t="n">
        <v>1750</v>
      </c>
      <c r="S2319" s="27" t="n">
        <v>2500</v>
      </c>
      <c r="T2319" s="27" t="n">
        <v>1280</v>
      </c>
      <c r="U2319" s="27" t="n">
        <v>1800</v>
      </c>
      <c r="V2319" s="27" t="n">
        <v>3500</v>
      </c>
      <c r="W2319" s="12" t="n">
        <f aca="false">IF(AND(I2319&gt;0,R2319&gt;0),(S2319-R2319)/R2319,"")</f>
        <v>0.428571428571429</v>
      </c>
      <c r="X2319" s="12" t="n">
        <f aca="false">IF(AND(J2319&gt;0,T2319&gt;0),(U2319-T2319)/T2319,"")</f>
        <v>0.40625</v>
      </c>
      <c r="Y2319" s="12" t="n">
        <f aca="false">IF(AND(K2319&gt;0,V2319&gt;0),(V2319-Resumen!$B$7)/Resumen!$B$7,"")</f>
        <v>0.4</v>
      </c>
      <c r="Z2319" s="28" t="n">
        <f aca="false">IF(AND(K2319&gt;0,I2319&gt;0,V2319&gt;0,S2319&gt;0),V2319-S2319,"")</f>
        <v>1000</v>
      </c>
      <c r="AA2319" s="12" t="n">
        <f aca="false">IF(Z2319&lt;&gt;"",Z2319/S2319,"")</f>
        <v>0.4</v>
      </c>
      <c r="AB2319" s="28" t="n">
        <f aca="false">IF(AND(K2319&gt;0,J2319&gt;0,V2319&gt;0,U2319&gt;0),V2319-U2319,"")</f>
        <v>1700</v>
      </c>
      <c r="AC2319" s="12" t="n">
        <f aca="false">IF(AB2319&lt;&gt;"",AB2319/U2319,"")</f>
        <v>0.944444444444444</v>
      </c>
      <c r="AD2319" s="27" t="n">
        <v>5</v>
      </c>
      <c r="AE2319" s="27" t="n">
        <v>5</v>
      </c>
      <c r="AF2319" s="27" t="n">
        <v>10</v>
      </c>
      <c r="AG2319" s="28" t="n">
        <f aca="false">AD2319+AE2319+AF2319</f>
        <v>20</v>
      </c>
      <c r="AH2319" s="12" t="n">
        <f aca="false">IF(AG2319&gt;0,AD2319/AG2319,"")</f>
        <v>0.25</v>
      </c>
      <c r="AI2319" s="27" t="n">
        <v>1</v>
      </c>
      <c r="AJ2319" s="27" t="n">
        <v>1</v>
      </c>
      <c r="AK2319" s="27" t="n">
        <v>1</v>
      </c>
      <c r="AL2319" s="22" t="str">
        <f aca="false">IF(OR(AJ2319&gt;0,AK2319&gt;0),"Sí","No")</f>
        <v>Sí</v>
      </c>
      <c r="AM2319" s="6" t="s">
        <v>198</v>
      </c>
      <c r="AN2319" s="6" t="s">
        <v>198</v>
      </c>
      <c r="AO2319" s="12" t="n">
        <f aca="false">IF(M2319&gt;0,K2319/M2319,"")</f>
        <v>0.347826086956522</v>
      </c>
      <c r="AP2319" s="22" t="str">
        <f aca="false">IF(M2319&gt;=Resumen!$B$5,"Alto","Bajo")</f>
        <v>Bajo</v>
      </c>
      <c r="AQ2319" s="22" t="str">
        <f aca="false">IF(AO2319&gt;=Resumen!$B$28,"Alto","Bajo")</f>
        <v>Bajo</v>
      </c>
      <c r="AR2319" s="22" t="str">
        <f aca="false">AP2319&amp;" Potencial / "&amp;AQ2319&amp;" Share"</f>
        <v>Bajo Potencial / Bajo Share</v>
      </c>
      <c r="AS2319" s="22" t="str">
        <f aca="false">IF(Q2319="Sí",IF(AO2319&gt;=Resumen!$B$29,"Alto","Bajo"),"")</f>
        <v>Bajo</v>
      </c>
      <c r="AT2319" s="22" t="str">
        <f aca="false">IF(AS2319&lt;&gt;"",AP2319&amp;" Potencial / "&amp;AS2319&amp;" Share","")</f>
        <v>Bajo Potencial / Bajo Share</v>
      </c>
      <c r="AU2319" s="22" t="str">
        <f aca="false">IF(AH2319="","Sin dato",IF(AH2319-AO2319&gt;Resumen!$B$6,"Sobre-exhibido",IF(AO2319-AH2319&gt;Resumen!$B$6,"Sub-exhibido","En línea")))</f>
        <v>Sub-exhibido</v>
      </c>
      <c r="AV2319" s="22" t="n">
        <f aca="false">IF(AT2319="","",IF(AT2319="Alto Potencial / Bajo Share",1,IF(AT2319="Alto Potencial / Alto Share",2,IF(AT2319="Bajo Potencial / Alto Share",3,4))))</f>
        <v>4</v>
      </c>
      <c r="AW2319" s="22" t="str">
        <f aca="false">IF(Q2319="No","Sin competencia directa",IF(AV2319=1,"1 - Foco Conquista (Alto Pot / Bajo Share)",IF(AV2319=2,"2 - Foco Defensa (Alto Pot / Alto Share)",IF(AV2319=3,"3 - Monitoreo (Bajo Pot / Alto Share)","4 - Baja Prioridad (Bajo Pot / Bajo Share)"))))</f>
        <v>4 - Baja Prioridad (Bajo Pot / Bajo Share)</v>
      </c>
      <c r="AX2319" s="12" t="str">
        <f aca="false">IF(OR(IFERROR(AND(W2319&lt;&gt;"",Y2319&lt;&gt;"",Y2319-W2319&gt;Resumen!$B$8),FALSE()),IFERROR(AND(X2319&lt;&gt;"",Y2319&lt;&gt;"",Y2319-X2319&gt;Resumen!$B$8),FALSE())),MAX(IF(IFERROR(AND(W2319&lt;&gt;"",Y2319&lt;&gt;"",Y2319-W2319&gt;Resumen!$B$8),FALSE()),Y2319-W2319,0),IF(IFERROR(AND(X2319&lt;&gt;"",Y2319&lt;&gt;"",Y2319-X2319&gt;Resumen!$B$8),FALSE()),Y2319-X2319,0)),"")</f>
        <v/>
      </c>
      <c r="AY2319" s="22" t="str">
        <f aca="false">IF(OR(IFERROR(AND(W2319&lt;&gt;"",Y2319&lt;&gt;"",Y2319-W2319&gt;Resumen!$B$8),FALSE()),IFERROR(AND(X2319&lt;&gt;"",Y2319&lt;&gt;"",Y2319-X2319&gt;Resumen!$B$8),FALSE())),TRIM("Lays tiene mayor markup que "&amp;IF(IFERROR(AND(W2319&lt;&gt;"",Y2319&lt;&gt;"",Y2319-W2319&gt;Resumen!$B$8),FALSE()),"Quento ","")&amp;IF(IFERROR(AND(X2319&lt;&gt;"",Y2319&lt;&gt;"",Y2319-X2319&gt;Resumen!$B$8),FALSE()),"Julicroc ","")&amp;"en este PDV"),"")</f>
        <v/>
      </c>
      <c r="AZ2319" s="22" t="str">
        <f aca="false">IF(COUNTIF('Plan Pehuamar - Lista'!$A$2:$A$167,A2319)&gt;0,"Sí","No")</f>
        <v>No</v>
      </c>
      <c r="BA2319" s="22" t="str">
        <f aca="false">IF(COUNTIF('Plan Combo 9+1'!$A$2:$A$226,A2319)&gt;0,"Sí","No")</f>
        <v>No</v>
      </c>
      <c r="BB2319" s="22" t="str">
        <f aca="false">IF(AH2319="","No",IF(BA2319="Sí",IF((AO2319-AH2319)&gt;Resumen!$B$6,"Sí","No"),IF((AO2319-AH2319)&gt;=Resumen!$B$132,"Sí","No")))</f>
        <v>No</v>
      </c>
      <c r="BC2319" s="22" t="str">
        <f aca="false">IF(AND(N2319="Sí",AL2319="Sí",AI2319=0),"Sí","No")</f>
        <v>No</v>
      </c>
      <c r="BD2319" s="22" t="str">
        <f aca="false">IF(COUNTIF('Plan 9+1 (con Pehuamar)'!$A$2:$A$227,A2319)&gt;0,"Sí","No")</f>
        <v>No</v>
      </c>
    </row>
    <row r="2320" customFormat="false" ht="15" hidden="false" customHeight="true" outlineLevel="0" collapsed="false">
      <c r="A2320" s="6" t="n">
        <v>201575</v>
      </c>
      <c r="B2320" s="6" t="n">
        <v>14</v>
      </c>
      <c r="C2320" s="6" t="n">
        <v>1404</v>
      </c>
      <c r="D2320" s="6" t="s">
        <v>359</v>
      </c>
      <c r="E2320" s="6" t="s">
        <v>2474</v>
      </c>
      <c r="F2320" s="6" t="s">
        <v>196</v>
      </c>
      <c r="G2320" s="6" t="s">
        <v>130</v>
      </c>
      <c r="H2320" s="6" t="s">
        <v>1715</v>
      </c>
      <c r="I2320" s="27" t="n">
        <v>4</v>
      </c>
      <c r="J2320" s="27" t="n">
        <v>12</v>
      </c>
      <c r="K2320" s="27" t="n">
        <v>5</v>
      </c>
      <c r="L2320" s="28" t="n">
        <f aca="false">I2320+J2320</f>
        <v>16</v>
      </c>
      <c r="M2320" s="28" t="n">
        <f aca="false">L2320+K2320</f>
        <v>21</v>
      </c>
      <c r="N2320" s="22" t="str">
        <f aca="false">IF(I2320&gt;0,"Sí","No")</f>
        <v>Sí</v>
      </c>
      <c r="O2320" s="22" t="str">
        <f aca="false">IF(J2320&gt;0,"Sí","No")</f>
        <v>Sí</v>
      </c>
      <c r="P2320" s="22" t="str">
        <f aca="false">IF(K2320&gt;0,"Sí","No")</f>
        <v>Sí</v>
      </c>
      <c r="Q2320" s="22" t="str">
        <f aca="false">IF(OR(I2320&gt;0,J2320&gt;0),"Sí","No")</f>
        <v>Sí</v>
      </c>
      <c r="R2320" s="27" t="n">
        <v>1750</v>
      </c>
      <c r="S2320" s="27" t="n">
        <v>2500</v>
      </c>
      <c r="T2320" s="27" t="n">
        <v>1280</v>
      </c>
      <c r="U2320" s="27" t="n">
        <v>1800</v>
      </c>
      <c r="V2320" s="27" t="n">
        <v>3500</v>
      </c>
      <c r="W2320" s="12" t="n">
        <f aca="false">IF(AND(I2320&gt;0,R2320&gt;0),(S2320-R2320)/R2320,"")</f>
        <v>0.428571428571429</v>
      </c>
      <c r="X2320" s="12" t="n">
        <f aca="false">IF(AND(J2320&gt;0,T2320&gt;0),(U2320-T2320)/T2320,"")</f>
        <v>0.40625</v>
      </c>
      <c r="Y2320" s="12" t="n">
        <f aca="false">IF(AND(K2320&gt;0,V2320&gt;0),(V2320-Resumen!$B$7)/Resumen!$B$7,"")</f>
        <v>0.4</v>
      </c>
      <c r="Z2320" s="28" t="n">
        <f aca="false">IF(AND(K2320&gt;0,I2320&gt;0,V2320&gt;0,S2320&gt;0),V2320-S2320,"")</f>
        <v>1000</v>
      </c>
      <c r="AA2320" s="12" t="n">
        <f aca="false">IF(Z2320&lt;&gt;"",Z2320/S2320,"")</f>
        <v>0.4</v>
      </c>
      <c r="AB2320" s="28" t="n">
        <f aca="false">IF(AND(K2320&gt;0,J2320&gt;0,V2320&gt;0,U2320&gt;0),V2320-U2320,"")</f>
        <v>1700</v>
      </c>
      <c r="AC2320" s="12" t="n">
        <f aca="false">IF(AB2320&lt;&gt;"",AB2320/U2320,"")</f>
        <v>0.944444444444444</v>
      </c>
      <c r="AD2320" s="27" t="n">
        <v>3</v>
      </c>
      <c r="AE2320" s="27" t="n">
        <v>3</v>
      </c>
      <c r="AF2320" s="27" t="n">
        <v>8</v>
      </c>
      <c r="AG2320" s="28" t="n">
        <f aca="false">AD2320+AE2320+AF2320</f>
        <v>14</v>
      </c>
      <c r="AH2320" s="12" t="n">
        <f aca="false">IF(AG2320&gt;0,AD2320/AG2320,"")</f>
        <v>0.214285714285714</v>
      </c>
      <c r="AI2320" s="27" t="n">
        <v>1</v>
      </c>
      <c r="AJ2320" s="27" t="n">
        <v>0</v>
      </c>
      <c r="AK2320" s="27" t="n">
        <v>1</v>
      </c>
      <c r="AL2320" s="22" t="str">
        <f aca="false">IF(OR(AJ2320&gt;0,AK2320&gt;0),"Sí","No")</f>
        <v>Sí</v>
      </c>
      <c r="AM2320" s="6" t="s">
        <v>198</v>
      </c>
      <c r="AN2320" s="6" t="s">
        <v>198</v>
      </c>
      <c r="AO2320" s="12" t="n">
        <f aca="false">IF(M2320&gt;0,K2320/M2320,"")</f>
        <v>0.238095238095238</v>
      </c>
      <c r="AP2320" s="22" t="str">
        <f aca="false">IF(M2320&gt;=Resumen!$B$5,"Alto","Bajo")</f>
        <v>Bajo</v>
      </c>
      <c r="AQ2320" s="22" t="str">
        <f aca="false">IF(AO2320&gt;=Resumen!$B$28,"Alto","Bajo")</f>
        <v>Bajo</v>
      </c>
      <c r="AR2320" s="22" t="str">
        <f aca="false">AP2320&amp;" Potencial / "&amp;AQ2320&amp;" Share"</f>
        <v>Bajo Potencial / Bajo Share</v>
      </c>
      <c r="AS2320" s="22" t="str">
        <f aca="false">IF(Q2320="Sí",IF(AO2320&gt;=Resumen!$B$29,"Alto","Bajo"),"")</f>
        <v>Bajo</v>
      </c>
      <c r="AT2320" s="22" t="str">
        <f aca="false">IF(AS2320&lt;&gt;"",AP2320&amp;" Potencial / "&amp;AS2320&amp;" Share","")</f>
        <v>Bajo Potencial / Bajo Share</v>
      </c>
      <c r="AU2320" s="22" t="str">
        <f aca="false">IF(AH2320="","Sin dato",IF(AH2320-AO2320&gt;Resumen!$B$6,"Sobre-exhibido",IF(AO2320-AH2320&gt;Resumen!$B$6,"Sub-exhibido","En línea")))</f>
        <v>En línea</v>
      </c>
      <c r="AV2320" s="22" t="n">
        <f aca="false">IF(AT2320="","",IF(AT2320="Alto Potencial / Bajo Share",1,IF(AT2320="Alto Potencial / Alto Share",2,IF(AT2320="Bajo Potencial / Alto Share",3,4))))</f>
        <v>4</v>
      </c>
      <c r="AW2320" s="22" t="str">
        <f aca="false">IF(Q2320="No","Sin competencia directa",IF(AV2320=1,"1 - Foco Conquista (Alto Pot / Bajo Share)",IF(AV2320=2,"2 - Foco Defensa (Alto Pot / Alto Share)",IF(AV2320=3,"3 - Monitoreo (Bajo Pot / Alto Share)","4 - Baja Prioridad (Bajo Pot / Bajo Share)"))))</f>
        <v>4 - Baja Prioridad (Bajo Pot / Bajo Share)</v>
      </c>
      <c r="AX2320" s="12" t="str">
        <f aca="false">IF(OR(IFERROR(AND(W2320&lt;&gt;"",Y2320&lt;&gt;"",Y2320-W2320&gt;Resumen!$B$8),FALSE()),IFERROR(AND(X2320&lt;&gt;"",Y2320&lt;&gt;"",Y2320-X2320&gt;Resumen!$B$8),FALSE())),MAX(IF(IFERROR(AND(W2320&lt;&gt;"",Y2320&lt;&gt;"",Y2320-W2320&gt;Resumen!$B$8),FALSE()),Y2320-W2320,0),IF(IFERROR(AND(X2320&lt;&gt;"",Y2320&lt;&gt;"",Y2320-X2320&gt;Resumen!$B$8),FALSE()),Y2320-X2320,0)),"")</f>
        <v/>
      </c>
      <c r="AY2320" s="22" t="str">
        <f aca="false">IF(OR(IFERROR(AND(W2320&lt;&gt;"",Y2320&lt;&gt;"",Y2320-W2320&gt;Resumen!$B$8),FALSE()),IFERROR(AND(X2320&lt;&gt;"",Y2320&lt;&gt;"",Y2320-X2320&gt;Resumen!$B$8),FALSE())),TRIM("Lays tiene mayor markup que "&amp;IF(IFERROR(AND(W2320&lt;&gt;"",Y2320&lt;&gt;"",Y2320-W2320&gt;Resumen!$B$8),FALSE()),"Quento ","")&amp;IF(IFERROR(AND(X2320&lt;&gt;"",Y2320&lt;&gt;"",Y2320-X2320&gt;Resumen!$B$8),FALSE()),"Julicroc ","")&amp;"en este PDV"),"")</f>
        <v/>
      </c>
      <c r="AZ2320" s="22" t="str">
        <f aca="false">IF(COUNTIF('Plan Pehuamar - Lista'!$A$2:$A$167,A2320)&gt;0,"Sí","No")</f>
        <v>No</v>
      </c>
      <c r="BA2320" s="22" t="str">
        <f aca="false">IF(COUNTIF('Plan Combo 9+1'!$A$2:$A$226,A2320)&gt;0,"Sí","No")</f>
        <v>No</v>
      </c>
      <c r="BB2320" s="22" t="str">
        <f aca="false">IF(AH2320="","No",IF(BA2320="Sí",IF((AO2320-AH2320)&gt;Resumen!$B$6,"Sí","No"),IF((AO2320-AH2320)&gt;=Resumen!$B$132,"Sí","No")))</f>
        <v>No</v>
      </c>
      <c r="BC2320" s="22" t="str">
        <f aca="false">IF(AND(N2320="Sí",AL2320="Sí",AI2320=0),"Sí","No")</f>
        <v>No</v>
      </c>
      <c r="BD2320" s="22" t="str">
        <f aca="false">IF(COUNTIF('Plan 9+1 (con Pehuamar)'!$A$2:$A$227,A2320)&gt;0,"Sí","No")</f>
        <v>No</v>
      </c>
    </row>
    <row r="2321" customFormat="false" ht="15" hidden="false" customHeight="true" outlineLevel="0" collapsed="false">
      <c r="A2321" s="6" t="n">
        <v>201614</v>
      </c>
      <c r="B2321" s="6" t="n">
        <v>14</v>
      </c>
      <c r="C2321" s="6" t="n">
        <v>1404</v>
      </c>
      <c r="D2321" s="6" t="s">
        <v>359</v>
      </c>
      <c r="E2321" s="6" t="s">
        <v>2475</v>
      </c>
      <c r="F2321" s="6" t="s">
        <v>210</v>
      </c>
      <c r="G2321" s="6" t="s">
        <v>130</v>
      </c>
      <c r="H2321" s="6" t="s">
        <v>1715</v>
      </c>
      <c r="I2321" s="27" t="n">
        <v>3</v>
      </c>
      <c r="J2321" s="27" t="n">
        <v>10</v>
      </c>
      <c r="K2321" s="27" t="n">
        <v>3</v>
      </c>
      <c r="L2321" s="28" t="n">
        <f aca="false">I2321+J2321</f>
        <v>13</v>
      </c>
      <c r="M2321" s="28" t="n">
        <f aca="false">L2321+K2321</f>
        <v>16</v>
      </c>
      <c r="N2321" s="22" t="str">
        <f aca="false">IF(I2321&gt;0,"Sí","No")</f>
        <v>Sí</v>
      </c>
      <c r="O2321" s="22" t="str">
        <f aca="false">IF(J2321&gt;0,"Sí","No")</f>
        <v>Sí</v>
      </c>
      <c r="P2321" s="22" t="str">
        <f aca="false">IF(K2321&gt;0,"Sí","No")</f>
        <v>Sí</v>
      </c>
      <c r="Q2321" s="22" t="str">
        <f aca="false">IF(OR(I2321&gt;0,J2321&gt;0),"Sí","No")</f>
        <v>Sí</v>
      </c>
      <c r="R2321" s="27" t="n">
        <v>1750</v>
      </c>
      <c r="S2321" s="27" t="n">
        <v>2500</v>
      </c>
      <c r="T2321" s="27" t="n">
        <v>1280</v>
      </c>
      <c r="U2321" s="27" t="n">
        <v>1800</v>
      </c>
      <c r="V2321" s="27" t="n">
        <v>3500</v>
      </c>
      <c r="W2321" s="12" t="n">
        <f aca="false">IF(AND(I2321&gt;0,R2321&gt;0),(S2321-R2321)/R2321,"")</f>
        <v>0.428571428571429</v>
      </c>
      <c r="X2321" s="12" t="n">
        <f aca="false">IF(AND(J2321&gt;0,T2321&gt;0),(U2321-T2321)/T2321,"")</f>
        <v>0.40625</v>
      </c>
      <c r="Y2321" s="12" t="n">
        <f aca="false">IF(AND(K2321&gt;0,V2321&gt;0),(V2321-Resumen!$B$7)/Resumen!$B$7,"")</f>
        <v>0.4</v>
      </c>
      <c r="Z2321" s="28" t="n">
        <f aca="false">IF(AND(K2321&gt;0,I2321&gt;0,V2321&gt;0,S2321&gt;0),V2321-S2321,"")</f>
        <v>1000</v>
      </c>
      <c r="AA2321" s="12" t="n">
        <f aca="false">IF(Z2321&lt;&gt;"",Z2321/S2321,"")</f>
        <v>0.4</v>
      </c>
      <c r="AB2321" s="28" t="n">
        <f aca="false">IF(AND(K2321&gt;0,J2321&gt;0,V2321&gt;0,U2321&gt;0),V2321-U2321,"")</f>
        <v>1700</v>
      </c>
      <c r="AC2321" s="12" t="n">
        <f aca="false">IF(AB2321&lt;&gt;"",AB2321/U2321,"")</f>
        <v>0.944444444444444</v>
      </c>
      <c r="AD2321" s="27" t="n">
        <v>1</v>
      </c>
      <c r="AE2321" s="27" t="n">
        <v>3</v>
      </c>
      <c r="AF2321" s="27" t="n">
        <v>1</v>
      </c>
      <c r="AG2321" s="28" t="n">
        <f aca="false">AD2321+AE2321+AF2321</f>
        <v>5</v>
      </c>
      <c r="AH2321" s="12" t="n">
        <f aca="false">IF(AG2321&gt;0,AD2321/AG2321,"")</f>
        <v>0.2</v>
      </c>
      <c r="AI2321" s="27" t="n">
        <v>3</v>
      </c>
      <c r="AJ2321" s="27" t="n">
        <v>2</v>
      </c>
      <c r="AK2321" s="27" t="n">
        <v>5</v>
      </c>
      <c r="AL2321" s="22" t="str">
        <f aca="false">IF(OR(AJ2321&gt;0,AK2321&gt;0),"Sí","No")</f>
        <v>Sí</v>
      </c>
      <c r="AM2321" s="6" t="s">
        <v>198</v>
      </c>
      <c r="AN2321" s="6" t="s">
        <v>198</v>
      </c>
      <c r="AO2321" s="12" t="n">
        <f aca="false">IF(M2321&gt;0,K2321/M2321,"")</f>
        <v>0.1875</v>
      </c>
      <c r="AP2321" s="22" t="str">
        <f aca="false">IF(M2321&gt;=Resumen!$B$5,"Alto","Bajo")</f>
        <v>Bajo</v>
      </c>
      <c r="AQ2321" s="22" t="str">
        <f aca="false">IF(AO2321&gt;=Resumen!$B$28,"Alto","Bajo")</f>
        <v>Bajo</v>
      </c>
      <c r="AR2321" s="22" t="str">
        <f aca="false">AP2321&amp;" Potencial / "&amp;AQ2321&amp;" Share"</f>
        <v>Bajo Potencial / Bajo Share</v>
      </c>
      <c r="AS2321" s="22" t="str">
        <f aca="false">IF(Q2321="Sí",IF(AO2321&gt;=Resumen!$B$29,"Alto","Bajo"),"")</f>
        <v>Bajo</v>
      </c>
      <c r="AT2321" s="22" t="str">
        <f aca="false">IF(AS2321&lt;&gt;"",AP2321&amp;" Potencial / "&amp;AS2321&amp;" Share","")</f>
        <v>Bajo Potencial / Bajo Share</v>
      </c>
      <c r="AU2321" s="22" t="str">
        <f aca="false">IF(AH2321="","Sin dato",IF(AH2321-AO2321&gt;Resumen!$B$6,"Sobre-exhibido",IF(AO2321-AH2321&gt;Resumen!$B$6,"Sub-exhibido","En línea")))</f>
        <v>En línea</v>
      </c>
      <c r="AV2321" s="22" t="n">
        <f aca="false">IF(AT2321="","",IF(AT2321="Alto Potencial / Bajo Share",1,IF(AT2321="Alto Potencial / Alto Share",2,IF(AT2321="Bajo Potencial / Alto Share",3,4))))</f>
        <v>4</v>
      </c>
      <c r="AW2321" s="22" t="str">
        <f aca="false">IF(Q2321="No","Sin competencia directa",IF(AV2321=1,"1 - Foco Conquista (Alto Pot / Bajo Share)",IF(AV2321=2,"2 - Foco Defensa (Alto Pot / Alto Share)",IF(AV2321=3,"3 - Monitoreo (Bajo Pot / Alto Share)","4 - Baja Prioridad (Bajo Pot / Bajo Share)"))))</f>
        <v>4 - Baja Prioridad (Bajo Pot / Bajo Share)</v>
      </c>
      <c r="AX2321" s="12" t="str">
        <f aca="false">IF(OR(IFERROR(AND(W2321&lt;&gt;"",Y2321&lt;&gt;"",Y2321-W2321&gt;Resumen!$B$8),FALSE()),IFERROR(AND(X2321&lt;&gt;"",Y2321&lt;&gt;"",Y2321-X2321&gt;Resumen!$B$8),FALSE())),MAX(IF(IFERROR(AND(W2321&lt;&gt;"",Y2321&lt;&gt;"",Y2321-W2321&gt;Resumen!$B$8),FALSE()),Y2321-W2321,0),IF(IFERROR(AND(X2321&lt;&gt;"",Y2321&lt;&gt;"",Y2321-X2321&gt;Resumen!$B$8),FALSE()),Y2321-X2321,0)),"")</f>
        <v/>
      </c>
      <c r="AY2321" s="22" t="str">
        <f aca="false">IF(OR(IFERROR(AND(W2321&lt;&gt;"",Y2321&lt;&gt;"",Y2321-W2321&gt;Resumen!$B$8),FALSE()),IFERROR(AND(X2321&lt;&gt;"",Y2321&lt;&gt;"",Y2321-X2321&gt;Resumen!$B$8),FALSE())),TRIM("Lays tiene mayor markup que "&amp;IF(IFERROR(AND(W2321&lt;&gt;"",Y2321&lt;&gt;"",Y2321-W2321&gt;Resumen!$B$8),FALSE()),"Quento ","")&amp;IF(IFERROR(AND(X2321&lt;&gt;"",Y2321&lt;&gt;"",Y2321-X2321&gt;Resumen!$B$8),FALSE()),"Julicroc ","")&amp;"en este PDV"),"")</f>
        <v/>
      </c>
      <c r="AZ2321" s="22" t="str">
        <f aca="false">IF(COUNTIF('Plan Pehuamar - Lista'!$A$2:$A$167,A2321)&gt;0,"Sí","No")</f>
        <v>No</v>
      </c>
      <c r="BA2321" s="22" t="str">
        <f aca="false">IF(COUNTIF('Plan Combo 9+1'!$A$2:$A$226,A2321)&gt;0,"Sí","No")</f>
        <v>No</v>
      </c>
      <c r="BB2321" s="22" t="str">
        <f aca="false">IF(AH2321="","No",IF(BA2321="Sí",IF((AO2321-AH2321)&gt;Resumen!$B$6,"Sí","No"),IF((AO2321-AH2321)&gt;=Resumen!$B$132,"Sí","No")))</f>
        <v>No</v>
      </c>
      <c r="BC2321" s="22" t="str">
        <f aca="false">IF(AND(N2321="Sí",AL2321="Sí",AI2321=0),"Sí","No")</f>
        <v>No</v>
      </c>
      <c r="BD2321" s="22" t="str">
        <f aca="false">IF(COUNTIF('Plan 9+1 (con Pehuamar)'!$A$2:$A$227,A2321)&gt;0,"Sí","No")</f>
        <v>No</v>
      </c>
    </row>
    <row r="2322" customFormat="false" ht="15" hidden="false" customHeight="true" outlineLevel="0" collapsed="false">
      <c r="A2322" s="6" t="n">
        <v>201989</v>
      </c>
      <c r="B2322" s="6" t="n">
        <v>14</v>
      </c>
      <c r="C2322" s="6" t="n">
        <v>1404</v>
      </c>
      <c r="D2322" s="6" t="s">
        <v>359</v>
      </c>
      <c r="E2322" s="6" t="s">
        <v>2476</v>
      </c>
      <c r="F2322" s="6" t="s">
        <v>196</v>
      </c>
      <c r="G2322" s="6" t="s">
        <v>130</v>
      </c>
      <c r="H2322" s="6" t="s">
        <v>1715</v>
      </c>
      <c r="I2322" s="27" t="n">
        <v>10</v>
      </c>
      <c r="J2322" s="27" t="n">
        <v>8</v>
      </c>
      <c r="K2322" s="27" t="n">
        <v>3</v>
      </c>
      <c r="L2322" s="28" t="n">
        <f aca="false">I2322+J2322</f>
        <v>18</v>
      </c>
      <c r="M2322" s="28" t="n">
        <f aca="false">L2322+K2322</f>
        <v>21</v>
      </c>
      <c r="N2322" s="22" t="str">
        <f aca="false">IF(I2322&gt;0,"Sí","No")</f>
        <v>Sí</v>
      </c>
      <c r="O2322" s="22" t="str">
        <f aca="false">IF(J2322&gt;0,"Sí","No")</f>
        <v>Sí</v>
      </c>
      <c r="P2322" s="22" t="str">
        <f aca="false">IF(K2322&gt;0,"Sí","No")</f>
        <v>Sí</v>
      </c>
      <c r="Q2322" s="22" t="str">
        <f aca="false">IF(OR(I2322&gt;0,J2322&gt;0),"Sí","No")</f>
        <v>Sí</v>
      </c>
      <c r="R2322" s="27" t="n">
        <v>1750</v>
      </c>
      <c r="S2322" s="27" t="n">
        <v>2500</v>
      </c>
      <c r="T2322" s="27" t="n">
        <v>1280</v>
      </c>
      <c r="U2322" s="27" t="n">
        <v>1800</v>
      </c>
      <c r="V2322" s="27" t="n">
        <v>3500</v>
      </c>
      <c r="W2322" s="12" t="n">
        <f aca="false">IF(AND(I2322&gt;0,R2322&gt;0),(S2322-R2322)/R2322,"")</f>
        <v>0.428571428571429</v>
      </c>
      <c r="X2322" s="12" t="n">
        <f aca="false">IF(AND(J2322&gt;0,T2322&gt;0),(U2322-T2322)/T2322,"")</f>
        <v>0.40625</v>
      </c>
      <c r="Y2322" s="12" t="n">
        <f aca="false">IF(AND(K2322&gt;0,V2322&gt;0),(V2322-Resumen!$B$7)/Resumen!$B$7,"")</f>
        <v>0.4</v>
      </c>
      <c r="Z2322" s="28" t="n">
        <f aca="false">IF(AND(K2322&gt;0,I2322&gt;0,V2322&gt;0,S2322&gt;0),V2322-S2322,"")</f>
        <v>1000</v>
      </c>
      <c r="AA2322" s="12" t="n">
        <f aca="false">IF(Z2322&lt;&gt;"",Z2322/S2322,"")</f>
        <v>0.4</v>
      </c>
      <c r="AB2322" s="28" t="n">
        <f aca="false">IF(AND(K2322&gt;0,J2322&gt;0,V2322&gt;0,U2322&gt;0),V2322-U2322,"")</f>
        <v>1700</v>
      </c>
      <c r="AC2322" s="12" t="n">
        <f aca="false">IF(AB2322&lt;&gt;"",AB2322/U2322,"")</f>
        <v>0.944444444444444</v>
      </c>
      <c r="AD2322" s="27" t="n">
        <v>4</v>
      </c>
      <c r="AE2322" s="27" t="n">
        <v>2</v>
      </c>
      <c r="AF2322" s="27" t="n">
        <v>8</v>
      </c>
      <c r="AG2322" s="28" t="n">
        <f aca="false">AD2322+AE2322+AF2322</f>
        <v>14</v>
      </c>
      <c r="AH2322" s="12" t="n">
        <f aca="false">IF(AG2322&gt;0,AD2322/AG2322,"")</f>
        <v>0.285714285714286</v>
      </c>
      <c r="AI2322" s="27" t="n">
        <v>0</v>
      </c>
      <c r="AJ2322" s="27" t="n">
        <v>0</v>
      </c>
      <c r="AK2322" s="27" t="n">
        <v>1</v>
      </c>
      <c r="AL2322" s="22" t="str">
        <f aca="false">IF(OR(AJ2322&gt;0,AK2322&gt;0),"Sí","No")</f>
        <v>Sí</v>
      </c>
      <c r="AM2322" s="6" t="s">
        <v>198</v>
      </c>
      <c r="AN2322" s="6" t="s">
        <v>198</v>
      </c>
      <c r="AO2322" s="12" t="n">
        <f aca="false">IF(M2322&gt;0,K2322/M2322,"")</f>
        <v>0.142857142857143</v>
      </c>
      <c r="AP2322" s="22" t="str">
        <f aca="false">IF(M2322&gt;=Resumen!$B$5,"Alto","Bajo")</f>
        <v>Bajo</v>
      </c>
      <c r="AQ2322" s="22" t="str">
        <f aca="false">IF(AO2322&gt;=Resumen!$B$28,"Alto","Bajo")</f>
        <v>Bajo</v>
      </c>
      <c r="AR2322" s="22" t="str">
        <f aca="false">AP2322&amp;" Potencial / "&amp;AQ2322&amp;" Share"</f>
        <v>Bajo Potencial / Bajo Share</v>
      </c>
      <c r="AS2322" s="22" t="str">
        <f aca="false">IF(Q2322="Sí",IF(AO2322&gt;=Resumen!$B$29,"Alto","Bajo"),"")</f>
        <v>Bajo</v>
      </c>
      <c r="AT2322" s="22" t="str">
        <f aca="false">IF(AS2322&lt;&gt;"",AP2322&amp;" Potencial / "&amp;AS2322&amp;" Share","")</f>
        <v>Bajo Potencial / Bajo Share</v>
      </c>
      <c r="AU2322" s="22" t="str">
        <f aca="false">IF(AH2322="","Sin dato",IF(AH2322-AO2322&gt;Resumen!$B$6,"Sobre-exhibido",IF(AO2322-AH2322&gt;Resumen!$B$6,"Sub-exhibido","En línea")))</f>
        <v>Sobre-exhibido</v>
      </c>
      <c r="AV2322" s="22" t="n">
        <f aca="false">IF(AT2322="","",IF(AT2322="Alto Potencial / Bajo Share",1,IF(AT2322="Alto Potencial / Alto Share",2,IF(AT2322="Bajo Potencial / Alto Share",3,4))))</f>
        <v>4</v>
      </c>
      <c r="AW2322" s="22" t="str">
        <f aca="false">IF(Q2322="No","Sin competencia directa",IF(AV2322=1,"1 - Foco Conquista (Alto Pot / Bajo Share)",IF(AV2322=2,"2 - Foco Defensa (Alto Pot / Alto Share)",IF(AV2322=3,"3 - Monitoreo (Bajo Pot / Alto Share)","4 - Baja Prioridad (Bajo Pot / Bajo Share)"))))</f>
        <v>4 - Baja Prioridad (Bajo Pot / Bajo Share)</v>
      </c>
      <c r="AX2322" s="12" t="str">
        <f aca="false">IF(OR(IFERROR(AND(W2322&lt;&gt;"",Y2322&lt;&gt;"",Y2322-W2322&gt;Resumen!$B$8),FALSE()),IFERROR(AND(X2322&lt;&gt;"",Y2322&lt;&gt;"",Y2322-X2322&gt;Resumen!$B$8),FALSE())),MAX(IF(IFERROR(AND(W2322&lt;&gt;"",Y2322&lt;&gt;"",Y2322-W2322&gt;Resumen!$B$8),FALSE()),Y2322-W2322,0),IF(IFERROR(AND(X2322&lt;&gt;"",Y2322&lt;&gt;"",Y2322-X2322&gt;Resumen!$B$8),FALSE()),Y2322-X2322,0)),"")</f>
        <v/>
      </c>
      <c r="AY2322" s="22" t="str">
        <f aca="false">IF(OR(IFERROR(AND(W2322&lt;&gt;"",Y2322&lt;&gt;"",Y2322-W2322&gt;Resumen!$B$8),FALSE()),IFERROR(AND(X2322&lt;&gt;"",Y2322&lt;&gt;"",Y2322-X2322&gt;Resumen!$B$8),FALSE())),TRIM("Lays tiene mayor markup que "&amp;IF(IFERROR(AND(W2322&lt;&gt;"",Y2322&lt;&gt;"",Y2322-W2322&gt;Resumen!$B$8),FALSE()),"Quento ","")&amp;IF(IFERROR(AND(X2322&lt;&gt;"",Y2322&lt;&gt;"",Y2322-X2322&gt;Resumen!$B$8),FALSE()),"Julicroc ","")&amp;"en este PDV"),"")</f>
        <v/>
      </c>
      <c r="AZ2322" s="22" t="str">
        <f aca="false">IF(COUNTIF('Plan Pehuamar - Lista'!$A$2:$A$167,A2322)&gt;0,"Sí","No")</f>
        <v>No</v>
      </c>
      <c r="BA2322" s="22" t="str">
        <f aca="false">IF(COUNTIF('Plan Combo 9+1'!$A$2:$A$226,A2322)&gt;0,"Sí","No")</f>
        <v>No</v>
      </c>
      <c r="BB2322" s="22" t="str">
        <f aca="false">IF(AH2322="","No",IF(BA2322="Sí",IF((AO2322-AH2322)&gt;Resumen!$B$6,"Sí","No"),IF((AO2322-AH2322)&gt;=Resumen!$B$132,"Sí","No")))</f>
        <v>No</v>
      </c>
      <c r="BC2322" s="22" t="str">
        <f aca="false">IF(AND(N2322="Sí",AL2322="Sí",AI2322=0),"Sí","No")</f>
        <v>Sí</v>
      </c>
      <c r="BD2322" s="22" t="str">
        <f aca="false">IF(COUNTIF('Plan 9+1 (con Pehuamar)'!$A$2:$A$227,A2322)&gt;0,"Sí","No")</f>
        <v>No</v>
      </c>
    </row>
    <row r="2323" customFormat="false" ht="15" hidden="false" customHeight="true" outlineLevel="0" collapsed="false">
      <c r="A2323" s="6" t="n">
        <v>201998</v>
      </c>
      <c r="B2323" s="6" t="n">
        <v>14</v>
      </c>
      <c r="C2323" s="6" t="n">
        <v>1404</v>
      </c>
      <c r="D2323" s="6" t="s">
        <v>359</v>
      </c>
      <c r="E2323" s="6" t="s">
        <v>2477</v>
      </c>
      <c r="F2323" s="6" t="s">
        <v>196</v>
      </c>
      <c r="G2323" s="6" t="s">
        <v>130</v>
      </c>
      <c r="H2323" s="6" t="s">
        <v>1715</v>
      </c>
      <c r="I2323" s="27" t="n">
        <v>3</v>
      </c>
      <c r="J2323" s="27" t="n">
        <v>10</v>
      </c>
      <c r="K2323" s="27" t="n">
        <v>5</v>
      </c>
      <c r="L2323" s="28" t="n">
        <f aca="false">I2323+J2323</f>
        <v>13</v>
      </c>
      <c r="M2323" s="28" t="n">
        <f aca="false">L2323+K2323</f>
        <v>18</v>
      </c>
      <c r="N2323" s="22" t="str">
        <f aca="false">IF(I2323&gt;0,"Sí","No")</f>
        <v>Sí</v>
      </c>
      <c r="O2323" s="22" t="str">
        <f aca="false">IF(J2323&gt;0,"Sí","No")</f>
        <v>Sí</v>
      </c>
      <c r="P2323" s="22" t="str">
        <f aca="false">IF(K2323&gt;0,"Sí","No")</f>
        <v>Sí</v>
      </c>
      <c r="Q2323" s="22" t="str">
        <f aca="false">IF(OR(I2323&gt;0,J2323&gt;0),"Sí","No")</f>
        <v>Sí</v>
      </c>
      <c r="R2323" s="27" t="n">
        <v>1750</v>
      </c>
      <c r="S2323" s="27" t="n">
        <v>2500</v>
      </c>
      <c r="T2323" s="27" t="n">
        <v>1280</v>
      </c>
      <c r="U2323" s="27" t="n">
        <v>1800</v>
      </c>
      <c r="V2323" s="27" t="n">
        <v>3500</v>
      </c>
      <c r="W2323" s="12" t="n">
        <f aca="false">IF(AND(I2323&gt;0,R2323&gt;0),(S2323-R2323)/R2323,"")</f>
        <v>0.428571428571429</v>
      </c>
      <c r="X2323" s="12" t="n">
        <f aca="false">IF(AND(J2323&gt;0,T2323&gt;0),(U2323-T2323)/T2323,"")</f>
        <v>0.40625</v>
      </c>
      <c r="Y2323" s="12" t="n">
        <f aca="false">IF(AND(K2323&gt;0,V2323&gt;0),(V2323-Resumen!$B$7)/Resumen!$B$7,"")</f>
        <v>0.4</v>
      </c>
      <c r="Z2323" s="28" t="n">
        <f aca="false">IF(AND(K2323&gt;0,I2323&gt;0,V2323&gt;0,S2323&gt;0),V2323-S2323,"")</f>
        <v>1000</v>
      </c>
      <c r="AA2323" s="12" t="n">
        <f aca="false">IF(Z2323&lt;&gt;"",Z2323/S2323,"")</f>
        <v>0.4</v>
      </c>
      <c r="AB2323" s="28" t="n">
        <f aca="false">IF(AND(K2323&gt;0,J2323&gt;0,V2323&gt;0,U2323&gt;0),V2323-U2323,"")</f>
        <v>1700</v>
      </c>
      <c r="AC2323" s="12" t="n">
        <f aca="false">IF(AB2323&lt;&gt;"",AB2323/U2323,"")</f>
        <v>0.944444444444444</v>
      </c>
      <c r="AD2323" s="27" t="n">
        <v>5</v>
      </c>
      <c r="AE2323" s="27" t="n">
        <v>3</v>
      </c>
      <c r="AF2323" s="27" t="n">
        <v>8</v>
      </c>
      <c r="AG2323" s="28" t="n">
        <f aca="false">AD2323+AE2323+AF2323</f>
        <v>16</v>
      </c>
      <c r="AH2323" s="12" t="n">
        <f aca="false">IF(AG2323&gt;0,AD2323/AG2323,"")</f>
        <v>0.3125</v>
      </c>
      <c r="AI2323" s="27" t="n">
        <v>1</v>
      </c>
      <c r="AJ2323" s="27" t="n">
        <v>0</v>
      </c>
      <c r="AK2323" s="27" t="n">
        <v>1</v>
      </c>
      <c r="AL2323" s="22" t="str">
        <f aca="false">IF(OR(AJ2323&gt;0,AK2323&gt;0),"Sí","No")</f>
        <v>Sí</v>
      </c>
      <c r="AM2323" s="6" t="s">
        <v>198</v>
      </c>
      <c r="AN2323" s="6" t="s">
        <v>198</v>
      </c>
      <c r="AO2323" s="12" t="n">
        <f aca="false">IF(M2323&gt;0,K2323/M2323,"")</f>
        <v>0.277777777777778</v>
      </c>
      <c r="AP2323" s="22" t="str">
        <f aca="false">IF(M2323&gt;=Resumen!$B$5,"Alto","Bajo")</f>
        <v>Bajo</v>
      </c>
      <c r="AQ2323" s="22" t="str">
        <f aca="false">IF(AO2323&gt;=Resumen!$B$28,"Alto","Bajo")</f>
        <v>Bajo</v>
      </c>
      <c r="AR2323" s="22" t="str">
        <f aca="false">AP2323&amp;" Potencial / "&amp;AQ2323&amp;" Share"</f>
        <v>Bajo Potencial / Bajo Share</v>
      </c>
      <c r="AS2323" s="22" t="str">
        <f aca="false">IF(Q2323="Sí",IF(AO2323&gt;=Resumen!$B$29,"Alto","Bajo"),"")</f>
        <v>Bajo</v>
      </c>
      <c r="AT2323" s="22" t="str">
        <f aca="false">IF(AS2323&lt;&gt;"",AP2323&amp;" Potencial / "&amp;AS2323&amp;" Share","")</f>
        <v>Bajo Potencial / Bajo Share</v>
      </c>
      <c r="AU2323" s="22" t="str">
        <f aca="false">IF(AH2323="","Sin dato",IF(AH2323-AO2323&gt;Resumen!$B$6,"Sobre-exhibido",IF(AO2323-AH2323&gt;Resumen!$B$6,"Sub-exhibido","En línea")))</f>
        <v>En línea</v>
      </c>
      <c r="AV2323" s="22" t="n">
        <f aca="false">IF(AT2323="","",IF(AT2323="Alto Potencial / Bajo Share",1,IF(AT2323="Alto Potencial / Alto Share",2,IF(AT2323="Bajo Potencial / Alto Share",3,4))))</f>
        <v>4</v>
      </c>
      <c r="AW2323" s="22" t="str">
        <f aca="false">IF(Q2323="No","Sin competencia directa",IF(AV2323=1,"1 - Foco Conquista (Alto Pot / Bajo Share)",IF(AV2323=2,"2 - Foco Defensa (Alto Pot / Alto Share)",IF(AV2323=3,"3 - Monitoreo (Bajo Pot / Alto Share)","4 - Baja Prioridad (Bajo Pot / Bajo Share)"))))</f>
        <v>4 - Baja Prioridad (Bajo Pot / Bajo Share)</v>
      </c>
      <c r="AX2323" s="12" t="str">
        <f aca="false">IF(OR(IFERROR(AND(W2323&lt;&gt;"",Y2323&lt;&gt;"",Y2323-W2323&gt;Resumen!$B$8),FALSE()),IFERROR(AND(X2323&lt;&gt;"",Y2323&lt;&gt;"",Y2323-X2323&gt;Resumen!$B$8),FALSE())),MAX(IF(IFERROR(AND(W2323&lt;&gt;"",Y2323&lt;&gt;"",Y2323-W2323&gt;Resumen!$B$8),FALSE()),Y2323-W2323,0),IF(IFERROR(AND(X2323&lt;&gt;"",Y2323&lt;&gt;"",Y2323-X2323&gt;Resumen!$B$8),FALSE()),Y2323-X2323,0)),"")</f>
        <v/>
      </c>
      <c r="AY2323" s="22" t="str">
        <f aca="false">IF(OR(IFERROR(AND(W2323&lt;&gt;"",Y2323&lt;&gt;"",Y2323-W2323&gt;Resumen!$B$8),FALSE()),IFERROR(AND(X2323&lt;&gt;"",Y2323&lt;&gt;"",Y2323-X2323&gt;Resumen!$B$8),FALSE())),TRIM("Lays tiene mayor markup que "&amp;IF(IFERROR(AND(W2323&lt;&gt;"",Y2323&lt;&gt;"",Y2323-W2323&gt;Resumen!$B$8),FALSE()),"Quento ","")&amp;IF(IFERROR(AND(X2323&lt;&gt;"",Y2323&lt;&gt;"",Y2323-X2323&gt;Resumen!$B$8),FALSE()),"Julicroc ","")&amp;"en este PDV"),"")</f>
        <v/>
      </c>
      <c r="AZ2323" s="22" t="str">
        <f aca="false">IF(COUNTIF('Plan Pehuamar - Lista'!$A$2:$A$167,A2323)&gt;0,"Sí","No")</f>
        <v>No</v>
      </c>
      <c r="BA2323" s="22" t="str">
        <f aca="false">IF(COUNTIF('Plan Combo 9+1'!$A$2:$A$226,A2323)&gt;0,"Sí","No")</f>
        <v>No</v>
      </c>
      <c r="BB2323" s="22" t="str">
        <f aca="false">IF(AH2323="","No",IF(BA2323="Sí",IF((AO2323-AH2323)&gt;Resumen!$B$6,"Sí","No"),IF((AO2323-AH2323)&gt;=Resumen!$B$132,"Sí","No")))</f>
        <v>No</v>
      </c>
      <c r="BC2323" s="22" t="str">
        <f aca="false">IF(AND(N2323="Sí",AL2323="Sí",AI2323=0),"Sí","No")</f>
        <v>No</v>
      </c>
      <c r="BD2323" s="22" t="str">
        <f aca="false">IF(COUNTIF('Plan 9+1 (con Pehuamar)'!$A$2:$A$227,A2323)&gt;0,"Sí","No")</f>
        <v>No</v>
      </c>
    </row>
    <row r="2324" customFormat="false" ht="15" hidden="false" customHeight="true" outlineLevel="0" collapsed="false">
      <c r="A2324" s="6" t="n">
        <v>202204</v>
      </c>
      <c r="B2324" s="6" t="n">
        <v>14</v>
      </c>
      <c r="C2324" s="6" t="n">
        <v>1404</v>
      </c>
      <c r="D2324" s="6" t="s">
        <v>359</v>
      </c>
      <c r="E2324" s="6" t="s">
        <v>2478</v>
      </c>
      <c r="F2324" s="6" t="s">
        <v>196</v>
      </c>
      <c r="G2324" s="6" t="s">
        <v>130</v>
      </c>
      <c r="H2324" s="6" t="s">
        <v>1715</v>
      </c>
      <c r="I2324" s="27" t="n">
        <v>10</v>
      </c>
      <c r="J2324" s="27" t="n">
        <v>8</v>
      </c>
      <c r="K2324" s="27" t="n">
        <v>3</v>
      </c>
      <c r="L2324" s="28" t="n">
        <f aca="false">I2324+J2324</f>
        <v>18</v>
      </c>
      <c r="M2324" s="28" t="n">
        <f aca="false">L2324+K2324</f>
        <v>21</v>
      </c>
      <c r="N2324" s="22" t="str">
        <f aca="false">IF(I2324&gt;0,"Sí","No")</f>
        <v>Sí</v>
      </c>
      <c r="O2324" s="22" t="str">
        <f aca="false">IF(J2324&gt;0,"Sí","No")</f>
        <v>Sí</v>
      </c>
      <c r="P2324" s="22" t="str">
        <f aca="false">IF(K2324&gt;0,"Sí","No")</f>
        <v>Sí</v>
      </c>
      <c r="Q2324" s="22" t="str">
        <f aca="false">IF(OR(I2324&gt;0,J2324&gt;0),"Sí","No")</f>
        <v>Sí</v>
      </c>
      <c r="R2324" s="27" t="n">
        <v>1750</v>
      </c>
      <c r="S2324" s="27" t="n">
        <v>2500</v>
      </c>
      <c r="T2324" s="27" t="n">
        <v>1280</v>
      </c>
      <c r="U2324" s="27" t="n">
        <v>1800</v>
      </c>
      <c r="V2324" s="27" t="n">
        <v>3500</v>
      </c>
      <c r="W2324" s="12" t="n">
        <f aca="false">IF(AND(I2324&gt;0,R2324&gt;0),(S2324-R2324)/R2324,"")</f>
        <v>0.428571428571429</v>
      </c>
      <c r="X2324" s="12" t="n">
        <f aca="false">IF(AND(J2324&gt;0,T2324&gt;0),(U2324-T2324)/T2324,"")</f>
        <v>0.40625</v>
      </c>
      <c r="Y2324" s="12" t="n">
        <f aca="false">IF(AND(K2324&gt;0,V2324&gt;0),(V2324-Resumen!$B$7)/Resumen!$B$7,"")</f>
        <v>0.4</v>
      </c>
      <c r="Z2324" s="28" t="n">
        <f aca="false">IF(AND(K2324&gt;0,I2324&gt;0,V2324&gt;0,S2324&gt;0),V2324-S2324,"")</f>
        <v>1000</v>
      </c>
      <c r="AA2324" s="12" t="n">
        <f aca="false">IF(Z2324&lt;&gt;"",Z2324/S2324,"")</f>
        <v>0.4</v>
      </c>
      <c r="AB2324" s="28" t="n">
        <f aca="false">IF(AND(K2324&gt;0,J2324&gt;0,V2324&gt;0,U2324&gt;0),V2324-U2324,"")</f>
        <v>1700</v>
      </c>
      <c r="AC2324" s="12" t="n">
        <f aca="false">IF(AB2324&lt;&gt;"",AB2324/U2324,"")</f>
        <v>0.944444444444444</v>
      </c>
      <c r="AD2324" s="27" t="n">
        <v>4</v>
      </c>
      <c r="AE2324" s="27" t="n">
        <v>2</v>
      </c>
      <c r="AF2324" s="27" t="n">
        <v>8</v>
      </c>
      <c r="AG2324" s="28" t="n">
        <f aca="false">AD2324+AE2324+AF2324</f>
        <v>14</v>
      </c>
      <c r="AH2324" s="12" t="n">
        <f aca="false">IF(AG2324&gt;0,AD2324/AG2324,"")</f>
        <v>0.285714285714286</v>
      </c>
      <c r="AI2324" s="27" t="n">
        <v>0</v>
      </c>
      <c r="AJ2324" s="27" t="n">
        <v>0</v>
      </c>
      <c r="AK2324" s="27" t="n">
        <v>0</v>
      </c>
      <c r="AL2324" s="22" t="str">
        <f aca="false">IF(OR(AJ2324&gt;0,AK2324&gt;0),"Sí","No")</f>
        <v>No</v>
      </c>
      <c r="AM2324" s="6" t="s">
        <v>198</v>
      </c>
      <c r="AN2324" s="6" t="s">
        <v>198</v>
      </c>
      <c r="AO2324" s="12" t="n">
        <f aca="false">IF(M2324&gt;0,K2324/M2324,"")</f>
        <v>0.142857142857143</v>
      </c>
      <c r="AP2324" s="22" t="str">
        <f aca="false">IF(M2324&gt;=Resumen!$B$5,"Alto","Bajo")</f>
        <v>Bajo</v>
      </c>
      <c r="AQ2324" s="22" t="str">
        <f aca="false">IF(AO2324&gt;=Resumen!$B$28,"Alto","Bajo")</f>
        <v>Bajo</v>
      </c>
      <c r="AR2324" s="22" t="str">
        <f aca="false">AP2324&amp;" Potencial / "&amp;AQ2324&amp;" Share"</f>
        <v>Bajo Potencial / Bajo Share</v>
      </c>
      <c r="AS2324" s="22" t="str">
        <f aca="false">IF(Q2324="Sí",IF(AO2324&gt;=Resumen!$B$29,"Alto","Bajo"),"")</f>
        <v>Bajo</v>
      </c>
      <c r="AT2324" s="22" t="str">
        <f aca="false">IF(AS2324&lt;&gt;"",AP2324&amp;" Potencial / "&amp;AS2324&amp;" Share","")</f>
        <v>Bajo Potencial / Bajo Share</v>
      </c>
      <c r="AU2324" s="22" t="str">
        <f aca="false">IF(AH2324="","Sin dato",IF(AH2324-AO2324&gt;Resumen!$B$6,"Sobre-exhibido",IF(AO2324-AH2324&gt;Resumen!$B$6,"Sub-exhibido","En línea")))</f>
        <v>Sobre-exhibido</v>
      </c>
      <c r="AV2324" s="22" t="n">
        <f aca="false">IF(AT2324="","",IF(AT2324="Alto Potencial / Bajo Share",1,IF(AT2324="Alto Potencial / Alto Share",2,IF(AT2324="Bajo Potencial / Alto Share",3,4))))</f>
        <v>4</v>
      </c>
      <c r="AW2324" s="22" t="str">
        <f aca="false">IF(Q2324="No","Sin competencia directa",IF(AV2324=1,"1 - Foco Conquista (Alto Pot / Bajo Share)",IF(AV2324=2,"2 - Foco Defensa (Alto Pot / Alto Share)",IF(AV2324=3,"3 - Monitoreo (Bajo Pot / Alto Share)","4 - Baja Prioridad (Bajo Pot / Bajo Share)"))))</f>
        <v>4 - Baja Prioridad (Bajo Pot / Bajo Share)</v>
      </c>
      <c r="AX2324" s="12" t="str">
        <f aca="false">IF(OR(IFERROR(AND(W2324&lt;&gt;"",Y2324&lt;&gt;"",Y2324-W2324&gt;Resumen!$B$8),FALSE()),IFERROR(AND(X2324&lt;&gt;"",Y2324&lt;&gt;"",Y2324-X2324&gt;Resumen!$B$8),FALSE())),MAX(IF(IFERROR(AND(W2324&lt;&gt;"",Y2324&lt;&gt;"",Y2324-W2324&gt;Resumen!$B$8),FALSE()),Y2324-W2324,0),IF(IFERROR(AND(X2324&lt;&gt;"",Y2324&lt;&gt;"",Y2324-X2324&gt;Resumen!$B$8),FALSE()),Y2324-X2324,0)),"")</f>
        <v/>
      </c>
      <c r="AY2324" s="22" t="str">
        <f aca="false">IF(OR(IFERROR(AND(W2324&lt;&gt;"",Y2324&lt;&gt;"",Y2324-W2324&gt;Resumen!$B$8),FALSE()),IFERROR(AND(X2324&lt;&gt;"",Y2324&lt;&gt;"",Y2324-X2324&gt;Resumen!$B$8),FALSE())),TRIM("Lays tiene mayor markup que "&amp;IF(IFERROR(AND(W2324&lt;&gt;"",Y2324&lt;&gt;"",Y2324-W2324&gt;Resumen!$B$8),FALSE()),"Quento ","")&amp;IF(IFERROR(AND(X2324&lt;&gt;"",Y2324&lt;&gt;"",Y2324-X2324&gt;Resumen!$B$8),FALSE()),"Julicroc ","")&amp;"en este PDV"),"")</f>
        <v/>
      </c>
      <c r="AZ2324" s="22" t="str">
        <f aca="false">IF(COUNTIF('Plan Pehuamar - Lista'!$A$2:$A$167,A2324)&gt;0,"Sí","No")</f>
        <v>No</v>
      </c>
      <c r="BA2324" s="22" t="str">
        <f aca="false">IF(COUNTIF('Plan Combo 9+1'!$A$2:$A$226,A2324)&gt;0,"Sí","No")</f>
        <v>No</v>
      </c>
      <c r="BB2324" s="22" t="str">
        <f aca="false">IF(AH2324="","No",IF(BA2324="Sí",IF((AO2324-AH2324)&gt;Resumen!$B$6,"Sí","No"),IF((AO2324-AH2324)&gt;=Resumen!$B$132,"Sí","No")))</f>
        <v>No</v>
      </c>
      <c r="BC2324" s="22" t="str">
        <f aca="false">IF(AND(N2324="Sí",AL2324="Sí",AI2324=0),"Sí","No")</f>
        <v>No</v>
      </c>
      <c r="BD2324" s="22" t="str">
        <f aca="false">IF(COUNTIF('Plan 9+1 (con Pehuamar)'!$A$2:$A$227,A2324)&gt;0,"Sí","No")</f>
        <v>No</v>
      </c>
    </row>
    <row r="2325" customFormat="false" ht="15" hidden="false" customHeight="true" outlineLevel="0" collapsed="false">
      <c r="A2325" s="6" t="n">
        <v>202369</v>
      </c>
      <c r="B2325" s="6" t="n">
        <v>14</v>
      </c>
      <c r="C2325" s="6" t="n">
        <v>1404</v>
      </c>
      <c r="D2325" s="6" t="s">
        <v>359</v>
      </c>
      <c r="E2325" s="6" t="s">
        <v>2479</v>
      </c>
      <c r="F2325" s="6" t="s">
        <v>196</v>
      </c>
      <c r="G2325" s="6" t="s">
        <v>130</v>
      </c>
      <c r="H2325" s="6" t="s">
        <v>1715</v>
      </c>
      <c r="I2325" s="27" t="n">
        <v>0</v>
      </c>
      <c r="J2325" s="27" t="n">
        <v>0</v>
      </c>
      <c r="K2325" s="27" t="n">
        <v>0.4</v>
      </c>
      <c r="L2325" s="28" t="n">
        <f aca="false">I2325+J2325</f>
        <v>0</v>
      </c>
      <c r="M2325" s="28" t="n">
        <f aca="false">L2325+K2325</f>
        <v>0.4</v>
      </c>
      <c r="N2325" s="22" t="str">
        <f aca="false">IF(I2325&gt;0,"Sí","No")</f>
        <v>No</v>
      </c>
      <c r="O2325" s="22" t="str">
        <f aca="false">IF(J2325&gt;0,"Sí","No")</f>
        <v>No</v>
      </c>
      <c r="P2325" s="22" t="str">
        <f aca="false">IF(K2325&gt;0,"Sí","No")</f>
        <v>Sí</v>
      </c>
      <c r="Q2325" s="22" t="str">
        <f aca="false">IF(OR(I2325&gt;0,J2325&gt;0),"Sí","No")</f>
        <v>No</v>
      </c>
      <c r="R2325" s="27"/>
      <c r="S2325" s="27"/>
      <c r="T2325" s="27"/>
      <c r="U2325" s="27"/>
      <c r="V2325" s="27"/>
      <c r="W2325" s="12" t="str">
        <f aca="false">IF(AND(I2325&gt;0,R2325&gt;0),(S2325-R2325)/R2325,"")</f>
        <v/>
      </c>
      <c r="X2325" s="12" t="str">
        <f aca="false">IF(AND(J2325&gt;0,T2325&gt;0),(U2325-T2325)/T2325,"")</f>
        <v/>
      </c>
      <c r="Y2325" s="12" t="str">
        <f aca="false">IF(AND(K2325&gt;0,V2325&gt;0),(V2325-Resumen!$B$7)/Resumen!$B$7,"")</f>
        <v/>
      </c>
      <c r="Z2325" s="28" t="str">
        <f aca="false">IF(AND(K2325&gt;0,I2325&gt;0,V2325&gt;0,S2325&gt;0),V2325-S2325,"")</f>
        <v/>
      </c>
      <c r="AA2325" s="12" t="str">
        <f aca="false">IF(Z2325&lt;&gt;"",Z2325/S2325,"")</f>
        <v/>
      </c>
      <c r="AB2325" s="28" t="str">
        <f aca="false">IF(AND(K2325&gt;0,J2325&gt;0,V2325&gt;0,U2325&gt;0),V2325-U2325,"")</f>
        <v/>
      </c>
      <c r="AC2325" s="12" t="str">
        <f aca="false">IF(AB2325&lt;&gt;"",AB2325/U2325,"")</f>
        <v/>
      </c>
      <c r="AD2325" s="27" t="n">
        <v>0</v>
      </c>
      <c r="AE2325" s="27" t="n">
        <v>0</v>
      </c>
      <c r="AF2325" s="27" t="n">
        <v>0</v>
      </c>
      <c r="AG2325" s="28" t="n">
        <f aca="false">AD2325+AE2325+AF2325</f>
        <v>0</v>
      </c>
      <c r="AH2325" s="12" t="str">
        <f aca="false">IF(AG2325&gt;0,AD2325/AG2325,"")</f>
        <v/>
      </c>
      <c r="AI2325" s="27" t="n">
        <v>0</v>
      </c>
      <c r="AJ2325" s="27" t="n">
        <v>0</v>
      </c>
      <c r="AK2325" s="27" t="n">
        <v>0</v>
      </c>
      <c r="AL2325" s="22" t="str">
        <f aca="false">IF(OR(AJ2325&gt;0,AK2325&gt;0),"Sí","No")</f>
        <v>No</v>
      </c>
      <c r="AM2325" s="6"/>
      <c r="AN2325" s="6"/>
      <c r="AO2325" s="12" t="n">
        <f aca="false">IF(M2325&gt;0,K2325/M2325,"")</f>
        <v>1</v>
      </c>
      <c r="AP2325" s="22" t="str">
        <f aca="false">IF(M2325&gt;=Resumen!$B$5,"Alto","Bajo")</f>
        <v>Bajo</v>
      </c>
      <c r="AQ2325" s="22" t="str">
        <f aca="false">IF(AO2325&gt;=Resumen!$B$28,"Alto","Bajo")</f>
        <v>Alto</v>
      </c>
      <c r="AR2325" s="22" t="str">
        <f aca="false">AP2325&amp;" Potencial / "&amp;AQ2325&amp;" Share"</f>
        <v>Bajo Potencial / Alto Share</v>
      </c>
      <c r="AS2325" s="22" t="str">
        <f aca="false">IF(Q2325="Sí",IF(AO2325&gt;=Resumen!$B$29,"Alto","Bajo"),"")</f>
        <v/>
      </c>
      <c r="AT2325" s="22" t="str">
        <f aca="false">IF(AS2325&lt;&gt;"",AP2325&amp;" Potencial / "&amp;AS2325&amp;" Share","")</f>
        <v/>
      </c>
      <c r="AU2325" s="22" t="str">
        <f aca="false">IF(AH2325="","Sin dato",IF(AH2325-AO2325&gt;Resumen!$B$6,"Sobre-exhibido",IF(AO2325-AH2325&gt;Resumen!$B$6,"Sub-exhibido","En línea")))</f>
        <v>Sin dato</v>
      </c>
      <c r="AV2325" s="22" t="str">
        <f aca="false">IF(AT2325="","",IF(AT2325="Alto Potencial / Bajo Share",1,IF(AT2325="Alto Potencial / Alto Share",2,IF(AT2325="Bajo Potencial / Alto Share",3,4))))</f>
        <v/>
      </c>
      <c r="AW2325" s="22" t="str">
        <f aca="false">IF(Q2325="No","Sin competencia directa",IF(AV2325=1,"1 - Foco Conquista (Alto Pot / Bajo Share)",IF(AV2325=2,"2 - Foco Defensa (Alto Pot / Alto Share)",IF(AV2325=3,"3 - Monitoreo (Bajo Pot / Alto Share)","4 - Baja Prioridad (Bajo Pot / Bajo Share)"))))</f>
        <v>Sin competencia directa</v>
      </c>
      <c r="AX2325" s="12" t="str">
        <f aca="false">IF(OR(IFERROR(AND(W2325&lt;&gt;"",Y2325&lt;&gt;"",Y2325-W2325&gt;Resumen!$B$8),FALSE()),IFERROR(AND(X2325&lt;&gt;"",Y2325&lt;&gt;"",Y2325-X2325&gt;Resumen!$B$8),FALSE())),MAX(IF(IFERROR(AND(W2325&lt;&gt;"",Y2325&lt;&gt;"",Y2325-W2325&gt;Resumen!$B$8),FALSE()),Y2325-W2325,0),IF(IFERROR(AND(X2325&lt;&gt;"",Y2325&lt;&gt;"",Y2325-X2325&gt;Resumen!$B$8),FALSE()),Y2325-X2325,0)),"")</f>
        <v/>
      </c>
      <c r="AY2325" s="22" t="str">
        <f aca="false">IF(OR(IFERROR(AND(W2325&lt;&gt;"",Y2325&lt;&gt;"",Y2325-W2325&gt;Resumen!$B$8),FALSE()),IFERROR(AND(X2325&lt;&gt;"",Y2325&lt;&gt;"",Y2325-X2325&gt;Resumen!$B$8),FALSE())),TRIM("Lays tiene mayor markup que "&amp;IF(IFERROR(AND(W2325&lt;&gt;"",Y2325&lt;&gt;"",Y2325-W2325&gt;Resumen!$B$8),FALSE()),"Quento ","")&amp;IF(IFERROR(AND(X2325&lt;&gt;"",Y2325&lt;&gt;"",Y2325-X2325&gt;Resumen!$B$8),FALSE()),"Julicroc ","")&amp;"en este PDV"),"")</f>
        <v/>
      </c>
      <c r="AZ2325" s="22" t="str">
        <f aca="false">IF(COUNTIF('Plan Pehuamar - Lista'!$A$2:$A$167,A2325)&gt;0,"Sí","No")</f>
        <v>No</v>
      </c>
      <c r="BA2325" s="22" t="str">
        <f aca="false">IF(COUNTIF('Plan Combo 9+1'!$A$2:$A$226,A2325)&gt;0,"Sí","No")</f>
        <v>No</v>
      </c>
      <c r="BB2325" s="22" t="str">
        <f aca="false">IF(AH2325="","No",IF(BA2325="Sí",IF((AO2325-AH2325)&gt;Resumen!$B$6,"Sí","No"),IF((AO2325-AH2325)&gt;=Resumen!$B$132,"Sí","No")))</f>
        <v>No</v>
      </c>
      <c r="BC2325" s="22" t="str">
        <f aca="false">IF(AND(N2325="Sí",AL2325="Sí",AI2325=0),"Sí","No")</f>
        <v>No</v>
      </c>
      <c r="BD2325" s="22" t="str">
        <f aca="false">IF(COUNTIF('Plan 9+1 (con Pehuamar)'!$A$2:$A$227,A2325)&gt;0,"Sí","No")</f>
        <v>No</v>
      </c>
    </row>
    <row r="2326" customFormat="false" ht="15" hidden="false" customHeight="true" outlineLevel="0" collapsed="false">
      <c r="A2326" s="6" t="n">
        <v>202376</v>
      </c>
      <c r="B2326" s="6" t="n">
        <v>14</v>
      </c>
      <c r="C2326" s="6" t="n">
        <v>1404</v>
      </c>
      <c r="D2326" s="6" t="s">
        <v>359</v>
      </c>
      <c r="E2326" s="6" t="s">
        <v>2480</v>
      </c>
      <c r="F2326" s="6" t="s">
        <v>196</v>
      </c>
      <c r="G2326" s="6" t="s">
        <v>130</v>
      </c>
      <c r="H2326" s="6" t="s">
        <v>1715</v>
      </c>
      <c r="I2326" s="27" t="n">
        <v>8</v>
      </c>
      <c r="J2326" s="27" t="n">
        <v>20</v>
      </c>
      <c r="K2326" s="27" t="n">
        <v>9</v>
      </c>
      <c r="L2326" s="28" t="n">
        <f aca="false">I2326+J2326</f>
        <v>28</v>
      </c>
      <c r="M2326" s="28" t="n">
        <f aca="false">L2326+K2326</f>
        <v>37</v>
      </c>
      <c r="N2326" s="22" t="str">
        <f aca="false">IF(I2326&gt;0,"Sí","No")</f>
        <v>Sí</v>
      </c>
      <c r="O2326" s="22" t="str">
        <f aca="false">IF(J2326&gt;0,"Sí","No")</f>
        <v>Sí</v>
      </c>
      <c r="P2326" s="22" t="str">
        <f aca="false">IF(K2326&gt;0,"Sí","No")</f>
        <v>Sí</v>
      </c>
      <c r="Q2326" s="22" t="str">
        <f aca="false">IF(OR(I2326&gt;0,J2326&gt;0),"Sí","No")</f>
        <v>Sí</v>
      </c>
      <c r="R2326" s="27" t="n">
        <v>1750</v>
      </c>
      <c r="S2326" s="27" t="n">
        <v>2700</v>
      </c>
      <c r="T2326" s="27" t="n">
        <v>1280</v>
      </c>
      <c r="U2326" s="27" t="n">
        <v>2700</v>
      </c>
      <c r="V2326" s="27" t="n">
        <v>3900</v>
      </c>
      <c r="W2326" s="12" t="n">
        <f aca="false">IF(AND(I2326&gt;0,R2326&gt;0),(S2326-R2326)/R2326,"")</f>
        <v>0.542857142857143</v>
      </c>
      <c r="X2326" s="12" t="n">
        <f aca="false">IF(AND(J2326&gt;0,T2326&gt;0),(U2326-T2326)/T2326,"")</f>
        <v>1.109375</v>
      </c>
      <c r="Y2326" s="12" t="n">
        <f aca="false">IF(AND(K2326&gt;0,V2326&gt;0),(V2326-Resumen!$B$7)/Resumen!$B$7,"")</f>
        <v>0.56</v>
      </c>
      <c r="Z2326" s="28" t="n">
        <f aca="false">IF(AND(K2326&gt;0,I2326&gt;0,V2326&gt;0,S2326&gt;0),V2326-S2326,"")</f>
        <v>1200</v>
      </c>
      <c r="AA2326" s="12" t="n">
        <f aca="false">IF(Z2326&lt;&gt;"",Z2326/S2326,"")</f>
        <v>0.444444444444444</v>
      </c>
      <c r="AB2326" s="28" t="n">
        <f aca="false">IF(AND(K2326&gt;0,J2326&gt;0,V2326&gt;0,U2326&gt;0),V2326-U2326,"")</f>
        <v>1200</v>
      </c>
      <c r="AC2326" s="12" t="n">
        <f aca="false">IF(AB2326&lt;&gt;"",AB2326/U2326,"")</f>
        <v>0.444444444444444</v>
      </c>
      <c r="AD2326" s="27" t="n">
        <v>8</v>
      </c>
      <c r="AE2326" s="27" t="n">
        <v>5</v>
      </c>
      <c r="AF2326" s="27" t="n">
        <v>10</v>
      </c>
      <c r="AG2326" s="28" t="n">
        <f aca="false">AD2326+AE2326+AF2326</f>
        <v>23</v>
      </c>
      <c r="AH2326" s="12" t="n">
        <f aca="false">IF(AG2326&gt;0,AD2326/AG2326,"")</f>
        <v>0.347826086956522</v>
      </c>
      <c r="AI2326" s="27" t="n">
        <v>1</v>
      </c>
      <c r="AJ2326" s="27" t="n">
        <v>1</v>
      </c>
      <c r="AK2326" s="27" t="n">
        <v>1</v>
      </c>
      <c r="AL2326" s="22" t="str">
        <f aca="false">IF(OR(AJ2326&gt;0,AK2326&gt;0),"Sí","No")</f>
        <v>Sí</v>
      </c>
      <c r="AM2326" s="6" t="s">
        <v>198</v>
      </c>
      <c r="AN2326" s="6" t="s">
        <v>198</v>
      </c>
      <c r="AO2326" s="12" t="n">
        <f aca="false">IF(M2326&gt;0,K2326/M2326,"")</f>
        <v>0.243243243243243</v>
      </c>
      <c r="AP2326" s="22" t="str">
        <f aca="false">IF(M2326&gt;=Resumen!$B$5,"Alto","Bajo")</f>
        <v>Bajo</v>
      </c>
      <c r="AQ2326" s="22" t="str">
        <f aca="false">IF(AO2326&gt;=Resumen!$B$28,"Alto","Bajo")</f>
        <v>Bajo</v>
      </c>
      <c r="AR2326" s="22" t="str">
        <f aca="false">AP2326&amp;" Potencial / "&amp;AQ2326&amp;" Share"</f>
        <v>Bajo Potencial / Bajo Share</v>
      </c>
      <c r="AS2326" s="22" t="str">
        <f aca="false">IF(Q2326="Sí",IF(AO2326&gt;=Resumen!$B$29,"Alto","Bajo"),"")</f>
        <v>Bajo</v>
      </c>
      <c r="AT2326" s="22" t="str">
        <f aca="false">IF(AS2326&lt;&gt;"",AP2326&amp;" Potencial / "&amp;AS2326&amp;" Share","")</f>
        <v>Bajo Potencial / Bajo Share</v>
      </c>
      <c r="AU2326" s="22" t="str">
        <f aca="false">IF(AH2326="","Sin dato",IF(AH2326-AO2326&gt;Resumen!$B$6,"Sobre-exhibido",IF(AO2326-AH2326&gt;Resumen!$B$6,"Sub-exhibido","En línea")))</f>
        <v>Sobre-exhibido</v>
      </c>
      <c r="AV2326" s="22" t="n">
        <f aca="false">IF(AT2326="","",IF(AT2326="Alto Potencial / Bajo Share",1,IF(AT2326="Alto Potencial / Alto Share",2,IF(AT2326="Bajo Potencial / Alto Share",3,4))))</f>
        <v>4</v>
      </c>
      <c r="AW2326" s="22" t="str">
        <f aca="false">IF(Q2326="No","Sin competencia directa",IF(AV2326=1,"1 - Foco Conquista (Alto Pot / Bajo Share)",IF(AV2326=2,"2 - Foco Defensa (Alto Pot / Alto Share)",IF(AV2326=3,"3 - Monitoreo (Bajo Pot / Alto Share)","4 - Baja Prioridad (Bajo Pot / Bajo Share)"))))</f>
        <v>4 - Baja Prioridad (Bajo Pot / Bajo Share)</v>
      </c>
      <c r="AX2326" s="12" t="str">
        <f aca="false">IF(OR(IFERROR(AND(W2326&lt;&gt;"",Y2326&lt;&gt;"",Y2326-W2326&gt;Resumen!$B$8),FALSE()),IFERROR(AND(X2326&lt;&gt;"",Y2326&lt;&gt;"",Y2326-X2326&gt;Resumen!$B$8),FALSE())),MAX(IF(IFERROR(AND(W2326&lt;&gt;"",Y2326&lt;&gt;"",Y2326-W2326&gt;Resumen!$B$8),FALSE()),Y2326-W2326,0),IF(IFERROR(AND(X2326&lt;&gt;"",Y2326&lt;&gt;"",Y2326-X2326&gt;Resumen!$B$8),FALSE()),Y2326-X2326,0)),"")</f>
        <v/>
      </c>
      <c r="AY2326" s="22" t="str">
        <f aca="false">IF(OR(IFERROR(AND(W2326&lt;&gt;"",Y2326&lt;&gt;"",Y2326-W2326&gt;Resumen!$B$8),FALSE()),IFERROR(AND(X2326&lt;&gt;"",Y2326&lt;&gt;"",Y2326-X2326&gt;Resumen!$B$8),FALSE())),TRIM("Lays tiene mayor markup que "&amp;IF(IFERROR(AND(W2326&lt;&gt;"",Y2326&lt;&gt;"",Y2326-W2326&gt;Resumen!$B$8),FALSE()),"Quento ","")&amp;IF(IFERROR(AND(X2326&lt;&gt;"",Y2326&lt;&gt;"",Y2326-X2326&gt;Resumen!$B$8),FALSE()),"Julicroc ","")&amp;"en este PDV"),"")</f>
        <v/>
      </c>
      <c r="AZ2326" s="22" t="str">
        <f aca="false">IF(COUNTIF('Plan Pehuamar - Lista'!$A$2:$A$167,A2326)&gt;0,"Sí","No")</f>
        <v>No</v>
      </c>
      <c r="BA2326" s="22" t="str">
        <f aca="false">IF(COUNTIF('Plan Combo 9+1'!$A$2:$A$226,A2326)&gt;0,"Sí","No")</f>
        <v>No</v>
      </c>
      <c r="BB2326" s="22" t="str">
        <f aca="false">IF(AH2326="","No",IF(BA2326="Sí",IF((AO2326-AH2326)&gt;Resumen!$B$6,"Sí","No"),IF((AO2326-AH2326)&gt;=Resumen!$B$132,"Sí","No")))</f>
        <v>No</v>
      </c>
      <c r="BC2326" s="22" t="str">
        <f aca="false">IF(AND(N2326="Sí",AL2326="Sí",AI2326=0),"Sí","No")</f>
        <v>No</v>
      </c>
      <c r="BD2326" s="22" t="str">
        <f aca="false">IF(COUNTIF('Plan 9+1 (con Pehuamar)'!$A$2:$A$227,A2326)&gt;0,"Sí","No")</f>
        <v>No</v>
      </c>
    </row>
    <row r="2327" customFormat="false" ht="15" hidden="false" customHeight="true" outlineLevel="0" collapsed="false">
      <c r="A2327" s="6" t="n">
        <v>202410</v>
      </c>
      <c r="B2327" s="6" t="n">
        <v>14</v>
      </c>
      <c r="C2327" s="6" t="n">
        <v>1404</v>
      </c>
      <c r="D2327" s="6" t="s">
        <v>359</v>
      </c>
      <c r="E2327" s="6" t="s">
        <v>2334</v>
      </c>
      <c r="F2327" s="6" t="s">
        <v>311</v>
      </c>
      <c r="G2327" s="6" t="s">
        <v>130</v>
      </c>
      <c r="H2327" s="6" t="s">
        <v>1715</v>
      </c>
      <c r="I2327" s="27" t="n">
        <v>0</v>
      </c>
      <c r="J2327" s="27" t="n">
        <v>0</v>
      </c>
      <c r="K2327" s="27" t="n">
        <v>0.4</v>
      </c>
      <c r="L2327" s="28" t="n">
        <f aca="false">I2327+J2327</f>
        <v>0</v>
      </c>
      <c r="M2327" s="28" t="n">
        <f aca="false">L2327+K2327</f>
        <v>0.4</v>
      </c>
      <c r="N2327" s="22" t="str">
        <f aca="false">IF(I2327&gt;0,"Sí","No")</f>
        <v>No</v>
      </c>
      <c r="O2327" s="22" t="str">
        <f aca="false">IF(J2327&gt;0,"Sí","No")</f>
        <v>No</v>
      </c>
      <c r="P2327" s="22" t="str">
        <f aca="false">IF(K2327&gt;0,"Sí","No")</f>
        <v>Sí</v>
      </c>
      <c r="Q2327" s="22" t="str">
        <f aca="false">IF(OR(I2327&gt;0,J2327&gt;0),"Sí","No")</f>
        <v>No</v>
      </c>
      <c r="R2327" s="27"/>
      <c r="S2327" s="27"/>
      <c r="T2327" s="27"/>
      <c r="U2327" s="27"/>
      <c r="V2327" s="27"/>
      <c r="W2327" s="12" t="str">
        <f aca="false">IF(AND(I2327&gt;0,R2327&gt;0),(S2327-R2327)/R2327,"")</f>
        <v/>
      </c>
      <c r="X2327" s="12" t="str">
        <f aca="false">IF(AND(J2327&gt;0,T2327&gt;0),(U2327-T2327)/T2327,"")</f>
        <v/>
      </c>
      <c r="Y2327" s="12" t="str">
        <f aca="false">IF(AND(K2327&gt;0,V2327&gt;0),(V2327-Resumen!$B$7)/Resumen!$B$7,"")</f>
        <v/>
      </c>
      <c r="Z2327" s="28" t="str">
        <f aca="false">IF(AND(K2327&gt;0,I2327&gt;0,V2327&gt;0,S2327&gt;0),V2327-S2327,"")</f>
        <v/>
      </c>
      <c r="AA2327" s="12" t="str">
        <f aca="false">IF(Z2327&lt;&gt;"",Z2327/S2327,"")</f>
        <v/>
      </c>
      <c r="AB2327" s="28" t="str">
        <f aca="false">IF(AND(K2327&gt;0,J2327&gt;0,V2327&gt;0,U2327&gt;0),V2327-U2327,"")</f>
        <v/>
      </c>
      <c r="AC2327" s="12" t="str">
        <f aca="false">IF(AB2327&lt;&gt;"",AB2327/U2327,"")</f>
        <v/>
      </c>
      <c r="AD2327" s="27" t="n">
        <v>0</v>
      </c>
      <c r="AE2327" s="27" t="n">
        <v>0</v>
      </c>
      <c r="AF2327" s="27" t="n">
        <v>0</v>
      </c>
      <c r="AG2327" s="28" t="n">
        <f aca="false">AD2327+AE2327+AF2327</f>
        <v>0</v>
      </c>
      <c r="AH2327" s="12" t="str">
        <f aca="false">IF(AG2327&gt;0,AD2327/AG2327,"")</f>
        <v/>
      </c>
      <c r="AI2327" s="27" t="n">
        <v>0</v>
      </c>
      <c r="AJ2327" s="27" t="n">
        <v>0</v>
      </c>
      <c r="AK2327" s="27" t="n">
        <v>0</v>
      </c>
      <c r="AL2327" s="22" t="str">
        <f aca="false">IF(OR(AJ2327&gt;0,AK2327&gt;0),"Sí","No")</f>
        <v>No</v>
      </c>
      <c r="AM2327" s="6"/>
      <c r="AN2327" s="6"/>
      <c r="AO2327" s="12" t="n">
        <f aca="false">IF(M2327&gt;0,K2327/M2327,"")</f>
        <v>1</v>
      </c>
      <c r="AP2327" s="22" t="str">
        <f aca="false">IF(M2327&gt;=Resumen!$B$5,"Alto","Bajo")</f>
        <v>Bajo</v>
      </c>
      <c r="AQ2327" s="22" t="str">
        <f aca="false">IF(AO2327&gt;=Resumen!$B$28,"Alto","Bajo")</f>
        <v>Alto</v>
      </c>
      <c r="AR2327" s="22" t="str">
        <f aca="false">AP2327&amp;" Potencial / "&amp;AQ2327&amp;" Share"</f>
        <v>Bajo Potencial / Alto Share</v>
      </c>
      <c r="AS2327" s="22" t="str">
        <f aca="false">IF(Q2327="Sí",IF(AO2327&gt;=Resumen!$B$29,"Alto","Bajo"),"")</f>
        <v/>
      </c>
      <c r="AT2327" s="22" t="str">
        <f aca="false">IF(AS2327&lt;&gt;"",AP2327&amp;" Potencial / "&amp;AS2327&amp;" Share","")</f>
        <v/>
      </c>
      <c r="AU2327" s="22" t="str">
        <f aca="false">IF(AH2327="","Sin dato",IF(AH2327-AO2327&gt;Resumen!$B$6,"Sobre-exhibido",IF(AO2327-AH2327&gt;Resumen!$B$6,"Sub-exhibido","En línea")))</f>
        <v>Sin dato</v>
      </c>
      <c r="AV2327" s="22" t="str">
        <f aca="false">IF(AT2327="","",IF(AT2327="Alto Potencial / Bajo Share",1,IF(AT2327="Alto Potencial / Alto Share",2,IF(AT2327="Bajo Potencial / Alto Share",3,4))))</f>
        <v/>
      </c>
      <c r="AW2327" s="22" t="str">
        <f aca="false">IF(Q2327="No","Sin competencia directa",IF(AV2327=1,"1 - Foco Conquista (Alto Pot / Bajo Share)",IF(AV2327=2,"2 - Foco Defensa (Alto Pot / Alto Share)",IF(AV2327=3,"3 - Monitoreo (Bajo Pot / Alto Share)","4 - Baja Prioridad (Bajo Pot / Bajo Share)"))))</f>
        <v>Sin competencia directa</v>
      </c>
      <c r="AX2327" s="12" t="str">
        <f aca="false">IF(OR(IFERROR(AND(W2327&lt;&gt;"",Y2327&lt;&gt;"",Y2327-W2327&gt;Resumen!$B$8),FALSE()),IFERROR(AND(X2327&lt;&gt;"",Y2327&lt;&gt;"",Y2327-X2327&gt;Resumen!$B$8),FALSE())),MAX(IF(IFERROR(AND(W2327&lt;&gt;"",Y2327&lt;&gt;"",Y2327-W2327&gt;Resumen!$B$8),FALSE()),Y2327-W2327,0),IF(IFERROR(AND(X2327&lt;&gt;"",Y2327&lt;&gt;"",Y2327-X2327&gt;Resumen!$B$8),FALSE()),Y2327-X2327,0)),"")</f>
        <v/>
      </c>
      <c r="AY2327" s="22" t="str">
        <f aca="false">IF(OR(IFERROR(AND(W2327&lt;&gt;"",Y2327&lt;&gt;"",Y2327-W2327&gt;Resumen!$B$8),FALSE()),IFERROR(AND(X2327&lt;&gt;"",Y2327&lt;&gt;"",Y2327-X2327&gt;Resumen!$B$8),FALSE())),TRIM("Lays tiene mayor markup que "&amp;IF(IFERROR(AND(W2327&lt;&gt;"",Y2327&lt;&gt;"",Y2327-W2327&gt;Resumen!$B$8),FALSE()),"Quento ","")&amp;IF(IFERROR(AND(X2327&lt;&gt;"",Y2327&lt;&gt;"",Y2327-X2327&gt;Resumen!$B$8),FALSE()),"Julicroc ","")&amp;"en este PDV"),"")</f>
        <v/>
      </c>
      <c r="AZ2327" s="22" t="str">
        <f aca="false">IF(COUNTIF('Plan Pehuamar - Lista'!$A$2:$A$167,A2327)&gt;0,"Sí","No")</f>
        <v>No</v>
      </c>
      <c r="BA2327" s="22" t="str">
        <f aca="false">IF(COUNTIF('Plan Combo 9+1'!$A$2:$A$226,A2327)&gt;0,"Sí","No")</f>
        <v>No</v>
      </c>
      <c r="BB2327" s="22" t="str">
        <f aca="false">IF(AH2327="","No",IF(BA2327="Sí",IF((AO2327-AH2327)&gt;Resumen!$B$6,"Sí","No"),IF((AO2327-AH2327)&gt;=Resumen!$B$132,"Sí","No")))</f>
        <v>No</v>
      </c>
      <c r="BC2327" s="22" t="str">
        <f aca="false">IF(AND(N2327="Sí",AL2327="Sí",AI2327=0),"Sí","No")</f>
        <v>No</v>
      </c>
      <c r="BD2327" s="22" t="str">
        <f aca="false">IF(COUNTIF('Plan 9+1 (con Pehuamar)'!$A$2:$A$227,A2327)&gt;0,"Sí","No")</f>
        <v>No</v>
      </c>
    </row>
    <row r="2328" customFormat="false" ht="15" hidden="false" customHeight="true" outlineLevel="0" collapsed="false">
      <c r="A2328" s="6" t="n">
        <v>202430</v>
      </c>
      <c r="B2328" s="6" t="n">
        <v>14</v>
      </c>
      <c r="C2328" s="6" t="n">
        <v>1404</v>
      </c>
      <c r="D2328" s="6" t="s">
        <v>359</v>
      </c>
      <c r="E2328" s="6" t="s">
        <v>2481</v>
      </c>
      <c r="F2328" s="6" t="s">
        <v>196</v>
      </c>
      <c r="G2328" s="6" t="s">
        <v>130</v>
      </c>
      <c r="H2328" s="6" t="s">
        <v>1715</v>
      </c>
      <c r="I2328" s="27" t="n">
        <v>3</v>
      </c>
      <c r="J2328" s="27" t="n">
        <v>10</v>
      </c>
      <c r="K2328" s="27" t="n">
        <v>5</v>
      </c>
      <c r="L2328" s="28" t="n">
        <f aca="false">I2328+J2328</f>
        <v>13</v>
      </c>
      <c r="M2328" s="28" t="n">
        <f aca="false">L2328+K2328</f>
        <v>18</v>
      </c>
      <c r="N2328" s="22" t="str">
        <f aca="false">IF(I2328&gt;0,"Sí","No")</f>
        <v>Sí</v>
      </c>
      <c r="O2328" s="22" t="str">
        <f aca="false">IF(J2328&gt;0,"Sí","No")</f>
        <v>Sí</v>
      </c>
      <c r="P2328" s="22" t="str">
        <f aca="false">IF(K2328&gt;0,"Sí","No")</f>
        <v>Sí</v>
      </c>
      <c r="Q2328" s="22" t="str">
        <f aca="false">IF(OR(I2328&gt;0,J2328&gt;0),"Sí","No")</f>
        <v>Sí</v>
      </c>
      <c r="R2328" s="27" t="n">
        <v>1750</v>
      </c>
      <c r="S2328" s="27" t="n">
        <v>2500</v>
      </c>
      <c r="T2328" s="27" t="n">
        <v>1280</v>
      </c>
      <c r="U2328" s="27" t="n">
        <v>1800</v>
      </c>
      <c r="V2328" s="27" t="n">
        <v>3500</v>
      </c>
      <c r="W2328" s="12" t="n">
        <f aca="false">IF(AND(I2328&gt;0,R2328&gt;0),(S2328-R2328)/R2328,"")</f>
        <v>0.428571428571429</v>
      </c>
      <c r="X2328" s="12" t="n">
        <f aca="false">IF(AND(J2328&gt;0,T2328&gt;0),(U2328-T2328)/T2328,"")</f>
        <v>0.40625</v>
      </c>
      <c r="Y2328" s="12" t="n">
        <f aca="false">IF(AND(K2328&gt;0,V2328&gt;0),(V2328-Resumen!$B$7)/Resumen!$B$7,"")</f>
        <v>0.4</v>
      </c>
      <c r="Z2328" s="28" t="n">
        <f aca="false">IF(AND(K2328&gt;0,I2328&gt;0,V2328&gt;0,S2328&gt;0),V2328-S2328,"")</f>
        <v>1000</v>
      </c>
      <c r="AA2328" s="12" t="n">
        <f aca="false">IF(Z2328&lt;&gt;"",Z2328/S2328,"")</f>
        <v>0.4</v>
      </c>
      <c r="AB2328" s="28" t="n">
        <f aca="false">IF(AND(K2328&gt;0,J2328&gt;0,V2328&gt;0,U2328&gt;0),V2328-U2328,"")</f>
        <v>1700</v>
      </c>
      <c r="AC2328" s="12" t="n">
        <f aca="false">IF(AB2328&lt;&gt;"",AB2328/U2328,"")</f>
        <v>0.944444444444444</v>
      </c>
      <c r="AD2328" s="27" t="n">
        <v>3</v>
      </c>
      <c r="AE2328" s="27" t="n">
        <v>2</v>
      </c>
      <c r="AF2328" s="27" t="n">
        <v>6</v>
      </c>
      <c r="AG2328" s="28" t="n">
        <f aca="false">AD2328+AE2328+AF2328</f>
        <v>11</v>
      </c>
      <c r="AH2328" s="12" t="n">
        <f aca="false">IF(AG2328&gt;0,AD2328/AG2328,"")</f>
        <v>0.272727272727273</v>
      </c>
      <c r="AI2328" s="27" t="n">
        <v>1</v>
      </c>
      <c r="AJ2328" s="27" t="n">
        <v>0</v>
      </c>
      <c r="AK2328" s="27" t="n">
        <v>1</v>
      </c>
      <c r="AL2328" s="22" t="str">
        <f aca="false">IF(OR(AJ2328&gt;0,AK2328&gt;0),"Sí","No")</f>
        <v>Sí</v>
      </c>
      <c r="AM2328" s="6" t="s">
        <v>198</v>
      </c>
      <c r="AN2328" s="6" t="s">
        <v>198</v>
      </c>
      <c r="AO2328" s="12" t="n">
        <f aca="false">IF(M2328&gt;0,K2328/M2328,"")</f>
        <v>0.277777777777778</v>
      </c>
      <c r="AP2328" s="22" t="str">
        <f aca="false">IF(M2328&gt;=Resumen!$B$5,"Alto","Bajo")</f>
        <v>Bajo</v>
      </c>
      <c r="AQ2328" s="22" t="str">
        <f aca="false">IF(AO2328&gt;=Resumen!$B$28,"Alto","Bajo")</f>
        <v>Bajo</v>
      </c>
      <c r="AR2328" s="22" t="str">
        <f aca="false">AP2328&amp;" Potencial / "&amp;AQ2328&amp;" Share"</f>
        <v>Bajo Potencial / Bajo Share</v>
      </c>
      <c r="AS2328" s="22" t="str">
        <f aca="false">IF(Q2328="Sí",IF(AO2328&gt;=Resumen!$B$29,"Alto","Bajo"),"")</f>
        <v>Bajo</v>
      </c>
      <c r="AT2328" s="22" t="str">
        <f aca="false">IF(AS2328&lt;&gt;"",AP2328&amp;" Potencial / "&amp;AS2328&amp;" Share","")</f>
        <v>Bajo Potencial / Bajo Share</v>
      </c>
      <c r="AU2328" s="22" t="str">
        <f aca="false">IF(AH2328="","Sin dato",IF(AH2328-AO2328&gt;Resumen!$B$6,"Sobre-exhibido",IF(AO2328-AH2328&gt;Resumen!$B$6,"Sub-exhibido","En línea")))</f>
        <v>En línea</v>
      </c>
      <c r="AV2328" s="22" t="n">
        <f aca="false">IF(AT2328="","",IF(AT2328="Alto Potencial / Bajo Share",1,IF(AT2328="Alto Potencial / Alto Share",2,IF(AT2328="Bajo Potencial / Alto Share",3,4))))</f>
        <v>4</v>
      </c>
      <c r="AW2328" s="22" t="str">
        <f aca="false">IF(Q2328="No","Sin competencia directa",IF(AV2328=1,"1 - Foco Conquista (Alto Pot / Bajo Share)",IF(AV2328=2,"2 - Foco Defensa (Alto Pot / Alto Share)",IF(AV2328=3,"3 - Monitoreo (Bajo Pot / Alto Share)","4 - Baja Prioridad (Bajo Pot / Bajo Share)"))))</f>
        <v>4 - Baja Prioridad (Bajo Pot / Bajo Share)</v>
      </c>
      <c r="AX2328" s="12" t="str">
        <f aca="false">IF(OR(IFERROR(AND(W2328&lt;&gt;"",Y2328&lt;&gt;"",Y2328-W2328&gt;Resumen!$B$8),FALSE()),IFERROR(AND(X2328&lt;&gt;"",Y2328&lt;&gt;"",Y2328-X2328&gt;Resumen!$B$8),FALSE())),MAX(IF(IFERROR(AND(W2328&lt;&gt;"",Y2328&lt;&gt;"",Y2328-W2328&gt;Resumen!$B$8),FALSE()),Y2328-W2328,0),IF(IFERROR(AND(X2328&lt;&gt;"",Y2328&lt;&gt;"",Y2328-X2328&gt;Resumen!$B$8),FALSE()),Y2328-X2328,0)),"")</f>
        <v/>
      </c>
      <c r="AY2328" s="22" t="str">
        <f aca="false">IF(OR(IFERROR(AND(W2328&lt;&gt;"",Y2328&lt;&gt;"",Y2328-W2328&gt;Resumen!$B$8),FALSE()),IFERROR(AND(X2328&lt;&gt;"",Y2328&lt;&gt;"",Y2328-X2328&gt;Resumen!$B$8),FALSE())),TRIM("Lays tiene mayor markup que "&amp;IF(IFERROR(AND(W2328&lt;&gt;"",Y2328&lt;&gt;"",Y2328-W2328&gt;Resumen!$B$8),FALSE()),"Quento ","")&amp;IF(IFERROR(AND(X2328&lt;&gt;"",Y2328&lt;&gt;"",Y2328-X2328&gt;Resumen!$B$8),FALSE()),"Julicroc ","")&amp;"en este PDV"),"")</f>
        <v/>
      </c>
      <c r="AZ2328" s="22" t="str">
        <f aca="false">IF(COUNTIF('Plan Pehuamar - Lista'!$A$2:$A$167,A2328)&gt;0,"Sí","No")</f>
        <v>No</v>
      </c>
      <c r="BA2328" s="22" t="str">
        <f aca="false">IF(COUNTIF('Plan Combo 9+1'!$A$2:$A$226,A2328)&gt;0,"Sí","No")</f>
        <v>No</v>
      </c>
      <c r="BB2328" s="22" t="str">
        <f aca="false">IF(AH2328="","No",IF(BA2328="Sí",IF((AO2328-AH2328)&gt;Resumen!$B$6,"Sí","No"),IF((AO2328-AH2328)&gt;=Resumen!$B$132,"Sí","No")))</f>
        <v>No</v>
      </c>
      <c r="BC2328" s="22" t="str">
        <f aca="false">IF(AND(N2328="Sí",AL2328="Sí",AI2328=0),"Sí","No")</f>
        <v>No</v>
      </c>
      <c r="BD2328" s="22" t="str">
        <f aca="false">IF(COUNTIF('Plan 9+1 (con Pehuamar)'!$A$2:$A$227,A2328)&gt;0,"Sí","No")</f>
        <v>No</v>
      </c>
    </row>
    <row r="2329" customFormat="false" ht="15" hidden="false" customHeight="true" outlineLevel="0" collapsed="false">
      <c r="A2329" s="6" t="n">
        <v>202445</v>
      </c>
      <c r="B2329" s="6" t="n">
        <v>14</v>
      </c>
      <c r="C2329" s="6" t="n">
        <v>1404</v>
      </c>
      <c r="D2329" s="6" t="s">
        <v>359</v>
      </c>
      <c r="E2329" s="6" t="s">
        <v>2482</v>
      </c>
      <c r="F2329" s="6" t="s">
        <v>196</v>
      </c>
      <c r="G2329" s="6" t="s">
        <v>130</v>
      </c>
      <c r="H2329" s="6" t="s">
        <v>1715</v>
      </c>
      <c r="I2329" s="27" t="n">
        <v>10</v>
      </c>
      <c r="J2329" s="27" t="n">
        <v>15</v>
      </c>
      <c r="K2329" s="27" t="n">
        <v>0</v>
      </c>
      <c r="L2329" s="28" t="n">
        <f aca="false">I2329+J2329</f>
        <v>25</v>
      </c>
      <c r="M2329" s="28" t="n">
        <f aca="false">L2329+K2329</f>
        <v>25</v>
      </c>
      <c r="N2329" s="22" t="str">
        <f aca="false">IF(I2329&gt;0,"Sí","No")</f>
        <v>Sí</v>
      </c>
      <c r="O2329" s="22" t="str">
        <f aca="false">IF(J2329&gt;0,"Sí","No")</f>
        <v>Sí</v>
      </c>
      <c r="P2329" s="22" t="str">
        <f aca="false">IF(K2329&gt;0,"Sí","No")</f>
        <v>No</v>
      </c>
      <c r="Q2329" s="22" t="str">
        <f aca="false">IF(OR(I2329&gt;0,J2329&gt;0),"Sí","No")</f>
        <v>Sí</v>
      </c>
      <c r="R2329" s="27" t="n">
        <v>1750</v>
      </c>
      <c r="S2329" s="27" t="n">
        <v>2500</v>
      </c>
      <c r="T2329" s="27" t="n">
        <v>1280</v>
      </c>
      <c r="U2329" s="27" t="n">
        <v>1800</v>
      </c>
      <c r="V2329" s="27"/>
      <c r="W2329" s="12" t="n">
        <f aca="false">IF(AND(I2329&gt;0,R2329&gt;0),(S2329-R2329)/R2329,"")</f>
        <v>0.428571428571429</v>
      </c>
      <c r="X2329" s="12" t="n">
        <f aca="false">IF(AND(J2329&gt;0,T2329&gt;0),(U2329-T2329)/T2329,"")</f>
        <v>0.40625</v>
      </c>
      <c r="Y2329" s="12" t="str">
        <f aca="false">IF(AND(K2329&gt;0,V2329&gt;0),(V2329-Resumen!$B$7)/Resumen!$B$7,"")</f>
        <v/>
      </c>
      <c r="Z2329" s="28" t="str">
        <f aca="false">IF(AND(K2329&gt;0,I2329&gt;0,V2329&gt;0,S2329&gt;0),V2329-S2329,"")</f>
        <v/>
      </c>
      <c r="AA2329" s="12" t="str">
        <f aca="false">IF(Z2329&lt;&gt;"",Z2329/S2329,"")</f>
        <v/>
      </c>
      <c r="AB2329" s="28" t="str">
        <f aca="false">IF(AND(K2329&gt;0,J2329&gt;0,V2329&gt;0,U2329&gt;0),V2329-U2329,"")</f>
        <v/>
      </c>
      <c r="AC2329" s="12" t="str">
        <f aca="false">IF(AB2329&lt;&gt;"",AB2329/U2329,"")</f>
        <v/>
      </c>
      <c r="AD2329" s="27" t="n">
        <v>0</v>
      </c>
      <c r="AE2329" s="27" t="n">
        <v>2</v>
      </c>
      <c r="AF2329" s="27" t="n">
        <v>6</v>
      </c>
      <c r="AG2329" s="28" t="n">
        <f aca="false">AD2329+AE2329+AF2329</f>
        <v>8</v>
      </c>
      <c r="AH2329" s="12" t="n">
        <f aca="false">IF(AG2329&gt;0,AD2329/AG2329,"")</f>
        <v>0</v>
      </c>
      <c r="AI2329" s="27" t="n">
        <v>1</v>
      </c>
      <c r="AJ2329" s="27" t="n">
        <v>0</v>
      </c>
      <c r="AK2329" s="27" t="n">
        <v>1</v>
      </c>
      <c r="AL2329" s="22" t="str">
        <f aca="false">IF(OR(AJ2329&gt;0,AK2329&gt;0),"Sí","No")</f>
        <v>Sí</v>
      </c>
      <c r="AM2329" s="6" t="s">
        <v>198</v>
      </c>
      <c r="AN2329" s="6" t="s">
        <v>198</v>
      </c>
      <c r="AO2329" s="12" t="n">
        <f aca="false">IF(M2329&gt;0,K2329/M2329,"")</f>
        <v>0</v>
      </c>
      <c r="AP2329" s="22" t="str">
        <f aca="false">IF(M2329&gt;=Resumen!$B$5,"Alto","Bajo")</f>
        <v>Bajo</v>
      </c>
      <c r="AQ2329" s="22" t="str">
        <f aca="false">IF(AO2329&gt;=Resumen!$B$28,"Alto","Bajo")</f>
        <v>Bajo</v>
      </c>
      <c r="AR2329" s="22" t="str">
        <f aca="false">AP2329&amp;" Potencial / "&amp;AQ2329&amp;" Share"</f>
        <v>Bajo Potencial / Bajo Share</v>
      </c>
      <c r="AS2329" s="22" t="str">
        <f aca="false">IF(Q2329="Sí",IF(AO2329&gt;=Resumen!$B$29,"Alto","Bajo"),"")</f>
        <v>Bajo</v>
      </c>
      <c r="AT2329" s="22" t="str">
        <f aca="false">IF(AS2329&lt;&gt;"",AP2329&amp;" Potencial / "&amp;AS2329&amp;" Share","")</f>
        <v>Bajo Potencial / Bajo Share</v>
      </c>
      <c r="AU2329" s="22" t="str">
        <f aca="false">IF(AH2329="","Sin dato",IF(AH2329-AO2329&gt;Resumen!$B$6,"Sobre-exhibido",IF(AO2329-AH2329&gt;Resumen!$B$6,"Sub-exhibido","En línea")))</f>
        <v>En línea</v>
      </c>
      <c r="AV2329" s="22" t="n">
        <f aca="false">IF(AT2329="","",IF(AT2329="Alto Potencial / Bajo Share",1,IF(AT2329="Alto Potencial / Alto Share",2,IF(AT2329="Bajo Potencial / Alto Share",3,4))))</f>
        <v>4</v>
      </c>
      <c r="AW2329" s="22" t="str">
        <f aca="false">IF(Q2329="No","Sin competencia directa",IF(AV2329=1,"1 - Foco Conquista (Alto Pot / Bajo Share)",IF(AV2329=2,"2 - Foco Defensa (Alto Pot / Alto Share)",IF(AV2329=3,"3 - Monitoreo (Bajo Pot / Alto Share)","4 - Baja Prioridad (Bajo Pot / Bajo Share)"))))</f>
        <v>4 - Baja Prioridad (Bajo Pot / Bajo Share)</v>
      </c>
      <c r="AX2329" s="12" t="str">
        <f aca="false">IF(OR(IFERROR(AND(W2329&lt;&gt;"",Y2329&lt;&gt;"",Y2329-W2329&gt;Resumen!$B$8),FALSE()),IFERROR(AND(X2329&lt;&gt;"",Y2329&lt;&gt;"",Y2329-X2329&gt;Resumen!$B$8),FALSE())),MAX(IF(IFERROR(AND(W2329&lt;&gt;"",Y2329&lt;&gt;"",Y2329-W2329&gt;Resumen!$B$8),FALSE()),Y2329-W2329,0),IF(IFERROR(AND(X2329&lt;&gt;"",Y2329&lt;&gt;"",Y2329-X2329&gt;Resumen!$B$8),FALSE()),Y2329-X2329,0)),"")</f>
        <v/>
      </c>
      <c r="AY2329" s="22" t="str">
        <f aca="false">IF(OR(IFERROR(AND(W2329&lt;&gt;"",Y2329&lt;&gt;"",Y2329-W2329&gt;Resumen!$B$8),FALSE()),IFERROR(AND(X2329&lt;&gt;"",Y2329&lt;&gt;"",Y2329-X2329&gt;Resumen!$B$8),FALSE())),TRIM("Lays tiene mayor markup que "&amp;IF(IFERROR(AND(W2329&lt;&gt;"",Y2329&lt;&gt;"",Y2329-W2329&gt;Resumen!$B$8),FALSE()),"Quento ","")&amp;IF(IFERROR(AND(X2329&lt;&gt;"",Y2329&lt;&gt;"",Y2329-X2329&gt;Resumen!$B$8),FALSE()),"Julicroc ","")&amp;"en este PDV"),"")</f>
        <v/>
      </c>
      <c r="AZ2329" s="22" t="str">
        <f aca="false">IF(COUNTIF('Plan Pehuamar - Lista'!$A$2:$A$167,A2329)&gt;0,"Sí","No")</f>
        <v>No</v>
      </c>
      <c r="BA2329" s="22" t="str">
        <f aca="false">IF(COUNTIF('Plan Combo 9+1'!$A$2:$A$226,A2329)&gt;0,"Sí","No")</f>
        <v>No</v>
      </c>
      <c r="BB2329" s="22" t="str">
        <f aca="false">IF(AH2329="","No",IF(BA2329="Sí",IF((AO2329-AH2329)&gt;Resumen!$B$6,"Sí","No"),IF((AO2329-AH2329)&gt;=Resumen!$B$132,"Sí","No")))</f>
        <v>No</v>
      </c>
      <c r="BC2329" s="22" t="str">
        <f aca="false">IF(AND(N2329="Sí",AL2329="Sí",AI2329=0),"Sí","No")</f>
        <v>No</v>
      </c>
      <c r="BD2329" s="22" t="str">
        <f aca="false">IF(COUNTIF('Plan 9+1 (con Pehuamar)'!$A$2:$A$227,A2329)&gt;0,"Sí","No")</f>
        <v>No</v>
      </c>
    </row>
    <row r="2330" customFormat="false" ht="15" hidden="false" customHeight="true" outlineLevel="0" collapsed="false">
      <c r="A2330" s="6" t="n">
        <v>202453</v>
      </c>
      <c r="B2330" s="6" t="n">
        <v>14</v>
      </c>
      <c r="C2330" s="6" t="n">
        <v>1404</v>
      </c>
      <c r="D2330" s="6" t="s">
        <v>359</v>
      </c>
      <c r="E2330" s="6" t="s">
        <v>2483</v>
      </c>
      <c r="F2330" s="6" t="s">
        <v>201</v>
      </c>
      <c r="G2330" s="6" t="s">
        <v>130</v>
      </c>
      <c r="H2330" s="6" t="s">
        <v>1715</v>
      </c>
      <c r="I2330" s="27" t="n">
        <v>3</v>
      </c>
      <c r="J2330" s="27" t="n">
        <v>8</v>
      </c>
      <c r="K2330" s="27" t="n">
        <v>3</v>
      </c>
      <c r="L2330" s="28" t="n">
        <f aca="false">I2330+J2330</f>
        <v>11</v>
      </c>
      <c r="M2330" s="28" t="n">
        <f aca="false">L2330+K2330</f>
        <v>14</v>
      </c>
      <c r="N2330" s="22" t="str">
        <f aca="false">IF(I2330&gt;0,"Sí","No")</f>
        <v>Sí</v>
      </c>
      <c r="O2330" s="22" t="str">
        <f aca="false">IF(J2330&gt;0,"Sí","No")</f>
        <v>Sí</v>
      </c>
      <c r="P2330" s="22" t="str">
        <f aca="false">IF(K2330&gt;0,"Sí","No")</f>
        <v>Sí</v>
      </c>
      <c r="Q2330" s="22" t="str">
        <f aca="false">IF(OR(I2330&gt;0,J2330&gt;0),"Sí","No")</f>
        <v>Sí</v>
      </c>
      <c r="R2330" s="27" t="n">
        <v>1750</v>
      </c>
      <c r="S2330" s="27" t="n">
        <v>2500</v>
      </c>
      <c r="T2330" s="27" t="n">
        <v>1280</v>
      </c>
      <c r="U2330" s="27" t="n">
        <v>1800</v>
      </c>
      <c r="V2330" s="27" t="n">
        <v>3500</v>
      </c>
      <c r="W2330" s="12" t="n">
        <f aca="false">IF(AND(I2330&gt;0,R2330&gt;0),(S2330-R2330)/R2330,"")</f>
        <v>0.428571428571429</v>
      </c>
      <c r="X2330" s="12" t="n">
        <f aca="false">IF(AND(J2330&gt;0,T2330&gt;0),(U2330-T2330)/T2330,"")</f>
        <v>0.40625</v>
      </c>
      <c r="Y2330" s="12" t="n">
        <f aca="false">IF(AND(K2330&gt;0,V2330&gt;0),(V2330-Resumen!$B$7)/Resumen!$B$7,"")</f>
        <v>0.4</v>
      </c>
      <c r="Z2330" s="28" t="n">
        <f aca="false">IF(AND(K2330&gt;0,I2330&gt;0,V2330&gt;0,S2330&gt;0),V2330-S2330,"")</f>
        <v>1000</v>
      </c>
      <c r="AA2330" s="12" t="n">
        <f aca="false">IF(Z2330&lt;&gt;"",Z2330/S2330,"")</f>
        <v>0.4</v>
      </c>
      <c r="AB2330" s="28" t="n">
        <f aca="false">IF(AND(K2330&gt;0,J2330&gt;0,V2330&gt;0,U2330&gt;0),V2330-U2330,"")</f>
        <v>1700</v>
      </c>
      <c r="AC2330" s="12" t="n">
        <f aca="false">IF(AB2330&lt;&gt;"",AB2330/U2330,"")</f>
        <v>0.944444444444444</v>
      </c>
      <c r="AD2330" s="27" t="n">
        <v>2</v>
      </c>
      <c r="AE2330" s="27" t="n">
        <v>2</v>
      </c>
      <c r="AF2330" s="27" t="n">
        <v>5</v>
      </c>
      <c r="AG2330" s="28" t="n">
        <f aca="false">AD2330+AE2330+AF2330</f>
        <v>9</v>
      </c>
      <c r="AH2330" s="12" t="n">
        <f aca="false">IF(AG2330&gt;0,AD2330/AG2330,"")</f>
        <v>0.222222222222222</v>
      </c>
      <c r="AI2330" s="27" t="n">
        <v>0</v>
      </c>
      <c r="AJ2330" s="27" t="n">
        <v>0</v>
      </c>
      <c r="AK2330" s="27" t="n">
        <v>1</v>
      </c>
      <c r="AL2330" s="22" t="str">
        <f aca="false">IF(OR(AJ2330&gt;0,AK2330&gt;0),"Sí","No")</f>
        <v>Sí</v>
      </c>
      <c r="AM2330" s="6" t="s">
        <v>198</v>
      </c>
      <c r="AN2330" s="6" t="s">
        <v>198</v>
      </c>
      <c r="AO2330" s="12" t="n">
        <f aca="false">IF(M2330&gt;0,K2330/M2330,"")</f>
        <v>0.214285714285714</v>
      </c>
      <c r="AP2330" s="22" t="str">
        <f aca="false">IF(M2330&gt;=Resumen!$B$5,"Alto","Bajo")</f>
        <v>Bajo</v>
      </c>
      <c r="AQ2330" s="22" t="str">
        <f aca="false">IF(AO2330&gt;=Resumen!$B$28,"Alto","Bajo")</f>
        <v>Bajo</v>
      </c>
      <c r="AR2330" s="22" t="str">
        <f aca="false">AP2330&amp;" Potencial / "&amp;AQ2330&amp;" Share"</f>
        <v>Bajo Potencial / Bajo Share</v>
      </c>
      <c r="AS2330" s="22" t="str">
        <f aca="false">IF(Q2330="Sí",IF(AO2330&gt;=Resumen!$B$29,"Alto","Bajo"),"")</f>
        <v>Bajo</v>
      </c>
      <c r="AT2330" s="22" t="str">
        <f aca="false">IF(AS2330&lt;&gt;"",AP2330&amp;" Potencial / "&amp;AS2330&amp;" Share","")</f>
        <v>Bajo Potencial / Bajo Share</v>
      </c>
      <c r="AU2330" s="22" t="str">
        <f aca="false">IF(AH2330="","Sin dato",IF(AH2330-AO2330&gt;Resumen!$B$6,"Sobre-exhibido",IF(AO2330-AH2330&gt;Resumen!$B$6,"Sub-exhibido","En línea")))</f>
        <v>En línea</v>
      </c>
      <c r="AV2330" s="22" t="n">
        <f aca="false">IF(AT2330="","",IF(AT2330="Alto Potencial / Bajo Share",1,IF(AT2330="Alto Potencial / Alto Share",2,IF(AT2330="Bajo Potencial / Alto Share",3,4))))</f>
        <v>4</v>
      </c>
      <c r="AW2330" s="22" t="str">
        <f aca="false">IF(Q2330="No","Sin competencia directa",IF(AV2330=1,"1 - Foco Conquista (Alto Pot / Bajo Share)",IF(AV2330=2,"2 - Foco Defensa (Alto Pot / Alto Share)",IF(AV2330=3,"3 - Monitoreo (Bajo Pot / Alto Share)","4 - Baja Prioridad (Bajo Pot / Bajo Share)"))))</f>
        <v>4 - Baja Prioridad (Bajo Pot / Bajo Share)</v>
      </c>
      <c r="AX2330" s="12" t="str">
        <f aca="false">IF(OR(IFERROR(AND(W2330&lt;&gt;"",Y2330&lt;&gt;"",Y2330-W2330&gt;Resumen!$B$8),FALSE()),IFERROR(AND(X2330&lt;&gt;"",Y2330&lt;&gt;"",Y2330-X2330&gt;Resumen!$B$8),FALSE())),MAX(IF(IFERROR(AND(W2330&lt;&gt;"",Y2330&lt;&gt;"",Y2330-W2330&gt;Resumen!$B$8),FALSE()),Y2330-W2330,0),IF(IFERROR(AND(X2330&lt;&gt;"",Y2330&lt;&gt;"",Y2330-X2330&gt;Resumen!$B$8),FALSE()),Y2330-X2330,0)),"")</f>
        <v/>
      </c>
      <c r="AY2330" s="22" t="str">
        <f aca="false">IF(OR(IFERROR(AND(W2330&lt;&gt;"",Y2330&lt;&gt;"",Y2330-W2330&gt;Resumen!$B$8),FALSE()),IFERROR(AND(X2330&lt;&gt;"",Y2330&lt;&gt;"",Y2330-X2330&gt;Resumen!$B$8),FALSE())),TRIM("Lays tiene mayor markup que "&amp;IF(IFERROR(AND(W2330&lt;&gt;"",Y2330&lt;&gt;"",Y2330-W2330&gt;Resumen!$B$8),FALSE()),"Quento ","")&amp;IF(IFERROR(AND(X2330&lt;&gt;"",Y2330&lt;&gt;"",Y2330-X2330&gt;Resumen!$B$8),FALSE()),"Julicroc ","")&amp;"en este PDV"),"")</f>
        <v/>
      </c>
      <c r="AZ2330" s="22" t="str">
        <f aca="false">IF(COUNTIF('Plan Pehuamar - Lista'!$A$2:$A$167,A2330)&gt;0,"Sí","No")</f>
        <v>No</v>
      </c>
      <c r="BA2330" s="22" t="str">
        <f aca="false">IF(COUNTIF('Plan Combo 9+1'!$A$2:$A$226,A2330)&gt;0,"Sí","No")</f>
        <v>No</v>
      </c>
      <c r="BB2330" s="22" t="str">
        <f aca="false">IF(AH2330="","No",IF(BA2330="Sí",IF((AO2330-AH2330)&gt;Resumen!$B$6,"Sí","No"),IF((AO2330-AH2330)&gt;=Resumen!$B$132,"Sí","No")))</f>
        <v>No</v>
      </c>
      <c r="BC2330" s="22" t="str">
        <f aca="false">IF(AND(N2330="Sí",AL2330="Sí",AI2330=0),"Sí","No")</f>
        <v>Sí</v>
      </c>
      <c r="BD2330" s="22" t="str">
        <f aca="false">IF(COUNTIF('Plan 9+1 (con Pehuamar)'!$A$2:$A$227,A2330)&gt;0,"Sí","No")</f>
        <v>No</v>
      </c>
    </row>
    <row r="2331" customFormat="false" ht="15" hidden="false" customHeight="true" outlineLevel="0" collapsed="false">
      <c r="A2331" s="6" t="n">
        <v>202491</v>
      </c>
      <c r="B2331" s="6" t="n">
        <v>14</v>
      </c>
      <c r="C2331" s="6" t="n">
        <v>1404</v>
      </c>
      <c r="D2331" s="6" t="s">
        <v>359</v>
      </c>
      <c r="E2331" s="6" t="s">
        <v>2484</v>
      </c>
      <c r="F2331" s="6" t="s">
        <v>196</v>
      </c>
      <c r="G2331" s="6" t="s">
        <v>130</v>
      </c>
      <c r="H2331" s="6" t="s">
        <v>1715</v>
      </c>
      <c r="I2331" s="27" t="n">
        <v>10</v>
      </c>
      <c r="J2331" s="27" t="n">
        <v>9</v>
      </c>
      <c r="K2331" s="27" t="n">
        <v>0</v>
      </c>
      <c r="L2331" s="28" t="n">
        <f aca="false">I2331+J2331</f>
        <v>19</v>
      </c>
      <c r="M2331" s="28" t="n">
        <f aca="false">L2331+K2331</f>
        <v>19</v>
      </c>
      <c r="N2331" s="22" t="str">
        <f aca="false">IF(I2331&gt;0,"Sí","No")</f>
        <v>Sí</v>
      </c>
      <c r="O2331" s="22" t="str">
        <f aca="false">IF(J2331&gt;0,"Sí","No")</f>
        <v>Sí</v>
      </c>
      <c r="P2331" s="22" t="str">
        <f aca="false">IF(K2331&gt;0,"Sí","No")</f>
        <v>No</v>
      </c>
      <c r="Q2331" s="22" t="str">
        <f aca="false">IF(OR(I2331&gt;0,J2331&gt;0),"Sí","No")</f>
        <v>Sí</v>
      </c>
      <c r="R2331" s="27" t="n">
        <v>1750</v>
      </c>
      <c r="S2331" s="27" t="n">
        <v>2500</v>
      </c>
      <c r="T2331" s="27" t="n">
        <v>1280</v>
      </c>
      <c r="U2331" s="27" t="n">
        <v>1800</v>
      </c>
      <c r="V2331" s="27"/>
      <c r="W2331" s="12" t="n">
        <f aca="false">IF(AND(I2331&gt;0,R2331&gt;0),(S2331-R2331)/R2331,"")</f>
        <v>0.428571428571429</v>
      </c>
      <c r="X2331" s="12" t="n">
        <f aca="false">IF(AND(J2331&gt;0,T2331&gt;0),(U2331-T2331)/T2331,"")</f>
        <v>0.40625</v>
      </c>
      <c r="Y2331" s="12" t="str">
        <f aca="false">IF(AND(K2331&gt;0,V2331&gt;0),(V2331-Resumen!$B$7)/Resumen!$B$7,"")</f>
        <v/>
      </c>
      <c r="Z2331" s="28" t="str">
        <f aca="false">IF(AND(K2331&gt;0,I2331&gt;0,V2331&gt;0,S2331&gt;0),V2331-S2331,"")</f>
        <v/>
      </c>
      <c r="AA2331" s="12" t="str">
        <f aca="false">IF(Z2331&lt;&gt;"",Z2331/S2331,"")</f>
        <v/>
      </c>
      <c r="AB2331" s="28" t="str">
        <f aca="false">IF(AND(K2331&gt;0,J2331&gt;0,V2331&gt;0,U2331&gt;0),V2331-U2331,"")</f>
        <v/>
      </c>
      <c r="AC2331" s="12" t="str">
        <f aca="false">IF(AB2331&lt;&gt;"",AB2331/U2331,"")</f>
        <v/>
      </c>
      <c r="AD2331" s="27" t="n">
        <v>0</v>
      </c>
      <c r="AE2331" s="27" t="n">
        <v>2</v>
      </c>
      <c r="AF2331" s="27" t="n">
        <v>5</v>
      </c>
      <c r="AG2331" s="28" t="n">
        <f aca="false">AD2331+AE2331+AF2331</f>
        <v>7</v>
      </c>
      <c r="AH2331" s="12" t="n">
        <f aca="false">IF(AG2331&gt;0,AD2331/AG2331,"")</f>
        <v>0</v>
      </c>
      <c r="AI2331" s="27" t="n">
        <v>0</v>
      </c>
      <c r="AJ2331" s="27" t="n">
        <v>0</v>
      </c>
      <c r="AK2331" s="27" t="n">
        <v>1</v>
      </c>
      <c r="AL2331" s="22" t="str">
        <f aca="false">IF(OR(AJ2331&gt;0,AK2331&gt;0),"Sí","No")</f>
        <v>Sí</v>
      </c>
      <c r="AM2331" s="6" t="s">
        <v>198</v>
      </c>
      <c r="AN2331" s="6" t="s">
        <v>198</v>
      </c>
      <c r="AO2331" s="12" t="n">
        <f aca="false">IF(M2331&gt;0,K2331/M2331,"")</f>
        <v>0</v>
      </c>
      <c r="AP2331" s="22" t="str">
        <f aca="false">IF(M2331&gt;=Resumen!$B$5,"Alto","Bajo")</f>
        <v>Bajo</v>
      </c>
      <c r="AQ2331" s="22" t="str">
        <f aca="false">IF(AO2331&gt;=Resumen!$B$28,"Alto","Bajo")</f>
        <v>Bajo</v>
      </c>
      <c r="AR2331" s="22" t="str">
        <f aca="false">AP2331&amp;" Potencial / "&amp;AQ2331&amp;" Share"</f>
        <v>Bajo Potencial / Bajo Share</v>
      </c>
      <c r="AS2331" s="22" t="str">
        <f aca="false">IF(Q2331="Sí",IF(AO2331&gt;=Resumen!$B$29,"Alto","Bajo"),"")</f>
        <v>Bajo</v>
      </c>
      <c r="AT2331" s="22" t="str">
        <f aca="false">IF(AS2331&lt;&gt;"",AP2331&amp;" Potencial / "&amp;AS2331&amp;" Share","")</f>
        <v>Bajo Potencial / Bajo Share</v>
      </c>
      <c r="AU2331" s="22" t="str">
        <f aca="false">IF(AH2331="","Sin dato",IF(AH2331-AO2331&gt;Resumen!$B$6,"Sobre-exhibido",IF(AO2331-AH2331&gt;Resumen!$B$6,"Sub-exhibido","En línea")))</f>
        <v>En línea</v>
      </c>
      <c r="AV2331" s="22" t="n">
        <f aca="false">IF(AT2331="","",IF(AT2331="Alto Potencial / Bajo Share",1,IF(AT2331="Alto Potencial / Alto Share",2,IF(AT2331="Bajo Potencial / Alto Share",3,4))))</f>
        <v>4</v>
      </c>
      <c r="AW2331" s="22" t="str">
        <f aca="false">IF(Q2331="No","Sin competencia directa",IF(AV2331=1,"1 - Foco Conquista (Alto Pot / Bajo Share)",IF(AV2331=2,"2 - Foco Defensa (Alto Pot / Alto Share)",IF(AV2331=3,"3 - Monitoreo (Bajo Pot / Alto Share)","4 - Baja Prioridad (Bajo Pot / Bajo Share)"))))</f>
        <v>4 - Baja Prioridad (Bajo Pot / Bajo Share)</v>
      </c>
      <c r="AX2331" s="12" t="str">
        <f aca="false">IF(OR(IFERROR(AND(W2331&lt;&gt;"",Y2331&lt;&gt;"",Y2331-W2331&gt;Resumen!$B$8),FALSE()),IFERROR(AND(X2331&lt;&gt;"",Y2331&lt;&gt;"",Y2331-X2331&gt;Resumen!$B$8),FALSE())),MAX(IF(IFERROR(AND(W2331&lt;&gt;"",Y2331&lt;&gt;"",Y2331-W2331&gt;Resumen!$B$8),FALSE()),Y2331-W2331,0),IF(IFERROR(AND(X2331&lt;&gt;"",Y2331&lt;&gt;"",Y2331-X2331&gt;Resumen!$B$8),FALSE()),Y2331-X2331,0)),"")</f>
        <v/>
      </c>
      <c r="AY2331" s="22" t="str">
        <f aca="false">IF(OR(IFERROR(AND(W2331&lt;&gt;"",Y2331&lt;&gt;"",Y2331-W2331&gt;Resumen!$B$8),FALSE()),IFERROR(AND(X2331&lt;&gt;"",Y2331&lt;&gt;"",Y2331-X2331&gt;Resumen!$B$8),FALSE())),TRIM("Lays tiene mayor markup que "&amp;IF(IFERROR(AND(W2331&lt;&gt;"",Y2331&lt;&gt;"",Y2331-W2331&gt;Resumen!$B$8),FALSE()),"Quento ","")&amp;IF(IFERROR(AND(X2331&lt;&gt;"",Y2331&lt;&gt;"",Y2331-X2331&gt;Resumen!$B$8),FALSE()),"Julicroc ","")&amp;"en este PDV"),"")</f>
        <v/>
      </c>
      <c r="AZ2331" s="22" t="str">
        <f aca="false">IF(COUNTIF('Plan Pehuamar - Lista'!$A$2:$A$167,A2331)&gt;0,"Sí","No")</f>
        <v>No</v>
      </c>
      <c r="BA2331" s="22" t="str">
        <f aca="false">IF(COUNTIF('Plan Combo 9+1'!$A$2:$A$226,A2331)&gt;0,"Sí","No")</f>
        <v>No</v>
      </c>
      <c r="BB2331" s="22" t="str">
        <f aca="false">IF(AH2331="","No",IF(BA2331="Sí",IF((AO2331-AH2331)&gt;Resumen!$B$6,"Sí","No"),IF((AO2331-AH2331)&gt;=Resumen!$B$132,"Sí","No")))</f>
        <v>No</v>
      </c>
      <c r="BC2331" s="22" t="str">
        <f aca="false">IF(AND(N2331="Sí",AL2331="Sí",AI2331=0),"Sí","No")</f>
        <v>Sí</v>
      </c>
      <c r="BD2331" s="22" t="str">
        <f aca="false">IF(COUNTIF('Plan 9+1 (con Pehuamar)'!$A$2:$A$227,A2331)&gt;0,"Sí","No")</f>
        <v>No</v>
      </c>
    </row>
    <row r="2332" customFormat="false" ht="15" hidden="false" customHeight="true" outlineLevel="0" collapsed="false">
      <c r="A2332" s="6" t="n">
        <v>202543</v>
      </c>
      <c r="B2332" s="6" t="n">
        <v>14</v>
      </c>
      <c r="C2332" s="6" t="n">
        <v>1404</v>
      </c>
      <c r="D2332" s="6" t="s">
        <v>359</v>
      </c>
      <c r="E2332" s="6" t="s">
        <v>2485</v>
      </c>
      <c r="F2332" s="6" t="s">
        <v>273</v>
      </c>
      <c r="G2332" s="6" t="s">
        <v>130</v>
      </c>
      <c r="H2332" s="6" t="s">
        <v>1715</v>
      </c>
      <c r="I2332" s="27" t="n">
        <v>0</v>
      </c>
      <c r="J2332" s="27" t="n">
        <v>0</v>
      </c>
      <c r="K2332" s="27" t="n">
        <v>0.6</v>
      </c>
      <c r="L2332" s="28" t="n">
        <f aca="false">I2332+J2332</f>
        <v>0</v>
      </c>
      <c r="M2332" s="28" t="n">
        <f aca="false">L2332+K2332</f>
        <v>0.6</v>
      </c>
      <c r="N2332" s="22" t="str">
        <f aca="false">IF(I2332&gt;0,"Sí","No")</f>
        <v>No</v>
      </c>
      <c r="O2332" s="22" t="str">
        <f aca="false">IF(J2332&gt;0,"Sí","No")</f>
        <v>No</v>
      </c>
      <c r="P2332" s="22" t="str">
        <f aca="false">IF(K2332&gt;0,"Sí","No")</f>
        <v>Sí</v>
      </c>
      <c r="Q2332" s="22" t="str">
        <f aca="false">IF(OR(I2332&gt;0,J2332&gt;0),"Sí","No")</f>
        <v>No</v>
      </c>
      <c r="R2332" s="27"/>
      <c r="S2332" s="27"/>
      <c r="T2332" s="27"/>
      <c r="U2332" s="27"/>
      <c r="V2332" s="27"/>
      <c r="W2332" s="12" t="str">
        <f aca="false">IF(AND(I2332&gt;0,R2332&gt;0),(S2332-R2332)/R2332,"")</f>
        <v/>
      </c>
      <c r="X2332" s="12" t="str">
        <f aca="false">IF(AND(J2332&gt;0,T2332&gt;0),(U2332-T2332)/T2332,"")</f>
        <v/>
      </c>
      <c r="Y2332" s="12" t="str">
        <f aca="false">IF(AND(K2332&gt;0,V2332&gt;0),(V2332-Resumen!$B$7)/Resumen!$B$7,"")</f>
        <v/>
      </c>
      <c r="Z2332" s="28" t="str">
        <f aca="false">IF(AND(K2332&gt;0,I2332&gt;0,V2332&gt;0,S2332&gt;0),V2332-S2332,"")</f>
        <v/>
      </c>
      <c r="AA2332" s="12" t="str">
        <f aca="false">IF(Z2332&lt;&gt;"",Z2332/S2332,"")</f>
        <v/>
      </c>
      <c r="AB2332" s="28" t="str">
        <f aca="false">IF(AND(K2332&gt;0,J2332&gt;0,V2332&gt;0,U2332&gt;0),V2332-U2332,"")</f>
        <v/>
      </c>
      <c r="AC2332" s="12" t="str">
        <f aca="false">IF(AB2332&lt;&gt;"",AB2332/U2332,"")</f>
        <v/>
      </c>
      <c r="AD2332" s="27" t="n">
        <v>0</v>
      </c>
      <c r="AE2332" s="27" t="n">
        <v>0</v>
      </c>
      <c r="AF2332" s="27" t="n">
        <v>0</v>
      </c>
      <c r="AG2332" s="28" t="n">
        <f aca="false">AD2332+AE2332+AF2332</f>
        <v>0</v>
      </c>
      <c r="AH2332" s="12" t="str">
        <f aca="false">IF(AG2332&gt;0,AD2332/AG2332,"")</f>
        <v/>
      </c>
      <c r="AI2332" s="27" t="n">
        <v>0</v>
      </c>
      <c r="AJ2332" s="27" t="n">
        <v>0</v>
      </c>
      <c r="AK2332" s="27" t="n">
        <v>0</v>
      </c>
      <c r="AL2332" s="22" t="str">
        <f aca="false">IF(OR(AJ2332&gt;0,AK2332&gt;0),"Sí","No")</f>
        <v>No</v>
      </c>
      <c r="AM2332" s="6"/>
      <c r="AN2332" s="6"/>
      <c r="AO2332" s="12" t="n">
        <f aca="false">IF(M2332&gt;0,K2332/M2332,"")</f>
        <v>1</v>
      </c>
      <c r="AP2332" s="22" t="str">
        <f aca="false">IF(M2332&gt;=Resumen!$B$5,"Alto","Bajo")</f>
        <v>Bajo</v>
      </c>
      <c r="AQ2332" s="22" t="str">
        <f aca="false">IF(AO2332&gt;=Resumen!$B$28,"Alto","Bajo")</f>
        <v>Alto</v>
      </c>
      <c r="AR2332" s="22" t="str">
        <f aca="false">AP2332&amp;" Potencial / "&amp;AQ2332&amp;" Share"</f>
        <v>Bajo Potencial / Alto Share</v>
      </c>
      <c r="AS2332" s="22" t="str">
        <f aca="false">IF(Q2332="Sí",IF(AO2332&gt;=Resumen!$B$29,"Alto","Bajo"),"")</f>
        <v/>
      </c>
      <c r="AT2332" s="22" t="str">
        <f aca="false">IF(AS2332&lt;&gt;"",AP2332&amp;" Potencial / "&amp;AS2332&amp;" Share","")</f>
        <v/>
      </c>
      <c r="AU2332" s="22" t="str">
        <f aca="false">IF(AH2332="","Sin dato",IF(AH2332-AO2332&gt;Resumen!$B$6,"Sobre-exhibido",IF(AO2332-AH2332&gt;Resumen!$B$6,"Sub-exhibido","En línea")))</f>
        <v>Sin dato</v>
      </c>
      <c r="AV2332" s="22" t="str">
        <f aca="false">IF(AT2332="","",IF(AT2332="Alto Potencial / Bajo Share",1,IF(AT2332="Alto Potencial / Alto Share",2,IF(AT2332="Bajo Potencial / Alto Share",3,4))))</f>
        <v/>
      </c>
      <c r="AW2332" s="22" t="str">
        <f aca="false">IF(Q2332="No","Sin competencia directa",IF(AV2332=1,"1 - Foco Conquista (Alto Pot / Bajo Share)",IF(AV2332=2,"2 - Foco Defensa (Alto Pot / Alto Share)",IF(AV2332=3,"3 - Monitoreo (Bajo Pot / Alto Share)","4 - Baja Prioridad (Bajo Pot / Bajo Share)"))))</f>
        <v>Sin competencia directa</v>
      </c>
      <c r="AX2332" s="12" t="str">
        <f aca="false">IF(OR(IFERROR(AND(W2332&lt;&gt;"",Y2332&lt;&gt;"",Y2332-W2332&gt;Resumen!$B$8),FALSE()),IFERROR(AND(X2332&lt;&gt;"",Y2332&lt;&gt;"",Y2332-X2332&gt;Resumen!$B$8),FALSE())),MAX(IF(IFERROR(AND(W2332&lt;&gt;"",Y2332&lt;&gt;"",Y2332-W2332&gt;Resumen!$B$8),FALSE()),Y2332-W2332,0),IF(IFERROR(AND(X2332&lt;&gt;"",Y2332&lt;&gt;"",Y2332-X2332&gt;Resumen!$B$8),FALSE()),Y2332-X2332,0)),"")</f>
        <v/>
      </c>
      <c r="AY2332" s="22" t="str">
        <f aca="false">IF(OR(IFERROR(AND(W2332&lt;&gt;"",Y2332&lt;&gt;"",Y2332-W2332&gt;Resumen!$B$8),FALSE()),IFERROR(AND(X2332&lt;&gt;"",Y2332&lt;&gt;"",Y2332-X2332&gt;Resumen!$B$8),FALSE())),TRIM("Lays tiene mayor markup que "&amp;IF(IFERROR(AND(W2332&lt;&gt;"",Y2332&lt;&gt;"",Y2332-W2332&gt;Resumen!$B$8),FALSE()),"Quento ","")&amp;IF(IFERROR(AND(X2332&lt;&gt;"",Y2332&lt;&gt;"",Y2332-X2332&gt;Resumen!$B$8),FALSE()),"Julicroc ","")&amp;"en este PDV"),"")</f>
        <v/>
      </c>
      <c r="AZ2332" s="22" t="str">
        <f aca="false">IF(COUNTIF('Plan Pehuamar - Lista'!$A$2:$A$167,A2332)&gt;0,"Sí","No")</f>
        <v>No</v>
      </c>
      <c r="BA2332" s="22" t="str">
        <f aca="false">IF(COUNTIF('Plan Combo 9+1'!$A$2:$A$226,A2332)&gt;0,"Sí","No")</f>
        <v>No</v>
      </c>
      <c r="BB2332" s="22" t="str">
        <f aca="false">IF(AH2332="","No",IF(BA2332="Sí",IF((AO2332-AH2332)&gt;Resumen!$B$6,"Sí","No"),IF((AO2332-AH2332)&gt;=Resumen!$B$132,"Sí","No")))</f>
        <v>No</v>
      </c>
      <c r="BC2332" s="22" t="str">
        <f aca="false">IF(AND(N2332="Sí",AL2332="Sí",AI2332=0),"Sí","No")</f>
        <v>No</v>
      </c>
      <c r="BD2332" s="22" t="str">
        <f aca="false">IF(COUNTIF('Plan 9+1 (con Pehuamar)'!$A$2:$A$227,A2332)&gt;0,"Sí","No")</f>
        <v>No</v>
      </c>
    </row>
    <row r="2333" customFormat="false" ht="15" hidden="false" customHeight="true" outlineLevel="0" collapsed="false">
      <c r="A2333" s="6" t="n">
        <v>202576</v>
      </c>
      <c r="B2333" s="6" t="n">
        <v>14</v>
      </c>
      <c r="C2333" s="6" t="n">
        <v>1404</v>
      </c>
      <c r="D2333" s="6" t="s">
        <v>359</v>
      </c>
      <c r="E2333" s="6" t="s">
        <v>2486</v>
      </c>
      <c r="F2333" s="6" t="s">
        <v>201</v>
      </c>
      <c r="G2333" s="6" t="s">
        <v>130</v>
      </c>
      <c r="H2333" s="6" t="s">
        <v>1715</v>
      </c>
      <c r="I2333" s="27" t="n">
        <v>0</v>
      </c>
      <c r="J2333" s="27" t="n">
        <v>0</v>
      </c>
      <c r="K2333" s="27" t="n">
        <v>0.2</v>
      </c>
      <c r="L2333" s="28" t="n">
        <f aca="false">I2333+J2333</f>
        <v>0</v>
      </c>
      <c r="M2333" s="28" t="n">
        <f aca="false">L2333+K2333</f>
        <v>0.2</v>
      </c>
      <c r="N2333" s="22" t="str">
        <f aca="false">IF(I2333&gt;0,"Sí","No")</f>
        <v>No</v>
      </c>
      <c r="O2333" s="22" t="str">
        <f aca="false">IF(J2333&gt;0,"Sí","No")</f>
        <v>No</v>
      </c>
      <c r="P2333" s="22" t="str">
        <f aca="false">IF(K2333&gt;0,"Sí","No")</f>
        <v>Sí</v>
      </c>
      <c r="Q2333" s="22" t="str">
        <f aca="false">IF(OR(I2333&gt;0,J2333&gt;0),"Sí","No")</f>
        <v>No</v>
      </c>
      <c r="R2333" s="27"/>
      <c r="S2333" s="27"/>
      <c r="T2333" s="27"/>
      <c r="U2333" s="27"/>
      <c r="V2333" s="27"/>
      <c r="W2333" s="12" t="str">
        <f aca="false">IF(AND(I2333&gt;0,R2333&gt;0),(S2333-R2333)/R2333,"")</f>
        <v/>
      </c>
      <c r="X2333" s="12" t="str">
        <f aca="false">IF(AND(J2333&gt;0,T2333&gt;0),(U2333-T2333)/T2333,"")</f>
        <v/>
      </c>
      <c r="Y2333" s="12" t="str">
        <f aca="false">IF(AND(K2333&gt;0,V2333&gt;0),(V2333-Resumen!$B$7)/Resumen!$B$7,"")</f>
        <v/>
      </c>
      <c r="Z2333" s="28" t="str">
        <f aca="false">IF(AND(K2333&gt;0,I2333&gt;0,V2333&gt;0,S2333&gt;0),V2333-S2333,"")</f>
        <v/>
      </c>
      <c r="AA2333" s="12" t="str">
        <f aca="false">IF(Z2333&lt;&gt;"",Z2333/S2333,"")</f>
        <v/>
      </c>
      <c r="AB2333" s="28" t="str">
        <f aca="false">IF(AND(K2333&gt;0,J2333&gt;0,V2333&gt;0,U2333&gt;0),V2333-U2333,"")</f>
        <v/>
      </c>
      <c r="AC2333" s="12" t="str">
        <f aca="false">IF(AB2333&lt;&gt;"",AB2333/U2333,"")</f>
        <v/>
      </c>
      <c r="AD2333" s="27" t="n">
        <v>0</v>
      </c>
      <c r="AE2333" s="27" t="n">
        <v>0</v>
      </c>
      <c r="AF2333" s="27" t="n">
        <v>0</v>
      </c>
      <c r="AG2333" s="28" t="n">
        <f aca="false">AD2333+AE2333+AF2333</f>
        <v>0</v>
      </c>
      <c r="AH2333" s="12" t="str">
        <f aca="false">IF(AG2333&gt;0,AD2333/AG2333,"")</f>
        <v/>
      </c>
      <c r="AI2333" s="27" t="n">
        <v>0</v>
      </c>
      <c r="AJ2333" s="27" t="n">
        <v>0</v>
      </c>
      <c r="AK2333" s="27" t="n">
        <v>0</v>
      </c>
      <c r="AL2333" s="22" t="str">
        <f aca="false">IF(OR(AJ2333&gt;0,AK2333&gt;0),"Sí","No")</f>
        <v>No</v>
      </c>
      <c r="AM2333" s="6"/>
      <c r="AN2333" s="6"/>
      <c r="AO2333" s="12" t="n">
        <f aca="false">IF(M2333&gt;0,K2333/M2333,"")</f>
        <v>1</v>
      </c>
      <c r="AP2333" s="22" t="str">
        <f aca="false">IF(M2333&gt;=Resumen!$B$5,"Alto","Bajo")</f>
        <v>Bajo</v>
      </c>
      <c r="AQ2333" s="22" t="str">
        <f aca="false">IF(AO2333&gt;=Resumen!$B$28,"Alto","Bajo")</f>
        <v>Alto</v>
      </c>
      <c r="AR2333" s="22" t="str">
        <f aca="false">AP2333&amp;" Potencial / "&amp;AQ2333&amp;" Share"</f>
        <v>Bajo Potencial / Alto Share</v>
      </c>
      <c r="AS2333" s="22" t="str">
        <f aca="false">IF(Q2333="Sí",IF(AO2333&gt;=Resumen!$B$29,"Alto","Bajo"),"")</f>
        <v/>
      </c>
      <c r="AT2333" s="22" t="str">
        <f aca="false">IF(AS2333&lt;&gt;"",AP2333&amp;" Potencial / "&amp;AS2333&amp;" Share","")</f>
        <v/>
      </c>
      <c r="AU2333" s="22" t="str">
        <f aca="false">IF(AH2333="","Sin dato",IF(AH2333-AO2333&gt;Resumen!$B$6,"Sobre-exhibido",IF(AO2333-AH2333&gt;Resumen!$B$6,"Sub-exhibido","En línea")))</f>
        <v>Sin dato</v>
      </c>
      <c r="AV2333" s="22" t="str">
        <f aca="false">IF(AT2333="","",IF(AT2333="Alto Potencial / Bajo Share",1,IF(AT2333="Alto Potencial / Alto Share",2,IF(AT2333="Bajo Potencial / Alto Share",3,4))))</f>
        <v/>
      </c>
      <c r="AW2333" s="22" t="str">
        <f aca="false">IF(Q2333="No","Sin competencia directa",IF(AV2333=1,"1 - Foco Conquista (Alto Pot / Bajo Share)",IF(AV2333=2,"2 - Foco Defensa (Alto Pot / Alto Share)",IF(AV2333=3,"3 - Monitoreo (Bajo Pot / Alto Share)","4 - Baja Prioridad (Bajo Pot / Bajo Share)"))))</f>
        <v>Sin competencia directa</v>
      </c>
      <c r="AX2333" s="12" t="str">
        <f aca="false">IF(OR(IFERROR(AND(W2333&lt;&gt;"",Y2333&lt;&gt;"",Y2333-W2333&gt;Resumen!$B$8),FALSE()),IFERROR(AND(X2333&lt;&gt;"",Y2333&lt;&gt;"",Y2333-X2333&gt;Resumen!$B$8),FALSE())),MAX(IF(IFERROR(AND(W2333&lt;&gt;"",Y2333&lt;&gt;"",Y2333-W2333&gt;Resumen!$B$8),FALSE()),Y2333-W2333,0),IF(IFERROR(AND(X2333&lt;&gt;"",Y2333&lt;&gt;"",Y2333-X2333&gt;Resumen!$B$8),FALSE()),Y2333-X2333,0)),"")</f>
        <v/>
      </c>
      <c r="AY2333" s="22" t="str">
        <f aca="false">IF(OR(IFERROR(AND(W2333&lt;&gt;"",Y2333&lt;&gt;"",Y2333-W2333&gt;Resumen!$B$8),FALSE()),IFERROR(AND(X2333&lt;&gt;"",Y2333&lt;&gt;"",Y2333-X2333&gt;Resumen!$B$8),FALSE())),TRIM("Lays tiene mayor markup que "&amp;IF(IFERROR(AND(W2333&lt;&gt;"",Y2333&lt;&gt;"",Y2333-W2333&gt;Resumen!$B$8),FALSE()),"Quento ","")&amp;IF(IFERROR(AND(X2333&lt;&gt;"",Y2333&lt;&gt;"",Y2333-X2333&gt;Resumen!$B$8),FALSE()),"Julicroc ","")&amp;"en este PDV"),"")</f>
        <v/>
      </c>
      <c r="AZ2333" s="22" t="str">
        <f aca="false">IF(COUNTIF('Plan Pehuamar - Lista'!$A$2:$A$167,A2333)&gt;0,"Sí","No")</f>
        <v>No</v>
      </c>
      <c r="BA2333" s="22" t="str">
        <f aca="false">IF(COUNTIF('Plan Combo 9+1'!$A$2:$A$226,A2333)&gt;0,"Sí","No")</f>
        <v>No</v>
      </c>
      <c r="BB2333" s="22" t="str">
        <f aca="false">IF(AH2333="","No",IF(BA2333="Sí",IF((AO2333-AH2333)&gt;Resumen!$B$6,"Sí","No"),IF((AO2333-AH2333)&gt;=Resumen!$B$132,"Sí","No")))</f>
        <v>No</v>
      </c>
      <c r="BC2333" s="22" t="str">
        <f aca="false">IF(AND(N2333="Sí",AL2333="Sí",AI2333=0),"Sí","No")</f>
        <v>No</v>
      </c>
      <c r="BD2333" s="22" t="str">
        <f aca="false">IF(COUNTIF('Plan 9+1 (con Pehuamar)'!$A$2:$A$227,A2333)&gt;0,"Sí","No")</f>
        <v>No</v>
      </c>
    </row>
    <row r="2334" customFormat="false" ht="15" hidden="false" customHeight="true" outlineLevel="0" collapsed="false">
      <c r="A2334" s="6" t="n">
        <v>202586</v>
      </c>
      <c r="B2334" s="6" t="n">
        <v>14</v>
      </c>
      <c r="C2334" s="6" t="n">
        <v>1404</v>
      </c>
      <c r="D2334" s="6" t="s">
        <v>359</v>
      </c>
      <c r="E2334" s="6" t="s">
        <v>2487</v>
      </c>
      <c r="F2334" s="6" t="s">
        <v>196</v>
      </c>
      <c r="G2334" s="6" t="s">
        <v>130</v>
      </c>
      <c r="H2334" s="6" t="s">
        <v>1715</v>
      </c>
      <c r="I2334" s="27" t="n">
        <v>10</v>
      </c>
      <c r="J2334" s="27" t="n">
        <v>8</v>
      </c>
      <c r="K2334" s="27" t="n">
        <v>3</v>
      </c>
      <c r="L2334" s="28" t="n">
        <f aca="false">I2334+J2334</f>
        <v>18</v>
      </c>
      <c r="M2334" s="28" t="n">
        <f aca="false">L2334+K2334</f>
        <v>21</v>
      </c>
      <c r="N2334" s="22" t="str">
        <f aca="false">IF(I2334&gt;0,"Sí","No")</f>
        <v>Sí</v>
      </c>
      <c r="O2334" s="22" t="str">
        <f aca="false">IF(J2334&gt;0,"Sí","No")</f>
        <v>Sí</v>
      </c>
      <c r="P2334" s="22" t="str">
        <f aca="false">IF(K2334&gt;0,"Sí","No")</f>
        <v>Sí</v>
      </c>
      <c r="Q2334" s="22" t="str">
        <f aca="false">IF(OR(I2334&gt;0,J2334&gt;0),"Sí","No")</f>
        <v>Sí</v>
      </c>
      <c r="R2334" s="27" t="n">
        <v>1750</v>
      </c>
      <c r="S2334" s="27" t="n">
        <v>2500</v>
      </c>
      <c r="T2334" s="27" t="n">
        <v>1280</v>
      </c>
      <c r="U2334" s="27" t="n">
        <v>1800</v>
      </c>
      <c r="V2334" s="27" t="n">
        <v>3500</v>
      </c>
      <c r="W2334" s="12" t="n">
        <f aca="false">IF(AND(I2334&gt;0,R2334&gt;0),(S2334-R2334)/R2334,"")</f>
        <v>0.428571428571429</v>
      </c>
      <c r="X2334" s="12" t="n">
        <f aca="false">IF(AND(J2334&gt;0,T2334&gt;0),(U2334-T2334)/T2334,"")</f>
        <v>0.40625</v>
      </c>
      <c r="Y2334" s="12" t="n">
        <f aca="false">IF(AND(K2334&gt;0,V2334&gt;0),(V2334-Resumen!$B$7)/Resumen!$B$7,"")</f>
        <v>0.4</v>
      </c>
      <c r="Z2334" s="28" t="n">
        <f aca="false">IF(AND(K2334&gt;0,I2334&gt;0,V2334&gt;0,S2334&gt;0),V2334-S2334,"")</f>
        <v>1000</v>
      </c>
      <c r="AA2334" s="12" t="n">
        <f aca="false">IF(Z2334&lt;&gt;"",Z2334/S2334,"")</f>
        <v>0.4</v>
      </c>
      <c r="AB2334" s="28" t="n">
        <f aca="false">IF(AND(K2334&gt;0,J2334&gt;0,V2334&gt;0,U2334&gt;0),V2334-U2334,"")</f>
        <v>1700</v>
      </c>
      <c r="AC2334" s="12" t="n">
        <f aca="false">IF(AB2334&lt;&gt;"",AB2334/U2334,"")</f>
        <v>0.944444444444444</v>
      </c>
      <c r="AD2334" s="27" t="n">
        <v>2</v>
      </c>
      <c r="AE2334" s="27" t="n">
        <v>2</v>
      </c>
      <c r="AF2334" s="27" t="n">
        <v>4</v>
      </c>
      <c r="AG2334" s="28" t="n">
        <f aca="false">AD2334+AE2334+AF2334</f>
        <v>8</v>
      </c>
      <c r="AH2334" s="12" t="n">
        <f aca="false">IF(AG2334&gt;0,AD2334/AG2334,"")</f>
        <v>0.25</v>
      </c>
      <c r="AI2334" s="27" t="n">
        <v>1</v>
      </c>
      <c r="AJ2334" s="27" t="n">
        <v>0</v>
      </c>
      <c r="AK2334" s="27" t="n">
        <v>1</v>
      </c>
      <c r="AL2334" s="22" t="str">
        <f aca="false">IF(OR(AJ2334&gt;0,AK2334&gt;0),"Sí","No")</f>
        <v>Sí</v>
      </c>
      <c r="AM2334" s="6" t="s">
        <v>198</v>
      </c>
      <c r="AN2334" s="6" t="s">
        <v>198</v>
      </c>
      <c r="AO2334" s="12" t="n">
        <f aca="false">IF(M2334&gt;0,K2334/M2334,"")</f>
        <v>0.142857142857143</v>
      </c>
      <c r="AP2334" s="22" t="str">
        <f aca="false">IF(M2334&gt;=Resumen!$B$5,"Alto","Bajo")</f>
        <v>Bajo</v>
      </c>
      <c r="AQ2334" s="22" t="str">
        <f aca="false">IF(AO2334&gt;=Resumen!$B$28,"Alto","Bajo")</f>
        <v>Bajo</v>
      </c>
      <c r="AR2334" s="22" t="str">
        <f aca="false">AP2334&amp;" Potencial / "&amp;AQ2334&amp;" Share"</f>
        <v>Bajo Potencial / Bajo Share</v>
      </c>
      <c r="AS2334" s="22" t="str">
        <f aca="false">IF(Q2334="Sí",IF(AO2334&gt;=Resumen!$B$29,"Alto","Bajo"),"")</f>
        <v>Bajo</v>
      </c>
      <c r="AT2334" s="22" t="str">
        <f aca="false">IF(AS2334&lt;&gt;"",AP2334&amp;" Potencial / "&amp;AS2334&amp;" Share","")</f>
        <v>Bajo Potencial / Bajo Share</v>
      </c>
      <c r="AU2334" s="22" t="str">
        <f aca="false">IF(AH2334="","Sin dato",IF(AH2334-AO2334&gt;Resumen!$B$6,"Sobre-exhibido",IF(AO2334-AH2334&gt;Resumen!$B$6,"Sub-exhibido","En línea")))</f>
        <v>Sobre-exhibido</v>
      </c>
      <c r="AV2334" s="22" t="n">
        <f aca="false">IF(AT2334="","",IF(AT2334="Alto Potencial / Bajo Share",1,IF(AT2334="Alto Potencial / Alto Share",2,IF(AT2334="Bajo Potencial / Alto Share",3,4))))</f>
        <v>4</v>
      </c>
      <c r="AW2334" s="22" t="str">
        <f aca="false">IF(Q2334="No","Sin competencia directa",IF(AV2334=1,"1 - Foco Conquista (Alto Pot / Bajo Share)",IF(AV2334=2,"2 - Foco Defensa (Alto Pot / Alto Share)",IF(AV2334=3,"3 - Monitoreo (Bajo Pot / Alto Share)","4 - Baja Prioridad (Bajo Pot / Bajo Share)"))))</f>
        <v>4 - Baja Prioridad (Bajo Pot / Bajo Share)</v>
      </c>
      <c r="AX2334" s="12" t="str">
        <f aca="false">IF(OR(IFERROR(AND(W2334&lt;&gt;"",Y2334&lt;&gt;"",Y2334-W2334&gt;Resumen!$B$8),FALSE()),IFERROR(AND(X2334&lt;&gt;"",Y2334&lt;&gt;"",Y2334-X2334&gt;Resumen!$B$8),FALSE())),MAX(IF(IFERROR(AND(W2334&lt;&gt;"",Y2334&lt;&gt;"",Y2334-W2334&gt;Resumen!$B$8),FALSE()),Y2334-W2334,0),IF(IFERROR(AND(X2334&lt;&gt;"",Y2334&lt;&gt;"",Y2334-X2334&gt;Resumen!$B$8),FALSE()),Y2334-X2334,0)),"")</f>
        <v/>
      </c>
      <c r="AY2334" s="22" t="str">
        <f aca="false">IF(OR(IFERROR(AND(W2334&lt;&gt;"",Y2334&lt;&gt;"",Y2334-W2334&gt;Resumen!$B$8),FALSE()),IFERROR(AND(X2334&lt;&gt;"",Y2334&lt;&gt;"",Y2334-X2334&gt;Resumen!$B$8),FALSE())),TRIM("Lays tiene mayor markup que "&amp;IF(IFERROR(AND(W2334&lt;&gt;"",Y2334&lt;&gt;"",Y2334-W2334&gt;Resumen!$B$8),FALSE()),"Quento ","")&amp;IF(IFERROR(AND(X2334&lt;&gt;"",Y2334&lt;&gt;"",Y2334-X2334&gt;Resumen!$B$8),FALSE()),"Julicroc ","")&amp;"en este PDV"),"")</f>
        <v/>
      </c>
      <c r="AZ2334" s="22" t="str">
        <f aca="false">IF(COUNTIF('Plan Pehuamar - Lista'!$A$2:$A$167,A2334)&gt;0,"Sí","No")</f>
        <v>No</v>
      </c>
      <c r="BA2334" s="22" t="str">
        <f aca="false">IF(COUNTIF('Plan Combo 9+1'!$A$2:$A$226,A2334)&gt;0,"Sí","No")</f>
        <v>No</v>
      </c>
      <c r="BB2334" s="22" t="str">
        <f aca="false">IF(AH2334="","No",IF(BA2334="Sí",IF((AO2334-AH2334)&gt;Resumen!$B$6,"Sí","No"),IF((AO2334-AH2334)&gt;=Resumen!$B$132,"Sí","No")))</f>
        <v>No</v>
      </c>
      <c r="BC2334" s="22" t="str">
        <f aca="false">IF(AND(N2334="Sí",AL2334="Sí",AI2334=0),"Sí","No")</f>
        <v>No</v>
      </c>
      <c r="BD2334" s="22" t="str">
        <f aca="false">IF(COUNTIF('Plan 9+1 (con Pehuamar)'!$A$2:$A$227,A2334)&gt;0,"Sí","No")</f>
        <v>No</v>
      </c>
    </row>
    <row r="2335" customFormat="false" ht="15" hidden="false" customHeight="true" outlineLevel="0" collapsed="false">
      <c r="A2335" s="6" t="n">
        <v>202633</v>
      </c>
      <c r="B2335" s="6" t="n">
        <v>14</v>
      </c>
      <c r="C2335" s="6" t="n">
        <v>1404</v>
      </c>
      <c r="D2335" s="6" t="s">
        <v>359</v>
      </c>
      <c r="E2335" s="6" t="s">
        <v>2488</v>
      </c>
      <c r="F2335" s="6" t="s">
        <v>201</v>
      </c>
      <c r="G2335" s="6" t="s">
        <v>130</v>
      </c>
      <c r="H2335" s="6" t="s">
        <v>1715</v>
      </c>
      <c r="I2335" s="27" t="n">
        <v>10</v>
      </c>
      <c r="J2335" s="27" t="n">
        <v>35</v>
      </c>
      <c r="K2335" s="27" t="n">
        <v>15</v>
      </c>
      <c r="L2335" s="28" t="n">
        <f aca="false">I2335+J2335</f>
        <v>45</v>
      </c>
      <c r="M2335" s="28" t="n">
        <f aca="false">L2335+K2335</f>
        <v>60</v>
      </c>
      <c r="N2335" s="22" t="str">
        <f aca="false">IF(I2335&gt;0,"Sí","No")</f>
        <v>Sí</v>
      </c>
      <c r="O2335" s="22" t="str">
        <f aca="false">IF(J2335&gt;0,"Sí","No")</f>
        <v>Sí</v>
      </c>
      <c r="P2335" s="22" t="str">
        <f aca="false">IF(K2335&gt;0,"Sí","No")</f>
        <v>Sí</v>
      </c>
      <c r="Q2335" s="22" t="str">
        <f aca="false">IF(OR(I2335&gt;0,J2335&gt;0),"Sí","No")</f>
        <v>Sí</v>
      </c>
      <c r="R2335" s="27" t="n">
        <v>1750</v>
      </c>
      <c r="S2335" s="27" t="n">
        <v>2500</v>
      </c>
      <c r="T2335" s="27" t="n">
        <v>1280</v>
      </c>
      <c r="U2335" s="27" t="n">
        <v>2000</v>
      </c>
      <c r="V2335" s="27" t="n">
        <v>3700</v>
      </c>
      <c r="W2335" s="12" t="n">
        <f aca="false">IF(AND(I2335&gt;0,R2335&gt;0),(S2335-R2335)/R2335,"")</f>
        <v>0.428571428571429</v>
      </c>
      <c r="X2335" s="12" t="n">
        <f aca="false">IF(AND(J2335&gt;0,T2335&gt;0),(U2335-T2335)/T2335,"")</f>
        <v>0.5625</v>
      </c>
      <c r="Y2335" s="12" t="n">
        <f aca="false">IF(AND(K2335&gt;0,V2335&gt;0),(V2335-Resumen!$B$7)/Resumen!$B$7,"")</f>
        <v>0.48</v>
      </c>
      <c r="Z2335" s="28" t="n">
        <f aca="false">IF(AND(K2335&gt;0,I2335&gt;0,V2335&gt;0,S2335&gt;0),V2335-S2335,"")</f>
        <v>1200</v>
      </c>
      <c r="AA2335" s="12" t="n">
        <f aca="false">IF(Z2335&lt;&gt;"",Z2335/S2335,"")</f>
        <v>0.48</v>
      </c>
      <c r="AB2335" s="28" t="n">
        <f aca="false">IF(AND(K2335&gt;0,J2335&gt;0,V2335&gt;0,U2335&gt;0),V2335-U2335,"")</f>
        <v>1700</v>
      </c>
      <c r="AC2335" s="12" t="n">
        <f aca="false">IF(AB2335&lt;&gt;"",AB2335/U2335,"")</f>
        <v>0.85</v>
      </c>
      <c r="AD2335" s="27" t="n">
        <v>5</v>
      </c>
      <c r="AE2335" s="27" t="n">
        <v>2</v>
      </c>
      <c r="AF2335" s="27" t="n">
        <v>8</v>
      </c>
      <c r="AG2335" s="28" t="n">
        <f aca="false">AD2335+AE2335+AF2335</f>
        <v>15</v>
      </c>
      <c r="AH2335" s="12" t="n">
        <f aca="false">IF(AG2335&gt;0,AD2335/AG2335,"")</f>
        <v>0.333333333333333</v>
      </c>
      <c r="AI2335" s="27" t="n">
        <v>1</v>
      </c>
      <c r="AJ2335" s="27" t="n">
        <v>0</v>
      </c>
      <c r="AK2335" s="27" t="n">
        <v>1</v>
      </c>
      <c r="AL2335" s="22" t="str">
        <f aca="false">IF(OR(AJ2335&gt;0,AK2335&gt;0),"Sí","No")</f>
        <v>Sí</v>
      </c>
      <c r="AM2335" s="6" t="s">
        <v>198</v>
      </c>
      <c r="AN2335" s="6" t="s">
        <v>198</v>
      </c>
      <c r="AO2335" s="12" t="n">
        <f aca="false">IF(M2335&gt;0,K2335/M2335,"")</f>
        <v>0.25</v>
      </c>
      <c r="AP2335" s="22" t="str">
        <f aca="false">IF(M2335&gt;=Resumen!$B$5,"Alto","Bajo")</f>
        <v>Alto</v>
      </c>
      <c r="AQ2335" s="22" t="str">
        <f aca="false">IF(AO2335&gt;=Resumen!$B$28,"Alto","Bajo")</f>
        <v>Bajo</v>
      </c>
      <c r="AR2335" s="22" t="str">
        <f aca="false">AP2335&amp;" Potencial / "&amp;AQ2335&amp;" Share"</f>
        <v>Alto Potencial / Bajo Share</v>
      </c>
      <c r="AS2335" s="22" t="str">
        <f aca="false">IF(Q2335="Sí",IF(AO2335&gt;=Resumen!$B$29,"Alto","Bajo"),"")</f>
        <v>Bajo</v>
      </c>
      <c r="AT2335" s="22" t="str">
        <f aca="false">IF(AS2335&lt;&gt;"",AP2335&amp;" Potencial / "&amp;AS2335&amp;" Share","")</f>
        <v>Alto Potencial / Bajo Share</v>
      </c>
      <c r="AU2335" s="22" t="str">
        <f aca="false">IF(AH2335="","Sin dato",IF(AH2335-AO2335&gt;Resumen!$B$6,"Sobre-exhibido",IF(AO2335-AH2335&gt;Resumen!$B$6,"Sub-exhibido","En línea")))</f>
        <v>Sobre-exhibido</v>
      </c>
      <c r="AV2335" s="22" t="n">
        <f aca="false">IF(AT2335="","",IF(AT2335="Alto Potencial / Bajo Share",1,IF(AT2335="Alto Potencial / Alto Share",2,IF(AT2335="Bajo Potencial / Alto Share",3,4))))</f>
        <v>1</v>
      </c>
      <c r="AW2335" s="22" t="str">
        <f aca="false">IF(Q2335="No","Sin competencia directa",IF(AV2335=1,"1 - Foco Conquista (Alto Pot / Bajo Share)",IF(AV2335=2,"2 - Foco Defensa (Alto Pot / Alto Share)",IF(AV2335=3,"3 - Monitoreo (Bajo Pot / Alto Share)","4 - Baja Prioridad (Bajo Pot / Bajo Share)"))))</f>
        <v>1 - Foco Conquista (Alto Pot / Bajo Share)</v>
      </c>
      <c r="AX2335" s="12" t="n">
        <f aca="false">IF(OR(IFERROR(AND(W2335&lt;&gt;"",Y2335&lt;&gt;"",Y2335-W2335&gt;Resumen!$B$8),FALSE()),IFERROR(AND(X2335&lt;&gt;"",Y2335&lt;&gt;"",Y2335-X2335&gt;Resumen!$B$8),FALSE())),MAX(IF(IFERROR(AND(W2335&lt;&gt;"",Y2335&lt;&gt;"",Y2335-W2335&gt;Resumen!$B$8),FALSE()),Y2335-W2335,0),IF(IFERROR(AND(X2335&lt;&gt;"",Y2335&lt;&gt;"",Y2335-X2335&gt;Resumen!$B$8),FALSE()),Y2335-X2335,0)),"")</f>
        <v>0.0514285714285714</v>
      </c>
      <c r="AY2335" s="22" t="str">
        <f aca="false">IF(OR(IFERROR(AND(W2335&lt;&gt;"",Y2335&lt;&gt;"",Y2335-W2335&gt;Resumen!$B$8),FALSE()),IFERROR(AND(X2335&lt;&gt;"",Y2335&lt;&gt;"",Y2335-X2335&gt;Resumen!$B$8),FALSE())),TRIM("Lays tiene mayor markup que "&amp;IF(IFERROR(AND(W2335&lt;&gt;"",Y2335&lt;&gt;"",Y2335-W2335&gt;Resumen!$B$8),FALSE()),"Quento ","")&amp;IF(IFERROR(AND(X2335&lt;&gt;"",Y2335&lt;&gt;"",Y2335-X2335&gt;Resumen!$B$8),FALSE()),"Julicroc ","")&amp;"en este PDV"),"")</f>
        <v>Lays tiene mayor markup que Quento en este PDV</v>
      </c>
      <c r="AZ2335" s="22" t="str">
        <f aca="false">IF(COUNTIF('Plan Pehuamar - Lista'!$A$2:$A$167,A2335)&gt;0,"Sí","No")</f>
        <v>No</v>
      </c>
      <c r="BA2335" s="22" t="str">
        <f aca="false">IF(COUNTIF('Plan Combo 9+1'!$A$2:$A$226,A2335)&gt;0,"Sí","No")</f>
        <v>No</v>
      </c>
      <c r="BB2335" s="22" t="str">
        <f aca="false">IF(AH2335="","No",IF(BA2335="Sí",IF((AO2335-AH2335)&gt;Resumen!$B$6,"Sí","No"),IF((AO2335-AH2335)&gt;=Resumen!$B$132,"Sí","No")))</f>
        <v>No</v>
      </c>
      <c r="BC2335" s="22" t="str">
        <f aca="false">IF(AND(N2335="Sí",AL2335="Sí",AI2335=0),"Sí","No")</f>
        <v>No</v>
      </c>
      <c r="BD2335" s="22" t="str">
        <f aca="false">IF(COUNTIF('Plan 9+1 (con Pehuamar)'!$A$2:$A$227,A2335)&gt;0,"Sí","No")</f>
        <v>No</v>
      </c>
    </row>
    <row r="2336" customFormat="false" ht="15" hidden="false" customHeight="true" outlineLevel="0" collapsed="false">
      <c r="A2336" s="6" t="n">
        <v>202637</v>
      </c>
      <c r="B2336" s="6" t="n">
        <v>14</v>
      </c>
      <c r="C2336" s="6" t="n">
        <v>1404</v>
      </c>
      <c r="D2336" s="6" t="s">
        <v>359</v>
      </c>
      <c r="E2336" s="6" t="s">
        <v>2489</v>
      </c>
      <c r="F2336" s="6" t="s">
        <v>196</v>
      </c>
      <c r="G2336" s="6" t="s">
        <v>130</v>
      </c>
      <c r="H2336" s="6" t="s">
        <v>1715</v>
      </c>
      <c r="I2336" s="27" t="n">
        <v>10</v>
      </c>
      <c r="J2336" s="27" t="n">
        <v>6</v>
      </c>
      <c r="K2336" s="27" t="n">
        <v>3</v>
      </c>
      <c r="L2336" s="28" t="n">
        <f aca="false">I2336+J2336</f>
        <v>16</v>
      </c>
      <c r="M2336" s="28" t="n">
        <f aca="false">L2336+K2336</f>
        <v>19</v>
      </c>
      <c r="N2336" s="22" t="str">
        <f aca="false">IF(I2336&gt;0,"Sí","No")</f>
        <v>Sí</v>
      </c>
      <c r="O2336" s="22" t="str">
        <f aca="false">IF(J2336&gt;0,"Sí","No")</f>
        <v>Sí</v>
      </c>
      <c r="P2336" s="22" t="str">
        <f aca="false">IF(K2336&gt;0,"Sí","No")</f>
        <v>Sí</v>
      </c>
      <c r="Q2336" s="22" t="str">
        <f aca="false">IF(OR(I2336&gt;0,J2336&gt;0),"Sí","No")</f>
        <v>Sí</v>
      </c>
      <c r="R2336" s="27" t="n">
        <v>1750</v>
      </c>
      <c r="S2336" s="27" t="n">
        <v>2500</v>
      </c>
      <c r="T2336" s="27" t="n">
        <v>1280</v>
      </c>
      <c r="U2336" s="27" t="n">
        <v>1800</v>
      </c>
      <c r="V2336" s="27" t="n">
        <v>3500</v>
      </c>
      <c r="W2336" s="12" t="n">
        <f aca="false">IF(AND(I2336&gt;0,R2336&gt;0),(S2336-R2336)/R2336,"")</f>
        <v>0.428571428571429</v>
      </c>
      <c r="X2336" s="12" t="n">
        <f aca="false">IF(AND(J2336&gt;0,T2336&gt;0),(U2336-T2336)/T2336,"")</f>
        <v>0.40625</v>
      </c>
      <c r="Y2336" s="12" t="n">
        <f aca="false">IF(AND(K2336&gt;0,V2336&gt;0),(V2336-Resumen!$B$7)/Resumen!$B$7,"")</f>
        <v>0.4</v>
      </c>
      <c r="Z2336" s="28" t="n">
        <f aca="false">IF(AND(K2336&gt;0,I2336&gt;0,V2336&gt;0,S2336&gt;0),V2336-S2336,"")</f>
        <v>1000</v>
      </c>
      <c r="AA2336" s="12" t="n">
        <f aca="false">IF(Z2336&lt;&gt;"",Z2336/S2336,"")</f>
        <v>0.4</v>
      </c>
      <c r="AB2336" s="28" t="n">
        <f aca="false">IF(AND(K2336&gt;0,J2336&gt;0,V2336&gt;0,U2336&gt;0),V2336-U2336,"")</f>
        <v>1700</v>
      </c>
      <c r="AC2336" s="12" t="n">
        <f aca="false">IF(AB2336&lt;&gt;"",AB2336/U2336,"")</f>
        <v>0.944444444444444</v>
      </c>
      <c r="AD2336" s="27" t="n">
        <v>3</v>
      </c>
      <c r="AE2336" s="27" t="n">
        <v>2</v>
      </c>
      <c r="AF2336" s="27" t="n">
        <v>7</v>
      </c>
      <c r="AG2336" s="28" t="n">
        <f aca="false">AD2336+AE2336+AF2336</f>
        <v>12</v>
      </c>
      <c r="AH2336" s="12" t="n">
        <f aca="false">IF(AG2336&gt;0,AD2336/AG2336,"")</f>
        <v>0.25</v>
      </c>
      <c r="AI2336" s="27" t="n">
        <v>1</v>
      </c>
      <c r="AJ2336" s="27" t="n">
        <v>0</v>
      </c>
      <c r="AK2336" s="27" t="n">
        <v>1</v>
      </c>
      <c r="AL2336" s="22" t="str">
        <f aca="false">IF(OR(AJ2336&gt;0,AK2336&gt;0),"Sí","No")</f>
        <v>Sí</v>
      </c>
      <c r="AM2336" s="6" t="s">
        <v>198</v>
      </c>
      <c r="AN2336" s="6" t="s">
        <v>198</v>
      </c>
      <c r="AO2336" s="12" t="n">
        <f aca="false">IF(M2336&gt;0,K2336/M2336,"")</f>
        <v>0.157894736842105</v>
      </c>
      <c r="AP2336" s="22" t="str">
        <f aca="false">IF(M2336&gt;=Resumen!$B$5,"Alto","Bajo")</f>
        <v>Bajo</v>
      </c>
      <c r="AQ2336" s="22" t="str">
        <f aca="false">IF(AO2336&gt;=Resumen!$B$28,"Alto","Bajo")</f>
        <v>Bajo</v>
      </c>
      <c r="AR2336" s="22" t="str">
        <f aca="false">AP2336&amp;" Potencial / "&amp;AQ2336&amp;" Share"</f>
        <v>Bajo Potencial / Bajo Share</v>
      </c>
      <c r="AS2336" s="22" t="str">
        <f aca="false">IF(Q2336="Sí",IF(AO2336&gt;=Resumen!$B$29,"Alto","Bajo"),"")</f>
        <v>Bajo</v>
      </c>
      <c r="AT2336" s="22" t="str">
        <f aca="false">IF(AS2336&lt;&gt;"",AP2336&amp;" Potencial / "&amp;AS2336&amp;" Share","")</f>
        <v>Bajo Potencial / Bajo Share</v>
      </c>
      <c r="AU2336" s="22" t="str">
        <f aca="false">IF(AH2336="","Sin dato",IF(AH2336-AO2336&gt;Resumen!$B$6,"Sobre-exhibido",IF(AO2336-AH2336&gt;Resumen!$B$6,"Sub-exhibido","En línea")))</f>
        <v>Sobre-exhibido</v>
      </c>
      <c r="AV2336" s="22" t="n">
        <f aca="false">IF(AT2336="","",IF(AT2336="Alto Potencial / Bajo Share",1,IF(AT2336="Alto Potencial / Alto Share",2,IF(AT2336="Bajo Potencial / Alto Share",3,4))))</f>
        <v>4</v>
      </c>
      <c r="AW2336" s="22" t="str">
        <f aca="false">IF(Q2336="No","Sin competencia directa",IF(AV2336=1,"1 - Foco Conquista (Alto Pot / Bajo Share)",IF(AV2336=2,"2 - Foco Defensa (Alto Pot / Alto Share)",IF(AV2336=3,"3 - Monitoreo (Bajo Pot / Alto Share)","4 - Baja Prioridad (Bajo Pot / Bajo Share)"))))</f>
        <v>4 - Baja Prioridad (Bajo Pot / Bajo Share)</v>
      </c>
      <c r="AX2336" s="12" t="str">
        <f aca="false">IF(OR(IFERROR(AND(W2336&lt;&gt;"",Y2336&lt;&gt;"",Y2336-W2336&gt;Resumen!$B$8),FALSE()),IFERROR(AND(X2336&lt;&gt;"",Y2336&lt;&gt;"",Y2336-X2336&gt;Resumen!$B$8),FALSE())),MAX(IF(IFERROR(AND(W2336&lt;&gt;"",Y2336&lt;&gt;"",Y2336-W2336&gt;Resumen!$B$8),FALSE()),Y2336-W2336,0),IF(IFERROR(AND(X2336&lt;&gt;"",Y2336&lt;&gt;"",Y2336-X2336&gt;Resumen!$B$8),FALSE()),Y2336-X2336,0)),"")</f>
        <v/>
      </c>
      <c r="AY2336" s="22" t="str">
        <f aca="false">IF(OR(IFERROR(AND(W2336&lt;&gt;"",Y2336&lt;&gt;"",Y2336-W2336&gt;Resumen!$B$8),FALSE()),IFERROR(AND(X2336&lt;&gt;"",Y2336&lt;&gt;"",Y2336-X2336&gt;Resumen!$B$8),FALSE())),TRIM("Lays tiene mayor markup que "&amp;IF(IFERROR(AND(W2336&lt;&gt;"",Y2336&lt;&gt;"",Y2336-W2336&gt;Resumen!$B$8),FALSE()),"Quento ","")&amp;IF(IFERROR(AND(X2336&lt;&gt;"",Y2336&lt;&gt;"",Y2336-X2336&gt;Resumen!$B$8),FALSE()),"Julicroc ","")&amp;"en este PDV"),"")</f>
        <v/>
      </c>
      <c r="AZ2336" s="22" t="str">
        <f aca="false">IF(COUNTIF('Plan Pehuamar - Lista'!$A$2:$A$167,A2336)&gt;0,"Sí","No")</f>
        <v>No</v>
      </c>
      <c r="BA2336" s="22" t="str">
        <f aca="false">IF(COUNTIF('Plan Combo 9+1'!$A$2:$A$226,A2336)&gt;0,"Sí","No")</f>
        <v>No</v>
      </c>
      <c r="BB2336" s="22" t="str">
        <f aca="false">IF(AH2336="","No",IF(BA2336="Sí",IF((AO2336-AH2336)&gt;Resumen!$B$6,"Sí","No"),IF((AO2336-AH2336)&gt;=Resumen!$B$132,"Sí","No")))</f>
        <v>No</v>
      </c>
      <c r="BC2336" s="22" t="str">
        <f aca="false">IF(AND(N2336="Sí",AL2336="Sí",AI2336=0),"Sí","No")</f>
        <v>No</v>
      </c>
      <c r="BD2336" s="22" t="str">
        <f aca="false">IF(COUNTIF('Plan 9+1 (con Pehuamar)'!$A$2:$A$227,A2336)&gt;0,"Sí","No")</f>
        <v>No</v>
      </c>
    </row>
    <row r="2337" customFormat="false" ht="15" hidden="false" customHeight="true" outlineLevel="0" collapsed="false">
      <c r="A2337" s="6" t="n">
        <v>202641</v>
      </c>
      <c r="B2337" s="6" t="n">
        <v>14</v>
      </c>
      <c r="C2337" s="6" t="n">
        <v>1404</v>
      </c>
      <c r="D2337" s="6" t="s">
        <v>359</v>
      </c>
      <c r="E2337" s="6" t="s">
        <v>2490</v>
      </c>
      <c r="F2337" s="6" t="s">
        <v>201</v>
      </c>
      <c r="G2337" s="6" t="s">
        <v>130</v>
      </c>
      <c r="H2337" s="6" t="s">
        <v>1715</v>
      </c>
      <c r="I2337" s="27" t="n">
        <v>10</v>
      </c>
      <c r="J2337" s="27" t="n">
        <v>0</v>
      </c>
      <c r="K2337" s="27" t="n">
        <v>0</v>
      </c>
      <c r="L2337" s="28" t="n">
        <f aca="false">I2337+J2337</f>
        <v>10</v>
      </c>
      <c r="M2337" s="28" t="n">
        <f aca="false">L2337+K2337</f>
        <v>10</v>
      </c>
      <c r="N2337" s="22" t="str">
        <f aca="false">IF(I2337&gt;0,"Sí","No")</f>
        <v>Sí</v>
      </c>
      <c r="O2337" s="22" t="str">
        <f aca="false">IF(J2337&gt;0,"Sí","No")</f>
        <v>No</v>
      </c>
      <c r="P2337" s="22" t="str">
        <f aca="false">IF(K2337&gt;0,"Sí","No")</f>
        <v>No</v>
      </c>
      <c r="Q2337" s="22" t="str">
        <f aca="false">IF(OR(I2337&gt;0,J2337&gt;0),"Sí","No")</f>
        <v>Sí</v>
      </c>
      <c r="R2337" s="27" t="n">
        <v>1750</v>
      </c>
      <c r="S2337" s="27" t="n">
        <v>2500</v>
      </c>
      <c r="T2337" s="27"/>
      <c r="U2337" s="27"/>
      <c r="V2337" s="27"/>
      <c r="W2337" s="12" t="n">
        <f aca="false">IF(AND(I2337&gt;0,R2337&gt;0),(S2337-R2337)/R2337,"")</f>
        <v>0.428571428571429</v>
      </c>
      <c r="X2337" s="12" t="str">
        <f aca="false">IF(AND(J2337&gt;0,T2337&gt;0),(U2337-T2337)/T2337,"")</f>
        <v/>
      </c>
      <c r="Y2337" s="12" t="str">
        <f aca="false">IF(AND(K2337&gt;0,V2337&gt;0),(V2337-Resumen!$B$7)/Resumen!$B$7,"")</f>
        <v/>
      </c>
      <c r="Z2337" s="28" t="str">
        <f aca="false">IF(AND(K2337&gt;0,I2337&gt;0,V2337&gt;0,S2337&gt;0),V2337-S2337,"")</f>
        <v/>
      </c>
      <c r="AA2337" s="12" t="str">
        <f aca="false">IF(Z2337&lt;&gt;"",Z2337/S2337,"")</f>
        <v/>
      </c>
      <c r="AB2337" s="28" t="str">
        <f aca="false">IF(AND(K2337&gt;0,J2337&gt;0,V2337&gt;0,U2337&gt;0),V2337-U2337,"")</f>
        <v/>
      </c>
      <c r="AC2337" s="12" t="str">
        <f aca="false">IF(AB2337&lt;&gt;"",AB2337/U2337,"")</f>
        <v/>
      </c>
      <c r="AD2337" s="27" t="n">
        <v>0</v>
      </c>
      <c r="AE2337" s="27" t="n">
        <v>2</v>
      </c>
      <c r="AF2337" s="27" t="n">
        <v>4</v>
      </c>
      <c r="AG2337" s="28" t="n">
        <f aca="false">AD2337+AE2337+AF2337</f>
        <v>6</v>
      </c>
      <c r="AH2337" s="12" t="n">
        <f aca="false">IF(AG2337&gt;0,AD2337/AG2337,"")</f>
        <v>0</v>
      </c>
      <c r="AI2337" s="27" t="n">
        <v>0</v>
      </c>
      <c r="AJ2337" s="27" t="n">
        <v>0</v>
      </c>
      <c r="AK2337" s="27" t="n">
        <v>1</v>
      </c>
      <c r="AL2337" s="22" t="str">
        <f aca="false">IF(OR(AJ2337&gt;0,AK2337&gt;0),"Sí","No")</f>
        <v>Sí</v>
      </c>
      <c r="AM2337" s="6" t="s">
        <v>198</v>
      </c>
      <c r="AN2337" s="6"/>
      <c r="AO2337" s="12" t="n">
        <f aca="false">IF(M2337&gt;0,K2337/M2337,"")</f>
        <v>0</v>
      </c>
      <c r="AP2337" s="22" t="str">
        <f aca="false">IF(M2337&gt;=Resumen!$B$5,"Alto","Bajo")</f>
        <v>Bajo</v>
      </c>
      <c r="AQ2337" s="22" t="str">
        <f aca="false">IF(AO2337&gt;=Resumen!$B$28,"Alto","Bajo")</f>
        <v>Bajo</v>
      </c>
      <c r="AR2337" s="22" t="str">
        <f aca="false">AP2337&amp;" Potencial / "&amp;AQ2337&amp;" Share"</f>
        <v>Bajo Potencial / Bajo Share</v>
      </c>
      <c r="AS2337" s="22" t="str">
        <f aca="false">IF(Q2337="Sí",IF(AO2337&gt;=Resumen!$B$29,"Alto","Bajo"),"")</f>
        <v>Bajo</v>
      </c>
      <c r="AT2337" s="22" t="str">
        <f aca="false">IF(AS2337&lt;&gt;"",AP2337&amp;" Potencial / "&amp;AS2337&amp;" Share","")</f>
        <v>Bajo Potencial / Bajo Share</v>
      </c>
      <c r="AU2337" s="22" t="str">
        <f aca="false">IF(AH2337="","Sin dato",IF(AH2337-AO2337&gt;Resumen!$B$6,"Sobre-exhibido",IF(AO2337-AH2337&gt;Resumen!$B$6,"Sub-exhibido","En línea")))</f>
        <v>En línea</v>
      </c>
      <c r="AV2337" s="22" t="n">
        <f aca="false">IF(AT2337="","",IF(AT2337="Alto Potencial / Bajo Share",1,IF(AT2337="Alto Potencial / Alto Share",2,IF(AT2337="Bajo Potencial / Alto Share",3,4))))</f>
        <v>4</v>
      </c>
      <c r="AW2337" s="22" t="str">
        <f aca="false">IF(Q2337="No","Sin competencia directa",IF(AV2337=1,"1 - Foco Conquista (Alto Pot / Bajo Share)",IF(AV2337=2,"2 - Foco Defensa (Alto Pot / Alto Share)",IF(AV2337=3,"3 - Monitoreo (Bajo Pot / Alto Share)","4 - Baja Prioridad (Bajo Pot / Bajo Share)"))))</f>
        <v>4 - Baja Prioridad (Bajo Pot / Bajo Share)</v>
      </c>
      <c r="AX2337" s="12" t="str">
        <f aca="false">IF(OR(IFERROR(AND(W2337&lt;&gt;"",Y2337&lt;&gt;"",Y2337-W2337&gt;Resumen!$B$8),FALSE()),IFERROR(AND(X2337&lt;&gt;"",Y2337&lt;&gt;"",Y2337-X2337&gt;Resumen!$B$8),FALSE())),MAX(IF(IFERROR(AND(W2337&lt;&gt;"",Y2337&lt;&gt;"",Y2337-W2337&gt;Resumen!$B$8),FALSE()),Y2337-W2337,0),IF(IFERROR(AND(X2337&lt;&gt;"",Y2337&lt;&gt;"",Y2337-X2337&gt;Resumen!$B$8),FALSE()),Y2337-X2337,0)),"")</f>
        <v/>
      </c>
      <c r="AY2337" s="22" t="str">
        <f aca="false">IF(OR(IFERROR(AND(W2337&lt;&gt;"",Y2337&lt;&gt;"",Y2337-W2337&gt;Resumen!$B$8),FALSE()),IFERROR(AND(X2337&lt;&gt;"",Y2337&lt;&gt;"",Y2337-X2337&gt;Resumen!$B$8),FALSE())),TRIM("Lays tiene mayor markup que "&amp;IF(IFERROR(AND(W2337&lt;&gt;"",Y2337&lt;&gt;"",Y2337-W2337&gt;Resumen!$B$8),FALSE()),"Quento ","")&amp;IF(IFERROR(AND(X2337&lt;&gt;"",Y2337&lt;&gt;"",Y2337-X2337&gt;Resumen!$B$8),FALSE()),"Julicroc ","")&amp;"en este PDV"),"")</f>
        <v/>
      </c>
      <c r="AZ2337" s="22" t="str">
        <f aca="false">IF(COUNTIF('Plan Pehuamar - Lista'!$A$2:$A$167,A2337)&gt;0,"Sí","No")</f>
        <v>No</v>
      </c>
      <c r="BA2337" s="22" t="str">
        <f aca="false">IF(COUNTIF('Plan Combo 9+1'!$A$2:$A$226,A2337)&gt;0,"Sí","No")</f>
        <v>No</v>
      </c>
      <c r="BB2337" s="22" t="str">
        <f aca="false">IF(AH2337="","No",IF(BA2337="Sí",IF((AO2337-AH2337)&gt;Resumen!$B$6,"Sí","No"),IF((AO2337-AH2337)&gt;=Resumen!$B$132,"Sí","No")))</f>
        <v>No</v>
      </c>
      <c r="BC2337" s="22" t="str">
        <f aca="false">IF(AND(N2337="Sí",AL2337="Sí",AI2337=0),"Sí","No")</f>
        <v>Sí</v>
      </c>
      <c r="BD2337" s="22" t="str">
        <f aca="false">IF(COUNTIF('Plan 9+1 (con Pehuamar)'!$A$2:$A$227,A2337)&gt;0,"Sí","No")</f>
        <v>No</v>
      </c>
    </row>
    <row r="2338" customFormat="false" ht="15" hidden="false" customHeight="true" outlineLevel="0" collapsed="false">
      <c r="A2338" s="6" t="n">
        <v>202646</v>
      </c>
      <c r="B2338" s="6" t="n">
        <v>14</v>
      </c>
      <c r="C2338" s="6" t="n">
        <v>1404</v>
      </c>
      <c r="D2338" s="6" t="s">
        <v>359</v>
      </c>
      <c r="E2338" s="6" t="s">
        <v>2491</v>
      </c>
      <c r="F2338" s="6" t="s">
        <v>196</v>
      </c>
      <c r="G2338" s="6" t="s">
        <v>130</v>
      </c>
      <c r="H2338" s="6" t="s">
        <v>1715</v>
      </c>
      <c r="I2338" s="27" t="n">
        <v>10</v>
      </c>
      <c r="J2338" s="27" t="n">
        <v>5</v>
      </c>
      <c r="K2338" s="27" t="n">
        <v>0</v>
      </c>
      <c r="L2338" s="28" t="n">
        <f aca="false">I2338+J2338</f>
        <v>15</v>
      </c>
      <c r="M2338" s="28" t="n">
        <f aca="false">L2338+K2338</f>
        <v>15</v>
      </c>
      <c r="N2338" s="22" t="str">
        <f aca="false">IF(I2338&gt;0,"Sí","No")</f>
        <v>Sí</v>
      </c>
      <c r="O2338" s="22" t="str">
        <f aca="false">IF(J2338&gt;0,"Sí","No")</f>
        <v>Sí</v>
      </c>
      <c r="P2338" s="22" t="str">
        <f aca="false">IF(K2338&gt;0,"Sí","No")</f>
        <v>No</v>
      </c>
      <c r="Q2338" s="22" t="str">
        <f aca="false">IF(OR(I2338&gt;0,J2338&gt;0),"Sí","No")</f>
        <v>Sí</v>
      </c>
      <c r="R2338" s="27" t="n">
        <v>1750</v>
      </c>
      <c r="S2338" s="27" t="n">
        <v>2500</v>
      </c>
      <c r="T2338" s="27" t="n">
        <v>1280</v>
      </c>
      <c r="U2338" s="27" t="n">
        <v>1800</v>
      </c>
      <c r="V2338" s="27"/>
      <c r="W2338" s="12" t="n">
        <f aca="false">IF(AND(I2338&gt;0,R2338&gt;0),(S2338-R2338)/R2338,"")</f>
        <v>0.428571428571429</v>
      </c>
      <c r="X2338" s="12" t="n">
        <f aca="false">IF(AND(J2338&gt;0,T2338&gt;0),(U2338-T2338)/T2338,"")</f>
        <v>0.40625</v>
      </c>
      <c r="Y2338" s="12" t="str">
        <f aca="false">IF(AND(K2338&gt;0,V2338&gt;0),(V2338-Resumen!$B$7)/Resumen!$B$7,"")</f>
        <v/>
      </c>
      <c r="Z2338" s="28" t="str">
        <f aca="false">IF(AND(K2338&gt;0,I2338&gt;0,V2338&gt;0,S2338&gt;0),V2338-S2338,"")</f>
        <v/>
      </c>
      <c r="AA2338" s="12" t="str">
        <f aca="false">IF(Z2338&lt;&gt;"",Z2338/S2338,"")</f>
        <v/>
      </c>
      <c r="AB2338" s="28" t="str">
        <f aca="false">IF(AND(K2338&gt;0,J2338&gt;0,V2338&gt;0,U2338&gt;0),V2338-U2338,"")</f>
        <v/>
      </c>
      <c r="AC2338" s="12" t="str">
        <f aca="false">IF(AB2338&lt;&gt;"",AB2338/U2338,"")</f>
        <v/>
      </c>
      <c r="AD2338" s="27" t="n">
        <v>0</v>
      </c>
      <c r="AE2338" s="27" t="n">
        <v>2</v>
      </c>
      <c r="AF2338" s="27" t="n">
        <v>3</v>
      </c>
      <c r="AG2338" s="28" t="n">
        <f aca="false">AD2338+AE2338+AF2338</f>
        <v>5</v>
      </c>
      <c r="AH2338" s="12" t="n">
        <f aca="false">IF(AG2338&gt;0,AD2338/AG2338,"")</f>
        <v>0</v>
      </c>
      <c r="AI2338" s="27" t="n">
        <v>0</v>
      </c>
      <c r="AJ2338" s="27" t="n">
        <v>0</v>
      </c>
      <c r="AK2338" s="27" t="n">
        <v>1</v>
      </c>
      <c r="AL2338" s="22" t="str">
        <f aca="false">IF(OR(AJ2338&gt;0,AK2338&gt;0),"Sí","No")</f>
        <v>Sí</v>
      </c>
      <c r="AM2338" s="6" t="s">
        <v>198</v>
      </c>
      <c r="AN2338" s="6" t="s">
        <v>198</v>
      </c>
      <c r="AO2338" s="12" t="n">
        <f aca="false">IF(M2338&gt;0,K2338/M2338,"")</f>
        <v>0</v>
      </c>
      <c r="AP2338" s="22" t="str">
        <f aca="false">IF(M2338&gt;=Resumen!$B$5,"Alto","Bajo")</f>
        <v>Bajo</v>
      </c>
      <c r="AQ2338" s="22" t="str">
        <f aca="false">IF(AO2338&gt;=Resumen!$B$28,"Alto","Bajo")</f>
        <v>Bajo</v>
      </c>
      <c r="AR2338" s="22" t="str">
        <f aca="false">AP2338&amp;" Potencial / "&amp;AQ2338&amp;" Share"</f>
        <v>Bajo Potencial / Bajo Share</v>
      </c>
      <c r="AS2338" s="22" t="str">
        <f aca="false">IF(Q2338="Sí",IF(AO2338&gt;=Resumen!$B$29,"Alto","Bajo"),"")</f>
        <v>Bajo</v>
      </c>
      <c r="AT2338" s="22" t="str">
        <f aca="false">IF(AS2338&lt;&gt;"",AP2338&amp;" Potencial / "&amp;AS2338&amp;" Share","")</f>
        <v>Bajo Potencial / Bajo Share</v>
      </c>
      <c r="AU2338" s="22" t="str">
        <f aca="false">IF(AH2338="","Sin dato",IF(AH2338-AO2338&gt;Resumen!$B$6,"Sobre-exhibido",IF(AO2338-AH2338&gt;Resumen!$B$6,"Sub-exhibido","En línea")))</f>
        <v>En línea</v>
      </c>
      <c r="AV2338" s="22" t="n">
        <f aca="false">IF(AT2338="","",IF(AT2338="Alto Potencial / Bajo Share",1,IF(AT2338="Alto Potencial / Alto Share",2,IF(AT2338="Bajo Potencial / Alto Share",3,4))))</f>
        <v>4</v>
      </c>
      <c r="AW2338" s="22" t="str">
        <f aca="false">IF(Q2338="No","Sin competencia directa",IF(AV2338=1,"1 - Foco Conquista (Alto Pot / Bajo Share)",IF(AV2338=2,"2 - Foco Defensa (Alto Pot / Alto Share)",IF(AV2338=3,"3 - Monitoreo (Bajo Pot / Alto Share)","4 - Baja Prioridad (Bajo Pot / Bajo Share)"))))</f>
        <v>4 - Baja Prioridad (Bajo Pot / Bajo Share)</v>
      </c>
      <c r="AX2338" s="12" t="str">
        <f aca="false">IF(OR(IFERROR(AND(W2338&lt;&gt;"",Y2338&lt;&gt;"",Y2338-W2338&gt;Resumen!$B$8),FALSE()),IFERROR(AND(X2338&lt;&gt;"",Y2338&lt;&gt;"",Y2338-X2338&gt;Resumen!$B$8),FALSE())),MAX(IF(IFERROR(AND(W2338&lt;&gt;"",Y2338&lt;&gt;"",Y2338-W2338&gt;Resumen!$B$8),FALSE()),Y2338-W2338,0),IF(IFERROR(AND(X2338&lt;&gt;"",Y2338&lt;&gt;"",Y2338-X2338&gt;Resumen!$B$8),FALSE()),Y2338-X2338,0)),"")</f>
        <v/>
      </c>
      <c r="AY2338" s="22" t="str">
        <f aca="false">IF(OR(IFERROR(AND(W2338&lt;&gt;"",Y2338&lt;&gt;"",Y2338-W2338&gt;Resumen!$B$8),FALSE()),IFERROR(AND(X2338&lt;&gt;"",Y2338&lt;&gt;"",Y2338-X2338&gt;Resumen!$B$8),FALSE())),TRIM("Lays tiene mayor markup que "&amp;IF(IFERROR(AND(W2338&lt;&gt;"",Y2338&lt;&gt;"",Y2338-W2338&gt;Resumen!$B$8),FALSE()),"Quento ","")&amp;IF(IFERROR(AND(X2338&lt;&gt;"",Y2338&lt;&gt;"",Y2338-X2338&gt;Resumen!$B$8),FALSE()),"Julicroc ","")&amp;"en este PDV"),"")</f>
        <v/>
      </c>
      <c r="AZ2338" s="22" t="str">
        <f aca="false">IF(COUNTIF('Plan Pehuamar - Lista'!$A$2:$A$167,A2338)&gt;0,"Sí","No")</f>
        <v>No</v>
      </c>
      <c r="BA2338" s="22" t="str">
        <f aca="false">IF(COUNTIF('Plan Combo 9+1'!$A$2:$A$226,A2338)&gt;0,"Sí","No")</f>
        <v>No</v>
      </c>
      <c r="BB2338" s="22" t="str">
        <f aca="false">IF(AH2338="","No",IF(BA2338="Sí",IF((AO2338-AH2338)&gt;Resumen!$B$6,"Sí","No"),IF((AO2338-AH2338)&gt;=Resumen!$B$132,"Sí","No")))</f>
        <v>No</v>
      </c>
      <c r="BC2338" s="22" t="str">
        <f aca="false">IF(AND(N2338="Sí",AL2338="Sí",AI2338=0),"Sí","No")</f>
        <v>Sí</v>
      </c>
      <c r="BD2338" s="22" t="str">
        <f aca="false">IF(COUNTIF('Plan 9+1 (con Pehuamar)'!$A$2:$A$227,A2338)&gt;0,"Sí","No")</f>
        <v>No</v>
      </c>
    </row>
    <row r="2339" customFormat="false" ht="15" hidden="false" customHeight="true" outlineLevel="0" collapsed="false">
      <c r="A2339" s="6" t="n">
        <v>202654</v>
      </c>
      <c r="B2339" s="6" t="n">
        <v>14</v>
      </c>
      <c r="C2339" s="6" t="n">
        <v>1404</v>
      </c>
      <c r="D2339" s="6" t="s">
        <v>359</v>
      </c>
      <c r="E2339" s="6" t="s">
        <v>2492</v>
      </c>
      <c r="F2339" s="6" t="s">
        <v>201</v>
      </c>
      <c r="G2339" s="6" t="s">
        <v>130</v>
      </c>
      <c r="H2339" s="6" t="s">
        <v>1715</v>
      </c>
      <c r="I2339" s="27" t="n">
        <v>10</v>
      </c>
      <c r="J2339" s="27" t="n">
        <v>8</v>
      </c>
      <c r="K2339" s="27" t="n">
        <v>3</v>
      </c>
      <c r="L2339" s="28" t="n">
        <f aca="false">I2339+J2339</f>
        <v>18</v>
      </c>
      <c r="M2339" s="28" t="n">
        <f aca="false">L2339+K2339</f>
        <v>21</v>
      </c>
      <c r="N2339" s="22" t="str">
        <f aca="false">IF(I2339&gt;0,"Sí","No")</f>
        <v>Sí</v>
      </c>
      <c r="O2339" s="22" t="str">
        <f aca="false">IF(J2339&gt;0,"Sí","No")</f>
        <v>Sí</v>
      </c>
      <c r="P2339" s="22" t="str">
        <f aca="false">IF(K2339&gt;0,"Sí","No")</f>
        <v>Sí</v>
      </c>
      <c r="Q2339" s="22" t="str">
        <f aca="false">IF(OR(I2339&gt;0,J2339&gt;0),"Sí","No")</f>
        <v>Sí</v>
      </c>
      <c r="R2339" s="27" t="n">
        <v>1750</v>
      </c>
      <c r="S2339" s="27" t="n">
        <v>2500</v>
      </c>
      <c r="T2339" s="27" t="n">
        <v>1280</v>
      </c>
      <c r="U2339" s="27" t="n">
        <v>1800</v>
      </c>
      <c r="V2339" s="27" t="n">
        <v>3500</v>
      </c>
      <c r="W2339" s="12" t="n">
        <f aca="false">IF(AND(I2339&gt;0,R2339&gt;0),(S2339-R2339)/R2339,"")</f>
        <v>0.428571428571429</v>
      </c>
      <c r="X2339" s="12" t="n">
        <f aca="false">IF(AND(J2339&gt;0,T2339&gt;0),(U2339-T2339)/T2339,"")</f>
        <v>0.40625</v>
      </c>
      <c r="Y2339" s="12" t="n">
        <f aca="false">IF(AND(K2339&gt;0,V2339&gt;0),(V2339-Resumen!$B$7)/Resumen!$B$7,"")</f>
        <v>0.4</v>
      </c>
      <c r="Z2339" s="28" t="n">
        <f aca="false">IF(AND(K2339&gt;0,I2339&gt;0,V2339&gt;0,S2339&gt;0),V2339-S2339,"")</f>
        <v>1000</v>
      </c>
      <c r="AA2339" s="12" t="n">
        <f aca="false">IF(Z2339&lt;&gt;"",Z2339/S2339,"")</f>
        <v>0.4</v>
      </c>
      <c r="AB2339" s="28" t="n">
        <f aca="false">IF(AND(K2339&gt;0,J2339&gt;0,V2339&gt;0,U2339&gt;0),V2339-U2339,"")</f>
        <v>1700</v>
      </c>
      <c r="AC2339" s="12" t="n">
        <f aca="false">IF(AB2339&lt;&gt;"",AB2339/U2339,"")</f>
        <v>0.944444444444444</v>
      </c>
      <c r="AD2339" s="27" t="n">
        <v>4</v>
      </c>
      <c r="AE2339" s="27" t="n">
        <v>2</v>
      </c>
      <c r="AF2339" s="27" t="n">
        <v>6</v>
      </c>
      <c r="AG2339" s="28" t="n">
        <f aca="false">AD2339+AE2339+AF2339</f>
        <v>12</v>
      </c>
      <c r="AH2339" s="12" t="n">
        <f aca="false">IF(AG2339&gt;0,AD2339/AG2339,"")</f>
        <v>0.333333333333333</v>
      </c>
      <c r="AI2339" s="27" t="n">
        <v>1</v>
      </c>
      <c r="AJ2339" s="27" t="n">
        <v>0</v>
      </c>
      <c r="AK2339" s="27" t="n">
        <v>1</v>
      </c>
      <c r="AL2339" s="22" t="str">
        <f aca="false">IF(OR(AJ2339&gt;0,AK2339&gt;0),"Sí","No")</f>
        <v>Sí</v>
      </c>
      <c r="AM2339" s="6" t="s">
        <v>198</v>
      </c>
      <c r="AN2339" s="6" t="s">
        <v>198</v>
      </c>
      <c r="AO2339" s="12" t="n">
        <f aca="false">IF(M2339&gt;0,K2339/M2339,"")</f>
        <v>0.142857142857143</v>
      </c>
      <c r="AP2339" s="22" t="str">
        <f aca="false">IF(M2339&gt;=Resumen!$B$5,"Alto","Bajo")</f>
        <v>Bajo</v>
      </c>
      <c r="AQ2339" s="22" t="str">
        <f aca="false">IF(AO2339&gt;=Resumen!$B$28,"Alto","Bajo")</f>
        <v>Bajo</v>
      </c>
      <c r="AR2339" s="22" t="str">
        <f aca="false">AP2339&amp;" Potencial / "&amp;AQ2339&amp;" Share"</f>
        <v>Bajo Potencial / Bajo Share</v>
      </c>
      <c r="AS2339" s="22" t="str">
        <f aca="false">IF(Q2339="Sí",IF(AO2339&gt;=Resumen!$B$29,"Alto","Bajo"),"")</f>
        <v>Bajo</v>
      </c>
      <c r="AT2339" s="22" t="str">
        <f aca="false">IF(AS2339&lt;&gt;"",AP2339&amp;" Potencial / "&amp;AS2339&amp;" Share","")</f>
        <v>Bajo Potencial / Bajo Share</v>
      </c>
      <c r="AU2339" s="22" t="str">
        <f aca="false">IF(AH2339="","Sin dato",IF(AH2339-AO2339&gt;Resumen!$B$6,"Sobre-exhibido",IF(AO2339-AH2339&gt;Resumen!$B$6,"Sub-exhibido","En línea")))</f>
        <v>Sobre-exhibido</v>
      </c>
      <c r="AV2339" s="22" t="n">
        <f aca="false">IF(AT2339="","",IF(AT2339="Alto Potencial / Bajo Share",1,IF(AT2339="Alto Potencial / Alto Share",2,IF(AT2339="Bajo Potencial / Alto Share",3,4))))</f>
        <v>4</v>
      </c>
      <c r="AW2339" s="22" t="str">
        <f aca="false">IF(Q2339="No","Sin competencia directa",IF(AV2339=1,"1 - Foco Conquista (Alto Pot / Bajo Share)",IF(AV2339=2,"2 - Foco Defensa (Alto Pot / Alto Share)",IF(AV2339=3,"3 - Monitoreo (Bajo Pot / Alto Share)","4 - Baja Prioridad (Bajo Pot / Bajo Share)"))))</f>
        <v>4 - Baja Prioridad (Bajo Pot / Bajo Share)</v>
      </c>
      <c r="AX2339" s="12" t="str">
        <f aca="false">IF(OR(IFERROR(AND(W2339&lt;&gt;"",Y2339&lt;&gt;"",Y2339-W2339&gt;Resumen!$B$8),FALSE()),IFERROR(AND(X2339&lt;&gt;"",Y2339&lt;&gt;"",Y2339-X2339&gt;Resumen!$B$8),FALSE())),MAX(IF(IFERROR(AND(W2339&lt;&gt;"",Y2339&lt;&gt;"",Y2339-W2339&gt;Resumen!$B$8),FALSE()),Y2339-W2339,0),IF(IFERROR(AND(X2339&lt;&gt;"",Y2339&lt;&gt;"",Y2339-X2339&gt;Resumen!$B$8),FALSE()),Y2339-X2339,0)),"")</f>
        <v/>
      </c>
      <c r="AY2339" s="22" t="str">
        <f aca="false">IF(OR(IFERROR(AND(W2339&lt;&gt;"",Y2339&lt;&gt;"",Y2339-W2339&gt;Resumen!$B$8),FALSE()),IFERROR(AND(X2339&lt;&gt;"",Y2339&lt;&gt;"",Y2339-X2339&gt;Resumen!$B$8),FALSE())),TRIM("Lays tiene mayor markup que "&amp;IF(IFERROR(AND(W2339&lt;&gt;"",Y2339&lt;&gt;"",Y2339-W2339&gt;Resumen!$B$8),FALSE()),"Quento ","")&amp;IF(IFERROR(AND(X2339&lt;&gt;"",Y2339&lt;&gt;"",Y2339-X2339&gt;Resumen!$B$8),FALSE()),"Julicroc ","")&amp;"en este PDV"),"")</f>
        <v/>
      </c>
      <c r="AZ2339" s="22" t="str">
        <f aca="false">IF(COUNTIF('Plan Pehuamar - Lista'!$A$2:$A$167,A2339)&gt;0,"Sí","No")</f>
        <v>No</v>
      </c>
      <c r="BA2339" s="22" t="str">
        <f aca="false">IF(COUNTIF('Plan Combo 9+1'!$A$2:$A$226,A2339)&gt;0,"Sí","No")</f>
        <v>No</v>
      </c>
      <c r="BB2339" s="22" t="str">
        <f aca="false">IF(AH2339="","No",IF(BA2339="Sí",IF((AO2339-AH2339)&gt;Resumen!$B$6,"Sí","No"),IF((AO2339-AH2339)&gt;=Resumen!$B$132,"Sí","No")))</f>
        <v>No</v>
      </c>
      <c r="BC2339" s="22" t="str">
        <f aca="false">IF(AND(N2339="Sí",AL2339="Sí",AI2339=0),"Sí","No")</f>
        <v>No</v>
      </c>
      <c r="BD2339" s="22" t="str">
        <f aca="false">IF(COUNTIF('Plan 9+1 (con Pehuamar)'!$A$2:$A$227,A2339)&gt;0,"Sí","No")</f>
        <v>No</v>
      </c>
    </row>
    <row r="2340" customFormat="false" ht="15" hidden="false" customHeight="true" outlineLevel="0" collapsed="false">
      <c r="A2340" s="6" t="n">
        <v>202670</v>
      </c>
      <c r="B2340" s="6" t="n">
        <v>14</v>
      </c>
      <c r="C2340" s="6" t="n">
        <v>1404</v>
      </c>
      <c r="D2340" s="6" t="s">
        <v>359</v>
      </c>
      <c r="E2340" s="6" t="s">
        <v>2468</v>
      </c>
      <c r="F2340" s="6" t="s">
        <v>196</v>
      </c>
      <c r="G2340" s="6" t="s">
        <v>130</v>
      </c>
      <c r="H2340" s="6" t="s">
        <v>1715</v>
      </c>
      <c r="I2340" s="27" t="n">
        <v>10</v>
      </c>
      <c r="J2340" s="27" t="n">
        <v>8</v>
      </c>
      <c r="K2340" s="27" t="n">
        <v>3</v>
      </c>
      <c r="L2340" s="28" t="n">
        <f aca="false">I2340+J2340</f>
        <v>18</v>
      </c>
      <c r="M2340" s="28" t="n">
        <f aca="false">L2340+K2340</f>
        <v>21</v>
      </c>
      <c r="N2340" s="22" t="str">
        <f aca="false">IF(I2340&gt;0,"Sí","No")</f>
        <v>Sí</v>
      </c>
      <c r="O2340" s="22" t="str">
        <f aca="false">IF(J2340&gt;0,"Sí","No")</f>
        <v>Sí</v>
      </c>
      <c r="P2340" s="22" t="str">
        <f aca="false">IF(K2340&gt;0,"Sí","No")</f>
        <v>Sí</v>
      </c>
      <c r="Q2340" s="22" t="str">
        <f aca="false">IF(OR(I2340&gt;0,J2340&gt;0),"Sí","No")</f>
        <v>Sí</v>
      </c>
      <c r="R2340" s="27" t="n">
        <v>1750</v>
      </c>
      <c r="S2340" s="27" t="n">
        <v>2500</v>
      </c>
      <c r="T2340" s="27" t="n">
        <v>1280</v>
      </c>
      <c r="U2340" s="27" t="n">
        <v>1800</v>
      </c>
      <c r="V2340" s="27" t="n">
        <v>3500</v>
      </c>
      <c r="W2340" s="12" t="n">
        <f aca="false">IF(AND(I2340&gt;0,R2340&gt;0),(S2340-R2340)/R2340,"")</f>
        <v>0.428571428571429</v>
      </c>
      <c r="X2340" s="12" t="n">
        <f aca="false">IF(AND(J2340&gt;0,T2340&gt;0),(U2340-T2340)/T2340,"")</f>
        <v>0.40625</v>
      </c>
      <c r="Y2340" s="12" t="n">
        <f aca="false">IF(AND(K2340&gt;0,V2340&gt;0),(V2340-Resumen!$B$7)/Resumen!$B$7,"")</f>
        <v>0.4</v>
      </c>
      <c r="Z2340" s="28" t="n">
        <f aca="false">IF(AND(K2340&gt;0,I2340&gt;0,V2340&gt;0,S2340&gt;0),V2340-S2340,"")</f>
        <v>1000</v>
      </c>
      <c r="AA2340" s="12" t="n">
        <f aca="false">IF(Z2340&lt;&gt;"",Z2340/S2340,"")</f>
        <v>0.4</v>
      </c>
      <c r="AB2340" s="28" t="n">
        <f aca="false">IF(AND(K2340&gt;0,J2340&gt;0,V2340&gt;0,U2340&gt;0),V2340-U2340,"")</f>
        <v>1700</v>
      </c>
      <c r="AC2340" s="12" t="n">
        <f aca="false">IF(AB2340&lt;&gt;"",AB2340/U2340,"")</f>
        <v>0.944444444444444</v>
      </c>
      <c r="AD2340" s="27" t="n">
        <v>5</v>
      </c>
      <c r="AE2340" s="27" t="n">
        <v>2</v>
      </c>
      <c r="AF2340" s="27" t="n">
        <v>5</v>
      </c>
      <c r="AG2340" s="28" t="n">
        <f aca="false">AD2340+AE2340+AF2340</f>
        <v>12</v>
      </c>
      <c r="AH2340" s="12" t="n">
        <f aca="false">IF(AG2340&gt;0,AD2340/AG2340,"")</f>
        <v>0.416666666666667</v>
      </c>
      <c r="AI2340" s="27" t="n">
        <v>1</v>
      </c>
      <c r="AJ2340" s="27" t="n">
        <v>0</v>
      </c>
      <c r="AK2340" s="27" t="n">
        <v>1</v>
      </c>
      <c r="AL2340" s="22" t="str">
        <f aca="false">IF(OR(AJ2340&gt;0,AK2340&gt;0),"Sí","No")</f>
        <v>Sí</v>
      </c>
      <c r="AM2340" s="6" t="s">
        <v>198</v>
      </c>
      <c r="AN2340" s="6" t="s">
        <v>198</v>
      </c>
      <c r="AO2340" s="12" t="n">
        <f aca="false">IF(M2340&gt;0,K2340/M2340,"")</f>
        <v>0.142857142857143</v>
      </c>
      <c r="AP2340" s="22" t="str">
        <f aca="false">IF(M2340&gt;=Resumen!$B$5,"Alto","Bajo")</f>
        <v>Bajo</v>
      </c>
      <c r="AQ2340" s="22" t="str">
        <f aca="false">IF(AO2340&gt;=Resumen!$B$28,"Alto","Bajo")</f>
        <v>Bajo</v>
      </c>
      <c r="AR2340" s="22" t="str">
        <f aca="false">AP2340&amp;" Potencial / "&amp;AQ2340&amp;" Share"</f>
        <v>Bajo Potencial / Bajo Share</v>
      </c>
      <c r="AS2340" s="22" t="str">
        <f aca="false">IF(Q2340="Sí",IF(AO2340&gt;=Resumen!$B$29,"Alto","Bajo"),"")</f>
        <v>Bajo</v>
      </c>
      <c r="AT2340" s="22" t="str">
        <f aca="false">IF(AS2340&lt;&gt;"",AP2340&amp;" Potencial / "&amp;AS2340&amp;" Share","")</f>
        <v>Bajo Potencial / Bajo Share</v>
      </c>
      <c r="AU2340" s="22" t="str">
        <f aca="false">IF(AH2340="","Sin dato",IF(AH2340-AO2340&gt;Resumen!$B$6,"Sobre-exhibido",IF(AO2340-AH2340&gt;Resumen!$B$6,"Sub-exhibido","En línea")))</f>
        <v>Sobre-exhibido</v>
      </c>
      <c r="AV2340" s="22" t="n">
        <f aca="false">IF(AT2340="","",IF(AT2340="Alto Potencial / Bajo Share",1,IF(AT2340="Alto Potencial / Alto Share",2,IF(AT2340="Bajo Potencial / Alto Share",3,4))))</f>
        <v>4</v>
      </c>
      <c r="AW2340" s="22" t="str">
        <f aca="false">IF(Q2340="No","Sin competencia directa",IF(AV2340=1,"1 - Foco Conquista (Alto Pot / Bajo Share)",IF(AV2340=2,"2 - Foco Defensa (Alto Pot / Alto Share)",IF(AV2340=3,"3 - Monitoreo (Bajo Pot / Alto Share)","4 - Baja Prioridad (Bajo Pot / Bajo Share)"))))</f>
        <v>4 - Baja Prioridad (Bajo Pot / Bajo Share)</v>
      </c>
      <c r="AX2340" s="12" t="str">
        <f aca="false">IF(OR(IFERROR(AND(W2340&lt;&gt;"",Y2340&lt;&gt;"",Y2340-W2340&gt;Resumen!$B$8),FALSE()),IFERROR(AND(X2340&lt;&gt;"",Y2340&lt;&gt;"",Y2340-X2340&gt;Resumen!$B$8),FALSE())),MAX(IF(IFERROR(AND(W2340&lt;&gt;"",Y2340&lt;&gt;"",Y2340-W2340&gt;Resumen!$B$8),FALSE()),Y2340-W2340,0),IF(IFERROR(AND(X2340&lt;&gt;"",Y2340&lt;&gt;"",Y2340-X2340&gt;Resumen!$B$8),FALSE()),Y2340-X2340,0)),"")</f>
        <v/>
      </c>
      <c r="AY2340" s="22" t="str">
        <f aca="false">IF(OR(IFERROR(AND(W2340&lt;&gt;"",Y2340&lt;&gt;"",Y2340-W2340&gt;Resumen!$B$8),FALSE()),IFERROR(AND(X2340&lt;&gt;"",Y2340&lt;&gt;"",Y2340-X2340&gt;Resumen!$B$8),FALSE())),TRIM("Lays tiene mayor markup que "&amp;IF(IFERROR(AND(W2340&lt;&gt;"",Y2340&lt;&gt;"",Y2340-W2340&gt;Resumen!$B$8),FALSE()),"Quento ","")&amp;IF(IFERROR(AND(X2340&lt;&gt;"",Y2340&lt;&gt;"",Y2340-X2340&gt;Resumen!$B$8),FALSE()),"Julicroc ","")&amp;"en este PDV"),"")</f>
        <v/>
      </c>
      <c r="AZ2340" s="22" t="str">
        <f aca="false">IF(COUNTIF('Plan Pehuamar - Lista'!$A$2:$A$167,A2340)&gt;0,"Sí","No")</f>
        <v>No</v>
      </c>
      <c r="BA2340" s="22" t="str">
        <f aca="false">IF(COUNTIF('Plan Combo 9+1'!$A$2:$A$226,A2340)&gt;0,"Sí","No")</f>
        <v>No</v>
      </c>
      <c r="BB2340" s="22" t="str">
        <f aca="false">IF(AH2340="","No",IF(BA2340="Sí",IF((AO2340-AH2340)&gt;Resumen!$B$6,"Sí","No"),IF((AO2340-AH2340)&gt;=Resumen!$B$132,"Sí","No")))</f>
        <v>No</v>
      </c>
      <c r="BC2340" s="22" t="str">
        <f aca="false">IF(AND(N2340="Sí",AL2340="Sí",AI2340=0),"Sí","No")</f>
        <v>No</v>
      </c>
      <c r="BD2340" s="22" t="str">
        <f aca="false">IF(COUNTIF('Plan 9+1 (con Pehuamar)'!$A$2:$A$227,A2340)&gt;0,"Sí","No")</f>
        <v>No</v>
      </c>
    </row>
    <row r="2341" customFormat="false" ht="15" hidden="false" customHeight="true" outlineLevel="0" collapsed="false">
      <c r="A2341" s="6" t="n">
        <v>202671</v>
      </c>
      <c r="B2341" s="6" t="n">
        <v>14</v>
      </c>
      <c r="C2341" s="6" t="n">
        <v>1404</v>
      </c>
      <c r="D2341" s="6" t="s">
        <v>359</v>
      </c>
      <c r="E2341" s="6" t="s">
        <v>2493</v>
      </c>
      <c r="F2341" s="6" t="s">
        <v>196</v>
      </c>
      <c r="G2341" s="6" t="s">
        <v>130</v>
      </c>
      <c r="H2341" s="6" t="s">
        <v>1715</v>
      </c>
      <c r="I2341" s="27" t="n">
        <v>10</v>
      </c>
      <c r="J2341" s="27" t="n">
        <v>15</v>
      </c>
      <c r="K2341" s="27" t="n">
        <v>2</v>
      </c>
      <c r="L2341" s="28" t="n">
        <f aca="false">I2341+J2341</f>
        <v>25</v>
      </c>
      <c r="M2341" s="28" t="n">
        <f aca="false">L2341+K2341</f>
        <v>27</v>
      </c>
      <c r="N2341" s="22" t="str">
        <f aca="false">IF(I2341&gt;0,"Sí","No")</f>
        <v>Sí</v>
      </c>
      <c r="O2341" s="22" t="str">
        <f aca="false">IF(J2341&gt;0,"Sí","No")</f>
        <v>Sí</v>
      </c>
      <c r="P2341" s="22" t="str">
        <f aca="false">IF(K2341&gt;0,"Sí","No")</f>
        <v>Sí</v>
      </c>
      <c r="Q2341" s="22" t="str">
        <f aca="false">IF(OR(I2341&gt;0,J2341&gt;0),"Sí","No")</f>
        <v>Sí</v>
      </c>
      <c r="R2341" s="27" t="n">
        <v>1750</v>
      </c>
      <c r="S2341" s="27" t="n">
        <v>2500</v>
      </c>
      <c r="T2341" s="27" t="n">
        <v>1280</v>
      </c>
      <c r="U2341" s="27" t="n">
        <v>1800</v>
      </c>
      <c r="V2341" s="27" t="n">
        <v>3500</v>
      </c>
      <c r="W2341" s="12" t="n">
        <f aca="false">IF(AND(I2341&gt;0,R2341&gt;0),(S2341-R2341)/R2341,"")</f>
        <v>0.428571428571429</v>
      </c>
      <c r="X2341" s="12" t="n">
        <f aca="false">IF(AND(J2341&gt;0,T2341&gt;0),(U2341-T2341)/T2341,"")</f>
        <v>0.40625</v>
      </c>
      <c r="Y2341" s="12" t="n">
        <f aca="false">IF(AND(K2341&gt;0,V2341&gt;0),(V2341-Resumen!$B$7)/Resumen!$B$7,"")</f>
        <v>0.4</v>
      </c>
      <c r="Z2341" s="28" t="n">
        <f aca="false">IF(AND(K2341&gt;0,I2341&gt;0,V2341&gt;0,S2341&gt;0),V2341-S2341,"")</f>
        <v>1000</v>
      </c>
      <c r="AA2341" s="12" t="n">
        <f aca="false">IF(Z2341&lt;&gt;"",Z2341/S2341,"")</f>
        <v>0.4</v>
      </c>
      <c r="AB2341" s="28" t="n">
        <f aca="false">IF(AND(K2341&gt;0,J2341&gt;0,V2341&gt;0,U2341&gt;0),V2341-U2341,"")</f>
        <v>1700</v>
      </c>
      <c r="AC2341" s="12" t="n">
        <f aca="false">IF(AB2341&lt;&gt;"",AB2341/U2341,"")</f>
        <v>0.944444444444444</v>
      </c>
      <c r="AD2341" s="27" t="n">
        <v>5</v>
      </c>
      <c r="AE2341" s="27" t="n">
        <v>2</v>
      </c>
      <c r="AF2341" s="27" t="n">
        <v>5</v>
      </c>
      <c r="AG2341" s="28" t="n">
        <f aca="false">AD2341+AE2341+AF2341</f>
        <v>12</v>
      </c>
      <c r="AH2341" s="12" t="n">
        <f aca="false">IF(AG2341&gt;0,AD2341/AG2341,"")</f>
        <v>0.416666666666667</v>
      </c>
      <c r="AI2341" s="27" t="n">
        <v>1</v>
      </c>
      <c r="AJ2341" s="27" t="n">
        <v>0</v>
      </c>
      <c r="AK2341" s="27" t="n">
        <v>1</v>
      </c>
      <c r="AL2341" s="22" t="str">
        <f aca="false">IF(OR(AJ2341&gt;0,AK2341&gt;0),"Sí","No")</f>
        <v>Sí</v>
      </c>
      <c r="AM2341" s="6" t="s">
        <v>198</v>
      </c>
      <c r="AN2341" s="6" t="s">
        <v>198</v>
      </c>
      <c r="AO2341" s="12" t="n">
        <f aca="false">IF(M2341&gt;0,K2341/M2341,"")</f>
        <v>0.0740740740740741</v>
      </c>
      <c r="AP2341" s="22" t="str">
        <f aca="false">IF(M2341&gt;=Resumen!$B$5,"Alto","Bajo")</f>
        <v>Bajo</v>
      </c>
      <c r="AQ2341" s="22" t="str">
        <f aca="false">IF(AO2341&gt;=Resumen!$B$28,"Alto","Bajo")</f>
        <v>Bajo</v>
      </c>
      <c r="AR2341" s="22" t="str">
        <f aca="false">AP2341&amp;" Potencial / "&amp;AQ2341&amp;" Share"</f>
        <v>Bajo Potencial / Bajo Share</v>
      </c>
      <c r="AS2341" s="22" t="str">
        <f aca="false">IF(Q2341="Sí",IF(AO2341&gt;=Resumen!$B$29,"Alto","Bajo"),"")</f>
        <v>Bajo</v>
      </c>
      <c r="AT2341" s="22" t="str">
        <f aca="false">IF(AS2341&lt;&gt;"",AP2341&amp;" Potencial / "&amp;AS2341&amp;" Share","")</f>
        <v>Bajo Potencial / Bajo Share</v>
      </c>
      <c r="AU2341" s="22" t="str">
        <f aca="false">IF(AH2341="","Sin dato",IF(AH2341-AO2341&gt;Resumen!$B$6,"Sobre-exhibido",IF(AO2341-AH2341&gt;Resumen!$B$6,"Sub-exhibido","En línea")))</f>
        <v>Sobre-exhibido</v>
      </c>
      <c r="AV2341" s="22" t="n">
        <f aca="false">IF(AT2341="","",IF(AT2341="Alto Potencial / Bajo Share",1,IF(AT2341="Alto Potencial / Alto Share",2,IF(AT2341="Bajo Potencial / Alto Share",3,4))))</f>
        <v>4</v>
      </c>
      <c r="AW2341" s="22" t="str">
        <f aca="false">IF(Q2341="No","Sin competencia directa",IF(AV2341=1,"1 - Foco Conquista (Alto Pot / Bajo Share)",IF(AV2341=2,"2 - Foco Defensa (Alto Pot / Alto Share)",IF(AV2341=3,"3 - Monitoreo (Bajo Pot / Alto Share)","4 - Baja Prioridad (Bajo Pot / Bajo Share)"))))</f>
        <v>4 - Baja Prioridad (Bajo Pot / Bajo Share)</v>
      </c>
      <c r="AX2341" s="12" t="str">
        <f aca="false">IF(OR(IFERROR(AND(W2341&lt;&gt;"",Y2341&lt;&gt;"",Y2341-W2341&gt;Resumen!$B$8),FALSE()),IFERROR(AND(X2341&lt;&gt;"",Y2341&lt;&gt;"",Y2341-X2341&gt;Resumen!$B$8),FALSE())),MAX(IF(IFERROR(AND(W2341&lt;&gt;"",Y2341&lt;&gt;"",Y2341-W2341&gt;Resumen!$B$8),FALSE()),Y2341-W2341,0),IF(IFERROR(AND(X2341&lt;&gt;"",Y2341&lt;&gt;"",Y2341-X2341&gt;Resumen!$B$8),FALSE()),Y2341-X2341,0)),"")</f>
        <v/>
      </c>
      <c r="AY2341" s="22" t="str">
        <f aca="false">IF(OR(IFERROR(AND(W2341&lt;&gt;"",Y2341&lt;&gt;"",Y2341-W2341&gt;Resumen!$B$8),FALSE()),IFERROR(AND(X2341&lt;&gt;"",Y2341&lt;&gt;"",Y2341-X2341&gt;Resumen!$B$8),FALSE())),TRIM("Lays tiene mayor markup que "&amp;IF(IFERROR(AND(W2341&lt;&gt;"",Y2341&lt;&gt;"",Y2341-W2341&gt;Resumen!$B$8),FALSE()),"Quento ","")&amp;IF(IFERROR(AND(X2341&lt;&gt;"",Y2341&lt;&gt;"",Y2341-X2341&gt;Resumen!$B$8),FALSE()),"Julicroc ","")&amp;"en este PDV"),"")</f>
        <v/>
      </c>
      <c r="AZ2341" s="22" t="str">
        <f aca="false">IF(COUNTIF('Plan Pehuamar - Lista'!$A$2:$A$167,A2341)&gt;0,"Sí","No")</f>
        <v>No</v>
      </c>
      <c r="BA2341" s="22" t="str">
        <f aca="false">IF(COUNTIF('Plan Combo 9+1'!$A$2:$A$226,A2341)&gt;0,"Sí","No")</f>
        <v>No</v>
      </c>
      <c r="BB2341" s="22" t="str">
        <f aca="false">IF(AH2341="","No",IF(BA2341="Sí",IF((AO2341-AH2341)&gt;Resumen!$B$6,"Sí","No"),IF((AO2341-AH2341)&gt;=Resumen!$B$132,"Sí","No")))</f>
        <v>No</v>
      </c>
      <c r="BC2341" s="22" t="str">
        <f aca="false">IF(AND(N2341="Sí",AL2341="Sí",AI2341=0),"Sí","No")</f>
        <v>No</v>
      </c>
      <c r="BD2341" s="22" t="str">
        <f aca="false">IF(COUNTIF('Plan 9+1 (con Pehuamar)'!$A$2:$A$227,A2341)&gt;0,"Sí","No")</f>
        <v>No</v>
      </c>
    </row>
    <row r="2342" customFormat="false" ht="15" hidden="false" customHeight="true" outlineLevel="0" collapsed="false">
      <c r="A2342" s="6" t="n">
        <v>202679</v>
      </c>
      <c r="B2342" s="6" t="n">
        <v>14</v>
      </c>
      <c r="C2342" s="6" t="n">
        <v>1404</v>
      </c>
      <c r="D2342" s="6" t="s">
        <v>359</v>
      </c>
      <c r="E2342" s="6" t="s">
        <v>2480</v>
      </c>
      <c r="F2342" s="6" t="s">
        <v>196</v>
      </c>
      <c r="G2342" s="6" t="s">
        <v>130</v>
      </c>
      <c r="H2342" s="6" t="s">
        <v>1715</v>
      </c>
      <c r="I2342" s="27" t="n">
        <v>0</v>
      </c>
      <c r="J2342" s="27" t="n">
        <v>0</v>
      </c>
      <c r="K2342" s="27" t="n">
        <v>0.2</v>
      </c>
      <c r="L2342" s="28" t="n">
        <f aca="false">I2342+J2342</f>
        <v>0</v>
      </c>
      <c r="M2342" s="28" t="n">
        <f aca="false">L2342+K2342</f>
        <v>0.2</v>
      </c>
      <c r="N2342" s="22" t="str">
        <f aca="false">IF(I2342&gt;0,"Sí","No")</f>
        <v>No</v>
      </c>
      <c r="O2342" s="22" t="str">
        <f aca="false">IF(J2342&gt;0,"Sí","No")</f>
        <v>No</v>
      </c>
      <c r="P2342" s="22" t="str">
        <f aca="false">IF(K2342&gt;0,"Sí","No")</f>
        <v>Sí</v>
      </c>
      <c r="Q2342" s="22" t="str">
        <f aca="false">IF(OR(I2342&gt;0,J2342&gt;0),"Sí","No")</f>
        <v>No</v>
      </c>
      <c r="R2342" s="27"/>
      <c r="S2342" s="27"/>
      <c r="T2342" s="27"/>
      <c r="U2342" s="27"/>
      <c r="V2342" s="27"/>
      <c r="W2342" s="12" t="str">
        <f aca="false">IF(AND(I2342&gt;0,R2342&gt;0),(S2342-R2342)/R2342,"")</f>
        <v/>
      </c>
      <c r="X2342" s="12" t="str">
        <f aca="false">IF(AND(J2342&gt;0,T2342&gt;0),(U2342-T2342)/T2342,"")</f>
        <v/>
      </c>
      <c r="Y2342" s="12" t="str">
        <f aca="false">IF(AND(K2342&gt;0,V2342&gt;0),(V2342-Resumen!$B$7)/Resumen!$B$7,"")</f>
        <v/>
      </c>
      <c r="Z2342" s="28" t="str">
        <f aca="false">IF(AND(K2342&gt;0,I2342&gt;0,V2342&gt;0,S2342&gt;0),V2342-S2342,"")</f>
        <v/>
      </c>
      <c r="AA2342" s="12" t="str">
        <f aca="false">IF(Z2342&lt;&gt;"",Z2342/S2342,"")</f>
        <v/>
      </c>
      <c r="AB2342" s="28" t="str">
        <f aca="false">IF(AND(K2342&gt;0,J2342&gt;0,V2342&gt;0,U2342&gt;0),V2342-U2342,"")</f>
        <v/>
      </c>
      <c r="AC2342" s="12" t="str">
        <f aca="false">IF(AB2342&lt;&gt;"",AB2342/U2342,"")</f>
        <v/>
      </c>
      <c r="AD2342" s="27" t="n">
        <v>0</v>
      </c>
      <c r="AE2342" s="27" t="n">
        <v>0</v>
      </c>
      <c r="AF2342" s="27" t="n">
        <v>0</v>
      </c>
      <c r="AG2342" s="28" t="n">
        <f aca="false">AD2342+AE2342+AF2342</f>
        <v>0</v>
      </c>
      <c r="AH2342" s="12" t="str">
        <f aca="false">IF(AG2342&gt;0,AD2342/AG2342,"")</f>
        <v/>
      </c>
      <c r="AI2342" s="27" t="n">
        <v>0</v>
      </c>
      <c r="AJ2342" s="27" t="n">
        <v>0</v>
      </c>
      <c r="AK2342" s="27" t="n">
        <v>0</v>
      </c>
      <c r="AL2342" s="22" t="str">
        <f aca="false">IF(OR(AJ2342&gt;0,AK2342&gt;0),"Sí","No")</f>
        <v>No</v>
      </c>
      <c r="AM2342" s="6"/>
      <c r="AN2342" s="6"/>
      <c r="AO2342" s="12" t="n">
        <f aca="false">IF(M2342&gt;0,K2342/M2342,"")</f>
        <v>1</v>
      </c>
      <c r="AP2342" s="22" t="str">
        <f aca="false">IF(M2342&gt;=Resumen!$B$5,"Alto","Bajo")</f>
        <v>Bajo</v>
      </c>
      <c r="AQ2342" s="22" t="str">
        <f aca="false">IF(AO2342&gt;=Resumen!$B$28,"Alto","Bajo")</f>
        <v>Alto</v>
      </c>
      <c r="AR2342" s="22" t="str">
        <f aca="false">AP2342&amp;" Potencial / "&amp;AQ2342&amp;" Share"</f>
        <v>Bajo Potencial / Alto Share</v>
      </c>
      <c r="AS2342" s="22" t="str">
        <f aca="false">IF(Q2342="Sí",IF(AO2342&gt;=Resumen!$B$29,"Alto","Bajo"),"")</f>
        <v/>
      </c>
      <c r="AT2342" s="22" t="str">
        <f aca="false">IF(AS2342&lt;&gt;"",AP2342&amp;" Potencial / "&amp;AS2342&amp;" Share","")</f>
        <v/>
      </c>
      <c r="AU2342" s="22" t="str">
        <f aca="false">IF(AH2342="","Sin dato",IF(AH2342-AO2342&gt;Resumen!$B$6,"Sobre-exhibido",IF(AO2342-AH2342&gt;Resumen!$B$6,"Sub-exhibido","En línea")))</f>
        <v>Sin dato</v>
      </c>
      <c r="AV2342" s="22" t="str">
        <f aca="false">IF(AT2342="","",IF(AT2342="Alto Potencial / Bajo Share",1,IF(AT2342="Alto Potencial / Alto Share",2,IF(AT2342="Bajo Potencial / Alto Share",3,4))))</f>
        <v/>
      </c>
      <c r="AW2342" s="22" t="str">
        <f aca="false">IF(Q2342="No","Sin competencia directa",IF(AV2342=1,"1 - Foco Conquista (Alto Pot / Bajo Share)",IF(AV2342=2,"2 - Foco Defensa (Alto Pot / Alto Share)",IF(AV2342=3,"3 - Monitoreo (Bajo Pot / Alto Share)","4 - Baja Prioridad (Bajo Pot / Bajo Share)"))))</f>
        <v>Sin competencia directa</v>
      </c>
      <c r="AX2342" s="12" t="str">
        <f aca="false">IF(OR(IFERROR(AND(W2342&lt;&gt;"",Y2342&lt;&gt;"",Y2342-W2342&gt;Resumen!$B$8),FALSE()),IFERROR(AND(X2342&lt;&gt;"",Y2342&lt;&gt;"",Y2342-X2342&gt;Resumen!$B$8),FALSE())),MAX(IF(IFERROR(AND(W2342&lt;&gt;"",Y2342&lt;&gt;"",Y2342-W2342&gt;Resumen!$B$8),FALSE()),Y2342-W2342,0),IF(IFERROR(AND(X2342&lt;&gt;"",Y2342&lt;&gt;"",Y2342-X2342&gt;Resumen!$B$8),FALSE()),Y2342-X2342,0)),"")</f>
        <v/>
      </c>
      <c r="AY2342" s="22" t="str">
        <f aca="false">IF(OR(IFERROR(AND(W2342&lt;&gt;"",Y2342&lt;&gt;"",Y2342-W2342&gt;Resumen!$B$8),FALSE()),IFERROR(AND(X2342&lt;&gt;"",Y2342&lt;&gt;"",Y2342-X2342&gt;Resumen!$B$8),FALSE())),TRIM("Lays tiene mayor markup que "&amp;IF(IFERROR(AND(W2342&lt;&gt;"",Y2342&lt;&gt;"",Y2342-W2342&gt;Resumen!$B$8),FALSE()),"Quento ","")&amp;IF(IFERROR(AND(X2342&lt;&gt;"",Y2342&lt;&gt;"",Y2342-X2342&gt;Resumen!$B$8),FALSE()),"Julicroc ","")&amp;"en este PDV"),"")</f>
        <v/>
      </c>
      <c r="AZ2342" s="22" t="str">
        <f aca="false">IF(COUNTIF('Plan Pehuamar - Lista'!$A$2:$A$167,A2342)&gt;0,"Sí","No")</f>
        <v>No</v>
      </c>
      <c r="BA2342" s="22" t="str">
        <f aca="false">IF(COUNTIF('Plan Combo 9+1'!$A$2:$A$226,A2342)&gt;0,"Sí","No")</f>
        <v>No</v>
      </c>
      <c r="BB2342" s="22" t="str">
        <f aca="false">IF(AH2342="","No",IF(BA2342="Sí",IF((AO2342-AH2342)&gt;Resumen!$B$6,"Sí","No"),IF((AO2342-AH2342)&gt;=Resumen!$B$132,"Sí","No")))</f>
        <v>No</v>
      </c>
      <c r="BC2342" s="22" t="str">
        <f aca="false">IF(AND(N2342="Sí",AL2342="Sí",AI2342=0),"Sí","No")</f>
        <v>No</v>
      </c>
      <c r="BD2342" s="22" t="str">
        <f aca="false">IF(COUNTIF('Plan 9+1 (con Pehuamar)'!$A$2:$A$227,A2342)&gt;0,"Sí","No")</f>
        <v>No</v>
      </c>
    </row>
    <row r="2343" customFormat="false" ht="15" hidden="false" customHeight="true" outlineLevel="0" collapsed="false">
      <c r="A2343" s="6" t="n">
        <v>202689</v>
      </c>
      <c r="B2343" s="6" t="n">
        <v>14</v>
      </c>
      <c r="C2343" s="6" t="n">
        <v>1404</v>
      </c>
      <c r="D2343" s="6" t="s">
        <v>359</v>
      </c>
      <c r="E2343" s="6" t="s">
        <v>2494</v>
      </c>
      <c r="F2343" s="6" t="s">
        <v>196</v>
      </c>
      <c r="G2343" s="6" t="s">
        <v>130</v>
      </c>
      <c r="H2343" s="6" t="s">
        <v>1715</v>
      </c>
      <c r="I2343" s="27" t="n">
        <v>10</v>
      </c>
      <c r="J2343" s="27" t="n">
        <v>3</v>
      </c>
      <c r="K2343" s="27" t="n">
        <v>0</v>
      </c>
      <c r="L2343" s="28" t="n">
        <f aca="false">I2343+J2343</f>
        <v>13</v>
      </c>
      <c r="M2343" s="28" t="n">
        <f aca="false">L2343+K2343</f>
        <v>13</v>
      </c>
      <c r="N2343" s="22" t="str">
        <f aca="false">IF(I2343&gt;0,"Sí","No")</f>
        <v>Sí</v>
      </c>
      <c r="O2343" s="22" t="str">
        <f aca="false">IF(J2343&gt;0,"Sí","No")</f>
        <v>Sí</v>
      </c>
      <c r="P2343" s="22" t="str">
        <f aca="false">IF(K2343&gt;0,"Sí","No")</f>
        <v>No</v>
      </c>
      <c r="Q2343" s="22" t="str">
        <f aca="false">IF(OR(I2343&gt;0,J2343&gt;0),"Sí","No")</f>
        <v>Sí</v>
      </c>
      <c r="R2343" s="27" t="n">
        <v>1750</v>
      </c>
      <c r="S2343" s="27" t="n">
        <v>2500</v>
      </c>
      <c r="T2343" s="27" t="n">
        <v>1280</v>
      </c>
      <c r="U2343" s="27" t="n">
        <v>1800</v>
      </c>
      <c r="V2343" s="27"/>
      <c r="W2343" s="12" t="n">
        <f aca="false">IF(AND(I2343&gt;0,R2343&gt;0),(S2343-R2343)/R2343,"")</f>
        <v>0.428571428571429</v>
      </c>
      <c r="X2343" s="12" t="n">
        <f aca="false">IF(AND(J2343&gt;0,T2343&gt;0),(U2343-T2343)/T2343,"")</f>
        <v>0.40625</v>
      </c>
      <c r="Y2343" s="12" t="str">
        <f aca="false">IF(AND(K2343&gt;0,V2343&gt;0),(V2343-Resumen!$B$7)/Resumen!$B$7,"")</f>
        <v/>
      </c>
      <c r="Z2343" s="28" t="str">
        <f aca="false">IF(AND(K2343&gt;0,I2343&gt;0,V2343&gt;0,S2343&gt;0),V2343-S2343,"")</f>
        <v/>
      </c>
      <c r="AA2343" s="12" t="str">
        <f aca="false">IF(Z2343&lt;&gt;"",Z2343/S2343,"")</f>
        <v/>
      </c>
      <c r="AB2343" s="28" t="str">
        <f aca="false">IF(AND(K2343&gt;0,J2343&gt;0,V2343&gt;0,U2343&gt;0),V2343-U2343,"")</f>
        <v/>
      </c>
      <c r="AC2343" s="12" t="str">
        <f aca="false">IF(AB2343&lt;&gt;"",AB2343/U2343,"")</f>
        <v/>
      </c>
      <c r="AD2343" s="27" t="n">
        <v>0</v>
      </c>
      <c r="AE2343" s="27" t="n">
        <v>2</v>
      </c>
      <c r="AF2343" s="27" t="n">
        <v>5</v>
      </c>
      <c r="AG2343" s="28" t="n">
        <f aca="false">AD2343+AE2343+AF2343</f>
        <v>7</v>
      </c>
      <c r="AH2343" s="12" t="n">
        <f aca="false">IF(AG2343&gt;0,AD2343/AG2343,"")</f>
        <v>0</v>
      </c>
      <c r="AI2343" s="27" t="n">
        <v>0</v>
      </c>
      <c r="AJ2343" s="27" t="n">
        <v>0</v>
      </c>
      <c r="AK2343" s="27" t="n">
        <v>1</v>
      </c>
      <c r="AL2343" s="22" t="str">
        <f aca="false">IF(OR(AJ2343&gt;0,AK2343&gt;0),"Sí","No")</f>
        <v>Sí</v>
      </c>
      <c r="AM2343" s="6" t="s">
        <v>198</v>
      </c>
      <c r="AN2343" s="6" t="s">
        <v>198</v>
      </c>
      <c r="AO2343" s="12" t="n">
        <f aca="false">IF(M2343&gt;0,K2343/M2343,"")</f>
        <v>0</v>
      </c>
      <c r="AP2343" s="22" t="str">
        <f aca="false">IF(M2343&gt;=Resumen!$B$5,"Alto","Bajo")</f>
        <v>Bajo</v>
      </c>
      <c r="AQ2343" s="22" t="str">
        <f aca="false">IF(AO2343&gt;=Resumen!$B$28,"Alto","Bajo")</f>
        <v>Bajo</v>
      </c>
      <c r="AR2343" s="22" t="str">
        <f aca="false">AP2343&amp;" Potencial / "&amp;AQ2343&amp;" Share"</f>
        <v>Bajo Potencial / Bajo Share</v>
      </c>
      <c r="AS2343" s="22" t="str">
        <f aca="false">IF(Q2343="Sí",IF(AO2343&gt;=Resumen!$B$29,"Alto","Bajo"),"")</f>
        <v>Bajo</v>
      </c>
      <c r="AT2343" s="22" t="str">
        <f aca="false">IF(AS2343&lt;&gt;"",AP2343&amp;" Potencial / "&amp;AS2343&amp;" Share","")</f>
        <v>Bajo Potencial / Bajo Share</v>
      </c>
      <c r="AU2343" s="22" t="str">
        <f aca="false">IF(AH2343="","Sin dato",IF(AH2343-AO2343&gt;Resumen!$B$6,"Sobre-exhibido",IF(AO2343-AH2343&gt;Resumen!$B$6,"Sub-exhibido","En línea")))</f>
        <v>En línea</v>
      </c>
      <c r="AV2343" s="22" t="n">
        <f aca="false">IF(AT2343="","",IF(AT2343="Alto Potencial / Bajo Share",1,IF(AT2343="Alto Potencial / Alto Share",2,IF(AT2343="Bajo Potencial / Alto Share",3,4))))</f>
        <v>4</v>
      </c>
      <c r="AW2343" s="22" t="str">
        <f aca="false">IF(Q2343="No","Sin competencia directa",IF(AV2343=1,"1 - Foco Conquista (Alto Pot / Bajo Share)",IF(AV2343=2,"2 - Foco Defensa (Alto Pot / Alto Share)",IF(AV2343=3,"3 - Monitoreo (Bajo Pot / Alto Share)","4 - Baja Prioridad (Bajo Pot / Bajo Share)"))))</f>
        <v>4 - Baja Prioridad (Bajo Pot / Bajo Share)</v>
      </c>
      <c r="AX2343" s="12" t="str">
        <f aca="false">IF(OR(IFERROR(AND(W2343&lt;&gt;"",Y2343&lt;&gt;"",Y2343-W2343&gt;Resumen!$B$8),FALSE()),IFERROR(AND(X2343&lt;&gt;"",Y2343&lt;&gt;"",Y2343-X2343&gt;Resumen!$B$8),FALSE())),MAX(IF(IFERROR(AND(W2343&lt;&gt;"",Y2343&lt;&gt;"",Y2343-W2343&gt;Resumen!$B$8),FALSE()),Y2343-W2343,0),IF(IFERROR(AND(X2343&lt;&gt;"",Y2343&lt;&gt;"",Y2343-X2343&gt;Resumen!$B$8),FALSE()),Y2343-X2343,0)),"")</f>
        <v/>
      </c>
      <c r="AY2343" s="22" t="str">
        <f aca="false">IF(OR(IFERROR(AND(W2343&lt;&gt;"",Y2343&lt;&gt;"",Y2343-W2343&gt;Resumen!$B$8),FALSE()),IFERROR(AND(X2343&lt;&gt;"",Y2343&lt;&gt;"",Y2343-X2343&gt;Resumen!$B$8),FALSE())),TRIM("Lays tiene mayor markup que "&amp;IF(IFERROR(AND(W2343&lt;&gt;"",Y2343&lt;&gt;"",Y2343-W2343&gt;Resumen!$B$8),FALSE()),"Quento ","")&amp;IF(IFERROR(AND(X2343&lt;&gt;"",Y2343&lt;&gt;"",Y2343-X2343&gt;Resumen!$B$8),FALSE()),"Julicroc ","")&amp;"en este PDV"),"")</f>
        <v/>
      </c>
      <c r="AZ2343" s="22" t="str">
        <f aca="false">IF(COUNTIF('Plan Pehuamar - Lista'!$A$2:$A$167,A2343)&gt;0,"Sí","No")</f>
        <v>No</v>
      </c>
      <c r="BA2343" s="22" t="str">
        <f aca="false">IF(COUNTIF('Plan Combo 9+1'!$A$2:$A$226,A2343)&gt;0,"Sí","No")</f>
        <v>No</v>
      </c>
      <c r="BB2343" s="22" t="str">
        <f aca="false">IF(AH2343="","No",IF(BA2343="Sí",IF((AO2343-AH2343)&gt;Resumen!$B$6,"Sí","No"),IF((AO2343-AH2343)&gt;=Resumen!$B$132,"Sí","No")))</f>
        <v>No</v>
      </c>
      <c r="BC2343" s="22" t="str">
        <f aca="false">IF(AND(N2343="Sí",AL2343="Sí",AI2343=0),"Sí","No")</f>
        <v>Sí</v>
      </c>
      <c r="BD2343" s="22" t="str">
        <f aca="false">IF(COUNTIF('Plan 9+1 (con Pehuamar)'!$A$2:$A$227,A2343)&gt;0,"Sí","No")</f>
        <v>No</v>
      </c>
    </row>
    <row r="2344" customFormat="false" ht="15" hidden="false" customHeight="true" outlineLevel="0" collapsed="false">
      <c r="A2344" s="6" t="n">
        <v>202705</v>
      </c>
      <c r="B2344" s="6" t="n">
        <v>14</v>
      </c>
      <c r="C2344" s="6" t="n">
        <v>1404</v>
      </c>
      <c r="D2344" s="6" t="s">
        <v>359</v>
      </c>
      <c r="E2344" s="6" t="s">
        <v>2493</v>
      </c>
      <c r="F2344" s="6" t="s">
        <v>206</v>
      </c>
      <c r="G2344" s="6" t="s">
        <v>130</v>
      </c>
      <c r="H2344" s="6" t="s">
        <v>1715</v>
      </c>
      <c r="I2344" s="27" t="n">
        <v>10</v>
      </c>
      <c r="J2344" s="27" t="n">
        <v>20</v>
      </c>
      <c r="K2344" s="27" t="n">
        <v>3</v>
      </c>
      <c r="L2344" s="28" t="n">
        <f aca="false">I2344+J2344</f>
        <v>30</v>
      </c>
      <c r="M2344" s="28" t="n">
        <f aca="false">L2344+K2344</f>
        <v>33</v>
      </c>
      <c r="N2344" s="22" t="str">
        <f aca="false">IF(I2344&gt;0,"Sí","No")</f>
        <v>Sí</v>
      </c>
      <c r="O2344" s="22" t="str">
        <f aca="false">IF(J2344&gt;0,"Sí","No")</f>
        <v>Sí</v>
      </c>
      <c r="P2344" s="22" t="str">
        <f aca="false">IF(K2344&gt;0,"Sí","No")</f>
        <v>Sí</v>
      </c>
      <c r="Q2344" s="22" t="str">
        <f aca="false">IF(OR(I2344&gt;0,J2344&gt;0),"Sí","No")</f>
        <v>Sí</v>
      </c>
      <c r="R2344" s="27" t="n">
        <v>1750</v>
      </c>
      <c r="S2344" s="27" t="n">
        <v>2500</v>
      </c>
      <c r="T2344" s="27" t="n">
        <v>1280</v>
      </c>
      <c r="U2344" s="27" t="n">
        <v>1800</v>
      </c>
      <c r="V2344" s="27" t="n">
        <v>3500</v>
      </c>
      <c r="W2344" s="12" t="n">
        <f aca="false">IF(AND(I2344&gt;0,R2344&gt;0),(S2344-R2344)/R2344,"")</f>
        <v>0.428571428571429</v>
      </c>
      <c r="X2344" s="12" t="n">
        <f aca="false">IF(AND(J2344&gt;0,T2344&gt;0),(U2344-T2344)/T2344,"")</f>
        <v>0.40625</v>
      </c>
      <c r="Y2344" s="12" t="n">
        <f aca="false">IF(AND(K2344&gt;0,V2344&gt;0),(V2344-Resumen!$B$7)/Resumen!$B$7,"")</f>
        <v>0.4</v>
      </c>
      <c r="Z2344" s="28" t="n">
        <f aca="false">IF(AND(K2344&gt;0,I2344&gt;0,V2344&gt;0,S2344&gt;0),V2344-S2344,"")</f>
        <v>1000</v>
      </c>
      <c r="AA2344" s="12" t="n">
        <f aca="false">IF(Z2344&lt;&gt;"",Z2344/S2344,"")</f>
        <v>0.4</v>
      </c>
      <c r="AB2344" s="28" t="n">
        <f aca="false">IF(AND(K2344&gt;0,J2344&gt;0,V2344&gt;0,U2344&gt;0),V2344-U2344,"")</f>
        <v>1700</v>
      </c>
      <c r="AC2344" s="12" t="n">
        <f aca="false">IF(AB2344&lt;&gt;"",AB2344/U2344,"")</f>
        <v>0.944444444444444</v>
      </c>
      <c r="AD2344" s="27" t="n">
        <v>1</v>
      </c>
      <c r="AE2344" s="27" t="n">
        <v>2</v>
      </c>
      <c r="AF2344" s="27" t="n">
        <v>1</v>
      </c>
      <c r="AG2344" s="28" t="n">
        <f aca="false">AD2344+AE2344+AF2344</f>
        <v>4</v>
      </c>
      <c r="AH2344" s="12" t="n">
        <f aca="false">IF(AG2344&gt;0,AD2344/AG2344,"")</f>
        <v>0.25</v>
      </c>
      <c r="AI2344" s="27" t="n">
        <v>1</v>
      </c>
      <c r="AJ2344" s="27" t="n">
        <v>0</v>
      </c>
      <c r="AK2344" s="27" t="n">
        <v>0</v>
      </c>
      <c r="AL2344" s="22" t="str">
        <f aca="false">IF(OR(AJ2344&gt;0,AK2344&gt;0),"Sí","No")</f>
        <v>No</v>
      </c>
      <c r="AM2344" s="6" t="s">
        <v>198</v>
      </c>
      <c r="AN2344" s="6" t="s">
        <v>198</v>
      </c>
      <c r="AO2344" s="12" t="n">
        <f aca="false">IF(M2344&gt;0,K2344/M2344,"")</f>
        <v>0.0909090909090909</v>
      </c>
      <c r="AP2344" s="22" t="str">
        <f aca="false">IF(M2344&gt;=Resumen!$B$5,"Alto","Bajo")</f>
        <v>Bajo</v>
      </c>
      <c r="AQ2344" s="22" t="str">
        <f aca="false">IF(AO2344&gt;=Resumen!$B$28,"Alto","Bajo")</f>
        <v>Bajo</v>
      </c>
      <c r="AR2344" s="22" t="str">
        <f aca="false">AP2344&amp;" Potencial / "&amp;AQ2344&amp;" Share"</f>
        <v>Bajo Potencial / Bajo Share</v>
      </c>
      <c r="AS2344" s="22" t="str">
        <f aca="false">IF(Q2344="Sí",IF(AO2344&gt;=Resumen!$B$29,"Alto","Bajo"),"")</f>
        <v>Bajo</v>
      </c>
      <c r="AT2344" s="22" t="str">
        <f aca="false">IF(AS2344&lt;&gt;"",AP2344&amp;" Potencial / "&amp;AS2344&amp;" Share","")</f>
        <v>Bajo Potencial / Bajo Share</v>
      </c>
      <c r="AU2344" s="22" t="str">
        <f aca="false">IF(AH2344="","Sin dato",IF(AH2344-AO2344&gt;Resumen!$B$6,"Sobre-exhibido",IF(AO2344-AH2344&gt;Resumen!$B$6,"Sub-exhibido","En línea")))</f>
        <v>Sobre-exhibido</v>
      </c>
      <c r="AV2344" s="22" t="n">
        <f aca="false">IF(AT2344="","",IF(AT2344="Alto Potencial / Bajo Share",1,IF(AT2344="Alto Potencial / Alto Share",2,IF(AT2344="Bajo Potencial / Alto Share",3,4))))</f>
        <v>4</v>
      </c>
      <c r="AW2344" s="22" t="str">
        <f aca="false">IF(Q2344="No","Sin competencia directa",IF(AV2344=1,"1 - Foco Conquista (Alto Pot / Bajo Share)",IF(AV2344=2,"2 - Foco Defensa (Alto Pot / Alto Share)",IF(AV2344=3,"3 - Monitoreo (Bajo Pot / Alto Share)","4 - Baja Prioridad (Bajo Pot / Bajo Share)"))))</f>
        <v>4 - Baja Prioridad (Bajo Pot / Bajo Share)</v>
      </c>
      <c r="AX2344" s="12" t="str">
        <f aca="false">IF(OR(IFERROR(AND(W2344&lt;&gt;"",Y2344&lt;&gt;"",Y2344-W2344&gt;Resumen!$B$8),FALSE()),IFERROR(AND(X2344&lt;&gt;"",Y2344&lt;&gt;"",Y2344-X2344&gt;Resumen!$B$8),FALSE())),MAX(IF(IFERROR(AND(W2344&lt;&gt;"",Y2344&lt;&gt;"",Y2344-W2344&gt;Resumen!$B$8),FALSE()),Y2344-W2344,0),IF(IFERROR(AND(X2344&lt;&gt;"",Y2344&lt;&gt;"",Y2344-X2344&gt;Resumen!$B$8),FALSE()),Y2344-X2344,0)),"")</f>
        <v/>
      </c>
      <c r="AY2344" s="22" t="str">
        <f aca="false">IF(OR(IFERROR(AND(W2344&lt;&gt;"",Y2344&lt;&gt;"",Y2344-W2344&gt;Resumen!$B$8),FALSE()),IFERROR(AND(X2344&lt;&gt;"",Y2344&lt;&gt;"",Y2344-X2344&gt;Resumen!$B$8),FALSE())),TRIM("Lays tiene mayor markup que "&amp;IF(IFERROR(AND(W2344&lt;&gt;"",Y2344&lt;&gt;"",Y2344-W2344&gt;Resumen!$B$8),FALSE()),"Quento ","")&amp;IF(IFERROR(AND(X2344&lt;&gt;"",Y2344&lt;&gt;"",Y2344-X2344&gt;Resumen!$B$8),FALSE()),"Julicroc ","")&amp;"en este PDV"),"")</f>
        <v/>
      </c>
      <c r="AZ2344" s="22" t="str">
        <f aca="false">IF(COUNTIF('Plan Pehuamar - Lista'!$A$2:$A$167,A2344)&gt;0,"Sí","No")</f>
        <v>No</v>
      </c>
      <c r="BA2344" s="22" t="str">
        <f aca="false">IF(COUNTIF('Plan Combo 9+1'!$A$2:$A$226,A2344)&gt;0,"Sí","No")</f>
        <v>No</v>
      </c>
      <c r="BB2344" s="22" t="str">
        <f aca="false">IF(AH2344="","No",IF(BA2344="Sí",IF((AO2344-AH2344)&gt;Resumen!$B$6,"Sí","No"),IF((AO2344-AH2344)&gt;=Resumen!$B$132,"Sí","No")))</f>
        <v>No</v>
      </c>
      <c r="BC2344" s="22" t="str">
        <f aca="false">IF(AND(N2344="Sí",AL2344="Sí",AI2344=0),"Sí","No")</f>
        <v>No</v>
      </c>
      <c r="BD2344" s="22" t="str">
        <f aca="false">IF(COUNTIF('Plan 9+1 (con Pehuamar)'!$A$2:$A$227,A2344)&gt;0,"Sí","No")</f>
        <v>No</v>
      </c>
    </row>
    <row r="2345" customFormat="false" ht="15" hidden="false" customHeight="true" outlineLevel="0" collapsed="false">
      <c r="A2345" s="6" t="n">
        <v>202718</v>
      </c>
      <c r="B2345" s="6" t="n">
        <v>14</v>
      </c>
      <c r="C2345" s="6" t="n">
        <v>1404</v>
      </c>
      <c r="D2345" s="6" t="s">
        <v>359</v>
      </c>
      <c r="E2345" s="6" t="s">
        <v>2495</v>
      </c>
      <c r="F2345" s="6" t="s">
        <v>201</v>
      </c>
      <c r="G2345" s="6" t="s">
        <v>130</v>
      </c>
      <c r="H2345" s="6" t="s">
        <v>1715</v>
      </c>
      <c r="I2345" s="27" t="n">
        <v>10</v>
      </c>
      <c r="J2345" s="27" t="n">
        <v>3</v>
      </c>
      <c r="K2345" s="27" t="n">
        <v>0</v>
      </c>
      <c r="L2345" s="28" t="n">
        <f aca="false">I2345+J2345</f>
        <v>13</v>
      </c>
      <c r="M2345" s="28" t="n">
        <f aca="false">L2345+K2345</f>
        <v>13</v>
      </c>
      <c r="N2345" s="22" t="str">
        <f aca="false">IF(I2345&gt;0,"Sí","No")</f>
        <v>Sí</v>
      </c>
      <c r="O2345" s="22" t="str">
        <f aca="false">IF(J2345&gt;0,"Sí","No")</f>
        <v>Sí</v>
      </c>
      <c r="P2345" s="22" t="str">
        <f aca="false">IF(K2345&gt;0,"Sí","No")</f>
        <v>No</v>
      </c>
      <c r="Q2345" s="22" t="str">
        <f aca="false">IF(OR(I2345&gt;0,J2345&gt;0),"Sí","No")</f>
        <v>Sí</v>
      </c>
      <c r="R2345" s="27" t="n">
        <v>1750</v>
      </c>
      <c r="S2345" s="27" t="n">
        <v>2500</v>
      </c>
      <c r="T2345" s="27" t="n">
        <v>1280</v>
      </c>
      <c r="U2345" s="27" t="n">
        <v>1800</v>
      </c>
      <c r="V2345" s="27"/>
      <c r="W2345" s="12" t="n">
        <f aca="false">IF(AND(I2345&gt;0,R2345&gt;0),(S2345-R2345)/R2345,"")</f>
        <v>0.428571428571429</v>
      </c>
      <c r="X2345" s="12" t="n">
        <f aca="false">IF(AND(J2345&gt;0,T2345&gt;0),(U2345-T2345)/T2345,"")</f>
        <v>0.40625</v>
      </c>
      <c r="Y2345" s="12" t="str">
        <f aca="false">IF(AND(K2345&gt;0,V2345&gt;0),(V2345-Resumen!$B$7)/Resumen!$B$7,"")</f>
        <v/>
      </c>
      <c r="Z2345" s="28" t="str">
        <f aca="false">IF(AND(K2345&gt;0,I2345&gt;0,V2345&gt;0,S2345&gt;0),V2345-S2345,"")</f>
        <v/>
      </c>
      <c r="AA2345" s="12" t="str">
        <f aca="false">IF(Z2345&lt;&gt;"",Z2345/S2345,"")</f>
        <v/>
      </c>
      <c r="AB2345" s="28" t="str">
        <f aca="false">IF(AND(K2345&gt;0,J2345&gt;0,V2345&gt;0,U2345&gt;0),V2345-U2345,"")</f>
        <v/>
      </c>
      <c r="AC2345" s="12" t="str">
        <f aca="false">IF(AB2345&lt;&gt;"",AB2345/U2345,"")</f>
        <v/>
      </c>
      <c r="AD2345" s="27" t="n">
        <v>0</v>
      </c>
      <c r="AE2345" s="27" t="n">
        <v>2</v>
      </c>
      <c r="AF2345" s="27" t="n">
        <v>3</v>
      </c>
      <c r="AG2345" s="28" t="n">
        <f aca="false">AD2345+AE2345+AF2345</f>
        <v>5</v>
      </c>
      <c r="AH2345" s="12" t="n">
        <f aca="false">IF(AG2345&gt;0,AD2345/AG2345,"")</f>
        <v>0</v>
      </c>
      <c r="AI2345" s="27" t="n">
        <v>0</v>
      </c>
      <c r="AJ2345" s="27" t="n">
        <v>0</v>
      </c>
      <c r="AK2345" s="27" t="n">
        <v>0</v>
      </c>
      <c r="AL2345" s="22" t="str">
        <f aca="false">IF(OR(AJ2345&gt;0,AK2345&gt;0),"Sí","No")</f>
        <v>No</v>
      </c>
      <c r="AM2345" s="6" t="s">
        <v>198</v>
      </c>
      <c r="AN2345" s="6" t="s">
        <v>198</v>
      </c>
      <c r="AO2345" s="12" t="n">
        <f aca="false">IF(M2345&gt;0,K2345/M2345,"")</f>
        <v>0</v>
      </c>
      <c r="AP2345" s="22" t="str">
        <f aca="false">IF(M2345&gt;=Resumen!$B$5,"Alto","Bajo")</f>
        <v>Bajo</v>
      </c>
      <c r="AQ2345" s="22" t="str">
        <f aca="false">IF(AO2345&gt;=Resumen!$B$28,"Alto","Bajo")</f>
        <v>Bajo</v>
      </c>
      <c r="AR2345" s="22" t="str">
        <f aca="false">AP2345&amp;" Potencial / "&amp;AQ2345&amp;" Share"</f>
        <v>Bajo Potencial / Bajo Share</v>
      </c>
      <c r="AS2345" s="22" t="str">
        <f aca="false">IF(Q2345="Sí",IF(AO2345&gt;=Resumen!$B$29,"Alto","Bajo"),"")</f>
        <v>Bajo</v>
      </c>
      <c r="AT2345" s="22" t="str">
        <f aca="false">IF(AS2345&lt;&gt;"",AP2345&amp;" Potencial / "&amp;AS2345&amp;" Share","")</f>
        <v>Bajo Potencial / Bajo Share</v>
      </c>
      <c r="AU2345" s="22" t="str">
        <f aca="false">IF(AH2345="","Sin dato",IF(AH2345-AO2345&gt;Resumen!$B$6,"Sobre-exhibido",IF(AO2345-AH2345&gt;Resumen!$B$6,"Sub-exhibido","En línea")))</f>
        <v>En línea</v>
      </c>
      <c r="AV2345" s="22" t="n">
        <f aca="false">IF(AT2345="","",IF(AT2345="Alto Potencial / Bajo Share",1,IF(AT2345="Alto Potencial / Alto Share",2,IF(AT2345="Bajo Potencial / Alto Share",3,4))))</f>
        <v>4</v>
      </c>
      <c r="AW2345" s="22" t="str">
        <f aca="false">IF(Q2345="No","Sin competencia directa",IF(AV2345=1,"1 - Foco Conquista (Alto Pot / Bajo Share)",IF(AV2345=2,"2 - Foco Defensa (Alto Pot / Alto Share)",IF(AV2345=3,"3 - Monitoreo (Bajo Pot / Alto Share)","4 - Baja Prioridad (Bajo Pot / Bajo Share)"))))</f>
        <v>4 - Baja Prioridad (Bajo Pot / Bajo Share)</v>
      </c>
      <c r="AX2345" s="12" t="str">
        <f aca="false">IF(OR(IFERROR(AND(W2345&lt;&gt;"",Y2345&lt;&gt;"",Y2345-W2345&gt;Resumen!$B$8),FALSE()),IFERROR(AND(X2345&lt;&gt;"",Y2345&lt;&gt;"",Y2345-X2345&gt;Resumen!$B$8),FALSE())),MAX(IF(IFERROR(AND(W2345&lt;&gt;"",Y2345&lt;&gt;"",Y2345-W2345&gt;Resumen!$B$8),FALSE()),Y2345-W2345,0),IF(IFERROR(AND(X2345&lt;&gt;"",Y2345&lt;&gt;"",Y2345-X2345&gt;Resumen!$B$8),FALSE()),Y2345-X2345,0)),"")</f>
        <v/>
      </c>
      <c r="AY2345" s="22" t="str">
        <f aca="false">IF(OR(IFERROR(AND(W2345&lt;&gt;"",Y2345&lt;&gt;"",Y2345-W2345&gt;Resumen!$B$8),FALSE()),IFERROR(AND(X2345&lt;&gt;"",Y2345&lt;&gt;"",Y2345-X2345&gt;Resumen!$B$8),FALSE())),TRIM("Lays tiene mayor markup que "&amp;IF(IFERROR(AND(W2345&lt;&gt;"",Y2345&lt;&gt;"",Y2345-W2345&gt;Resumen!$B$8),FALSE()),"Quento ","")&amp;IF(IFERROR(AND(X2345&lt;&gt;"",Y2345&lt;&gt;"",Y2345-X2345&gt;Resumen!$B$8),FALSE()),"Julicroc ","")&amp;"en este PDV"),"")</f>
        <v/>
      </c>
      <c r="AZ2345" s="22" t="str">
        <f aca="false">IF(COUNTIF('Plan Pehuamar - Lista'!$A$2:$A$167,A2345)&gt;0,"Sí","No")</f>
        <v>No</v>
      </c>
      <c r="BA2345" s="22" t="str">
        <f aca="false">IF(COUNTIF('Plan Combo 9+1'!$A$2:$A$226,A2345)&gt;0,"Sí","No")</f>
        <v>No</v>
      </c>
      <c r="BB2345" s="22" t="str">
        <f aca="false">IF(AH2345="","No",IF(BA2345="Sí",IF((AO2345-AH2345)&gt;Resumen!$B$6,"Sí","No"),IF((AO2345-AH2345)&gt;=Resumen!$B$132,"Sí","No")))</f>
        <v>No</v>
      </c>
      <c r="BC2345" s="22" t="str">
        <f aca="false">IF(AND(N2345="Sí",AL2345="Sí",AI2345=0),"Sí","No")</f>
        <v>No</v>
      </c>
      <c r="BD2345" s="22" t="str">
        <f aca="false">IF(COUNTIF('Plan 9+1 (con Pehuamar)'!$A$2:$A$227,A2345)&gt;0,"Sí","No")</f>
        <v>No</v>
      </c>
    </row>
    <row r="2346" customFormat="false" ht="15" hidden="false" customHeight="true" outlineLevel="0" collapsed="false">
      <c r="A2346" s="6" t="n">
        <v>202719</v>
      </c>
      <c r="B2346" s="6" t="n">
        <v>14</v>
      </c>
      <c r="C2346" s="6" t="n">
        <v>1404</v>
      </c>
      <c r="D2346" s="6" t="s">
        <v>359</v>
      </c>
      <c r="E2346" s="6" t="s">
        <v>2496</v>
      </c>
      <c r="F2346" s="6" t="s">
        <v>196</v>
      </c>
      <c r="G2346" s="6" t="s">
        <v>130</v>
      </c>
      <c r="H2346" s="6" t="s">
        <v>1715</v>
      </c>
      <c r="I2346" s="27" t="n">
        <v>10</v>
      </c>
      <c r="J2346" s="27" t="n">
        <v>0</v>
      </c>
      <c r="K2346" s="27" t="n">
        <v>3</v>
      </c>
      <c r="L2346" s="28" t="n">
        <f aca="false">I2346+J2346</f>
        <v>10</v>
      </c>
      <c r="M2346" s="28" t="n">
        <f aca="false">L2346+K2346</f>
        <v>13</v>
      </c>
      <c r="N2346" s="22" t="str">
        <f aca="false">IF(I2346&gt;0,"Sí","No")</f>
        <v>Sí</v>
      </c>
      <c r="O2346" s="22" t="str">
        <f aca="false">IF(J2346&gt;0,"Sí","No")</f>
        <v>No</v>
      </c>
      <c r="P2346" s="22" t="str">
        <f aca="false">IF(K2346&gt;0,"Sí","No")</f>
        <v>Sí</v>
      </c>
      <c r="Q2346" s="22" t="str">
        <f aca="false">IF(OR(I2346&gt;0,J2346&gt;0),"Sí","No")</f>
        <v>Sí</v>
      </c>
      <c r="R2346" s="27" t="n">
        <v>1750</v>
      </c>
      <c r="S2346" s="27" t="n">
        <v>2500</v>
      </c>
      <c r="T2346" s="27"/>
      <c r="U2346" s="27"/>
      <c r="V2346" s="27" t="n">
        <v>3500</v>
      </c>
      <c r="W2346" s="12" t="n">
        <f aca="false">IF(AND(I2346&gt;0,R2346&gt;0),(S2346-R2346)/R2346,"")</f>
        <v>0.428571428571429</v>
      </c>
      <c r="X2346" s="12" t="str">
        <f aca="false">IF(AND(J2346&gt;0,T2346&gt;0),(U2346-T2346)/T2346,"")</f>
        <v/>
      </c>
      <c r="Y2346" s="12" t="n">
        <f aca="false">IF(AND(K2346&gt;0,V2346&gt;0),(V2346-Resumen!$B$7)/Resumen!$B$7,"")</f>
        <v>0.4</v>
      </c>
      <c r="Z2346" s="28" t="n">
        <f aca="false">IF(AND(K2346&gt;0,I2346&gt;0,V2346&gt;0,S2346&gt;0),V2346-S2346,"")</f>
        <v>1000</v>
      </c>
      <c r="AA2346" s="12" t="n">
        <f aca="false">IF(Z2346&lt;&gt;"",Z2346/S2346,"")</f>
        <v>0.4</v>
      </c>
      <c r="AB2346" s="28" t="str">
        <f aca="false">IF(AND(K2346&gt;0,J2346&gt;0,V2346&gt;0,U2346&gt;0),V2346-U2346,"")</f>
        <v/>
      </c>
      <c r="AC2346" s="12" t="str">
        <f aca="false">IF(AB2346&lt;&gt;"",AB2346/U2346,"")</f>
        <v/>
      </c>
      <c r="AD2346" s="27" t="n">
        <v>2</v>
      </c>
      <c r="AE2346" s="27" t="n">
        <v>2</v>
      </c>
      <c r="AF2346" s="27" t="n">
        <v>5</v>
      </c>
      <c r="AG2346" s="28" t="n">
        <f aca="false">AD2346+AE2346+AF2346</f>
        <v>9</v>
      </c>
      <c r="AH2346" s="12" t="n">
        <f aca="false">IF(AG2346&gt;0,AD2346/AG2346,"")</f>
        <v>0.222222222222222</v>
      </c>
      <c r="AI2346" s="27" t="n">
        <v>1</v>
      </c>
      <c r="AJ2346" s="27" t="n">
        <v>0</v>
      </c>
      <c r="AK2346" s="27" t="n">
        <v>1</v>
      </c>
      <c r="AL2346" s="22" t="str">
        <f aca="false">IF(OR(AJ2346&gt;0,AK2346&gt;0),"Sí","No")</f>
        <v>Sí</v>
      </c>
      <c r="AM2346" s="6" t="s">
        <v>198</v>
      </c>
      <c r="AN2346" s="6"/>
      <c r="AO2346" s="12" t="n">
        <f aca="false">IF(M2346&gt;0,K2346/M2346,"")</f>
        <v>0.230769230769231</v>
      </c>
      <c r="AP2346" s="22" t="str">
        <f aca="false">IF(M2346&gt;=Resumen!$B$5,"Alto","Bajo")</f>
        <v>Bajo</v>
      </c>
      <c r="AQ2346" s="22" t="str">
        <f aca="false">IF(AO2346&gt;=Resumen!$B$28,"Alto","Bajo")</f>
        <v>Bajo</v>
      </c>
      <c r="AR2346" s="22" t="str">
        <f aca="false">AP2346&amp;" Potencial / "&amp;AQ2346&amp;" Share"</f>
        <v>Bajo Potencial / Bajo Share</v>
      </c>
      <c r="AS2346" s="22" t="str">
        <f aca="false">IF(Q2346="Sí",IF(AO2346&gt;=Resumen!$B$29,"Alto","Bajo"),"")</f>
        <v>Bajo</v>
      </c>
      <c r="AT2346" s="22" t="str">
        <f aca="false">IF(AS2346&lt;&gt;"",AP2346&amp;" Potencial / "&amp;AS2346&amp;" Share","")</f>
        <v>Bajo Potencial / Bajo Share</v>
      </c>
      <c r="AU2346" s="22" t="str">
        <f aca="false">IF(AH2346="","Sin dato",IF(AH2346-AO2346&gt;Resumen!$B$6,"Sobre-exhibido",IF(AO2346-AH2346&gt;Resumen!$B$6,"Sub-exhibido","En línea")))</f>
        <v>En línea</v>
      </c>
      <c r="AV2346" s="22" t="n">
        <f aca="false">IF(AT2346="","",IF(AT2346="Alto Potencial / Bajo Share",1,IF(AT2346="Alto Potencial / Alto Share",2,IF(AT2346="Bajo Potencial / Alto Share",3,4))))</f>
        <v>4</v>
      </c>
      <c r="AW2346" s="22" t="str">
        <f aca="false">IF(Q2346="No","Sin competencia directa",IF(AV2346=1,"1 - Foco Conquista (Alto Pot / Bajo Share)",IF(AV2346=2,"2 - Foco Defensa (Alto Pot / Alto Share)",IF(AV2346=3,"3 - Monitoreo (Bajo Pot / Alto Share)","4 - Baja Prioridad (Bajo Pot / Bajo Share)"))))</f>
        <v>4 - Baja Prioridad (Bajo Pot / Bajo Share)</v>
      </c>
      <c r="AX2346" s="12" t="str">
        <f aca="false">IF(OR(IFERROR(AND(W2346&lt;&gt;"",Y2346&lt;&gt;"",Y2346-W2346&gt;Resumen!$B$8),FALSE()),IFERROR(AND(X2346&lt;&gt;"",Y2346&lt;&gt;"",Y2346-X2346&gt;Resumen!$B$8),FALSE())),MAX(IF(IFERROR(AND(W2346&lt;&gt;"",Y2346&lt;&gt;"",Y2346-W2346&gt;Resumen!$B$8),FALSE()),Y2346-W2346,0),IF(IFERROR(AND(X2346&lt;&gt;"",Y2346&lt;&gt;"",Y2346-X2346&gt;Resumen!$B$8),FALSE()),Y2346-X2346,0)),"")</f>
        <v/>
      </c>
      <c r="AY2346" s="22" t="str">
        <f aca="false">IF(OR(IFERROR(AND(W2346&lt;&gt;"",Y2346&lt;&gt;"",Y2346-W2346&gt;Resumen!$B$8),FALSE()),IFERROR(AND(X2346&lt;&gt;"",Y2346&lt;&gt;"",Y2346-X2346&gt;Resumen!$B$8),FALSE())),TRIM("Lays tiene mayor markup que "&amp;IF(IFERROR(AND(W2346&lt;&gt;"",Y2346&lt;&gt;"",Y2346-W2346&gt;Resumen!$B$8),FALSE()),"Quento ","")&amp;IF(IFERROR(AND(X2346&lt;&gt;"",Y2346&lt;&gt;"",Y2346-X2346&gt;Resumen!$B$8),FALSE()),"Julicroc ","")&amp;"en este PDV"),"")</f>
        <v/>
      </c>
      <c r="AZ2346" s="22" t="str">
        <f aca="false">IF(COUNTIF('Plan Pehuamar - Lista'!$A$2:$A$167,A2346)&gt;0,"Sí","No")</f>
        <v>No</v>
      </c>
      <c r="BA2346" s="22" t="str">
        <f aca="false">IF(COUNTIF('Plan Combo 9+1'!$A$2:$A$226,A2346)&gt;0,"Sí","No")</f>
        <v>No</v>
      </c>
      <c r="BB2346" s="22" t="str">
        <f aca="false">IF(AH2346="","No",IF(BA2346="Sí",IF((AO2346-AH2346)&gt;Resumen!$B$6,"Sí","No"),IF((AO2346-AH2346)&gt;=Resumen!$B$132,"Sí","No")))</f>
        <v>No</v>
      </c>
      <c r="BC2346" s="22" t="str">
        <f aca="false">IF(AND(N2346="Sí",AL2346="Sí",AI2346=0),"Sí","No")</f>
        <v>No</v>
      </c>
      <c r="BD2346" s="22" t="str">
        <f aca="false">IF(COUNTIF('Plan 9+1 (con Pehuamar)'!$A$2:$A$227,A2346)&gt;0,"Sí","No")</f>
        <v>No</v>
      </c>
    </row>
    <row r="2347" customFormat="false" ht="15" hidden="false" customHeight="true" outlineLevel="0" collapsed="false">
      <c r="A2347" s="6" t="n">
        <v>202735</v>
      </c>
      <c r="B2347" s="6" t="n">
        <v>14</v>
      </c>
      <c r="C2347" s="6" t="n">
        <v>1404</v>
      </c>
      <c r="D2347" s="6" t="s">
        <v>359</v>
      </c>
      <c r="E2347" s="6" t="s">
        <v>2497</v>
      </c>
      <c r="F2347" s="6" t="s">
        <v>201</v>
      </c>
      <c r="G2347" s="6" t="s">
        <v>130</v>
      </c>
      <c r="H2347" s="6" t="s">
        <v>1715</v>
      </c>
      <c r="I2347" s="27" t="n">
        <v>10</v>
      </c>
      <c r="J2347" s="27" t="n">
        <v>6</v>
      </c>
      <c r="K2347" s="27" t="n">
        <v>2</v>
      </c>
      <c r="L2347" s="28" t="n">
        <f aca="false">I2347+J2347</f>
        <v>16</v>
      </c>
      <c r="M2347" s="28" t="n">
        <f aca="false">L2347+K2347</f>
        <v>18</v>
      </c>
      <c r="N2347" s="22" t="str">
        <f aca="false">IF(I2347&gt;0,"Sí","No")</f>
        <v>Sí</v>
      </c>
      <c r="O2347" s="22" t="str">
        <f aca="false">IF(J2347&gt;0,"Sí","No")</f>
        <v>Sí</v>
      </c>
      <c r="P2347" s="22" t="str">
        <f aca="false">IF(K2347&gt;0,"Sí","No")</f>
        <v>Sí</v>
      </c>
      <c r="Q2347" s="22" t="str">
        <f aca="false">IF(OR(I2347&gt;0,J2347&gt;0),"Sí","No")</f>
        <v>Sí</v>
      </c>
      <c r="R2347" s="27" t="n">
        <v>1750</v>
      </c>
      <c r="S2347" s="27" t="n">
        <v>2500</v>
      </c>
      <c r="T2347" s="27" t="n">
        <v>1280</v>
      </c>
      <c r="U2347" s="27" t="n">
        <v>1800</v>
      </c>
      <c r="V2347" s="27" t="n">
        <v>3500</v>
      </c>
      <c r="W2347" s="12" t="n">
        <f aca="false">IF(AND(I2347&gt;0,R2347&gt;0),(S2347-R2347)/R2347,"")</f>
        <v>0.428571428571429</v>
      </c>
      <c r="X2347" s="12" t="n">
        <f aca="false">IF(AND(J2347&gt;0,T2347&gt;0),(U2347-T2347)/T2347,"")</f>
        <v>0.40625</v>
      </c>
      <c r="Y2347" s="12" t="n">
        <f aca="false">IF(AND(K2347&gt;0,V2347&gt;0),(V2347-Resumen!$B$7)/Resumen!$B$7,"")</f>
        <v>0.4</v>
      </c>
      <c r="Z2347" s="28" t="n">
        <f aca="false">IF(AND(K2347&gt;0,I2347&gt;0,V2347&gt;0,S2347&gt;0),V2347-S2347,"")</f>
        <v>1000</v>
      </c>
      <c r="AA2347" s="12" t="n">
        <f aca="false">IF(Z2347&lt;&gt;"",Z2347/S2347,"")</f>
        <v>0.4</v>
      </c>
      <c r="AB2347" s="28" t="n">
        <f aca="false">IF(AND(K2347&gt;0,J2347&gt;0,V2347&gt;0,U2347&gt;0),V2347-U2347,"")</f>
        <v>1700</v>
      </c>
      <c r="AC2347" s="12" t="n">
        <f aca="false">IF(AB2347&lt;&gt;"",AB2347/U2347,"")</f>
        <v>0.944444444444444</v>
      </c>
      <c r="AD2347" s="27" t="n">
        <v>2</v>
      </c>
      <c r="AE2347" s="27" t="n">
        <v>2</v>
      </c>
      <c r="AF2347" s="27" t="n">
        <v>5</v>
      </c>
      <c r="AG2347" s="28" t="n">
        <f aca="false">AD2347+AE2347+AF2347</f>
        <v>9</v>
      </c>
      <c r="AH2347" s="12" t="n">
        <f aca="false">IF(AG2347&gt;0,AD2347/AG2347,"")</f>
        <v>0.222222222222222</v>
      </c>
      <c r="AI2347" s="27" t="n">
        <v>1</v>
      </c>
      <c r="AJ2347" s="27" t="n">
        <v>0</v>
      </c>
      <c r="AK2347" s="27" t="n">
        <v>1</v>
      </c>
      <c r="AL2347" s="22" t="str">
        <f aca="false">IF(OR(AJ2347&gt;0,AK2347&gt;0),"Sí","No")</f>
        <v>Sí</v>
      </c>
      <c r="AM2347" s="6" t="s">
        <v>198</v>
      </c>
      <c r="AN2347" s="6" t="s">
        <v>198</v>
      </c>
      <c r="AO2347" s="12" t="n">
        <f aca="false">IF(M2347&gt;0,K2347/M2347,"")</f>
        <v>0.111111111111111</v>
      </c>
      <c r="AP2347" s="22" t="str">
        <f aca="false">IF(M2347&gt;=Resumen!$B$5,"Alto","Bajo")</f>
        <v>Bajo</v>
      </c>
      <c r="AQ2347" s="22" t="str">
        <f aca="false">IF(AO2347&gt;=Resumen!$B$28,"Alto","Bajo")</f>
        <v>Bajo</v>
      </c>
      <c r="AR2347" s="22" t="str">
        <f aca="false">AP2347&amp;" Potencial / "&amp;AQ2347&amp;" Share"</f>
        <v>Bajo Potencial / Bajo Share</v>
      </c>
      <c r="AS2347" s="22" t="str">
        <f aca="false">IF(Q2347="Sí",IF(AO2347&gt;=Resumen!$B$29,"Alto","Bajo"),"")</f>
        <v>Bajo</v>
      </c>
      <c r="AT2347" s="22" t="str">
        <f aca="false">IF(AS2347&lt;&gt;"",AP2347&amp;" Potencial / "&amp;AS2347&amp;" Share","")</f>
        <v>Bajo Potencial / Bajo Share</v>
      </c>
      <c r="AU2347" s="22" t="str">
        <f aca="false">IF(AH2347="","Sin dato",IF(AH2347-AO2347&gt;Resumen!$B$6,"Sobre-exhibido",IF(AO2347-AH2347&gt;Resumen!$B$6,"Sub-exhibido","En línea")))</f>
        <v>Sobre-exhibido</v>
      </c>
      <c r="AV2347" s="22" t="n">
        <f aca="false">IF(AT2347="","",IF(AT2347="Alto Potencial / Bajo Share",1,IF(AT2347="Alto Potencial / Alto Share",2,IF(AT2347="Bajo Potencial / Alto Share",3,4))))</f>
        <v>4</v>
      </c>
      <c r="AW2347" s="22" t="str">
        <f aca="false">IF(Q2347="No","Sin competencia directa",IF(AV2347=1,"1 - Foco Conquista (Alto Pot / Bajo Share)",IF(AV2347=2,"2 - Foco Defensa (Alto Pot / Alto Share)",IF(AV2347=3,"3 - Monitoreo (Bajo Pot / Alto Share)","4 - Baja Prioridad (Bajo Pot / Bajo Share)"))))</f>
        <v>4 - Baja Prioridad (Bajo Pot / Bajo Share)</v>
      </c>
      <c r="AX2347" s="12" t="str">
        <f aca="false">IF(OR(IFERROR(AND(W2347&lt;&gt;"",Y2347&lt;&gt;"",Y2347-W2347&gt;Resumen!$B$8),FALSE()),IFERROR(AND(X2347&lt;&gt;"",Y2347&lt;&gt;"",Y2347-X2347&gt;Resumen!$B$8),FALSE())),MAX(IF(IFERROR(AND(W2347&lt;&gt;"",Y2347&lt;&gt;"",Y2347-W2347&gt;Resumen!$B$8),FALSE()),Y2347-W2347,0),IF(IFERROR(AND(X2347&lt;&gt;"",Y2347&lt;&gt;"",Y2347-X2347&gt;Resumen!$B$8),FALSE()),Y2347-X2347,0)),"")</f>
        <v/>
      </c>
      <c r="AY2347" s="22" t="str">
        <f aca="false">IF(OR(IFERROR(AND(W2347&lt;&gt;"",Y2347&lt;&gt;"",Y2347-W2347&gt;Resumen!$B$8),FALSE()),IFERROR(AND(X2347&lt;&gt;"",Y2347&lt;&gt;"",Y2347-X2347&gt;Resumen!$B$8),FALSE())),TRIM("Lays tiene mayor markup que "&amp;IF(IFERROR(AND(W2347&lt;&gt;"",Y2347&lt;&gt;"",Y2347-W2347&gt;Resumen!$B$8),FALSE()),"Quento ","")&amp;IF(IFERROR(AND(X2347&lt;&gt;"",Y2347&lt;&gt;"",Y2347-X2347&gt;Resumen!$B$8),FALSE()),"Julicroc ","")&amp;"en este PDV"),"")</f>
        <v/>
      </c>
      <c r="AZ2347" s="22" t="str">
        <f aca="false">IF(COUNTIF('Plan Pehuamar - Lista'!$A$2:$A$167,A2347)&gt;0,"Sí","No")</f>
        <v>No</v>
      </c>
      <c r="BA2347" s="22" t="str">
        <f aca="false">IF(COUNTIF('Plan Combo 9+1'!$A$2:$A$226,A2347)&gt;0,"Sí","No")</f>
        <v>No</v>
      </c>
      <c r="BB2347" s="22" t="str">
        <f aca="false">IF(AH2347="","No",IF(BA2347="Sí",IF((AO2347-AH2347)&gt;Resumen!$B$6,"Sí","No"),IF((AO2347-AH2347)&gt;=Resumen!$B$132,"Sí","No")))</f>
        <v>No</v>
      </c>
      <c r="BC2347" s="22" t="str">
        <f aca="false">IF(AND(N2347="Sí",AL2347="Sí",AI2347=0),"Sí","No")</f>
        <v>No</v>
      </c>
      <c r="BD2347" s="22" t="str">
        <f aca="false">IF(COUNTIF('Plan 9+1 (con Pehuamar)'!$A$2:$A$227,A2347)&gt;0,"Sí","No")</f>
        <v>No</v>
      </c>
    </row>
    <row r="2348" customFormat="false" ht="15" hidden="false" customHeight="true" outlineLevel="0" collapsed="false">
      <c r="A2348" s="6" t="n">
        <v>202737</v>
      </c>
      <c r="B2348" s="6" t="n">
        <v>14</v>
      </c>
      <c r="C2348" s="6" t="n">
        <v>1404</v>
      </c>
      <c r="D2348" s="6" t="s">
        <v>359</v>
      </c>
      <c r="E2348" s="6" t="s">
        <v>2497</v>
      </c>
      <c r="F2348" s="6" t="s">
        <v>201</v>
      </c>
      <c r="G2348" s="6" t="s">
        <v>130</v>
      </c>
      <c r="H2348" s="6" t="s">
        <v>1715</v>
      </c>
      <c r="I2348" s="27" t="n">
        <v>0</v>
      </c>
      <c r="J2348" s="27" t="n">
        <v>0</v>
      </c>
      <c r="K2348" s="27" t="n">
        <v>0.4</v>
      </c>
      <c r="L2348" s="28" t="n">
        <f aca="false">I2348+J2348</f>
        <v>0</v>
      </c>
      <c r="M2348" s="28" t="n">
        <f aca="false">L2348+K2348</f>
        <v>0.4</v>
      </c>
      <c r="N2348" s="22" t="str">
        <f aca="false">IF(I2348&gt;0,"Sí","No")</f>
        <v>No</v>
      </c>
      <c r="O2348" s="22" t="str">
        <f aca="false">IF(J2348&gt;0,"Sí","No")</f>
        <v>No</v>
      </c>
      <c r="P2348" s="22" t="str">
        <f aca="false">IF(K2348&gt;0,"Sí","No")</f>
        <v>Sí</v>
      </c>
      <c r="Q2348" s="22" t="str">
        <f aca="false">IF(OR(I2348&gt;0,J2348&gt;0),"Sí","No")</f>
        <v>No</v>
      </c>
      <c r="R2348" s="27"/>
      <c r="S2348" s="27"/>
      <c r="T2348" s="27"/>
      <c r="U2348" s="27"/>
      <c r="V2348" s="27"/>
      <c r="W2348" s="12" t="str">
        <f aca="false">IF(AND(I2348&gt;0,R2348&gt;0),(S2348-R2348)/R2348,"")</f>
        <v/>
      </c>
      <c r="X2348" s="12" t="str">
        <f aca="false">IF(AND(J2348&gt;0,T2348&gt;0),(U2348-T2348)/T2348,"")</f>
        <v/>
      </c>
      <c r="Y2348" s="12" t="str">
        <f aca="false">IF(AND(K2348&gt;0,V2348&gt;0),(V2348-Resumen!$B$7)/Resumen!$B$7,"")</f>
        <v/>
      </c>
      <c r="Z2348" s="28" t="str">
        <f aca="false">IF(AND(K2348&gt;0,I2348&gt;0,V2348&gt;0,S2348&gt;0),V2348-S2348,"")</f>
        <v/>
      </c>
      <c r="AA2348" s="12" t="str">
        <f aca="false">IF(Z2348&lt;&gt;"",Z2348/S2348,"")</f>
        <v/>
      </c>
      <c r="AB2348" s="28" t="str">
        <f aca="false">IF(AND(K2348&gt;0,J2348&gt;0,V2348&gt;0,U2348&gt;0),V2348-U2348,"")</f>
        <v/>
      </c>
      <c r="AC2348" s="12" t="str">
        <f aca="false">IF(AB2348&lt;&gt;"",AB2348/U2348,"")</f>
        <v/>
      </c>
      <c r="AD2348" s="27" t="n">
        <v>0</v>
      </c>
      <c r="AE2348" s="27" t="n">
        <v>0</v>
      </c>
      <c r="AF2348" s="27" t="n">
        <v>0</v>
      </c>
      <c r="AG2348" s="28" t="n">
        <f aca="false">AD2348+AE2348+AF2348</f>
        <v>0</v>
      </c>
      <c r="AH2348" s="12" t="str">
        <f aca="false">IF(AG2348&gt;0,AD2348/AG2348,"")</f>
        <v/>
      </c>
      <c r="AI2348" s="27" t="n">
        <v>0</v>
      </c>
      <c r="AJ2348" s="27" t="n">
        <v>0</v>
      </c>
      <c r="AK2348" s="27" t="n">
        <v>0</v>
      </c>
      <c r="AL2348" s="22" t="str">
        <f aca="false">IF(OR(AJ2348&gt;0,AK2348&gt;0),"Sí","No")</f>
        <v>No</v>
      </c>
      <c r="AM2348" s="6"/>
      <c r="AN2348" s="6"/>
      <c r="AO2348" s="12" t="n">
        <f aca="false">IF(M2348&gt;0,K2348/M2348,"")</f>
        <v>1</v>
      </c>
      <c r="AP2348" s="22" t="str">
        <f aca="false">IF(M2348&gt;=Resumen!$B$5,"Alto","Bajo")</f>
        <v>Bajo</v>
      </c>
      <c r="AQ2348" s="22" t="str">
        <f aca="false">IF(AO2348&gt;=Resumen!$B$28,"Alto","Bajo")</f>
        <v>Alto</v>
      </c>
      <c r="AR2348" s="22" t="str">
        <f aca="false">AP2348&amp;" Potencial / "&amp;AQ2348&amp;" Share"</f>
        <v>Bajo Potencial / Alto Share</v>
      </c>
      <c r="AS2348" s="22" t="str">
        <f aca="false">IF(Q2348="Sí",IF(AO2348&gt;=Resumen!$B$29,"Alto","Bajo"),"")</f>
        <v/>
      </c>
      <c r="AT2348" s="22" t="str">
        <f aca="false">IF(AS2348&lt;&gt;"",AP2348&amp;" Potencial / "&amp;AS2348&amp;" Share","")</f>
        <v/>
      </c>
      <c r="AU2348" s="22" t="str">
        <f aca="false">IF(AH2348="","Sin dato",IF(AH2348-AO2348&gt;Resumen!$B$6,"Sobre-exhibido",IF(AO2348-AH2348&gt;Resumen!$B$6,"Sub-exhibido","En línea")))</f>
        <v>Sin dato</v>
      </c>
      <c r="AV2348" s="22" t="str">
        <f aca="false">IF(AT2348="","",IF(AT2348="Alto Potencial / Bajo Share",1,IF(AT2348="Alto Potencial / Alto Share",2,IF(AT2348="Bajo Potencial / Alto Share",3,4))))</f>
        <v/>
      </c>
      <c r="AW2348" s="22" t="str">
        <f aca="false">IF(Q2348="No","Sin competencia directa",IF(AV2348=1,"1 - Foco Conquista (Alto Pot / Bajo Share)",IF(AV2348=2,"2 - Foco Defensa (Alto Pot / Alto Share)",IF(AV2348=3,"3 - Monitoreo (Bajo Pot / Alto Share)","4 - Baja Prioridad (Bajo Pot / Bajo Share)"))))</f>
        <v>Sin competencia directa</v>
      </c>
      <c r="AX2348" s="12" t="str">
        <f aca="false">IF(OR(IFERROR(AND(W2348&lt;&gt;"",Y2348&lt;&gt;"",Y2348-W2348&gt;Resumen!$B$8),FALSE()),IFERROR(AND(X2348&lt;&gt;"",Y2348&lt;&gt;"",Y2348-X2348&gt;Resumen!$B$8),FALSE())),MAX(IF(IFERROR(AND(W2348&lt;&gt;"",Y2348&lt;&gt;"",Y2348-W2348&gt;Resumen!$B$8),FALSE()),Y2348-W2348,0),IF(IFERROR(AND(X2348&lt;&gt;"",Y2348&lt;&gt;"",Y2348-X2348&gt;Resumen!$B$8),FALSE()),Y2348-X2348,0)),"")</f>
        <v/>
      </c>
      <c r="AY2348" s="22" t="str">
        <f aca="false">IF(OR(IFERROR(AND(W2348&lt;&gt;"",Y2348&lt;&gt;"",Y2348-W2348&gt;Resumen!$B$8),FALSE()),IFERROR(AND(X2348&lt;&gt;"",Y2348&lt;&gt;"",Y2348-X2348&gt;Resumen!$B$8),FALSE())),TRIM("Lays tiene mayor markup que "&amp;IF(IFERROR(AND(W2348&lt;&gt;"",Y2348&lt;&gt;"",Y2348-W2348&gt;Resumen!$B$8),FALSE()),"Quento ","")&amp;IF(IFERROR(AND(X2348&lt;&gt;"",Y2348&lt;&gt;"",Y2348-X2348&gt;Resumen!$B$8),FALSE()),"Julicroc ","")&amp;"en este PDV"),"")</f>
        <v/>
      </c>
      <c r="AZ2348" s="22" t="str">
        <f aca="false">IF(COUNTIF('Plan Pehuamar - Lista'!$A$2:$A$167,A2348)&gt;0,"Sí","No")</f>
        <v>No</v>
      </c>
      <c r="BA2348" s="22" t="str">
        <f aca="false">IF(COUNTIF('Plan Combo 9+1'!$A$2:$A$226,A2348)&gt;0,"Sí","No")</f>
        <v>No</v>
      </c>
      <c r="BB2348" s="22" t="str">
        <f aca="false">IF(AH2348="","No",IF(BA2348="Sí",IF((AO2348-AH2348)&gt;Resumen!$B$6,"Sí","No"),IF((AO2348-AH2348)&gt;=Resumen!$B$132,"Sí","No")))</f>
        <v>No</v>
      </c>
      <c r="BC2348" s="22" t="str">
        <f aca="false">IF(AND(N2348="Sí",AL2348="Sí",AI2348=0),"Sí","No")</f>
        <v>No</v>
      </c>
      <c r="BD2348" s="22" t="str">
        <f aca="false">IF(COUNTIF('Plan 9+1 (con Pehuamar)'!$A$2:$A$227,A2348)&gt;0,"Sí","No")</f>
        <v>No</v>
      </c>
    </row>
    <row r="2349" customFormat="false" ht="15" hidden="false" customHeight="true" outlineLevel="0" collapsed="false">
      <c r="A2349" s="6" t="n">
        <v>202778</v>
      </c>
      <c r="B2349" s="6" t="n">
        <v>14</v>
      </c>
      <c r="C2349" s="6" t="n">
        <v>1404</v>
      </c>
      <c r="D2349" s="6" t="s">
        <v>359</v>
      </c>
      <c r="E2349" s="6" t="s">
        <v>2498</v>
      </c>
      <c r="F2349" s="6" t="s">
        <v>201</v>
      </c>
      <c r="G2349" s="6" t="s">
        <v>130</v>
      </c>
      <c r="H2349" s="6" t="s">
        <v>1715</v>
      </c>
      <c r="I2349" s="27" t="n">
        <v>0</v>
      </c>
      <c r="J2349" s="27" t="n">
        <v>0</v>
      </c>
      <c r="K2349" s="27" t="n">
        <v>0.4</v>
      </c>
      <c r="L2349" s="28" t="n">
        <f aca="false">I2349+J2349</f>
        <v>0</v>
      </c>
      <c r="M2349" s="28" t="n">
        <f aca="false">L2349+K2349</f>
        <v>0.4</v>
      </c>
      <c r="N2349" s="22" t="str">
        <f aca="false">IF(I2349&gt;0,"Sí","No")</f>
        <v>No</v>
      </c>
      <c r="O2349" s="22" t="str">
        <f aca="false">IF(J2349&gt;0,"Sí","No")</f>
        <v>No</v>
      </c>
      <c r="P2349" s="22" t="str">
        <f aca="false">IF(K2349&gt;0,"Sí","No")</f>
        <v>Sí</v>
      </c>
      <c r="Q2349" s="22" t="str">
        <f aca="false">IF(OR(I2349&gt;0,J2349&gt;0),"Sí","No")</f>
        <v>No</v>
      </c>
      <c r="R2349" s="27"/>
      <c r="S2349" s="27"/>
      <c r="T2349" s="27"/>
      <c r="U2349" s="27"/>
      <c r="V2349" s="27"/>
      <c r="W2349" s="12" t="str">
        <f aca="false">IF(AND(I2349&gt;0,R2349&gt;0),(S2349-R2349)/R2349,"")</f>
        <v/>
      </c>
      <c r="X2349" s="12" t="str">
        <f aca="false">IF(AND(J2349&gt;0,T2349&gt;0),(U2349-T2349)/T2349,"")</f>
        <v/>
      </c>
      <c r="Y2349" s="12" t="str">
        <f aca="false">IF(AND(K2349&gt;0,V2349&gt;0),(V2349-Resumen!$B$7)/Resumen!$B$7,"")</f>
        <v/>
      </c>
      <c r="Z2349" s="28" t="str">
        <f aca="false">IF(AND(K2349&gt;0,I2349&gt;0,V2349&gt;0,S2349&gt;0),V2349-S2349,"")</f>
        <v/>
      </c>
      <c r="AA2349" s="12" t="str">
        <f aca="false">IF(Z2349&lt;&gt;"",Z2349/S2349,"")</f>
        <v/>
      </c>
      <c r="AB2349" s="28" t="str">
        <f aca="false">IF(AND(K2349&gt;0,J2349&gt;0,V2349&gt;0,U2349&gt;0),V2349-U2349,"")</f>
        <v/>
      </c>
      <c r="AC2349" s="12" t="str">
        <f aca="false">IF(AB2349&lt;&gt;"",AB2349/U2349,"")</f>
        <v/>
      </c>
      <c r="AD2349" s="27" t="n">
        <v>0</v>
      </c>
      <c r="AE2349" s="27" t="n">
        <v>0</v>
      </c>
      <c r="AF2349" s="27" t="n">
        <v>0</v>
      </c>
      <c r="AG2349" s="28" t="n">
        <f aca="false">AD2349+AE2349+AF2349</f>
        <v>0</v>
      </c>
      <c r="AH2349" s="12" t="str">
        <f aca="false">IF(AG2349&gt;0,AD2349/AG2349,"")</f>
        <v/>
      </c>
      <c r="AI2349" s="27" t="n">
        <v>0</v>
      </c>
      <c r="AJ2349" s="27" t="n">
        <v>0</v>
      </c>
      <c r="AK2349" s="27" t="n">
        <v>0</v>
      </c>
      <c r="AL2349" s="22" t="str">
        <f aca="false">IF(OR(AJ2349&gt;0,AK2349&gt;0),"Sí","No")</f>
        <v>No</v>
      </c>
      <c r="AM2349" s="6"/>
      <c r="AN2349" s="6"/>
      <c r="AO2349" s="12" t="n">
        <f aca="false">IF(M2349&gt;0,K2349/M2349,"")</f>
        <v>1</v>
      </c>
      <c r="AP2349" s="22" t="str">
        <f aca="false">IF(M2349&gt;=Resumen!$B$5,"Alto","Bajo")</f>
        <v>Bajo</v>
      </c>
      <c r="AQ2349" s="22" t="str">
        <f aca="false">IF(AO2349&gt;=Resumen!$B$28,"Alto","Bajo")</f>
        <v>Alto</v>
      </c>
      <c r="AR2349" s="22" t="str">
        <f aca="false">AP2349&amp;" Potencial / "&amp;AQ2349&amp;" Share"</f>
        <v>Bajo Potencial / Alto Share</v>
      </c>
      <c r="AS2349" s="22" t="str">
        <f aca="false">IF(Q2349="Sí",IF(AO2349&gt;=Resumen!$B$29,"Alto","Bajo"),"")</f>
        <v/>
      </c>
      <c r="AT2349" s="22" t="str">
        <f aca="false">IF(AS2349&lt;&gt;"",AP2349&amp;" Potencial / "&amp;AS2349&amp;" Share","")</f>
        <v/>
      </c>
      <c r="AU2349" s="22" t="str">
        <f aca="false">IF(AH2349="","Sin dato",IF(AH2349-AO2349&gt;Resumen!$B$6,"Sobre-exhibido",IF(AO2349-AH2349&gt;Resumen!$B$6,"Sub-exhibido","En línea")))</f>
        <v>Sin dato</v>
      </c>
      <c r="AV2349" s="22" t="str">
        <f aca="false">IF(AT2349="","",IF(AT2349="Alto Potencial / Bajo Share",1,IF(AT2349="Alto Potencial / Alto Share",2,IF(AT2349="Bajo Potencial / Alto Share",3,4))))</f>
        <v/>
      </c>
      <c r="AW2349" s="22" t="str">
        <f aca="false">IF(Q2349="No","Sin competencia directa",IF(AV2349=1,"1 - Foco Conquista (Alto Pot / Bajo Share)",IF(AV2349=2,"2 - Foco Defensa (Alto Pot / Alto Share)",IF(AV2349=3,"3 - Monitoreo (Bajo Pot / Alto Share)","4 - Baja Prioridad (Bajo Pot / Bajo Share)"))))</f>
        <v>Sin competencia directa</v>
      </c>
      <c r="AX2349" s="12" t="str">
        <f aca="false">IF(OR(IFERROR(AND(W2349&lt;&gt;"",Y2349&lt;&gt;"",Y2349-W2349&gt;Resumen!$B$8),FALSE()),IFERROR(AND(X2349&lt;&gt;"",Y2349&lt;&gt;"",Y2349-X2349&gt;Resumen!$B$8),FALSE())),MAX(IF(IFERROR(AND(W2349&lt;&gt;"",Y2349&lt;&gt;"",Y2349-W2349&gt;Resumen!$B$8),FALSE()),Y2349-W2349,0),IF(IFERROR(AND(X2349&lt;&gt;"",Y2349&lt;&gt;"",Y2349-X2349&gt;Resumen!$B$8),FALSE()),Y2349-X2349,0)),"")</f>
        <v/>
      </c>
      <c r="AY2349" s="22" t="str">
        <f aca="false">IF(OR(IFERROR(AND(W2349&lt;&gt;"",Y2349&lt;&gt;"",Y2349-W2349&gt;Resumen!$B$8),FALSE()),IFERROR(AND(X2349&lt;&gt;"",Y2349&lt;&gt;"",Y2349-X2349&gt;Resumen!$B$8),FALSE())),TRIM("Lays tiene mayor markup que "&amp;IF(IFERROR(AND(W2349&lt;&gt;"",Y2349&lt;&gt;"",Y2349-W2349&gt;Resumen!$B$8),FALSE()),"Quento ","")&amp;IF(IFERROR(AND(X2349&lt;&gt;"",Y2349&lt;&gt;"",Y2349-X2349&gt;Resumen!$B$8),FALSE()),"Julicroc ","")&amp;"en este PDV"),"")</f>
        <v/>
      </c>
      <c r="AZ2349" s="22" t="str">
        <f aca="false">IF(COUNTIF('Plan Pehuamar - Lista'!$A$2:$A$167,A2349)&gt;0,"Sí","No")</f>
        <v>No</v>
      </c>
      <c r="BA2349" s="22" t="str">
        <f aca="false">IF(COUNTIF('Plan Combo 9+1'!$A$2:$A$226,A2349)&gt;0,"Sí","No")</f>
        <v>No</v>
      </c>
      <c r="BB2349" s="22" t="str">
        <f aca="false">IF(AH2349="","No",IF(BA2349="Sí",IF((AO2349-AH2349)&gt;Resumen!$B$6,"Sí","No"),IF((AO2349-AH2349)&gt;=Resumen!$B$132,"Sí","No")))</f>
        <v>No</v>
      </c>
      <c r="BC2349" s="22" t="str">
        <f aca="false">IF(AND(N2349="Sí",AL2349="Sí",AI2349=0),"Sí","No")</f>
        <v>No</v>
      </c>
      <c r="BD2349" s="22" t="str">
        <f aca="false">IF(COUNTIF('Plan 9+1 (con Pehuamar)'!$A$2:$A$227,A2349)&gt;0,"Sí","No")</f>
        <v>No</v>
      </c>
    </row>
    <row r="2350" customFormat="false" ht="15" hidden="false" customHeight="true" outlineLevel="0" collapsed="false">
      <c r="A2350" s="6" t="n">
        <v>201074</v>
      </c>
      <c r="B2350" s="6" t="n">
        <v>14</v>
      </c>
      <c r="C2350" s="6" t="n">
        <v>1405</v>
      </c>
      <c r="D2350" s="6" t="s">
        <v>398</v>
      </c>
      <c r="E2350" s="6" t="s">
        <v>2499</v>
      </c>
      <c r="F2350" s="6" t="s">
        <v>196</v>
      </c>
      <c r="G2350" s="6" t="s">
        <v>130</v>
      </c>
      <c r="H2350" s="6" t="s">
        <v>1715</v>
      </c>
      <c r="I2350" s="27" t="n">
        <v>10</v>
      </c>
      <c r="J2350" s="27" t="n">
        <v>20</v>
      </c>
      <c r="K2350" s="27" t="n">
        <v>5</v>
      </c>
      <c r="L2350" s="28" t="n">
        <f aca="false">I2350+J2350</f>
        <v>30</v>
      </c>
      <c r="M2350" s="28" t="n">
        <f aca="false">L2350+K2350</f>
        <v>35</v>
      </c>
      <c r="N2350" s="22" t="str">
        <f aca="false">IF(I2350&gt;0,"Sí","No")</f>
        <v>Sí</v>
      </c>
      <c r="O2350" s="22" t="str">
        <f aca="false">IF(J2350&gt;0,"Sí","No")</f>
        <v>Sí</v>
      </c>
      <c r="P2350" s="22" t="str">
        <f aca="false">IF(K2350&gt;0,"Sí","No")</f>
        <v>Sí</v>
      </c>
      <c r="Q2350" s="22" t="str">
        <f aca="false">IF(OR(I2350&gt;0,J2350&gt;0),"Sí","No")</f>
        <v>Sí</v>
      </c>
      <c r="R2350" s="27" t="n">
        <v>1750</v>
      </c>
      <c r="S2350" s="27" t="n">
        <v>2500</v>
      </c>
      <c r="T2350" s="27" t="n">
        <v>1900</v>
      </c>
      <c r="U2350" s="27" t="n">
        <v>2000</v>
      </c>
      <c r="V2350" s="27" t="n">
        <v>3500</v>
      </c>
      <c r="W2350" s="12" t="n">
        <f aca="false">IF(AND(I2350&gt;0,R2350&gt;0),(S2350-R2350)/R2350,"")</f>
        <v>0.428571428571429</v>
      </c>
      <c r="X2350" s="12" t="n">
        <f aca="false">IF(AND(J2350&gt;0,T2350&gt;0),(U2350-T2350)/T2350,"")</f>
        <v>0.0526315789473684</v>
      </c>
      <c r="Y2350" s="12" t="n">
        <f aca="false">IF(AND(K2350&gt;0,V2350&gt;0),(V2350-Resumen!$B$7)/Resumen!$B$7,"")</f>
        <v>0.4</v>
      </c>
      <c r="Z2350" s="28" t="n">
        <f aca="false">IF(AND(K2350&gt;0,I2350&gt;0,V2350&gt;0,S2350&gt;0),V2350-S2350,"")</f>
        <v>1000</v>
      </c>
      <c r="AA2350" s="12" t="n">
        <f aca="false">IF(Z2350&lt;&gt;"",Z2350/S2350,"")</f>
        <v>0.4</v>
      </c>
      <c r="AB2350" s="28" t="n">
        <f aca="false">IF(AND(K2350&gt;0,J2350&gt;0,V2350&gt;0,U2350&gt;0),V2350-U2350,"")</f>
        <v>1500</v>
      </c>
      <c r="AC2350" s="12" t="n">
        <f aca="false">IF(AB2350&lt;&gt;"",AB2350/U2350,"")</f>
        <v>0.75</v>
      </c>
      <c r="AD2350" s="27" t="n">
        <v>3</v>
      </c>
      <c r="AE2350" s="27" t="n">
        <v>2</v>
      </c>
      <c r="AF2350" s="27" t="n">
        <v>10</v>
      </c>
      <c r="AG2350" s="28" t="n">
        <f aca="false">AD2350+AE2350+AF2350</f>
        <v>15</v>
      </c>
      <c r="AH2350" s="12" t="n">
        <f aca="false">IF(AG2350&gt;0,AD2350/AG2350,"")</f>
        <v>0.2</v>
      </c>
      <c r="AI2350" s="27" t="n">
        <v>1</v>
      </c>
      <c r="AJ2350" s="27" t="n">
        <v>0</v>
      </c>
      <c r="AK2350" s="27" t="n">
        <v>1</v>
      </c>
      <c r="AL2350" s="22" t="str">
        <f aca="false">IF(OR(AJ2350&gt;0,AK2350&gt;0),"Sí","No")</f>
        <v>Sí</v>
      </c>
      <c r="AM2350" s="6" t="s">
        <v>198</v>
      </c>
      <c r="AN2350" s="6" t="s">
        <v>198</v>
      </c>
      <c r="AO2350" s="12" t="n">
        <f aca="false">IF(M2350&gt;0,K2350/M2350,"")</f>
        <v>0.142857142857143</v>
      </c>
      <c r="AP2350" s="22" t="str">
        <f aca="false">IF(M2350&gt;=Resumen!$B$5,"Alto","Bajo")</f>
        <v>Bajo</v>
      </c>
      <c r="AQ2350" s="22" t="str">
        <f aca="false">IF(AO2350&gt;=Resumen!$B$28,"Alto","Bajo")</f>
        <v>Bajo</v>
      </c>
      <c r="AR2350" s="22" t="str">
        <f aca="false">AP2350&amp;" Potencial / "&amp;AQ2350&amp;" Share"</f>
        <v>Bajo Potencial / Bajo Share</v>
      </c>
      <c r="AS2350" s="22" t="str">
        <f aca="false">IF(Q2350="Sí",IF(AO2350&gt;=Resumen!$B$29,"Alto","Bajo"),"")</f>
        <v>Bajo</v>
      </c>
      <c r="AT2350" s="22" t="str">
        <f aca="false">IF(AS2350&lt;&gt;"",AP2350&amp;" Potencial / "&amp;AS2350&amp;" Share","")</f>
        <v>Bajo Potencial / Bajo Share</v>
      </c>
      <c r="AU2350" s="22" t="str">
        <f aca="false">IF(AH2350="","Sin dato",IF(AH2350-AO2350&gt;Resumen!$B$6,"Sobre-exhibido",IF(AO2350-AH2350&gt;Resumen!$B$6,"Sub-exhibido","En línea")))</f>
        <v>Sobre-exhibido</v>
      </c>
      <c r="AV2350" s="22" t="n">
        <f aca="false">IF(AT2350="","",IF(AT2350="Alto Potencial / Bajo Share",1,IF(AT2350="Alto Potencial / Alto Share",2,IF(AT2350="Bajo Potencial / Alto Share",3,4))))</f>
        <v>4</v>
      </c>
      <c r="AW2350" s="22" t="str">
        <f aca="false">IF(Q2350="No","Sin competencia directa",IF(AV2350=1,"1 - Foco Conquista (Alto Pot / Bajo Share)",IF(AV2350=2,"2 - Foco Defensa (Alto Pot / Alto Share)",IF(AV2350=3,"3 - Monitoreo (Bajo Pot / Alto Share)","4 - Baja Prioridad (Bajo Pot / Bajo Share)"))))</f>
        <v>4 - Baja Prioridad (Bajo Pot / Bajo Share)</v>
      </c>
      <c r="AX2350" s="12" t="n">
        <f aca="false">IF(OR(IFERROR(AND(W2350&lt;&gt;"",Y2350&lt;&gt;"",Y2350-W2350&gt;Resumen!$B$8),FALSE()),IFERROR(AND(X2350&lt;&gt;"",Y2350&lt;&gt;"",Y2350-X2350&gt;Resumen!$B$8),FALSE())),MAX(IF(IFERROR(AND(W2350&lt;&gt;"",Y2350&lt;&gt;"",Y2350-W2350&gt;Resumen!$B$8),FALSE()),Y2350-W2350,0),IF(IFERROR(AND(X2350&lt;&gt;"",Y2350&lt;&gt;"",Y2350-X2350&gt;Resumen!$B$8),FALSE()),Y2350-X2350,0)),"")</f>
        <v>0.347368421052632</v>
      </c>
      <c r="AY2350" s="22" t="str">
        <f aca="false">IF(OR(IFERROR(AND(W2350&lt;&gt;"",Y2350&lt;&gt;"",Y2350-W2350&gt;Resumen!$B$8),FALSE()),IFERROR(AND(X2350&lt;&gt;"",Y2350&lt;&gt;"",Y2350-X2350&gt;Resumen!$B$8),FALSE())),TRIM("Lays tiene mayor markup que "&amp;IF(IFERROR(AND(W2350&lt;&gt;"",Y2350&lt;&gt;"",Y2350-W2350&gt;Resumen!$B$8),FALSE()),"Quento ","")&amp;IF(IFERROR(AND(X2350&lt;&gt;"",Y2350&lt;&gt;"",Y2350-X2350&gt;Resumen!$B$8),FALSE()),"Julicroc ","")&amp;"en este PDV"),"")</f>
        <v>Lays tiene mayor markup que Julicroc en este PDV</v>
      </c>
      <c r="AZ2350" s="22" t="str">
        <f aca="false">IF(COUNTIF('Plan Pehuamar - Lista'!$A$2:$A$167,A2350)&gt;0,"Sí","No")</f>
        <v>No</v>
      </c>
      <c r="BA2350" s="22" t="str">
        <f aca="false">IF(COUNTIF('Plan Combo 9+1'!$A$2:$A$226,A2350)&gt;0,"Sí","No")</f>
        <v>No</v>
      </c>
      <c r="BB2350" s="22" t="str">
        <f aca="false">IF(AH2350="","No",IF(BA2350="Sí",IF((AO2350-AH2350)&gt;Resumen!$B$6,"Sí","No"),IF((AO2350-AH2350)&gt;=Resumen!$B$132,"Sí","No")))</f>
        <v>No</v>
      </c>
      <c r="BC2350" s="22" t="str">
        <f aca="false">IF(AND(N2350="Sí",AL2350="Sí",AI2350=0),"Sí","No")</f>
        <v>No</v>
      </c>
      <c r="BD2350" s="22" t="str">
        <f aca="false">IF(COUNTIF('Plan 9+1 (con Pehuamar)'!$A$2:$A$227,A2350)&gt;0,"Sí","No")</f>
        <v>No</v>
      </c>
    </row>
    <row r="2351" customFormat="false" ht="15" hidden="false" customHeight="true" outlineLevel="0" collapsed="false">
      <c r="A2351" s="6" t="n">
        <v>201075</v>
      </c>
      <c r="B2351" s="6" t="n">
        <v>14</v>
      </c>
      <c r="C2351" s="6" t="n">
        <v>1405</v>
      </c>
      <c r="D2351" s="6" t="s">
        <v>398</v>
      </c>
      <c r="E2351" s="6" t="s">
        <v>2500</v>
      </c>
      <c r="F2351" s="6" t="s">
        <v>201</v>
      </c>
      <c r="G2351" s="6" t="s">
        <v>130</v>
      </c>
      <c r="H2351" s="6" t="s">
        <v>1715</v>
      </c>
      <c r="I2351" s="27" t="n">
        <v>7</v>
      </c>
      <c r="J2351" s="27" t="n">
        <v>20</v>
      </c>
      <c r="K2351" s="27" t="n">
        <v>5</v>
      </c>
      <c r="L2351" s="28" t="n">
        <f aca="false">I2351+J2351</f>
        <v>27</v>
      </c>
      <c r="M2351" s="28" t="n">
        <f aca="false">L2351+K2351</f>
        <v>32</v>
      </c>
      <c r="N2351" s="22" t="str">
        <f aca="false">IF(I2351&gt;0,"Sí","No")</f>
        <v>Sí</v>
      </c>
      <c r="O2351" s="22" t="str">
        <f aca="false">IF(J2351&gt;0,"Sí","No")</f>
        <v>Sí</v>
      </c>
      <c r="P2351" s="22" t="str">
        <f aca="false">IF(K2351&gt;0,"Sí","No")</f>
        <v>Sí</v>
      </c>
      <c r="Q2351" s="22" t="str">
        <f aca="false">IF(OR(I2351&gt;0,J2351&gt;0),"Sí","No")</f>
        <v>Sí</v>
      </c>
      <c r="R2351" s="27" t="n">
        <v>1750</v>
      </c>
      <c r="S2351" s="27" t="n">
        <v>2500</v>
      </c>
      <c r="T2351" s="27" t="n">
        <v>1280</v>
      </c>
      <c r="U2351" s="27" t="n">
        <v>1900</v>
      </c>
      <c r="V2351" s="27" t="n">
        <v>3500</v>
      </c>
      <c r="W2351" s="12" t="n">
        <f aca="false">IF(AND(I2351&gt;0,R2351&gt;0),(S2351-R2351)/R2351,"")</f>
        <v>0.428571428571429</v>
      </c>
      <c r="X2351" s="12" t="n">
        <f aca="false">IF(AND(J2351&gt;0,T2351&gt;0),(U2351-T2351)/T2351,"")</f>
        <v>0.484375</v>
      </c>
      <c r="Y2351" s="12" t="n">
        <f aca="false">IF(AND(K2351&gt;0,V2351&gt;0),(V2351-Resumen!$B$7)/Resumen!$B$7,"")</f>
        <v>0.4</v>
      </c>
      <c r="Z2351" s="28" t="n">
        <f aca="false">IF(AND(K2351&gt;0,I2351&gt;0,V2351&gt;0,S2351&gt;0),V2351-S2351,"")</f>
        <v>1000</v>
      </c>
      <c r="AA2351" s="12" t="n">
        <f aca="false">IF(Z2351&lt;&gt;"",Z2351/S2351,"")</f>
        <v>0.4</v>
      </c>
      <c r="AB2351" s="28" t="n">
        <f aca="false">IF(AND(K2351&gt;0,J2351&gt;0,V2351&gt;0,U2351&gt;0),V2351-U2351,"")</f>
        <v>1600</v>
      </c>
      <c r="AC2351" s="12" t="n">
        <f aca="false">IF(AB2351&lt;&gt;"",AB2351/U2351,"")</f>
        <v>0.842105263157895</v>
      </c>
      <c r="AD2351" s="27" t="n">
        <v>3</v>
      </c>
      <c r="AE2351" s="27" t="n">
        <v>5</v>
      </c>
      <c r="AF2351" s="27" t="n">
        <v>10</v>
      </c>
      <c r="AG2351" s="28" t="n">
        <f aca="false">AD2351+AE2351+AF2351</f>
        <v>18</v>
      </c>
      <c r="AH2351" s="12" t="n">
        <f aca="false">IF(AG2351&gt;0,AD2351/AG2351,"")</f>
        <v>0.166666666666667</v>
      </c>
      <c r="AI2351" s="27" t="n">
        <v>1</v>
      </c>
      <c r="AJ2351" s="27" t="n">
        <v>1</v>
      </c>
      <c r="AK2351" s="27" t="n">
        <v>1</v>
      </c>
      <c r="AL2351" s="22" t="str">
        <f aca="false">IF(OR(AJ2351&gt;0,AK2351&gt;0),"Sí","No")</f>
        <v>Sí</v>
      </c>
      <c r="AM2351" s="6" t="s">
        <v>198</v>
      </c>
      <c r="AN2351" s="6" t="s">
        <v>198</v>
      </c>
      <c r="AO2351" s="12" t="n">
        <f aca="false">IF(M2351&gt;0,K2351/M2351,"")</f>
        <v>0.15625</v>
      </c>
      <c r="AP2351" s="22" t="str">
        <f aca="false">IF(M2351&gt;=Resumen!$B$5,"Alto","Bajo")</f>
        <v>Bajo</v>
      </c>
      <c r="AQ2351" s="22" t="str">
        <f aca="false">IF(AO2351&gt;=Resumen!$B$28,"Alto","Bajo")</f>
        <v>Bajo</v>
      </c>
      <c r="AR2351" s="22" t="str">
        <f aca="false">AP2351&amp;" Potencial / "&amp;AQ2351&amp;" Share"</f>
        <v>Bajo Potencial / Bajo Share</v>
      </c>
      <c r="AS2351" s="22" t="str">
        <f aca="false">IF(Q2351="Sí",IF(AO2351&gt;=Resumen!$B$29,"Alto","Bajo"),"")</f>
        <v>Bajo</v>
      </c>
      <c r="AT2351" s="22" t="str">
        <f aca="false">IF(AS2351&lt;&gt;"",AP2351&amp;" Potencial / "&amp;AS2351&amp;" Share","")</f>
        <v>Bajo Potencial / Bajo Share</v>
      </c>
      <c r="AU2351" s="22" t="str">
        <f aca="false">IF(AH2351="","Sin dato",IF(AH2351-AO2351&gt;Resumen!$B$6,"Sobre-exhibido",IF(AO2351-AH2351&gt;Resumen!$B$6,"Sub-exhibido","En línea")))</f>
        <v>En línea</v>
      </c>
      <c r="AV2351" s="22" t="n">
        <f aca="false">IF(AT2351="","",IF(AT2351="Alto Potencial / Bajo Share",1,IF(AT2351="Alto Potencial / Alto Share",2,IF(AT2351="Bajo Potencial / Alto Share",3,4))))</f>
        <v>4</v>
      </c>
      <c r="AW2351" s="22" t="str">
        <f aca="false">IF(Q2351="No","Sin competencia directa",IF(AV2351=1,"1 - Foco Conquista (Alto Pot / Bajo Share)",IF(AV2351=2,"2 - Foco Defensa (Alto Pot / Alto Share)",IF(AV2351=3,"3 - Monitoreo (Bajo Pot / Alto Share)","4 - Baja Prioridad (Bajo Pot / Bajo Share)"))))</f>
        <v>4 - Baja Prioridad (Bajo Pot / Bajo Share)</v>
      </c>
      <c r="AX2351" s="12" t="str">
        <f aca="false">IF(OR(IFERROR(AND(W2351&lt;&gt;"",Y2351&lt;&gt;"",Y2351-W2351&gt;Resumen!$B$8),FALSE()),IFERROR(AND(X2351&lt;&gt;"",Y2351&lt;&gt;"",Y2351-X2351&gt;Resumen!$B$8),FALSE())),MAX(IF(IFERROR(AND(W2351&lt;&gt;"",Y2351&lt;&gt;"",Y2351-W2351&gt;Resumen!$B$8),FALSE()),Y2351-W2351,0),IF(IFERROR(AND(X2351&lt;&gt;"",Y2351&lt;&gt;"",Y2351-X2351&gt;Resumen!$B$8),FALSE()),Y2351-X2351,0)),"")</f>
        <v/>
      </c>
      <c r="AY2351" s="22" t="str">
        <f aca="false">IF(OR(IFERROR(AND(W2351&lt;&gt;"",Y2351&lt;&gt;"",Y2351-W2351&gt;Resumen!$B$8),FALSE()),IFERROR(AND(X2351&lt;&gt;"",Y2351&lt;&gt;"",Y2351-X2351&gt;Resumen!$B$8),FALSE())),TRIM("Lays tiene mayor markup que "&amp;IF(IFERROR(AND(W2351&lt;&gt;"",Y2351&lt;&gt;"",Y2351-W2351&gt;Resumen!$B$8),FALSE()),"Quento ","")&amp;IF(IFERROR(AND(X2351&lt;&gt;"",Y2351&lt;&gt;"",Y2351-X2351&gt;Resumen!$B$8),FALSE()),"Julicroc ","")&amp;"en este PDV"),"")</f>
        <v/>
      </c>
      <c r="AZ2351" s="22" t="str">
        <f aca="false">IF(COUNTIF('Plan Pehuamar - Lista'!$A$2:$A$167,A2351)&gt;0,"Sí","No")</f>
        <v>No</v>
      </c>
      <c r="BA2351" s="22" t="str">
        <f aca="false">IF(COUNTIF('Plan Combo 9+1'!$A$2:$A$226,A2351)&gt;0,"Sí","No")</f>
        <v>No</v>
      </c>
      <c r="BB2351" s="22" t="str">
        <f aca="false">IF(AH2351="","No",IF(BA2351="Sí",IF((AO2351-AH2351)&gt;Resumen!$B$6,"Sí","No"),IF((AO2351-AH2351)&gt;=Resumen!$B$132,"Sí","No")))</f>
        <v>No</v>
      </c>
      <c r="BC2351" s="22" t="str">
        <f aca="false">IF(AND(N2351="Sí",AL2351="Sí",AI2351=0),"Sí","No")</f>
        <v>No</v>
      </c>
      <c r="BD2351" s="22" t="str">
        <f aca="false">IF(COUNTIF('Plan 9+1 (con Pehuamar)'!$A$2:$A$227,A2351)&gt;0,"Sí","No")</f>
        <v>No</v>
      </c>
    </row>
    <row r="2352" customFormat="false" ht="15" hidden="false" customHeight="true" outlineLevel="0" collapsed="false">
      <c r="A2352" s="6" t="n">
        <v>201077</v>
      </c>
      <c r="B2352" s="6" t="n">
        <v>14</v>
      </c>
      <c r="C2352" s="6" t="n">
        <v>1405</v>
      </c>
      <c r="D2352" s="6" t="s">
        <v>398</v>
      </c>
      <c r="E2352" s="6" t="s">
        <v>2501</v>
      </c>
      <c r="F2352" s="6" t="s">
        <v>196</v>
      </c>
      <c r="G2352" s="6" t="s">
        <v>130</v>
      </c>
      <c r="H2352" s="6" t="s">
        <v>1715</v>
      </c>
      <c r="I2352" s="27" t="n">
        <v>6</v>
      </c>
      <c r="J2352" s="27" t="n">
        <v>14</v>
      </c>
      <c r="K2352" s="27" t="n">
        <v>3</v>
      </c>
      <c r="L2352" s="28" t="n">
        <f aca="false">I2352+J2352</f>
        <v>20</v>
      </c>
      <c r="M2352" s="28" t="n">
        <f aca="false">L2352+K2352</f>
        <v>23</v>
      </c>
      <c r="N2352" s="22" t="str">
        <f aca="false">IF(I2352&gt;0,"Sí","No")</f>
        <v>Sí</v>
      </c>
      <c r="O2352" s="22" t="str">
        <f aca="false">IF(J2352&gt;0,"Sí","No")</f>
        <v>Sí</v>
      </c>
      <c r="P2352" s="22" t="str">
        <f aca="false">IF(K2352&gt;0,"Sí","No")</f>
        <v>Sí</v>
      </c>
      <c r="Q2352" s="22" t="str">
        <f aca="false">IF(OR(I2352&gt;0,J2352&gt;0),"Sí","No")</f>
        <v>Sí</v>
      </c>
      <c r="R2352" s="27" t="n">
        <v>1750</v>
      </c>
      <c r="S2352" s="27" t="n">
        <v>2500</v>
      </c>
      <c r="T2352" s="27" t="n">
        <v>1280</v>
      </c>
      <c r="U2352" s="27" t="n">
        <v>1800</v>
      </c>
      <c r="V2352" s="27" t="n">
        <v>3500</v>
      </c>
      <c r="W2352" s="12" t="n">
        <f aca="false">IF(AND(I2352&gt;0,R2352&gt;0),(S2352-R2352)/R2352,"")</f>
        <v>0.428571428571429</v>
      </c>
      <c r="X2352" s="12" t="n">
        <f aca="false">IF(AND(J2352&gt;0,T2352&gt;0),(U2352-T2352)/T2352,"")</f>
        <v>0.40625</v>
      </c>
      <c r="Y2352" s="12" t="n">
        <f aca="false">IF(AND(K2352&gt;0,V2352&gt;0),(V2352-Resumen!$B$7)/Resumen!$B$7,"")</f>
        <v>0.4</v>
      </c>
      <c r="Z2352" s="28" t="n">
        <f aca="false">IF(AND(K2352&gt;0,I2352&gt;0,V2352&gt;0,S2352&gt;0),V2352-S2352,"")</f>
        <v>1000</v>
      </c>
      <c r="AA2352" s="12" t="n">
        <f aca="false">IF(Z2352&lt;&gt;"",Z2352/S2352,"")</f>
        <v>0.4</v>
      </c>
      <c r="AB2352" s="28" t="n">
        <f aca="false">IF(AND(K2352&gt;0,J2352&gt;0,V2352&gt;0,U2352&gt;0),V2352-U2352,"")</f>
        <v>1700</v>
      </c>
      <c r="AC2352" s="12" t="n">
        <f aca="false">IF(AB2352&lt;&gt;"",AB2352/U2352,"")</f>
        <v>0.944444444444444</v>
      </c>
      <c r="AD2352" s="27" t="n">
        <v>4</v>
      </c>
      <c r="AE2352" s="27" t="n">
        <v>5</v>
      </c>
      <c r="AF2352" s="27" t="n">
        <v>10</v>
      </c>
      <c r="AG2352" s="28" t="n">
        <f aca="false">AD2352+AE2352+AF2352</f>
        <v>19</v>
      </c>
      <c r="AH2352" s="12" t="n">
        <f aca="false">IF(AG2352&gt;0,AD2352/AG2352,"")</f>
        <v>0.210526315789474</v>
      </c>
      <c r="AI2352" s="27" t="n">
        <v>1</v>
      </c>
      <c r="AJ2352" s="27" t="n">
        <v>1</v>
      </c>
      <c r="AK2352" s="27" t="n">
        <v>1</v>
      </c>
      <c r="AL2352" s="22" t="str">
        <f aca="false">IF(OR(AJ2352&gt;0,AK2352&gt;0),"Sí","No")</f>
        <v>Sí</v>
      </c>
      <c r="AM2352" s="6" t="s">
        <v>198</v>
      </c>
      <c r="AN2352" s="6" t="s">
        <v>198</v>
      </c>
      <c r="AO2352" s="12" t="n">
        <f aca="false">IF(M2352&gt;0,K2352/M2352,"")</f>
        <v>0.130434782608696</v>
      </c>
      <c r="AP2352" s="22" t="str">
        <f aca="false">IF(M2352&gt;=Resumen!$B$5,"Alto","Bajo")</f>
        <v>Bajo</v>
      </c>
      <c r="AQ2352" s="22" t="str">
        <f aca="false">IF(AO2352&gt;=Resumen!$B$28,"Alto","Bajo")</f>
        <v>Bajo</v>
      </c>
      <c r="AR2352" s="22" t="str">
        <f aca="false">AP2352&amp;" Potencial / "&amp;AQ2352&amp;" Share"</f>
        <v>Bajo Potencial / Bajo Share</v>
      </c>
      <c r="AS2352" s="22" t="str">
        <f aca="false">IF(Q2352="Sí",IF(AO2352&gt;=Resumen!$B$29,"Alto","Bajo"),"")</f>
        <v>Bajo</v>
      </c>
      <c r="AT2352" s="22" t="str">
        <f aca="false">IF(AS2352&lt;&gt;"",AP2352&amp;" Potencial / "&amp;AS2352&amp;" Share","")</f>
        <v>Bajo Potencial / Bajo Share</v>
      </c>
      <c r="AU2352" s="22" t="str">
        <f aca="false">IF(AH2352="","Sin dato",IF(AH2352-AO2352&gt;Resumen!$B$6,"Sobre-exhibido",IF(AO2352-AH2352&gt;Resumen!$B$6,"Sub-exhibido","En línea")))</f>
        <v>Sobre-exhibido</v>
      </c>
      <c r="AV2352" s="22" t="n">
        <f aca="false">IF(AT2352="","",IF(AT2352="Alto Potencial / Bajo Share",1,IF(AT2352="Alto Potencial / Alto Share",2,IF(AT2352="Bajo Potencial / Alto Share",3,4))))</f>
        <v>4</v>
      </c>
      <c r="AW2352" s="22" t="str">
        <f aca="false">IF(Q2352="No","Sin competencia directa",IF(AV2352=1,"1 - Foco Conquista (Alto Pot / Bajo Share)",IF(AV2352=2,"2 - Foco Defensa (Alto Pot / Alto Share)",IF(AV2352=3,"3 - Monitoreo (Bajo Pot / Alto Share)","4 - Baja Prioridad (Bajo Pot / Bajo Share)"))))</f>
        <v>4 - Baja Prioridad (Bajo Pot / Bajo Share)</v>
      </c>
      <c r="AX2352" s="12" t="str">
        <f aca="false">IF(OR(IFERROR(AND(W2352&lt;&gt;"",Y2352&lt;&gt;"",Y2352-W2352&gt;Resumen!$B$8),FALSE()),IFERROR(AND(X2352&lt;&gt;"",Y2352&lt;&gt;"",Y2352-X2352&gt;Resumen!$B$8),FALSE())),MAX(IF(IFERROR(AND(W2352&lt;&gt;"",Y2352&lt;&gt;"",Y2352-W2352&gt;Resumen!$B$8),FALSE()),Y2352-W2352,0),IF(IFERROR(AND(X2352&lt;&gt;"",Y2352&lt;&gt;"",Y2352-X2352&gt;Resumen!$B$8),FALSE()),Y2352-X2352,0)),"")</f>
        <v/>
      </c>
      <c r="AY2352" s="22" t="str">
        <f aca="false">IF(OR(IFERROR(AND(W2352&lt;&gt;"",Y2352&lt;&gt;"",Y2352-W2352&gt;Resumen!$B$8),FALSE()),IFERROR(AND(X2352&lt;&gt;"",Y2352&lt;&gt;"",Y2352-X2352&gt;Resumen!$B$8),FALSE())),TRIM("Lays tiene mayor markup que "&amp;IF(IFERROR(AND(W2352&lt;&gt;"",Y2352&lt;&gt;"",Y2352-W2352&gt;Resumen!$B$8),FALSE()),"Quento ","")&amp;IF(IFERROR(AND(X2352&lt;&gt;"",Y2352&lt;&gt;"",Y2352-X2352&gt;Resumen!$B$8),FALSE()),"Julicroc ","")&amp;"en este PDV"),"")</f>
        <v/>
      </c>
      <c r="AZ2352" s="22" t="str">
        <f aca="false">IF(COUNTIF('Plan Pehuamar - Lista'!$A$2:$A$167,A2352)&gt;0,"Sí","No")</f>
        <v>No</v>
      </c>
      <c r="BA2352" s="22" t="str">
        <f aca="false">IF(COUNTIF('Plan Combo 9+1'!$A$2:$A$226,A2352)&gt;0,"Sí","No")</f>
        <v>No</v>
      </c>
      <c r="BB2352" s="22" t="str">
        <f aca="false">IF(AH2352="","No",IF(BA2352="Sí",IF((AO2352-AH2352)&gt;Resumen!$B$6,"Sí","No"),IF((AO2352-AH2352)&gt;=Resumen!$B$132,"Sí","No")))</f>
        <v>No</v>
      </c>
      <c r="BC2352" s="22" t="str">
        <f aca="false">IF(AND(N2352="Sí",AL2352="Sí",AI2352=0),"Sí","No")</f>
        <v>No</v>
      </c>
      <c r="BD2352" s="22" t="str">
        <f aca="false">IF(COUNTIF('Plan 9+1 (con Pehuamar)'!$A$2:$A$227,A2352)&gt;0,"Sí","No")</f>
        <v>No</v>
      </c>
    </row>
    <row r="2353" customFormat="false" ht="15" hidden="false" customHeight="true" outlineLevel="0" collapsed="false">
      <c r="A2353" s="6" t="n">
        <v>201078</v>
      </c>
      <c r="B2353" s="6" t="n">
        <v>14</v>
      </c>
      <c r="C2353" s="6" t="n">
        <v>1405</v>
      </c>
      <c r="D2353" s="6" t="s">
        <v>398</v>
      </c>
      <c r="E2353" s="6" t="s">
        <v>2502</v>
      </c>
      <c r="F2353" s="6" t="s">
        <v>196</v>
      </c>
      <c r="G2353" s="6" t="s">
        <v>130</v>
      </c>
      <c r="H2353" s="6" t="s">
        <v>1715</v>
      </c>
      <c r="I2353" s="27" t="n">
        <v>5</v>
      </c>
      <c r="J2353" s="27" t="n">
        <v>15</v>
      </c>
      <c r="K2353" s="27" t="n">
        <v>6</v>
      </c>
      <c r="L2353" s="28" t="n">
        <f aca="false">I2353+J2353</f>
        <v>20</v>
      </c>
      <c r="M2353" s="28" t="n">
        <f aca="false">L2353+K2353</f>
        <v>26</v>
      </c>
      <c r="N2353" s="22" t="str">
        <f aca="false">IF(I2353&gt;0,"Sí","No")</f>
        <v>Sí</v>
      </c>
      <c r="O2353" s="22" t="str">
        <f aca="false">IF(J2353&gt;0,"Sí","No")</f>
        <v>Sí</v>
      </c>
      <c r="P2353" s="22" t="str">
        <f aca="false">IF(K2353&gt;0,"Sí","No")</f>
        <v>Sí</v>
      </c>
      <c r="Q2353" s="22" t="str">
        <f aca="false">IF(OR(I2353&gt;0,J2353&gt;0),"Sí","No")</f>
        <v>Sí</v>
      </c>
      <c r="R2353" s="27" t="n">
        <v>1750</v>
      </c>
      <c r="S2353" s="27" t="n">
        <v>2600</v>
      </c>
      <c r="T2353" s="27" t="n">
        <v>1280</v>
      </c>
      <c r="U2353" s="27" t="n">
        <v>1900</v>
      </c>
      <c r="V2353" s="27" t="n">
        <v>3500</v>
      </c>
      <c r="W2353" s="12" t="n">
        <f aca="false">IF(AND(I2353&gt;0,R2353&gt;0),(S2353-R2353)/R2353,"")</f>
        <v>0.485714285714286</v>
      </c>
      <c r="X2353" s="12" t="n">
        <f aca="false">IF(AND(J2353&gt;0,T2353&gt;0),(U2353-T2353)/T2353,"")</f>
        <v>0.484375</v>
      </c>
      <c r="Y2353" s="12" t="n">
        <f aca="false">IF(AND(K2353&gt;0,V2353&gt;0),(V2353-Resumen!$B$7)/Resumen!$B$7,"")</f>
        <v>0.4</v>
      </c>
      <c r="Z2353" s="28" t="n">
        <f aca="false">IF(AND(K2353&gt;0,I2353&gt;0,V2353&gt;0,S2353&gt;0),V2353-S2353,"")</f>
        <v>900</v>
      </c>
      <c r="AA2353" s="12" t="n">
        <f aca="false">IF(Z2353&lt;&gt;"",Z2353/S2353,"")</f>
        <v>0.346153846153846</v>
      </c>
      <c r="AB2353" s="28" t="n">
        <f aca="false">IF(AND(K2353&gt;0,J2353&gt;0,V2353&gt;0,U2353&gt;0),V2353-U2353,"")</f>
        <v>1600</v>
      </c>
      <c r="AC2353" s="12" t="n">
        <f aca="false">IF(AB2353&lt;&gt;"",AB2353/U2353,"")</f>
        <v>0.842105263157895</v>
      </c>
      <c r="AD2353" s="27" t="n">
        <v>6</v>
      </c>
      <c r="AE2353" s="27" t="n">
        <v>5</v>
      </c>
      <c r="AF2353" s="27" t="n">
        <v>10</v>
      </c>
      <c r="AG2353" s="28" t="n">
        <f aca="false">AD2353+AE2353+AF2353</f>
        <v>21</v>
      </c>
      <c r="AH2353" s="12" t="n">
        <f aca="false">IF(AG2353&gt;0,AD2353/AG2353,"")</f>
        <v>0.285714285714286</v>
      </c>
      <c r="AI2353" s="27" t="n">
        <v>1</v>
      </c>
      <c r="AJ2353" s="27" t="n">
        <v>1</v>
      </c>
      <c r="AK2353" s="27" t="n">
        <v>1</v>
      </c>
      <c r="AL2353" s="22" t="str">
        <f aca="false">IF(OR(AJ2353&gt;0,AK2353&gt;0),"Sí","No")</f>
        <v>Sí</v>
      </c>
      <c r="AM2353" s="6" t="s">
        <v>198</v>
      </c>
      <c r="AN2353" s="6" t="s">
        <v>198</v>
      </c>
      <c r="AO2353" s="12" t="n">
        <f aca="false">IF(M2353&gt;0,K2353/M2353,"")</f>
        <v>0.230769230769231</v>
      </c>
      <c r="AP2353" s="22" t="str">
        <f aca="false">IF(M2353&gt;=Resumen!$B$5,"Alto","Bajo")</f>
        <v>Bajo</v>
      </c>
      <c r="AQ2353" s="22" t="str">
        <f aca="false">IF(AO2353&gt;=Resumen!$B$28,"Alto","Bajo")</f>
        <v>Bajo</v>
      </c>
      <c r="AR2353" s="22" t="str">
        <f aca="false">AP2353&amp;" Potencial / "&amp;AQ2353&amp;" Share"</f>
        <v>Bajo Potencial / Bajo Share</v>
      </c>
      <c r="AS2353" s="22" t="str">
        <f aca="false">IF(Q2353="Sí",IF(AO2353&gt;=Resumen!$B$29,"Alto","Bajo"),"")</f>
        <v>Bajo</v>
      </c>
      <c r="AT2353" s="22" t="str">
        <f aca="false">IF(AS2353&lt;&gt;"",AP2353&amp;" Potencial / "&amp;AS2353&amp;" Share","")</f>
        <v>Bajo Potencial / Bajo Share</v>
      </c>
      <c r="AU2353" s="22" t="str">
        <f aca="false">IF(AH2353="","Sin dato",IF(AH2353-AO2353&gt;Resumen!$B$6,"Sobre-exhibido",IF(AO2353-AH2353&gt;Resumen!$B$6,"Sub-exhibido","En línea")))</f>
        <v>Sobre-exhibido</v>
      </c>
      <c r="AV2353" s="22" t="n">
        <f aca="false">IF(AT2353="","",IF(AT2353="Alto Potencial / Bajo Share",1,IF(AT2353="Alto Potencial / Alto Share",2,IF(AT2353="Bajo Potencial / Alto Share",3,4))))</f>
        <v>4</v>
      </c>
      <c r="AW2353" s="22" t="str">
        <f aca="false">IF(Q2353="No","Sin competencia directa",IF(AV2353=1,"1 - Foco Conquista (Alto Pot / Bajo Share)",IF(AV2353=2,"2 - Foco Defensa (Alto Pot / Alto Share)",IF(AV2353=3,"3 - Monitoreo (Bajo Pot / Alto Share)","4 - Baja Prioridad (Bajo Pot / Bajo Share)"))))</f>
        <v>4 - Baja Prioridad (Bajo Pot / Bajo Share)</v>
      </c>
      <c r="AX2353" s="12" t="str">
        <f aca="false">IF(OR(IFERROR(AND(W2353&lt;&gt;"",Y2353&lt;&gt;"",Y2353-W2353&gt;Resumen!$B$8),FALSE()),IFERROR(AND(X2353&lt;&gt;"",Y2353&lt;&gt;"",Y2353-X2353&gt;Resumen!$B$8),FALSE())),MAX(IF(IFERROR(AND(W2353&lt;&gt;"",Y2353&lt;&gt;"",Y2353-W2353&gt;Resumen!$B$8),FALSE()),Y2353-W2353,0),IF(IFERROR(AND(X2353&lt;&gt;"",Y2353&lt;&gt;"",Y2353-X2353&gt;Resumen!$B$8),FALSE()),Y2353-X2353,0)),"")</f>
        <v/>
      </c>
      <c r="AY2353" s="22" t="str">
        <f aca="false">IF(OR(IFERROR(AND(W2353&lt;&gt;"",Y2353&lt;&gt;"",Y2353-W2353&gt;Resumen!$B$8),FALSE()),IFERROR(AND(X2353&lt;&gt;"",Y2353&lt;&gt;"",Y2353-X2353&gt;Resumen!$B$8),FALSE())),TRIM("Lays tiene mayor markup que "&amp;IF(IFERROR(AND(W2353&lt;&gt;"",Y2353&lt;&gt;"",Y2353-W2353&gt;Resumen!$B$8),FALSE()),"Quento ","")&amp;IF(IFERROR(AND(X2353&lt;&gt;"",Y2353&lt;&gt;"",Y2353-X2353&gt;Resumen!$B$8),FALSE()),"Julicroc ","")&amp;"en este PDV"),"")</f>
        <v/>
      </c>
      <c r="AZ2353" s="22" t="str">
        <f aca="false">IF(COUNTIF('Plan Pehuamar - Lista'!$A$2:$A$167,A2353)&gt;0,"Sí","No")</f>
        <v>No</v>
      </c>
      <c r="BA2353" s="22" t="str">
        <f aca="false">IF(COUNTIF('Plan Combo 9+1'!$A$2:$A$226,A2353)&gt;0,"Sí","No")</f>
        <v>No</v>
      </c>
      <c r="BB2353" s="22" t="str">
        <f aca="false">IF(AH2353="","No",IF(BA2353="Sí",IF((AO2353-AH2353)&gt;Resumen!$B$6,"Sí","No"),IF((AO2353-AH2353)&gt;=Resumen!$B$132,"Sí","No")))</f>
        <v>No</v>
      </c>
      <c r="BC2353" s="22" t="str">
        <f aca="false">IF(AND(N2353="Sí",AL2353="Sí",AI2353=0),"Sí","No")</f>
        <v>No</v>
      </c>
      <c r="BD2353" s="22" t="str">
        <f aca="false">IF(COUNTIF('Plan 9+1 (con Pehuamar)'!$A$2:$A$227,A2353)&gt;0,"Sí","No")</f>
        <v>No</v>
      </c>
    </row>
    <row r="2354" customFormat="false" ht="15" hidden="false" customHeight="true" outlineLevel="0" collapsed="false">
      <c r="A2354" s="6" t="n">
        <v>201080</v>
      </c>
      <c r="B2354" s="6" t="n">
        <v>14</v>
      </c>
      <c r="C2354" s="6" t="n">
        <v>1405</v>
      </c>
      <c r="D2354" s="6" t="s">
        <v>398</v>
      </c>
      <c r="E2354" s="6" t="s">
        <v>2503</v>
      </c>
      <c r="F2354" s="6" t="s">
        <v>201</v>
      </c>
      <c r="G2354" s="6" t="s">
        <v>130</v>
      </c>
      <c r="H2354" s="6" t="s">
        <v>1715</v>
      </c>
      <c r="I2354" s="27" t="n">
        <v>10</v>
      </c>
      <c r="J2354" s="27" t="n">
        <v>5</v>
      </c>
      <c r="K2354" s="27" t="n">
        <v>1</v>
      </c>
      <c r="L2354" s="28" t="n">
        <f aca="false">I2354+J2354</f>
        <v>15</v>
      </c>
      <c r="M2354" s="28" t="n">
        <f aca="false">L2354+K2354</f>
        <v>16</v>
      </c>
      <c r="N2354" s="22" t="str">
        <f aca="false">IF(I2354&gt;0,"Sí","No")</f>
        <v>Sí</v>
      </c>
      <c r="O2354" s="22" t="str">
        <f aca="false">IF(J2354&gt;0,"Sí","No")</f>
        <v>Sí</v>
      </c>
      <c r="P2354" s="22" t="str">
        <f aca="false">IF(K2354&gt;0,"Sí","No")</f>
        <v>Sí</v>
      </c>
      <c r="Q2354" s="22" t="str">
        <f aca="false">IF(OR(I2354&gt;0,J2354&gt;0),"Sí","No")</f>
        <v>Sí</v>
      </c>
      <c r="R2354" s="27" t="n">
        <v>1750</v>
      </c>
      <c r="S2354" s="27" t="n">
        <v>2500</v>
      </c>
      <c r="T2354" s="27" t="n">
        <v>1280</v>
      </c>
      <c r="U2354" s="27" t="n">
        <v>1800</v>
      </c>
      <c r="V2354" s="27" t="n">
        <v>3500</v>
      </c>
      <c r="W2354" s="12" t="n">
        <f aca="false">IF(AND(I2354&gt;0,R2354&gt;0),(S2354-R2354)/R2354,"")</f>
        <v>0.428571428571429</v>
      </c>
      <c r="X2354" s="12" t="n">
        <f aca="false">IF(AND(J2354&gt;0,T2354&gt;0),(U2354-T2354)/T2354,"")</f>
        <v>0.40625</v>
      </c>
      <c r="Y2354" s="12" t="n">
        <f aca="false">IF(AND(K2354&gt;0,V2354&gt;0),(V2354-Resumen!$B$7)/Resumen!$B$7,"")</f>
        <v>0.4</v>
      </c>
      <c r="Z2354" s="28" t="n">
        <f aca="false">IF(AND(K2354&gt;0,I2354&gt;0,V2354&gt;0,S2354&gt;0),V2354-S2354,"")</f>
        <v>1000</v>
      </c>
      <c r="AA2354" s="12" t="n">
        <f aca="false">IF(Z2354&lt;&gt;"",Z2354/S2354,"")</f>
        <v>0.4</v>
      </c>
      <c r="AB2354" s="28" t="n">
        <f aca="false">IF(AND(K2354&gt;0,J2354&gt;0,V2354&gt;0,U2354&gt;0),V2354-U2354,"")</f>
        <v>1700</v>
      </c>
      <c r="AC2354" s="12" t="n">
        <f aca="false">IF(AB2354&lt;&gt;"",AB2354/U2354,"")</f>
        <v>0.944444444444444</v>
      </c>
      <c r="AD2354" s="27" t="n">
        <v>1</v>
      </c>
      <c r="AE2354" s="27" t="n">
        <v>2</v>
      </c>
      <c r="AF2354" s="27" t="n">
        <v>5</v>
      </c>
      <c r="AG2354" s="28" t="n">
        <f aca="false">AD2354+AE2354+AF2354</f>
        <v>8</v>
      </c>
      <c r="AH2354" s="12" t="n">
        <f aca="false">IF(AG2354&gt;0,AD2354/AG2354,"")</f>
        <v>0.125</v>
      </c>
      <c r="AI2354" s="27" t="n">
        <v>1</v>
      </c>
      <c r="AJ2354" s="27" t="n">
        <v>0</v>
      </c>
      <c r="AK2354" s="27" t="n">
        <v>1</v>
      </c>
      <c r="AL2354" s="22" t="str">
        <f aca="false">IF(OR(AJ2354&gt;0,AK2354&gt;0),"Sí","No")</f>
        <v>Sí</v>
      </c>
      <c r="AM2354" s="6" t="s">
        <v>198</v>
      </c>
      <c r="AN2354" s="6" t="s">
        <v>198</v>
      </c>
      <c r="AO2354" s="12" t="n">
        <f aca="false">IF(M2354&gt;0,K2354/M2354,"")</f>
        <v>0.0625</v>
      </c>
      <c r="AP2354" s="22" t="str">
        <f aca="false">IF(M2354&gt;=Resumen!$B$5,"Alto","Bajo")</f>
        <v>Bajo</v>
      </c>
      <c r="AQ2354" s="22" t="str">
        <f aca="false">IF(AO2354&gt;=Resumen!$B$28,"Alto","Bajo")</f>
        <v>Bajo</v>
      </c>
      <c r="AR2354" s="22" t="str">
        <f aca="false">AP2354&amp;" Potencial / "&amp;AQ2354&amp;" Share"</f>
        <v>Bajo Potencial / Bajo Share</v>
      </c>
      <c r="AS2354" s="22" t="str">
        <f aca="false">IF(Q2354="Sí",IF(AO2354&gt;=Resumen!$B$29,"Alto","Bajo"),"")</f>
        <v>Bajo</v>
      </c>
      <c r="AT2354" s="22" t="str">
        <f aca="false">IF(AS2354&lt;&gt;"",AP2354&amp;" Potencial / "&amp;AS2354&amp;" Share","")</f>
        <v>Bajo Potencial / Bajo Share</v>
      </c>
      <c r="AU2354" s="22" t="str">
        <f aca="false">IF(AH2354="","Sin dato",IF(AH2354-AO2354&gt;Resumen!$B$6,"Sobre-exhibido",IF(AO2354-AH2354&gt;Resumen!$B$6,"Sub-exhibido","En línea")))</f>
        <v>Sobre-exhibido</v>
      </c>
      <c r="AV2354" s="22" t="n">
        <f aca="false">IF(AT2354="","",IF(AT2354="Alto Potencial / Bajo Share",1,IF(AT2354="Alto Potencial / Alto Share",2,IF(AT2354="Bajo Potencial / Alto Share",3,4))))</f>
        <v>4</v>
      </c>
      <c r="AW2354" s="22" t="str">
        <f aca="false">IF(Q2354="No","Sin competencia directa",IF(AV2354=1,"1 - Foco Conquista (Alto Pot / Bajo Share)",IF(AV2354=2,"2 - Foco Defensa (Alto Pot / Alto Share)",IF(AV2354=3,"3 - Monitoreo (Bajo Pot / Alto Share)","4 - Baja Prioridad (Bajo Pot / Bajo Share)"))))</f>
        <v>4 - Baja Prioridad (Bajo Pot / Bajo Share)</v>
      </c>
      <c r="AX2354" s="12" t="str">
        <f aca="false">IF(OR(IFERROR(AND(W2354&lt;&gt;"",Y2354&lt;&gt;"",Y2354-W2354&gt;Resumen!$B$8),FALSE()),IFERROR(AND(X2354&lt;&gt;"",Y2354&lt;&gt;"",Y2354-X2354&gt;Resumen!$B$8),FALSE())),MAX(IF(IFERROR(AND(W2354&lt;&gt;"",Y2354&lt;&gt;"",Y2354-W2354&gt;Resumen!$B$8),FALSE()),Y2354-W2354,0),IF(IFERROR(AND(X2354&lt;&gt;"",Y2354&lt;&gt;"",Y2354-X2354&gt;Resumen!$B$8),FALSE()),Y2354-X2354,0)),"")</f>
        <v/>
      </c>
      <c r="AY2354" s="22" t="str">
        <f aca="false">IF(OR(IFERROR(AND(W2354&lt;&gt;"",Y2354&lt;&gt;"",Y2354-W2354&gt;Resumen!$B$8),FALSE()),IFERROR(AND(X2354&lt;&gt;"",Y2354&lt;&gt;"",Y2354-X2354&gt;Resumen!$B$8),FALSE())),TRIM("Lays tiene mayor markup que "&amp;IF(IFERROR(AND(W2354&lt;&gt;"",Y2354&lt;&gt;"",Y2354-W2354&gt;Resumen!$B$8),FALSE()),"Quento ","")&amp;IF(IFERROR(AND(X2354&lt;&gt;"",Y2354&lt;&gt;"",Y2354-X2354&gt;Resumen!$B$8),FALSE()),"Julicroc ","")&amp;"en este PDV"),"")</f>
        <v/>
      </c>
      <c r="AZ2354" s="22" t="str">
        <f aca="false">IF(COUNTIF('Plan Pehuamar - Lista'!$A$2:$A$167,A2354)&gt;0,"Sí","No")</f>
        <v>No</v>
      </c>
      <c r="BA2354" s="22" t="str">
        <f aca="false">IF(COUNTIF('Plan Combo 9+1'!$A$2:$A$226,A2354)&gt;0,"Sí","No")</f>
        <v>No</v>
      </c>
      <c r="BB2354" s="22" t="str">
        <f aca="false">IF(AH2354="","No",IF(BA2354="Sí",IF((AO2354-AH2354)&gt;Resumen!$B$6,"Sí","No"),IF((AO2354-AH2354)&gt;=Resumen!$B$132,"Sí","No")))</f>
        <v>No</v>
      </c>
      <c r="BC2354" s="22" t="str">
        <f aca="false">IF(AND(N2354="Sí",AL2354="Sí",AI2354=0),"Sí","No")</f>
        <v>No</v>
      </c>
      <c r="BD2354" s="22" t="str">
        <f aca="false">IF(COUNTIF('Plan 9+1 (con Pehuamar)'!$A$2:$A$227,A2354)&gt;0,"Sí","No")</f>
        <v>No</v>
      </c>
    </row>
    <row r="2355" customFormat="false" ht="15" hidden="false" customHeight="true" outlineLevel="0" collapsed="false">
      <c r="A2355" s="6" t="n">
        <v>201082</v>
      </c>
      <c r="B2355" s="6" t="n">
        <v>14</v>
      </c>
      <c r="C2355" s="6" t="n">
        <v>1405</v>
      </c>
      <c r="D2355" s="6" t="s">
        <v>398</v>
      </c>
      <c r="E2355" s="6" t="s">
        <v>2504</v>
      </c>
      <c r="F2355" s="6" t="s">
        <v>201</v>
      </c>
      <c r="G2355" s="6" t="s">
        <v>130</v>
      </c>
      <c r="H2355" s="6" t="s">
        <v>1715</v>
      </c>
      <c r="I2355" s="27" t="n">
        <v>5</v>
      </c>
      <c r="J2355" s="27" t="n">
        <v>18</v>
      </c>
      <c r="K2355" s="27" t="n">
        <v>6</v>
      </c>
      <c r="L2355" s="28" t="n">
        <f aca="false">I2355+J2355</f>
        <v>23</v>
      </c>
      <c r="M2355" s="28" t="n">
        <f aca="false">L2355+K2355</f>
        <v>29</v>
      </c>
      <c r="N2355" s="22" t="str">
        <f aca="false">IF(I2355&gt;0,"Sí","No")</f>
        <v>Sí</v>
      </c>
      <c r="O2355" s="22" t="str">
        <f aca="false">IF(J2355&gt;0,"Sí","No")</f>
        <v>Sí</v>
      </c>
      <c r="P2355" s="22" t="str">
        <f aca="false">IF(K2355&gt;0,"Sí","No")</f>
        <v>Sí</v>
      </c>
      <c r="Q2355" s="22" t="str">
        <f aca="false">IF(OR(I2355&gt;0,J2355&gt;0),"Sí","No")</f>
        <v>Sí</v>
      </c>
      <c r="R2355" s="27" t="n">
        <v>1750</v>
      </c>
      <c r="S2355" s="27" t="n">
        <v>2500</v>
      </c>
      <c r="T2355" s="27" t="n">
        <v>1280</v>
      </c>
      <c r="U2355" s="27" t="n">
        <v>1800</v>
      </c>
      <c r="V2355" s="27" t="n">
        <v>3500</v>
      </c>
      <c r="W2355" s="12" t="n">
        <f aca="false">IF(AND(I2355&gt;0,R2355&gt;0),(S2355-R2355)/R2355,"")</f>
        <v>0.428571428571429</v>
      </c>
      <c r="X2355" s="12" t="n">
        <f aca="false">IF(AND(J2355&gt;0,T2355&gt;0),(U2355-T2355)/T2355,"")</f>
        <v>0.40625</v>
      </c>
      <c r="Y2355" s="12" t="n">
        <f aca="false">IF(AND(K2355&gt;0,V2355&gt;0),(V2355-Resumen!$B$7)/Resumen!$B$7,"")</f>
        <v>0.4</v>
      </c>
      <c r="Z2355" s="28" t="n">
        <f aca="false">IF(AND(K2355&gt;0,I2355&gt;0,V2355&gt;0,S2355&gt;0),V2355-S2355,"")</f>
        <v>1000</v>
      </c>
      <c r="AA2355" s="12" t="n">
        <f aca="false">IF(Z2355&lt;&gt;"",Z2355/S2355,"")</f>
        <v>0.4</v>
      </c>
      <c r="AB2355" s="28" t="n">
        <f aca="false">IF(AND(K2355&gt;0,J2355&gt;0,V2355&gt;0,U2355&gt;0),V2355-U2355,"")</f>
        <v>1700</v>
      </c>
      <c r="AC2355" s="12" t="n">
        <f aca="false">IF(AB2355&lt;&gt;"",AB2355/U2355,"")</f>
        <v>0.944444444444444</v>
      </c>
      <c r="AD2355" s="27" t="n">
        <v>8</v>
      </c>
      <c r="AE2355" s="27" t="n">
        <v>5</v>
      </c>
      <c r="AF2355" s="27" t="n">
        <v>10</v>
      </c>
      <c r="AG2355" s="28" t="n">
        <f aca="false">AD2355+AE2355+AF2355</f>
        <v>23</v>
      </c>
      <c r="AH2355" s="12" t="n">
        <f aca="false">IF(AG2355&gt;0,AD2355/AG2355,"")</f>
        <v>0.347826086956522</v>
      </c>
      <c r="AI2355" s="27" t="n">
        <v>1</v>
      </c>
      <c r="AJ2355" s="27" t="n">
        <v>0</v>
      </c>
      <c r="AK2355" s="27" t="n">
        <v>0</v>
      </c>
      <c r="AL2355" s="22" t="str">
        <f aca="false">IF(OR(AJ2355&gt;0,AK2355&gt;0),"Sí","No")</f>
        <v>No</v>
      </c>
      <c r="AM2355" s="6" t="s">
        <v>198</v>
      </c>
      <c r="AN2355" s="6" t="s">
        <v>198</v>
      </c>
      <c r="AO2355" s="12" t="n">
        <f aca="false">IF(M2355&gt;0,K2355/M2355,"")</f>
        <v>0.206896551724138</v>
      </c>
      <c r="AP2355" s="22" t="str">
        <f aca="false">IF(M2355&gt;=Resumen!$B$5,"Alto","Bajo")</f>
        <v>Bajo</v>
      </c>
      <c r="AQ2355" s="22" t="str">
        <f aca="false">IF(AO2355&gt;=Resumen!$B$28,"Alto","Bajo")</f>
        <v>Bajo</v>
      </c>
      <c r="AR2355" s="22" t="str">
        <f aca="false">AP2355&amp;" Potencial / "&amp;AQ2355&amp;" Share"</f>
        <v>Bajo Potencial / Bajo Share</v>
      </c>
      <c r="AS2355" s="22" t="str">
        <f aca="false">IF(Q2355="Sí",IF(AO2355&gt;=Resumen!$B$29,"Alto","Bajo"),"")</f>
        <v>Bajo</v>
      </c>
      <c r="AT2355" s="22" t="str">
        <f aca="false">IF(AS2355&lt;&gt;"",AP2355&amp;" Potencial / "&amp;AS2355&amp;" Share","")</f>
        <v>Bajo Potencial / Bajo Share</v>
      </c>
      <c r="AU2355" s="22" t="str">
        <f aca="false">IF(AH2355="","Sin dato",IF(AH2355-AO2355&gt;Resumen!$B$6,"Sobre-exhibido",IF(AO2355-AH2355&gt;Resumen!$B$6,"Sub-exhibido","En línea")))</f>
        <v>Sobre-exhibido</v>
      </c>
      <c r="AV2355" s="22" t="n">
        <f aca="false">IF(AT2355="","",IF(AT2355="Alto Potencial / Bajo Share",1,IF(AT2355="Alto Potencial / Alto Share",2,IF(AT2355="Bajo Potencial / Alto Share",3,4))))</f>
        <v>4</v>
      </c>
      <c r="AW2355" s="22" t="str">
        <f aca="false">IF(Q2355="No","Sin competencia directa",IF(AV2355=1,"1 - Foco Conquista (Alto Pot / Bajo Share)",IF(AV2355=2,"2 - Foco Defensa (Alto Pot / Alto Share)",IF(AV2355=3,"3 - Monitoreo (Bajo Pot / Alto Share)","4 - Baja Prioridad (Bajo Pot / Bajo Share)"))))</f>
        <v>4 - Baja Prioridad (Bajo Pot / Bajo Share)</v>
      </c>
      <c r="AX2355" s="12" t="str">
        <f aca="false">IF(OR(IFERROR(AND(W2355&lt;&gt;"",Y2355&lt;&gt;"",Y2355-W2355&gt;Resumen!$B$8),FALSE()),IFERROR(AND(X2355&lt;&gt;"",Y2355&lt;&gt;"",Y2355-X2355&gt;Resumen!$B$8),FALSE())),MAX(IF(IFERROR(AND(W2355&lt;&gt;"",Y2355&lt;&gt;"",Y2355-W2355&gt;Resumen!$B$8),FALSE()),Y2355-W2355,0),IF(IFERROR(AND(X2355&lt;&gt;"",Y2355&lt;&gt;"",Y2355-X2355&gt;Resumen!$B$8),FALSE()),Y2355-X2355,0)),"")</f>
        <v/>
      </c>
      <c r="AY2355" s="22" t="str">
        <f aca="false">IF(OR(IFERROR(AND(W2355&lt;&gt;"",Y2355&lt;&gt;"",Y2355-W2355&gt;Resumen!$B$8),FALSE()),IFERROR(AND(X2355&lt;&gt;"",Y2355&lt;&gt;"",Y2355-X2355&gt;Resumen!$B$8),FALSE())),TRIM("Lays tiene mayor markup que "&amp;IF(IFERROR(AND(W2355&lt;&gt;"",Y2355&lt;&gt;"",Y2355-W2355&gt;Resumen!$B$8),FALSE()),"Quento ","")&amp;IF(IFERROR(AND(X2355&lt;&gt;"",Y2355&lt;&gt;"",Y2355-X2355&gt;Resumen!$B$8),FALSE()),"Julicroc ","")&amp;"en este PDV"),"")</f>
        <v/>
      </c>
      <c r="AZ2355" s="22" t="str">
        <f aca="false">IF(COUNTIF('Plan Pehuamar - Lista'!$A$2:$A$167,A2355)&gt;0,"Sí","No")</f>
        <v>No</v>
      </c>
      <c r="BA2355" s="22" t="str">
        <f aca="false">IF(COUNTIF('Plan Combo 9+1'!$A$2:$A$226,A2355)&gt;0,"Sí","No")</f>
        <v>No</v>
      </c>
      <c r="BB2355" s="22" t="str">
        <f aca="false">IF(AH2355="","No",IF(BA2355="Sí",IF((AO2355-AH2355)&gt;Resumen!$B$6,"Sí","No"),IF((AO2355-AH2355)&gt;=Resumen!$B$132,"Sí","No")))</f>
        <v>No</v>
      </c>
      <c r="BC2355" s="22" t="str">
        <f aca="false">IF(AND(N2355="Sí",AL2355="Sí",AI2355=0),"Sí","No")</f>
        <v>No</v>
      </c>
      <c r="BD2355" s="22" t="str">
        <f aca="false">IF(COUNTIF('Plan 9+1 (con Pehuamar)'!$A$2:$A$227,A2355)&gt;0,"Sí","No")</f>
        <v>No</v>
      </c>
    </row>
    <row r="2356" customFormat="false" ht="15" hidden="false" customHeight="true" outlineLevel="0" collapsed="false">
      <c r="A2356" s="6" t="n">
        <v>201083</v>
      </c>
      <c r="B2356" s="6" t="n">
        <v>14</v>
      </c>
      <c r="C2356" s="6" t="n">
        <v>1405</v>
      </c>
      <c r="D2356" s="6" t="s">
        <v>398</v>
      </c>
      <c r="E2356" s="6" t="s">
        <v>2505</v>
      </c>
      <c r="F2356" s="6" t="s">
        <v>196</v>
      </c>
      <c r="G2356" s="6" t="s">
        <v>130</v>
      </c>
      <c r="H2356" s="6" t="s">
        <v>1715</v>
      </c>
      <c r="I2356" s="27" t="n">
        <v>10</v>
      </c>
      <c r="J2356" s="27" t="n">
        <v>15</v>
      </c>
      <c r="K2356" s="27" t="n">
        <v>5</v>
      </c>
      <c r="L2356" s="28" t="n">
        <f aca="false">I2356+J2356</f>
        <v>25</v>
      </c>
      <c r="M2356" s="28" t="n">
        <f aca="false">L2356+K2356</f>
        <v>30</v>
      </c>
      <c r="N2356" s="22" t="str">
        <f aca="false">IF(I2356&gt;0,"Sí","No")</f>
        <v>Sí</v>
      </c>
      <c r="O2356" s="22" t="str">
        <f aca="false">IF(J2356&gt;0,"Sí","No")</f>
        <v>Sí</v>
      </c>
      <c r="P2356" s="22" t="str">
        <f aca="false">IF(K2356&gt;0,"Sí","No")</f>
        <v>Sí</v>
      </c>
      <c r="Q2356" s="22" t="str">
        <f aca="false">IF(OR(I2356&gt;0,J2356&gt;0),"Sí","No")</f>
        <v>Sí</v>
      </c>
      <c r="R2356" s="27" t="n">
        <v>1750</v>
      </c>
      <c r="S2356" s="27" t="n">
        <v>2500</v>
      </c>
      <c r="T2356" s="27" t="n">
        <v>1280</v>
      </c>
      <c r="U2356" s="27" t="n">
        <v>1800</v>
      </c>
      <c r="V2356" s="27" t="n">
        <v>3500</v>
      </c>
      <c r="W2356" s="12" t="n">
        <f aca="false">IF(AND(I2356&gt;0,R2356&gt;0),(S2356-R2356)/R2356,"")</f>
        <v>0.428571428571429</v>
      </c>
      <c r="X2356" s="12" t="n">
        <f aca="false">IF(AND(J2356&gt;0,T2356&gt;0),(U2356-T2356)/T2356,"")</f>
        <v>0.40625</v>
      </c>
      <c r="Y2356" s="12" t="n">
        <f aca="false">IF(AND(K2356&gt;0,V2356&gt;0),(V2356-Resumen!$B$7)/Resumen!$B$7,"")</f>
        <v>0.4</v>
      </c>
      <c r="Z2356" s="28" t="n">
        <f aca="false">IF(AND(K2356&gt;0,I2356&gt;0,V2356&gt;0,S2356&gt;0),V2356-S2356,"")</f>
        <v>1000</v>
      </c>
      <c r="AA2356" s="12" t="n">
        <f aca="false">IF(Z2356&lt;&gt;"",Z2356/S2356,"")</f>
        <v>0.4</v>
      </c>
      <c r="AB2356" s="28" t="n">
        <f aca="false">IF(AND(K2356&gt;0,J2356&gt;0,V2356&gt;0,U2356&gt;0),V2356-U2356,"")</f>
        <v>1700</v>
      </c>
      <c r="AC2356" s="12" t="n">
        <f aca="false">IF(AB2356&lt;&gt;"",AB2356/U2356,"")</f>
        <v>0.944444444444444</v>
      </c>
      <c r="AD2356" s="27" t="n">
        <v>3</v>
      </c>
      <c r="AE2356" s="27" t="n">
        <v>2</v>
      </c>
      <c r="AF2356" s="27" t="n">
        <v>6</v>
      </c>
      <c r="AG2356" s="28" t="n">
        <f aca="false">AD2356+AE2356+AF2356</f>
        <v>11</v>
      </c>
      <c r="AH2356" s="12" t="n">
        <f aca="false">IF(AG2356&gt;0,AD2356/AG2356,"")</f>
        <v>0.272727272727273</v>
      </c>
      <c r="AI2356" s="27" t="n">
        <v>0</v>
      </c>
      <c r="AJ2356" s="27" t="n">
        <v>0</v>
      </c>
      <c r="AK2356" s="27" t="n">
        <v>0</v>
      </c>
      <c r="AL2356" s="22" t="str">
        <f aca="false">IF(OR(AJ2356&gt;0,AK2356&gt;0),"Sí","No")</f>
        <v>No</v>
      </c>
      <c r="AM2356" s="6" t="s">
        <v>198</v>
      </c>
      <c r="AN2356" s="6" t="s">
        <v>198</v>
      </c>
      <c r="AO2356" s="12" t="n">
        <f aca="false">IF(M2356&gt;0,K2356/M2356,"")</f>
        <v>0.166666666666667</v>
      </c>
      <c r="AP2356" s="22" t="str">
        <f aca="false">IF(M2356&gt;=Resumen!$B$5,"Alto","Bajo")</f>
        <v>Bajo</v>
      </c>
      <c r="AQ2356" s="22" t="str">
        <f aca="false">IF(AO2356&gt;=Resumen!$B$28,"Alto","Bajo")</f>
        <v>Bajo</v>
      </c>
      <c r="AR2356" s="22" t="str">
        <f aca="false">AP2356&amp;" Potencial / "&amp;AQ2356&amp;" Share"</f>
        <v>Bajo Potencial / Bajo Share</v>
      </c>
      <c r="AS2356" s="22" t="str">
        <f aca="false">IF(Q2356="Sí",IF(AO2356&gt;=Resumen!$B$29,"Alto","Bajo"),"")</f>
        <v>Bajo</v>
      </c>
      <c r="AT2356" s="22" t="str">
        <f aca="false">IF(AS2356&lt;&gt;"",AP2356&amp;" Potencial / "&amp;AS2356&amp;" Share","")</f>
        <v>Bajo Potencial / Bajo Share</v>
      </c>
      <c r="AU2356" s="22" t="str">
        <f aca="false">IF(AH2356="","Sin dato",IF(AH2356-AO2356&gt;Resumen!$B$6,"Sobre-exhibido",IF(AO2356-AH2356&gt;Resumen!$B$6,"Sub-exhibido","En línea")))</f>
        <v>Sobre-exhibido</v>
      </c>
      <c r="AV2356" s="22" t="n">
        <f aca="false">IF(AT2356="","",IF(AT2356="Alto Potencial / Bajo Share",1,IF(AT2356="Alto Potencial / Alto Share",2,IF(AT2356="Bajo Potencial / Alto Share",3,4))))</f>
        <v>4</v>
      </c>
      <c r="AW2356" s="22" t="str">
        <f aca="false">IF(Q2356="No","Sin competencia directa",IF(AV2356=1,"1 - Foco Conquista (Alto Pot / Bajo Share)",IF(AV2356=2,"2 - Foco Defensa (Alto Pot / Alto Share)",IF(AV2356=3,"3 - Monitoreo (Bajo Pot / Alto Share)","4 - Baja Prioridad (Bajo Pot / Bajo Share)"))))</f>
        <v>4 - Baja Prioridad (Bajo Pot / Bajo Share)</v>
      </c>
      <c r="AX2356" s="12" t="str">
        <f aca="false">IF(OR(IFERROR(AND(W2356&lt;&gt;"",Y2356&lt;&gt;"",Y2356-W2356&gt;Resumen!$B$8),FALSE()),IFERROR(AND(X2356&lt;&gt;"",Y2356&lt;&gt;"",Y2356-X2356&gt;Resumen!$B$8),FALSE())),MAX(IF(IFERROR(AND(W2356&lt;&gt;"",Y2356&lt;&gt;"",Y2356-W2356&gt;Resumen!$B$8),FALSE()),Y2356-W2356,0),IF(IFERROR(AND(X2356&lt;&gt;"",Y2356&lt;&gt;"",Y2356-X2356&gt;Resumen!$B$8),FALSE()),Y2356-X2356,0)),"")</f>
        <v/>
      </c>
      <c r="AY2356" s="22" t="str">
        <f aca="false">IF(OR(IFERROR(AND(W2356&lt;&gt;"",Y2356&lt;&gt;"",Y2356-W2356&gt;Resumen!$B$8),FALSE()),IFERROR(AND(X2356&lt;&gt;"",Y2356&lt;&gt;"",Y2356-X2356&gt;Resumen!$B$8),FALSE())),TRIM("Lays tiene mayor markup que "&amp;IF(IFERROR(AND(W2356&lt;&gt;"",Y2356&lt;&gt;"",Y2356-W2356&gt;Resumen!$B$8),FALSE()),"Quento ","")&amp;IF(IFERROR(AND(X2356&lt;&gt;"",Y2356&lt;&gt;"",Y2356-X2356&gt;Resumen!$B$8),FALSE()),"Julicroc ","")&amp;"en este PDV"),"")</f>
        <v/>
      </c>
      <c r="AZ2356" s="22" t="str">
        <f aca="false">IF(COUNTIF('Plan Pehuamar - Lista'!$A$2:$A$167,A2356)&gt;0,"Sí","No")</f>
        <v>No</v>
      </c>
      <c r="BA2356" s="22" t="str">
        <f aca="false">IF(COUNTIF('Plan Combo 9+1'!$A$2:$A$226,A2356)&gt;0,"Sí","No")</f>
        <v>No</v>
      </c>
      <c r="BB2356" s="22" t="str">
        <f aca="false">IF(AH2356="","No",IF(BA2356="Sí",IF((AO2356-AH2356)&gt;Resumen!$B$6,"Sí","No"),IF((AO2356-AH2356)&gt;=Resumen!$B$132,"Sí","No")))</f>
        <v>No</v>
      </c>
      <c r="BC2356" s="22" t="str">
        <f aca="false">IF(AND(N2356="Sí",AL2356="Sí",AI2356=0),"Sí","No")</f>
        <v>No</v>
      </c>
      <c r="BD2356" s="22" t="str">
        <f aca="false">IF(COUNTIF('Plan 9+1 (con Pehuamar)'!$A$2:$A$227,A2356)&gt;0,"Sí","No")</f>
        <v>No</v>
      </c>
    </row>
    <row r="2357" customFormat="false" ht="15" hidden="false" customHeight="true" outlineLevel="0" collapsed="false">
      <c r="A2357" s="6" t="n">
        <v>201085</v>
      </c>
      <c r="B2357" s="6" t="n">
        <v>14</v>
      </c>
      <c r="C2357" s="6" t="n">
        <v>1405</v>
      </c>
      <c r="D2357" s="6" t="s">
        <v>398</v>
      </c>
      <c r="E2357" s="6" t="s">
        <v>2506</v>
      </c>
      <c r="F2357" s="6" t="s">
        <v>196</v>
      </c>
      <c r="G2357" s="6" t="s">
        <v>130</v>
      </c>
      <c r="H2357" s="6" t="s">
        <v>1715</v>
      </c>
      <c r="I2357" s="27" t="n">
        <v>0</v>
      </c>
      <c r="J2357" s="27" t="n">
        <v>0</v>
      </c>
      <c r="K2357" s="27" t="n">
        <v>1.4</v>
      </c>
      <c r="L2357" s="28" t="n">
        <f aca="false">I2357+J2357</f>
        <v>0</v>
      </c>
      <c r="M2357" s="28" t="n">
        <f aca="false">L2357+K2357</f>
        <v>1.4</v>
      </c>
      <c r="N2357" s="22" t="str">
        <f aca="false">IF(I2357&gt;0,"Sí","No")</f>
        <v>No</v>
      </c>
      <c r="O2357" s="22" t="str">
        <f aca="false">IF(J2357&gt;0,"Sí","No")</f>
        <v>No</v>
      </c>
      <c r="P2357" s="22" t="str">
        <f aca="false">IF(K2357&gt;0,"Sí","No")</f>
        <v>Sí</v>
      </c>
      <c r="Q2357" s="22" t="str">
        <f aca="false">IF(OR(I2357&gt;0,J2357&gt;0),"Sí","No")</f>
        <v>No</v>
      </c>
      <c r="R2357" s="27"/>
      <c r="S2357" s="27"/>
      <c r="T2357" s="27"/>
      <c r="U2357" s="27"/>
      <c r="V2357" s="27"/>
      <c r="W2357" s="12" t="str">
        <f aca="false">IF(AND(I2357&gt;0,R2357&gt;0),(S2357-R2357)/R2357,"")</f>
        <v/>
      </c>
      <c r="X2357" s="12" t="str">
        <f aca="false">IF(AND(J2357&gt;0,T2357&gt;0),(U2357-T2357)/T2357,"")</f>
        <v/>
      </c>
      <c r="Y2357" s="12" t="str">
        <f aca="false">IF(AND(K2357&gt;0,V2357&gt;0),(V2357-Resumen!$B$7)/Resumen!$B$7,"")</f>
        <v/>
      </c>
      <c r="Z2357" s="28" t="str">
        <f aca="false">IF(AND(K2357&gt;0,I2357&gt;0,V2357&gt;0,S2357&gt;0),V2357-S2357,"")</f>
        <v/>
      </c>
      <c r="AA2357" s="12" t="str">
        <f aca="false">IF(Z2357&lt;&gt;"",Z2357/S2357,"")</f>
        <v/>
      </c>
      <c r="AB2357" s="28" t="str">
        <f aca="false">IF(AND(K2357&gt;0,J2357&gt;0,V2357&gt;0,U2357&gt;0),V2357-U2357,"")</f>
        <v/>
      </c>
      <c r="AC2357" s="12" t="str">
        <f aca="false">IF(AB2357&lt;&gt;"",AB2357/U2357,"")</f>
        <v/>
      </c>
      <c r="AD2357" s="27" t="n">
        <v>0</v>
      </c>
      <c r="AE2357" s="27" t="n">
        <v>0</v>
      </c>
      <c r="AF2357" s="27" t="n">
        <v>0</v>
      </c>
      <c r="AG2357" s="28" t="n">
        <f aca="false">AD2357+AE2357+AF2357</f>
        <v>0</v>
      </c>
      <c r="AH2357" s="12" t="str">
        <f aca="false">IF(AG2357&gt;0,AD2357/AG2357,"")</f>
        <v/>
      </c>
      <c r="AI2357" s="27" t="n">
        <v>0</v>
      </c>
      <c r="AJ2357" s="27" t="n">
        <v>0</v>
      </c>
      <c r="AK2357" s="27" t="n">
        <v>0</v>
      </c>
      <c r="AL2357" s="22" t="str">
        <f aca="false">IF(OR(AJ2357&gt;0,AK2357&gt;0),"Sí","No")</f>
        <v>No</v>
      </c>
      <c r="AM2357" s="6"/>
      <c r="AN2357" s="6"/>
      <c r="AO2357" s="12" t="n">
        <f aca="false">IF(M2357&gt;0,K2357/M2357,"")</f>
        <v>1</v>
      </c>
      <c r="AP2357" s="22" t="str">
        <f aca="false">IF(M2357&gt;=Resumen!$B$5,"Alto","Bajo")</f>
        <v>Bajo</v>
      </c>
      <c r="AQ2357" s="22" t="str">
        <f aca="false">IF(AO2357&gt;=Resumen!$B$28,"Alto","Bajo")</f>
        <v>Alto</v>
      </c>
      <c r="AR2357" s="22" t="str">
        <f aca="false">AP2357&amp;" Potencial / "&amp;AQ2357&amp;" Share"</f>
        <v>Bajo Potencial / Alto Share</v>
      </c>
      <c r="AS2357" s="22" t="str">
        <f aca="false">IF(Q2357="Sí",IF(AO2357&gt;=Resumen!$B$29,"Alto","Bajo"),"")</f>
        <v/>
      </c>
      <c r="AT2357" s="22" t="str">
        <f aca="false">IF(AS2357&lt;&gt;"",AP2357&amp;" Potencial / "&amp;AS2357&amp;" Share","")</f>
        <v/>
      </c>
      <c r="AU2357" s="22" t="str">
        <f aca="false">IF(AH2357="","Sin dato",IF(AH2357-AO2357&gt;Resumen!$B$6,"Sobre-exhibido",IF(AO2357-AH2357&gt;Resumen!$B$6,"Sub-exhibido","En línea")))</f>
        <v>Sin dato</v>
      </c>
      <c r="AV2357" s="22" t="str">
        <f aca="false">IF(AT2357="","",IF(AT2357="Alto Potencial / Bajo Share",1,IF(AT2357="Alto Potencial / Alto Share",2,IF(AT2357="Bajo Potencial / Alto Share",3,4))))</f>
        <v/>
      </c>
      <c r="AW2357" s="22" t="str">
        <f aca="false">IF(Q2357="No","Sin competencia directa",IF(AV2357=1,"1 - Foco Conquista (Alto Pot / Bajo Share)",IF(AV2357=2,"2 - Foco Defensa (Alto Pot / Alto Share)",IF(AV2357=3,"3 - Monitoreo (Bajo Pot / Alto Share)","4 - Baja Prioridad (Bajo Pot / Bajo Share)"))))</f>
        <v>Sin competencia directa</v>
      </c>
      <c r="AX2357" s="12" t="str">
        <f aca="false">IF(OR(IFERROR(AND(W2357&lt;&gt;"",Y2357&lt;&gt;"",Y2357-W2357&gt;Resumen!$B$8),FALSE()),IFERROR(AND(X2357&lt;&gt;"",Y2357&lt;&gt;"",Y2357-X2357&gt;Resumen!$B$8),FALSE())),MAX(IF(IFERROR(AND(W2357&lt;&gt;"",Y2357&lt;&gt;"",Y2357-W2357&gt;Resumen!$B$8),FALSE()),Y2357-W2357,0),IF(IFERROR(AND(X2357&lt;&gt;"",Y2357&lt;&gt;"",Y2357-X2357&gt;Resumen!$B$8),FALSE()),Y2357-X2357,0)),"")</f>
        <v/>
      </c>
      <c r="AY2357" s="22" t="str">
        <f aca="false">IF(OR(IFERROR(AND(W2357&lt;&gt;"",Y2357&lt;&gt;"",Y2357-W2357&gt;Resumen!$B$8),FALSE()),IFERROR(AND(X2357&lt;&gt;"",Y2357&lt;&gt;"",Y2357-X2357&gt;Resumen!$B$8),FALSE())),TRIM("Lays tiene mayor markup que "&amp;IF(IFERROR(AND(W2357&lt;&gt;"",Y2357&lt;&gt;"",Y2357-W2357&gt;Resumen!$B$8),FALSE()),"Quento ","")&amp;IF(IFERROR(AND(X2357&lt;&gt;"",Y2357&lt;&gt;"",Y2357-X2357&gt;Resumen!$B$8),FALSE()),"Julicroc ","")&amp;"en este PDV"),"")</f>
        <v/>
      </c>
      <c r="AZ2357" s="22" t="str">
        <f aca="false">IF(COUNTIF('Plan Pehuamar - Lista'!$A$2:$A$167,A2357)&gt;0,"Sí","No")</f>
        <v>No</v>
      </c>
      <c r="BA2357" s="22" t="str">
        <f aca="false">IF(COUNTIF('Plan Combo 9+1'!$A$2:$A$226,A2357)&gt;0,"Sí","No")</f>
        <v>No</v>
      </c>
      <c r="BB2357" s="22" t="str">
        <f aca="false">IF(AH2357="","No",IF(BA2357="Sí",IF((AO2357-AH2357)&gt;Resumen!$B$6,"Sí","No"),IF((AO2357-AH2357)&gt;=Resumen!$B$132,"Sí","No")))</f>
        <v>No</v>
      </c>
      <c r="BC2357" s="22" t="str">
        <f aca="false">IF(AND(N2357="Sí",AL2357="Sí",AI2357=0),"Sí","No")</f>
        <v>No</v>
      </c>
      <c r="BD2357" s="22" t="str">
        <f aca="false">IF(COUNTIF('Plan 9+1 (con Pehuamar)'!$A$2:$A$227,A2357)&gt;0,"Sí","No")</f>
        <v>No</v>
      </c>
    </row>
    <row r="2358" customFormat="false" ht="15" hidden="false" customHeight="true" outlineLevel="0" collapsed="false">
      <c r="A2358" s="6" t="n">
        <v>201086</v>
      </c>
      <c r="B2358" s="6" t="n">
        <v>14</v>
      </c>
      <c r="C2358" s="6" t="n">
        <v>1405</v>
      </c>
      <c r="D2358" s="6" t="s">
        <v>398</v>
      </c>
      <c r="E2358" s="6" t="s">
        <v>2507</v>
      </c>
      <c r="F2358" s="6" t="s">
        <v>201</v>
      </c>
      <c r="G2358" s="6" t="s">
        <v>130</v>
      </c>
      <c r="H2358" s="6" t="s">
        <v>1715</v>
      </c>
      <c r="I2358" s="27" t="n">
        <v>10</v>
      </c>
      <c r="J2358" s="27" t="n">
        <v>45</v>
      </c>
      <c r="K2358" s="27" t="n">
        <v>20</v>
      </c>
      <c r="L2358" s="28" t="n">
        <f aca="false">I2358+J2358</f>
        <v>55</v>
      </c>
      <c r="M2358" s="28" t="n">
        <f aca="false">L2358+K2358</f>
        <v>75</v>
      </c>
      <c r="N2358" s="22" t="str">
        <f aca="false">IF(I2358&gt;0,"Sí","No")</f>
        <v>Sí</v>
      </c>
      <c r="O2358" s="22" t="str">
        <f aca="false">IF(J2358&gt;0,"Sí","No")</f>
        <v>Sí</v>
      </c>
      <c r="P2358" s="22" t="str">
        <f aca="false">IF(K2358&gt;0,"Sí","No")</f>
        <v>Sí</v>
      </c>
      <c r="Q2358" s="22" t="str">
        <f aca="false">IF(OR(I2358&gt;0,J2358&gt;0),"Sí","No")</f>
        <v>Sí</v>
      </c>
      <c r="R2358" s="27" t="n">
        <v>1750</v>
      </c>
      <c r="S2358" s="27" t="n">
        <v>2500</v>
      </c>
      <c r="T2358" s="27" t="n">
        <v>1280</v>
      </c>
      <c r="U2358" s="27" t="n">
        <v>1800</v>
      </c>
      <c r="V2358" s="27" t="n">
        <v>3500</v>
      </c>
      <c r="W2358" s="12" t="n">
        <f aca="false">IF(AND(I2358&gt;0,R2358&gt;0),(S2358-R2358)/R2358,"")</f>
        <v>0.428571428571429</v>
      </c>
      <c r="X2358" s="12" t="n">
        <f aca="false">IF(AND(J2358&gt;0,T2358&gt;0),(U2358-T2358)/T2358,"")</f>
        <v>0.40625</v>
      </c>
      <c r="Y2358" s="12" t="n">
        <f aca="false">IF(AND(K2358&gt;0,V2358&gt;0),(V2358-Resumen!$B$7)/Resumen!$B$7,"")</f>
        <v>0.4</v>
      </c>
      <c r="Z2358" s="28" t="n">
        <f aca="false">IF(AND(K2358&gt;0,I2358&gt;0,V2358&gt;0,S2358&gt;0),V2358-S2358,"")</f>
        <v>1000</v>
      </c>
      <c r="AA2358" s="12" t="n">
        <f aca="false">IF(Z2358&lt;&gt;"",Z2358/S2358,"")</f>
        <v>0.4</v>
      </c>
      <c r="AB2358" s="28" t="n">
        <f aca="false">IF(AND(K2358&gt;0,J2358&gt;0,V2358&gt;0,U2358&gt;0),V2358-U2358,"")</f>
        <v>1700</v>
      </c>
      <c r="AC2358" s="12" t="n">
        <f aca="false">IF(AB2358&lt;&gt;"",AB2358/U2358,"")</f>
        <v>0.944444444444444</v>
      </c>
      <c r="AD2358" s="27" t="n">
        <v>8</v>
      </c>
      <c r="AE2358" s="27" t="n">
        <v>2</v>
      </c>
      <c r="AF2358" s="27" t="n">
        <v>10</v>
      </c>
      <c r="AG2358" s="28" t="n">
        <f aca="false">AD2358+AE2358+AF2358</f>
        <v>20</v>
      </c>
      <c r="AH2358" s="12" t="n">
        <f aca="false">IF(AG2358&gt;0,AD2358/AG2358,"")</f>
        <v>0.4</v>
      </c>
      <c r="AI2358" s="27" t="n">
        <v>1</v>
      </c>
      <c r="AJ2358" s="27" t="n">
        <v>0</v>
      </c>
      <c r="AK2358" s="27" t="n">
        <v>1</v>
      </c>
      <c r="AL2358" s="22" t="str">
        <f aca="false">IF(OR(AJ2358&gt;0,AK2358&gt;0),"Sí","No")</f>
        <v>Sí</v>
      </c>
      <c r="AM2358" s="6" t="s">
        <v>198</v>
      </c>
      <c r="AN2358" s="6" t="s">
        <v>198</v>
      </c>
      <c r="AO2358" s="12" t="n">
        <f aca="false">IF(M2358&gt;0,K2358/M2358,"")</f>
        <v>0.266666666666667</v>
      </c>
      <c r="AP2358" s="22" t="str">
        <f aca="false">IF(M2358&gt;=Resumen!$B$5,"Alto","Bajo")</f>
        <v>Alto</v>
      </c>
      <c r="AQ2358" s="22" t="str">
        <f aca="false">IF(AO2358&gt;=Resumen!$B$28,"Alto","Bajo")</f>
        <v>Bajo</v>
      </c>
      <c r="AR2358" s="22" t="str">
        <f aca="false">AP2358&amp;" Potencial / "&amp;AQ2358&amp;" Share"</f>
        <v>Alto Potencial / Bajo Share</v>
      </c>
      <c r="AS2358" s="22" t="str">
        <f aca="false">IF(Q2358="Sí",IF(AO2358&gt;=Resumen!$B$29,"Alto","Bajo"),"")</f>
        <v>Bajo</v>
      </c>
      <c r="AT2358" s="22" t="str">
        <f aca="false">IF(AS2358&lt;&gt;"",AP2358&amp;" Potencial / "&amp;AS2358&amp;" Share","")</f>
        <v>Alto Potencial / Bajo Share</v>
      </c>
      <c r="AU2358" s="22" t="str">
        <f aca="false">IF(AH2358="","Sin dato",IF(AH2358-AO2358&gt;Resumen!$B$6,"Sobre-exhibido",IF(AO2358-AH2358&gt;Resumen!$B$6,"Sub-exhibido","En línea")))</f>
        <v>Sobre-exhibido</v>
      </c>
      <c r="AV2358" s="22" t="n">
        <f aca="false">IF(AT2358="","",IF(AT2358="Alto Potencial / Bajo Share",1,IF(AT2358="Alto Potencial / Alto Share",2,IF(AT2358="Bajo Potencial / Alto Share",3,4))))</f>
        <v>1</v>
      </c>
      <c r="AW2358" s="22" t="str">
        <f aca="false">IF(Q2358="No","Sin competencia directa",IF(AV2358=1,"1 - Foco Conquista (Alto Pot / Bajo Share)",IF(AV2358=2,"2 - Foco Defensa (Alto Pot / Alto Share)",IF(AV2358=3,"3 - Monitoreo (Bajo Pot / Alto Share)","4 - Baja Prioridad (Bajo Pot / Bajo Share)"))))</f>
        <v>1 - Foco Conquista (Alto Pot / Bajo Share)</v>
      </c>
      <c r="AX2358" s="12" t="str">
        <f aca="false">IF(OR(IFERROR(AND(W2358&lt;&gt;"",Y2358&lt;&gt;"",Y2358-W2358&gt;Resumen!$B$8),FALSE()),IFERROR(AND(X2358&lt;&gt;"",Y2358&lt;&gt;"",Y2358-X2358&gt;Resumen!$B$8),FALSE())),MAX(IF(IFERROR(AND(W2358&lt;&gt;"",Y2358&lt;&gt;"",Y2358-W2358&gt;Resumen!$B$8),FALSE()),Y2358-W2358,0),IF(IFERROR(AND(X2358&lt;&gt;"",Y2358&lt;&gt;"",Y2358-X2358&gt;Resumen!$B$8),FALSE()),Y2358-X2358,0)),"")</f>
        <v/>
      </c>
      <c r="AY2358" s="22" t="str">
        <f aca="false">IF(OR(IFERROR(AND(W2358&lt;&gt;"",Y2358&lt;&gt;"",Y2358-W2358&gt;Resumen!$B$8),FALSE()),IFERROR(AND(X2358&lt;&gt;"",Y2358&lt;&gt;"",Y2358-X2358&gt;Resumen!$B$8),FALSE())),TRIM("Lays tiene mayor markup que "&amp;IF(IFERROR(AND(W2358&lt;&gt;"",Y2358&lt;&gt;"",Y2358-W2358&gt;Resumen!$B$8),FALSE()),"Quento ","")&amp;IF(IFERROR(AND(X2358&lt;&gt;"",Y2358&lt;&gt;"",Y2358-X2358&gt;Resumen!$B$8),FALSE()),"Julicroc ","")&amp;"en este PDV"),"")</f>
        <v/>
      </c>
      <c r="AZ2358" s="22" t="str">
        <f aca="false">IF(COUNTIF('Plan Pehuamar - Lista'!$A$2:$A$167,A2358)&gt;0,"Sí","No")</f>
        <v>No</v>
      </c>
      <c r="BA2358" s="22" t="str">
        <f aca="false">IF(COUNTIF('Plan Combo 9+1'!$A$2:$A$226,A2358)&gt;0,"Sí","No")</f>
        <v>No</v>
      </c>
      <c r="BB2358" s="22" t="str">
        <f aca="false">IF(AH2358="","No",IF(BA2358="Sí",IF((AO2358-AH2358)&gt;Resumen!$B$6,"Sí","No"),IF((AO2358-AH2358)&gt;=Resumen!$B$132,"Sí","No")))</f>
        <v>No</v>
      </c>
      <c r="BC2358" s="22" t="str">
        <f aca="false">IF(AND(N2358="Sí",AL2358="Sí",AI2358=0),"Sí","No")</f>
        <v>No</v>
      </c>
      <c r="BD2358" s="22" t="str">
        <f aca="false">IF(COUNTIF('Plan 9+1 (con Pehuamar)'!$A$2:$A$227,A2358)&gt;0,"Sí","No")</f>
        <v>No</v>
      </c>
    </row>
    <row r="2359" customFormat="false" ht="15" hidden="false" customHeight="true" outlineLevel="0" collapsed="false">
      <c r="A2359" s="6" t="n">
        <v>201090</v>
      </c>
      <c r="B2359" s="6" t="n">
        <v>14</v>
      </c>
      <c r="C2359" s="6" t="n">
        <v>1405</v>
      </c>
      <c r="D2359" s="6" t="s">
        <v>398</v>
      </c>
      <c r="E2359" s="6" t="s">
        <v>2508</v>
      </c>
      <c r="F2359" s="6" t="s">
        <v>196</v>
      </c>
      <c r="G2359" s="6" t="s">
        <v>130</v>
      </c>
      <c r="H2359" s="6" t="s">
        <v>1715</v>
      </c>
      <c r="I2359" s="27" t="n">
        <v>10</v>
      </c>
      <c r="J2359" s="27" t="n">
        <v>11</v>
      </c>
      <c r="K2359" s="27" t="n">
        <v>5</v>
      </c>
      <c r="L2359" s="28" t="n">
        <f aca="false">I2359+J2359</f>
        <v>21</v>
      </c>
      <c r="M2359" s="28" t="n">
        <f aca="false">L2359+K2359</f>
        <v>26</v>
      </c>
      <c r="N2359" s="22" t="str">
        <f aca="false">IF(I2359&gt;0,"Sí","No")</f>
        <v>Sí</v>
      </c>
      <c r="O2359" s="22" t="str">
        <f aca="false">IF(J2359&gt;0,"Sí","No")</f>
        <v>Sí</v>
      </c>
      <c r="P2359" s="22" t="str">
        <f aca="false">IF(K2359&gt;0,"Sí","No")</f>
        <v>Sí</v>
      </c>
      <c r="Q2359" s="22" t="str">
        <f aca="false">IF(OR(I2359&gt;0,J2359&gt;0),"Sí","No")</f>
        <v>Sí</v>
      </c>
      <c r="R2359" s="27" t="n">
        <v>1750</v>
      </c>
      <c r="S2359" s="27" t="n">
        <v>2500</v>
      </c>
      <c r="T2359" s="27" t="n">
        <v>1280</v>
      </c>
      <c r="U2359" s="27" t="n">
        <v>1800</v>
      </c>
      <c r="V2359" s="27" t="n">
        <v>3500</v>
      </c>
      <c r="W2359" s="12" t="n">
        <f aca="false">IF(AND(I2359&gt;0,R2359&gt;0),(S2359-R2359)/R2359,"")</f>
        <v>0.428571428571429</v>
      </c>
      <c r="X2359" s="12" t="n">
        <f aca="false">IF(AND(J2359&gt;0,T2359&gt;0),(U2359-T2359)/T2359,"")</f>
        <v>0.40625</v>
      </c>
      <c r="Y2359" s="12" t="n">
        <f aca="false">IF(AND(K2359&gt;0,V2359&gt;0),(V2359-Resumen!$B$7)/Resumen!$B$7,"")</f>
        <v>0.4</v>
      </c>
      <c r="Z2359" s="28" t="n">
        <f aca="false">IF(AND(K2359&gt;0,I2359&gt;0,V2359&gt;0,S2359&gt;0),V2359-S2359,"")</f>
        <v>1000</v>
      </c>
      <c r="AA2359" s="12" t="n">
        <f aca="false">IF(Z2359&lt;&gt;"",Z2359/S2359,"")</f>
        <v>0.4</v>
      </c>
      <c r="AB2359" s="28" t="n">
        <f aca="false">IF(AND(K2359&gt;0,J2359&gt;0,V2359&gt;0,U2359&gt;0),V2359-U2359,"")</f>
        <v>1700</v>
      </c>
      <c r="AC2359" s="12" t="n">
        <f aca="false">IF(AB2359&lt;&gt;"",AB2359/U2359,"")</f>
        <v>0.944444444444444</v>
      </c>
      <c r="AD2359" s="27" t="n">
        <v>8</v>
      </c>
      <c r="AE2359" s="27" t="n">
        <v>2</v>
      </c>
      <c r="AF2359" s="27" t="n">
        <v>11</v>
      </c>
      <c r="AG2359" s="28" t="n">
        <f aca="false">AD2359+AE2359+AF2359</f>
        <v>21</v>
      </c>
      <c r="AH2359" s="12" t="n">
        <f aca="false">IF(AG2359&gt;0,AD2359/AG2359,"")</f>
        <v>0.380952380952381</v>
      </c>
      <c r="AI2359" s="27" t="n">
        <v>1</v>
      </c>
      <c r="AJ2359" s="27" t="n">
        <v>0</v>
      </c>
      <c r="AK2359" s="27" t="n">
        <v>1</v>
      </c>
      <c r="AL2359" s="22" t="str">
        <f aca="false">IF(OR(AJ2359&gt;0,AK2359&gt;0),"Sí","No")</f>
        <v>Sí</v>
      </c>
      <c r="AM2359" s="6" t="s">
        <v>198</v>
      </c>
      <c r="AN2359" s="6" t="s">
        <v>198</v>
      </c>
      <c r="AO2359" s="12" t="n">
        <f aca="false">IF(M2359&gt;0,K2359/M2359,"")</f>
        <v>0.192307692307692</v>
      </c>
      <c r="AP2359" s="22" t="str">
        <f aca="false">IF(M2359&gt;=Resumen!$B$5,"Alto","Bajo")</f>
        <v>Bajo</v>
      </c>
      <c r="AQ2359" s="22" t="str">
        <f aca="false">IF(AO2359&gt;=Resumen!$B$28,"Alto","Bajo")</f>
        <v>Bajo</v>
      </c>
      <c r="AR2359" s="22" t="str">
        <f aca="false">AP2359&amp;" Potencial / "&amp;AQ2359&amp;" Share"</f>
        <v>Bajo Potencial / Bajo Share</v>
      </c>
      <c r="AS2359" s="22" t="str">
        <f aca="false">IF(Q2359="Sí",IF(AO2359&gt;=Resumen!$B$29,"Alto","Bajo"),"")</f>
        <v>Bajo</v>
      </c>
      <c r="AT2359" s="22" t="str">
        <f aca="false">IF(AS2359&lt;&gt;"",AP2359&amp;" Potencial / "&amp;AS2359&amp;" Share","")</f>
        <v>Bajo Potencial / Bajo Share</v>
      </c>
      <c r="AU2359" s="22" t="str">
        <f aca="false">IF(AH2359="","Sin dato",IF(AH2359-AO2359&gt;Resumen!$B$6,"Sobre-exhibido",IF(AO2359-AH2359&gt;Resumen!$B$6,"Sub-exhibido","En línea")))</f>
        <v>Sobre-exhibido</v>
      </c>
      <c r="AV2359" s="22" t="n">
        <f aca="false">IF(AT2359="","",IF(AT2359="Alto Potencial / Bajo Share",1,IF(AT2359="Alto Potencial / Alto Share",2,IF(AT2359="Bajo Potencial / Alto Share",3,4))))</f>
        <v>4</v>
      </c>
      <c r="AW2359" s="22" t="str">
        <f aca="false">IF(Q2359="No","Sin competencia directa",IF(AV2359=1,"1 - Foco Conquista (Alto Pot / Bajo Share)",IF(AV2359=2,"2 - Foco Defensa (Alto Pot / Alto Share)",IF(AV2359=3,"3 - Monitoreo (Bajo Pot / Alto Share)","4 - Baja Prioridad (Bajo Pot / Bajo Share)"))))</f>
        <v>4 - Baja Prioridad (Bajo Pot / Bajo Share)</v>
      </c>
      <c r="AX2359" s="12" t="str">
        <f aca="false">IF(OR(IFERROR(AND(W2359&lt;&gt;"",Y2359&lt;&gt;"",Y2359-W2359&gt;Resumen!$B$8),FALSE()),IFERROR(AND(X2359&lt;&gt;"",Y2359&lt;&gt;"",Y2359-X2359&gt;Resumen!$B$8),FALSE())),MAX(IF(IFERROR(AND(W2359&lt;&gt;"",Y2359&lt;&gt;"",Y2359-W2359&gt;Resumen!$B$8),FALSE()),Y2359-W2359,0),IF(IFERROR(AND(X2359&lt;&gt;"",Y2359&lt;&gt;"",Y2359-X2359&gt;Resumen!$B$8),FALSE()),Y2359-X2359,0)),"")</f>
        <v/>
      </c>
      <c r="AY2359" s="22" t="str">
        <f aca="false">IF(OR(IFERROR(AND(W2359&lt;&gt;"",Y2359&lt;&gt;"",Y2359-W2359&gt;Resumen!$B$8),FALSE()),IFERROR(AND(X2359&lt;&gt;"",Y2359&lt;&gt;"",Y2359-X2359&gt;Resumen!$B$8),FALSE())),TRIM("Lays tiene mayor markup que "&amp;IF(IFERROR(AND(W2359&lt;&gt;"",Y2359&lt;&gt;"",Y2359-W2359&gt;Resumen!$B$8),FALSE()),"Quento ","")&amp;IF(IFERROR(AND(X2359&lt;&gt;"",Y2359&lt;&gt;"",Y2359-X2359&gt;Resumen!$B$8),FALSE()),"Julicroc ","")&amp;"en este PDV"),"")</f>
        <v/>
      </c>
      <c r="AZ2359" s="22" t="str">
        <f aca="false">IF(COUNTIF('Plan Pehuamar - Lista'!$A$2:$A$167,A2359)&gt;0,"Sí","No")</f>
        <v>No</v>
      </c>
      <c r="BA2359" s="22" t="str">
        <f aca="false">IF(COUNTIF('Plan Combo 9+1'!$A$2:$A$226,A2359)&gt;0,"Sí","No")</f>
        <v>No</v>
      </c>
      <c r="BB2359" s="22" t="str">
        <f aca="false">IF(AH2359="","No",IF(BA2359="Sí",IF((AO2359-AH2359)&gt;Resumen!$B$6,"Sí","No"),IF((AO2359-AH2359)&gt;=Resumen!$B$132,"Sí","No")))</f>
        <v>No</v>
      </c>
      <c r="BC2359" s="22" t="str">
        <f aca="false">IF(AND(N2359="Sí",AL2359="Sí",AI2359=0),"Sí","No")</f>
        <v>No</v>
      </c>
      <c r="BD2359" s="22" t="str">
        <f aca="false">IF(COUNTIF('Plan 9+1 (con Pehuamar)'!$A$2:$A$227,A2359)&gt;0,"Sí","No")</f>
        <v>No</v>
      </c>
    </row>
    <row r="2360" customFormat="false" ht="15" hidden="false" customHeight="true" outlineLevel="0" collapsed="false">
      <c r="A2360" s="6" t="n">
        <v>201093</v>
      </c>
      <c r="B2360" s="6" t="n">
        <v>14</v>
      </c>
      <c r="C2360" s="6" t="n">
        <v>1405</v>
      </c>
      <c r="D2360" s="6" t="s">
        <v>398</v>
      </c>
      <c r="E2360" s="6" t="s">
        <v>2509</v>
      </c>
      <c r="F2360" s="6" t="s">
        <v>206</v>
      </c>
      <c r="G2360" s="6" t="s">
        <v>130</v>
      </c>
      <c r="H2360" s="6" t="s">
        <v>1715</v>
      </c>
      <c r="I2360" s="27" t="n">
        <v>10</v>
      </c>
      <c r="J2360" s="27" t="n">
        <v>30</v>
      </c>
      <c r="K2360" s="27" t="n">
        <v>14</v>
      </c>
      <c r="L2360" s="28" t="n">
        <f aca="false">I2360+J2360</f>
        <v>40</v>
      </c>
      <c r="M2360" s="28" t="n">
        <f aca="false">L2360+K2360</f>
        <v>54</v>
      </c>
      <c r="N2360" s="22" t="str">
        <f aca="false">IF(I2360&gt;0,"Sí","No")</f>
        <v>Sí</v>
      </c>
      <c r="O2360" s="22" t="str">
        <f aca="false">IF(J2360&gt;0,"Sí","No")</f>
        <v>Sí</v>
      </c>
      <c r="P2360" s="22" t="str">
        <f aca="false">IF(K2360&gt;0,"Sí","No")</f>
        <v>Sí</v>
      </c>
      <c r="Q2360" s="22" t="str">
        <f aca="false">IF(OR(I2360&gt;0,J2360&gt;0),"Sí","No")</f>
        <v>Sí</v>
      </c>
      <c r="R2360" s="27" t="n">
        <v>1750</v>
      </c>
      <c r="S2360" s="27" t="n">
        <v>2500</v>
      </c>
      <c r="T2360" s="27" t="n">
        <v>1280</v>
      </c>
      <c r="U2360" s="27" t="n">
        <v>1800</v>
      </c>
      <c r="V2360" s="27" t="n">
        <v>3500</v>
      </c>
      <c r="W2360" s="12" t="n">
        <f aca="false">IF(AND(I2360&gt;0,R2360&gt;0),(S2360-R2360)/R2360,"")</f>
        <v>0.428571428571429</v>
      </c>
      <c r="X2360" s="12" t="n">
        <f aca="false">IF(AND(J2360&gt;0,T2360&gt;0),(U2360-T2360)/T2360,"")</f>
        <v>0.40625</v>
      </c>
      <c r="Y2360" s="12" t="n">
        <f aca="false">IF(AND(K2360&gt;0,V2360&gt;0),(V2360-Resumen!$B$7)/Resumen!$B$7,"")</f>
        <v>0.4</v>
      </c>
      <c r="Z2360" s="28" t="n">
        <f aca="false">IF(AND(K2360&gt;0,I2360&gt;0,V2360&gt;0,S2360&gt;0),V2360-S2360,"")</f>
        <v>1000</v>
      </c>
      <c r="AA2360" s="12" t="n">
        <f aca="false">IF(Z2360&lt;&gt;"",Z2360/S2360,"")</f>
        <v>0.4</v>
      </c>
      <c r="AB2360" s="28" t="n">
        <f aca="false">IF(AND(K2360&gt;0,J2360&gt;0,V2360&gt;0,U2360&gt;0),V2360-U2360,"")</f>
        <v>1700</v>
      </c>
      <c r="AC2360" s="12" t="n">
        <f aca="false">IF(AB2360&lt;&gt;"",AB2360/U2360,"")</f>
        <v>0.944444444444444</v>
      </c>
      <c r="AD2360" s="27" t="n">
        <v>8</v>
      </c>
      <c r="AE2360" s="27" t="n">
        <v>3</v>
      </c>
      <c r="AF2360" s="27" t="n">
        <v>10</v>
      </c>
      <c r="AG2360" s="28" t="n">
        <f aca="false">AD2360+AE2360+AF2360</f>
        <v>21</v>
      </c>
      <c r="AH2360" s="12" t="n">
        <f aca="false">IF(AG2360&gt;0,AD2360/AG2360,"")</f>
        <v>0.380952380952381</v>
      </c>
      <c r="AI2360" s="27" t="n">
        <v>0</v>
      </c>
      <c r="AJ2360" s="27" t="n">
        <v>0</v>
      </c>
      <c r="AK2360" s="27" t="n">
        <v>0</v>
      </c>
      <c r="AL2360" s="22" t="str">
        <f aca="false">IF(OR(AJ2360&gt;0,AK2360&gt;0),"Sí","No")</f>
        <v>No</v>
      </c>
      <c r="AM2360" s="6" t="s">
        <v>198</v>
      </c>
      <c r="AN2360" s="6" t="s">
        <v>198</v>
      </c>
      <c r="AO2360" s="12" t="n">
        <f aca="false">IF(M2360&gt;0,K2360/M2360,"")</f>
        <v>0.259259259259259</v>
      </c>
      <c r="AP2360" s="22" t="str">
        <f aca="false">IF(M2360&gt;=Resumen!$B$5,"Alto","Bajo")</f>
        <v>Alto</v>
      </c>
      <c r="AQ2360" s="22" t="str">
        <f aca="false">IF(AO2360&gt;=Resumen!$B$28,"Alto","Bajo")</f>
        <v>Bajo</v>
      </c>
      <c r="AR2360" s="22" t="str">
        <f aca="false">AP2360&amp;" Potencial / "&amp;AQ2360&amp;" Share"</f>
        <v>Alto Potencial / Bajo Share</v>
      </c>
      <c r="AS2360" s="22" t="str">
        <f aca="false">IF(Q2360="Sí",IF(AO2360&gt;=Resumen!$B$29,"Alto","Bajo"),"")</f>
        <v>Bajo</v>
      </c>
      <c r="AT2360" s="22" t="str">
        <f aca="false">IF(AS2360&lt;&gt;"",AP2360&amp;" Potencial / "&amp;AS2360&amp;" Share","")</f>
        <v>Alto Potencial / Bajo Share</v>
      </c>
      <c r="AU2360" s="22" t="str">
        <f aca="false">IF(AH2360="","Sin dato",IF(AH2360-AO2360&gt;Resumen!$B$6,"Sobre-exhibido",IF(AO2360-AH2360&gt;Resumen!$B$6,"Sub-exhibido","En línea")))</f>
        <v>Sobre-exhibido</v>
      </c>
      <c r="AV2360" s="22" t="n">
        <f aca="false">IF(AT2360="","",IF(AT2360="Alto Potencial / Bajo Share",1,IF(AT2360="Alto Potencial / Alto Share",2,IF(AT2360="Bajo Potencial / Alto Share",3,4))))</f>
        <v>1</v>
      </c>
      <c r="AW2360" s="22" t="str">
        <f aca="false">IF(Q2360="No","Sin competencia directa",IF(AV2360=1,"1 - Foco Conquista (Alto Pot / Bajo Share)",IF(AV2360=2,"2 - Foco Defensa (Alto Pot / Alto Share)",IF(AV2360=3,"3 - Monitoreo (Bajo Pot / Alto Share)","4 - Baja Prioridad (Bajo Pot / Bajo Share)"))))</f>
        <v>1 - Foco Conquista (Alto Pot / Bajo Share)</v>
      </c>
      <c r="AX2360" s="12" t="str">
        <f aca="false">IF(OR(IFERROR(AND(W2360&lt;&gt;"",Y2360&lt;&gt;"",Y2360-W2360&gt;Resumen!$B$8),FALSE()),IFERROR(AND(X2360&lt;&gt;"",Y2360&lt;&gt;"",Y2360-X2360&gt;Resumen!$B$8),FALSE())),MAX(IF(IFERROR(AND(W2360&lt;&gt;"",Y2360&lt;&gt;"",Y2360-W2360&gt;Resumen!$B$8),FALSE()),Y2360-W2360,0),IF(IFERROR(AND(X2360&lt;&gt;"",Y2360&lt;&gt;"",Y2360-X2360&gt;Resumen!$B$8),FALSE()),Y2360-X2360,0)),"")</f>
        <v/>
      </c>
      <c r="AY2360" s="22" t="str">
        <f aca="false">IF(OR(IFERROR(AND(W2360&lt;&gt;"",Y2360&lt;&gt;"",Y2360-W2360&gt;Resumen!$B$8),FALSE()),IFERROR(AND(X2360&lt;&gt;"",Y2360&lt;&gt;"",Y2360-X2360&gt;Resumen!$B$8),FALSE())),TRIM("Lays tiene mayor markup que "&amp;IF(IFERROR(AND(W2360&lt;&gt;"",Y2360&lt;&gt;"",Y2360-W2360&gt;Resumen!$B$8),FALSE()),"Quento ","")&amp;IF(IFERROR(AND(X2360&lt;&gt;"",Y2360&lt;&gt;"",Y2360-X2360&gt;Resumen!$B$8),FALSE()),"Julicroc ","")&amp;"en este PDV"),"")</f>
        <v/>
      </c>
      <c r="AZ2360" s="22" t="str">
        <f aca="false">IF(COUNTIF('Plan Pehuamar - Lista'!$A$2:$A$167,A2360)&gt;0,"Sí","No")</f>
        <v>No</v>
      </c>
      <c r="BA2360" s="22" t="str">
        <f aca="false">IF(COUNTIF('Plan Combo 9+1'!$A$2:$A$226,A2360)&gt;0,"Sí","No")</f>
        <v>No</v>
      </c>
      <c r="BB2360" s="22" t="str">
        <f aca="false">IF(AH2360="","No",IF(BA2360="Sí",IF((AO2360-AH2360)&gt;Resumen!$B$6,"Sí","No"),IF((AO2360-AH2360)&gt;=Resumen!$B$132,"Sí","No")))</f>
        <v>No</v>
      </c>
      <c r="BC2360" s="22" t="str">
        <f aca="false">IF(AND(N2360="Sí",AL2360="Sí",AI2360=0),"Sí","No")</f>
        <v>No</v>
      </c>
      <c r="BD2360" s="22" t="str">
        <f aca="false">IF(COUNTIF('Plan 9+1 (con Pehuamar)'!$A$2:$A$227,A2360)&gt;0,"Sí","No")</f>
        <v>No</v>
      </c>
    </row>
    <row r="2361" customFormat="false" ht="15" hidden="false" customHeight="true" outlineLevel="0" collapsed="false">
      <c r="A2361" s="6" t="n">
        <v>201095</v>
      </c>
      <c r="B2361" s="6" t="n">
        <v>14</v>
      </c>
      <c r="C2361" s="6" t="n">
        <v>1405</v>
      </c>
      <c r="D2361" s="6" t="s">
        <v>398</v>
      </c>
      <c r="E2361" s="6" t="s">
        <v>2510</v>
      </c>
      <c r="F2361" s="6" t="s">
        <v>213</v>
      </c>
      <c r="G2361" s="6" t="s">
        <v>130</v>
      </c>
      <c r="H2361" s="6" t="s">
        <v>1715</v>
      </c>
      <c r="I2361" s="27" t="n">
        <v>0</v>
      </c>
      <c r="J2361" s="27" t="n">
        <v>0</v>
      </c>
      <c r="K2361" s="27" t="n">
        <v>0.2</v>
      </c>
      <c r="L2361" s="28" t="n">
        <f aca="false">I2361+J2361</f>
        <v>0</v>
      </c>
      <c r="M2361" s="28" t="n">
        <f aca="false">L2361+K2361</f>
        <v>0.2</v>
      </c>
      <c r="N2361" s="22" t="str">
        <f aca="false">IF(I2361&gt;0,"Sí","No")</f>
        <v>No</v>
      </c>
      <c r="O2361" s="22" t="str">
        <f aca="false">IF(J2361&gt;0,"Sí","No")</f>
        <v>No</v>
      </c>
      <c r="P2361" s="22" t="str">
        <f aca="false">IF(K2361&gt;0,"Sí","No")</f>
        <v>Sí</v>
      </c>
      <c r="Q2361" s="22" t="str">
        <f aca="false">IF(OR(I2361&gt;0,J2361&gt;0),"Sí","No")</f>
        <v>No</v>
      </c>
      <c r="R2361" s="27"/>
      <c r="S2361" s="27"/>
      <c r="T2361" s="27"/>
      <c r="U2361" s="27"/>
      <c r="V2361" s="27"/>
      <c r="W2361" s="12" t="str">
        <f aca="false">IF(AND(I2361&gt;0,R2361&gt;0),(S2361-R2361)/R2361,"")</f>
        <v/>
      </c>
      <c r="X2361" s="12" t="str">
        <f aca="false">IF(AND(J2361&gt;0,T2361&gt;0),(U2361-T2361)/T2361,"")</f>
        <v/>
      </c>
      <c r="Y2361" s="12" t="str">
        <f aca="false">IF(AND(K2361&gt;0,V2361&gt;0),(V2361-Resumen!$B$7)/Resumen!$B$7,"")</f>
        <v/>
      </c>
      <c r="Z2361" s="28" t="str">
        <f aca="false">IF(AND(K2361&gt;0,I2361&gt;0,V2361&gt;0,S2361&gt;0),V2361-S2361,"")</f>
        <v/>
      </c>
      <c r="AA2361" s="12" t="str">
        <f aca="false">IF(Z2361&lt;&gt;"",Z2361/S2361,"")</f>
        <v/>
      </c>
      <c r="AB2361" s="28" t="str">
        <f aca="false">IF(AND(K2361&gt;0,J2361&gt;0,V2361&gt;0,U2361&gt;0),V2361-U2361,"")</f>
        <v/>
      </c>
      <c r="AC2361" s="12" t="str">
        <f aca="false">IF(AB2361&lt;&gt;"",AB2361/U2361,"")</f>
        <v/>
      </c>
      <c r="AD2361" s="27" t="n">
        <v>0</v>
      </c>
      <c r="AE2361" s="27" t="n">
        <v>0</v>
      </c>
      <c r="AF2361" s="27" t="n">
        <v>0</v>
      </c>
      <c r="AG2361" s="28" t="n">
        <f aca="false">AD2361+AE2361+AF2361</f>
        <v>0</v>
      </c>
      <c r="AH2361" s="12" t="str">
        <f aca="false">IF(AG2361&gt;0,AD2361/AG2361,"")</f>
        <v/>
      </c>
      <c r="AI2361" s="27" t="n">
        <v>0</v>
      </c>
      <c r="AJ2361" s="27" t="n">
        <v>0</v>
      </c>
      <c r="AK2361" s="27" t="n">
        <v>0</v>
      </c>
      <c r="AL2361" s="22" t="str">
        <f aca="false">IF(OR(AJ2361&gt;0,AK2361&gt;0),"Sí","No")</f>
        <v>No</v>
      </c>
      <c r="AM2361" s="6"/>
      <c r="AN2361" s="6"/>
      <c r="AO2361" s="12" t="n">
        <f aca="false">IF(M2361&gt;0,K2361/M2361,"")</f>
        <v>1</v>
      </c>
      <c r="AP2361" s="22" t="str">
        <f aca="false">IF(M2361&gt;=Resumen!$B$5,"Alto","Bajo")</f>
        <v>Bajo</v>
      </c>
      <c r="AQ2361" s="22" t="str">
        <f aca="false">IF(AO2361&gt;=Resumen!$B$28,"Alto","Bajo")</f>
        <v>Alto</v>
      </c>
      <c r="AR2361" s="22" t="str">
        <f aca="false">AP2361&amp;" Potencial / "&amp;AQ2361&amp;" Share"</f>
        <v>Bajo Potencial / Alto Share</v>
      </c>
      <c r="AS2361" s="22" t="str">
        <f aca="false">IF(Q2361="Sí",IF(AO2361&gt;=Resumen!$B$29,"Alto","Bajo"),"")</f>
        <v/>
      </c>
      <c r="AT2361" s="22" t="str">
        <f aca="false">IF(AS2361&lt;&gt;"",AP2361&amp;" Potencial / "&amp;AS2361&amp;" Share","")</f>
        <v/>
      </c>
      <c r="AU2361" s="22" t="str">
        <f aca="false">IF(AH2361="","Sin dato",IF(AH2361-AO2361&gt;Resumen!$B$6,"Sobre-exhibido",IF(AO2361-AH2361&gt;Resumen!$B$6,"Sub-exhibido","En línea")))</f>
        <v>Sin dato</v>
      </c>
      <c r="AV2361" s="22" t="str">
        <f aca="false">IF(AT2361="","",IF(AT2361="Alto Potencial / Bajo Share",1,IF(AT2361="Alto Potencial / Alto Share",2,IF(AT2361="Bajo Potencial / Alto Share",3,4))))</f>
        <v/>
      </c>
      <c r="AW2361" s="22" t="str">
        <f aca="false">IF(Q2361="No","Sin competencia directa",IF(AV2361=1,"1 - Foco Conquista (Alto Pot / Bajo Share)",IF(AV2361=2,"2 - Foco Defensa (Alto Pot / Alto Share)",IF(AV2361=3,"3 - Monitoreo (Bajo Pot / Alto Share)","4 - Baja Prioridad (Bajo Pot / Bajo Share)"))))</f>
        <v>Sin competencia directa</v>
      </c>
      <c r="AX2361" s="12" t="str">
        <f aca="false">IF(OR(IFERROR(AND(W2361&lt;&gt;"",Y2361&lt;&gt;"",Y2361-W2361&gt;Resumen!$B$8),FALSE()),IFERROR(AND(X2361&lt;&gt;"",Y2361&lt;&gt;"",Y2361-X2361&gt;Resumen!$B$8),FALSE())),MAX(IF(IFERROR(AND(W2361&lt;&gt;"",Y2361&lt;&gt;"",Y2361-W2361&gt;Resumen!$B$8),FALSE()),Y2361-W2361,0),IF(IFERROR(AND(X2361&lt;&gt;"",Y2361&lt;&gt;"",Y2361-X2361&gt;Resumen!$B$8),FALSE()),Y2361-X2361,0)),"")</f>
        <v/>
      </c>
      <c r="AY2361" s="22" t="str">
        <f aca="false">IF(OR(IFERROR(AND(W2361&lt;&gt;"",Y2361&lt;&gt;"",Y2361-W2361&gt;Resumen!$B$8),FALSE()),IFERROR(AND(X2361&lt;&gt;"",Y2361&lt;&gt;"",Y2361-X2361&gt;Resumen!$B$8),FALSE())),TRIM("Lays tiene mayor markup que "&amp;IF(IFERROR(AND(W2361&lt;&gt;"",Y2361&lt;&gt;"",Y2361-W2361&gt;Resumen!$B$8),FALSE()),"Quento ","")&amp;IF(IFERROR(AND(X2361&lt;&gt;"",Y2361&lt;&gt;"",Y2361-X2361&gt;Resumen!$B$8),FALSE()),"Julicroc ","")&amp;"en este PDV"),"")</f>
        <v/>
      </c>
      <c r="AZ2361" s="22" t="str">
        <f aca="false">IF(COUNTIF('Plan Pehuamar - Lista'!$A$2:$A$167,A2361)&gt;0,"Sí","No")</f>
        <v>No</v>
      </c>
      <c r="BA2361" s="22" t="str">
        <f aca="false">IF(COUNTIF('Plan Combo 9+1'!$A$2:$A$226,A2361)&gt;0,"Sí","No")</f>
        <v>No</v>
      </c>
      <c r="BB2361" s="22" t="str">
        <f aca="false">IF(AH2361="","No",IF(BA2361="Sí",IF((AO2361-AH2361)&gt;Resumen!$B$6,"Sí","No"),IF((AO2361-AH2361)&gt;=Resumen!$B$132,"Sí","No")))</f>
        <v>No</v>
      </c>
      <c r="BC2361" s="22" t="str">
        <f aca="false">IF(AND(N2361="Sí",AL2361="Sí",AI2361=0),"Sí","No")</f>
        <v>No</v>
      </c>
      <c r="BD2361" s="22" t="str">
        <f aca="false">IF(COUNTIF('Plan 9+1 (con Pehuamar)'!$A$2:$A$227,A2361)&gt;0,"Sí","No")</f>
        <v>No</v>
      </c>
    </row>
    <row r="2362" customFormat="false" ht="15" hidden="false" customHeight="true" outlineLevel="0" collapsed="false">
      <c r="A2362" s="6" t="n">
        <v>201184</v>
      </c>
      <c r="B2362" s="6" t="n">
        <v>15</v>
      </c>
      <c r="C2362" s="6" t="n">
        <v>1501</v>
      </c>
      <c r="D2362" s="6" t="s">
        <v>194</v>
      </c>
      <c r="E2362" s="6" t="s">
        <v>2511</v>
      </c>
      <c r="F2362" s="6" t="s">
        <v>201</v>
      </c>
      <c r="G2362" s="6" t="s">
        <v>130</v>
      </c>
      <c r="H2362" s="6" t="s">
        <v>1715</v>
      </c>
      <c r="I2362" s="27" t="n">
        <v>12</v>
      </c>
      <c r="J2362" s="27" t="n">
        <v>0</v>
      </c>
      <c r="K2362" s="27" t="n">
        <v>9</v>
      </c>
      <c r="L2362" s="28" t="n">
        <f aca="false">I2362+J2362</f>
        <v>12</v>
      </c>
      <c r="M2362" s="28" t="n">
        <f aca="false">L2362+K2362</f>
        <v>21</v>
      </c>
      <c r="N2362" s="22" t="str">
        <f aca="false">IF(I2362&gt;0,"Sí","No")</f>
        <v>Sí</v>
      </c>
      <c r="O2362" s="22" t="str">
        <f aca="false">IF(J2362&gt;0,"Sí","No")</f>
        <v>No</v>
      </c>
      <c r="P2362" s="22" t="str">
        <f aca="false">IF(K2362&gt;0,"Sí","No")</f>
        <v>Sí</v>
      </c>
      <c r="Q2362" s="22" t="str">
        <f aca="false">IF(OR(I2362&gt;0,J2362&gt;0),"Sí","No")</f>
        <v>Sí</v>
      </c>
      <c r="R2362" s="27" t="n">
        <v>1789</v>
      </c>
      <c r="S2362" s="27" t="n">
        <v>2650</v>
      </c>
      <c r="T2362" s="27"/>
      <c r="U2362" s="27"/>
      <c r="V2362" s="27" t="n">
        <v>3700</v>
      </c>
      <c r="W2362" s="12" t="n">
        <f aca="false">IF(AND(I2362&gt;0,R2362&gt;0),(S2362-R2362)/R2362,"")</f>
        <v>0.481274455002795</v>
      </c>
      <c r="X2362" s="12" t="str">
        <f aca="false">IF(AND(J2362&gt;0,T2362&gt;0),(U2362-T2362)/T2362,"")</f>
        <v/>
      </c>
      <c r="Y2362" s="12" t="n">
        <f aca="false">IF(AND(K2362&gt;0,V2362&gt;0),(V2362-Resumen!$B$7)/Resumen!$B$7,"")</f>
        <v>0.48</v>
      </c>
      <c r="Z2362" s="28" t="n">
        <f aca="false">IF(AND(K2362&gt;0,I2362&gt;0,V2362&gt;0,S2362&gt;0),V2362-S2362,"")</f>
        <v>1050</v>
      </c>
      <c r="AA2362" s="12" t="n">
        <f aca="false">IF(Z2362&lt;&gt;"",Z2362/S2362,"")</f>
        <v>0.39622641509434</v>
      </c>
      <c r="AB2362" s="28" t="str">
        <f aca="false">IF(AND(K2362&gt;0,J2362&gt;0,V2362&gt;0,U2362&gt;0),V2362-U2362,"")</f>
        <v/>
      </c>
      <c r="AC2362" s="12" t="str">
        <f aca="false">IF(AB2362&lt;&gt;"",AB2362/U2362,"")</f>
        <v/>
      </c>
      <c r="AD2362" s="27" t="n">
        <v>5</v>
      </c>
      <c r="AE2362" s="27" t="n">
        <v>4</v>
      </c>
      <c r="AF2362" s="27" t="n">
        <v>0</v>
      </c>
      <c r="AG2362" s="28" t="n">
        <f aca="false">AD2362+AE2362+AF2362</f>
        <v>9</v>
      </c>
      <c r="AH2362" s="12" t="n">
        <f aca="false">IF(AG2362&gt;0,AD2362/AG2362,"")</f>
        <v>0.555555555555556</v>
      </c>
      <c r="AI2362" s="27" t="n">
        <v>1</v>
      </c>
      <c r="AJ2362" s="27" t="n">
        <v>1</v>
      </c>
      <c r="AK2362" s="27" t="n">
        <v>0</v>
      </c>
      <c r="AL2362" s="22" t="str">
        <f aca="false">IF(OR(AJ2362&gt;0,AK2362&gt;0),"Sí","No")</f>
        <v>Sí</v>
      </c>
      <c r="AM2362" s="6" t="s">
        <v>198</v>
      </c>
      <c r="AN2362" s="6"/>
      <c r="AO2362" s="12" t="n">
        <f aca="false">IF(M2362&gt;0,K2362/M2362,"")</f>
        <v>0.428571428571429</v>
      </c>
      <c r="AP2362" s="22" t="str">
        <f aca="false">IF(M2362&gt;=Resumen!$B$5,"Alto","Bajo")</f>
        <v>Bajo</v>
      </c>
      <c r="AQ2362" s="22" t="str">
        <f aca="false">IF(AO2362&gt;=Resumen!$B$28,"Alto","Bajo")</f>
        <v>Alto</v>
      </c>
      <c r="AR2362" s="22" t="str">
        <f aca="false">AP2362&amp;" Potencial / "&amp;AQ2362&amp;" Share"</f>
        <v>Bajo Potencial / Alto Share</v>
      </c>
      <c r="AS2362" s="22" t="str">
        <f aca="false">IF(Q2362="Sí",IF(AO2362&gt;=Resumen!$B$29,"Alto","Bajo"),"")</f>
        <v>Bajo</v>
      </c>
      <c r="AT2362" s="22" t="str">
        <f aca="false">IF(AS2362&lt;&gt;"",AP2362&amp;" Potencial / "&amp;AS2362&amp;" Share","")</f>
        <v>Bajo Potencial / Bajo Share</v>
      </c>
      <c r="AU2362" s="22" t="str">
        <f aca="false">IF(AH2362="","Sin dato",IF(AH2362-AO2362&gt;Resumen!$B$6,"Sobre-exhibido",IF(AO2362-AH2362&gt;Resumen!$B$6,"Sub-exhibido","En línea")))</f>
        <v>Sobre-exhibido</v>
      </c>
      <c r="AV2362" s="22" t="n">
        <f aca="false">IF(AT2362="","",IF(AT2362="Alto Potencial / Bajo Share",1,IF(AT2362="Alto Potencial / Alto Share",2,IF(AT2362="Bajo Potencial / Alto Share",3,4))))</f>
        <v>4</v>
      </c>
      <c r="AW2362" s="22" t="str">
        <f aca="false">IF(Q2362="No","Sin competencia directa",IF(AV2362=1,"1 - Foco Conquista (Alto Pot / Bajo Share)",IF(AV2362=2,"2 - Foco Defensa (Alto Pot / Alto Share)",IF(AV2362=3,"3 - Monitoreo (Bajo Pot / Alto Share)","4 - Baja Prioridad (Bajo Pot / Bajo Share)"))))</f>
        <v>4 - Baja Prioridad (Bajo Pot / Bajo Share)</v>
      </c>
      <c r="AX2362" s="12" t="str">
        <f aca="false">IF(OR(IFERROR(AND(W2362&lt;&gt;"",Y2362&lt;&gt;"",Y2362-W2362&gt;Resumen!$B$8),FALSE()),IFERROR(AND(X2362&lt;&gt;"",Y2362&lt;&gt;"",Y2362-X2362&gt;Resumen!$B$8),FALSE())),MAX(IF(IFERROR(AND(W2362&lt;&gt;"",Y2362&lt;&gt;"",Y2362-W2362&gt;Resumen!$B$8),FALSE()),Y2362-W2362,0),IF(IFERROR(AND(X2362&lt;&gt;"",Y2362&lt;&gt;"",Y2362-X2362&gt;Resumen!$B$8),FALSE()),Y2362-X2362,0)),"")</f>
        <v/>
      </c>
      <c r="AY2362" s="22" t="str">
        <f aca="false">IF(OR(IFERROR(AND(W2362&lt;&gt;"",Y2362&lt;&gt;"",Y2362-W2362&gt;Resumen!$B$8),FALSE()),IFERROR(AND(X2362&lt;&gt;"",Y2362&lt;&gt;"",Y2362-X2362&gt;Resumen!$B$8),FALSE())),TRIM("Lays tiene mayor markup que "&amp;IF(IFERROR(AND(W2362&lt;&gt;"",Y2362&lt;&gt;"",Y2362-W2362&gt;Resumen!$B$8),FALSE()),"Quento ","")&amp;IF(IFERROR(AND(X2362&lt;&gt;"",Y2362&lt;&gt;"",Y2362-X2362&gt;Resumen!$B$8),FALSE()),"Julicroc ","")&amp;"en este PDV"),"")</f>
        <v/>
      </c>
      <c r="AZ2362" s="22" t="str">
        <f aca="false">IF(COUNTIF('Plan Pehuamar - Lista'!$A$2:$A$167,A2362)&gt;0,"Sí","No")</f>
        <v>No</v>
      </c>
      <c r="BA2362" s="22" t="str">
        <f aca="false">IF(COUNTIF('Plan Combo 9+1'!$A$2:$A$226,A2362)&gt;0,"Sí","No")</f>
        <v>No</v>
      </c>
      <c r="BB2362" s="22" t="str">
        <f aca="false">IF(AH2362="","No",IF(BA2362="Sí",IF((AO2362-AH2362)&gt;Resumen!$B$6,"Sí","No"),IF((AO2362-AH2362)&gt;=Resumen!$B$132,"Sí","No")))</f>
        <v>No</v>
      </c>
      <c r="BC2362" s="22" t="str">
        <f aca="false">IF(AND(N2362="Sí",AL2362="Sí",AI2362=0),"Sí","No")</f>
        <v>No</v>
      </c>
      <c r="BD2362" s="22" t="str">
        <f aca="false">IF(COUNTIF('Plan 9+1 (con Pehuamar)'!$A$2:$A$227,A2362)&gt;0,"Sí","No")</f>
        <v>No</v>
      </c>
    </row>
    <row r="2363" customFormat="false" ht="15" hidden="false" customHeight="true" outlineLevel="0" collapsed="false">
      <c r="A2363" s="6" t="n">
        <v>201218</v>
      </c>
      <c r="B2363" s="6" t="n">
        <v>15</v>
      </c>
      <c r="C2363" s="6" t="n">
        <v>1501</v>
      </c>
      <c r="D2363" s="6" t="s">
        <v>194</v>
      </c>
      <c r="E2363" s="6" t="s">
        <v>2512</v>
      </c>
      <c r="F2363" s="6" t="s">
        <v>273</v>
      </c>
      <c r="G2363" s="6" t="s">
        <v>130</v>
      </c>
      <c r="H2363" s="6" t="s">
        <v>1715</v>
      </c>
      <c r="I2363" s="27" t="n">
        <v>8</v>
      </c>
      <c r="J2363" s="27" t="n">
        <v>0</v>
      </c>
      <c r="K2363" s="27" t="n">
        <v>5</v>
      </c>
      <c r="L2363" s="28" t="n">
        <f aca="false">I2363+J2363</f>
        <v>8</v>
      </c>
      <c r="M2363" s="28" t="n">
        <f aca="false">L2363+K2363</f>
        <v>13</v>
      </c>
      <c r="N2363" s="22" t="str">
        <f aca="false">IF(I2363&gt;0,"Sí","No")</f>
        <v>Sí</v>
      </c>
      <c r="O2363" s="22" t="str">
        <f aca="false">IF(J2363&gt;0,"Sí","No")</f>
        <v>No</v>
      </c>
      <c r="P2363" s="22" t="str">
        <f aca="false">IF(K2363&gt;0,"Sí","No")</f>
        <v>Sí</v>
      </c>
      <c r="Q2363" s="22" t="str">
        <f aca="false">IF(OR(I2363&gt;0,J2363&gt;0),"Sí","No")</f>
        <v>Sí</v>
      </c>
      <c r="R2363" s="27" t="n">
        <v>1789</v>
      </c>
      <c r="S2363" s="27" t="n">
        <v>2500</v>
      </c>
      <c r="T2363" s="27"/>
      <c r="U2363" s="27"/>
      <c r="V2363" s="27" t="n">
        <v>3500</v>
      </c>
      <c r="W2363" s="12" t="n">
        <f aca="false">IF(AND(I2363&gt;0,R2363&gt;0),(S2363-R2363)/R2363,"")</f>
        <v>0.397428731134712</v>
      </c>
      <c r="X2363" s="12" t="str">
        <f aca="false">IF(AND(J2363&gt;0,T2363&gt;0),(U2363-T2363)/T2363,"")</f>
        <v/>
      </c>
      <c r="Y2363" s="12" t="n">
        <f aca="false">IF(AND(K2363&gt;0,V2363&gt;0),(V2363-Resumen!$B$7)/Resumen!$B$7,"")</f>
        <v>0.4</v>
      </c>
      <c r="Z2363" s="28" t="n">
        <f aca="false">IF(AND(K2363&gt;0,I2363&gt;0,V2363&gt;0,S2363&gt;0),V2363-S2363,"")</f>
        <v>1000</v>
      </c>
      <c r="AA2363" s="12" t="n">
        <f aca="false">IF(Z2363&lt;&gt;"",Z2363/S2363,"")</f>
        <v>0.4</v>
      </c>
      <c r="AB2363" s="28" t="str">
        <f aca="false">IF(AND(K2363&gt;0,J2363&gt;0,V2363&gt;0,U2363&gt;0),V2363-U2363,"")</f>
        <v/>
      </c>
      <c r="AC2363" s="12" t="str">
        <f aca="false">IF(AB2363&lt;&gt;"",AB2363/U2363,"")</f>
        <v/>
      </c>
      <c r="AD2363" s="27" t="n">
        <v>3</v>
      </c>
      <c r="AE2363" s="27" t="n">
        <v>3</v>
      </c>
      <c r="AF2363" s="27" t="n">
        <v>0</v>
      </c>
      <c r="AG2363" s="28" t="n">
        <f aca="false">AD2363+AE2363+AF2363</f>
        <v>6</v>
      </c>
      <c r="AH2363" s="12" t="n">
        <f aca="false">IF(AG2363&gt;0,AD2363/AG2363,"")</f>
        <v>0.5</v>
      </c>
      <c r="AI2363" s="27" t="n">
        <v>0</v>
      </c>
      <c r="AJ2363" s="27" t="n">
        <v>0</v>
      </c>
      <c r="AK2363" s="27" t="n">
        <v>0</v>
      </c>
      <c r="AL2363" s="22" t="str">
        <f aca="false">IF(OR(AJ2363&gt;0,AK2363&gt;0),"Sí","No")</f>
        <v>No</v>
      </c>
      <c r="AM2363" s="6" t="s">
        <v>198</v>
      </c>
      <c r="AN2363" s="6"/>
      <c r="AO2363" s="12" t="n">
        <f aca="false">IF(M2363&gt;0,K2363/M2363,"")</f>
        <v>0.384615384615385</v>
      </c>
      <c r="AP2363" s="22" t="str">
        <f aca="false">IF(M2363&gt;=Resumen!$B$5,"Alto","Bajo")</f>
        <v>Bajo</v>
      </c>
      <c r="AQ2363" s="22" t="str">
        <f aca="false">IF(AO2363&gt;=Resumen!$B$28,"Alto","Bajo")</f>
        <v>Bajo</v>
      </c>
      <c r="AR2363" s="22" t="str">
        <f aca="false">AP2363&amp;" Potencial / "&amp;AQ2363&amp;" Share"</f>
        <v>Bajo Potencial / Bajo Share</v>
      </c>
      <c r="AS2363" s="22" t="str">
        <f aca="false">IF(Q2363="Sí",IF(AO2363&gt;=Resumen!$B$29,"Alto","Bajo"),"")</f>
        <v>Bajo</v>
      </c>
      <c r="AT2363" s="22" t="str">
        <f aca="false">IF(AS2363&lt;&gt;"",AP2363&amp;" Potencial / "&amp;AS2363&amp;" Share","")</f>
        <v>Bajo Potencial / Bajo Share</v>
      </c>
      <c r="AU2363" s="22" t="str">
        <f aca="false">IF(AH2363="","Sin dato",IF(AH2363-AO2363&gt;Resumen!$B$6,"Sobre-exhibido",IF(AO2363-AH2363&gt;Resumen!$B$6,"Sub-exhibido","En línea")))</f>
        <v>Sobre-exhibido</v>
      </c>
      <c r="AV2363" s="22" t="n">
        <f aca="false">IF(AT2363="","",IF(AT2363="Alto Potencial / Bajo Share",1,IF(AT2363="Alto Potencial / Alto Share",2,IF(AT2363="Bajo Potencial / Alto Share",3,4))))</f>
        <v>4</v>
      </c>
      <c r="AW2363" s="22" t="str">
        <f aca="false">IF(Q2363="No","Sin competencia directa",IF(AV2363=1,"1 - Foco Conquista (Alto Pot / Bajo Share)",IF(AV2363=2,"2 - Foco Defensa (Alto Pot / Alto Share)",IF(AV2363=3,"3 - Monitoreo (Bajo Pot / Alto Share)","4 - Baja Prioridad (Bajo Pot / Bajo Share)"))))</f>
        <v>4 - Baja Prioridad (Bajo Pot / Bajo Share)</v>
      </c>
      <c r="AX2363" s="12" t="str">
        <f aca="false">IF(OR(IFERROR(AND(W2363&lt;&gt;"",Y2363&lt;&gt;"",Y2363-W2363&gt;Resumen!$B$8),FALSE()),IFERROR(AND(X2363&lt;&gt;"",Y2363&lt;&gt;"",Y2363-X2363&gt;Resumen!$B$8),FALSE())),MAX(IF(IFERROR(AND(W2363&lt;&gt;"",Y2363&lt;&gt;"",Y2363-W2363&gt;Resumen!$B$8),FALSE()),Y2363-W2363,0),IF(IFERROR(AND(X2363&lt;&gt;"",Y2363&lt;&gt;"",Y2363-X2363&gt;Resumen!$B$8),FALSE()),Y2363-X2363,0)),"")</f>
        <v/>
      </c>
      <c r="AY2363" s="22" t="str">
        <f aca="false">IF(OR(IFERROR(AND(W2363&lt;&gt;"",Y2363&lt;&gt;"",Y2363-W2363&gt;Resumen!$B$8),FALSE()),IFERROR(AND(X2363&lt;&gt;"",Y2363&lt;&gt;"",Y2363-X2363&gt;Resumen!$B$8),FALSE())),TRIM("Lays tiene mayor markup que "&amp;IF(IFERROR(AND(W2363&lt;&gt;"",Y2363&lt;&gt;"",Y2363-W2363&gt;Resumen!$B$8),FALSE()),"Quento ","")&amp;IF(IFERROR(AND(X2363&lt;&gt;"",Y2363&lt;&gt;"",Y2363-X2363&gt;Resumen!$B$8),FALSE()),"Julicroc ","")&amp;"en este PDV"),"")</f>
        <v/>
      </c>
      <c r="AZ2363" s="22" t="str">
        <f aca="false">IF(COUNTIF('Plan Pehuamar - Lista'!$A$2:$A$167,A2363)&gt;0,"Sí","No")</f>
        <v>No</v>
      </c>
      <c r="BA2363" s="22" t="str">
        <f aca="false">IF(COUNTIF('Plan Combo 9+1'!$A$2:$A$226,A2363)&gt;0,"Sí","No")</f>
        <v>No</v>
      </c>
      <c r="BB2363" s="22" t="str">
        <f aca="false">IF(AH2363="","No",IF(BA2363="Sí",IF((AO2363-AH2363)&gt;Resumen!$B$6,"Sí","No"),IF((AO2363-AH2363)&gt;=Resumen!$B$132,"Sí","No")))</f>
        <v>No</v>
      </c>
      <c r="BC2363" s="22" t="str">
        <f aca="false">IF(AND(N2363="Sí",AL2363="Sí",AI2363=0),"Sí","No")</f>
        <v>No</v>
      </c>
      <c r="BD2363" s="22" t="str">
        <f aca="false">IF(COUNTIF('Plan 9+1 (con Pehuamar)'!$A$2:$A$227,A2363)&gt;0,"Sí","No")</f>
        <v>No</v>
      </c>
    </row>
    <row r="2364" customFormat="false" ht="15" hidden="false" customHeight="true" outlineLevel="0" collapsed="false">
      <c r="A2364" s="6" t="n">
        <v>201232</v>
      </c>
      <c r="B2364" s="6" t="n">
        <v>15</v>
      </c>
      <c r="C2364" s="6" t="n">
        <v>1501</v>
      </c>
      <c r="D2364" s="6" t="s">
        <v>194</v>
      </c>
      <c r="E2364" s="6" t="s">
        <v>2513</v>
      </c>
      <c r="F2364" s="6" t="s">
        <v>201</v>
      </c>
      <c r="G2364" s="6" t="s">
        <v>130</v>
      </c>
      <c r="H2364" s="6" t="s">
        <v>1715</v>
      </c>
      <c r="I2364" s="27" t="n">
        <v>8</v>
      </c>
      <c r="J2364" s="27" t="n">
        <v>0</v>
      </c>
      <c r="K2364" s="27" t="n">
        <v>4</v>
      </c>
      <c r="L2364" s="28" t="n">
        <f aca="false">I2364+J2364</f>
        <v>8</v>
      </c>
      <c r="M2364" s="28" t="n">
        <f aca="false">L2364+K2364</f>
        <v>12</v>
      </c>
      <c r="N2364" s="22" t="str">
        <f aca="false">IF(I2364&gt;0,"Sí","No")</f>
        <v>Sí</v>
      </c>
      <c r="O2364" s="22" t="str">
        <f aca="false">IF(J2364&gt;0,"Sí","No")</f>
        <v>No</v>
      </c>
      <c r="P2364" s="22" t="str">
        <f aca="false">IF(K2364&gt;0,"Sí","No")</f>
        <v>Sí</v>
      </c>
      <c r="Q2364" s="22" t="str">
        <f aca="false">IF(OR(I2364&gt;0,J2364&gt;0),"Sí","No")</f>
        <v>Sí</v>
      </c>
      <c r="R2364" s="27" t="n">
        <v>1789</v>
      </c>
      <c r="S2364" s="27" t="n">
        <v>2550</v>
      </c>
      <c r="T2364" s="27"/>
      <c r="U2364" s="27"/>
      <c r="V2364" s="27" t="n">
        <v>3500</v>
      </c>
      <c r="W2364" s="12" t="n">
        <f aca="false">IF(AND(I2364&gt;0,R2364&gt;0),(S2364-R2364)/R2364,"")</f>
        <v>0.425377305757406</v>
      </c>
      <c r="X2364" s="12" t="str">
        <f aca="false">IF(AND(J2364&gt;0,T2364&gt;0),(U2364-T2364)/T2364,"")</f>
        <v/>
      </c>
      <c r="Y2364" s="12" t="n">
        <f aca="false">IF(AND(K2364&gt;0,V2364&gt;0),(V2364-Resumen!$B$7)/Resumen!$B$7,"")</f>
        <v>0.4</v>
      </c>
      <c r="Z2364" s="28" t="n">
        <f aca="false">IF(AND(K2364&gt;0,I2364&gt;0,V2364&gt;0,S2364&gt;0),V2364-S2364,"")</f>
        <v>950</v>
      </c>
      <c r="AA2364" s="12" t="n">
        <f aca="false">IF(Z2364&lt;&gt;"",Z2364/S2364,"")</f>
        <v>0.372549019607843</v>
      </c>
      <c r="AB2364" s="28" t="str">
        <f aca="false">IF(AND(K2364&gt;0,J2364&gt;0,V2364&gt;0,U2364&gt;0),V2364-U2364,"")</f>
        <v/>
      </c>
      <c r="AC2364" s="12" t="str">
        <f aca="false">IF(AB2364&lt;&gt;"",AB2364/U2364,"")</f>
        <v/>
      </c>
      <c r="AD2364" s="27" t="n">
        <v>2</v>
      </c>
      <c r="AE2364" s="27" t="n">
        <v>4</v>
      </c>
      <c r="AF2364" s="27" t="n">
        <v>0</v>
      </c>
      <c r="AG2364" s="28" t="n">
        <f aca="false">AD2364+AE2364+AF2364</f>
        <v>6</v>
      </c>
      <c r="AH2364" s="12" t="n">
        <f aca="false">IF(AG2364&gt;0,AD2364/AG2364,"")</f>
        <v>0.333333333333333</v>
      </c>
      <c r="AI2364" s="27" t="n">
        <v>1</v>
      </c>
      <c r="AJ2364" s="27" t="n">
        <v>0</v>
      </c>
      <c r="AK2364" s="27" t="n">
        <v>0</v>
      </c>
      <c r="AL2364" s="22" t="str">
        <f aca="false">IF(OR(AJ2364&gt;0,AK2364&gt;0),"Sí","No")</f>
        <v>No</v>
      </c>
      <c r="AM2364" s="6" t="s">
        <v>198</v>
      </c>
      <c r="AN2364" s="6"/>
      <c r="AO2364" s="12" t="n">
        <f aca="false">IF(M2364&gt;0,K2364/M2364,"")</f>
        <v>0.333333333333333</v>
      </c>
      <c r="AP2364" s="22" t="str">
        <f aca="false">IF(M2364&gt;=Resumen!$B$5,"Alto","Bajo")</f>
        <v>Bajo</v>
      </c>
      <c r="AQ2364" s="22" t="str">
        <f aca="false">IF(AO2364&gt;=Resumen!$B$28,"Alto","Bajo")</f>
        <v>Bajo</v>
      </c>
      <c r="AR2364" s="22" t="str">
        <f aca="false">AP2364&amp;" Potencial / "&amp;AQ2364&amp;" Share"</f>
        <v>Bajo Potencial / Bajo Share</v>
      </c>
      <c r="AS2364" s="22" t="str">
        <f aca="false">IF(Q2364="Sí",IF(AO2364&gt;=Resumen!$B$29,"Alto","Bajo"),"")</f>
        <v>Bajo</v>
      </c>
      <c r="AT2364" s="22" t="str">
        <f aca="false">IF(AS2364&lt;&gt;"",AP2364&amp;" Potencial / "&amp;AS2364&amp;" Share","")</f>
        <v>Bajo Potencial / Bajo Share</v>
      </c>
      <c r="AU2364" s="22" t="str">
        <f aca="false">IF(AH2364="","Sin dato",IF(AH2364-AO2364&gt;Resumen!$B$6,"Sobre-exhibido",IF(AO2364-AH2364&gt;Resumen!$B$6,"Sub-exhibido","En línea")))</f>
        <v>En línea</v>
      </c>
      <c r="AV2364" s="22" t="n">
        <f aca="false">IF(AT2364="","",IF(AT2364="Alto Potencial / Bajo Share",1,IF(AT2364="Alto Potencial / Alto Share",2,IF(AT2364="Bajo Potencial / Alto Share",3,4))))</f>
        <v>4</v>
      </c>
      <c r="AW2364" s="22" t="str">
        <f aca="false">IF(Q2364="No","Sin competencia directa",IF(AV2364=1,"1 - Foco Conquista (Alto Pot / Bajo Share)",IF(AV2364=2,"2 - Foco Defensa (Alto Pot / Alto Share)",IF(AV2364=3,"3 - Monitoreo (Bajo Pot / Alto Share)","4 - Baja Prioridad (Bajo Pot / Bajo Share)"))))</f>
        <v>4 - Baja Prioridad (Bajo Pot / Bajo Share)</v>
      </c>
      <c r="AX2364" s="12" t="str">
        <f aca="false">IF(OR(IFERROR(AND(W2364&lt;&gt;"",Y2364&lt;&gt;"",Y2364-W2364&gt;Resumen!$B$8),FALSE()),IFERROR(AND(X2364&lt;&gt;"",Y2364&lt;&gt;"",Y2364-X2364&gt;Resumen!$B$8),FALSE())),MAX(IF(IFERROR(AND(W2364&lt;&gt;"",Y2364&lt;&gt;"",Y2364-W2364&gt;Resumen!$B$8),FALSE()),Y2364-W2364,0),IF(IFERROR(AND(X2364&lt;&gt;"",Y2364&lt;&gt;"",Y2364-X2364&gt;Resumen!$B$8),FALSE()),Y2364-X2364,0)),"")</f>
        <v/>
      </c>
      <c r="AY2364" s="22" t="str">
        <f aca="false">IF(OR(IFERROR(AND(W2364&lt;&gt;"",Y2364&lt;&gt;"",Y2364-W2364&gt;Resumen!$B$8),FALSE()),IFERROR(AND(X2364&lt;&gt;"",Y2364&lt;&gt;"",Y2364-X2364&gt;Resumen!$B$8),FALSE())),TRIM("Lays tiene mayor markup que "&amp;IF(IFERROR(AND(W2364&lt;&gt;"",Y2364&lt;&gt;"",Y2364-W2364&gt;Resumen!$B$8),FALSE()),"Quento ","")&amp;IF(IFERROR(AND(X2364&lt;&gt;"",Y2364&lt;&gt;"",Y2364-X2364&gt;Resumen!$B$8),FALSE()),"Julicroc ","")&amp;"en este PDV"),"")</f>
        <v/>
      </c>
      <c r="AZ2364" s="22" t="str">
        <f aca="false">IF(COUNTIF('Plan Pehuamar - Lista'!$A$2:$A$167,A2364)&gt;0,"Sí","No")</f>
        <v>No</v>
      </c>
      <c r="BA2364" s="22" t="str">
        <f aca="false">IF(COUNTIF('Plan Combo 9+1'!$A$2:$A$226,A2364)&gt;0,"Sí","No")</f>
        <v>No</v>
      </c>
      <c r="BB2364" s="22" t="str">
        <f aca="false">IF(AH2364="","No",IF(BA2364="Sí",IF((AO2364-AH2364)&gt;Resumen!$B$6,"Sí","No"),IF((AO2364-AH2364)&gt;=Resumen!$B$132,"Sí","No")))</f>
        <v>No</v>
      </c>
      <c r="BC2364" s="22" t="str">
        <f aca="false">IF(AND(N2364="Sí",AL2364="Sí",AI2364=0),"Sí","No")</f>
        <v>No</v>
      </c>
      <c r="BD2364" s="22" t="str">
        <f aca="false">IF(COUNTIF('Plan 9+1 (con Pehuamar)'!$A$2:$A$227,A2364)&gt;0,"Sí","No")</f>
        <v>No</v>
      </c>
    </row>
    <row r="2365" customFormat="false" ht="15" hidden="false" customHeight="true" outlineLevel="0" collapsed="false">
      <c r="A2365" s="6" t="n">
        <v>201240</v>
      </c>
      <c r="B2365" s="6" t="n">
        <v>15</v>
      </c>
      <c r="C2365" s="6" t="n">
        <v>1501</v>
      </c>
      <c r="D2365" s="6" t="s">
        <v>194</v>
      </c>
      <c r="E2365" s="6" t="s">
        <v>2514</v>
      </c>
      <c r="F2365" s="6" t="s">
        <v>2515</v>
      </c>
      <c r="G2365" s="6" t="s">
        <v>130</v>
      </c>
      <c r="H2365" s="6" t="s">
        <v>1715</v>
      </c>
      <c r="I2365" s="27" t="n">
        <v>0</v>
      </c>
      <c r="J2365" s="27" t="n">
        <v>0</v>
      </c>
      <c r="K2365" s="27" t="n">
        <v>0.2</v>
      </c>
      <c r="L2365" s="28" t="n">
        <f aca="false">I2365+J2365</f>
        <v>0</v>
      </c>
      <c r="M2365" s="28" t="n">
        <f aca="false">L2365+K2365</f>
        <v>0.2</v>
      </c>
      <c r="N2365" s="22" t="str">
        <f aca="false">IF(I2365&gt;0,"Sí","No")</f>
        <v>No</v>
      </c>
      <c r="O2365" s="22" t="str">
        <f aca="false">IF(J2365&gt;0,"Sí","No")</f>
        <v>No</v>
      </c>
      <c r="P2365" s="22" t="str">
        <f aca="false">IF(K2365&gt;0,"Sí","No")</f>
        <v>Sí</v>
      </c>
      <c r="Q2365" s="22" t="str">
        <f aca="false">IF(OR(I2365&gt;0,J2365&gt;0),"Sí","No")</f>
        <v>No</v>
      </c>
      <c r="R2365" s="27"/>
      <c r="S2365" s="27"/>
      <c r="T2365" s="27"/>
      <c r="U2365" s="27"/>
      <c r="V2365" s="27"/>
      <c r="W2365" s="12" t="str">
        <f aca="false">IF(AND(I2365&gt;0,R2365&gt;0),(S2365-R2365)/R2365,"")</f>
        <v/>
      </c>
      <c r="X2365" s="12" t="str">
        <f aca="false">IF(AND(J2365&gt;0,T2365&gt;0),(U2365-T2365)/T2365,"")</f>
        <v/>
      </c>
      <c r="Y2365" s="12" t="str">
        <f aca="false">IF(AND(K2365&gt;0,V2365&gt;0),(V2365-Resumen!$B$7)/Resumen!$B$7,"")</f>
        <v/>
      </c>
      <c r="Z2365" s="28" t="str">
        <f aca="false">IF(AND(K2365&gt;0,I2365&gt;0,V2365&gt;0,S2365&gt;0),V2365-S2365,"")</f>
        <v/>
      </c>
      <c r="AA2365" s="12" t="str">
        <f aca="false">IF(Z2365&lt;&gt;"",Z2365/S2365,"")</f>
        <v/>
      </c>
      <c r="AB2365" s="28" t="str">
        <f aca="false">IF(AND(K2365&gt;0,J2365&gt;0,V2365&gt;0,U2365&gt;0),V2365-U2365,"")</f>
        <v/>
      </c>
      <c r="AC2365" s="12" t="str">
        <f aca="false">IF(AB2365&lt;&gt;"",AB2365/U2365,"")</f>
        <v/>
      </c>
      <c r="AD2365" s="27" t="n">
        <v>0</v>
      </c>
      <c r="AE2365" s="27" t="n">
        <v>0</v>
      </c>
      <c r="AF2365" s="27" t="n">
        <v>0</v>
      </c>
      <c r="AG2365" s="28" t="n">
        <f aca="false">AD2365+AE2365+AF2365</f>
        <v>0</v>
      </c>
      <c r="AH2365" s="12" t="str">
        <f aca="false">IF(AG2365&gt;0,AD2365/AG2365,"")</f>
        <v/>
      </c>
      <c r="AI2365" s="27" t="n">
        <v>0</v>
      </c>
      <c r="AJ2365" s="27" t="n">
        <v>0</v>
      </c>
      <c r="AK2365" s="27" t="n">
        <v>0</v>
      </c>
      <c r="AL2365" s="22" t="str">
        <f aca="false">IF(OR(AJ2365&gt;0,AK2365&gt;0),"Sí","No")</f>
        <v>No</v>
      </c>
      <c r="AM2365" s="6"/>
      <c r="AN2365" s="6"/>
      <c r="AO2365" s="12" t="n">
        <f aca="false">IF(M2365&gt;0,K2365/M2365,"")</f>
        <v>1</v>
      </c>
      <c r="AP2365" s="22" t="str">
        <f aca="false">IF(M2365&gt;=Resumen!$B$5,"Alto","Bajo")</f>
        <v>Bajo</v>
      </c>
      <c r="AQ2365" s="22" t="str">
        <f aca="false">IF(AO2365&gt;=Resumen!$B$28,"Alto","Bajo")</f>
        <v>Alto</v>
      </c>
      <c r="AR2365" s="22" t="str">
        <f aca="false">AP2365&amp;" Potencial / "&amp;AQ2365&amp;" Share"</f>
        <v>Bajo Potencial / Alto Share</v>
      </c>
      <c r="AS2365" s="22" t="str">
        <f aca="false">IF(Q2365="Sí",IF(AO2365&gt;=Resumen!$B$29,"Alto","Bajo"),"")</f>
        <v/>
      </c>
      <c r="AT2365" s="22" t="str">
        <f aca="false">IF(AS2365&lt;&gt;"",AP2365&amp;" Potencial / "&amp;AS2365&amp;" Share","")</f>
        <v/>
      </c>
      <c r="AU2365" s="22" t="str">
        <f aca="false">IF(AH2365="","Sin dato",IF(AH2365-AO2365&gt;Resumen!$B$6,"Sobre-exhibido",IF(AO2365-AH2365&gt;Resumen!$B$6,"Sub-exhibido","En línea")))</f>
        <v>Sin dato</v>
      </c>
      <c r="AV2365" s="22" t="str">
        <f aca="false">IF(AT2365="","",IF(AT2365="Alto Potencial / Bajo Share",1,IF(AT2365="Alto Potencial / Alto Share",2,IF(AT2365="Bajo Potencial / Alto Share",3,4))))</f>
        <v/>
      </c>
      <c r="AW2365" s="22" t="str">
        <f aca="false">IF(Q2365="No","Sin competencia directa",IF(AV2365=1,"1 - Foco Conquista (Alto Pot / Bajo Share)",IF(AV2365=2,"2 - Foco Defensa (Alto Pot / Alto Share)",IF(AV2365=3,"3 - Monitoreo (Bajo Pot / Alto Share)","4 - Baja Prioridad (Bajo Pot / Bajo Share)"))))</f>
        <v>Sin competencia directa</v>
      </c>
      <c r="AX2365" s="12" t="str">
        <f aca="false">IF(OR(IFERROR(AND(W2365&lt;&gt;"",Y2365&lt;&gt;"",Y2365-W2365&gt;Resumen!$B$8),FALSE()),IFERROR(AND(X2365&lt;&gt;"",Y2365&lt;&gt;"",Y2365-X2365&gt;Resumen!$B$8),FALSE())),MAX(IF(IFERROR(AND(W2365&lt;&gt;"",Y2365&lt;&gt;"",Y2365-W2365&gt;Resumen!$B$8),FALSE()),Y2365-W2365,0),IF(IFERROR(AND(X2365&lt;&gt;"",Y2365&lt;&gt;"",Y2365-X2365&gt;Resumen!$B$8),FALSE()),Y2365-X2365,0)),"")</f>
        <v/>
      </c>
      <c r="AY2365" s="22" t="str">
        <f aca="false">IF(OR(IFERROR(AND(W2365&lt;&gt;"",Y2365&lt;&gt;"",Y2365-W2365&gt;Resumen!$B$8),FALSE()),IFERROR(AND(X2365&lt;&gt;"",Y2365&lt;&gt;"",Y2365-X2365&gt;Resumen!$B$8),FALSE())),TRIM("Lays tiene mayor markup que "&amp;IF(IFERROR(AND(W2365&lt;&gt;"",Y2365&lt;&gt;"",Y2365-W2365&gt;Resumen!$B$8),FALSE()),"Quento ","")&amp;IF(IFERROR(AND(X2365&lt;&gt;"",Y2365&lt;&gt;"",Y2365-X2365&gt;Resumen!$B$8),FALSE()),"Julicroc ","")&amp;"en este PDV"),"")</f>
        <v/>
      </c>
      <c r="AZ2365" s="22" t="str">
        <f aca="false">IF(COUNTIF('Plan Pehuamar - Lista'!$A$2:$A$167,A2365)&gt;0,"Sí","No")</f>
        <v>No</v>
      </c>
      <c r="BA2365" s="22" t="str">
        <f aca="false">IF(COUNTIF('Plan Combo 9+1'!$A$2:$A$226,A2365)&gt;0,"Sí","No")</f>
        <v>No</v>
      </c>
      <c r="BB2365" s="22" t="str">
        <f aca="false">IF(AH2365="","No",IF(BA2365="Sí",IF((AO2365-AH2365)&gt;Resumen!$B$6,"Sí","No"),IF((AO2365-AH2365)&gt;=Resumen!$B$132,"Sí","No")))</f>
        <v>No</v>
      </c>
      <c r="BC2365" s="22" t="str">
        <f aca="false">IF(AND(N2365="Sí",AL2365="Sí",AI2365=0),"Sí","No")</f>
        <v>No</v>
      </c>
      <c r="BD2365" s="22" t="str">
        <f aca="false">IF(COUNTIF('Plan 9+1 (con Pehuamar)'!$A$2:$A$227,A2365)&gt;0,"Sí","No")</f>
        <v>No</v>
      </c>
    </row>
    <row r="2366" customFormat="false" ht="15" hidden="false" customHeight="true" outlineLevel="0" collapsed="false">
      <c r="A2366" s="6" t="n">
        <v>201241</v>
      </c>
      <c r="B2366" s="6" t="n">
        <v>15</v>
      </c>
      <c r="C2366" s="6" t="n">
        <v>1501</v>
      </c>
      <c r="D2366" s="6" t="s">
        <v>194</v>
      </c>
      <c r="E2366" s="6" t="s">
        <v>2516</v>
      </c>
      <c r="F2366" s="6" t="s">
        <v>201</v>
      </c>
      <c r="G2366" s="6" t="s">
        <v>130</v>
      </c>
      <c r="H2366" s="6" t="s">
        <v>1715</v>
      </c>
      <c r="I2366" s="27" t="n">
        <v>10</v>
      </c>
      <c r="J2366" s="27" t="n">
        <v>8</v>
      </c>
      <c r="K2366" s="27" t="n">
        <v>0</v>
      </c>
      <c r="L2366" s="28" t="n">
        <f aca="false">I2366+J2366</f>
        <v>18</v>
      </c>
      <c r="M2366" s="28" t="n">
        <f aca="false">L2366+K2366</f>
        <v>18</v>
      </c>
      <c r="N2366" s="22" t="str">
        <f aca="false">IF(I2366&gt;0,"Sí","No")</f>
        <v>Sí</v>
      </c>
      <c r="O2366" s="22" t="str">
        <f aca="false">IF(J2366&gt;0,"Sí","No")</f>
        <v>Sí</v>
      </c>
      <c r="P2366" s="22" t="str">
        <f aca="false">IF(K2366&gt;0,"Sí","No")</f>
        <v>No</v>
      </c>
      <c r="Q2366" s="22" t="str">
        <f aca="false">IF(OR(I2366&gt;0,J2366&gt;0),"Sí","No")</f>
        <v>Sí</v>
      </c>
      <c r="R2366" s="27" t="n">
        <v>1750</v>
      </c>
      <c r="S2366" s="27" t="n">
        <v>2500</v>
      </c>
      <c r="T2366" s="27" t="n">
        <v>1330</v>
      </c>
      <c r="U2366" s="27" t="n">
        <v>2050</v>
      </c>
      <c r="V2366" s="27"/>
      <c r="W2366" s="12" t="n">
        <f aca="false">IF(AND(I2366&gt;0,R2366&gt;0),(S2366-R2366)/R2366,"")</f>
        <v>0.428571428571429</v>
      </c>
      <c r="X2366" s="12" t="n">
        <f aca="false">IF(AND(J2366&gt;0,T2366&gt;0),(U2366-T2366)/T2366,"")</f>
        <v>0.541353383458647</v>
      </c>
      <c r="Y2366" s="12" t="str">
        <f aca="false">IF(AND(K2366&gt;0,V2366&gt;0),(V2366-Resumen!$B$7)/Resumen!$B$7,"")</f>
        <v/>
      </c>
      <c r="Z2366" s="28" t="str">
        <f aca="false">IF(AND(K2366&gt;0,I2366&gt;0,V2366&gt;0,S2366&gt;0),V2366-S2366,"")</f>
        <v/>
      </c>
      <c r="AA2366" s="12" t="str">
        <f aca="false">IF(Z2366&lt;&gt;"",Z2366/S2366,"")</f>
        <v/>
      </c>
      <c r="AB2366" s="28" t="str">
        <f aca="false">IF(AND(K2366&gt;0,J2366&gt;0,V2366&gt;0,U2366&gt;0),V2366-U2366,"")</f>
        <v/>
      </c>
      <c r="AC2366" s="12" t="str">
        <f aca="false">IF(AB2366&lt;&gt;"",AB2366/U2366,"")</f>
        <v/>
      </c>
      <c r="AD2366" s="27" t="n">
        <v>0</v>
      </c>
      <c r="AE2366" s="27" t="n">
        <v>2</v>
      </c>
      <c r="AF2366" s="27" t="n">
        <v>3</v>
      </c>
      <c r="AG2366" s="28" t="n">
        <f aca="false">AD2366+AE2366+AF2366</f>
        <v>5</v>
      </c>
      <c r="AH2366" s="12" t="n">
        <f aca="false">IF(AG2366&gt;0,AD2366/AG2366,"")</f>
        <v>0</v>
      </c>
      <c r="AI2366" s="27" t="n">
        <v>0</v>
      </c>
      <c r="AJ2366" s="27" t="n">
        <v>0</v>
      </c>
      <c r="AK2366" s="27" t="n">
        <v>0</v>
      </c>
      <c r="AL2366" s="22" t="str">
        <f aca="false">IF(OR(AJ2366&gt;0,AK2366&gt;0),"Sí","No")</f>
        <v>No</v>
      </c>
      <c r="AM2366" s="6" t="s">
        <v>198</v>
      </c>
      <c r="AN2366" s="6" t="s">
        <v>198</v>
      </c>
      <c r="AO2366" s="12" t="n">
        <f aca="false">IF(M2366&gt;0,K2366/M2366,"")</f>
        <v>0</v>
      </c>
      <c r="AP2366" s="22" t="str">
        <f aca="false">IF(M2366&gt;=Resumen!$B$5,"Alto","Bajo")</f>
        <v>Bajo</v>
      </c>
      <c r="AQ2366" s="22" t="str">
        <f aca="false">IF(AO2366&gt;=Resumen!$B$28,"Alto","Bajo")</f>
        <v>Bajo</v>
      </c>
      <c r="AR2366" s="22" t="str">
        <f aca="false">AP2366&amp;" Potencial / "&amp;AQ2366&amp;" Share"</f>
        <v>Bajo Potencial / Bajo Share</v>
      </c>
      <c r="AS2366" s="22" t="str">
        <f aca="false">IF(Q2366="Sí",IF(AO2366&gt;=Resumen!$B$29,"Alto","Bajo"),"")</f>
        <v>Bajo</v>
      </c>
      <c r="AT2366" s="22" t="str">
        <f aca="false">IF(AS2366&lt;&gt;"",AP2366&amp;" Potencial / "&amp;AS2366&amp;" Share","")</f>
        <v>Bajo Potencial / Bajo Share</v>
      </c>
      <c r="AU2366" s="22" t="str">
        <f aca="false">IF(AH2366="","Sin dato",IF(AH2366-AO2366&gt;Resumen!$B$6,"Sobre-exhibido",IF(AO2366-AH2366&gt;Resumen!$B$6,"Sub-exhibido","En línea")))</f>
        <v>En línea</v>
      </c>
      <c r="AV2366" s="22" t="n">
        <f aca="false">IF(AT2366="","",IF(AT2366="Alto Potencial / Bajo Share",1,IF(AT2366="Alto Potencial / Alto Share",2,IF(AT2366="Bajo Potencial / Alto Share",3,4))))</f>
        <v>4</v>
      </c>
      <c r="AW2366" s="22" t="str">
        <f aca="false">IF(Q2366="No","Sin competencia directa",IF(AV2366=1,"1 - Foco Conquista (Alto Pot / Bajo Share)",IF(AV2366=2,"2 - Foco Defensa (Alto Pot / Alto Share)",IF(AV2366=3,"3 - Monitoreo (Bajo Pot / Alto Share)","4 - Baja Prioridad (Bajo Pot / Bajo Share)"))))</f>
        <v>4 - Baja Prioridad (Bajo Pot / Bajo Share)</v>
      </c>
      <c r="AX2366" s="12" t="str">
        <f aca="false">IF(OR(IFERROR(AND(W2366&lt;&gt;"",Y2366&lt;&gt;"",Y2366-W2366&gt;Resumen!$B$8),FALSE()),IFERROR(AND(X2366&lt;&gt;"",Y2366&lt;&gt;"",Y2366-X2366&gt;Resumen!$B$8),FALSE())),MAX(IF(IFERROR(AND(W2366&lt;&gt;"",Y2366&lt;&gt;"",Y2366-W2366&gt;Resumen!$B$8),FALSE()),Y2366-W2366,0),IF(IFERROR(AND(X2366&lt;&gt;"",Y2366&lt;&gt;"",Y2366-X2366&gt;Resumen!$B$8),FALSE()),Y2366-X2366,0)),"")</f>
        <v/>
      </c>
      <c r="AY2366" s="22" t="str">
        <f aca="false">IF(OR(IFERROR(AND(W2366&lt;&gt;"",Y2366&lt;&gt;"",Y2366-W2366&gt;Resumen!$B$8),FALSE()),IFERROR(AND(X2366&lt;&gt;"",Y2366&lt;&gt;"",Y2366-X2366&gt;Resumen!$B$8),FALSE())),TRIM("Lays tiene mayor markup que "&amp;IF(IFERROR(AND(W2366&lt;&gt;"",Y2366&lt;&gt;"",Y2366-W2366&gt;Resumen!$B$8),FALSE()),"Quento ","")&amp;IF(IFERROR(AND(X2366&lt;&gt;"",Y2366&lt;&gt;"",Y2366-X2366&gt;Resumen!$B$8),FALSE()),"Julicroc ","")&amp;"en este PDV"),"")</f>
        <v/>
      </c>
      <c r="AZ2366" s="22" t="str">
        <f aca="false">IF(COUNTIF('Plan Pehuamar - Lista'!$A$2:$A$167,A2366)&gt;0,"Sí","No")</f>
        <v>No</v>
      </c>
      <c r="BA2366" s="22" t="str">
        <f aca="false">IF(COUNTIF('Plan Combo 9+1'!$A$2:$A$226,A2366)&gt;0,"Sí","No")</f>
        <v>No</v>
      </c>
      <c r="BB2366" s="22" t="str">
        <f aca="false">IF(AH2366="","No",IF(BA2366="Sí",IF((AO2366-AH2366)&gt;Resumen!$B$6,"Sí","No"),IF((AO2366-AH2366)&gt;=Resumen!$B$132,"Sí","No")))</f>
        <v>No</v>
      </c>
      <c r="BC2366" s="22" t="str">
        <f aca="false">IF(AND(N2366="Sí",AL2366="Sí",AI2366=0),"Sí","No")</f>
        <v>No</v>
      </c>
      <c r="BD2366" s="22" t="str">
        <f aca="false">IF(COUNTIF('Plan 9+1 (con Pehuamar)'!$A$2:$A$227,A2366)&gt;0,"Sí","No")</f>
        <v>No</v>
      </c>
    </row>
    <row r="2367" customFormat="false" ht="15" hidden="false" customHeight="true" outlineLevel="0" collapsed="false">
      <c r="A2367" s="6" t="n">
        <v>201246</v>
      </c>
      <c r="B2367" s="6" t="n">
        <v>15</v>
      </c>
      <c r="C2367" s="6" t="n">
        <v>1501</v>
      </c>
      <c r="D2367" s="6" t="s">
        <v>194</v>
      </c>
      <c r="E2367" s="6" t="s">
        <v>2517</v>
      </c>
      <c r="F2367" s="6" t="s">
        <v>201</v>
      </c>
      <c r="G2367" s="6" t="s">
        <v>130</v>
      </c>
      <c r="H2367" s="6" t="s">
        <v>1715</v>
      </c>
      <c r="I2367" s="27" t="n">
        <v>16</v>
      </c>
      <c r="J2367" s="27" t="n">
        <v>0</v>
      </c>
      <c r="K2367" s="27" t="n">
        <v>15</v>
      </c>
      <c r="L2367" s="28" t="n">
        <f aca="false">I2367+J2367</f>
        <v>16</v>
      </c>
      <c r="M2367" s="28" t="n">
        <f aca="false">L2367+K2367</f>
        <v>31</v>
      </c>
      <c r="N2367" s="22" t="str">
        <f aca="false">IF(I2367&gt;0,"Sí","No")</f>
        <v>Sí</v>
      </c>
      <c r="O2367" s="22" t="str">
        <f aca="false">IF(J2367&gt;0,"Sí","No")</f>
        <v>No</v>
      </c>
      <c r="P2367" s="22" t="str">
        <f aca="false">IF(K2367&gt;0,"Sí","No")</f>
        <v>Sí</v>
      </c>
      <c r="Q2367" s="22" t="str">
        <f aca="false">IF(OR(I2367&gt;0,J2367&gt;0),"Sí","No")</f>
        <v>Sí</v>
      </c>
      <c r="R2367" s="27" t="n">
        <v>1789</v>
      </c>
      <c r="S2367" s="27" t="n">
        <v>2650</v>
      </c>
      <c r="T2367" s="27"/>
      <c r="U2367" s="27"/>
      <c r="V2367" s="27" t="n">
        <v>3600</v>
      </c>
      <c r="W2367" s="12" t="n">
        <f aca="false">IF(AND(I2367&gt;0,R2367&gt;0),(S2367-R2367)/R2367,"")</f>
        <v>0.481274455002795</v>
      </c>
      <c r="X2367" s="12" t="str">
        <f aca="false">IF(AND(J2367&gt;0,T2367&gt;0),(U2367-T2367)/T2367,"")</f>
        <v/>
      </c>
      <c r="Y2367" s="12" t="n">
        <f aca="false">IF(AND(K2367&gt;0,V2367&gt;0),(V2367-Resumen!$B$7)/Resumen!$B$7,"")</f>
        <v>0.44</v>
      </c>
      <c r="Z2367" s="28" t="n">
        <f aca="false">IF(AND(K2367&gt;0,I2367&gt;0,V2367&gt;0,S2367&gt;0),V2367-S2367,"")</f>
        <v>950</v>
      </c>
      <c r="AA2367" s="12" t="n">
        <f aca="false">IF(Z2367&lt;&gt;"",Z2367/S2367,"")</f>
        <v>0.358490566037736</v>
      </c>
      <c r="AB2367" s="28" t="str">
        <f aca="false">IF(AND(K2367&gt;0,J2367&gt;0,V2367&gt;0,U2367&gt;0),V2367-U2367,"")</f>
        <v/>
      </c>
      <c r="AC2367" s="12" t="str">
        <f aca="false">IF(AB2367&lt;&gt;"",AB2367/U2367,"")</f>
        <v/>
      </c>
      <c r="AD2367" s="27" t="n">
        <v>4</v>
      </c>
      <c r="AE2367" s="27" t="n">
        <v>3</v>
      </c>
      <c r="AF2367" s="27" t="n">
        <v>0</v>
      </c>
      <c r="AG2367" s="28" t="n">
        <f aca="false">AD2367+AE2367+AF2367</f>
        <v>7</v>
      </c>
      <c r="AH2367" s="12" t="n">
        <f aca="false">IF(AG2367&gt;0,AD2367/AG2367,"")</f>
        <v>0.571428571428571</v>
      </c>
      <c r="AI2367" s="27" t="n">
        <v>1</v>
      </c>
      <c r="AJ2367" s="27" t="n">
        <v>0</v>
      </c>
      <c r="AK2367" s="27" t="n">
        <v>0</v>
      </c>
      <c r="AL2367" s="22" t="str">
        <f aca="false">IF(OR(AJ2367&gt;0,AK2367&gt;0),"Sí","No")</f>
        <v>No</v>
      </c>
      <c r="AM2367" s="6" t="s">
        <v>198</v>
      </c>
      <c r="AN2367" s="6"/>
      <c r="AO2367" s="12" t="n">
        <f aca="false">IF(M2367&gt;0,K2367/M2367,"")</f>
        <v>0.483870967741936</v>
      </c>
      <c r="AP2367" s="22" t="str">
        <f aca="false">IF(M2367&gt;=Resumen!$B$5,"Alto","Bajo")</f>
        <v>Bajo</v>
      </c>
      <c r="AQ2367" s="22" t="str">
        <f aca="false">IF(AO2367&gt;=Resumen!$B$28,"Alto","Bajo")</f>
        <v>Alto</v>
      </c>
      <c r="AR2367" s="22" t="str">
        <f aca="false">AP2367&amp;" Potencial / "&amp;AQ2367&amp;" Share"</f>
        <v>Bajo Potencial / Alto Share</v>
      </c>
      <c r="AS2367" s="22" t="str">
        <f aca="false">IF(Q2367="Sí",IF(AO2367&gt;=Resumen!$B$29,"Alto","Bajo"),"")</f>
        <v>Bajo</v>
      </c>
      <c r="AT2367" s="22" t="str">
        <f aca="false">IF(AS2367&lt;&gt;"",AP2367&amp;" Potencial / "&amp;AS2367&amp;" Share","")</f>
        <v>Bajo Potencial / Bajo Share</v>
      </c>
      <c r="AU2367" s="22" t="str">
        <f aca="false">IF(AH2367="","Sin dato",IF(AH2367-AO2367&gt;Resumen!$B$6,"Sobre-exhibido",IF(AO2367-AH2367&gt;Resumen!$B$6,"Sub-exhibido","En línea")))</f>
        <v>Sobre-exhibido</v>
      </c>
      <c r="AV2367" s="22" t="n">
        <f aca="false">IF(AT2367="","",IF(AT2367="Alto Potencial / Bajo Share",1,IF(AT2367="Alto Potencial / Alto Share",2,IF(AT2367="Bajo Potencial / Alto Share",3,4))))</f>
        <v>4</v>
      </c>
      <c r="AW2367" s="22" t="str">
        <f aca="false">IF(Q2367="No","Sin competencia directa",IF(AV2367=1,"1 - Foco Conquista (Alto Pot / Bajo Share)",IF(AV2367=2,"2 - Foco Defensa (Alto Pot / Alto Share)",IF(AV2367=3,"3 - Monitoreo (Bajo Pot / Alto Share)","4 - Baja Prioridad (Bajo Pot / Bajo Share)"))))</f>
        <v>4 - Baja Prioridad (Bajo Pot / Bajo Share)</v>
      </c>
      <c r="AX2367" s="12" t="str">
        <f aca="false">IF(OR(IFERROR(AND(W2367&lt;&gt;"",Y2367&lt;&gt;"",Y2367-W2367&gt;Resumen!$B$8),FALSE()),IFERROR(AND(X2367&lt;&gt;"",Y2367&lt;&gt;"",Y2367-X2367&gt;Resumen!$B$8),FALSE())),MAX(IF(IFERROR(AND(W2367&lt;&gt;"",Y2367&lt;&gt;"",Y2367-W2367&gt;Resumen!$B$8),FALSE()),Y2367-W2367,0),IF(IFERROR(AND(X2367&lt;&gt;"",Y2367&lt;&gt;"",Y2367-X2367&gt;Resumen!$B$8),FALSE()),Y2367-X2367,0)),"")</f>
        <v/>
      </c>
      <c r="AY2367" s="22" t="str">
        <f aca="false">IF(OR(IFERROR(AND(W2367&lt;&gt;"",Y2367&lt;&gt;"",Y2367-W2367&gt;Resumen!$B$8),FALSE()),IFERROR(AND(X2367&lt;&gt;"",Y2367&lt;&gt;"",Y2367-X2367&gt;Resumen!$B$8),FALSE())),TRIM("Lays tiene mayor markup que "&amp;IF(IFERROR(AND(W2367&lt;&gt;"",Y2367&lt;&gt;"",Y2367-W2367&gt;Resumen!$B$8),FALSE()),"Quento ","")&amp;IF(IFERROR(AND(X2367&lt;&gt;"",Y2367&lt;&gt;"",Y2367-X2367&gt;Resumen!$B$8),FALSE()),"Julicroc ","")&amp;"en este PDV"),"")</f>
        <v/>
      </c>
      <c r="AZ2367" s="22" t="str">
        <f aca="false">IF(COUNTIF('Plan Pehuamar - Lista'!$A$2:$A$167,A2367)&gt;0,"Sí","No")</f>
        <v>No</v>
      </c>
      <c r="BA2367" s="22" t="str">
        <f aca="false">IF(COUNTIF('Plan Combo 9+1'!$A$2:$A$226,A2367)&gt;0,"Sí","No")</f>
        <v>No</v>
      </c>
      <c r="BB2367" s="22" t="str">
        <f aca="false">IF(AH2367="","No",IF(BA2367="Sí",IF((AO2367-AH2367)&gt;Resumen!$B$6,"Sí","No"),IF((AO2367-AH2367)&gt;=Resumen!$B$132,"Sí","No")))</f>
        <v>No</v>
      </c>
      <c r="BC2367" s="22" t="str">
        <f aca="false">IF(AND(N2367="Sí",AL2367="Sí",AI2367=0),"Sí","No")</f>
        <v>No</v>
      </c>
      <c r="BD2367" s="22" t="str">
        <f aca="false">IF(COUNTIF('Plan 9+1 (con Pehuamar)'!$A$2:$A$227,A2367)&gt;0,"Sí","No")</f>
        <v>No</v>
      </c>
    </row>
    <row r="2368" customFormat="false" ht="15" hidden="false" customHeight="true" outlineLevel="0" collapsed="false">
      <c r="A2368" s="6" t="n">
        <v>201267</v>
      </c>
      <c r="B2368" s="6" t="n">
        <v>15</v>
      </c>
      <c r="C2368" s="6" t="n">
        <v>1501</v>
      </c>
      <c r="D2368" s="6" t="s">
        <v>194</v>
      </c>
      <c r="E2368" s="6" t="s">
        <v>2518</v>
      </c>
      <c r="F2368" s="6" t="s">
        <v>201</v>
      </c>
      <c r="G2368" s="6" t="s">
        <v>130</v>
      </c>
      <c r="H2368" s="6" t="s">
        <v>1715</v>
      </c>
      <c r="I2368" s="27" t="n">
        <v>10</v>
      </c>
      <c r="J2368" s="27" t="n">
        <v>12</v>
      </c>
      <c r="K2368" s="27" t="n">
        <v>3</v>
      </c>
      <c r="L2368" s="28" t="n">
        <f aca="false">I2368+J2368</f>
        <v>22</v>
      </c>
      <c r="M2368" s="28" t="n">
        <f aca="false">L2368+K2368</f>
        <v>25</v>
      </c>
      <c r="N2368" s="22" t="str">
        <f aca="false">IF(I2368&gt;0,"Sí","No")</f>
        <v>Sí</v>
      </c>
      <c r="O2368" s="22" t="str">
        <f aca="false">IF(J2368&gt;0,"Sí","No")</f>
        <v>Sí</v>
      </c>
      <c r="P2368" s="22" t="str">
        <f aca="false">IF(K2368&gt;0,"Sí","No")</f>
        <v>Sí</v>
      </c>
      <c r="Q2368" s="22" t="str">
        <f aca="false">IF(OR(I2368&gt;0,J2368&gt;0),"Sí","No")</f>
        <v>Sí</v>
      </c>
      <c r="R2368" s="27" t="n">
        <v>1789</v>
      </c>
      <c r="S2368" s="27" t="n">
        <v>2800</v>
      </c>
      <c r="T2368" s="27" t="n">
        <v>1310</v>
      </c>
      <c r="U2368" s="27" t="n">
        <v>2200</v>
      </c>
      <c r="V2368" s="27" t="n">
        <v>3700</v>
      </c>
      <c r="W2368" s="12" t="n">
        <f aca="false">IF(AND(I2368&gt;0,R2368&gt;0),(S2368-R2368)/R2368,"")</f>
        <v>0.565120178870878</v>
      </c>
      <c r="X2368" s="12" t="n">
        <f aca="false">IF(AND(J2368&gt;0,T2368&gt;0),(U2368-T2368)/T2368,"")</f>
        <v>0.679389312977099</v>
      </c>
      <c r="Y2368" s="12" t="n">
        <f aca="false">IF(AND(K2368&gt;0,V2368&gt;0),(V2368-Resumen!$B$7)/Resumen!$B$7,"")</f>
        <v>0.48</v>
      </c>
      <c r="Z2368" s="28" t="n">
        <f aca="false">IF(AND(K2368&gt;0,I2368&gt;0,V2368&gt;0,S2368&gt;0),V2368-S2368,"")</f>
        <v>900</v>
      </c>
      <c r="AA2368" s="12" t="n">
        <f aca="false">IF(Z2368&lt;&gt;"",Z2368/S2368,"")</f>
        <v>0.321428571428571</v>
      </c>
      <c r="AB2368" s="28" t="n">
        <f aca="false">IF(AND(K2368&gt;0,J2368&gt;0,V2368&gt;0,U2368&gt;0),V2368-U2368,"")</f>
        <v>1500</v>
      </c>
      <c r="AC2368" s="12" t="n">
        <f aca="false">IF(AB2368&lt;&gt;"",AB2368/U2368,"")</f>
        <v>0.681818181818182</v>
      </c>
      <c r="AD2368" s="27" t="n">
        <v>3</v>
      </c>
      <c r="AE2368" s="27" t="n">
        <v>3</v>
      </c>
      <c r="AF2368" s="27" t="n">
        <v>3</v>
      </c>
      <c r="AG2368" s="28" t="n">
        <f aca="false">AD2368+AE2368+AF2368</f>
        <v>9</v>
      </c>
      <c r="AH2368" s="12" t="n">
        <f aca="false">IF(AG2368&gt;0,AD2368/AG2368,"")</f>
        <v>0.333333333333333</v>
      </c>
      <c r="AI2368" s="27" t="n">
        <v>1</v>
      </c>
      <c r="AJ2368" s="27" t="n">
        <v>0</v>
      </c>
      <c r="AK2368" s="27" t="n">
        <v>0</v>
      </c>
      <c r="AL2368" s="22" t="str">
        <f aca="false">IF(OR(AJ2368&gt;0,AK2368&gt;0),"Sí","No")</f>
        <v>No</v>
      </c>
      <c r="AM2368" s="6" t="s">
        <v>198</v>
      </c>
      <c r="AN2368" s="6" t="s">
        <v>198</v>
      </c>
      <c r="AO2368" s="12" t="n">
        <f aca="false">IF(M2368&gt;0,K2368/M2368,"")</f>
        <v>0.12</v>
      </c>
      <c r="AP2368" s="22" t="str">
        <f aca="false">IF(M2368&gt;=Resumen!$B$5,"Alto","Bajo")</f>
        <v>Bajo</v>
      </c>
      <c r="AQ2368" s="22" t="str">
        <f aca="false">IF(AO2368&gt;=Resumen!$B$28,"Alto","Bajo")</f>
        <v>Bajo</v>
      </c>
      <c r="AR2368" s="22" t="str">
        <f aca="false">AP2368&amp;" Potencial / "&amp;AQ2368&amp;" Share"</f>
        <v>Bajo Potencial / Bajo Share</v>
      </c>
      <c r="AS2368" s="22" t="str">
        <f aca="false">IF(Q2368="Sí",IF(AO2368&gt;=Resumen!$B$29,"Alto","Bajo"),"")</f>
        <v>Bajo</v>
      </c>
      <c r="AT2368" s="22" t="str">
        <f aca="false">IF(AS2368&lt;&gt;"",AP2368&amp;" Potencial / "&amp;AS2368&amp;" Share","")</f>
        <v>Bajo Potencial / Bajo Share</v>
      </c>
      <c r="AU2368" s="22" t="str">
        <f aca="false">IF(AH2368="","Sin dato",IF(AH2368-AO2368&gt;Resumen!$B$6,"Sobre-exhibido",IF(AO2368-AH2368&gt;Resumen!$B$6,"Sub-exhibido","En línea")))</f>
        <v>Sobre-exhibido</v>
      </c>
      <c r="AV2368" s="22" t="n">
        <f aca="false">IF(AT2368="","",IF(AT2368="Alto Potencial / Bajo Share",1,IF(AT2368="Alto Potencial / Alto Share",2,IF(AT2368="Bajo Potencial / Alto Share",3,4))))</f>
        <v>4</v>
      </c>
      <c r="AW2368" s="22" t="str">
        <f aca="false">IF(Q2368="No","Sin competencia directa",IF(AV2368=1,"1 - Foco Conquista (Alto Pot / Bajo Share)",IF(AV2368=2,"2 - Foco Defensa (Alto Pot / Alto Share)",IF(AV2368=3,"3 - Monitoreo (Bajo Pot / Alto Share)","4 - Baja Prioridad (Bajo Pot / Bajo Share)"))))</f>
        <v>4 - Baja Prioridad (Bajo Pot / Bajo Share)</v>
      </c>
      <c r="AX2368" s="12" t="str">
        <f aca="false">IF(OR(IFERROR(AND(W2368&lt;&gt;"",Y2368&lt;&gt;"",Y2368-W2368&gt;Resumen!$B$8),FALSE()),IFERROR(AND(X2368&lt;&gt;"",Y2368&lt;&gt;"",Y2368-X2368&gt;Resumen!$B$8),FALSE())),MAX(IF(IFERROR(AND(W2368&lt;&gt;"",Y2368&lt;&gt;"",Y2368-W2368&gt;Resumen!$B$8),FALSE()),Y2368-W2368,0),IF(IFERROR(AND(X2368&lt;&gt;"",Y2368&lt;&gt;"",Y2368-X2368&gt;Resumen!$B$8),FALSE()),Y2368-X2368,0)),"")</f>
        <v/>
      </c>
      <c r="AY2368" s="22" t="str">
        <f aca="false">IF(OR(IFERROR(AND(W2368&lt;&gt;"",Y2368&lt;&gt;"",Y2368-W2368&gt;Resumen!$B$8),FALSE()),IFERROR(AND(X2368&lt;&gt;"",Y2368&lt;&gt;"",Y2368-X2368&gt;Resumen!$B$8),FALSE())),TRIM("Lays tiene mayor markup que "&amp;IF(IFERROR(AND(W2368&lt;&gt;"",Y2368&lt;&gt;"",Y2368-W2368&gt;Resumen!$B$8),FALSE()),"Quento ","")&amp;IF(IFERROR(AND(X2368&lt;&gt;"",Y2368&lt;&gt;"",Y2368-X2368&gt;Resumen!$B$8),FALSE()),"Julicroc ","")&amp;"en este PDV"),"")</f>
        <v/>
      </c>
      <c r="AZ2368" s="22" t="str">
        <f aca="false">IF(COUNTIF('Plan Pehuamar - Lista'!$A$2:$A$167,A2368)&gt;0,"Sí","No")</f>
        <v>No</v>
      </c>
      <c r="BA2368" s="22" t="str">
        <f aca="false">IF(COUNTIF('Plan Combo 9+1'!$A$2:$A$226,A2368)&gt;0,"Sí","No")</f>
        <v>No</v>
      </c>
      <c r="BB2368" s="22" t="str">
        <f aca="false">IF(AH2368="","No",IF(BA2368="Sí",IF((AO2368-AH2368)&gt;Resumen!$B$6,"Sí","No"),IF((AO2368-AH2368)&gt;=Resumen!$B$132,"Sí","No")))</f>
        <v>No</v>
      </c>
      <c r="BC2368" s="22" t="str">
        <f aca="false">IF(AND(N2368="Sí",AL2368="Sí",AI2368=0),"Sí","No")</f>
        <v>No</v>
      </c>
      <c r="BD2368" s="22" t="str">
        <f aca="false">IF(COUNTIF('Plan 9+1 (con Pehuamar)'!$A$2:$A$227,A2368)&gt;0,"Sí","No")</f>
        <v>No</v>
      </c>
    </row>
    <row r="2369" customFormat="false" ht="15" hidden="false" customHeight="true" outlineLevel="0" collapsed="false">
      <c r="A2369" s="6" t="n">
        <v>201290</v>
      </c>
      <c r="B2369" s="6" t="n">
        <v>15</v>
      </c>
      <c r="C2369" s="6" t="n">
        <v>1501</v>
      </c>
      <c r="D2369" s="6" t="s">
        <v>194</v>
      </c>
      <c r="E2369" s="6" t="s">
        <v>2519</v>
      </c>
      <c r="F2369" s="6" t="s">
        <v>361</v>
      </c>
      <c r="G2369" s="6" t="s">
        <v>130</v>
      </c>
      <c r="H2369" s="6" t="s">
        <v>1715</v>
      </c>
      <c r="I2369" s="27" t="n">
        <v>32</v>
      </c>
      <c r="J2369" s="27" t="n">
        <v>44</v>
      </c>
      <c r="K2369" s="27" t="n">
        <v>24</v>
      </c>
      <c r="L2369" s="28" t="n">
        <f aca="false">I2369+J2369</f>
        <v>76</v>
      </c>
      <c r="M2369" s="28" t="n">
        <f aca="false">L2369+K2369</f>
        <v>100</v>
      </c>
      <c r="N2369" s="22" t="str">
        <f aca="false">IF(I2369&gt;0,"Sí","No")</f>
        <v>Sí</v>
      </c>
      <c r="O2369" s="22" t="str">
        <f aca="false">IF(J2369&gt;0,"Sí","No")</f>
        <v>Sí</v>
      </c>
      <c r="P2369" s="22" t="str">
        <f aca="false">IF(K2369&gt;0,"Sí","No")</f>
        <v>Sí</v>
      </c>
      <c r="Q2369" s="22" t="str">
        <f aca="false">IF(OR(I2369&gt;0,J2369&gt;0),"Sí","No")</f>
        <v>Sí</v>
      </c>
      <c r="R2369" s="27" t="n">
        <v>1414</v>
      </c>
      <c r="S2369" s="27" t="n">
        <v>2050</v>
      </c>
      <c r="T2369" s="27" t="n">
        <v>984</v>
      </c>
      <c r="U2369" s="27" t="n">
        <v>1499</v>
      </c>
      <c r="V2369" s="27" t="n">
        <v>3300</v>
      </c>
      <c r="W2369" s="12" t="n">
        <f aca="false">IF(AND(I2369&gt;0,R2369&gt;0),(S2369-R2369)/R2369,"")</f>
        <v>0.44978783592645</v>
      </c>
      <c r="X2369" s="12" t="n">
        <f aca="false">IF(AND(J2369&gt;0,T2369&gt;0),(U2369-T2369)/T2369,"")</f>
        <v>0.523373983739837</v>
      </c>
      <c r="Y2369" s="12" t="n">
        <f aca="false">IF(AND(K2369&gt;0,V2369&gt;0),(V2369-Resumen!$B$7)/Resumen!$B$7,"")</f>
        <v>0.32</v>
      </c>
      <c r="Z2369" s="28" t="n">
        <f aca="false">IF(AND(K2369&gt;0,I2369&gt;0,V2369&gt;0,S2369&gt;0),V2369-S2369,"")</f>
        <v>1250</v>
      </c>
      <c r="AA2369" s="12" t="n">
        <f aca="false">IF(Z2369&lt;&gt;"",Z2369/S2369,"")</f>
        <v>0.609756097560976</v>
      </c>
      <c r="AB2369" s="28" t="n">
        <f aca="false">IF(AND(K2369&gt;0,J2369&gt;0,V2369&gt;0,U2369&gt;0),V2369-U2369,"")</f>
        <v>1801</v>
      </c>
      <c r="AC2369" s="12" t="n">
        <f aca="false">IF(AB2369&lt;&gt;"",AB2369/U2369,"")</f>
        <v>1.20146764509673</v>
      </c>
      <c r="AD2369" s="27" t="n">
        <v>9</v>
      </c>
      <c r="AE2369" s="27" t="n">
        <v>4</v>
      </c>
      <c r="AF2369" s="27" t="n">
        <v>4</v>
      </c>
      <c r="AG2369" s="28" t="n">
        <f aca="false">AD2369+AE2369+AF2369</f>
        <v>17</v>
      </c>
      <c r="AH2369" s="12" t="n">
        <f aca="false">IF(AG2369&gt;0,AD2369/AG2369,"")</f>
        <v>0.529411764705882</v>
      </c>
      <c r="AI2369" s="27" t="n">
        <v>3</v>
      </c>
      <c r="AJ2369" s="27" t="n">
        <v>1</v>
      </c>
      <c r="AK2369" s="27" t="n">
        <v>0</v>
      </c>
      <c r="AL2369" s="22" t="str">
        <f aca="false">IF(OR(AJ2369&gt;0,AK2369&gt;0),"Sí","No")</f>
        <v>Sí</v>
      </c>
      <c r="AM2369" s="6" t="s">
        <v>397</v>
      </c>
      <c r="AN2369" s="6" t="s">
        <v>397</v>
      </c>
      <c r="AO2369" s="12" t="n">
        <f aca="false">IF(M2369&gt;0,K2369/M2369,"")</f>
        <v>0.24</v>
      </c>
      <c r="AP2369" s="22" t="str">
        <f aca="false">IF(M2369&gt;=Resumen!$B$5,"Alto","Bajo")</f>
        <v>Alto</v>
      </c>
      <c r="AQ2369" s="22" t="str">
        <f aca="false">IF(AO2369&gt;=Resumen!$B$28,"Alto","Bajo")</f>
        <v>Bajo</v>
      </c>
      <c r="AR2369" s="22" t="str">
        <f aca="false">AP2369&amp;" Potencial / "&amp;AQ2369&amp;" Share"</f>
        <v>Alto Potencial / Bajo Share</v>
      </c>
      <c r="AS2369" s="22" t="str">
        <f aca="false">IF(Q2369="Sí",IF(AO2369&gt;=Resumen!$B$29,"Alto","Bajo"),"")</f>
        <v>Bajo</v>
      </c>
      <c r="AT2369" s="22" t="str">
        <f aca="false">IF(AS2369&lt;&gt;"",AP2369&amp;" Potencial / "&amp;AS2369&amp;" Share","")</f>
        <v>Alto Potencial / Bajo Share</v>
      </c>
      <c r="AU2369" s="22" t="str">
        <f aca="false">IF(AH2369="","Sin dato",IF(AH2369-AO2369&gt;Resumen!$B$6,"Sobre-exhibido",IF(AO2369-AH2369&gt;Resumen!$B$6,"Sub-exhibido","En línea")))</f>
        <v>Sobre-exhibido</v>
      </c>
      <c r="AV2369" s="22" t="n">
        <f aca="false">IF(AT2369="","",IF(AT2369="Alto Potencial / Bajo Share",1,IF(AT2369="Alto Potencial / Alto Share",2,IF(AT2369="Bajo Potencial / Alto Share",3,4))))</f>
        <v>1</v>
      </c>
      <c r="AW2369" s="22" t="str">
        <f aca="false">IF(Q2369="No","Sin competencia directa",IF(AV2369=1,"1 - Foco Conquista (Alto Pot / Bajo Share)",IF(AV2369=2,"2 - Foco Defensa (Alto Pot / Alto Share)",IF(AV2369=3,"3 - Monitoreo (Bajo Pot / Alto Share)","4 - Baja Prioridad (Bajo Pot / Bajo Share)"))))</f>
        <v>1 - Foco Conquista (Alto Pot / Bajo Share)</v>
      </c>
      <c r="AX2369" s="12" t="str">
        <f aca="false">IF(OR(IFERROR(AND(W2369&lt;&gt;"",Y2369&lt;&gt;"",Y2369-W2369&gt;Resumen!$B$8),FALSE()),IFERROR(AND(X2369&lt;&gt;"",Y2369&lt;&gt;"",Y2369-X2369&gt;Resumen!$B$8),FALSE())),MAX(IF(IFERROR(AND(W2369&lt;&gt;"",Y2369&lt;&gt;"",Y2369-W2369&gt;Resumen!$B$8),FALSE()),Y2369-W2369,0),IF(IFERROR(AND(X2369&lt;&gt;"",Y2369&lt;&gt;"",Y2369-X2369&gt;Resumen!$B$8),FALSE()),Y2369-X2369,0)),"")</f>
        <v/>
      </c>
      <c r="AY2369" s="22" t="str">
        <f aca="false">IF(OR(IFERROR(AND(W2369&lt;&gt;"",Y2369&lt;&gt;"",Y2369-W2369&gt;Resumen!$B$8),FALSE()),IFERROR(AND(X2369&lt;&gt;"",Y2369&lt;&gt;"",Y2369-X2369&gt;Resumen!$B$8),FALSE())),TRIM("Lays tiene mayor markup que "&amp;IF(IFERROR(AND(W2369&lt;&gt;"",Y2369&lt;&gt;"",Y2369-W2369&gt;Resumen!$B$8),FALSE()),"Quento ","")&amp;IF(IFERROR(AND(X2369&lt;&gt;"",Y2369&lt;&gt;"",Y2369-X2369&gt;Resumen!$B$8),FALSE()),"Julicroc ","")&amp;"en este PDV"),"")</f>
        <v/>
      </c>
      <c r="AZ2369" s="22" t="str">
        <f aca="false">IF(COUNTIF('Plan Pehuamar - Lista'!$A$2:$A$167,A2369)&gt;0,"Sí","No")</f>
        <v>No</v>
      </c>
      <c r="BA2369" s="22" t="str">
        <f aca="false">IF(COUNTIF('Plan Combo 9+1'!$A$2:$A$226,A2369)&gt;0,"Sí","No")</f>
        <v>Sí</v>
      </c>
      <c r="BB2369" s="22" t="str">
        <f aca="false">IF(AH2369="","No",IF(BA2369="Sí",IF((AO2369-AH2369)&gt;Resumen!$B$6,"Sí","No"),IF((AO2369-AH2369)&gt;=Resumen!$B$132,"Sí","No")))</f>
        <v>No</v>
      </c>
      <c r="BC2369" s="22" t="str">
        <f aca="false">IF(AND(N2369="Sí",AL2369="Sí",AI2369=0),"Sí","No")</f>
        <v>No</v>
      </c>
      <c r="BD2369" s="22" t="str">
        <f aca="false">IF(COUNTIF('Plan 9+1 (con Pehuamar)'!$A$2:$A$227,A2369)&gt;0,"Sí","No")</f>
        <v>Sí</v>
      </c>
    </row>
    <row r="2370" customFormat="false" ht="15" hidden="false" customHeight="true" outlineLevel="0" collapsed="false">
      <c r="A2370" s="6" t="n">
        <v>201292</v>
      </c>
      <c r="B2370" s="6" t="n">
        <v>15</v>
      </c>
      <c r="C2370" s="6" t="n">
        <v>1501</v>
      </c>
      <c r="D2370" s="6" t="s">
        <v>194</v>
      </c>
      <c r="E2370" s="6" t="s">
        <v>2520</v>
      </c>
      <c r="F2370" s="6" t="s">
        <v>361</v>
      </c>
      <c r="G2370" s="6" t="s">
        <v>130</v>
      </c>
      <c r="H2370" s="6" t="s">
        <v>1715</v>
      </c>
      <c r="I2370" s="27" t="n">
        <v>16</v>
      </c>
      <c r="J2370" s="27" t="n">
        <v>16</v>
      </c>
      <c r="K2370" s="27" t="n">
        <v>23</v>
      </c>
      <c r="L2370" s="28" t="n">
        <f aca="false">I2370+J2370</f>
        <v>32</v>
      </c>
      <c r="M2370" s="28" t="n">
        <f aca="false">L2370+K2370</f>
        <v>55</v>
      </c>
      <c r="N2370" s="22" t="str">
        <f aca="false">IF(I2370&gt;0,"Sí","No")</f>
        <v>Sí</v>
      </c>
      <c r="O2370" s="22" t="str">
        <f aca="false">IF(J2370&gt;0,"Sí","No")</f>
        <v>Sí</v>
      </c>
      <c r="P2370" s="22" t="str">
        <f aca="false">IF(K2370&gt;0,"Sí","No")</f>
        <v>Sí</v>
      </c>
      <c r="Q2370" s="22" t="str">
        <f aca="false">IF(OR(I2370&gt;0,J2370&gt;0),"Sí","No")</f>
        <v>Sí</v>
      </c>
      <c r="R2370" s="27" t="n">
        <v>1414</v>
      </c>
      <c r="S2370" s="27" t="n">
        <v>2050</v>
      </c>
      <c r="T2370" s="27" t="n">
        <v>984</v>
      </c>
      <c r="U2370" s="27" t="n">
        <v>1500</v>
      </c>
      <c r="V2370" s="27" t="n">
        <v>3300</v>
      </c>
      <c r="W2370" s="12" t="n">
        <f aca="false">IF(AND(I2370&gt;0,R2370&gt;0),(S2370-R2370)/R2370,"")</f>
        <v>0.44978783592645</v>
      </c>
      <c r="X2370" s="12" t="n">
        <f aca="false">IF(AND(J2370&gt;0,T2370&gt;0),(U2370-T2370)/T2370,"")</f>
        <v>0.524390243902439</v>
      </c>
      <c r="Y2370" s="12" t="n">
        <f aca="false">IF(AND(K2370&gt;0,V2370&gt;0),(V2370-Resumen!$B$7)/Resumen!$B$7,"")</f>
        <v>0.32</v>
      </c>
      <c r="Z2370" s="28" t="n">
        <f aca="false">IF(AND(K2370&gt;0,I2370&gt;0,V2370&gt;0,S2370&gt;0),V2370-S2370,"")</f>
        <v>1250</v>
      </c>
      <c r="AA2370" s="12" t="n">
        <f aca="false">IF(Z2370&lt;&gt;"",Z2370/S2370,"")</f>
        <v>0.609756097560976</v>
      </c>
      <c r="AB2370" s="28" t="n">
        <f aca="false">IF(AND(K2370&gt;0,J2370&gt;0,V2370&gt;0,U2370&gt;0),V2370-U2370,"")</f>
        <v>1800</v>
      </c>
      <c r="AC2370" s="12" t="n">
        <f aca="false">IF(AB2370&lt;&gt;"",AB2370/U2370,"")</f>
        <v>1.2</v>
      </c>
      <c r="AD2370" s="27" t="n">
        <v>9</v>
      </c>
      <c r="AE2370" s="27" t="n">
        <v>4</v>
      </c>
      <c r="AF2370" s="27" t="n">
        <v>3</v>
      </c>
      <c r="AG2370" s="28" t="n">
        <f aca="false">AD2370+AE2370+AF2370</f>
        <v>16</v>
      </c>
      <c r="AH2370" s="12" t="n">
        <f aca="false">IF(AG2370&gt;0,AD2370/AG2370,"")</f>
        <v>0.5625</v>
      </c>
      <c r="AI2370" s="27" t="n">
        <v>3</v>
      </c>
      <c r="AJ2370" s="27" t="n">
        <v>1</v>
      </c>
      <c r="AK2370" s="27" t="n">
        <v>0</v>
      </c>
      <c r="AL2370" s="22" t="str">
        <f aca="false">IF(OR(AJ2370&gt;0,AK2370&gt;0),"Sí","No")</f>
        <v>Sí</v>
      </c>
      <c r="AM2370" s="6" t="s">
        <v>397</v>
      </c>
      <c r="AN2370" s="6" t="s">
        <v>397</v>
      </c>
      <c r="AO2370" s="12" t="n">
        <f aca="false">IF(M2370&gt;0,K2370/M2370,"")</f>
        <v>0.418181818181818</v>
      </c>
      <c r="AP2370" s="22" t="str">
        <f aca="false">IF(M2370&gt;=Resumen!$B$5,"Alto","Bajo")</f>
        <v>Alto</v>
      </c>
      <c r="AQ2370" s="22" t="str">
        <f aca="false">IF(AO2370&gt;=Resumen!$B$28,"Alto","Bajo")</f>
        <v>Alto</v>
      </c>
      <c r="AR2370" s="22" t="str">
        <f aca="false">AP2370&amp;" Potencial / "&amp;AQ2370&amp;" Share"</f>
        <v>Alto Potencial / Alto Share</v>
      </c>
      <c r="AS2370" s="22" t="str">
        <f aca="false">IF(Q2370="Sí",IF(AO2370&gt;=Resumen!$B$29,"Alto","Bajo"),"")</f>
        <v>Bajo</v>
      </c>
      <c r="AT2370" s="22" t="str">
        <f aca="false">IF(AS2370&lt;&gt;"",AP2370&amp;" Potencial / "&amp;AS2370&amp;" Share","")</f>
        <v>Alto Potencial / Bajo Share</v>
      </c>
      <c r="AU2370" s="22" t="str">
        <f aca="false">IF(AH2370="","Sin dato",IF(AH2370-AO2370&gt;Resumen!$B$6,"Sobre-exhibido",IF(AO2370-AH2370&gt;Resumen!$B$6,"Sub-exhibido","En línea")))</f>
        <v>Sobre-exhibido</v>
      </c>
      <c r="AV2370" s="22" t="n">
        <f aca="false">IF(AT2370="","",IF(AT2370="Alto Potencial / Bajo Share",1,IF(AT2370="Alto Potencial / Alto Share",2,IF(AT2370="Bajo Potencial / Alto Share",3,4))))</f>
        <v>1</v>
      </c>
      <c r="AW2370" s="22" t="str">
        <f aca="false">IF(Q2370="No","Sin competencia directa",IF(AV2370=1,"1 - Foco Conquista (Alto Pot / Bajo Share)",IF(AV2370=2,"2 - Foco Defensa (Alto Pot / Alto Share)",IF(AV2370=3,"3 - Monitoreo (Bajo Pot / Alto Share)","4 - Baja Prioridad (Bajo Pot / Bajo Share)"))))</f>
        <v>1 - Foco Conquista (Alto Pot / Bajo Share)</v>
      </c>
      <c r="AX2370" s="12" t="str">
        <f aca="false">IF(OR(IFERROR(AND(W2370&lt;&gt;"",Y2370&lt;&gt;"",Y2370-W2370&gt;Resumen!$B$8),FALSE()),IFERROR(AND(X2370&lt;&gt;"",Y2370&lt;&gt;"",Y2370-X2370&gt;Resumen!$B$8),FALSE())),MAX(IF(IFERROR(AND(W2370&lt;&gt;"",Y2370&lt;&gt;"",Y2370-W2370&gt;Resumen!$B$8),FALSE()),Y2370-W2370,0),IF(IFERROR(AND(X2370&lt;&gt;"",Y2370&lt;&gt;"",Y2370-X2370&gt;Resumen!$B$8),FALSE()),Y2370-X2370,0)),"")</f>
        <v/>
      </c>
      <c r="AY2370" s="22" t="str">
        <f aca="false">IF(OR(IFERROR(AND(W2370&lt;&gt;"",Y2370&lt;&gt;"",Y2370-W2370&gt;Resumen!$B$8),FALSE()),IFERROR(AND(X2370&lt;&gt;"",Y2370&lt;&gt;"",Y2370-X2370&gt;Resumen!$B$8),FALSE())),TRIM("Lays tiene mayor markup que "&amp;IF(IFERROR(AND(W2370&lt;&gt;"",Y2370&lt;&gt;"",Y2370-W2370&gt;Resumen!$B$8),FALSE()),"Quento ","")&amp;IF(IFERROR(AND(X2370&lt;&gt;"",Y2370&lt;&gt;"",Y2370-X2370&gt;Resumen!$B$8),FALSE()),"Julicroc ","")&amp;"en este PDV"),"")</f>
        <v/>
      </c>
      <c r="AZ2370" s="22" t="str">
        <f aca="false">IF(COUNTIF('Plan Pehuamar - Lista'!$A$2:$A$167,A2370)&gt;0,"Sí","No")</f>
        <v>No</v>
      </c>
      <c r="BA2370" s="22" t="str">
        <f aca="false">IF(COUNTIF('Plan Combo 9+1'!$A$2:$A$226,A2370)&gt;0,"Sí","No")</f>
        <v>No</v>
      </c>
      <c r="BB2370" s="22" t="str">
        <f aca="false">IF(AH2370="","No",IF(BA2370="Sí",IF((AO2370-AH2370)&gt;Resumen!$B$6,"Sí","No"),IF((AO2370-AH2370)&gt;=Resumen!$B$132,"Sí","No")))</f>
        <v>No</v>
      </c>
      <c r="BC2370" s="22" t="str">
        <f aca="false">IF(AND(N2370="Sí",AL2370="Sí",AI2370=0),"Sí","No")</f>
        <v>No</v>
      </c>
      <c r="BD2370" s="22" t="str">
        <f aca="false">IF(COUNTIF('Plan 9+1 (con Pehuamar)'!$A$2:$A$227,A2370)&gt;0,"Sí","No")</f>
        <v>No</v>
      </c>
    </row>
    <row r="2371" customFormat="false" ht="15" hidden="false" customHeight="true" outlineLevel="0" collapsed="false">
      <c r="A2371" s="6" t="n">
        <v>201294</v>
      </c>
      <c r="B2371" s="6" t="n">
        <v>15</v>
      </c>
      <c r="C2371" s="6" t="n">
        <v>1501</v>
      </c>
      <c r="D2371" s="6" t="s">
        <v>194</v>
      </c>
      <c r="E2371" s="6" t="s">
        <v>2521</v>
      </c>
      <c r="F2371" s="6" t="s">
        <v>361</v>
      </c>
      <c r="G2371" s="6" t="s">
        <v>130</v>
      </c>
      <c r="H2371" s="6" t="s">
        <v>1715</v>
      </c>
      <c r="I2371" s="27" t="n">
        <v>16</v>
      </c>
      <c r="J2371" s="27" t="n">
        <v>16</v>
      </c>
      <c r="K2371" s="27" t="n">
        <v>22</v>
      </c>
      <c r="L2371" s="28" t="n">
        <f aca="false">I2371+J2371</f>
        <v>32</v>
      </c>
      <c r="M2371" s="28" t="n">
        <f aca="false">L2371+K2371</f>
        <v>54</v>
      </c>
      <c r="N2371" s="22" t="str">
        <f aca="false">IF(I2371&gt;0,"Sí","No")</f>
        <v>Sí</v>
      </c>
      <c r="O2371" s="22" t="str">
        <f aca="false">IF(J2371&gt;0,"Sí","No")</f>
        <v>Sí</v>
      </c>
      <c r="P2371" s="22" t="str">
        <f aca="false">IF(K2371&gt;0,"Sí","No")</f>
        <v>Sí</v>
      </c>
      <c r="Q2371" s="22" t="str">
        <f aca="false">IF(OR(I2371&gt;0,J2371&gt;0),"Sí","No")</f>
        <v>Sí</v>
      </c>
      <c r="R2371" s="27" t="n">
        <v>1414</v>
      </c>
      <c r="S2371" s="27" t="n">
        <v>2050</v>
      </c>
      <c r="T2371" s="27" t="n">
        <v>984</v>
      </c>
      <c r="U2371" s="27" t="n">
        <v>1500</v>
      </c>
      <c r="V2371" s="27" t="n">
        <v>3300</v>
      </c>
      <c r="W2371" s="12" t="n">
        <f aca="false">IF(AND(I2371&gt;0,R2371&gt;0),(S2371-R2371)/R2371,"")</f>
        <v>0.44978783592645</v>
      </c>
      <c r="X2371" s="12" t="n">
        <f aca="false">IF(AND(J2371&gt;0,T2371&gt;0),(U2371-T2371)/T2371,"")</f>
        <v>0.524390243902439</v>
      </c>
      <c r="Y2371" s="12" t="n">
        <f aca="false">IF(AND(K2371&gt;0,V2371&gt;0),(V2371-Resumen!$B$7)/Resumen!$B$7,"")</f>
        <v>0.32</v>
      </c>
      <c r="Z2371" s="28" t="n">
        <f aca="false">IF(AND(K2371&gt;0,I2371&gt;0,V2371&gt;0,S2371&gt;0),V2371-S2371,"")</f>
        <v>1250</v>
      </c>
      <c r="AA2371" s="12" t="n">
        <f aca="false">IF(Z2371&lt;&gt;"",Z2371/S2371,"")</f>
        <v>0.609756097560976</v>
      </c>
      <c r="AB2371" s="28" t="n">
        <f aca="false">IF(AND(K2371&gt;0,J2371&gt;0,V2371&gt;0,U2371&gt;0),V2371-U2371,"")</f>
        <v>1800</v>
      </c>
      <c r="AC2371" s="12" t="n">
        <f aca="false">IF(AB2371&lt;&gt;"",AB2371/U2371,"")</f>
        <v>1.2</v>
      </c>
      <c r="AD2371" s="27" t="n">
        <v>9</v>
      </c>
      <c r="AE2371" s="27" t="n">
        <v>4</v>
      </c>
      <c r="AF2371" s="27" t="n">
        <v>3</v>
      </c>
      <c r="AG2371" s="28" t="n">
        <f aca="false">AD2371+AE2371+AF2371</f>
        <v>16</v>
      </c>
      <c r="AH2371" s="12" t="n">
        <f aca="false">IF(AG2371&gt;0,AD2371/AG2371,"")</f>
        <v>0.5625</v>
      </c>
      <c r="AI2371" s="27" t="n">
        <v>3</v>
      </c>
      <c r="AJ2371" s="27" t="n">
        <v>0</v>
      </c>
      <c r="AK2371" s="27" t="n">
        <v>0</v>
      </c>
      <c r="AL2371" s="22" t="str">
        <f aca="false">IF(OR(AJ2371&gt;0,AK2371&gt;0),"Sí","No")</f>
        <v>No</v>
      </c>
      <c r="AM2371" s="6" t="s">
        <v>397</v>
      </c>
      <c r="AN2371" s="6" t="s">
        <v>397</v>
      </c>
      <c r="AO2371" s="12" t="n">
        <f aca="false">IF(M2371&gt;0,K2371/M2371,"")</f>
        <v>0.407407407407407</v>
      </c>
      <c r="AP2371" s="22" t="str">
        <f aca="false">IF(M2371&gt;=Resumen!$B$5,"Alto","Bajo")</f>
        <v>Alto</v>
      </c>
      <c r="AQ2371" s="22" t="str">
        <f aca="false">IF(AO2371&gt;=Resumen!$B$28,"Alto","Bajo")</f>
        <v>Alto</v>
      </c>
      <c r="AR2371" s="22" t="str">
        <f aca="false">AP2371&amp;" Potencial / "&amp;AQ2371&amp;" Share"</f>
        <v>Alto Potencial / Alto Share</v>
      </c>
      <c r="AS2371" s="22" t="str">
        <f aca="false">IF(Q2371="Sí",IF(AO2371&gt;=Resumen!$B$29,"Alto","Bajo"),"")</f>
        <v>Bajo</v>
      </c>
      <c r="AT2371" s="22" t="str">
        <f aca="false">IF(AS2371&lt;&gt;"",AP2371&amp;" Potencial / "&amp;AS2371&amp;" Share","")</f>
        <v>Alto Potencial / Bajo Share</v>
      </c>
      <c r="AU2371" s="22" t="str">
        <f aca="false">IF(AH2371="","Sin dato",IF(AH2371-AO2371&gt;Resumen!$B$6,"Sobre-exhibido",IF(AO2371-AH2371&gt;Resumen!$B$6,"Sub-exhibido","En línea")))</f>
        <v>Sobre-exhibido</v>
      </c>
      <c r="AV2371" s="22" t="n">
        <f aca="false">IF(AT2371="","",IF(AT2371="Alto Potencial / Bajo Share",1,IF(AT2371="Alto Potencial / Alto Share",2,IF(AT2371="Bajo Potencial / Alto Share",3,4))))</f>
        <v>1</v>
      </c>
      <c r="AW2371" s="22" t="str">
        <f aca="false">IF(Q2371="No","Sin competencia directa",IF(AV2371=1,"1 - Foco Conquista (Alto Pot / Bajo Share)",IF(AV2371=2,"2 - Foco Defensa (Alto Pot / Alto Share)",IF(AV2371=3,"3 - Monitoreo (Bajo Pot / Alto Share)","4 - Baja Prioridad (Bajo Pot / Bajo Share)"))))</f>
        <v>1 - Foco Conquista (Alto Pot / Bajo Share)</v>
      </c>
      <c r="AX2371" s="12" t="str">
        <f aca="false">IF(OR(IFERROR(AND(W2371&lt;&gt;"",Y2371&lt;&gt;"",Y2371-W2371&gt;Resumen!$B$8),FALSE()),IFERROR(AND(X2371&lt;&gt;"",Y2371&lt;&gt;"",Y2371-X2371&gt;Resumen!$B$8),FALSE())),MAX(IF(IFERROR(AND(W2371&lt;&gt;"",Y2371&lt;&gt;"",Y2371-W2371&gt;Resumen!$B$8),FALSE()),Y2371-W2371,0),IF(IFERROR(AND(X2371&lt;&gt;"",Y2371&lt;&gt;"",Y2371-X2371&gt;Resumen!$B$8),FALSE()),Y2371-X2371,0)),"")</f>
        <v/>
      </c>
      <c r="AY2371" s="22" t="str">
        <f aca="false">IF(OR(IFERROR(AND(W2371&lt;&gt;"",Y2371&lt;&gt;"",Y2371-W2371&gt;Resumen!$B$8),FALSE()),IFERROR(AND(X2371&lt;&gt;"",Y2371&lt;&gt;"",Y2371-X2371&gt;Resumen!$B$8),FALSE())),TRIM("Lays tiene mayor markup que "&amp;IF(IFERROR(AND(W2371&lt;&gt;"",Y2371&lt;&gt;"",Y2371-W2371&gt;Resumen!$B$8),FALSE()),"Quento ","")&amp;IF(IFERROR(AND(X2371&lt;&gt;"",Y2371&lt;&gt;"",Y2371-X2371&gt;Resumen!$B$8),FALSE()),"Julicroc ","")&amp;"en este PDV"),"")</f>
        <v/>
      </c>
      <c r="AZ2371" s="22" t="str">
        <f aca="false">IF(COUNTIF('Plan Pehuamar - Lista'!$A$2:$A$167,A2371)&gt;0,"Sí","No")</f>
        <v>No</v>
      </c>
      <c r="BA2371" s="22" t="str">
        <f aca="false">IF(COUNTIF('Plan Combo 9+1'!$A$2:$A$226,A2371)&gt;0,"Sí","No")</f>
        <v>No</v>
      </c>
      <c r="BB2371" s="22" t="str">
        <f aca="false">IF(AH2371="","No",IF(BA2371="Sí",IF((AO2371-AH2371)&gt;Resumen!$B$6,"Sí","No"),IF((AO2371-AH2371)&gt;=Resumen!$B$132,"Sí","No")))</f>
        <v>No</v>
      </c>
      <c r="BC2371" s="22" t="str">
        <f aca="false">IF(AND(N2371="Sí",AL2371="Sí",AI2371=0),"Sí","No")</f>
        <v>No</v>
      </c>
      <c r="BD2371" s="22" t="str">
        <f aca="false">IF(COUNTIF('Plan 9+1 (con Pehuamar)'!$A$2:$A$227,A2371)&gt;0,"Sí","No")</f>
        <v>No</v>
      </c>
    </row>
    <row r="2372" customFormat="false" ht="15" hidden="false" customHeight="true" outlineLevel="0" collapsed="false">
      <c r="A2372" s="6" t="n">
        <v>201316</v>
      </c>
      <c r="B2372" s="6" t="n">
        <v>15</v>
      </c>
      <c r="C2372" s="6" t="n">
        <v>1501</v>
      </c>
      <c r="D2372" s="6" t="s">
        <v>194</v>
      </c>
      <c r="E2372" s="6" t="s">
        <v>2522</v>
      </c>
      <c r="F2372" s="6" t="s">
        <v>201</v>
      </c>
      <c r="G2372" s="6" t="s">
        <v>130</v>
      </c>
      <c r="H2372" s="6" t="s">
        <v>1715</v>
      </c>
      <c r="I2372" s="27" t="n">
        <v>16</v>
      </c>
      <c r="J2372" s="27" t="n">
        <v>16</v>
      </c>
      <c r="K2372" s="27" t="n">
        <v>12</v>
      </c>
      <c r="L2372" s="28" t="n">
        <f aca="false">I2372+J2372</f>
        <v>32</v>
      </c>
      <c r="M2372" s="28" t="n">
        <f aca="false">L2372+K2372</f>
        <v>44</v>
      </c>
      <c r="N2372" s="22" t="str">
        <f aca="false">IF(I2372&gt;0,"Sí","No")</f>
        <v>Sí</v>
      </c>
      <c r="O2372" s="22" t="str">
        <f aca="false">IF(J2372&gt;0,"Sí","No")</f>
        <v>Sí</v>
      </c>
      <c r="P2372" s="22" t="str">
        <f aca="false">IF(K2372&gt;0,"Sí","No")</f>
        <v>Sí</v>
      </c>
      <c r="Q2372" s="22" t="str">
        <f aca="false">IF(OR(I2372&gt;0,J2372&gt;0),"Sí","No")</f>
        <v>Sí</v>
      </c>
      <c r="R2372" s="27" t="n">
        <v>1789</v>
      </c>
      <c r="S2372" s="27" t="n">
        <v>2700</v>
      </c>
      <c r="T2372" s="27" t="n">
        <v>1310</v>
      </c>
      <c r="U2372" s="27" t="n">
        <v>1650</v>
      </c>
      <c r="V2372" s="27" t="n">
        <v>3600</v>
      </c>
      <c r="W2372" s="12" t="n">
        <f aca="false">IF(AND(I2372&gt;0,R2372&gt;0),(S2372-R2372)/R2372,"")</f>
        <v>0.509223029625489</v>
      </c>
      <c r="X2372" s="12" t="n">
        <f aca="false">IF(AND(J2372&gt;0,T2372&gt;0),(U2372-T2372)/T2372,"")</f>
        <v>0.259541984732824</v>
      </c>
      <c r="Y2372" s="12" t="n">
        <f aca="false">IF(AND(K2372&gt;0,V2372&gt;0),(V2372-Resumen!$B$7)/Resumen!$B$7,"")</f>
        <v>0.44</v>
      </c>
      <c r="Z2372" s="28" t="n">
        <f aca="false">IF(AND(K2372&gt;0,I2372&gt;0,V2372&gt;0,S2372&gt;0),V2372-S2372,"")</f>
        <v>900</v>
      </c>
      <c r="AA2372" s="12" t="n">
        <f aca="false">IF(Z2372&lt;&gt;"",Z2372/S2372,"")</f>
        <v>0.333333333333333</v>
      </c>
      <c r="AB2372" s="28" t="n">
        <f aca="false">IF(AND(K2372&gt;0,J2372&gt;0,V2372&gt;0,U2372&gt;0),V2372-U2372,"")</f>
        <v>1950</v>
      </c>
      <c r="AC2372" s="12" t="n">
        <f aca="false">IF(AB2372&lt;&gt;"",AB2372/U2372,"")</f>
        <v>1.18181818181818</v>
      </c>
      <c r="AD2372" s="27" t="n">
        <v>7</v>
      </c>
      <c r="AE2372" s="27" t="n">
        <v>3</v>
      </c>
      <c r="AF2372" s="27" t="n">
        <v>3</v>
      </c>
      <c r="AG2372" s="28" t="n">
        <f aca="false">AD2372+AE2372+AF2372</f>
        <v>13</v>
      </c>
      <c r="AH2372" s="12" t="n">
        <f aca="false">IF(AG2372&gt;0,AD2372/AG2372,"")</f>
        <v>0.538461538461538</v>
      </c>
      <c r="AI2372" s="27" t="n">
        <v>0</v>
      </c>
      <c r="AJ2372" s="27" t="n">
        <v>0</v>
      </c>
      <c r="AK2372" s="27" t="n">
        <v>0</v>
      </c>
      <c r="AL2372" s="22" t="str">
        <f aca="false">IF(OR(AJ2372&gt;0,AK2372&gt;0),"Sí","No")</f>
        <v>No</v>
      </c>
      <c r="AM2372" s="6" t="s">
        <v>198</v>
      </c>
      <c r="AN2372" s="6" t="s">
        <v>198</v>
      </c>
      <c r="AO2372" s="12" t="n">
        <f aca="false">IF(M2372&gt;0,K2372/M2372,"")</f>
        <v>0.272727272727273</v>
      </c>
      <c r="AP2372" s="22" t="str">
        <f aca="false">IF(M2372&gt;=Resumen!$B$5,"Alto","Bajo")</f>
        <v>Alto</v>
      </c>
      <c r="AQ2372" s="22" t="str">
        <f aca="false">IF(AO2372&gt;=Resumen!$B$28,"Alto","Bajo")</f>
        <v>Bajo</v>
      </c>
      <c r="AR2372" s="22" t="str">
        <f aca="false">AP2372&amp;" Potencial / "&amp;AQ2372&amp;" Share"</f>
        <v>Alto Potencial / Bajo Share</v>
      </c>
      <c r="AS2372" s="22" t="str">
        <f aca="false">IF(Q2372="Sí",IF(AO2372&gt;=Resumen!$B$29,"Alto","Bajo"),"")</f>
        <v>Bajo</v>
      </c>
      <c r="AT2372" s="22" t="str">
        <f aca="false">IF(AS2372&lt;&gt;"",AP2372&amp;" Potencial / "&amp;AS2372&amp;" Share","")</f>
        <v>Alto Potencial / Bajo Share</v>
      </c>
      <c r="AU2372" s="22" t="str">
        <f aca="false">IF(AH2372="","Sin dato",IF(AH2372-AO2372&gt;Resumen!$B$6,"Sobre-exhibido",IF(AO2372-AH2372&gt;Resumen!$B$6,"Sub-exhibido","En línea")))</f>
        <v>Sobre-exhibido</v>
      </c>
      <c r="AV2372" s="22" t="n">
        <f aca="false">IF(AT2372="","",IF(AT2372="Alto Potencial / Bajo Share",1,IF(AT2372="Alto Potencial / Alto Share",2,IF(AT2372="Bajo Potencial / Alto Share",3,4))))</f>
        <v>1</v>
      </c>
      <c r="AW2372" s="22" t="str">
        <f aca="false">IF(Q2372="No","Sin competencia directa",IF(AV2372=1,"1 - Foco Conquista (Alto Pot / Bajo Share)",IF(AV2372=2,"2 - Foco Defensa (Alto Pot / Alto Share)",IF(AV2372=3,"3 - Monitoreo (Bajo Pot / Alto Share)","4 - Baja Prioridad (Bajo Pot / Bajo Share)"))))</f>
        <v>1 - Foco Conquista (Alto Pot / Bajo Share)</v>
      </c>
      <c r="AX2372" s="12" t="n">
        <f aca="false">IF(OR(IFERROR(AND(W2372&lt;&gt;"",Y2372&lt;&gt;"",Y2372-W2372&gt;Resumen!$B$8),FALSE()),IFERROR(AND(X2372&lt;&gt;"",Y2372&lt;&gt;"",Y2372-X2372&gt;Resumen!$B$8),FALSE())),MAX(IF(IFERROR(AND(W2372&lt;&gt;"",Y2372&lt;&gt;"",Y2372-W2372&gt;Resumen!$B$8),FALSE()),Y2372-W2372,0),IF(IFERROR(AND(X2372&lt;&gt;"",Y2372&lt;&gt;"",Y2372-X2372&gt;Resumen!$B$8),FALSE()),Y2372-X2372,0)),"")</f>
        <v>0.180458015267176</v>
      </c>
      <c r="AY2372" s="22" t="str">
        <f aca="false">IF(OR(IFERROR(AND(W2372&lt;&gt;"",Y2372&lt;&gt;"",Y2372-W2372&gt;Resumen!$B$8),FALSE()),IFERROR(AND(X2372&lt;&gt;"",Y2372&lt;&gt;"",Y2372-X2372&gt;Resumen!$B$8),FALSE())),TRIM("Lays tiene mayor markup que "&amp;IF(IFERROR(AND(W2372&lt;&gt;"",Y2372&lt;&gt;"",Y2372-W2372&gt;Resumen!$B$8),FALSE()),"Quento ","")&amp;IF(IFERROR(AND(X2372&lt;&gt;"",Y2372&lt;&gt;"",Y2372-X2372&gt;Resumen!$B$8),FALSE()),"Julicroc ","")&amp;"en este PDV"),"")</f>
        <v>Lays tiene mayor markup que Julicroc en este PDV</v>
      </c>
      <c r="AZ2372" s="22" t="str">
        <f aca="false">IF(COUNTIF('Plan Pehuamar - Lista'!$A$2:$A$167,A2372)&gt;0,"Sí","No")</f>
        <v>No</v>
      </c>
      <c r="BA2372" s="22" t="str">
        <f aca="false">IF(COUNTIF('Plan Combo 9+1'!$A$2:$A$226,A2372)&gt;0,"Sí","No")</f>
        <v>Sí</v>
      </c>
      <c r="BB2372" s="22" t="str">
        <f aca="false">IF(AH2372="","No",IF(BA2372="Sí",IF((AO2372-AH2372)&gt;Resumen!$B$6,"Sí","No"),IF((AO2372-AH2372)&gt;=Resumen!$B$132,"Sí","No")))</f>
        <v>No</v>
      </c>
      <c r="BC2372" s="22" t="str">
        <f aca="false">IF(AND(N2372="Sí",AL2372="Sí",AI2372=0),"Sí","No")</f>
        <v>No</v>
      </c>
      <c r="BD2372" s="22" t="str">
        <f aca="false">IF(COUNTIF('Plan 9+1 (con Pehuamar)'!$A$2:$A$227,A2372)&gt;0,"Sí","No")</f>
        <v>Sí</v>
      </c>
    </row>
    <row r="2373" customFormat="false" ht="15" hidden="false" customHeight="true" outlineLevel="0" collapsed="false">
      <c r="A2373" s="6" t="n">
        <v>201324</v>
      </c>
      <c r="B2373" s="6" t="n">
        <v>15</v>
      </c>
      <c r="C2373" s="6" t="n">
        <v>1501</v>
      </c>
      <c r="D2373" s="6" t="s">
        <v>194</v>
      </c>
      <c r="E2373" s="6" t="s">
        <v>2523</v>
      </c>
      <c r="F2373" s="6" t="s">
        <v>196</v>
      </c>
      <c r="G2373" s="6" t="s">
        <v>130</v>
      </c>
      <c r="H2373" s="6" t="s">
        <v>1715</v>
      </c>
      <c r="I2373" s="27" t="n">
        <v>0</v>
      </c>
      <c r="J2373" s="27" t="n">
        <v>0</v>
      </c>
      <c r="K2373" s="27" t="n">
        <v>0.6</v>
      </c>
      <c r="L2373" s="28" t="n">
        <f aca="false">I2373+J2373</f>
        <v>0</v>
      </c>
      <c r="M2373" s="28" t="n">
        <f aca="false">L2373+K2373</f>
        <v>0.6</v>
      </c>
      <c r="N2373" s="22" t="str">
        <f aca="false">IF(I2373&gt;0,"Sí","No")</f>
        <v>No</v>
      </c>
      <c r="O2373" s="22" t="str">
        <f aca="false">IF(J2373&gt;0,"Sí","No")</f>
        <v>No</v>
      </c>
      <c r="P2373" s="22" t="str">
        <f aca="false">IF(K2373&gt;0,"Sí","No")</f>
        <v>Sí</v>
      </c>
      <c r="Q2373" s="22" t="str">
        <f aca="false">IF(OR(I2373&gt;0,J2373&gt;0),"Sí","No")</f>
        <v>No</v>
      </c>
      <c r="R2373" s="27"/>
      <c r="S2373" s="27"/>
      <c r="T2373" s="27"/>
      <c r="U2373" s="27"/>
      <c r="V2373" s="27"/>
      <c r="W2373" s="12" t="str">
        <f aca="false">IF(AND(I2373&gt;0,R2373&gt;0),(S2373-R2373)/R2373,"")</f>
        <v/>
      </c>
      <c r="X2373" s="12" t="str">
        <f aca="false">IF(AND(J2373&gt;0,T2373&gt;0),(U2373-T2373)/T2373,"")</f>
        <v/>
      </c>
      <c r="Y2373" s="12" t="str">
        <f aca="false">IF(AND(K2373&gt;0,V2373&gt;0),(V2373-Resumen!$B$7)/Resumen!$B$7,"")</f>
        <v/>
      </c>
      <c r="Z2373" s="28" t="str">
        <f aca="false">IF(AND(K2373&gt;0,I2373&gt;0,V2373&gt;0,S2373&gt;0),V2373-S2373,"")</f>
        <v/>
      </c>
      <c r="AA2373" s="12" t="str">
        <f aca="false">IF(Z2373&lt;&gt;"",Z2373/S2373,"")</f>
        <v/>
      </c>
      <c r="AB2373" s="28" t="str">
        <f aca="false">IF(AND(K2373&gt;0,J2373&gt;0,V2373&gt;0,U2373&gt;0),V2373-U2373,"")</f>
        <v/>
      </c>
      <c r="AC2373" s="12" t="str">
        <f aca="false">IF(AB2373&lt;&gt;"",AB2373/U2373,"")</f>
        <v/>
      </c>
      <c r="AD2373" s="27" t="n">
        <v>0</v>
      </c>
      <c r="AE2373" s="27" t="n">
        <v>0</v>
      </c>
      <c r="AF2373" s="27" t="n">
        <v>0</v>
      </c>
      <c r="AG2373" s="28" t="n">
        <f aca="false">AD2373+AE2373+AF2373</f>
        <v>0</v>
      </c>
      <c r="AH2373" s="12" t="str">
        <f aca="false">IF(AG2373&gt;0,AD2373/AG2373,"")</f>
        <v/>
      </c>
      <c r="AI2373" s="27" t="n">
        <v>0</v>
      </c>
      <c r="AJ2373" s="27" t="n">
        <v>0</v>
      </c>
      <c r="AK2373" s="27" t="n">
        <v>0</v>
      </c>
      <c r="AL2373" s="22" t="str">
        <f aca="false">IF(OR(AJ2373&gt;0,AK2373&gt;0),"Sí","No")</f>
        <v>No</v>
      </c>
      <c r="AM2373" s="6"/>
      <c r="AN2373" s="6"/>
      <c r="AO2373" s="12" t="n">
        <f aca="false">IF(M2373&gt;0,K2373/M2373,"")</f>
        <v>1</v>
      </c>
      <c r="AP2373" s="22" t="str">
        <f aca="false">IF(M2373&gt;=Resumen!$B$5,"Alto","Bajo")</f>
        <v>Bajo</v>
      </c>
      <c r="AQ2373" s="22" t="str">
        <f aca="false">IF(AO2373&gt;=Resumen!$B$28,"Alto","Bajo")</f>
        <v>Alto</v>
      </c>
      <c r="AR2373" s="22" t="str">
        <f aca="false">AP2373&amp;" Potencial / "&amp;AQ2373&amp;" Share"</f>
        <v>Bajo Potencial / Alto Share</v>
      </c>
      <c r="AS2373" s="22" t="str">
        <f aca="false">IF(Q2373="Sí",IF(AO2373&gt;=Resumen!$B$29,"Alto","Bajo"),"")</f>
        <v/>
      </c>
      <c r="AT2373" s="22" t="str">
        <f aca="false">IF(AS2373&lt;&gt;"",AP2373&amp;" Potencial / "&amp;AS2373&amp;" Share","")</f>
        <v/>
      </c>
      <c r="AU2373" s="22" t="str">
        <f aca="false">IF(AH2373="","Sin dato",IF(AH2373-AO2373&gt;Resumen!$B$6,"Sobre-exhibido",IF(AO2373-AH2373&gt;Resumen!$B$6,"Sub-exhibido","En línea")))</f>
        <v>Sin dato</v>
      </c>
      <c r="AV2373" s="22" t="str">
        <f aca="false">IF(AT2373="","",IF(AT2373="Alto Potencial / Bajo Share",1,IF(AT2373="Alto Potencial / Alto Share",2,IF(AT2373="Bajo Potencial / Alto Share",3,4))))</f>
        <v/>
      </c>
      <c r="AW2373" s="22" t="str">
        <f aca="false">IF(Q2373="No","Sin competencia directa",IF(AV2373=1,"1 - Foco Conquista (Alto Pot / Bajo Share)",IF(AV2373=2,"2 - Foco Defensa (Alto Pot / Alto Share)",IF(AV2373=3,"3 - Monitoreo (Bajo Pot / Alto Share)","4 - Baja Prioridad (Bajo Pot / Bajo Share)"))))</f>
        <v>Sin competencia directa</v>
      </c>
      <c r="AX2373" s="12" t="str">
        <f aca="false">IF(OR(IFERROR(AND(W2373&lt;&gt;"",Y2373&lt;&gt;"",Y2373-W2373&gt;Resumen!$B$8),FALSE()),IFERROR(AND(X2373&lt;&gt;"",Y2373&lt;&gt;"",Y2373-X2373&gt;Resumen!$B$8),FALSE())),MAX(IF(IFERROR(AND(W2373&lt;&gt;"",Y2373&lt;&gt;"",Y2373-W2373&gt;Resumen!$B$8),FALSE()),Y2373-W2373,0),IF(IFERROR(AND(X2373&lt;&gt;"",Y2373&lt;&gt;"",Y2373-X2373&gt;Resumen!$B$8),FALSE()),Y2373-X2373,0)),"")</f>
        <v/>
      </c>
      <c r="AY2373" s="22" t="str">
        <f aca="false">IF(OR(IFERROR(AND(W2373&lt;&gt;"",Y2373&lt;&gt;"",Y2373-W2373&gt;Resumen!$B$8),FALSE()),IFERROR(AND(X2373&lt;&gt;"",Y2373&lt;&gt;"",Y2373-X2373&gt;Resumen!$B$8),FALSE())),TRIM("Lays tiene mayor markup que "&amp;IF(IFERROR(AND(W2373&lt;&gt;"",Y2373&lt;&gt;"",Y2373-W2373&gt;Resumen!$B$8),FALSE()),"Quento ","")&amp;IF(IFERROR(AND(X2373&lt;&gt;"",Y2373&lt;&gt;"",Y2373-X2373&gt;Resumen!$B$8),FALSE()),"Julicroc ","")&amp;"en este PDV"),"")</f>
        <v/>
      </c>
      <c r="AZ2373" s="22" t="str">
        <f aca="false">IF(COUNTIF('Plan Pehuamar - Lista'!$A$2:$A$167,A2373)&gt;0,"Sí","No")</f>
        <v>No</v>
      </c>
      <c r="BA2373" s="22" t="str">
        <f aca="false">IF(COUNTIF('Plan Combo 9+1'!$A$2:$A$226,A2373)&gt;0,"Sí","No")</f>
        <v>No</v>
      </c>
      <c r="BB2373" s="22" t="str">
        <f aca="false">IF(AH2373="","No",IF(BA2373="Sí",IF((AO2373-AH2373)&gt;Resumen!$B$6,"Sí","No"),IF((AO2373-AH2373)&gt;=Resumen!$B$132,"Sí","No")))</f>
        <v>No</v>
      </c>
      <c r="BC2373" s="22" t="str">
        <f aca="false">IF(AND(N2373="Sí",AL2373="Sí",AI2373=0),"Sí","No")</f>
        <v>No</v>
      </c>
      <c r="BD2373" s="22" t="str">
        <f aca="false">IF(COUNTIF('Plan 9+1 (con Pehuamar)'!$A$2:$A$227,A2373)&gt;0,"Sí","No")</f>
        <v>No</v>
      </c>
    </row>
    <row r="2374" customFormat="false" ht="15" hidden="false" customHeight="true" outlineLevel="0" collapsed="false">
      <c r="A2374" s="6" t="n">
        <v>201335</v>
      </c>
      <c r="B2374" s="6" t="n">
        <v>15</v>
      </c>
      <c r="C2374" s="6" t="n">
        <v>1501</v>
      </c>
      <c r="D2374" s="6" t="s">
        <v>194</v>
      </c>
      <c r="E2374" s="6" t="s">
        <v>2524</v>
      </c>
      <c r="F2374" s="6" t="s">
        <v>466</v>
      </c>
      <c r="G2374" s="6" t="s">
        <v>130</v>
      </c>
      <c r="H2374" s="6" t="s">
        <v>1715</v>
      </c>
      <c r="I2374" s="27" t="n">
        <v>0</v>
      </c>
      <c r="J2374" s="27" t="n">
        <v>0</v>
      </c>
      <c r="K2374" s="27" t="n">
        <v>2.2</v>
      </c>
      <c r="L2374" s="28" t="n">
        <f aca="false">I2374+J2374</f>
        <v>0</v>
      </c>
      <c r="M2374" s="28" t="n">
        <f aca="false">L2374+K2374</f>
        <v>2.2</v>
      </c>
      <c r="N2374" s="22" t="str">
        <f aca="false">IF(I2374&gt;0,"Sí","No")</f>
        <v>No</v>
      </c>
      <c r="O2374" s="22" t="str">
        <f aca="false">IF(J2374&gt;0,"Sí","No")</f>
        <v>No</v>
      </c>
      <c r="P2374" s="22" t="str">
        <f aca="false">IF(K2374&gt;0,"Sí","No")</f>
        <v>Sí</v>
      </c>
      <c r="Q2374" s="22" t="str">
        <f aca="false">IF(OR(I2374&gt;0,J2374&gt;0),"Sí","No")</f>
        <v>No</v>
      </c>
      <c r="R2374" s="27"/>
      <c r="S2374" s="27"/>
      <c r="T2374" s="27"/>
      <c r="U2374" s="27"/>
      <c r="V2374" s="27"/>
      <c r="W2374" s="12" t="str">
        <f aca="false">IF(AND(I2374&gt;0,R2374&gt;0),(S2374-R2374)/R2374,"")</f>
        <v/>
      </c>
      <c r="X2374" s="12" t="str">
        <f aca="false">IF(AND(J2374&gt;0,T2374&gt;0),(U2374-T2374)/T2374,"")</f>
        <v/>
      </c>
      <c r="Y2374" s="12" t="str">
        <f aca="false">IF(AND(K2374&gt;0,V2374&gt;0),(V2374-Resumen!$B$7)/Resumen!$B$7,"")</f>
        <v/>
      </c>
      <c r="Z2374" s="28" t="str">
        <f aca="false">IF(AND(K2374&gt;0,I2374&gt;0,V2374&gt;0,S2374&gt;0),V2374-S2374,"")</f>
        <v/>
      </c>
      <c r="AA2374" s="12" t="str">
        <f aca="false">IF(Z2374&lt;&gt;"",Z2374/S2374,"")</f>
        <v/>
      </c>
      <c r="AB2374" s="28" t="str">
        <f aca="false">IF(AND(K2374&gt;0,J2374&gt;0,V2374&gt;0,U2374&gt;0),V2374-U2374,"")</f>
        <v/>
      </c>
      <c r="AC2374" s="12" t="str">
        <f aca="false">IF(AB2374&lt;&gt;"",AB2374/U2374,"")</f>
        <v/>
      </c>
      <c r="AD2374" s="27" t="n">
        <v>0</v>
      </c>
      <c r="AE2374" s="27" t="n">
        <v>0</v>
      </c>
      <c r="AF2374" s="27" t="n">
        <v>0</v>
      </c>
      <c r="AG2374" s="28" t="n">
        <f aca="false">AD2374+AE2374+AF2374</f>
        <v>0</v>
      </c>
      <c r="AH2374" s="12" t="str">
        <f aca="false">IF(AG2374&gt;0,AD2374/AG2374,"")</f>
        <v/>
      </c>
      <c r="AI2374" s="27" t="n">
        <v>0</v>
      </c>
      <c r="AJ2374" s="27" t="n">
        <v>0</v>
      </c>
      <c r="AK2374" s="27" t="n">
        <v>0</v>
      </c>
      <c r="AL2374" s="22" t="str">
        <f aca="false">IF(OR(AJ2374&gt;0,AK2374&gt;0),"Sí","No")</f>
        <v>No</v>
      </c>
      <c r="AM2374" s="6"/>
      <c r="AN2374" s="6"/>
      <c r="AO2374" s="12" t="n">
        <f aca="false">IF(M2374&gt;0,K2374/M2374,"")</f>
        <v>1</v>
      </c>
      <c r="AP2374" s="22" t="str">
        <f aca="false">IF(M2374&gt;=Resumen!$B$5,"Alto","Bajo")</f>
        <v>Bajo</v>
      </c>
      <c r="AQ2374" s="22" t="str">
        <f aca="false">IF(AO2374&gt;=Resumen!$B$28,"Alto","Bajo")</f>
        <v>Alto</v>
      </c>
      <c r="AR2374" s="22" t="str">
        <f aca="false">AP2374&amp;" Potencial / "&amp;AQ2374&amp;" Share"</f>
        <v>Bajo Potencial / Alto Share</v>
      </c>
      <c r="AS2374" s="22" t="str">
        <f aca="false">IF(Q2374="Sí",IF(AO2374&gt;=Resumen!$B$29,"Alto","Bajo"),"")</f>
        <v/>
      </c>
      <c r="AT2374" s="22" t="str">
        <f aca="false">IF(AS2374&lt;&gt;"",AP2374&amp;" Potencial / "&amp;AS2374&amp;" Share","")</f>
        <v/>
      </c>
      <c r="AU2374" s="22" t="str">
        <f aca="false">IF(AH2374="","Sin dato",IF(AH2374-AO2374&gt;Resumen!$B$6,"Sobre-exhibido",IF(AO2374-AH2374&gt;Resumen!$B$6,"Sub-exhibido","En línea")))</f>
        <v>Sin dato</v>
      </c>
      <c r="AV2374" s="22" t="str">
        <f aca="false">IF(AT2374="","",IF(AT2374="Alto Potencial / Bajo Share",1,IF(AT2374="Alto Potencial / Alto Share",2,IF(AT2374="Bajo Potencial / Alto Share",3,4))))</f>
        <v/>
      </c>
      <c r="AW2374" s="22" t="str">
        <f aca="false">IF(Q2374="No","Sin competencia directa",IF(AV2374=1,"1 - Foco Conquista (Alto Pot / Bajo Share)",IF(AV2374=2,"2 - Foco Defensa (Alto Pot / Alto Share)",IF(AV2374=3,"3 - Monitoreo (Bajo Pot / Alto Share)","4 - Baja Prioridad (Bajo Pot / Bajo Share)"))))</f>
        <v>Sin competencia directa</v>
      </c>
      <c r="AX2374" s="12" t="str">
        <f aca="false">IF(OR(IFERROR(AND(W2374&lt;&gt;"",Y2374&lt;&gt;"",Y2374-W2374&gt;Resumen!$B$8),FALSE()),IFERROR(AND(X2374&lt;&gt;"",Y2374&lt;&gt;"",Y2374-X2374&gt;Resumen!$B$8),FALSE())),MAX(IF(IFERROR(AND(W2374&lt;&gt;"",Y2374&lt;&gt;"",Y2374-W2374&gt;Resumen!$B$8),FALSE()),Y2374-W2374,0),IF(IFERROR(AND(X2374&lt;&gt;"",Y2374&lt;&gt;"",Y2374-X2374&gt;Resumen!$B$8),FALSE()),Y2374-X2374,0)),"")</f>
        <v/>
      </c>
      <c r="AY2374" s="22" t="str">
        <f aca="false">IF(OR(IFERROR(AND(W2374&lt;&gt;"",Y2374&lt;&gt;"",Y2374-W2374&gt;Resumen!$B$8),FALSE()),IFERROR(AND(X2374&lt;&gt;"",Y2374&lt;&gt;"",Y2374-X2374&gt;Resumen!$B$8),FALSE())),TRIM("Lays tiene mayor markup que "&amp;IF(IFERROR(AND(W2374&lt;&gt;"",Y2374&lt;&gt;"",Y2374-W2374&gt;Resumen!$B$8),FALSE()),"Quento ","")&amp;IF(IFERROR(AND(X2374&lt;&gt;"",Y2374&lt;&gt;"",Y2374-X2374&gt;Resumen!$B$8),FALSE()),"Julicroc ","")&amp;"en este PDV"),"")</f>
        <v/>
      </c>
      <c r="AZ2374" s="22" t="str">
        <f aca="false">IF(COUNTIF('Plan Pehuamar - Lista'!$A$2:$A$167,A2374)&gt;0,"Sí","No")</f>
        <v>No</v>
      </c>
      <c r="BA2374" s="22" t="str">
        <f aca="false">IF(COUNTIF('Plan Combo 9+1'!$A$2:$A$226,A2374)&gt;0,"Sí","No")</f>
        <v>No</v>
      </c>
      <c r="BB2374" s="22" t="str">
        <f aca="false">IF(AH2374="","No",IF(BA2374="Sí",IF((AO2374-AH2374)&gt;Resumen!$B$6,"Sí","No"),IF((AO2374-AH2374)&gt;=Resumen!$B$132,"Sí","No")))</f>
        <v>No</v>
      </c>
      <c r="BC2374" s="22" t="str">
        <f aca="false">IF(AND(N2374="Sí",AL2374="Sí",AI2374=0),"Sí","No")</f>
        <v>No</v>
      </c>
      <c r="BD2374" s="22" t="str">
        <f aca="false">IF(COUNTIF('Plan 9+1 (con Pehuamar)'!$A$2:$A$227,A2374)&gt;0,"Sí","No")</f>
        <v>No</v>
      </c>
    </row>
    <row r="2375" customFormat="false" ht="15" hidden="false" customHeight="true" outlineLevel="0" collapsed="false">
      <c r="A2375" s="6" t="n">
        <v>201338</v>
      </c>
      <c r="B2375" s="6" t="n">
        <v>15</v>
      </c>
      <c r="C2375" s="6" t="n">
        <v>1501</v>
      </c>
      <c r="D2375" s="6" t="s">
        <v>194</v>
      </c>
      <c r="E2375" s="6" t="s">
        <v>2525</v>
      </c>
      <c r="F2375" s="6" t="s">
        <v>196</v>
      </c>
      <c r="G2375" s="6" t="s">
        <v>130</v>
      </c>
      <c r="H2375" s="6" t="s">
        <v>1715</v>
      </c>
      <c r="I2375" s="27" t="n">
        <v>0</v>
      </c>
      <c r="J2375" s="27" t="n">
        <v>0</v>
      </c>
      <c r="K2375" s="27" t="n">
        <v>0.8</v>
      </c>
      <c r="L2375" s="28" t="n">
        <f aca="false">I2375+J2375</f>
        <v>0</v>
      </c>
      <c r="M2375" s="28" t="n">
        <f aca="false">L2375+K2375</f>
        <v>0.8</v>
      </c>
      <c r="N2375" s="22" t="str">
        <f aca="false">IF(I2375&gt;0,"Sí","No")</f>
        <v>No</v>
      </c>
      <c r="O2375" s="22" t="str">
        <f aca="false">IF(J2375&gt;0,"Sí","No")</f>
        <v>No</v>
      </c>
      <c r="P2375" s="22" t="str">
        <f aca="false">IF(K2375&gt;0,"Sí","No")</f>
        <v>Sí</v>
      </c>
      <c r="Q2375" s="22" t="str">
        <f aca="false">IF(OR(I2375&gt;0,J2375&gt;0),"Sí","No")</f>
        <v>No</v>
      </c>
      <c r="R2375" s="27"/>
      <c r="S2375" s="27"/>
      <c r="T2375" s="27"/>
      <c r="U2375" s="27"/>
      <c r="V2375" s="27"/>
      <c r="W2375" s="12" t="str">
        <f aca="false">IF(AND(I2375&gt;0,R2375&gt;0),(S2375-R2375)/R2375,"")</f>
        <v/>
      </c>
      <c r="X2375" s="12" t="str">
        <f aca="false">IF(AND(J2375&gt;0,T2375&gt;0),(U2375-T2375)/T2375,"")</f>
        <v/>
      </c>
      <c r="Y2375" s="12" t="str">
        <f aca="false">IF(AND(K2375&gt;0,V2375&gt;0),(V2375-Resumen!$B$7)/Resumen!$B$7,"")</f>
        <v/>
      </c>
      <c r="Z2375" s="28" t="str">
        <f aca="false">IF(AND(K2375&gt;0,I2375&gt;0,V2375&gt;0,S2375&gt;0),V2375-S2375,"")</f>
        <v/>
      </c>
      <c r="AA2375" s="12" t="str">
        <f aca="false">IF(Z2375&lt;&gt;"",Z2375/S2375,"")</f>
        <v/>
      </c>
      <c r="AB2375" s="28" t="str">
        <f aca="false">IF(AND(K2375&gt;0,J2375&gt;0,V2375&gt;0,U2375&gt;0),V2375-U2375,"")</f>
        <v/>
      </c>
      <c r="AC2375" s="12" t="str">
        <f aca="false">IF(AB2375&lt;&gt;"",AB2375/U2375,"")</f>
        <v/>
      </c>
      <c r="AD2375" s="27" t="n">
        <v>0</v>
      </c>
      <c r="AE2375" s="27" t="n">
        <v>0</v>
      </c>
      <c r="AF2375" s="27" t="n">
        <v>0</v>
      </c>
      <c r="AG2375" s="28" t="n">
        <f aca="false">AD2375+AE2375+AF2375</f>
        <v>0</v>
      </c>
      <c r="AH2375" s="12" t="str">
        <f aca="false">IF(AG2375&gt;0,AD2375/AG2375,"")</f>
        <v/>
      </c>
      <c r="AI2375" s="27" t="n">
        <v>0</v>
      </c>
      <c r="AJ2375" s="27" t="n">
        <v>0</v>
      </c>
      <c r="AK2375" s="27" t="n">
        <v>0</v>
      </c>
      <c r="AL2375" s="22" t="str">
        <f aca="false">IF(OR(AJ2375&gt;0,AK2375&gt;0),"Sí","No")</f>
        <v>No</v>
      </c>
      <c r="AM2375" s="6"/>
      <c r="AN2375" s="6"/>
      <c r="AO2375" s="12" t="n">
        <f aca="false">IF(M2375&gt;0,K2375/M2375,"")</f>
        <v>1</v>
      </c>
      <c r="AP2375" s="22" t="str">
        <f aca="false">IF(M2375&gt;=Resumen!$B$5,"Alto","Bajo")</f>
        <v>Bajo</v>
      </c>
      <c r="AQ2375" s="22" t="str">
        <f aca="false">IF(AO2375&gt;=Resumen!$B$28,"Alto","Bajo")</f>
        <v>Alto</v>
      </c>
      <c r="AR2375" s="22" t="str">
        <f aca="false">AP2375&amp;" Potencial / "&amp;AQ2375&amp;" Share"</f>
        <v>Bajo Potencial / Alto Share</v>
      </c>
      <c r="AS2375" s="22" t="str">
        <f aca="false">IF(Q2375="Sí",IF(AO2375&gt;=Resumen!$B$29,"Alto","Bajo"),"")</f>
        <v/>
      </c>
      <c r="AT2375" s="22" t="str">
        <f aca="false">IF(AS2375&lt;&gt;"",AP2375&amp;" Potencial / "&amp;AS2375&amp;" Share","")</f>
        <v/>
      </c>
      <c r="AU2375" s="22" t="str">
        <f aca="false">IF(AH2375="","Sin dato",IF(AH2375-AO2375&gt;Resumen!$B$6,"Sobre-exhibido",IF(AO2375-AH2375&gt;Resumen!$B$6,"Sub-exhibido","En línea")))</f>
        <v>Sin dato</v>
      </c>
      <c r="AV2375" s="22" t="str">
        <f aca="false">IF(AT2375="","",IF(AT2375="Alto Potencial / Bajo Share",1,IF(AT2375="Alto Potencial / Alto Share",2,IF(AT2375="Bajo Potencial / Alto Share",3,4))))</f>
        <v/>
      </c>
      <c r="AW2375" s="22" t="str">
        <f aca="false">IF(Q2375="No","Sin competencia directa",IF(AV2375=1,"1 - Foco Conquista (Alto Pot / Bajo Share)",IF(AV2375=2,"2 - Foco Defensa (Alto Pot / Alto Share)",IF(AV2375=3,"3 - Monitoreo (Bajo Pot / Alto Share)","4 - Baja Prioridad (Bajo Pot / Bajo Share)"))))</f>
        <v>Sin competencia directa</v>
      </c>
      <c r="AX2375" s="12" t="str">
        <f aca="false">IF(OR(IFERROR(AND(W2375&lt;&gt;"",Y2375&lt;&gt;"",Y2375-W2375&gt;Resumen!$B$8),FALSE()),IFERROR(AND(X2375&lt;&gt;"",Y2375&lt;&gt;"",Y2375-X2375&gt;Resumen!$B$8),FALSE())),MAX(IF(IFERROR(AND(W2375&lt;&gt;"",Y2375&lt;&gt;"",Y2375-W2375&gt;Resumen!$B$8),FALSE()),Y2375-W2375,0),IF(IFERROR(AND(X2375&lt;&gt;"",Y2375&lt;&gt;"",Y2375-X2375&gt;Resumen!$B$8),FALSE()),Y2375-X2375,0)),"")</f>
        <v/>
      </c>
      <c r="AY2375" s="22" t="str">
        <f aca="false">IF(OR(IFERROR(AND(W2375&lt;&gt;"",Y2375&lt;&gt;"",Y2375-W2375&gt;Resumen!$B$8),FALSE()),IFERROR(AND(X2375&lt;&gt;"",Y2375&lt;&gt;"",Y2375-X2375&gt;Resumen!$B$8),FALSE())),TRIM("Lays tiene mayor markup que "&amp;IF(IFERROR(AND(W2375&lt;&gt;"",Y2375&lt;&gt;"",Y2375-W2375&gt;Resumen!$B$8),FALSE()),"Quento ","")&amp;IF(IFERROR(AND(X2375&lt;&gt;"",Y2375&lt;&gt;"",Y2375-X2375&gt;Resumen!$B$8),FALSE()),"Julicroc ","")&amp;"en este PDV"),"")</f>
        <v/>
      </c>
      <c r="AZ2375" s="22" t="str">
        <f aca="false">IF(COUNTIF('Plan Pehuamar - Lista'!$A$2:$A$167,A2375)&gt;0,"Sí","No")</f>
        <v>No</v>
      </c>
      <c r="BA2375" s="22" t="str">
        <f aca="false">IF(COUNTIF('Plan Combo 9+1'!$A$2:$A$226,A2375)&gt;0,"Sí","No")</f>
        <v>No</v>
      </c>
      <c r="BB2375" s="22" t="str">
        <f aca="false">IF(AH2375="","No",IF(BA2375="Sí",IF((AO2375-AH2375)&gt;Resumen!$B$6,"Sí","No"),IF((AO2375-AH2375)&gt;=Resumen!$B$132,"Sí","No")))</f>
        <v>No</v>
      </c>
      <c r="BC2375" s="22" t="str">
        <f aca="false">IF(AND(N2375="Sí",AL2375="Sí",AI2375=0),"Sí","No")</f>
        <v>No</v>
      </c>
      <c r="BD2375" s="22" t="str">
        <f aca="false">IF(COUNTIF('Plan 9+1 (con Pehuamar)'!$A$2:$A$227,A2375)&gt;0,"Sí","No")</f>
        <v>No</v>
      </c>
    </row>
    <row r="2376" customFormat="false" ht="15" hidden="false" customHeight="true" outlineLevel="0" collapsed="false">
      <c r="A2376" s="6" t="n">
        <v>201339</v>
      </c>
      <c r="B2376" s="6" t="n">
        <v>15</v>
      </c>
      <c r="C2376" s="6" t="n">
        <v>1501</v>
      </c>
      <c r="D2376" s="6" t="s">
        <v>194</v>
      </c>
      <c r="E2376" s="6" t="s">
        <v>2526</v>
      </c>
      <c r="F2376" s="6" t="s">
        <v>196</v>
      </c>
      <c r="G2376" s="6" t="s">
        <v>130</v>
      </c>
      <c r="H2376" s="6" t="s">
        <v>1715</v>
      </c>
      <c r="I2376" s="27" t="n">
        <v>12</v>
      </c>
      <c r="J2376" s="27" t="n">
        <v>0</v>
      </c>
      <c r="K2376" s="27" t="n">
        <v>10</v>
      </c>
      <c r="L2376" s="28" t="n">
        <f aca="false">I2376+J2376</f>
        <v>12</v>
      </c>
      <c r="M2376" s="28" t="n">
        <f aca="false">L2376+K2376</f>
        <v>22</v>
      </c>
      <c r="N2376" s="22" t="str">
        <f aca="false">IF(I2376&gt;0,"Sí","No")</f>
        <v>Sí</v>
      </c>
      <c r="O2376" s="22" t="str">
        <f aca="false">IF(J2376&gt;0,"Sí","No")</f>
        <v>No</v>
      </c>
      <c r="P2376" s="22" t="str">
        <f aca="false">IF(K2376&gt;0,"Sí","No")</f>
        <v>Sí</v>
      </c>
      <c r="Q2376" s="22" t="str">
        <f aca="false">IF(OR(I2376&gt;0,J2376&gt;0),"Sí","No")</f>
        <v>Sí</v>
      </c>
      <c r="R2376" s="27" t="n">
        <v>1789</v>
      </c>
      <c r="S2376" s="27" t="n">
        <v>2500</v>
      </c>
      <c r="T2376" s="27"/>
      <c r="U2376" s="27"/>
      <c r="V2376" s="27" t="n">
        <v>3500</v>
      </c>
      <c r="W2376" s="12" t="n">
        <f aca="false">IF(AND(I2376&gt;0,R2376&gt;0),(S2376-R2376)/R2376,"")</f>
        <v>0.397428731134712</v>
      </c>
      <c r="X2376" s="12" t="str">
        <f aca="false">IF(AND(J2376&gt;0,T2376&gt;0),(U2376-T2376)/T2376,"")</f>
        <v/>
      </c>
      <c r="Y2376" s="12" t="n">
        <f aca="false">IF(AND(K2376&gt;0,V2376&gt;0),(V2376-Resumen!$B$7)/Resumen!$B$7,"")</f>
        <v>0.4</v>
      </c>
      <c r="Z2376" s="28" t="n">
        <f aca="false">IF(AND(K2376&gt;0,I2376&gt;0,V2376&gt;0,S2376&gt;0),V2376-S2376,"")</f>
        <v>1000</v>
      </c>
      <c r="AA2376" s="12" t="n">
        <f aca="false">IF(Z2376&lt;&gt;"",Z2376/S2376,"")</f>
        <v>0.4</v>
      </c>
      <c r="AB2376" s="28" t="str">
        <f aca="false">IF(AND(K2376&gt;0,J2376&gt;0,V2376&gt;0,U2376&gt;0),V2376-U2376,"")</f>
        <v/>
      </c>
      <c r="AC2376" s="12" t="str">
        <f aca="false">IF(AB2376&lt;&gt;"",AB2376/U2376,"")</f>
        <v/>
      </c>
      <c r="AD2376" s="27" t="n">
        <v>3</v>
      </c>
      <c r="AE2376" s="27" t="n">
        <v>4</v>
      </c>
      <c r="AF2376" s="27" t="n">
        <v>0</v>
      </c>
      <c r="AG2376" s="28" t="n">
        <f aca="false">AD2376+AE2376+AF2376</f>
        <v>7</v>
      </c>
      <c r="AH2376" s="12" t="n">
        <f aca="false">IF(AG2376&gt;0,AD2376/AG2376,"")</f>
        <v>0.428571428571429</v>
      </c>
      <c r="AI2376" s="27" t="n">
        <v>0</v>
      </c>
      <c r="AJ2376" s="27" t="n">
        <v>0</v>
      </c>
      <c r="AK2376" s="27" t="n">
        <v>0</v>
      </c>
      <c r="AL2376" s="22" t="str">
        <f aca="false">IF(OR(AJ2376&gt;0,AK2376&gt;0),"Sí","No")</f>
        <v>No</v>
      </c>
      <c r="AM2376" s="6" t="s">
        <v>198</v>
      </c>
      <c r="AN2376" s="6"/>
      <c r="AO2376" s="12" t="n">
        <f aca="false">IF(M2376&gt;0,K2376/M2376,"")</f>
        <v>0.454545454545455</v>
      </c>
      <c r="AP2376" s="22" t="str">
        <f aca="false">IF(M2376&gt;=Resumen!$B$5,"Alto","Bajo")</f>
        <v>Bajo</v>
      </c>
      <c r="AQ2376" s="22" t="str">
        <f aca="false">IF(AO2376&gt;=Resumen!$B$28,"Alto","Bajo")</f>
        <v>Alto</v>
      </c>
      <c r="AR2376" s="22" t="str">
        <f aca="false">AP2376&amp;" Potencial / "&amp;AQ2376&amp;" Share"</f>
        <v>Bajo Potencial / Alto Share</v>
      </c>
      <c r="AS2376" s="22" t="str">
        <f aca="false">IF(Q2376="Sí",IF(AO2376&gt;=Resumen!$B$29,"Alto","Bajo"),"")</f>
        <v>Bajo</v>
      </c>
      <c r="AT2376" s="22" t="str">
        <f aca="false">IF(AS2376&lt;&gt;"",AP2376&amp;" Potencial / "&amp;AS2376&amp;" Share","")</f>
        <v>Bajo Potencial / Bajo Share</v>
      </c>
      <c r="AU2376" s="22" t="str">
        <f aca="false">IF(AH2376="","Sin dato",IF(AH2376-AO2376&gt;Resumen!$B$6,"Sobre-exhibido",IF(AO2376-AH2376&gt;Resumen!$B$6,"Sub-exhibido","En línea")))</f>
        <v>En línea</v>
      </c>
      <c r="AV2376" s="22" t="n">
        <f aca="false">IF(AT2376="","",IF(AT2376="Alto Potencial / Bajo Share",1,IF(AT2376="Alto Potencial / Alto Share",2,IF(AT2376="Bajo Potencial / Alto Share",3,4))))</f>
        <v>4</v>
      </c>
      <c r="AW2376" s="22" t="str">
        <f aca="false">IF(Q2376="No","Sin competencia directa",IF(AV2376=1,"1 - Foco Conquista (Alto Pot / Bajo Share)",IF(AV2376=2,"2 - Foco Defensa (Alto Pot / Alto Share)",IF(AV2376=3,"3 - Monitoreo (Bajo Pot / Alto Share)","4 - Baja Prioridad (Bajo Pot / Bajo Share)"))))</f>
        <v>4 - Baja Prioridad (Bajo Pot / Bajo Share)</v>
      </c>
      <c r="AX2376" s="12" t="str">
        <f aca="false">IF(OR(IFERROR(AND(W2376&lt;&gt;"",Y2376&lt;&gt;"",Y2376-W2376&gt;Resumen!$B$8),FALSE()),IFERROR(AND(X2376&lt;&gt;"",Y2376&lt;&gt;"",Y2376-X2376&gt;Resumen!$B$8),FALSE())),MAX(IF(IFERROR(AND(W2376&lt;&gt;"",Y2376&lt;&gt;"",Y2376-W2376&gt;Resumen!$B$8),FALSE()),Y2376-W2376,0),IF(IFERROR(AND(X2376&lt;&gt;"",Y2376&lt;&gt;"",Y2376-X2376&gt;Resumen!$B$8),FALSE()),Y2376-X2376,0)),"")</f>
        <v/>
      </c>
      <c r="AY2376" s="22" t="str">
        <f aca="false">IF(OR(IFERROR(AND(W2376&lt;&gt;"",Y2376&lt;&gt;"",Y2376-W2376&gt;Resumen!$B$8),FALSE()),IFERROR(AND(X2376&lt;&gt;"",Y2376&lt;&gt;"",Y2376-X2376&gt;Resumen!$B$8),FALSE())),TRIM("Lays tiene mayor markup que "&amp;IF(IFERROR(AND(W2376&lt;&gt;"",Y2376&lt;&gt;"",Y2376-W2376&gt;Resumen!$B$8),FALSE()),"Quento ","")&amp;IF(IFERROR(AND(X2376&lt;&gt;"",Y2376&lt;&gt;"",Y2376-X2376&gt;Resumen!$B$8),FALSE()),"Julicroc ","")&amp;"en este PDV"),"")</f>
        <v/>
      </c>
      <c r="AZ2376" s="22" t="str">
        <f aca="false">IF(COUNTIF('Plan Pehuamar - Lista'!$A$2:$A$167,A2376)&gt;0,"Sí","No")</f>
        <v>No</v>
      </c>
      <c r="BA2376" s="22" t="str">
        <f aca="false">IF(COUNTIF('Plan Combo 9+1'!$A$2:$A$226,A2376)&gt;0,"Sí","No")</f>
        <v>No</v>
      </c>
      <c r="BB2376" s="22" t="str">
        <f aca="false">IF(AH2376="","No",IF(BA2376="Sí",IF((AO2376-AH2376)&gt;Resumen!$B$6,"Sí","No"),IF((AO2376-AH2376)&gt;=Resumen!$B$132,"Sí","No")))</f>
        <v>No</v>
      </c>
      <c r="BC2376" s="22" t="str">
        <f aca="false">IF(AND(N2376="Sí",AL2376="Sí",AI2376=0),"Sí","No")</f>
        <v>No</v>
      </c>
      <c r="BD2376" s="22" t="str">
        <f aca="false">IF(COUNTIF('Plan 9+1 (con Pehuamar)'!$A$2:$A$227,A2376)&gt;0,"Sí","No")</f>
        <v>No</v>
      </c>
    </row>
    <row r="2377" customFormat="false" ht="15" hidden="false" customHeight="true" outlineLevel="0" collapsed="false">
      <c r="A2377" s="6" t="n">
        <v>201341</v>
      </c>
      <c r="B2377" s="6" t="n">
        <v>15</v>
      </c>
      <c r="C2377" s="6" t="n">
        <v>1501</v>
      </c>
      <c r="D2377" s="6" t="s">
        <v>194</v>
      </c>
      <c r="E2377" s="6" t="s">
        <v>2527</v>
      </c>
      <c r="F2377" s="6" t="s">
        <v>201</v>
      </c>
      <c r="G2377" s="6" t="s">
        <v>130</v>
      </c>
      <c r="H2377" s="6" t="s">
        <v>1715</v>
      </c>
      <c r="I2377" s="27" t="n">
        <v>10</v>
      </c>
      <c r="J2377" s="27" t="n">
        <v>12</v>
      </c>
      <c r="K2377" s="27" t="n">
        <v>3</v>
      </c>
      <c r="L2377" s="28" t="n">
        <f aca="false">I2377+J2377</f>
        <v>22</v>
      </c>
      <c r="M2377" s="28" t="n">
        <f aca="false">L2377+K2377</f>
        <v>25</v>
      </c>
      <c r="N2377" s="22" t="str">
        <f aca="false">IF(I2377&gt;0,"Sí","No")</f>
        <v>Sí</v>
      </c>
      <c r="O2377" s="22" t="str">
        <f aca="false">IF(J2377&gt;0,"Sí","No")</f>
        <v>Sí</v>
      </c>
      <c r="P2377" s="22" t="str">
        <f aca="false">IF(K2377&gt;0,"Sí","No")</f>
        <v>Sí</v>
      </c>
      <c r="Q2377" s="22" t="str">
        <f aca="false">IF(OR(I2377&gt;0,J2377&gt;0),"Sí","No")</f>
        <v>Sí</v>
      </c>
      <c r="R2377" s="27" t="n">
        <v>1789</v>
      </c>
      <c r="S2377" s="27" t="n">
        <v>2600</v>
      </c>
      <c r="T2377" s="27" t="n">
        <v>1310</v>
      </c>
      <c r="U2377" s="27" t="n">
        <v>2600</v>
      </c>
      <c r="V2377" s="27" t="n">
        <v>3700</v>
      </c>
      <c r="W2377" s="12" t="n">
        <f aca="false">IF(AND(I2377&gt;0,R2377&gt;0),(S2377-R2377)/R2377,"")</f>
        <v>0.453325880380101</v>
      </c>
      <c r="X2377" s="12" t="n">
        <f aca="false">IF(AND(J2377&gt;0,T2377&gt;0),(U2377-T2377)/T2377,"")</f>
        <v>0.984732824427481</v>
      </c>
      <c r="Y2377" s="12" t="n">
        <f aca="false">IF(AND(K2377&gt;0,V2377&gt;0),(V2377-Resumen!$B$7)/Resumen!$B$7,"")</f>
        <v>0.48</v>
      </c>
      <c r="Z2377" s="28" t="n">
        <f aca="false">IF(AND(K2377&gt;0,I2377&gt;0,V2377&gt;0,S2377&gt;0),V2377-S2377,"")</f>
        <v>1100</v>
      </c>
      <c r="AA2377" s="12" t="n">
        <f aca="false">IF(Z2377&lt;&gt;"",Z2377/S2377,"")</f>
        <v>0.423076923076923</v>
      </c>
      <c r="AB2377" s="28" t="n">
        <f aca="false">IF(AND(K2377&gt;0,J2377&gt;0,V2377&gt;0,U2377&gt;0),V2377-U2377,"")</f>
        <v>1100</v>
      </c>
      <c r="AC2377" s="12" t="n">
        <f aca="false">IF(AB2377&lt;&gt;"",AB2377/U2377,"")</f>
        <v>0.423076923076923</v>
      </c>
      <c r="AD2377" s="27" t="n">
        <v>2</v>
      </c>
      <c r="AE2377" s="27" t="n">
        <v>4</v>
      </c>
      <c r="AF2377" s="27" t="n">
        <v>3</v>
      </c>
      <c r="AG2377" s="28" t="n">
        <f aca="false">AD2377+AE2377+AF2377</f>
        <v>9</v>
      </c>
      <c r="AH2377" s="12" t="n">
        <f aca="false">IF(AG2377&gt;0,AD2377/AG2377,"")</f>
        <v>0.222222222222222</v>
      </c>
      <c r="AI2377" s="27" t="n">
        <v>1</v>
      </c>
      <c r="AJ2377" s="27" t="n">
        <v>0</v>
      </c>
      <c r="AK2377" s="27" t="n">
        <v>0</v>
      </c>
      <c r="AL2377" s="22" t="str">
        <f aca="false">IF(OR(AJ2377&gt;0,AK2377&gt;0),"Sí","No")</f>
        <v>No</v>
      </c>
      <c r="AM2377" s="6" t="s">
        <v>198</v>
      </c>
      <c r="AN2377" s="6" t="s">
        <v>198</v>
      </c>
      <c r="AO2377" s="12" t="n">
        <f aca="false">IF(M2377&gt;0,K2377/M2377,"")</f>
        <v>0.12</v>
      </c>
      <c r="AP2377" s="22" t="str">
        <f aca="false">IF(M2377&gt;=Resumen!$B$5,"Alto","Bajo")</f>
        <v>Bajo</v>
      </c>
      <c r="AQ2377" s="22" t="str">
        <f aca="false">IF(AO2377&gt;=Resumen!$B$28,"Alto","Bajo")</f>
        <v>Bajo</v>
      </c>
      <c r="AR2377" s="22" t="str">
        <f aca="false">AP2377&amp;" Potencial / "&amp;AQ2377&amp;" Share"</f>
        <v>Bajo Potencial / Bajo Share</v>
      </c>
      <c r="AS2377" s="22" t="str">
        <f aca="false">IF(Q2377="Sí",IF(AO2377&gt;=Resumen!$B$29,"Alto","Bajo"),"")</f>
        <v>Bajo</v>
      </c>
      <c r="AT2377" s="22" t="str">
        <f aca="false">IF(AS2377&lt;&gt;"",AP2377&amp;" Potencial / "&amp;AS2377&amp;" Share","")</f>
        <v>Bajo Potencial / Bajo Share</v>
      </c>
      <c r="AU2377" s="22" t="str">
        <f aca="false">IF(AH2377="","Sin dato",IF(AH2377-AO2377&gt;Resumen!$B$6,"Sobre-exhibido",IF(AO2377-AH2377&gt;Resumen!$B$6,"Sub-exhibido","En línea")))</f>
        <v>Sobre-exhibido</v>
      </c>
      <c r="AV2377" s="22" t="n">
        <f aca="false">IF(AT2377="","",IF(AT2377="Alto Potencial / Bajo Share",1,IF(AT2377="Alto Potencial / Alto Share",2,IF(AT2377="Bajo Potencial / Alto Share",3,4))))</f>
        <v>4</v>
      </c>
      <c r="AW2377" s="22" t="str">
        <f aca="false">IF(Q2377="No","Sin competencia directa",IF(AV2377=1,"1 - Foco Conquista (Alto Pot / Bajo Share)",IF(AV2377=2,"2 - Foco Defensa (Alto Pot / Alto Share)",IF(AV2377=3,"3 - Monitoreo (Bajo Pot / Alto Share)","4 - Baja Prioridad (Bajo Pot / Bajo Share)"))))</f>
        <v>4 - Baja Prioridad (Bajo Pot / Bajo Share)</v>
      </c>
      <c r="AX2377" s="12" t="str">
        <f aca="false">IF(OR(IFERROR(AND(W2377&lt;&gt;"",Y2377&lt;&gt;"",Y2377-W2377&gt;Resumen!$B$8),FALSE()),IFERROR(AND(X2377&lt;&gt;"",Y2377&lt;&gt;"",Y2377-X2377&gt;Resumen!$B$8),FALSE())),MAX(IF(IFERROR(AND(W2377&lt;&gt;"",Y2377&lt;&gt;"",Y2377-W2377&gt;Resumen!$B$8),FALSE()),Y2377-W2377,0),IF(IFERROR(AND(X2377&lt;&gt;"",Y2377&lt;&gt;"",Y2377-X2377&gt;Resumen!$B$8),FALSE()),Y2377-X2377,0)),"")</f>
        <v/>
      </c>
      <c r="AY2377" s="22" t="str">
        <f aca="false">IF(OR(IFERROR(AND(W2377&lt;&gt;"",Y2377&lt;&gt;"",Y2377-W2377&gt;Resumen!$B$8),FALSE()),IFERROR(AND(X2377&lt;&gt;"",Y2377&lt;&gt;"",Y2377-X2377&gt;Resumen!$B$8),FALSE())),TRIM("Lays tiene mayor markup que "&amp;IF(IFERROR(AND(W2377&lt;&gt;"",Y2377&lt;&gt;"",Y2377-W2377&gt;Resumen!$B$8),FALSE()),"Quento ","")&amp;IF(IFERROR(AND(X2377&lt;&gt;"",Y2377&lt;&gt;"",Y2377-X2377&gt;Resumen!$B$8),FALSE()),"Julicroc ","")&amp;"en este PDV"),"")</f>
        <v/>
      </c>
      <c r="AZ2377" s="22" t="str">
        <f aca="false">IF(COUNTIF('Plan Pehuamar - Lista'!$A$2:$A$167,A2377)&gt;0,"Sí","No")</f>
        <v>No</v>
      </c>
      <c r="BA2377" s="22" t="str">
        <f aca="false">IF(COUNTIF('Plan Combo 9+1'!$A$2:$A$226,A2377)&gt;0,"Sí","No")</f>
        <v>No</v>
      </c>
      <c r="BB2377" s="22" t="str">
        <f aca="false">IF(AH2377="","No",IF(BA2377="Sí",IF((AO2377-AH2377)&gt;Resumen!$B$6,"Sí","No"),IF((AO2377-AH2377)&gt;=Resumen!$B$132,"Sí","No")))</f>
        <v>No</v>
      </c>
      <c r="BC2377" s="22" t="str">
        <f aca="false">IF(AND(N2377="Sí",AL2377="Sí",AI2377=0),"Sí","No")</f>
        <v>No</v>
      </c>
      <c r="BD2377" s="22" t="str">
        <f aca="false">IF(COUNTIF('Plan 9+1 (con Pehuamar)'!$A$2:$A$227,A2377)&gt;0,"Sí","No")</f>
        <v>No</v>
      </c>
    </row>
    <row r="2378" customFormat="false" ht="15" hidden="false" customHeight="true" outlineLevel="0" collapsed="false">
      <c r="A2378" s="6" t="n">
        <v>201346</v>
      </c>
      <c r="B2378" s="6" t="n">
        <v>15</v>
      </c>
      <c r="C2378" s="6" t="n">
        <v>1501</v>
      </c>
      <c r="D2378" s="6" t="s">
        <v>194</v>
      </c>
      <c r="E2378" s="6" t="s">
        <v>2528</v>
      </c>
      <c r="F2378" s="6" t="s">
        <v>273</v>
      </c>
      <c r="G2378" s="6" t="s">
        <v>130</v>
      </c>
      <c r="H2378" s="6" t="s">
        <v>1715</v>
      </c>
      <c r="I2378" s="27" t="n">
        <v>0</v>
      </c>
      <c r="J2378" s="27" t="n">
        <v>0</v>
      </c>
      <c r="K2378" s="27" t="n">
        <v>0.4</v>
      </c>
      <c r="L2378" s="28" t="n">
        <f aca="false">I2378+J2378</f>
        <v>0</v>
      </c>
      <c r="M2378" s="28" t="n">
        <f aca="false">L2378+K2378</f>
        <v>0.4</v>
      </c>
      <c r="N2378" s="22" t="str">
        <f aca="false">IF(I2378&gt;0,"Sí","No")</f>
        <v>No</v>
      </c>
      <c r="O2378" s="22" t="str">
        <f aca="false">IF(J2378&gt;0,"Sí","No")</f>
        <v>No</v>
      </c>
      <c r="P2378" s="22" t="str">
        <f aca="false">IF(K2378&gt;0,"Sí","No")</f>
        <v>Sí</v>
      </c>
      <c r="Q2378" s="22" t="str">
        <f aca="false">IF(OR(I2378&gt;0,J2378&gt;0),"Sí","No")</f>
        <v>No</v>
      </c>
      <c r="R2378" s="27"/>
      <c r="S2378" s="27"/>
      <c r="T2378" s="27"/>
      <c r="U2378" s="27"/>
      <c r="V2378" s="27"/>
      <c r="W2378" s="12" t="str">
        <f aca="false">IF(AND(I2378&gt;0,R2378&gt;0),(S2378-R2378)/R2378,"")</f>
        <v/>
      </c>
      <c r="X2378" s="12" t="str">
        <f aca="false">IF(AND(J2378&gt;0,T2378&gt;0),(U2378-T2378)/T2378,"")</f>
        <v/>
      </c>
      <c r="Y2378" s="12" t="str">
        <f aca="false">IF(AND(K2378&gt;0,V2378&gt;0),(V2378-Resumen!$B$7)/Resumen!$B$7,"")</f>
        <v/>
      </c>
      <c r="Z2378" s="28" t="str">
        <f aca="false">IF(AND(K2378&gt;0,I2378&gt;0,V2378&gt;0,S2378&gt;0),V2378-S2378,"")</f>
        <v/>
      </c>
      <c r="AA2378" s="12" t="str">
        <f aca="false">IF(Z2378&lt;&gt;"",Z2378/S2378,"")</f>
        <v/>
      </c>
      <c r="AB2378" s="28" t="str">
        <f aca="false">IF(AND(K2378&gt;0,J2378&gt;0,V2378&gt;0,U2378&gt;0),V2378-U2378,"")</f>
        <v/>
      </c>
      <c r="AC2378" s="12" t="str">
        <f aca="false">IF(AB2378&lt;&gt;"",AB2378/U2378,"")</f>
        <v/>
      </c>
      <c r="AD2378" s="27" t="n">
        <v>0</v>
      </c>
      <c r="AE2378" s="27" t="n">
        <v>0</v>
      </c>
      <c r="AF2378" s="27" t="n">
        <v>0</v>
      </c>
      <c r="AG2378" s="28" t="n">
        <f aca="false">AD2378+AE2378+AF2378</f>
        <v>0</v>
      </c>
      <c r="AH2378" s="12" t="str">
        <f aca="false">IF(AG2378&gt;0,AD2378/AG2378,"")</f>
        <v/>
      </c>
      <c r="AI2378" s="27" t="n">
        <v>0</v>
      </c>
      <c r="AJ2378" s="27" t="n">
        <v>0</v>
      </c>
      <c r="AK2378" s="27" t="n">
        <v>0</v>
      </c>
      <c r="AL2378" s="22" t="str">
        <f aca="false">IF(OR(AJ2378&gt;0,AK2378&gt;0),"Sí","No")</f>
        <v>No</v>
      </c>
      <c r="AM2378" s="6"/>
      <c r="AN2378" s="6"/>
      <c r="AO2378" s="12" t="n">
        <f aca="false">IF(M2378&gt;0,K2378/M2378,"")</f>
        <v>1</v>
      </c>
      <c r="AP2378" s="22" t="str">
        <f aca="false">IF(M2378&gt;=Resumen!$B$5,"Alto","Bajo")</f>
        <v>Bajo</v>
      </c>
      <c r="AQ2378" s="22" t="str">
        <f aca="false">IF(AO2378&gt;=Resumen!$B$28,"Alto","Bajo")</f>
        <v>Alto</v>
      </c>
      <c r="AR2378" s="22" t="str">
        <f aca="false">AP2378&amp;" Potencial / "&amp;AQ2378&amp;" Share"</f>
        <v>Bajo Potencial / Alto Share</v>
      </c>
      <c r="AS2378" s="22" t="str">
        <f aca="false">IF(Q2378="Sí",IF(AO2378&gt;=Resumen!$B$29,"Alto","Bajo"),"")</f>
        <v/>
      </c>
      <c r="AT2378" s="22" t="str">
        <f aca="false">IF(AS2378&lt;&gt;"",AP2378&amp;" Potencial / "&amp;AS2378&amp;" Share","")</f>
        <v/>
      </c>
      <c r="AU2378" s="22" t="str">
        <f aca="false">IF(AH2378="","Sin dato",IF(AH2378-AO2378&gt;Resumen!$B$6,"Sobre-exhibido",IF(AO2378-AH2378&gt;Resumen!$B$6,"Sub-exhibido","En línea")))</f>
        <v>Sin dato</v>
      </c>
      <c r="AV2378" s="22" t="str">
        <f aca="false">IF(AT2378="","",IF(AT2378="Alto Potencial / Bajo Share",1,IF(AT2378="Alto Potencial / Alto Share",2,IF(AT2378="Bajo Potencial / Alto Share",3,4))))</f>
        <v/>
      </c>
      <c r="AW2378" s="22" t="str">
        <f aca="false">IF(Q2378="No","Sin competencia directa",IF(AV2378=1,"1 - Foco Conquista (Alto Pot / Bajo Share)",IF(AV2378=2,"2 - Foco Defensa (Alto Pot / Alto Share)",IF(AV2378=3,"3 - Monitoreo (Bajo Pot / Alto Share)","4 - Baja Prioridad (Bajo Pot / Bajo Share)"))))</f>
        <v>Sin competencia directa</v>
      </c>
      <c r="AX2378" s="12" t="str">
        <f aca="false">IF(OR(IFERROR(AND(W2378&lt;&gt;"",Y2378&lt;&gt;"",Y2378-W2378&gt;Resumen!$B$8),FALSE()),IFERROR(AND(X2378&lt;&gt;"",Y2378&lt;&gt;"",Y2378-X2378&gt;Resumen!$B$8),FALSE())),MAX(IF(IFERROR(AND(W2378&lt;&gt;"",Y2378&lt;&gt;"",Y2378-W2378&gt;Resumen!$B$8),FALSE()),Y2378-W2378,0),IF(IFERROR(AND(X2378&lt;&gt;"",Y2378&lt;&gt;"",Y2378-X2378&gt;Resumen!$B$8),FALSE()),Y2378-X2378,0)),"")</f>
        <v/>
      </c>
      <c r="AY2378" s="22" t="str">
        <f aca="false">IF(OR(IFERROR(AND(W2378&lt;&gt;"",Y2378&lt;&gt;"",Y2378-W2378&gt;Resumen!$B$8),FALSE()),IFERROR(AND(X2378&lt;&gt;"",Y2378&lt;&gt;"",Y2378-X2378&gt;Resumen!$B$8),FALSE())),TRIM("Lays tiene mayor markup que "&amp;IF(IFERROR(AND(W2378&lt;&gt;"",Y2378&lt;&gt;"",Y2378-W2378&gt;Resumen!$B$8),FALSE()),"Quento ","")&amp;IF(IFERROR(AND(X2378&lt;&gt;"",Y2378&lt;&gt;"",Y2378-X2378&gt;Resumen!$B$8),FALSE()),"Julicroc ","")&amp;"en este PDV"),"")</f>
        <v/>
      </c>
      <c r="AZ2378" s="22" t="str">
        <f aca="false">IF(COUNTIF('Plan Pehuamar - Lista'!$A$2:$A$167,A2378)&gt;0,"Sí","No")</f>
        <v>No</v>
      </c>
      <c r="BA2378" s="22" t="str">
        <f aca="false">IF(COUNTIF('Plan Combo 9+1'!$A$2:$A$226,A2378)&gt;0,"Sí","No")</f>
        <v>No</v>
      </c>
      <c r="BB2378" s="22" t="str">
        <f aca="false">IF(AH2378="","No",IF(BA2378="Sí",IF((AO2378-AH2378)&gt;Resumen!$B$6,"Sí","No"),IF((AO2378-AH2378)&gt;=Resumen!$B$132,"Sí","No")))</f>
        <v>No</v>
      </c>
      <c r="BC2378" s="22" t="str">
        <f aca="false">IF(AND(N2378="Sí",AL2378="Sí",AI2378=0),"Sí","No")</f>
        <v>No</v>
      </c>
      <c r="BD2378" s="22" t="str">
        <f aca="false">IF(COUNTIF('Plan 9+1 (con Pehuamar)'!$A$2:$A$227,A2378)&gt;0,"Sí","No")</f>
        <v>No</v>
      </c>
    </row>
    <row r="2379" customFormat="false" ht="15" hidden="false" customHeight="true" outlineLevel="0" collapsed="false">
      <c r="A2379" s="6" t="n">
        <v>201458</v>
      </c>
      <c r="B2379" s="6" t="n">
        <v>15</v>
      </c>
      <c r="C2379" s="6" t="n">
        <v>1501</v>
      </c>
      <c r="D2379" s="6" t="s">
        <v>194</v>
      </c>
      <c r="E2379" s="6" t="s">
        <v>2529</v>
      </c>
      <c r="F2379" s="6" t="s">
        <v>361</v>
      </c>
      <c r="G2379" s="6" t="s">
        <v>130</v>
      </c>
      <c r="H2379" s="6" t="s">
        <v>1715</v>
      </c>
      <c r="I2379" s="27" t="n">
        <v>10</v>
      </c>
      <c r="J2379" s="27" t="n">
        <v>64</v>
      </c>
      <c r="K2379" s="27" t="n">
        <v>0</v>
      </c>
      <c r="L2379" s="28" t="n">
        <f aca="false">I2379+J2379</f>
        <v>74</v>
      </c>
      <c r="M2379" s="28" t="n">
        <f aca="false">L2379+K2379</f>
        <v>74</v>
      </c>
      <c r="N2379" s="22" t="str">
        <f aca="false">IF(I2379&gt;0,"Sí","No")</f>
        <v>Sí</v>
      </c>
      <c r="O2379" s="22" t="str">
        <f aca="false">IF(J2379&gt;0,"Sí","No")</f>
        <v>Sí</v>
      </c>
      <c r="P2379" s="22" t="str">
        <f aca="false">IF(K2379&gt;0,"Sí","No")</f>
        <v>No</v>
      </c>
      <c r="Q2379" s="22" t="str">
        <f aca="false">IF(OR(I2379&gt;0,J2379&gt;0),"Sí","No")</f>
        <v>Sí</v>
      </c>
      <c r="R2379" s="27" t="n">
        <v>1750</v>
      </c>
      <c r="S2379" s="27" t="n">
        <v>2500</v>
      </c>
      <c r="T2379" s="27" t="n">
        <v>984</v>
      </c>
      <c r="U2379" s="27" t="n">
        <v>1299</v>
      </c>
      <c r="V2379" s="27"/>
      <c r="W2379" s="12" t="n">
        <f aca="false">IF(AND(I2379&gt;0,R2379&gt;0),(S2379-R2379)/R2379,"")</f>
        <v>0.428571428571429</v>
      </c>
      <c r="X2379" s="12" t="n">
        <f aca="false">IF(AND(J2379&gt;0,T2379&gt;0),(U2379-T2379)/T2379,"")</f>
        <v>0.320121951219512</v>
      </c>
      <c r="Y2379" s="12" t="str">
        <f aca="false">IF(AND(K2379&gt;0,V2379&gt;0),(V2379-Resumen!$B$7)/Resumen!$B$7,"")</f>
        <v/>
      </c>
      <c r="Z2379" s="28" t="str">
        <f aca="false">IF(AND(K2379&gt;0,I2379&gt;0,V2379&gt;0,S2379&gt;0),V2379-S2379,"")</f>
        <v/>
      </c>
      <c r="AA2379" s="12" t="str">
        <f aca="false">IF(Z2379&lt;&gt;"",Z2379/S2379,"")</f>
        <v/>
      </c>
      <c r="AB2379" s="28" t="str">
        <f aca="false">IF(AND(K2379&gt;0,J2379&gt;0,V2379&gt;0,U2379&gt;0),V2379-U2379,"")</f>
        <v/>
      </c>
      <c r="AC2379" s="12" t="str">
        <f aca="false">IF(AB2379&lt;&gt;"",AB2379/U2379,"")</f>
        <v/>
      </c>
      <c r="AD2379" s="27" t="n">
        <v>0</v>
      </c>
      <c r="AE2379" s="27" t="n">
        <v>2</v>
      </c>
      <c r="AF2379" s="27" t="n">
        <v>4</v>
      </c>
      <c r="AG2379" s="28" t="n">
        <f aca="false">AD2379+AE2379+AF2379</f>
        <v>6</v>
      </c>
      <c r="AH2379" s="12" t="n">
        <f aca="false">IF(AG2379&gt;0,AD2379/AG2379,"")</f>
        <v>0</v>
      </c>
      <c r="AI2379" s="27" t="n">
        <v>0</v>
      </c>
      <c r="AJ2379" s="27" t="n">
        <v>0</v>
      </c>
      <c r="AK2379" s="27" t="n">
        <v>0</v>
      </c>
      <c r="AL2379" s="22" t="str">
        <f aca="false">IF(OR(AJ2379&gt;0,AK2379&gt;0),"Sí","No")</f>
        <v>No</v>
      </c>
      <c r="AM2379" s="6" t="s">
        <v>397</v>
      </c>
      <c r="AN2379" s="6" t="s">
        <v>397</v>
      </c>
      <c r="AO2379" s="12" t="n">
        <f aca="false">IF(M2379&gt;0,K2379/M2379,"")</f>
        <v>0</v>
      </c>
      <c r="AP2379" s="22" t="str">
        <f aca="false">IF(M2379&gt;=Resumen!$B$5,"Alto","Bajo")</f>
        <v>Alto</v>
      </c>
      <c r="AQ2379" s="22" t="str">
        <f aca="false">IF(AO2379&gt;=Resumen!$B$28,"Alto","Bajo")</f>
        <v>Bajo</v>
      </c>
      <c r="AR2379" s="22" t="str">
        <f aca="false">AP2379&amp;" Potencial / "&amp;AQ2379&amp;" Share"</f>
        <v>Alto Potencial / Bajo Share</v>
      </c>
      <c r="AS2379" s="22" t="str">
        <f aca="false">IF(Q2379="Sí",IF(AO2379&gt;=Resumen!$B$29,"Alto","Bajo"),"")</f>
        <v>Bajo</v>
      </c>
      <c r="AT2379" s="22" t="str">
        <f aca="false">IF(AS2379&lt;&gt;"",AP2379&amp;" Potencial / "&amp;AS2379&amp;" Share","")</f>
        <v>Alto Potencial / Bajo Share</v>
      </c>
      <c r="AU2379" s="22" t="str">
        <f aca="false">IF(AH2379="","Sin dato",IF(AH2379-AO2379&gt;Resumen!$B$6,"Sobre-exhibido",IF(AO2379-AH2379&gt;Resumen!$B$6,"Sub-exhibido","En línea")))</f>
        <v>En línea</v>
      </c>
      <c r="AV2379" s="22" t="n">
        <f aca="false">IF(AT2379="","",IF(AT2379="Alto Potencial / Bajo Share",1,IF(AT2379="Alto Potencial / Alto Share",2,IF(AT2379="Bajo Potencial / Alto Share",3,4))))</f>
        <v>1</v>
      </c>
      <c r="AW2379" s="22" t="str">
        <f aca="false">IF(Q2379="No","Sin competencia directa",IF(AV2379=1,"1 - Foco Conquista (Alto Pot / Bajo Share)",IF(AV2379=2,"2 - Foco Defensa (Alto Pot / Alto Share)",IF(AV2379=3,"3 - Monitoreo (Bajo Pot / Alto Share)","4 - Baja Prioridad (Bajo Pot / Bajo Share)"))))</f>
        <v>1 - Foco Conquista (Alto Pot / Bajo Share)</v>
      </c>
      <c r="AX2379" s="12" t="str">
        <f aca="false">IF(OR(IFERROR(AND(W2379&lt;&gt;"",Y2379&lt;&gt;"",Y2379-W2379&gt;Resumen!$B$8),FALSE()),IFERROR(AND(X2379&lt;&gt;"",Y2379&lt;&gt;"",Y2379-X2379&gt;Resumen!$B$8),FALSE())),MAX(IF(IFERROR(AND(W2379&lt;&gt;"",Y2379&lt;&gt;"",Y2379-W2379&gt;Resumen!$B$8),FALSE()),Y2379-W2379,0),IF(IFERROR(AND(X2379&lt;&gt;"",Y2379&lt;&gt;"",Y2379-X2379&gt;Resumen!$B$8),FALSE()),Y2379-X2379,0)),"")</f>
        <v/>
      </c>
      <c r="AY2379" s="22" t="str">
        <f aca="false">IF(OR(IFERROR(AND(W2379&lt;&gt;"",Y2379&lt;&gt;"",Y2379-W2379&gt;Resumen!$B$8),FALSE()),IFERROR(AND(X2379&lt;&gt;"",Y2379&lt;&gt;"",Y2379-X2379&gt;Resumen!$B$8),FALSE())),TRIM("Lays tiene mayor markup que "&amp;IF(IFERROR(AND(W2379&lt;&gt;"",Y2379&lt;&gt;"",Y2379-W2379&gt;Resumen!$B$8),FALSE()),"Quento ","")&amp;IF(IFERROR(AND(X2379&lt;&gt;"",Y2379&lt;&gt;"",Y2379-X2379&gt;Resumen!$B$8),FALSE()),"Julicroc ","")&amp;"en este PDV"),"")</f>
        <v/>
      </c>
      <c r="AZ2379" s="22" t="str">
        <f aca="false">IF(COUNTIF('Plan Pehuamar - Lista'!$A$2:$A$167,A2379)&gt;0,"Sí","No")</f>
        <v>No</v>
      </c>
      <c r="BA2379" s="22" t="str">
        <f aca="false">IF(COUNTIF('Plan Combo 9+1'!$A$2:$A$226,A2379)&gt;0,"Sí","No")</f>
        <v>No</v>
      </c>
      <c r="BB2379" s="22" t="str">
        <f aca="false">IF(AH2379="","No",IF(BA2379="Sí",IF((AO2379-AH2379)&gt;Resumen!$B$6,"Sí","No"),IF((AO2379-AH2379)&gt;=Resumen!$B$132,"Sí","No")))</f>
        <v>No</v>
      </c>
      <c r="BC2379" s="22" t="str">
        <f aca="false">IF(AND(N2379="Sí",AL2379="Sí",AI2379=0),"Sí","No")</f>
        <v>No</v>
      </c>
      <c r="BD2379" s="22" t="str">
        <f aca="false">IF(COUNTIF('Plan 9+1 (con Pehuamar)'!$A$2:$A$227,A2379)&gt;0,"Sí","No")</f>
        <v>No</v>
      </c>
    </row>
    <row r="2380" customFormat="false" ht="15" hidden="false" customHeight="true" outlineLevel="0" collapsed="false">
      <c r="A2380" s="6" t="n">
        <v>201538</v>
      </c>
      <c r="B2380" s="6" t="n">
        <v>15</v>
      </c>
      <c r="C2380" s="6" t="n">
        <v>1501</v>
      </c>
      <c r="D2380" s="6" t="s">
        <v>194</v>
      </c>
      <c r="E2380" s="6" t="s">
        <v>2530</v>
      </c>
      <c r="F2380" s="6" t="s">
        <v>206</v>
      </c>
      <c r="G2380" s="6" t="s">
        <v>130</v>
      </c>
      <c r="H2380" s="6" t="s">
        <v>1715</v>
      </c>
      <c r="I2380" s="27" t="n">
        <v>0</v>
      </c>
      <c r="J2380" s="27" t="n">
        <v>0</v>
      </c>
      <c r="K2380" s="27" t="n">
        <v>0.9</v>
      </c>
      <c r="L2380" s="28" t="n">
        <f aca="false">I2380+J2380</f>
        <v>0</v>
      </c>
      <c r="M2380" s="28" t="n">
        <f aca="false">L2380+K2380</f>
        <v>0.9</v>
      </c>
      <c r="N2380" s="22" t="str">
        <f aca="false">IF(I2380&gt;0,"Sí","No")</f>
        <v>No</v>
      </c>
      <c r="O2380" s="22" t="str">
        <f aca="false">IF(J2380&gt;0,"Sí","No")</f>
        <v>No</v>
      </c>
      <c r="P2380" s="22" t="str">
        <f aca="false">IF(K2380&gt;0,"Sí","No")</f>
        <v>Sí</v>
      </c>
      <c r="Q2380" s="22" t="str">
        <f aca="false">IF(OR(I2380&gt;0,J2380&gt;0),"Sí","No")</f>
        <v>No</v>
      </c>
      <c r="R2380" s="27"/>
      <c r="S2380" s="27"/>
      <c r="T2380" s="27"/>
      <c r="U2380" s="27"/>
      <c r="V2380" s="27"/>
      <c r="W2380" s="12" t="str">
        <f aca="false">IF(AND(I2380&gt;0,R2380&gt;0),(S2380-R2380)/R2380,"")</f>
        <v/>
      </c>
      <c r="X2380" s="12" t="str">
        <f aca="false">IF(AND(J2380&gt;0,T2380&gt;0),(U2380-T2380)/T2380,"")</f>
        <v/>
      </c>
      <c r="Y2380" s="12" t="str">
        <f aca="false">IF(AND(K2380&gt;0,V2380&gt;0),(V2380-Resumen!$B$7)/Resumen!$B$7,"")</f>
        <v/>
      </c>
      <c r="Z2380" s="28" t="str">
        <f aca="false">IF(AND(K2380&gt;0,I2380&gt;0,V2380&gt;0,S2380&gt;0),V2380-S2380,"")</f>
        <v/>
      </c>
      <c r="AA2380" s="12" t="str">
        <f aca="false">IF(Z2380&lt;&gt;"",Z2380/S2380,"")</f>
        <v/>
      </c>
      <c r="AB2380" s="28" t="str">
        <f aca="false">IF(AND(K2380&gt;0,J2380&gt;0,V2380&gt;0,U2380&gt;0),V2380-U2380,"")</f>
        <v/>
      </c>
      <c r="AC2380" s="12" t="str">
        <f aca="false">IF(AB2380&lt;&gt;"",AB2380/U2380,"")</f>
        <v/>
      </c>
      <c r="AD2380" s="27" t="n">
        <v>0</v>
      </c>
      <c r="AE2380" s="27" t="n">
        <v>0</v>
      </c>
      <c r="AF2380" s="27" t="n">
        <v>0</v>
      </c>
      <c r="AG2380" s="28" t="n">
        <f aca="false">AD2380+AE2380+AF2380</f>
        <v>0</v>
      </c>
      <c r="AH2380" s="12" t="str">
        <f aca="false">IF(AG2380&gt;0,AD2380/AG2380,"")</f>
        <v/>
      </c>
      <c r="AI2380" s="27" t="n">
        <v>0</v>
      </c>
      <c r="AJ2380" s="27" t="n">
        <v>0</v>
      </c>
      <c r="AK2380" s="27" t="n">
        <v>0</v>
      </c>
      <c r="AL2380" s="22" t="str">
        <f aca="false">IF(OR(AJ2380&gt;0,AK2380&gt;0),"Sí","No")</f>
        <v>No</v>
      </c>
      <c r="AM2380" s="6"/>
      <c r="AN2380" s="6"/>
      <c r="AO2380" s="12" t="n">
        <f aca="false">IF(M2380&gt;0,K2380/M2380,"")</f>
        <v>1</v>
      </c>
      <c r="AP2380" s="22" t="str">
        <f aca="false">IF(M2380&gt;=Resumen!$B$5,"Alto","Bajo")</f>
        <v>Bajo</v>
      </c>
      <c r="AQ2380" s="22" t="str">
        <f aca="false">IF(AO2380&gt;=Resumen!$B$28,"Alto","Bajo")</f>
        <v>Alto</v>
      </c>
      <c r="AR2380" s="22" t="str">
        <f aca="false">AP2380&amp;" Potencial / "&amp;AQ2380&amp;" Share"</f>
        <v>Bajo Potencial / Alto Share</v>
      </c>
      <c r="AS2380" s="22" t="str">
        <f aca="false">IF(Q2380="Sí",IF(AO2380&gt;=Resumen!$B$29,"Alto","Bajo"),"")</f>
        <v/>
      </c>
      <c r="AT2380" s="22" t="str">
        <f aca="false">IF(AS2380&lt;&gt;"",AP2380&amp;" Potencial / "&amp;AS2380&amp;" Share","")</f>
        <v/>
      </c>
      <c r="AU2380" s="22" t="str">
        <f aca="false">IF(AH2380="","Sin dato",IF(AH2380-AO2380&gt;Resumen!$B$6,"Sobre-exhibido",IF(AO2380-AH2380&gt;Resumen!$B$6,"Sub-exhibido","En línea")))</f>
        <v>Sin dato</v>
      </c>
      <c r="AV2380" s="22" t="str">
        <f aca="false">IF(AT2380="","",IF(AT2380="Alto Potencial / Bajo Share",1,IF(AT2380="Alto Potencial / Alto Share",2,IF(AT2380="Bajo Potencial / Alto Share",3,4))))</f>
        <v/>
      </c>
      <c r="AW2380" s="22" t="str">
        <f aca="false">IF(Q2380="No","Sin competencia directa",IF(AV2380=1,"1 - Foco Conquista (Alto Pot / Bajo Share)",IF(AV2380=2,"2 - Foco Defensa (Alto Pot / Alto Share)",IF(AV2380=3,"3 - Monitoreo (Bajo Pot / Alto Share)","4 - Baja Prioridad (Bajo Pot / Bajo Share)"))))</f>
        <v>Sin competencia directa</v>
      </c>
      <c r="AX2380" s="12" t="str">
        <f aca="false">IF(OR(IFERROR(AND(W2380&lt;&gt;"",Y2380&lt;&gt;"",Y2380-W2380&gt;Resumen!$B$8),FALSE()),IFERROR(AND(X2380&lt;&gt;"",Y2380&lt;&gt;"",Y2380-X2380&gt;Resumen!$B$8),FALSE())),MAX(IF(IFERROR(AND(W2380&lt;&gt;"",Y2380&lt;&gt;"",Y2380-W2380&gt;Resumen!$B$8),FALSE()),Y2380-W2380,0),IF(IFERROR(AND(X2380&lt;&gt;"",Y2380&lt;&gt;"",Y2380-X2380&gt;Resumen!$B$8),FALSE()),Y2380-X2380,0)),"")</f>
        <v/>
      </c>
      <c r="AY2380" s="22" t="str">
        <f aca="false">IF(OR(IFERROR(AND(W2380&lt;&gt;"",Y2380&lt;&gt;"",Y2380-W2380&gt;Resumen!$B$8),FALSE()),IFERROR(AND(X2380&lt;&gt;"",Y2380&lt;&gt;"",Y2380-X2380&gt;Resumen!$B$8),FALSE())),TRIM("Lays tiene mayor markup que "&amp;IF(IFERROR(AND(W2380&lt;&gt;"",Y2380&lt;&gt;"",Y2380-W2380&gt;Resumen!$B$8),FALSE()),"Quento ","")&amp;IF(IFERROR(AND(X2380&lt;&gt;"",Y2380&lt;&gt;"",Y2380-X2380&gt;Resumen!$B$8),FALSE()),"Julicroc ","")&amp;"en este PDV"),"")</f>
        <v/>
      </c>
      <c r="AZ2380" s="22" t="str">
        <f aca="false">IF(COUNTIF('Plan Pehuamar - Lista'!$A$2:$A$167,A2380)&gt;0,"Sí","No")</f>
        <v>No</v>
      </c>
      <c r="BA2380" s="22" t="str">
        <f aca="false">IF(COUNTIF('Plan Combo 9+1'!$A$2:$A$226,A2380)&gt;0,"Sí","No")</f>
        <v>No</v>
      </c>
      <c r="BB2380" s="22" t="str">
        <f aca="false">IF(AH2380="","No",IF(BA2380="Sí",IF((AO2380-AH2380)&gt;Resumen!$B$6,"Sí","No"),IF((AO2380-AH2380)&gt;=Resumen!$B$132,"Sí","No")))</f>
        <v>No</v>
      </c>
      <c r="BC2380" s="22" t="str">
        <f aca="false">IF(AND(N2380="Sí",AL2380="Sí",AI2380=0),"Sí","No")</f>
        <v>No</v>
      </c>
      <c r="BD2380" s="22" t="str">
        <f aca="false">IF(COUNTIF('Plan 9+1 (con Pehuamar)'!$A$2:$A$227,A2380)&gt;0,"Sí","No")</f>
        <v>No</v>
      </c>
    </row>
    <row r="2381" customFormat="false" ht="15" hidden="false" customHeight="true" outlineLevel="0" collapsed="false">
      <c r="A2381" s="6" t="n">
        <v>202235</v>
      </c>
      <c r="B2381" s="6" t="n">
        <v>15</v>
      </c>
      <c r="C2381" s="6" t="n">
        <v>1501</v>
      </c>
      <c r="D2381" s="6" t="s">
        <v>194</v>
      </c>
      <c r="E2381" s="6" t="s">
        <v>2531</v>
      </c>
      <c r="F2381" s="6" t="s">
        <v>201</v>
      </c>
      <c r="G2381" s="6" t="s">
        <v>130</v>
      </c>
      <c r="H2381" s="6" t="s">
        <v>1715</v>
      </c>
      <c r="I2381" s="27" t="n">
        <v>12</v>
      </c>
      <c r="J2381" s="27" t="n">
        <v>0</v>
      </c>
      <c r="K2381" s="27" t="n">
        <v>3</v>
      </c>
      <c r="L2381" s="28" t="n">
        <f aca="false">I2381+J2381</f>
        <v>12</v>
      </c>
      <c r="M2381" s="28" t="n">
        <f aca="false">L2381+K2381</f>
        <v>15</v>
      </c>
      <c r="N2381" s="22" t="str">
        <f aca="false">IF(I2381&gt;0,"Sí","No")</f>
        <v>Sí</v>
      </c>
      <c r="O2381" s="22" t="str">
        <f aca="false">IF(J2381&gt;0,"Sí","No")</f>
        <v>No</v>
      </c>
      <c r="P2381" s="22" t="str">
        <f aca="false">IF(K2381&gt;0,"Sí","No")</f>
        <v>Sí</v>
      </c>
      <c r="Q2381" s="22" t="str">
        <f aca="false">IF(OR(I2381&gt;0,J2381&gt;0),"Sí","No")</f>
        <v>Sí</v>
      </c>
      <c r="R2381" s="27" t="n">
        <v>1789</v>
      </c>
      <c r="S2381" s="27" t="n">
        <v>2500</v>
      </c>
      <c r="T2381" s="27"/>
      <c r="U2381" s="27"/>
      <c r="V2381" s="27" t="n">
        <v>3500</v>
      </c>
      <c r="W2381" s="12" t="n">
        <f aca="false">IF(AND(I2381&gt;0,R2381&gt;0),(S2381-R2381)/R2381,"")</f>
        <v>0.397428731134712</v>
      </c>
      <c r="X2381" s="12" t="str">
        <f aca="false">IF(AND(J2381&gt;0,T2381&gt;0),(U2381-T2381)/T2381,"")</f>
        <v/>
      </c>
      <c r="Y2381" s="12" t="n">
        <f aca="false">IF(AND(K2381&gt;0,V2381&gt;0),(V2381-Resumen!$B$7)/Resumen!$B$7,"")</f>
        <v>0.4</v>
      </c>
      <c r="Z2381" s="28" t="n">
        <f aca="false">IF(AND(K2381&gt;0,I2381&gt;0,V2381&gt;0,S2381&gt;0),V2381-S2381,"")</f>
        <v>1000</v>
      </c>
      <c r="AA2381" s="12" t="n">
        <f aca="false">IF(Z2381&lt;&gt;"",Z2381/S2381,"")</f>
        <v>0.4</v>
      </c>
      <c r="AB2381" s="28" t="str">
        <f aca="false">IF(AND(K2381&gt;0,J2381&gt;0,V2381&gt;0,U2381&gt;0),V2381-U2381,"")</f>
        <v/>
      </c>
      <c r="AC2381" s="12" t="str">
        <f aca="false">IF(AB2381&lt;&gt;"",AB2381/U2381,"")</f>
        <v/>
      </c>
      <c r="AD2381" s="27" t="n">
        <v>2</v>
      </c>
      <c r="AE2381" s="27" t="n">
        <v>3</v>
      </c>
      <c r="AF2381" s="27" t="n">
        <v>0</v>
      </c>
      <c r="AG2381" s="28" t="n">
        <f aca="false">AD2381+AE2381+AF2381</f>
        <v>5</v>
      </c>
      <c r="AH2381" s="12" t="n">
        <f aca="false">IF(AG2381&gt;0,AD2381/AG2381,"")</f>
        <v>0.4</v>
      </c>
      <c r="AI2381" s="27" t="n">
        <v>0</v>
      </c>
      <c r="AJ2381" s="27" t="n">
        <v>0</v>
      </c>
      <c r="AK2381" s="27" t="n">
        <v>0</v>
      </c>
      <c r="AL2381" s="22" t="str">
        <f aca="false">IF(OR(AJ2381&gt;0,AK2381&gt;0),"Sí","No")</f>
        <v>No</v>
      </c>
      <c r="AM2381" s="6" t="s">
        <v>198</v>
      </c>
      <c r="AN2381" s="6"/>
      <c r="AO2381" s="12" t="n">
        <f aca="false">IF(M2381&gt;0,K2381/M2381,"")</f>
        <v>0.2</v>
      </c>
      <c r="AP2381" s="22" t="str">
        <f aca="false">IF(M2381&gt;=Resumen!$B$5,"Alto","Bajo")</f>
        <v>Bajo</v>
      </c>
      <c r="AQ2381" s="22" t="str">
        <f aca="false">IF(AO2381&gt;=Resumen!$B$28,"Alto","Bajo")</f>
        <v>Bajo</v>
      </c>
      <c r="AR2381" s="22" t="str">
        <f aca="false">AP2381&amp;" Potencial / "&amp;AQ2381&amp;" Share"</f>
        <v>Bajo Potencial / Bajo Share</v>
      </c>
      <c r="AS2381" s="22" t="str">
        <f aca="false">IF(Q2381="Sí",IF(AO2381&gt;=Resumen!$B$29,"Alto","Bajo"),"")</f>
        <v>Bajo</v>
      </c>
      <c r="AT2381" s="22" t="str">
        <f aca="false">IF(AS2381&lt;&gt;"",AP2381&amp;" Potencial / "&amp;AS2381&amp;" Share","")</f>
        <v>Bajo Potencial / Bajo Share</v>
      </c>
      <c r="AU2381" s="22" t="str">
        <f aca="false">IF(AH2381="","Sin dato",IF(AH2381-AO2381&gt;Resumen!$B$6,"Sobre-exhibido",IF(AO2381-AH2381&gt;Resumen!$B$6,"Sub-exhibido","En línea")))</f>
        <v>Sobre-exhibido</v>
      </c>
      <c r="AV2381" s="22" t="n">
        <f aca="false">IF(AT2381="","",IF(AT2381="Alto Potencial / Bajo Share",1,IF(AT2381="Alto Potencial / Alto Share",2,IF(AT2381="Bajo Potencial / Alto Share",3,4))))</f>
        <v>4</v>
      </c>
      <c r="AW2381" s="22" t="str">
        <f aca="false">IF(Q2381="No","Sin competencia directa",IF(AV2381=1,"1 - Foco Conquista (Alto Pot / Bajo Share)",IF(AV2381=2,"2 - Foco Defensa (Alto Pot / Alto Share)",IF(AV2381=3,"3 - Monitoreo (Bajo Pot / Alto Share)","4 - Baja Prioridad (Bajo Pot / Bajo Share)"))))</f>
        <v>4 - Baja Prioridad (Bajo Pot / Bajo Share)</v>
      </c>
      <c r="AX2381" s="12" t="str">
        <f aca="false">IF(OR(IFERROR(AND(W2381&lt;&gt;"",Y2381&lt;&gt;"",Y2381-W2381&gt;Resumen!$B$8),FALSE()),IFERROR(AND(X2381&lt;&gt;"",Y2381&lt;&gt;"",Y2381-X2381&gt;Resumen!$B$8),FALSE())),MAX(IF(IFERROR(AND(W2381&lt;&gt;"",Y2381&lt;&gt;"",Y2381-W2381&gt;Resumen!$B$8),FALSE()),Y2381-W2381,0),IF(IFERROR(AND(X2381&lt;&gt;"",Y2381&lt;&gt;"",Y2381-X2381&gt;Resumen!$B$8),FALSE()),Y2381-X2381,0)),"")</f>
        <v/>
      </c>
      <c r="AY2381" s="22" t="str">
        <f aca="false">IF(OR(IFERROR(AND(W2381&lt;&gt;"",Y2381&lt;&gt;"",Y2381-W2381&gt;Resumen!$B$8),FALSE()),IFERROR(AND(X2381&lt;&gt;"",Y2381&lt;&gt;"",Y2381-X2381&gt;Resumen!$B$8),FALSE())),TRIM("Lays tiene mayor markup que "&amp;IF(IFERROR(AND(W2381&lt;&gt;"",Y2381&lt;&gt;"",Y2381-W2381&gt;Resumen!$B$8),FALSE()),"Quento ","")&amp;IF(IFERROR(AND(X2381&lt;&gt;"",Y2381&lt;&gt;"",Y2381-X2381&gt;Resumen!$B$8),FALSE()),"Julicroc ","")&amp;"en este PDV"),"")</f>
        <v/>
      </c>
      <c r="AZ2381" s="22" t="str">
        <f aca="false">IF(COUNTIF('Plan Pehuamar - Lista'!$A$2:$A$167,A2381)&gt;0,"Sí","No")</f>
        <v>No</v>
      </c>
      <c r="BA2381" s="22" t="str">
        <f aca="false">IF(COUNTIF('Plan Combo 9+1'!$A$2:$A$226,A2381)&gt;0,"Sí","No")</f>
        <v>No</v>
      </c>
      <c r="BB2381" s="22" t="str">
        <f aca="false">IF(AH2381="","No",IF(BA2381="Sí",IF((AO2381-AH2381)&gt;Resumen!$B$6,"Sí","No"),IF((AO2381-AH2381)&gt;=Resumen!$B$132,"Sí","No")))</f>
        <v>No</v>
      </c>
      <c r="BC2381" s="22" t="str">
        <f aca="false">IF(AND(N2381="Sí",AL2381="Sí",AI2381=0),"Sí","No")</f>
        <v>No</v>
      </c>
      <c r="BD2381" s="22" t="str">
        <f aca="false">IF(COUNTIF('Plan 9+1 (con Pehuamar)'!$A$2:$A$227,A2381)&gt;0,"Sí","No")</f>
        <v>No</v>
      </c>
    </row>
    <row r="2382" customFormat="false" ht="15" hidden="false" customHeight="true" outlineLevel="0" collapsed="false">
      <c r="A2382" s="6" t="n">
        <v>202605</v>
      </c>
      <c r="B2382" s="6" t="n">
        <v>15</v>
      </c>
      <c r="C2382" s="6" t="n">
        <v>1501</v>
      </c>
      <c r="D2382" s="6" t="s">
        <v>194</v>
      </c>
      <c r="E2382" s="6" t="s">
        <v>2532</v>
      </c>
      <c r="F2382" s="6" t="s">
        <v>201</v>
      </c>
      <c r="G2382" s="6" t="s">
        <v>130</v>
      </c>
      <c r="H2382" s="6" t="s">
        <v>1715</v>
      </c>
      <c r="I2382" s="27" t="n">
        <v>10</v>
      </c>
      <c r="J2382" s="27" t="n">
        <v>12</v>
      </c>
      <c r="K2382" s="27" t="n">
        <v>8</v>
      </c>
      <c r="L2382" s="28" t="n">
        <f aca="false">I2382+J2382</f>
        <v>22</v>
      </c>
      <c r="M2382" s="28" t="n">
        <f aca="false">L2382+K2382</f>
        <v>30</v>
      </c>
      <c r="N2382" s="22" t="str">
        <f aca="false">IF(I2382&gt;0,"Sí","No")</f>
        <v>Sí</v>
      </c>
      <c r="O2382" s="22" t="str">
        <f aca="false">IF(J2382&gt;0,"Sí","No")</f>
        <v>Sí</v>
      </c>
      <c r="P2382" s="22" t="str">
        <f aca="false">IF(K2382&gt;0,"Sí","No")</f>
        <v>Sí</v>
      </c>
      <c r="Q2382" s="22" t="str">
        <f aca="false">IF(OR(I2382&gt;0,J2382&gt;0),"Sí","No")</f>
        <v>Sí</v>
      </c>
      <c r="R2382" s="27" t="n">
        <v>1789</v>
      </c>
      <c r="S2382" s="27" t="n">
        <v>2500</v>
      </c>
      <c r="T2382" s="27" t="n">
        <v>1310</v>
      </c>
      <c r="U2382" s="27" t="n">
        <v>2000</v>
      </c>
      <c r="V2382" s="27" t="n">
        <v>3500</v>
      </c>
      <c r="W2382" s="12" t="n">
        <f aca="false">IF(AND(I2382&gt;0,R2382&gt;0),(S2382-R2382)/R2382,"")</f>
        <v>0.397428731134712</v>
      </c>
      <c r="X2382" s="12" t="n">
        <f aca="false">IF(AND(J2382&gt;0,T2382&gt;0),(U2382-T2382)/T2382,"")</f>
        <v>0.526717557251908</v>
      </c>
      <c r="Y2382" s="12" t="n">
        <f aca="false">IF(AND(K2382&gt;0,V2382&gt;0),(V2382-Resumen!$B$7)/Resumen!$B$7,"")</f>
        <v>0.4</v>
      </c>
      <c r="Z2382" s="28" t="n">
        <f aca="false">IF(AND(K2382&gt;0,I2382&gt;0,V2382&gt;0,S2382&gt;0),V2382-S2382,"")</f>
        <v>1000</v>
      </c>
      <c r="AA2382" s="12" t="n">
        <f aca="false">IF(Z2382&lt;&gt;"",Z2382/S2382,"")</f>
        <v>0.4</v>
      </c>
      <c r="AB2382" s="28" t="n">
        <f aca="false">IF(AND(K2382&gt;0,J2382&gt;0,V2382&gt;0,U2382&gt;0),V2382-U2382,"")</f>
        <v>1500</v>
      </c>
      <c r="AC2382" s="12" t="n">
        <f aca="false">IF(AB2382&lt;&gt;"",AB2382/U2382,"")</f>
        <v>0.75</v>
      </c>
      <c r="AD2382" s="27" t="n">
        <v>5</v>
      </c>
      <c r="AE2382" s="27" t="n">
        <v>4</v>
      </c>
      <c r="AF2382" s="27" t="n">
        <v>3</v>
      </c>
      <c r="AG2382" s="28" t="n">
        <f aca="false">AD2382+AE2382+AF2382</f>
        <v>12</v>
      </c>
      <c r="AH2382" s="12" t="n">
        <f aca="false">IF(AG2382&gt;0,AD2382/AG2382,"")</f>
        <v>0.416666666666667</v>
      </c>
      <c r="AI2382" s="27" t="n">
        <v>1</v>
      </c>
      <c r="AJ2382" s="27" t="n">
        <v>0</v>
      </c>
      <c r="AK2382" s="27" t="n">
        <v>0</v>
      </c>
      <c r="AL2382" s="22" t="str">
        <f aca="false">IF(OR(AJ2382&gt;0,AK2382&gt;0),"Sí","No")</f>
        <v>No</v>
      </c>
      <c r="AM2382" s="6" t="s">
        <v>198</v>
      </c>
      <c r="AN2382" s="6" t="s">
        <v>198</v>
      </c>
      <c r="AO2382" s="12" t="n">
        <f aca="false">IF(M2382&gt;0,K2382/M2382,"")</f>
        <v>0.266666666666667</v>
      </c>
      <c r="AP2382" s="22" t="str">
        <f aca="false">IF(M2382&gt;=Resumen!$B$5,"Alto","Bajo")</f>
        <v>Bajo</v>
      </c>
      <c r="AQ2382" s="22" t="str">
        <f aca="false">IF(AO2382&gt;=Resumen!$B$28,"Alto","Bajo")</f>
        <v>Bajo</v>
      </c>
      <c r="AR2382" s="22" t="str">
        <f aca="false">AP2382&amp;" Potencial / "&amp;AQ2382&amp;" Share"</f>
        <v>Bajo Potencial / Bajo Share</v>
      </c>
      <c r="AS2382" s="22" t="str">
        <f aca="false">IF(Q2382="Sí",IF(AO2382&gt;=Resumen!$B$29,"Alto","Bajo"),"")</f>
        <v>Bajo</v>
      </c>
      <c r="AT2382" s="22" t="str">
        <f aca="false">IF(AS2382&lt;&gt;"",AP2382&amp;" Potencial / "&amp;AS2382&amp;" Share","")</f>
        <v>Bajo Potencial / Bajo Share</v>
      </c>
      <c r="AU2382" s="22" t="str">
        <f aca="false">IF(AH2382="","Sin dato",IF(AH2382-AO2382&gt;Resumen!$B$6,"Sobre-exhibido",IF(AO2382-AH2382&gt;Resumen!$B$6,"Sub-exhibido","En línea")))</f>
        <v>Sobre-exhibido</v>
      </c>
      <c r="AV2382" s="22" t="n">
        <f aca="false">IF(AT2382="","",IF(AT2382="Alto Potencial / Bajo Share",1,IF(AT2382="Alto Potencial / Alto Share",2,IF(AT2382="Bajo Potencial / Alto Share",3,4))))</f>
        <v>4</v>
      </c>
      <c r="AW2382" s="22" t="str">
        <f aca="false">IF(Q2382="No","Sin competencia directa",IF(AV2382=1,"1 - Foco Conquista (Alto Pot / Bajo Share)",IF(AV2382=2,"2 - Foco Defensa (Alto Pot / Alto Share)",IF(AV2382=3,"3 - Monitoreo (Bajo Pot / Alto Share)","4 - Baja Prioridad (Bajo Pot / Bajo Share)"))))</f>
        <v>4 - Baja Prioridad (Bajo Pot / Bajo Share)</v>
      </c>
      <c r="AX2382" s="12" t="str">
        <f aca="false">IF(OR(IFERROR(AND(W2382&lt;&gt;"",Y2382&lt;&gt;"",Y2382-W2382&gt;Resumen!$B$8),FALSE()),IFERROR(AND(X2382&lt;&gt;"",Y2382&lt;&gt;"",Y2382-X2382&gt;Resumen!$B$8),FALSE())),MAX(IF(IFERROR(AND(W2382&lt;&gt;"",Y2382&lt;&gt;"",Y2382-W2382&gt;Resumen!$B$8),FALSE()),Y2382-W2382,0),IF(IFERROR(AND(X2382&lt;&gt;"",Y2382&lt;&gt;"",Y2382-X2382&gt;Resumen!$B$8),FALSE()),Y2382-X2382,0)),"")</f>
        <v/>
      </c>
      <c r="AY2382" s="22" t="str">
        <f aca="false">IF(OR(IFERROR(AND(W2382&lt;&gt;"",Y2382&lt;&gt;"",Y2382-W2382&gt;Resumen!$B$8),FALSE()),IFERROR(AND(X2382&lt;&gt;"",Y2382&lt;&gt;"",Y2382-X2382&gt;Resumen!$B$8),FALSE())),TRIM("Lays tiene mayor markup que "&amp;IF(IFERROR(AND(W2382&lt;&gt;"",Y2382&lt;&gt;"",Y2382-W2382&gt;Resumen!$B$8),FALSE()),"Quento ","")&amp;IF(IFERROR(AND(X2382&lt;&gt;"",Y2382&lt;&gt;"",Y2382-X2382&gt;Resumen!$B$8),FALSE()),"Julicroc ","")&amp;"en este PDV"),"")</f>
        <v/>
      </c>
      <c r="AZ2382" s="22" t="str">
        <f aca="false">IF(COUNTIF('Plan Pehuamar - Lista'!$A$2:$A$167,A2382)&gt;0,"Sí","No")</f>
        <v>No</v>
      </c>
      <c r="BA2382" s="22" t="str">
        <f aca="false">IF(COUNTIF('Plan Combo 9+1'!$A$2:$A$226,A2382)&gt;0,"Sí","No")</f>
        <v>No</v>
      </c>
      <c r="BB2382" s="22" t="str">
        <f aca="false">IF(AH2382="","No",IF(BA2382="Sí",IF((AO2382-AH2382)&gt;Resumen!$B$6,"Sí","No"),IF((AO2382-AH2382)&gt;=Resumen!$B$132,"Sí","No")))</f>
        <v>No</v>
      </c>
      <c r="BC2382" s="22" t="str">
        <f aca="false">IF(AND(N2382="Sí",AL2382="Sí",AI2382=0),"Sí","No")</f>
        <v>No</v>
      </c>
      <c r="BD2382" s="22" t="str">
        <f aca="false">IF(COUNTIF('Plan 9+1 (con Pehuamar)'!$A$2:$A$227,A2382)&gt;0,"Sí","No")</f>
        <v>No</v>
      </c>
    </row>
    <row r="2383" customFormat="false" ht="15" hidden="false" customHeight="true" outlineLevel="0" collapsed="false">
      <c r="A2383" s="6" t="n">
        <v>202606</v>
      </c>
      <c r="B2383" s="6" t="n">
        <v>15</v>
      </c>
      <c r="C2383" s="6" t="n">
        <v>1501</v>
      </c>
      <c r="D2383" s="6" t="s">
        <v>194</v>
      </c>
      <c r="E2383" s="6" t="s">
        <v>2533</v>
      </c>
      <c r="F2383" s="6" t="s">
        <v>201</v>
      </c>
      <c r="G2383" s="6" t="s">
        <v>130</v>
      </c>
      <c r="H2383" s="6" t="s">
        <v>1715</v>
      </c>
      <c r="I2383" s="27" t="n">
        <v>0</v>
      </c>
      <c r="J2383" s="27" t="n">
        <v>0</v>
      </c>
      <c r="K2383" s="27" t="n">
        <v>1.6</v>
      </c>
      <c r="L2383" s="28" t="n">
        <f aca="false">I2383+J2383</f>
        <v>0</v>
      </c>
      <c r="M2383" s="28" t="n">
        <f aca="false">L2383+K2383</f>
        <v>1.6</v>
      </c>
      <c r="N2383" s="22" t="str">
        <f aca="false">IF(I2383&gt;0,"Sí","No")</f>
        <v>No</v>
      </c>
      <c r="O2383" s="22" t="str">
        <f aca="false">IF(J2383&gt;0,"Sí","No")</f>
        <v>No</v>
      </c>
      <c r="P2383" s="22" t="str">
        <f aca="false">IF(K2383&gt;0,"Sí","No")</f>
        <v>Sí</v>
      </c>
      <c r="Q2383" s="22" t="str">
        <f aca="false">IF(OR(I2383&gt;0,J2383&gt;0),"Sí","No")</f>
        <v>No</v>
      </c>
      <c r="R2383" s="27"/>
      <c r="S2383" s="27"/>
      <c r="T2383" s="27"/>
      <c r="U2383" s="27"/>
      <c r="V2383" s="27"/>
      <c r="W2383" s="12" t="str">
        <f aca="false">IF(AND(I2383&gt;0,R2383&gt;0),(S2383-R2383)/R2383,"")</f>
        <v/>
      </c>
      <c r="X2383" s="12" t="str">
        <f aca="false">IF(AND(J2383&gt;0,T2383&gt;0),(U2383-T2383)/T2383,"")</f>
        <v/>
      </c>
      <c r="Y2383" s="12" t="str">
        <f aca="false">IF(AND(K2383&gt;0,V2383&gt;0),(V2383-Resumen!$B$7)/Resumen!$B$7,"")</f>
        <v/>
      </c>
      <c r="Z2383" s="28" t="str">
        <f aca="false">IF(AND(K2383&gt;0,I2383&gt;0,V2383&gt;0,S2383&gt;0),V2383-S2383,"")</f>
        <v/>
      </c>
      <c r="AA2383" s="12" t="str">
        <f aca="false">IF(Z2383&lt;&gt;"",Z2383/S2383,"")</f>
        <v/>
      </c>
      <c r="AB2383" s="28" t="str">
        <f aca="false">IF(AND(K2383&gt;0,J2383&gt;0,V2383&gt;0,U2383&gt;0),V2383-U2383,"")</f>
        <v/>
      </c>
      <c r="AC2383" s="12" t="str">
        <f aca="false">IF(AB2383&lt;&gt;"",AB2383/U2383,"")</f>
        <v/>
      </c>
      <c r="AD2383" s="27" t="n">
        <v>0</v>
      </c>
      <c r="AE2383" s="27" t="n">
        <v>0</v>
      </c>
      <c r="AF2383" s="27" t="n">
        <v>0</v>
      </c>
      <c r="AG2383" s="28" t="n">
        <f aca="false">AD2383+AE2383+AF2383</f>
        <v>0</v>
      </c>
      <c r="AH2383" s="12" t="str">
        <f aca="false">IF(AG2383&gt;0,AD2383/AG2383,"")</f>
        <v/>
      </c>
      <c r="AI2383" s="27" t="n">
        <v>0</v>
      </c>
      <c r="AJ2383" s="27" t="n">
        <v>0</v>
      </c>
      <c r="AK2383" s="27" t="n">
        <v>0</v>
      </c>
      <c r="AL2383" s="22" t="str">
        <f aca="false">IF(OR(AJ2383&gt;0,AK2383&gt;0),"Sí","No")</f>
        <v>No</v>
      </c>
      <c r="AM2383" s="6"/>
      <c r="AN2383" s="6"/>
      <c r="AO2383" s="12" t="n">
        <f aca="false">IF(M2383&gt;0,K2383/M2383,"")</f>
        <v>1</v>
      </c>
      <c r="AP2383" s="22" t="str">
        <f aca="false">IF(M2383&gt;=Resumen!$B$5,"Alto","Bajo")</f>
        <v>Bajo</v>
      </c>
      <c r="AQ2383" s="22" t="str">
        <f aca="false">IF(AO2383&gt;=Resumen!$B$28,"Alto","Bajo")</f>
        <v>Alto</v>
      </c>
      <c r="AR2383" s="22" t="str">
        <f aca="false">AP2383&amp;" Potencial / "&amp;AQ2383&amp;" Share"</f>
        <v>Bajo Potencial / Alto Share</v>
      </c>
      <c r="AS2383" s="22" t="str">
        <f aca="false">IF(Q2383="Sí",IF(AO2383&gt;=Resumen!$B$29,"Alto","Bajo"),"")</f>
        <v/>
      </c>
      <c r="AT2383" s="22" t="str">
        <f aca="false">IF(AS2383&lt;&gt;"",AP2383&amp;" Potencial / "&amp;AS2383&amp;" Share","")</f>
        <v/>
      </c>
      <c r="AU2383" s="22" t="str">
        <f aca="false">IF(AH2383="","Sin dato",IF(AH2383-AO2383&gt;Resumen!$B$6,"Sobre-exhibido",IF(AO2383-AH2383&gt;Resumen!$B$6,"Sub-exhibido","En línea")))</f>
        <v>Sin dato</v>
      </c>
      <c r="AV2383" s="22" t="str">
        <f aca="false">IF(AT2383="","",IF(AT2383="Alto Potencial / Bajo Share",1,IF(AT2383="Alto Potencial / Alto Share",2,IF(AT2383="Bajo Potencial / Alto Share",3,4))))</f>
        <v/>
      </c>
      <c r="AW2383" s="22" t="str">
        <f aca="false">IF(Q2383="No","Sin competencia directa",IF(AV2383=1,"1 - Foco Conquista (Alto Pot / Bajo Share)",IF(AV2383=2,"2 - Foco Defensa (Alto Pot / Alto Share)",IF(AV2383=3,"3 - Monitoreo (Bajo Pot / Alto Share)","4 - Baja Prioridad (Bajo Pot / Bajo Share)"))))</f>
        <v>Sin competencia directa</v>
      </c>
      <c r="AX2383" s="12" t="str">
        <f aca="false">IF(OR(IFERROR(AND(W2383&lt;&gt;"",Y2383&lt;&gt;"",Y2383-W2383&gt;Resumen!$B$8),FALSE()),IFERROR(AND(X2383&lt;&gt;"",Y2383&lt;&gt;"",Y2383-X2383&gt;Resumen!$B$8),FALSE())),MAX(IF(IFERROR(AND(W2383&lt;&gt;"",Y2383&lt;&gt;"",Y2383-W2383&gt;Resumen!$B$8),FALSE()),Y2383-W2383,0),IF(IFERROR(AND(X2383&lt;&gt;"",Y2383&lt;&gt;"",Y2383-X2383&gt;Resumen!$B$8),FALSE()),Y2383-X2383,0)),"")</f>
        <v/>
      </c>
      <c r="AY2383" s="22" t="str">
        <f aca="false">IF(OR(IFERROR(AND(W2383&lt;&gt;"",Y2383&lt;&gt;"",Y2383-W2383&gt;Resumen!$B$8),FALSE()),IFERROR(AND(X2383&lt;&gt;"",Y2383&lt;&gt;"",Y2383-X2383&gt;Resumen!$B$8),FALSE())),TRIM("Lays tiene mayor markup que "&amp;IF(IFERROR(AND(W2383&lt;&gt;"",Y2383&lt;&gt;"",Y2383-W2383&gt;Resumen!$B$8),FALSE()),"Quento ","")&amp;IF(IFERROR(AND(X2383&lt;&gt;"",Y2383&lt;&gt;"",Y2383-X2383&gt;Resumen!$B$8),FALSE()),"Julicroc ","")&amp;"en este PDV"),"")</f>
        <v/>
      </c>
      <c r="AZ2383" s="22" t="str">
        <f aca="false">IF(COUNTIF('Plan Pehuamar - Lista'!$A$2:$A$167,A2383)&gt;0,"Sí","No")</f>
        <v>No</v>
      </c>
      <c r="BA2383" s="22" t="str">
        <f aca="false">IF(COUNTIF('Plan Combo 9+1'!$A$2:$A$226,A2383)&gt;0,"Sí","No")</f>
        <v>No</v>
      </c>
      <c r="BB2383" s="22" t="str">
        <f aca="false">IF(AH2383="","No",IF(BA2383="Sí",IF((AO2383-AH2383)&gt;Resumen!$B$6,"Sí","No"),IF((AO2383-AH2383)&gt;=Resumen!$B$132,"Sí","No")))</f>
        <v>No</v>
      </c>
      <c r="BC2383" s="22" t="str">
        <f aca="false">IF(AND(N2383="Sí",AL2383="Sí",AI2383=0),"Sí","No")</f>
        <v>No</v>
      </c>
      <c r="BD2383" s="22" t="str">
        <f aca="false">IF(COUNTIF('Plan 9+1 (con Pehuamar)'!$A$2:$A$227,A2383)&gt;0,"Sí","No")</f>
        <v>No</v>
      </c>
    </row>
    <row r="2384" customFormat="false" ht="15" hidden="false" customHeight="true" outlineLevel="0" collapsed="false">
      <c r="A2384" s="6" t="n">
        <v>202644</v>
      </c>
      <c r="B2384" s="6" t="n">
        <v>15</v>
      </c>
      <c r="C2384" s="6" t="n">
        <v>1501</v>
      </c>
      <c r="D2384" s="6" t="s">
        <v>194</v>
      </c>
      <c r="E2384" s="6" t="s">
        <v>2534</v>
      </c>
      <c r="F2384" s="6" t="s">
        <v>206</v>
      </c>
      <c r="G2384" s="6" t="s">
        <v>130</v>
      </c>
      <c r="H2384" s="6" t="s">
        <v>1715</v>
      </c>
      <c r="I2384" s="27" t="n">
        <v>10</v>
      </c>
      <c r="J2384" s="27" t="n">
        <v>0</v>
      </c>
      <c r="K2384" s="27" t="n">
        <v>8</v>
      </c>
      <c r="L2384" s="28" t="n">
        <f aca="false">I2384+J2384</f>
        <v>10</v>
      </c>
      <c r="M2384" s="28" t="n">
        <f aca="false">L2384+K2384</f>
        <v>18</v>
      </c>
      <c r="N2384" s="22" t="str">
        <f aca="false">IF(I2384&gt;0,"Sí","No")</f>
        <v>Sí</v>
      </c>
      <c r="O2384" s="22" t="str">
        <f aca="false">IF(J2384&gt;0,"Sí","No")</f>
        <v>No</v>
      </c>
      <c r="P2384" s="22" t="str">
        <f aca="false">IF(K2384&gt;0,"Sí","No")</f>
        <v>Sí</v>
      </c>
      <c r="Q2384" s="22" t="str">
        <f aca="false">IF(OR(I2384&gt;0,J2384&gt;0),"Sí","No")</f>
        <v>Sí</v>
      </c>
      <c r="R2384" s="27" t="n">
        <v>1789</v>
      </c>
      <c r="S2384" s="27" t="n">
        <v>2600</v>
      </c>
      <c r="T2384" s="27"/>
      <c r="U2384" s="27"/>
      <c r="V2384" s="27" t="n">
        <v>3600</v>
      </c>
      <c r="W2384" s="12" t="n">
        <f aca="false">IF(AND(I2384&gt;0,R2384&gt;0),(S2384-R2384)/R2384,"")</f>
        <v>0.453325880380101</v>
      </c>
      <c r="X2384" s="12" t="str">
        <f aca="false">IF(AND(J2384&gt;0,T2384&gt;0),(U2384-T2384)/T2384,"")</f>
        <v/>
      </c>
      <c r="Y2384" s="12" t="n">
        <f aca="false">IF(AND(K2384&gt;0,V2384&gt;0),(V2384-Resumen!$B$7)/Resumen!$B$7,"")</f>
        <v>0.44</v>
      </c>
      <c r="Z2384" s="28" t="n">
        <f aca="false">IF(AND(K2384&gt;0,I2384&gt;0,V2384&gt;0,S2384&gt;0),V2384-S2384,"")</f>
        <v>1000</v>
      </c>
      <c r="AA2384" s="12" t="n">
        <f aca="false">IF(Z2384&lt;&gt;"",Z2384/S2384,"")</f>
        <v>0.384615384615385</v>
      </c>
      <c r="AB2384" s="28" t="str">
        <f aca="false">IF(AND(K2384&gt;0,J2384&gt;0,V2384&gt;0,U2384&gt;0),V2384-U2384,"")</f>
        <v/>
      </c>
      <c r="AC2384" s="12" t="str">
        <f aca="false">IF(AB2384&lt;&gt;"",AB2384/U2384,"")</f>
        <v/>
      </c>
      <c r="AD2384" s="27" t="n">
        <v>5</v>
      </c>
      <c r="AE2384" s="27" t="n">
        <v>3</v>
      </c>
      <c r="AF2384" s="27" t="n">
        <v>0</v>
      </c>
      <c r="AG2384" s="28" t="n">
        <f aca="false">AD2384+AE2384+AF2384</f>
        <v>8</v>
      </c>
      <c r="AH2384" s="12" t="n">
        <f aca="false">IF(AG2384&gt;0,AD2384/AG2384,"")</f>
        <v>0.625</v>
      </c>
      <c r="AI2384" s="27" t="n">
        <v>1</v>
      </c>
      <c r="AJ2384" s="27" t="n">
        <v>0</v>
      </c>
      <c r="AK2384" s="27" t="n">
        <v>0</v>
      </c>
      <c r="AL2384" s="22" t="str">
        <f aca="false">IF(OR(AJ2384&gt;0,AK2384&gt;0),"Sí","No")</f>
        <v>No</v>
      </c>
      <c r="AM2384" s="6" t="s">
        <v>397</v>
      </c>
      <c r="AN2384" s="6"/>
      <c r="AO2384" s="12" t="n">
        <f aca="false">IF(M2384&gt;0,K2384/M2384,"")</f>
        <v>0.444444444444444</v>
      </c>
      <c r="AP2384" s="22" t="str">
        <f aca="false">IF(M2384&gt;=Resumen!$B$5,"Alto","Bajo")</f>
        <v>Bajo</v>
      </c>
      <c r="AQ2384" s="22" t="str">
        <f aca="false">IF(AO2384&gt;=Resumen!$B$28,"Alto","Bajo")</f>
        <v>Alto</v>
      </c>
      <c r="AR2384" s="22" t="str">
        <f aca="false">AP2384&amp;" Potencial / "&amp;AQ2384&amp;" Share"</f>
        <v>Bajo Potencial / Alto Share</v>
      </c>
      <c r="AS2384" s="22" t="str">
        <f aca="false">IF(Q2384="Sí",IF(AO2384&gt;=Resumen!$B$29,"Alto","Bajo"),"")</f>
        <v>Bajo</v>
      </c>
      <c r="AT2384" s="22" t="str">
        <f aca="false">IF(AS2384&lt;&gt;"",AP2384&amp;" Potencial / "&amp;AS2384&amp;" Share","")</f>
        <v>Bajo Potencial / Bajo Share</v>
      </c>
      <c r="AU2384" s="22" t="str">
        <f aca="false">IF(AH2384="","Sin dato",IF(AH2384-AO2384&gt;Resumen!$B$6,"Sobre-exhibido",IF(AO2384-AH2384&gt;Resumen!$B$6,"Sub-exhibido","En línea")))</f>
        <v>Sobre-exhibido</v>
      </c>
      <c r="AV2384" s="22" t="n">
        <f aca="false">IF(AT2384="","",IF(AT2384="Alto Potencial / Bajo Share",1,IF(AT2384="Alto Potencial / Alto Share",2,IF(AT2384="Bajo Potencial / Alto Share",3,4))))</f>
        <v>4</v>
      </c>
      <c r="AW2384" s="22" t="str">
        <f aca="false">IF(Q2384="No","Sin competencia directa",IF(AV2384=1,"1 - Foco Conquista (Alto Pot / Bajo Share)",IF(AV2384=2,"2 - Foco Defensa (Alto Pot / Alto Share)",IF(AV2384=3,"3 - Monitoreo (Bajo Pot / Alto Share)","4 - Baja Prioridad (Bajo Pot / Bajo Share)"))))</f>
        <v>4 - Baja Prioridad (Bajo Pot / Bajo Share)</v>
      </c>
      <c r="AX2384" s="12" t="str">
        <f aca="false">IF(OR(IFERROR(AND(W2384&lt;&gt;"",Y2384&lt;&gt;"",Y2384-W2384&gt;Resumen!$B$8),FALSE()),IFERROR(AND(X2384&lt;&gt;"",Y2384&lt;&gt;"",Y2384-X2384&gt;Resumen!$B$8),FALSE())),MAX(IF(IFERROR(AND(W2384&lt;&gt;"",Y2384&lt;&gt;"",Y2384-W2384&gt;Resumen!$B$8),FALSE()),Y2384-W2384,0),IF(IFERROR(AND(X2384&lt;&gt;"",Y2384&lt;&gt;"",Y2384-X2384&gt;Resumen!$B$8),FALSE()),Y2384-X2384,0)),"")</f>
        <v/>
      </c>
      <c r="AY2384" s="22" t="str">
        <f aca="false">IF(OR(IFERROR(AND(W2384&lt;&gt;"",Y2384&lt;&gt;"",Y2384-W2384&gt;Resumen!$B$8),FALSE()),IFERROR(AND(X2384&lt;&gt;"",Y2384&lt;&gt;"",Y2384-X2384&gt;Resumen!$B$8),FALSE())),TRIM("Lays tiene mayor markup que "&amp;IF(IFERROR(AND(W2384&lt;&gt;"",Y2384&lt;&gt;"",Y2384-W2384&gt;Resumen!$B$8),FALSE()),"Quento ","")&amp;IF(IFERROR(AND(X2384&lt;&gt;"",Y2384&lt;&gt;"",Y2384-X2384&gt;Resumen!$B$8),FALSE()),"Julicroc ","")&amp;"en este PDV"),"")</f>
        <v/>
      </c>
      <c r="AZ2384" s="22" t="str">
        <f aca="false">IF(COUNTIF('Plan Pehuamar - Lista'!$A$2:$A$167,A2384)&gt;0,"Sí","No")</f>
        <v>No</v>
      </c>
      <c r="BA2384" s="22" t="str">
        <f aca="false">IF(COUNTIF('Plan Combo 9+1'!$A$2:$A$226,A2384)&gt;0,"Sí","No")</f>
        <v>No</v>
      </c>
      <c r="BB2384" s="22" t="str">
        <f aca="false">IF(AH2384="","No",IF(BA2384="Sí",IF((AO2384-AH2384)&gt;Resumen!$B$6,"Sí","No"),IF((AO2384-AH2384)&gt;=Resumen!$B$132,"Sí","No")))</f>
        <v>No</v>
      </c>
      <c r="BC2384" s="22" t="str">
        <f aca="false">IF(AND(N2384="Sí",AL2384="Sí",AI2384=0),"Sí","No")</f>
        <v>No</v>
      </c>
      <c r="BD2384" s="22" t="str">
        <f aca="false">IF(COUNTIF('Plan 9+1 (con Pehuamar)'!$A$2:$A$227,A2384)&gt;0,"Sí","No")</f>
        <v>No</v>
      </c>
    </row>
    <row r="2385" customFormat="false" ht="15" hidden="false" customHeight="true" outlineLevel="0" collapsed="false">
      <c r="A2385" s="6" t="n">
        <v>202764</v>
      </c>
      <c r="B2385" s="6" t="n">
        <v>15</v>
      </c>
      <c r="C2385" s="6" t="n">
        <v>1501</v>
      </c>
      <c r="D2385" s="6" t="s">
        <v>194</v>
      </c>
      <c r="E2385" s="6" t="s">
        <v>2535</v>
      </c>
      <c r="F2385" s="6" t="s">
        <v>206</v>
      </c>
      <c r="G2385" s="6" t="s">
        <v>130</v>
      </c>
      <c r="H2385" s="6" t="s">
        <v>1715</v>
      </c>
      <c r="I2385" s="27" t="n">
        <v>8</v>
      </c>
      <c r="J2385" s="27" t="n">
        <v>0</v>
      </c>
      <c r="K2385" s="27" t="n">
        <v>5</v>
      </c>
      <c r="L2385" s="28" t="n">
        <f aca="false">I2385+J2385</f>
        <v>8</v>
      </c>
      <c r="M2385" s="28" t="n">
        <f aca="false">L2385+K2385</f>
        <v>13</v>
      </c>
      <c r="N2385" s="22" t="str">
        <f aca="false">IF(I2385&gt;0,"Sí","No")</f>
        <v>Sí</v>
      </c>
      <c r="O2385" s="22" t="str">
        <f aca="false">IF(J2385&gt;0,"Sí","No")</f>
        <v>No</v>
      </c>
      <c r="P2385" s="22" t="str">
        <f aca="false">IF(K2385&gt;0,"Sí","No")</f>
        <v>Sí</v>
      </c>
      <c r="Q2385" s="22" t="str">
        <f aca="false">IF(OR(I2385&gt;0,J2385&gt;0),"Sí","No")</f>
        <v>Sí</v>
      </c>
      <c r="R2385" s="27" t="n">
        <v>1789</v>
      </c>
      <c r="S2385" s="27" t="n">
        <v>2500</v>
      </c>
      <c r="T2385" s="27"/>
      <c r="U2385" s="27"/>
      <c r="V2385" s="27" t="n">
        <v>3500</v>
      </c>
      <c r="W2385" s="12" t="n">
        <f aca="false">IF(AND(I2385&gt;0,R2385&gt;0),(S2385-R2385)/R2385,"")</f>
        <v>0.397428731134712</v>
      </c>
      <c r="X2385" s="12" t="str">
        <f aca="false">IF(AND(J2385&gt;0,T2385&gt;0),(U2385-T2385)/T2385,"")</f>
        <v/>
      </c>
      <c r="Y2385" s="12" t="n">
        <f aca="false">IF(AND(K2385&gt;0,V2385&gt;0),(V2385-Resumen!$B$7)/Resumen!$B$7,"")</f>
        <v>0.4</v>
      </c>
      <c r="Z2385" s="28" t="n">
        <f aca="false">IF(AND(K2385&gt;0,I2385&gt;0,V2385&gt;0,S2385&gt;0),V2385-S2385,"")</f>
        <v>1000</v>
      </c>
      <c r="AA2385" s="12" t="n">
        <f aca="false">IF(Z2385&lt;&gt;"",Z2385/S2385,"")</f>
        <v>0.4</v>
      </c>
      <c r="AB2385" s="28" t="str">
        <f aca="false">IF(AND(K2385&gt;0,J2385&gt;0,V2385&gt;0,U2385&gt;0),V2385-U2385,"")</f>
        <v/>
      </c>
      <c r="AC2385" s="12" t="str">
        <f aca="false">IF(AB2385&lt;&gt;"",AB2385/U2385,"")</f>
        <v/>
      </c>
      <c r="AD2385" s="27" t="n">
        <v>2</v>
      </c>
      <c r="AE2385" s="27" t="n">
        <v>2</v>
      </c>
      <c r="AF2385" s="27" t="n">
        <v>0</v>
      </c>
      <c r="AG2385" s="28" t="n">
        <f aca="false">AD2385+AE2385+AF2385</f>
        <v>4</v>
      </c>
      <c r="AH2385" s="12" t="n">
        <f aca="false">IF(AG2385&gt;0,AD2385/AG2385,"")</f>
        <v>0.5</v>
      </c>
      <c r="AI2385" s="27" t="n">
        <v>1</v>
      </c>
      <c r="AJ2385" s="27" t="n">
        <v>0</v>
      </c>
      <c r="AK2385" s="27" t="n">
        <v>0</v>
      </c>
      <c r="AL2385" s="22" t="str">
        <f aca="false">IF(OR(AJ2385&gt;0,AK2385&gt;0),"Sí","No")</f>
        <v>No</v>
      </c>
      <c r="AM2385" s="6" t="s">
        <v>198</v>
      </c>
      <c r="AN2385" s="6"/>
      <c r="AO2385" s="12" t="n">
        <f aca="false">IF(M2385&gt;0,K2385/M2385,"")</f>
        <v>0.384615384615385</v>
      </c>
      <c r="AP2385" s="22" t="str">
        <f aca="false">IF(M2385&gt;=Resumen!$B$5,"Alto","Bajo")</f>
        <v>Bajo</v>
      </c>
      <c r="AQ2385" s="22" t="str">
        <f aca="false">IF(AO2385&gt;=Resumen!$B$28,"Alto","Bajo")</f>
        <v>Bajo</v>
      </c>
      <c r="AR2385" s="22" t="str">
        <f aca="false">AP2385&amp;" Potencial / "&amp;AQ2385&amp;" Share"</f>
        <v>Bajo Potencial / Bajo Share</v>
      </c>
      <c r="AS2385" s="22" t="str">
        <f aca="false">IF(Q2385="Sí",IF(AO2385&gt;=Resumen!$B$29,"Alto","Bajo"),"")</f>
        <v>Bajo</v>
      </c>
      <c r="AT2385" s="22" t="str">
        <f aca="false">IF(AS2385&lt;&gt;"",AP2385&amp;" Potencial / "&amp;AS2385&amp;" Share","")</f>
        <v>Bajo Potencial / Bajo Share</v>
      </c>
      <c r="AU2385" s="22" t="str">
        <f aca="false">IF(AH2385="","Sin dato",IF(AH2385-AO2385&gt;Resumen!$B$6,"Sobre-exhibido",IF(AO2385-AH2385&gt;Resumen!$B$6,"Sub-exhibido","En línea")))</f>
        <v>Sobre-exhibido</v>
      </c>
      <c r="AV2385" s="22" t="n">
        <f aca="false">IF(AT2385="","",IF(AT2385="Alto Potencial / Bajo Share",1,IF(AT2385="Alto Potencial / Alto Share",2,IF(AT2385="Bajo Potencial / Alto Share",3,4))))</f>
        <v>4</v>
      </c>
      <c r="AW2385" s="22" t="str">
        <f aca="false">IF(Q2385="No","Sin competencia directa",IF(AV2385=1,"1 - Foco Conquista (Alto Pot / Bajo Share)",IF(AV2385=2,"2 - Foco Defensa (Alto Pot / Alto Share)",IF(AV2385=3,"3 - Monitoreo (Bajo Pot / Alto Share)","4 - Baja Prioridad (Bajo Pot / Bajo Share)"))))</f>
        <v>4 - Baja Prioridad (Bajo Pot / Bajo Share)</v>
      </c>
      <c r="AX2385" s="12" t="str">
        <f aca="false">IF(OR(IFERROR(AND(W2385&lt;&gt;"",Y2385&lt;&gt;"",Y2385-W2385&gt;Resumen!$B$8),FALSE()),IFERROR(AND(X2385&lt;&gt;"",Y2385&lt;&gt;"",Y2385-X2385&gt;Resumen!$B$8),FALSE())),MAX(IF(IFERROR(AND(W2385&lt;&gt;"",Y2385&lt;&gt;"",Y2385-W2385&gt;Resumen!$B$8),FALSE()),Y2385-W2385,0),IF(IFERROR(AND(X2385&lt;&gt;"",Y2385&lt;&gt;"",Y2385-X2385&gt;Resumen!$B$8),FALSE()),Y2385-X2385,0)),"")</f>
        <v/>
      </c>
      <c r="AY2385" s="22" t="str">
        <f aca="false">IF(OR(IFERROR(AND(W2385&lt;&gt;"",Y2385&lt;&gt;"",Y2385-W2385&gt;Resumen!$B$8),FALSE()),IFERROR(AND(X2385&lt;&gt;"",Y2385&lt;&gt;"",Y2385-X2385&gt;Resumen!$B$8),FALSE())),TRIM("Lays tiene mayor markup que "&amp;IF(IFERROR(AND(W2385&lt;&gt;"",Y2385&lt;&gt;"",Y2385-W2385&gt;Resumen!$B$8),FALSE()),"Quento ","")&amp;IF(IFERROR(AND(X2385&lt;&gt;"",Y2385&lt;&gt;"",Y2385-X2385&gt;Resumen!$B$8),FALSE()),"Julicroc ","")&amp;"en este PDV"),"")</f>
        <v/>
      </c>
      <c r="AZ2385" s="22" t="str">
        <f aca="false">IF(COUNTIF('Plan Pehuamar - Lista'!$A$2:$A$167,A2385)&gt;0,"Sí","No")</f>
        <v>No</v>
      </c>
      <c r="BA2385" s="22" t="str">
        <f aca="false">IF(COUNTIF('Plan Combo 9+1'!$A$2:$A$226,A2385)&gt;0,"Sí","No")</f>
        <v>No</v>
      </c>
      <c r="BB2385" s="22" t="str">
        <f aca="false">IF(AH2385="","No",IF(BA2385="Sí",IF((AO2385-AH2385)&gt;Resumen!$B$6,"Sí","No"),IF((AO2385-AH2385)&gt;=Resumen!$B$132,"Sí","No")))</f>
        <v>No</v>
      </c>
      <c r="BC2385" s="22" t="str">
        <f aca="false">IF(AND(N2385="Sí",AL2385="Sí",AI2385=0),"Sí","No")</f>
        <v>No</v>
      </c>
      <c r="BD2385" s="22" t="str">
        <f aca="false">IF(COUNTIF('Plan 9+1 (con Pehuamar)'!$A$2:$A$227,A2385)&gt;0,"Sí","No")</f>
        <v>No</v>
      </c>
    </row>
    <row r="2386" customFormat="false" ht="15" hidden="false" customHeight="true" outlineLevel="0" collapsed="false">
      <c r="A2386" s="6" t="n">
        <v>201245</v>
      </c>
      <c r="B2386" s="6" t="n">
        <v>15</v>
      </c>
      <c r="C2386" s="6" t="n">
        <v>1502</v>
      </c>
      <c r="D2386" s="6" t="s">
        <v>254</v>
      </c>
      <c r="E2386" s="6" t="s">
        <v>2536</v>
      </c>
      <c r="F2386" s="6" t="s">
        <v>361</v>
      </c>
      <c r="G2386" s="6" t="s">
        <v>130</v>
      </c>
      <c r="H2386" s="6" t="s">
        <v>1715</v>
      </c>
      <c r="I2386" s="27" t="n">
        <v>12</v>
      </c>
      <c r="J2386" s="27" t="n">
        <v>0</v>
      </c>
      <c r="K2386" s="27" t="n">
        <v>7</v>
      </c>
      <c r="L2386" s="28" t="n">
        <f aca="false">I2386+J2386</f>
        <v>12</v>
      </c>
      <c r="M2386" s="28" t="n">
        <f aca="false">L2386+K2386</f>
        <v>19</v>
      </c>
      <c r="N2386" s="22" t="str">
        <f aca="false">IF(I2386&gt;0,"Sí","No")</f>
        <v>Sí</v>
      </c>
      <c r="O2386" s="22" t="str">
        <f aca="false">IF(J2386&gt;0,"Sí","No")</f>
        <v>No</v>
      </c>
      <c r="P2386" s="22" t="str">
        <f aca="false">IF(K2386&gt;0,"Sí","No")</f>
        <v>Sí</v>
      </c>
      <c r="Q2386" s="22" t="str">
        <f aca="false">IF(OR(I2386&gt;0,J2386&gt;0),"Sí","No")</f>
        <v>Sí</v>
      </c>
      <c r="R2386" s="27" t="n">
        <v>1789</v>
      </c>
      <c r="S2386" s="27" t="n">
        <v>2600</v>
      </c>
      <c r="T2386" s="27"/>
      <c r="U2386" s="27"/>
      <c r="V2386" s="27" t="n">
        <v>3550</v>
      </c>
      <c r="W2386" s="12" t="n">
        <f aca="false">IF(AND(I2386&gt;0,R2386&gt;0),(S2386-R2386)/R2386,"")</f>
        <v>0.453325880380101</v>
      </c>
      <c r="X2386" s="12" t="str">
        <f aca="false">IF(AND(J2386&gt;0,T2386&gt;0),(U2386-T2386)/T2386,"")</f>
        <v/>
      </c>
      <c r="Y2386" s="12" t="n">
        <f aca="false">IF(AND(K2386&gt;0,V2386&gt;0),(V2386-Resumen!$B$7)/Resumen!$B$7,"")</f>
        <v>0.42</v>
      </c>
      <c r="Z2386" s="28" t="n">
        <f aca="false">IF(AND(K2386&gt;0,I2386&gt;0,V2386&gt;0,S2386&gt;0),V2386-S2386,"")</f>
        <v>950</v>
      </c>
      <c r="AA2386" s="12" t="n">
        <f aca="false">IF(Z2386&lt;&gt;"",Z2386/S2386,"")</f>
        <v>0.365384615384615</v>
      </c>
      <c r="AB2386" s="28" t="str">
        <f aca="false">IF(AND(K2386&gt;0,J2386&gt;0,V2386&gt;0,U2386&gt;0),V2386-U2386,"")</f>
        <v/>
      </c>
      <c r="AC2386" s="12" t="str">
        <f aca="false">IF(AB2386&lt;&gt;"",AB2386/U2386,"")</f>
        <v/>
      </c>
      <c r="AD2386" s="27" t="n">
        <v>6</v>
      </c>
      <c r="AE2386" s="27" t="n">
        <v>3</v>
      </c>
      <c r="AF2386" s="27" t="n">
        <v>0</v>
      </c>
      <c r="AG2386" s="28" t="n">
        <f aca="false">AD2386+AE2386+AF2386</f>
        <v>9</v>
      </c>
      <c r="AH2386" s="12" t="n">
        <f aca="false">IF(AG2386&gt;0,AD2386/AG2386,"")</f>
        <v>0.666666666666667</v>
      </c>
      <c r="AI2386" s="27" t="n">
        <v>1</v>
      </c>
      <c r="AJ2386" s="27" t="n">
        <v>1</v>
      </c>
      <c r="AK2386" s="27" t="n">
        <v>0</v>
      </c>
      <c r="AL2386" s="22" t="str">
        <f aca="false">IF(OR(AJ2386&gt;0,AK2386&gt;0),"Sí","No")</f>
        <v>Sí</v>
      </c>
      <c r="AM2386" s="6" t="s">
        <v>198</v>
      </c>
      <c r="AN2386" s="6"/>
      <c r="AO2386" s="12" t="n">
        <f aca="false">IF(M2386&gt;0,K2386/M2386,"")</f>
        <v>0.368421052631579</v>
      </c>
      <c r="AP2386" s="22" t="str">
        <f aca="false">IF(M2386&gt;=Resumen!$B$5,"Alto","Bajo")</f>
        <v>Bajo</v>
      </c>
      <c r="AQ2386" s="22" t="str">
        <f aca="false">IF(AO2386&gt;=Resumen!$B$28,"Alto","Bajo")</f>
        <v>Bajo</v>
      </c>
      <c r="AR2386" s="22" t="str">
        <f aca="false">AP2386&amp;" Potencial / "&amp;AQ2386&amp;" Share"</f>
        <v>Bajo Potencial / Bajo Share</v>
      </c>
      <c r="AS2386" s="22" t="str">
        <f aca="false">IF(Q2386="Sí",IF(AO2386&gt;=Resumen!$B$29,"Alto","Bajo"),"")</f>
        <v>Bajo</v>
      </c>
      <c r="AT2386" s="22" t="str">
        <f aca="false">IF(AS2386&lt;&gt;"",AP2386&amp;" Potencial / "&amp;AS2386&amp;" Share","")</f>
        <v>Bajo Potencial / Bajo Share</v>
      </c>
      <c r="AU2386" s="22" t="str">
        <f aca="false">IF(AH2386="","Sin dato",IF(AH2386-AO2386&gt;Resumen!$B$6,"Sobre-exhibido",IF(AO2386-AH2386&gt;Resumen!$B$6,"Sub-exhibido","En línea")))</f>
        <v>Sobre-exhibido</v>
      </c>
      <c r="AV2386" s="22" t="n">
        <f aca="false">IF(AT2386="","",IF(AT2386="Alto Potencial / Bajo Share",1,IF(AT2386="Alto Potencial / Alto Share",2,IF(AT2386="Bajo Potencial / Alto Share",3,4))))</f>
        <v>4</v>
      </c>
      <c r="AW2386" s="22" t="str">
        <f aca="false">IF(Q2386="No","Sin competencia directa",IF(AV2386=1,"1 - Foco Conquista (Alto Pot / Bajo Share)",IF(AV2386=2,"2 - Foco Defensa (Alto Pot / Alto Share)",IF(AV2386=3,"3 - Monitoreo (Bajo Pot / Alto Share)","4 - Baja Prioridad (Bajo Pot / Bajo Share)"))))</f>
        <v>4 - Baja Prioridad (Bajo Pot / Bajo Share)</v>
      </c>
      <c r="AX2386" s="12" t="str">
        <f aca="false">IF(OR(IFERROR(AND(W2386&lt;&gt;"",Y2386&lt;&gt;"",Y2386-W2386&gt;Resumen!$B$8),FALSE()),IFERROR(AND(X2386&lt;&gt;"",Y2386&lt;&gt;"",Y2386-X2386&gt;Resumen!$B$8),FALSE())),MAX(IF(IFERROR(AND(W2386&lt;&gt;"",Y2386&lt;&gt;"",Y2386-W2386&gt;Resumen!$B$8),FALSE()),Y2386-W2386,0),IF(IFERROR(AND(X2386&lt;&gt;"",Y2386&lt;&gt;"",Y2386-X2386&gt;Resumen!$B$8),FALSE()),Y2386-X2386,0)),"")</f>
        <v/>
      </c>
      <c r="AY2386" s="22" t="str">
        <f aca="false">IF(OR(IFERROR(AND(W2386&lt;&gt;"",Y2386&lt;&gt;"",Y2386-W2386&gt;Resumen!$B$8),FALSE()),IFERROR(AND(X2386&lt;&gt;"",Y2386&lt;&gt;"",Y2386-X2386&gt;Resumen!$B$8),FALSE())),TRIM("Lays tiene mayor markup que "&amp;IF(IFERROR(AND(W2386&lt;&gt;"",Y2386&lt;&gt;"",Y2386-W2386&gt;Resumen!$B$8),FALSE()),"Quento ","")&amp;IF(IFERROR(AND(X2386&lt;&gt;"",Y2386&lt;&gt;"",Y2386-X2386&gt;Resumen!$B$8),FALSE()),"Julicroc ","")&amp;"en este PDV"),"")</f>
        <v/>
      </c>
      <c r="AZ2386" s="22" t="str">
        <f aca="false">IF(COUNTIF('Plan Pehuamar - Lista'!$A$2:$A$167,A2386)&gt;0,"Sí","No")</f>
        <v>No</v>
      </c>
      <c r="BA2386" s="22" t="str">
        <f aca="false">IF(COUNTIF('Plan Combo 9+1'!$A$2:$A$226,A2386)&gt;0,"Sí","No")</f>
        <v>No</v>
      </c>
      <c r="BB2386" s="22" t="str">
        <f aca="false">IF(AH2386="","No",IF(BA2386="Sí",IF((AO2386-AH2386)&gt;Resumen!$B$6,"Sí","No"),IF((AO2386-AH2386)&gt;=Resumen!$B$132,"Sí","No")))</f>
        <v>No</v>
      </c>
      <c r="BC2386" s="22" t="str">
        <f aca="false">IF(AND(N2386="Sí",AL2386="Sí",AI2386=0),"Sí","No")</f>
        <v>No</v>
      </c>
      <c r="BD2386" s="22" t="str">
        <f aca="false">IF(COUNTIF('Plan 9+1 (con Pehuamar)'!$A$2:$A$227,A2386)&gt;0,"Sí","No")</f>
        <v>No</v>
      </c>
    </row>
    <row r="2387" customFormat="false" ht="15" hidden="false" customHeight="true" outlineLevel="0" collapsed="false">
      <c r="A2387" s="6" t="n">
        <v>201259</v>
      </c>
      <c r="B2387" s="6" t="n">
        <v>15</v>
      </c>
      <c r="C2387" s="6" t="n">
        <v>1502</v>
      </c>
      <c r="D2387" s="6" t="s">
        <v>254</v>
      </c>
      <c r="E2387" s="6" t="s">
        <v>2537</v>
      </c>
      <c r="F2387" s="6" t="s">
        <v>196</v>
      </c>
      <c r="G2387" s="6" t="s">
        <v>130</v>
      </c>
      <c r="H2387" s="6" t="s">
        <v>1715</v>
      </c>
      <c r="I2387" s="27" t="n">
        <v>8</v>
      </c>
      <c r="J2387" s="27" t="n">
        <v>8</v>
      </c>
      <c r="K2387" s="27" t="n">
        <v>6</v>
      </c>
      <c r="L2387" s="28" t="n">
        <f aca="false">I2387+J2387</f>
        <v>16</v>
      </c>
      <c r="M2387" s="28" t="n">
        <f aca="false">L2387+K2387</f>
        <v>22</v>
      </c>
      <c r="N2387" s="22" t="str">
        <f aca="false">IF(I2387&gt;0,"Sí","No")</f>
        <v>Sí</v>
      </c>
      <c r="O2387" s="22" t="str">
        <f aca="false">IF(J2387&gt;0,"Sí","No")</f>
        <v>Sí</v>
      </c>
      <c r="P2387" s="22" t="str">
        <f aca="false">IF(K2387&gt;0,"Sí","No")</f>
        <v>Sí</v>
      </c>
      <c r="Q2387" s="22" t="str">
        <f aca="false">IF(OR(I2387&gt;0,J2387&gt;0),"Sí","No")</f>
        <v>Sí</v>
      </c>
      <c r="R2387" s="27" t="n">
        <v>1789</v>
      </c>
      <c r="S2387" s="27" t="n">
        <v>2600</v>
      </c>
      <c r="T2387" s="27" t="n">
        <v>1310</v>
      </c>
      <c r="U2387" s="27" t="n">
        <v>1550</v>
      </c>
      <c r="V2387" s="27" t="n">
        <v>3600</v>
      </c>
      <c r="W2387" s="12" t="n">
        <f aca="false">IF(AND(I2387&gt;0,R2387&gt;0),(S2387-R2387)/R2387,"")</f>
        <v>0.453325880380101</v>
      </c>
      <c r="X2387" s="12" t="n">
        <f aca="false">IF(AND(J2387&gt;0,T2387&gt;0),(U2387-T2387)/T2387,"")</f>
        <v>0.183206106870229</v>
      </c>
      <c r="Y2387" s="12" t="n">
        <f aca="false">IF(AND(K2387&gt;0,V2387&gt;0),(V2387-Resumen!$B$7)/Resumen!$B$7,"")</f>
        <v>0.44</v>
      </c>
      <c r="Z2387" s="28" t="n">
        <f aca="false">IF(AND(K2387&gt;0,I2387&gt;0,V2387&gt;0,S2387&gt;0),V2387-S2387,"")</f>
        <v>1000</v>
      </c>
      <c r="AA2387" s="12" t="n">
        <f aca="false">IF(Z2387&lt;&gt;"",Z2387/S2387,"")</f>
        <v>0.384615384615385</v>
      </c>
      <c r="AB2387" s="28" t="n">
        <f aca="false">IF(AND(K2387&gt;0,J2387&gt;0,V2387&gt;0,U2387&gt;0),V2387-U2387,"")</f>
        <v>2050</v>
      </c>
      <c r="AC2387" s="12" t="n">
        <f aca="false">IF(AB2387&lt;&gt;"",AB2387/U2387,"")</f>
        <v>1.32258064516129</v>
      </c>
      <c r="AD2387" s="27" t="n">
        <v>6</v>
      </c>
      <c r="AE2387" s="27" t="n">
        <v>4</v>
      </c>
      <c r="AF2387" s="27" t="n">
        <v>3</v>
      </c>
      <c r="AG2387" s="28" t="n">
        <f aca="false">AD2387+AE2387+AF2387</f>
        <v>13</v>
      </c>
      <c r="AH2387" s="12" t="n">
        <f aca="false">IF(AG2387&gt;0,AD2387/AG2387,"")</f>
        <v>0.461538461538462</v>
      </c>
      <c r="AI2387" s="27" t="n">
        <v>2</v>
      </c>
      <c r="AJ2387" s="27" t="n">
        <v>1</v>
      </c>
      <c r="AK2387" s="27" t="n">
        <v>1</v>
      </c>
      <c r="AL2387" s="22" t="str">
        <f aca="false">IF(OR(AJ2387&gt;0,AK2387&gt;0),"Sí","No")</f>
        <v>Sí</v>
      </c>
      <c r="AM2387" s="6" t="s">
        <v>198</v>
      </c>
      <c r="AN2387" s="6" t="s">
        <v>198</v>
      </c>
      <c r="AO2387" s="12" t="n">
        <f aca="false">IF(M2387&gt;0,K2387/M2387,"")</f>
        <v>0.272727272727273</v>
      </c>
      <c r="AP2387" s="22" t="str">
        <f aca="false">IF(M2387&gt;=Resumen!$B$5,"Alto","Bajo")</f>
        <v>Bajo</v>
      </c>
      <c r="AQ2387" s="22" t="str">
        <f aca="false">IF(AO2387&gt;=Resumen!$B$28,"Alto","Bajo")</f>
        <v>Bajo</v>
      </c>
      <c r="AR2387" s="22" t="str">
        <f aca="false">AP2387&amp;" Potencial / "&amp;AQ2387&amp;" Share"</f>
        <v>Bajo Potencial / Bajo Share</v>
      </c>
      <c r="AS2387" s="22" t="str">
        <f aca="false">IF(Q2387="Sí",IF(AO2387&gt;=Resumen!$B$29,"Alto","Bajo"),"")</f>
        <v>Bajo</v>
      </c>
      <c r="AT2387" s="22" t="str">
        <f aca="false">IF(AS2387&lt;&gt;"",AP2387&amp;" Potencial / "&amp;AS2387&amp;" Share","")</f>
        <v>Bajo Potencial / Bajo Share</v>
      </c>
      <c r="AU2387" s="22" t="str">
        <f aca="false">IF(AH2387="","Sin dato",IF(AH2387-AO2387&gt;Resumen!$B$6,"Sobre-exhibido",IF(AO2387-AH2387&gt;Resumen!$B$6,"Sub-exhibido","En línea")))</f>
        <v>Sobre-exhibido</v>
      </c>
      <c r="AV2387" s="22" t="n">
        <f aca="false">IF(AT2387="","",IF(AT2387="Alto Potencial / Bajo Share",1,IF(AT2387="Alto Potencial / Alto Share",2,IF(AT2387="Bajo Potencial / Alto Share",3,4))))</f>
        <v>4</v>
      </c>
      <c r="AW2387" s="22" t="str">
        <f aca="false">IF(Q2387="No","Sin competencia directa",IF(AV2387=1,"1 - Foco Conquista (Alto Pot / Bajo Share)",IF(AV2387=2,"2 - Foco Defensa (Alto Pot / Alto Share)",IF(AV2387=3,"3 - Monitoreo (Bajo Pot / Alto Share)","4 - Baja Prioridad (Bajo Pot / Bajo Share)"))))</f>
        <v>4 - Baja Prioridad (Bajo Pot / Bajo Share)</v>
      </c>
      <c r="AX2387" s="12" t="n">
        <f aca="false">IF(OR(IFERROR(AND(W2387&lt;&gt;"",Y2387&lt;&gt;"",Y2387-W2387&gt;Resumen!$B$8),FALSE()),IFERROR(AND(X2387&lt;&gt;"",Y2387&lt;&gt;"",Y2387-X2387&gt;Resumen!$B$8),FALSE())),MAX(IF(IFERROR(AND(W2387&lt;&gt;"",Y2387&lt;&gt;"",Y2387-W2387&gt;Resumen!$B$8),FALSE()),Y2387-W2387,0),IF(IFERROR(AND(X2387&lt;&gt;"",Y2387&lt;&gt;"",Y2387-X2387&gt;Resumen!$B$8),FALSE()),Y2387-X2387,0)),"")</f>
        <v>0.256793893129771</v>
      </c>
      <c r="AY2387" s="22" t="str">
        <f aca="false">IF(OR(IFERROR(AND(W2387&lt;&gt;"",Y2387&lt;&gt;"",Y2387-W2387&gt;Resumen!$B$8),FALSE()),IFERROR(AND(X2387&lt;&gt;"",Y2387&lt;&gt;"",Y2387-X2387&gt;Resumen!$B$8),FALSE())),TRIM("Lays tiene mayor markup que "&amp;IF(IFERROR(AND(W2387&lt;&gt;"",Y2387&lt;&gt;"",Y2387-W2387&gt;Resumen!$B$8),FALSE()),"Quento ","")&amp;IF(IFERROR(AND(X2387&lt;&gt;"",Y2387&lt;&gt;"",Y2387-X2387&gt;Resumen!$B$8),FALSE()),"Julicroc ","")&amp;"en este PDV"),"")</f>
        <v>Lays tiene mayor markup que Julicroc en este PDV</v>
      </c>
      <c r="AZ2387" s="22" t="str">
        <f aca="false">IF(COUNTIF('Plan Pehuamar - Lista'!$A$2:$A$167,A2387)&gt;0,"Sí","No")</f>
        <v>No</v>
      </c>
      <c r="BA2387" s="22" t="str">
        <f aca="false">IF(COUNTIF('Plan Combo 9+1'!$A$2:$A$226,A2387)&gt;0,"Sí","No")</f>
        <v>No</v>
      </c>
      <c r="BB2387" s="22" t="str">
        <f aca="false">IF(AH2387="","No",IF(BA2387="Sí",IF((AO2387-AH2387)&gt;Resumen!$B$6,"Sí","No"),IF((AO2387-AH2387)&gt;=Resumen!$B$132,"Sí","No")))</f>
        <v>No</v>
      </c>
      <c r="BC2387" s="22" t="str">
        <f aca="false">IF(AND(N2387="Sí",AL2387="Sí",AI2387=0),"Sí","No")</f>
        <v>No</v>
      </c>
      <c r="BD2387" s="22" t="str">
        <f aca="false">IF(COUNTIF('Plan 9+1 (con Pehuamar)'!$A$2:$A$227,A2387)&gt;0,"Sí","No")</f>
        <v>No</v>
      </c>
    </row>
    <row r="2388" customFormat="false" ht="15" hidden="false" customHeight="true" outlineLevel="0" collapsed="false">
      <c r="A2388" s="6" t="n">
        <v>201286</v>
      </c>
      <c r="B2388" s="6" t="n">
        <v>15</v>
      </c>
      <c r="C2388" s="6" t="n">
        <v>1502</v>
      </c>
      <c r="D2388" s="6" t="s">
        <v>254</v>
      </c>
      <c r="E2388" s="6" t="s">
        <v>2538</v>
      </c>
      <c r="F2388" s="6" t="s">
        <v>361</v>
      </c>
      <c r="G2388" s="6" t="s">
        <v>130</v>
      </c>
      <c r="H2388" s="6" t="s">
        <v>1715</v>
      </c>
      <c r="I2388" s="27" t="n">
        <v>64</v>
      </c>
      <c r="J2388" s="27" t="n">
        <v>64</v>
      </c>
      <c r="K2388" s="27" t="n">
        <v>60</v>
      </c>
      <c r="L2388" s="28" t="n">
        <f aca="false">I2388+J2388</f>
        <v>128</v>
      </c>
      <c r="M2388" s="28" t="n">
        <f aca="false">L2388+K2388</f>
        <v>188</v>
      </c>
      <c r="N2388" s="22" t="str">
        <f aca="false">IF(I2388&gt;0,"Sí","No")</f>
        <v>Sí</v>
      </c>
      <c r="O2388" s="22" t="str">
        <f aca="false">IF(J2388&gt;0,"Sí","No")</f>
        <v>Sí</v>
      </c>
      <c r="P2388" s="22" t="str">
        <f aca="false">IF(K2388&gt;0,"Sí","No")</f>
        <v>Sí</v>
      </c>
      <c r="Q2388" s="22" t="str">
        <f aca="false">IF(OR(I2388&gt;0,J2388&gt;0),"Sí","No")</f>
        <v>Sí</v>
      </c>
      <c r="R2388" s="27" t="n">
        <v>1414</v>
      </c>
      <c r="S2388" s="27" t="n">
        <v>2050</v>
      </c>
      <c r="T2388" s="27" t="n">
        <v>984</v>
      </c>
      <c r="U2388" s="27" t="n">
        <v>1500</v>
      </c>
      <c r="V2388" s="27" t="n">
        <v>3300</v>
      </c>
      <c r="W2388" s="12" t="n">
        <f aca="false">IF(AND(I2388&gt;0,R2388&gt;0),(S2388-R2388)/R2388,"")</f>
        <v>0.44978783592645</v>
      </c>
      <c r="X2388" s="12" t="n">
        <f aca="false">IF(AND(J2388&gt;0,T2388&gt;0),(U2388-T2388)/T2388,"")</f>
        <v>0.524390243902439</v>
      </c>
      <c r="Y2388" s="12" t="n">
        <f aca="false">IF(AND(K2388&gt;0,V2388&gt;0),(V2388-Resumen!$B$7)/Resumen!$B$7,"")</f>
        <v>0.32</v>
      </c>
      <c r="Z2388" s="28" t="n">
        <f aca="false">IF(AND(K2388&gt;0,I2388&gt;0,V2388&gt;0,S2388&gt;0),V2388-S2388,"")</f>
        <v>1250</v>
      </c>
      <c r="AA2388" s="12" t="n">
        <f aca="false">IF(Z2388&lt;&gt;"",Z2388/S2388,"")</f>
        <v>0.609756097560976</v>
      </c>
      <c r="AB2388" s="28" t="n">
        <f aca="false">IF(AND(K2388&gt;0,J2388&gt;0,V2388&gt;0,U2388&gt;0),V2388-U2388,"")</f>
        <v>1800</v>
      </c>
      <c r="AC2388" s="12" t="n">
        <f aca="false">IF(AB2388&lt;&gt;"",AB2388/U2388,"")</f>
        <v>1.2</v>
      </c>
      <c r="AD2388" s="27" t="n">
        <v>15</v>
      </c>
      <c r="AE2388" s="27" t="n">
        <v>4</v>
      </c>
      <c r="AF2388" s="27" t="n">
        <v>3</v>
      </c>
      <c r="AG2388" s="28" t="n">
        <f aca="false">AD2388+AE2388+AF2388</f>
        <v>22</v>
      </c>
      <c r="AH2388" s="12" t="n">
        <f aca="false">IF(AG2388&gt;0,AD2388/AG2388,"")</f>
        <v>0.681818181818182</v>
      </c>
      <c r="AI2388" s="27" t="n">
        <v>2</v>
      </c>
      <c r="AJ2388" s="27" t="n">
        <v>1</v>
      </c>
      <c r="AK2388" s="27" t="n">
        <v>0</v>
      </c>
      <c r="AL2388" s="22" t="str">
        <f aca="false">IF(OR(AJ2388&gt;0,AK2388&gt;0),"Sí","No")</f>
        <v>Sí</v>
      </c>
      <c r="AM2388" s="6" t="s">
        <v>397</v>
      </c>
      <c r="AN2388" s="6" t="s">
        <v>397</v>
      </c>
      <c r="AO2388" s="12" t="n">
        <f aca="false">IF(M2388&gt;0,K2388/M2388,"")</f>
        <v>0.319148936170213</v>
      </c>
      <c r="AP2388" s="22" t="str">
        <f aca="false">IF(M2388&gt;=Resumen!$B$5,"Alto","Bajo")</f>
        <v>Alto</v>
      </c>
      <c r="AQ2388" s="22" t="str">
        <f aca="false">IF(AO2388&gt;=Resumen!$B$28,"Alto","Bajo")</f>
        <v>Bajo</v>
      </c>
      <c r="AR2388" s="22" t="str">
        <f aca="false">AP2388&amp;" Potencial / "&amp;AQ2388&amp;" Share"</f>
        <v>Alto Potencial / Bajo Share</v>
      </c>
      <c r="AS2388" s="22" t="str">
        <f aca="false">IF(Q2388="Sí",IF(AO2388&gt;=Resumen!$B$29,"Alto","Bajo"),"")</f>
        <v>Bajo</v>
      </c>
      <c r="AT2388" s="22" t="str">
        <f aca="false">IF(AS2388&lt;&gt;"",AP2388&amp;" Potencial / "&amp;AS2388&amp;" Share","")</f>
        <v>Alto Potencial / Bajo Share</v>
      </c>
      <c r="AU2388" s="22" t="str">
        <f aca="false">IF(AH2388="","Sin dato",IF(AH2388-AO2388&gt;Resumen!$B$6,"Sobre-exhibido",IF(AO2388-AH2388&gt;Resumen!$B$6,"Sub-exhibido","En línea")))</f>
        <v>Sobre-exhibido</v>
      </c>
      <c r="AV2388" s="22" t="n">
        <f aca="false">IF(AT2388="","",IF(AT2388="Alto Potencial / Bajo Share",1,IF(AT2388="Alto Potencial / Alto Share",2,IF(AT2388="Bajo Potencial / Alto Share",3,4))))</f>
        <v>1</v>
      </c>
      <c r="AW2388" s="22" t="str">
        <f aca="false">IF(Q2388="No","Sin competencia directa",IF(AV2388=1,"1 - Foco Conquista (Alto Pot / Bajo Share)",IF(AV2388=2,"2 - Foco Defensa (Alto Pot / Alto Share)",IF(AV2388=3,"3 - Monitoreo (Bajo Pot / Alto Share)","4 - Baja Prioridad (Bajo Pot / Bajo Share)"))))</f>
        <v>1 - Foco Conquista (Alto Pot / Bajo Share)</v>
      </c>
      <c r="AX2388" s="12" t="str">
        <f aca="false">IF(OR(IFERROR(AND(W2388&lt;&gt;"",Y2388&lt;&gt;"",Y2388-W2388&gt;Resumen!$B$8),FALSE()),IFERROR(AND(X2388&lt;&gt;"",Y2388&lt;&gt;"",Y2388-X2388&gt;Resumen!$B$8),FALSE())),MAX(IF(IFERROR(AND(W2388&lt;&gt;"",Y2388&lt;&gt;"",Y2388-W2388&gt;Resumen!$B$8),FALSE()),Y2388-W2388,0),IF(IFERROR(AND(X2388&lt;&gt;"",Y2388&lt;&gt;"",Y2388-X2388&gt;Resumen!$B$8),FALSE()),Y2388-X2388,0)),"")</f>
        <v/>
      </c>
      <c r="AY2388" s="22" t="str">
        <f aca="false">IF(OR(IFERROR(AND(W2388&lt;&gt;"",Y2388&lt;&gt;"",Y2388-W2388&gt;Resumen!$B$8),FALSE()),IFERROR(AND(X2388&lt;&gt;"",Y2388&lt;&gt;"",Y2388-X2388&gt;Resumen!$B$8),FALSE())),TRIM("Lays tiene mayor markup que "&amp;IF(IFERROR(AND(W2388&lt;&gt;"",Y2388&lt;&gt;"",Y2388-W2388&gt;Resumen!$B$8),FALSE()),"Quento ","")&amp;IF(IFERROR(AND(X2388&lt;&gt;"",Y2388&lt;&gt;"",Y2388-X2388&gt;Resumen!$B$8),FALSE()),"Julicroc ","")&amp;"en este PDV"),"")</f>
        <v/>
      </c>
      <c r="AZ2388" s="22" t="str">
        <f aca="false">IF(COUNTIF('Plan Pehuamar - Lista'!$A$2:$A$167,A2388)&gt;0,"Sí","No")</f>
        <v>No</v>
      </c>
      <c r="BA2388" s="22" t="str">
        <f aca="false">IF(COUNTIF('Plan Combo 9+1'!$A$2:$A$226,A2388)&gt;0,"Sí","No")</f>
        <v>No</v>
      </c>
      <c r="BB2388" s="22" t="str">
        <f aca="false">IF(AH2388="","No",IF(BA2388="Sí",IF((AO2388-AH2388)&gt;Resumen!$B$6,"Sí","No"),IF((AO2388-AH2388)&gt;=Resumen!$B$132,"Sí","No")))</f>
        <v>No</v>
      </c>
      <c r="BC2388" s="22" t="str">
        <f aca="false">IF(AND(N2388="Sí",AL2388="Sí",AI2388=0),"Sí","No")</f>
        <v>No</v>
      </c>
      <c r="BD2388" s="22" t="str">
        <f aca="false">IF(COUNTIF('Plan 9+1 (con Pehuamar)'!$A$2:$A$227,A2388)&gt;0,"Sí","No")</f>
        <v>No</v>
      </c>
    </row>
    <row r="2389" customFormat="false" ht="15" hidden="false" customHeight="true" outlineLevel="0" collapsed="false">
      <c r="A2389" s="6" t="n">
        <v>201287</v>
      </c>
      <c r="B2389" s="6" t="n">
        <v>15</v>
      </c>
      <c r="C2389" s="6" t="n">
        <v>1502</v>
      </c>
      <c r="D2389" s="6" t="s">
        <v>254</v>
      </c>
      <c r="E2389" s="6" t="s">
        <v>2539</v>
      </c>
      <c r="F2389" s="6" t="s">
        <v>206</v>
      </c>
      <c r="G2389" s="6" t="s">
        <v>130</v>
      </c>
      <c r="H2389" s="6" t="s">
        <v>1715</v>
      </c>
      <c r="I2389" s="27" t="n">
        <v>0</v>
      </c>
      <c r="J2389" s="27" t="n">
        <v>0</v>
      </c>
      <c r="K2389" s="27" t="n">
        <v>0.8</v>
      </c>
      <c r="L2389" s="28" t="n">
        <f aca="false">I2389+J2389</f>
        <v>0</v>
      </c>
      <c r="M2389" s="28" t="n">
        <f aca="false">L2389+K2389</f>
        <v>0.8</v>
      </c>
      <c r="N2389" s="22" t="str">
        <f aca="false">IF(I2389&gt;0,"Sí","No")</f>
        <v>No</v>
      </c>
      <c r="O2389" s="22" t="str">
        <f aca="false">IF(J2389&gt;0,"Sí","No")</f>
        <v>No</v>
      </c>
      <c r="P2389" s="22" t="str">
        <f aca="false">IF(K2389&gt;0,"Sí","No")</f>
        <v>Sí</v>
      </c>
      <c r="Q2389" s="22" t="str">
        <f aca="false">IF(OR(I2389&gt;0,J2389&gt;0),"Sí","No")</f>
        <v>No</v>
      </c>
      <c r="R2389" s="27"/>
      <c r="S2389" s="27"/>
      <c r="T2389" s="27"/>
      <c r="U2389" s="27"/>
      <c r="V2389" s="27"/>
      <c r="W2389" s="12" t="str">
        <f aca="false">IF(AND(I2389&gt;0,R2389&gt;0),(S2389-R2389)/R2389,"")</f>
        <v/>
      </c>
      <c r="X2389" s="12" t="str">
        <f aca="false">IF(AND(J2389&gt;0,T2389&gt;0),(U2389-T2389)/T2389,"")</f>
        <v/>
      </c>
      <c r="Y2389" s="12" t="str">
        <f aca="false">IF(AND(K2389&gt;0,V2389&gt;0),(V2389-Resumen!$B$7)/Resumen!$B$7,"")</f>
        <v/>
      </c>
      <c r="Z2389" s="28" t="str">
        <f aca="false">IF(AND(K2389&gt;0,I2389&gt;0,V2389&gt;0,S2389&gt;0),V2389-S2389,"")</f>
        <v/>
      </c>
      <c r="AA2389" s="12" t="str">
        <f aca="false">IF(Z2389&lt;&gt;"",Z2389/S2389,"")</f>
        <v/>
      </c>
      <c r="AB2389" s="28" t="str">
        <f aca="false">IF(AND(K2389&gt;0,J2389&gt;0,V2389&gt;0,U2389&gt;0),V2389-U2389,"")</f>
        <v/>
      </c>
      <c r="AC2389" s="12" t="str">
        <f aca="false">IF(AB2389&lt;&gt;"",AB2389/U2389,"")</f>
        <v/>
      </c>
      <c r="AD2389" s="27" t="n">
        <v>0</v>
      </c>
      <c r="AE2389" s="27" t="n">
        <v>0</v>
      </c>
      <c r="AF2389" s="27" t="n">
        <v>0</v>
      </c>
      <c r="AG2389" s="28" t="n">
        <f aca="false">AD2389+AE2389+AF2389</f>
        <v>0</v>
      </c>
      <c r="AH2389" s="12" t="str">
        <f aca="false">IF(AG2389&gt;0,AD2389/AG2389,"")</f>
        <v/>
      </c>
      <c r="AI2389" s="27" t="n">
        <v>0</v>
      </c>
      <c r="AJ2389" s="27" t="n">
        <v>0</v>
      </c>
      <c r="AK2389" s="27" t="n">
        <v>0</v>
      </c>
      <c r="AL2389" s="22" t="str">
        <f aca="false">IF(OR(AJ2389&gt;0,AK2389&gt;0),"Sí","No")</f>
        <v>No</v>
      </c>
      <c r="AM2389" s="6"/>
      <c r="AN2389" s="6"/>
      <c r="AO2389" s="12" t="n">
        <f aca="false">IF(M2389&gt;0,K2389/M2389,"")</f>
        <v>1</v>
      </c>
      <c r="AP2389" s="22" t="str">
        <f aca="false">IF(M2389&gt;=Resumen!$B$5,"Alto","Bajo")</f>
        <v>Bajo</v>
      </c>
      <c r="AQ2389" s="22" t="str">
        <f aca="false">IF(AO2389&gt;=Resumen!$B$28,"Alto","Bajo")</f>
        <v>Alto</v>
      </c>
      <c r="AR2389" s="22" t="str">
        <f aca="false">AP2389&amp;" Potencial / "&amp;AQ2389&amp;" Share"</f>
        <v>Bajo Potencial / Alto Share</v>
      </c>
      <c r="AS2389" s="22" t="str">
        <f aca="false">IF(Q2389="Sí",IF(AO2389&gt;=Resumen!$B$29,"Alto","Bajo"),"")</f>
        <v/>
      </c>
      <c r="AT2389" s="22" t="str">
        <f aca="false">IF(AS2389&lt;&gt;"",AP2389&amp;" Potencial / "&amp;AS2389&amp;" Share","")</f>
        <v/>
      </c>
      <c r="AU2389" s="22" t="str">
        <f aca="false">IF(AH2389="","Sin dato",IF(AH2389-AO2389&gt;Resumen!$B$6,"Sobre-exhibido",IF(AO2389-AH2389&gt;Resumen!$B$6,"Sub-exhibido","En línea")))</f>
        <v>Sin dato</v>
      </c>
      <c r="AV2389" s="22" t="str">
        <f aca="false">IF(AT2389="","",IF(AT2389="Alto Potencial / Bajo Share",1,IF(AT2389="Alto Potencial / Alto Share",2,IF(AT2389="Bajo Potencial / Alto Share",3,4))))</f>
        <v/>
      </c>
      <c r="AW2389" s="22" t="str">
        <f aca="false">IF(Q2389="No","Sin competencia directa",IF(AV2389=1,"1 - Foco Conquista (Alto Pot / Bajo Share)",IF(AV2389=2,"2 - Foco Defensa (Alto Pot / Alto Share)",IF(AV2389=3,"3 - Monitoreo (Bajo Pot / Alto Share)","4 - Baja Prioridad (Bajo Pot / Bajo Share)"))))</f>
        <v>Sin competencia directa</v>
      </c>
      <c r="AX2389" s="12" t="str">
        <f aca="false">IF(OR(IFERROR(AND(W2389&lt;&gt;"",Y2389&lt;&gt;"",Y2389-W2389&gt;Resumen!$B$8),FALSE()),IFERROR(AND(X2389&lt;&gt;"",Y2389&lt;&gt;"",Y2389-X2389&gt;Resumen!$B$8),FALSE())),MAX(IF(IFERROR(AND(W2389&lt;&gt;"",Y2389&lt;&gt;"",Y2389-W2389&gt;Resumen!$B$8),FALSE()),Y2389-W2389,0),IF(IFERROR(AND(X2389&lt;&gt;"",Y2389&lt;&gt;"",Y2389-X2389&gt;Resumen!$B$8),FALSE()),Y2389-X2389,0)),"")</f>
        <v/>
      </c>
      <c r="AY2389" s="22" t="str">
        <f aca="false">IF(OR(IFERROR(AND(W2389&lt;&gt;"",Y2389&lt;&gt;"",Y2389-W2389&gt;Resumen!$B$8),FALSE()),IFERROR(AND(X2389&lt;&gt;"",Y2389&lt;&gt;"",Y2389-X2389&gt;Resumen!$B$8),FALSE())),TRIM("Lays tiene mayor markup que "&amp;IF(IFERROR(AND(W2389&lt;&gt;"",Y2389&lt;&gt;"",Y2389-W2389&gt;Resumen!$B$8),FALSE()),"Quento ","")&amp;IF(IFERROR(AND(X2389&lt;&gt;"",Y2389&lt;&gt;"",Y2389-X2389&gt;Resumen!$B$8),FALSE()),"Julicroc ","")&amp;"en este PDV"),"")</f>
        <v/>
      </c>
      <c r="AZ2389" s="22" t="str">
        <f aca="false">IF(COUNTIF('Plan Pehuamar - Lista'!$A$2:$A$167,A2389)&gt;0,"Sí","No")</f>
        <v>No</v>
      </c>
      <c r="BA2389" s="22" t="str">
        <f aca="false">IF(COUNTIF('Plan Combo 9+1'!$A$2:$A$226,A2389)&gt;0,"Sí","No")</f>
        <v>No</v>
      </c>
      <c r="BB2389" s="22" t="str">
        <f aca="false">IF(AH2389="","No",IF(BA2389="Sí",IF((AO2389-AH2389)&gt;Resumen!$B$6,"Sí","No"),IF((AO2389-AH2389)&gt;=Resumen!$B$132,"Sí","No")))</f>
        <v>No</v>
      </c>
      <c r="BC2389" s="22" t="str">
        <f aca="false">IF(AND(N2389="Sí",AL2389="Sí",AI2389=0),"Sí","No")</f>
        <v>No</v>
      </c>
      <c r="BD2389" s="22" t="str">
        <f aca="false">IF(COUNTIF('Plan 9+1 (con Pehuamar)'!$A$2:$A$227,A2389)&gt;0,"Sí","No")</f>
        <v>No</v>
      </c>
    </row>
    <row r="2390" customFormat="false" ht="15" hidden="false" customHeight="true" outlineLevel="0" collapsed="false">
      <c r="A2390" s="6" t="n">
        <v>201289</v>
      </c>
      <c r="B2390" s="6" t="n">
        <v>15</v>
      </c>
      <c r="C2390" s="6" t="n">
        <v>1502</v>
      </c>
      <c r="D2390" s="6" t="s">
        <v>254</v>
      </c>
      <c r="E2390" s="6" t="s">
        <v>2540</v>
      </c>
      <c r="F2390" s="6" t="s">
        <v>201</v>
      </c>
      <c r="G2390" s="6" t="s">
        <v>130</v>
      </c>
      <c r="H2390" s="6" t="s">
        <v>1715</v>
      </c>
      <c r="I2390" s="27" t="n">
        <v>32</v>
      </c>
      <c r="J2390" s="27" t="n">
        <v>32</v>
      </c>
      <c r="K2390" s="27" t="n">
        <v>20</v>
      </c>
      <c r="L2390" s="28" t="n">
        <f aca="false">I2390+J2390</f>
        <v>64</v>
      </c>
      <c r="M2390" s="28" t="n">
        <f aca="false">L2390+K2390</f>
        <v>84</v>
      </c>
      <c r="N2390" s="22" t="str">
        <f aca="false">IF(I2390&gt;0,"Sí","No")</f>
        <v>Sí</v>
      </c>
      <c r="O2390" s="22" t="str">
        <f aca="false">IF(J2390&gt;0,"Sí","No")</f>
        <v>Sí</v>
      </c>
      <c r="P2390" s="22" t="str">
        <f aca="false">IF(K2390&gt;0,"Sí","No")</f>
        <v>Sí</v>
      </c>
      <c r="Q2390" s="22" t="str">
        <f aca="false">IF(OR(I2390&gt;0,J2390&gt;0),"Sí","No")</f>
        <v>Sí</v>
      </c>
      <c r="R2390" s="27" t="n">
        <v>1789</v>
      </c>
      <c r="S2390" s="27" t="n">
        <v>2900</v>
      </c>
      <c r="T2390" s="27" t="n">
        <v>1310</v>
      </c>
      <c r="U2390" s="27" t="n">
        <v>2200</v>
      </c>
      <c r="V2390" s="27" t="n">
        <v>3800</v>
      </c>
      <c r="W2390" s="12" t="n">
        <f aca="false">IF(AND(I2390&gt;0,R2390&gt;0),(S2390-R2390)/R2390,"")</f>
        <v>0.621017328116266</v>
      </c>
      <c r="X2390" s="12" t="n">
        <f aca="false">IF(AND(J2390&gt;0,T2390&gt;0),(U2390-T2390)/T2390,"")</f>
        <v>0.679389312977099</v>
      </c>
      <c r="Y2390" s="12" t="n">
        <f aca="false">IF(AND(K2390&gt;0,V2390&gt;0),(V2390-Resumen!$B$7)/Resumen!$B$7,"")</f>
        <v>0.52</v>
      </c>
      <c r="Z2390" s="28" t="n">
        <f aca="false">IF(AND(K2390&gt;0,I2390&gt;0,V2390&gt;0,S2390&gt;0),V2390-S2390,"")</f>
        <v>900</v>
      </c>
      <c r="AA2390" s="12" t="n">
        <f aca="false">IF(Z2390&lt;&gt;"",Z2390/S2390,"")</f>
        <v>0.310344827586207</v>
      </c>
      <c r="AB2390" s="28" t="n">
        <f aca="false">IF(AND(K2390&gt;0,J2390&gt;0,V2390&gt;0,U2390&gt;0),V2390-U2390,"")</f>
        <v>1600</v>
      </c>
      <c r="AC2390" s="12" t="n">
        <f aca="false">IF(AB2390&lt;&gt;"",AB2390/U2390,"")</f>
        <v>0.727272727272727</v>
      </c>
      <c r="AD2390" s="27" t="n">
        <v>5</v>
      </c>
      <c r="AE2390" s="27" t="n">
        <v>4</v>
      </c>
      <c r="AF2390" s="27" t="n">
        <v>4</v>
      </c>
      <c r="AG2390" s="28" t="n">
        <f aca="false">AD2390+AE2390+AF2390</f>
        <v>13</v>
      </c>
      <c r="AH2390" s="12" t="n">
        <f aca="false">IF(AG2390&gt;0,AD2390/AG2390,"")</f>
        <v>0.384615384615385</v>
      </c>
      <c r="AI2390" s="27" t="n">
        <v>2</v>
      </c>
      <c r="AJ2390" s="27" t="n">
        <v>0</v>
      </c>
      <c r="AK2390" s="27" t="n">
        <v>1</v>
      </c>
      <c r="AL2390" s="22" t="str">
        <f aca="false">IF(OR(AJ2390&gt;0,AK2390&gt;0),"Sí","No")</f>
        <v>Sí</v>
      </c>
      <c r="AM2390" s="6" t="s">
        <v>198</v>
      </c>
      <c r="AN2390" s="6" t="s">
        <v>198</v>
      </c>
      <c r="AO2390" s="12" t="n">
        <f aca="false">IF(M2390&gt;0,K2390/M2390,"")</f>
        <v>0.238095238095238</v>
      </c>
      <c r="AP2390" s="22" t="str">
        <f aca="false">IF(M2390&gt;=Resumen!$B$5,"Alto","Bajo")</f>
        <v>Alto</v>
      </c>
      <c r="AQ2390" s="22" t="str">
        <f aca="false">IF(AO2390&gt;=Resumen!$B$28,"Alto","Bajo")</f>
        <v>Bajo</v>
      </c>
      <c r="AR2390" s="22" t="str">
        <f aca="false">AP2390&amp;" Potencial / "&amp;AQ2390&amp;" Share"</f>
        <v>Alto Potencial / Bajo Share</v>
      </c>
      <c r="AS2390" s="22" t="str">
        <f aca="false">IF(Q2390="Sí",IF(AO2390&gt;=Resumen!$B$29,"Alto","Bajo"),"")</f>
        <v>Bajo</v>
      </c>
      <c r="AT2390" s="22" t="str">
        <f aca="false">IF(AS2390&lt;&gt;"",AP2390&amp;" Potencial / "&amp;AS2390&amp;" Share","")</f>
        <v>Alto Potencial / Bajo Share</v>
      </c>
      <c r="AU2390" s="22" t="str">
        <f aca="false">IF(AH2390="","Sin dato",IF(AH2390-AO2390&gt;Resumen!$B$6,"Sobre-exhibido",IF(AO2390-AH2390&gt;Resumen!$B$6,"Sub-exhibido","En línea")))</f>
        <v>Sobre-exhibido</v>
      </c>
      <c r="AV2390" s="22" t="n">
        <f aca="false">IF(AT2390="","",IF(AT2390="Alto Potencial / Bajo Share",1,IF(AT2390="Alto Potencial / Alto Share",2,IF(AT2390="Bajo Potencial / Alto Share",3,4))))</f>
        <v>1</v>
      </c>
      <c r="AW2390" s="22" t="str">
        <f aca="false">IF(Q2390="No","Sin competencia directa",IF(AV2390=1,"1 - Foco Conquista (Alto Pot / Bajo Share)",IF(AV2390=2,"2 - Foco Defensa (Alto Pot / Alto Share)",IF(AV2390=3,"3 - Monitoreo (Bajo Pot / Alto Share)","4 - Baja Prioridad (Bajo Pot / Bajo Share)"))))</f>
        <v>1 - Foco Conquista (Alto Pot / Bajo Share)</v>
      </c>
      <c r="AX2390" s="12" t="str">
        <f aca="false">IF(OR(IFERROR(AND(W2390&lt;&gt;"",Y2390&lt;&gt;"",Y2390-W2390&gt;Resumen!$B$8),FALSE()),IFERROR(AND(X2390&lt;&gt;"",Y2390&lt;&gt;"",Y2390-X2390&gt;Resumen!$B$8),FALSE())),MAX(IF(IFERROR(AND(W2390&lt;&gt;"",Y2390&lt;&gt;"",Y2390-W2390&gt;Resumen!$B$8),FALSE()),Y2390-W2390,0),IF(IFERROR(AND(X2390&lt;&gt;"",Y2390&lt;&gt;"",Y2390-X2390&gt;Resumen!$B$8),FALSE()),Y2390-X2390,0)),"")</f>
        <v/>
      </c>
      <c r="AY2390" s="22" t="str">
        <f aca="false">IF(OR(IFERROR(AND(W2390&lt;&gt;"",Y2390&lt;&gt;"",Y2390-W2390&gt;Resumen!$B$8),FALSE()),IFERROR(AND(X2390&lt;&gt;"",Y2390&lt;&gt;"",Y2390-X2390&gt;Resumen!$B$8),FALSE())),TRIM("Lays tiene mayor markup que "&amp;IF(IFERROR(AND(W2390&lt;&gt;"",Y2390&lt;&gt;"",Y2390-W2390&gt;Resumen!$B$8),FALSE()),"Quento ","")&amp;IF(IFERROR(AND(X2390&lt;&gt;"",Y2390&lt;&gt;"",Y2390-X2390&gt;Resumen!$B$8),FALSE()),"Julicroc ","")&amp;"en este PDV"),"")</f>
        <v/>
      </c>
      <c r="AZ2390" s="22" t="str">
        <f aca="false">IF(COUNTIF('Plan Pehuamar - Lista'!$A$2:$A$167,A2390)&gt;0,"Sí","No")</f>
        <v>No</v>
      </c>
      <c r="BA2390" s="22" t="str">
        <f aca="false">IF(COUNTIF('Plan Combo 9+1'!$A$2:$A$226,A2390)&gt;0,"Sí","No")</f>
        <v>Sí</v>
      </c>
      <c r="BB2390" s="22" t="str">
        <f aca="false">IF(AH2390="","No",IF(BA2390="Sí",IF((AO2390-AH2390)&gt;Resumen!$B$6,"Sí","No"),IF((AO2390-AH2390)&gt;=Resumen!$B$132,"Sí","No")))</f>
        <v>No</v>
      </c>
      <c r="BC2390" s="22" t="str">
        <f aca="false">IF(AND(N2390="Sí",AL2390="Sí",AI2390=0),"Sí","No")</f>
        <v>No</v>
      </c>
      <c r="BD2390" s="22" t="str">
        <f aca="false">IF(COUNTIF('Plan 9+1 (con Pehuamar)'!$A$2:$A$227,A2390)&gt;0,"Sí","No")</f>
        <v>Sí</v>
      </c>
    </row>
    <row r="2391" customFormat="false" ht="15" hidden="false" customHeight="true" outlineLevel="0" collapsed="false">
      <c r="A2391" s="6" t="n">
        <v>201291</v>
      </c>
      <c r="B2391" s="6" t="n">
        <v>15</v>
      </c>
      <c r="C2391" s="6" t="n">
        <v>1502</v>
      </c>
      <c r="D2391" s="6" t="s">
        <v>254</v>
      </c>
      <c r="E2391" s="6" t="s">
        <v>2541</v>
      </c>
      <c r="F2391" s="6" t="s">
        <v>466</v>
      </c>
      <c r="G2391" s="6" t="s">
        <v>130</v>
      </c>
      <c r="H2391" s="6" t="s">
        <v>1715</v>
      </c>
      <c r="I2391" s="27" t="n">
        <v>16</v>
      </c>
      <c r="J2391" s="27" t="n">
        <v>16</v>
      </c>
      <c r="K2391" s="27" t="n">
        <v>15</v>
      </c>
      <c r="L2391" s="28" t="n">
        <f aca="false">I2391+J2391</f>
        <v>32</v>
      </c>
      <c r="M2391" s="28" t="n">
        <f aca="false">L2391+K2391</f>
        <v>47</v>
      </c>
      <c r="N2391" s="22" t="str">
        <f aca="false">IF(I2391&gt;0,"Sí","No")</f>
        <v>Sí</v>
      </c>
      <c r="O2391" s="22" t="str">
        <f aca="false">IF(J2391&gt;0,"Sí","No")</f>
        <v>Sí</v>
      </c>
      <c r="P2391" s="22" t="str">
        <f aca="false">IF(K2391&gt;0,"Sí","No")</f>
        <v>Sí</v>
      </c>
      <c r="Q2391" s="22" t="str">
        <f aca="false">IF(OR(I2391&gt;0,J2391&gt;0),"Sí","No")</f>
        <v>Sí</v>
      </c>
      <c r="R2391" s="27" t="n">
        <v>1789</v>
      </c>
      <c r="S2391" s="27" t="n">
        <v>2700</v>
      </c>
      <c r="T2391" s="27" t="n">
        <v>1310</v>
      </c>
      <c r="U2391" s="27" t="n">
        <v>2200</v>
      </c>
      <c r="V2391" s="27" t="n">
        <v>3800</v>
      </c>
      <c r="W2391" s="12" t="n">
        <f aca="false">IF(AND(I2391&gt;0,R2391&gt;0),(S2391-R2391)/R2391,"")</f>
        <v>0.509223029625489</v>
      </c>
      <c r="X2391" s="12" t="n">
        <f aca="false">IF(AND(J2391&gt;0,T2391&gt;0),(U2391-T2391)/T2391,"")</f>
        <v>0.679389312977099</v>
      </c>
      <c r="Y2391" s="12" t="n">
        <f aca="false">IF(AND(K2391&gt;0,V2391&gt;0),(V2391-Resumen!$B$7)/Resumen!$B$7,"")</f>
        <v>0.52</v>
      </c>
      <c r="Z2391" s="28" t="n">
        <f aca="false">IF(AND(K2391&gt;0,I2391&gt;0,V2391&gt;0,S2391&gt;0),V2391-S2391,"")</f>
        <v>1100</v>
      </c>
      <c r="AA2391" s="12" t="n">
        <f aca="false">IF(Z2391&lt;&gt;"",Z2391/S2391,"")</f>
        <v>0.407407407407407</v>
      </c>
      <c r="AB2391" s="28" t="n">
        <f aca="false">IF(AND(K2391&gt;0,J2391&gt;0,V2391&gt;0,U2391&gt;0),V2391-U2391,"")</f>
        <v>1600</v>
      </c>
      <c r="AC2391" s="12" t="n">
        <f aca="false">IF(AB2391&lt;&gt;"",AB2391/U2391,"")</f>
        <v>0.727272727272727</v>
      </c>
      <c r="AD2391" s="27" t="n">
        <v>9</v>
      </c>
      <c r="AE2391" s="27" t="n">
        <v>3</v>
      </c>
      <c r="AF2391" s="27" t="n">
        <v>3</v>
      </c>
      <c r="AG2391" s="28" t="n">
        <f aca="false">AD2391+AE2391+AF2391</f>
        <v>15</v>
      </c>
      <c r="AH2391" s="12" t="n">
        <f aca="false">IF(AG2391&gt;0,AD2391/AG2391,"")</f>
        <v>0.6</v>
      </c>
      <c r="AI2391" s="27" t="n">
        <v>2</v>
      </c>
      <c r="AJ2391" s="27" t="n">
        <v>1</v>
      </c>
      <c r="AK2391" s="27" t="n">
        <v>0</v>
      </c>
      <c r="AL2391" s="22" t="str">
        <f aca="false">IF(OR(AJ2391&gt;0,AK2391&gt;0),"Sí","No")</f>
        <v>Sí</v>
      </c>
      <c r="AM2391" s="6" t="s">
        <v>198</v>
      </c>
      <c r="AN2391" s="6" t="s">
        <v>198</v>
      </c>
      <c r="AO2391" s="12" t="n">
        <f aca="false">IF(M2391&gt;0,K2391/M2391,"")</f>
        <v>0.319148936170213</v>
      </c>
      <c r="AP2391" s="22" t="str">
        <f aca="false">IF(M2391&gt;=Resumen!$B$5,"Alto","Bajo")</f>
        <v>Alto</v>
      </c>
      <c r="AQ2391" s="22" t="str">
        <f aca="false">IF(AO2391&gt;=Resumen!$B$28,"Alto","Bajo")</f>
        <v>Bajo</v>
      </c>
      <c r="AR2391" s="22" t="str">
        <f aca="false">AP2391&amp;" Potencial / "&amp;AQ2391&amp;" Share"</f>
        <v>Alto Potencial / Bajo Share</v>
      </c>
      <c r="AS2391" s="22" t="str">
        <f aca="false">IF(Q2391="Sí",IF(AO2391&gt;=Resumen!$B$29,"Alto","Bajo"),"")</f>
        <v>Bajo</v>
      </c>
      <c r="AT2391" s="22" t="str">
        <f aca="false">IF(AS2391&lt;&gt;"",AP2391&amp;" Potencial / "&amp;AS2391&amp;" Share","")</f>
        <v>Alto Potencial / Bajo Share</v>
      </c>
      <c r="AU2391" s="22" t="str">
        <f aca="false">IF(AH2391="","Sin dato",IF(AH2391-AO2391&gt;Resumen!$B$6,"Sobre-exhibido",IF(AO2391-AH2391&gt;Resumen!$B$6,"Sub-exhibido","En línea")))</f>
        <v>Sobre-exhibido</v>
      </c>
      <c r="AV2391" s="22" t="n">
        <f aca="false">IF(AT2391="","",IF(AT2391="Alto Potencial / Bajo Share",1,IF(AT2391="Alto Potencial / Alto Share",2,IF(AT2391="Bajo Potencial / Alto Share",3,4))))</f>
        <v>1</v>
      </c>
      <c r="AW2391" s="22" t="str">
        <f aca="false">IF(Q2391="No","Sin competencia directa",IF(AV2391=1,"1 - Foco Conquista (Alto Pot / Bajo Share)",IF(AV2391=2,"2 - Foco Defensa (Alto Pot / Alto Share)",IF(AV2391=3,"3 - Monitoreo (Bajo Pot / Alto Share)","4 - Baja Prioridad (Bajo Pot / Bajo Share)"))))</f>
        <v>1 - Foco Conquista (Alto Pot / Bajo Share)</v>
      </c>
      <c r="AX2391" s="12" t="str">
        <f aca="false">IF(OR(IFERROR(AND(W2391&lt;&gt;"",Y2391&lt;&gt;"",Y2391-W2391&gt;Resumen!$B$8),FALSE()),IFERROR(AND(X2391&lt;&gt;"",Y2391&lt;&gt;"",Y2391-X2391&gt;Resumen!$B$8),FALSE())),MAX(IF(IFERROR(AND(W2391&lt;&gt;"",Y2391&lt;&gt;"",Y2391-W2391&gt;Resumen!$B$8),FALSE()),Y2391-W2391,0),IF(IFERROR(AND(X2391&lt;&gt;"",Y2391&lt;&gt;"",Y2391-X2391&gt;Resumen!$B$8),FALSE()),Y2391-X2391,0)),"")</f>
        <v/>
      </c>
      <c r="AY2391" s="22" t="str">
        <f aca="false">IF(OR(IFERROR(AND(W2391&lt;&gt;"",Y2391&lt;&gt;"",Y2391-W2391&gt;Resumen!$B$8),FALSE()),IFERROR(AND(X2391&lt;&gt;"",Y2391&lt;&gt;"",Y2391-X2391&gt;Resumen!$B$8),FALSE())),TRIM("Lays tiene mayor markup que "&amp;IF(IFERROR(AND(W2391&lt;&gt;"",Y2391&lt;&gt;"",Y2391-W2391&gt;Resumen!$B$8),FALSE()),"Quento ","")&amp;IF(IFERROR(AND(X2391&lt;&gt;"",Y2391&lt;&gt;"",Y2391-X2391&gt;Resumen!$B$8),FALSE()),"Julicroc ","")&amp;"en este PDV"),"")</f>
        <v/>
      </c>
      <c r="AZ2391" s="22" t="str">
        <f aca="false">IF(COUNTIF('Plan Pehuamar - Lista'!$A$2:$A$167,A2391)&gt;0,"Sí","No")</f>
        <v>No</v>
      </c>
      <c r="BA2391" s="22" t="str">
        <f aca="false">IF(COUNTIF('Plan Combo 9+1'!$A$2:$A$226,A2391)&gt;0,"Sí","No")</f>
        <v>No</v>
      </c>
      <c r="BB2391" s="22" t="str">
        <f aca="false">IF(AH2391="","No",IF(BA2391="Sí",IF((AO2391-AH2391)&gt;Resumen!$B$6,"Sí","No"),IF((AO2391-AH2391)&gt;=Resumen!$B$132,"Sí","No")))</f>
        <v>No</v>
      </c>
      <c r="BC2391" s="22" t="str">
        <f aca="false">IF(AND(N2391="Sí",AL2391="Sí",AI2391=0),"Sí","No")</f>
        <v>No</v>
      </c>
      <c r="BD2391" s="22" t="str">
        <f aca="false">IF(COUNTIF('Plan 9+1 (con Pehuamar)'!$A$2:$A$227,A2391)&gt;0,"Sí","No")</f>
        <v>No</v>
      </c>
    </row>
    <row r="2392" customFormat="false" ht="15" hidden="false" customHeight="true" outlineLevel="0" collapsed="false">
      <c r="A2392" s="6" t="n">
        <v>201303</v>
      </c>
      <c r="B2392" s="6" t="n">
        <v>15</v>
      </c>
      <c r="C2392" s="6" t="n">
        <v>1502</v>
      </c>
      <c r="D2392" s="6" t="s">
        <v>254</v>
      </c>
      <c r="E2392" s="6" t="s">
        <v>2542</v>
      </c>
      <c r="F2392" s="6" t="s">
        <v>2062</v>
      </c>
      <c r="G2392" s="6" t="s">
        <v>130</v>
      </c>
      <c r="H2392" s="6" t="s">
        <v>1715</v>
      </c>
      <c r="I2392" s="27" t="n">
        <v>0</v>
      </c>
      <c r="J2392" s="27" t="n">
        <v>0</v>
      </c>
      <c r="K2392" s="27" t="n">
        <v>3.1</v>
      </c>
      <c r="L2392" s="28" t="n">
        <f aca="false">I2392+J2392</f>
        <v>0</v>
      </c>
      <c r="M2392" s="28" t="n">
        <f aca="false">L2392+K2392</f>
        <v>3.1</v>
      </c>
      <c r="N2392" s="22" t="str">
        <f aca="false">IF(I2392&gt;0,"Sí","No")</f>
        <v>No</v>
      </c>
      <c r="O2392" s="22" t="str">
        <f aca="false">IF(J2392&gt;0,"Sí","No")</f>
        <v>No</v>
      </c>
      <c r="P2392" s="22" t="str">
        <f aca="false">IF(K2392&gt;0,"Sí","No")</f>
        <v>Sí</v>
      </c>
      <c r="Q2392" s="22" t="str">
        <f aca="false">IF(OR(I2392&gt;0,J2392&gt;0),"Sí","No")</f>
        <v>No</v>
      </c>
      <c r="R2392" s="27"/>
      <c r="S2392" s="27"/>
      <c r="T2392" s="27"/>
      <c r="U2392" s="27"/>
      <c r="V2392" s="27"/>
      <c r="W2392" s="12" t="str">
        <f aca="false">IF(AND(I2392&gt;0,R2392&gt;0),(S2392-R2392)/R2392,"")</f>
        <v/>
      </c>
      <c r="X2392" s="12" t="str">
        <f aca="false">IF(AND(J2392&gt;0,T2392&gt;0),(U2392-T2392)/T2392,"")</f>
        <v/>
      </c>
      <c r="Y2392" s="12" t="str">
        <f aca="false">IF(AND(K2392&gt;0,V2392&gt;0),(V2392-Resumen!$B$7)/Resumen!$B$7,"")</f>
        <v/>
      </c>
      <c r="Z2392" s="28" t="str">
        <f aca="false">IF(AND(K2392&gt;0,I2392&gt;0,V2392&gt;0,S2392&gt;0),V2392-S2392,"")</f>
        <v/>
      </c>
      <c r="AA2392" s="12" t="str">
        <f aca="false">IF(Z2392&lt;&gt;"",Z2392/S2392,"")</f>
        <v/>
      </c>
      <c r="AB2392" s="28" t="str">
        <f aca="false">IF(AND(K2392&gt;0,J2392&gt;0,V2392&gt;0,U2392&gt;0),V2392-U2392,"")</f>
        <v/>
      </c>
      <c r="AC2392" s="12" t="str">
        <f aca="false">IF(AB2392&lt;&gt;"",AB2392/U2392,"")</f>
        <v/>
      </c>
      <c r="AD2392" s="27" t="n">
        <v>0</v>
      </c>
      <c r="AE2392" s="27" t="n">
        <v>0</v>
      </c>
      <c r="AF2392" s="27" t="n">
        <v>0</v>
      </c>
      <c r="AG2392" s="28" t="n">
        <f aca="false">AD2392+AE2392+AF2392</f>
        <v>0</v>
      </c>
      <c r="AH2392" s="12" t="str">
        <f aca="false">IF(AG2392&gt;0,AD2392/AG2392,"")</f>
        <v/>
      </c>
      <c r="AI2392" s="27" t="n">
        <v>0</v>
      </c>
      <c r="AJ2392" s="27" t="n">
        <v>0</v>
      </c>
      <c r="AK2392" s="27" t="n">
        <v>0</v>
      </c>
      <c r="AL2392" s="22" t="str">
        <f aca="false">IF(OR(AJ2392&gt;0,AK2392&gt;0),"Sí","No")</f>
        <v>No</v>
      </c>
      <c r="AM2392" s="6"/>
      <c r="AN2392" s="6"/>
      <c r="AO2392" s="12" t="n">
        <f aca="false">IF(M2392&gt;0,K2392/M2392,"")</f>
        <v>1</v>
      </c>
      <c r="AP2392" s="22" t="str">
        <f aca="false">IF(M2392&gt;=Resumen!$B$5,"Alto","Bajo")</f>
        <v>Bajo</v>
      </c>
      <c r="AQ2392" s="22" t="str">
        <f aca="false">IF(AO2392&gt;=Resumen!$B$28,"Alto","Bajo")</f>
        <v>Alto</v>
      </c>
      <c r="AR2392" s="22" t="str">
        <f aca="false">AP2392&amp;" Potencial / "&amp;AQ2392&amp;" Share"</f>
        <v>Bajo Potencial / Alto Share</v>
      </c>
      <c r="AS2392" s="22" t="str">
        <f aca="false">IF(Q2392="Sí",IF(AO2392&gt;=Resumen!$B$29,"Alto","Bajo"),"")</f>
        <v/>
      </c>
      <c r="AT2392" s="22" t="str">
        <f aca="false">IF(AS2392&lt;&gt;"",AP2392&amp;" Potencial / "&amp;AS2392&amp;" Share","")</f>
        <v/>
      </c>
      <c r="AU2392" s="22" t="str">
        <f aca="false">IF(AH2392="","Sin dato",IF(AH2392-AO2392&gt;Resumen!$B$6,"Sobre-exhibido",IF(AO2392-AH2392&gt;Resumen!$B$6,"Sub-exhibido","En línea")))</f>
        <v>Sin dato</v>
      </c>
      <c r="AV2392" s="22" t="str">
        <f aca="false">IF(AT2392="","",IF(AT2392="Alto Potencial / Bajo Share",1,IF(AT2392="Alto Potencial / Alto Share",2,IF(AT2392="Bajo Potencial / Alto Share",3,4))))</f>
        <v/>
      </c>
      <c r="AW2392" s="22" t="str">
        <f aca="false">IF(Q2392="No","Sin competencia directa",IF(AV2392=1,"1 - Foco Conquista (Alto Pot / Bajo Share)",IF(AV2392=2,"2 - Foco Defensa (Alto Pot / Alto Share)",IF(AV2392=3,"3 - Monitoreo (Bajo Pot / Alto Share)","4 - Baja Prioridad (Bajo Pot / Bajo Share)"))))</f>
        <v>Sin competencia directa</v>
      </c>
      <c r="AX2392" s="12" t="str">
        <f aca="false">IF(OR(IFERROR(AND(W2392&lt;&gt;"",Y2392&lt;&gt;"",Y2392-W2392&gt;Resumen!$B$8),FALSE()),IFERROR(AND(X2392&lt;&gt;"",Y2392&lt;&gt;"",Y2392-X2392&gt;Resumen!$B$8),FALSE())),MAX(IF(IFERROR(AND(W2392&lt;&gt;"",Y2392&lt;&gt;"",Y2392-W2392&gt;Resumen!$B$8),FALSE()),Y2392-W2392,0),IF(IFERROR(AND(X2392&lt;&gt;"",Y2392&lt;&gt;"",Y2392-X2392&gt;Resumen!$B$8),FALSE()),Y2392-X2392,0)),"")</f>
        <v/>
      </c>
      <c r="AY2392" s="22" t="str">
        <f aca="false">IF(OR(IFERROR(AND(W2392&lt;&gt;"",Y2392&lt;&gt;"",Y2392-W2392&gt;Resumen!$B$8),FALSE()),IFERROR(AND(X2392&lt;&gt;"",Y2392&lt;&gt;"",Y2392-X2392&gt;Resumen!$B$8),FALSE())),TRIM("Lays tiene mayor markup que "&amp;IF(IFERROR(AND(W2392&lt;&gt;"",Y2392&lt;&gt;"",Y2392-W2392&gt;Resumen!$B$8),FALSE()),"Quento ","")&amp;IF(IFERROR(AND(X2392&lt;&gt;"",Y2392&lt;&gt;"",Y2392-X2392&gt;Resumen!$B$8),FALSE()),"Julicroc ","")&amp;"en este PDV"),"")</f>
        <v/>
      </c>
      <c r="AZ2392" s="22" t="str">
        <f aca="false">IF(COUNTIF('Plan Pehuamar - Lista'!$A$2:$A$167,A2392)&gt;0,"Sí","No")</f>
        <v>No</v>
      </c>
      <c r="BA2392" s="22" t="str">
        <f aca="false">IF(COUNTIF('Plan Combo 9+1'!$A$2:$A$226,A2392)&gt;0,"Sí","No")</f>
        <v>No</v>
      </c>
      <c r="BB2392" s="22" t="str">
        <f aca="false">IF(AH2392="","No",IF(BA2392="Sí",IF((AO2392-AH2392)&gt;Resumen!$B$6,"Sí","No"),IF((AO2392-AH2392)&gt;=Resumen!$B$132,"Sí","No")))</f>
        <v>No</v>
      </c>
      <c r="BC2392" s="22" t="str">
        <f aca="false">IF(AND(N2392="Sí",AL2392="Sí",AI2392=0),"Sí","No")</f>
        <v>No</v>
      </c>
      <c r="BD2392" s="22" t="str">
        <f aca="false">IF(COUNTIF('Plan 9+1 (con Pehuamar)'!$A$2:$A$227,A2392)&gt;0,"Sí","No")</f>
        <v>No</v>
      </c>
    </row>
    <row r="2393" customFormat="false" ht="15" hidden="false" customHeight="true" outlineLevel="0" collapsed="false">
      <c r="A2393" s="6" t="n">
        <v>201305</v>
      </c>
      <c r="B2393" s="6" t="n">
        <v>15</v>
      </c>
      <c r="C2393" s="6" t="n">
        <v>1502</v>
      </c>
      <c r="D2393" s="6" t="s">
        <v>254</v>
      </c>
      <c r="E2393" s="6" t="s">
        <v>2543</v>
      </c>
      <c r="F2393" s="6" t="s">
        <v>206</v>
      </c>
      <c r="G2393" s="6" t="s">
        <v>130</v>
      </c>
      <c r="H2393" s="6" t="s">
        <v>1715</v>
      </c>
      <c r="I2393" s="27" t="n">
        <v>12</v>
      </c>
      <c r="J2393" s="27" t="n">
        <v>12</v>
      </c>
      <c r="K2393" s="27" t="n">
        <v>8</v>
      </c>
      <c r="L2393" s="28" t="n">
        <f aca="false">I2393+J2393</f>
        <v>24</v>
      </c>
      <c r="M2393" s="28" t="n">
        <f aca="false">L2393+K2393</f>
        <v>32</v>
      </c>
      <c r="N2393" s="22" t="str">
        <f aca="false">IF(I2393&gt;0,"Sí","No")</f>
        <v>Sí</v>
      </c>
      <c r="O2393" s="22" t="str">
        <f aca="false">IF(J2393&gt;0,"Sí","No")</f>
        <v>Sí</v>
      </c>
      <c r="P2393" s="22" t="str">
        <f aca="false">IF(K2393&gt;0,"Sí","No")</f>
        <v>Sí</v>
      </c>
      <c r="Q2393" s="22" t="str">
        <f aca="false">IF(OR(I2393&gt;0,J2393&gt;0),"Sí","No")</f>
        <v>Sí</v>
      </c>
      <c r="R2393" s="27" t="n">
        <v>1789</v>
      </c>
      <c r="S2393" s="27" t="n">
        <v>2700</v>
      </c>
      <c r="T2393" s="27" t="n">
        <v>1310</v>
      </c>
      <c r="U2393" s="27" t="n">
        <v>2050</v>
      </c>
      <c r="V2393" s="27" t="n">
        <v>3600</v>
      </c>
      <c r="W2393" s="12" t="n">
        <f aca="false">IF(AND(I2393&gt;0,R2393&gt;0),(S2393-R2393)/R2393,"")</f>
        <v>0.509223029625489</v>
      </c>
      <c r="X2393" s="12" t="n">
        <f aca="false">IF(AND(J2393&gt;0,T2393&gt;0),(U2393-T2393)/T2393,"")</f>
        <v>0.564885496183206</v>
      </c>
      <c r="Y2393" s="12" t="n">
        <f aca="false">IF(AND(K2393&gt;0,V2393&gt;0),(V2393-Resumen!$B$7)/Resumen!$B$7,"")</f>
        <v>0.44</v>
      </c>
      <c r="Z2393" s="28" t="n">
        <f aca="false">IF(AND(K2393&gt;0,I2393&gt;0,V2393&gt;0,S2393&gt;0),V2393-S2393,"")</f>
        <v>900</v>
      </c>
      <c r="AA2393" s="12" t="n">
        <f aca="false">IF(Z2393&lt;&gt;"",Z2393/S2393,"")</f>
        <v>0.333333333333333</v>
      </c>
      <c r="AB2393" s="28" t="n">
        <f aca="false">IF(AND(K2393&gt;0,J2393&gt;0,V2393&gt;0,U2393&gt;0),V2393-U2393,"")</f>
        <v>1550</v>
      </c>
      <c r="AC2393" s="12" t="n">
        <f aca="false">IF(AB2393&lt;&gt;"",AB2393/U2393,"")</f>
        <v>0.75609756097561</v>
      </c>
      <c r="AD2393" s="27" t="n">
        <v>4</v>
      </c>
      <c r="AE2393" s="27" t="n">
        <v>4</v>
      </c>
      <c r="AF2393" s="27" t="n">
        <v>4</v>
      </c>
      <c r="AG2393" s="28" t="n">
        <f aca="false">AD2393+AE2393+AF2393</f>
        <v>12</v>
      </c>
      <c r="AH2393" s="12" t="n">
        <f aca="false">IF(AG2393&gt;0,AD2393/AG2393,"")</f>
        <v>0.333333333333333</v>
      </c>
      <c r="AI2393" s="27" t="n">
        <v>1</v>
      </c>
      <c r="AJ2393" s="27" t="n">
        <v>0</v>
      </c>
      <c r="AK2393" s="27" t="n">
        <v>1</v>
      </c>
      <c r="AL2393" s="22" t="str">
        <f aca="false">IF(OR(AJ2393&gt;0,AK2393&gt;0),"Sí","No")</f>
        <v>Sí</v>
      </c>
      <c r="AM2393" s="6" t="s">
        <v>198</v>
      </c>
      <c r="AN2393" s="6" t="s">
        <v>198</v>
      </c>
      <c r="AO2393" s="12" t="n">
        <f aca="false">IF(M2393&gt;0,K2393/M2393,"")</f>
        <v>0.25</v>
      </c>
      <c r="AP2393" s="22" t="str">
        <f aca="false">IF(M2393&gt;=Resumen!$B$5,"Alto","Bajo")</f>
        <v>Bajo</v>
      </c>
      <c r="AQ2393" s="22" t="str">
        <f aca="false">IF(AO2393&gt;=Resumen!$B$28,"Alto","Bajo")</f>
        <v>Bajo</v>
      </c>
      <c r="AR2393" s="22" t="str">
        <f aca="false">AP2393&amp;" Potencial / "&amp;AQ2393&amp;" Share"</f>
        <v>Bajo Potencial / Bajo Share</v>
      </c>
      <c r="AS2393" s="22" t="str">
        <f aca="false">IF(Q2393="Sí",IF(AO2393&gt;=Resumen!$B$29,"Alto","Bajo"),"")</f>
        <v>Bajo</v>
      </c>
      <c r="AT2393" s="22" t="str">
        <f aca="false">IF(AS2393&lt;&gt;"",AP2393&amp;" Potencial / "&amp;AS2393&amp;" Share","")</f>
        <v>Bajo Potencial / Bajo Share</v>
      </c>
      <c r="AU2393" s="22" t="str">
        <f aca="false">IF(AH2393="","Sin dato",IF(AH2393-AO2393&gt;Resumen!$B$6,"Sobre-exhibido",IF(AO2393-AH2393&gt;Resumen!$B$6,"Sub-exhibido","En línea")))</f>
        <v>Sobre-exhibido</v>
      </c>
      <c r="AV2393" s="22" t="n">
        <f aca="false">IF(AT2393="","",IF(AT2393="Alto Potencial / Bajo Share",1,IF(AT2393="Alto Potencial / Alto Share",2,IF(AT2393="Bajo Potencial / Alto Share",3,4))))</f>
        <v>4</v>
      </c>
      <c r="AW2393" s="22" t="str">
        <f aca="false">IF(Q2393="No","Sin competencia directa",IF(AV2393=1,"1 - Foco Conquista (Alto Pot / Bajo Share)",IF(AV2393=2,"2 - Foco Defensa (Alto Pot / Alto Share)",IF(AV2393=3,"3 - Monitoreo (Bajo Pot / Alto Share)","4 - Baja Prioridad (Bajo Pot / Bajo Share)"))))</f>
        <v>4 - Baja Prioridad (Bajo Pot / Bajo Share)</v>
      </c>
      <c r="AX2393" s="12" t="str">
        <f aca="false">IF(OR(IFERROR(AND(W2393&lt;&gt;"",Y2393&lt;&gt;"",Y2393-W2393&gt;Resumen!$B$8),FALSE()),IFERROR(AND(X2393&lt;&gt;"",Y2393&lt;&gt;"",Y2393-X2393&gt;Resumen!$B$8),FALSE())),MAX(IF(IFERROR(AND(W2393&lt;&gt;"",Y2393&lt;&gt;"",Y2393-W2393&gt;Resumen!$B$8),FALSE()),Y2393-W2393,0),IF(IFERROR(AND(X2393&lt;&gt;"",Y2393&lt;&gt;"",Y2393-X2393&gt;Resumen!$B$8),FALSE()),Y2393-X2393,0)),"")</f>
        <v/>
      </c>
      <c r="AY2393" s="22" t="str">
        <f aca="false">IF(OR(IFERROR(AND(W2393&lt;&gt;"",Y2393&lt;&gt;"",Y2393-W2393&gt;Resumen!$B$8),FALSE()),IFERROR(AND(X2393&lt;&gt;"",Y2393&lt;&gt;"",Y2393-X2393&gt;Resumen!$B$8),FALSE())),TRIM("Lays tiene mayor markup que "&amp;IF(IFERROR(AND(W2393&lt;&gt;"",Y2393&lt;&gt;"",Y2393-W2393&gt;Resumen!$B$8),FALSE()),"Quento ","")&amp;IF(IFERROR(AND(X2393&lt;&gt;"",Y2393&lt;&gt;"",Y2393-X2393&gt;Resumen!$B$8),FALSE()),"Julicroc ","")&amp;"en este PDV"),"")</f>
        <v/>
      </c>
      <c r="AZ2393" s="22" t="str">
        <f aca="false">IF(COUNTIF('Plan Pehuamar - Lista'!$A$2:$A$167,A2393)&gt;0,"Sí","No")</f>
        <v>No</v>
      </c>
      <c r="BA2393" s="22" t="str">
        <f aca="false">IF(COUNTIF('Plan Combo 9+1'!$A$2:$A$226,A2393)&gt;0,"Sí","No")</f>
        <v>No</v>
      </c>
      <c r="BB2393" s="22" t="str">
        <f aca="false">IF(AH2393="","No",IF(BA2393="Sí",IF((AO2393-AH2393)&gt;Resumen!$B$6,"Sí","No"),IF((AO2393-AH2393)&gt;=Resumen!$B$132,"Sí","No")))</f>
        <v>No</v>
      </c>
      <c r="BC2393" s="22" t="str">
        <f aca="false">IF(AND(N2393="Sí",AL2393="Sí",AI2393=0),"Sí","No")</f>
        <v>No</v>
      </c>
      <c r="BD2393" s="22" t="str">
        <f aca="false">IF(COUNTIF('Plan 9+1 (con Pehuamar)'!$A$2:$A$227,A2393)&gt;0,"Sí","No")</f>
        <v>No</v>
      </c>
    </row>
    <row r="2394" customFormat="false" ht="15" hidden="false" customHeight="true" outlineLevel="0" collapsed="false">
      <c r="A2394" s="6" t="n">
        <v>201310</v>
      </c>
      <c r="B2394" s="6" t="n">
        <v>15</v>
      </c>
      <c r="C2394" s="6" t="n">
        <v>1502</v>
      </c>
      <c r="D2394" s="6" t="s">
        <v>254</v>
      </c>
      <c r="E2394" s="6" t="s">
        <v>2544</v>
      </c>
      <c r="F2394" s="6" t="s">
        <v>361</v>
      </c>
      <c r="G2394" s="6" t="s">
        <v>130</v>
      </c>
      <c r="H2394" s="6" t="s">
        <v>1715</v>
      </c>
      <c r="I2394" s="27" t="n">
        <v>32</v>
      </c>
      <c r="J2394" s="27" t="n">
        <v>32</v>
      </c>
      <c r="K2394" s="27" t="n">
        <v>22</v>
      </c>
      <c r="L2394" s="28" t="n">
        <f aca="false">I2394+J2394</f>
        <v>64</v>
      </c>
      <c r="M2394" s="28" t="n">
        <f aca="false">L2394+K2394</f>
        <v>86</v>
      </c>
      <c r="N2394" s="22" t="str">
        <f aca="false">IF(I2394&gt;0,"Sí","No")</f>
        <v>Sí</v>
      </c>
      <c r="O2394" s="22" t="str">
        <f aca="false">IF(J2394&gt;0,"Sí","No")</f>
        <v>Sí</v>
      </c>
      <c r="P2394" s="22" t="str">
        <f aca="false">IF(K2394&gt;0,"Sí","No")</f>
        <v>Sí</v>
      </c>
      <c r="Q2394" s="22" t="str">
        <f aca="false">IF(OR(I2394&gt;0,J2394&gt;0),"Sí","No")</f>
        <v>Sí</v>
      </c>
      <c r="R2394" s="27" t="n">
        <v>1414</v>
      </c>
      <c r="S2394" s="27" t="n">
        <v>2050</v>
      </c>
      <c r="T2394" s="27" t="n">
        <v>984</v>
      </c>
      <c r="U2394" s="27" t="n">
        <v>1500</v>
      </c>
      <c r="V2394" s="27" t="n">
        <v>3300</v>
      </c>
      <c r="W2394" s="12" t="n">
        <f aca="false">IF(AND(I2394&gt;0,R2394&gt;0),(S2394-R2394)/R2394,"")</f>
        <v>0.44978783592645</v>
      </c>
      <c r="X2394" s="12" t="n">
        <f aca="false">IF(AND(J2394&gt;0,T2394&gt;0),(U2394-T2394)/T2394,"")</f>
        <v>0.524390243902439</v>
      </c>
      <c r="Y2394" s="12" t="n">
        <f aca="false">IF(AND(K2394&gt;0,V2394&gt;0),(V2394-Resumen!$B$7)/Resumen!$B$7,"")</f>
        <v>0.32</v>
      </c>
      <c r="Z2394" s="28" t="n">
        <f aca="false">IF(AND(K2394&gt;0,I2394&gt;0,V2394&gt;0,S2394&gt;0),V2394-S2394,"")</f>
        <v>1250</v>
      </c>
      <c r="AA2394" s="12" t="n">
        <f aca="false">IF(Z2394&lt;&gt;"",Z2394/S2394,"")</f>
        <v>0.609756097560976</v>
      </c>
      <c r="AB2394" s="28" t="n">
        <f aca="false">IF(AND(K2394&gt;0,J2394&gt;0,V2394&gt;0,U2394&gt;0),V2394-U2394,"")</f>
        <v>1800</v>
      </c>
      <c r="AC2394" s="12" t="n">
        <f aca="false">IF(AB2394&lt;&gt;"",AB2394/U2394,"")</f>
        <v>1.2</v>
      </c>
      <c r="AD2394" s="27" t="n">
        <v>9</v>
      </c>
      <c r="AE2394" s="27" t="n">
        <v>4</v>
      </c>
      <c r="AF2394" s="27" t="n">
        <v>4</v>
      </c>
      <c r="AG2394" s="28" t="n">
        <f aca="false">AD2394+AE2394+AF2394</f>
        <v>17</v>
      </c>
      <c r="AH2394" s="12" t="n">
        <f aca="false">IF(AG2394&gt;0,AD2394/AG2394,"")</f>
        <v>0.529411764705882</v>
      </c>
      <c r="AI2394" s="27" t="n">
        <v>2</v>
      </c>
      <c r="AJ2394" s="27" t="n">
        <v>0</v>
      </c>
      <c r="AK2394" s="27" t="n">
        <v>0</v>
      </c>
      <c r="AL2394" s="22" t="str">
        <f aca="false">IF(OR(AJ2394&gt;0,AK2394&gt;0),"Sí","No")</f>
        <v>No</v>
      </c>
      <c r="AM2394" s="6" t="s">
        <v>397</v>
      </c>
      <c r="AN2394" s="6" t="s">
        <v>397</v>
      </c>
      <c r="AO2394" s="12" t="n">
        <f aca="false">IF(M2394&gt;0,K2394/M2394,"")</f>
        <v>0.255813953488372</v>
      </c>
      <c r="AP2394" s="22" t="str">
        <f aca="false">IF(M2394&gt;=Resumen!$B$5,"Alto","Bajo")</f>
        <v>Alto</v>
      </c>
      <c r="AQ2394" s="22" t="str">
        <f aca="false">IF(AO2394&gt;=Resumen!$B$28,"Alto","Bajo")</f>
        <v>Bajo</v>
      </c>
      <c r="AR2394" s="22" t="str">
        <f aca="false">AP2394&amp;" Potencial / "&amp;AQ2394&amp;" Share"</f>
        <v>Alto Potencial / Bajo Share</v>
      </c>
      <c r="AS2394" s="22" t="str">
        <f aca="false">IF(Q2394="Sí",IF(AO2394&gt;=Resumen!$B$29,"Alto","Bajo"),"")</f>
        <v>Bajo</v>
      </c>
      <c r="AT2394" s="22" t="str">
        <f aca="false">IF(AS2394&lt;&gt;"",AP2394&amp;" Potencial / "&amp;AS2394&amp;" Share","")</f>
        <v>Alto Potencial / Bajo Share</v>
      </c>
      <c r="AU2394" s="22" t="str">
        <f aca="false">IF(AH2394="","Sin dato",IF(AH2394-AO2394&gt;Resumen!$B$6,"Sobre-exhibido",IF(AO2394-AH2394&gt;Resumen!$B$6,"Sub-exhibido","En línea")))</f>
        <v>Sobre-exhibido</v>
      </c>
      <c r="AV2394" s="22" t="n">
        <f aca="false">IF(AT2394="","",IF(AT2394="Alto Potencial / Bajo Share",1,IF(AT2394="Alto Potencial / Alto Share",2,IF(AT2394="Bajo Potencial / Alto Share",3,4))))</f>
        <v>1</v>
      </c>
      <c r="AW2394" s="22" t="str">
        <f aca="false">IF(Q2394="No","Sin competencia directa",IF(AV2394=1,"1 - Foco Conquista (Alto Pot / Bajo Share)",IF(AV2394=2,"2 - Foco Defensa (Alto Pot / Alto Share)",IF(AV2394=3,"3 - Monitoreo (Bajo Pot / Alto Share)","4 - Baja Prioridad (Bajo Pot / Bajo Share)"))))</f>
        <v>1 - Foco Conquista (Alto Pot / Bajo Share)</v>
      </c>
      <c r="AX2394" s="12" t="str">
        <f aca="false">IF(OR(IFERROR(AND(W2394&lt;&gt;"",Y2394&lt;&gt;"",Y2394-W2394&gt;Resumen!$B$8),FALSE()),IFERROR(AND(X2394&lt;&gt;"",Y2394&lt;&gt;"",Y2394-X2394&gt;Resumen!$B$8),FALSE())),MAX(IF(IFERROR(AND(W2394&lt;&gt;"",Y2394&lt;&gt;"",Y2394-W2394&gt;Resumen!$B$8),FALSE()),Y2394-W2394,0),IF(IFERROR(AND(X2394&lt;&gt;"",Y2394&lt;&gt;"",Y2394-X2394&gt;Resumen!$B$8),FALSE()),Y2394-X2394,0)),"")</f>
        <v/>
      </c>
      <c r="AY2394" s="22" t="str">
        <f aca="false">IF(OR(IFERROR(AND(W2394&lt;&gt;"",Y2394&lt;&gt;"",Y2394-W2394&gt;Resumen!$B$8),FALSE()),IFERROR(AND(X2394&lt;&gt;"",Y2394&lt;&gt;"",Y2394-X2394&gt;Resumen!$B$8),FALSE())),TRIM("Lays tiene mayor markup que "&amp;IF(IFERROR(AND(W2394&lt;&gt;"",Y2394&lt;&gt;"",Y2394-W2394&gt;Resumen!$B$8),FALSE()),"Quento ","")&amp;IF(IFERROR(AND(X2394&lt;&gt;"",Y2394&lt;&gt;"",Y2394-X2394&gt;Resumen!$B$8),FALSE()),"Julicroc ","")&amp;"en este PDV"),"")</f>
        <v/>
      </c>
      <c r="AZ2394" s="22" t="str">
        <f aca="false">IF(COUNTIF('Plan Pehuamar - Lista'!$A$2:$A$167,A2394)&gt;0,"Sí","No")</f>
        <v>No</v>
      </c>
      <c r="BA2394" s="22" t="str">
        <f aca="false">IF(COUNTIF('Plan Combo 9+1'!$A$2:$A$226,A2394)&gt;0,"Sí","No")</f>
        <v>Sí</v>
      </c>
      <c r="BB2394" s="22" t="str">
        <f aca="false">IF(AH2394="","No",IF(BA2394="Sí",IF((AO2394-AH2394)&gt;Resumen!$B$6,"Sí","No"),IF((AO2394-AH2394)&gt;=Resumen!$B$132,"Sí","No")))</f>
        <v>No</v>
      </c>
      <c r="BC2394" s="22" t="str">
        <f aca="false">IF(AND(N2394="Sí",AL2394="Sí",AI2394=0),"Sí","No")</f>
        <v>No</v>
      </c>
      <c r="BD2394" s="22" t="str">
        <f aca="false">IF(COUNTIF('Plan 9+1 (con Pehuamar)'!$A$2:$A$227,A2394)&gt;0,"Sí","No")</f>
        <v>Sí</v>
      </c>
    </row>
    <row r="2395" customFormat="false" ht="15" hidden="false" customHeight="true" outlineLevel="0" collapsed="false">
      <c r="A2395" s="6" t="n">
        <v>201318</v>
      </c>
      <c r="B2395" s="6" t="n">
        <v>15</v>
      </c>
      <c r="C2395" s="6" t="n">
        <v>1502</v>
      </c>
      <c r="D2395" s="6" t="s">
        <v>254</v>
      </c>
      <c r="E2395" s="6" t="s">
        <v>2545</v>
      </c>
      <c r="F2395" s="6" t="s">
        <v>201</v>
      </c>
      <c r="G2395" s="6" t="s">
        <v>130</v>
      </c>
      <c r="H2395" s="6" t="s">
        <v>1715</v>
      </c>
      <c r="I2395" s="27" t="n">
        <v>0</v>
      </c>
      <c r="J2395" s="27" t="n">
        <v>0</v>
      </c>
      <c r="K2395" s="27" t="n">
        <v>0.2</v>
      </c>
      <c r="L2395" s="28" t="n">
        <f aca="false">I2395+J2395</f>
        <v>0</v>
      </c>
      <c r="M2395" s="28" t="n">
        <f aca="false">L2395+K2395</f>
        <v>0.2</v>
      </c>
      <c r="N2395" s="22" t="str">
        <f aca="false">IF(I2395&gt;0,"Sí","No")</f>
        <v>No</v>
      </c>
      <c r="O2395" s="22" t="str">
        <f aca="false">IF(J2395&gt;0,"Sí","No")</f>
        <v>No</v>
      </c>
      <c r="P2395" s="22" t="str">
        <f aca="false">IF(K2395&gt;0,"Sí","No")</f>
        <v>Sí</v>
      </c>
      <c r="Q2395" s="22" t="str">
        <f aca="false">IF(OR(I2395&gt;0,J2395&gt;0),"Sí","No")</f>
        <v>No</v>
      </c>
      <c r="R2395" s="27"/>
      <c r="S2395" s="27"/>
      <c r="T2395" s="27"/>
      <c r="U2395" s="27"/>
      <c r="V2395" s="27"/>
      <c r="W2395" s="12" t="str">
        <f aca="false">IF(AND(I2395&gt;0,R2395&gt;0),(S2395-R2395)/R2395,"")</f>
        <v/>
      </c>
      <c r="X2395" s="12" t="str">
        <f aca="false">IF(AND(J2395&gt;0,T2395&gt;0),(U2395-T2395)/T2395,"")</f>
        <v/>
      </c>
      <c r="Y2395" s="12" t="str">
        <f aca="false">IF(AND(K2395&gt;0,V2395&gt;0),(V2395-Resumen!$B$7)/Resumen!$B$7,"")</f>
        <v/>
      </c>
      <c r="Z2395" s="28" t="str">
        <f aca="false">IF(AND(K2395&gt;0,I2395&gt;0,V2395&gt;0,S2395&gt;0),V2395-S2395,"")</f>
        <v/>
      </c>
      <c r="AA2395" s="12" t="str">
        <f aca="false">IF(Z2395&lt;&gt;"",Z2395/S2395,"")</f>
        <v/>
      </c>
      <c r="AB2395" s="28" t="str">
        <f aca="false">IF(AND(K2395&gt;0,J2395&gt;0,V2395&gt;0,U2395&gt;0),V2395-U2395,"")</f>
        <v/>
      </c>
      <c r="AC2395" s="12" t="str">
        <f aca="false">IF(AB2395&lt;&gt;"",AB2395/U2395,"")</f>
        <v/>
      </c>
      <c r="AD2395" s="27" t="n">
        <v>0</v>
      </c>
      <c r="AE2395" s="27" t="n">
        <v>0</v>
      </c>
      <c r="AF2395" s="27" t="n">
        <v>0</v>
      </c>
      <c r="AG2395" s="28" t="n">
        <f aca="false">AD2395+AE2395+AF2395</f>
        <v>0</v>
      </c>
      <c r="AH2395" s="12" t="str">
        <f aca="false">IF(AG2395&gt;0,AD2395/AG2395,"")</f>
        <v/>
      </c>
      <c r="AI2395" s="27" t="n">
        <v>0</v>
      </c>
      <c r="AJ2395" s="27" t="n">
        <v>0</v>
      </c>
      <c r="AK2395" s="27" t="n">
        <v>0</v>
      </c>
      <c r="AL2395" s="22" t="str">
        <f aca="false">IF(OR(AJ2395&gt;0,AK2395&gt;0),"Sí","No")</f>
        <v>No</v>
      </c>
      <c r="AM2395" s="6"/>
      <c r="AN2395" s="6"/>
      <c r="AO2395" s="12" t="n">
        <f aca="false">IF(M2395&gt;0,K2395/M2395,"")</f>
        <v>1</v>
      </c>
      <c r="AP2395" s="22" t="str">
        <f aca="false">IF(M2395&gt;=Resumen!$B$5,"Alto","Bajo")</f>
        <v>Bajo</v>
      </c>
      <c r="AQ2395" s="22" t="str">
        <f aca="false">IF(AO2395&gt;=Resumen!$B$28,"Alto","Bajo")</f>
        <v>Alto</v>
      </c>
      <c r="AR2395" s="22" t="str">
        <f aca="false">AP2395&amp;" Potencial / "&amp;AQ2395&amp;" Share"</f>
        <v>Bajo Potencial / Alto Share</v>
      </c>
      <c r="AS2395" s="22" t="str">
        <f aca="false">IF(Q2395="Sí",IF(AO2395&gt;=Resumen!$B$29,"Alto","Bajo"),"")</f>
        <v/>
      </c>
      <c r="AT2395" s="22" t="str">
        <f aca="false">IF(AS2395&lt;&gt;"",AP2395&amp;" Potencial / "&amp;AS2395&amp;" Share","")</f>
        <v/>
      </c>
      <c r="AU2395" s="22" t="str">
        <f aca="false">IF(AH2395="","Sin dato",IF(AH2395-AO2395&gt;Resumen!$B$6,"Sobre-exhibido",IF(AO2395-AH2395&gt;Resumen!$B$6,"Sub-exhibido","En línea")))</f>
        <v>Sin dato</v>
      </c>
      <c r="AV2395" s="22" t="str">
        <f aca="false">IF(AT2395="","",IF(AT2395="Alto Potencial / Bajo Share",1,IF(AT2395="Alto Potencial / Alto Share",2,IF(AT2395="Bajo Potencial / Alto Share",3,4))))</f>
        <v/>
      </c>
      <c r="AW2395" s="22" t="str">
        <f aca="false">IF(Q2395="No","Sin competencia directa",IF(AV2395=1,"1 - Foco Conquista (Alto Pot / Bajo Share)",IF(AV2395=2,"2 - Foco Defensa (Alto Pot / Alto Share)",IF(AV2395=3,"3 - Monitoreo (Bajo Pot / Alto Share)","4 - Baja Prioridad (Bajo Pot / Bajo Share)"))))</f>
        <v>Sin competencia directa</v>
      </c>
      <c r="AX2395" s="12" t="str">
        <f aca="false">IF(OR(IFERROR(AND(W2395&lt;&gt;"",Y2395&lt;&gt;"",Y2395-W2395&gt;Resumen!$B$8),FALSE()),IFERROR(AND(X2395&lt;&gt;"",Y2395&lt;&gt;"",Y2395-X2395&gt;Resumen!$B$8),FALSE())),MAX(IF(IFERROR(AND(W2395&lt;&gt;"",Y2395&lt;&gt;"",Y2395-W2395&gt;Resumen!$B$8),FALSE()),Y2395-W2395,0),IF(IFERROR(AND(X2395&lt;&gt;"",Y2395&lt;&gt;"",Y2395-X2395&gt;Resumen!$B$8),FALSE()),Y2395-X2395,0)),"")</f>
        <v/>
      </c>
      <c r="AY2395" s="22" t="str">
        <f aca="false">IF(OR(IFERROR(AND(W2395&lt;&gt;"",Y2395&lt;&gt;"",Y2395-W2395&gt;Resumen!$B$8),FALSE()),IFERROR(AND(X2395&lt;&gt;"",Y2395&lt;&gt;"",Y2395-X2395&gt;Resumen!$B$8),FALSE())),TRIM("Lays tiene mayor markup que "&amp;IF(IFERROR(AND(W2395&lt;&gt;"",Y2395&lt;&gt;"",Y2395-W2395&gt;Resumen!$B$8),FALSE()),"Quento ","")&amp;IF(IFERROR(AND(X2395&lt;&gt;"",Y2395&lt;&gt;"",Y2395-X2395&gt;Resumen!$B$8),FALSE()),"Julicroc ","")&amp;"en este PDV"),"")</f>
        <v/>
      </c>
      <c r="AZ2395" s="22" t="str">
        <f aca="false">IF(COUNTIF('Plan Pehuamar - Lista'!$A$2:$A$167,A2395)&gt;0,"Sí","No")</f>
        <v>No</v>
      </c>
      <c r="BA2395" s="22" t="str">
        <f aca="false">IF(COUNTIF('Plan Combo 9+1'!$A$2:$A$226,A2395)&gt;0,"Sí","No")</f>
        <v>No</v>
      </c>
      <c r="BB2395" s="22" t="str">
        <f aca="false">IF(AH2395="","No",IF(BA2395="Sí",IF((AO2395-AH2395)&gt;Resumen!$B$6,"Sí","No"),IF((AO2395-AH2395)&gt;=Resumen!$B$132,"Sí","No")))</f>
        <v>No</v>
      </c>
      <c r="BC2395" s="22" t="str">
        <f aca="false">IF(AND(N2395="Sí",AL2395="Sí",AI2395=0),"Sí","No")</f>
        <v>No</v>
      </c>
      <c r="BD2395" s="22" t="str">
        <f aca="false">IF(COUNTIF('Plan 9+1 (con Pehuamar)'!$A$2:$A$227,A2395)&gt;0,"Sí","No")</f>
        <v>No</v>
      </c>
    </row>
    <row r="2396" customFormat="false" ht="15" hidden="false" customHeight="true" outlineLevel="0" collapsed="false">
      <c r="A2396" s="6" t="n">
        <v>201344</v>
      </c>
      <c r="B2396" s="6" t="n">
        <v>15</v>
      </c>
      <c r="C2396" s="6" t="n">
        <v>1502</v>
      </c>
      <c r="D2396" s="6" t="s">
        <v>254</v>
      </c>
      <c r="E2396" s="6" t="s">
        <v>2546</v>
      </c>
      <c r="F2396" s="6" t="s">
        <v>201</v>
      </c>
      <c r="G2396" s="6" t="s">
        <v>130</v>
      </c>
      <c r="H2396" s="6" t="s">
        <v>1715</v>
      </c>
      <c r="I2396" s="27" t="n">
        <v>16</v>
      </c>
      <c r="J2396" s="27" t="n">
        <v>0</v>
      </c>
      <c r="K2396" s="27" t="n">
        <v>12</v>
      </c>
      <c r="L2396" s="28" t="n">
        <f aca="false">I2396+J2396</f>
        <v>16</v>
      </c>
      <c r="M2396" s="28" t="n">
        <f aca="false">L2396+K2396</f>
        <v>28</v>
      </c>
      <c r="N2396" s="22" t="str">
        <f aca="false">IF(I2396&gt;0,"Sí","No")</f>
        <v>Sí</v>
      </c>
      <c r="O2396" s="22" t="str">
        <f aca="false">IF(J2396&gt;0,"Sí","No")</f>
        <v>No</v>
      </c>
      <c r="P2396" s="22" t="str">
        <f aca="false">IF(K2396&gt;0,"Sí","No")</f>
        <v>Sí</v>
      </c>
      <c r="Q2396" s="22" t="str">
        <f aca="false">IF(OR(I2396&gt;0,J2396&gt;0),"Sí","No")</f>
        <v>Sí</v>
      </c>
      <c r="R2396" s="27" t="n">
        <v>1789</v>
      </c>
      <c r="S2396" s="27" t="n">
        <v>2800</v>
      </c>
      <c r="T2396" s="27"/>
      <c r="U2396" s="27"/>
      <c r="V2396" s="27" t="n">
        <v>3700</v>
      </c>
      <c r="W2396" s="12" t="n">
        <f aca="false">IF(AND(I2396&gt;0,R2396&gt;0),(S2396-R2396)/R2396,"")</f>
        <v>0.565120178870878</v>
      </c>
      <c r="X2396" s="12" t="str">
        <f aca="false">IF(AND(J2396&gt;0,T2396&gt;0),(U2396-T2396)/T2396,"")</f>
        <v/>
      </c>
      <c r="Y2396" s="12" t="n">
        <f aca="false">IF(AND(K2396&gt;0,V2396&gt;0),(V2396-Resumen!$B$7)/Resumen!$B$7,"")</f>
        <v>0.48</v>
      </c>
      <c r="Z2396" s="28" t="n">
        <f aca="false">IF(AND(K2396&gt;0,I2396&gt;0,V2396&gt;0,S2396&gt;0),V2396-S2396,"")</f>
        <v>900</v>
      </c>
      <c r="AA2396" s="12" t="n">
        <f aca="false">IF(Z2396&lt;&gt;"",Z2396/S2396,"")</f>
        <v>0.321428571428571</v>
      </c>
      <c r="AB2396" s="28" t="str">
        <f aca="false">IF(AND(K2396&gt;0,J2396&gt;0,V2396&gt;0,U2396&gt;0),V2396-U2396,"")</f>
        <v/>
      </c>
      <c r="AC2396" s="12" t="str">
        <f aca="false">IF(AB2396&lt;&gt;"",AB2396/U2396,"")</f>
        <v/>
      </c>
      <c r="AD2396" s="27" t="n">
        <v>7</v>
      </c>
      <c r="AE2396" s="27" t="n">
        <v>4</v>
      </c>
      <c r="AF2396" s="27" t="n">
        <v>0</v>
      </c>
      <c r="AG2396" s="28" t="n">
        <f aca="false">AD2396+AE2396+AF2396</f>
        <v>11</v>
      </c>
      <c r="AH2396" s="12" t="n">
        <f aca="false">IF(AG2396&gt;0,AD2396/AG2396,"")</f>
        <v>0.636363636363636</v>
      </c>
      <c r="AI2396" s="27" t="n">
        <v>2</v>
      </c>
      <c r="AJ2396" s="27" t="n">
        <v>1</v>
      </c>
      <c r="AK2396" s="27" t="n">
        <v>0</v>
      </c>
      <c r="AL2396" s="22" t="str">
        <f aca="false">IF(OR(AJ2396&gt;0,AK2396&gt;0),"Sí","No")</f>
        <v>Sí</v>
      </c>
      <c r="AM2396" s="6" t="s">
        <v>198</v>
      </c>
      <c r="AN2396" s="6"/>
      <c r="AO2396" s="12" t="n">
        <f aca="false">IF(M2396&gt;0,K2396/M2396,"")</f>
        <v>0.428571428571429</v>
      </c>
      <c r="AP2396" s="22" t="str">
        <f aca="false">IF(M2396&gt;=Resumen!$B$5,"Alto","Bajo")</f>
        <v>Bajo</v>
      </c>
      <c r="AQ2396" s="22" t="str">
        <f aca="false">IF(AO2396&gt;=Resumen!$B$28,"Alto","Bajo")</f>
        <v>Alto</v>
      </c>
      <c r="AR2396" s="22" t="str">
        <f aca="false">AP2396&amp;" Potencial / "&amp;AQ2396&amp;" Share"</f>
        <v>Bajo Potencial / Alto Share</v>
      </c>
      <c r="AS2396" s="22" t="str">
        <f aca="false">IF(Q2396="Sí",IF(AO2396&gt;=Resumen!$B$29,"Alto","Bajo"),"")</f>
        <v>Bajo</v>
      </c>
      <c r="AT2396" s="22" t="str">
        <f aca="false">IF(AS2396&lt;&gt;"",AP2396&amp;" Potencial / "&amp;AS2396&amp;" Share","")</f>
        <v>Bajo Potencial / Bajo Share</v>
      </c>
      <c r="AU2396" s="22" t="str">
        <f aca="false">IF(AH2396="","Sin dato",IF(AH2396-AO2396&gt;Resumen!$B$6,"Sobre-exhibido",IF(AO2396-AH2396&gt;Resumen!$B$6,"Sub-exhibido","En línea")))</f>
        <v>Sobre-exhibido</v>
      </c>
      <c r="AV2396" s="22" t="n">
        <f aca="false">IF(AT2396="","",IF(AT2396="Alto Potencial / Bajo Share",1,IF(AT2396="Alto Potencial / Alto Share",2,IF(AT2396="Bajo Potencial / Alto Share",3,4))))</f>
        <v>4</v>
      </c>
      <c r="AW2396" s="22" t="str">
        <f aca="false">IF(Q2396="No","Sin competencia directa",IF(AV2396=1,"1 - Foco Conquista (Alto Pot / Bajo Share)",IF(AV2396=2,"2 - Foco Defensa (Alto Pot / Alto Share)",IF(AV2396=3,"3 - Monitoreo (Bajo Pot / Alto Share)","4 - Baja Prioridad (Bajo Pot / Bajo Share)"))))</f>
        <v>4 - Baja Prioridad (Bajo Pot / Bajo Share)</v>
      </c>
      <c r="AX2396" s="12" t="str">
        <f aca="false">IF(OR(IFERROR(AND(W2396&lt;&gt;"",Y2396&lt;&gt;"",Y2396-W2396&gt;Resumen!$B$8),FALSE()),IFERROR(AND(X2396&lt;&gt;"",Y2396&lt;&gt;"",Y2396-X2396&gt;Resumen!$B$8),FALSE())),MAX(IF(IFERROR(AND(W2396&lt;&gt;"",Y2396&lt;&gt;"",Y2396-W2396&gt;Resumen!$B$8),FALSE()),Y2396-W2396,0),IF(IFERROR(AND(X2396&lt;&gt;"",Y2396&lt;&gt;"",Y2396-X2396&gt;Resumen!$B$8),FALSE()),Y2396-X2396,0)),"")</f>
        <v/>
      </c>
      <c r="AY2396" s="22" t="str">
        <f aca="false">IF(OR(IFERROR(AND(W2396&lt;&gt;"",Y2396&lt;&gt;"",Y2396-W2396&gt;Resumen!$B$8),FALSE()),IFERROR(AND(X2396&lt;&gt;"",Y2396&lt;&gt;"",Y2396-X2396&gt;Resumen!$B$8),FALSE())),TRIM("Lays tiene mayor markup que "&amp;IF(IFERROR(AND(W2396&lt;&gt;"",Y2396&lt;&gt;"",Y2396-W2396&gt;Resumen!$B$8),FALSE()),"Quento ","")&amp;IF(IFERROR(AND(X2396&lt;&gt;"",Y2396&lt;&gt;"",Y2396-X2396&gt;Resumen!$B$8),FALSE()),"Julicroc ","")&amp;"en este PDV"),"")</f>
        <v/>
      </c>
      <c r="AZ2396" s="22" t="str">
        <f aca="false">IF(COUNTIF('Plan Pehuamar - Lista'!$A$2:$A$167,A2396)&gt;0,"Sí","No")</f>
        <v>No</v>
      </c>
      <c r="BA2396" s="22" t="str">
        <f aca="false">IF(COUNTIF('Plan Combo 9+1'!$A$2:$A$226,A2396)&gt;0,"Sí","No")</f>
        <v>No</v>
      </c>
      <c r="BB2396" s="22" t="str">
        <f aca="false">IF(AH2396="","No",IF(BA2396="Sí",IF((AO2396-AH2396)&gt;Resumen!$B$6,"Sí","No"),IF((AO2396-AH2396)&gt;=Resumen!$B$132,"Sí","No")))</f>
        <v>No</v>
      </c>
      <c r="BC2396" s="22" t="str">
        <f aca="false">IF(AND(N2396="Sí",AL2396="Sí",AI2396=0),"Sí","No")</f>
        <v>No</v>
      </c>
      <c r="BD2396" s="22" t="str">
        <f aca="false">IF(COUNTIF('Plan 9+1 (con Pehuamar)'!$A$2:$A$227,A2396)&gt;0,"Sí","No")</f>
        <v>No</v>
      </c>
    </row>
    <row r="2397" customFormat="false" ht="15" hidden="false" customHeight="true" outlineLevel="0" collapsed="false">
      <c r="A2397" s="6" t="n">
        <v>201350</v>
      </c>
      <c r="B2397" s="6" t="n">
        <v>15</v>
      </c>
      <c r="C2397" s="6" t="n">
        <v>1502</v>
      </c>
      <c r="D2397" s="6" t="s">
        <v>254</v>
      </c>
      <c r="E2397" s="6" t="s">
        <v>2547</v>
      </c>
      <c r="F2397" s="6" t="s">
        <v>196</v>
      </c>
      <c r="G2397" s="6" t="s">
        <v>130</v>
      </c>
      <c r="H2397" s="6" t="s">
        <v>1715</v>
      </c>
      <c r="I2397" s="27" t="n">
        <v>0</v>
      </c>
      <c r="J2397" s="27" t="n">
        <v>0</v>
      </c>
      <c r="K2397" s="27" t="n">
        <v>0.4</v>
      </c>
      <c r="L2397" s="28" t="n">
        <f aca="false">I2397+J2397</f>
        <v>0</v>
      </c>
      <c r="M2397" s="28" t="n">
        <f aca="false">L2397+K2397</f>
        <v>0.4</v>
      </c>
      <c r="N2397" s="22" t="str">
        <f aca="false">IF(I2397&gt;0,"Sí","No")</f>
        <v>No</v>
      </c>
      <c r="O2397" s="22" t="str">
        <f aca="false">IF(J2397&gt;0,"Sí","No")</f>
        <v>No</v>
      </c>
      <c r="P2397" s="22" t="str">
        <f aca="false">IF(K2397&gt;0,"Sí","No")</f>
        <v>Sí</v>
      </c>
      <c r="Q2397" s="22" t="str">
        <f aca="false">IF(OR(I2397&gt;0,J2397&gt;0),"Sí","No")</f>
        <v>No</v>
      </c>
      <c r="R2397" s="27"/>
      <c r="S2397" s="27"/>
      <c r="T2397" s="27"/>
      <c r="U2397" s="27"/>
      <c r="V2397" s="27"/>
      <c r="W2397" s="12" t="str">
        <f aca="false">IF(AND(I2397&gt;0,R2397&gt;0),(S2397-R2397)/R2397,"")</f>
        <v/>
      </c>
      <c r="X2397" s="12" t="str">
        <f aca="false">IF(AND(J2397&gt;0,T2397&gt;0),(U2397-T2397)/T2397,"")</f>
        <v/>
      </c>
      <c r="Y2397" s="12" t="str">
        <f aca="false">IF(AND(K2397&gt;0,V2397&gt;0),(V2397-Resumen!$B$7)/Resumen!$B$7,"")</f>
        <v/>
      </c>
      <c r="Z2397" s="28" t="str">
        <f aca="false">IF(AND(K2397&gt;0,I2397&gt;0,V2397&gt;0,S2397&gt;0),V2397-S2397,"")</f>
        <v/>
      </c>
      <c r="AA2397" s="12" t="str">
        <f aca="false">IF(Z2397&lt;&gt;"",Z2397/S2397,"")</f>
        <v/>
      </c>
      <c r="AB2397" s="28" t="str">
        <f aca="false">IF(AND(K2397&gt;0,J2397&gt;0,V2397&gt;0,U2397&gt;0),V2397-U2397,"")</f>
        <v/>
      </c>
      <c r="AC2397" s="12" t="str">
        <f aca="false">IF(AB2397&lt;&gt;"",AB2397/U2397,"")</f>
        <v/>
      </c>
      <c r="AD2397" s="27" t="n">
        <v>0</v>
      </c>
      <c r="AE2397" s="27" t="n">
        <v>0</v>
      </c>
      <c r="AF2397" s="27" t="n">
        <v>0</v>
      </c>
      <c r="AG2397" s="28" t="n">
        <f aca="false">AD2397+AE2397+AF2397</f>
        <v>0</v>
      </c>
      <c r="AH2397" s="12" t="str">
        <f aca="false">IF(AG2397&gt;0,AD2397/AG2397,"")</f>
        <v/>
      </c>
      <c r="AI2397" s="27" t="n">
        <v>0</v>
      </c>
      <c r="AJ2397" s="27" t="n">
        <v>0</v>
      </c>
      <c r="AK2397" s="27" t="n">
        <v>0</v>
      </c>
      <c r="AL2397" s="22" t="str">
        <f aca="false">IF(OR(AJ2397&gt;0,AK2397&gt;0),"Sí","No")</f>
        <v>No</v>
      </c>
      <c r="AM2397" s="6"/>
      <c r="AN2397" s="6"/>
      <c r="AO2397" s="12" t="n">
        <f aca="false">IF(M2397&gt;0,K2397/M2397,"")</f>
        <v>1</v>
      </c>
      <c r="AP2397" s="22" t="str">
        <f aca="false">IF(M2397&gt;=Resumen!$B$5,"Alto","Bajo")</f>
        <v>Bajo</v>
      </c>
      <c r="AQ2397" s="22" t="str">
        <f aca="false">IF(AO2397&gt;=Resumen!$B$28,"Alto","Bajo")</f>
        <v>Alto</v>
      </c>
      <c r="AR2397" s="22" t="str">
        <f aca="false">AP2397&amp;" Potencial / "&amp;AQ2397&amp;" Share"</f>
        <v>Bajo Potencial / Alto Share</v>
      </c>
      <c r="AS2397" s="22" t="str">
        <f aca="false">IF(Q2397="Sí",IF(AO2397&gt;=Resumen!$B$29,"Alto","Bajo"),"")</f>
        <v/>
      </c>
      <c r="AT2397" s="22" t="str">
        <f aca="false">IF(AS2397&lt;&gt;"",AP2397&amp;" Potencial / "&amp;AS2397&amp;" Share","")</f>
        <v/>
      </c>
      <c r="AU2397" s="22" t="str">
        <f aca="false">IF(AH2397="","Sin dato",IF(AH2397-AO2397&gt;Resumen!$B$6,"Sobre-exhibido",IF(AO2397-AH2397&gt;Resumen!$B$6,"Sub-exhibido","En línea")))</f>
        <v>Sin dato</v>
      </c>
      <c r="AV2397" s="22" t="str">
        <f aca="false">IF(AT2397="","",IF(AT2397="Alto Potencial / Bajo Share",1,IF(AT2397="Alto Potencial / Alto Share",2,IF(AT2397="Bajo Potencial / Alto Share",3,4))))</f>
        <v/>
      </c>
      <c r="AW2397" s="22" t="str">
        <f aca="false">IF(Q2397="No","Sin competencia directa",IF(AV2397=1,"1 - Foco Conquista (Alto Pot / Bajo Share)",IF(AV2397=2,"2 - Foco Defensa (Alto Pot / Alto Share)",IF(AV2397=3,"3 - Monitoreo (Bajo Pot / Alto Share)","4 - Baja Prioridad (Bajo Pot / Bajo Share)"))))</f>
        <v>Sin competencia directa</v>
      </c>
      <c r="AX2397" s="12" t="str">
        <f aca="false">IF(OR(IFERROR(AND(W2397&lt;&gt;"",Y2397&lt;&gt;"",Y2397-W2397&gt;Resumen!$B$8),FALSE()),IFERROR(AND(X2397&lt;&gt;"",Y2397&lt;&gt;"",Y2397-X2397&gt;Resumen!$B$8),FALSE())),MAX(IF(IFERROR(AND(W2397&lt;&gt;"",Y2397&lt;&gt;"",Y2397-W2397&gt;Resumen!$B$8),FALSE()),Y2397-W2397,0),IF(IFERROR(AND(X2397&lt;&gt;"",Y2397&lt;&gt;"",Y2397-X2397&gt;Resumen!$B$8),FALSE()),Y2397-X2397,0)),"")</f>
        <v/>
      </c>
      <c r="AY2397" s="22" t="str">
        <f aca="false">IF(OR(IFERROR(AND(W2397&lt;&gt;"",Y2397&lt;&gt;"",Y2397-W2397&gt;Resumen!$B$8),FALSE()),IFERROR(AND(X2397&lt;&gt;"",Y2397&lt;&gt;"",Y2397-X2397&gt;Resumen!$B$8),FALSE())),TRIM("Lays tiene mayor markup que "&amp;IF(IFERROR(AND(W2397&lt;&gt;"",Y2397&lt;&gt;"",Y2397-W2397&gt;Resumen!$B$8),FALSE()),"Quento ","")&amp;IF(IFERROR(AND(X2397&lt;&gt;"",Y2397&lt;&gt;"",Y2397-X2397&gt;Resumen!$B$8),FALSE()),"Julicroc ","")&amp;"en este PDV"),"")</f>
        <v/>
      </c>
      <c r="AZ2397" s="22" t="str">
        <f aca="false">IF(COUNTIF('Plan Pehuamar - Lista'!$A$2:$A$167,A2397)&gt;0,"Sí","No")</f>
        <v>No</v>
      </c>
      <c r="BA2397" s="22" t="str">
        <f aca="false">IF(COUNTIF('Plan Combo 9+1'!$A$2:$A$226,A2397)&gt;0,"Sí","No")</f>
        <v>No</v>
      </c>
      <c r="BB2397" s="22" t="str">
        <f aca="false">IF(AH2397="","No",IF(BA2397="Sí",IF((AO2397-AH2397)&gt;Resumen!$B$6,"Sí","No"),IF((AO2397-AH2397)&gt;=Resumen!$B$132,"Sí","No")))</f>
        <v>No</v>
      </c>
      <c r="BC2397" s="22" t="str">
        <f aca="false">IF(AND(N2397="Sí",AL2397="Sí",AI2397=0),"Sí","No")</f>
        <v>No</v>
      </c>
      <c r="BD2397" s="22" t="str">
        <f aca="false">IF(COUNTIF('Plan 9+1 (con Pehuamar)'!$A$2:$A$227,A2397)&gt;0,"Sí","No")</f>
        <v>No</v>
      </c>
    </row>
    <row r="2398" customFormat="false" ht="15" hidden="false" customHeight="true" outlineLevel="0" collapsed="false">
      <c r="A2398" s="6" t="n">
        <v>201363</v>
      </c>
      <c r="B2398" s="6" t="n">
        <v>15</v>
      </c>
      <c r="C2398" s="6" t="n">
        <v>1502</v>
      </c>
      <c r="D2398" s="6" t="s">
        <v>254</v>
      </c>
      <c r="E2398" s="6" t="s">
        <v>2548</v>
      </c>
      <c r="F2398" s="6" t="s">
        <v>201</v>
      </c>
      <c r="G2398" s="6" t="s">
        <v>130</v>
      </c>
      <c r="H2398" s="6" t="s">
        <v>1715</v>
      </c>
      <c r="I2398" s="27" t="n">
        <v>0</v>
      </c>
      <c r="J2398" s="27" t="n">
        <v>0</v>
      </c>
      <c r="K2398" s="27" t="n">
        <v>1.6</v>
      </c>
      <c r="L2398" s="28" t="n">
        <f aca="false">I2398+J2398</f>
        <v>0</v>
      </c>
      <c r="M2398" s="28" t="n">
        <f aca="false">L2398+K2398</f>
        <v>1.6</v>
      </c>
      <c r="N2398" s="22" t="str">
        <f aca="false">IF(I2398&gt;0,"Sí","No")</f>
        <v>No</v>
      </c>
      <c r="O2398" s="22" t="str">
        <f aca="false">IF(J2398&gt;0,"Sí","No")</f>
        <v>No</v>
      </c>
      <c r="P2398" s="22" t="str">
        <f aca="false">IF(K2398&gt;0,"Sí","No")</f>
        <v>Sí</v>
      </c>
      <c r="Q2398" s="22" t="str">
        <f aca="false">IF(OR(I2398&gt;0,J2398&gt;0),"Sí","No")</f>
        <v>No</v>
      </c>
      <c r="R2398" s="27"/>
      <c r="S2398" s="27"/>
      <c r="T2398" s="27"/>
      <c r="U2398" s="27"/>
      <c r="V2398" s="27"/>
      <c r="W2398" s="12" t="str">
        <f aca="false">IF(AND(I2398&gt;0,R2398&gt;0),(S2398-R2398)/R2398,"")</f>
        <v/>
      </c>
      <c r="X2398" s="12" t="str">
        <f aca="false">IF(AND(J2398&gt;0,T2398&gt;0),(U2398-T2398)/T2398,"")</f>
        <v/>
      </c>
      <c r="Y2398" s="12" t="str">
        <f aca="false">IF(AND(K2398&gt;0,V2398&gt;0),(V2398-Resumen!$B$7)/Resumen!$B$7,"")</f>
        <v/>
      </c>
      <c r="Z2398" s="28" t="str">
        <f aca="false">IF(AND(K2398&gt;0,I2398&gt;0,V2398&gt;0,S2398&gt;0),V2398-S2398,"")</f>
        <v/>
      </c>
      <c r="AA2398" s="12" t="str">
        <f aca="false">IF(Z2398&lt;&gt;"",Z2398/S2398,"")</f>
        <v/>
      </c>
      <c r="AB2398" s="28" t="str">
        <f aca="false">IF(AND(K2398&gt;0,J2398&gt;0,V2398&gt;0,U2398&gt;0),V2398-U2398,"")</f>
        <v/>
      </c>
      <c r="AC2398" s="12" t="str">
        <f aca="false">IF(AB2398&lt;&gt;"",AB2398/U2398,"")</f>
        <v/>
      </c>
      <c r="AD2398" s="27" t="n">
        <v>0</v>
      </c>
      <c r="AE2398" s="27" t="n">
        <v>0</v>
      </c>
      <c r="AF2398" s="27" t="n">
        <v>0</v>
      </c>
      <c r="AG2398" s="28" t="n">
        <f aca="false">AD2398+AE2398+AF2398</f>
        <v>0</v>
      </c>
      <c r="AH2398" s="12" t="str">
        <f aca="false">IF(AG2398&gt;0,AD2398/AG2398,"")</f>
        <v/>
      </c>
      <c r="AI2398" s="27" t="n">
        <v>0</v>
      </c>
      <c r="AJ2398" s="27" t="n">
        <v>0</v>
      </c>
      <c r="AK2398" s="27" t="n">
        <v>0</v>
      </c>
      <c r="AL2398" s="22" t="str">
        <f aca="false">IF(OR(AJ2398&gt;0,AK2398&gt;0),"Sí","No")</f>
        <v>No</v>
      </c>
      <c r="AM2398" s="6"/>
      <c r="AN2398" s="6"/>
      <c r="AO2398" s="12" t="n">
        <f aca="false">IF(M2398&gt;0,K2398/M2398,"")</f>
        <v>1</v>
      </c>
      <c r="AP2398" s="22" t="str">
        <f aca="false">IF(M2398&gt;=Resumen!$B$5,"Alto","Bajo")</f>
        <v>Bajo</v>
      </c>
      <c r="AQ2398" s="22" t="str">
        <f aca="false">IF(AO2398&gt;=Resumen!$B$28,"Alto","Bajo")</f>
        <v>Alto</v>
      </c>
      <c r="AR2398" s="22" t="str">
        <f aca="false">AP2398&amp;" Potencial / "&amp;AQ2398&amp;" Share"</f>
        <v>Bajo Potencial / Alto Share</v>
      </c>
      <c r="AS2398" s="22" t="str">
        <f aca="false">IF(Q2398="Sí",IF(AO2398&gt;=Resumen!$B$29,"Alto","Bajo"),"")</f>
        <v/>
      </c>
      <c r="AT2398" s="22" t="str">
        <f aca="false">IF(AS2398&lt;&gt;"",AP2398&amp;" Potencial / "&amp;AS2398&amp;" Share","")</f>
        <v/>
      </c>
      <c r="AU2398" s="22" t="str">
        <f aca="false">IF(AH2398="","Sin dato",IF(AH2398-AO2398&gt;Resumen!$B$6,"Sobre-exhibido",IF(AO2398-AH2398&gt;Resumen!$B$6,"Sub-exhibido","En línea")))</f>
        <v>Sin dato</v>
      </c>
      <c r="AV2398" s="22" t="str">
        <f aca="false">IF(AT2398="","",IF(AT2398="Alto Potencial / Bajo Share",1,IF(AT2398="Alto Potencial / Alto Share",2,IF(AT2398="Bajo Potencial / Alto Share",3,4))))</f>
        <v/>
      </c>
      <c r="AW2398" s="22" t="str">
        <f aca="false">IF(Q2398="No","Sin competencia directa",IF(AV2398=1,"1 - Foco Conquista (Alto Pot / Bajo Share)",IF(AV2398=2,"2 - Foco Defensa (Alto Pot / Alto Share)",IF(AV2398=3,"3 - Monitoreo (Bajo Pot / Alto Share)","4 - Baja Prioridad (Bajo Pot / Bajo Share)"))))</f>
        <v>Sin competencia directa</v>
      </c>
      <c r="AX2398" s="12" t="str">
        <f aca="false">IF(OR(IFERROR(AND(W2398&lt;&gt;"",Y2398&lt;&gt;"",Y2398-W2398&gt;Resumen!$B$8),FALSE()),IFERROR(AND(X2398&lt;&gt;"",Y2398&lt;&gt;"",Y2398-X2398&gt;Resumen!$B$8),FALSE())),MAX(IF(IFERROR(AND(W2398&lt;&gt;"",Y2398&lt;&gt;"",Y2398-W2398&gt;Resumen!$B$8),FALSE()),Y2398-W2398,0),IF(IFERROR(AND(X2398&lt;&gt;"",Y2398&lt;&gt;"",Y2398-X2398&gt;Resumen!$B$8),FALSE()),Y2398-X2398,0)),"")</f>
        <v/>
      </c>
      <c r="AY2398" s="22" t="str">
        <f aca="false">IF(OR(IFERROR(AND(W2398&lt;&gt;"",Y2398&lt;&gt;"",Y2398-W2398&gt;Resumen!$B$8),FALSE()),IFERROR(AND(X2398&lt;&gt;"",Y2398&lt;&gt;"",Y2398-X2398&gt;Resumen!$B$8),FALSE())),TRIM("Lays tiene mayor markup que "&amp;IF(IFERROR(AND(W2398&lt;&gt;"",Y2398&lt;&gt;"",Y2398-W2398&gt;Resumen!$B$8),FALSE()),"Quento ","")&amp;IF(IFERROR(AND(X2398&lt;&gt;"",Y2398&lt;&gt;"",Y2398-X2398&gt;Resumen!$B$8),FALSE()),"Julicroc ","")&amp;"en este PDV"),"")</f>
        <v/>
      </c>
      <c r="AZ2398" s="22" t="str">
        <f aca="false">IF(COUNTIF('Plan Pehuamar - Lista'!$A$2:$A$167,A2398)&gt;0,"Sí","No")</f>
        <v>No</v>
      </c>
      <c r="BA2398" s="22" t="str">
        <f aca="false">IF(COUNTIF('Plan Combo 9+1'!$A$2:$A$226,A2398)&gt;0,"Sí","No")</f>
        <v>No</v>
      </c>
      <c r="BB2398" s="22" t="str">
        <f aca="false">IF(AH2398="","No",IF(BA2398="Sí",IF((AO2398-AH2398)&gt;Resumen!$B$6,"Sí","No"),IF((AO2398-AH2398)&gt;=Resumen!$B$132,"Sí","No")))</f>
        <v>No</v>
      </c>
      <c r="BC2398" s="22" t="str">
        <f aca="false">IF(AND(N2398="Sí",AL2398="Sí",AI2398=0),"Sí","No")</f>
        <v>No</v>
      </c>
      <c r="BD2398" s="22" t="str">
        <f aca="false">IF(COUNTIF('Plan 9+1 (con Pehuamar)'!$A$2:$A$227,A2398)&gt;0,"Sí","No")</f>
        <v>No</v>
      </c>
    </row>
    <row r="2399" customFormat="false" ht="15" hidden="false" customHeight="true" outlineLevel="0" collapsed="false">
      <c r="A2399" s="6" t="n">
        <v>201654</v>
      </c>
      <c r="B2399" s="6" t="n">
        <v>15</v>
      </c>
      <c r="C2399" s="6" t="n">
        <v>1502</v>
      </c>
      <c r="D2399" s="6" t="s">
        <v>254</v>
      </c>
      <c r="E2399" s="6" t="s">
        <v>2549</v>
      </c>
      <c r="F2399" s="6" t="s">
        <v>361</v>
      </c>
      <c r="G2399" s="6" t="s">
        <v>130</v>
      </c>
      <c r="H2399" s="6" t="s">
        <v>1715</v>
      </c>
      <c r="I2399" s="27" t="n">
        <v>32</v>
      </c>
      <c r="J2399" s="27" t="n">
        <v>32</v>
      </c>
      <c r="K2399" s="27" t="n">
        <v>45</v>
      </c>
      <c r="L2399" s="28" t="n">
        <f aca="false">I2399+J2399</f>
        <v>64</v>
      </c>
      <c r="M2399" s="28" t="n">
        <f aca="false">L2399+K2399</f>
        <v>109</v>
      </c>
      <c r="N2399" s="22" t="str">
        <f aca="false">IF(I2399&gt;0,"Sí","No")</f>
        <v>Sí</v>
      </c>
      <c r="O2399" s="22" t="str">
        <f aca="false">IF(J2399&gt;0,"Sí","No")</f>
        <v>Sí</v>
      </c>
      <c r="P2399" s="22" t="str">
        <f aca="false">IF(K2399&gt;0,"Sí","No")</f>
        <v>Sí</v>
      </c>
      <c r="Q2399" s="22" t="str">
        <f aca="false">IF(OR(I2399&gt;0,J2399&gt;0),"Sí","No")</f>
        <v>Sí</v>
      </c>
      <c r="R2399" s="27" t="n">
        <v>1414</v>
      </c>
      <c r="S2399" s="27" t="n">
        <v>2050</v>
      </c>
      <c r="T2399" s="27" t="n">
        <v>984</v>
      </c>
      <c r="U2399" s="27" t="n">
        <v>1500</v>
      </c>
      <c r="V2399" s="27" t="n">
        <v>3300</v>
      </c>
      <c r="W2399" s="12" t="n">
        <f aca="false">IF(AND(I2399&gt;0,R2399&gt;0),(S2399-R2399)/R2399,"")</f>
        <v>0.44978783592645</v>
      </c>
      <c r="X2399" s="12" t="n">
        <f aca="false">IF(AND(J2399&gt;0,T2399&gt;0),(U2399-T2399)/T2399,"")</f>
        <v>0.524390243902439</v>
      </c>
      <c r="Y2399" s="12" t="n">
        <f aca="false">IF(AND(K2399&gt;0,V2399&gt;0),(V2399-Resumen!$B$7)/Resumen!$B$7,"")</f>
        <v>0.32</v>
      </c>
      <c r="Z2399" s="28" t="n">
        <f aca="false">IF(AND(K2399&gt;0,I2399&gt;0,V2399&gt;0,S2399&gt;0),V2399-S2399,"")</f>
        <v>1250</v>
      </c>
      <c r="AA2399" s="12" t="n">
        <f aca="false">IF(Z2399&lt;&gt;"",Z2399/S2399,"")</f>
        <v>0.609756097560976</v>
      </c>
      <c r="AB2399" s="28" t="n">
        <f aca="false">IF(AND(K2399&gt;0,J2399&gt;0,V2399&gt;0,U2399&gt;0),V2399-U2399,"")</f>
        <v>1800</v>
      </c>
      <c r="AC2399" s="12" t="n">
        <f aca="false">IF(AB2399&lt;&gt;"",AB2399/U2399,"")</f>
        <v>1.2</v>
      </c>
      <c r="AD2399" s="27" t="n">
        <v>9</v>
      </c>
      <c r="AE2399" s="27" t="n">
        <v>4</v>
      </c>
      <c r="AF2399" s="27" t="n">
        <v>3</v>
      </c>
      <c r="AG2399" s="28" t="n">
        <f aca="false">AD2399+AE2399+AF2399</f>
        <v>16</v>
      </c>
      <c r="AH2399" s="12" t="n">
        <f aca="false">IF(AG2399&gt;0,AD2399/AG2399,"")</f>
        <v>0.5625</v>
      </c>
      <c r="AI2399" s="27" t="n">
        <v>2</v>
      </c>
      <c r="AJ2399" s="27" t="n">
        <v>0</v>
      </c>
      <c r="AK2399" s="27" t="n">
        <v>0</v>
      </c>
      <c r="AL2399" s="22" t="str">
        <f aca="false">IF(OR(AJ2399&gt;0,AK2399&gt;0),"Sí","No")</f>
        <v>No</v>
      </c>
      <c r="AM2399" s="6" t="s">
        <v>397</v>
      </c>
      <c r="AN2399" s="6" t="s">
        <v>397</v>
      </c>
      <c r="AO2399" s="12" t="n">
        <f aca="false">IF(M2399&gt;0,K2399/M2399,"")</f>
        <v>0.412844036697248</v>
      </c>
      <c r="AP2399" s="22" t="str">
        <f aca="false">IF(M2399&gt;=Resumen!$B$5,"Alto","Bajo")</f>
        <v>Alto</v>
      </c>
      <c r="AQ2399" s="22" t="str">
        <f aca="false">IF(AO2399&gt;=Resumen!$B$28,"Alto","Bajo")</f>
        <v>Alto</v>
      </c>
      <c r="AR2399" s="22" t="str">
        <f aca="false">AP2399&amp;" Potencial / "&amp;AQ2399&amp;" Share"</f>
        <v>Alto Potencial / Alto Share</v>
      </c>
      <c r="AS2399" s="22" t="str">
        <f aca="false">IF(Q2399="Sí",IF(AO2399&gt;=Resumen!$B$29,"Alto","Bajo"),"")</f>
        <v>Bajo</v>
      </c>
      <c r="AT2399" s="22" t="str">
        <f aca="false">IF(AS2399&lt;&gt;"",AP2399&amp;" Potencial / "&amp;AS2399&amp;" Share","")</f>
        <v>Alto Potencial / Bajo Share</v>
      </c>
      <c r="AU2399" s="22" t="str">
        <f aca="false">IF(AH2399="","Sin dato",IF(AH2399-AO2399&gt;Resumen!$B$6,"Sobre-exhibido",IF(AO2399-AH2399&gt;Resumen!$B$6,"Sub-exhibido","En línea")))</f>
        <v>Sobre-exhibido</v>
      </c>
      <c r="AV2399" s="22" t="n">
        <f aca="false">IF(AT2399="","",IF(AT2399="Alto Potencial / Bajo Share",1,IF(AT2399="Alto Potencial / Alto Share",2,IF(AT2399="Bajo Potencial / Alto Share",3,4))))</f>
        <v>1</v>
      </c>
      <c r="AW2399" s="22" t="str">
        <f aca="false">IF(Q2399="No","Sin competencia directa",IF(AV2399=1,"1 - Foco Conquista (Alto Pot / Bajo Share)",IF(AV2399=2,"2 - Foco Defensa (Alto Pot / Alto Share)",IF(AV2399=3,"3 - Monitoreo (Bajo Pot / Alto Share)","4 - Baja Prioridad (Bajo Pot / Bajo Share)"))))</f>
        <v>1 - Foco Conquista (Alto Pot / Bajo Share)</v>
      </c>
      <c r="AX2399" s="12" t="str">
        <f aca="false">IF(OR(IFERROR(AND(W2399&lt;&gt;"",Y2399&lt;&gt;"",Y2399-W2399&gt;Resumen!$B$8),FALSE()),IFERROR(AND(X2399&lt;&gt;"",Y2399&lt;&gt;"",Y2399-X2399&gt;Resumen!$B$8),FALSE())),MAX(IF(IFERROR(AND(W2399&lt;&gt;"",Y2399&lt;&gt;"",Y2399-W2399&gt;Resumen!$B$8),FALSE()),Y2399-W2399,0),IF(IFERROR(AND(X2399&lt;&gt;"",Y2399&lt;&gt;"",Y2399-X2399&gt;Resumen!$B$8),FALSE()),Y2399-X2399,0)),"")</f>
        <v/>
      </c>
      <c r="AY2399" s="22" t="str">
        <f aca="false">IF(OR(IFERROR(AND(W2399&lt;&gt;"",Y2399&lt;&gt;"",Y2399-W2399&gt;Resumen!$B$8),FALSE()),IFERROR(AND(X2399&lt;&gt;"",Y2399&lt;&gt;"",Y2399-X2399&gt;Resumen!$B$8),FALSE())),TRIM("Lays tiene mayor markup que "&amp;IF(IFERROR(AND(W2399&lt;&gt;"",Y2399&lt;&gt;"",Y2399-W2399&gt;Resumen!$B$8),FALSE()),"Quento ","")&amp;IF(IFERROR(AND(X2399&lt;&gt;"",Y2399&lt;&gt;"",Y2399-X2399&gt;Resumen!$B$8),FALSE()),"Julicroc ","")&amp;"en este PDV"),"")</f>
        <v/>
      </c>
      <c r="AZ2399" s="22" t="str">
        <f aca="false">IF(COUNTIF('Plan Pehuamar - Lista'!$A$2:$A$167,A2399)&gt;0,"Sí","No")</f>
        <v>No</v>
      </c>
      <c r="BA2399" s="22" t="str">
        <f aca="false">IF(COUNTIF('Plan Combo 9+1'!$A$2:$A$226,A2399)&gt;0,"Sí","No")</f>
        <v>No</v>
      </c>
      <c r="BB2399" s="22" t="str">
        <f aca="false">IF(AH2399="","No",IF(BA2399="Sí",IF((AO2399-AH2399)&gt;Resumen!$B$6,"Sí","No"),IF((AO2399-AH2399)&gt;=Resumen!$B$132,"Sí","No")))</f>
        <v>No</v>
      </c>
      <c r="BC2399" s="22" t="str">
        <f aca="false">IF(AND(N2399="Sí",AL2399="Sí",AI2399=0),"Sí","No")</f>
        <v>No</v>
      </c>
      <c r="BD2399" s="22" t="str">
        <f aca="false">IF(COUNTIF('Plan 9+1 (con Pehuamar)'!$A$2:$A$227,A2399)&gt;0,"Sí","No")</f>
        <v>No</v>
      </c>
    </row>
    <row r="2400" customFormat="false" ht="15" hidden="false" customHeight="true" outlineLevel="0" collapsed="false">
      <c r="A2400" s="6" t="n">
        <v>201690</v>
      </c>
      <c r="B2400" s="6" t="n">
        <v>15</v>
      </c>
      <c r="C2400" s="6" t="n">
        <v>1502</v>
      </c>
      <c r="D2400" s="6" t="s">
        <v>254</v>
      </c>
      <c r="E2400" s="6" t="s">
        <v>2550</v>
      </c>
      <c r="F2400" s="6" t="s">
        <v>201</v>
      </c>
      <c r="G2400" s="6" t="s">
        <v>130</v>
      </c>
      <c r="H2400" s="6" t="s">
        <v>1715</v>
      </c>
      <c r="I2400" s="27" t="n">
        <v>12</v>
      </c>
      <c r="J2400" s="27" t="n">
        <v>12</v>
      </c>
      <c r="K2400" s="27" t="n">
        <v>6</v>
      </c>
      <c r="L2400" s="28" t="n">
        <f aca="false">I2400+J2400</f>
        <v>24</v>
      </c>
      <c r="M2400" s="28" t="n">
        <f aca="false">L2400+K2400</f>
        <v>30</v>
      </c>
      <c r="N2400" s="22" t="str">
        <f aca="false">IF(I2400&gt;0,"Sí","No")</f>
        <v>Sí</v>
      </c>
      <c r="O2400" s="22" t="str">
        <f aca="false">IF(J2400&gt;0,"Sí","No")</f>
        <v>Sí</v>
      </c>
      <c r="P2400" s="22" t="str">
        <f aca="false">IF(K2400&gt;0,"Sí","No")</f>
        <v>Sí</v>
      </c>
      <c r="Q2400" s="22" t="str">
        <f aca="false">IF(OR(I2400&gt;0,J2400&gt;0),"Sí","No")</f>
        <v>Sí</v>
      </c>
      <c r="R2400" s="27" t="n">
        <v>1789</v>
      </c>
      <c r="S2400" s="27" t="n">
        <v>2800</v>
      </c>
      <c r="T2400" s="27" t="n">
        <v>1310</v>
      </c>
      <c r="U2400" s="27" t="n">
        <v>2050</v>
      </c>
      <c r="V2400" s="27" t="n">
        <v>3700</v>
      </c>
      <c r="W2400" s="12" t="n">
        <f aca="false">IF(AND(I2400&gt;0,R2400&gt;0),(S2400-R2400)/R2400,"")</f>
        <v>0.565120178870878</v>
      </c>
      <c r="X2400" s="12" t="n">
        <f aca="false">IF(AND(J2400&gt;0,T2400&gt;0),(U2400-T2400)/T2400,"")</f>
        <v>0.564885496183206</v>
      </c>
      <c r="Y2400" s="12" t="n">
        <f aca="false">IF(AND(K2400&gt;0,V2400&gt;0),(V2400-Resumen!$B$7)/Resumen!$B$7,"")</f>
        <v>0.48</v>
      </c>
      <c r="Z2400" s="28" t="n">
        <f aca="false">IF(AND(K2400&gt;0,I2400&gt;0,V2400&gt;0,S2400&gt;0),V2400-S2400,"")</f>
        <v>900</v>
      </c>
      <c r="AA2400" s="12" t="n">
        <f aca="false">IF(Z2400&lt;&gt;"",Z2400/S2400,"")</f>
        <v>0.321428571428571</v>
      </c>
      <c r="AB2400" s="28" t="n">
        <f aca="false">IF(AND(K2400&gt;0,J2400&gt;0,V2400&gt;0,U2400&gt;0),V2400-U2400,"")</f>
        <v>1650</v>
      </c>
      <c r="AC2400" s="12" t="n">
        <f aca="false">IF(AB2400&lt;&gt;"",AB2400/U2400,"")</f>
        <v>0.804878048780488</v>
      </c>
      <c r="AD2400" s="27" t="n">
        <v>3</v>
      </c>
      <c r="AE2400" s="27" t="n">
        <v>4</v>
      </c>
      <c r="AF2400" s="27" t="n">
        <v>4</v>
      </c>
      <c r="AG2400" s="28" t="n">
        <f aca="false">AD2400+AE2400+AF2400</f>
        <v>11</v>
      </c>
      <c r="AH2400" s="12" t="n">
        <f aca="false">IF(AG2400&gt;0,AD2400/AG2400,"")</f>
        <v>0.272727272727273</v>
      </c>
      <c r="AI2400" s="27" t="n">
        <v>1</v>
      </c>
      <c r="AJ2400" s="27" t="n">
        <v>1</v>
      </c>
      <c r="AK2400" s="27" t="n">
        <v>0</v>
      </c>
      <c r="AL2400" s="22" t="str">
        <f aca="false">IF(OR(AJ2400&gt;0,AK2400&gt;0),"Sí","No")</f>
        <v>Sí</v>
      </c>
      <c r="AM2400" s="6" t="s">
        <v>198</v>
      </c>
      <c r="AN2400" s="6" t="s">
        <v>198</v>
      </c>
      <c r="AO2400" s="12" t="n">
        <f aca="false">IF(M2400&gt;0,K2400/M2400,"")</f>
        <v>0.2</v>
      </c>
      <c r="AP2400" s="22" t="str">
        <f aca="false">IF(M2400&gt;=Resumen!$B$5,"Alto","Bajo")</f>
        <v>Bajo</v>
      </c>
      <c r="AQ2400" s="22" t="str">
        <f aca="false">IF(AO2400&gt;=Resumen!$B$28,"Alto","Bajo")</f>
        <v>Bajo</v>
      </c>
      <c r="AR2400" s="22" t="str">
        <f aca="false">AP2400&amp;" Potencial / "&amp;AQ2400&amp;" Share"</f>
        <v>Bajo Potencial / Bajo Share</v>
      </c>
      <c r="AS2400" s="22" t="str">
        <f aca="false">IF(Q2400="Sí",IF(AO2400&gt;=Resumen!$B$29,"Alto","Bajo"),"")</f>
        <v>Bajo</v>
      </c>
      <c r="AT2400" s="22" t="str">
        <f aca="false">IF(AS2400&lt;&gt;"",AP2400&amp;" Potencial / "&amp;AS2400&amp;" Share","")</f>
        <v>Bajo Potencial / Bajo Share</v>
      </c>
      <c r="AU2400" s="22" t="str">
        <f aca="false">IF(AH2400="","Sin dato",IF(AH2400-AO2400&gt;Resumen!$B$6,"Sobre-exhibido",IF(AO2400-AH2400&gt;Resumen!$B$6,"Sub-exhibido","En línea")))</f>
        <v>Sobre-exhibido</v>
      </c>
      <c r="AV2400" s="22" t="n">
        <f aca="false">IF(AT2400="","",IF(AT2400="Alto Potencial / Bajo Share",1,IF(AT2400="Alto Potencial / Alto Share",2,IF(AT2400="Bajo Potencial / Alto Share",3,4))))</f>
        <v>4</v>
      </c>
      <c r="AW2400" s="22" t="str">
        <f aca="false">IF(Q2400="No","Sin competencia directa",IF(AV2400=1,"1 - Foco Conquista (Alto Pot / Bajo Share)",IF(AV2400=2,"2 - Foco Defensa (Alto Pot / Alto Share)",IF(AV2400=3,"3 - Monitoreo (Bajo Pot / Alto Share)","4 - Baja Prioridad (Bajo Pot / Bajo Share)"))))</f>
        <v>4 - Baja Prioridad (Bajo Pot / Bajo Share)</v>
      </c>
      <c r="AX2400" s="12" t="str">
        <f aca="false">IF(OR(IFERROR(AND(W2400&lt;&gt;"",Y2400&lt;&gt;"",Y2400-W2400&gt;Resumen!$B$8),FALSE()),IFERROR(AND(X2400&lt;&gt;"",Y2400&lt;&gt;"",Y2400-X2400&gt;Resumen!$B$8),FALSE())),MAX(IF(IFERROR(AND(W2400&lt;&gt;"",Y2400&lt;&gt;"",Y2400-W2400&gt;Resumen!$B$8),FALSE()),Y2400-W2400,0),IF(IFERROR(AND(X2400&lt;&gt;"",Y2400&lt;&gt;"",Y2400-X2400&gt;Resumen!$B$8),FALSE()),Y2400-X2400,0)),"")</f>
        <v/>
      </c>
      <c r="AY2400" s="22" t="str">
        <f aca="false">IF(OR(IFERROR(AND(W2400&lt;&gt;"",Y2400&lt;&gt;"",Y2400-W2400&gt;Resumen!$B$8),FALSE()),IFERROR(AND(X2400&lt;&gt;"",Y2400&lt;&gt;"",Y2400-X2400&gt;Resumen!$B$8),FALSE())),TRIM("Lays tiene mayor markup que "&amp;IF(IFERROR(AND(W2400&lt;&gt;"",Y2400&lt;&gt;"",Y2400-W2400&gt;Resumen!$B$8),FALSE()),"Quento ","")&amp;IF(IFERROR(AND(X2400&lt;&gt;"",Y2400&lt;&gt;"",Y2400-X2400&gt;Resumen!$B$8),FALSE()),"Julicroc ","")&amp;"en este PDV"),"")</f>
        <v/>
      </c>
      <c r="AZ2400" s="22" t="str">
        <f aca="false">IF(COUNTIF('Plan Pehuamar - Lista'!$A$2:$A$167,A2400)&gt;0,"Sí","No")</f>
        <v>No</v>
      </c>
      <c r="BA2400" s="22" t="str">
        <f aca="false">IF(COUNTIF('Plan Combo 9+1'!$A$2:$A$226,A2400)&gt;0,"Sí","No")</f>
        <v>No</v>
      </c>
      <c r="BB2400" s="22" t="str">
        <f aca="false">IF(AH2400="","No",IF(BA2400="Sí",IF((AO2400-AH2400)&gt;Resumen!$B$6,"Sí","No"),IF((AO2400-AH2400)&gt;=Resumen!$B$132,"Sí","No")))</f>
        <v>No</v>
      </c>
      <c r="BC2400" s="22" t="str">
        <f aca="false">IF(AND(N2400="Sí",AL2400="Sí",AI2400=0),"Sí","No")</f>
        <v>No</v>
      </c>
      <c r="BD2400" s="22" t="str">
        <f aca="false">IF(COUNTIF('Plan 9+1 (con Pehuamar)'!$A$2:$A$227,A2400)&gt;0,"Sí","No")</f>
        <v>No</v>
      </c>
    </row>
    <row r="2401" customFormat="false" ht="15" hidden="false" customHeight="true" outlineLevel="0" collapsed="false">
      <c r="A2401" s="6" t="n">
        <v>201738</v>
      </c>
      <c r="B2401" s="6" t="n">
        <v>15</v>
      </c>
      <c r="C2401" s="6" t="n">
        <v>1502</v>
      </c>
      <c r="D2401" s="6" t="s">
        <v>254</v>
      </c>
      <c r="E2401" s="6" t="s">
        <v>2551</v>
      </c>
      <c r="F2401" s="6" t="s">
        <v>201</v>
      </c>
      <c r="G2401" s="6" t="s">
        <v>130</v>
      </c>
      <c r="H2401" s="6" t="s">
        <v>1715</v>
      </c>
      <c r="I2401" s="27" t="n">
        <v>12</v>
      </c>
      <c r="J2401" s="27" t="n">
        <v>12</v>
      </c>
      <c r="K2401" s="27" t="n">
        <v>10</v>
      </c>
      <c r="L2401" s="28" t="n">
        <f aca="false">I2401+J2401</f>
        <v>24</v>
      </c>
      <c r="M2401" s="28" t="n">
        <f aca="false">L2401+K2401</f>
        <v>34</v>
      </c>
      <c r="N2401" s="22" t="str">
        <f aca="false">IF(I2401&gt;0,"Sí","No")</f>
        <v>Sí</v>
      </c>
      <c r="O2401" s="22" t="str">
        <f aca="false">IF(J2401&gt;0,"Sí","No")</f>
        <v>Sí</v>
      </c>
      <c r="P2401" s="22" t="str">
        <f aca="false">IF(K2401&gt;0,"Sí","No")</f>
        <v>Sí</v>
      </c>
      <c r="Q2401" s="22" t="str">
        <f aca="false">IF(OR(I2401&gt;0,J2401&gt;0),"Sí","No")</f>
        <v>Sí</v>
      </c>
      <c r="R2401" s="27" t="n">
        <v>1789</v>
      </c>
      <c r="S2401" s="27" t="n">
        <v>2550</v>
      </c>
      <c r="T2401" s="27" t="n">
        <v>1310</v>
      </c>
      <c r="U2401" s="27" t="n">
        <v>1550</v>
      </c>
      <c r="V2401" s="27" t="n">
        <v>3500</v>
      </c>
      <c r="W2401" s="12" t="n">
        <f aca="false">IF(AND(I2401&gt;0,R2401&gt;0),(S2401-R2401)/R2401,"")</f>
        <v>0.425377305757406</v>
      </c>
      <c r="X2401" s="12" t="n">
        <f aca="false">IF(AND(J2401&gt;0,T2401&gt;0),(U2401-T2401)/T2401,"")</f>
        <v>0.183206106870229</v>
      </c>
      <c r="Y2401" s="12" t="n">
        <f aca="false">IF(AND(K2401&gt;0,V2401&gt;0),(V2401-Resumen!$B$7)/Resumen!$B$7,"")</f>
        <v>0.4</v>
      </c>
      <c r="Z2401" s="28" t="n">
        <f aca="false">IF(AND(K2401&gt;0,I2401&gt;0,V2401&gt;0,S2401&gt;0),V2401-S2401,"")</f>
        <v>950</v>
      </c>
      <c r="AA2401" s="12" t="n">
        <f aca="false">IF(Z2401&lt;&gt;"",Z2401/S2401,"")</f>
        <v>0.372549019607843</v>
      </c>
      <c r="AB2401" s="28" t="n">
        <f aca="false">IF(AND(K2401&gt;0,J2401&gt;0,V2401&gt;0,U2401&gt;0),V2401-U2401,"")</f>
        <v>1950</v>
      </c>
      <c r="AC2401" s="12" t="n">
        <f aca="false">IF(AB2401&lt;&gt;"",AB2401/U2401,"")</f>
        <v>1.25806451612903</v>
      </c>
      <c r="AD2401" s="27" t="n">
        <v>4</v>
      </c>
      <c r="AE2401" s="27" t="n">
        <v>4</v>
      </c>
      <c r="AF2401" s="27" t="n">
        <v>3</v>
      </c>
      <c r="AG2401" s="28" t="n">
        <f aca="false">AD2401+AE2401+AF2401</f>
        <v>11</v>
      </c>
      <c r="AH2401" s="12" t="n">
        <f aca="false">IF(AG2401&gt;0,AD2401/AG2401,"")</f>
        <v>0.363636363636364</v>
      </c>
      <c r="AI2401" s="27" t="n">
        <v>1</v>
      </c>
      <c r="AJ2401" s="27" t="n">
        <v>0</v>
      </c>
      <c r="AK2401" s="27" t="n">
        <v>0</v>
      </c>
      <c r="AL2401" s="22" t="str">
        <f aca="false">IF(OR(AJ2401&gt;0,AK2401&gt;0),"Sí","No")</f>
        <v>No</v>
      </c>
      <c r="AM2401" s="6" t="s">
        <v>198</v>
      </c>
      <c r="AN2401" s="6" t="s">
        <v>198</v>
      </c>
      <c r="AO2401" s="12" t="n">
        <f aca="false">IF(M2401&gt;0,K2401/M2401,"")</f>
        <v>0.294117647058824</v>
      </c>
      <c r="AP2401" s="22" t="str">
        <f aca="false">IF(M2401&gt;=Resumen!$B$5,"Alto","Bajo")</f>
        <v>Bajo</v>
      </c>
      <c r="AQ2401" s="22" t="str">
        <f aca="false">IF(AO2401&gt;=Resumen!$B$28,"Alto","Bajo")</f>
        <v>Bajo</v>
      </c>
      <c r="AR2401" s="22" t="str">
        <f aca="false">AP2401&amp;" Potencial / "&amp;AQ2401&amp;" Share"</f>
        <v>Bajo Potencial / Bajo Share</v>
      </c>
      <c r="AS2401" s="22" t="str">
        <f aca="false">IF(Q2401="Sí",IF(AO2401&gt;=Resumen!$B$29,"Alto","Bajo"),"")</f>
        <v>Bajo</v>
      </c>
      <c r="AT2401" s="22" t="str">
        <f aca="false">IF(AS2401&lt;&gt;"",AP2401&amp;" Potencial / "&amp;AS2401&amp;" Share","")</f>
        <v>Bajo Potencial / Bajo Share</v>
      </c>
      <c r="AU2401" s="22" t="str">
        <f aca="false">IF(AH2401="","Sin dato",IF(AH2401-AO2401&gt;Resumen!$B$6,"Sobre-exhibido",IF(AO2401-AH2401&gt;Resumen!$B$6,"Sub-exhibido","En línea")))</f>
        <v>Sobre-exhibido</v>
      </c>
      <c r="AV2401" s="22" t="n">
        <f aca="false">IF(AT2401="","",IF(AT2401="Alto Potencial / Bajo Share",1,IF(AT2401="Alto Potencial / Alto Share",2,IF(AT2401="Bajo Potencial / Alto Share",3,4))))</f>
        <v>4</v>
      </c>
      <c r="AW2401" s="22" t="str">
        <f aca="false">IF(Q2401="No","Sin competencia directa",IF(AV2401=1,"1 - Foco Conquista (Alto Pot / Bajo Share)",IF(AV2401=2,"2 - Foco Defensa (Alto Pot / Alto Share)",IF(AV2401=3,"3 - Monitoreo (Bajo Pot / Alto Share)","4 - Baja Prioridad (Bajo Pot / Bajo Share)"))))</f>
        <v>4 - Baja Prioridad (Bajo Pot / Bajo Share)</v>
      </c>
      <c r="AX2401" s="12" t="n">
        <f aca="false">IF(OR(IFERROR(AND(W2401&lt;&gt;"",Y2401&lt;&gt;"",Y2401-W2401&gt;Resumen!$B$8),FALSE()),IFERROR(AND(X2401&lt;&gt;"",Y2401&lt;&gt;"",Y2401-X2401&gt;Resumen!$B$8),FALSE())),MAX(IF(IFERROR(AND(W2401&lt;&gt;"",Y2401&lt;&gt;"",Y2401-W2401&gt;Resumen!$B$8),FALSE()),Y2401-W2401,0),IF(IFERROR(AND(X2401&lt;&gt;"",Y2401&lt;&gt;"",Y2401-X2401&gt;Resumen!$B$8),FALSE()),Y2401-X2401,0)),"")</f>
        <v>0.216793893129771</v>
      </c>
      <c r="AY2401" s="22" t="str">
        <f aca="false">IF(OR(IFERROR(AND(W2401&lt;&gt;"",Y2401&lt;&gt;"",Y2401-W2401&gt;Resumen!$B$8),FALSE()),IFERROR(AND(X2401&lt;&gt;"",Y2401&lt;&gt;"",Y2401-X2401&gt;Resumen!$B$8),FALSE())),TRIM("Lays tiene mayor markup que "&amp;IF(IFERROR(AND(W2401&lt;&gt;"",Y2401&lt;&gt;"",Y2401-W2401&gt;Resumen!$B$8),FALSE()),"Quento ","")&amp;IF(IFERROR(AND(X2401&lt;&gt;"",Y2401&lt;&gt;"",Y2401-X2401&gt;Resumen!$B$8),FALSE()),"Julicroc ","")&amp;"en este PDV"),"")</f>
        <v>Lays tiene mayor markup que Julicroc en este PDV</v>
      </c>
      <c r="AZ2401" s="22" t="str">
        <f aca="false">IF(COUNTIF('Plan Pehuamar - Lista'!$A$2:$A$167,A2401)&gt;0,"Sí","No")</f>
        <v>No</v>
      </c>
      <c r="BA2401" s="22" t="str">
        <f aca="false">IF(COUNTIF('Plan Combo 9+1'!$A$2:$A$226,A2401)&gt;0,"Sí","No")</f>
        <v>No</v>
      </c>
      <c r="BB2401" s="22" t="str">
        <f aca="false">IF(AH2401="","No",IF(BA2401="Sí",IF((AO2401-AH2401)&gt;Resumen!$B$6,"Sí","No"),IF((AO2401-AH2401)&gt;=Resumen!$B$132,"Sí","No")))</f>
        <v>No</v>
      </c>
      <c r="BC2401" s="22" t="str">
        <f aca="false">IF(AND(N2401="Sí",AL2401="Sí",AI2401=0),"Sí","No")</f>
        <v>No</v>
      </c>
      <c r="BD2401" s="22" t="str">
        <f aca="false">IF(COUNTIF('Plan 9+1 (con Pehuamar)'!$A$2:$A$227,A2401)&gt;0,"Sí","No")</f>
        <v>No</v>
      </c>
    </row>
    <row r="2402" customFormat="false" ht="15" hidden="false" customHeight="true" outlineLevel="0" collapsed="false">
      <c r="A2402" s="6" t="n">
        <v>202341</v>
      </c>
      <c r="B2402" s="6" t="n">
        <v>15</v>
      </c>
      <c r="C2402" s="6" t="n">
        <v>1502</v>
      </c>
      <c r="D2402" s="6" t="s">
        <v>254</v>
      </c>
      <c r="E2402" s="6" t="s">
        <v>2552</v>
      </c>
      <c r="F2402" s="6" t="s">
        <v>273</v>
      </c>
      <c r="G2402" s="6" t="s">
        <v>130</v>
      </c>
      <c r="H2402" s="6" t="s">
        <v>1715</v>
      </c>
      <c r="I2402" s="27" t="n">
        <v>0</v>
      </c>
      <c r="J2402" s="27" t="n">
        <v>0</v>
      </c>
      <c r="K2402" s="27" t="n">
        <v>0.5</v>
      </c>
      <c r="L2402" s="28" t="n">
        <f aca="false">I2402+J2402</f>
        <v>0</v>
      </c>
      <c r="M2402" s="28" t="n">
        <f aca="false">L2402+K2402</f>
        <v>0.5</v>
      </c>
      <c r="N2402" s="22" t="str">
        <f aca="false">IF(I2402&gt;0,"Sí","No")</f>
        <v>No</v>
      </c>
      <c r="O2402" s="22" t="str">
        <f aca="false">IF(J2402&gt;0,"Sí","No")</f>
        <v>No</v>
      </c>
      <c r="P2402" s="22" t="str">
        <f aca="false">IF(K2402&gt;0,"Sí","No")</f>
        <v>Sí</v>
      </c>
      <c r="Q2402" s="22" t="str">
        <f aca="false">IF(OR(I2402&gt;0,J2402&gt;0),"Sí","No")</f>
        <v>No</v>
      </c>
      <c r="R2402" s="27"/>
      <c r="S2402" s="27"/>
      <c r="T2402" s="27"/>
      <c r="U2402" s="27"/>
      <c r="V2402" s="27"/>
      <c r="W2402" s="12" t="str">
        <f aca="false">IF(AND(I2402&gt;0,R2402&gt;0),(S2402-R2402)/R2402,"")</f>
        <v/>
      </c>
      <c r="X2402" s="12" t="str">
        <f aca="false">IF(AND(J2402&gt;0,T2402&gt;0),(U2402-T2402)/T2402,"")</f>
        <v/>
      </c>
      <c r="Y2402" s="12" t="str">
        <f aca="false">IF(AND(K2402&gt;0,V2402&gt;0),(V2402-Resumen!$B$7)/Resumen!$B$7,"")</f>
        <v/>
      </c>
      <c r="Z2402" s="28" t="str">
        <f aca="false">IF(AND(K2402&gt;0,I2402&gt;0,V2402&gt;0,S2402&gt;0),V2402-S2402,"")</f>
        <v/>
      </c>
      <c r="AA2402" s="12" t="str">
        <f aca="false">IF(Z2402&lt;&gt;"",Z2402/S2402,"")</f>
        <v/>
      </c>
      <c r="AB2402" s="28" t="str">
        <f aca="false">IF(AND(K2402&gt;0,J2402&gt;0,V2402&gt;0,U2402&gt;0),V2402-U2402,"")</f>
        <v/>
      </c>
      <c r="AC2402" s="12" t="str">
        <f aca="false">IF(AB2402&lt;&gt;"",AB2402/U2402,"")</f>
        <v/>
      </c>
      <c r="AD2402" s="27" t="n">
        <v>0</v>
      </c>
      <c r="AE2402" s="27" t="n">
        <v>0</v>
      </c>
      <c r="AF2402" s="27" t="n">
        <v>0</v>
      </c>
      <c r="AG2402" s="28" t="n">
        <f aca="false">AD2402+AE2402+AF2402</f>
        <v>0</v>
      </c>
      <c r="AH2402" s="12" t="str">
        <f aca="false">IF(AG2402&gt;0,AD2402/AG2402,"")</f>
        <v/>
      </c>
      <c r="AI2402" s="27" t="n">
        <v>0</v>
      </c>
      <c r="AJ2402" s="27" t="n">
        <v>0</v>
      </c>
      <c r="AK2402" s="27" t="n">
        <v>0</v>
      </c>
      <c r="AL2402" s="22" t="str">
        <f aca="false">IF(OR(AJ2402&gt;0,AK2402&gt;0),"Sí","No")</f>
        <v>No</v>
      </c>
      <c r="AM2402" s="6"/>
      <c r="AN2402" s="6"/>
      <c r="AO2402" s="12" t="n">
        <f aca="false">IF(M2402&gt;0,K2402/M2402,"")</f>
        <v>1</v>
      </c>
      <c r="AP2402" s="22" t="str">
        <f aca="false">IF(M2402&gt;=Resumen!$B$5,"Alto","Bajo")</f>
        <v>Bajo</v>
      </c>
      <c r="AQ2402" s="22" t="str">
        <f aca="false">IF(AO2402&gt;=Resumen!$B$28,"Alto","Bajo")</f>
        <v>Alto</v>
      </c>
      <c r="AR2402" s="22" t="str">
        <f aca="false">AP2402&amp;" Potencial / "&amp;AQ2402&amp;" Share"</f>
        <v>Bajo Potencial / Alto Share</v>
      </c>
      <c r="AS2402" s="22" t="str">
        <f aca="false">IF(Q2402="Sí",IF(AO2402&gt;=Resumen!$B$29,"Alto","Bajo"),"")</f>
        <v/>
      </c>
      <c r="AT2402" s="22" t="str">
        <f aca="false">IF(AS2402&lt;&gt;"",AP2402&amp;" Potencial / "&amp;AS2402&amp;" Share","")</f>
        <v/>
      </c>
      <c r="AU2402" s="22" t="str">
        <f aca="false">IF(AH2402="","Sin dato",IF(AH2402-AO2402&gt;Resumen!$B$6,"Sobre-exhibido",IF(AO2402-AH2402&gt;Resumen!$B$6,"Sub-exhibido","En línea")))</f>
        <v>Sin dato</v>
      </c>
      <c r="AV2402" s="22" t="str">
        <f aca="false">IF(AT2402="","",IF(AT2402="Alto Potencial / Bajo Share",1,IF(AT2402="Alto Potencial / Alto Share",2,IF(AT2402="Bajo Potencial / Alto Share",3,4))))</f>
        <v/>
      </c>
      <c r="AW2402" s="22" t="str">
        <f aca="false">IF(Q2402="No","Sin competencia directa",IF(AV2402=1,"1 - Foco Conquista (Alto Pot / Bajo Share)",IF(AV2402=2,"2 - Foco Defensa (Alto Pot / Alto Share)",IF(AV2402=3,"3 - Monitoreo (Bajo Pot / Alto Share)","4 - Baja Prioridad (Bajo Pot / Bajo Share)"))))</f>
        <v>Sin competencia directa</v>
      </c>
      <c r="AX2402" s="12" t="str">
        <f aca="false">IF(OR(IFERROR(AND(W2402&lt;&gt;"",Y2402&lt;&gt;"",Y2402-W2402&gt;Resumen!$B$8),FALSE()),IFERROR(AND(X2402&lt;&gt;"",Y2402&lt;&gt;"",Y2402-X2402&gt;Resumen!$B$8),FALSE())),MAX(IF(IFERROR(AND(W2402&lt;&gt;"",Y2402&lt;&gt;"",Y2402-W2402&gt;Resumen!$B$8),FALSE()),Y2402-W2402,0),IF(IFERROR(AND(X2402&lt;&gt;"",Y2402&lt;&gt;"",Y2402-X2402&gt;Resumen!$B$8),FALSE()),Y2402-X2402,0)),"")</f>
        <v/>
      </c>
      <c r="AY2402" s="22" t="str">
        <f aca="false">IF(OR(IFERROR(AND(W2402&lt;&gt;"",Y2402&lt;&gt;"",Y2402-W2402&gt;Resumen!$B$8),FALSE()),IFERROR(AND(X2402&lt;&gt;"",Y2402&lt;&gt;"",Y2402-X2402&gt;Resumen!$B$8),FALSE())),TRIM("Lays tiene mayor markup que "&amp;IF(IFERROR(AND(W2402&lt;&gt;"",Y2402&lt;&gt;"",Y2402-W2402&gt;Resumen!$B$8),FALSE()),"Quento ","")&amp;IF(IFERROR(AND(X2402&lt;&gt;"",Y2402&lt;&gt;"",Y2402-X2402&gt;Resumen!$B$8),FALSE()),"Julicroc ","")&amp;"en este PDV"),"")</f>
        <v/>
      </c>
      <c r="AZ2402" s="22" t="str">
        <f aca="false">IF(COUNTIF('Plan Pehuamar - Lista'!$A$2:$A$167,A2402)&gt;0,"Sí","No")</f>
        <v>No</v>
      </c>
      <c r="BA2402" s="22" t="str">
        <f aca="false">IF(COUNTIF('Plan Combo 9+1'!$A$2:$A$226,A2402)&gt;0,"Sí","No")</f>
        <v>No</v>
      </c>
      <c r="BB2402" s="22" t="str">
        <f aca="false">IF(AH2402="","No",IF(BA2402="Sí",IF((AO2402-AH2402)&gt;Resumen!$B$6,"Sí","No"),IF((AO2402-AH2402)&gt;=Resumen!$B$132,"Sí","No")))</f>
        <v>No</v>
      </c>
      <c r="BC2402" s="22" t="str">
        <f aca="false">IF(AND(N2402="Sí",AL2402="Sí",AI2402=0),"Sí","No")</f>
        <v>No</v>
      </c>
      <c r="BD2402" s="22" t="str">
        <f aca="false">IF(COUNTIF('Plan 9+1 (con Pehuamar)'!$A$2:$A$227,A2402)&gt;0,"Sí","No")</f>
        <v>No</v>
      </c>
    </row>
    <row r="2403" customFormat="false" ht="15" hidden="false" customHeight="true" outlineLevel="0" collapsed="false">
      <c r="A2403" s="6" t="n">
        <v>202348</v>
      </c>
      <c r="B2403" s="6" t="n">
        <v>15</v>
      </c>
      <c r="C2403" s="6" t="n">
        <v>1502</v>
      </c>
      <c r="D2403" s="6" t="s">
        <v>254</v>
      </c>
      <c r="E2403" s="6" t="s">
        <v>2553</v>
      </c>
      <c r="F2403" s="6" t="s">
        <v>201</v>
      </c>
      <c r="G2403" s="6" t="s">
        <v>130</v>
      </c>
      <c r="H2403" s="6" t="s">
        <v>1715</v>
      </c>
      <c r="I2403" s="27" t="n">
        <v>0</v>
      </c>
      <c r="J2403" s="27" t="n">
        <v>0</v>
      </c>
      <c r="K2403" s="27" t="n">
        <v>3.3</v>
      </c>
      <c r="L2403" s="28" t="n">
        <f aca="false">I2403+J2403</f>
        <v>0</v>
      </c>
      <c r="M2403" s="28" t="n">
        <f aca="false">L2403+K2403</f>
        <v>3.3</v>
      </c>
      <c r="N2403" s="22" t="str">
        <f aca="false">IF(I2403&gt;0,"Sí","No")</f>
        <v>No</v>
      </c>
      <c r="O2403" s="22" t="str">
        <f aca="false">IF(J2403&gt;0,"Sí","No")</f>
        <v>No</v>
      </c>
      <c r="P2403" s="22" t="str">
        <f aca="false">IF(K2403&gt;0,"Sí","No")</f>
        <v>Sí</v>
      </c>
      <c r="Q2403" s="22" t="str">
        <f aca="false">IF(OR(I2403&gt;0,J2403&gt;0),"Sí","No")</f>
        <v>No</v>
      </c>
      <c r="R2403" s="27"/>
      <c r="S2403" s="27"/>
      <c r="T2403" s="27"/>
      <c r="U2403" s="27"/>
      <c r="V2403" s="27"/>
      <c r="W2403" s="12" t="str">
        <f aca="false">IF(AND(I2403&gt;0,R2403&gt;0),(S2403-R2403)/R2403,"")</f>
        <v/>
      </c>
      <c r="X2403" s="12" t="str">
        <f aca="false">IF(AND(J2403&gt;0,T2403&gt;0),(U2403-T2403)/T2403,"")</f>
        <v/>
      </c>
      <c r="Y2403" s="12" t="str">
        <f aca="false">IF(AND(K2403&gt;0,V2403&gt;0),(V2403-Resumen!$B$7)/Resumen!$B$7,"")</f>
        <v/>
      </c>
      <c r="Z2403" s="28" t="str">
        <f aca="false">IF(AND(K2403&gt;0,I2403&gt;0,V2403&gt;0,S2403&gt;0),V2403-S2403,"")</f>
        <v/>
      </c>
      <c r="AA2403" s="12" t="str">
        <f aca="false">IF(Z2403&lt;&gt;"",Z2403/S2403,"")</f>
        <v/>
      </c>
      <c r="AB2403" s="28" t="str">
        <f aca="false">IF(AND(K2403&gt;0,J2403&gt;0,V2403&gt;0,U2403&gt;0),V2403-U2403,"")</f>
        <v/>
      </c>
      <c r="AC2403" s="12" t="str">
        <f aca="false">IF(AB2403&lt;&gt;"",AB2403/U2403,"")</f>
        <v/>
      </c>
      <c r="AD2403" s="27" t="n">
        <v>0</v>
      </c>
      <c r="AE2403" s="27" t="n">
        <v>0</v>
      </c>
      <c r="AF2403" s="27" t="n">
        <v>0</v>
      </c>
      <c r="AG2403" s="28" t="n">
        <f aca="false">AD2403+AE2403+AF2403</f>
        <v>0</v>
      </c>
      <c r="AH2403" s="12" t="str">
        <f aca="false">IF(AG2403&gt;0,AD2403/AG2403,"")</f>
        <v/>
      </c>
      <c r="AI2403" s="27" t="n">
        <v>0</v>
      </c>
      <c r="AJ2403" s="27" t="n">
        <v>0</v>
      </c>
      <c r="AK2403" s="27" t="n">
        <v>0</v>
      </c>
      <c r="AL2403" s="22" t="str">
        <f aca="false">IF(OR(AJ2403&gt;0,AK2403&gt;0),"Sí","No")</f>
        <v>No</v>
      </c>
      <c r="AM2403" s="6"/>
      <c r="AN2403" s="6"/>
      <c r="AO2403" s="12" t="n">
        <f aca="false">IF(M2403&gt;0,K2403/M2403,"")</f>
        <v>1</v>
      </c>
      <c r="AP2403" s="22" t="str">
        <f aca="false">IF(M2403&gt;=Resumen!$B$5,"Alto","Bajo")</f>
        <v>Bajo</v>
      </c>
      <c r="AQ2403" s="22" t="str">
        <f aca="false">IF(AO2403&gt;=Resumen!$B$28,"Alto","Bajo")</f>
        <v>Alto</v>
      </c>
      <c r="AR2403" s="22" t="str">
        <f aca="false">AP2403&amp;" Potencial / "&amp;AQ2403&amp;" Share"</f>
        <v>Bajo Potencial / Alto Share</v>
      </c>
      <c r="AS2403" s="22" t="str">
        <f aca="false">IF(Q2403="Sí",IF(AO2403&gt;=Resumen!$B$29,"Alto","Bajo"),"")</f>
        <v/>
      </c>
      <c r="AT2403" s="22" t="str">
        <f aca="false">IF(AS2403&lt;&gt;"",AP2403&amp;" Potencial / "&amp;AS2403&amp;" Share","")</f>
        <v/>
      </c>
      <c r="AU2403" s="22" t="str">
        <f aca="false">IF(AH2403="","Sin dato",IF(AH2403-AO2403&gt;Resumen!$B$6,"Sobre-exhibido",IF(AO2403-AH2403&gt;Resumen!$B$6,"Sub-exhibido","En línea")))</f>
        <v>Sin dato</v>
      </c>
      <c r="AV2403" s="22" t="str">
        <f aca="false">IF(AT2403="","",IF(AT2403="Alto Potencial / Bajo Share",1,IF(AT2403="Alto Potencial / Alto Share",2,IF(AT2403="Bajo Potencial / Alto Share",3,4))))</f>
        <v/>
      </c>
      <c r="AW2403" s="22" t="str">
        <f aca="false">IF(Q2403="No","Sin competencia directa",IF(AV2403=1,"1 - Foco Conquista (Alto Pot / Bajo Share)",IF(AV2403=2,"2 - Foco Defensa (Alto Pot / Alto Share)",IF(AV2403=3,"3 - Monitoreo (Bajo Pot / Alto Share)","4 - Baja Prioridad (Bajo Pot / Bajo Share)"))))</f>
        <v>Sin competencia directa</v>
      </c>
      <c r="AX2403" s="12" t="str">
        <f aca="false">IF(OR(IFERROR(AND(W2403&lt;&gt;"",Y2403&lt;&gt;"",Y2403-W2403&gt;Resumen!$B$8),FALSE()),IFERROR(AND(X2403&lt;&gt;"",Y2403&lt;&gt;"",Y2403-X2403&gt;Resumen!$B$8),FALSE())),MAX(IF(IFERROR(AND(W2403&lt;&gt;"",Y2403&lt;&gt;"",Y2403-W2403&gt;Resumen!$B$8),FALSE()),Y2403-W2403,0),IF(IFERROR(AND(X2403&lt;&gt;"",Y2403&lt;&gt;"",Y2403-X2403&gt;Resumen!$B$8),FALSE()),Y2403-X2403,0)),"")</f>
        <v/>
      </c>
      <c r="AY2403" s="22" t="str">
        <f aca="false">IF(OR(IFERROR(AND(W2403&lt;&gt;"",Y2403&lt;&gt;"",Y2403-W2403&gt;Resumen!$B$8),FALSE()),IFERROR(AND(X2403&lt;&gt;"",Y2403&lt;&gt;"",Y2403-X2403&gt;Resumen!$B$8),FALSE())),TRIM("Lays tiene mayor markup que "&amp;IF(IFERROR(AND(W2403&lt;&gt;"",Y2403&lt;&gt;"",Y2403-W2403&gt;Resumen!$B$8),FALSE()),"Quento ","")&amp;IF(IFERROR(AND(X2403&lt;&gt;"",Y2403&lt;&gt;"",Y2403-X2403&gt;Resumen!$B$8),FALSE()),"Julicroc ","")&amp;"en este PDV"),"")</f>
        <v/>
      </c>
      <c r="AZ2403" s="22" t="str">
        <f aca="false">IF(COUNTIF('Plan Pehuamar - Lista'!$A$2:$A$167,A2403)&gt;0,"Sí","No")</f>
        <v>No</v>
      </c>
      <c r="BA2403" s="22" t="str">
        <f aca="false">IF(COUNTIF('Plan Combo 9+1'!$A$2:$A$226,A2403)&gt;0,"Sí","No")</f>
        <v>No</v>
      </c>
      <c r="BB2403" s="22" t="str">
        <f aca="false">IF(AH2403="","No",IF(BA2403="Sí",IF((AO2403-AH2403)&gt;Resumen!$B$6,"Sí","No"),IF((AO2403-AH2403)&gt;=Resumen!$B$132,"Sí","No")))</f>
        <v>No</v>
      </c>
      <c r="BC2403" s="22" t="str">
        <f aca="false">IF(AND(N2403="Sí",AL2403="Sí",AI2403=0),"Sí","No")</f>
        <v>No</v>
      </c>
      <c r="BD2403" s="22" t="str">
        <f aca="false">IF(COUNTIF('Plan 9+1 (con Pehuamar)'!$A$2:$A$227,A2403)&gt;0,"Sí","No")</f>
        <v>No</v>
      </c>
    </row>
    <row r="2404" customFormat="false" ht="15" hidden="false" customHeight="true" outlineLevel="0" collapsed="false">
      <c r="A2404" s="6" t="n">
        <v>202520</v>
      </c>
      <c r="B2404" s="6" t="n">
        <v>15</v>
      </c>
      <c r="C2404" s="6" t="n">
        <v>1502</v>
      </c>
      <c r="D2404" s="6" t="s">
        <v>254</v>
      </c>
      <c r="E2404" s="6" t="s">
        <v>2554</v>
      </c>
      <c r="F2404" s="6" t="s">
        <v>201</v>
      </c>
      <c r="G2404" s="6" t="s">
        <v>130</v>
      </c>
      <c r="H2404" s="6" t="s">
        <v>1715</v>
      </c>
      <c r="I2404" s="27" t="n">
        <v>8</v>
      </c>
      <c r="J2404" s="27" t="n">
        <v>0</v>
      </c>
      <c r="K2404" s="27" t="n">
        <v>5</v>
      </c>
      <c r="L2404" s="28" t="n">
        <f aca="false">I2404+J2404</f>
        <v>8</v>
      </c>
      <c r="M2404" s="28" t="n">
        <f aca="false">L2404+K2404</f>
        <v>13</v>
      </c>
      <c r="N2404" s="22" t="str">
        <f aca="false">IF(I2404&gt;0,"Sí","No")</f>
        <v>Sí</v>
      </c>
      <c r="O2404" s="22" t="str">
        <f aca="false">IF(J2404&gt;0,"Sí","No")</f>
        <v>No</v>
      </c>
      <c r="P2404" s="22" t="str">
        <f aca="false">IF(K2404&gt;0,"Sí","No")</f>
        <v>Sí</v>
      </c>
      <c r="Q2404" s="22" t="str">
        <f aca="false">IF(OR(I2404&gt;0,J2404&gt;0),"Sí","No")</f>
        <v>Sí</v>
      </c>
      <c r="R2404" s="27" t="n">
        <v>1789</v>
      </c>
      <c r="S2404" s="27" t="n">
        <v>2500</v>
      </c>
      <c r="T2404" s="27"/>
      <c r="U2404" s="27"/>
      <c r="V2404" s="27" t="n">
        <v>3500</v>
      </c>
      <c r="W2404" s="12" t="n">
        <f aca="false">IF(AND(I2404&gt;0,R2404&gt;0),(S2404-R2404)/R2404,"")</f>
        <v>0.397428731134712</v>
      </c>
      <c r="X2404" s="12" t="str">
        <f aca="false">IF(AND(J2404&gt;0,T2404&gt;0),(U2404-T2404)/T2404,"")</f>
        <v/>
      </c>
      <c r="Y2404" s="12" t="n">
        <f aca="false">IF(AND(K2404&gt;0,V2404&gt;0),(V2404-Resumen!$B$7)/Resumen!$B$7,"")</f>
        <v>0.4</v>
      </c>
      <c r="Z2404" s="28" t="n">
        <f aca="false">IF(AND(K2404&gt;0,I2404&gt;0,V2404&gt;0,S2404&gt;0),V2404-S2404,"")</f>
        <v>1000</v>
      </c>
      <c r="AA2404" s="12" t="n">
        <f aca="false">IF(Z2404&lt;&gt;"",Z2404/S2404,"")</f>
        <v>0.4</v>
      </c>
      <c r="AB2404" s="28" t="str">
        <f aca="false">IF(AND(K2404&gt;0,J2404&gt;0,V2404&gt;0,U2404&gt;0),V2404-U2404,"")</f>
        <v/>
      </c>
      <c r="AC2404" s="12" t="str">
        <f aca="false">IF(AB2404&lt;&gt;"",AB2404/U2404,"")</f>
        <v/>
      </c>
      <c r="AD2404" s="27" t="n">
        <v>4</v>
      </c>
      <c r="AE2404" s="27" t="n">
        <v>3</v>
      </c>
      <c r="AF2404" s="27" t="n">
        <v>0</v>
      </c>
      <c r="AG2404" s="28" t="n">
        <f aca="false">AD2404+AE2404+AF2404</f>
        <v>7</v>
      </c>
      <c r="AH2404" s="12" t="n">
        <f aca="false">IF(AG2404&gt;0,AD2404/AG2404,"")</f>
        <v>0.571428571428571</v>
      </c>
      <c r="AI2404" s="27" t="n">
        <v>1</v>
      </c>
      <c r="AJ2404" s="27" t="n">
        <v>1</v>
      </c>
      <c r="AK2404" s="27" t="n">
        <v>0</v>
      </c>
      <c r="AL2404" s="22" t="str">
        <f aca="false">IF(OR(AJ2404&gt;0,AK2404&gt;0),"Sí","No")</f>
        <v>Sí</v>
      </c>
      <c r="AM2404" s="6" t="s">
        <v>198</v>
      </c>
      <c r="AN2404" s="6"/>
      <c r="AO2404" s="12" t="n">
        <f aca="false">IF(M2404&gt;0,K2404/M2404,"")</f>
        <v>0.384615384615385</v>
      </c>
      <c r="AP2404" s="22" t="str">
        <f aca="false">IF(M2404&gt;=Resumen!$B$5,"Alto","Bajo")</f>
        <v>Bajo</v>
      </c>
      <c r="AQ2404" s="22" t="str">
        <f aca="false">IF(AO2404&gt;=Resumen!$B$28,"Alto","Bajo")</f>
        <v>Bajo</v>
      </c>
      <c r="AR2404" s="22" t="str">
        <f aca="false">AP2404&amp;" Potencial / "&amp;AQ2404&amp;" Share"</f>
        <v>Bajo Potencial / Bajo Share</v>
      </c>
      <c r="AS2404" s="22" t="str">
        <f aca="false">IF(Q2404="Sí",IF(AO2404&gt;=Resumen!$B$29,"Alto","Bajo"),"")</f>
        <v>Bajo</v>
      </c>
      <c r="AT2404" s="22" t="str">
        <f aca="false">IF(AS2404&lt;&gt;"",AP2404&amp;" Potencial / "&amp;AS2404&amp;" Share","")</f>
        <v>Bajo Potencial / Bajo Share</v>
      </c>
      <c r="AU2404" s="22" t="str">
        <f aca="false">IF(AH2404="","Sin dato",IF(AH2404-AO2404&gt;Resumen!$B$6,"Sobre-exhibido",IF(AO2404-AH2404&gt;Resumen!$B$6,"Sub-exhibido","En línea")))</f>
        <v>Sobre-exhibido</v>
      </c>
      <c r="AV2404" s="22" t="n">
        <f aca="false">IF(AT2404="","",IF(AT2404="Alto Potencial / Bajo Share",1,IF(AT2404="Alto Potencial / Alto Share",2,IF(AT2404="Bajo Potencial / Alto Share",3,4))))</f>
        <v>4</v>
      </c>
      <c r="AW2404" s="22" t="str">
        <f aca="false">IF(Q2404="No","Sin competencia directa",IF(AV2404=1,"1 - Foco Conquista (Alto Pot / Bajo Share)",IF(AV2404=2,"2 - Foco Defensa (Alto Pot / Alto Share)",IF(AV2404=3,"3 - Monitoreo (Bajo Pot / Alto Share)","4 - Baja Prioridad (Bajo Pot / Bajo Share)"))))</f>
        <v>4 - Baja Prioridad (Bajo Pot / Bajo Share)</v>
      </c>
      <c r="AX2404" s="12" t="str">
        <f aca="false">IF(OR(IFERROR(AND(W2404&lt;&gt;"",Y2404&lt;&gt;"",Y2404-W2404&gt;Resumen!$B$8),FALSE()),IFERROR(AND(X2404&lt;&gt;"",Y2404&lt;&gt;"",Y2404-X2404&gt;Resumen!$B$8),FALSE())),MAX(IF(IFERROR(AND(W2404&lt;&gt;"",Y2404&lt;&gt;"",Y2404-W2404&gt;Resumen!$B$8),FALSE()),Y2404-W2404,0),IF(IFERROR(AND(X2404&lt;&gt;"",Y2404&lt;&gt;"",Y2404-X2404&gt;Resumen!$B$8),FALSE()),Y2404-X2404,0)),"")</f>
        <v/>
      </c>
      <c r="AY2404" s="22" t="str">
        <f aca="false">IF(OR(IFERROR(AND(W2404&lt;&gt;"",Y2404&lt;&gt;"",Y2404-W2404&gt;Resumen!$B$8),FALSE()),IFERROR(AND(X2404&lt;&gt;"",Y2404&lt;&gt;"",Y2404-X2404&gt;Resumen!$B$8),FALSE())),TRIM("Lays tiene mayor markup que "&amp;IF(IFERROR(AND(W2404&lt;&gt;"",Y2404&lt;&gt;"",Y2404-W2404&gt;Resumen!$B$8),FALSE()),"Quento ","")&amp;IF(IFERROR(AND(X2404&lt;&gt;"",Y2404&lt;&gt;"",Y2404-X2404&gt;Resumen!$B$8),FALSE()),"Julicroc ","")&amp;"en este PDV"),"")</f>
        <v/>
      </c>
      <c r="AZ2404" s="22" t="str">
        <f aca="false">IF(COUNTIF('Plan Pehuamar - Lista'!$A$2:$A$167,A2404)&gt;0,"Sí","No")</f>
        <v>No</v>
      </c>
      <c r="BA2404" s="22" t="str">
        <f aca="false">IF(COUNTIF('Plan Combo 9+1'!$A$2:$A$226,A2404)&gt;0,"Sí","No")</f>
        <v>No</v>
      </c>
      <c r="BB2404" s="22" t="str">
        <f aca="false">IF(AH2404="","No",IF(BA2404="Sí",IF((AO2404-AH2404)&gt;Resumen!$B$6,"Sí","No"),IF((AO2404-AH2404)&gt;=Resumen!$B$132,"Sí","No")))</f>
        <v>No</v>
      </c>
      <c r="BC2404" s="22" t="str">
        <f aca="false">IF(AND(N2404="Sí",AL2404="Sí",AI2404=0),"Sí","No")</f>
        <v>No</v>
      </c>
      <c r="BD2404" s="22" t="str">
        <f aca="false">IF(COUNTIF('Plan 9+1 (con Pehuamar)'!$A$2:$A$227,A2404)&gt;0,"Sí","No")</f>
        <v>No</v>
      </c>
    </row>
    <row r="2405" customFormat="false" ht="15" hidden="false" customHeight="true" outlineLevel="0" collapsed="false">
      <c r="A2405" s="6" t="n">
        <v>202528</v>
      </c>
      <c r="B2405" s="6" t="n">
        <v>15</v>
      </c>
      <c r="C2405" s="6" t="n">
        <v>1502</v>
      </c>
      <c r="D2405" s="6" t="s">
        <v>254</v>
      </c>
      <c r="E2405" s="6" t="s">
        <v>2555</v>
      </c>
      <c r="F2405" s="6" t="s">
        <v>201</v>
      </c>
      <c r="G2405" s="6" t="s">
        <v>130</v>
      </c>
      <c r="H2405" s="6" t="s">
        <v>1715</v>
      </c>
      <c r="I2405" s="27" t="n">
        <v>16</v>
      </c>
      <c r="J2405" s="27" t="n">
        <v>32</v>
      </c>
      <c r="K2405" s="27" t="n">
        <v>15</v>
      </c>
      <c r="L2405" s="28" t="n">
        <f aca="false">I2405+J2405</f>
        <v>48</v>
      </c>
      <c r="M2405" s="28" t="n">
        <f aca="false">L2405+K2405</f>
        <v>63</v>
      </c>
      <c r="N2405" s="22" t="str">
        <f aca="false">IF(I2405&gt;0,"Sí","No")</f>
        <v>Sí</v>
      </c>
      <c r="O2405" s="22" t="str">
        <f aca="false">IF(J2405&gt;0,"Sí","No")</f>
        <v>Sí</v>
      </c>
      <c r="P2405" s="22" t="str">
        <f aca="false">IF(K2405&gt;0,"Sí","No")</f>
        <v>Sí</v>
      </c>
      <c r="Q2405" s="22" t="str">
        <f aca="false">IF(OR(I2405&gt;0,J2405&gt;0),"Sí","No")</f>
        <v>Sí</v>
      </c>
      <c r="R2405" s="27" t="n">
        <v>1787</v>
      </c>
      <c r="S2405" s="27" t="n">
        <v>2500</v>
      </c>
      <c r="T2405" s="27" t="n">
        <v>1429</v>
      </c>
      <c r="U2405" s="27" t="n">
        <v>2000</v>
      </c>
      <c r="V2405" s="27" t="n">
        <v>3500</v>
      </c>
      <c r="W2405" s="12" t="n">
        <f aca="false">IF(AND(I2405&gt;0,R2405&gt;0),(S2405-R2405)/R2405,"")</f>
        <v>0.398992725237829</v>
      </c>
      <c r="X2405" s="12" t="n">
        <f aca="false">IF(AND(J2405&gt;0,T2405&gt;0),(U2405-T2405)/T2405,"")</f>
        <v>0.399580125962211</v>
      </c>
      <c r="Y2405" s="12" t="n">
        <f aca="false">IF(AND(K2405&gt;0,V2405&gt;0),(V2405-Resumen!$B$7)/Resumen!$B$7,"")</f>
        <v>0.4</v>
      </c>
      <c r="Z2405" s="28" t="n">
        <f aca="false">IF(AND(K2405&gt;0,I2405&gt;0,V2405&gt;0,S2405&gt;0),V2405-S2405,"")</f>
        <v>1000</v>
      </c>
      <c r="AA2405" s="12" t="n">
        <f aca="false">IF(Z2405&lt;&gt;"",Z2405/S2405,"")</f>
        <v>0.4</v>
      </c>
      <c r="AB2405" s="28" t="n">
        <f aca="false">IF(AND(K2405&gt;0,J2405&gt;0,V2405&gt;0,U2405&gt;0),V2405-U2405,"")</f>
        <v>1500</v>
      </c>
      <c r="AC2405" s="12" t="n">
        <f aca="false">IF(AB2405&lt;&gt;"",AB2405/U2405,"")</f>
        <v>0.75</v>
      </c>
      <c r="AD2405" s="27" t="n">
        <v>5</v>
      </c>
      <c r="AE2405" s="27" t="n">
        <v>3</v>
      </c>
      <c r="AF2405" s="27" t="n">
        <v>3</v>
      </c>
      <c r="AG2405" s="28" t="n">
        <f aca="false">AD2405+AE2405+AF2405</f>
        <v>11</v>
      </c>
      <c r="AH2405" s="12" t="n">
        <f aca="false">IF(AG2405&gt;0,AD2405/AG2405,"")</f>
        <v>0.454545454545455</v>
      </c>
      <c r="AI2405" s="27" t="n">
        <v>1</v>
      </c>
      <c r="AJ2405" s="27" t="n">
        <v>1</v>
      </c>
      <c r="AK2405" s="27" t="n">
        <v>0</v>
      </c>
      <c r="AL2405" s="22" t="str">
        <f aca="false">IF(OR(AJ2405&gt;0,AK2405&gt;0),"Sí","No")</f>
        <v>Sí</v>
      </c>
      <c r="AM2405" s="6" t="s">
        <v>198</v>
      </c>
      <c r="AN2405" s="6" t="s">
        <v>198</v>
      </c>
      <c r="AO2405" s="12" t="n">
        <f aca="false">IF(M2405&gt;0,K2405/M2405,"")</f>
        <v>0.238095238095238</v>
      </c>
      <c r="AP2405" s="22" t="str">
        <f aca="false">IF(M2405&gt;=Resumen!$B$5,"Alto","Bajo")</f>
        <v>Alto</v>
      </c>
      <c r="AQ2405" s="22" t="str">
        <f aca="false">IF(AO2405&gt;=Resumen!$B$28,"Alto","Bajo")</f>
        <v>Bajo</v>
      </c>
      <c r="AR2405" s="22" t="str">
        <f aca="false">AP2405&amp;" Potencial / "&amp;AQ2405&amp;" Share"</f>
        <v>Alto Potencial / Bajo Share</v>
      </c>
      <c r="AS2405" s="22" t="str">
        <f aca="false">IF(Q2405="Sí",IF(AO2405&gt;=Resumen!$B$29,"Alto","Bajo"),"")</f>
        <v>Bajo</v>
      </c>
      <c r="AT2405" s="22" t="str">
        <f aca="false">IF(AS2405&lt;&gt;"",AP2405&amp;" Potencial / "&amp;AS2405&amp;" Share","")</f>
        <v>Alto Potencial / Bajo Share</v>
      </c>
      <c r="AU2405" s="22" t="str">
        <f aca="false">IF(AH2405="","Sin dato",IF(AH2405-AO2405&gt;Resumen!$B$6,"Sobre-exhibido",IF(AO2405-AH2405&gt;Resumen!$B$6,"Sub-exhibido","En línea")))</f>
        <v>Sobre-exhibido</v>
      </c>
      <c r="AV2405" s="22" t="n">
        <f aca="false">IF(AT2405="","",IF(AT2405="Alto Potencial / Bajo Share",1,IF(AT2405="Alto Potencial / Alto Share",2,IF(AT2405="Bajo Potencial / Alto Share",3,4))))</f>
        <v>1</v>
      </c>
      <c r="AW2405" s="22" t="str">
        <f aca="false">IF(Q2405="No","Sin competencia directa",IF(AV2405=1,"1 - Foco Conquista (Alto Pot / Bajo Share)",IF(AV2405=2,"2 - Foco Defensa (Alto Pot / Alto Share)",IF(AV2405=3,"3 - Monitoreo (Bajo Pot / Alto Share)","4 - Baja Prioridad (Bajo Pot / Bajo Share)"))))</f>
        <v>1 - Foco Conquista (Alto Pot / Bajo Share)</v>
      </c>
      <c r="AX2405" s="12" t="str">
        <f aca="false">IF(OR(IFERROR(AND(W2405&lt;&gt;"",Y2405&lt;&gt;"",Y2405-W2405&gt;Resumen!$B$8),FALSE()),IFERROR(AND(X2405&lt;&gt;"",Y2405&lt;&gt;"",Y2405-X2405&gt;Resumen!$B$8),FALSE())),MAX(IF(IFERROR(AND(W2405&lt;&gt;"",Y2405&lt;&gt;"",Y2405-W2405&gt;Resumen!$B$8),FALSE()),Y2405-W2405,0),IF(IFERROR(AND(X2405&lt;&gt;"",Y2405&lt;&gt;"",Y2405-X2405&gt;Resumen!$B$8),FALSE()),Y2405-X2405,0)),"")</f>
        <v/>
      </c>
      <c r="AY2405" s="22" t="str">
        <f aca="false">IF(OR(IFERROR(AND(W2405&lt;&gt;"",Y2405&lt;&gt;"",Y2405-W2405&gt;Resumen!$B$8),FALSE()),IFERROR(AND(X2405&lt;&gt;"",Y2405&lt;&gt;"",Y2405-X2405&gt;Resumen!$B$8),FALSE())),TRIM("Lays tiene mayor markup que "&amp;IF(IFERROR(AND(W2405&lt;&gt;"",Y2405&lt;&gt;"",Y2405-W2405&gt;Resumen!$B$8),FALSE()),"Quento ","")&amp;IF(IFERROR(AND(X2405&lt;&gt;"",Y2405&lt;&gt;"",Y2405-X2405&gt;Resumen!$B$8),FALSE()),"Julicroc ","")&amp;"en este PDV"),"")</f>
        <v/>
      </c>
      <c r="AZ2405" s="22" t="str">
        <f aca="false">IF(COUNTIF('Plan Pehuamar - Lista'!$A$2:$A$167,A2405)&gt;0,"Sí","No")</f>
        <v>No</v>
      </c>
      <c r="BA2405" s="22" t="str">
        <f aca="false">IF(COUNTIF('Plan Combo 9+1'!$A$2:$A$226,A2405)&gt;0,"Sí","No")</f>
        <v>No</v>
      </c>
      <c r="BB2405" s="22" t="str">
        <f aca="false">IF(AH2405="","No",IF(BA2405="Sí",IF((AO2405-AH2405)&gt;Resumen!$B$6,"Sí","No"),IF((AO2405-AH2405)&gt;=Resumen!$B$132,"Sí","No")))</f>
        <v>No</v>
      </c>
      <c r="BC2405" s="22" t="str">
        <f aca="false">IF(AND(N2405="Sí",AL2405="Sí",AI2405=0),"Sí","No")</f>
        <v>No</v>
      </c>
      <c r="BD2405" s="22" t="str">
        <f aca="false">IF(COUNTIF('Plan 9+1 (con Pehuamar)'!$A$2:$A$227,A2405)&gt;0,"Sí","No")</f>
        <v>No</v>
      </c>
    </row>
    <row r="2406" customFormat="false" ht="15" hidden="false" customHeight="true" outlineLevel="0" collapsed="false">
      <c r="A2406" s="6" t="n">
        <v>202635</v>
      </c>
      <c r="B2406" s="6" t="n">
        <v>15</v>
      </c>
      <c r="C2406" s="6" t="n">
        <v>1502</v>
      </c>
      <c r="D2406" s="6" t="s">
        <v>254</v>
      </c>
      <c r="E2406" s="6" t="s">
        <v>2556</v>
      </c>
      <c r="F2406" s="6" t="s">
        <v>201</v>
      </c>
      <c r="G2406" s="6" t="s">
        <v>130</v>
      </c>
      <c r="H2406" s="6" t="s">
        <v>1715</v>
      </c>
      <c r="I2406" s="27" t="n">
        <v>10</v>
      </c>
      <c r="J2406" s="27" t="n">
        <v>12</v>
      </c>
      <c r="K2406" s="27" t="n">
        <v>6</v>
      </c>
      <c r="L2406" s="28" t="n">
        <f aca="false">I2406+J2406</f>
        <v>22</v>
      </c>
      <c r="M2406" s="28" t="n">
        <f aca="false">L2406+K2406</f>
        <v>28</v>
      </c>
      <c r="N2406" s="22" t="str">
        <f aca="false">IF(I2406&gt;0,"Sí","No")</f>
        <v>Sí</v>
      </c>
      <c r="O2406" s="22" t="str">
        <f aca="false">IF(J2406&gt;0,"Sí","No")</f>
        <v>Sí</v>
      </c>
      <c r="P2406" s="22" t="str">
        <f aca="false">IF(K2406&gt;0,"Sí","No")</f>
        <v>Sí</v>
      </c>
      <c r="Q2406" s="22" t="str">
        <f aca="false">IF(OR(I2406&gt;0,J2406&gt;0),"Sí","No")</f>
        <v>Sí</v>
      </c>
      <c r="R2406" s="27" t="n">
        <v>1750</v>
      </c>
      <c r="S2406" s="27" t="n">
        <v>2500</v>
      </c>
      <c r="T2406" s="27" t="n">
        <v>1310</v>
      </c>
      <c r="U2406" s="27" t="n">
        <v>2050</v>
      </c>
      <c r="V2406" s="27" t="n">
        <v>3550</v>
      </c>
      <c r="W2406" s="12" t="n">
        <f aca="false">IF(AND(I2406&gt;0,R2406&gt;0),(S2406-R2406)/R2406,"")</f>
        <v>0.428571428571429</v>
      </c>
      <c r="X2406" s="12" t="n">
        <f aca="false">IF(AND(J2406&gt;0,T2406&gt;0),(U2406-T2406)/T2406,"")</f>
        <v>0.564885496183206</v>
      </c>
      <c r="Y2406" s="12" t="n">
        <f aca="false">IF(AND(K2406&gt;0,V2406&gt;0),(V2406-Resumen!$B$7)/Resumen!$B$7,"")</f>
        <v>0.42</v>
      </c>
      <c r="Z2406" s="28" t="n">
        <f aca="false">IF(AND(K2406&gt;0,I2406&gt;0,V2406&gt;0,S2406&gt;0),V2406-S2406,"")</f>
        <v>1050</v>
      </c>
      <c r="AA2406" s="12" t="n">
        <f aca="false">IF(Z2406&lt;&gt;"",Z2406/S2406,"")</f>
        <v>0.42</v>
      </c>
      <c r="AB2406" s="28" t="n">
        <f aca="false">IF(AND(K2406&gt;0,J2406&gt;0,V2406&gt;0,U2406&gt;0),V2406-U2406,"")</f>
        <v>1500</v>
      </c>
      <c r="AC2406" s="12" t="n">
        <f aca="false">IF(AB2406&lt;&gt;"",AB2406/U2406,"")</f>
        <v>0.731707317073171</v>
      </c>
      <c r="AD2406" s="27" t="n">
        <v>3</v>
      </c>
      <c r="AE2406" s="27" t="n">
        <v>2</v>
      </c>
      <c r="AF2406" s="27" t="n">
        <v>3</v>
      </c>
      <c r="AG2406" s="28" t="n">
        <f aca="false">AD2406+AE2406+AF2406</f>
        <v>8</v>
      </c>
      <c r="AH2406" s="12" t="n">
        <f aca="false">IF(AG2406&gt;0,AD2406/AG2406,"")</f>
        <v>0.375</v>
      </c>
      <c r="AI2406" s="27" t="n">
        <v>1</v>
      </c>
      <c r="AJ2406" s="27" t="n">
        <v>0</v>
      </c>
      <c r="AK2406" s="27" t="n">
        <v>0</v>
      </c>
      <c r="AL2406" s="22" t="str">
        <f aca="false">IF(OR(AJ2406&gt;0,AK2406&gt;0),"Sí","No")</f>
        <v>No</v>
      </c>
      <c r="AM2406" s="6" t="s">
        <v>198</v>
      </c>
      <c r="AN2406" s="6" t="s">
        <v>198</v>
      </c>
      <c r="AO2406" s="12" t="n">
        <f aca="false">IF(M2406&gt;0,K2406/M2406,"")</f>
        <v>0.214285714285714</v>
      </c>
      <c r="AP2406" s="22" t="str">
        <f aca="false">IF(M2406&gt;=Resumen!$B$5,"Alto","Bajo")</f>
        <v>Bajo</v>
      </c>
      <c r="AQ2406" s="22" t="str">
        <f aca="false">IF(AO2406&gt;=Resumen!$B$28,"Alto","Bajo")</f>
        <v>Bajo</v>
      </c>
      <c r="AR2406" s="22" t="str">
        <f aca="false">AP2406&amp;" Potencial / "&amp;AQ2406&amp;" Share"</f>
        <v>Bajo Potencial / Bajo Share</v>
      </c>
      <c r="AS2406" s="22" t="str">
        <f aca="false">IF(Q2406="Sí",IF(AO2406&gt;=Resumen!$B$29,"Alto","Bajo"),"")</f>
        <v>Bajo</v>
      </c>
      <c r="AT2406" s="22" t="str">
        <f aca="false">IF(AS2406&lt;&gt;"",AP2406&amp;" Potencial / "&amp;AS2406&amp;" Share","")</f>
        <v>Bajo Potencial / Bajo Share</v>
      </c>
      <c r="AU2406" s="22" t="str">
        <f aca="false">IF(AH2406="","Sin dato",IF(AH2406-AO2406&gt;Resumen!$B$6,"Sobre-exhibido",IF(AO2406-AH2406&gt;Resumen!$B$6,"Sub-exhibido","En línea")))</f>
        <v>Sobre-exhibido</v>
      </c>
      <c r="AV2406" s="22" t="n">
        <f aca="false">IF(AT2406="","",IF(AT2406="Alto Potencial / Bajo Share",1,IF(AT2406="Alto Potencial / Alto Share",2,IF(AT2406="Bajo Potencial / Alto Share",3,4))))</f>
        <v>4</v>
      </c>
      <c r="AW2406" s="22" t="str">
        <f aca="false">IF(Q2406="No","Sin competencia directa",IF(AV2406=1,"1 - Foco Conquista (Alto Pot / Bajo Share)",IF(AV2406=2,"2 - Foco Defensa (Alto Pot / Alto Share)",IF(AV2406=3,"3 - Monitoreo (Bajo Pot / Alto Share)","4 - Baja Prioridad (Bajo Pot / Bajo Share)"))))</f>
        <v>4 - Baja Prioridad (Bajo Pot / Bajo Share)</v>
      </c>
      <c r="AX2406" s="12" t="str">
        <f aca="false">IF(OR(IFERROR(AND(W2406&lt;&gt;"",Y2406&lt;&gt;"",Y2406-W2406&gt;Resumen!$B$8),FALSE()),IFERROR(AND(X2406&lt;&gt;"",Y2406&lt;&gt;"",Y2406-X2406&gt;Resumen!$B$8),FALSE())),MAX(IF(IFERROR(AND(W2406&lt;&gt;"",Y2406&lt;&gt;"",Y2406-W2406&gt;Resumen!$B$8),FALSE()),Y2406-W2406,0),IF(IFERROR(AND(X2406&lt;&gt;"",Y2406&lt;&gt;"",Y2406-X2406&gt;Resumen!$B$8),FALSE()),Y2406-X2406,0)),"")</f>
        <v/>
      </c>
      <c r="AY2406" s="22" t="str">
        <f aca="false">IF(OR(IFERROR(AND(W2406&lt;&gt;"",Y2406&lt;&gt;"",Y2406-W2406&gt;Resumen!$B$8),FALSE()),IFERROR(AND(X2406&lt;&gt;"",Y2406&lt;&gt;"",Y2406-X2406&gt;Resumen!$B$8),FALSE())),TRIM("Lays tiene mayor markup que "&amp;IF(IFERROR(AND(W2406&lt;&gt;"",Y2406&lt;&gt;"",Y2406-W2406&gt;Resumen!$B$8),FALSE()),"Quento ","")&amp;IF(IFERROR(AND(X2406&lt;&gt;"",Y2406&lt;&gt;"",Y2406-X2406&gt;Resumen!$B$8),FALSE()),"Julicroc ","")&amp;"en este PDV"),"")</f>
        <v/>
      </c>
      <c r="AZ2406" s="22" t="str">
        <f aca="false">IF(COUNTIF('Plan Pehuamar - Lista'!$A$2:$A$167,A2406)&gt;0,"Sí","No")</f>
        <v>No</v>
      </c>
      <c r="BA2406" s="22" t="str">
        <f aca="false">IF(COUNTIF('Plan Combo 9+1'!$A$2:$A$226,A2406)&gt;0,"Sí","No")</f>
        <v>No</v>
      </c>
      <c r="BB2406" s="22" t="str">
        <f aca="false">IF(AH2406="","No",IF(BA2406="Sí",IF((AO2406-AH2406)&gt;Resumen!$B$6,"Sí","No"),IF((AO2406-AH2406)&gt;=Resumen!$B$132,"Sí","No")))</f>
        <v>No</v>
      </c>
      <c r="BC2406" s="22" t="str">
        <f aca="false">IF(AND(N2406="Sí",AL2406="Sí",AI2406=0),"Sí","No")</f>
        <v>No</v>
      </c>
      <c r="BD2406" s="22" t="str">
        <f aca="false">IF(COUNTIF('Plan 9+1 (con Pehuamar)'!$A$2:$A$227,A2406)&gt;0,"Sí","No")</f>
        <v>No</v>
      </c>
    </row>
    <row r="2407" customFormat="false" ht="15" hidden="false" customHeight="true" outlineLevel="0" collapsed="false">
      <c r="A2407" s="6" t="n">
        <v>202659</v>
      </c>
      <c r="B2407" s="6" t="n">
        <v>15</v>
      </c>
      <c r="C2407" s="6" t="n">
        <v>1502</v>
      </c>
      <c r="D2407" s="6" t="s">
        <v>254</v>
      </c>
      <c r="E2407" s="6" t="s">
        <v>2557</v>
      </c>
      <c r="F2407" s="6" t="s">
        <v>196</v>
      </c>
      <c r="G2407" s="6" t="s">
        <v>130</v>
      </c>
      <c r="H2407" s="6" t="s">
        <v>1715</v>
      </c>
      <c r="I2407" s="27" t="n">
        <v>9</v>
      </c>
      <c r="J2407" s="27" t="n">
        <v>0</v>
      </c>
      <c r="K2407" s="27" t="n">
        <v>3</v>
      </c>
      <c r="L2407" s="28" t="n">
        <f aca="false">I2407+J2407</f>
        <v>9</v>
      </c>
      <c r="M2407" s="28" t="n">
        <f aca="false">L2407+K2407</f>
        <v>12</v>
      </c>
      <c r="N2407" s="22" t="str">
        <f aca="false">IF(I2407&gt;0,"Sí","No")</f>
        <v>Sí</v>
      </c>
      <c r="O2407" s="22" t="str">
        <f aca="false">IF(J2407&gt;0,"Sí","No")</f>
        <v>No</v>
      </c>
      <c r="P2407" s="22" t="str">
        <f aca="false">IF(K2407&gt;0,"Sí","No")</f>
        <v>Sí</v>
      </c>
      <c r="Q2407" s="22" t="str">
        <f aca="false">IF(OR(I2407&gt;0,J2407&gt;0),"Sí","No")</f>
        <v>Sí</v>
      </c>
      <c r="R2407" s="27" t="n">
        <v>1789</v>
      </c>
      <c r="S2407" s="27" t="n">
        <v>2550</v>
      </c>
      <c r="T2407" s="27"/>
      <c r="U2407" s="27"/>
      <c r="V2407" s="27" t="n">
        <v>3550</v>
      </c>
      <c r="W2407" s="12" t="n">
        <f aca="false">IF(AND(I2407&gt;0,R2407&gt;0),(S2407-R2407)/R2407,"")</f>
        <v>0.425377305757406</v>
      </c>
      <c r="X2407" s="12" t="str">
        <f aca="false">IF(AND(J2407&gt;0,T2407&gt;0),(U2407-T2407)/T2407,"")</f>
        <v/>
      </c>
      <c r="Y2407" s="12" t="n">
        <f aca="false">IF(AND(K2407&gt;0,V2407&gt;0),(V2407-Resumen!$B$7)/Resumen!$B$7,"")</f>
        <v>0.42</v>
      </c>
      <c r="Z2407" s="28" t="n">
        <f aca="false">IF(AND(K2407&gt;0,I2407&gt;0,V2407&gt;0,S2407&gt;0),V2407-S2407,"")</f>
        <v>1000</v>
      </c>
      <c r="AA2407" s="12" t="n">
        <f aca="false">IF(Z2407&lt;&gt;"",Z2407/S2407,"")</f>
        <v>0.392156862745098</v>
      </c>
      <c r="AB2407" s="28" t="str">
        <f aca="false">IF(AND(K2407&gt;0,J2407&gt;0,V2407&gt;0,U2407&gt;0),V2407-U2407,"")</f>
        <v/>
      </c>
      <c r="AC2407" s="12" t="str">
        <f aca="false">IF(AB2407&lt;&gt;"",AB2407/U2407,"")</f>
        <v/>
      </c>
      <c r="AD2407" s="27" t="n">
        <v>2</v>
      </c>
      <c r="AE2407" s="27" t="n">
        <v>2</v>
      </c>
      <c r="AF2407" s="27" t="n">
        <v>0</v>
      </c>
      <c r="AG2407" s="28" t="n">
        <f aca="false">AD2407+AE2407+AF2407</f>
        <v>4</v>
      </c>
      <c r="AH2407" s="12" t="n">
        <f aca="false">IF(AG2407&gt;0,AD2407/AG2407,"")</f>
        <v>0.5</v>
      </c>
      <c r="AI2407" s="27" t="n">
        <v>0</v>
      </c>
      <c r="AJ2407" s="27" t="n">
        <v>0</v>
      </c>
      <c r="AK2407" s="27" t="n">
        <v>0</v>
      </c>
      <c r="AL2407" s="22" t="str">
        <f aca="false">IF(OR(AJ2407&gt;0,AK2407&gt;0),"Sí","No")</f>
        <v>No</v>
      </c>
      <c r="AM2407" s="6" t="s">
        <v>198</v>
      </c>
      <c r="AN2407" s="6"/>
      <c r="AO2407" s="12" t="n">
        <f aca="false">IF(M2407&gt;0,K2407/M2407,"")</f>
        <v>0.25</v>
      </c>
      <c r="AP2407" s="22" t="str">
        <f aca="false">IF(M2407&gt;=Resumen!$B$5,"Alto","Bajo")</f>
        <v>Bajo</v>
      </c>
      <c r="AQ2407" s="22" t="str">
        <f aca="false">IF(AO2407&gt;=Resumen!$B$28,"Alto","Bajo")</f>
        <v>Bajo</v>
      </c>
      <c r="AR2407" s="22" t="str">
        <f aca="false">AP2407&amp;" Potencial / "&amp;AQ2407&amp;" Share"</f>
        <v>Bajo Potencial / Bajo Share</v>
      </c>
      <c r="AS2407" s="22" t="str">
        <f aca="false">IF(Q2407="Sí",IF(AO2407&gt;=Resumen!$B$29,"Alto","Bajo"),"")</f>
        <v>Bajo</v>
      </c>
      <c r="AT2407" s="22" t="str">
        <f aca="false">IF(AS2407&lt;&gt;"",AP2407&amp;" Potencial / "&amp;AS2407&amp;" Share","")</f>
        <v>Bajo Potencial / Bajo Share</v>
      </c>
      <c r="AU2407" s="22" t="str">
        <f aca="false">IF(AH2407="","Sin dato",IF(AH2407-AO2407&gt;Resumen!$B$6,"Sobre-exhibido",IF(AO2407-AH2407&gt;Resumen!$B$6,"Sub-exhibido","En línea")))</f>
        <v>Sobre-exhibido</v>
      </c>
      <c r="AV2407" s="22" t="n">
        <f aca="false">IF(AT2407="","",IF(AT2407="Alto Potencial / Bajo Share",1,IF(AT2407="Alto Potencial / Alto Share",2,IF(AT2407="Bajo Potencial / Alto Share",3,4))))</f>
        <v>4</v>
      </c>
      <c r="AW2407" s="22" t="str">
        <f aca="false">IF(Q2407="No","Sin competencia directa",IF(AV2407=1,"1 - Foco Conquista (Alto Pot / Bajo Share)",IF(AV2407=2,"2 - Foco Defensa (Alto Pot / Alto Share)",IF(AV2407=3,"3 - Monitoreo (Bajo Pot / Alto Share)","4 - Baja Prioridad (Bajo Pot / Bajo Share)"))))</f>
        <v>4 - Baja Prioridad (Bajo Pot / Bajo Share)</v>
      </c>
      <c r="AX2407" s="12" t="str">
        <f aca="false">IF(OR(IFERROR(AND(W2407&lt;&gt;"",Y2407&lt;&gt;"",Y2407-W2407&gt;Resumen!$B$8),FALSE()),IFERROR(AND(X2407&lt;&gt;"",Y2407&lt;&gt;"",Y2407-X2407&gt;Resumen!$B$8),FALSE())),MAX(IF(IFERROR(AND(W2407&lt;&gt;"",Y2407&lt;&gt;"",Y2407-W2407&gt;Resumen!$B$8),FALSE()),Y2407-W2407,0),IF(IFERROR(AND(X2407&lt;&gt;"",Y2407&lt;&gt;"",Y2407-X2407&gt;Resumen!$B$8),FALSE()),Y2407-X2407,0)),"")</f>
        <v/>
      </c>
      <c r="AY2407" s="22" t="str">
        <f aca="false">IF(OR(IFERROR(AND(W2407&lt;&gt;"",Y2407&lt;&gt;"",Y2407-W2407&gt;Resumen!$B$8),FALSE()),IFERROR(AND(X2407&lt;&gt;"",Y2407&lt;&gt;"",Y2407-X2407&gt;Resumen!$B$8),FALSE())),TRIM("Lays tiene mayor markup que "&amp;IF(IFERROR(AND(W2407&lt;&gt;"",Y2407&lt;&gt;"",Y2407-W2407&gt;Resumen!$B$8),FALSE()),"Quento ","")&amp;IF(IFERROR(AND(X2407&lt;&gt;"",Y2407&lt;&gt;"",Y2407-X2407&gt;Resumen!$B$8),FALSE()),"Julicroc ","")&amp;"en este PDV"),"")</f>
        <v/>
      </c>
      <c r="AZ2407" s="22" t="str">
        <f aca="false">IF(COUNTIF('Plan Pehuamar - Lista'!$A$2:$A$167,A2407)&gt;0,"Sí","No")</f>
        <v>No</v>
      </c>
      <c r="BA2407" s="22" t="str">
        <f aca="false">IF(COUNTIF('Plan Combo 9+1'!$A$2:$A$226,A2407)&gt;0,"Sí","No")</f>
        <v>No</v>
      </c>
      <c r="BB2407" s="22" t="str">
        <f aca="false">IF(AH2407="","No",IF(BA2407="Sí",IF((AO2407-AH2407)&gt;Resumen!$B$6,"Sí","No"),IF((AO2407-AH2407)&gt;=Resumen!$B$132,"Sí","No")))</f>
        <v>No</v>
      </c>
      <c r="BC2407" s="22" t="str">
        <f aca="false">IF(AND(N2407="Sí",AL2407="Sí",AI2407=0),"Sí","No")</f>
        <v>No</v>
      </c>
      <c r="BD2407" s="22" t="str">
        <f aca="false">IF(COUNTIF('Plan 9+1 (con Pehuamar)'!$A$2:$A$227,A2407)&gt;0,"Sí","No")</f>
        <v>No</v>
      </c>
    </row>
    <row r="2408" customFormat="false" ht="15" hidden="false" customHeight="true" outlineLevel="0" collapsed="false">
      <c r="A2408" s="6" t="n">
        <v>202727</v>
      </c>
      <c r="B2408" s="6" t="n">
        <v>15</v>
      </c>
      <c r="C2408" s="6" t="n">
        <v>1502</v>
      </c>
      <c r="D2408" s="6" t="s">
        <v>254</v>
      </c>
      <c r="E2408" s="6" t="s">
        <v>2558</v>
      </c>
      <c r="F2408" s="6" t="s">
        <v>201</v>
      </c>
      <c r="G2408" s="6" t="s">
        <v>130</v>
      </c>
      <c r="H2408" s="6" t="s">
        <v>1715</v>
      </c>
      <c r="I2408" s="27" t="n">
        <v>0</v>
      </c>
      <c r="J2408" s="27" t="n">
        <v>0</v>
      </c>
      <c r="K2408" s="27" t="n">
        <v>1.7</v>
      </c>
      <c r="L2408" s="28" t="n">
        <f aca="false">I2408+J2408</f>
        <v>0</v>
      </c>
      <c r="M2408" s="28" t="n">
        <f aca="false">L2408+K2408</f>
        <v>1.7</v>
      </c>
      <c r="N2408" s="22" t="str">
        <f aca="false">IF(I2408&gt;0,"Sí","No")</f>
        <v>No</v>
      </c>
      <c r="O2408" s="22" t="str">
        <f aca="false">IF(J2408&gt;0,"Sí","No")</f>
        <v>No</v>
      </c>
      <c r="P2408" s="22" t="str">
        <f aca="false">IF(K2408&gt;0,"Sí","No")</f>
        <v>Sí</v>
      </c>
      <c r="Q2408" s="22" t="str">
        <f aca="false">IF(OR(I2408&gt;0,J2408&gt;0),"Sí","No")</f>
        <v>No</v>
      </c>
      <c r="R2408" s="27"/>
      <c r="S2408" s="27"/>
      <c r="T2408" s="27"/>
      <c r="U2408" s="27"/>
      <c r="V2408" s="27"/>
      <c r="W2408" s="12" t="str">
        <f aca="false">IF(AND(I2408&gt;0,R2408&gt;0),(S2408-R2408)/R2408,"")</f>
        <v/>
      </c>
      <c r="X2408" s="12" t="str">
        <f aca="false">IF(AND(J2408&gt;0,T2408&gt;0),(U2408-T2408)/T2408,"")</f>
        <v/>
      </c>
      <c r="Y2408" s="12" t="str">
        <f aca="false">IF(AND(K2408&gt;0,V2408&gt;0),(V2408-Resumen!$B$7)/Resumen!$B$7,"")</f>
        <v/>
      </c>
      <c r="Z2408" s="28" t="str">
        <f aca="false">IF(AND(K2408&gt;0,I2408&gt;0,V2408&gt;0,S2408&gt;0),V2408-S2408,"")</f>
        <v/>
      </c>
      <c r="AA2408" s="12" t="str">
        <f aca="false">IF(Z2408&lt;&gt;"",Z2408/S2408,"")</f>
        <v/>
      </c>
      <c r="AB2408" s="28" t="str">
        <f aca="false">IF(AND(K2408&gt;0,J2408&gt;0,V2408&gt;0,U2408&gt;0),V2408-U2408,"")</f>
        <v/>
      </c>
      <c r="AC2408" s="12" t="str">
        <f aca="false">IF(AB2408&lt;&gt;"",AB2408/U2408,"")</f>
        <v/>
      </c>
      <c r="AD2408" s="27" t="n">
        <v>0</v>
      </c>
      <c r="AE2408" s="27" t="n">
        <v>0</v>
      </c>
      <c r="AF2408" s="27" t="n">
        <v>0</v>
      </c>
      <c r="AG2408" s="28" t="n">
        <f aca="false">AD2408+AE2408+AF2408</f>
        <v>0</v>
      </c>
      <c r="AH2408" s="12" t="str">
        <f aca="false">IF(AG2408&gt;0,AD2408/AG2408,"")</f>
        <v/>
      </c>
      <c r="AI2408" s="27" t="n">
        <v>0</v>
      </c>
      <c r="AJ2408" s="27" t="n">
        <v>0</v>
      </c>
      <c r="AK2408" s="27" t="n">
        <v>0</v>
      </c>
      <c r="AL2408" s="22" t="str">
        <f aca="false">IF(OR(AJ2408&gt;0,AK2408&gt;0),"Sí","No")</f>
        <v>No</v>
      </c>
      <c r="AM2408" s="6"/>
      <c r="AN2408" s="6"/>
      <c r="AO2408" s="12" t="n">
        <f aca="false">IF(M2408&gt;0,K2408/M2408,"")</f>
        <v>1</v>
      </c>
      <c r="AP2408" s="22" t="str">
        <f aca="false">IF(M2408&gt;=Resumen!$B$5,"Alto","Bajo")</f>
        <v>Bajo</v>
      </c>
      <c r="AQ2408" s="22" t="str">
        <f aca="false">IF(AO2408&gt;=Resumen!$B$28,"Alto","Bajo")</f>
        <v>Alto</v>
      </c>
      <c r="AR2408" s="22" t="str">
        <f aca="false">AP2408&amp;" Potencial / "&amp;AQ2408&amp;" Share"</f>
        <v>Bajo Potencial / Alto Share</v>
      </c>
      <c r="AS2408" s="22" t="str">
        <f aca="false">IF(Q2408="Sí",IF(AO2408&gt;=Resumen!$B$29,"Alto","Bajo"),"")</f>
        <v/>
      </c>
      <c r="AT2408" s="22" t="str">
        <f aca="false">IF(AS2408&lt;&gt;"",AP2408&amp;" Potencial / "&amp;AS2408&amp;" Share","")</f>
        <v/>
      </c>
      <c r="AU2408" s="22" t="str">
        <f aca="false">IF(AH2408="","Sin dato",IF(AH2408-AO2408&gt;Resumen!$B$6,"Sobre-exhibido",IF(AO2408-AH2408&gt;Resumen!$B$6,"Sub-exhibido","En línea")))</f>
        <v>Sin dato</v>
      </c>
      <c r="AV2408" s="22" t="str">
        <f aca="false">IF(AT2408="","",IF(AT2408="Alto Potencial / Bajo Share",1,IF(AT2408="Alto Potencial / Alto Share",2,IF(AT2408="Bajo Potencial / Alto Share",3,4))))</f>
        <v/>
      </c>
      <c r="AW2408" s="22" t="str">
        <f aca="false">IF(Q2408="No","Sin competencia directa",IF(AV2408=1,"1 - Foco Conquista (Alto Pot / Bajo Share)",IF(AV2408=2,"2 - Foco Defensa (Alto Pot / Alto Share)",IF(AV2408=3,"3 - Monitoreo (Bajo Pot / Alto Share)","4 - Baja Prioridad (Bajo Pot / Bajo Share)"))))</f>
        <v>Sin competencia directa</v>
      </c>
      <c r="AX2408" s="12" t="str">
        <f aca="false">IF(OR(IFERROR(AND(W2408&lt;&gt;"",Y2408&lt;&gt;"",Y2408-W2408&gt;Resumen!$B$8),FALSE()),IFERROR(AND(X2408&lt;&gt;"",Y2408&lt;&gt;"",Y2408-X2408&gt;Resumen!$B$8),FALSE())),MAX(IF(IFERROR(AND(W2408&lt;&gt;"",Y2408&lt;&gt;"",Y2408-W2408&gt;Resumen!$B$8),FALSE()),Y2408-W2408,0),IF(IFERROR(AND(X2408&lt;&gt;"",Y2408&lt;&gt;"",Y2408-X2408&gt;Resumen!$B$8),FALSE()),Y2408-X2408,0)),"")</f>
        <v/>
      </c>
      <c r="AY2408" s="22" t="str">
        <f aca="false">IF(OR(IFERROR(AND(W2408&lt;&gt;"",Y2408&lt;&gt;"",Y2408-W2408&gt;Resumen!$B$8),FALSE()),IFERROR(AND(X2408&lt;&gt;"",Y2408&lt;&gt;"",Y2408-X2408&gt;Resumen!$B$8),FALSE())),TRIM("Lays tiene mayor markup que "&amp;IF(IFERROR(AND(W2408&lt;&gt;"",Y2408&lt;&gt;"",Y2408-W2408&gt;Resumen!$B$8),FALSE()),"Quento ","")&amp;IF(IFERROR(AND(X2408&lt;&gt;"",Y2408&lt;&gt;"",Y2408-X2408&gt;Resumen!$B$8),FALSE()),"Julicroc ","")&amp;"en este PDV"),"")</f>
        <v/>
      </c>
      <c r="AZ2408" s="22" t="str">
        <f aca="false">IF(COUNTIF('Plan Pehuamar - Lista'!$A$2:$A$167,A2408)&gt;0,"Sí","No")</f>
        <v>No</v>
      </c>
      <c r="BA2408" s="22" t="str">
        <f aca="false">IF(COUNTIF('Plan Combo 9+1'!$A$2:$A$226,A2408)&gt;0,"Sí","No")</f>
        <v>No</v>
      </c>
      <c r="BB2408" s="22" t="str">
        <f aca="false">IF(AH2408="","No",IF(BA2408="Sí",IF((AO2408-AH2408)&gt;Resumen!$B$6,"Sí","No"),IF((AO2408-AH2408)&gt;=Resumen!$B$132,"Sí","No")))</f>
        <v>No</v>
      </c>
      <c r="BC2408" s="22" t="str">
        <f aca="false">IF(AND(N2408="Sí",AL2408="Sí",AI2408=0),"Sí","No")</f>
        <v>No</v>
      </c>
      <c r="BD2408" s="22" t="str">
        <f aca="false">IF(COUNTIF('Plan 9+1 (con Pehuamar)'!$A$2:$A$227,A2408)&gt;0,"Sí","No")</f>
        <v>No</v>
      </c>
    </row>
    <row r="2409" customFormat="false" ht="15" hidden="false" customHeight="true" outlineLevel="0" collapsed="false">
      <c r="A2409" s="6" t="n">
        <v>202763</v>
      </c>
      <c r="B2409" s="6" t="n">
        <v>15</v>
      </c>
      <c r="C2409" s="6" t="n">
        <v>1502</v>
      </c>
      <c r="D2409" s="6" t="s">
        <v>254</v>
      </c>
      <c r="E2409" s="6" t="s">
        <v>2559</v>
      </c>
      <c r="F2409" s="6" t="s">
        <v>201</v>
      </c>
      <c r="G2409" s="6" t="s">
        <v>130</v>
      </c>
      <c r="H2409" s="6" t="s">
        <v>1715</v>
      </c>
      <c r="I2409" s="27" t="n">
        <v>0</v>
      </c>
      <c r="J2409" s="27" t="n">
        <v>0</v>
      </c>
      <c r="K2409" s="27" t="n">
        <v>1.8</v>
      </c>
      <c r="L2409" s="28" t="n">
        <f aca="false">I2409+J2409</f>
        <v>0</v>
      </c>
      <c r="M2409" s="28" t="n">
        <f aca="false">L2409+K2409</f>
        <v>1.8</v>
      </c>
      <c r="N2409" s="22" t="str">
        <f aca="false">IF(I2409&gt;0,"Sí","No")</f>
        <v>No</v>
      </c>
      <c r="O2409" s="22" t="str">
        <f aca="false">IF(J2409&gt;0,"Sí","No")</f>
        <v>No</v>
      </c>
      <c r="P2409" s="22" t="str">
        <f aca="false">IF(K2409&gt;0,"Sí","No")</f>
        <v>Sí</v>
      </c>
      <c r="Q2409" s="22" t="str">
        <f aca="false">IF(OR(I2409&gt;0,J2409&gt;0),"Sí","No")</f>
        <v>No</v>
      </c>
      <c r="R2409" s="27"/>
      <c r="S2409" s="27"/>
      <c r="T2409" s="27"/>
      <c r="U2409" s="27"/>
      <c r="V2409" s="27"/>
      <c r="W2409" s="12" t="str">
        <f aca="false">IF(AND(I2409&gt;0,R2409&gt;0),(S2409-R2409)/R2409,"")</f>
        <v/>
      </c>
      <c r="X2409" s="12" t="str">
        <f aca="false">IF(AND(J2409&gt;0,T2409&gt;0),(U2409-T2409)/T2409,"")</f>
        <v/>
      </c>
      <c r="Y2409" s="12" t="str">
        <f aca="false">IF(AND(K2409&gt;0,V2409&gt;0),(V2409-Resumen!$B$7)/Resumen!$B$7,"")</f>
        <v/>
      </c>
      <c r="Z2409" s="28" t="str">
        <f aca="false">IF(AND(K2409&gt;0,I2409&gt;0,V2409&gt;0,S2409&gt;0),V2409-S2409,"")</f>
        <v/>
      </c>
      <c r="AA2409" s="12" t="str">
        <f aca="false">IF(Z2409&lt;&gt;"",Z2409/S2409,"")</f>
        <v/>
      </c>
      <c r="AB2409" s="28" t="str">
        <f aca="false">IF(AND(K2409&gt;0,J2409&gt;0,V2409&gt;0,U2409&gt;0),V2409-U2409,"")</f>
        <v/>
      </c>
      <c r="AC2409" s="12" t="str">
        <f aca="false">IF(AB2409&lt;&gt;"",AB2409/U2409,"")</f>
        <v/>
      </c>
      <c r="AD2409" s="27" t="n">
        <v>0</v>
      </c>
      <c r="AE2409" s="27" t="n">
        <v>0</v>
      </c>
      <c r="AF2409" s="27" t="n">
        <v>0</v>
      </c>
      <c r="AG2409" s="28" t="n">
        <f aca="false">AD2409+AE2409+AF2409</f>
        <v>0</v>
      </c>
      <c r="AH2409" s="12" t="str">
        <f aca="false">IF(AG2409&gt;0,AD2409/AG2409,"")</f>
        <v/>
      </c>
      <c r="AI2409" s="27" t="n">
        <v>0</v>
      </c>
      <c r="AJ2409" s="27" t="n">
        <v>0</v>
      </c>
      <c r="AK2409" s="27" t="n">
        <v>0</v>
      </c>
      <c r="AL2409" s="22" t="str">
        <f aca="false">IF(OR(AJ2409&gt;0,AK2409&gt;0),"Sí","No")</f>
        <v>No</v>
      </c>
      <c r="AM2409" s="6"/>
      <c r="AN2409" s="6"/>
      <c r="AO2409" s="12" t="n">
        <f aca="false">IF(M2409&gt;0,K2409/M2409,"")</f>
        <v>1</v>
      </c>
      <c r="AP2409" s="22" t="str">
        <f aca="false">IF(M2409&gt;=Resumen!$B$5,"Alto","Bajo")</f>
        <v>Bajo</v>
      </c>
      <c r="AQ2409" s="22" t="str">
        <f aca="false">IF(AO2409&gt;=Resumen!$B$28,"Alto","Bajo")</f>
        <v>Alto</v>
      </c>
      <c r="AR2409" s="22" t="str">
        <f aca="false">AP2409&amp;" Potencial / "&amp;AQ2409&amp;" Share"</f>
        <v>Bajo Potencial / Alto Share</v>
      </c>
      <c r="AS2409" s="22" t="str">
        <f aca="false">IF(Q2409="Sí",IF(AO2409&gt;=Resumen!$B$29,"Alto","Bajo"),"")</f>
        <v/>
      </c>
      <c r="AT2409" s="22" t="str">
        <f aca="false">IF(AS2409&lt;&gt;"",AP2409&amp;" Potencial / "&amp;AS2409&amp;" Share","")</f>
        <v/>
      </c>
      <c r="AU2409" s="22" t="str">
        <f aca="false">IF(AH2409="","Sin dato",IF(AH2409-AO2409&gt;Resumen!$B$6,"Sobre-exhibido",IF(AO2409-AH2409&gt;Resumen!$B$6,"Sub-exhibido","En línea")))</f>
        <v>Sin dato</v>
      </c>
      <c r="AV2409" s="22" t="str">
        <f aca="false">IF(AT2409="","",IF(AT2409="Alto Potencial / Bajo Share",1,IF(AT2409="Alto Potencial / Alto Share",2,IF(AT2409="Bajo Potencial / Alto Share",3,4))))</f>
        <v/>
      </c>
      <c r="AW2409" s="22" t="str">
        <f aca="false">IF(Q2409="No","Sin competencia directa",IF(AV2409=1,"1 - Foco Conquista (Alto Pot / Bajo Share)",IF(AV2409=2,"2 - Foco Defensa (Alto Pot / Alto Share)",IF(AV2409=3,"3 - Monitoreo (Bajo Pot / Alto Share)","4 - Baja Prioridad (Bajo Pot / Bajo Share)"))))</f>
        <v>Sin competencia directa</v>
      </c>
      <c r="AX2409" s="12" t="str">
        <f aca="false">IF(OR(IFERROR(AND(W2409&lt;&gt;"",Y2409&lt;&gt;"",Y2409-W2409&gt;Resumen!$B$8),FALSE()),IFERROR(AND(X2409&lt;&gt;"",Y2409&lt;&gt;"",Y2409-X2409&gt;Resumen!$B$8),FALSE())),MAX(IF(IFERROR(AND(W2409&lt;&gt;"",Y2409&lt;&gt;"",Y2409-W2409&gt;Resumen!$B$8),FALSE()),Y2409-W2409,0),IF(IFERROR(AND(X2409&lt;&gt;"",Y2409&lt;&gt;"",Y2409-X2409&gt;Resumen!$B$8),FALSE()),Y2409-X2409,0)),"")</f>
        <v/>
      </c>
      <c r="AY2409" s="22" t="str">
        <f aca="false">IF(OR(IFERROR(AND(W2409&lt;&gt;"",Y2409&lt;&gt;"",Y2409-W2409&gt;Resumen!$B$8),FALSE()),IFERROR(AND(X2409&lt;&gt;"",Y2409&lt;&gt;"",Y2409-X2409&gt;Resumen!$B$8),FALSE())),TRIM("Lays tiene mayor markup que "&amp;IF(IFERROR(AND(W2409&lt;&gt;"",Y2409&lt;&gt;"",Y2409-W2409&gt;Resumen!$B$8),FALSE()),"Quento ","")&amp;IF(IFERROR(AND(X2409&lt;&gt;"",Y2409&lt;&gt;"",Y2409-X2409&gt;Resumen!$B$8),FALSE()),"Julicroc ","")&amp;"en este PDV"),"")</f>
        <v/>
      </c>
      <c r="AZ2409" s="22" t="str">
        <f aca="false">IF(COUNTIF('Plan Pehuamar - Lista'!$A$2:$A$167,A2409)&gt;0,"Sí","No")</f>
        <v>No</v>
      </c>
      <c r="BA2409" s="22" t="str">
        <f aca="false">IF(COUNTIF('Plan Combo 9+1'!$A$2:$A$226,A2409)&gt;0,"Sí","No")</f>
        <v>No</v>
      </c>
      <c r="BB2409" s="22" t="str">
        <f aca="false">IF(AH2409="","No",IF(BA2409="Sí",IF((AO2409-AH2409)&gt;Resumen!$B$6,"Sí","No"),IF((AO2409-AH2409)&gt;=Resumen!$B$132,"Sí","No")))</f>
        <v>No</v>
      </c>
      <c r="BC2409" s="22" t="str">
        <f aca="false">IF(AND(N2409="Sí",AL2409="Sí",AI2409=0),"Sí","No")</f>
        <v>No</v>
      </c>
      <c r="BD2409" s="22" t="str">
        <f aca="false">IF(COUNTIF('Plan 9+1 (con Pehuamar)'!$A$2:$A$227,A2409)&gt;0,"Sí","No")</f>
        <v>No</v>
      </c>
    </row>
    <row r="2410" customFormat="false" ht="15" hidden="false" customHeight="true" outlineLevel="0" collapsed="false">
      <c r="A2410" s="6" t="n">
        <v>201242</v>
      </c>
      <c r="B2410" s="6" t="n">
        <v>15</v>
      </c>
      <c r="C2410" s="6" t="n">
        <v>1503</v>
      </c>
      <c r="D2410" s="6" t="s">
        <v>315</v>
      </c>
      <c r="E2410" s="6" t="s">
        <v>2560</v>
      </c>
      <c r="F2410" s="6" t="s">
        <v>201</v>
      </c>
      <c r="G2410" s="6" t="s">
        <v>130</v>
      </c>
      <c r="H2410" s="6" t="s">
        <v>1715</v>
      </c>
      <c r="I2410" s="27" t="n">
        <v>12</v>
      </c>
      <c r="J2410" s="27" t="n">
        <v>12</v>
      </c>
      <c r="K2410" s="27" t="n">
        <v>4</v>
      </c>
      <c r="L2410" s="28" t="n">
        <f aca="false">I2410+J2410</f>
        <v>24</v>
      </c>
      <c r="M2410" s="28" t="n">
        <f aca="false">L2410+K2410</f>
        <v>28</v>
      </c>
      <c r="N2410" s="22" t="str">
        <f aca="false">IF(I2410&gt;0,"Sí","No")</f>
        <v>Sí</v>
      </c>
      <c r="O2410" s="22" t="str">
        <f aca="false">IF(J2410&gt;0,"Sí","No")</f>
        <v>Sí</v>
      </c>
      <c r="P2410" s="22" t="str">
        <f aca="false">IF(K2410&gt;0,"Sí","No")</f>
        <v>Sí</v>
      </c>
      <c r="Q2410" s="22" t="str">
        <f aca="false">IF(OR(I2410&gt;0,J2410&gt;0),"Sí","No")</f>
        <v>Sí</v>
      </c>
      <c r="R2410" s="27" t="n">
        <v>1800</v>
      </c>
      <c r="S2410" s="27" t="n">
        <v>2650</v>
      </c>
      <c r="T2410" s="27" t="n">
        <v>1310</v>
      </c>
      <c r="U2410" s="27" t="n">
        <v>1550</v>
      </c>
      <c r="V2410" s="27" t="n">
        <v>3650</v>
      </c>
      <c r="W2410" s="12" t="n">
        <f aca="false">IF(AND(I2410&gt;0,R2410&gt;0),(S2410-R2410)/R2410,"")</f>
        <v>0.472222222222222</v>
      </c>
      <c r="X2410" s="12" t="n">
        <f aca="false">IF(AND(J2410&gt;0,T2410&gt;0),(U2410-T2410)/T2410,"")</f>
        <v>0.183206106870229</v>
      </c>
      <c r="Y2410" s="12" t="n">
        <f aca="false">IF(AND(K2410&gt;0,V2410&gt;0),(V2410-Resumen!$B$7)/Resumen!$B$7,"")</f>
        <v>0.46</v>
      </c>
      <c r="Z2410" s="28" t="n">
        <f aca="false">IF(AND(K2410&gt;0,I2410&gt;0,V2410&gt;0,S2410&gt;0),V2410-S2410,"")</f>
        <v>1000</v>
      </c>
      <c r="AA2410" s="12" t="n">
        <f aca="false">IF(Z2410&lt;&gt;"",Z2410/S2410,"")</f>
        <v>0.377358490566038</v>
      </c>
      <c r="AB2410" s="28" t="n">
        <f aca="false">IF(AND(K2410&gt;0,J2410&gt;0,V2410&gt;0,U2410&gt;0),V2410-U2410,"")</f>
        <v>2100</v>
      </c>
      <c r="AC2410" s="12" t="n">
        <f aca="false">IF(AB2410&lt;&gt;"",AB2410/U2410,"")</f>
        <v>1.35483870967742</v>
      </c>
      <c r="AD2410" s="27" t="n">
        <v>1</v>
      </c>
      <c r="AE2410" s="27" t="n">
        <v>4</v>
      </c>
      <c r="AF2410" s="27" t="n">
        <v>3</v>
      </c>
      <c r="AG2410" s="28" t="n">
        <f aca="false">AD2410+AE2410+AF2410</f>
        <v>8</v>
      </c>
      <c r="AH2410" s="12" t="n">
        <f aca="false">IF(AG2410&gt;0,AD2410/AG2410,"")</f>
        <v>0.125</v>
      </c>
      <c r="AI2410" s="27" t="n">
        <v>1</v>
      </c>
      <c r="AJ2410" s="27" t="n">
        <v>0</v>
      </c>
      <c r="AK2410" s="27" t="n">
        <v>0</v>
      </c>
      <c r="AL2410" s="22" t="str">
        <f aca="false">IF(OR(AJ2410&gt;0,AK2410&gt;0),"Sí","No")</f>
        <v>No</v>
      </c>
      <c r="AM2410" s="6" t="s">
        <v>198</v>
      </c>
      <c r="AN2410" s="6" t="s">
        <v>198</v>
      </c>
      <c r="AO2410" s="12" t="n">
        <f aca="false">IF(M2410&gt;0,K2410/M2410,"")</f>
        <v>0.142857142857143</v>
      </c>
      <c r="AP2410" s="22" t="str">
        <f aca="false">IF(M2410&gt;=Resumen!$B$5,"Alto","Bajo")</f>
        <v>Bajo</v>
      </c>
      <c r="AQ2410" s="22" t="str">
        <f aca="false">IF(AO2410&gt;=Resumen!$B$28,"Alto","Bajo")</f>
        <v>Bajo</v>
      </c>
      <c r="AR2410" s="22" t="str">
        <f aca="false">AP2410&amp;" Potencial / "&amp;AQ2410&amp;" Share"</f>
        <v>Bajo Potencial / Bajo Share</v>
      </c>
      <c r="AS2410" s="22" t="str">
        <f aca="false">IF(Q2410="Sí",IF(AO2410&gt;=Resumen!$B$29,"Alto","Bajo"),"")</f>
        <v>Bajo</v>
      </c>
      <c r="AT2410" s="22" t="str">
        <f aca="false">IF(AS2410&lt;&gt;"",AP2410&amp;" Potencial / "&amp;AS2410&amp;" Share","")</f>
        <v>Bajo Potencial / Bajo Share</v>
      </c>
      <c r="AU2410" s="22" t="str">
        <f aca="false">IF(AH2410="","Sin dato",IF(AH2410-AO2410&gt;Resumen!$B$6,"Sobre-exhibido",IF(AO2410-AH2410&gt;Resumen!$B$6,"Sub-exhibido","En línea")))</f>
        <v>En línea</v>
      </c>
      <c r="AV2410" s="22" t="n">
        <f aca="false">IF(AT2410="","",IF(AT2410="Alto Potencial / Bajo Share",1,IF(AT2410="Alto Potencial / Alto Share",2,IF(AT2410="Bajo Potencial / Alto Share",3,4))))</f>
        <v>4</v>
      </c>
      <c r="AW2410" s="22" t="str">
        <f aca="false">IF(Q2410="No","Sin competencia directa",IF(AV2410=1,"1 - Foco Conquista (Alto Pot / Bajo Share)",IF(AV2410=2,"2 - Foco Defensa (Alto Pot / Alto Share)",IF(AV2410=3,"3 - Monitoreo (Bajo Pot / Alto Share)","4 - Baja Prioridad (Bajo Pot / Bajo Share)"))))</f>
        <v>4 - Baja Prioridad (Bajo Pot / Bajo Share)</v>
      </c>
      <c r="AX2410" s="12" t="n">
        <f aca="false">IF(OR(IFERROR(AND(W2410&lt;&gt;"",Y2410&lt;&gt;"",Y2410-W2410&gt;Resumen!$B$8),FALSE()),IFERROR(AND(X2410&lt;&gt;"",Y2410&lt;&gt;"",Y2410-X2410&gt;Resumen!$B$8),FALSE())),MAX(IF(IFERROR(AND(W2410&lt;&gt;"",Y2410&lt;&gt;"",Y2410-W2410&gt;Resumen!$B$8),FALSE()),Y2410-W2410,0),IF(IFERROR(AND(X2410&lt;&gt;"",Y2410&lt;&gt;"",Y2410-X2410&gt;Resumen!$B$8),FALSE()),Y2410-X2410,0)),"")</f>
        <v>0.276793893129771</v>
      </c>
      <c r="AY2410" s="22" t="str">
        <f aca="false">IF(OR(IFERROR(AND(W2410&lt;&gt;"",Y2410&lt;&gt;"",Y2410-W2410&gt;Resumen!$B$8),FALSE()),IFERROR(AND(X2410&lt;&gt;"",Y2410&lt;&gt;"",Y2410-X2410&gt;Resumen!$B$8),FALSE())),TRIM("Lays tiene mayor markup que "&amp;IF(IFERROR(AND(W2410&lt;&gt;"",Y2410&lt;&gt;"",Y2410-W2410&gt;Resumen!$B$8),FALSE()),"Quento ","")&amp;IF(IFERROR(AND(X2410&lt;&gt;"",Y2410&lt;&gt;"",Y2410-X2410&gt;Resumen!$B$8),FALSE()),"Julicroc ","")&amp;"en este PDV"),"")</f>
        <v>Lays tiene mayor markup que Julicroc en este PDV</v>
      </c>
      <c r="AZ2410" s="22" t="str">
        <f aca="false">IF(COUNTIF('Plan Pehuamar - Lista'!$A$2:$A$167,A2410)&gt;0,"Sí","No")</f>
        <v>No</v>
      </c>
      <c r="BA2410" s="22" t="str">
        <f aca="false">IF(COUNTIF('Plan Combo 9+1'!$A$2:$A$226,A2410)&gt;0,"Sí","No")</f>
        <v>No</v>
      </c>
      <c r="BB2410" s="22" t="str">
        <f aca="false">IF(AH2410="","No",IF(BA2410="Sí",IF((AO2410-AH2410)&gt;Resumen!$B$6,"Sí","No"),IF((AO2410-AH2410)&gt;=Resumen!$B$132,"Sí","No")))</f>
        <v>No</v>
      </c>
      <c r="BC2410" s="22" t="str">
        <f aca="false">IF(AND(N2410="Sí",AL2410="Sí",AI2410=0),"Sí","No")</f>
        <v>No</v>
      </c>
      <c r="BD2410" s="22" t="str">
        <f aca="false">IF(COUNTIF('Plan 9+1 (con Pehuamar)'!$A$2:$A$227,A2410)&gt;0,"Sí","No")</f>
        <v>No</v>
      </c>
    </row>
    <row r="2411" customFormat="false" ht="15" hidden="false" customHeight="true" outlineLevel="0" collapsed="false">
      <c r="A2411" s="6" t="n">
        <v>201256</v>
      </c>
      <c r="B2411" s="6" t="n">
        <v>15</v>
      </c>
      <c r="C2411" s="6" t="n">
        <v>1503</v>
      </c>
      <c r="D2411" s="6" t="s">
        <v>315</v>
      </c>
      <c r="E2411" s="6" t="s">
        <v>2561</v>
      </c>
      <c r="F2411" s="6" t="s">
        <v>291</v>
      </c>
      <c r="G2411" s="6" t="s">
        <v>130</v>
      </c>
      <c r="H2411" s="6" t="s">
        <v>1715</v>
      </c>
      <c r="I2411" s="27" t="n">
        <v>12</v>
      </c>
      <c r="J2411" s="27" t="n">
        <v>0</v>
      </c>
      <c r="K2411" s="27" t="n">
        <v>7</v>
      </c>
      <c r="L2411" s="28" t="n">
        <f aca="false">I2411+J2411</f>
        <v>12</v>
      </c>
      <c r="M2411" s="28" t="n">
        <f aca="false">L2411+K2411</f>
        <v>19</v>
      </c>
      <c r="N2411" s="22" t="str">
        <f aca="false">IF(I2411&gt;0,"Sí","No")</f>
        <v>Sí</v>
      </c>
      <c r="O2411" s="22" t="str">
        <f aca="false">IF(J2411&gt;0,"Sí","No")</f>
        <v>No</v>
      </c>
      <c r="P2411" s="22" t="str">
        <f aca="false">IF(K2411&gt;0,"Sí","No")</f>
        <v>Sí</v>
      </c>
      <c r="Q2411" s="22" t="str">
        <f aca="false">IF(OR(I2411&gt;0,J2411&gt;0),"Sí","No")</f>
        <v>Sí</v>
      </c>
      <c r="R2411" s="27" t="n">
        <v>1789</v>
      </c>
      <c r="S2411" s="27" t="n">
        <v>2600</v>
      </c>
      <c r="T2411" s="27"/>
      <c r="U2411" s="27"/>
      <c r="V2411" s="27" t="n">
        <v>3600</v>
      </c>
      <c r="W2411" s="12" t="n">
        <f aca="false">IF(AND(I2411&gt;0,R2411&gt;0),(S2411-R2411)/R2411,"")</f>
        <v>0.453325880380101</v>
      </c>
      <c r="X2411" s="12" t="str">
        <f aca="false">IF(AND(J2411&gt;0,T2411&gt;0),(U2411-T2411)/T2411,"")</f>
        <v/>
      </c>
      <c r="Y2411" s="12" t="n">
        <f aca="false">IF(AND(K2411&gt;0,V2411&gt;0),(V2411-Resumen!$B$7)/Resumen!$B$7,"")</f>
        <v>0.44</v>
      </c>
      <c r="Z2411" s="28" t="n">
        <f aca="false">IF(AND(K2411&gt;0,I2411&gt;0,V2411&gt;0,S2411&gt;0),V2411-S2411,"")</f>
        <v>1000</v>
      </c>
      <c r="AA2411" s="12" t="n">
        <f aca="false">IF(Z2411&lt;&gt;"",Z2411/S2411,"")</f>
        <v>0.384615384615385</v>
      </c>
      <c r="AB2411" s="28" t="str">
        <f aca="false">IF(AND(K2411&gt;0,J2411&gt;0,V2411&gt;0,U2411&gt;0),V2411-U2411,"")</f>
        <v/>
      </c>
      <c r="AC2411" s="12" t="str">
        <f aca="false">IF(AB2411&lt;&gt;"",AB2411/U2411,"")</f>
        <v/>
      </c>
      <c r="AD2411" s="27" t="n">
        <v>4</v>
      </c>
      <c r="AE2411" s="27" t="n">
        <v>3</v>
      </c>
      <c r="AF2411" s="27" t="n">
        <v>0</v>
      </c>
      <c r="AG2411" s="28" t="n">
        <f aca="false">AD2411+AE2411+AF2411</f>
        <v>7</v>
      </c>
      <c r="AH2411" s="12" t="n">
        <f aca="false">IF(AG2411&gt;0,AD2411/AG2411,"")</f>
        <v>0.571428571428571</v>
      </c>
      <c r="AI2411" s="27" t="n">
        <v>1</v>
      </c>
      <c r="AJ2411" s="27" t="n">
        <v>1</v>
      </c>
      <c r="AK2411" s="27" t="n">
        <v>0</v>
      </c>
      <c r="AL2411" s="22" t="str">
        <f aca="false">IF(OR(AJ2411&gt;0,AK2411&gt;0),"Sí","No")</f>
        <v>Sí</v>
      </c>
      <c r="AM2411" s="6" t="s">
        <v>198</v>
      </c>
      <c r="AN2411" s="6"/>
      <c r="AO2411" s="12" t="n">
        <f aca="false">IF(M2411&gt;0,K2411/M2411,"")</f>
        <v>0.368421052631579</v>
      </c>
      <c r="AP2411" s="22" t="str">
        <f aca="false">IF(M2411&gt;=Resumen!$B$5,"Alto","Bajo")</f>
        <v>Bajo</v>
      </c>
      <c r="AQ2411" s="22" t="str">
        <f aca="false">IF(AO2411&gt;=Resumen!$B$28,"Alto","Bajo")</f>
        <v>Bajo</v>
      </c>
      <c r="AR2411" s="22" t="str">
        <f aca="false">AP2411&amp;" Potencial / "&amp;AQ2411&amp;" Share"</f>
        <v>Bajo Potencial / Bajo Share</v>
      </c>
      <c r="AS2411" s="22" t="str">
        <f aca="false">IF(Q2411="Sí",IF(AO2411&gt;=Resumen!$B$29,"Alto","Bajo"),"")</f>
        <v>Bajo</v>
      </c>
      <c r="AT2411" s="22" t="str">
        <f aca="false">IF(AS2411&lt;&gt;"",AP2411&amp;" Potencial / "&amp;AS2411&amp;" Share","")</f>
        <v>Bajo Potencial / Bajo Share</v>
      </c>
      <c r="AU2411" s="22" t="str">
        <f aca="false">IF(AH2411="","Sin dato",IF(AH2411-AO2411&gt;Resumen!$B$6,"Sobre-exhibido",IF(AO2411-AH2411&gt;Resumen!$B$6,"Sub-exhibido","En línea")))</f>
        <v>Sobre-exhibido</v>
      </c>
      <c r="AV2411" s="22" t="n">
        <f aca="false">IF(AT2411="","",IF(AT2411="Alto Potencial / Bajo Share",1,IF(AT2411="Alto Potencial / Alto Share",2,IF(AT2411="Bajo Potencial / Alto Share",3,4))))</f>
        <v>4</v>
      </c>
      <c r="AW2411" s="22" t="str">
        <f aca="false">IF(Q2411="No","Sin competencia directa",IF(AV2411=1,"1 - Foco Conquista (Alto Pot / Bajo Share)",IF(AV2411=2,"2 - Foco Defensa (Alto Pot / Alto Share)",IF(AV2411=3,"3 - Monitoreo (Bajo Pot / Alto Share)","4 - Baja Prioridad (Bajo Pot / Bajo Share)"))))</f>
        <v>4 - Baja Prioridad (Bajo Pot / Bajo Share)</v>
      </c>
      <c r="AX2411" s="12" t="str">
        <f aca="false">IF(OR(IFERROR(AND(W2411&lt;&gt;"",Y2411&lt;&gt;"",Y2411-W2411&gt;Resumen!$B$8),FALSE()),IFERROR(AND(X2411&lt;&gt;"",Y2411&lt;&gt;"",Y2411-X2411&gt;Resumen!$B$8),FALSE())),MAX(IF(IFERROR(AND(W2411&lt;&gt;"",Y2411&lt;&gt;"",Y2411-W2411&gt;Resumen!$B$8),FALSE()),Y2411-W2411,0),IF(IFERROR(AND(X2411&lt;&gt;"",Y2411&lt;&gt;"",Y2411-X2411&gt;Resumen!$B$8),FALSE()),Y2411-X2411,0)),"")</f>
        <v/>
      </c>
      <c r="AY2411" s="22" t="str">
        <f aca="false">IF(OR(IFERROR(AND(W2411&lt;&gt;"",Y2411&lt;&gt;"",Y2411-W2411&gt;Resumen!$B$8),FALSE()),IFERROR(AND(X2411&lt;&gt;"",Y2411&lt;&gt;"",Y2411-X2411&gt;Resumen!$B$8),FALSE())),TRIM("Lays tiene mayor markup que "&amp;IF(IFERROR(AND(W2411&lt;&gt;"",Y2411&lt;&gt;"",Y2411-W2411&gt;Resumen!$B$8),FALSE()),"Quento ","")&amp;IF(IFERROR(AND(X2411&lt;&gt;"",Y2411&lt;&gt;"",Y2411-X2411&gt;Resumen!$B$8),FALSE()),"Julicroc ","")&amp;"en este PDV"),"")</f>
        <v/>
      </c>
      <c r="AZ2411" s="22" t="str">
        <f aca="false">IF(COUNTIF('Plan Pehuamar - Lista'!$A$2:$A$167,A2411)&gt;0,"Sí","No")</f>
        <v>No</v>
      </c>
      <c r="BA2411" s="22" t="str">
        <f aca="false">IF(COUNTIF('Plan Combo 9+1'!$A$2:$A$226,A2411)&gt;0,"Sí","No")</f>
        <v>No</v>
      </c>
      <c r="BB2411" s="22" t="str">
        <f aca="false">IF(AH2411="","No",IF(BA2411="Sí",IF((AO2411-AH2411)&gt;Resumen!$B$6,"Sí","No"),IF((AO2411-AH2411)&gt;=Resumen!$B$132,"Sí","No")))</f>
        <v>No</v>
      </c>
      <c r="BC2411" s="22" t="str">
        <f aca="false">IF(AND(N2411="Sí",AL2411="Sí",AI2411=0),"Sí","No")</f>
        <v>No</v>
      </c>
      <c r="BD2411" s="22" t="str">
        <f aca="false">IF(COUNTIF('Plan 9+1 (con Pehuamar)'!$A$2:$A$227,A2411)&gt;0,"Sí","No")</f>
        <v>No</v>
      </c>
    </row>
    <row r="2412" customFormat="false" ht="15" hidden="false" customHeight="true" outlineLevel="0" collapsed="false">
      <c r="A2412" s="6" t="n">
        <v>201264</v>
      </c>
      <c r="B2412" s="6" t="n">
        <v>15</v>
      </c>
      <c r="C2412" s="6" t="n">
        <v>1503</v>
      </c>
      <c r="D2412" s="6" t="s">
        <v>315</v>
      </c>
      <c r="E2412" s="6" t="s">
        <v>2562</v>
      </c>
      <c r="F2412" s="6" t="s">
        <v>201</v>
      </c>
      <c r="G2412" s="6" t="s">
        <v>130</v>
      </c>
      <c r="H2412" s="6" t="s">
        <v>1715</v>
      </c>
      <c r="I2412" s="27" t="n">
        <v>12</v>
      </c>
      <c r="J2412" s="27" t="n">
        <v>12</v>
      </c>
      <c r="K2412" s="27" t="n">
        <v>4</v>
      </c>
      <c r="L2412" s="28" t="n">
        <f aca="false">I2412+J2412</f>
        <v>24</v>
      </c>
      <c r="M2412" s="28" t="n">
        <f aca="false">L2412+K2412</f>
        <v>28</v>
      </c>
      <c r="N2412" s="22" t="str">
        <f aca="false">IF(I2412&gt;0,"Sí","No")</f>
        <v>Sí</v>
      </c>
      <c r="O2412" s="22" t="str">
        <f aca="false">IF(J2412&gt;0,"Sí","No")</f>
        <v>Sí</v>
      </c>
      <c r="P2412" s="22" t="str">
        <f aca="false">IF(K2412&gt;0,"Sí","No")</f>
        <v>Sí</v>
      </c>
      <c r="Q2412" s="22" t="str">
        <f aca="false">IF(OR(I2412&gt;0,J2412&gt;0),"Sí","No")</f>
        <v>Sí</v>
      </c>
      <c r="R2412" s="27" t="n">
        <v>1789</v>
      </c>
      <c r="S2412" s="27" t="n">
        <v>2650</v>
      </c>
      <c r="T2412" s="27" t="n">
        <v>1300</v>
      </c>
      <c r="U2412" s="27" t="n">
        <v>1600</v>
      </c>
      <c r="V2412" s="27" t="n">
        <v>3700</v>
      </c>
      <c r="W2412" s="12" t="n">
        <f aca="false">IF(AND(I2412&gt;0,R2412&gt;0),(S2412-R2412)/R2412,"")</f>
        <v>0.481274455002795</v>
      </c>
      <c r="X2412" s="12" t="n">
        <f aca="false">IF(AND(J2412&gt;0,T2412&gt;0),(U2412-T2412)/T2412,"")</f>
        <v>0.230769230769231</v>
      </c>
      <c r="Y2412" s="12" t="n">
        <f aca="false">IF(AND(K2412&gt;0,V2412&gt;0),(V2412-Resumen!$B$7)/Resumen!$B$7,"")</f>
        <v>0.48</v>
      </c>
      <c r="Z2412" s="28" t="n">
        <f aca="false">IF(AND(K2412&gt;0,I2412&gt;0,V2412&gt;0,S2412&gt;0),V2412-S2412,"")</f>
        <v>1050</v>
      </c>
      <c r="AA2412" s="12" t="n">
        <f aca="false">IF(Z2412&lt;&gt;"",Z2412/S2412,"")</f>
        <v>0.39622641509434</v>
      </c>
      <c r="AB2412" s="28" t="n">
        <f aca="false">IF(AND(K2412&gt;0,J2412&gt;0,V2412&gt;0,U2412&gt;0),V2412-U2412,"")</f>
        <v>2100</v>
      </c>
      <c r="AC2412" s="12" t="n">
        <f aca="false">IF(AB2412&lt;&gt;"",AB2412/U2412,"")</f>
        <v>1.3125</v>
      </c>
      <c r="AD2412" s="27" t="n">
        <v>2</v>
      </c>
      <c r="AE2412" s="27" t="n">
        <v>4</v>
      </c>
      <c r="AF2412" s="27" t="n">
        <v>3</v>
      </c>
      <c r="AG2412" s="28" t="n">
        <f aca="false">AD2412+AE2412+AF2412</f>
        <v>9</v>
      </c>
      <c r="AH2412" s="12" t="n">
        <f aca="false">IF(AG2412&gt;0,AD2412/AG2412,"")</f>
        <v>0.222222222222222</v>
      </c>
      <c r="AI2412" s="27" t="n">
        <v>1</v>
      </c>
      <c r="AJ2412" s="27" t="n">
        <v>0</v>
      </c>
      <c r="AK2412" s="27" t="n">
        <v>0</v>
      </c>
      <c r="AL2412" s="22" t="str">
        <f aca="false">IF(OR(AJ2412&gt;0,AK2412&gt;0),"Sí","No")</f>
        <v>No</v>
      </c>
      <c r="AM2412" s="6" t="s">
        <v>198</v>
      </c>
      <c r="AN2412" s="6" t="s">
        <v>198</v>
      </c>
      <c r="AO2412" s="12" t="n">
        <f aca="false">IF(M2412&gt;0,K2412/M2412,"")</f>
        <v>0.142857142857143</v>
      </c>
      <c r="AP2412" s="22" t="str">
        <f aca="false">IF(M2412&gt;=Resumen!$B$5,"Alto","Bajo")</f>
        <v>Bajo</v>
      </c>
      <c r="AQ2412" s="22" t="str">
        <f aca="false">IF(AO2412&gt;=Resumen!$B$28,"Alto","Bajo")</f>
        <v>Bajo</v>
      </c>
      <c r="AR2412" s="22" t="str">
        <f aca="false">AP2412&amp;" Potencial / "&amp;AQ2412&amp;" Share"</f>
        <v>Bajo Potencial / Bajo Share</v>
      </c>
      <c r="AS2412" s="22" t="str">
        <f aca="false">IF(Q2412="Sí",IF(AO2412&gt;=Resumen!$B$29,"Alto","Bajo"),"")</f>
        <v>Bajo</v>
      </c>
      <c r="AT2412" s="22" t="str">
        <f aca="false">IF(AS2412&lt;&gt;"",AP2412&amp;" Potencial / "&amp;AS2412&amp;" Share","")</f>
        <v>Bajo Potencial / Bajo Share</v>
      </c>
      <c r="AU2412" s="22" t="str">
        <f aca="false">IF(AH2412="","Sin dato",IF(AH2412-AO2412&gt;Resumen!$B$6,"Sobre-exhibido",IF(AO2412-AH2412&gt;Resumen!$B$6,"Sub-exhibido","En línea")))</f>
        <v>Sobre-exhibido</v>
      </c>
      <c r="AV2412" s="22" t="n">
        <f aca="false">IF(AT2412="","",IF(AT2412="Alto Potencial / Bajo Share",1,IF(AT2412="Alto Potencial / Alto Share",2,IF(AT2412="Bajo Potencial / Alto Share",3,4))))</f>
        <v>4</v>
      </c>
      <c r="AW2412" s="22" t="str">
        <f aca="false">IF(Q2412="No","Sin competencia directa",IF(AV2412=1,"1 - Foco Conquista (Alto Pot / Bajo Share)",IF(AV2412=2,"2 - Foco Defensa (Alto Pot / Alto Share)",IF(AV2412=3,"3 - Monitoreo (Bajo Pot / Alto Share)","4 - Baja Prioridad (Bajo Pot / Bajo Share)"))))</f>
        <v>4 - Baja Prioridad (Bajo Pot / Bajo Share)</v>
      </c>
      <c r="AX2412" s="12" t="n">
        <f aca="false">IF(OR(IFERROR(AND(W2412&lt;&gt;"",Y2412&lt;&gt;"",Y2412-W2412&gt;Resumen!$B$8),FALSE()),IFERROR(AND(X2412&lt;&gt;"",Y2412&lt;&gt;"",Y2412-X2412&gt;Resumen!$B$8),FALSE())),MAX(IF(IFERROR(AND(W2412&lt;&gt;"",Y2412&lt;&gt;"",Y2412-W2412&gt;Resumen!$B$8),FALSE()),Y2412-W2412,0),IF(IFERROR(AND(X2412&lt;&gt;"",Y2412&lt;&gt;"",Y2412-X2412&gt;Resumen!$B$8),FALSE()),Y2412-X2412,0)),"")</f>
        <v>0.249230769230769</v>
      </c>
      <c r="AY2412" s="22" t="str">
        <f aca="false">IF(OR(IFERROR(AND(W2412&lt;&gt;"",Y2412&lt;&gt;"",Y2412-W2412&gt;Resumen!$B$8),FALSE()),IFERROR(AND(X2412&lt;&gt;"",Y2412&lt;&gt;"",Y2412-X2412&gt;Resumen!$B$8),FALSE())),TRIM("Lays tiene mayor markup que "&amp;IF(IFERROR(AND(W2412&lt;&gt;"",Y2412&lt;&gt;"",Y2412-W2412&gt;Resumen!$B$8),FALSE()),"Quento ","")&amp;IF(IFERROR(AND(X2412&lt;&gt;"",Y2412&lt;&gt;"",Y2412-X2412&gt;Resumen!$B$8),FALSE()),"Julicroc ","")&amp;"en este PDV"),"")</f>
        <v>Lays tiene mayor markup que Julicroc en este PDV</v>
      </c>
      <c r="AZ2412" s="22" t="str">
        <f aca="false">IF(COUNTIF('Plan Pehuamar - Lista'!$A$2:$A$167,A2412)&gt;0,"Sí","No")</f>
        <v>No</v>
      </c>
      <c r="BA2412" s="22" t="str">
        <f aca="false">IF(COUNTIF('Plan Combo 9+1'!$A$2:$A$226,A2412)&gt;0,"Sí","No")</f>
        <v>No</v>
      </c>
      <c r="BB2412" s="22" t="str">
        <f aca="false">IF(AH2412="","No",IF(BA2412="Sí",IF((AO2412-AH2412)&gt;Resumen!$B$6,"Sí","No"),IF((AO2412-AH2412)&gt;=Resumen!$B$132,"Sí","No")))</f>
        <v>No</v>
      </c>
      <c r="BC2412" s="22" t="str">
        <f aca="false">IF(AND(N2412="Sí",AL2412="Sí",AI2412=0),"Sí","No")</f>
        <v>No</v>
      </c>
      <c r="BD2412" s="22" t="str">
        <f aca="false">IF(COUNTIF('Plan 9+1 (con Pehuamar)'!$A$2:$A$227,A2412)&gt;0,"Sí","No")</f>
        <v>No</v>
      </c>
    </row>
    <row r="2413" customFormat="false" ht="15" hidden="false" customHeight="true" outlineLevel="0" collapsed="false">
      <c r="A2413" s="6" t="n">
        <v>201265</v>
      </c>
      <c r="B2413" s="6" t="n">
        <v>15</v>
      </c>
      <c r="C2413" s="6" t="n">
        <v>1503</v>
      </c>
      <c r="D2413" s="6" t="s">
        <v>315</v>
      </c>
      <c r="E2413" s="6" t="s">
        <v>2563</v>
      </c>
      <c r="F2413" s="6" t="s">
        <v>201</v>
      </c>
      <c r="G2413" s="6" t="s">
        <v>130</v>
      </c>
      <c r="H2413" s="6" t="s">
        <v>1715</v>
      </c>
      <c r="I2413" s="27" t="n">
        <v>16</v>
      </c>
      <c r="J2413" s="27" t="n">
        <v>16</v>
      </c>
      <c r="K2413" s="27" t="n">
        <v>10</v>
      </c>
      <c r="L2413" s="28" t="n">
        <f aca="false">I2413+J2413</f>
        <v>32</v>
      </c>
      <c r="M2413" s="28" t="n">
        <f aca="false">L2413+K2413</f>
        <v>42</v>
      </c>
      <c r="N2413" s="22" t="str">
        <f aca="false">IF(I2413&gt;0,"Sí","No")</f>
        <v>Sí</v>
      </c>
      <c r="O2413" s="22" t="str">
        <f aca="false">IF(J2413&gt;0,"Sí","No")</f>
        <v>Sí</v>
      </c>
      <c r="P2413" s="22" t="str">
        <f aca="false">IF(K2413&gt;0,"Sí","No")</f>
        <v>Sí</v>
      </c>
      <c r="Q2413" s="22" t="str">
        <f aca="false">IF(OR(I2413&gt;0,J2413&gt;0),"Sí","No")</f>
        <v>Sí</v>
      </c>
      <c r="R2413" s="27" t="n">
        <v>1800</v>
      </c>
      <c r="S2413" s="27" t="n">
        <v>2500</v>
      </c>
      <c r="T2413" s="27" t="n">
        <v>1300</v>
      </c>
      <c r="U2413" s="27" t="n">
        <v>2050</v>
      </c>
      <c r="V2413" s="27" t="n">
        <v>3500</v>
      </c>
      <c r="W2413" s="12" t="n">
        <f aca="false">IF(AND(I2413&gt;0,R2413&gt;0),(S2413-R2413)/R2413,"")</f>
        <v>0.388888888888889</v>
      </c>
      <c r="X2413" s="12" t="n">
        <f aca="false">IF(AND(J2413&gt;0,T2413&gt;0),(U2413-T2413)/T2413,"")</f>
        <v>0.576923076923077</v>
      </c>
      <c r="Y2413" s="12" t="n">
        <f aca="false">IF(AND(K2413&gt;0,V2413&gt;0),(V2413-Resumen!$B$7)/Resumen!$B$7,"")</f>
        <v>0.4</v>
      </c>
      <c r="Z2413" s="28" t="n">
        <f aca="false">IF(AND(K2413&gt;0,I2413&gt;0,V2413&gt;0,S2413&gt;0),V2413-S2413,"")</f>
        <v>1000</v>
      </c>
      <c r="AA2413" s="12" t="n">
        <f aca="false">IF(Z2413&lt;&gt;"",Z2413/S2413,"")</f>
        <v>0.4</v>
      </c>
      <c r="AB2413" s="28" t="n">
        <f aca="false">IF(AND(K2413&gt;0,J2413&gt;0,V2413&gt;0,U2413&gt;0),V2413-U2413,"")</f>
        <v>1450</v>
      </c>
      <c r="AC2413" s="12" t="n">
        <f aca="false">IF(AB2413&lt;&gt;"",AB2413/U2413,"")</f>
        <v>0.707317073170732</v>
      </c>
      <c r="AD2413" s="27" t="n">
        <v>2</v>
      </c>
      <c r="AE2413" s="27" t="n">
        <v>3</v>
      </c>
      <c r="AF2413" s="27" t="n">
        <v>3</v>
      </c>
      <c r="AG2413" s="28" t="n">
        <f aca="false">AD2413+AE2413+AF2413</f>
        <v>8</v>
      </c>
      <c r="AH2413" s="12" t="n">
        <f aca="false">IF(AG2413&gt;0,AD2413/AG2413,"")</f>
        <v>0.25</v>
      </c>
      <c r="AI2413" s="27" t="n">
        <v>0</v>
      </c>
      <c r="AJ2413" s="27" t="n">
        <v>0</v>
      </c>
      <c r="AK2413" s="27" t="n">
        <v>0</v>
      </c>
      <c r="AL2413" s="22" t="str">
        <f aca="false">IF(OR(AJ2413&gt;0,AK2413&gt;0),"Sí","No")</f>
        <v>No</v>
      </c>
      <c r="AM2413" s="6" t="s">
        <v>198</v>
      </c>
      <c r="AN2413" s="6" t="s">
        <v>198</v>
      </c>
      <c r="AO2413" s="12" t="n">
        <f aca="false">IF(M2413&gt;0,K2413/M2413,"")</f>
        <v>0.238095238095238</v>
      </c>
      <c r="AP2413" s="22" t="str">
        <f aca="false">IF(M2413&gt;=Resumen!$B$5,"Alto","Bajo")</f>
        <v>Alto</v>
      </c>
      <c r="AQ2413" s="22" t="str">
        <f aca="false">IF(AO2413&gt;=Resumen!$B$28,"Alto","Bajo")</f>
        <v>Bajo</v>
      </c>
      <c r="AR2413" s="22" t="str">
        <f aca="false">AP2413&amp;" Potencial / "&amp;AQ2413&amp;" Share"</f>
        <v>Alto Potencial / Bajo Share</v>
      </c>
      <c r="AS2413" s="22" t="str">
        <f aca="false">IF(Q2413="Sí",IF(AO2413&gt;=Resumen!$B$29,"Alto","Bajo"),"")</f>
        <v>Bajo</v>
      </c>
      <c r="AT2413" s="22" t="str">
        <f aca="false">IF(AS2413&lt;&gt;"",AP2413&amp;" Potencial / "&amp;AS2413&amp;" Share","")</f>
        <v>Alto Potencial / Bajo Share</v>
      </c>
      <c r="AU2413" s="22" t="str">
        <f aca="false">IF(AH2413="","Sin dato",IF(AH2413-AO2413&gt;Resumen!$B$6,"Sobre-exhibido",IF(AO2413-AH2413&gt;Resumen!$B$6,"Sub-exhibido","En línea")))</f>
        <v>En línea</v>
      </c>
      <c r="AV2413" s="22" t="n">
        <f aca="false">IF(AT2413="","",IF(AT2413="Alto Potencial / Bajo Share",1,IF(AT2413="Alto Potencial / Alto Share",2,IF(AT2413="Bajo Potencial / Alto Share",3,4))))</f>
        <v>1</v>
      </c>
      <c r="AW2413" s="22" t="str">
        <f aca="false">IF(Q2413="No","Sin competencia directa",IF(AV2413=1,"1 - Foco Conquista (Alto Pot / Bajo Share)",IF(AV2413=2,"2 - Foco Defensa (Alto Pot / Alto Share)",IF(AV2413=3,"3 - Monitoreo (Bajo Pot / Alto Share)","4 - Baja Prioridad (Bajo Pot / Bajo Share)"))))</f>
        <v>1 - Foco Conquista (Alto Pot / Bajo Share)</v>
      </c>
      <c r="AX2413" s="12" t="str">
        <f aca="false">IF(OR(IFERROR(AND(W2413&lt;&gt;"",Y2413&lt;&gt;"",Y2413-W2413&gt;Resumen!$B$8),FALSE()),IFERROR(AND(X2413&lt;&gt;"",Y2413&lt;&gt;"",Y2413-X2413&gt;Resumen!$B$8),FALSE())),MAX(IF(IFERROR(AND(W2413&lt;&gt;"",Y2413&lt;&gt;"",Y2413-W2413&gt;Resumen!$B$8),FALSE()),Y2413-W2413,0),IF(IFERROR(AND(X2413&lt;&gt;"",Y2413&lt;&gt;"",Y2413-X2413&gt;Resumen!$B$8),FALSE()),Y2413-X2413,0)),"")</f>
        <v/>
      </c>
      <c r="AY2413" s="22" t="str">
        <f aca="false">IF(OR(IFERROR(AND(W2413&lt;&gt;"",Y2413&lt;&gt;"",Y2413-W2413&gt;Resumen!$B$8),FALSE()),IFERROR(AND(X2413&lt;&gt;"",Y2413&lt;&gt;"",Y2413-X2413&gt;Resumen!$B$8),FALSE())),TRIM("Lays tiene mayor markup que "&amp;IF(IFERROR(AND(W2413&lt;&gt;"",Y2413&lt;&gt;"",Y2413-W2413&gt;Resumen!$B$8),FALSE()),"Quento ","")&amp;IF(IFERROR(AND(X2413&lt;&gt;"",Y2413&lt;&gt;"",Y2413-X2413&gt;Resumen!$B$8),FALSE()),"Julicroc ","")&amp;"en este PDV"),"")</f>
        <v/>
      </c>
      <c r="AZ2413" s="22" t="str">
        <f aca="false">IF(COUNTIF('Plan Pehuamar - Lista'!$A$2:$A$167,A2413)&gt;0,"Sí","No")</f>
        <v>No</v>
      </c>
      <c r="BA2413" s="22" t="str">
        <f aca="false">IF(COUNTIF('Plan Combo 9+1'!$A$2:$A$226,A2413)&gt;0,"Sí","No")</f>
        <v>Sí</v>
      </c>
      <c r="BB2413" s="22" t="str">
        <f aca="false">IF(AH2413="","No",IF(BA2413="Sí",IF((AO2413-AH2413)&gt;Resumen!$B$6,"Sí","No"),IF((AO2413-AH2413)&gt;=Resumen!$B$132,"Sí","No")))</f>
        <v>No</v>
      </c>
      <c r="BC2413" s="22" t="str">
        <f aca="false">IF(AND(N2413="Sí",AL2413="Sí",AI2413=0),"Sí","No")</f>
        <v>No</v>
      </c>
      <c r="BD2413" s="22" t="str">
        <f aca="false">IF(COUNTIF('Plan 9+1 (con Pehuamar)'!$A$2:$A$227,A2413)&gt;0,"Sí","No")</f>
        <v>Sí</v>
      </c>
    </row>
    <row r="2414" customFormat="false" ht="15" hidden="false" customHeight="true" outlineLevel="0" collapsed="false">
      <c r="A2414" s="6" t="n">
        <v>201274</v>
      </c>
      <c r="B2414" s="6" t="n">
        <v>15</v>
      </c>
      <c r="C2414" s="6" t="n">
        <v>1503</v>
      </c>
      <c r="D2414" s="6" t="s">
        <v>315</v>
      </c>
      <c r="E2414" s="6" t="s">
        <v>2564</v>
      </c>
      <c r="F2414" s="6" t="s">
        <v>196</v>
      </c>
      <c r="G2414" s="6" t="s">
        <v>130</v>
      </c>
      <c r="H2414" s="6" t="s">
        <v>1715</v>
      </c>
      <c r="I2414" s="27" t="n">
        <v>0</v>
      </c>
      <c r="J2414" s="27" t="n">
        <v>0</v>
      </c>
      <c r="K2414" s="27" t="n">
        <v>0.9</v>
      </c>
      <c r="L2414" s="28" t="n">
        <f aca="false">I2414+J2414</f>
        <v>0</v>
      </c>
      <c r="M2414" s="28" t="n">
        <f aca="false">L2414+K2414</f>
        <v>0.9</v>
      </c>
      <c r="N2414" s="22" t="str">
        <f aca="false">IF(I2414&gt;0,"Sí","No")</f>
        <v>No</v>
      </c>
      <c r="O2414" s="22" t="str">
        <f aca="false">IF(J2414&gt;0,"Sí","No")</f>
        <v>No</v>
      </c>
      <c r="P2414" s="22" t="str">
        <f aca="false">IF(K2414&gt;0,"Sí","No")</f>
        <v>Sí</v>
      </c>
      <c r="Q2414" s="22" t="str">
        <f aca="false">IF(OR(I2414&gt;0,J2414&gt;0),"Sí","No")</f>
        <v>No</v>
      </c>
      <c r="R2414" s="27"/>
      <c r="S2414" s="27"/>
      <c r="T2414" s="27"/>
      <c r="U2414" s="27"/>
      <c r="V2414" s="27"/>
      <c r="W2414" s="12" t="str">
        <f aca="false">IF(AND(I2414&gt;0,R2414&gt;0),(S2414-R2414)/R2414,"")</f>
        <v/>
      </c>
      <c r="X2414" s="12" t="str">
        <f aca="false">IF(AND(J2414&gt;0,T2414&gt;0),(U2414-T2414)/T2414,"")</f>
        <v/>
      </c>
      <c r="Y2414" s="12" t="str">
        <f aca="false">IF(AND(K2414&gt;0,V2414&gt;0),(V2414-Resumen!$B$7)/Resumen!$B$7,"")</f>
        <v/>
      </c>
      <c r="Z2414" s="28" t="str">
        <f aca="false">IF(AND(K2414&gt;0,I2414&gt;0,V2414&gt;0,S2414&gt;0),V2414-S2414,"")</f>
        <v/>
      </c>
      <c r="AA2414" s="12" t="str">
        <f aca="false">IF(Z2414&lt;&gt;"",Z2414/S2414,"")</f>
        <v/>
      </c>
      <c r="AB2414" s="28" t="str">
        <f aca="false">IF(AND(K2414&gt;0,J2414&gt;0,V2414&gt;0,U2414&gt;0),V2414-U2414,"")</f>
        <v/>
      </c>
      <c r="AC2414" s="12" t="str">
        <f aca="false">IF(AB2414&lt;&gt;"",AB2414/U2414,"")</f>
        <v/>
      </c>
      <c r="AD2414" s="27" t="n">
        <v>0</v>
      </c>
      <c r="AE2414" s="27" t="n">
        <v>0</v>
      </c>
      <c r="AF2414" s="27" t="n">
        <v>0</v>
      </c>
      <c r="AG2414" s="28" t="n">
        <f aca="false">AD2414+AE2414+AF2414</f>
        <v>0</v>
      </c>
      <c r="AH2414" s="12" t="str">
        <f aca="false">IF(AG2414&gt;0,AD2414/AG2414,"")</f>
        <v/>
      </c>
      <c r="AI2414" s="27" t="n">
        <v>0</v>
      </c>
      <c r="AJ2414" s="27" t="n">
        <v>0</v>
      </c>
      <c r="AK2414" s="27" t="n">
        <v>0</v>
      </c>
      <c r="AL2414" s="22" t="str">
        <f aca="false">IF(OR(AJ2414&gt;0,AK2414&gt;0),"Sí","No")</f>
        <v>No</v>
      </c>
      <c r="AM2414" s="6"/>
      <c r="AN2414" s="6"/>
      <c r="AO2414" s="12" t="n">
        <f aca="false">IF(M2414&gt;0,K2414/M2414,"")</f>
        <v>1</v>
      </c>
      <c r="AP2414" s="22" t="str">
        <f aca="false">IF(M2414&gt;=Resumen!$B$5,"Alto","Bajo")</f>
        <v>Bajo</v>
      </c>
      <c r="AQ2414" s="22" t="str">
        <f aca="false">IF(AO2414&gt;=Resumen!$B$28,"Alto","Bajo")</f>
        <v>Alto</v>
      </c>
      <c r="AR2414" s="22" t="str">
        <f aca="false">AP2414&amp;" Potencial / "&amp;AQ2414&amp;" Share"</f>
        <v>Bajo Potencial / Alto Share</v>
      </c>
      <c r="AS2414" s="22" t="str">
        <f aca="false">IF(Q2414="Sí",IF(AO2414&gt;=Resumen!$B$29,"Alto","Bajo"),"")</f>
        <v/>
      </c>
      <c r="AT2414" s="22" t="str">
        <f aca="false">IF(AS2414&lt;&gt;"",AP2414&amp;" Potencial / "&amp;AS2414&amp;" Share","")</f>
        <v/>
      </c>
      <c r="AU2414" s="22" t="str">
        <f aca="false">IF(AH2414="","Sin dato",IF(AH2414-AO2414&gt;Resumen!$B$6,"Sobre-exhibido",IF(AO2414-AH2414&gt;Resumen!$B$6,"Sub-exhibido","En línea")))</f>
        <v>Sin dato</v>
      </c>
      <c r="AV2414" s="22" t="str">
        <f aca="false">IF(AT2414="","",IF(AT2414="Alto Potencial / Bajo Share",1,IF(AT2414="Alto Potencial / Alto Share",2,IF(AT2414="Bajo Potencial / Alto Share",3,4))))</f>
        <v/>
      </c>
      <c r="AW2414" s="22" t="str">
        <f aca="false">IF(Q2414="No","Sin competencia directa",IF(AV2414=1,"1 - Foco Conquista (Alto Pot / Bajo Share)",IF(AV2414=2,"2 - Foco Defensa (Alto Pot / Alto Share)",IF(AV2414=3,"3 - Monitoreo (Bajo Pot / Alto Share)","4 - Baja Prioridad (Bajo Pot / Bajo Share)"))))</f>
        <v>Sin competencia directa</v>
      </c>
      <c r="AX2414" s="12" t="str">
        <f aca="false">IF(OR(IFERROR(AND(W2414&lt;&gt;"",Y2414&lt;&gt;"",Y2414-W2414&gt;Resumen!$B$8),FALSE()),IFERROR(AND(X2414&lt;&gt;"",Y2414&lt;&gt;"",Y2414-X2414&gt;Resumen!$B$8),FALSE())),MAX(IF(IFERROR(AND(W2414&lt;&gt;"",Y2414&lt;&gt;"",Y2414-W2414&gt;Resumen!$B$8),FALSE()),Y2414-W2414,0),IF(IFERROR(AND(X2414&lt;&gt;"",Y2414&lt;&gt;"",Y2414-X2414&gt;Resumen!$B$8),FALSE()),Y2414-X2414,0)),"")</f>
        <v/>
      </c>
      <c r="AY2414" s="22" t="str">
        <f aca="false">IF(OR(IFERROR(AND(W2414&lt;&gt;"",Y2414&lt;&gt;"",Y2414-W2414&gt;Resumen!$B$8),FALSE()),IFERROR(AND(X2414&lt;&gt;"",Y2414&lt;&gt;"",Y2414-X2414&gt;Resumen!$B$8),FALSE())),TRIM("Lays tiene mayor markup que "&amp;IF(IFERROR(AND(W2414&lt;&gt;"",Y2414&lt;&gt;"",Y2414-W2414&gt;Resumen!$B$8),FALSE()),"Quento ","")&amp;IF(IFERROR(AND(X2414&lt;&gt;"",Y2414&lt;&gt;"",Y2414-X2414&gt;Resumen!$B$8),FALSE()),"Julicroc ","")&amp;"en este PDV"),"")</f>
        <v/>
      </c>
      <c r="AZ2414" s="22" t="str">
        <f aca="false">IF(COUNTIF('Plan Pehuamar - Lista'!$A$2:$A$167,A2414)&gt;0,"Sí","No")</f>
        <v>No</v>
      </c>
      <c r="BA2414" s="22" t="str">
        <f aca="false">IF(COUNTIF('Plan Combo 9+1'!$A$2:$A$226,A2414)&gt;0,"Sí","No")</f>
        <v>No</v>
      </c>
      <c r="BB2414" s="22" t="str">
        <f aca="false">IF(AH2414="","No",IF(BA2414="Sí",IF((AO2414-AH2414)&gt;Resumen!$B$6,"Sí","No"),IF((AO2414-AH2414)&gt;=Resumen!$B$132,"Sí","No")))</f>
        <v>No</v>
      </c>
      <c r="BC2414" s="22" t="str">
        <f aca="false">IF(AND(N2414="Sí",AL2414="Sí",AI2414=0),"Sí","No")</f>
        <v>No</v>
      </c>
      <c r="BD2414" s="22" t="str">
        <f aca="false">IF(COUNTIF('Plan 9+1 (con Pehuamar)'!$A$2:$A$227,A2414)&gt;0,"Sí","No")</f>
        <v>No</v>
      </c>
    </row>
    <row r="2415" customFormat="false" ht="15" hidden="false" customHeight="true" outlineLevel="0" collapsed="false">
      <c r="A2415" s="6" t="n">
        <v>201275</v>
      </c>
      <c r="B2415" s="6" t="n">
        <v>15</v>
      </c>
      <c r="C2415" s="6" t="n">
        <v>1503</v>
      </c>
      <c r="D2415" s="6" t="s">
        <v>315</v>
      </c>
      <c r="E2415" s="6" t="s">
        <v>2565</v>
      </c>
      <c r="F2415" s="6" t="s">
        <v>382</v>
      </c>
      <c r="G2415" s="6" t="s">
        <v>130</v>
      </c>
      <c r="H2415" s="6" t="s">
        <v>1715</v>
      </c>
      <c r="I2415" s="27" t="n">
        <v>0</v>
      </c>
      <c r="J2415" s="27" t="n">
        <v>0</v>
      </c>
      <c r="K2415" s="27" t="n">
        <v>0.9</v>
      </c>
      <c r="L2415" s="28" t="n">
        <f aca="false">I2415+J2415</f>
        <v>0</v>
      </c>
      <c r="M2415" s="28" t="n">
        <f aca="false">L2415+K2415</f>
        <v>0.9</v>
      </c>
      <c r="N2415" s="22" t="str">
        <f aca="false">IF(I2415&gt;0,"Sí","No")</f>
        <v>No</v>
      </c>
      <c r="O2415" s="22" t="str">
        <f aca="false">IF(J2415&gt;0,"Sí","No")</f>
        <v>No</v>
      </c>
      <c r="P2415" s="22" t="str">
        <f aca="false">IF(K2415&gt;0,"Sí","No")</f>
        <v>Sí</v>
      </c>
      <c r="Q2415" s="22" t="str">
        <f aca="false">IF(OR(I2415&gt;0,J2415&gt;0),"Sí","No")</f>
        <v>No</v>
      </c>
      <c r="R2415" s="27"/>
      <c r="S2415" s="27"/>
      <c r="T2415" s="27"/>
      <c r="U2415" s="27"/>
      <c r="V2415" s="27"/>
      <c r="W2415" s="12" t="str">
        <f aca="false">IF(AND(I2415&gt;0,R2415&gt;0),(S2415-R2415)/R2415,"")</f>
        <v/>
      </c>
      <c r="X2415" s="12" t="str">
        <f aca="false">IF(AND(J2415&gt;0,T2415&gt;0),(U2415-T2415)/T2415,"")</f>
        <v/>
      </c>
      <c r="Y2415" s="12" t="str">
        <f aca="false">IF(AND(K2415&gt;0,V2415&gt;0),(V2415-Resumen!$B$7)/Resumen!$B$7,"")</f>
        <v/>
      </c>
      <c r="Z2415" s="28" t="str">
        <f aca="false">IF(AND(K2415&gt;0,I2415&gt;0,V2415&gt;0,S2415&gt;0),V2415-S2415,"")</f>
        <v/>
      </c>
      <c r="AA2415" s="12" t="str">
        <f aca="false">IF(Z2415&lt;&gt;"",Z2415/S2415,"")</f>
        <v/>
      </c>
      <c r="AB2415" s="28" t="str">
        <f aca="false">IF(AND(K2415&gt;0,J2415&gt;0,V2415&gt;0,U2415&gt;0),V2415-U2415,"")</f>
        <v/>
      </c>
      <c r="AC2415" s="12" t="str">
        <f aca="false">IF(AB2415&lt;&gt;"",AB2415/U2415,"")</f>
        <v/>
      </c>
      <c r="AD2415" s="27" t="n">
        <v>0</v>
      </c>
      <c r="AE2415" s="27" t="n">
        <v>0</v>
      </c>
      <c r="AF2415" s="27" t="n">
        <v>0</v>
      </c>
      <c r="AG2415" s="28" t="n">
        <f aca="false">AD2415+AE2415+AF2415</f>
        <v>0</v>
      </c>
      <c r="AH2415" s="12" t="str">
        <f aca="false">IF(AG2415&gt;0,AD2415/AG2415,"")</f>
        <v/>
      </c>
      <c r="AI2415" s="27" t="n">
        <v>0</v>
      </c>
      <c r="AJ2415" s="27" t="n">
        <v>0</v>
      </c>
      <c r="AK2415" s="27" t="n">
        <v>0</v>
      </c>
      <c r="AL2415" s="22" t="str">
        <f aca="false">IF(OR(AJ2415&gt;0,AK2415&gt;0),"Sí","No")</f>
        <v>No</v>
      </c>
      <c r="AM2415" s="6"/>
      <c r="AN2415" s="6"/>
      <c r="AO2415" s="12" t="n">
        <f aca="false">IF(M2415&gt;0,K2415/M2415,"")</f>
        <v>1</v>
      </c>
      <c r="AP2415" s="22" t="str">
        <f aca="false">IF(M2415&gt;=Resumen!$B$5,"Alto","Bajo")</f>
        <v>Bajo</v>
      </c>
      <c r="AQ2415" s="22" t="str">
        <f aca="false">IF(AO2415&gt;=Resumen!$B$28,"Alto","Bajo")</f>
        <v>Alto</v>
      </c>
      <c r="AR2415" s="22" t="str">
        <f aca="false">AP2415&amp;" Potencial / "&amp;AQ2415&amp;" Share"</f>
        <v>Bajo Potencial / Alto Share</v>
      </c>
      <c r="AS2415" s="22" t="str">
        <f aca="false">IF(Q2415="Sí",IF(AO2415&gt;=Resumen!$B$29,"Alto","Bajo"),"")</f>
        <v/>
      </c>
      <c r="AT2415" s="22" t="str">
        <f aca="false">IF(AS2415&lt;&gt;"",AP2415&amp;" Potencial / "&amp;AS2415&amp;" Share","")</f>
        <v/>
      </c>
      <c r="AU2415" s="22" t="str">
        <f aca="false">IF(AH2415="","Sin dato",IF(AH2415-AO2415&gt;Resumen!$B$6,"Sobre-exhibido",IF(AO2415-AH2415&gt;Resumen!$B$6,"Sub-exhibido","En línea")))</f>
        <v>Sin dato</v>
      </c>
      <c r="AV2415" s="22" t="str">
        <f aca="false">IF(AT2415="","",IF(AT2415="Alto Potencial / Bajo Share",1,IF(AT2415="Alto Potencial / Alto Share",2,IF(AT2415="Bajo Potencial / Alto Share",3,4))))</f>
        <v/>
      </c>
      <c r="AW2415" s="22" t="str">
        <f aca="false">IF(Q2415="No","Sin competencia directa",IF(AV2415=1,"1 - Foco Conquista (Alto Pot / Bajo Share)",IF(AV2415=2,"2 - Foco Defensa (Alto Pot / Alto Share)",IF(AV2415=3,"3 - Monitoreo (Bajo Pot / Alto Share)","4 - Baja Prioridad (Bajo Pot / Bajo Share)"))))</f>
        <v>Sin competencia directa</v>
      </c>
      <c r="AX2415" s="12" t="str">
        <f aca="false">IF(OR(IFERROR(AND(W2415&lt;&gt;"",Y2415&lt;&gt;"",Y2415-W2415&gt;Resumen!$B$8),FALSE()),IFERROR(AND(X2415&lt;&gt;"",Y2415&lt;&gt;"",Y2415-X2415&gt;Resumen!$B$8),FALSE())),MAX(IF(IFERROR(AND(W2415&lt;&gt;"",Y2415&lt;&gt;"",Y2415-W2415&gt;Resumen!$B$8),FALSE()),Y2415-W2415,0),IF(IFERROR(AND(X2415&lt;&gt;"",Y2415&lt;&gt;"",Y2415-X2415&gt;Resumen!$B$8),FALSE()),Y2415-X2415,0)),"")</f>
        <v/>
      </c>
      <c r="AY2415" s="22" t="str">
        <f aca="false">IF(OR(IFERROR(AND(W2415&lt;&gt;"",Y2415&lt;&gt;"",Y2415-W2415&gt;Resumen!$B$8),FALSE()),IFERROR(AND(X2415&lt;&gt;"",Y2415&lt;&gt;"",Y2415-X2415&gt;Resumen!$B$8),FALSE())),TRIM("Lays tiene mayor markup que "&amp;IF(IFERROR(AND(W2415&lt;&gt;"",Y2415&lt;&gt;"",Y2415-W2415&gt;Resumen!$B$8),FALSE()),"Quento ","")&amp;IF(IFERROR(AND(X2415&lt;&gt;"",Y2415&lt;&gt;"",Y2415-X2415&gt;Resumen!$B$8),FALSE()),"Julicroc ","")&amp;"en este PDV"),"")</f>
        <v/>
      </c>
      <c r="AZ2415" s="22" t="str">
        <f aca="false">IF(COUNTIF('Plan Pehuamar - Lista'!$A$2:$A$167,A2415)&gt;0,"Sí","No")</f>
        <v>No</v>
      </c>
      <c r="BA2415" s="22" t="str">
        <f aca="false">IF(COUNTIF('Plan Combo 9+1'!$A$2:$A$226,A2415)&gt;0,"Sí","No")</f>
        <v>No</v>
      </c>
      <c r="BB2415" s="22" t="str">
        <f aca="false">IF(AH2415="","No",IF(BA2415="Sí",IF((AO2415-AH2415)&gt;Resumen!$B$6,"Sí","No"),IF((AO2415-AH2415)&gt;=Resumen!$B$132,"Sí","No")))</f>
        <v>No</v>
      </c>
      <c r="BC2415" s="22" t="str">
        <f aca="false">IF(AND(N2415="Sí",AL2415="Sí",AI2415=0),"Sí","No")</f>
        <v>No</v>
      </c>
      <c r="BD2415" s="22" t="str">
        <f aca="false">IF(COUNTIF('Plan 9+1 (con Pehuamar)'!$A$2:$A$227,A2415)&gt;0,"Sí","No")</f>
        <v>No</v>
      </c>
    </row>
    <row r="2416" customFormat="false" ht="15" hidden="false" customHeight="true" outlineLevel="0" collapsed="false">
      <c r="A2416" s="6" t="n">
        <v>201293</v>
      </c>
      <c r="B2416" s="6" t="n">
        <v>15</v>
      </c>
      <c r="C2416" s="6" t="n">
        <v>1503</v>
      </c>
      <c r="D2416" s="6" t="s">
        <v>315</v>
      </c>
      <c r="E2416" s="6" t="s">
        <v>2566</v>
      </c>
      <c r="F2416" s="6" t="s">
        <v>361</v>
      </c>
      <c r="G2416" s="6" t="s">
        <v>130</v>
      </c>
      <c r="H2416" s="6" t="s">
        <v>1715</v>
      </c>
      <c r="I2416" s="27" t="n">
        <v>32</v>
      </c>
      <c r="J2416" s="27" t="n">
        <v>32</v>
      </c>
      <c r="K2416" s="27" t="n">
        <v>25</v>
      </c>
      <c r="L2416" s="28" t="n">
        <f aca="false">I2416+J2416</f>
        <v>64</v>
      </c>
      <c r="M2416" s="28" t="n">
        <f aca="false">L2416+K2416</f>
        <v>89</v>
      </c>
      <c r="N2416" s="22" t="str">
        <f aca="false">IF(I2416&gt;0,"Sí","No")</f>
        <v>Sí</v>
      </c>
      <c r="O2416" s="22" t="str">
        <f aca="false">IF(J2416&gt;0,"Sí","No")</f>
        <v>Sí</v>
      </c>
      <c r="P2416" s="22" t="str">
        <f aca="false">IF(K2416&gt;0,"Sí","No")</f>
        <v>Sí</v>
      </c>
      <c r="Q2416" s="22" t="str">
        <f aca="false">IF(OR(I2416&gt;0,J2416&gt;0),"Sí","No")</f>
        <v>Sí</v>
      </c>
      <c r="R2416" s="27" t="n">
        <v>1414</v>
      </c>
      <c r="S2416" s="27" t="n">
        <v>2050</v>
      </c>
      <c r="T2416" s="27" t="n">
        <v>984</v>
      </c>
      <c r="U2416" s="27" t="n">
        <v>1500</v>
      </c>
      <c r="V2416" s="27" t="n">
        <v>3300</v>
      </c>
      <c r="W2416" s="12" t="n">
        <f aca="false">IF(AND(I2416&gt;0,R2416&gt;0),(S2416-R2416)/R2416,"")</f>
        <v>0.44978783592645</v>
      </c>
      <c r="X2416" s="12" t="n">
        <f aca="false">IF(AND(J2416&gt;0,T2416&gt;0),(U2416-T2416)/T2416,"")</f>
        <v>0.524390243902439</v>
      </c>
      <c r="Y2416" s="12" t="n">
        <f aca="false">IF(AND(K2416&gt;0,V2416&gt;0),(V2416-Resumen!$B$7)/Resumen!$B$7,"")</f>
        <v>0.32</v>
      </c>
      <c r="Z2416" s="28" t="n">
        <f aca="false">IF(AND(K2416&gt;0,I2416&gt;0,V2416&gt;0,S2416&gt;0),V2416-S2416,"")</f>
        <v>1250</v>
      </c>
      <c r="AA2416" s="12" t="n">
        <f aca="false">IF(Z2416&lt;&gt;"",Z2416/S2416,"")</f>
        <v>0.609756097560976</v>
      </c>
      <c r="AB2416" s="28" t="n">
        <f aca="false">IF(AND(K2416&gt;0,J2416&gt;0,V2416&gt;0,U2416&gt;0),V2416-U2416,"")</f>
        <v>1800</v>
      </c>
      <c r="AC2416" s="12" t="n">
        <f aca="false">IF(AB2416&lt;&gt;"",AB2416/U2416,"")</f>
        <v>1.2</v>
      </c>
      <c r="AD2416" s="27" t="n">
        <v>9</v>
      </c>
      <c r="AE2416" s="27" t="n">
        <v>4</v>
      </c>
      <c r="AF2416" s="27" t="n">
        <v>3</v>
      </c>
      <c r="AG2416" s="28" t="n">
        <f aca="false">AD2416+AE2416+AF2416</f>
        <v>16</v>
      </c>
      <c r="AH2416" s="12" t="n">
        <f aca="false">IF(AG2416&gt;0,AD2416/AG2416,"")</f>
        <v>0.5625</v>
      </c>
      <c r="AI2416" s="27" t="n">
        <v>2</v>
      </c>
      <c r="AJ2416" s="27" t="n">
        <v>0</v>
      </c>
      <c r="AK2416" s="27" t="n">
        <v>1</v>
      </c>
      <c r="AL2416" s="22" t="str">
        <f aca="false">IF(OR(AJ2416&gt;0,AK2416&gt;0),"Sí","No")</f>
        <v>Sí</v>
      </c>
      <c r="AM2416" s="6" t="s">
        <v>397</v>
      </c>
      <c r="AN2416" s="6" t="s">
        <v>397</v>
      </c>
      <c r="AO2416" s="12" t="n">
        <f aca="false">IF(M2416&gt;0,K2416/M2416,"")</f>
        <v>0.280898876404494</v>
      </c>
      <c r="AP2416" s="22" t="str">
        <f aca="false">IF(M2416&gt;=Resumen!$B$5,"Alto","Bajo")</f>
        <v>Alto</v>
      </c>
      <c r="AQ2416" s="22" t="str">
        <f aca="false">IF(AO2416&gt;=Resumen!$B$28,"Alto","Bajo")</f>
        <v>Bajo</v>
      </c>
      <c r="AR2416" s="22" t="str">
        <f aca="false">AP2416&amp;" Potencial / "&amp;AQ2416&amp;" Share"</f>
        <v>Alto Potencial / Bajo Share</v>
      </c>
      <c r="AS2416" s="22" t="str">
        <f aca="false">IF(Q2416="Sí",IF(AO2416&gt;=Resumen!$B$29,"Alto","Bajo"),"")</f>
        <v>Bajo</v>
      </c>
      <c r="AT2416" s="22" t="str">
        <f aca="false">IF(AS2416&lt;&gt;"",AP2416&amp;" Potencial / "&amp;AS2416&amp;" Share","")</f>
        <v>Alto Potencial / Bajo Share</v>
      </c>
      <c r="AU2416" s="22" t="str">
        <f aca="false">IF(AH2416="","Sin dato",IF(AH2416-AO2416&gt;Resumen!$B$6,"Sobre-exhibido",IF(AO2416-AH2416&gt;Resumen!$B$6,"Sub-exhibido","En línea")))</f>
        <v>Sobre-exhibido</v>
      </c>
      <c r="AV2416" s="22" t="n">
        <f aca="false">IF(AT2416="","",IF(AT2416="Alto Potencial / Bajo Share",1,IF(AT2416="Alto Potencial / Alto Share",2,IF(AT2416="Bajo Potencial / Alto Share",3,4))))</f>
        <v>1</v>
      </c>
      <c r="AW2416" s="22" t="str">
        <f aca="false">IF(Q2416="No","Sin competencia directa",IF(AV2416=1,"1 - Foco Conquista (Alto Pot / Bajo Share)",IF(AV2416=2,"2 - Foco Defensa (Alto Pot / Alto Share)",IF(AV2416=3,"3 - Monitoreo (Bajo Pot / Alto Share)","4 - Baja Prioridad (Bajo Pot / Bajo Share)"))))</f>
        <v>1 - Foco Conquista (Alto Pot / Bajo Share)</v>
      </c>
      <c r="AX2416" s="12" t="str">
        <f aca="false">IF(OR(IFERROR(AND(W2416&lt;&gt;"",Y2416&lt;&gt;"",Y2416-W2416&gt;Resumen!$B$8),FALSE()),IFERROR(AND(X2416&lt;&gt;"",Y2416&lt;&gt;"",Y2416-X2416&gt;Resumen!$B$8),FALSE())),MAX(IF(IFERROR(AND(W2416&lt;&gt;"",Y2416&lt;&gt;"",Y2416-W2416&gt;Resumen!$B$8),FALSE()),Y2416-W2416,0),IF(IFERROR(AND(X2416&lt;&gt;"",Y2416&lt;&gt;"",Y2416-X2416&gt;Resumen!$B$8),FALSE()),Y2416-X2416,0)),"")</f>
        <v/>
      </c>
      <c r="AY2416" s="22" t="str">
        <f aca="false">IF(OR(IFERROR(AND(W2416&lt;&gt;"",Y2416&lt;&gt;"",Y2416-W2416&gt;Resumen!$B$8),FALSE()),IFERROR(AND(X2416&lt;&gt;"",Y2416&lt;&gt;"",Y2416-X2416&gt;Resumen!$B$8),FALSE())),TRIM("Lays tiene mayor markup que "&amp;IF(IFERROR(AND(W2416&lt;&gt;"",Y2416&lt;&gt;"",Y2416-W2416&gt;Resumen!$B$8),FALSE()),"Quento ","")&amp;IF(IFERROR(AND(X2416&lt;&gt;"",Y2416&lt;&gt;"",Y2416-X2416&gt;Resumen!$B$8),FALSE()),"Julicroc ","")&amp;"en este PDV"),"")</f>
        <v/>
      </c>
      <c r="AZ2416" s="22" t="str">
        <f aca="false">IF(COUNTIF('Plan Pehuamar - Lista'!$A$2:$A$167,A2416)&gt;0,"Sí","No")</f>
        <v>No</v>
      </c>
      <c r="BA2416" s="22" t="str">
        <f aca="false">IF(COUNTIF('Plan Combo 9+1'!$A$2:$A$226,A2416)&gt;0,"Sí","No")</f>
        <v>Sí</v>
      </c>
      <c r="BB2416" s="22" t="str">
        <f aca="false">IF(AH2416="","No",IF(BA2416="Sí",IF((AO2416-AH2416)&gt;Resumen!$B$6,"Sí","No"),IF((AO2416-AH2416)&gt;=Resumen!$B$132,"Sí","No")))</f>
        <v>No</v>
      </c>
      <c r="BC2416" s="22" t="str">
        <f aca="false">IF(AND(N2416="Sí",AL2416="Sí",AI2416=0),"Sí","No")</f>
        <v>No</v>
      </c>
      <c r="BD2416" s="22" t="str">
        <f aca="false">IF(COUNTIF('Plan 9+1 (con Pehuamar)'!$A$2:$A$227,A2416)&gt;0,"Sí","No")</f>
        <v>Sí</v>
      </c>
    </row>
    <row r="2417" customFormat="false" ht="15" hidden="false" customHeight="true" outlineLevel="0" collapsed="false">
      <c r="A2417" s="6" t="n">
        <v>201295</v>
      </c>
      <c r="B2417" s="6" t="n">
        <v>15</v>
      </c>
      <c r="C2417" s="6" t="n">
        <v>1503</v>
      </c>
      <c r="D2417" s="6" t="s">
        <v>315</v>
      </c>
      <c r="E2417" s="6" t="s">
        <v>2567</v>
      </c>
      <c r="F2417" s="6" t="s">
        <v>361</v>
      </c>
      <c r="G2417" s="6" t="s">
        <v>130</v>
      </c>
      <c r="H2417" s="6" t="s">
        <v>1715</v>
      </c>
      <c r="I2417" s="27" t="n">
        <v>32</v>
      </c>
      <c r="J2417" s="27" t="n">
        <v>32</v>
      </c>
      <c r="K2417" s="27" t="n">
        <v>20</v>
      </c>
      <c r="L2417" s="28" t="n">
        <f aca="false">I2417+J2417</f>
        <v>64</v>
      </c>
      <c r="M2417" s="28" t="n">
        <f aca="false">L2417+K2417</f>
        <v>84</v>
      </c>
      <c r="N2417" s="22" t="str">
        <f aca="false">IF(I2417&gt;0,"Sí","No")</f>
        <v>Sí</v>
      </c>
      <c r="O2417" s="22" t="str">
        <f aca="false">IF(J2417&gt;0,"Sí","No")</f>
        <v>Sí</v>
      </c>
      <c r="P2417" s="22" t="str">
        <f aca="false">IF(K2417&gt;0,"Sí","No")</f>
        <v>Sí</v>
      </c>
      <c r="Q2417" s="22" t="str">
        <f aca="false">IF(OR(I2417&gt;0,J2417&gt;0),"Sí","No")</f>
        <v>Sí</v>
      </c>
      <c r="R2417" s="27" t="n">
        <v>1414</v>
      </c>
      <c r="S2417" s="27" t="n">
        <v>2050</v>
      </c>
      <c r="T2417" s="27" t="n">
        <v>984</v>
      </c>
      <c r="U2417" s="27" t="n">
        <v>1500</v>
      </c>
      <c r="V2417" s="27" t="n">
        <v>3300</v>
      </c>
      <c r="W2417" s="12" t="n">
        <f aca="false">IF(AND(I2417&gt;0,R2417&gt;0),(S2417-R2417)/R2417,"")</f>
        <v>0.44978783592645</v>
      </c>
      <c r="X2417" s="12" t="n">
        <f aca="false">IF(AND(J2417&gt;0,T2417&gt;0),(U2417-T2417)/T2417,"")</f>
        <v>0.524390243902439</v>
      </c>
      <c r="Y2417" s="12" t="n">
        <f aca="false">IF(AND(K2417&gt;0,V2417&gt;0),(V2417-Resumen!$B$7)/Resumen!$B$7,"")</f>
        <v>0.32</v>
      </c>
      <c r="Z2417" s="28" t="n">
        <f aca="false">IF(AND(K2417&gt;0,I2417&gt;0,V2417&gt;0,S2417&gt;0),V2417-S2417,"")</f>
        <v>1250</v>
      </c>
      <c r="AA2417" s="12" t="n">
        <f aca="false">IF(Z2417&lt;&gt;"",Z2417/S2417,"")</f>
        <v>0.609756097560976</v>
      </c>
      <c r="AB2417" s="28" t="n">
        <f aca="false">IF(AND(K2417&gt;0,J2417&gt;0,V2417&gt;0,U2417&gt;0),V2417-U2417,"")</f>
        <v>1800</v>
      </c>
      <c r="AC2417" s="12" t="n">
        <f aca="false">IF(AB2417&lt;&gt;"",AB2417/U2417,"")</f>
        <v>1.2</v>
      </c>
      <c r="AD2417" s="27" t="n">
        <v>5</v>
      </c>
      <c r="AE2417" s="27" t="n">
        <v>3</v>
      </c>
      <c r="AF2417" s="27" t="n">
        <v>2</v>
      </c>
      <c r="AG2417" s="28" t="n">
        <f aca="false">AD2417+AE2417+AF2417</f>
        <v>10</v>
      </c>
      <c r="AH2417" s="12" t="n">
        <f aca="false">IF(AG2417&gt;0,AD2417/AG2417,"")</f>
        <v>0.5</v>
      </c>
      <c r="AI2417" s="27" t="n">
        <v>2</v>
      </c>
      <c r="AJ2417" s="27" t="n">
        <v>0</v>
      </c>
      <c r="AK2417" s="27" t="n">
        <v>0</v>
      </c>
      <c r="AL2417" s="22" t="str">
        <f aca="false">IF(OR(AJ2417&gt;0,AK2417&gt;0),"Sí","No")</f>
        <v>No</v>
      </c>
      <c r="AM2417" s="6" t="s">
        <v>397</v>
      </c>
      <c r="AN2417" s="6" t="s">
        <v>397</v>
      </c>
      <c r="AO2417" s="12" t="n">
        <f aca="false">IF(M2417&gt;0,K2417/M2417,"")</f>
        <v>0.238095238095238</v>
      </c>
      <c r="AP2417" s="22" t="str">
        <f aca="false">IF(M2417&gt;=Resumen!$B$5,"Alto","Bajo")</f>
        <v>Alto</v>
      </c>
      <c r="AQ2417" s="22" t="str">
        <f aca="false">IF(AO2417&gt;=Resumen!$B$28,"Alto","Bajo")</f>
        <v>Bajo</v>
      </c>
      <c r="AR2417" s="22" t="str">
        <f aca="false">AP2417&amp;" Potencial / "&amp;AQ2417&amp;" Share"</f>
        <v>Alto Potencial / Bajo Share</v>
      </c>
      <c r="AS2417" s="22" t="str">
        <f aca="false">IF(Q2417="Sí",IF(AO2417&gt;=Resumen!$B$29,"Alto","Bajo"),"")</f>
        <v>Bajo</v>
      </c>
      <c r="AT2417" s="22" t="str">
        <f aca="false">IF(AS2417&lt;&gt;"",AP2417&amp;" Potencial / "&amp;AS2417&amp;" Share","")</f>
        <v>Alto Potencial / Bajo Share</v>
      </c>
      <c r="AU2417" s="22" t="str">
        <f aca="false">IF(AH2417="","Sin dato",IF(AH2417-AO2417&gt;Resumen!$B$6,"Sobre-exhibido",IF(AO2417-AH2417&gt;Resumen!$B$6,"Sub-exhibido","En línea")))</f>
        <v>Sobre-exhibido</v>
      </c>
      <c r="AV2417" s="22" t="n">
        <f aca="false">IF(AT2417="","",IF(AT2417="Alto Potencial / Bajo Share",1,IF(AT2417="Alto Potencial / Alto Share",2,IF(AT2417="Bajo Potencial / Alto Share",3,4))))</f>
        <v>1</v>
      </c>
      <c r="AW2417" s="22" t="str">
        <f aca="false">IF(Q2417="No","Sin competencia directa",IF(AV2417=1,"1 - Foco Conquista (Alto Pot / Bajo Share)",IF(AV2417=2,"2 - Foco Defensa (Alto Pot / Alto Share)",IF(AV2417=3,"3 - Monitoreo (Bajo Pot / Alto Share)","4 - Baja Prioridad (Bajo Pot / Bajo Share)"))))</f>
        <v>1 - Foco Conquista (Alto Pot / Bajo Share)</v>
      </c>
      <c r="AX2417" s="12" t="str">
        <f aca="false">IF(OR(IFERROR(AND(W2417&lt;&gt;"",Y2417&lt;&gt;"",Y2417-W2417&gt;Resumen!$B$8),FALSE()),IFERROR(AND(X2417&lt;&gt;"",Y2417&lt;&gt;"",Y2417-X2417&gt;Resumen!$B$8),FALSE())),MAX(IF(IFERROR(AND(W2417&lt;&gt;"",Y2417&lt;&gt;"",Y2417-W2417&gt;Resumen!$B$8),FALSE()),Y2417-W2417,0),IF(IFERROR(AND(X2417&lt;&gt;"",Y2417&lt;&gt;"",Y2417-X2417&gt;Resumen!$B$8),FALSE()),Y2417-X2417,0)),"")</f>
        <v/>
      </c>
      <c r="AY2417" s="22" t="str">
        <f aca="false">IF(OR(IFERROR(AND(W2417&lt;&gt;"",Y2417&lt;&gt;"",Y2417-W2417&gt;Resumen!$B$8),FALSE()),IFERROR(AND(X2417&lt;&gt;"",Y2417&lt;&gt;"",Y2417-X2417&gt;Resumen!$B$8),FALSE())),TRIM("Lays tiene mayor markup que "&amp;IF(IFERROR(AND(W2417&lt;&gt;"",Y2417&lt;&gt;"",Y2417-W2417&gt;Resumen!$B$8),FALSE()),"Quento ","")&amp;IF(IFERROR(AND(X2417&lt;&gt;"",Y2417&lt;&gt;"",Y2417-X2417&gt;Resumen!$B$8),FALSE()),"Julicroc ","")&amp;"en este PDV"),"")</f>
        <v/>
      </c>
      <c r="AZ2417" s="22" t="str">
        <f aca="false">IF(COUNTIF('Plan Pehuamar - Lista'!$A$2:$A$167,A2417)&gt;0,"Sí","No")</f>
        <v>No</v>
      </c>
      <c r="BA2417" s="22" t="str">
        <f aca="false">IF(COUNTIF('Plan Combo 9+1'!$A$2:$A$226,A2417)&gt;0,"Sí","No")</f>
        <v>Sí</v>
      </c>
      <c r="BB2417" s="22" t="str">
        <f aca="false">IF(AH2417="","No",IF(BA2417="Sí",IF((AO2417-AH2417)&gt;Resumen!$B$6,"Sí","No"),IF((AO2417-AH2417)&gt;=Resumen!$B$132,"Sí","No")))</f>
        <v>No</v>
      </c>
      <c r="BC2417" s="22" t="str">
        <f aca="false">IF(AND(N2417="Sí",AL2417="Sí",AI2417=0),"Sí","No")</f>
        <v>No</v>
      </c>
      <c r="BD2417" s="22" t="str">
        <f aca="false">IF(COUNTIF('Plan 9+1 (con Pehuamar)'!$A$2:$A$227,A2417)&gt;0,"Sí","No")</f>
        <v>Sí</v>
      </c>
    </row>
    <row r="2418" customFormat="false" ht="15" hidden="false" customHeight="true" outlineLevel="0" collapsed="false">
      <c r="A2418" s="6" t="n">
        <v>201297</v>
      </c>
      <c r="B2418" s="6" t="n">
        <v>15</v>
      </c>
      <c r="C2418" s="6" t="n">
        <v>1503</v>
      </c>
      <c r="D2418" s="6" t="s">
        <v>315</v>
      </c>
      <c r="E2418" s="6" t="s">
        <v>2568</v>
      </c>
      <c r="F2418" s="6" t="s">
        <v>206</v>
      </c>
      <c r="G2418" s="6" t="s">
        <v>130</v>
      </c>
      <c r="H2418" s="6" t="s">
        <v>1715</v>
      </c>
      <c r="I2418" s="27" t="n">
        <v>8</v>
      </c>
      <c r="J2418" s="27" t="n">
        <v>8</v>
      </c>
      <c r="K2418" s="27" t="n">
        <v>7</v>
      </c>
      <c r="L2418" s="28" t="n">
        <f aca="false">I2418+J2418</f>
        <v>16</v>
      </c>
      <c r="M2418" s="28" t="n">
        <f aca="false">L2418+K2418</f>
        <v>23</v>
      </c>
      <c r="N2418" s="22" t="str">
        <f aca="false">IF(I2418&gt;0,"Sí","No")</f>
        <v>Sí</v>
      </c>
      <c r="O2418" s="22" t="str">
        <f aca="false">IF(J2418&gt;0,"Sí","No")</f>
        <v>Sí</v>
      </c>
      <c r="P2418" s="22" t="str">
        <f aca="false">IF(K2418&gt;0,"Sí","No")</f>
        <v>Sí</v>
      </c>
      <c r="Q2418" s="22" t="str">
        <f aca="false">IF(OR(I2418&gt;0,J2418&gt;0),"Sí","No")</f>
        <v>Sí</v>
      </c>
      <c r="R2418" s="27" t="n">
        <v>1781</v>
      </c>
      <c r="S2418" s="27" t="n">
        <v>2500</v>
      </c>
      <c r="T2418" s="27" t="n">
        <v>1389</v>
      </c>
      <c r="U2418" s="27" t="n">
        <v>1980</v>
      </c>
      <c r="V2418" s="27" t="n">
        <v>3500</v>
      </c>
      <c r="W2418" s="12" t="n">
        <f aca="false">IF(AND(I2418&gt;0,R2418&gt;0),(S2418-R2418)/R2418,"")</f>
        <v>0.403705783267827</v>
      </c>
      <c r="X2418" s="12" t="n">
        <f aca="false">IF(AND(J2418&gt;0,T2418&gt;0),(U2418-T2418)/T2418,"")</f>
        <v>0.42548596112311</v>
      </c>
      <c r="Y2418" s="12" t="n">
        <f aca="false">IF(AND(K2418&gt;0,V2418&gt;0),(V2418-Resumen!$B$7)/Resumen!$B$7,"")</f>
        <v>0.4</v>
      </c>
      <c r="Z2418" s="28" t="n">
        <f aca="false">IF(AND(K2418&gt;0,I2418&gt;0,V2418&gt;0,S2418&gt;0),V2418-S2418,"")</f>
        <v>1000</v>
      </c>
      <c r="AA2418" s="12" t="n">
        <f aca="false">IF(Z2418&lt;&gt;"",Z2418/S2418,"")</f>
        <v>0.4</v>
      </c>
      <c r="AB2418" s="28" t="n">
        <f aca="false">IF(AND(K2418&gt;0,J2418&gt;0,V2418&gt;0,U2418&gt;0),V2418-U2418,"")</f>
        <v>1520</v>
      </c>
      <c r="AC2418" s="12" t="n">
        <f aca="false">IF(AB2418&lt;&gt;"",AB2418/U2418,"")</f>
        <v>0.767676767676768</v>
      </c>
      <c r="AD2418" s="27" t="n">
        <v>2</v>
      </c>
      <c r="AE2418" s="27" t="n">
        <v>3</v>
      </c>
      <c r="AF2418" s="27" t="n">
        <v>3</v>
      </c>
      <c r="AG2418" s="28" t="n">
        <f aca="false">AD2418+AE2418+AF2418</f>
        <v>8</v>
      </c>
      <c r="AH2418" s="12" t="n">
        <f aca="false">IF(AG2418&gt;0,AD2418/AG2418,"")</f>
        <v>0.25</v>
      </c>
      <c r="AI2418" s="27" t="n">
        <v>0</v>
      </c>
      <c r="AJ2418" s="27" t="n">
        <v>0</v>
      </c>
      <c r="AK2418" s="27" t="n">
        <v>0</v>
      </c>
      <c r="AL2418" s="22" t="str">
        <f aca="false">IF(OR(AJ2418&gt;0,AK2418&gt;0),"Sí","No")</f>
        <v>No</v>
      </c>
      <c r="AM2418" s="6" t="s">
        <v>198</v>
      </c>
      <c r="AN2418" s="6" t="s">
        <v>198</v>
      </c>
      <c r="AO2418" s="12" t="n">
        <f aca="false">IF(M2418&gt;0,K2418/M2418,"")</f>
        <v>0.304347826086957</v>
      </c>
      <c r="AP2418" s="22" t="str">
        <f aca="false">IF(M2418&gt;=Resumen!$B$5,"Alto","Bajo")</f>
        <v>Bajo</v>
      </c>
      <c r="AQ2418" s="22" t="str">
        <f aca="false">IF(AO2418&gt;=Resumen!$B$28,"Alto","Bajo")</f>
        <v>Bajo</v>
      </c>
      <c r="AR2418" s="22" t="str">
        <f aca="false">AP2418&amp;" Potencial / "&amp;AQ2418&amp;" Share"</f>
        <v>Bajo Potencial / Bajo Share</v>
      </c>
      <c r="AS2418" s="22" t="str">
        <f aca="false">IF(Q2418="Sí",IF(AO2418&gt;=Resumen!$B$29,"Alto","Bajo"),"")</f>
        <v>Bajo</v>
      </c>
      <c r="AT2418" s="22" t="str">
        <f aca="false">IF(AS2418&lt;&gt;"",AP2418&amp;" Potencial / "&amp;AS2418&amp;" Share","")</f>
        <v>Bajo Potencial / Bajo Share</v>
      </c>
      <c r="AU2418" s="22" t="str">
        <f aca="false">IF(AH2418="","Sin dato",IF(AH2418-AO2418&gt;Resumen!$B$6,"Sobre-exhibido",IF(AO2418-AH2418&gt;Resumen!$B$6,"Sub-exhibido","En línea")))</f>
        <v>Sub-exhibido</v>
      </c>
      <c r="AV2418" s="22" t="n">
        <f aca="false">IF(AT2418="","",IF(AT2418="Alto Potencial / Bajo Share",1,IF(AT2418="Alto Potencial / Alto Share",2,IF(AT2418="Bajo Potencial / Alto Share",3,4))))</f>
        <v>4</v>
      </c>
      <c r="AW2418" s="22" t="str">
        <f aca="false">IF(Q2418="No","Sin competencia directa",IF(AV2418=1,"1 - Foco Conquista (Alto Pot / Bajo Share)",IF(AV2418=2,"2 - Foco Defensa (Alto Pot / Alto Share)",IF(AV2418=3,"3 - Monitoreo (Bajo Pot / Alto Share)","4 - Baja Prioridad (Bajo Pot / Bajo Share)"))))</f>
        <v>4 - Baja Prioridad (Bajo Pot / Bajo Share)</v>
      </c>
      <c r="AX2418" s="12" t="str">
        <f aca="false">IF(OR(IFERROR(AND(W2418&lt;&gt;"",Y2418&lt;&gt;"",Y2418-W2418&gt;Resumen!$B$8),FALSE()),IFERROR(AND(X2418&lt;&gt;"",Y2418&lt;&gt;"",Y2418-X2418&gt;Resumen!$B$8),FALSE())),MAX(IF(IFERROR(AND(W2418&lt;&gt;"",Y2418&lt;&gt;"",Y2418-W2418&gt;Resumen!$B$8),FALSE()),Y2418-W2418,0),IF(IFERROR(AND(X2418&lt;&gt;"",Y2418&lt;&gt;"",Y2418-X2418&gt;Resumen!$B$8),FALSE()),Y2418-X2418,0)),"")</f>
        <v/>
      </c>
      <c r="AY2418" s="22" t="str">
        <f aca="false">IF(OR(IFERROR(AND(W2418&lt;&gt;"",Y2418&lt;&gt;"",Y2418-W2418&gt;Resumen!$B$8),FALSE()),IFERROR(AND(X2418&lt;&gt;"",Y2418&lt;&gt;"",Y2418-X2418&gt;Resumen!$B$8),FALSE())),TRIM("Lays tiene mayor markup que "&amp;IF(IFERROR(AND(W2418&lt;&gt;"",Y2418&lt;&gt;"",Y2418-W2418&gt;Resumen!$B$8),FALSE()),"Quento ","")&amp;IF(IFERROR(AND(X2418&lt;&gt;"",Y2418&lt;&gt;"",Y2418-X2418&gt;Resumen!$B$8),FALSE()),"Julicroc ","")&amp;"en este PDV"),"")</f>
        <v/>
      </c>
      <c r="AZ2418" s="22" t="str">
        <f aca="false">IF(COUNTIF('Plan Pehuamar - Lista'!$A$2:$A$167,A2418)&gt;0,"Sí","No")</f>
        <v>No</v>
      </c>
      <c r="BA2418" s="22" t="str">
        <f aca="false">IF(COUNTIF('Plan Combo 9+1'!$A$2:$A$226,A2418)&gt;0,"Sí","No")</f>
        <v>No</v>
      </c>
      <c r="BB2418" s="22" t="str">
        <f aca="false">IF(AH2418="","No",IF(BA2418="Sí",IF((AO2418-AH2418)&gt;Resumen!$B$6,"Sí","No"),IF((AO2418-AH2418)&gt;=Resumen!$B$132,"Sí","No")))</f>
        <v>No</v>
      </c>
      <c r="BC2418" s="22" t="str">
        <f aca="false">IF(AND(N2418="Sí",AL2418="Sí",AI2418=0),"Sí","No")</f>
        <v>No</v>
      </c>
      <c r="BD2418" s="22" t="str">
        <f aca="false">IF(COUNTIF('Plan 9+1 (con Pehuamar)'!$A$2:$A$227,A2418)&gt;0,"Sí","No")</f>
        <v>No</v>
      </c>
    </row>
    <row r="2419" customFormat="false" ht="15" hidden="false" customHeight="true" outlineLevel="0" collapsed="false">
      <c r="A2419" s="6" t="n">
        <v>201302</v>
      </c>
      <c r="B2419" s="6" t="n">
        <v>15</v>
      </c>
      <c r="C2419" s="6" t="n">
        <v>1503</v>
      </c>
      <c r="D2419" s="6" t="s">
        <v>315</v>
      </c>
      <c r="E2419" s="6" t="s">
        <v>2569</v>
      </c>
      <c r="F2419" s="6" t="s">
        <v>206</v>
      </c>
      <c r="G2419" s="6" t="s">
        <v>130</v>
      </c>
      <c r="H2419" s="6" t="s">
        <v>1715</v>
      </c>
      <c r="I2419" s="27" t="n">
        <v>8</v>
      </c>
      <c r="J2419" s="27" t="n">
        <v>10</v>
      </c>
      <c r="K2419" s="27" t="n">
        <v>5</v>
      </c>
      <c r="L2419" s="28" t="n">
        <f aca="false">I2419+J2419</f>
        <v>18</v>
      </c>
      <c r="M2419" s="28" t="n">
        <f aca="false">L2419+K2419</f>
        <v>23</v>
      </c>
      <c r="N2419" s="22" t="str">
        <f aca="false">IF(I2419&gt;0,"Sí","No")</f>
        <v>Sí</v>
      </c>
      <c r="O2419" s="22" t="str">
        <f aca="false">IF(J2419&gt;0,"Sí","No")</f>
        <v>Sí</v>
      </c>
      <c r="P2419" s="22" t="str">
        <f aca="false">IF(K2419&gt;0,"Sí","No")</f>
        <v>Sí</v>
      </c>
      <c r="Q2419" s="22" t="str">
        <f aca="false">IF(OR(I2419&gt;0,J2419&gt;0),"Sí","No")</f>
        <v>Sí</v>
      </c>
      <c r="R2419" s="27" t="n">
        <v>1789</v>
      </c>
      <c r="S2419" s="27" t="n">
        <v>2400</v>
      </c>
      <c r="T2419" s="27" t="n">
        <v>1300</v>
      </c>
      <c r="U2419" s="27" t="n">
        <v>2000</v>
      </c>
      <c r="V2419" s="27" t="n">
        <v>3500</v>
      </c>
      <c r="W2419" s="12" t="n">
        <f aca="false">IF(AND(I2419&gt;0,R2419&gt;0),(S2419-R2419)/R2419,"")</f>
        <v>0.341531581889324</v>
      </c>
      <c r="X2419" s="12" t="n">
        <f aca="false">IF(AND(J2419&gt;0,T2419&gt;0),(U2419-T2419)/T2419,"")</f>
        <v>0.538461538461538</v>
      </c>
      <c r="Y2419" s="12" t="n">
        <f aca="false">IF(AND(K2419&gt;0,V2419&gt;0),(V2419-Resumen!$B$7)/Resumen!$B$7,"")</f>
        <v>0.4</v>
      </c>
      <c r="Z2419" s="28" t="n">
        <f aca="false">IF(AND(K2419&gt;0,I2419&gt;0,V2419&gt;0,S2419&gt;0),V2419-S2419,"")</f>
        <v>1100</v>
      </c>
      <c r="AA2419" s="12" t="n">
        <f aca="false">IF(Z2419&lt;&gt;"",Z2419/S2419,"")</f>
        <v>0.458333333333333</v>
      </c>
      <c r="AB2419" s="28" t="n">
        <f aca="false">IF(AND(K2419&gt;0,J2419&gt;0,V2419&gt;0,U2419&gt;0),V2419-U2419,"")</f>
        <v>1500</v>
      </c>
      <c r="AC2419" s="12" t="n">
        <f aca="false">IF(AB2419&lt;&gt;"",AB2419/U2419,"")</f>
        <v>0.75</v>
      </c>
      <c r="AD2419" s="27" t="n">
        <v>1</v>
      </c>
      <c r="AE2419" s="27" t="n">
        <v>3</v>
      </c>
      <c r="AF2419" s="27" t="n">
        <v>3</v>
      </c>
      <c r="AG2419" s="28" t="n">
        <f aca="false">AD2419+AE2419+AF2419</f>
        <v>7</v>
      </c>
      <c r="AH2419" s="12" t="n">
        <f aca="false">IF(AG2419&gt;0,AD2419/AG2419,"")</f>
        <v>0.142857142857143</v>
      </c>
      <c r="AI2419" s="27" t="n">
        <v>1</v>
      </c>
      <c r="AJ2419" s="27" t="n">
        <v>0</v>
      </c>
      <c r="AK2419" s="27" t="n">
        <v>0</v>
      </c>
      <c r="AL2419" s="22" t="str">
        <f aca="false">IF(OR(AJ2419&gt;0,AK2419&gt;0),"Sí","No")</f>
        <v>No</v>
      </c>
      <c r="AM2419" s="6" t="s">
        <v>198</v>
      </c>
      <c r="AN2419" s="6" t="s">
        <v>198</v>
      </c>
      <c r="AO2419" s="12" t="n">
        <f aca="false">IF(M2419&gt;0,K2419/M2419,"")</f>
        <v>0.217391304347826</v>
      </c>
      <c r="AP2419" s="22" t="str">
        <f aca="false">IF(M2419&gt;=Resumen!$B$5,"Alto","Bajo")</f>
        <v>Bajo</v>
      </c>
      <c r="AQ2419" s="22" t="str">
        <f aca="false">IF(AO2419&gt;=Resumen!$B$28,"Alto","Bajo")</f>
        <v>Bajo</v>
      </c>
      <c r="AR2419" s="22" t="str">
        <f aca="false">AP2419&amp;" Potencial / "&amp;AQ2419&amp;" Share"</f>
        <v>Bajo Potencial / Bajo Share</v>
      </c>
      <c r="AS2419" s="22" t="str">
        <f aca="false">IF(Q2419="Sí",IF(AO2419&gt;=Resumen!$B$29,"Alto","Bajo"),"")</f>
        <v>Bajo</v>
      </c>
      <c r="AT2419" s="22" t="str">
        <f aca="false">IF(AS2419&lt;&gt;"",AP2419&amp;" Potencial / "&amp;AS2419&amp;" Share","")</f>
        <v>Bajo Potencial / Bajo Share</v>
      </c>
      <c r="AU2419" s="22" t="str">
        <f aca="false">IF(AH2419="","Sin dato",IF(AH2419-AO2419&gt;Resumen!$B$6,"Sobre-exhibido",IF(AO2419-AH2419&gt;Resumen!$B$6,"Sub-exhibido","En línea")))</f>
        <v>Sub-exhibido</v>
      </c>
      <c r="AV2419" s="22" t="n">
        <f aca="false">IF(AT2419="","",IF(AT2419="Alto Potencial / Bajo Share",1,IF(AT2419="Alto Potencial / Alto Share",2,IF(AT2419="Bajo Potencial / Alto Share",3,4))))</f>
        <v>4</v>
      </c>
      <c r="AW2419" s="22" t="str">
        <f aca="false">IF(Q2419="No","Sin competencia directa",IF(AV2419=1,"1 - Foco Conquista (Alto Pot / Bajo Share)",IF(AV2419=2,"2 - Foco Defensa (Alto Pot / Alto Share)",IF(AV2419=3,"3 - Monitoreo (Bajo Pot / Alto Share)","4 - Baja Prioridad (Bajo Pot / Bajo Share)"))))</f>
        <v>4 - Baja Prioridad (Bajo Pot / Bajo Share)</v>
      </c>
      <c r="AX2419" s="12" t="n">
        <f aca="false">IF(OR(IFERROR(AND(W2419&lt;&gt;"",Y2419&lt;&gt;"",Y2419-W2419&gt;Resumen!$B$8),FALSE()),IFERROR(AND(X2419&lt;&gt;"",Y2419&lt;&gt;"",Y2419-X2419&gt;Resumen!$B$8),FALSE())),MAX(IF(IFERROR(AND(W2419&lt;&gt;"",Y2419&lt;&gt;"",Y2419-W2419&gt;Resumen!$B$8),FALSE()),Y2419-W2419,0),IF(IFERROR(AND(X2419&lt;&gt;"",Y2419&lt;&gt;"",Y2419-X2419&gt;Resumen!$B$8),FALSE()),Y2419-X2419,0)),"")</f>
        <v>0.0584684181106764</v>
      </c>
      <c r="AY2419" s="22" t="str">
        <f aca="false">IF(OR(IFERROR(AND(W2419&lt;&gt;"",Y2419&lt;&gt;"",Y2419-W2419&gt;Resumen!$B$8),FALSE()),IFERROR(AND(X2419&lt;&gt;"",Y2419&lt;&gt;"",Y2419-X2419&gt;Resumen!$B$8),FALSE())),TRIM("Lays tiene mayor markup que "&amp;IF(IFERROR(AND(W2419&lt;&gt;"",Y2419&lt;&gt;"",Y2419-W2419&gt;Resumen!$B$8),FALSE()),"Quento ","")&amp;IF(IFERROR(AND(X2419&lt;&gt;"",Y2419&lt;&gt;"",Y2419-X2419&gt;Resumen!$B$8),FALSE()),"Julicroc ","")&amp;"en este PDV"),"")</f>
        <v>Lays tiene mayor markup que Quento en este PDV</v>
      </c>
      <c r="AZ2419" s="22" t="str">
        <f aca="false">IF(COUNTIF('Plan Pehuamar - Lista'!$A$2:$A$167,A2419)&gt;0,"Sí","No")</f>
        <v>No</v>
      </c>
      <c r="BA2419" s="22" t="str">
        <f aca="false">IF(COUNTIF('Plan Combo 9+1'!$A$2:$A$226,A2419)&gt;0,"Sí","No")</f>
        <v>No</v>
      </c>
      <c r="BB2419" s="22" t="str">
        <f aca="false">IF(AH2419="","No",IF(BA2419="Sí",IF((AO2419-AH2419)&gt;Resumen!$B$6,"Sí","No"),IF((AO2419-AH2419)&gt;=Resumen!$B$132,"Sí","No")))</f>
        <v>No</v>
      </c>
      <c r="BC2419" s="22" t="str">
        <f aca="false">IF(AND(N2419="Sí",AL2419="Sí",AI2419=0),"Sí","No")</f>
        <v>No</v>
      </c>
      <c r="BD2419" s="22" t="str">
        <f aca="false">IF(COUNTIF('Plan 9+1 (con Pehuamar)'!$A$2:$A$227,A2419)&gt;0,"Sí","No")</f>
        <v>No</v>
      </c>
    </row>
    <row r="2420" customFormat="false" ht="15" hidden="false" customHeight="true" outlineLevel="0" collapsed="false">
      <c r="A2420" s="6" t="n">
        <v>201306</v>
      </c>
      <c r="B2420" s="6" t="n">
        <v>15</v>
      </c>
      <c r="C2420" s="6" t="n">
        <v>1503</v>
      </c>
      <c r="D2420" s="6" t="s">
        <v>315</v>
      </c>
      <c r="E2420" s="6" t="s">
        <v>2570</v>
      </c>
      <c r="F2420" s="6" t="s">
        <v>201</v>
      </c>
      <c r="G2420" s="6" t="s">
        <v>130</v>
      </c>
      <c r="H2420" s="6" t="s">
        <v>1715</v>
      </c>
      <c r="I2420" s="27" t="n">
        <v>10</v>
      </c>
      <c r="J2420" s="27" t="n">
        <v>8</v>
      </c>
      <c r="K2420" s="27" t="n">
        <v>5</v>
      </c>
      <c r="L2420" s="28" t="n">
        <f aca="false">I2420+J2420</f>
        <v>18</v>
      </c>
      <c r="M2420" s="28" t="n">
        <f aca="false">L2420+K2420</f>
        <v>23</v>
      </c>
      <c r="N2420" s="22" t="str">
        <f aca="false">IF(I2420&gt;0,"Sí","No")</f>
        <v>Sí</v>
      </c>
      <c r="O2420" s="22" t="str">
        <f aca="false">IF(J2420&gt;0,"Sí","No")</f>
        <v>Sí</v>
      </c>
      <c r="P2420" s="22" t="str">
        <f aca="false">IF(K2420&gt;0,"Sí","No")</f>
        <v>Sí</v>
      </c>
      <c r="Q2420" s="22" t="str">
        <f aca="false">IF(OR(I2420&gt;0,J2420&gt;0),"Sí","No")</f>
        <v>Sí</v>
      </c>
      <c r="R2420" s="27" t="n">
        <v>1750</v>
      </c>
      <c r="S2420" s="27" t="n">
        <v>2500</v>
      </c>
      <c r="T2420" s="27" t="n">
        <v>1389</v>
      </c>
      <c r="U2420" s="27" t="n">
        <v>2000</v>
      </c>
      <c r="V2420" s="27" t="n">
        <v>3500</v>
      </c>
      <c r="W2420" s="12" t="n">
        <f aca="false">IF(AND(I2420&gt;0,R2420&gt;0),(S2420-R2420)/R2420,"")</f>
        <v>0.428571428571429</v>
      </c>
      <c r="X2420" s="12" t="n">
        <f aca="false">IF(AND(J2420&gt;0,T2420&gt;0),(U2420-T2420)/T2420,"")</f>
        <v>0.439884809215263</v>
      </c>
      <c r="Y2420" s="12" t="n">
        <f aca="false">IF(AND(K2420&gt;0,V2420&gt;0),(V2420-Resumen!$B$7)/Resumen!$B$7,"")</f>
        <v>0.4</v>
      </c>
      <c r="Z2420" s="28" t="n">
        <f aca="false">IF(AND(K2420&gt;0,I2420&gt;0,V2420&gt;0,S2420&gt;0),V2420-S2420,"")</f>
        <v>1000</v>
      </c>
      <c r="AA2420" s="12" t="n">
        <f aca="false">IF(Z2420&lt;&gt;"",Z2420/S2420,"")</f>
        <v>0.4</v>
      </c>
      <c r="AB2420" s="28" t="n">
        <f aca="false">IF(AND(K2420&gt;0,J2420&gt;0,V2420&gt;0,U2420&gt;0),V2420-U2420,"")</f>
        <v>1500</v>
      </c>
      <c r="AC2420" s="12" t="n">
        <f aca="false">IF(AB2420&lt;&gt;"",AB2420/U2420,"")</f>
        <v>0.75</v>
      </c>
      <c r="AD2420" s="27" t="n">
        <v>2</v>
      </c>
      <c r="AE2420" s="27" t="n">
        <v>2</v>
      </c>
      <c r="AF2420" s="27" t="n">
        <v>3</v>
      </c>
      <c r="AG2420" s="28" t="n">
        <f aca="false">AD2420+AE2420+AF2420</f>
        <v>7</v>
      </c>
      <c r="AH2420" s="12" t="n">
        <f aca="false">IF(AG2420&gt;0,AD2420/AG2420,"")</f>
        <v>0.285714285714286</v>
      </c>
      <c r="AI2420" s="27" t="n">
        <v>1</v>
      </c>
      <c r="AJ2420" s="27" t="n">
        <v>0</v>
      </c>
      <c r="AK2420" s="27" t="n">
        <v>0</v>
      </c>
      <c r="AL2420" s="22" t="str">
        <f aca="false">IF(OR(AJ2420&gt;0,AK2420&gt;0),"Sí","No")</f>
        <v>No</v>
      </c>
      <c r="AM2420" s="6" t="s">
        <v>198</v>
      </c>
      <c r="AN2420" s="6" t="s">
        <v>198</v>
      </c>
      <c r="AO2420" s="12" t="n">
        <f aca="false">IF(M2420&gt;0,K2420/M2420,"")</f>
        <v>0.217391304347826</v>
      </c>
      <c r="AP2420" s="22" t="str">
        <f aca="false">IF(M2420&gt;=Resumen!$B$5,"Alto","Bajo")</f>
        <v>Bajo</v>
      </c>
      <c r="AQ2420" s="22" t="str">
        <f aca="false">IF(AO2420&gt;=Resumen!$B$28,"Alto","Bajo")</f>
        <v>Bajo</v>
      </c>
      <c r="AR2420" s="22" t="str">
        <f aca="false">AP2420&amp;" Potencial / "&amp;AQ2420&amp;" Share"</f>
        <v>Bajo Potencial / Bajo Share</v>
      </c>
      <c r="AS2420" s="22" t="str">
        <f aca="false">IF(Q2420="Sí",IF(AO2420&gt;=Resumen!$B$29,"Alto","Bajo"),"")</f>
        <v>Bajo</v>
      </c>
      <c r="AT2420" s="22" t="str">
        <f aca="false">IF(AS2420&lt;&gt;"",AP2420&amp;" Potencial / "&amp;AS2420&amp;" Share","")</f>
        <v>Bajo Potencial / Bajo Share</v>
      </c>
      <c r="AU2420" s="22" t="str">
        <f aca="false">IF(AH2420="","Sin dato",IF(AH2420-AO2420&gt;Resumen!$B$6,"Sobre-exhibido",IF(AO2420-AH2420&gt;Resumen!$B$6,"Sub-exhibido","En línea")))</f>
        <v>Sobre-exhibido</v>
      </c>
      <c r="AV2420" s="22" t="n">
        <f aca="false">IF(AT2420="","",IF(AT2420="Alto Potencial / Bajo Share",1,IF(AT2420="Alto Potencial / Alto Share",2,IF(AT2420="Bajo Potencial / Alto Share",3,4))))</f>
        <v>4</v>
      </c>
      <c r="AW2420" s="22" t="str">
        <f aca="false">IF(Q2420="No","Sin competencia directa",IF(AV2420=1,"1 - Foco Conquista (Alto Pot / Bajo Share)",IF(AV2420=2,"2 - Foco Defensa (Alto Pot / Alto Share)",IF(AV2420=3,"3 - Monitoreo (Bajo Pot / Alto Share)","4 - Baja Prioridad (Bajo Pot / Bajo Share)"))))</f>
        <v>4 - Baja Prioridad (Bajo Pot / Bajo Share)</v>
      </c>
      <c r="AX2420" s="12" t="str">
        <f aca="false">IF(OR(IFERROR(AND(W2420&lt;&gt;"",Y2420&lt;&gt;"",Y2420-W2420&gt;Resumen!$B$8),FALSE()),IFERROR(AND(X2420&lt;&gt;"",Y2420&lt;&gt;"",Y2420-X2420&gt;Resumen!$B$8),FALSE())),MAX(IF(IFERROR(AND(W2420&lt;&gt;"",Y2420&lt;&gt;"",Y2420-W2420&gt;Resumen!$B$8),FALSE()),Y2420-W2420,0),IF(IFERROR(AND(X2420&lt;&gt;"",Y2420&lt;&gt;"",Y2420-X2420&gt;Resumen!$B$8),FALSE()),Y2420-X2420,0)),"")</f>
        <v/>
      </c>
      <c r="AY2420" s="22" t="str">
        <f aca="false">IF(OR(IFERROR(AND(W2420&lt;&gt;"",Y2420&lt;&gt;"",Y2420-W2420&gt;Resumen!$B$8),FALSE()),IFERROR(AND(X2420&lt;&gt;"",Y2420&lt;&gt;"",Y2420-X2420&gt;Resumen!$B$8),FALSE())),TRIM("Lays tiene mayor markup que "&amp;IF(IFERROR(AND(W2420&lt;&gt;"",Y2420&lt;&gt;"",Y2420-W2420&gt;Resumen!$B$8),FALSE()),"Quento ","")&amp;IF(IFERROR(AND(X2420&lt;&gt;"",Y2420&lt;&gt;"",Y2420-X2420&gt;Resumen!$B$8),FALSE()),"Julicroc ","")&amp;"en este PDV"),"")</f>
        <v/>
      </c>
      <c r="AZ2420" s="22" t="str">
        <f aca="false">IF(COUNTIF('Plan Pehuamar - Lista'!$A$2:$A$167,A2420)&gt;0,"Sí","No")</f>
        <v>No</v>
      </c>
      <c r="BA2420" s="22" t="str">
        <f aca="false">IF(COUNTIF('Plan Combo 9+1'!$A$2:$A$226,A2420)&gt;0,"Sí","No")</f>
        <v>No</v>
      </c>
      <c r="BB2420" s="22" t="str">
        <f aca="false">IF(AH2420="","No",IF(BA2420="Sí",IF((AO2420-AH2420)&gt;Resumen!$B$6,"Sí","No"),IF((AO2420-AH2420)&gt;=Resumen!$B$132,"Sí","No")))</f>
        <v>No</v>
      </c>
      <c r="BC2420" s="22" t="str">
        <f aca="false">IF(AND(N2420="Sí",AL2420="Sí",AI2420=0),"Sí","No")</f>
        <v>No</v>
      </c>
      <c r="BD2420" s="22" t="str">
        <f aca="false">IF(COUNTIF('Plan 9+1 (con Pehuamar)'!$A$2:$A$227,A2420)&gt;0,"Sí","No")</f>
        <v>No</v>
      </c>
    </row>
    <row r="2421" customFormat="false" ht="15" hidden="false" customHeight="true" outlineLevel="0" collapsed="false">
      <c r="A2421" s="6" t="n">
        <v>201315</v>
      </c>
      <c r="B2421" s="6" t="n">
        <v>15</v>
      </c>
      <c r="C2421" s="6" t="n">
        <v>1503</v>
      </c>
      <c r="D2421" s="6" t="s">
        <v>315</v>
      </c>
      <c r="E2421" s="6" t="s">
        <v>2571</v>
      </c>
      <c r="F2421" s="6" t="s">
        <v>196</v>
      </c>
      <c r="G2421" s="6" t="s">
        <v>130</v>
      </c>
      <c r="H2421" s="6" t="s">
        <v>1715</v>
      </c>
      <c r="I2421" s="27" t="n">
        <v>16</v>
      </c>
      <c r="J2421" s="27" t="n">
        <v>16</v>
      </c>
      <c r="K2421" s="27" t="n">
        <v>12</v>
      </c>
      <c r="L2421" s="28" t="n">
        <f aca="false">I2421+J2421</f>
        <v>32</v>
      </c>
      <c r="M2421" s="28" t="n">
        <f aca="false">L2421+K2421</f>
        <v>44</v>
      </c>
      <c r="N2421" s="22" t="str">
        <f aca="false">IF(I2421&gt;0,"Sí","No")</f>
        <v>Sí</v>
      </c>
      <c r="O2421" s="22" t="str">
        <f aca="false">IF(J2421&gt;0,"Sí","No")</f>
        <v>Sí</v>
      </c>
      <c r="P2421" s="22" t="str">
        <f aca="false">IF(K2421&gt;0,"Sí","No")</f>
        <v>Sí</v>
      </c>
      <c r="Q2421" s="22" t="str">
        <f aca="false">IF(OR(I2421&gt;0,J2421&gt;0),"Sí","No")</f>
        <v>Sí</v>
      </c>
      <c r="R2421" s="27" t="n">
        <v>1789</v>
      </c>
      <c r="S2421" s="27" t="n">
        <v>2800</v>
      </c>
      <c r="T2421" s="27" t="n">
        <v>1310</v>
      </c>
      <c r="U2421" s="27" t="n">
        <v>1800</v>
      </c>
      <c r="V2421" s="27" t="n">
        <v>3700</v>
      </c>
      <c r="W2421" s="12" t="n">
        <f aca="false">IF(AND(I2421&gt;0,R2421&gt;0),(S2421-R2421)/R2421,"")</f>
        <v>0.565120178870878</v>
      </c>
      <c r="X2421" s="12" t="n">
        <f aca="false">IF(AND(J2421&gt;0,T2421&gt;0),(U2421-T2421)/T2421,"")</f>
        <v>0.374045801526718</v>
      </c>
      <c r="Y2421" s="12" t="n">
        <f aca="false">IF(AND(K2421&gt;0,V2421&gt;0),(V2421-Resumen!$B$7)/Resumen!$B$7,"")</f>
        <v>0.48</v>
      </c>
      <c r="Z2421" s="28" t="n">
        <f aca="false">IF(AND(K2421&gt;0,I2421&gt;0,V2421&gt;0,S2421&gt;0),V2421-S2421,"")</f>
        <v>900</v>
      </c>
      <c r="AA2421" s="12" t="n">
        <f aca="false">IF(Z2421&lt;&gt;"",Z2421/S2421,"")</f>
        <v>0.321428571428571</v>
      </c>
      <c r="AB2421" s="28" t="n">
        <f aca="false">IF(AND(K2421&gt;0,J2421&gt;0,V2421&gt;0,U2421&gt;0),V2421-U2421,"")</f>
        <v>1900</v>
      </c>
      <c r="AC2421" s="12" t="n">
        <f aca="false">IF(AB2421&lt;&gt;"",AB2421/U2421,"")</f>
        <v>1.05555555555556</v>
      </c>
      <c r="AD2421" s="27" t="n">
        <v>4</v>
      </c>
      <c r="AE2421" s="27" t="n">
        <v>2</v>
      </c>
      <c r="AF2421" s="27" t="n">
        <v>2</v>
      </c>
      <c r="AG2421" s="28" t="n">
        <f aca="false">AD2421+AE2421+AF2421</f>
        <v>8</v>
      </c>
      <c r="AH2421" s="12" t="n">
        <f aca="false">IF(AG2421&gt;0,AD2421/AG2421,"")</f>
        <v>0.5</v>
      </c>
      <c r="AI2421" s="27" t="n">
        <v>2</v>
      </c>
      <c r="AJ2421" s="27" t="n">
        <v>1</v>
      </c>
      <c r="AK2421" s="27" t="n">
        <v>1</v>
      </c>
      <c r="AL2421" s="22" t="str">
        <f aca="false">IF(OR(AJ2421&gt;0,AK2421&gt;0),"Sí","No")</f>
        <v>Sí</v>
      </c>
      <c r="AM2421" s="6" t="s">
        <v>198</v>
      </c>
      <c r="AN2421" s="6" t="s">
        <v>198</v>
      </c>
      <c r="AO2421" s="12" t="n">
        <f aca="false">IF(M2421&gt;0,K2421/M2421,"")</f>
        <v>0.272727272727273</v>
      </c>
      <c r="AP2421" s="22" t="str">
        <f aca="false">IF(M2421&gt;=Resumen!$B$5,"Alto","Bajo")</f>
        <v>Alto</v>
      </c>
      <c r="AQ2421" s="22" t="str">
        <f aca="false">IF(AO2421&gt;=Resumen!$B$28,"Alto","Bajo")</f>
        <v>Bajo</v>
      </c>
      <c r="AR2421" s="22" t="str">
        <f aca="false">AP2421&amp;" Potencial / "&amp;AQ2421&amp;" Share"</f>
        <v>Alto Potencial / Bajo Share</v>
      </c>
      <c r="AS2421" s="22" t="str">
        <f aca="false">IF(Q2421="Sí",IF(AO2421&gt;=Resumen!$B$29,"Alto","Bajo"),"")</f>
        <v>Bajo</v>
      </c>
      <c r="AT2421" s="22" t="str">
        <f aca="false">IF(AS2421&lt;&gt;"",AP2421&amp;" Potencial / "&amp;AS2421&amp;" Share","")</f>
        <v>Alto Potencial / Bajo Share</v>
      </c>
      <c r="AU2421" s="22" t="str">
        <f aca="false">IF(AH2421="","Sin dato",IF(AH2421-AO2421&gt;Resumen!$B$6,"Sobre-exhibido",IF(AO2421-AH2421&gt;Resumen!$B$6,"Sub-exhibido","En línea")))</f>
        <v>Sobre-exhibido</v>
      </c>
      <c r="AV2421" s="22" t="n">
        <f aca="false">IF(AT2421="","",IF(AT2421="Alto Potencial / Bajo Share",1,IF(AT2421="Alto Potencial / Alto Share",2,IF(AT2421="Bajo Potencial / Alto Share",3,4))))</f>
        <v>1</v>
      </c>
      <c r="AW2421" s="22" t="str">
        <f aca="false">IF(Q2421="No","Sin competencia directa",IF(AV2421=1,"1 - Foco Conquista (Alto Pot / Bajo Share)",IF(AV2421=2,"2 - Foco Defensa (Alto Pot / Alto Share)",IF(AV2421=3,"3 - Monitoreo (Bajo Pot / Alto Share)","4 - Baja Prioridad (Bajo Pot / Bajo Share)"))))</f>
        <v>1 - Foco Conquista (Alto Pot / Bajo Share)</v>
      </c>
      <c r="AX2421" s="12" t="n">
        <f aca="false">IF(OR(IFERROR(AND(W2421&lt;&gt;"",Y2421&lt;&gt;"",Y2421-W2421&gt;Resumen!$B$8),FALSE()),IFERROR(AND(X2421&lt;&gt;"",Y2421&lt;&gt;"",Y2421-X2421&gt;Resumen!$B$8),FALSE())),MAX(IF(IFERROR(AND(W2421&lt;&gt;"",Y2421&lt;&gt;"",Y2421-W2421&gt;Resumen!$B$8),FALSE()),Y2421-W2421,0),IF(IFERROR(AND(X2421&lt;&gt;"",Y2421&lt;&gt;"",Y2421-X2421&gt;Resumen!$B$8),FALSE()),Y2421-X2421,0)),"")</f>
        <v>0.105954198473282</v>
      </c>
      <c r="AY2421" s="22" t="str">
        <f aca="false">IF(OR(IFERROR(AND(W2421&lt;&gt;"",Y2421&lt;&gt;"",Y2421-W2421&gt;Resumen!$B$8),FALSE()),IFERROR(AND(X2421&lt;&gt;"",Y2421&lt;&gt;"",Y2421-X2421&gt;Resumen!$B$8),FALSE())),TRIM("Lays tiene mayor markup que "&amp;IF(IFERROR(AND(W2421&lt;&gt;"",Y2421&lt;&gt;"",Y2421-W2421&gt;Resumen!$B$8),FALSE()),"Quento ","")&amp;IF(IFERROR(AND(X2421&lt;&gt;"",Y2421&lt;&gt;"",Y2421-X2421&gt;Resumen!$B$8),FALSE()),"Julicroc ","")&amp;"en este PDV"),"")</f>
        <v>Lays tiene mayor markup que Julicroc en este PDV</v>
      </c>
      <c r="AZ2421" s="22" t="str">
        <f aca="false">IF(COUNTIF('Plan Pehuamar - Lista'!$A$2:$A$167,A2421)&gt;0,"Sí","No")</f>
        <v>No</v>
      </c>
      <c r="BA2421" s="22" t="str">
        <f aca="false">IF(COUNTIF('Plan Combo 9+1'!$A$2:$A$226,A2421)&gt;0,"Sí","No")</f>
        <v>Sí</v>
      </c>
      <c r="BB2421" s="22" t="str">
        <f aca="false">IF(AH2421="","No",IF(BA2421="Sí",IF((AO2421-AH2421)&gt;Resumen!$B$6,"Sí","No"),IF((AO2421-AH2421)&gt;=Resumen!$B$132,"Sí","No")))</f>
        <v>No</v>
      </c>
      <c r="BC2421" s="22" t="str">
        <f aca="false">IF(AND(N2421="Sí",AL2421="Sí",AI2421=0),"Sí","No")</f>
        <v>No</v>
      </c>
      <c r="BD2421" s="22" t="str">
        <f aca="false">IF(COUNTIF('Plan 9+1 (con Pehuamar)'!$A$2:$A$227,A2421)&gt;0,"Sí","No")</f>
        <v>Sí</v>
      </c>
    </row>
    <row r="2422" customFormat="false" ht="15" hidden="false" customHeight="true" outlineLevel="0" collapsed="false">
      <c r="A2422" s="6" t="n">
        <v>201317</v>
      </c>
      <c r="B2422" s="6" t="n">
        <v>15</v>
      </c>
      <c r="C2422" s="6" t="n">
        <v>1503</v>
      </c>
      <c r="D2422" s="6" t="s">
        <v>315</v>
      </c>
      <c r="E2422" s="6" t="s">
        <v>2572</v>
      </c>
      <c r="F2422" s="6" t="s">
        <v>206</v>
      </c>
      <c r="G2422" s="6" t="s">
        <v>130</v>
      </c>
      <c r="H2422" s="6" t="s">
        <v>1715</v>
      </c>
      <c r="I2422" s="27" t="n">
        <v>0</v>
      </c>
      <c r="J2422" s="27" t="n">
        <v>0</v>
      </c>
      <c r="K2422" s="27" t="n">
        <v>1.3</v>
      </c>
      <c r="L2422" s="28" t="n">
        <f aca="false">I2422+J2422</f>
        <v>0</v>
      </c>
      <c r="M2422" s="28" t="n">
        <f aca="false">L2422+K2422</f>
        <v>1.3</v>
      </c>
      <c r="N2422" s="22" t="str">
        <f aca="false">IF(I2422&gt;0,"Sí","No")</f>
        <v>No</v>
      </c>
      <c r="O2422" s="22" t="str">
        <f aca="false">IF(J2422&gt;0,"Sí","No")</f>
        <v>No</v>
      </c>
      <c r="P2422" s="22" t="str">
        <f aca="false">IF(K2422&gt;0,"Sí","No")</f>
        <v>Sí</v>
      </c>
      <c r="Q2422" s="22" t="str">
        <f aca="false">IF(OR(I2422&gt;0,J2422&gt;0),"Sí","No")</f>
        <v>No</v>
      </c>
      <c r="R2422" s="27"/>
      <c r="S2422" s="27"/>
      <c r="T2422" s="27"/>
      <c r="U2422" s="27"/>
      <c r="V2422" s="27"/>
      <c r="W2422" s="12" t="str">
        <f aca="false">IF(AND(I2422&gt;0,R2422&gt;0),(S2422-R2422)/R2422,"")</f>
        <v/>
      </c>
      <c r="X2422" s="12" t="str">
        <f aca="false">IF(AND(J2422&gt;0,T2422&gt;0),(U2422-T2422)/T2422,"")</f>
        <v/>
      </c>
      <c r="Y2422" s="12" t="str">
        <f aca="false">IF(AND(K2422&gt;0,V2422&gt;0),(V2422-Resumen!$B$7)/Resumen!$B$7,"")</f>
        <v/>
      </c>
      <c r="Z2422" s="28" t="str">
        <f aca="false">IF(AND(K2422&gt;0,I2422&gt;0,V2422&gt;0,S2422&gt;0),V2422-S2422,"")</f>
        <v/>
      </c>
      <c r="AA2422" s="12" t="str">
        <f aca="false">IF(Z2422&lt;&gt;"",Z2422/S2422,"")</f>
        <v/>
      </c>
      <c r="AB2422" s="28" t="str">
        <f aca="false">IF(AND(K2422&gt;0,J2422&gt;0,V2422&gt;0,U2422&gt;0),V2422-U2422,"")</f>
        <v/>
      </c>
      <c r="AC2422" s="12" t="str">
        <f aca="false">IF(AB2422&lt;&gt;"",AB2422/U2422,"")</f>
        <v/>
      </c>
      <c r="AD2422" s="27" t="n">
        <v>0</v>
      </c>
      <c r="AE2422" s="27" t="n">
        <v>0</v>
      </c>
      <c r="AF2422" s="27" t="n">
        <v>0</v>
      </c>
      <c r="AG2422" s="28" t="n">
        <f aca="false">AD2422+AE2422+AF2422</f>
        <v>0</v>
      </c>
      <c r="AH2422" s="12" t="str">
        <f aca="false">IF(AG2422&gt;0,AD2422/AG2422,"")</f>
        <v/>
      </c>
      <c r="AI2422" s="27" t="n">
        <v>0</v>
      </c>
      <c r="AJ2422" s="27" t="n">
        <v>0</v>
      </c>
      <c r="AK2422" s="27" t="n">
        <v>0</v>
      </c>
      <c r="AL2422" s="22" t="str">
        <f aca="false">IF(OR(AJ2422&gt;0,AK2422&gt;0),"Sí","No")</f>
        <v>No</v>
      </c>
      <c r="AM2422" s="6"/>
      <c r="AN2422" s="6"/>
      <c r="AO2422" s="12" t="n">
        <f aca="false">IF(M2422&gt;0,K2422/M2422,"")</f>
        <v>1</v>
      </c>
      <c r="AP2422" s="22" t="str">
        <f aca="false">IF(M2422&gt;=Resumen!$B$5,"Alto","Bajo")</f>
        <v>Bajo</v>
      </c>
      <c r="AQ2422" s="22" t="str">
        <f aca="false">IF(AO2422&gt;=Resumen!$B$28,"Alto","Bajo")</f>
        <v>Alto</v>
      </c>
      <c r="AR2422" s="22" t="str">
        <f aca="false">AP2422&amp;" Potencial / "&amp;AQ2422&amp;" Share"</f>
        <v>Bajo Potencial / Alto Share</v>
      </c>
      <c r="AS2422" s="22" t="str">
        <f aca="false">IF(Q2422="Sí",IF(AO2422&gt;=Resumen!$B$29,"Alto","Bajo"),"")</f>
        <v/>
      </c>
      <c r="AT2422" s="22" t="str">
        <f aca="false">IF(AS2422&lt;&gt;"",AP2422&amp;" Potencial / "&amp;AS2422&amp;" Share","")</f>
        <v/>
      </c>
      <c r="AU2422" s="22" t="str">
        <f aca="false">IF(AH2422="","Sin dato",IF(AH2422-AO2422&gt;Resumen!$B$6,"Sobre-exhibido",IF(AO2422-AH2422&gt;Resumen!$B$6,"Sub-exhibido","En línea")))</f>
        <v>Sin dato</v>
      </c>
      <c r="AV2422" s="22" t="str">
        <f aca="false">IF(AT2422="","",IF(AT2422="Alto Potencial / Bajo Share",1,IF(AT2422="Alto Potencial / Alto Share",2,IF(AT2422="Bajo Potencial / Alto Share",3,4))))</f>
        <v/>
      </c>
      <c r="AW2422" s="22" t="str">
        <f aca="false">IF(Q2422="No","Sin competencia directa",IF(AV2422=1,"1 - Foco Conquista (Alto Pot / Bajo Share)",IF(AV2422=2,"2 - Foco Defensa (Alto Pot / Alto Share)",IF(AV2422=3,"3 - Monitoreo (Bajo Pot / Alto Share)","4 - Baja Prioridad (Bajo Pot / Bajo Share)"))))</f>
        <v>Sin competencia directa</v>
      </c>
      <c r="AX2422" s="12" t="str">
        <f aca="false">IF(OR(IFERROR(AND(W2422&lt;&gt;"",Y2422&lt;&gt;"",Y2422-W2422&gt;Resumen!$B$8),FALSE()),IFERROR(AND(X2422&lt;&gt;"",Y2422&lt;&gt;"",Y2422-X2422&gt;Resumen!$B$8),FALSE())),MAX(IF(IFERROR(AND(W2422&lt;&gt;"",Y2422&lt;&gt;"",Y2422-W2422&gt;Resumen!$B$8),FALSE()),Y2422-W2422,0),IF(IFERROR(AND(X2422&lt;&gt;"",Y2422&lt;&gt;"",Y2422-X2422&gt;Resumen!$B$8),FALSE()),Y2422-X2422,0)),"")</f>
        <v/>
      </c>
      <c r="AY2422" s="22" t="str">
        <f aca="false">IF(OR(IFERROR(AND(W2422&lt;&gt;"",Y2422&lt;&gt;"",Y2422-W2422&gt;Resumen!$B$8),FALSE()),IFERROR(AND(X2422&lt;&gt;"",Y2422&lt;&gt;"",Y2422-X2422&gt;Resumen!$B$8),FALSE())),TRIM("Lays tiene mayor markup que "&amp;IF(IFERROR(AND(W2422&lt;&gt;"",Y2422&lt;&gt;"",Y2422-W2422&gt;Resumen!$B$8),FALSE()),"Quento ","")&amp;IF(IFERROR(AND(X2422&lt;&gt;"",Y2422&lt;&gt;"",Y2422-X2422&gt;Resumen!$B$8),FALSE()),"Julicroc ","")&amp;"en este PDV"),"")</f>
        <v/>
      </c>
      <c r="AZ2422" s="22" t="str">
        <f aca="false">IF(COUNTIF('Plan Pehuamar - Lista'!$A$2:$A$167,A2422)&gt;0,"Sí","No")</f>
        <v>No</v>
      </c>
      <c r="BA2422" s="22" t="str">
        <f aca="false">IF(COUNTIF('Plan Combo 9+1'!$A$2:$A$226,A2422)&gt;0,"Sí","No")</f>
        <v>No</v>
      </c>
      <c r="BB2422" s="22" t="str">
        <f aca="false">IF(AH2422="","No",IF(BA2422="Sí",IF((AO2422-AH2422)&gt;Resumen!$B$6,"Sí","No"),IF((AO2422-AH2422)&gt;=Resumen!$B$132,"Sí","No")))</f>
        <v>No</v>
      </c>
      <c r="BC2422" s="22" t="str">
        <f aca="false">IF(AND(N2422="Sí",AL2422="Sí",AI2422=0),"Sí","No")</f>
        <v>No</v>
      </c>
      <c r="BD2422" s="22" t="str">
        <f aca="false">IF(COUNTIF('Plan 9+1 (con Pehuamar)'!$A$2:$A$227,A2422)&gt;0,"Sí","No")</f>
        <v>No</v>
      </c>
    </row>
    <row r="2423" customFormat="false" ht="15" hidden="false" customHeight="true" outlineLevel="0" collapsed="false">
      <c r="A2423" s="6" t="n">
        <v>201329</v>
      </c>
      <c r="B2423" s="6" t="n">
        <v>15</v>
      </c>
      <c r="C2423" s="6" t="n">
        <v>1503</v>
      </c>
      <c r="D2423" s="6" t="s">
        <v>315</v>
      </c>
      <c r="E2423" s="6" t="s">
        <v>2573</v>
      </c>
      <c r="F2423" s="6" t="s">
        <v>196</v>
      </c>
      <c r="G2423" s="6" t="s">
        <v>130</v>
      </c>
      <c r="H2423" s="6" t="s">
        <v>1715</v>
      </c>
      <c r="I2423" s="27" t="n">
        <v>0</v>
      </c>
      <c r="J2423" s="27" t="n">
        <v>0</v>
      </c>
      <c r="K2423" s="27" t="n">
        <v>0.9</v>
      </c>
      <c r="L2423" s="28" t="n">
        <f aca="false">I2423+J2423</f>
        <v>0</v>
      </c>
      <c r="M2423" s="28" t="n">
        <f aca="false">L2423+K2423</f>
        <v>0.9</v>
      </c>
      <c r="N2423" s="22" t="str">
        <f aca="false">IF(I2423&gt;0,"Sí","No")</f>
        <v>No</v>
      </c>
      <c r="O2423" s="22" t="str">
        <f aca="false">IF(J2423&gt;0,"Sí","No")</f>
        <v>No</v>
      </c>
      <c r="P2423" s="22" t="str">
        <f aca="false">IF(K2423&gt;0,"Sí","No")</f>
        <v>Sí</v>
      </c>
      <c r="Q2423" s="22" t="str">
        <f aca="false">IF(OR(I2423&gt;0,J2423&gt;0),"Sí","No")</f>
        <v>No</v>
      </c>
      <c r="R2423" s="27"/>
      <c r="S2423" s="27"/>
      <c r="T2423" s="27"/>
      <c r="U2423" s="27"/>
      <c r="V2423" s="27"/>
      <c r="W2423" s="12" t="str">
        <f aca="false">IF(AND(I2423&gt;0,R2423&gt;0),(S2423-R2423)/R2423,"")</f>
        <v/>
      </c>
      <c r="X2423" s="12" t="str">
        <f aca="false">IF(AND(J2423&gt;0,T2423&gt;0),(U2423-T2423)/T2423,"")</f>
        <v/>
      </c>
      <c r="Y2423" s="12" t="str">
        <f aca="false">IF(AND(K2423&gt;0,V2423&gt;0),(V2423-Resumen!$B$7)/Resumen!$B$7,"")</f>
        <v/>
      </c>
      <c r="Z2423" s="28" t="str">
        <f aca="false">IF(AND(K2423&gt;0,I2423&gt;0,V2423&gt;0,S2423&gt;0),V2423-S2423,"")</f>
        <v/>
      </c>
      <c r="AA2423" s="12" t="str">
        <f aca="false">IF(Z2423&lt;&gt;"",Z2423/S2423,"")</f>
        <v/>
      </c>
      <c r="AB2423" s="28" t="str">
        <f aca="false">IF(AND(K2423&gt;0,J2423&gt;0,V2423&gt;0,U2423&gt;0),V2423-U2423,"")</f>
        <v/>
      </c>
      <c r="AC2423" s="12" t="str">
        <f aca="false">IF(AB2423&lt;&gt;"",AB2423/U2423,"")</f>
        <v/>
      </c>
      <c r="AD2423" s="27" t="n">
        <v>0</v>
      </c>
      <c r="AE2423" s="27" t="n">
        <v>0</v>
      </c>
      <c r="AF2423" s="27" t="n">
        <v>0</v>
      </c>
      <c r="AG2423" s="28" t="n">
        <f aca="false">AD2423+AE2423+AF2423</f>
        <v>0</v>
      </c>
      <c r="AH2423" s="12" t="str">
        <f aca="false">IF(AG2423&gt;0,AD2423/AG2423,"")</f>
        <v/>
      </c>
      <c r="AI2423" s="27" t="n">
        <v>0</v>
      </c>
      <c r="AJ2423" s="27" t="n">
        <v>0</v>
      </c>
      <c r="AK2423" s="27" t="n">
        <v>0</v>
      </c>
      <c r="AL2423" s="22" t="str">
        <f aca="false">IF(OR(AJ2423&gt;0,AK2423&gt;0),"Sí","No")</f>
        <v>No</v>
      </c>
      <c r="AM2423" s="6"/>
      <c r="AN2423" s="6"/>
      <c r="AO2423" s="12" t="n">
        <f aca="false">IF(M2423&gt;0,K2423/M2423,"")</f>
        <v>1</v>
      </c>
      <c r="AP2423" s="22" t="str">
        <f aca="false">IF(M2423&gt;=Resumen!$B$5,"Alto","Bajo")</f>
        <v>Bajo</v>
      </c>
      <c r="AQ2423" s="22" t="str">
        <f aca="false">IF(AO2423&gt;=Resumen!$B$28,"Alto","Bajo")</f>
        <v>Alto</v>
      </c>
      <c r="AR2423" s="22" t="str">
        <f aca="false">AP2423&amp;" Potencial / "&amp;AQ2423&amp;" Share"</f>
        <v>Bajo Potencial / Alto Share</v>
      </c>
      <c r="AS2423" s="22" t="str">
        <f aca="false">IF(Q2423="Sí",IF(AO2423&gt;=Resumen!$B$29,"Alto","Bajo"),"")</f>
        <v/>
      </c>
      <c r="AT2423" s="22" t="str">
        <f aca="false">IF(AS2423&lt;&gt;"",AP2423&amp;" Potencial / "&amp;AS2423&amp;" Share","")</f>
        <v/>
      </c>
      <c r="AU2423" s="22" t="str">
        <f aca="false">IF(AH2423="","Sin dato",IF(AH2423-AO2423&gt;Resumen!$B$6,"Sobre-exhibido",IF(AO2423-AH2423&gt;Resumen!$B$6,"Sub-exhibido","En línea")))</f>
        <v>Sin dato</v>
      </c>
      <c r="AV2423" s="22" t="str">
        <f aca="false">IF(AT2423="","",IF(AT2423="Alto Potencial / Bajo Share",1,IF(AT2423="Alto Potencial / Alto Share",2,IF(AT2423="Bajo Potencial / Alto Share",3,4))))</f>
        <v/>
      </c>
      <c r="AW2423" s="22" t="str">
        <f aca="false">IF(Q2423="No","Sin competencia directa",IF(AV2423=1,"1 - Foco Conquista (Alto Pot / Bajo Share)",IF(AV2423=2,"2 - Foco Defensa (Alto Pot / Alto Share)",IF(AV2423=3,"3 - Monitoreo (Bajo Pot / Alto Share)","4 - Baja Prioridad (Bajo Pot / Bajo Share)"))))</f>
        <v>Sin competencia directa</v>
      </c>
      <c r="AX2423" s="12" t="str">
        <f aca="false">IF(OR(IFERROR(AND(W2423&lt;&gt;"",Y2423&lt;&gt;"",Y2423-W2423&gt;Resumen!$B$8),FALSE()),IFERROR(AND(X2423&lt;&gt;"",Y2423&lt;&gt;"",Y2423-X2423&gt;Resumen!$B$8),FALSE())),MAX(IF(IFERROR(AND(W2423&lt;&gt;"",Y2423&lt;&gt;"",Y2423-W2423&gt;Resumen!$B$8),FALSE()),Y2423-W2423,0),IF(IFERROR(AND(X2423&lt;&gt;"",Y2423&lt;&gt;"",Y2423-X2423&gt;Resumen!$B$8),FALSE()),Y2423-X2423,0)),"")</f>
        <v/>
      </c>
      <c r="AY2423" s="22" t="str">
        <f aca="false">IF(OR(IFERROR(AND(W2423&lt;&gt;"",Y2423&lt;&gt;"",Y2423-W2423&gt;Resumen!$B$8),FALSE()),IFERROR(AND(X2423&lt;&gt;"",Y2423&lt;&gt;"",Y2423-X2423&gt;Resumen!$B$8),FALSE())),TRIM("Lays tiene mayor markup que "&amp;IF(IFERROR(AND(W2423&lt;&gt;"",Y2423&lt;&gt;"",Y2423-W2423&gt;Resumen!$B$8),FALSE()),"Quento ","")&amp;IF(IFERROR(AND(X2423&lt;&gt;"",Y2423&lt;&gt;"",Y2423-X2423&gt;Resumen!$B$8),FALSE()),"Julicroc ","")&amp;"en este PDV"),"")</f>
        <v/>
      </c>
      <c r="AZ2423" s="22" t="str">
        <f aca="false">IF(COUNTIF('Plan Pehuamar - Lista'!$A$2:$A$167,A2423)&gt;0,"Sí","No")</f>
        <v>No</v>
      </c>
      <c r="BA2423" s="22" t="str">
        <f aca="false">IF(COUNTIF('Plan Combo 9+1'!$A$2:$A$226,A2423)&gt;0,"Sí","No")</f>
        <v>No</v>
      </c>
      <c r="BB2423" s="22" t="str">
        <f aca="false">IF(AH2423="","No",IF(BA2423="Sí",IF((AO2423-AH2423)&gt;Resumen!$B$6,"Sí","No"),IF((AO2423-AH2423)&gt;=Resumen!$B$132,"Sí","No")))</f>
        <v>No</v>
      </c>
      <c r="BC2423" s="22" t="str">
        <f aca="false">IF(AND(N2423="Sí",AL2423="Sí",AI2423=0),"Sí","No")</f>
        <v>No</v>
      </c>
      <c r="BD2423" s="22" t="str">
        <f aca="false">IF(COUNTIF('Plan 9+1 (con Pehuamar)'!$A$2:$A$227,A2423)&gt;0,"Sí","No")</f>
        <v>No</v>
      </c>
    </row>
    <row r="2424" customFormat="false" ht="15" hidden="false" customHeight="true" outlineLevel="0" collapsed="false">
      <c r="A2424" s="6" t="n">
        <v>201334</v>
      </c>
      <c r="B2424" s="6" t="n">
        <v>15</v>
      </c>
      <c r="C2424" s="6" t="n">
        <v>1503</v>
      </c>
      <c r="D2424" s="6" t="s">
        <v>315</v>
      </c>
      <c r="E2424" s="6" t="s">
        <v>2574</v>
      </c>
      <c r="F2424" s="6" t="s">
        <v>201</v>
      </c>
      <c r="G2424" s="6" t="s">
        <v>130</v>
      </c>
      <c r="H2424" s="6" t="s">
        <v>1715</v>
      </c>
      <c r="I2424" s="27" t="n">
        <v>0</v>
      </c>
      <c r="J2424" s="27" t="n">
        <v>0</v>
      </c>
      <c r="K2424" s="27" t="n">
        <v>1.5</v>
      </c>
      <c r="L2424" s="28" t="n">
        <f aca="false">I2424+J2424</f>
        <v>0</v>
      </c>
      <c r="M2424" s="28" t="n">
        <f aca="false">L2424+K2424</f>
        <v>1.5</v>
      </c>
      <c r="N2424" s="22" t="str">
        <f aca="false">IF(I2424&gt;0,"Sí","No")</f>
        <v>No</v>
      </c>
      <c r="O2424" s="22" t="str">
        <f aca="false">IF(J2424&gt;0,"Sí","No")</f>
        <v>No</v>
      </c>
      <c r="P2424" s="22" t="str">
        <f aca="false">IF(K2424&gt;0,"Sí","No")</f>
        <v>Sí</v>
      </c>
      <c r="Q2424" s="22" t="str">
        <f aca="false">IF(OR(I2424&gt;0,J2424&gt;0),"Sí","No")</f>
        <v>No</v>
      </c>
      <c r="R2424" s="27"/>
      <c r="S2424" s="27"/>
      <c r="T2424" s="27"/>
      <c r="U2424" s="27"/>
      <c r="V2424" s="27"/>
      <c r="W2424" s="12" t="str">
        <f aca="false">IF(AND(I2424&gt;0,R2424&gt;0),(S2424-R2424)/R2424,"")</f>
        <v/>
      </c>
      <c r="X2424" s="12" t="str">
        <f aca="false">IF(AND(J2424&gt;0,T2424&gt;0),(U2424-T2424)/T2424,"")</f>
        <v/>
      </c>
      <c r="Y2424" s="12" t="str">
        <f aca="false">IF(AND(K2424&gt;0,V2424&gt;0),(V2424-Resumen!$B$7)/Resumen!$B$7,"")</f>
        <v/>
      </c>
      <c r="Z2424" s="28" t="str">
        <f aca="false">IF(AND(K2424&gt;0,I2424&gt;0,V2424&gt;0,S2424&gt;0),V2424-S2424,"")</f>
        <v/>
      </c>
      <c r="AA2424" s="12" t="str">
        <f aca="false">IF(Z2424&lt;&gt;"",Z2424/S2424,"")</f>
        <v/>
      </c>
      <c r="AB2424" s="28" t="str">
        <f aca="false">IF(AND(K2424&gt;0,J2424&gt;0,V2424&gt;0,U2424&gt;0),V2424-U2424,"")</f>
        <v/>
      </c>
      <c r="AC2424" s="12" t="str">
        <f aca="false">IF(AB2424&lt;&gt;"",AB2424/U2424,"")</f>
        <v/>
      </c>
      <c r="AD2424" s="27" t="n">
        <v>0</v>
      </c>
      <c r="AE2424" s="27" t="n">
        <v>0</v>
      </c>
      <c r="AF2424" s="27" t="n">
        <v>0</v>
      </c>
      <c r="AG2424" s="28" t="n">
        <f aca="false">AD2424+AE2424+AF2424</f>
        <v>0</v>
      </c>
      <c r="AH2424" s="12" t="str">
        <f aca="false">IF(AG2424&gt;0,AD2424/AG2424,"")</f>
        <v/>
      </c>
      <c r="AI2424" s="27" t="n">
        <v>0</v>
      </c>
      <c r="AJ2424" s="27" t="n">
        <v>0</v>
      </c>
      <c r="AK2424" s="27" t="n">
        <v>0</v>
      </c>
      <c r="AL2424" s="22" t="str">
        <f aca="false">IF(OR(AJ2424&gt;0,AK2424&gt;0),"Sí","No")</f>
        <v>No</v>
      </c>
      <c r="AM2424" s="6"/>
      <c r="AN2424" s="6"/>
      <c r="AO2424" s="12" t="n">
        <f aca="false">IF(M2424&gt;0,K2424/M2424,"")</f>
        <v>1</v>
      </c>
      <c r="AP2424" s="22" t="str">
        <f aca="false">IF(M2424&gt;=Resumen!$B$5,"Alto","Bajo")</f>
        <v>Bajo</v>
      </c>
      <c r="AQ2424" s="22" t="str">
        <f aca="false">IF(AO2424&gt;=Resumen!$B$28,"Alto","Bajo")</f>
        <v>Alto</v>
      </c>
      <c r="AR2424" s="22" t="str">
        <f aca="false">AP2424&amp;" Potencial / "&amp;AQ2424&amp;" Share"</f>
        <v>Bajo Potencial / Alto Share</v>
      </c>
      <c r="AS2424" s="22" t="str">
        <f aca="false">IF(Q2424="Sí",IF(AO2424&gt;=Resumen!$B$29,"Alto","Bajo"),"")</f>
        <v/>
      </c>
      <c r="AT2424" s="22" t="str">
        <f aca="false">IF(AS2424&lt;&gt;"",AP2424&amp;" Potencial / "&amp;AS2424&amp;" Share","")</f>
        <v/>
      </c>
      <c r="AU2424" s="22" t="str">
        <f aca="false">IF(AH2424="","Sin dato",IF(AH2424-AO2424&gt;Resumen!$B$6,"Sobre-exhibido",IF(AO2424-AH2424&gt;Resumen!$B$6,"Sub-exhibido","En línea")))</f>
        <v>Sin dato</v>
      </c>
      <c r="AV2424" s="22" t="str">
        <f aca="false">IF(AT2424="","",IF(AT2424="Alto Potencial / Bajo Share",1,IF(AT2424="Alto Potencial / Alto Share",2,IF(AT2424="Bajo Potencial / Alto Share",3,4))))</f>
        <v/>
      </c>
      <c r="AW2424" s="22" t="str">
        <f aca="false">IF(Q2424="No","Sin competencia directa",IF(AV2424=1,"1 - Foco Conquista (Alto Pot / Bajo Share)",IF(AV2424=2,"2 - Foco Defensa (Alto Pot / Alto Share)",IF(AV2424=3,"3 - Monitoreo (Bajo Pot / Alto Share)","4 - Baja Prioridad (Bajo Pot / Bajo Share)"))))</f>
        <v>Sin competencia directa</v>
      </c>
      <c r="AX2424" s="12" t="str">
        <f aca="false">IF(OR(IFERROR(AND(W2424&lt;&gt;"",Y2424&lt;&gt;"",Y2424-W2424&gt;Resumen!$B$8),FALSE()),IFERROR(AND(X2424&lt;&gt;"",Y2424&lt;&gt;"",Y2424-X2424&gt;Resumen!$B$8),FALSE())),MAX(IF(IFERROR(AND(W2424&lt;&gt;"",Y2424&lt;&gt;"",Y2424-W2424&gt;Resumen!$B$8),FALSE()),Y2424-W2424,0),IF(IFERROR(AND(X2424&lt;&gt;"",Y2424&lt;&gt;"",Y2424-X2424&gt;Resumen!$B$8),FALSE()),Y2424-X2424,0)),"")</f>
        <v/>
      </c>
      <c r="AY2424" s="22" t="str">
        <f aca="false">IF(OR(IFERROR(AND(W2424&lt;&gt;"",Y2424&lt;&gt;"",Y2424-W2424&gt;Resumen!$B$8),FALSE()),IFERROR(AND(X2424&lt;&gt;"",Y2424&lt;&gt;"",Y2424-X2424&gt;Resumen!$B$8),FALSE())),TRIM("Lays tiene mayor markup que "&amp;IF(IFERROR(AND(W2424&lt;&gt;"",Y2424&lt;&gt;"",Y2424-W2424&gt;Resumen!$B$8),FALSE()),"Quento ","")&amp;IF(IFERROR(AND(X2424&lt;&gt;"",Y2424&lt;&gt;"",Y2424-X2424&gt;Resumen!$B$8),FALSE()),"Julicroc ","")&amp;"en este PDV"),"")</f>
        <v/>
      </c>
      <c r="AZ2424" s="22" t="str">
        <f aca="false">IF(COUNTIF('Plan Pehuamar - Lista'!$A$2:$A$167,A2424)&gt;0,"Sí","No")</f>
        <v>No</v>
      </c>
      <c r="BA2424" s="22" t="str">
        <f aca="false">IF(COUNTIF('Plan Combo 9+1'!$A$2:$A$226,A2424)&gt;0,"Sí","No")</f>
        <v>No</v>
      </c>
      <c r="BB2424" s="22" t="str">
        <f aca="false">IF(AH2424="","No",IF(BA2424="Sí",IF((AO2424-AH2424)&gt;Resumen!$B$6,"Sí","No"),IF((AO2424-AH2424)&gt;=Resumen!$B$132,"Sí","No")))</f>
        <v>No</v>
      </c>
      <c r="BC2424" s="22" t="str">
        <f aca="false">IF(AND(N2424="Sí",AL2424="Sí",AI2424=0),"Sí","No")</f>
        <v>No</v>
      </c>
      <c r="BD2424" s="22" t="str">
        <f aca="false">IF(COUNTIF('Plan 9+1 (con Pehuamar)'!$A$2:$A$227,A2424)&gt;0,"Sí","No")</f>
        <v>No</v>
      </c>
    </row>
    <row r="2425" customFormat="false" ht="15" hidden="false" customHeight="true" outlineLevel="0" collapsed="false">
      <c r="A2425" s="6" t="n">
        <v>201340</v>
      </c>
      <c r="B2425" s="6" t="n">
        <v>15</v>
      </c>
      <c r="C2425" s="6" t="n">
        <v>1503</v>
      </c>
      <c r="D2425" s="6" t="s">
        <v>315</v>
      </c>
      <c r="E2425" s="6" t="s">
        <v>2575</v>
      </c>
      <c r="F2425" s="6" t="s">
        <v>201</v>
      </c>
      <c r="G2425" s="6" t="s">
        <v>130</v>
      </c>
      <c r="H2425" s="6" t="s">
        <v>1715</v>
      </c>
      <c r="I2425" s="27" t="n">
        <v>0</v>
      </c>
      <c r="J2425" s="27" t="n">
        <v>0</v>
      </c>
      <c r="K2425" s="27" t="n">
        <v>1.8</v>
      </c>
      <c r="L2425" s="28" t="n">
        <f aca="false">I2425+J2425</f>
        <v>0</v>
      </c>
      <c r="M2425" s="28" t="n">
        <f aca="false">L2425+K2425</f>
        <v>1.8</v>
      </c>
      <c r="N2425" s="22" t="str">
        <f aca="false">IF(I2425&gt;0,"Sí","No")</f>
        <v>No</v>
      </c>
      <c r="O2425" s="22" t="str">
        <f aca="false">IF(J2425&gt;0,"Sí","No")</f>
        <v>No</v>
      </c>
      <c r="P2425" s="22" t="str">
        <f aca="false">IF(K2425&gt;0,"Sí","No")</f>
        <v>Sí</v>
      </c>
      <c r="Q2425" s="22" t="str">
        <f aca="false">IF(OR(I2425&gt;0,J2425&gt;0),"Sí","No")</f>
        <v>No</v>
      </c>
      <c r="R2425" s="27"/>
      <c r="S2425" s="27"/>
      <c r="T2425" s="27"/>
      <c r="U2425" s="27"/>
      <c r="V2425" s="27"/>
      <c r="W2425" s="12" t="str">
        <f aca="false">IF(AND(I2425&gt;0,R2425&gt;0),(S2425-R2425)/R2425,"")</f>
        <v/>
      </c>
      <c r="X2425" s="12" t="str">
        <f aca="false">IF(AND(J2425&gt;0,T2425&gt;0),(U2425-T2425)/T2425,"")</f>
        <v/>
      </c>
      <c r="Y2425" s="12" t="str">
        <f aca="false">IF(AND(K2425&gt;0,V2425&gt;0),(V2425-Resumen!$B$7)/Resumen!$B$7,"")</f>
        <v/>
      </c>
      <c r="Z2425" s="28" t="str">
        <f aca="false">IF(AND(K2425&gt;0,I2425&gt;0,V2425&gt;0,S2425&gt;0),V2425-S2425,"")</f>
        <v/>
      </c>
      <c r="AA2425" s="12" t="str">
        <f aca="false">IF(Z2425&lt;&gt;"",Z2425/S2425,"")</f>
        <v/>
      </c>
      <c r="AB2425" s="28" t="str">
        <f aca="false">IF(AND(K2425&gt;0,J2425&gt;0,V2425&gt;0,U2425&gt;0),V2425-U2425,"")</f>
        <v/>
      </c>
      <c r="AC2425" s="12" t="str">
        <f aca="false">IF(AB2425&lt;&gt;"",AB2425/U2425,"")</f>
        <v/>
      </c>
      <c r="AD2425" s="27" t="n">
        <v>0</v>
      </c>
      <c r="AE2425" s="27" t="n">
        <v>0</v>
      </c>
      <c r="AF2425" s="27" t="n">
        <v>0</v>
      </c>
      <c r="AG2425" s="28" t="n">
        <f aca="false">AD2425+AE2425+AF2425</f>
        <v>0</v>
      </c>
      <c r="AH2425" s="12" t="str">
        <f aca="false">IF(AG2425&gt;0,AD2425/AG2425,"")</f>
        <v/>
      </c>
      <c r="AI2425" s="27" t="n">
        <v>0</v>
      </c>
      <c r="AJ2425" s="27" t="n">
        <v>0</v>
      </c>
      <c r="AK2425" s="27" t="n">
        <v>0</v>
      </c>
      <c r="AL2425" s="22" t="str">
        <f aca="false">IF(OR(AJ2425&gt;0,AK2425&gt;0),"Sí","No")</f>
        <v>No</v>
      </c>
      <c r="AM2425" s="6"/>
      <c r="AN2425" s="6"/>
      <c r="AO2425" s="12" t="n">
        <f aca="false">IF(M2425&gt;0,K2425/M2425,"")</f>
        <v>1</v>
      </c>
      <c r="AP2425" s="22" t="str">
        <f aca="false">IF(M2425&gt;=Resumen!$B$5,"Alto","Bajo")</f>
        <v>Bajo</v>
      </c>
      <c r="AQ2425" s="22" t="str">
        <f aca="false">IF(AO2425&gt;=Resumen!$B$28,"Alto","Bajo")</f>
        <v>Alto</v>
      </c>
      <c r="AR2425" s="22" t="str">
        <f aca="false">AP2425&amp;" Potencial / "&amp;AQ2425&amp;" Share"</f>
        <v>Bajo Potencial / Alto Share</v>
      </c>
      <c r="AS2425" s="22" t="str">
        <f aca="false">IF(Q2425="Sí",IF(AO2425&gt;=Resumen!$B$29,"Alto","Bajo"),"")</f>
        <v/>
      </c>
      <c r="AT2425" s="22" t="str">
        <f aca="false">IF(AS2425&lt;&gt;"",AP2425&amp;" Potencial / "&amp;AS2425&amp;" Share","")</f>
        <v/>
      </c>
      <c r="AU2425" s="22" t="str">
        <f aca="false">IF(AH2425="","Sin dato",IF(AH2425-AO2425&gt;Resumen!$B$6,"Sobre-exhibido",IF(AO2425-AH2425&gt;Resumen!$B$6,"Sub-exhibido","En línea")))</f>
        <v>Sin dato</v>
      </c>
      <c r="AV2425" s="22" t="str">
        <f aca="false">IF(AT2425="","",IF(AT2425="Alto Potencial / Bajo Share",1,IF(AT2425="Alto Potencial / Alto Share",2,IF(AT2425="Bajo Potencial / Alto Share",3,4))))</f>
        <v/>
      </c>
      <c r="AW2425" s="22" t="str">
        <f aca="false">IF(Q2425="No","Sin competencia directa",IF(AV2425=1,"1 - Foco Conquista (Alto Pot / Bajo Share)",IF(AV2425=2,"2 - Foco Defensa (Alto Pot / Alto Share)",IF(AV2425=3,"3 - Monitoreo (Bajo Pot / Alto Share)","4 - Baja Prioridad (Bajo Pot / Bajo Share)"))))</f>
        <v>Sin competencia directa</v>
      </c>
      <c r="AX2425" s="12" t="str">
        <f aca="false">IF(OR(IFERROR(AND(W2425&lt;&gt;"",Y2425&lt;&gt;"",Y2425-W2425&gt;Resumen!$B$8),FALSE()),IFERROR(AND(X2425&lt;&gt;"",Y2425&lt;&gt;"",Y2425-X2425&gt;Resumen!$B$8),FALSE())),MAX(IF(IFERROR(AND(W2425&lt;&gt;"",Y2425&lt;&gt;"",Y2425-W2425&gt;Resumen!$B$8),FALSE()),Y2425-W2425,0),IF(IFERROR(AND(X2425&lt;&gt;"",Y2425&lt;&gt;"",Y2425-X2425&gt;Resumen!$B$8),FALSE()),Y2425-X2425,0)),"")</f>
        <v/>
      </c>
      <c r="AY2425" s="22" t="str">
        <f aca="false">IF(OR(IFERROR(AND(W2425&lt;&gt;"",Y2425&lt;&gt;"",Y2425-W2425&gt;Resumen!$B$8),FALSE()),IFERROR(AND(X2425&lt;&gt;"",Y2425&lt;&gt;"",Y2425-X2425&gt;Resumen!$B$8),FALSE())),TRIM("Lays tiene mayor markup que "&amp;IF(IFERROR(AND(W2425&lt;&gt;"",Y2425&lt;&gt;"",Y2425-W2425&gt;Resumen!$B$8),FALSE()),"Quento ","")&amp;IF(IFERROR(AND(X2425&lt;&gt;"",Y2425&lt;&gt;"",Y2425-X2425&gt;Resumen!$B$8),FALSE()),"Julicroc ","")&amp;"en este PDV"),"")</f>
        <v/>
      </c>
      <c r="AZ2425" s="22" t="str">
        <f aca="false">IF(COUNTIF('Plan Pehuamar - Lista'!$A$2:$A$167,A2425)&gt;0,"Sí","No")</f>
        <v>No</v>
      </c>
      <c r="BA2425" s="22" t="str">
        <f aca="false">IF(COUNTIF('Plan Combo 9+1'!$A$2:$A$226,A2425)&gt;0,"Sí","No")</f>
        <v>No</v>
      </c>
      <c r="BB2425" s="22" t="str">
        <f aca="false">IF(AH2425="","No",IF(BA2425="Sí",IF((AO2425-AH2425)&gt;Resumen!$B$6,"Sí","No"),IF((AO2425-AH2425)&gt;=Resumen!$B$132,"Sí","No")))</f>
        <v>No</v>
      </c>
      <c r="BC2425" s="22" t="str">
        <f aca="false">IF(AND(N2425="Sí",AL2425="Sí",AI2425=0),"Sí","No")</f>
        <v>No</v>
      </c>
      <c r="BD2425" s="22" t="str">
        <f aca="false">IF(COUNTIF('Plan 9+1 (con Pehuamar)'!$A$2:$A$227,A2425)&gt;0,"Sí","No")</f>
        <v>No</v>
      </c>
    </row>
    <row r="2426" customFormat="false" ht="15" hidden="false" customHeight="true" outlineLevel="0" collapsed="false">
      <c r="A2426" s="6" t="n">
        <v>201347</v>
      </c>
      <c r="B2426" s="6" t="n">
        <v>15</v>
      </c>
      <c r="C2426" s="6" t="n">
        <v>1503</v>
      </c>
      <c r="D2426" s="6" t="s">
        <v>315</v>
      </c>
      <c r="E2426" s="6" t="s">
        <v>2576</v>
      </c>
      <c r="F2426" s="6" t="s">
        <v>196</v>
      </c>
      <c r="G2426" s="6" t="s">
        <v>130</v>
      </c>
      <c r="H2426" s="6" t="s">
        <v>1715</v>
      </c>
      <c r="I2426" s="27" t="n">
        <v>12</v>
      </c>
      <c r="J2426" s="27" t="n">
        <v>12</v>
      </c>
      <c r="K2426" s="27" t="n">
        <v>10</v>
      </c>
      <c r="L2426" s="28" t="n">
        <f aca="false">I2426+J2426</f>
        <v>24</v>
      </c>
      <c r="M2426" s="28" t="n">
        <f aca="false">L2426+K2426</f>
        <v>34</v>
      </c>
      <c r="N2426" s="22" t="str">
        <f aca="false">IF(I2426&gt;0,"Sí","No")</f>
        <v>Sí</v>
      </c>
      <c r="O2426" s="22" t="str">
        <f aca="false">IF(J2426&gt;0,"Sí","No")</f>
        <v>Sí</v>
      </c>
      <c r="P2426" s="22" t="str">
        <f aca="false">IF(K2426&gt;0,"Sí","No")</f>
        <v>Sí</v>
      </c>
      <c r="Q2426" s="22" t="str">
        <f aca="false">IF(OR(I2426&gt;0,J2426&gt;0),"Sí","No")</f>
        <v>Sí</v>
      </c>
      <c r="R2426" s="27" t="n">
        <v>1789</v>
      </c>
      <c r="S2426" s="27" t="n">
        <v>2750</v>
      </c>
      <c r="T2426" s="27" t="n">
        <v>1300</v>
      </c>
      <c r="U2426" s="27" t="n">
        <v>1650</v>
      </c>
      <c r="V2426" s="27" t="n">
        <v>3600</v>
      </c>
      <c r="W2426" s="12" t="n">
        <f aca="false">IF(AND(I2426&gt;0,R2426&gt;0),(S2426-R2426)/R2426,"")</f>
        <v>0.537171604248183</v>
      </c>
      <c r="X2426" s="12" t="n">
        <f aca="false">IF(AND(J2426&gt;0,T2426&gt;0),(U2426-T2426)/T2426,"")</f>
        <v>0.269230769230769</v>
      </c>
      <c r="Y2426" s="12" t="n">
        <f aca="false">IF(AND(K2426&gt;0,V2426&gt;0),(V2426-Resumen!$B$7)/Resumen!$B$7,"")</f>
        <v>0.44</v>
      </c>
      <c r="Z2426" s="28" t="n">
        <f aca="false">IF(AND(K2426&gt;0,I2426&gt;0,V2426&gt;0,S2426&gt;0),V2426-S2426,"")</f>
        <v>850</v>
      </c>
      <c r="AA2426" s="12" t="n">
        <f aca="false">IF(Z2426&lt;&gt;"",Z2426/S2426,"")</f>
        <v>0.309090909090909</v>
      </c>
      <c r="AB2426" s="28" t="n">
        <f aca="false">IF(AND(K2426&gt;0,J2426&gt;0,V2426&gt;0,U2426&gt;0),V2426-U2426,"")</f>
        <v>1950</v>
      </c>
      <c r="AC2426" s="12" t="n">
        <f aca="false">IF(AB2426&lt;&gt;"",AB2426/U2426,"")</f>
        <v>1.18181818181818</v>
      </c>
      <c r="AD2426" s="27" t="n">
        <v>7</v>
      </c>
      <c r="AE2426" s="27" t="n">
        <v>3</v>
      </c>
      <c r="AF2426" s="27" t="n">
        <v>3</v>
      </c>
      <c r="AG2426" s="28" t="n">
        <f aca="false">AD2426+AE2426+AF2426</f>
        <v>13</v>
      </c>
      <c r="AH2426" s="12" t="n">
        <f aca="false">IF(AG2426&gt;0,AD2426/AG2426,"")</f>
        <v>0.538461538461538</v>
      </c>
      <c r="AI2426" s="27" t="n">
        <v>1</v>
      </c>
      <c r="AJ2426" s="27" t="n">
        <v>0</v>
      </c>
      <c r="AK2426" s="27" t="n">
        <v>0</v>
      </c>
      <c r="AL2426" s="22" t="str">
        <f aca="false">IF(OR(AJ2426&gt;0,AK2426&gt;0),"Sí","No")</f>
        <v>No</v>
      </c>
      <c r="AM2426" s="6" t="s">
        <v>198</v>
      </c>
      <c r="AN2426" s="6" t="s">
        <v>198</v>
      </c>
      <c r="AO2426" s="12" t="n">
        <f aca="false">IF(M2426&gt;0,K2426/M2426,"")</f>
        <v>0.294117647058824</v>
      </c>
      <c r="AP2426" s="22" t="str">
        <f aca="false">IF(M2426&gt;=Resumen!$B$5,"Alto","Bajo")</f>
        <v>Bajo</v>
      </c>
      <c r="AQ2426" s="22" t="str">
        <f aca="false">IF(AO2426&gt;=Resumen!$B$28,"Alto","Bajo")</f>
        <v>Bajo</v>
      </c>
      <c r="AR2426" s="22" t="str">
        <f aca="false">AP2426&amp;" Potencial / "&amp;AQ2426&amp;" Share"</f>
        <v>Bajo Potencial / Bajo Share</v>
      </c>
      <c r="AS2426" s="22" t="str">
        <f aca="false">IF(Q2426="Sí",IF(AO2426&gt;=Resumen!$B$29,"Alto","Bajo"),"")</f>
        <v>Bajo</v>
      </c>
      <c r="AT2426" s="22" t="str">
        <f aca="false">IF(AS2426&lt;&gt;"",AP2426&amp;" Potencial / "&amp;AS2426&amp;" Share","")</f>
        <v>Bajo Potencial / Bajo Share</v>
      </c>
      <c r="AU2426" s="22" t="str">
        <f aca="false">IF(AH2426="","Sin dato",IF(AH2426-AO2426&gt;Resumen!$B$6,"Sobre-exhibido",IF(AO2426-AH2426&gt;Resumen!$B$6,"Sub-exhibido","En línea")))</f>
        <v>Sobre-exhibido</v>
      </c>
      <c r="AV2426" s="22" t="n">
        <f aca="false">IF(AT2426="","",IF(AT2426="Alto Potencial / Bajo Share",1,IF(AT2426="Alto Potencial / Alto Share",2,IF(AT2426="Bajo Potencial / Alto Share",3,4))))</f>
        <v>4</v>
      </c>
      <c r="AW2426" s="22" t="str">
        <f aca="false">IF(Q2426="No","Sin competencia directa",IF(AV2426=1,"1 - Foco Conquista (Alto Pot / Bajo Share)",IF(AV2426=2,"2 - Foco Defensa (Alto Pot / Alto Share)",IF(AV2426=3,"3 - Monitoreo (Bajo Pot / Alto Share)","4 - Baja Prioridad (Bajo Pot / Bajo Share)"))))</f>
        <v>4 - Baja Prioridad (Bajo Pot / Bajo Share)</v>
      </c>
      <c r="AX2426" s="12" t="n">
        <f aca="false">IF(OR(IFERROR(AND(W2426&lt;&gt;"",Y2426&lt;&gt;"",Y2426-W2426&gt;Resumen!$B$8),FALSE()),IFERROR(AND(X2426&lt;&gt;"",Y2426&lt;&gt;"",Y2426-X2426&gt;Resumen!$B$8),FALSE())),MAX(IF(IFERROR(AND(W2426&lt;&gt;"",Y2426&lt;&gt;"",Y2426-W2426&gt;Resumen!$B$8),FALSE()),Y2426-W2426,0),IF(IFERROR(AND(X2426&lt;&gt;"",Y2426&lt;&gt;"",Y2426-X2426&gt;Resumen!$B$8),FALSE()),Y2426-X2426,0)),"")</f>
        <v>0.170769230769231</v>
      </c>
      <c r="AY2426" s="22" t="str">
        <f aca="false">IF(OR(IFERROR(AND(W2426&lt;&gt;"",Y2426&lt;&gt;"",Y2426-W2426&gt;Resumen!$B$8),FALSE()),IFERROR(AND(X2426&lt;&gt;"",Y2426&lt;&gt;"",Y2426-X2426&gt;Resumen!$B$8),FALSE())),TRIM("Lays tiene mayor markup que "&amp;IF(IFERROR(AND(W2426&lt;&gt;"",Y2426&lt;&gt;"",Y2426-W2426&gt;Resumen!$B$8),FALSE()),"Quento ","")&amp;IF(IFERROR(AND(X2426&lt;&gt;"",Y2426&lt;&gt;"",Y2426-X2426&gt;Resumen!$B$8),FALSE()),"Julicroc ","")&amp;"en este PDV"),"")</f>
        <v>Lays tiene mayor markup que Julicroc en este PDV</v>
      </c>
      <c r="AZ2426" s="22" t="str">
        <f aca="false">IF(COUNTIF('Plan Pehuamar - Lista'!$A$2:$A$167,A2426)&gt;0,"Sí","No")</f>
        <v>No</v>
      </c>
      <c r="BA2426" s="22" t="str">
        <f aca="false">IF(COUNTIF('Plan Combo 9+1'!$A$2:$A$226,A2426)&gt;0,"Sí","No")</f>
        <v>No</v>
      </c>
      <c r="BB2426" s="22" t="str">
        <f aca="false">IF(AH2426="","No",IF(BA2426="Sí",IF((AO2426-AH2426)&gt;Resumen!$B$6,"Sí","No"),IF((AO2426-AH2426)&gt;=Resumen!$B$132,"Sí","No")))</f>
        <v>No</v>
      </c>
      <c r="BC2426" s="22" t="str">
        <f aca="false">IF(AND(N2426="Sí",AL2426="Sí",AI2426=0),"Sí","No")</f>
        <v>No</v>
      </c>
      <c r="BD2426" s="22" t="str">
        <f aca="false">IF(COUNTIF('Plan 9+1 (con Pehuamar)'!$A$2:$A$227,A2426)&gt;0,"Sí","No")</f>
        <v>No</v>
      </c>
    </row>
    <row r="2427" customFormat="false" ht="15" hidden="false" customHeight="true" outlineLevel="0" collapsed="false">
      <c r="A2427" s="6" t="n">
        <v>201349</v>
      </c>
      <c r="B2427" s="6" t="n">
        <v>15</v>
      </c>
      <c r="C2427" s="6" t="n">
        <v>1503</v>
      </c>
      <c r="D2427" s="6" t="s">
        <v>315</v>
      </c>
      <c r="E2427" s="6" t="s">
        <v>2577</v>
      </c>
      <c r="F2427" s="6" t="s">
        <v>201</v>
      </c>
      <c r="G2427" s="6" t="s">
        <v>130</v>
      </c>
      <c r="H2427" s="6" t="s">
        <v>1715</v>
      </c>
      <c r="I2427" s="27" t="n">
        <v>12</v>
      </c>
      <c r="J2427" s="27" t="n">
        <v>16</v>
      </c>
      <c r="K2427" s="27" t="n">
        <v>8</v>
      </c>
      <c r="L2427" s="28" t="n">
        <f aca="false">I2427+J2427</f>
        <v>28</v>
      </c>
      <c r="M2427" s="28" t="n">
        <f aca="false">L2427+K2427</f>
        <v>36</v>
      </c>
      <c r="N2427" s="22" t="str">
        <f aca="false">IF(I2427&gt;0,"Sí","No")</f>
        <v>Sí</v>
      </c>
      <c r="O2427" s="22" t="str">
        <f aca="false">IF(J2427&gt;0,"Sí","No")</f>
        <v>Sí</v>
      </c>
      <c r="P2427" s="22" t="str">
        <f aca="false">IF(K2427&gt;0,"Sí","No")</f>
        <v>Sí</v>
      </c>
      <c r="Q2427" s="22" t="str">
        <f aca="false">IF(OR(I2427&gt;0,J2427&gt;0),"Sí","No")</f>
        <v>Sí</v>
      </c>
      <c r="R2427" s="27" t="n">
        <v>1789</v>
      </c>
      <c r="S2427" s="27" t="n">
        <v>2700</v>
      </c>
      <c r="T2427" s="27" t="n">
        <v>1300</v>
      </c>
      <c r="U2427" s="27" t="n">
        <v>1650</v>
      </c>
      <c r="V2427" s="27" t="n">
        <v>3600</v>
      </c>
      <c r="W2427" s="12" t="n">
        <f aca="false">IF(AND(I2427&gt;0,R2427&gt;0),(S2427-R2427)/R2427,"")</f>
        <v>0.509223029625489</v>
      </c>
      <c r="X2427" s="12" t="n">
        <f aca="false">IF(AND(J2427&gt;0,T2427&gt;0),(U2427-T2427)/T2427,"")</f>
        <v>0.269230769230769</v>
      </c>
      <c r="Y2427" s="12" t="n">
        <f aca="false">IF(AND(K2427&gt;0,V2427&gt;0),(V2427-Resumen!$B$7)/Resumen!$B$7,"")</f>
        <v>0.44</v>
      </c>
      <c r="Z2427" s="28" t="n">
        <f aca="false">IF(AND(K2427&gt;0,I2427&gt;0,V2427&gt;0,S2427&gt;0),V2427-S2427,"")</f>
        <v>900</v>
      </c>
      <c r="AA2427" s="12" t="n">
        <f aca="false">IF(Z2427&lt;&gt;"",Z2427/S2427,"")</f>
        <v>0.333333333333333</v>
      </c>
      <c r="AB2427" s="28" t="n">
        <f aca="false">IF(AND(K2427&gt;0,J2427&gt;0,V2427&gt;0,U2427&gt;0),V2427-U2427,"")</f>
        <v>1950</v>
      </c>
      <c r="AC2427" s="12" t="n">
        <f aca="false">IF(AB2427&lt;&gt;"",AB2427/U2427,"")</f>
        <v>1.18181818181818</v>
      </c>
      <c r="AD2427" s="27" t="n">
        <v>5</v>
      </c>
      <c r="AE2427" s="27" t="n">
        <v>3</v>
      </c>
      <c r="AF2427" s="27" t="n">
        <v>2</v>
      </c>
      <c r="AG2427" s="28" t="n">
        <f aca="false">AD2427+AE2427+AF2427</f>
        <v>10</v>
      </c>
      <c r="AH2427" s="12" t="n">
        <f aca="false">IF(AG2427&gt;0,AD2427/AG2427,"")</f>
        <v>0.5</v>
      </c>
      <c r="AI2427" s="27" t="n">
        <v>1</v>
      </c>
      <c r="AJ2427" s="27" t="n">
        <v>0</v>
      </c>
      <c r="AK2427" s="27" t="n">
        <v>0</v>
      </c>
      <c r="AL2427" s="22" t="str">
        <f aca="false">IF(OR(AJ2427&gt;0,AK2427&gt;0),"Sí","No")</f>
        <v>No</v>
      </c>
      <c r="AM2427" s="6" t="s">
        <v>198</v>
      </c>
      <c r="AN2427" s="6" t="s">
        <v>198</v>
      </c>
      <c r="AO2427" s="12" t="n">
        <f aca="false">IF(M2427&gt;0,K2427/M2427,"")</f>
        <v>0.222222222222222</v>
      </c>
      <c r="AP2427" s="22" t="str">
        <f aca="false">IF(M2427&gt;=Resumen!$B$5,"Alto","Bajo")</f>
        <v>Bajo</v>
      </c>
      <c r="AQ2427" s="22" t="str">
        <f aca="false">IF(AO2427&gt;=Resumen!$B$28,"Alto","Bajo")</f>
        <v>Bajo</v>
      </c>
      <c r="AR2427" s="22" t="str">
        <f aca="false">AP2427&amp;" Potencial / "&amp;AQ2427&amp;" Share"</f>
        <v>Bajo Potencial / Bajo Share</v>
      </c>
      <c r="AS2427" s="22" t="str">
        <f aca="false">IF(Q2427="Sí",IF(AO2427&gt;=Resumen!$B$29,"Alto","Bajo"),"")</f>
        <v>Bajo</v>
      </c>
      <c r="AT2427" s="22" t="str">
        <f aca="false">IF(AS2427&lt;&gt;"",AP2427&amp;" Potencial / "&amp;AS2427&amp;" Share","")</f>
        <v>Bajo Potencial / Bajo Share</v>
      </c>
      <c r="AU2427" s="22" t="str">
        <f aca="false">IF(AH2427="","Sin dato",IF(AH2427-AO2427&gt;Resumen!$B$6,"Sobre-exhibido",IF(AO2427-AH2427&gt;Resumen!$B$6,"Sub-exhibido","En línea")))</f>
        <v>Sobre-exhibido</v>
      </c>
      <c r="AV2427" s="22" t="n">
        <f aca="false">IF(AT2427="","",IF(AT2427="Alto Potencial / Bajo Share",1,IF(AT2427="Alto Potencial / Alto Share",2,IF(AT2427="Bajo Potencial / Alto Share",3,4))))</f>
        <v>4</v>
      </c>
      <c r="AW2427" s="22" t="str">
        <f aca="false">IF(Q2427="No","Sin competencia directa",IF(AV2427=1,"1 - Foco Conquista (Alto Pot / Bajo Share)",IF(AV2427=2,"2 - Foco Defensa (Alto Pot / Alto Share)",IF(AV2427=3,"3 - Monitoreo (Bajo Pot / Alto Share)","4 - Baja Prioridad (Bajo Pot / Bajo Share)"))))</f>
        <v>4 - Baja Prioridad (Bajo Pot / Bajo Share)</v>
      </c>
      <c r="AX2427" s="12" t="n">
        <f aca="false">IF(OR(IFERROR(AND(W2427&lt;&gt;"",Y2427&lt;&gt;"",Y2427-W2427&gt;Resumen!$B$8),FALSE()),IFERROR(AND(X2427&lt;&gt;"",Y2427&lt;&gt;"",Y2427-X2427&gt;Resumen!$B$8),FALSE())),MAX(IF(IFERROR(AND(W2427&lt;&gt;"",Y2427&lt;&gt;"",Y2427-W2427&gt;Resumen!$B$8),FALSE()),Y2427-W2427,0),IF(IFERROR(AND(X2427&lt;&gt;"",Y2427&lt;&gt;"",Y2427-X2427&gt;Resumen!$B$8),FALSE()),Y2427-X2427,0)),"")</f>
        <v>0.170769230769231</v>
      </c>
      <c r="AY2427" s="22" t="str">
        <f aca="false">IF(OR(IFERROR(AND(W2427&lt;&gt;"",Y2427&lt;&gt;"",Y2427-W2427&gt;Resumen!$B$8),FALSE()),IFERROR(AND(X2427&lt;&gt;"",Y2427&lt;&gt;"",Y2427-X2427&gt;Resumen!$B$8),FALSE())),TRIM("Lays tiene mayor markup que "&amp;IF(IFERROR(AND(W2427&lt;&gt;"",Y2427&lt;&gt;"",Y2427-W2427&gt;Resumen!$B$8),FALSE()),"Quento ","")&amp;IF(IFERROR(AND(X2427&lt;&gt;"",Y2427&lt;&gt;"",Y2427-X2427&gt;Resumen!$B$8),FALSE()),"Julicroc ","")&amp;"en este PDV"),"")</f>
        <v>Lays tiene mayor markup que Julicroc en este PDV</v>
      </c>
      <c r="AZ2427" s="22" t="str">
        <f aca="false">IF(COUNTIF('Plan Pehuamar - Lista'!$A$2:$A$167,A2427)&gt;0,"Sí","No")</f>
        <v>No</v>
      </c>
      <c r="BA2427" s="22" t="str">
        <f aca="false">IF(COUNTIF('Plan Combo 9+1'!$A$2:$A$226,A2427)&gt;0,"Sí","No")</f>
        <v>No</v>
      </c>
      <c r="BB2427" s="22" t="str">
        <f aca="false">IF(AH2427="","No",IF(BA2427="Sí",IF((AO2427-AH2427)&gt;Resumen!$B$6,"Sí","No"),IF((AO2427-AH2427)&gt;=Resumen!$B$132,"Sí","No")))</f>
        <v>No</v>
      </c>
      <c r="BC2427" s="22" t="str">
        <f aca="false">IF(AND(N2427="Sí",AL2427="Sí",AI2427=0),"Sí","No")</f>
        <v>No</v>
      </c>
      <c r="BD2427" s="22" t="str">
        <f aca="false">IF(COUNTIF('Plan 9+1 (con Pehuamar)'!$A$2:$A$227,A2427)&gt;0,"Sí","No")</f>
        <v>No</v>
      </c>
    </row>
    <row r="2428" customFormat="false" ht="15" hidden="false" customHeight="true" outlineLevel="0" collapsed="false">
      <c r="A2428" s="6" t="n">
        <v>201354</v>
      </c>
      <c r="B2428" s="6" t="n">
        <v>15</v>
      </c>
      <c r="C2428" s="6" t="n">
        <v>1503</v>
      </c>
      <c r="D2428" s="6" t="s">
        <v>315</v>
      </c>
      <c r="E2428" s="6" t="s">
        <v>2578</v>
      </c>
      <c r="F2428" s="6" t="s">
        <v>201</v>
      </c>
      <c r="G2428" s="6" t="s">
        <v>130</v>
      </c>
      <c r="H2428" s="6" t="s">
        <v>1715</v>
      </c>
      <c r="I2428" s="27" t="n">
        <v>10</v>
      </c>
      <c r="J2428" s="27" t="n">
        <v>12</v>
      </c>
      <c r="K2428" s="27" t="n">
        <v>6</v>
      </c>
      <c r="L2428" s="28" t="n">
        <f aca="false">I2428+J2428</f>
        <v>22</v>
      </c>
      <c r="M2428" s="28" t="n">
        <f aca="false">L2428+K2428</f>
        <v>28</v>
      </c>
      <c r="N2428" s="22" t="str">
        <f aca="false">IF(I2428&gt;0,"Sí","No")</f>
        <v>Sí</v>
      </c>
      <c r="O2428" s="22" t="str">
        <f aca="false">IF(J2428&gt;0,"Sí","No")</f>
        <v>Sí</v>
      </c>
      <c r="P2428" s="22" t="str">
        <f aca="false">IF(K2428&gt;0,"Sí","No")</f>
        <v>Sí</v>
      </c>
      <c r="Q2428" s="22" t="str">
        <f aca="false">IF(OR(I2428&gt;0,J2428&gt;0),"Sí","No")</f>
        <v>Sí</v>
      </c>
      <c r="R2428" s="27" t="n">
        <v>1800</v>
      </c>
      <c r="S2428" s="27" t="n">
        <v>2700</v>
      </c>
      <c r="T2428" s="27" t="n">
        <v>1300</v>
      </c>
      <c r="U2428" s="27" t="n">
        <v>1600</v>
      </c>
      <c r="V2428" s="27" t="n">
        <v>3600</v>
      </c>
      <c r="W2428" s="12" t="n">
        <f aca="false">IF(AND(I2428&gt;0,R2428&gt;0),(S2428-R2428)/R2428,"")</f>
        <v>0.5</v>
      </c>
      <c r="X2428" s="12" t="n">
        <f aca="false">IF(AND(J2428&gt;0,T2428&gt;0),(U2428-T2428)/T2428,"")</f>
        <v>0.230769230769231</v>
      </c>
      <c r="Y2428" s="12" t="n">
        <f aca="false">IF(AND(K2428&gt;0,V2428&gt;0),(V2428-Resumen!$B$7)/Resumen!$B$7,"")</f>
        <v>0.44</v>
      </c>
      <c r="Z2428" s="28" t="n">
        <f aca="false">IF(AND(K2428&gt;0,I2428&gt;0,V2428&gt;0,S2428&gt;0),V2428-S2428,"")</f>
        <v>900</v>
      </c>
      <c r="AA2428" s="12" t="n">
        <f aca="false">IF(Z2428&lt;&gt;"",Z2428/S2428,"")</f>
        <v>0.333333333333333</v>
      </c>
      <c r="AB2428" s="28" t="n">
        <f aca="false">IF(AND(K2428&gt;0,J2428&gt;0,V2428&gt;0,U2428&gt;0),V2428-U2428,"")</f>
        <v>2000</v>
      </c>
      <c r="AC2428" s="12" t="n">
        <f aca="false">IF(AB2428&lt;&gt;"",AB2428/U2428,"")</f>
        <v>1.25</v>
      </c>
      <c r="AD2428" s="27" t="n">
        <v>4</v>
      </c>
      <c r="AE2428" s="27" t="n">
        <v>3</v>
      </c>
      <c r="AF2428" s="27" t="n">
        <v>2</v>
      </c>
      <c r="AG2428" s="28" t="n">
        <f aca="false">AD2428+AE2428+AF2428</f>
        <v>9</v>
      </c>
      <c r="AH2428" s="12" t="n">
        <f aca="false">IF(AG2428&gt;0,AD2428/AG2428,"")</f>
        <v>0.444444444444444</v>
      </c>
      <c r="AI2428" s="27" t="n">
        <v>1</v>
      </c>
      <c r="AJ2428" s="27" t="n">
        <v>0</v>
      </c>
      <c r="AK2428" s="27" t="n">
        <v>4</v>
      </c>
      <c r="AL2428" s="22" t="str">
        <f aca="false">IF(OR(AJ2428&gt;0,AK2428&gt;0),"Sí","No")</f>
        <v>Sí</v>
      </c>
      <c r="AM2428" s="6" t="s">
        <v>198</v>
      </c>
      <c r="AN2428" s="6" t="s">
        <v>198</v>
      </c>
      <c r="AO2428" s="12" t="n">
        <f aca="false">IF(M2428&gt;0,K2428/M2428,"")</f>
        <v>0.214285714285714</v>
      </c>
      <c r="AP2428" s="22" t="str">
        <f aca="false">IF(M2428&gt;=Resumen!$B$5,"Alto","Bajo")</f>
        <v>Bajo</v>
      </c>
      <c r="AQ2428" s="22" t="str">
        <f aca="false">IF(AO2428&gt;=Resumen!$B$28,"Alto","Bajo")</f>
        <v>Bajo</v>
      </c>
      <c r="AR2428" s="22" t="str">
        <f aca="false">AP2428&amp;" Potencial / "&amp;AQ2428&amp;" Share"</f>
        <v>Bajo Potencial / Bajo Share</v>
      </c>
      <c r="AS2428" s="22" t="str">
        <f aca="false">IF(Q2428="Sí",IF(AO2428&gt;=Resumen!$B$29,"Alto","Bajo"),"")</f>
        <v>Bajo</v>
      </c>
      <c r="AT2428" s="22" t="str">
        <f aca="false">IF(AS2428&lt;&gt;"",AP2428&amp;" Potencial / "&amp;AS2428&amp;" Share","")</f>
        <v>Bajo Potencial / Bajo Share</v>
      </c>
      <c r="AU2428" s="22" t="str">
        <f aca="false">IF(AH2428="","Sin dato",IF(AH2428-AO2428&gt;Resumen!$B$6,"Sobre-exhibido",IF(AO2428-AH2428&gt;Resumen!$B$6,"Sub-exhibido","En línea")))</f>
        <v>Sobre-exhibido</v>
      </c>
      <c r="AV2428" s="22" t="n">
        <f aca="false">IF(AT2428="","",IF(AT2428="Alto Potencial / Bajo Share",1,IF(AT2428="Alto Potencial / Alto Share",2,IF(AT2428="Bajo Potencial / Alto Share",3,4))))</f>
        <v>4</v>
      </c>
      <c r="AW2428" s="22" t="str">
        <f aca="false">IF(Q2428="No","Sin competencia directa",IF(AV2428=1,"1 - Foco Conquista (Alto Pot / Bajo Share)",IF(AV2428=2,"2 - Foco Defensa (Alto Pot / Alto Share)",IF(AV2428=3,"3 - Monitoreo (Bajo Pot / Alto Share)","4 - Baja Prioridad (Bajo Pot / Bajo Share)"))))</f>
        <v>4 - Baja Prioridad (Bajo Pot / Bajo Share)</v>
      </c>
      <c r="AX2428" s="12" t="n">
        <f aca="false">IF(OR(IFERROR(AND(W2428&lt;&gt;"",Y2428&lt;&gt;"",Y2428-W2428&gt;Resumen!$B$8),FALSE()),IFERROR(AND(X2428&lt;&gt;"",Y2428&lt;&gt;"",Y2428-X2428&gt;Resumen!$B$8),FALSE())),MAX(IF(IFERROR(AND(W2428&lt;&gt;"",Y2428&lt;&gt;"",Y2428-W2428&gt;Resumen!$B$8),FALSE()),Y2428-W2428,0),IF(IFERROR(AND(X2428&lt;&gt;"",Y2428&lt;&gt;"",Y2428-X2428&gt;Resumen!$B$8),FALSE()),Y2428-X2428,0)),"")</f>
        <v>0.209230769230769</v>
      </c>
      <c r="AY2428" s="22" t="str">
        <f aca="false">IF(OR(IFERROR(AND(W2428&lt;&gt;"",Y2428&lt;&gt;"",Y2428-W2428&gt;Resumen!$B$8),FALSE()),IFERROR(AND(X2428&lt;&gt;"",Y2428&lt;&gt;"",Y2428-X2428&gt;Resumen!$B$8),FALSE())),TRIM("Lays tiene mayor markup que "&amp;IF(IFERROR(AND(W2428&lt;&gt;"",Y2428&lt;&gt;"",Y2428-W2428&gt;Resumen!$B$8),FALSE()),"Quento ","")&amp;IF(IFERROR(AND(X2428&lt;&gt;"",Y2428&lt;&gt;"",Y2428-X2428&gt;Resumen!$B$8),FALSE()),"Julicroc ","")&amp;"en este PDV"),"")</f>
        <v>Lays tiene mayor markup que Julicroc en este PDV</v>
      </c>
      <c r="AZ2428" s="22" t="str">
        <f aca="false">IF(COUNTIF('Plan Pehuamar - Lista'!$A$2:$A$167,A2428)&gt;0,"Sí","No")</f>
        <v>No</v>
      </c>
      <c r="BA2428" s="22" t="str">
        <f aca="false">IF(COUNTIF('Plan Combo 9+1'!$A$2:$A$226,A2428)&gt;0,"Sí","No")</f>
        <v>No</v>
      </c>
      <c r="BB2428" s="22" t="str">
        <f aca="false">IF(AH2428="","No",IF(BA2428="Sí",IF((AO2428-AH2428)&gt;Resumen!$B$6,"Sí","No"),IF((AO2428-AH2428)&gt;=Resumen!$B$132,"Sí","No")))</f>
        <v>No</v>
      </c>
      <c r="BC2428" s="22" t="str">
        <f aca="false">IF(AND(N2428="Sí",AL2428="Sí",AI2428=0),"Sí","No")</f>
        <v>No</v>
      </c>
      <c r="BD2428" s="22" t="str">
        <f aca="false">IF(COUNTIF('Plan 9+1 (con Pehuamar)'!$A$2:$A$227,A2428)&gt;0,"Sí","No")</f>
        <v>No</v>
      </c>
    </row>
    <row r="2429" customFormat="false" ht="15" hidden="false" customHeight="true" outlineLevel="0" collapsed="false">
      <c r="A2429" s="6" t="n">
        <v>201355</v>
      </c>
      <c r="B2429" s="6" t="n">
        <v>15</v>
      </c>
      <c r="C2429" s="6" t="n">
        <v>1503</v>
      </c>
      <c r="D2429" s="6" t="s">
        <v>315</v>
      </c>
      <c r="E2429" s="6" t="s">
        <v>2579</v>
      </c>
      <c r="F2429" s="6" t="s">
        <v>196</v>
      </c>
      <c r="G2429" s="6" t="s">
        <v>130</v>
      </c>
      <c r="H2429" s="6" t="s">
        <v>1715</v>
      </c>
      <c r="I2429" s="27" t="n">
        <v>14</v>
      </c>
      <c r="J2429" s="27" t="n">
        <v>32</v>
      </c>
      <c r="K2429" s="27" t="n">
        <v>16</v>
      </c>
      <c r="L2429" s="28" t="n">
        <f aca="false">I2429+J2429</f>
        <v>46</v>
      </c>
      <c r="M2429" s="28" t="n">
        <f aca="false">L2429+K2429</f>
        <v>62</v>
      </c>
      <c r="N2429" s="22" t="str">
        <f aca="false">IF(I2429&gt;0,"Sí","No")</f>
        <v>Sí</v>
      </c>
      <c r="O2429" s="22" t="str">
        <f aca="false">IF(J2429&gt;0,"Sí","No")</f>
        <v>Sí</v>
      </c>
      <c r="P2429" s="22" t="str">
        <f aca="false">IF(K2429&gt;0,"Sí","No")</f>
        <v>Sí</v>
      </c>
      <c r="Q2429" s="22" t="str">
        <f aca="false">IF(OR(I2429&gt;0,J2429&gt;0),"Sí","No")</f>
        <v>Sí</v>
      </c>
      <c r="R2429" s="27" t="n">
        <v>1789</v>
      </c>
      <c r="S2429" s="27" t="n">
        <v>2700</v>
      </c>
      <c r="T2429" s="27" t="n">
        <v>1389</v>
      </c>
      <c r="U2429" s="27" t="n">
        <v>2100</v>
      </c>
      <c r="V2429" s="27" t="n">
        <v>3600</v>
      </c>
      <c r="W2429" s="12" t="n">
        <f aca="false">IF(AND(I2429&gt;0,R2429&gt;0),(S2429-R2429)/R2429,"")</f>
        <v>0.509223029625489</v>
      </c>
      <c r="X2429" s="12" t="n">
        <f aca="false">IF(AND(J2429&gt;0,T2429&gt;0),(U2429-T2429)/T2429,"")</f>
        <v>0.511879049676026</v>
      </c>
      <c r="Y2429" s="12" t="n">
        <f aca="false">IF(AND(K2429&gt;0,V2429&gt;0),(V2429-Resumen!$B$7)/Resumen!$B$7,"")</f>
        <v>0.44</v>
      </c>
      <c r="Z2429" s="28" t="n">
        <f aca="false">IF(AND(K2429&gt;0,I2429&gt;0,V2429&gt;0,S2429&gt;0),V2429-S2429,"")</f>
        <v>900</v>
      </c>
      <c r="AA2429" s="12" t="n">
        <f aca="false">IF(Z2429&lt;&gt;"",Z2429/S2429,"")</f>
        <v>0.333333333333333</v>
      </c>
      <c r="AB2429" s="28" t="n">
        <f aca="false">IF(AND(K2429&gt;0,J2429&gt;0,V2429&gt;0,U2429&gt;0),V2429-U2429,"")</f>
        <v>1500</v>
      </c>
      <c r="AC2429" s="12" t="n">
        <f aca="false">IF(AB2429&lt;&gt;"",AB2429/U2429,"")</f>
        <v>0.714285714285714</v>
      </c>
      <c r="AD2429" s="27" t="n">
        <v>8</v>
      </c>
      <c r="AE2429" s="27" t="n">
        <v>3</v>
      </c>
      <c r="AF2429" s="27" t="n">
        <v>3</v>
      </c>
      <c r="AG2429" s="28" t="n">
        <f aca="false">AD2429+AE2429+AF2429</f>
        <v>14</v>
      </c>
      <c r="AH2429" s="12" t="n">
        <f aca="false">IF(AG2429&gt;0,AD2429/AG2429,"")</f>
        <v>0.571428571428571</v>
      </c>
      <c r="AI2429" s="27" t="n">
        <v>2</v>
      </c>
      <c r="AJ2429" s="27" t="n">
        <v>1</v>
      </c>
      <c r="AK2429" s="27" t="n">
        <v>0</v>
      </c>
      <c r="AL2429" s="22" t="str">
        <f aca="false">IF(OR(AJ2429&gt;0,AK2429&gt;0),"Sí","No")</f>
        <v>Sí</v>
      </c>
      <c r="AM2429" s="6" t="s">
        <v>198</v>
      </c>
      <c r="AN2429" s="6" t="s">
        <v>198</v>
      </c>
      <c r="AO2429" s="12" t="n">
        <f aca="false">IF(M2429&gt;0,K2429/M2429,"")</f>
        <v>0.258064516129032</v>
      </c>
      <c r="AP2429" s="22" t="str">
        <f aca="false">IF(M2429&gt;=Resumen!$B$5,"Alto","Bajo")</f>
        <v>Alto</v>
      </c>
      <c r="AQ2429" s="22" t="str">
        <f aca="false">IF(AO2429&gt;=Resumen!$B$28,"Alto","Bajo")</f>
        <v>Bajo</v>
      </c>
      <c r="AR2429" s="22" t="str">
        <f aca="false">AP2429&amp;" Potencial / "&amp;AQ2429&amp;" Share"</f>
        <v>Alto Potencial / Bajo Share</v>
      </c>
      <c r="AS2429" s="22" t="str">
        <f aca="false">IF(Q2429="Sí",IF(AO2429&gt;=Resumen!$B$29,"Alto","Bajo"),"")</f>
        <v>Bajo</v>
      </c>
      <c r="AT2429" s="22" t="str">
        <f aca="false">IF(AS2429&lt;&gt;"",AP2429&amp;" Potencial / "&amp;AS2429&amp;" Share","")</f>
        <v>Alto Potencial / Bajo Share</v>
      </c>
      <c r="AU2429" s="22" t="str">
        <f aca="false">IF(AH2429="","Sin dato",IF(AH2429-AO2429&gt;Resumen!$B$6,"Sobre-exhibido",IF(AO2429-AH2429&gt;Resumen!$B$6,"Sub-exhibido","En línea")))</f>
        <v>Sobre-exhibido</v>
      </c>
      <c r="AV2429" s="22" t="n">
        <f aca="false">IF(AT2429="","",IF(AT2429="Alto Potencial / Bajo Share",1,IF(AT2429="Alto Potencial / Alto Share",2,IF(AT2429="Bajo Potencial / Alto Share",3,4))))</f>
        <v>1</v>
      </c>
      <c r="AW2429" s="22" t="str">
        <f aca="false">IF(Q2429="No","Sin competencia directa",IF(AV2429=1,"1 - Foco Conquista (Alto Pot / Bajo Share)",IF(AV2429=2,"2 - Foco Defensa (Alto Pot / Alto Share)",IF(AV2429=3,"3 - Monitoreo (Bajo Pot / Alto Share)","4 - Baja Prioridad (Bajo Pot / Bajo Share)"))))</f>
        <v>1 - Foco Conquista (Alto Pot / Bajo Share)</v>
      </c>
      <c r="AX2429" s="12" t="str">
        <f aca="false">IF(OR(IFERROR(AND(W2429&lt;&gt;"",Y2429&lt;&gt;"",Y2429-W2429&gt;Resumen!$B$8),FALSE()),IFERROR(AND(X2429&lt;&gt;"",Y2429&lt;&gt;"",Y2429-X2429&gt;Resumen!$B$8),FALSE())),MAX(IF(IFERROR(AND(W2429&lt;&gt;"",Y2429&lt;&gt;"",Y2429-W2429&gt;Resumen!$B$8),FALSE()),Y2429-W2429,0),IF(IFERROR(AND(X2429&lt;&gt;"",Y2429&lt;&gt;"",Y2429-X2429&gt;Resumen!$B$8),FALSE()),Y2429-X2429,0)),"")</f>
        <v/>
      </c>
      <c r="AY2429" s="22" t="str">
        <f aca="false">IF(OR(IFERROR(AND(W2429&lt;&gt;"",Y2429&lt;&gt;"",Y2429-W2429&gt;Resumen!$B$8),FALSE()),IFERROR(AND(X2429&lt;&gt;"",Y2429&lt;&gt;"",Y2429-X2429&gt;Resumen!$B$8),FALSE())),TRIM("Lays tiene mayor markup que "&amp;IF(IFERROR(AND(W2429&lt;&gt;"",Y2429&lt;&gt;"",Y2429-W2429&gt;Resumen!$B$8),FALSE()),"Quento ","")&amp;IF(IFERROR(AND(X2429&lt;&gt;"",Y2429&lt;&gt;"",Y2429-X2429&gt;Resumen!$B$8),FALSE()),"Julicroc ","")&amp;"en este PDV"),"")</f>
        <v/>
      </c>
      <c r="AZ2429" s="22" t="str">
        <f aca="false">IF(COUNTIF('Plan Pehuamar - Lista'!$A$2:$A$167,A2429)&gt;0,"Sí","No")</f>
        <v>No</v>
      </c>
      <c r="BA2429" s="22" t="str">
        <f aca="false">IF(COUNTIF('Plan Combo 9+1'!$A$2:$A$226,A2429)&gt;0,"Sí","No")</f>
        <v>No</v>
      </c>
      <c r="BB2429" s="22" t="str">
        <f aca="false">IF(AH2429="","No",IF(BA2429="Sí",IF((AO2429-AH2429)&gt;Resumen!$B$6,"Sí","No"),IF((AO2429-AH2429)&gt;=Resumen!$B$132,"Sí","No")))</f>
        <v>No</v>
      </c>
      <c r="BC2429" s="22" t="str">
        <f aca="false">IF(AND(N2429="Sí",AL2429="Sí",AI2429=0),"Sí","No")</f>
        <v>No</v>
      </c>
      <c r="BD2429" s="22" t="str">
        <f aca="false">IF(COUNTIF('Plan 9+1 (con Pehuamar)'!$A$2:$A$227,A2429)&gt;0,"Sí","No")</f>
        <v>No</v>
      </c>
    </row>
    <row r="2430" customFormat="false" ht="15" hidden="false" customHeight="true" outlineLevel="0" collapsed="false">
      <c r="A2430" s="6" t="n">
        <v>201357</v>
      </c>
      <c r="B2430" s="6" t="n">
        <v>15</v>
      </c>
      <c r="C2430" s="6" t="n">
        <v>1503</v>
      </c>
      <c r="D2430" s="6" t="s">
        <v>315</v>
      </c>
      <c r="E2430" s="6" t="s">
        <v>2580</v>
      </c>
      <c r="F2430" s="6" t="s">
        <v>201</v>
      </c>
      <c r="G2430" s="6" t="s">
        <v>130</v>
      </c>
      <c r="H2430" s="6" t="s">
        <v>1715</v>
      </c>
      <c r="I2430" s="27" t="n">
        <v>0</v>
      </c>
      <c r="J2430" s="27" t="n">
        <v>0</v>
      </c>
      <c r="K2430" s="27" t="n">
        <v>0.8</v>
      </c>
      <c r="L2430" s="28" t="n">
        <f aca="false">I2430+J2430</f>
        <v>0</v>
      </c>
      <c r="M2430" s="28" t="n">
        <f aca="false">L2430+K2430</f>
        <v>0.8</v>
      </c>
      <c r="N2430" s="22" t="str">
        <f aca="false">IF(I2430&gt;0,"Sí","No")</f>
        <v>No</v>
      </c>
      <c r="O2430" s="22" t="str">
        <f aca="false">IF(J2430&gt;0,"Sí","No")</f>
        <v>No</v>
      </c>
      <c r="P2430" s="22" t="str">
        <f aca="false">IF(K2430&gt;0,"Sí","No")</f>
        <v>Sí</v>
      </c>
      <c r="Q2430" s="22" t="str">
        <f aca="false">IF(OR(I2430&gt;0,J2430&gt;0),"Sí","No")</f>
        <v>No</v>
      </c>
      <c r="R2430" s="27"/>
      <c r="S2430" s="27"/>
      <c r="T2430" s="27"/>
      <c r="U2430" s="27"/>
      <c r="V2430" s="27"/>
      <c r="W2430" s="12" t="str">
        <f aca="false">IF(AND(I2430&gt;0,R2430&gt;0),(S2430-R2430)/R2430,"")</f>
        <v/>
      </c>
      <c r="X2430" s="12" t="str">
        <f aca="false">IF(AND(J2430&gt;0,T2430&gt;0),(U2430-T2430)/T2430,"")</f>
        <v/>
      </c>
      <c r="Y2430" s="12" t="str">
        <f aca="false">IF(AND(K2430&gt;0,V2430&gt;0),(V2430-Resumen!$B$7)/Resumen!$B$7,"")</f>
        <v/>
      </c>
      <c r="Z2430" s="28" t="str">
        <f aca="false">IF(AND(K2430&gt;0,I2430&gt;0,V2430&gt;0,S2430&gt;0),V2430-S2430,"")</f>
        <v/>
      </c>
      <c r="AA2430" s="12" t="str">
        <f aca="false">IF(Z2430&lt;&gt;"",Z2430/S2430,"")</f>
        <v/>
      </c>
      <c r="AB2430" s="28" t="str">
        <f aca="false">IF(AND(K2430&gt;0,J2430&gt;0,V2430&gt;0,U2430&gt;0),V2430-U2430,"")</f>
        <v/>
      </c>
      <c r="AC2430" s="12" t="str">
        <f aca="false">IF(AB2430&lt;&gt;"",AB2430/U2430,"")</f>
        <v/>
      </c>
      <c r="AD2430" s="27" t="n">
        <v>0</v>
      </c>
      <c r="AE2430" s="27" t="n">
        <v>0</v>
      </c>
      <c r="AF2430" s="27" t="n">
        <v>0</v>
      </c>
      <c r="AG2430" s="28" t="n">
        <f aca="false">AD2430+AE2430+AF2430</f>
        <v>0</v>
      </c>
      <c r="AH2430" s="12" t="str">
        <f aca="false">IF(AG2430&gt;0,AD2430/AG2430,"")</f>
        <v/>
      </c>
      <c r="AI2430" s="27" t="n">
        <v>0</v>
      </c>
      <c r="AJ2430" s="27" t="n">
        <v>0</v>
      </c>
      <c r="AK2430" s="27" t="n">
        <v>0</v>
      </c>
      <c r="AL2430" s="22" t="str">
        <f aca="false">IF(OR(AJ2430&gt;0,AK2430&gt;0),"Sí","No")</f>
        <v>No</v>
      </c>
      <c r="AM2430" s="6"/>
      <c r="AN2430" s="6"/>
      <c r="AO2430" s="12" t="n">
        <f aca="false">IF(M2430&gt;0,K2430/M2430,"")</f>
        <v>1</v>
      </c>
      <c r="AP2430" s="22" t="str">
        <f aca="false">IF(M2430&gt;=Resumen!$B$5,"Alto","Bajo")</f>
        <v>Bajo</v>
      </c>
      <c r="AQ2430" s="22" t="str">
        <f aca="false">IF(AO2430&gt;=Resumen!$B$28,"Alto","Bajo")</f>
        <v>Alto</v>
      </c>
      <c r="AR2430" s="22" t="str">
        <f aca="false">AP2430&amp;" Potencial / "&amp;AQ2430&amp;" Share"</f>
        <v>Bajo Potencial / Alto Share</v>
      </c>
      <c r="AS2430" s="22" t="str">
        <f aca="false">IF(Q2430="Sí",IF(AO2430&gt;=Resumen!$B$29,"Alto","Bajo"),"")</f>
        <v/>
      </c>
      <c r="AT2430" s="22" t="str">
        <f aca="false">IF(AS2430&lt;&gt;"",AP2430&amp;" Potencial / "&amp;AS2430&amp;" Share","")</f>
        <v/>
      </c>
      <c r="AU2430" s="22" t="str">
        <f aca="false">IF(AH2430="","Sin dato",IF(AH2430-AO2430&gt;Resumen!$B$6,"Sobre-exhibido",IF(AO2430-AH2430&gt;Resumen!$B$6,"Sub-exhibido","En línea")))</f>
        <v>Sin dato</v>
      </c>
      <c r="AV2430" s="22" t="str">
        <f aca="false">IF(AT2430="","",IF(AT2430="Alto Potencial / Bajo Share",1,IF(AT2430="Alto Potencial / Alto Share",2,IF(AT2430="Bajo Potencial / Alto Share",3,4))))</f>
        <v/>
      </c>
      <c r="AW2430" s="22" t="str">
        <f aca="false">IF(Q2430="No","Sin competencia directa",IF(AV2430=1,"1 - Foco Conquista (Alto Pot / Bajo Share)",IF(AV2430=2,"2 - Foco Defensa (Alto Pot / Alto Share)",IF(AV2430=3,"3 - Monitoreo (Bajo Pot / Alto Share)","4 - Baja Prioridad (Bajo Pot / Bajo Share)"))))</f>
        <v>Sin competencia directa</v>
      </c>
      <c r="AX2430" s="12" t="str">
        <f aca="false">IF(OR(IFERROR(AND(W2430&lt;&gt;"",Y2430&lt;&gt;"",Y2430-W2430&gt;Resumen!$B$8),FALSE()),IFERROR(AND(X2430&lt;&gt;"",Y2430&lt;&gt;"",Y2430-X2430&gt;Resumen!$B$8),FALSE())),MAX(IF(IFERROR(AND(W2430&lt;&gt;"",Y2430&lt;&gt;"",Y2430-W2430&gt;Resumen!$B$8),FALSE()),Y2430-W2430,0),IF(IFERROR(AND(X2430&lt;&gt;"",Y2430&lt;&gt;"",Y2430-X2430&gt;Resumen!$B$8),FALSE()),Y2430-X2430,0)),"")</f>
        <v/>
      </c>
      <c r="AY2430" s="22" t="str">
        <f aca="false">IF(OR(IFERROR(AND(W2430&lt;&gt;"",Y2430&lt;&gt;"",Y2430-W2430&gt;Resumen!$B$8),FALSE()),IFERROR(AND(X2430&lt;&gt;"",Y2430&lt;&gt;"",Y2430-X2430&gt;Resumen!$B$8),FALSE())),TRIM("Lays tiene mayor markup que "&amp;IF(IFERROR(AND(W2430&lt;&gt;"",Y2430&lt;&gt;"",Y2430-W2430&gt;Resumen!$B$8),FALSE()),"Quento ","")&amp;IF(IFERROR(AND(X2430&lt;&gt;"",Y2430&lt;&gt;"",Y2430-X2430&gt;Resumen!$B$8),FALSE()),"Julicroc ","")&amp;"en este PDV"),"")</f>
        <v/>
      </c>
      <c r="AZ2430" s="22" t="str">
        <f aca="false">IF(COUNTIF('Plan Pehuamar - Lista'!$A$2:$A$167,A2430)&gt;0,"Sí","No")</f>
        <v>No</v>
      </c>
      <c r="BA2430" s="22" t="str">
        <f aca="false">IF(COUNTIF('Plan Combo 9+1'!$A$2:$A$226,A2430)&gt;0,"Sí","No")</f>
        <v>No</v>
      </c>
      <c r="BB2430" s="22" t="str">
        <f aca="false">IF(AH2430="","No",IF(BA2430="Sí",IF((AO2430-AH2430)&gt;Resumen!$B$6,"Sí","No"),IF((AO2430-AH2430)&gt;=Resumen!$B$132,"Sí","No")))</f>
        <v>No</v>
      </c>
      <c r="BC2430" s="22" t="str">
        <f aca="false">IF(AND(N2430="Sí",AL2430="Sí",AI2430=0),"Sí","No")</f>
        <v>No</v>
      </c>
      <c r="BD2430" s="22" t="str">
        <f aca="false">IF(COUNTIF('Plan 9+1 (con Pehuamar)'!$A$2:$A$227,A2430)&gt;0,"Sí","No")</f>
        <v>No</v>
      </c>
    </row>
    <row r="2431" customFormat="false" ht="15" hidden="false" customHeight="true" outlineLevel="0" collapsed="false">
      <c r="A2431" s="6" t="n">
        <v>201921</v>
      </c>
      <c r="B2431" s="6" t="n">
        <v>15</v>
      </c>
      <c r="C2431" s="6" t="n">
        <v>1503</v>
      </c>
      <c r="D2431" s="6" t="s">
        <v>315</v>
      </c>
      <c r="E2431" s="6" t="s">
        <v>2581</v>
      </c>
      <c r="F2431" s="6" t="s">
        <v>201</v>
      </c>
      <c r="G2431" s="6" t="s">
        <v>130</v>
      </c>
      <c r="H2431" s="6" t="s">
        <v>1715</v>
      </c>
      <c r="I2431" s="27" t="n">
        <v>8</v>
      </c>
      <c r="J2431" s="27" t="n">
        <v>6</v>
      </c>
      <c r="K2431" s="27" t="n">
        <v>3</v>
      </c>
      <c r="L2431" s="28" t="n">
        <f aca="false">I2431+J2431</f>
        <v>14</v>
      </c>
      <c r="M2431" s="28" t="n">
        <f aca="false">L2431+K2431</f>
        <v>17</v>
      </c>
      <c r="N2431" s="22" t="str">
        <f aca="false">IF(I2431&gt;0,"Sí","No")</f>
        <v>Sí</v>
      </c>
      <c r="O2431" s="22" t="str">
        <f aca="false">IF(J2431&gt;0,"Sí","No")</f>
        <v>Sí</v>
      </c>
      <c r="P2431" s="22" t="str">
        <f aca="false">IF(K2431&gt;0,"Sí","No")</f>
        <v>Sí</v>
      </c>
      <c r="Q2431" s="22" t="str">
        <f aca="false">IF(OR(I2431&gt;0,J2431&gt;0),"Sí","No")</f>
        <v>Sí</v>
      </c>
      <c r="R2431" s="27" t="n">
        <v>1800</v>
      </c>
      <c r="S2431" s="27" t="n">
        <v>2650</v>
      </c>
      <c r="T2431" s="27" t="n">
        <v>1300</v>
      </c>
      <c r="U2431" s="27" t="n">
        <v>2100</v>
      </c>
      <c r="V2431" s="27" t="n">
        <v>3550</v>
      </c>
      <c r="W2431" s="12" t="n">
        <f aca="false">IF(AND(I2431&gt;0,R2431&gt;0),(S2431-R2431)/R2431,"")</f>
        <v>0.472222222222222</v>
      </c>
      <c r="X2431" s="12" t="n">
        <f aca="false">IF(AND(J2431&gt;0,T2431&gt;0),(U2431-T2431)/T2431,"")</f>
        <v>0.615384615384615</v>
      </c>
      <c r="Y2431" s="12" t="n">
        <f aca="false">IF(AND(K2431&gt;0,V2431&gt;0),(V2431-Resumen!$B$7)/Resumen!$B$7,"")</f>
        <v>0.42</v>
      </c>
      <c r="Z2431" s="28" t="n">
        <f aca="false">IF(AND(K2431&gt;0,I2431&gt;0,V2431&gt;0,S2431&gt;0),V2431-S2431,"")</f>
        <v>900</v>
      </c>
      <c r="AA2431" s="12" t="n">
        <f aca="false">IF(Z2431&lt;&gt;"",Z2431/S2431,"")</f>
        <v>0.339622641509434</v>
      </c>
      <c r="AB2431" s="28" t="n">
        <f aca="false">IF(AND(K2431&gt;0,J2431&gt;0,V2431&gt;0,U2431&gt;0),V2431-U2431,"")</f>
        <v>1450</v>
      </c>
      <c r="AC2431" s="12" t="n">
        <f aca="false">IF(AB2431&lt;&gt;"",AB2431/U2431,"")</f>
        <v>0.690476190476191</v>
      </c>
      <c r="AD2431" s="27" t="n">
        <v>2</v>
      </c>
      <c r="AE2431" s="27" t="n">
        <v>4</v>
      </c>
      <c r="AF2431" s="27" t="n">
        <v>3</v>
      </c>
      <c r="AG2431" s="28" t="n">
        <f aca="false">AD2431+AE2431+AF2431</f>
        <v>9</v>
      </c>
      <c r="AH2431" s="12" t="n">
        <f aca="false">IF(AG2431&gt;0,AD2431/AG2431,"")</f>
        <v>0.222222222222222</v>
      </c>
      <c r="AI2431" s="27" t="n">
        <v>1</v>
      </c>
      <c r="AJ2431" s="27" t="n">
        <v>0</v>
      </c>
      <c r="AK2431" s="27" t="n">
        <v>1</v>
      </c>
      <c r="AL2431" s="22" t="str">
        <f aca="false">IF(OR(AJ2431&gt;0,AK2431&gt;0),"Sí","No")</f>
        <v>Sí</v>
      </c>
      <c r="AM2431" s="6" t="s">
        <v>198</v>
      </c>
      <c r="AN2431" s="6" t="s">
        <v>198</v>
      </c>
      <c r="AO2431" s="12" t="n">
        <f aca="false">IF(M2431&gt;0,K2431/M2431,"")</f>
        <v>0.176470588235294</v>
      </c>
      <c r="AP2431" s="22" t="str">
        <f aca="false">IF(M2431&gt;=Resumen!$B$5,"Alto","Bajo")</f>
        <v>Bajo</v>
      </c>
      <c r="AQ2431" s="22" t="str">
        <f aca="false">IF(AO2431&gt;=Resumen!$B$28,"Alto","Bajo")</f>
        <v>Bajo</v>
      </c>
      <c r="AR2431" s="22" t="str">
        <f aca="false">AP2431&amp;" Potencial / "&amp;AQ2431&amp;" Share"</f>
        <v>Bajo Potencial / Bajo Share</v>
      </c>
      <c r="AS2431" s="22" t="str">
        <f aca="false">IF(Q2431="Sí",IF(AO2431&gt;=Resumen!$B$29,"Alto","Bajo"),"")</f>
        <v>Bajo</v>
      </c>
      <c r="AT2431" s="22" t="str">
        <f aca="false">IF(AS2431&lt;&gt;"",AP2431&amp;" Potencial / "&amp;AS2431&amp;" Share","")</f>
        <v>Bajo Potencial / Bajo Share</v>
      </c>
      <c r="AU2431" s="22" t="str">
        <f aca="false">IF(AH2431="","Sin dato",IF(AH2431-AO2431&gt;Resumen!$B$6,"Sobre-exhibido",IF(AO2431-AH2431&gt;Resumen!$B$6,"Sub-exhibido","En línea")))</f>
        <v>En línea</v>
      </c>
      <c r="AV2431" s="22" t="n">
        <f aca="false">IF(AT2431="","",IF(AT2431="Alto Potencial / Bajo Share",1,IF(AT2431="Alto Potencial / Alto Share",2,IF(AT2431="Bajo Potencial / Alto Share",3,4))))</f>
        <v>4</v>
      </c>
      <c r="AW2431" s="22" t="str">
        <f aca="false">IF(Q2431="No","Sin competencia directa",IF(AV2431=1,"1 - Foco Conquista (Alto Pot / Bajo Share)",IF(AV2431=2,"2 - Foco Defensa (Alto Pot / Alto Share)",IF(AV2431=3,"3 - Monitoreo (Bajo Pot / Alto Share)","4 - Baja Prioridad (Bajo Pot / Bajo Share)"))))</f>
        <v>4 - Baja Prioridad (Bajo Pot / Bajo Share)</v>
      </c>
      <c r="AX2431" s="12" t="str">
        <f aca="false">IF(OR(IFERROR(AND(W2431&lt;&gt;"",Y2431&lt;&gt;"",Y2431-W2431&gt;Resumen!$B$8),FALSE()),IFERROR(AND(X2431&lt;&gt;"",Y2431&lt;&gt;"",Y2431-X2431&gt;Resumen!$B$8),FALSE())),MAX(IF(IFERROR(AND(W2431&lt;&gt;"",Y2431&lt;&gt;"",Y2431-W2431&gt;Resumen!$B$8),FALSE()),Y2431-W2431,0),IF(IFERROR(AND(X2431&lt;&gt;"",Y2431&lt;&gt;"",Y2431-X2431&gt;Resumen!$B$8),FALSE()),Y2431-X2431,0)),"")</f>
        <v/>
      </c>
      <c r="AY2431" s="22" t="str">
        <f aca="false">IF(OR(IFERROR(AND(W2431&lt;&gt;"",Y2431&lt;&gt;"",Y2431-W2431&gt;Resumen!$B$8),FALSE()),IFERROR(AND(X2431&lt;&gt;"",Y2431&lt;&gt;"",Y2431-X2431&gt;Resumen!$B$8),FALSE())),TRIM("Lays tiene mayor markup que "&amp;IF(IFERROR(AND(W2431&lt;&gt;"",Y2431&lt;&gt;"",Y2431-W2431&gt;Resumen!$B$8),FALSE()),"Quento ","")&amp;IF(IFERROR(AND(X2431&lt;&gt;"",Y2431&lt;&gt;"",Y2431-X2431&gt;Resumen!$B$8),FALSE()),"Julicroc ","")&amp;"en este PDV"),"")</f>
        <v/>
      </c>
      <c r="AZ2431" s="22" t="str">
        <f aca="false">IF(COUNTIF('Plan Pehuamar - Lista'!$A$2:$A$167,A2431)&gt;0,"Sí","No")</f>
        <v>No</v>
      </c>
      <c r="BA2431" s="22" t="str">
        <f aca="false">IF(COUNTIF('Plan Combo 9+1'!$A$2:$A$226,A2431)&gt;0,"Sí","No")</f>
        <v>No</v>
      </c>
      <c r="BB2431" s="22" t="str">
        <f aca="false">IF(AH2431="","No",IF(BA2431="Sí",IF((AO2431-AH2431)&gt;Resumen!$B$6,"Sí","No"),IF((AO2431-AH2431)&gt;=Resumen!$B$132,"Sí","No")))</f>
        <v>No</v>
      </c>
      <c r="BC2431" s="22" t="str">
        <f aca="false">IF(AND(N2431="Sí",AL2431="Sí",AI2431=0),"Sí","No")</f>
        <v>No</v>
      </c>
      <c r="BD2431" s="22" t="str">
        <f aca="false">IF(COUNTIF('Plan 9+1 (con Pehuamar)'!$A$2:$A$227,A2431)&gt;0,"Sí","No")</f>
        <v>No</v>
      </c>
    </row>
    <row r="2432" customFormat="false" ht="15" hidden="false" customHeight="true" outlineLevel="0" collapsed="false">
      <c r="A2432" s="6" t="n">
        <v>202431</v>
      </c>
      <c r="B2432" s="6" t="n">
        <v>15</v>
      </c>
      <c r="C2432" s="6" t="n">
        <v>1503</v>
      </c>
      <c r="D2432" s="6" t="s">
        <v>315</v>
      </c>
      <c r="E2432" s="6" t="s">
        <v>2582</v>
      </c>
      <c r="F2432" s="6" t="s">
        <v>201</v>
      </c>
      <c r="G2432" s="6" t="s">
        <v>130</v>
      </c>
      <c r="H2432" s="6" t="s">
        <v>1715</v>
      </c>
      <c r="I2432" s="27" t="n">
        <v>8</v>
      </c>
      <c r="J2432" s="27" t="n">
        <v>0</v>
      </c>
      <c r="K2432" s="27" t="n">
        <v>5</v>
      </c>
      <c r="L2432" s="28" t="n">
        <f aca="false">I2432+J2432</f>
        <v>8</v>
      </c>
      <c r="M2432" s="28" t="n">
        <f aca="false">L2432+K2432</f>
        <v>13</v>
      </c>
      <c r="N2432" s="22" t="str">
        <f aca="false">IF(I2432&gt;0,"Sí","No")</f>
        <v>Sí</v>
      </c>
      <c r="O2432" s="22" t="str">
        <f aca="false">IF(J2432&gt;0,"Sí","No")</f>
        <v>No</v>
      </c>
      <c r="P2432" s="22" t="str">
        <f aca="false">IF(K2432&gt;0,"Sí","No")</f>
        <v>Sí</v>
      </c>
      <c r="Q2432" s="22" t="str">
        <f aca="false">IF(OR(I2432&gt;0,J2432&gt;0),"Sí","No")</f>
        <v>Sí</v>
      </c>
      <c r="R2432" s="27" t="n">
        <v>1800</v>
      </c>
      <c r="S2432" s="27" t="n">
        <v>2650</v>
      </c>
      <c r="T2432" s="27"/>
      <c r="U2432" s="27"/>
      <c r="V2432" s="27" t="n">
        <v>3650</v>
      </c>
      <c r="W2432" s="12" t="n">
        <f aca="false">IF(AND(I2432&gt;0,R2432&gt;0),(S2432-R2432)/R2432,"")</f>
        <v>0.472222222222222</v>
      </c>
      <c r="X2432" s="12" t="str">
        <f aca="false">IF(AND(J2432&gt;0,T2432&gt;0),(U2432-T2432)/T2432,"")</f>
        <v/>
      </c>
      <c r="Y2432" s="12" t="n">
        <f aca="false">IF(AND(K2432&gt;0,V2432&gt;0),(V2432-Resumen!$B$7)/Resumen!$B$7,"")</f>
        <v>0.46</v>
      </c>
      <c r="Z2432" s="28" t="n">
        <f aca="false">IF(AND(K2432&gt;0,I2432&gt;0,V2432&gt;0,S2432&gt;0),V2432-S2432,"")</f>
        <v>1000</v>
      </c>
      <c r="AA2432" s="12" t="n">
        <f aca="false">IF(Z2432&lt;&gt;"",Z2432/S2432,"")</f>
        <v>0.377358490566038</v>
      </c>
      <c r="AB2432" s="28" t="str">
        <f aca="false">IF(AND(K2432&gt;0,J2432&gt;0,V2432&gt;0,U2432&gt;0),V2432-U2432,"")</f>
        <v/>
      </c>
      <c r="AC2432" s="12" t="str">
        <f aca="false">IF(AB2432&lt;&gt;"",AB2432/U2432,"")</f>
        <v/>
      </c>
      <c r="AD2432" s="27" t="n">
        <v>4</v>
      </c>
      <c r="AE2432" s="27" t="n">
        <v>4</v>
      </c>
      <c r="AF2432" s="27" t="n">
        <v>0</v>
      </c>
      <c r="AG2432" s="28" t="n">
        <f aca="false">AD2432+AE2432+AF2432</f>
        <v>8</v>
      </c>
      <c r="AH2432" s="12" t="n">
        <f aca="false">IF(AG2432&gt;0,AD2432/AG2432,"")</f>
        <v>0.5</v>
      </c>
      <c r="AI2432" s="27" t="n">
        <v>1</v>
      </c>
      <c r="AJ2432" s="27" t="n">
        <v>0</v>
      </c>
      <c r="AK2432" s="27" t="n">
        <v>0</v>
      </c>
      <c r="AL2432" s="22" t="str">
        <f aca="false">IF(OR(AJ2432&gt;0,AK2432&gt;0),"Sí","No")</f>
        <v>No</v>
      </c>
      <c r="AM2432" s="6" t="s">
        <v>198</v>
      </c>
      <c r="AN2432" s="6"/>
      <c r="AO2432" s="12" t="n">
        <f aca="false">IF(M2432&gt;0,K2432/M2432,"")</f>
        <v>0.384615384615385</v>
      </c>
      <c r="AP2432" s="22" t="str">
        <f aca="false">IF(M2432&gt;=Resumen!$B$5,"Alto","Bajo")</f>
        <v>Bajo</v>
      </c>
      <c r="AQ2432" s="22" t="str">
        <f aca="false">IF(AO2432&gt;=Resumen!$B$28,"Alto","Bajo")</f>
        <v>Bajo</v>
      </c>
      <c r="AR2432" s="22" t="str">
        <f aca="false">AP2432&amp;" Potencial / "&amp;AQ2432&amp;" Share"</f>
        <v>Bajo Potencial / Bajo Share</v>
      </c>
      <c r="AS2432" s="22" t="str">
        <f aca="false">IF(Q2432="Sí",IF(AO2432&gt;=Resumen!$B$29,"Alto","Bajo"),"")</f>
        <v>Bajo</v>
      </c>
      <c r="AT2432" s="22" t="str">
        <f aca="false">IF(AS2432&lt;&gt;"",AP2432&amp;" Potencial / "&amp;AS2432&amp;" Share","")</f>
        <v>Bajo Potencial / Bajo Share</v>
      </c>
      <c r="AU2432" s="22" t="str">
        <f aca="false">IF(AH2432="","Sin dato",IF(AH2432-AO2432&gt;Resumen!$B$6,"Sobre-exhibido",IF(AO2432-AH2432&gt;Resumen!$B$6,"Sub-exhibido","En línea")))</f>
        <v>Sobre-exhibido</v>
      </c>
      <c r="AV2432" s="22" t="n">
        <f aca="false">IF(AT2432="","",IF(AT2432="Alto Potencial / Bajo Share",1,IF(AT2432="Alto Potencial / Alto Share",2,IF(AT2432="Bajo Potencial / Alto Share",3,4))))</f>
        <v>4</v>
      </c>
      <c r="AW2432" s="22" t="str">
        <f aca="false">IF(Q2432="No","Sin competencia directa",IF(AV2432=1,"1 - Foco Conquista (Alto Pot / Bajo Share)",IF(AV2432=2,"2 - Foco Defensa (Alto Pot / Alto Share)",IF(AV2432=3,"3 - Monitoreo (Bajo Pot / Alto Share)","4 - Baja Prioridad (Bajo Pot / Bajo Share)"))))</f>
        <v>4 - Baja Prioridad (Bajo Pot / Bajo Share)</v>
      </c>
      <c r="AX2432" s="12" t="str">
        <f aca="false">IF(OR(IFERROR(AND(W2432&lt;&gt;"",Y2432&lt;&gt;"",Y2432-W2432&gt;Resumen!$B$8),FALSE()),IFERROR(AND(X2432&lt;&gt;"",Y2432&lt;&gt;"",Y2432-X2432&gt;Resumen!$B$8),FALSE())),MAX(IF(IFERROR(AND(W2432&lt;&gt;"",Y2432&lt;&gt;"",Y2432-W2432&gt;Resumen!$B$8),FALSE()),Y2432-W2432,0),IF(IFERROR(AND(X2432&lt;&gt;"",Y2432&lt;&gt;"",Y2432-X2432&gt;Resumen!$B$8),FALSE()),Y2432-X2432,0)),"")</f>
        <v/>
      </c>
      <c r="AY2432" s="22" t="str">
        <f aca="false">IF(OR(IFERROR(AND(W2432&lt;&gt;"",Y2432&lt;&gt;"",Y2432-W2432&gt;Resumen!$B$8),FALSE()),IFERROR(AND(X2432&lt;&gt;"",Y2432&lt;&gt;"",Y2432-X2432&gt;Resumen!$B$8),FALSE())),TRIM("Lays tiene mayor markup que "&amp;IF(IFERROR(AND(W2432&lt;&gt;"",Y2432&lt;&gt;"",Y2432-W2432&gt;Resumen!$B$8),FALSE()),"Quento ","")&amp;IF(IFERROR(AND(X2432&lt;&gt;"",Y2432&lt;&gt;"",Y2432-X2432&gt;Resumen!$B$8),FALSE()),"Julicroc ","")&amp;"en este PDV"),"")</f>
        <v/>
      </c>
      <c r="AZ2432" s="22" t="str">
        <f aca="false">IF(COUNTIF('Plan Pehuamar - Lista'!$A$2:$A$167,A2432)&gt;0,"Sí","No")</f>
        <v>No</v>
      </c>
      <c r="BA2432" s="22" t="str">
        <f aca="false">IF(COUNTIF('Plan Combo 9+1'!$A$2:$A$226,A2432)&gt;0,"Sí","No")</f>
        <v>No</v>
      </c>
      <c r="BB2432" s="22" t="str">
        <f aca="false">IF(AH2432="","No",IF(BA2432="Sí",IF((AO2432-AH2432)&gt;Resumen!$B$6,"Sí","No"),IF((AO2432-AH2432)&gt;=Resumen!$B$132,"Sí","No")))</f>
        <v>No</v>
      </c>
      <c r="BC2432" s="22" t="str">
        <f aca="false">IF(AND(N2432="Sí",AL2432="Sí",AI2432=0),"Sí","No")</f>
        <v>No</v>
      </c>
      <c r="BD2432" s="22" t="str">
        <f aca="false">IF(COUNTIF('Plan 9+1 (con Pehuamar)'!$A$2:$A$227,A2432)&gt;0,"Sí","No")</f>
        <v>No</v>
      </c>
    </row>
    <row r="2433" customFormat="false" ht="15" hidden="false" customHeight="true" outlineLevel="0" collapsed="false">
      <c r="A2433" s="6" t="n">
        <v>202442</v>
      </c>
      <c r="B2433" s="6" t="n">
        <v>15</v>
      </c>
      <c r="C2433" s="6" t="n">
        <v>1503</v>
      </c>
      <c r="D2433" s="6" t="s">
        <v>315</v>
      </c>
      <c r="E2433" s="6" t="s">
        <v>2583</v>
      </c>
      <c r="F2433" s="6" t="s">
        <v>361</v>
      </c>
      <c r="G2433" s="6" t="s">
        <v>130</v>
      </c>
      <c r="H2433" s="6" t="s">
        <v>1715</v>
      </c>
      <c r="I2433" s="27" t="n">
        <v>48</v>
      </c>
      <c r="J2433" s="27" t="n">
        <v>32</v>
      </c>
      <c r="K2433" s="27" t="n">
        <v>35</v>
      </c>
      <c r="L2433" s="28" t="n">
        <f aca="false">I2433+J2433</f>
        <v>80</v>
      </c>
      <c r="M2433" s="28" t="n">
        <f aca="false">L2433+K2433</f>
        <v>115</v>
      </c>
      <c r="N2433" s="22" t="str">
        <f aca="false">IF(I2433&gt;0,"Sí","No")</f>
        <v>Sí</v>
      </c>
      <c r="O2433" s="22" t="str">
        <f aca="false">IF(J2433&gt;0,"Sí","No")</f>
        <v>Sí</v>
      </c>
      <c r="P2433" s="22" t="str">
        <f aca="false">IF(K2433&gt;0,"Sí","No")</f>
        <v>Sí</v>
      </c>
      <c r="Q2433" s="22" t="str">
        <f aca="false">IF(OR(I2433&gt;0,J2433&gt;0),"Sí","No")</f>
        <v>Sí</v>
      </c>
      <c r="R2433" s="27" t="n">
        <v>1414</v>
      </c>
      <c r="S2433" s="27" t="n">
        <v>2050</v>
      </c>
      <c r="T2433" s="27" t="n">
        <v>984</v>
      </c>
      <c r="U2433" s="27" t="n">
        <v>1500</v>
      </c>
      <c r="V2433" s="27" t="n">
        <v>3300</v>
      </c>
      <c r="W2433" s="12" t="n">
        <f aca="false">IF(AND(I2433&gt;0,R2433&gt;0),(S2433-R2433)/R2433,"")</f>
        <v>0.44978783592645</v>
      </c>
      <c r="X2433" s="12" t="n">
        <f aca="false">IF(AND(J2433&gt;0,T2433&gt;0),(U2433-T2433)/T2433,"")</f>
        <v>0.524390243902439</v>
      </c>
      <c r="Y2433" s="12" t="n">
        <f aca="false">IF(AND(K2433&gt;0,V2433&gt;0),(V2433-Resumen!$B$7)/Resumen!$B$7,"")</f>
        <v>0.32</v>
      </c>
      <c r="Z2433" s="28" t="n">
        <f aca="false">IF(AND(K2433&gt;0,I2433&gt;0,V2433&gt;0,S2433&gt;0),V2433-S2433,"")</f>
        <v>1250</v>
      </c>
      <c r="AA2433" s="12" t="n">
        <f aca="false">IF(Z2433&lt;&gt;"",Z2433/S2433,"")</f>
        <v>0.609756097560976</v>
      </c>
      <c r="AB2433" s="28" t="n">
        <f aca="false">IF(AND(K2433&gt;0,J2433&gt;0,V2433&gt;0,U2433&gt;0),V2433-U2433,"")</f>
        <v>1800</v>
      </c>
      <c r="AC2433" s="12" t="n">
        <f aca="false">IF(AB2433&lt;&gt;"",AB2433/U2433,"")</f>
        <v>1.2</v>
      </c>
      <c r="AD2433" s="27" t="n">
        <v>9</v>
      </c>
      <c r="AE2433" s="27" t="n">
        <v>3</v>
      </c>
      <c r="AF2433" s="27" t="n">
        <v>3</v>
      </c>
      <c r="AG2433" s="28" t="n">
        <f aca="false">AD2433+AE2433+AF2433</f>
        <v>15</v>
      </c>
      <c r="AH2433" s="12" t="n">
        <f aca="false">IF(AG2433&gt;0,AD2433/AG2433,"")</f>
        <v>0.6</v>
      </c>
      <c r="AI2433" s="27" t="n">
        <v>3</v>
      </c>
      <c r="AJ2433" s="27" t="n">
        <v>1</v>
      </c>
      <c r="AK2433" s="27" t="n">
        <v>0</v>
      </c>
      <c r="AL2433" s="22" t="str">
        <f aca="false">IF(OR(AJ2433&gt;0,AK2433&gt;0),"Sí","No")</f>
        <v>Sí</v>
      </c>
      <c r="AM2433" s="6" t="s">
        <v>397</v>
      </c>
      <c r="AN2433" s="6" t="s">
        <v>397</v>
      </c>
      <c r="AO2433" s="12" t="n">
        <f aca="false">IF(M2433&gt;0,K2433/M2433,"")</f>
        <v>0.304347826086957</v>
      </c>
      <c r="AP2433" s="22" t="str">
        <f aca="false">IF(M2433&gt;=Resumen!$B$5,"Alto","Bajo")</f>
        <v>Alto</v>
      </c>
      <c r="AQ2433" s="22" t="str">
        <f aca="false">IF(AO2433&gt;=Resumen!$B$28,"Alto","Bajo")</f>
        <v>Bajo</v>
      </c>
      <c r="AR2433" s="22" t="str">
        <f aca="false">AP2433&amp;" Potencial / "&amp;AQ2433&amp;" Share"</f>
        <v>Alto Potencial / Bajo Share</v>
      </c>
      <c r="AS2433" s="22" t="str">
        <f aca="false">IF(Q2433="Sí",IF(AO2433&gt;=Resumen!$B$29,"Alto","Bajo"),"")</f>
        <v>Bajo</v>
      </c>
      <c r="AT2433" s="22" t="str">
        <f aca="false">IF(AS2433&lt;&gt;"",AP2433&amp;" Potencial / "&amp;AS2433&amp;" Share","")</f>
        <v>Alto Potencial / Bajo Share</v>
      </c>
      <c r="AU2433" s="22" t="str">
        <f aca="false">IF(AH2433="","Sin dato",IF(AH2433-AO2433&gt;Resumen!$B$6,"Sobre-exhibido",IF(AO2433-AH2433&gt;Resumen!$B$6,"Sub-exhibido","En línea")))</f>
        <v>Sobre-exhibido</v>
      </c>
      <c r="AV2433" s="22" t="n">
        <f aca="false">IF(AT2433="","",IF(AT2433="Alto Potencial / Bajo Share",1,IF(AT2433="Alto Potencial / Alto Share",2,IF(AT2433="Bajo Potencial / Alto Share",3,4))))</f>
        <v>1</v>
      </c>
      <c r="AW2433" s="22" t="str">
        <f aca="false">IF(Q2433="No","Sin competencia directa",IF(AV2433=1,"1 - Foco Conquista (Alto Pot / Bajo Share)",IF(AV2433=2,"2 - Foco Defensa (Alto Pot / Alto Share)",IF(AV2433=3,"3 - Monitoreo (Bajo Pot / Alto Share)","4 - Baja Prioridad (Bajo Pot / Bajo Share)"))))</f>
        <v>1 - Foco Conquista (Alto Pot / Bajo Share)</v>
      </c>
      <c r="AX2433" s="12" t="str">
        <f aca="false">IF(OR(IFERROR(AND(W2433&lt;&gt;"",Y2433&lt;&gt;"",Y2433-W2433&gt;Resumen!$B$8),FALSE()),IFERROR(AND(X2433&lt;&gt;"",Y2433&lt;&gt;"",Y2433-X2433&gt;Resumen!$B$8),FALSE())),MAX(IF(IFERROR(AND(W2433&lt;&gt;"",Y2433&lt;&gt;"",Y2433-W2433&gt;Resumen!$B$8),FALSE()),Y2433-W2433,0),IF(IFERROR(AND(X2433&lt;&gt;"",Y2433&lt;&gt;"",Y2433-X2433&gt;Resumen!$B$8),FALSE()),Y2433-X2433,0)),"")</f>
        <v/>
      </c>
      <c r="AY2433" s="22" t="str">
        <f aca="false">IF(OR(IFERROR(AND(W2433&lt;&gt;"",Y2433&lt;&gt;"",Y2433-W2433&gt;Resumen!$B$8),FALSE()),IFERROR(AND(X2433&lt;&gt;"",Y2433&lt;&gt;"",Y2433-X2433&gt;Resumen!$B$8),FALSE())),TRIM("Lays tiene mayor markup que "&amp;IF(IFERROR(AND(W2433&lt;&gt;"",Y2433&lt;&gt;"",Y2433-W2433&gt;Resumen!$B$8),FALSE()),"Quento ","")&amp;IF(IFERROR(AND(X2433&lt;&gt;"",Y2433&lt;&gt;"",Y2433-X2433&gt;Resumen!$B$8),FALSE()),"Julicroc ","")&amp;"en este PDV"),"")</f>
        <v/>
      </c>
      <c r="AZ2433" s="22" t="str">
        <f aca="false">IF(COUNTIF('Plan Pehuamar - Lista'!$A$2:$A$167,A2433)&gt;0,"Sí","No")</f>
        <v>No</v>
      </c>
      <c r="BA2433" s="22" t="str">
        <f aca="false">IF(COUNTIF('Plan Combo 9+1'!$A$2:$A$226,A2433)&gt;0,"Sí","No")</f>
        <v>Sí</v>
      </c>
      <c r="BB2433" s="22" t="str">
        <f aca="false">IF(AH2433="","No",IF(BA2433="Sí",IF((AO2433-AH2433)&gt;Resumen!$B$6,"Sí","No"),IF((AO2433-AH2433)&gt;=Resumen!$B$132,"Sí","No")))</f>
        <v>No</v>
      </c>
      <c r="BC2433" s="22" t="str">
        <f aca="false">IF(AND(N2433="Sí",AL2433="Sí",AI2433=0),"Sí","No")</f>
        <v>No</v>
      </c>
      <c r="BD2433" s="22" t="str">
        <f aca="false">IF(COUNTIF('Plan 9+1 (con Pehuamar)'!$A$2:$A$227,A2433)&gt;0,"Sí","No")</f>
        <v>Sí</v>
      </c>
    </row>
    <row r="2434" customFormat="false" ht="15" hidden="false" customHeight="true" outlineLevel="0" collapsed="false">
      <c r="A2434" s="6" t="n">
        <v>202589</v>
      </c>
      <c r="B2434" s="6" t="n">
        <v>15</v>
      </c>
      <c r="C2434" s="6" t="n">
        <v>1503</v>
      </c>
      <c r="D2434" s="6" t="s">
        <v>315</v>
      </c>
      <c r="E2434" s="6" t="s">
        <v>2584</v>
      </c>
      <c r="F2434" s="6" t="s">
        <v>201</v>
      </c>
      <c r="G2434" s="6" t="s">
        <v>130</v>
      </c>
      <c r="H2434" s="6" t="s">
        <v>1715</v>
      </c>
      <c r="I2434" s="27" t="n">
        <v>0</v>
      </c>
      <c r="J2434" s="27" t="n">
        <v>0</v>
      </c>
      <c r="K2434" s="27" t="n">
        <v>0.8</v>
      </c>
      <c r="L2434" s="28" t="n">
        <f aca="false">I2434+J2434</f>
        <v>0</v>
      </c>
      <c r="M2434" s="28" t="n">
        <f aca="false">L2434+K2434</f>
        <v>0.8</v>
      </c>
      <c r="N2434" s="22" t="str">
        <f aca="false">IF(I2434&gt;0,"Sí","No")</f>
        <v>No</v>
      </c>
      <c r="O2434" s="22" t="str">
        <f aca="false">IF(J2434&gt;0,"Sí","No")</f>
        <v>No</v>
      </c>
      <c r="P2434" s="22" t="str">
        <f aca="false">IF(K2434&gt;0,"Sí","No")</f>
        <v>Sí</v>
      </c>
      <c r="Q2434" s="22" t="str">
        <f aca="false">IF(OR(I2434&gt;0,J2434&gt;0),"Sí","No")</f>
        <v>No</v>
      </c>
      <c r="R2434" s="27"/>
      <c r="S2434" s="27"/>
      <c r="T2434" s="27"/>
      <c r="U2434" s="27"/>
      <c r="V2434" s="27"/>
      <c r="W2434" s="12" t="str">
        <f aca="false">IF(AND(I2434&gt;0,R2434&gt;0),(S2434-R2434)/R2434,"")</f>
        <v/>
      </c>
      <c r="X2434" s="12" t="str">
        <f aca="false">IF(AND(J2434&gt;0,T2434&gt;0),(U2434-T2434)/T2434,"")</f>
        <v/>
      </c>
      <c r="Y2434" s="12" t="str">
        <f aca="false">IF(AND(K2434&gt;0,V2434&gt;0),(V2434-Resumen!$B$7)/Resumen!$B$7,"")</f>
        <v/>
      </c>
      <c r="Z2434" s="28" t="str">
        <f aca="false">IF(AND(K2434&gt;0,I2434&gt;0,V2434&gt;0,S2434&gt;0),V2434-S2434,"")</f>
        <v/>
      </c>
      <c r="AA2434" s="12" t="str">
        <f aca="false">IF(Z2434&lt;&gt;"",Z2434/S2434,"")</f>
        <v/>
      </c>
      <c r="AB2434" s="28" t="str">
        <f aca="false">IF(AND(K2434&gt;0,J2434&gt;0,V2434&gt;0,U2434&gt;0),V2434-U2434,"")</f>
        <v/>
      </c>
      <c r="AC2434" s="12" t="str">
        <f aca="false">IF(AB2434&lt;&gt;"",AB2434/U2434,"")</f>
        <v/>
      </c>
      <c r="AD2434" s="27" t="n">
        <v>0</v>
      </c>
      <c r="AE2434" s="27" t="n">
        <v>0</v>
      </c>
      <c r="AF2434" s="27" t="n">
        <v>0</v>
      </c>
      <c r="AG2434" s="28" t="n">
        <f aca="false">AD2434+AE2434+AF2434</f>
        <v>0</v>
      </c>
      <c r="AH2434" s="12" t="str">
        <f aca="false">IF(AG2434&gt;0,AD2434/AG2434,"")</f>
        <v/>
      </c>
      <c r="AI2434" s="27" t="n">
        <v>0</v>
      </c>
      <c r="AJ2434" s="27" t="n">
        <v>0</v>
      </c>
      <c r="AK2434" s="27" t="n">
        <v>0</v>
      </c>
      <c r="AL2434" s="22" t="str">
        <f aca="false">IF(OR(AJ2434&gt;0,AK2434&gt;0),"Sí","No")</f>
        <v>No</v>
      </c>
      <c r="AM2434" s="6"/>
      <c r="AN2434" s="6"/>
      <c r="AO2434" s="12" t="n">
        <f aca="false">IF(M2434&gt;0,K2434/M2434,"")</f>
        <v>1</v>
      </c>
      <c r="AP2434" s="22" t="str">
        <f aca="false">IF(M2434&gt;=Resumen!$B$5,"Alto","Bajo")</f>
        <v>Bajo</v>
      </c>
      <c r="AQ2434" s="22" t="str">
        <f aca="false">IF(AO2434&gt;=Resumen!$B$28,"Alto","Bajo")</f>
        <v>Alto</v>
      </c>
      <c r="AR2434" s="22" t="str">
        <f aca="false">AP2434&amp;" Potencial / "&amp;AQ2434&amp;" Share"</f>
        <v>Bajo Potencial / Alto Share</v>
      </c>
      <c r="AS2434" s="22" t="str">
        <f aca="false">IF(Q2434="Sí",IF(AO2434&gt;=Resumen!$B$29,"Alto","Bajo"),"")</f>
        <v/>
      </c>
      <c r="AT2434" s="22" t="str">
        <f aca="false">IF(AS2434&lt;&gt;"",AP2434&amp;" Potencial / "&amp;AS2434&amp;" Share","")</f>
        <v/>
      </c>
      <c r="AU2434" s="22" t="str">
        <f aca="false">IF(AH2434="","Sin dato",IF(AH2434-AO2434&gt;Resumen!$B$6,"Sobre-exhibido",IF(AO2434-AH2434&gt;Resumen!$B$6,"Sub-exhibido","En línea")))</f>
        <v>Sin dato</v>
      </c>
      <c r="AV2434" s="22" t="str">
        <f aca="false">IF(AT2434="","",IF(AT2434="Alto Potencial / Bajo Share",1,IF(AT2434="Alto Potencial / Alto Share",2,IF(AT2434="Bajo Potencial / Alto Share",3,4))))</f>
        <v/>
      </c>
      <c r="AW2434" s="22" t="str">
        <f aca="false">IF(Q2434="No","Sin competencia directa",IF(AV2434=1,"1 - Foco Conquista (Alto Pot / Bajo Share)",IF(AV2434=2,"2 - Foco Defensa (Alto Pot / Alto Share)",IF(AV2434=3,"3 - Monitoreo (Bajo Pot / Alto Share)","4 - Baja Prioridad (Bajo Pot / Bajo Share)"))))</f>
        <v>Sin competencia directa</v>
      </c>
      <c r="AX2434" s="12" t="str">
        <f aca="false">IF(OR(IFERROR(AND(W2434&lt;&gt;"",Y2434&lt;&gt;"",Y2434-W2434&gt;Resumen!$B$8),FALSE()),IFERROR(AND(X2434&lt;&gt;"",Y2434&lt;&gt;"",Y2434-X2434&gt;Resumen!$B$8),FALSE())),MAX(IF(IFERROR(AND(W2434&lt;&gt;"",Y2434&lt;&gt;"",Y2434-W2434&gt;Resumen!$B$8),FALSE()),Y2434-W2434,0),IF(IFERROR(AND(X2434&lt;&gt;"",Y2434&lt;&gt;"",Y2434-X2434&gt;Resumen!$B$8),FALSE()),Y2434-X2434,0)),"")</f>
        <v/>
      </c>
      <c r="AY2434" s="22" t="str">
        <f aca="false">IF(OR(IFERROR(AND(W2434&lt;&gt;"",Y2434&lt;&gt;"",Y2434-W2434&gt;Resumen!$B$8),FALSE()),IFERROR(AND(X2434&lt;&gt;"",Y2434&lt;&gt;"",Y2434-X2434&gt;Resumen!$B$8),FALSE())),TRIM("Lays tiene mayor markup que "&amp;IF(IFERROR(AND(W2434&lt;&gt;"",Y2434&lt;&gt;"",Y2434-W2434&gt;Resumen!$B$8),FALSE()),"Quento ","")&amp;IF(IFERROR(AND(X2434&lt;&gt;"",Y2434&lt;&gt;"",Y2434-X2434&gt;Resumen!$B$8),FALSE()),"Julicroc ","")&amp;"en este PDV"),"")</f>
        <v/>
      </c>
      <c r="AZ2434" s="22" t="str">
        <f aca="false">IF(COUNTIF('Plan Pehuamar - Lista'!$A$2:$A$167,A2434)&gt;0,"Sí","No")</f>
        <v>No</v>
      </c>
      <c r="BA2434" s="22" t="str">
        <f aca="false">IF(COUNTIF('Plan Combo 9+1'!$A$2:$A$226,A2434)&gt;0,"Sí","No")</f>
        <v>No</v>
      </c>
      <c r="BB2434" s="22" t="str">
        <f aca="false">IF(AH2434="","No",IF(BA2434="Sí",IF((AO2434-AH2434)&gt;Resumen!$B$6,"Sí","No"),IF((AO2434-AH2434)&gt;=Resumen!$B$132,"Sí","No")))</f>
        <v>No</v>
      </c>
      <c r="BC2434" s="22" t="str">
        <f aca="false">IF(AND(N2434="Sí",AL2434="Sí",AI2434=0),"Sí","No")</f>
        <v>No</v>
      </c>
      <c r="BD2434" s="22" t="str">
        <f aca="false">IF(COUNTIF('Plan 9+1 (con Pehuamar)'!$A$2:$A$227,A2434)&gt;0,"Sí","No")</f>
        <v>No</v>
      </c>
    </row>
    <row r="2435" customFormat="false" ht="15" hidden="false" customHeight="true" outlineLevel="0" collapsed="false">
      <c r="A2435" s="6" t="n">
        <v>202652</v>
      </c>
      <c r="B2435" s="6" t="n">
        <v>15</v>
      </c>
      <c r="C2435" s="6" t="n">
        <v>1503</v>
      </c>
      <c r="D2435" s="6" t="s">
        <v>315</v>
      </c>
      <c r="E2435" s="6" t="s">
        <v>2585</v>
      </c>
      <c r="F2435" s="6" t="s">
        <v>201</v>
      </c>
      <c r="G2435" s="6" t="s">
        <v>130</v>
      </c>
      <c r="H2435" s="6" t="s">
        <v>1715</v>
      </c>
      <c r="I2435" s="27" t="n">
        <v>10</v>
      </c>
      <c r="J2435" s="27" t="n">
        <v>12</v>
      </c>
      <c r="K2435" s="27" t="n">
        <v>7</v>
      </c>
      <c r="L2435" s="28" t="n">
        <f aca="false">I2435+J2435</f>
        <v>22</v>
      </c>
      <c r="M2435" s="28" t="n">
        <f aca="false">L2435+K2435</f>
        <v>29</v>
      </c>
      <c r="N2435" s="22" t="str">
        <f aca="false">IF(I2435&gt;0,"Sí","No")</f>
        <v>Sí</v>
      </c>
      <c r="O2435" s="22" t="str">
        <f aca="false">IF(J2435&gt;0,"Sí","No")</f>
        <v>Sí</v>
      </c>
      <c r="P2435" s="22" t="str">
        <f aca="false">IF(K2435&gt;0,"Sí","No")</f>
        <v>Sí</v>
      </c>
      <c r="Q2435" s="22" t="str">
        <f aca="false">IF(OR(I2435&gt;0,J2435&gt;0),"Sí","No")</f>
        <v>Sí</v>
      </c>
      <c r="R2435" s="27" t="n">
        <v>1800</v>
      </c>
      <c r="S2435" s="27" t="n">
        <v>2800</v>
      </c>
      <c r="T2435" s="27" t="n">
        <v>1300</v>
      </c>
      <c r="U2435" s="27" t="n">
        <v>2700</v>
      </c>
      <c r="V2435" s="27" t="n">
        <v>3700</v>
      </c>
      <c r="W2435" s="12" t="n">
        <f aca="false">IF(AND(I2435&gt;0,R2435&gt;0),(S2435-R2435)/R2435,"")</f>
        <v>0.555555555555556</v>
      </c>
      <c r="X2435" s="12" t="n">
        <f aca="false">IF(AND(J2435&gt;0,T2435&gt;0),(U2435-T2435)/T2435,"")</f>
        <v>1.07692307692308</v>
      </c>
      <c r="Y2435" s="12" t="n">
        <f aca="false">IF(AND(K2435&gt;0,V2435&gt;0),(V2435-Resumen!$B$7)/Resumen!$B$7,"")</f>
        <v>0.48</v>
      </c>
      <c r="Z2435" s="28" t="n">
        <f aca="false">IF(AND(K2435&gt;0,I2435&gt;0,V2435&gt;0,S2435&gt;0),V2435-S2435,"")</f>
        <v>900</v>
      </c>
      <c r="AA2435" s="12" t="n">
        <f aca="false">IF(Z2435&lt;&gt;"",Z2435/S2435,"")</f>
        <v>0.321428571428571</v>
      </c>
      <c r="AB2435" s="28" t="n">
        <f aca="false">IF(AND(K2435&gt;0,J2435&gt;0,V2435&gt;0,U2435&gt;0),V2435-U2435,"")</f>
        <v>1000</v>
      </c>
      <c r="AC2435" s="12" t="n">
        <f aca="false">IF(AB2435&lt;&gt;"",AB2435/U2435,"")</f>
        <v>0.37037037037037</v>
      </c>
      <c r="AD2435" s="27" t="n">
        <v>3</v>
      </c>
      <c r="AE2435" s="27" t="n">
        <v>4</v>
      </c>
      <c r="AF2435" s="27" t="n">
        <v>3</v>
      </c>
      <c r="AG2435" s="28" t="n">
        <f aca="false">AD2435+AE2435+AF2435</f>
        <v>10</v>
      </c>
      <c r="AH2435" s="12" t="n">
        <f aca="false">IF(AG2435&gt;0,AD2435/AG2435,"")</f>
        <v>0.3</v>
      </c>
      <c r="AI2435" s="27" t="n">
        <v>0</v>
      </c>
      <c r="AJ2435" s="27" t="n">
        <v>0</v>
      </c>
      <c r="AK2435" s="27" t="n">
        <v>0</v>
      </c>
      <c r="AL2435" s="22" t="str">
        <f aca="false">IF(OR(AJ2435&gt;0,AK2435&gt;0),"Sí","No")</f>
        <v>No</v>
      </c>
      <c r="AM2435" s="6" t="s">
        <v>198</v>
      </c>
      <c r="AN2435" s="6" t="s">
        <v>198</v>
      </c>
      <c r="AO2435" s="12" t="n">
        <f aca="false">IF(M2435&gt;0,K2435/M2435,"")</f>
        <v>0.241379310344828</v>
      </c>
      <c r="AP2435" s="22" t="str">
        <f aca="false">IF(M2435&gt;=Resumen!$B$5,"Alto","Bajo")</f>
        <v>Bajo</v>
      </c>
      <c r="AQ2435" s="22" t="str">
        <f aca="false">IF(AO2435&gt;=Resumen!$B$28,"Alto","Bajo")</f>
        <v>Bajo</v>
      </c>
      <c r="AR2435" s="22" t="str">
        <f aca="false">AP2435&amp;" Potencial / "&amp;AQ2435&amp;" Share"</f>
        <v>Bajo Potencial / Bajo Share</v>
      </c>
      <c r="AS2435" s="22" t="str">
        <f aca="false">IF(Q2435="Sí",IF(AO2435&gt;=Resumen!$B$29,"Alto","Bajo"),"")</f>
        <v>Bajo</v>
      </c>
      <c r="AT2435" s="22" t="str">
        <f aca="false">IF(AS2435&lt;&gt;"",AP2435&amp;" Potencial / "&amp;AS2435&amp;" Share","")</f>
        <v>Bajo Potencial / Bajo Share</v>
      </c>
      <c r="AU2435" s="22" t="str">
        <f aca="false">IF(AH2435="","Sin dato",IF(AH2435-AO2435&gt;Resumen!$B$6,"Sobre-exhibido",IF(AO2435-AH2435&gt;Resumen!$B$6,"Sub-exhibido","En línea")))</f>
        <v>Sobre-exhibido</v>
      </c>
      <c r="AV2435" s="22" t="n">
        <f aca="false">IF(AT2435="","",IF(AT2435="Alto Potencial / Bajo Share",1,IF(AT2435="Alto Potencial / Alto Share",2,IF(AT2435="Bajo Potencial / Alto Share",3,4))))</f>
        <v>4</v>
      </c>
      <c r="AW2435" s="22" t="str">
        <f aca="false">IF(Q2435="No","Sin competencia directa",IF(AV2435=1,"1 - Foco Conquista (Alto Pot / Bajo Share)",IF(AV2435=2,"2 - Foco Defensa (Alto Pot / Alto Share)",IF(AV2435=3,"3 - Monitoreo (Bajo Pot / Alto Share)","4 - Baja Prioridad (Bajo Pot / Bajo Share)"))))</f>
        <v>4 - Baja Prioridad (Bajo Pot / Bajo Share)</v>
      </c>
      <c r="AX2435" s="12" t="str">
        <f aca="false">IF(OR(IFERROR(AND(W2435&lt;&gt;"",Y2435&lt;&gt;"",Y2435-W2435&gt;Resumen!$B$8),FALSE()),IFERROR(AND(X2435&lt;&gt;"",Y2435&lt;&gt;"",Y2435-X2435&gt;Resumen!$B$8),FALSE())),MAX(IF(IFERROR(AND(W2435&lt;&gt;"",Y2435&lt;&gt;"",Y2435-W2435&gt;Resumen!$B$8),FALSE()),Y2435-W2435,0),IF(IFERROR(AND(X2435&lt;&gt;"",Y2435&lt;&gt;"",Y2435-X2435&gt;Resumen!$B$8),FALSE()),Y2435-X2435,0)),"")</f>
        <v/>
      </c>
      <c r="AY2435" s="22" t="str">
        <f aca="false">IF(OR(IFERROR(AND(W2435&lt;&gt;"",Y2435&lt;&gt;"",Y2435-W2435&gt;Resumen!$B$8),FALSE()),IFERROR(AND(X2435&lt;&gt;"",Y2435&lt;&gt;"",Y2435-X2435&gt;Resumen!$B$8),FALSE())),TRIM("Lays tiene mayor markup que "&amp;IF(IFERROR(AND(W2435&lt;&gt;"",Y2435&lt;&gt;"",Y2435-W2435&gt;Resumen!$B$8),FALSE()),"Quento ","")&amp;IF(IFERROR(AND(X2435&lt;&gt;"",Y2435&lt;&gt;"",Y2435-X2435&gt;Resumen!$B$8),FALSE()),"Julicroc ","")&amp;"en este PDV"),"")</f>
        <v/>
      </c>
      <c r="AZ2435" s="22" t="str">
        <f aca="false">IF(COUNTIF('Plan Pehuamar - Lista'!$A$2:$A$167,A2435)&gt;0,"Sí","No")</f>
        <v>No</v>
      </c>
      <c r="BA2435" s="22" t="str">
        <f aca="false">IF(COUNTIF('Plan Combo 9+1'!$A$2:$A$226,A2435)&gt;0,"Sí","No")</f>
        <v>No</v>
      </c>
      <c r="BB2435" s="22" t="str">
        <f aca="false">IF(AH2435="","No",IF(BA2435="Sí",IF((AO2435-AH2435)&gt;Resumen!$B$6,"Sí","No"),IF((AO2435-AH2435)&gt;=Resumen!$B$132,"Sí","No")))</f>
        <v>No</v>
      </c>
      <c r="BC2435" s="22" t="str">
        <f aca="false">IF(AND(N2435="Sí",AL2435="Sí",AI2435=0),"Sí","No")</f>
        <v>No</v>
      </c>
      <c r="BD2435" s="22" t="str">
        <f aca="false">IF(COUNTIF('Plan 9+1 (con Pehuamar)'!$A$2:$A$227,A2435)&gt;0,"Sí","No")</f>
        <v>No</v>
      </c>
    </row>
    <row r="2436" customFormat="false" ht="15" hidden="false" customHeight="true" outlineLevel="0" collapsed="false">
      <c r="A2436" s="6" t="n">
        <v>202692</v>
      </c>
      <c r="B2436" s="6" t="n">
        <v>15</v>
      </c>
      <c r="C2436" s="6" t="n">
        <v>1503</v>
      </c>
      <c r="D2436" s="6" t="s">
        <v>315</v>
      </c>
      <c r="E2436" s="6" t="s">
        <v>2586</v>
      </c>
      <c r="F2436" s="6" t="s">
        <v>201</v>
      </c>
      <c r="G2436" s="6" t="s">
        <v>130</v>
      </c>
      <c r="H2436" s="6" t="s">
        <v>1715</v>
      </c>
      <c r="I2436" s="27" t="n">
        <v>10</v>
      </c>
      <c r="J2436" s="27" t="n">
        <v>8</v>
      </c>
      <c r="K2436" s="27" t="n">
        <v>5</v>
      </c>
      <c r="L2436" s="28" t="n">
        <f aca="false">I2436+J2436</f>
        <v>18</v>
      </c>
      <c r="M2436" s="28" t="n">
        <f aca="false">L2436+K2436</f>
        <v>23</v>
      </c>
      <c r="N2436" s="22" t="str">
        <f aca="false">IF(I2436&gt;0,"Sí","No")</f>
        <v>Sí</v>
      </c>
      <c r="O2436" s="22" t="str">
        <f aca="false">IF(J2436&gt;0,"Sí","No")</f>
        <v>Sí</v>
      </c>
      <c r="P2436" s="22" t="str">
        <f aca="false">IF(K2436&gt;0,"Sí","No")</f>
        <v>Sí</v>
      </c>
      <c r="Q2436" s="22" t="str">
        <f aca="false">IF(OR(I2436&gt;0,J2436&gt;0),"Sí","No")</f>
        <v>Sí</v>
      </c>
      <c r="R2436" s="27" t="n">
        <v>1750</v>
      </c>
      <c r="S2436" s="27" t="n">
        <v>2500</v>
      </c>
      <c r="T2436" s="27" t="n">
        <v>1389</v>
      </c>
      <c r="U2436" s="27" t="n">
        <v>2000</v>
      </c>
      <c r="V2436" s="27" t="n">
        <v>3500</v>
      </c>
      <c r="W2436" s="12" t="n">
        <f aca="false">IF(AND(I2436&gt;0,R2436&gt;0),(S2436-R2436)/R2436,"")</f>
        <v>0.428571428571429</v>
      </c>
      <c r="X2436" s="12" t="n">
        <f aca="false">IF(AND(J2436&gt;0,T2436&gt;0),(U2436-T2436)/T2436,"")</f>
        <v>0.439884809215263</v>
      </c>
      <c r="Y2436" s="12" t="n">
        <f aca="false">IF(AND(K2436&gt;0,V2436&gt;0),(V2436-Resumen!$B$7)/Resumen!$B$7,"")</f>
        <v>0.4</v>
      </c>
      <c r="Z2436" s="28" t="n">
        <f aca="false">IF(AND(K2436&gt;0,I2436&gt;0,V2436&gt;0,S2436&gt;0),V2436-S2436,"")</f>
        <v>1000</v>
      </c>
      <c r="AA2436" s="12" t="n">
        <f aca="false">IF(Z2436&lt;&gt;"",Z2436/S2436,"")</f>
        <v>0.4</v>
      </c>
      <c r="AB2436" s="28" t="n">
        <f aca="false">IF(AND(K2436&gt;0,J2436&gt;0,V2436&gt;0,U2436&gt;0),V2436-U2436,"")</f>
        <v>1500</v>
      </c>
      <c r="AC2436" s="12" t="n">
        <f aca="false">IF(AB2436&lt;&gt;"",AB2436/U2436,"")</f>
        <v>0.75</v>
      </c>
      <c r="AD2436" s="27" t="n">
        <v>3</v>
      </c>
      <c r="AE2436" s="27" t="n">
        <v>2</v>
      </c>
      <c r="AF2436" s="27" t="n">
        <v>3</v>
      </c>
      <c r="AG2436" s="28" t="n">
        <f aca="false">AD2436+AE2436+AF2436</f>
        <v>8</v>
      </c>
      <c r="AH2436" s="12" t="n">
        <f aca="false">IF(AG2436&gt;0,AD2436/AG2436,"")</f>
        <v>0.375</v>
      </c>
      <c r="AI2436" s="27" t="n">
        <v>1</v>
      </c>
      <c r="AJ2436" s="27" t="n">
        <v>0</v>
      </c>
      <c r="AK2436" s="27" t="n">
        <v>0</v>
      </c>
      <c r="AL2436" s="22" t="str">
        <f aca="false">IF(OR(AJ2436&gt;0,AK2436&gt;0),"Sí","No")</f>
        <v>No</v>
      </c>
      <c r="AM2436" s="6" t="s">
        <v>198</v>
      </c>
      <c r="AN2436" s="6" t="s">
        <v>198</v>
      </c>
      <c r="AO2436" s="12" t="n">
        <f aca="false">IF(M2436&gt;0,K2436/M2436,"")</f>
        <v>0.217391304347826</v>
      </c>
      <c r="AP2436" s="22" t="str">
        <f aca="false">IF(M2436&gt;=Resumen!$B$5,"Alto","Bajo")</f>
        <v>Bajo</v>
      </c>
      <c r="AQ2436" s="22" t="str">
        <f aca="false">IF(AO2436&gt;=Resumen!$B$28,"Alto","Bajo")</f>
        <v>Bajo</v>
      </c>
      <c r="AR2436" s="22" t="str">
        <f aca="false">AP2436&amp;" Potencial / "&amp;AQ2436&amp;" Share"</f>
        <v>Bajo Potencial / Bajo Share</v>
      </c>
      <c r="AS2436" s="22" t="str">
        <f aca="false">IF(Q2436="Sí",IF(AO2436&gt;=Resumen!$B$29,"Alto","Bajo"),"")</f>
        <v>Bajo</v>
      </c>
      <c r="AT2436" s="22" t="str">
        <f aca="false">IF(AS2436&lt;&gt;"",AP2436&amp;" Potencial / "&amp;AS2436&amp;" Share","")</f>
        <v>Bajo Potencial / Bajo Share</v>
      </c>
      <c r="AU2436" s="22" t="str">
        <f aca="false">IF(AH2436="","Sin dato",IF(AH2436-AO2436&gt;Resumen!$B$6,"Sobre-exhibido",IF(AO2436-AH2436&gt;Resumen!$B$6,"Sub-exhibido","En línea")))</f>
        <v>Sobre-exhibido</v>
      </c>
      <c r="AV2436" s="22" t="n">
        <f aca="false">IF(AT2436="","",IF(AT2436="Alto Potencial / Bajo Share",1,IF(AT2436="Alto Potencial / Alto Share",2,IF(AT2436="Bajo Potencial / Alto Share",3,4))))</f>
        <v>4</v>
      </c>
      <c r="AW2436" s="22" t="str">
        <f aca="false">IF(Q2436="No","Sin competencia directa",IF(AV2436=1,"1 - Foco Conquista (Alto Pot / Bajo Share)",IF(AV2436=2,"2 - Foco Defensa (Alto Pot / Alto Share)",IF(AV2436=3,"3 - Monitoreo (Bajo Pot / Alto Share)","4 - Baja Prioridad (Bajo Pot / Bajo Share)"))))</f>
        <v>4 - Baja Prioridad (Bajo Pot / Bajo Share)</v>
      </c>
      <c r="AX2436" s="12" t="str">
        <f aca="false">IF(OR(IFERROR(AND(W2436&lt;&gt;"",Y2436&lt;&gt;"",Y2436-W2436&gt;Resumen!$B$8),FALSE()),IFERROR(AND(X2436&lt;&gt;"",Y2436&lt;&gt;"",Y2436-X2436&gt;Resumen!$B$8),FALSE())),MAX(IF(IFERROR(AND(W2436&lt;&gt;"",Y2436&lt;&gt;"",Y2436-W2436&gt;Resumen!$B$8),FALSE()),Y2436-W2436,0),IF(IFERROR(AND(X2436&lt;&gt;"",Y2436&lt;&gt;"",Y2436-X2436&gt;Resumen!$B$8),FALSE()),Y2436-X2436,0)),"")</f>
        <v/>
      </c>
      <c r="AY2436" s="22" t="str">
        <f aca="false">IF(OR(IFERROR(AND(W2436&lt;&gt;"",Y2436&lt;&gt;"",Y2436-W2436&gt;Resumen!$B$8),FALSE()),IFERROR(AND(X2436&lt;&gt;"",Y2436&lt;&gt;"",Y2436-X2436&gt;Resumen!$B$8),FALSE())),TRIM("Lays tiene mayor markup que "&amp;IF(IFERROR(AND(W2436&lt;&gt;"",Y2436&lt;&gt;"",Y2436-W2436&gt;Resumen!$B$8),FALSE()),"Quento ","")&amp;IF(IFERROR(AND(X2436&lt;&gt;"",Y2436&lt;&gt;"",Y2436-X2436&gt;Resumen!$B$8),FALSE()),"Julicroc ","")&amp;"en este PDV"),"")</f>
        <v/>
      </c>
      <c r="AZ2436" s="22" t="str">
        <f aca="false">IF(COUNTIF('Plan Pehuamar - Lista'!$A$2:$A$167,A2436)&gt;0,"Sí","No")</f>
        <v>No</v>
      </c>
      <c r="BA2436" s="22" t="str">
        <f aca="false">IF(COUNTIF('Plan Combo 9+1'!$A$2:$A$226,A2436)&gt;0,"Sí","No")</f>
        <v>No</v>
      </c>
      <c r="BB2436" s="22" t="str">
        <f aca="false">IF(AH2436="","No",IF(BA2436="Sí",IF((AO2436-AH2436)&gt;Resumen!$B$6,"Sí","No"),IF((AO2436-AH2436)&gt;=Resumen!$B$132,"Sí","No")))</f>
        <v>No</v>
      </c>
      <c r="BC2436" s="22" t="str">
        <f aca="false">IF(AND(N2436="Sí",AL2436="Sí",AI2436=0),"Sí","No")</f>
        <v>No</v>
      </c>
      <c r="BD2436" s="22" t="str">
        <f aca="false">IF(COUNTIF('Plan 9+1 (con Pehuamar)'!$A$2:$A$227,A2436)&gt;0,"Sí","No")</f>
        <v>No</v>
      </c>
    </row>
    <row r="2437" customFormat="false" ht="15" hidden="false" customHeight="true" outlineLevel="0" collapsed="false">
      <c r="A2437" s="6" t="n">
        <v>202725</v>
      </c>
      <c r="B2437" s="6" t="n">
        <v>15</v>
      </c>
      <c r="C2437" s="6" t="n">
        <v>1503</v>
      </c>
      <c r="D2437" s="6" t="s">
        <v>315</v>
      </c>
      <c r="E2437" s="6" t="s">
        <v>2587</v>
      </c>
      <c r="F2437" s="6" t="s">
        <v>201</v>
      </c>
      <c r="G2437" s="6" t="s">
        <v>130</v>
      </c>
      <c r="H2437" s="6" t="s">
        <v>1715</v>
      </c>
      <c r="I2437" s="27" t="n">
        <v>0</v>
      </c>
      <c r="J2437" s="27" t="n">
        <v>0</v>
      </c>
      <c r="K2437" s="27" t="n">
        <v>0.2</v>
      </c>
      <c r="L2437" s="28" t="n">
        <f aca="false">I2437+J2437</f>
        <v>0</v>
      </c>
      <c r="M2437" s="28" t="n">
        <f aca="false">L2437+K2437</f>
        <v>0.2</v>
      </c>
      <c r="N2437" s="22" t="str">
        <f aca="false">IF(I2437&gt;0,"Sí","No")</f>
        <v>No</v>
      </c>
      <c r="O2437" s="22" t="str">
        <f aca="false">IF(J2437&gt;0,"Sí","No")</f>
        <v>No</v>
      </c>
      <c r="P2437" s="22" t="str">
        <f aca="false">IF(K2437&gt;0,"Sí","No")</f>
        <v>Sí</v>
      </c>
      <c r="Q2437" s="22" t="str">
        <f aca="false">IF(OR(I2437&gt;0,J2437&gt;0),"Sí","No")</f>
        <v>No</v>
      </c>
      <c r="R2437" s="27"/>
      <c r="S2437" s="27"/>
      <c r="T2437" s="27"/>
      <c r="U2437" s="27"/>
      <c r="V2437" s="27"/>
      <c r="W2437" s="12" t="str">
        <f aca="false">IF(AND(I2437&gt;0,R2437&gt;0),(S2437-R2437)/R2437,"")</f>
        <v/>
      </c>
      <c r="X2437" s="12" t="str">
        <f aca="false">IF(AND(J2437&gt;0,T2437&gt;0),(U2437-T2437)/T2437,"")</f>
        <v/>
      </c>
      <c r="Y2437" s="12" t="str">
        <f aca="false">IF(AND(K2437&gt;0,V2437&gt;0),(V2437-Resumen!$B$7)/Resumen!$B$7,"")</f>
        <v/>
      </c>
      <c r="Z2437" s="28" t="str">
        <f aca="false">IF(AND(K2437&gt;0,I2437&gt;0,V2437&gt;0,S2437&gt;0),V2437-S2437,"")</f>
        <v/>
      </c>
      <c r="AA2437" s="12" t="str">
        <f aca="false">IF(Z2437&lt;&gt;"",Z2437/S2437,"")</f>
        <v/>
      </c>
      <c r="AB2437" s="28" t="str">
        <f aca="false">IF(AND(K2437&gt;0,J2437&gt;0,V2437&gt;0,U2437&gt;0),V2437-U2437,"")</f>
        <v/>
      </c>
      <c r="AC2437" s="12" t="str">
        <f aca="false">IF(AB2437&lt;&gt;"",AB2437/U2437,"")</f>
        <v/>
      </c>
      <c r="AD2437" s="27" t="n">
        <v>0</v>
      </c>
      <c r="AE2437" s="27" t="n">
        <v>0</v>
      </c>
      <c r="AF2437" s="27" t="n">
        <v>0</v>
      </c>
      <c r="AG2437" s="28" t="n">
        <f aca="false">AD2437+AE2437+AF2437</f>
        <v>0</v>
      </c>
      <c r="AH2437" s="12" t="str">
        <f aca="false">IF(AG2437&gt;0,AD2437/AG2437,"")</f>
        <v/>
      </c>
      <c r="AI2437" s="27" t="n">
        <v>0</v>
      </c>
      <c r="AJ2437" s="27" t="n">
        <v>0</v>
      </c>
      <c r="AK2437" s="27" t="n">
        <v>0</v>
      </c>
      <c r="AL2437" s="22" t="str">
        <f aca="false">IF(OR(AJ2437&gt;0,AK2437&gt;0),"Sí","No")</f>
        <v>No</v>
      </c>
      <c r="AM2437" s="6"/>
      <c r="AN2437" s="6"/>
      <c r="AO2437" s="12" t="n">
        <f aca="false">IF(M2437&gt;0,K2437/M2437,"")</f>
        <v>1</v>
      </c>
      <c r="AP2437" s="22" t="str">
        <f aca="false">IF(M2437&gt;=Resumen!$B$5,"Alto","Bajo")</f>
        <v>Bajo</v>
      </c>
      <c r="AQ2437" s="22" t="str">
        <f aca="false">IF(AO2437&gt;=Resumen!$B$28,"Alto","Bajo")</f>
        <v>Alto</v>
      </c>
      <c r="AR2437" s="22" t="str">
        <f aca="false">AP2437&amp;" Potencial / "&amp;AQ2437&amp;" Share"</f>
        <v>Bajo Potencial / Alto Share</v>
      </c>
      <c r="AS2437" s="22" t="str">
        <f aca="false">IF(Q2437="Sí",IF(AO2437&gt;=Resumen!$B$29,"Alto","Bajo"),"")</f>
        <v/>
      </c>
      <c r="AT2437" s="22" t="str">
        <f aca="false">IF(AS2437&lt;&gt;"",AP2437&amp;" Potencial / "&amp;AS2437&amp;" Share","")</f>
        <v/>
      </c>
      <c r="AU2437" s="22" t="str">
        <f aca="false">IF(AH2437="","Sin dato",IF(AH2437-AO2437&gt;Resumen!$B$6,"Sobre-exhibido",IF(AO2437-AH2437&gt;Resumen!$B$6,"Sub-exhibido","En línea")))</f>
        <v>Sin dato</v>
      </c>
      <c r="AV2437" s="22" t="str">
        <f aca="false">IF(AT2437="","",IF(AT2437="Alto Potencial / Bajo Share",1,IF(AT2437="Alto Potencial / Alto Share",2,IF(AT2437="Bajo Potencial / Alto Share",3,4))))</f>
        <v/>
      </c>
      <c r="AW2437" s="22" t="str">
        <f aca="false">IF(Q2437="No","Sin competencia directa",IF(AV2437=1,"1 - Foco Conquista (Alto Pot / Bajo Share)",IF(AV2437=2,"2 - Foco Defensa (Alto Pot / Alto Share)",IF(AV2437=3,"3 - Monitoreo (Bajo Pot / Alto Share)","4 - Baja Prioridad (Bajo Pot / Bajo Share)"))))</f>
        <v>Sin competencia directa</v>
      </c>
      <c r="AX2437" s="12" t="str">
        <f aca="false">IF(OR(IFERROR(AND(W2437&lt;&gt;"",Y2437&lt;&gt;"",Y2437-W2437&gt;Resumen!$B$8),FALSE()),IFERROR(AND(X2437&lt;&gt;"",Y2437&lt;&gt;"",Y2437-X2437&gt;Resumen!$B$8),FALSE())),MAX(IF(IFERROR(AND(W2437&lt;&gt;"",Y2437&lt;&gt;"",Y2437-W2437&gt;Resumen!$B$8),FALSE()),Y2437-W2437,0),IF(IFERROR(AND(X2437&lt;&gt;"",Y2437&lt;&gt;"",Y2437-X2437&gt;Resumen!$B$8),FALSE()),Y2437-X2437,0)),"")</f>
        <v/>
      </c>
      <c r="AY2437" s="22" t="str">
        <f aca="false">IF(OR(IFERROR(AND(W2437&lt;&gt;"",Y2437&lt;&gt;"",Y2437-W2437&gt;Resumen!$B$8),FALSE()),IFERROR(AND(X2437&lt;&gt;"",Y2437&lt;&gt;"",Y2437-X2437&gt;Resumen!$B$8),FALSE())),TRIM("Lays tiene mayor markup que "&amp;IF(IFERROR(AND(W2437&lt;&gt;"",Y2437&lt;&gt;"",Y2437-W2437&gt;Resumen!$B$8),FALSE()),"Quento ","")&amp;IF(IFERROR(AND(X2437&lt;&gt;"",Y2437&lt;&gt;"",Y2437-X2437&gt;Resumen!$B$8),FALSE()),"Julicroc ","")&amp;"en este PDV"),"")</f>
        <v/>
      </c>
      <c r="AZ2437" s="22" t="str">
        <f aca="false">IF(COUNTIF('Plan Pehuamar - Lista'!$A$2:$A$167,A2437)&gt;0,"Sí","No")</f>
        <v>No</v>
      </c>
      <c r="BA2437" s="22" t="str">
        <f aca="false">IF(COUNTIF('Plan Combo 9+1'!$A$2:$A$226,A2437)&gt;0,"Sí","No")</f>
        <v>No</v>
      </c>
      <c r="BB2437" s="22" t="str">
        <f aca="false">IF(AH2437="","No",IF(BA2437="Sí",IF((AO2437-AH2437)&gt;Resumen!$B$6,"Sí","No"),IF((AO2437-AH2437)&gt;=Resumen!$B$132,"Sí","No")))</f>
        <v>No</v>
      </c>
      <c r="BC2437" s="22" t="str">
        <f aca="false">IF(AND(N2437="Sí",AL2437="Sí",AI2437=0),"Sí","No")</f>
        <v>No</v>
      </c>
      <c r="BD2437" s="22" t="str">
        <f aca="false">IF(COUNTIF('Plan 9+1 (con Pehuamar)'!$A$2:$A$227,A2437)&gt;0,"Sí","No")</f>
        <v>No</v>
      </c>
    </row>
    <row r="2438" customFormat="false" ht="15" hidden="false" customHeight="true" outlineLevel="0" collapsed="false">
      <c r="A2438" s="6" t="n">
        <v>202741</v>
      </c>
      <c r="B2438" s="6" t="n">
        <v>15</v>
      </c>
      <c r="C2438" s="6" t="n">
        <v>1503</v>
      </c>
      <c r="D2438" s="6" t="s">
        <v>315</v>
      </c>
      <c r="E2438" s="6" t="s">
        <v>2588</v>
      </c>
      <c r="F2438" s="6" t="s">
        <v>201</v>
      </c>
      <c r="G2438" s="6" t="s">
        <v>130</v>
      </c>
      <c r="H2438" s="6" t="s">
        <v>1715</v>
      </c>
      <c r="I2438" s="27" t="n">
        <v>16</v>
      </c>
      <c r="J2438" s="27" t="n">
        <v>16</v>
      </c>
      <c r="K2438" s="27" t="n">
        <v>10</v>
      </c>
      <c r="L2438" s="28" t="n">
        <f aca="false">I2438+J2438</f>
        <v>32</v>
      </c>
      <c r="M2438" s="28" t="n">
        <f aca="false">L2438+K2438</f>
        <v>42</v>
      </c>
      <c r="N2438" s="22" t="str">
        <f aca="false">IF(I2438&gt;0,"Sí","No")</f>
        <v>Sí</v>
      </c>
      <c r="O2438" s="22" t="str">
        <f aca="false">IF(J2438&gt;0,"Sí","No")</f>
        <v>Sí</v>
      </c>
      <c r="P2438" s="22" t="str">
        <f aca="false">IF(K2438&gt;0,"Sí","No")</f>
        <v>Sí</v>
      </c>
      <c r="Q2438" s="22" t="str">
        <f aca="false">IF(OR(I2438&gt;0,J2438&gt;0),"Sí","No")</f>
        <v>Sí</v>
      </c>
      <c r="R2438" s="27" t="n">
        <v>1789</v>
      </c>
      <c r="S2438" s="27" t="n">
        <v>2500</v>
      </c>
      <c r="T2438" s="27" t="n">
        <v>1310</v>
      </c>
      <c r="U2438" s="27" t="n">
        <v>2000</v>
      </c>
      <c r="V2438" s="27" t="n">
        <v>3500</v>
      </c>
      <c r="W2438" s="12" t="n">
        <f aca="false">IF(AND(I2438&gt;0,R2438&gt;0),(S2438-R2438)/R2438,"")</f>
        <v>0.397428731134712</v>
      </c>
      <c r="X2438" s="12" t="n">
        <f aca="false">IF(AND(J2438&gt;0,T2438&gt;0),(U2438-T2438)/T2438,"")</f>
        <v>0.526717557251908</v>
      </c>
      <c r="Y2438" s="12" t="n">
        <f aca="false">IF(AND(K2438&gt;0,V2438&gt;0),(V2438-Resumen!$B$7)/Resumen!$B$7,"")</f>
        <v>0.4</v>
      </c>
      <c r="Z2438" s="28" t="n">
        <f aca="false">IF(AND(K2438&gt;0,I2438&gt;0,V2438&gt;0,S2438&gt;0),V2438-S2438,"")</f>
        <v>1000</v>
      </c>
      <c r="AA2438" s="12" t="n">
        <f aca="false">IF(Z2438&lt;&gt;"",Z2438/S2438,"")</f>
        <v>0.4</v>
      </c>
      <c r="AB2438" s="28" t="n">
        <f aca="false">IF(AND(K2438&gt;0,J2438&gt;0,V2438&gt;0,U2438&gt;0),V2438-U2438,"")</f>
        <v>1500</v>
      </c>
      <c r="AC2438" s="12" t="n">
        <f aca="false">IF(AB2438&lt;&gt;"",AB2438/U2438,"")</f>
        <v>0.75</v>
      </c>
      <c r="AD2438" s="27" t="n">
        <v>6</v>
      </c>
      <c r="AE2438" s="27" t="n">
        <v>3</v>
      </c>
      <c r="AF2438" s="27" t="n">
        <v>2</v>
      </c>
      <c r="AG2438" s="28" t="n">
        <f aca="false">AD2438+AE2438+AF2438</f>
        <v>11</v>
      </c>
      <c r="AH2438" s="12" t="n">
        <f aca="false">IF(AG2438&gt;0,AD2438/AG2438,"")</f>
        <v>0.545454545454545</v>
      </c>
      <c r="AI2438" s="27" t="n">
        <v>1</v>
      </c>
      <c r="AJ2438" s="27" t="n">
        <v>0</v>
      </c>
      <c r="AK2438" s="27" t="n">
        <v>1</v>
      </c>
      <c r="AL2438" s="22" t="str">
        <f aca="false">IF(OR(AJ2438&gt;0,AK2438&gt;0),"Sí","No")</f>
        <v>Sí</v>
      </c>
      <c r="AM2438" s="6" t="s">
        <v>198</v>
      </c>
      <c r="AN2438" s="6" t="s">
        <v>198</v>
      </c>
      <c r="AO2438" s="12" t="n">
        <f aca="false">IF(M2438&gt;0,K2438/M2438,"")</f>
        <v>0.238095238095238</v>
      </c>
      <c r="AP2438" s="22" t="str">
        <f aca="false">IF(M2438&gt;=Resumen!$B$5,"Alto","Bajo")</f>
        <v>Alto</v>
      </c>
      <c r="AQ2438" s="22" t="str">
        <f aca="false">IF(AO2438&gt;=Resumen!$B$28,"Alto","Bajo")</f>
        <v>Bajo</v>
      </c>
      <c r="AR2438" s="22" t="str">
        <f aca="false">AP2438&amp;" Potencial / "&amp;AQ2438&amp;" Share"</f>
        <v>Alto Potencial / Bajo Share</v>
      </c>
      <c r="AS2438" s="22" t="str">
        <f aca="false">IF(Q2438="Sí",IF(AO2438&gt;=Resumen!$B$29,"Alto","Bajo"),"")</f>
        <v>Bajo</v>
      </c>
      <c r="AT2438" s="22" t="str">
        <f aca="false">IF(AS2438&lt;&gt;"",AP2438&amp;" Potencial / "&amp;AS2438&amp;" Share","")</f>
        <v>Alto Potencial / Bajo Share</v>
      </c>
      <c r="AU2438" s="22" t="str">
        <f aca="false">IF(AH2438="","Sin dato",IF(AH2438-AO2438&gt;Resumen!$B$6,"Sobre-exhibido",IF(AO2438-AH2438&gt;Resumen!$B$6,"Sub-exhibido","En línea")))</f>
        <v>Sobre-exhibido</v>
      </c>
      <c r="AV2438" s="22" t="n">
        <f aca="false">IF(AT2438="","",IF(AT2438="Alto Potencial / Bajo Share",1,IF(AT2438="Alto Potencial / Alto Share",2,IF(AT2438="Bajo Potencial / Alto Share",3,4))))</f>
        <v>1</v>
      </c>
      <c r="AW2438" s="22" t="str">
        <f aca="false">IF(Q2438="No","Sin competencia directa",IF(AV2438=1,"1 - Foco Conquista (Alto Pot / Bajo Share)",IF(AV2438=2,"2 - Foco Defensa (Alto Pot / Alto Share)",IF(AV2438=3,"3 - Monitoreo (Bajo Pot / Alto Share)","4 - Baja Prioridad (Bajo Pot / Bajo Share)"))))</f>
        <v>1 - Foco Conquista (Alto Pot / Bajo Share)</v>
      </c>
      <c r="AX2438" s="12" t="str">
        <f aca="false">IF(OR(IFERROR(AND(W2438&lt;&gt;"",Y2438&lt;&gt;"",Y2438-W2438&gt;Resumen!$B$8),FALSE()),IFERROR(AND(X2438&lt;&gt;"",Y2438&lt;&gt;"",Y2438-X2438&gt;Resumen!$B$8),FALSE())),MAX(IF(IFERROR(AND(W2438&lt;&gt;"",Y2438&lt;&gt;"",Y2438-W2438&gt;Resumen!$B$8),FALSE()),Y2438-W2438,0),IF(IFERROR(AND(X2438&lt;&gt;"",Y2438&lt;&gt;"",Y2438-X2438&gt;Resumen!$B$8),FALSE()),Y2438-X2438,0)),"")</f>
        <v/>
      </c>
      <c r="AY2438" s="22" t="str">
        <f aca="false">IF(OR(IFERROR(AND(W2438&lt;&gt;"",Y2438&lt;&gt;"",Y2438-W2438&gt;Resumen!$B$8),FALSE()),IFERROR(AND(X2438&lt;&gt;"",Y2438&lt;&gt;"",Y2438-X2438&gt;Resumen!$B$8),FALSE())),TRIM("Lays tiene mayor markup que "&amp;IF(IFERROR(AND(W2438&lt;&gt;"",Y2438&lt;&gt;"",Y2438-W2438&gt;Resumen!$B$8),FALSE()),"Quento ","")&amp;IF(IFERROR(AND(X2438&lt;&gt;"",Y2438&lt;&gt;"",Y2438-X2438&gt;Resumen!$B$8),FALSE()),"Julicroc ","")&amp;"en este PDV"),"")</f>
        <v/>
      </c>
      <c r="AZ2438" s="22" t="str">
        <f aca="false">IF(COUNTIF('Plan Pehuamar - Lista'!$A$2:$A$167,A2438)&gt;0,"Sí","No")</f>
        <v>No</v>
      </c>
      <c r="BA2438" s="22" t="str">
        <f aca="false">IF(COUNTIF('Plan Combo 9+1'!$A$2:$A$226,A2438)&gt;0,"Sí","No")</f>
        <v>Sí</v>
      </c>
      <c r="BB2438" s="22" t="str">
        <f aca="false">IF(AH2438="","No",IF(BA2438="Sí",IF((AO2438-AH2438)&gt;Resumen!$B$6,"Sí","No"),IF((AO2438-AH2438)&gt;=Resumen!$B$132,"Sí","No")))</f>
        <v>No</v>
      </c>
      <c r="BC2438" s="22" t="str">
        <f aca="false">IF(AND(N2438="Sí",AL2438="Sí",AI2438=0),"Sí","No")</f>
        <v>No</v>
      </c>
      <c r="BD2438" s="22" t="str">
        <f aca="false">IF(COUNTIF('Plan 9+1 (con Pehuamar)'!$A$2:$A$227,A2438)&gt;0,"Sí","No")</f>
        <v>Sí</v>
      </c>
    </row>
    <row r="2439" customFormat="false" ht="15" hidden="false" customHeight="true" outlineLevel="0" collapsed="false">
      <c r="A2439" s="6" t="n">
        <v>201203</v>
      </c>
      <c r="B2439" s="6" t="n">
        <v>15</v>
      </c>
      <c r="C2439" s="6" t="n">
        <v>1504</v>
      </c>
      <c r="D2439" s="6" t="s">
        <v>359</v>
      </c>
      <c r="E2439" s="6" t="s">
        <v>2589</v>
      </c>
      <c r="F2439" s="6" t="s">
        <v>196</v>
      </c>
      <c r="G2439" s="6" t="s">
        <v>130</v>
      </c>
      <c r="H2439" s="6" t="s">
        <v>1715</v>
      </c>
      <c r="I2439" s="27" t="n">
        <v>8</v>
      </c>
      <c r="J2439" s="27" t="n">
        <v>0</v>
      </c>
      <c r="K2439" s="27" t="n">
        <v>5</v>
      </c>
      <c r="L2439" s="28" t="n">
        <f aca="false">I2439+J2439</f>
        <v>8</v>
      </c>
      <c r="M2439" s="28" t="n">
        <f aca="false">L2439+K2439</f>
        <v>13</v>
      </c>
      <c r="N2439" s="22" t="str">
        <f aca="false">IF(I2439&gt;0,"Sí","No")</f>
        <v>Sí</v>
      </c>
      <c r="O2439" s="22" t="str">
        <f aca="false">IF(J2439&gt;0,"Sí","No")</f>
        <v>No</v>
      </c>
      <c r="P2439" s="22" t="str">
        <f aca="false">IF(K2439&gt;0,"Sí","No")</f>
        <v>Sí</v>
      </c>
      <c r="Q2439" s="22" t="str">
        <f aca="false">IF(OR(I2439&gt;0,J2439&gt;0),"Sí","No")</f>
        <v>Sí</v>
      </c>
      <c r="R2439" s="27" t="n">
        <v>1789</v>
      </c>
      <c r="S2439" s="27" t="n">
        <v>2500</v>
      </c>
      <c r="T2439" s="27"/>
      <c r="U2439" s="27"/>
      <c r="V2439" s="27" t="n">
        <v>3500</v>
      </c>
      <c r="W2439" s="12" t="n">
        <f aca="false">IF(AND(I2439&gt;0,R2439&gt;0),(S2439-R2439)/R2439,"")</f>
        <v>0.397428731134712</v>
      </c>
      <c r="X2439" s="12" t="str">
        <f aca="false">IF(AND(J2439&gt;0,T2439&gt;0),(U2439-T2439)/T2439,"")</f>
        <v/>
      </c>
      <c r="Y2439" s="12" t="n">
        <f aca="false">IF(AND(K2439&gt;0,V2439&gt;0),(V2439-Resumen!$B$7)/Resumen!$B$7,"")</f>
        <v>0.4</v>
      </c>
      <c r="Z2439" s="28" t="n">
        <f aca="false">IF(AND(K2439&gt;0,I2439&gt;0,V2439&gt;0,S2439&gt;0),V2439-S2439,"")</f>
        <v>1000</v>
      </c>
      <c r="AA2439" s="12" t="n">
        <f aca="false">IF(Z2439&lt;&gt;"",Z2439/S2439,"")</f>
        <v>0.4</v>
      </c>
      <c r="AB2439" s="28" t="str">
        <f aca="false">IF(AND(K2439&gt;0,J2439&gt;0,V2439&gt;0,U2439&gt;0),V2439-U2439,"")</f>
        <v/>
      </c>
      <c r="AC2439" s="12" t="str">
        <f aca="false">IF(AB2439&lt;&gt;"",AB2439/U2439,"")</f>
        <v/>
      </c>
      <c r="AD2439" s="27" t="n">
        <v>2</v>
      </c>
      <c r="AE2439" s="27" t="n">
        <v>3</v>
      </c>
      <c r="AF2439" s="27" t="n">
        <v>0</v>
      </c>
      <c r="AG2439" s="28" t="n">
        <f aca="false">AD2439+AE2439+AF2439</f>
        <v>5</v>
      </c>
      <c r="AH2439" s="12" t="n">
        <f aca="false">IF(AG2439&gt;0,AD2439/AG2439,"")</f>
        <v>0.4</v>
      </c>
      <c r="AI2439" s="27" t="n">
        <v>1</v>
      </c>
      <c r="AJ2439" s="27" t="n">
        <v>0</v>
      </c>
      <c r="AK2439" s="27" t="n">
        <v>0</v>
      </c>
      <c r="AL2439" s="22" t="str">
        <f aca="false">IF(OR(AJ2439&gt;0,AK2439&gt;0),"Sí","No")</f>
        <v>No</v>
      </c>
      <c r="AM2439" s="6" t="s">
        <v>198</v>
      </c>
      <c r="AN2439" s="6"/>
      <c r="AO2439" s="12" t="n">
        <f aca="false">IF(M2439&gt;0,K2439/M2439,"")</f>
        <v>0.384615384615385</v>
      </c>
      <c r="AP2439" s="22" t="str">
        <f aca="false">IF(M2439&gt;=Resumen!$B$5,"Alto","Bajo")</f>
        <v>Bajo</v>
      </c>
      <c r="AQ2439" s="22" t="str">
        <f aca="false">IF(AO2439&gt;=Resumen!$B$28,"Alto","Bajo")</f>
        <v>Bajo</v>
      </c>
      <c r="AR2439" s="22" t="str">
        <f aca="false">AP2439&amp;" Potencial / "&amp;AQ2439&amp;" Share"</f>
        <v>Bajo Potencial / Bajo Share</v>
      </c>
      <c r="AS2439" s="22" t="str">
        <f aca="false">IF(Q2439="Sí",IF(AO2439&gt;=Resumen!$B$29,"Alto","Bajo"),"")</f>
        <v>Bajo</v>
      </c>
      <c r="AT2439" s="22" t="str">
        <f aca="false">IF(AS2439&lt;&gt;"",AP2439&amp;" Potencial / "&amp;AS2439&amp;" Share","")</f>
        <v>Bajo Potencial / Bajo Share</v>
      </c>
      <c r="AU2439" s="22" t="str">
        <f aca="false">IF(AH2439="","Sin dato",IF(AH2439-AO2439&gt;Resumen!$B$6,"Sobre-exhibido",IF(AO2439-AH2439&gt;Resumen!$B$6,"Sub-exhibido","En línea")))</f>
        <v>En línea</v>
      </c>
      <c r="AV2439" s="22" t="n">
        <f aca="false">IF(AT2439="","",IF(AT2439="Alto Potencial / Bajo Share",1,IF(AT2439="Alto Potencial / Alto Share",2,IF(AT2439="Bajo Potencial / Alto Share",3,4))))</f>
        <v>4</v>
      </c>
      <c r="AW2439" s="22" t="str">
        <f aca="false">IF(Q2439="No","Sin competencia directa",IF(AV2439=1,"1 - Foco Conquista (Alto Pot / Bajo Share)",IF(AV2439=2,"2 - Foco Defensa (Alto Pot / Alto Share)",IF(AV2439=3,"3 - Monitoreo (Bajo Pot / Alto Share)","4 - Baja Prioridad (Bajo Pot / Bajo Share)"))))</f>
        <v>4 - Baja Prioridad (Bajo Pot / Bajo Share)</v>
      </c>
      <c r="AX2439" s="12" t="str">
        <f aca="false">IF(OR(IFERROR(AND(W2439&lt;&gt;"",Y2439&lt;&gt;"",Y2439-W2439&gt;Resumen!$B$8),FALSE()),IFERROR(AND(X2439&lt;&gt;"",Y2439&lt;&gt;"",Y2439-X2439&gt;Resumen!$B$8),FALSE())),MAX(IF(IFERROR(AND(W2439&lt;&gt;"",Y2439&lt;&gt;"",Y2439-W2439&gt;Resumen!$B$8),FALSE()),Y2439-W2439,0),IF(IFERROR(AND(X2439&lt;&gt;"",Y2439&lt;&gt;"",Y2439-X2439&gt;Resumen!$B$8),FALSE()),Y2439-X2439,0)),"")</f>
        <v/>
      </c>
      <c r="AY2439" s="22" t="str">
        <f aca="false">IF(OR(IFERROR(AND(W2439&lt;&gt;"",Y2439&lt;&gt;"",Y2439-W2439&gt;Resumen!$B$8),FALSE()),IFERROR(AND(X2439&lt;&gt;"",Y2439&lt;&gt;"",Y2439-X2439&gt;Resumen!$B$8),FALSE())),TRIM("Lays tiene mayor markup que "&amp;IF(IFERROR(AND(W2439&lt;&gt;"",Y2439&lt;&gt;"",Y2439-W2439&gt;Resumen!$B$8),FALSE()),"Quento ","")&amp;IF(IFERROR(AND(X2439&lt;&gt;"",Y2439&lt;&gt;"",Y2439-X2439&gt;Resumen!$B$8),FALSE()),"Julicroc ","")&amp;"en este PDV"),"")</f>
        <v/>
      </c>
      <c r="AZ2439" s="22" t="str">
        <f aca="false">IF(COUNTIF('Plan Pehuamar - Lista'!$A$2:$A$167,A2439)&gt;0,"Sí","No")</f>
        <v>No</v>
      </c>
      <c r="BA2439" s="22" t="str">
        <f aca="false">IF(COUNTIF('Plan Combo 9+1'!$A$2:$A$226,A2439)&gt;0,"Sí","No")</f>
        <v>No</v>
      </c>
      <c r="BB2439" s="22" t="str">
        <f aca="false">IF(AH2439="","No",IF(BA2439="Sí",IF((AO2439-AH2439)&gt;Resumen!$B$6,"Sí","No"),IF((AO2439-AH2439)&gt;=Resumen!$B$132,"Sí","No")))</f>
        <v>No</v>
      </c>
      <c r="BC2439" s="22" t="str">
        <f aca="false">IF(AND(N2439="Sí",AL2439="Sí",AI2439=0),"Sí","No")</f>
        <v>No</v>
      </c>
      <c r="BD2439" s="22" t="str">
        <f aca="false">IF(COUNTIF('Plan 9+1 (con Pehuamar)'!$A$2:$A$227,A2439)&gt;0,"Sí","No")</f>
        <v>No</v>
      </c>
    </row>
    <row r="2440" customFormat="false" ht="15" hidden="false" customHeight="true" outlineLevel="0" collapsed="false">
      <c r="A2440" s="6" t="n">
        <v>201205</v>
      </c>
      <c r="B2440" s="6" t="n">
        <v>15</v>
      </c>
      <c r="C2440" s="6" t="n">
        <v>1504</v>
      </c>
      <c r="D2440" s="6" t="s">
        <v>359</v>
      </c>
      <c r="E2440" s="6" t="s">
        <v>2590</v>
      </c>
      <c r="F2440" s="6" t="s">
        <v>210</v>
      </c>
      <c r="G2440" s="6" t="s">
        <v>130</v>
      </c>
      <c r="H2440" s="6" t="s">
        <v>1715</v>
      </c>
      <c r="I2440" s="27" t="n">
        <v>0</v>
      </c>
      <c r="J2440" s="27" t="n">
        <v>0</v>
      </c>
      <c r="K2440" s="27" t="n">
        <v>0.9</v>
      </c>
      <c r="L2440" s="28" t="n">
        <f aca="false">I2440+J2440</f>
        <v>0</v>
      </c>
      <c r="M2440" s="28" t="n">
        <f aca="false">L2440+K2440</f>
        <v>0.9</v>
      </c>
      <c r="N2440" s="22" t="str">
        <f aca="false">IF(I2440&gt;0,"Sí","No")</f>
        <v>No</v>
      </c>
      <c r="O2440" s="22" t="str">
        <f aca="false">IF(J2440&gt;0,"Sí","No")</f>
        <v>No</v>
      </c>
      <c r="P2440" s="22" t="str">
        <f aca="false">IF(K2440&gt;0,"Sí","No")</f>
        <v>Sí</v>
      </c>
      <c r="Q2440" s="22" t="str">
        <f aca="false">IF(OR(I2440&gt;0,J2440&gt;0),"Sí","No")</f>
        <v>No</v>
      </c>
      <c r="R2440" s="27"/>
      <c r="S2440" s="27"/>
      <c r="T2440" s="27"/>
      <c r="U2440" s="27"/>
      <c r="V2440" s="27"/>
      <c r="W2440" s="12" t="str">
        <f aca="false">IF(AND(I2440&gt;0,R2440&gt;0),(S2440-R2440)/R2440,"")</f>
        <v/>
      </c>
      <c r="X2440" s="12" t="str">
        <f aca="false">IF(AND(J2440&gt;0,T2440&gt;0),(U2440-T2440)/T2440,"")</f>
        <v/>
      </c>
      <c r="Y2440" s="12" t="str">
        <f aca="false">IF(AND(K2440&gt;0,V2440&gt;0),(V2440-Resumen!$B$7)/Resumen!$B$7,"")</f>
        <v/>
      </c>
      <c r="Z2440" s="28" t="str">
        <f aca="false">IF(AND(K2440&gt;0,I2440&gt;0,V2440&gt;0,S2440&gt;0),V2440-S2440,"")</f>
        <v/>
      </c>
      <c r="AA2440" s="12" t="str">
        <f aca="false">IF(Z2440&lt;&gt;"",Z2440/S2440,"")</f>
        <v/>
      </c>
      <c r="AB2440" s="28" t="str">
        <f aca="false">IF(AND(K2440&gt;0,J2440&gt;0,V2440&gt;0,U2440&gt;0),V2440-U2440,"")</f>
        <v/>
      </c>
      <c r="AC2440" s="12" t="str">
        <f aca="false">IF(AB2440&lt;&gt;"",AB2440/U2440,"")</f>
        <v/>
      </c>
      <c r="AD2440" s="27" t="n">
        <v>0</v>
      </c>
      <c r="AE2440" s="27" t="n">
        <v>0</v>
      </c>
      <c r="AF2440" s="27" t="n">
        <v>0</v>
      </c>
      <c r="AG2440" s="28" t="n">
        <f aca="false">AD2440+AE2440+AF2440</f>
        <v>0</v>
      </c>
      <c r="AH2440" s="12" t="str">
        <f aca="false">IF(AG2440&gt;0,AD2440/AG2440,"")</f>
        <v/>
      </c>
      <c r="AI2440" s="27" t="n">
        <v>0</v>
      </c>
      <c r="AJ2440" s="27" t="n">
        <v>0</v>
      </c>
      <c r="AK2440" s="27" t="n">
        <v>0</v>
      </c>
      <c r="AL2440" s="22" t="str">
        <f aca="false">IF(OR(AJ2440&gt;0,AK2440&gt;0),"Sí","No")</f>
        <v>No</v>
      </c>
      <c r="AM2440" s="6"/>
      <c r="AN2440" s="6"/>
      <c r="AO2440" s="12" t="n">
        <f aca="false">IF(M2440&gt;0,K2440/M2440,"")</f>
        <v>1</v>
      </c>
      <c r="AP2440" s="22" t="str">
        <f aca="false">IF(M2440&gt;=Resumen!$B$5,"Alto","Bajo")</f>
        <v>Bajo</v>
      </c>
      <c r="AQ2440" s="22" t="str">
        <f aca="false">IF(AO2440&gt;=Resumen!$B$28,"Alto","Bajo")</f>
        <v>Alto</v>
      </c>
      <c r="AR2440" s="22" t="str">
        <f aca="false">AP2440&amp;" Potencial / "&amp;AQ2440&amp;" Share"</f>
        <v>Bajo Potencial / Alto Share</v>
      </c>
      <c r="AS2440" s="22" t="str">
        <f aca="false">IF(Q2440="Sí",IF(AO2440&gt;=Resumen!$B$29,"Alto","Bajo"),"")</f>
        <v/>
      </c>
      <c r="AT2440" s="22" t="str">
        <f aca="false">IF(AS2440&lt;&gt;"",AP2440&amp;" Potencial / "&amp;AS2440&amp;" Share","")</f>
        <v/>
      </c>
      <c r="AU2440" s="22" t="str">
        <f aca="false">IF(AH2440="","Sin dato",IF(AH2440-AO2440&gt;Resumen!$B$6,"Sobre-exhibido",IF(AO2440-AH2440&gt;Resumen!$B$6,"Sub-exhibido","En línea")))</f>
        <v>Sin dato</v>
      </c>
      <c r="AV2440" s="22" t="str">
        <f aca="false">IF(AT2440="","",IF(AT2440="Alto Potencial / Bajo Share",1,IF(AT2440="Alto Potencial / Alto Share",2,IF(AT2440="Bajo Potencial / Alto Share",3,4))))</f>
        <v/>
      </c>
      <c r="AW2440" s="22" t="str">
        <f aca="false">IF(Q2440="No","Sin competencia directa",IF(AV2440=1,"1 - Foco Conquista (Alto Pot / Bajo Share)",IF(AV2440=2,"2 - Foco Defensa (Alto Pot / Alto Share)",IF(AV2440=3,"3 - Monitoreo (Bajo Pot / Alto Share)","4 - Baja Prioridad (Bajo Pot / Bajo Share)"))))</f>
        <v>Sin competencia directa</v>
      </c>
      <c r="AX2440" s="12" t="str">
        <f aca="false">IF(OR(IFERROR(AND(W2440&lt;&gt;"",Y2440&lt;&gt;"",Y2440-W2440&gt;Resumen!$B$8),FALSE()),IFERROR(AND(X2440&lt;&gt;"",Y2440&lt;&gt;"",Y2440-X2440&gt;Resumen!$B$8),FALSE())),MAX(IF(IFERROR(AND(W2440&lt;&gt;"",Y2440&lt;&gt;"",Y2440-W2440&gt;Resumen!$B$8),FALSE()),Y2440-W2440,0),IF(IFERROR(AND(X2440&lt;&gt;"",Y2440&lt;&gt;"",Y2440-X2440&gt;Resumen!$B$8),FALSE()),Y2440-X2440,0)),"")</f>
        <v/>
      </c>
      <c r="AY2440" s="22" t="str">
        <f aca="false">IF(OR(IFERROR(AND(W2440&lt;&gt;"",Y2440&lt;&gt;"",Y2440-W2440&gt;Resumen!$B$8),FALSE()),IFERROR(AND(X2440&lt;&gt;"",Y2440&lt;&gt;"",Y2440-X2440&gt;Resumen!$B$8),FALSE())),TRIM("Lays tiene mayor markup que "&amp;IF(IFERROR(AND(W2440&lt;&gt;"",Y2440&lt;&gt;"",Y2440-W2440&gt;Resumen!$B$8),FALSE()),"Quento ","")&amp;IF(IFERROR(AND(X2440&lt;&gt;"",Y2440&lt;&gt;"",Y2440-X2440&gt;Resumen!$B$8),FALSE()),"Julicroc ","")&amp;"en este PDV"),"")</f>
        <v/>
      </c>
      <c r="AZ2440" s="22" t="str">
        <f aca="false">IF(COUNTIF('Plan Pehuamar - Lista'!$A$2:$A$167,A2440)&gt;0,"Sí","No")</f>
        <v>No</v>
      </c>
      <c r="BA2440" s="22" t="str">
        <f aca="false">IF(COUNTIF('Plan Combo 9+1'!$A$2:$A$226,A2440)&gt;0,"Sí","No")</f>
        <v>No</v>
      </c>
      <c r="BB2440" s="22" t="str">
        <f aca="false">IF(AH2440="","No",IF(BA2440="Sí",IF((AO2440-AH2440)&gt;Resumen!$B$6,"Sí","No"),IF((AO2440-AH2440)&gt;=Resumen!$B$132,"Sí","No")))</f>
        <v>No</v>
      </c>
      <c r="BC2440" s="22" t="str">
        <f aca="false">IF(AND(N2440="Sí",AL2440="Sí",AI2440=0),"Sí","No")</f>
        <v>No</v>
      </c>
      <c r="BD2440" s="22" t="str">
        <f aca="false">IF(COUNTIF('Plan 9+1 (con Pehuamar)'!$A$2:$A$227,A2440)&gt;0,"Sí","No")</f>
        <v>No</v>
      </c>
    </row>
    <row r="2441" customFormat="false" ht="15" hidden="false" customHeight="true" outlineLevel="0" collapsed="false">
      <c r="A2441" s="6" t="n">
        <v>201206</v>
      </c>
      <c r="B2441" s="6" t="n">
        <v>15</v>
      </c>
      <c r="C2441" s="6" t="n">
        <v>1504</v>
      </c>
      <c r="D2441" s="6" t="s">
        <v>359</v>
      </c>
      <c r="E2441" s="6" t="s">
        <v>2591</v>
      </c>
      <c r="F2441" s="6" t="s">
        <v>466</v>
      </c>
      <c r="G2441" s="6" t="s">
        <v>130</v>
      </c>
      <c r="H2441" s="6" t="s">
        <v>1715</v>
      </c>
      <c r="I2441" s="27" t="n">
        <v>8</v>
      </c>
      <c r="J2441" s="27" t="n">
        <v>0</v>
      </c>
      <c r="K2441" s="27" t="n">
        <v>3</v>
      </c>
      <c r="L2441" s="28" t="n">
        <f aca="false">I2441+J2441</f>
        <v>8</v>
      </c>
      <c r="M2441" s="28" t="n">
        <f aca="false">L2441+K2441</f>
        <v>11</v>
      </c>
      <c r="N2441" s="22" t="str">
        <f aca="false">IF(I2441&gt;0,"Sí","No")</f>
        <v>Sí</v>
      </c>
      <c r="O2441" s="22" t="str">
        <f aca="false">IF(J2441&gt;0,"Sí","No")</f>
        <v>No</v>
      </c>
      <c r="P2441" s="22" t="str">
        <f aca="false">IF(K2441&gt;0,"Sí","No")</f>
        <v>Sí</v>
      </c>
      <c r="Q2441" s="22" t="str">
        <f aca="false">IF(OR(I2441&gt;0,J2441&gt;0),"Sí","No")</f>
        <v>Sí</v>
      </c>
      <c r="R2441" s="27" t="n">
        <v>1800</v>
      </c>
      <c r="S2441" s="27" t="n">
        <v>2650</v>
      </c>
      <c r="T2441" s="27"/>
      <c r="U2441" s="27"/>
      <c r="V2441" s="27" t="n">
        <v>3700</v>
      </c>
      <c r="W2441" s="12" t="n">
        <f aca="false">IF(AND(I2441&gt;0,R2441&gt;0),(S2441-R2441)/R2441,"")</f>
        <v>0.472222222222222</v>
      </c>
      <c r="X2441" s="12" t="str">
        <f aca="false">IF(AND(J2441&gt;0,T2441&gt;0),(U2441-T2441)/T2441,"")</f>
        <v/>
      </c>
      <c r="Y2441" s="12" t="n">
        <f aca="false">IF(AND(K2441&gt;0,V2441&gt;0),(V2441-Resumen!$B$7)/Resumen!$B$7,"")</f>
        <v>0.48</v>
      </c>
      <c r="Z2441" s="28" t="n">
        <f aca="false">IF(AND(K2441&gt;0,I2441&gt;0,V2441&gt;0,S2441&gt;0),V2441-S2441,"")</f>
        <v>1050</v>
      </c>
      <c r="AA2441" s="12" t="n">
        <f aca="false">IF(Z2441&lt;&gt;"",Z2441/S2441,"")</f>
        <v>0.39622641509434</v>
      </c>
      <c r="AB2441" s="28" t="str">
        <f aca="false">IF(AND(K2441&gt;0,J2441&gt;0,V2441&gt;0,U2441&gt;0),V2441-U2441,"")</f>
        <v/>
      </c>
      <c r="AC2441" s="12" t="str">
        <f aca="false">IF(AB2441&lt;&gt;"",AB2441/U2441,"")</f>
        <v/>
      </c>
      <c r="AD2441" s="27" t="n">
        <v>1</v>
      </c>
      <c r="AE2441" s="27" t="n">
        <v>3</v>
      </c>
      <c r="AF2441" s="27" t="n">
        <v>0</v>
      </c>
      <c r="AG2441" s="28" t="n">
        <f aca="false">AD2441+AE2441+AF2441</f>
        <v>4</v>
      </c>
      <c r="AH2441" s="12" t="n">
        <f aca="false">IF(AG2441&gt;0,AD2441/AG2441,"")</f>
        <v>0.25</v>
      </c>
      <c r="AI2441" s="27" t="n">
        <v>1</v>
      </c>
      <c r="AJ2441" s="27" t="n">
        <v>0</v>
      </c>
      <c r="AK2441" s="27" t="n">
        <v>0</v>
      </c>
      <c r="AL2441" s="22" t="str">
        <f aca="false">IF(OR(AJ2441&gt;0,AK2441&gt;0),"Sí","No")</f>
        <v>No</v>
      </c>
      <c r="AM2441" s="6" t="s">
        <v>198</v>
      </c>
      <c r="AN2441" s="6"/>
      <c r="AO2441" s="12" t="n">
        <f aca="false">IF(M2441&gt;0,K2441/M2441,"")</f>
        <v>0.272727272727273</v>
      </c>
      <c r="AP2441" s="22" t="str">
        <f aca="false">IF(M2441&gt;=Resumen!$B$5,"Alto","Bajo")</f>
        <v>Bajo</v>
      </c>
      <c r="AQ2441" s="22" t="str">
        <f aca="false">IF(AO2441&gt;=Resumen!$B$28,"Alto","Bajo")</f>
        <v>Bajo</v>
      </c>
      <c r="AR2441" s="22" t="str">
        <f aca="false">AP2441&amp;" Potencial / "&amp;AQ2441&amp;" Share"</f>
        <v>Bajo Potencial / Bajo Share</v>
      </c>
      <c r="AS2441" s="22" t="str">
        <f aca="false">IF(Q2441="Sí",IF(AO2441&gt;=Resumen!$B$29,"Alto","Bajo"),"")</f>
        <v>Bajo</v>
      </c>
      <c r="AT2441" s="22" t="str">
        <f aca="false">IF(AS2441&lt;&gt;"",AP2441&amp;" Potencial / "&amp;AS2441&amp;" Share","")</f>
        <v>Bajo Potencial / Bajo Share</v>
      </c>
      <c r="AU2441" s="22" t="str">
        <f aca="false">IF(AH2441="","Sin dato",IF(AH2441-AO2441&gt;Resumen!$B$6,"Sobre-exhibido",IF(AO2441-AH2441&gt;Resumen!$B$6,"Sub-exhibido","En línea")))</f>
        <v>En línea</v>
      </c>
      <c r="AV2441" s="22" t="n">
        <f aca="false">IF(AT2441="","",IF(AT2441="Alto Potencial / Bajo Share",1,IF(AT2441="Alto Potencial / Alto Share",2,IF(AT2441="Bajo Potencial / Alto Share",3,4))))</f>
        <v>4</v>
      </c>
      <c r="AW2441" s="22" t="str">
        <f aca="false">IF(Q2441="No","Sin competencia directa",IF(AV2441=1,"1 - Foco Conquista (Alto Pot / Bajo Share)",IF(AV2441=2,"2 - Foco Defensa (Alto Pot / Alto Share)",IF(AV2441=3,"3 - Monitoreo (Bajo Pot / Alto Share)","4 - Baja Prioridad (Bajo Pot / Bajo Share)"))))</f>
        <v>4 - Baja Prioridad (Bajo Pot / Bajo Share)</v>
      </c>
      <c r="AX2441" s="12" t="str">
        <f aca="false">IF(OR(IFERROR(AND(W2441&lt;&gt;"",Y2441&lt;&gt;"",Y2441-W2441&gt;Resumen!$B$8),FALSE()),IFERROR(AND(X2441&lt;&gt;"",Y2441&lt;&gt;"",Y2441-X2441&gt;Resumen!$B$8),FALSE())),MAX(IF(IFERROR(AND(W2441&lt;&gt;"",Y2441&lt;&gt;"",Y2441-W2441&gt;Resumen!$B$8),FALSE()),Y2441-W2441,0),IF(IFERROR(AND(X2441&lt;&gt;"",Y2441&lt;&gt;"",Y2441-X2441&gt;Resumen!$B$8),FALSE()),Y2441-X2441,0)),"")</f>
        <v/>
      </c>
      <c r="AY2441" s="22" t="str">
        <f aca="false">IF(OR(IFERROR(AND(W2441&lt;&gt;"",Y2441&lt;&gt;"",Y2441-W2441&gt;Resumen!$B$8),FALSE()),IFERROR(AND(X2441&lt;&gt;"",Y2441&lt;&gt;"",Y2441-X2441&gt;Resumen!$B$8),FALSE())),TRIM("Lays tiene mayor markup que "&amp;IF(IFERROR(AND(W2441&lt;&gt;"",Y2441&lt;&gt;"",Y2441-W2441&gt;Resumen!$B$8),FALSE()),"Quento ","")&amp;IF(IFERROR(AND(X2441&lt;&gt;"",Y2441&lt;&gt;"",Y2441-X2441&gt;Resumen!$B$8),FALSE()),"Julicroc ","")&amp;"en este PDV"),"")</f>
        <v/>
      </c>
      <c r="AZ2441" s="22" t="str">
        <f aca="false">IF(COUNTIF('Plan Pehuamar - Lista'!$A$2:$A$167,A2441)&gt;0,"Sí","No")</f>
        <v>No</v>
      </c>
      <c r="BA2441" s="22" t="str">
        <f aca="false">IF(COUNTIF('Plan Combo 9+1'!$A$2:$A$226,A2441)&gt;0,"Sí","No")</f>
        <v>No</v>
      </c>
      <c r="BB2441" s="22" t="str">
        <f aca="false">IF(AH2441="","No",IF(BA2441="Sí",IF((AO2441-AH2441)&gt;Resumen!$B$6,"Sí","No"),IF((AO2441-AH2441)&gt;=Resumen!$B$132,"Sí","No")))</f>
        <v>No</v>
      </c>
      <c r="BC2441" s="22" t="str">
        <f aca="false">IF(AND(N2441="Sí",AL2441="Sí",AI2441=0),"Sí","No")</f>
        <v>No</v>
      </c>
      <c r="BD2441" s="22" t="str">
        <f aca="false">IF(COUNTIF('Plan 9+1 (con Pehuamar)'!$A$2:$A$227,A2441)&gt;0,"Sí","No")</f>
        <v>No</v>
      </c>
    </row>
    <row r="2442" customFormat="false" ht="15" hidden="false" customHeight="true" outlineLevel="0" collapsed="false">
      <c r="A2442" s="6" t="n">
        <v>201208</v>
      </c>
      <c r="B2442" s="6" t="n">
        <v>15</v>
      </c>
      <c r="C2442" s="6" t="n">
        <v>1504</v>
      </c>
      <c r="D2442" s="6" t="s">
        <v>359</v>
      </c>
      <c r="E2442" s="6" t="s">
        <v>2592</v>
      </c>
      <c r="F2442" s="6" t="s">
        <v>196</v>
      </c>
      <c r="G2442" s="6" t="s">
        <v>130</v>
      </c>
      <c r="H2442" s="6" t="s">
        <v>1715</v>
      </c>
      <c r="I2442" s="27" t="n">
        <v>16</v>
      </c>
      <c r="J2442" s="27" t="n">
        <v>16</v>
      </c>
      <c r="K2442" s="27" t="n">
        <v>10</v>
      </c>
      <c r="L2442" s="28" t="n">
        <f aca="false">I2442+J2442</f>
        <v>32</v>
      </c>
      <c r="M2442" s="28" t="n">
        <f aca="false">L2442+K2442</f>
        <v>42</v>
      </c>
      <c r="N2442" s="22" t="str">
        <f aca="false">IF(I2442&gt;0,"Sí","No")</f>
        <v>Sí</v>
      </c>
      <c r="O2442" s="22" t="str">
        <f aca="false">IF(J2442&gt;0,"Sí","No")</f>
        <v>Sí</v>
      </c>
      <c r="P2442" s="22" t="str">
        <f aca="false">IF(K2442&gt;0,"Sí","No")</f>
        <v>Sí</v>
      </c>
      <c r="Q2442" s="22" t="str">
        <f aca="false">IF(OR(I2442&gt;0,J2442&gt;0),"Sí","No")</f>
        <v>Sí</v>
      </c>
      <c r="R2442" s="27" t="n">
        <v>1800</v>
      </c>
      <c r="S2442" s="27" t="n">
        <v>2550</v>
      </c>
      <c r="T2442" s="27" t="n">
        <v>1350</v>
      </c>
      <c r="U2442" s="27" t="n">
        <v>2100</v>
      </c>
      <c r="V2442" s="27" t="n">
        <v>3600</v>
      </c>
      <c r="W2442" s="12" t="n">
        <f aca="false">IF(AND(I2442&gt;0,R2442&gt;0),(S2442-R2442)/R2442,"")</f>
        <v>0.416666666666667</v>
      </c>
      <c r="X2442" s="12" t="n">
        <f aca="false">IF(AND(J2442&gt;0,T2442&gt;0),(U2442-T2442)/T2442,"")</f>
        <v>0.555555555555556</v>
      </c>
      <c r="Y2442" s="12" t="n">
        <f aca="false">IF(AND(K2442&gt;0,V2442&gt;0),(V2442-Resumen!$B$7)/Resumen!$B$7,"")</f>
        <v>0.44</v>
      </c>
      <c r="Z2442" s="28" t="n">
        <f aca="false">IF(AND(K2442&gt;0,I2442&gt;0,V2442&gt;0,S2442&gt;0),V2442-S2442,"")</f>
        <v>1050</v>
      </c>
      <c r="AA2442" s="12" t="n">
        <f aca="false">IF(Z2442&lt;&gt;"",Z2442/S2442,"")</f>
        <v>0.411764705882353</v>
      </c>
      <c r="AB2442" s="28" t="n">
        <f aca="false">IF(AND(K2442&gt;0,J2442&gt;0,V2442&gt;0,U2442&gt;0),V2442-U2442,"")</f>
        <v>1500</v>
      </c>
      <c r="AC2442" s="12" t="n">
        <f aca="false">IF(AB2442&lt;&gt;"",AB2442/U2442,"")</f>
        <v>0.714285714285714</v>
      </c>
      <c r="AD2442" s="27" t="n">
        <v>3</v>
      </c>
      <c r="AE2442" s="27" t="n">
        <v>4</v>
      </c>
      <c r="AF2442" s="27" t="n">
        <v>3</v>
      </c>
      <c r="AG2442" s="28" t="n">
        <f aca="false">AD2442+AE2442+AF2442</f>
        <v>10</v>
      </c>
      <c r="AH2442" s="12" t="n">
        <f aca="false">IF(AG2442&gt;0,AD2442/AG2442,"")</f>
        <v>0.3</v>
      </c>
      <c r="AI2442" s="27" t="n">
        <v>1</v>
      </c>
      <c r="AJ2442" s="27" t="n">
        <v>0</v>
      </c>
      <c r="AK2442" s="27" t="n">
        <v>1</v>
      </c>
      <c r="AL2442" s="22" t="str">
        <f aca="false">IF(OR(AJ2442&gt;0,AK2442&gt;0),"Sí","No")</f>
        <v>Sí</v>
      </c>
      <c r="AM2442" s="6" t="s">
        <v>198</v>
      </c>
      <c r="AN2442" s="6" t="s">
        <v>198</v>
      </c>
      <c r="AO2442" s="12" t="n">
        <f aca="false">IF(M2442&gt;0,K2442/M2442,"")</f>
        <v>0.238095238095238</v>
      </c>
      <c r="AP2442" s="22" t="str">
        <f aca="false">IF(M2442&gt;=Resumen!$B$5,"Alto","Bajo")</f>
        <v>Alto</v>
      </c>
      <c r="AQ2442" s="22" t="str">
        <f aca="false">IF(AO2442&gt;=Resumen!$B$28,"Alto","Bajo")</f>
        <v>Bajo</v>
      </c>
      <c r="AR2442" s="22" t="str">
        <f aca="false">AP2442&amp;" Potencial / "&amp;AQ2442&amp;" Share"</f>
        <v>Alto Potencial / Bajo Share</v>
      </c>
      <c r="AS2442" s="22" t="str">
        <f aca="false">IF(Q2442="Sí",IF(AO2442&gt;=Resumen!$B$29,"Alto","Bajo"),"")</f>
        <v>Bajo</v>
      </c>
      <c r="AT2442" s="22" t="str">
        <f aca="false">IF(AS2442&lt;&gt;"",AP2442&amp;" Potencial / "&amp;AS2442&amp;" Share","")</f>
        <v>Alto Potencial / Bajo Share</v>
      </c>
      <c r="AU2442" s="22" t="str">
        <f aca="false">IF(AH2442="","Sin dato",IF(AH2442-AO2442&gt;Resumen!$B$6,"Sobre-exhibido",IF(AO2442-AH2442&gt;Resumen!$B$6,"Sub-exhibido","En línea")))</f>
        <v>Sobre-exhibido</v>
      </c>
      <c r="AV2442" s="22" t="n">
        <f aca="false">IF(AT2442="","",IF(AT2442="Alto Potencial / Bajo Share",1,IF(AT2442="Alto Potencial / Alto Share",2,IF(AT2442="Bajo Potencial / Alto Share",3,4))))</f>
        <v>1</v>
      </c>
      <c r="AW2442" s="22" t="str">
        <f aca="false">IF(Q2442="No","Sin competencia directa",IF(AV2442=1,"1 - Foco Conquista (Alto Pot / Bajo Share)",IF(AV2442=2,"2 - Foco Defensa (Alto Pot / Alto Share)",IF(AV2442=3,"3 - Monitoreo (Bajo Pot / Alto Share)","4 - Baja Prioridad (Bajo Pot / Bajo Share)"))))</f>
        <v>1 - Foco Conquista (Alto Pot / Bajo Share)</v>
      </c>
      <c r="AX2442" s="12" t="str">
        <f aca="false">IF(OR(IFERROR(AND(W2442&lt;&gt;"",Y2442&lt;&gt;"",Y2442-W2442&gt;Resumen!$B$8),FALSE()),IFERROR(AND(X2442&lt;&gt;"",Y2442&lt;&gt;"",Y2442-X2442&gt;Resumen!$B$8),FALSE())),MAX(IF(IFERROR(AND(W2442&lt;&gt;"",Y2442&lt;&gt;"",Y2442-W2442&gt;Resumen!$B$8),FALSE()),Y2442-W2442,0),IF(IFERROR(AND(X2442&lt;&gt;"",Y2442&lt;&gt;"",Y2442-X2442&gt;Resumen!$B$8),FALSE()),Y2442-X2442,0)),"")</f>
        <v/>
      </c>
      <c r="AY2442" s="22" t="str">
        <f aca="false">IF(OR(IFERROR(AND(W2442&lt;&gt;"",Y2442&lt;&gt;"",Y2442-W2442&gt;Resumen!$B$8),FALSE()),IFERROR(AND(X2442&lt;&gt;"",Y2442&lt;&gt;"",Y2442-X2442&gt;Resumen!$B$8),FALSE())),TRIM("Lays tiene mayor markup que "&amp;IF(IFERROR(AND(W2442&lt;&gt;"",Y2442&lt;&gt;"",Y2442-W2442&gt;Resumen!$B$8),FALSE()),"Quento ","")&amp;IF(IFERROR(AND(X2442&lt;&gt;"",Y2442&lt;&gt;"",Y2442-X2442&gt;Resumen!$B$8),FALSE()),"Julicroc ","")&amp;"en este PDV"),"")</f>
        <v/>
      </c>
      <c r="AZ2442" s="22" t="str">
        <f aca="false">IF(COUNTIF('Plan Pehuamar - Lista'!$A$2:$A$167,A2442)&gt;0,"Sí","No")</f>
        <v>No</v>
      </c>
      <c r="BA2442" s="22" t="str">
        <f aca="false">IF(COUNTIF('Plan Combo 9+1'!$A$2:$A$226,A2442)&gt;0,"Sí","No")</f>
        <v>Sí</v>
      </c>
      <c r="BB2442" s="22" t="str">
        <f aca="false">IF(AH2442="","No",IF(BA2442="Sí",IF((AO2442-AH2442)&gt;Resumen!$B$6,"Sí","No"),IF((AO2442-AH2442)&gt;=Resumen!$B$132,"Sí","No")))</f>
        <v>No</v>
      </c>
      <c r="BC2442" s="22" t="str">
        <f aca="false">IF(AND(N2442="Sí",AL2442="Sí",AI2442=0),"Sí","No")</f>
        <v>No</v>
      </c>
      <c r="BD2442" s="22" t="str">
        <f aca="false">IF(COUNTIF('Plan 9+1 (con Pehuamar)'!$A$2:$A$227,A2442)&gt;0,"Sí","No")</f>
        <v>Sí</v>
      </c>
    </row>
    <row r="2443" customFormat="false" ht="15" hidden="false" customHeight="true" outlineLevel="0" collapsed="false">
      <c r="A2443" s="6" t="n">
        <v>201209</v>
      </c>
      <c r="B2443" s="6" t="n">
        <v>15</v>
      </c>
      <c r="C2443" s="6" t="n">
        <v>1504</v>
      </c>
      <c r="D2443" s="6" t="s">
        <v>359</v>
      </c>
      <c r="E2443" s="6" t="s">
        <v>2593</v>
      </c>
      <c r="F2443" s="6" t="s">
        <v>206</v>
      </c>
      <c r="G2443" s="6" t="s">
        <v>130</v>
      </c>
      <c r="H2443" s="6" t="s">
        <v>1715</v>
      </c>
      <c r="I2443" s="27" t="n">
        <v>10</v>
      </c>
      <c r="J2443" s="27" t="n">
        <v>6</v>
      </c>
      <c r="K2443" s="27" t="n">
        <v>3</v>
      </c>
      <c r="L2443" s="28" t="n">
        <f aca="false">I2443+J2443</f>
        <v>16</v>
      </c>
      <c r="M2443" s="28" t="n">
        <f aca="false">L2443+K2443</f>
        <v>19</v>
      </c>
      <c r="N2443" s="22" t="str">
        <f aca="false">IF(I2443&gt;0,"Sí","No")</f>
        <v>Sí</v>
      </c>
      <c r="O2443" s="22" t="str">
        <f aca="false">IF(J2443&gt;0,"Sí","No")</f>
        <v>Sí</v>
      </c>
      <c r="P2443" s="22" t="str">
        <f aca="false">IF(K2443&gt;0,"Sí","No")</f>
        <v>Sí</v>
      </c>
      <c r="Q2443" s="22" t="str">
        <f aca="false">IF(OR(I2443&gt;0,J2443&gt;0),"Sí","No")</f>
        <v>Sí</v>
      </c>
      <c r="R2443" s="27" t="n">
        <v>1750</v>
      </c>
      <c r="S2443" s="27" t="n">
        <v>2500</v>
      </c>
      <c r="T2443" s="27" t="n">
        <v>1350</v>
      </c>
      <c r="U2443" s="27" t="n">
        <v>2050</v>
      </c>
      <c r="V2443" s="27" t="n">
        <v>3550</v>
      </c>
      <c r="W2443" s="12" t="n">
        <f aca="false">IF(AND(I2443&gt;0,R2443&gt;0),(S2443-R2443)/R2443,"")</f>
        <v>0.428571428571429</v>
      </c>
      <c r="X2443" s="12" t="n">
        <f aca="false">IF(AND(J2443&gt;0,T2443&gt;0),(U2443-T2443)/T2443,"")</f>
        <v>0.518518518518519</v>
      </c>
      <c r="Y2443" s="12" t="n">
        <f aca="false">IF(AND(K2443&gt;0,V2443&gt;0),(V2443-Resumen!$B$7)/Resumen!$B$7,"")</f>
        <v>0.42</v>
      </c>
      <c r="Z2443" s="28" t="n">
        <f aca="false">IF(AND(K2443&gt;0,I2443&gt;0,V2443&gt;0,S2443&gt;0),V2443-S2443,"")</f>
        <v>1050</v>
      </c>
      <c r="AA2443" s="12" t="n">
        <f aca="false">IF(Z2443&lt;&gt;"",Z2443/S2443,"")</f>
        <v>0.42</v>
      </c>
      <c r="AB2443" s="28" t="n">
        <f aca="false">IF(AND(K2443&gt;0,J2443&gt;0,V2443&gt;0,U2443&gt;0),V2443-U2443,"")</f>
        <v>1500</v>
      </c>
      <c r="AC2443" s="12" t="n">
        <f aca="false">IF(AB2443&lt;&gt;"",AB2443/U2443,"")</f>
        <v>0.731707317073171</v>
      </c>
      <c r="AD2443" s="27" t="n">
        <v>1</v>
      </c>
      <c r="AE2443" s="27" t="n">
        <v>2</v>
      </c>
      <c r="AF2443" s="27" t="n">
        <v>3</v>
      </c>
      <c r="AG2443" s="28" t="n">
        <f aca="false">AD2443+AE2443+AF2443</f>
        <v>6</v>
      </c>
      <c r="AH2443" s="12" t="n">
        <f aca="false">IF(AG2443&gt;0,AD2443/AG2443,"")</f>
        <v>0.166666666666667</v>
      </c>
      <c r="AI2443" s="27" t="n">
        <v>1</v>
      </c>
      <c r="AJ2443" s="27" t="n">
        <v>0</v>
      </c>
      <c r="AK2443" s="27" t="n">
        <v>0</v>
      </c>
      <c r="AL2443" s="22" t="str">
        <f aca="false">IF(OR(AJ2443&gt;0,AK2443&gt;0),"Sí","No")</f>
        <v>No</v>
      </c>
      <c r="AM2443" s="6" t="s">
        <v>198</v>
      </c>
      <c r="AN2443" s="6" t="s">
        <v>198</v>
      </c>
      <c r="AO2443" s="12" t="n">
        <f aca="false">IF(M2443&gt;0,K2443/M2443,"")</f>
        <v>0.157894736842105</v>
      </c>
      <c r="AP2443" s="22" t="str">
        <f aca="false">IF(M2443&gt;=Resumen!$B$5,"Alto","Bajo")</f>
        <v>Bajo</v>
      </c>
      <c r="AQ2443" s="22" t="str">
        <f aca="false">IF(AO2443&gt;=Resumen!$B$28,"Alto","Bajo")</f>
        <v>Bajo</v>
      </c>
      <c r="AR2443" s="22" t="str">
        <f aca="false">AP2443&amp;" Potencial / "&amp;AQ2443&amp;" Share"</f>
        <v>Bajo Potencial / Bajo Share</v>
      </c>
      <c r="AS2443" s="22" t="str">
        <f aca="false">IF(Q2443="Sí",IF(AO2443&gt;=Resumen!$B$29,"Alto","Bajo"),"")</f>
        <v>Bajo</v>
      </c>
      <c r="AT2443" s="22" t="str">
        <f aca="false">IF(AS2443&lt;&gt;"",AP2443&amp;" Potencial / "&amp;AS2443&amp;" Share","")</f>
        <v>Bajo Potencial / Bajo Share</v>
      </c>
      <c r="AU2443" s="22" t="str">
        <f aca="false">IF(AH2443="","Sin dato",IF(AH2443-AO2443&gt;Resumen!$B$6,"Sobre-exhibido",IF(AO2443-AH2443&gt;Resumen!$B$6,"Sub-exhibido","En línea")))</f>
        <v>En línea</v>
      </c>
      <c r="AV2443" s="22" t="n">
        <f aca="false">IF(AT2443="","",IF(AT2443="Alto Potencial / Bajo Share",1,IF(AT2443="Alto Potencial / Alto Share",2,IF(AT2443="Bajo Potencial / Alto Share",3,4))))</f>
        <v>4</v>
      </c>
      <c r="AW2443" s="22" t="str">
        <f aca="false">IF(Q2443="No","Sin competencia directa",IF(AV2443=1,"1 - Foco Conquista (Alto Pot / Bajo Share)",IF(AV2443=2,"2 - Foco Defensa (Alto Pot / Alto Share)",IF(AV2443=3,"3 - Monitoreo (Bajo Pot / Alto Share)","4 - Baja Prioridad (Bajo Pot / Bajo Share)"))))</f>
        <v>4 - Baja Prioridad (Bajo Pot / Bajo Share)</v>
      </c>
      <c r="AX2443" s="12" t="str">
        <f aca="false">IF(OR(IFERROR(AND(W2443&lt;&gt;"",Y2443&lt;&gt;"",Y2443-W2443&gt;Resumen!$B$8),FALSE()),IFERROR(AND(X2443&lt;&gt;"",Y2443&lt;&gt;"",Y2443-X2443&gt;Resumen!$B$8),FALSE())),MAX(IF(IFERROR(AND(W2443&lt;&gt;"",Y2443&lt;&gt;"",Y2443-W2443&gt;Resumen!$B$8),FALSE()),Y2443-W2443,0),IF(IFERROR(AND(X2443&lt;&gt;"",Y2443&lt;&gt;"",Y2443-X2443&gt;Resumen!$B$8),FALSE()),Y2443-X2443,0)),"")</f>
        <v/>
      </c>
      <c r="AY2443" s="22" t="str">
        <f aca="false">IF(OR(IFERROR(AND(W2443&lt;&gt;"",Y2443&lt;&gt;"",Y2443-W2443&gt;Resumen!$B$8),FALSE()),IFERROR(AND(X2443&lt;&gt;"",Y2443&lt;&gt;"",Y2443-X2443&gt;Resumen!$B$8),FALSE())),TRIM("Lays tiene mayor markup que "&amp;IF(IFERROR(AND(W2443&lt;&gt;"",Y2443&lt;&gt;"",Y2443-W2443&gt;Resumen!$B$8),FALSE()),"Quento ","")&amp;IF(IFERROR(AND(X2443&lt;&gt;"",Y2443&lt;&gt;"",Y2443-X2443&gt;Resumen!$B$8),FALSE()),"Julicroc ","")&amp;"en este PDV"),"")</f>
        <v/>
      </c>
      <c r="AZ2443" s="22" t="str">
        <f aca="false">IF(COUNTIF('Plan Pehuamar - Lista'!$A$2:$A$167,A2443)&gt;0,"Sí","No")</f>
        <v>No</v>
      </c>
      <c r="BA2443" s="22" t="str">
        <f aca="false">IF(COUNTIF('Plan Combo 9+1'!$A$2:$A$226,A2443)&gt;0,"Sí","No")</f>
        <v>No</v>
      </c>
      <c r="BB2443" s="22" t="str">
        <f aca="false">IF(AH2443="","No",IF(BA2443="Sí",IF((AO2443-AH2443)&gt;Resumen!$B$6,"Sí","No"),IF((AO2443-AH2443)&gt;=Resumen!$B$132,"Sí","No")))</f>
        <v>No</v>
      </c>
      <c r="BC2443" s="22" t="str">
        <f aca="false">IF(AND(N2443="Sí",AL2443="Sí",AI2443=0),"Sí","No")</f>
        <v>No</v>
      </c>
      <c r="BD2443" s="22" t="str">
        <f aca="false">IF(COUNTIF('Plan 9+1 (con Pehuamar)'!$A$2:$A$227,A2443)&gt;0,"Sí","No")</f>
        <v>No</v>
      </c>
    </row>
    <row r="2444" customFormat="false" ht="15" hidden="false" customHeight="true" outlineLevel="0" collapsed="false">
      <c r="A2444" s="6" t="n">
        <v>201210</v>
      </c>
      <c r="B2444" s="6" t="n">
        <v>15</v>
      </c>
      <c r="C2444" s="6" t="n">
        <v>1504</v>
      </c>
      <c r="D2444" s="6" t="s">
        <v>359</v>
      </c>
      <c r="E2444" s="6" t="s">
        <v>2594</v>
      </c>
      <c r="F2444" s="6" t="s">
        <v>201</v>
      </c>
      <c r="G2444" s="6" t="s">
        <v>130</v>
      </c>
      <c r="H2444" s="6" t="s">
        <v>1715</v>
      </c>
      <c r="I2444" s="27" t="n">
        <v>0</v>
      </c>
      <c r="J2444" s="27" t="n">
        <v>0</v>
      </c>
      <c r="K2444" s="27" t="n">
        <v>0.2</v>
      </c>
      <c r="L2444" s="28" t="n">
        <f aca="false">I2444+J2444</f>
        <v>0</v>
      </c>
      <c r="M2444" s="28" t="n">
        <f aca="false">L2444+K2444</f>
        <v>0.2</v>
      </c>
      <c r="N2444" s="22" t="str">
        <f aca="false">IF(I2444&gt;0,"Sí","No")</f>
        <v>No</v>
      </c>
      <c r="O2444" s="22" t="str">
        <f aca="false">IF(J2444&gt;0,"Sí","No")</f>
        <v>No</v>
      </c>
      <c r="P2444" s="22" t="str">
        <f aca="false">IF(K2444&gt;0,"Sí","No")</f>
        <v>Sí</v>
      </c>
      <c r="Q2444" s="22" t="str">
        <f aca="false">IF(OR(I2444&gt;0,J2444&gt;0),"Sí","No")</f>
        <v>No</v>
      </c>
      <c r="R2444" s="27"/>
      <c r="S2444" s="27"/>
      <c r="T2444" s="27"/>
      <c r="U2444" s="27"/>
      <c r="V2444" s="27"/>
      <c r="W2444" s="12" t="str">
        <f aca="false">IF(AND(I2444&gt;0,R2444&gt;0),(S2444-R2444)/R2444,"")</f>
        <v/>
      </c>
      <c r="X2444" s="12" t="str">
        <f aca="false">IF(AND(J2444&gt;0,T2444&gt;0),(U2444-T2444)/T2444,"")</f>
        <v/>
      </c>
      <c r="Y2444" s="12" t="str">
        <f aca="false">IF(AND(K2444&gt;0,V2444&gt;0),(V2444-Resumen!$B$7)/Resumen!$B$7,"")</f>
        <v/>
      </c>
      <c r="Z2444" s="28" t="str">
        <f aca="false">IF(AND(K2444&gt;0,I2444&gt;0,V2444&gt;0,S2444&gt;0),V2444-S2444,"")</f>
        <v/>
      </c>
      <c r="AA2444" s="12" t="str">
        <f aca="false">IF(Z2444&lt;&gt;"",Z2444/S2444,"")</f>
        <v/>
      </c>
      <c r="AB2444" s="28" t="str">
        <f aca="false">IF(AND(K2444&gt;0,J2444&gt;0,V2444&gt;0,U2444&gt;0),V2444-U2444,"")</f>
        <v/>
      </c>
      <c r="AC2444" s="12" t="str">
        <f aca="false">IF(AB2444&lt;&gt;"",AB2444/U2444,"")</f>
        <v/>
      </c>
      <c r="AD2444" s="27" t="n">
        <v>0</v>
      </c>
      <c r="AE2444" s="27" t="n">
        <v>0</v>
      </c>
      <c r="AF2444" s="27" t="n">
        <v>0</v>
      </c>
      <c r="AG2444" s="28" t="n">
        <f aca="false">AD2444+AE2444+AF2444</f>
        <v>0</v>
      </c>
      <c r="AH2444" s="12" t="str">
        <f aca="false">IF(AG2444&gt;0,AD2444/AG2444,"")</f>
        <v/>
      </c>
      <c r="AI2444" s="27" t="n">
        <v>0</v>
      </c>
      <c r="AJ2444" s="27" t="n">
        <v>0</v>
      </c>
      <c r="AK2444" s="27" t="n">
        <v>0</v>
      </c>
      <c r="AL2444" s="22" t="str">
        <f aca="false">IF(OR(AJ2444&gt;0,AK2444&gt;0),"Sí","No")</f>
        <v>No</v>
      </c>
      <c r="AM2444" s="6"/>
      <c r="AN2444" s="6"/>
      <c r="AO2444" s="12" t="n">
        <f aca="false">IF(M2444&gt;0,K2444/M2444,"")</f>
        <v>1</v>
      </c>
      <c r="AP2444" s="22" t="str">
        <f aca="false">IF(M2444&gt;=Resumen!$B$5,"Alto","Bajo")</f>
        <v>Bajo</v>
      </c>
      <c r="AQ2444" s="22" t="str">
        <f aca="false">IF(AO2444&gt;=Resumen!$B$28,"Alto","Bajo")</f>
        <v>Alto</v>
      </c>
      <c r="AR2444" s="22" t="str">
        <f aca="false">AP2444&amp;" Potencial / "&amp;AQ2444&amp;" Share"</f>
        <v>Bajo Potencial / Alto Share</v>
      </c>
      <c r="AS2444" s="22" t="str">
        <f aca="false">IF(Q2444="Sí",IF(AO2444&gt;=Resumen!$B$29,"Alto","Bajo"),"")</f>
        <v/>
      </c>
      <c r="AT2444" s="22" t="str">
        <f aca="false">IF(AS2444&lt;&gt;"",AP2444&amp;" Potencial / "&amp;AS2444&amp;" Share","")</f>
        <v/>
      </c>
      <c r="AU2444" s="22" t="str">
        <f aca="false">IF(AH2444="","Sin dato",IF(AH2444-AO2444&gt;Resumen!$B$6,"Sobre-exhibido",IF(AO2444-AH2444&gt;Resumen!$B$6,"Sub-exhibido","En línea")))</f>
        <v>Sin dato</v>
      </c>
      <c r="AV2444" s="22" t="str">
        <f aca="false">IF(AT2444="","",IF(AT2444="Alto Potencial / Bajo Share",1,IF(AT2444="Alto Potencial / Alto Share",2,IF(AT2444="Bajo Potencial / Alto Share",3,4))))</f>
        <v/>
      </c>
      <c r="AW2444" s="22" t="str">
        <f aca="false">IF(Q2444="No","Sin competencia directa",IF(AV2444=1,"1 - Foco Conquista (Alto Pot / Bajo Share)",IF(AV2444=2,"2 - Foco Defensa (Alto Pot / Alto Share)",IF(AV2444=3,"3 - Monitoreo (Bajo Pot / Alto Share)","4 - Baja Prioridad (Bajo Pot / Bajo Share)"))))</f>
        <v>Sin competencia directa</v>
      </c>
      <c r="AX2444" s="12" t="str">
        <f aca="false">IF(OR(IFERROR(AND(W2444&lt;&gt;"",Y2444&lt;&gt;"",Y2444-W2444&gt;Resumen!$B$8),FALSE()),IFERROR(AND(X2444&lt;&gt;"",Y2444&lt;&gt;"",Y2444-X2444&gt;Resumen!$B$8),FALSE())),MAX(IF(IFERROR(AND(W2444&lt;&gt;"",Y2444&lt;&gt;"",Y2444-W2444&gt;Resumen!$B$8),FALSE()),Y2444-W2444,0),IF(IFERROR(AND(X2444&lt;&gt;"",Y2444&lt;&gt;"",Y2444-X2444&gt;Resumen!$B$8),FALSE()),Y2444-X2444,0)),"")</f>
        <v/>
      </c>
      <c r="AY2444" s="22" t="str">
        <f aca="false">IF(OR(IFERROR(AND(W2444&lt;&gt;"",Y2444&lt;&gt;"",Y2444-W2444&gt;Resumen!$B$8),FALSE()),IFERROR(AND(X2444&lt;&gt;"",Y2444&lt;&gt;"",Y2444-X2444&gt;Resumen!$B$8),FALSE())),TRIM("Lays tiene mayor markup que "&amp;IF(IFERROR(AND(W2444&lt;&gt;"",Y2444&lt;&gt;"",Y2444-W2444&gt;Resumen!$B$8),FALSE()),"Quento ","")&amp;IF(IFERROR(AND(X2444&lt;&gt;"",Y2444&lt;&gt;"",Y2444-X2444&gt;Resumen!$B$8),FALSE()),"Julicroc ","")&amp;"en este PDV"),"")</f>
        <v/>
      </c>
      <c r="AZ2444" s="22" t="str">
        <f aca="false">IF(COUNTIF('Plan Pehuamar - Lista'!$A$2:$A$167,A2444)&gt;0,"Sí","No")</f>
        <v>No</v>
      </c>
      <c r="BA2444" s="22" t="str">
        <f aca="false">IF(COUNTIF('Plan Combo 9+1'!$A$2:$A$226,A2444)&gt;0,"Sí","No")</f>
        <v>No</v>
      </c>
      <c r="BB2444" s="22" t="str">
        <f aca="false">IF(AH2444="","No",IF(BA2444="Sí",IF((AO2444-AH2444)&gt;Resumen!$B$6,"Sí","No"),IF((AO2444-AH2444)&gt;=Resumen!$B$132,"Sí","No")))</f>
        <v>No</v>
      </c>
      <c r="BC2444" s="22" t="str">
        <f aca="false">IF(AND(N2444="Sí",AL2444="Sí",AI2444=0),"Sí","No")</f>
        <v>No</v>
      </c>
      <c r="BD2444" s="22" t="str">
        <f aca="false">IF(COUNTIF('Plan 9+1 (con Pehuamar)'!$A$2:$A$227,A2444)&gt;0,"Sí","No")</f>
        <v>No</v>
      </c>
    </row>
    <row r="2445" customFormat="false" ht="15" hidden="false" customHeight="true" outlineLevel="0" collapsed="false">
      <c r="A2445" s="6" t="n">
        <v>201211</v>
      </c>
      <c r="B2445" s="6" t="n">
        <v>15</v>
      </c>
      <c r="C2445" s="6" t="n">
        <v>1504</v>
      </c>
      <c r="D2445" s="6" t="s">
        <v>359</v>
      </c>
      <c r="E2445" s="6" t="s">
        <v>2595</v>
      </c>
      <c r="F2445" s="6" t="s">
        <v>201</v>
      </c>
      <c r="G2445" s="6" t="s">
        <v>130</v>
      </c>
      <c r="H2445" s="6" t="s">
        <v>1715</v>
      </c>
      <c r="I2445" s="27" t="n">
        <v>6</v>
      </c>
      <c r="J2445" s="27" t="n">
        <v>0</v>
      </c>
      <c r="K2445" s="27" t="n">
        <v>3</v>
      </c>
      <c r="L2445" s="28" t="n">
        <f aca="false">I2445+J2445</f>
        <v>6</v>
      </c>
      <c r="M2445" s="28" t="n">
        <f aca="false">L2445+K2445</f>
        <v>9</v>
      </c>
      <c r="N2445" s="22" t="str">
        <f aca="false">IF(I2445&gt;0,"Sí","No")</f>
        <v>Sí</v>
      </c>
      <c r="O2445" s="22" t="str">
        <f aca="false">IF(J2445&gt;0,"Sí","No")</f>
        <v>No</v>
      </c>
      <c r="P2445" s="22" t="str">
        <f aca="false">IF(K2445&gt;0,"Sí","No")</f>
        <v>Sí</v>
      </c>
      <c r="Q2445" s="22" t="str">
        <f aca="false">IF(OR(I2445&gt;0,J2445&gt;0),"Sí","No")</f>
        <v>Sí</v>
      </c>
      <c r="R2445" s="27" t="n">
        <v>1800</v>
      </c>
      <c r="S2445" s="27" t="n">
        <v>2650</v>
      </c>
      <c r="T2445" s="27"/>
      <c r="U2445" s="27"/>
      <c r="V2445" s="27" t="n">
        <v>3700</v>
      </c>
      <c r="W2445" s="12" t="n">
        <f aca="false">IF(AND(I2445&gt;0,R2445&gt;0),(S2445-R2445)/R2445,"")</f>
        <v>0.472222222222222</v>
      </c>
      <c r="X2445" s="12" t="str">
        <f aca="false">IF(AND(J2445&gt;0,T2445&gt;0),(U2445-T2445)/T2445,"")</f>
        <v/>
      </c>
      <c r="Y2445" s="12" t="n">
        <f aca="false">IF(AND(K2445&gt;0,V2445&gt;0),(V2445-Resumen!$B$7)/Resumen!$B$7,"")</f>
        <v>0.48</v>
      </c>
      <c r="Z2445" s="28" t="n">
        <f aca="false">IF(AND(K2445&gt;0,I2445&gt;0,V2445&gt;0,S2445&gt;0),V2445-S2445,"")</f>
        <v>1050</v>
      </c>
      <c r="AA2445" s="12" t="n">
        <f aca="false">IF(Z2445&lt;&gt;"",Z2445/S2445,"")</f>
        <v>0.39622641509434</v>
      </c>
      <c r="AB2445" s="28" t="str">
        <f aca="false">IF(AND(K2445&gt;0,J2445&gt;0,V2445&gt;0,U2445&gt;0),V2445-U2445,"")</f>
        <v/>
      </c>
      <c r="AC2445" s="12" t="str">
        <f aca="false">IF(AB2445&lt;&gt;"",AB2445/U2445,"")</f>
        <v/>
      </c>
      <c r="AD2445" s="27" t="n">
        <v>1</v>
      </c>
      <c r="AE2445" s="27" t="n">
        <v>3</v>
      </c>
      <c r="AF2445" s="27" t="n">
        <v>0</v>
      </c>
      <c r="AG2445" s="28" t="n">
        <f aca="false">AD2445+AE2445+AF2445</f>
        <v>4</v>
      </c>
      <c r="AH2445" s="12" t="n">
        <f aca="false">IF(AG2445&gt;0,AD2445/AG2445,"")</f>
        <v>0.25</v>
      </c>
      <c r="AI2445" s="27" t="n">
        <v>0</v>
      </c>
      <c r="AJ2445" s="27" t="n">
        <v>0</v>
      </c>
      <c r="AK2445" s="27" t="n">
        <v>0</v>
      </c>
      <c r="AL2445" s="22" t="str">
        <f aca="false">IF(OR(AJ2445&gt;0,AK2445&gt;0),"Sí","No")</f>
        <v>No</v>
      </c>
      <c r="AM2445" s="6" t="s">
        <v>198</v>
      </c>
      <c r="AN2445" s="6"/>
      <c r="AO2445" s="12" t="n">
        <f aca="false">IF(M2445&gt;0,K2445/M2445,"")</f>
        <v>0.333333333333333</v>
      </c>
      <c r="AP2445" s="22" t="str">
        <f aca="false">IF(M2445&gt;=Resumen!$B$5,"Alto","Bajo")</f>
        <v>Bajo</v>
      </c>
      <c r="AQ2445" s="22" t="str">
        <f aca="false">IF(AO2445&gt;=Resumen!$B$28,"Alto","Bajo")</f>
        <v>Bajo</v>
      </c>
      <c r="AR2445" s="22" t="str">
        <f aca="false">AP2445&amp;" Potencial / "&amp;AQ2445&amp;" Share"</f>
        <v>Bajo Potencial / Bajo Share</v>
      </c>
      <c r="AS2445" s="22" t="str">
        <f aca="false">IF(Q2445="Sí",IF(AO2445&gt;=Resumen!$B$29,"Alto","Bajo"),"")</f>
        <v>Bajo</v>
      </c>
      <c r="AT2445" s="22" t="str">
        <f aca="false">IF(AS2445&lt;&gt;"",AP2445&amp;" Potencial / "&amp;AS2445&amp;" Share","")</f>
        <v>Bajo Potencial / Bajo Share</v>
      </c>
      <c r="AU2445" s="22" t="str">
        <f aca="false">IF(AH2445="","Sin dato",IF(AH2445-AO2445&gt;Resumen!$B$6,"Sobre-exhibido",IF(AO2445-AH2445&gt;Resumen!$B$6,"Sub-exhibido","En línea")))</f>
        <v>Sub-exhibido</v>
      </c>
      <c r="AV2445" s="22" t="n">
        <f aca="false">IF(AT2445="","",IF(AT2445="Alto Potencial / Bajo Share",1,IF(AT2445="Alto Potencial / Alto Share",2,IF(AT2445="Bajo Potencial / Alto Share",3,4))))</f>
        <v>4</v>
      </c>
      <c r="AW2445" s="22" t="str">
        <f aca="false">IF(Q2445="No","Sin competencia directa",IF(AV2445=1,"1 - Foco Conquista (Alto Pot / Bajo Share)",IF(AV2445=2,"2 - Foco Defensa (Alto Pot / Alto Share)",IF(AV2445=3,"3 - Monitoreo (Bajo Pot / Alto Share)","4 - Baja Prioridad (Bajo Pot / Bajo Share)"))))</f>
        <v>4 - Baja Prioridad (Bajo Pot / Bajo Share)</v>
      </c>
      <c r="AX2445" s="12" t="str">
        <f aca="false">IF(OR(IFERROR(AND(W2445&lt;&gt;"",Y2445&lt;&gt;"",Y2445-W2445&gt;Resumen!$B$8),FALSE()),IFERROR(AND(X2445&lt;&gt;"",Y2445&lt;&gt;"",Y2445-X2445&gt;Resumen!$B$8),FALSE())),MAX(IF(IFERROR(AND(W2445&lt;&gt;"",Y2445&lt;&gt;"",Y2445-W2445&gt;Resumen!$B$8),FALSE()),Y2445-W2445,0),IF(IFERROR(AND(X2445&lt;&gt;"",Y2445&lt;&gt;"",Y2445-X2445&gt;Resumen!$B$8),FALSE()),Y2445-X2445,0)),"")</f>
        <v/>
      </c>
      <c r="AY2445" s="22" t="str">
        <f aca="false">IF(OR(IFERROR(AND(W2445&lt;&gt;"",Y2445&lt;&gt;"",Y2445-W2445&gt;Resumen!$B$8),FALSE()),IFERROR(AND(X2445&lt;&gt;"",Y2445&lt;&gt;"",Y2445-X2445&gt;Resumen!$B$8),FALSE())),TRIM("Lays tiene mayor markup que "&amp;IF(IFERROR(AND(W2445&lt;&gt;"",Y2445&lt;&gt;"",Y2445-W2445&gt;Resumen!$B$8),FALSE()),"Quento ","")&amp;IF(IFERROR(AND(X2445&lt;&gt;"",Y2445&lt;&gt;"",Y2445-X2445&gt;Resumen!$B$8),FALSE()),"Julicroc ","")&amp;"en este PDV"),"")</f>
        <v/>
      </c>
      <c r="AZ2445" s="22" t="str">
        <f aca="false">IF(COUNTIF('Plan Pehuamar - Lista'!$A$2:$A$167,A2445)&gt;0,"Sí","No")</f>
        <v>No</v>
      </c>
      <c r="BA2445" s="22" t="str">
        <f aca="false">IF(COUNTIF('Plan Combo 9+1'!$A$2:$A$226,A2445)&gt;0,"Sí","No")</f>
        <v>No</v>
      </c>
      <c r="BB2445" s="22" t="str">
        <f aca="false">IF(AH2445="","No",IF(BA2445="Sí",IF((AO2445-AH2445)&gt;Resumen!$B$6,"Sí","No"),IF((AO2445-AH2445)&gt;=Resumen!$B$132,"Sí","No")))</f>
        <v>No</v>
      </c>
      <c r="BC2445" s="22" t="str">
        <f aca="false">IF(AND(N2445="Sí",AL2445="Sí",AI2445=0),"Sí","No")</f>
        <v>No</v>
      </c>
      <c r="BD2445" s="22" t="str">
        <f aca="false">IF(COUNTIF('Plan 9+1 (con Pehuamar)'!$A$2:$A$227,A2445)&gt;0,"Sí","No")</f>
        <v>No</v>
      </c>
    </row>
    <row r="2446" customFormat="false" ht="15" hidden="false" customHeight="true" outlineLevel="0" collapsed="false">
      <c r="A2446" s="6" t="n">
        <v>201213</v>
      </c>
      <c r="B2446" s="6" t="n">
        <v>15</v>
      </c>
      <c r="C2446" s="6" t="n">
        <v>1504</v>
      </c>
      <c r="D2446" s="6" t="s">
        <v>359</v>
      </c>
      <c r="E2446" s="6" t="s">
        <v>2596</v>
      </c>
      <c r="F2446" s="6" t="s">
        <v>206</v>
      </c>
      <c r="G2446" s="6" t="s">
        <v>130</v>
      </c>
      <c r="H2446" s="6" t="s">
        <v>1715</v>
      </c>
      <c r="I2446" s="27" t="n">
        <v>16</v>
      </c>
      <c r="J2446" s="27" t="n">
        <v>16</v>
      </c>
      <c r="K2446" s="27" t="n">
        <v>10</v>
      </c>
      <c r="L2446" s="28" t="n">
        <f aca="false">I2446+J2446</f>
        <v>32</v>
      </c>
      <c r="M2446" s="28" t="n">
        <f aca="false">L2446+K2446</f>
        <v>42</v>
      </c>
      <c r="N2446" s="22" t="str">
        <f aca="false">IF(I2446&gt;0,"Sí","No")</f>
        <v>Sí</v>
      </c>
      <c r="O2446" s="22" t="str">
        <f aca="false">IF(J2446&gt;0,"Sí","No")</f>
        <v>Sí</v>
      </c>
      <c r="P2446" s="22" t="str">
        <f aca="false">IF(K2446&gt;0,"Sí","No")</f>
        <v>Sí</v>
      </c>
      <c r="Q2446" s="22" t="str">
        <f aca="false">IF(OR(I2446&gt;0,J2446&gt;0),"Sí","No")</f>
        <v>Sí</v>
      </c>
      <c r="R2446" s="27" t="n">
        <v>1800</v>
      </c>
      <c r="S2446" s="27" t="n">
        <v>2550</v>
      </c>
      <c r="T2446" s="27" t="n">
        <v>1350</v>
      </c>
      <c r="U2446" s="27" t="n">
        <v>2100</v>
      </c>
      <c r="V2446" s="27" t="n">
        <v>3550</v>
      </c>
      <c r="W2446" s="12" t="n">
        <f aca="false">IF(AND(I2446&gt;0,R2446&gt;0),(S2446-R2446)/R2446,"")</f>
        <v>0.416666666666667</v>
      </c>
      <c r="X2446" s="12" t="n">
        <f aca="false">IF(AND(J2446&gt;0,T2446&gt;0),(U2446-T2446)/T2446,"")</f>
        <v>0.555555555555556</v>
      </c>
      <c r="Y2446" s="12" t="n">
        <f aca="false">IF(AND(K2446&gt;0,V2446&gt;0),(V2446-Resumen!$B$7)/Resumen!$B$7,"")</f>
        <v>0.42</v>
      </c>
      <c r="Z2446" s="28" t="n">
        <f aca="false">IF(AND(K2446&gt;0,I2446&gt;0,V2446&gt;0,S2446&gt;0),V2446-S2446,"")</f>
        <v>1000</v>
      </c>
      <c r="AA2446" s="12" t="n">
        <f aca="false">IF(Z2446&lt;&gt;"",Z2446/S2446,"")</f>
        <v>0.392156862745098</v>
      </c>
      <c r="AB2446" s="28" t="n">
        <f aca="false">IF(AND(K2446&gt;0,J2446&gt;0,V2446&gt;0,U2446&gt;0),V2446-U2446,"")</f>
        <v>1450</v>
      </c>
      <c r="AC2446" s="12" t="n">
        <f aca="false">IF(AB2446&lt;&gt;"",AB2446/U2446,"")</f>
        <v>0.690476190476191</v>
      </c>
      <c r="AD2446" s="27" t="n">
        <v>4</v>
      </c>
      <c r="AE2446" s="27" t="n">
        <v>3</v>
      </c>
      <c r="AF2446" s="27" t="n">
        <v>3</v>
      </c>
      <c r="AG2446" s="28" t="n">
        <f aca="false">AD2446+AE2446+AF2446</f>
        <v>10</v>
      </c>
      <c r="AH2446" s="12" t="n">
        <f aca="false">IF(AG2446&gt;0,AD2446/AG2446,"")</f>
        <v>0.4</v>
      </c>
      <c r="AI2446" s="27" t="n">
        <v>0</v>
      </c>
      <c r="AJ2446" s="27" t="n">
        <v>0</v>
      </c>
      <c r="AK2446" s="27" t="n">
        <v>0</v>
      </c>
      <c r="AL2446" s="22" t="str">
        <f aca="false">IF(OR(AJ2446&gt;0,AK2446&gt;0),"Sí","No")</f>
        <v>No</v>
      </c>
      <c r="AM2446" s="6" t="s">
        <v>198</v>
      </c>
      <c r="AN2446" s="6" t="s">
        <v>198</v>
      </c>
      <c r="AO2446" s="12" t="n">
        <f aca="false">IF(M2446&gt;0,K2446/M2446,"")</f>
        <v>0.238095238095238</v>
      </c>
      <c r="AP2446" s="22" t="str">
        <f aca="false">IF(M2446&gt;=Resumen!$B$5,"Alto","Bajo")</f>
        <v>Alto</v>
      </c>
      <c r="AQ2446" s="22" t="str">
        <f aca="false">IF(AO2446&gt;=Resumen!$B$28,"Alto","Bajo")</f>
        <v>Bajo</v>
      </c>
      <c r="AR2446" s="22" t="str">
        <f aca="false">AP2446&amp;" Potencial / "&amp;AQ2446&amp;" Share"</f>
        <v>Alto Potencial / Bajo Share</v>
      </c>
      <c r="AS2446" s="22" t="str">
        <f aca="false">IF(Q2446="Sí",IF(AO2446&gt;=Resumen!$B$29,"Alto","Bajo"),"")</f>
        <v>Bajo</v>
      </c>
      <c r="AT2446" s="22" t="str">
        <f aca="false">IF(AS2446&lt;&gt;"",AP2446&amp;" Potencial / "&amp;AS2446&amp;" Share","")</f>
        <v>Alto Potencial / Bajo Share</v>
      </c>
      <c r="AU2446" s="22" t="str">
        <f aca="false">IF(AH2446="","Sin dato",IF(AH2446-AO2446&gt;Resumen!$B$6,"Sobre-exhibido",IF(AO2446-AH2446&gt;Resumen!$B$6,"Sub-exhibido","En línea")))</f>
        <v>Sobre-exhibido</v>
      </c>
      <c r="AV2446" s="22" t="n">
        <f aca="false">IF(AT2446="","",IF(AT2446="Alto Potencial / Bajo Share",1,IF(AT2446="Alto Potencial / Alto Share",2,IF(AT2446="Bajo Potencial / Alto Share",3,4))))</f>
        <v>1</v>
      </c>
      <c r="AW2446" s="22" t="str">
        <f aca="false">IF(Q2446="No","Sin competencia directa",IF(AV2446=1,"1 - Foco Conquista (Alto Pot / Bajo Share)",IF(AV2446=2,"2 - Foco Defensa (Alto Pot / Alto Share)",IF(AV2446=3,"3 - Monitoreo (Bajo Pot / Alto Share)","4 - Baja Prioridad (Bajo Pot / Bajo Share)"))))</f>
        <v>1 - Foco Conquista (Alto Pot / Bajo Share)</v>
      </c>
      <c r="AX2446" s="12" t="str">
        <f aca="false">IF(OR(IFERROR(AND(W2446&lt;&gt;"",Y2446&lt;&gt;"",Y2446-W2446&gt;Resumen!$B$8),FALSE()),IFERROR(AND(X2446&lt;&gt;"",Y2446&lt;&gt;"",Y2446-X2446&gt;Resumen!$B$8),FALSE())),MAX(IF(IFERROR(AND(W2446&lt;&gt;"",Y2446&lt;&gt;"",Y2446-W2446&gt;Resumen!$B$8),FALSE()),Y2446-W2446,0),IF(IFERROR(AND(X2446&lt;&gt;"",Y2446&lt;&gt;"",Y2446-X2446&gt;Resumen!$B$8),FALSE()),Y2446-X2446,0)),"")</f>
        <v/>
      </c>
      <c r="AY2446" s="22" t="str">
        <f aca="false">IF(OR(IFERROR(AND(W2446&lt;&gt;"",Y2446&lt;&gt;"",Y2446-W2446&gt;Resumen!$B$8),FALSE()),IFERROR(AND(X2446&lt;&gt;"",Y2446&lt;&gt;"",Y2446-X2446&gt;Resumen!$B$8),FALSE())),TRIM("Lays tiene mayor markup que "&amp;IF(IFERROR(AND(W2446&lt;&gt;"",Y2446&lt;&gt;"",Y2446-W2446&gt;Resumen!$B$8),FALSE()),"Quento ","")&amp;IF(IFERROR(AND(X2446&lt;&gt;"",Y2446&lt;&gt;"",Y2446-X2446&gt;Resumen!$B$8),FALSE()),"Julicroc ","")&amp;"en este PDV"),"")</f>
        <v/>
      </c>
      <c r="AZ2446" s="22" t="str">
        <f aca="false">IF(COUNTIF('Plan Pehuamar - Lista'!$A$2:$A$167,A2446)&gt;0,"Sí","No")</f>
        <v>No</v>
      </c>
      <c r="BA2446" s="22" t="str">
        <f aca="false">IF(COUNTIF('Plan Combo 9+1'!$A$2:$A$226,A2446)&gt;0,"Sí","No")</f>
        <v>Sí</v>
      </c>
      <c r="BB2446" s="22" t="str">
        <f aca="false">IF(AH2446="","No",IF(BA2446="Sí",IF((AO2446-AH2446)&gt;Resumen!$B$6,"Sí","No"),IF((AO2446-AH2446)&gt;=Resumen!$B$132,"Sí","No")))</f>
        <v>No</v>
      </c>
      <c r="BC2446" s="22" t="str">
        <f aca="false">IF(AND(N2446="Sí",AL2446="Sí",AI2446=0),"Sí","No")</f>
        <v>No</v>
      </c>
      <c r="BD2446" s="22" t="str">
        <f aca="false">IF(COUNTIF('Plan 9+1 (con Pehuamar)'!$A$2:$A$227,A2446)&gt;0,"Sí","No")</f>
        <v>Sí</v>
      </c>
    </row>
    <row r="2447" customFormat="false" ht="15" hidden="false" customHeight="true" outlineLevel="0" collapsed="false">
      <c r="A2447" s="6" t="n">
        <v>201214</v>
      </c>
      <c r="B2447" s="6" t="n">
        <v>15</v>
      </c>
      <c r="C2447" s="6" t="n">
        <v>1504</v>
      </c>
      <c r="D2447" s="6" t="s">
        <v>359</v>
      </c>
      <c r="E2447" s="6" t="s">
        <v>2597</v>
      </c>
      <c r="F2447" s="6" t="s">
        <v>196</v>
      </c>
      <c r="G2447" s="6" t="s">
        <v>130</v>
      </c>
      <c r="H2447" s="6" t="s">
        <v>1715</v>
      </c>
      <c r="I2447" s="27" t="n">
        <v>8</v>
      </c>
      <c r="J2447" s="27" t="n">
        <v>0</v>
      </c>
      <c r="K2447" s="27" t="n">
        <v>3</v>
      </c>
      <c r="L2447" s="28" t="n">
        <f aca="false">I2447+J2447</f>
        <v>8</v>
      </c>
      <c r="M2447" s="28" t="n">
        <f aca="false">L2447+K2447</f>
        <v>11</v>
      </c>
      <c r="N2447" s="22" t="str">
        <f aca="false">IF(I2447&gt;0,"Sí","No")</f>
        <v>Sí</v>
      </c>
      <c r="O2447" s="22" t="str">
        <f aca="false">IF(J2447&gt;0,"Sí","No")</f>
        <v>No</v>
      </c>
      <c r="P2447" s="22" t="str">
        <f aca="false">IF(K2447&gt;0,"Sí","No")</f>
        <v>Sí</v>
      </c>
      <c r="Q2447" s="22" t="str">
        <f aca="false">IF(OR(I2447&gt;0,J2447&gt;0),"Sí","No")</f>
        <v>Sí</v>
      </c>
      <c r="R2447" s="27" t="n">
        <v>1800</v>
      </c>
      <c r="S2447" s="27" t="n">
        <v>2650</v>
      </c>
      <c r="T2447" s="27"/>
      <c r="U2447" s="27"/>
      <c r="V2447" s="27" t="n">
        <v>3600</v>
      </c>
      <c r="W2447" s="12" t="n">
        <f aca="false">IF(AND(I2447&gt;0,R2447&gt;0),(S2447-R2447)/R2447,"")</f>
        <v>0.472222222222222</v>
      </c>
      <c r="X2447" s="12" t="str">
        <f aca="false">IF(AND(J2447&gt;0,T2447&gt;0),(U2447-T2447)/T2447,"")</f>
        <v/>
      </c>
      <c r="Y2447" s="12" t="n">
        <f aca="false">IF(AND(K2447&gt;0,V2447&gt;0),(V2447-Resumen!$B$7)/Resumen!$B$7,"")</f>
        <v>0.44</v>
      </c>
      <c r="Z2447" s="28" t="n">
        <f aca="false">IF(AND(K2447&gt;0,I2447&gt;0,V2447&gt;0,S2447&gt;0),V2447-S2447,"")</f>
        <v>950</v>
      </c>
      <c r="AA2447" s="12" t="n">
        <f aca="false">IF(Z2447&lt;&gt;"",Z2447/S2447,"")</f>
        <v>0.358490566037736</v>
      </c>
      <c r="AB2447" s="28" t="str">
        <f aca="false">IF(AND(K2447&gt;0,J2447&gt;0,V2447&gt;0,U2447&gt;0),V2447-U2447,"")</f>
        <v/>
      </c>
      <c r="AC2447" s="12" t="str">
        <f aca="false">IF(AB2447&lt;&gt;"",AB2447/U2447,"")</f>
        <v/>
      </c>
      <c r="AD2447" s="27" t="n">
        <v>1</v>
      </c>
      <c r="AE2447" s="27" t="n">
        <v>3</v>
      </c>
      <c r="AF2447" s="27" t="n">
        <v>0</v>
      </c>
      <c r="AG2447" s="28" t="n">
        <f aca="false">AD2447+AE2447+AF2447</f>
        <v>4</v>
      </c>
      <c r="AH2447" s="12" t="n">
        <f aca="false">IF(AG2447&gt;0,AD2447/AG2447,"")</f>
        <v>0.25</v>
      </c>
      <c r="AI2447" s="27" t="n">
        <v>0</v>
      </c>
      <c r="AJ2447" s="27" t="n">
        <v>0</v>
      </c>
      <c r="AK2447" s="27" t="n">
        <v>0</v>
      </c>
      <c r="AL2447" s="22" t="str">
        <f aca="false">IF(OR(AJ2447&gt;0,AK2447&gt;0),"Sí","No")</f>
        <v>No</v>
      </c>
      <c r="AM2447" s="6" t="s">
        <v>198</v>
      </c>
      <c r="AN2447" s="6"/>
      <c r="AO2447" s="12" t="n">
        <f aca="false">IF(M2447&gt;0,K2447/M2447,"")</f>
        <v>0.272727272727273</v>
      </c>
      <c r="AP2447" s="22" t="str">
        <f aca="false">IF(M2447&gt;=Resumen!$B$5,"Alto","Bajo")</f>
        <v>Bajo</v>
      </c>
      <c r="AQ2447" s="22" t="str">
        <f aca="false">IF(AO2447&gt;=Resumen!$B$28,"Alto","Bajo")</f>
        <v>Bajo</v>
      </c>
      <c r="AR2447" s="22" t="str">
        <f aca="false">AP2447&amp;" Potencial / "&amp;AQ2447&amp;" Share"</f>
        <v>Bajo Potencial / Bajo Share</v>
      </c>
      <c r="AS2447" s="22" t="str">
        <f aca="false">IF(Q2447="Sí",IF(AO2447&gt;=Resumen!$B$29,"Alto","Bajo"),"")</f>
        <v>Bajo</v>
      </c>
      <c r="AT2447" s="22" t="str">
        <f aca="false">IF(AS2447&lt;&gt;"",AP2447&amp;" Potencial / "&amp;AS2447&amp;" Share","")</f>
        <v>Bajo Potencial / Bajo Share</v>
      </c>
      <c r="AU2447" s="22" t="str">
        <f aca="false">IF(AH2447="","Sin dato",IF(AH2447-AO2447&gt;Resumen!$B$6,"Sobre-exhibido",IF(AO2447-AH2447&gt;Resumen!$B$6,"Sub-exhibido","En línea")))</f>
        <v>En línea</v>
      </c>
      <c r="AV2447" s="22" t="n">
        <f aca="false">IF(AT2447="","",IF(AT2447="Alto Potencial / Bajo Share",1,IF(AT2447="Alto Potencial / Alto Share",2,IF(AT2447="Bajo Potencial / Alto Share",3,4))))</f>
        <v>4</v>
      </c>
      <c r="AW2447" s="22" t="str">
        <f aca="false">IF(Q2447="No","Sin competencia directa",IF(AV2447=1,"1 - Foco Conquista (Alto Pot / Bajo Share)",IF(AV2447=2,"2 - Foco Defensa (Alto Pot / Alto Share)",IF(AV2447=3,"3 - Monitoreo (Bajo Pot / Alto Share)","4 - Baja Prioridad (Bajo Pot / Bajo Share)"))))</f>
        <v>4 - Baja Prioridad (Bajo Pot / Bajo Share)</v>
      </c>
      <c r="AX2447" s="12" t="str">
        <f aca="false">IF(OR(IFERROR(AND(W2447&lt;&gt;"",Y2447&lt;&gt;"",Y2447-W2447&gt;Resumen!$B$8),FALSE()),IFERROR(AND(X2447&lt;&gt;"",Y2447&lt;&gt;"",Y2447-X2447&gt;Resumen!$B$8),FALSE())),MAX(IF(IFERROR(AND(W2447&lt;&gt;"",Y2447&lt;&gt;"",Y2447-W2447&gt;Resumen!$B$8),FALSE()),Y2447-W2447,0),IF(IFERROR(AND(X2447&lt;&gt;"",Y2447&lt;&gt;"",Y2447-X2447&gt;Resumen!$B$8),FALSE()),Y2447-X2447,0)),"")</f>
        <v/>
      </c>
      <c r="AY2447" s="22" t="str">
        <f aca="false">IF(OR(IFERROR(AND(W2447&lt;&gt;"",Y2447&lt;&gt;"",Y2447-W2447&gt;Resumen!$B$8),FALSE()),IFERROR(AND(X2447&lt;&gt;"",Y2447&lt;&gt;"",Y2447-X2447&gt;Resumen!$B$8),FALSE())),TRIM("Lays tiene mayor markup que "&amp;IF(IFERROR(AND(W2447&lt;&gt;"",Y2447&lt;&gt;"",Y2447-W2447&gt;Resumen!$B$8),FALSE()),"Quento ","")&amp;IF(IFERROR(AND(X2447&lt;&gt;"",Y2447&lt;&gt;"",Y2447-X2447&gt;Resumen!$B$8),FALSE()),"Julicroc ","")&amp;"en este PDV"),"")</f>
        <v/>
      </c>
      <c r="AZ2447" s="22" t="str">
        <f aca="false">IF(COUNTIF('Plan Pehuamar - Lista'!$A$2:$A$167,A2447)&gt;0,"Sí","No")</f>
        <v>No</v>
      </c>
      <c r="BA2447" s="22" t="str">
        <f aca="false">IF(COUNTIF('Plan Combo 9+1'!$A$2:$A$226,A2447)&gt;0,"Sí","No")</f>
        <v>No</v>
      </c>
      <c r="BB2447" s="22" t="str">
        <f aca="false">IF(AH2447="","No",IF(BA2447="Sí",IF((AO2447-AH2447)&gt;Resumen!$B$6,"Sí","No"),IF((AO2447-AH2447)&gt;=Resumen!$B$132,"Sí","No")))</f>
        <v>No</v>
      </c>
      <c r="BC2447" s="22" t="str">
        <f aca="false">IF(AND(N2447="Sí",AL2447="Sí",AI2447=0),"Sí","No")</f>
        <v>No</v>
      </c>
      <c r="BD2447" s="22" t="str">
        <f aca="false">IF(COUNTIF('Plan 9+1 (con Pehuamar)'!$A$2:$A$227,A2447)&gt;0,"Sí","No")</f>
        <v>No</v>
      </c>
    </row>
    <row r="2448" customFormat="false" ht="15" hidden="false" customHeight="true" outlineLevel="0" collapsed="false">
      <c r="A2448" s="6" t="n">
        <v>201229</v>
      </c>
      <c r="B2448" s="6" t="n">
        <v>15</v>
      </c>
      <c r="C2448" s="6" t="n">
        <v>1504</v>
      </c>
      <c r="D2448" s="6" t="s">
        <v>359</v>
      </c>
      <c r="E2448" s="6" t="s">
        <v>2598</v>
      </c>
      <c r="F2448" s="6" t="s">
        <v>466</v>
      </c>
      <c r="G2448" s="6" t="s">
        <v>130</v>
      </c>
      <c r="H2448" s="6" t="s">
        <v>1715</v>
      </c>
      <c r="I2448" s="27" t="n">
        <v>8</v>
      </c>
      <c r="J2448" s="27" t="n">
        <v>10</v>
      </c>
      <c r="K2448" s="27" t="n">
        <v>5</v>
      </c>
      <c r="L2448" s="28" t="n">
        <f aca="false">I2448+J2448</f>
        <v>18</v>
      </c>
      <c r="M2448" s="28" t="n">
        <f aca="false">L2448+K2448</f>
        <v>23</v>
      </c>
      <c r="N2448" s="22" t="str">
        <f aca="false">IF(I2448&gt;0,"Sí","No")</f>
        <v>Sí</v>
      </c>
      <c r="O2448" s="22" t="str">
        <f aca="false">IF(J2448&gt;0,"Sí","No")</f>
        <v>Sí</v>
      </c>
      <c r="P2448" s="22" t="str">
        <f aca="false">IF(K2448&gt;0,"Sí","No")</f>
        <v>Sí</v>
      </c>
      <c r="Q2448" s="22" t="str">
        <f aca="false">IF(OR(I2448&gt;0,J2448&gt;0),"Sí","No")</f>
        <v>Sí</v>
      </c>
      <c r="R2448" s="27" t="n">
        <v>1800</v>
      </c>
      <c r="S2448" s="27" t="n">
        <v>2700</v>
      </c>
      <c r="T2448" s="27" t="n">
        <v>1350</v>
      </c>
      <c r="U2448" s="27" t="n">
        <v>2200</v>
      </c>
      <c r="V2448" s="27" t="n">
        <v>3800</v>
      </c>
      <c r="W2448" s="12" t="n">
        <f aca="false">IF(AND(I2448&gt;0,R2448&gt;0),(S2448-R2448)/R2448,"")</f>
        <v>0.5</v>
      </c>
      <c r="X2448" s="12" t="n">
        <f aca="false">IF(AND(J2448&gt;0,T2448&gt;0),(U2448-T2448)/T2448,"")</f>
        <v>0.62962962962963</v>
      </c>
      <c r="Y2448" s="12" t="n">
        <f aca="false">IF(AND(K2448&gt;0,V2448&gt;0),(V2448-Resumen!$B$7)/Resumen!$B$7,"")</f>
        <v>0.52</v>
      </c>
      <c r="Z2448" s="28" t="n">
        <f aca="false">IF(AND(K2448&gt;0,I2448&gt;0,V2448&gt;0,S2448&gt;0),V2448-S2448,"")</f>
        <v>1100</v>
      </c>
      <c r="AA2448" s="12" t="n">
        <f aca="false">IF(Z2448&lt;&gt;"",Z2448/S2448,"")</f>
        <v>0.407407407407407</v>
      </c>
      <c r="AB2448" s="28" t="n">
        <f aca="false">IF(AND(K2448&gt;0,J2448&gt;0,V2448&gt;0,U2448&gt;0),V2448-U2448,"")</f>
        <v>1600</v>
      </c>
      <c r="AC2448" s="12" t="n">
        <f aca="false">IF(AB2448&lt;&gt;"",AB2448/U2448,"")</f>
        <v>0.727272727272727</v>
      </c>
      <c r="AD2448" s="27" t="n">
        <v>6</v>
      </c>
      <c r="AE2448" s="27" t="n">
        <v>3</v>
      </c>
      <c r="AF2448" s="27" t="n">
        <v>3</v>
      </c>
      <c r="AG2448" s="28" t="n">
        <f aca="false">AD2448+AE2448+AF2448</f>
        <v>12</v>
      </c>
      <c r="AH2448" s="12" t="n">
        <f aca="false">IF(AG2448&gt;0,AD2448/AG2448,"")</f>
        <v>0.5</v>
      </c>
      <c r="AI2448" s="27" t="n">
        <v>2</v>
      </c>
      <c r="AJ2448" s="27" t="n">
        <v>1</v>
      </c>
      <c r="AK2448" s="27" t="n">
        <v>1</v>
      </c>
      <c r="AL2448" s="22" t="str">
        <f aca="false">IF(OR(AJ2448&gt;0,AK2448&gt;0),"Sí","No")</f>
        <v>Sí</v>
      </c>
      <c r="AM2448" s="6" t="s">
        <v>198</v>
      </c>
      <c r="AN2448" s="6" t="s">
        <v>198</v>
      </c>
      <c r="AO2448" s="12" t="n">
        <f aca="false">IF(M2448&gt;0,K2448/M2448,"")</f>
        <v>0.217391304347826</v>
      </c>
      <c r="AP2448" s="22" t="str">
        <f aca="false">IF(M2448&gt;=Resumen!$B$5,"Alto","Bajo")</f>
        <v>Bajo</v>
      </c>
      <c r="AQ2448" s="22" t="str">
        <f aca="false">IF(AO2448&gt;=Resumen!$B$28,"Alto","Bajo")</f>
        <v>Bajo</v>
      </c>
      <c r="AR2448" s="22" t="str">
        <f aca="false">AP2448&amp;" Potencial / "&amp;AQ2448&amp;" Share"</f>
        <v>Bajo Potencial / Bajo Share</v>
      </c>
      <c r="AS2448" s="22" t="str">
        <f aca="false">IF(Q2448="Sí",IF(AO2448&gt;=Resumen!$B$29,"Alto","Bajo"),"")</f>
        <v>Bajo</v>
      </c>
      <c r="AT2448" s="22" t="str">
        <f aca="false">IF(AS2448&lt;&gt;"",AP2448&amp;" Potencial / "&amp;AS2448&amp;" Share","")</f>
        <v>Bajo Potencial / Bajo Share</v>
      </c>
      <c r="AU2448" s="22" t="str">
        <f aca="false">IF(AH2448="","Sin dato",IF(AH2448-AO2448&gt;Resumen!$B$6,"Sobre-exhibido",IF(AO2448-AH2448&gt;Resumen!$B$6,"Sub-exhibido","En línea")))</f>
        <v>Sobre-exhibido</v>
      </c>
      <c r="AV2448" s="22" t="n">
        <f aca="false">IF(AT2448="","",IF(AT2448="Alto Potencial / Bajo Share",1,IF(AT2448="Alto Potencial / Alto Share",2,IF(AT2448="Bajo Potencial / Alto Share",3,4))))</f>
        <v>4</v>
      </c>
      <c r="AW2448" s="22" t="str">
        <f aca="false">IF(Q2448="No","Sin competencia directa",IF(AV2448=1,"1 - Foco Conquista (Alto Pot / Bajo Share)",IF(AV2448=2,"2 - Foco Defensa (Alto Pot / Alto Share)",IF(AV2448=3,"3 - Monitoreo (Bajo Pot / Alto Share)","4 - Baja Prioridad (Bajo Pot / Bajo Share)"))))</f>
        <v>4 - Baja Prioridad (Bajo Pot / Bajo Share)</v>
      </c>
      <c r="AX2448" s="12" t="str">
        <f aca="false">IF(OR(IFERROR(AND(W2448&lt;&gt;"",Y2448&lt;&gt;"",Y2448-W2448&gt;Resumen!$B$8),FALSE()),IFERROR(AND(X2448&lt;&gt;"",Y2448&lt;&gt;"",Y2448-X2448&gt;Resumen!$B$8),FALSE())),MAX(IF(IFERROR(AND(W2448&lt;&gt;"",Y2448&lt;&gt;"",Y2448-W2448&gt;Resumen!$B$8),FALSE()),Y2448-W2448,0),IF(IFERROR(AND(X2448&lt;&gt;"",Y2448&lt;&gt;"",Y2448-X2448&gt;Resumen!$B$8),FALSE()),Y2448-X2448,0)),"")</f>
        <v/>
      </c>
      <c r="AY2448" s="22" t="str">
        <f aca="false">IF(OR(IFERROR(AND(W2448&lt;&gt;"",Y2448&lt;&gt;"",Y2448-W2448&gt;Resumen!$B$8),FALSE()),IFERROR(AND(X2448&lt;&gt;"",Y2448&lt;&gt;"",Y2448-X2448&gt;Resumen!$B$8),FALSE())),TRIM("Lays tiene mayor markup que "&amp;IF(IFERROR(AND(W2448&lt;&gt;"",Y2448&lt;&gt;"",Y2448-W2448&gt;Resumen!$B$8),FALSE()),"Quento ","")&amp;IF(IFERROR(AND(X2448&lt;&gt;"",Y2448&lt;&gt;"",Y2448-X2448&gt;Resumen!$B$8),FALSE()),"Julicroc ","")&amp;"en este PDV"),"")</f>
        <v/>
      </c>
      <c r="AZ2448" s="22" t="str">
        <f aca="false">IF(COUNTIF('Plan Pehuamar - Lista'!$A$2:$A$167,A2448)&gt;0,"Sí","No")</f>
        <v>No</v>
      </c>
      <c r="BA2448" s="22" t="str">
        <f aca="false">IF(COUNTIF('Plan Combo 9+1'!$A$2:$A$226,A2448)&gt;0,"Sí","No")</f>
        <v>No</v>
      </c>
      <c r="BB2448" s="22" t="str">
        <f aca="false">IF(AH2448="","No",IF(BA2448="Sí",IF((AO2448-AH2448)&gt;Resumen!$B$6,"Sí","No"),IF((AO2448-AH2448)&gt;=Resumen!$B$132,"Sí","No")))</f>
        <v>No</v>
      </c>
      <c r="BC2448" s="22" t="str">
        <f aca="false">IF(AND(N2448="Sí",AL2448="Sí",AI2448=0),"Sí","No")</f>
        <v>No</v>
      </c>
      <c r="BD2448" s="22" t="str">
        <f aca="false">IF(COUNTIF('Plan 9+1 (con Pehuamar)'!$A$2:$A$227,A2448)&gt;0,"Sí","No")</f>
        <v>No</v>
      </c>
    </row>
    <row r="2449" customFormat="false" ht="15" hidden="false" customHeight="true" outlineLevel="0" collapsed="false">
      <c r="A2449" s="6" t="n">
        <v>201230</v>
      </c>
      <c r="B2449" s="6" t="n">
        <v>15</v>
      </c>
      <c r="C2449" s="6" t="n">
        <v>1504</v>
      </c>
      <c r="D2449" s="6" t="s">
        <v>359</v>
      </c>
      <c r="E2449" s="6" t="s">
        <v>2599</v>
      </c>
      <c r="F2449" s="6" t="s">
        <v>466</v>
      </c>
      <c r="G2449" s="6" t="s">
        <v>130</v>
      </c>
      <c r="H2449" s="6" t="s">
        <v>1715</v>
      </c>
      <c r="I2449" s="27" t="n">
        <v>9</v>
      </c>
      <c r="J2449" s="27" t="n">
        <v>0</v>
      </c>
      <c r="K2449" s="27" t="n">
        <v>5</v>
      </c>
      <c r="L2449" s="28" t="n">
        <f aca="false">I2449+J2449</f>
        <v>9</v>
      </c>
      <c r="M2449" s="28" t="n">
        <f aca="false">L2449+K2449</f>
        <v>14</v>
      </c>
      <c r="N2449" s="22" t="str">
        <f aca="false">IF(I2449&gt;0,"Sí","No")</f>
        <v>Sí</v>
      </c>
      <c r="O2449" s="22" t="str">
        <f aca="false">IF(J2449&gt;0,"Sí","No")</f>
        <v>No</v>
      </c>
      <c r="P2449" s="22" t="str">
        <f aca="false">IF(K2449&gt;0,"Sí","No")</f>
        <v>Sí</v>
      </c>
      <c r="Q2449" s="22" t="str">
        <f aca="false">IF(OR(I2449&gt;0,J2449&gt;0),"Sí","No")</f>
        <v>Sí</v>
      </c>
      <c r="R2449" s="27" t="n">
        <v>1800</v>
      </c>
      <c r="S2449" s="27" t="n">
        <v>3000</v>
      </c>
      <c r="T2449" s="27"/>
      <c r="U2449" s="27"/>
      <c r="V2449" s="27" t="n">
        <v>3900</v>
      </c>
      <c r="W2449" s="12" t="n">
        <f aca="false">IF(AND(I2449&gt;0,R2449&gt;0),(S2449-R2449)/R2449,"")</f>
        <v>0.666666666666667</v>
      </c>
      <c r="X2449" s="12" t="str">
        <f aca="false">IF(AND(J2449&gt;0,T2449&gt;0),(U2449-T2449)/T2449,"")</f>
        <v/>
      </c>
      <c r="Y2449" s="12" t="n">
        <f aca="false">IF(AND(K2449&gt;0,V2449&gt;0),(V2449-Resumen!$B$7)/Resumen!$B$7,"")</f>
        <v>0.56</v>
      </c>
      <c r="Z2449" s="28" t="n">
        <f aca="false">IF(AND(K2449&gt;0,I2449&gt;0,V2449&gt;0,S2449&gt;0),V2449-S2449,"")</f>
        <v>900</v>
      </c>
      <c r="AA2449" s="12" t="n">
        <f aca="false">IF(Z2449&lt;&gt;"",Z2449/S2449,"")</f>
        <v>0.3</v>
      </c>
      <c r="AB2449" s="28" t="str">
        <f aca="false">IF(AND(K2449&gt;0,J2449&gt;0,V2449&gt;0,U2449&gt;0),V2449-U2449,"")</f>
        <v/>
      </c>
      <c r="AC2449" s="12" t="str">
        <f aca="false">IF(AB2449&lt;&gt;"",AB2449/U2449,"")</f>
        <v/>
      </c>
      <c r="AD2449" s="27" t="n">
        <v>1</v>
      </c>
      <c r="AE2449" s="27" t="n">
        <v>2</v>
      </c>
      <c r="AF2449" s="27" t="n">
        <v>0</v>
      </c>
      <c r="AG2449" s="28" t="n">
        <f aca="false">AD2449+AE2449+AF2449</f>
        <v>3</v>
      </c>
      <c r="AH2449" s="12" t="n">
        <f aca="false">IF(AG2449&gt;0,AD2449/AG2449,"")</f>
        <v>0.333333333333333</v>
      </c>
      <c r="AI2449" s="27" t="n">
        <v>0</v>
      </c>
      <c r="AJ2449" s="27" t="n">
        <v>0</v>
      </c>
      <c r="AK2449" s="27" t="n">
        <v>0</v>
      </c>
      <c r="AL2449" s="22" t="str">
        <f aca="false">IF(OR(AJ2449&gt;0,AK2449&gt;0),"Sí","No")</f>
        <v>No</v>
      </c>
      <c r="AM2449" s="6" t="s">
        <v>198</v>
      </c>
      <c r="AN2449" s="6"/>
      <c r="AO2449" s="12" t="n">
        <f aca="false">IF(M2449&gt;0,K2449/M2449,"")</f>
        <v>0.357142857142857</v>
      </c>
      <c r="AP2449" s="22" t="str">
        <f aca="false">IF(M2449&gt;=Resumen!$B$5,"Alto","Bajo")</f>
        <v>Bajo</v>
      </c>
      <c r="AQ2449" s="22" t="str">
        <f aca="false">IF(AO2449&gt;=Resumen!$B$28,"Alto","Bajo")</f>
        <v>Bajo</v>
      </c>
      <c r="AR2449" s="22" t="str">
        <f aca="false">AP2449&amp;" Potencial / "&amp;AQ2449&amp;" Share"</f>
        <v>Bajo Potencial / Bajo Share</v>
      </c>
      <c r="AS2449" s="22" t="str">
        <f aca="false">IF(Q2449="Sí",IF(AO2449&gt;=Resumen!$B$29,"Alto","Bajo"),"")</f>
        <v>Bajo</v>
      </c>
      <c r="AT2449" s="22" t="str">
        <f aca="false">IF(AS2449&lt;&gt;"",AP2449&amp;" Potencial / "&amp;AS2449&amp;" Share","")</f>
        <v>Bajo Potencial / Bajo Share</v>
      </c>
      <c r="AU2449" s="22" t="str">
        <f aca="false">IF(AH2449="","Sin dato",IF(AH2449-AO2449&gt;Resumen!$B$6,"Sobre-exhibido",IF(AO2449-AH2449&gt;Resumen!$B$6,"Sub-exhibido","En línea")))</f>
        <v>En línea</v>
      </c>
      <c r="AV2449" s="22" t="n">
        <f aca="false">IF(AT2449="","",IF(AT2449="Alto Potencial / Bajo Share",1,IF(AT2449="Alto Potencial / Alto Share",2,IF(AT2449="Bajo Potencial / Alto Share",3,4))))</f>
        <v>4</v>
      </c>
      <c r="AW2449" s="22" t="str">
        <f aca="false">IF(Q2449="No","Sin competencia directa",IF(AV2449=1,"1 - Foco Conquista (Alto Pot / Bajo Share)",IF(AV2449=2,"2 - Foco Defensa (Alto Pot / Alto Share)",IF(AV2449=3,"3 - Monitoreo (Bajo Pot / Alto Share)","4 - Baja Prioridad (Bajo Pot / Bajo Share)"))))</f>
        <v>4 - Baja Prioridad (Bajo Pot / Bajo Share)</v>
      </c>
      <c r="AX2449" s="12" t="str">
        <f aca="false">IF(OR(IFERROR(AND(W2449&lt;&gt;"",Y2449&lt;&gt;"",Y2449-W2449&gt;Resumen!$B$8),FALSE()),IFERROR(AND(X2449&lt;&gt;"",Y2449&lt;&gt;"",Y2449-X2449&gt;Resumen!$B$8),FALSE())),MAX(IF(IFERROR(AND(W2449&lt;&gt;"",Y2449&lt;&gt;"",Y2449-W2449&gt;Resumen!$B$8),FALSE()),Y2449-W2449,0),IF(IFERROR(AND(X2449&lt;&gt;"",Y2449&lt;&gt;"",Y2449-X2449&gt;Resumen!$B$8),FALSE()),Y2449-X2449,0)),"")</f>
        <v/>
      </c>
      <c r="AY2449" s="22" t="str">
        <f aca="false">IF(OR(IFERROR(AND(W2449&lt;&gt;"",Y2449&lt;&gt;"",Y2449-W2449&gt;Resumen!$B$8),FALSE()),IFERROR(AND(X2449&lt;&gt;"",Y2449&lt;&gt;"",Y2449-X2449&gt;Resumen!$B$8),FALSE())),TRIM("Lays tiene mayor markup que "&amp;IF(IFERROR(AND(W2449&lt;&gt;"",Y2449&lt;&gt;"",Y2449-W2449&gt;Resumen!$B$8),FALSE()),"Quento ","")&amp;IF(IFERROR(AND(X2449&lt;&gt;"",Y2449&lt;&gt;"",Y2449-X2449&gt;Resumen!$B$8),FALSE()),"Julicroc ","")&amp;"en este PDV"),"")</f>
        <v/>
      </c>
      <c r="AZ2449" s="22" t="str">
        <f aca="false">IF(COUNTIF('Plan Pehuamar - Lista'!$A$2:$A$167,A2449)&gt;0,"Sí","No")</f>
        <v>No</v>
      </c>
      <c r="BA2449" s="22" t="str">
        <f aca="false">IF(COUNTIF('Plan Combo 9+1'!$A$2:$A$226,A2449)&gt;0,"Sí","No")</f>
        <v>No</v>
      </c>
      <c r="BB2449" s="22" t="str">
        <f aca="false">IF(AH2449="","No",IF(BA2449="Sí",IF((AO2449-AH2449)&gt;Resumen!$B$6,"Sí","No"),IF((AO2449-AH2449)&gt;=Resumen!$B$132,"Sí","No")))</f>
        <v>No</v>
      </c>
      <c r="BC2449" s="22" t="str">
        <f aca="false">IF(AND(N2449="Sí",AL2449="Sí",AI2449=0),"Sí","No")</f>
        <v>No</v>
      </c>
      <c r="BD2449" s="22" t="str">
        <f aca="false">IF(COUNTIF('Plan 9+1 (con Pehuamar)'!$A$2:$A$227,A2449)&gt;0,"Sí","No")</f>
        <v>No</v>
      </c>
    </row>
    <row r="2450" customFormat="false" ht="15" hidden="false" customHeight="true" outlineLevel="0" collapsed="false">
      <c r="A2450" s="6" t="n">
        <v>201262</v>
      </c>
      <c r="B2450" s="6" t="n">
        <v>15</v>
      </c>
      <c r="C2450" s="6" t="n">
        <v>1504</v>
      </c>
      <c r="D2450" s="6" t="s">
        <v>359</v>
      </c>
      <c r="E2450" s="6" t="s">
        <v>2600</v>
      </c>
      <c r="F2450" s="6" t="s">
        <v>201</v>
      </c>
      <c r="G2450" s="6" t="s">
        <v>130</v>
      </c>
      <c r="H2450" s="6" t="s">
        <v>1715</v>
      </c>
      <c r="I2450" s="27" t="n">
        <v>8</v>
      </c>
      <c r="J2450" s="27" t="n">
        <v>10</v>
      </c>
      <c r="K2450" s="27" t="n">
        <v>5</v>
      </c>
      <c r="L2450" s="28" t="n">
        <f aca="false">I2450+J2450</f>
        <v>18</v>
      </c>
      <c r="M2450" s="28" t="n">
        <f aca="false">L2450+K2450</f>
        <v>23</v>
      </c>
      <c r="N2450" s="22" t="str">
        <f aca="false">IF(I2450&gt;0,"Sí","No")</f>
        <v>Sí</v>
      </c>
      <c r="O2450" s="22" t="str">
        <f aca="false">IF(J2450&gt;0,"Sí","No")</f>
        <v>Sí</v>
      </c>
      <c r="P2450" s="22" t="str">
        <f aca="false">IF(K2450&gt;0,"Sí","No")</f>
        <v>Sí</v>
      </c>
      <c r="Q2450" s="22" t="str">
        <f aca="false">IF(OR(I2450&gt;0,J2450&gt;0),"Sí","No")</f>
        <v>Sí</v>
      </c>
      <c r="R2450" s="27" t="n">
        <v>1800</v>
      </c>
      <c r="S2450" s="27" t="n">
        <v>2850</v>
      </c>
      <c r="T2450" s="27" t="n">
        <v>1300</v>
      </c>
      <c r="U2450" s="27" t="n">
        <v>2200</v>
      </c>
      <c r="V2450" s="27" t="n">
        <v>3700</v>
      </c>
      <c r="W2450" s="12" t="n">
        <f aca="false">IF(AND(I2450&gt;0,R2450&gt;0),(S2450-R2450)/R2450,"")</f>
        <v>0.583333333333333</v>
      </c>
      <c r="X2450" s="12" t="n">
        <f aca="false">IF(AND(J2450&gt;0,T2450&gt;0),(U2450-T2450)/T2450,"")</f>
        <v>0.692307692307692</v>
      </c>
      <c r="Y2450" s="12" t="n">
        <f aca="false">IF(AND(K2450&gt;0,V2450&gt;0),(V2450-Resumen!$B$7)/Resumen!$B$7,"")</f>
        <v>0.48</v>
      </c>
      <c r="Z2450" s="28" t="n">
        <f aca="false">IF(AND(K2450&gt;0,I2450&gt;0,V2450&gt;0,S2450&gt;0),V2450-S2450,"")</f>
        <v>850</v>
      </c>
      <c r="AA2450" s="12" t="n">
        <f aca="false">IF(Z2450&lt;&gt;"",Z2450/S2450,"")</f>
        <v>0.298245614035088</v>
      </c>
      <c r="AB2450" s="28" t="n">
        <f aca="false">IF(AND(K2450&gt;0,J2450&gt;0,V2450&gt;0,U2450&gt;0),V2450-U2450,"")</f>
        <v>1500</v>
      </c>
      <c r="AC2450" s="12" t="n">
        <f aca="false">IF(AB2450&lt;&gt;"",AB2450/U2450,"")</f>
        <v>0.681818181818182</v>
      </c>
      <c r="AD2450" s="27" t="n">
        <v>3</v>
      </c>
      <c r="AE2450" s="27" t="n">
        <v>3</v>
      </c>
      <c r="AF2450" s="27" t="n">
        <v>4</v>
      </c>
      <c r="AG2450" s="28" t="n">
        <f aca="false">AD2450+AE2450+AF2450</f>
        <v>10</v>
      </c>
      <c r="AH2450" s="12" t="n">
        <f aca="false">IF(AG2450&gt;0,AD2450/AG2450,"")</f>
        <v>0.3</v>
      </c>
      <c r="AI2450" s="27" t="n">
        <v>0</v>
      </c>
      <c r="AJ2450" s="27" t="n">
        <v>0</v>
      </c>
      <c r="AK2450" s="27" t="n">
        <v>0</v>
      </c>
      <c r="AL2450" s="22" t="str">
        <f aca="false">IF(OR(AJ2450&gt;0,AK2450&gt;0),"Sí","No")</f>
        <v>No</v>
      </c>
      <c r="AM2450" s="6" t="s">
        <v>198</v>
      </c>
      <c r="AN2450" s="6" t="s">
        <v>198</v>
      </c>
      <c r="AO2450" s="12" t="n">
        <f aca="false">IF(M2450&gt;0,K2450/M2450,"")</f>
        <v>0.217391304347826</v>
      </c>
      <c r="AP2450" s="22" t="str">
        <f aca="false">IF(M2450&gt;=Resumen!$B$5,"Alto","Bajo")</f>
        <v>Bajo</v>
      </c>
      <c r="AQ2450" s="22" t="str">
        <f aca="false">IF(AO2450&gt;=Resumen!$B$28,"Alto","Bajo")</f>
        <v>Bajo</v>
      </c>
      <c r="AR2450" s="22" t="str">
        <f aca="false">AP2450&amp;" Potencial / "&amp;AQ2450&amp;" Share"</f>
        <v>Bajo Potencial / Bajo Share</v>
      </c>
      <c r="AS2450" s="22" t="str">
        <f aca="false">IF(Q2450="Sí",IF(AO2450&gt;=Resumen!$B$29,"Alto","Bajo"),"")</f>
        <v>Bajo</v>
      </c>
      <c r="AT2450" s="22" t="str">
        <f aca="false">IF(AS2450&lt;&gt;"",AP2450&amp;" Potencial / "&amp;AS2450&amp;" Share","")</f>
        <v>Bajo Potencial / Bajo Share</v>
      </c>
      <c r="AU2450" s="22" t="str">
        <f aca="false">IF(AH2450="","Sin dato",IF(AH2450-AO2450&gt;Resumen!$B$6,"Sobre-exhibido",IF(AO2450-AH2450&gt;Resumen!$B$6,"Sub-exhibido","En línea")))</f>
        <v>Sobre-exhibido</v>
      </c>
      <c r="AV2450" s="22" t="n">
        <f aca="false">IF(AT2450="","",IF(AT2450="Alto Potencial / Bajo Share",1,IF(AT2450="Alto Potencial / Alto Share",2,IF(AT2450="Bajo Potencial / Alto Share",3,4))))</f>
        <v>4</v>
      </c>
      <c r="AW2450" s="22" t="str">
        <f aca="false">IF(Q2450="No","Sin competencia directa",IF(AV2450=1,"1 - Foco Conquista (Alto Pot / Bajo Share)",IF(AV2450=2,"2 - Foco Defensa (Alto Pot / Alto Share)",IF(AV2450=3,"3 - Monitoreo (Bajo Pot / Alto Share)","4 - Baja Prioridad (Bajo Pot / Bajo Share)"))))</f>
        <v>4 - Baja Prioridad (Bajo Pot / Bajo Share)</v>
      </c>
      <c r="AX2450" s="12" t="str">
        <f aca="false">IF(OR(IFERROR(AND(W2450&lt;&gt;"",Y2450&lt;&gt;"",Y2450-W2450&gt;Resumen!$B$8),FALSE()),IFERROR(AND(X2450&lt;&gt;"",Y2450&lt;&gt;"",Y2450-X2450&gt;Resumen!$B$8),FALSE())),MAX(IF(IFERROR(AND(W2450&lt;&gt;"",Y2450&lt;&gt;"",Y2450-W2450&gt;Resumen!$B$8),FALSE()),Y2450-W2450,0),IF(IFERROR(AND(X2450&lt;&gt;"",Y2450&lt;&gt;"",Y2450-X2450&gt;Resumen!$B$8),FALSE()),Y2450-X2450,0)),"")</f>
        <v/>
      </c>
      <c r="AY2450" s="22" t="str">
        <f aca="false">IF(OR(IFERROR(AND(W2450&lt;&gt;"",Y2450&lt;&gt;"",Y2450-W2450&gt;Resumen!$B$8),FALSE()),IFERROR(AND(X2450&lt;&gt;"",Y2450&lt;&gt;"",Y2450-X2450&gt;Resumen!$B$8),FALSE())),TRIM("Lays tiene mayor markup que "&amp;IF(IFERROR(AND(W2450&lt;&gt;"",Y2450&lt;&gt;"",Y2450-W2450&gt;Resumen!$B$8),FALSE()),"Quento ","")&amp;IF(IFERROR(AND(X2450&lt;&gt;"",Y2450&lt;&gt;"",Y2450-X2450&gt;Resumen!$B$8),FALSE()),"Julicroc ","")&amp;"en este PDV"),"")</f>
        <v/>
      </c>
      <c r="AZ2450" s="22" t="str">
        <f aca="false">IF(COUNTIF('Plan Pehuamar - Lista'!$A$2:$A$167,A2450)&gt;0,"Sí","No")</f>
        <v>No</v>
      </c>
      <c r="BA2450" s="22" t="str">
        <f aca="false">IF(COUNTIF('Plan Combo 9+1'!$A$2:$A$226,A2450)&gt;0,"Sí","No")</f>
        <v>No</v>
      </c>
      <c r="BB2450" s="22" t="str">
        <f aca="false">IF(AH2450="","No",IF(BA2450="Sí",IF((AO2450-AH2450)&gt;Resumen!$B$6,"Sí","No"),IF((AO2450-AH2450)&gt;=Resumen!$B$132,"Sí","No")))</f>
        <v>No</v>
      </c>
      <c r="BC2450" s="22" t="str">
        <f aca="false">IF(AND(N2450="Sí",AL2450="Sí",AI2450=0),"Sí","No")</f>
        <v>No</v>
      </c>
      <c r="BD2450" s="22" t="str">
        <f aca="false">IF(COUNTIF('Plan 9+1 (con Pehuamar)'!$A$2:$A$227,A2450)&gt;0,"Sí","No")</f>
        <v>No</v>
      </c>
    </row>
    <row r="2451" customFormat="false" ht="15" hidden="false" customHeight="true" outlineLevel="0" collapsed="false">
      <c r="A2451" s="6" t="n">
        <v>201285</v>
      </c>
      <c r="B2451" s="6" t="n">
        <v>15</v>
      </c>
      <c r="C2451" s="6" t="n">
        <v>1504</v>
      </c>
      <c r="D2451" s="6" t="s">
        <v>359</v>
      </c>
      <c r="E2451" s="6" t="s">
        <v>2601</v>
      </c>
      <c r="F2451" s="6" t="s">
        <v>273</v>
      </c>
      <c r="G2451" s="6" t="s">
        <v>130</v>
      </c>
      <c r="H2451" s="6" t="s">
        <v>1715</v>
      </c>
      <c r="I2451" s="27" t="n">
        <v>0</v>
      </c>
      <c r="J2451" s="27" t="n">
        <v>0</v>
      </c>
      <c r="K2451" s="27" t="n">
        <v>0.2</v>
      </c>
      <c r="L2451" s="28" t="n">
        <f aca="false">I2451+J2451</f>
        <v>0</v>
      </c>
      <c r="M2451" s="28" t="n">
        <f aca="false">L2451+K2451</f>
        <v>0.2</v>
      </c>
      <c r="N2451" s="22" t="str">
        <f aca="false">IF(I2451&gt;0,"Sí","No")</f>
        <v>No</v>
      </c>
      <c r="O2451" s="22" t="str">
        <f aca="false">IF(J2451&gt;0,"Sí","No")</f>
        <v>No</v>
      </c>
      <c r="P2451" s="22" t="str">
        <f aca="false">IF(K2451&gt;0,"Sí","No")</f>
        <v>Sí</v>
      </c>
      <c r="Q2451" s="22" t="str">
        <f aca="false">IF(OR(I2451&gt;0,J2451&gt;0),"Sí","No")</f>
        <v>No</v>
      </c>
      <c r="R2451" s="27"/>
      <c r="S2451" s="27"/>
      <c r="T2451" s="27"/>
      <c r="U2451" s="27"/>
      <c r="V2451" s="27"/>
      <c r="W2451" s="12" t="str">
        <f aca="false">IF(AND(I2451&gt;0,R2451&gt;0),(S2451-R2451)/R2451,"")</f>
        <v/>
      </c>
      <c r="X2451" s="12" t="str">
        <f aca="false">IF(AND(J2451&gt;0,T2451&gt;0),(U2451-T2451)/T2451,"")</f>
        <v/>
      </c>
      <c r="Y2451" s="12" t="str">
        <f aca="false">IF(AND(K2451&gt;0,V2451&gt;0),(V2451-Resumen!$B$7)/Resumen!$B$7,"")</f>
        <v/>
      </c>
      <c r="Z2451" s="28" t="str">
        <f aca="false">IF(AND(K2451&gt;0,I2451&gt;0,V2451&gt;0,S2451&gt;0),V2451-S2451,"")</f>
        <v/>
      </c>
      <c r="AA2451" s="12" t="str">
        <f aca="false">IF(Z2451&lt;&gt;"",Z2451/S2451,"")</f>
        <v/>
      </c>
      <c r="AB2451" s="28" t="str">
        <f aca="false">IF(AND(K2451&gt;0,J2451&gt;0,V2451&gt;0,U2451&gt;0),V2451-U2451,"")</f>
        <v/>
      </c>
      <c r="AC2451" s="12" t="str">
        <f aca="false">IF(AB2451&lt;&gt;"",AB2451/U2451,"")</f>
        <v/>
      </c>
      <c r="AD2451" s="27" t="n">
        <v>0</v>
      </c>
      <c r="AE2451" s="27" t="n">
        <v>0</v>
      </c>
      <c r="AF2451" s="27" t="n">
        <v>0</v>
      </c>
      <c r="AG2451" s="28" t="n">
        <f aca="false">AD2451+AE2451+AF2451</f>
        <v>0</v>
      </c>
      <c r="AH2451" s="12" t="str">
        <f aca="false">IF(AG2451&gt;0,AD2451/AG2451,"")</f>
        <v/>
      </c>
      <c r="AI2451" s="27" t="n">
        <v>0</v>
      </c>
      <c r="AJ2451" s="27" t="n">
        <v>0</v>
      </c>
      <c r="AK2451" s="27" t="n">
        <v>0</v>
      </c>
      <c r="AL2451" s="22" t="str">
        <f aca="false">IF(OR(AJ2451&gt;0,AK2451&gt;0),"Sí","No")</f>
        <v>No</v>
      </c>
      <c r="AM2451" s="6"/>
      <c r="AN2451" s="6"/>
      <c r="AO2451" s="12" t="n">
        <f aca="false">IF(M2451&gt;0,K2451/M2451,"")</f>
        <v>1</v>
      </c>
      <c r="AP2451" s="22" t="str">
        <f aca="false">IF(M2451&gt;=Resumen!$B$5,"Alto","Bajo")</f>
        <v>Bajo</v>
      </c>
      <c r="AQ2451" s="22" t="str">
        <f aca="false">IF(AO2451&gt;=Resumen!$B$28,"Alto","Bajo")</f>
        <v>Alto</v>
      </c>
      <c r="AR2451" s="22" t="str">
        <f aca="false">AP2451&amp;" Potencial / "&amp;AQ2451&amp;" Share"</f>
        <v>Bajo Potencial / Alto Share</v>
      </c>
      <c r="AS2451" s="22" t="str">
        <f aca="false">IF(Q2451="Sí",IF(AO2451&gt;=Resumen!$B$29,"Alto","Bajo"),"")</f>
        <v/>
      </c>
      <c r="AT2451" s="22" t="str">
        <f aca="false">IF(AS2451&lt;&gt;"",AP2451&amp;" Potencial / "&amp;AS2451&amp;" Share","")</f>
        <v/>
      </c>
      <c r="AU2451" s="22" t="str">
        <f aca="false">IF(AH2451="","Sin dato",IF(AH2451-AO2451&gt;Resumen!$B$6,"Sobre-exhibido",IF(AO2451-AH2451&gt;Resumen!$B$6,"Sub-exhibido","En línea")))</f>
        <v>Sin dato</v>
      </c>
      <c r="AV2451" s="22" t="str">
        <f aca="false">IF(AT2451="","",IF(AT2451="Alto Potencial / Bajo Share",1,IF(AT2451="Alto Potencial / Alto Share",2,IF(AT2451="Bajo Potencial / Alto Share",3,4))))</f>
        <v/>
      </c>
      <c r="AW2451" s="22" t="str">
        <f aca="false">IF(Q2451="No","Sin competencia directa",IF(AV2451=1,"1 - Foco Conquista (Alto Pot / Bajo Share)",IF(AV2451=2,"2 - Foco Defensa (Alto Pot / Alto Share)",IF(AV2451=3,"3 - Monitoreo (Bajo Pot / Alto Share)","4 - Baja Prioridad (Bajo Pot / Bajo Share)"))))</f>
        <v>Sin competencia directa</v>
      </c>
      <c r="AX2451" s="12" t="str">
        <f aca="false">IF(OR(IFERROR(AND(W2451&lt;&gt;"",Y2451&lt;&gt;"",Y2451-W2451&gt;Resumen!$B$8),FALSE()),IFERROR(AND(X2451&lt;&gt;"",Y2451&lt;&gt;"",Y2451-X2451&gt;Resumen!$B$8),FALSE())),MAX(IF(IFERROR(AND(W2451&lt;&gt;"",Y2451&lt;&gt;"",Y2451-W2451&gt;Resumen!$B$8),FALSE()),Y2451-W2451,0),IF(IFERROR(AND(X2451&lt;&gt;"",Y2451&lt;&gt;"",Y2451-X2451&gt;Resumen!$B$8),FALSE()),Y2451-X2451,0)),"")</f>
        <v/>
      </c>
      <c r="AY2451" s="22" t="str">
        <f aca="false">IF(OR(IFERROR(AND(W2451&lt;&gt;"",Y2451&lt;&gt;"",Y2451-W2451&gt;Resumen!$B$8),FALSE()),IFERROR(AND(X2451&lt;&gt;"",Y2451&lt;&gt;"",Y2451-X2451&gt;Resumen!$B$8),FALSE())),TRIM("Lays tiene mayor markup que "&amp;IF(IFERROR(AND(W2451&lt;&gt;"",Y2451&lt;&gt;"",Y2451-W2451&gt;Resumen!$B$8),FALSE()),"Quento ","")&amp;IF(IFERROR(AND(X2451&lt;&gt;"",Y2451&lt;&gt;"",Y2451-X2451&gt;Resumen!$B$8),FALSE()),"Julicroc ","")&amp;"en este PDV"),"")</f>
        <v/>
      </c>
      <c r="AZ2451" s="22" t="str">
        <f aca="false">IF(COUNTIF('Plan Pehuamar - Lista'!$A$2:$A$167,A2451)&gt;0,"Sí","No")</f>
        <v>No</v>
      </c>
      <c r="BA2451" s="22" t="str">
        <f aca="false">IF(COUNTIF('Plan Combo 9+1'!$A$2:$A$226,A2451)&gt;0,"Sí","No")</f>
        <v>No</v>
      </c>
      <c r="BB2451" s="22" t="str">
        <f aca="false">IF(AH2451="","No",IF(BA2451="Sí",IF((AO2451-AH2451)&gt;Resumen!$B$6,"Sí","No"),IF((AO2451-AH2451)&gt;=Resumen!$B$132,"Sí","No")))</f>
        <v>No</v>
      </c>
      <c r="BC2451" s="22" t="str">
        <f aca="false">IF(AND(N2451="Sí",AL2451="Sí",AI2451=0),"Sí","No")</f>
        <v>No</v>
      </c>
      <c r="BD2451" s="22" t="str">
        <f aca="false">IF(COUNTIF('Plan 9+1 (con Pehuamar)'!$A$2:$A$227,A2451)&gt;0,"Sí","No")</f>
        <v>No</v>
      </c>
    </row>
    <row r="2452" customFormat="false" ht="15" hidden="false" customHeight="true" outlineLevel="0" collapsed="false">
      <c r="A2452" s="6" t="n">
        <v>201298</v>
      </c>
      <c r="B2452" s="6" t="n">
        <v>15</v>
      </c>
      <c r="C2452" s="6" t="n">
        <v>1504</v>
      </c>
      <c r="D2452" s="6" t="s">
        <v>359</v>
      </c>
      <c r="E2452" s="6" t="s">
        <v>2553</v>
      </c>
      <c r="F2452" s="6" t="s">
        <v>196</v>
      </c>
      <c r="G2452" s="6" t="s">
        <v>130</v>
      </c>
      <c r="H2452" s="6" t="s">
        <v>1715</v>
      </c>
      <c r="I2452" s="27" t="n">
        <v>22</v>
      </c>
      <c r="J2452" s="27" t="n">
        <v>25</v>
      </c>
      <c r="K2452" s="27" t="n">
        <v>16</v>
      </c>
      <c r="L2452" s="28" t="n">
        <f aca="false">I2452+J2452</f>
        <v>47</v>
      </c>
      <c r="M2452" s="28" t="n">
        <f aca="false">L2452+K2452</f>
        <v>63</v>
      </c>
      <c r="N2452" s="22" t="str">
        <f aca="false">IF(I2452&gt;0,"Sí","No")</f>
        <v>Sí</v>
      </c>
      <c r="O2452" s="22" t="str">
        <f aca="false">IF(J2452&gt;0,"Sí","No")</f>
        <v>Sí</v>
      </c>
      <c r="P2452" s="22" t="str">
        <f aca="false">IF(K2452&gt;0,"Sí","No")</f>
        <v>Sí</v>
      </c>
      <c r="Q2452" s="22" t="str">
        <f aca="false">IF(OR(I2452&gt;0,J2452&gt;0),"Sí","No")</f>
        <v>Sí</v>
      </c>
      <c r="R2452" s="27" t="n">
        <v>1800</v>
      </c>
      <c r="S2452" s="27" t="n">
        <v>2650</v>
      </c>
      <c r="T2452" s="27" t="n">
        <v>1310</v>
      </c>
      <c r="U2452" s="27" t="n">
        <v>2050</v>
      </c>
      <c r="V2452" s="27" t="n">
        <v>3650</v>
      </c>
      <c r="W2452" s="12" t="n">
        <f aca="false">IF(AND(I2452&gt;0,R2452&gt;0),(S2452-R2452)/R2452,"")</f>
        <v>0.472222222222222</v>
      </c>
      <c r="X2452" s="12" t="n">
        <f aca="false">IF(AND(J2452&gt;0,T2452&gt;0),(U2452-T2452)/T2452,"")</f>
        <v>0.564885496183206</v>
      </c>
      <c r="Y2452" s="12" t="n">
        <f aca="false">IF(AND(K2452&gt;0,V2452&gt;0),(V2452-Resumen!$B$7)/Resumen!$B$7,"")</f>
        <v>0.46</v>
      </c>
      <c r="Z2452" s="28" t="n">
        <f aca="false">IF(AND(K2452&gt;0,I2452&gt;0,V2452&gt;0,S2452&gt;0),V2452-S2452,"")</f>
        <v>1000</v>
      </c>
      <c r="AA2452" s="12" t="n">
        <f aca="false">IF(Z2452&lt;&gt;"",Z2452/S2452,"")</f>
        <v>0.377358490566038</v>
      </c>
      <c r="AB2452" s="28" t="n">
        <f aca="false">IF(AND(K2452&gt;0,J2452&gt;0,V2452&gt;0,U2452&gt;0),V2452-U2452,"")</f>
        <v>1600</v>
      </c>
      <c r="AC2452" s="12" t="n">
        <f aca="false">IF(AB2452&lt;&gt;"",AB2452/U2452,"")</f>
        <v>0.780487804878049</v>
      </c>
      <c r="AD2452" s="27" t="n">
        <v>9</v>
      </c>
      <c r="AE2452" s="27" t="n">
        <v>4</v>
      </c>
      <c r="AF2452" s="27" t="n">
        <v>3</v>
      </c>
      <c r="AG2452" s="28" t="n">
        <f aca="false">AD2452+AE2452+AF2452</f>
        <v>16</v>
      </c>
      <c r="AH2452" s="12" t="n">
        <f aca="false">IF(AG2452&gt;0,AD2452/AG2452,"")</f>
        <v>0.5625</v>
      </c>
      <c r="AI2452" s="27" t="n">
        <v>1</v>
      </c>
      <c r="AJ2452" s="27" t="n">
        <v>1</v>
      </c>
      <c r="AK2452" s="27" t="n">
        <v>1</v>
      </c>
      <c r="AL2452" s="22" t="str">
        <f aca="false">IF(OR(AJ2452&gt;0,AK2452&gt;0),"Sí","No")</f>
        <v>Sí</v>
      </c>
      <c r="AM2452" s="6" t="s">
        <v>198</v>
      </c>
      <c r="AN2452" s="6" t="s">
        <v>198</v>
      </c>
      <c r="AO2452" s="12" t="n">
        <f aca="false">IF(M2452&gt;0,K2452/M2452,"")</f>
        <v>0.253968253968254</v>
      </c>
      <c r="AP2452" s="22" t="str">
        <f aca="false">IF(M2452&gt;=Resumen!$B$5,"Alto","Bajo")</f>
        <v>Alto</v>
      </c>
      <c r="AQ2452" s="22" t="str">
        <f aca="false">IF(AO2452&gt;=Resumen!$B$28,"Alto","Bajo")</f>
        <v>Bajo</v>
      </c>
      <c r="AR2452" s="22" t="str">
        <f aca="false">AP2452&amp;" Potencial / "&amp;AQ2452&amp;" Share"</f>
        <v>Alto Potencial / Bajo Share</v>
      </c>
      <c r="AS2452" s="22" t="str">
        <f aca="false">IF(Q2452="Sí",IF(AO2452&gt;=Resumen!$B$29,"Alto","Bajo"),"")</f>
        <v>Bajo</v>
      </c>
      <c r="AT2452" s="22" t="str">
        <f aca="false">IF(AS2452&lt;&gt;"",AP2452&amp;" Potencial / "&amp;AS2452&amp;" Share","")</f>
        <v>Alto Potencial / Bajo Share</v>
      </c>
      <c r="AU2452" s="22" t="str">
        <f aca="false">IF(AH2452="","Sin dato",IF(AH2452-AO2452&gt;Resumen!$B$6,"Sobre-exhibido",IF(AO2452-AH2452&gt;Resumen!$B$6,"Sub-exhibido","En línea")))</f>
        <v>Sobre-exhibido</v>
      </c>
      <c r="AV2452" s="22" t="n">
        <f aca="false">IF(AT2452="","",IF(AT2452="Alto Potencial / Bajo Share",1,IF(AT2452="Alto Potencial / Alto Share",2,IF(AT2452="Bajo Potencial / Alto Share",3,4))))</f>
        <v>1</v>
      </c>
      <c r="AW2452" s="22" t="str">
        <f aca="false">IF(Q2452="No","Sin competencia directa",IF(AV2452=1,"1 - Foco Conquista (Alto Pot / Bajo Share)",IF(AV2452=2,"2 - Foco Defensa (Alto Pot / Alto Share)",IF(AV2452=3,"3 - Monitoreo (Bajo Pot / Alto Share)","4 - Baja Prioridad (Bajo Pot / Bajo Share)"))))</f>
        <v>1 - Foco Conquista (Alto Pot / Bajo Share)</v>
      </c>
      <c r="AX2452" s="12" t="str">
        <f aca="false">IF(OR(IFERROR(AND(W2452&lt;&gt;"",Y2452&lt;&gt;"",Y2452-W2452&gt;Resumen!$B$8),FALSE()),IFERROR(AND(X2452&lt;&gt;"",Y2452&lt;&gt;"",Y2452-X2452&gt;Resumen!$B$8),FALSE())),MAX(IF(IFERROR(AND(W2452&lt;&gt;"",Y2452&lt;&gt;"",Y2452-W2452&gt;Resumen!$B$8),FALSE()),Y2452-W2452,0),IF(IFERROR(AND(X2452&lt;&gt;"",Y2452&lt;&gt;"",Y2452-X2452&gt;Resumen!$B$8),FALSE()),Y2452-X2452,0)),"")</f>
        <v/>
      </c>
      <c r="AY2452" s="22" t="str">
        <f aca="false">IF(OR(IFERROR(AND(W2452&lt;&gt;"",Y2452&lt;&gt;"",Y2452-W2452&gt;Resumen!$B$8),FALSE()),IFERROR(AND(X2452&lt;&gt;"",Y2452&lt;&gt;"",Y2452-X2452&gt;Resumen!$B$8),FALSE())),TRIM("Lays tiene mayor markup que "&amp;IF(IFERROR(AND(W2452&lt;&gt;"",Y2452&lt;&gt;"",Y2452-W2452&gt;Resumen!$B$8),FALSE()),"Quento ","")&amp;IF(IFERROR(AND(X2452&lt;&gt;"",Y2452&lt;&gt;"",Y2452-X2452&gt;Resumen!$B$8),FALSE()),"Julicroc ","")&amp;"en este PDV"),"")</f>
        <v/>
      </c>
      <c r="AZ2452" s="22" t="str">
        <f aca="false">IF(COUNTIF('Plan Pehuamar - Lista'!$A$2:$A$167,A2452)&gt;0,"Sí","No")</f>
        <v>No</v>
      </c>
      <c r="BA2452" s="22" t="str">
        <f aca="false">IF(COUNTIF('Plan Combo 9+1'!$A$2:$A$226,A2452)&gt;0,"Sí","No")</f>
        <v>Sí</v>
      </c>
      <c r="BB2452" s="22" t="str">
        <f aca="false">IF(AH2452="","No",IF(BA2452="Sí",IF((AO2452-AH2452)&gt;Resumen!$B$6,"Sí","No"),IF((AO2452-AH2452)&gt;=Resumen!$B$132,"Sí","No")))</f>
        <v>No</v>
      </c>
      <c r="BC2452" s="22" t="str">
        <f aca="false">IF(AND(N2452="Sí",AL2452="Sí",AI2452=0),"Sí","No")</f>
        <v>No</v>
      </c>
      <c r="BD2452" s="22" t="str">
        <f aca="false">IF(COUNTIF('Plan 9+1 (con Pehuamar)'!$A$2:$A$227,A2452)&gt;0,"Sí","No")</f>
        <v>Sí</v>
      </c>
    </row>
    <row r="2453" customFormat="false" ht="15" hidden="false" customHeight="true" outlineLevel="0" collapsed="false">
      <c r="A2453" s="6" t="n">
        <v>201301</v>
      </c>
      <c r="B2453" s="6" t="n">
        <v>15</v>
      </c>
      <c r="C2453" s="6" t="n">
        <v>1504</v>
      </c>
      <c r="D2453" s="6" t="s">
        <v>359</v>
      </c>
      <c r="E2453" s="6" t="s">
        <v>2602</v>
      </c>
      <c r="F2453" s="6" t="s">
        <v>206</v>
      </c>
      <c r="G2453" s="6" t="s">
        <v>130</v>
      </c>
      <c r="H2453" s="6" t="s">
        <v>1715</v>
      </c>
      <c r="I2453" s="27" t="n">
        <v>15</v>
      </c>
      <c r="J2453" s="27" t="n">
        <v>0</v>
      </c>
      <c r="K2453" s="27" t="n">
        <v>10</v>
      </c>
      <c r="L2453" s="28" t="n">
        <f aca="false">I2453+J2453</f>
        <v>15</v>
      </c>
      <c r="M2453" s="28" t="n">
        <f aca="false">L2453+K2453</f>
        <v>25</v>
      </c>
      <c r="N2453" s="22" t="str">
        <f aca="false">IF(I2453&gt;0,"Sí","No")</f>
        <v>Sí</v>
      </c>
      <c r="O2453" s="22" t="str">
        <f aca="false">IF(J2453&gt;0,"Sí","No")</f>
        <v>No</v>
      </c>
      <c r="P2453" s="22" t="str">
        <f aca="false">IF(K2453&gt;0,"Sí","No")</f>
        <v>Sí</v>
      </c>
      <c r="Q2453" s="22" t="str">
        <f aca="false">IF(OR(I2453&gt;0,J2453&gt;0),"Sí","No")</f>
        <v>Sí</v>
      </c>
      <c r="R2453" s="27" t="n">
        <v>1789</v>
      </c>
      <c r="S2453" s="27" t="n">
        <v>2600</v>
      </c>
      <c r="T2453" s="27"/>
      <c r="U2453" s="27"/>
      <c r="V2453" s="27" t="n">
        <v>3580</v>
      </c>
      <c r="W2453" s="12" t="n">
        <f aca="false">IF(AND(I2453&gt;0,R2453&gt;0),(S2453-R2453)/R2453,"")</f>
        <v>0.453325880380101</v>
      </c>
      <c r="X2453" s="12" t="str">
        <f aca="false">IF(AND(J2453&gt;0,T2453&gt;0),(U2453-T2453)/T2453,"")</f>
        <v/>
      </c>
      <c r="Y2453" s="12" t="n">
        <f aca="false">IF(AND(K2453&gt;0,V2453&gt;0),(V2453-Resumen!$B$7)/Resumen!$B$7,"")</f>
        <v>0.432</v>
      </c>
      <c r="Z2453" s="28" t="n">
        <f aca="false">IF(AND(K2453&gt;0,I2453&gt;0,V2453&gt;0,S2453&gt;0),V2453-S2453,"")</f>
        <v>980</v>
      </c>
      <c r="AA2453" s="12" t="n">
        <f aca="false">IF(Z2453&lt;&gt;"",Z2453/S2453,"")</f>
        <v>0.376923076923077</v>
      </c>
      <c r="AB2453" s="28" t="str">
        <f aca="false">IF(AND(K2453&gt;0,J2453&gt;0,V2453&gt;0,U2453&gt;0),V2453-U2453,"")</f>
        <v/>
      </c>
      <c r="AC2453" s="12" t="str">
        <f aca="false">IF(AB2453&lt;&gt;"",AB2453/U2453,"")</f>
        <v/>
      </c>
      <c r="AD2453" s="27" t="n">
        <v>4</v>
      </c>
      <c r="AE2453" s="27" t="n">
        <v>2</v>
      </c>
      <c r="AF2453" s="27" t="n">
        <v>0</v>
      </c>
      <c r="AG2453" s="28" t="n">
        <f aca="false">AD2453+AE2453+AF2453</f>
        <v>6</v>
      </c>
      <c r="AH2453" s="12" t="n">
        <f aca="false">IF(AG2453&gt;0,AD2453/AG2453,"")</f>
        <v>0.666666666666667</v>
      </c>
      <c r="AI2453" s="27" t="n">
        <v>0</v>
      </c>
      <c r="AJ2453" s="27" t="n">
        <v>0</v>
      </c>
      <c r="AK2453" s="27" t="n">
        <v>0</v>
      </c>
      <c r="AL2453" s="22" t="str">
        <f aca="false">IF(OR(AJ2453&gt;0,AK2453&gt;0),"Sí","No")</f>
        <v>No</v>
      </c>
      <c r="AM2453" s="6" t="s">
        <v>198</v>
      </c>
      <c r="AN2453" s="6"/>
      <c r="AO2453" s="12" t="n">
        <f aca="false">IF(M2453&gt;0,K2453/M2453,"")</f>
        <v>0.4</v>
      </c>
      <c r="AP2453" s="22" t="str">
        <f aca="false">IF(M2453&gt;=Resumen!$B$5,"Alto","Bajo")</f>
        <v>Bajo</v>
      </c>
      <c r="AQ2453" s="22" t="str">
        <f aca="false">IF(AO2453&gt;=Resumen!$B$28,"Alto","Bajo")</f>
        <v>Alto</v>
      </c>
      <c r="AR2453" s="22" t="str">
        <f aca="false">AP2453&amp;" Potencial / "&amp;AQ2453&amp;" Share"</f>
        <v>Bajo Potencial / Alto Share</v>
      </c>
      <c r="AS2453" s="22" t="str">
        <f aca="false">IF(Q2453="Sí",IF(AO2453&gt;=Resumen!$B$29,"Alto","Bajo"),"")</f>
        <v>Bajo</v>
      </c>
      <c r="AT2453" s="22" t="str">
        <f aca="false">IF(AS2453&lt;&gt;"",AP2453&amp;" Potencial / "&amp;AS2453&amp;" Share","")</f>
        <v>Bajo Potencial / Bajo Share</v>
      </c>
      <c r="AU2453" s="22" t="str">
        <f aca="false">IF(AH2453="","Sin dato",IF(AH2453-AO2453&gt;Resumen!$B$6,"Sobre-exhibido",IF(AO2453-AH2453&gt;Resumen!$B$6,"Sub-exhibido","En línea")))</f>
        <v>Sobre-exhibido</v>
      </c>
      <c r="AV2453" s="22" t="n">
        <f aca="false">IF(AT2453="","",IF(AT2453="Alto Potencial / Bajo Share",1,IF(AT2453="Alto Potencial / Alto Share",2,IF(AT2453="Bajo Potencial / Alto Share",3,4))))</f>
        <v>4</v>
      </c>
      <c r="AW2453" s="22" t="str">
        <f aca="false">IF(Q2453="No","Sin competencia directa",IF(AV2453=1,"1 - Foco Conquista (Alto Pot / Bajo Share)",IF(AV2453=2,"2 - Foco Defensa (Alto Pot / Alto Share)",IF(AV2453=3,"3 - Monitoreo (Bajo Pot / Alto Share)","4 - Baja Prioridad (Bajo Pot / Bajo Share)"))))</f>
        <v>4 - Baja Prioridad (Bajo Pot / Bajo Share)</v>
      </c>
      <c r="AX2453" s="12" t="str">
        <f aca="false">IF(OR(IFERROR(AND(W2453&lt;&gt;"",Y2453&lt;&gt;"",Y2453-W2453&gt;Resumen!$B$8),FALSE()),IFERROR(AND(X2453&lt;&gt;"",Y2453&lt;&gt;"",Y2453-X2453&gt;Resumen!$B$8),FALSE())),MAX(IF(IFERROR(AND(W2453&lt;&gt;"",Y2453&lt;&gt;"",Y2453-W2453&gt;Resumen!$B$8),FALSE()),Y2453-W2453,0),IF(IFERROR(AND(X2453&lt;&gt;"",Y2453&lt;&gt;"",Y2453-X2453&gt;Resumen!$B$8),FALSE()),Y2453-X2453,0)),"")</f>
        <v/>
      </c>
      <c r="AY2453" s="22" t="str">
        <f aca="false">IF(OR(IFERROR(AND(W2453&lt;&gt;"",Y2453&lt;&gt;"",Y2453-W2453&gt;Resumen!$B$8),FALSE()),IFERROR(AND(X2453&lt;&gt;"",Y2453&lt;&gt;"",Y2453-X2453&gt;Resumen!$B$8),FALSE())),TRIM("Lays tiene mayor markup que "&amp;IF(IFERROR(AND(W2453&lt;&gt;"",Y2453&lt;&gt;"",Y2453-W2453&gt;Resumen!$B$8),FALSE()),"Quento ","")&amp;IF(IFERROR(AND(X2453&lt;&gt;"",Y2453&lt;&gt;"",Y2453-X2453&gt;Resumen!$B$8),FALSE()),"Julicroc ","")&amp;"en este PDV"),"")</f>
        <v/>
      </c>
      <c r="AZ2453" s="22" t="str">
        <f aca="false">IF(COUNTIF('Plan Pehuamar - Lista'!$A$2:$A$167,A2453)&gt;0,"Sí","No")</f>
        <v>No</v>
      </c>
      <c r="BA2453" s="22" t="str">
        <f aca="false">IF(COUNTIF('Plan Combo 9+1'!$A$2:$A$226,A2453)&gt;0,"Sí","No")</f>
        <v>No</v>
      </c>
      <c r="BB2453" s="22" t="str">
        <f aca="false">IF(AH2453="","No",IF(BA2453="Sí",IF((AO2453-AH2453)&gt;Resumen!$B$6,"Sí","No"),IF((AO2453-AH2453)&gt;=Resumen!$B$132,"Sí","No")))</f>
        <v>No</v>
      </c>
      <c r="BC2453" s="22" t="str">
        <f aca="false">IF(AND(N2453="Sí",AL2453="Sí",AI2453=0),"Sí","No")</f>
        <v>No</v>
      </c>
      <c r="BD2453" s="22" t="str">
        <f aca="false">IF(COUNTIF('Plan 9+1 (con Pehuamar)'!$A$2:$A$227,A2453)&gt;0,"Sí","No")</f>
        <v>No</v>
      </c>
    </row>
    <row r="2454" customFormat="false" ht="15" hidden="false" customHeight="true" outlineLevel="0" collapsed="false">
      <c r="A2454" s="6" t="n">
        <v>201307</v>
      </c>
      <c r="B2454" s="6" t="n">
        <v>15</v>
      </c>
      <c r="C2454" s="6" t="n">
        <v>1504</v>
      </c>
      <c r="D2454" s="6" t="s">
        <v>359</v>
      </c>
      <c r="E2454" s="6" t="s">
        <v>2603</v>
      </c>
      <c r="F2454" s="6" t="s">
        <v>201</v>
      </c>
      <c r="G2454" s="6" t="s">
        <v>130</v>
      </c>
      <c r="H2454" s="6" t="s">
        <v>1715</v>
      </c>
      <c r="I2454" s="27" t="n">
        <v>8</v>
      </c>
      <c r="J2454" s="27" t="n">
        <v>0</v>
      </c>
      <c r="K2454" s="27" t="n">
        <v>4</v>
      </c>
      <c r="L2454" s="28" t="n">
        <f aca="false">I2454+J2454</f>
        <v>8</v>
      </c>
      <c r="M2454" s="28" t="n">
        <f aca="false">L2454+K2454</f>
        <v>12</v>
      </c>
      <c r="N2454" s="22" t="str">
        <f aca="false">IF(I2454&gt;0,"Sí","No")</f>
        <v>Sí</v>
      </c>
      <c r="O2454" s="22" t="str">
        <f aca="false">IF(J2454&gt;0,"Sí","No")</f>
        <v>No</v>
      </c>
      <c r="P2454" s="22" t="str">
        <f aca="false">IF(K2454&gt;0,"Sí","No")</f>
        <v>Sí</v>
      </c>
      <c r="Q2454" s="22" t="str">
        <f aca="false">IF(OR(I2454&gt;0,J2454&gt;0),"Sí","No")</f>
        <v>Sí</v>
      </c>
      <c r="R2454" s="27" t="n">
        <v>1800</v>
      </c>
      <c r="S2454" s="27" t="n">
        <v>2650</v>
      </c>
      <c r="T2454" s="27"/>
      <c r="U2454" s="27"/>
      <c r="V2454" s="27" t="n">
        <v>3550</v>
      </c>
      <c r="W2454" s="12" t="n">
        <f aca="false">IF(AND(I2454&gt;0,R2454&gt;0),(S2454-R2454)/R2454,"")</f>
        <v>0.472222222222222</v>
      </c>
      <c r="X2454" s="12" t="str">
        <f aca="false">IF(AND(J2454&gt;0,T2454&gt;0),(U2454-T2454)/T2454,"")</f>
        <v/>
      </c>
      <c r="Y2454" s="12" t="n">
        <f aca="false">IF(AND(K2454&gt;0,V2454&gt;0),(V2454-Resumen!$B$7)/Resumen!$B$7,"")</f>
        <v>0.42</v>
      </c>
      <c r="Z2454" s="28" t="n">
        <f aca="false">IF(AND(K2454&gt;0,I2454&gt;0,V2454&gt;0,S2454&gt;0),V2454-S2454,"")</f>
        <v>900</v>
      </c>
      <c r="AA2454" s="12" t="n">
        <f aca="false">IF(Z2454&lt;&gt;"",Z2454/S2454,"")</f>
        <v>0.339622641509434</v>
      </c>
      <c r="AB2454" s="28" t="str">
        <f aca="false">IF(AND(K2454&gt;0,J2454&gt;0,V2454&gt;0,U2454&gt;0),V2454-U2454,"")</f>
        <v/>
      </c>
      <c r="AC2454" s="12" t="str">
        <f aca="false">IF(AB2454&lt;&gt;"",AB2454/U2454,"")</f>
        <v/>
      </c>
      <c r="AD2454" s="27" t="n">
        <v>3</v>
      </c>
      <c r="AE2454" s="27" t="n">
        <v>2</v>
      </c>
      <c r="AF2454" s="27" t="n">
        <v>0</v>
      </c>
      <c r="AG2454" s="28" t="n">
        <f aca="false">AD2454+AE2454+AF2454</f>
        <v>5</v>
      </c>
      <c r="AH2454" s="12" t="n">
        <f aca="false">IF(AG2454&gt;0,AD2454/AG2454,"")</f>
        <v>0.6</v>
      </c>
      <c r="AI2454" s="27" t="n">
        <v>0</v>
      </c>
      <c r="AJ2454" s="27" t="n">
        <v>0</v>
      </c>
      <c r="AK2454" s="27" t="n">
        <v>0</v>
      </c>
      <c r="AL2454" s="22" t="str">
        <f aca="false">IF(OR(AJ2454&gt;0,AK2454&gt;0),"Sí","No")</f>
        <v>No</v>
      </c>
      <c r="AM2454" s="6" t="s">
        <v>198</v>
      </c>
      <c r="AN2454" s="6"/>
      <c r="AO2454" s="12" t="n">
        <f aca="false">IF(M2454&gt;0,K2454/M2454,"")</f>
        <v>0.333333333333333</v>
      </c>
      <c r="AP2454" s="22" t="str">
        <f aca="false">IF(M2454&gt;=Resumen!$B$5,"Alto","Bajo")</f>
        <v>Bajo</v>
      </c>
      <c r="AQ2454" s="22" t="str">
        <f aca="false">IF(AO2454&gt;=Resumen!$B$28,"Alto","Bajo")</f>
        <v>Bajo</v>
      </c>
      <c r="AR2454" s="22" t="str">
        <f aca="false">AP2454&amp;" Potencial / "&amp;AQ2454&amp;" Share"</f>
        <v>Bajo Potencial / Bajo Share</v>
      </c>
      <c r="AS2454" s="22" t="str">
        <f aca="false">IF(Q2454="Sí",IF(AO2454&gt;=Resumen!$B$29,"Alto","Bajo"),"")</f>
        <v>Bajo</v>
      </c>
      <c r="AT2454" s="22" t="str">
        <f aca="false">IF(AS2454&lt;&gt;"",AP2454&amp;" Potencial / "&amp;AS2454&amp;" Share","")</f>
        <v>Bajo Potencial / Bajo Share</v>
      </c>
      <c r="AU2454" s="22" t="str">
        <f aca="false">IF(AH2454="","Sin dato",IF(AH2454-AO2454&gt;Resumen!$B$6,"Sobre-exhibido",IF(AO2454-AH2454&gt;Resumen!$B$6,"Sub-exhibido","En línea")))</f>
        <v>Sobre-exhibido</v>
      </c>
      <c r="AV2454" s="22" t="n">
        <f aca="false">IF(AT2454="","",IF(AT2454="Alto Potencial / Bajo Share",1,IF(AT2454="Alto Potencial / Alto Share",2,IF(AT2454="Bajo Potencial / Alto Share",3,4))))</f>
        <v>4</v>
      </c>
      <c r="AW2454" s="22" t="str">
        <f aca="false">IF(Q2454="No","Sin competencia directa",IF(AV2454=1,"1 - Foco Conquista (Alto Pot / Bajo Share)",IF(AV2454=2,"2 - Foco Defensa (Alto Pot / Alto Share)",IF(AV2454=3,"3 - Monitoreo (Bajo Pot / Alto Share)","4 - Baja Prioridad (Bajo Pot / Bajo Share)"))))</f>
        <v>4 - Baja Prioridad (Bajo Pot / Bajo Share)</v>
      </c>
      <c r="AX2454" s="12" t="str">
        <f aca="false">IF(OR(IFERROR(AND(W2454&lt;&gt;"",Y2454&lt;&gt;"",Y2454-W2454&gt;Resumen!$B$8),FALSE()),IFERROR(AND(X2454&lt;&gt;"",Y2454&lt;&gt;"",Y2454-X2454&gt;Resumen!$B$8),FALSE())),MAX(IF(IFERROR(AND(W2454&lt;&gt;"",Y2454&lt;&gt;"",Y2454-W2454&gt;Resumen!$B$8),FALSE()),Y2454-W2454,0),IF(IFERROR(AND(X2454&lt;&gt;"",Y2454&lt;&gt;"",Y2454-X2454&gt;Resumen!$B$8),FALSE()),Y2454-X2454,0)),"")</f>
        <v/>
      </c>
      <c r="AY2454" s="22" t="str">
        <f aca="false">IF(OR(IFERROR(AND(W2454&lt;&gt;"",Y2454&lt;&gt;"",Y2454-W2454&gt;Resumen!$B$8),FALSE()),IFERROR(AND(X2454&lt;&gt;"",Y2454&lt;&gt;"",Y2454-X2454&gt;Resumen!$B$8),FALSE())),TRIM("Lays tiene mayor markup que "&amp;IF(IFERROR(AND(W2454&lt;&gt;"",Y2454&lt;&gt;"",Y2454-W2454&gt;Resumen!$B$8),FALSE()),"Quento ","")&amp;IF(IFERROR(AND(X2454&lt;&gt;"",Y2454&lt;&gt;"",Y2454-X2454&gt;Resumen!$B$8),FALSE()),"Julicroc ","")&amp;"en este PDV"),"")</f>
        <v/>
      </c>
      <c r="AZ2454" s="22" t="str">
        <f aca="false">IF(COUNTIF('Plan Pehuamar - Lista'!$A$2:$A$167,A2454)&gt;0,"Sí","No")</f>
        <v>No</v>
      </c>
      <c r="BA2454" s="22" t="str">
        <f aca="false">IF(COUNTIF('Plan Combo 9+1'!$A$2:$A$226,A2454)&gt;0,"Sí","No")</f>
        <v>No</v>
      </c>
      <c r="BB2454" s="22" t="str">
        <f aca="false">IF(AH2454="","No",IF(BA2454="Sí",IF((AO2454-AH2454)&gt;Resumen!$B$6,"Sí","No"),IF((AO2454-AH2454)&gt;=Resumen!$B$132,"Sí","No")))</f>
        <v>No</v>
      </c>
      <c r="BC2454" s="22" t="str">
        <f aca="false">IF(AND(N2454="Sí",AL2454="Sí",AI2454=0),"Sí","No")</f>
        <v>No</v>
      </c>
      <c r="BD2454" s="22" t="str">
        <f aca="false">IF(COUNTIF('Plan 9+1 (con Pehuamar)'!$A$2:$A$227,A2454)&gt;0,"Sí","No")</f>
        <v>No</v>
      </c>
    </row>
    <row r="2455" customFormat="false" ht="15" hidden="false" customHeight="true" outlineLevel="0" collapsed="false">
      <c r="A2455" s="6" t="n">
        <v>201319</v>
      </c>
      <c r="B2455" s="6" t="n">
        <v>15</v>
      </c>
      <c r="C2455" s="6" t="n">
        <v>1504</v>
      </c>
      <c r="D2455" s="6" t="s">
        <v>359</v>
      </c>
      <c r="E2455" s="6" t="s">
        <v>2604</v>
      </c>
      <c r="F2455" s="6" t="s">
        <v>466</v>
      </c>
      <c r="G2455" s="6" t="s">
        <v>130</v>
      </c>
      <c r="H2455" s="6" t="s">
        <v>1715</v>
      </c>
      <c r="I2455" s="27" t="n">
        <v>0</v>
      </c>
      <c r="J2455" s="27" t="n">
        <v>0</v>
      </c>
      <c r="K2455" s="27" t="n">
        <v>0.4</v>
      </c>
      <c r="L2455" s="28" t="n">
        <f aca="false">I2455+J2455</f>
        <v>0</v>
      </c>
      <c r="M2455" s="28" t="n">
        <f aca="false">L2455+K2455</f>
        <v>0.4</v>
      </c>
      <c r="N2455" s="22" t="str">
        <f aca="false">IF(I2455&gt;0,"Sí","No")</f>
        <v>No</v>
      </c>
      <c r="O2455" s="22" t="str">
        <f aca="false">IF(J2455&gt;0,"Sí","No")</f>
        <v>No</v>
      </c>
      <c r="P2455" s="22" t="str">
        <f aca="false">IF(K2455&gt;0,"Sí","No")</f>
        <v>Sí</v>
      </c>
      <c r="Q2455" s="22" t="str">
        <f aca="false">IF(OR(I2455&gt;0,J2455&gt;0),"Sí","No")</f>
        <v>No</v>
      </c>
      <c r="R2455" s="27"/>
      <c r="S2455" s="27"/>
      <c r="T2455" s="27"/>
      <c r="U2455" s="27"/>
      <c r="V2455" s="27"/>
      <c r="W2455" s="12" t="str">
        <f aca="false">IF(AND(I2455&gt;0,R2455&gt;0),(S2455-R2455)/R2455,"")</f>
        <v/>
      </c>
      <c r="X2455" s="12" t="str">
        <f aca="false">IF(AND(J2455&gt;0,T2455&gt;0),(U2455-T2455)/T2455,"")</f>
        <v/>
      </c>
      <c r="Y2455" s="12" t="str">
        <f aca="false">IF(AND(K2455&gt;0,V2455&gt;0),(V2455-Resumen!$B$7)/Resumen!$B$7,"")</f>
        <v/>
      </c>
      <c r="Z2455" s="28" t="str">
        <f aca="false">IF(AND(K2455&gt;0,I2455&gt;0,V2455&gt;0,S2455&gt;0),V2455-S2455,"")</f>
        <v/>
      </c>
      <c r="AA2455" s="12" t="str">
        <f aca="false">IF(Z2455&lt;&gt;"",Z2455/S2455,"")</f>
        <v/>
      </c>
      <c r="AB2455" s="28" t="str">
        <f aca="false">IF(AND(K2455&gt;0,J2455&gt;0,V2455&gt;0,U2455&gt;0),V2455-U2455,"")</f>
        <v/>
      </c>
      <c r="AC2455" s="12" t="str">
        <f aca="false">IF(AB2455&lt;&gt;"",AB2455/U2455,"")</f>
        <v/>
      </c>
      <c r="AD2455" s="27" t="n">
        <v>0</v>
      </c>
      <c r="AE2455" s="27" t="n">
        <v>0</v>
      </c>
      <c r="AF2455" s="27" t="n">
        <v>0</v>
      </c>
      <c r="AG2455" s="28" t="n">
        <f aca="false">AD2455+AE2455+AF2455</f>
        <v>0</v>
      </c>
      <c r="AH2455" s="12" t="str">
        <f aca="false">IF(AG2455&gt;0,AD2455/AG2455,"")</f>
        <v/>
      </c>
      <c r="AI2455" s="27" t="n">
        <v>0</v>
      </c>
      <c r="AJ2455" s="27" t="n">
        <v>0</v>
      </c>
      <c r="AK2455" s="27" t="n">
        <v>0</v>
      </c>
      <c r="AL2455" s="22" t="str">
        <f aca="false">IF(OR(AJ2455&gt;0,AK2455&gt;0),"Sí","No")</f>
        <v>No</v>
      </c>
      <c r="AM2455" s="6"/>
      <c r="AN2455" s="6"/>
      <c r="AO2455" s="12" t="n">
        <f aca="false">IF(M2455&gt;0,K2455/M2455,"")</f>
        <v>1</v>
      </c>
      <c r="AP2455" s="22" t="str">
        <f aca="false">IF(M2455&gt;=Resumen!$B$5,"Alto","Bajo")</f>
        <v>Bajo</v>
      </c>
      <c r="AQ2455" s="22" t="str">
        <f aca="false">IF(AO2455&gt;=Resumen!$B$28,"Alto","Bajo")</f>
        <v>Alto</v>
      </c>
      <c r="AR2455" s="22" t="str">
        <f aca="false">AP2455&amp;" Potencial / "&amp;AQ2455&amp;" Share"</f>
        <v>Bajo Potencial / Alto Share</v>
      </c>
      <c r="AS2455" s="22" t="str">
        <f aca="false">IF(Q2455="Sí",IF(AO2455&gt;=Resumen!$B$29,"Alto","Bajo"),"")</f>
        <v/>
      </c>
      <c r="AT2455" s="22" t="str">
        <f aca="false">IF(AS2455&lt;&gt;"",AP2455&amp;" Potencial / "&amp;AS2455&amp;" Share","")</f>
        <v/>
      </c>
      <c r="AU2455" s="22" t="str">
        <f aca="false">IF(AH2455="","Sin dato",IF(AH2455-AO2455&gt;Resumen!$B$6,"Sobre-exhibido",IF(AO2455-AH2455&gt;Resumen!$B$6,"Sub-exhibido","En línea")))</f>
        <v>Sin dato</v>
      </c>
      <c r="AV2455" s="22" t="str">
        <f aca="false">IF(AT2455="","",IF(AT2455="Alto Potencial / Bajo Share",1,IF(AT2455="Alto Potencial / Alto Share",2,IF(AT2455="Bajo Potencial / Alto Share",3,4))))</f>
        <v/>
      </c>
      <c r="AW2455" s="22" t="str">
        <f aca="false">IF(Q2455="No","Sin competencia directa",IF(AV2455=1,"1 - Foco Conquista (Alto Pot / Bajo Share)",IF(AV2455=2,"2 - Foco Defensa (Alto Pot / Alto Share)",IF(AV2455=3,"3 - Monitoreo (Bajo Pot / Alto Share)","4 - Baja Prioridad (Bajo Pot / Bajo Share)"))))</f>
        <v>Sin competencia directa</v>
      </c>
      <c r="AX2455" s="12" t="str">
        <f aca="false">IF(OR(IFERROR(AND(W2455&lt;&gt;"",Y2455&lt;&gt;"",Y2455-W2455&gt;Resumen!$B$8),FALSE()),IFERROR(AND(X2455&lt;&gt;"",Y2455&lt;&gt;"",Y2455-X2455&gt;Resumen!$B$8),FALSE())),MAX(IF(IFERROR(AND(W2455&lt;&gt;"",Y2455&lt;&gt;"",Y2455-W2455&gt;Resumen!$B$8),FALSE()),Y2455-W2455,0),IF(IFERROR(AND(X2455&lt;&gt;"",Y2455&lt;&gt;"",Y2455-X2455&gt;Resumen!$B$8),FALSE()),Y2455-X2455,0)),"")</f>
        <v/>
      </c>
      <c r="AY2455" s="22" t="str">
        <f aca="false">IF(OR(IFERROR(AND(W2455&lt;&gt;"",Y2455&lt;&gt;"",Y2455-W2455&gt;Resumen!$B$8),FALSE()),IFERROR(AND(X2455&lt;&gt;"",Y2455&lt;&gt;"",Y2455-X2455&gt;Resumen!$B$8),FALSE())),TRIM("Lays tiene mayor markup que "&amp;IF(IFERROR(AND(W2455&lt;&gt;"",Y2455&lt;&gt;"",Y2455-W2455&gt;Resumen!$B$8),FALSE()),"Quento ","")&amp;IF(IFERROR(AND(X2455&lt;&gt;"",Y2455&lt;&gt;"",Y2455-X2455&gt;Resumen!$B$8),FALSE()),"Julicroc ","")&amp;"en este PDV"),"")</f>
        <v/>
      </c>
      <c r="AZ2455" s="22" t="str">
        <f aca="false">IF(COUNTIF('Plan Pehuamar - Lista'!$A$2:$A$167,A2455)&gt;0,"Sí","No")</f>
        <v>No</v>
      </c>
      <c r="BA2455" s="22" t="str">
        <f aca="false">IF(COUNTIF('Plan Combo 9+1'!$A$2:$A$226,A2455)&gt;0,"Sí","No")</f>
        <v>No</v>
      </c>
      <c r="BB2455" s="22" t="str">
        <f aca="false">IF(AH2455="","No",IF(BA2455="Sí",IF((AO2455-AH2455)&gt;Resumen!$B$6,"Sí","No"),IF((AO2455-AH2455)&gt;=Resumen!$B$132,"Sí","No")))</f>
        <v>No</v>
      </c>
      <c r="BC2455" s="22" t="str">
        <f aca="false">IF(AND(N2455="Sí",AL2455="Sí",AI2455=0),"Sí","No")</f>
        <v>No</v>
      </c>
      <c r="BD2455" s="22" t="str">
        <f aca="false">IF(COUNTIF('Plan 9+1 (con Pehuamar)'!$A$2:$A$227,A2455)&gt;0,"Sí","No")</f>
        <v>No</v>
      </c>
    </row>
    <row r="2456" customFormat="false" ht="15" hidden="false" customHeight="true" outlineLevel="0" collapsed="false">
      <c r="A2456" s="6" t="n">
        <v>201362</v>
      </c>
      <c r="B2456" s="6" t="n">
        <v>15</v>
      </c>
      <c r="C2456" s="6" t="n">
        <v>1504</v>
      </c>
      <c r="D2456" s="6" t="s">
        <v>359</v>
      </c>
      <c r="E2456" s="6" t="s">
        <v>2605</v>
      </c>
      <c r="F2456" s="6" t="s">
        <v>201</v>
      </c>
      <c r="G2456" s="6" t="s">
        <v>130</v>
      </c>
      <c r="H2456" s="6" t="s">
        <v>1715</v>
      </c>
      <c r="I2456" s="27" t="n">
        <v>8</v>
      </c>
      <c r="J2456" s="27" t="n">
        <v>10</v>
      </c>
      <c r="K2456" s="27" t="n">
        <v>4</v>
      </c>
      <c r="L2456" s="28" t="n">
        <f aca="false">I2456+J2456</f>
        <v>18</v>
      </c>
      <c r="M2456" s="28" t="n">
        <f aca="false">L2456+K2456</f>
        <v>22</v>
      </c>
      <c r="N2456" s="22" t="str">
        <f aca="false">IF(I2456&gt;0,"Sí","No")</f>
        <v>Sí</v>
      </c>
      <c r="O2456" s="22" t="str">
        <f aca="false">IF(J2456&gt;0,"Sí","No")</f>
        <v>Sí</v>
      </c>
      <c r="P2456" s="22" t="str">
        <f aca="false">IF(K2456&gt;0,"Sí","No")</f>
        <v>Sí</v>
      </c>
      <c r="Q2456" s="22" t="str">
        <f aca="false">IF(OR(I2456&gt;0,J2456&gt;0),"Sí","No")</f>
        <v>Sí</v>
      </c>
      <c r="R2456" s="27" t="n">
        <v>1800</v>
      </c>
      <c r="S2456" s="27" t="n">
        <v>2850</v>
      </c>
      <c r="T2456" s="27" t="n">
        <v>1300</v>
      </c>
      <c r="U2456" s="27" t="n">
        <v>2200</v>
      </c>
      <c r="V2456" s="27" t="n">
        <v>3700</v>
      </c>
      <c r="W2456" s="12" t="n">
        <f aca="false">IF(AND(I2456&gt;0,R2456&gt;0),(S2456-R2456)/R2456,"")</f>
        <v>0.583333333333333</v>
      </c>
      <c r="X2456" s="12" t="n">
        <f aca="false">IF(AND(J2456&gt;0,T2456&gt;0),(U2456-T2456)/T2456,"")</f>
        <v>0.692307692307692</v>
      </c>
      <c r="Y2456" s="12" t="n">
        <f aca="false">IF(AND(K2456&gt;0,V2456&gt;0),(V2456-Resumen!$B$7)/Resumen!$B$7,"")</f>
        <v>0.48</v>
      </c>
      <c r="Z2456" s="28" t="n">
        <f aca="false">IF(AND(K2456&gt;0,I2456&gt;0,V2456&gt;0,S2456&gt;0),V2456-S2456,"")</f>
        <v>850</v>
      </c>
      <c r="AA2456" s="12" t="n">
        <f aca="false">IF(Z2456&lt;&gt;"",Z2456/S2456,"")</f>
        <v>0.298245614035088</v>
      </c>
      <c r="AB2456" s="28" t="n">
        <f aca="false">IF(AND(K2456&gt;0,J2456&gt;0,V2456&gt;0,U2456&gt;0),V2456-U2456,"")</f>
        <v>1500</v>
      </c>
      <c r="AC2456" s="12" t="n">
        <f aca="false">IF(AB2456&lt;&gt;"",AB2456/U2456,"")</f>
        <v>0.681818181818182</v>
      </c>
      <c r="AD2456" s="27" t="n">
        <v>3</v>
      </c>
      <c r="AE2456" s="27" t="n">
        <v>2</v>
      </c>
      <c r="AF2456" s="27" t="n">
        <v>3</v>
      </c>
      <c r="AG2456" s="28" t="n">
        <f aca="false">AD2456+AE2456+AF2456</f>
        <v>8</v>
      </c>
      <c r="AH2456" s="12" t="n">
        <f aca="false">IF(AG2456&gt;0,AD2456/AG2456,"")</f>
        <v>0.375</v>
      </c>
      <c r="AI2456" s="27" t="n">
        <v>0</v>
      </c>
      <c r="AJ2456" s="27" t="n">
        <v>0</v>
      </c>
      <c r="AK2456" s="27" t="n">
        <v>0</v>
      </c>
      <c r="AL2456" s="22" t="str">
        <f aca="false">IF(OR(AJ2456&gt;0,AK2456&gt;0),"Sí","No")</f>
        <v>No</v>
      </c>
      <c r="AM2456" s="6" t="s">
        <v>198</v>
      </c>
      <c r="AN2456" s="6" t="s">
        <v>198</v>
      </c>
      <c r="AO2456" s="12" t="n">
        <f aca="false">IF(M2456&gt;0,K2456/M2456,"")</f>
        <v>0.181818181818182</v>
      </c>
      <c r="AP2456" s="22" t="str">
        <f aca="false">IF(M2456&gt;=Resumen!$B$5,"Alto","Bajo")</f>
        <v>Bajo</v>
      </c>
      <c r="AQ2456" s="22" t="str">
        <f aca="false">IF(AO2456&gt;=Resumen!$B$28,"Alto","Bajo")</f>
        <v>Bajo</v>
      </c>
      <c r="AR2456" s="22" t="str">
        <f aca="false">AP2456&amp;" Potencial / "&amp;AQ2456&amp;" Share"</f>
        <v>Bajo Potencial / Bajo Share</v>
      </c>
      <c r="AS2456" s="22" t="str">
        <f aca="false">IF(Q2456="Sí",IF(AO2456&gt;=Resumen!$B$29,"Alto","Bajo"),"")</f>
        <v>Bajo</v>
      </c>
      <c r="AT2456" s="22" t="str">
        <f aca="false">IF(AS2456&lt;&gt;"",AP2456&amp;" Potencial / "&amp;AS2456&amp;" Share","")</f>
        <v>Bajo Potencial / Bajo Share</v>
      </c>
      <c r="AU2456" s="22" t="str">
        <f aca="false">IF(AH2456="","Sin dato",IF(AH2456-AO2456&gt;Resumen!$B$6,"Sobre-exhibido",IF(AO2456-AH2456&gt;Resumen!$B$6,"Sub-exhibido","En línea")))</f>
        <v>Sobre-exhibido</v>
      </c>
      <c r="AV2456" s="22" t="n">
        <f aca="false">IF(AT2456="","",IF(AT2456="Alto Potencial / Bajo Share",1,IF(AT2456="Alto Potencial / Alto Share",2,IF(AT2456="Bajo Potencial / Alto Share",3,4))))</f>
        <v>4</v>
      </c>
      <c r="AW2456" s="22" t="str">
        <f aca="false">IF(Q2456="No","Sin competencia directa",IF(AV2456=1,"1 - Foco Conquista (Alto Pot / Bajo Share)",IF(AV2456=2,"2 - Foco Defensa (Alto Pot / Alto Share)",IF(AV2456=3,"3 - Monitoreo (Bajo Pot / Alto Share)","4 - Baja Prioridad (Bajo Pot / Bajo Share)"))))</f>
        <v>4 - Baja Prioridad (Bajo Pot / Bajo Share)</v>
      </c>
      <c r="AX2456" s="12" t="str">
        <f aca="false">IF(OR(IFERROR(AND(W2456&lt;&gt;"",Y2456&lt;&gt;"",Y2456-W2456&gt;Resumen!$B$8),FALSE()),IFERROR(AND(X2456&lt;&gt;"",Y2456&lt;&gt;"",Y2456-X2456&gt;Resumen!$B$8),FALSE())),MAX(IF(IFERROR(AND(W2456&lt;&gt;"",Y2456&lt;&gt;"",Y2456-W2456&gt;Resumen!$B$8),FALSE()),Y2456-W2456,0),IF(IFERROR(AND(X2456&lt;&gt;"",Y2456&lt;&gt;"",Y2456-X2456&gt;Resumen!$B$8),FALSE()),Y2456-X2456,0)),"")</f>
        <v/>
      </c>
      <c r="AY2456" s="22" t="str">
        <f aca="false">IF(OR(IFERROR(AND(W2456&lt;&gt;"",Y2456&lt;&gt;"",Y2456-W2456&gt;Resumen!$B$8),FALSE()),IFERROR(AND(X2456&lt;&gt;"",Y2456&lt;&gt;"",Y2456-X2456&gt;Resumen!$B$8),FALSE())),TRIM("Lays tiene mayor markup que "&amp;IF(IFERROR(AND(W2456&lt;&gt;"",Y2456&lt;&gt;"",Y2456-W2456&gt;Resumen!$B$8),FALSE()),"Quento ","")&amp;IF(IFERROR(AND(X2456&lt;&gt;"",Y2456&lt;&gt;"",Y2456-X2456&gt;Resumen!$B$8),FALSE()),"Julicroc ","")&amp;"en este PDV"),"")</f>
        <v/>
      </c>
      <c r="AZ2456" s="22" t="str">
        <f aca="false">IF(COUNTIF('Plan Pehuamar - Lista'!$A$2:$A$167,A2456)&gt;0,"Sí","No")</f>
        <v>No</v>
      </c>
      <c r="BA2456" s="22" t="str">
        <f aca="false">IF(COUNTIF('Plan Combo 9+1'!$A$2:$A$226,A2456)&gt;0,"Sí","No")</f>
        <v>No</v>
      </c>
      <c r="BB2456" s="22" t="str">
        <f aca="false">IF(AH2456="","No",IF(BA2456="Sí",IF((AO2456-AH2456)&gt;Resumen!$B$6,"Sí","No"),IF((AO2456-AH2456)&gt;=Resumen!$B$132,"Sí","No")))</f>
        <v>No</v>
      </c>
      <c r="BC2456" s="22" t="str">
        <f aca="false">IF(AND(N2456="Sí",AL2456="Sí",AI2456=0),"Sí","No")</f>
        <v>No</v>
      </c>
      <c r="BD2456" s="22" t="str">
        <f aca="false">IF(COUNTIF('Plan 9+1 (con Pehuamar)'!$A$2:$A$227,A2456)&gt;0,"Sí","No")</f>
        <v>No</v>
      </c>
    </row>
    <row r="2457" customFormat="false" ht="15" hidden="false" customHeight="true" outlineLevel="0" collapsed="false">
      <c r="A2457" s="6" t="n">
        <v>201519</v>
      </c>
      <c r="B2457" s="6" t="n">
        <v>15</v>
      </c>
      <c r="C2457" s="6" t="n">
        <v>1504</v>
      </c>
      <c r="D2457" s="6" t="s">
        <v>359</v>
      </c>
      <c r="E2457" s="6" t="s">
        <v>2606</v>
      </c>
      <c r="F2457" s="6" t="s">
        <v>361</v>
      </c>
      <c r="G2457" s="6" t="s">
        <v>130</v>
      </c>
      <c r="H2457" s="6" t="s">
        <v>1715</v>
      </c>
      <c r="I2457" s="27" t="n">
        <v>14</v>
      </c>
      <c r="J2457" s="27" t="n">
        <v>16</v>
      </c>
      <c r="K2457" s="27" t="n">
        <v>9</v>
      </c>
      <c r="L2457" s="28" t="n">
        <f aca="false">I2457+J2457</f>
        <v>30</v>
      </c>
      <c r="M2457" s="28" t="n">
        <f aca="false">L2457+K2457</f>
        <v>39</v>
      </c>
      <c r="N2457" s="22" t="str">
        <f aca="false">IF(I2457&gt;0,"Sí","No")</f>
        <v>Sí</v>
      </c>
      <c r="O2457" s="22" t="str">
        <f aca="false">IF(J2457&gt;0,"Sí","No")</f>
        <v>Sí</v>
      </c>
      <c r="P2457" s="22" t="str">
        <f aca="false">IF(K2457&gt;0,"Sí","No")</f>
        <v>Sí</v>
      </c>
      <c r="Q2457" s="22" t="str">
        <f aca="false">IF(OR(I2457&gt;0,J2457&gt;0),"Sí","No")</f>
        <v>Sí</v>
      </c>
      <c r="R2457" s="27" t="n">
        <v>1780</v>
      </c>
      <c r="S2457" s="27" t="n">
        <v>2600</v>
      </c>
      <c r="T2457" s="27" t="n">
        <v>1310</v>
      </c>
      <c r="U2457" s="27" t="n">
        <v>2000</v>
      </c>
      <c r="V2457" s="27" t="n">
        <v>3500</v>
      </c>
      <c r="W2457" s="12" t="n">
        <f aca="false">IF(AND(I2457&gt;0,R2457&gt;0),(S2457-R2457)/R2457,"")</f>
        <v>0.460674157303371</v>
      </c>
      <c r="X2457" s="12" t="n">
        <f aca="false">IF(AND(J2457&gt;0,T2457&gt;0),(U2457-T2457)/T2457,"")</f>
        <v>0.526717557251908</v>
      </c>
      <c r="Y2457" s="12" t="n">
        <f aca="false">IF(AND(K2457&gt;0,V2457&gt;0),(V2457-Resumen!$B$7)/Resumen!$B$7,"")</f>
        <v>0.4</v>
      </c>
      <c r="Z2457" s="28" t="n">
        <f aca="false">IF(AND(K2457&gt;0,I2457&gt;0,V2457&gt;0,S2457&gt;0),V2457-S2457,"")</f>
        <v>900</v>
      </c>
      <c r="AA2457" s="12" t="n">
        <f aca="false">IF(Z2457&lt;&gt;"",Z2457/S2457,"")</f>
        <v>0.346153846153846</v>
      </c>
      <c r="AB2457" s="28" t="n">
        <f aca="false">IF(AND(K2457&gt;0,J2457&gt;0,V2457&gt;0,U2457&gt;0),V2457-U2457,"")</f>
        <v>1500</v>
      </c>
      <c r="AC2457" s="12" t="n">
        <f aca="false">IF(AB2457&lt;&gt;"",AB2457/U2457,"")</f>
        <v>0.75</v>
      </c>
      <c r="AD2457" s="27" t="n">
        <v>6</v>
      </c>
      <c r="AE2457" s="27" t="n">
        <v>3</v>
      </c>
      <c r="AF2457" s="27" t="n">
        <v>3</v>
      </c>
      <c r="AG2457" s="28" t="n">
        <f aca="false">AD2457+AE2457+AF2457</f>
        <v>12</v>
      </c>
      <c r="AH2457" s="12" t="n">
        <f aca="false">IF(AG2457&gt;0,AD2457/AG2457,"")</f>
        <v>0.5</v>
      </c>
      <c r="AI2457" s="27" t="n">
        <v>1</v>
      </c>
      <c r="AJ2457" s="27" t="n">
        <v>1</v>
      </c>
      <c r="AK2457" s="27" t="n">
        <v>0</v>
      </c>
      <c r="AL2457" s="22" t="str">
        <f aca="false">IF(OR(AJ2457&gt;0,AK2457&gt;0),"Sí","No")</f>
        <v>Sí</v>
      </c>
      <c r="AM2457" s="6" t="s">
        <v>198</v>
      </c>
      <c r="AN2457" s="6" t="s">
        <v>198</v>
      </c>
      <c r="AO2457" s="12" t="n">
        <f aca="false">IF(M2457&gt;0,K2457/M2457,"")</f>
        <v>0.230769230769231</v>
      </c>
      <c r="AP2457" s="22" t="str">
        <f aca="false">IF(M2457&gt;=Resumen!$B$5,"Alto","Bajo")</f>
        <v>Bajo</v>
      </c>
      <c r="AQ2457" s="22" t="str">
        <f aca="false">IF(AO2457&gt;=Resumen!$B$28,"Alto","Bajo")</f>
        <v>Bajo</v>
      </c>
      <c r="AR2457" s="22" t="str">
        <f aca="false">AP2457&amp;" Potencial / "&amp;AQ2457&amp;" Share"</f>
        <v>Bajo Potencial / Bajo Share</v>
      </c>
      <c r="AS2457" s="22" t="str">
        <f aca="false">IF(Q2457="Sí",IF(AO2457&gt;=Resumen!$B$29,"Alto","Bajo"),"")</f>
        <v>Bajo</v>
      </c>
      <c r="AT2457" s="22" t="str">
        <f aca="false">IF(AS2457&lt;&gt;"",AP2457&amp;" Potencial / "&amp;AS2457&amp;" Share","")</f>
        <v>Bajo Potencial / Bajo Share</v>
      </c>
      <c r="AU2457" s="22" t="str">
        <f aca="false">IF(AH2457="","Sin dato",IF(AH2457-AO2457&gt;Resumen!$B$6,"Sobre-exhibido",IF(AO2457-AH2457&gt;Resumen!$B$6,"Sub-exhibido","En línea")))</f>
        <v>Sobre-exhibido</v>
      </c>
      <c r="AV2457" s="22" t="n">
        <f aca="false">IF(AT2457="","",IF(AT2457="Alto Potencial / Bajo Share",1,IF(AT2457="Alto Potencial / Alto Share",2,IF(AT2457="Bajo Potencial / Alto Share",3,4))))</f>
        <v>4</v>
      </c>
      <c r="AW2457" s="22" t="str">
        <f aca="false">IF(Q2457="No","Sin competencia directa",IF(AV2457=1,"1 - Foco Conquista (Alto Pot / Bajo Share)",IF(AV2457=2,"2 - Foco Defensa (Alto Pot / Alto Share)",IF(AV2457=3,"3 - Monitoreo (Bajo Pot / Alto Share)","4 - Baja Prioridad (Bajo Pot / Bajo Share)"))))</f>
        <v>4 - Baja Prioridad (Bajo Pot / Bajo Share)</v>
      </c>
      <c r="AX2457" s="12" t="str">
        <f aca="false">IF(OR(IFERROR(AND(W2457&lt;&gt;"",Y2457&lt;&gt;"",Y2457-W2457&gt;Resumen!$B$8),FALSE()),IFERROR(AND(X2457&lt;&gt;"",Y2457&lt;&gt;"",Y2457-X2457&gt;Resumen!$B$8),FALSE())),MAX(IF(IFERROR(AND(W2457&lt;&gt;"",Y2457&lt;&gt;"",Y2457-W2457&gt;Resumen!$B$8),FALSE()),Y2457-W2457,0),IF(IFERROR(AND(X2457&lt;&gt;"",Y2457&lt;&gt;"",Y2457-X2457&gt;Resumen!$B$8),FALSE()),Y2457-X2457,0)),"")</f>
        <v/>
      </c>
      <c r="AY2457" s="22" t="str">
        <f aca="false">IF(OR(IFERROR(AND(W2457&lt;&gt;"",Y2457&lt;&gt;"",Y2457-W2457&gt;Resumen!$B$8),FALSE()),IFERROR(AND(X2457&lt;&gt;"",Y2457&lt;&gt;"",Y2457-X2457&gt;Resumen!$B$8),FALSE())),TRIM("Lays tiene mayor markup que "&amp;IF(IFERROR(AND(W2457&lt;&gt;"",Y2457&lt;&gt;"",Y2457-W2457&gt;Resumen!$B$8),FALSE()),"Quento ","")&amp;IF(IFERROR(AND(X2457&lt;&gt;"",Y2457&lt;&gt;"",Y2457-X2457&gt;Resumen!$B$8),FALSE()),"Julicroc ","")&amp;"en este PDV"),"")</f>
        <v/>
      </c>
      <c r="AZ2457" s="22" t="str">
        <f aca="false">IF(COUNTIF('Plan Pehuamar - Lista'!$A$2:$A$167,A2457)&gt;0,"Sí","No")</f>
        <v>No</v>
      </c>
      <c r="BA2457" s="22" t="str">
        <f aca="false">IF(COUNTIF('Plan Combo 9+1'!$A$2:$A$226,A2457)&gt;0,"Sí","No")</f>
        <v>No</v>
      </c>
      <c r="BB2457" s="22" t="str">
        <f aca="false">IF(AH2457="","No",IF(BA2457="Sí",IF((AO2457-AH2457)&gt;Resumen!$B$6,"Sí","No"),IF((AO2457-AH2457)&gt;=Resumen!$B$132,"Sí","No")))</f>
        <v>No</v>
      </c>
      <c r="BC2457" s="22" t="str">
        <f aca="false">IF(AND(N2457="Sí",AL2457="Sí",AI2457=0),"Sí","No")</f>
        <v>No</v>
      </c>
      <c r="BD2457" s="22" t="str">
        <f aca="false">IF(COUNTIF('Plan 9+1 (con Pehuamar)'!$A$2:$A$227,A2457)&gt;0,"Sí","No")</f>
        <v>No</v>
      </c>
    </row>
    <row r="2458" customFormat="false" ht="15" hidden="false" customHeight="true" outlineLevel="0" collapsed="false">
      <c r="A2458" s="6" t="n">
        <v>201894</v>
      </c>
      <c r="B2458" s="6" t="n">
        <v>15</v>
      </c>
      <c r="C2458" s="6" t="n">
        <v>1504</v>
      </c>
      <c r="D2458" s="6" t="s">
        <v>359</v>
      </c>
      <c r="E2458" s="6" t="s">
        <v>2607</v>
      </c>
      <c r="F2458" s="6" t="s">
        <v>201</v>
      </c>
      <c r="G2458" s="6" t="s">
        <v>130</v>
      </c>
      <c r="H2458" s="6" t="s">
        <v>1715</v>
      </c>
      <c r="I2458" s="27" t="n">
        <v>12</v>
      </c>
      <c r="J2458" s="27" t="n">
        <v>12</v>
      </c>
      <c r="K2458" s="27" t="n">
        <v>2</v>
      </c>
      <c r="L2458" s="28" t="n">
        <f aca="false">I2458+J2458</f>
        <v>24</v>
      </c>
      <c r="M2458" s="28" t="n">
        <f aca="false">L2458+K2458</f>
        <v>26</v>
      </c>
      <c r="N2458" s="22" t="str">
        <f aca="false">IF(I2458&gt;0,"Sí","No")</f>
        <v>Sí</v>
      </c>
      <c r="O2458" s="22" t="str">
        <f aca="false">IF(J2458&gt;0,"Sí","No")</f>
        <v>Sí</v>
      </c>
      <c r="P2458" s="22" t="str">
        <f aca="false">IF(K2458&gt;0,"Sí","No")</f>
        <v>Sí</v>
      </c>
      <c r="Q2458" s="22" t="str">
        <f aca="false">IF(OR(I2458&gt;0,J2458&gt;0),"Sí","No")</f>
        <v>Sí</v>
      </c>
      <c r="R2458" s="27" t="n">
        <v>1900</v>
      </c>
      <c r="S2458" s="27" t="n">
        <v>2700</v>
      </c>
      <c r="T2458" s="27" t="n">
        <v>1350</v>
      </c>
      <c r="U2458" s="27" t="n">
        <v>2150</v>
      </c>
      <c r="V2458" s="27" t="n">
        <v>3600</v>
      </c>
      <c r="W2458" s="12" t="n">
        <f aca="false">IF(AND(I2458&gt;0,R2458&gt;0),(S2458-R2458)/R2458,"")</f>
        <v>0.421052631578947</v>
      </c>
      <c r="X2458" s="12" t="n">
        <f aca="false">IF(AND(J2458&gt;0,T2458&gt;0),(U2458-T2458)/T2458,"")</f>
        <v>0.592592592592593</v>
      </c>
      <c r="Y2458" s="12" t="n">
        <f aca="false">IF(AND(K2458&gt;0,V2458&gt;0),(V2458-Resumen!$B$7)/Resumen!$B$7,"")</f>
        <v>0.44</v>
      </c>
      <c r="Z2458" s="28" t="n">
        <f aca="false">IF(AND(K2458&gt;0,I2458&gt;0,V2458&gt;0,S2458&gt;0),V2458-S2458,"")</f>
        <v>900</v>
      </c>
      <c r="AA2458" s="12" t="n">
        <f aca="false">IF(Z2458&lt;&gt;"",Z2458/S2458,"")</f>
        <v>0.333333333333333</v>
      </c>
      <c r="AB2458" s="28" t="n">
        <f aca="false">IF(AND(K2458&gt;0,J2458&gt;0,V2458&gt;0,U2458&gt;0),V2458-U2458,"")</f>
        <v>1450</v>
      </c>
      <c r="AC2458" s="12" t="n">
        <f aca="false">IF(AB2458&lt;&gt;"",AB2458/U2458,"")</f>
        <v>0.674418604651163</v>
      </c>
      <c r="AD2458" s="27" t="n">
        <v>1</v>
      </c>
      <c r="AE2458" s="27" t="n">
        <v>3</v>
      </c>
      <c r="AF2458" s="27" t="n">
        <v>3</v>
      </c>
      <c r="AG2458" s="28" t="n">
        <f aca="false">AD2458+AE2458+AF2458</f>
        <v>7</v>
      </c>
      <c r="AH2458" s="12" t="n">
        <f aca="false">IF(AG2458&gt;0,AD2458/AG2458,"")</f>
        <v>0.142857142857143</v>
      </c>
      <c r="AI2458" s="27" t="n">
        <v>0</v>
      </c>
      <c r="AJ2458" s="27" t="n">
        <v>1</v>
      </c>
      <c r="AK2458" s="27" t="n">
        <v>0</v>
      </c>
      <c r="AL2458" s="22" t="str">
        <f aca="false">IF(OR(AJ2458&gt;0,AK2458&gt;0),"Sí","No")</f>
        <v>Sí</v>
      </c>
      <c r="AM2458" s="6" t="s">
        <v>198</v>
      </c>
      <c r="AN2458" s="6" t="s">
        <v>198</v>
      </c>
      <c r="AO2458" s="12" t="n">
        <f aca="false">IF(M2458&gt;0,K2458/M2458,"")</f>
        <v>0.0769230769230769</v>
      </c>
      <c r="AP2458" s="22" t="str">
        <f aca="false">IF(M2458&gt;=Resumen!$B$5,"Alto","Bajo")</f>
        <v>Bajo</v>
      </c>
      <c r="AQ2458" s="22" t="str">
        <f aca="false">IF(AO2458&gt;=Resumen!$B$28,"Alto","Bajo")</f>
        <v>Bajo</v>
      </c>
      <c r="AR2458" s="22" t="str">
        <f aca="false">AP2458&amp;" Potencial / "&amp;AQ2458&amp;" Share"</f>
        <v>Bajo Potencial / Bajo Share</v>
      </c>
      <c r="AS2458" s="22" t="str">
        <f aca="false">IF(Q2458="Sí",IF(AO2458&gt;=Resumen!$B$29,"Alto","Bajo"),"")</f>
        <v>Bajo</v>
      </c>
      <c r="AT2458" s="22" t="str">
        <f aca="false">IF(AS2458&lt;&gt;"",AP2458&amp;" Potencial / "&amp;AS2458&amp;" Share","")</f>
        <v>Bajo Potencial / Bajo Share</v>
      </c>
      <c r="AU2458" s="22" t="str">
        <f aca="false">IF(AH2458="","Sin dato",IF(AH2458-AO2458&gt;Resumen!$B$6,"Sobre-exhibido",IF(AO2458-AH2458&gt;Resumen!$B$6,"Sub-exhibido","En línea")))</f>
        <v>Sobre-exhibido</v>
      </c>
      <c r="AV2458" s="22" t="n">
        <f aca="false">IF(AT2458="","",IF(AT2458="Alto Potencial / Bajo Share",1,IF(AT2458="Alto Potencial / Alto Share",2,IF(AT2458="Bajo Potencial / Alto Share",3,4))))</f>
        <v>4</v>
      </c>
      <c r="AW2458" s="22" t="str">
        <f aca="false">IF(Q2458="No","Sin competencia directa",IF(AV2458=1,"1 - Foco Conquista (Alto Pot / Bajo Share)",IF(AV2458=2,"2 - Foco Defensa (Alto Pot / Alto Share)",IF(AV2458=3,"3 - Monitoreo (Bajo Pot / Alto Share)","4 - Baja Prioridad (Bajo Pot / Bajo Share)"))))</f>
        <v>4 - Baja Prioridad (Bajo Pot / Bajo Share)</v>
      </c>
      <c r="AX2458" s="12" t="str">
        <f aca="false">IF(OR(IFERROR(AND(W2458&lt;&gt;"",Y2458&lt;&gt;"",Y2458-W2458&gt;Resumen!$B$8),FALSE()),IFERROR(AND(X2458&lt;&gt;"",Y2458&lt;&gt;"",Y2458-X2458&gt;Resumen!$B$8),FALSE())),MAX(IF(IFERROR(AND(W2458&lt;&gt;"",Y2458&lt;&gt;"",Y2458-W2458&gt;Resumen!$B$8),FALSE()),Y2458-W2458,0),IF(IFERROR(AND(X2458&lt;&gt;"",Y2458&lt;&gt;"",Y2458-X2458&gt;Resumen!$B$8),FALSE()),Y2458-X2458,0)),"")</f>
        <v/>
      </c>
      <c r="AY2458" s="22" t="str">
        <f aca="false">IF(OR(IFERROR(AND(W2458&lt;&gt;"",Y2458&lt;&gt;"",Y2458-W2458&gt;Resumen!$B$8),FALSE()),IFERROR(AND(X2458&lt;&gt;"",Y2458&lt;&gt;"",Y2458-X2458&gt;Resumen!$B$8),FALSE())),TRIM("Lays tiene mayor markup que "&amp;IF(IFERROR(AND(W2458&lt;&gt;"",Y2458&lt;&gt;"",Y2458-W2458&gt;Resumen!$B$8),FALSE()),"Quento ","")&amp;IF(IFERROR(AND(X2458&lt;&gt;"",Y2458&lt;&gt;"",Y2458-X2458&gt;Resumen!$B$8),FALSE()),"Julicroc ","")&amp;"en este PDV"),"")</f>
        <v/>
      </c>
      <c r="AZ2458" s="22" t="str">
        <f aca="false">IF(COUNTIF('Plan Pehuamar - Lista'!$A$2:$A$167,A2458)&gt;0,"Sí","No")</f>
        <v>No</v>
      </c>
      <c r="BA2458" s="22" t="str">
        <f aca="false">IF(COUNTIF('Plan Combo 9+1'!$A$2:$A$226,A2458)&gt;0,"Sí","No")</f>
        <v>No</v>
      </c>
      <c r="BB2458" s="22" t="str">
        <f aca="false">IF(AH2458="","No",IF(BA2458="Sí",IF((AO2458-AH2458)&gt;Resumen!$B$6,"Sí","No"),IF((AO2458-AH2458)&gt;=Resumen!$B$132,"Sí","No")))</f>
        <v>No</v>
      </c>
      <c r="BC2458" s="22" t="str">
        <f aca="false">IF(AND(N2458="Sí",AL2458="Sí",AI2458=0),"Sí","No")</f>
        <v>Sí</v>
      </c>
      <c r="BD2458" s="22" t="str">
        <f aca="false">IF(COUNTIF('Plan 9+1 (con Pehuamar)'!$A$2:$A$227,A2458)&gt;0,"Sí","No")</f>
        <v>No</v>
      </c>
    </row>
    <row r="2459" customFormat="false" ht="15" hidden="false" customHeight="true" outlineLevel="0" collapsed="false">
      <c r="A2459" s="6" t="n">
        <v>201910</v>
      </c>
      <c r="B2459" s="6" t="n">
        <v>15</v>
      </c>
      <c r="C2459" s="6" t="n">
        <v>1504</v>
      </c>
      <c r="D2459" s="6" t="s">
        <v>359</v>
      </c>
      <c r="E2459" s="6" t="s">
        <v>2608</v>
      </c>
      <c r="F2459" s="6" t="s">
        <v>201</v>
      </c>
      <c r="G2459" s="6" t="s">
        <v>130</v>
      </c>
      <c r="H2459" s="6" t="s">
        <v>1715</v>
      </c>
      <c r="I2459" s="27" t="n">
        <v>10</v>
      </c>
      <c r="J2459" s="27" t="n">
        <v>0</v>
      </c>
      <c r="K2459" s="27" t="n">
        <v>10</v>
      </c>
      <c r="L2459" s="28" t="n">
        <f aca="false">I2459+J2459</f>
        <v>10</v>
      </c>
      <c r="M2459" s="28" t="n">
        <f aca="false">L2459+K2459</f>
        <v>20</v>
      </c>
      <c r="N2459" s="22" t="str">
        <f aca="false">IF(I2459&gt;0,"Sí","No")</f>
        <v>Sí</v>
      </c>
      <c r="O2459" s="22" t="str">
        <f aca="false">IF(J2459&gt;0,"Sí","No")</f>
        <v>No</v>
      </c>
      <c r="P2459" s="22" t="str">
        <f aca="false">IF(K2459&gt;0,"Sí","No")</f>
        <v>Sí</v>
      </c>
      <c r="Q2459" s="22" t="str">
        <f aca="false">IF(OR(I2459&gt;0,J2459&gt;0),"Sí","No")</f>
        <v>Sí</v>
      </c>
      <c r="R2459" s="27" t="n">
        <v>1800</v>
      </c>
      <c r="S2459" s="27" t="n">
        <v>2800</v>
      </c>
      <c r="T2459" s="27"/>
      <c r="U2459" s="27"/>
      <c r="V2459" s="27" t="n">
        <v>3850</v>
      </c>
      <c r="W2459" s="12" t="n">
        <f aca="false">IF(AND(I2459&gt;0,R2459&gt;0),(S2459-R2459)/R2459,"")</f>
        <v>0.555555555555556</v>
      </c>
      <c r="X2459" s="12" t="str">
        <f aca="false">IF(AND(J2459&gt;0,T2459&gt;0),(U2459-T2459)/T2459,"")</f>
        <v/>
      </c>
      <c r="Y2459" s="12" t="n">
        <f aca="false">IF(AND(K2459&gt;0,V2459&gt;0),(V2459-Resumen!$B$7)/Resumen!$B$7,"")</f>
        <v>0.54</v>
      </c>
      <c r="Z2459" s="28" t="n">
        <f aca="false">IF(AND(K2459&gt;0,I2459&gt;0,V2459&gt;0,S2459&gt;0),V2459-S2459,"")</f>
        <v>1050</v>
      </c>
      <c r="AA2459" s="12" t="n">
        <f aca="false">IF(Z2459&lt;&gt;"",Z2459/S2459,"")</f>
        <v>0.375</v>
      </c>
      <c r="AB2459" s="28" t="str">
        <f aca="false">IF(AND(K2459&gt;0,J2459&gt;0,V2459&gt;0,U2459&gt;0),V2459-U2459,"")</f>
        <v/>
      </c>
      <c r="AC2459" s="12" t="str">
        <f aca="false">IF(AB2459&lt;&gt;"",AB2459/U2459,"")</f>
        <v/>
      </c>
      <c r="AD2459" s="27" t="n">
        <v>5</v>
      </c>
      <c r="AE2459" s="27" t="n">
        <v>3</v>
      </c>
      <c r="AF2459" s="27" t="n">
        <v>0</v>
      </c>
      <c r="AG2459" s="28" t="n">
        <f aca="false">AD2459+AE2459+AF2459</f>
        <v>8</v>
      </c>
      <c r="AH2459" s="12" t="n">
        <f aca="false">IF(AG2459&gt;0,AD2459/AG2459,"")</f>
        <v>0.625</v>
      </c>
      <c r="AI2459" s="27" t="n">
        <v>1</v>
      </c>
      <c r="AJ2459" s="27" t="n">
        <v>1</v>
      </c>
      <c r="AK2459" s="27" t="n">
        <v>0</v>
      </c>
      <c r="AL2459" s="22" t="str">
        <f aca="false">IF(OR(AJ2459&gt;0,AK2459&gt;0),"Sí","No")</f>
        <v>Sí</v>
      </c>
      <c r="AM2459" s="6" t="s">
        <v>198</v>
      </c>
      <c r="AN2459" s="6"/>
      <c r="AO2459" s="12" t="n">
        <f aca="false">IF(M2459&gt;0,K2459/M2459,"")</f>
        <v>0.5</v>
      </c>
      <c r="AP2459" s="22" t="str">
        <f aca="false">IF(M2459&gt;=Resumen!$B$5,"Alto","Bajo")</f>
        <v>Bajo</v>
      </c>
      <c r="AQ2459" s="22" t="str">
        <f aca="false">IF(AO2459&gt;=Resumen!$B$28,"Alto","Bajo")</f>
        <v>Alto</v>
      </c>
      <c r="AR2459" s="22" t="str">
        <f aca="false">AP2459&amp;" Potencial / "&amp;AQ2459&amp;" Share"</f>
        <v>Bajo Potencial / Alto Share</v>
      </c>
      <c r="AS2459" s="22" t="str">
        <f aca="false">IF(Q2459="Sí",IF(AO2459&gt;=Resumen!$B$29,"Alto","Bajo"),"")</f>
        <v>Alto</v>
      </c>
      <c r="AT2459" s="22" t="str">
        <f aca="false">IF(AS2459&lt;&gt;"",AP2459&amp;" Potencial / "&amp;AS2459&amp;" Share","")</f>
        <v>Bajo Potencial / Alto Share</v>
      </c>
      <c r="AU2459" s="22" t="str">
        <f aca="false">IF(AH2459="","Sin dato",IF(AH2459-AO2459&gt;Resumen!$B$6,"Sobre-exhibido",IF(AO2459-AH2459&gt;Resumen!$B$6,"Sub-exhibido","En línea")))</f>
        <v>Sobre-exhibido</v>
      </c>
      <c r="AV2459" s="22" t="n">
        <f aca="false">IF(AT2459="","",IF(AT2459="Alto Potencial / Bajo Share",1,IF(AT2459="Alto Potencial / Alto Share",2,IF(AT2459="Bajo Potencial / Alto Share",3,4))))</f>
        <v>3</v>
      </c>
      <c r="AW2459" s="22" t="str">
        <f aca="false">IF(Q2459="No","Sin competencia directa",IF(AV2459=1,"1 - Foco Conquista (Alto Pot / Bajo Share)",IF(AV2459=2,"2 - Foco Defensa (Alto Pot / Alto Share)",IF(AV2459=3,"3 - Monitoreo (Bajo Pot / Alto Share)","4 - Baja Prioridad (Bajo Pot / Bajo Share)"))))</f>
        <v>3 - Monitoreo (Bajo Pot / Alto Share)</v>
      </c>
      <c r="AX2459" s="12" t="str">
        <f aca="false">IF(OR(IFERROR(AND(W2459&lt;&gt;"",Y2459&lt;&gt;"",Y2459-W2459&gt;Resumen!$B$8),FALSE()),IFERROR(AND(X2459&lt;&gt;"",Y2459&lt;&gt;"",Y2459-X2459&gt;Resumen!$B$8),FALSE())),MAX(IF(IFERROR(AND(W2459&lt;&gt;"",Y2459&lt;&gt;"",Y2459-W2459&gt;Resumen!$B$8),FALSE()),Y2459-W2459,0),IF(IFERROR(AND(X2459&lt;&gt;"",Y2459&lt;&gt;"",Y2459-X2459&gt;Resumen!$B$8),FALSE()),Y2459-X2459,0)),"")</f>
        <v/>
      </c>
      <c r="AY2459" s="22" t="str">
        <f aca="false">IF(OR(IFERROR(AND(W2459&lt;&gt;"",Y2459&lt;&gt;"",Y2459-W2459&gt;Resumen!$B$8),FALSE()),IFERROR(AND(X2459&lt;&gt;"",Y2459&lt;&gt;"",Y2459-X2459&gt;Resumen!$B$8),FALSE())),TRIM("Lays tiene mayor markup que "&amp;IF(IFERROR(AND(W2459&lt;&gt;"",Y2459&lt;&gt;"",Y2459-W2459&gt;Resumen!$B$8),FALSE()),"Quento ","")&amp;IF(IFERROR(AND(X2459&lt;&gt;"",Y2459&lt;&gt;"",Y2459-X2459&gt;Resumen!$B$8),FALSE()),"Julicroc ","")&amp;"en este PDV"),"")</f>
        <v/>
      </c>
      <c r="AZ2459" s="22" t="str">
        <f aca="false">IF(COUNTIF('Plan Pehuamar - Lista'!$A$2:$A$167,A2459)&gt;0,"Sí","No")</f>
        <v>No</v>
      </c>
      <c r="BA2459" s="22" t="str">
        <f aca="false">IF(COUNTIF('Plan Combo 9+1'!$A$2:$A$226,A2459)&gt;0,"Sí","No")</f>
        <v>No</v>
      </c>
      <c r="BB2459" s="22" t="str">
        <f aca="false">IF(AH2459="","No",IF(BA2459="Sí",IF((AO2459-AH2459)&gt;Resumen!$B$6,"Sí","No"),IF((AO2459-AH2459)&gt;=Resumen!$B$132,"Sí","No")))</f>
        <v>No</v>
      </c>
      <c r="BC2459" s="22" t="str">
        <f aca="false">IF(AND(N2459="Sí",AL2459="Sí",AI2459=0),"Sí","No")</f>
        <v>No</v>
      </c>
      <c r="BD2459" s="22" t="str">
        <f aca="false">IF(COUNTIF('Plan 9+1 (con Pehuamar)'!$A$2:$A$227,A2459)&gt;0,"Sí","No")</f>
        <v>No</v>
      </c>
    </row>
    <row r="2460" customFormat="false" ht="15" hidden="false" customHeight="true" outlineLevel="0" collapsed="false">
      <c r="A2460" s="6" t="n">
        <v>202233</v>
      </c>
      <c r="B2460" s="6" t="n">
        <v>15</v>
      </c>
      <c r="C2460" s="6" t="n">
        <v>1504</v>
      </c>
      <c r="D2460" s="6" t="s">
        <v>359</v>
      </c>
      <c r="E2460" s="6" t="s">
        <v>2609</v>
      </c>
      <c r="F2460" s="6" t="s">
        <v>466</v>
      </c>
      <c r="G2460" s="6" t="s">
        <v>130</v>
      </c>
      <c r="H2460" s="6" t="s">
        <v>1715</v>
      </c>
      <c r="I2460" s="27" t="n">
        <v>10</v>
      </c>
      <c r="J2460" s="27" t="n">
        <v>0</v>
      </c>
      <c r="K2460" s="27" t="n">
        <v>7</v>
      </c>
      <c r="L2460" s="28" t="n">
        <f aca="false">I2460+J2460</f>
        <v>10</v>
      </c>
      <c r="M2460" s="28" t="n">
        <f aca="false">L2460+K2460</f>
        <v>17</v>
      </c>
      <c r="N2460" s="22" t="str">
        <f aca="false">IF(I2460&gt;0,"Sí","No")</f>
        <v>Sí</v>
      </c>
      <c r="O2460" s="22" t="str">
        <f aca="false">IF(J2460&gt;0,"Sí","No")</f>
        <v>No</v>
      </c>
      <c r="P2460" s="22" t="str">
        <f aca="false">IF(K2460&gt;0,"Sí","No")</f>
        <v>Sí</v>
      </c>
      <c r="Q2460" s="22" t="str">
        <f aca="false">IF(OR(I2460&gt;0,J2460&gt;0),"Sí","No")</f>
        <v>Sí</v>
      </c>
      <c r="R2460" s="27" t="n">
        <v>1900</v>
      </c>
      <c r="S2460" s="27" t="n">
        <v>3050</v>
      </c>
      <c r="T2460" s="27"/>
      <c r="U2460" s="27"/>
      <c r="V2460" s="27" t="n">
        <v>3900</v>
      </c>
      <c r="W2460" s="12" t="n">
        <f aca="false">IF(AND(I2460&gt;0,R2460&gt;0),(S2460-R2460)/R2460,"")</f>
        <v>0.605263157894737</v>
      </c>
      <c r="X2460" s="12" t="str">
        <f aca="false">IF(AND(J2460&gt;0,T2460&gt;0),(U2460-T2460)/T2460,"")</f>
        <v/>
      </c>
      <c r="Y2460" s="12" t="n">
        <f aca="false">IF(AND(K2460&gt;0,V2460&gt;0),(V2460-Resumen!$B$7)/Resumen!$B$7,"")</f>
        <v>0.56</v>
      </c>
      <c r="Z2460" s="28" t="n">
        <f aca="false">IF(AND(K2460&gt;0,I2460&gt;0,V2460&gt;0,S2460&gt;0),V2460-S2460,"")</f>
        <v>850</v>
      </c>
      <c r="AA2460" s="12" t="n">
        <f aca="false">IF(Z2460&lt;&gt;"",Z2460/S2460,"")</f>
        <v>0.278688524590164</v>
      </c>
      <c r="AB2460" s="28" t="str">
        <f aca="false">IF(AND(K2460&gt;0,J2460&gt;0,V2460&gt;0,U2460&gt;0),V2460-U2460,"")</f>
        <v/>
      </c>
      <c r="AC2460" s="12" t="str">
        <f aca="false">IF(AB2460&lt;&gt;"",AB2460/U2460,"")</f>
        <v/>
      </c>
      <c r="AD2460" s="27" t="n">
        <v>5</v>
      </c>
      <c r="AE2460" s="27" t="n">
        <v>4</v>
      </c>
      <c r="AF2460" s="27" t="n">
        <v>0</v>
      </c>
      <c r="AG2460" s="28" t="n">
        <f aca="false">AD2460+AE2460+AF2460</f>
        <v>9</v>
      </c>
      <c r="AH2460" s="12" t="n">
        <f aca="false">IF(AG2460&gt;0,AD2460/AG2460,"")</f>
        <v>0.555555555555556</v>
      </c>
      <c r="AI2460" s="27" t="n">
        <v>1</v>
      </c>
      <c r="AJ2460" s="27" t="n">
        <v>1</v>
      </c>
      <c r="AK2460" s="27" t="n">
        <v>0</v>
      </c>
      <c r="AL2460" s="22" t="str">
        <f aca="false">IF(OR(AJ2460&gt;0,AK2460&gt;0),"Sí","No")</f>
        <v>Sí</v>
      </c>
      <c r="AM2460" s="6" t="s">
        <v>198</v>
      </c>
      <c r="AN2460" s="6"/>
      <c r="AO2460" s="12" t="n">
        <f aca="false">IF(M2460&gt;0,K2460/M2460,"")</f>
        <v>0.411764705882353</v>
      </c>
      <c r="AP2460" s="22" t="str">
        <f aca="false">IF(M2460&gt;=Resumen!$B$5,"Alto","Bajo")</f>
        <v>Bajo</v>
      </c>
      <c r="AQ2460" s="22" t="str">
        <f aca="false">IF(AO2460&gt;=Resumen!$B$28,"Alto","Bajo")</f>
        <v>Alto</v>
      </c>
      <c r="AR2460" s="22" t="str">
        <f aca="false">AP2460&amp;" Potencial / "&amp;AQ2460&amp;" Share"</f>
        <v>Bajo Potencial / Alto Share</v>
      </c>
      <c r="AS2460" s="22" t="str">
        <f aca="false">IF(Q2460="Sí",IF(AO2460&gt;=Resumen!$B$29,"Alto","Bajo"),"")</f>
        <v>Bajo</v>
      </c>
      <c r="AT2460" s="22" t="str">
        <f aca="false">IF(AS2460&lt;&gt;"",AP2460&amp;" Potencial / "&amp;AS2460&amp;" Share","")</f>
        <v>Bajo Potencial / Bajo Share</v>
      </c>
      <c r="AU2460" s="22" t="str">
        <f aca="false">IF(AH2460="","Sin dato",IF(AH2460-AO2460&gt;Resumen!$B$6,"Sobre-exhibido",IF(AO2460-AH2460&gt;Resumen!$B$6,"Sub-exhibido","En línea")))</f>
        <v>Sobre-exhibido</v>
      </c>
      <c r="AV2460" s="22" t="n">
        <f aca="false">IF(AT2460="","",IF(AT2460="Alto Potencial / Bajo Share",1,IF(AT2460="Alto Potencial / Alto Share",2,IF(AT2460="Bajo Potencial / Alto Share",3,4))))</f>
        <v>4</v>
      </c>
      <c r="AW2460" s="22" t="str">
        <f aca="false">IF(Q2460="No","Sin competencia directa",IF(AV2460=1,"1 - Foco Conquista (Alto Pot / Bajo Share)",IF(AV2460=2,"2 - Foco Defensa (Alto Pot / Alto Share)",IF(AV2460=3,"3 - Monitoreo (Bajo Pot / Alto Share)","4 - Baja Prioridad (Bajo Pot / Bajo Share)"))))</f>
        <v>4 - Baja Prioridad (Bajo Pot / Bajo Share)</v>
      </c>
      <c r="AX2460" s="12" t="str">
        <f aca="false">IF(OR(IFERROR(AND(W2460&lt;&gt;"",Y2460&lt;&gt;"",Y2460-W2460&gt;Resumen!$B$8),FALSE()),IFERROR(AND(X2460&lt;&gt;"",Y2460&lt;&gt;"",Y2460-X2460&gt;Resumen!$B$8),FALSE())),MAX(IF(IFERROR(AND(W2460&lt;&gt;"",Y2460&lt;&gt;"",Y2460-W2460&gt;Resumen!$B$8),FALSE()),Y2460-W2460,0),IF(IFERROR(AND(X2460&lt;&gt;"",Y2460&lt;&gt;"",Y2460-X2460&gt;Resumen!$B$8),FALSE()),Y2460-X2460,0)),"")</f>
        <v/>
      </c>
      <c r="AY2460" s="22" t="str">
        <f aca="false">IF(OR(IFERROR(AND(W2460&lt;&gt;"",Y2460&lt;&gt;"",Y2460-W2460&gt;Resumen!$B$8),FALSE()),IFERROR(AND(X2460&lt;&gt;"",Y2460&lt;&gt;"",Y2460-X2460&gt;Resumen!$B$8),FALSE())),TRIM("Lays tiene mayor markup que "&amp;IF(IFERROR(AND(W2460&lt;&gt;"",Y2460&lt;&gt;"",Y2460-W2460&gt;Resumen!$B$8),FALSE()),"Quento ","")&amp;IF(IFERROR(AND(X2460&lt;&gt;"",Y2460&lt;&gt;"",Y2460-X2460&gt;Resumen!$B$8),FALSE()),"Julicroc ","")&amp;"en este PDV"),"")</f>
        <v/>
      </c>
      <c r="AZ2460" s="22" t="str">
        <f aca="false">IF(COUNTIF('Plan Pehuamar - Lista'!$A$2:$A$167,A2460)&gt;0,"Sí","No")</f>
        <v>No</v>
      </c>
      <c r="BA2460" s="22" t="str">
        <f aca="false">IF(COUNTIF('Plan Combo 9+1'!$A$2:$A$226,A2460)&gt;0,"Sí","No")</f>
        <v>No</v>
      </c>
      <c r="BB2460" s="22" t="str">
        <f aca="false">IF(AH2460="","No",IF(BA2460="Sí",IF((AO2460-AH2460)&gt;Resumen!$B$6,"Sí","No"),IF((AO2460-AH2460)&gt;=Resumen!$B$132,"Sí","No")))</f>
        <v>No</v>
      </c>
      <c r="BC2460" s="22" t="str">
        <f aca="false">IF(AND(N2460="Sí",AL2460="Sí",AI2460=0),"Sí","No")</f>
        <v>No</v>
      </c>
      <c r="BD2460" s="22" t="str">
        <f aca="false">IF(COUNTIF('Plan 9+1 (con Pehuamar)'!$A$2:$A$227,A2460)&gt;0,"Sí","No")</f>
        <v>No</v>
      </c>
    </row>
    <row r="2461" customFormat="false" ht="15" hidden="false" customHeight="true" outlineLevel="0" collapsed="false">
      <c r="A2461" s="6" t="n">
        <v>202234</v>
      </c>
      <c r="B2461" s="6" t="n">
        <v>15</v>
      </c>
      <c r="C2461" s="6" t="n">
        <v>1504</v>
      </c>
      <c r="D2461" s="6" t="s">
        <v>359</v>
      </c>
      <c r="E2461" s="6" t="s">
        <v>2610</v>
      </c>
      <c r="F2461" s="6" t="s">
        <v>201</v>
      </c>
      <c r="G2461" s="6" t="s">
        <v>130</v>
      </c>
      <c r="H2461" s="6" t="s">
        <v>1715</v>
      </c>
      <c r="I2461" s="27" t="n">
        <v>5</v>
      </c>
      <c r="J2461" s="27" t="n">
        <v>6</v>
      </c>
      <c r="K2461" s="27" t="n">
        <v>3</v>
      </c>
      <c r="L2461" s="28" t="n">
        <f aca="false">I2461+J2461</f>
        <v>11</v>
      </c>
      <c r="M2461" s="28" t="n">
        <f aca="false">L2461+K2461</f>
        <v>14</v>
      </c>
      <c r="N2461" s="22" t="str">
        <f aca="false">IF(I2461&gt;0,"Sí","No")</f>
        <v>Sí</v>
      </c>
      <c r="O2461" s="22" t="str">
        <f aca="false">IF(J2461&gt;0,"Sí","No")</f>
        <v>Sí</v>
      </c>
      <c r="P2461" s="22" t="str">
        <f aca="false">IF(K2461&gt;0,"Sí","No")</f>
        <v>Sí</v>
      </c>
      <c r="Q2461" s="22" t="str">
        <f aca="false">IF(OR(I2461&gt;0,J2461&gt;0),"Sí","No")</f>
        <v>Sí</v>
      </c>
      <c r="R2461" s="27" t="n">
        <v>1800</v>
      </c>
      <c r="S2461" s="27" t="n">
        <v>2610</v>
      </c>
      <c r="T2461" s="27" t="n">
        <v>1350</v>
      </c>
      <c r="U2461" s="27" t="n">
        <v>2050</v>
      </c>
      <c r="V2461" s="27" t="n">
        <v>3500</v>
      </c>
      <c r="W2461" s="12" t="n">
        <f aca="false">IF(AND(I2461&gt;0,R2461&gt;0),(S2461-R2461)/R2461,"")</f>
        <v>0.45</v>
      </c>
      <c r="X2461" s="12" t="n">
        <f aca="false">IF(AND(J2461&gt;0,T2461&gt;0),(U2461-T2461)/T2461,"")</f>
        <v>0.518518518518519</v>
      </c>
      <c r="Y2461" s="12" t="n">
        <f aca="false">IF(AND(K2461&gt;0,V2461&gt;0),(V2461-Resumen!$B$7)/Resumen!$B$7,"")</f>
        <v>0.4</v>
      </c>
      <c r="Z2461" s="28" t="n">
        <f aca="false">IF(AND(K2461&gt;0,I2461&gt;0,V2461&gt;0,S2461&gt;0),V2461-S2461,"")</f>
        <v>890</v>
      </c>
      <c r="AA2461" s="12" t="n">
        <f aca="false">IF(Z2461&lt;&gt;"",Z2461/S2461,"")</f>
        <v>0.340996168582375</v>
      </c>
      <c r="AB2461" s="28" t="n">
        <f aca="false">IF(AND(K2461&gt;0,J2461&gt;0,V2461&gt;0,U2461&gt;0),V2461-U2461,"")</f>
        <v>1450</v>
      </c>
      <c r="AC2461" s="12" t="n">
        <f aca="false">IF(AB2461&lt;&gt;"",AB2461/U2461,"")</f>
        <v>0.707317073170732</v>
      </c>
      <c r="AD2461" s="27" t="n">
        <v>1</v>
      </c>
      <c r="AE2461" s="27" t="n">
        <v>2</v>
      </c>
      <c r="AF2461" s="27" t="n">
        <v>2</v>
      </c>
      <c r="AG2461" s="28" t="n">
        <f aca="false">AD2461+AE2461+AF2461</f>
        <v>5</v>
      </c>
      <c r="AH2461" s="12" t="n">
        <f aca="false">IF(AG2461&gt;0,AD2461/AG2461,"")</f>
        <v>0.2</v>
      </c>
      <c r="AI2461" s="27" t="n">
        <v>1</v>
      </c>
      <c r="AJ2461" s="27" t="n">
        <v>0</v>
      </c>
      <c r="AK2461" s="27" t="n">
        <v>0</v>
      </c>
      <c r="AL2461" s="22" t="str">
        <f aca="false">IF(OR(AJ2461&gt;0,AK2461&gt;0),"Sí","No")</f>
        <v>No</v>
      </c>
      <c r="AM2461" s="6" t="s">
        <v>198</v>
      </c>
      <c r="AN2461" s="6" t="s">
        <v>198</v>
      </c>
      <c r="AO2461" s="12" t="n">
        <f aca="false">IF(M2461&gt;0,K2461/M2461,"")</f>
        <v>0.214285714285714</v>
      </c>
      <c r="AP2461" s="22" t="str">
        <f aca="false">IF(M2461&gt;=Resumen!$B$5,"Alto","Bajo")</f>
        <v>Bajo</v>
      </c>
      <c r="AQ2461" s="22" t="str">
        <f aca="false">IF(AO2461&gt;=Resumen!$B$28,"Alto","Bajo")</f>
        <v>Bajo</v>
      </c>
      <c r="AR2461" s="22" t="str">
        <f aca="false">AP2461&amp;" Potencial / "&amp;AQ2461&amp;" Share"</f>
        <v>Bajo Potencial / Bajo Share</v>
      </c>
      <c r="AS2461" s="22" t="str">
        <f aca="false">IF(Q2461="Sí",IF(AO2461&gt;=Resumen!$B$29,"Alto","Bajo"),"")</f>
        <v>Bajo</v>
      </c>
      <c r="AT2461" s="22" t="str">
        <f aca="false">IF(AS2461&lt;&gt;"",AP2461&amp;" Potencial / "&amp;AS2461&amp;" Share","")</f>
        <v>Bajo Potencial / Bajo Share</v>
      </c>
      <c r="AU2461" s="22" t="str">
        <f aca="false">IF(AH2461="","Sin dato",IF(AH2461-AO2461&gt;Resumen!$B$6,"Sobre-exhibido",IF(AO2461-AH2461&gt;Resumen!$B$6,"Sub-exhibido","En línea")))</f>
        <v>En línea</v>
      </c>
      <c r="AV2461" s="22" t="n">
        <f aca="false">IF(AT2461="","",IF(AT2461="Alto Potencial / Bajo Share",1,IF(AT2461="Alto Potencial / Alto Share",2,IF(AT2461="Bajo Potencial / Alto Share",3,4))))</f>
        <v>4</v>
      </c>
      <c r="AW2461" s="22" t="str">
        <f aca="false">IF(Q2461="No","Sin competencia directa",IF(AV2461=1,"1 - Foco Conquista (Alto Pot / Bajo Share)",IF(AV2461=2,"2 - Foco Defensa (Alto Pot / Alto Share)",IF(AV2461=3,"3 - Monitoreo (Bajo Pot / Alto Share)","4 - Baja Prioridad (Bajo Pot / Bajo Share)"))))</f>
        <v>4 - Baja Prioridad (Bajo Pot / Bajo Share)</v>
      </c>
      <c r="AX2461" s="12" t="str">
        <f aca="false">IF(OR(IFERROR(AND(W2461&lt;&gt;"",Y2461&lt;&gt;"",Y2461-W2461&gt;Resumen!$B$8),FALSE()),IFERROR(AND(X2461&lt;&gt;"",Y2461&lt;&gt;"",Y2461-X2461&gt;Resumen!$B$8),FALSE())),MAX(IF(IFERROR(AND(W2461&lt;&gt;"",Y2461&lt;&gt;"",Y2461-W2461&gt;Resumen!$B$8),FALSE()),Y2461-W2461,0),IF(IFERROR(AND(X2461&lt;&gt;"",Y2461&lt;&gt;"",Y2461-X2461&gt;Resumen!$B$8),FALSE()),Y2461-X2461,0)),"")</f>
        <v/>
      </c>
      <c r="AY2461" s="22" t="str">
        <f aca="false">IF(OR(IFERROR(AND(W2461&lt;&gt;"",Y2461&lt;&gt;"",Y2461-W2461&gt;Resumen!$B$8),FALSE()),IFERROR(AND(X2461&lt;&gt;"",Y2461&lt;&gt;"",Y2461-X2461&gt;Resumen!$B$8),FALSE())),TRIM("Lays tiene mayor markup que "&amp;IF(IFERROR(AND(W2461&lt;&gt;"",Y2461&lt;&gt;"",Y2461-W2461&gt;Resumen!$B$8),FALSE()),"Quento ","")&amp;IF(IFERROR(AND(X2461&lt;&gt;"",Y2461&lt;&gt;"",Y2461-X2461&gt;Resumen!$B$8),FALSE()),"Julicroc ","")&amp;"en este PDV"),"")</f>
        <v/>
      </c>
      <c r="AZ2461" s="22" t="str">
        <f aca="false">IF(COUNTIF('Plan Pehuamar - Lista'!$A$2:$A$167,A2461)&gt;0,"Sí","No")</f>
        <v>No</v>
      </c>
      <c r="BA2461" s="22" t="str">
        <f aca="false">IF(COUNTIF('Plan Combo 9+1'!$A$2:$A$226,A2461)&gt;0,"Sí","No")</f>
        <v>No</v>
      </c>
      <c r="BB2461" s="22" t="str">
        <f aca="false">IF(AH2461="","No",IF(BA2461="Sí",IF((AO2461-AH2461)&gt;Resumen!$B$6,"Sí","No"),IF((AO2461-AH2461)&gt;=Resumen!$B$132,"Sí","No")))</f>
        <v>No</v>
      </c>
      <c r="BC2461" s="22" t="str">
        <f aca="false">IF(AND(N2461="Sí",AL2461="Sí",AI2461=0),"Sí","No")</f>
        <v>No</v>
      </c>
      <c r="BD2461" s="22" t="str">
        <f aca="false">IF(COUNTIF('Plan 9+1 (con Pehuamar)'!$A$2:$A$227,A2461)&gt;0,"Sí","No")</f>
        <v>No</v>
      </c>
    </row>
    <row r="2462" customFormat="false" ht="15" hidden="false" customHeight="true" outlineLevel="0" collapsed="false">
      <c r="A2462" s="6" t="n">
        <v>202236</v>
      </c>
      <c r="B2462" s="6" t="n">
        <v>15</v>
      </c>
      <c r="C2462" s="6" t="n">
        <v>1504</v>
      </c>
      <c r="D2462" s="6" t="s">
        <v>359</v>
      </c>
      <c r="E2462" s="6" t="s">
        <v>2611</v>
      </c>
      <c r="F2462" s="6" t="s">
        <v>201</v>
      </c>
      <c r="G2462" s="6" t="s">
        <v>130</v>
      </c>
      <c r="H2462" s="6" t="s">
        <v>1715</v>
      </c>
      <c r="I2462" s="27" t="n">
        <v>10</v>
      </c>
      <c r="J2462" s="27" t="n">
        <v>6</v>
      </c>
      <c r="K2462" s="27" t="n">
        <v>3</v>
      </c>
      <c r="L2462" s="28" t="n">
        <f aca="false">I2462+J2462</f>
        <v>16</v>
      </c>
      <c r="M2462" s="28" t="n">
        <f aca="false">L2462+K2462</f>
        <v>19</v>
      </c>
      <c r="N2462" s="22" t="str">
        <f aca="false">IF(I2462&gt;0,"Sí","No")</f>
        <v>Sí</v>
      </c>
      <c r="O2462" s="22" t="str">
        <f aca="false">IF(J2462&gt;0,"Sí","No")</f>
        <v>Sí</v>
      </c>
      <c r="P2462" s="22" t="str">
        <f aca="false">IF(K2462&gt;0,"Sí","No")</f>
        <v>Sí</v>
      </c>
      <c r="Q2462" s="22" t="str">
        <f aca="false">IF(OR(I2462&gt;0,J2462&gt;0),"Sí","No")</f>
        <v>Sí</v>
      </c>
      <c r="R2462" s="27" t="n">
        <v>1750</v>
      </c>
      <c r="S2462" s="27" t="n">
        <v>2500</v>
      </c>
      <c r="T2462" s="27" t="n">
        <v>1350</v>
      </c>
      <c r="U2462" s="27" t="n">
        <v>2050</v>
      </c>
      <c r="V2462" s="27" t="n">
        <v>3550</v>
      </c>
      <c r="W2462" s="12" t="n">
        <f aca="false">IF(AND(I2462&gt;0,R2462&gt;0),(S2462-R2462)/R2462,"")</f>
        <v>0.428571428571429</v>
      </c>
      <c r="X2462" s="12" t="n">
        <f aca="false">IF(AND(J2462&gt;0,T2462&gt;0),(U2462-T2462)/T2462,"")</f>
        <v>0.518518518518519</v>
      </c>
      <c r="Y2462" s="12" t="n">
        <f aca="false">IF(AND(K2462&gt;0,V2462&gt;0),(V2462-Resumen!$B$7)/Resumen!$B$7,"")</f>
        <v>0.42</v>
      </c>
      <c r="Z2462" s="28" t="n">
        <f aca="false">IF(AND(K2462&gt;0,I2462&gt;0,V2462&gt;0,S2462&gt;0),V2462-S2462,"")</f>
        <v>1050</v>
      </c>
      <c r="AA2462" s="12" t="n">
        <f aca="false">IF(Z2462&lt;&gt;"",Z2462/S2462,"")</f>
        <v>0.42</v>
      </c>
      <c r="AB2462" s="28" t="n">
        <f aca="false">IF(AND(K2462&gt;0,J2462&gt;0,V2462&gt;0,U2462&gt;0),V2462-U2462,"")</f>
        <v>1500</v>
      </c>
      <c r="AC2462" s="12" t="n">
        <f aca="false">IF(AB2462&lt;&gt;"",AB2462/U2462,"")</f>
        <v>0.731707317073171</v>
      </c>
      <c r="AD2462" s="27" t="n">
        <v>1</v>
      </c>
      <c r="AE2462" s="27" t="n">
        <v>2</v>
      </c>
      <c r="AF2462" s="27" t="n">
        <v>3</v>
      </c>
      <c r="AG2462" s="28" t="n">
        <f aca="false">AD2462+AE2462+AF2462</f>
        <v>6</v>
      </c>
      <c r="AH2462" s="12" t="n">
        <f aca="false">IF(AG2462&gt;0,AD2462/AG2462,"")</f>
        <v>0.166666666666667</v>
      </c>
      <c r="AI2462" s="27" t="n">
        <v>1</v>
      </c>
      <c r="AJ2462" s="27" t="n">
        <v>0</v>
      </c>
      <c r="AK2462" s="27" t="n">
        <v>0</v>
      </c>
      <c r="AL2462" s="22" t="str">
        <f aca="false">IF(OR(AJ2462&gt;0,AK2462&gt;0),"Sí","No")</f>
        <v>No</v>
      </c>
      <c r="AM2462" s="6" t="s">
        <v>198</v>
      </c>
      <c r="AN2462" s="6" t="s">
        <v>198</v>
      </c>
      <c r="AO2462" s="12" t="n">
        <f aca="false">IF(M2462&gt;0,K2462/M2462,"")</f>
        <v>0.157894736842105</v>
      </c>
      <c r="AP2462" s="22" t="str">
        <f aca="false">IF(M2462&gt;=Resumen!$B$5,"Alto","Bajo")</f>
        <v>Bajo</v>
      </c>
      <c r="AQ2462" s="22" t="str">
        <f aca="false">IF(AO2462&gt;=Resumen!$B$28,"Alto","Bajo")</f>
        <v>Bajo</v>
      </c>
      <c r="AR2462" s="22" t="str">
        <f aca="false">AP2462&amp;" Potencial / "&amp;AQ2462&amp;" Share"</f>
        <v>Bajo Potencial / Bajo Share</v>
      </c>
      <c r="AS2462" s="22" t="str">
        <f aca="false">IF(Q2462="Sí",IF(AO2462&gt;=Resumen!$B$29,"Alto","Bajo"),"")</f>
        <v>Bajo</v>
      </c>
      <c r="AT2462" s="22" t="str">
        <f aca="false">IF(AS2462&lt;&gt;"",AP2462&amp;" Potencial / "&amp;AS2462&amp;" Share","")</f>
        <v>Bajo Potencial / Bajo Share</v>
      </c>
      <c r="AU2462" s="22" t="str">
        <f aca="false">IF(AH2462="","Sin dato",IF(AH2462-AO2462&gt;Resumen!$B$6,"Sobre-exhibido",IF(AO2462-AH2462&gt;Resumen!$B$6,"Sub-exhibido","En línea")))</f>
        <v>En línea</v>
      </c>
      <c r="AV2462" s="22" t="n">
        <f aca="false">IF(AT2462="","",IF(AT2462="Alto Potencial / Bajo Share",1,IF(AT2462="Alto Potencial / Alto Share",2,IF(AT2462="Bajo Potencial / Alto Share",3,4))))</f>
        <v>4</v>
      </c>
      <c r="AW2462" s="22" t="str">
        <f aca="false">IF(Q2462="No","Sin competencia directa",IF(AV2462=1,"1 - Foco Conquista (Alto Pot / Bajo Share)",IF(AV2462=2,"2 - Foco Defensa (Alto Pot / Alto Share)",IF(AV2462=3,"3 - Monitoreo (Bajo Pot / Alto Share)","4 - Baja Prioridad (Bajo Pot / Bajo Share)"))))</f>
        <v>4 - Baja Prioridad (Bajo Pot / Bajo Share)</v>
      </c>
      <c r="AX2462" s="12" t="str">
        <f aca="false">IF(OR(IFERROR(AND(W2462&lt;&gt;"",Y2462&lt;&gt;"",Y2462-W2462&gt;Resumen!$B$8),FALSE()),IFERROR(AND(X2462&lt;&gt;"",Y2462&lt;&gt;"",Y2462-X2462&gt;Resumen!$B$8),FALSE())),MAX(IF(IFERROR(AND(W2462&lt;&gt;"",Y2462&lt;&gt;"",Y2462-W2462&gt;Resumen!$B$8),FALSE()),Y2462-W2462,0),IF(IFERROR(AND(X2462&lt;&gt;"",Y2462&lt;&gt;"",Y2462-X2462&gt;Resumen!$B$8),FALSE()),Y2462-X2462,0)),"")</f>
        <v/>
      </c>
      <c r="AY2462" s="22" t="str">
        <f aca="false">IF(OR(IFERROR(AND(W2462&lt;&gt;"",Y2462&lt;&gt;"",Y2462-W2462&gt;Resumen!$B$8),FALSE()),IFERROR(AND(X2462&lt;&gt;"",Y2462&lt;&gt;"",Y2462-X2462&gt;Resumen!$B$8),FALSE())),TRIM("Lays tiene mayor markup que "&amp;IF(IFERROR(AND(W2462&lt;&gt;"",Y2462&lt;&gt;"",Y2462-W2462&gt;Resumen!$B$8),FALSE()),"Quento ","")&amp;IF(IFERROR(AND(X2462&lt;&gt;"",Y2462&lt;&gt;"",Y2462-X2462&gt;Resumen!$B$8),FALSE()),"Julicroc ","")&amp;"en este PDV"),"")</f>
        <v/>
      </c>
      <c r="AZ2462" s="22" t="str">
        <f aca="false">IF(COUNTIF('Plan Pehuamar - Lista'!$A$2:$A$167,A2462)&gt;0,"Sí","No")</f>
        <v>No</v>
      </c>
      <c r="BA2462" s="22" t="str">
        <f aca="false">IF(COUNTIF('Plan Combo 9+1'!$A$2:$A$226,A2462)&gt;0,"Sí","No")</f>
        <v>No</v>
      </c>
      <c r="BB2462" s="22" t="str">
        <f aca="false">IF(AH2462="","No",IF(BA2462="Sí",IF((AO2462-AH2462)&gt;Resumen!$B$6,"Sí","No"),IF((AO2462-AH2462)&gt;=Resumen!$B$132,"Sí","No")))</f>
        <v>No</v>
      </c>
      <c r="BC2462" s="22" t="str">
        <f aca="false">IF(AND(N2462="Sí",AL2462="Sí",AI2462=0),"Sí","No")</f>
        <v>No</v>
      </c>
      <c r="BD2462" s="22" t="str">
        <f aca="false">IF(COUNTIF('Plan 9+1 (con Pehuamar)'!$A$2:$A$227,A2462)&gt;0,"Sí","No")</f>
        <v>No</v>
      </c>
    </row>
    <row r="2463" customFormat="false" ht="15" hidden="false" customHeight="true" outlineLevel="0" collapsed="false">
      <c r="A2463" s="6" t="n">
        <v>202447</v>
      </c>
      <c r="B2463" s="6" t="n">
        <v>15</v>
      </c>
      <c r="C2463" s="6" t="n">
        <v>1504</v>
      </c>
      <c r="D2463" s="6" t="s">
        <v>359</v>
      </c>
      <c r="E2463" s="6" t="s">
        <v>2612</v>
      </c>
      <c r="F2463" s="6" t="s">
        <v>201</v>
      </c>
      <c r="G2463" s="6" t="s">
        <v>130</v>
      </c>
      <c r="H2463" s="6" t="s">
        <v>1715</v>
      </c>
      <c r="I2463" s="27" t="n">
        <v>0</v>
      </c>
      <c r="J2463" s="27" t="n">
        <v>0</v>
      </c>
      <c r="K2463" s="27" t="n">
        <v>0.1</v>
      </c>
      <c r="L2463" s="28" t="n">
        <f aca="false">I2463+J2463</f>
        <v>0</v>
      </c>
      <c r="M2463" s="28" t="n">
        <f aca="false">L2463+K2463</f>
        <v>0.1</v>
      </c>
      <c r="N2463" s="22" t="str">
        <f aca="false">IF(I2463&gt;0,"Sí","No")</f>
        <v>No</v>
      </c>
      <c r="O2463" s="22" t="str">
        <f aca="false">IF(J2463&gt;0,"Sí","No")</f>
        <v>No</v>
      </c>
      <c r="P2463" s="22" t="str">
        <f aca="false">IF(K2463&gt;0,"Sí","No")</f>
        <v>Sí</v>
      </c>
      <c r="Q2463" s="22" t="str">
        <f aca="false">IF(OR(I2463&gt;0,J2463&gt;0),"Sí","No")</f>
        <v>No</v>
      </c>
      <c r="R2463" s="27"/>
      <c r="S2463" s="27"/>
      <c r="T2463" s="27"/>
      <c r="U2463" s="27"/>
      <c r="V2463" s="27"/>
      <c r="W2463" s="12" t="str">
        <f aca="false">IF(AND(I2463&gt;0,R2463&gt;0),(S2463-R2463)/R2463,"")</f>
        <v/>
      </c>
      <c r="X2463" s="12" t="str">
        <f aca="false">IF(AND(J2463&gt;0,T2463&gt;0),(U2463-T2463)/T2463,"")</f>
        <v/>
      </c>
      <c r="Y2463" s="12" t="str">
        <f aca="false">IF(AND(K2463&gt;0,V2463&gt;0),(V2463-Resumen!$B$7)/Resumen!$B$7,"")</f>
        <v/>
      </c>
      <c r="Z2463" s="28" t="str">
        <f aca="false">IF(AND(K2463&gt;0,I2463&gt;0,V2463&gt;0,S2463&gt;0),V2463-S2463,"")</f>
        <v/>
      </c>
      <c r="AA2463" s="12" t="str">
        <f aca="false">IF(Z2463&lt;&gt;"",Z2463/S2463,"")</f>
        <v/>
      </c>
      <c r="AB2463" s="28" t="str">
        <f aca="false">IF(AND(K2463&gt;0,J2463&gt;0,V2463&gt;0,U2463&gt;0),V2463-U2463,"")</f>
        <v/>
      </c>
      <c r="AC2463" s="12" t="str">
        <f aca="false">IF(AB2463&lt;&gt;"",AB2463/U2463,"")</f>
        <v/>
      </c>
      <c r="AD2463" s="27" t="n">
        <v>0</v>
      </c>
      <c r="AE2463" s="27" t="n">
        <v>0</v>
      </c>
      <c r="AF2463" s="27" t="n">
        <v>0</v>
      </c>
      <c r="AG2463" s="28" t="n">
        <f aca="false">AD2463+AE2463+AF2463</f>
        <v>0</v>
      </c>
      <c r="AH2463" s="12" t="str">
        <f aca="false">IF(AG2463&gt;0,AD2463/AG2463,"")</f>
        <v/>
      </c>
      <c r="AI2463" s="27" t="n">
        <v>0</v>
      </c>
      <c r="AJ2463" s="27" t="n">
        <v>0</v>
      </c>
      <c r="AK2463" s="27" t="n">
        <v>0</v>
      </c>
      <c r="AL2463" s="22" t="str">
        <f aca="false">IF(OR(AJ2463&gt;0,AK2463&gt;0),"Sí","No")</f>
        <v>No</v>
      </c>
      <c r="AM2463" s="6"/>
      <c r="AN2463" s="6"/>
      <c r="AO2463" s="12" t="n">
        <f aca="false">IF(M2463&gt;0,K2463/M2463,"")</f>
        <v>1</v>
      </c>
      <c r="AP2463" s="22" t="str">
        <f aca="false">IF(M2463&gt;=Resumen!$B$5,"Alto","Bajo")</f>
        <v>Bajo</v>
      </c>
      <c r="AQ2463" s="22" t="str">
        <f aca="false">IF(AO2463&gt;=Resumen!$B$28,"Alto","Bajo")</f>
        <v>Alto</v>
      </c>
      <c r="AR2463" s="22" t="str">
        <f aca="false">AP2463&amp;" Potencial / "&amp;AQ2463&amp;" Share"</f>
        <v>Bajo Potencial / Alto Share</v>
      </c>
      <c r="AS2463" s="22" t="str">
        <f aca="false">IF(Q2463="Sí",IF(AO2463&gt;=Resumen!$B$29,"Alto","Bajo"),"")</f>
        <v/>
      </c>
      <c r="AT2463" s="22" t="str">
        <f aca="false">IF(AS2463&lt;&gt;"",AP2463&amp;" Potencial / "&amp;AS2463&amp;" Share","")</f>
        <v/>
      </c>
      <c r="AU2463" s="22" t="str">
        <f aca="false">IF(AH2463="","Sin dato",IF(AH2463-AO2463&gt;Resumen!$B$6,"Sobre-exhibido",IF(AO2463-AH2463&gt;Resumen!$B$6,"Sub-exhibido","En línea")))</f>
        <v>Sin dato</v>
      </c>
      <c r="AV2463" s="22" t="str">
        <f aca="false">IF(AT2463="","",IF(AT2463="Alto Potencial / Bajo Share",1,IF(AT2463="Alto Potencial / Alto Share",2,IF(AT2463="Bajo Potencial / Alto Share",3,4))))</f>
        <v/>
      </c>
      <c r="AW2463" s="22" t="str">
        <f aca="false">IF(Q2463="No","Sin competencia directa",IF(AV2463=1,"1 - Foco Conquista (Alto Pot / Bajo Share)",IF(AV2463=2,"2 - Foco Defensa (Alto Pot / Alto Share)",IF(AV2463=3,"3 - Monitoreo (Bajo Pot / Alto Share)","4 - Baja Prioridad (Bajo Pot / Bajo Share)"))))</f>
        <v>Sin competencia directa</v>
      </c>
      <c r="AX2463" s="12" t="str">
        <f aca="false">IF(OR(IFERROR(AND(W2463&lt;&gt;"",Y2463&lt;&gt;"",Y2463-W2463&gt;Resumen!$B$8),FALSE()),IFERROR(AND(X2463&lt;&gt;"",Y2463&lt;&gt;"",Y2463-X2463&gt;Resumen!$B$8),FALSE())),MAX(IF(IFERROR(AND(W2463&lt;&gt;"",Y2463&lt;&gt;"",Y2463-W2463&gt;Resumen!$B$8),FALSE()),Y2463-W2463,0),IF(IFERROR(AND(X2463&lt;&gt;"",Y2463&lt;&gt;"",Y2463-X2463&gt;Resumen!$B$8),FALSE()),Y2463-X2463,0)),"")</f>
        <v/>
      </c>
      <c r="AY2463" s="22" t="str">
        <f aca="false">IF(OR(IFERROR(AND(W2463&lt;&gt;"",Y2463&lt;&gt;"",Y2463-W2463&gt;Resumen!$B$8),FALSE()),IFERROR(AND(X2463&lt;&gt;"",Y2463&lt;&gt;"",Y2463-X2463&gt;Resumen!$B$8),FALSE())),TRIM("Lays tiene mayor markup que "&amp;IF(IFERROR(AND(W2463&lt;&gt;"",Y2463&lt;&gt;"",Y2463-W2463&gt;Resumen!$B$8),FALSE()),"Quento ","")&amp;IF(IFERROR(AND(X2463&lt;&gt;"",Y2463&lt;&gt;"",Y2463-X2463&gt;Resumen!$B$8),FALSE()),"Julicroc ","")&amp;"en este PDV"),"")</f>
        <v/>
      </c>
      <c r="AZ2463" s="22" t="str">
        <f aca="false">IF(COUNTIF('Plan Pehuamar - Lista'!$A$2:$A$167,A2463)&gt;0,"Sí","No")</f>
        <v>No</v>
      </c>
      <c r="BA2463" s="22" t="str">
        <f aca="false">IF(COUNTIF('Plan Combo 9+1'!$A$2:$A$226,A2463)&gt;0,"Sí","No")</f>
        <v>No</v>
      </c>
      <c r="BB2463" s="22" t="str">
        <f aca="false">IF(AH2463="","No",IF(BA2463="Sí",IF((AO2463-AH2463)&gt;Resumen!$B$6,"Sí","No"),IF((AO2463-AH2463)&gt;=Resumen!$B$132,"Sí","No")))</f>
        <v>No</v>
      </c>
      <c r="BC2463" s="22" t="str">
        <f aca="false">IF(AND(N2463="Sí",AL2463="Sí",AI2463=0),"Sí","No")</f>
        <v>No</v>
      </c>
      <c r="BD2463" s="22" t="str">
        <f aca="false">IF(COUNTIF('Plan 9+1 (con Pehuamar)'!$A$2:$A$227,A2463)&gt;0,"Sí","No")</f>
        <v>No</v>
      </c>
    </row>
    <row r="2464" customFormat="false" ht="15" hidden="false" customHeight="true" outlineLevel="0" collapsed="false">
      <c r="A2464" s="6" t="n">
        <v>202463</v>
      </c>
      <c r="B2464" s="6" t="n">
        <v>15</v>
      </c>
      <c r="C2464" s="6" t="n">
        <v>1504</v>
      </c>
      <c r="D2464" s="6" t="s">
        <v>359</v>
      </c>
      <c r="E2464" s="6" t="s">
        <v>2613</v>
      </c>
      <c r="F2464" s="6" t="s">
        <v>201</v>
      </c>
      <c r="G2464" s="6" t="s">
        <v>130</v>
      </c>
      <c r="H2464" s="6" t="s">
        <v>1715</v>
      </c>
      <c r="I2464" s="27" t="n">
        <v>10</v>
      </c>
      <c r="J2464" s="27" t="n">
        <v>0</v>
      </c>
      <c r="K2464" s="27" t="n">
        <v>7</v>
      </c>
      <c r="L2464" s="28" t="n">
        <f aca="false">I2464+J2464</f>
        <v>10</v>
      </c>
      <c r="M2464" s="28" t="n">
        <f aca="false">L2464+K2464</f>
        <v>17</v>
      </c>
      <c r="N2464" s="22" t="str">
        <f aca="false">IF(I2464&gt;0,"Sí","No")</f>
        <v>Sí</v>
      </c>
      <c r="O2464" s="22" t="str">
        <f aca="false">IF(J2464&gt;0,"Sí","No")</f>
        <v>No</v>
      </c>
      <c r="P2464" s="22" t="str">
        <f aca="false">IF(K2464&gt;0,"Sí","No")</f>
        <v>Sí</v>
      </c>
      <c r="Q2464" s="22" t="str">
        <f aca="false">IF(OR(I2464&gt;0,J2464&gt;0),"Sí","No")</f>
        <v>Sí</v>
      </c>
      <c r="R2464" s="27" t="n">
        <v>1800</v>
      </c>
      <c r="S2464" s="27" t="n">
        <v>2750</v>
      </c>
      <c r="T2464" s="27"/>
      <c r="U2464" s="27"/>
      <c r="V2464" s="27" t="n">
        <v>3700</v>
      </c>
      <c r="W2464" s="12" t="n">
        <f aca="false">IF(AND(I2464&gt;0,R2464&gt;0),(S2464-R2464)/R2464,"")</f>
        <v>0.527777777777778</v>
      </c>
      <c r="X2464" s="12" t="str">
        <f aca="false">IF(AND(J2464&gt;0,T2464&gt;0),(U2464-T2464)/T2464,"")</f>
        <v/>
      </c>
      <c r="Y2464" s="12" t="n">
        <f aca="false">IF(AND(K2464&gt;0,V2464&gt;0),(V2464-Resumen!$B$7)/Resumen!$B$7,"")</f>
        <v>0.48</v>
      </c>
      <c r="Z2464" s="28" t="n">
        <f aca="false">IF(AND(K2464&gt;0,I2464&gt;0,V2464&gt;0,S2464&gt;0),V2464-S2464,"")</f>
        <v>950</v>
      </c>
      <c r="AA2464" s="12" t="n">
        <f aca="false">IF(Z2464&lt;&gt;"",Z2464/S2464,"")</f>
        <v>0.345454545454545</v>
      </c>
      <c r="AB2464" s="28" t="str">
        <f aca="false">IF(AND(K2464&gt;0,J2464&gt;0,V2464&gt;0,U2464&gt;0),V2464-U2464,"")</f>
        <v/>
      </c>
      <c r="AC2464" s="12" t="str">
        <f aca="false">IF(AB2464&lt;&gt;"",AB2464/U2464,"")</f>
        <v/>
      </c>
      <c r="AD2464" s="27" t="n">
        <v>7</v>
      </c>
      <c r="AE2464" s="27" t="n">
        <v>3</v>
      </c>
      <c r="AF2464" s="27" t="n">
        <v>3</v>
      </c>
      <c r="AG2464" s="28" t="n">
        <f aca="false">AD2464+AE2464+AF2464</f>
        <v>13</v>
      </c>
      <c r="AH2464" s="12" t="n">
        <f aca="false">IF(AG2464&gt;0,AD2464/AG2464,"")</f>
        <v>0.538461538461538</v>
      </c>
      <c r="AI2464" s="27" t="n">
        <v>1</v>
      </c>
      <c r="AJ2464" s="27" t="n">
        <v>1</v>
      </c>
      <c r="AK2464" s="27" t="n">
        <v>0</v>
      </c>
      <c r="AL2464" s="22" t="str">
        <f aca="false">IF(OR(AJ2464&gt;0,AK2464&gt;0),"Sí","No")</f>
        <v>Sí</v>
      </c>
      <c r="AM2464" s="6" t="s">
        <v>198</v>
      </c>
      <c r="AN2464" s="6"/>
      <c r="AO2464" s="12" t="n">
        <f aca="false">IF(M2464&gt;0,K2464/M2464,"")</f>
        <v>0.411764705882353</v>
      </c>
      <c r="AP2464" s="22" t="str">
        <f aca="false">IF(M2464&gt;=Resumen!$B$5,"Alto","Bajo")</f>
        <v>Bajo</v>
      </c>
      <c r="AQ2464" s="22" t="str">
        <f aca="false">IF(AO2464&gt;=Resumen!$B$28,"Alto","Bajo")</f>
        <v>Alto</v>
      </c>
      <c r="AR2464" s="22" t="str">
        <f aca="false">AP2464&amp;" Potencial / "&amp;AQ2464&amp;" Share"</f>
        <v>Bajo Potencial / Alto Share</v>
      </c>
      <c r="AS2464" s="22" t="str">
        <f aca="false">IF(Q2464="Sí",IF(AO2464&gt;=Resumen!$B$29,"Alto","Bajo"),"")</f>
        <v>Bajo</v>
      </c>
      <c r="AT2464" s="22" t="str">
        <f aca="false">IF(AS2464&lt;&gt;"",AP2464&amp;" Potencial / "&amp;AS2464&amp;" Share","")</f>
        <v>Bajo Potencial / Bajo Share</v>
      </c>
      <c r="AU2464" s="22" t="str">
        <f aca="false">IF(AH2464="","Sin dato",IF(AH2464-AO2464&gt;Resumen!$B$6,"Sobre-exhibido",IF(AO2464-AH2464&gt;Resumen!$B$6,"Sub-exhibido","En línea")))</f>
        <v>Sobre-exhibido</v>
      </c>
      <c r="AV2464" s="22" t="n">
        <f aca="false">IF(AT2464="","",IF(AT2464="Alto Potencial / Bajo Share",1,IF(AT2464="Alto Potencial / Alto Share",2,IF(AT2464="Bajo Potencial / Alto Share",3,4))))</f>
        <v>4</v>
      </c>
      <c r="AW2464" s="22" t="str">
        <f aca="false">IF(Q2464="No","Sin competencia directa",IF(AV2464=1,"1 - Foco Conquista (Alto Pot / Bajo Share)",IF(AV2464=2,"2 - Foco Defensa (Alto Pot / Alto Share)",IF(AV2464=3,"3 - Monitoreo (Bajo Pot / Alto Share)","4 - Baja Prioridad (Bajo Pot / Bajo Share)"))))</f>
        <v>4 - Baja Prioridad (Bajo Pot / Bajo Share)</v>
      </c>
      <c r="AX2464" s="12" t="str">
        <f aca="false">IF(OR(IFERROR(AND(W2464&lt;&gt;"",Y2464&lt;&gt;"",Y2464-W2464&gt;Resumen!$B$8),FALSE()),IFERROR(AND(X2464&lt;&gt;"",Y2464&lt;&gt;"",Y2464-X2464&gt;Resumen!$B$8),FALSE())),MAX(IF(IFERROR(AND(W2464&lt;&gt;"",Y2464&lt;&gt;"",Y2464-W2464&gt;Resumen!$B$8),FALSE()),Y2464-W2464,0),IF(IFERROR(AND(X2464&lt;&gt;"",Y2464&lt;&gt;"",Y2464-X2464&gt;Resumen!$B$8),FALSE()),Y2464-X2464,0)),"")</f>
        <v/>
      </c>
      <c r="AY2464" s="22" t="str">
        <f aca="false">IF(OR(IFERROR(AND(W2464&lt;&gt;"",Y2464&lt;&gt;"",Y2464-W2464&gt;Resumen!$B$8),FALSE()),IFERROR(AND(X2464&lt;&gt;"",Y2464&lt;&gt;"",Y2464-X2464&gt;Resumen!$B$8),FALSE())),TRIM("Lays tiene mayor markup que "&amp;IF(IFERROR(AND(W2464&lt;&gt;"",Y2464&lt;&gt;"",Y2464-W2464&gt;Resumen!$B$8),FALSE()),"Quento ","")&amp;IF(IFERROR(AND(X2464&lt;&gt;"",Y2464&lt;&gt;"",Y2464-X2464&gt;Resumen!$B$8),FALSE()),"Julicroc ","")&amp;"en este PDV"),"")</f>
        <v/>
      </c>
      <c r="AZ2464" s="22" t="str">
        <f aca="false">IF(COUNTIF('Plan Pehuamar - Lista'!$A$2:$A$167,A2464)&gt;0,"Sí","No")</f>
        <v>No</v>
      </c>
      <c r="BA2464" s="22" t="str">
        <f aca="false">IF(COUNTIF('Plan Combo 9+1'!$A$2:$A$226,A2464)&gt;0,"Sí","No")</f>
        <v>No</v>
      </c>
      <c r="BB2464" s="22" t="str">
        <f aca="false">IF(AH2464="","No",IF(BA2464="Sí",IF((AO2464-AH2464)&gt;Resumen!$B$6,"Sí","No"),IF((AO2464-AH2464)&gt;=Resumen!$B$132,"Sí","No")))</f>
        <v>No</v>
      </c>
      <c r="BC2464" s="22" t="str">
        <f aca="false">IF(AND(N2464="Sí",AL2464="Sí",AI2464=0),"Sí","No")</f>
        <v>No</v>
      </c>
      <c r="BD2464" s="22" t="str">
        <f aca="false">IF(COUNTIF('Plan 9+1 (con Pehuamar)'!$A$2:$A$227,A2464)&gt;0,"Sí","No")</f>
        <v>No</v>
      </c>
    </row>
    <row r="2465" customFormat="false" ht="15" hidden="false" customHeight="true" outlineLevel="0" collapsed="false">
      <c r="A2465" s="6" t="n">
        <v>202498</v>
      </c>
      <c r="B2465" s="6" t="n">
        <v>15</v>
      </c>
      <c r="C2465" s="6" t="n">
        <v>1504</v>
      </c>
      <c r="D2465" s="6" t="s">
        <v>359</v>
      </c>
      <c r="E2465" s="6" t="s">
        <v>2614</v>
      </c>
      <c r="F2465" s="6" t="s">
        <v>466</v>
      </c>
      <c r="G2465" s="6" t="s">
        <v>130</v>
      </c>
      <c r="H2465" s="6" t="s">
        <v>1715</v>
      </c>
      <c r="I2465" s="27" t="n">
        <v>0</v>
      </c>
      <c r="J2465" s="27" t="n">
        <v>0</v>
      </c>
      <c r="K2465" s="27" t="n">
        <v>0.5</v>
      </c>
      <c r="L2465" s="28" t="n">
        <f aca="false">I2465+J2465</f>
        <v>0</v>
      </c>
      <c r="M2465" s="28" t="n">
        <f aca="false">L2465+K2465</f>
        <v>0.5</v>
      </c>
      <c r="N2465" s="22" t="str">
        <f aca="false">IF(I2465&gt;0,"Sí","No")</f>
        <v>No</v>
      </c>
      <c r="O2465" s="22" t="str">
        <f aca="false">IF(J2465&gt;0,"Sí","No")</f>
        <v>No</v>
      </c>
      <c r="P2465" s="22" t="str">
        <f aca="false">IF(K2465&gt;0,"Sí","No")</f>
        <v>Sí</v>
      </c>
      <c r="Q2465" s="22" t="str">
        <f aca="false">IF(OR(I2465&gt;0,J2465&gt;0),"Sí","No")</f>
        <v>No</v>
      </c>
      <c r="R2465" s="27"/>
      <c r="S2465" s="27"/>
      <c r="T2465" s="27"/>
      <c r="U2465" s="27"/>
      <c r="V2465" s="27"/>
      <c r="W2465" s="12" t="str">
        <f aca="false">IF(AND(I2465&gt;0,R2465&gt;0),(S2465-R2465)/R2465,"")</f>
        <v/>
      </c>
      <c r="X2465" s="12" t="str">
        <f aca="false">IF(AND(J2465&gt;0,T2465&gt;0),(U2465-T2465)/T2465,"")</f>
        <v/>
      </c>
      <c r="Y2465" s="12" t="str">
        <f aca="false">IF(AND(K2465&gt;0,V2465&gt;0),(V2465-Resumen!$B$7)/Resumen!$B$7,"")</f>
        <v/>
      </c>
      <c r="Z2465" s="28" t="str">
        <f aca="false">IF(AND(K2465&gt;0,I2465&gt;0,V2465&gt;0,S2465&gt;0),V2465-S2465,"")</f>
        <v/>
      </c>
      <c r="AA2465" s="12" t="str">
        <f aca="false">IF(Z2465&lt;&gt;"",Z2465/S2465,"")</f>
        <v/>
      </c>
      <c r="AB2465" s="28" t="str">
        <f aca="false">IF(AND(K2465&gt;0,J2465&gt;0,V2465&gt;0,U2465&gt;0),V2465-U2465,"")</f>
        <v/>
      </c>
      <c r="AC2465" s="12" t="str">
        <f aca="false">IF(AB2465&lt;&gt;"",AB2465/U2465,"")</f>
        <v/>
      </c>
      <c r="AD2465" s="27" t="n">
        <v>0</v>
      </c>
      <c r="AE2465" s="27" t="n">
        <v>0</v>
      </c>
      <c r="AF2465" s="27" t="n">
        <v>0</v>
      </c>
      <c r="AG2465" s="28" t="n">
        <f aca="false">AD2465+AE2465+AF2465</f>
        <v>0</v>
      </c>
      <c r="AH2465" s="12" t="str">
        <f aca="false">IF(AG2465&gt;0,AD2465/AG2465,"")</f>
        <v/>
      </c>
      <c r="AI2465" s="27" t="n">
        <v>0</v>
      </c>
      <c r="AJ2465" s="27" t="n">
        <v>0</v>
      </c>
      <c r="AK2465" s="27" t="n">
        <v>0</v>
      </c>
      <c r="AL2465" s="22" t="str">
        <f aca="false">IF(OR(AJ2465&gt;0,AK2465&gt;0),"Sí","No")</f>
        <v>No</v>
      </c>
      <c r="AM2465" s="6"/>
      <c r="AN2465" s="6"/>
      <c r="AO2465" s="12" t="n">
        <f aca="false">IF(M2465&gt;0,K2465/M2465,"")</f>
        <v>1</v>
      </c>
      <c r="AP2465" s="22" t="str">
        <f aca="false">IF(M2465&gt;=Resumen!$B$5,"Alto","Bajo")</f>
        <v>Bajo</v>
      </c>
      <c r="AQ2465" s="22" t="str">
        <f aca="false">IF(AO2465&gt;=Resumen!$B$28,"Alto","Bajo")</f>
        <v>Alto</v>
      </c>
      <c r="AR2465" s="22" t="str">
        <f aca="false">AP2465&amp;" Potencial / "&amp;AQ2465&amp;" Share"</f>
        <v>Bajo Potencial / Alto Share</v>
      </c>
      <c r="AS2465" s="22" t="str">
        <f aca="false">IF(Q2465="Sí",IF(AO2465&gt;=Resumen!$B$29,"Alto","Bajo"),"")</f>
        <v/>
      </c>
      <c r="AT2465" s="22" t="str">
        <f aca="false">IF(AS2465&lt;&gt;"",AP2465&amp;" Potencial / "&amp;AS2465&amp;" Share","")</f>
        <v/>
      </c>
      <c r="AU2465" s="22" t="str">
        <f aca="false">IF(AH2465="","Sin dato",IF(AH2465-AO2465&gt;Resumen!$B$6,"Sobre-exhibido",IF(AO2465-AH2465&gt;Resumen!$B$6,"Sub-exhibido","En línea")))</f>
        <v>Sin dato</v>
      </c>
      <c r="AV2465" s="22" t="str">
        <f aca="false">IF(AT2465="","",IF(AT2465="Alto Potencial / Bajo Share",1,IF(AT2465="Alto Potencial / Alto Share",2,IF(AT2465="Bajo Potencial / Alto Share",3,4))))</f>
        <v/>
      </c>
      <c r="AW2465" s="22" t="str">
        <f aca="false">IF(Q2465="No","Sin competencia directa",IF(AV2465=1,"1 - Foco Conquista (Alto Pot / Bajo Share)",IF(AV2465=2,"2 - Foco Defensa (Alto Pot / Alto Share)",IF(AV2465=3,"3 - Monitoreo (Bajo Pot / Alto Share)","4 - Baja Prioridad (Bajo Pot / Bajo Share)"))))</f>
        <v>Sin competencia directa</v>
      </c>
      <c r="AX2465" s="12" t="str">
        <f aca="false">IF(OR(IFERROR(AND(W2465&lt;&gt;"",Y2465&lt;&gt;"",Y2465-W2465&gt;Resumen!$B$8),FALSE()),IFERROR(AND(X2465&lt;&gt;"",Y2465&lt;&gt;"",Y2465-X2465&gt;Resumen!$B$8),FALSE())),MAX(IF(IFERROR(AND(W2465&lt;&gt;"",Y2465&lt;&gt;"",Y2465-W2465&gt;Resumen!$B$8),FALSE()),Y2465-W2465,0),IF(IFERROR(AND(X2465&lt;&gt;"",Y2465&lt;&gt;"",Y2465-X2465&gt;Resumen!$B$8),FALSE()),Y2465-X2465,0)),"")</f>
        <v/>
      </c>
      <c r="AY2465" s="22" t="str">
        <f aca="false">IF(OR(IFERROR(AND(W2465&lt;&gt;"",Y2465&lt;&gt;"",Y2465-W2465&gt;Resumen!$B$8),FALSE()),IFERROR(AND(X2465&lt;&gt;"",Y2465&lt;&gt;"",Y2465-X2465&gt;Resumen!$B$8),FALSE())),TRIM("Lays tiene mayor markup que "&amp;IF(IFERROR(AND(W2465&lt;&gt;"",Y2465&lt;&gt;"",Y2465-W2465&gt;Resumen!$B$8),FALSE()),"Quento ","")&amp;IF(IFERROR(AND(X2465&lt;&gt;"",Y2465&lt;&gt;"",Y2465-X2465&gt;Resumen!$B$8),FALSE()),"Julicroc ","")&amp;"en este PDV"),"")</f>
        <v/>
      </c>
      <c r="AZ2465" s="22" t="str">
        <f aca="false">IF(COUNTIF('Plan Pehuamar - Lista'!$A$2:$A$167,A2465)&gt;0,"Sí","No")</f>
        <v>No</v>
      </c>
      <c r="BA2465" s="22" t="str">
        <f aca="false">IF(COUNTIF('Plan Combo 9+1'!$A$2:$A$226,A2465)&gt;0,"Sí","No")</f>
        <v>No</v>
      </c>
      <c r="BB2465" s="22" t="str">
        <f aca="false">IF(AH2465="","No",IF(BA2465="Sí",IF((AO2465-AH2465)&gt;Resumen!$B$6,"Sí","No"),IF((AO2465-AH2465)&gt;=Resumen!$B$132,"Sí","No")))</f>
        <v>No</v>
      </c>
      <c r="BC2465" s="22" t="str">
        <f aca="false">IF(AND(N2465="Sí",AL2465="Sí",AI2465=0),"Sí","No")</f>
        <v>No</v>
      </c>
      <c r="BD2465" s="22" t="str">
        <f aca="false">IF(COUNTIF('Plan 9+1 (con Pehuamar)'!$A$2:$A$227,A2465)&gt;0,"Sí","No")</f>
        <v>No</v>
      </c>
    </row>
    <row r="2466" customFormat="false" ht="15" hidden="false" customHeight="true" outlineLevel="0" collapsed="false">
      <c r="A2466" s="6" t="n">
        <v>202592</v>
      </c>
      <c r="B2466" s="6" t="n">
        <v>15</v>
      </c>
      <c r="C2466" s="6" t="n">
        <v>1504</v>
      </c>
      <c r="D2466" s="6" t="s">
        <v>359</v>
      </c>
      <c r="E2466" s="6" t="s">
        <v>2615</v>
      </c>
      <c r="F2466" s="6" t="s">
        <v>201</v>
      </c>
      <c r="G2466" s="6" t="s">
        <v>130</v>
      </c>
      <c r="H2466" s="6" t="s">
        <v>1715</v>
      </c>
      <c r="I2466" s="27" t="n">
        <v>5</v>
      </c>
      <c r="J2466" s="27" t="n">
        <v>6</v>
      </c>
      <c r="K2466" s="27" t="n">
        <v>2</v>
      </c>
      <c r="L2466" s="28" t="n">
        <f aca="false">I2466+J2466</f>
        <v>11</v>
      </c>
      <c r="M2466" s="28" t="n">
        <f aca="false">L2466+K2466</f>
        <v>13</v>
      </c>
      <c r="N2466" s="22" t="str">
        <f aca="false">IF(I2466&gt;0,"Sí","No")</f>
        <v>Sí</v>
      </c>
      <c r="O2466" s="22" t="str">
        <f aca="false">IF(J2466&gt;0,"Sí","No")</f>
        <v>Sí</v>
      </c>
      <c r="P2466" s="22" t="str">
        <f aca="false">IF(K2466&gt;0,"Sí","No")</f>
        <v>Sí</v>
      </c>
      <c r="Q2466" s="22" t="str">
        <f aca="false">IF(OR(I2466&gt;0,J2466&gt;0),"Sí","No")</f>
        <v>Sí</v>
      </c>
      <c r="R2466" s="27" t="n">
        <v>1800</v>
      </c>
      <c r="S2466" s="27" t="n">
        <v>2650</v>
      </c>
      <c r="T2466" s="27" t="n">
        <v>1350</v>
      </c>
      <c r="U2466" s="27" t="n">
        <v>2100</v>
      </c>
      <c r="V2466" s="27" t="n">
        <v>3690</v>
      </c>
      <c r="W2466" s="12" t="n">
        <f aca="false">IF(AND(I2466&gt;0,R2466&gt;0),(S2466-R2466)/R2466,"")</f>
        <v>0.472222222222222</v>
      </c>
      <c r="X2466" s="12" t="n">
        <f aca="false">IF(AND(J2466&gt;0,T2466&gt;0),(U2466-T2466)/T2466,"")</f>
        <v>0.555555555555556</v>
      </c>
      <c r="Y2466" s="12" t="n">
        <f aca="false">IF(AND(K2466&gt;0,V2466&gt;0),(V2466-Resumen!$B$7)/Resumen!$B$7,"")</f>
        <v>0.476</v>
      </c>
      <c r="Z2466" s="28" t="n">
        <f aca="false">IF(AND(K2466&gt;0,I2466&gt;0,V2466&gt;0,S2466&gt;0),V2466-S2466,"")</f>
        <v>1040</v>
      </c>
      <c r="AA2466" s="12" t="n">
        <f aca="false">IF(Z2466&lt;&gt;"",Z2466/S2466,"")</f>
        <v>0.392452830188679</v>
      </c>
      <c r="AB2466" s="28" t="n">
        <f aca="false">IF(AND(K2466&gt;0,J2466&gt;0,V2466&gt;0,U2466&gt;0),V2466-U2466,"")</f>
        <v>1590</v>
      </c>
      <c r="AC2466" s="12" t="n">
        <f aca="false">IF(AB2466&lt;&gt;"",AB2466/U2466,"")</f>
        <v>0.757142857142857</v>
      </c>
      <c r="AD2466" s="27" t="n">
        <v>1</v>
      </c>
      <c r="AE2466" s="27" t="n">
        <v>2</v>
      </c>
      <c r="AF2466" s="27" t="n">
        <v>3</v>
      </c>
      <c r="AG2466" s="28" t="n">
        <f aca="false">AD2466+AE2466+AF2466</f>
        <v>6</v>
      </c>
      <c r="AH2466" s="12" t="n">
        <f aca="false">IF(AG2466&gt;0,AD2466/AG2466,"")</f>
        <v>0.166666666666667</v>
      </c>
      <c r="AI2466" s="27" t="n">
        <v>0</v>
      </c>
      <c r="AJ2466" s="27" t="n">
        <v>0</v>
      </c>
      <c r="AK2466" s="27" t="n">
        <v>0</v>
      </c>
      <c r="AL2466" s="22" t="str">
        <f aca="false">IF(OR(AJ2466&gt;0,AK2466&gt;0),"Sí","No")</f>
        <v>No</v>
      </c>
      <c r="AM2466" s="6" t="s">
        <v>198</v>
      </c>
      <c r="AN2466" s="6" t="s">
        <v>198</v>
      </c>
      <c r="AO2466" s="12" t="n">
        <f aca="false">IF(M2466&gt;0,K2466/M2466,"")</f>
        <v>0.153846153846154</v>
      </c>
      <c r="AP2466" s="22" t="str">
        <f aca="false">IF(M2466&gt;=Resumen!$B$5,"Alto","Bajo")</f>
        <v>Bajo</v>
      </c>
      <c r="AQ2466" s="22" t="str">
        <f aca="false">IF(AO2466&gt;=Resumen!$B$28,"Alto","Bajo")</f>
        <v>Bajo</v>
      </c>
      <c r="AR2466" s="22" t="str">
        <f aca="false">AP2466&amp;" Potencial / "&amp;AQ2466&amp;" Share"</f>
        <v>Bajo Potencial / Bajo Share</v>
      </c>
      <c r="AS2466" s="22" t="str">
        <f aca="false">IF(Q2466="Sí",IF(AO2466&gt;=Resumen!$B$29,"Alto","Bajo"),"")</f>
        <v>Bajo</v>
      </c>
      <c r="AT2466" s="22" t="str">
        <f aca="false">IF(AS2466&lt;&gt;"",AP2466&amp;" Potencial / "&amp;AS2466&amp;" Share","")</f>
        <v>Bajo Potencial / Bajo Share</v>
      </c>
      <c r="AU2466" s="22" t="str">
        <f aca="false">IF(AH2466="","Sin dato",IF(AH2466-AO2466&gt;Resumen!$B$6,"Sobre-exhibido",IF(AO2466-AH2466&gt;Resumen!$B$6,"Sub-exhibido","En línea")))</f>
        <v>En línea</v>
      </c>
      <c r="AV2466" s="22" t="n">
        <f aca="false">IF(AT2466="","",IF(AT2466="Alto Potencial / Bajo Share",1,IF(AT2466="Alto Potencial / Alto Share",2,IF(AT2466="Bajo Potencial / Alto Share",3,4))))</f>
        <v>4</v>
      </c>
      <c r="AW2466" s="22" t="str">
        <f aca="false">IF(Q2466="No","Sin competencia directa",IF(AV2466=1,"1 - Foco Conquista (Alto Pot / Bajo Share)",IF(AV2466=2,"2 - Foco Defensa (Alto Pot / Alto Share)",IF(AV2466=3,"3 - Monitoreo (Bajo Pot / Alto Share)","4 - Baja Prioridad (Bajo Pot / Bajo Share)"))))</f>
        <v>4 - Baja Prioridad (Bajo Pot / Bajo Share)</v>
      </c>
      <c r="AX2466" s="12" t="str">
        <f aca="false">IF(OR(IFERROR(AND(W2466&lt;&gt;"",Y2466&lt;&gt;"",Y2466-W2466&gt;Resumen!$B$8),FALSE()),IFERROR(AND(X2466&lt;&gt;"",Y2466&lt;&gt;"",Y2466-X2466&gt;Resumen!$B$8),FALSE())),MAX(IF(IFERROR(AND(W2466&lt;&gt;"",Y2466&lt;&gt;"",Y2466-W2466&gt;Resumen!$B$8),FALSE()),Y2466-W2466,0),IF(IFERROR(AND(X2466&lt;&gt;"",Y2466&lt;&gt;"",Y2466-X2466&gt;Resumen!$B$8),FALSE()),Y2466-X2466,0)),"")</f>
        <v/>
      </c>
      <c r="AY2466" s="22" t="str">
        <f aca="false">IF(OR(IFERROR(AND(W2466&lt;&gt;"",Y2466&lt;&gt;"",Y2466-W2466&gt;Resumen!$B$8),FALSE()),IFERROR(AND(X2466&lt;&gt;"",Y2466&lt;&gt;"",Y2466-X2466&gt;Resumen!$B$8),FALSE())),TRIM("Lays tiene mayor markup que "&amp;IF(IFERROR(AND(W2466&lt;&gt;"",Y2466&lt;&gt;"",Y2466-W2466&gt;Resumen!$B$8),FALSE()),"Quento ","")&amp;IF(IFERROR(AND(X2466&lt;&gt;"",Y2466&lt;&gt;"",Y2466-X2466&gt;Resumen!$B$8),FALSE()),"Julicroc ","")&amp;"en este PDV"),"")</f>
        <v/>
      </c>
      <c r="AZ2466" s="22" t="str">
        <f aca="false">IF(COUNTIF('Plan Pehuamar - Lista'!$A$2:$A$167,A2466)&gt;0,"Sí","No")</f>
        <v>No</v>
      </c>
      <c r="BA2466" s="22" t="str">
        <f aca="false">IF(COUNTIF('Plan Combo 9+1'!$A$2:$A$226,A2466)&gt;0,"Sí","No")</f>
        <v>No</v>
      </c>
      <c r="BB2466" s="22" t="str">
        <f aca="false">IF(AH2466="","No",IF(BA2466="Sí",IF((AO2466-AH2466)&gt;Resumen!$B$6,"Sí","No"),IF((AO2466-AH2466)&gt;=Resumen!$B$132,"Sí","No")))</f>
        <v>No</v>
      </c>
      <c r="BC2466" s="22" t="str">
        <f aca="false">IF(AND(N2466="Sí",AL2466="Sí",AI2466=0),"Sí","No")</f>
        <v>No</v>
      </c>
      <c r="BD2466" s="22" t="str">
        <f aca="false">IF(COUNTIF('Plan 9+1 (con Pehuamar)'!$A$2:$A$227,A2466)&gt;0,"Sí","No")</f>
        <v>No</v>
      </c>
    </row>
    <row r="2467" customFormat="false" ht="15" hidden="false" customHeight="true" outlineLevel="0" collapsed="false">
      <c r="A2467" s="6" t="n">
        <v>202598</v>
      </c>
      <c r="B2467" s="6" t="n">
        <v>15</v>
      </c>
      <c r="C2467" s="6" t="n">
        <v>1504</v>
      </c>
      <c r="D2467" s="6" t="s">
        <v>359</v>
      </c>
      <c r="E2467" s="6" t="s">
        <v>2616</v>
      </c>
      <c r="F2467" s="6" t="s">
        <v>196</v>
      </c>
      <c r="G2467" s="6" t="s">
        <v>130</v>
      </c>
      <c r="H2467" s="6" t="s">
        <v>1715</v>
      </c>
      <c r="I2467" s="27" t="n">
        <v>0</v>
      </c>
      <c r="J2467" s="27" t="n">
        <v>0</v>
      </c>
      <c r="K2467" s="27" t="n">
        <v>0.1</v>
      </c>
      <c r="L2467" s="28" t="n">
        <f aca="false">I2467+J2467</f>
        <v>0</v>
      </c>
      <c r="M2467" s="28" t="n">
        <f aca="false">L2467+K2467</f>
        <v>0.1</v>
      </c>
      <c r="N2467" s="22" t="str">
        <f aca="false">IF(I2467&gt;0,"Sí","No")</f>
        <v>No</v>
      </c>
      <c r="O2467" s="22" t="str">
        <f aca="false">IF(J2467&gt;0,"Sí","No")</f>
        <v>No</v>
      </c>
      <c r="P2467" s="22" t="str">
        <f aca="false">IF(K2467&gt;0,"Sí","No")</f>
        <v>Sí</v>
      </c>
      <c r="Q2467" s="22" t="str">
        <f aca="false">IF(OR(I2467&gt;0,J2467&gt;0),"Sí","No")</f>
        <v>No</v>
      </c>
      <c r="R2467" s="27"/>
      <c r="S2467" s="27"/>
      <c r="T2467" s="27"/>
      <c r="U2467" s="27"/>
      <c r="V2467" s="27"/>
      <c r="W2467" s="12" t="str">
        <f aca="false">IF(AND(I2467&gt;0,R2467&gt;0),(S2467-R2467)/R2467,"")</f>
        <v/>
      </c>
      <c r="X2467" s="12" t="str">
        <f aca="false">IF(AND(J2467&gt;0,T2467&gt;0),(U2467-T2467)/T2467,"")</f>
        <v/>
      </c>
      <c r="Y2467" s="12" t="str">
        <f aca="false">IF(AND(K2467&gt;0,V2467&gt;0),(V2467-Resumen!$B$7)/Resumen!$B$7,"")</f>
        <v/>
      </c>
      <c r="Z2467" s="28" t="str">
        <f aca="false">IF(AND(K2467&gt;0,I2467&gt;0,V2467&gt;0,S2467&gt;0),V2467-S2467,"")</f>
        <v/>
      </c>
      <c r="AA2467" s="12" t="str">
        <f aca="false">IF(Z2467&lt;&gt;"",Z2467/S2467,"")</f>
        <v/>
      </c>
      <c r="AB2467" s="28" t="str">
        <f aca="false">IF(AND(K2467&gt;0,J2467&gt;0,V2467&gt;0,U2467&gt;0),V2467-U2467,"")</f>
        <v/>
      </c>
      <c r="AC2467" s="12" t="str">
        <f aca="false">IF(AB2467&lt;&gt;"",AB2467/U2467,"")</f>
        <v/>
      </c>
      <c r="AD2467" s="27" t="n">
        <v>0</v>
      </c>
      <c r="AE2467" s="27" t="n">
        <v>0</v>
      </c>
      <c r="AF2467" s="27" t="n">
        <v>0</v>
      </c>
      <c r="AG2467" s="28" t="n">
        <f aca="false">AD2467+AE2467+AF2467</f>
        <v>0</v>
      </c>
      <c r="AH2467" s="12" t="str">
        <f aca="false">IF(AG2467&gt;0,AD2467/AG2467,"")</f>
        <v/>
      </c>
      <c r="AI2467" s="27" t="n">
        <v>0</v>
      </c>
      <c r="AJ2467" s="27" t="n">
        <v>0</v>
      </c>
      <c r="AK2467" s="27" t="n">
        <v>0</v>
      </c>
      <c r="AL2467" s="22" t="str">
        <f aca="false">IF(OR(AJ2467&gt;0,AK2467&gt;0),"Sí","No")</f>
        <v>No</v>
      </c>
      <c r="AM2467" s="6"/>
      <c r="AN2467" s="6"/>
      <c r="AO2467" s="12" t="n">
        <f aca="false">IF(M2467&gt;0,K2467/M2467,"")</f>
        <v>1</v>
      </c>
      <c r="AP2467" s="22" t="str">
        <f aca="false">IF(M2467&gt;=Resumen!$B$5,"Alto","Bajo")</f>
        <v>Bajo</v>
      </c>
      <c r="AQ2467" s="22" t="str">
        <f aca="false">IF(AO2467&gt;=Resumen!$B$28,"Alto","Bajo")</f>
        <v>Alto</v>
      </c>
      <c r="AR2467" s="22" t="str">
        <f aca="false">AP2467&amp;" Potencial / "&amp;AQ2467&amp;" Share"</f>
        <v>Bajo Potencial / Alto Share</v>
      </c>
      <c r="AS2467" s="22" t="str">
        <f aca="false">IF(Q2467="Sí",IF(AO2467&gt;=Resumen!$B$29,"Alto","Bajo"),"")</f>
        <v/>
      </c>
      <c r="AT2467" s="22" t="str">
        <f aca="false">IF(AS2467&lt;&gt;"",AP2467&amp;" Potencial / "&amp;AS2467&amp;" Share","")</f>
        <v/>
      </c>
      <c r="AU2467" s="22" t="str">
        <f aca="false">IF(AH2467="","Sin dato",IF(AH2467-AO2467&gt;Resumen!$B$6,"Sobre-exhibido",IF(AO2467-AH2467&gt;Resumen!$B$6,"Sub-exhibido","En línea")))</f>
        <v>Sin dato</v>
      </c>
      <c r="AV2467" s="22" t="str">
        <f aca="false">IF(AT2467="","",IF(AT2467="Alto Potencial / Bajo Share",1,IF(AT2467="Alto Potencial / Alto Share",2,IF(AT2467="Bajo Potencial / Alto Share",3,4))))</f>
        <v/>
      </c>
      <c r="AW2467" s="22" t="str">
        <f aca="false">IF(Q2467="No","Sin competencia directa",IF(AV2467=1,"1 - Foco Conquista (Alto Pot / Bajo Share)",IF(AV2467=2,"2 - Foco Defensa (Alto Pot / Alto Share)",IF(AV2467=3,"3 - Monitoreo (Bajo Pot / Alto Share)","4 - Baja Prioridad (Bajo Pot / Bajo Share)"))))</f>
        <v>Sin competencia directa</v>
      </c>
      <c r="AX2467" s="12" t="str">
        <f aca="false">IF(OR(IFERROR(AND(W2467&lt;&gt;"",Y2467&lt;&gt;"",Y2467-W2467&gt;Resumen!$B$8),FALSE()),IFERROR(AND(X2467&lt;&gt;"",Y2467&lt;&gt;"",Y2467-X2467&gt;Resumen!$B$8),FALSE())),MAX(IF(IFERROR(AND(W2467&lt;&gt;"",Y2467&lt;&gt;"",Y2467-W2467&gt;Resumen!$B$8),FALSE()),Y2467-W2467,0),IF(IFERROR(AND(X2467&lt;&gt;"",Y2467&lt;&gt;"",Y2467-X2467&gt;Resumen!$B$8),FALSE()),Y2467-X2467,0)),"")</f>
        <v/>
      </c>
      <c r="AY2467" s="22" t="str">
        <f aca="false">IF(OR(IFERROR(AND(W2467&lt;&gt;"",Y2467&lt;&gt;"",Y2467-W2467&gt;Resumen!$B$8),FALSE()),IFERROR(AND(X2467&lt;&gt;"",Y2467&lt;&gt;"",Y2467-X2467&gt;Resumen!$B$8),FALSE())),TRIM("Lays tiene mayor markup que "&amp;IF(IFERROR(AND(W2467&lt;&gt;"",Y2467&lt;&gt;"",Y2467-W2467&gt;Resumen!$B$8),FALSE()),"Quento ","")&amp;IF(IFERROR(AND(X2467&lt;&gt;"",Y2467&lt;&gt;"",Y2467-X2467&gt;Resumen!$B$8),FALSE()),"Julicroc ","")&amp;"en este PDV"),"")</f>
        <v/>
      </c>
      <c r="AZ2467" s="22" t="str">
        <f aca="false">IF(COUNTIF('Plan Pehuamar - Lista'!$A$2:$A$167,A2467)&gt;0,"Sí","No")</f>
        <v>No</v>
      </c>
      <c r="BA2467" s="22" t="str">
        <f aca="false">IF(COUNTIF('Plan Combo 9+1'!$A$2:$A$226,A2467)&gt;0,"Sí","No")</f>
        <v>No</v>
      </c>
      <c r="BB2467" s="22" t="str">
        <f aca="false">IF(AH2467="","No",IF(BA2467="Sí",IF((AO2467-AH2467)&gt;Resumen!$B$6,"Sí","No"),IF((AO2467-AH2467)&gt;=Resumen!$B$132,"Sí","No")))</f>
        <v>No</v>
      </c>
      <c r="BC2467" s="22" t="str">
        <f aca="false">IF(AND(N2467="Sí",AL2467="Sí",AI2467=0),"Sí","No")</f>
        <v>No</v>
      </c>
      <c r="BD2467" s="22" t="str">
        <f aca="false">IF(COUNTIF('Plan 9+1 (con Pehuamar)'!$A$2:$A$227,A2467)&gt;0,"Sí","No")</f>
        <v>No</v>
      </c>
    </row>
    <row r="2468" customFormat="false" ht="15" hidden="false" customHeight="true" outlineLevel="0" collapsed="false">
      <c r="A2468" s="6" t="n">
        <v>202602</v>
      </c>
      <c r="B2468" s="6" t="n">
        <v>15</v>
      </c>
      <c r="C2468" s="6" t="n">
        <v>1504</v>
      </c>
      <c r="D2468" s="6" t="s">
        <v>359</v>
      </c>
      <c r="E2468" s="6" t="s">
        <v>2617</v>
      </c>
      <c r="F2468" s="6" t="s">
        <v>201</v>
      </c>
      <c r="G2468" s="6" t="s">
        <v>130</v>
      </c>
      <c r="H2468" s="6" t="s">
        <v>1715</v>
      </c>
      <c r="I2468" s="27" t="n">
        <v>10</v>
      </c>
      <c r="J2468" s="27" t="n">
        <v>10</v>
      </c>
      <c r="K2468" s="27" t="n">
        <v>4</v>
      </c>
      <c r="L2468" s="28" t="n">
        <f aca="false">I2468+J2468</f>
        <v>20</v>
      </c>
      <c r="M2468" s="28" t="n">
        <f aca="false">L2468+K2468</f>
        <v>24</v>
      </c>
      <c r="N2468" s="22" t="str">
        <f aca="false">IF(I2468&gt;0,"Sí","No")</f>
        <v>Sí</v>
      </c>
      <c r="O2468" s="22" t="str">
        <f aca="false">IF(J2468&gt;0,"Sí","No")</f>
        <v>Sí</v>
      </c>
      <c r="P2468" s="22" t="str">
        <f aca="false">IF(K2468&gt;0,"Sí","No")</f>
        <v>Sí</v>
      </c>
      <c r="Q2468" s="22" t="str">
        <f aca="false">IF(OR(I2468&gt;0,J2468&gt;0),"Sí","No")</f>
        <v>Sí</v>
      </c>
      <c r="R2468" s="27" t="n">
        <v>1750</v>
      </c>
      <c r="S2468" s="27" t="n">
        <v>2500</v>
      </c>
      <c r="T2468" s="27" t="n">
        <v>1310</v>
      </c>
      <c r="U2468" s="27" t="n">
        <v>2000</v>
      </c>
      <c r="V2468" s="27" t="n">
        <v>3500</v>
      </c>
      <c r="W2468" s="12" t="n">
        <f aca="false">IF(AND(I2468&gt;0,R2468&gt;0),(S2468-R2468)/R2468,"")</f>
        <v>0.428571428571429</v>
      </c>
      <c r="X2468" s="12" t="n">
        <f aca="false">IF(AND(J2468&gt;0,T2468&gt;0),(U2468-T2468)/T2468,"")</f>
        <v>0.526717557251908</v>
      </c>
      <c r="Y2468" s="12" t="n">
        <f aca="false">IF(AND(K2468&gt;0,V2468&gt;0),(V2468-Resumen!$B$7)/Resumen!$B$7,"")</f>
        <v>0.4</v>
      </c>
      <c r="Z2468" s="28" t="n">
        <f aca="false">IF(AND(K2468&gt;0,I2468&gt;0,V2468&gt;0,S2468&gt;0),V2468-S2468,"")</f>
        <v>1000</v>
      </c>
      <c r="AA2468" s="12" t="n">
        <f aca="false">IF(Z2468&lt;&gt;"",Z2468/S2468,"")</f>
        <v>0.4</v>
      </c>
      <c r="AB2468" s="28" t="n">
        <f aca="false">IF(AND(K2468&gt;0,J2468&gt;0,V2468&gt;0,U2468&gt;0),V2468-U2468,"")</f>
        <v>1500</v>
      </c>
      <c r="AC2468" s="12" t="n">
        <f aca="false">IF(AB2468&lt;&gt;"",AB2468/U2468,"")</f>
        <v>0.75</v>
      </c>
      <c r="AD2468" s="27" t="n">
        <v>3</v>
      </c>
      <c r="AE2468" s="27" t="n">
        <v>2</v>
      </c>
      <c r="AF2468" s="27" t="n">
        <v>3</v>
      </c>
      <c r="AG2468" s="28" t="n">
        <f aca="false">AD2468+AE2468+AF2468</f>
        <v>8</v>
      </c>
      <c r="AH2468" s="12" t="n">
        <f aca="false">IF(AG2468&gt;0,AD2468/AG2468,"")</f>
        <v>0.375</v>
      </c>
      <c r="AI2468" s="27" t="n">
        <v>1</v>
      </c>
      <c r="AJ2468" s="27" t="n">
        <v>0</v>
      </c>
      <c r="AK2468" s="27" t="n">
        <v>0</v>
      </c>
      <c r="AL2468" s="22" t="str">
        <f aca="false">IF(OR(AJ2468&gt;0,AK2468&gt;0),"Sí","No")</f>
        <v>No</v>
      </c>
      <c r="AM2468" s="6" t="s">
        <v>198</v>
      </c>
      <c r="AN2468" s="6" t="s">
        <v>198</v>
      </c>
      <c r="AO2468" s="12" t="n">
        <f aca="false">IF(M2468&gt;0,K2468/M2468,"")</f>
        <v>0.166666666666667</v>
      </c>
      <c r="AP2468" s="22" t="str">
        <f aca="false">IF(M2468&gt;=Resumen!$B$5,"Alto","Bajo")</f>
        <v>Bajo</v>
      </c>
      <c r="AQ2468" s="22" t="str">
        <f aca="false">IF(AO2468&gt;=Resumen!$B$28,"Alto","Bajo")</f>
        <v>Bajo</v>
      </c>
      <c r="AR2468" s="22" t="str">
        <f aca="false">AP2468&amp;" Potencial / "&amp;AQ2468&amp;" Share"</f>
        <v>Bajo Potencial / Bajo Share</v>
      </c>
      <c r="AS2468" s="22" t="str">
        <f aca="false">IF(Q2468="Sí",IF(AO2468&gt;=Resumen!$B$29,"Alto","Bajo"),"")</f>
        <v>Bajo</v>
      </c>
      <c r="AT2468" s="22" t="str">
        <f aca="false">IF(AS2468&lt;&gt;"",AP2468&amp;" Potencial / "&amp;AS2468&amp;" Share","")</f>
        <v>Bajo Potencial / Bajo Share</v>
      </c>
      <c r="AU2468" s="22" t="str">
        <f aca="false">IF(AH2468="","Sin dato",IF(AH2468-AO2468&gt;Resumen!$B$6,"Sobre-exhibido",IF(AO2468-AH2468&gt;Resumen!$B$6,"Sub-exhibido","En línea")))</f>
        <v>Sobre-exhibido</v>
      </c>
      <c r="AV2468" s="22" t="n">
        <f aca="false">IF(AT2468="","",IF(AT2468="Alto Potencial / Bajo Share",1,IF(AT2468="Alto Potencial / Alto Share",2,IF(AT2468="Bajo Potencial / Alto Share",3,4))))</f>
        <v>4</v>
      </c>
      <c r="AW2468" s="22" t="str">
        <f aca="false">IF(Q2468="No","Sin competencia directa",IF(AV2468=1,"1 - Foco Conquista (Alto Pot / Bajo Share)",IF(AV2468=2,"2 - Foco Defensa (Alto Pot / Alto Share)",IF(AV2468=3,"3 - Monitoreo (Bajo Pot / Alto Share)","4 - Baja Prioridad (Bajo Pot / Bajo Share)"))))</f>
        <v>4 - Baja Prioridad (Bajo Pot / Bajo Share)</v>
      </c>
      <c r="AX2468" s="12" t="str">
        <f aca="false">IF(OR(IFERROR(AND(W2468&lt;&gt;"",Y2468&lt;&gt;"",Y2468-W2468&gt;Resumen!$B$8),FALSE()),IFERROR(AND(X2468&lt;&gt;"",Y2468&lt;&gt;"",Y2468-X2468&gt;Resumen!$B$8),FALSE())),MAX(IF(IFERROR(AND(W2468&lt;&gt;"",Y2468&lt;&gt;"",Y2468-W2468&gt;Resumen!$B$8),FALSE()),Y2468-W2468,0),IF(IFERROR(AND(X2468&lt;&gt;"",Y2468&lt;&gt;"",Y2468-X2468&gt;Resumen!$B$8),FALSE()),Y2468-X2468,0)),"")</f>
        <v/>
      </c>
      <c r="AY2468" s="22" t="str">
        <f aca="false">IF(OR(IFERROR(AND(W2468&lt;&gt;"",Y2468&lt;&gt;"",Y2468-W2468&gt;Resumen!$B$8),FALSE()),IFERROR(AND(X2468&lt;&gt;"",Y2468&lt;&gt;"",Y2468-X2468&gt;Resumen!$B$8),FALSE())),TRIM("Lays tiene mayor markup que "&amp;IF(IFERROR(AND(W2468&lt;&gt;"",Y2468&lt;&gt;"",Y2468-W2468&gt;Resumen!$B$8),FALSE()),"Quento ","")&amp;IF(IFERROR(AND(X2468&lt;&gt;"",Y2468&lt;&gt;"",Y2468-X2468&gt;Resumen!$B$8),FALSE()),"Julicroc ","")&amp;"en este PDV"),"")</f>
        <v/>
      </c>
      <c r="AZ2468" s="22" t="str">
        <f aca="false">IF(COUNTIF('Plan Pehuamar - Lista'!$A$2:$A$167,A2468)&gt;0,"Sí","No")</f>
        <v>No</v>
      </c>
      <c r="BA2468" s="22" t="str">
        <f aca="false">IF(COUNTIF('Plan Combo 9+1'!$A$2:$A$226,A2468)&gt;0,"Sí","No")</f>
        <v>No</v>
      </c>
      <c r="BB2468" s="22" t="str">
        <f aca="false">IF(AH2468="","No",IF(BA2468="Sí",IF((AO2468-AH2468)&gt;Resumen!$B$6,"Sí","No"),IF((AO2468-AH2468)&gt;=Resumen!$B$132,"Sí","No")))</f>
        <v>No</v>
      </c>
      <c r="BC2468" s="22" t="str">
        <f aca="false">IF(AND(N2468="Sí",AL2468="Sí",AI2468=0),"Sí","No")</f>
        <v>No</v>
      </c>
      <c r="BD2468" s="22" t="str">
        <f aca="false">IF(COUNTIF('Plan 9+1 (con Pehuamar)'!$A$2:$A$227,A2468)&gt;0,"Sí","No")</f>
        <v>No</v>
      </c>
    </row>
    <row r="2469" customFormat="false" ht="15" hidden="false" customHeight="true" outlineLevel="0" collapsed="false">
      <c r="A2469" s="6" t="n">
        <v>202657</v>
      </c>
      <c r="B2469" s="6" t="n">
        <v>15</v>
      </c>
      <c r="C2469" s="6" t="n">
        <v>1504</v>
      </c>
      <c r="D2469" s="6" t="s">
        <v>359</v>
      </c>
      <c r="E2469" s="6" t="s">
        <v>2618</v>
      </c>
      <c r="F2469" s="6" t="s">
        <v>201</v>
      </c>
      <c r="G2469" s="6" t="s">
        <v>130</v>
      </c>
      <c r="H2469" s="6" t="s">
        <v>1715</v>
      </c>
      <c r="I2469" s="27" t="n">
        <v>8</v>
      </c>
      <c r="J2469" s="27" t="n">
        <v>8</v>
      </c>
      <c r="K2469" s="27" t="n">
        <v>5</v>
      </c>
      <c r="L2469" s="28" t="n">
        <f aca="false">I2469+J2469</f>
        <v>16</v>
      </c>
      <c r="M2469" s="28" t="n">
        <f aca="false">L2469+K2469</f>
        <v>21</v>
      </c>
      <c r="N2469" s="22" t="str">
        <f aca="false">IF(I2469&gt;0,"Sí","No")</f>
        <v>Sí</v>
      </c>
      <c r="O2469" s="22" t="str">
        <f aca="false">IF(J2469&gt;0,"Sí","No")</f>
        <v>Sí</v>
      </c>
      <c r="P2469" s="22" t="str">
        <f aca="false">IF(K2469&gt;0,"Sí","No")</f>
        <v>Sí</v>
      </c>
      <c r="Q2469" s="22" t="str">
        <f aca="false">IF(OR(I2469&gt;0,J2469&gt;0),"Sí","No")</f>
        <v>Sí</v>
      </c>
      <c r="R2469" s="27" t="n">
        <v>1800</v>
      </c>
      <c r="S2469" s="27" t="n">
        <v>2600</v>
      </c>
      <c r="T2469" s="27" t="n">
        <v>1300</v>
      </c>
      <c r="U2469" s="27" t="n">
        <v>1950</v>
      </c>
      <c r="V2469" s="27" t="n">
        <v>3550</v>
      </c>
      <c r="W2469" s="12" t="n">
        <f aca="false">IF(AND(I2469&gt;0,R2469&gt;0),(S2469-R2469)/R2469,"")</f>
        <v>0.444444444444444</v>
      </c>
      <c r="X2469" s="12" t="n">
        <f aca="false">IF(AND(J2469&gt;0,T2469&gt;0),(U2469-T2469)/T2469,"")</f>
        <v>0.5</v>
      </c>
      <c r="Y2469" s="12" t="n">
        <f aca="false">IF(AND(K2469&gt;0,V2469&gt;0),(V2469-Resumen!$B$7)/Resumen!$B$7,"")</f>
        <v>0.42</v>
      </c>
      <c r="Z2469" s="28" t="n">
        <f aca="false">IF(AND(K2469&gt;0,I2469&gt;0,V2469&gt;0,S2469&gt;0),V2469-S2469,"")</f>
        <v>950</v>
      </c>
      <c r="AA2469" s="12" t="n">
        <f aca="false">IF(Z2469&lt;&gt;"",Z2469/S2469,"")</f>
        <v>0.365384615384615</v>
      </c>
      <c r="AB2469" s="28" t="n">
        <f aca="false">IF(AND(K2469&gt;0,J2469&gt;0,V2469&gt;0,U2469&gt;0),V2469-U2469,"")</f>
        <v>1600</v>
      </c>
      <c r="AC2469" s="12" t="n">
        <f aca="false">IF(AB2469&lt;&gt;"",AB2469/U2469,"")</f>
        <v>0.820512820512821</v>
      </c>
      <c r="AD2469" s="27" t="n">
        <v>3</v>
      </c>
      <c r="AE2469" s="27" t="n">
        <v>4</v>
      </c>
      <c r="AF2469" s="27" t="n">
        <v>3</v>
      </c>
      <c r="AG2469" s="28" t="n">
        <f aca="false">AD2469+AE2469+AF2469</f>
        <v>10</v>
      </c>
      <c r="AH2469" s="12" t="n">
        <f aca="false">IF(AG2469&gt;0,AD2469/AG2469,"")</f>
        <v>0.3</v>
      </c>
      <c r="AI2469" s="27" t="n">
        <v>1</v>
      </c>
      <c r="AJ2469" s="27" t="n">
        <v>0</v>
      </c>
      <c r="AK2469" s="27" t="n">
        <v>1</v>
      </c>
      <c r="AL2469" s="22" t="str">
        <f aca="false">IF(OR(AJ2469&gt;0,AK2469&gt;0),"Sí","No")</f>
        <v>Sí</v>
      </c>
      <c r="AM2469" s="6" t="s">
        <v>198</v>
      </c>
      <c r="AN2469" s="6" t="s">
        <v>198</v>
      </c>
      <c r="AO2469" s="12" t="n">
        <f aca="false">IF(M2469&gt;0,K2469/M2469,"")</f>
        <v>0.238095238095238</v>
      </c>
      <c r="AP2469" s="22" t="str">
        <f aca="false">IF(M2469&gt;=Resumen!$B$5,"Alto","Bajo")</f>
        <v>Bajo</v>
      </c>
      <c r="AQ2469" s="22" t="str">
        <f aca="false">IF(AO2469&gt;=Resumen!$B$28,"Alto","Bajo")</f>
        <v>Bajo</v>
      </c>
      <c r="AR2469" s="22" t="str">
        <f aca="false">AP2469&amp;" Potencial / "&amp;AQ2469&amp;" Share"</f>
        <v>Bajo Potencial / Bajo Share</v>
      </c>
      <c r="AS2469" s="22" t="str">
        <f aca="false">IF(Q2469="Sí",IF(AO2469&gt;=Resumen!$B$29,"Alto","Bajo"),"")</f>
        <v>Bajo</v>
      </c>
      <c r="AT2469" s="22" t="str">
        <f aca="false">IF(AS2469&lt;&gt;"",AP2469&amp;" Potencial / "&amp;AS2469&amp;" Share","")</f>
        <v>Bajo Potencial / Bajo Share</v>
      </c>
      <c r="AU2469" s="22" t="str">
        <f aca="false">IF(AH2469="","Sin dato",IF(AH2469-AO2469&gt;Resumen!$B$6,"Sobre-exhibido",IF(AO2469-AH2469&gt;Resumen!$B$6,"Sub-exhibido","En línea")))</f>
        <v>Sobre-exhibido</v>
      </c>
      <c r="AV2469" s="22" t="n">
        <f aca="false">IF(AT2469="","",IF(AT2469="Alto Potencial / Bajo Share",1,IF(AT2469="Alto Potencial / Alto Share",2,IF(AT2469="Bajo Potencial / Alto Share",3,4))))</f>
        <v>4</v>
      </c>
      <c r="AW2469" s="22" t="str">
        <f aca="false">IF(Q2469="No","Sin competencia directa",IF(AV2469=1,"1 - Foco Conquista (Alto Pot / Bajo Share)",IF(AV2469=2,"2 - Foco Defensa (Alto Pot / Alto Share)",IF(AV2469=3,"3 - Monitoreo (Bajo Pot / Alto Share)","4 - Baja Prioridad (Bajo Pot / Bajo Share)"))))</f>
        <v>4 - Baja Prioridad (Bajo Pot / Bajo Share)</v>
      </c>
      <c r="AX2469" s="12" t="str">
        <f aca="false">IF(OR(IFERROR(AND(W2469&lt;&gt;"",Y2469&lt;&gt;"",Y2469-W2469&gt;Resumen!$B$8),FALSE()),IFERROR(AND(X2469&lt;&gt;"",Y2469&lt;&gt;"",Y2469-X2469&gt;Resumen!$B$8),FALSE())),MAX(IF(IFERROR(AND(W2469&lt;&gt;"",Y2469&lt;&gt;"",Y2469-W2469&gt;Resumen!$B$8),FALSE()),Y2469-W2469,0),IF(IFERROR(AND(X2469&lt;&gt;"",Y2469&lt;&gt;"",Y2469-X2469&gt;Resumen!$B$8),FALSE()),Y2469-X2469,0)),"")</f>
        <v/>
      </c>
      <c r="AY2469" s="22" t="str">
        <f aca="false">IF(OR(IFERROR(AND(W2469&lt;&gt;"",Y2469&lt;&gt;"",Y2469-W2469&gt;Resumen!$B$8),FALSE()),IFERROR(AND(X2469&lt;&gt;"",Y2469&lt;&gt;"",Y2469-X2469&gt;Resumen!$B$8),FALSE())),TRIM("Lays tiene mayor markup que "&amp;IF(IFERROR(AND(W2469&lt;&gt;"",Y2469&lt;&gt;"",Y2469-W2469&gt;Resumen!$B$8),FALSE()),"Quento ","")&amp;IF(IFERROR(AND(X2469&lt;&gt;"",Y2469&lt;&gt;"",Y2469-X2469&gt;Resumen!$B$8),FALSE()),"Julicroc ","")&amp;"en este PDV"),"")</f>
        <v/>
      </c>
      <c r="AZ2469" s="22" t="str">
        <f aca="false">IF(COUNTIF('Plan Pehuamar - Lista'!$A$2:$A$167,A2469)&gt;0,"Sí","No")</f>
        <v>No</v>
      </c>
      <c r="BA2469" s="22" t="str">
        <f aca="false">IF(COUNTIF('Plan Combo 9+1'!$A$2:$A$226,A2469)&gt;0,"Sí","No")</f>
        <v>No</v>
      </c>
      <c r="BB2469" s="22" t="str">
        <f aca="false">IF(AH2469="","No",IF(BA2469="Sí",IF((AO2469-AH2469)&gt;Resumen!$B$6,"Sí","No"),IF((AO2469-AH2469)&gt;=Resumen!$B$132,"Sí","No")))</f>
        <v>No</v>
      </c>
      <c r="BC2469" s="22" t="str">
        <f aca="false">IF(AND(N2469="Sí",AL2469="Sí",AI2469=0),"Sí","No")</f>
        <v>No</v>
      </c>
      <c r="BD2469" s="22" t="str">
        <f aca="false">IF(COUNTIF('Plan 9+1 (con Pehuamar)'!$A$2:$A$227,A2469)&gt;0,"Sí","No")</f>
        <v>No</v>
      </c>
    </row>
    <row r="2470" customFormat="false" ht="15" hidden="false" customHeight="true" outlineLevel="0" collapsed="false">
      <c r="A2470" s="6" t="n">
        <v>202762</v>
      </c>
      <c r="B2470" s="6" t="n">
        <v>15</v>
      </c>
      <c r="C2470" s="6" t="n">
        <v>1504</v>
      </c>
      <c r="D2470" s="6" t="s">
        <v>359</v>
      </c>
      <c r="E2470" s="6" t="s">
        <v>2619</v>
      </c>
      <c r="F2470" s="6" t="s">
        <v>206</v>
      </c>
      <c r="G2470" s="6" t="s">
        <v>130</v>
      </c>
      <c r="H2470" s="6" t="s">
        <v>1715</v>
      </c>
      <c r="I2470" s="27" t="n">
        <v>8</v>
      </c>
      <c r="J2470" s="27" t="n">
        <v>0</v>
      </c>
      <c r="K2470" s="27" t="n">
        <v>4</v>
      </c>
      <c r="L2470" s="28" t="n">
        <f aca="false">I2470+J2470</f>
        <v>8</v>
      </c>
      <c r="M2470" s="28" t="n">
        <f aca="false">L2470+K2470</f>
        <v>12</v>
      </c>
      <c r="N2470" s="22" t="str">
        <f aca="false">IF(I2470&gt;0,"Sí","No")</f>
        <v>Sí</v>
      </c>
      <c r="O2470" s="22" t="str">
        <f aca="false">IF(J2470&gt;0,"Sí","No")</f>
        <v>No</v>
      </c>
      <c r="P2470" s="22" t="str">
        <f aca="false">IF(K2470&gt;0,"Sí","No")</f>
        <v>Sí</v>
      </c>
      <c r="Q2470" s="22" t="str">
        <f aca="false">IF(OR(I2470&gt;0,J2470&gt;0),"Sí","No")</f>
        <v>Sí</v>
      </c>
      <c r="R2470" s="27" t="n">
        <v>1800</v>
      </c>
      <c r="S2470" s="27" t="n">
        <v>2500</v>
      </c>
      <c r="T2470" s="27"/>
      <c r="U2470" s="27"/>
      <c r="V2470" s="27" t="n">
        <v>3500</v>
      </c>
      <c r="W2470" s="12" t="n">
        <f aca="false">IF(AND(I2470&gt;0,R2470&gt;0),(S2470-R2470)/R2470,"")</f>
        <v>0.388888888888889</v>
      </c>
      <c r="X2470" s="12" t="str">
        <f aca="false">IF(AND(J2470&gt;0,T2470&gt;0),(U2470-T2470)/T2470,"")</f>
        <v/>
      </c>
      <c r="Y2470" s="12" t="n">
        <f aca="false">IF(AND(K2470&gt;0,V2470&gt;0),(V2470-Resumen!$B$7)/Resumen!$B$7,"")</f>
        <v>0.4</v>
      </c>
      <c r="Z2470" s="28" t="n">
        <f aca="false">IF(AND(K2470&gt;0,I2470&gt;0,V2470&gt;0,S2470&gt;0),V2470-S2470,"")</f>
        <v>1000</v>
      </c>
      <c r="AA2470" s="12" t="n">
        <f aca="false">IF(Z2470&lt;&gt;"",Z2470/S2470,"")</f>
        <v>0.4</v>
      </c>
      <c r="AB2470" s="28" t="str">
        <f aca="false">IF(AND(K2470&gt;0,J2470&gt;0,V2470&gt;0,U2470&gt;0),V2470-U2470,"")</f>
        <v/>
      </c>
      <c r="AC2470" s="12" t="str">
        <f aca="false">IF(AB2470&lt;&gt;"",AB2470/U2470,"")</f>
        <v/>
      </c>
      <c r="AD2470" s="27" t="n">
        <v>2</v>
      </c>
      <c r="AE2470" s="27" t="n">
        <v>4</v>
      </c>
      <c r="AF2470" s="27" t="n">
        <v>0</v>
      </c>
      <c r="AG2470" s="28" t="n">
        <f aca="false">AD2470+AE2470+AF2470</f>
        <v>6</v>
      </c>
      <c r="AH2470" s="12" t="n">
        <f aca="false">IF(AG2470&gt;0,AD2470/AG2470,"")</f>
        <v>0.333333333333333</v>
      </c>
      <c r="AI2470" s="27" t="n">
        <v>1</v>
      </c>
      <c r="AJ2470" s="27" t="n">
        <v>0</v>
      </c>
      <c r="AK2470" s="27" t="n">
        <v>0</v>
      </c>
      <c r="AL2470" s="22" t="str">
        <f aca="false">IF(OR(AJ2470&gt;0,AK2470&gt;0),"Sí","No")</f>
        <v>No</v>
      </c>
      <c r="AM2470" s="6" t="s">
        <v>198</v>
      </c>
      <c r="AN2470" s="6"/>
      <c r="AO2470" s="12" t="n">
        <f aca="false">IF(M2470&gt;0,K2470/M2470,"")</f>
        <v>0.333333333333333</v>
      </c>
      <c r="AP2470" s="22" t="str">
        <f aca="false">IF(M2470&gt;=Resumen!$B$5,"Alto","Bajo")</f>
        <v>Bajo</v>
      </c>
      <c r="AQ2470" s="22" t="str">
        <f aca="false">IF(AO2470&gt;=Resumen!$B$28,"Alto","Bajo")</f>
        <v>Bajo</v>
      </c>
      <c r="AR2470" s="22" t="str">
        <f aca="false">AP2470&amp;" Potencial / "&amp;AQ2470&amp;" Share"</f>
        <v>Bajo Potencial / Bajo Share</v>
      </c>
      <c r="AS2470" s="22" t="str">
        <f aca="false">IF(Q2470="Sí",IF(AO2470&gt;=Resumen!$B$29,"Alto","Bajo"),"")</f>
        <v>Bajo</v>
      </c>
      <c r="AT2470" s="22" t="str">
        <f aca="false">IF(AS2470&lt;&gt;"",AP2470&amp;" Potencial / "&amp;AS2470&amp;" Share","")</f>
        <v>Bajo Potencial / Bajo Share</v>
      </c>
      <c r="AU2470" s="22" t="str">
        <f aca="false">IF(AH2470="","Sin dato",IF(AH2470-AO2470&gt;Resumen!$B$6,"Sobre-exhibido",IF(AO2470-AH2470&gt;Resumen!$B$6,"Sub-exhibido","En línea")))</f>
        <v>En línea</v>
      </c>
      <c r="AV2470" s="22" t="n">
        <f aca="false">IF(AT2470="","",IF(AT2470="Alto Potencial / Bajo Share",1,IF(AT2470="Alto Potencial / Alto Share",2,IF(AT2470="Bajo Potencial / Alto Share",3,4))))</f>
        <v>4</v>
      </c>
      <c r="AW2470" s="22" t="str">
        <f aca="false">IF(Q2470="No","Sin competencia directa",IF(AV2470=1,"1 - Foco Conquista (Alto Pot / Bajo Share)",IF(AV2470=2,"2 - Foco Defensa (Alto Pot / Alto Share)",IF(AV2470=3,"3 - Monitoreo (Bajo Pot / Alto Share)","4 - Baja Prioridad (Bajo Pot / Bajo Share)"))))</f>
        <v>4 - Baja Prioridad (Bajo Pot / Bajo Share)</v>
      </c>
      <c r="AX2470" s="12" t="str">
        <f aca="false">IF(OR(IFERROR(AND(W2470&lt;&gt;"",Y2470&lt;&gt;"",Y2470-W2470&gt;Resumen!$B$8),FALSE()),IFERROR(AND(X2470&lt;&gt;"",Y2470&lt;&gt;"",Y2470-X2470&gt;Resumen!$B$8),FALSE())),MAX(IF(IFERROR(AND(W2470&lt;&gt;"",Y2470&lt;&gt;"",Y2470-W2470&gt;Resumen!$B$8),FALSE()),Y2470-W2470,0),IF(IFERROR(AND(X2470&lt;&gt;"",Y2470&lt;&gt;"",Y2470-X2470&gt;Resumen!$B$8),FALSE()),Y2470-X2470,0)),"")</f>
        <v/>
      </c>
      <c r="AY2470" s="22" t="str">
        <f aca="false">IF(OR(IFERROR(AND(W2470&lt;&gt;"",Y2470&lt;&gt;"",Y2470-W2470&gt;Resumen!$B$8),FALSE()),IFERROR(AND(X2470&lt;&gt;"",Y2470&lt;&gt;"",Y2470-X2470&gt;Resumen!$B$8),FALSE())),TRIM("Lays tiene mayor markup que "&amp;IF(IFERROR(AND(W2470&lt;&gt;"",Y2470&lt;&gt;"",Y2470-W2470&gt;Resumen!$B$8),FALSE()),"Quento ","")&amp;IF(IFERROR(AND(X2470&lt;&gt;"",Y2470&lt;&gt;"",Y2470-X2470&gt;Resumen!$B$8),FALSE()),"Julicroc ","")&amp;"en este PDV"),"")</f>
        <v/>
      </c>
      <c r="AZ2470" s="22" t="str">
        <f aca="false">IF(COUNTIF('Plan Pehuamar - Lista'!$A$2:$A$167,A2470)&gt;0,"Sí","No")</f>
        <v>No</v>
      </c>
      <c r="BA2470" s="22" t="str">
        <f aca="false">IF(COUNTIF('Plan Combo 9+1'!$A$2:$A$226,A2470)&gt;0,"Sí","No")</f>
        <v>No</v>
      </c>
      <c r="BB2470" s="22" t="str">
        <f aca="false">IF(AH2470="","No",IF(BA2470="Sí",IF((AO2470-AH2470)&gt;Resumen!$B$6,"Sí","No"),IF((AO2470-AH2470)&gt;=Resumen!$B$132,"Sí","No")))</f>
        <v>No</v>
      </c>
      <c r="BC2470" s="22" t="str">
        <f aca="false">IF(AND(N2470="Sí",AL2470="Sí",AI2470=0),"Sí","No")</f>
        <v>No</v>
      </c>
      <c r="BD2470" s="22" t="str">
        <f aca="false">IF(COUNTIF('Plan 9+1 (con Pehuamar)'!$A$2:$A$227,A2470)&gt;0,"Sí","No")</f>
        <v>No</v>
      </c>
    </row>
    <row r="2471" customFormat="false" ht="15" hidden="false" customHeight="true" outlineLevel="0" collapsed="false">
      <c r="A2471" s="6" t="n">
        <v>201898</v>
      </c>
      <c r="B2471" s="6" t="n">
        <v>15</v>
      </c>
      <c r="C2471" s="6" t="n">
        <v>1505</v>
      </c>
      <c r="D2471" s="6" t="s">
        <v>398</v>
      </c>
      <c r="E2471" s="6" t="s">
        <v>2620</v>
      </c>
      <c r="F2471" s="6" t="s">
        <v>206</v>
      </c>
      <c r="G2471" s="6" t="s">
        <v>130</v>
      </c>
      <c r="H2471" s="6" t="s">
        <v>1715</v>
      </c>
      <c r="I2471" s="27" t="n">
        <v>5</v>
      </c>
      <c r="J2471" s="27" t="n">
        <v>0</v>
      </c>
      <c r="K2471" s="27" t="n">
        <v>3</v>
      </c>
      <c r="L2471" s="28" t="n">
        <f aca="false">I2471+J2471</f>
        <v>5</v>
      </c>
      <c r="M2471" s="28" t="n">
        <f aca="false">L2471+K2471</f>
        <v>8</v>
      </c>
      <c r="N2471" s="22" t="str">
        <f aca="false">IF(I2471&gt;0,"Sí","No")</f>
        <v>Sí</v>
      </c>
      <c r="O2471" s="22" t="str">
        <f aca="false">IF(J2471&gt;0,"Sí","No")</f>
        <v>No</v>
      </c>
      <c r="P2471" s="22" t="str">
        <f aca="false">IF(K2471&gt;0,"Sí","No")</f>
        <v>Sí</v>
      </c>
      <c r="Q2471" s="22" t="str">
        <f aca="false">IF(OR(I2471&gt;0,J2471&gt;0),"Sí","No")</f>
        <v>Sí</v>
      </c>
      <c r="R2471" s="27" t="n">
        <v>1900</v>
      </c>
      <c r="S2471" s="27" t="n">
        <v>2750</v>
      </c>
      <c r="T2471" s="27"/>
      <c r="U2471" s="27"/>
      <c r="V2471" s="27" t="n">
        <v>3600</v>
      </c>
      <c r="W2471" s="12" t="n">
        <f aca="false">IF(AND(I2471&gt;0,R2471&gt;0),(S2471-R2471)/R2471,"")</f>
        <v>0.447368421052632</v>
      </c>
      <c r="X2471" s="12" t="str">
        <f aca="false">IF(AND(J2471&gt;0,T2471&gt;0),(U2471-T2471)/T2471,"")</f>
        <v/>
      </c>
      <c r="Y2471" s="12" t="n">
        <f aca="false">IF(AND(K2471&gt;0,V2471&gt;0),(V2471-Resumen!$B$7)/Resumen!$B$7,"")</f>
        <v>0.44</v>
      </c>
      <c r="Z2471" s="28" t="n">
        <f aca="false">IF(AND(K2471&gt;0,I2471&gt;0,V2471&gt;0,S2471&gt;0),V2471-S2471,"")</f>
        <v>850</v>
      </c>
      <c r="AA2471" s="12" t="n">
        <f aca="false">IF(Z2471&lt;&gt;"",Z2471/S2471,"")</f>
        <v>0.309090909090909</v>
      </c>
      <c r="AB2471" s="28" t="str">
        <f aca="false">IF(AND(K2471&gt;0,J2471&gt;0,V2471&gt;0,U2471&gt;0),V2471-U2471,"")</f>
        <v/>
      </c>
      <c r="AC2471" s="12" t="str">
        <f aca="false">IF(AB2471&lt;&gt;"",AB2471/U2471,"")</f>
        <v/>
      </c>
      <c r="AD2471" s="27" t="n">
        <v>2</v>
      </c>
      <c r="AE2471" s="27" t="n">
        <v>2</v>
      </c>
      <c r="AF2471" s="27" t="n">
        <v>0</v>
      </c>
      <c r="AG2471" s="28" t="n">
        <f aca="false">AD2471+AE2471+AF2471</f>
        <v>4</v>
      </c>
      <c r="AH2471" s="12" t="n">
        <f aca="false">IF(AG2471&gt;0,AD2471/AG2471,"")</f>
        <v>0.5</v>
      </c>
      <c r="AI2471" s="27" t="n">
        <v>1</v>
      </c>
      <c r="AJ2471" s="27" t="n">
        <v>0</v>
      </c>
      <c r="AK2471" s="27" t="n">
        <v>0</v>
      </c>
      <c r="AL2471" s="22" t="str">
        <f aca="false">IF(OR(AJ2471&gt;0,AK2471&gt;0),"Sí","No")</f>
        <v>No</v>
      </c>
      <c r="AM2471" s="6" t="s">
        <v>198</v>
      </c>
      <c r="AN2471" s="6"/>
      <c r="AO2471" s="12" t="n">
        <f aca="false">IF(M2471&gt;0,K2471/M2471,"")</f>
        <v>0.375</v>
      </c>
      <c r="AP2471" s="22" t="str">
        <f aca="false">IF(M2471&gt;=Resumen!$B$5,"Alto","Bajo")</f>
        <v>Bajo</v>
      </c>
      <c r="AQ2471" s="22" t="str">
        <f aca="false">IF(AO2471&gt;=Resumen!$B$28,"Alto","Bajo")</f>
        <v>Bajo</v>
      </c>
      <c r="AR2471" s="22" t="str">
        <f aca="false">AP2471&amp;" Potencial / "&amp;AQ2471&amp;" Share"</f>
        <v>Bajo Potencial / Bajo Share</v>
      </c>
      <c r="AS2471" s="22" t="str">
        <f aca="false">IF(Q2471="Sí",IF(AO2471&gt;=Resumen!$B$29,"Alto","Bajo"),"")</f>
        <v>Bajo</v>
      </c>
      <c r="AT2471" s="22" t="str">
        <f aca="false">IF(AS2471&lt;&gt;"",AP2471&amp;" Potencial / "&amp;AS2471&amp;" Share","")</f>
        <v>Bajo Potencial / Bajo Share</v>
      </c>
      <c r="AU2471" s="22" t="str">
        <f aca="false">IF(AH2471="","Sin dato",IF(AH2471-AO2471&gt;Resumen!$B$6,"Sobre-exhibido",IF(AO2471-AH2471&gt;Resumen!$B$6,"Sub-exhibido","En línea")))</f>
        <v>Sobre-exhibido</v>
      </c>
      <c r="AV2471" s="22" t="n">
        <f aca="false">IF(AT2471="","",IF(AT2471="Alto Potencial / Bajo Share",1,IF(AT2471="Alto Potencial / Alto Share",2,IF(AT2471="Bajo Potencial / Alto Share",3,4))))</f>
        <v>4</v>
      </c>
      <c r="AW2471" s="22" t="str">
        <f aca="false">IF(Q2471="No","Sin competencia directa",IF(AV2471=1,"1 - Foco Conquista (Alto Pot / Bajo Share)",IF(AV2471=2,"2 - Foco Defensa (Alto Pot / Alto Share)",IF(AV2471=3,"3 - Monitoreo (Bajo Pot / Alto Share)","4 - Baja Prioridad (Bajo Pot / Bajo Share)"))))</f>
        <v>4 - Baja Prioridad (Bajo Pot / Bajo Share)</v>
      </c>
      <c r="AX2471" s="12" t="str">
        <f aca="false">IF(OR(IFERROR(AND(W2471&lt;&gt;"",Y2471&lt;&gt;"",Y2471-W2471&gt;Resumen!$B$8),FALSE()),IFERROR(AND(X2471&lt;&gt;"",Y2471&lt;&gt;"",Y2471-X2471&gt;Resumen!$B$8),FALSE())),MAX(IF(IFERROR(AND(W2471&lt;&gt;"",Y2471&lt;&gt;"",Y2471-W2471&gt;Resumen!$B$8),FALSE()),Y2471-W2471,0),IF(IFERROR(AND(X2471&lt;&gt;"",Y2471&lt;&gt;"",Y2471-X2471&gt;Resumen!$B$8),FALSE()),Y2471-X2471,0)),"")</f>
        <v/>
      </c>
      <c r="AY2471" s="22" t="str">
        <f aca="false">IF(OR(IFERROR(AND(W2471&lt;&gt;"",Y2471&lt;&gt;"",Y2471-W2471&gt;Resumen!$B$8),FALSE()),IFERROR(AND(X2471&lt;&gt;"",Y2471&lt;&gt;"",Y2471-X2471&gt;Resumen!$B$8),FALSE())),TRIM("Lays tiene mayor markup que "&amp;IF(IFERROR(AND(W2471&lt;&gt;"",Y2471&lt;&gt;"",Y2471-W2471&gt;Resumen!$B$8),FALSE()),"Quento ","")&amp;IF(IFERROR(AND(X2471&lt;&gt;"",Y2471&lt;&gt;"",Y2471-X2471&gt;Resumen!$B$8),FALSE()),"Julicroc ","")&amp;"en este PDV"),"")</f>
        <v/>
      </c>
      <c r="AZ2471" s="22" t="str">
        <f aca="false">IF(COUNTIF('Plan Pehuamar - Lista'!$A$2:$A$167,A2471)&gt;0,"Sí","No")</f>
        <v>No</v>
      </c>
      <c r="BA2471" s="22" t="str">
        <f aca="false">IF(COUNTIF('Plan Combo 9+1'!$A$2:$A$226,A2471)&gt;0,"Sí","No")</f>
        <v>No</v>
      </c>
      <c r="BB2471" s="22" t="str">
        <f aca="false">IF(AH2471="","No",IF(BA2471="Sí",IF((AO2471-AH2471)&gt;Resumen!$B$6,"Sí","No"),IF((AO2471-AH2471)&gt;=Resumen!$B$132,"Sí","No")))</f>
        <v>No</v>
      </c>
      <c r="BC2471" s="22" t="str">
        <f aca="false">IF(AND(N2471="Sí",AL2471="Sí",AI2471=0),"Sí","No")</f>
        <v>No</v>
      </c>
      <c r="BD2471" s="22" t="str">
        <f aca="false">IF(COUNTIF('Plan 9+1 (con Pehuamar)'!$A$2:$A$227,A2471)&gt;0,"Sí","No")</f>
        <v>No</v>
      </c>
    </row>
    <row r="2472" customFormat="false" ht="15" hidden="false" customHeight="true" outlineLevel="0" collapsed="false">
      <c r="A2472" s="6" t="n">
        <v>201900</v>
      </c>
      <c r="B2472" s="6" t="n">
        <v>15</v>
      </c>
      <c r="C2472" s="6" t="n">
        <v>1505</v>
      </c>
      <c r="D2472" s="6" t="s">
        <v>398</v>
      </c>
      <c r="E2472" s="6" t="s">
        <v>2621</v>
      </c>
      <c r="F2472" s="6" t="s">
        <v>201</v>
      </c>
      <c r="G2472" s="6" t="s">
        <v>130</v>
      </c>
      <c r="H2472" s="6" t="s">
        <v>1715</v>
      </c>
      <c r="I2472" s="27" t="n">
        <v>8</v>
      </c>
      <c r="J2472" s="27" t="n">
        <v>0</v>
      </c>
      <c r="K2472" s="27" t="n">
        <v>4</v>
      </c>
      <c r="L2472" s="28" t="n">
        <f aca="false">I2472+J2472</f>
        <v>8</v>
      </c>
      <c r="M2472" s="28" t="n">
        <f aca="false">L2472+K2472</f>
        <v>12</v>
      </c>
      <c r="N2472" s="22" t="str">
        <f aca="false">IF(I2472&gt;0,"Sí","No")</f>
        <v>Sí</v>
      </c>
      <c r="O2472" s="22" t="str">
        <f aca="false">IF(J2472&gt;0,"Sí","No")</f>
        <v>No</v>
      </c>
      <c r="P2472" s="22" t="str">
        <f aca="false">IF(K2472&gt;0,"Sí","No")</f>
        <v>Sí</v>
      </c>
      <c r="Q2472" s="22" t="str">
        <f aca="false">IF(OR(I2472&gt;0,J2472&gt;0),"Sí","No")</f>
        <v>Sí</v>
      </c>
      <c r="R2472" s="27" t="n">
        <v>1900</v>
      </c>
      <c r="S2472" s="27" t="n">
        <v>2850</v>
      </c>
      <c r="T2472" s="27"/>
      <c r="U2472" s="27"/>
      <c r="V2472" s="27" t="n">
        <v>3750</v>
      </c>
      <c r="W2472" s="12" t="n">
        <f aca="false">IF(AND(I2472&gt;0,R2472&gt;0),(S2472-R2472)/R2472,"")</f>
        <v>0.5</v>
      </c>
      <c r="X2472" s="12" t="str">
        <f aca="false">IF(AND(J2472&gt;0,T2472&gt;0),(U2472-T2472)/T2472,"")</f>
        <v/>
      </c>
      <c r="Y2472" s="12" t="n">
        <f aca="false">IF(AND(K2472&gt;0,V2472&gt;0),(V2472-Resumen!$B$7)/Resumen!$B$7,"")</f>
        <v>0.5</v>
      </c>
      <c r="Z2472" s="28" t="n">
        <f aca="false">IF(AND(K2472&gt;0,I2472&gt;0,V2472&gt;0,S2472&gt;0),V2472-S2472,"")</f>
        <v>900</v>
      </c>
      <c r="AA2472" s="12" t="n">
        <f aca="false">IF(Z2472&lt;&gt;"",Z2472/S2472,"")</f>
        <v>0.315789473684211</v>
      </c>
      <c r="AB2472" s="28" t="str">
        <f aca="false">IF(AND(K2472&gt;0,J2472&gt;0,V2472&gt;0,U2472&gt;0),V2472-U2472,"")</f>
        <v/>
      </c>
      <c r="AC2472" s="12" t="str">
        <f aca="false">IF(AB2472&lt;&gt;"",AB2472/U2472,"")</f>
        <v/>
      </c>
      <c r="AD2472" s="27" t="n">
        <v>2</v>
      </c>
      <c r="AE2472" s="27" t="n">
        <v>2</v>
      </c>
      <c r="AF2472" s="27" t="n">
        <v>0</v>
      </c>
      <c r="AG2472" s="28" t="n">
        <f aca="false">AD2472+AE2472+AF2472</f>
        <v>4</v>
      </c>
      <c r="AH2472" s="12" t="n">
        <f aca="false">IF(AG2472&gt;0,AD2472/AG2472,"")</f>
        <v>0.5</v>
      </c>
      <c r="AI2472" s="27" t="n">
        <v>0</v>
      </c>
      <c r="AJ2472" s="27" t="n">
        <v>0</v>
      </c>
      <c r="AK2472" s="27" t="n">
        <v>0</v>
      </c>
      <c r="AL2472" s="22" t="str">
        <f aca="false">IF(OR(AJ2472&gt;0,AK2472&gt;0),"Sí","No")</f>
        <v>No</v>
      </c>
      <c r="AM2472" s="6" t="s">
        <v>198</v>
      </c>
      <c r="AN2472" s="6"/>
      <c r="AO2472" s="12" t="n">
        <f aca="false">IF(M2472&gt;0,K2472/M2472,"")</f>
        <v>0.333333333333333</v>
      </c>
      <c r="AP2472" s="22" t="str">
        <f aca="false">IF(M2472&gt;=Resumen!$B$5,"Alto","Bajo")</f>
        <v>Bajo</v>
      </c>
      <c r="AQ2472" s="22" t="str">
        <f aca="false">IF(AO2472&gt;=Resumen!$B$28,"Alto","Bajo")</f>
        <v>Bajo</v>
      </c>
      <c r="AR2472" s="22" t="str">
        <f aca="false">AP2472&amp;" Potencial / "&amp;AQ2472&amp;" Share"</f>
        <v>Bajo Potencial / Bajo Share</v>
      </c>
      <c r="AS2472" s="22" t="str">
        <f aca="false">IF(Q2472="Sí",IF(AO2472&gt;=Resumen!$B$29,"Alto","Bajo"),"")</f>
        <v>Bajo</v>
      </c>
      <c r="AT2472" s="22" t="str">
        <f aca="false">IF(AS2472&lt;&gt;"",AP2472&amp;" Potencial / "&amp;AS2472&amp;" Share","")</f>
        <v>Bajo Potencial / Bajo Share</v>
      </c>
      <c r="AU2472" s="22" t="str">
        <f aca="false">IF(AH2472="","Sin dato",IF(AH2472-AO2472&gt;Resumen!$B$6,"Sobre-exhibido",IF(AO2472-AH2472&gt;Resumen!$B$6,"Sub-exhibido","En línea")))</f>
        <v>Sobre-exhibido</v>
      </c>
      <c r="AV2472" s="22" t="n">
        <f aca="false">IF(AT2472="","",IF(AT2472="Alto Potencial / Bajo Share",1,IF(AT2472="Alto Potencial / Alto Share",2,IF(AT2472="Bajo Potencial / Alto Share",3,4))))</f>
        <v>4</v>
      </c>
      <c r="AW2472" s="22" t="str">
        <f aca="false">IF(Q2472="No","Sin competencia directa",IF(AV2472=1,"1 - Foco Conquista (Alto Pot / Bajo Share)",IF(AV2472=2,"2 - Foco Defensa (Alto Pot / Alto Share)",IF(AV2472=3,"3 - Monitoreo (Bajo Pot / Alto Share)","4 - Baja Prioridad (Bajo Pot / Bajo Share)"))))</f>
        <v>4 - Baja Prioridad (Bajo Pot / Bajo Share)</v>
      </c>
      <c r="AX2472" s="12" t="str">
        <f aca="false">IF(OR(IFERROR(AND(W2472&lt;&gt;"",Y2472&lt;&gt;"",Y2472-W2472&gt;Resumen!$B$8),FALSE()),IFERROR(AND(X2472&lt;&gt;"",Y2472&lt;&gt;"",Y2472-X2472&gt;Resumen!$B$8),FALSE())),MAX(IF(IFERROR(AND(W2472&lt;&gt;"",Y2472&lt;&gt;"",Y2472-W2472&gt;Resumen!$B$8),FALSE()),Y2472-W2472,0),IF(IFERROR(AND(X2472&lt;&gt;"",Y2472&lt;&gt;"",Y2472-X2472&gt;Resumen!$B$8),FALSE()),Y2472-X2472,0)),"")</f>
        <v/>
      </c>
      <c r="AY2472" s="22" t="str">
        <f aca="false">IF(OR(IFERROR(AND(W2472&lt;&gt;"",Y2472&lt;&gt;"",Y2472-W2472&gt;Resumen!$B$8),FALSE()),IFERROR(AND(X2472&lt;&gt;"",Y2472&lt;&gt;"",Y2472-X2472&gt;Resumen!$B$8),FALSE())),TRIM("Lays tiene mayor markup que "&amp;IF(IFERROR(AND(W2472&lt;&gt;"",Y2472&lt;&gt;"",Y2472-W2472&gt;Resumen!$B$8),FALSE()),"Quento ","")&amp;IF(IFERROR(AND(X2472&lt;&gt;"",Y2472&lt;&gt;"",Y2472-X2472&gt;Resumen!$B$8),FALSE()),"Julicroc ","")&amp;"en este PDV"),"")</f>
        <v/>
      </c>
      <c r="AZ2472" s="22" t="str">
        <f aca="false">IF(COUNTIF('Plan Pehuamar - Lista'!$A$2:$A$167,A2472)&gt;0,"Sí","No")</f>
        <v>No</v>
      </c>
      <c r="BA2472" s="22" t="str">
        <f aca="false">IF(COUNTIF('Plan Combo 9+1'!$A$2:$A$226,A2472)&gt;0,"Sí","No")</f>
        <v>No</v>
      </c>
      <c r="BB2472" s="22" t="str">
        <f aca="false">IF(AH2472="","No",IF(BA2472="Sí",IF((AO2472-AH2472)&gt;Resumen!$B$6,"Sí","No"),IF((AO2472-AH2472)&gt;=Resumen!$B$132,"Sí","No")))</f>
        <v>No</v>
      </c>
      <c r="BC2472" s="22" t="str">
        <f aca="false">IF(AND(N2472="Sí",AL2472="Sí",AI2472=0),"Sí","No")</f>
        <v>No</v>
      </c>
      <c r="BD2472" s="22" t="str">
        <f aca="false">IF(COUNTIF('Plan 9+1 (con Pehuamar)'!$A$2:$A$227,A2472)&gt;0,"Sí","No")</f>
        <v>No</v>
      </c>
    </row>
    <row r="2473" customFormat="false" ht="15" hidden="false" customHeight="true" outlineLevel="0" collapsed="false">
      <c r="A2473" s="6" t="n">
        <v>202775</v>
      </c>
      <c r="B2473" s="6" t="n">
        <v>15</v>
      </c>
      <c r="C2473" s="6" t="n">
        <v>1505</v>
      </c>
      <c r="D2473" s="6" t="s">
        <v>398</v>
      </c>
      <c r="E2473" s="6" t="s">
        <v>2622</v>
      </c>
      <c r="F2473" s="6" t="s">
        <v>201</v>
      </c>
      <c r="G2473" s="6" t="s">
        <v>130</v>
      </c>
      <c r="H2473" s="6" t="s">
        <v>1715</v>
      </c>
      <c r="I2473" s="27" t="n">
        <v>5</v>
      </c>
      <c r="J2473" s="27" t="n">
        <v>5</v>
      </c>
      <c r="K2473" s="27" t="n">
        <v>3</v>
      </c>
      <c r="L2473" s="28" t="n">
        <f aca="false">I2473+J2473</f>
        <v>10</v>
      </c>
      <c r="M2473" s="28" t="n">
        <f aca="false">L2473+K2473</f>
        <v>13</v>
      </c>
      <c r="N2473" s="22" t="str">
        <f aca="false">IF(I2473&gt;0,"Sí","No")</f>
        <v>Sí</v>
      </c>
      <c r="O2473" s="22" t="str">
        <f aca="false">IF(J2473&gt;0,"Sí","No")</f>
        <v>Sí</v>
      </c>
      <c r="P2473" s="22" t="str">
        <f aca="false">IF(K2473&gt;0,"Sí","No")</f>
        <v>Sí</v>
      </c>
      <c r="Q2473" s="22" t="str">
        <f aca="false">IF(OR(I2473&gt;0,J2473&gt;0),"Sí","No")</f>
        <v>Sí</v>
      </c>
      <c r="R2473" s="27" t="n">
        <v>1900</v>
      </c>
      <c r="S2473" s="27" t="n">
        <v>2850</v>
      </c>
      <c r="T2473" s="27" t="n">
        <v>1350</v>
      </c>
      <c r="U2473" s="27" t="n">
        <v>2150</v>
      </c>
      <c r="V2473" s="27" t="n">
        <v>3700</v>
      </c>
      <c r="W2473" s="12" t="n">
        <f aca="false">IF(AND(I2473&gt;0,R2473&gt;0),(S2473-R2473)/R2473,"")</f>
        <v>0.5</v>
      </c>
      <c r="X2473" s="12" t="n">
        <f aca="false">IF(AND(J2473&gt;0,T2473&gt;0),(U2473-T2473)/T2473,"")</f>
        <v>0.592592592592593</v>
      </c>
      <c r="Y2473" s="12" t="n">
        <f aca="false">IF(AND(K2473&gt;0,V2473&gt;0),(V2473-Resumen!$B$7)/Resumen!$B$7,"")</f>
        <v>0.48</v>
      </c>
      <c r="Z2473" s="28" t="n">
        <f aca="false">IF(AND(K2473&gt;0,I2473&gt;0,V2473&gt;0,S2473&gt;0),V2473-S2473,"")</f>
        <v>850</v>
      </c>
      <c r="AA2473" s="12" t="n">
        <f aca="false">IF(Z2473&lt;&gt;"",Z2473/S2473,"")</f>
        <v>0.298245614035088</v>
      </c>
      <c r="AB2473" s="28" t="n">
        <f aca="false">IF(AND(K2473&gt;0,J2473&gt;0,V2473&gt;0,U2473&gt;0),V2473-U2473,"")</f>
        <v>1550</v>
      </c>
      <c r="AC2473" s="12" t="n">
        <f aca="false">IF(AB2473&lt;&gt;"",AB2473/U2473,"")</f>
        <v>0.72093023255814</v>
      </c>
      <c r="AD2473" s="27" t="n">
        <v>2</v>
      </c>
      <c r="AE2473" s="27" t="n">
        <v>2</v>
      </c>
      <c r="AF2473" s="27" t="n">
        <v>2</v>
      </c>
      <c r="AG2473" s="28" t="n">
        <f aca="false">AD2473+AE2473+AF2473</f>
        <v>6</v>
      </c>
      <c r="AH2473" s="12" t="n">
        <f aca="false">IF(AG2473&gt;0,AD2473/AG2473,"")</f>
        <v>0.333333333333333</v>
      </c>
      <c r="AI2473" s="27" t="n">
        <v>0</v>
      </c>
      <c r="AJ2473" s="27" t="n">
        <v>0</v>
      </c>
      <c r="AK2473" s="27" t="n">
        <v>0</v>
      </c>
      <c r="AL2473" s="22" t="str">
        <f aca="false">IF(OR(AJ2473&gt;0,AK2473&gt;0),"Sí","No")</f>
        <v>No</v>
      </c>
      <c r="AM2473" s="6" t="s">
        <v>198</v>
      </c>
      <c r="AN2473" s="6" t="s">
        <v>198</v>
      </c>
      <c r="AO2473" s="12" t="n">
        <f aca="false">IF(M2473&gt;0,K2473/M2473,"")</f>
        <v>0.230769230769231</v>
      </c>
      <c r="AP2473" s="22" t="str">
        <f aca="false">IF(M2473&gt;=Resumen!$B$5,"Alto","Bajo")</f>
        <v>Bajo</v>
      </c>
      <c r="AQ2473" s="22" t="str">
        <f aca="false">IF(AO2473&gt;=Resumen!$B$28,"Alto","Bajo")</f>
        <v>Bajo</v>
      </c>
      <c r="AR2473" s="22" t="str">
        <f aca="false">AP2473&amp;" Potencial / "&amp;AQ2473&amp;" Share"</f>
        <v>Bajo Potencial / Bajo Share</v>
      </c>
      <c r="AS2473" s="22" t="str">
        <f aca="false">IF(Q2473="Sí",IF(AO2473&gt;=Resumen!$B$29,"Alto","Bajo"),"")</f>
        <v>Bajo</v>
      </c>
      <c r="AT2473" s="22" t="str">
        <f aca="false">IF(AS2473&lt;&gt;"",AP2473&amp;" Potencial / "&amp;AS2473&amp;" Share","")</f>
        <v>Bajo Potencial / Bajo Share</v>
      </c>
      <c r="AU2473" s="22" t="str">
        <f aca="false">IF(AH2473="","Sin dato",IF(AH2473-AO2473&gt;Resumen!$B$6,"Sobre-exhibido",IF(AO2473-AH2473&gt;Resumen!$B$6,"Sub-exhibido","En línea")))</f>
        <v>Sobre-exhibido</v>
      </c>
      <c r="AV2473" s="22" t="n">
        <f aca="false">IF(AT2473="","",IF(AT2473="Alto Potencial / Bajo Share",1,IF(AT2473="Alto Potencial / Alto Share",2,IF(AT2473="Bajo Potencial / Alto Share",3,4))))</f>
        <v>4</v>
      </c>
      <c r="AW2473" s="22" t="str">
        <f aca="false">IF(Q2473="No","Sin competencia directa",IF(AV2473=1,"1 - Foco Conquista (Alto Pot / Bajo Share)",IF(AV2473=2,"2 - Foco Defensa (Alto Pot / Alto Share)",IF(AV2473=3,"3 - Monitoreo (Bajo Pot / Alto Share)","4 - Baja Prioridad (Bajo Pot / Bajo Share)"))))</f>
        <v>4 - Baja Prioridad (Bajo Pot / Bajo Share)</v>
      </c>
      <c r="AX2473" s="12" t="str">
        <f aca="false">IF(OR(IFERROR(AND(W2473&lt;&gt;"",Y2473&lt;&gt;"",Y2473-W2473&gt;Resumen!$B$8),FALSE()),IFERROR(AND(X2473&lt;&gt;"",Y2473&lt;&gt;"",Y2473-X2473&gt;Resumen!$B$8),FALSE())),MAX(IF(IFERROR(AND(W2473&lt;&gt;"",Y2473&lt;&gt;"",Y2473-W2473&gt;Resumen!$B$8),FALSE()),Y2473-W2473,0),IF(IFERROR(AND(X2473&lt;&gt;"",Y2473&lt;&gt;"",Y2473-X2473&gt;Resumen!$B$8),FALSE()),Y2473-X2473,0)),"")</f>
        <v/>
      </c>
      <c r="AY2473" s="22" t="str">
        <f aca="false">IF(OR(IFERROR(AND(W2473&lt;&gt;"",Y2473&lt;&gt;"",Y2473-W2473&gt;Resumen!$B$8),FALSE()),IFERROR(AND(X2473&lt;&gt;"",Y2473&lt;&gt;"",Y2473-X2473&gt;Resumen!$B$8),FALSE())),TRIM("Lays tiene mayor markup que "&amp;IF(IFERROR(AND(W2473&lt;&gt;"",Y2473&lt;&gt;"",Y2473-W2473&gt;Resumen!$B$8),FALSE()),"Quento ","")&amp;IF(IFERROR(AND(X2473&lt;&gt;"",Y2473&lt;&gt;"",Y2473-X2473&gt;Resumen!$B$8),FALSE()),"Julicroc ","")&amp;"en este PDV"),"")</f>
        <v/>
      </c>
      <c r="AZ2473" s="22" t="str">
        <f aca="false">IF(COUNTIF('Plan Pehuamar - Lista'!$A$2:$A$167,A2473)&gt;0,"Sí","No")</f>
        <v>No</v>
      </c>
      <c r="BA2473" s="22" t="str">
        <f aca="false">IF(COUNTIF('Plan Combo 9+1'!$A$2:$A$226,A2473)&gt;0,"Sí","No")</f>
        <v>No</v>
      </c>
      <c r="BB2473" s="22" t="str">
        <f aca="false">IF(AH2473="","No",IF(BA2473="Sí",IF((AO2473-AH2473)&gt;Resumen!$B$6,"Sí","No"),IF((AO2473-AH2473)&gt;=Resumen!$B$132,"Sí","No")))</f>
        <v>No</v>
      </c>
      <c r="BC2473" s="22" t="str">
        <f aca="false">IF(AND(N2473="Sí",AL2473="Sí",AI2473=0),"Sí","No")</f>
        <v>No</v>
      </c>
      <c r="BD2473" s="22" t="str">
        <f aca="false">IF(COUNTIF('Plan 9+1 (con Pehuamar)'!$A$2:$A$227,A2473)&gt;0,"Sí","No")</f>
        <v>No</v>
      </c>
    </row>
    <row r="2474" customFormat="false" ht="15" hidden="false" customHeight="true" outlineLevel="0" collapsed="false">
      <c r="A2474" s="6" t="n">
        <v>205001</v>
      </c>
      <c r="B2474" s="6" t="n">
        <v>15</v>
      </c>
      <c r="C2474" s="6" t="n">
        <v>1505</v>
      </c>
      <c r="D2474" s="6" t="s">
        <v>398</v>
      </c>
      <c r="E2474" s="6" t="s">
        <v>2623</v>
      </c>
      <c r="F2474" s="6" t="s">
        <v>196</v>
      </c>
      <c r="G2474" s="6" t="s">
        <v>130</v>
      </c>
      <c r="H2474" s="6" t="s">
        <v>1715</v>
      </c>
      <c r="I2474" s="27" t="n">
        <v>24</v>
      </c>
      <c r="J2474" s="27" t="n">
        <v>24</v>
      </c>
      <c r="K2474" s="27" t="n">
        <v>16</v>
      </c>
      <c r="L2474" s="28" t="n">
        <f aca="false">I2474+J2474</f>
        <v>48</v>
      </c>
      <c r="M2474" s="28" t="n">
        <f aca="false">L2474+K2474</f>
        <v>64</v>
      </c>
      <c r="N2474" s="22" t="str">
        <f aca="false">IF(I2474&gt;0,"Sí","No")</f>
        <v>Sí</v>
      </c>
      <c r="O2474" s="22" t="str">
        <f aca="false">IF(J2474&gt;0,"Sí","No")</f>
        <v>Sí</v>
      </c>
      <c r="P2474" s="22" t="str">
        <f aca="false">IF(K2474&gt;0,"Sí","No")</f>
        <v>Sí</v>
      </c>
      <c r="Q2474" s="22" t="str">
        <f aca="false">IF(OR(I2474&gt;0,J2474&gt;0),"Sí","No")</f>
        <v>Sí</v>
      </c>
      <c r="R2474" s="27" t="n">
        <v>1900</v>
      </c>
      <c r="S2474" s="27" t="n">
        <v>2750</v>
      </c>
      <c r="T2474" s="27" t="n">
        <v>1300</v>
      </c>
      <c r="U2474" s="27" t="n">
        <v>1900</v>
      </c>
      <c r="V2474" s="27" t="n">
        <v>3750</v>
      </c>
      <c r="W2474" s="12" t="n">
        <f aca="false">IF(AND(I2474&gt;0,R2474&gt;0),(S2474-R2474)/R2474,"")</f>
        <v>0.447368421052632</v>
      </c>
      <c r="X2474" s="12" t="n">
        <f aca="false">IF(AND(J2474&gt;0,T2474&gt;0),(U2474-T2474)/T2474,"")</f>
        <v>0.461538461538462</v>
      </c>
      <c r="Y2474" s="12" t="n">
        <f aca="false">IF(AND(K2474&gt;0,V2474&gt;0),(V2474-Resumen!$B$7)/Resumen!$B$7,"")</f>
        <v>0.5</v>
      </c>
      <c r="Z2474" s="28" t="n">
        <f aca="false">IF(AND(K2474&gt;0,I2474&gt;0,V2474&gt;0,S2474&gt;0),V2474-S2474,"")</f>
        <v>1000</v>
      </c>
      <c r="AA2474" s="12" t="n">
        <f aca="false">IF(Z2474&lt;&gt;"",Z2474/S2474,"")</f>
        <v>0.363636363636364</v>
      </c>
      <c r="AB2474" s="28" t="n">
        <f aca="false">IF(AND(K2474&gt;0,J2474&gt;0,V2474&gt;0,U2474&gt;0),V2474-U2474,"")</f>
        <v>1850</v>
      </c>
      <c r="AC2474" s="12" t="n">
        <f aca="false">IF(AB2474&lt;&gt;"",AB2474/U2474,"")</f>
        <v>0.973684210526316</v>
      </c>
      <c r="AD2474" s="27" t="n">
        <v>9</v>
      </c>
      <c r="AE2474" s="27" t="n">
        <v>6</v>
      </c>
      <c r="AF2474" s="27" t="n">
        <v>4</v>
      </c>
      <c r="AG2474" s="28" t="n">
        <f aca="false">AD2474+AE2474+AF2474</f>
        <v>19</v>
      </c>
      <c r="AH2474" s="12" t="n">
        <f aca="false">IF(AG2474&gt;0,AD2474/AG2474,"")</f>
        <v>0.473684210526316</v>
      </c>
      <c r="AI2474" s="27" t="n">
        <v>2</v>
      </c>
      <c r="AJ2474" s="27" t="n">
        <v>1</v>
      </c>
      <c r="AK2474" s="27" t="n">
        <v>1</v>
      </c>
      <c r="AL2474" s="22" t="str">
        <f aca="false">IF(OR(AJ2474&gt;0,AK2474&gt;0),"Sí","No")</f>
        <v>Sí</v>
      </c>
      <c r="AM2474" s="6" t="s">
        <v>198</v>
      </c>
      <c r="AN2474" s="6" t="s">
        <v>198</v>
      </c>
      <c r="AO2474" s="12" t="n">
        <f aca="false">IF(M2474&gt;0,K2474/M2474,"")</f>
        <v>0.25</v>
      </c>
      <c r="AP2474" s="22" t="str">
        <f aca="false">IF(M2474&gt;=Resumen!$B$5,"Alto","Bajo")</f>
        <v>Alto</v>
      </c>
      <c r="AQ2474" s="22" t="str">
        <f aca="false">IF(AO2474&gt;=Resumen!$B$28,"Alto","Bajo")</f>
        <v>Bajo</v>
      </c>
      <c r="AR2474" s="22" t="str">
        <f aca="false">AP2474&amp;" Potencial / "&amp;AQ2474&amp;" Share"</f>
        <v>Alto Potencial / Bajo Share</v>
      </c>
      <c r="AS2474" s="22" t="str">
        <f aca="false">IF(Q2474="Sí",IF(AO2474&gt;=Resumen!$B$29,"Alto","Bajo"),"")</f>
        <v>Bajo</v>
      </c>
      <c r="AT2474" s="22" t="str">
        <f aca="false">IF(AS2474&lt;&gt;"",AP2474&amp;" Potencial / "&amp;AS2474&amp;" Share","")</f>
        <v>Alto Potencial / Bajo Share</v>
      </c>
      <c r="AU2474" s="22" t="str">
        <f aca="false">IF(AH2474="","Sin dato",IF(AH2474-AO2474&gt;Resumen!$B$6,"Sobre-exhibido",IF(AO2474-AH2474&gt;Resumen!$B$6,"Sub-exhibido","En línea")))</f>
        <v>Sobre-exhibido</v>
      </c>
      <c r="AV2474" s="22" t="n">
        <f aca="false">IF(AT2474="","",IF(AT2474="Alto Potencial / Bajo Share",1,IF(AT2474="Alto Potencial / Alto Share",2,IF(AT2474="Bajo Potencial / Alto Share",3,4))))</f>
        <v>1</v>
      </c>
      <c r="AW2474" s="22" t="str">
        <f aca="false">IF(Q2474="No","Sin competencia directa",IF(AV2474=1,"1 - Foco Conquista (Alto Pot / Bajo Share)",IF(AV2474=2,"2 - Foco Defensa (Alto Pot / Alto Share)",IF(AV2474=3,"3 - Monitoreo (Bajo Pot / Alto Share)","4 - Baja Prioridad (Bajo Pot / Bajo Share)"))))</f>
        <v>1 - Foco Conquista (Alto Pot / Bajo Share)</v>
      </c>
      <c r="AX2474" s="12" t="n">
        <f aca="false">IF(OR(IFERROR(AND(W2474&lt;&gt;"",Y2474&lt;&gt;"",Y2474-W2474&gt;Resumen!$B$8),FALSE()),IFERROR(AND(X2474&lt;&gt;"",Y2474&lt;&gt;"",Y2474-X2474&gt;Resumen!$B$8),FALSE())),MAX(IF(IFERROR(AND(W2474&lt;&gt;"",Y2474&lt;&gt;"",Y2474-W2474&gt;Resumen!$B$8),FALSE()),Y2474-W2474,0),IF(IFERROR(AND(X2474&lt;&gt;"",Y2474&lt;&gt;"",Y2474-X2474&gt;Resumen!$B$8),FALSE()),Y2474-X2474,0)),"")</f>
        <v>0.0526315789473684</v>
      </c>
      <c r="AY2474" s="22" t="str">
        <f aca="false">IF(OR(IFERROR(AND(W2474&lt;&gt;"",Y2474&lt;&gt;"",Y2474-W2474&gt;Resumen!$B$8),FALSE()),IFERROR(AND(X2474&lt;&gt;"",Y2474&lt;&gt;"",Y2474-X2474&gt;Resumen!$B$8),FALSE())),TRIM("Lays tiene mayor markup que "&amp;IF(IFERROR(AND(W2474&lt;&gt;"",Y2474&lt;&gt;"",Y2474-W2474&gt;Resumen!$B$8),FALSE()),"Quento ","")&amp;IF(IFERROR(AND(X2474&lt;&gt;"",Y2474&lt;&gt;"",Y2474-X2474&gt;Resumen!$B$8),FALSE()),"Julicroc ","")&amp;"en este PDV"),"")</f>
        <v>Lays tiene mayor markup que Quento en este PDV</v>
      </c>
      <c r="AZ2474" s="22" t="str">
        <f aca="false">IF(COUNTIF('Plan Pehuamar - Lista'!$A$2:$A$167,A2474)&gt;0,"Sí","No")</f>
        <v>No</v>
      </c>
      <c r="BA2474" s="22" t="str">
        <f aca="false">IF(COUNTIF('Plan Combo 9+1'!$A$2:$A$226,A2474)&gt;0,"Sí","No")</f>
        <v>Sí</v>
      </c>
      <c r="BB2474" s="22" t="str">
        <f aca="false">IF(AH2474="","No",IF(BA2474="Sí",IF((AO2474-AH2474)&gt;Resumen!$B$6,"Sí","No"),IF((AO2474-AH2474)&gt;=Resumen!$B$132,"Sí","No")))</f>
        <v>No</v>
      </c>
      <c r="BC2474" s="22" t="str">
        <f aca="false">IF(AND(N2474="Sí",AL2474="Sí",AI2474=0),"Sí","No")</f>
        <v>No</v>
      </c>
      <c r="BD2474" s="22" t="str">
        <f aca="false">IF(COUNTIF('Plan 9+1 (con Pehuamar)'!$A$2:$A$227,A2474)&gt;0,"Sí","No")</f>
        <v>Sí</v>
      </c>
    </row>
    <row r="2475" customFormat="false" ht="15" hidden="false" customHeight="true" outlineLevel="0" collapsed="false">
      <c r="A2475" s="6" t="n">
        <v>205002</v>
      </c>
      <c r="B2475" s="6" t="n">
        <v>15</v>
      </c>
      <c r="C2475" s="6" t="n">
        <v>1505</v>
      </c>
      <c r="D2475" s="6" t="s">
        <v>398</v>
      </c>
      <c r="E2475" s="6" t="s">
        <v>2624</v>
      </c>
      <c r="F2475" s="6" t="s">
        <v>196</v>
      </c>
      <c r="G2475" s="6" t="s">
        <v>130</v>
      </c>
      <c r="H2475" s="6" t="s">
        <v>1715</v>
      </c>
      <c r="I2475" s="27" t="n">
        <v>16</v>
      </c>
      <c r="J2475" s="27" t="n">
        <v>16</v>
      </c>
      <c r="K2475" s="27" t="n">
        <v>6</v>
      </c>
      <c r="L2475" s="28" t="n">
        <f aca="false">I2475+J2475</f>
        <v>32</v>
      </c>
      <c r="M2475" s="28" t="n">
        <f aca="false">L2475+K2475</f>
        <v>38</v>
      </c>
      <c r="N2475" s="22" t="str">
        <f aca="false">IF(I2475&gt;0,"Sí","No")</f>
        <v>Sí</v>
      </c>
      <c r="O2475" s="22" t="str">
        <f aca="false">IF(J2475&gt;0,"Sí","No")</f>
        <v>Sí</v>
      </c>
      <c r="P2475" s="22" t="str">
        <f aca="false">IF(K2475&gt;0,"Sí","No")</f>
        <v>Sí</v>
      </c>
      <c r="Q2475" s="22" t="str">
        <f aca="false">IF(OR(I2475&gt;0,J2475&gt;0),"Sí","No")</f>
        <v>Sí</v>
      </c>
      <c r="R2475" s="27" t="n">
        <v>1900</v>
      </c>
      <c r="S2475" s="27" t="n">
        <v>2800</v>
      </c>
      <c r="T2475" s="27" t="n">
        <v>1300</v>
      </c>
      <c r="U2475" s="27" t="n">
        <v>2200</v>
      </c>
      <c r="V2475" s="27" t="n">
        <v>3900</v>
      </c>
      <c r="W2475" s="12" t="n">
        <f aca="false">IF(AND(I2475&gt;0,R2475&gt;0),(S2475-R2475)/R2475,"")</f>
        <v>0.473684210526316</v>
      </c>
      <c r="X2475" s="12" t="n">
        <f aca="false">IF(AND(J2475&gt;0,T2475&gt;0),(U2475-T2475)/T2475,"")</f>
        <v>0.692307692307692</v>
      </c>
      <c r="Y2475" s="12" t="n">
        <f aca="false">IF(AND(K2475&gt;0,V2475&gt;0),(V2475-Resumen!$B$7)/Resumen!$B$7,"")</f>
        <v>0.56</v>
      </c>
      <c r="Z2475" s="28" t="n">
        <f aca="false">IF(AND(K2475&gt;0,I2475&gt;0,V2475&gt;0,S2475&gt;0),V2475-S2475,"")</f>
        <v>1100</v>
      </c>
      <c r="AA2475" s="12" t="n">
        <f aca="false">IF(Z2475&lt;&gt;"",Z2475/S2475,"")</f>
        <v>0.392857142857143</v>
      </c>
      <c r="AB2475" s="28" t="n">
        <f aca="false">IF(AND(K2475&gt;0,J2475&gt;0,V2475&gt;0,U2475&gt;0),V2475-U2475,"")</f>
        <v>1700</v>
      </c>
      <c r="AC2475" s="12" t="n">
        <f aca="false">IF(AB2475&lt;&gt;"",AB2475/U2475,"")</f>
        <v>0.772727272727273</v>
      </c>
      <c r="AD2475" s="27" t="n">
        <v>5</v>
      </c>
      <c r="AE2475" s="27" t="n">
        <v>3</v>
      </c>
      <c r="AF2475" s="27" t="n">
        <v>2</v>
      </c>
      <c r="AG2475" s="28" t="n">
        <f aca="false">AD2475+AE2475+AF2475</f>
        <v>10</v>
      </c>
      <c r="AH2475" s="12" t="n">
        <f aca="false">IF(AG2475&gt;0,AD2475/AG2475,"")</f>
        <v>0.5</v>
      </c>
      <c r="AI2475" s="27" t="n">
        <v>2</v>
      </c>
      <c r="AJ2475" s="27" t="n">
        <v>1</v>
      </c>
      <c r="AK2475" s="27" t="n">
        <v>1</v>
      </c>
      <c r="AL2475" s="22" t="str">
        <f aca="false">IF(OR(AJ2475&gt;0,AK2475&gt;0),"Sí","No")</f>
        <v>Sí</v>
      </c>
      <c r="AM2475" s="6" t="s">
        <v>198</v>
      </c>
      <c r="AN2475" s="6" t="s">
        <v>198</v>
      </c>
      <c r="AO2475" s="12" t="n">
        <f aca="false">IF(M2475&gt;0,K2475/M2475,"")</f>
        <v>0.157894736842105</v>
      </c>
      <c r="AP2475" s="22" t="str">
        <f aca="false">IF(M2475&gt;=Resumen!$B$5,"Alto","Bajo")</f>
        <v>Bajo</v>
      </c>
      <c r="AQ2475" s="22" t="str">
        <f aca="false">IF(AO2475&gt;=Resumen!$B$28,"Alto","Bajo")</f>
        <v>Bajo</v>
      </c>
      <c r="AR2475" s="22" t="str">
        <f aca="false">AP2475&amp;" Potencial / "&amp;AQ2475&amp;" Share"</f>
        <v>Bajo Potencial / Bajo Share</v>
      </c>
      <c r="AS2475" s="22" t="str">
        <f aca="false">IF(Q2475="Sí",IF(AO2475&gt;=Resumen!$B$29,"Alto","Bajo"),"")</f>
        <v>Bajo</v>
      </c>
      <c r="AT2475" s="22" t="str">
        <f aca="false">IF(AS2475&lt;&gt;"",AP2475&amp;" Potencial / "&amp;AS2475&amp;" Share","")</f>
        <v>Bajo Potencial / Bajo Share</v>
      </c>
      <c r="AU2475" s="22" t="str">
        <f aca="false">IF(AH2475="","Sin dato",IF(AH2475-AO2475&gt;Resumen!$B$6,"Sobre-exhibido",IF(AO2475-AH2475&gt;Resumen!$B$6,"Sub-exhibido","En línea")))</f>
        <v>Sobre-exhibido</v>
      </c>
      <c r="AV2475" s="22" t="n">
        <f aca="false">IF(AT2475="","",IF(AT2475="Alto Potencial / Bajo Share",1,IF(AT2475="Alto Potencial / Alto Share",2,IF(AT2475="Bajo Potencial / Alto Share",3,4))))</f>
        <v>4</v>
      </c>
      <c r="AW2475" s="22" t="str">
        <f aca="false">IF(Q2475="No","Sin competencia directa",IF(AV2475=1,"1 - Foco Conquista (Alto Pot / Bajo Share)",IF(AV2475=2,"2 - Foco Defensa (Alto Pot / Alto Share)",IF(AV2475=3,"3 - Monitoreo (Bajo Pot / Alto Share)","4 - Baja Prioridad (Bajo Pot / Bajo Share)"))))</f>
        <v>4 - Baja Prioridad (Bajo Pot / Bajo Share)</v>
      </c>
      <c r="AX2475" s="12" t="n">
        <f aca="false">IF(OR(IFERROR(AND(W2475&lt;&gt;"",Y2475&lt;&gt;"",Y2475-W2475&gt;Resumen!$B$8),FALSE()),IFERROR(AND(X2475&lt;&gt;"",Y2475&lt;&gt;"",Y2475-X2475&gt;Resumen!$B$8),FALSE())),MAX(IF(IFERROR(AND(W2475&lt;&gt;"",Y2475&lt;&gt;"",Y2475-W2475&gt;Resumen!$B$8),FALSE()),Y2475-W2475,0),IF(IFERROR(AND(X2475&lt;&gt;"",Y2475&lt;&gt;"",Y2475-X2475&gt;Resumen!$B$8),FALSE()),Y2475-X2475,0)),"")</f>
        <v>0.0863157894736843</v>
      </c>
      <c r="AY2475" s="22" t="str">
        <f aca="false">IF(OR(IFERROR(AND(W2475&lt;&gt;"",Y2475&lt;&gt;"",Y2475-W2475&gt;Resumen!$B$8),FALSE()),IFERROR(AND(X2475&lt;&gt;"",Y2475&lt;&gt;"",Y2475-X2475&gt;Resumen!$B$8),FALSE())),TRIM("Lays tiene mayor markup que "&amp;IF(IFERROR(AND(W2475&lt;&gt;"",Y2475&lt;&gt;"",Y2475-W2475&gt;Resumen!$B$8),FALSE()),"Quento ","")&amp;IF(IFERROR(AND(X2475&lt;&gt;"",Y2475&lt;&gt;"",Y2475-X2475&gt;Resumen!$B$8),FALSE()),"Julicroc ","")&amp;"en este PDV"),"")</f>
        <v>Lays tiene mayor markup que Quento en este PDV</v>
      </c>
      <c r="AZ2475" s="22" t="str">
        <f aca="false">IF(COUNTIF('Plan Pehuamar - Lista'!$A$2:$A$167,A2475)&gt;0,"Sí","No")</f>
        <v>No</v>
      </c>
      <c r="BA2475" s="22" t="str">
        <f aca="false">IF(COUNTIF('Plan Combo 9+1'!$A$2:$A$226,A2475)&gt;0,"Sí","No")</f>
        <v>No</v>
      </c>
      <c r="BB2475" s="22" t="str">
        <f aca="false">IF(AH2475="","No",IF(BA2475="Sí",IF((AO2475-AH2475)&gt;Resumen!$B$6,"Sí","No"),IF((AO2475-AH2475)&gt;=Resumen!$B$132,"Sí","No")))</f>
        <v>No</v>
      </c>
      <c r="BC2475" s="22" t="str">
        <f aca="false">IF(AND(N2475="Sí",AL2475="Sí",AI2475=0),"Sí","No")</f>
        <v>No</v>
      </c>
      <c r="BD2475" s="22" t="str">
        <f aca="false">IF(COUNTIF('Plan 9+1 (con Pehuamar)'!$A$2:$A$227,A2475)&gt;0,"Sí","No")</f>
        <v>No</v>
      </c>
    </row>
    <row r="2476" customFormat="false" ht="15" hidden="false" customHeight="true" outlineLevel="0" collapsed="false">
      <c r="A2476" s="6" t="n">
        <v>205003</v>
      </c>
      <c r="B2476" s="6" t="n">
        <v>15</v>
      </c>
      <c r="C2476" s="6" t="n">
        <v>1505</v>
      </c>
      <c r="D2476" s="6" t="s">
        <v>398</v>
      </c>
      <c r="E2476" s="6" t="s">
        <v>2625</v>
      </c>
      <c r="F2476" s="6" t="s">
        <v>206</v>
      </c>
      <c r="G2476" s="6" t="s">
        <v>130</v>
      </c>
      <c r="H2476" s="6" t="s">
        <v>1715</v>
      </c>
      <c r="I2476" s="27" t="n">
        <v>18</v>
      </c>
      <c r="J2476" s="27" t="n">
        <v>12</v>
      </c>
      <c r="K2476" s="27" t="n">
        <v>7</v>
      </c>
      <c r="L2476" s="28" t="n">
        <f aca="false">I2476+J2476</f>
        <v>30</v>
      </c>
      <c r="M2476" s="28" t="n">
        <f aca="false">L2476+K2476</f>
        <v>37</v>
      </c>
      <c r="N2476" s="22" t="str">
        <f aca="false">IF(I2476&gt;0,"Sí","No")</f>
        <v>Sí</v>
      </c>
      <c r="O2476" s="22" t="str">
        <f aca="false">IF(J2476&gt;0,"Sí","No")</f>
        <v>Sí</v>
      </c>
      <c r="P2476" s="22" t="str">
        <f aca="false">IF(K2476&gt;0,"Sí","No")</f>
        <v>Sí</v>
      </c>
      <c r="Q2476" s="22" t="str">
        <f aca="false">IF(OR(I2476&gt;0,J2476&gt;0),"Sí","No")</f>
        <v>Sí</v>
      </c>
      <c r="R2476" s="27" t="n">
        <v>1900</v>
      </c>
      <c r="S2476" s="27" t="n">
        <v>2600</v>
      </c>
      <c r="T2476" s="27" t="n">
        <v>1350</v>
      </c>
      <c r="U2476" s="27" t="n">
        <v>2100</v>
      </c>
      <c r="V2476" s="27" t="n">
        <v>3750</v>
      </c>
      <c r="W2476" s="12" t="n">
        <f aca="false">IF(AND(I2476&gt;0,R2476&gt;0),(S2476-R2476)/R2476,"")</f>
        <v>0.368421052631579</v>
      </c>
      <c r="X2476" s="12" t="n">
        <f aca="false">IF(AND(J2476&gt;0,T2476&gt;0),(U2476-T2476)/T2476,"")</f>
        <v>0.555555555555556</v>
      </c>
      <c r="Y2476" s="12" t="n">
        <f aca="false">IF(AND(K2476&gt;0,V2476&gt;0),(V2476-Resumen!$B$7)/Resumen!$B$7,"")</f>
        <v>0.5</v>
      </c>
      <c r="Z2476" s="28" t="n">
        <f aca="false">IF(AND(K2476&gt;0,I2476&gt;0,V2476&gt;0,S2476&gt;0),V2476-S2476,"")</f>
        <v>1150</v>
      </c>
      <c r="AA2476" s="12" t="n">
        <f aca="false">IF(Z2476&lt;&gt;"",Z2476/S2476,"")</f>
        <v>0.442307692307692</v>
      </c>
      <c r="AB2476" s="28" t="n">
        <f aca="false">IF(AND(K2476&gt;0,J2476&gt;0,V2476&gt;0,U2476&gt;0),V2476-U2476,"")</f>
        <v>1650</v>
      </c>
      <c r="AC2476" s="12" t="n">
        <f aca="false">IF(AB2476&lt;&gt;"",AB2476/U2476,"")</f>
        <v>0.785714285714286</v>
      </c>
      <c r="AD2476" s="27" t="n">
        <v>1</v>
      </c>
      <c r="AE2476" s="27" t="n">
        <v>3</v>
      </c>
      <c r="AF2476" s="27" t="n">
        <v>2</v>
      </c>
      <c r="AG2476" s="28" t="n">
        <f aca="false">AD2476+AE2476+AF2476</f>
        <v>6</v>
      </c>
      <c r="AH2476" s="12" t="n">
        <f aca="false">IF(AG2476&gt;0,AD2476/AG2476,"")</f>
        <v>0.166666666666667</v>
      </c>
      <c r="AI2476" s="27" t="n">
        <v>0</v>
      </c>
      <c r="AJ2476" s="27" t="n">
        <v>0</v>
      </c>
      <c r="AK2476" s="27" t="n">
        <v>0</v>
      </c>
      <c r="AL2476" s="22" t="str">
        <f aca="false">IF(OR(AJ2476&gt;0,AK2476&gt;0),"Sí","No")</f>
        <v>No</v>
      </c>
      <c r="AM2476" s="6" t="s">
        <v>198</v>
      </c>
      <c r="AN2476" s="6" t="s">
        <v>198</v>
      </c>
      <c r="AO2476" s="12" t="n">
        <f aca="false">IF(M2476&gt;0,K2476/M2476,"")</f>
        <v>0.189189189189189</v>
      </c>
      <c r="AP2476" s="22" t="str">
        <f aca="false">IF(M2476&gt;=Resumen!$B$5,"Alto","Bajo")</f>
        <v>Bajo</v>
      </c>
      <c r="AQ2476" s="22" t="str">
        <f aca="false">IF(AO2476&gt;=Resumen!$B$28,"Alto","Bajo")</f>
        <v>Bajo</v>
      </c>
      <c r="AR2476" s="22" t="str">
        <f aca="false">AP2476&amp;" Potencial / "&amp;AQ2476&amp;" Share"</f>
        <v>Bajo Potencial / Bajo Share</v>
      </c>
      <c r="AS2476" s="22" t="str">
        <f aca="false">IF(Q2476="Sí",IF(AO2476&gt;=Resumen!$B$29,"Alto","Bajo"),"")</f>
        <v>Bajo</v>
      </c>
      <c r="AT2476" s="22" t="str">
        <f aca="false">IF(AS2476&lt;&gt;"",AP2476&amp;" Potencial / "&amp;AS2476&amp;" Share","")</f>
        <v>Bajo Potencial / Bajo Share</v>
      </c>
      <c r="AU2476" s="22" t="str">
        <f aca="false">IF(AH2476="","Sin dato",IF(AH2476-AO2476&gt;Resumen!$B$6,"Sobre-exhibido",IF(AO2476-AH2476&gt;Resumen!$B$6,"Sub-exhibido","En línea")))</f>
        <v>En línea</v>
      </c>
      <c r="AV2476" s="22" t="n">
        <f aca="false">IF(AT2476="","",IF(AT2476="Alto Potencial / Bajo Share",1,IF(AT2476="Alto Potencial / Alto Share",2,IF(AT2476="Bajo Potencial / Alto Share",3,4))))</f>
        <v>4</v>
      </c>
      <c r="AW2476" s="22" t="str">
        <f aca="false">IF(Q2476="No","Sin competencia directa",IF(AV2476=1,"1 - Foco Conquista (Alto Pot / Bajo Share)",IF(AV2476=2,"2 - Foco Defensa (Alto Pot / Alto Share)",IF(AV2476=3,"3 - Monitoreo (Bajo Pot / Alto Share)","4 - Baja Prioridad (Bajo Pot / Bajo Share)"))))</f>
        <v>4 - Baja Prioridad (Bajo Pot / Bajo Share)</v>
      </c>
      <c r="AX2476" s="12" t="n">
        <f aca="false">IF(OR(IFERROR(AND(W2476&lt;&gt;"",Y2476&lt;&gt;"",Y2476-W2476&gt;Resumen!$B$8),FALSE()),IFERROR(AND(X2476&lt;&gt;"",Y2476&lt;&gt;"",Y2476-X2476&gt;Resumen!$B$8),FALSE())),MAX(IF(IFERROR(AND(W2476&lt;&gt;"",Y2476&lt;&gt;"",Y2476-W2476&gt;Resumen!$B$8),FALSE()),Y2476-W2476,0),IF(IFERROR(AND(X2476&lt;&gt;"",Y2476&lt;&gt;"",Y2476-X2476&gt;Resumen!$B$8),FALSE()),Y2476-X2476,0)),"")</f>
        <v>0.131578947368421</v>
      </c>
      <c r="AY2476" s="22" t="str">
        <f aca="false">IF(OR(IFERROR(AND(W2476&lt;&gt;"",Y2476&lt;&gt;"",Y2476-W2476&gt;Resumen!$B$8),FALSE()),IFERROR(AND(X2476&lt;&gt;"",Y2476&lt;&gt;"",Y2476-X2476&gt;Resumen!$B$8),FALSE())),TRIM("Lays tiene mayor markup que "&amp;IF(IFERROR(AND(W2476&lt;&gt;"",Y2476&lt;&gt;"",Y2476-W2476&gt;Resumen!$B$8),FALSE()),"Quento ","")&amp;IF(IFERROR(AND(X2476&lt;&gt;"",Y2476&lt;&gt;"",Y2476-X2476&gt;Resumen!$B$8),FALSE()),"Julicroc ","")&amp;"en este PDV"),"")</f>
        <v>Lays tiene mayor markup que Quento en este PDV</v>
      </c>
      <c r="AZ2476" s="22" t="str">
        <f aca="false">IF(COUNTIF('Plan Pehuamar - Lista'!$A$2:$A$167,A2476)&gt;0,"Sí","No")</f>
        <v>No</v>
      </c>
      <c r="BA2476" s="22" t="str">
        <f aca="false">IF(COUNTIF('Plan Combo 9+1'!$A$2:$A$226,A2476)&gt;0,"Sí","No")</f>
        <v>No</v>
      </c>
      <c r="BB2476" s="22" t="str">
        <f aca="false">IF(AH2476="","No",IF(BA2476="Sí",IF((AO2476-AH2476)&gt;Resumen!$B$6,"Sí","No"),IF((AO2476-AH2476)&gt;=Resumen!$B$132,"Sí","No")))</f>
        <v>No</v>
      </c>
      <c r="BC2476" s="22" t="str">
        <f aca="false">IF(AND(N2476="Sí",AL2476="Sí",AI2476=0),"Sí","No")</f>
        <v>No</v>
      </c>
      <c r="BD2476" s="22" t="str">
        <f aca="false">IF(COUNTIF('Plan 9+1 (con Pehuamar)'!$A$2:$A$227,A2476)&gt;0,"Sí","No")</f>
        <v>No</v>
      </c>
    </row>
    <row r="2477" customFormat="false" ht="15" hidden="false" customHeight="true" outlineLevel="0" collapsed="false">
      <c r="A2477" s="6" t="n">
        <v>205004</v>
      </c>
      <c r="B2477" s="6" t="n">
        <v>15</v>
      </c>
      <c r="C2477" s="6" t="n">
        <v>1505</v>
      </c>
      <c r="D2477" s="6" t="s">
        <v>398</v>
      </c>
      <c r="E2477" s="6" t="s">
        <v>2626</v>
      </c>
      <c r="F2477" s="6" t="s">
        <v>206</v>
      </c>
      <c r="G2477" s="6" t="s">
        <v>130</v>
      </c>
      <c r="H2477" s="6" t="s">
        <v>1715</v>
      </c>
      <c r="I2477" s="27" t="n">
        <v>12</v>
      </c>
      <c r="J2477" s="27" t="n">
        <v>0</v>
      </c>
      <c r="K2477" s="27" t="n">
        <v>3</v>
      </c>
      <c r="L2477" s="28" t="n">
        <f aca="false">I2477+J2477</f>
        <v>12</v>
      </c>
      <c r="M2477" s="28" t="n">
        <f aca="false">L2477+K2477</f>
        <v>15</v>
      </c>
      <c r="N2477" s="22" t="str">
        <f aca="false">IF(I2477&gt;0,"Sí","No")</f>
        <v>Sí</v>
      </c>
      <c r="O2477" s="22" t="str">
        <f aca="false">IF(J2477&gt;0,"Sí","No")</f>
        <v>No</v>
      </c>
      <c r="P2477" s="22" t="str">
        <f aca="false">IF(K2477&gt;0,"Sí","No")</f>
        <v>Sí</v>
      </c>
      <c r="Q2477" s="22" t="str">
        <f aca="false">IF(OR(I2477&gt;0,J2477&gt;0),"Sí","No")</f>
        <v>Sí</v>
      </c>
      <c r="R2477" s="27" t="n">
        <v>1900</v>
      </c>
      <c r="S2477" s="27" t="n">
        <v>2600</v>
      </c>
      <c r="T2477" s="27"/>
      <c r="U2477" s="27"/>
      <c r="V2477" s="27" t="n">
        <v>3750</v>
      </c>
      <c r="W2477" s="12" t="n">
        <f aca="false">IF(AND(I2477&gt;0,R2477&gt;0),(S2477-R2477)/R2477,"")</f>
        <v>0.368421052631579</v>
      </c>
      <c r="X2477" s="12" t="str">
        <f aca="false">IF(AND(J2477&gt;0,T2477&gt;0),(U2477-T2477)/T2477,"")</f>
        <v/>
      </c>
      <c r="Y2477" s="12" t="n">
        <f aca="false">IF(AND(K2477&gt;0,V2477&gt;0),(V2477-Resumen!$B$7)/Resumen!$B$7,"")</f>
        <v>0.5</v>
      </c>
      <c r="Z2477" s="28" t="n">
        <f aca="false">IF(AND(K2477&gt;0,I2477&gt;0,V2477&gt;0,S2477&gt;0),V2477-S2477,"")</f>
        <v>1150</v>
      </c>
      <c r="AA2477" s="12" t="n">
        <f aca="false">IF(Z2477&lt;&gt;"",Z2477/S2477,"")</f>
        <v>0.442307692307692</v>
      </c>
      <c r="AB2477" s="28" t="str">
        <f aca="false">IF(AND(K2477&gt;0,J2477&gt;0,V2477&gt;0,U2477&gt;0),V2477-U2477,"")</f>
        <v/>
      </c>
      <c r="AC2477" s="12" t="str">
        <f aca="false">IF(AB2477&lt;&gt;"",AB2477/U2477,"")</f>
        <v/>
      </c>
      <c r="AD2477" s="27" t="n">
        <v>1</v>
      </c>
      <c r="AE2477" s="27" t="n">
        <v>3</v>
      </c>
      <c r="AF2477" s="27" t="n">
        <v>0</v>
      </c>
      <c r="AG2477" s="28" t="n">
        <f aca="false">AD2477+AE2477+AF2477</f>
        <v>4</v>
      </c>
      <c r="AH2477" s="12" t="n">
        <f aca="false">IF(AG2477&gt;0,AD2477/AG2477,"")</f>
        <v>0.25</v>
      </c>
      <c r="AI2477" s="27" t="n">
        <v>0</v>
      </c>
      <c r="AJ2477" s="27" t="n">
        <v>1</v>
      </c>
      <c r="AK2477" s="27" t="n">
        <v>0</v>
      </c>
      <c r="AL2477" s="22" t="str">
        <f aca="false">IF(OR(AJ2477&gt;0,AK2477&gt;0),"Sí","No")</f>
        <v>Sí</v>
      </c>
      <c r="AM2477" s="6" t="s">
        <v>198</v>
      </c>
      <c r="AN2477" s="6"/>
      <c r="AO2477" s="12" t="n">
        <f aca="false">IF(M2477&gt;0,K2477/M2477,"")</f>
        <v>0.2</v>
      </c>
      <c r="AP2477" s="22" t="str">
        <f aca="false">IF(M2477&gt;=Resumen!$B$5,"Alto","Bajo")</f>
        <v>Bajo</v>
      </c>
      <c r="AQ2477" s="22" t="str">
        <f aca="false">IF(AO2477&gt;=Resumen!$B$28,"Alto","Bajo")</f>
        <v>Bajo</v>
      </c>
      <c r="AR2477" s="22" t="str">
        <f aca="false">AP2477&amp;" Potencial / "&amp;AQ2477&amp;" Share"</f>
        <v>Bajo Potencial / Bajo Share</v>
      </c>
      <c r="AS2477" s="22" t="str">
        <f aca="false">IF(Q2477="Sí",IF(AO2477&gt;=Resumen!$B$29,"Alto","Bajo"),"")</f>
        <v>Bajo</v>
      </c>
      <c r="AT2477" s="22" t="str">
        <f aca="false">IF(AS2477&lt;&gt;"",AP2477&amp;" Potencial / "&amp;AS2477&amp;" Share","")</f>
        <v>Bajo Potencial / Bajo Share</v>
      </c>
      <c r="AU2477" s="22" t="str">
        <f aca="false">IF(AH2477="","Sin dato",IF(AH2477-AO2477&gt;Resumen!$B$6,"Sobre-exhibido",IF(AO2477-AH2477&gt;Resumen!$B$6,"Sub-exhibido","En línea")))</f>
        <v>En línea</v>
      </c>
      <c r="AV2477" s="22" t="n">
        <f aca="false">IF(AT2477="","",IF(AT2477="Alto Potencial / Bajo Share",1,IF(AT2477="Alto Potencial / Alto Share",2,IF(AT2477="Bajo Potencial / Alto Share",3,4))))</f>
        <v>4</v>
      </c>
      <c r="AW2477" s="22" t="str">
        <f aca="false">IF(Q2477="No","Sin competencia directa",IF(AV2477=1,"1 - Foco Conquista (Alto Pot / Bajo Share)",IF(AV2477=2,"2 - Foco Defensa (Alto Pot / Alto Share)",IF(AV2477=3,"3 - Monitoreo (Bajo Pot / Alto Share)","4 - Baja Prioridad (Bajo Pot / Bajo Share)"))))</f>
        <v>4 - Baja Prioridad (Bajo Pot / Bajo Share)</v>
      </c>
      <c r="AX2477" s="12" t="n">
        <f aca="false">IF(OR(IFERROR(AND(W2477&lt;&gt;"",Y2477&lt;&gt;"",Y2477-W2477&gt;Resumen!$B$8),FALSE()),IFERROR(AND(X2477&lt;&gt;"",Y2477&lt;&gt;"",Y2477-X2477&gt;Resumen!$B$8),FALSE())),MAX(IF(IFERROR(AND(W2477&lt;&gt;"",Y2477&lt;&gt;"",Y2477-W2477&gt;Resumen!$B$8),FALSE()),Y2477-W2477,0),IF(IFERROR(AND(X2477&lt;&gt;"",Y2477&lt;&gt;"",Y2477-X2477&gt;Resumen!$B$8),FALSE()),Y2477-X2477,0)),"")</f>
        <v>0.131578947368421</v>
      </c>
      <c r="AY2477" s="22" t="str">
        <f aca="false">IF(OR(IFERROR(AND(W2477&lt;&gt;"",Y2477&lt;&gt;"",Y2477-W2477&gt;Resumen!$B$8),FALSE()),IFERROR(AND(X2477&lt;&gt;"",Y2477&lt;&gt;"",Y2477-X2477&gt;Resumen!$B$8),FALSE())),TRIM("Lays tiene mayor markup que "&amp;IF(IFERROR(AND(W2477&lt;&gt;"",Y2477&lt;&gt;"",Y2477-W2477&gt;Resumen!$B$8),FALSE()),"Quento ","")&amp;IF(IFERROR(AND(X2477&lt;&gt;"",Y2477&lt;&gt;"",Y2477-X2477&gt;Resumen!$B$8),FALSE()),"Julicroc ","")&amp;"en este PDV"),"")</f>
        <v>Lays tiene mayor markup que Quento en este PDV</v>
      </c>
      <c r="AZ2477" s="22" t="str">
        <f aca="false">IF(COUNTIF('Plan Pehuamar - Lista'!$A$2:$A$167,A2477)&gt;0,"Sí","No")</f>
        <v>No</v>
      </c>
      <c r="BA2477" s="22" t="str">
        <f aca="false">IF(COUNTIF('Plan Combo 9+1'!$A$2:$A$226,A2477)&gt;0,"Sí","No")</f>
        <v>No</v>
      </c>
      <c r="BB2477" s="22" t="str">
        <f aca="false">IF(AH2477="","No",IF(BA2477="Sí",IF((AO2477-AH2477)&gt;Resumen!$B$6,"Sí","No"),IF((AO2477-AH2477)&gt;=Resumen!$B$132,"Sí","No")))</f>
        <v>No</v>
      </c>
      <c r="BC2477" s="22" t="str">
        <f aca="false">IF(AND(N2477="Sí",AL2477="Sí",AI2477=0),"Sí","No")</f>
        <v>Sí</v>
      </c>
      <c r="BD2477" s="22" t="str">
        <f aca="false">IF(COUNTIF('Plan 9+1 (con Pehuamar)'!$A$2:$A$227,A2477)&gt;0,"Sí","No")</f>
        <v>No</v>
      </c>
    </row>
    <row r="2478" customFormat="false" ht="15" hidden="false" customHeight="true" outlineLevel="0" collapsed="false">
      <c r="A2478" s="6" t="n">
        <v>205005</v>
      </c>
      <c r="B2478" s="6" t="n">
        <v>15</v>
      </c>
      <c r="C2478" s="6" t="n">
        <v>1505</v>
      </c>
      <c r="D2478" s="6" t="s">
        <v>398</v>
      </c>
      <c r="E2478" s="6" t="s">
        <v>2627</v>
      </c>
      <c r="F2478" s="6" t="s">
        <v>196</v>
      </c>
      <c r="G2478" s="6" t="s">
        <v>130</v>
      </c>
      <c r="H2478" s="6" t="s">
        <v>1715</v>
      </c>
      <c r="I2478" s="27" t="n">
        <v>0</v>
      </c>
      <c r="J2478" s="27" t="n">
        <v>0</v>
      </c>
      <c r="K2478" s="27" t="n">
        <v>0.2</v>
      </c>
      <c r="L2478" s="28" t="n">
        <f aca="false">I2478+J2478</f>
        <v>0</v>
      </c>
      <c r="M2478" s="28" t="n">
        <f aca="false">L2478+K2478</f>
        <v>0.2</v>
      </c>
      <c r="N2478" s="22" t="str">
        <f aca="false">IF(I2478&gt;0,"Sí","No")</f>
        <v>No</v>
      </c>
      <c r="O2478" s="22" t="str">
        <f aca="false">IF(J2478&gt;0,"Sí","No")</f>
        <v>No</v>
      </c>
      <c r="P2478" s="22" t="str">
        <f aca="false">IF(K2478&gt;0,"Sí","No")</f>
        <v>Sí</v>
      </c>
      <c r="Q2478" s="22" t="str">
        <f aca="false">IF(OR(I2478&gt;0,J2478&gt;0),"Sí","No")</f>
        <v>No</v>
      </c>
      <c r="R2478" s="27"/>
      <c r="S2478" s="27"/>
      <c r="T2478" s="27"/>
      <c r="U2478" s="27"/>
      <c r="V2478" s="27"/>
      <c r="W2478" s="12" t="str">
        <f aca="false">IF(AND(I2478&gt;0,R2478&gt;0),(S2478-R2478)/R2478,"")</f>
        <v/>
      </c>
      <c r="X2478" s="12" t="str">
        <f aca="false">IF(AND(J2478&gt;0,T2478&gt;0),(U2478-T2478)/T2478,"")</f>
        <v/>
      </c>
      <c r="Y2478" s="12" t="str">
        <f aca="false">IF(AND(K2478&gt;0,V2478&gt;0),(V2478-Resumen!$B$7)/Resumen!$B$7,"")</f>
        <v/>
      </c>
      <c r="Z2478" s="28" t="str">
        <f aca="false">IF(AND(K2478&gt;0,I2478&gt;0,V2478&gt;0,S2478&gt;0),V2478-S2478,"")</f>
        <v/>
      </c>
      <c r="AA2478" s="12" t="str">
        <f aca="false">IF(Z2478&lt;&gt;"",Z2478/S2478,"")</f>
        <v/>
      </c>
      <c r="AB2478" s="28" t="str">
        <f aca="false">IF(AND(K2478&gt;0,J2478&gt;0,V2478&gt;0,U2478&gt;0),V2478-U2478,"")</f>
        <v/>
      </c>
      <c r="AC2478" s="12" t="str">
        <f aca="false">IF(AB2478&lt;&gt;"",AB2478/U2478,"")</f>
        <v/>
      </c>
      <c r="AD2478" s="27" t="n">
        <v>0</v>
      </c>
      <c r="AE2478" s="27" t="n">
        <v>0</v>
      </c>
      <c r="AF2478" s="27" t="n">
        <v>0</v>
      </c>
      <c r="AG2478" s="28" t="n">
        <f aca="false">AD2478+AE2478+AF2478</f>
        <v>0</v>
      </c>
      <c r="AH2478" s="12" t="str">
        <f aca="false">IF(AG2478&gt;0,AD2478/AG2478,"")</f>
        <v/>
      </c>
      <c r="AI2478" s="27" t="n">
        <v>0</v>
      </c>
      <c r="AJ2478" s="27" t="n">
        <v>0</v>
      </c>
      <c r="AK2478" s="27" t="n">
        <v>0</v>
      </c>
      <c r="AL2478" s="22" t="str">
        <f aca="false">IF(OR(AJ2478&gt;0,AK2478&gt;0),"Sí","No")</f>
        <v>No</v>
      </c>
      <c r="AM2478" s="6"/>
      <c r="AN2478" s="6"/>
      <c r="AO2478" s="12" t="n">
        <f aca="false">IF(M2478&gt;0,K2478/M2478,"")</f>
        <v>1</v>
      </c>
      <c r="AP2478" s="22" t="str">
        <f aca="false">IF(M2478&gt;=Resumen!$B$5,"Alto","Bajo")</f>
        <v>Bajo</v>
      </c>
      <c r="AQ2478" s="22" t="str">
        <f aca="false">IF(AO2478&gt;=Resumen!$B$28,"Alto","Bajo")</f>
        <v>Alto</v>
      </c>
      <c r="AR2478" s="22" t="str">
        <f aca="false">AP2478&amp;" Potencial / "&amp;AQ2478&amp;" Share"</f>
        <v>Bajo Potencial / Alto Share</v>
      </c>
      <c r="AS2478" s="22" t="str">
        <f aca="false">IF(Q2478="Sí",IF(AO2478&gt;=Resumen!$B$29,"Alto","Bajo"),"")</f>
        <v/>
      </c>
      <c r="AT2478" s="22" t="str">
        <f aca="false">IF(AS2478&lt;&gt;"",AP2478&amp;" Potencial / "&amp;AS2478&amp;" Share","")</f>
        <v/>
      </c>
      <c r="AU2478" s="22" t="str">
        <f aca="false">IF(AH2478="","Sin dato",IF(AH2478-AO2478&gt;Resumen!$B$6,"Sobre-exhibido",IF(AO2478-AH2478&gt;Resumen!$B$6,"Sub-exhibido","En línea")))</f>
        <v>Sin dato</v>
      </c>
      <c r="AV2478" s="22" t="str">
        <f aca="false">IF(AT2478="","",IF(AT2478="Alto Potencial / Bajo Share",1,IF(AT2478="Alto Potencial / Alto Share",2,IF(AT2478="Bajo Potencial / Alto Share",3,4))))</f>
        <v/>
      </c>
      <c r="AW2478" s="22" t="str">
        <f aca="false">IF(Q2478="No","Sin competencia directa",IF(AV2478=1,"1 - Foco Conquista (Alto Pot / Bajo Share)",IF(AV2478=2,"2 - Foco Defensa (Alto Pot / Alto Share)",IF(AV2478=3,"3 - Monitoreo (Bajo Pot / Alto Share)","4 - Baja Prioridad (Bajo Pot / Bajo Share)"))))</f>
        <v>Sin competencia directa</v>
      </c>
      <c r="AX2478" s="12" t="str">
        <f aca="false">IF(OR(IFERROR(AND(W2478&lt;&gt;"",Y2478&lt;&gt;"",Y2478-W2478&gt;Resumen!$B$8),FALSE()),IFERROR(AND(X2478&lt;&gt;"",Y2478&lt;&gt;"",Y2478-X2478&gt;Resumen!$B$8),FALSE())),MAX(IF(IFERROR(AND(W2478&lt;&gt;"",Y2478&lt;&gt;"",Y2478-W2478&gt;Resumen!$B$8),FALSE()),Y2478-W2478,0),IF(IFERROR(AND(X2478&lt;&gt;"",Y2478&lt;&gt;"",Y2478-X2478&gt;Resumen!$B$8),FALSE()),Y2478-X2478,0)),"")</f>
        <v/>
      </c>
      <c r="AY2478" s="22" t="str">
        <f aca="false">IF(OR(IFERROR(AND(W2478&lt;&gt;"",Y2478&lt;&gt;"",Y2478-W2478&gt;Resumen!$B$8),FALSE()),IFERROR(AND(X2478&lt;&gt;"",Y2478&lt;&gt;"",Y2478-X2478&gt;Resumen!$B$8),FALSE())),TRIM("Lays tiene mayor markup que "&amp;IF(IFERROR(AND(W2478&lt;&gt;"",Y2478&lt;&gt;"",Y2478-W2478&gt;Resumen!$B$8),FALSE()),"Quento ","")&amp;IF(IFERROR(AND(X2478&lt;&gt;"",Y2478&lt;&gt;"",Y2478-X2478&gt;Resumen!$B$8),FALSE()),"Julicroc ","")&amp;"en este PDV"),"")</f>
        <v/>
      </c>
      <c r="AZ2478" s="22" t="str">
        <f aca="false">IF(COUNTIF('Plan Pehuamar - Lista'!$A$2:$A$167,A2478)&gt;0,"Sí","No")</f>
        <v>No</v>
      </c>
      <c r="BA2478" s="22" t="str">
        <f aca="false">IF(COUNTIF('Plan Combo 9+1'!$A$2:$A$226,A2478)&gt;0,"Sí","No")</f>
        <v>No</v>
      </c>
      <c r="BB2478" s="22" t="str">
        <f aca="false">IF(AH2478="","No",IF(BA2478="Sí",IF((AO2478-AH2478)&gt;Resumen!$B$6,"Sí","No"),IF((AO2478-AH2478)&gt;=Resumen!$B$132,"Sí","No")))</f>
        <v>No</v>
      </c>
      <c r="BC2478" s="22" t="str">
        <f aca="false">IF(AND(N2478="Sí",AL2478="Sí",AI2478=0),"Sí","No")</f>
        <v>No</v>
      </c>
      <c r="BD2478" s="22" t="str">
        <f aca="false">IF(COUNTIF('Plan 9+1 (con Pehuamar)'!$A$2:$A$227,A2478)&gt;0,"Sí","No")</f>
        <v>No</v>
      </c>
    </row>
    <row r="2479" customFormat="false" ht="15" hidden="false" customHeight="true" outlineLevel="0" collapsed="false">
      <c r="A2479" s="6" t="n">
        <v>205008</v>
      </c>
      <c r="B2479" s="6" t="n">
        <v>15</v>
      </c>
      <c r="C2479" s="6" t="n">
        <v>1505</v>
      </c>
      <c r="D2479" s="6" t="s">
        <v>398</v>
      </c>
      <c r="E2479" s="6" t="s">
        <v>2628</v>
      </c>
      <c r="F2479" s="6" t="s">
        <v>206</v>
      </c>
      <c r="G2479" s="6" t="s">
        <v>130</v>
      </c>
      <c r="H2479" s="6" t="s">
        <v>1715</v>
      </c>
      <c r="I2479" s="27" t="n">
        <v>18</v>
      </c>
      <c r="J2479" s="27" t="n">
        <v>22</v>
      </c>
      <c r="K2479" s="27" t="n">
        <v>14</v>
      </c>
      <c r="L2479" s="28" t="n">
        <f aca="false">I2479+J2479</f>
        <v>40</v>
      </c>
      <c r="M2479" s="28" t="n">
        <f aca="false">L2479+K2479</f>
        <v>54</v>
      </c>
      <c r="N2479" s="22" t="str">
        <f aca="false">IF(I2479&gt;0,"Sí","No")</f>
        <v>Sí</v>
      </c>
      <c r="O2479" s="22" t="str">
        <f aca="false">IF(J2479&gt;0,"Sí","No")</f>
        <v>Sí</v>
      </c>
      <c r="P2479" s="22" t="str">
        <f aca="false">IF(K2479&gt;0,"Sí","No")</f>
        <v>Sí</v>
      </c>
      <c r="Q2479" s="22" t="str">
        <f aca="false">IF(OR(I2479&gt;0,J2479&gt;0),"Sí","No")</f>
        <v>Sí</v>
      </c>
      <c r="R2479" s="27" t="n">
        <v>1780</v>
      </c>
      <c r="S2479" s="27" t="n">
        <v>2600</v>
      </c>
      <c r="T2479" s="27" t="n">
        <v>1300</v>
      </c>
      <c r="U2479" s="27" t="n">
        <v>2050</v>
      </c>
      <c r="V2479" s="27" t="n">
        <v>3600</v>
      </c>
      <c r="W2479" s="12" t="n">
        <f aca="false">IF(AND(I2479&gt;0,R2479&gt;0),(S2479-R2479)/R2479,"")</f>
        <v>0.460674157303371</v>
      </c>
      <c r="X2479" s="12" t="n">
        <f aca="false">IF(AND(J2479&gt;0,T2479&gt;0),(U2479-T2479)/T2479,"")</f>
        <v>0.576923076923077</v>
      </c>
      <c r="Y2479" s="12" t="n">
        <f aca="false">IF(AND(K2479&gt;0,V2479&gt;0),(V2479-Resumen!$B$7)/Resumen!$B$7,"")</f>
        <v>0.44</v>
      </c>
      <c r="Z2479" s="28" t="n">
        <f aca="false">IF(AND(K2479&gt;0,I2479&gt;0,V2479&gt;0,S2479&gt;0),V2479-S2479,"")</f>
        <v>1000</v>
      </c>
      <c r="AA2479" s="12" t="n">
        <f aca="false">IF(Z2479&lt;&gt;"",Z2479/S2479,"")</f>
        <v>0.384615384615385</v>
      </c>
      <c r="AB2479" s="28" t="n">
        <f aca="false">IF(AND(K2479&gt;0,J2479&gt;0,V2479&gt;0,U2479&gt;0),V2479-U2479,"")</f>
        <v>1550</v>
      </c>
      <c r="AC2479" s="12" t="n">
        <f aca="false">IF(AB2479&lt;&gt;"",AB2479/U2479,"")</f>
        <v>0.75609756097561</v>
      </c>
      <c r="AD2479" s="27" t="n">
        <v>7</v>
      </c>
      <c r="AE2479" s="27" t="n">
        <v>4</v>
      </c>
      <c r="AF2479" s="27" t="n">
        <v>3</v>
      </c>
      <c r="AG2479" s="28" t="n">
        <f aca="false">AD2479+AE2479+AF2479</f>
        <v>14</v>
      </c>
      <c r="AH2479" s="12" t="n">
        <f aca="false">IF(AG2479&gt;0,AD2479/AG2479,"")</f>
        <v>0.5</v>
      </c>
      <c r="AI2479" s="27" t="n">
        <v>2</v>
      </c>
      <c r="AJ2479" s="27" t="n">
        <v>1</v>
      </c>
      <c r="AK2479" s="27" t="n">
        <v>0</v>
      </c>
      <c r="AL2479" s="22" t="str">
        <f aca="false">IF(OR(AJ2479&gt;0,AK2479&gt;0),"Sí","No")</f>
        <v>Sí</v>
      </c>
      <c r="AM2479" s="6" t="s">
        <v>198</v>
      </c>
      <c r="AN2479" s="6" t="s">
        <v>198</v>
      </c>
      <c r="AO2479" s="12" t="n">
        <f aca="false">IF(M2479&gt;0,K2479/M2479,"")</f>
        <v>0.259259259259259</v>
      </c>
      <c r="AP2479" s="22" t="str">
        <f aca="false">IF(M2479&gt;=Resumen!$B$5,"Alto","Bajo")</f>
        <v>Alto</v>
      </c>
      <c r="AQ2479" s="22" t="str">
        <f aca="false">IF(AO2479&gt;=Resumen!$B$28,"Alto","Bajo")</f>
        <v>Bajo</v>
      </c>
      <c r="AR2479" s="22" t="str">
        <f aca="false">AP2479&amp;" Potencial / "&amp;AQ2479&amp;" Share"</f>
        <v>Alto Potencial / Bajo Share</v>
      </c>
      <c r="AS2479" s="22" t="str">
        <f aca="false">IF(Q2479="Sí",IF(AO2479&gt;=Resumen!$B$29,"Alto","Bajo"),"")</f>
        <v>Bajo</v>
      </c>
      <c r="AT2479" s="22" t="str">
        <f aca="false">IF(AS2479&lt;&gt;"",AP2479&amp;" Potencial / "&amp;AS2479&amp;" Share","")</f>
        <v>Alto Potencial / Bajo Share</v>
      </c>
      <c r="AU2479" s="22" t="str">
        <f aca="false">IF(AH2479="","Sin dato",IF(AH2479-AO2479&gt;Resumen!$B$6,"Sobre-exhibido",IF(AO2479-AH2479&gt;Resumen!$B$6,"Sub-exhibido","En línea")))</f>
        <v>Sobre-exhibido</v>
      </c>
      <c r="AV2479" s="22" t="n">
        <f aca="false">IF(AT2479="","",IF(AT2479="Alto Potencial / Bajo Share",1,IF(AT2479="Alto Potencial / Alto Share",2,IF(AT2479="Bajo Potencial / Alto Share",3,4))))</f>
        <v>1</v>
      </c>
      <c r="AW2479" s="22" t="str">
        <f aca="false">IF(Q2479="No","Sin competencia directa",IF(AV2479=1,"1 - Foco Conquista (Alto Pot / Bajo Share)",IF(AV2479=2,"2 - Foco Defensa (Alto Pot / Alto Share)",IF(AV2479=3,"3 - Monitoreo (Bajo Pot / Alto Share)","4 - Baja Prioridad (Bajo Pot / Bajo Share)"))))</f>
        <v>1 - Foco Conquista (Alto Pot / Bajo Share)</v>
      </c>
      <c r="AX2479" s="12" t="str">
        <f aca="false">IF(OR(IFERROR(AND(W2479&lt;&gt;"",Y2479&lt;&gt;"",Y2479-W2479&gt;Resumen!$B$8),FALSE()),IFERROR(AND(X2479&lt;&gt;"",Y2479&lt;&gt;"",Y2479-X2479&gt;Resumen!$B$8),FALSE())),MAX(IF(IFERROR(AND(W2479&lt;&gt;"",Y2479&lt;&gt;"",Y2479-W2479&gt;Resumen!$B$8),FALSE()),Y2479-W2479,0),IF(IFERROR(AND(X2479&lt;&gt;"",Y2479&lt;&gt;"",Y2479-X2479&gt;Resumen!$B$8),FALSE()),Y2479-X2479,0)),"")</f>
        <v/>
      </c>
      <c r="AY2479" s="22" t="str">
        <f aca="false">IF(OR(IFERROR(AND(W2479&lt;&gt;"",Y2479&lt;&gt;"",Y2479-W2479&gt;Resumen!$B$8),FALSE()),IFERROR(AND(X2479&lt;&gt;"",Y2479&lt;&gt;"",Y2479-X2479&gt;Resumen!$B$8),FALSE())),TRIM("Lays tiene mayor markup que "&amp;IF(IFERROR(AND(W2479&lt;&gt;"",Y2479&lt;&gt;"",Y2479-W2479&gt;Resumen!$B$8),FALSE()),"Quento ","")&amp;IF(IFERROR(AND(X2479&lt;&gt;"",Y2479&lt;&gt;"",Y2479-X2479&gt;Resumen!$B$8),FALSE()),"Julicroc ","")&amp;"en este PDV"),"")</f>
        <v/>
      </c>
      <c r="AZ2479" s="22" t="str">
        <f aca="false">IF(COUNTIF('Plan Pehuamar - Lista'!$A$2:$A$167,A2479)&gt;0,"Sí","No")</f>
        <v>No</v>
      </c>
      <c r="BA2479" s="22" t="str">
        <f aca="false">IF(COUNTIF('Plan Combo 9+1'!$A$2:$A$226,A2479)&gt;0,"Sí","No")</f>
        <v>Sí</v>
      </c>
      <c r="BB2479" s="22" t="str">
        <f aca="false">IF(AH2479="","No",IF(BA2479="Sí",IF((AO2479-AH2479)&gt;Resumen!$B$6,"Sí","No"),IF((AO2479-AH2479)&gt;=Resumen!$B$132,"Sí","No")))</f>
        <v>No</v>
      </c>
      <c r="BC2479" s="22" t="str">
        <f aca="false">IF(AND(N2479="Sí",AL2479="Sí",AI2479=0),"Sí","No")</f>
        <v>No</v>
      </c>
      <c r="BD2479" s="22" t="str">
        <f aca="false">IF(COUNTIF('Plan 9+1 (con Pehuamar)'!$A$2:$A$227,A2479)&gt;0,"Sí","No")</f>
        <v>Sí</v>
      </c>
    </row>
    <row r="2480" customFormat="false" ht="15" hidden="false" customHeight="true" outlineLevel="0" collapsed="false">
      <c r="A2480" s="6" t="n">
        <v>205011</v>
      </c>
      <c r="B2480" s="6" t="n">
        <v>15</v>
      </c>
      <c r="C2480" s="6" t="n">
        <v>1505</v>
      </c>
      <c r="D2480" s="6" t="s">
        <v>398</v>
      </c>
      <c r="E2480" s="6" t="s">
        <v>2629</v>
      </c>
      <c r="F2480" s="6" t="s">
        <v>201</v>
      </c>
      <c r="G2480" s="6" t="s">
        <v>130</v>
      </c>
      <c r="H2480" s="6" t="s">
        <v>1715</v>
      </c>
      <c r="I2480" s="27" t="n">
        <v>9</v>
      </c>
      <c r="J2480" s="27" t="n">
        <v>12</v>
      </c>
      <c r="K2480" s="27" t="n">
        <v>6</v>
      </c>
      <c r="L2480" s="28" t="n">
        <f aca="false">I2480+J2480</f>
        <v>21</v>
      </c>
      <c r="M2480" s="28" t="n">
        <f aca="false">L2480+K2480</f>
        <v>27</v>
      </c>
      <c r="N2480" s="22" t="str">
        <f aca="false">IF(I2480&gt;0,"Sí","No")</f>
        <v>Sí</v>
      </c>
      <c r="O2480" s="22" t="str">
        <f aca="false">IF(J2480&gt;0,"Sí","No")</f>
        <v>Sí</v>
      </c>
      <c r="P2480" s="22" t="str">
        <f aca="false">IF(K2480&gt;0,"Sí","No")</f>
        <v>Sí</v>
      </c>
      <c r="Q2480" s="22" t="str">
        <f aca="false">IF(OR(I2480&gt;0,J2480&gt;0),"Sí","No")</f>
        <v>Sí</v>
      </c>
      <c r="R2480" s="27" t="n">
        <v>1900</v>
      </c>
      <c r="S2480" s="27" t="n">
        <v>2850</v>
      </c>
      <c r="T2480" s="27" t="n">
        <v>1300</v>
      </c>
      <c r="U2480" s="27" t="n">
        <v>1950</v>
      </c>
      <c r="V2480" s="27" t="n">
        <v>3900</v>
      </c>
      <c r="W2480" s="12" t="n">
        <f aca="false">IF(AND(I2480&gt;0,R2480&gt;0),(S2480-R2480)/R2480,"")</f>
        <v>0.5</v>
      </c>
      <c r="X2480" s="12" t="n">
        <f aca="false">IF(AND(J2480&gt;0,T2480&gt;0),(U2480-T2480)/T2480,"")</f>
        <v>0.5</v>
      </c>
      <c r="Y2480" s="12" t="n">
        <f aca="false">IF(AND(K2480&gt;0,V2480&gt;0),(V2480-Resumen!$B$7)/Resumen!$B$7,"")</f>
        <v>0.56</v>
      </c>
      <c r="Z2480" s="28" t="n">
        <f aca="false">IF(AND(K2480&gt;0,I2480&gt;0,V2480&gt;0,S2480&gt;0),V2480-S2480,"")</f>
        <v>1050</v>
      </c>
      <c r="AA2480" s="12" t="n">
        <f aca="false">IF(Z2480&lt;&gt;"",Z2480/S2480,"")</f>
        <v>0.368421052631579</v>
      </c>
      <c r="AB2480" s="28" t="n">
        <f aca="false">IF(AND(K2480&gt;0,J2480&gt;0,V2480&gt;0,U2480&gt;0),V2480-U2480,"")</f>
        <v>1950</v>
      </c>
      <c r="AC2480" s="12" t="n">
        <f aca="false">IF(AB2480&lt;&gt;"",AB2480/U2480,"")</f>
        <v>1</v>
      </c>
      <c r="AD2480" s="27" t="n">
        <v>4</v>
      </c>
      <c r="AE2480" s="27" t="n">
        <v>6</v>
      </c>
      <c r="AF2480" s="27" t="n">
        <v>5</v>
      </c>
      <c r="AG2480" s="28" t="n">
        <f aca="false">AD2480+AE2480+AF2480</f>
        <v>15</v>
      </c>
      <c r="AH2480" s="12" t="n">
        <f aca="false">IF(AG2480&gt;0,AD2480/AG2480,"")</f>
        <v>0.266666666666667</v>
      </c>
      <c r="AI2480" s="27" t="n">
        <v>1</v>
      </c>
      <c r="AJ2480" s="27" t="n">
        <v>0</v>
      </c>
      <c r="AK2480" s="27" t="n">
        <v>0</v>
      </c>
      <c r="AL2480" s="22" t="str">
        <f aca="false">IF(OR(AJ2480&gt;0,AK2480&gt;0),"Sí","No")</f>
        <v>No</v>
      </c>
      <c r="AM2480" s="6" t="s">
        <v>198</v>
      </c>
      <c r="AN2480" s="6" t="s">
        <v>198</v>
      </c>
      <c r="AO2480" s="12" t="n">
        <f aca="false">IF(M2480&gt;0,K2480/M2480,"")</f>
        <v>0.222222222222222</v>
      </c>
      <c r="AP2480" s="22" t="str">
        <f aca="false">IF(M2480&gt;=Resumen!$B$5,"Alto","Bajo")</f>
        <v>Bajo</v>
      </c>
      <c r="AQ2480" s="22" t="str">
        <f aca="false">IF(AO2480&gt;=Resumen!$B$28,"Alto","Bajo")</f>
        <v>Bajo</v>
      </c>
      <c r="AR2480" s="22" t="str">
        <f aca="false">AP2480&amp;" Potencial / "&amp;AQ2480&amp;" Share"</f>
        <v>Bajo Potencial / Bajo Share</v>
      </c>
      <c r="AS2480" s="22" t="str">
        <f aca="false">IF(Q2480="Sí",IF(AO2480&gt;=Resumen!$B$29,"Alto","Bajo"),"")</f>
        <v>Bajo</v>
      </c>
      <c r="AT2480" s="22" t="str">
        <f aca="false">IF(AS2480&lt;&gt;"",AP2480&amp;" Potencial / "&amp;AS2480&amp;" Share","")</f>
        <v>Bajo Potencial / Bajo Share</v>
      </c>
      <c r="AU2480" s="22" t="str">
        <f aca="false">IF(AH2480="","Sin dato",IF(AH2480-AO2480&gt;Resumen!$B$6,"Sobre-exhibido",IF(AO2480-AH2480&gt;Resumen!$B$6,"Sub-exhibido","En línea")))</f>
        <v>En línea</v>
      </c>
      <c r="AV2480" s="22" t="n">
        <f aca="false">IF(AT2480="","",IF(AT2480="Alto Potencial / Bajo Share",1,IF(AT2480="Alto Potencial / Alto Share",2,IF(AT2480="Bajo Potencial / Alto Share",3,4))))</f>
        <v>4</v>
      </c>
      <c r="AW2480" s="22" t="str">
        <f aca="false">IF(Q2480="No","Sin competencia directa",IF(AV2480=1,"1 - Foco Conquista (Alto Pot / Bajo Share)",IF(AV2480=2,"2 - Foco Defensa (Alto Pot / Alto Share)",IF(AV2480=3,"3 - Monitoreo (Bajo Pot / Alto Share)","4 - Baja Prioridad (Bajo Pot / Bajo Share)"))))</f>
        <v>4 - Baja Prioridad (Bajo Pot / Bajo Share)</v>
      </c>
      <c r="AX2480" s="12" t="n">
        <f aca="false">IF(OR(IFERROR(AND(W2480&lt;&gt;"",Y2480&lt;&gt;"",Y2480-W2480&gt;Resumen!$B$8),FALSE()),IFERROR(AND(X2480&lt;&gt;"",Y2480&lt;&gt;"",Y2480-X2480&gt;Resumen!$B$8),FALSE())),MAX(IF(IFERROR(AND(W2480&lt;&gt;"",Y2480&lt;&gt;"",Y2480-W2480&gt;Resumen!$B$8),FALSE()),Y2480-W2480,0),IF(IFERROR(AND(X2480&lt;&gt;"",Y2480&lt;&gt;"",Y2480-X2480&gt;Resumen!$B$8),FALSE()),Y2480-X2480,0)),"")</f>
        <v>0.0600000000000001</v>
      </c>
      <c r="AY2480" s="22" t="str">
        <f aca="false">IF(OR(IFERROR(AND(W2480&lt;&gt;"",Y2480&lt;&gt;"",Y2480-W2480&gt;Resumen!$B$8),FALSE()),IFERROR(AND(X2480&lt;&gt;"",Y2480&lt;&gt;"",Y2480-X2480&gt;Resumen!$B$8),FALSE())),TRIM("Lays tiene mayor markup que "&amp;IF(IFERROR(AND(W2480&lt;&gt;"",Y2480&lt;&gt;"",Y2480-W2480&gt;Resumen!$B$8),FALSE()),"Quento ","")&amp;IF(IFERROR(AND(X2480&lt;&gt;"",Y2480&lt;&gt;"",Y2480-X2480&gt;Resumen!$B$8),FALSE()),"Julicroc ","")&amp;"en este PDV"),"")</f>
        <v>Lays tiene mayor markup que Quento Julicroc en este PDV</v>
      </c>
      <c r="AZ2480" s="22" t="str">
        <f aca="false">IF(COUNTIF('Plan Pehuamar - Lista'!$A$2:$A$167,A2480)&gt;0,"Sí","No")</f>
        <v>No</v>
      </c>
      <c r="BA2480" s="22" t="str">
        <f aca="false">IF(COUNTIF('Plan Combo 9+1'!$A$2:$A$226,A2480)&gt;0,"Sí","No")</f>
        <v>No</v>
      </c>
      <c r="BB2480" s="22" t="str">
        <f aca="false">IF(AH2480="","No",IF(BA2480="Sí",IF((AO2480-AH2480)&gt;Resumen!$B$6,"Sí","No"),IF((AO2480-AH2480)&gt;=Resumen!$B$132,"Sí","No")))</f>
        <v>No</v>
      </c>
      <c r="BC2480" s="22" t="str">
        <f aca="false">IF(AND(N2480="Sí",AL2480="Sí",AI2480=0),"Sí","No")</f>
        <v>No</v>
      </c>
      <c r="BD2480" s="22" t="str">
        <f aca="false">IF(COUNTIF('Plan 9+1 (con Pehuamar)'!$A$2:$A$227,A2480)&gt;0,"Sí","No")</f>
        <v>No</v>
      </c>
    </row>
    <row r="2481" customFormat="false" ht="15" hidden="false" customHeight="true" outlineLevel="0" collapsed="false">
      <c r="A2481" s="6" t="n">
        <v>205012</v>
      </c>
      <c r="B2481" s="6" t="n">
        <v>15</v>
      </c>
      <c r="C2481" s="6" t="n">
        <v>1505</v>
      </c>
      <c r="D2481" s="6" t="s">
        <v>398</v>
      </c>
      <c r="E2481" s="6" t="s">
        <v>2630</v>
      </c>
      <c r="F2481" s="6" t="s">
        <v>196</v>
      </c>
      <c r="G2481" s="6" t="s">
        <v>130</v>
      </c>
      <c r="H2481" s="6" t="s">
        <v>1715</v>
      </c>
      <c r="I2481" s="27" t="n">
        <v>8</v>
      </c>
      <c r="J2481" s="27" t="n">
        <v>0</v>
      </c>
      <c r="K2481" s="27" t="n">
        <v>5</v>
      </c>
      <c r="L2481" s="28" t="n">
        <f aca="false">I2481+J2481</f>
        <v>8</v>
      </c>
      <c r="M2481" s="28" t="n">
        <f aca="false">L2481+K2481</f>
        <v>13</v>
      </c>
      <c r="N2481" s="22" t="str">
        <f aca="false">IF(I2481&gt;0,"Sí","No")</f>
        <v>Sí</v>
      </c>
      <c r="O2481" s="22" t="str">
        <f aca="false">IF(J2481&gt;0,"Sí","No")</f>
        <v>No</v>
      </c>
      <c r="P2481" s="22" t="str">
        <f aca="false">IF(K2481&gt;0,"Sí","No")</f>
        <v>Sí</v>
      </c>
      <c r="Q2481" s="22" t="str">
        <f aca="false">IF(OR(I2481&gt;0,J2481&gt;0),"Sí","No")</f>
        <v>Sí</v>
      </c>
      <c r="R2481" s="27" t="n">
        <v>1780</v>
      </c>
      <c r="S2481" s="27" t="n">
        <v>2800</v>
      </c>
      <c r="T2481" s="27"/>
      <c r="U2481" s="27"/>
      <c r="V2481" s="27" t="n">
        <v>3700</v>
      </c>
      <c r="W2481" s="12" t="n">
        <f aca="false">IF(AND(I2481&gt;0,R2481&gt;0),(S2481-R2481)/R2481,"")</f>
        <v>0.573033707865169</v>
      </c>
      <c r="X2481" s="12" t="str">
        <f aca="false">IF(AND(J2481&gt;0,T2481&gt;0),(U2481-T2481)/T2481,"")</f>
        <v/>
      </c>
      <c r="Y2481" s="12" t="n">
        <f aca="false">IF(AND(K2481&gt;0,V2481&gt;0),(V2481-Resumen!$B$7)/Resumen!$B$7,"")</f>
        <v>0.48</v>
      </c>
      <c r="Z2481" s="28" t="n">
        <f aca="false">IF(AND(K2481&gt;0,I2481&gt;0,V2481&gt;0,S2481&gt;0),V2481-S2481,"")</f>
        <v>900</v>
      </c>
      <c r="AA2481" s="12" t="n">
        <f aca="false">IF(Z2481&lt;&gt;"",Z2481/S2481,"")</f>
        <v>0.321428571428571</v>
      </c>
      <c r="AB2481" s="28" t="str">
        <f aca="false">IF(AND(K2481&gt;0,J2481&gt;0,V2481&gt;0,U2481&gt;0),V2481-U2481,"")</f>
        <v/>
      </c>
      <c r="AC2481" s="12" t="str">
        <f aca="false">IF(AB2481&lt;&gt;"",AB2481/U2481,"")</f>
        <v/>
      </c>
      <c r="AD2481" s="27" t="n">
        <v>3</v>
      </c>
      <c r="AE2481" s="27" t="n">
        <v>4</v>
      </c>
      <c r="AF2481" s="27" t="n">
        <v>0</v>
      </c>
      <c r="AG2481" s="28" t="n">
        <f aca="false">AD2481+AE2481+AF2481</f>
        <v>7</v>
      </c>
      <c r="AH2481" s="12" t="n">
        <f aca="false">IF(AG2481&gt;0,AD2481/AG2481,"")</f>
        <v>0.428571428571429</v>
      </c>
      <c r="AI2481" s="27" t="n">
        <v>1</v>
      </c>
      <c r="AJ2481" s="27" t="n">
        <v>0</v>
      </c>
      <c r="AK2481" s="27" t="n">
        <v>0</v>
      </c>
      <c r="AL2481" s="22" t="str">
        <f aca="false">IF(OR(AJ2481&gt;0,AK2481&gt;0),"Sí","No")</f>
        <v>No</v>
      </c>
      <c r="AM2481" s="6" t="s">
        <v>198</v>
      </c>
      <c r="AN2481" s="6"/>
      <c r="AO2481" s="12" t="n">
        <f aca="false">IF(M2481&gt;0,K2481/M2481,"")</f>
        <v>0.384615384615385</v>
      </c>
      <c r="AP2481" s="22" t="str">
        <f aca="false">IF(M2481&gt;=Resumen!$B$5,"Alto","Bajo")</f>
        <v>Bajo</v>
      </c>
      <c r="AQ2481" s="22" t="str">
        <f aca="false">IF(AO2481&gt;=Resumen!$B$28,"Alto","Bajo")</f>
        <v>Bajo</v>
      </c>
      <c r="AR2481" s="22" t="str">
        <f aca="false">AP2481&amp;" Potencial / "&amp;AQ2481&amp;" Share"</f>
        <v>Bajo Potencial / Bajo Share</v>
      </c>
      <c r="AS2481" s="22" t="str">
        <f aca="false">IF(Q2481="Sí",IF(AO2481&gt;=Resumen!$B$29,"Alto","Bajo"),"")</f>
        <v>Bajo</v>
      </c>
      <c r="AT2481" s="22" t="str">
        <f aca="false">IF(AS2481&lt;&gt;"",AP2481&amp;" Potencial / "&amp;AS2481&amp;" Share","")</f>
        <v>Bajo Potencial / Bajo Share</v>
      </c>
      <c r="AU2481" s="22" t="str">
        <f aca="false">IF(AH2481="","Sin dato",IF(AH2481-AO2481&gt;Resumen!$B$6,"Sobre-exhibido",IF(AO2481-AH2481&gt;Resumen!$B$6,"Sub-exhibido","En línea")))</f>
        <v>En línea</v>
      </c>
      <c r="AV2481" s="22" t="n">
        <f aca="false">IF(AT2481="","",IF(AT2481="Alto Potencial / Bajo Share",1,IF(AT2481="Alto Potencial / Alto Share",2,IF(AT2481="Bajo Potencial / Alto Share",3,4))))</f>
        <v>4</v>
      </c>
      <c r="AW2481" s="22" t="str">
        <f aca="false">IF(Q2481="No","Sin competencia directa",IF(AV2481=1,"1 - Foco Conquista (Alto Pot / Bajo Share)",IF(AV2481=2,"2 - Foco Defensa (Alto Pot / Alto Share)",IF(AV2481=3,"3 - Monitoreo (Bajo Pot / Alto Share)","4 - Baja Prioridad (Bajo Pot / Bajo Share)"))))</f>
        <v>4 - Baja Prioridad (Bajo Pot / Bajo Share)</v>
      </c>
      <c r="AX2481" s="12" t="str">
        <f aca="false">IF(OR(IFERROR(AND(W2481&lt;&gt;"",Y2481&lt;&gt;"",Y2481-W2481&gt;Resumen!$B$8),FALSE()),IFERROR(AND(X2481&lt;&gt;"",Y2481&lt;&gt;"",Y2481-X2481&gt;Resumen!$B$8),FALSE())),MAX(IF(IFERROR(AND(W2481&lt;&gt;"",Y2481&lt;&gt;"",Y2481-W2481&gt;Resumen!$B$8),FALSE()),Y2481-W2481,0),IF(IFERROR(AND(X2481&lt;&gt;"",Y2481&lt;&gt;"",Y2481-X2481&gt;Resumen!$B$8),FALSE()),Y2481-X2481,0)),"")</f>
        <v/>
      </c>
      <c r="AY2481" s="22" t="str">
        <f aca="false">IF(OR(IFERROR(AND(W2481&lt;&gt;"",Y2481&lt;&gt;"",Y2481-W2481&gt;Resumen!$B$8),FALSE()),IFERROR(AND(X2481&lt;&gt;"",Y2481&lt;&gt;"",Y2481-X2481&gt;Resumen!$B$8),FALSE())),TRIM("Lays tiene mayor markup que "&amp;IF(IFERROR(AND(W2481&lt;&gt;"",Y2481&lt;&gt;"",Y2481-W2481&gt;Resumen!$B$8),FALSE()),"Quento ","")&amp;IF(IFERROR(AND(X2481&lt;&gt;"",Y2481&lt;&gt;"",Y2481-X2481&gt;Resumen!$B$8),FALSE()),"Julicroc ","")&amp;"en este PDV"),"")</f>
        <v/>
      </c>
      <c r="AZ2481" s="22" t="str">
        <f aca="false">IF(COUNTIF('Plan Pehuamar - Lista'!$A$2:$A$167,A2481)&gt;0,"Sí","No")</f>
        <v>No</v>
      </c>
      <c r="BA2481" s="22" t="str">
        <f aca="false">IF(COUNTIF('Plan Combo 9+1'!$A$2:$A$226,A2481)&gt;0,"Sí","No")</f>
        <v>No</v>
      </c>
      <c r="BB2481" s="22" t="str">
        <f aca="false">IF(AH2481="","No",IF(BA2481="Sí",IF((AO2481-AH2481)&gt;Resumen!$B$6,"Sí","No"),IF((AO2481-AH2481)&gt;=Resumen!$B$132,"Sí","No")))</f>
        <v>No</v>
      </c>
      <c r="BC2481" s="22" t="str">
        <f aca="false">IF(AND(N2481="Sí",AL2481="Sí",AI2481=0),"Sí","No")</f>
        <v>No</v>
      </c>
      <c r="BD2481" s="22" t="str">
        <f aca="false">IF(COUNTIF('Plan 9+1 (con Pehuamar)'!$A$2:$A$227,A2481)&gt;0,"Sí","No")</f>
        <v>No</v>
      </c>
    </row>
    <row r="2482" customFormat="false" ht="15" hidden="false" customHeight="true" outlineLevel="0" collapsed="false">
      <c r="A2482" s="6" t="n">
        <v>205014</v>
      </c>
      <c r="B2482" s="6" t="n">
        <v>15</v>
      </c>
      <c r="C2482" s="6" t="n">
        <v>1505</v>
      </c>
      <c r="D2482" s="6" t="s">
        <v>398</v>
      </c>
      <c r="E2482" s="6" t="s">
        <v>2631</v>
      </c>
      <c r="F2482" s="6" t="s">
        <v>196</v>
      </c>
      <c r="G2482" s="6" t="s">
        <v>130</v>
      </c>
      <c r="H2482" s="6" t="s">
        <v>1715</v>
      </c>
      <c r="I2482" s="27" t="n">
        <v>6</v>
      </c>
      <c r="J2482" s="27" t="n">
        <v>6</v>
      </c>
      <c r="K2482" s="27" t="n">
        <v>2</v>
      </c>
      <c r="L2482" s="28" t="n">
        <f aca="false">I2482+J2482</f>
        <v>12</v>
      </c>
      <c r="M2482" s="28" t="n">
        <f aca="false">L2482+K2482</f>
        <v>14</v>
      </c>
      <c r="N2482" s="22" t="str">
        <f aca="false">IF(I2482&gt;0,"Sí","No")</f>
        <v>Sí</v>
      </c>
      <c r="O2482" s="22" t="str">
        <f aca="false">IF(J2482&gt;0,"Sí","No")</f>
        <v>Sí</v>
      </c>
      <c r="P2482" s="22" t="str">
        <f aca="false">IF(K2482&gt;0,"Sí","No")</f>
        <v>Sí</v>
      </c>
      <c r="Q2482" s="22" t="str">
        <f aca="false">IF(OR(I2482&gt;0,J2482&gt;0),"Sí","No")</f>
        <v>Sí</v>
      </c>
      <c r="R2482" s="27" t="n">
        <v>1900</v>
      </c>
      <c r="S2482" s="27" t="n">
        <v>2700</v>
      </c>
      <c r="T2482" s="27" t="n">
        <v>1400</v>
      </c>
      <c r="U2482" s="27" t="n">
        <v>1950</v>
      </c>
      <c r="V2482" s="27" t="n">
        <v>3600</v>
      </c>
      <c r="W2482" s="12" t="n">
        <f aca="false">IF(AND(I2482&gt;0,R2482&gt;0),(S2482-R2482)/R2482,"")</f>
        <v>0.421052631578947</v>
      </c>
      <c r="X2482" s="12" t="n">
        <f aca="false">IF(AND(J2482&gt;0,T2482&gt;0),(U2482-T2482)/T2482,"")</f>
        <v>0.392857142857143</v>
      </c>
      <c r="Y2482" s="12" t="n">
        <f aca="false">IF(AND(K2482&gt;0,V2482&gt;0),(V2482-Resumen!$B$7)/Resumen!$B$7,"")</f>
        <v>0.44</v>
      </c>
      <c r="Z2482" s="28" t="n">
        <f aca="false">IF(AND(K2482&gt;0,I2482&gt;0,V2482&gt;0,S2482&gt;0),V2482-S2482,"")</f>
        <v>900</v>
      </c>
      <c r="AA2482" s="12" t="n">
        <f aca="false">IF(Z2482&lt;&gt;"",Z2482/S2482,"")</f>
        <v>0.333333333333333</v>
      </c>
      <c r="AB2482" s="28" t="n">
        <f aca="false">IF(AND(K2482&gt;0,J2482&gt;0,V2482&gt;0,U2482&gt;0),V2482-U2482,"")</f>
        <v>1650</v>
      </c>
      <c r="AC2482" s="12" t="n">
        <f aca="false">IF(AB2482&lt;&gt;"",AB2482/U2482,"")</f>
        <v>0.846153846153846</v>
      </c>
      <c r="AD2482" s="27" t="n">
        <v>1</v>
      </c>
      <c r="AE2482" s="27" t="n">
        <v>2</v>
      </c>
      <c r="AF2482" s="27" t="n">
        <v>3</v>
      </c>
      <c r="AG2482" s="28" t="n">
        <f aca="false">AD2482+AE2482+AF2482</f>
        <v>6</v>
      </c>
      <c r="AH2482" s="12" t="n">
        <f aca="false">IF(AG2482&gt;0,AD2482/AG2482,"")</f>
        <v>0.166666666666667</v>
      </c>
      <c r="AI2482" s="27" t="n">
        <v>0</v>
      </c>
      <c r="AJ2482" s="27" t="n">
        <v>1</v>
      </c>
      <c r="AK2482" s="27" t="n">
        <v>0</v>
      </c>
      <c r="AL2482" s="22" t="str">
        <f aca="false">IF(OR(AJ2482&gt;0,AK2482&gt;0),"Sí","No")</f>
        <v>Sí</v>
      </c>
      <c r="AM2482" s="6" t="s">
        <v>198</v>
      </c>
      <c r="AN2482" s="6" t="s">
        <v>198</v>
      </c>
      <c r="AO2482" s="12" t="n">
        <f aca="false">IF(M2482&gt;0,K2482/M2482,"")</f>
        <v>0.142857142857143</v>
      </c>
      <c r="AP2482" s="22" t="str">
        <f aca="false">IF(M2482&gt;=Resumen!$B$5,"Alto","Bajo")</f>
        <v>Bajo</v>
      </c>
      <c r="AQ2482" s="22" t="str">
        <f aca="false">IF(AO2482&gt;=Resumen!$B$28,"Alto","Bajo")</f>
        <v>Bajo</v>
      </c>
      <c r="AR2482" s="22" t="str">
        <f aca="false">AP2482&amp;" Potencial / "&amp;AQ2482&amp;" Share"</f>
        <v>Bajo Potencial / Bajo Share</v>
      </c>
      <c r="AS2482" s="22" t="str">
        <f aca="false">IF(Q2482="Sí",IF(AO2482&gt;=Resumen!$B$29,"Alto","Bajo"),"")</f>
        <v>Bajo</v>
      </c>
      <c r="AT2482" s="22" t="str">
        <f aca="false">IF(AS2482&lt;&gt;"",AP2482&amp;" Potencial / "&amp;AS2482&amp;" Share","")</f>
        <v>Bajo Potencial / Bajo Share</v>
      </c>
      <c r="AU2482" s="22" t="str">
        <f aca="false">IF(AH2482="","Sin dato",IF(AH2482-AO2482&gt;Resumen!$B$6,"Sobre-exhibido",IF(AO2482-AH2482&gt;Resumen!$B$6,"Sub-exhibido","En línea")))</f>
        <v>En línea</v>
      </c>
      <c r="AV2482" s="22" t="n">
        <f aca="false">IF(AT2482="","",IF(AT2482="Alto Potencial / Bajo Share",1,IF(AT2482="Alto Potencial / Alto Share",2,IF(AT2482="Bajo Potencial / Alto Share",3,4))))</f>
        <v>4</v>
      </c>
      <c r="AW2482" s="22" t="str">
        <f aca="false">IF(Q2482="No","Sin competencia directa",IF(AV2482=1,"1 - Foco Conquista (Alto Pot / Bajo Share)",IF(AV2482=2,"2 - Foco Defensa (Alto Pot / Alto Share)",IF(AV2482=3,"3 - Monitoreo (Bajo Pot / Alto Share)","4 - Baja Prioridad (Bajo Pot / Bajo Share)"))))</f>
        <v>4 - Baja Prioridad (Bajo Pot / Bajo Share)</v>
      </c>
      <c r="AX2482" s="12" t="n">
        <f aca="false">IF(OR(IFERROR(AND(W2482&lt;&gt;"",Y2482&lt;&gt;"",Y2482-W2482&gt;Resumen!$B$8),FALSE()),IFERROR(AND(X2482&lt;&gt;"",Y2482&lt;&gt;"",Y2482-X2482&gt;Resumen!$B$8),FALSE())),MAX(IF(IFERROR(AND(W2482&lt;&gt;"",Y2482&lt;&gt;"",Y2482-W2482&gt;Resumen!$B$8),FALSE()),Y2482-W2482,0),IF(IFERROR(AND(X2482&lt;&gt;"",Y2482&lt;&gt;"",Y2482-X2482&gt;Resumen!$B$8),FALSE()),Y2482-X2482,0)),"")</f>
        <v>0.0471428571428572</v>
      </c>
      <c r="AY2482" s="22" t="str">
        <f aca="false">IF(OR(IFERROR(AND(W2482&lt;&gt;"",Y2482&lt;&gt;"",Y2482-W2482&gt;Resumen!$B$8),FALSE()),IFERROR(AND(X2482&lt;&gt;"",Y2482&lt;&gt;"",Y2482-X2482&gt;Resumen!$B$8),FALSE())),TRIM("Lays tiene mayor markup que "&amp;IF(IFERROR(AND(W2482&lt;&gt;"",Y2482&lt;&gt;"",Y2482-W2482&gt;Resumen!$B$8),FALSE()),"Quento ","")&amp;IF(IFERROR(AND(X2482&lt;&gt;"",Y2482&lt;&gt;"",Y2482-X2482&gt;Resumen!$B$8),FALSE()),"Julicroc ","")&amp;"en este PDV"),"")</f>
        <v>Lays tiene mayor markup que Julicroc en este PDV</v>
      </c>
      <c r="AZ2482" s="22" t="str">
        <f aca="false">IF(COUNTIF('Plan Pehuamar - Lista'!$A$2:$A$167,A2482)&gt;0,"Sí","No")</f>
        <v>No</v>
      </c>
      <c r="BA2482" s="22" t="str">
        <f aca="false">IF(COUNTIF('Plan Combo 9+1'!$A$2:$A$226,A2482)&gt;0,"Sí","No")</f>
        <v>No</v>
      </c>
      <c r="BB2482" s="22" t="str">
        <f aca="false">IF(AH2482="","No",IF(BA2482="Sí",IF((AO2482-AH2482)&gt;Resumen!$B$6,"Sí","No"),IF((AO2482-AH2482)&gt;=Resumen!$B$132,"Sí","No")))</f>
        <v>No</v>
      </c>
      <c r="BC2482" s="22" t="str">
        <f aca="false">IF(AND(N2482="Sí",AL2482="Sí",AI2482=0),"Sí","No")</f>
        <v>Sí</v>
      </c>
      <c r="BD2482" s="22" t="str">
        <f aca="false">IF(COUNTIF('Plan 9+1 (con Pehuamar)'!$A$2:$A$227,A2482)&gt;0,"Sí","No")</f>
        <v>No</v>
      </c>
    </row>
    <row r="2483" customFormat="false" ht="15" hidden="false" customHeight="true" outlineLevel="0" collapsed="false">
      <c r="A2483" s="6" t="n">
        <v>205015</v>
      </c>
      <c r="B2483" s="6" t="n">
        <v>15</v>
      </c>
      <c r="C2483" s="6" t="n">
        <v>1505</v>
      </c>
      <c r="D2483" s="6" t="s">
        <v>398</v>
      </c>
      <c r="E2483" s="6" t="s">
        <v>2632</v>
      </c>
      <c r="F2483" s="6" t="s">
        <v>196</v>
      </c>
      <c r="G2483" s="6" t="s">
        <v>130</v>
      </c>
      <c r="H2483" s="6" t="s">
        <v>1715</v>
      </c>
      <c r="I2483" s="27" t="n">
        <v>10</v>
      </c>
      <c r="J2483" s="27" t="n">
        <v>12</v>
      </c>
      <c r="K2483" s="27" t="n">
        <v>6</v>
      </c>
      <c r="L2483" s="28" t="n">
        <f aca="false">I2483+J2483</f>
        <v>22</v>
      </c>
      <c r="M2483" s="28" t="n">
        <f aca="false">L2483+K2483</f>
        <v>28</v>
      </c>
      <c r="N2483" s="22" t="str">
        <f aca="false">IF(I2483&gt;0,"Sí","No")</f>
        <v>Sí</v>
      </c>
      <c r="O2483" s="22" t="str">
        <f aca="false">IF(J2483&gt;0,"Sí","No")</f>
        <v>Sí</v>
      </c>
      <c r="P2483" s="22" t="str">
        <f aca="false">IF(K2483&gt;0,"Sí","No")</f>
        <v>Sí</v>
      </c>
      <c r="Q2483" s="22" t="str">
        <f aca="false">IF(OR(I2483&gt;0,J2483&gt;0),"Sí","No")</f>
        <v>Sí</v>
      </c>
      <c r="R2483" s="27" t="n">
        <v>1900</v>
      </c>
      <c r="S2483" s="27" t="n">
        <v>2950</v>
      </c>
      <c r="T2483" s="27" t="n">
        <v>1350</v>
      </c>
      <c r="U2483" s="27" t="n">
        <v>2150</v>
      </c>
      <c r="V2483" s="27" t="n">
        <v>3500</v>
      </c>
      <c r="W2483" s="12" t="n">
        <f aca="false">IF(AND(I2483&gt;0,R2483&gt;0),(S2483-R2483)/R2483,"")</f>
        <v>0.552631578947369</v>
      </c>
      <c r="X2483" s="12" t="n">
        <f aca="false">IF(AND(J2483&gt;0,T2483&gt;0),(U2483-T2483)/T2483,"")</f>
        <v>0.592592592592593</v>
      </c>
      <c r="Y2483" s="12" t="n">
        <f aca="false">IF(AND(K2483&gt;0,V2483&gt;0),(V2483-Resumen!$B$7)/Resumen!$B$7,"")</f>
        <v>0.4</v>
      </c>
      <c r="Z2483" s="28" t="n">
        <f aca="false">IF(AND(K2483&gt;0,I2483&gt;0,V2483&gt;0,S2483&gt;0),V2483-S2483,"")</f>
        <v>550</v>
      </c>
      <c r="AA2483" s="12" t="n">
        <f aca="false">IF(Z2483&lt;&gt;"",Z2483/S2483,"")</f>
        <v>0.186440677966102</v>
      </c>
      <c r="AB2483" s="28" t="n">
        <f aca="false">IF(AND(K2483&gt;0,J2483&gt;0,V2483&gt;0,U2483&gt;0),V2483-U2483,"")</f>
        <v>1350</v>
      </c>
      <c r="AC2483" s="12" t="n">
        <f aca="false">IF(AB2483&lt;&gt;"",AB2483/U2483,"")</f>
        <v>0.627906976744186</v>
      </c>
      <c r="AD2483" s="27" t="n">
        <v>5</v>
      </c>
      <c r="AE2483" s="27" t="n">
        <v>3</v>
      </c>
      <c r="AF2483" s="27" t="n">
        <v>3</v>
      </c>
      <c r="AG2483" s="28" t="n">
        <f aca="false">AD2483+AE2483+AF2483</f>
        <v>11</v>
      </c>
      <c r="AH2483" s="12" t="n">
        <f aca="false">IF(AG2483&gt;0,AD2483/AG2483,"")</f>
        <v>0.454545454545455</v>
      </c>
      <c r="AI2483" s="27" t="n">
        <v>1</v>
      </c>
      <c r="AJ2483" s="27" t="n">
        <v>1</v>
      </c>
      <c r="AK2483" s="27" t="n">
        <v>0</v>
      </c>
      <c r="AL2483" s="22" t="str">
        <f aca="false">IF(OR(AJ2483&gt;0,AK2483&gt;0),"Sí","No")</f>
        <v>Sí</v>
      </c>
      <c r="AM2483" s="6" t="s">
        <v>198</v>
      </c>
      <c r="AN2483" s="6" t="s">
        <v>198</v>
      </c>
      <c r="AO2483" s="12" t="n">
        <f aca="false">IF(M2483&gt;0,K2483/M2483,"")</f>
        <v>0.214285714285714</v>
      </c>
      <c r="AP2483" s="22" t="str">
        <f aca="false">IF(M2483&gt;=Resumen!$B$5,"Alto","Bajo")</f>
        <v>Bajo</v>
      </c>
      <c r="AQ2483" s="22" t="str">
        <f aca="false">IF(AO2483&gt;=Resumen!$B$28,"Alto","Bajo")</f>
        <v>Bajo</v>
      </c>
      <c r="AR2483" s="22" t="str">
        <f aca="false">AP2483&amp;" Potencial / "&amp;AQ2483&amp;" Share"</f>
        <v>Bajo Potencial / Bajo Share</v>
      </c>
      <c r="AS2483" s="22" t="str">
        <f aca="false">IF(Q2483="Sí",IF(AO2483&gt;=Resumen!$B$29,"Alto","Bajo"),"")</f>
        <v>Bajo</v>
      </c>
      <c r="AT2483" s="22" t="str">
        <f aca="false">IF(AS2483&lt;&gt;"",AP2483&amp;" Potencial / "&amp;AS2483&amp;" Share","")</f>
        <v>Bajo Potencial / Bajo Share</v>
      </c>
      <c r="AU2483" s="22" t="str">
        <f aca="false">IF(AH2483="","Sin dato",IF(AH2483-AO2483&gt;Resumen!$B$6,"Sobre-exhibido",IF(AO2483-AH2483&gt;Resumen!$B$6,"Sub-exhibido","En línea")))</f>
        <v>Sobre-exhibido</v>
      </c>
      <c r="AV2483" s="22" t="n">
        <f aca="false">IF(AT2483="","",IF(AT2483="Alto Potencial / Bajo Share",1,IF(AT2483="Alto Potencial / Alto Share",2,IF(AT2483="Bajo Potencial / Alto Share",3,4))))</f>
        <v>4</v>
      </c>
      <c r="AW2483" s="22" t="str">
        <f aca="false">IF(Q2483="No","Sin competencia directa",IF(AV2483=1,"1 - Foco Conquista (Alto Pot / Bajo Share)",IF(AV2483=2,"2 - Foco Defensa (Alto Pot / Alto Share)",IF(AV2483=3,"3 - Monitoreo (Bajo Pot / Alto Share)","4 - Baja Prioridad (Bajo Pot / Bajo Share)"))))</f>
        <v>4 - Baja Prioridad (Bajo Pot / Bajo Share)</v>
      </c>
      <c r="AX2483" s="12" t="str">
        <f aca="false">IF(OR(IFERROR(AND(W2483&lt;&gt;"",Y2483&lt;&gt;"",Y2483-W2483&gt;Resumen!$B$8),FALSE()),IFERROR(AND(X2483&lt;&gt;"",Y2483&lt;&gt;"",Y2483-X2483&gt;Resumen!$B$8),FALSE())),MAX(IF(IFERROR(AND(W2483&lt;&gt;"",Y2483&lt;&gt;"",Y2483-W2483&gt;Resumen!$B$8),FALSE()),Y2483-W2483,0),IF(IFERROR(AND(X2483&lt;&gt;"",Y2483&lt;&gt;"",Y2483-X2483&gt;Resumen!$B$8),FALSE()),Y2483-X2483,0)),"")</f>
        <v/>
      </c>
      <c r="AY2483" s="22" t="str">
        <f aca="false">IF(OR(IFERROR(AND(W2483&lt;&gt;"",Y2483&lt;&gt;"",Y2483-W2483&gt;Resumen!$B$8),FALSE()),IFERROR(AND(X2483&lt;&gt;"",Y2483&lt;&gt;"",Y2483-X2483&gt;Resumen!$B$8),FALSE())),TRIM("Lays tiene mayor markup que "&amp;IF(IFERROR(AND(W2483&lt;&gt;"",Y2483&lt;&gt;"",Y2483-W2483&gt;Resumen!$B$8),FALSE()),"Quento ","")&amp;IF(IFERROR(AND(X2483&lt;&gt;"",Y2483&lt;&gt;"",Y2483-X2483&gt;Resumen!$B$8),FALSE()),"Julicroc ","")&amp;"en este PDV"),"")</f>
        <v/>
      </c>
      <c r="AZ2483" s="22" t="str">
        <f aca="false">IF(COUNTIF('Plan Pehuamar - Lista'!$A$2:$A$167,A2483)&gt;0,"Sí","No")</f>
        <v>No</v>
      </c>
      <c r="BA2483" s="22" t="str">
        <f aca="false">IF(COUNTIF('Plan Combo 9+1'!$A$2:$A$226,A2483)&gt;0,"Sí","No")</f>
        <v>No</v>
      </c>
      <c r="BB2483" s="22" t="str">
        <f aca="false">IF(AH2483="","No",IF(BA2483="Sí",IF((AO2483-AH2483)&gt;Resumen!$B$6,"Sí","No"),IF((AO2483-AH2483)&gt;=Resumen!$B$132,"Sí","No")))</f>
        <v>No</v>
      </c>
      <c r="BC2483" s="22" t="str">
        <f aca="false">IF(AND(N2483="Sí",AL2483="Sí",AI2483=0),"Sí","No")</f>
        <v>No</v>
      </c>
      <c r="BD2483" s="22" t="str">
        <f aca="false">IF(COUNTIF('Plan 9+1 (con Pehuamar)'!$A$2:$A$227,A2483)&gt;0,"Sí","No")</f>
        <v>No</v>
      </c>
    </row>
    <row r="2484" customFormat="false" ht="15" hidden="false" customHeight="true" outlineLevel="0" collapsed="false">
      <c r="A2484" s="6" t="n">
        <v>205016</v>
      </c>
      <c r="B2484" s="6" t="n">
        <v>15</v>
      </c>
      <c r="C2484" s="6" t="n">
        <v>1505</v>
      </c>
      <c r="D2484" s="6" t="s">
        <v>398</v>
      </c>
      <c r="E2484" s="6" t="s">
        <v>2633</v>
      </c>
      <c r="F2484" s="6" t="s">
        <v>206</v>
      </c>
      <c r="G2484" s="6" t="s">
        <v>130</v>
      </c>
      <c r="H2484" s="6" t="s">
        <v>1715</v>
      </c>
      <c r="I2484" s="27" t="n">
        <v>16</v>
      </c>
      <c r="J2484" s="27" t="n">
        <v>16</v>
      </c>
      <c r="K2484" s="27" t="n">
        <v>5</v>
      </c>
      <c r="L2484" s="28" t="n">
        <f aca="false">I2484+J2484</f>
        <v>32</v>
      </c>
      <c r="M2484" s="28" t="n">
        <f aca="false">L2484+K2484</f>
        <v>37</v>
      </c>
      <c r="N2484" s="22" t="str">
        <f aca="false">IF(I2484&gt;0,"Sí","No")</f>
        <v>Sí</v>
      </c>
      <c r="O2484" s="22" t="str">
        <f aca="false">IF(J2484&gt;0,"Sí","No")</f>
        <v>Sí</v>
      </c>
      <c r="P2484" s="22" t="str">
        <f aca="false">IF(K2484&gt;0,"Sí","No")</f>
        <v>Sí</v>
      </c>
      <c r="Q2484" s="22" t="str">
        <f aca="false">IF(OR(I2484&gt;0,J2484&gt;0),"Sí","No")</f>
        <v>Sí</v>
      </c>
      <c r="R2484" s="27" t="n">
        <v>1900</v>
      </c>
      <c r="S2484" s="27" t="n">
        <v>2800</v>
      </c>
      <c r="T2484" s="27" t="n">
        <v>1350</v>
      </c>
      <c r="U2484" s="27" t="n">
        <v>1999</v>
      </c>
      <c r="V2484" s="27" t="n">
        <v>3650</v>
      </c>
      <c r="W2484" s="12" t="n">
        <f aca="false">IF(AND(I2484&gt;0,R2484&gt;0),(S2484-R2484)/R2484,"")</f>
        <v>0.473684210526316</v>
      </c>
      <c r="X2484" s="12" t="n">
        <f aca="false">IF(AND(J2484&gt;0,T2484&gt;0),(U2484-T2484)/T2484,"")</f>
        <v>0.480740740740741</v>
      </c>
      <c r="Y2484" s="12" t="n">
        <f aca="false">IF(AND(K2484&gt;0,V2484&gt;0),(V2484-Resumen!$B$7)/Resumen!$B$7,"")</f>
        <v>0.46</v>
      </c>
      <c r="Z2484" s="28" t="n">
        <f aca="false">IF(AND(K2484&gt;0,I2484&gt;0,V2484&gt;0,S2484&gt;0),V2484-S2484,"")</f>
        <v>850</v>
      </c>
      <c r="AA2484" s="12" t="n">
        <f aca="false">IF(Z2484&lt;&gt;"",Z2484/S2484,"")</f>
        <v>0.303571428571429</v>
      </c>
      <c r="AB2484" s="28" t="n">
        <f aca="false">IF(AND(K2484&gt;0,J2484&gt;0,V2484&gt;0,U2484&gt;0),V2484-U2484,"")</f>
        <v>1651</v>
      </c>
      <c r="AC2484" s="12" t="n">
        <f aca="false">IF(AB2484&lt;&gt;"",AB2484/U2484,"")</f>
        <v>0.825912956478239</v>
      </c>
      <c r="AD2484" s="27" t="n">
        <v>1</v>
      </c>
      <c r="AE2484" s="27" t="n">
        <v>3</v>
      </c>
      <c r="AF2484" s="27" t="n">
        <v>6</v>
      </c>
      <c r="AG2484" s="28" t="n">
        <f aca="false">AD2484+AE2484+AF2484</f>
        <v>10</v>
      </c>
      <c r="AH2484" s="12" t="n">
        <f aca="false">IF(AG2484&gt;0,AD2484/AG2484,"")</f>
        <v>0.1</v>
      </c>
      <c r="AI2484" s="27" t="n">
        <v>1</v>
      </c>
      <c r="AJ2484" s="27" t="n">
        <v>1</v>
      </c>
      <c r="AK2484" s="27" t="n">
        <v>1</v>
      </c>
      <c r="AL2484" s="22" t="str">
        <f aca="false">IF(OR(AJ2484&gt;0,AK2484&gt;0),"Sí","No")</f>
        <v>Sí</v>
      </c>
      <c r="AM2484" s="6" t="s">
        <v>198</v>
      </c>
      <c r="AN2484" s="6" t="s">
        <v>198</v>
      </c>
      <c r="AO2484" s="12" t="n">
        <f aca="false">IF(M2484&gt;0,K2484/M2484,"")</f>
        <v>0.135135135135135</v>
      </c>
      <c r="AP2484" s="22" t="str">
        <f aca="false">IF(M2484&gt;=Resumen!$B$5,"Alto","Bajo")</f>
        <v>Bajo</v>
      </c>
      <c r="AQ2484" s="22" t="str">
        <f aca="false">IF(AO2484&gt;=Resumen!$B$28,"Alto","Bajo")</f>
        <v>Bajo</v>
      </c>
      <c r="AR2484" s="22" t="str">
        <f aca="false">AP2484&amp;" Potencial / "&amp;AQ2484&amp;" Share"</f>
        <v>Bajo Potencial / Bajo Share</v>
      </c>
      <c r="AS2484" s="22" t="str">
        <f aca="false">IF(Q2484="Sí",IF(AO2484&gt;=Resumen!$B$29,"Alto","Bajo"),"")</f>
        <v>Bajo</v>
      </c>
      <c r="AT2484" s="22" t="str">
        <f aca="false">IF(AS2484&lt;&gt;"",AP2484&amp;" Potencial / "&amp;AS2484&amp;" Share","")</f>
        <v>Bajo Potencial / Bajo Share</v>
      </c>
      <c r="AU2484" s="22" t="str">
        <f aca="false">IF(AH2484="","Sin dato",IF(AH2484-AO2484&gt;Resumen!$B$6,"Sobre-exhibido",IF(AO2484-AH2484&gt;Resumen!$B$6,"Sub-exhibido","En línea")))</f>
        <v>En línea</v>
      </c>
      <c r="AV2484" s="22" t="n">
        <f aca="false">IF(AT2484="","",IF(AT2484="Alto Potencial / Bajo Share",1,IF(AT2484="Alto Potencial / Alto Share",2,IF(AT2484="Bajo Potencial / Alto Share",3,4))))</f>
        <v>4</v>
      </c>
      <c r="AW2484" s="22" t="str">
        <f aca="false">IF(Q2484="No","Sin competencia directa",IF(AV2484=1,"1 - Foco Conquista (Alto Pot / Bajo Share)",IF(AV2484=2,"2 - Foco Defensa (Alto Pot / Alto Share)",IF(AV2484=3,"3 - Monitoreo (Bajo Pot / Alto Share)","4 - Baja Prioridad (Bajo Pot / Bajo Share)"))))</f>
        <v>4 - Baja Prioridad (Bajo Pot / Bajo Share)</v>
      </c>
      <c r="AX2484" s="12" t="str">
        <f aca="false">IF(OR(IFERROR(AND(W2484&lt;&gt;"",Y2484&lt;&gt;"",Y2484-W2484&gt;Resumen!$B$8),FALSE()),IFERROR(AND(X2484&lt;&gt;"",Y2484&lt;&gt;"",Y2484-X2484&gt;Resumen!$B$8),FALSE())),MAX(IF(IFERROR(AND(W2484&lt;&gt;"",Y2484&lt;&gt;"",Y2484-W2484&gt;Resumen!$B$8),FALSE()),Y2484-W2484,0),IF(IFERROR(AND(X2484&lt;&gt;"",Y2484&lt;&gt;"",Y2484-X2484&gt;Resumen!$B$8),FALSE()),Y2484-X2484,0)),"")</f>
        <v/>
      </c>
      <c r="AY2484" s="22" t="str">
        <f aca="false">IF(OR(IFERROR(AND(W2484&lt;&gt;"",Y2484&lt;&gt;"",Y2484-W2484&gt;Resumen!$B$8),FALSE()),IFERROR(AND(X2484&lt;&gt;"",Y2484&lt;&gt;"",Y2484-X2484&gt;Resumen!$B$8),FALSE())),TRIM("Lays tiene mayor markup que "&amp;IF(IFERROR(AND(W2484&lt;&gt;"",Y2484&lt;&gt;"",Y2484-W2484&gt;Resumen!$B$8),FALSE()),"Quento ","")&amp;IF(IFERROR(AND(X2484&lt;&gt;"",Y2484&lt;&gt;"",Y2484-X2484&gt;Resumen!$B$8),FALSE()),"Julicroc ","")&amp;"en este PDV"),"")</f>
        <v/>
      </c>
      <c r="AZ2484" s="22" t="str">
        <f aca="false">IF(COUNTIF('Plan Pehuamar - Lista'!$A$2:$A$167,A2484)&gt;0,"Sí","No")</f>
        <v>No</v>
      </c>
      <c r="BA2484" s="22" t="str">
        <f aca="false">IF(COUNTIF('Plan Combo 9+1'!$A$2:$A$226,A2484)&gt;0,"Sí","No")</f>
        <v>No</v>
      </c>
      <c r="BB2484" s="22" t="str">
        <f aca="false">IF(AH2484="","No",IF(BA2484="Sí",IF((AO2484-AH2484)&gt;Resumen!$B$6,"Sí","No"),IF((AO2484-AH2484)&gt;=Resumen!$B$132,"Sí","No")))</f>
        <v>No</v>
      </c>
      <c r="BC2484" s="22" t="str">
        <f aca="false">IF(AND(N2484="Sí",AL2484="Sí",AI2484=0),"Sí","No")</f>
        <v>No</v>
      </c>
      <c r="BD2484" s="22" t="str">
        <f aca="false">IF(COUNTIF('Plan 9+1 (con Pehuamar)'!$A$2:$A$227,A2484)&gt;0,"Sí","No")</f>
        <v>No</v>
      </c>
    </row>
    <row r="2485" customFormat="false" ht="15" hidden="false" customHeight="true" outlineLevel="0" collapsed="false">
      <c r="A2485" s="6" t="n">
        <v>205017</v>
      </c>
      <c r="B2485" s="6" t="n">
        <v>15</v>
      </c>
      <c r="C2485" s="6" t="n">
        <v>1505</v>
      </c>
      <c r="D2485" s="6" t="s">
        <v>398</v>
      </c>
      <c r="E2485" s="6" t="s">
        <v>2634</v>
      </c>
      <c r="F2485" s="6" t="s">
        <v>196</v>
      </c>
      <c r="G2485" s="6" t="s">
        <v>130</v>
      </c>
      <c r="H2485" s="6" t="s">
        <v>1715</v>
      </c>
      <c r="I2485" s="27" t="n">
        <v>8</v>
      </c>
      <c r="J2485" s="27" t="n">
        <v>0</v>
      </c>
      <c r="K2485" s="27" t="n">
        <v>3</v>
      </c>
      <c r="L2485" s="28" t="n">
        <f aca="false">I2485+J2485</f>
        <v>8</v>
      </c>
      <c r="M2485" s="28" t="n">
        <f aca="false">L2485+K2485</f>
        <v>11</v>
      </c>
      <c r="N2485" s="22" t="str">
        <f aca="false">IF(I2485&gt;0,"Sí","No")</f>
        <v>Sí</v>
      </c>
      <c r="O2485" s="22" t="str">
        <f aca="false">IF(J2485&gt;0,"Sí","No")</f>
        <v>No</v>
      </c>
      <c r="P2485" s="22" t="str">
        <f aca="false">IF(K2485&gt;0,"Sí","No")</f>
        <v>Sí</v>
      </c>
      <c r="Q2485" s="22" t="str">
        <f aca="false">IF(OR(I2485&gt;0,J2485&gt;0),"Sí","No")</f>
        <v>Sí</v>
      </c>
      <c r="R2485" s="27" t="n">
        <v>1900</v>
      </c>
      <c r="S2485" s="27" t="n">
        <v>2800</v>
      </c>
      <c r="T2485" s="27"/>
      <c r="U2485" s="27"/>
      <c r="V2485" s="27" t="n">
        <v>3750</v>
      </c>
      <c r="W2485" s="12" t="n">
        <f aca="false">IF(AND(I2485&gt;0,R2485&gt;0),(S2485-R2485)/R2485,"")</f>
        <v>0.473684210526316</v>
      </c>
      <c r="X2485" s="12" t="str">
        <f aca="false">IF(AND(J2485&gt;0,T2485&gt;0),(U2485-T2485)/T2485,"")</f>
        <v/>
      </c>
      <c r="Y2485" s="12" t="n">
        <f aca="false">IF(AND(K2485&gt;0,V2485&gt;0),(V2485-Resumen!$B$7)/Resumen!$B$7,"")</f>
        <v>0.5</v>
      </c>
      <c r="Z2485" s="28" t="n">
        <f aca="false">IF(AND(K2485&gt;0,I2485&gt;0,V2485&gt;0,S2485&gt;0),V2485-S2485,"")</f>
        <v>950</v>
      </c>
      <c r="AA2485" s="12" t="n">
        <f aca="false">IF(Z2485&lt;&gt;"",Z2485/S2485,"")</f>
        <v>0.339285714285714</v>
      </c>
      <c r="AB2485" s="28" t="str">
        <f aca="false">IF(AND(K2485&gt;0,J2485&gt;0,V2485&gt;0,U2485&gt;0),V2485-U2485,"")</f>
        <v/>
      </c>
      <c r="AC2485" s="12" t="str">
        <f aca="false">IF(AB2485&lt;&gt;"",AB2485/U2485,"")</f>
        <v/>
      </c>
      <c r="AD2485" s="27" t="n">
        <v>2</v>
      </c>
      <c r="AE2485" s="27" t="n">
        <v>1</v>
      </c>
      <c r="AF2485" s="27" t="n">
        <v>0</v>
      </c>
      <c r="AG2485" s="28" t="n">
        <f aca="false">AD2485+AE2485+AF2485</f>
        <v>3</v>
      </c>
      <c r="AH2485" s="12" t="n">
        <f aca="false">IF(AG2485&gt;0,AD2485/AG2485,"")</f>
        <v>0.666666666666667</v>
      </c>
      <c r="AI2485" s="27" t="n">
        <v>1</v>
      </c>
      <c r="AJ2485" s="27" t="n">
        <v>0</v>
      </c>
      <c r="AK2485" s="27" t="n">
        <v>0</v>
      </c>
      <c r="AL2485" s="22" t="str">
        <f aca="false">IF(OR(AJ2485&gt;0,AK2485&gt;0),"Sí","No")</f>
        <v>No</v>
      </c>
      <c r="AM2485" s="6" t="s">
        <v>198</v>
      </c>
      <c r="AN2485" s="6"/>
      <c r="AO2485" s="12" t="n">
        <f aca="false">IF(M2485&gt;0,K2485/M2485,"")</f>
        <v>0.272727272727273</v>
      </c>
      <c r="AP2485" s="22" t="str">
        <f aca="false">IF(M2485&gt;=Resumen!$B$5,"Alto","Bajo")</f>
        <v>Bajo</v>
      </c>
      <c r="AQ2485" s="22" t="str">
        <f aca="false">IF(AO2485&gt;=Resumen!$B$28,"Alto","Bajo")</f>
        <v>Bajo</v>
      </c>
      <c r="AR2485" s="22" t="str">
        <f aca="false">AP2485&amp;" Potencial / "&amp;AQ2485&amp;" Share"</f>
        <v>Bajo Potencial / Bajo Share</v>
      </c>
      <c r="AS2485" s="22" t="str">
        <f aca="false">IF(Q2485="Sí",IF(AO2485&gt;=Resumen!$B$29,"Alto","Bajo"),"")</f>
        <v>Bajo</v>
      </c>
      <c r="AT2485" s="22" t="str">
        <f aca="false">IF(AS2485&lt;&gt;"",AP2485&amp;" Potencial / "&amp;AS2485&amp;" Share","")</f>
        <v>Bajo Potencial / Bajo Share</v>
      </c>
      <c r="AU2485" s="22" t="str">
        <f aca="false">IF(AH2485="","Sin dato",IF(AH2485-AO2485&gt;Resumen!$B$6,"Sobre-exhibido",IF(AO2485-AH2485&gt;Resumen!$B$6,"Sub-exhibido","En línea")))</f>
        <v>Sobre-exhibido</v>
      </c>
      <c r="AV2485" s="22" t="n">
        <f aca="false">IF(AT2485="","",IF(AT2485="Alto Potencial / Bajo Share",1,IF(AT2485="Alto Potencial / Alto Share",2,IF(AT2485="Bajo Potencial / Alto Share",3,4))))</f>
        <v>4</v>
      </c>
      <c r="AW2485" s="22" t="str">
        <f aca="false">IF(Q2485="No","Sin competencia directa",IF(AV2485=1,"1 - Foco Conquista (Alto Pot / Bajo Share)",IF(AV2485=2,"2 - Foco Defensa (Alto Pot / Alto Share)",IF(AV2485=3,"3 - Monitoreo (Bajo Pot / Alto Share)","4 - Baja Prioridad (Bajo Pot / Bajo Share)"))))</f>
        <v>4 - Baja Prioridad (Bajo Pot / Bajo Share)</v>
      </c>
      <c r="AX2485" s="12" t="str">
        <f aca="false">IF(OR(IFERROR(AND(W2485&lt;&gt;"",Y2485&lt;&gt;"",Y2485-W2485&gt;Resumen!$B$8),FALSE()),IFERROR(AND(X2485&lt;&gt;"",Y2485&lt;&gt;"",Y2485-X2485&gt;Resumen!$B$8),FALSE())),MAX(IF(IFERROR(AND(W2485&lt;&gt;"",Y2485&lt;&gt;"",Y2485-W2485&gt;Resumen!$B$8),FALSE()),Y2485-W2485,0),IF(IFERROR(AND(X2485&lt;&gt;"",Y2485&lt;&gt;"",Y2485-X2485&gt;Resumen!$B$8),FALSE()),Y2485-X2485,0)),"")</f>
        <v/>
      </c>
      <c r="AY2485" s="22" t="str">
        <f aca="false">IF(OR(IFERROR(AND(W2485&lt;&gt;"",Y2485&lt;&gt;"",Y2485-W2485&gt;Resumen!$B$8),FALSE()),IFERROR(AND(X2485&lt;&gt;"",Y2485&lt;&gt;"",Y2485-X2485&gt;Resumen!$B$8),FALSE())),TRIM("Lays tiene mayor markup que "&amp;IF(IFERROR(AND(W2485&lt;&gt;"",Y2485&lt;&gt;"",Y2485-W2485&gt;Resumen!$B$8),FALSE()),"Quento ","")&amp;IF(IFERROR(AND(X2485&lt;&gt;"",Y2485&lt;&gt;"",Y2485-X2485&gt;Resumen!$B$8),FALSE()),"Julicroc ","")&amp;"en este PDV"),"")</f>
        <v/>
      </c>
      <c r="AZ2485" s="22" t="str">
        <f aca="false">IF(COUNTIF('Plan Pehuamar - Lista'!$A$2:$A$167,A2485)&gt;0,"Sí","No")</f>
        <v>No</v>
      </c>
      <c r="BA2485" s="22" t="str">
        <f aca="false">IF(COUNTIF('Plan Combo 9+1'!$A$2:$A$226,A2485)&gt;0,"Sí","No")</f>
        <v>No</v>
      </c>
      <c r="BB2485" s="22" t="str">
        <f aca="false">IF(AH2485="","No",IF(BA2485="Sí",IF((AO2485-AH2485)&gt;Resumen!$B$6,"Sí","No"),IF((AO2485-AH2485)&gt;=Resumen!$B$132,"Sí","No")))</f>
        <v>No</v>
      </c>
      <c r="BC2485" s="22" t="str">
        <f aca="false">IF(AND(N2485="Sí",AL2485="Sí",AI2485=0),"Sí","No")</f>
        <v>No</v>
      </c>
      <c r="BD2485" s="22" t="str">
        <f aca="false">IF(COUNTIF('Plan 9+1 (con Pehuamar)'!$A$2:$A$227,A2485)&gt;0,"Sí","No")</f>
        <v>No</v>
      </c>
    </row>
    <row r="2486" customFormat="false" ht="15" hidden="false" customHeight="true" outlineLevel="0" collapsed="false">
      <c r="A2486" s="6" t="n">
        <v>205018</v>
      </c>
      <c r="B2486" s="6" t="n">
        <v>15</v>
      </c>
      <c r="C2486" s="6" t="n">
        <v>1505</v>
      </c>
      <c r="D2486" s="6" t="s">
        <v>398</v>
      </c>
      <c r="E2486" s="6" t="s">
        <v>2635</v>
      </c>
      <c r="F2486" s="6" t="s">
        <v>196</v>
      </c>
      <c r="G2486" s="6" t="s">
        <v>130</v>
      </c>
      <c r="H2486" s="6" t="s">
        <v>1715</v>
      </c>
      <c r="I2486" s="27" t="n">
        <v>0</v>
      </c>
      <c r="J2486" s="27" t="n">
        <v>0</v>
      </c>
      <c r="K2486" s="27" t="n">
        <v>2</v>
      </c>
      <c r="L2486" s="28" t="n">
        <f aca="false">I2486+J2486</f>
        <v>0</v>
      </c>
      <c r="M2486" s="28" t="n">
        <f aca="false">L2486+K2486</f>
        <v>2</v>
      </c>
      <c r="N2486" s="22" t="str">
        <f aca="false">IF(I2486&gt;0,"Sí","No")</f>
        <v>No</v>
      </c>
      <c r="O2486" s="22" t="str">
        <f aca="false">IF(J2486&gt;0,"Sí","No")</f>
        <v>No</v>
      </c>
      <c r="P2486" s="22" t="str">
        <f aca="false">IF(K2486&gt;0,"Sí","No")</f>
        <v>Sí</v>
      </c>
      <c r="Q2486" s="22" t="str">
        <f aca="false">IF(OR(I2486&gt;0,J2486&gt;0),"Sí","No")</f>
        <v>No</v>
      </c>
      <c r="R2486" s="27"/>
      <c r="S2486" s="27"/>
      <c r="T2486" s="27"/>
      <c r="U2486" s="27"/>
      <c r="V2486" s="27"/>
      <c r="W2486" s="12" t="str">
        <f aca="false">IF(AND(I2486&gt;0,R2486&gt;0),(S2486-R2486)/R2486,"")</f>
        <v/>
      </c>
      <c r="X2486" s="12" t="str">
        <f aca="false">IF(AND(J2486&gt;0,T2486&gt;0),(U2486-T2486)/T2486,"")</f>
        <v/>
      </c>
      <c r="Y2486" s="12" t="str">
        <f aca="false">IF(AND(K2486&gt;0,V2486&gt;0),(V2486-Resumen!$B$7)/Resumen!$B$7,"")</f>
        <v/>
      </c>
      <c r="Z2486" s="28" t="str">
        <f aca="false">IF(AND(K2486&gt;0,I2486&gt;0,V2486&gt;0,S2486&gt;0),V2486-S2486,"")</f>
        <v/>
      </c>
      <c r="AA2486" s="12" t="str">
        <f aca="false">IF(Z2486&lt;&gt;"",Z2486/S2486,"")</f>
        <v/>
      </c>
      <c r="AB2486" s="28" t="str">
        <f aca="false">IF(AND(K2486&gt;0,J2486&gt;0,V2486&gt;0,U2486&gt;0),V2486-U2486,"")</f>
        <v/>
      </c>
      <c r="AC2486" s="12" t="str">
        <f aca="false">IF(AB2486&lt;&gt;"",AB2486/U2486,"")</f>
        <v/>
      </c>
      <c r="AD2486" s="27" t="n">
        <v>0</v>
      </c>
      <c r="AE2486" s="27" t="n">
        <v>0</v>
      </c>
      <c r="AF2486" s="27" t="n">
        <v>0</v>
      </c>
      <c r="AG2486" s="28" t="n">
        <f aca="false">AD2486+AE2486+AF2486</f>
        <v>0</v>
      </c>
      <c r="AH2486" s="12" t="str">
        <f aca="false">IF(AG2486&gt;0,AD2486/AG2486,"")</f>
        <v/>
      </c>
      <c r="AI2486" s="27" t="n">
        <v>0</v>
      </c>
      <c r="AJ2486" s="27" t="n">
        <v>0</v>
      </c>
      <c r="AK2486" s="27" t="n">
        <v>0</v>
      </c>
      <c r="AL2486" s="22" t="str">
        <f aca="false">IF(OR(AJ2486&gt;0,AK2486&gt;0),"Sí","No")</f>
        <v>No</v>
      </c>
      <c r="AM2486" s="6"/>
      <c r="AN2486" s="6"/>
      <c r="AO2486" s="12" t="n">
        <f aca="false">IF(M2486&gt;0,K2486/M2486,"")</f>
        <v>1</v>
      </c>
      <c r="AP2486" s="22" t="str">
        <f aca="false">IF(M2486&gt;=Resumen!$B$5,"Alto","Bajo")</f>
        <v>Bajo</v>
      </c>
      <c r="AQ2486" s="22" t="str">
        <f aca="false">IF(AO2486&gt;=Resumen!$B$28,"Alto","Bajo")</f>
        <v>Alto</v>
      </c>
      <c r="AR2486" s="22" t="str">
        <f aca="false">AP2486&amp;" Potencial / "&amp;AQ2486&amp;" Share"</f>
        <v>Bajo Potencial / Alto Share</v>
      </c>
      <c r="AS2486" s="22" t="str">
        <f aca="false">IF(Q2486="Sí",IF(AO2486&gt;=Resumen!$B$29,"Alto","Bajo"),"")</f>
        <v/>
      </c>
      <c r="AT2486" s="22" t="str">
        <f aca="false">IF(AS2486&lt;&gt;"",AP2486&amp;" Potencial / "&amp;AS2486&amp;" Share","")</f>
        <v/>
      </c>
      <c r="AU2486" s="22" t="str">
        <f aca="false">IF(AH2486="","Sin dato",IF(AH2486-AO2486&gt;Resumen!$B$6,"Sobre-exhibido",IF(AO2486-AH2486&gt;Resumen!$B$6,"Sub-exhibido","En línea")))</f>
        <v>Sin dato</v>
      </c>
      <c r="AV2486" s="22" t="str">
        <f aca="false">IF(AT2486="","",IF(AT2486="Alto Potencial / Bajo Share",1,IF(AT2486="Alto Potencial / Alto Share",2,IF(AT2486="Bajo Potencial / Alto Share",3,4))))</f>
        <v/>
      </c>
      <c r="AW2486" s="22" t="str">
        <f aca="false">IF(Q2486="No","Sin competencia directa",IF(AV2486=1,"1 - Foco Conquista (Alto Pot / Bajo Share)",IF(AV2486=2,"2 - Foco Defensa (Alto Pot / Alto Share)",IF(AV2486=3,"3 - Monitoreo (Bajo Pot / Alto Share)","4 - Baja Prioridad (Bajo Pot / Bajo Share)"))))</f>
        <v>Sin competencia directa</v>
      </c>
      <c r="AX2486" s="12" t="str">
        <f aca="false">IF(OR(IFERROR(AND(W2486&lt;&gt;"",Y2486&lt;&gt;"",Y2486-W2486&gt;Resumen!$B$8),FALSE()),IFERROR(AND(X2486&lt;&gt;"",Y2486&lt;&gt;"",Y2486-X2486&gt;Resumen!$B$8),FALSE())),MAX(IF(IFERROR(AND(W2486&lt;&gt;"",Y2486&lt;&gt;"",Y2486-W2486&gt;Resumen!$B$8),FALSE()),Y2486-W2486,0),IF(IFERROR(AND(X2486&lt;&gt;"",Y2486&lt;&gt;"",Y2486-X2486&gt;Resumen!$B$8),FALSE()),Y2486-X2486,0)),"")</f>
        <v/>
      </c>
      <c r="AY2486" s="22" t="str">
        <f aca="false">IF(OR(IFERROR(AND(W2486&lt;&gt;"",Y2486&lt;&gt;"",Y2486-W2486&gt;Resumen!$B$8),FALSE()),IFERROR(AND(X2486&lt;&gt;"",Y2486&lt;&gt;"",Y2486-X2486&gt;Resumen!$B$8),FALSE())),TRIM("Lays tiene mayor markup que "&amp;IF(IFERROR(AND(W2486&lt;&gt;"",Y2486&lt;&gt;"",Y2486-W2486&gt;Resumen!$B$8),FALSE()),"Quento ","")&amp;IF(IFERROR(AND(X2486&lt;&gt;"",Y2486&lt;&gt;"",Y2486-X2486&gt;Resumen!$B$8),FALSE()),"Julicroc ","")&amp;"en este PDV"),"")</f>
        <v/>
      </c>
      <c r="AZ2486" s="22" t="str">
        <f aca="false">IF(COUNTIF('Plan Pehuamar - Lista'!$A$2:$A$167,A2486)&gt;0,"Sí","No")</f>
        <v>No</v>
      </c>
      <c r="BA2486" s="22" t="str">
        <f aca="false">IF(COUNTIF('Plan Combo 9+1'!$A$2:$A$226,A2486)&gt;0,"Sí","No")</f>
        <v>No</v>
      </c>
      <c r="BB2486" s="22" t="str">
        <f aca="false">IF(AH2486="","No",IF(BA2486="Sí",IF((AO2486-AH2486)&gt;Resumen!$B$6,"Sí","No"),IF((AO2486-AH2486)&gt;=Resumen!$B$132,"Sí","No")))</f>
        <v>No</v>
      </c>
      <c r="BC2486" s="22" t="str">
        <f aca="false">IF(AND(N2486="Sí",AL2486="Sí",AI2486=0),"Sí","No")</f>
        <v>No</v>
      </c>
      <c r="BD2486" s="22" t="str">
        <f aca="false">IF(COUNTIF('Plan 9+1 (con Pehuamar)'!$A$2:$A$227,A2486)&gt;0,"Sí","No")</f>
        <v>No</v>
      </c>
    </row>
    <row r="2487" customFormat="false" ht="15" hidden="false" customHeight="true" outlineLevel="0" collapsed="false">
      <c r="A2487" s="6" t="n">
        <v>205019</v>
      </c>
      <c r="B2487" s="6" t="n">
        <v>15</v>
      </c>
      <c r="C2487" s="6" t="n">
        <v>1505</v>
      </c>
      <c r="D2487" s="6" t="s">
        <v>398</v>
      </c>
      <c r="E2487" s="6" t="s">
        <v>2636</v>
      </c>
      <c r="F2487" s="6" t="s">
        <v>196</v>
      </c>
      <c r="G2487" s="6" t="s">
        <v>130</v>
      </c>
      <c r="H2487" s="6" t="s">
        <v>1715</v>
      </c>
      <c r="I2487" s="27" t="n">
        <v>16</v>
      </c>
      <c r="J2487" s="27" t="n">
        <v>22</v>
      </c>
      <c r="K2487" s="27" t="n">
        <v>12</v>
      </c>
      <c r="L2487" s="28" t="n">
        <f aca="false">I2487+J2487</f>
        <v>38</v>
      </c>
      <c r="M2487" s="28" t="n">
        <f aca="false">L2487+K2487</f>
        <v>50</v>
      </c>
      <c r="N2487" s="22" t="str">
        <f aca="false">IF(I2487&gt;0,"Sí","No")</f>
        <v>Sí</v>
      </c>
      <c r="O2487" s="22" t="str">
        <f aca="false">IF(J2487&gt;0,"Sí","No")</f>
        <v>Sí</v>
      </c>
      <c r="P2487" s="22" t="str">
        <f aca="false">IF(K2487&gt;0,"Sí","No")</f>
        <v>Sí</v>
      </c>
      <c r="Q2487" s="22" t="str">
        <f aca="false">IF(OR(I2487&gt;0,J2487&gt;0),"Sí","No")</f>
        <v>Sí</v>
      </c>
      <c r="R2487" s="27" t="n">
        <v>1789</v>
      </c>
      <c r="S2487" s="27" t="n">
        <v>2700</v>
      </c>
      <c r="T2487" s="27" t="n">
        <v>1310</v>
      </c>
      <c r="U2487" s="27" t="n">
        <v>2100</v>
      </c>
      <c r="V2487" s="27" t="n">
        <v>3600</v>
      </c>
      <c r="W2487" s="12" t="n">
        <f aca="false">IF(AND(I2487&gt;0,R2487&gt;0),(S2487-R2487)/R2487,"")</f>
        <v>0.509223029625489</v>
      </c>
      <c r="X2487" s="12" t="n">
        <f aca="false">IF(AND(J2487&gt;0,T2487&gt;0),(U2487-T2487)/T2487,"")</f>
        <v>0.603053435114504</v>
      </c>
      <c r="Y2487" s="12" t="n">
        <f aca="false">IF(AND(K2487&gt;0,V2487&gt;0),(V2487-Resumen!$B$7)/Resumen!$B$7,"")</f>
        <v>0.44</v>
      </c>
      <c r="Z2487" s="28" t="n">
        <f aca="false">IF(AND(K2487&gt;0,I2487&gt;0,V2487&gt;0,S2487&gt;0),V2487-S2487,"")</f>
        <v>900</v>
      </c>
      <c r="AA2487" s="12" t="n">
        <f aca="false">IF(Z2487&lt;&gt;"",Z2487/S2487,"")</f>
        <v>0.333333333333333</v>
      </c>
      <c r="AB2487" s="28" t="n">
        <f aca="false">IF(AND(K2487&gt;0,J2487&gt;0,V2487&gt;0,U2487&gt;0),V2487-U2487,"")</f>
        <v>1500</v>
      </c>
      <c r="AC2487" s="12" t="n">
        <f aca="false">IF(AB2487&lt;&gt;"",AB2487/U2487,"")</f>
        <v>0.714285714285714</v>
      </c>
      <c r="AD2487" s="27" t="n">
        <v>6</v>
      </c>
      <c r="AE2487" s="27" t="n">
        <v>3</v>
      </c>
      <c r="AF2487" s="27" t="n">
        <v>3</v>
      </c>
      <c r="AG2487" s="28" t="n">
        <f aca="false">AD2487+AE2487+AF2487</f>
        <v>12</v>
      </c>
      <c r="AH2487" s="12" t="n">
        <f aca="false">IF(AG2487&gt;0,AD2487/AG2487,"")</f>
        <v>0.5</v>
      </c>
      <c r="AI2487" s="27" t="n">
        <v>0</v>
      </c>
      <c r="AJ2487" s="27" t="n">
        <v>0</v>
      </c>
      <c r="AK2487" s="27" t="n">
        <v>0</v>
      </c>
      <c r="AL2487" s="22" t="str">
        <f aca="false">IF(OR(AJ2487&gt;0,AK2487&gt;0),"Sí","No")</f>
        <v>No</v>
      </c>
      <c r="AM2487" s="6" t="s">
        <v>198</v>
      </c>
      <c r="AN2487" s="6" t="s">
        <v>198</v>
      </c>
      <c r="AO2487" s="12" t="n">
        <f aca="false">IF(M2487&gt;0,K2487/M2487,"")</f>
        <v>0.24</v>
      </c>
      <c r="AP2487" s="22" t="str">
        <f aca="false">IF(M2487&gt;=Resumen!$B$5,"Alto","Bajo")</f>
        <v>Alto</v>
      </c>
      <c r="AQ2487" s="22" t="str">
        <f aca="false">IF(AO2487&gt;=Resumen!$B$28,"Alto","Bajo")</f>
        <v>Bajo</v>
      </c>
      <c r="AR2487" s="22" t="str">
        <f aca="false">AP2487&amp;" Potencial / "&amp;AQ2487&amp;" Share"</f>
        <v>Alto Potencial / Bajo Share</v>
      </c>
      <c r="AS2487" s="22" t="str">
        <f aca="false">IF(Q2487="Sí",IF(AO2487&gt;=Resumen!$B$29,"Alto","Bajo"),"")</f>
        <v>Bajo</v>
      </c>
      <c r="AT2487" s="22" t="str">
        <f aca="false">IF(AS2487&lt;&gt;"",AP2487&amp;" Potencial / "&amp;AS2487&amp;" Share","")</f>
        <v>Alto Potencial / Bajo Share</v>
      </c>
      <c r="AU2487" s="22" t="str">
        <f aca="false">IF(AH2487="","Sin dato",IF(AH2487-AO2487&gt;Resumen!$B$6,"Sobre-exhibido",IF(AO2487-AH2487&gt;Resumen!$B$6,"Sub-exhibido","En línea")))</f>
        <v>Sobre-exhibido</v>
      </c>
      <c r="AV2487" s="22" t="n">
        <f aca="false">IF(AT2487="","",IF(AT2487="Alto Potencial / Bajo Share",1,IF(AT2487="Alto Potencial / Alto Share",2,IF(AT2487="Bajo Potencial / Alto Share",3,4))))</f>
        <v>1</v>
      </c>
      <c r="AW2487" s="22" t="str">
        <f aca="false">IF(Q2487="No","Sin competencia directa",IF(AV2487=1,"1 - Foco Conquista (Alto Pot / Bajo Share)",IF(AV2487=2,"2 - Foco Defensa (Alto Pot / Alto Share)",IF(AV2487=3,"3 - Monitoreo (Bajo Pot / Alto Share)","4 - Baja Prioridad (Bajo Pot / Bajo Share)"))))</f>
        <v>1 - Foco Conquista (Alto Pot / Bajo Share)</v>
      </c>
      <c r="AX2487" s="12" t="str">
        <f aca="false">IF(OR(IFERROR(AND(W2487&lt;&gt;"",Y2487&lt;&gt;"",Y2487-W2487&gt;Resumen!$B$8),FALSE()),IFERROR(AND(X2487&lt;&gt;"",Y2487&lt;&gt;"",Y2487-X2487&gt;Resumen!$B$8),FALSE())),MAX(IF(IFERROR(AND(W2487&lt;&gt;"",Y2487&lt;&gt;"",Y2487-W2487&gt;Resumen!$B$8),FALSE()),Y2487-W2487,0),IF(IFERROR(AND(X2487&lt;&gt;"",Y2487&lt;&gt;"",Y2487-X2487&gt;Resumen!$B$8),FALSE()),Y2487-X2487,0)),"")</f>
        <v/>
      </c>
      <c r="AY2487" s="22" t="str">
        <f aca="false">IF(OR(IFERROR(AND(W2487&lt;&gt;"",Y2487&lt;&gt;"",Y2487-W2487&gt;Resumen!$B$8),FALSE()),IFERROR(AND(X2487&lt;&gt;"",Y2487&lt;&gt;"",Y2487-X2487&gt;Resumen!$B$8),FALSE())),TRIM("Lays tiene mayor markup que "&amp;IF(IFERROR(AND(W2487&lt;&gt;"",Y2487&lt;&gt;"",Y2487-W2487&gt;Resumen!$B$8),FALSE()),"Quento ","")&amp;IF(IFERROR(AND(X2487&lt;&gt;"",Y2487&lt;&gt;"",Y2487-X2487&gt;Resumen!$B$8),FALSE()),"Julicroc ","")&amp;"en este PDV"),"")</f>
        <v/>
      </c>
      <c r="AZ2487" s="22" t="str">
        <f aca="false">IF(COUNTIF('Plan Pehuamar - Lista'!$A$2:$A$167,A2487)&gt;0,"Sí","No")</f>
        <v>No</v>
      </c>
      <c r="BA2487" s="22" t="str">
        <f aca="false">IF(COUNTIF('Plan Combo 9+1'!$A$2:$A$226,A2487)&gt;0,"Sí","No")</f>
        <v>Sí</v>
      </c>
      <c r="BB2487" s="22" t="str">
        <f aca="false">IF(AH2487="","No",IF(BA2487="Sí",IF((AO2487-AH2487)&gt;Resumen!$B$6,"Sí","No"),IF((AO2487-AH2487)&gt;=Resumen!$B$132,"Sí","No")))</f>
        <v>No</v>
      </c>
      <c r="BC2487" s="22" t="str">
        <f aca="false">IF(AND(N2487="Sí",AL2487="Sí",AI2487=0),"Sí","No")</f>
        <v>No</v>
      </c>
      <c r="BD2487" s="22" t="str">
        <f aca="false">IF(COUNTIF('Plan 9+1 (con Pehuamar)'!$A$2:$A$227,A2487)&gt;0,"Sí","No")</f>
        <v>Sí</v>
      </c>
    </row>
    <row r="2488" customFormat="false" ht="15" hidden="false" customHeight="true" outlineLevel="0" collapsed="false">
      <c r="A2488" s="6" t="n">
        <v>205026</v>
      </c>
      <c r="B2488" s="6" t="n">
        <v>15</v>
      </c>
      <c r="C2488" s="6" t="n">
        <v>1505</v>
      </c>
      <c r="D2488" s="6" t="s">
        <v>398</v>
      </c>
      <c r="E2488" s="6" t="s">
        <v>2637</v>
      </c>
      <c r="F2488" s="6" t="s">
        <v>201</v>
      </c>
      <c r="G2488" s="6" t="s">
        <v>130</v>
      </c>
      <c r="H2488" s="6" t="s">
        <v>1715</v>
      </c>
      <c r="I2488" s="27" t="n">
        <v>4</v>
      </c>
      <c r="J2488" s="27" t="n">
        <v>0</v>
      </c>
      <c r="K2488" s="27" t="n">
        <v>2</v>
      </c>
      <c r="L2488" s="28" t="n">
        <f aca="false">I2488+J2488</f>
        <v>4</v>
      </c>
      <c r="M2488" s="28" t="n">
        <f aca="false">L2488+K2488</f>
        <v>6</v>
      </c>
      <c r="N2488" s="22" t="str">
        <f aca="false">IF(I2488&gt;0,"Sí","No")</f>
        <v>Sí</v>
      </c>
      <c r="O2488" s="22" t="str">
        <f aca="false">IF(J2488&gt;0,"Sí","No")</f>
        <v>No</v>
      </c>
      <c r="P2488" s="22" t="str">
        <f aca="false">IF(K2488&gt;0,"Sí","No")</f>
        <v>Sí</v>
      </c>
      <c r="Q2488" s="22" t="str">
        <f aca="false">IF(OR(I2488&gt;0,J2488&gt;0),"Sí","No")</f>
        <v>Sí</v>
      </c>
      <c r="R2488" s="27" t="n">
        <v>1900</v>
      </c>
      <c r="S2488" s="27" t="n">
        <v>2750</v>
      </c>
      <c r="T2488" s="27"/>
      <c r="U2488" s="27"/>
      <c r="V2488" s="27" t="n">
        <v>3600</v>
      </c>
      <c r="W2488" s="12" t="n">
        <f aca="false">IF(AND(I2488&gt;0,R2488&gt;0),(S2488-R2488)/R2488,"")</f>
        <v>0.447368421052632</v>
      </c>
      <c r="X2488" s="12" t="str">
        <f aca="false">IF(AND(J2488&gt;0,T2488&gt;0),(U2488-T2488)/T2488,"")</f>
        <v/>
      </c>
      <c r="Y2488" s="12" t="n">
        <f aca="false">IF(AND(K2488&gt;0,V2488&gt;0),(V2488-Resumen!$B$7)/Resumen!$B$7,"")</f>
        <v>0.44</v>
      </c>
      <c r="Z2488" s="28" t="n">
        <f aca="false">IF(AND(K2488&gt;0,I2488&gt;0,V2488&gt;0,S2488&gt;0),V2488-S2488,"")</f>
        <v>850</v>
      </c>
      <c r="AA2488" s="12" t="n">
        <f aca="false">IF(Z2488&lt;&gt;"",Z2488/S2488,"")</f>
        <v>0.309090909090909</v>
      </c>
      <c r="AB2488" s="28" t="str">
        <f aca="false">IF(AND(K2488&gt;0,J2488&gt;0,V2488&gt;0,U2488&gt;0),V2488-U2488,"")</f>
        <v/>
      </c>
      <c r="AC2488" s="12" t="str">
        <f aca="false">IF(AB2488&lt;&gt;"",AB2488/U2488,"")</f>
        <v/>
      </c>
      <c r="AD2488" s="27" t="n">
        <v>1</v>
      </c>
      <c r="AE2488" s="27" t="n">
        <v>2</v>
      </c>
      <c r="AF2488" s="27" t="n">
        <v>0</v>
      </c>
      <c r="AG2488" s="28" t="n">
        <f aca="false">AD2488+AE2488+AF2488</f>
        <v>3</v>
      </c>
      <c r="AH2488" s="12" t="n">
        <f aca="false">IF(AG2488&gt;0,AD2488/AG2488,"")</f>
        <v>0.333333333333333</v>
      </c>
      <c r="AI2488" s="27" t="n">
        <v>1</v>
      </c>
      <c r="AJ2488" s="27" t="n">
        <v>1</v>
      </c>
      <c r="AK2488" s="27" t="n">
        <v>0</v>
      </c>
      <c r="AL2488" s="22" t="str">
        <f aca="false">IF(OR(AJ2488&gt;0,AK2488&gt;0),"Sí","No")</f>
        <v>Sí</v>
      </c>
      <c r="AM2488" s="6" t="s">
        <v>198</v>
      </c>
      <c r="AN2488" s="6"/>
      <c r="AO2488" s="12" t="n">
        <f aca="false">IF(M2488&gt;0,K2488/M2488,"")</f>
        <v>0.333333333333333</v>
      </c>
      <c r="AP2488" s="22" t="str">
        <f aca="false">IF(M2488&gt;=Resumen!$B$5,"Alto","Bajo")</f>
        <v>Bajo</v>
      </c>
      <c r="AQ2488" s="22" t="str">
        <f aca="false">IF(AO2488&gt;=Resumen!$B$28,"Alto","Bajo")</f>
        <v>Bajo</v>
      </c>
      <c r="AR2488" s="22" t="str">
        <f aca="false">AP2488&amp;" Potencial / "&amp;AQ2488&amp;" Share"</f>
        <v>Bajo Potencial / Bajo Share</v>
      </c>
      <c r="AS2488" s="22" t="str">
        <f aca="false">IF(Q2488="Sí",IF(AO2488&gt;=Resumen!$B$29,"Alto","Bajo"),"")</f>
        <v>Bajo</v>
      </c>
      <c r="AT2488" s="22" t="str">
        <f aca="false">IF(AS2488&lt;&gt;"",AP2488&amp;" Potencial / "&amp;AS2488&amp;" Share","")</f>
        <v>Bajo Potencial / Bajo Share</v>
      </c>
      <c r="AU2488" s="22" t="str">
        <f aca="false">IF(AH2488="","Sin dato",IF(AH2488-AO2488&gt;Resumen!$B$6,"Sobre-exhibido",IF(AO2488-AH2488&gt;Resumen!$B$6,"Sub-exhibido","En línea")))</f>
        <v>En línea</v>
      </c>
      <c r="AV2488" s="22" t="n">
        <f aca="false">IF(AT2488="","",IF(AT2488="Alto Potencial / Bajo Share",1,IF(AT2488="Alto Potencial / Alto Share",2,IF(AT2488="Bajo Potencial / Alto Share",3,4))))</f>
        <v>4</v>
      </c>
      <c r="AW2488" s="22" t="str">
        <f aca="false">IF(Q2488="No","Sin competencia directa",IF(AV2488=1,"1 - Foco Conquista (Alto Pot / Bajo Share)",IF(AV2488=2,"2 - Foco Defensa (Alto Pot / Alto Share)",IF(AV2488=3,"3 - Monitoreo (Bajo Pot / Alto Share)","4 - Baja Prioridad (Bajo Pot / Bajo Share)"))))</f>
        <v>4 - Baja Prioridad (Bajo Pot / Bajo Share)</v>
      </c>
      <c r="AX2488" s="12" t="str">
        <f aca="false">IF(OR(IFERROR(AND(W2488&lt;&gt;"",Y2488&lt;&gt;"",Y2488-W2488&gt;Resumen!$B$8),FALSE()),IFERROR(AND(X2488&lt;&gt;"",Y2488&lt;&gt;"",Y2488-X2488&gt;Resumen!$B$8),FALSE())),MAX(IF(IFERROR(AND(W2488&lt;&gt;"",Y2488&lt;&gt;"",Y2488-W2488&gt;Resumen!$B$8),FALSE()),Y2488-W2488,0),IF(IFERROR(AND(X2488&lt;&gt;"",Y2488&lt;&gt;"",Y2488-X2488&gt;Resumen!$B$8),FALSE()),Y2488-X2488,0)),"")</f>
        <v/>
      </c>
      <c r="AY2488" s="22" t="str">
        <f aca="false">IF(OR(IFERROR(AND(W2488&lt;&gt;"",Y2488&lt;&gt;"",Y2488-W2488&gt;Resumen!$B$8),FALSE()),IFERROR(AND(X2488&lt;&gt;"",Y2488&lt;&gt;"",Y2488-X2488&gt;Resumen!$B$8),FALSE())),TRIM("Lays tiene mayor markup que "&amp;IF(IFERROR(AND(W2488&lt;&gt;"",Y2488&lt;&gt;"",Y2488-W2488&gt;Resumen!$B$8),FALSE()),"Quento ","")&amp;IF(IFERROR(AND(X2488&lt;&gt;"",Y2488&lt;&gt;"",Y2488-X2488&gt;Resumen!$B$8),FALSE()),"Julicroc ","")&amp;"en este PDV"),"")</f>
        <v/>
      </c>
      <c r="AZ2488" s="22" t="str">
        <f aca="false">IF(COUNTIF('Plan Pehuamar - Lista'!$A$2:$A$167,A2488)&gt;0,"Sí","No")</f>
        <v>No</v>
      </c>
      <c r="BA2488" s="22" t="str">
        <f aca="false">IF(COUNTIF('Plan Combo 9+1'!$A$2:$A$226,A2488)&gt;0,"Sí","No")</f>
        <v>No</v>
      </c>
      <c r="BB2488" s="22" t="str">
        <f aca="false">IF(AH2488="","No",IF(BA2488="Sí",IF((AO2488-AH2488)&gt;Resumen!$B$6,"Sí","No"),IF((AO2488-AH2488)&gt;=Resumen!$B$132,"Sí","No")))</f>
        <v>No</v>
      </c>
      <c r="BC2488" s="22" t="str">
        <f aca="false">IF(AND(N2488="Sí",AL2488="Sí",AI2488=0),"Sí","No")</f>
        <v>No</v>
      </c>
      <c r="BD2488" s="22" t="str">
        <f aca="false">IF(COUNTIF('Plan 9+1 (con Pehuamar)'!$A$2:$A$227,A2488)&gt;0,"Sí","No")</f>
        <v>No</v>
      </c>
    </row>
    <row r="2489" customFormat="false" ht="15" hidden="false" customHeight="true" outlineLevel="0" collapsed="false">
      <c r="A2489" s="6" t="n">
        <v>205027</v>
      </c>
      <c r="B2489" s="6" t="n">
        <v>15</v>
      </c>
      <c r="C2489" s="6" t="n">
        <v>1505</v>
      </c>
      <c r="D2489" s="6" t="s">
        <v>398</v>
      </c>
      <c r="E2489" s="6" t="s">
        <v>2638</v>
      </c>
      <c r="F2489" s="6" t="s">
        <v>201</v>
      </c>
      <c r="G2489" s="6" t="s">
        <v>130</v>
      </c>
      <c r="H2489" s="6" t="s">
        <v>1715</v>
      </c>
      <c r="I2489" s="27" t="n">
        <v>6</v>
      </c>
      <c r="J2489" s="27" t="n">
        <v>8</v>
      </c>
      <c r="K2489" s="27" t="n">
        <v>2</v>
      </c>
      <c r="L2489" s="28" t="n">
        <f aca="false">I2489+J2489</f>
        <v>14</v>
      </c>
      <c r="M2489" s="28" t="n">
        <f aca="false">L2489+K2489</f>
        <v>16</v>
      </c>
      <c r="N2489" s="22" t="str">
        <f aca="false">IF(I2489&gt;0,"Sí","No")</f>
        <v>Sí</v>
      </c>
      <c r="O2489" s="22" t="str">
        <f aca="false">IF(J2489&gt;0,"Sí","No")</f>
        <v>Sí</v>
      </c>
      <c r="P2489" s="22" t="str">
        <f aca="false">IF(K2489&gt;0,"Sí","No")</f>
        <v>Sí</v>
      </c>
      <c r="Q2489" s="22" t="str">
        <f aca="false">IF(OR(I2489&gt;0,J2489&gt;0),"Sí","No")</f>
        <v>Sí</v>
      </c>
      <c r="R2489" s="27" t="n">
        <v>1900</v>
      </c>
      <c r="S2489" s="27" t="n">
        <v>2750</v>
      </c>
      <c r="T2489" s="27" t="n">
        <v>1350</v>
      </c>
      <c r="U2489" s="27" t="n">
        <v>1950</v>
      </c>
      <c r="V2489" s="27" t="n">
        <v>3700</v>
      </c>
      <c r="W2489" s="12" t="n">
        <f aca="false">IF(AND(I2489&gt;0,R2489&gt;0),(S2489-R2489)/R2489,"")</f>
        <v>0.447368421052632</v>
      </c>
      <c r="X2489" s="12" t="n">
        <f aca="false">IF(AND(J2489&gt;0,T2489&gt;0),(U2489-T2489)/T2489,"")</f>
        <v>0.444444444444444</v>
      </c>
      <c r="Y2489" s="12" t="n">
        <f aca="false">IF(AND(K2489&gt;0,V2489&gt;0),(V2489-Resumen!$B$7)/Resumen!$B$7,"")</f>
        <v>0.48</v>
      </c>
      <c r="Z2489" s="28" t="n">
        <f aca="false">IF(AND(K2489&gt;0,I2489&gt;0,V2489&gt;0,S2489&gt;0),V2489-S2489,"")</f>
        <v>950</v>
      </c>
      <c r="AA2489" s="12" t="n">
        <f aca="false">IF(Z2489&lt;&gt;"",Z2489/S2489,"")</f>
        <v>0.345454545454545</v>
      </c>
      <c r="AB2489" s="28" t="n">
        <f aca="false">IF(AND(K2489&gt;0,J2489&gt;0,V2489&gt;0,U2489&gt;0),V2489-U2489,"")</f>
        <v>1750</v>
      </c>
      <c r="AC2489" s="12" t="n">
        <f aca="false">IF(AB2489&lt;&gt;"",AB2489/U2489,"")</f>
        <v>0.897435897435898</v>
      </c>
      <c r="AD2489" s="27" t="n">
        <v>1</v>
      </c>
      <c r="AE2489" s="27" t="n">
        <v>2</v>
      </c>
      <c r="AF2489" s="27" t="n">
        <v>3</v>
      </c>
      <c r="AG2489" s="28" t="n">
        <f aca="false">AD2489+AE2489+AF2489</f>
        <v>6</v>
      </c>
      <c r="AH2489" s="12" t="n">
        <f aca="false">IF(AG2489&gt;0,AD2489/AG2489,"")</f>
        <v>0.166666666666667</v>
      </c>
      <c r="AI2489" s="27" t="n">
        <v>0</v>
      </c>
      <c r="AJ2489" s="27" t="n">
        <v>0</v>
      </c>
      <c r="AK2489" s="27" t="n">
        <v>0</v>
      </c>
      <c r="AL2489" s="22" t="str">
        <f aca="false">IF(OR(AJ2489&gt;0,AK2489&gt;0),"Sí","No")</f>
        <v>No</v>
      </c>
      <c r="AM2489" s="6" t="s">
        <v>198</v>
      </c>
      <c r="AN2489" s="6" t="s">
        <v>198</v>
      </c>
      <c r="AO2489" s="12" t="n">
        <f aca="false">IF(M2489&gt;0,K2489/M2489,"")</f>
        <v>0.125</v>
      </c>
      <c r="AP2489" s="22" t="str">
        <f aca="false">IF(M2489&gt;=Resumen!$B$5,"Alto","Bajo")</f>
        <v>Bajo</v>
      </c>
      <c r="AQ2489" s="22" t="str">
        <f aca="false">IF(AO2489&gt;=Resumen!$B$28,"Alto","Bajo")</f>
        <v>Bajo</v>
      </c>
      <c r="AR2489" s="22" t="str">
        <f aca="false">AP2489&amp;" Potencial / "&amp;AQ2489&amp;" Share"</f>
        <v>Bajo Potencial / Bajo Share</v>
      </c>
      <c r="AS2489" s="22" t="str">
        <f aca="false">IF(Q2489="Sí",IF(AO2489&gt;=Resumen!$B$29,"Alto","Bajo"),"")</f>
        <v>Bajo</v>
      </c>
      <c r="AT2489" s="22" t="str">
        <f aca="false">IF(AS2489&lt;&gt;"",AP2489&amp;" Potencial / "&amp;AS2489&amp;" Share","")</f>
        <v>Bajo Potencial / Bajo Share</v>
      </c>
      <c r="AU2489" s="22" t="str">
        <f aca="false">IF(AH2489="","Sin dato",IF(AH2489-AO2489&gt;Resumen!$B$6,"Sobre-exhibido",IF(AO2489-AH2489&gt;Resumen!$B$6,"Sub-exhibido","En línea")))</f>
        <v>En línea</v>
      </c>
      <c r="AV2489" s="22" t="n">
        <f aca="false">IF(AT2489="","",IF(AT2489="Alto Potencial / Bajo Share",1,IF(AT2489="Alto Potencial / Alto Share",2,IF(AT2489="Bajo Potencial / Alto Share",3,4))))</f>
        <v>4</v>
      </c>
      <c r="AW2489" s="22" t="str">
        <f aca="false">IF(Q2489="No","Sin competencia directa",IF(AV2489=1,"1 - Foco Conquista (Alto Pot / Bajo Share)",IF(AV2489=2,"2 - Foco Defensa (Alto Pot / Alto Share)",IF(AV2489=3,"3 - Monitoreo (Bajo Pot / Alto Share)","4 - Baja Prioridad (Bajo Pot / Bajo Share)"))))</f>
        <v>4 - Baja Prioridad (Bajo Pot / Bajo Share)</v>
      </c>
      <c r="AX2489" s="12" t="str">
        <f aca="false">IF(OR(IFERROR(AND(W2489&lt;&gt;"",Y2489&lt;&gt;"",Y2489-W2489&gt;Resumen!$B$8),FALSE()),IFERROR(AND(X2489&lt;&gt;"",Y2489&lt;&gt;"",Y2489-X2489&gt;Resumen!$B$8),FALSE())),MAX(IF(IFERROR(AND(W2489&lt;&gt;"",Y2489&lt;&gt;"",Y2489-W2489&gt;Resumen!$B$8),FALSE()),Y2489-W2489,0),IF(IFERROR(AND(X2489&lt;&gt;"",Y2489&lt;&gt;"",Y2489-X2489&gt;Resumen!$B$8),FALSE()),Y2489-X2489,0)),"")</f>
        <v/>
      </c>
      <c r="AY2489" s="22" t="str">
        <f aca="false">IF(OR(IFERROR(AND(W2489&lt;&gt;"",Y2489&lt;&gt;"",Y2489-W2489&gt;Resumen!$B$8),FALSE()),IFERROR(AND(X2489&lt;&gt;"",Y2489&lt;&gt;"",Y2489-X2489&gt;Resumen!$B$8),FALSE())),TRIM("Lays tiene mayor markup que "&amp;IF(IFERROR(AND(W2489&lt;&gt;"",Y2489&lt;&gt;"",Y2489-W2489&gt;Resumen!$B$8),FALSE()),"Quento ","")&amp;IF(IFERROR(AND(X2489&lt;&gt;"",Y2489&lt;&gt;"",Y2489-X2489&gt;Resumen!$B$8),FALSE()),"Julicroc ","")&amp;"en este PDV"),"")</f>
        <v/>
      </c>
      <c r="AZ2489" s="22" t="str">
        <f aca="false">IF(COUNTIF('Plan Pehuamar - Lista'!$A$2:$A$167,A2489)&gt;0,"Sí","No")</f>
        <v>No</v>
      </c>
      <c r="BA2489" s="22" t="str">
        <f aca="false">IF(COUNTIF('Plan Combo 9+1'!$A$2:$A$226,A2489)&gt;0,"Sí","No")</f>
        <v>No</v>
      </c>
      <c r="BB2489" s="22" t="str">
        <f aca="false">IF(AH2489="","No",IF(BA2489="Sí",IF((AO2489-AH2489)&gt;Resumen!$B$6,"Sí","No"),IF((AO2489-AH2489)&gt;=Resumen!$B$132,"Sí","No")))</f>
        <v>No</v>
      </c>
      <c r="BC2489" s="22" t="str">
        <f aca="false">IF(AND(N2489="Sí",AL2489="Sí",AI2489=0),"Sí","No")</f>
        <v>No</v>
      </c>
      <c r="BD2489" s="22" t="str">
        <f aca="false">IF(COUNTIF('Plan 9+1 (con Pehuamar)'!$A$2:$A$227,A2489)&gt;0,"Sí","No")</f>
        <v>No</v>
      </c>
    </row>
    <row r="2490" customFormat="false" ht="15" hidden="false" customHeight="true" outlineLevel="0" collapsed="false">
      <c r="A2490" s="6" t="n">
        <v>205029</v>
      </c>
      <c r="B2490" s="6" t="n">
        <v>15</v>
      </c>
      <c r="C2490" s="6" t="n">
        <v>1505</v>
      </c>
      <c r="D2490" s="6" t="s">
        <v>398</v>
      </c>
      <c r="E2490" s="6" t="s">
        <v>2639</v>
      </c>
      <c r="F2490" s="6" t="s">
        <v>201</v>
      </c>
      <c r="G2490" s="6" t="s">
        <v>130</v>
      </c>
      <c r="H2490" s="6" t="s">
        <v>1715</v>
      </c>
      <c r="I2490" s="27" t="n">
        <v>6</v>
      </c>
      <c r="J2490" s="27" t="n">
        <v>0</v>
      </c>
      <c r="K2490" s="27" t="n">
        <v>2</v>
      </c>
      <c r="L2490" s="28" t="n">
        <f aca="false">I2490+J2490</f>
        <v>6</v>
      </c>
      <c r="M2490" s="28" t="n">
        <f aca="false">L2490+K2490</f>
        <v>8</v>
      </c>
      <c r="N2490" s="22" t="str">
        <f aca="false">IF(I2490&gt;0,"Sí","No")</f>
        <v>Sí</v>
      </c>
      <c r="O2490" s="22" t="str">
        <f aca="false">IF(J2490&gt;0,"Sí","No")</f>
        <v>No</v>
      </c>
      <c r="P2490" s="22" t="str">
        <f aca="false">IF(K2490&gt;0,"Sí","No")</f>
        <v>Sí</v>
      </c>
      <c r="Q2490" s="22" t="str">
        <f aca="false">IF(OR(I2490&gt;0,J2490&gt;0),"Sí","No")</f>
        <v>Sí</v>
      </c>
      <c r="R2490" s="27" t="n">
        <v>1900</v>
      </c>
      <c r="S2490" s="27" t="n">
        <v>2850</v>
      </c>
      <c r="T2490" s="27"/>
      <c r="U2490" s="27"/>
      <c r="V2490" s="27" t="n">
        <v>3750</v>
      </c>
      <c r="W2490" s="12" t="n">
        <f aca="false">IF(AND(I2490&gt;0,R2490&gt;0),(S2490-R2490)/R2490,"")</f>
        <v>0.5</v>
      </c>
      <c r="X2490" s="12" t="str">
        <f aca="false">IF(AND(J2490&gt;0,T2490&gt;0),(U2490-T2490)/T2490,"")</f>
        <v/>
      </c>
      <c r="Y2490" s="12" t="n">
        <f aca="false">IF(AND(K2490&gt;0,V2490&gt;0),(V2490-Resumen!$B$7)/Resumen!$B$7,"")</f>
        <v>0.5</v>
      </c>
      <c r="Z2490" s="28" t="n">
        <f aca="false">IF(AND(K2490&gt;0,I2490&gt;0,V2490&gt;0,S2490&gt;0),V2490-S2490,"")</f>
        <v>900</v>
      </c>
      <c r="AA2490" s="12" t="n">
        <f aca="false">IF(Z2490&lt;&gt;"",Z2490/S2490,"")</f>
        <v>0.315789473684211</v>
      </c>
      <c r="AB2490" s="28" t="str">
        <f aca="false">IF(AND(K2490&gt;0,J2490&gt;0,V2490&gt;0,U2490&gt;0),V2490-U2490,"")</f>
        <v/>
      </c>
      <c r="AC2490" s="12" t="str">
        <f aca="false">IF(AB2490&lt;&gt;"",AB2490/U2490,"")</f>
        <v/>
      </c>
      <c r="AD2490" s="27" t="n">
        <v>1</v>
      </c>
      <c r="AE2490" s="27" t="n">
        <v>3</v>
      </c>
      <c r="AF2490" s="27" t="n">
        <v>0</v>
      </c>
      <c r="AG2490" s="28" t="n">
        <f aca="false">AD2490+AE2490+AF2490</f>
        <v>4</v>
      </c>
      <c r="AH2490" s="12" t="n">
        <f aca="false">IF(AG2490&gt;0,AD2490/AG2490,"")</f>
        <v>0.25</v>
      </c>
      <c r="AI2490" s="27" t="n">
        <v>0</v>
      </c>
      <c r="AJ2490" s="27" t="n">
        <v>0</v>
      </c>
      <c r="AK2490" s="27" t="n">
        <v>0</v>
      </c>
      <c r="AL2490" s="22" t="str">
        <f aca="false">IF(OR(AJ2490&gt;0,AK2490&gt;0),"Sí","No")</f>
        <v>No</v>
      </c>
      <c r="AM2490" s="6" t="s">
        <v>198</v>
      </c>
      <c r="AN2490" s="6"/>
      <c r="AO2490" s="12" t="n">
        <f aca="false">IF(M2490&gt;0,K2490/M2490,"")</f>
        <v>0.25</v>
      </c>
      <c r="AP2490" s="22" t="str">
        <f aca="false">IF(M2490&gt;=Resumen!$B$5,"Alto","Bajo")</f>
        <v>Bajo</v>
      </c>
      <c r="AQ2490" s="22" t="str">
        <f aca="false">IF(AO2490&gt;=Resumen!$B$28,"Alto","Bajo")</f>
        <v>Bajo</v>
      </c>
      <c r="AR2490" s="22" t="str">
        <f aca="false">AP2490&amp;" Potencial / "&amp;AQ2490&amp;" Share"</f>
        <v>Bajo Potencial / Bajo Share</v>
      </c>
      <c r="AS2490" s="22" t="str">
        <f aca="false">IF(Q2490="Sí",IF(AO2490&gt;=Resumen!$B$29,"Alto","Bajo"),"")</f>
        <v>Bajo</v>
      </c>
      <c r="AT2490" s="22" t="str">
        <f aca="false">IF(AS2490&lt;&gt;"",AP2490&amp;" Potencial / "&amp;AS2490&amp;" Share","")</f>
        <v>Bajo Potencial / Bajo Share</v>
      </c>
      <c r="AU2490" s="22" t="str">
        <f aca="false">IF(AH2490="","Sin dato",IF(AH2490-AO2490&gt;Resumen!$B$6,"Sobre-exhibido",IF(AO2490-AH2490&gt;Resumen!$B$6,"Sub-exhibido","En línea")))</f>
        <v>En línea</v>
      </c>
      <c r="AV2490" s="22" t="n">
        <f aca="false">IF(AT2490="","",IF(AT2490="Alto Potencial / Bajo Share",1,IF(AT2490="Alto Potencial / Alto Share",2,IF(AT2490="Bajo Potencial / Alto Share",3,4))))</f>
        <v>4</v>
      </c>
      <c r="AW2490" s="22" t="str">
        <f aca="false">IF(Q2490="No","Sin competencia directa",IF(AV2490=1,"1 - Foco Conquista (Alto Pot / Bajo Share)",IF(AV2490=2,"2 - Foco Defensa (Alto Pot / Alto Share)",IF(AV2490=3,"3 - Monitoreo (Bajo Pot / Alto Share)","4 - Baja Prioridad (Bajo Pot / Bajo Share)"))))</f>
        <v>4 - Baja Prioridad (Bajo Pot / Bajo Share)</v>
      </c>
      <c r="AX2490" s="12" t="str">
        <f aca="false">IF(OR(IFERROR(AND(W2490&lt;&gt;"",Y2490&lt;&gt;"",Y2490-W2490&gt;Resumen!$B$8),FALSE()),IFERROR(AND(X2490&lt;&gt;"",Y2490&lt;&gt;"",Y2490-X2490&gt;Resumen!$B$8),FALSE())),MAX(IF(IFERROR(AND(W2490&lt;&gt;"",Y2490&lt;&gt;"",Y2490-W2490&gt;Resumen!$B$8),FALSE()),Y2490-W2490,0),IF(IFERROR(AND(X2490&lt;&gt;"",Y2490&lt;&gt;"",Y2490-X2490&gt;Resumen!$B$8),FALSE()),Y2490-X2490,0)),"")</f>
        <v/>
      </c>
      <c r="AY2490" s="22" t="str">
        <f aca="false">IF(OR(IFERROR(AND(W2490&lt;&gt;"",Y2490&lt;&gt;"",Y2490-W2490&gt;Resumen!$B$8),FALSE()),IFERROR(AND(X2490&lt;&gt;"",Y2490&lt;&gt;"",Y2490-X2490&gt;Resumen!$B$8),FALSE())),TRIM("Lays tiene mayor markup que "&amp;IF(IFERROR(AND(W2490&lt;&gt;"",Y2490&lt;&gt;"",Y2490-W2490&gt;Resumen!$B$8),FALSE()),"Quento ","")&amp;IF(IFERROR(AND(X2490&lt;&gt;"",Y2490&lt;&gt;"",Y2490-X2490&gt;Resumen!$B$8),FALSE()),"Julicroc ","")&amp;"en este PDV"),"")</f>
        <v/>
      </c>
      <c r="AZ2490" s="22" t="str">
        <f aca="false">IF(COUNTIF('Plan Pehuamar - Lista'!$A$2:$A$167,A2490)&gt;0,"Sí","No")</f>
        <v>No</v>
      </c>
      <c r="BA2490" s="22" t="str">
        <f aca="false">IF(COUNTIF('Plan Combo 9+1'!$A$2:$A$226,A2490)&gt;0,"Sí","No")</f>
        <v>No</v>
      </c>
      <c r="BB2490" s="22" t="str">
        <f aca="false">IF(AH2490="","No",IF(BA2490="Sí",IF((AO2490-AH2490)&gt;Resumen!$B$6,"Sí","No"),IF((AO2490-AH2490)&gt;=Resumen!$B$132,"Sí","No")))</f>
        <v>No</v>
      </c>
      <c r="BC2490" s="22" t="str">
        <f aca="false">IF(AND(N2490="Sí",AL2490="Sí",AI2490=0),"Sí","No")</f>
        <v>No</v>
      </c>
      <c r="BD2490" s="22" t="str">
        <f aca="false">IF(COUNTIF('Plan 9+1 (con Pehuamar)'!$A$2:$A$227,A2490)&gt;0,"Sí","No")</f>
        <v>No</v>
      </c>
    </row>
    <row r="2491" customFormat="false" ht="15" hidden="false" customHeight="true" outlineLevel="0" collapsed="false">
      <c r="A2491" s="6" t="n">
        <v>205030</v>
      </c>
      <c r="B2491" s="6" t="n">
        <v>15</v>
      </c>
      <c r="C2491" s="6" t="n">
        <v>1505</v>
      </c>
      <c r="D2491" s="6" t="s">
        <v>398</v>
      </c>
      <c r="E2491" s="6" t="s">
        <v>2640</v>
      </c>
      <c r="F2491" s="6" t="s">
        <v>201</v>
      </c>
      <c r="G2491" s="6" t="s">
        <v>130</v>
      </c>
      <c r="H2491" s="6" t="s">
        <v>1715</v>
      </c>
      <c r="I2491" s="27" t="n">
        <v>16</v>
      </c>
      <c r="J2491" s="27" t="n">
        <v>20</v>
      </c>
      <c r="K2491" s="27" t="n">
        <v>10</v>
      </c>
      <c r="L2491" s="28" t="n">
        <f aca="false">I2491+J2491</f>
        <v>36</v>
      </c>
      <c r="M2491" s="28" t="n">
        <f aca="false">L2491+K2491</f>
        <v>46</v>
      </c>
      <c r="N2491" s="22" t="str">
        <f aca="false">IF(I2491&gt;0,"Sí","No")</f>
        <v>Sí</v>
      </c>
      <c r="O2491" s="22" t="str">
        <f aca="false">IF(J2491&gt;0,"Sí","No")</f>
        <v>Sí</v>
      </c>
      <c r="P2491" s="22" t="str">
        <f aca="false">IF(K2491&gt;0,"Sí","No")</f>
        <v>Sí</v>
      </c>
      <c r="Q2491" s="22" t="str">
        <f aca="false">IF(OR(I2491&gt;0,J2491&gt;0),"Sí","No")</f>
        <v>Sí</v>
      </c>
      <c r="R2491" s="27" t="n">
        <v>1900</v>
      </c>
      <c r="S2491" s="27" t="n">
        <v>2850</v>
      </c>
      <c r="T2491" s="27" t="n">
        <v>1350</v>
      </c>
      <c r="U2491" s="27" t="n">
        <v>2050</v>
      </c>
      <c r="V2491" s="27" t="n">
        <v>3700</v>
      </c>
      <c r="W2491" s="12" t="n">
        <f aca="false">IF(AND(I2491&gt;0,R2491&gt;0),(S2491-R2491)/R2491,"")</f>
        <v>0.5</v>
      </c>
      <c r="X2491" s="12" t="n">
        <f aca="false">IF(AND(J2491&gt;0,T2491&gt;0),(U2491-T2491)/T2491,"")</f>
        <v>0.518518518518519</v>
      </c>
      <c r="Y2491" s="12" t="n">
        <f aca="false">IF(AND(K2491&gt;0,V2491&gt;0),(V2491-Resumen!$B$7)/Resumen!$B$7,"")</f>
        <v>0.48</v>
      </c>
      <c r="Z2491" s="28" t="n">
        <f aca="false">IF(AND(K2491&gt;0,I2491&gt;0,V2491&gt;0,S2491&gt;0),V2491-S2491,"")</f>
        <v>850</v>
      </c>
      <c r="AA2491" s="12" t="n">
        <f aca="false">IF(Z2491&lt;&gt;"",Z2491/S2491,"")</f>
        <v>0.298245614035088</v>
      </c>
      <c r="AB2491" s="28" t="n">
        <f aca="false">IF(AND(K2491&gt;0,J2491&gt;0,V2491&gt;0,U2491&gt;0),V2491-U2491,"")</f>
        <v>1650</v>
      </c>
      <c r="AC2491" s="12" t="n">
        <f aca="false">IF(AB2491&lt;&gt;"",AB2491/U2491,"")</f>
        <v>0.804878048780488</v>
      </c>
      <c r="AD2491" s="27" t="n">
        <v>7</v>
      </c>
      <c r="AE2491" s="27" t="n">
        <v>3</v>
      </c>
      <c r="AF2491" s="27" t="n">
        <v>3</v>
      </c>
      <c r="AG2491" s="28" t="n">
        <f aca="false">AD2491+AE2491+AF2491</f>
        <v>13</v>
      </c>
      <c r="AH2491" s="12" t="n">
        <f aca="false">IF(AG2491&gt;0,AD2491/AG2491,"")</f>
        <v>0.538461538461538</v>
      </c>
      <c r="AI2491" s="27" t="n">
        <v>0</v>
      </c>
      <c r="AJ2491" s="27" t="n">
        <v>0</v>
      </c>
      <c r="AK2491" s="27" t="n">
        <v>0</v>
      </c>
      <c r="AL2491" s="22" t="str">
        <f aca="false">IF(OR(AJ2491&gt;0,AK2491&gt;0),"Sí","No")</f>
        <v>No</v>
      </c>
      <c r="AM2491" s="6" t="s">
        <v>198</v>
      </c>
      <c r="AN2491" s="6" t="s">
        <v>198</v>
      </c>
      <c r="AO2491" s="12" t="n">
        <f aca="false">IF(M2491&gt;0,K2491/M2491,"")</f>
        <v>0.217391304347826</v>
      </c>
      <c r="AP2491" s="22" t="str">
        <f aca="false">IF(M2491&gt;=Resumen!$B$5,"Alto","Bajo")</f>
        <v>Alto</v>
      </c>
      <c r="AQ2491" s="22" t="str">
        <f aca="false">IF(AO2491&gt;=Resumen!$B$28,"Alto","Bajo")</f>
        <v>Bajo</v>
      </c>
      <c r="AR2491" s="22" t="str">
        <f aca="false">AP2491&amp;" Potencial / "&amp;AQ2491&amp;" Share"</f>
        <v>Alto Potencial / Bajo Share</v>
      </c>
      <c r="AS2491" s="22" t="str">
        <f aca="false">IF(Q2491="Sí",IF(AO2491&gt;=Resumen!$B$29,"Alto","Bajo"),"")</f>
        <v>Bajo</v>
      </c>
      <c r="AT2491" s="22" t="str">
        <f aca="false">IF(AS2491&lt;&gt;"",AP2491&amp;" Potencial / "&amp;AS2491&amp;" Share","")</f>
        <v>Alto Potencial / Bajo Share</v>
      </c>
      <c r="AU2491" s="22" t="str">
        <f aca="false">IF(AH2491="","Sin dato",IF(AH2491-AO2491&gt;Resumen!$B$6,"Sobre-exhibido",IF(AO2491-AH2491&gt;Resumen!$B$6,"Sub-exhibido","En línea")))</f>
        <v>Sobre-exhibido</v>
      </c>
      <c r="AV2491" s="22" t="n">
        <f aca="false">IF(AT2491="","",IF(AT2491="Alto Potencial / Bajo Share",1,IF(AT2491="Alto Potencial / Alto Share",2,IF(AT2491="Bajo Potencial / Alto Share",3,4))))</f>
        <v>1</v>
      </c>
      <c r="AW2491" s="22" t="str">
        <f aca="false">IF(Q2491="No","Sin competencia directa",IF(AV2491=1,"1 - Foco Conquista (Alto Pot / Bajo Share)",IF(AV2491=2,"2 - Foco Defensa (Alto Pot / Alto Share)",IF(AV2491=3,"3 - Monitoreo (Bajo Pot / Alto Share)","4 - Baja Prioridad (Bajo Pot / Bajo Share)"))))</f>
        <v>1 - Foco Conquista (Alto Pot / Bajo Share)</v>
      </c>
      <c r="AX2491" s="12" t="str">
        <f aca="false">IF(OR(IFERROR(AND(W2491&lt;&gt;"",Y2491&lt;&gt;"",Y2491-W2491&gt;Resumen!$B$8),FALSE()),IFERROR(AND(X2491&lt;&gt;"",Y2491&lt;&gt;"",Y2491-X2491&gt;Resumen!$B$8),FALSE())),MAX(IF(IFERROR(AND(W2491&lt;&gt;"",Y2491&lt;&gt;"",Y2491-W2491&gt;Resumen!$B$8),FALSE()),Y2491-W2491,0),IF(IFERROR(AND(X2491&lt;&gt;"",Y2491&lt;&gt;"",Y2491-X2491&gt;Resumen!$B$8),FALSE()),Y2491-X2491,0)),"")</f>
        <v/>
      </c>
      <c r="AY2491" s="22" t="str">
        <f aca="false">IF(OR(IFERROR(AND(W2491&lt;&gt;"",Y2491&lt;&gt;"",Y2491-W2491&gt;Resumen!$B$8),FALSE()),IFERROR(AND(X2491&lt;&gt;"",Y2491&lt;&gt;"",Y2491-X2491&gt;Resumen!$B$8),FALSE())),TRIM("Lays tiene mayor markup que "&amp;IF(IFERROR(AND(W2491&lt;&gt;"",Y2491&lt;&gt;"",Y2491-W2491&gt;Resumen!$B$8),FALSE()),"Quento ","")&amp;IF(IFERROR(AND(X2491&lt;&gt;"",Y2491&lt;&gt;"",Y2491-X2491&gt;Resumen!$B$8),FALSE()),"Julicroc ","")&amp;"en este PDV"),"")</f>
        <v/>
      </c>
      <c r="AZ2491" s="22" t="str">
        <f aca="false">IF(COUNTIF('Plan Pehuamar - Lista'!$A$2:$A$167,A2491)&gt;0,"Sí","No")</f>
        <v>No</v>
      </c>
      <c r="BA2491" s="22" t="str">
        <f aca="false">IF(COUNTIF('Plan Combo 9+1'!$A$2:$A$226,A2491)&gt;0,"Sí","No")</f>
        <v>Sí</v>
      </c>
      <c r="BB2491" s="22" t="str">
        <f aca="false">IF(AH2491="","No",IF(BA2491="Sí",IF((AO2491-AH2491)&gt;Resumen!$B$6,"Sí","No"),IF((AO2491-AH2491)&gt;=Resumen!$B$132,"Sí","No")))</f>
        <v>No</v>
      </c>
      <c r="BC2491" s="22" t="str">
        <f aca="false">IF(AND(N2491="Sí",AL2491="Sí",AI2491=0),"Sí","No")</f>
        <v>No</v>
      </c>
      <c r="BD2491" s="22" t="str">
        <f aca="false">IF(COUNTIF('Plan 9+1 (con Pehuamar)'!$A$2:$A$227,A2491)&gt;0,"Sí","No")</f>
        <v>Sí</v>
      </c>
    </row>
    <row r="2492" customFormat="false" ht="15" hidden="false" customHeight="true" outlineLevel="0" collapsed="false">
      <c r="A2492" s="6" t="n">
        <v>205031</v>
      </c>
      <c r="B2492" s="6" t="n">
        <v>15</v>
      </c>
      <c r="C2492" s="6" t="n">
        <v>1505</v>
      </c>
      <c r="D2492" s="6" t="s">
        <v>398</v>
      </c>
      <c r="E2492" s="6" t="s">
        <v>2641</v>
      </c>
      <c r="F2492" s="6" t="s">
        <v>201</v>
      </c>
      <c r="G2492" s="6" t="s">
        <v>130</v>
      </c>
      <c r="H2492" s="6" t="s">
        <v>1715</v>
      </c>
      <c r="I2492" s="27" t="n">
        <v>8</v>
      </c>
      <c r="J2492" s="27" t="n">
        <v>0</v>
      </c>
      <c r="K2492" s="27" t="n">
        <v>2</v>
      </c>
      <c r="L2492" s="28" t="n">
        <f aca="false">I2492+J2492</f>
        <v>8</v>
      </c>
      <c r="M2492" s="28" t="n">
        <f aca="false">L2492+K2492</f>
        <v>10</v>
      </c>
      <c r="N2492" s="22" t="str">
        <f aca="false">IF(I2492&gt;0,"Sí","No")</f>
        <v>Sí</v>
      </c>
      <c r="O2492" s="22" t="str">
        <f aca="false">IF(J2492&gt;0,"Sí","No")</f>
        <v>No</v>
      </c>
      <c r="P2492" s="22" t="str">
        <f aca="false">IF(K2492&gt;0,"Sí","No")</f>
        <v>Sí</v>
      </c>
      <c r="Q2492" s="22" t="str">
        <f aca="false">IF(OR(I2492&gt;0,J2492&gt;0),"Sí","No")</f>
        <v>Sí</v>
      </c>
      <c r="R2492" s="27" t="n">
        <v>1900</v>
      </c>
      <c r="S2492" s="27" t="n">
        <v>2750</v>
      </c>
      <c r="T2492" s="27"/>
      <c r="U2492" s="27"/>
      <c r="V2492" s="27" t="n">
        <v>3700</v>
      </c>
      <c r="W2492" s="12" t="n">
        <f aca="false">IF(AND(I2492&gt;0,R2492&gt;0),(S2492-R2492)/R2492,"")</f>
        <v>0.447368421052632</v>
      </c>
      <c r="X2492" s="12" t="str">
        <f aca="false">IF(AND(J2492&gt;0,T2492&gt;0),(U2492-T2492)/T2492,"")</f>
        <v/>
      </c>
      <c r="Y2492" s="12" t="n">
        <f aca="false">IF(AND(K2492&gt;0,V2492&gt;0),(V2492-Resumen!$B$7)/Resumen!$B$7,"")</f>
        <v>0.48</v>
      </c>
      <c r="Z2492" s="28" t="n">
        <f aca="false">IF(AND(K2492&gt;0,I2492&gt;0,V2492&gt;0,S2492&gt;0),V2492-S2492,"")</f>
        <v>950</v>
      </c>
      <c r="AA2492" s="12" t="n">
        <f aca="false">IF(Z2492&lt;&gt;"",Z2492/S2492,"")</f>
        <v>0.345454545454545</v>
      </c>
      <c r="AB2492" s="28" t="str">
        <f aca="false">IF(AND(K2492&gt;0,J2492&gt;0,V2492&gt;0,U2492&gt;0),V2492-U2492,"")</f>
        <v/>
      </c>
      <c r="AC2492" s="12" t="str">
        <f aca="false">IF(AB2492&lt;&gt;"",AB2492/U2492,"")</f>
        <v/>
      </c>
      <c r="AD2492" s="27" t="n">
        <v>1</v>
      </c>
      <c r="AE2492" s="27" t="n">
        <v>3</v>
      </c>
      <c r="AF2492" s="27" t="n">
        <v>0</v>
      </c>
      <c r="AG2492" s="28" t="n">
        <f aca="false">AD2492+AE2492+AF2492</f>
        <v>4</v>
      </c>
      <c r="AH2492" s="12" t="n">
        <f aca="false">IF(AG2492&gt;0,AD2492/AG2492,"")</f>
        <v>0.25</v>
      </c>
      <c r="AI2492" s="27" t="n">
        <v>1</v>
      </c>
      <c r="AJ2492" s="27" t="n">
        <v>1</v>
      </c>
      <c r="AK2492" s="27" t="n">
        <v>0</v>
      </c>
      <c r="AL2492" s="22" t="str">
        <f aca="false">IF(OR(AJ2492&gt;0,AK2492&gt;0),"Sí","No")</f>
        <v>Sí</v>
      </c>
      <c r="AM2492" s="6" t="s">
        <v>198</v>
      </c>
      <c r="AN2492" s="6"/>
      <c r="AO2492" s="12" t="n">
        <f aca="false">IF(M2492&gt;0,K2492/M2492,"")</f>
        <v>0.2</v>
      </c>
      <c r="AP2492" s="22" t="str">
        <f aca="false">IF(M2492&gt;=Resumen!$B$5,"Alto","Bajo")</f>
        <v>Bajo</v>
      </c>
      <c r="AQ2492" s="22" t="str">
        <f aca="false">IF(AO2492&gt;=Resumen!$B$28,"Alto","Bajo")</f>
        <v>Bajo</v>
      </c>
      <c r="AR2492" s="22" t="str">
        <f aca="false">AP2492&amp;" Potencial / "&amp;AQ2492&amp;" Share"</f>
        <v>Bajo Potencial / Bajo Share</v>
      </c>
      <c r="AS2492" s="22" t="str">
        <f aca="false">IF(Q2492="Sí",IF(AO2492&gt;=Resumen!$B$29,"Alto","Bajo"),"")</f>
        <v>Bajo</v>
      </c>
      <c r="AT2492" s="22" t="str">
        <f aca="false">IF(AS2492&lt;&gt;"",AP2492&amp;" Potencial / "&amp;AS2492&amp;" Share","")</f>
        <v>Bajo Potencial / Bajo Share</v>
      </c>
      <c r="AU2492" s="22" t="str">
        <f aca="false">IF(AH2492="","Sin dato",IF(AH2492-AO2492&gt;Resumen!$B$6,"Sobre-exhibido",IF(AO2492-AH2492&gt;Resumen!$B$6,"Sub-exhibido","En línea")))</f>
        <v>En línea</v>
      </c>
      <c r="AV2492" s="22" t="n">
        <f aca="false">IF(AT2492="","",IF(AT2492="Alto Potencial / Bajo Share",1,IF(AT2492="Alto Potencial / Alto Share",2,IF(AT2492="Bajo Potencial / Alto Share",3,4))))</f>
        <v>4</v>
      </c>
      <c r="AW2492" s="22" t="str">
        <f aca="false">IF(Q2492="No","Sin competencia directa",IF(AV2492=1,"1 - Foco Conquista (Alto Pot / Bajo Share)",IF(AV2492=2,"2 - Foco Defensa (Alto Pot / Alto Share)",IF(AV2492=3,"3 - Monitoreo (Bajo Pot / Alto Share)","4 - Baja Prioridad (Bajo Pot / Bajo Share)"))))</f>
        <v>4 - Baja Prioridad (Bajo Pot / Bajo Share)</v>
      </c>
      <c r="AX2492" s="12" t="str">
        <f aca="false">IF(OR(IFERROR(AND(W2492&lt;&gt;"",Y2492&lt;&gt;"",Y2492-W2492&gt;Resumen!$B$8),FALSE()),IFERROR(AND(X2492&lt;&gt;"",Y2492&lt;&gt;"",Y2492-X2492&gt;Resumen!$B$8),FALSE())),MAX(IF(IFERROR(AND(W2492&lt;&gt;"",Y2492&lt;&gt;"",Y2492-W2492&gt;Resumen!$B$8),FALSE()),Y2492-W2492,0),IF(IFERROR(AND(X2492&lt;&gt;"",Y2492&lt;&gt;"",Y2492-X2492&gt;Resumen!$B$8),FALSE()),Y2492-X2492,0)),"")</f>
        <v/>
      </c>
      <c r="AY2492" s="22" t="str">
        <f aca="false">IF(OR(IFERROR(AND(W2492&lt;&gt;"",Y2492&lt;&gt;"",Y2492-W2492&gt;Resumen!$B$8),FALSE()),IFERROR(AND(X2492&lt;&gt;"",Y2492&lt;&gt;"",Y2492-X2492&gt;Resumen!$B$8),FALSE())),TRIM("Lays tiene mayor markup que "&amp;IF(IFERROR(AND(W2492&lt;&gt;"",Y2492&lt;&gt;"",Y2492-W2492&gt;Resumen!$B$8),FALSE()),"Quento ","")&amp;IF(IFERROR(AND(X2492&lt;&gt;"",Y2492&lt;&gt;"",Y2492-X2492&gt;Resumen!$B$8),FALSE()),"Julicroc ","")&amp;"en este PDV"),"")</f>
        <v/>
      </c>
      <c r="AZ2492" s="22" t="str">
        <f aca="false">IF(COUNTIF('Plan Pehuamar - Lista'!$A$2:$A$167,A2492)&gt;0,"Sí","No")</f>
        <v>No</v>
      </c>
      <c r="BA2492" s="22" t="str">
        <f aca="false">IF(COUNTIF('Plan Combo 9+1'!$A$2:$A$226,A2492)&gt;0,"Sí","No")</f>
        <v>No</v>
      </c>
      <c r="BB2492" s="22" t="str">
        <f aca="false">IF(AH2492="","No",IF(BA2492="Sí",IF((AO2492-AH2492)&gt;Resumen!$B$6,"Sí","No"),IF((AO2492-AH2492)&gt;=Resumen!$B$132,"Sí","No")))</f>
        <v>No</v>
      </c>
      <c r="BC2492" s="22" t="str">
        <f aca="false">IF(AND(N2492="Sí",AL2492="Sí",AI2492=0),"Sí","No")</f>
        <v>No</v>
      </c>
      <c r="BD2492" s="22" t="str">
        <f aca="false">IF(COUNTIF('Plan 9+1 (con Pehuamar)'!$A$2:$A$227,A2492)&gt;0,"Sí","No")</f>
        <v>No</v>
      </c>
    </row>
    <row r="2493" customFormat="false" ht="15" hidden="false" customHeight="true" outlineLevel="0" collapsed="false">
      <c r="A2493" s="6" t="n">
        <v>205032</v>
      </c>
      <c r="B2493" s="6" t="n">
        <v>15</v>
      </c>
      <c r="C2493" s="6" t="n">
        <v>1505</v>
      </c>
      <c r="D2493" s="6" t="s">
        <v>398</v>
      </c>
      <c r="E2493" s="6" t="s">
        <v>2642</v>
      </c>
      <c r="F2493" s="6" t="s">
        <v>206</v>
      </c>
      <c r="G2493" s="6" t="s">
        <v>130</v>
      </c>
      <c r="H2493" s="6" t="s">
        <v>1715</v>
      </c>
      <c r="I2493" s="27" t="n">
        <v>12</v>
      </c>
      <c r="J2493" s="27" t="n">
        <v>16</v>
      </c>
      <c r="K2493" s="27" t="n">
        <v>7</v>
      </c>
      <c r="L2493" s="28" t="n">
        <f aca="false">I2493+J2493</f>
        <v>28</v>
      </c>
      <c r="M2493" s="28" t="n">
        <f aca="false">L2493+K2493</f>
        <v>35</v>
      </c>
      <c r="N2493" s="22" t="str">
        <f aca="false">IF(I2493&gt;0,"Sí","No")</f>
        <v>Sí</v>
      </c>
      <c r="O2493" s="22" t="str">
        <f aca="false">IF(J2493&gt;0,"Sí","No")</f>
        <v>Sí</v>
      </c>
      <c r="P2493" s="22" t="str">
        <f aca="false">IF(K2493&gt;0,"Sí","No")</f>
        <v>Sí</v>
      </c>
      <c r="Q2493" s="22" t="str">
        <f aca="false">IF(OR(I2493&gt;0,J2493&gt;0),"Sí","No")</f>
        <v>Sí</v>
      </c>
      <c r="R2493" s="27" t="n">
        <v>1900</v>
      </c>
      <c r="S2493" s="27" t="n">
        <v>2950</v>
      </c>
      <c r="T2493" s="27" t="n">
        <v>1350</v>
      </c>
      <c r="U2493" s="27" t="n">
        <v>2050</v>
      </c>
      <c r="V2493" s="27" t="n">
        <v>3900</v>
      </c>
      <c r="W2493" s="12" t="n">
        <f aca="false">IF(AND(I2493&gt;0,R2493&gt;0),(S2493-R2493)/R2493,"")</f>
        <v>0.552631578947369</v>
      </c>
      <c r="X2493" s="12" t="n">
        <f aca="false">IF(AND(J2493&gt;0,T2493&gt;0),(U2493-T2493)/T2493,"")</f>
        <v>0.518518518518519</v>
      </c>
      <c r="Y2493" s="12" t="n">
        <f aca="false">IF(AND(K2493&gt;0,V2493&gt;0),(V2493-Resumen!$B$7)/Resumen!$B$7,"")</f>
        <v>0.56</v>
      </c>
      <c r="Z2493" s="28" t="n">
        <f aca="false">IF(AND(K2493&gt;0,I2493&gt;0,V2493&gt;0,S2493&gt;0),V2493-S2493,"")</f>
        <v>950</v>
      </c>
      <c r="AA2493" s="12" t="n">
        <f aca="false">IF(Z2493&lt;&gt;"",Z2493/S2493,"")</f>
        <v>0.322033898305085</v>
      </c>
      <c r="AB2493" s="28" t="n">
        <f aca="false">IF(AND(K2493&gt;0,J2493&gt;0,V2493&gt;0,U2493&gt;0),V2493-U2493,"")</f>
        <v>1850</v>
      </c>
      <c r="AC2493" s="12" t="n">
        <f aca="false">IF(AB2493&lt;&gt;"",AB2493/U2493,"")</f>
        <v>0.902439024390244</v>
      </c>
      <c r="AD2493" s="27" t="n">
        <v>4</v>
      </c>
      <c r="AE2493" s="27" t="n">
        <v>3</v>
      </c>
      <c r="AF2493" s="27" t="n">
        <v>3</v>
      </c>
      <c r="AG2493" s="28" t="n">
        <f aca="false">AD2493+AE2493+AF2493</f>
        <v>10</v>
      </c>
      <c r="AH2493" s="12" t="n">
        <f aca="false">IF(AG2493&gt;0,AD2493/AG2493,"")</f>
        <v>0.4</v>
      </c>
      <c r="AI2493" s="27" t="n">
        <v>1</v>
      </c>
      <c r="AJ2493" s="27" t="n">
        <v>0</v>
      </c>
      <c r="AK2493" s="27" t="n">
        <v>1</v>
      </c>
      <c r="AL2493" s="22" t="str">
        <f aca="false">IF(OR(AJ2493&gt;0,AK2493&gt;0),"Sí","No")</f>
        <v>Sí</v>
      </c>
      <c r="AM2493" s="6" t="s">
        <v>198</v>
      </c>
      <c r="AN2493" s="6" t="s">
        <v>198</v>
      </c>
      <c r="AO2493" s="12" t="n">
        <f aca="false">IF(M2493&gt;0,K2493/M2493,"")</f>
        <v>0.2</v>
      </c>
      <c r="AP2493" s="22" t="str">
        <f aca="false">IF(M2493&gt;=Resumen!$B$5,"Alto","Bajo")</f>
        <v>Bajo</v>
      </c>
      <c r="AQ2493" s="22" t="str">
        <f aca="false">IF(AO2493&gt;=Resumen!$B$28,"Alto","Bajo")</f>
        <v>Bajo</v>
      </c>
      <c r="AR2493" s="22" t="str">
        <f aca="false">AP2493&amp;" Potencial / "&amp;AQ2493&amp;" Share"</f>
        <v>Bajo Potencial / Bajo Share</v>
      </c>
      <c r="AS2493" s="22" t="str">
        <f aca="false">IF(Q2493="Sí",IF(AO2493&gt;=Resumen!$B$29,"Alto","Bajo"),"")</f>
        <v>Bajo</v>
      </c>
      <c r="AT2493" s="22" t="str">
        <f aca="false">IF(AS2493&lt;&gt;"",AP2493&amp;" Potencial / "&amp;AS2493&amp;" Share","")</f>
        <v>Bajo Potencial / Bajo Share</v>
      </c>
      <c r="AU2493" s="22" t="str">
        <f aca="false">IF(AH2493="","Sin dato",IF(AH2493-AO2493&gt;Resumen!$B$6,"Sobre-exhibido",IF(AO2493-AH2493&gt;Resumen!$B$6,"Sub-exhibido","En línea")))</f>
        <v>Sobre-exhibido</v>
      </c>
      <c r="AV2493" s="22" t="n">
        <f aca="false">IF(AT2493="","",IF(AT2493="Alto Potencial / Bajo Share",1,IF(AT2493="Alto Potencial / Alto Share",2,IF(AT2493="Bajo Potencial / Alto Share",3,4))))</f>
        <v>4</v>
      </c>
      <c r="AW2493" s="22" t="str">
        <f aca="false">IF(Q2493="No","Sin competencia directa",IF(AV2493=1,"1 - Foco Conquista (Alto Pot / Bajo Share)",IF(AV2493=2,"2 - Foco Defensa (Alto Pot / Alto Share)",IF(AV2493=3,"3 - Monitoreo (Bajo Pot / Alto Share)","4 - Baja Prioridad (Bajo Pot / Bajo Share)"))))</f>
        <v>4 - Baja Prioridad (Bajo Pot / Bajo Share)</v>
      </c>
      <c r="AX2493" s="12" t="n">
        <f aca="false">IF(OR(IFERROR(AND(W2493&lt;&gt;"",Y2493&lt;&gt;"",Y2493-W2493&gt;Resumen!$B$8),FALSE()),IFERROR(AND(X2493&lt;&gt;"",Y2493&lt;&gt;"",Y2493-X2493&gt;Resumen!$B$8),FALSE())),MAX(IF(IFERROR(AND(W2493&lt;&gt;"",Y2493&lt;&gt;"",Y2493-W2493&gt;Resumen!$B$8),FALSE()),Y2493-W2493,0),IF(IFERROR(AND(X2493&lt;&gt;"",Y2493&lt;&gt;"",Y2493-X2493&gt;Resumen!$B$8),FALSE()),Y2493-X2493,0)),"")</f>
        <v>0.0414814814814816</v>
      </c>
      <c r="AY2493" s="22" t="str">
        <f aca="false">IF(OR(IFERROR(AND(W2493&lt;&gt;"",Y2493&lt;&gt;"",Y2493-W2493&gt;Resumen!$B$8),FALSE()),IFERROR(AND(X2493&lt;&gt;"",Y2493&lt;&gt;"",Y2493-X2493&gt;Resumen!$B$8),FALSE())),TRIM("Lays tiene mayor markup que "&amp;IF(IFERROR(AND(W2493&lt;&gt;"",Y2493&lt;&gt;"",Y2493-W2493&gt;Resumen!$B$8),FALSE()),"Quento ","")&amp;IF(IFERROR(AND(X2493&lt;&gt;"",Y2493&lt;&gt;"",Y2493-X2493&gt;Resumen!$B$8),FALSE()),"Julicroc ","")&amp;"en este PDV"),"")</f>
        <v>Lays tiene mayor markup que Julicroc en este PDV</v>
      </c>
      <c r="AZ2493" s="22" t="str">
        <f aca="false">IF(COUNTIF('Plan Pehuamar - Lista'!$A$2:$A$167,A2493)&gt;0,"Sí","No")</f>
        <v>No</v>
      </c>
      <c r="BA2493" s="22" t="str">
        <f aca="false">IF(COUNTIF('Plan Combo 9+1'!$A$2:$A$226,A2493)&gt;0,"Sí","No")</f>
        <v>No</v>
      </c>
      <c r="BB2493" s="22" t="str">
        <f aca="false">IF(AH2493="","No",IF(BA2493="Sí",IF((AO2493-AH2493)&gt;Resumen!$B$6,"Sí","No"),IF((AO2493-AH2493)&gt;=Resumen!$B$132,"Sí","No")))</f>
        <v>No</v>
      </c>
      <c r="BC2493" s="22" t="str">
        <f aca="false">IF(AND(N2493="Sí",AL2493="Sí",AI2493=0),"Sí","No")</f>
        <v>No</v>
      </c>
      <c r="BD2493" s="22" t="str">
        <f aca="false">IF(COUNTIF('Plan 9+1 (con Pehuamar)'!$A$2:$A$227,A2493)&gt;0,"Sí","No")</f>
        <v>No</v>
      </c>
    </row>
    <row r="2494" customFormat="false" ht="15" hidden="false" customHeight="true" outlineLevel="0" collapsed="false">
      <c r="A2494" s="6" t="n">
        <v>205034</v>
      </c>
      <c r="B2494" s="6" t="n">
        <v>15</v>
      </c>
      <c r="C2494" s="6" t="n">
        <v>1505</v>
      </c>
      <c r="D2494" s="6" t="s">
        <v>398</v>
      </c>
      <c r="E2494" s="6" t="s">
        <v>2643</v>
      </c>
      <c r="F2494" s="6" t="s">
        <v>201</v>
      </c>
      <c r="G2494" s="6" t="s">
        <v>130</v>
      </c>
      <c r="H2494" s="6" t="s">
        <v>1715</v>
      </c>
      <c r="I2494" s="27" t="n">
        <v>0</v>
      </c>
      <c r="J2494" s="27" t="n">
        <v>0</v>
      </c>
      <c r="K2494" s="27" t="n">
        <v>0.4</v>
      </c>
      <c r="L2494" s="28" t="n">
        <f aca="false">I2494+J2494</f>
        <v>0</v>
      </c>
      <c r="M2494" s="28" t="n">
        <f aca="false">L2494+K2494</f>
        <v>0.4</v>
      </c>
      <c r="N2494" s="22" t="str">
        <f aca="false">IF(I2494&gt;0,"Sí","No")</f>
        <v>No</v>
      </c>
      <c r="O2494" s="22" t="str">
        <f aca="false">IF(J2494&gt;0,"Sí","No")</f>
        <v>No</v>
      </c>
      <c r="P2494" s="22" t="str">
        <f aca="false">IF(K2494&gt;0,"Sí","No")</f>
        <v>Sí</v>
      </c>
      <c r="Q2494" s="22" t="str">
        <f aca="false">IF(OR(I2494&gt;0,J2494&gt;0),"Sí","No")</f>
        <v>No</v>
      </c>
      <c r="R2494" s="27"/>
      <c r="S2494" s="27"/>
      <c r="T2494" s="27"/>
      <c r="U2494" s="27"/>
      <c r="V2494" s="27"/>
      <c r="W2494" s="12" t="str">
        <f aca="false">IF(AND(I2494&gt;0,R2494&gt;0),(S2494-R2494)/R2494,"")</f>
        <v/>
      </c>
      <c r="X2494" s="12" t="str">
        <f aca="false">IF(AND(J2494&gt;0,T2494&gt;0),(U2494-T2494)/T2494,"")</f>
        <v/>
      </c>
      <c r="Y2494" s="12" t="str">
        <f aca="false">IF(AND(K2494&gt;0,V2494&gt;0),(V2494-Resumen!$B$7)/Resumen!$B$7,"")</f>
        <v/>
      </c>
      <c r="Z2494" s="28" t="str">
        <f aca="false">IF(AND(K2494&gt;0,I2494&gt;0,V2494&gt;0,S2494&gt;0),V2494-S2494,"")</f>
        <v/>
      </c>
      <c r="AA2494" s="12" t="str">
        <f aca="false">IF(Z2494&lt;&gt;"",Z2494/S2494,"")</f>
        <v/>
      </c>
      <c r="AB2494" s="28" t="str">
        <f aca="false">IF(AND(K2494&gt;0,J2494&gt;0,V2494&gt;0,U2494&gt;0),V2494-U2494,"")</f>
        <v/>
      </c>
      <c r="AC2494" s="12" t="str">
        <f aca="false">IF(AB2494&lt;&gt;"",AB2494/U2494,"")</f>
        <v/>
      </c>
      <c r="AD2494" s="27" t="n">
        <v>0</v>
      </c>
      <c r="AE2494" s="27" t="n">
        <v>0</v>
      </c>
      <c r="AF2494" s="27" t="n">
        <v>0</v>
      </c>
      <c r="AG2494" s="28" t="n">
        <f aca="false">AD2494+AE2494+AF2494</f>
        <v>0</v>
      </c>
      <c r="AH2494" s="12" t="str">
        <f aca="false">IF(AG2494&gt;0,AD2494/AG2494,"")</f>
        <v/>
      </c>
      <c r="AI2494" s="27" t="n">
        <v>0</v>
      </c>
      <c r="AJ2494" s="27" t="n">
        <v>0</v>
      </c>
      <c r="AK2494" s="27" t="n">
        <v>0</v>
      </c>
      <c r="AL2494" s="22" t="str">
        <f aca="false">IF(OR(AJ2494&gt;0,AK2494&gt;0),"Sí","No")</f>
        <v>No</v>
      </c>
      <c r="AM2494" s="6"/>
      <c r="AN2494" s="6"/>
      <c r="AO2494" s="12" t="n">
        <f aca="false">IF(M2494&gt;0,K2494/M2494,"")</f>
        <v>1</v>
      </c>
      <c r="AP2494" s="22" t="str">
        <f aca="false">IF(M2494&gt;=Resumen!$B$5,"Alto","Bajo")</f>
        <v>Bajo</v>
      </c>
      <c r="AQ2494" s="22" t="str">
        <f aca="false">IF(AO2494&gt;=Resumen!$B$28,"Alto","Bajo")</f>
        <v>Alto</v>
      </c>
      <c r="AR2494" s="22" t="str">
        <f aca="false">AP2494&amp;" Potencial / "&amp;AQ2494&amp;" Share"</f>
        <v>Bajo Potencial / Alto Share</v>
      </c>
      <c r="AS2494" s="22" t="str">
        <f aca="false">IF(Q2494="Sí",IF(AO2494&gt;=Resumen!$B$29,"Alto","Bajo"),"")</f>
        <v/>
      </c>
      <c r="AT2494" s="22" t="str">
        <f aca="false">IF(AS2494&lt;&gt;"",AP2494&amp;" Potencial / "&amp;AS2494&amp;" Share","")</f>
        <v/>
      </c>
      <c r="AU2494" s="22" t="str">
        <f aca="false">IF(AH2494="","Sin dato",IF(AH2494-AO2494&gt;Resumen!$B$6,"Sobre-exhibido",IF(AO2494-AH2494&gt;Resumen!$B$6,"Sub-exhibido","En línea")))</f>
        <v>Sin dato</v>
      </c>
      <c r="AV2494" s="22" t="str">
        <f aca="false">IF(AT2494="","",IF(AT2494="Alto Potencial / Bajo Share",1,IF(AT2494="Alto Potencial / Alto Share",2,IF(AT2494="Bajo Potencial / Alto Share",3,4))))</f>
        <v/>
      </c>
      <c r="AW2494" s="22" t="str">
        <f aca="false">IF(Q2494="No","Sin competencia directa",IF(AV2494=1,"1 - Foco Conquista (Alto Pot / Bajo Share)",IF(AV2494=2,"2 - Foco Defensa (Alto Pot / Alto Share)",IF(AV2494=3,"3 - Monitoreo (Bajo Pot / Alto Share)","4 - Baja Prioridad (Bajo Pot / Bajo Share)"))))</f>
        <v>Sin competencia directa</v>
      </c>
      <c r="AX2494" s="12" t="str">
        <f aca="false">IF(OR(IFERROR(AND(W2494&lt;&gt;"",Y2494&lt;&gt;"",Y2494-W2494&gt;Resumen!$B$8),FALSE()),IFERROR(AND(X2494&lt;&gt;"",Y2494&lt;&gt;"",Y2494-X2494&gt;Resumen!$B$8),FALSE())),MAX(IF(IFERROR(AND(W2494&lt;&gt;"",Y2494&lt;&gt;"",Y2494-W2494&gt;Resumen!$B$8),FALSE()),Y2494-W2494,0),IF(IFERROR(AND(X2494&lt;&gt;"",Y2494&lt;&gt;"",Y2494-X2494&gt;Resumen!$B$8),FALSE()),Y2494-X2494,0)),"")</f>
        <v/>
      </c>
      <c r="AY2494" s="22" t="str">
        <f aca="false">IF(OR(IFERROR(AND(W2494&lt;&gt;"",Y2494&lt;&gt;"",Y2494-W2494&gt;Resumen!$B$8),FALSE()),IFERROR(AND(X2494&lt;&gt;"",Y2494&lt;&gt;"",Y2494-X2494&gt;Resumen!$B$8),FALSE())),TRIM("Lays tiene mayor markup que "&amp;IF(IFERROR(AND(W2494&lt;&gt;"",Y2494&lt;&gt;"",Y2494-W2494&gt;Resumen!$B$8),FALSE()),"Quento ","")&amp;IF(IFERROR(AND(X2494&lt;&gt;"",Y2494&lt;&gt;"",Y2494-X2494&gt;Resumen!$B$8),FALSE()),"Julicroc ","")&amp;"en este PDV"),"")</f>
        <v/>
      </c>
      <c r="AZ2494" s="22" t="str">
        <f aca="false">IF(COUNTIF('Plan Pehuamar - Lista'!$A$2:$A$167,A2494)&gt;0,"Sí","No")</f>
        <v>No</v>
      </c>
      <c r="BA2494" s="22" t="str">
        <f aca="false">IF(COUNTIF('Plan Combo 9+1'!$A$2:$A$226,A2494)&gt;0,"Sí","No")</f>
        <v>No</v>
      </c>
      <c r="BB2494" s="22" t="str">
        <f aca="false">IF(AH2494="","No",IF(BA2494="Sí",IF((AO2494-AH2494)&gt;Resumen!$B$6,"Sí","No"),IF((AO2494-AH2494)&gt;=Resumen!$B$132,"Sí","No")))</f>
        <v>No</v>
      </c>
      <c r="BC2494" s="22" t="str">
        <f aca="false">IF(AND(N2494="Sí",AL2494="Sí",AI2494=0),"Sí","No")</f>
        <v>No</v>
      </c>
      <c r="BD2494" s="22" t="str">
        <f aca="false">IF(COUNTIF('Plan 9+1 (con Pehuamar)'!$A$2:$A$227,A2494)&gt;0,"Sí","No")</f>
        <v>No</v>
      </c>
    </row>
    <row r="2495" customFormat="false" ht="15" hidden="false" customHeight="true" outlineLevel="0" collapsed="false">
      <c r="A2495" s="6" t="n">
        <v>205036</v>
      </c>
      <c r="B2495" s="6" t="n">
        <v>15</v>
      </c>
      <c r="C2495" s="6" t="n">
        <v>1505</v>
      </c>
      <c r="D2495" s="6" t="s">
        <v>398</v>
      </c>
      <c r="E2495" s="6" t="s">
        <v>2644</v>
      </c>
      <c r="F2495" s="6" t="s">
        <v>206</v>
      </c>
      <c r="G2495" s="6" t="s">
        <v>130</v>
      </c>
      <c r="H2495" s="6" t="s">
        <v>1715</v>
      </c>
      <c r="I2495" s="27" t="n">
        <v>0</v>
      </c>
      <c r="J2495" s="27" t="n">
        <v>0</v>
      </c>
      <c r="K2495" s="27" t="n">
        <v>4.6</v>
      </c>
      <c r="L2495" s="28" t="n">
        <f aca="false">I2495+J2495</f>
        <v>0</v>
      </c>
      <c r="M2495" s="28" t="n">
        <f aca="false">L2495+K2495</f>
        <v>4.6</v>
      </c>
      <c r="N2495" s="22" t="str">
        <f aca="false">IF(I2495&gt;0,"Sí","No")</f>
        <v>No</v>
      </c>
      <c r="O2495" s="22" t="str">
        <f aca="false">IF(J2495&gt;0,"Sí","No")</f>
        <v>No</v>
      </c>
      <c r="P2495" s="22" t="str">
        <f aca="false">IF(K2495&gt;0,"Sí","No")</f>
        <v>Sí</v>
      </c>
      <c r="Q2495" s="22" t="str">
        <f aca="false">IF(OR(I2495&gt;0,J2495&gt;0),"Sí","No")</f>
        <v>No</v>
      </c>
      <c r="R2495" s="27"/>
      <c r="S2495" s="27"/>
      <c r="T2495" s="27"/>
      <c r="U2495" s="27"/>
      <c r="V2495" s="27"/>
      <c r="W2495" s="12" t="str">
        <f aca="false">IF(AND(I2495&gt;0,R2495&gt;0),(S2495-R2495)/R2495,"")</f>
        <v/>
      </c>
      <c r="X2495" s="12" t="str">
        <f aca="false">IF(AND(J2495&gt;0,T2495&gt;0),(U2495-T2495)/T2495,"")</f>
        <v/>
      </c>
      <c r="Y2495" s="12" t="str">
        <f aca="false">IF(AND(K2495&gt;0,V2495&gt;0),(V2495-Resumen!$B$7)/Resumen!$B$7,"")</f>
        <v/>
      </c>
      <c r="Z2495" s="28" t="str">
        <f aca="false">IF(AND(K2495&gt;0,I2495&gt;0,V2495&gt;0,S2495&gt;0),V2495-S2495,"")</f>
        <v/>
      </c>
      <c r="AA2495" s="12" t="str">
        <f aca="false">IF(Z2495&lt;&gt;"",Z2495/S2495,"")</f>
        <v/>
      </c>
      <c r="AB2495" s="28" t="str">
        <f aca="false">IF(AND(K2495&gt;0,J2495&gt;0,V2495&gt;0,U2495&gt;0),V2495-U2495,"")</f>
        <v/>
      </c>
      <c r="AC2495" s="12" t="str">
        <f aca="false">IF(AB2495&lt;&gt;"",AB2495/U2495,"")</f>
        <v/>
      </c>
      <c r="AD2495" s="27" t="n">
        <v>0</v>
      </c>
      <c r="AE2495" s="27" t="n">
        <v>0</v>
      </c>
      <c r="AF2495" s="27" t="n">
        <v>0</v>
      </c>
      <c r="AG2495" s="28" t="n">
        <f aca="false">AD2495+AE2495+AF2495</f>
        <v>0</v>
      </c>
      <c r="AH2495" s="12" t="str">
        <f aca="false">IF(AG2495&gt;0,AD2495/AG2495,"")</f>
        <v/>
      </c>
      <c r="AI2495" s="27" t="n">
        <v>0</v>
      </c>
      <c r="AJ2495" s="27" t="n">
        <v>0</v>
      </c>
      <c r="AK2495" s="27" t="n">
        <v>0</v>
      </c>
      <c r="AL2495" s="22" t="str">
        <f aca="false">IF(OR(AJ2495&gt;0,AK2495&gt;0),"Sí","No")</f>
        <v>No</v>
      </c>
      <c r="AM2495" s="6"/>
      <c r="AN2495" s="6"/>
      <c r="AO2495" s="12" t="n">
        <f aca="false">IF(M2495&gt;0,K2495/M2495,"")</f>
        <v>1</v>
      </c>
      <c r="AP2495" s="22" t="str">
        <f aca="false">IF(M2495&gt;=Resumen!$B$5,"Alto","Bajo")</f>
        <v>Bajo</v>
      </c>
      <c r="AQ2495" s="22" t="str">
        <f aca="false">IF(AO2495&gt;=Resumen!$B$28,"Alto","Bajo")</f>
        <v>Alto</v>
      </c>
      <c r="AR2495" s="22" t="str">
        <f aca="false">AP2495&amp;" Potencial / "&amp;AQ2495&amp;" Share"</f>
        <v>Bajo Potencial / Alto Share</v>
      </c>
      <c r="AS2495" s="22" t="str">
        <f aca="false">IF(Q2495="Sí",IF(AO2495&gt;=Resumen!$B$29,"Alto","Bajo"),"")</f>
        <v/>
      </c>
      <c r="AT2495" s="22" t="str">
        <f aca="false">IF(AS2495&lt;&gt;"",AP2495&amp;" Potencial / "&amp;AS2495&amp;" Share","")</f>
        <v/>
      </c>
      <c r="AU2495" s="22" t="str">
        <f aca="false">IF(AH2495="","Sin dato",IF(AH2495-AO2495&gt;Resumen!$B$6,"Sobre-exhibido",IF(AO2495-AH2495&gt;Resumen!$B$6,"Sub-exhibido","En línea")))</f>
        <v>Sin dato</v>
      </c>
      <c r="AV2495" s="22" t="str">
        <f aca="false">IF(AT2495="","",IF(AT2495="Alto Potencial / Bajo Share",1,IF(AT2495="Alto Potencial / Alto Share",2,IF(AT2495="Bajo Potencial / Alto Share",3,4))))</f>
        <v/>
      </c>
      <c r="AW2495" s="22" t="str">
        <f aca="false">IF(Q2495="No","Sin competencia directa",IF(AV2495=1,"1 - Foco Conquista (Alto Pot / Bajo Share)",IF(AV2495=2,"2 - Foco Defensa (Alto Pot / Alto Share)",IF(AV2495=3,"3 - Monitoreo (Bajo Pot / Alto Share)","4 - Baja Prioridad (Bajo Pot / Bajo Share)"))))</f>
        <v>Sin competencia directa</v>
      </c>
      <c r="AX2495" s="12" t="str">
        <f aca="false">IF(OR(IFERROR(AND(W2495&lt;&gt;"",Y2495&lt;&gt;"",Y2495-W2495&gt;Resumen!$B$8),FALSE()),IFERROR(AND(X2495&lt;&gt;"",Y2495&lt;&gt;"",Y2495-X2495&gt;Resumen!$B$8),FALSE())),MAX(IF(IFERROR(AND(W2495&lt;&gt;"",Y2495&lt;&gt;"",Y2495-W2495&gt;Resumen!$B$8),FALSE()),Y2495-W2495,0),IF(IFERROR(AND(X2495&lt;&gt;"",Y2495&lt;&gt;"",Y2495-X2495&gt;Resumen!$B$8),FALSE()),Y2495-X2495,0)),"")</f>
        <v/>
      </c>
      <c r="AY2495" s="22" t="str">
        <f aca="false">IF(OR(IFERROR(AND(W2495&lt;&gt;"",Y2495&lt;&gt;"",Y2495-W2495&gt;Resumen!$B$8),FALSE()),IFERROR(AND(X2495&lt;&gt;"",Y2495&lt;&gt;"",Y2495-X2495&gt;Resumen!$B$8),FALSE())),TRIM("Lays tiene mayor markup que "&amp;IF(IFERROR(AND(W2495&lt;&gt;"",Y2495&lt;&gt;"",Y2495-W2495&gt;Resumen!$B$8),FALSE()),"Quento ","")&amp;IF(IFERROR(AND(X2495&lt;&gt;"",Y2495&lt;&gt;"",Y2495-X2495&gt;Resumen!$B$8),FALSE()),"Julicroc ","")&amp;"en este PDV"),"")</f>
        <v/>
      </c>
      <c r="AZ2495" s="22" t="str">
        <f aca="false">IF(COUNTIF('Plan Pehuamar - Lista'!$A$2:$A$167,A2495)&gt;0,"Sí","No")</f>
        <v>No</v>
      </c>
      <c r="BA2495" s="22" t="str">
        <f aca="false">IF(COUNTIF('Plan Combo 9+1'!$A$2:$A$226,A2495)&gt;0,"Sí","No")</f>
        <v>No</v>
      </c>
      <c r="BB2495" s="22" t="str">
        <f aca="false">IF(AH2495="","No",IF(BA2495="Sí",IF((AO2495-AH2495)&gt;Resumen!$B$6,"Sí","No"),IF((AO2495-AH2495)&gt;=Resumen!$B$132,"Sí","No")))</f>
        <v>No</v>
      </c>
      <c r="BC2495" s="22" t="str">
        <f aca="false">IF(AND(N2495="Sí",AL2495="Sí",AI2495=0),"Sí","No")</f>
        <v>No</v>
      </c>
      <c r="BD2495" s="22" t="str">
        <f aca="false">IF(COUNTIF('Plan 9+1 (con Pehuamar)'!$A$2:$A$227,A2495)&gt;0,"Sí","No")</f>
        <v>No</v>
      </c>
    </row>
    <row r="2496" customFormat="false" ht="15" hidden="false" customHeight="true" outlineLevel="0" collapsed="false">
      <c r="A2496" s="6" t="n">
        <v>205037</v>
      </c>
      <c r="B2496" s="6" t="n">
        <v>15</v>
      </c>
      <c r="C2496" s="6" t="n">
        <v>1505</v>
      </c>
      <c r="D2496" s="6" t="s">
        <v>398</v>
      </c>
      <c r="E2496" s="6" t="s">
        <v>2645</v>
      </c>
      <c r="F2496" s="6" t="s">
        <v>201</v>
      </c>
      <c r="G2496" s="6" t="s">
        <v>130</v>
      </c>
      <c r="H2496" s="6" t="s">
        <v>1715</v>
      </c>
      <c r="I2496" s="27" t="n">
        <v>12</v>
      </c>
      <c r="J2496" s="27" t="n">
        <v>12</v>
      </c>
      <c r="K2496" s="27" t="n">
        <v>3</v>
      </c>
      <c r="L2496" s="28" t="n">
        <f aca="false">I2496+J2496</f>
        <v>24</v>
      </c>
      <c r="M2496" s="28" t="n">
        <f aca="false">L2496+K2496</f>
        <v>27</v>
      </c>
      <c r="N2496" s="22" t="str">
        <f aca="false">IF(I2496&gt;0,"Sí","No")</f>
        <v>Sí</v>
      </c>
      <c r="O2496" s="22" t="str">
        <f aca="false">IF(J2496&gt;0,"Sí","No")</f>
        <v>Sí</v>
      </c>
      <c r="P2496" s="22" t="str">
        <f aca="false">IF(K2496&gt;0,"Sí","No")</f>
        <v>Sí</v>
      </c>
      <c r="Q2496" s="22" t="str">
        <f aca="false">IF(OR(I2496&gt;0,J2496&gt;0),"Sí","No")</f>
        <v>Sí</v>
      </c>
      <c r="R2496" s="27" t="n">
        <v>1900</v>
      </c>
      <c r="S2496" s="27" t="n">
        <v>2800</v>
      </c>
      <c r="T2496" s="27" t="n">
        <v>1350</v>
      </c>
      <c r="U2496" s="27" t="n">
        <v>2200</v>
      </c>
      <c r="V2496" s="27" t="n">
        <v>3700</v>
      </c>
      <c r="W2496" s="12" t="n">
        <f aca="false">IF(AND(I2496&gt;0,R2496&gt;0),(S2496-R2496)/R2496,"")</f>
        <v>0.473684210526316</v>
      </c>
      <c r="X2496" s="12" t="n">
        <f aca="false">IF(AND(J2496&gt;0,T2496&gt;0),(U2496-T2496)/T2496,"")</f>
        <v>0.62962962962963</v>
      </c>
      <c r="Y2496" s="12" t="n">
        <f aca="false">IF(AND(K2496&gt;0,V2496&gt;0),(V2496-Resumen!$B$7)/Resumen!$B$7,"")</f>
        <v>0.48</v>
      </c>
      <c r="Z2496" s="28" t="n">
        <f aca="false">IF(AND(K2496&gt;0,I2496&gt;0,V2496&gt;0,S2496&gt;0),V2496-S2496,"")</f>
        <v>900</v>
      </c>
      <c r="AA2496" s="12" t="n">
        <f aca="false">IF(Z2496&lt;&gt;"",Z2496/S2496,"")</f>
        <v>0.321428571428571</v>
      </c>
      <c r="AB2496" s="28" t="n">
        <f aca="false">IF(AND(K2496&gt;0,J2496&gt;0,V2496&gt;0,U2496&gt;0),V2496-U2496,"")</f>
        <v>1500</v>
      </c>
      <c r="AC2496" s="12" t="n">
        <f aca="false">IF(AB2496&lt;&gt;"",AB2496/U2496,"")</f>
        <v>0.681818181818182</v>
      </c>
      <c r="AD2496" s="27" t="n">
        <v>2</v>
      </c>
      <c r="AE2496" s="27" t="n">
        <v>3</v>
      </c>
      <c r="AF2496" s="27" t="n">
        <v>3</v>
      </c>
      <c r="AG2496" s="28" t="n">
        <f aca="false">AD2496+AE2496+AF2496</f>
        <v>8</v>
      </c>
      <c r="AH2496" s="12" t="n">
        <f aca="false">IF(AG2496&gt;0,AD2496/AG2496,"")</f>
        <v>0.25</v>
      </c>
      <c r="AI2496" s="27" t="n">
        <v>1</v>
      </c>
      <c r="AJ2496" s="27" t="n">
        <v>0</v>
      </c>
      <c r="AK2496" s="27" t="n">
        <v>0</v>
      </c>
      <c r="AL2496" s="22" t="str">
        <f aca="false">IF(OR(AJ2496&gt;0,AK2496&gt;0),"Sí","No")</f>
        <v>No</v>
      </c>
      <c r="AM2496" s="6" t="s">
        <v>198</v>
      </c>
      <c r="AN2496" s="6" t="s">
        <v>198</v>
      </c>
      <c r="AO2496" s="12" t="n">
        <f aca="false">IF(M2496&gt;0,K2496/M2496,"")</f>
        <v>0.111111111111111</v>
      </c>
      <c r="AP2496" s="22" t="str">
        <f aca="false">IF(M2496&gt;=Resumen!$B$5,"Alto","Bajo")</f>
        <v>Bajo</v>
      </c>
      <c r="AQ2496" s="22" t="str">
        <f aca="false">IF(AO2496&gt;=Resumen!$B$28,"Alto","Bajo")</f>
        <v>Bajo</v>
      </c>
      <c r="AR2496" s="22" t="str">
        <f aca="false">AP2496&amp;" Potencial / "&amp;AQ2496&amp;" Share"</f>
        <v>Bajo Potencial / Bajo Share</v>
      </c>
      <c r="AS2496" s="22" t="str">
        <f aca="false">IF(Q2496="Sí",IF(AO2496&gt;=Resumen!$B$29,"Alto","Bajo"),"")</f>
        <v>Bajo</v>
      </c>
      <c r="AT2496" s="22" t="str">
        <f aca="false">IF(AS2496&lt;&gt;"",AP2496&amp;" Potencial / "&amp;AS2496&amp;" Share","")</f>
        <v>Bajo Potencial / Bajo Share</v>
      </c>
      <c r="AU2496" s="22" t="str">
        <f aca="false">IF(AH2496="","Sin dato",IF(AH2496-AO2496&gt;Resumen!$B$6,"Sobre-exhibido",IF(AO2496-AH2496&gt;Resumen!$B$6,"Sub-exhibido","En línea")))</f>
        <v>Sobre-exhibido</v>
      </c>
      <c r="AV2496" s="22" t="n">
        <f aca="false">IF(AT2496="","",IF(AT2496="Alto Potencial / Bajo Share",1,IF(AT2496="Alto Potencial / Alto Share",2,IF(AT2496="Bajo Potencial / Alto Share",3,4))))</f>
        <v>4</v>
      </c>
      <c r="AW2496" s="22" t="str">
        <f aca="false">IF(Q2496="No","Sin competencia directa",IF(AV2496=1,"1 - Foco Conquista (Alto Pot / Bajo Share)",IF(AV2496=2,"2 - Foco Defensa (Alto Pot / Alto Share)",IF(AV2496=3,"3 - Monitoreo (Bajo Pot / Alto Share)","4 - Baja Prioridad (Bajo Pot / Bajo Share)"))))</f>
        <v>4 - Baja Prioridad (Bajo Pot / Bajo Share)</v>
      </c>
      <c r="AX2496" s="12" t="str">
        <f aca="false">IF(OR(IFERROR(AND(W2496&lt;&gt;"",Y2496&lt;&gt;"",Y2496-W2496&gt;Resumen!$B$8),FALSE()),IFERROR(AND(X2496&lt;&gt;"",Y2496&lt;&gt;"",Y2496-X2496&gt;Resumen!$B$8),FALSE())),MAX(IF(IFERROR(AND(W2496&lt;&gt;"",Y2496&lt;&gt;"",Y2496-W2496&gt;Resumen!$B$8),FALSE()),Y2496-W2496,0),IF(IFERROR(AND(X2496&lt;&gt;"",Y2496&lt;&gt;"",Y2496-X2496&gt;Resumen!$B$8),FALSE()),Y2496-X2496,0)),"")</f>
        <v/>
      </c>
      <c r="AY2496" s="22" t="str">
        <f aca="false">IF(OR(IFERROR(AND(W2496&lt;&gt;"",Y2496&lt;&gt;"",Y2496-W2496&gt;Resumen!$B$8),FALSE()),IFERROR(AND(X2496&lt;&gt;"",Y2496&lt;&gt;"",Y2496-X2496&gt;Resumen!$B$8),FALSE())),TRIM("Lays tiene mayor markup que "&amp;IF(IFERROR(AND(W2496&lt;&gt;"",Y2496&lt;&gt;"",Y2496-W2496&gt;Resumen!$B$8),FALSE()),"Quento ","")&amp;IF(IFERROR(AND(X2496&lt;&gt;"",Y2496&lt;&gt;"",Y2496-X2496&gt;Resumen!$B$8),FALSE()),"Julicroc ","")&amp;"en este PDV"),"")</f>
        <v/>
      </c>
      <c r="AZ2496" s="22" t="str">
        <f aca="false">IF(COUNTIF('Plan Pehuamar - Lista'!$A$2:$A$167,A2496)&gt;0,"Sí","No")</f>
        <v>No</v>
      </c>
      <c r="BA2496" s="22" t="str">
        <f aca="false">IF(COUNTIF('Plan Combo 9+1'!$A$2:$A$226,A2496)&gt;0,"Sí","No")</f>
        <v>No</v>
      </c>
      <c r="BB2496" s="22" t="str">
        <f aca="false">IF(AH2496="","No",IF(BA2496="Sí",IF((AO2496-AH2496)&gt;Resumen!$B$6,"Sí","No"),IF((AO2496-AH2496)&gt;=Resumen!$B$132,"Sí","No")))</f>
        <v>No</v>
      </c>
      <c r="BC2496" s="22" t="str">
        <f aca="false">IF(AND(N2496="Sí",AL2496="Sí",AI2496=0),"Sí","No")</f>
        <v>No</v>
      </c>
      <c r="BD2496" s="22" t="str">
        <f aca="false">IF(COUNTIF('Plan 9+1 (con Pehuamar)'!$A$2:$A$227,A2496)&gt;0,"Sí","No")</f>
        <v>No</v>
      </c>
    </row>
    <row r="2497" customFormat="false" ht="15" hidden="false" customHeight="true" outlineLevel="0" collapsed="false">
      <c r="A2497" s="6" t="n">
        <v>205038</v>
      </c>
      <c r="B2497" s="6" t="n">
        <v>15</v>
      </c>
      <c r="C2497" s="6" t="n">
        <v>1505</v>
      </c>
      <c r="D2497" s="6" t="s">
        <v>398</v>
      </c>
      <c r="E2497" s="6" t="s">
        <v>2646</v>
      </c>
      <c r="F2497" s="6" t="s">
        <v>201</v>
      </c>
      <c r="G2497" s="6" t="s">
        <v>130</v>
      </c>
      <c r="H2497" s="6" t="s">
        <v>1715</v>
      </c>
      <c r="I2497" s="27" t="n">
        <v>18</v>
      </c>
      <c r="J2497" s="27" t="n">
        <v>0</v>
      </c>
      <c r="K2497" s="27" t="n">
        <v>15</v>
      </c>
      <c r="L2497" s="28" t="n">
        <f aca="false">I2497+J2497</f>
        <v>18</v>
      </c>
      <c r="M2497" s="28" t="n">
        <f aca="false">L2497+K2497</f>
        <v>33</v>
      </c>
      <c r="N2497" s="22" t="str">
        <f aca="false">IF(I2497&gt;0,"Sí","No")</f>
        <v>Sí</v>
      </c>
      <c r="O2497" s="22" t="str">
        <f aca="false">IF(J2497&gt;0,"Sí","No")</f>
        <v>No</v>
      </c>
      <c r="P2497" s="22" t="str">
        <f aca="false">IF(K2497&gt;0,"Sí","No")</f>
        <v>Sí</v>
      </c>
      <c r="Q2497" s="22" t="str">
        <f aca="false">IF(OR(I2497&gt;0,J2497&gt;0),"Sí","No")</f>
        <v>Sí</v>
      </c>
      <c r="R2497" s="27" t="n">
        <v>1900</v>
      </c>
      <c r="S2497" s="27" t="n">
        <v>3100</v>
      </c>
      <c r="T2497" s="27"/>
      <c r="U2497" s="27"/>
      <c r="V2497" s="27" t="n">
        <v>3500</v>
      </c>
      <c r="W2497" s="12" t="n">
        <f aca="false">IF(AND(I2497&gt;0,R2497&gt;0),(S2497-R2497)/R2497,"")</f>
        <v>0.631578947368421</v>
      </c>
      <c r="X2497" s="12" t="str">
        <f aca="false">IF(AND(J2497&gt;0,T2497&gt;0),(U2497-T2497)/T2497,"")</f>
        <v/>
      </c>
      <c r="Y2497" s="12" t="n">
        <f aca="false">IF(AND(K2497&gt;0,V2497&gt;0),(V2497-Resumen!$B$7)/Resumen!$B$7,"")</f>
        <v>0.4</v>
      </c>
      <c r="Z2497" s="28" t="n">
        <f aca="false">IF(AND(K2497&gt;0,I2497&gt;0,V2497&gt;0,S2497&gt;0),V2497-S2497,"")</f>
        <v>400</v>
      </c>
      <c r="AA2497" s="12" t="n">
        <f aca="false">IF(Z2497&lt;&gt;"",Z2497/S2497,"")</f>
        <v>0.129032258064516</v>
      </c>
      <c r="AB2497" s="28" t="str">
        <f aca="false">IF(AND(K2497&gt;0,J2497&gt;0,V2497&gt;0,U2497&gt;0),V2497-U2497,"")</f>
        <v/>
      </c>
      <c r="AC2497" s="12" t="str">
        <f aca="false">IF(AB2497&lt;&gt;"",AB2497/U2497,"")</f>
        <v/>
      </c>
      <c r="AD2497" s="27" t="n">
        <v>7</v>
      </c>
      <c r="AE2497" s="27" t="n">
        <v>3</v>
      </c>
      <c r="AF2497" s="27" t="n">
        <v>0</v>
      </c>
      <c r="AG2497" s="28" t="n">
        <f aca="false">AD2497+AE2497+AF2497</f>
        <v>10</v>
      </c>
      <c r="AH2497" s="12" t="n">
        <f aca="false">IF(AG2497&gt;0,AD2497/AG2497,"")</f>
        <v>0.7</v>
      </c>
      <c r="AI2497" s="27" t="n">
        <v>0</v>
      </c>
      <c r="AJ2497" s="27" t="n">
        <v>0</v>
      </c>
      <c r="AK2497" s="27" t="n">
        <v>0</v>
      </c>
      <c r="AL2497" s="22" t="str">
        <f aca="false">IF(OR(AJ2497&gt;0,AK2497&gt;0),"Sí","No")</f>
        <v>No</v>
      </c>
      <c r="AM2497" s="6" t="s">
        <v>198</v>
      </c>
      <c r="AN2497" s="6"/>
      <c r="AO2497" s="12" t="n">
        <f aca="false">IF(M2497&gt;0,K2497/M2497,"")</f>
        <v>0.454545454545455</v>
      </c>
      <c r="AP2497" s="22" t="str">
        <f aca="false">IF(M2497&gt;=Resumen!$B$5,"Alto","Bajo")</f>
        <v>Bajo</v>
      </c>
      <c r="AQ2497" s="22" t="str">
        <f aca="false">IF(AO2497&gt;=Resumen!$B$28,"Alto","Bajo")</f>
        <v>Alto</v>
      </c>
      <c r="AR2497" s="22" t="str">
        <f aca="false">AP2497&amp;" Potencial / "&amp;AQ2497&amp;" Share"</f>
        <v>Bajo Potencial / Alto Share</v>
      </c>
      <c r="AS2497" s="22" t="str">
        <f aca="false">IF(Q2497="Sí",IF(AO2497&gt;=Resumen!$B$29,"Alto","Bajo"),"")</f>
        <v>Bajo</v>
      </c>
      <c r="AT2497" s="22" t="str">
        <f aca="false">IF(AS2497&lt;&gt;"",AP2497&amp;" Potencial / "&amp;AS2497&amp;" Share","")</f>
        <v>Bajo Potencial / Bajo Share</v>
      </c>
      <c r="AU2497" s="22" t="str">
        <f aca="false">IF(AH2497="","Sin dato",IF(AH2497-AO2497&gt;Resumen!$B$6,"Sobre-exhibido",IF(AO2497-AH2497&gt;Resumen!$B$6,"Sub-exhibido","En línea")))</f>
        <v>Sobre-exhibido</v>
      </c>
      <c r="AV2497" s="22" t="n">
        <f aca="false">IF(AT2497="","",IF(AT2497="Alto Potencial / Bajo Share",1,IF(AT2497="Alto Potencial / Alto Share",2,IF(AT2497="Bajo Potencial / Alto Share",3,4))))</f>
        <v>4</v>
      </c>
      <c r="AW2497" s="22" t="str">
        <f aca="false">IF(Q2497="No","Sin competencia directa",IF(AV2497=1,"1 - Foco Conquista (Alto Pot / Bajo Share)",IF(AV2497=2,"2 - Foco Defensa (Alto Pot / Alto Share)",IF(AV2497=3,"3 - Monitoreo (Bajo Pot / Alto Share)","4 - Baja Prioridad (Bajo Pot / Bajo Share)"))))</f>
        <v>4 - Baja Prioridad (Bajo Pot / Bajo Share)</v>
      </c>
      <c r="AX2497" s="12" t="str">
        <f aca="false">IF(OR(IFERROR(AND(W2497&lt;&gt;"",Y2497&lt;&gt;"",Y2497-W2497&gt;Resumen!$B$8),FALSE()),IFERROR(AND(X2497&lt;&gt;"",Y2497&lt;&gt;"",Y2497-X2497&gt;Resumen!$B$8),FALSE())),MAX(IF(IFERROR(AND(W2497&lt;&gt;"",Y2497&lt;&gt;"",Y2497-W2497&gt;Resumen!$B$8),FALSE()),Y2497-W2497,0),IF(IFERROR(AND(X2497&lt;&gt;"",Y2497&lt;&gt;"",Y2497-X2497&gt;Resumen!$B$8),FALSE()),Y2497-X2497,0)),"")</f>
        <v/>
      </c>
      <c r="AY2497" s="22" t="str">
        <f aca="false">IF(OR(IFERROR(AND(W2497&lt;&gt;"",Y2497&lt;&gt;"",Y2497-W2497&gt;Resumen!$B$8),FALSE()),IFERROR(AND(X2497&lt;&gt;"",Y2497&lt;&gt;"",Y2497-X2497&gt;Resumen!$B$8),FALSE())),TRIM("Lays tiene mayor markup que "&amp;IF(IFERROR(AND(W2497&lt;&gt;"",Y2497&lt;&gt;"",Y2497-W2497&gt;Resumen!$B$8),FALSE()),"Quento ","")&amp;IF(IFERROR(AND(X2497&lt;&gt;"",Y2497&lt;&gt;"",Y2497-X2497&gt;Resumen!$B$8),FALSE()),"Julicroc ","")&amp;"en este PDV"),"")</f>
        <v/>
      </c>
      <c r="AZ2497" s="22" t="str">
        <f aca="false">IF(COUNTIF('Plan Pehuamar - Lista'!$A$2:$A$167,A2497)&gt;0,"Sí","No")</f>
        <v>No</v>
      </c>
      <c r="BA2497" s="22" t="str">
        <f aca="false">IF(COUNTIF('Plan Combo 9+1'!$A$2:$A$226,A2497)&gt;0,"Sí","No")</f>
        <v>No</v>
      </c>
      <c r="BB2497" s="22" t="str">
        <f aca="false">IF(AH2497="","No",IF(BA2497="Sí",IF((AO2497-AH2497)&gt;Resumen!$B$6,"Sí","No"),IF((AO2497-AH2497)&gt;=Resumen!$B$132,"Sí","No")))</f>
        <v>No</v>
      </c>
      <c r="BC2497" s="22" t="str">
        <f aca="false">IF(AND(N2497="Sí",AL2497="Sí",AI2497=0),"Sí","No")</f>
        <v>No</v>
      </c>
      <c r="BD2497" s="22" t="str">
        <f aca="false">IF(COUNTIF('Plan 9+1 (con Pehuamar)'!$A$2:$A$227,A2497)&gt;0,"Sí","No")</f>
        <v>No</v>
      </c>
    </row>
    <row r="2498" customFormat="false" ht="15" hidden="false" customHeight="true" outlineLevel="0" collapsed="false">
      <c r="A2498" s="6" t="n">
        <v>205042</v>
      </c>
      <c r="B2498" s="6" t="n">
        <v>15</v>
      </c>
      <c r="C2498" s="6" t="n">
        <v>1505</v>
      </c>
      <c r="D2498" s="6" t="s">
        <v>398</v>
      </c>
      <c r="E2498" s="6" t="s">
        <v>2647</v>
      </c>
      <c r="F2498" s="6" t="s">
        <v>206</v>
      </c>
      <c r="G2498" s="6" t="s">
        <v>130</v>
      </c>
      <c r="H2498" s="6" t="s">
        <v>1715</v>
      </c>
      <c r="I2498" s="27" t="n">
        <v>8</v>
      </c>
      <c r="J2498" s="27" t="n">
        <v>0</v>
      </c>
      <c r="K2498" s="27" t="n">
        <v>5</v>
      </c>
      <c r="L2498" s="28" t="n">
        <f aca="false">I2498+J2498</f>
        <v>8</v>
      </c>
      <c r="M2498" s="28" t="n">
        <f aca="false">L2498+K2498</f>
        <v>13</v>
      </c>
      <c r="N2498" s="22" t="str">
        <f aca="false">IF(I2498&gt;0,"Sí","No")</f>
        <v>Sí</v>
      </c>
      <c r="O2498" s="22" t="str">
        <f aca="false">IF(J2498&gt;0,"Sí","No")</f>
        <v>No</v>
      </c>
      <c r="P2498" s="22" t="str">
        <f aca="false">IF(K2498&gt;0,"Sí","No")</f>
        <v>Sí</v>
      </c>
      <c r="Q2498" s="22" t="str">
        <f aca="false">IF(OR(I2498&gt;0,J2498&gt;0),"Sí","No")</f>
        <v>Sí</v>
      </c>
      <c r="R2498" s="27" t="n">
        <v>1900</v>
      </c>
      <c r="S2498" s="27" t="n">
        <v>2850</v>
      </c>
      <c r="T2498" s="27"/>
      <c r="U2498" s="27"/>
      <c r="V2498" s="27" t="n">
        <v>3800</v>
      </c>
      <c r="W2498" s="12" t="n">
        <f aca="false">IF(AND(I2498&gt;0,R2498&gt;0),(S2498-R2498)/R2498,"")</f>
        <v>0.5</v>
      </c>
      <c r="X2498" s="12" t="str">
        <f aca="false">IF(AND(J2498&gt;0,T2498&gt;0),(U2498-T2498)/T2498,"")</f>
        <v/>
      </c>
      <c r="Y2498" s="12" t="n">
        <f aca="false">IF(AND(K2498&gt;0,V2498&gt;0),(V2498-Resumen!$B$7)/Resumen!$B$7,"")</f>
        <v>0.52</v>
      </c>
      <c r="Z2498" s="28" t="n">
        <f aca="false">IF(AND(K2498&gt;0,I2498&gt;0,V2498&gt;0,S2498&gt;0),V2498-S2498,"")</f>
        <v>950</v>
      </c>
      <c r="AA2498" s="12" t="n">
        <f aca="false">IF(Z2498&lt;&gt;"",Z2498/S2498,"")</f>
        <v>0.333333333333333</v>
      </c>
      <c r="AB2498" s="28" t="str">
        <f aca="false">IF(AND(K2498&gt;0,J2498&gt;0,V2498&gt;0,U2498&gt;0),V2498-U2498,"")</f>
        <v/>
      </c>
      <c r="AC2498" s="12" t="str">
        <f aca="false">IF(AB2498&lt;&gt;"",AB2498/U2498,"")</f>
        <v/>
      </c>
      <c r="AD2498" s="27" t="n">
        <v>2</v>
      </c>
      <c r="AE2498" s="27" t="n">
        <v>3</v>
      </c>
      <c r="AF2498" s="27" t="n">
        <v>0</v>
      </c>
      <c r="AG2498" s="28" t="n">
        <f aca="false">AD2498+AE2498+AF2498</f>
        <v>5</v>
      </c>
      <c r="AH2498" s="12" t="n">
        <f aca="false">IF(AG2498&gt;0,AD2498/AG2498,"")</f>
        <v>0.4</v>
      </c>
      <c r="AI2498" s="27" t="n">
        <v>1</v>
      </c>
      <c r="AJ2498" s="27" t="n">
        <v>0</v>
      </c>
      <c r="AK2498" s="27" t="n">
        <v>0</v>
      </c>
      <c r="AL2498" s="22" t="str">
        <f aca="false">IF(OR(AJ2498&gt;0,AK2498&gt;0),"Sí","No")</f>
        <v>No</v>
      </c>
      <c r="AM2498" s="6" t="s">
        <v>198</v>
      </c>
      <c r="AN2498" s="6"/>
      <c r="AO2498" s="12" t="n">
        <f aca="false">IF(M2498&gt;0,K2498/M2498,"")</f>
        <v>0.384615384615385</v>
      </c>
      <c r="AP2498" s="22" t="str">
        <f aca="false">IF(M2498&gt;=Resumen!$B$5,"Alto","Bajo")</f>
        <v>Bajo</v>
      </c>
      <c r="AQ2498" s="22" t="str">
        <f aca="false">IF(AO2498&gt;=Resumen!$B$28,"Alto","Bajo")</f>
        <v>Bajo</v>
      </c>
      <c r="AR2498" s="22" t="str">
        <f aca="false">AP2498&amp;" Potencial / "&amp;AQ2498&amp;" Share"</f>
        <v>Bajo Potencial / Bajo Share</v>
      </c>
      <c r="AS2498" s="22" t="str">
        <f aca="false">IF(Q2498="Sí",IF(AO2498&gt;=Resumen!$B$29,"Alto","Bajo"),"")</f>
        <v>Bajo</v>
      </c>
      <c r="AT2498" s="22" t="str">
        <f aca="false">IF(AS2498&lt;&gt;"",AP2498&amp;" Potencial / "&amp;AS2498&amp;" Share","")</f>
        <v>Bajo Potencial / Bajo Share</v>
      </c>
      <c r="AU2498" s="22" t="str">
        <f aca="false">IF(AH2498="","Sin dato",IF(AH2498-AO2498&gt;Resumen!$B$6,"Sobre-exhibido",IF(AO2498-AH2498&gt;Resumen!$B$6,"Sub-exhibido","En línea")))</f>
        <v>En línea</v>
      </c>
      <c r="AV2498" s="22" t="n">
        <f aca="false">IF(AT2498="","",IF(AT2498="Alto Potencial / Bajo Share",1,IF(AT2498="Alto Potencial / Alto Share",2,IF(AT2498="Bajo Potencial / Alto Share",3,4))))</f>
        <v>4</v>
      </c>
      <c r="AW2498" s="22" t="str">
        <f aca="false">IF(Q2498="No","Sin competencia directa",IF(AV2498=1,"1 - Foco Conquista (Alto Pot / Bajo Share)",IF(AV2498=2,"2 - Foco Defensa (Alto Pot / Alto Share)",IF(AV2498=3,"3 - Monitoreo (Bajo Pot / Alto Share)","4 - Baja Prioridad (Bajo Pot / Bajo Share)"))))</f>
        <v>4 - Baja Prioridad (Bajo Pot / Bajo Share)</v>
      </c>
      <c r="AX2498" s="12" t="str">
        <f aca="false">IF(OR(IFERROR(AND(W2498&lt;&gt;"",Y2498&lt;&gt;"",Y2498-W2498&gt;Resumen!$B$8),FALSE()),IFERROR(AND(X2498&lt;&gt;"",Y2498&lt;&gt;"",Y2498-X2498&gt;Resumen!$B$8),FALSE())),MAX(IF(IFERROR(AND(W2498&lt;&gt;"",Y2498&lt;&gt;"",Y2498-W2498&gt;Resumen!$B$8),FALSE()),Y2498-W2498,0),IF(IFERROR(AND(X2498&lt;&gt;"",Y2498&lt;&gt;"",Y2498-X2498&gt;Resumen!$B$8),FALSE()),Y2498-X2498,0)),"")</f>
        <v/>
      </c>
      <c r="AY2498" s="22" t="str">
        <f aca="false">IF(OR(IFERROR(AND(W2498&lt;&gt;"",Y2498&lt;&gt;"",Y2498-W2498&gt;Resumen!$B$8),FALSE()),IFERROR(AND(X2498&lt;&gt;"",Y2498&lt;&gt;"",Y2498-X2498&gt;Resumen!$B$8),FALSE())),TRIM("Lays tiene mayor markup que "&amp;IF(IFERROR(AND(W2498&lt;&gt;"",Y2498&lt;&gt;"",Y2498-W2498&gt;Resumen!$B$8),FALSE()),"Quento ","")&amp;IF(IFERROR(AND(X2498&lt;&gt;"",Y2498&lt;&gt;"",Y2498-X2498&gt;Resumen!$B$8),FALSE()),"Julicroc ","")&amp;"en este PDV"),"")</f>
        <v/>
      </c>
      <c r="AZ2498" s="22" t="str">
        <f aca="false">IF(COUNTIF('Plan Pehuamar - Lista'!$A$2:$A$167,A2498)&gt;0,"Sí","No")</f>
        <v>No</v>
      </c>
      <c r="BA2498" s="22" t="str">
        <f aca="false">IF(COUNTIF('Plan Combo 9+1'!$A$2:$A$226,A2498)&gt;0,"Sí","No")</f>
        <v>No</v>
      </c>
      <c r="BB2498" s="22" t="str">
        <f aca="false">IF(AH2498="","No",IF(BA2498="Sí",IF((AO2498-AH2498)&gt;Resumen!$B$6,"Sí","No"),IF((AO2498-AH2498)&gt;=Resumen!$B$132,"Sí","No")))</f>
        <v>No</v>
      </c>
      <c r="BC2498" s="22" t="str">
        <f aca="false">IF(AND(N2498="Sí",AL2498="Sí",AI2498=0),"Sí","No")</f>
        <v>No</v>
      </c>
      <c r="BD2498" s="22" t="str">
        <f aca="false">IF(COUNTIF('Plan 9+1 (con Pehuamar)'!$A$2:$A$227,A2498)&gt;0,"Sí","No")</f>
        <v>No</v>
      </c>
    </row>
    <row r="2499" customFormat="false" ht="15" hidden="false" customHeight="true" outlineLevel="0" collapsed="false">
      <c r="A2499" s="6" t="n">
        <v>205043</v>
      </c>
      <c r="B2499" s="6" t="n">
        <v>15</v>
      </c>
      <c r="C2499" s="6" t="n">
        <v>1505</v>
      </c>
      <c r="D2499" s="6" t="s">
        <v>398</v>
      </c>
      <c r="E2499" s="6" t="s">
        <v>2648</v>
      </c>
      <c r="F2499" s="6" t="s">
        <v>206</v>
      </c>
      <c r="G2499" s="6" t="s">
        <v>130</v>
      </c>
      <c r="H2499" s="6" t="s">
        <v>1715</v>
      </c>
      <c r="I2499" s="27" t="n">
        <v>12</v>
      </c>
      <c r="J2499" s="27" t="n">
        <v>12</v>
      </c>
      <c r="K2499" s="27" t="n">
        <v>6</v>
      </c>
      <c r="L2499" s="28" t="n">
        <f aca="false">I2499+J2499</f>
        <v>24</v>
      </c>
      <c r="M2499" s="28" t="n">
        <f aca="false">L2499+K2499</f>
        <v>30</v>
      </c>
      <c r="N2499" s="22" t="str">
        <f aca="false">IF(I2499&gt;0,"Sí","No")</f>
        <v>Sí</v>
      </c>
      <c r="O2499" s="22" t="str">
        <f aca="false">IF(J2499&gt;0,"Sí","No")</f>
        <v>Sí</v>
      </c>
      <c r="P2499" s="22" t="str">
        <f aca="false">IF(K2499&gt;0,"Sí","No")</f>
        <v>Sí</v>
      </c>
      <c r="Q2499" s="22" t="str">
        <f aca="false">IF(OR(I2499&gt;0,J2499&gt;0),"Sí","No")</f>
        <v>Sí</v>
      </c>
      <c r="R2499" s="27" t="n">
        <v>1900</v>
      </c>
      <c r="S2499" s="27" t="n">
        <v>2800</v>
      </c>
      <c r="T2499" s="27" t="n">
        <v>1350</v>
      </c>
      <c r="U2499" s="27" t="n">
        <v>2150</v>
      </c>
      <c r="V2499" s="27" t="n">
        <v>3700</v>
      </c>
      <c r="W2499" s="12" t="n">
        <f aca="false">IF(AND(I2499&gt;0,R2499&gt;0),(S2499-R2499)/R2499,"")</f>
        <v>0.473684210526316</v>
      </c>
      <c r="X2499" s="12" t="n">
        <f aca="false">IF(AND(J2499&gt;0,T2499&gt;0),(U2499-T2499)/T2499,"")</f>
        <v>0.592592592592593</v>
      </c>
      <c r="Y2499" s="12" t="n">
        <f aca="false">IF(AND(K2499&gt;0,V2499&gt;0),(V2499-Resumen!$B$7)/Resumen!$B$7,"")</f>
        <v>0.48</v>
      </c>
      <c r="Z2499" s="28" t="n">
        <f aca="false">IF(AND(K2499&gt;0,I2499&gt;0,V2499&gt;0,S2499&gt;0),V2499-S2499,"")</f>
        <v>900</v>
      </c>
      <c r="AA2499" s="12" t="n">
        <f aca="false">IF(Z2499&lt;&gt;"",Z2499/S2499,"")</f>
        <v>0.321428571428571</v>
      </c>
      <c r="AB2499" s="28" t="n">
        <f aca="false">IF(AND(K2499&gt;0,J2499&gt;0,V2499&gt;0,U2499&gt;0),V2499-U2499,"")</f>
        <v>1550</v>
      </c>
      <c r="AC2499" s="12" t="n">
        <f aca="false">IF(AB2499&lt;&gt;"",AB2499/U2499,"")</f>
        <v>0.72093023255814</v>
      </c>
      <c r="AD2499" s="27" t="n">
        <v>5</v>
      </c>
      <c r="AE2499" s="27" t="n">
        <v>2</v>
      </c>
      <c r="AF2499" s="27" t="n">
        <v>2</v>
      </c>
      <c r="AG2499" s="28" t="n">
        <f aca="false">AD2499+AE2499+AF2499</f>
        <v>9</v>
      </c>
      <c r="AH2499" s="12" t="n">
        <f aca="false">IF(AG2499&gt;0,AD2499/AG2499,"")</f>
        <v>0.555555555555556</v>
      </c>
      <c r="AI2499" s="27" t="n">
        <v>1</v>
      </c>
      <c r="AJ2499" s="27" t="n">
        <v>0</v>
      </c>
      <c r="AK2499" s="27" t="n">
        <v>0</v>
      </c>
      <c r="AL2499" s="22" t="str">
        <f aca="false">IF(OR(AJ2499&gt;0,AK2499&gt;0),"Sí","No")</f>
        <v>No</v>
      </c>
      <c r="AM2499" s="6" t="s">
        <v>198</v>
      </c>
      <c r="AN2499" s="6" t="s">
        <v>198</v>
      </c>
      <c r="AO2499" s="12" t="n">
        <f aca="false">IF(M2499&gt;0,K2499/M2499,"")</f>
        <v>0.2</v>
      </c>
      <c r="AP2499" s="22" t="str">
        <f aca="false">IF(M2499&gt;=Resumen!$B$5,"Alto","Bajo")</f>
        <v>Bajo</v>
      </c>
      <c r="AQ2499" s="22" t="str">
        <f aca="false">IF(AO2499&gt;=Resumen!$B$28,"Alto","Bajo")</f>
        <v>Bajo</v>
      </c>
      <c r="AR2499" s="22" t="str">
        <f aca="false">AP2499&amp;" Potencial / "&amp;AQ2499&amp;" Share"</f>
        <v>Bajo Potencial / Bajo Share</v>
      </c>
      <c r="AS2499" s="22" t="str">
        <f aca="false">IF(Q2499="Sí",IF(AO2499&gt;=Resumen!$B$29,"Alto","Bajo"),"")</f>
        <v>Bajo</v>
      </c>
      <c r="AT2499" s="22" t="str">
        <f aca="false">IF(AS2499&lt;&gt;"",AP2499&amp;" Potencial / "&amp;AS2499&amp;" Share","")</f>
        <v>Bajo Potencial / Bajo Share</v>
      </c>
      <c r="AU2499" s="22" t="str">
        <f aca="false">IF(AH2499="","Sin dato",IF(AH2499-AO2499&gt;Resumen!$B$6,"Sobre-exhibido",IF(AO2499-AH2499&gt;Resumen!$B$6,"Sub-exhibido","En línea")))</f>
        <v>Sobre-exhibido</v>
      </c>
      <c r="AV2499" s="22" t="n">
        <f aca="false">IF(AT2499="","",IF(AT2499="Alto Potencial / Bajo Share",1,IF(AT2499="Alto Potencial / Alto Share",2,IF(AT2499="Bajo Potencial / Alto Share",3,4))))</f>
        <v>4</v>
      </c>
      <c r="AW2499" s="22" t="str">
        <f aca="false">IF(Q2499="No","Sin competencia directa",IF(AV2499=1,"1 - Foco Conquista (Alto Pot / Bajo Share)",IF(AV2499=2,"2 - Foco Defensa (Alto Pot / Alto Share)",IF(AV2499=3,"3 - Monitoreo (Bajo Pot / Alto Share)","4 - Baja Prioridad (Bajo Pot / Bajo Share)"))))</f>
        <v>4 - Baja Prioridad (Bajo Pot / Bajo Share)</v>
      </c>
      <c r="AX2499" s="12" t="str">
        <f aca="false">IF(OR(IFERROR(AND(W2499&lt;&gt;"",Y2499&lt;&gt;"",Y2499-W2499&gt;Resumen!$B$8),FALSE()),IFERROR(AND(X2499&lt;&gt;"",Y2499&lt;&gt;"",Y2499-X2499&gt;Resumen!$B$8),FALSE())),MAX(IF(IFERROR(AND(W2499&lt;&gt;"",Y2499&lt;&gt;"",Y2499-W2499&gt;Resumen!$B$8),FALSE()),Y2499-W2499,0),IF(IFERROR(AND(X2499&lt;&gt;"",Y2499&lt;&gt;"",Y2499-X2499&gt;Resumen!$B$8),FALSE()),Y2499-X2499,0)),"")</f>
        <v/>
      </c>
      <c r="AY2499" s="22" t="str">
        <f aca="false">IF(OR(IFERROR(AND(W2499&lt;&gt;"",Y2499&lt;&gt;"",Y2499-W2499&gt;Resumen!$B$8),FALSE()),IFERROR(AND(X2499&lt;&gt;"",Y2499&lt;&gt;"",Y2499-X2499&gt;Resumen!$B$8),FALSE())),TRIM("Lays tiene mayor markup que "&amp;IF(IFERROR(AND(W2499&lt;&gt;"",Y2499&lt;&gt;"",Y2499-W2499&gt;Resumen!$B$8),FALSE()),"Quento ","")&amp;IF(IFERROR(AND(X2499&lt;&gt;"",Y2499&lt;&gt;"",Y2499-X2499&gt;Resumen!$B$8),FALSE()),"Julicroc ","")&amp;"en este PDV"),"")</f>
        <v/>
      </c>
      <c r="AZ2499" s="22" t="str">
        <f aca="false">IF(COUNTIF('Plan Pehuamar - Lista'!$A$2:$A$167,A2499)&gt;0,"Sí","No")</f>
        <v>No</v>
      </c>
      <c r="BA2499" s="22" t="str">
        <f aca="false">IF(COUNTIF('Plan Combo 9+1'!$A$2:$A$226,A2499)&gt;0,"Sí","No")</f>
        <v>No</v>
      </c>
      <c r="BB2499" s="22" t="str">
        <f aca="false">IF(AH2499="","No",IF(BA2499="Sí",IF((AO2499-AH2499)&gt;Resumen!$B$6,"Sí","No"),IF((AO2499-AH2499)&gt;=Resumen!$B$132,"Sí","No")))</f>
        <v>No</v>
      </c>
      <c r="BC2499" s="22" t="str">
        <f aca="false">IF(AND(N2499="Sí",AL2499="Sí",AI2499=0),"Sí","No")</f>
        <v>No</v>
      </c>
      <c r="BD2499" s="22" t="str">
        <f aca="false">IF(COUNTIF('Plan 9+1 (con Pehuamar)'!$A$2:$A$227,A2499)&gt;0,"Sí","No")</f>
        <v>No</v>
      </c>
    </row>
    <row r="2500" customFormat="false" ht="15" hidden="false" customHeight="true" outlineLevel="0" collapsed="false">
      <c r="A2500" s="6" t="n">
        <v>205045</v>
      </c>
      <c r="B2500" s="6" t="n">
        <v>15</v>
      </c>
      <c r="C2500" s="6" t="n">
        <v>1505</v>
      </c>
      <c r="D2500" s="6" t="s">
        <v>398</v>
      </c>
      <c r="E2500" s="6" t="s">
        <v>2649</v>
      </c>
      <c r="F2500" s="6" t="s">
        <v>201</v>
      </c>
      <c r="G2500" s="6" t="s">
        <v>130</v>
      </c>
      <c r="H2500" s="6" t="s">
        <v>1715</v>
      </c>
      <c r="I2500" s="27" t="n">
        <v>10</v>
      </c>
      <c r="J2500" s="27" t="n">
        <v>5</v>
      </c>
      <c r="K2500" s="27" t="n">
        <v>2</v>
      </c>
      <c r="L2500" s="28" t="n">
        <f aca="false">I2500+J2500</f>
        <v>15</v>
      </c>
      <c r="M2500" s="28" t="n">
        <f aca="false">L2500+K2500</f>
        <v>17</v>
      </c>
      <c r="N2500" s="22" t="str">
        <f aca="false">IF(I2500&gt;0,"Sí","No")</f>
        <v>Sí</v>
      </c>
      <c r="O2500" s="22" t="str">
        <f aca="false">IF(J2500&gt;0,"Sí","No")</f>
        <v>Sí</v>
      </c>
      <c r="P2500" s="22" t="str">
        <f aca="false">IF(K2500&gt;0,"Sí","No")</f>
        <v>Sí</v>
      </c>
      <c r="Q2500" s="22" t="str">
        <f aca="false">IF(OR(I2500&gt;0,J2500&gt;0),"Sí","No")</f>
        <v>Sí</v>
      </c>
      <c r="R2500" s="27" t="n">
        <v>1750</v>
      </c>
      <c r="S2500" s="27" t="n">
        <v>2500</v>
      </c>
      <c r="T2500" s="27" t="n">
        <v>1350</v>
      </c>
      <c r="U2500" s="27" t="n">
        <v>2100</v>
      </c>
      <c r="V2500" s="27" t="n">
        <v>3600</v>
      </c>
      <c r="W2500" s="12" t="n">
        <f aca="false">IF(AND(I2500&gt;0,R2500&gt;0),(S2500-R2500)/R2500,"")</f>
        <v>0.428571428571429</v>
      </c>
      <c r="X2500" s="12" t="n">
        <f aca="false">IF(AND(J2500&gt;0,T2500&gt;0),(U2500-T2500)/T2500,"")</f>
        <v>0.555555555555556</v>
      </c>
      <c r="Y2500" s="12" t="n">
        <f aca="false">IF(AND(K2500&gt;0,V2500&gt;0),(V2500-Resumen!$B$7)/Resumen!$B$7,"")</f>
        <v>0.44</v>
      </c>
      <c r="Z2500" s="28" t="n">
        <f aca="false">IF(AND(K2500&gt;0,I2500&gt;0,V2500&gt;0,S2500&gt;0),V2500-S2500,"")</f>
        <v>1100</v>
      </c>
      <c r="AA2500" s="12" t="n">
        <f aca="false">IF(Z2500&lt;&gt;"",Z2500/S2500,"")</f>
        <v>0.44</v>
      </c>
      <c r="AB2500" s="28" t="n">
        <f aca="false">IF(AND(K2500&gt;0,J2500&gt;0,V2500&gt;0,U2500&gt;0),V2500-U2500,"")</f>
        <v>1500</v>
      </c>
      <c r="AC2500" s="12" t="n">
        <f aca="false">IF(AB2500&lt;&gt;"",AB2500/U2500,"")</f>
        <v>0.714285714285714</v>
      </c>
      <c r="AD2500" s="27" t="n">
        <v>1</v>
      </c>
      <c r="AE2500" s="27" t="n">
        <v>2</v>
      </c>
      <c r="AF2500" s="27" t="n">
        <v>1</v>
      </c>
      <c r="AG2500" s="28" t="n">
        <f aca="false">AD2500+AE2500+AF2500</f>
        <v>4</v>
      </c>
      <c r="AH2500" s="12" t="n">
        <f aca="false">IF(AG2500&gt;0,AD2500/AG2500,"")</f>
        <v>0.25</v>
      </c>
      <c r="AI2500" s="27" t="n">
        <v>0</v>
      </c>
      <c r="AJ2500" s="27" t="n">
        <v>0</v>
      </c>
      <c r="AK2500" s="27" t="n">
        <v>0</v>
      </c>
      <c r="AL2500" s="22" t="str">
        <f aca="false">IF(OR(AJ2500&gt;0,AK2500&gt;0),"Sí","No")</f>
        <v>No</v>
      </c>
      <c r="AM2500" s="6" t="s">
        <v>198</v>
      </c>
      <c r="AN2500" s="6" t="s">
        <v>198</v>
      </c>
      <c r="AO2500" s="12" t="n">
        <f aca="false">IF(M2500&gt;0,K2500/M2500,"")</f>
        <v>0.117647058823529</v>
      </c>
      <c r="AP2500" s="22" t="str">
        <f aca="false">IF(M2500&gt;=Resumen!$B$5,"Alto","Bajo")</f>
        <v>Bajo</v>
      </c>
      <c r="AQ2500" s="22" t="str">
        <f aca="false">IF(AO2500&gt;=Resumen!$B$28,"Alto","Bajo")</f>
        <v>Bajo</v>
      </c>
      <c r="AR2500" s="22" t="str">
        <f aca="false">AP2500&amp;" Potencial / "&amp;AQ2500&amp;" Share"</f>
        <v>Bajo Potencial / Bajo Share</v>
      </c>
      <c r="AS2500" s="22" t="str">
        <f aca="false">IF(Q2500="Sí",IF(AO2500&gt;=Resumen!$B$29,"Alto","Bajo"),"")</f>
        <v>Bajo</v>
      </c>
      <c r="AT2500" s="22" t="str">
        <f aca="false">IF(AS2500&lt;&gt;"",AP2500&amp;" Potencial / "&amp;AS2500&amp;" Share","")</f>
        <v>Bajo Potencial / Bajo Share</v>
      </c>
      <c r="AU2500" s="22" t="str">
        <f aca="false">IF(AH2500="","Sin dato",IF(AH2500-AO2500&gt;Resumen!$B$6,"Sobre-exhibido",IF(AO2500-AH2500&gt;Resumen!$B$6,"Sub-exhibido","En línea")))</f>
        <v>Sobre-exhibido</v>
      </c>
      <c r="AV2500" s="22" t="n">
        <f aca="false">IF(AT2500="","",IF(AT2500="Alto Potencial / Bajo Share",1,IF(AT2500="Alto Potencial / Alto Share",2,IF(AT2500="Bajo Potencial / Alto Share",3,4))))</f>
        <v>4</v>
      </c>
      <c r="AW2500" s="22" t="str">
        <f aca="false">IF(Q2500="No","Sin competencia directa",IF(AV2500=1,"1 - Foco Conquista (Alto Pot / Bajo Share)",IF(AV2500=2,"2 - Foco Defensa (Alto Pot / Alto Share)",IF(AV2500=3,"3 - Monitoreo (Bajo Pot / Alto Share)","4 - Baja Prioridad (Bajo Pot / Bajo Share)"))))</f>
        <v>4 - Baja Prioridad (Bajo Pot / Bajo Share)</v>
      </c>
      <c r="AX2500" s="12" t="str">
        <f aca="false">IF(OR(IFERROR(AND(W2500&lt;&gt;"",Y2500&lt;&gt;"",Y2500-W2500&gt;Resumen!$B$8),FALSE()),IFERROR(AND(X2500&lt;&gt;"",Y2500&lt;&gt;"",Y2500-X2500&gt;Resumen!$B$8),FALSE())),MAX(IF(IFERROR(AND(W2500&lt;&gt;"",Y2500&lt;&gt;"",Y2500-W2500&gt;Resumen!$B$8),FALSE()),Y2500-W2500,0),IF(IFERROR(AND(X2500&lt;&gt;"",Y2500&lt;&gt;"",Y2500-X2500&gt;Resumen!$B$8),FALSE()),Y2500-X2500,0)),"")</f>
        <v/>
      </c>
      <c r="AY2500" s="22" t="str">
        <f aca="false">IF(OR(IFERROR(AND(W2500&lt;&gt;"",Y2500&lt;&gt;"",Y2500-W2500&gt;Resumen!$B$8),FALSE()),IFERROR(AND(X2500&lt;&gt;"",Y2500&lt;&gt;"",Y2500-X2500&gt;Resumen!$B$8),FALSE())),TRIM("Lays tiene mayor markup que "&amp;IF(IFERROR(AND(W2500&lt;&gt;"",Y2500&lt;&gt;"",Y2500-W2500&gt;Resumen!$B$8),FALSE()),"Quento ","")&amp;IF(IFERROR(AND(X2500&lt;&gt;"",Y2500&lt;&gt;"",Y2500-X2500&gt;Resumen!$B$8),FALSE()),"Julicroc ","")&amp;"en este PDV"),"")</f>
        <v/>
      </c>
      <c r="AZ2500" s="22" t="str">
        <f aca="false">IF(COUNTIF('Plan Pehuamar - Lista'!$A$2:$A$167,A2500)&gt;0,"Sí","No")</f>
        <v>No</v>
      </c>
      <c r="BA2500" s="22" t="str">
        <f aca="false">IF(COUNTIF('Plan Combo 9+1'!$A$2:$A$226,A2500)&gt;0,"Sí","No")</f>
        <v>No</v>
      </c>
      <c r="BB2500" s="22" t="str">
        <f aca="false">IF(AH2500="","No",IF(BA2500="Sí",IF((AO2500-AH2500)&gt;Resumen!$B$6,"Sí","No"),IF((AO2500-AH2500)&gt;=Resumen!$B$132,"Sí","No")))</f>
        <v>No</v>
      </c>
      <c r="BC2500" s="22" t="str">
        <f aca="false">IF(AND(N2500="Sí",AL2500="Sí",AI2500=0),"Sí","No")</f>
        <v>No</v>
      </c>
      <c r="BD2500" s="22" t="str">
        <f aca="false">IF(COUNTIF('Plan 9+1 (con Pehuamar)'!$A$2:$A$227,A2500)&gt;0,"Sí","No")</f>
        <v>No</v>
      </c>
    </row>
    <row r="2501" customFormat="false" ht="15" hidden="false" customHeight="true" outlineLevel="0" collapsed="false">
      <c r="A2501" s="6" t="n">
        <v>205049</v>
      </c>
      <c r="B2501" s="6" t="n">
        <v>15</v>
      </c>
      <c r="C2501" s="6" t="n">
        <v>1505</v>
      </c>
      <c r="D2501" s="6" t="s">
        <v>398</v>
      </c>
      <c r="E2501" s="6" t="s">
        <v>2650</v>
      </c>
      <c r="F2501" s="6" t="s">
        <v>201</v>
      </c>
      <c r="G2501" s="6" t="s">
        <v>130</v>
      </c>
      <c r="H2501" s="6" t="s">
        <v>1715</v>
      </c>
      <c r="I2501" s="27" t="n">
        <v>12</v>
      </c>
      <c r="J2501" s="27" t="n">
        <v>12</v>
      </c>
      <c r="K2501" s="27" t="n">
        <v>10</v>
      </c>
      <c r="L2501" s="28" t="n">
        <f aca="false">I2501+J2501</f>
        <v>24</v>
      </c>
      <c r="M2501" s="28" t="n">
        <f aca="false">L2501+K2501</f>
        <v>34</v>
      </c>
      <c r="N2501" s="22" t="str">
        <f aca="false">IF(I2501&gt;0,"Sí","No")</f>
        <v>Sí</v>
      </c>
      <c r="O2501" s="22" t="str">
        <f aca="false">IF(J2501&gt;0,"Sí","No")</f>
        <v>Sí</v>
      </c>
      <c r="P2501" s="22" t="str">
        <f aca="false">IF(K2501&gt;0,"Sí","No")</f>
        <v>Sí</v>
      </c>
      <c r="Q2501" s="22" t="str">
        <f aca="false">IF(OR(I2501&gt;0,J2501&gt;0),"Sí","No")</f>
        <v>Sí</v>
      </c>
      <c r="R2501" s="27" t="n">
        <v>1900</v>
      </c>
      <c r="S2501" s="27" t="n">
        <v>2700</v>
      </c>
      <c r="T2501" s="27" t="n">
        <v>1350</v>
      </c>
      <c r="U2501" s="27" t="n">
        <v>2100</v>
      </c>
      <c r="V2501" s="27" t="n">
        <v>3600</v>
      </c>
      <c r="W2501" s="12" t="n">
        <f aca="false">IF(AND(I2501&gt;0,R2501&gt;0),(S2501-R2501)/R2501,"")</f>
        <v>0.421052631578947</v>
      </c>
      <c r="X2501" s="12" t="n">
        <f aca="false">IF(AND(J2501&gt;0,T2501&gt;0),(U2501-T2501)/T2501,"")</f>
        <v>0.555555555555556</v>
      </c>
      <c r="Y2501" s="12" t="n">
        <f aca="false">IF(AND(K2501&gt;0,V2501&gt;0),(V2501-Resumen!$B$7)/Resumen!$B$7,"")</f>
        <v>0.44</v>
      </c>
      <c r="Z2501" s="28" t="n">
        <f aca="false">IF(AND(K2501&gt;0,I2501&gt;0,V2501&gt;0,S2501&gt;0),V2501-S2501,"")</f>
        <v>900</v>
      </c>
      <c r="AA2501" s="12" t="n">
        <f aca="false">IF(Z2501&lt;&gt;"",Z2501/S2501,"")</f>
        <v>0.333333333333333</v>
      </c>
      <c r="AB2501" s="28" t="n">
        <f aca="false">IF(AND(K2501&gt;0,J2501&gt;0,V2501&gt;0,U2501&gt;0),V2501-U2501,"")</f>
        <v>1500</v>
      </c>
      <c r="AC2501" s="12" t="n">
        <f aca="false">IF(AB2501&lt;&gt;"",AB2501/U2501,"")</f>
        <v>0.714285714285714</v>
      </c>
      <c r="AD2501" s="27" t="n">
        <v>4</v>
      </c>
      <c r="AE2501" s="27" t="n">
        <v>2</v>
      </c>
      <c r="AF2501" s="27" t="n">
        <v>2</v>
      </c>
      <c r="AG2501" s="28" t="n">
        <f aca="false">AD2501+AE2501+AF2501</f>
        <v>8</v>
      </c>
      <c r="AH2501" s="12" t="n">
        <f aca="false">IF(AG2501&gt;0,AD2501/AG2501,"")</f>
        <v>0.5</v>
      </c>
      <c r="AI2501" s="27" t="n">
        <v>0</v>
      </c>
      <c r="AJ2501" s="27" t="n">
        <v>0</v>
      </c>
      <c r="AK2501" s="27" t="n">
        <v>0</v>
      </c>
      <c r="AL2501" s="22" t="str">
        <f aca="false">IF(OR(AJ2501&gt;0,AK2501&gt;0),"Sí","No")</f>
        <v>No</v>
      </c>
      <c r="AM2501" s="6" t="s">
        <v>198</v>
      </c>
      <c r="AN2501" s="6" t="s">
        <v>198</v>
      </c>
      <c r="AO2501" s="12" t="n">
        <f aca="false">IF(M2501&gt;0,K2501/M2501,"")</f>
        <v>0.294117647058824</v>
      </c>
      <c r="AP2501" s="22" t="str">
        <f aca="false">IF(M2501&gt;=Resumen!$B$5,"Alto","Bajo")</f>
        <v>Bajo</v>
      </c>
      <c r="AQ2501" s="22" t="str">
        <f aca="false">IF(AO2501&gt;=Resumen!$B$28,"Alto","Bajo")</f>
        <v>Bajo</v>
      </c>
      <c r="AR2501" s="22" t="str">
        <f aca="false">AP2501&amp;" Potencial / "&amp;AQ2501&amp;" Share"</f>
        <v>Bajo Potencial / Bajo Share</v>
      </c>
      <c r="AS2501" s="22" t="str">
        <f aca="false">IF(Q2501="Sí",IF(AO2501&gt;=Resumen!$B$29,"Alto","Bajo"),"")</f>
        <v>Bajo</v>
      </c>
      <c r="AT2501" s="22" t="str">
        <f aca="false">IF(AS2501&lt;&gt;"",AP2501&amp;" Potencial / "&amp;AS2501&amp;" Share","")</f>
        <v>Bajo Potencial / Bajo Share</v>
      </c>
      <c r="AU2501" s="22" t="str">
        <f aca="false">IF(AH2501="","Sin dato",IF(AH2501-AO2501&gt;Resumen!$B$6,"Sobre-exhibido",IF(AO2501-AH2501&gt;Resumen!$B$6,"Sub-exhibido","En línea")))</f>
        <v>Sobre-exhibido</v>
      </c>
      <c r="AV2501" s="22" t="n">
        <f aca="false">IF(AT2501="","",IF(AT2501="Alto Potencial / Bajo Share",1,IF(AT2501="Alto Potencial / Alto Share",2,IF(AT2501="Bajo Potencial / Alto Share",3,4))))</f>
        <v>4</v>
      </c>
      <c r="AW2501" s="22" t="str">
        <f aca="false">IF(Q2501="No","Sin competencia directa",IF(AV2501=1,"1 - Foco Conquista (Alto Pot / Bajo Share)",IF(AV2501=2,"2 - Foco Defensa (Alto Pot / Alto Share)",IF(AV2501=3,"3 - Monitoreo (Bajo Pot / Alto Share)","4 - Baja Prioridad (Bajo Pot / Bajo Share)"))))</f>
        <v>4 - Baja Prioridad (Bajo Pot / Bajo Share)</v>
      </c>
      <c r="AX2501" s="12" t="str">
        <f aca="false">IF(OR(IFERROR(AND(W2501&lt;&gt;"",Y2501&lt;&gt;"",Y2501-W2501&gt;Resumen!$B$8),FALSE()),IFERROR(AND(X2501&lt;&gt;"",Y2501&lt;&gt;"",Y2501-X2501&gt;Resumen!$B$8),FALSE())),MAX(IF(IFERROR(AND(W2501&lt;&gt;"",Y2501&lt;&gt;"",Y2501-W2501&gt;Resumen!$B$8),FALSE()),Y2501-W2501,0),IF(IFERROR(AND(X2501&lt;&gt;"",Y2501&lt;&gt;"",Y2501-X2501&gt;Resumen!$B$8),FALSE()),Y2501-X2501,0)),"")</f>
        <v/>
      </c>
      <c r="AY2501" s="22" t="str">
        <f aca="false">IF(OR(IFERROR(AND(W2501&lt;&gt;"",Y2501&lt;&gt;"",Y2501-W2501&gt;Resumen!$B$8),FALSE()),IFERROR(AND(X2501&lt;&gt;"",Y2501&lt;&gt;"",Y2501-X2501&gt;Resumen!$B$8),FALSE())),TRIM("Lays tiene mayor markup que "&amp;IF(IFERROR(AND(W2501&lt;&gt;"",Y2501&lt;&gt;"",Y2501-W2501&gt;Resumen!$B$8),FALSE()),"Quento ","")&amp;IF(IFERROR(AND(X2501&lt;&gt;"",Y2501&lt;&gt;"",Y2501-X2501&gt;Resumen!$B$8),FALSE()),"Julicroc ","")&amp;"en este PDV"),"")</f>
        <v/>
      </c>
      <c r="AZ2501" s="22" t="str">
        <f aca="false">IF(COUNTIF('Plan Pehuamar - Lista'!$A$2:$A$167,A2501)&gt;0,"Sí","No")</f>
        <v>No</v>
      </c>
      <c r="BA2501" s="22" t="str">
        <f aca="false">IF(COUNTIF('Plan Combo 9+1'!$A$2:$A$226,A2501)&gt;0,"Sí","No")</f>
        <v>No</v>
      </c>
      <c r="BB2501" s="22" t="str">
        <f aca="false">IF(AH2501="","No",IF(BA2501="Sí",IF((AO2501-AH2501)&gt;Resumen!$B$6,"Sí","No"),IF((AO2501-AH2501)&gt;=Resumen!$B$132,"Sí","No")))</f>
        <v>No</v>
      </c>
      <c r="BC2501" s="22" t="str">
        <f aca="false">IF(AND(N2501="Sí",AL2501="Sí",AI2501=0),"Sí","No")</f>
        <v>No</v>
      </c>
      <c r="BD2501" s="22" t="str">
        <f aca="false">IF(COUNTIF('Plan 9+1 (con Pehuamar)'!$A$2:$A$227,A2501)&gt;0,"Sí","No")</f>
        <v>No</v>
      </c>
    </row>
    <row r="2502" customFormat="false" ht="15" hidden="false" customHeight="true" outlineLevel="0" collapsed="false">
      <c r="A2502" s="6" t="n">
        <v>205050</v>
      </c>
      <c r="B2502" s="6" t="n">
        <v>15</v>
      </c>
      <c r="C2502" s="6" t="n">
        <v>1505</v>
      </c>
      <c r="D2502" s="6" t="s">
        <v>398</v>
      </c>
      <c r="E2502" s="6" t="s">
        <v>2651</v>
      </c>
      <c r="F2502" s="6" t="s">
        <v>201</v>
      </c>
      <c r="G2502" s="6" t="s">
        <v>130</v>
      </c>
      <c r="H2502" s="6" t="s">
        <v>1715</v>
      </c>
      <c r="I2502" s="27" t="n">
        <v>10</v>
      </c>
      <c r="J2502" s="27" t="n">
        <v>8</v>
      </c>
      <c r="K2502" s="27" t="n">
        <v>3</v>
      </c>
      <c r="L2502" s="28" t="n">
        <f aca="false">I2502+J2502</f>
        <v>18</v>
      </c>
      <c r="M2502" s="28" t="n">
        <f aca="false">L2502+K2502</f>
        <v>21</v>
      </c>
      <c r="N2502" s="22" t="str">
        <f aca="false">IF(I2502&gt;0,"Sí","No")</f>
        <v>Sí</v>
      </c>
      <c r="O2502" s="22" t="str">
        <f aca="false">IF(J2502&gt;0,"Sí","No")</f>
        <v>Sí</v>
      </c>
      <c r="P2502" s="22" t="str">
        <f aca="false">IF(K2502&gt;0,"Sí","No")</f>
        <v>Sí</v>
      </c>
      <c r="Q2502" s="22" t="str">
        <f aca="false">IF(OR(I2502&gt;0,J2502&gt;0),"Sí","No")</f>
        <v>Sí</v>
      </c>
      <c r="R2502" s="27" t="n">
        <v>1750</v>
      </c>
      <c r="S2502" s="27" t="n">
        <v>2500</v>
      </c>
      <c r="T2502" s="27" t="n">
        <v>1350</v>
      </c>
      <c r="U2502" s="27" t="n">
        <v>2100</v>
      </c>
      <c r="V2502" s="27" t="n">
        <v>3550</v>
      </c>
      <c r="W2502" s="12" t="n">
        <f aca="false">IF(AND(I2502&gt;0,R2502&gt;0),(S2502-R2502)/R2502,"")</f>
        <v>0.428571428571429</v>
      </c>
      <c r="X2502" s="12" t="n">
        <f aca="false">IF(AND(J2502&gt;0,T2502&gt;0),(U2502-T2502)/T2502,"")</f>
        <v>0.555555555555556</v>
      </c>
      <c r="Y2502" s="12" t="n">
        <f aca="false">IF(AND(K2502&gt;0,V2502&gt;0),(V2502-Resumen!$B$7)/Resumen!$B$7,"")</f>
        <v>0.42</v>
      </c>
      <c r="Z2502" s="28" t="n">
        <f aca="false">IF(AND(K2502&gt;0,I2502&gt;0,V2502&gt;0,S2502&gt;0),V2502-S2502,"")</f>
        <v>1050</v>
      </c>
      <c r="AA2502" s="12" t="n">
        <f aca="false">IF(Z2502&lt;&gt;"",Z2502/S2502,"")</f>
        <v>0.42</v>
      </c>
      <c r="AB2502" s="28" t="n">
        <f aca="false">IF(AND(K2502&gt;0,J2502&gt;0,V2502&gt;0,U2502&gt;0),V2502-U2502,"")</f>
        <v>1450</v>
      </c>
      <c r="AC2502" s="12" t="n">
        <f aca="false">IF(AB2502&lt;&gt;"",AB2502/U2502,"")</f>
        <v>0.690476190476191</v>
      </c>
      <c r="AD2502" s="27" t="n">
        <v>1</v>
      </c>
      <c r="AE2502" s="27" t="n">
        <v>2</v>
      </c>
      <c r="AF2502" s="27" t="n">
        <v>2</v>
      </c>
      <c r="AG2502" s="28" t="n">
        <f aca="false">AD2502+AE2502+AF2502</f>
        <v>5</v>
      </c>
      <c r="AH2502" s="12" t="n">
        <f aca="false">IF(AG2502&gt;0,AD2502/AG2502,"")</f>
        <v>0.2</v>
      </c>
      <c r="AI2502" s="27" t="n">
        <v>0</v>
      </c>
      <c r="AJ2502" s="27" t="n">
        <v>0</v>
      </c>
      <c r="AK2502" s="27" t="n">
        <v>0</v>
      </c>
      <c r="AL2502" s="22" t="str">
        <f aca="false">IF(OR(AJ2502&gt;0,AK2502&gt;0),"Sí","No")</f>
        <v>No</v>
      </c>
      <c r="AM2502" s="6" t="s">
        <v>198</v>
      </c>
      <c r="AN2502" s="6" t="s">
        <v>198</v>
      </c>
      <c r="AO2502" s="12" t="n">
        <f aca="false">IF(M2502&gt;0,K2502/M2502,"")</f>
        <v>0.142857142857143</v>
      </c>
      <c r="AP2502" s="22" t="str">
        <f aca="false">IF(M2502&gt;=Resumen!$B$5,"Alto","Bajo")</f>
        <v>Bajo</v>
      </c>
      <c r="AQ2502" s="22" t="str">
        <f aca="false">IF(AO2502&gt;=Resumen!$B$28,"Alto","Bajo")</f>
        <v>Bajo</v>
      </c>
      <c r="AR2502" s="22" t="str">
        <f aca="false">AP2502&amp;" Potencial / "&amp;AQ2502&amp;" Share"</f>
        <v>Bajo Potencial / Bajo Share</v>
      </c>
      <c r="AS2502" s="22" t="str">
        <f aca="false">IF(Q2502="Sí",IF(AO2502&gt;=Resumen!$B$29,"Alto","Bajo"),"")</f>
        <v>Bajo</v>
      </c>
      <c r="AT2502" s="22" t="str">
        <f aca="false">IF(AS2502&lt;&gt;"",AP2502&amp;" Potencial / "&amp;AS2502&amp;" Share","")</f>
        <v>Bajo Potencial / Bajo Share</v>
      </c>
      <c r="AU2502" s="22" t="str">
        <f aca="false">IF(AH2502="","Sin dato",IF(AH2502-AO2502&gt;Resumen!$B$6,"Sobre-exhibido",IF(AO2502-AH2502&gt;Resumen!$B$6,"Sub-exhibido","En línea")))</f>
        <v>Sobre-exhibido</v>
      </c>
      <c r="AV2502" s="22" t="n">
        <f aca="false">IF(AT2502="","",IF(AT2502="Alto Potencial / Bajo Share",1,IF(AT2502="Alto Potencial / Alto Share",2,IF(AT2502="Bajo Potencial / Alto Share",3,4))))</f>
        <v>4</v>
      </c>
      <c r="AW2502" s="22" t="str">
        <f aca="false">IF(Q2502="No","Sin competencia directa",IF(AV2502=1,"1 - Foco Conquista (Alto Pot / Bajo Share)",IF(AV2502=2,"2 - Foco Defensa (Alto Pot / Alto Share)",IF(AV2502=3,"3 - Monitoreo (Bajo Pot / Alto Share)","4 - Baja Prioridad (Bajo Pot / Bajo Share)"))))</f>
        <v>4 - Baja Prioridad (Bajo Pot / Bajo Share)</v>
      </c>
      <c r="AX2502" s="12" t="str">
        <f aca="false">IF(OR(IFERROR(AND(W2502&lt;&gt;"",Y2502&lt;&gt;"",Y2502-W2502&gt;Resumen!$B$8),FALSE()),IFERROR(AND(X2502&lt;&gt;"",Y2502&lt;&gt;"",Y2502-X2502&gt;Resumen!$B$8),FALSE())),MAX(IF(IFERROR(AND(W2502&lt;&gt;"",Y2502&lt;&gt;"",Y2502-W2502&gt;Resumen!$B$8),FALSE()),Y2502-W2502,0),IF(IFERROR(AND(X2502&lt;&gt;"",Y2502&lt;&gt;"",Y2502-X2502&gt;Resumen!$B$8),FALSE()),Y2502-X2502,0)),"")</f>
        <v/>
      </c>
      <c r="AY2502" s="22" t="str">
        <f aca="false">IF(OR(IFERROR(AND(W2502&lt;&gt;"",Y2502&lt;&gt;"",Y2502-W2502&gt;Resumen!$B$8),FALSE()),IFERROR(AND(X2502&lt;&gt;"",Y2502&lt;&gt;"",Y2502-X2502&gt;Resumen!$B$8),FALSE())),TRIM("Lays tiene mayor markup que "&amp;IF(IFERROR(AND(W2502&lt;&gt;"",Y2502&lt;&gt;"",Y2502-W2502&gt;Resumen!$B$8),FALSE()),"Quento ","")&amp;IF(IFERROR(AND(X2502&lt;&gt;"",Y2502&lt;&gt;"",Y2502-X2502&gt;Resumen!$B$8),FALSE()),"Julicroc ","")&amp;"en este PDV"),"")</f>
        <v/>
      </c>
      <c r="AZ2502" s="22" t="str">
        <f aca="false">IF(COUNTIF('Plan Pehuamar - Lista'!$A$2:$A$167,A2502)&gt;0,"Sí","No")</f>
        <v>No</v>
      </c>
      <c r="BA2502" s="22" t="str">
        <f aca="false">IF(COUNTIF('Plan Combo 9+1'!$A$2:$A$226,A2502)&gt;0,"Sí","No")</f>
        <v>No</v>
      </c>
      <c r="BB2502" s="22" t="str">
        <f aca="false">IF(AH2502="","No",IF(BA2502="Sí",IF((AO2502-AH2502)&gt;Resumen!$B$6,"Sí","No"),IF((AO2502-AH2502)&gt;=Resumen!$B$132,"Sí","No")))</f>
        <v>No</v>
      </c>
      <c r="BC2502" s="22" t="str">
        <f aca="false">IF(AND(N2502="Sí",AL2502="Sí",AI2502=0),"Sí","No")</f>
        <v>No</v>
      </c>
      <c r="BD2502" s="22" t="str">
        <f aca="false">IF(COUNTIF('Plan 9+1 (con Pehuamar)'!$A$2:$A$227,A2502)&gt;0,"Sí","No")</f>
        <v>No</v>
      </c>
    </row>
    <row r="2503" customFormat="false" ht="15" hidden="false" customHeight="true" outlineLevel="0" collapsed="false">
      <c r="A2503" s="6" t="n">
        <v>205058</v>
      </c>
      <c r="B2503" s="6" t="n">
        <v>15</v>
      </c>
      <c r="C2503" s="6" t="n">
        <v>1505</v>
      </c>
      <c r="D2503" s="6" t="s">
        <v>398</v>
      </c>
      <c r="E2503" s="6" t="s">
        <v>2652</v>
      </c>
      <c r="F2503" s="6" t="s">
        <v>201</v>
      </c>
      <c r="G2503" s="6" t="s">
        <v>130</v>
      </c>
      <c r="H2503" s="6" t="s">
        <v>1715</v>
      </c>
      <c r="I2503" s="27" t="n">
        <v>8</v>
      </c>
      <c r="J2503" s="27" t="n">
        <v>0</v>
      </c>
      <c r="K2503" s="27" t="n">
        <v>2</v>
      </c>
      <c r="L2503" s="28" t="n">
        <f aca="false">I2503+J2503</f>
        <v>8</v>
      </c>
      <c r="M2503" s="28" t="n">
        <f aca="false">L2503+K2503</f>
        <v>10</v>
      </c>
      <c r="N2503" s="22" t="str">
        <f aca="false">IF(I2503&gt;0,"Sí","No")</f>
        <v>Sí</v>
      </c>
      <c r="O2503" s="22" t="str">
        <f aca="false">IF(J2503&gt;0,"Sí","No")</f>
        <v>No</v>
      </c>
      <c r="P2503" s="22" t="str">
        <f aca="false">IF(K2503&gt;0,"Sí","No")</f>
        <v>Sí</v>
      </c>
      <c r="Q2503" s="22" t="str">
        <f aca="false">IF(OR(I2503&gt;0,J2503&gt;0),"Sí","No")</f>
        <v>Sí</v>
      </c>
      <c r="R2503" s="27" t="n">
        <v>1900</v>
      </c>
      <c r="S2503" s="27" t="n">
        <v>2800</v>
      </c>
      <c r="T2503" s="27"/>
      <c r="U2503" s="27"/>
      <c r="V2503" s="27" t="n">
        <v>3700</v>
      </c>
      <c r="W2503" s="12" t="n">
        <f aca="false">IF(AND(I2503&gt;0,R2503&gt;0),(S2503-R2503)/R2503,"")</f>
        <v>0.473684210526316</v>
      </c>
      <c r="X2503" s="12" t="str">
        <f aca="false">IF(AND(J2503&gt;0,T2503&gt;0),(U2503-T2503)/T2503,"")</f>
        <v/>
      </c>
      <c r="Y2503" s="12" t="n">
        <f aca="false">IF(AND(K2503&gt;0,V2503&gt;0),(V2503-Resumen!$B$7)/Resumen!$B$7,"")</f>
        <v>0.48</v>
      </c>
      <c r="Z2503" s="28" t="n">
        <f aca="false">IF(AND(K2503&gt;0,I2503&gt;0,V2503&gt;0,S2503&gt;0),V2503-S2503,"")</f>
        <v>900</v>
      </c>
      <c r="AA2503" s="12" t="n">
        <f aca="false">IF(Z2503&lt;&gt;"",Z2503/S2503,"")</f>
        <v>0.321428571428571</v>
      </c>
      <c r="AB2503" s="28" t="str">
        <f aca="false">IF(AND(K2503&gt;0,J2503&gt;0,V2503&gt;0,U2503&gt;0),V2503-U2503,"")</f>
        <v/>
      </c>
      <c r="AC2503" s="12" t="str">
        <f aca="false">IF(AB2503&lt;&gt;"",AB2503/U2503,"")</f>
        <v/>
      </c>
      <c r="AD2503" s="27" t="n">
        <v>1</v>
      </c>
      <c r="AE2503" s="27" t="n">
        <v>2</v>
      </c>
      <c r="AF2503" s="27" t="n">
        <v>0</v>
      </c>
      <c r="AG2503" s="28" t="n">
        <f aca="false">AD2503+AE2503+AF2503</f>
        <v>3</v>
      </c>
      <c r="AH2503" s="12" t="n">
        <f aca="false">IF(AG2503&gt;0,AD2503/AG2503,"")</f>
        <v>0.333333333333333</v>
      </c>
      <c r="AI2503" s="27" t="n">
        <v>0</v>
      </c>
      <c r="AJ2503" s="27" t="n">
        <v>0</v>
      </c>
      <c r="AK2503" s="27" t="n">
        <v>0</v>
      </c>
      <c r="AL2503" s="22" t="str">
        <f aca="false">IF(OR(AJ2503&gt;0,AK2503&gt;0),"Sí","No")</f>
        <v>No</v>
      </c>
      <c r="AM2503" s="6" t="s">
        <v>198</v>
      </c>
      <c r="AN2503" s="6"/>
      <c r="AO2503" s="12" t="n">
        <f aca="false">IF(M2503&gt;0,K2503/M2503,"")</f>
        <v>0.2</v>
      </c>
      <c r="AP2503" s="22" t="str">
        <f aca="false">IF(M2503&gt;=Resumen!$B$5,"Alto","Bajo")</f>
        <v>Bajo</v>
      </c>
      <c r="AQ2503" s="22" t="str">
        <f aca="false">IF(AO2503&gt;=Resumen!$B$28,"Alto","Bajo")</f>
        <v>Bajo</v>
      </c>
      <c r="AR2503" s="22" t="str">
        <f aca="false">AP2503&amp;" Potencial / "&amp;AQ2503&amp;" Share"</f>
        <v>Bajo Potencial / Bajo Share</v>
      </c>
      <c r="AS2503" s="22" t="str">
        <f aca="false">IF(Q2503="Sí",IF(AO2503&gt;=Resumen!$B$29,"Alto","Bajo"),"")</f>
        <v>Bajo</v>
      </c>
      <c r="AT2503" s="22" t="str">
        <f aca="false">IF(AS2503&lt;&gt;"",AP2503&amp;" Potencial / "&amp;AS2503&amp;" Share","")</f>
        <v>Bajo Potencial / Bajo Share</v>
      </c>
      <c r="AU2503" s="22" t="str">
        <f aca="false">IF(AH2503="","Sin dato",IF(AH2503-AO2503&gt;Resumen!$B$6,"Sobre-exhibido",IF(AO2503-AH2503&gt;Resumen!$B$6,"Sub-exhibido","En línea")))</f>
        <v>Sobre-exhibido</v>
      </c>
      <c r="AV2503" s="22" t="n">
        <f aca="false">IF(AT2503="","",IF(AT2503="Alto Potencial / Bajo Share",1,IF(AT2503="Alto Potencial / Alto Share",2,IF(AT2503="Bajo Potencial / Alto Share",3,4))))</f>
        <v>4</v>
      </c>
      <c r="AW2503" s="22" t="str">
        <f aca="false">IF(Q2503="No","Sin competencia directa",IF(AV2503=1,"1 - Foco Conquista (Alto Pot / Bajo Share)",IF(AV2503=2,"2 - Foco Defensa (Alto Pot / Alto Share)",IF(AV2503=3,"3 - Monitoreo (Bajo Pot / Alto Share)","4 - Baja Prioridad (Bajo Pot / Bajo Share)"))))</f>
        <v>4 - Baja Prioridad (Bajo Pot / Bajo Share)</v>
      </c>
      <c r="AX2503" s="12" t="str">
        <f aca="false">IF(OR(IFERROR(AND(W2503&lt;&gt;"",Y2503&lt;&gt;"",Y2503-W2503&gt;Resumen!$B$8),FALSE()),IFERROR(AND(X2503&lt;&gt;"",Y2503&lt;&gt;"",Y2503-X2503&gt;Resumen!$B$8),FALSE())),MAX(IF(IFERROR(AND(W2503&lt;&gt;"",Y2503&lt;&gt;"",Y2503-W2503&gt;Resumen!$B$8),FALSE()),Y2503-W2503,0),IF(IFERROR(AND(X2503&lt;&gt;"",Y2503&lt;&gt;"",Y2503-X2503&gt;Resumen!$B$8),FALSE()),Y2503-X2503,0)),"")</f>
        <v/>
      </c>
      <c r="AY2503" s="22" t="str">
        <f aca="false">IF(OR(IFERROR(AND(W2503&lt;&gt;"",Y2503&lt;&gt;"",Y2503-W2503&gt;Resumen!$B$8),FALSE()),IFERROR(AND(X2503&lt;&gt;"",Y2503&lt;&gt;"",Y2503-X2503&gt;Resumen!$B$8),FALSE())),TRIM("Lays tiene mayor markup que "&amp;IF(IFERROR(AND(W2503&lt;&gt;"",Y2503&lt;&gt;"",Y2503-W2503&gt;Resumen!$B$8),FALSE()),"Quento ","")&amp;IF(IFERROR(AND(X2503&lt;&gt;"",Y2503&lt;&gt;"",Y2503-X2503&gt;Resumen!$B$8),FALSE()),"Julicroc ","")&amp;"en este PDV"),"")</f>
        <v/>
      </c>
      <c r="AZ2503" s="22" t="str">
        <f aca="false">IF(COUNTIF('Plan Pehuamar - Lista'!$A$2:$A$167,A2503)&gt;0,"Sí","No")</f>
        <v>No</v>
      </c>
      <c r="BA2503" s="22" t="str">
        <f aca="false">IF(COUNTIF('Plan Combo 9+1'!$A$2:$A$226,A2503)&gt;0,"Sí","No")</f>
        <v>No</v>
      </c>
      <c r="BB2503" s="22" t="str">
        <f aca="false">IF(AH2503="","No",IF(BA2503="Sí",IF((AO2503-AH2503)&gt;Resumen!$B$6,"Sí","No"),IF((AO2503-AH2503)&gt;=Resumen!$B$132,"Sí","No")))</f>
        <v>No</v>
      </c>
      <c r="BC2503" s="22" t="str">
        <f aca="false">IF(AND(N2503="Sí",AL2503="Sí",AI2503=0),"Sí","No")</f>
        <v>No</v>
      </c>
      <c r="BD2503" s="22" t="str">
        <f aca="false">IF(COUNTIF('Plan 9+1 (con Pehuamar)'!$A$2:$A$227,A2503)&gt;0,"Sí","No")</f>
        <v>No</v>
      </c>
    </row>
    <row r="2504" customFormat="false" ht="15" hidden="false" customHeight="true" outlineLevel="0" collapsed="false">
      <c r="A2504" s="6" t="n">
        <v>205062</v>
      </c>
      <c r="B2504" s="6" t="n">
        <v>15</v>
      </c>
      <c r="C2504" s="6" t="n">
        <v>1505</v>
      </c>
      <c r="D2504" s="6" t="s">
        <v>398</v>
      </c>
      <c r="E2504" s="6" t="s">
        <v>2650</v>
      </c>
      <c r="F2504" s="6" t="s">
        <v>206</v>
      </c>
      <c r="G2504" s="6" t="s">
        <v>130</v>
      </c>
      <c r="H2504" s="6" t="s">
        <v>1715</v>
      </c>
      <c r="I2504" s="27" t="n">
        <v>8</v>
      </c>
      <c r="J2504" s="27" t="n">
        <v>8</v>
      </c>
      <c r="K2504" s="27" t="n">
        <v>3</v>
      </c>
      <c r="L2504" s="28" t="n">
        <f aca="false">I2504+J2504</f>
        <v>16</v>
      </c>
      <c r="M2504" s="28" t="n">
        <f aca="false">L2504+K2504</f>
        <v>19</v>
      </c>
      <c r="N2504" s="22" t="str">
        <f aca="false">IF(I2504&gt;0,"Sí","No")</f>
        <v>Sí</v>
      </c>
      <c r="O2504" s="22" t="str">
        <f aca="false">IF(J2504&gt;0,"Sí","No")</f>
        <v>Sí</v>
      </c>
      <c r="P2504" s="22" t="str">
        <f aca="false">IF(K2504&gt;0,"Sí","No")</f>
        <v>Sí</v>
      </c>
      <c r="Q2504" s="22" t="str">
        <f aca="false">IF(OR(I2504&gt;0,J2504&gt;0),"Sí","No")</f>
        <v>Sí</v>
      </c>
      <c r="R2504" s="27" t="n">
        <v>1900</v>
      </c>
      <c r="S2504" s="27" t="n">
        <v>2700</v>
      </c>
      <c r="T2504" s="27" t="n">
        <v>1350</v>
      </c>
      <c r="U2504" s="27" t="n">
        <v>2100</v>
      </c>
      <c r="V2504" s="27" t="n">
        <v>3600</v>
      </c>
      <c r="W2504" s="12" t="n">
        <f aca="false">IF(AND(I2504&gt;0,R2504&gt;0),(S2504-R2504)/R2504,"")</f>
        <v>0.421052631578947</v>
      </c>
      <c r="X2504" s="12" t="n">
        <f aca="false">IF(AND(J2504&gt;0,T2504&gt;0),(U2504-T2504)/T2504,"")</f>
        <v>0.555555555555556</v>
      </c>
      <c r="Y2504" s="12" t="n">
        <f aca="false">IF(AND(K2504&gt;0,V2504&gt;0),(V2504-Resumen!$B$7)/Resumen!$B$7,"")</f>
        <v>0.44</v>
      </c>
      <c r="Z2504" s="28" t="n">
        <f aca="false">IF(AND(K2504&gt;0,I2504&gt;0,V2504&gt;0,S2504&gt;0),V2504-S2504,"")</f>
        <v>900</v>
      </c>
      <c r="AA2504" s="12" t="n">
        <f aca="false">IF(Z2504&lt;&gt;"",Z2504/S2504,"")</f>
        <v>0.333333333333333</v>
      </c>
      <c r="AB2504" s="28" t="n">
        <f aca="false">IF(AND(K2504&gt;0,J2504&gt;0,V2504&gt;0,U2504&gt;0),V2504-U2504,"")</f>
        <v>1500</v>
      </c>
      <c r="AC2504" s="12" t="n">
        <f aca="false">IF(AB2504&lt;&gt;"",AB2504/U2504,"")</f>
        <v>0.714285714285714</v>
      </c>
      <c r="AD2504" s="27" t="n">
        <v>3</v>
      </c>
      <c r="AE2504" s="27" t="n">
        <v>3</v>
      </c>
      <c r="AF2504" s="27" t="n">
        <v>2</v>
      </c>
      <c r="AG2504" s="28" t="n">
        <f aca="false">AD2504+AE2504+AF2504</f>
        <v>8</v>
      </c>
      <c r="AH2504" s="12" t="n">
        <f aca="false">IF(AG2504&gt;0,AD2504/AG2504,"")</f>
        <v>0.375</v>
      </c>
      <c r="AI2504" s="27" t="n">
        <v>0</v>
      </c>
      <c r="AJ2504" s="27" t="n">
        <v>0</v>
      </c>
      <c r="AK2504" s="27" t="n">
        <v>0</v>
      </c>
      <c r="AL2504" s="22" t="str">
        <f aca="false">IF(OR(AJ2504&gt;0,AK2504&gt;0),"Sí","No")</f>
        <v>No</v>
      </c>
      <c r="AM2504" s="6" t="s">
        <v>198</v>
      </c>
      <c r="AN2504" s="6" t="s">
        <v>198</v>
      </c>
      <c r="AO2504" s="12" t="n">
        <f aca="false">IF(M2504&gt;0,K2504/M2504,"")</f>
        <v>0.157894736842105</v>
      </c>
      <c r="AP2504" s="22" t="str">
        <f aca="false">IF(M2504&gt;=Resumen!$B$5,"Alto","Bajo")</f>
        <v>Bajo</v>
      </c>
      <c r="AQ2504" s="22" t="str">
        <f aca="false">IF(AO2504&gt;=Resumen!$B$28,"Alto","Bajo")</f>
        <v>Bajo</v>
      </c>
      <c r="AR2504" s="22" t="str">
        <f aca="false">AP2504&amp;" Potencial / "&amp;AQ2504&amp;" Share"</f>
        <v>Bajo Potencial / Bajo Share</v>
      </c>
      <c r="AS2504" s="22" t="str">
        <f aca="false">IF(Q2504="Sí",IF(AO2504&gt;=Resumen!$B$29,"Alto","Bajo"),"")</f>
        <v>Bajo</v>
      </c>
      <c r="AT2504" s="22" t="str">
        <f aca="false">IF(AS2504&lt;&gt;"",AP2504&amp;" Potencial / "&amp;AS2504&amp;" Share","")</f>
        <v>Bajo Potencial / Bajo Share</v>
      </c>
      <c r="AU2504" s="22" t="str">
        <f aca="false">IF(AH2504="","Sin dato",IF(AH2504-AO2504&gt;Resumen!$B$6,"Sobre-exhibido",IF(AO2504-AH2504&gt;Resumen!$B$6,"Sub-exhibido","En línea")))</f>
        <v>Sobre-exhibido</v>
      </c>
      <c r="AV2504" s="22" t="n">
        <f aca="false">IF(AT2504="","",IF(AT2504="Alto Potencial / Bajo Share",1,IF(AT2504="Alto Potencial / Alto Share",2,IF(AT2504="Bajo Potencial / Alto Share",3,4))))</f>
        <v>4</v>
      </c>
      <c r="AW2504" s="22" t="str">
        <f aca="false">IF(Q2504="No","Sin competencia directa",IF(AV2504=1,"1 - Foco Conquista (Alto Pot / Bajo Share)",IF(AV2504=2,"2 - Foco Defensa (Alto Pot / Alto Share)",IF(AV2504=3,"3 - Monitoreo (Bajo Pot / Alto Share)","4 - Baja Prioridad (Bajo Pot / Bajo Share)"))))</f>
        <v>4 - Baja Prioridad (Bajo Pot / Bajo Share)</v>
      </c>
      <c r="AX2504" s="12" t="str">
        <f aca="false">IF(OR(IFERROR(AND(W2504&lt;&gt;"",Y2504&lt;&gt;"",Y2504-W2504&gt;Resumen!$B$8),FALSE()),IFERROR(AND(X2504&lt;&gt;"",Y2504&lt;&gt;"",Y2504-X2504&gt;Resumen!$B$8),FALSE())),MAX(IF(IFERROR(AND(W2504&lt;&gt;"",Y2504&lt;&gt;"",Y2504-W2504&gt;Resumen!$B$8),FALSE()),Y2504-W2504,0),IF(IFERROR(AND(X2504&lt;&gt;"",Y2504&lt;&gt;"",Y2504-X2504&gt;Resumen!$B$8),FALSE()),Y2504-X2504,0)),"")</f>
        <v/>
      </c>
      <c r="AY2504" s="22" t="str">
        <f aca="false">IF(OR(IFERROR(AND(W2504&lt;&gt;"",Y2504&lt;&gt;"",Y2504-W2504&gt;Resumen!$B$8),FALSE()),IFERROR(AND(X2504&lt;&gt;"",Y2504&lt;&gt;"",Y2504-X2504&gt;Resumen!$B$8),FALSE())),TRIM("Lays tiene mayor markup que "&amp;IF(IFERROR(AND(W2504&lt;&gt;"",Y2504&lt;&gt;"",Y2504-W2504&gt;Resumen!$B$8),FALSE()),"Quento ","")&amp;IF(IFERROR(AND(X2504&lt;&gt;"",Y2504&lt;&gt;"",Y2504-X2504&gt;Resumen!$B$8),FALSE()),"Julicroc ","")&amp;"en este PDV"),"")</f>
        <v/>
      </c>
      <c r="AZ2504" s="22" t="str">
        <f aca="false">IF(COUNTIF('Plan Pehuamar - Lista'!$A$2:$A$167,A2504)&gt;0,"Sí","No")</f>
        <v>No</v>
      </c>
      <c r="BA2504" s="22" t="str">
        <f aca="false">IF(COUNTIF('Plan Combo 9+1'!$A$2:$A$226,A2504)&gt;0,"Sí","No")</f>
        <v>No</v>
      </c>
      <c r="BB2504" s="22" t="str">
        <f aca="false">IF(AH2504="","No",IF(BA2504="Sí",IF((AO2504-AH2504)&gt;Resumen!$B$6,"Sí","No"),IF((AO2504-AH2504)&gt;=Resumen!$B$132,"Sí","No")))</f>
        <v>No</v>
      </c>
      <c r="BC2504" s="22" t="str">
        <f aca="false">IF(AND(N2504="Sí",AL2504="Sí",AI2504=0),"Sí","No")</f>
        <v>No</v>
      </c>
      <c r="BD2504" s="22" t="str">
        <f aca="false">IF(COUNTIF('Plan 9+1 (con Pehuamar)'!$A$2:$A$227,A2504)&gt;0,"Sí","No")</f>
        <v>No</v>
      </c>
    </row>
    <row r="2505" customFormat="false" ht="15" hidden="false" customHeight="true" outlineLevel="0" collapsed="false">
      <c r="A2505" s="6" t="n">
        <v>201137</v>
      </c>
      <c r="B2505" s="6" t="n">
        <v>16</v>
      </c>
      <c r="C2505" s="6" t="n">
        <v>1601</v>
      </c>
      <c r="D2505" s="6" t="s">
        <v>194</v>
      </c>
      <c r="E2505" s="6" t="s">
        <v>2653</v>
      </c>
      <c r="F2505" s="6" t="s">
        <v>466</v>
      </c>
      <c r="G2505" s="6" t="s">
        <v>130</v>
      </c>
      <c r="H2505" s="6" t="s">
        <v>1715</v>
      </c>
      <c r="I2505" s="27" t="n">
        <v>10</v>
      </c>
      <c r="J2505" s="27" t="n">
        <v>40</v>
      </c>
      <c r="K2505" s="27" t="n">
        <v>20</v>
      </c>
      <c r="L2505" s="28" t="n">
        <f aca="false">I2505+J2505</f>
        <v>50</v>
      </c>
      <c r="M2505" s="28" t="n">
        <f aca="false">L2505+K2505</f>
        <v>70</v>
      </c>
      <c r="N2505" s="22" t="str">
        <f aca="false">IF(I2505&gt;0,"Sí","No")</f>
        <v>Sí</v>
      </c>
      <c r="O2505" s="22" t="str">
        <f aca="false">IF(J2505&gt;0,"Sí","No")</f>
        <v>Sí</v>
      </c>
      <c r="P2505" s="22" t="str">
        <f aca="false">IF(K2505&gt;0,"Sí","No")</f>
        <v>Sí</v>
      </c>
      <c r="Q2505" s="22" t="str">
        <f aca="false">IF(OR(I2505&gt;0,J2505&gt;0),"Sí","No")</f>
        <v>Sí</v>
      </c>
      <c r="R2505" s="27" t="n">
        <v>1750</v>
      </c>
      <c r="S2505" s="27" t="n">
        <v>2500</v>
      </c>
      <c r="T2505" s="27" t="n">
        <v>1200</v>
      </c>
      <c r="U2505" s="27" t="n">
        <v>1800</v>
      </c>
      <c r="V2505" s="27" t="n">
        <v>3500</v>
      </c>
      <c r="W2505" s="12" t="n">
        <f aca="false">IF(AND(I2505&gt;0,R2505&gt;0),(S2505-R2505)/R2505,"")</f>
        <v>0.428571428571429</v>
      </c>
      <c r="X2505" s="12" t="n">
        <f aca="false">IF(AND(J2505&gt;0,T2505&gt;0),(U2505-T2505)/T2505,"")</f>
        <v>0.5</v>
      </c>
      <c r="Y2505" s="12" t="n">
        <f aca="false">IF(AND(K2505&gt;0,V2505&gt;0),(V2505-Resumen!$B$7)/Resumen!$B$7,"")</f>
        <v>0.4</v>
      </c>
      <c r="Z2505" s="28" t="n">
        <f aca="false">IF(AND(K2505&gt;0,I2505&gt;0,V2505&gt;0,S2505&gt;0),V2505-S2505,"")</f>
        <v>1000</v>
      </c>
      <c r="AA2505" s="12" t="n">
        <f aca="false">IF(Z2505&lt;&gt;"",Z2505/S2505,"")</f>
        <v>0.4</v>
      </c>
      <c r="AB2505" s="28" t="n">
        <f aca="false">IF(AND(K2505&gt;0,J2505&gt;0,V2505&gt;0,U2505&gt;0),V2505-U2505,"")</f>
        <v>1700</v>
      </c>
      <c r="AC2505" s="12" t="n">
        <f aca="false">IF(AB2505&lt;&gt;"",AB2505/U2505,"")</f>
        <v>0.944444444444444</v>
      </c>
      <c r="AD2505" s="27" t="n">
        <v>4</v>
      </c>
      <c r="AE2505" s="27" t="n">
        <v>2</v>
      </c>
      <c r="AF2505" s="27" t="n">
        <v>7</v>
      </c>
      <c r="AG2505" s="28" t="n">
        <f aca="false">AD2505+AE2505+AF2505</f>
        <v>13</v>
      </c>
      <c r="AH2505" s="12" t="n">
        <f aca="false">IF(AG2505&gt;0,AD2505/AG2505,"")</f>
        <v>0.307692307692308</v>
      </c>
      <c r="AI2505" s="27" t="n">
        <v>1</v>
      </c>
      <c r="AJ2505" s="27" t="n">
        <v>0</v>
      </c>
      <c r="AK2505" s="27" t="n">
        <v>1</v>
      </c>
      <c r="AL2505" s="22" t="str">
        <f aca="false">IF(OR(AJ2505&gt;0,AK2505&gt;0),"Sí","No")</f>
        <v>Sí</v>
      </c>
      <c r="AM2505" s="6" t="s">
        <v>198</v>
      </c>
      <c r="AN2505" s="6" t="s">
        <v>198</v>
      </c>
      <c r="AO2505" s="12" t="n">
        <f aca="false">IF(M2505&gt;0,K2505/M2505,"")</f>
        <v>0.285714285714286</v>
      </c>
      <c r="AP2505" s="22" t="str">
        <f aca="false">IF(M2505&gt;=Resumen!$B$5,"Alto","Bajo")</f>
        <v>Alto</v>
      </c>
      <c r="AQ2505" s="22" t="str">
        <f aca="false">IF(AO2505&gt;=Resumen!$B$28,"Alto","Bajo")</f>
        <v>Bajo</v>
      </c>
      <c r="AR2505" s="22" t="str">
        <f aca="false">AP2505&amp;" Potencial / "&amp;AQ2505&amp;" Share"</f>
        <v>Alto Potencial / Bajo Share</v>
      </c>
      <c r="AS2505" s="22" t="str">
        <f aca="false">IF(Q2505="Sí",IF(AO2505&gt;=Resumen!$B$29,"Alto","Bajo"),"")</f>
        <v>Bajo</v>
      </c>
      <c r="AT2505" s="22" t="str">
        <f aca="false">IF(AS2505&lt;&gt;"",AP2505&amp;" Potencial / "&amp;AS2505&amp;" Share","")</f>
        <v>Alto Potencial / Bajo Share</v>
      </c>
      <c r="AU2505" s="22" t="str">
        <f aca="false">IF(AH2505="","Sin dato",IF(AH2505-AO2505&gt;Resumen!$B$6,"Sobre-exhibido",IF(AO2505-AH2505&gt;Resumen!$B$6,"Sub-exhibido","En línea")))</f>
        <v>En línea</v>
      </c>
      <c r="AV2505" s="22" t="n">
        <f aca="false">IF(AT2505="","",IF(AT2505="Alto Potencial / Bajo Share",1,IF(AT2505="Alto Potencial / Alto Share",2,IF(AT2505="Bajo Potencial / Alto Share",3,4))))</f>
        <v>1</v>
      </c>
      <c r="AW2505" s="22" t="str">
        <f aca="false">IF(Q2505="No","Sin competencia directa",IF(AV2505=1,"1 - Foco Conquista (Alto Pot / Bajo Share)",IF(AV2505=2,"2 - Foco Defensa (Alto Pot / Alto Share)",IF(AV2505=3,"3 - Monitoreo (Bajo Pot / Alto Share)","4 - Baja Prioridad (Bajo Pot / Bajo Share)"))))</f>
        <v>1 - Foco Conquista (Alto Pot / Bajo Share)</v>
      </c>
      <c r="AX2505" s="12" t="str">
        <f aca="false">IF(OR(IFERROR(AND(W2505&lt;&gt;"",Y2505&lt;&gt;"",Y2505-W2505&gt;Resumen!$B$8),FALSE()),IFERROR(AND(X2505&lt;&gt;"",Y2505&lt;&gt;"",Y2505-X2505&gt;Resumen!$B$8),FALSE())),MAX(IF(IFERROR(AND(W2505&lt;&gt;"",Y2505&lt;&gt;"",Y2505-W2505&gt;Resumen!$B$8),FALSE()),Y2505-W2505,0),IF(IFERROR(AND(X2505&lt;&gt;"",Y2505&lt;&gt;"",Y2505-X2505&gt;Resumen!$B$8),FALSE()),Y2505-X2505,0)),"")</f>
        <v/>
      </c>
      <c r="AY2505" s="22" t="str">
        <f aca="false">IF(OR(IFERROR(AND(W2505&lt;&gt;"",Y2505&lt;&gt;"",Y2505-W2505&gt;Resumen!$B$8),FALSE()),IFERROR(AND(X2505&lt;&gt;"",Y2505&lt;&gt;"",Y2505-X2505&gt;Resumen!$B$8),FALSE())),TRIM("Lays tiene mayor markup que "&amp;IF(IFERROR(AND(W2505&lt;&gt;"",Y2505&lt;&gt;"",Y2505-W2505&gt;Resumen!$B$8),FALSE()),"Quento ","")&amp;IF(IFERROR(AND(X2505&lt;&gt;"",Y2505&lt;&gt;"",Y2505-X2505&gt;Resumen!$B$8),FALSE()),"Julicroc ","")&amp;"en este PDV"),"")</f>
        <v/>
      </c>
      <c r="AZ2505" s="22" t="str">
        <f aca="false">IF(COUNTIF('Plan Pehuamar - Lista'!$A$2:$A$167,A2505)&gt;0,"Sí","No")</f>
        <v>No</v>
      </c>
      <c r="BA2505" s="22" t="str">
        <f aca="false">IF(COUNTIF('Plan Combo 9+1'!$A$2:$A$226,A2505)&gt;0,"Sí","No")</f>
        <v>No</v>
      </c>
      <c r="BB2505" s="22" t="str">
        <f aca="false">IF(AH2505="","No",IF(BA2505="Sí",IF((AO2505-AH2505)&gt;Resumen!$B$6,"Sí","No"),IF((AO2505-AH2505)&gt;=Resumen!$B$132,"Sí","No")))</f>
        <v>No</v>
      </c>
      <c r="BC2505" s="22" t="str">
        <f aca="false">IF(AND(N2505="Sí",AL2505="Sí",AI2505=0),"Sí","No")</f>
        <v>No</v>
      </c>
      <c r="BD2505" s="22" t="str">
        <f aca="false">IF(COUNTIF('Plan 9+1 (con Pehuamar)'!$A$2:$A$227,A2505)&gt;0,"Sí","No")</f>
        <v>No</v>
      </c>
    </row>
    <row r="2506" customFormat="false" ht="15" hidden="false" customHeight="true" outlineLevel="0" collapsed="false">
      <c r="A2506" s="6" t="n">
        <v>201138</v>
      </c>
      <c r="B2506" s="6" t="n">
        <v>16</v>
      </c>
      <c r="C2506" s="6" t="n">
        <v>1601</v>
      </c>
      <c r="D2506" s="6" t="s">
        <v>194</v>
      </c>
      <c r="E2506" s="6" t="s">
        <v>2654</v>
      </c>
      <c r="F2506" s="6" t="s">
        <v>466</v>
      </c>
      <c r="G2506" s="6" t="s">
        <v>130</v>
      </c>
      <c r="H2506" s="6" t="s">
        <v>1715</v>
      </c>
      <c r="I2506" s="27" t="n">
        <v>14</v>
      </c>
      <c r="J2506" s="27" t="n">
        <v>20</v>
      </c>
      <c r="K2506" s="27" t="n">
        <v>10</v>
      </c>
      <c r="L2506" s="28" t="n">
        <f aca="false">I2506+J2506</f>
        <v>34</v>
      </c>
      <c r="M2506" s="28" t="n">
        <f aca="false">L2506+K2506</f>
        <v>44</v>
      </c>
      <c r="N2506" s="22" t="str">
        <f aca="false">IF(I2506&gt;0,"Sí","No")</f>
        <v>Sí</v>
      </c>
      <c r="O2506" s="22" t="str">
        <f aca="false">IF(J2506&gt;0,"Sí","No")</f>
        <v>Sí</v>
      </c>
      <c r="P2506" s="22" t="str">
        <f aca="false">IF(K2506&gt;0,"Sí","No")</f>
        <v>Sí</v>
      </c>
      <c r="Q2506" s="22" t="str">
        <f aca="false">IF(OR(I2506&gt;0,J2506&gt;0),"Sí","No")</f>
        <v>Sí</v>
      </c>
      <c r="R2506" s="27" t="n">
        <v>2000</v>
      </c>
      <c r="S2506" s="27" t="n">
        <v>3000</v>
      </c>
      <c r="T2506" s="27" t="n">
        <v>1200</v>
      </c>
      <c r="U2506" s="27" t="n">
        <v>2000</v>
      </c>
      <c r="V2506" s="27" t="n">
        <v>3600</v>
      </c>
      <c r="W2506" s="12" t="n">
        <f aca="false">IF(AND(I2506&gt;0,R2506&gt;0),(S2506-R2506)/R2506,"")</f>
        <v>0.5</v>
      </c>
      <c r="X2506" s="12" t="n">
        <f aca="false">IF(AND(J2506&gt;0,T2506&gt;0),(U2506-T2506)/T2506,"")</f>
        <v>0.666666666666667</v>
      </c>
      <c r="Y2506" s="12" t="n">
        <f aca="false">IF(AND(K2506&gt;0,V2506&gt;0),(V2506-Resumen!$B$7)/Resumen!$B$7,"")</f>
        <v>0.44</v>
      </c>
      <c r="Z2506" s="28" t="n">
        <f aca="false">IF(AND(K2506&gt;0,I2506&gt;0,V2506&gt;0,S2506&gt;0),V2506-S2506,"")</f>
        <v>600</v>
      </c>
      <c r="AA2506" s="12" t="n">
        <f aca="false">IF(Z2506&lt;&gt;"",Z2506/S2506,"")</f>
        <v>0.2</v>
      </c>
      <c r="AB2506" s="28" t="n">
        <f aca="false">IF(AND(K2506&gt;0,J2506&gt;0,V2506&gt;0,U2506&gt;0),V2506-U2506,"")</f>
        <v>1600</v>
      </c>
      <c r="AC2506" s="12" t="n">
        <f aca="false">IF(AB2506&lt;&gt;"",AB2506/U2506,"")</f>
        <v>0.8</v>
      </c>
      <c r="AD2506" s="27" t="n">
        <v>3</v>
      </c>
      <c r="AE2506" s="27" t="n">
        <v>3</v>
      </c>
      <c r="AF2506" s="27" t="n">
        <v>5</v>
      </c>
      <c r="AG2506" s="28" t="n">
        <f aca="false">AD2506+AE2506+AF2506</f>
        <v>11</v>
      </c>
      <c r="AH2506" s="12" t="n">
        <f aca="false">IF(AG2506&gt;0,AD2506/AG2506,"")</f>
        <v>0.272727272727273</v>
      </c>
      <c r="AI2506" s="27" t="n">
        <v>1</v>
      </c>
      <c r="AJ2506" s="27" t="n">
        <v>1</v>
      </c>
      <c r="AK2506" s="27" t="n">
        <v>1</v>
      </c>
      <c r="AL2506" s="22" t="str">
        <f aca="false">IF(OR(AJ2506&gt;0,AK2506&gt;0),"Sí","No")</f>
        <v>Sí</v>
      </c>
      <c r="AM2506" s="6" t="s">
        <v>198</v>
      </c>
      <c r="AN2506" s="6" t="s">
        <v>198</v>
      </c>
      <c r="AO2506" s="12" t="n">
        <f aca="false">IF(M2506&gt;0,K2506/M2506,"")</f>
        <v>0.227272727272727</v>
      </c>
      <c r="AP2506" s="22" t="str">
        <f aca="false">IF(M2506&gt;=Resumen!$B$5,"Alto","Bajo")</f>
        <v>Alto</v>
      </c>
      <c r="AQ2506" s="22" t="str">
        <f aca="false">IF(AO2506&gt;=Resumen!$B$28,"Alto","Bajo")</f>
        <v>Bajo</v>
      </c>
      <c r="AR2506" s="22" t="str">
        <f aca="false">AP2506&amp;" Potencial / "&amp;AQ2506&amp;" Share"</f>
        <v>Alto Potencial / Bajo Share</v>
      </c>
      <c r="AS2506" s="22" t="str">
        <f aca="false">IF(Q2506="Sí",IF(AO2506&gt;=Resumen!$B$29,"Alto","Bajo"),"")</f>
        <v>Bajo</v>
      </c>
      <c r="AT2506" s="22" t="str">
        <f aca="false">IF(AS2506&lt;&gt;"",AP2506&amp;" Potencial / "&amp;AS2506&amp;" Share","")</f>
        <v>Alto Potencial / Bajo Share</v>
      </c>
      <c r="AU2506" s="22" t="str">
        <f aca="false">IF(AH2506="","Sin dato",IF(AH2506-AO2506&gt;Resumen!$B$6,"Sobre-exhibido",IF(AO2506-AH2506&gt;Resumen!$B$6,"Sub-exhibido","En línea")))</f>
        <v>En línea</v>
      </c>
      <c r="AV2506" s="22" t="n">
        <f aca="false">IF(AT2506="","",IF(AT2506="Alto Potencial / Bajo Share",1,IF(AT2506="Alto Potencial / Alto Share",2,IF(AT2506="Bajo Potencial / Alto Share",3,4))))</f>
        <v>1</v>
      </c>
      <c r="AW2506" s="22" t="str">
        <f aca="false">IF(Q2506="No","Sin competencia directa",IF(AV2506=1,"1 - Foco Conquista (Alto Pot / Bajo Share)",IF(AV2506=2,"2 - Foco Defensa (Alto Pot / Alto Share)",IF(AV2506=3,"3 - Monitoreo (Bajo Pot / Alto Share)","4 - Baja Prioridad (Bajo Pot / Bajo Share)"))))</f>
        <v>1 - Foco Conquista (Alto Pot / Bajo Share)</v>
      </c>
      <c r="AX2506" s="12" t="str">
        <f aca="false">IF(OR(IFERROR(AND(W2506&lt;&gt;"",Y2506&lt;&gt;"",Y2506-W2506&gt;Resumen!$B$8),FALSE()),IFERROR(AND(X2506&lt;&gt;"",Y2506&lt;&gt;"",Y2506-X2506&gt;Resumen!$B$8),FALSE())),MAX(IF(IFERROR(AND(W2506&lt;&gt;"",Y2506&lt;&gt;"",Y2506-W2506&gt;Resumen!$B$8),FALSE()),Y2506-W2506,0),IF(IFERROR(AND(X2506&lt;&gt;"",Y2506&lt;&gt;"",Y2506-X2506&gt;Resumen!$B$8),FALSE()),Y2506-X2506,0)),"")</f>
        <v/>
      </c>
      <c r="AY2506" s="22" t="str">
        <f aca="false">IF(OR(IFERROR(AND(W2506&lt;&gt;"",Y2506&lt;&gt;"",Y2506-W2506&gt;Resumen!$B$8),FALSE()),IFERROR(AND(X2506&lt;&gt;"",Y2506&lt;&gt;"",Y2506-X2506&gt;Resumen!$B$8),FALSE())),TRIM("Lays tiene mayor markup que "&amp;IF(IFERROR(AND(W2506&lt;&gt;"",Y2506&lt;&gt;"",Y2506-W2506&gt;Resumen!$B$8),FALSE()),"Quento ","")&amp;IF(IFERROR(AND(X2506&lt;&gt;"",Y2506&lt;&gt;"",Y2506-X2506&gt;Resumen!$B$8),FALSE()),"Julicroc ","")&amp;"en este PDV"),"")</f>
        <v/>
      </c>
      <c r="AZ2506" s="22" t="str">
        <f aca="false">IF(COUNTIF('Plan Pehuamar - Lista'!$A$2:$A$167,A2506)&gt;0,"Sí","No")</f>
        <v>No</v>
      </c>
      <c r="BA2506" s="22" t="str">
        <f aca="false">IF(COUNTIF('Plan Combo 9+1'!$A$2:$A$226,A2506)&gt;0,"Sí","No")</f>
        <v>Sí</v>
      </c>
      <c r="BB2506" s="22" t="str">
        <f aca="false">IF(AH2506="","No",IF(BA2506="Sí",IF((AO2506-AH2506)&gt;Resumen!$B$6,"Sí","No"),IF((AO2506-AH2506)&gt;=Resumen!$B$132,"Sí","No")))</f>
        <v>No</v>
      </c>
      <c r="BC2506" s="22" t="str">
        <f aca="false">IF(AND(N2506="Sí",AL2506="Sí",AI2506=0),"Sí","No")</f>
        <v>No</v>
      </c>
      <c r="BD2506" s="22" t="str">
        <f aca="false">IF(COUNTIF('Plan 9+1 (con Pehuamar)'!$A$2:$A$227,A2506)&gt;0,"Sí","No")</f>
        <v>Sí</v>
      </c>
    </row>
    <row r="2507" customFormat="false" ht="15" hidden="false" customHeight="true" outlineLevel="0" collapsed="false">
      <c r="A2507" s="6" t="n">
        <v>201448</v>
      </c>
      <c r="B2507" s="6" t="n">
        <v>16</v>
      </c>
      <c r="C2507" s="6" t="n">
        <v>1601</v>
      </c>
      <c r="D2507" s="6" t="s">
        <v>194</v>
      </c>
      <c r="E2507" s="6" t="s">
        <v>2655</v>
      </c>
      <c r="F2507" s="6" t="s">
        <v>201</v>
      </c>
      <c r="G2507" s="6" t="s">
        <v>130</v>
      </c>
      <c r="H2507" s="6" t="s">
        <v>1715</v>
      </c>
      <c r="I2507" s="27" t="n">
        <v>10</v>
      </c>
      <c r="J2507" s="27" t="n">
        <v>15</v>
      </c>
      <c r="K2507" s="27" t="n">
        <v>5</v>
      </c>
      <c r="L2507" s="28" t="n">
        <f aca="false">I2507+J2507</f>
        <v>25</v>
      </c>
      <c r="M2507" s="28" t="n">
        <f aca="false">L2507+K2507</f>
        <v>30</v>
      </c>
      <c r="N2507" s="22" t="str">
        <f aca="false">IF(I2507&gt;0,"Sí","No")</f>
        <v>Sí</v>
      </c>
      <c r="O2507" s="22" t="str">
        <f aca="false">IF(J2507&gt;0,"Sí","No")</f>
        <v>Sí</v>
      </c>
      <c r="P2507" s="22" t="str">
        <f aca="false">IF(K2507&gt;0,"Sí","No")</f>
        <v>Sí</v>
      </c>
      <c r="Q2507" s="22" t="str">
        <f aca="false">IF(OR(I2507&gt;0,J2507&gt;0),"Sí","No")</f>
        <v>Sí</v>
      </c>
      <c r="R2507" s="27" t="n">
        <v>2000</v>
      </c>
      <c r="S2507" s="27" t="n">
        <v>2800</v>
      </c>
      <c r="T2507" s="27" t="n">
        <v>1200</v>
      </c>
      <c r="U2507" s="27" t="n">
        <v>1800</v>
      </c>
      <c r="V2507" s="27" t="n">
        <v>3500</v>
      </c>
      <c r="W2507" s="12" t="n">
        <f aca="false">IF(AND(I2507&gt;0,R2507&gt;0),(S2507-R2507)/R2507,"")</f>
        <v>0.4</v>
      </c>
      <c r="X2507" s="12" t="n">
        <f aca="false">IF(AND(J2507&gt;0,T2507&gt;0),(U2507-T2507)/T2507,"")</f>
        <v>0.5</v>
      </c>
      <c r="Y2507" s="12" t="n">
        <f aca="false">IF(AND(K2507&gt;0,V2507&gt;0),(V2507-Resumen!$B$7)/Resumen!$B$7,"")</f>
        <v>0.4</v>
      </c>
      <c r="Z2507" s="28" t="n">
        <f aca="false">IF(AND(K2507&gt;0,I2507&gt;0,V2507&gt;0,S2507&gt;0),V2507-S2507,"")</f>
        <v>700</v>
      </c>
      <c r="AA2507" s="12" t="n">
        <f aca="false">IF(Z2507&lt;&gt;"",Z2507/S2507,"")</f>
        <v>0.25</v>
      </c>
      <c r="AB2507" s="28" t="n">
        <f aca="false">IF(AND(K2507&gt;0,J2507&gt;0,V2507&gt;0,U2507&gt;0),V2507-U2507,"")</f>
        <v>1700</v>
      </c>
      <c r="AC2507" s="12" t="n">
        <f aca="false">IF(AB2507&lt;&gt;"",AB2507/U2507,"")</f>
        <v>0.944444444444444</v>
      </c>
      <c r="AD2507" s="27" t="n">
        <v>2</v>
      </c>
      <c r="AE2507" s="27" t="n">
        <v>3</v>
      </c>
      <c r="AF2507" s="27" t="n">
        <v>4</v>
      </c>
      <c r="AG2507" s="28" t="n">
        <f aca="false">AD2507+AE2507+AF2507</f>
        <v>9</v>
      </c>
      <c r="AH2507" s="12" t="n">
        <f aca="false">IF(AG2507&gt;0,AD2507/AG2507,"")</f>
        <v>0.222222222222222</v>
      </c>
      <c r="AI2507" s="27" t="n">
        <v>1</v>
      </c>
      <c r="AJ2507" s="27" t="n">
        <v>1</v>
      </c>
      <c r="AK2507" s="27" t="n">
        <v>1</v>
      </c>
      <c r="AL2507" s="22" t="str">
        <f aca="false">IF(OR(AJ2507&gt;0,AK2507&gt;0),"Sí","No")</f>
        <v>Sí</v>
      </c>
      <c r="AM2507" s="6" t="s">
        <v>198</v>
      </c>
      <c r="AN2507" s="6" t="s">
        <v>198</v>
      </c>
      <c r="AO2507" s="12" t="n">
        <f aca="false">IF(M2507&gt;0,K2507/M2507,"")</f>
        <v>0.166666666666667</v>
      </c>
      <c r="AP2507" s="22" t="str">
        <f aca="false">IF(M2507&gt;=Resumen!$B$5,"Alto","Bajo")</f>
        <v>Bajo</v>
      </c>
      <c r="AQ2507" s="22" t="str">
        <f aca="false">IF(AO2507&gt;=Resumen!$B$28,"Alto","Bajo")</f>
        <v>Bajo</v>
      </c>
      <c r="AR2507" s="22" t="str">
        <f aca="false">AP2507&amp;" Potencial / "&amp;AQ2507&amp;" Share"</f>
        <v>Bajo Potencial / Bajo Share</v>
      </c>
      <c r="AS2507" s="22" t="str">
        <f aca="false">IF(Q2507="Sí",IF(AO2507&gt;=Resumen!$B$29,"Alto","Bajo"),"")</f>
        <v>Bajo</v>
      </c>
      <c r="AT2507" s="22" t="str">
        <f aca="false">IF(AS2507&lt;&gt;"",AP2507&amp;" Potencial / "&amp;AS2507&amp;" Share","")</f>
        <v>Bajo Potencial / Bajo Share</v>
      </c>
      <c r="AU2507" s="22" t="str">
        <f aca="false">IF(AH2507="","Sin dato",IF(AH2507-AO2507&gt;Resumen!$B$6,"Sobre-exhibido",IF(AO2507-AH2507&gt;Resumen!$B$6,"Sub-exhibido","En línea")))</f>
        <v>Sobre-exhibido</v>
      </c>
      <c r="AV2507" s="22" t="n">
        <f aca="false">IF(AT2507="","",IF(AT2507="Alto Potencial / Bajo Share",1,IF(AT2507="Alto Potencial / Alto Share",2,IF(AT2507="Bajo Potencial / Alto Share",3,4))))</f>
        <v>4</v>
      </c>
      <c r="AW2507" s="22" t="str">
        <f aca="false">IF(Q2507="No","Sin competencia directa",IF(AV2507=1,"1 - Foco Conquista (Alto Pot / Bajo Share)",IF(AV2507=2,"2 - Foco Defensa (Alto Pot / Alto Share)",IF(AV2507=3,"3 - Monitoreo (Bajo Pot / Alto Share)","4 - Baja Prioridad (Bajo Pot / Bajo Share)"))))</f>
        <v>4 - Baja Prioridad (Bajo Pot / Bajo Share)</v>
      </c>
      <c r="AX2507" s="12" t="str">
        <f aca="false">IF(OR(IFERROR(AND(W2507&lt;&gt;"",Y2507&lt;&gt;"",Y2507-W2507&gt;Resumen!$B$8),FALSE()),IFERROR(AND(X2507&lt;&gt;"",Y2507&lt;&gt;"",Y2507-X2507&gt;Resumen!$B$8),FALSE())),MAX(IF(IFERROR(AND(W2507&lt;&gt;"",Y2507&lt;&gt;"",Y2507-W2507&gt;Resumen!$B$8),FALSE()),Y2507-W2507,0),IF(IFERROR(AND(X2507&lt;&gt;"",Y2507&lt;&gt;"",Y2507-X2507&gt;Resumen!$B$8),FALSE()),Y2507-X2507,0)),"")</f>
        <v/>
      </c>
      <c r="AY2507" s="22" t="str">
        <f aca="false">IF(OR(IFERROR(AND(W2507&lt;&gt;"",Y2507&lt;&gt;"",Y2507-W2507&gt;Resumen!$B$8),FALSE()),IFERROR(AND(X2507&lt;&gt;"",Y2507&lt;&gt;"",Y2507-X2507&gt;Resumen!$B$8),FALSE())),TRIM("Lays tiene mayor markup que "&amp;IF(IFERROR(AND(W2507&lt;&gt;"",Y2507&lt;&gt;"",Y2507-W2507&gt;Resumen!$B$8),FALSE()),"Quento ","")&amp;IF(IFERROR(AND(X2507&lt;&gt;"",Y2507&lt;&gt;"",Y2507-X2507&gt;Resumen!$B$8),FALSE()),"Julicroc ","")&amp;"en este PDV"),"")</f>
        <v/>
      </c>
      <c r="AZ2507" s="22" t="str">
        <f aca="false">IF(COUNTIF('Plan Pehuamar - Lista'!$A$2:$A$167,A2507)&gt;0,"Sí","No")</f>
        <v>No</v>
      </c>
      <c r="BA2507" s="22" t="str">
        <f aca="false">IF(COUNTIF('Plan Combo 9+1'!$A$2:$A$226,A2507)&gt;0,"Sí","No")</f>
        <v>No</v>
      </c>
      <c r="BB2507" s="22" t="str">
        <f aca="false">IF(AH2507="","No",IF(BA2507="Sí",IF((AO2507-AH2507)&gt;Resumen!$B$6,"Sí","No"),IF((AO2507-AH2507)&gt;=Resumen!$B$132,"Sí","No")))</f>
        <v>No</v>
      </c>
      <c r="BC2507" s="22" t="str">
        <f aca="false">IF(AND(N2507="Sí",AL2507="Sí",AI2507=0),"Sí","No")</f>
        <v>No</v>
      </c>
      <c r="BD2507" s="22" t="str">
        <f aca="false">IF(COUNTIF('Plan 9+1 (con Pehuamar)'!$A$2:$A$227,A2507)&gt;0,"Sí","No")</f>
        <v>No</v>
      </c>
    </row>
    <row r="2508" customFormat="false" ht="15" hidden="false" customHeight="true" outlineLevel="0" collapsed="false">
      <c r="A2508" s="6" t="n">
        <v>201516</v>
      </c>
      <c r="B2508" s="6" t="n">
        <v>16</v>
      </c>
      <c r="C2508" s="6" t="n">
        <v>1601</v>
      </c>
      <c r="D2508" s="6" t="s">
        <v>194</v>
      </c>
      <c r="E2508" s="6" t="s">
        <v>2656</v>
      </c>
      <c r="F2508" s="6" t="s">
        <v>201</v>
      </c>
      <c r="G2508" s="6" t="s">
        <v>130</v>
      </c>
      <c r="H2508" s="6" t="s">
        <v>1715</v>
      </c>
      <c r="I2508" s="27" t="n">
        <v>8</v>
      </c>
      <c r="J2508" s="27" t="n">
        <v>18</v>
      </c>
      <c r="K2508" s="27" t="n">
        <v>10</v>
      </c>
      <c r="L2508" s="28" t="n">
        <f aca="false">I2508+J2508</f>
        <v>26</v>
      </c>
      <c r="M2508" s="28" t="n">
        <f aca="false">L2508+K2508</f>
        <v>36</v>
      </c>
      <c r="N2508" s="22" t="str">
        <f aca="false">IF(I2508&gt;0,"Sí","No")</f>
        <v>Sí</v>
      </c>
      <c r="O2508" s="22" t="str">
        <f aca="false">IF(J2508&gt;0,"Sí","No")</f>
        <v>Sí</v>
      </c>
      <c r="P2508" s="22" t="str">
        <f aca="false">IF(K2508&gt;0,"Sí","No")</f>
        <v>Sí</v>
      </c>
      <c r="Q2508" s="22" t="str">
        <f aca="false">IF(OR(I2508&gt;0,J2508&gt;0),"Sí","No")</f>
        <v>Sí</v>
      </c>
      <c r="R2508" s="27" t="n">
        <v>2000</v>
      </c>
      <c r="S2508" s="27" t="n">
        <v>2900</v>
      </c>
      <c r="T2508" s="27" t="n">
        <v>1200</v>
      </c>
      <c r="U2508" s="27" t="n">
        <v>1900</v>
      </c>
      <c r="V2508" s="27" t="n">
        <v>3500</v>
      </c>
      <c r="W2508" s="12" t="n">
        <f aca="false">IF(AND(I2508&gt;0,R2508&gt;0),(S2508-R2508)/R2508,"")</f>
        <v>0.45</v>
      </c>
      <c r="X2508" s="12" t="n">
        <f aca="false">IF(AND(J2508&gt;0,T2508&gt;0),(U2508-T2508)/T2508,"")</f>
        <v>0.583333333333333</v>
      </c>
      <c r="Y2508" s="12" t="n">
        <f aca="false">IF(AND(K2508&gt;0,V2508&gt;0),(V2508-Resumen!$B$7)/Resumen!$B$7,"")</f>
        <v>0.4</v>
      </c>
      <c r="Z2508" s="28" t="n">
        <f aca="false">IF(AND(K2508&gt;0,I2508&gt;0,V2508&gt;0,S2508&gt;0),V2508-S2508,"")</f>
        <v>600</v>
      </c>
      <c r="AA2508" s="12" t="n">
        <f aca="false">IF(Z2508&lt;&gt;"",Z2508/S2508,"")</f>
        <v>0.206896551724138</v>
      </c>
      <c r="AB2508" s="28" t="n">
        <f aca="false">IF(AND(K2508&gt;0,J2508&gt;0,V2508&gt;0,U2508&gt;0),V2508-U2508,"")</f>
        <v>1600</v>
      </c>
      <c r="AC2508" s="12" t="n">
        <f aca="false">IF(AB2508&lt;&gt;"",AB2508/U2508,"")</f>
        <v>0.842105263157895</v>
      </c>
      <c r="AD2508" s="27" t="n">
        <v>3</v>
      </c>
      <c r="AE2508" s="27" t="n">
        <v>2</v>
      </c>
      <c r="AF2508" s="27" t="n">
        <v>5</v>
      </c>
      <c r="AG2508" s="28" t="n">
        <f aca="false">AD2508+AE2508+AF2508</f>
        <v>10</v>
      </c>
      <c r="AH2508" s="12" t="n">
        <f aca="false">IF(AG2508&gt;0,AD2508/AG2508,"")</f>
        <v>0.3</v>
      </c>
      <c r="AI2508" s="27" t="n">
        <v>1</v>
      </c>
      <c r="AJ2508" s="27" t="n">
        <v>1</v>
      </c>
      <c r="AK2508" s="27" t="n">
        <v>1</v>
      </c>
      <c r="AL2508" s="22" t="str">
        <f aca="false">IF(OR(AJ2508&gt;0,AK2508&gt;0),"Sí","No")</f>
        <v>Sí</v>
      </c>
      <c r="AM2508" s="6" t="s">
        <v>198</v>
      </c>
      <c r="AN2508" s="6" t="s">
        <v>198</v>
      </c>
      <c r="AO2508" s="12" t="n">
        <f aca="false">IF(M2508&gt;0,K2508/M2508,"")</f>
        <v>0.277777777777778</v>
      </c>
      <c r="AP2508" s="22" t="str">
        <f aca="false">IF(M2508&gt;=Resumen!$B$5,"Alto","Bajo")</f>
        <v>Bajo</v>
      </c>
      <c r="AQ2508" s="22" t="str">
        <f aca="false">IF(AO2508&gt;=Resumen!$B$28,"Alto","Bajo")</f>
        <v>Bajo</v>
      </c>
      <c r="AR2508" s="22" t="str">
        <f aca="false">AP2508&amp;" Potencial / "&amp;AQ2508&amp;" Share"</f>
        <v>Bajo Potencial / Bajo Share</v>
      </c>
      <c r="AS2508" s="22" t="str">
        <f aca="false">IF(Q2508="Sí",IF(AO2508&gt;=Resumen!$B$29,"Alto","Bajo"),"")</f>
        <v>Bajo</v>
      </c>
      <c r="AT2508" s="22" t="str">
        <f aca="false">IF(AS2508&lt;&gt;"",AP2508&amp;" Potencial / "&amp;AS2508&amp;" Share","")</f>
        <v>Bajo Potencial / Bajo Share</v>
      </c>
      <c r="AU2508" s="22" t="str">
        <f aca="false">IF(AH2508="","Sin dato",IF(AH2508-AO2508&gt;Resumen!$B$6,"Sobre-exhibido",IF(AO2508-AH2508&gt;Resumen!$B$6,"Sub-exhibido","En línea")))</f>
        <v>En línea</v>
      </c>
      <c r="AV2508" s="22" t="n">
        <f aca="false">IF(AT2508="","",IF(AT2508="Alto Potencial / Bajo Share",1,IF(AT2508="Alto Potencial / Alto Share",2,IF(AT2508="Bajo Potencial / Alto Share",3,4))))</f>
        <v>4</v>
      </c>
      <c r="AW2508" s="22" t="str">
        <f aca="false">IF(Q2508="No","Sin competencia directa",IF(AV2508=1,"1 - Foco Conquista (Alto Pot / Bajo Share)",IF(AV2508=2,"2 - Foco Defensa (Alto Pot / Alto Share)",IF(AV2508=3,"3 - Monitoreo (Bajo Pot / Alto Share)","4 - Baja Prioridad (Bajo Pot / Bajo Share)"))))</f>
        <v>4 - Baja Prioridad (Bajo Pot / Bajo Share)</v>
      </c>
      <c r="AX2508" s="12" t="str">
        <f aca="false">IF(OR(IFERROR(AND(W2508&lt;&gt;"",Y2508&lt;&gt;"",Y2508-W2508&gt;Resumen!$B$8),FALSE()),IFERROR(AND(X2508&lt;&gt;"",Y2508&lt;&gt;"",Y2508-X2508&gt;Resumen!$B$8),FALSE())),MAX(IF(IFERROR(AND(W2508&lt;&gt;"",Y2508&lt;&gt;"",Y2508-W2508&gt;Resumen!$B$8),FALSE()),Y2508-W2508,0),IF(IFERROR(AND(X2508&lt;&gt;"",Y2508&lt;&gt;"",Y2508-X2508&gt;Resumen!$B$8),FALSE()),Y2508-X2508,0)),"")</f>
        <v/>
      </c>
      <c r="AY2508" s="22" t="str">
        <f aca="false">IF(OR(IFERROR(AND(W2508&lt;&gt;"",Y2508&lt;&gt;"",Y2508-W2508&gt;Resumen!$B$8),FALSE()),IFERROR(AND(X2508&lt;&gt;"",Y2508&lt;&gt;"",Y2508-X2508&gt;Resumen!$B$8),FALSE())),TRIM("Lays tiene mayor markup que "&amp;IF(IFERROR(AND(W2508&lt;&gt;"",Y2508&lt;&gt;"",Y2508-W2508&gt;Resumen!$B$8),FALSE()),"Quento ","")&amp;IF(IFERROR(AND(X2508&lt;&gt;"",Y2508&lt;&gt;"",Y2508-X2508&gt;Resumen!$B$8),FALSE()),"Julicroc ","")&amp;"en este PDV"),"")</f>
        <v/>
      </c>
      <c r="AZ2508" s="22" t="str">
        <f aca="false">IF(COUNTIF('Plan Pehuamar - Lista'!$A$2:$A$167,A2508)&gt;0,"Sí","No")</f>
        <v>No</v>
      </c>
      <c r="BA2508" s="22" t="str">
        <f aca="false">IF(COUNTIF('Plan Combo 9+1'!$A$2:$A$226,A2508)&gt;0,"Sí","No")</f>
        <v>No</v>
      </c>
      <c r="BB2508" s="22" t="str">
        <f aca="false">IF(AH2508="","No",IF(BA2508="Sí",IF((AO2508-AH2508)&gt;Resumen!$B$6,"Sí","No"),IF((AO2508-AH2508)&gt;=Resumen!$B$132,"Sí","No")))</f>
        <v>No</v>
      </c>
      <c r="BC2508" s="22" t="str">
        <f aca="false">IF(AND(N2508="Sí",AL2508="Sí",AI2508=0),"Sí","No")</f>
        <v>No</v>
      </c>
      <c r="BD2508" s="22" t="str">
        <f aca="false">IF(COUNTIF('Plan 9+1 (con Pehuamar)'!$A$2:$A$227,A2508)&gt;0,"Sí","No")</f>
        <v>No</v>
      </c>
    </row>
    <row r="2509" customFormat="false" ht="15" hidden="false" customHeight="true" outlineLevel="0" collapsed="false">
      <c r="A2509" s="6" t="n">
        <v>201567</v>
      </c>
      <c r="B2509" s="6" t="n">
        <v>16</v>
      </c>
      <c r="C2509" s="6" t="n">
        <v>1601</v>
      </c>
      <c r="D2509" s="6" t="s">
        <v>194</v>
      </c>
      <c r="E2509" s="6" t="s">
        <v>2657</v>
      </c>
      <c r="F2509" s="6" t="s">
        <v>273</v>
      </c>
      <c r="G2509" s="6" t="s">
        <v>130</v>
      </c>
      <c r="H2509" s="6" t="s">
        <v>1715</v>
      </c>
      <c r="I2509" s="27" t="n">
        <v>0</v>
      </c>
      <c r="J2509" s="27" t="n">
        <v>0</v>
      </c>
      <c r="K2509" s="27" t="n">
        <v>2.5</v>
      </c>
      <c r="L2509" s="28" t="n">
        <f aca="false">I2509+J2509</f>
        <v>0</v>
      </c>
      <c r="M2509" s="28" t="n">
        <f aca="false">L2509+K2509</f>
        <v>2.5</v>
      </c>
      <c r="N2509" s="22" t="str">
        <f aca="false">IF(I2509&gt;0,"Sí","No")</f>
        <v>No</v>
      </c>
      <c r="O2509" s="22" t="str">
        <f aca="false">IF(J2509&gt;0,"Sí","No")</f>
        <v>No</v>
      </c>
      <c r="P2509" s="22" t="str">
        <f aca="false">IF(K2509&gt;0,"Sí","No")</f>
        <v>Sí</v>
      </c>
      <c r="Q2509" s="22" t="str">
        <f aca="false">IF(OR(I2509&gt;0,J2509&gt;0),"Sí","No")</f>
        <v>No</v>
      </c>
      <c r="R2509" s="27"/>
      <c r="S2509" s="27"/>
      <c r="T2509" s="27"/>
      <c r="U2509" s="27"/>
      <c r="V2509" s="27"/>
      <c r="W2509" s="12" t="str">
        <f aca="false">IF(AND(I2509&gt;0,R2509&gt;0),(S2509-R2509)/R2509,"")</f>
        <v/>
      </c>
      <c r="X2509" s="12" t="str">
        <f aca="false">IF(AND(J2509&gt;0,T2509&gt;0),(U2509-T2509)/T2509,"")</f>
        <v/>
      </c>
      <c r="Y2509" s="12" t="str">
        <f aca="false">IF(AND(K2509&gt;0,V2509&gt;0),(V2509-Resumen!$B$7)/Resumen!$B$7,"")</f>
        <v/>
      </c>
      <c r="Z2509" s="28" t="str">
        <f aca="false">IF(AND(K2509&gt;0,I2509&gt;0,V2509&gt;0,S2509&gt;0),V2509-S2509,"")</f>
        <v/>
      </c>
      <c r="AA2509" s="12" t="str">
        <f aca="false">IF(Z2509&lt;&gt;"",Z2509/S2509,"")</f>
        <v/>
      </c>
      <c r="AB2509" s="28" t="str">
        <f aca="false">IF(AND(K2509&gt;0,J2509&gt;0,V2509&gt;0,U2509&gt;0),V2509-U2509,"")</f>
        <v/>
      </c>
      <c r="AC2509" s="12" t="str">
        <f aca="false">IF(AB2509&lt;&gt;"",AB2509/U2509,"")</f>
        <v/>
      </c>
      <c r="AD2509" s="27" t="n">
        <v>0</v>
      </c>
      <c r="AE2509" s="27" t="n">
        <v>0</v>
      </c>
      <c r="AF2509" s="27" t="n">
        <v>0</v>
      </c>
      <c r="AG2509" s="28" t="n">
        <f aca="false">AD2509+AE2509+AF2509</f>
        <v>0</v>
      </c>
      <c r="AH2509" s="12" t="str">
        <f aca="false">IF(AG2509&gt;0,AD2509/AG2509,"")</f>
        <v/>
      </c>
      <c r="AI2509" s="27" t="n">
        <v>0</v>
      </c>
      <c r="AJ2509" s="27" t="n">
        <v>0</v>
      </c>
      <c r="AK2509" s="27" t="n">
        <v>0</v>
      </c>
      <c r="AL2509" s="22" t="str">
        <f aca="false">IF(OR(AJ2509&gt;0,AK2509&gt;0),"Sí","No")</f>
        <v>No</v>
      </c>
      <c r="AM2509" s="6"/>
      <c r="AN2509" s="6"/>
      <c r="AO2509" s="12" t="n">
        <f aca="false">IF(M2509&gt;0,K2509/M2509,"")</f>
        <v>1</v>
      </c>
      <c r="AP2509" s="22" t="str">
        <f aca="false">IF(M2509&gt;=Resumen!$B$5,"Alto","Bajo")</f>
        <v>Bajo</v>
      </c>
      <c r="AQ2509" s="22" t="str">
        <f aca="false">IF(AO2509&gt;=Resumen!$B$28,"Alto","Bajo")</f>
        <v>Alto</v>
      </c>
      <c r="AR2509" s="22" t="str">
        <f aca="false">AP2509&amp;" Potencial / "&amp;AQ2509&amp;" Share"</f>
        <v>Bajo Potencial / Alto Share</v>
      </c>
      <c r="AS2509" s="22" t="str">
        <f aca="false">IF(Q2509="Sí",IF(AO2509&gt;=Resumen!$B$29,"Alto","Bajo"),"")</f>
        <v/>
      </c>
      <c r="AT2509" s="22" t="str">
        <f aca="false">IF(AS2509&lt;&gt;"",AP2509&amp;" Potencial / "&amp;AS2509&amp;" Share","")</f>
        <v/>
      </c>
      <c r="AU2509" s="22" t="str">
        <f aca="false">IF(AH2509="","Sin dato",IF(AH2509-AO2509&gt;Resumen!$B$6,"Sobre-exhibido",IF(AO2509-AH2509&gt;Resumen!$B$6,"Sub-exhibido","En línea")))</f>
        <v>Sin dato</v>
      </c>
      <c r="AV2509" s="22" t="str">
        <f aca="false">IF(AT2509="","",IF(AT2509="Alto Potencial / Bajo Share",1,IF(AT2509="Alto Potencial / Alto Share",2,IF(AT2509="Bajo Potencial / Alto Share",3,4))))</f>
        <v/>
      </c>
      <c r="AW2509" s="22" t="str">
        <f aca="false">IF(Q2509="No","Sin competencia directa",IF(AV2509=1,"1 - Foco Conquista (Alto Pot / Bajo Share)",IF(AV2509=2,"2 - Foco Defensa (Alto Pot / Alto Share)",IF(AV2509=3,"3 - Monitoreo (Bajo Pot / Alto Share)","4 - Baja Prioridad (Bajo Pot / Bajo Share)"))))</f>
        <v>Sin competencia directa</v>
      </c>
      <c r="AX2509" s="12" t="str">
        <f aca="false">IF(OR(IFERROR(AND(W2509&lt;&gt;"",Y2509&lt;&gt;"",Y2509-W2509&gt;Resumen!$B$8),FALSE()),IFERROR(AND(X2509&lt;&gt;"",Y2509&lt;&gt;"",Y2509-X2509&gt;Resumen!$B$8),FALSE())),MAX(IF(IFERROR(AND(W2509&lt;&gt;"",Y2509&lt;&gt;"",Y2509-W2509&gt;Resumen!$B$8),FALSE()),Y2509-W2509,0),IF(IFERROR(AND(X2509&lt;&gt;"",Y2509&lt;&gt;"",Y2509-X2509&gt;Resumen!$B$8),FALSE()),Y2509-X2509,0)),"")</f>
        <v/>
      </c>
      <c r="AY2509" s="22" t="str">
        <f aca="false">IF(OR(IFERROR(AND(W2509&lt;&gt;"",Y2509&lt;&gt;"",Y2509-W2509&gt;Resumen!$B$8),FALSE()),IFERROR(AND(X2509&lt;&gt;"",Y2509&lt;&gt;"",Y2509-X2509&gt;Resumen!$B$8),FALSE())),TRIM("Lays tiene mayor markup que "&amp;IF(IFERROR(AND(W2509&lt;&gt;"",Y2509&lt;&gt;"",Y2509-W2509&gt;Resumen!$B$8),FALSE()),"Quento ","")&amp;IF(IFERROR(AND(X2509&lt;&gt;"",Y2509&lt;&gt;"",Y2509-X2509&gt;Resumen!$B$8),FALSE()),"Julicroc ","")&amp;"en este PDV"),"")</f>
        <v/>
      </c>
      <c r="AZ2509" s="22" t="str">
        <f aca="false">IF(COUNTIF('Plan Pehuamar - Lista'!$A$2:$A$167,A2509)&gt;0,"Sí","No")</f>
        <v>No</v>
      </c>
      <c r="BA2509" s="22" t="str">
        <f aca="false">IF(COUNTIF('Plan Combo 9+1'!$A$2:$A$226,A2509)&gt;0,"Sí","No")</f>
        <v>No</v>
      </c>
      <c r="BB2509" s="22" t="str">
        <f aca="false">IF(AH2509="","No",IF(BA2509="Sí",IF((AO2509-AH2509)&gt;Resumen!$B$6,"Sí","No"),IF((AO2509-AH2509)&gt;=Resumen!$B$132,"Sí","No")))</f>
        <v>No</v>
      </c>
      <c r="BC2509" s="22" t="str">
        <f aca="false">IF(AND(N2509="Sí",AL2509="Sí",AI2509=0),"Sí","No")</f>
        <v>No</v>
      </c>
      <c r="BD2509" s="22" t="str">
        <f aca="false">IF(COUNTIF('Plan 9+1 (con Pehuamar)'!$A$2:$A$227,A2509)&gt;0,"Sí","No")</f>
        <v>No</v>
      </c>
    </row>
    <row r="2510" customFormat="false" ht="15" hidden="false" customHeight="true" outlineLevel="0" collapsed="false">
      <c r="A2510" s="6" t="n">
        <v>201598</v>
      </c>
      <c r="B2510" s="6" t="n">
        <v>16</v>
      </c>
      <c r="C2510" s="6" t="n">
        <v>1601</v>
      </c>
      <c r="D2510" s="6" t="s">
        <v>194</v>
      </c>
      <c r="E2510" s="6" t="s">
        <v>2658</v>
      </c>
      <c r="F2510" s="6" t="s">
        <v>196</v>
      </c>
      <c r="G2510" s="6" t="s">
        <v>130</v>
      </c>
      <c r="H2510" s="6" t="s">
        <v>1715</v>
      </c>
      <c r="I2510" s="27" t="n">
        <v>10</v>
      </c>
      <c r="J2510" s="27" t="n">
        <v>25</v>
      </c>
      <c r="K2510" s="27" t="n">
        <v>10</v>
      </c>
      <c r="L2510" s="28" t="n">
        <f aca="false">I2510+J2510</f>
        <v>35</v>
      </c>
      <c r="M2510" s="28" t="n">
        <f aca="false">L2510+K2510</f>
        <v>45</v>
      </c>
      <c r="N2510" s="22" t="str">
        <f aca="false">IF(I2510&gt;0,"Sí","No")</f>
        <v>Sí</v>
      </c>
      <c r="O2510" s="22" t="str">
        <f aca="false">IF(J2510&gt;0,"Sí","No")</f>
        <v>Sí</v>
      </c>
      <c r="P2510" s="22" t="str">
        <f aca="false">IF(K2510&gt;0,"Sí","No")</f>
        <v>Sí</v>
      </c>
      <c r="Q2510" s="22" t="str">
        <f aca="false">IF(OR(I2510&gt;0,J2510&gt;0),"Sí","No")</f>
        <v>Sí</v>
      </c>
      <c r="R2510" s="27" t="n">
        <v>1750</v>
      </c>
      <c r="S2510" s="27" t="n">
        <v>2500</v>
      </c>
      <c r="T2510" s="27" t="n">
        <v>1200</v>
      </c>
      <c r="U2510" s="27" t="n">
        <v>1900</v>
      </c>
      <c r="V2510" s="27" t="n">
        <v>3500</v>
      </c>
      <c r="W2510" s="12" t="n">
        <f aca="false">IF(AND(I2510&gt;0,R2510&gt;0),(S2510-R2510)/R2510,"")</f>
        <v>0.428571428571429</v>
      </c>
      <c r="X2510" s="12" t="n">
        <f aca="false">IF(AND(J2510&gt;0,T2510&gt;0),(U2510-T2510)/T2510,"")</f>
        <v>0.583333333333333</v>
      </c>
      <c r="Y2510" s="12" t="n">
        <f aca="false">IF(AND(K2510&gt;0,V2510&gt;0),(V2510-Resumen!$B$7)/Resumen!$B$7,"")</f>
        <v>0.4</v>
      </c>
      <c r="Z2510" s="28" t="n">
        <f aca="false">IF(AND(K2510&gt;0,I2510&gt;0,V2510&gt;0,S2510&gt;0),V2510-S2510,"")</f>
        <v>1000</v>
      </c>
      <c r="AA2510" s="12" t="n">
        <f aca="false">IF(Z2510&lt;&gt;"",Z2510/S2510,"")</f>
        <v>0.4</v>
      </c>
      <c r="AB2510" s="28" t="n">
        <f aca="false">IF(AND(K2510&gt;0,J2510&gt;0,V2510&gt;0,U2510&gt;0),V2510-U2510,"")</f>
        <v>1600</v>
      </c>
      <c r="AC2510" s="12" t="n">
        <f aca="false">IF(AB2510&lt;&gt;"",AB2510/U2510,"")</f>
        <v>0.842105263157895</v>
      </c>
      <c r="AD2510" s="27" t="n">
        <v>3</v>
      </c>
      <c r="AE2510" s="27" t="n">
        <v>2</v>
      </c>
      <c r="AF2510" s="27" t="n">
        <v>4</v>
      </c>
      <c r="AG2510" s="28" t="n">
        <f aca="false">AD2510+AE2510+AF2510</f>
        <v>9</v>
      </c>
      <c r="AH2510" s="12" t="n">
        <f aca="false">IF(AG2510&gt;0,AD2510/AG2510,"")</f>
        <v>0.333333333333333</v>
      </c>
      <c r="AI2510" s="27" t="n">
        <v>1</v>
      </c>
      <c r="AJ2510" s="27" t="n">
        <v>0</v>
      </c>
      <c r="AK2510" s="27" t="n">
        <v>1</v>
      </c>
      <c r="AL2510" s="22" t="str">
        <f aca="false">IF(OR(AJ2510&gt;0,AK2510&gt;0),"Sí","No")</f>
        <v>Sí</v>
      </c>
      <c r="AM2510" s="6" t="s">
        <v>198</v>
      </c>
      <c r="AN2510" s="6" t="s">
        <v>198</v>
      </c>
      <c r="AO2510" s="12" t="n">
        <f aca="false">IF(M2510&gt;0,K2510/M2510,"")</f>
        <v>0.222222222222222</v>
      </c>
      <c r="AP2510" s="22" t="str">
        <f aca="false">IF(M2510&gt;=Resumen!$B$5,"Alto","Bajo")</f>
        <v>Alto</v>
      </c>
      <c r="AQ2510" s="22" t="str">
        <f aca="false">IF(AO2510&gt;=Resumen!$B$28,"Alto","Bajo")</f>
        <v>Bajo</v>
      </c>
      <c r="AR2510" s="22" t="str">
        <f aca="false">AP2510&amp;" Potencial / "&amp;AQ2510&amp;" Share"</f>
        <v>Alto Potencial / Bajo Share</v>
      </c>
      <c r="AS2510" s="22" t="str">
        <f aca="false">IF(Q2510="Sí",IF(AO2510&gt;=Resumen!$B$29,"Alto","Bajo"),"")</f>
        <v>Bajo</v>
      </c>
      <c r="AT2510" s="22" t="str">
        <f aca="false">IF(AS2510&lt;&gt;"",AP2510&amp;" Potencial / "&amp;AS2510&amp;" Share","")</f>
        <v>Alto Potencial / Bajo Share</v>
      </c>
      <c r="AU2510" s="22" t="str">
        <f aca="false">IF(AH2510="","Sin dato",IF(AH2510-AO2510&gt;Resumen!$B$6,"Sobre-exhibido",IF(AO2510-AH2510&gt;Resumen!$B$6,"Sub-exhibido","En línea")))</f>
        <v>Sobre-exhibido</v>
      </c>
      <c r="AV2510" s="22" t="n">
        <f aca="false">IF(AT2510="","",IF(AT2510="Alto Potencial / Bajo Share",1,IF(AT2510="Alto Potencial / Alto Share",2,IF(AT2510="Bajo Potencial / Alto Share",3,4))))</f>
        <v>1</v>
      </c>
      <c r="AW2510" s="22" t="str">
        <f aca="false">IF(Q2510="No","Sin competencia directa",IF(AV2510=1,"1 - Foco Conquista (Alto Pot / Bajo Share)",IF(AV2510=2,"2 - Foco Defensa (Alto Pot / Alto Share)",IF(AV2510=3,"3 - Monitoreo (Bajo Pot / Alto Share)","4 - Baja Prioridad (Bajo Pot / Bajo Share)"))))</f>
        <v>1 - Foco Conquista (Alto Pot / Bajo Share)</v>
      </c>
      <c r="AX2510" s="12" t="str">
        <f aca="false">IF(OR(IFERROR(AND(W2510&lt;&gt;"",Y2510&lt;&gt;"",Y2510-W2510&gt;Resumen!$B$8),FALSE()),IFERROR(AND(X2510&lt;&gt;"",Y2510&lt;&gt;"",Y2510-X2510&gt;Resumen!$B$8),FALSE())),MAX(IF(IFERROR(AND(W2510&lt;&gt;"",Y2510&lt;&gt;"",Y2510-W2510&gt;Resumen!$B$8),FALSE()),Y2510-W2510,0),IF(IFERROR(AND(X2510&lt;&gt;"",Y2510&lt;&gt;"",Y2510-X2510&gt;Resumen!$B$8),FALSE()),Y2510-X2510,0)),"")</f>
        <v/>
      </c>
      <c r="AY2510" s="22" t="str">
        <f aca="false">IF(OR(IFERROR(AND(W2510&lt;&gt;"",Y2510&lt;&gt;"",Y2510-W2510&gt;Resumen!$B$8),FALSE()),IFERROR(AND(X2510&lt;&gt;"",Y2510&lt;&gt;"",Y2510-X2510&gt;Resumen!$B$8),FALSE())),TRIM("Lays tiene mayor markup que "&amp;IF(IFERROR(AND(W2510&lt;&gt;"",Y2510&lt;&gt;"",Y2510-W2510&gt;Resumen!$B$8),FALSE()),"Quento ","")&amp;IF(IFERROR(AND(X2510&lt;&gt;"",Y2510&lt;&gt;"",Y2510-X2510&gt;Resumen!$B$8),FALSE()),"Julicroc ","")&amp;"en este PDV"),"")</f>
        <v/>
      </c>
      <c r="AZ2510" s="22" t="str">
        <f aca="false">IF(COUNTIF('Plan Pehuamar - Lista'!$A$2:$A$167,A2510)&gt;0,"Sí","No")</f>
        <v>No</v>
      </c>
      <c r="BA2510" s="22" t="str">
        <f aca="false">IF(COUNTIF('Plan Combo 9+1'!$A$2:$A$226,A2510)&gt;0,"Sí","No")</f>
        <v>No</v>
      </c>
      <c r="BB2510" s="22" t="str">
        <f aca="false">IF(AH2510="","No",IF(BA2510="Sí",IF((AO2510-AH2510)&gt;Resumen!$B$6,"Sí","No"),IF((AO2510-AH2510)&gt;=Resumen!$B$132,"Sí","No")))</f>
        <v>No</v>
      </c>
      <c r="BC2510" s="22" t="str">
        <f aca="false">IF(AND(N2510="Sí",AL2510="Sí",AI2510=0),"Sí","No")</f>
        <v>No</v>
      </c>
      <c r="BD2510" s="22" t="str">
        <f aca="false">IF(COUNTIF('Plan 9+1 (con Pehuamar)'!$A$2:$A$227,A2510)&gt;0,"Sí","No")</f>
        <v>No</v>
      </c>
    </row>
    <row r="2511" customFormat="false" ht="15" hidden="false" customHeight="true" outlineLevel="0" collapsed="false">
      <c r="A2511" s="6" t="n">
        <v>201599</v>
      </c>
      <c r="B2511" s="6" t="n">
        <v>16</v>
      </c>
      <c r="C2511" s="6" t="n">
        <v>1601</v>
      </c>
      <c r="D2511" s="6" t="s">
        <v>194</v>
      </c>
      <c r="E2511" s="6" t="s">
        <v>2659</v>
      </c>
      <c r="F2511" s="6" t="s">
        <v>196</v>
      </c>
      <c r="G2511" s="6" t="s">
        <v>130</v>
      </c>
      <c r="H2511" s="6" t="s">
        <v>1715</v>
      </c>
      <c r="I2511" s="27" t="n">
        <v>10</v>
      </c>
      <c r="J2511" s="27" t="n">
        <v>20</v>
      </c>
      <c r="K2511" s="27" t="n">
        <v>4</v>
      </c>
      <c r="L2511" s="28" t="n">
        <f aca="false">I2511+J2511</f>
        <v>30</v>
      </c>
      <c r="M2511" s="28" t="n">
        <f aca="false">L2511+K2511</f>
        <v>34</v>
      </c>
      <c r="N2511" s="22" t="str">
        <f aca="false">IF(I2511&gt;0,"Sí","No")</f>
        <v>Sí</v>
      </c>
      <c r="O2511" s="22" t="str">
        <f aca="false">IF(J2511&gt;0,"Sí","No")</f>
        <v>Sí</v>
      </c>
      <c r="P2511" s="22" t="str">
        <f aca="false">IF(K2511&gt;0,"Sí","No")</f>
        <v>Sí</v>
      </c>
      <c r="Q2511" s="22" t="str">
        <f aca="false">IF(OR(I2511&gt;0,J2511&gt;0),"Sí","No")</f>
        <v>Sí</v>
      </c>
      <c r="R2511" s="27" t="n">
        <v>1750</v>
      </c>
      <c r="S2511" s="27" t="n">
        <v>2500</v>
      </c>
      <c r="T2511" s="27" t="n">
        <v>1200</v>
      </c>
      <c r="U2511" s="27" t="n">
        <v>2000</v>
      </c>
      <c r="V2511" s="27" t="n">
        <v>3500</v>
      </c>
      <c r="W2511" s="12" t="n">
        <f aca="false">IF(AND(I2511&gt;0,R2511&gt;0),(S2511-R2511)/R2511,"")</f>
        <v>0.428571428571429</v>
      </c>
      <c r="X2511" s="12" t="n">
        <f aca="false">IF(AND(J2511&gt;0,T2511&gt;0),(U2511-T2511)/T2511,"")</f>
        <v>0.666666666666667</v>
      </c>
      <c r="Y2511" s="12" t="n">
        <f aca="false">IF(AND(K2511&gt;0,V2511&gt;0),(V2511-Resumen!$B$7)/Resumen!$B$7,"")</f>
        <v>0.4</v>
      </c>
      <c r="Z2511" s="28" t="n">
        <f aca="false">IF(AND(K2511&gt;0,I2511&gt;0,V2511&gt;0,S2511&gt;0),V2511-S2511,"")</f>
        <v>1000</v>
      </c>
      <c r="AA2511" s="12" t="n">
        <f aca="false">IF(Z2511&lt;&gt;"",Z2511/S2511,"")</f>
        <v>0.4</v>
      </c>
      <c r="AB2511" s="28" t="n">
        <f aca="false">IF(AND(K2511&gt;0,J2511&gt;0,V2511&gt;0,U2511&gt;0),V2511-U2511,"")</f>
        <v>1500</v>
      </c>
      <c r="AC2511" s="12" t="n">
        <f aca="false">IF(AB2511&lt;&gt;"",AB2511/U2511,"")</f>
        <v>0.75</v>
      </c>
      <c r="AD2511" s="27" t="n">
        <v>1</v>
      </c>
      <c r="AE2511" s="27" t="n">
        <v>2</v>
      </c>
      <c r="AF2511" s="27" t="n">
        <v>4</v>
      </c>
      <c r="AG2511" s="28" t="n">
        <f aca="false">AD2511+AE2511+AF2511</f>
        <v>7</v>
      </c>
      <c r="AH2511" s="12" t="n">
        <f aca="false">IF(AG2511&gt;0,AD2511/AG2511,"")</f>
        <v>0.142857142857143</v>
      </c>
      <c r="AI2511" s="27" t="n">
        <v>1</v>
      </c>
      <c r="AJ2511" s="27" t="n">
        <v>0</v>
      </c>
      <c r="AK2511" s="27" t="n">
        <v>1</v>
      </c>
      <c r="AL2511" s="22" t="str">
        <f aca="false">IF(OR(AJ2511&gt;0,AK2511&gt;0),"Sí","No")</f>
        <v>Sí</v>
      </c>
      <c r="AM2511" s="6" t="s">
        <v>198</v>
      </c>
      <c r="AN2511" s="6" t="s">
        <v>198</v>
      </c>
      <c r="AO2511" s="12" t="n">
        <f aca="false">IF(M2511&gt;0,K2511/M2511,"")</f>
        <v>0.117647058823529</v>
      </c>
      <c r="AP2511" s="22" t="str">
        <f aca="false">IF(M2511&gt;=Resumen!$B$5,"Alto","Bajo")</f>
        <v>Bajo</v>
      </c>
      <c r="AQ2511" s="22" t="str">
        <f aca="false">IF(AO2511&gt;=Resumen!$B$28,"Alto","Bajo")</f>
        <v>Bajo</v>
      </c>
      <c r="AR2511" s="22" t="str">
        <f aca="false">AP2511&amp;" Potencial / "&amp;AQ2511&amp;" Share"</f>
        <v>Bajo Potencial / Bajo Share</v>
      </c>
      <c r="AS2511" s="22" t="str">
        <f aca="false">IF(Q2511="Sí",IF(AO2511&gt;=Resumen!$B$29,"Alto","Bajo"),"")</f>
        <v>Bajo</v>
      </c>
      <c r="AT2511" s="22" t="str">
        <f aca="false">IF(AS2511&lt;&gt;"",AP2511&amp;" Potencial / "&amp;AS2511&amp;" Share","")</f>
        <v>Bajo Potencial / Bajo Share</v>
      </c>
      <c r="AU2511" s="22" t="str">
        <f aca="false">IF(AH2511="","Sin dato",IF(AH2511-AO2511&gt;Resumen!$B$6,"Sobre-exhibido",IF(AO2511-AH2511&gt;Resumen!$B$6,"Sub-exhibido","En línea")))</f>
        <v>En línea</v>
      </c>
      <c r="AV2511" s="22" t="n">
        <f aca="false">IF(AT2511="","",IF(AT2511="Alto Potencial / Bajo Share",1,IF(AT2511="Alto Potencial / Alto Share",2,IF(AT2511="Bajo Potencial / Alto Share",3,4))))</f>
        <v>4</v>
      </c>
      <c r="AW2511" s="22" t="str">
        <f aca="false">IF(Q2511="No","Sin competencia directa",IF(AV2511=1,"1 - Foco Conquista (Alto Pot / Bajo Share)",IF(AV2511=2,"2 - Foco Defensa (Alto Pot / Alto Share)",IF(AV2511=3,"3 - Monitoreo (Bajo Pot / Alto Share)","4 - Baja Prioridad (Bajo Pot / Bajo Share)"))))</f>
        <v>4 - Baja Prioridad (Bajo Pot / Bajo Share)</v>
      </c>
      <c r="AX2511" s="12" t="str">
        <f aca="false">IF(OR(IFERROR(AND(W2511&lt;&gt;"",Y2511&lt;&gt;"",Y2511-W2511&gt;Resumen!$B$8),FALSE()),IFERROR(AND(X2511&lt;&gt;"",Y2511&lt;&gt;"",Y2511-X2511&gt;Resumen!$B$8),FALSE())),MAX(IF(IFERROR(AND(W2511&lt;&gt;"",Y2511&lt;&gt;"",Y2511-W2511&gt;Resumen!$B$8),FALSE()),Y2511-W2511,0),IF(IFERROR(AND(X2511&lt;&gt;"",Y2511&lt;&gt;"",Y2511-X2511&gt;Resumen!$B$8),FALSE()),Y2511-X2511,0)),"")</f>
        <v/>
      </c>
      <c r="AY2511" s="22" t="str">
        <f aca="false">IF(OR(IFERROR(AND(W2511&lt;&gt;"",Y2511&lt;&gt;"",Y2511-W2511&gt;Resumen!$B$8),FALSE()),IFERROR(AND(X2511&lt;&gt;"",Y2511&lt;&gt;"",Y2511-X2511&gt;Resumen!$B$8),FALSE())),TRIM("Lays tiene mayor markup que "&amp;IF(IFERROR(AND(W2511&lt;&gt;"",Y2511&lt;&gt;"",Y2511-W2511&gt;Resumen!$B$8),FALSE()),"Quento ","")&amp;IF(IFERROR(AND(X2511&lt;&gt;"",Y2511&lt;&gt;"",Y2511-X2511&gt;Resumen!$B$8),FALSE()),"Julicroc ","")&amp;"en este PDV"),"")</f>
        <v/>
      </c>
      <c r="AZ2511" s="22" t="str">
        <f aca="false">IF(COUNTIF('Plan Pehuamar - Lista'!$A$2:$A$167,A2511)&gt;0,"Sí","No")</f>
        <v>No</v>
      </c>
      <c r="BA2511" s="22" t="str">
        <f aca="false">IF(COUNTIF('Plan Combo 9+1'!$A$2:$A$226,A2511)&gt;0,"Sí","No")</f>
        <v>No</v>
      </c>
      <c r="BB2511" s="22" t="str">
        <f aca="false">IF(AH2511="","No",IF(BA2511="Sí",IF((AO2511-AH2511)&gt;Resumen!$B$6,"Sí","No"),IF((AO2511-AH2511)&gt;=Resumen!$B$132,"Sí","No")))</f>
        <v>No</v>
      </c>
      <c r="BC2511" s="22" t="str">
        <f aca="false">IF(AND(N2511="Sí",AL2511="Sí",AI2511=0),"Sí","No")</f>
        <v>No</v>
      </c>
      <c r="BD2511" s="22" t="str">
        <f aca="false">IF(COUNTIF('Plan 9+1 (con Pehuamar)'!$A$2:$A$227,A2511)&gt;0,"Sí","No")</f>
        <v>No</v>
      </c>
    </row>
    <row r="2512" customFormat="false" ht="15" hidden="false" customHeight="true" outlineLevel="0" collapsed="false">
      <c r="A2512" s="6" t="n">
        <v>201780</v>
      </c>
      <c r="B2512" s="6" t="n">
        <v>16</v>
      </c>
      <c r="C2512" s="6" t="n">
        <v>1601</v>
      </c>
      <c r="D2512" s="6" t="s">
        <v>194</v>
      </c>
      <c r="E2512" s="6" t="s">
        <v>2660</v>
      </c>
      <c r="F2512" s="6" t="s">
        <v>466</v>
      </c>
      <c r="G2512" s="6" t="s">
        <v>130</v>
      </c>
      <c r="H2512" s="6" t="s">
        <v>1715</v>
      </c>
      <c r="I2512" s="27" t="n">
        <v>0</v>
      </c>
      <c r="J2512" s="27" t="n">
        <v>0</v>
      </c>
      <c r="K2512" s="27" t="n">
        <v>2.5</v>
      </c>
      <c r="L2512" s="28" t="n">
        <f aca="false">I2512+J2512</f>
        <v>0</v>
      </c>
      <c r="M2512" s="28" t="n">
        <f aca="false">L2512+K2512</f>
        <v>2.5</v>
      </c>
      <c r="N2512" s="22" t="str">
        <f aca="false">IF(I2512&gt;0,"Sí","No")</f>
        <v>No</v>
      </c>
      <c r="O2512" s="22" t="str">
        <f aca="false">IF(J2512&gt;0,"Sí","No")</f>
        <v>No</v>
      </c>
      <c r="P2512" s="22" t="str">
        <f aca="false">IF(K2512&gt;0,"Sí","No")</f>
        <v>Sí</v>
      </c>
      <c r="Q2512" s="22" t="str">
        <f aca="false">IF(OR(I2512&gt;0,J2512&gt;0),"Sí","No")</f>
        <v>No</v>
      </c>
      <c r="R2512" s="27"/>
      <c r="S2512" s="27"/>
      <c r="T2512" s="27"/>
      <c r="U2512" s="27"/>
      <c r="V2512" s="27"/>
      <c r="W2512" s="12" t="str">
        <f aca="false">IF(AND(I2512&gt;0,R2512&gt;0),(S2512-R2512)/R2512,"")</f>
        <v/>
      </c>
      <c r="X2512" s="12" t="str">
        <f aca="false">IF(AND(J2512&gt;0,T2512&gt;0),(U2512-T2512)/T2512,"")</f>
        <v/>
      </c>
      <c r="Y2512" s="12" t="str">
        <f aca="false">IF(AND(K2512&gt;0,V2512&gt;0),(V2512-Resumen!$B$7)/Resumen!$B$7,"")</f>
        <v/>
      </c>
      <c r="Z2512" s="28" t="str">
        <f aca="false">IF(AND(K2512&gt;0,I2512&gt;0,V2512&gt;0,S2512&gt;0),V2512-S2512,"")</f>
        <v/>
      </c>
      <c r="AA2512" s="12" t="str">
        <f aca="false">IF(Z2512&lt;&gt;"",Z2512/S2512,"")</f>
        <v/>
      </c>
      <c r="AB2512" s="28" t="str">
        <f aca="false">IF(AND(K2512&gt;0,J2512&gt;0,V2512&gt;0,U2512&gt;0),V2512-U2512,"")</f>
        <v/>
      </c>
      <c r="AC2512" s="12" t="str">
        <f aca="false">IF(AB2512&lt;&gt;"",AB2512/U2512,"")</f>
        <v/>
      </c>
      <c r="AD2512" s="27" t="n">
        <v>0</v>
      </c>
      <c r="AE2512" s="27" t="n">
        <v>0</v>
      </c>
      <c r="AF2512" s="27" t="n">
        <v>0</v>
      </c>
      <c r="AG2512" s="28" t="n">
        <f aca="false">AD2512+AE2512+AF2512</f>
        <v>0</v>
      </c>
      <c r="AH2512" s="12" t="str">
        <f aca="false">IF(AG2512&gt;0,AD2512/AG2512,"")</f>
        <v/>
      </c>
      <c r="AI2512" s="27" t="n">
        <v>0</v>
      </c>
      <c r="AJ2512" s="27" t="n">
        <v>0</v>
      </c>
      <c r="AK2512" s="27" t="n">
        <v>0</v>
      </c>
      <c r="AL2512" s="22" t="str">
        <f aca="false">IF(OR(AJ2512&gt;0,AK2512&gt;0),"Sí","No")</f>
        <v>No</v>
      </c>
      <c r="AM2512" s="6"/>
      <c r="AN2512" s="6"/>
      <c r="AO2512" s="12" t="n">
        <f aca="false">IF(M2512&gt;0,K2512/M2512,"")</f>
        <v>1</v>
      </c>
      <c r="AP2512" s="22" t="str">
        <f aca="false">IF(M2512&gt;=Resumen!$B$5,"Alto","Bajo")</f>
        <v>Bajo</v>
      </c>
      <c r="AQ2512" s="22" t="str">
        <f aca="false">IF(AO2512&gt;=Resumen!$B$28,"Alto","Bajo")</f>
        <v>Alto</v>
      </c>
      <c r="AR2512" s="22" t="str">
        <f aca="false">AP2512&amp;" Potencial / "&amp;AQ2512&amp;" Share"</f>
        <v>Bajo Potencial / Alto Share</v>
      </c>
      <c r="AS2512" s="22" t="str">
        <f aca="false">IF(Q2512="Sí",IF(AO2512&gt;=Resumen!$B$29,"Alto","Bajo"),"")</f>
        <v/>
      </c>
      <c r="AT2512" s="22" t="str">
        <f aca="false">IF(AS2512&lt;&gt;"",AP2512&amp;" Potencial / "&amp;AS2512&amp;" Share","")</f>
        <v/>
      </c>
      <c r="AU2512" s="22" t="str">
        <f aca="false">IF(AH2512="","Sin dato",IF(AH2512-AO2512&gt;Resumen!$B$6,"Sobre-exhibido",IF(AO2512-AH2512&gt;Resumen!$B$6,"Sub-exhibido","En línea")))</f>
        <v>Sin dato</v>
      </c>
      <c r="AV2512" s="22" t="str">
        <f aca="false">IF(AT2512="","",IF(AT2512="Alto Potencial / Bajo Share",1,IF(AT2512="Alto Potencial / Alto Share",2,IF(AT2512="Bajo Potencial / Alto Share",3,4))))</f>
        <v/>
      </c>
      <c r="AW2512" s="22" t="str">
        <f aca="false">IF(Q2512="No","Sin competencia directa",IF(AV2512=1,"1 - Foco Conquista (Alto Pot / Bajo Share)",IF(AV2512=2,"2 - Foco Defensa (Alto Pot / Alto Share)",IF(AV2512=3,"3 - Monitoreo (Bajo Pot / Alto Share)","4 - Baja Prioridad (Bajo Pot / Bajo Share)"))))</f>
        <v>Sin competencia directa</v>
      </c>
      <c r="AX2512" s="12" t="str">
        <f aca="false">IF(OR(IFERROR(AND(W2512&lt;&gt;"",Y2512&lt;&gt;"",Y2512-W2512&gt;Resumen!$B$8),FALSE()),IFERROR(AND(X2512&lt;&gt;"",Y2512&lt;&gt;"",Y2512-X2512&gt;Resumen!$B$8),FALSE())),MAX(IF(IFERROR(AND(W2512&lt;&gt;"",Y2512&lt;&gt;"",Y2512-W2512&gt;Resumen!$B$8),FALSE()),Y2512-W2512,0),IF(IFERROR(AND(X2512&lt;&gt;"",Y2512&lt;&gt;"",Y2512-X2512&gt;Resumen!$B$8),FALSE()),Y2512-X2512,0)),"")</f>
        <v/>
      </c>
      <c r="AY2512" s="22" t="str">
        <f aca="false">IF(OR(IFERROR(AND(W2512&lt;&gt;"",Y2512&lt;&gt;"",Y2512-W2512&gt;Resumen!$B$8),FALSE()),IFERROR(AND(X2512&lt;&gt;"",Y2512&lt;&gt;"",Y2512-X2512&gt;Resumen!$B$8),FALSE())),TRIM("Lays tiene mayor markup que "&amp;IF(IFERROR(AND(W2512&lt;&gt;"",Y2512&lt;&gt;"",Y2512-W2512&gt;Resumen!$B$8),FALSE()),"Quento ","")&amp;IF(IFERROR(AND(X2512&lt;&gt;"",Y2512&lt;&gt;"",Y2512-X2512&gt;Resumen!$B$8),FALSE()),"Julicroc ","")&amp;"en este PDV"),"")</f>
        <v/>
      </c>
      <c r="AZ2512" s="22" t="str">
        <f aca="false">IF(COUNTIF('Plan Pehuamar - Lista'!$A$2:$A$167,A2512)&gt;0,"Sí","No")</f>
        <v>No</v>
      </c>
      <c r="BA2512" s="22" t="str">
        <f aca="false">IF(COUNTIF('Plan Combo 9+1'!$A$2:$A$226,A2512)&gt;0,"Sí","No")</f>
        <v>No</v>
      </c>
      <c r="BB2512" s="22" t="str">
        <f aca="false">IF(AH2512="","No",IF(BA2512="Sí",IF((AO2512-AH2512)&gt;Resumen!$B$6,"Sí","No"),IF((AO2512-AH2512)&gt;=Resumen!$B$132,"Sí","No")))</f>
        <v>No</v>
      </c>
      <c r="BC2512" s="22" t="str">
        <f aca="false">IF(AND(N2512="Sí",AL2512="Sí",AI2512=0),"Sí","No")</f>
        <v>No</v>
      </c>
      <c r="BD2512" s="22" t="str">
        <f aca="false">IF(COUNTIF('Plan 9+1 (con Pehuamar)'!$A$2:$A$227,A2512)&gt;0,"Sí","No")</f>
        <v>No</v>
      </c>
    </row>
    <row r="2513" customFormat="false" ht="15" hidden="false" customHeight="true" outlineLevel="0" collapsed="false">
      <c r="A2513" s="6" t="n">
        <v>201781</v>
      </c>
      <c r="B2513" s="6" t="n">
        <v>16</v>
      </c>
      <c r="C2513" s="6" t="n">
        <v>1601</v>
      </c>
      <c r="D2513" s="6" t="s">
        <v>194</v>
      </c>
      <c r="E2513" s="6" t="s">
        <v>2661</v>
      </c>
      <c r="F2513" s="6" t="s">
        <v>196</v>
      </c>
      <c r="G2513" s="6" t="s">
        <v>130</v>
      </c>
      <c r="H2513" s="6" t="s">
        <v>1715</v>
      </c>
      <c r="I2513" s="27" t="n">
        <v>10</v>
      </c>
      <c r="J2513" s="27" t="n">
        <v>30</v>
      </c>
      <c r="K2513" s="27" t="n">
        <v>14</v>
      </c>
      <c r="L2513" s="28" t="n">
        <f aca="false">I2513+J2513</f>
        <v>40</v>
      </c>
      <c r="M2513" s="28" t="n">
        <f aca="false">L2513+K2513</f>
        <v>54</v>
      </c>
      <c r="N2513" s="22" t="str">
        <f aca="false">IF(I2513&gt;0,"Sí","No")</f>
        <v>Sí</v>
      </c>
      <c r="O2513" s="22" t="str">
        <f aca="false">IF(J2513&gt;0,"Sí","No")</f>
        <v>Sí</v>
      </c>
      <c r="P2513" s="22" t="str">
        <f aca="false">IF(K2513&gt;0,"Sí","No")</f>
        <v>Sí</v>
      </c>
      <c r="Q2513" s="22" t="str">
        <f aca="false">IF(OR(I2513&gt;0,J2513&gt;0),"Sí","No")</f>
        <v>Sí</v>
      </c>
      <c r="R2513" s="27" t="n">
        <v>2000</v>
      </c>
      <c r="S2513" s="27" t="n">
        <v>2800</v>
      </c>
      <c r="T2513" s="27" t="n">
        <v>1200</v>
      </c>
      <c r="U2513" s="27" t="n">
        <v>1700</v>
      </c>
      <c r="V2513" s="27" t="n">
        <v>3500</v>
      </c>
      <c r="W2513" s="12" t="n">
        <f aca="false">IF(AND(I2513&gt;0,R2513&gt;0),(S2513-R2513)/R2513,"")</f>
        <v>0.4</v>
      </c>
      <c r="X2513" s="12" t="n">
        <f aca="false">IF(AND(J2513&gt;0,T2513&gt;0),(U2513-T2513)/T2513,"")</f>
        <v>0.416666666666667</v>
      </c>
      <c r="Y2513" s="12" t="n">
        <f aca="false">IF(AND(K2513&gt;0,V2513&gt;0),(V2513-Resumen!$B$7)/Resumen!$B$7,"")</f>
        <v>0.4</v>
      </c>
      <c r="Z2513" s="28" t="n">
        <f aca="false">IF(AND(K2513&gt;0,I2513&gt;0,V2513&gt;0,S2513&gt;0),V2513-S2513,"")</f>
        <v>700</v>
      </c>
      <c r="AA2513" s="12" t="n">
        <f aca="false">IF(Z2513&lt;&gt;"",Z2513/S2513,"")</f>
        <v>0.25</v>
      </c>
      <c r="AB2513" s="28" t="n">
        <f aca="false">IF(AND(K2513&gt;0,J2513&gt;0,V2513&gt;0,U2513&gt;0),V2513-U2513,"")</f>
        <v>1800</v>
      </c>
      <c r="AC2513" s="12" t="n">
        <f aca="false">IF(AB2513&lt;&gt;"",AB2513/U2513,"")</f>
        <v>1.05882352941176</v>
      </c>
      <c r="AD2513" s="27" t="n">
        <v>3</v>
      </c>
      <c r="AE2513" s="27" t="n">
        <v>2</v>
      </c>
      <c r="AF2513" s="27" t="n">
        <v>4</v>
      </c>
      <c r="AG2513" s="28" t="n">
        <f aca="false">AD2513+AE2513+AF2513</f>
        <v>9</v>
      </c>
      <c r="AH2513" s="12" t="n">
        <f aca="false">IF(AG2513&gt;0,AD2513/AG2513,"")</f>
        <v>0.333333333333333</v>
      </c>
      <c r="AI2513" s="27" t="n">
        <v>1</v>
      </c>
      <c r="AJ2513" s="27" t="n">
        <v>1</v>
      </c>
      <c r="AK2513" s="27" t="n">
        <v>1</v>
      </c>
      <c r="AL2513" s="22" t="str">
        <f aca="false">IF(OR(AJ2513&gt;0,AK2513&gt;0),"Sí","No")</f>
        <v>Sí</v>
      </c>
      <c r="AM2513" s="6" t="s">
        <v>198</v>
      </c>
      <c r="AN2513" s="6" t="s">
        <v>198</v>
      </c>
      <c r="AO2513" s="12" t="n">
        <f aca="false">IF(M2513&gt;0,K2513/M2513,"")</f>
        <v>0.259259259259259</v>
      </c>
      <c r="AP2513" s="22" t="str">
        <f aca="false">IF(M2513&gt;=Resumen!$B$5,"Alto","Bajo")</f>
        <v>Alto</v>
      </c>
      <c r="AQ2513" s="22" t="str">
        <f aca="false">IF(AO2513&gt;=Resumen!$B$28,"Alto","Bajo")</f>
        <v>Bajo</v>
      </c>
      <c r="AR2513" s="22" t="str">
        <f aca="false">AP2513&amp;" Potencial / "&amp;AQ2513&amp;" Share"</f>
        <v>Alto Potencial / Bajo Share</v>
      </c>
      <c r="AS2513" s="22" t="str">
        <f aca="false">IF(Q2513="Sí",IF(AO2513&gt;=Resumen!$B$29,"Alto","Bajo"),"")</f>
        <v>Bajo</v>
      </c>
      <c r="AT2513" s="22" t="str">
        <f aca="false">IF(AS2513&lt;&gt;"",AP2513&amp;" Potencial / "&amp;AS2513&amp;" Share","")</f>
        <v>Alto Potencial / Bajo Share</v>
      </c>
      <c r="AU2513" s="22" t="str">
        <f aca="false">IF(AH2513="","Sin dato",IF(AH2513-AO2513&gt;Resumen!$B$6,"Sobre-exhibido",IF(AO2513-AH2513&gt;Resumen!$B$6,"Sub-exhibido","En línea")))</f>
        <v>Sobre-exhibido</v>
      </c>
      <c r="AV2513" s="22" t="n">
        <f aca="false">IF(AT2513="","",IF(AT2513="Alto Potencial / Bajo Share",1,IF(AT2513="Alto Potencial / Alto Share",2,IF(AT2513="Bajo Potencial / Alto Share",3,4))))</f>
        <v>1</v>
      </c>
      <c r="AW2513" s="22" t="str">
        <f aca="false">IF(Q2513="No","Sin competencia directa",IF(AV2513=1,"1 - Foco Conquista (Alto Pot / Bajo Share)",IF(AV2513=2,"2 - Foco Defensa (Alto Pot / Alto Share)",IF(AV2513=3,"3 - Monitoreo (Bajo Pot / Alto Share)","4 - Baja Prioridad (Bajo Pot / Bajo Share)"))))</f>
        <v>1 - Foco Conquista (Alto Pot / Bajo Share)</v>
      </c>
      <c r="AX2513" s="12" t="str">
        <f aca="false">IF(OR(IFERROR(AND(W2513&lt;&gt;"",Y2513&lt;&gt;"",Y2513-W2513&gt;Resumen!$B$8),FALSE()),IFERROR(AND(X2513&lt;&gt;"",Y2513&lt;&gt;"",Y2513-X2513&gt;Resumen!$B$8),FALSE())),MAX(IF(IFERROR(AND(W2513&lt;&gt;"",Y2513&lt;&gt;"",Y2513-W2513&gt;Resumen!$B$8),FALSE()),Y2513-W2513,0),IF(IFERROR(AND(X2513&lt;&gt;"",Y2513&lt;&gt;"",Y2513-X2513&gt;Resumen!$B$8),FALSE()),Y2513-X2513,0)),"")</f>
        <v/>
      </c>
      <c r="AY2513" s="22" t="str">
        <f aca="false">IF(OR(IFERROR(AND(W2513&lt;&gt;"",Y2513&lt;&gt;"",Y2513-W2513&gt;Resumen!$B$8),FALSE()),IFERROR(AND(X2513&lt;&gt;"",Y2513&lt;&gt;"",Y2513-X2513&gt;Resumen!$B$8),FALSE())),TRIM("Lays tiene mayor markup que "&amp;IF(IFERROR(AND(W2513&lt;&gt;"",Y2513&lt;&gt;"",Y2513-W2513&gt;Resumen!$B$8),FALSE()),"Quento ","")&amp;IF(IFERROR(AND(X2513&lt;&gt;"",Y2513&lt;&gt;"",Y2513-X2513&gt;Resumen!$B$8),FALSE()),"Julicroc ","")&amp;"en este PDV"),"")</f>
        <v/>
      </c>
      <c r="AZ2513" s="22" t="str">
        <f aca="false">IF(COUNTIF('Plan Pehuamar - Lista'!$A$2:$A$167,A2513)&gt;0,"Sí","No")</f>
        <v>No</v>
      </c>
      <c r="BA2513" s="22" t="str">
        <f aca="false">IF(COUNTIF('Plan Combo 9+1'!$A$2:$A$226,A2513)&gt;0,"Sí","No")</f>
        <v>No</v>
      </c>
      <c r="BB2513" s="22" t="str">
        <f aca="false">IF(AH2513="","No",IF(BA2513="Sí",IF((AO2513-AH2513)&gt;Resumen!$B$6,"Sí","No"),IF((AO2513-AH2513)&gt;=Resumen!$B$132,"Sí","No")))</f>
        <v>No</v>
      </c>
      <c r="BC2513" s="22" t="str">
        <f aca="false">IF(AND(N2513="Sí",AL2513="Sí",AI2513=0),"Sí","No")</f>
        <v>No</v>
      </c>
      <c r="BD2513" s="22" t="str">
        <f aca="false">IF(COUNTIF('Plan 9+1 (con Pehuamar)'!$A$2:$A$227,A2513)&gt;0,"Sí","No")</f>
        <v>No</v>
      </c>
    </row>
    <row r="2514" customFormat="false" ht="15" hidden="false" customHeight="true" outlineLevel="0" collapsed="false">
      <c r="A2514" s="6" t="n">
        <v>201782</v>
      </c>
      <c r="B2514" s="6" t="n">
        <v>16</v>
      </c>
      <c r="C2514" s="6" t="n">
        <v>1601</v>
      </c>
      <c r="D2514" s="6" t="s">
        <v>194</v>
      </c>
      <c r="E2514" s="6" t="s">
        <v>2662</v>
      </c>
      <c r="F2514" s="6" t="s">
        <v>210</v>
      </c>
      <c r="G2514" s="6" t="s">
        <v>130</v>
      </c>
      <c r="H2514" s="6" t="s">
        <v>1715</v>
      </c>
      <c r="I2514" s="27" t="n">
        <v>0</v>
      </c>
      <c r="J2514" s="27" t="n">
        <v>0</v>
      </c>
      <c r="K2514" s="27" t="n">
        <v>1.5</v>
      </c>
      <c r="L2514" s="28" t="n">
        <f aca="false">I2514+J2514</f>
        <v>0</v>
      </c>
      <c r="M2514" s="28" t="n">
        <f aca="false">L2514+K2514</f>
        <v>1.5</v>
      </c>
      <c r="N2514" s="22" t="str">
        <f aca="false">IF(I2514&gt;0,"Sí","No")</f>
        <v>No</v>
      </c>
      <c r="O2514" s="22" t="str">
        <f aca="false">IF(J2514&gt;0,"Sí","No")</f>
        <v>No</v>
      </c>
      <c r="P2514" s="22" t="str">
        <f aca="false">IF(K2514&gt;0,"Sí","No")</f>
        <v>Sí</v>
      </c>
      <c r="Q2514" s="22" t="str">
        <f aca="false">IF(OR(I2514&gt;0,J2514&gt;0),"Sí","No")</f>
        <v>No</v>
      </c>
      <c r="R2514" s="27"/>
      <c r="S2514" s="27"/>
      <c r="T2514" s="27"/>
      <c r="U2514" s="27"/>
      <c r="V2514" s="27"/>
      <c r="W2514" s="12" t="str">
        <f aca="false">IF(AND(I2514&gt;0,R2514&gt;0),(S2514-R2514)/R2514,"")</f>
        <v/>
      </c>
      <c r="X2514" s="12" t="str">
        <f aca="false">IF(AND(J2514&gt;0,T2514&gt;0),(U2514-T2514)/T2514,"")</f>
        <v/>
      </c>
      <c r="Y2514" s="12" t="str">
        <f aca="false">IF(AND(K2514&gt;0,V2514&gt;0),(V2514-Resumen!$B$7)/Resumen!$B$7,"")</f>
        <v/>
      </c>
      <c r="Z2514" s="28" t="str">
        <f aca="false">IF(AND(K2514&gt;0,I2514&gt;0,V2514&gt;0,S2514&gt;0),V2514-S2514,"")</f>
        <v/>
      </c>
      <c r="AA2514" s="12" t="str">
        <f aca="false">IF(Z2514&lt;&gt;"",Z2514/S2514,"")</f>
        <v/>
      </c>
      <c r="AB2514" s="28" t="str">
        <f aca="false">IF(AND(K2514&gt;0,J2514&gt;0,V2514&gt;0,U2514&gt;0),V2514-U2514,"")</f>
        <v/>
      </c>
      <c r="AC2514" s="12" t="str">
        <f aca="false">IF(AB2514&lt;&gt;"",AB2514/U2514,"")</f>
        <v/>
      </c>
      <c r="AD2514" s="27" t="n">
        <v>0</v>
      </c>
      <c r="AE2514" s="27" t="n">
        <v>0</v>
      </c>
      <c r="AF2514" s="27" t="n">
        <v>0</v>
      </c>
      <c r="AG2514" s="28" t="n">
        <f aca="false">AD2514+AE2514+AF2514</f>
        <v>0</v>
      </c>
      <c r="AH2514" s="12" t="str">
        <f aca="false">IF(AG2514&gt;0,AD2514/AG2514,"")</f>
        <v/>
      </c>
      <c r="AI2514" s="27" t="n">
        <v>0</v>
      </c>
      <c r="AJ2514" s="27" t="n">
        <v>0</v>
      </c>
      <c r="AK2514" s="27" t="n">
        <v>0</v>
      </c>
      <c r="AL2514" s="22" t="str">
        <f aca="false">IF(OR(AJ2514&gt;0,AK2514&gt;0),"Sí","No")</f>
        <v>No</v>
      </c>
      <c r="AM2514" s="6"/>
      <c r="AN2514" s="6"/>
      <c r="AO2514" s="12" t="n">
        <f aca="false">IF(M2514&gt;0,K2514/M2514,"")</f>
        <v>1</v>
      </c>
      <c r="AP2514" s="22" t="str">
        <f aca="false">IF(M2514&gt;=Resumen!$B$5,"Alto","Bajo")</f>
        <v>Bajo</v>
      </c>
      <c r="AQ2514" s="22" t="str">
        <f aca="false">IF(AO2514&gt;=Resumen!$B$28,"Alto","Bajo")</f>
        <v>Alto</v>
      </c>
      <c r="AR2514" s="22" t="str">
        <f aca="false">AP2514&amp;" Potencial / "&amp;AQ2514&amp;" Share"</f>
        <v>Bajo Potencial / Alto Share</v>
      </c>
      <c r="AS2514" s="22" t="str">
        <f aca="false">IF(Q2514="Sí",IF(AO2514&gt;=Resumen!$B$29,"Alto","Bajo"),"")</f>
        <v/>
      </c>
      <c r="AT2514" s="22" t="str">
        <f aca="false">IF(AS2514&lt;&gt;"",AP2514&amp;" Potencial / "&amp;AS2514&amp;" Share","")</f>
        <v/>
      </c>
      <c r="AU2514" s="22" t="str">
        <f aca="false">IF(AH2514="","Sin dato",IF(AH2514-AO2514&gt;Resumen!$B$6,"Sobre-exhibido",IF(AO2514-AH2514&gt;Resumen!$B$6,"Sub-exhibido","En línea")))</f>
        <v>Sin dato</v>
      </c>
      <c r="AV2514" s="22" t="str">
        <f aca="false">IF(AT2514="","",IF(AT2514="Alto Potencial / Bajo Share",1,IF(AT2514="Alto Potencial / Alto Share",2,IF(AT2514="Bajo Potencial / Alto Share",3,4))))</f>
        <v/>
      </c>
      <c r="AW2514" s="22" t="str">
        <f aca="false">IF(Q2514="No","Sin competencia directa",IF(AV2514=1,"1 - Foco Conquista (Alto Pot / Bajo Share)",IF(AV2514=2,"2 - Foco Defensa (Alto Pot / Alto Share)",IF(AV2514=3,"3 - Monitoreo (Bajo Pot / Alto Share)","4 - Baja Prioridad (Bajo Pot / Bajo Share)"))))</f>
        <v>Sin competencia directa</v>
      </c>
      <c r="AX2514" s="12" t="str">
        <f aca="false">IF(OR(IFERROR(AND(W2514&lt;&gt;"",Y2514&lt;&gt;"",Y2514-W2514&gt;Resumen!$B$8),FALSE()),IFERROR(AND(X2514&lt;&gt;"",Y2514&lt;&gt;"",Y2514-X2514&gt;Resumen!$B$8),FALSE())),MAX(IF(IFERROR(AND(W2514&lt;&gt;"",Y2514&lt;&gt;"",Y2514-W2514&gt;Resumen!$B$8),FALSE()),Y2514-W2514,0),IF(IFERROR(AND(X2514&lt;&gt;"",Y2514&lt;&gt;"",Y2514-X2514&gt;Resumen!$B$8),FALSE()),Y2514-X2514,0)),"")</f>
        <v/>
      </c>
      <c r="AY2514" s="22" t="str">
        <f aca="false">IF(OR(IFERROR(AND(W2514&lt;&gt;"",Y2514&lt;&gt;"",Y2514-W2514&gt;Resumen!$B$8),FALSE()),IFERROR(AND(X2514&lt;&gt;"",Y2514&lt;&gt;"",Y2514-X2514&gt;Resumen!$B$8),FALSE())),TRIM("Lays tiene mayor markup que "&amp;IF(IFERROR(AND(W2514&lt;&gt;"",Y2514&lt;&gt;"",Y2514-W2514&gt;Resumen!$B$8),FALSE()),"Quento ","")&amp;IF(IFERROR(AND(X2514&lt;&gt;"",Y2514&lt;&gt;"",Y2514-X2514&gt;Resumen!$B$8),FALSE()),"Julicroc ","")&amp;"en este PDV"),"")</f>
        <v/>
      </c>
      <c r="AZ2514" s="22" t="str">
        <f aca="false">IF(COUNTIF('Plan Pehuamar - Lista'!$A$2:$A$167,A2514)&gt;0,"Sí","No")</f>
        <v>No</v>
      </c>
      <c r="BA2514" s="22" t="str">
        <f aca="false">IF(COUNTIF('Plan Combo 9+1'!$A$2:$A$226,A2514)&gt;0,"Sí","No")</f>
        <v>No</v>
      </c>
      <c r="BB2514" s="22" t="str">
        <f aca="false">IF(AH2514="","No",IF(BA2514="Sí",IF((AO2514-AH2514)&gt;Resumen!$B$6,"Sí","No"),IF((AO2514-AH2514)&gt;=Resumen!$B$132,"Sí","No")))</f>
        <v>No</v>
      </c>
      <c r="BC2514" s="22" t="str">
        <f aca="false">IF(AND(N2514="Sí",AL2514="Sí",AI2514=0),"Sí","No")</f>
        <v>No</v>
      </c>
      <c r="BD2514" s="22" t="str">
        <f aca="false">IF(COUNTIF('Plan 9+1 (con Pehuamar)'!$A$2:$A$227,A2514)&gt;0,"Sí","No")</f>
        <v>No</v>
      </c>
    </row>
    <row r="2515" customFormat="false" ht="15" hidden="false" customHeight="true" outlineLevel="0" collapsed="false">
      <c r="A2515" s="6" t="n">
        <v>201784</v>
      </c>
      <c r="B2515" s="6" t="n">
        <v>16</v>
      </c>
      <c r="C2515" s="6" t="n">
        <v>1601</v>
      </c>
      <c r="D2515" s="6" t="s">
        <v>194</v>
      </c>
      <c r="E2515" s="6" t="s">
        <v>2663</v>
      </c>
      <c r="F2515" s="6" t="s">
        <v>206</v>
      </c>
      <c r="G2515" s="6" t="s">
        <v>130</v>
      </c>
      <c r="H2515" s="6" t="s">
        <v>1715</v>
      </c>
      <c r="I2515" s="27" t="n">
        <v>15</v>
      </c>
      <c r="J2515" s="27" t="n">
        <v>30</v>
      </c>
      <c r="K2515" s="27" t="n">
        <v>12</v>
      </c>
      <c r="L2515" s="28" t="n">
        <f aca="false">I2515+J2515</f>
        <v>45</v>
      </c>
      <c r="M2515" s="28" t="n">
        <f aca="false">L2515+K2515</f>
        <v>57</v>
      </c>
      <c r="N2515" s="22" t="str">
        <f aca="false">IF(I2515&gt;0,"Sí","No")</f>
        <v>Sí</v>
      </c>
      <c r="O2515" s="22" t="str">
        <f aca="false">IF(J2515&gt;0,"Sí","No")</f>
        <v>Sí</v>
      </c>
      <c r="P2515" s="22" t="str">
        <f aca="false">IF(K2515&gt;0,"Sí","No")</f>
        <v>Sí</v>
      </c>
      <c r="Q2515" s="22" t="str">
        <f aca="false">IF(OR(I2515&gt;0,J2515&gt;0),"Sí","No")</f>
        <v>Sí</v>
      </c>
      <c r="R2515" s="27" t="n">
        <v>2000</v>
      </c>
      <c r="S2515" s="27" t="n">
        <v>2900</v>
      </c>
      <c r="T2515" s="27" t="n">
        <v>1200</v>
      </c>
      <c r="U2515" s="27" t="n">
        <v>2000</v>
      </c>
      <c r="V2515" s="27" t="n">
        <v>3600</v>
      </c>
      <c r="W2515" s="12" t="n">
        <f aca="false">IF(AND(I2515&gt;0,R2515&gt;0),(S2515-R2515)/R2515,"")</f>
        <v>0.45</v>
      </c>
      <c r="X2515" s="12" t="n">
        <f aca="false">IF(AND(J2515&gt;0,T2515&gt;0),(U2515-T2515)/T2515,"")</f>
        <v>0.666666666666667</v>
      </c>
      <c r="Y2515" s="12" t="n">
        <f aca="false">IF(AND(K2515&gt;0,V2515&gt;0),(V2515-Resumen!$B$7)/Resumen!$B$7,"")</f>
        <v>0.44</v>
      </c>
      <c r="Z2515" s="28" t="n">
        <f aca="false">IF(AND(K2515&gt;0,I2515&gt;0,V2515&gt;0,S2515&gt;0),V2515-S2515,"")</f>
        <v>700</v>
      </c>
      <c r="AA2515" s="12" t="n">
        <f aca="false">IF(Z2515&lt;&gt;"",Z2515/S2515,"")</f>
        <v>0.241379310344828</v>
      </c>
      <c r="AB2515" s="28" t="n">
        <f aca="false">IF(AND(K2515&gt;0,J2515&gt;0,V2515&gt;0,U2515&gt;0),V2515-U2515,"")</f>
        <v>1600</v>
      </c>
      <c r="AC2515" s="12" t="n">
        <f aca="false">IF(AB2515&lt;&gt;"",AB2515/U2515,"")</f>
        <v>0.8</v>
      </c>
      <c r="AD2515" s="27" t="n">
        <v>4</v>
      </c>
      <c r="AE2515" s="27" t="n">
        <v>5</v>
      </c>
      <c r="AF2515" s="27" t="n">
        <v>10</v>
      </c>
      <c r="AG2515" s="28" t="n">
        <f aca="false">AD2515+AE2515+AF2515</f>
        <v>19</v>
      </c>
      <c r="AH2515" s="12" t="n">
        <f aca="false">IF(AG2515&gt;0,AD2515/AG2515,"")</f>
        <v>0.210526315789474</v>
      </c>
      <c r="AI2515" s="27" t="n">
        <v>1</v>
      </c>
      <c r="AJ2515" s="27" t="n">
        <v>1</v>
      </c>
      <c r="AK2515" s="27" t="n">
        <v>1</v>
      </c>
      <c r="AL2515" s="22" t="str">
        <f aca="false">IF(OR(AJ2515&gt;0,AK2515&gt;0),"Sí","No")</f>
        <v>Sí</v>
      </c>
      <c r="AM2515" s="6" t="s">
        <v>198</v>
      </c>
      <c r="AN2515" s="6" t="s">
        <v>198</v>
      </c>
      <c r="AO2515" s="12" t="n">
        <f aca="false">IF(M2515&gt;0,K2515/M2515,"")</f>
        <v>0.210526315789474</v>
      </c>
      <c r="AP2515" s="22" t="str">
        <f aca="false">IF(M2515&gt;=Resumen!$B$5,"Alto","Bajo")</f>
        <v>Alto</v>
      </c>
      <c r="AQ2515" s="22" t="str">
        <f aca="false">IF(AO2515&gt;=Resumen!$B$28,"Alto","Bajo")</f>
        <v>Bajo</v>
      </c>
      <c r="AR2515" s="22" t="str">
        <f aca="false">AP2515&amp;" Potencial / "&amp;AQ2515&amp;" Share"</f>
        <v>Alto Potencial / Bajo Share</v>
      </c>
      <c r="AS2515" s="22" t="str">
        <f aca="false">IF(Q2515="Sí",IF(AO2515&gt;=Resumen!$B$29,"Alto","Bajo"),"")</f>
        <v>Bajo</v>
      </c>
      <c r="AT2515" s="22" t="str">
        <f aca="false">IF(AS2515&lt;&gt;"",AP2515&amp;" Potencial / "&amp;AS2515&amp;" Share","")</f>
        <v>Alto Potencial / Bajo Share</v>
      </c>
      <c r="AU2515" s="22" t="str">
        <f aca="false">IF(AH2515="","Sin dato",IF(AH2515-AO2515&gt;Resumen!$B$6,"Sobre-exhibido",IF(AO2515-AH2515&gt;Resumen!$B$6,"Sub-exhibido","En línea")))</f>
        <v>En línea</v>
      </c>
      <c r="AV2515" s="22" t="n">
        <f aca="false">IF(AT2515="","",IF(AT2515="Alto Potencial / Bajo Share",1,IF(AT2515="Alto Potencial / Alto Share",2,IF(AT2515="Bajo Potencial / Alto Share",3,4))))</f>
        <v>1</v>
      </c>
      <c r="AW2515" s="22" t="str">
        <f aca="false">IF(Q2515="No","Sin competencia directa",IF(AV2515=1,"1 - Foco Conquista (Alto Pot / Bajo Share)",IF(AV2515=2,"2 - Foco Defensa (Alto Pot / Alto Share)",IF(AV2515=3,"3 - Monitoreo (Bajo Pot / Alto Share)","4 - Baja Prioridad (Bajo Pot / Bajo Share)"))))</f>
        <v>1 - Foco Conquista (Alto Pot / Bajo Share)</v>
      </c>
      <c r="AX2515" s="12" t="str">
        <f aca="false">IF(OR(IFERROR(AND(W2515&lt;&gt;"",Y2515&lt;&gt;"",Y2515-W2515&gt;Resumen!$B$8),FALSE()),IFERROR(AND(X2515&lt;&gt;"",Y2515&lt;&gt;"",Y2515-X2515&gt;Resumen!$B$8),FALSE())),MAX(IF(IFERROR(AND(W2515&lt;&gt;"",Y2515&lt;&gt;"",Y2515-W2515&gt;Resumen!$B$8),FALSE()),Y2515-W2515,0),IF(IFERROR(AND(X2515&lt;&gt;"",Y2515&lt;&gt;"",Y2515-X2515&gt;Resumen!$B$8),FALSE()),Y2515-X2515,0)),"")</f>
        <v/>
      </c>
      <c r="AY2515" s="22" t="str">
        <f aca="false">IF(OR(IFERROR(AND(W2515&lt;&gt;"",Y2515&lt;&gt;"",Y2515-W2515&gt;Resumen!$B$8),FALSE()),IFERROR(AND(X2515&lt;&gt;"",Y2515&lt;&gt;"",Y2515-X2515&gt;Resumen!$B$8),FALSE())),TRIM("Lays tiene mayor markup que "&amp;IF(IFERROR(AND(W2515&lt;&gt;"",Y2515&lt;&gt;"",Y2515-W2515&gt;Resumen!$B$8),FALSE()),"Quento ","")&amp;IF(IFERROR(AND(X2515&lt;&gt;"",Y2515&lt;&gt;"",Y2515-X2515&gt;Resumen!$B$8),FALSE()),"Julicroc ","")&amp;"en este PDV"),"")</f>
        <v/>
      </c>
      <c r="AZ2515" s="22" t="str">
        <f aca="false">IF(COUNTIF('Plan Pehuamar - Lista'!$A$2:$A$167,A2515)&gt;0,"Sí","No")</f>
        <v>No</v>
      </c>
      <c r="BA2515" s="22" t="str">
        <f aca="false">IF(COUNTIF('Plan Combo 9+1'!$A$2:$A$226,A2515)&gt;0,"Sí","No")</f>
        <v>Sí</v>
      </c>
      <c r="BB2515" s="22" t="str">
        <f aca="false">IF(AH2515="","No",IF(BA2515="Sí",IF((AO2515-AH2515)&gt;Resumen!$B$6,"Sí","No"),IF((AO2515-AH2515)&gt;=Resumen!$B$132,"Sí","No")))</f>
        <v>No</v>
      </c>
      <c r="BC2515" s="22" t="str">
        <f aca="false">IF(AND(N2515="Sí",AL2515="Sí",AI2515=0),"Sí","No")</f>
        <v>No</v>
      </c>
      <c r="BD2515" s="22" t="str">
        <f aca="false">IF(COUNTIF('Plan 9+1 (con Pehuamar)'!$A$2:$A$227,A2515)&gt;0,"Sí","No")</f>
        <v>Sí</v>
      </c>
    </row>
    <row r="2516" customFormat="false" ht="15" hidden="false" customHeight="true" outlineLevel="0" collapsed="false">
      <c r="A2516" s="6" t="n">
        <v>201785</v>
      </c>
      <c r="B2516" s="6" t="n">
        <v>16</v>
      </c>
      <c r="C2516" s="6" t="n">
        <v>1601</v>
      </c>
      <c r="D2516" s="6" t="s">
        <v>194</v>
      </c>
      <c r="E2516" s="6" t="s">
        <v>2664</v>
      </c>
      <c r="F2516" s="6" t="s">
        <v>196</v>
      </c>
      <c r="G2516" s="6" t="s">
        <v>130</v>
      </c>
      <c r="H2516" s="6" t="s">
        <v>1715</v>
      </c>
      <c r="I2516" s="27" t="n">
        <v>10</v>
      </c>
      <c r="J2516" s="27" t="n">
        <v>10</v>
      </c>
      <c r="K2516" s="27" t="n">
        <v>0</v>
      </c>
      <c r="L2516" s="28" t="n">
        <f aca="false">I2516+J2516</f>
        <v>20</v>
      </c>
      <c r="M2516" s="28" t="n">
        <f aca="false">L2516+K2516</f>
        <v>20</v>
      </c>
      <c r="N2516" s="22" t="str">
        <f aca="false">IF(I2516&gt;0,"Sí","No")</f>
        <v>Sí</v>
      </c>
      <c r="O2516" s="22" t="str">
        <f aca="false">IF(J2516&gt;0,"Sí","No")</f>
        <v>Sí</v>
      </c>
      <c r="P2516" s="22" t="str">
        <f aca="false">IF(K2516&gt;0,"Sí","No")</f>
        <v>No</v>
      </c>
      <c r="Q2516" s="22" t="str">
        <f aca="false">IF(OR(I2516&gt;0,J2516&gt;0),"Sí","No")</f>
        <v>Sí</v>
      </c>
      <c r="R2516" s="27" t="n">
        <v>1750</v>
      </c>
      <c r="S2516" s="27" t="n">
        <v>2500</v>
      </c>
      <c r="T2516" s="27" t="n">
        <v>1200</v>
      </c>
      <c r="U2516" s="27" t="n">
        <v>2000</v>
      </c>
      <c r="V2516" s="27"/>
      <c r="W2516" s="12" t="n">
        <f aca="false">IF(AND(I2516&gt;0,R2516&gt;0),(S2516-R2516)/R2516,"")</f>
        <v>0.428571428571429</v>
      </c>
      <c r="X2516" s="12" t="n">
        <f aca="false">IF(AND(J2516&gt;0,T2516&gt;0),(U2516-T2516)/T2516,"")</f>
        <v>0.666666666666667</v>
      </c>
      <c r="Y2516" s="12" t="str">
        <f aca="false">IF(AND(K2516&gt;0,V2516&gt;0),(V2516-Resumen!$B$7)/Resumen!$B$7,"")</f>
        <v/>
      </c>
      <c r="Z2516" s="28" t="str">
        <f aca="false">IF(AND(K2516&gt;0,I2516&gt;0,V2516&gt;0,S2516&gt;0),V2516-S2516,"")</f>
        <v/>
      </c>
      <c r="AA2516" s="12" t="str">
        <f aca="false">IF(Z2516&lt;&gt;"",Z2516/S2516,"")</f>
        <v/>
      </c>
      <c r="AB2516" s="28" t="str">
        <f aca="false">IF(AND(K2516&gt;0,J2516&gt;0,V2516&gt;0,U2516&gt;0),V2516-U2516,"")</f>
        <v/>
      </c>
      <c r="AC2516" s="12" t="str">
        <f aca="false">IF(AB2516&lt;&gt;"",AB2516/U2516,"")</f>
        <v/>
      </c>
      <c r="AD2516" s="27" t="n">
        <v>0</v>
      </c>
      <c r="AE2516" s="27" t="n">
        <v>2</v>
      </c>
      <c r="AF2516" s="27" t="n">
        <v>4</v>
      </c>
      <c r="AG2516" s="28" t="n">
        <f aca="false">AD2516+AE2516+AF2516</f>
        <v>6</v>
      </c>
      <c r="AH2516" s="12" t="n">
        <f aca="false">IF(AG2516&gt;0,AD2516/AG2516,"")</f>
        <v>0</v>
      </c>
      <c r="AI2516" s="27" t="n">
        <v>1</v>
      </c>
      <c r="AJ2516" s="27" t="n">
        <v>0</v>
      </c>
      <c r="AK2516" s="27" t="n">
        <v>1</v>
      </c>
      <c r="AL2516" s="22" t="str">
        <f aca="false">IF(OR(AJ2516&gt;0,AK2516&gt;0),"Sí","No")</f>
        <v>Sí</v>
      </c>
      <c r="AM2516" s="6" t="s">
        <v>198</v>
      </c>
      <c r="AN2516" s="6" t="s">
        <v>198</v>
      </c>
      <c r="AO2516" s="12" t="n">
        <f aca="false">IF(M2516&gt;0,K2516/M2516,"")</f>
        <v>0</v>
      </c>
      <c r="AP2516" s="22" t="str">
        <f aca="false">IF(M2516&gt;=Resumen!$B$5,"Alto","Bajo")</f>
        <v>Bajo</v>
      </c>
      <c r="AQ2516" s="22" t="str">
        <f aca="false">IF(AO2516&gt;=Resumen!$B$28,"Alto","Bajo")</f>
        <v>Bajo</v>
      </c>
      <c r="AR2516" s="22" t="str">
        <f aca="false">AP2516&amp;" Potencial / "&amp;AQ2516&amp;" Share"</f>
        <v>Bajo Potencial / Bajo Share</v>
      </c>
      <c r="AS2516" s="22" t="str">
        <f aca="false">IF(Q2516="Sí",IF(AO2516&gt;=Resumen!$B$29,"Alto","Bajo"),"")</f>
        <v>Bajo</v>
      </c>
      <c r="AT2516" s="22" t="str">
        <f aca="false">IF(AS2516&lt;&gt;"",AP2516&amp;" Potencial / "&amp;AS2516&amp;" Share","")</f>
        <v>Bajo Potencial / Bajo Share</v>
      </c>
      <c r="AU2516" s="22" t="str">
        <f aca="false">IF(AH2516="","Sin dato",IF(AH2516-AO2516&gt;Resumen!$B$6,"Sobre-exhibido",IF(AO2516-AH2516&gt;Resumen!$B$6,"Sub-exhibido","En línea")))</f>
        <v>En línea</v>
      </c>
      <c r="AV2516" s="22" t="n">
        <f aca="false">IF(AT2516="","",IF(AT2516="Alto Potencial / Bajo Share",1,IF(AT2516="Alto Potencial / Alto Share",2,IF(AT2516="Bajo Potencial / Alto Share",3,4))))</f>
        <v>4</v>
      </c>
      <c r="AW2516" s="22" t="str">
        <f aca="false">IF(Q2516="No","Sin competencia directa",IF(AV2516=1,"1 - Foco Conquista (Alto Pot / Bajo Share)",IF(AV2516=2,"2 - Foco Defensa (Alto Pot / Alto Share)",IF(AV2516=3,"3 - Monitoreo (Bajo Pot / Alto Share)","4 - Baja Prioridad (Bajo Pot / Bajo Share)"))))</f>
        <v>4 - Baja Prioridad (Bajo Pot / Bajo Share)</v>
      </c>
      <c r="AX2516" s="12" t="str">
        <f aca="false">IF(OR(IFERROR(AND(W2516&lt;&gt;"",Y2516&lt;&gt;"",Y2516-W2516&gt;Resumen!$B$8),FALSE()),IFERROR(AND(X2516&lt;&gt;"",Y2516&lt;&gt;"",Y2516-X2516&gt;Resumen!$B$8),FALSE())),MAX(IF(IFERROR(AND(W2516&lt;&gt;"",Y2516&lt;&gt;"",Y2516-W2516&gt;Resumen!$B$8),FALSE()),Y2516-W2516,0),IF(IFERROR(AND(X2516&lt;&gt;"",Y2516&lt;&gt;"",Y2516-X2516&gt;Resumen!$B$8),FALSE()),Y2516-X2516,0)),"")</f>
        <v/>
      </c>
      <c r="AY2516" s="22" t="str">
        <f aca="false">IF(OR(IFERROR(AND(W2516&lt;&gt;"",Y2516&lt;&gt;"",Y2516-W2516&gt;Resumen!$B$8),FALSE()),IFERROR(AND(X2516&lt;&gt;"",Y2516&lt;&gt;"",Y2516-X2516&gt;Resumen!$B$8),FALSE())),TRIM("Lays tiene mayor markup que "&amp;IF(IFERROR(AND(W2516&lt;&gt;"",Y2516&lt;&gt;"",Y2516-W2516&gt;Resumen!$B$8),FALSE()),"Quento ","")&amp;IF(IFERROR(AND(X2516&lt;&gt;"",Y2516&lt;&gt;"",Y2516-X2516&gt;Resumen!$B$8),FALSE()),"Julicroc ","")&amp;"en este PDV"),"")</f>
        <v/>
      </c>
      <c r="AZ2516" s="22" t="str">
        <f aca="false">IF(COUNTIF('Plan Pehuamar - Lista'!$A$2:$A$167,A2516)&gt;0,"Sí","No")</f>
        <v>No</v>
      </c>
      <c r="BA2516" s="22" t="str">
        <f aca="false">IF(COUNTIF('Plan Combo 9+1'!$A$2:$A$226,A2516)&gt;0,"Sí","No")</f>
        <v>No</v>
      </c>
      <c r="BB2516" s="22" t="str">
        <f aca="false">IF(AH2516="","No",IF(BA2516="Sí",IF((AO2516-AH2516)&gt;Resumen!$B$6,"Sí","No"),IF((AO2516-AH2516)&gt;=Resumen!$B$132,"Sí","No")))</f>
        <v>No</v>
      </c>
      <c r="BC2516" s="22" t="str">
        <f aca="false">IF(AND(N2516="Sí",AL2516="Sí",AI2516=0),"Sí","No")</f>
        <v>No</v>
      </c>
      <c r="BD2516" s="22" t="str">
        <f aca="false">IF(COUNTIF('Plan 9+1 (con Pehuamar)'!$A$2:$A$227,A2516)&gt;0,"Sí","No")</f>
        <v>No</v>
      </c>
    </row>
    <row r="2517" customFormat="false" ht="15" hidden="false" customHeight="true" outlineLevel="0" collapsed="false">
      <c r="A2517" s="6" t="n">
        <v>201786</v>
      </c>
      <c r="B2517" s="6" t="n">
        <v>16</v>
      </c>
      <c r="C2517" s="6" t="n">
        <v>1601</v>
      </c>
      <c r="D2517" s="6" t="s">
        <v>194</v>
      </c>
      <c r="E2517" s="6" t="s">
        <v>2665</v>
      </c>
      <c r="F2517" s="6" t="s">
        <v>201</v>
      </c>
      <c r="G2517" s="6" t="s">
        <v>130</v>
      </c>
      <c r="H2517" s="6" t="s">
        <v>1715</v>
      </c>
      <c r="I2517" s="27" t="n">
        <v>10</v>
      </c>
      <c r="J2517" s="27" t="n">
        <v>30</v>
      </c>
      <c r="K2517" s="27" t="n">
        <v>14</v>
      </c>
      <c r="L2517" s="28" t="n">
        <f aca="false">I2517+J2517</f>
        <v>40</v>
      </c>
      <c r="M2517" s="28" t="n">
        <f aca="false">L2517+K2517</f>
        <v>54</v>
      </c>
      <c r="N2517" s="22" t="str">
        <f aca="false">IF(I2517&gt;0,"Sí","No")</f>
        <v>Sí</v>
      </c>
      <c r="O2517" s="22" t="str">
        <f aca="false">IF(J2517&gt;0,"Sí","No")</f>
        <v>Sí</v>
      </c>
      <c r="P2517" s="22" t="str">
        <f aca="false">IF(K2517&gt;0,"Sí","No")</f>
        <v>Sí</v>
      </c>
      <c r="Q2517" s="22" t="str">
        <f aca="false">IF(OR(I2517&gt;0,J2517&gt;0),"Sí","No")</f>
        <v>Sí</v>
      </c>
      <c r="R2517" s="27" t="n">
        <v>1750</v>
      </c>
      <c r="S2517" s="27" t="n">
        <v>2500</v>
      </c>
      <c r="T2517" s="27" t="n">
        <v>1200</v>
      </c>
      <c r="U2517" s="27" t="n">
        <v>2000</v>
      </c>
      <c r="V2517" s="27" t="n">
        <v>3500</v>
      </c>
      <c r="W2517" s="12" t="n">
        <f aca="false">IF(AND(I2517&gt;0,R2517&gt;0),(S2517-R2517)/R2517,"")</f>
        <v>0.428571428571429</v>
      </c>
      <c r="X2517" s="12" t="n">
        <f aca="false">IF(AND(J2517&gt;0,T2517&gt;0),(U2517-T2517)/T2517,"")</f>
        <v>0.666666666666667</v>
      </c>
      <c r="Y2517" s="12" t="n">
        <f aca="false">IF(AND(K2517&gt;0,V2517&gt;0),(V2517-Resumen!$B$7)/Resumen!$B$7,"")</f>
        <v>0.4</v>
      </c>
      <c r="Z2517" s="28" t="n">
        <f aca="false">IF(AND(K2517&gt;0,I2517&gt;0,V2517&gt;0,S2517&gt;0),V2517-S2517,"")</f>
        <v>1000</v>
      </c>
      <c r="AA2517" s="12" t="n">
        <f aca="false">IF(Z2517&lt;&gt;"",Z2517/S2517,"")</f>
        <v>0.4</v>
      </c>
      <c r="AB2517" s="28" t="n">
        <f aca="false">IF(AND(K2517&gt;0,J2517&gt;0,V2517&gt;0,U2517&gt;0),V2517-U2517,"")</f>
        <v>1500</v>
      </c>
      <c r="AC2517" s="12" t="n">
        <f aca="false">IF(AB2517&lt;&gt;"",AB2517/U2517,"")</f>
        <v>0.75</v>
      </c>
      <c r="AD2517" s="27" t="n">
        <v>5</v>
      </c>
      <c r="AE2517" s="27" t="n">
        <v>2</v>
      </c>
      <c r="AF2517" s="27" t="n">
        <v>6</v>
      </c>
      <c r="AG2517" s="28" t="n">
        <f aca="false">AD2517+AE2517+AF2517</f>
        <v>13</v>
      </c>
      <c r="AH2517" s="12" t="n">
        <f aca="false">IF(AG2517&gt;0,AD2517/AG2517,"")</f>
        <v>0.384615384615385</v>
      </c>
      <c r="AI2517" s="27" t="n">
        <v>1</v>
      </c>
      <c r="AJ2517" s="27" t="n">
        <v>0</v>
      </c>
      <c r="AK2517" s="27" t="n">
        <v>1</v>
      </c>
      <c r="AL2517" s="22" t="str">
        <f aca="false">IF(OR(AJ2517&gt;0,AK2517&gt;0),"Sí","No")</f>
        <v>Sí</v>
      </c>
      <c r="AM2517" s="6" t="s">
        <v>198</v>
      </c>
      <c r="AN2517" s="6" t="s">
        <v>198</v>
      </c>
      <c r="AO2517" s="12" t="n">
        <f aca="false">IF(M2517&gt;0,K2517/M2517,"")</f>
        <v>0.259259259259259</v>
      </c>
      <c r="AP2517" s="22" t="str">
        <f aca="false">IF(M2517&gt;=Resumen!$B$5,"Alto","Bajo")</f>
        <v>Alto</v>
      </c>
      <c r="AQ2517" s="22" t="str">
        <f aca="false">IF(AO2517&gt;=Resumen!$B$28,"Alto","Bajo")</f>
        <v>Bajo</v>
      </c>
      <c r="AR2517" s="22" t="str">
        <f aca="false">AP2517&amp;" Potencial / "&amp;AQ2517&amp;" Share"</f>
        <v>Alto Potencial / Bajo Share</v>
      </c>
      <c r="AS2517" s="22" t="str">
        <f aca="false">IF(Q2517="Sí",IF(AO2517&gt;=Resumen!$B$29,"Alto","Bajo"),"")</f>
        <v>Bajo</v>
      </c>
      <c r="AT2517" s="22" t="str">
        <f aca="false">IF(AS2517&lt;&gt;"",AP2517&amp;" Potencial / "&amp;AS2517&amp;" Share","")</f>
        <v>Alto Potencial / Bajo Share</v>
      </c>
      <c r="AU2517" s="22" t="str">
        <f aca="false">IF(AH2517="","Sin dato",IF(AH2517-AO2517&gt;Resumen!$B$6,"Sobre-exhibido",IF(AO2517-AH2517&gt;Resumen!$B$6,"Sub-exhibido","En línea")))</f>
        <v>Sobre-exhibido</v>
      </c>
      <c r="AV2517" s="22" t="n">
        <f aca="false">IF(AT2517="","",IF(AT2517="Alto Potencial / Bajo Share",1,IF(AT2517="Alto Potencial / Alto Share",2,IF(AT2517="Bajo Potencial / Alto Share",3,4))))</f>
        <v>1</v>
      </c>
      <c r="AW2517" s="22" t="str">
        <f aca="false">IF(Q2517="No","Sin competencia directa",IF(AV2517=1,"1 - Foco Conquista (Alto Pot / Bajo Share)",IF(AV2517=2,"2 - Foco Defensa (Alto Pot / Alto Share)",IF(AV2517=3,"3 - Monitoreo (Bajo Pot / Alto Share)","4 - Baja Prioridad (Bajo Pot / Bajo Share)"))))</f>
        <v>1 - Foco Conquista (Alto Pot / Bajo Share)</v>
      </c>
      <c r="AX2517" s="12" t="str">
        <f aca="false">IF(OR(IFERROR(AND(W2517&lt;&gt;"",Y2517&lt;&gt;"",Y2517-W2517&gt;Resumen!$B$8),FALSE()),IFERROR(AND(X2517&lt;&gt;"",Y2517&lt;&gt;"",Y2517-X2517&gt;Resumen!$B$8),FALSE())),MAX(IF(IFERROR(AND(W2517&lt;&gt;"",Y2517&lt;&gt;"",Y2517-W2517&gt;Resumen!$B$8),FALSE()),Y2517-W2517,0),IF(IFERROR(AND(X2517&lt;&gt;"",Y2517&lt;&gt;"",Y2517-X2517&gt;Resumen!$B$8),FALSE()),Y2517-X2517,0)),"")</f>
        <v/>
      </c>
      <c r="AY2517" s="22" t="str">
        <f aca="false">IF(OR(IFERROR(AND(W2517&lt;&gt;"",Y2517&lt;&gt;"",Y2517-W2517&gt;Resumen!$B$8),FALSE()),IFERROR(AND(X2517&lt;&gt;"",Y2517&lt;&gt;"",Y2517-X2517&gt;Resumen!$B$8),FALSE())),TRIM("Lays tiene mayor markup que "&amp;IF(IFERROR(AND(W2517&lt;&gt;"",Y2517&lt;&gt;"",Y2517-W2517&gt;Resumen!$B$8),FALSE()),"Quento ","")&amp;IF(IFERROR(AND(X2517&lt;&gt;"",Y2517&lt;&gt;"",Y2517-X2517&gt;Resumen!$B$8),FALSE()),"Julicroc ","")&amp;"en este PDV"),"")</f>
        <v/>
      </c>
      <c r="AZ2517" s="22" t="str">
        <f aca="false">IF(COUNTIF('Plan Pehuamar - Lista'!$A$2:$A$167,A2517)&gt;0,"Sí","No")</f>
        <v>No</v>
      </c>
      <c r="BA2517" s="22" t="str">
        <f aca="false">IF(COUNTIF('Plan Combo 9+1'!$A$2:$A$226,A2517)&gt;0,"Sí","No")</f>
        <v>No</v>
      </c>
      <c r="BB2517" s="22" t="str">
        <f aca="false">IF(AH2517="","No",IF(BA2517="Sí",IF((AO2517-AH2517)&gt;Resumen!$B$6,"Sí","No"),IF((AO2517-AH2517)&gt;=Resumen!$B$132,"Sí","No")))</f>
        <v>No</v>
      </c>
      <c r="BC2517" s="22" t="str">
        <f aca="false">IF(AND(N2517="Sí",AL2517="Sí",AI2517=0),"Sí","No")</f>
        <v>No</v>
      </c>
      <c r="BD2517" s="22" t="str">
        <f aca="false">IF(COUNTIF('Plan 9+1 (con Pehuamar)'!$A$2:$A$227,A2517)&gt;0,"Sí","No")</f>
        <v>No</v>
      </c>
    </row>
    <row r="2518" customFormat="false" ht="15" hidden="false" customHeight="true" outlineLevel="0" collapsed="false">
      <c r="A2518" s="6" t="n">
        <v>201787</v>
      </c>
      <c r="B2518" s="6" t="n">
        <v>16</v>
      </c>
      <c r="C2518" s="6" t="n">
        <v>1601</v>
      </c>
      <c r="D2518" s="6" t="s">
        <v>194</v>
      </c>
      <c r="E2518" s="6" t="s">
        <v>2666</v>
      </c>
      <c r="F2518" s="6" t="s">
        <v>201</v>
      </c>
      <c r="G2518" s="6" t="s">
        <v>130</v>
      </c>
      <c r="H2518" s="6" t="s">
        <v>1715</v>
      </c>
      <c r="I2518" s="27" t="n">
        <v>10</v>
      </c>
      <c r="J2518" s="27" t="n">
        <v>18</v>
      </c>
      <c r="K2518" s="27" t="n">
        <v>6</v>
      </c>
      <c r="L2518" s="28" t="n">
        <f aca="false">I2518+J2518</f>
        <v>28</v>
      </c>
      <c r="M2518" s="28" t="n">
        <f aca="false">L2518+K2518</f>
        <v>34</v>
      </c>
      <c r="N2518" s="22" t="str">
        <f aca="false">IF(I2518&gt;0,"Sí","No")</f>
        <v>Sí</v>
      </c>
      <c r="O2518" s="22" t="str">
        <f aca="false">IF(J2518&gt;0,"Sí","No")</f>
        <v>Sí</v>
      </c>
      <c r="P2518" s="22" t="str">
        <f aca="false">IF(K2518&gt;0,"Sí","No")</f>
        <v>Sí</v>
      </c>
      <c r="Q2518" s="22" t="str">
        <f aca="false">IF(OR(I2518&gt;0,J2518&gt;0),"Sí","No")</f>
        <v>Sí</v>
      </c>
      <c r="R2518" s="27" t="n">
        <v>1750</v>
      </c>
      <c r="S2518" s="27" t="n">
        <v>2500</v>
      </c>
      <c r="T2518" s="27" t="n">
        <v>1200</v>
      </c>
      <c r="U2518" s="27" t="n">
        <v>1800</v>
      </c>
      <c r="V2518" s="27" t="n">
        <v>3500</v>
      </c>
      <c r="W2518" s="12" t="n">
        <f aca="false">IF(AND(I2518&gt;0,R2518&gt;0),(S2518-R2518)/R2518,"")</f>
        <v>0.428571428571429</v>
      </c>
      <c r="X2518" s="12" t="n">
        <f aca="false">IF(AND(J2518&gt;0,T2518&gt;0),(U2518-T2518)/T2518,"")</f>
        <v>0.5</v>
      </c>
      <c r="Y2518" s="12" t="n">
        <f aca="false">IF(AND(K2518&gt;0,V2518&gt;0),(V2518-Resumen!$B$7)/Resumen!$B$7,"")</f>
        <v>0.4</v>
      </c>
      <c r="Z2518" s="28" t="n">
        <f aca="false">IF(AND(K2518&gt;0,I2518&gt;0,V2518&gt;0,S2518&gt;0),V2518-S2518,"")</f>
        <v>1000</v>
      </c>
      <c r="AA2518" s="12" t="n">
        <f aca="false">IF(Z2518&lt;&gt;"",Z2518/S2518,"")</f>
        <v>0.4</v>
      </c>
      <c r="AB2518" s="28" t="n">
        <f aca="false">IF(AND(K2518&gt;0,J2518&gt;0,V2518&gt;0,U2518&gt;0),V2518-U2518,"")</f>
        <v>1700</v>
      </c>
      <c r="AC2518" s="12" t="n">
        <f aca="false">IF(AB2518&lt;&gt;"",AB2518/U2518,"")</f>
        <v>0.944444444444444</v>
      </c>
      <c r="AD2518" s="27" t="n">
        <v>2</v>
      </c>
      <c r="AE2518" s="27" t="n">
        <v>2</v>
      </c>
      <c r="AF2518" s="27" t="n">
        <v>4</v>
      </c>
      <c r="AG2518" s="28" t="n">
        <f aca="false">AD2518+AE2518+AF2518</f>
        <v>8</v>
      </c>
      <c r="AH2518" s="12" t="n">
        <f aca="false">IF(AG2518&gt;0,AD2518/AG2518,"")</f>
        <v>0.25</v>
      </c>
      <c r="AI2518" s="27" t="n">
        <v>1</v>
      </c>
      <c r="AJ2518" s="27" t="n">
        <v>0</v>
      </c>
      <c r="AK2518" s="27" t="n">
        <v>1</v>
      </c>
      <c r="AL2518" s="22" t="str">
        <f aca="false">IF(OR(AJ2518&gt;0,AK2518&gt;0),"Sí","No")</f>
        <v>Sí</v>
      </c>
      <c r="AM2518" s="6" t="s">
        <v>198</v>
      </c>
      <c r="AN2518" s="6" t="s">
        <v>198</v>
      </c>
      <c r="AO2518" s="12" t="n">
        <f aca="false">IF(M2518&gt;0,K2518/M2518,"")</f>
        <v>0.176470588235294</v>
      </c>
      <c r="AP2518" s="22" t="str">
        <f aca="false">IF(M2518&gt;=Resumen!$B$5,"Alto","Bajo")</f>
        <v>Bajo</v>
      </c>
      <c r="AQ2518" s="22" t="str">
        <f aca="false">IF(AO2518&gt;=Resumen!$B$28,"Alto","Bajo")</f>
        <v>Bajo</v>
      </c>
      <c r="AR2518" s="22" t="str">
        <f aca="false">AP2518&amp;" Potencial / "&amp;AQ2518&amp;" Share"</f>
        <v>Bajo Potencial / Bajo Share</v>
      </c>
      <c r="AS2518" s="22" t="str">
        <f aca="false">IF(Q2518="Sí",IF(AO2518&gt;=Resumen!$B$29,"Alto","Bajo"),"")</f>
        <v>Bajo</v>
      </c>
      <c r="AT2518" s="22" t="str">
        <f aca="false">IF(AS2518&lt;&gt;"",AP2518&amp;" Potencial / "&amp;AS2518&amp;" Share","")</f>
        <v>Bajo Potencial / Bajo Share</v>
      </c>
      <c r="AU2518" s="22" t="str">
        <f aca="false">IF(AH2518="","Sin dato",IF(AH2518-AO2518&gt;Resumen!$B$6,"Sobre-exhibido",IF(AO2518-AH2518&gt;Resumen!$B$6,"Sub-exhibido","En línea")))</f>
        <v>Sobre-exhibido</v>
      </c>
      <c r="AV2518" s="22" t="n">
        <f aca="false">IF(AT2518="","",IF(AT2518="Alto Potencial / Bajo Share",1,IF(AT2518="Alto Potencial / Alto Share",2,IF(AT2518="Bajo Potencial / Alto Share",3,4))))</f>
        <v>4</v>
      </c>
      <c r="AW2518" s="22" t="str">
        <f aca="false">IF(Q2518="No","Sin competencia directa",IF(AV2518=1,"1 - Foco Conquista (Alto Pot / Bajo Share)",IF(AV2518=2,"2 - Foco Defensa (Alto Pot / Alto Share)",IF(AV2518=3,"3 - Monitoreo (Bajo Pot / Alto Share)","4 - Baja Prioridad (Bajo Pot / Bajo Share)"))))</f>
        <v>4 - Baja Prioridad (Bajo Pot / Bajo Share)</v>
      </c>
      <c r="AX2518" s="12" t="str">
        <f aca="false">IF(OR(IFERROR(AND(W2518&lt;&gt;"",Y2518&lt;&gt;"",Y2518-W2518&gt;Resumen!$B$8),FALSE()),IFERROR(AND(X2518&lt;&gt;"",Y2518&lt;&gt;"",Y2518-X2518&gt;Resumen!$B$8),FALSE())),MAX(IF(IFERROR(AND(W2518&lt;&gt;"",Y2518&lt;&gt;"",Y2518-W2518&gt;Resumen!$B$8),FALSE()),Y2518-W2518,0),IF(IFERROR(AND(X2518&lt;&gt;"",Y2518&lt;&gt;"",Y2518-X2518&gt;Resumen!$B$8),FALSE()),Y2518-X2518,0)),"")</f>
        <v/>
      </c>
      <c r="AY2518" s="22" t="str">
        <f aca="false">IF(OR(IFERROR(AND(W2518&lt;&gt;"",Y2518&lt;&gt;"",Y2518-W2518&gt;Resumen!$B$8),FALSE()),IFERROR(AND(X2518&lt;&gt;"",Y2518&lt;&gt;"",Y2518-X2518&gt;Resumen!$B$8),FALSE())),TRIM("Lays tiene mayor markup que "&amp;IF(IFERROR(AND(W2518&lt;&gt;"",Y2518&lt;&gt;"",Y2518-W2518&gt;Resumen!$B$8),FALSE()),"Quento ","")&amp;IF(IFERROR(AND(X2518&lt;&gt;"",Y2518&lt;&gt;"",Y2518-X2518&gt;Resumen!$B$8),FALSE()),"Julicroc ","")&amp;"en este PDV"),"")</f>
        <v/>
      </c>
      <c r="AZ2518" s="22" t="str">
        <f aca="false">IF(COUNTIF('Plan Pehuamar - Lista'!$A$2:$A$167,A2518)&gt;0,"Sí","No")</f>
        <v>No</v>
      </c>
      <c r="BA2518" s="22" t="str">
        <f aca="false">IF(COUNTIF('Plan Combo 9+1'!$A$2:$A$226,A2518)&gt;0,"Sí","No")</f>
        <v>No</v>
      </c>
      <c r="BB2518" s="22" t="str">
        <f aca="false">IF(AH2518="","No",IF(BA2518="Sí",IF((AO2518-AH2518)&gt;Resumen!$B$6,"Sí","No"),IF((AO2518-AH2518)&gt;=Resumen!$B$132,"Sí","No")))</f>
        <v>No</v>
      </c>
      <c r="BC2518" s="22" t="str">
        <f aca="false">IF(AND(N2518="Sí",AL2518="Sí",AI2518=0),"Sí","No")</f>
        <v>No</v>
      </c>
      <c r="BD2518" s="22" t="str">
        <f aca="false">IF(COUNTIF('Plan 9+1 (con Pehuamar)'!$A$2:$A$227,A2518)&gt;0,"Sí","No")</f>
        <v>No</v>
      </c>
    </row>
    <row r="2519" customFormat="false" ht="15" hidden="false" customHeight="true" outlineLevel="0" collapsed="false">
      <c r="A2519" s="6" t="n">
        <v>201789</v>
      </c>
      <c r="B2519" s="6" t="n">
        <v>16</v>
      </c>
      <c r="C2519" s="6" t="n">
        <v>1601</v>
      </c>
      <c r="D2519" s="6" t="s">
        <v>194</v>
      </c>
      <c r="E2519" s="6" t="s">
        <v>2667</v>
      </c>
      <c r="F2519" s="6" t="s">
        <v>201</v>
      </c>
      <c r="G2519" s="6" t="s">
        <v>130</v>
      </c>
      <c r="H2519" s="6" t="s">
        <v>1715</v>
      </c>
      <c r="I2519" s="27" t="n">
        <v>6</v>
      </c>
      <c r="J2519" s="27" t="n">
        <v>20</v>
      </c>
      <c r="K2519" s="27" t="n">
        <v>8</v>
      </c>
      <c r="L2519" s="28" t="n">
        <f aca="false">I2519+J2519</f>
        <v>26</v>
      </c>
      <c r="M2519" s="28" t="n">
        <f aca="false">L2519+K2519</f>
        <v>34</v>
      </c>
      <c r="N2519" s="22" t="str">
        <f aca="false">IF(I2519&gt;0,"Sí","No")</f>
        <v>Sí</v>
      </c>
      <c r="O2519" s="22" t="str">
        <f aca="false">IF(J2519&gt;0,"Sí","No")</f>
        <v>Sí</v>
      </c>
      <c r="P2519" s="22" t="str">
        <f aca="false">IF(K2519&gt;0,"Sí","No")</f>
        <v>Sí</v>
      </c>
      <c r="Q2519" s="22" t="str">
        <f aca="false">IF(OR(I2519&gt;0,J2519&gt;0),"Sí","No")</f>
        <v>Sí</v>
      </c>
      <c r="R2519" s="27" t="n">
        <v>2000</v>
      </c>
      <c r="S2519" s="27" t="n">
        <v>2900</v>
      </c>
      <c r="T2519" s="27" t="n">
        <v>1200</v>
      </c>
      <c r="U2519" s="27" t="n">
        <v>1800</v>
      </c>
      <c r="V2519" s="27" t="n">
        <v>3500</v>
      </c>
      <c r="W2519" s="12" t="n">
        <f aca="false">IF(AND(I2519&gt;0,R2519&gt;0),(S2519-R2519)/R2519,"")</f>
        <v>0.45</v>
      </c>
      <c r="X2519" s="12" t="n">
        <f aca="false">IF(AND(J2519&gt;0,T2519&gt;0),(U2519-T2519)/T2519,"")</f>
        <v>0.5</v>
      </c>
      <c r="Y2519" s="12" t="n">
        <f aca="false">IF(AND(K2519&gt;0,V2519&gt;0),(V2519-Resumen!$B$7)/Resumen!$B$7,"")</f>
        <v>0.4</v>
      </c>
      <c r="Z2519" s="28" t="n">
        <f aca="false">IF(AND(K2519&gt;0,I2519&gt;0,V2519&gt;0,S2519&gt;0),V2519-S2519,"")</f>
        <v>600</v>
      </c>
      <c r="AA2519" s="12" t="n">
        <f aca="false">IF(Z2519&lt;&gt;"",Z2519/S2519,"")</f>
        <v>0.206896551724138</v>
      </c>
      <c r="AB2519" s="28" t="n">
        <f aca="false">IF(AND(K2519&gt;0,J2519&gt;0,V2519&gt;0,U2519&gt;0),V2519-U2519,"")</f>
        <v>1700</v>
      </c>
      <c r="AC2519" s="12" t="n">
        <f aca="false">IF(AB2519&lt;&gt;"",AB2519/U2519,"")</f>
        <v>0.944444444444444</v>
      </c>
      <c r="AD2519" s="27" t="n">
        <v>2</v>
      </c>
      <c r="AE2519" s="27" t="n">
        <v>2</v>
      </c>
      <c r="AF2519" s="27" t="n">
        <v>4</v>
      </c>
      <c r="AG2519" s="28" t="n">
        <f aca="false">AD2519+AE2519+AF2519</f>
        <v>8</v>
      </c>
      <c r="AH2519" s="12" t="n">
        <f aca="false">IF(AG2519&gt;0,AD2519/AG2519,"")</f>
        <v>0.25</v>
      </c>
      <c r="AI2519" s="27" t="n">
        <v>1</v>
      </c>
      <c r="AJ2519" s="27" t="n">
        <v>1</v>
      </c>
      <c r="AK2519" s="27" t="n">
        <v>1</v>
      </c>
      <c r="AL2519" s="22" t="str">
        <f aca="false">IF(OR(AJ2519&gt;0,AK2519&gt;0),"Sí","No")</f>
        <v>Sí</v>
      </c>
      <c r="AM2519" s="6" t="s">
        <v>198</v>
      </c>
      <c r="AN2519" s="6" t="s">
        <v>198</v>
      </c>
      <c r="AO2519" s="12" t="n">
        <f aca="false">IF(M2519&gt;0,K2519/M2519,"")</f>
        <v>0.235294117647059</v>
      </c>
      <c r="AP2519" s="22" t="str">
        <f aca="false">IF(M2519&gt;=Resumen!$B$5,"Alto","Bajo")</f>
        <v>Bajo</v>
      </c>
      <c r="AQ2519" s="22" t="str">
        <f aca="false">IF(AO2519&gt;=Resumen!$B$28,"Alto","Bajo")</f>
        <v>Bajo</v>
      </c>
      <c r="AR2519" s="22" t="str">
        <f aca="false">AP2519&amp;" Potencial / "&amp;AQ2519&amp;" Share"</f>
        <v>Bajo Potencial / Bajo Share</v>
      </c>
      <c r="AS2519" s="22" t="str">
        <f aca="false">IF(Q2519="Sí",IF(AO2519&gt;=Resumen!$B$29,"Alto","Bajo"),"")</f>
        <v>Bajo</v>
      </c>
      <c r="AT2519" s="22" t="str">
        <f aca="false">IF(AS2519&lt;&gt;"",AP2519&amp;" Potencial / "&amp;AS2519&amp;" Share","")</f>
        <v>Bajo Potencial / Bajo Share</v>
      </c>
      <c r="AU2519" s="22" t="str">
        <f aca="false">IF(AH2519="","Sin dato",IF(AH2519-AO2519&gt;Resumen!$B$6,"Sobre-exhibido",IF(AO2519-AH2519&gt;Resumen!$B$6,"Sub-exhibido","En línea")))</f>
        <v>En línea</v>
      </c>
      <c r="AV2519" s="22" t="n">
        <f aca="false">IF(AT2519="","",IF(AT2519="Alto Potencial / Bajo Share",1,IF(AT2519="Alto Potencial / Alto Share",2,IF(AT2519="Bajo Potencial / Alto Share",3,4))))</f>
        <v>4</v>
      </c>
      <c r="AW2519" s="22" t="str">
        <f aca="false">IF(Q2519="No","Sin competencia directa",IF(AV2519=1,"1 - Foco Conquista (Alto Pot / Bajo Share)",IF(AV2519=2,"2 - Foco Defensa (Alto Pot / Alto Share)",IF(AV2519=3,"3 - Monitoreo (Bajo Pot / Alto Share)","4 - Baja Prioridad (Bajo Pot / Bajo Share)"))))</f>
        <v>4 - Baja Prioridad (Bajo Pot / Bajo Share)</v>
      </c>
      <c r="AX2519" s="12" t="str">
        <f aca="false">IF(OR(IFERROR(AND(W2519&lt;&gt;"",Y2519&lt;&gt;"",Y2519-W2519&gt;Resumen!$B$8),FALSE()),IFERROR(AND(X2519&lt;&gt;"",Y2519&lt;&gt;"",Y2519-X2519&gt;Resumen!$B$8),FALSE())),MAX(IF(IFERROR(AND(W2519&lt;&gt;"",Y2519&lt;&gt;"",Y2519-W2519&gt;Resumen!$B$8),FALSE()),Y2519-W2519,0),IF(IFERROR(AND(X2519&lt;&gt;"",Y2519&lt;&gt;"",Y2519-X2519&gt;Resumen!$B$8),FALSE()),Y2519-X2519,0)),"")</f>
        <v/>
      </c>
      <c r="AY2519" s="22" t="str">
        <f aca="false">IF(OR(IFERROR(AND(W2519&lt;&gt;"",Y2519&lt;&gt;"",Y2519-W2519&gt;Resumen!$B$8),FALSE()),IFERROR(AND(X2519&lt;&gt;"",Y2519&lt;&gt;"",Y2519-X2519&gt;Resumen!$B$8),FALSE())),TRIM("Lays tiene mayor markup que "&amp;IF(IFERROR(AND(W2519&lt;&gt;"",Y2519&lt;&gt;"",Y2519-W2519&gt;Resumen!$B$8),FALSE()),"Quento ","")&amp;IF(IFERROR(AND(X2519&lt;&gt;"",Y2519&lt;&gt;"",Y2519-X2519&gt;Resumen!$B$8),FALSE()),"Julicroc ","")&amp;"en este PDV"),"")</f>
        <v/>
      </c>
      <c r="AZ2519" s="22" t="str">
        <f aca="false">IF(COUNTIF('Plan Pehuamar - Lista'!$A$2:$A$167,A2519)&gt;0,"Sí","No")</f>
        <v>No</v>
      </c>
      <c r="BA2519" s="22" t="str">
        <f aca="false">IF(COUNTIF('Plan Combo 9+1'!$A$2:$A$226,A2519)&gt;0,"Sí","No")</f>
        <v>No</v>
      </c>
      <c r="BB2519" s="22" t="str">
        <f aca="false">IF(AH2519="","No",IF(BA2519="Sí",IF((AO2519-AH2519)&gt;Resumen!$B$6,"Sí","No"),IF((AO2519-AH2519)&gt;=Resumen!$B$132,"Sí","No")))</f>
        <v>No</v>
      </c>
      <c r="BC2519" s="22" t="str">
        <f aca="false">IF(AND(N2519="Sí",AL2519="Sí",AI2519=0),"Sí","No")</f>
        <v>No</v>
      </c>
      <c r="BD2519" s="22" t="str">
        <f aca="false">IF(COUNTIF('Plan 9+1 (con Pehuamar)'!$A$2:$A$227,A2519)&gt;0,"Sí","No")</f>
        <v>No</v>
      </c>
    </row>
    <row r="2520" customFormat="false" ht="15" hidden="false" customHeight="true" outlineLevel="0" collapsed="false">
      <c r="A2520" s="6" t="n">
        <v>201792</v>
      </c>
      <c r="B2520" s="6" t="n">
        <v>16</v>
      </c>
      <c r="C2520" s="6" t="n">
        <v>1601</v>
      </c>
      <c r="D2520" s="6" t="s">
        <v>194</v>
      </c>
      <c r="E2520" s="6" t="s">
        <v>2668</v>
      </c>
      <c r="F2520" s="6" t="s">
        <v>201</v>
      </c>
      <c r="G2520" s="6" t="s">
        <v>130</v>
      </c>
      <c r="H2520" s="6" t="s">
        <v>1715</v>
      </c>
      <c r="I2520" s="27" t="n">
        <v>10</v>
      </c>
      <c r="J2520" s="27" t="n">
        <v>20</v>
      </c>
      <c r="K2520" s="27" t="n">
        <v>8</v>
      </c>
      <c r="L2520" s="28" t="n">
        <f aca="false">I2520+J2520</f>
        <v>30</v>
      </c>
      <c r="M2520" s="28" t="n">
        <f aca="false">L2520+K2520</f>
        <v>38</v>
      </c>
      <c r="N2520" s="22" t="str">
        <f aca="false">IF(I2520&gt;0,"Sí","No")</f>
        <v>Sí</v>
      </c>
      <c r="O2520" s="22" t="str">
        <f aca="false">IF(J2520&gt;0,"Sí","No")</f>
        <v>Sí</v>
      </c>
      <c r="P2520" s="22" t="str">
        <f aca="false">IF(K2520&gt;0,"Sí","No")</f>
        <v>Sí</v>
      </c>
      <c r="Q2520" s="22" t="str">
        <f aca="false">IF(OR(I2520&gt;0,J2520&gt;0),"Sí","No")</f>
        <v>Sí</v>
      </c>
      <c r="R2520" s="27" t="n">
        <v>2000</v>
      </c>
      <c r="S2520" s="27" t="n">
        <v>3000</v>
      </c>
      <c r="T2520" s="27" t="n">
        <v>1200</v>
      </c>
      <c r="U2520" s="27" t="n">
        <v>2000</v>
      </c>
      <c r="V2520" s="27" t="n">
        <v>3500</v>
      </c>
      <c r="W2520" s="12" t="n">
        <f aca="false">IF(AND(I2520&gt;0,R2520&gt;0),(S2520-R2520)/R2520,"")</f>
        <v>0.5</v>
      </c>
      <c r="X2520" s="12" t="n">
        <f aca="false">IF(AND(J2520&gt;0,T2520&gt;0),(U2520-T2520)/T2520,"")</f>
        <v>0.666666666666667</v>
      </c>
      <c r="Y2520" s="12" t="n">
        <f aca="false">IF(AND(K2520&gt;0,V2520&gt;0),(V2520-Resumen!$B$7)/Resumen!$B$7,"")</f>
        <v>0.4</v>
      </c>
      <c r="Z2520" s="28" t="n">
        <f aca="false">IF(AND(K2520&gt;0,I2520&gt;0,V2520&gt;0,S2520&gt;0),V2520-S2520,"")</f>
        <v>500</v>
      </c>
      <c r="AA2520" s="12" t="n">
        <f aca="false">IF(Z2520&lt;&gt;"",Z2520/S2520,"")</f>
        <v>0.166666666666667</v>
      </c>
      <c r="AB2520" s="28" t="n">
        <f aca="false">IF(AND(K2520&gt;0,J2520&gt;0,V2520&gt;0,U2520&gt;0),V2520-U2520,"")</f>
        <v>1500</v>
      </c>
      <c r="AC2520" s="12" t="n">
        <f aca="false">IF(AB2520&lt;&gt;"",AB2520/U2520,"")</f>
        <v>0.75</v>
      </c>
      <c r="AD2520" s="27" t="n">
        <v>3</v>
      </c>
      <c r="AE2520" s="27" t="n">
        <v>3</v>
      </c>
      <c r="AF2520" s="27" t="n">
        <v>4</v>
      </c>
      <c r="AG2520" s="28" t="n">
        <f aca="false">AD2520+AE2520+AF2520</f>
        <v>10</v>
      </c>
      <c r="AH2520" s="12" t="n">
        <f aca="false">IF(AG2520&gt;0,AD2520/AG2520,"")</f>
        <v>0.3</v>
      </c>
      <c r="AI2520" s="27" t="n">
        <v>1</v>
      </c>
      <c r="AJ2520" s="27" t="n">
        <v>1</v>
      </c>
      <c r="AK2520" s="27" t="n">
        <v>1</v>
      </c>
      <c r="AL2520" s="22" t="str">
        <f aca="false">IF(OR(AJ2520&gt;0,AK2520&gt;0),"Sí","No")</f>
        <v>Sí</v>
      </c>
      <c r="AM2520" s="6" t="s">
        <v>198</v>
      </c>
      <c r="AN2520" s="6" t="s">
        <v>198</v>
      </c>
      <c r="AO2520" s="12" t="n">
        <f aca="false">IF(M2520&gt;0,K2520/M2520,"")</f>
        <v>0.210526315789474</v>
      </c>
      <c r="AP2520" s="22" t="str">
        <f aca="false">IF(M2520&gt;=Resumen!$B$5,"Alto","Bajo")</f>
        <v>Bajo</v>
      </c>
      <c r="AQ2520" s="22" t="str">
        <f aca="false">IF(AO2520&gt;=Resumen!$B$28,"Alto","Bajo")</f>
        <v>Bajo</v>
      </c>
      <c r="AR2520" s="22" t="str">
        <f aca="false">AP2520&amp;" Potencial / "&amp;AQ2520&amp;" Share"</f>
        <v>Bajo Potencial / Bajo Share</v>
      </c>
      <c r="AS2520" s="22" t="str">
        <f aca="false">IF(Q2520="Sí",IF(AO2520&gt;=Resumen!$B$29,"Alto","Bajo"),"")</f>
        <v>Bajo</v>
      </c>
      <c r="AT2520" s="22" t="str">
        <f aca="false">IF(AS2520&lt;&gt;"",AP2520&amp;" Potencial / "&amp;AS2520&amp;" Share","")</f>
        <v>Bajo Potencial / Bajo Share</v>
      </c>
      <c r="AU2520" s="22" t="str">
        <f aca="false">IF(AH2520="","Sin dato",IF(AH2520-AO2520&gt;Resumen!$B$6,"Sobre-exhibido",IF(AO2520-AH2520&gt;Resumen!$B$6,"Sub-exhibido","En línea")))</f>
        <v>Sobre-exhibido</v>
      </c>
      <c r="AV2520" s="22" t="n">
        <f aca="false">IF(AT2520="","",IF(AT2520="Alto Potencial / Bajo Share",1,IF(AT2520="Alto Potencial / Alto Share",2,IF(AT2520="Bajo Potencial / Alto Share",3,4))))</f>
        <v>4</v>
      </c>
      <c r="AW2520" s="22" t="str">
        <f aca="false">IF(Q2520="No","Sin competencia directa",IF(AV2520=1,"1 - Foco Conquista (Alto Pot / Bajo Share)",IF(AV2520=2,"2 - Foco Defensa (Alto Pot / Alto Share)",IF(AV2520=3,"3 - Monitoreo (Bajo Pot / Alto Share)","4 - Baja Prioridad (Bajo Pot / Bajo Share)"))))</f>
        <v>4 - Baja Prioridad (Bajo Pot / Bajo Share)</v>
      </c>
      <c r="AX2520" s="12" t="str">
        <f aca="false">IF(OR(IFERROR(AND(W2520&lt;&gt;"",Y2520&lt;&gt;"",Y2520-W2520&gt;Resumen!$B$8),FALSE()),IFERROR(AND(X2520&lt;&gt;"",Y2520&lt;&gt;"",Y2520-X2520&gt;Resumen!$B$8),FALSE())),MAX(IF(IFERROR(AND(W2520&lt;&gt;"",Y2520&lt;&gt;"",Y2520-W2520&gt;Resumen!$B$8),FALSE()),Y2520-W2520,0),IF(IFERROR(AND(X2520&lt;&gt;"",Y2520&lt;&gt;"",Y2520-X2520&gt;Resumen!$B$8),FALSE()),Y2520-X2520,0)),"")</f>
        <v/>
      </c>
      <c r="AY2520" s="22" t="str">
        <f aca="false">IF(OR(IFERROR(AND(W2520&lt;&gt;"",Y2520&lt;&gt;"",Y2520-W2520&gt;Resumen!$B$8),FALSE()),IFERROR(AND(X2520&lt;&gt;"",Y2520&lt;&gt;"",Y2520-X2520&gt;Resumen!$B$8),FALSE())),TRIM("Lays tiene mayor markup que "&amp;IF(IFERROR(AND(W2520&lt;&gt;"",Y2520&lt;&gt;"",Y2520-W2520&gt;Resumen!$B$8),FALSE()),"Quento ","")&amp;IF(IFERROR(AND(X2520&lt;&gt;"",Y2520&lt;&gt;"",Y2520-X2520&gt;Resumen!$B$8),FALSE()),"Julicroc ","")&amp;"en este PDV"),"")</f>
        <v/>
      </c>
      <c r="AZ2520" s="22" t="str">
        <f aca="false">IF(COUNTIF('Plan Pehuamar - Lista'!$A$2:$A$167,A2520)&gt;0,"Sí","No")</f>
        <v>No</v>
      </c>
      <c r="BA2520" s="22" t="str">
        <f aca="false">IF(COUNTIF('Plan Combo 9+1'!$A$2:$A$226,A2520)&gt;0,"Sí","No")</f>
        <v>No</v>
      </c>
      <c r="BB2520" s="22" t="str">
        <f aca="false">IF(AH2520="","No",IF(BA2520="Sí",IF((AO2520-AH2520)&gt;Resumen!$B$6,"Sí","No"),IF((AO2520-AH2520)&gt;=Resumen!$B$132,"Sí","No")))</f>
        <v>No</v>
      </c>
      <c r="BC2520" s="22" t="str">
        <f aca="false">IF(AND(N2520="Sí",AL2520="Sí",AI2520=0),"Sí","No")</f>
        <v>No</v>
      </c>
      <c r="BD2520" s="22" t="str">
        <f aca="false">IF(COUNTIF('Plan 9+1 (con Pehuamar)'!$A$2:$A$227,A2520)&gt;0,"Sí","No")</f>
        <v>No</v>
      </c>
    </row>
    <row r="2521" customFormat="false" ht="15" hidden="false" customHeight="true" outlineLevel="0" collapsed="false">
      <c r="A2521" s="6" t="n">
        <v>201793</v>
      </c>
      <c r="B2521" s="6" t="n">
        <v>16</v>
      </c>
      <c r="C2521" s="6" t="n">
        <v>1601</v>
      </c>
      <c r="D2521" s="6" t="s">
        <v>194</v>
      </c>
      <c r="E2521" s="6" t="s">
        <v>2669</v>
      </c>
      <c r="F2521" s="6" t="s">
        <v>196</v>
      </c>
      <c r="G2521" s="6" t="s">
        <v>130</v>
      </c>
      <c r="H2521" s="6" t="s">
        <v>1715</v>
      </c>
      <c r="I2521" s="27" t="n">
        <v>10</v>
      </c>
      <c r="J2521" s="27" t="n">
        <v>20</v>
      </c>
      <c r="K2521" s="27" t="n">
        <v>8</v>
      </c>
      <c r="L2521" s="28" t="n">
        <f aca="false">I2521+J2521</f>
        <v>30</v>
      </c>
      <c r="M2521" s="28" t="n">
        <f aca="false">L2521+K2521</f>
        <v>38</v>
      </c>
      <c r="N2521" s="22" t="str">
        <f aca="false">IF(I2521&gt;0,"Sí","No")</f>
        <v>Sí</v>
      </c>
      <c r="O2521" s="22" t="str">
        <f aca="false">IF(J2521&gt;0,"Sí","No")</f>
        <v>Sí</v>
      </c>
      <c r="P2521" s="22" t="str">
        <f aca="false">IF(K2521&gt;0,"Sí","No")</f>
        <v>Sí</v>
      </c>
      <c r="Q2521" s="22" t="str">
        <f aca="false">IF(OR(I2521&gt;0,J2521&gt;0),"Sí","No")</f>
        <v>Sí</v>
      </c>
      <c r="R2521" s="27" t="n">
        <v>1750</v>
      </c>
      <c r="S2521" s="27" t="n">
        <v>2500</v>
      </c>
      <c r="T2521" s="27" t="n">
        <v>1200</v>
      </c>
      <c r="U2521" s="27" t="n">
        <v>1700</v>
      </c>
      <c r="V2521" s="27" t="n">
        <v>3500</v>
      </c>
      <c r="W2521" s="12" t="n">
        <f aca="false">IF(AND(I2521&gt;0,R2521&gt;0),(S2521-R2521)/R2521,"")</f>
        <v>0.428571428571429</v>
      </c>
      <c r="X2521" s="12" t="n">
        <f aca="false">IF(AND(J2521&gt;0,T2521&gt;0),(U2521-T2521)/T2521,"")</f>
        <v>0.416666666666667</v>
      </c>
      <c r="Y2521" s="12" t="n">
        <f aca="false">IF(AND(K2521&gt;0,V2521&gt;0),(V2521-Resumen!$B$7)/Resumen!$B$7,"")</f>
        <v>0.4</v>
      </c>
      <c r="Z2521" s="28" t="n">
        <f aca="false">IF(AND(K2521&gt;0,I2521&gt;0,V2521&gt;0,S2521&gt;0),V2521-S2521,"")</f>
        <v>1000</v>
      </c>
      <c r="AA2521" s="12" t="n">
        <f aca="false">IF(Z2521&lt;&gt;"",Z2521/S2521,"")</f>
        <v>0.4</v>
      </c>
      <c r="AB2521" s="28" t="n">
        <f aca="false">IF(AND(K2521&gt;0,J2521&gt;0,V2521&gt;0,U2521&gt;0),V2521-U2521,"")</f>
        <v>1800</v>
      </c>
      <c r="AC2521" s="12" t="n">
        <f aca="false">IF(AB2521&lt;&gt;"",AB2521/U2521,"")</f>
        <v>1.05882352941176</v>
      </c>
      <c r="AD2521" s="27" t="n">
        <v>3</v>
      </c>
      <c r="AE2521" s="27" t="n">
        <v>2</v>
      </c>
      <c r="AF2521" s="27" t="n">
        <v>4</v>
      </c>
      <c r="AG2521" s="28" t="n">
        <f aca="false">AD2521+AE2521+AF2521</f>
        <v>9</v>
      </c>
      <c r="AH2521" s="12" t="n">
        <f aca="false">IF(AG2521&gt;0,AD2521/AG2521,"")</f>
        <v>0.333333333333333</v>
      </c>
      <c r="AI2521" s="27" t="n">
        <v>1</v>
      </c>
      <c r="AJ2521" s="27" t="n">
        <v>0</v>
      </c>
      <c r="AK2521" s="27" t="n">
        <v>1</v>
      </c>
      <c r="AL2521" s="22" t="str">
        <f aca="false">IF(OR(AJ2521&gt;0,AK2521&gt;0),"Sí","No")</f>
        <v>Sí</v>
      </c>
      <c r="AM2521" s="6" t="s">
        <v>198</v>
      </c>
      <c r="AN2521" s="6" t="s">
        <v>198</v>
      </c>
      <c r="AO2521" s="12" t="n">
        <f aca="false">IF(M2521&gt;0,K2521/M2521,"")</f>
        <v>0.210526315789474</v>
      </c>
      <c r="AP2521" s="22" t="str">
        <f aca="false">IF(M2521&gt;=Resumen!$B$5,"Alto","Bajo")</f>
        <v>Bajo</v>
      </c>
      <c r="AQ2521" s="22" t="str">
        <f aca="false">IF(AO2521&gt;=Resumen!$B$28,"Alto","Bajo")</f>
        <v>Bajo</v>
      </c>
      <c r="AR2521" s="22" t="str">
        <f aca="false">AP2521&amp;" Potencial / "&amp;AQ2521&amp;" Share"</f>
        <v>Bajo Potencial / Bajo Share</v>
      </c>
      <c r="AS2521" s="22" t="str">
        <f aca="false">IF(Q2521="Sí",IF(AO2521&gt;=Resumen!$B$29,"Alto","Bajo"),"")</f>
        <v>Bajo</v>
      </c>
      <c r="AT2521" s="22" t="str">
        <f aca="false">IF(AS2521&lt;&gt;"",AP2521&amp;" Potencial / "&amp;AS2521&amp;" Share","")</f>
        <v>Bajo Potencial / Bajo Share</v>
      </c>
      <c r="AU2521" s="22" t="str">
        <f aca="false">IF(AH2521="","Sin dato",IF(AH2521-AO2521&gt;Resumen!$B$6,"Sobre-exhibido",IF(AO2521-AH2521&gt;Resumen!$B$6,"Sub-exhibido","En línea")))</f>
        <v>Sobre-exhibido</v>
      </c>
      <c r="AV2521" s="22" t="n">
        <f aca="false">IF(AT2521="","",IF(AT2521="Alto Potencial / Bajo Share",1,IF(AT2521="Alto Potencial / Alto Share",2,IF(AT2521="Bajo Potencial / Alto Share",3,4))))</f>
        <v>4</v>
      </c>
      <c r="AW2521" s="22" t="str">
        <f aca="false">IF(Q2521="No","Sin competencia directa",IF(AV2521=1,"1 - Foco Conquista (Alto Pot / Bajo Share)",IF(AV2521=2,"2 - Foco Defensa (Alto Pot / Alto Share)",IF(AV2521=3,"3 - Monitoreo (Bajo Pot / Alto Share)","4 - Baja Prioridad (Bajo Pot / Bajo Share)"))))</f>
        <v>4 - Baja Prioridad (Bajo Pot / Bajo Share)</v>
      </c>
      <c r="AX2521" s="12" t="str">
        <f aca="false">IF(OR(IFERROR(AND(W2521&lt;&gt;"",Y2521&lt;&gt;"",Y2521-W2521&gt;Resumen!$B$8),FALSE()),IFERROR(AND(X2521&lt;&gt;"",Y2521&lt;&gt;"",Y2521-X2521&gt;Resumen!$B$8),FALSE())),MAX(IF(IFERROR(AND(W2521&lt;&gt;"",Y2521&lt;&gt;"",Y2521-W2521&gt;Resumen!$B$8),FALSE()),Y2521-W2521,0),IF(IFERROR(AND(X2521&lt;&gt;"",Y2521&lt;&gt;"",Y2521-X2521&gt;Resumen!$B$8),FALSE()),Y2521-X2521,0)),"")</f>
        <v/>
      </c>
      <c r="AY2521" s="22" t="str">
        <f aca="false">IF(OR(IFERROR(AND(W2521&lt;&gt;"",Y2521&lt;&gt;"",Y2521-W2521&gt;Resumen!$B$8),FALSE()),IFERROR(AND(X2521&lt;&gt;"",Y2521&lt;&gt;"",Y2521-X2521&gt;Resumen!$B$8),FALSE())),TRIM("Lays tiene mayor markup que "&amp;IF(IFERROR(AND(W2521&lt;&gt;"",Y2521&lt;&gt;"",Y2521-W2521&gt;Resumen!$B$8),FALSE()),"Quento ","")&amp;IF(IFERROR(AND(X2521&lt;&gt;"",Y2521&lt;&gt;"",Y2521-X2521&gt;Resumen!$B$8),FALSE()),"Julicroc ","")&amp;"en este PDV"),"")</f>
        <v/>
      </c>
      <c r="AZ2521" s="22" t="str">
        <f aca="false">IF(COUNTIF('Plan Pehuamar - Lista'!$A$2:$A$167,A2521)&gt;0,"Sí","No")</f>
        <v>No</v>
      </c>
      <c r="BA2521" s="22" t="str">
        <f aca="false">IF(COUNTIF('Plan Combo 9+1'!$A$2:$A$226,A2521)&gt;0,"Sí","No")</f>
        <v>No</v>
      </c>
      <c r="BB2521" s="22" t="str">
        <f aca="false">IF(AH2521="","No",IF(BA2521="Sí",IF((AO2521-AH2521)&gt;Resumen!$B$6,"Sí","No"),IF((AO2521-AH2521)&gt;=Resumen!$B$132,"Sí","No")))</f>
        <v>No</v>
      </c>
      <c r="BC2521" s="22" t="str">
        <f aca="false">IF(AND(N2521="Sí",AL2521="Sí",AI2521=0),"Sí","No")</f>
        <v>No</v>
      </c>
      <c r="BD2521" s="22" t="str">
        <f aca="false">IF(COUNTIF('Plan 9+1 (con Pehuamar)'!$A$2:$A$227,A2521)&gt;0,"Sí","No")</f>
        <v>No</v>
      </c>
    </row>
    <row r="2522" customFormat="false" ht="15" hidden="false" customHeight="true" outlineLevel="0" collapsed="false">
      <c r="A2522" s="6" t="n">
        <v>201795</v>
      </c>
      <c r="B2522" s="6" t="n">
        <v>16</v>
      </c>
      <c r="C2522" s="6" t="n">
        <v>1601</v>
      </c>
      <c r="D2522" s="6" t="s">
        <v>194</v>
      </c>
      <c r="E2522" s="6" t="s">
        <v>2670</v>
      </c>
      <c r="F2522" s="6" t="s">
        <v>201</v>
      </c>
      <c r="G2522" s="6" t="s">
        <v>130</v>
      </c>
      <c r="H2522" s="6" t="s">
        <v>1715</v>
      </c>
      <c r="I2522" s="27" t="n">
        <v>18</v>
      </c>
      <c r="J2522" s="27" t="n">
        <v>20</v>
      </c>
      <c r="K2522" s="27" t="n">
        <v>14</v>
      </c>
      <c r="L2522" s="28" t="n">
        <f aca="false">I2522+J2522</f>
        <v>38</v>
      </c>
      <c r="M2522" s="28" t="n">
        <f aca="false">L2522+K2522</f>
        <v>52</v>
      </c>
      <c r="N2522" s="22" t="str">
        <f aca="false">IF(I2522&gt;0,"Sí","No")</f>
        <v>Sí</v>
      </c>
      <c r="O2522" s="22" t="str">
        <f aca="false">IF(J2522&gt;0,"Sí","No")</f>
        <v>Sí</v>
      </c>
      <c r="P2522" s="22" t="str">
        <f aca="false">IF(K2522&gt;0,"Sí","No")</f>
        <v>Sí</v>
      </c>
      <c r="Q2522" s="22" t="str">
        <f aca="false">IF(OR(I2522&gt;0,J2522&gt;0),"Sí","No")</f>
        <v>Sí</v>
      </c>
      <c r="R2522" s="27" t="n">
        <v>2000</v>
      </c>
      <c r="S2522" s="27" t="n">
        <v>2800</v>
      </c>
      <c r="T2522" s="27" t="n">
        <v>1200</v>
      </c>
      <c r="U2522" s="27" t="n">
        <v>1800</v>
      </c>
      <c r="V2522" s="27" t="n">
        <v>3500</v>
      </c>
      <c r="W2522" s="12" t="n">
        <f aca="false">IF(AND(I2522&gt;0,R2522&gt;0),(S2522-R2522)/R2522,"")</f>
        <v>0.4</v>
      </c>
      <c r="X2522" s="12" t="n">
        <f aca="false">IF(AND(J2522&gt;0,T2522&gt;0),(U2522-T2522)/T2522,"")</f>
        <v>0.5</v>
      </c>
      <c r="Y2522" s="12" t="n">
        <f aca="false">IF(AND(K2522&gt;0,V2522&gt;0),(V2522-Resumen!$B$7)/Resumen!$B$7,"")</f>
        <v>0.4</v>
      </c>
      <c r="Z2522" s="28" t="n">
        <f aca="false">IF(AND(K2522&gt;0,I2522&gt;0,V2522&gt;0,S2522&gt;0),V2522-S2522,"")</f>
        <v>700</v>
      </c>
      <c r="AA2522" s="12" t="n">
        <f aca="false">IF(Z2522&lt;&gt;"",Z2522/S2522,"")</f>
        <v>0.25</v>
      </c>
      <c r="AB2522" s="28" t="n">
        <f aca="false">IF(AND(K2522&gt;0,J2522&gt;0,V2522&gt;0,U2522&gt;0),V2522-U2522,"")</f>
        <v>1700</v>
      </c>
      <c r="AC2522" s="12" t="n">
        <f aca="false">IF(AB2522&lt;&gt;"",AB2522/U2522,"")</f>
        <v>0.944444444444444</v>
      </c>
      <c r="AD2522" s="27" t="n">
        <v>4</v>
      </c>
      <c r="AE2522" s="27" t="n">
        <v>4</v>
      </c>
      <c r="AF2522" s="27" t="n">
        <v>4</v>
      </c>
      <c r="AG2522" s="28" t="n">
        <f aca="false">AD2522+AE2522+AF2522</f>
        <v>12</v>
      </c>
      <c r="AH2522" s="12" t="n">
        <f aca="false">IF(AG2522&gt;0,AD2522/AG2522,"")</f>
        <v>0.333333333333333</v>
      </c>
      <c r="AI2522" s="27" t="n">
        <v>1</v>
      </c>
      <c r="AJ2522" s="27" t="n">
        <v>1</v>
      </c>
      <c r="AK2522" s="27" t="n">
        <v>1</v>
      </c>
      <c r="AL2522" s="22" t="str">
        <f aca="false">IF(OR(AJ2522&gt;0,AK2522&gt;0),"Sí","No")</f>
        <v>Sí</v>
      </c>
      <c r="AM2522" s="6" t="s">
        <v>198</v>
      </c>
      <c r="AN2522" s="6" t="s">
        <v>198</v>
      </c>
      <c r="AO2522" s="12" t="n">
        <f aca="false">IF(M2522&gt;0,K2522/M2522,"")</f>
        <v>0.269230769230769</v>
      </c>
      <c r="AP2522" s="22" t="str">
        <f aca="false">IF(M2522&gt;=Resumen!$B$5,"Alto","Bajo")</f>
        <v>Alto</v>
      </c>
      <c r="AQ2522" s="22" t="str">
        <f aca="false">IF(AO2522&gt;=Resumen!$B$28,"Alto","Bajo")</f>
        <v>Bajo</v>
      </c>
      <c r="AR2522" s="22" t="str">
        <f aca="false">AP2522&amp;" Potencial / "&amp;AQ2522&amp;" Share"</f>
        <v>Alto Potencial / Bajo Share</v>
      </c>
      <c r="AS2522" s="22" t="str">
        <f aca="false">IF(Q2522="Sí",IF(AO2522&gt;=Resumen!$B$29,"Alto","Bajo"),"")</f>
        <v>Bajo</v>
      </c>
      <c r="AT2522" s="22" t="str">
        <f aca="false">IF(AS2522&lt;&gt;"",AP2522&amp;" Potencial / "&amp;AS2522&amp;" Share","")</f>
        <v>Alto Potencial / Bajo Share</v>
      </c>
      <c r="AU2522" s="22" t="str">
        <f aca="false">IF(AH2522="","Sin dato",IF(AH2522-AO2522&gt;Resumen!$B$6,"Sobre-exhibido",IF(AO2522-AH2522&gt;Resumen!$B$6,"Sub-exhibido","En línea")))</f>
        <v>Sobre-exhibido</v>
      </c>
      <c r="AV2522" s="22" t="n">
        <f aca="false">IF(AT2522="","",IF(AT2522="Alto Potencial / Bajo Share",1,IF(AT2522="Alto Potencial / Alto Share",2,IF(AT2522="Bajo Potencial / Alto Share",3,4))))</f>
        <v>1</v>
      </c>
      <c r="AW2522" s="22" t="str">
        <f aca="false">IF(Q2522="No","Sin competencia directa",IF(AV2522=1,"1 - Foco Conquista (Alto Pot / Bajo Share)",IF(AV2522=2,"2 - Foco Defensa (Alto Pot / Alto Share)",IF(AV2522=3,"3 - Monitoreo (Bajo Pot / Alto Share)","4 - Baja Prioridad (Bajo Pot / Bajo Share)"))))</f>
        <v>1 - Foco Conquista (Alto Pot / Bajo Share)</v>
      </c>
      <c r="AX2522" s="12" t="str">
        <f aca="false">IF(OR(IFERROR(AND(W2522&lt;&gt;"",Y2522&lt;&gt;"",Y2522-W2522&gt;Resumen!$B$8),FALSE()),IFERROR(AND(X2522&lt;&gt;"",Y2522&lt;&gt;"",Y2522-X2522&gt;Resumen!$B$8),FALSE())),MAX(IF(IFERROR(AND(W2522&lt;&gt;"",Y2522&lt;&gt;"",Y2522-W2522&gt;Resumen!$B$8),FALSE()),Y2522-W2522,0),IF(IFERROR(AND(X2522&lt;&gt;"",Y2522&lt;&gt;"",Y2522-X2522&gt;Resumen!$B$8),FALSE()),Y2522-X2522,0)),"")</f>
        <v/>
      </c>
      <c r="AY2522" s="22" t="str">
        <f aca="false">IF(OR(IFERROR(AND(W2522&lt;&gt;"",Y2522&lt;&gt;"",Y2522-W2522&gt;Resumen!$B$8),FALSE()),IFERROR(AND(X2522&lt;&gt;"",Y2522&lt;&gt;"",Y2522-X2522&gt;Resumen!$B$8),FALSE())),TRIM("Lays tiene mayor markup que "&amp;IF(IFERROR(AND(W2522&lt;&gt;"",Y2522&lt;&gt;"",Y2522-W2522&gt;Resumen!$B$8),FALSE()),"Quento ","")&amp;IF(IFERROR(AND(X2522&lt;&gt;"",Y2522&lt;&gt;"",Y2522-X2522&gt;Resumen!$B$8),FALSE()),"Julicroc ","")&amp;"en este PDV"),"")</f>
        <v/>
      </c>
      <c r="AZ2522" s="22" t="str">
        <f aca="false">IF(COUNTIF('Plan Pehuamar - Lista'!$A$2:$A$167,A2522)&gt;0,"Sí","No")</f>
        <v>No</v>
      </c>
      <c r="BA2522" s="22" t="str">
        <f aca="false">IF(COUNTIF('Plan Combo 9+1'!$A$2:$A$226,A2522)&gt;0,"Sí","No")</f>
        <v>Sí</v>
      </c>
      <c r="BB2522" s="22" t="str">
        <f aca="false">IF(AH2522="","No",IF(BA2522="Sí",IF((AO2522-AH2522)&gt;Resumen!$B$6,"Sí","No"),IF((AO2522-AH2522)&gt;=Resumen!$B$132,"Sí","No")))</f>
        <v>No</v>
      </c>
      <c r="BC2522" s="22" t="str">
        <f aca="false">IF(AND(N2522="Sí",AL2522="Sí",AI2522=0),"Sí","No")</f>
        <v>No</v>
      </c>
      <c r="BD2522" s="22" t="str">
        <f aca="false">IF(COUNTIF('Plan 9+1 (con Pehuamar)'!$A$2:$A$227,A2522)&gt;0,"Sí","No")</f>
        <v>Sí</v>
      </c>
    </row>
    <row r="2523" customFormat="false" ht="15" hidden="false" customHeight="true" outlineLevel="0" collapsed="false">
      <c r="A2523" s="6" t="n">
        <v>201796</v>
      </c>
      <c r="B2523" s="6" t="n">
        <v>16</v>
      </c>
      <c r="C2523" s="6" t="n">
        <v>1601</v>
      </c>
      <c r="D2523" s="6" t="s">
        <v>194</v>
      </c>
      <c r="E2523" s="6" t="s">
        <v>2671</v>
      </c>
      <c r="F2523" s="6" t="s">
        <v>201</v>
      </c>
      <c r="G2523" s="6" t="s">
        <v>130</v>
      </c>
      <c r="H2523" s="6" t="s">
        <v>1715</v>
      </c>
      <c r="I2523" s="27" t="n">
        <v>15</v>
      </c>
      <c r="J2523" s="27" t="n">
        <v>30</v>
      </c>
      <c r="K2523" s="27" t="n">
        <v>12</v>
      </c>
      <c r="L2523" s="28" t="n">
        <f aca="false">I2523+J2523</f>
        <v>45</v>
      </c>
      <c r="M2523" s="28" t="n">
        <f aca="false">L2523+K2523</f>
        <v>57</v>
      </c>
      <c r="N2523" s="22" t="str">
        <f aca="false">IF(I2523&gt;0,"Sí","No")</f>
        <v>Sí</v>
      </c>
      <c r="O2523" s="22" t="str">
        <f aca="false">IF(J2523&gt;0,"Sí","No")</f>
        <v>Sí</v>
      </c>
      <c r="P2523" s="22" t="str">
        <f aca="false">IF(K2523&gt;0,"Sí","No")</f>
        <v>Sí</v>
      </c>
      <c r="Q2523" s="22" t="str">
        <f aca="false">IF(OR(I2523&gt;0,J2523&gt;0),"Sí","No")</f>
        <v>Sí</v>
      </c>
      <c r="R2523" s="27" t="n">
        <v>2000</v>
      </c>
      <c r="S2523" s="27" t="n">
        <v>2800</v>
      </c>
      <c r="T2523" s="27" t="n">
        <v>1200</v>
      </c>
      <c r="U2523" s="27" t="n">
        <v>1900</v>
      </c>
      <c r="V2523" s="27" t="n">
        <v>3500</v>
      </c>
      <c r="W2523" s="12" t="n">
        <f aca="false">IF(AND(I2523&gt;0,R2523&gt;0),(S2523-R2523)/R2523,"")</f>
        <v>0.4</v>
      </c>
      <c r="X2523" s="12" t="n">
        <f aca="false">IF(AND(J2523&gt;0,T2523&gt;0),(U2523-T2523)/T2523,"")</f>
        <v>0.583333333333333</v>
      </c>
      <c r="Y2523" s="12" t="n">
        <f aca="false">IF(AND(K2523&gt;0,V2523&gt;0),(V2523-Resumen!$B$7)/Resumen!$B$7,"")</f>
        <v>0.4</v>
      </c>
      <c r="Z2523" s="28" t="n">
        <f aca="false">IF(AND(K2523&gt;0,I2523&gt;0,V2523&gt;0,S2523&gt;0),V2523-S2523,"")</f>
        <v>700</v>
      </c>
      <c r="AA2523" s="12" t="n">
        <f aca="false">IF(Z2523&lt;&gt;"",Z2523/S2523,"")</f>
        <v>0.25</v>
      </c>
      <c r="AB2523" s="28" t="n">
        <f aca="false">IF(AND(K2523&gt;0,J2523&gt;0,V2523&gt;0,U2523&gt;0),V2523-U2523,"")</f>
        <v>1600</v>
      </c>
      <c r="AC2523" s="12" t="n">
        <f aca="false">IF(AB2523&lt;&gt;"",AB2523/U2523,"")</f>
        <v>0.842105263157895</v>
      </c>
      <c r="AD2523" s="27" t="n">
        <v>3</v>
      </c>
      <c r="AE2523" s="27" t="n">
        <v>3</v>
      </c>
      <c r="AF2523" s="27" t="n">
        <v>4</v>
      </c>
      <c r="AG2523" s="28" t="n">
        <f aca="false">AD2523+AE2523+AF2523</f>
        <v>10</v>
      </c>
      <c r="AH2523" s="12" t="n">
        <f aca="false">IF(AG2523&gt;0,AD2523/AG2523,"")</f>
        <v>0.3</v>
      </c>
      <c r="AI2523" s="27" t="n">
        <v>1</v>
      </c>
      <c r="AJ2523" s="27" t="n">
        <v>1</v>
      </c>
      <c r="AK2523" s="27" t="n">
        <v>1</v>
      </c>
      <c r="AL2523" s="22" t="str">
        <f aca="false">IF(OR(AJ2523&gt;0,AK2523&gt;0),"Sí","No")</f>
        <v>Sí</v>
      </c>
      <c r="AM2523" s="6" t="s">
        <v>198</v>
      </c>
      <c r="AN2523" s="6" t="s">
        <v>198</v>
      </c>
      <c r="AO2523" s="12" t="n">
        <f aca="false">IF(M2523&gt;0,K2523/M2523,"")</f>
        <v>0.210526315789474</v>
      </c>
      <c r="AP2523" s="22" t="str">
        <f aca="false">IF(M2523&gt;=Resumen!$B$5,"Alto","Bajo")</f>
        <v>Alto</v>
      </c>
      <c r="AQ2523" s="22" t="str">
        <f aca="false">IF(AO2523&gt;=Resumen!$B$28,"Alto","Bajo")</f>
        <v>Bajo</v>
      </c>
      <c r="AR2523" s="22" t="str">
        <f aca="false">AP2523&amp;" Potencial / "&amp;AQ2523&amp;" Share"</f>
        <v>Alto Potencial / Bajo Share</v>
      </c>
      <c r="AS2523" s="22" t="str">
        <f aca="false">IF(Q2523="Sí",IF(AO2523&gt;=Resumen!$B$29,"Alto","Bajo"),"")</f>
        <v>Bajo</v>
      </c>
      <c r="AT2523" s="22" t="str">
        <f aca="false">IF(AS2523&lt;&gt;"",AP2523&amp;" Potencial / "&amp;AS2523&amp;" Share","")</f>
        <v>Alto Potencial / Bajo Share</v>
      </c>
      <c r="AU2523" s="22" t="str">
        <f aca="false">IF(AH2523="","Sin dato",IF(AH2523-AO2523&gt;Resumen!$B$6,"Sobre-exhibido",IF(AO2523-AH2523&gt;Resumen!$B$6,"Sub-exhibido","En línea")))</f>
        <v>Sobre-exhibido</v>
      </c>
      <c r="AV2523" s="22" t="n">
        <f aca="false">IF(AT2523="","",IF(AT2523="Alto Potencial / Bajo Share",1,IF(AT2523="Alto Potencial / Alto Share",2,IF(AT2523="Bajo Potencial / Alto Share",3,4))))</f>
        <v>1</v>
      </c>
      <c r="AW2523" s="22" t="str">
        <f aca="false">IF(Q2523="No","Sin competencia directa",IF(AV2523=1,"1 - Foco Conquista (Alto Pot / Bajo Share)",IF(AV2523=2,"2 - Foco Defensa (Alto Pot / Alto Share)",IF(AV2523=3,"3 - Monitoreo (Bajo Pot / Alto Share)","4 - Baja Prioridad (Bajo Pot / Bajo Share)"))))</f>
        <v>1 - Foco Conquista (Alto Pot / Bajo Share)</v>
      </c>
      <c r="AX2523" s="12" t="str">
        <f aca="false">IF(OR(IFERROR(AND(W2523&lt;&gt;"",Y2523&lt;&gt;"",Y2523-W2523&gt;Resumen!$B$8),FALSE()),IFERROR(AND(X2523&lt;&gt;"",Y2523&lt;&gt;"",Y2523-X2523&gt;Resumen!$B$8),FALSE())),MAX(IF(IFERROR(AND(W2523&lt;&gt;"",Y2523&lt;&gt;"",Y2523-W2523&gt;Resumen!$B$8),FALSE()),Y2523-W2523,0),IF(IFERROR(AND(X2523&lt;&gt;"",Y2523&lt;&gt;"",Y2523-X2523&gt;Resumen!$B$8),FALSE()),Y2523-X2523,0)),"")</f>
        <v/>
      </c>
      <c r="AY2523" s="22" t="str">
        <f aca="false">IF(OR(IFERROR(AND(W2523&lt;&gt;"",Y2523&lt;&gt;"",Y2523-W2523&gt;Resumen!$B$8),FALSE()),IFERROR(AND(X2523&lt;&gt;"",Y2523&lt;&gt;"",Y2523-X2523&gt;Resumen!$B$8),FALSE())),TRIM("Lays tiene mayor markup que "&amp;IF(IFERROR(AND(W2523&lt;&gt;"",Y2523&lt;&gt;"",Y2523-W2523&gt;Resumen!$B$8),FALSE()),"Quento ","")&amp;IF(IFERROR(AND(X2523&lt;&gt;"",Y2523&lt;&gt;"",Y2523-X2523&gt;Resumen!$B$8),FALSE()),"Julicroc ","")&amp;"en este PDV"),"")</f>
        <v/>
      </c>
      <c r="AZ2523" s="22" t="str">
        <f aca="false">IF(COUNTIF('Plan Pehuamar - Lista'!$A$2:$A$167,A2523)&gt;0,"Sí","No")</f>
        <v>No</v>
      </c>
      <c r="BA2523" s="22" t="str">
        <f aca="false">IF(COUNTIF('Plan Combo 9+1'!$A$2:$A$226,A2523)&gt;0,"Sí","No")</f>
        <v>Sí</v>
      </c>
      <c r="BB2523" s="22" t="str">
        <f aca="false">IF(AH2523="","No",IF(BA2523="Sí",IF((AO2523-AH2523)&gt;Resumen!$B$6,"Sí","No"),IF((AO2523-AH2523)&gt;=Resumen!$B$132,"Sí","No")))</f>
        <v>No</v>
      </c>
      <c r="BC2523" s="22" t="str">
        <f aca="false">IF(AND(N2523="Sí",AL2523="Sí",AI2523=0),"Sí","No")</f>
        <v>No</v>
      </c>
      <c r="BD2523" s="22" t="str">
        <f aca="false">IF(COUNTIF('Plan 9+1 (con Pehuamar)'!$A$2:$A$227,A2523)&gt;0,"Sí","No")</f>
        <v>Sí</v>
      </c>
    </row>
    <row r="2524" customFormat="false" ht="15" hidden="false" customHeight="true" outlineLevel="0" collapsed="false">
      <c r="A2524" s="6" t="n">
        <v>201798</v>
      </c>
      <c r="B2524" s="6" t="n">
        <v>16</v>
      </c>
      <c r="C2524" s="6" t="n">
        <v>1601</v>
      </c>
      <c r="D2524" s="6" t="s">
        <v>194</v>
      </c>
      <c r="E2524" s="6" t="s">
        <v>2672</v>
      </c>
      <c r="F2524" s="6" t="s">
        <v>206</v>
      </c>
      <c r="G2524" s="6" t="s">
        <v>130</v>
      </c>
      <c r="H2524" s="6" t="s">
        <v>1715</v>
      </c>
      <c r="I2524" s="27" t="n">
        <v>10</v>
      </c>
      <c r="J2524" s="27" t="n">
        <v>30</v>
      </c>
      <c r="K2524" s="27" t="n">
        <v>20</v>
      </c>
      <c r="L2524" s="28" t="n">
        <f aca="false">I2524+J2524</f>
        <v>40</v>
      </c>
      <c r="M2524" s="28" t="n">
        <f aca="false">L2524+K2524</f>
        <v>60</v>
      </c>
      <c r="N2524" s="22" t="str">
        <f aca="false">IF(I2524&gt;0,"Sí","No")</f>
        <v>Sí</v>
      </c>
      <c r="O2524" s="22" t="str">
        <f aca="false">IF(J2524&gt;0,"Sí","No")</f>
        <v>Sí</v>
      </c>
      <c r="P2524" s="22" t="str">
        <f aca="false">IF(K2524&gt;0,"Sí","No")</f>
        <v>Sí</v>
      </c>
      <c r="Q2524" s="22" t="str">
        <f aca="false">IF(OR(I2524&gt;0,J2524&gt;0),"Sí","No")</f>
        <v>Sí</v>
      </c>
      <c r="R2524" s="27" t="n">
        <v>1750</v>
      </c>
      <c r="S2524" s="27" t="n">
        <v>2500</v>
      </c>
      <c r="T2524" s="27" t="n">
        <v>1200</v>
      </c>
      <c r="U2524" s="27" t="n">
        <v>2000</v>
      </c>
      <c r="V2524" s="27" t="n">
        <v>3500</v>
      </c>
      <c r="W2524" s="12" t="n">
        <f aca="false">IF(AND(I2524&gt;0,R2524&gt;0),(S2524-R2524)/R2524,"")</f>
        <v>0.428571428571429</v>
      </c>
      <c r="X2524" s="12" t="n">
        <f aca="false">IF(AND(J2524&gt;0,T2524&gt;0),(U2524-T2524)/T2524,"")</f>
        <v>0.666666666666667</v>
      </c>
      <c r="Y2524" s="12" t="n">
        <f aca="false">IF(AND(K2524&gt;0,V2524&gt;0),(V2524-Resumen!$B$7)/Resumen!$B$7,"")</f>
        <v>0.4</v>
      </c>
      <c r="Z2524" s="28" t="n">
        <f aca="false">IF(AND(K2524&gt;0,I2524&gt;0,V2524&gt;0,S2524&gt;0),V2524-S2524,"")</f>
        <v>1000</v>
      </c>
      <c r="AA2524" s="12" t="n">
        <f aca="false">IF(Z2524&lt;&gt;"",Z2524/S2524,"")</f>
        <v>0.4</v>
      </c>
      <c r="AB2524" s="28" t="n">
        <f aca="false">IF(AND(K2524&gt;0,J2524&gt;0,V2524&gt;0,U2524&gt;0),V2524-U2524,"")</f>
        <v>1500</v>
      </c>
      <c r="AC2524" s="12" t="n">
        <f aca="false">IF(AB2524&lt;&gt;"",AB2524/U2524,"")</f>
        <v>0.75</v>
      </c>
      <c r="AD2524" s="27" t="n">
        <v>2</v>
      </c>
      <c r="AE2524" s="27" t="n">
        <v>2</v>
      </c>
      <c r="AF2524" s="27" t="n">
        <v>4</v>
      </c>
      <c r="AG2524" s="28" t="n">
        <f aca="false">AD2524+AE2524+AF2524</f>
        <v>8</v>
      </c>
      <c r="AH2524" s="12" t="n">
        <f aca="false">IF(AG2524&gt;0,AD2524/AG2524,"")</f>
        <v>0.25</v>
      </c>
      <c r="AI2524" s="27" t="n">
        <v>1</v>
      </c>
      <c r="AJ2524" s="27" t="n">
        <v>0</v>
      </c>
      <c r="AK2524" s="27" t="n">
        <v>1</v>
      </c>
      <c r="AL2524" s="22" t="str">
        <f aca="false">IF(OR(AJ2524&gt;0,AK2524&gt;0),"Sí","No")</f>
        <v>Sí</v>
      </c>
      <c r="AM2524" s="6" t="s">
        <v>198</v>
      </c>
      <c r="AN2524" s="6" t="s">
        <v>198</v>
      </c>
      <c r="AO2524" s="12" t="n">
        <f aca="false">IF(M2524&gt;0,K2524/M2524,"")</f>
        <v>0.333333333333333</v>
      </c>
      <c r="AP2524" s="22" t="str">
        <f aca="false">IF(M2524&gt;=Resumen!$B$5,"Alto","Bajo")</f>
        <v>Alto</v>
      </c>
      <c r="AQ2524" s="22" t="str">
        <f aca="false">IF(AO2524&gt;=Resumen!$B$28,"Alto","Bajo")</f>
        <v>Bajo</v>
      </c>
      <c r="AR2524" s="22" t="str">
        <f aca="false">AP2524&amp;" Potencial / "&amp;AQ2524&amp;" Share"</f>
        <v>Alto Potencial / Bajo Share</v>
      </c>
      <c r="AS2524" s="22" t="str">
        <f aca="false">IF(Q2524="Sí",IF(AO2524&gt;=Resumen!$B$29,"Alto","Bajo"),"")</f>
        <v>Bajo</v>
      </c>
      <c r="AT2524" s="22" t="str">
        <f aca="false">IF(AS2524&lt;&gt;"",AP2524&amp;" Potencial / "&amp;AS2524&amp;" Share","")</f>
        <v>Alto Potencial / Bajo Share</v>
      </c>
      <c r="AU2524" s="22" t="str">
        <f aca="false">IF(AH2524="","Sin dato",IF(AH2524-AO2524&gt;Resumen!$B$6,"Sobre-exhibido",IF(AO2524-AH2524&gt;Resumen!$B$6,"Sub-exhibido","En línea")))</f>
        <v>Sub-exhibido</v>
      </c>
      <c r="AV2524" s="22" t="n">
        <f aca="false">IF(AT2524="","",IF(AT2524="Alto Potencial / Bajo Share",1,IF(AT2524="Alto Potencial / Alto Share",2,IF(AT2524="Bajo Potencial / Alto Share",3,4))))</f>
        <v>1</v>
      </c>
      <c r="AW2524" s="22" t="str">
        <f aca="false">IF(Q2524="No","Sin competencia directa",IF(AV2524=1,"1 - Foco Conquista (Alto Pot / Bajo Share)",IF(AV2524=2,"2 - Foco Defensa (Alto Pot / Alto Share)",IF(AV2524=3,"3 - Monitoreo (Bajo Pot / Alto Share)","4 - Baja Prioridad (Bajo Pot / Bajo Share)"))))</f>
        <v>1 - Foco Conquista (Alto Pot / Bajo Share)</v>
      </c>
      <c r="AX2524" s="12" t="str">
        <f aca="false">IF(OR(IFERROR(AND(W2524&lt;&gt;"",Y2524&lt;&gt;"",Y2524-W2524&gt;Resumen!$B$8),FALSE()),IFERROR(AND(X2524&lt;&gt;"",Y2524&lt;&gt;"",Y2524-X2524&gt;Resumen!$B$8),FALSE())),MAX(IF(IFERROR(AND(W2524&lt;&gt;"",Y2524&lt;&gt;"",Y2524-W2524&gt;Resumen!$B$8),FALSE()),Y2524-W2524,0),IF(IFERROR(AND(X2524&lt;&gt;"",Y2524&lt;&gt;"",Y2524-X2524&gt;Resumen!$B$8),FALSE()),Y2524-X2524,0)),"")</f>
        <v/>
      </c>
      <c r="AY2524" s="22" t="str">
        <f aca="false">IF(OR(IFERROR(AND(W2524&lt;&gt;"",Y2524&lt;&gt;"",Y2524-W2524&gt;Resumen!$B$8),FALSE()),IFERROR(AND(X2524&lt;&gt;"",Y2524&lt;&gt;"",Y2524-X2524&gt;Resumen!$B$8),FALSE())),TRIM("Lays tiene mayor markup que "&amp;IF(IFERROR(AND(W2524&lt;&gt;"",Y2524&lt;&gt;"",Y2524-W2524&gt;Resumen!$B$8),FALSE()),"Quento ","")&amp;IF(IFERROR(AND(X2524&lt;&gt;"",Y2524&lt;&gt;"",Y2524-X2524&gt;Resumen!$B$8),FALSE()),"Julicroc ","")&amp;"en este PDV"),"")</f>
        <v/>
      </c>
      <c r="AZ2524" s="22" t="str">
        <f aca="false">IF(COUNTIF('Plan Pehuamar - Lista'!$A$2:$A$167,A2524)&gt;0,"Sí","No")</f>
        <v>No</v>
      </c>
      <c r="BA2524" s="22" t="str">
        <f aca="false">IF(COUNTIF('Plan Combo 9+1'!$A$2:$A$226,A2524)&gt;0,"Sí","No")</f>
        <v>No</v>
      </c>
      <c r="BB2524" s="22" t="str">
        <f aca="false">IF(AH2524="","No",IF(BA2524="Sí",IF((AO2524-AH2524)&gt;Resumen!$B$6,"Sí","No"),IF((AO2524-AH2524)&gt;=Resumen!$B$132,"Sí","No")))</f>
        <v>No</v>
      </c>
      <c r="BC2524" s="22" t="str">
        <f aca="false">IF(AND(N2524="Sí",AL2524="Sí",AI2524=0),"Sí","No")</f>
        <v>No</v>
      </c>
      <c r="BD2524" s="22" t="str">
        <f aca="false">IF(COUNTIF('Plan 9+1 (con Pehuamar)'!$A$2:$A$227,A2524)&gt;0,"Sí","No")</f>
        <v>No</v>
      </c>
    </row>
    <row r="2525" customFormat="false" ht="15" hidden="false" customHeight="true" outlineLevel="0" collapsed="false">
      <c r="A2525" s="6" t="n">
        <v>201802</v>
      </c>
      <c r="B2525" s="6" t="n">
        <v>16</v>
      </c>
      <c r="C2525" s="6" t="n">
        <v>1601</v>
      </c>
      <c r="D2525" s="6" t="s">
        <v>194</v>
      </c>
      <c r="E2525" s="6" t="s">
        <v>2673</v>
      </c>
      <c r="F2525" s="6" t="s">
        <v>201</v>
      </c>
      <c r="G2525" s="6" t="s">
        <v>130</v>
      </c>
      <c r="H2525" s="6" t="s">
        <v>1715</v>
      </c>
      <c r="I2525" s="27" t="n">
        <v>10</v>
      </c>
      <c r="J2525" s="27" t="n">
        <v>12</v>
      </c>
      <c r="K2525" s="27" t="n">
        <v>5</v>
      </c>
      <c r="L2525" s="28" t="n">
        <f aca="false">I2525+J2525</f>
        <v>22</v>
      </c>
      <c r="M2525" s="28" t="n">
        <f aca="false">L2525+K2525</f>
        <v>27</v>
      </c>
      <c r="N2525" s="22" t="str">
        <f aca="false">IF(I2525&gt;0,"Sí","No")</f>
        <v>Sí</v>
      </c>
      <c r="O2525" s="22" t="str">
        <f aca="false">IF(J2525&gt;0,"Sí","No")</f>
        <v>Sí</v>
      </c>
      <c r="P2525" s="22" t="str">
        <f aca="false">IF(K2525&gt;0,"Sí","No")</f>
        <v>Sí</v>
      </c>
      <c r="Q2525" s="22" t="str">
        <f aca="false">IF(OR(I2525&gt;0,J2525&gt;0),"Sí","No")</f>
        <v>Sí</v>
      </c>
      <c r="R2525" s="27" t="n">
        <v>1750</v>
      </c>
      <c r="S2525" s="27" t="n">
        <v>2500</v>
      </c>
      <c r="T2525" s="27" t="n">
        <v>1200</v>
      </c>
      <c r="U2525" s="27" t="n">
        <v>1900</v>
      </c>
      <c r="V2525" s="27" t="n">
        <v>3500</v>
      </c>
      <c r="W2525" s="12" t="n">
        <f aca="false">IF(AND(I2525&gt;0,R2525&gt;0),(S2525-R2525)/R2525,"")</f>
        <v>0.428571428571429</v>
      </c>
      <c r="X2525" s="12" t="n">
        <f aca="false">IF(AND(J2525&gt;0,T2525&gt;0),(U2525-T2525)/T2525,"")</f>
        <v>0.583333333333333</v>
      </c>
      <c r="Y2525" s="12" t="n">
        <f aca="false">IF(AND(K2525&gt;0,V2525&gt;0),(V2525-Resumen!$B$7)/Resumen!$B$7,"")</f>
        <v>0.4</v>
      </c>
      <c r="Z2525" s="28" t="n">
        <f aca="false">IF(AND(K2525&gt;0,I2525&gt;0,V2525&gt;0,S2525&gt;0),V2525-S2525,"")</f>
        <v>1000</v>
      </c>
      <c r="AA2525" s="12" t="n">
        <f aca="false">IF(Z2525&lt;&gt;"",Z2525/S2525,"")</f>
        <v>0.4</v>
      </c>
      <c r="AB2525" s="28" t="n">
        <f aca="false">IF(AND(K2525&gt;0,J2525&gt;0,V2525&gt;0,U2525&gt;0),V2525-U2525,"")</f>
        <v>1600</v>
      </c>
      <c r="AC2525" s="12" t="n">
        <f aca="false">IF(AB2525&lt;&gt;"",AB2525/U2525,"")</f>
        <v>0.842105263157895</v>
      </c>
      <c r="AD2525" s="27" t="n">
        <v>1</v>
      </c>
      <c r="AE2525" s="27" t="n">
        <v>2</v>
      </c>
      <c r="AF2525" s="27" t="n">
        <v>3</v>
      </c>
      <c r="AG2525" s="28" t="n">
        <f aca="false">AD2525+AE2525+AF2525</f>
        <v>6</v>
      </c>
      <c r="AH2525" s="12" t="n">
        <f aca="false">IF(AG2525&gt;0,AD2525/AG2525,"")</f>
        <v>0.166666666666667</v>
      </c>
      <c r="AI2525" s="27" t="n">
        <v>1</v>
      </c>
      <c r="AJ2525" s="27" t="n">
        <v>0</v>
      </c>
      <c r="AK2525" s="27" t="n">
        <v>1</v>
      </c>
      <c r="AL2525" s="22" t="str">
        <f aca="false">IF(OR(AJ2525&gt;0,AK2525&gt;0),"Sí","No")</f>
        <v>Sí</v>
      </c>
      <c r="AM2525" s="6" t="s">
        <v>198</v>
      </c>
      <c r="AN2525" s="6" t="s">
        <v>198</v>
      </c>
      <c r="AO2525" s="12" t="n">
        <f aca="false">IF(M2525&gt;0,K2525/M2525,"")</f>
        <v>0.185185185185185</v>
      </c>
      <c r="AP2525" s="22" t="str">
        <f aca="false">IF(M2525&gt;=Resumen!$B$5,"Alto","Bajo")</f>
        <v>Bajo</v>
      </c>
      <c r="AQ2525" s="22" t="str">
        <f aca="false">IF(AO2525&gt;=Resumen!$B$28,"Alto","Bajo")</f>
        <v>Bajo</v>
      </c>
      <c r="AR2525" s="22" t="str">
        <f aca="false">AP2525&amp;" Potencial / "&amp;AQ2525&amp;" Share"</f>
        <v>Bajo Potencial / Bajo Share</v>
      </c>
      <c r="AS2525" s="22" t="str">
        <f aca="false">IF(Q2525="Sí",IF(AO2525&gt;=Resumen!$B$29,"Alto","Bajo"),"")</f>
        <v>Bajo</v>
      </c>
      <c r="AT2525" s="22" t="str">
        <f aca="false">IF(AS2525&lt;&gt;"",AP2525&amp;" Potencial / "&amp;AS2525&amp;" Share","")</f>
        <v>Bajo Potencial / Bajo Share</v>
      </c>
      <c r="AU2525" s="22" t="str">
        <f aca="false">IF(AH2525="","Sin dato",IF(AH2525-AO2525&gt;Resumen!$B$6,"Sobre-exhibido",IF(AO2525-AH2525&gt;Resumen!$B$6,"Sub-exhibido","En línea")))</f>
        <v>En línea</v>
      </c>
      <c r="AV2525" s="22" t="n">
        <f aca="false">IF(AT2525="","",IF(AT2525="Alto Potencial / Bajo Share",1,IF(AT2525="Alto Potencial / Alto Share",2,IF(AT2525="Bajo Potencial / Alto Share",3,4))))</f>
        <v>4</v>
      </c>
      <c r="AW2525" s="22" t="str">
        <f aca="false">IF(Q2525="No","Sin competencia directa",IF(AV2525=1,"1 - Foco Conquista (Alto Pot / Bajo Share)",IF(AV2525=2,"2 - Foco Defensa (Alto Pot / Alto Share)",IF(AV2525=3,"3 - Monitoreo (Bajo Pot / Alto Share)","4 - Baja Prioridad (Bajo Pot / Bajo Share)"))))</f>
        <v>4 - Baja Prioridad (Bajo Pot / Bajo Share)</v>
      </c>
      <c r="AX2525" s="12" t="str">
        <f aca="false">IF(OR(IFERROR(AND(W2525&lt;&gt;"",Y2525&lt;&gt;"",Y2525-W2525&gt;Resumen!$B$8),FALSE()),IFERROR(AND(X2525&lt;&gt;"",Y2525&lt;&gt;"",Y2525-X2525&gt;Resumen!$B$8),FALSE())),MAX(IF(IFERROR(AND(W2525&lt;&gt;"",Y2525&lt;&gt;"",Y2525-W2525&gt;Resumen!$B$8),FALSE()),Y2525-W2525,0),IF(IFERROR(AND(X2525&lt;&gt;"",Y2525&lt;&gt;"",Y2525-X2525&gt;Resumen!$B$8),FALSE()),Y2525-X2525,0)),"")</f>
        <v/>
      </c>
      <c r="AY2525" s="22" t="str">
        <f aca="false">IF(OR(IFERROR(AND(W2525&lt;&gt;"",Y2525&lt;&gt;"",Y2525-W2525&gt;Resumen!$B$8),FALSE()),IFERROR(AND(X2525&lt;&gt;"",Y2525&lt;&gt;"",Y2525-X2525&gt;Resumen!$B$8),FALSE())),TRIM("Lays tiene mayor markup que "&amp;IF(IFERROR(AND(W2525&lt;&gt;"",Y2525&lt;&gt;"",Y2525-W2525&gt;Resumen!$B$8),FALSE()),"Quento ","")&amp;IF(IFERROR(AND(X2525&lt;&gt;"",Y2525&lt;&gt;"",Y2525-X2525&gt;Resumen!$B$8),FALSE()),"Julicroc ","")&amp;"en este PDV"),"")</f>
        <v/>
      </c>
      <c r="AZ2525" s="22" t="str">
        <f aca="false">IF(COUNTIF('Plan Pehuamar - Lista'!$A$2:$A$167,A2525)&gt;0,"Sí","No")</f>
        <v>No</v>
      </c>
      <c r="BA2525" s="22" t="str">
        <f aca="false">IF(COUNTIF('Plan Combo 9+1'!$A$2:$A$226,A2525)&gt;0,"Sí","No")</f>
        <v>No</v>
      </c>
      <c r="BB2525" s="22" t="str">
        <f aca="false">IF(AH2525="","No",IF(BA2525="Sí",IF((AO2525-AH2525)&gt;Resumen!$B$6,"Sí","No"),IF((AO2525-AH2525)&gt;=Resumen!$B$132,"Sí","No")))</f>
        <v>No</v>
      </c>
      <c r="BC2525" s="22" t="str">
        <f aca="false">IF(AND(N2525="Sí",AL2525="Sí",AI2525=0),"Sí","No")</f>
        <v>No</v>
      </c>
      <c r="BD2525" s="22" t="str">
        <f aca="false">IF(COUNTIF('Plan 9+1 (con Pehuamar)'!$A$2:$A$227,A2525)&gt;0,"Sí","No")</f>
        <v>No</v>
      </c>
    </row>
    <row r="2526" customFormat="false" ht="15" hidden="false" customHeight="true" outlineLevel="0" collapsed="false">
      <c r="A2526" s="6" t="n">
        <v>201805</v>
      </c>
      <c r="B2526" s="6" t="n">
        <v>16</v>
      </c>
      <c r="C2526" s="6" t="n">
        <v>1601</v>
      </c>
      <c r="D2526" s="6" t="s">
        <v>194</v>
      </c>
      <c r="E2526" s="6" t="s">
        <v>2674</v>
      </c>
      <c r="F2526" s="6" t="s">
        <v>201</v>
      </c>
      <c r="G2526" s="6" t="s">
        <v>130</v>
      </c>
      <c r="H2526" s="6" t="s">
        <v>1715</v>
      </c>
      <c r="I2526" s="27" t="n">
        <v>10</v>
      </c>
      <c r="J2526" s="27" t="n">
        <v>25</v>
      </c>
      <c r="K2526" s="27" t="n">
        <v>12</v>
      </c>
      <c r="L2526" s="28" t="n">
        <f aca="false">I2526+J2526</f>
        <v>35</v>
      </c>
      <c r="M2526" s="28" t="n">
        <f aca="false">L2526+K2526</f>
        <v>47</v>
      </c>
      <c r="N2526" s="22" t="str">
        <f aca="false">IF(I2526&gt;0,"Sí","No")</f>
        <v>Sí</v>
      </c>
      <c r="O2526" s="22" t="str">
        <f aca="false">IF(J2526&gt;0,"Sí","No")</f>
        <v>Sí</v>
      </c>
      <c r="P2526" s="22" t="str">
        <f aca="false">IF(K2526&gt;0,"Sí","No")</f>
        <v>Sí</v>
      </c>
      <c r="Q2526" s="22" t="str">
        <f aca="false">IF(OR(I2526&gt;0,J2526&gt;0),"Sí","No")</f>
        <v>Sí</v>
      </c>
      <c r="R2526" s="27" t="n">
        <v>1750</v>
      </c>
      <c r="S2526" s="27" t="n">
        <v>2500</v>
      </c>
      <c r="T2526" s="27" t="n">
        <v>1200</v>
      </c>
      <c r="U2526" s="27" t="n">
        <v>2000</v>
      </c>
      <c r="V2526" s="27" t="n">
        <v>3500</v>
      </c>
      <c r="W2526" s="12" t="n">
        <f aca="false">IF(AND(I2526&gt;0,R2526&gt;0),(S2526-R2526)/R2526,"")</f>
        <v>0.428571428571429</v>
      </c>
      <c r="X2526" s="12" t="n">
        <f aca="false">IF(AND(J2526&gt;0,T2526&gt;0),(U2526-T2526)/T2526,"")</f>
        <v>0.666666666666667</v>
      </c>
      <c r="Y2526" s="12" t="n">
        <f aca="false">IF(AND(K2526&gt;0,V2526&gt;0),(V2526-Resumen!$B$7)/Resumen!$B$7,"")</f>
        <v>0.4</v>
      </c>
      <c r="Z2526" s="28" t="n">
        <f aca="false">IF(AND(K2526&gt;0,I2526&gt;0,V2526&gt;0,S2526&gt;0),V2526-S2526,"")</f>
        <v>1000</v>
      </c>
      <c r="AA2526" s="12" t="n">
        <f aca="false">IF(Z2526&lt;&gt;"",Z2526/S2526,"")</f>
        <v>0.4</v>
      </c>
      <c r="AB2526" s="28" t="n">
        <f aca="false">IF(AND(K2526&gt;0,J2526&gt;0,V2526&gt;0,U2526&gt;0),V2526-U2526,"")</f>
        <v>1500</v>
      </c>
      <c r="AC2526" s="12" t="n">
        <f aca="false">IF(AB2526&lt;&gt;"",AB2526/U2526,"")</f>
        <v>0.75</v>
      </c>
      <c r="AD2526" s="27" t="n">
        <v>4</v>
      </c>
      <c r="AE2526" s="27" t="n">
        <v>2</v>
      </c>
      <c r="AF2526" s="27" t="n">
        <v>5</v>
      </c>
      <c r="AG2526" s="28" t="n">
        <f aca="false">AD2526+AE2526+AF2526</f>
        <v>11</v>
      </c>
      <c r="AH2526" s="12" t="n">
        <f aca="false">IF(AG2526&gt;0,AD2526/AG2526,"")</f>
        <v>0.363636363636364</v>
      </c>
      <c r="AI2526" s="27" t="n">
        <v>1</v>
      </c>
      <c r="AJ2526" s="27" t="n">
        <v>0</v>
      </c>
      <c r="AK2526" s="27" t="n">
        <v>1</v>
      </c>
      <c r="AL2526" s="22" t="str">
        <f aca="false">IF(OR(AJ2526&gt;0,AK2526&gt;0),"Sí","No")</f>
        <v>Sí</v>
      </c>
      <c r="AM2526" s="6" t="s">
        <v>198</v>
      </c>
      <c r="AN2526" s="6" t="s">
        <v>198</v>
      </c>
      <c r="AO2526" s="12" t="n">
        <f aca="false">IF(M2526&gt;0,K2526/M2526,"")</f>
        <v>0.25531914893617</v>
      </c>
      <c r="AP2526" s="22" t="str">
        <f aca="false">IF(M2526&gt;=Resumen!$B$5,"Alto","Bajo")</f>
        <v>Alto</v>
      </c>
      <c r="AQ2526" s="22" t="str">
        <f aca="false">IF(AO2526&gt;=Resumen!$B$28,"Alto","Bajo")</f>
        <v>Bajo</v>
      </c>
      <c r="AR2526" s="22" t="str">
        <f aca="false">AP2526&amp;" Potencial / "&amp;AQ2526&amp;" Share"</f>
        <v>Alto Potencial / Bajo Share</v>
      </c>
      <c r="AS2526" s="22" t="str">
        <f aca="false">IF(Q2526="Sí",IF(AO2526&gt;=Resumen!$B$29,"Alto","Bajo"),"")</f>
        <v>Bajo</v>
      </c>
      <c r="AT2526" s="22" t="str">
        <f aca="false">IF(AS2526&lt;&gt;"",AP2526&amp;" Potencial / "&amp;AS2526&amp;" Share","")</f>
        <v>Alto Potencial / Bajo Share</v>
      </c>
      <c r="AU2526" s="22" t="str">
        <f aca="false">IF(AH2526="","Sin dato",IF(AH2526-AO2526&gt;Resumen!$B$6,"Sobre-exhibido",IF(AO2526-AH2526&gt;Resumen!$B$6,"Sub-exhibido","En línea")))</f>
        <v>Sobre-exhibido</v>
      </c>
      <c r="AV2526" s="22" t="n">
        <f aca="false">IF(AT2526="","",IF(AT2526="Alto Potencial / Bajo Share",1,IF(AT2526="Alto Potencial / Alto Share",2,IF(AT2526="Bajo Potencial / Alto Share",3,4))))</f>
        <v>1</v>
      </c>
      <c r="AW2526" s="22" t="str">
        <f aca="false">IF(Q2526="No","Sin competencia directa",IF(AV2526=1,"1 - Foco Conquista (Alto Pot / Bajo Share)",IF(AV2526=2,"2 - Foco Defensa (Alto Pot / Alto Share)",IF(AV2526=3,"3 - Monitoreo (Bajo Pot / Alto Share)","4 - Baja Prioridad (Bajo Pot / Bajo Share)"))))</f>
        <v>1 - Foco Conquista (Alto Pot / Bajo Share)</v>
      </c>
      <c r="AX2526" s="12" t="str">
        <f aca="false">IF(OR(IFERROR(AND(W2526&lt;&gt;"",Y2526&lt;&gt;"",Y2526-W2526&gt;Resumen!$B$8),FALSE()),IFERROR(AND(X2526&lt;&gt;"",Y2526&lt;&gt;"",Y2526-X2526&gt;Resumen!$B$8),FALSE())),MAX(IF(IFERROR(AND(W2526&lt;&gt;"",Y2526&lt;&gt;"",Y2526-W2526&gt;Resumen!$B$8),FALSE()),Y2526-W2526,0),IF(IFERROR(AND(X2526&lt;&gt;"",Y2526&lt;&gt;"",Y2526-X2526&gt;Resumen!$B$8),FALSE()),Y2526-X2526,0)),"")</f>
        <v/>
      </c>
      <c r="AY2526" s="22" t="str">
        <f aca="false">IF(OR(IFERROR(AND(W2526&lt;&gt;"",Y2526&lt;&gt;"",Y2526-W2526&gt;Resumen!$B$8),FALSE()),IFERROR(AND(X2526&lt;&gt;"",Y2526&lt;&gt;"",Y2526-X2526&gt;Resumen!$B$8),FALSE())),TRIM("Lays tiene mayor markup que "&amp;IF(IFERROR(AND(W2526&lt;&gt;"",Y2526&lt;&gt;"",Y2526-W2526&gt;Resumen!$B$8),FALSE()),"Quento ","")&amp;IF(IFERROR(AND(X2526&lt;&gt;"",Y2526&lt;&gt;"",Y2526-X2526&gt;Resumen!$B$8),FALSE()),"Julicroc ","")&amp;"en este PDV"),"")</f>
        <v/>
      </c>
      <c r="AZ2526" s="22" t="str">
        <f aca="false">IF(COUNTIF('Plan Pehuamar - Lista'!$A$2:$A$167,A2526)&gt;0,"Sí","No")</f>
        <v>No</v>
      </c>
      <c r="BA2526" s="22" t="str">
        <f aca="false">IF(COUNTIF('Plan Combo 9+1'!$A$2:$A$226,A2526)&gt;0,"Sí","No")</f>
        <v>No</v>
      </c>
      <c r="BB2526" s="22" t="str">
        <f aca="false">IF(AH2526="","No",IF(BA2526="Sí",IF((AO2526-AH2526)&gt;Resumen!$B$6,"Sí","No"),IF((AO2526-AH2526)&gt;=Resumen!$B$132,"Sí","No")))</f>
        <v>No</v>
      </c>
      <c r="BC2526" s="22" t="str">
        <f aca="false">IF(AND(N2526="Sí",AL2526="Sí",AI2526=0),"Sí","No")</f>
        <v>No</v>
      </c>
      <c r="BD2526" s="22" t="str">
        <f aca="false">IF(COUNTIF('Plan 9+1 (con Pehuamar)'!$A$2:$A$227,A2526)&gt;0,"Sí","No")</f>
        <v>No</v>
      </c>
    </row>
    <row r="2527" customFormat="false" ht="15" hidden="false" customHeight="true" outlineLevel="0" collapsed="false">
      <c r="A2527" s="6" t="n">
        <v>201808</v>
      </c>
      <c r="B2527" s="6" t="n">
        <v>16</v>
      </c>
      <c r="C2527" s="6" t="n">
        <v>1601</v>
      </c>
      <c r="D2527" s="6" t="s">
        <v>194</v>
      </c>
      <c r="E2527" s="6" t="s">
        <v>2675</v>
      </c>
      <c r="F2527" s="6" t="s">
        <v>201</v>
      </c>
      <c r="G2527" s="6" t="s">
        <v>130</v>
      </c>
      <c r="H2527" s="6" t="s">
        <v>1715</v>
      </c>
      <c r="I2527" s="27" t="n">
        <v>0</v>
      </c>
      <c r="J2527" s="27" t="n">
        <v>0</v>
      </c>
      <c r="K2527" s="27" t="n">
        <v>1.2</v>
      </c>
      <c r="L2527" s="28" t="n">
        <f aca="false">I2527+J2527</f>
        <v>0</v>
      </c>
      <c r="M2527" s="28" t="n">
        <f aca="false">L2527+K2527</f>
        <v>1.2</v>
      </c>
      <c r="N2527" s="22" t="str">
        <f aca="false">IF(I2527&gt;0,"Sí","No")</f>
        <v>No</v>
      </c>
      <c r="O2527" s="22" t="str">
        <f aca="false">IF(J2527&gt;0,"Sí","No")</f>
        <v>No</v>
      </c>
      <c r="P2527" s="22" t="str">
        <f aca="false">IF(K2527&gt;0,"Sí","No")</f>
        <v>Sí</v>
      </c>
      <c r="Q2527" s="22" t="str">
        <f aca="false">IF(OR(I2527&gt;0,J2527&gt;0),"Sí","No")</f>
        <v>No</v>
      </c>
      <c r="R2527" s="27"/>
      <c r="S2527" s="27"/>
      <c r="T2527" s="27"/>
      <c r="U2527" s="27"/>
      <c r="V2527" s="27"/>
      <c r="W2527" s="12" t="str">
        <f aca="false">IF(AND(I2527&gt;0,R2527&gt;0),(S2527-R2527)/R2527,"")</f>
        <v/>
      </c>
      <c r="X2527" s="12" t="str">
        <f aca="false">IF(AND(J2527&gt;0,T2527&gt;0),(U2527-T2527)/T2527,"")</f>
        <v/>
      </c>
      <c r="Y2527" s="12" t="str">
        <f aca="false">IF(AND(K2527&gt;0,V2527&gt;0),(V2527-Resumen!$B$7)/Resumen!$B$7,"")</f>
        <v/>
      </c>
      <c r="Z2527" s="28" t="str">
        <f aca="false">IF(AND(K2527&gt;0,I2527&gt;0,V2527&gt;0,S2527&gt;0),V2527-S2527,"")</f>
        <v/>
      </c>
      <c r="AA2527" s="12" t="str">
        <f aca="false">IF(Z2527&lt;&gt;"",Z2527/S2527,"")</f>
        <v/>
      </c>
      <c r="AB2527" s="28" t="str">
        <f aca="false">IF(AND(K2527&gt;0,J2527&gt;0,V2527&gt;0,U2527&gt;0),V2527-U2527,"")</f>
        <v/>
      </c>
      <c r="AC2527" s="12" t="str">
        <f aca="false">IF(AB2527&lt;&gt;"",AB2527/U2527,"")</f>
        <v/>
      </c>
      <c r="AD2527" s="27" t="n">
        <v>0</v>
      </c>
      <c r="AE2527" s="27" t="n">
        <v>0</v>
      </c>
      <c r="AF2527" s="27" t="n">
        <v>0</v>
      </c>
      <c r="AG2527" s="28" t="n">
        <f aca="false">AD2527+AE2527+AF2527</f>
        <v>0</v>
      </c>
      <c r="AH2527" s="12" t="str">
        <f aca="false">IF(AG2527&gt;0,AD2527/AG2527,"")</f>
        <v/>
      </c>
      <c r="AI2527" s="27" t="n">
        <v>0</v>
      </c>
      <c r="AJ2527" s="27" t="n">
        <v>0</v>
      </c>
      <c r="AK2527" s="27" t="n">
        <v>0</v>
      </c>
      <c r="AL2527" s="22" t="str">
        <f aca="false">IF(OR(AJ2527&gt;0,AK2527&gt;0),"Sí","No")</f>
        <v>No</v>
      </c>
      <c r="AM2527" s="6"/>
      <c r="AN2527" s="6"/>
      <c r="AO2527" s="12" t="n">
        <f aca="false">IF(M2527&gt;0,K2527/M2527,"")</f>
        <v>1</v>
      </c>
      <c r="AP2527" s="22" t="str">
        <f aca="false">IF(M2527&gt;=Resumen!$B$5,"Alto","Bajo")</f>
        <v>Bajo</v>
      </c>
      <c r="AQ2527" s="22" t="str">
        <f aca="false">IF(AO2527&gt;=Resumen!$B$28,"Alto","Bajo")</f>
        <v>Alto</v>
      </c>
      <c r="AR2527" s="22" t="str">
        <f aca="false">AP2527&amp;" Potencial / "&amp;AQ2527&amp;" Share"</f>
        <v>Bajo Potencial / Alto Share</v>
      </c>
      <c r="AS2527" s="22" t="str">
        <f aca="false">IF(Q2527="Sí",IF(AO2527&gt;=Resumen!$B$29,"Alto","Bajo"),"")</f>
        <v/>
      </c>
      <c r="AT2527" s="22" t="str">
        <f aca="false">IF(AS2527&lt;&gt;"",AP2527&amp;" Potencial / "&amp;AS2527&amp;" Share","")</f>
        <v/>
      </c>
      <c r="AU2527" s="22" t="str">
        <f aca="false">IF(AH2527="","Sin dato",IF(AH2527-AO2527&gt;Resumen!$B$6,"Sobre-exhibido",IF(AO2527-AH2527&gt;Resumen!$B$6,"Sub-exhibido","En línea")))</f>
        <v>Sin dato</v>
      </c>
      <c r="AV2527" s="22" t="str">
        <f aca="false">IF(AT2527="","",IF(AT2527="Alto Potencial / Bajo Share",1,IF(AT2527="Alto Potencial / Alto Share",2,IF(AT2527="Bajo Potencial / Alto Share",3,4))))</f>
        <v/>
      </c>
      <c r="AW2527" s="22" t="str">
        <f aca="false">IF(Q2527="No","Sin competencia directa",IF(AV2527=1,"1 - Foco Conquista (Alto Pot / Bajo Share)",IF(AV2527=2,"2 - Foco Defensa (Alto Pot / Alto Share)",IF(AV2527=3,"3 - Monitoreo (Bajo Pot / Alto Share)","4 - Baja Prioridad (Bajo Pot / Bajo Share)"))))</f>
        <v>Sin competencia directa</v>
      </c>
      <c r="AX2527" s="12" t="str">
        <f aca="false">IF(OR(IFERROR(AND(W2527&lt;&gt;"",Y2527&lt;&gt;"",Y2527-W2527&gt;Resumen!$B$8),FALSE()),IFERROR(AND(X2527&lt;&gt;"",Y2527&lt;&gt;"",Y2527-X2527&gt;Resumen!$B$8),FALSE())),MAX(IF(IFERROR(AND(W2527&lt;&gt;"",Y2527&lt;&gt;"",Y2527-W2527&gt;Resumen!$B$8),FALSE()),Y2527-W2527,0),IF(IFERROR(AND(X2527&lt;&gt;"",Y2527&lt;&gt;"",Y2527-X2527&gt;Resumen!$B$8),FALSE()),Y2527-X2527,0)),"")</f>
        <v/>
      </c>
      <c r="AY2527" s="22" t="str">
        <f aca="false">IF(OR(IFERROR(AND(W2527&lt;&gt;"",Y2527&lt;&gt;"",Y2527-W2527&gt;Resumen!$B$8),FALSE()),IFERROR(AND(X2527&lt;&gt;"",Y2527&lt;&gt;"",Y2527-X2527&gt;Resumen!$B$8),FALSE())),TRIM("Lays tiene mayor markup que "&amp;IF(IFERROR(AND(W2527&lt;&gt;"",Y2527&lt;&gt;"",Y2527-W2527&gt;Resumen!$B$8),FALSE()),"Quento ","")&amp;IF(IFERROR(AND(X2527&lt;&gt;"",Y2527&lt;&gt;"",Y2527-X2527&gt;Resumen!$B$8),FALSE()),"Julicroc ","")&amp;"en este PDV"),"")</f>
        <v/>
      </c>
      <c r="AZ2527" s="22" t="str">
        <f aca="false">IF(COUNTIF('Plan Pehuamar - Lista'!$A$2:$A$167,A2527)&gt;0,"Sí","No")</f>
        <v>No</v>
      </c>
      <c r="BA2527" s="22" t="str">
        <f aca="false">IF(COUNTIF('Plan Combo 9+1'!$A$2:$A$226,A2527)&gt;0,"Sí","No")</f>
        <v>No</v>
      </c>
      <c r="BB2527" s="22" t="str">
        <f aca="false">IF(AH2527="","No",IF(BA2527="Sí",IF((AO2527-AH2527)&gt;Resumen!$B$6,"Sí","No"),IF((AO2527-AH2527)&gt;=Resumen!$B$132,"Sí","No")))</f>
        <v>No</v>
      </c>
      <c r="BC2527" s="22" t="str">
        <f aca="false">IF(AND(N2527="Sí",AL2527="Sí",AI2527=0),"Sí","No")</f>
        <v>No</v>
      </c>
      <c r="BD2527" s="22" t="str">
        <f aca="false">IF(COUNTIF('Plan 9+1 (con Pehuamar)'!$A$2:$A$227,A2527)&gt;0,"Sí","No")</f>
        <v>No</v>
      </c>
    </row>
    <row r="2528" customFormat="false" ht="15" hidden="false" customHeight="true" outlineLevel="0" collapsed="false">
      <c r="A2528" s="6" t="n">
        <v>201809</v>
      </c>
      <c r="B2528" s="6" t="n">
        <v>16</v>
      </c>
      <c r="C2528" s="6" t="n">
        <v>1601</v>
      </c>
      <c r="D2528" s="6" t="s">
        <v>194</v>
      </c>
      <c r="E2528" s="6" t="s">
        <v>2676</v>
      </c>
      <c r="F2528" s="6" t="s">
        <v>196</v>
      </c>
      <c r="G2528" s="6" t="s">
        <v>130</v>
      </c>
      <c r="H2528" s="6" t="s">
        <v>1715</v>
      </c>
      <c r="I2528" s="27" t="n">
        <v>12</v>
      </c>
      <c r="J2528" s="27" t="n">
        <v>24</v>
      </c>
      <c r="K2528" s="27" t="n">
        <v>10</v>
      </c>
      <c r="L2528" s="28" t="n">
        <f aca="false">I2528+J2528</f>
        <v>36</v>
      </c>
      <c r="M2528" s="28" t="n">
        <f aca="false">L2528+K2528</f>
        <v>46</v>
      </c>
      <c r="N2528" s="22" t="str">
        <f aca="false">IF(I2528&gt;0,"Sí","No")</f>
        <v>Sí</v>
      </c>
      <c r="O2528" s="22" t="str">
        <f aca="false">IF(J2528&gt;0,"Sí","No")</f>
        <v>Sí</v>
      </c>
      <c r="P2528" s="22" t="str">
        <f aca="false">IF(K2528&gt;0,"Sí","No")</f>
        <v>Sí</v>
      </c>
      <c r="Q2528" s="22" t="str">
        <f aca="false">IF(OR(I2528&gt;0,J2528&gt;0),"Sí","No")</f>
        <v>Sí</v>
      </c>
      <c r="R2528" s="27" t="n">
        <v>2000</v>
      </c>
      <c r="S2528" s="27" t="n">
        <v>2900</v>
      </c>
      <c r="T2528" s="27" t="n">
        <v>1200</v>
      </c>
      <c r="U2528" s="27" t="n">
        <v>1900</v>
      </c>
      <c r="V2528" s="27" t="n">
        <v>3500</v>
      </c>
      <c r="W2528" s="12" t="n">
        <f aca="false">IF(AND(I2528&gt;0,R2528&gt;0),(S2528-R2528)/R2528,"")</f>
        <v>0.45</v>
      </c>
      <c r="X2528" s="12" t="n">
        <f aca="false">IF(AND(J2528&gt;0,T2528&gt;0),(U2528-T2528)/T2528,"")</f>
        <v>0.583333333333333</v>
      </c>
      <c r="Y2528" s="12" t="n">
        <f aca="false">IF(AND(K2528&gt;0,V2528&gt;0),(V2528-Resumen!$B$7)/Resumen!$B$7,"")</f>
        <v>0.4</v>
      </c>
      <c r="Z2528" s="28" t="n">
        <f aca="false">IF(AND(K2528&gt;0,I2528&gt;0,V2528&gt;0,S2528&gt;0),V2528-S2528,"")</f>
        <v>600</v>
      </c>
      <c r="AA2528" s="12" t="n">
        <f aca="false">IF(Z2528&lt;&gt;"",Z2528/S2528,"")</f>
        <v>0.206896551724138</v>
      </c>
      <c r="AB2528" s="28" t="n">
        <f aca="false">IF(AND(K2528&gt;0,J2528&gt;0,V2528&gt;0,U2528&gt;0),V2528-U2528,"")</f>
        <v>1600</v>
      </c>
      <c r="AC2528" s="12" t="n">
        <f aca="false">IF(AB2528&lt;&gt;"",AB2528/U2528,"")</f>
        <v>0.842105263157895</v>
      </c>
      <c r="AD2528" s="27" t="n">
        <v>3</v>
      </c>
      <c r="AE2528" s="27" t="n">
        <v>2</v>
      </c>
      <c r="AF2528" s="27" t="n">
        <v>3</v>
      </c>
      <c r="AG2528" s="28" t="n">
        <f aca="false">AD2528+AE2528+AF2528</f>
        <v>8</v>
      </c>
      <c r="AH2528" s="12" t="n">
        <f aca="false">IF(AG2528&gt;0,AD2528/AG2528,"")</f>
        <v>0.375</v>
      </c>
      <c r="AI2528" s="27" t="n">
        <v>1</v>
      </c>
      <c r="AJ2528" s="27" t="n">
        <v>1</v>
      </c>
      <c r="AK2528" s="27" t="n">
        <v>1</v>
      </c>
      <c r="AL2528" s="22" t="str">
        <f aca="false">IF(OR(AJ2528&gt;0,AK2528&gt;0),"Sí","No")</f>
        <v>Sí</v>
      </c>
      <c r="AM2528" s="6" t="s">
        <v>198</v>
      </c>
      <c r="AN2528" s="6" t="s">
        <v>198</v>
      </c>
      <c r="AO2528" s="12" t="n">
        <f aca="false">IF(M2528&gt;0,K2528/M2528,"")</f>
        <v>0.217391304347826</v>
      </c>
      <c r="AP2528" s="22" t="str">
        <f aca="false">IF(M2528&gt;=Resumen!$B$5,"Alto","Bajo")</f>
        <v>Alto</v>
      </c>
      <c r="AQ2528" s="22" t="str">
        <f aca="false">IF(AO2528&gt;=Resumen!$B$28,"Alto","Bajo")</f>
        <v>Bajo</v>
      </c>
      <c r="AR2528" s="22" t="str">
        <f aca="false">AP2528&amp;" Potencial / "&amp;AQ2528&amp;" Share"</f>
        <v>Alto Potencial / Bajo Share</v>
      </c>
      <c r="AS2528" s="22" t="str">
        <f aca="false">IF(Q2528="Sí",IF(AO2528&gt;=Resumen!$B$29,"Alto","Bajo"),"")</f>
        <v>Bajo</v>
      </c>
      <c r="AT2528" s="22" t="str">
        <f aca="false">IF(AS2528&lt;&gt;"",AP2528&amp;" Potencial / "&amp;AS2528&amp;" Share","")</f>
        <v>Alto Potencial / Bajo Share</v>
      </c>
      <c r="AU2528" s="22" t="str">
        <f aca="false">IF(AH2528="","Sin dato",IF(AH2528-AO2528&gt;Resumen!$B$6,"Sobre-exhibido",IF(AO2528-AH2528&gt;Resumen!$B$6,"Sub-exhibido","En línea")))</f>
        <v>Sobre-exhibido</v>
      </c>
      <c r="AV2528" s="22" t="n">
        <f aca="false">IF(AT2528="","",IF(AT2528="Alto Potencial / Bajo Share",1,IF(AT2528="Alto Potencial / Alto Share",2,IF(AT2528="Bajo Potencial / Alto Share",3,4))))</f>
        <v>1</v>
      </c>
      <c r="AW2528" s="22" t="str">
        <f aca="false">IF(Q2528="No","Sin competencia directa",IF(AV2528=1,"1 - Foco Conquista (Alto Pot / Bajo Share)",IF(AV2528=2,"2 - Foco Defensa (Alto Pot / Alto Share)",IF(AV2528=3,"3 - Monitoreo (Bajo Pot / Alto Share)","4 - Baja Prioridad (Bajo Pot / Bajo Share)"))))</f>
        <v>1 - Foco Conquista (Alto Pot / Bajo Share)</v>
      </c>
      <c r="AX2528" s="12" t="str">
        <f aca="false">IF(OR(IFERROR(AND(W2528&lt;&gt;"",Y2528&lt;&gt;"",Y2528-W2528&gt;Resumen!$B$8),FALSE()),IFERROR(AND(X2528&lt;&gt;"",Y2528&lt;&gt;"",Y2528-X2528&gt;Resumen!$B$8),FALSE())),MAX(IF(IFERROR(AND(W2528&lt;&gt;"",Y2528&lt;&gt;"",Y2528-W2528&gt;Resumen!$B$8),FALSE()),Y2528-W2528,0),IF(IFERROR(AND(X2528&lt;&gt;"",Y2528&lt;&gt;"",Y2528-X2528&gt;Resumen!$B$8),FALSE()),Y2528-X2528,0)),"")</f>
        <v/>
      </c>
      <c r="AY2528" s="22" t="str">
        <f aca="false">IF(OR(IFERROR(AND(W2528&lt;&gt;"",Y2528&lt;&gt;"",Y2528-W2528&gt;Resumen!$B$8),FALSE()),IFERROR(AND(X2528&lt;&gt;"",Y2528&lt;&gt;"",Y2528-X2528&gt;Resumen!$B$8),FALSE())),TRIM("Lays tiene mayor markup que "&amp;IF(IFERROR(AND(W2528&lt;&gt;"",Y2528&lt;&gt;"",Y2528-W2528&gt;Resumen!$B$8),FALSE()),"Quento ","")&amp;IF(IFERROR(AND(X2528&lt;&gt;"",Y2528&lt;&gt;"",Y2528-X2528&gt;Resumen!$B$8),FALSE()),"Julicroc ","")&amp;"en este PDV"),"")</f>
        <v/>
      </c>
      <c r="AZ2528" s="22" t="str">
        <f aca="false">IF(COUNTIF('Plan Pehuamar - Lista'!$A$2:$A$167,A2528)&gt;0,"Sí","No")</f>
        <v>No</v>
      </c>
      <c r="BA2528" s="22" t="str">
        <f aca="false">IF(COUNTIF('Plan Combo 9+1'!$A$2:$A$226,A2528)&gt;0,"Sí","No")</f>
        <v>No</v>
      </c>
      <c r="BB2528" s="22" t="str">
        <f aca="false">IF(AH2528="","No",IF(BA2528="Sí",IF((AO2528-AH2528)&gt;Resumen!$B$6,"Sí","No"),IF((AO2528-AH2528)&gt;=Resumen!$B$132,"Sí","No")))</f>
        <v>No</v>
      </c>
      <c r="BC2528" s="22" t="str">
        <f aca="false">IF(AND(N2528="Sí",AL2528="Sí",AI2528=0),"Sí","No")</f>
        <v>No</v>
      </c>
      <c r="BD2528" s="22" t="str">
        <f aca="false">IF(COUNTIF('Plan 9+1 (con Pehuamar)'!$A$2:$A$227,A2528)&gt;0,"Sí","No")</f>
        <v>Sí</v>
      </c>
    </row>
    <row r="2529" customFormat="false" ht="15" hidden="false" customHeight="true" outlineLevel="0" collapsed="false">
      <c r="A2529" s="6" t="n">
        <v>202448</v>
      </c>
      <c r="B2529" s="6" t="n">
        <v>16</v>
      </c>
      <c r="C2529" s="6" t="n">
        <v>1601</v>
      </c>
      <c r="D2529" s="6" t="s">
        <v>194</v>
      </c>
      <c r="E2529" s="6" t="s">
        <v>2677</v>
      </c>
      <c r="F2529" s="6" t="s">
        <v>1270</v>
      </c>
      <c r="G2529" s="6" t="s">
        <v>130</v>
      </c>
      <c r="H2529" s="6" t="s">
        <v>1715</v>
      </c>
      <c r="I2529" s="27" t="n">
        <v>0</v>
      </c>
      <c r="J2529" s="27" t="n">
        <v>0</v>
      </c>
      <c r="K2529" s="27" t="n">
        <v>4.4</v>
      </c>
      <c r="L2529" s="28" t="n">
        <f aca="false">I2529+J2529</f>
        <v>0</v>
      </c>
      <c r="M2529" s="28" t="n">
        <f aca="false">L2529+K2529</f>
        <v>4.4</v>
      </c>
      <c r="N2529" s="22" t="str">
        <f aca="false">IF(I2529&gt;0,"Sí","No")</f>
        <v>No</v>
      </c>
      <c r="O2529" s="22" t="str">
        <f aca="false">IF(J2529&gt;0,"Sí","No")</f>
        <v>No</v>
      </c>
      <c r="P2529" s="22" t="str">
        <f aca="false">IF(K2529&gt;0,"Sí","No")</f>
        <v>Sí</v>
      </c>
      <c r="Q2529" s="22" t="str">
        <f aca="false">IF(OR(I2529&gt;0,J2529&gt;0),"Sí","No")</f>
        <v>No</v>
      </c>
      <c r="R2529" s="27"/>
      <c r="S2529" s="27"/>
      <c r="T2529" s="27"/>
      <c r="U2529" s="27"/>
      <c r="V2529" s="27"/>
      <c r="W2529" s="12" t="str">
        <f aca="false">IF(AND(I2529&gt;0,R2529&gt;0),(S2529-R2529)/R2529,"")</f>
        <v/>
      </c>
      <c r="X2529" s="12" t="str">
        <f aca="false">IF(AND(J2529&gt;0,T2529&gt;0),(U2529-T2529)/T2529,"")</f>
        <v/>
      </c>
      <c r="Y2529" s="12" t="str">
        <f aca="false">IF(AND(K2529&gt;0,V2529&gt;0),(V2529-Resumen!$B$7)/Resumen!$B$7,"")</f>
        <v/>
      </c>
      <c r="Z2529" s="28" t="str">
        <f aca="false">IF(AND(K2529&gt;0,I2529&gt;0,V2529&gt;0,S2529&gt;0),V2529-S2529,"")</f>
        <v/>
      </c>
      <c r="AA2529" s="12" t="str">
        <f aca="false">IF(Z2529&lt;&gt;"",Z2529/S2529,"")</f>
        <v/>
      </c>
      <c r="AB2529" s="28" t="str">
        <f aca="false">IF(AND(K2529&gt;0,J2529&gt;0,V2529&gt;0,U2529&gt;0),V2529-U2529,"")</f>
        <v/>
      </c>
      <c r="AC2529" s="12" t="str">
        <f aca="false">IF(AB2529&lt;&gt;"",AB2529/U2529,"")</f>
        <v/>
      </c>
      <c r="AD2529" s="27" t="n">
        <v>0</v>
      </c>
      <c r="AE2529" s="27" t="n">
        <v>0</v>
      </c>
      <c r="AF2529" s="27" t="n">
        <v>0</v>
      </c>
      <c r="AG2529" s="28" t="n">
        <f aca="false">AD2529+AE2529+AF2529</f>
        <v>0</v>
      </c>
      <c r="AH2529" s="12" t="str">
        <f aca="false">IF(AG2529&gt;0,AD2529/AG2529,"")</f>
        <v/>
      </c>
      <c r="AI2529" s="27" t="n">
        <v>0</v>
      </c>
      <c r="AJ2529" s="27" t="n">
        <v>0</v>
      </c>
      <c r="AK2529" s="27" t="n">
        <v>0</v>
      </c>
      <c r="AL2529" s="22" t="str">
        <f aca="false">IF(OR(AJ2529&gt;0,AK2529&gt;0),"Sí","No")</f>
        <v>No</v>
      </c>
      <c r="AM2529" s="6"/>
      <c r="AN2529" s="6"/>
      <c r="AO2529" s="12" t="n">
        <f aca="false">IF(M2529&gt;0,K2529/M2529,"")</f>
        <v>1</v>
      </c>
      <c r="AP2529" s="22" t="str">
        <f aca="false">IF(M2529&gt;=Resumen!$B$5,"Alto","Bajo")</f>
        <v>Bajo</v>
      </c>
      <c r="AQ2529" s="22" t="str">
        <f aca="false">IF(AO2529&gt;=Resumen!$B$28,"Alto","Bajo")</f>
        <v>Alto</v>
      </c>
      <c r="AR2529" s="22" t="str">
        <f aca="false">AP2529&amp;" Potencial / "&amp;AQ2529&amp;" Share"</f>
        <v>Bajo Potencial / Alto Share</v>
      </c>
      <c r="AS2529" s="22" t="str">
        <f aca="false">IF(Q2529="Sí",IF(AO2529&gt;=Resumen!$B$29,"Alto","Bajo"),"")</f>
        <v/>
      </c>
      <c r="AT2529" s="22" t="str">
        <f aca="false">IF(AS2529&lt;&gt;"",AP2529&amp;" Potencial / "&amp;AS2529&amp;" Share","")</f>
        <v/>
      </c>
      <c r="AU2529" s="22" t="str">
        <f aca="false">IF(AH2529="","Sin dato",IF(AH2529-AO2529&gt;Resumen!$B$6,"Sobre-exhibido",IF(AO2529-AH2529&gt;Resumen!$B$6,"Sub-exhibido","En línea")))</f>
        <v>Sin dato</v>
      </c>
      <c r="AV2529" s="22" t="str">
        <f aca="false">IF(AT2529="","",IF(AT2529="Alto Potencial / Bajo Share",1,IF(AT2529="Alto Potencial / Alto Share",2,IF(AT2529="Bajo Potencial / Alto Share",3,4))))</f>
        <v/>
      </c>
      <c r="AW2529" s="22" t="str">
        <f aca="false">IF(Q2529="No","Sin competencia directa",IF(AV2529=1,"1 - Foco Conquista (Alto Pot / Bajo Share)",IF(AV2529=2,"2 - Foco Defensa (Alto Pot / Alto Share)",IF(AV2529=3,"3 - Monitoreo (Bajo Pot / Alto Share)","4 - Baja Prioridad (Bajo Pot / Bajo Share)"))))</f>
        <v>Sin competencia directa</v>
      </c>
      <c r="AX2529" s="12" t="str">
        <f aca="false">IF(OR(IFERROR(AND(W2529&lt;&gt;"",Y2529&lt;&gt;"",Y2529-W2529&gt;Resumen!$B$8),FALSE()),IFERROR(AND(X2529&lt;&gt;"",Y2529&lt;&gt;"",Y2529-X2529&gt;Resumen!$B$8),FALSE())),MAX(IF(IFERROR(AND(W2529&lt;&gt;"",Y2529&lt;&gt;"",Y2529-W2529&gt;Resumen!$B$8),FALSE()),Y2529-W2529,0),IF(IFERROR(AND(X2529&lt;&gt;"",Y2529&lt;&gt;"",Y2529-X2529&gt;Resumen!$B$8),FALSE()),Y2529-X2529,0)),"")</f>
        <v/>
      </c>
      <c r="AY2529" s="22" t="str">
        <f aca="false">IF(OR(IFERROR(AND(W2529&lt;&gt;"",Y2529&lt;&gt;"",Y2529-W2529&gt;Resumen!$B$8),FALSE()),IFERROR(AND(X2529&lt;&gt;"",Y2529&lt;&gt;"",Y2529-X2529&gt;Resumen!$B$8),FALSE())),TRIM("Lays tiene mayor markup que "&amp;IF(IFERROR(AND(W2529&lt;&gt;"",Y2529&lt;&gt;"",Y2529-W2529&gt;Resumen!$B$8),FALSE()),"Quento ","")&amp;IF(IFERROR(AND(X2529&lt;&gt;"",Y2529&lt;&gt;"",Y2529-X2529&gt;Resumen!$B$8),FALSE()),"Julicroc ","")&amp;"en este PDV"),"")</f>
        <v/>
      </c>
      <c r="AZ2529" s="22" t="str">
        <f aca="false">IF(COUNTIF('Plan Pehuamar - Lista'!$A$2:$A$167,A2529)&gt;0,"Sí","No")</f>
        <v>No</v>
      </c>
      <c r="BA2529" s="22" t="str">
        <f aca="false">IF(COUNTIF('Plan Combo 9+1'!$A$2:$A$226,A2529)&gt;0,"Sí","No")</f>
        <v>No</v>
      </c>
      <c r="BB2529" s="22" t="str">
        <f aca="false">IF(AH2529="","No",IF(BA2529="Sí",IF((AO2529-AH2529)&gt;Resumen!$B$6,"Sí","No"),IF((AO2529-AH2529)&gt;=Resumen!$B$132,"Sí","No")))</f>
        <v>No</v>
      </c>
      <c r="BC2529" s="22" t="str">
        <f aca="false">IF(AND(N2529="Sí",AL2529="Sí",AI2529=0),"Sí","No")</f>
        <v>No</v>
      </c>
      <c r="BD2529" s="22" t="str">
        <f aca="false">IF(COUNTIF('Plan 9+1 (con Pehuamar)'!$A$2:$A$227,A2529)&gt;0,"Sí","No")</f>
        <v>No</v>
      </c>
    </row>
    <row r="2530" customFormat="false" ht="15" hidden="false" customHeight="true" outlineLevel="0" collapsed="false">
      <c r="A2530" s="6" t="n">
        <v>202483</v>
      </c>
      <c r="B2530" s="6" t="n">
        <v>16</v>
      </c>
      <c r="C2530" s="6" t="n">
        <v>1601</v>
      </c>
      <c r="D2530" s="6" t="s">
        <v>194</v>
      </c>
      <c r="E2530" s="6" t="s">
        <v>2678</v>
      </c>
      <c r="F2530" s="6" t="s">
        <v>196</v>
      </c>
      <c r="G2530" s="6" t="s">
        <v>130</v>
      </c>
      <c r="H2530" s="6" t="s">
        <v>1715</v>
      </c>
      <c r="I2530" s="27" t="n">
        <v>10</v>
      </c>
      <c r="J2530" s="27" t="n">
        <v>25</v>
      </c>
      <c r="K2530" s="27" t="n">
        <v>12</v>
      </c>
      <c r="L2530" s="28" t="n">
        <f aca="false">I2530+J2530</f>
        <v>35</v>
      </c>
      <c r="M2530" s="28" t="n">
        <f aca="false">L2530+K2530</f>
        <v>47</v>
      </c>
      <c r="N2530" s="22" t="str">
        <f aca="false">IF(I2530&gt;0,"Sí","No")</f>
        <v>Sí</v>
      </c>
      <c r="O2530" s="22" t="str">
        <f aca="false">IF(J2530&gt;0,"Sí","No")</f>
        <v>Sí</v>
      </c>
      <c r="P2530" s="22" t="str">
        <f aca="false">IF(K2530&gt;0,"Sí","No")</f>
        <v>Sí</v>
      </c>
      <c r="Q2530" s="22" t="str">
        <f aca="false">IF(OR(I2530&gt;0,J2530&gt;0),"Sí","No")</f>
        <v>Sí</v>
      </c>
      <c r="R2530" s="27" t="n">
        <v>1750</v>
      </c>
      <c r="S2530" s="27" t="n">
        <v>2500</v>
      </c>
      <c r="T2530" s="27" t="n">
        <v>1200</v>
      </c>
      <c r="U2530" s="27" t="n">
        <v>1800</v>
      </c>
      <c r="V2530" s="27" t="n">
        <v>3500</v>
      </c>
      <c r="W2530" s="12" t="n">
        <f aca="false">IF(AND(I2530&gt;0,R2530&gt;0),(S2530-R2530)/R2530,"")</f>
        <v>0.428571428571429</v>
      </c>
      <c r="X2530" s="12" t="n">
        <f aca="false">IF(AND(J2530&gt;0,T2530&gt;0),(U2530-T2530)/T2530,"")</f>
        <v>0.5</v>
      </c>
      <c r="Y2530" s="12" t="n">
        <f aca="false">IF(AND(K2530&gt;0,V2530&gt;0),(V2530-Resumen!$B$7)/Resumen!$B$7,"")</f>
        <v>0.4</v>
      </c>
      <c r="Z2530" s="28" t="n">
        <f aca="false">IF(AND(K2530&gt;0,I2530&gt;0,V2530&gt;0,S2530&gt;0),V2530-S2530,"")</f>
        <v>1000</v>
      </c>
      <c r="AA2530" s="12" t="n">
        <f aca="false">IF(Z2530&lt;&gt;"",Z2530/S2530,"")</f>
        <v>0.4</v>
      </c>
      <c r="AB2530" s="28" t="n">
        <f aca="false">IF(AND(K2530&gt;0,J2530&gt;0,V2530&gt;0,U2530&gt;0),V2530-U2530,"")</f>
        <v>1700</v>
      </c>
      <c r="AC2530" s="12" t="n">
        <f aca="false">IF(AB2530&lt;&gt;"",AB2530/U2530,"")</f>
        <v>0.944444444444444</v>
      </c>
      <c r="AD2530" s="27" t="n">
        <v>4</v>
      </c>
      <c r="AE2530" s="27" t="n">
        <v>2</v>
      </c>
      <c r="AF2530" s="27" t="n">
        <v>4</v>
      </c>
      <c r="AG2530" s="28" t="n">
        <f aca="false">AD2530+AE2530+AF2530</f>
        <v>10</v>
      </c>
      <c r="AH2530" s="12" t="n">
        <f aca="false">IF(AG2530&gt;0,AD2530/AG2530,"")</f>
        <v>0.4</v>
      </c>
      <c r="AI2530" s="27" t="n">
        <v>1</v>
      </c>
      <c r="AJ2530" s="27" t="n">
        <v>0</v>
      </c>
      <c r="AK2530" s="27" t="n">
        <v>1</v>
      </c>
      <c r="AL2530" s="22" t="str">
        <f aca="false">IF(OR(AJ2530&gt;0,AK2530&gt;0),"Sí","No")</f>
        <v>Sí</v>
      </c>
      <c r="AM2530" s="6" t="s">
        <v>198</v>
      </c>
      <c r="AN2530" s="6" t="s">
        <v>198</v>
      </c>
      <c r="AO2530" s="12" t="n">
        <f aca="false">IF(M2530&gt;0,K2530/M2530,"")</f>
        <v>0.25531914893617</v>
      </c>
      <c r="AP2530" s="22" t="str">
        <f aca="false">IF(M2530&gt;=Resumen!$B$5,"Alto","Bajo")</f>
        <v>Alto</v>
      </c>
      <c r="AQ2530" s="22" t="str">
        <f aca="false">IF(AO2530&gt;=Resumen!$B$28,"Alto","Bajo")</f>
        <v>Bajo</v>
      </c>
      <c r="AR2530" s="22" t="str">
        <f aca="false">AP2530&amp;" Potencial / "&amp;AQ2530&amp;" Share"</f>
        <v>Alto Potencial / Bajo Share</v>
      </c>
      <c r="AS2530" s="22" t="str">
        <f aca="false">IF(Q2530="Sí",IF(AO2530&gt;=Resumen!$B$29,"Alto","Bajo"),"")</f>
        <v>Bajo</v>
      </c>
      <c r="AT2530" s="22" t="str">
        <f aca="false">IF(AS2530&lt;&gt;"",AP2530&amp;" Potencial / "&amp;AS2530&amp;" Share","")</f>
        <v>Alto Potencial / Bajo Share</v>
      </c>
      <c r="AU2530" s="22" t="str">
        <f aca="false">IF(AH2530="","Sin dato",IF(AH2530-AO2530&gt;Resumen!$B$6,"Sobre-exhibido",IF(AO2530-AH2530&gt;Resumen!$B$6,"Sub-exhibido","En línea")))</f>
        <v>Sobre-exhibido</v>
      </c>
      <c r="AV2530" s="22" t="n">
        <f aca="false">IF(AT2530="","",IF(AT2530="Alto Potencial / Bajo Share",1,IF(AT2530="Alto Potencial / Alto Share",2,IF(AT2530="Bajo Potencial / Alto Share",3,4))))</f>
        <v>1</v>
      </c>
      <c r="AW2530" s="22" t="str">
        <f aca="false">IF(Q2530="No","Sin competencia directa",IF(AV2530=1,"1 - Foco Conquista (Alto Pot / Bajo Share)",IF(AV2530=2,"2 - Foco Defensa (Alto Pot / Alto Share)",IF(AV2530=3,"3 - Monitoreo (Bajo Pot / Alto Share)","4 - Baja Prioridad (Bajo Pot / Bajo Share)"))))</f>
        <v>1 - Foco Conquista (Alto Pot / Bajo Share)</v>
      </c>
      <c r="AX2530" s="12" t="str">
        <f aca="false">IF(OR(IFERROR(AND(W2530&lt;&gt;"",Y2530&lt;&gt;"",Y2530-W2530&gt;Resumen!$B$8),FALSE()),IFERROR(AND(X2530&lt;&gt;"",Y2530&lt;&gt;"",Y2530-X2530&gt;Resumen!$B$8),FALSE())),MAX(IF(IFERROR(AND(W2530&lt;&gt;"",Y2530&lt;&gt;"",Y2530-W2530&gt;Resumen!$B$8),FALSE()),Y2530-W2530,0),IF(IFERROR(AND(X2530&lt;&gt;"",Y2530&lt;&gt;"",Y2530-X2530&gt;Resumen!$B$8),FALSE()),Y2530-X2530,0)),"")</f>
        <v/>
      </c>
      <c r="AY2530" s="22" t="str">
        <f aca="false">IF(OR(IFERROR(AND(W2530&lt;&gt;"",Y2530&lt;&gt;"",Y2530-W2530&gt;Resumen!$B$8),FALSE()),IFERROR(AND(X2530&lt;&gt;"",Y2530&lt;&gt;"",Y2530-X2530&gt;Resumen!$B$8),FALSE())),TRIM("Lays tiene mayor markup que "&amp;IF(IFERROR(AND(W2530&lt;&gt;"",Y2530&lt;&gt;"",Y2530-W2530&gt;Resumen!$B$8),FALSE()),"Quento ","")&amp;IF(IFERROR(AND(X2530&lt;&gt;"",Y2530&lt;&gt;"",Y2530-X2530&gt;Resumen!$B$8),FALSE()),"Julicroc ","")&amp;"en este PDV"),"")</f>
        <v/>
      </c>
      <c r="AZ2530" s="22" t="str">
        <f aca="false">IF(COUNTIF('Plan Pehuamar - Lista'!$A$2:$A$167,A2530)&gt;0,"Sí","No")</f>
        <v>No</v>
      </c>
      <c r="BA2530" s="22" t="str">
        <f aca="false">IF(COUNTIF('Plan Combo 9+1'!$A$2:$A$226,A2530)&gt;0,"Sí","No")</f>
        <v>No</v>
      </c>
      <c r="BB2530" s="22" t="str">
        <f aca="false">IF(AH2530="","No",IF(BA2530="Sí",IF((AO2530-AH2530)&gt;Resumen!$B$6,"Sí","No"),IF((AO2530-AH2530)&gt;=Resumen!$B$132,"Sí","No")))</f>
        <v>No</v>
      </c>
      <c r="BC2530" s="22" t="str">
        <f aca="false">IF(AND(N2530="Sí",AL2530="Sí",AI2530=0),"Sí","No")</f>
        <v>No</v>
      </c>
      <c r="BD2530" s="22" t="str">
        <f aca="false">IF(COUNTIF('Plan 9+1 (con Pehuamar)'!$A$2:$A$227,A2530)&gt;0,"Sí","No")</f>
        <v>No</v>
      </c>
    </row>
    <row r="2531" customFormat="false" ht="15" hidden="false" customHeight="true" outlineLevel="0" collapsed="false">
      <c r="A2531" s="6" t="n">
        <v>202550</v>
      </c>
      <c r="B2531" s="6" t="n">
        <v>16</v>
      </c>
      <c r="C2531" s="6" t="n">
        <v>1601</v>
      </c>
      <c r="D2531" s="6" t="s">
        <v>194</v>
      </c>
      <c r="E2531" s="6" t="s">
        <v>2679</v>
      </c>
      <c r="F2531" s="6" t="s">
        <v>201</v>
      </c>
      <c r="G2531" s="6" t="s">
        <v>130</v>
      </c>
      <c r="H2531" s="6" t="s">
        <v>1715</v>
      </c>
      <c r="I2531" s="27" t="n">
        <v>10</v>
      </c>
      <c r="J2531" s="27" t="n">
        <v>18</v>
      </c>
      <c r="K2531" s="27" t="n">
        <v>6</v>
      </c>
      <c r="L2531" s="28" t="n">
        <f aca="false">I2531+J2531</f>
        <v>28</v>
      </c>
      <c r="M2531" s="28" t="n">
        <f aca="false">L2531+K2531</f>
        <v>34</v>
      </c>
      <c r="N2531" s="22" t="str">
        <f aca="false">IF(I2531&gt;0,"Sí","No")</f>
        <v>Sí</v>
      </c>
      <c r="O2531" s="22" t="str">
        <f aca="false">IF(J2531&gt;0,"Sí","No")</f>
        <v>Sí</v>
      </c>
      <c r="P2531" s="22" t="str">
        <f aca="false">IF(K2531&gt;0,"Sí","No")</f>
        <v>Sí</v>
      </c>
      <c r="Q2531" s="22" t="str">
        <f aca="false">IF(OR(I2531&gt;0,J2531&gt;0),"Sí","No")</f>
        <v>Sí</v>
      </c>
      <c r="R2531" s="27" t="n">
        <v>2000</v>
      </c>
      <c r="S2531" s="27" t="n">
        <v>2800</v>
      </c>
      <c r="T2531" s="27" t="n">
        <v>1200</v>
      </c>
      <c r="U2531" s="27" t="n">
        <v>1700</v>
      </c>
      <c r="V2531" s="27" t="n">
        <v>3500</v>
      </c>
      <c r="W2531" s="12" t="n">
        <f aca="false">IF(AND(I2531&gt;0,R2531&gt;0),(S2531-R2531)/R2531,"")</f>
        <v>0.4</v>
      </c>
      <c r="X2531" s="12" t="n">
        <f aca="false">IF(AND(J2531&gt;0,T2531&gt;0),(U2531-T2531)/T2531,"")</f>
        <v>0.416666666666667</v>
      </c>
      <c r="Y2531" s="12" t="n">
        <f aca="false">IF(AND(K2531&gt;0,V2531&gt;0),(V2531-Resumen!$B$7)/Resumen!$B$7,"")</f>
        <v>0.4</v>
      </c>
      <c r="Z2531" s="28" t="n">
        <f aca="false">IF(AND(K2531&gt;0,I2531&gt;0,V2531&gt;0,S2531&gt;0),V2531-S2531,"")</f>
        <v>700</v>
      </c>
      <c r="AA2531" s="12" t="n">
        <f aca="false">IF(Z2531&lt;&gt;"",Z2531/S2531,"")</f>
        <v>0.25</v>
      </c>
      <c r="AB2531" s="28" t="n">
        <f aca="false">IF(AND(K2531&gt;0,J2531&gt;0,V2531&gt;0,U2531&gt;0),V2531-U2531,"")</f>
        <v>1800</v>
      </c>
      <c r="AC2531" s="12" t="n">
        <f aca="false">IF(AB2531&lt;&gt;"",AB2531/U2531,"")</f>
        <v>1.05882352941176</v>
      </c>
      <c r="AD2531" s="27" t="n">
        <v>2</v>
      </c>
      <c r="AE2531" s="27" t="n">
        <v>3</v>
      </c>
      <c r="AF2531" s="27" t="n">
        <v>3</v>
      </c>
      <c r="AG2531" s="28" t="n">
        <f aca="false">AD2531+AE2531+AF2531</f>
        <v>8</v>
      </c>
      <c r="AH2531" s="12" t="n">
        <f aca="false">IF(AG2531&gt;0,AD2531/AG2531,"")</f>
        <v>0.25</v>
      </c>
      <c r="AI2531" s="27" t="n">
        <v>1</v>
      </c>
      <c r="AJ2531" s="27" t="n">
        <v>1</v>
      </c>
      <c r="AK2531" s="27" t="n">
        <v>1</v>
      </c>
      <c r="AL2531" s="22" t="str">
        <f aca="false">IF(OR(AJ2531&gt;0,AK2531&gt;0),"Sí","No")</f>
        <v>Sí</v>
      </c>
      <c r="AM2531" s="6" t="s">
        <v>198</v>
      </c>
      <c r="AN2531" s="6" t="s">
        <v>198</v>
      </c>
      <c r="AO2531" s="12" t="n">
        <f aca="false">IF(M2531&gt;0,K2531/M2531,"")</f>
        <v>0.176470588235294</v>
      </c>
      <c r="AP2531" s="22" t="str">
        <f aca="false">IF(M2531&gt;=Resumen!$B$5,"Alto","Bajo")</f>
        <v>Bajo</v>
      </c>
      <c r="AQ2531" s="22" t="str">
        <f aca="false">IF(AO2531&gt;=Resumen!$B$28,"Alto","Bajo")</f>
        <v>Bajo</v>
      </c>
      <c r="AR2531" s="22" t="str">
        <f aca="false">AP2531&amp;" Potencial / "&amp;AQ2531&amp;" Share"</f>
        <v>Bajo Potencial / Bajo Share</v>
      </c>
      <c r="AS2531" s="22" t="str">
        <f aca="false">IF(Q2531="Sí",IF(AO2531&gt;=Resumen!$B$29,"Alto","Bajo"),"")</f>
        <v>Bajo</v>
      </c>
      <c r="AT2531" s="22" t="str">
        <f aca="false">IF(AS2531&lt;&gt;"",AP2531&amp;" Potencial / "&amp;AS2531&amp;" Share","")</f>
        <v>Bajo Potencial / Bajo Share</v>
      </c>
      <c r="AU2531" s="22" t="str">
        <f aca="false">IF(AH2531="","Sin dato",IF(AH2531-AO2531&gt;Resumen!$B$6,"Sobre-exhibido",IF(AO2531-AH2531&gt;Resumen!$B$6,"Sub-exhibido","En línea")))</f>
        <v>Sobre-exhibido</v>
      </c>
      <c r="AV2531" s="22" t="n">
        <f aca="false">IF(AT2531="","",IF(AT2531="Alto Potencial / Bajo Share",1,IF(AT2531="Alto Potencial / Alto Share",2,IF(AT2531="Bajo Potencial / Alto Share",3,4))))</f>
        <v>4</v>
      </c>
      <c r="AW2531" s="22" t="str">
        <f aca="false">IF(Q2531="No","Sin competencia directa",IF(AV2531=1,"1 - Foco Conquista (Alto Pot / Bajo Share)",IF(AV2531=2,"2 - Foco Defensa (Alto Pot / Alto Share)",IF(AV2531=3,"3 - Monitoreo (Bajo Pot / Alto Share)","4 - Baja Prioridad (Bajo Pot / Bajo Share)"))))</f>
        <v>4 - Baja Prioridad (Bajo Pot / Bajo Share)</v>
      </c>
      <c r="AX2531" s="12" t="str">
        <f aca="false">IF(OR(IFERROR(AND(W2531&lt;&gt;"",Y2531&lt;&gt;"",Y2531-W2531&gt;Resumen!$B$8),FALSE()),IFERROR(AND(X2531&lt;&gt;"",Y2531&lt;&gt;"",Y2531-X2531&gt;Resumen!$B$8),FALSE())),MAX(IF(IFERROR(AND(W2531&lt;&gt;"",Y2531&lt;&gt;"",Y2531-W2531&gt;Resumen!$B$8),FALSE()),Y2531-W2531,0),IF(IFERROR(AND(X2531&lt;&gt;"",Y2531&lt;&gt;"",Y2531-X2531&gt;Resumen!$B$8),FALSE()),Y2531-X2531,0)),"")</f>
        <v/>
      </c>
      <c r="AY2531" s="22" t="str">
        <f aca="false">IF(OR(IFERROR(AND(W2531&lt;&gt;"",Y2531&lt;&gt;"",Y2531-W2531&gt;Resumen!$B$8),FALSE()),IFERROR(AND(X2531&lt;&gt;"",Y2531&lt;&gt;"",Y2531-X2531&gt;Resumen!$B$8),FALSE())),TRIM("Lays tiene mayor markup que "&amp;IF(IFERROR(AND(W2531&lt;&gt;"",Y2531&lt;&gt;"",Y2531-W2531&gt;Resumen!$B$8),FALSE()),"Quento ","")&amp;IF(IFERROR(AND(X2531&lt;&gt;"",Y2531&lt;&gt;"",Y2531-X2531&gt;Resumen!$B$8),FALSE()),"Julicroc ","")&amp;"en este PDV"),"")</f>
        <v/>
      </c>
      <c r="AZ2531" s="22" t="str">
        <f aca="false">IF(COUNTIF('Plan Pehuamar - Lista'!$A$2:$A$167,A2531)&gt;0,"Sí","No")</f>
        <v>No</v>
      </c>
      <c r="BA2531" s="22" t="str">
        <f aca="false">IF(COUNTIF('Plan Combo 9+1'!$A$2:$A$226,A2531)&gt;0,"Sí","No")</f>
        <v>No</v>
      </c>
      <c r="BB2531" s="22" t="str">
        <f aca="false">IF(AH2531="","No",IF(BA2531="Sí",IF((AO2531-AH2531)&gt;Resumen!$B$6,"Sí","No"),IF((AO2531-AH2531)&gt;=Resumen!$B$132,"Sí","No")))</f>
        <v>No</v>
      </c>
      <c r="BC2531" s="22" t="str">
        <f aca="false">IF(AND(N2531="Sí",AL2531="Sí",AI2531=0),"Sí","No")</f>
        <v>No</v>
      </c>
      <c r="BD2531" s="22" t="str">
        <f aca="false">IF(COUNTIF('Plan 9+1 (con Pehuamar)'!$A$2:$A$227,A2531)&gt;0,"Sí","No")</f>
        <v>No</v>
      </c>
    </row>
    <row r="2532" customFormat="false" ht="15" hidden="false" customHeight="true" outlineLevel="0" collapsed="false">
      <c r="A2532" s="6" t="n">
        <v>202555</v>
      </c>
      <c r="B2532" s="6" t="n">
        <v>16</v>
      </c>
      <c r="C2532" s="6" t="n">
        <v>1601</v>
      </c>
      <c r="D2532" s="6" t="s">
        <v>194</v>
      </c>
      <c r="E2532" s="6" t="s">
        <v>2680</v>
      </c>
      <c r="F2532" s="6" t="s">
        <v>201</v>
      </c>
      <c r="G2532" s="6" t="s">
        <v>130</v>
      </c>
      <c r="H2532" s="6" t="s">
        <v>1715</v>
      </c>
      <c r="I2532" s="27" t="n">
        <v>10</v>
      </c>
      <c r="J2532" s="27" t="n">
        <v>20</v>
      </c>
      <c r="K2532" s="27" t="n">
        <v>8</v>
      </c>
      <c r="L2532" s="28" t="n">
        <f aca="false">I2532+J2532</f>
        <v>30</v>
      </c>
      <c r="M2532" s="28" t="n">
        <f aca="false">L2532+K2532</f>
        <v>38</v>
      </c>
      <c r="N2532" s="22" t="str">
        <f aca="false">IF(I2532&gt;0,"Sí","No")</f>
        <v>Sí</v>
      </c>
      <c r="O2532" s="22" t="str">
        <f aca="false">IF(J2532&gt;0,"Sí","No")</f>
        <v>Sí</v>
      </c>
      <c r="P2532" s="22" t="str">
        <f aca="false">IF(K2532&gt;0,"Sí","No")</f>
        <v>Sí</v>
      </c>
      <c r="Q2532" s="22" t="str">
        <f aca="false">IF(OR(I2532&gt;0,J2532&gt;0),"Sí","No")</f>
        <v>Sí</v>
      </c>
      <c r="R2532" s="27" t="n">
        <v>1750</v>
      </c>
      <c r="S2532" s="27" t="n">
        <v>2500</v>
      </c>
      <c r="T2532" s="27" t="n">
        <v>1200</v>
      </c>
      <c r="U2532" s="27" t="n">
        <v>2000</v>
      </c>
      <c r="V2532" s="27" t="n">
        <v>3500</v>
      </c>
      <c r="W2532" s="12" t="n">
        <f aca="false">IF(AND(I2532&gt;0,R2532&gt;0),(S2532-R2532)/R2532,"")</f>
        <v>0.428571428571429</v>
      </c>
      <c r="X2532" s="12" t="n">
        <f aca="false">IF(AND(J2532&gt;0,T2532&gt;0),(U2532-T2532)/T2532,"")</f>
        <v>0.666666666666667</v>
      </c>
      <c r="Y2532" s="12" t="n">
        <f aca="false">IF(AND(K2532&gt;0,V2532&gt;0),(V2532-Resumen!$B$7)/Resumen!$B$7,"")</f>
        <v>0.4</v>
      </c>
      <c r="Z2532" s="28" t="n">
        <f aca="false">IF(AND(K2532&gt;0,I2532&gt;0,V2532&gt;0,S2532&gt;0),V2532-S2532,"")</f>
        <v>1000</v>
      </c>
      <c r="AA2532" s="12" t="n">
        <f aca="false">IF(Z2532&lt;&gt;"",Z2532/S2532,"")</f>
        <v>0.4</v>
      </c>
      <c r="AB2532" s="28" t="n">
        <f aca="false">IF(AND(K2532&gt;0,J2532&gt;0,V2532&gt;0,U2532&gt;0),V2532-U2532,"")</f>
        <v>1500</v>
      </c>
      <c r="AC2532" s="12" t="n">
        <f aca="false">IF(AB2532&lt;&gt;"",AB2532/U2532,"")</f>
        <v>0.75</v>
      </c>
      <c r="AD2532" s="27" t="n">
        <v>2</v>
      </c>
      <c r="AE2532" s="27" t="n">
        <v>2</v>
      </c>
      <c r="AF2532" s="27" t="n">
        <v>4</v>
      </c>
      <c r="AG2532" s="28" t="n">
        <f aca="false">AD2532+AE2532+AF2532</f>
        <v>8</v>
      </c>
      <c r="AH2532" s="12" t="n">
        <f aca="false">IF(AG2532&gt;0,AD2532/AG2532,"")</f>
        <v>0.25</v>
      </c>
      <c r="AI2532" s="27" t="n">
        <v>1</v>
      </c>
      <c r="AJ2532" s="27" t="n">
        <v>0</v>
      </c>
      <c r="AK2532" s="27" t="n">
        <v>1</v>
      </c>
      <c r="AL2532" s="22" t="str">
        <f aca="false">IF(OR(AJ2532&gt;0,AK2532&gt;0),"Sí","No")</f>
        <v>Sí</v>
      </c>
      <c r="AM2532" s="6" t="s">
        <v>198</v>
      </c>
      <c r="AN2532" s="6" t="s">
        <v>198</v>
      </c>
      <c r="AO2532" s="12" t="n">
        <f aca="false">IF(M2532&gt;0,K2532/M2532,"")</f>
        <v>0.210526315789474</v>
      </c>
      <c r="AP2532" s="22" t="str">
        <f aca="false">IF(M2532&gt;=Resumen!$B$5,"Alto","Bajo")</f>
        <v>Bajo</v>
      </c>
      <c r="AQ2532" s="22" t="str">
        <f aca="false">IF(AO2532&gt;=Resumen!$B$28,"Alto","Bajo")</f>
        <v>Bajo</v>
      </c>
      <c r="AR2532" s="22" t="str">
        <f aca="false">AP2532&amp;" Potencial / "&amp;AQ2532&amp;" Share"</f>
        <v>Bajo Potencial / Bajo Share</v>
      </c>
      <c r="AS2532" s="22" t="str">
        <f aca="false">IF(Q2532="Sí",IF(AO2532&gt;=Resumen!$B$29,"Alto","Bajo"),"")</f>
        <v>Bajo</v>
      </c>
      <c r="AT2532" s="22" t="str">
        <f aca="false">IF(AS2532&lt;&gt;"",AP2532&amp;" Potencial / "&amp;AS2532&amp;" Share","")</f>
        <v>Bajo Potencial / Bajo Share</v>
      </c>
      <c r="AU2532" s="22" t="str">
        <f aca="false">IF(AH2532="","Sin dato",IF(AH2532-AO2532&gt;Resumen!$B$6,"Sobre-exhibido",IF(AO2532-AH2532&gt;Resumen!$B$6,"Sub-exhibido","En línea")))</f>
        <v>En línea</v>
      </c>
      <c r="AV2532" s="22" t="n">
        <f aca="false">IF(AT2532="","",IF(AT2532="Alto Potencial / Bajo Share",1,IF(AT2532="Alto Potencial / Alto Share",2,IF(AT2532="Bajo Potencial / Alto Share",3,4))))</f>
        <v>4</v>
      </c>
      <c r="AW2532" s="22" t="str">
        <f aca="false">IF(Q2532="No","Sin competencia directa",IF(AV2532=1,"1 - Foco Conquista (Alto Pot / Bajo Share)",IF(AV2532=2,"2 - Foco Defensa (Alto Pot / Alto Share)",IF(AV2532=3,"3 - Monitoreo (Bajo Pot / Alto Share)","4 - Baja Prioridad (Bajo Pot / Bajo Share)"))))</f>
        <v>4 - Baja Prioridad (Bajo Pot / Bajo Share)</v>
      </c>
      <c r="AX2532" s="12" t="str">
        <f aca="false">IF(OR(IFERROR(AND(W2532&lt;&gt;"",Y2532&lt;&gt;"",Y2532-W2532&gt;Resumen!$B$8),FALSE()),IFERROR(AND(X2532&lt;&gt;"",Y2532&lt;&gt;"",Y2532-X2532&gt;Resumen!$B$8),FALSE())),MAX(IF(IFERROR(AND(W2532&lt;&gt;"",Y2532&lt;&gt;"",Y2532-W2532&gt;Resumen!$B$8),FALSE()),Y2532-W2532,0),IF(IFERROR(AND(X2532&lt;&gt;"",Y2532&lt;&gt;"",Y2532-X2532&gt;Resumen!$B$8),FALSE()),Y2532-X2532,0)),"")</f>
        <v/>
      </c>
      <c r="AY2532" s="22" t="str">
        <f aca="false">IF(OR(IFERROR(AND(W2532&lt;&gt;"",Y2532&lt;&gt;"",Y2532-W2532&gt;Resumen!$B$8),FALSE()),IFERROR(AND(X2532&lt;&gt;"",Y2532&lt;&gt;"",Y2532-X2532&gt;Resumen!$B$8),FALSE())),TRIM("Lays tiene mayor markup que "&amp;IF(IFERROR(AND(W2532&lt;&gt;"",Y2532&lt;&gt;"",Y2532-W2532&gt;Resumen!$B$8),FALSE()),"Quento ","")&amp;IF(IFERROR(AND(X2532&lt;&gt;"",Y2532&lt;&gt;"",Y2532-X2532&gt;Resumen!$B$8),FALSE()),"Julicroc ","")&amp;"en este PDV"),"")</f>
        <v/>
      </c>
      <c r="AZ2532" s="22" t="str">
        <f aca="false">IF(COUNTIF('Plan Pehuamar - Lista'!$A$2:$A$167,A2532)&gt;0,"Sí","No")</f>
        <v>No</v>
      </c>
      <c r="BA2532" s="22" t="str">
        <f aca="false">IF(COUNTIF('Plan Combo 9+1'!$A$2:$A$226,A2532)&gt;0,"Sí","No")</f>
        <v>No</v>
      </c>
      <c r="BB2532" s="22" t="str">
        <f aca="false">IF(AH2532="","No",IF(BA2532="Sí",IF((AO2532-AH2532)&gt;Resumen!$B$6,"Sí","No"),IF((AO2532-AH2532)&gt;=Resumen!$B$132,"Sí","No")))</f>
        <v>No</v>
      </c>
      <c r="BC2532" s="22" t="str">
        <f aca="false">IF(AND(N2532="Sí",AL2532="Sí",AI2532=0),"Sí","No")</f>
        <v>No</v>
      </c>
      <c r="BD2532" s="22" t="str">
        <f aca="false">IF(COUNTIF('Plan 9+1 (con Pehuamar)'!$A$2:$A$227,A2532)&gt;0,"Sí","No")</f>
        <v>No</v>
      </c>
    </row>
    <row r="2533" customFormat="false" ht="15" hidden="false" customHeight="true" outlineLevel="0" collapsed="false">
      <c r="A2533" s="6" t="n">
        <v>202557</v>
      </c>
      <c r="B2533" s="6" t="n">
        <v>16</v>
      </c>
      <c r="C2533" s="6" t="n">
        <v>1601</v>
      </c>
      <c r="D2533" s="6" t="s">
        <v>194</v>
      </c>
      <c r="E2533" s="6" t="s">
        <v>2681</v>
      </c>
      <c r="F2533" s="6" t="s">
        <v>201</v>
      </c>
      <c r="G2533" s="6" t="s">
        <v>130</v>
      </c>
      <c r="H2533" s="6" t="s">
        <v>1715</v>
      </c>
      <c r="I2533" s="27" t="n">
        <v>0</v>
      </c>
      <c r="J2533" s="27" t="n">
        <v>0</v>
      </c>
      <c r="K2533" s="27" t="n">
        <v>1.1</v>
      </c>
      <c r="L2533" s="28" t="n">
        <f aca="false">I2533+J2533</f>
        <v>0</v>
      </c>
      <c r="M2533" s="28" t="n">
        <f aca="false">L2533+K2533</f>
        <v>1.1</v>
      </c>
      <c r="N2533" s="22" t="str">
        <f aca="false">IF(I2533&gt;0,"Sí","No")</f>
        <v>No</v>
      </c>
      <c r="O2533" s="22" t="str">
        <f aca="false">IF(J2533&gt;0,"Sí","No")</f>
        <v>No</v>
      </c>
      <c r="P2533" s="22" t="str">
        <f aca="false">IF(K2533&gt;0,"Sí","No")</f>
        <v>Sí</v>
      </c>
      <c r="Q2533" s="22" t="str">
        <f aca="false">IF(OR(I2533&gt;0,J2533&gt;0),"Sí","No")</f>
        <v>No</v>
      </c>
      <c r="R2533" s="27"/>
      <c r="S2533" s="27"/>
      <c r="T2533" s="27"/>
      <c r="U2533" s="27"/>
      <c r="V2533" s="27"/>
      <c r="W2533" s="12" t="str">
        <f aca="false">IF(AND(I2533&gt;0,R2533&gt;0),(S2533-R2533)/R2533,"")</f>
        <v/>
      </c>
      <c r="X2533" s="12" t="str">
        <f aca="false">IF(AND(J2533&gt;0,T2533&gt;0),(U2533-T2533)/T2533,"")</f>
        <v/>
      </c>
      <c r="Y2533" s="12" t="str">
        <f aca="false">IF(AND(K2533&gt;0,V2533&gt;0),(V2533-Resumen!$B$7)/Resumen!$B$7,"")</f>
        <v/>
      </c>
      <c r="Z2533" s="28" t="str">
        <f aca="false">IF(AND(K2533&gt;0,I2533&gt;0,V2533&gt;0,S2533&gt;0),V2533-S2533,"")</f>
        <v/>
      </c>
      <c r="AA2533" s="12" t="str">
        <f aca="false">IF(Z2533&lt;&gt;"",Z2533/S2533,"")</f>
        <v/>
      </c>
      <c r="AB2533" s="28" t="str">
        <f aca="false">IF(AND(K2533&gt;0,J2533&gt;0,V2533&gt;0,U2533&gt;0),V2533-U2533,"")</f>
        <v/>
      </c>
      <c r="AC2533" s="12" t="str">
        <f aca="false">IF(AB2533&lt;&gt;"",AB2533/U2533,"")</f>
        <v/>
      </c>
      <c r="AD2533" s="27" t="n">
        <v>0</v>
      </c>
      <c r="AE2533" s="27" t="n">
        <v>0</v>
      </c>
      <c r="AF2533" s="27" t="n">
        <v>0</v>
      </c>
      <c r="AG2533" s="28" t="n">
        <f aca="false">AD2533+AE2533+AF2533</f>
        <v>0</v>
      </c>
      <c r="AH2533" s="12" t="str">
        <f aca="false">IF(AG2533&gt;0,AD2533/AG2533,"")</f>
        <v/>
      </c>
      <c r="AI2533" s="27" t="n">
        <v>0</v>
      </c>
      <c r="AJ2533" s="27" t="n">
        <v>0</v>
      </c>
      <c r="AK2533" s="27" t="n">
        <v>0</v>
      </c>
      <c r="AL2533" s="22" t="str">
        <f aca="false">IF(OR(AJ2533&gt;0,AK2533&gt;0),"Sí","No")</f>
        <v>No</v>
      </c>
      <c r="AM2533" s="6"/>
      <c r="AN2533" s="6"/>
      <c r="AO2533" s="12" t="n">
        <f aca="false">IF(M2533&gt;0,K2533/M2533,"")</f>
        <v>1</v>
      </c>
      <c r="AP2533" s="22" t="str">
        <f aca="false">IF(M2533&gt;=Resumen!$B$5,"Alto","Bajo")</f>
        <v>Bajo</v>
      </c>
      <c r="AQ2533" s="22" t="str">
        <f aca="false">IF(AO2533&gt;=Resumen!$B$28,"Alto","Bajo")</f>
        <v>Alto</v>
      </c>
      <c r="AR2533" s="22" t="str">
        <f aca="false">AP2533&amp;" Potencial / "&amp;AQ2533&amp;" Share"</f>
        <v>Bajo Potencial / Alto Share</v>
      </c>
      <c r="AS2533" s="22" t="str">
        <f aca="false">IF(Q2533="Sí",IF(AO2533&gt;=Resumen!$B$29,"Alto","Bajo"),"")</f>
        <v/>
      </c>
      <c r="AT2533" s="22" t="str">
        <f aca="false">IF(AS2533&lt;&gt;"",AP2533&amp;" Potencial / "&amp;AS2533&amp;" Share","")</f>
        <v/>
      </c>
      <c r="AU2533" s="22" t="str">
        <f aca="false">IF(AH2533="","Sin dato",IF(AH2533-AO2533&gt;Resumen!$B$6,"Sobre-exhibido",IF(AO2533-AH2533&gt;Resumen!$B$6,"Sub-exhibido","En línea")))</f>
        <v>Sin dato</v>
      </c>
      <c r="AV2533" s="22" t="str">
        <f aca="false">IF(AT2533="","",IF(AT2533="Alto Potencial / Bajo Share",1,IF(AT2533="Alto Potencial / Alto Share",2,IF(AT2533="Bajo Potencial / Alto Share",3,4))))</f>
        <v/>
      </c>
      <c r="AW2533" s="22" t="str">
        <f aca="false">IF(Q2533="No","Sin competencia directa",IF(AV2533=1,"1 - Foco Conquista (Alto Pot / Bajo Share)",IF(AV2533=2,"2 - Foco Defensa (Alto Pot / Alto Share)",IF(AV2533=3,"3 - Monitoreo (Bajo Pot / Alto Share)","4 - Baja Prioridad (Bajo Pot / Bajo Share)"))))</f>
        <v>Sin competencia directa</v>
      </c>
      <c r="AX2533" s="12" t="str">
        <f aca="false">IF(OR(IFERROR(AND(W2533&lt;&gt;"",Y2533&lt;&gt;"",Y2533-W2533&gt;Resumen!$B$8),FALSE()),IFERROR(AND(X2533&lt;&gt;"",Y2533&lt;&gt;"",Y2533-X2533&gt;Resumen!$B$8),FALSE())),MAX(IF(IFERROR(AND(W2533&lt;&gt;"",Y2533&lt;&gt;"",Y2533-W2533&gt;Resumen!$B$8),FALSE()),Y2533-W2533,0),IF(IFERROR(AND(X2533&lt;&gt;"",Y2533&lt;&gt;"",Y2533-X2533&gt;Resumen!$B$8),FALSE()),Y2533-X2533,0)),"")</f>
        <v/>
      </c>
      <c r="AY2533" s="22" t="str">
        <f aca="false">IF(OR(IFERROR(AND(W2533&lt;&gt;"",Y2533&lt;&gt;"",Y2533-W2533&gt;Resumen!$B$8),FALSE()),IFERROR(AND(X2533&lt;&gt;"",Y2533&lt;&gt;"",Y2533-X2533&gt;Resumen!$B$8),FALSE())),TRIM("Lays tiene mayor markup que "&amp;IF(IFERROR(AND(W2533&lt;&gt;"",Y2533&lt;&gt;"",Y2533-W2533&gt;Resumen!$B$8),FALSE()),"Quento ","")&amp;IF(IFERROR(AND(X2533&lt;&gt;"",Y2533&lt;&gt;"",Y2533-X2533&gt;Resumen!$B$8),FALSE()),"Julicroc ","")&amp;"en este PDV"),"")</f>
        <v/>
      </c>
      <c r="AZ2533" s="22" t="str">
        <f aca="false">IF(COUNTIF('Plan Pehuamar - Lista'!$A$2:$A$167,A2533)&gt;0,"Sí","No")</f>
        <v>No</v>
      </c>
      <c r="BA2533" s="22" t="str">
        <f aca="false">IF(COUNTIF('Plan Combo 9+1'!$A$2:$A$226,A2533)&gt;0,"Sí","No")</f>
        <v>No</v>
      </c>
      <c r="BB2533" s="22" t="str">
        <f aca="false">IF(AH2533="","No",IF(BA2533="Sí",IF((AO2533-AH2533)&gt;Resumen!$B$6,"Sí","No"),IF((AO2533-AH2533)&gt;=Resumen!$B$132,"Sí","No")))</f>
        <v>No</v>
      </c>
      <c r="BC2533" s="22" t="str">
        <f aca="false">IF(AND(N2533="Sí",AL2533="Sí",AI2533=0),"Sí","No")</f>
        <v>No</v>
      </c>
      <c r="BD2533" s="22" t="str">
        <f aca="false">IF(COUNTIF('Plan 9+1 (con Pehuamar)'!$A$2:$A$227,A2533)&gt;0,"Sí","No")</f>
        <v>No</v>
      </c>
    </row>
    <row r="2534" customFormat="false" ht="15" hidden="false" customHeight="true" outlineLevel="0" collapsed="false">
      <c r="A2534" s="6" t="n">
        <v>202591</v>
      </c>
      <c r="B2534" s="6" t="n">
        <v>16</v>
      </c>
      <c r="C2534" s="6" t="n">
        <v>1601</v>
      </c>
      <c r="D2534" s="6" t="s">
        <v>194</v>
      </c>
      <c r="E2534" s="6" t="s">
        <v>2680</v>
      </c>
      <c r="F2534" s="6" t="s">
        <v>201</v>
      </c>
      <c r="G2534" s="6" t="s">
        <v>130</v>
      </c>
      <c r="H2534" s="6" t="s">
        <v>1715</v>
      </c>
      <c r="I2534" s="27" t="n">
        <v>0</v>
      </c>
      <c r="J2534" s="27" t="n">
        <v>0</v>
      </c>
      <c r="K2534" s="27" t="n">
        <v>0.4</v>
      </c>
      <c r="L2534" s="28" t="n">
        <f aca="false">I2534+J2534</f>
        <v>0</v>
      </c>
      <c r="M2534" s="28" t="n">
        <f aca="false">L2534+K2534</f>
        <v>0.4</v>
      </c>
      <c r="N2534" s="22" t="str">
        <f aca="false">IF(I2534&gt;0,"Sí","No")</f>
        <v>No</v>
      </c>
      <c r="O2534" s="22" t="str">
        <f aca="false">IF(J2534&gt;0,"Sí","No")</f>
        <v>No</v>
      </c>
      <c r="P2534" s="22" t="str">
        <f aca="false">IF(K2534&gt;0,"Sí","No")</f>
        <v>Sí</v>
      </c>
      <c r="Q2534" s="22" t="str">
        <f aca="false">IF(OR(I2534&gt;0,J2534&gt;0),"Sí","No")</f>
        <v>No</v>
      </c>
      <c r="R2534" s="27"/>
      <c r="S2534" s="27"/>
      <c r="T2534" s="27"/>
      <c r="U2534" s="27"/>
      <c r="V2534" s="27"/>
      <c r="W2534" s="12" t="str">
        <f aca="false">IF(AND(I2534&gt;0,R2534&gt;0),(S2534-R2534)/R2534,"")</f>
        <v/>
      </c>
      <c r="X2534" s="12" t="str">
        <f aca="false">IF(AND(J2534&gt;0,T2534&gt;0),(U2534-T2534)/T2534,"")</f>
        <v/>
      </c>
      <c r="Y2534" s="12" t="str">
        <f aca="false">IF(AND(K2534&gt;0,V2534&gt;0),(V2534-Resumen!$B$7)/Resumen!$B$7,"")</f>
        <v/>
      </c>
      <c r="Z2534" s="28" t="str">
        <f aca="false">IF(AND(K2534&gt;0,I2534&gt;0,V2534&gt;0,S2534&gt;0),V2534-S2534,"")</f>
        <v/>
      </c>
      <c r="AA2534" s="12" t="str">
        <f aca="false">IF(Z2534&lt;&gt;"",Z2534/S2534,"")</f>
        <v/>
      </c>
      <c r="AB2534" s="28" t="str">
        <f aca="false">IF(AND(K2534&gt;0,J2534&gt;0,V2534&gt;0,U2534&gt;0),V2534-U2534,"")</f>
        <v/>
      </c>
      <c r="AC2534" s="12" t="str">
        <f aca="false">IF(AB2534&lt;&gt;"",AB2534/U2534,"")</f>
        <v/>
      </c>
      <c r="AD2534" s="27" t="n">
        <v>0</v>
      </c>
      <c r="AE2534" s="27" t="n">
        <v>0</v>
      </c>
      <c r="AF2534" s="27" t="n">
        <v>0</v>
      </c>
      <c r="AG2534" s="28" t="n">
        <f aca="false">AD2534+AE2534+AF2534</f>
        <v>0</v>
      </c>
      <c r="AH2534" s="12" t="str">
        <f aca="false">IF(AG2534&gt;0,AD2534/AG2534,"")</f>
        <v/>
      </c>
      <c r="AI2534" s="27" t="n">
        <v>0</v>
      </c>
      <c r="AJ2534" s="27" t="n">
        <v>0</v>
      </c>
      <c r="AK2534" s="27" t="n">
        <v>0</v>
      </c>
      <c r="AL2534" s="22" t="str">
        <f aca="false">IF(OR(AJ2534&gt;0,AK2534&gt;0),"Sí","No")</f>
        <v>No</v>
      </c>
      <c r="AM2534" s="6"/>
      <c r="AN2534" s="6"/>
      <c r="AO2534" s="12" t="n">
        <f aca="false">IF(M2534&gt;0,K2534/M2534,"")</f>
        <v>1</v>
      </c>
      <c r="AP2534" s="22" t="str">
        <f aca="false">IF(M2534&gt;=Resumen!$B$5,"Alto","Bajo")</f>
        <v>Bajo</v>
      </c>
      <c r="AQ2534" s="22" t="str">
        <f aca="false">IF(AO2534&gt;=Resumen!$B$28,"Alto","Bajo")</f>
        <v>Alto</v>
      </c>
      <c r="AR2534" s="22" t="str">
        <f aca="false">AP2534&amp;" Potencial / "&amp;AQ2534&amp;" Share"</f>
        <v>Bajo Potencial / Alto Share</v>
      </c>
      <c r="AS2534" s="22" t="str">
        <f aca="false">IF(Q2534="Sí",IF(AO2534&gt;=Resumen!$B$29,"Alto","Bajo"),"")</f>
        <v/>
      </c>
      <c r="AT2534" s="22" t="str">
        <f aca="false">IF(AS2534&lt;&gt;"",AP2534&amp;" Potencial / "&amp;AS2534&amp;" Share","")</f>
        <v/>
      </c>
      <c r="AU2534" s="22" t="str">
        <f aca="false">IF(AH2534="","Sin dato",IF(AH2534-AO2534&gt;Resumen!$B$6,"Sobre-exhibido",IF(AO2534-AH2534&gt;Resumen!$B$6,"Sub-exhibido","En línea")))</f>
        <v>Sin dato</v>
      </c>
      <c r="AV2534" s="22" t="str">
        <f aca="false">IF(AT2534="","",IF(AT2534="Alto Potencial / Bajo Share",1,IF(AT2534="Alto Potencial / Alto Share",2,IF(AT2534="Bajo Potencial / Alto Share",3,4))))</f>
        <v/>
      </c>
      <c r="AW2534" s="22" t="str">
        <f aca="false">IF(Q2534="No","Sin competencia directa",IF(AV2534=1,"1 - Foco Conquista (Alto Pot / Bajo Share)",IF(AV2534=2,"2 - Foco Defensa (Alto Pot / Alto Share)",IF(AV2534=3,"3 - Monitoreo (Bajo Pot / Alto Share)","4 - Baja Prioridad (Bajo Pot / Bajo Share)"))))</f>
        <v>Sin competencia directa</v>
      </c>
      <c r="AX2534" s="12" t="str">
        <f aca="false">IF(OR(IFERROR(AND(W2534&lt;&gt;"",Y2534&lt;&gt;"",Y2534-W2534&gt;Resumen!$B$8),FALSE()),IFERROR(AND(X2534&lt;&gt;"",Y2534&lt;&gt;"",Y2534-X2534&gt;Resumen!$B$8),FALSE())),MAX(IF(IFERROR(AND(W2534&lt;&gt;"",Y2534&lt;&gt;"",Y2534-W2534&gt;Resumen!$B$8),FALSE()),Y2534-W2534,0),IF(IFERROR(AND(X2534&lt;&gt;"",Y2534&lt;&gt;"",Y2534-X2534&gt;Resumen!$B$8),FALSE()),Y2534-X2534,0)),"")</f>
        <v/>
      </c>
      <c r="AY2534" s="22" t="str">
        <f aca="false">IF(OR(IFERROR(AND(W2534&lt;&gt;"",Y2534&lt;&gt;"",Y2534-W2534&gt;Resumen!$B$8),FALSE()),IFERROR(AND(X2534&lt;&gt;"",Y2534&lt;&gt;"",Y2534-X2534&gt;Resumen!$B$8),FALSE())),TRIM("Lays tiene mayor markup que "&amp;IF(IFERROR(AND(W2534&lt;&gt;"",Y2534&lt;&gt;"",Y2534-W2534&gt;Resumen!$B$8),FALSE()),"Quento ","")&amp;IF(IFERROR(AND(X2534&lt;&gt;"",Y2534&lt;&gt;"",Y2534-X2534&gt;Resumen!$B$8),FALSE()),"Julicroc ","")&amp;"en este PDV"),"")</f>
        <v/>
      </c>
      <c r="AZ2534" s="22" t="str">
        <f aca="false">IF(COUNTIF('Plan Pehuamar - Lista'!$A$2:$A$167,A2534)&gt;0,"Sí","No")</f>
        <v>No</v>
      </c>
      <c r="BA2534" s="22" t="str">
        <f aca="false">IF(COUNTIF('Plan Combo 9+1'!$A$2:$A$226,A2534)&gt;0,"Sí","No")</f>
        <v>No</v>
      </c>
      <c r="BB2534" s="22" t="str">
        <f aca="false">IF(AH2534="","No",IF(BA2534="Sí",IF((AO2534-AH2534)&gt;Resumen!$B$6,"Sí","No"),IF((AO2534-AH2534)&gt;=Resumen!$B$132,"Sí","No")))</f>
        <v>No</v>
      </c>
      <c r="BC2534" s="22" t="str">
        <f aca="false">IF(AND(N2534="Sí",AL2534="Sí",AI2534=0),"Sí","No")</f>
        <v>No</v>
      </c>
      <c r="BD2534" s="22" t="str">
        <f aca="false">IF(COUNTIF('Plan 9+1 (con Pehuamar)'!$A$2:$A$227,A2534)&gt;0,"Sí","No")</f>
        <v>No</v>
      </c>
    </row>
    <row r="2535" customFormat="false" ht="15" hidden="false" customHeight="true" outlineLevel="0" collapsed="false">
      <c r="A2535" s="6" t="n">
        <v>201187</v>
      </c>
      <c r="B2535" s="6" t="n">
        <v>16</v>
      </c>
      <c r="C2535" s="6" t="n">
        <v>1602</v>
      </c>
      <c r="D2535" s="6" t="s">
        <v>254</v>
      </c>
      <c r="E2535" s="6" t="s">
        <v>2682</v>
      </c>
      <c r="F2535" s="6" t="s">
        <v>196</v>
      </c>
      <c r="G2535" s="6" t="s">
        <v>130</v>
      </c>
      <c r="H2535" s="6" t="s">
        <v>1715</v>
      </c>
      <c r="I2535" s="27" t="n">
        <v>10</v>
      </c>
      <c r="J2535" s="27" t="n">
        <v>20</v>
      </c>
      <c r="K2535" s="27" t="n">
        <v>6</v>
      </c>
      <c r="L2535" s="28" t="n">
        <f aca="false">I2535+J2535</f>
        <v>30</v>
      </c>
      <c r="M2535" s="28" t="n">
        <f aca="false">L2535+K2535</f>
        <v>36</v>
      </c>
      <c r="N2535" s="22" t="str">
        <f aca="false">IF(I2535&gt;0,"Sí","No")</f>
        <v>Sí</v>
      </c>
      <c r="O2535" s="22" t="str">
        <f aca="false">IF(J2535&gt;0,"Sí","No")</f>
        <v>Sí</v>
      </c>
      <c r="P2535" s="22" t="str">
        <f aca="false">IF(K2535&gt;0,"Sí","No")</f>
        <v>Sí</v>
      </c>
      <c r="Q2535" s="22" t="str">
        <f aca="false">IF(OR(I2535&gt;0,J2535&gt;0),"Sí","No")</f>
        <v>Sí</v>
      </c>
      <c r="R2535" s="27" t="n">
        <v>1750</v>
      </c>
      <c r="S2535" s="27" t="n">
        <v>2500</v>
      </c>
      <c r="T2535" s="27" t="n">
        <v>1200</v>
      </c>
      <c r="U2535" s="27" t="n">
        <v>2000</v>
      </c>
      <c r="V2535" s="27" t="n">
        <v>3600</v>
      </c>
      <c r="W2535" s="12" t="n">
        <f aca="false">IF(AND(I2535&gt;0,R2535&gt;0),(S2535-R2535)/R2535,"")</f>
        <v>0.428571428571429</v>
      </c>
      <c r="X2535" s="12" t="n">
        <f aca="false">IF(AND(J2535&gt;0,T2535&gt;0),(U2535-T2535)/T2535,"")</f>
        <v>0.666666666666667</v>
      </c>
      <c r="Y2535" s="12" t="n">
        <f aca="false">IF(AND(K2535&gt;0,V2535&gt;0),(V2535-Resumen!$B$7)/Resumen!$B$7,"")</f>
        <v>0.44</v>
      </c>
      <c r="Z2535" s="28" t="n">
        <f aca="false">IF(AND(K2535&gt;0,I2535&gt;0,V2535&gt;0,S2535&gt;0),V2535-S2535,"")</f>
        <v>1100</v>
      </c>
      <c r="AA2535" s="12" t="n">
        <f aca="false">IF(Z2535&lt;&gt;"",Z2535/S2535,"")</f>
        <v>0.44</v>
      </c>
      <c r="AB2535" s="28" t="n">
        <f aca="false">IF(AND(K2535&gt;0,J2535&gt;0,V2535&gt;0,U2535&gt;0),V2535-U2535,"")</f>
        <v>1600</v>
      </c>
      <c r="AC2535" s="12" t="n">
        <f aca="false">IF(AB2535&lt;&gt;"",AB2535/U2535,"")</f>
        <v>0.8</v>
      </c>
      <c r="AD2535" s="27" t="n">
        <v>3</v>
      </c>
      <c r="AE2535" s="27" t="n">
        <v>2</v>
      </c>
      <c r="AF2535" s="27" t="n">
        <v>5</v>
      </c>
      <c r="AG2535" s="28" t="n">
        <f aca="false">AD2535+AE2535+AF2535</f>
        <v>10</v>
      </c>
      <c r="AH2535" s="12" t="n">
        <f aca="false">IF(AG2535&gt;0,AD2535/AG2535,"")</f>
        <v>0.3</v>
      </c>
      <c r="AI2535" s="27" t="n">
        <v>1</v>
      </c>
      <c r="AJ2535" s="27" t="n">
        <v>0</v>
      </c>
      <c r="AK2535" s="27" t="n">
        <v>1</v>
      </c>
      <c r="AL2535" s="22" t="str">
        <f aca="false">IF(OR(AJ2535&gt;0,AK2535&gt;0),"Sí","No")</f>
        <v>Sí</v>
      </c>
      <c r="AM2535" s="6" t="s">
        <v>198</v>
      </c>
      <c r="AN2535" s="6" t="s">
        <v>198</v>
      </c>
      <c r="AO2535" s="12" t="n">
        <f aca="false">IF(M2535&gt;0,K2535/M2535,"")</f>
        <v>0.166666666666667</v>
      </c>
      <c r="AP2535" s="22" t="str">
        <f aca="false">IF(M2535&gt;=Resumen!$B$5,"Alto","Bajo")</f>
        <v>Bajo</v>
      </c>
      <c r="AQ2535" s="22" t="str">
        <f aca="false">IF(AO2535&gt;=Resumen!$B$28,"Alto","Bajo")</f>
        <v>Bajo</v>
      </c>
      <c r="AR2535" s="22" t="str">
        <f aca="false">AP2535&amp;" Potencial / "&amp;AQ2535&amp;" Share"</f>
        <v>Bajo Potencial / Bajo Share</v>
      </c>
      <c r="AS2535" s="22" t="str">
        <f aca="false">IF(Q2535="Sí",IF(AO2535&gt;=Resumen!$B$29,"Alto","Bajo"),"")</f>
        <v>Bajo</v>
      </c>
      <c r="AT2535" s="22" t="str">
        <f aca="false">IF(AS2535&lt;&gt;"",AP2535&amp;" Potencial / "&amp;AS2535&amp;" Share","")</f>
        <v>Bajo Potencial / Bajo Share</v>
      </c>
      <c r="AU2535" s="22" t="str">
        <f aca="false">IF(AH2535="","Sin dato",IF(AH2535-AO2535&gt;Resumen!$B$6,"Sobre-exhibido",IF(AO2535-AH2535&gt;Resumen!$B$6,"Sub-exhibido","En línea")))</f>
        <v>Sobre-exhibido</v>
      </c>
      <c r="AV2535" s="22" t="n">
        <f aca="false">IF(AT2535="","",IF(AT2535="Alto Potencial / Bajo Share",1,IF(AT2535="Alto Potencial / Alto Share",2,IF(AT2535="Bajo Potencial / Alto Share",3,4))))</f>
        <v>4</v>
      </c>
      <c r="AW2535" s="22" t="str">
        <f aca="false">IF(Q2535="No","Sin competencia directa",IF(AV2535=1,"1 - Foco Conquista (Alto Pot / Bajo Share)",IF(AV2535=2,"2 - Foco Defensa (Alto Pot / Alto Share)",IF(AV2535=3,"3 - Monitoreo (Bajo Pot / Alto Share)","4 - Baja Prioridad (Bajo Pot / Bajo Share)"))))</f>
        <v>4 - Baja Prioridad (Bajo Pot / Bajo Share)</v>
      </c>
      <c r="AX2535" s="12" t="str">
        <f aca="false">IF(OR(IFERROR(AND(W2535&lt;&gt;"",Y2535&lt;&gt;"",Y2535-W2535&gt;Resumen!$B$8),FALSE()),IFERROR(AND(X2535&lt;&gt;"",Y2535&lt;&gt;"",Y2535-X2535&gt;Resumen!$B$8),FALSE())),MAX(IF(IFERROR(AND(W2535&lt;&gt;"",Y2535&lt;&gt;"",Y2535-W2535&gt;Resumen!$B$8),FALSE()),Y2535-W2535,0),IF(IFERROR(AND(X2535&lt;&gt;"",Y2535&lt;&gt;"",Y2535-X2535&gt;Resumen!$B$8),FALSE()),Y2535-X2535,0)),"")</f>
        <v/>
      </c>
      <c r="AY2535" s="22" t="str">
        <f aca="false">IF(OR(IFERROR(AND(W2535&lt;&gt;"",Y2535&lt;&gt;"",Y2535-W2535&gt;Resumen!$B$8),FALSE()),IFERROR(AND(X2535&lt;&gt;"",Y2535&lt;&gt;"",Y2535-X2535&gt;Resumen!$B$8),FALSE())),TRIM("Lays tiene mayor markup que "&amp;IF(IFERROR(AND(W2535&lt;&gt;"",Y2535&lt;&gt;"",Y2535-W2535&gt;Resumen!$B$8),FALSE()),"Quento ","")&amp;IF(IFERROR(AND(X2535&lt;&gt;"",Y2535&lt;&gt;"",Y2535-X2535&gt;Resumen!$B$8),FALSE()),"Julicroc ","")&amp;"en este PDV"),"")</f>
        <v/>
      </c>
      <c r="AZ2535" s="22" t="str">
        <f aca="false">IF(COUNTIF('Plan Pehuamar - Lista'!$A$2:$A$167,A2535)&gt;0,"Sí","No")</f>
        <v>No</v>
      </c>
      <c r="BA2535" s="22" t="str">
        <f aca="false">IF(COUNTIF('Plan Combo 9+1'!$A$2:$A$226,A2535)&gt;0,"Sí","No")</f>
        <v>No</v>
      </c>
      <c r="BB2535" s="22" t="str">
        <f aca="false">IF(AH2535="","No",IF(BA2535="Sí",IF((AO2535-AH2535)&gt;Resumen!$B$6,"Sí","No"),IF((AO2535-AH2535)&gt;=Resumen!$B$132,"Sí","No")))</f>
        <v>No</v>
      </c>
      <c r="BC2535" s="22" t="str">
        <f aca="false">IF(AND(N2535="Sí",AL2535="Sí",AI2535=0),"Sí","No")</f>
        <v>No</v>
      </c>
      <c r="BD2535" s="22" t="str">
        <f aca="false">IF(COUNTIF('Plan 9+1 (con Pehuamar)'!$A$2:$A$227,A2535)&gt;0,"Sí","No")</f>
        <v>No</v>
      </c>
    </row>
    <row r="2536" customFormat="false" ht="15" hidden="false" customHeight="true" outlineLevel="0" collapsed="false">
      <c r="A2536" s="6" t="n">
        <v>201578</v>
      </c>
      <c r="B2536" s="6" t="n">
        <v>16</v>
      </c>
      <c r="C2536" s="6" t="n">
        <v>1602</v>
      </c>
      <c r="D2536" s="6" t="s">
        <v>254</v>
      </c>
      <c r="E2536" s="6" t="s">
        <v>2683</v>
      </c>
      <c r="F2536" s="6" t="s">
        <v>196</v>
      </c>
      <c r="G2536" s="6" t="s">
        <v>130</v>
      </c>
      <c r="H2536" s="6" t="s">
        <v>1715</v>
      </c>
      <c r="I2536" s="27" t="n">
        <v>0</v>
      </c>
      <c r="J2536" s="27" t="n">
        <v>0</v>
      </c>
      <c r="K2536" s="27" t="n">
        <v>0.6</v>
      </c>
      <c r="L2536" s="28" t="n">
        <f aca="false">I2536+J2536</f>
        <v>0</v>
      </c>
      <c r="M2536" s="28" t="n">
        <f aca="false">L2536+K2536</f>
        <v>0.6</v>
      </c>
      <c r="N2536" s="22" t="str">
        <f aca="false">IF(I2536&gt;0,"Sí","No")</f>
        <v>No</v>
      </c>
      <c r="O2536" s="22" t="str">
        <f aca="false">IF(J2536&gt;0,"Sí","No")</f>
        <v>No</v>
      </c>
      <c r="P2536" s="22" t="str">
        <f aca="false">IF(K2536&gt;0,"Sí","No")</f>
        <v>Sí</v>
      </c>
      <c r="Q2536" s="22" t="str">
        <f aca="false">IF(OR(I2536&gt;0,J2536&gt;0),"Sí","No")</f>
        <v>No</v>
      </c>
      <c r="R2536" s="27"/>
      <c r="S2536" s="27"/>
      <c r="T2536" s="27"/>
      <c r="U2536" s="27"/>
      <c r="V2536" s="27"/>
      <c r="W2536" s="12" t="str">
        <f aca="false">IF(AND(I2536&gt;0,R2536&gt;0),(S2536-R2536)/R2536,"")</f>
        <v/>
      </c>
      <c r="X2536" s="12" t="str">
        <f aca="false">IF(AND(J2536&gt;0,T2536&gt;0),(U2536-T2536)/T2536,"")</f>
        <v/>
      </c>
      <c r="Y2536" s="12" t="str">
        <f aca="false">IF(AND(K2536&gt;0,V2536&gt;0),(V2536-Resumen!$B$7)/Resumen!$B$7,"")</f>
        <v/>
      </c>
      <c r="Z2536" s="28" t="str">
        <f aca="false">IF(AND(K2536&gt;0,I2536&gt;0,V2536&gt;0,S2536&gt;0),V2536-S2536,"")</f>
        <v/>
      </c>
      <c r="AA2536" s="12" t="str">
        <f aca="false">IF(Z2536&lt;&gt;"",Z2536/S2536,"")</f>
        <v/>
      </c>
      <c r="AB2536" s="28" t="str">
        <f aca="false">IF(AND(K2536&gt;0,J2536&gt;0,V2536&gt;0,U2536&gt;0),V2536-U2536,"")</f>
        <v/>
      </c>
      <c r="AC2536" s="12" t="str">
        <f aca="false">IF(AB2536&lt;&gt;"",AB2536/U2536,"")</f>
        <v/>
      </c>
      <c r="AD2536" s="27" t="n">
        <v>0</v>
      </c>
      <c r="AE2536" s="27" t="n">
        <v>0</v>
      </c>
      <c r="AF2536" s="27" t="n">
        <v>0</v>
      </c>
      <c r="AG2536" s="28" t="n">
        <f aca="false">AD2536+AE2536+AF2536</f>
        <v>0</v>
      </c>
      <c r="AH2536" s="12" t="str">
        <f aca="false">IF(AG2536&gt;0,AD2536/AG2536,"")</f>
        <v/>
      </c>
      <c r="AI2536" s="27" t="n">
        <v>0</v>
      </c>
      <c r="AJ2536" s="27" t="n">
        <v>0</v>
      </c>
      <c r="AK2536" s="27" t="n">
        <v>0</v>
      </c>
      <c r="AL2536" s="22" t="str">
        <f aca="false">IF(OR(AJ2536&gt;0,AK2536&gt;0),"Sí","No")</f>
        <v>No</v>
      </c>
      <c r="AM2536" s="6"/>
      <c r="AN2536" s="6"/>
      <c r="AO2536" s="12" t="n">
        <f aca="false">IF(M2536&gt;0,K2536/M2536,"")</f>
        <v>1</v>
      </c>
      <c r="AP2536" s="22" t="str">
        <f aca="false">IF(M2536&gt;=Resumen!$B$5,"Alto","Bajo")</f>
        <v>Bajo</v>
      </c>
      <c r="AQ2536" s="22" t="str">
        <f aca="false">IF(AO2536&gt;=Resumen!$B$28,"Alto","Bajo")</f>
        <v>Alto</v>
      </c>
      <c r="AR2536" s="22" t="str">
        <f aca="false">AP2536&amp;" Potencial / "&amp;AQ2536&amp;" Share"</f>
        <v>Bajo Potencial / Alto Share</v>
      </c>
      <c r="AS2536" s="22" t="str">
        <f aca="false">IF(Q2536="Sí",IF(AO2536&gt;=Resumen!$B$29,"Alto","Bajo"),"")</f>
        <v/>
      </c>
      <c r="AT2536" s="22" t="str">
        <f aca="false">IF(AS2536&lt;&gt;"",AP2536&amp;" Potencial / "&amp;AS2536&amp;" Share","")</f>
        <v/>
      </c>
      <c r="AU2536" s="22" t="str">
        <f aca="false">IF(AH2536="","Sin dato",IF(AH2536-AO2536&gt;Resumen!$B$6,"Sobre-exhibido",IF(AO2536-AH2536&gt;Resumen!$B$6,"Sub-exhibido","En línea")))</f>
        <v>Sin dato</v>
      </c>
      <c r="AV2536" s="22" t="str">
        <f aca="false">IF(AT2536="","",IF(AT2536="Alto Potencial / Bajo Share",1,IF(AT2536="Alto Potencial / Alto Share",2,IF(AT2536="Bajo Potencial / Alto Share",3,4))))</f>
        <v/>
      </c>
      <c r="AW2536" s="22" t="str">
        <f aca="false">IF(Q2536="No","Sin competencia directa",IF(AV2536=1,"1 - Foco Conquista (Alto Pot / Bajo Share)",IF(AV2536=2,"2 - Foco Defensa (Alto Pot / Alto Share)",IF(AV2536=3,"3 - Monitoreo (Bajo Pot / Alto Share)","4 - Baja Prioridad (Bajo Pot / Bajo Share)"))))</f>
        <v>Sin competencia directa</v>
      </c>
      <c r="AX2536" s="12" t="str">
        <f aca="false">IF(OR(IFERROR(AND(W2536&lt;&gt;"",Y2536&lt;&gt;"",Y2536-W2536&gt;Resumen!$B$8),FALSE()),IFERROR(AND(X2536&lt;&gt;"",Y2536&lt;&gt;"",Y2536-X2536&gt;Resumen!$B$8),FALSE())),MAX(IF(IFERROR(AND(W2536&lt;&gt;"",Y2536&lt;&gt;"",Y2536-W2536&gt;Resumen!$B$8),FALSE()),Y2536-W2536,0),IF(IFERROR(AND(X2536&lt;&gt;"",Y2536&lt;&gt;"",Y2536-X2536&gt;Resumen!$B$8),FALSE()),Y2536-X2536,0)),"")</f>
        <v/>
      </c>
      <c r="AY2536" s="22" t="str">
        <f aca="false">IF(OR(IFERROR(AND(W2536&lt;&gt;"",Y2536&lt;&gt;"",Y2536-W2536&gt;Resumen!$B$8),FALSE()),IFERROR(AND(X2536&lt;&gt;"",Y2536&lt;&gt;"",Y2536-X2536&gt;Resumen!$B$8),FALSE())),TRIM("Lays tiene mayor markup que "&amp;IF(IFERROR(AND(W2536&lt;&gt;"",Y2536&lt;&gt;"",Y2536-W2536&gt;Resumen!$B$8),FALSE()),"Quento ","")&amp;IF(IFERROR(AND(X2536&lt;&gt;"",Y2536&lt;&gt;"",Y2536-X2536&gt;Resumen!$B$8),FALSE()),"Julicroc ","")&amp;"en este PDV"),"")</f>
        <v/>
      </c>
      <c r="AZ2536" s="22" t="str">
        <f aca="false">IF(COUNTIF('Plan Pehuamar - Lista'!$A$2:$A$167,A2536)&gt;0,"Sí","No")</f>
        <v>No</v>
      </c>
      <c r="BA2536" s="22" t="str">
        <f aca="false">IF(COUNTIF('Plan Combo 9+1'!$A$2:$A$226,A2536)&gt;0,"Sí","No")</f>
        <v>No</v>
      </c>
      <c r="BB2536" s="22" t="str">
        <f aca="false">IF(AH2536="","No",IF(BA2536="Sí",IF((AO2536-AH2536)&gt;Resumen!$B$6,"Sí","No"),IF((AO2536-AH2536)&gt;=Resumen!$B$132,"Sí","No")))</f>
        <v>No</v>
      </c>
      <c r="BC2536" s="22" t="str">
        <f aca="false">IF(AND(N2536="Sí",AL2536="Sí",AI2536=0),"Sí","No")</f>
        <v>No</v>
      </c>
      <c r="BD2536" s="22" t="str">
        <f aca="false">IF(COUNTIF('Plan 9+1 (con Pehuamar)'!$A$2:$A$227,A2536)&gt;0,"Sí","No")</f>
        <v>No</v>
      </c>
    </row>
    <row r="2537" customFormat="false" ht="15" hidden="false" customHeight="true" outlineLevel="0" collapsed="false">
      <c r="A2537" s="6" t="n">
        <v>201697</v>
      </c>
      <c r="B2537" s="6" t="n">
        <v>16</v>
      </c>
      <c r="C2537" s="6" t="n">
        <v>1602</v>
      </c>
      <c r="D2537" s="6" t="s">
        <v>254</v>
      </c>
      <c r="E2537" s="6" t="s">
        <v>2684</v>
      </c>
      <c r="F2537" s="6" t="s">
        <v>196</v>
      </c>
      <c r="G2537" s="6" t="s">
        <v>130</v>
      </c>
      <c r="H2537" s="6" t="s">
        <v>1715</v>
      </c>
      <c r="I2537" s="27" t="n">
        <v>0</v>
      </c>
      <c r="J2537" s="27" t="n">
        <v>0</v>
      </c>
      <c r="K2537" s="27" t="n">
        <v>3.8</v>
      </c>
      <c r="L2537" s="28" t="n">
        <f aca="false">I2537+J2537</f>
        <v>0</v>
      </c>
      <c r="M2537" s="28" t="n">
        <f aca="false">L2537+K2537</f>
        <v>3.8</v>
      </c>
      <c r="N2537" s="22" t="str">
        <f aca="false">IF(I2537&gt;0,"Sí","No")</f>
        <v>No</v>
      </c>
      <c r="O2537" s="22" t="str">
        <f aca="false">IF(J2537&gt;0,"Sí","No")</f>
        <v>No</v>
      </c>
      <c r="P2537" s="22" t="str">
        <f aca="false">IF(K2537&gt;0,"Sí","No")</f>
        <v>Sí</v>
      </c>
      <c r="Q2537" s="22" t="str">
        <f aca="false">IF(OR(I2537&gt;0,J2537&gt;0),"Sí","No")</f>
        <v>No</v>
      </c>
      <c r="R2537" s="27"/>
      <c r="S2537" s="27"/>
      <c r="T2537" s="27"/>
      <c r="U2537" s="27"/>
      <c r="V2537" s="27"/>
      <c r="W2537" s="12" t="str">
        <f aca="false">IF(AND(I2537&gt;0,R2537&gt;0),(S2537-R2537)/R2537,"")</f>
        <v/>
      </c>
      <c r="X2537" s="12" t="str">
        <f aca="false">IF(AND(J2537&gt;0,T2537&gt;0),(U2537-T2537)/T2537,"")</f>
        <v/>
      </c>
      <c r="Y2537" s="12" t="str">
        <f aca="false">IF(AND(K2537&gt;0,V2537&gt;0),(V2537-Resumen!$B$7)/Resumen!$B$7,"")</f>
        <v/>
      </c>
      <c r="Z2537" s="28" t="str">
        <f aca="false">IF(AND(K2537&gt;0,I2537&gt;0,V2537&gt;0,S2537&gt;0),V2537-S2537,"")</f>
        <v/>
      </c>
      <c r="AA2537" s="12" t="str">
        <f aca="false">IF(Z2537&lt;&gt;"",Z2537/S2537,"")</f>
        <v/>
      </c>
      <c r="AB2537" s="28" t="str">
        <f aca="false">IF(AND(K2537&gt;0,J2537&gt;0,V2537&gt;0,U2537&gt;0),V2537-U2537,"")</f>
        <v/>
      </c>
      <c r="AC2537" s="12" t="str">
        <f aca="false">IF(AB2537&lt;&gt;"",AB2537/U2537,"")</f>
        <v/>
      </c>
      <c r="AD2537" s="27" t="n">
        <v>0</v>
      </c>
      <c r="AE2537" s="27" t="n">
        <v>0</v>
      </c>
      <c r="AF2537" s="27" t="n">
        <v>0</v>
      </c>
      <c r="AG2537" s="28" t="n">
        <f aca="false">AD2537+AE2537+AF2537</f>
        <v>0</v>
      </c>
      <c r="AH2537" s="12" t="str">
        <f aca="false">IF(AG2537&gt;0,AD2537/AG2537,"")</f>
        <v/>
      </c>
      <c r="AI2537" s="27" t="n">
        <v>0</v>
      </c>
      <c r="AJ2537" s="27" t="n">
        <v>0</v>
      </c>
      <c r="AK2537" s="27" t="n">
        <v>0</v>
      </c>
      <c r="AL2537" s="22" t="str">
        <f aca="false">IF(OR(AJ2537&gt;0,AK2537&gt;0),"Sí","No")</f>
        <v>No</v>
      </c>
      <c r="AM2537" s="6"/>
      <c r="AN2537" s="6"/>
      <c r="AO2537" s="12" t="n">
        <f aca="false">IF(M2537&gt;0,K2537/M2537,"")</f>
        <v>1</v>
      </c>
      <c r="AP2537" s="22" t="str">
        <f aca="false">IF(M2537&gt;=Resumen!$B$5,"Alto","Bajo")</f>
        <v>Bajo</v>
      </c>
      <c r="AQ2537" s="22" t="str">
        <f aca="false">IF(AO2537&gt;=Resumen!$B$28,"Alto","Bajo")</f>
        <v>Alto</v>
      </c>
      <c r="AR2537" s="22" t="str">
        <f aca="false">AP2537&amp;" Potencial / "&amp;AQ2537&amp;" Share"</f>
        <v>Bajo Potencial / Alto Share</v>
      </c>
      <c r="AS2537" s="22" t="str">
        <f aca="false">IF(Q2537="Sí",IF(AO2537&gt;=Resumen!$B$29,"Alto","Bajo"),"")</f>
        <v/>
      </c>
      <c r="AT2537" s="22" t="str">
        <f aca="false">IF(AS2537&lt;&gt;"",AP2537&amp;" Potencial / "&amp;AS2537&amp;" Share","")</f>
        <v/>
      </c>
      <c r="AU2537" s="22" t="str">
        <f aca="false">IF(AH2537="","Sin dato",IF(AH2537-AO2537&gt;Resumen!$B$6,"Sobre-exhibido",IF(AO2537-AH2537&gt;Resumen!$B$6,"Sub-exhibido","En línea")))</f>
        <v>Sin dato</v>
      </c>
      <c r="AV2537" s="22" t="str">
        <f aca="false">IF(AT2537="","",IF(AT2537="Alto Potencial / Bajo Share",1,IF(AT2537="Alto Potencial / Alto Share",2,IF(AT2537="Bajo Potencial / Alto Share",3,4))))</f>
        <v/>
      </c>
      <c r="AW2537" s="22" t="str">
        <f aca="false">IF(Q2537="No","Sin competencia directa",IF(AV2537=1,"1 - Foco Conquista (Alto Pot / Bajo Share)",IF(AV2537=2,"2 - Foco Defensa (Alto Pot / Alto Share)",IF(AV2537=3,"3 - Monitoreo (Bajo Pot / Alto Share)","4 - Baja Prioridad (Bajo Pot / Bajo Share)"))))</f>
        <v>Sin competencia directa</v>
      </c>
      <c r="AX2537" s="12" t="str">
        <f aca="false">IF(OR(IFERROR(AND(W2537&lt;&gt;"",Y2537&lt;&gt;"",Y2537-W2537&gt;Resumen!$B$8),FALSE()),IFERROR(AND(X2537&lt;&gt;"",Y2537&lt;&gt;"",Y2537-X2537&gt;Resumen!$B$8),FALSE())),MAX(IF(IFERROR(AND(W2537&lt;&gt;"",Y2537&lt;&gt;"",Y2537-W2537&gt;Resumen!$B$8),FALSE()),Y2537-W2537,0),IF(IFERROR(AND(X2537&lt;&gt;"",Y2537&lt;&gt;"",Y2537-X2537&gt;Resumen!$B$8),FALSE()),Y2537-X2537,0)),"")</f>
        <v/>
      </c>
      <c r="AY2537" s="22" t="str">
        <f aca="false">IF(OR(IFERROR(AND(W2537&lt;&gt;"",Y2537&lt;&gt;"",Y2537-W2537&gt;Resumen!$B$8),FALSE()),IFERROR(AND(X2537&lt;&gt;"",Y2537&lt;&gt;"",Y2537-X2537&gt;Resumen!$B$8),FALSE())),TRIM("Lays tiene mayor markup que "&amp;IF(IFERROR(AND(W2537&lt;&gt;"",Y2537&lt;&gt;"",Y2537-W2537&gt;Resumen!$B$8),FALSE()),"Quento ","")&amp;IF(IFERROR(AND(X2537&lt;&gt;"",Y2537&lt;&gt;"",Y2537-X2537&gt;Resumen!$B$8),FALSE()),"Julicroc ","")&amp;"en este PDV"),"")</f>
        <v/>
      </c>
      <c r="AZ2537" s="22" t="str">
        <f aca="false">IF(COUNTIF('Plan Pehuamar - Lista'!$A$2:$A$167,A2537)&gt;0,"Sí","No")</f>
        <v>No</v>
      </c>
      <c r="BA2537" s="22" t="str">
        <f aca="false">IF(COUNTIF('Plan Combo 9+1'!$A$2:$A$226,A2537)&gt;0,"Sí","No")</f>
        <v>No</v>
      </c>
      <c r="BB2537" s="22" t="str">
        <f aca="false">IF(AH2537="","No",IF(BA2537="Sí",IF((AO2537-AH2537)&gt;Resumen!$B$6,"Sí","No"),IF((AO2537-AH2537)&gt;=Resumen!$B$132,"Sí","No")))</f>
        <v>No</v>
      </c>
      <c r="BC2537" s="22" t="str">
        <f aca="false">IF(AND(N2537="Sí",AL2537="Sí",AI2537=0),"Sí","No")</f>
        <v>No</v>
      </c>
      <c r="BD2537" s="22" t="str">
        <f aca="false">IF(COUNTIF('Plan 9+1 (con Pehuamar)'!$A$2:$A$227,A2537)&gt;0,"Sí","No")</f>
        <v>No</v>
      </c>
    </row>
    <row r="2538" customFormat="false" ht="15" hidden="false" customHeight="true" outlineLevel="0" collapsed="false">
      <c r="A2538" s="6" t="n">
        <v>201811</v>
      </c>
      <c r="B2538" s="6" t="n">
        <v>16</v>
      </c>
      <c r="C2538" s="6" t="n">
        <v>1602</v>
      </c>
      <c r="D2538" s="6" t="s">
        <v>254</v>
      </c>
      <c r="E2538" s="6" t="s">
        <v>2685</v>
      </c>
      <c r="F2538" s="6" t="s">
        <v>466</v>
      </c>
      <c r="G2538" s="6" t="s">
        <v>130</v>
      </c>
      <c r="H2538" s="6" t="s">
        <v>1715</v>
      </c>
      <c r="I2538" s="27" t="n">
        <v>0</v>
      </c>
      <c r="J2538" s="27" t="n">
        <v>0</v>
      </c>
      <c r="K2538" s="27" t="n">
        <v>1.6</v>
      </c>
      <c r="L2538" s="28" t="n">
        <f aca="false">I2538+J2538</f>
        <v>0</v>
      </c>
      <c r="M2538" s="28" t="n">
        <f aca="false">L2538+K2538</f>
        <v>1.6</v>
      </c>
      <c r="N2538" s="22" t="str">
        <f aca="false">IF(I2538&gt;0,"Sí","No")</f>
        <v>No</v>
      </c>
      <c r="O2538" s="22" t="str">
        <f aca="false">IF(J2538&gt;0,"Sí","No")</f>
        <v>No</v>
      </c>
      <c r="P2538" s="22" t="str">
        <f aca="false">IF(K2538&gt;0,"Sí","No")</f>
        <v>Sí</v>
      </c>
      <c r="Q2538" s="22" t="str">
        <f aca="false">IF(OR(I2538&gt;0,J2538&gt;0),"Sí","No")</f>
        <v>No</v>
      </c>
      <c r="R2538" s="27"/>
      <c r="S2538" s="27"/>
      <c r="T2538" s="27"/>
      <c r="U2538" s="27"/>
      <c r="V2538" s="27"/>
      <c r="W2538" s="12" t="str">
        <f aca="false">IF(AND(I2538&gt;0,R2538&gt;0),(S2538-R2538)/R2538,"")</f>
        <v/>
      </c>
      <c r="X2538" s="12" t="str">
        <f aca="false">IF(AND(J2538&gt;0,T2538&gt;0),(U2538-T2538)/T2538,"")</f>
        <v/>
      </c>
      <c r="Y2538" s="12" t="str">
        <f aca="false">IF(AND(K2538&gt;0,V2538&gt;0),(V2538-Resumen!$B$7)/Resumen!$B$7,"")</f>
        <v/>
      </c>
      <c r="Z2538" s="28" t="str">
        <f aca="false">IF(AND(K2538&gt;0,I2538&gt;0,V2538&gt;0,S2538&gt;0),V2538-S2538,"")</f>
        <v/>
      </c>
      <c r="AA2538" s="12" t="str">
        <f aca="false">IF(Z2538&lt;&gt;"",Z2538/S2538,"")</f>
        <v/>
      </c>
      <c r="AB2538" s="28" t="str">
        <f aca="false">IF(AND(K2538&gt;0,J2538&gt;0,V2538&gt;0,U2538&gt;0),V2538-U2538,"")</f>
        <v/>
      </c>
      <c r="AC2538" s="12" t="str">
        <f aca="false">IF(AB2538&lt;&gt;"",AB2538/U2538,"")</f>
        <v/>
      </c>
      <c r="AD2538" s="27" t="n">
        <v>0</v>
      </c>
      <c r="AE2538" s="27" t="n">
        <v>0</v>
      </c>
      <c r="AF2538" s="27" t="n">
        <v>0</v>
      </c>
      <c r="AG2538" s="28" t="n">
        <f aca="false">AD2538+AE2538+AF2538</f>
        <v>0</v>
      </c>
      <c r="AH2538" s="12" t="str">
        <f aca="false">IF(AG2538&gt;0,AD2538/AG2538,"")</f>
        <v/>
      </c>
      <c r="AI2538" s="27" t="n">
        <v>0</v>
      </c>
      <c r="AJ2538" s="27" t="n">
        <v>0</v>
      </c>
      <c r="AK2538" s="27" t="n">
        <v>0</v>
      </c>
      <c r="AL2538" s="22" t="str">
        <f aca="false">IF(OR(AJ2538&gt;0,AK2538&gt;0),"Sí","No")</f>
        <v>No</v>
      </c>
      <c r="AM2538" s="6"/>
      <c r="AN2538" s="6"/>
      <c r="AO2538" s="12" t="n">
        <f aca="false">IF(M2538&gt;0,K2538/M2538,"")</f>
        <v>1</v>
      </c>
      <c r="AP2538" s="22" t="str">
        <f aca="false">IF(M2538&gt;=Resumen!$B$5,"Alto","Bajo")</f>
        <v>Bajo</v>
      </c>
      <c r="AQ2538" s="22" t="str">
        <f aca="false">IF(AO2538&gt;=Resumen!$B$28,"Alto","Bajo")</f>
        <v>Alto</v>
      </c>
      <c r="AR2538" s="22" t="str">
        <f aca="false">AP2538&amp;" Potencial / "&amp;AQ2538&amp;" Share"</f>
        <v>Bajo Potencial / Alto Share</v>
      </c>
      <c r="AS2538" s="22" t="str">
        <f aca="false">IF(Q2538="Sí",IF(AO2538&gt;=Resumen!$B$29,"Alto","Bajo"),"")</f>
        <v/>
      </c>
      <c r="AT2538" s="22" t="str">
        <f aca="false">IF(AS2538&lt;&gt;"",AP2538&amp;" Potencial / "&amp;AS2538&amp;" Share","")</f>
        <v/>
      </c>
      <c r="AU2538" s="22" t="str">
        <f aca="false">IF(AH2538="","Sin dato",IF(AH2538-AO2538&gt;Resumen!$B$6,"Sobre-exhibido",IF(AO2538-AH2538&gt;Resumen!$B$6,"Sub-exhibido","En línea")))</f>
        <v>Sin dato</v>
      </c>
      <c r="AV2538" s="22" t="str">
        <f aca="false">IF(AT2538="","",IF(AT2538="Alto Potencial / Bajo Share",1,IF(AT2538="Alto Potencial / Alto Share",2,IF(AT2538="Bajo Potencial / Alto Share",3,4))))</f>
        <v/>
      </c>
      <c r="AW2538" s="22" t="str">
        <f aca="false">IF(Q2538="No","Sin competencia directa",IF(AV2538=1,"1 - Foco Conquista (Alto Pot / Bajo Share)",IF(AV2538=2,"2 - Foco Defensa (Alto Pot / Alto Share)",IF(AV2538=3,"3 - Monitoreo (Bajo Pot / Alto Share)","4 - Baja Prioridad (Bajo Pot / Bajo Share)"))))</f>
        <v>Sin competencia directa</v>
      </c>
      <c r="AX2538" s="12" t="str">
        <f aca="false">IF(OR(IFERROR(AND(W2538&lt;&gt;"",Y2538&lt;&gt;"",Y2538-W2538&gt;Resumen!$B$8),FALSE()),IFERROR(AND(X2538&lt;&gt;"",Y2538&lt;&gt;"",Y2538-X2538&gt;Resumen!$B$8),FALSE())),MAX(IF(IFERROR(AND(W2538&lt;&gt;"",Y2538&lt;&gt;"",Y2538-W2538&gt;Resumen!$B$8),FALSE()),Y2538-W2538,0),IF(IFERROR(AND(X2538&lt;&gt;"",Y2538&lt;&gt;"",Y2538-X2538&gt;Resumen!$B$8),FALSE()),Y2538-X2538,0)),"")</f>
        <v/>
      </c>
      <c r="AY2538" s="22" t="str">
        <f aca="false">IF(OR(IFERROR(AND(W2538&lt;&gt;"",Y2538&lt;&gt;"",Y2538-W2538&gt;Resumen!$B$8),FALSE()),IFERROR(AND(X2538&lt;&gt;"",Y2538&lt;&gt;"",Y2538-X2538&gt;Resumen!$B$8),FALSE())),TRIM("Lays tiene mayor markup que "&amp;IF(IFERROR(AND(W2538&lt;&gt;"",Y2538&lt;&gt;"",Y2538-W2538&gt;Resumen!$B$8),FALSE()),"Quento ","")&amp;IF(IFERROR(AND(X2538&lt;&gt;"",Y2538&lt;&gt;"",Y2538-X2538&gt;Resumen!$B$8),FALSE()),"Julicroc ","")&amp;"en este PDV"),"")</f>
        <v/>
      </c>
      <c r="AZ2538" s="22" t="str">
        <f aca="false">IF(COUNTIF('Plan Pehuamar - Lista'!$A$2:$A$167,A2538)&gt;0,"Sí","No")</f>
        <v>No</v>
      </c>
      <c r="BA2538" s="22" t="str">
        <f aca="false">IF(COUNTIF('Plan Combo 9+1'!$A$2:$A$226,A2538)&gt;0,"Sí","No")</f>
        <v>No</v>
      </c>
      <c r="BB2538" s="22" t="str">
        <f aca="false">IF(AH2538="","No",IF(BA2538="Sí",IF((AO2538-AH2538)&gt;Resumen!$B$6,"Sí","No"),IF((AO2538-AH2538)&gt;=Resumen!$B$132,"Sí","No")))</f>
        <v>No</v>
      </c>
      <c r="BC2538" s="22" t="str">
        <f aca="false">IF(AND(N2538="Sí",AL2538="Sí",AI2538=0),"Sí","No")</f>
        <v>No</v>
      </c>
      <c r="BD2538" s="22" t="str">
        <f aca="false">IF(COUNTIF('Plan 9+1 (con Pehuamar)'!$A$2:$A$227,A2538)&gt;0,"Sí","No")</f>
        <v>No</v>
      </c>
    </row>
    <row r="2539" customFormat="false" ht="15" hidden="false" customHeight="true" outlineLevel="0" collapsed="false">
      <c r="A2539" s="6" t="n">
        <v>201813</v>
      </c>
      <c r="B2539" s="6" t="n">
        <v>16</v>
      </c>
      <c r="C2539" s="6" t="n">
        <v>1602</v>
      </c>
      <c r="D2539" s="6" t="s">
        <v>254</v>
      </c>
      <c r="E2539" s="6" t="s">
        <v>2686</v>
      </c>
      <c r="F2539" s="6" t="s">
        <v>201</v>
      </c>
      <c r="G2539" s="6" t="s">
        <v>130</v>
      </c>
      <c r="H2539" s="6" t="s">
        <v>1715</v>
      </c>
      <c r="I2539" s="27" t="n">
        <v>10</v>
      </c>
      <c r="J2539" s="27" t="n">
        <v>25</v>
      </c>
      <c r="K2539" s="27" t="n">
        <v>15</v>
      </c>
      <c r="L2539" s="28" t="n">
        <f aca="false">I2539+J2539</f>
        <v>35</v>
      </c>
      <c r="M2539" s="28" t="n">
        <f aca="false">L2539+K2539</f>
        <v>50</v>
      </c>
      <c r="N2539" s="22" t="str">
        <f aca="false">IF(I2539&gt;0,"Sí","No")</f>
        <v>Sí</v>
      </c>
      <c r="O2539" s="22" t="str">
        <f aca="false">IF(J2539&gt;0,"Sí","No")</f>
        <v>Sí</v>
      </c>
      <c r="P2539" s="22" t="str">
        <f aca="false">IF(K2539&gt;0,"Sí","No")</f>
        <v>Sí</v>
      </c>
      <c r="Q2539" s="22" t="str">
        <f aca="false">IF(OR(I2539&gt;0,J2539&gt;0),"Sí","No")</f>
        <v>Sí</v>
      </c>
      <c r="R2539" s="27" t="n">
        <v>1750</v>
      </c>
      <c r="S2539" s="27" t="n">
        <v>2500</v>
      </c>
      <c r="T2539" s="27" t="n">
        <v>1200</v>
      </c>
      <c r="U2539" s="27" t="n">
        <v>2000</v>
      </c>
      <c r="V2539" s="27" t="n">
        <v>3600</v>
      </c>
      <c r="W2539" s="12" t="n">
        <f aca="false">IF(AND(I2539&gt;0,R2539&gt;0),(S2539-R2539)/R2539,"")</f>
        <v>0.428571428571429</v>
      </c>
      <c r="X2539" s="12" t="n">
        <f aca="false">IF(AND(J2539&gt;0,T2539&gt;0),(U2539-T2539)/T2539,"")</f>
        <v>0.666666666666667</v>
      </c>
      <c r="Y2539" s="12" t="n">
        <f aca="false">IF(AND(K2539&gt;0,V2539&gt;0),(V2539-Resumen!$B$7)/Resumen!$B$7,"")</f>
        <v>0.44</v>
      </c>
      <c r="Z2539" s="28" t="n">
        <f aca="false">IF(AND(K2539&gt;0,I2539&gt;0,V2539&gt;0,S2539&gt;0),V2539-S2539,"")</f>
        <v>1100</v>
      </c>
      <c r="AA2539" s="12" t="n">
        <f aca="false">IF(Z2539&lt;&gt;"",Z2539/S2539,"")</f>
        <v>0.44</v>
      </c>
      <c r="AB2539" s="28" t="n">
        <f aca="false">IF(AND(K2539&gt;0,J2539&gt;0,V2539&gt;0,U2539&gt;0),V2539-U2539,"")</f>
        <v>1600</v>
      </c>
      <c r="AC2539" s="12" t="n">
        <f aca="false">IF(AB2539&lt;&gt;"",AB2539/U2539,"")</f>
        <v>0.8</v>
      </c>
      <c r="AD2539" s="27" t="n">
        <v>4</v>
      </c>
      <c r="AE2539" s="27" t="n">
        <v>2</v>
      </c>
      <c r="AF2539" s="27" t="n">
        <v>5</v>
      </c>
      <c r="AG2539" s="28" t="n">
        <f aca="false">AD2539+AE2539+AF2539</f>
        <v>11</v>
      </c>
      <c r="AH2539" s="12" t="n">
        <f aca="false">IF(AG2539&gt;0,AD2539/AG2539,"")</f>
        <v>0.363636363636364</v>
      </c>
      <c r="AI2539" s="27" t="n">
        <v>1</v>
      </c>
      <c r="AJ2539" s="27" t="n">
        <v>0</v>
      </c>
      <c r="AK2539" s="27" t="n">
        <v>1</v>
      </c>
      <c r="AL2539" s="22" t="str">
        <f aca="false">IF(OR(AJ2539&gt;0,AK2539&gt;0),"Sí","No")</f>
        <v>Sí</v>
      </c>
      <c r="AM2539" s="6" t="s">
        <v>198</v>
      </c>
      <c r="AN2539" s="6" t="s">
        <v>198</v>
      </c>
      <c r="AO2539" s="12" t="n">
        <f aca="false">IF(M2539&gt;0,K2539/M2539,"")</f>
        <v>0.3</v>
      </c>
      <c r="AP2539" s="22" t="str">
        <f aca="false">IF(M2539&gt;=Resumen!$B$5,"Alto","Bajo")</f>
        <v>Alto</v>
      </c>
      <c r="AQ2539" s="22" t="str">
        <f aca="false">IF(AO2539&gt;=Resumen!$B$28,"Alto","Bajo")</f>
        <v>Bajo</v>
      </c>
      <c r="AR2539" s="22" t="str">
        <f aca="false">AP2539&amp;" Potencial / "&amp;AQ2539&amp;" Share"</f>
        <v>Alto Potencial / Bajo Share</v>
      </c>
      <c r="AS2539" s="22" t="str">
        <f aca="false">IF(Q2539="Sí",IF(AO2539&gt;=Resumen!$B$29,"Alto","Bajo"),"")</f>
        <v>Bajo</v>
      </c>
      <c r="AT2539" s="22" t="str">
        <f aca="false">IF(AS2539&lt;&gt;"",AP2539&amp;" Potencial / "&amp;AS2539&amp;" Share","")</f>
        <v>Alto Potencial / Bajo Share</v>
      </c>
      <c r="AU2539" s="22" t="str">
        <f aca="false">IF(AH2539="","Sin dato",IF(AH2539-AO2539&gt;Resumen!$B$6,"Sobre-exhibido",IF(AO2539-AH2539&gt;Resumen!$B$6,"Sub-exhibido","En línea")))</f>
        <v>Sobre-exhibido</v>
      </c>
      <c r="AV2539" s="22" t="n">
        <f aca="false">IF(AT2539="","",IF(AT2539="Alto Potencial / Bajo Share",1,IF(AT2539="Alto Potencial / Alto Share",2,IF(AT2539="Bajo Potencial / Alto Share",3,4))))</f>
        <v>1</v>
      </c>
      <c r="AW2539" s="22" t="str">
        <f aca="false">IF(Q2539="No","Sin competencia directa",IF(AV2539=1,"1 - Foco Conquista (Alto Pot / Bajo Share)",IF(AV2539=2,"2 - Foco Defensa (Alto Pot / Alto Share)",IF(AV2539=3,"3 - Monitoreo (Bajo Pot / Alto Share)","4 - Baja Prioridad (Bajo Pot / Bajo Share)"))))</f>
        <v>1 - Foco Conquista (Alto Pot / Bajo Share)</v>
      </c>
      <c r="AX2539" s="12" t="str">
        <f aca="false">IF(OR(IFERROR(AND(W2539&lt;&gt;"",Y2539&lt;&gt;"",Y2539-W2539&gt;Resumen!$B$8),FALSE()),IFERROR(AND(X2539&lt;&gt;"",Y2539&lt;&gt;"",Y2539-X2539&gt;Resumen!$B$8),FALSE())),MAX(IF(IFERROR(AND(W2539&lt;&gt;"",Y2539&lt;&gt;"",Y2539-W2539&gt;Resumen!$B$8),FALSE()),Y2539-W2539,0),IF(IFERROR(AND(X2539&lt;&gt;"",Y2539&lt;&gt;"",Y2539-X2539&gt;Resumen!$B$8),FALSE()),Y2539-X2539,0)),"")</f>
        <v/>
      </c>
      <c r="AY2539" s="22" t="str">
        <f aca="false">IF(OR(IFERROR(AND(W2539&lt;&gt;"",Y2539&lt;&gt;"",Y2539-W2539&gt;Resumen!$B$8),FALSE()),IFERROR(AND(X2539&lt;&gt;"",Y2539&lt;&gt;"",Y2539-X2539&gt;Resumen!$B$8),FALSE())),TRIM("Lays tiene mayor markup que "&amp;IF(IFERROR(AND(W2539&lt;&gt;"",Y2539&lt;&gt;"",Y2539-W2539&gt;Resumen!$B$8),FALSE()),"Quento ","")&amp;IF(IFERROR(AND(X2539&lt;&gt;"",Y2539&lt;&gt;"",Y2539-X2539&gt;Resumen!$B$8),FALSE()),"Julicroc ","")&amp;"en este PDV"),"")</f>
        <v/>
      </c>
      <c r="AZ2539" s="22" t="str">
        <f aca="false">IF(COUNTIF('Plan Pehuamar - Lista'!$A$2:$A$167,A2539)&gt;0,"Sí","No")</f>
        <v>No</v>
      </c>
      <c r="BA2539" s="22" t="str">
        <f aca="false">IF(COUNTIF('Plan Combo 9+1'!$A$2:$A$226,A2539)&gt;0,"Sí","No")</f>
        <v>No</v>
      </c>
      <c r="BB2539" s="22" t="str">
        <f aca="false">IF(AH2539="","No",IF(BA2539="Sí",IF((AO2539-AH2539)&gt;Resumen!$B$6,"Sí","No"),IF((AO2539-AH2539)&gt;=Resumen!$B$132,"Sí","No")))</f>
        <v>No</v>
      </c>
      <c r="BC2539" s="22" t="str">
        <f aca="false">IF(AND(N2539="Sí",AL2539="Sí",AI2539=0),"Sí","No")</f>
        <v>No</v>
      </c>
      <c r="BD2539" s="22" t="str">
        <f aca="false">IF(COUNTIF('Plan 9+1 (con Pehuamar)'!$A$2:$A$227,A2539)&gt;0,"Sí","No")</f>
        <v>No</v>
      </c>
    </row>
    <row r="2540" customFormat="false" ht="15" hidden="false" customHeight="true" outlineLevel="0" collapsed="false">
      <c r="A2540" s="6" t="n">
        <v>201815</v>
      </c>
      <c r="B2540" s="6" t="n">
        <v>16</v>
      </c>
      <c r="C2540" s="6" t="n">
        <v>1602</v>
      </c>
      <c r="D2540" s="6" t="s">
        <v>254</v>
      </c>
      <c r="E2540" s="6" t="s">
        <v>2687</v>
      </c>
      <c r="F2540" s="6" t="s">
        <v>201</v>
      </c>
      <c r="G2540" s="6" t="s">
        <v>130</v>
      </c>
      <c r="H2540" s="6" t="s">
        <v>1715</v>
      </c>
      <c r="I2540" s="27" t="n">
        <v>10</v>
      </c>
      <c r="J2540" s="27" t="n">
        <v>30</v>
      </c>
      <c r="K2540" s="27" t="n">
        <v>10</v>
      </c>
      <c r="L2540" s="28" t="n">
        <f aca="false">I2540+J2540</f>
        <v>40</v>
      </c>
      <c r="M2540" s="28" t="n">
        <f aca="false">L2540+K2540</f>
        <v>50</v>
      </c>
      <c r="N2540" s="22" t="str">
        <f aca="false">IF(I2540&gt;0,"Sí","No")</f>
        <v>Sí</v>
      </c>
      <c r="O2540" s="22" t="str">
        <f aca="false">IF(J2540&gt;0,"Sí","No")</f>
        <v>Sí</v>
      </c>
      <c r="P2540" s="22" t="str">
        <f aca="false">IF(K2540&gt;0,"Sí","No")</f>
        <v>Sí</v>
      </c>
      <c r="Q2540" s="22" t="str">
        <f aca="false">IF(OR(I2540&gt;0,J2540&gt;0),"Sí","No")</f>
        <v>Sí</v>
      </c>
      <c r="R2540" s="27" t="n">
        <v>1750</v>
      </c>
      <c r="S2540" s="27" t="n">
        <v>2500</v>
      </c>
      <c r="T2540" s="27" t="n">
        <v>1200</v>
      </c>
      <c r="U2540" s="27" t="n">
        <v>2000</v>
      </c>
      <c r="V2540" s="27" t="n">
        <v>3600</v>
      </c>
      <c r="W2540" s="12" t="n">
        <f aca="false">IF(AND(I2540&gt;0,R2540&gt;0),(S2540-R2540)/R2540,"")</f>
        <v>0.428571428571429</v>
      </c>
      <c r="X2540" s="12" t="n">
        <f aca="false">IF(AND(J2540&gt;0,T2540&gt;0),(U2540-T2540)/T2540,"")</f>
        <v>0.666666666666667</v>
      </c>
      <c r="Y2540" s="12" t="n">
        <f aca="false">IF(AND(K2540&gt;0,V2540&gt;0),(V2540-Resumen!$B$7)/Resumen!$B$7,"")</f>
        <v>0.44</v>
      </c>
      <c r="Z2540" s="28" t="n">
        <f aca="false">IF(AND(K2540&gt;0,I2540&gt;0,V2540&gt;0,S2540&gt;0),V2540-S2540,"")</f>
        <v>1100</v>
      </c>
      <c r="AA2540" s="12" t="n">
        <f aca="false">IF(Z2540&lt;&gt;"",Z2540/S2540,"")</f>
        <v>0.44</v>
      </c>
      <c r="AB2540" s="28" t="n">
        <f aca="false">IF(AND(K2540&gt;0,J2540&gt;0,V2540&gt;0,U2540&gt;0),V2540-U2540,"")</f>
        <v>1600</v>
      </c>
      <c r="AC2540" s="12" t="n">
        <f aca="false">IF(AB2540&lt;&gt;"",AB2540/U2540,"")</f>
        <v>0.8</v>
      </c>
      <c r="AD2540" s="27" t="n">
        <v>3</v>
      </c>
      <c r="AE2540" s="27" t="n">
        <v>2</v>
      </c>
      <c r="AF2540" s="27" t="n">
        <v>5</v>
      </c>
      <c r="AG2540" s="28" t="n">
        <f aca="false">AD2540+AE2540+AF2540</f>
        <v>10</v>
      </c>
      <c r="AH2540" s="12" t="n">
        <f aca="false">IF(AG2540&gt;0,AD2540/AG2540,"")</f>
        <v>0.3</v>
      </c>
      <c r="AI2540" s="27" t="n">
        <v>1</v>
      </c>
      <c r="AJ2540" s="27" t="n">
        <v>0</v>
      </c>
      <c r="AK2540" s="27" t="n">
        <v>1</v>
      </c>
      <c r="AL2540" s="22" t="str">
        <f aca="false">IF(OR(AJ2540&gt;0,AK2540&gt;0),"Sí","No")</f>
        <v>Sí</v>
      </c>
      <c r="AM2540" s="6" t="s">
        <v>198</v>
      </c>
      <c r="AN2540" s="6" t="s">
        <v>198</v>
      </c>
      <c r="AO2540" s="12" t="n">
        <f aca="false">IF(M2540&gt;0,K2540/M2540,"")</f>
        <v>0.2</v>
      </c>
      <c r="AP2540" s="22" t="str">
        <f aca="false">IF(M2540&gt;=Resumen!$B$5,"Alto","Bajo")</f>
        <v>Alto</v>
      </c>
      <c r="AQ2540" s="22" t="str">
        <f aca="false">IF(AO2540&gt;=Resumen!$B$28,"Alto","Bajo")</f>
        <v>Bajo</v>
      </c>
      <c r="AR2540" s="22" t="str">
        <f aca="false">AP2540&amp;" Potencial / "&amp;AQ2540&amp;" Share"</f>
        <v>Alto Potencial / Bajo Share</v>
      </c>
      <c r="AS2540" s="22" t="str">
        <f aca="false">IF(Q2540="Sí",IF(AO2540&gt;=Resumen!$B$29,"Alto","Bajo"),"")</f>
        <v>Bajo</v>
      </c>
      <c r="AT2540" s="22" t="str">
        <f aca="false">IF(AS2540&lt;&gt;"",AP2540&amp;" Potencial / "&amp;AS2540&amp;" Share","")</f>
        <v>Alto Potencial / Bajo Share</v>
      </c>
      <c r="AU2540" s="22" t="str">
        <f aca="false">IF(AH2540="","Sin dato",IF(AH2540-AO2540&gt;Resumen!$B$6,"Sobre-exhibido",IF(AO2540-AH2540&gt;Resumen!$B$6,"Sub-exhibido","En línea")))</f>
        <v>Sobre-exhibido</v>
      </c>
      <c r="AV2540" s="22" t="n">
        <f aca="false">IF(AT2540="","",IF(AT2540="Alto Potencial / Bajo Share",1,IF(AT2540="Alto Potencial / Alto Share",2,IF(AT2540="Bajo Potencial / Alto Share",3,4))))</f>
        <v>1</v>
      </c>
      <c r="AW2540" s="22" t="str">
        <f aca="false">IF(Q2540="No","Sin competencia directa",IF(AV2540=1,"1 - Foco Conquista (Alto Pot / Bajo Share)",IF(AV2540=2,"2 - Foco Defensa (Alto Pot / Alto Share)",IF(AV2540=3,"3 - Monitoreo (Bajo Pot / Alto Share)","4 - Baja Prioridad (Bajo Pot / Bajo Share)"))))</f>
        <v>1 - Foco Conquista (Alto Pot / Bajo Share)</v>
      </c>
      <c r="AX2540" s="12" t="str">
        <f aca="false">IF(OR(IFERROR(AND(W2540&lt;&gt;"",Y2540&lt;&gt;"",Y2540-W2540&gt;Resumen!$B$8),FALSE()),IFERROR(AND(X2540&lt;&gt;"",Y2540&lt;&gt;"",Y2540-X2540&gt;Resumen!$B$8),FALSE())),MAX(IF(IFERROR(AND(W2540&lt;&gt;"",Y2540&lt;&gt;"",Y2540-W2540&gt;Resumen!$B$8),FALSE()),Y2540-W2540,0),IF(IFERROR(AND(X2540&lt;&gt;"",Y2540&lt;&gt;"",Y2540-X2540&gt;Resumen!$B$8),FALSE()),Y2540-X2540,0)),"")</f>
        <v/>
      </c>
      <c r="AY2540" s="22" t="str">
        <f aca="false">IF(OR(IFERROR(AND(W2540&lt;&gt;"",Y2540&lt;&gt;"",Y2540-W2540&gt;Resumen!$B$8),FALSE()),IFERROR(AND(X2540&lt;&gt;"",Y2540&lt;&gt;"",Y2540-X2540&gt;Resumen!$B$8),FALSE())),TRIM("Lays tiene mayor markup que "&amp;IF(IFERROR(AND(W2540&lt;&gt;"",Y2540&lt;&gt;"",Y2540-W2540&gt;Resumen!$B$8),FALSE()),"Quento ","")&amp;IF(IFERROR(AND(X2540&lt;&gt;"",Y2540&lt;&gt;"",Y2540-X2540&gt;Resumen!$B$8),FALSE()),"Julicroc ","")&amp;"en este PDV"),"")</f>
        <v/>
      </c>
      <c r="AZ2540" s="22" t="str">
        <f aca="false">IF(COUNTIF('Plan Pehuamar - Lista'!$A$2:$A$167,A2540)&gt;0,"Sí","No")</f>
        <v>No</v>
      </c>
      <c r="BA2540" s="22" t="str">
        <f aca="false">IF(COUNTIF('Plan Combo 9+1'!$A$2:$A$226,A2540)&gt;0,"Sí","No")</f>
        <v>No</v>
      </c>
      <c r="BB2540" s="22" t="str">
        <f aca="false">IF(AH2540="","No",IF(BA2540="Sí",IF((AO2540-AH2540)&gt;Resumen!$B$6,"Sí","No"),IF((AO2540-AH2540)&gt;=Resumen!$B$132,"Sí","No")))</f>
        <v>No</v>
      </c>
      <c r="BC2540" s="22" t="str">
        <f aca="false">IF(AND(N2540="Sí",AL2540="Sí",AI2540=0),"Sí","No")</f>
        <v>No</v>
      </c>
      <c r="BD2540" s="22" t="str">
        <f aca="false">IF(COUNTIF('Plan 9+1 (con Pehuamar)'!$A$2:$A$227,A2540)&gt;0,"Sí","No")</f>
        <v>No</v>
      </c>
    </row>
    <row r="2541" customFormat="false" ht="15" hidden="false" customHeight="true" outlineLevel="0" collapsed="false">
      <c r="A2541" s="6" t="n">
        <v>201818</v>
      </c>
      <c r="B2541" s="6" t="n">
        <v>16</v>
      </c>
      <c r="C2541" s="6" t="n">
        <v>1602</v>
      </c>
      <c r="D2541" s="6" t="s">
        <v>254</v>
      </c>
      <c r="E2541" s="6" t="s">
        <v>2688</v>
      </c>
      <c r="F2541" s="6" t="s">
        <v>295</v>
      </c>
      <c r="G2541" s="6" t="s">
        <v>130</v>
      </c>
      <c r="H2541" s="6" t="s">
        <v>1715</v>
      </c>
      <c r="I2541" s="27" t="n">
        <v>10</v>
      </c>
      <c r="J2541" s="27" t="n">
        <v>20</v>
      </c>
      <c r="K2541" s="27" t="n">
        <v>5</v>
      </c>
      <c r="L2541" s="28" t="n">
        <f aca="false">I2541+J2541</f>
        <v>30</v>
      </c>
      <c r="M2541" s="28" t="n">
        <f aca="false">L2541+K2541</f>
        <v>35</v>
      </c>
      <c r="N2541" s="22" t="str">
        <f aca="false">IF(I2541&gt;0,"Sí","No")</f>
        <v>Sí</v>
      </c>
      <c r="O2541" s="22" t="str">
        <f aca="false">IF(J2541&gt;0,"Sí","No")</f>
        <v>Sí</v>
      </c>
      <c r="P2541" s="22" t="str">
        <f aca="false">IF(K2541&gt;0,"Sí","No")</f>
        <v>Sí</v>
      </c>
      <c r="Q2541" s="22" t="str">
        <f aca="false">IF(OR(I2541&gt;0,J2541&gt;0),"Sí","No")</f>
        <v>Sí</v>
      </c>
      <c r="R2541" s="27" t="n">
        <v>1750</v>
      </c>
      <c r="S2541" s="27" t="n">
        <v>2500</v>
      </c>
      <c r="T2541" s="27" t="n">
        <v>1200</v>
      </c>
      <c r="U2541" s="27" t="n">
        <v>2000</v>
      </c>
      <c r="V2541" s="27" t="n">
        <v>3500</v>
      </c>
      <c r="W2541" s="12" t="n">
        <f aca="false">IF(AND(I2541&gt;0,R2541&gt;0),(S2541-R2541)/R2541,"")</f>
        <v>0.428571428571429</v>
      </c>
      <c r="X2541" s="12" t="n">
        <f aca="false">IF(AND(J2541&gt;0,T2541&gt;0),(U2541-T2541)/T2541,"")</f>
        <v>0.666666666666667</v>
      </c>
      <c r="Y2541" s="12" t="n">
        <f aca="false">IF(AND(K2541&gt;0,V2541&gt;0),(V2541-Resumen!$B$7)/Resumen!$B$7,"")</f>
        <v>0.4</v>
      </c>
      <c r="Z2541" s="28" t="n">
        <f aca="false">IF(AND(K2541&gt;0,I2541&gt;0,V2541&gt;0,S2541&gt;0),V2541-S2541,"")</f>
        <v>1000</v>
      </c>
      <c r="AA2541" s="12" t="n">
        <f aca="false">IF(Z2541&lt;&gt;"",Z2541/S2541,"")</f>
        <v>0.4</v>
      </c>
      <c r="AB2541" s="28" t="n">
        <f aca="false">IF(AND(K2541&gt;0,J2541&gt;0,V2541&gt;0,U2541&gt;0),V2541-U2541,"")</f>
        <v>1500</v>
      </c>
      <c r="AC2541" s="12" t="n">
        <f aca="false">IF(AB2541&lt;&gt;"",AB2541/U2541,"")</f>
        <v>0.75</v>
      </c>
      <c r="AD2541" s="27" t="n">
        <v>2</v>
      </c>
      <c r="AE2541" s="27" t="n">
        <v>2</v>
      </c>
      <c r="AF2541" s="27" t="n">
        <v>4</v>
      </c>
      <c r="AG2541" s="28" t="n">
        <f aca="false">AD2541+AE2541+AF2541</f>
        <v>8</v>
      </c>
      <c r="AH2541" s="12" t="n">
        <f aca="false">IF(AG2541&gt;0,AD2541/AG2541,"")</f>
        <v>0.25</v>
      </c>
      <c r="AI2541" s="27" t="n">
        <v>1</v>
      </c>
      <c r="AJ2541" s="27" t="n">
        <v>0</v>
      </c>
      <c r="AK2541" s="27" t="n">
        <v>1</v>
      </c>
      <c r="AL2541" s="22" t="str">
        <f aca="false">IF(OR(AJ2541&gt;0,AK2541&gt;0),"Sí","No")</f>
        <v>Sí</v>
      </c>
      <c r="AM2541" s="6" t="s">
        <v>198</v>
      </c>
      <c r="AN2541" s="6" t="s">
        <v>198</v>
      </c>
      <c r="AO2541" s="12" t="n">
        <f aca="false">IF(M2541&gt;0,K2541/M2541,"")</f>
        <v>0.142857142857143</v>
      </c>
      <c r="AP2541" s="22" t="str">
        <f aca="false">IF(M2541&gt;=Resumen!$B$5,"Alto","Bajo")</f>
        <v>Bajo</v>
      </c>
      <c r="AQ2541" s="22" t="str">
        <f aca="false">IF(AO2541&gt;=Resumen!$B$28,"Alto","Bajo")</f>
        <v>Bajo</v>
      </c>
      <c r="AR2541" s="22" t="str">
        <f aca="false">AP2541&amp;" Potencial / "&amp;AQ2541&amp;" Share"</f>
        <v>Bajo Potencial / Bajo Share</v>
      </c>
      <c r="AS2541" s="22" t="str">
        <f aca="false">IF(Q2541="Sí",IF(AO2541&gt;=Resumen!$B$29,"Alto","Bajo"),"")</f>
        <v>Bajo</v>
      </c>
      <c r="AT2541" s="22" t="str">
        <f aca="false">IF(AS2541&lt;&gt;"",AP2541&amp;" Potencial / "&amp;AS2541&amp;" Share","")</f>
        <v>Bajo Potencial / Bajo Share</v>
      </c>
      <c r="AU2541" s="22" t="str">
        <f aca="false">IF(AH2541="","Sin dato",IF(AH2541-AO2541&gt;Resumen!$B$6,"Sobre-exhibido",IF(AO2541-AH2541&gt;Resumen!$B$6,"Sub-exhibido","En línea")))</f>
        <v>Sobre-exhibido</v>
      </c>
      <c r="AV2541" s="22" t="n">
        <f aca="false">IF(AT2541="","",IF(AT2541="Alto Potencial / Bajo Share",1,IF(AT2541="Alto Potencial / Alto Share",2,IF(AT2541="Bajo Potencial / Alto Share",3,4))))</f>
        <v>4</v>
      </c>
      <c r="AW2541" s="22" t="str">
        <f aca="false">IF(Q2541="No","Sin competencia directa",IF(AV2541=1,"1 - Foco Conquista (Alto Pot / Bajo Share)",IF(AV2541=2,"2 - Foco Defensa (Alto Pot / Alto Share)",IF(AV2541=3,"3 - Monitoreo (Bajo Pot / Alto Share)","4 - Baja Prioridad (Bajo Pot / Bajo Share)"))))</f>
        <v>4 - Baja Prioridad (Bajo Pot / Bajo Share)</v>
      </c>
      <c r="AX2541" s="12" t="str">
        <f aca="false">IF(OR(IFERROR(AND(W2541&lt;&gt;"",Y2541&lt;&gt;"",Y2541-W2541&gt;Resumen!$B$8),FALSE()),IFERROR(AND(X2541&lt;&gt;"",Y2541&lt;&gt;"",Y2541-X2541&gt;Resumen!$B$8),FALSE())),MAX(IF(IFERROR(AND(W2541&lt;&gt;"",Y2541&lt;&gt;"",Y2541-W2541&gt;Resumen!$B$8),FALSE()),Y2541-W2541,0),IF(IFERROR(AND(X2541&lt;&gt;"",Y2541&lt;&gt;"",Y2541-X2541&gt;Resumen!$B$8),FALSE()),Y2541-X2541,0)),"")</f>
        <v/>
      </c>
      <c r="AY2541" s="22" t="str">
        <f aca="false">IF(OR(IFERROR(AND(W2541&lt;&gt;"",Y2541&lt;&gt;"",Y2541-W2541&gt;Resumen!$B$8),FALSE()),IFERROR(AND(X2541&lt;&gt;"",Y2541&lt;&gt;"",Y2541-X2541&gt;Resumen!$B$8),FALSE())),TRIM("Lays tiene mayor markup que "&amp;IF(IFERROR(AND(W2541&lt;&gt;"",Y2541&lt;&gt;"",Y2541-W2541&gt;Resumen!$B$8),FALSE()),"Quento ","")&amp;IF(IFERROR(AND(X2541&lt;&gt;"",Y2541&lt;&gt;"",Y2541-X2541&gt;Resumen!$B$8),FALSE()),"Julicroc ","")&amp;"en este PDV"),"")</f>
        <v/>
      </c>
      <c r="AZ2541" s="22" t="str">
        <f aca="false">IF(COUNTIF('Plan Pehuamar - Lista'!$A$2:$A$167,A2541)&gt;0,"Sí","No")</f>
        <v>No</v>
      </c>
      <c r="BA2541" s="22" t="str">
        <f aca="false">IF(COUNTIF('Plan Combo 9+1'!$A$2:$A$226,A2541)&gt;0,"Sí","No")</f>
        <v>No</v>
      </c>
      <c r="BB2541" s="22" t="str">
        <f aca="false">IF(AH2541="","No",IF(BA2541="Sí",IF((AO2541-AH2541)&gt;Resumen!$B$6,"Sí","No"),IF((AO2541-AH2541)&gt;=Resumen!$B$132,"Sí","No")))</f>
        <v>No</v>
      </c>
      <c r="BC2541" s="22" t="str">
        <f aca="false">IF(AND(N2541="Sí",AL2541="Sí",AI2541=0),"Sí","No")</f>
        <v>No</v>
      </c>
      <c r="BD2541" s="22" t="str">
        <f aca="false">IF(COUNTIF('Plan 9+1 (con Pehuamar)'!$A$2:$A$227,A2541)&gt;0,"Sí","No")</f>
        <v>No</v>
      </c>
    </row>
    <row r="2542" customFormat="false" ht="15" hidden="false" customHeight="true" outlineLevel="0" collapsed="false">
      <c r="A2542" s="6" t="n">
        <v>201819</v>
      </c>
      <c r="B2542" s="6" t="n">
        <v>16</v>
      </c>
      <c r="C2542" s="6" t="n">
        <v>1602</v>
      </c>
      <c r="D2542" s="6" t="s">
        <v>254</v>
      </c>
      <c r="E2542" s="6" t="s">
        <v>2689</v>
      </c>
      <c r="F2542" s="6" t="s">
        <v>196</v>
      </c>
      <c r="G2542" s="6" t="s">
        <v>130</v>
      </c>
      <c r="H2542" s="6" t="s">
        <v>1715</v>
      </c>
      <c r="I2542" s="27" t="n">
        <v>10</v>
      </c>
      <c r="J2542" s="27" t="n">
        <v>26</v>
      </c>
      <c r="K2542" s="27" t="n">
        <v>10</v>
      </c>
      <c r="L2542" s="28" t="n">
        <f aca="false">I2542+J2542</f>
        <v>36</v>
      </c>
      <c r="M2542" s="28" t="n">
        <f aca="false">L2542+K2542</f>
        <v>46</v>
      </c>
      <c r="N2542" s="22" t="str">
        <f aca="false">IF(I2542&gt;0,"Sí","No")</f>
        <v>Sí</v>
      </c>
      <c r="O2542" s="22" t="str">
        <f aca="false">IF(J2542&gt;0,"Sí","No")</f>
        <v>Sí</v>
      </c>
      <c r="P2542" s="22" t="str">
        <f aca="false">IF(K2542&gt;0,"Sí","No")</f>
        <v>Sí</v>
      </c>
      <c r="Q2542" s="22" t="str">
        <f aca="false">IF(OR(I2542&gt;0,J2542&gt;0),"Sí","No")</f>
        <v>Sí</v>
      </c>
      <c r="R2542" s="27" t="n">
        <v>1750</v>
      </c>
      <c r="S2542" s="27" t="n">
        <v>2500</v>
      </c>
      <c r="T2542" s="27" t="n">
        <v>1200</v>
      </c>
      <c r="U2542" s="27" t="n">
        <v>2000</v>
      </c>
      <c r="V2542" s="27" t="n">
        <v>3600</v>
      </c>
      <c r="W2542" s="12" t="n">
        <f aca="false">IF(AND(I2542&gt;0,R2542&gt;0),(S2542-R2542)/R2542,"")</f>
        <v>0.428571428571429</v>
      </c>
      <c r="X2542" s="12" t="n">
        <f aca="false">IF(AND(J2542&gt;0,T2542&gt;0),(U2542-T2542)/T2542,"")</f>
        <v>0.666666666666667</v>
      </c>
      <c r="Y2542" s="12" t="n">
        <f aca="false">IF(AND(K2542&gt;0,V2542&gt;0),(V2542-Resumen!$B$7)/Resumen!$B$7,"")</f>
        <v>0.44</v>
      </c>
      <c r="Z2542" s="28" t="n">
        <f aca="false">IF(AND(K2542&gt;0,I2542&gt;0,V2542&gt;0,S2542&gt;0),V2542-S2542,"")</f>
        <v>1100</v>
      </c>
      <c r="AA2542" s="12" t="n">
        <f aca="false">IF(Z2542&lt;&gt;"",Z2542/S2542,"")</f>
        <v>0.44</v>
      </c>
      <c r="AB2542" s="28" t="n">
        <f aca="false">IF(AND(K2542&gt;0,J2542&gt;0,V2542&gt;0,U2542&gt;0),V2542-U2542,"")</f>
        <v>1600</v>
      </c>
      <c r="AC2542" s="12" t="n">
        <f aca="false">IF(AB2542&lt;&gt;"",AB2542/U2542,"")</f>
        <v>0.8</v>
      </c>
      <c r="AD2542" s="27" t="n">
        <v>3</v>
      </c>
      <c r="AE2542" s="27" t="n">
        <v>2</v>
      </c>
      <c r="AF2542" s="27" t="n">
        <v>5</v>
      </c>
      <c r="AG2542" s="28" t="n">
        <f aca="false">AD2542+AE2542+AF2542</f>
        <v>10</v>
      </c>
      <c r="AH2542" s="12" t="n">
        <f aca="false">IF(AG2542&gt;0,AD2542/AG2542,"")</f>
        <v>0.3</v>
      </c>
      <c r="AI2542" s="27" t="n">
        <v>1</v>
      </c>
      <c r="AJ2542" s="27" t="n">
        <v>0</v>
      </c>
      <c r="AK2542" s="27" t="n">
        <v>1</v>
      </c>
      <c r="AL2542" s="22" t="str">
        <f aca="false">IF(OR(AJ2542&gt;0,AK2542&gt;0),"Sí","No")</f>
        <v>Sí</v>
      </c>
      <c r="AM2542" s="6" t="s">
        <v>198</v>
      </c>
      <c r="AN2542" s="6" t="s">
        <v>198</v>
      </c>
      <c r="AO2542" s="12" t="n">
        <f aca="false">IF(M2542&gt;0,K2542/M2542,"")</f>
        <v>0.217391304347826</v>
      </c>
      <c r="AP2542" s="22" t="str">
        <f aca="false">IF(M2542&gt;=Resumen!$B$5,"Alto","Bajo")</f>
        <v>Alto</v>
      </c>
      <c r="AQ2542" s="22" t="str">
        <f aca="false">IF(AO2542&gt;=Resumen!$B$28,"Alto","Bajo")</f>
        <v>Bajo</v>
      </c>
      <c r="AR2542" s="22" t="str">
        <f aca="false">AP2542&amp;" Potencial / "&amp;AQ2542&amp;" Share"</f>
        <v>Alto Potencial / Bajo Share</v>
      </c>
      <c r="AS2542" s="22" t="str">
        <f aca="false">IF(Q2542="Sí",IF(AO2542&gt;=Resumen!$B$29,"Alto","Bajo"),"")</f>
        <v>Bajo</v>
      </c>
      <c r="AT2542" s="22" t="str">
        <f aca="false">IF(AS2542&lt;&gt;"",AP2542&amp;" Potencial / "&amp;AS2542&amp;" Share","")</f>
        <v>Alto Potencial / Bajo Share</v>
      </c>
      <c r="AU2542" s="22" t="str">
        <f aca="false">IF(AH2542="","Sin dato",IF(AH2542-AO2542&gt;Resumen!$B$6,"Sobre-exhibido",IF(AO2542-AH2542&gt;Resumen!$B$6,"Sub-exhibido","En línea")))</f>
        <v>Sobre-exhibido</v>
      </c>
      <c r="AV2542" s="22" t="n">
        <f aca="false">IF(AT2542="","",IF(AT2542="Alto Potencial / Bajo Share",1,IF(AT2542="Alto Potencial / Alto Share",2,IF(AT2542="Bajo Potencial / Alto Share",3,4))))</f>
        <v>1</v>
      </c>
      <c r="AW2542" s="22" t="str">
        <f aca="false">IF(Q2542="No","Sin competencia directa",IF(AV2542=1,"1 - Foco Conquista (Alto Pot / Bajo Share)",IF(AV2542=2,"2 - Foco Defensa (Alto Pot / Alto Share)",IF(AV2542=3,"3 - Monitoreo (Bajo Pot / Alto Share)","4 - Baja Prioridad (Bajo Pot / Bajo Share)"))))</f>
        <v>1 - Foco Conquista (Alto Pot / Bajo Share)</v>
      </c>
      <c r="AX2542" s="12" t="str">
        <f aca="false">IF(OR(IFERROR(AND(W2542&lt;&gt;"",Y2542&lt;&gt;"",Y2542-W2542&gt;Resumen!$B$8),FALSE()),IFERROR(AND(X2542&lt;&gt;"",Y2542&lt;&gt;"",Y2542-X2542&gt;Resumen!$B$8),FALSE())),MAX(IF(IFERROR(AND(W2542&lt;&gt;"",Y2542&lt;&gt;"",Y2542-W2542&gt;Resumen!$B$8),FALSE()),Y2542-W2542,0),IF(IFERROR(AND(X2542&lt;&gt;"",Y2542&lt;&gt;"",Y2542-X2542&gt;Resumen!$B$8),FALSE()),Y2542-X2542,0)),"")</f>
        <v/>
      </c>
      <c r="AY2542" s="22" t="str">
        <f aca="false">IF(OR(IFERROR(AND(W2542&lt;&gt;"",Y2542&lt;&gt;"",Y2542-W2542&gt;Resumen!$B$8),FALSE()),IFERROR(AND(X2542&lt;&gt;"",Y2542&lt;&gt;"",Y2542-X2542&gt;Resumen!$B$8),FALSE())),TRIM("Lays tiene mayor markup que "&amp;IF(IFERROR(AND(W2542&lt;&gt;"",Y2542&lt;&gt;"",Y2542-W2542&gt;Resumen!$B$8),FALSE()),"Quento ","")&amp;IF(IFERROR(AND(X2542&lt;&gt;"",Y2542&lt;&gt;"",Y2542-X2542&gt;Resumen!$B$8),FALSE()),"Julicroc ","")&amp;"en este PDV"),"")</f>
        <v/>
      </c>
      <c r="AZ2542" s="22" t="str">
        <f aca="false">IF(COUNTIF('Plan Pehuamar - Lista'!$A$2:$A$167,A2542)&gt;0,"Sí","No")</f>
        <v>No</v>
      </c>
      <c r="BA2542" s="22" t="str">
        <f aca="false">IF(COUNTIF('Plan Combo 9+1'!$A$2:$A$226,A2542)&gt;0,"Sí","No")</f>
        <v>No</v>
      </c>
      <c r="BB2542" s="22" t="str">
        <f aca="false">IF(AH2542="","No",IF(BA2542="Sí",IF((AO2542-AH2542)&gt;Resumen!$B$6,"Sí","No"),IF((AO2542-AH2542)&gt;=Resumen!$B$132,"Sí","No")))</f>
        <v>No</v>
      </c>
      <c r="BC2542" s="22" t="str">
        <f aca="false">IF(AND(N2542="Sí",AL2542="Sí",AI2542=0),"Sí","No")</f>
        <v>No</v>
      </c>
      <c r="BD2542" s="22" t="str">
        <f aca="false">IF(COUNTIF('Plan 9+1 (con Pehuamar)'!$A$2:$A$227,A2542)&gt;0,"Sí","No")</f>
        <v>No</v>
      </c>
    </row>
    <row r="2543" customFormat="false" ht="15" hidden="false" customHeight="true" outlineLevel="0" collapsed="false">
      <c r="A2543" s="6" t="n">
        <v>201820</v>
      </c>
      <c r="B2543" s="6" t="n">
        <v>16</v>
      </c>
      <c r="C2543" s="6" t="n">
        <v>1602</v>
      </c>
      <c r="D2543" s="6" t="s">
        <v>254</v>
      </c>
      <c r="E2543" s="6" t="s">
        <v>2690</v>
      </c>
      <c r="F2543" s="6" t="s">
        <v>206</v>
      </c>
      <c r="G2543" s="6" t="s">
        <v>130</v>
      </c>
      <c r="H2543" s="6" t="s">
        <v>1715</v>
      </c>
      <c r="I2543" s="27" t="n">
        <v>30</v>
      </c>
      <c r="J2543" s="27" t="n">
        <v>40</v>
      </c>
      <c r="K2543" s="27" t="n">
        <v>25</v>
      </c>
      <c r="L2543" s="28" t="n">
        <f aca="false">I2543+J2543</f>
        <v>70</v>
      </c>
      <c r="M2543" s="28" t="n">
        <f aca="false">L2543+K2543</f>
        <v>95</v>
      </c>
      <c r="N2543" s="22" t="str">
        <f aca="false">IF(I2543&gt;0,"Sí","No")</f>
        <v>Sí</v>
      </c>
      <c r="O2543" s="22" t="str">
        <f aca="false">IF(J2543&gt;0,"Sí","No")</f>
        <v>Sí</v>
      </c>
      <c r="P2543" s="22" t="str">
        <f aca="false">IF(K2543&gt;0,"Sí","No")</f>
        <v>Sí</v>
      </c>
      <c r="Q2543" s="22" t="str">
        <f aca="false">IF(OR(I2543&gt;0,J2543&gt;0),"Sí","No")</f>
        <v>Sí</v>
      </c>
      <c r="R2543" s="27" t="n">
        <v>2000</v>
      </c>
      <c r="S2543" s="27" t="n">
        <v>2900</v>
      </c>
      <c r="T2543" s="27" t="n">
        <v>1200</v>
      </c>
      <c r="U2543" s="27" t="n">
        <v>2000</v>
      </c>
      <c r="V2543" s="27" t="n">
        <v>3600</v>
      </c>
      <c r="W2543" s="12" t="n">
        <f aca="false">IF(AND(I2543&gt;0,R2543&gt;0),(S2543-R2543)/R2543,"")</f>
        <v>0.45</v>
      </c>
      <c r="X2543" s="12" t="n">
        <f aca="false">IF(AND(J2543&gt;0,T2543&gt;0),(U2543-T2543)/T2543,"")</f>
        <v>0.666666666666667</v>
      </c>
      <c r="Y2543" s="12" t="n">
        <f aca="false">IF(AND(K2543&gt;0,V2543&gt;0),(V2543-Resumen!$B$7)/Resumen!$B$7,"")</f>
        <v>0.44</v>
      </c>
      <c r="Z2543" s="28" t="n">
        <f aca="false">IF(AND(K2543&gt;0,I2543&gt;0,V2543&gt;0,S2543&gt;0),V2543-S2543,"")</f>
        <v>700</v>
      </c>
      <c r="AA2543" s="12" t="n">
        <f aca="false">IF(Z2543&lt;&gt;"",Z2543/S2543,"")</f>
        <v>0.241379310344828</v>
      </c>
      <c r="AB2543" s="28" t="n">
        <f aca="false">IF(AND(K2543&gt;0,J2543&gt;0,V2543&gt;0,U2543&gt;0),V2543-U2543,"")</f>
        <v>1600</v>
      </c>
      <c r="AC2543" s="12" t="n">
        <f aca="false">IF(AB2543&lt;&gt;"",AB2543/U2543,"")</f>
        <v>0.8</v>
      </c>
      <c r="AD2543" s="27" t="n">
        <v>5</v>
      </c>
      <c r="AE2543" s="27" t="n">
        <v>5</v>
      </c>
      <c r="AF2543" s="27" t="n">
        <v>6</v>
      </c>
      <c r="AG2543" s="28" t="n">
        <f aca="false">AD2543+AE2543+AF2543</f>
        <v>16</v>
      </c>
      <c r="AH2543" s="12" t="n">
        <f aca="false">IF(AG2543&gt;0,AD2543/AG2543,"")</f>
        <v>0.3125</v>
      </c>
      <c r="AI2543" s="27" t="n">
        <v>1</v>
      </c>
      <c r="AJ2543" s="27" t="n">
        <v>1</v>
      </c>
      <c r="AK2543" s="27" t="n">
        <v>1</v>
      </c>
      <c r="AL2543" s="22" t="str">
        <f aca="false">IF(OR(AJ2543&gt;0,AK2543&gt;0),"Sí","No")</f>
        <v>Sí</v>
      </c>
      <c r="AM2543" s="6" t="s">
        <v>198</v>
      </c>
      <c r="AN2543" s="6" t="s">
        <v>198</v>
      </c>
      <c r="AO2543" s="12" t="n">
        <f aca="false">IF(M2543&gt;0,K2543/M2543,"")</f>
        <v>0.263157894736842</v>
      </c>
      <c r="AP2543" s="22" t="str">
        <f aca="false">IF(M2543&gt;=Resumen!$B$5,"Alto","Bajo")</f>
        <v>Alto</v>
      </c>
      <c r="AQ2543" s="22" t="str">
        <f aca="false">IF(AO2543&gt;=Resumen!$B$28,"Alto","Bajo")</f>
        <v>Bajo</v>
      </c>
      <c r="AR2543" s="22" t="str">
        <f aca="false">AP2543&amp;" Potencial / "&amp;AQ2543&amp;" Share"</f>
        <v>Alto Potencial / Bajo Share</v>
      </c>
      <c r="AS2543" s="22" t="str">
        <f aca="false">IF(Q2543="Sí",IF(AO2543&gt;=Resumen!$B$29,"Alto","Bajo"),"")</f>
        <v>Bajo</v>
      </c>
      <c r="AT2543" s="22" t="str">
        <f aca="false">IF(AS2543&lt;&gt;"",AP2543&amp;" Potencial / "&amp;AS2543&amp;" Share","")</f>
        <v>Alto Potencial / Bajo Share</v>
      </c>
      <c r="AU2543" s="22" t="str">
        <f aca="false">IF(AH2543="","Sin dato",IF(AH2543-AO2543&gt;Resumen!$B$6,"Sobre-exhibido",IF(AO2543-AH2543&gt;Resumen!$B$6,"Sub-exhibido","En línea")))</f>
        <v>En línea</v>
      </c>
      <c r="AV2543" s="22" t="n">
        <f aca="false">IF(AT2543="","",IF(AT2543="Alto Potencial / Bajo Share",1,IF(AT2543="Alto Potencial / Alto Share",2,IF(AT2543="Bajo Potencial / Alto Share",3,4))))</f>
        <v>1</v>
      </c>
      <c r="AW2543" s="22" t="str">
        <f aca="false">IF(Q2543="No","Sin competencia directa",IF(AV2543=1,"1 - Foco Conquista (Alto Pot / Bajo Share)",IF(AV2543=2,"2 - Foco Defensa (Alto Pot / Alto Share)",IF(AV2543=3,"3 - Monitoreo (Bajo Pot / Alto Share)","4 - Baja Prioridad (Bajo Pot / Bajo Share)"))))</f>
        <v>1 - Foco Conquista (Alto Pot / Bajo Share)</v>
      </c>
      <c r="AX2543" s="12" t="str">
        <f aca="false">IF(OR(IFERROR(AND(W2543&lt;&gt;"",Y2543&lt;&gt;"",Y2543-W2543&gt;Resumen!$B$8),FALSE()),IFERROR(AND(X2543&lt;&gt;"",Y2543&lt;&gt;"",Y2543-X2543&gt;Resumen!$B$8),FALSE())),MAX(IF(IFERROR(AND(W2543&lt;&gt;"",Y2543&lt;&gt;"",Y2543-W2543&gt;Resumen!$B$8),FALSE()),Y2543-W2543,0),IF(IFERROR(AND(X2543&lt;&gt;"",Y2543&lt;&gt;"",Y2543-X2543&gt;Resumen!$B$8),FALSE()),Y2543-X2543,0)),"")</f>
        <v/>
      </c>
      <c r="AY2543" s="22" t="str">
        <f aca="false">IF(OR(IFERROR(AND(W2543&lt;&gt;"",Y2543&lt;&gt;"",Y2543-W2543&gt;Resumen!$B$8),FALSE()),IFERROR(AND(X2543&lt;&gt;"",Y2543&lt;&gt;"",Y2543-X2543&gt;Resumen!$B$8),FALSE())),TRIM("Lays tiene mayor markup que "&amp;IF(IFERROR(AND(W2543&lt;&gt;"",Y2543&lt;&gt;"",Y2543-W2543&gt;Resumen!$B$8),FALSE()),"Quento ","")&amp;IF(IFERROR(AND(X2543&lt;&gt;"",Y2543&lt;&gt;"",Y2543-X2543&gt;Resumen!$B$8),FALSE()),"Julicroc ","")&amp;"en este PDV"),"")</f>
        <v/>
      </c>
      <c r="AZ2543" s="22" t="str">
        <f aca="false">IF(COUNTIF('Plan Pehuamar - Lista'!$A$2:$A$167,A2543)&gt;0,"Sí","No")</f>
        <v>No</v>
      </c>
      <c r="BA2543" s="22" t="str">
        <f aca="false">IF(COUNTIF('Plan Combo 9+1'!$A$2:$A$226,A2543)&gt;0,"Sí","No")</f>
        <v>Sí</v>
      </c>
      <c r="BB2543" s="22" t="str">
        <f aca="false">IF(AH2543="","No",IF(BA2543="Sí",IF((AO2543-AH2543)&gt;Resumen!$B$6,"Sí","No"),IF((AO2543-AH2543)&gt;=Resumen!$B$132,"Sí","No")))</f>
        <v>No</v>
      </c>
      <c r="BC2543" s="22" t="str">
        <f aca="false">IF(AND(N2543="Sí",AL2543="Sí",AI2543=0),"Sí","No")</f>
        <v>No</v>
      </c>
      <c r="BD2543" s="22" t="str">
        <f aca="false">IF(COUNTIF('Plan 9+1 (con Pehuamar)'!$A$2:$A$227,A2543)&gt;0,"Sí","No")</f>
        <v>Sí</v>
      </c>
    </row>
    <row r="2544" customFormat="false" ht="15" hidden="false" customHeight="true" outlineLevel="0" collapsed="false">
      <c r="A2544" s="6" t="n">
        <v>201821</v>
      </c>
      <c r="B2544" s="6" t="n">
        <v>16</v>
      </c>
      <c r="C2544" s="6" t="n">
        <v>1602</v>
      </c>
      <c r="D2544" s="6" t="s">
        <v>254</v>
      </c>
      <c r="E2544" s="6" t="s">
        <v>2691</v>
      </c>
      <c r="F2544" s="6" t="s">
        <v>206</v>
      </c>
      <c r="G2544" s="6" t="s">
        <v>130</v>
      </c>
      <c r="H2544" s="6" t="s">
        <v>1715</v>
      </c>
      <c r="I2544" s="27" t="n">
        <v>30</v>
      </c>
      <c r="J2544" s="27" t="n">
        <v>40</v>
      </c>
      <c r="K2544" s="27" t="n">
        <v>18</v>
      </c>
      <c r="L2544" s="28" t="n">
        <f aca="false">I2544+J2544</f>
        <v>70</v>
      </c>
      <c r="M2544" s="28" t="n">
        <f aca="false">L2544+K2544</f>
        <v>88</v>
      </c>
      <c r="N2544" s="22" t="str">
        <f aca="false">IF(I2544&gt;0,"Sí","No")</f>
        <v>Sí</v>
      </c>
      <c r="O2544" s="22" t="str">
        <f aca="false">IF(J2544&gt;0,"Sí","No")</f>
        <v>Sí</v>
      </c>
      <c r="P2544" s="22" t="str">
        <f aca="false">IF(K2544&gt;0,"Sí","No")</f>
        <v>Sí</v>
      </c>
      <c r="Q2544" s="22" t="str">
        <f aca="false">IF(OR(I2544&gt;0,J2544&gt;0),"Sí","No")</f>
        <v>Sí</v>
      </c>
      <c r="R2544" s="27" t="n">
        <v>2000</v>
      </c>
      <c r="S2544" s="27" t="n">
        <v>3000</v>
      </c>
      <c r="T2544" s="27" t="n">
        <v>1200</v>
      </c>
      <c r="U2544" s="27" t="n">
        <v>2000</v>
      </c>
      <c r="V2544" s="27" t="n">
        <v>3700</v>
      </c>
      <c r="W2544" s="12" t="n">
        <f aca="false">IF(AND(I2544&gt;0,R2544&gt;0),(S2544-R2544)/R2544,"")</f>
        <v>0.5</v>
      </c>
      <c r="X2544" s="12" t="n">
        <f aca="false">IF(AND(J2544&gt;0,T2544&gt;0),(U2544-T2544)/T2544,"")</f>
        <v>0.666666666666667</v>
      </c>
      <c r="Y2544" s="12" t="n">
        <f aca="false">IF(AND(K2544&gt;0,V2544&gt;0),(V2544-Resumen!$B$7)/Resumen!$B$7,"")</f>
        <v>0.48</v>
      </c>
      <c r="Z2544" s="28" t="n">
        <f aca="false">IF(AND(K2544&gt;0,I2544&gt;0,V2544&gt;0,S2544&gt;0),V2544-S2544,"")</f>
        <v>700</v>
      </c>
      <c r="AA2544" s="12" t="n">
        <f aca="false">IF(Z2544&lt;&gt;"",Z2544/S2544,"")</f>
        <v>0.233333333333333</v>
      </c>
      <c r="AB2544" s="28" t="n">
        <f aca="false">IF(AND(K2544&gt;0,J2544&gt;0,V2544&gt;0,U2544&gt;0),V2544-U2544,"")</f>
        <v>1700</v>
      </c>
      <c r="AC2544" s="12" t="n">
        <f aca="false">IF(AB2544&lt;&gt;"",AB2544/U2544,"")</f>
        <v>0.85</v>
      </c>
      <c r="AD2544" s="27" t="n">
        <v>4</v>
      </c>
      <c r="AE2544" s="27" t="n">
        <v>4</v>
      </c>
      <c r="AF2544" s="27" t="n">
        <v>5</v>
      </c>
      <c r="AG2544" s="28" t="n">
        <f aca="false">AD2544+AE2544+AF2544</f>
        <v>13</v>
      </c>
      <c r="AH2544" s="12" t="n">
        <f aca="false">IF(AG2544&gt;0,AD2544/AG2544,"")</f>
        <v>0.307692307692308</v>
      </c>
      <c r="AI2544" s="27" t="n">
        <v>1</v>
      </c>
      <c r="AJ2544" s="27" t="n">
        <v>1</v>
      </c>
      <c r="AK2544" s="27" t="n">
        <v>1</v>
      </c>
      <c r="AL2544" s="22" t="str">
        <f aca="false">IF(OR(AJ2544&gt;0,AK2544&gt;0),"Sí","No")</f>
        <v>Sí</v>
      </c>
      <c r="AM2544" s="6" t="s">
        <v>198</v>
      </c>
      <c r="AN2544" s="6" t="s">
        <v>198</v>
      </c>
      <c r="AO2544" s="12" t="n">
        <f aca="false">IF(M2544&gt;0,K2544/M2544,"")</f>
        <v>0.204545454545455</v>
      </c>
      <c r="AP2544" s="22" t="str">
        <f aca="false">IF(M2544&gt;=Resumen!$B$5,"Alto","Bajo")</f>
        <v>Alto</v>
      </c>
      <c r="AQ2544" s="22" t="str">
        <f aca="false">IF(AO2544&gt;=Resumen!$B$28,"Alto","Bajo")</f>
        <v>Bajo</v>
      </c>
      <c r="AR2544" s="22" t="str">
        <f aca="false">AP2544&amp;" Potencial / "&amp;AQ2544&amp;" Share"</f>
        <v>Alto Potencial / Bajo Share</v>
      </c>
      <c r="AS2544" s="22" t="str">
        <f aca="false">IF(Q2544="Sí",IF(AO2544&gt;=Resumen!$B$29,"Alto","Bajo"),"")</f>
        <v>Bajo</v>
      </c>
      <c r="AT2544" s="22" t="str">
        <f aca="false">IF(AS2544&lt;&gt;"",AP2544&amp;" Potencial / "&amp;AS2544&amp;" Share","")</f>
        <v>Alto Potencial / Bajo Share</v>
      </c>
      <c r="AU2544" s="22" t="str">
        <f aca="false">IF(AH2544="","Sin dato",IF(AH2544-AO2544&gt;Resumen!$B$6,"Sobre-exhibido",IF(AO2544-AH2544&gt;Resumen!$B$6,"Sub-exhibido","En línea")))</f>
        <v>Sobre-exhibido</v>
      </c>
      <c r="AV2544" s="22" t="n">
        <f aca="false">IF(AT2544="","",IF(AT2544="Alto Potencial / Bajo Share",1,IF(AT2544="Alto Potencial / Alto Share",2,IF(AT2544="Bajo Potencial / Alto Share",3,4))))</f>
        <v>1</v>
      </c>
      <c r="AW2544" s="22" t="str">
        <f aca="false">IF(Q2544="No","Sin competencia directa",IF(AV2544=1,"1 - Foco Conquista (Alto Pot / Bajo Share)",IF(AV2544=2,"2 - Foco Defensa (Alto Pot / Alto Share)",IF(AV2544=3,"3 - Monitoreo (Bajo Pot / Alto Share)","4 - Baja Prioridad (Bajo Pot / Bajo Share)"))))</f>
        <v>1 - Foco Conquista (Alto Pot / Bajo Share)</v>
      </c>
      <c r="AX2544" s="12" t="str">
        <f aca="false">IF(OR(IFERROR(AND(W2544&lt;&gt;"",Y2544&lt;&gt;"",Y2544-W2544&gt;Resumen!$B$8),FALSE()),IFERROR(AND(X2544&lt;&gt;"",Y2544&lt;&gt;"",Y2544-X2544&gt;Resumen!$B$8),FALSE())),MAX(IF(IFERROR(AND(W2544&lt;&gt;"",Y2544&lt;&gt;"",Y2544-W2544&gt;Resumen!$B$8),FALSE()),Y2544-W2544,0),IF(IFERROR(AND(X2544&lt;&gt;"",Y2544&lt;&gt;"",Y2544-X2544&gt;Resumen!$B$8),FALSE()),Y2544-X2544,0)),"")</f>
        <v/>
      </c>
      <c r="AY2544" s="22" t="str">
        <f aca="false">IF(OR(IFERROR(AND(W2544&lt;&gt;"",Y2544&lt;&gt;"",Y2544-W2544&gt;Resumen!$B$8),FALSE()),IFERROR(AND(X2544&lt;&gt;"",Y2544&lt;&gt;"",Y2544-X2544&gt;Resumen!$B$8),FALSE())),TRIM("Lays tiene mayor markup que "&amp;IF(IFERROR(AND(W2544&lt;&gt;"",Y2544&lt;&gt;"",Y2544-W2544&gt;Resumen!$B$8),FALSE()),"Quento ","")&amp;IF(IFERROR(AND(X2544&lt;&gt;"",Y2544&lt;&gt;"",Y2544-X2544&gt;Resumen!$B$8),FALSE()),"Julicroc ","")&amp;"en este PDV"),"")</f>
        <v/>
      </c>
      <c r="AZ2544" s="22" t="str">
        <f aca="false">IF(COUNTIF('Plan Pehuamar - Lista'!$A$2:$A$167,A2544)&gt;0,"Sí","No")</f>
        <v>No</v>
      </c>
      <c r="BA2544" s="22" t="str">
        <f aca="false">IF(COUNTIF('Plan Combo 9+1'!$A$2:$A$226,A2544)&gt;0,"Sí","No")</f>
        <v>Sí</v>
      </c>
      <c r="BB2544" s="22" t="str">
        <f aca="false">IF(AH2544="","No",IF(BA2544="Sí",IF((AO2544-AH2544)&gt;Resumen!$B$6,"Sí","No"),IF((AO2544-AH2544)&gt;=Resumen!$B$132,"Sí","No")))</f>
        <v>No</v>
      </c>
      <c r="BC2544" s="22" t="str">
        <f aca="false">IF(AND(N2544="Sí",AL2544="Sí",AI2544=0),"Sí","No")</f>
        <v>No</v>
      </c>
      <c r="BD2544" s="22" t="str">
        <f aca="false">IF(COUNTIF('Plan 9+1 (con Pehuamar)'!$A$2:$A$227,A2544)&gt;0,"Sí","No")</f>
        <v>Sí</v>
      </c>
    </row>
    <row r="2545" customFormat="false" ht="15" hidden="false" customHeight="true" outlineLevel="0" collapsed="false">
      <c r="A2545" s="6" t="n">
        <v>201826</v>
      </c>
      <c r="B2545" s="6" t="n">
        <v>16</v>
      </c>
      <c r="C2545" s="6" t="n">
        <v>1602</v>
      </c>
      <c r="D2545" s="6" t="s">
        <v>254</v>
      </c>
      <c r="E2545" s="6" t="s">
        <v>2692</v>
      </c>
      <c r="F2545" s="6" t="s">
        <v>291</v>
      </c>
      <c r="G2545" s="6" t="s">
        <v>130</v>
      </c>
      <c r="H2545" s="6" t="s">
        <v>1715</v>
      </c>
      <c r="I2545" s="27" t="n">
        <v>10</v>
      </c>
      <c r="J2545" s="27" t="n">
        <v>25</v>
      </c>
      <c r="K2545" s="27" t="n">
        <v>12</v>
      </c>
      <c r="L2545" s="28" t="n">
        <f aca="false">I2545+J2545</f>
        <v>35</v>
      </c>
      <c r="M2545" s="28" t="n">
        <f aca="false">L2545+K2545</f>
        <v>47</v>
      </c>
      <c r="N2545" s="22" t="str">
        <f aca="false">IF(I2545&gt;0,"Sí","No")</f>
        <v>Sí</v>
      </c>
      <c r="O2545" s="22" t="str">
        <f aca="false">IF(J2545&gt;0,"Sí","No")</f>
        <v>Sí</v>
      </c>
      <c r="P2545" s="22" t="str">
        <f aca="false">IF(K2545&gt;0,"Sí","No")</f>
        <v>Sí</v>
      </c>
      <c r="Q2545" s="22" t="str">
        <f aca="false">IF(OR(I2545&gt;0,J2545&gt;0),"Sí","No")</f>
        <v>Sí</v>
      </c>
      <c r="R2545" s="27" t="n">
        <v>2000</v>
      </c>
      <c r="S2545" s="27" t="n">
        <v>2800</v>
      </c>
      <c r="T2545" s="27" t="n">
        <v>1200</v>
      </c>
      <c r="U2545" s="27" t="n">
        <v>2000</v>
      </c>
      <c r="V2545" s="27" t="n">
        <v>3500</v>
      </c>
      <c r="W2545" s="12" t="n">
        <f aca="false">IF(AND(I2545&gt;0,R2545&gt;0),(S2545-R2545)/R2545,"")</f>
        <v>0.4</v>
      </c>
      <c r="X2545" s="12" t="n">
        <f aca="false">IF(AND(J2545&gt;0,T2545&gt;0),(U2545-T2545)/T2545,"")</f>
        <v>0.666666666666667</v>
      </c>
      <c r="Y2545" s="12" t="n">
        <f aca="false">IF(AND(K2545&gt;0,V2545&gt;0),(V2545-Resumen!$B$7)/Resumen!$B$7,"")</f>
        <v>0.4</v>
      </c>
      <c r="Z2545" s="28" t="n">
        <f aca="false">IF(AND(K2545&gt;0,I2545&gt;0,V2545&gt;0,S2545&gt;0),V2545-S2545,"")</f>
        <v>700</v>
      </c>
      <c r="AA2545" s="12" t="n">
        <f aca="false">IF(Z2545&lt;&gt;"",Z2545/S2545,"")</f>
        <v>0.25</v>
      </c>
      <c r="AB2545" s="28" t="n">
        <f aca="false">IF(AND(K2545&gt;0,J2545&gt;0,V2545&gt;0,U2545&gt;0),V2545-U2545,"")</f>
        <v>1500</v>
      </c>
      <c r="AC2545" s="12" t="n">
        <f aca="false">IF(AB2545&lt;&gt;"",AB2545/U2545,"")</f>
        <v>0.75</v>
      </c>
      <c r="AD2545" s="27" t="n">
        <v>2</v>
      </c>
      <c r="AE2545" s="27" t="n">
        <v>2</v>
      </c>
      <c r="AF2545" s="27" t="n">
        <v>4</v>
      </c>
      <c r="AG2545" s="28" t="n">
        <f aca="false">AD2545+AE2545+AF2545</f>
        <v>8</v>
      </c>
      <c r="AH2545" s="12" t="n">
        <f aca="false">IF(AG2545&gt;0,AD2545/AG2545,"")</f>
        <v>0.25</v>
      </c>
      <c r="AI2545" s="27" t="n">
        <v>1</v>
      </c>
      <c r="AJ2545" s="27" t="n">
        <v>1</v>
      </c>
      <c r="AK2545" s="27" t="n">
        <v>1</v>
      </c>
      <c r="AL2545" s="22" t="str">
        <f aca="false">IF(OR(AJ2545&gt;0,AK2545&gt;0),"Sí","No")</f>
        <v>Sí</v>
      </c>
      <c r="AM2545" s="6" t="s">
        <v>198</v>
      </c>
      <c r="AN2545" s="6" t="s">
        <v>198</v>
      </c>
      <c r="AO2545" s="12" t="n">
        <f aca="false">IF(M2545&gt;0,K2545/M2545,"")</f>
        <v>0.25531914893617</v>
      </c>
      <c r="AP2545" s="22" t="str">
        <f aca="false">IF(M2545&gt;=Resumen!$B$5,"Alto","Bajo")</f>
        <v>Alto</v>
      </c>
      <c r="AQ2545" s="22" t="str">
        <f aca="false">IF(AO2545&gt;=Resumen!$B$28,"Alto","Bajo")</f>
        <v>Bajo</v>
      </c>
      <c r="AR2545" s="22" t="str">
        <f aca="false">AP2545&amp;" Potencial / "&amp;AQ2545&amp;" Share"</f>
        <v>Alto Potencial / Bajo Share</v>
      </c>
      <c r="AS2545" s="22" t="str">
        <f aca="false">IF(Q2545="Sí",IF(AO2545&gt;=Resumen!$B$29,"Alto","Bajo"),"")</f>
        <v>Bajo</v>
      </c>
      <c r="AT2545" s="22" t="str">
        <f aca="false">IF(AS2545&lt;&gt;"",AP2545&amp;" Potencial / "&amp;AS2545&amp;" Share","")</f>
        <v>Alto Potencial / Bajo Share</v>
      </c>
      <c r="AU2545" s="22" t="str">
        <f aca="false">IF(AH2545="","Sin dato",IF(AH2545-AO2545&gt;Resumen!$B$6,"Sobre-exhibido",IF(AO2545-AH2545&gt;Resumen!$B$6,"Sub-exhibido","En línea")))</f>
        <v>En línea</v>
      </c>
      <c r="AV2545" s="22" t="n">
        <f aca="false">IF(AT2545="","",IF(AT2545="Alto Potencial / Bajo Share",1,IF(AT2545="Alto Potencial / Alto Share",2,IF(AT2545="Bajo Potencial / Alto Share",3,4))))</f>
        <v>1</v>
      </c>
      <c r="AW2545" s="22" t="str">
        <f aca="false">IF(Q2545="No","Sin competencia directa",IF(AV2545=1,"1 - Foco Conquista (Alto Pot / Bajo Share)",IF(AV2545=2,"2 - Foco Defensa (Alto Pot / Alto Share)",IF(AV2545=3,"3 - Monitoreo (Bajo Pot / Alto Share)","4 - Baja Prioridad (Bajo Pot / Bajo Share)"))))</f>
        <v>1 - Foco Conquista (Alto Pot / Bajo Share)</v>
      </c>
      <c r="AX2545" s="12" t="str">
        <f aca="false">IF(OR(IFERROR(AND(W2545&lt;&gt;"",Y2545&lt;&gt;"",Y2545-W2545&gt;Resumen!$B$8),FALSE()),IFERROR(AND(X2545&lt;&gt;"",Y2545&lt;&gt;"",Y2545-X2545&gt;Resumen!$B$8),FALSE())),MAX(IF(IFERROR(AND(W2545&lt;&gt;"",Y2545&lt;&gt;"",Y2545-W2545&gt;Resumen!$B$8),FALSE()),Y2545-W2545,0),IF(IFERROR(AND(X2545&lt;&gt;"",Y2545&lt;&gt;"",Y2545-X2545&gt;Resumen!$B$8),FALSE()),Y2545-X2545,0)),"")</f>
        <v/>
      </c>
      <c r="AY2545" s="22" t="str">
        <f aca="false">IF(OR(IFERROR(AND(W2545&lt;&gt;"",Y2545&lt;&gt;"",Y2545-W2545&gt;Resumen!$B$8),FALSE()),IFERROR(AND(X2545&lt;&gt;"",Y2545&lt;&gt;"",Y2545-X2545&gt;Resumen!$B$8),FALSE())),TRIM("Lays tiene mayor markup que "&amp;IF(IFERROR(AND(W2545&lt;&gt;"",Y2545&lt;&gt;"",Y2545-W2545&gt;Resumen!$B$8),FALSE()),"Quento ","")&amp;IF(IFERROR(AND(X2545&lt;&gt;"",Y2545&lt;&gt;"",Y2545-X2545&gt;Resumen!$B$8),FALSE()),"Julicroc ","")&amp;"en este PDV"),"")</f>
        <v/>
      </c>
      <c r="AZ2545" s="22" t="str">
        <f aca="false">IF(COUNTIF('Plan Pehuamar - Lista'!$A$2:$A$167,A2545)&gt;0,"Sí","No")</f>
        <v>No</v>
      </c>
      <c r="BA2545" s="22" t="str">
        <f aca="false">IF(COUNTIF('Plan Combo 9+1'!$A$2:$A$226,A2545)&gt;0,"Sí","No")</f>
        <v>No</v>
      </c>
      <c r="BB2545" s="22" t="str">
        <f aca="false">IF(AH2545="","No",IF(BA2545="Sí",IF((AO2545-AH2545)&gt;Resumen!$B$6,"Sí","No"),IF((AO2545-AH2545)&gt;=Resumen!$B$132,"Sí","No")))</f>
        <v>No</v>
      </c>
      <c r="BC2545" s="22" t="str">
        <f aca="false">IF(AND(N2545="Sí",AL2545="Sí",AI2545=0),"Sí","No")</f>
        <v>No</v>
      </c>
      <c r="BD2545" s="22" t="str">
        <f aca="false">IF(COUNTIF('Plan 9+1 (con Pehuamar)'!$A$2:$A$227,A2545)&gt;0,"Sí","No")</f>
        <v>No</v>
      </c>
    </row>
    <row r="2546" customFormat="false" ht="15" hidden="false" customHeight="true" outlineLevel="0" collapsed="false">
      <c r="A2546" s="6" t="n">
        <v>201830</v>
      </c>
      <c r="B2546" s="6" t="n">
        <v>16</v>
      </c>
      <c r="C2546" s="6" t="n">
        <v>1602</v>
      </c>
      <c r="D2546" s="6" t="s">
        <v>254</v>
      </c>
      <c r="E2546" s="6" t="s">
        <v>2693</v>
      </c>
      <c r="F2546" s="6" t="s">
        <v>196</v>
      </c>
      <c r="G2546" s="6" t="s">
        <v>130</v>
      </c>
      <c r="H2546" s="6" t="s">
        <v>1715</v>
      </c>
      <c r="I2546" s="27" t="n">
        <v>10</v>
      </c>
      <c r="J2546" s="27" t="n">
        <v>20</v>
      </c>
      <c r="K2546" s="27" t="n">
        <v>8</v>
      </c>
      <c r="L2546" s="28" t="n">
        <f aca="false">I2546+J2546</f>
        <v>30</v>
      </c>
      <c r="M2546" s="28" t="n">
        <f aca="false">L2546+K2546</f>
        <v>38</v>
      </c>
      <c r="N2546" s="22" t="str">
        <f aca="false">IF(I2546&gt;0,"Sí","No")</f>
        <v>Sí</v>
      </c>
      <c r="O2546" s="22" t="str">
        <f aca="false">IF(J2546&gt;0,"Sí","No")</f>
        <v>Sí</v>
      </c>
      <c r="P2546" s="22" t="str">
        <f aca="false">IF(K2546&gt;0,"Sí","No")</f>
        <v>Sí</v>
      </c>
      <c r="Q2546" s="22" t="str">
        <f aca="false">IF(OR(I2546&gt;0,J2546&gt;0),"Sí","No")</f>
        <v>Sí</v>
      </c>
      <c r="R2546" s="27" t="n">
        <v>1750</v>
      </c>
      <c r="S2546" s="27" t="n">
        <v>2500</v>
      </c>
      <c r="T2546" s="27" t="n">
        <v>1200</v>
      </c>
      <c r="U2546" s="27" t="n">
        <v>1900</v>
      </c>
      <c r="V2546" s="27" t="n">
        <v>3500</v>
      </c>
      <c r="W2546" s="12" t="n">
        <f aca="false">IF(AND(I2546&gt;0,R2546&gt;0),(S2546-R2546)/R2546,"")</f>
        <v>0.428571428571429</v>
      </c>
      <c r="X2546" s="12" t="n">
        <f aca="false">IF(AND(J2546&gt;0,T2546&gt;0),(U2546-T2546)/T2546,"")</f>
        <v>0.583333333333333</v>
      </c>
      <c r="Y2546" s="12" t="n">
        <f aca="false">IF(AND(K2546&gt;0,V2546&gt;0),(V2546-Resumen!$B$7)/Resumen!$B$7,"")</f>
        <v>0.4</v>
      </c>
      <c r="Z2546" s="28" t="n">
        <f aca="false">IF(AND(K2546&gt;0,I2546&gt;0,V2546&gt;0,S2546&gt;0),V2546-S2546,"")</f>
        <v>1000</v>
      </c>
      <c r="AA2546" s="12" t="n">
        <f aca="false">IF(Z2546&lt;&gt;"",Z2546/S2546,"")</f>
        <v>0.4</v>
      </c>
      <c r="AB2546" s="28" t="n">
        <f aca="false">IF(AND(K2546&gt;0,J2546&gt;0,V2546&gt;0,U2546&gt;0),V2546-U2546,"")</f>
        <v>1600</v>
      </c>
      <c r="AC2546" s="12" t="n">
        <f aca="false">IF(AB2546&lt;&gt;"",AB2546/U2546,"")</f>
        <v>0.842105263157895</v>
      </c>
      <c r="AD2546" s="27" t="n">
        <v>2</v>
      </c>
      <c r="AE2546" s="27" t="n">
        <v>2</v>
      </c>
      <c r="AF2546" s="27" t="n">
        <v>4</v>
      </c>
      <c r="AG2546" s="28" t="n">
        <f aca="false">AD2546+AE2546+AF2546</f>
        <v>8</v>
      </c>
      <c r="AH2546" s="12" t="n">
        <f aca="false">IF(AG2546&gt;0,AD2546/AG2546,"")</f>
        <v>0.25</v>
      </c>
      <c r="AI2546" s="27" t="n">
        <v>1</v>
      </c>
      <c r="AJ2546" s="27" t="n">
        <v>0</v>
      </c>
      <c r="AK2546" s="27" t="n">
        <v>1</v>
      </c>
      <c r="AL2546" s="22" t="str">
        <f aca="false">IF(OR(AJ2546&gt;0,AK2546&gt;0),"Sí","No")</f>
        <v>Sí</v>
      </c>
      <c r="AM2546" s="6" t="s">
        <v>198</v>
      </c>
      <c r="AN2546" s="6" t="s">
        <v>198</v>
      </c>
      <c r="AO2546" s="12" t="n">
        <f aca="false">IF(M2546&gt;0,K2546/M2546,"")</f>
        <v>0.210526315789474</v>
      </c>
      <c r="AP2546" s="22" t="str">
        <f aca="false">IF(M2546&gt;=Resumen!$B$5,"Alto","Bajo")</f>
        <v>Bajo</v>
      </c>
      <c r="AQ2546" s="22" t="str">
        <f aca="false">IF(AO2546&gt;=Resumen!$B$28,"Alto","Bajo")</f>
        <v>Bajo</v>
      </c>
      <c r="AR2546" s="22" t="str">
        <f aca="false">AP2546&amp;" Potencial / "&amp;AQ2546&amp;" Share"</f>
        <v>Bajo Potencial / Bajo Share</v>
      </c>
      <c r="AS2546" s="22" t="str">
        <f aca="false">IF(Q2546="Sí",IF(AO2546&gt;=Resumen!$B$29,"Alto","Bajo"),"")</f>
        <v>Bajo</v>
      </c>
      <c r="AT2546" s="22" t="str">
        <f aca="false">IF(AS2546&lt;&gt;"",AP2546&amp;" Potencial / "&amp;AS2546&amp;" Share","")</f>
        <v>Bajo Potencial / Bajo Share</v>
      </c>
      <c r="AU2546" s="22" t="str">
        <f aca="false">IF(AH2546="","Sin dato",IF(AH2546-AO2546&gt;Resumen!$B$6,"Sobre-exhibido",IF(AO2546-AH2546&gt;Resumen!$B$6,"Sub-exhibido","En línea")))</f>
        <v>En línea</v>
      </c>
      <c r="AV2546" s="22" t="n">
        <f aca="false">IF(AT2546="","",IF(AT2546="Alto Potencial / Bajo Share",1,IF(AT2546="Alto Potencial / Alto Share",2,IF(AT2546="Bajo Potencial / Alto Share",3,4))))</f>
        <v>4</v>
      </c>
      <c r="AW2546" s="22" t="str">
        <f aca="false">IF(Q2546="No","Sin competencia directa",IF(AV2546=1,"1 - Foco Conquista (Alto Pot / Bajo Share)",IF(AV2546=2,"2 - Foco Defensa (Alto Pot / Alto Share)",IF(AV2546=3,"3 - Monitoreo (Bajo Pot / Alto Share)","4 - Baja Prioridad (Bajo Pot / Bajo Share)"))))</f>
        <v>4 - Baja Prioridad (Bajo Pot / Bajo Share)</v>
      </c>
      <c r="AX2546" s="12" t="str">
        <f aca="false">IF(OR(IFERROR(AND(W2546&lt;&gt;"",Y2546&lt;&gt;"",Y2546-W2546&gt;Resumen!$B$8),FALSE()),IFERROR(AND(X2546&lt;&gt;"",Y2546&lt;&gt;"",Y2546-X2546&gt;Resumen!$B$8),FALSE())),MAX(IF(IFERROR(AND(W2546&lt;&gt;"",Y2546&lt;&gt;"",Y2546-W2546&gt;Resumen!$B$8),FALSE()),Y2546-W2546,0),IF(IFERROR(AND(X2546&lt;&gt;"",Y2546&lt;&gt;"",Y2546-X2546&gt;Resumen!$B$8),FALSE()),Y2546-X2546,0)),"")</f>
        <v/>
      </c>
      <c r="AY2546" s="22" t="str">
        <f aca="false">IF(OR(IFERROR(AND(W2546&lt;&gt;"",Y2546&lt;&gt;"",Y2546-W2546&gt;Resumen!$B$8),FALSE()),IFERROR(AND(X2546&lt;&gt;"",Y2546&lt;&gt;"",Y2546-X2546&gt;Resumen!$B$8),FALSE())),TRIM("Lays tiene mayor markup que "&amp;IF(IFERROR(AND(W2546&lt;&gt;"",Y2546&lt;&gt;"",Y2546-W2546&gt;Resumen!$B$8),FALSE()),"Quento ","")&amp;IF(IFERROR(AND(X2546&lt;&gt;"",Y2546&lt;&gt;"",Y2546-X2546&gt;Resumen!$B$8),FALSE()),"Julicroc ","")&amp;"en este PDV"),"")</f>
        <v/>
      </c>
      <c r="AZ2546" s="22" t="str">
        <f aca="false">IF(COUNTIF('Plan Pehuamar - Lista'!$A$2:$A$167,A2546)&gt;0,"Sí","No")</f>
        <v>No</v>
      </c>
      <c r="BA2546" s="22" t="str">
        <f aca="false">IF(COUNTIF('Plan Combo 9+1'!$A$2:$A$226,A2546)&gt;0,"Sí","No")</f>
        <v>No</v>
      </c>
      <c r="BB2546" s="22" t="str">
        <f aca="false">IF(AH2546="","No",IF(BA2546="Sí",IF((AO2546-AH2546)&gt;Resumen!$B$6,"Sí","No"),IF((AO2546-AH2546)&gt;=Resumen!$B$132,"Sí","No")))</f>
        <v>No</v>
      </c>
      <c r="BC2546" s="22" t="str">
        <f aca="false">IF(AND(N2546="Sí",AL2546="Sí",AI2546=0),"Sí","No")</f>
        <v>No</v>
      </c>
      <c r="BD2546" s="22" t="str">
        <f aca="false">IF(COUNTIF('Plan 9+1 (con Pehuamar)'!$A$2:$A$227,A2546)&gt;0,"Sí","No")</f>
        <v>No</v>
      </c>
    </row>
    <row r="2547" customFormat="false" ht="15" hidden="false" customHeight="true" outlineLevel="0" collapsed="false">
      <c r="A2547" s="6" t="n">
        <v>201831</v>
      </c>
      <c r="B2547" s="6" t="n">
        <v>16</v>
      </c>
      <c r="C2547" s="6" t="n">
        <v>1602</v>
      </c>
      <c r="D2547" s="6" t="s">
        <v>254</v>
      </c>
      <c r="E2547" s="6" t="s">
        <v>2694</v>
      </c>
      <c r="F2547" s="6" t="s">
        <v>201</v>
      </c>
      <c r="G2547" s="6" t="s">
        <v>130</v>
      </c>
      <c r="H2547" s="6" t="s">
        <v>1715</v>
      </c>
      <c r="I2547" s="27" t="n">
        <v>20</v>
      </c>
      <c r="J2547" s="27" t="n">
        <v>0</v>
      </c>
      <c r="K2547" s="27" t="n">
        <v>16</v>
      </c>
      <c r="L2547" s="28" t="n">
        <f aca="false">I2547+J2547</f>
        <v>20</v>
      </c>
      <c r="M2547" s="28" t="n">
        <f aca="false">L2547+K2547</f>
        <v>36</v>
      </c>
      <c r="N2547" s="22" t="str">
        <f aca="false">IF(I2547&gt;0,"Sí","No")</f>
        <v>Sí</v>
      </c>
      <c r="O2547" s="22" t="str">
        <f aca="false">IF(J2547&gt;0,"Sí","No")</f>
        <v>No</v>
      </c>
      <c r="P2547" s="22" t="str">
        <f aca="false">IF(K2547&gt;0,"Sí","No")</f>
        <v>Sí</v>
      </c>
      <c r="Q2547" s="22" t="str">
        <f aca="false">IF(OR(I2547&gt;0,J2547&gt;0),"Sí","No")</f>
        <v>Sí</v>
      </c>
      <c r="R2547" s="27" t="n">
        <v>2000</v>
      </c>
      <c r="S2547" s="27" t="n">
        <v>2900</v>
      </c>
      <c r="T2547" s="27"/>
      <c r="U2547" s="27"/>
      <c r="V2547" s="27" t="n">
        <v>3600</v>
      </c>
      <c r="W2547" s="12" t="n">
        <f aca="false">IF(AND(I2547&gt;0,R2547&gt;0),(S2547-R2547)/R2547,"")</f>
        <v>0.45</v>
      </c>
      <c r="X2547" s="12" t="str">
        <f aca="false">IF(AND(J2547&gt;0,T2547&gt;0),(U2547-T2547)/T2547,"")</f>
        <v/>
      </c>
      <c r="Y2547" s="12" t="n">
        <f aca="false">IF(AND(K2547&gt;0,V2547&gt;0),(V2547-Resumen!$B$7)/Resumen!$B$7,"")</f>
        <v>0.44</v>
      </c>
      <c r="Z2547" s="28" t="n">
        <f aca="false">IF(AND(K2547&gt;0,I2547&gt;0,V2547&gt;0,S2547&gt;0),V2547-S2547,"")</f>
        <v>700</v>
      </c>
      <c r="AA2547" s="12" t="n">
        <f aca="false">IF(Z2547&lt;&gt;"",Z2547/S2547,"")</f>
        <v>0.241379310344828</v>
      </c>
      <c r="AB2547" s="28" t="str">
        <f aca="false">IF(AND(K2547&gt;0,J2547&gt;0,V2547&gt;0,U2547&gt;0),V2547-U2547,"")</f>
        <v/>
      </c>
      <c r="AC2547" s="12" t="str">
        <f aca="false">IF(AB2547&lt;&gt;"",AB2547/U2547,"")</f>
        <v/>
      </c>
      <c r="AD2547" s="27" t="n">
        <v>4</v>
      </c>
      <c r="AE2547" s="27" t="n">
        <v>4</v>
      </c>
      <c r="AF2547" s="27" t="n">
        <v>0</v>
      </c>
      <c r="AG2547" s="28" t="n">
        <f aca="false">AD2547+AE2547+AF2547</f>
        <v>8</v>
      </c>
      <c r="AH2547" s="12" t="n">
        <f aca="false">IF(AG2547&gt;0,AD2547/AG2547,"")</f>
        <v>0.5</v>
      </c>
      <c r="AI2547" s="27" t="n">
        <v>1</v>
      </c>
      <c r="AJ2547" s="27" t="n">
        <v>1</v>
      </c>
      <c r="AK2547" s="27" t="n">
        <v>0</v>
      </c>
      <c r="AL2547" s="22" t="str">
        <f aca="false">IF(OR(AJ2547&gt;0,AK2547&gt;0),"Sí","No")</f>
        <v>Sí</v>
      </c>
      <c r="AM2547" s="6" t="s">
        <v>198</v>
      </c>
      <c r="AN2547" s="6"/>
      <c r="AO2547" s="12" t="n">
        <f aca="false">IF(M2547&gt;0,K2547/M2547,"")</f>
        <v>0.444444444444444</v>
      </c>
      <c r="AP2547" s="22" t="str">
        <f aca="false">IF(M2547&gt;=Resumen!$B$5,"Alto","Bajo")</f>
        <v>Bajo</v>
      </c>
      <c r="AQ2547" s="22" t="str">
        <f aca="false">IF(AO2547&gt;=Resumen!$B$28,"Alto","Bajo")</f>
        <v>Alto</v>
      </c>
      <c r="AR2547" s="22" t="str">
        <f aca="false">AP2547&amp;" Potencial / "&amp;AQ2547&amp;" Share"</f>
        <v>Bajo Potencial / Alto Share</v>
      </c>
      <c r="AS2547" s="22" t="str">
        <f aca="false">IF(Q2547="Sí",IF(AO2547&gt;=Resumen!$B$29,"Alto","Bajo"),"")</f>
        <v>Bajo</v>
      </c>
      <c r="AT2547" s="22" t="str">
        <f aca="false">IF(AS2547&lt;&gt;"",AP2547&amp;" Potencial / "&amp;AS2547&amp;" Share","")</f>
        <v>Bajo Potencial / Bajo Share</v>
      </c>
      <c r="AU2547" s="22" t="str">
        <f aca="false">IF(AH2547="","Sin dato",IF(AH2547-AO2547&gt;Resumen!$B$6,"Sobre-exhibido",IF(AO2547-AH2547&gt;Resumen!$B$6,"Sub-exhibido","En línea")))</f>
        <v>Sobre-exhibido</v>
      </c>
      <c r="AV2547" s="22" t="n">
        <f aca="false">IF(AT2547="","",IF(AT2547="Alto Potencial / Bajo Share",1,IF(AT2547="Alto Potencial / Alto Share",2,IF(AT2547="Bajo Potencial / Alto Share",3,4))))</f>
        <v>4</v>
      </c>
      <c r="AW2547" s="22" t="str">
        <f aca="false">IF(Q2547="No","Sin competencia directa",IF(AV2547=1,"1 - Foco Conquista (Alto Pot / Bajo Share)",IF(AV2547=2,"2 - Foco Defensa (Alto Pot / Alto Share)",IF(AV2547=3,"3 - Monitoreo (Bajo Pot / Alto Share)","4 - Baja Prioridad (Bajo Pot / Bajo Share)"))))</f>
        <v>4 - Baja Prioridad (Bajo Pot / Bajo Share)</v>
      </c>
      <c r="AX2547" s="12" t="str">
        <f aca="false">IF(OR(IFERROR(AND(W2547&lt;&gt;"",Y2547&lt;&gt;"",Y2547-W2547&gt;Resumen!$B$8),FALSE()),IFERROR(AND(X2547&lt;&gt;"",Y2547&lt;&gt;"",Y2547-X2547&gt;Resumen!$B$8),FALSE())),MAX(IF(IFERROR(AND(W2547&lt;&gt;"",Y2547&lt;&gt;"",Y2547-W2547&gt;Resumen!$B$8),FALSE()),Y2547-W2547,0),IF(IFERROR(AND(X2547&lt;&gt;"",Y2547&lt;&gt;"",Y2547-X2547&gt;Resumen!$B$8),FALSE()),Y2547-X2547,0)),"")</f>
        <v/>
      </c>
      <c r="AY2547" s="22" t="str">
        <f aca="false">IF(OR(IFERROR(AND(W2547&lt;&gt;"",Y2547&lt;&gt;"",Y2547-W2547&gt;Resumen!$B$8),FALSE()),IFERROR(AND(X2547&lt;&gt;"",Y2547&lt;&gt;"",Y2547-X2547&gt;Resumen!$B$8),FALSE())),TRIM("Lays tiene mayor markup que "&amp;IF(IFERROR(AND(W2547&lt;&gt;"",Y2547&lt;&gt;"",Y2547-W2547&gt;Resumen!$B$8),FALSE()),"Quento ","")&amp;IF(IFERROR(AND(X2547&lt;&gt;"",Y2547&lt;&gt;"",Y2547-X2547&gt;Resumen!$B$8),FALSE()),"Julicroc ","")&amp;"en este PDV"),"")</f>
        <v/>
      </c>
      <c r="AZ2547" s="22" t="str">
        <f aca="false">IF(COUNTIF('Plan Pehuamar - Lista'!$A$2:$A$167,A2547)&gt;0,"Sí","No")</f>
        <v>No</v>
      </c>
      <c r="BA2547" s="22" t="str">
        <f aca="false">IF(COUNTIF('Plan Combo 9+1'!$A$2:$A$226,A2547)&gt;0,"Sí","No")</f>
        <v>No</v>
      </c>
      <c r="BB2547" s="22" t="str">
        <f aca="false">IF(AH2547="","No",IF(BA2547="Sí",IF((AO2547-AH2547)&gt;Resumen!$B$6,"Sí","No"),IF((AO2547-AH2547)&gt;=Resumen!$B$132,"Sí","No")))</f>
        <v>No</v>
      </c>
      <c r="BC2547" s="22" t="str">
        <f aca="false">IF(AND(N2547="Sí",AL2547="Sí",AI2547=0),"Sí","No")</f>
        <v>No</v>
      </c>
      <c r="BD2547" s="22" t="str">
        <f aca="false">IF(COUNTIF('Plan 9+1 (con Pehuamar)'!$A$2:$A$227,A2547)&gt;0,"Sí","No")</f>
        <v>No</v>
      </c>
    </row>
    <row r="2548" customFormat="false" ht="15" hidden="false" customHeight="true" outlineLevel="0" collapsed="false">
      <c r="A2548" s="6" t="n">
        <v>201832</v>
      </c>
      <c r="B2548" s="6" t="n">
        <v>16</v>
      </c>
      <c r="C2548" s="6" t="n">
        <v>1602</v>
      </c>
      <c r="D2548" s="6" t="s">
        <v>254</v>
      </c>
      <c r="E2548" s="6" t="s">
        <v>2695</v>
      </c>
      <c r="F2548" s="6" t="s">
        <v>196</v>
      </c>
      <c r="G2548" s="6" t="s">
        <v>130</v>
      </c>
      <c r="H2548" s="6" t="s">
        <v>1715</v>
      </c>
      <c r="I2548" s="27" t="n">
        <v>10</v>
      </c>
      <c r="J2548" s="27" t="n">
        <v>15</v>
      </c>
      <c r="K2548" s="27" t="n">
        <v>5</v>
      </c>
      <c r="L2548" s="28" t="n">
        <f aca="false">I2548+J2548</f>
        <v>25</v>
      </c>
      <c r="M2548" s="28" t="n">
        <f aca="false">L2548+K2548</f>
        <v>30</v>
      </c>
      <c r="N2548" s="22" t="str">
        <f aca="false">IF(I2548&gt;0,"Sí","No")</f>
        <v>Sí</v>
      </c>
      <c r="O2548" s="22" t="str">
        <f aca="false">IF(J2548&gt;0,"Sí","No")</f>
        <v>Sí</v>
      </c>
      <c r="P2548" s="22" t="str">
        <f aca="false">IF(K2548&gt;0,"Sí","No")</f>
        <v>Sí</v>
      </c>
      <c r="Q2548" s="22" t="str">
        <f aca="false">IF(OR(I2548&gt;0,J2548&gt;0),"Sí","No")</f>
        <v>Sí</v>
      </c>
      <c r="R2548" s="27" t="n">
        <v>1750</v>
      </c>
      <c r="S2548" s="27" t="n">
        <v>2500</v>
      </c>
      <c r="T2548" s="27" t="n">
        <v>1200</v>
      </c>
      <c r="U2548" s="27" t="n">
        <v>2000</v>
      </c>
      <c r="V2548" s="27" t="n">
        <v>3600</v>
      </c>
      <c r="W2548" s="12" t="n">
        <f aca="false">IF(AND(I2548&gt;0,R2548&gt;0),(S2548-R2548)/R2548,"")</f>
        <v>0.428571428571429</v>
      </c>
      <c r="X2548" s="12" t="n">
        <f aca="false">IF(AND(J2548&gt;0,T2548&gt;0),(U2548-T2548)/T2548,"")</f>
        <v>0.666666666666667</v>
      </c>
      <c r="Y2548" s="12" t="n">
        <f aca="false">IF(AND(K2548&gt;0,V2548&gt;0),(V2548-Resumen!$B$7)/Resumen!$B$7,"")</f>
        <v>0.44</v>
      </c>
      <c r="Z2548" s="28" t="n">
        <f aca="false">IF(AND(K2548&gt;0,I2548&gt;0,V2548&gt;0,S2548&gt;0),V2548-S2548,"")</f>
        <v>1100</v>
      </c>
      <c r="AA2548" s="12" t="n">
        <f aca="false">IF(Z2548&lt;&gt;"",Z2548/S2548,"")</f>
        <v>0.44</v>
      </c>
      <c r="AB2548" s="28" t="n">
        <f aca="false">IF(AND(K2548&gt;0,J2548&gt;0,V2548&gt;0,U2548&gt;0),V2548-U2548,"")</f>
        <v>1600</v>
      </c>
      <c r="AC2548" s="12" t="n">
        <f aca="false">IF(AB2548&lt;&gt;"",AB2548/U2548,"")</f>
        <v>0.8</v>
      </c>
      <c r="AD2548" s="27" t="n">
        <v>3</v>
      </c>
      <c r="AE2548" s="27" t="n">
        <v>2</v>
      </c>
      <c r="AF2548" s="27" t="n">
        <v>4</v>
      </c>
      <c r="AG2548" s="28" t="n">
        <f aca="false">AD2548+AE2548+AF2548</f>
        <v>9</v>
      </c>
      <c r="AH2548" s="12" t="n">
        <f aca="false">IF(AG2548&gt;0,AD2548/AG2548,"")</f>
        <v>0.333333333333333</v>
      </c>
      <c r="AI2548" s="27" t="n">
        <v>1</v>
      </c>
      <c r="AJ2548" s="27" t="n">
        <v>0</v>
      </c>
      <c r="AK2548" s="27" t="n">
        <v>1</v>
      </c>
      <c r="AL2548" s="22" t="str">
        <f aca="false">IF(OR(AJ2548&gt;0,AK2548&gt;0),"Sí","No")</f>
        <v>Sí</v>
      </c>
      <c r="AM2548" s="6" t="s">
        <v>198</v>
      </c>
      <c r="AN2548" s="6" t="s">
        <v>198</v>
      </c>
      <c r="AO2548" s="12" t="n">
        <f aca="false">IF(M2548&gt;0,K2548/M2548,"")</f>
        <v>0.166666666666667</v>
      </c>
      <c r="AP2548" s="22" t="str">
        <f aca="false">IF(M2548&gt;=Resumen!$B$5,"Alto","Bajo")</f>
        <v>Bajo</v>
      </c>
      <c r="AQ2548" s="22" t="str">
        <f aca="false">IF(AO2548&gt;=Resumen!$B$28,"Alto","Bajo")</f>
        <v>Bajo</v>
      </c>
      <c r="AR2548" s="22" t="str">
        <f aca="false">AP2548&amp;" Potencial / "&amp;AQ2548&amp;" Share"</f>
        <v>Bajo Potencial / Bajo Share</v>
      </c>
      <c r="AS2548" s="22" t="str">
        <f aca="false">IF(Q2548="Sí",IF(AO2548&gt;=Resumen!$B$29,"Alto","Bajo"),"")</f>
        <v>Bajo</v>
      </c>
      <c r="AT2548" s="22" t="str">
        <f aca="false">IF(AS2548&lt;&gt;"",AP2548&amp;" Potencial / "&amp;AS2548&amp;" Share","")</f>
        <v>Bajo Potencial / Bajo Share</v>
      </c>
      <c r="AU2548" s="22" t="str">
        <f aca="false">IF(AH2548="","Sin dato",IF(AH2548-AO2548&gt;Resumen!$B$6,"Sobre-exhibido",IF(AO2548-AH2548&gt;Resumen!$B$6,"Sub-exhibido","En línea")))</f>
        <v>Sobre-exhibido</v>
      </c>
      <c r="AV2548" s="22" t="n">
        <f aca="false">IF(AT2548="","",IF(AT2548="Alto Potencial / Bajo Share",1,IF(AT2548="Alto Potencial / Alto Share",2,IF(AT2548="Bajo Potencial / Alto Share",3,4))))</f>
        <v>4</v>
      </c>
      <c r="AW2548" s="22" t="str">
        <f aca="false">IF(Q2548="No","Sin competencia directa",IF(AV2548=1,"1 - Foco Conquista (Alto Pot / Bajo Share)",IF(AV2548=2,"2 - Foco Defensa (Alto Pot / Alto Share)",IF(AV2548=3,"3 - Monitoreo (Bajo Pot / Alto Share)","4 - Baja Prioridad (Bajo Pot / Bajo Share)"))))</f>
        <v>4 - Baja Prioridad (Bajo Pot / Bajo Share)</v>
      </c>
      <c r="AX2548" s="12" t="str">
        <f aca="false">IF(OR(IFERROR(AND(W2548&lt;&gt;"",Y2548&lt;&gt;"",Y2548-W2548&gt;Resumen!$B$8),FALSE()),IFERROR(AND(X2548&lt;&gt;"",Y2548&lt;&gt;"",Y2548-X2548&gt;Resumen!$B$8),FALSE())),MAX(IF(IFERROR(AND(W2548&lt;&gt;"",Y2548&lt;&gt;"",Y2548-W2548&gt;Resumen!$B$8),FALSE()),Y2548-W2548,0),IF(IFERROR(AND(X2548&lt;&gt;"",Y2548&lt;&gt;"",Y2548-X2548&gt;Resumen!$B$8),FALSE()),Y2548-X2548,0)),"")</f>
        <v/>
      </c>
      <c r="AY2548" s="22" t="str">
        <f aca="false">IF(OR(IFERROR(AND(W2548&lt;&gt;"",Y2548&lt;&gt;"",Y2548-W2548&gt;Resumen!$B$8),FALSE()),IFERROR(AND(X2548&lt;&gt;"",Y2548&lt;&gt;"",Y2548-X2548&gt;Resumen!$B$8),FALSE())),TRIM("Lays tiene mayor markup que "&amp;IF(IFERROR(AND(W2548&lt;&gt;"",Y2548&lt;&gt;"",Y2548-W2548&gt;Resumen!$B$8),FALSE()),"Quento ","")&amp;IF(IFERROR(AND(X2548&lt;&gt;"",Y2548&lt;&gt;"",Y2548-X2548&gt;Resumen!$B$8),FALSE()),"Julicroc ","")&amp;"en este PDV"),"")</f>
        <v/>
      </c>
      <c r="AZ2548" s="22" t="str">
        <f aca="false">IF(COUNTIF('Plan Pehuamar - Lista'!$A$2:$A$167,A2548)&gt;0,"Sí","No")</f>
        <v>No</v>
      </c>
      <c r="BA2548" s="22" t="str">
        <f aca="false">IF(COUNTIF('Plan Combo 9+1'!$A$2:$A$226,A2548)&gt;0,"Sí","No")</f>
        <v>No</v>
      </c>
      <c r="BB2548" s="22" t="str">
        <f aca="false">IF(AH2548="","No",IF(BA2548="Sí",IF((AO2548-AH2548)&gt;Resumen!$B$6,"Sí","No"),IF((AO2548-AH2548)&gt;=Resumen!$B$132,"Sí","No")))</f>
        <v>No</v>
      </c>
      <c r="BC2548" s="22" t="str">
        <f aca="false">IF(AND(N2548="Sí",AL2548="Sí",AI2548=0),"Sí","No")</f>
        <v>No</v>
      </c>
      <c r="BD2548" s="22" t="str">
        <f aca="false">IF(COUNTIF('Plan 9+1 (con Pehuamar)'!$A$2:$A$227,A2548)&gt;0,"Sí","No")</f>
        <v>No</v>
      </c>
    </row>
    <row r="2549" customFormat="false" ht="15" hidden="false" customHeight="true" outlineLevel="0" collapsed="false">
      <c r="A2549" s="6" t="n">
        <v>201834</v>
      </c>
      <c r="B2549" s="6" t="n">
        <v>16</v>
      </c>
      <c r="C2549" s="6" t="n">
        <v>1602</v>
      </c>
      <c r="D2549" s="6" t="s">
        <v>254</v>
      </c>
      <c r="E2549" s="6" t="s">
        <v>2696</v>
      </c>
      <c r="F2549" s="6" t="s">
        <v>382</v>
      </c>
      <c r="G2549" s="6" t="s">
        <v>130</v>
      </c>
      <c r="H2549" s="6" t="s">
        <v>1715</v>
      </c>
      <c r="I2549" s="27" t="n">
        <v>10</v>
      </c>
      <c r="J2549" s="27" t="n">
        <v>80</v>
      </c>
      <c r="K2549" s="27" t="n">
        <v>20</v>
      </c>
      <c r="L2549" s="28" t="n">
        <f aca="false">I2549+J2549</f>
        <v>90</v>
      </c>
      <c r="M2549" s="28" t="n">
        <f aca="false">L2549+K2549</f>
        <v>110</v>
      </c>
      <c r="N2549" s="22" t="str">
        <f aca="false">IF(I2549&gt;0,"Sí","No")</f>
        <v>Sí</v>
      </c>
      <c r="O2549" s="22" t="str">
        <f aca="false">IF(J2549&gt;0,"Sí","No")</f>
        <v>Sí</v>
      </c>
      <c r="P2549" s="22" t="str">
        <f aca="false">IF(K2549&gt;0,"Sí","No")</f>
        <v>Sí</v>
      </c>
      <c r="Q2549" s="22" t="str">
        <f aca="false">IF(OR(I2549&gt;0,J2549&gt;0),"Sí","No")</f>
        <v>Sí</v>
      </c>
      <c r="R2549" s="27" t="n">
        <v>1750</v>
      </c>
      <c r="S2549" s="27" t="n">
        <v>2500</v>
      </c>
      <c r="T2549" s="27" t="n">
        <v>1000</v>
      </c>
      <c r="U2549" s="27" t="n">
        <v>1800</v>
      </c>
      <c r="V2549" s="27" t="n">
        <v>3200</v>
      </c>
      <c r="W2549" s="12" t="n">
        <f aca="false">IF(AND(I2549&gt;0,R2549&gt;0),(S2549-R2549)/R2549,"")</f>
        <v>0.428571428571429</v>
      </c>
      <c r="X2549" s="12" t="n">
        <f aca="false">IF(AND(J2549&gt;0,T2549&gt;0),(U2549-T2549)/T2549,"")</f>
        <v>0.8</v>
      </c>
      <c r="Y2549" s="12" t="n">
        <f aca="false">IF(AND(K2549&gt;0,V2549&gt;0),(V2549-Resumen!$B$7)/Resumen!$B$7,"")</f>
        <v>0.28</v>
      </c>
      <c r="Z2549" s="28" t="n">
        <f aca="false">IF(AND(K2549&gt;0,I2549&gt;0,V2549&gt;0,S2549&gt;0),V2549-S2549,"")</f>
        <v>700</v>
      </c>
      <c r="AA2549" s="12" t="n">
        <f aca="false">IF(Z2549&lt;&gt;"",Z2549/S2549,"")</f>
        <v>0.28</v>
      </c>
      <c r="AB2549" s="28" t="n">
        <f aca="false">IF(AND(K2549&gt;0,J2549&gt;0,V2549&gt;0,U2549&gt;0),V2549-U2549,"")</f>
        <v>1400</v>
      </c>
      <c r="AC2549" s="12" t="n">
        <f aca="false">IF(AB2549&lt;&gt;"",AB2549/U2549,"")</f>
        <v>0.777777777777778</v>
      </c>
      <c r="AD2549" s="27" t="n">
        <v>2</v>
      </c>
      <c r="AE2549" s="27" t="n">
        <v>2</v>
      </c>
      <c r="AF2549" s="27" t="n">
        <v>8</v>
      </c>
      <c r="AG2549" s="28" t="n">
        <f aca="false">AD2549+AE2549+AF2549</f>
        <v>12</v>
      </c>
      <c r="AH2549" s="12" t="n">
        <f aca="false">IF(AG2549&gt;0,AD2549/AG2549,"")</f>
        <v>0.166666666666667</v>
      </c>
      <c r="AI2549" s="27" t="n">
        <v>1</v>
      </c>
      <c r="AJ2549" s="27" t="n">
        <v>0</v>
      </c>
      <c r="AK2549" s="27" t="n">
        <v>1</v>
      </c>
      <c r="AL2549" s="22" t="str">
        <f aca="false">IF(OR(AJ2549&gt;0,AK2549&gt;0),"Sí","No")</f>
        <v>Sí</v>
      </c>
      <c r="AM2549" s="6" t="s">
        <v>198</v>
      </c>
      <c r="AN2549" s="6" t="s">
        <v>198</v>
      </c>
      <c r="AO2549" s="12" t="n">
        <f aca="false">IF(M2549&gt;0,K2549/M2549,"")</f>
        <v>0.181818181818182</v>
      </c>
      <c r="AP2549" s="22" t="str">
        <f aca="false">IF(M2549&gt;=Resumen!$B$5,"Alto","Bajo")</f>
        <v>Alto</v>
      </c>
      <c r="AQ2549" s="22" t="str">
        <f aca="false">IF(AO2549&gt;=Resumen!$B$28,"Alto","Bajo")</f>
        <v>Bajo</v>
      </c>
      <c r="AR2549" s="22" t="str">
        <f aca="false">AP2549&amp;" Potencial / "&amp;AQ2549&amp;" Share"</f>
        <v>Alto Potencial / Bajo Share</v>
      </c>
      <c r="AS2549" s="22" t="str">
        <f aca="false">IF(Q2549="Sí",IF(AO2549&gt;=Resumen!$B$29,"Alto","Bajo"),"")</f>
        <v>Bajo</v>
      </c>
      <c r="AT2549" s="22" t="str">
        <f aca="false">IF(AS2549&lt;&gt;"",AP2549&amp;" Potencial / "&amp;AS2549&amp;" Share","")</f>
        <v>Alto Potencial / Bajo Share</v>
      </c>
      <c r="AU2549" s="22" t="str">
        <f aca="false">IF(AH2549="","Sin dato",IF(AH2549-AO2549&gt;Resumen!$B$6,"Sobre-exhibido",IF(AO2549-AH2549&gt;Resumen!$B$6,"Sub-exhibido","En línea")))</f>
        <v>En línea</v>
      </c>
      <c r="AV2549" s="22" t="n">
        <f aca="false">IF(AT2549="","",IF(AT2549="Alto Potencial / Bajo Share",1,IF(AT2549="Alto Potencial / Alto Share",2,IF(AT2549="Bajo Potencial / Alto Share",3,4))))</f>
        <v>1</v>
      </c>
      <c r="AW2549" s="22" t="str">
        <f aca="false">IF(Q2549="No","Sin competencia directa",IF(AV2549=1,"1 - Foco Conquista (Alto Pot / Bajo Share)",IF(AV2549=2,"2 - Foco Defensa (Alto Pot / Alto Share)",IF(AV2549=3,"3 - Monitoreo (Bajo Pot / Alto Share)","4 - Baja Prioridad (Bajo Pot / Bajo Share)"))))</f>
        <v>1 - Foco Conquista (Alto Pot / Bajo Share)</v>
      </c>
      <c r="AX2549" s="12" t="str">
        <f aca="false">IF(OR(IFERROR(AND(W2549&lt;&gt;"",Y2549&lt;&gt;"",Y2549-W2549&gt;Resumen!$B$8),FALSE()),IFERROR(AND(X2549&lt;&gt;"",Y2549&lt;&gt;"",Y2549-X2549&gt;Resumen!$B$8),FALSE())),MAX(IF(IFERROR(AND(W2549&lt;&gt;"",Y2549&lt;&gt;"",Y2549-W2549&gt;Resumen!$B$8),FALSE()),Y2549-W2549,0),IF(IFERROR(AND(X2549&lt;&gt;"",Y2549&lt;&gt;"",Y2549-X2549&gt;Resumen!$B$8),FALSE()),Y2549-X2549,0)),"")</f>
        <v/>
      </c>
      <c r="AY2549" s="22" t="str">
        <f aca="false">IF(OR(IFERROR(AND(W2549&lt;&gt;"",Y2549&lt;&gt;"",Y2549-W2549&gt;Resumen!$B$8),FALSE()),IFERROR(AND(X2549&lt;&gt;"",Y2549&lt;&gt;"",Y2549-X2549&gt;Resumen!$B$8),FALSE())),TRIM("Lays tiene mayor markup que "&amp;IF(IFERROR(AND(W2549&lt;&gt;"",Y2549&lt;&gt;"",Y2549-W2549&gt;Resumen!$B$8),FALSE()),"Quento ","")&amp;IF(IFERROR(AND(X2549&lt;&gt;"",Y2549&lt;&gt;"",Y2549-X2549&gt;Resumen!$B$8),FALSE()),"Julicroc ","")&amp;"en este PDV"),"")</f>
        <v/>
      </c>
      <c r="AZ2549" s="22" t="str">
        <f aca="false">IF(COUNTIF('Plan Pehuamar - Lista'!$A$2:$A$167,A2549)&gt;0,"Sí","No")</f>
        <v>No</v>
      </c>
      <c r="BA2549" s="22" t="str">
        <f aca="false">IF(COUNTIF('Plan Combo 9+1'!$A$2:$A$226,A2549)&gt;0,"Sí","No")</f>
        <v>No</v>
      </c>
      <c r="BB2549" s="22" t="str">
        <f aca="false">IF(AH2549="","No",IF(BA2549="Sí",IF((AO2549-AH2549)&gt;Resumen!$B$6,"Sí","No"),IF((AO2549-AH2549)&gt;=Resumen!$B$132,"Sí","No")))</f>
        <v>No</v>
      </c>
      <c r="BC2549" s="22" t="str">
        <f aca="false">IF(AND(N2549="Sí",AL2549="Sí",AI2549=0),"Sí","No")</f>
        <v>No</v>
      </c>
      <c r="BD2549" s="22" t="str">
        <f aca="false">IF(COUNTIF('Plan 9+1 (con Pehuamar)'!$A$2:$A$227,A2549)&gt;0,"Sí","No")</f>
        <v>No</v>
      </c>
    </row>
    <row r="2550" customFormat="false" ht="15" hidden="false" customHeight="true" outlineLevel="0" collapsed="false">
      <c r="A2550" s="6" t="n">
        <v>201835</v>
      </c>
      <c r="B2550" s="6" t="n">
        <v>16</v>
      </c>
      <c r="C2550" s="6" t="n">
        <v>1602</v>
      </c>
      <c r="D2550" s="6" t="s">
        <v>254</v>
      </c>
      <c r="E2550" s="6" t="s">
        <v>2697</v>
      </c>
      <c r="F2550" s="6" t="s">
        <v>201</v>
      </c>
      <c r="G2550" s="6" t="s">
        <v>130</v>
      </c>
      <c r="H2550" s="6" t="s">
        <v>1715</v>
      </c>
      <c r="I2550" s="27" t="n">
        <v>70</v>
      </c>
      <c r="J2550" s="27" t="n">
        <v>0</v>
      </c>
      <c r="K2550" s="27" t="n">
        <v>40</v>
      </c>
      <c r="L2550" s="28" t="n">
        <f aca="false">I2550+J2550</f>
        <v>70</v>
      </c>
      <c r="M2550" s="28" t="n">
        <f aca="false">L2550+K2550</f>
        <v>110</v>
      </c>
      <c r="N2550" s="22" t="str">
        <f aca="false">IF(I2550&gt;0,"Sí","No")</f>
        <v>Sí</v>
      </c>
      <c r="O2550" s="22" t="str">
        <f aca="false">IF(J2550&gt;0,"Sí","No")</f>
        <v>No</v>
      </c>
      <c r="P2550" s="22" t="str">
        <f aca="false">IF(K2550&gt;0,"Sí","No")</f>
        <v>Sí</v>
      </c>
      <c r="Q2550" s="22" t="str">
        <f aca="false">IF(OR(I2550&gt;0,J2550&gt;0),"Sí","No")</f>
        <v>Sí</v>
      </c>
      <c r="R2550" s="27" t="n">
        <v>1900</v>
      </c>
      <c r="S2550" s="27" t="n">
        <v>2600</v>
      </c>
      <c r="T2550" s="27"/>
      <c r="U2550" s="27"/>
      <c r="V2550" s="27" t="n">
        <v>3500</v>
      </c>
      <c r="W2550" s="12" t="n">
        <f aca="false">IF(AND(I2550&gt;0,R2550&gt;0),(S2550-R2550)/R2550,"")</f>
        <v>0.368421052631579</v>
      </c>
      <c r="X2550" s="12" t="str">
        <f aca="false">IF(AND(J2550&gt;0,T2550&gt;0),(U2550-T2550)/T2550,"")</f>
        <v/>
      </c>
      <c r="Y2550" s="12" t="n">
        <f aca="false">IF(AND(K2550&gt;0,V2550&gt;0),(V2550-Resumen!$B$7)/Resumen!$B$7,"")</f>
        <v>0.4</v>
      </c>
      <c r="Z2550" s="28" t="n">
        <f aca="false">IF(AND(K2550&gt;0,I2550&gt;0,V2550&gt;0,S2550&gt;0),V2550-S2550,"")</f>
        <v>900</v>
      </c>
      <c r="AA2550" s="12" t="n">
        <f aca="false">IF(Z2550&lt;&gt;"",Z2550/S2550,"")</f>
        <v>0.346153846153846</v>
      </c>
      <c r="AB2550" s="28" t="str">
        <f aca="false">IF(AND(K2550&gt;0,J2550&gt;0,V2550&gt;0,U2550&gt;0),V2550-U2550,"")</f>
        <v/>
      </c>
      <c r="AC2550" s="12" t="str">
        <f aca="false">IF(AB2550&lt;&gt;"",AB2550/U2550,"")</f>
        <v/>
      </c>
      <c r="AD2550" s="27" t="n">
        <v>6</v>
      </c>
      <c r="AE2550" s="27" t="n">
        <v>5</v>
      </c>
      <c r="AF2550" s="27" t="n">
        <v>0</v>
      </c>
      <c r="AG2550" s="28" t="n">
        <f aca="false">AD2550+AE2550+AF2550</f>
        <v>11</v>
      </c>
      <c r="AH2550" s="12" t="n">
        <f aca="false">IF(AG2550&gt;0,AD2550/AG2550,"")</f>
        <v>0.545454545454545</v>
      </c>
      <c r="AI2550" s="27" t="n">
        <v>1</v>
      </c>
      <c r="AJ2550" s="27" t="n">
        <v>1</v>
      </c>
      <c r="AK2550" s="27" t="n">
        <v>1</v>
      </c>
      <c r="AL2550" s="22" t="str">
        <f aca="false">IF(OR(AJ2550&gt;0,AK2550&gt;0),"Sí","No")</f>
        <v>Sí</v>
      </c>
      <c r="AM2550" s="6" t="s">
        <v>198</v>
      </c>
      <c r="AN2550" s="6"/>
      <c r="AO2550" s="12" t="n">
        <f aca="false">IF(M2550&gt;0,K2550/M2550,"")</f>
        <v>0.363636363636364</v>
      </c>
      <c r="AP2550" s="22" t="str">
        <f aca="false">IF(M2550&gt;=Resumen!$B$5,"Alto","Bajo")</f>
        <v>Alto</v>
      </c>
      <c r="AQ2550" s="22" t="str">
        <f aca="false">IF(AO2550&gt;=Resumen!$B$28,"Alto","Bajo")</f>
        <v>Bajo</v>
      </c>
      <c r="AR2550" s="22" t="str">
        <f aca="false">AP2550&amp;" Potencial / "&amp;AQ2550&amp;" Share"</f>
        <v>Alto Potencial / Bajo Share</v>
      </c>
      <c r="AS2550" s="22" t="str">
        <f aca="false">IF(Q2550="Sí",IF(AO2550&gt;=Resumen!$B$29,"Alto","Bajo"),"")</f>
        <v>Bajo</v>
      </c>
      <c r="AT2550" s="22" t="str">
        <f aca="false">IF(AS2550&lt;&gt;"",AP2550&amp;" Potencial / "&amp;AS2550&amp;" Share","")</f>
        <v>Alto Potencial / Bajo Share</v>
      </c>
      <c r="AU2550" s="22" t="str">
        <f aca="false">IF(AH2550="","Sin dato",IF(AH2550-AO2550&gt;Resumen!$B$6,"Sobre-exhibido",IF(AO2550-AH2550&gt;Resumen!$B$6,"Sub-exhibido","En línea")))</f>
        <v>Sobre-exhibido</v>
      </c>
      <c r="AV2550" s="22" t="n">
        <f aca="false">IF(AT2550="","",IF(AT2550="Alto Potencial / Bajo Share",1,IF(AT2550="Alto Potencial / Alto Share",2,IF(AT2550="Bajo Potencial / Alto Share",3,4))))</f>
        <v>1</v>
      </c>
      <c r="AW2550" s="22" t="str">
        <f aca="false">IF(Q2550="No","Sin competencia directa",IF(AV2550=1,"1 - Foco Conquista (Alto Pot / Bajo Share)",IF(AV2550=2,"2 - Foco Defensa (Alto Pot / Alto Share)",IF(AV2550=3,"3 - Monitoreo (Bajo Pot / Alto Share)","4 - Baja Prioridad (Bajo Pot / Bajo Share)"))))</f>
        <v>1 - Foco Conquista (Alto Pot / Bajo Share)</v>
      </c>
      <c r="AX2550" s="12" t="str">
        <f aca="false">IF(OR(IFERROR(AND(W2550&lt;&gt;"",Y2550&lt;&gt;"",Y2550-W2550&gt;Resumen!$B$8),FALSE()),IFERROR(AND(X2550&lt;&gt;"",Y2550&lt;&gt;"",Y2550-X2550&gt;Resumen!$B$8),FALSE())),MAX(IF(IFERROR(AND(W2550&lt;&gt;"",Y2550&lt;&gt;"",Y2550-W2550&gt;Resumen!$B$8),FALSE()),Y2550-W2550,0),IF(IFERROR(AND(X2550&lt;&gt;"",Y2550&lt;&gt;"",Y2550-X2550&gt;Resumen!$B$8),FALSE()),Y2550-X2550,0)),"")</f>
        <v/>
      </c>
      <c r="AY2550" s="22" t="str">
        <f aca="false">IF(OR(IFERROR(AND(W2550&lt;&gt;"",Y2550&lt;&gt;"",Y2550-W2550&gt;Resumen!$B$8),FALSE()),IFERROR(AND(X2550&lt;&gt;"",Y2550&lt;&gt;"",Y2550-X2550&gt;Resumen!$B$8),FALSE())),TRIM("Lays tiene mayor markup que "&amp;IF(IFERROR(AND(W2550&lt;&gt;"",Y2550&lt;&gt;"",Y2550-W2550&gt;Resumen!$B$8),FALSE()),"Quento ","")&amp;IF(IFERROR(AND(X2550&lt;&gt;"",Y2550&lt;&gt;"",Y2550-X2550&gt;Resumen!$B$8),FALSE()),"Julicroc ","")&amp;"en este PDV"),"")</f>
        <v/>
      </c>
      <c r="AZ2550" s="22" t="str">
        <f aca="false">IF(COUNTIF('Plan Pehuamar - Lista'!$A$2:$A$167,A2550)&gt;0,"Sí","No")</f>
        <v>No</v>
      </c>
      <c r="BA2550" s="22" t="str">
        <f aca="false">IF(COUNTIF('Plan Combo 9+1'!$A$2:$A$226,A2550)&gt;0,"Sí","No")</f>
        <v>Sí</v>
      </c>
      <c r="BB2550" s="22" t="str">
        <f aca="false">IF(AH2550="","No",IF(BA2550="Sí",IF((AO2550-AH2550)&gt;Resumen!$B$6,"Sí","No"),IF((AO2550-AH2550)&gt;=Resumen!$B$132,"Sí","No")))</f>
        <v>No</v>
      </c>
      <c r="BC2550" s="22" t="str">
        <f aca="false">IF(AND(N2550="Sí",AL2550="Sí",AI2550=0),"Sí","No")</f>
        <v>No</v>
      </c>
      <c r="BD2550" s="22" t="str">
        <f aca="false">IF(COUNTIF('Plan 9+1 (con Pehuamar)'!$A$2:$A$227,A2550)&gt;0,"Sí","No")</f>
        <v>Sí</v>
      </c>
    </row>
    <row r="2551" customFormat="false" ht="15" hidden="false" customHeight="true" outlineLevel="0" collapsed="false">
      <c r="A2551" s="6" t="n">
        <v>201836</v>
      </c>
      <c r="B2551" s="6" t="n">
        <v>16</v>
      </c>
      <c r="C2551" s="6" t="n">
        <v>1602</v>
      </c>
      <c r="D2551" s="6" t="s">
        <v>254</v>
      </c>
      <c r="E2551" s="6" t="s">
        <v>2698</v>
      </c>
      <c r="F2551" s="6" t="s">
        <v>466</v>
      </c>
      <c r="G2551" s="6" t="s">
        <v>130</v>
      </c>
      <c r="H2551" s="6" t="s">
        <v>1715</v>
      </c>
      <c r="I2551" s="27" t="n">
        <v>10</v>
      </c>
      <c r="J2551" s="27" t="n">
        <v>40</v>
      </c>
      <c r="K2551" s="27" t="n">
        <v>24</v>
      </c>
      <c r="L2551" s="28" t="n">
        <f aca="false">I2551+J2551</f>
        <v>50</v>
      </c>
      <c r="M2551" s="28" t="n">
        <f aca="false">L2551+K2551</f>
        <v>74</v>
      </c>
      <c r="N2551" s="22" t="str">
        <f aca="false">IF(I2551&gt;0,"Sí","No")</f>
        <v>Sí</v>
      </c>
      <c r="O2551" s="22" t="str">
        <f aca="false">IF(J2551&gt;0,"Sí","No")</f>
        <v>Sí</v>
      </c>
      <c r="P2551" s="22" t="str">
        <f aca="false">IF(K2551&gt;0,"Sí","No")</f>
        <v>Sí</v>
      </c>
      <c r="Q2551" s="22" t="str">
        <f aca="false">IF(OR(I2551&gt;0,J2551&gt;0),"Sí","No")</f>
        <v>Sí</v>
      </c>
      <c r="R2551" s="27" t="n">
        <v>1750</v>
      </c>
      <c r="S2551" s="27" t="n">
        <v>2500</v>
      </c>
      <c r="T2551" s="27" t="n">
        <v>1200</v>
      </c>
      <c r="U2551" s="27" t="n">
        <v>2200</v>
      </c>
      <c r="V2551" s="27" t="n">
        <v>3700</v>
      </c>
      <c r="W2551" s="12" t="n">
        <f aca="false">IF(AND(I2551&gt;0,R2551&gt;0),(S2551-R2551)/R2551,"")</f>
        <v>0.428571428571429</v>
      </c>
      <c r="X2551" s="12" t="n">
        <f aca="false">IF(AND(J2551&gt;0,T2551&gt;0),(U2551-T2551)/T2551,"")</f>
        <v>0.833333333333333</v>
      </c>
      <c r="Y2551" s="12" t="n">
        <f aca="false">IF(AND(K2551&gt;0,V2551&gt;0),(V2551-Resumen!$B$7)/Resumen!$B$7,"")</f>
        <v>0.48</v>
      </c>
      <c r="Z2551" s="28" t="n">
        <f aca="false">IF(AND(K2551&gt;0,I2551&gt;0,V2551&gt;0,S2551&gt;0),V2551-S2551,"")</f>
        <v>1200</v>
      </c>
      <c r="AA2551" s="12" t="n">
        <f aca="false">IF(Z2551&lt;&gt;"",Z2551/S2551,"")</f>
        <v>0.48</v>
      </c>
      <c r="AB2551" s="28" t="n">
        <f aca="false">IF(AND(K2551&gt;0,J2551&gt;0,V2551&gt;0,U2551&gt;0),V2551-U2551,"")</f>
        <v>1500</v>
      </c>
      <c r="AC2551" s="12" t="n">
        <f aca="false">IF(AB2551&lt;&gt;"",AB2551/U2551,"")</f>
        <v>0.681818181818182</v>
      </c>
      <c r="AD2551" s="27" t="n">
        <v>6</v>
      </c>
      <c r="AE2551" s="27" t="n">
        <v>2</v>
      </c>
      <c r="AF2551" s="27" t="n">
        <v>5</v>
      </c>
      <c r="AG2551" s="28" t="n">
        <f aca="false">AD2551+AE2551+AF2551</f>
        <v>13</v>
      </c>
      <c r="AH2551" s="12" t="n">
        <f aca="false">IF(AG2551&gt;0,AD2551/AG2551,"")</f>
        <v>0.461538461538462</v>
      </c>
      <c r="AI2551" s="27" t="n">
        <v>1</v>
      </c>
      <c r="AJ2551" s="27" t="n">
        <v>0</v>
      </c>
      <c r="AK2551" s="27" t="n">
        <v>1</v>
      </c>
      <c r="AL2551" s="22" t="str">
        <f aca="false">IF(OR(AJ2551&gt;0,AK2551&gt;0),"Sí","No")</f>
        <v>Sí</v>
      </c>
      <c r="AM2551" s="6" t="s">
        <v>198</v>
      </c>
      <c r="AN2551" s="6" t="s">
        <v>198</v>
      </c>
      <c r="AO2551" s="12" t="n">
        <f aca="false">IF(M2551&gt;0,K2551/M2551,"")</f>
        <v>0.324324324324324</v>
      </c>
      <c r="AP2551" s="22" t="str">
        <f aca="false">IF(M2551&gt;=Resumen!$B$5,"Alto","Bajo")</f>
        <v>Alto</v>
      </c>
      <c r="AQ2551" s="22" t="str">
        <f aca="false">IF(AO2551&gt;=Resumen!$B$28,"Alto","Bajo")</f>
        <v>Bajo</v>
      </c>
      <c r="AR2551" s="22" t="str">
        <f aca="false">AP2551&amp;" Potencial / "&amp;AQ2551&amp;" Share"</f>
        <v>Alto Potencial / Bajo Share</v>
      </c>
      <c r="AS2551" s="22" t="str">
        <f aca="false">IF(Q2551="Sí",IF(AO2551&gt;=Resumen!$B$29,"Alto","Bajo"),"")</f>
        <v>Bajo</v>
      </c>
      <c r="AT2551" s="22" t="str">
        <f aca="false">IF(AS2551&lt;&gt;"",AP2551&amp;" Potencial / "&amp;AS2551&amp;" Share","")</f>
        <v>Alto Potencial / Bajo Share</v>
      </c>
      <c r="AU2551" s="22" t="str">
        <f aca="false">IF(AH2551="","Sin dato",IF(AH2551-AO2551&gt;Resumen!$B$6,"Sobre-exhibido",IF(AO2551-AH2551&gt;Resumen!$B$6,"Sub-exhibido","En línea")))</f>
        <v>Sobre-exhibido</v>
      </c>
      <c r="AV2551" s="22" t="n">
        <f aca="false">IF(AT2551="","",IF(AT2551="Alto Potencial / Bajo Share",1,IF(AT2551="Alto Potencial / Alto Share",2,IF(AT2551="Bajo Potencial / Alto Share",3,4))))</f>
        <v>1</v>
      </c>
      <c r="AW2551" s="22" t="str">
        <f aca="false">IF(Q2551="No","Sin competencia directa",IF(AV2551=1,"1 - Foco Conquista (Alto Pot / Bajo Share)",IF(AV2551=2,"2 - Foco Defensa (Alto Pot / Alto Share)",IF(AV2551=3,"3 - Monitoreo (Bajo Pot / Alto Share)","4 - Baja Prioridad (Bajo Pot / Bajo Share)"))))</f>
        <v>1 - Foco Conquista (Alto Pot / Bajo Share)</v>
      </c>
      <c r="AX2551" s="12" t="n">
        <f aca="false">IF(OR(IFERROR(AND(W2551&lt;&gt;"",Y2551&lt;&gt;"",Y2551-W2551&gt;Resumen!$B$8),FALSE()),IFERROR(AND(X2551&lt;&gt;"",Y2551&lt;&gt;"",Y2551-X2551&gt;Resumen!$B$8),FALSE())),MAX(IF(IFERROR(AND(W2551&lt;&gt;"",Y2551&lt;&gt;"",Y2551-W2551&gt;Resumen!$B$8),FALSE()),Y2551-W2551,0),IF(IFERROR(AND(X2551&lt;&gt;"",Y2551&lt;&gt;"",Y2551-X2551&gt;Resumen!$B$8),FALSE()),Y2551-X2551,0)),"")</f>
        <v>0.0514285714285714</v>
      </c>
      <c r="AY2551" s="22" t="str">
        <f aca="false">IF(OR(IFERROR(AND(W2551&lt;&gt;"",Y2551&lt;&gt;"",Y2551-W2551&gt;Resumen!$B$8),FALSE()),IFERROR(AND(X2551&lt;&gt;"",Y2551&lt;&gt;"",Y2551-X2551&gt;Resumen!$B$8),FALSE())),TRIM("Lays tiene mayor markup que "&amp;IF(IFERROR(AND(W2551&lt;&gt;"",Y2551&lt;&gt;"",Y2551-W2551&gt;Resumen!$B$8),FALSE()),"Quento ","")&amp;IF(IFERROR(AND(X2551&lt;&gt;"",Y2551&lt;&gt;"",Y2551-X2551&gt;Resumen!$B$8),FALSE()),"Julicroc ","")&amp;"en este PDV"),"")</f>
        <v>Lays tiene mayor markup que Quento en este PDV</v>
      </c>
      <c r="AZ2551" s="22" t="str">
        <f aca="false">IF(COUNTIF('Plan Pehuamar - Lista'!$A$2:$A$167,A2551)&gt;0,"Sí","No")</f>
        <v>No</v>
      </c>
      <c r="BA2551" s="22" t="str">
        <f aca="false">IF(COUNTIF('Plan Combo 9+1'!$A$2:$A$226,A2551)&gt;0,"Sí","No")</f>
        <v>No</v>
      </c>
      <c r="BB2551" s="22" t="str">
        <f aca="false">IF(AH2551="","No",IF(BA2551="Sí",IF((AO2551-AH2551)&gt;Resumen!$B$6,"Sí","No"),IF((AO2551-AH2551)&gt;=Resumen!$B$132,"Sí","No")))</f>
        <v>No</v>
      </c>
      <c r="BC2551" s="22" t="str">
        <f aca="false">IF(AND(N2551="Sí",AL2551="Sí",AI2551=0),"Sí","No")</f>
        <v>No</v>
      </c>
      <c r="BD2551" s="22" t="str">
        <f aca="false">IF(COUNTIF('Plan 9+1 (con Pehuamar)'!$A$2:$A$227,A2551)&gt;0,"Sí","No")</f>
        <v>No</v>
      </c>
    </row>
    <row r="2552" customFormat="false" ht="15" hidden="false" customHeight="true" outlineLevel="0" collapsed="false">
      <c r="A2552" s="6" t="n">
        <v>201838</v>
      </c>
      <c r="B2552" s="6" t="n">
        <v>16</v>
      </c>
      <c r="C2552" s="6" t="n">
        <v>1602</v>
      </c>
      <c r="D2552" s="6" t="s">
        <v>254</v>
      </c>
      <c r="E2552" s="6" t="s">
        <v>2699</v>
      </c>
      <c r="F2552" s="6" t="s">
        <v>201</v>
      </c>
      <c r="G2552" s="6" t="s">
        <v>130</v>
      </c>
      <c r="H2552" s="6" t="s">
        <v>1715</v>
      </c>
      <c r="I2552" s="27" t="n">
        <v>10</v>
      </c>
      <c r="J2552" s="27" t="n">
        <v>25</v>
      </c>
      <c r="K2552" s="27" t="n">
        <v>12</v>
      </c>
      <c r="L2552" s="28" t="n">
        <f aca="false">I2552+J2552</f>
        <v>35</v>
      </c>
      <c r="M2552" s="28" t="n">
        <f aca="false">L2552+K2552</f>
        <v>47</v>
      </c>
      <c r="N2552" s="22" t="str">
        <f aca="false">IF(I2552&gt;0,"Sí","No")</f>
        <v>Sí</v>
      </c>
      <c r="O2552" s="22" t="str">
        <f aca="false">IF(J2552&gt;0,"Sí","No")</f>
        <v>Sí</v>
      </c>
      <c r="P2552" s="22" t="str">
        <f aca="false">IF(K2552&gt;0,"Sí","No")</f>
        <v>Sí</v>
      </c>
      <c r="Q2552" s="22" t="str">
        <f aca="false">IF(OR(I2552&gt;0,J2552&gt;0),"Sí","No")</f>
        <v>Sí</v>
      </c>
      <c r="R2552" s="27" t="n">
        <v>1750</v>
      </c>
      <c r="S2552" s="27" t="n">
        <v>2500</v>
      </c>
      <c r="T2552" s="27" t="n">
        <v>1200</v>
      </c>
      <c r="U2552" s="27" t="n">
        <v>2100</v>
      </c>
      <c r="V2552" s="27" t="n">
        <v>3500</v>
      </c>
      <c r="W2552" s="12" t="n">
        <f aca="false">IF(AND(I2552&gt;0,R2552&gt;0),(S2552-R2552)/R2552,"")</f>
        <v>0.428571428571429</v>
      </c>
      <c r="X2552" s="12" t="n">
        <f aca="false">IF(AND(J2552&gt;0,T2552&gt;0),(U2552-T2552)/T2552,"")</f>
        <v>0.75</v>
      </c>
      <c r="Y2552" s="12" t="n">
        <f aca="false">IF(AND(K2552&gt;0,V2552&gt;0),(V2552-Resumen!$B$7)/Resumen!$B$7,"")</f>
        <v>0.4</v>
      </c>
      <c r="Z2552" s="28" t="n">
        <f aca="false">IF(AND(K2552&gt;0,I2552&gt;0,V2552&gt;0,S2552&gt;0),V2552-S2552,"")</f>
        <v>1000</v>
      </c>
      <c r="AA2552" s="12" t="n">
        <f aca="false">IF(Z2552&lt;&gt;"",Z2552/S2552,"")</f>
        <v>0.4</v>
      </c>
      <c r="AB2552" s="28" t="n">
        <f aca="false">IF(AND(K2552&gt;0,J2552&gt;0,V2552&gt;0,U2552&gt;0),V2552-U2552,"")</f>
        <v>1400</v>
      </c>
      <c r="AC2552" s="12" t="n">
        <f aca="false">IF(AB2552&lt;&gt;"",AB2552/U2552,"")</f>
        <v>0.666666666666667</v>
      </c>
      <c r="AD2552" s="27" t="n">
        <v>4</v>
      </c>
      <c r="AE2552" s="27" t="n">
        <v>2</v>
      </c>
      <c r="AF2552" s="27" t="n">
        <v>6</v>
      </c>
      <c r="AG2552" s="28" t="n">
        <f aca="false">AD2552+AE2552+AF2552</f>
        <v>12</v>
      </c>
      <c r="AH2552" s="12" t="n">
        <f aca="false">IF(AG2552&gt;0,AD2552/AG2552,"")</f>
        <v>0.333333333333333</v>
      </c>
      <c r="AI2552" s="27" t="n">
        <v>1</v>
      </c>
      <c r="AJ2552" s="27" t="n">
        <v>0</v>
      </c>
      <c r="AK2552" s="27" t="n">
        <v>1</v>
      </c>
      <c r="AL2552" s="22" t="str">
        <f aca="false">IF(OR(AJ2552&gt;0,AK2552&gt;0),"Sí","No")</f>
        <v>Sí</v>
      </c>
      <c r="AM2552" s="6" t="s">
        <v>198</v>
      </c>
      <c r="AN2552" s="6" t="s">
        <v>198</v>
      </c>
      <c r="AO2552" s="12" t="n">
        <f aca="false">IF(M2552&gt;0,K2552/M2552,"")</f>
        <v>0.25531914893617</v>
      </c>
      <c r="AP2552" s="22" t="str">
        <f aca="false">IF(M2552&gt;=Resumen!$B$5,"Alto","Bajo")</f>
        <v>Alto</v>
      </c>
      <c r="AQ2552" s="22" t="str">
        <f aca="false">IF(AO2552&gt;=Resumen!$B$28,"Alto","Bajo")</f>
        <v>Bajo</v>
      </c>
      <c r="AR2552" s="22" t="str">
        <f aca="false">AP2552&amp;" Potencial / "&amp;AQ2552&amp;" Share"</f>
        <v>Alto Potencial / Bajo Share</v>
      </c>
      <c r="AS2552" s="22" t="str">
        <f aca="false">IF(Q2552="Sí",IF(AO2552&gt;=Resumen!$B$29,"Alto","Bajo"),"")</f>
        <v>Bajo</v>
      </c>
      <c r="AT2552" s="22" t="str">
        <f aca="false">IF(AS2552&lt;&gt;"",AP2552&amp;" Potencial / "&amp;AS2552&amp;" Share","")</f>
        <v>Alto Potencial / Bajo Share</v>
      </c>
      <c r="AU2552" s="22" t="str">
        <f aca="false">IF(AH2552="","Sin dato",IF(AH2552-AO2552&gt;Resumen!$B$6,"Sobre-exhibido",IF(AO2552-AH2552&gt;Resumen!$B$6,"Sub-exhibido","En línea")))</f>
        <v>Sobre-exhibido</v>
      </c>
      <c r="AV2552" s="22" t="n">
        <f aca="false">IF(AT2552="","",IF(AT2552="Alto Potencial / Bajo Share",1,IF(AT2552="Alto Potencial / Alto Share",2,IF(AT2552="Bajo Potencial / Alto Share",3,4))))</f>
        <v>1</v>
      </c>
      <c r="AW2552" s="22" t="str">
        <f aca="false">IF(Q2552="No","Sin competencia directa",IF(AV2552=1,"1 - Foco Conquista (Alto Pot / Bajo Share)",IF(AV2552=2,"2 - Foco Defensa (Alto Pot / Alto Share)",IF(AV2552=3,"3 - Monitoreo (Bajo Pot / Alto Share)","4 - Baja Prioridad (Bajo Pot / Bajo Share)"))))</f>
        <v>1 - Foco Conquista (Alto Pot / Bajo Share)</v>
      </c>
      <c r="AX2552" s="12" t="str">
        <f aca="false">IF(OR(IFERROR(AND(W2552&lt;&gt;"",Y2552&lt;&gt;"",Y2552-W2552&gt;Resumen!$B$8),FALSE()),IFERROR(AND(X2552&lt;&gt;"",Y2552&lt;&gt;"",Y2552-X2552&gt;Resumen!$B$8),FALSE())),MAX(IF(IFERROR(AND(W2552&lt;&gt;"",Y2552&lt;&gt;"",Y2552-W2552&gt;Resumen!$B$8),FALSE()),Y2552-W2552,0),IF(IFERROR(AND(X2552&lt;&gt;"",Y2552&lt;&gt;"",Y2552-X2552&gt;Resumen!$B$8),FALSE()),Y2552-X2552,0)),"")</f>
        <v/>
      </c>
      <c r="AY2552" s="22" t="str">
        <f aca="false">IF(OR(IFERROR(AND(W2552&lt;&gt;"",Y2552&lt;&gt;"",Y2552-W2552&gt;Resumen!$B$8),FALSE()),IFERROR(AND(X2552&lt;&gt;"",Y2552&lt;&gt;"",Y2552-X2552&gt;Resumen!$B$8),FALSE())),TRIM("Lays tiene mayor markup que "&amp;IF(IFERROR(AND(W2552&lt;&gt;"",Y2552&lt;&gt;"",Y2552-W2552&gt;Resumen!$B$8),FALSE()),"Quento ","")&amp;IF(IFERROR(AND(X2552&lt;&gt;"",Y2552&lt;&gt;"",Y2552-X2552&gt;Resumen!$B$8),FALSE()),"Julicroc ","")&amp;"en este PDV"),"")</f>
        <v/>
      </c>
      <c r="AZ2552" s="22" t="str">
        <f aca="false">IF(COUNTIF('Plan Pehuamar - Lista'!$A$2:$A$167,A2552)&gt;0,"Sí","No")</f>
        <v>No</v>
      </c>
      <c r="BA2552" s="22" t="str">
        <f aca="false">IF(COUNTIF('Plan Combo 9+1'!$A$2:$A$226,A2552)&gt;0,"Sí","No")</f>
        <v>No</v>
      </c>
      <c r="BB2552" s="22" t="str">
        <f aca="false">IF(AH2552="","No",IF(BA2552="Sí",IF((AO2552-AH2552)&gt;Resumen!$B$6,"Sí","No"),IF((AO2552-AH2552)&gt;=Resumen!$B$132,"Sí","No")))</f>
        <v>No</v>
      </c>
      <c r="BC2552" s="22" t="str">
        <f aca="false">IF(AND(N2552="Sí",AL2552="Sí",AI2552=0),"Sí","No")</f>
        <v>No</v>
      </c>
      <c r="BD2552" s="22" t="str">
        <f aca="false">IF(COUNTIF('Plan 9+1 (con Pehuamar)'!$A$2:$A$227,A2552)&gt;0,"Sí","No")</f>
        <v>No</v>
      </c>
    </row>
    <row r="2553" customFormat="false" ht="15" hidden="false" customHeight="true" outlineLevel="0" collapsed="false">
      <c r="A2553" s="6" t="n">
        <v>201839</v>
      </c>
      <c r="B2553" s="6" t="n">
        <v>16</v>
      </c>
      <c r="C2553" s="6" t="n">
        <v>1602</v>
      </c>
      <c r="D2553" s="6" t="s">
        <v>254</v>
      </c>
      <c r="E2553" s="6" t="s">
        <v>2700</v>
      </c>
      <c r="F2553" s="6" t="s">
        <v>273</v>
      </c>
      <c r="G2553" s="6" t="s">
        <v>130</v>
      </c>
      <c r="H2553" s="6" t="s">
        <v>1715</v>
      </c>
      <c r="I2553" s="27" t="n">
        <v>10</v>
      </c>
      <c r="J2553" s="27" t="n">
        <v>25</v>
      </c>
      <c r="K2553" s="27" t="n">
        <v>0</v>
      </c>
      <c r="L2553" s="28" t="n">
        <f aca="false">I2553+J2553</f>
        <v>35</v>
      </c>
      <c r="M2553" s="28" t="n">
        <f aca="false">L2553+K2553</f>
        <v>35</v>
      </c>
      <c r="N2553" s="22" t="str">
        <f aca="false">IF(I2553&gt;0,"Sí","No")</f>
        <v>Sí</v>
      </c>
      <c r="O2553" s="22" t="str">
        <f aca="false">IF(J2553&gt;0,"Sí","No")</f>
        <v>Sí</v>
      </c>
      <c r="P2553" s="22" t="str">
        <f aca="false">IF(K2553&gt;0,"Sí","No")</f>
        <v>No</v>
      </c>
      <c r="Q2553" s="22" t="str">
        <f aca="false">IF(OR(I2553&gt;0,J2553&gt;0),"Sí","No")</f>
        <v>Sí</v>
      </c>
      <c r="R2553" s="27" t="n">
        <v>1750</v>
      </c>
      <c r="S2553" s="27" t="n">
        <v>2500</v>
      </c>
      <c r="T2553" s="27" t="n">
        <v>1200</v>
      </c>
      <c r="U2553" s="27" t="n">
        <v>2000</v>
      </c>
      <c r="V2553" s="27"/>
      <c r="W2553" s="12" t="n">
        <f aca="false">IF(AND(I2553&gt;0,R2553&gt;0),(S2553-R2553)/R2553,"")</f>
        <v>0.428571428571429</v>
      </c>
      <c r="X2553" s="12" t="n">
        <f aca="false">IF(AND(J2553&gt;0,T2553&gt;0),(U2553-T2553)/T2553,"")</f>
        <v>0.666666666666667</v>
      </c>
      <c r="Y2553" s="12" t="str">
        <f aca="false">IF(AND(K2553&gt;0,V2553&gt;0),(V2553-Resumen!$B$7)/Resumen!$B$7,"")</f>
        <v/>
      </c>
      <c r="Z2553" s="28" t="str">
        <f aca="false">IF(AND(K2553&gt;0,I2553&gt;0,V2553&gt;0,S2553&gt;0),V2553-S2553,"")</f>
        <v/>
      </c>
      <c r="AA2553" s="12" t="str">
        <f aca="false">IF(Z2553&lt;&gt;"",Z2553/S2553,"")</f>
        <v/>
      </c>
      <c r="AB2553" s="28" t="str">
        <f aca="false">IF(AND(K2553&gt;0,J2553&gt;0,V2553&gt;0,U2553&gt;0),V2553-U2553,"")</f>
        <v/>
      </c>
      <c r="AC2553" s="12" t="str">
        <f aca="false">IF(AB2553&lt;&gt;"",AB2553/U2553,"")</f>
        <v/>
      </c>
      <c r="AD2553" s="27" t="n">
        <v>0</v>
      </c>
      <c r="AE2553" s="27" t="n">
        <v>2</v>
      </c>
      <c r="AF2553" s="27" t="n">
        <v>4</v>
      </c>
      <c r="AG2553" s="28" t="n">
        <f aca="false">AD2553+AE2553+AF2553</f>
        <v>6</v>
      </c>
      <c r="AH2553" s="12" t="n">
        <f aca="false">IF(AG2553&gt;0,AD2553/AG2553,"")</f>
        <v>0</v>
      </c>
      <c r="AI2553" s="27" t="n">
        <v>1</v>
      </c>
      <c r="AJ2553" s="27" t="n">
        <v>1</v>
      </c>
      <c r="AK2553" s="27" t="n">
        <v>0</v>
      </c>
      <c r="AL2553" s="22" t="str">
        <f aca="false">IF(OR(AJ2553&gt;0,AK2553&gt;0),"Sí","No")</f>
        <v>Sí</v>
      </c>
      <c r="AM2553" s="6" t="s">
        <v>198</v>
      </c>
      <c r="AN2553" s="6" t="s">
        <v>198</v>
      </c>
      <c r="AO2553" s="12" t="n">
        <f aca="false">IF(M2553&gt;0,K2553/M2553,"")</f>
        <v>0</v>
      </c>
      <c r="AP2553" s="22" t="str">
        <f aca="false">IF(M2553&gt;=Resumen!$B$5,"Alto","Bajo")</f>
        <v>Bajo</v>
      </c>
      <c r="AQ2553" s="22" t="str">
        <f aca="false">IF(AO2553&gt;=Resumen!$B$28,"Alto","Bajo")</f>
        <v>Bajo</v>
      </c>
      <c r="AR2553" s="22" t="str">
        <f aca="false">AP2553&amp;" Potencial / "&amp;AQ2553&amp;" Share"</f>
        <v>Bajo Potencial / Bajo Share</v>
      </c>
      <c r="AS2553" s="22" t="str">
        <f aca="false">IF(Q2553="Sí",IF(AO2553&gt;=Resumen!$B$29,"Alto","Bajo"),"")</f>
        <v>Bajo</v>
      </c>
      <c r="AT2553" s="22" t="str">
        <f aca="false">IF(AS2553&lt;&gt;"",AP2553&amp;" Potencial / "&amp;AS2553&amp;" Share","")</f>
        <v>Bajo Potencial / Bajo Share</v>
      </c>
      <c r="AU2553" s="22" t="str">
        <f aca="false">IF(AH2553="","Sin dato",IF(AH2553-AO2553&gt;Resumen!$B$6,"Sobre-exhibido",IF(AO2553-AH2553&gt;Resumen!$B$6,"Sub-exhibido","En línea")))</f>
        <v>En línea</v>
      </c>
      <c r="AV2553" s="22" t="n">
        <f aca="false">IF(AT2553="","",IF(AT2553="Alto Potencial / Bajo Share",1,IF(AT2553="Alto Potencial / Alto Share",2,IF(AT2553="Bajo Potencial / Alto Share",3,4))))</f>
        <v>4</v>
      </c>
      <c r="AW2553" s="22" t="str">
        <f aca="false">IF(Q2553="No","Sin competencia directa",IF(AV2553=1,"1 - Foco Conquista (Alto Pot / Bajo Share)",IF(AV2553=2,"2 - Foco Defensa (Alto Pot / Alto Share)",IF(AV2553=3,"3 - Monitoreo (Bajo Pot / Alto Share)","4 - Baja Prioridad (Bajo Pot / Bajo Share)"))))</f>
        <v>4 - Baja Prioridad (Bajo Pot / Bajo Share)</v>
      </c>
      <c r="AX2553" s="12" t="str">
        <f aca="false">IF(OR(IFERROR(AND(W2553&lt;&gt;"",Y2553&lt;&gt;"",Y2553-W2553&gt;Resumen!$B$8),FALSE()),IFERROR(AND(X2553&lt;&gt;"",Y2553&lt;&gt;"",Y2553-X2553&gt;Resumen!$B$8),FALSE())),MAX(IF(IFERROR(AND(W2553&lt;&gt;"",Y2553&lt;&gt;"",Y2553-W2553&gt;Resumen!$B$8),FALSE()),Y2553-W2553,0),IF(IFERROR(AND(X2553&lt;&gt;"",Y2553&lt;&gt;"",Y2553-X2553&gt;Resumen!$B$8),FALSE()),Y2553-X2553,0)),"")</f>
        <v/>
      </c>
      <c r="AY2553" s="22" t="str">
        <f aca="false">IF(OR(IFERROR(AND(W2553&lt;&gt;"",Y2553&lt;&gt;"",Y2553-W2553&gt;Resumen!$B$8),FALSE()),IFERROR(AND(X2553&lt;&gt;"",Y2553&lt;&gt;"",Y2553-X2553&gt;Resumen!$B$8),FALSE())),TRIM("Lays tiene mayor markup que "&amp;IF(IFERROR(AND(W2553&lt;&gt;"",Y2553&lt;&gt;"",Y2553-W2553&gt;Resumen!$B$8),FALSE()),"Quento ","")&amp;IF(IFERROR(AND(X2553&lt;&gt;"",Y2553&lt;&gt;"",Y2553-X2553&gt;Resumen!$B$8),FALSE()),"Julicroc ","")&amp;"en este PDV"),"")</f>
        <v/>
      </c>
      <c r="AZ2553" s="22" t="str">
        <f aca="false">IF(COUNTIF('Plan Pehuamar - Lista'!$A$2:$A$167,A2553)&gt;0,"Sí","No")</f>
        <v>No</v>
      </c>
      <c r="BA2553" s="22" t="str">
        <f aca="false">IF(COUNTIF('Plan Combo 9+1'!$A$2:$A$226,A2553)&gt;0,"Sí","No")</f>
        <v>No</v>
      </c>
      <c r="BB2553" s="22" t="str">
        <f aca="false">IF(AH2553="","No",IF(BA2553="Sí",IF((AO2553-AH2553)&gt;Resumen!$B$6,"Sí","No"),IF((AO2553-AH2553)&gt;=Resumen!$B$132,"Sí","No")))</f>
        <v>No</v>
      </c>
      <c r="BC2553" s="22" t="str">
        <f aca="false">IF(AND(N2553="Sí",AL2553="Sí",AI2553=0),"Sí","No")</f>
        <v>No</v>
      </c>
      <c r="BD2553" s="22" t="str">
        <f aca="false">IF(COUNTIF('Plan 9+1 (con Pehuamar)'!$A$2:$A$227,A2553)&gt;0,"Sí","No")</f>
        <v>No</v>
      </c>
    </row>
    <row r="2554" customFormat="false" ht="15" hidden="false" customHeight="true" outlineLevel="0" collapsed="false">
      <c r="A2554" s="6" t="n">
        <v>201840</v>
      </c>
      <c r="B2554" s="6" t="n">
        <v>16</v>
      </c>
      <c r="C2554" s="6" t="n">
        <v>1602</v>
      </c>
      <c r="D2554" s="6" t="s">
        <v>254</v>
      </c>
      <c r="E2554" s="6" t="s">
        <v>2701</v>
      </c>
      <c r="F2554" s="6" t="s">
        <v>201</v>
      </c>
      <c r="G2554" s="6" t="s">
        <v>130</v>
      </c>
      <c r="H2554" s="6" t="s">
        <v>1715</v>
      </c>
      <c r="I2554" s="27" t="n">
        <v>0</v>
      </c>
      <c r="J2554" s="27" t="n">
        <v>0</v>
      </c>
      <c r="K2554" s="27" t="n">
        <v>0.2</v>
      </c>
      <c r="L2554" s="28" t="n">
        <f aca="false">I2554+J2554</f>
        <v>0</v>
      </c>
      <c r="M2554" s="28" t="n">
        <f aca="false">L2554+K2554</f>
        <v>0.2</v>
      </c>
      <c r="N2554" s="22" t="str">
        <f aca="false">IF(I2554&gt;0,"Sí","No")</f>
        <v>No</v>
      </c>
      <c r="O2554" s="22" t="str">
        <f aca="false">IF(J2554&gt;0,"Sí","No")</f>
        <v>No</v>
      </c>
      <c r="P2554" s="22" t="str">
        <f aca="false">IF(K2554&gt;0,"Sí","No")</f>
        <v>Sí</v>
      </c>
      <c r="Q2554" s="22" t="str">
        <f aca="false">IF(OR(I2554&gt;0,J2554&gt;0),"Sí","No")</f>
        <v>No</v>
      </c>
      <c r="R2554" s="27"/>
      <c r="S2554" s="27"/>
      <c r="T2554" s="27"/>
      <c r="U2554" s="27"/>
      <c r="V2554" s="27"/>
      <c r="W2554" s="12" t="str">
        <f aca="false">IF(AND(I2554&gt;0,R2554&gt;0),(S2554-R2554)/R2554,"")</f>
        <v/>
      </c>
      <c r="X2554" s="12" t="str">
        <f aca="false">IF(AND(J2554&gt;0,T2554&gt;0),(U2554-T2554)/T2554,"")</f>
        <v/>
      </c>
      <c r="Y2554" s="12" t="str">
        <f aca="false">IF(AND(K2554&gt;0,V2554&gt;0),(V2554-Resumen!$B$7)/Resumen!$B$7,"")</f>
        <v/>
      </c>
      <c r="Z2554" s="28" t="str">
        <f aca="false">IF(AND(K2554&gt;0,I2554&gt;0,V2554&gt;0,S2554&gt;0),V2554-S2554,"")</f>
        <v/>
      </c>
      <c r="AA2554" s="12" t="str">
        <f aca="false">IF(Z2554&lt;&gt;"",Z2554/S2554,"")</f>
        <v/>
      </c>
      <c r="AB2554" s="28" t="str">
        <f aca="false">IF(AND(K2554&gt;0,J2554&gt;0,V2554&gt;0,U2554&gt;0),V2554-U2554,"")</f>
        <v/>
      </c>
      <c r="AC2554" s="12" t="str">
        <f aca="false">IF(AB2554&lt;&gt;"",AB2554/U2554,"")</f>
        <v/>
      </c>
      <c r="AD2554" s="27" t="n">
        <v>0</v>
      </c>
      <c r="AE2554" s="27" t="n">
        <v>0</v>
      </c>
      <c r="AF2554" s="27" t="n">
        <v>0</v>
      </c>
      <c r="AG2554" s="28" t="n">
        <f aca="false">AD2554+AE2554+AF2554</f>
        <v>0</v>
      </c>
      <c r="AH2554" s="12" t="str">
        <f aca="false">IF(AG2554&gt;0,AD2554/AG2554,"")</f>
        <v/>
      </c>
      <c r="AI2554" s="27" t="n">
        <v>0</v>
      </c>
      <c r="AJ2554" s="27" t="n">
        <v>0</v>
      </c>
      <c r="AK2554" s="27" t="n">
        <v>0</v>
      </c>
      <c r="AL2554" s="22" t="str">
        <f aca="false">IF(OR(AJ2554&gt;0,AK2554&gt;0),"Sí","No")</f>
        <v>No</v>
      </c>
      <c r="AM2554" s="6"/>
      <c r="AN2554" s="6"/>
      <c r="AO2554" s="12" t="n">
        <f aca="false">IF(M2554&gt;0,K2554/M2554,"")</f>
        <v>1</v>
      </c>
      <c r="AP2554" s="22" t="str">
        <f aca="false">IF(M2554&gt;=Resumen!$B$5,"Alto","Bajo")</f>
        <v>Bajo</v>
      </c>
      <c r="AQ2554" s="22" t="str">
        <f aca="false">IF(AO2554&gt;=Resumen!$B$28,"Alto","Bajo")</f>
        <v>Alto</v>
      </c>
      <c r="AR2554" s="22" t="str">
        <f aca="false">AP2554&amp;" Potencial / "&amp;AQ2554&amp;" Share"</f>
        <v>Bajo Potencial / Alto Share</v>
      </c>
      <c r="AS2554" s="22" t="str">
        <f aca="false">IF(Q2554="Sí",IF(AO2554&gt;=Resumen!$B$29,"Alto","Bajo"),"")</f>
        <v/>
      </c>
      <c r="AT2554" s="22" t="str">
        <f aca="false">IF(AS2554&lt;&gt;"",AP2554&amp;" Potencial / "&amp;AS2554&amp;" Share","")</f>
        <v/>
      </c>
      <c r="AU2554" s="22" t="str">
        <f aca="false">IF(AH2554="","Sin dato",IF(AH2554-AO2554&gt;Resumen!$B$6,"Sobre-exhibido",IF(AO2554-AH2554&gt;Resumen!$B$6,"Sub-exhibido","En línea")))</f>
        <v>Sin dato</v>
      </c>
      <c r="AV2554" s="22" t="str">
        <f aca="false">IF(AT2554="","",IF(AT2554="Alto Potencial / Bajo Share",1,IF(AT2554="Alto Potencial / Alto Share",2,IF(AT2554="Bajo Potencial / Alto Share",3,4))))</f>
        <v/>
      </c>
      <c r="AW2554" s="22" t="str">
        <f aca="false">IF(Q2554="No","Sin competencia directa",IF(AV2554=1,"1 - Foco Conquista (Alto Pot / Bajo Share)",IF(AV2554=2,"2 - Foco Defensa (Alto Pot / Alto Share)",IF(AV2554=3,"3 - Monitoreo (Bajo Pot / Alto Share)","4 - Baja Prioridad (Bajo Pot / Bajo Share)"))))</f>
        <v>Sin competencia directa</v>
      </c>
      <c r="AX2554" s="12" t="str">
        <f aca="false">IF(OR(IFERROR(AND(W2554&lt;&gt;"",Y2554&lt;&gt;"",Y2554-W2554&gt;Resumen!$B$8),FALSE()),IFERROR(AND(X2554&lt;&gt;"",Y2554&lt;&gt;"",Y2554-X2554&gt;Resumen!$B$8),FALSE())),MAX(IF(IFERROR(AND(W2554&lt;&gt;"",Y2554&lt;&gt;"",Y2554-W2554&gt;Resumen!$B$8),FALSE()),Y2554-W2554,0),IF(IFERROR(AND(X2554&lt;&gt;"",Y2554&lt;&gt;"",Y2554-X2554&gt;Resumen!$B$8),FALSE()),Y2554-X2554,0)),"")</f>
        <v/>
      </c>
      <c r="AY2554" s="22" t="str">
        <f aca="false">IF(OR(IFERROR(AND(W2554&lt;&gt;"",Y2554&lt;&gt;"",Y2554-W2554&gt;Resumen!$B$8),FALSE()),IFERROR(AND(X2554&lt;&gt;"",Y2554&lt;&gt;"",Y2554-X2554&gt;Resumen!$B$8),FALSE())),TRIM("Lays tiene mayor markup que "&amp;IF(IFERROR(AND(W2554&lt;&gt;"",Y2554&lt;&gt;"",Y2554-W2554&gt;Resumen!$B$8),FALSE()),"Quento ","")&amp;IF(IFERROR(AND(X2554&lt;&gt;"",Y2554&lt;&gt;"",Y2554-X2554&gt;Resumen!$B$8),FALSE()),"Julicroc ","")&amp;"en este PDV"),"")</f>
        <v/>
      </c>
      <c r="AZ2554" s="22" t="str">
        <f aca="false">IF(COUNTIF('Plan Pehuamar - Lista'!$A$2:$A$167,A2554)&gt;0,"Sí","No")</f>
        <v>No</v>
      </c>
      <c r="BA2554" s="22" t="str">
        <f aca="false">IF(COUNTIF('Plan Combo 9+1'!$A$2:$A$226,A2554)&gt;0,"Sí","No")</f>
        <v>No</v>
      </c>
      <c r="BB2554" s="22" t="str">
        <f aca="false">IF(AH2554="","No",IF(BA2554="Sí",IF((AO2554-AH2554)&gt;Resumen!$B$6,"Sí","No"),IF((AO2554-AH2554)&gt;=Resumen!$B$132,"Sí","No")))</f>
        <v>No</v>
      </c>
      <c r="BC2554" s="22" t="str">
        <f aca="false">IF(AND(N2554="Sí",AL2554="Sí",AI2554=0),"Sí","No")</f>
        <v>No</v>
      </c>
      <c r="BD2554" s="22" t="str">
        <f aca="false">IF(COUNTIF('Plan 9+1 (con Pehuamar)'!$A$2:$A$227,A2554)&gt;0,"Sí","No")</f>
        <v>No</v>
      </c>
    </row>
    <row r="2555" customFormat="false" ht="15" hidden="false" customHeight="true" outlineLevel="0" collapsed="false">
      <c r="A2555" s="6" t="n">
        <v>201843</v>
      </c>
      <c r="B2555" s="6" t="n">
        <v>16</v>
      </c>
      <c r="C2555" s="6" t="n">
        <v>1602</v>
      </c>
      <c r="D2555" s="6" t="s">
        <v>254</v>
      </c>
      <c r="E2555" s="6" t="s">
        <v>2702</v>
      </c>
      <c r="F2555" s="6" t="s">
        <v>196</v>
      </c>
      <c r="G2555" s="6" t="s">
        <v>130</v>
      </c>
      <c r="H2555" s="6" t="s">
        <v>1715</v>
      </c>
      <c r="I2555" s="27" t="n">
        <v>10</v>
      </c>
      <c r="J2555" s="27" t="n">
        <v>15</v>
      </c>
      <c r="K2555" s="27" t="n">
        <v>0</v>
      </c>
      <c r="L2555" s="28" t="n">
        <f aca="false">I2555+J2555</f>
        <v>25</v>
      </c>
      <c r="M2555" s="28" t="n">
        <f aca="false">L2555+K2555</f>
        <v>25</v>
      </c>
      <c r="N2555" s="22" t="str">
        <f aca="false">IF(I2555&gt;0,"Sí","No")</f>
        <v>Sí</v>
      </c>
      <c r="O2555" s="22" t="str">
        <f aca="false">IF(J2555&gt;0,"Sí","No")</f>
        <v>Sí</v>
      </c>
      <c r="P2555" s="22" t="str">
        <f aca="false">IF(K2555&gt;0,"Sí","No")</f>
        <v>No</v>
      </c>
      <c r="Q2555" s="22" t="str">
        <f aca="false">IF(OR(I2555&gt;0,J2555&gt;0),"Sí","No")</f>
        <v>Sí</v>
      </c>
      <c r="R2555" s="27" t="n">
        <v>1750</v>
      </c>
      <c r="S2555" s="27" t="n">
        <v>2500</v>
      </c>
      <c r="T2555" s="27" t="n">
        <v>1200</v>
      </c>
      <c r="U2555" s="27" t="n">
        <v>1800</v>
      </c>
      <c r="V2555" s="27"/>
      <c r="W2555" s="12" t="n">
        <f aca="false">IF(AND(I2555&gt;0,R2555&gt;0),(S2555-R2555)/R2555,"")</f>
        <v>0.428571428571429</v>
      </c>
      <c r="X2555" s="12" t="n">
        <f aca="false">IF(AND(J2555&gt;0,T2555&gt;0),(U2555-T2555)/T2555,"")</f>
        <v>0.5</v>
      </c>
      <c r="Y2555" s="12" t="str">
        <f aca="false">IF(AND(K2555&gt;0,V2555&gt;0),(V2555-Resumen!$B$7)/Resumen!$B$7,"")</f>
        <v/>
      </c>
      <c r="Z2555" s="28" t="str">
        <f aca="false">IF(AND(K2555&gt;0,I2555&gt;0,V2555&gt;0,S2555&gt;0),V2555-S2555,"")</f>
        <v/>
      </c>
      <c r="AA2555" s="12" t="str">
        <f aca="false">IF(Z2555&lt;&gt;"",Z2555/S2555,"")</f>
        <v/>
      </c>
      <c r="AB2555" s="28" t="str">
        <f aca="false">IF(AND(K2555&gt;0,J2555&gt;0,V2555&gt;0,U2555&gt;0),V2555-U2555,"")</f>
        <v/>
      </c>
      <c r="AC2555" s="12" t="str">
        <f aca="false">IF(AB2555&lt;&gt;"",AB2555/U2555,"")</f>
        <v/>
      </c>
      <c r="AD2555" s="27" t="n">
        <v>0</v>
      </c>
      <c r="AE2555" s="27" t="n">
        <v>2</v>
      </c>
      <c r="AF2555" s="27" t="n">
        <v>3</v>
      </c>
      <c r="AG2555" s="28" t="n">
        <f aca="false">AD2555+AE2555+AF2555</f>
        <v>5</v>
      </c>
      <c r="AH2555" s="12" t="n">
        <f aca="false">IF(AG2555&gt;0,AD2555/AG2555,"")</f>
        <v>0</v>
      </c>
      <c r="AI2555" s="27" t="n">
        <v>1</v>
      </c>
      <c r="AJ2555" s="27" t="n">
        <v>0</v>
      </c>
      <c r="AK2555" s="27" t="n">
        <v>1</v>
      </c>
      <c r="AL2555" s="22" t="str">
        <f aca="false">IF(OR(AJ2555&gt;0,AK2555&gt;0),"Sí","No")</f>
        <v>Sí</v>
      </c>
      <c r="AM2555" s="6" t="s">
        <v>198</v>
      </c>
      <c r="AN2555" s="6" t="s">
        <v>198</v>
      </c>
      <c r="AO2555" s="12" t="n">
        <f aca="false">IF(M2555&gt;0,K2555/M2555,"")</f>
        <v>0</v>
      </c>
      <c r="AP2555" s="22" t="str">
        <f aca="false">IF(M2555&gt;=Resumen!$B$5,"Alto","Bajo")</f>
        <v>Bajo</v>
      </c>
      <c r="AQ2555" s="22" t="str">
        <f aca="false">IF(AO2555&gt;=Resumen!$B$28,"Alto","Bajo")</f>
        <v>Bajo</v>
      </c>
      <c r="AR2555" s="22" t="str">
        <f aca="false">AP2555&amp;" Potencial / "&amp;AQ2555&amp;" Share"</f>
        <v>Bajo Potencial / Bajo Share</v>
      </c>
      <c r="AS2555" s="22" t="str">
        <f aca="false">IF(Q2555="Sí",IF(AO2555&gt;=Resumen!$B$29,"Alto","Bajo"),"")</f>
        <v>Bajo</v>
      </c>
      <c r="AT2555" s="22" t="str">
        <f aca="false">IF(AS2555&lt;&gt;"",AP2555&amp;" Potencial / "&amp;AS2555&amp;" Share","")</f>
        <v>Bajo Potencial / Bajo Share</v>
      </c>
      <c r="AU2555" s="22" t="str">
        <f aca="false">IF(AH2555="","Sin dato",IF(AH2555-AO2555&gt;Resumen!$B$6,"Sobre-exhibido",IF(AO2555-AH2555&gt;Resumen!$B$6,"Sub-exhibido","En línea")))</f>
        <v>En línea</v>
      </c>
      <c r="AV2555" s="22" t="n">
        <f aca="false">IF(AT2555="","",IF(AT2555="Alto Potencial / Bajo Share",1,IF(AT2555="Alto Potencial / Alto Share",2,IF(AT2555="Bajo Potencial / Alto Share",3,4))))</f>
        <v>4</v>
      </c>
      <c r="AW2555" s="22" t="str">
        <f aca="false">IF(Q2555="No","Sin competencia directa",IF(AV2555=1,"1 - Foco Conquista (Alto Pot / Bajo Share)",IF(AV2555=2,"2 - Foco Defensa (Alto Pot / Alto Share)",IF(AV2555=3,"3 - Monitoreo (Bajo Pot / Alto Share)","4 - Baja Prioridad (Bajo Pot / Bajo Share)"))))</f>
        <v>4 - Baja Prioridad (Bajo Pot / Bajo Share)</v>
      </c>
      <c r="AX2555" s="12" t="str">
        <f aca="false">IF(OR(IFERROR(AND(W2555&lt;&gt;"",Y2555&lt;&gt;"",Y2555-W2555&gt;Resumen!$B$8),FALSE()),IFERROR(AND(X2555&lt;&gt;"",Y2555&lt;&gt;"",Y2555-X2555&gt;Resumen!$B$8),FALSE())),MAX(IF(IFERROR(AND(W2555&lt;&gt;"",Y2555&lt;&gt;"",Y2555-W2555&gt;Resumen!$B$8),FALSE()),Y2555-W2555,0),IF(IFERROR(AND(X2555&lt;&gt;"",Y2555&lt;&gt;"",Y2555-X2555&gt;Resumen!$B$8),FALSE()),Y2555-X2555,0)),"")</f>
        <v/>
      </c>
      <c r="AY2555" s="22" t="str">
        <f aca="false">IF(OR(IFERROR(AND(W2555&lt;&gt;"",Y2555&lt;&gt;"",Y2555-W2555&gt;Resumen!$B$8),FALSE()),IFERROR(AND(X2555&lt;&gt;"",Y2555&lt;&gt;"",Y2555-X2555&gt;Resumen!$B$8),FALSE())),TRIM("Lays tiene mayor markup que "&amp;IF(IFERROR(AND(W2555&lt;&gt;"",Y2555&lt;&gt;"",Y2555-W2555&gt;Resumen!$B$8),FALSE()),"Quento ","")&amp;IF(IFERROR(AND(X2555&lt;&gt;"",Y2555&lt;&gt;"",Y2555-X2555&gt;Resumen!$B$8),FALSE()),"Julicroc ","")&amp;"en este PDV"),"")</f>
        <v/>
      </c>
      <c r="AZ2555" s="22" t="str">
        <f aca="false">IF(COUNTIF('Plan Pehuamar - Lista'!$A$2:$A$167,A2555)&gt;0,"Sí","No")</f>
        <v>No</v>
      </c>
      <c r="BA2555" s="22" t="str">
        <f aca="false">IF(COUNTIF('Plan Combo 9+1'!$A$2:$A$226,A2555)&gt;0,"Sí","No")</f>
        <v>No</v>
      </c>
      <c r="BB2555" s="22" t="str">
        <f aca="false">IF(AH2555="","No",IF(BA2555="Sí",IF((AO2555-AH2555)&gt;Resumen!$B$6,"Sí","No"),IF((AO2555-AH2555)&gt;=Resumen!$B$132,"Sí","No")))</f>
        <v>No</v>
      </c>
      <c r="BC2555" s="22" t="str">
        <f aca="false">IF(AND(N2555="Sí",AL2555="Sí",AI2555=0),"Sí","No")</f>
        <v>No</v>
      </c>
      <c r="BD2555" s="22" t="str">
        <f aca="false">IF(COUNTIF('Plan 9+1 (con Pehuamar)'!$A$2:$A$227,A2555)&gt;0,"Sí","No")</f>
        <v>No</v>
      </c>
    </row>
    <row r="2556" customFormat="false" ht="15" hidden="false" customHeight="true" outlineLevel="0" collapsed="false">
      <c r="A2556" s="6" t="n">
        <v>201845</v>
      </c>
      <c r="B2556" s="6" t="n">
        <v>16</v>
      </c>
      <c r="C2556" s="6" t="n">
        <v>1602</v>
      </c>
      <c r="D2556" s="6" t="s">
        <v>254</v>
      </c>
      <c r="E2556" s="6" t="s">
        <v>2703</v>
      </c>
      <c r="F2556" s="6" t="s">
        <v>196</v>
      </c>
      <c r="G2556" s="6" t="s">
        <v>130</v>
      </c>
      <c r="H2556" s="6" t="s">
        <v>1715</v>
      </c>
      <c r="I2556" s="27" t="n">
        <v>10</v>
      </c>
      <c r="J2556" s="27" t="n">
        <v>20</v>
      </c>
      <c r="K2556" s="27" t="n">
        <v>16</v>
      </c>
      <c r="L2556" s="28" t="n">
        <f aca="false">I2556+J2556</f>
        <v>30</v>
      </c>
      <c r="M2556" s="28" t="n">
        <f aca="false">L2556+K2556</f>
        <v>46</v>
      </c>
      <c r="N2556" s="22" t="str">
        <f aca="false">IF(I2556&gt;0,"Sí","No")</f>
        <v>Sí</v>
      </c>
      <c r="O2556" s="22" t="str">
        <f aca="false">IF(J2556&gt;0,"Sí","No")</f>
        <v>Sí</v>
      </c>
      <c r="P2556" s="22" t="str">
        <f aca="false">IF(K2556&gt;0,"Sí","No")</f>
        <v>Sí</v>
      </c>
      <c r="Q2556" s="22" t="str">
        <f aca="false">IF(OR(I2556&gt;0,J2556&gt;0),"Sí","No")</f>
        <v>Sí</v>
      </c>
      <c r="R2556" s="27" t="n">
        <v>1750</v>
      </c>
      <c r="S2556" s="27" t="n">
        <v>2500</v>
      </c>
      <c r="T2556" s="27" t="n">
        <v>1200</v>
      </c>
      <c r="U2556" s="27" t="n">
        <v>2000</v>
      </c>
      <c r="V2556" s="27" t="n">
        <v>3600</v>
      </c>
      <c r="W2556" s="12" t="n">
        <f aca="false">IF(AND(I2556&gt;0,R2556&gt;0),(S2556-R2556)/R2556,"")</f>
        <v>0.428571428571429</v>
      </c>
      <c r="X2556" s="12" t="n">
        <f aca="false">IF(AND(J2556&gt;0,T2556&gt;0),(U2556-T2556)/T2556,"")</f>
        <v>0.666666666666667</v>
      </c>
      <c r="Y2556" s="12" t="n">
        <f aca="false">IF(AND(K2556&gt;0,V2556&gt;0),(V2556-Resumen!$B$7)/Resumen!$B$7,"")</f>
        <v>0.44</v>
      </c>
      <c r="Z2556" s="28" t="n">
        <f aca="false">IF(AND(K2556&gt;0,I2556&gt;0,V2556&gt;0,S2556&gt;0),V2556-S2556,"")</f>
        <v>1100</v>
      </c>
      <c r="AA2556" s="12" t="n">
        <f aca="false">IF(Z2556&lt;&gt;"",Z2556/S2556,"")</f>
        <v>0.44</v>
      </c>
      <c r="AB2556" s="28" t="n">
        <f aca="false">IF(AND(K2556&gt;0,J2556&gt;0,V2556&gt;0,U2556&gt;0),V2556-U2556,"")</f>
        <v>1600</v>
      </c>
      <c r="AC2556" s="12" t="n">
        <f aca="false">IF(AB2556&lt;&gt;"",AB2556/U2556,"")</f>
        <v>0.8</v>
      </c>
      <c r="AD2556" s="27" t="n">
        <v>4</v>
      </c>
      <c r="AE2556" s="27" t="n">
        <v>2</v>
      </c>
      <c r="AF2556" s="27" t="n">
        <v>5</v>
      </c>
      <c r="AG2556" s="28" t="n">
        <f aca="false">AD2556+AE2556+AF2556</f>
        <v>11</v>
      </c>
      <c r="AH2556" s="12" t="n">
        <f aca="false">IF(AG2556&gt;0,AD2556/AG2556,"")</f>
        <v>0.363636363636364</v>
      </c>
      <c r="AI2556" s="27" t="n">
        <v>1</v>
      </c>
      <c r="AJ2556" s="27" t="n">
        <v>0</v>
      </c>
      <c r="AK2556" s="27" t="n">
        <v>1</v>
      </c>
      <c r="AL2556" s="22" t="str">
        <f aca="false">IF(OR(AJ2556&gt;0,AK2556&gt;0),"Sí","No")</f>
        <v>Sí</v>
      </c>
      <c r="AM2556" s="6" t="s">
        <v>198</v>
      </c>
      <c r="AN2556" s="6" t="s">
        <v>198</v>
      </c>
      <c r="AO2556" s="12" t="n">
        <f aca="false">IF(M2556&gt;0,K2556/M2556,"")</f>
        <v>0.347826086956522</v>
      </c>
      <c r="AP2556" s="22" t="str">
        <f aca="false">IF(M2556&gt;=Resumen!$B$5,"Alto","Bajo")</f>
        <v>Alto</v>
      </c>
      <c r="AQ2556" s="22" t="str">
        <f aca="false">IF(AO2556&gt;=Resumen!$B$28,"Alto","Bajo")</f>
        <v>Bajo</v>
      </c>
      <c r="AR2556" s="22" t="str">
        <f aca="false">AP2556&amp;" Potencial / "&amp;AQ2556&amp;" Share"</f>
        <v>Alto Potencial / Bajo Share</v>
      </c>
      <c r="AS2556" s="22" t="str">
        <f aca="false">IF(Q2556="Sí",IF(AO2556&gt;=Resumen!$B$29,"Alto","Bajo"),"")</f>
        <v>Bajo</v>
      </c>
      <c r="AT2556" s="22" t="str">
        <f aca="false">IF(AS2556&lt;&gt;"",AP2556&amp;" Potencial / "&amp;AS2556&amp;" Share","")</f>
        <v>Alto Potencial / Bajo Share</v>
      </c>
      <c r="AU2556" s="22" t="str">
        <f aca="false">IF(AH2556="","Sin dato",IF(AH2556-AO2556&gt;Resumen!$B$6,"Sobre-exhibido",IF(AO2556-AH2556&gt;Resumen!$B$6,"Sub-exhibido","En línea")))</f>
        <v>En línea</v>
      </c>
      <c r="AV2556" s="22" t="n">
        <f aca="false">IF(AT2556="","",IF(AT2556="Alto Potencial / Bajo Share",1,IF(AT2556="Alto Potencial / Alto Share",2,IF(AT2556="Bajo Potencial / Alto Share",3,4))))</f>
        <v>1</v>
      </c>
      <c r="AW2556" s="22" t="str">
        <f aca="false">IF(Q2556="No","Sin competencia directa",IF(AV2556=1,"1 - Foco Conquista (Alto Pot / Bajo Share)",IF(AV2556=2,"2 - Foco Defensa (Alto Pot / Alto Share)",IF(AV2556=3,"3 - Monitoreo (Bajo Pot / Alto Share)","4 - Baja Prioridad (Bajo Pot / Bajo Share)"))))</f>
        <v>1 - Foco Conquista (Alto Pot / Bajo Share)</v>
      </c>
      <c r="AX2556" s="12" t="str">
        <f aca="false">IF(OR(IFERROR(AND(W2556&lt;&gt;"",Y2556&lt;&gt;"",Y2556-W2556&gt;Resumen!$B$8),FALSE()),IFERROR(AND(X2556&lt;&gt;"",Y2556&lt;&gt;"",Y2556-X2556&gt;Resumen!$B$8),FALSE())),MAX(IF(IFERROR(AND(W2556&lt;&gt;"",Y2556&lt;&gt;"",Y2556-W2556&gt;Resumen!$B$8),FALSE()),Y2556-W2556,0),IF(IFERROR(AND(X2556&lt;&gt;"",Y2556&lt;&gt;"",Y2556-X2556&gt;Resumen!$B$8),FALSE()),Y2556-X2556,0)),"")</f>
        <v/>
      </c>
      <c r="AY2556" s="22" t="str">
        <f aca="false">IF(OR(IFERROR(AND(W2556&lt;&gt;"",Y2556&lt;&gt;"",Y2556-W2556&gt;Resumen!$B$8),FALSE()),IFERROR(AND(X2556&lt;&gt;"",Y2556&lt;&gt;"",Y2556-X2556&gt;Resumen!$B$8),FALSE())),TRIM("Lays tiene mayor markup que "&amp;IF(IFERROR(AND(W2556&lt;&gt;"",Y2556&lt;&gt;"",Y2556-W2556&gt;Resumen!$B$8),FALSE()),"Quento ","")&amp;IF(IFERROR(AND(X2556&lt;&gt;"",Y2556&lt;&gt;"",Y2556-X2556&gt;Resumen!$B$8),FALSE()),"Julicroc ","")&amp;"en este PDV"),"")</f>
        <v/>
      </c>
      <c r="AZ2556" s="22" t="str">
        <f aca="false">IF(COUNTIF('Plan Pehuamar - Lista'!$A$2:$A$167,A2556)&gt;0,"Sí","No")</f>
        <v>No</v>
      </c>
      <c r="BA2556" s="22" t="str">
        <f aca="false">IF(COUNTIF('Plan Combo 9+1'!$A$2:$A$226,A2556)&gt;0,"Sí","No")</f>
        <v>No</v>
      </c>
      <c r="BB2556" s="22" t="str">
        <f aca="false">IF(AH2556="","No",IF(BA2556="Sí",IF((AO2556-AH2556)&gt;Resumen!$B$6,"Sí","No"),IF((AO2556-AH2556)&gt;=Resumen!$B$132,"Sí","No")))</f>
        <v>No</v>
      </c>
      <c r="BC2556" s="22" t="str">
        <f aca="false">IF(AND(N2556="Sí",AL2556="Sí",AI2556=0),"Sí","No")</f>
        <v>No</v>
      </c>
      <c r="BD2556" s="22" t="str">
        <f aca="false">IF(COUNTIF('Plan 9+1 (con Pehuamar)'!$A$2:$A$227,A2556)&gt;0,"Sí","No")</f>
        <v>No</v>
      </c>
    </row>
    <row r="2557" customFormat="false" ht="15" hidden="false" customHeight="true" outlineLevel="0" collapsed="false">
      <c r="A2557" s="6" t="n">
        <v>201849</v>
      </c>
      <c r="B2557" s="6" t="n">
        <v>16</v>
      </c>
      <c r="C2557" s="6" t="n">
        <v>1602</v>
      </c>
      <c r="D2557" s="6" t="s">
        <v>254</v>
      </c>
      <c r="E2557" s="6" t="s">
        <v>2704</v>
      </c>
      <c r="F2557" s="6" t="s">
        <v>201</v>
      </c>
      <c r="G2557" s="6" t="s">
        <v>130</v>
      </c>
      <c r="H2557" s="6" t="s">
        <v>1715</v>
      </c>
      <c r="I2557" s="27" t="n">
        <v>10</v>
      </c>
      <c r="J2557" s="27" t="n">
        <v>30</v>
      </c>
      <c r="K2557" s="27" t="n">
        <v>8</v>
      </c>
      <c r="L2557" s="28" t="n">
        <f aca="false">I2557+J2557</f>
        <v>40</v>
      </c>
      <c r="M2557" s="28" t="n">
        <f aca="false">L2557+K2557</f>
        <v>48</v>
      </c>
      <c r="N2557" s="22" t="str">
        <f aca="false">IF(I2557&gt;0,"Sí","No")</f>
        <v>Sí</v>
      </c>
      <c r="O2557" s="22" t="str">
        <f aca="false">IF(J2557&gt;0,"Sí","No")</f>
        <v>Sí</v>
      </c>
      <c r="P2557" s="22" t="str">
        <f aca="false">IF(K2557&gt;0,"Sí","No")</f>
        <v>Sí</v>
      </c>
      <c r="Q2557" s="22" t="str">
        <f aca="false">IF(OR(I2557&gt;0,J2557&gt;0),"Sí","No")</f>
        <v>Sí</v>
      </c>
      <c r="R2557" s="27" t="n">
        <v>1750</v>
      </c>
      <c r="S2557" s="27" t="n">
        <v>2500</v>
      </c>
      <c r="T2557" s="27" t="n">
        <v>1200</v>
      </c>
      <c r="U2557" s="27" t="n">
        <v>1900</v>
      </c>
      <c r="V2557" s="27" t="n">
        <v>3500</v>
      </c>
      <c r="W2557" s="12" t="n">
        <f aca="false">IF(AND(I2557&gt;0,R2557&gt;0),(S2557-R2557)/R2557,"")</f>
        <v>0.428571428571429</v>
      </c>
      <c r="X2557" s="12" t="n">
        <f aca="false">IF(AND(J2557&gt;0,T2557&gt;0),(U2557-T2557)/T2557,"")</f>
        <v>0.583333333333333</v>
      </c>
      <c r="Y2557" s="12" t="n">
        <f aca="false">IF(AND(K2557&gt;0,V2557&gt;0),(V2557-Resumen!$B$7)/Resumen!$B$7,"")</f>
        <v>0.4</v>
      </c>
      <c r="Z2557" s="28" t="n">
        <f aca="false">IF(AND(K2557&gt;0,I2557&gt;0,V2557&gt;0,S2557&gt;0),V2557-S2557,"")</f>
        <v>1000</v>
      </c>
      <c r="AA2557" s="12" t="n">
        <f aca="false">IF(Z2557&lt;&gt;"",Z2557/S2557,"")</f>
        <v>0.4</v>
      </c>
      <c r="AB2557" s="28" t="n">
        <f aca="false">IF(AND(K2557&gt;0,J2557&gt;0,V2557&gt;0,U2557&gt;0),V2557-U2557,"")</f>
        <v>1600</v>
      </c>
      <c r="AC2557" s="12" t="n">
        <f aca="false">IF(AB2557&lt;&gt;"",AB2557/U2557,"")</f>
        <v>0.842105263157895</v>
      </c>
      <c r="AD2557" s="27" t="n">
        <v>2</v>
      </c>
      <c r="AE2557" s="27" t="n">
        <v>2</v>
      </c>
      <c r="AF2557" s="27" t="n">
        <v>5</v>
      </c>
      <c r="AG2557" s="28" t="n">
        <f aca="false">AD2557+AE2557+AF2557</f>
        <v>9</v>
      </c>
      <c r="AH2557" s="12" t="n">
        <f aca="false">IF(AG2557&gt;0,AD2557/AG2557,"")</f>
        <v>0.222222222222222</v>
      </c>
      <c r="AI2557" s="27" t="n">
        <v>1</v>
      </c>
      <c r="AJ2557" s="27" t="n">
        <v>0</v>
      </c>
      <c r="AK2557" s="27" t="n">
        <v>1</v>
      </c>
      <c r="AL2557" s="22" t="str">
        <f aca="false">IF(OR(AJ2557&gt;0,AK2557&gt;0),"Sí","No")</f>
        <v>Sí</v>
      </c>
      <c r="AM2557" s="6" t="s">
        <v>198</v>
      </c>
      <c r="AN2557" s="6" t="s">
        <v>198</v>
      </c>
      <c r="AO2557" s="12" t="n">
        <f aca="false">IF(M2557&gt;0,K2557/M2557,"")</f>
        <v>0.166666666666667</v>
      </c>
      <c r="AP2557" s="22" t="str">
        <f aca="false">IF(M2557&gt;=Resumen!$B$5,"Alto","Bajo")</f>
        <v>Alto</v>
      </c>
      <c r="AQ2557" s="22" t="str">
        <f aca="false">IF(AO2557&gt;=Resumen!$B$28,"Alto","Bajo")</f>
        <v>Bajo</v>
      </c>
      <c r="AR2557" s="22" t="str">
        <f aca="false">AP2557&amp;" Potencial / "&amp;AQ2557&amp;" Share"</f>
        <v>Alto Potencial / Bajo Share</v>
      </c>
      <c r="AS2557" s="22" t="str">
        <f aca="false">IF(Q2557="Sí",IF(AO2557&gt;=Resumen!$B$29,"Alto","Bajo"),"")</f>
        <v>Bajo</v>
      </c>
      <c r="AT2557" s="22" t="str">
        <f aca="false">IF(AS2557&lt;&gt;"",AP2557&amp;" Potencial / "&amp;AS2557&amp;" Share","")</f>
        <v>Alto Potencial / Bajo Share</v>
      </c>
      <c r="AU2557" s="22" t="str">
        <f aca="false">IF(AH2557="","Sin dato",IF(AH2557-AO2557&gt;Resumen!$B$6,"Sobre-exhibido",IF(AO2557-AH2557&gt;Resumen!$B$6,"Sub-exhibido","En línea")))</f>
        <v>Sobre-exhibido</v>
      </c>
      <c r="AV2557" s="22" t="n">
        <f aca="false">IF(AT2557="","",IF(AT2557="Alto Potencial / Bajo Share",1,IF(AT2557="Alto Potencial / Alto Share",2,IF(AT2557="Bajo Potencial / Alto Share",3,4))))</f>
        <v>1</v>
      </c>
      <c r="AW2557" s="22" t="str">
        <f aca="false">IF(Q2557="No","Sin competencia directa",IF(AV2557=1,"1 - Foco Conquista (Alto Pot / Bajo Share)",IF(AV2557=2,"2 - Foco Defensa (Alto Pot / Alto Share)",IF(AV2557=3,"3 - Monitoreo (Bajo Pot / Alto Share)","4 - Baja Prioridad (Bajo Pot / Bajo Share)"))))</f>
        <v>1 - Foco Conquista (Alto Pot / Bajo Share)</v>
      </c>
      <c r="AX2557" s="12" t="str">
        <f aca="false">IF(OR(IFERROR(AND(W2557&lt;&gt;"",Y2557&lt;&gt;"",Y2557-W2557&gt;Resumen!$B$8),FALSE()),IFERROR(AND(X2557&lt;&gt;"",Y2557&lt;&gt;"",Y2557-X2557&gt;Resumen!$B$8),FALSE())),MAX(IF(IFERROR(AND(W2557&lt;&gt;"",Y2557&lt;&gt;"",Y2557-W2557&gt;Resumen!$B$8),FALSE()),Y2557-W2557,0),IF(IFERROR(AND(X2557&lt;&gt;"",Y2557&lt;&gt;"",Y2557-X2557&gt;Resumen!$B$8),FALSE()),Y2557-X2557,0)),"")</f>
        <v/>
      </c>
      <c r="AY2557" s="22" t="str">
        <f aca="false">IF(OR(IFERROR(AND(W2557&lt;&gt;"",Y2557&lt;&gt;"",Y2557-W2557&gt;Resumen!$B$8),FALSE()),IFERROR(AND(X2557&lt;&gt;"",Y2557&lt;&gt;"",Y2557-X2557&gt;Resumen!$B$8),FALSE())),TRIM("Lays tiene mayor markup que "&amp;IF(IFERROR(AND(W2557&lt;&gt;"",Y2557&lt;&gt;"",Y2557-W2557&gt;Resumen!$B$8),FALSE()),"Quento ","")&amp;IF(IFERROR(AND(X2557&lt;&gt;"",Y2557&lt;&gt;"",Y2557-X2557&gt;Resumen!$B$8),FALSE()),"Julicroc ","")&amp;"en este PDV"),"")</f>
        <v/>
      </c>
      <c r="AZ2557" s="22" t="str">
        <f aca="false">IF(COUNTIF('Plan Pehuamar - Lista'!$A$2:$A$167,A2557)&gt;0,"Sí","No")</f>
        <v>No</v>
      </c>
      <c r="BA2557" s="22" t="str">
        <f aca="false">IF(COUNTIF('Plan Combo 9+1'!$A$2:$A$226,A2557)&gt;0,"Sí","No")</f>
        <v>Sí</v>
      </c>
      <c r="BB2557" s="22" t="str">
        <f aca="false">IF(AH2557="","No",IF(BA2557="Sí",IF((AO2557-AH2557)&gt;Resumen!$B$6,"Sí","No"),IF((AO2557-AH2557)&gt;=Resumen!$B$132,"Sí","No")))</f>
        <v>No</v>
      </c>
      <c r="BC2557" s="22" t="str">
        <f aca="false">IF(AND(N2557="Sí",AL2557="Sí",AI2557=0),"Sí","No")</f>
        <v>No</v>
      </c>
      <c r="BD2557" s="22" t="str">
        <f aca="false">IF(COUNTIF('Plan 9+1 (con Pehuamar)'!$A$2:$A$227,A2557)&gt;0,"Sí","No")</f>
        <v>Sí</v>
      </c>
    </row>
    <row r="2558" customFormat="false" ht="15" hidden="false" customHeight="true" outlineLevel="0" collapsed="false">
      <c r="A2558" s="6" t="n">
        <v>201854</v>
      </c>
      <c r="B2558" s="6" t="n">
        <v>16</v>
      </c>
      <c r="C2558" s="6" t="n">
        <v>1602</v>
      </c>
      <c r="D2558" s="6" t="s">
        <v>254</v>
      </c>
      <c r="E2558" s="6" t="s">
        <v>2685</v>
      </c>
      <c r="F2558" s="6" t="s">
        <v>466</v>
      </c>
      <c r="G2558" s="6" t="s">
        <v>130</v>
      </c>
      <c r="H2558" s="6" t="s">
        <v>1715</v>
      </c>
      <c r="I2558" s="27" t="n">
        <v>0</v>
      </c>
      <c r="J2558" s="27" t="n">
        <v>0</v>
      </c>
      <c r="K2558" s="27" t="n">
        <v>2.1</v>
      </c>
      <c r="L2558" s="28" t="n">
        <f aca="false">I2558+J2558</f>
        <v>0</v>
      </c>
      <c r="M2558" s="28" t="n">
        <f aca="false">L2558+K2558</f>
        <v>2.1</v>
      </c>
      <c r="N2558" s="22" t="str">
        <f aca="false">IF(I2558&gt;0,"Sí","No")</f>
        <v>No</v>
      </c>
      <c r="O2558" s="22" t="str">
        <f aca="false">IF(J2558&gt;0,"Sí","No")</f>
        <v>No</v>
      </c>
      <c r="P2558" s="22" t="str">
        <f aca="false">IF(K2558&gt;0,"Sí","No")</f>
        <v>Sí</v>
      </c>
      <c r="Q2558" s="22" t="str">
        <f aca="false">IF(OR(I2558&gt;0,J2558&gt;0),"Sí","No")</f>
        <v>No</v>
      </c>
      <c r="R2558" s="27"/>
      <c r="S2558" s="27"/>
      <c r="T2558" s="27"/>
      <c r="U2558" s="27"/>
      <c r="V2558" s="27"/>
      <c r="W2558" s="12" t="str">
        <f aca="false">IF(AND(I2558&gt;0,R2558&gt;0),(S2558-R2558)/R2558,"")</f>
        <v/>
      </c>
      <c r="X2558" s="12" t="str">
        <f aca="false">IF(AND(J2558&gt;0,T2558&gt;0),(U2558-T2558)/T2558,"")</f>
        <v/>
      </c>
      <c r="Y2558" s="12" t="str">
        <f aca="false">IF(AND(K2558&gt;0,V2558&gt;0),(V2558-Resumen!$B$7)/Resumen!$B$7,"")</f>
        <v/>
      </c>
      <c r="Z2558" s="28" t="str">
        <f aca="false">IF(AND(K2558&gt;0,I2558&gt;0,V2558&gt;0,S2558&gt;0),V2558-S2558,"")</f>
        <v/>
      </c>
      <c r="AA2558" s="12" t="str">
        <f aca="false">IF(Z2558&lt;&gt;"",Z2558/S2558,"")</f>
        <v/>
      </c>
      <c r="AB2558" s="28" t="str">
        <f aca="false">IF(AND(K2558&gt;0,J2558&gt;0,V2558&gt;0,U2558&gt;0),V2558-U2558,"")</f>
        <v/>
      </c>
      <c r="AC2558" s="12" t="str">
        <f aca="false">IF(AB2558&lt;&gt;"",AB2558/U2558,"")</f>
        <v/>
      </c>
      <c r="AD2558" s="27" t="n">
        <v>0</v>
      </c>
      <c r="AE2558" s="27" t="n">
        <v>0</v>
      </c>
      <c r="AF2558" s="27" t="n">
        <v>0</v>
      </c>
      <c r="AG2558" s="28" t="n">
        <f aca="false">AD2558+AE2558+AF2558</f>
        <v>0</v>
      </c>
      <c r="AH2558" s="12" t="str">
        <f aca="false">IF(AG2558&gt;0,AD2558/AG2558,"")</f>
        <v/>
      </c>
      <c r="AI2558" s="27" t="n">
        <v>0</v>
      </c>
      <c r="AJ2558" s="27" t="n">
        <v>0</v>
      </c>
      <c r="AK2558" s="27" t="n">
        <v>0</v>
      </c>
      <c r="AL2558" s="22" t="str">
        <f aca="false">IF(OR(AJ2558&gt;0,AK2558&gt;0),"Sí","No")</f>
        <v>No</v>
      </c>
      <c r="AM2558" s="6"/>
      <c r="AN2558" s="6"/>
      <c r="AO2558" s="12" t="n">
        <f aca="false">IF(M2558&gt;0,K2558/M2558,"")</f>
        <v>1</v>
      </c>
      <c r="AP2558" s="22" t="str">
        <f aca="false">IF(M2558&gt;=Resumen!$B$5,"Alto","Bajo")</f>
        <v>Bajo</v>
      </c>
      <c r="AQ2558" s="22" t="str">
        <f aca="false">IF(AO2558&gt;=Resumen!$B$28,"Alto","Bajo")</f>
        <v>Alto</v>
      </c>
      <c r="AR2558" s="22" t="str">
        <f aca="false">AP2558&amp;" Potencial / "&amp;AQ2558&amp;" Share"</f>
        <v>Bajo Potencial / Alto Share</v>
      </c>
      <c r="AS2558" s="22" t="str">
        <f aca="false">IF(Q2558="Sí",IF(AO2558&gt;=Resumen!$B$29,"Alto","Bajo"),"")</f>
        <v/>
      </c>
      <c r="AT2558" s="22" t="str">
        <f aca="false">IF(AS2558&lt;&gt;"",AP2558&amp;" Potencial / "&amp;AS2558&amp;" Share","")</f>
        <v/>
      </c>
      <c r="AU2558" s="22" t="str">
        <f aca="false">IF(AH2558="","Sin dato",IF(AH2558-AO2558&gt;Resumen!$B$6,"Sobre-exhibido",IF(AO2558-AH2558&gt;Resumen!$B$6,"Sub-exhibido","En línea")))</f>
        <v>Sin dato</v>
      </c>
      <c r="AV2558" s="22" t="str">
        <f aca="false">IF(AT2558="","",IF(AT2558="Alto Potencial / Bajo Share",1,IF(AT2558="Alto Potencial / Alto Share",2,IF(AT2558="Bajo Potencial / Alto Share",3,4))))</f>
        <v/>
      </c>
      <c r="AW2558" s="22" t="str">
        <f aca="false">IF(Q2558="No","Sin competencia directa",IF(AV2558=1,"1 - Foco Conquista (Alto Pot / Bajo Share)",IF(AV2558=2,"2 - Foco Defensa (Alto Pot / Alto Share)",IF(AV2558=3,"3 - Monitoreo (Bajo Pot / Alto Share)","4 - Baja Prioridad (Bajo Pot / Bajo Share)"))))</f>
        <v>Sin competencia directa</v>
      </c>
      <c r="AX2558" s="12" t="str">
        <f aca="false">IF(OR(IFERROR(AND(W2558&lt;&gt;"",Y2558&lt;&gt;"",Y2558-W2558&gt;Resumen!$B$8),FALSE()),IFERROR(AND(X2558&lt;&gt;"",Y2558&lt;&gt;"",Y2558-X2558&gt;Resumen!$B$8),FALSE())),MAX(IF(IFERROR(AND(W2558&lt;&gt;"",Y2558&lt;&gt;"",Y2558-W2558&gt;Resumen!$B$8),FALSE()),Y2558-W2558,0),IF(IFERROR(AND(X2558&lt;&gt;"",Y2558&lt;&gt;"",Y2558-X2558&gt;Resumen!$B$8),FALSE()),Y2558-X2558,0)),"")</f>
        <v/>
      </c>
      <c r="AY2558" s="22" t="str">
        <f aca="false">IF(OR(IFERROR(AND(W2558&lt;&gt;"",Y2558&lt;&gt;"",Y2558-W2558&gt;Resumen!$B$8),FALSE()),IFERROR(AND(X2558&lt;&gt;"",Y2558&lt;&gt;"",Y2558-X2558&gt;Resumen!$B$8),FALSE())),TRIM("Lays tiene mayor markup que "&amp;IF(IFERROR(AND(W2558&lt;&gt;"",Y2558&lt;&gt;"",Y2558-W2558&gt;Resumen!$B$8),FALSE()),"Quento ","")&amp;IF(IFERROR(AND(X2558&lt;&gt;"",Y2558&lt;&gt;"",Y2558-X2558&gt;Resumen!$B$8),FALSE()),"Julicroc ","")&amp;"en este PDV"),"")</f>
        <v/>
      </c>
      <c r="AZ2558" s="22" t="str">
        <f aca="false">IF(COUNTIF('Plan Pehuamar - Lista'!$A$2:$A$167,A2558)&gt;0,"Sí","No")</f>
        <v>No</v>
      </c>
      <c r="BA2558" s="22" t="str">
        <f aca="false">IF(COUNTIF('Plan Combo 9+1'!$A$2:$A$226,A2558)&gt;0,"Sí","No")</f>
        <v>No</v>
      </c>
      <c r="BB2558" s="22" t="str">
        <f aca="false">IF(AH2558="","No",IF(BA2558="Sí",IF((AO2558-AH2558)&gt;Resumen!$B$6,"Sí","No"),IF((AO2558-AH2558)&gt;=Resumen!$B$132,"Sí","No")))</f>
        <v>No</v>
      </c>
      <c r="BC2558" s="22" t="str">
        <f aca="false">IF(AND(N2558="Sí",AL2558="Sí",AI2558=0),"Sí","No")</f>
        <v>No</v>
      </c>
      <c r="BD2558" s="22" t="str">
        <f aca="false">IF(COUNTIF('Plan 9+1 (con Pehuamar)'!$A$2:$A$227,A2558)&gt;0,"Sí","No")</f>
        <v>No</v>
      </c>
    </row>
    <row r="2559" customFormat="false" ht="15" hidden="false" customHeight="true" outlineLevel="0" collapsed="false">
      <c r="A2559" s="6" t="n">
        <v>201857</v>
      </c>
      <c r="B2559" s="6" t="n">
        <v>16</v>
      </c>
      <c r="C2559" s="6" t="n">
        <v>1602</v>
      </c>
      <c r="D2559" s="6" t="s">
        <v>254</v>
      </c>
      <c r="E2559" s="6" t="s">
        <v>2705</v>
      </c>
      <c r="F2559" s="6" t="s">
        <v>201</v>
      </c>
      <c r="G2559" s="6" t="s">
        <v>130</v>
      </c>
      <c r="H2559" s="6" t="s">
        <v>1715</v>
      </c>
      <c r="I2559" s="27" t="n">
        <v>10</v>
      </c>
      <c r="J2559" s="27" t="n">
        <v>30</v>
      </c>
      <c r="K2559" s="27" t="n">
        <v>28</v>
      </c>
      <c r="L2559" s="28" t="n">
        <f aca="false">I2559+J2559</f>
        <v>40</v>
      </c>
      <c r="M2559" s="28" t="n">
        <f aca="false">L2559+K2559</f>
        <v>68</v>
      </c>
      <c r="N2559" s="22" t="str">
        <f aca="false">IF(I2559&gt;0,"Sí","No")</f>
        <v>Sí</v>
      </c>
      <c r="O2559" s="22" t="str">
        <f aca="false">IF(J2559&gt;0,"Sí","No")</f>
        <v>Sí</v>
      </c>
      <c r="P2559" s="22" t="str">
        <f aca="false">IF(K2559&gt;0,"Sí","No")</f>
        <v>Sí</v>
      </c>
      <c r="Q2559" s="22" t="str">
        <f aca="false">IF(OR(I2559&gt;0,J2559&gt;0),"Sí","No")</f>
        <v>Sí</v>
      </c>
      <c r="R2559" s="27" t="n">
        <v>1750</v>
      </c>
      <c r="S2559" s="27" t="n">
        <v>2500</v>
      </c>
      <c r="T2559" s="27" t="n">
        <v>1200</v>
      </c>
      <c r="U2559" s="27" t="n">
        <v>2100</v>
      </c>
      <c r="V2559" s="27" t="n">
        <v>3500</v>
      </c>
      <c r="W2559" s="12" t="n">
        <f aca="false">IF(AND(I2559&gt;0,R2559&gt;0),(S2559-R2559)/R2559,"")</f>
        <v>0.428571428571429</v>
      </c>
      <c r="X2559" s="12" t="n">
        <f aca="false">IF(AND(J2559&gt;0,T2559&gt;0),(U2559-T2559)/T2559,"")</f>
        <v>0.75</v>
      </c>
      <c r="Y2559" s="12" t="n">
        <f aca="false">IF(AND(K2559&gt;0,V2559&gt;0),(V2559-Resumen!$B$7)/Resumen!$B$7,"")</f>
        <v>0.4</v>
      </c>
      <c r="Z2559" s="28" t="n">
        <f aca="false">IF(AND(K2559&gt;0,I2559&gt;0,V2559&gt;0,S2559&gt;0),V2559-S2559,"")</f>
        <v>1000</v>
      </c>
      <c r="AA2559" s="12" t="n">
        <f aca="false">IF(Z2559&lt;&gt;"",Z2559/S2559,"")</f>
        <v>0.4</v>
      </c>
      <c r="AB2559" s="28" t="n">
        <f aca="false">IF(AND(K2559&gt;0,J2559&gt;0,V2559&gt;0,U2559&gt;0),V2559-U2559,"")</f>
        <v>1400</v>
      </c>
      <c r="AC2559" s="12" t="n">
        <f aca="false">IF(AB2559&lt;&gt;"",AB2559/U2559,"")</f>
        <v>0.666666666666667</v>
      </c>
      <c r="AD2559" s="27" t="n">
        <v>6</v>
      </c>
      <c r="AE2559" s="27" t="n">
        <v>2</v>
      </c>
      <c r="AF2559" s="27" t="n">
        <v>5</v>
      </c>
      <c r="AG2559" s="28" t="n">
        <f aca="false">AD2559+AE2559+AF2559</f>
        <v>13</v>
      </c>
      <c r="AH2559" s="12" t="n">
        <f aca="false">IF(AG2559&gt;0,AD2559/AG2559,"")</f>
        <v>0.461538461538462</v>
      </c>
      <c r="AI2559" s="27" t="n">
        <v>1</v>
      </c>
      <c r="AJ2559" s="27" t="n">
        <v>0</v>
      </c>
      <c r="AK2559" s="27" t="n">
        <v>1</v>
      </c>
      <c r="AL2559" s="22" t="str">
        <f aca="false">IF(OR(AJ2559&gt;0,AK2559&gt;0),"Sí","No")</f>
        <v>Sí</v>
      </c>
      <c r="AM2559" s="6" t="s">
        <v>198</v>
      </c>
      <c r="AN2559" s="6" t="s">
        <v>198</v>
      </c>
      <c r="AO2559" s="12" t="n">
        <f aca="false">IF(M2559&gt;0,K2559/M2559,"")</f>
        <v>0.411764705882353</v>
      </c>
      <c r="AP2559" s="22" t="str">
        <f aca="false">IF(M2559&gt;=Resumen!$B$5,"Alto","Bajo")</f>
        <v>Alto</v>
      </c>
      <c r="AQ2559" s="22" t="str">
        <f aca="false">IF(AO2559&gt;=Resumen!$B$28,"Alto","Bajo")</f>
        <v>Alto</v>
      </c>
      <c r="AR2559" s="22" t="str">
        <f aca="false">AP2559&amp;" Potencial / "&amp;AQ2559&amp;" Share"</f>
        <v>Alto Potencial / Alto Share</v>
      </c>
      <c r="AS2559" s="22" t="str">
        <f aca="false">IF(Q2559="Sí",IF(AO2559&gt;=Resumen!$B$29,"Alto","Bajo"),"")</f>
        <v>Bajo</v>
      </c>
      <c r="AT2559" s="22" t="str">
        <f aca="false">IF(AS2559&lt;&gt;"",AP2559&amp;" Potencial / "&amp;AS2559&amp;" Share","")</f>
        <v>Alto Potencial / Bajo Share</v>
      </c>
      <c r="AU2559" s="22" t="str">
        <f aca="false">IF(AH2559="","Sin dato",IF(AH2559-AO2559&gt;Resumen!$B$6,"Sobre-exhibido",IF(AO2559-AH2559&gt;Resumen!$B$6,"Sub-exhibido","En línea")))</f>
        <v>En línea</v>
      </c>
      <c r="AV2559" s="22" t="n">
        <f aca="false">IF(AT2559="","",IF(AT2559="Alto Potencial / Bajo Share",1,IF(AT2559="Alto Potencial / Alto Share",2,IF(AT2559="Bajo Potencial / Alto Share",3,4))))</f>
        <v>1</v>
      </c>
      <c r="AW2559" s="22" t="str">
        <f aca="false">IF(Q2559="No","Sin competencia directa",IF(AV2559=1,"1 - Foco Conquista (Alto Pot / Bajo Share)",IF(AV2559=2,"2 - Foco Defensa (Alto Pot / Alto Share)",IF(AV2559=3,"3 - Monitoreo (Bajo Pot / Alto Share)","4 - Baja Prioridad (Bajo Pot / Bajo Share)"))))</f>
        <v>1 - Foco Conquista (Alto Pot / Bajo Share)</v>
      </c>
      <c r="AX2559" s="12" t="str">
        <f aca="false">IF(OR(IFERROR(AND(W2559&lt;&gt;"",Y2559&lt;&gt;"",Y2559-W2559&gt;Resumen!$B$8),FALSE()),IFERROR(AND(X2559&lt;&gt;"",Y2559&lt;&gt;"",Y2559-X2559&gt;Resumen!$B$8),FALSE())),MAX(IF(IFERROR(AND(W2559&lt;&gt;"",Y2559&lt;&gt;"",Y2559-W2559&gt;Resumen!$B$8),FALSE()),Y2559-W2559,0),IF(IFERROR(AND(X2559&lt;&gt;"",Y2559&lt;&gt;"",Y2559-X2559&gt;Resumen!$B$8),FALSE()),Y2559-X2559,0)),"")</f>
        <v/>
      </c>
      <c r="AY2559" s="22" t="str">
        <f aca="false">IF(OR(IFERROR(AND(W2559&lt;&gt;"",Y2559&lt;&gt;"",Y2559-W2559&gt;Resumen!$B$8),FALSE()),IFERROR(AND(X2559&lt;&gt;"",Y2559&lt;&gt;"",Y2559-X2559&gt;Resumen!$B$8),FALSE())),TRIM("Lays tiene mayor markup que "&amp;IF(IFERROR(AND(W2559&lt;&gt;"",Y2559&lt;&gt;"",Y2559-W2559&gt;Resumen!$B$8),FALSE()),"Quento ","")&amp;IF(IFERROR(AND(X2559&lt;&gt;"",Y2559&lt;&gt;"",Y2559-X2559&gt;Resumen!$B$8),FALSE()),"Julicroc ","")&amp;"en este PDV"),"")</f>
        <v/>
      </c>
      <c r="AZ2559" s="22" t="str">
        <f aca="false">IF(COUNTIF('Plan Pehuamar - Lista'!$A$2:$A$167,A2559)&gt;0,"Sí","No")</f>
        <v>No</v>
      </c>
      <c r="BA2559" s="22" t="str">
        <f aca="false">IF(COUNTIF('Plan Combo 9+1'!$A$2:$A$226,A2559)&gt;0,"Sí","No")</f>
        <v>No</v>
      </c>
      <c r="BB2559" s="22" t="str">
        <f aca="false">IF(AH2559="","No",IF(BA2559="Sí",IF((AO2559-AH2559)&gt;Resumen!$B$6,"Sí","No"),IF((AO2559-AH2559)&gt;=Resumen!$B$132,"Sí","No")))</f>
        <v>No</v>
      </c>
      <c r="BC2559" s="22" t="str">
        <f aca="false">IF(AND(N2559="Sí",AL2559="Sí",AI2559=0),"Sí","No")</f>
        <v>No</v>
      </c>
      <c r="BD2559" s="22" t="str">
        <f aca="false">IF(COUNTIF('Plan 9+1 (con Pehuamar)'!$A$2:$A$227,A2559)&gt;0,"Sí","No")</f>
        <v>No</v>
      </c>
    </row>
    <row r="2560" customFormat="false" ht="15" hidden="false" customHeight="true" outlineLevel="0" collapsed="false">
      <c r="A2560" s="6" t="n">
        <v>201858</v>
      </c>
      <c r="B2560" s="6" t="n">
        <v>16</v>
      </c>
      <c r="C2560" s="6" t="n">
        <v>1602</v>
      </c>
      <c r="D2560" s="6" t="s">
        <v>254</v>
      </c>
      <c r="E2560" s="6" t="s">
        <v>2706</v>
      </c>
      <c r="F2560" s="6" t="s">
        <v>206</v>
      </c>
      <c r="G2560" s="6" t="s">
        <v>130</v>
      </c>
      <c r="H2560" s="6" t="s">
        <v>1715</v>
      </c>
      <c r="I2560" s="27" t="n">
        <v>20</v>
      </c>
      <c r="J2560" s="27" t="n">
        <v>20</v>
      </c>
      <c r="K2560" s="27" t="n">
        <v>14</v>
      </c>
      <c r="L2560" s="28" t="n">
        <f aca="false">I2560+J2560</f>
        <v>40</v>
      </c>
      <c r="M2560" s="28" t="n">
        <f aca="false">L2560+K2560</f>
        <v>54</v>
      </c>
      <c r="N2560" s="22" t="str">
        <f aca="false">IF(I2560&gt;0,"Sí","No")</f>
        <v>Sí</v>
      </c>
      <c r="O2560" s="22" t="str">
        <f aca="false">IF(J2560&gt;0,"Sí","No")</f>
        <v>Sí</v>
      </c>
      <c r="P2560" s="22" t="str">
        <f aca="false">IF(K2560&gt;0,"Sí","No")</f>
        <v>Sí</v>
      </c>
      <c r="Q2560" s="22" t="str">
        <f aca="false">IF(OR(I2560&gt;0,J2560&gt;0),"Sí","No")</f>
        <v>Sí</v>
      </c>
      <c r="R2560" s="27" t="n">
        <v>2000</v>
      </c>
      <c r="S2560" s="27" t="n">
        <v>2900</v>
      </c>
      <c r="T2560" s="27" t="n">
        <v>1200</v>
      </c>
      <c r="U2560" s="27" t="n">
        <v>2000</v>
      </c>
      <c r="V2560" s="27" t="n">
        <v>3600</v>
      </c>
      <c r="W2560" s="12" t="n">
        <f aca="false">IF(AND(I2560&gt;0,R2560&gt;0),(S2560-R2560)/R2560,"")</f>
        <v>0.45</v>
      </c>
      <c r="X2560" s="12" t="n">
        <f aca="false">IF(AND(J2560&gt;0,T2560&gt;0),(U2560-T2560)/T2560,"")</f>
        <v>0.666666666666667</v>
      </c>
      <c r="Y2560" s="12" t="n">
        <f aca="false">IF(AND(K2560&gt;0,V2560&gt;0),(V2560-Resumen!$B$7)/Resumen!$B$7,"")</f>
        <v>0.44</v>
      </c>
      <c r="Z2560" s="28" t="n">
        <f aca="false">IF(AND(K2560&gt;0,I2560&gt;0,V2560&gt;0,S2560&gt;0),V2560-S2560,"")</f>
        <v>700</v>
      </c>
      <c r="AA2560" s="12" t="n">
        <f aca="false">IF(Z2560&lt;&gt;"",Z2560/S2560,"")</f>
        <v>0.241379310344828</v>
      </c>
      <c r="AB2560" s="28" t="n">
        <f aca="false">IF(AND(K2560&gt;0,J2560&gt;0,V2560&gt;0,U2560&gt;0),V2560-U2560,"")</f>
        <v>1600</v>
      </c>
      <c r="AC2560" s="12" t="n">
        <f aca="false">IF(AB2560&lt;&gt;"",AB2560/U2560,"")</f>
        <v>0.8</v>
      </c>
      <c r="AD2560" s="27" t="n">
        <v>3</v>
      </c>
      <c r="AE2560" s="27" t="n">
        <v>3</v>
      </c>
      <c r="AF2560" s="27" t="n">
        <v>4</v>
      </c>
      <c r="AG2560" s="28" t="n">
        <f aca="false">AD2560+AE2560+AF2560</f>
        <v>10</v>
      </c>
      <c r="AH2560" s="12" t="n">
        <f aca="false">IF(AG2560&gt;0,AD2560/AG2560,"")</f>
        <v>0.3</v>
      </c>
      <c r="AI2560" s="27" t="n">
        <v>1</v>
      </c>
      <c r="AJ2560" s="27" t="n">
        <v>1</v>
      </c>
      <c r="AK2560" s="27" t="n">
        <v>1</v>
      </c>
      <c r="AL2560" s="22" t="str">
        <f aca="false">IF(OR(AJ2560&gt;0,AK2560&gt;0),"Sí","No")</f>
        <v>Sí</v>
      </c>
      <c r="AM2560" s="6" t="s">
        <v>198</v>
      </c>
      <c r="AN2560" s="6" t="s">
        <v>198</v>
      </c>
      <c r="AO2560" s="12" t="n">
        <f aca="false">IF(M2560&gt;0,K2560/M2560,"")</f>
        <v>0.259259259259259</v>
      </c>
      <c r="AP2560" s="22" t="str">
        <f aca="false">IF(M2560&gt;=Resumen!$B$5,"Alto","Bajo")</f>
        <v>Alto</v>
      </c>
      <c r="AQ2560" s="22" t="str">
        <f aca="false">IF(AO2560&gt;=Resumen!$B$28,"Alto","Bajo")</f>
        <v>Bajo</v>
      </c>
      <c r="AR2560" s="22" t="str">
        <f aca="false">AP2560&amp;" Potencial / "&amp;AQ2560&amp;" Share"</f>
        <v>Alto Potencial / Bajo Share</v>
      </c>
      <c r="AS2560" s="22" t="str">
        <f aca="false">IF(Q2560="Sí",IF(AO2560&gt;=Resumen!$B$29,"Alto","Bajo"),"")</f>
        <v>Bajo</v>
      </c>
      <c r="AT2560" s="22" t="str">
        <f aca="false">IF(AS2560&lt;&gt;"",AP2560&amp;" Potencial / "&amp;AS2560&amp;" Share","")</f>
        <v>Alto Potencial / Bajo Share</v>
      </c>
      <c r="AU2560" s="22" t="str">
        <f aca="false">IF(AH2560="","Sin dato",IF(AH2560-AO2560&gt;Resumen!$B$6,"Sobre-exhibido",IF(AO2560-AH2560&gt;Resumen!$B$6,"Sub-exhibido","En línea")))</f>
        <v>En línea</v>
      </c>
      <c r="AV2560" s="22" t="n">
        <f aca="false">IF(AT2560="","",IF(AT2560="Alto Potencial / Bajo Share",1,IF(AT2560="Alto Potencial / Alto Share",2,IF(AT2560="Bajo Potencial / Alto Share",3,4))))</f>
        <v>1</v>
      </c>
      <c r="AW2560" s="22" t="str">
        <f aca="false">IF(Q2560="No","Sin competencia directa",IF(AV2560=1,"1 - Foco Conquista (Alto Pot / Bajo Share)",IF(AV2560=2,"2 - Foco Defensa (Alto Pot / Alto Share)",IF(AV2560=3,"3 - Monitoreo (Bajo Pot / Alto Share)","4 - Baja Prioridad (Bajo Pot / Bajo Share)"))))</f>
        <v>1 - Foco Conquista (Alto Pot / Bajo Share)</v>
      </c>
      <c r="AX2560" s="12" t="str">
        <f aca="false">IF(OR(IFERROR(AND(W2560&lt;&gt;"",Y2560&lt;&gt;"",Y2560-W2560&gt;Resumen!$B$8),FALSE()),IFERROR(AND(X2560&lt;&gt;"",Y2560&lt;&gt;"",Y2560-X2560&gt;Resumen!$B$8),FALSE())),MAX(IF(IFERROR(AND(W2560&lt;&gt;"",Y2560&lt;&gt;"",Y2560-W2560&gt;Resumen!$B$8),FALSE()),Y2560-W2560,0),IF(IFERROR(AND(X2560&lt;&gt;"",Y2560&lt;&gt;"",Y2560-X2560&gt;Resumen!$B$8),FALSE()),Y2560-X2560,0)),"")</f>
        <v/>
      </c>
      <c r="AY2560" s="22" t="str">
        <f aca="false">IF(OR(IFERROR(AND(W2560&lt;&gt;"",Y2560&lt;&gt;"",Y2560-W2560&gt;Resumen!$B$8),FALSE()),IFERROR(AND(X2560&lt;&gt;"",Y2560&lt;&gt;"",Y2560-X2560&gt;Resumen!$B$8),FALSE())),TRIM("Lays tiene mayor markup que "&amp;IF(IFERROR(AND(W2560&lt;&gt;"",Y2560&lt;&gt;"",Y2560-W2560&gt;Resumen!$B$8),FALSE()),"Quento ","")&amp;IF(IFERROR(AND(X2560&lt;&gt;"",Y2560&lt;&gt;"",Y2560-X2560&gt;Resumen!$B$8),FALSE()),"Julicroc ","")&amp;"en este PDV"),"")</f>
        <v/>
      </c>
      <c r="AZ2560" s="22" t="str">
        <f aca="false">IF(COUNTIF('Plan Pehuamar - Lista'!$A$2:$A$167,A2560)&gt;0,"Sí","No")</f>
        <v>No</v>
      </c>
      <c r="BA2560" s="22" t="str">
        <f aca="false">IF(COUNTIF('Plan Combo 9+1'!$A$2:$A$226,A2560)&gt;0,"Sí","No")</f>
        <v>Sí</v>
      </c>
      <c r="BB2560" s="22" t="str">
        <f aca="false">IF(AH2560="","No",IF(BA2560="Sí",IF((AO2560-AH2560)&gt;Resumen!$B$6,"Sí","No"),IF((AO2560-AH2560)&gt;=Resumen!$B$132,"Sí","No")))</f>
        <v>No</v>
      </c>
      <c r="BC2560" s="22" t="str">
        <f aca="false">IF(AND(N2560="Sí",AL2560="Sí",AI2560=0),"Sí","No")</f>
        <v>No</v>
      </c>
      <c r="BD2560" s="22" t="str">
        <f aca="false">IF(COUNTIF('Plan 9+1 (con Pehuamar)'!$A$2:$A$227,A2560)&gt;0,"Sí","No")</f>
        <v>Sí</v>
      </c>
    </row>
    <row r="2561" customFormat="false" ht="15" hidden="false" customHeight="true" outlineLevel="0" collapsed="false">
      <c r="A2561" s="6" t="n">
        <v>202387</v>
      </c>
      <c r="B2561" s="6" t="n">
        <v>16</v>
      </c>
      <c r="C2561" s="6" t="n">
        <v>1602</v>
      </c>
      <c r="D2561" s="6" t="s">
        <v>254</v>
      </c>
      <c r="E2561" s="6" t="s">
        <v>2707</v>
      </c>
      <c r="F2561" s="6" t="s">
        <v>196</v>
      </c>
      <c r="G2561" s="6" t="s">
        <v>130</v>
      </c>
      <c r="H2561" s="6" t="s">
        <v>1715</v>
      </c>
      <c r="I2561" s="27" t="n">
        <v>10</v>
      </c>
      <c r="J2561" s="27" t="n">
        <v>18</v>
      </c>
      <c r="K2561" s="27" t="n">
        <v>0</v>
      </c>
      <c r="L2561" s="28" t="n">
        <f aca="false">I2561+J2561</f>
        <v>28</v>
      </c>
      <c r="M2561" s="28" t="n">
        <f aca="false">L2561+K2561</f>
        <v>28</v>
      </c>
      <c r="N2561" s="22" t="str">
        <f aca="false">IF(I2561&gt;0,"Sí","No")</f>
        <v>Sí</v>
      </c>
      <c r="O2561" s="22" t="str">
        <f aca="false">IF(J2561&gt;0,"Sí","No")</f>
        <v>Sí</v>
      </c>
      <c r="P2561" s="22" t="str">
        <f aca="false">IF(K2561&gt;0,"Sí","No")</f>
        <v>No</v>
      </c>
      <c r="Q2561" s="22" t="str">
        <f aca="false">IF(OR(I2561&gt;0,J2561&gt;0),"Sí","No")</f>
        <v>Sí</v>
      </c>
      <c r="R2561" s="27" t="n">
        <v>1750</v>
      </c>
      <c r="S2561" s="27" t="n">
        <v>2500</v>
      </c>
      <c r="T2561" s="27" t="n">
        <v>1200</v>
      </c>
      <c r="U2561" s="27" t="n">
        <v>2000</v>
      </c>
      <c r="V2561" s="27"/>
      <c r="W2561" s="12" t="n">
        <f aca="false">IF(AND(I2561&gt;0,R2561&gt;0),(S2561-R2561)/R2561,"")</f>
        <v>0.428571428571429</v>
      </c>
      <c r="X2561" s="12" t="n">
        <f aca="false">IF(AND(J2561&gt;0,T2561&gt;0),(U2561-T2561)/T2561,"")</f>
        <v>0.666666666666667</v>
      </c>
      <c r="Y2561" s="12" t="str">
        <f aca="false">IF(AND(K2561&gt;0,V2561&gt;0),(V2561-Resumen!$B$7)/Resumen!$B$7,"")</f>
        <v/>
      </c>
      <c r="Z2561" s="28" t="str">
        <f aca="false">IF(AND(K2561&gt;0,I2561&gt;0,V2561&gt;0,S2561&gt;0),V2561-S2561,"")</f>
        <v/>
      </c>
      <c r="AA2561" s="12" t="str">
        <f aca="false">IF(Z2561&lt;&gt;"",Z2561/S2561,"")</f>
        <v/>
      </c>
      <c r="AB2561" s="28" t="str">
        <f aca="false">IF(AND(K2561&gt;0,J2561&gt;0,V2561&gt;0,U2561&gt;0),V2561-U2561,"")</f>
        <v/>
      </c>
      <c r="AC2561" s="12" t="str">
        <f aca="false">IF(AB2561&lt;&gt;"",AB2561/U2561,"")</f>
        <v/>
      </c>
      <c r="AD2561" s="27" t="n">
        <v>0</v>
      </c>
      <c r="AE2561" s="27" t="n">
        <v>2</v>
      </c>
      <c r="AF2561" s="27" t="n">
        <v>4</v>
      </c>
      <c r="AG2561" s="28" t="n">
        <f aca="false">AD2561+AE2561+AF2561</f>
        <v>6</v>
      </c>
      <c r="AH2561" s="12" t="n">
        <f aca="false">IF(AG2561&gt;0,AD2561/AG2561,"")</f>
        <v>0</v>
      </c>
      <c r="AI2561" s="27" t="n">
        <v>0</v>
      </c>
      <c r="AJ2561" s="27" t="n">
        <v>0</v>
      </c>
      <c r="AK2561" s="27" t="n">
        <v>0</v>
      </c>
      <c r="AL2561" s="22" t="str">
        <f aca="false">IF(OR(AJ2561&gt;0,AK2561&gt;0),"Sí","No")</f>
        <v>No</v>
      </c>
      <c r="AM2561" s="6" t="s">
        <v>198</v>
      </c>
      <c r="AN2561" s="6" t="s">
        <v>198</v>
      </c>
      <c r="AO2561" s="12" t="n">
        <f aca="false">IF(M2561&gt;0,K2561/M2561,"")</f>
        <v>0</v>
      </c>
      <c r="AP2561" s="22" t="str">
        <f aca="false">IF(M2561&gt;=Resumen!$B$5,"Alto","Bajo")</f>
        <v>Bajo</v>
      </c>
      <c r="AQ2561" s="22" t="str">
        <f aca="false">IF(AO2561&gt;=Resumen!$B$28,"Alto","Bajo")</f>
        <v>Bajo</v>
      </c>
      <c r="AR2561" s="22" t="str">
        <f aca="false">AP2561&amp;" Potencial / "&amp;AQ2561&amp;" Share"</f>
        <v>Bajo Potencial / Bajo Share</v>
      </c>
      <c r="AS2561" s="22" t="str">
        <f aca="false">IF(Q2561="Sí",IF(AO2561&gt;=Resumen!$B$29,"Alto","Bajo"),"")</f>
        <v>Bajo</v>
      </c>
      <c r="AT2561" s="22" t="str">
        <f aca="false">IF(AS2561&lt;&gt;"",AP2561&amp;" Potencial / "&amp;AS2561&amp;" Share","")</f>
        <v>Bajo Potencial / Bajo Share</v>
      </c>
      <c r="AU2561" s="22" t="str">
        <f aca="false">IF(AH2561="","Sin dato",IF(AH2561-AO2561&gt;Resumen!$B$6,"Sobre-exhibido",IF(AO2561-AH2561&gt;Resumen!$B$6,"Sub-exhibido","En línea")))</f>
        <v>En línea</v>
      </c>
      <c r="AV2561" s="22" t="n">
        <f aca="false">IF(AT2561="","",IF(AT2561="Alto Potencial / Bajo Share",1,IF(AT2561="Alto Potencial / Alto Share",2,IF(AT2561="Bajo Potencial / Alto Share",3,4))))</f>
        <v>4</v>
      </c>
      <c r="AW2561" s="22" t="str">
        <f aca="false">IF(Q2561="No","Sin competencia directa",IF(AV2561=1,"1 - Foco Conquista (Alto Pot / Bajo Share)",IF(AV2561=2,"2 - Foco Defensa (Alto Pot / Alto Share)",IF(AV2561=3,"3 - Monitoreo (Bajo Pot / Alto Share)","4 - Baja Prioridad (Bajo Pot / Bajo Share)"))))</f>
        <v>4 - Baja Prioridad (Bajo Pot / Bajo Share)</v>
      </c>
      <c r="AX2561" s="12" t="str">
        <f aca="false">IF(OR(IFERROR(AND(W2561&lt;&gt;"",Y2561&lt;&gt;"",Y2561-W2561&gt;Resumen!$B$8),FALSE()),IFERROR(AND(X2561&lt;&gt;"",Y2561&lt;&gt;"",Y2561-X2561&gt;Resumen!$B$8),FALSE())),MAX(IF(IFERROR(AND(W2561&lt;&gt;"",Y2561&lt;&gt;"",Y2561-W2561&gt;Resumen!$B$8),FALSE()),Y2561-W2561,0),IF(IFERROR(AND(X2561&lt;&gt;"",Y2561&lt;&gt;"",Y2561-X2561&gt;Resumen!$B$8),FALSE()),Y2561-X2561,0)),"")</f>
        <v/>
      </c>
      <c r="AY2561" s="22" t="str">
        <f aca="false">IF(OR(IFERROR(AND(W2561&lt;&gt;"",Y2561&lt;&gt;"",Y2561-W2561&gt;Resumen!$B$8),FALSE()),IFERROR(AND(X2561&lt;&gt;"",Y2561&lt;&gt;"",Y2561-X2561&gt;Resumen!$B$8),FALSE())),TRIM("Lays tiene mayor markup que "&amp;IF(IFERROR(AND(W2561&lt;&gt;"",Y2561&lt;&gt;"",Y2561-W2561&gt;Resumen!$B$8),FALSE()),"Quento ","")&amp;IF(IFERROR(AND(X2561&lt;&gt;"",Y2561&lt;&gt;"",Y2561-X2561&gt;Resumen!$B$8),FALSE()),"Julicroc ","")&amp;"en este PDV"),"")</f>
        <v/>
      </c>
      <c r="AZ2561" s="22" t="str">
        <f aca="false">IF(COUNTIF('Plan Pehuamar - Lista'!$A$2:$A$167,A2561)&gt;0,"Sí","No")</f>
        <v>No</v>
      </c>
      <c r="BA2561" s="22" t="str">
        <f aca="false">IF(COUNTIF('Plan Combo 9+1'!$A$2:$A$226,A2561)&gt;0,"Sí","No")</f>
        <v>No</v>
      </c>
      <c r="BB2561" s="22" t="str">
        <f aca="false">IF(AH2561="","No",IF(BA2561="Sí",IF((AO2561-AH2561)&gt;Resumen!$B$6,"Sí","No"),IF((AO2561-AH2561)&gt;=Resumen!$B$132,"Sí","No")))</f>
        <v>No</v>
      </c>
      <c r="BC2561" s="22" t="str">
        <f aca="false">IF(AND(N2561="Sí",AL2561="Sí",AI2561=0),"Sí","No")</f>
        <v>No</v>
      </c>
      <c r="BD2561" s="22" t="str">
        <f aca="false">IF(COUNTIF('Plan 9+1 (con Pehuamar)'!$A$2:$A$227,A2561)&gt;0,"Sí","No")</f>
        <v>No</v>
      </c>
    </row>
    <row r="2562" customFormat="false" ht="15" hidden="false" customHeight="true" outlineLevel="0" collapsed="false">
      <c r="A2562" s="6" t="n">
        <v>202452</v>
      </c>
      <c r="B2562" s="6" t="n">
        <v>16</v>
      </c>
      <c r="C2562" s="6" t="n">
        <v>1602</v>
      </c>
      <c r="D2562" s="6" t="s">
        <v>254</v>
      </c>
      <c r="E2562" s="6" t="s">
        <v>2708</v>
      </c>
      <c r="F2562" s="6" t="s">
        <v>201</v>
      </c>
      <c r="G2562" s="6" t="s">
        <v>130</v>
      </c>
      <c r="H2562" s="6" t="s">
        <v>1715</v>
      </c>
      <c r="I2562" s="27" t="n">
        <v>0</v>
      </c>
      <c r="J2562" s="27" t="n">
        <v>0</v>
      </c>
      <c r="K2562" s="27" t="n">
        <v>2.7</v>
      </c>
      <c r="L2562" s="28" t="n">
        <f aca="false">I2562+J2562</f>
        <v>0</v>
      </c>
      <c r="M2562" s="28" t="n">
        <f aca="false">L2562+K2562</f>
        <v>2.7</v>
      </c>
      <c r="N2562" s="22" t="str">
        <f aca="false">IF(I2562&gt;0,"Sí","No")</f>
        <v>No</v>
      </c>
      <c r="O2562" s="22" t="str">
        <f aca="false">IF(J2562&gt;0,"Sí","No")</f>
        <v>No</v>
      </c>
      <c r="P2562" s="22" t="str">
        <f aca="false">IF(K2562&gt;0,"Sí","No")</f>
        <v>Sí</v>
      </c>
      <c r="Q2562" s="22" t="str">
        <f aca="false">IF(OR(I2562&gt;0,J2562&gt;0),"Sí","No")</f>
        <v>No</v>
      </c>
      <c r="R2562" s="27"/>
      <c r="S2562" s="27"/>
      <c r="T2562" s="27"/>
      <c r="U2562" s="27"/>
      <c r="V2562" s="27"/>
      <c r="W2562" s="12" t="str">
        <f aca="false">IF(AND(I2562&gt;0,R2562&gt;0),(S2562-R2562)/R2562,"")</f>
        <v/>
      </c>
      <c r="X2562" s="12" t="str">
        <f aca="false">IF(AND(J2562&gt;0,T2562&gt;0),(U2562-T2562)/T2562,"")</f>
        <v/>
      </c>
      <c r="Y2562" s="12" t="str">
        <f aca="false">IF(AND(K2562&gt;0,V2562&gt;0),(V2562-Resumen!$B$7)/Resumen!$B$7,"")</f>
        <v/>
      </c>
      <c r="Z2562" s="28" t="str">
        <f aca="false">IF(AND(K2562&gt;0,I2562&gt;0,V2562&gt;0,S2562&gt;0),V2562-S2562,"")</f>
        <v/>
      </c>
      <c r="AA2562" s="12" t="str">
        <f aca="false">IF(Z2562&lt;&gt;"",Z2562/S2562,"")</f>
        <v/>
      </c>
      <c r="AB2562" s="28" t="str">
        <f aca="false">IF(AND(K2562&gt;0,J2562&gt;0,V2562&gt;0,U2562&gt;0),V2562-U2562,"")</f>
        <v/>
      </c>
      <c r="AC2562" s="12" t="str">
        <f aca="false">IF(AB2562&lt;&gt;"",AB2562/U2562,"")</f>
        <v/>
      </c>
      <c r="AD2562" s="27" t="n">
        <v>0</v>
      </c>
      <c r="AE2562" s="27" t="n">
        <v>0</v>
      </c>
      <c r="AF2562" s="27" t="n">
        <v>0</v>
      </c>
      <c r="AG2562" s="28" t="n">
        <f aca="false">AD2562+AE2562+AF2562</f>
        <v>0</v>
      </c>
      <c r="AH2562" s="12" t="str">
        <f aca="false">IF(AG2562&gt;0,AD2562/AG2562,"")</f>
        <v/>
      </c>
      <c r="AI2562" s="27" t="n">
        <v>0</v>
      </c>
      <c r="AJ2562" s="27" t="n">
        <v>0</v>
      </c>
      <c r="AK2562" s="27" t="n">
        <v>0</v>
      </c>
      <c r="AL2562" s="22" t="str">
        <f aca="false">IF(OR(AJ2562&gt;0,AK2562&gt;0),"Sí","No")</f>
        <v>No</v>
      </c>
      <c r="AM2562" s="6"/>
      <c r="AN2562" s="6"/>
      <c r="AO2562" s="12" t="n">
        <f aca="false">IF(M2562&gt;0,K2562/M2562,"")</f>
        <v>1</v>
      </c>
      <c r="AP2562" s="22" t="str">
        <f aca="false">IF(M2562&gt;=Resumen!$B$5,"Alto","Bajo")</f>
        <v>Bajo</v>
      </c>
      <c r="AQ2562" s="22" t="str">
        <f aca="false">IF(AO2562&gt;=Resumen!$B$28,"Alto","Bajo")</f>
        <v>Alto</v>
      </c>
      <c r="AR2562" s="22" t="str">
        <f aca="false">AP2562&amp;" Potencial / "&amp;AQ2562&amp;" Share"</f>
        <v>Bajo Potencial / Alto Share</v>
      </c>
      <c r="AS2562" s="22" t="str">
        <f aca="false">IF(Q2562="Sí",IF(AO2562&gt;=Resumen!$B$29,"Alto","Bajo"),"")</f>
        <v/>
      </c>
      <c r="AT2562" s="22" t="str">
        <f aca="false">IF(AS2562&lt;&gt;"",AP2562&amp;" Potencial / "&amp;AS2562&amp;" Share","")</f>
        <v/>
      </c>
      <c r="AU2562" s="22" t="str">
        <f aca="false">IF(AH2562="","Sin dato",IF(AH2562-AO2562&gt;Resumen!$B$6,"Sobre-exhibido",IF(AO2562-AH2562&gt;Resumen!$B$6,"Sub-exhibido","En línea")))</f>
        <v>Sin dato</v>
      </c>
      <c r="AV2562" s="22" t="str">
        <f aca="false">IF(AT2562="","",IF(AT2562="Alto Potencial / Bajo Share",1,IF(AT2562="Alto Potencial / Alto Share",2,IF(AT2562="Bajo Potencial / Alto Share",3,4))))</f>
        <v/>
      </c>
      <c r="AW2562" s="22" t="str">
        <f aca="false">IF(Q2562="No","Sin competencia directa",IF(AV2562=1,"1 - Foco Conquista (Alto Pot / Bajo Share)",IF(AV2562=2,"2 - Foco Defensa (Alto Pot / Alto Share)",IF(AV2562=3,"3 - Monitoreo (Bajo Pot / Alto Share)","4 - Baja Prioridad (Bajo Pot / Bajo Share)"))))</f>
        <v>Sin competencia directa</v>
      </c>
      <c r="AX2562" s="12" t="str">
        <f aca="false">IF(OR(IFERROR(AND(W2562&lt;&gt;"",Y2562&lt;&gt;"",Y2562-W2562&gt;Resumen!$B$8),FALSE()),IFERROR(AND(X2562&lt;&gt;"",Y2562&lt;&gt;"",Y2562-X2562&gt;Resumen!$B$8),FALSE())),MAX(IF(IFERROR(AND(W2562&lt;&gt;"",Y2562&lt;&gt;"",Y2562-W2562&gt;Resumen!$B$8),FALSE()),Y2562-W2562,0),IF(IFERROR(AND(X2562&lt;&gt;"",Y2562&lt;&gt;"",Y2562-X2562&gt;Resumen!$B$8),FALSE()),Y2562-X2562,0)),"")</f>
        <v/>
      </c>
      <c r="AY2562" s="22" t="str">
        <f aca="false">IF(OR(IFERROR(AND(W2562&lt;&gt;"",Y2562&lt;&gt;"",Y2562-W2562&gt;Resumen!$B$8),FALSE()),IFERROR(AND(X2562&lt;&gt;"",Y2562&lt;&gt;"",Y2562-X2562&gt;Resumen!$B$8),FALSE())),TRIM("Lays tiene mayor markup que "&amp;IF(IFERROR(AND(W2562&lt;&gt;"",Y2562&lt;&gt;"",Y2562-W2562&gt;Resumen!$B$8),FALSE()),"Quento ","")&amp;IF(IFERROR(AND(X2562&lt;&gt;"",Y2562&lt;&gt;"",Y2562-X2562&gt;Resumen!$B$8),FALSE()),"Julicroc ","")&amp;"en este PDV"),"")</f>
        <v/>
      </c>
      <c r="AZ2562" s="22" t="str">
        <f aca="false">IF(COUNTIF('Plan Pehuamar - Lista'!$A$2:$A$167,A2562)&gt;0,"Sí","No")</f>
        <v>No</v>
      </c>
      <c r="BA2562" s="22" t="str">
        <f aca="false">IF(COUNTIF('Plan Combo 9+1'!$A$2:$A$226,A2562)&gt;0,"Sí","No")</f>
        <v>No</v>
      </c>
      <c r="BB2562" s="22" t="str">
        <f aca="false">IF(AH2562="","No",IF(BA2562="Sí",IF((AO2562-AH2562)&gt;Resumen!$B$6,"Sí","No"),IF((AO2562-AH2562)&gt;=Resumen!$B$132,"Sí","No")))</f>
        <v>No</v>
      </c>
      <c r="BC2562" s="22" t="str">
        <f aca="false">IF(AND(N2562="Sí",AL2562="Sí",AI2562=0),"Sí","No")</f>
        <v>No</v>
      </c>
      <c r="BD2562" s="22" t="str">
        <f aca="false">IF(COUNTIF('Plan 9+1 (con Pehuamar)'!$A$2:$A$227,A2562)&gt;0,"Sí","No")</f>
        <v>No</v>
      </c>
    </row>
    <row r="2563" customFormat="false" ht="15" hidden="false" customHeight="true" outlineLevel="0" collapsed="false">
      <c r="A2563" s="6" t="n">
        <v>202529</v>
      </c>
      <c r="B2563" s="6" t="n">
        <v>16</v>
      </c>
      <c r="C2563" s="6" t="n">
        <v>1602</v>
      </c>
      <c r="D2563" s="6" t="s">
        <v>254</v>
      </c>
      <c r="E2563" s="6" t="s">
        <v>2709</v>
      </c>
      <c r="F2563" s="6" t="s">
        <v>201</v>
      </c>
      <c r="G2563" s="6" t="s">
        <v>130</v>
      </c>
      <c r="H2563" s="6" t="s">
        <v>1715</v>
      </c>
      <c r="I2563" s="27" t="n">
        <v>10</v>
      </c>
      <c r="J2563" s="27" t="n">
        <v>30</v>
      </c>
      <c r="K2563" s="27" t="n">
        <v>14</v>
      </c>
      <c r="L2563" s="28" t="n">
        <f aca="false">I2563+J2563</f>
        <v>40</v>
      </c>
      <c r="M2563" s="28" t="n">
        <f aca="false">L2563+K2563</f>
        <v>54</v>
      </c>
      <c r="N2563" s="22" t="str">
        <f aca="false">IF(I2563&gt;0,"Sí","No")</f>
        <v>Sí</v>
      </c>
      <c r="O2563" s="22" t="str">
        <f aca="false">IF(J2563&gt;0,"Sí","No")</f>
        <v>Sí</v>
      </c>
      <c r="P2563" s="22" t="str">
        <f aca="false">IF(K2563&gt;0,"Sí","No")</f>
        <v>Sí</v>
      </c>
      <c r="Q2563" s="22" t="str">
        <f aca="false">IF(OR(I2563&gt;0,J2563&gt;0),"Sí","No")</f>
        <v>Sí</v>
      </c>
      <c r="R2563" s="27" t="n">
        <v>2000</v>
      </c>
      <c r="S2563" s="27" t="n">
        <v>2800</v>
      </c>
      <c r="T2563" s="27" t="n">
        <v>1200</v>
      </c>
      <c r="U2563" s="27" t="n">
        <v>1900</v>
      </c>
      <c r="V2563" s="27" t="n">
        <v>3500</v>
      </c>
      <c r="W2563" s="12" t="n">
        <f aca="false">IF(AND(I2563&gt;0,R2563&gt;0),(S2563-R2563)/R2563,"")</f>
        <v>0.4</v>
      </c>
      <c r="X2563" s="12" t="n">
        <f aca="false">IF(AND(J2563&gt;0,T2563&gt;0),(U2563-T2563)/T2563,"")</f>
        <v>0.583333333333333</v>
      </c>
      <c r="Y2563" s="12" t="n">
        <f aca="false">IF(AND(K2563&gt;0,V2563&gt;0),(V2563-Resumen!$B$7)/Resumen!$B$7,"")</f>
        <v>0.4</v>
      </c>
      <c r="Z2563" s="28" t="n">
        <f aca="false">IF(AND(K2563&gt;0,I2563&gt;0,V2563&gt;0,S2563&gt;0),V2563-S2563,"")</f>
        <v>700</v>
      </c>
      <c r="AA2563" s="12" t="n">
        <f aca="false">IF(Z2563&lt;&gt;"",Z2563/S2563,"")</f>
        <v>0.25</v>
      </c>
      <c r="AB2563" s="28" t="n">
        <f aca="false">IF(AND(K2563&gt;0,J2563&gt;0,V2563&gt;0,U2563&gt;0),V2563-U2563,"")</f>
        <v>1600</v>
      </c>
      <c r="AC2563" s="12" t="n">
        <f aca="false">IF(AB2563&lt;&gt;"",AB2563/U2563,"")</f>
        <v>0.842105263157895</v>
      </c>
      <c r="AD2563" s="27" t="n">
        <v>4</v>
      </c>
      <c r="AE2563" s="27" t="n">
        <v>2</v>
      </c>
      <c r="AF2563" s="27" t="n">
        <v>4</v>
      </c>
      <c r="AG2563" s="28" t="n">
        <f aca="false">AD2563+AE2563+AF2563</f>
        <v>10</v>
      </c>
      <c r="AH2563" s="12" t="n">
        <f aca="false">IF(AG2563&gt;0,AD2563/AG2563,"")</f>
        <v>0.4</v>
      </c>
      <c r="AI2563" s="27" t="n">
        <v>1</v>
      </c>
      <c r="AJ2563" s="27" t="n">
        <v>1</v>
      </c>
      <c r="AK2563" s="27" t="n">
        <v>1</v>
      </c>
      <c r="AL2563" s="22" t="str">
        <f aca="false">IF(OR(AJ2563&gt;0,AK2563&gt;0),"Sí","No")</f>
        <v>Sí</v>
      </c>
      <c r="AM2563" s="6" t="s">
        <v>198</v>
      </c>
      <c r="AN2563" s="6" t="s">
        <v>198</v>
      </c>
      <c r="AO2563" s="12" t="n">
        <f aca="false">IF(M2563&gt;0,K2563/M2563,"")</f>
        <v>0.259259259259259</v>
      </c>
      <c r="AP2563" s="22" t="str">
        <f aca="false">IF(M2563&gt;=Resumen!$B$5,"Alto","Bajo")</f>
        <v>Alto</v>
      </c>
      <c r="AQ2563" s="22" t="str">
        <f aca="false">IF(AO2563&gt;=Resumen!$B$28,"Alto","Bajo")</f>
        <v>Bajo</v>
      </c>
      <c r="AR2563" s="22" t="str">
        <f aca="false">AP2563&amp;" Potencial / "&amp;AQ2563&amp;" Share"</f>
        <v>Alto Potencial / Bajo Share</v>
      </c>
      <c r="AS2563" s="22" t="str">
        <f aca="false">IF(Q2563="Sí",IF(AO2563&gt;=Resumen!$B$29,"Alto","Bajo"),"")</f>
        <v>Bajo</v>
      </c>
      <c r="AT2563" s="22" t="str">
        <f aca="false">IF(AS2563&lt;&gt;"",AP2563&amp;" Potencial / "&amp;AS2563&amp;" Share","")</f>
        <v>Alto Potencial / Bajo Share</v>
      </c>
      <c r="AU2563" s="22" t="str">
        <f aca="false">IF(AH2563="","Sin dato",IF(AH2563-AO2563&gt;Resumen!$B$6,"Sobre-exhibido",IF(AO2563-AH2563&gt;Resumen!$B$6,"Sub-exhibido","En línea")))</f>
        <v>Sobre-exhibido</v>
      </c>
      <c r="AV2563" s="22" t="n">
        <f aca="false">IF(AT2563="","",IF(AT2563="Alto Potencial / Bajo Share",1,IF(AT2563="Alto Potencial / Alto Share",2,IF(AT2563="Bajo Potencial / Alto Share",3,4))))</f>
        <v>1</v>
      </c>
      <c r="AW2563" s="22" t="str">
        <f aca="false">IF(Q2563="No","Sin competencia directa",IF(AV2563=1,"1 - Foco Conquista (Alto Pot / Bajo Share)",IF(AV2563=2,"2 - Foco Defensa (Alto Pot / Alto Share)",IF(AV2563=3,"3 - Monitoreo (Bajo Pot / Alto Share)","4 - Baja Prioridad (Bajo Pot / Bajo Share)"))))</f>
        <v>1 - Foco Conquista (Alto Pot / Bajo Share)</v>
      </c>
      <c r="AX2563" s="12" t="str">
        <f aca="false">IF(OR(IFERROR(AND(W2563&lt;&gt;"",Y2563&lt;&gt;"",Y2563-W2563&gt;Resumen!$B$8),FALSE()),IFERROR(AND(X2563&lt;&gt;"",Y2563&lt;&gt;"",Y2563-X2563&gt;Resumen!$B$8),FALSE())),MAX(IF(IFERROR(AND(W2563&lt;&gt;"",Y2563&lt;&gt;"",Y2563-W2563&gt;Resumen!$B$8),FALSE()),Y2563-W2563,0),IF(IFERROR(AND(X2563&lt;&gt;"",Y2563&lt;&gt;"",Y2563-X2563&gt;Resumen!$B$8),FALSE()),Y2563-X2563,0)),"")</f>
        <v/>
      </c>
      <c r="AY2563" s="22" t="str">
        <f aca="false">IF(OR(IFERROR(AND(W2563&lt;&gt;"",Y2563&lt;&gt;"",Y2563-W2563&gt;Resumen!$B$8),FALSE()),IFERROR(AND(X2563&lt;&gt;"",Y2563&lt;&gt;"",Y2563-X2563&gt;Resumen!$B$8),FALSE())),TRIM("Lays tiene mayor markup que "&amp;IF(IFERROR(AND(W2563&lt;&gt;"",Y2563&lt;&gt;"",Y2563-W2563&gt;Resumen!$B$8),FALSE()),"Quento ","")&amp;IF(IFERROR(AND(X2563&lt;&gt;"",Y2563&lt;&gt;"",Y2563-X2563&gt;Resumen!$B$8),FALSE()),"Julicroc ","")&amp;"en este PDV"),"")</f>
        <v/>
      </c>
      <c r="AZ2563" s="22" t="str">
        <f aca="false">IF(COUNTIF('Plan Pehuamar - Lista'!$A$2:$A$167,A2563)&gt;0,"Sí","No")</f>
        <v>No</v>
      </c>
      <c r="BA2563" s="22" t="str">
        <f aca="false">IF(COUNTIF('Plan Combo 9+1'!$A$2:$A$226,A2563)&gt;0,"Sí","No")</f>
        <v>No</v>
      </c>
      <c r="BB2563" s="22" t="str">
        <f aca="false">IF(AH2563="","No",IF(BA2563="Sí",IF((AO2563-AH2563)&gt;Resumen!$B$6,"Sí","No"),IF((AO2563-AH2563)&gt;=Resumen!$B$132,"Sí","No")))</f>
        <v>No</v>
      </c>
      <c r="BC2563" s="22" t="str">
        <f aca="false">IF(AND(N2563="Sí",AL2563="Sí",AI2563=0),"Sí","No")</f>
        <v>No</v>
      </c>
      <c r="BD2563" s="22" t="str">
        <f aca="false">IF(COUNTIF('Plan 9+1 (con Pehuamar)'!$A$2:$A$227,A2563)&gt;0,"Sí","No")</f>
        <v>No</v>
      </c>
    </row>
    <row r="2564" customFormat="false" ht="15" hidden="false" customHeight="true" outlineLevel="0" collapsed="false">
      <c r="A2564" s="6" t="n">
        <v>202562</v>
      </c>
      <c r="B2564" s="6" t="n">
        <v>16</v>
      </c>
      <c r="C2564" s="6" t="n">
        <v>1602</v>
      </c>
      <c r="D2564" s="6" t="s">
        <v>254</v>
      </c>
      <c r="E2564" s="6" t="s">
        <v>2710</v>
      </c>
      <c r="F2564" s="6" t="s">
        <v>196</v>
      </c>
      <c r="G2564" s="6" t="s">
        <v>130</v>
      </c>
      <c r="H2564" s="6" t="s">
        <v>1715</v>
      </c>
      <c r="I2564" s="27" t="n">
        <v>10</v>
      </c>
      <c r="J2564" s="27" t="n">
        <v>30</v>
      </c>
      <c r="K2564" s="27" t="n">
        <v>12</v>
      </c>
      <c r="L2564" s="28" t="n">
        <f aca="false">I2564+J2564</f>
        <v>40</v>
      </c>
      <c r="M2564" s="28" t="n">
        <f aca="false">L2564+K2564</f>
        <v>52</v>
      </c>
      <c r="N2564" s="22" t="str">
        <f aca="false">IF(I2564&gt;0,"Sí","No")</f>
        <v>Sí</v>
      </c>
      <c r="O2564" s="22" t="str">
        <f aca="false">IF(J2564&gt;0,"Sí","No")</f>
        <v>Sí</v>
      </c>
      <c r="P2564" s="22" t="str">
        <f aca="false">IF(K2564&gt;0,"Sí","No")</f>
        <v>Sí</v>
      </c>
      <c r="Q2564" s="22" t="str">
        <f aca="false">IF(OR(I2564&gt;0,J2564&gt;0),"Sí","No")</f>
        <v>Sí</v>
      </c>
      <c r="R2564" s="27" t="n">
        <v>1750</v>
      </c>
      <c r="S2564" s="27" t="n">
        <v>2500</v>
      </c>
      <c r="T2564" s="27" t="n">
        <v>1200</v>
      </c>
      <c r="U2564" s="27" t="n">
        <v>2000</v>
      </c>
      <c r="V2564" s="27" t="n">
        <v>3500</v>
      </c>
      <c r="W2564" s="12" t="n">
        <f aca="false">IF(AND(I2564&gt;0,R2564&gt;0),(S2564-R2564)/R2564,"")</f>
        <v>0.428571428571429</v>
      </c>
      <c r="X2564" s="12" t="n">
        <f aca="false">IF(AND(J2564&gt;0,T2564&gt;0),(U2564-T2564)/T2564,"")</f>
        <v>0.666666666666667</v>
      </c>
      <c r="Y2564" s="12" t="n">
        <f aca="false">IF(AND(K2564&gt;0,V2564&gt;0),(V2564-Resumen!$B$7)/Resumen!$B$7,"")</f>
        <v>0.4</v>
      </c>
      <c r="Z2564" s="28" t="n">
        <f aca="false">IF(AND(K2564&gt;0,I2564&gt;0,V2564&gt;0,S2564&gt;0),V2564-S2564,"")</f>
        <v>1000</v>
      </c>
      <c r="AA2564" s="12" t="n">
        <f aca="false">IF(Z2564&lt;&gt;"",Z2564/S2564,"")</f>
        <v>0.4</v>
      </c>
      <c r="AB2564" s="28" t="n">
        <f aca="false">IF(AND(K2564&gt;0,J2564&gt;0,V2564&gt;0,U2564&gt;0),V2564-U2564,"")</f>
        <v>1500</v>
      </c>
      <c r="AC2564" s="12" t="n">
        <f aca="false">IF(AB2564&lt;&gt;"",AB2564/U2564,"")</f>
        <v>0.75</v>
      </c>
      <c r="AD2564" s="27" t="n">
        <v>3</v>
      </c>
      <c r="AE2564" s="27" t="n">
        <v>2</v>
      </c>
      <c r="AF2564" s="27" t="n">
        <v>4</v>
      </c>
      <c r="AG2564" s="28" t="n">
        <f aca="false">AD2564+AE2564+AF2564</f>
        <v>9</v>
      </c>
      <c r="AH2564" s="12" t="n">
        <f aca="false">IF(AG2564&gt;0,AD2564/AG2564,"")</f>
        <v>0.333333333333333</v>
      </c>
      <c r="AI2564" s="27" t="n">
        <v>1</v>
      </c>
      <c r="AJ2564" s="27" t="n">
        <v>0</v>
      </c>
      <c r="AK2564" s="27" t="n">
        <v>1</v>
      </c>
      <c r="AL2564" s="22" t="str">
        <f aca="false">IF(OR(AJ2564&gt;0,AK2564&gt;0),"Sí","No")</f>
        <v>Sí</v>
      </c>
      <c r="AM2564" s="6" t="s">
        <v>198</v>
      </c>
      <c r="AN2564" s="6" t="s">
        <v>198</v>
      </c>
      <c r="AO2564" s="12" t="n">
        <f aca="false">IF(M2564&gt;0,K2564/M2564,"")</f>
        <v>0.230769230769231</v>
      </c>
      <c r="AP2564" s="22" t="str">
        <f aca="false">IF(M2564&gt;=Resumen!$B$5,"Alto","Bajo")</f>
        <v>Alto</v>
      </c>
      <c r="AQ2564" s="22" t="str">
        <f aca="false">IF(AO2564&gt;=Resumen!$B$28,"Alto","Bajo")</f>
        <v>Bajo</v>
      </c>
      <c r="AR2564" s="22" t="str">
        <f aca="false">AP2564&amp;" Potencial / "&amp;AQ2564&amp;" Share"</f>
        <v>Alto Potencial / Bajo Share</v>
      </c>
      <c r="AS2564" s="22" t="str">
        <f aca="false">IF(Q2564="Sí",IF(AO2564&gt;=Resumen!$B$29,"Alto","Bajo"),"")</f>
        <v>Bajo</v>
      </c>
      <c r="AT2564" s="22" t="str">
        <f aca="false">IF(AS2564&lt;&gt;"",AP2564&amp;" Potencial / "&amp;AS2564&amp;" Share","")</f>
        <v>Alto Potencial / Bajo Share</v>
      </c>
      <c r="AU2564" s="22" t="str">
        <f aca="false">IF(AH2564="","Sin dato",IF(AH2564-AO2564&gt;Resumen!$B$6,"Sobre-exhibido",IF(AO2564-AH2564&gt;Resumen!$B$6,"Sub-exhibido","En línea")))</f>
        <v>Sobre-exhibido</v>
      </c>
      <c r="AV2564" s="22" t="n">
        <f aca="false">IF(AT2564="","",IF(AT2564="Alto Potencial / Bajo Share",1,IF(AT2564="Alto Potencial / Alto Share",2,IF(AT2564="Bajo Potencial / Alto Share",3,4))))</f>
        <v>1</v>
      </c>
      <c r="AW2564" s="22" t="str">
        <f aca="false">IF(Q2564="No","Sin competencia directa",IF(AV2564=1,"1 - Foco Conquista (Alto Pot / Bajo Share)",IF(AV2564=2,"2 - Foco Defensa (Alto Pot / Alto Share)",IF(AV2564=3,"3 - Monitoreo (Bajo Pot / Alto Share)","4 - Baja Prioridad (Bajo Pot / Bajo Share)"))))</f>
        <v>1 - Foco Conquista (Alto Pot / Bajo Share)</v>
      </c>
      <c r="AX2564" s="12" t="str">
        <f aca="false">IF(OR(IFERROR(AND(W2564&lt;&gt;"",Y2564&lt;&gt;"",Y2564-W2564&gt;Resumen!$B$8),FALSE()),IFERROR(AND(X2564&lt;&gt;"",Y2564&lt;&gt;"",Y2564-X2564&gt;Resumen!$B$8),FALSE())),MAX(IF(IFERROR(AND(W2564&lt;&gt;"",Y2564&lt;&gt;"",Y2564-W2564&gt;Resumen!$B$8),FALSE()),Y2564-W2564,0),IF(IFERROR(AND(X2564&lt;&gt;"",Y2564&lt;&gt;"",Y2564-X2564&gt;Resumen!$B$8),FALSE()),Y2564-X2564,0)),"")</f>
        <v/>
      </c>
      <c r="AY2564" s="22" t="str">
        <f aca="false">IF(OR(IFERROR(AND(W2564&lt;&gt;"",Y2564&lt;&gt;"",Y2564-W2564&gt;Resumen!$B$8),FALSE()),IFERROR(AND(X2564&lt;&gt;"",Y2564&lt;&gt;"",Y2564-X2564&gt;Resumen!$B$8),FALSE())),TRIM("Lays tiene mayor markup que "&amp;IF(IFERROR(AND(W2564&lt;&gt;"",Y2564&lt;&gt;"",Y2564-W2564&gt;Resumen!$B$8),FALSE()),"Quento ","")&amp;IF(IFERROR(AND(X2564&lt;&gt;"",Y2564&lt;&gt;"",Y2564-X2564&gt;Resumen!$B$8),FALSE()),"Julicroc ","")&amp;"en este PDV"),"")</f>
        <v/>
      </c>
      <c r="AZ2564" s="22" t="str">
        <f aca="false">IF(COUNTIF('Plan Pehuamar - Lista'!$A$2:$A$167,A2564)&gt;0,"Sí","No")</f>
        <v>No</v>
      </c>
      <c r="BA2564" s="22" t="str">
        <f aca="false">IF(COUNTIF('Plan Combo 9+1'!$A$2:$A$226,A2564)&gt;0,"Sí","No")</f>
        <v>No</v>
      </c>
      <c r="BB2564" s="22" t="str">
        <f aca="false">IF(AH2564="","No",IF(BA2564="Sí",IF((AO2564-AH2564)&gt;Resumen!$B$6,"Sí","No"),IF((AO2564-AH2564)&gt;=Resumen!$B$132,"Sí","No")))</f>
        <v>No</v>
      </c>
      <c r="BC2564" s="22" t="str">
        <f aca="false">IF(AND(N2564="Sí",AL2564="Sí",AI2564=0),"Sí","No")</f>
        <v>No</v>
      </c>
      <c r="BD2564" s="22" t="str">
        <f aca="false">IF(COUNTIF('Plan 9+1 (con Pehuamar)'!$A$2:$A$227,A2564)&gt;0,"Sí","No")</f>
        <v>No</v>
      </c>
    </row>
    <row r="2565" customFormat="false" ht="15" hidden="false" customHeight="true" outlineLevel="0" collapsed="false">
      <c r="A2565" s="6" t="n">
        <v>202563</v>
      </c>
      <c r="B2565" s="6" t="n">
        <v>16</v>
      </c>
      <c r="C2565" s="6" t="n">
        <v>1602</v>
      </c>
      <c r="D2565" s="6" t="s">
        <v>254</v>
      </c>
      <c r="E2565" s="6" t="s">
        <v>2711</v>
      </c>
      <c r="F2565" s="6" t="s">
        <v>201</v>
      </c>
      <c r="G2565" s="6" t="s">
        <v>130</v>
      </c>
      <c r="H2565" s="6" t="s">
        <v>1715</v>
      </c>
      <c r="I2565" s="27" t="n">
        <v>0</v>
      </c>
      <c r="J2565" s="27" t="n">
        <v>0</v>
      </c>
      <c r="K2565" s="27" t="n">
        <v>0.9</v>
      </c>
      <c r="L2565" s="28" t="n">
        <f aca="false">I2565+J2565</f>
        <v>0</v>
      </c>
      <c r="M2565" s="28" t="n">
        <f aca="false">L2565+K2565</f>
        <v>0.9</v>
      </c>
      <c r="N2565" s="22" t="str">
        <f aca="false">IF(I2565&gt;0,"Sí","No")</f>
        <v>No</v>
      </c>
      <c r="O2565" s="22" t="str">
        <f aca="false">IF(J2565&gt;0,"Sí","No")</f>
        <v>No</v>
      </c>
      <c r="P2565" s="22" t="str">
        <f aca="false">IF(K2565&gt;0,"Sí","No")</f>
        <v>Sí</v>
      </c>
      <c r="Q2565" s="22" t="str">
        <f aca="false">IF(OR(I2565&gt;0,J2565&gt;0),"Sí","No")</f>
        <v>No</v>
      </c>
      <c r="R2565" s="27"/>
      <c r="S2565" s="27"/>
      <c r="T2565" s="27"/>
      <c r="U2565" s="27"/>
      <c r="V2565" s="27"/>
      <c r="W2565" s="12" t="str">
        <f aca="false">IF(AND(I2565&gt;0,R2565&gt;0),(S2565-R2565)/R2565,"")</f>
        <v/>
      </c>
      <c r="X2565" s="12" t="str">
        <f aca="false">IF(AND(J2565&gt;0,T2565&gt;0),(U2565-T2565)/T2565,"")</f>
        <v/>
      </c>
      <c r="Y2565" s="12" t="str">
        <f aca="false">IF(AND(K2565&gt;0,V2565&gt;0),(V2565-Resumen!$B$7)/Resumen!$B$7,"")</f>
        <v/>
      </c>
      <c r="Z2565" s="28" t="str">
        <f aca="false">IF(AND(K2565&gt;0,I2565&gt;0,V2565&gt;0,S2565&gt;0),V2565-S2565,"")</f>
        <v/>
      </c>
      <c r="AA2565" s="12" t="str">
        <f aca="false">IF(Z2565&lt;&gt;"",Z2565/S2565,"")</f>
        <v/>
      </c>
      <c r="AB2565" s="28" t="str">
        <f aca="false">IF(AND(K2565&gt;0,J2565&gt;0,V2565&gt;0,U2565&gt;0),V2565-U2565,"")</f>
        <v/>
      </c>
      <c r="AC2565" s="12" t="str">
        <f aca="false">IF(AB2565&lt;&gt;"",AB2565/U2565,"")</f>
        <v/>
      </c>
      <c r="AD2565" s="27" t="n">
        <v>0</v>
      </c>
      <c r="AE2565" s="27" t="n">
        <v>0</v>
      </c>
      <c r="AF2565" s="27" t="n">
        <v>0</v>
      </c>
      <c r="AG2565" s="28" t="n">
        <f aca="false">AD2565+AE2565+AF2565</f>
        <v>0</v>
      </c>
      <c r="AH2565" s="12" t="str">
        <f aca="false">IF(AG2565&gt;0,AD2565/AG2565,"")</f>
        <v/>
      </c>
      <c r="AI2565" s="27" t="n">
        <v>0</v>
      </c>
      <c r="AJ2565" s="27" t="n">
        <v>0</v>
      </c>
      <c r="AK2565" s="27" t="n">
        <v>0</v>
      </c>
      <c r="AL2565" s="22" t="str">
        <f aca="false">IF(OR(AJ2565&gt;0,AK2565&gt;0),"Sí","No")</f>
        <v>No</v>
      </c>
      <c r="AM2565" s="6"/>
      <c r="AN2565" s="6"/>
      <c r="AO2565" s="12" t="n">
        <f aca="false">IF(M2565&gt;0,K2565/M2565,"")</f>
        <v>1</v>
      </c>
      <c r="AP2565" s="22" t="str">
        <f aca="false">IF(M2565&gt;=Resumen!$B$5,"Alto","Bajo")</f>
        <v>Bajo</v>
      </c>
      <c r="AQ2565" s="22" t="str">
        <f aca="false">IF(AO2565&gt;=Resumen!$B$28,"Alto","Bajo")</f>
        <v>Alto</v>
      </c>
      <c r="AR2565" s="22" t="str">
        <f aca="false">AP2565&amp;" Potencial / "&amp;AQ2565&amp;" Share"</f>
        <v>Bajo Potencial / Alto Share</v>
      </c>
      <c r="AS2565" s="22" t="str">
        <f aca="false">IF(Q2565="Sí",IF(AO2565&gt;=Resumen!$B$29,"Alto","Bajo"),"")</f>
        <v/>
      </c>
      <c r="AT2565" s="22" t="str">
        <f aca="false">IF(AS2565&lt;&gt;"",AP2565&amp;" Potencial / "&amp;AS2565&amp;" Share","")</f>
        <v/>
      </c>
      <c r="AU2565" s="22" t="str">
        <f aca="false">IF(AH2565="","Sin dato",IF(AH2565-AO2565&gt;Resumen!$B$6,"Sobre-exhibido",IF(AO2565-AH2565&gt;Resumen!$B$6,"Sub-exhibido","En línea")))</f>
        <v>Sin dato</v>
      </c>
      <c r="AV2565" s="22" t="str">
        <f aca="false">IF(AT2565="","",IF(AT2565="Alto Potencial / Bajo Share",1,IF(AT2565="Alto Potencial / Alto Share",2,IF(AT2565="Bajo Potencial / Alto Share",3,4))))</f>
        <v/>
      </c>
      <c r="AW2565" s="22" t="str">
        <f aca="false">IF(Q2565="No","Sin competencia directa",IF(AV2565=1,"1 - Foco Conquista (Alto Pot / Bajo Share)",IF(AV2565=2,"2 - Foco Defensa (Alto Pot / Alto Share)",IF(AV2565=3,"3 - Monitoreo (Bajo Pot / Alto Share)","4 - Baja Prioridad (Bajo Pot / Bajo Share)"))))</f>
        <v>Sin competencia directa</v>
      </c>
      <c r="AX2565" s="12" t="str">
        <f aca="false">IF(OR(IFERROR(AND(W2565&lt;&gt;"",Y2565&lt;&gt;"",Y2565-W2565&gt;Resumen!$B$8),FALSE()),IFERROR(AND(X2565&lt;&gt;"",Y2565&lt;&gt;"",Y2565-X2565&gt;Resumen!$B$8),FALSE())),MAX(IF(IFERROR(AND(W2565&lt;&gt;"",Y2565&lt;&gt;"",Y2565-W2565&gt;Resumen!$B$8),FALSE()),Y2565-W2565,0),IF(IFERROR(AND(X2565&lt;&gt;"",Y2565&lt;&gt;"",Y2565-X2565&gt;Resumen!$B$8),FALSE()),Y2565-X2565,0)),"")</f>
        <v/>
      </c>
      <c r="AY2565" s="22" t="str">
        <f aca="false">IF(OR(IFERROR(AND(W2565&lt;&gt;"",Y2565&lt;&gt;"",Y2565-W2565&gt;Resumen!$B$8),FALSE()),IFERROR(AND(X2565&lt;&gt;"",Y2565&lt;&gt;"",Y2565-X2565&gt;Resumen!$B$8),FALSE())),TRIM("Lays tiene mayor markup que "&amp;IF(IFERROR(AND(W2565&lt;&gt;"",Y2565&lt;&gt;"",Y2565-W2565&gt;Resumen!$B$8),FALSE()),"Quento ","")&amp;IF(IFERROR(AND(X2565&lt;&gt;"",Y2565&lt;&gt;"",Y2565-X2565&gt;Resumen!$B$8),FALSE()),"Julicroc ","")&amp;"en este PDV"),"")</f>
        <v/>
      </c>
      <c r="AZ2565" s="22" t="str">
        <f aca="false">IF(COUNTIF('Plan Pehuamar - Lista'!$A$2:$A$167,A2565)&gt;0,"Sí","No")</f>
        <v>No</v>
      </c>
      <c r="BA2565" s="22" t="str">
        <f aca="false">IF(COUNTIF('Plan Combo 9+1'!$A$2:$A$226,A2565)&gt;0,"Sí","No")</f>
        <v>No</v>
      </c>
      <c r="BB2565" s="22" t="str">
        <f aca="false">IF(AH2565="","No",IF(BA2565="Sí",IF((AO2565-AH2565)&gt;Resumen!$B$6,"Sí","No"),IF((AO2565-AH2565)&gt;=Resumen!$B$132,"Sí","No")))</f>
        <v>No</v>
      </c>
      <c r="BC2565" s="22" t="str">
        <f aca="false">IF(AND(N2565="Sí",AL2565="Sí",AI2565=0),"Sí","No")</f>
        <v>No</v>
      </c>
      <c r="BD2565" s="22" t="str">
        <f aca="false">IF(COUNTIF('Plan 9+1 (con Pehuamar)'!$A$2:$A$227,A2565)&gt;0,"Sí","No")</f>
        <v>No</v>
      </c>
    </row>
    <row r="2566" customFormat="false" ht="15" hidden="false" customHeight="true" outlineLevel="0" collapsed="false">
      <c r="A2566" s="6" t="n">
        <v>202672</v>
      </c>
      <c r="B2566" s="6" t="n">
        <v>16</v>
      </c>
      <c r="C2566" s="6" t="n">
        <v>1602</v>
      </c>
      <c r="D2566" s="6" t="s">
        <v>254</v>
      </c>
      <c r="E2566" s="6" t="s">
        <v>2712</v>
      </c>
      <c r="F2566" s="6" t="s">
        <v>291</v>
      </c>
      <c r="G2566" s="6" t="s">
        <v>130</v>
      </c>
      <c r="H2566" s="6" t="s">
        <v>1715</v>
      </c>
      <c r="I2566" s="27" t="n">
        <v>10</v>
      </c>
      <c r="J2566" s="27" t="n">
        <v>30</v>
      </c>
      <c r="K2566" s="27" t="n">
        <v>12</v>
      </c>
      <c r="L2566" s="28" t="n">
        <f aca="false">I2566+J2566</f>
        <v>40</v>
      </c>
      <c r="M2566" s="28" t="n">
        <f aca="false">L2566+K2566</f>
        <v>52</v>
      </c>
      <c r="N2566" s="22" t="str">
        <f aca="false">IF(I2566&gt;0,"Sí","No")</f>
        <v>Sí</v>
      </c>
      <c r="O2566" s="22" t="str">
        <f aca="false">IF(J2566&gt;0,"Sí","No")</f>
        <v>Sí</v>
      </c>
      <c r="P2566" s="22" t="str">
        <f aca="false">IF(K2566&gt;0,"Sí","No")</f>
        <v>Sí</v>
      </c>
      <c r="Q2566" s="22" t="str">
        <f aca="false">IF(OR(I2566&gt;0,J2566&gt;0),"Sí","No")</f>
        <v>Sí</v>
      </c>
      <c r="R2566" s="27" t="n">
        <v>1750</v>
      </c>
      <c r="S2566" s="27" t="n">
        <v>2500</v>
      </c>
      <c r="T2566" s="27" t="n">
        <v>1200</v>
      </c>
      <c r="U2566" s="27" t="n">
        <v>2000</v>
      </c>
      <c r="V2566" s="27" t="n">
        <v>3600</v>
      </c>
      <c r="W2566" s="12" t="n">
        <f aca="false">IF(AND(I2566&gt;0,R2566&gt;0),(S2566-R2566)/R2566,"")</f>
        <v>0.428571428571429</v>
      </c>
      <c r="X2566" s="12" t="n">
        <f aca="false">IF(AND(J2566&gt;0,T2566&gt;0),(U2566-T2566)/T2566,"")</f>
        <v>0.666666666666667</v>
      </c>
      <c r="Y2566" s="12" t="n">
        <f aca="false">IF(AND(K2566&gt;0,V2566&gt;0),(V2566-Resumen!$B$7)/Resumen!$B$7,"")</f>
        <v>0.44</v>
      </c>
      <c r="Z2566" s="28" t="n">
        <f aca="false">IF(AND(K2566&gt;0,I2566&gt;0,V2566&gt;0,S2566&gt;0),V2566-S2566,"")</f>
        <v>1100</v>
      </c>
      <c r="AA2566" s="12" t="n">
        <f aca="false">IF(Z2566&lt;&gt;"",Z2566/S2566,"")</f>
        <v>0.44</v>
      </c>
      <c r="AB2566" s="28" t="n">
        <f aca="false">IF(AND(K2566&gt;0,J2566&gt;0,V2566&gt;0,U2566&gt;0),V2566-U2566,"")</f>
        <v>1600</v>
      </c>
      <c r="AC2566" s="12" t="n">
        <f aca="false">IF(AB2566&lt;&gt;"",AB2566/U2566,"")</f>
        <v>0.8</v>
      </c>
      <c r="AD2566" s="27" t="n">
        <v>3</v>
      </c>
      <c r="AE2566" s="27" t="n">
        <v>2</v>
      </c>
      <c r="AF2566" s="27" t="n">
        <v>5</v>
      </c>
      <c r="AG2566" s="28" t="n">
        <f aca="false">AD2566+AE2566+AF2566</f>
        <v>10</v>
      </c>
      <c r="AH2566" s="12" t="n">
        <f aca="false">IF(AG2566&gt;0,AD2566/AG2566,"")</f>
        <v>0.3</v>
      </c>
      <c r="AI2566" s="27" t="n">
        <v>1</v>
      </c>
      <c r="AJ2566" s="27" t="n">
        <v>0</v>
      </c>
      <c r="AK2566" s="27" t="n">
        <v>1</v>
      </c>
      <c r="AL2566" s="22" t="str">
        <f aca="false">IF(OR(AJ2566&gt;0,AK2566&gt;0),"Sí","No")</f>
        <v>Sí</v>
      </c>
      <c r="AM2566" s="6" t="s">
        <v>198</v>
      </c>
      <c r="AN2566" s="6" t="s">
        <v>198</v>
      </c>
      <c r="AO2566" s="12" t="n">
        <f aca="false">IF(M2566&gt;0,K2566/M2566,"")</f>
        <v>0.230769230769231</v>
      </c>
      <c r="AP2566" s="22" t="str">
        <f aca="false">IF(M2566&gt;=Resumen!$B$5,"Alto","Bajo")</f>
        <v>Alto</v>
      </c>
      <c r="AQ2566" s="22" t="str">
        <f aca="false">IF(AO2566&gt;=Resumen!$B$28,"Alto","Bajo")</f>
        <v>Bajo</v>
      </c>
      <c r="AR2566" s="22" t="str">
        <f aca="false">AP2566&amp;" Potencial / "&amp;AQ2566&amp;" Share"</f>
        <v>Alto Potencial / Bajo Share</v>
      </c>
      <c r="AS2566" s="22" t="str">
        <f aca="false">IF(Q2566="Sí",IF(AO2566&gt;=Resumen!$B$29,"Alto","Bajo"),"")</f>
        <v>Bajo</v>
      </c>
      <c r="AT2566" s="22" t="str">
        <f aca="false">IF(AS2566&lt;&gt;"",AP2566&amp;" Potencial / "&amp;AS2566&amp;" Share","")</f>
        <v>Alto Potencial / Bajo Share</v>
      </c>
      <c r="AU2566" s="22" t="str">
        <f aca="false">IF(AH2566="","Sin dato",IF(AH2566-AO2566&gt;Resumen!$B$6,"Sobre-exhibido",IF(AO2566-AH2566&gt;Resumen!$B$6,"Sub-exhibido","En línea")))</f>
        <v>Sobre-exhibido</v>
      </c>
      <c r="AV2566" s="22" t="n">
        <f aca="false">IF(AT2566="","",IF(AT2566="Alto Potencial / Bajo Share",1,IF(AT2566="Alto Potencial / Alto Share",2,IF(AT2566="Bajo Potencial / Alto Share",3,4))))</f>
        <v>1</v>
      </c>
      <c r="AW2566" s="22" t="str">
        <f aca="false">IF(Q2566="No","Sin competencia directa",IF(AV2566=1,"1 - Foco Conquista (Alto Pot / Bajo Share)",IF(AV2566=2,"2 - Foco Defensa (Alto Pot / Alto Share)",IF(AV2566=3,"3 - Monitoreo (Bajo Pot / Alto Share)","4 - Baja Prioridad (Bajo Pot / Bajo Share)"))))</f>
        <v>1 - Foco Conquista (Alto Pot / Bajo Share)</v>
      </c>
      <c r="AX2566" s="12" t="str">
        <f aca="false">IF(OR(IFERROR(AND(W2566&lt;&gt;"",Y2566&lt;&gt;"",Y2566-W2566&gt;Resumen!$B$8),FALSE()),IFERROR(AND(X2566&lt;&gt;"",Y2566&lt;&gt;"",Y2566-X2566&gt;Resumen!$B$8),FALSE())),MAX(IF(IFERROR(AND(W2566&lt;&gt;"",Y2566&lt;&gt;"",Y2566-W2566&gt;Resumen!$B$8),FALSE()),Y2566-W2566,0),IF(IFERROR(AND(X2566&lt;&gt;"",Y2566&lt;&gt;"",Y2566-X2566&gt;Resumen!$B$8),FALSE()),Y2566-X2566,0)),"")</f>
        <v/>
      </c>
      <c r="AY2566" s="22" t="str">
        <f aca="false">IF(OR(IFERROR(AND(W2566&lt;&gt;"",Y2566&lt;&gt;"",Y2566-W2566&gt;Resumen!$B$8),FALSE()),IFERROR(AND(X2566&lt;&gt;"",Y2566&lt;&gt;"",Y2566-X2566&gt;Resumen!$B$8),FALSE())),TRIM("Lays tiene mayor markup que "&amp;IF(IFERROR(AND(W2566&lt;&gt;"",Y2566&lt;&gt;"",Y2566-W2566&gt;Resumen!$B$8),FALSE()),"Quento ","")&amp;IF(IFERROR(AND(X2566&lt;&gt;"",Y2566&lt;&gt;"",Y2566-X2566&gt;Resumen!$B$8),FALSE()),"Julicroc ","")&amp;"en este PDV"),"")</f>
        <v/>
      </c>
      <c r="AZ2566" s="22" t="str">
        <f aca="false">IF(COUNTIF('Plan Pehuamar - Lista'!$A$2:$A$167,A2566)&gt;0,"Sí","No")</f>
        <v>No</v>
      </c>
      <c r="BA2566" s="22" t="str">
        <f aca="false">IF(COUNTIF('Plan Combo 9+1'!$A$2:$A$226,A2566)&gt;0,"Sí","No")</f>
        <v>No</v>
      </c>
      <c r="BB2566" s="22" t="str">
        <f aca="false">IF(AH2566="","No",IF(BA2566="Sí",IF((AO2566-AH2566)&gt;Resumen!$B$6,"Sí","No"),IF((AO2566-AH2566)&gt;=Resumen!$B$132,"Sí","No")))</f>
        <v>No</v>
      </c>
      <c r="BC2566" s="22" t="str">
        <f aca="false">IF(AND(N2566="Sí",AL2566="Sí",AI2566=0),"Sí","No")</f>
        <v>No</v>
      </c>
      <c r="BD2566" s="22" t="str">
        <f aca="false">IF(COUNTIF('Plan 9+1 (con Pehuamar)'!$A$2:$A$227,A2566)&gt;0,"Sí","No")</f>
        <v>No</v>
      </c>
    </row>
    <row r="2567" customFormat="false" ht="15" hidden="false" customHeight="true" outlineLevel="0" collapsed="false">
      <c r="A2567" s="6" t="n">
        <v>202686</v>
      </c>
      <c r="B2567" s="6" t="n">
        <v>16</v>
      </c>
      <c r="C2567" s="6" t="n">
        <v>1602</v>
      </c>
      <c r="D2567" s="6" t="s">
        <v>254</v>
      </c>
      <c r="E2567" s="6" t="s">
        <v>2713</v>
      </c>
      <c r="F2567" s="6" t="s">
        <v>201</v>
      </c>
      <c r="G2567" s="6" t="s">
        <v>130</v>
      </c>
      <c r="H2567" s="6" t="s">
        <v>1715</v>
      </c>
      <c r="I2567" s="27" t="n">
        <v>15</v>
      </c>
      <c r="J2567" s="27" t="n">
        <v>30</v>
      </c>
      <c r="K2567" s="27" t="n">
        <v>20</v>
      </c>
      <c r="L2567" s="28" t="n">
        <f aca="false">I2567+J2567</f>
        <v>45</v>
      </c>
      <c r="M2567" s="28" t="n">
        <f aca="false">L2567+K2567</f>
        <v>65</v>
      </c>
      <c r="N2567" s="22" t="str">
        <f aca="false">IF(I2567&gt;0,"Sí","No")</f>
        <v>Sí</v>
      </c>
      <c r="O2567" s="22" t="str">
        <f aca="false">IF(J2567&gt;0,"Sí","No")</f>
        <v>Sí</v>
      </c>
      <c r="P2567" s="22" t="str">
        <f aca="false">IF(K2567&gt;0,"Sí","No")</f>
        <v>Sí</v>
      </c>
      <c r="Q2567" s="22" t="str">
        <f aca="false">IF(OR(I2567&gt;0,J2567&gt;0),"Sí","No")</f>
        <v>Sí</v>
      </c>
      <c r="R2567" s="27" t="n">
        <v>2000</v>
      </c>
      <c r="S2567" s="27" t="n">
        <v>2900</v>
      </c>
      <c r="T2567" s="27" t="n">
        <v>1200</v>
      </c>
      <c r="U2567" s="27" t="n">
        <v>2000</v>
      </c>
      <c r="V2567" s="27" t="n">
        <v>3600</v>
      </c>
      <c r="W2567" s="12" t="n">
        <f aca="false">IF(AND(I2567&gt;0,R2567&gt;0),(S2567-R2567)/R2567,"")</f>
        <v>0.45</v>
      </c>
      <c r="X2567" s="12" t="n">
        <f aca="false">IF(AND(J2567&gt;0,T2567&gt;0),(U2567-T2567)/T2567,"")</f>
        <v>0.666666666666667</v>
      </c>
      <c r="Y2567" s="12" t="n">
        <f aca="false">IF(AND(K2567&gt;0,V2567&gt;0),(V2567-Resumen!$B$7)/Resumen!$B$7,"")</f>
        <v>0.44</v>
      </c>
      <c r="Z2567" s="28" t="n">
        <f aca="false">IF(AND(K2567&gt;0,I2567&gt;0,V2567&gt;0,S2567&gt;0),V2567-S2567,"")</f>
        <v>700</v>
      </c>
      <c r="AA2567" s="12" t="n">
        <f aca="false">IF(Z2567&lt;&gt;"",Z2567/S2567,"")</f>
        <v>0.241379310344828</v>
      </c>
      <c r="AB2567" s="28" t="n">
        <f aca="false">IF(AND(K2567&gt;0,J2567&gt;0,V2567&gt;0,U2567&gt;0),V2567-U2567,"")</f>
        <v>1600</v>
      </c>
      <c r="AC2567" s="12" t="n">
        <f aca="false">IF(AB2567&lt;&gt;"",AB2567/U2567,"")</f>
        <v>0.8</v>
      </c>
      <c r="AD2567" s="27" t="n">
        <v>4</v>
      </c>
      <c r="AE2567" s="27" t="n">
        <v>4</v>
      </c>
      <c r="AF2567" s="27" t="n">
        <v>4</v>
      </c>
      <c r="AG2567" s="28" t="n">
        <f aca="false">AD2567+AE2567+AF2567</f>
        <v>12</v>
      </c>
      <c r="AH2567" s="12" t="n">
        <f aca="false">IF(AG2567&gt;0,AD2567/AG2567,"")</f>
        <v>0.333333333333333</v>
      </c>
      <c r="AI2567" s="27" t="n">
        <v>1</v>
      </c>
      <c r="AJ2567" s="27" t="n">
        <v>1</v>
      </c>
      <c r="AK2567" s="27" t="n">
        <v>1</v>
      </c>
      <c r="AL2567" s="22" t="str">
        <f aca="false">IF(OR(AJ2567&gt;0,AK2567&gt;0),"Sí","No")</f>
        <v>Sí</v>
      </c>
      <c r="AM2567" s="6" t="s">
        <v>198</v>
      </c>
      <c r="AN2567" s="6" t="s">
        <v>198</v>
      </c>
      <c r="AO2567" s="12" t="n">
        <f aca="false">IF(M2567&gt;0,K2567/M2567,"")</f>
        <v>0.307692307692308</v>
      </c>
      <c r="AP2567" s="22" t="str">
        <f aca="false">IF(M2567&gt;=Resumen!$B$5,"Alto","Bajo")</f>
        <v>Alto</v>
      </c>
      <c r="AQ2567" s="22" t="str">
        <f aca="false">IF(AO2567&gt;=Resumen!$B$28,"Alto","Bajo")</f>
        <v>Bajo</v>
      </c>
      <c r="AR2567" s="22" t="str">
        <f aca="false">AP2567&amp;" Potencial / "&amp;AQ2567&amp;" Share"</f>
        <v>Alto Potencial / Bajo Share</v>
      </c>
      <c r="AS2567" s="22" t="str">
        <f aca="false">IF(Q2567="Sí",IF(AO2567&gt;=Resumen!$B$29,"Alto","Bajo"),"")</f>
        <v>Bajo</v>
      </c>
      <c r="AT2567" s="22" t="str">
        <f aca="false">IF(AS2567&lt;&gt;"",AP2567&amp;" Potencial / "&amp;AS2567&amp;" Share","")</f>
        <v>Alto Potencial / Bajo Share</v>
      </c>
      <c r="AU2567" s="22" t="str">
        <f aca="false">IF(AH2567="","Sin dato",IF(AH2567-AO2567&gt;Resumen!$B$6,"Sobre-exhibido",IF(AO2567-AH2567&gt;Resumen!$B$6,"Sub-exhibido","En línea")))</f>
        <v>En línea</v>
      </c>
      <c r="AV2567" s="22" t="n">
        <f aca="false">IF(AT2567="","",IF(AT2567="Alto Potencial / Bajo Share",1,IF(AT2567="Alto Potencial / Alto Share",2,IF(AT2567="Bajo Potencial / Alto Share",3,4))))</f>
        <v>1</v>
      </c>
      <c r="AW2567" s="22" t="str">
        <f aca="false">IF(Q2567="No","Sin competencia directa",IF(AV2567=1,"1 - Foco Conquista (Alto Pot / Bajo Share)",IF(AV2567=2,"2 - Foco Defensa (Alto Pot / Alto Share)",IF(AV2567=3,"3 - Monitoreo (Bajo Pot / Alto Share)","4 - Baja Prioridad (Bajo Pot / Bajo Share)"))))</f>
        <v>1 - Foco Conquista (Alto Pot / Bajo Share)</v>
      </c>
      <c r="AX2567" s="12" t="str">
        <f aca="false">IF(OR(IFERROR(AND(W2567&lt;&gt;"",Y2567&lt;&gt;"",Y2567-W2567&gt;Resumen!$B$8),FALSE()),IFERROR(AND(X2567&lt;&gt;"",Y2567&lt;&gt;"",Y2567-X2567&gt;Resumen!$B$8),FALSE())),MAX(IF(IFERROR(AND(W2567&lt;&gt;"",Y2567&lt;&gt;"",Y2567-W2567&gt;Resumen!$B$8),FALSE()),Y2567-W2567,0),IF(IFERROR(AND(X2567&lt;&gt;"",Y2567&lt;&gt;"",Y2567-X2567&gt;Resumen!$B$8),FALSE()),Y2567-X2567,0)),"")</f>
        <v/>
      </c>
      <c r="AY2567" s="22" t="str">
        <f aca="false">IF(OR(IFERROR(AND(W2567&lt;&gt;"",Y2567&lt;&gt;"",Y2567-W2567&gt;Resumen!$B$8),FALSE()),IFERROR(AND(X2567&lt;&gt;"",Y2567&lt;&gt;"",Y2567-X2567&gt;Resumen!$B$8),FALSE())),TRIM("Lays tiene mayor markup que "&amp;IF(IFERROR(AND(W2567&lt;&gt;"",Y2567&lt;&gt;"",Y2567-W2567&gt;Resumen!$B$8),FALSE()),"Quento ","")&amp;IF(IFERROR(AND(X2567&lt;&gt;"",Y2567&lt;&gt;"",Y2567-X2567&gt;Resumen!$B$8),FALSE()),"Julicroc ","")&amp;"en este PDV"),"")</f>
        <v/>
      </c>
      <c r="AZ2567" s="22" t="str">
        <f aca="false">IF(COUNTIF('Plan Pehuamar - Lista'!$A$2:$A$167,A2567)&gt;0,"Sí","No")</f>
        <v>No</v>
      </c>
      <c r="BA2567" s="22" t="str">
        <f aca="false">IF(COUNTIF('Plan Combo 9+1'!$A$2:$A$226,A2567)&gt;0,"Sí","No")</f>
        <v>No</v>
      </c>
      <c r="BB2567" s="22" t="str">
        <f aca="false">IF(AH2567="","No",IF(BA2567="Sí",IF((AO2567-AH2567)&gt;Resumen!$B$6,"Sí","No"),IF((AO2567-AH2567)&gt;=Resumen!$B$132,"Sí","No")))</f>
        <v>No</v>
      </c>
      <c r="BC2567" s="22" t="str">
        <f aca="false">IF(AND(N2567="Sí",AL2567="Sí",AI2567=0),"Sí","No")</f>
        <v>No</v>
      </c>
      <c r="BD2567" s="22" t="str">
        <f aca="false">IF(COUNTIF('Plan 9+1 (con Pehuamar)'!$A$2:$A$227,A2567)&gt;0,"Sí","No")</f>
        <v>No</v>
      </c>
    </row>
    <row r="2568" customFormat="false" ht="15" hidden="false" customHeight="true" outlineLevel="0" collapsed="false">
      <c r="A2568" s="6" t="n">
        <v>200001</v>
      </c>
      <c r="B2568" s="6" t="n">
        <v>16</v>
      </c>
      <c r="C2568" s="6" t="n">
        <v>1603</v>
      </c>
      <c r="D2568" s="6" t="s">
        <v>315</v>
      </c>
      <c r="E2568" s="6" t="s">
        <v>2714</v>
      </c>
      <c r="F2568" s="6" t="s">
        <v>558</v>
      </c>
      <c r="G2568" s="6" t="s">
        <v>130</v>
      </c>
      <c r="H2568" s="6" t="s">
        <v>1715</v>
      </c>
      <c r="I2568" s="27" t="n">
        <v>10</v>
      </c>
      <c r="J2568" s="27" t="n">
        <v>50</v>
      </c>
      <c r="K2568" s="27" t="n">
        <v>30</v>
      </c>
      <c r="L2568" s="28" t="n">
        <f aca="false">I2568+J2568</f>
        <v>60</v>
      </c>
      <c r="M2568" s="28" t="n">
        <f aca="false">L2568+K2568</f>
        <v>90</v>
      </c>
      <c r="N2568" s="22" t="str">
        <f aca="false">IF(I2568&gt;0,"Sí","No")</f>
        <v>Sí</v>
      </c>
      <c r="O2568" s="22" t="str">
        <f aca="false">IF(J2568&gt;0,"Sí","No")</f>
        <v>Sí</v>
      </c>
      <c r="P2568" s="22" t="str">
        <f aca="false">IF(K2568&gt;0,"Sí","No")</f>
        <v>Sí</v>
      </c>
      <c r="Q2568" s="22" t="str">
        <f aca="false">IF(OR(I2568&gt;0,J2568&gt;0),"Sí","No")</f>
        <v>Sí</v>
      </c>
      <c r="R2568" s="27" t="n">
        <v>1750</v>
      </c>
      <c r="S2568" s="27" t="n">
        <v>2500</v>
      </c>
      <c r="T2568" s="27" t="n">
        <v>1100</v>
      </c>
      <c r="U2568" s="27" t="n">
        <v>2000</v>
      </c>
      <c r="V2568" s="27" t="n">
        <v>3700</v>
      </c>
      <c r="W2568" s="12" t="n">
        <f aca="false">IF(AND(I2568&gt;0,R2568&gt;0),(S2568-R2568)/R2568,"")</f>
        <v>0.428571428571429</v>
      </c>
      <c r="X2568" s="12" t="n">
        <f aca="false">IF(AND(J2568&gt;0,T2568&gt;0),(U2568-T2568)/T2568,"")</f>
        <v>0.818181818181818</v>
      </c>
      <c r="Y2568" s="12" t="n">
        <f aca="false">IF(AND(K2568&gt;0,V2568&gt;0),(V2568-Resumen!$B$7)/Resumen!$B$7,"")</f>
        <v>0.48</v>
      </c>
      <c r="Z2568" s="28" t="n">
        <f aca="false">IF(AND(K2568&gt;0,I2568&gt;0,V2568&gt;0,S2568&gt;0),V2568-S2568,"")</f>
        <v>1200</v>
      </c>
      <c r="AA2568" s="12" t="n">
        <f aca="false">IF(Z2568&lt;&gt;"",Z2568/S2568,"")</f>
        <v>0.48</v>
      </c>
      <c r="AB2568" s="28" t="n">
        <f aca="false">IF(AND(K2568&gt;0,J2568&gt;0,V2568&gt;0,U2568&gt;0),V2568-U2568,"")</f>
        <v>1700</v>
      </c>
      <c r="AC2568" s="12" t="n">
        <f aca="false">IF(AB2568&lt;&gt;"",AB2568/U2568,"")</f>
        <v>0.85</v>
      </c>
      <c r="AD2568" s="27" t="n">
        <v>5</v>
      </c>
      <c r="AE2568" s="27" t="n">
        <v>2</v>
      </c>
      <c r="AF2568" s="27" t="n">
        <v>5</v>
      </c>
      <c r="AG2568" s="28" t="n">
        <f aca="false">AD2568+AE2568+AF2568</f>
        <v>12</v>
      </c>
      <c r="AH2568" s="12" t="n">
        <f aca="false">IF(AG2568&gt;0,AD2568/AG2568,"")</f>
        <v>0.416666666666667</v>
      </c>
      <c r="AI2568" s="27" t="n">
        <v>1</v>
      </c>
      <c r="AJ2568" s="27" t="n">
        <v>0</v>
      </c>
      <c r="AK2568" s="27" t="n">
        <v>1</v>
      </c>
      <c r="AL2568" s="22" t="str">
        <f aca="false">IF(OR(AJ2568&gt;0,AK2568&gt;0),"Sí","No")</f>
        <v>Sí</v>
      </c>
      <c r="AM2568" s="6" t="s">
        <v>198</v>
      </c>
      <c r="AN2568" s="6" t="s">
        <v>198</v>
      </c>
      <c r="AO2568" s="12" t="n">
        <f aca="false">IF(M2568&gt;0,K2568/M2568,"")</f>
        <v>0.333333333333333</v>
      </c>
      <c r="AP2568" s="22" t="str">
        <f aca="false">IF(M2568&gt;=Resumen!$B$5,"Alto","Bajo")</f>
        <v>Alto</v>
      </c>
      <c r="AQ2568" s="22" t="str">
        <f aca="false">IF(AO2568&gt;=Resumen!$B$28,"Alto","Bajo")</f>
        <v>Bajo</v>
      </c>
      <c r="AR2568" s="22" t="str">
        <f aca="false">AP2568&amp;" Potencial / "&amp;AQ2568&amp;" Share"</f>
        <v>Alto Potencial / Bajo Share</v>
      </c>
      <c r="AS2568" s="22" t="str">
        <f aca="false">IF(Q2568="Sí",IF(AO2568&gt;=Resumen!$B$29,"Alto","Bajo"),"")</f>
        <v>Bajo</v>
      </c>
      <c r="AT2568" s="22" t="str">
        <f aca="false">IF(AS2568&lt;&gt;"",AP2568&amp;" Potencial / "&amp;AS2568&amp;" Share","")</f>
        <v>Alto Potencial / Bajo Share</v>
      </c>
      <c r="AU2568" s="22" t="str">
        <f aca="false">IF(AH2568="","Sin dato",IF(AH2568-AO2568&gt;Resumen!$B$6,"Sobre-exhibido",IF(AO2568-AH2568&gt;Resumen!$B$6,"Sub-exhibido","En línea")))</f>
        <v>Sobre-exhibido</v>
      </c>
      <c r="AV2568" s="22" t="n">
        <f aca="false">IF(AT2568="","",IF(AT2568="Alto Potencial / Bajo Share",1,IF(AT2568="Alto Potencial / Alto Share",2,IF(AT2568="Bajo Potencial / Alto Share",3,4))))</f>
        <v>1</v>
      </c>
      <c r="AW2568" s="22" t="str">
        <f aca="false">IF(Q2568="No","Sin competencia directa",IF(AV2568=1,"1 - Foco Conquista (Alto Pot / Bajo Share)",IF(AV2568=2,"2 - Foco Defensa (Alto Pot / Alto Share)",IF(AV2568=3,"3 - Monitoreo (Bajo Pot / Alto Share)","4 - Baja Prioridad (Bajo Pot / Bajo Share)"))))</f>
        <v>1 - Foco Conquista (Alto Pot / Bajo Share)</v>
      </c>
      <c r="AX2568" s="12" t="n">
        <f aca="false">IF(OR(IFERROR(AND(W2568&lt;&gt;"",Y2568&lt;&gt;"",Y2568-W2568&gt;Resumen!$B$8),FALSE()),IFERROR(AND(X2568&lt;&gt;"",Y2568&lt;&gt;"",Y2568-X2568&gt;Resumen!$B$8),FALSE())),MAX(IF(IFERROR(AND(W2568&lt;&gt;"",Y2568&lt;&gt;"",Y2568-W2568&gt;Resumen!$B$8),FALSE()),Y2568-W2568,0),IF(IFERROR(AND(X2568&lt;&gt;"",Y2568&lt;&gt;"",Y2568-X2568&gt;Resumen!$B$8),FALSE()),Y2568-X2568,0)),"")</f>
        <v>0.0514285714285714</v>
      </c>
      <c r="AY2568" s="22" t="str">
        <f aca="false">IF(OR(IFERROR(AND(W2568&lt;&gt;"",Y2568&lt;&gt;"",Y2568-W2568&gt;Resumen!$B$8),FALSE()),IFERROR(AND(X2568&lt;&gt;"",Y2568&lt;&gt;"",Y2568-X2568&gt;Resumen!$B$8),FALSE())),TRIM("Lays tiene mayor markup que "&amp;IF(IFERROR(AND(W2568&lt;&gt;"",Y2568&lt;&gt;"",Y2568-W2568&gt;Resumen!$B$8),FALSE()),"Quento ","")&amp;IF(IFERROR(AND(X2568&lt;&gt;"",Y2568&lt;&gt;"",Y2568-X2568&gt;Resumen!$B$8),FALSE()),"Julicroc ","")&amp;"en este PDV"),"")</f>
        <v>Lays tiene mayor markup que Quento en este PDV</v>
      </c>
      <c r="AZ2568" s="22" t="str">
        <f aca="false">IF(COUNTIF('Plan Pehuamar - Lista'!$A$2:$A$167,A2568)&gt;0,"Sí","No")</f>
        <v>No</v>
      </c>
      <c r="BA2568" s="22" t="str">
        <f aca="false">IF(COUNTIF('Plan Combo 9+1'!$A$2:$A$226,A2568)&gt;0,"Sí","No")</f>
        <v>No</v>
      </c>
      <c r="BB2568" s="22" t="str">
        <f aca="false">IF(AH2568="","No",IF(BA2568="Sí",IF((AO2568-AH2568)&gt;Resumen!$B$6,"Sí","No"),IF((AO2568-AH2568)&gt;=Resumen!$B$132,"Sí","No")))</f>
        <v>No</v>
      </c>
      <c r="BC2568" s="22" t="str">
        <f aca="false">IF(AND(N2568="Sí",AL2568="Sí",AI2568=0),"Sí","No")</f>
        <v>No</v>
      </c>
      <c r="BD2568" s="22" t="str">
        <f aca="false">IF(COUNTIF('Plan 9+1 (con Pehuamar)'!$A$2:$A$227,A2568)&gt;0,"Sí","No")</f>
        <v>No</v>
      </c>
    </row>
    <row r="2569" customFormat="false" ht="15" hidden="false" customHeight="true" outlineLevel="0" collapsed="false">
      <c r="A2569" s="6" t="n">
        <v>200002</v>
      </c>
      <c r="B2569" s="6" t="n">
        <v>16</v>
      </c>
      <c r="C2569" s="6" t="n">
        <v>1603</v>
      </c>
      <c r="D2569" s="6" t="s">
        <v>315</v>
      </c>
      <c r="E2569" s="6" t="s">
        <v>2715</v>
      </c>
      <c r="F2569" s="6" t="s">
        <v>1270</v>
      </c>
      <c r="G2569" s="6" t="s">
        <v>130</v>
      </c>
      <c r="H2569" s="6" t="s">
        <v>1715</v>
      </c>
      <c r="I2569" s="27" t="n">
        <v>0</v>
      </c>
      <c r="J2569" s="27" t="n">
        <v>0</v>
      </c>
      <c r="K2569" s="27" t="n">
        <v>10</v>
      </c>
      <c r="L2569" s="28" t="n">
        <f aca="false">I2569+J2569</f>
        <v>0</v>
      </c>
      <c r="M2569" s="28" t="n">
        <f aca="false">L2569+K2569</f>
        <v>10</v>
      </c>
      <c r="N2569" s="22" t="str">
        <f aca="false">IF(I2569&gt;0,"Sí","No")</f>
        <v>No</v>
      </c>
      <c r="O2569" s="22" t="str">
        <f aca="false">IF(J2569&gt;0,"Sí","No")</f>
        <v>No</v>
      </c>
      <c r="P2569" s="22" t="str">
        <f aca="false">IF(K2569&gt;0,"Sí","No")</f>
        <v>Sí</v>
      </c>
      <c r="Q2569" s="22" t="str">
        <f aca="false">IF(OR(I2569&gt;0,J2569&gt;0),"Sí","No")</f>
        <v>No</v>
      </c>
      <c r="R2569" s="27"/>
      <c r="S2569" s="27"/>
      <c r="T2569" s="27"/>
      <c r="U2569" s="27"/>
      <c r="V2569" s="27"/>
      <c r="W2569" s="12" t="str">
        <f aca="false">IF(AND(I2569&gt;0,R2569&gt;0),(S2569-R2569)/R2569,"")</f>
        <v/>
      </c>
      <c r="X2569" s="12" t="str">
        <f aca="false">IF(AND(J2569&gt;0,T2569&gt;0),(U2569-T2569)/T2569,"")</f>
        <v/>
      </c>
      <c r="Y2569" s="12" t="str">
        <f aca="false">IF(AND(K2569&gt;0,V2569&gt;0),(V2569-Resumen!$B$7)/Resumen!$B$7,"")</f>
        <v/>
      </c>
      <c r="Z2569" s="28" t="str">
        <f aca="false">IF(AND(K2569&gt;0,I2569&gt;0,V2569&gt;0,S2569&gt;0),V2569-S2569,"")</f>
        <v/>
      </c>
      <c r="AA2569" s="12" t="str">
        <f aca="false">IF(Z2569&lt;&gt;"",Z2569/S2569,"")</f>
        <v/>
      </c>
      <c r="AB2569" s="28" t="str">
        <f aca="false">IF(AND(K2569&gt;0,J2569&gt;0,V2569&gt;0,U2569&gt;0),V2569-U2569,"")</f>
        <v/>
      </c>
      <c r="AC2569" s="12" t="str">
        <f aca="false">IF(AB2569&lt;&gt;"",AB2569/U2569,"")</f>
        <v/>
      </c>
      <c r="AD2569" s="27" t="n">
        <v>0</v>
      </c>
      <c r="AE2569" s="27" t="n">
        <v>0</v>
      </c>
      <c r="AF2569" s="27" t="n">
        <v>0</v>
      </c>
      <c r="AG2569" s="28" t="n">
        <f aca="false">AD2569+AE2569+AF2569</f>
        <v>0</v>
      </c>
      <c r="AH2569" s="12" t="str">
        <f aca="false">IF(AG2569&gt;0,AD2569/AG2569,"")</f>
        <v/>
      </c>
      <c r="AI2569" s="27" t="n">
        <v>0</v>
      </c>
      <c r="AJ2569" s="27" t="n">
        <v>0</v>
      </c>
      <c r="AK2569" s="27" t="n">
        <v>0</v>
      </c>
      <c r="AL2569" s="22" t="str">
        <f aca="false">IF(OR(AJ2569&gt;0,AK2569&gt;0),"Sí","No")</f>
        <v>No</v>
      </c>
      <c r="AM2569" s="6"/>
      <c r="AN2569" s="6"/>
      <c r="AO2569" s="12" t="n">
        <f aca="false">IF(M2569&gt;0,K2569/M2569,"")</f>
        <v>1</v>
      </c>
      <c r="AP2569" s="22" t="str">
        <f aca="false">IF(M2569&gt;=Resumen!$B$5,"Alto","Bajo")</f>
        <v>Bajo</v>
      </c>
      <c r="AQ2569" s="22" t="str">
        <f aca="false">IF(AO2569&gt;=Resumen!$B$28,"Alto","Bajo")</f>
        <v>Alto</v>
      </c>
      <c r="AR2569" s="22" t="str">
        <f aca="false">AP2569&amp;" Potencial / "&amp;AQ2569&amp;" Share"</f>
        <v>Bajo Potencial / Alto Share</v>
      </c>
      <c r="AS2569" s="22" t="str">
        <f aca="false">IF(Q2569="Sí",IF(AO2569&gt;=Resumen!$B$29,"Alto","Bajo"),"")</f>
        <v/>
      </c>
      <c r="AT2569" s="22" t="str">
        <f aca="false">IF(AS2569&lt;&gt;"",AP2569&amp;" Potencial / "&amp;AS2569&amp;" Share","")</f>
        <v/>
      </c>
      <c r="AU2569" s="22" t="str">
        <f aca="false">IF(AH2569="","Sin dato",IF(AH2569-AO2569&gt;Resumen!$B$6,"Sobre-exhibido",IF(AO2569-AH2569&gt;Resumen!$B$6,"Sub-exhibido","En línea")))</f>
        <v>Sin dato</v>
      </c>
      <c r="AV2569" s="22" t="str">
        <f aca="false">IF(AT2569="","",IF(AT2569="Alto Potencial / Bajo Share",1,IF(AT2569="Alto Potencial / Alto Share",2,IF(AT2569="Bajo Potencial / Alto Share",3,4))))</f>
        <v/>
      </c>
      <c r="AW2569" s="22" t="str">
        <f aca="false">IF(Q2569="No","Sin competencia directa",IF(AV2569=1,"1 - Foco Conquista (Alto Pot / Bajo Share)",IF(AV2569=2,"2 - Foco Defensa (Alto Pot / Alto Share)",IF(AV2569=3,"3 - Monitoreo (Bajo Pot / Alto Share)","4 - Baja Prioridad (Bajo Pot / Bajo Share)"))))</f>
        <v>Sin competencia directa</v>
      </c>
      <c r="AX2569" s="12" t="str">
        <f aca="false">IF(OR(IFERROR(AND(W2569&lt;&gt;"",Y2569&lt;&gt;"",Y2569-W2569&gt;Resumen!$B$8),FALSE()),IFERROR(AND(X2569&lt;&gt;"",Y2569&lt;&gt;"",Y2569-X2569&gt;Resumen!$B$8),FALSE())),MAX(IF(IFERROR(AND(W2569&lt;&gt;"",Y2569&lt;&gt;"",Y2569-W2569&gt;Resumen!$B$8),FALSE()),Y2569-W2569,0),IF(IFERROR(AND(X2569&lt;&gt;"",Y2569&lt;&gt;"",Y2569-X2569&gt;Resumen!$B$8),FALSE()),Y2569-X2569,0)),"")</f>
        <v/>
      </c>
      <c r="AY2569" s="22" t="str">
        <f aca="false">IF(OR(IFERROR(AND(W2569&lt;&gt;"",Y2569&lt;&gt;"",Y2569-W2569&gt;Resumen!$B$8),FALSE()),IFERROR(AND(X2569&lt;&gt;"",Y2569&lt;&gt;"",Y2569-X2569&gt;Resumen!$B$8),FALSE())),TRIM("Lays tiene mayor markup que "&amp;IF(IFERROR(AND(W2569&lt;&gt;"",Y2569&lt;&gt;"",Y2569-W2569&gt;Resumen!$B$8),FALSE()),"Quento ","")&amp;IF(IFERROR(AND(X2569&lt;&gt;"",Y2569&lt;&gt;"",Y2569-X2569&gt;Resumen!$B$8),FALSE()),"Julicroc ","")&amp;"en este PDV"),"")</f>
        <v/>
      </c>
      <c r="AZ2569" s="22" t="str">
        <f aca="false">IF(COUNTIF('Plan Pehuamar - Lista'!$A$2:$A$167,A2569)&gt;0,"Sí","No")</f>
        <v>No</v>
      </c>
      <c r="BA2569" s="22" t="str">
        <f aca="false">IF(COUNTIF('Plan Combo 9+1'!$A$2:$A$226,A2569)&gt;0,"Sí","No")</f>
        <v>No</v>
      </c>
      <c r="BB2569" s="22" t="str">
        <f aca="false">IF(AH2569="","No",IF(BA2569="Sí",IF((AO2569-AH2569)&gt;Resumen!$B$6,"Sí","No"),IF((AO2569-AH2569)&gt;=Resumen!$B$132,"Sí","No")))</f>
        <v>No</v>
      </c>
      <c r="BC2569" s="22" t="str">
        <f aca="false">IF(AND(N2569="Sí",AL2569="Sí",AI2569=0),"Sí","No")</f>
        <v>No</v>
      </c>
      <c r="BD2569" s="22" t="str">
        <f aca="false">IF(COUNTIF('Plan 9+1 (con Pehuamar)'!$A$2:$A$227,A2569)&gt;0,"Sí","No")</f>
        <v>No</v>
      </c>
    </row>
    <row r="2570" customFormat="false" ht="15" hidden="false" customHeight="true" outlineLevel="0" collapsed="false">
      <c r="A2570" s="6" t="n">
        <v>200786</v>
      </c>
      <c r="B2570" s="6" t="n">
        <v>16</v>
      </c>
      <c r="C2570" s="6" t="n">
        <v>1603</v>
      </c>
      <c r="D2570" s="6" t="s">
        <v>315</v>
      </c>
      <c r="E2570" s="6" t="s">
        <v>2716</v>
      </c>
      <c r="F2570" s="6" t="s">
        <v>206</v>
      </c>
      <c r="G2570" s="6" t="s">
        <v>130</v>
      </c>
      <c r="H2570" s="6" t="s">
        <v>1715</v>
      </c>
      <c r="I2570" s="27" t="n">
        <v>20</v>
      </c>
      <c r="J2570" s="27" t="n">
        <v>30</v>
      </c>
      <c r="K2570" s="27" t="n">
        <v>25</v>
      </c>
      <c r="L2570" s="28" t="n">
        <f aca="false">I2570+J2570</f>
        <v>50</v>
      </c>
      <c r="M2570" s="28" t="n">
        <f aca="false">L2570+K2570</f>
        <v>75</v>
      </c>
      <c r="N2570" s="22" t="str">
        <f aca="false">IF(I2570&gt;0,"Sí","No")</f>
        <v>Sí</v>
      </c>
      <c r="O2570" s="22" t="str">
        <f aca="false">IF(J2570&gt;0,"Sí","No")</f>
        <v>Sí</v>
      </c>
      <c r="P2570" s="22" t="str">
        <f aca="false">IF(K2570&gt;0,"Sí","No")</f>
        <v>Sí</v>
      </c>
      <c r="Q2570" s="22" t="str">
        <f aca="false">IF(OR(I2570&gt;0,J2570&gt;0),"Sí","No")</f>
        <v>Sí</v>
      </c>
      <c r="R2570" s="27" t="n">
        <v>2000</v>
      </c>
      <c r="S2570" s="27" t="n">
        <v>2800</v>
      </c>
      <c r="T2570" s="27" t="n">
        <v>1200</v>
      </c>
      <c r="U2570" s="27" t="n">
        <v>2000</v>
      </c>
      <c r="V2570" s="27" t="n">
        <v>3500</v>
      </c>
      <c r="W2570" s="12" t="n">
        <f aca="false">IF(AND(I2570&gt;0,R2570&gt;0),(S2570-R2570)/R2570,"")</f>
        <v>0.4</v>
      </c>
      <c r="X2570" s="12" t="n">
        <f aca="false">IF(AND(J2570&gt;0,T2570&gt;0),(U2570-T2570)/T2570,"")</f>
        <v>0.666666666666667</v>
      </c>
      <c r="Y2570" s="12" t="n">
        <f aca="false">IF(AND(K2570&gt;0,V2570&gt;0),(V2570-Resumen!$B$7)/Resumen!$B$7,"")</f>
        <v>0.4</v>
      </c>
      <c r="Z2570" s="28" t="n">
        <f aca="false">IF(AND(K2570&gt;0,I2570&gt;0,V2570&gt;0,S2570&gt;0),V2570-S2570,"")</f>
        <v>700</v>
      </c>
      <c r="AA2570" s="12" t="n">
        <f aca="false">IF(Z2570&lt;&gt;"",Z2570/S2570,"")</f>
        <v>0.25</v>
      </c>
      <c r="AB2570" s="28" t="n">
        <f aca="false">IF(AND(K2570&gt;0,J2570&gt;0,V2570&gt;0,U2570&gt;0),V2570-U2570,"")</f>
        <v>1500</v>
      </c>
      <c r="AC2570" s="12" t="n">
        <f aca="false">IF(AB2570&lt;&gt;"",AB2570/U2570,"")</f>
        <v>0.75</v>
      </c>
      <c r="AD2570" s="27" t="n">
        <v>5</v>
      </c>
      <c r="AE2570" s="27" t="n">
        <v>4</v>
      </c>
      <c r="AF2570" s="27" t="n">
        <v>6</v>
      </c>
      <c r="AG2570" s="28" t="n">
        <f aca="false">AD2570+AE2570+AF2570</f>
        <v>15</v>
      </c>
      <c r="AH2570" s="12" t="n">
        <f aca="false">IF(AG2570&gt;0,AD2570/AG2570,"")</f>
        <v>0.333333333333333</v>
      </c>
      <c r="AI2570" s="27" t="n">
        <v>1</v>
      </c>
      <c r="AJ2570" s="27" t="n">
        <v>1</v>
      </c>
      <c r="AK2570" s="27" t="n">
        <v>1</v>
      </c>
      <c r="AL2570" s="22" t="str">
        <f aca="false">IF(OR(AJ2570&gt;0,AK2570&gt;0),"Sí","No")</f>
        <v>Sí</v>
      </c>
      <c r="AM2570" s="6" t="s">
        <v>198</v>
      </c>
      <c r="AN2570" s="6" t="s">
        <v>198</v>
      </c>
      <c r="AO2570" s="12" t="n">
        <f aca="false">IF(M2570&gt;0,K2570/M2570,"")</f>
        <v>0.333333333333333</v>
      </c>
      <c r="AP2570" s="22" t="str">
        <f aca="false">IF(M2570&gt;=Resumen!$B$5,"Alto","Bajo")</f>
        <v>Alto</v>
      </c>
      <c r="AQ2570" s="22" t="str">
        <f aca="false">IF(AO2570&gt;=Resumen!$B$28,"Alto","Bajo")</f>
        <v>Bajo</v>
      </c>
      <c r="AR2570" s="22" t="str">
        <f aca="false">AP2570&amp;" Potencial / "&amp;AQ2570&amp;" Share"</f>
        <v>Alto Potencial / Bajo Share</v>
      </c>
      <c r="AS2570" s="22" t="str">
        <f aca="false">IF(Q2570="Sí",IF(AO2570&gt;=Resumen!$B$29,"Alto","Bajo"),"")</f>
        <v>Bajo</v>
      </c>
      <c r="AT2570" s="22" t="str">
        <f aca="false">IF(AS2570&lt;&gt;"",AP2570&amp;" Potencial / "&amp;AS2570&amp;" Share","")</f>
        <v>Alto Potencial / Bajo Share</v>
      </c>
      <c r="AU2570" s="22" t="str">
        <f aca="false">IF(AH2570="","Sin dato",IF(AH2570-AO2570&gt;Resumen!$B$6,"Sobre-exhibido",IF(AO2570-AH2570&gt;Resumen!$B$6,"Sub-exhibido","En línea")))</f>
        <v>En línea</v>
      </c>
      <c r="AV2570" s="22" t="n">
        <f aca="false">IF(AT2570="","",IF(AT2570="Alto Potencial / Bajo Share",1,IF(AT2570="Alto Potencial / Alto Share",2,IF(AT2570="Bajo Potencial / Alto Share",3,4))))</f>
        <v>1</v>
      </c>
      <c r="AW2570" s="22" t="str">
        <f aca="false">IF(Q2570="No","Sin competencia directa",IF(AV2570=1,"1 - Foco Conquista (Alto Pot / Bajo Share)",IF(AV2570=2,"2 - Foco Defensa (Alto Pot / Alto Share)",IF(AV2570=3,"3 - Monitoreo (Bajo Pot / Alto Share)","4 - Baja Prioridad (Bajo Pot / Bajo Share)"))))</f>
        <v>1 - Foco Conquista (Alto Pot / Bajo Share)</v>
      </c>
      <c r="AX2570" s="12" t="str">
        <f aca="false">IF(OR(IFERROR(AND(W2570&lt;&gt;"",Y2570&lt;&gt;"",Y2570-W2570&gt;Resumen!$B$8),FALSE()),IFERROR(AND(X2570&lt;&gt;"",Y2570&lt;&gt;"",Y2570-X2570&gt;Resumen!$B$8),FALSE())),MAX(IF(IFERROR(AND(W2570&lt;&gt;"",Y2570&lt;&gt;"",Y2570-W2570&gt;Resumen!$B$8),FALSE()),Y2570-W2570,0),IF(IFERROR(AND(X2570&lt;&gt;"",Y2570&lt;&gt;"",Y2570-X2570&gt;Resumen!$B$8),FALSE()),Y2570-X2570,0)),"")</f>
        <v/>
      </c>
      <c r="AY2570" s="22" t="str">
        <f aca="false">IF(OR(IFERROR(AND(W2570&lt;&gt;"",Y2570&lt;&gt;"",Y2570-W2570&gt;Resumen!$B$8),FALSE()),IFERROR(AND(X2570&lt;&gt;"",Y2570&lt;&gt;"",Y2570-X2570&gt;Resumen!$B$8),FALSE())),TRIM("Lays tiene mayor markup que "&amp;IF(IFERROR(AND(W2570&lt;&gt;"",Y2570&lt;&gt;"",Y2570-W2570&gt;Resumen!$B$8),FALSE()),"Quento ","")&amp;IF(IFERROR(AND(X2570&lt;&gt;"",Y2570&lt;&gt;"",Y2570-X2570&gt;Resumen!$B$8),FALSE()),"Julicroc ","")&amp;"en este PDV"),"")</f>
        <v/>
      </c>
      <c r="AZ2570" s="22" t="str">
        <f aca="false">IF(COUNTIF('Plan Pehuamar - Lista'!$A$2:$A$167,A2570)&gt;0,"Sí","No")</f>
        <v>No</v>
      </c>
      <c r="BA2570" s="22" t="str">
        <f aca="false">IF(COUNTIF('Plan Combo 9+1'!$A$2:$A$226,A2570)&gt;0,"Sí","No")</f>
        <v>No</v>
      </c>
      <c r="BB2570" s="22" t="str">
        <f aca="false">IF(AH2570="","No",IF(BA2570="Sí",IF((AO2570-AH2570)&gt;Resumen!$B$6,"Sí","No"),IF((AO2570-AH2570)&gt;=Resumen!$B$132,"Sí","No")))</f>
        <v>No</v>
      </c>
      <c r="BC2570" s="22" t="str">
        <f aca="false">IF(AND(N2570="Sí",AL2570="Sí",AI2570=0),"Sí","No")</f>
        <v>No</v>
      </c>
      <c r="BD2570" s="22" t="str">
        <f aca="false">IF(COUNTIF('Plan 9+1 (con Pehuamar)'!$A$2:$A$227,A2570)&gt;0,"Sí","No")</f>
        <v>No</v>
      </c>
    </row>
    <row r="2571" customFormat="false" ht="15" hidden="false" customHeight="true" outlineLevel="0" collapsed="false">
      <c r="A2571" s="6" t="n">
        <v>200792</v>
      </c>
      <c r="B2571" s="6" t="n">
        <v>16</v>
      </c>
      <c r="C2571" s="6" t="n">
        <v>1603</v>
      </c>
      <c r="D2571" s="6" t="s">
        <v>315</v>
      </c>
      <c r="E2571" s="6" t="s">
        <v>2717</v>
      </c>
      <c r="F2571" s="6" t="s">
        <v>295</v>
      </c>
      <c r="G2571" s="6" t="s">
        <v>130</v>
      </c>
      <c r="H2571" s="6" t="s">
        <v>1715</v>
      </c>
      <c r="I2571" s="27" t="n">
        <v>10</v>
      </c>
      <c r="J2571" s="27" t="n">
        <v>15</v>
      </c>
      <c r="K2571" s="27" t="n">
        <v>0</v>
      </c>
      <c r="L2571" s="28" t="n">
        <f aca="false">I2571+J2571</f>
        <v>25</v>
      </c>
      <c r="M2571" s="28" t="n">
        <f aca="false">L2571+K2571</f>
        <v>25</v>
      </c>
      <c r="N2571" s="22" t="str">
        <f aca="false">IF(I2571&gt;0,"Sí","No")</f>
        <v>Sí</v>
      </c>
      <c r="O2571" s="22" t="str">
        <f aca="false">IF(J2571&gt;0,"Sí","No")</f>
        <v>Sí</v>
      </c>
      <c r="P2571" s="22" t="str">
        <f aca="false">IF(K2571&gt;0,"Sí","No")</f>
        <v>No</v>
      </c>
      <c r="Q2571" s="22" t="str">
        <f aca="false">IF(OR(I2571&gt;0,J2571&gt;0),"Sí","No")</f>
        <v>Sí</v>
      </c>
      <c r="R2571" s="27" t="n">
        <v>1750</v>
      </c>
      <c r="S2571" s="27" t="n">
        <v>2500</v>
      </c>
      <c r="T2571" s="27" t="n">
        <v>1200</v>
      </c>
      <c r="U2571" s="27" t="n">
        <v>1900</v>
      </c>
      <c r="V2571" s="27"/>
      <c r="W2571" s="12" t="n">
        <f aca="false">IF(AND(I2571&gt;0,R2571&gt;0),(S2571-R2571)/R2571,"")</f>
        <v>0.428571428571429</v>
      </c>
      <c r="X2571" s="12" t="n">
        <f aca="false">IF(AND(J2571&gt;0,T2571&gt;0),(U2571-T2571)/T2571,"")</f>
        <v>0.583333333333333</v>
      </c>
      <c r="Y2571" s="12" t="str">
        <f aca="false">IF(AND(K2571&gt;0,V2571&gt;0),(V2571-Resumen!$B$7)/Resumen!$B$7,"")</f>
        <v/>
      </c>
      <c r="Z2571" s="28" t="str">
        <f aca="false">IF(AND(K2571&gt;0,I2571&gt;0,V2571&gt;0,S2571&gt;0),V2571-S2571,"")</f>
        <v/>
      </c>
      <c r="AA2571" s="12" t="str">
        <f aca="false">IF(Z2571&lt;&gt;"",Z2571/S2571,"")</f>
        <v/>
      </c>
      <c r="AB2571" s="28" t="str">
        <f aca="false">IF(AND(K2571&gt;0,J2571&gt;0,V2571&gt;0,U2571&gt;0),V2571-U2571,"")</f>
        <v/>
      </c>
      <c r="AC2571" s="12" t="str">
        <f aca="false">IF(AB2571&lt;&gt;"",AB2571/U2571,"")</f>
        <v/>
      </c>
      <c r="AD2571" s="27" t="n">
        <v>0</v>
      </c>
      <c r="AE2571" s="27" t="n">
        <v>2</v>
      </c>
      <c r="AF2571" s="27" t="n">
        <v>1</v>
      </c>
      <c r="AG2571" s="28" t="n">
        <f aca="false">AD2571+AE2571+AF2571</f>
        <v>3</v>
      </c>
      <c r="AH2571" s="12" t="n">
        <f aca="false">IF(AG2571&gt;0,AD2571/AG2571,"")</f>
        <v>0</v>
      </c>
      <c r="AI2571" s="27" t="n">
        <v>1</v>
      </c>
      <c r="AJ2571" s="27" t="n">
        <v>0</v>
      </c>
      <c r="AK2571" s="27" t="n">
        <v>1</v>
      </c>
      <c r="AL2571" s="22" t="str">
        <f aca="false">IF(OR(AJ2571&gt;0,AK2571&gt;0),"Sí","No")</f>
        <v>Sí</v>
      </c>
      <c r="AM2571" s="6" t="s">
        <v>198</v>
      </c>
      <c r="AN2571" s="6" t="s">
        <v>198</v>
      </c>
      <c r="AO2571" s="12" t="n">
        <f aca="false">IF(M2571&gt;0,K2571/M2571,"")</f>
        <v>0</v>
      </c>
      <c r="AP2571" s="22" t="str">
        <f aca="false">IF(M2571&gt;=Resumen!$B$5,"Alto","Bajo")</f>
        <v>Bajo</v>
      </c>
      <c r="AQ2571" s="22" t="str">
        <f aca="false">IF(AO2571&gt;=Resumen!$B$28,"Alto","Bajo")</f>
        <v>Bajo</v>
      </c>
      <c r="AR2571" s="22" t="str">
        <f aca="false">AP2571&amp;" Potencial / "&amp;AQ2571&amp;" Share"</f>
        <v>Bajo Potencial / Bajo Share</v>
      </c>
      <c r="AS2571" s="22" t="str">
        <f aca="false">IF(Q2571="Sí",IF(AO2571&gt;=Resumen!$B$29,"Alto","Bajo"),"")</f>
        <v>Bajo</v>
      </c>
      <c r="AT2571" s="22" t="str">
        <f aca="false">IF(AS2571&lt;&gt;"",AP2571&amp;" Potencial / "&amp;AS2571&amp;" Share","")</f>
        <v>Bajo Potencial / Bajo Share</v>
      </c>
      <c r="AU2571" s="22" t="str">
        <f aca="false">IF(AH2571="","Sin dato",IF(AH2571-AO2571&gt;Resumen!$B$6,"Sobre-exhibido",IF(AO2571-AH2571&gt;Resumen!$B$6,"Sub-exhibido","En línea")))</f>
        <v>En línea</v>
      </c>
      <c r="AV2571" s="22" t="n">
        <f aca="false">IF(AT2571="","",IF(AT2571="Alto Potencial / Bajo Share",1,IF(AT2571="Alto Potencial / Alto Share",2,IF(AT2571="Bajo Potencial / Alto Share",3,4))))</f>
        <v>4</v>
      </c>
      <c r="AW2571" s="22" t="str">
        <f aca="false">IF(Q2571="No","Sin competencia directa",IF(AV2571=1,"1 - Foco Conquista (Alto Pot / Bajo Share)",IF(AV2571=2,"2 - Foco Defensa (Alto Pot / Alto Share)",IF(AV2571=3,"3 - Monitoreo (Bajo Pot / Alto Share)","4 - Baja Prioridad (Bajo Pot / Bajo Share)"))))</f>
        <v>4 - Baja Prioridad (Bajo Pot / Bajo Share)</v>
      </c>
      <c r="AX2571" s="12" t="str">
        <f aca="false">IF(OR(IFERROR(AND(W2571&lt;&gt;"",Y2571&lt;&gt;"",Y2571-W2571&gt;Resumen!$B$8),FALSE()),IFERROR(AND(X2571&lt;&gt;"",Y2571&lt;&gt;"",Y2571-X2571&gt;Resumen!$B$8),FALSE())),MAX(IF(IFERROR(AND(W2571&lt;&gt;"",Y2571&lt;&gt;"",Y2571-W2571&gt;Resumen!$B$8),FALSE()),Y2571-W2571,0),IF(IFERROR(AND(X2571&lt;&gt;"",Y2571&lt;&gt;"",Y2571-X2571&gt;Resumen!$B$8),FALSE()),Y2571-X2571,0)),"")</f>
        <v/>
      </c>
      <c r="AY2571" s="22" t="str">
        <f aca="false">IF(OR(IFERROR(AND(W2571&lt;&gt;"",Y2571&lt;&gt;"",Y2571-W2571&gt;Resumen!$B$8),FALSE()),IFERROR(AND(X2571&lt;&gt;"",Y2571&lt;&gt;"",Y2571-X2571&gt;Resumen!$B$8),FALSE())),TRIM("Lays tiene mayor markup que "&amp;IF(IFERROR(AND(W2571&lt;&gt;"",Y2571&lt;&gt;"",Y2571-W2571&gt;Resumen!$B$8),FALSE()),"Quento ","")&amp;IF(IFERROR(AND(X2571&lt;&gt;"",Y2571&lt;&gt;"",Y2571-X2571&gt;Resumen!$B$8),FALSE()),"Julicroc ","")&amp;"en este PDV"),"")</f>
        <v/>
      </c>
      <c r="AZ2571" s="22" t="str">
        <f aca="false">IF(COUNTIF('Plan Pehuamar - Lista'!$A$2:$A$167,A2571)&gt;0,"Sí","No")</f>
        <v>No</v>
      </c>
      <c r="BA2571" s="22" t="str">
        <f aca="false">IF(COUNTIF('Plan Combo 9+1'!$A$2:$A$226,A2571)&gt;0,"Sí","No")</f>
        <v>No</v>
      </c>
      <c r="BB2571" s="22" t="str">
        <f aca="false">IF(AH2571="","No",IF(BA2571="Sí",IF((AO2571-AH2571)&gt;Resumen!$B$6,"Sí","No"),IF((AO2571-AH2571)&gt;=Resumen!$B$132,"Sí","No")))</f>
        <v>No</v>
      </c>
      <c r="BC2571" s="22" t="str">
        <f aca="false">IF(AND(N2571="Sí",AL2571="Sí",AI2571=0),"Sí","No")</f>
        <v>No</v>
      </c>
      <c r="BD2571" s="22" t="str">
        <f aca="false">IF(COUNTIF('Plan 9+1 (con Pehuamar)'!$A$2:$A$227,A2571)&gt;0,"Sí","No")</f>
        <v>No</v>
      </c>
    </row>
    <row r="2572" customFormat="false" ht="15" hidden="false" customHeight="true" outlineLevel="0" collapsed="false">
      <c r="A2572" s="6" t="n">
        <v>200794</v>
      </c>
      <c r="B2572" s="6" t="n">
        <v>16</v>
      </c>
      <c r="C2572" s="6" t="n">
        <v>1603</v>
      </c>
      <c r="D2572" s="6" t="s">
        <v>315</v>
      </c>
      <c r="E2572" s="6" t="s">
        <v>2718</v>
      </c>
      <c r="F2572" s="6" t="s">
        <v>206</v>
      </c>
      <c r="G2572" s="6" t="s">
        <v>130</v>
      </c>
      <c r="H2572" s="6" t="s">
        <v>1715</v>
      </c>
      <c r="I2572" s="27" t="n">
        <v>20</v>
      </c>
      <c r="J2572" s="27" t="n">
        <v>30</v>
      </c>
      <c r="K2572" s="27" t="n">
        <v>20</v>
      </c>
      <c r="L2572" s="28" t="n">
        <f aca="false">I2572+J2572</f>
        <v>50</v>
      </c>
      <c r="M2572" s="28" t="n">
        <f aca="false">L2572+K2572</f>
        <v>70</v>
      </c>
      <c r="N2572" s="22" t="str">
        <f aca="false">IF(I2572&gt;0,"Sí","No")</f>
        <v>Sí</v>
      </c>
      <c r="O2572" s="22" t="str">
        <f aca="false">IF(J2572&gt;0,"Sí","No")</f>
        <v>Sí</v>
      </c>
      <c r="P2572" s="22" t="str">
        <f aca="false">IF(K2572&gt;0,"Sí","No")</f>
        <v>Sí</v>
      </c>
      <c r="Q2572" s="22" t="str">
        <f aca="false">IF(OR(I2572&gt;0,J2572&gt;0),"Sí","No")</f>
        <v>Sí</v>
      </c>
      <c r="R2572" s="27" t="n">
        <v>2000</v>
      </c>
      <c r="S2572" s="27" t="n">
        <v>2800</v>
      </c>
      <c r="T2572" s="27" t="n">
        <v>1200</v>
      </c>
      <c r="U2572" s="27" t="n">
        <v>2000</v>
      </c>
      <c r="V2572" s="27" t="n">
        <v>3500</v>
      </c>
      <c r="W2572" s="12" t="n">
        <f aca="false">IF(AND(I2572&gt;0,R2572&gt;0),(S2572-R2572)/R2572,"")</f>
        <v>0.4</v>
      </c>
      <c r="X2572" s="12" t="n">
        <f aca="false">IF(AND(J2572&gt;0,T2572&gt;0),(U2572-T2572)/T2572,"")</f>
        <v>0.666666666666667</v>
      </c>
      <c r="Y2572" s="12" t="n">
        <f aca="false">IF(AND(K2572&gt;0,V2572&gt;0),(V2572-Resumen!$B$7)/Resumen!$B$7,"")</f>
        <v>0.4</v>
      </c>
      <c r="Z2572" s="28" t="n">
        <f aca="false">IF(AND(K2572&gt;0,I2572&gt;0,V2572&gt;0,S2572&gt;0),V2572-S2572,"")</f>
        <v>700</v>
      </c>
      <c r="AA2572" s="12" t="n">
        <f aca="false">IF(Z2572&lt;&gt;"",Z2572/S2572,"")</f>
        <v>0.25</v>
      </c>
      <c r="AB2572" s="28" t="n">
        <f aca="false">IF(AND(K2572&gt;0,J2572&gt;0,V2572&gt;0,U2572&gt;0),V2572-U2572,"")</f>
        <v>1500</v>
      </c>
      <c r="AC2572" s="12" t="n">
        <f aca="false">IF(AB2572&lt;&gt;"",AB2572/U2572,"")</f>
        <v>0.75</v>
      </c>
      <c r="AD2572" s="27" t="n">
        <v>5</v>
      </c>
      <c r="AE2572" s="27" t="n">
        <v>4</v>
      </c>
      <c r="AF2572" s="27" t="n">
        <v>5</v>
      </c>
      <c r="AG2572" s="28" t="n">
        <f aca="false">AD2572+AE2572+AF2572</f>
        <v>14</v>
      </c>
      <c r="AH2572" s="12" t="n">
        <f aca="false">IF(AG2572&gt;0,AD2572/AG2572,"")</f>
        <v>0.357142857142857</v>
      </c>
      <c r="AI2572" s="27" t="n">
        <v>1</v>
      </c>
      <c r="AJ2572" s="27" t="n">
        <v>1</v>
      </c>
      <c r="AK2572" s="27" t="n">
        <v>1</v>
      </c>
      <c r="AL2572" s="22" t="str">
        <f aca="false">IF(OR(AJ2572&gt;0,AK2572&gt;0),"Sí","No")</f>
        <v>Sí</v>
      </c>
      <c r="AM2572" s="6" t="s">
        <v>198</v>
      </c>
      <c r="AN2572" s="6" t="s">
        <v>198</v>
      </c>
      <c r="AO2572" s="12" t="n">
        <f aca="false">IF(M2572&gt;0,K2572/M2572,"")</f>
        <v>0.285714285714286</v>
      </c>
      <c r="AP2572" s="22" t="str">
        <f aca="false">IF(M2572&gt;=Resumen!$B$5,"Alto","Bajo")</f>
        <v>Alto</v>
      </c>
      <c r="AQ2572" s="22" t="str">
        <f aca="false">IF(AO2572&gt;=Resumen!$B$28,"Alto","Bajo")</f>
        <v>Bajo</v>
      </c>
      <c r="AR2572" s="22" t="str">
        <f aca="false">AP2572&amp;" Potencial / "&amp;AQ2572&amp;" Share"</f>
        <v>Alto Potencial / Bajo Share</v>
      </c>
      <c r="AS2572" s="22" t="str">
        <f aca="false">IF(Q2572="Sí",IF(AO2572&gt;=Resumen!$B$29,"Alto","Bajo"),"")</f>
        <v>Bajo</v>
      </c>
      <c r="AT2572" s="22" t="str">
        <f aca="false">IF(AS2572&lt;&gt;"",AP2572&amp;" Potencial / "&amp;AS2572&amp;" Share","")</f>
        <v>Alto Potencial / Bajo Share</v>
      </c>
      <c r="AU2572" s="22" t="str">
        <f aca="false">IF(AH2572="","Sin dato",IF(AH2572-AO2572&gt;Resumen!$B$6,"Sobre-exhibido",IF(AO2572-AH2572&gt;Resumen!$B$6,"Sub-exhibido","En línea")))</f>
        <v>Sobre-exhibido</v>
      </c>
      <c r="AV2572" s="22" t="n">
        <f aca="false">IF(AT2572="","",IF(AT2572="Alto Potencial / Bajo Share",1,IF(AT2572="Alto Potencial / Alto Share",2,IF(AT2572="Bajo Potencial / Alto Share",3,4))))</f>
        <v>1</v>
      </c>
      <c r="AW2572" s="22" t="str">
        <f aca="false">IF(Q2572="No","Sin competencia directa",IF(AV2572=1,"1 - Foco Conquista (Alto Pot / Bajo Share)",IF(AV2572=2,"2 - Foco Defensa (Alto Pot / Alto Share)",IF(AV2572=3,"3 - Monitoreo (Bajo Pot / Alto Share)","4 - Baja Prioridad (Bajo Pot / Bajo Share)"))))</f>
        <v>1 - Foco Conquista (Alto Pot / Bajo Share)</v>
      </c>
      <c r="AX2572" s="12" t="str">
        <f aca="false">IF(OR(IFERROR(AND(W2572&lt;&gt;"",Y2572&lt;&gt;"",Y2572-W2572&gt;Resumen!$B$8),FALSE()),IFERROR(AND(X2572&lt;&gt;"",Y2572&lt;&gt;"",Y2572-X2572&gt;Resumen!$B$8),FALSE())),MAX(IF(IFERROR(AND(W2572&lt;&gt;"",Y2572&lt;&gt;"",Y2572-W2572&gt;Resumen!$B$8),FALSE()),Y2572-W2572,0),IF(IFERROR(AND(X2572&lt;&gt;"",Y2572&lt;&gt;"",Y2572-X2572&gt;Resumen!$B$8),FALSE()),Y2572-X2572,0)),"")</f>
        <v/>
      </c>
      <c r="AY2572" s="22" t="str">
        <f aca="false">IF(OR(IFERROR(AND(W2572&lt;&gt;"",Y2572&lt;&gt;"",Y2572-W2572&gt;Resumen!$B$8),FALSE()),IFERROR(AND(X2572&lt;&gt;"",Y2572&lt;&gt;"",Y2572-X2572&gt;Resumen!$B$8),FALSE())),TRIM("Lays tiene mayor markup que "&amp;IF(IFERROR(AND(W2572&lt;&gt;"",Y2572&lt;&gt;"",Y2572-W2572&gt;Resumen!$B$8),FALSE()),"Quento ","")&amp;IF(IFERROR(AND(X2572&lt;&gt;"",Y2572&lt;&gt;"",Y2572-X2572&gt;Resumen!$B$8),FALSE()),"Julicroc ","")&amp;"en este PDV"),"")</f>
        <v/>
      </c>
      <c r="AZ2572" s="22" t="str">
        <f aca="false">IF(COUNTIF('Plan Pehuamar - Lista'!$A$2:$A$167,A2572)&gt;0,"Sí","No")</f>
        <v>No</v>
      </c>
      <c r="BA2572" s="22" t="str">
        <f aca="false">IF(COUNTIF('Plan Combo 9+1'!$A$2:$A$226,A2572)&gt;0,"Sí","No")</f>
        <v>No</v>
      </c>
      <c r="BB2572" s="22" t="str">
        <f aca="false">IF(AH2572="","No",IF(BA2572="Sí",IF((AO2572-AH2572)&gt;Resumen!$B$6,"Sí","No"),IF((AO2572-AH2572)&gt;=Resumen!$B$132,"Sí","No")))</f>
        <v>No</v>
      </c>
      <c r="BC2572" s="22" t="str">
        <f aca="false">IF(AND(N2572="Sí",AL2572="Sí",AI2572=0),"Sí","No")</f>
        <v>No</v>
      </c>
      <c r="BD2572" s="22" t="str">
        <f aca="false">IF(COUNTIF('Plan 9+1 (con Pehuamar)'!$A$2:$A$227,A2572)&gt;0,"Sí","No")</f>
        <v>No</v>
      </c>
    </row>
    <row r="2573" customFormat="false" ht="15" hidden="false" customHeight="true" outlineLevel="0" collapsed="false">
      <c r="A2573" s="6" t="n">
        <v>200798</v>
      </c>
      <c r="B2573" s="6" t="n">
        <v>16</v>
      </c>
      <c r="C2573" s="6" t="n">
        <v>1603</v>
      </c>
      <c r="D2573" s="6" t="s">
        <v>315</v>
      </c>
      <c r="E2573" s="6" t="s">
        <v>2719</v>
      </c>
      <c r="F2573" s="6" t="s">
        <v>196</v>
      </c>
      <c r="G2573" s="6" t="s">
        <v>130</v>
      </c>
      <c r="H2573" s="6" t="s">
        <v>1715</v>
      </c>
      <c r="I2573" s="27" t="n">
        <v>25</v>
      </c>
      <c r="J2573" s="27" t="n">
        <v>20</v>
      </c>
      <c r="K2573" s="27" t="n">
        <v>15</v>
      </c>
      <c r="L2573" s="28" t="n">
        <f aca="false">I2573+J2573</f>
        <v>45</v>
      </c>
      <c r="M2573" s="28" t="n">
        <f aca="false">L2573+K2573</f>
        <v>60</v>
      </c>
      <c r="N2573" s="22" t="str">
        <f aca="false">IF(I2573&gt;0,"Sí","No")</f>
        <v>Sí</v>
      </c>
      <c r="O2573" s="22" t="str">
        <f aca="false">IF(J2573&gt;0,"Sí","No")</f>
        <v>Sí</v>
      </c>
      <c r="P2573" s="22" t="str">
        <f aca="false">IF(K2573&gt;0,"Sí","No")</f>
        <v>Sí</v>
      </c>
      <c r="Q2573" s="22" t="str">
        <f aca="false">IF(OR(I2573&gt;0,J2573&gt;0),"Sí","No")</f>
        <v>Sí</v>
      </c>
      <c r="R2573" s="27" t="n">
        <v>2000</v>
      </c>
      <c r="S2573" s="27" t="n">
        <v>2800</v>
      </c>
      <c r="T2573" s="27" t="n">
        <v>1200</v>
      </c>
      <c r="U2573" s="27" t="n">
        <v>1800</v>
      </c>
      <c r="V2573" s="27" t="n">
        <v>3500</v>
      </c>
      <c r="W2573" s="12" t="n">
        <f aca="false">IF(AND(I2573&gt;0,R2573&gt;0),(S2573-R2573)/R2573,"")</f>
        <v>0.4</v>
      </c>
      <c r="X2573" s="12" t="n">
        <f aca="false">IF(AND(J2573&gt;0,T2573&gt;0),(U2573-T2573)/T2573,"")</f>
        <v>0.5</v>
      </c>
      <c r="Y2573" s="12" t="n">
        <f aca="false">IF(AND(K2573&gt;0,V2573&gt;0),(V2573-Resumen!$B$7)/Resumen!$B$7,"")</f>
        <v>0.4</v>
      </c>
      <c r="Z2573" s="28" t="n">
        <f aca="false">IF(AND(K2573&gt;0,I2573&gt;0,V2573&gt;0,S2573&gt;0),V2573-S2573,"")</f>
        <v>700</v>
      </c>
      <c r="AA2573" s="12" t="n">
        <f aca="false">IF(Z2573&lt;&gt;"",Z2573/S2573,"")</f>
        <v>0.25</v>
      </c>
      <c r="AB2573" s="28" t="n">
        <f aca="false">IF(AND(K2573&gt;0,J2573&gt;0,V2573&gt;0,U2573&gt;0),V2573-U2573,"")</f>
        <v>1700</v>
      </c>
      <c r="AC2573" s="12" t="n">
        <f aca="false">IF(AB2573&lt;&gt;"",AB2573/U2573,"")</f>
        <v>0.944444444444444</v>
      </c>
      <c r="AD2573" s="27" t="n">
        <v>4</v>
      </c>
      <c r="AE2573" s="27" t="n">
        <v>4</v>
      </c>
      <c r="AF2573" s="27" t="n">
        <v>6</v>
      </c>
      <c r="AG2573" s="28" t="n">
        <f aca="false">AD2573+AE2573+AF2573</f>
        <v>14</v>
      </c>
      <c r="AH2573" s="12" t="n">
        <f aca="false">IF(AG2573&gt;0,AD2573/AG2573,"")</f>
        <v>0.285714285714286</v>
      </c>
      <c r="AI2573" s="27" t="n">
        <v>1</v>
      </c>
      <c r="AJ2573" s="27" t="n">
        <v>1</v>
      </c>
      <c r="AK2573" s="27" t="n">
        <v>1</v>
      </c>
      <c r="AL2573" s="22" t="str">
        <f aca="false">IF(OR(AJ2573&gt;0,AK2573&gt;0),"Sí","No")</f>
        <v>Sí</v>
      </c>
      <c r="AM2573" s="6" t="s">
        <v>198</v>
      </c>
      <c r="AN2573" s="6" t="s">
        <v>198</v>
      </c>
      <c r="AO2573" s="12" t="n">
        <f aca="false">IF(M2573&gt;0,K2573/M2573,"")</f>
        <v>0.25</v>
      </c>
      <c r="AP2573" s="22" t="str">
        <f aca="false">IF(M2573&gt;=Resumen!$B$5,"Alto","Bajo")</f>
        <v>Alto</v>
      </c>
      <c r="AQ2573" s="22" t="str">
        <f aca="false">IF(AO2573&gt;=Resumen!$B$28,"Alto","Bajo")</f>
        <v>Bajo</v>
      </c>
      <c r="AR2573" s="22" t="str">
        <f aca="false">AP2573&amp;" Potencial / "&amp;AQ2573&amp;" Share"</f>
        <v>Alto Potencial / Bajo Share</v>
      </c>
      <c r="AS2573" s="22" t="str">
        <f aca="false">IF(Q2573="Sí",IF(AO2573&gt;=Resumen!$B$29,"Alto","Bajo"),"")</f>
        <v>Bajo</v>
      </c>
      <c r="AT2573" s="22" t="str">
        <f aca="false">IF(AS2573&lt;&gt;"",AP2573&amp;" Potencial / "&amp;AS2573&amp;" Share","")</f>
        <v>Alto Potencial / Bajo Share</v>
      </c>
      <c r="AU2573" s="22" t="str">
        <f aca="false">IF(AH2573="","Sin dato",IF(AH2573-AO2573&gt;Resumen!$B$6,"Sobre-exhibido",IF(AO2573-AH2573&gt;Resumen!$B$6,"Sub-exhibido","En línea")))</f>
        <v>En línea</v>
      </c>
      <c r="AV2573" s="22" t="n">
        <f aca="false">IF(AT2573="","",IF(AT2573="Alto Potencial / Bajo Share",1,IF(AT2573="Alto Potencial / Alto Share",2,IF(AT2573="Bajo Potencial / Alto Share",3,4))))</f>
        <v>1</v>
      </c>
      <c r="AW2573" s="22" t="str">
        <f aca="false">IF(Q2573="No","Sin competencia directa",IF(AV2573=1,"1 - Foco Conquista (Alto Pot / Bajo Share)",IF(AV2573=2,"2 - Foco Defensa (Alto Pot / Alto Share)",IF(AV2573=3,"3 - Monitoreo (Bajo Pot / Alto Share)","4 - Baja Prioridad (Bajo Pot / Bajo Share)"))))</f>
        <v>1 - Foco Conquista (Alto Pot / Bajo Share)</v>
      </c>
      <c r="AX2573" s="12" t="str">
        <f aca="false">IF(OR(IFERROR(AND(W2573&lt;&gt;"",Y2573&lt;&gt;"",Y2573-W2573&gt;Resumen!$B$8),FALSE()),IFERROR(AND(X2573&lt;&gt;"",Y2573&lt;&gt;"",Y2573-X2573&gt;Resumen!$B$8),FALSE())),MAX(IF(IFERROR(AND(W2573&lt;&gt;"",Y2573&lt;&gt;"",Y2573-W2573&gt;Resumen!$B$8),FALSE()),Y2573-W2573,0),IF(IFERROR(AND(X2573&lt;&gt;"",Y2573&lt;&gt;"",Y2573-X2573&gt;Resumen!$B$8),FALSE()),Y2573-X2573,0)),"")</f>
        <v/>
      </c>
      <c r="AY2573" s="22" t="str">
        <f aca="false">IF(OR(IFERROR(AND(W2573&lt;&gt;"",Y2573&lt;&gt;"",Y2573-W2573&gt;Resumen!$B$8),FALSE()),IFERROR(AND(X2573&lt;&gt;"",Y2573&lt;&gt;"",Y2573-X2573&gt;Resumen!$B$8),FALSE())),TRIM("Lays tiene mayor markup que "&amp;IF(IFERROR(AND(W2573&lt;&gt;"",Y2573&lt;&gt;"",Y2573-W2573&gt;Resumen!$B$8),FALSE()),"Quento ","")&amp;IF(IFERROR(AND(X2573&lt;&gt;"",Y2573&lt;&gt;"",Y2573-X2573&gt;Resumen!$B$8),FALSE()),"Julicroc ","")&amp;"en este PDV"),"")</f>
        <v/>
      </c>
      <c r="AZ2573" s="22" t="str">
        <f aca="false">IF(COUNTIF('Plan Pehuamar - Lista'!$A$2:$A$167,A2573)&gt;0,"Sí","No")</f>
        <v>No</v>
      </c>
      <c r="BA2573" s="22" t="str">
        <f aca="false">IF(COUNTIF('Plan Combo 9+1'!$A$2:$A$226,A2573)&gt;0,"Sí","No")</f>
        <v>Sí</v>
      </c>
      <c r="BB2573" s="22" t="str">
        <f aca="false">IF(AH2573="","No",IF(BA2573="Sí",IF((AO2573-AH2573)&gt;Resumen!$B$6,"Sí","No"),IF((AO2573-AH2573)&gt;=Resumen!$B$132,"Sí","No")))</f>
        <v>No</v>
      </c>
      <c r="BC2573" s="22" t="str">
        <f aca="false">IF(AND(N2573="Sí",AL2573="Sí",AI2573=0),"Sí","No")</f>
        <v>No</v>
      </c>
      <c r="BD2573" s="22" t="str">
        <f aca="false">IF(COUNTIF('Plan 9+1 (con Pehuamar)'!$A$2:$A$227,A2573)&gt;0,"Sí","No")</f>
        <v>Sí</v>
      </c>
    </row>
    <row r="2574" customFormat="false" ht="15" hidden="false" customHeight="true" outlineLevel="0" collapsed="false">
      <c r="A2574" s="6" t="n">
        <v>200799</v>
      </c>
      <c r="B2574" s="6" t="n">
        <v>16</v>
      </c>
      <c r="C2574" s="6" t="n">
        <v>1603</v>
      </c>
      <c r="D2574" s="6" t="s">
        <v>315</v>
      </c>
      <c r="E2574" s="6" t="s">
        <v>2720</v>
      </c>
      <c r="F2574" s="6" t="s">
        <v>210</v>
      </c>
      <c r="G2574" s="6" t="s">
        <v>130</v>
      </c>
      <c r="H2574" s="6" t="s">
        <v>1715</v>
      </c>
      <c r="I2574" s="27" t="n">
        <v>10</v>
      </c>
      <c r="J2574" s="27" t="n">
        <v>20</v>
      </c>
      <c r="K2574" s="27" t="n">
        <v>6</v>
      </c>
      <c r="L2574" s="28" t="n">
        <f aca="false">I2574+J2574</f>
        <v>30</v>
      </c>
      <c r="M2574" s="28" t="n">
        <f aca="false">L2574+K2574</f>
        <v>36</v>
      </c>
      <c r="N2574" s="22" t="str">
        <f aca="false">IF(I2574&gt;0,"Sí","No")</f>
        <v>Sí</v>
      </c>
      <c r="O2574" s="22" t="str">
        <f aca="false">IF(J2574&gt;0,"Sí","No")</f>
        <v>Sí</v>
      </c>
      <c r="P2574" s="22" t="str">
        <f aca="false">IF(K2574&gt;0,"Sí","No")</f>
        <v>Sí</v>
      </c>
      <c r="Q2574" s="22" t="str">
        <f aca="false">IF(OR(I2574&gt;0,J2574&gt;0),"Sí","No")</f>
        <v>Sí</v>
      </c>
      <c r="R2574" s="27" t="n">
        <v>1750</v>
      </c>
      <c r="S2574" s="27" t="n">
        <v>2500</v>
      </c>
      <c r="T2574" s="27" t="n">
        <v>1200</v>
      </c>
      <c r="U2574" s="27" t="n">
        <v>2000</v>
      </c>
      <c r="V2574" s="27" t="n">
        <v>3500</v>
      </c>
      <c r="W2574" s="12" t="n">
        <f aca="false">IF(AND(I2574&gt;0,R2574&gt;0),(S2574-R2574)/R2574,"")</f>
        <v>0.428571428571429</v>
      </c>
      <c r="X2574" s="12" t="n">
        <f aca="false">IF(AND(J2574&gt;0,T2574&gt;0),(U2574-T2574)/T2574,"")</f>
        <v>0.666666666666667</v>
      </c>
      <c r="Y2574" s="12" t="n">
        <f aca="false">IF(AND(K2574&gt;0,V2574&gt;0),(V2574-Resumen!$B$7)/Resumen!$B$7,"")</f>
        <v>0.4</v>
      </c>
      <c r="Z2574" s="28" t="n">
        <f aca="false">IF(AND(K2574&gt;0,I2574&gt;0,V2574&gt;0,S2574&gt;0),V2574-S2574,"")</f>
        <v>1000</v>
      </c>
      <c r="AA2574" s="12" t="n">
        <f aca="false">IF(Z2574&lt;&gt;"",Z2574/S2574,"")</f>
        <v>0.4</v>
      </c>
      <c r="AB2574" s="28" t="n">
        <f aca="false">IF(AND(K2574&gt;0,J2574&gt;0,V2574&gt;0,U2574&gt;0),V2574-U2574,"")</f>
        <v>1500</v>
      </c>
      <c r="AC2574" s="12" t="n">
        <f aca="false">IF(AB2574&lt;&gt;"",AB2574/U2574,"")</f>
        <v>0.75</v>
      </c>
      <c r="AD2574" s="27" t="n">
        <v>2</v>
      </c>
      <c r="AE2574" s="27" t="n">
        <v>2</v>
      </c>
      <c r="AF2574" s="27" t="n">
        <v>4</v>
      </c>
      <c r="AG2574" s="28" t="n">
        <f aca="false">AD2574+AE2574+AF2574</f>
        <v>8</v>
      </c>
      <c r="AH2574" s="12" t="n">
        <f aca="false">IF(AG2574&gt;0,AD2574/AG2574,"")</f>
        <v>0.25</v>
      </c>
      <c r="AI2574" s="27" t="n">
        <v>1</v>
      </c>
      <c r="AJ2574" s="27" t="n">
        <v>0</v>
      </c>
      <c r="AK2574" s="27" t="n">
        <v>1</v>
      </c>
      <c r="AL2574" s="22" t="str">
        <f aca="false">IF(OR(AJ2574&gt;0,AK2574&gt;0),"Sí","No")</f>
        <v>Sí</v>
      </c>
      <c r="AM2574" s="6" t="s">
        <v>198</v>
      </c>
      <c r="AN2574" s="6" t="s">
        <v>198</v>
      </c>
      <c r="AO2574" s="12" t="n">
        <f aca="false">IF(M2574&gt;0,K2574/M2574,"")</f>
        <v>0.166666666666667</v>
      </c>
      <c r="AP2574" s="22" t="str">
        <f aca="false">IF(M2574&gt;=Resumen!$B$5,"Alto","Bajo")</f>
        <v>Bajo</v>
      </c>
      <c r="AQ2574" s="22" t="str">
        <f aca="false">IF(AO2574&gt;=Resumen!$B$28,"Alto","Bajo")</f>
        <v>Bajo</v>
      </c>
      <c r="AR2574" s="22" t="str">
        <f aca="false">AP2574&amp;" Potencial / "&amp;AQ2574&amp;" Share"</f>
        <v>Bajo Potencial / Bajo Share</v>
      </c>
      <c r="AS2574" s="22" t="str">
        <f aca="false">IF(Q2574="Sí",IF(AO2574&gt;=Resumen!$B$29,"Alto","Bajo"),"")</f>
        <v>Bajo</v>
      </c>
      <c r="AT2574" s="22" t="str">
        <f aca="false">IF(AS2574&lt;&gt;"",AP2574&amp;" Potencial / "&amp;AS2574&amp;" Share","")</f>
        <v>Bajo Potencial / Bajo Share</v>
      </c>
      <c r="AU2574" s="22" t="str">
        <f aca="false">IF(AH2574="","Sin dato",IF(AH2574-AO2574&gt;Resumen!$B$6,"Sobre-exhibido",IF(AO2574-AH2574&gt;Resumen!$B$6,"Sub-exhibido","En línea")))</f>
        <v>Sobre-exhibido</v>
      </c>
      <c r="AV2574" s="22" t="n">
        <f aca="false">IF(AT2574="","",IF(AT2574="Alto Potencial / Bajo Share",1,IF(AT2574="Alto Potencial / Alto Share",2,IF(AT2574="Bajo Potencial / Alto Share",3,4))))</f>
        <v>4</v>
      </c>
      <c r="AW2574" s="22" t="str">
        <f aca="false">IF(Q2574="No","Sin competencia directa",IF(AV2574=1,"1 - Foco Conquista (Alto Pot / Bajo Share)",IF(AV2574=2,"2 - Foco Defensa (Alto Pot / Alto Share)",IF(AV2574=3,"3 - Monitoreo (Bajo Pot / Alto Share)","4 - Baja Prioridad (Bajo Pot / Bajo Share)"))))</f>
        <v>4 - Baja Prioridad (Bajo Pot / Bajo Share)</v>
      </c>
      <c r="AX2574" s="12" t="str">
        <f aca="false">IF(OR(IFERROR(AND(W2574&lt;&gt;"",Y2574&lt;&gt;"",Y2574-W2574&gt;Resumen!$B$8),FALSE()),IFERROR(AND(X2574&lt;&gt;"",Y2574&lt;&gt;"",Y2574-X2574&gt;Resumen!$B$8),FALSE())),MAX(IF(IFERROR(AND(W2574&lt;&gt;"",Y2574&lt;&gt;"",Y2574-W2574&gt;Resumen!$B$8),FALSE()),Y2574-W2574,0),IF(IFERROR(AND(X2574&lt;&gt;"",Y2574&lt;&gt;"",Y2574-X2574&gt;Resumen!$B$8),FALSE()),Y2574-X2574,0)),"")</f>
        <v/>
      </c>
      <c r="AY2574" s="22" t="str">
        <f aca="false">IF(OR(IFERROR(AND(W2574&lt;&gt;"",Y2574&lt;&gt;"",Y2574-W2574&gt;Resumen!$B$8),FALSE()),IFERROR(AND(X2574&lt;&gt;"",Y2574&lt;&gt;"",Y2574-X2574&gt;Resumen!$B$8),FALSE())),TRIM("Lays tiene mayor markup que "&amp;IF(IFERROR(AND(W2574&lt;&gt;"",Y2574&lt;&gt;"",Y2574-W2574&gt;Resumen!$B$8),FALSE()),"Quento ","")&amp;IF(IFERROR(AND(X2574&lt;&gt;"",Y2574&lt;&gt;"",Y2574-X2574&gt;Resumen!$B$8),FALSE()),"Julicroc ","")&amp;"en este PDV"),"")</f>
        <v/>
      </c>
      <c r="AZ2574" s="22" t="str">
        <f aca="false">IF(COUNTIF('Plan Pehuamar - Lista'!$A$2:$A$167,A2574)&gt;0,"Sí","No")</f>
        <v>No</v>
      </c>
      <c r="BA2574" s="22" t="str">
        <f aca="false">IF(COUNTIF('Plan Combo 9+1'!$A$2:$A$226,A2574)&gt;0,"Sí","No")</f>
        <v>No</v>
      </c>
      <c r="BB2574" s="22" t="str">
        <f aca="false">IF(AH2574="","No",IF(BA2574="Sí",IF((AO2574-AH2574)&gt;Resumen!$B$6,"Sí","No"),IF((AO2574-AH2574)&gt;=Resumen!$B$132,"Sí","No")))</f>
        <v>No</v>
      </c>
      <c r="BC2574" s="22" t="str">
        <f aca="false">IF(AND(N2574="Sí",AL2574="Sí",AI2574=0),"Sí","No")</f>
        <v>No</v>
      </c>
      <c r="BD2574" s="22" t="str">
        <f aca="false">IF(COUNTIF('Plan 9+1 (con Pehuamar)'!$A$2:$A$227,A2574)&gt;0,"Sí","No")</f>
        <v>No</v>
      </c>
    </row>
    <row r="2575" customFormat="false" ht="15" hidden="false" customHeight="true" outlineLevel="0" collapsed="false">
      <c r="A2575" s="6" t="n">
        <v>200806</v>
      </c>
      <c r="B2575" s="6" t="n">
        <v>16</v>
      </c>
      <c r="C2575" s="6" t="n">
        <v>1603</v>
      </c>
      <c r="D2575" s="6" t="s">
        <v>315</v>
      </c>
      <c r="E2575" s="6" t="s">
        <v>2721</v>
      </c>
      <c r="F2575" s="6" t="s">
        <v>206</v>
      </c>
      <c r="G2575" s="6" t="s">
        <v>130</v>
      </c>
      <c r="H2575" s="6" t="s">
        <v>1715</v>
      </c>
      <c r="I2575" s="27" t="n">
        <v>20</v>
      </c>
      <c r="J2575" s="27" t="n">
        <v>30</v>
      </c>
      <c r="K2575" s="27" t="n">
        <v>14</v>
      </c>
      <c r="L2575" s="28" t="n">
        <f aca="false">I2575+J2575</f>
        <v>50</v>
      </c>
      <c r="M2575" s="28" t="n">
        <f aca="false">L2575+K2575</f>
        <v>64</v>
      </c>
      <c r="N2575" s="22" t="str">
        <f aca="false">IF(I2575&gt;0,"Sí","No")</f>
        <v>Sí</v>
      </c>
      <c r="O2575" s="22" t="str">
        <f aca="false">IF(J2575&gt;0,"Sí","No")</f>
        <v>Sí</v>
      </c>
      <c r="P2575" s="22" t="str">
        <f aca="false">IF(K2575&gt;0,"Sí","No")</f>
        <v>Sí</v>
      </c>
      <c r="Q2575" s="22" t="str">
        <f aca="false">IF(OR(I2575&gt;0,J2575&gt;0),"Sí","No")</f>
        <v>Sí</v>
      </c>
      <c r="R2575" s="27" t="n">
        <v>2000</v>
      </c>
      <c r="S2575" s="27" t="n">
        <v>3000</v>
      </c>
      <c r="T2575" s="27" t="n">
        <v>1200</v>
      </c>
      <c r="U2575" s="27" t="n">
        <v>2000</v>
      </c>
      <c r="V2575" s="27" t="n">
        <v>3600</v>
      </c>
      <c r="W2575" s="12" t="n">
        <f aca="false">IF(AND(I2575&gt;0,R2575&gt;0),(S2575-R2575)/R2575,"")</f>
        <v>0.5</v>
      </c>
      <c r="X2575" s="12" t="n">
        <f aca="false">IF(AND(J2575&gt;0,T2575&gt;0),(U2575-T2575)/T2575,"")</f>
        <v>0.666666666666667</v>
      </c>
      <c r="Y2575" s="12" t="n">
        <f aca="false">IF(AND(K2575&gt;0,V2575&gt;0),(V2575-Resumen!$B$7)/Resumen!$B$7,"")</f>
        <v>0.44</v>
      </c>
      <c r="Z2575" s="28" t="n">
        <f aca="false">IF(AND(K2575&gt;0,I2575&gt;0,V2575&gt;0,S2575&gt;0),V2575-S2575,"")</f>
        <v>600</v>
      </c>
      <c r="AA2575" s="12" t="n">
        <f aca="false">IF(Z2575&lt;&gt;"",Z2575/S2575,"")</f>
        <v>0.2</v>
      </c>
      <c r="AB2575" s="28" t="n">
        <f aca="false">IF(AND(K2575&gt;0,J2575&gt;0,V2575&gt;0,U2575&gt;0),V2575-U2575,"")</f>
        <v>1600</v>
      </c>
      <c r="AC2575" s="12" t="n">
        <f aca="false">IF(AB2575&lt;&gt;"",AB2575/U2575,"")</f>
        <v>0.8</v>
      </c>
      <c r="AD2575" s="27" t="n">
        <v>4</v>
      </c>
      <c r="AE2575" s="27" t="n">
        <v>3</v>
      </c>
      <c r="AF2575" s="27" t="n">
        <v>5</v>
      </c>
      <c r="AG2575" s="28" t="n">
        <f aca="false">AD2575+AE2575+AF2575</f>
        <v>12</v>
      </c>
      <c r="AH2575" s="12" t="n">
        <f aca="false">IF(AG2575&gt;0,AD2575/AG2575,"")</f>
        <v>0.333333333333333</v>
      </c>
      <c r="AI2575" s="27" t="n">
        <v>1</v>
      </c>
      <c r="AJ2575" s="27" t="n">
        <v>1</v>
      </c>
      <c r="AK2575" s="27" t="n">
        <v>1</v>
      </c>
      <c r="AL2575" s="22" t="str">
        <f aca="false">IF(OR(AJ2575&gt;0,AK2575&gt;0),"Sí","No")</f>
        <v>Sí</v>
      </c>
      <c r="AM2575" s="6" t="s">
        <v>198</v>
      </c>
      <c r="AN2575" s="6" t="s">
        <v>198</v>
      </c>
      <c r="AO2575" s="12" t="n">
        <f aca="false">IF(M2575&gt;0,K2575/M2575,"")</f>
        <v>0.21875</v>
      </c>
      <c r="AP2575" s="22" t="str">
        <f aca="false">IF(M2575&gt;=Resumen!$B$5,"Alto","Bajo")</f>
        <v>Alto</v>
      </c>
      <c r="AQ2575" s="22" t="str">
        <f aca="false">IF(AO2575&gt;=Resumen!$B$28,"Alto","Bajo")</f>
        <v>Bajo</v>
      </c>
      <c r="AR2575" s="22" t="str">
        <f aca="false">AP2575&amp;" Potencial / "&amp;AQ2575&amp;" Share"</f>
        <v>Alto Potencial / Bajo Share</v>
      </c>
      <c r="AS2575" s="22" t="str">
        <f aca="false">IF(Q2575="Sí",IF(AO2575&gt;=Resumen!$B$29,"Alto","Bajo"),"")</f>
        <v>Bajo</v>
      </c>
      <c r="AT2575" s="22" t="str">
        <f aca="false">IF(AS2575&lt;&gt;"",AP2575&amp;" Potencial / "&amp;AS2575&amp;" Share","")</f>
        <v>Alto Potencial / Bajo Share</v>
      </c>
      <c r="AU2575" s="22" t="str">
        <f aca="false">IF(AH2575="","Sin dato",IF(AH2575-AO2575&gt;Resumen!$B$6,"Sobre-exhibido",IF(AO2575-AH2575&gt;Resumen!$B$6,"Sub-exhibido","En línea")))</f>
        <v>Sobre-exhibido</v>
      </c>
      <c r="AV2575" s="22" t="n">
        <f aca="false">IF(AT2575="","",IF(AT2575="Alto Potencial / Bajo Share",1,IF(AT2575="Alto Potencial / Alto Share",2,IF(AT2575="Bajo Potencial / Alto Share",3,4))))</f>
        <v>1</v>
      </c>
      <c r="AW2575" s="22" t="str">
        <f aca="false">IF(Q2575="No","Sin competencia directa",IF(AV2575=1,"1 - Foco Conquista (Alto Pot / Bajo Share)",IF(AV2575=2,"2 - Foco Defensa (Alto Pot / Alto Share)",IF(AV2575=3,"3 - Monitoreo (Bajo Pot / Alto Share)","4 - Baja Prioridad (Bajo Pot / Bajo Share)"))))</f>
        <v>1 - Foco Conquista (Alto Pot / Bajo Share)</v>
      </c>
      <c r="AX2575" s="12" t="str">
        <f aca="false">IF(OR(IFERROR(AND(W2575&lt;&gt;"",Y2575&lt;&gt;"",Y2575-W2575&gt;Resumen!$B$8),FALSE()),IFERROR(AND(X2575&lt;&gt;"",Y2575&lt;&gt;"",Y2575-X2575&gt;Resumen!$B$8),FALSE())),MAX(IF(IFERROR(AND(W2575&lt;&gt;"",Y2575&lt;&gt;"",Y2575-W2575&gt;Resumen!$B$8),FALSE()),Y2575-W2575,0),IF(IFERROR(AND(X2575&lt;&gt;"",Y2575&lt;&gt;"",Y2575-X2575&gt;Resumen!$B$8),FALSE()),Y2575-X2575,0)),"")</f>
        <v/>
      </c>
      <c r="AY2575" s="22" t="str">
        <f aca="false">IF(OR(IFERROR(AND(W2575&lt;&gt;"",Y2575&lt;&gt;"",Y2575-W2575&gt;Resumen!$B$8),FALSE()),IFERROR(AND(X2575&lt;&gt;"",Y2575&lt;&gt;"",Y2575-X2575&gt;Resumen!$B$8),FALSE())),TRIM("Lays tiene mayor markup que "&amp;IF(IFERROR(AND(W2575&lt;&gt;"",Y2575&lt;&gt;"",Y2575-W2575&gt;Resumen!$B$8),FALSE()),"Quento ","")&amp;IF(IFERROR(AND(X2575&lt;&gt;"",Y2575&lt;&gt;"",Y2575-X2575&gt;Resumen!$B$8),FALSE()),"Julicroc ","")&amp;"en este PDV"),"")</f>
        <v/>
      </c>
      <c r="AZ2575" s="22" t="str">
        <f aca="false">IF(COUNTIF('Plan Pehuamar - Lista'!$A$2:$A$167,A2575)&gt;0,"Sí","No")</f>
        <v>No</v>
      </c>
      <c r="BA2575" s="22" t="str">
        <f aca="false">IF(COUNTIF('Plan Combo 9+1'!$A$2:$A$226,A2575)&gt;0,"Sí","No")</f>
        <v>Sí</v>
      </c>
      <c r="BB2575" s="22" t="str">
        <f aca="false">IF(AH2575="","No",IF(BA2575="Sí",IF((AO2575-AH2575)&gt;Resumen!$B$6,"Sí","No"),IF((AO2575-AH2575)&gt;=Resumen!$B$132,"Sí","No")))</f>
        <v>No</v>
      </c>
      <c r="BC2575" s="22" t="str">
        <f aca="false">IF(AND(N2575="Sí",AL2575="Sí",AI2575=0),"Sí","No")</f>
        <v>No</v>
      </c>
      <c r="BD2575" s="22" t="str">
        <f aca="false">IF(COUNTIF('Plan 9+1 (con Pehuamar)'!$A$2:$A$227,A2575)&gt;0,"Sí","No")</f>
        <v>Sí</v>
      </c>
    </row>
    <row r="2576" customFormat="false" ht="15" hidden="false" customHeight="true" outlineLevel="0" collapsed="false">
      <c r="A2576" s="6" t="n">
        <v>200807</v>
      </c>
      <c r="B2576" s="6" t="n">
        <v>16</v>
      </c>
      <c r="C2576" s="6" t="n">
        <v>1603</v>
      </c>
      <c r="D2576" s="6" t="s">
        <v>315</v>
      </c>
      <c r="E2576" s="6" t="s">
        <v>2722</v>
      </c>
      <c r="F2576" s="6" t="s">
        <v>201</v>
      </c>
      <c r="G2576" s="6" t="s">
        <v>130</v>
      </c>
      <c r="H2576" s="6" t="s">
        <v>1715</v>
      </c>
      <c r="I2576" s="27" t="n">
        <v>20</v>
      </c>
      <c r="J2576" s="27" t="n">
        <v>25</v>
      </c>
      <c r="K2576" s="27" t="n">
        <v>10</v>
      </c>
      <c r="L2576" s="28" t="n">
        <f aca="false">I2576+J2576</f>
        <v>45</v>
      </c>
      <c r="M2576" s="28" t="n">
        <f aca="false">L2576+K2576</f>
        <v>55</v>
      </c>
      <c r="N2576" s="22" t="str">
        <f aca="false">IF(I2576&gt;0,"Sí","No")</f>
        <v>Sí</v>
      </c>
      <c r="O2576" s="22" t="str">
        <f aca="false">IF(J2576&gt;0,"Sí","No")</f>
        <v>Sí</v>
      </c>
      <c r="P2576" s="22" t="str">
        <f aca="false">IF(K2576&gt;0,"Sí","No")</f>
        <v>Sí</v>
      </c>
      <c r="Q2576" s="22" t="str">
        <f aca="false">IF(OR(I2576&gt;0,J2576&gt;0),"Sí","No")</f>
        <v>Sí</v>
      </c>
      <c r="R2576" s="27" t="n">
        <v>2000</v>
      </c>
      <c r="S2576" s="27" t="n">
        <v>3000</v>
      </c>
      <c r="T2576" s="27" t="n">
        <v>1200</v>
      </c>
      <c r="U2576" s="27" t="n">
        <v>2000</v>
      </c>
      <c r="V2576" s="27" t="n">
        <v>3500</v>
      </c>
      <c r="W2576" s="12" t="n">
        <f aca="false">IF(AND(I2576&gt;0,R2576&gt;0),(S2576-R2576)/R2576,"")</f>
        <v>0.5</v>
      </c>
      <c r="X2576" s="12" t="n">
        <f aca="false">IF(AND(J2576&gt;0,T2576&gt;0),(U2576-T2576)/T2576,"")</f>
        <v>0.666666666666667</v>
      </c>
      <c r="Y2576" s="12" t="n">
        <f aca="false">IF(AND(K2576&gt;0,V2576&gt;0),(V2576-Resumen!$B$7)/Resumen!$B$7,"")</f>
        <v>0.4</v>
      </c>
      <c r="Z2576" s="28" t="n">
        <f aca="false">IF(AND(K2576&gt;0,I2576&gt;0,V2576&gt;0,S2576&gt;0),V2576-S2576,"")</f>
        <v>500</v>
      </c>
      <c r="AA2576" s="12" t="n">
        <f aca="false">IF(Z2576&lt;&gt;"",Z2576/S2576,"")</f>
        <v>0.166666666666667</v>
      </c>
      <c r="AB2576" s="28" t="n">
        <f aca="false">IF(AND(K2576&gt;0,J2576&gt;0,V2576&gt;0,U2576&gt;0),V2576-U2576,"")</f>
        <v>1500</v>
      </c>
      <c r="AC2576" s="12" t="n">
        <f aca="false">IF(AB2576&lt;&gt;"",AB2576/U2576,"")</f>
        <v>0.75</v>
      </c>
      <c r="AD2576" s="27" t="n">
        <v>3</v>
      </c>
      <c r="AE2576" s="27" t="n">
        <v>4</v>
      </c>
      <c r="AF2576" s="27" t="n">
        <v>4</v>
      </c>
      <c r="AG2576" s="28" t="n">
        <f aca="false">AD2576+AE2576+AF2576</f>
        <v>11</v>
      </c>
      <c r="AH2576" s="12" t="n">
        <f aca="false">IF(AG2576&gt;0,AD2576/AG2576,"")</f>
        <v>0.272727272727273</v>
      </c>
      <c r="AI2576" s="27" t="n">
        <v>1</v>
      </c>
      <c r="AJ2576" s="27" t="n">
        <v>1</v>
      </c>
      <c r="AK2576" s="27" t="n">
        <v>1</v>
      </c>
      <c r="AL2576" s="22" t="str">
        <f aca="false">IF(OR(AJ2576&gt;0,AK2576&gt;0),"Sí","No")</f>
        <v>Sí</v>
      </c>
      <c r="AM2576" s="6" t="s">
        <v>198</v>
      </c>
      <c r="AN2576" s="6" t="s">
        <v>198</v>
      </c>
      <c r="AO2576" s="12" t="n">
        <f aca="false">IF(M2576&gt;0,K2576/M2576,"")</f>
        <v>0.181818181818182</v>
      </c>
      <c r="AP2576" s="22" t="str">
        <f aca="false">IF(M2576&gt;=Resumen!$B$5,"Alto","Bajo")</f>
        <v>Alto</v>
      </c>
      <c r="AQ2576" s="22" t="str">
        <f aca="false">IF(AO2576&gt;=Resumen!$B$28,"Alto","Bajo")</f>
        <v>Bajo</v>
      </c>
      <c r="AR2576" s="22" t="str">
        <f aca="false">AP2576&amp;" Potencial / "&amp;AQ2576&amp;" Share"</f>
        <v>Alto Potencial / Bajo Share</v>
      </c>
      <c r="AS2576" s="22" t="str">
        <f aca="false">IF(Q2576="Sí",IF(AO2576&gt;=Resumen!$B$29,"Alto","Bajo"),"")</f>
        <v>Bajo</v>
      </c>
      <c r="AT2576" s="22" t="str">
        <f aca="false">IF(AS2576&lt;&gt;"",AP2576&amp;" Potencial / "&amp;AS2576&amp;" Share","")</f>
        <v>Alto Potencial / Bajo Share</v>
      </c>
      <c r="AU2576" s="22" t="str">
        <f aca="false">IF(AH2576="","Sin dato",IF(AH2576-AO2576&gt;Resumen!$B$6,"Sobre-exhibido",IF(AO2576-AH2576&gt;Resumen!$B$6,"Sub-exhibido","En línea")))</f>
        <v>Sobre-exhibido</v>
      </c>
      <c r="AV2576" s="22" t="n">
        <f aca="false">IF(AT2576="","",IF(AT2576="Alto Potencial / Bajo Share",1,IF(AT2576="Alto Potencial / Alto Share",2,IF(AT2576="Bajo Potencial / Alto Share",3,4))))</f>
        <v>1</v>
      </c>
      <c r="AW2576" s="22" t="str">
        <f aca="false">IF(Q2576="No","Sin competencia directa",IF(AV2576=1,"1 - Foco Conquista (Alto Pot / Bajo Share)",IF(AV2576=2,"2 - Foco Defensa (Alto Pot / Alto Share)",IF(AV2576=3,"3 - Monitoreo (Bajo Pot / Alto Share)","4 - Baja Prioridad (Bajo Pot / Bajo Share)"))))</f>
        <v>1 - Foco Conquista (Alto Pot / Bajo Share)</v>
      </c>
      <c r="AX2576" s="12" t="str">
        <f aca="false">IF(OR(IFERROR(AND(W2576&lt;&gt;"",Y2576&lt;&gt;"",Y2576-W2576&gt;Resumen!$B$8),FALSE()),IFERROR(AND(X2576&lt;&gt;"",Y2576&lt;&gt;"",Y2576-X2576&gt;Resumen!$B$8),FALSE())),MAX(IF(IFERROR(AND(W2576&lt;&gt;"",Y2576&lt;&gt;"",Y2576-W2576&gt;Resumen!$B$8),FALSE()),Y2576-W2576,0),IF(IFERROR(AND(X2576&lt;&gt;"",Y2576&lt;&gt;"",Y2576-X2576&gt;Resumen!$B$8),FALSE()),Y2576-X2576,0)),"")</f>
        <v/>
      </c>
      <c r="AY2576" s="22" t="str">
        <f aca="false">IF(OR(IFERROR(AND(W2576&lt;&gt;"",Y2576&lt;&gt;"",Y2576-W2576&gt;Resumen!$B$8),FALSE()),IFERROR(AND(X2576&lt;&gt;"",Y2576&lt;&gt;"",Y2576-X2576&gt;Resumen!$B$8),FALSE())),TRIM("Lays tiene mayor markup que "&amp;IF(IFERROR(AND(W2576&lt;&gt;"",Y2576&lt;&gt;"",Y2576-W2576&gt;Resumen!$B$8),FALSE()),"Quento ","")&amp;IF(IFERROR(AND(X2576&lt;&gt;"",Y2576&lt;&gt;"",Y2576-X2576&gt;Resumen!$B$8),FALSE()),"Julicroc ","")&amp;"en este PDV"),"")</f>
        <v/>
      </c>
      <c r="AZ2576" s="22" t="str">
        <f aca="false">IF(COUNTIF('Plan Pehuamar - Lista'!$A$2:$A$167,A2576)&gt;0,"Sí","No")</f>
        <v>No</v>
      </c>
      <c r="BA2576" s="22" t="str">
        <f aca="false">IF(COUNTIF('Plan Combo 9+1'!$A$2:$A$226,A2576)&gt;0,"Sí","No")</f>
        <v>Sí</v>
      </c>
      <c r="BB2576" s="22" t="str">
        <f aca="false">IF(AH2576="","No",IF(BA2576="Sí",IF((AO2576-AH2576)&gt;Resumen!$B$6,"Sí","No"),IF((AO2576-AH2576)&gt;=Resumen!$B$132,"Sí","No")))</f>
        <v>No</v>
      </c>
      <c r="BC2576" s="22" t="str">
        <f aca="false">IF(AND(N2576="Sí",AL2576="Sí",AI2576=0),"Sí","No")</f>
        <v>No</v>
      </c>
      <c r="BD2576" s="22" t="str">
        <f aca="false">IF(COUNTIF('Plan 9+1 (con Pehuamar)'!$A$2:$A$227,A2576)&gt;0,"Sí","No")</f>
        <v>Sí</v>
      </c>
    </row>
    <row r="2577" customFormat="false" ht="15" hidden="false" customHeight="true" outlineLevel="0" collapsed="false">
      <c r="A2577" s="6" t="n">
        <v>200810</v>
      </c>
      <c r="B2577" s="6" t="n">
        <v>16</v>
      </c>
      <c r="C2577" s="6" t="n">
        <v>1603</v>
      </c>
      <c r="D2577" s="6" t="s">
        <v>315</v>
      </c>
      <c r="E2577" s="6" t="s">
        <v>2723</v>
      </c>
      <c r="F2577" s="6" t="s">
        <v>201</v>
      </c>
      <c r="G2577" s="6" t="s">
        <v>130</v>
      </c>
      <c r="H2577" s="6" t="s">
        <v>1715</v>
      </c>
      <c r="I2577" s="27" t="n">
        <v>10</v>
      </c>
      <c r="J2577" s="27" t="n">
        <v>25</v>
      </c>
      <c r="K2577" s="27" t="n">
        <v>10</v>
      </c>
      <c r="L2577" s="28" t="n">
        <f aca="false">I2577+J2577</f>
        <v>35</v>
      </c>
      <c r="M2577" s="28" t="n">
        <f aca="false">L2577+K2577</f>
        <v>45</v>
      </c>
      <c r="N2577" s="22" t="str">
        <f aca="false">IF(I2577&gt;0,"Sí","No")</f>
        <v>Sí</v>
      </c>
      <c r="O2577" s="22" t="str">
        <f aca="false">IF(J2577&gt;0,"Sí","No")</f>
        <v>Sí</v>
      </c>
      <c r="P2577" s="22" t="str">
        <f aca="false">IF(K2577&gt;0,"Sí","No")</f>
        <v>Sí</v>
      </c>
      <c r="Q2577" s="22" t="str">
        <f aca="false">IF(OR(I2577&gt;0,J2577&gt;0),"Sí","No")</f>
        <v>Sí</v>
      </c>
      <c r="R2577" s="27" t="n">
        <v>1750</v>
      </c>
      <c r="S2577" s="27" t="n">
        <v>2500</v>
      </c>
      <c r="T2577" s="27" t="n">
        <v>1200</v>
      </c>
      <c r="U2577" s="27" t="n">
        <v>2000</v>
      </c>
      <c r="V2577" s="27" t="n">
        <v>3600</v>
      </c>
      <c r="W2577" s="12" t="n">
        <f aca="false">IF(AND(I2577&gt;0,R2577&gt;0),(S2577-R2577)/R2577,"")</f>
        <v>0.428571428571429</v>
      </c>
      <c r="X2577" s="12" t="n">
        <f aca="false">IF(AND(J2577&gt;0,T2577&gt;0),(U2577-T2577)/T2577,"")</f>
        <v>0.666666666666667</v>
      </c>
      <c r="Y2577" s="12" t="n">
        <f aca="false">IF(AND(K2577&gt;0,V2577&gt;0),(V2577-Resumen!$B$7)/Resumen!$B$7,"")</f>
        <v>0.44</v>
      </c>
      <c r="Z2577" s="28" t="n">
        <f aca="false">IF(AND(K2577&gt;0,I2577&gt;0,V2577&gt;0,S2577&gt;0),V2577-S2577,"")</f>
        <v>1100</v>
      </c>
      <c r="AA2577" s="12" t="n">
        <f aca="false">IF(Z2577&lt;&gt;"",Z2577/S2577,"")</f>
        <v>0.44</v>
      </c>
      <c r="AB2577" s="28" t="n">
        <f aca="false">IF(AND(K2577&gt;0,J2577&gt;0,V2577&gt;0,U2577&gt;0),V2577-U2577,"")</f>
        <v>1600</v>
      </c>
      <c r="AC2577" s="12" t="n">
        <f aca="false">IF(AB2577&lt;&gt;"",AB2577/U2577,"")</f>
        <v>0.8</v>
      </c>
      <c r="AD2577" s="27" t="n">
        <v>3</v>
      </c>
      <c r="AE2577" s="27" t="n">
        <v>2</v>
      </c>
      <c r="AF2577" s="27" t="n">
        <v>4</v>
      </c>
      <c r="AG2577" s="28" t="n">
        <f aca="false">AD2577+AE2577+AF2577</f>
        <v>9</v>
      </c>
      <c r="AH2577" s="12" t="n">
        <f aca="false">IF(AG2577&gt;0,AD2577/AG2577,"")</f>
        <v>0.333333333333333</v>
      </c>
      <c r="AI2577" s="27" t="n">
        <v>1</v>
      </c>
      <c r="AJ2577" s="27" t="n">
        <v>0</v>
      </c>
      <c r="AK2577" s="27" t="n">
        <v>1</v>
      </c>
      <c r="AL2577" s="22" t="str">
        <f aca="false">IF(OR(AJ2577&gt;0,AK2577&gt;0),"Sí","No")</f>
        <v>Sí</v>
      </c>
      <c r="AM2577" s="6" t="s">
        <v>198</v>
      </c>
      <c r="AN2577" s="6" t="s">
        <v>198</v>
      </c>
      <c r="AO2577" s="12" t="n">
        <f aca="false">IF(M2577&gt;0,K2577/M2577,"")</f>
        <v>0.222222222222222</v>
      </c>
      <c r="AP2577" s="22" t="str">
        <f aca="false">IF(M2577&gt;=Resumen!$B$5,"Alto","Bajo")</f>
        <v>Alto</v>
      </c>
      <c r="AQ2577" s="22" t="str">
        <f aca="false">IF(AO2577&gt;=Resumen!$B$28,"Alto","Bajo")</f>
        <v>Bajo</v>
      </c>
      <c r="AR2577" s="22" t="str">
        <f aca="false">AP2577&amp;" Potencial / "&amp;AQ2577&amp;" Share"</f>
        <v>Alto Potencial / Bajo Share</v>
      </c>
      <c r="AS2577" s="22" t="str">
        <f aca="false">IF(Q2577="Sí",IF(AO2577&gt;=Resumen!$B$29,"Alto","Bajo"),"")</f>
        <v>Bajo</v>
      </c>
      <c r="AT2577" s="22" t="str">
        <f aca="false">IF(AS2577&lt;&gt;"",AP2577&amp;" Potencial / "&amp;AS2577&amp;" Share","")</f>
        <v>Alto Potencial / Bajo Share</v>
      </c>
      <c r="AU2577" s="22" t="str">
        <f aca="false">IF(AH2577="","Sin dato",IF(AH2577-AO2577&gt;Resumen!$B$6,"Sobre-exhibido",IF(AO2577-AH2577&gt;Resumen!$B$6,"Sub-exhibido","En línea")))</f>
        <v>Sobre-exhibido</v>
      </c>
      <c r="AV2577" s="22" t="n">
        <f aca="false">IF(AT2577="","",IF(AT2577="Alto Potencial / Bajo Share",1,IF(AT2577="Alto Potencial / Alto Share",2,IF(AT2577="Bajo Potencial / Alto Share",3,4))))</f>
        <v>1</v>
      </c>
      <c r="AW2577" s="22" t="str">
        <f aca="false">IF(Q2577="No","Sin competencia directa",IF(AV2577=1,"1 - Foco Conquista (Alto Pot / Bajo Share)",IF(AV2577=2,"2 - Foco Defensa (Alto Pot / Alto Share)",IF(AV2577=3,"3 - Monitoreo (Bajo Pot / Alto Share)","4 - Baja Prioridad (Bajo Pot / Bajo Share)"))))</f>
        <v>1 - Foco Conquista (Alto Pot / Bajo Share)</v>
      </c>
      <c r="AX2577" s="12" t="str">
        <f aca="false">IF(OR(IFERROR(AND(W2577&lt;&gt;"",Y2577&lt;&gt;"",Y2577-W2577&gt;Resumen!$B$8),FALSE()),IFERROR(AND(X2577&lt;&gt;"",Y2577&lt;&gt;"",Y2577-X2577&gt;Resumen!$B$8),FALSE())),MAX(IF(IFERROR(AND(W2577&lt;&gt;"",Y2577&lt;&gt;"",Y2577-W2577&gt;Resumen!$B$8),FALSE()),Y2577-W2577,0),IF(IFERROR(AND(X2577&lt;&gt;"",Y2577&lt;&gt;"",Y2577-X2577&gt;Resumen!$B$8),FALSE()),Y2577-X2577,0)),"")</f>
        <v/>
      </c>
      <c r="AY2577" s="22" t="str">
        <f aca="false">IF(OR(IFERROR(AND(W2577&lt;&gt;"",Y2577&lt;&gt;"",Y2577-W2577&gt;Resumen!$B$8),FALSE()),IFERROR(AND(X2577&lt;&gt;"",Y2577&lt;&gt;"",Y2577-X2577&gt;Resumen!$B$8),FALSE())),TRIM("Lays tiene mayor markup que "&amp;IF(IFERROR(AND(W2577&lt;&gt;"",Y2577&lt;&gt;"",Y2577-W2577&gt;Resumen!$B$8),FALSE()),"Quento ","")&amp;IF(IFERROR(AND(X2577&lt;&gt;"",Y2577&lt;&gt;"",Y2577-X2577&gt;Resumen!$B$8),FALSE()),"Julicroc ","")&amp;"en este PDV"),"")</f>
        <v/>
      </c>
      <c r="AZ2577" s="22" t="str">
        <f aca="false">IF(COUNTIF('Plan Pehuamar - Lista'!$A$2:$A$167,A2577)&gt;0,"Sí","No")</f>
        <v>No</v>
      </c>
      <c r="BA2577" s="22" t="str">
        <f aca="false">IF(COUNTIF('Plan Combo 9+1'!$A$2:$A$226,A2577)&gt;0,"Sí","No")</f>
        <v>No</v>
      </c>
      <c r="BB2577" s="22" t="str">
        <f aca="false">IF(AH2577="","No",IF(BA2577="Sí",IF((AO2577-AH2577)&gt;Resumen!$B$6,"Sí","No"),IF((AO2577-AH2577)&gt;=Resumen!$B$132,"Sí","No")))</f>
        <v>No</v>
      </c>
      <c r="BC2577" s="22" t="str">
        <f aca="false">IF(AND(N2577="Sí",AL2577="Sí",AI2577=0),"Sí","No")</f>
        <v>No</v>
      </c>
      <c r="BD2577" s="22" t="str">
        <f aca="false">IF(COUNTIF('Plan 9+1 (con Pehuamar)'!$A$2:$A$227,A2577)&gt;0,"Sí","No")</f>
        <v>No</v>
      </c>
    </row>
    <row r="2578" customFormat="false" ht="15" hidden="false" customHeight="true" outlineLevel="0" collapsed="false">
      <c r="A2578" s="6" t="n">
        <v>200812</v>
      </c>
      <c r="B2578" s="6" t="n">
        <v>16</v>
      </c>
      <c r="C2578" s="6" t="n">
        <v>1603</v>
      </c>
      <c r="D2578" s="6" t="s">
        <v>315</v>
      </c>
      <c r="E2578" s="6" t="s">
        <v>2724</v>
      </c>
      <c r="F2578" s="6" t="s">
        <v>206</v>
      </c>
      <c r="G2578" s="6" t="s">
        <v>130</v>
      </c>
      <c r="H2578" s="6" t="s">
        <v>1715</v>
      </c>
      <c r="I2578" s="27" t="n">
        <v>15</v>
      </c>
      <c r="J2578" s="27" t="n">
        <v>30</v>
      </c>
      <c r="K2578" s="27" t="n">
        <v>18</v>
      </c>
      <c r="L2578" s="28" t="n">
        <f aca="false">I2578+J2578</f>
        <v>45</v>
      </c>
      <c r="M2578" s="28" t="n">
        <f aca="false">L2578+K2578</f>
        <v>63</v>
      </c>
      <c r="N2578" s="22" t="str">
        <f aca="false">IF(I2578&gt;0,"Sí","No")</f>
        <v>Sí</v>
      </c>
      <c r="O2578" s="22" t="str">
        <f aca="false">IF(J2578&gt;0,"Sí","No")</f>
        <v>Sí</v>
      </c>
      <c r="P2578" s="22" t="str">
        <f aca="false">IF(K2578&gt;0,"Sí","No")</f>
        <v>Sí</v>
      </c>
      <c r="Q2578" s="22" t="str">
        <f aca="false">IF(OR(I2578&gt;0,J2578&gt;0),"Sí","No")</f>
        <v>Sí</v>
      </c>
      <c r="R2578" s="27" t="n">
        <v>2000</v>
      </c>
      <c r="S2578" s="27" t="n">
        <v>2800</v>
      </c>
      <c r="T2578" s="27" t="n">
        <v>1200</v>
      </c>
      <c r="U2578" s="27" t="n">
        <v>1900</v>
      </c>
      <c r="V2578" s="27" t="n">
        <v>3500</v>
      </c>
      <c r="W2578" s="12" t="n">
        <f aca="false">IF(AND(I2578&gt;0,R2578&gt;0),(S2578-R2578)/R2578,"")</f>
        <v>0.4</v>
      </c>
      <c r="X2578" s="12" t="n">
        <f aca="false">IF(AND(J2578&gt;0,T2578&gt;0),(U2578-T2578)/T2578,"")</f>
        <v>0.583333333333333</v>
      </c>
      <c r="Y2578" s="12" t="n">
        <f aca="false">IF(AND(K2578&gt;0,V2578&gt;0),(V2578-Resumen!$B$7)/Resumen!$B$7,"")</f>
        <v>0.4</v>
      </c>
      <c r="Z2578" s="28" t="n">
        <f aca="false">IF(AND(K2578&gt;0,I2578&gt;0,V2578&gt;0,S2578&gt;0),V2578-S2578,"")</f>
        <v>700</v>
      </c>
      <c r="AA2578" s="12" t="n">
        <f aca="false">IF(Z2578&lt;&gt;"",Z2578/S2578,"")</f>
        <v>0.25</v>
      </c>
      <c r="AB2578" s="28" t="n">
        <f aca="false">IF(AND(K2578&gt;0,J2578&gt;0,V2578&gt;0,U2578&gt;0),V2578-U2578,"")</f>
        <v>1600</v>
      </c>
      <c r="AC2578" s="12" t="n">
        <f aca="false">IF(AB2578&lt;&gt;"",AB2578/U2578,"")</f>
        <v>0.842105263157895</v>
      </c>
      <c r="AD2578" s="27" t="n">
        <v>4</v>
      </c>
      <c r="AE2578" s="27" t="n">
        <v>3</v>
      </c>
      <c r="AF2578" s="27" t="n">
        <v>4</v>
      </c>
      <c r="AG2578" s="28" t="n">
        <f aca="false">AD2578+AE2578+AF2578</f>
        <v>11</v>
      </c>
      <c r="AH2578" s="12" t="n">
        <f aca="false">IF(AG2578&gt;0,AD2578/AG2578,"")</f>
        <v>0.363636363636364</v>
      </c>
      <c r="AI2578" s="27" t="n">
        <v>1</v>
      </c>
      <c r="AJ2578" s="27" t="n">
        <v>1</v>
      </c>
      <c r="AK2578" s="27" t="n">
        <v>1</v>
      </c>
      <c r="AL2578" s="22" t="str">
        <f aca="false">IF(OR(AJ2578&gt;0,AK2578&gt;0),"Sí","No")</f>
        <v>Sí</v>
      </c>
      <c r="AM2578" s="6" t="s">
        <v>198</v>
      </c>
      <c r="AN2578" s="6" t="s">
        <v>198</v>
      </c>
      <c r="AO2578" s="12" t="n">
        <f aca="false">IF(M2578&gt;0,K2578/M2578,"")</f>
        <v>0.285714285714286</v>
      </c>
      <c r="AP2578" s="22" t="str">
        <f aca="false">IF(M2578&gt;=Resumen!$B$5,"Alto","Bajo")</f>
        <v>Alto</v>
      </c>
      <c r="AQ2578" s="22" t="str">
        <f aca="false">IF(AO2578&gt;=Resumen!$B$28,"Alto","Bajo")</f>
        <v>Bajo</v>
      </c>
      <c r="AR2578" s="22" t="str">
        <f aca="false">AP2578&amp;" Potencial / "&amp;AQ2578&amp;" Share"</f>
        <v>Alto Potencial / Bajo Share</v>
      </c>
      <c r="AS2578" s="22" t="str">
        <f aca="false">IF(Q2578="Sí",IF(AO2578&gt;=Resumen!$B$29,"Alto","Bajo"),"")</f>
        <v>Bajo</v>
      </c>
      <c r="AT2578" s="22" t="str">
        <f aca="false">IF(AS2578&lt;&gt;"",AP2578&amp;" Potencial / "&amp;AS2578&amp;" Share","")</f>
        <v>Alto Potencial / Bajo Share</v>
      </c>
      <c r="AU2578" s="22" t="str">
        <f aca="false">IF(AH2578="","Sin dato",IF(AH2578-AO2578&gt;Resumen!$B$6,"Sobre-exhibido",IF(AO2578-AH2578&gt;Resumen!$B$6,"Sub-exhibido","En línea")))</f>
        <v>Sobre-exhibido</v>
      </c>
      <c r="AV2578" s="22" t="n">
        <f aca="false">IF(AT2578="","",IF(AT2578="Alto Potencial / Bajo Share",1,IF(AT2578="Alto Potencial / Alto Share",2,IF(AT2578="Bajo Potencial / Alto Share",3,4))))</f>
        <v>1</v>
      </c>
      <c r="AW2578" s="22" t="str">
        <f aca="false">IF(Q2578="No","Sin competencia directa",IF(AV2578=1,"1 - Foco Conquista (Alto Pot / Bajo Share)",IF(AV2578=2,"2 - Foco Defensa (Alto Pot / Alto Share)",IF(AV2578=3,"3 - Monitoreo (Bajo Pot / Alto Share)","4 - Baja Prioridad (Bajo Pot / Bajo Share)"))))</f>
        <v>1 - Foco Conquista (Alto Pot / Bajo Share)</v>
      </c>
      <c r="AX2578" s="12" t="str">
        <f aca="false">IF(OR(IFERROR(AND(W2578&lt;&gt;"",Y2578&lt;&gt;"",Y2578-W2578&gt;Resumen!$B$8),FALSE()),IFERROR(AND(X2578&lt;&gt;"",Y2578&lt;&gt;"",Y2578-X2578&gt;Resumen!$B$8),FALSE())),MAX(IF(IFERROR(AND(W2578&lt;&gt;"",Y2578&lt;&gt;"",Y2578-W2578&gt;Resumen!$B$8),FALSE()),Y2578-W2578,0),IF(IFERROR(AND(X2578&lt;&gt;"",Y2578&lt;&gt;"",Y2578-X2578&gt;Resumen!$B$8),FALSE()),Y2578-X2578,0)),"")</f>
        <v/>
      </c>
      <c r="AY2578" s="22" t="str">
        <f aca="false">IF(OR(IFERROR(AND(W2578&lt;&gt;"",Y2578&lt;&gt;"",Y2578-W2578&gt;Resumen!$B$8),FALSE()),IFERROR(AND(X2578&lt;&gt;"",Y2578&lt;&gt;"",Y2578-X2578&gt;Resumen!$B$8),FALSE())),TRIM("Lays tiene mayor markup que "&amp;IF(IFERROR(AND(W2578&lt;&gt;"",Y2578&lt;&gt;"",Y2578-W2578&gt;Resumen!$B$8),FALSE()),"Quento ","")&amp;IF(IFERROR(AND(X2578&lt;&gt;"",Y2578&lt;&gt;"",Y2578-X2578&gt;Resumen!$B$8),FALSE()),"Julicroc ","")&amp;"en este PDV"),"")</f>
        <v/>
      </c>
      <c r="AZ2578" s="22" t="str">
        <f aca="false">IF(COUNTIF('Plan Pehuamar - Lista'!$A$2:$A$167,A2578)&gt;0,"Sí","No")</f>
        <v>No</v>
      </c>
      <c r="BA2578" s="22" t="str">
        <f aca="false">IF(COUNTIF('Plan Combo 9+1'!$A$2:$A$226,A2578)&gt;0,"Sí","No")</f>
        <v>No</v>
      </c>
      <c r="BB2578" s="22" t="str">
        <f aca="false">IF(AH2578="","No",IF(BA2578="Sí",IF((AO2578-AH2578)&gt;Resumen!$B$6,"Sí","No"),IF((AO2578-AH2578)&gt;=Resumen!$B$132,"Sí","No")))</f>
        <v>No</v>
      </c>
      <c r="BC2578" s="22" t="str">
        <f aca="false">IF(AND(N2578="Sí",AL2578="Sí",AI2578=0),"Sí","No")</f>
        <v>No</v>
      </c>
      <c r="BD2578" s="22" t="str">
        <f aca="false">IF(COUNTIF('Plan 9+1 (con Pehuamar)'!$A$2:$A$227,A2578)&gt;0,"Sí","No")</f>
        <v>No</v>
      </c>
    </row>
    <row r="2579" customFormat="false" ht="15" hidden="false" customHeight="true" outlineLevel="0" collapsed="false">
      <c r="A2579" s="6" t="n">
        <v>200815</v>
      </c>
      <c r="B2579" s="6" t="n">
        <v>16</v>
      </c>
      <c r="C2579" s="6" t="n">
        <v>1603</v>
      </c>
      <c r="D2579" s="6" t="s">
        <v>315</v>
      </c>
      <c r="E2579" s="6" t="s">
        <v>2725</v>
      </c>
      <c r="F2579" s="6" t="s">
        <v>466</v>
      </c>
      <c r="G2579" s="6" t="s">
        <v>130</v>
      </c>
      <c r="H2579" s="6" t="s">
        <v>1715</v>
      </c>
      <c r="I2579" s="27" t="n">
        <v>20</v>
      </c>
      <c r="J2579" s="27" t="n">
        <v>35</v>
      </c>
      <c r="K2579" s="27" t="n">
        <v>20</v>
      </c>
      <c r="L2579" s="28" t="n">
        <f aca="false">I2579+J2579</f>
        <v>55</v>
      </c>
      <c r="M2579" s="28" t="n">
        <f aca="false">L2579+K2579</f>
        <v>75</v>
      </c>
      <c r="N2579" s="22" t="str">
        <f aca="false">IF(I2579&gt;0,"Sí","No")</f>
        <v>Sí</v>
      </c>
      <c r="O2579" s="22" t="str">
        <f aca="false">IF(J2579&gt;0,"Sí","No")</f>
        <v>Sí</v>
      </c>
      <c r="P2579" s="22" t="str">
        <f aca="false">IF(K2579&gt;0,"Sí","No")</f>
        <v>Sí</v>
      </c>
      <c r="Q2579" s="22" t="str">
        <f aca="false">IF(OR(I2579&gt;0,J2579&gt;0),"Sí","No")</f>
        <v>Sí</v>
      </c>
      <c r="R2579" s="27" t="n">
        <v>2000</v>
      </c>
      <c r="S2579" s="27" t="n">
        <v>3000</v>
      </c>
      <c r="T2579" s="27" t="n">
        <v>1200</v>
      </c>
      <c r="U2579" s="27" t="n">
        <v>2000</v>
      </c>
      <c r="V2579" s="27" t="n">
        <v>3600</v>
      </c>
      <c r="W2579" s="12" t="n">
        <f aca="false">IF(AND(I2579&gt;0,R2579&gt;0),(S2579-R2579)/R2579,"")</f>
        <v>0.5</v>
      </c>
      <c r="X2579" s="12" t="n">
        <f aca="false">IF(AND(J2579&gt;0,T2579&gt;0),(U2579-T2579)/T2579,"")</f>
        <v>0.666666666666667</v>
      </c>
      <c r="Y2579" s="12" t="n">
        <f aca="false">IF(AND(K2579&gt;0,V2579&gt;0),(V2579-Resumen!$B$7)/Resumen!$B$7,"")</f>
        <v>0.44</v>
      </c>
      <c r="Z2579" s="28" t="n">
        <f aca="false">IF(AND(K2579&gt;0,I2579&gt;0,V2579&gt;0,S2579&gt;0),V2579-S2579,"")</f>
        <v>600</v>
      </c>
      <c r="AA2579" s="12" t="n">
        <f aca="false">IF(Z2579&lt;&gt;"",Z2579/S2579,"")</f>
        <v>0.2</v>
      </c>
      <c r="AB2579" s="28" t="n">
        <f aca="false">IF(AND(K2579&gt;0,J2579&gt;0,V2579&gt;0,U2579&gt;0),V2579-U2579,"")</f>
        <v>1600</v>
      </c>
      <c r="AC2579" s="12" t="n">
        <f aca="false">IF(AB2579&lt;&gt;"",AB2579/U2579,"")</f>
        <v>0.8</v>
      </c>
      <c r="AD2579" s="27" t="n">
        <v>5</v>
      </c>
      <c r="AE2579" s="27" t="n">
        <v>4</v>
      </c>
      <c r="AF2579" s="27" t="n">
        <v>5</v>
      </c>
      <c r="AG2579" s="28" t="n">
        <f aca="false">AD2579+AE2579+AF2579</f>
        <v>14</v>
      </c>
      <c r="AH2579" s="12" t="n">
        <f aca="false">IF(AG2579&gt;0,AD2579/AG2579,"")</f>
        <v>0.357142857142857</v>
      </c>
      <c r="AI2579" s="27" t="n">
        <v>1</v>
      </c>
      <c r="AJ2579" s="27" t="n">
        <v>1</v>
      </c>
      <c r="AK2579" s="27" t="n">
        <v>1</v>
      </c>
      <c r="AL2579" s="22" t="str">
        <f aca="false">IF(OR(AJ2579&gt;0,AK2579&gt;0),"Sí","No")</f>
        <v>Sí</v>
      </c>
      <c r="AM2579" s="6" t="s">
        <v>198</v>
      </c>
      <c r="AN2579" s="6" t="s">
        <v>198</v>
      </c>
      <c r="AO2579" s="12" t="n">
        <f aca="false">IF(M2579&gt;0,K2579/M2579,"")</f>
        <v>0.266666666666667</v>
      </c>
      <c r="AP2579" s="22" t="str">
        <f aca="false">IF(M2579&gt;=Resumen!$B$5,"Alto","Bajo")</f>
        <v>Alto</v>
      </c>
      <c r="AQ2579" s="22" t="str">
        <f aca="false">IF(AO2579&gt;=Resumen!$B$28,"Alto","Bajo")</f>
        <v>Bajo</v>
      </c>
      <c r="AR2579" s="22" t="str">
        <f aca="false">AP2579&amp;" Potencial / "&amp;AQ2579&amp;" Share"</f>
        <v>Alto Potencial / Bajo Share</v>
      </c>
      <c r="AS2579" s="22" t="str">
        <f aca="false">IF(Q2579="Sí",IF(AO2579&gt;=Resumen!$B$29,"Alto","Bajo"),"")</f>
        <v>Bajo</v>
      </c>
      <c r="AT2579" s="22" t="str">
        <f aca="false">IF(AS2579&lt;&gt;"",AP2579&amp;" Potencial / "&amp;AS2579&amp;" Share","")</f>
        <v>Alto Potencial / Bajo Share</v>
      </c>
      <c r="AU2579" s="22" t="str">
        <f aca="false">IF(AH2579="","Sin dato",IF(AH2579-AO2579&gt;Resumen!$B$6,"Sobre-exhibido",IF(AO2579-AH2579&gt;Resumen!$B$6,"Sub-exhibido","En línea")))</f>
        <v>Sobre-exhibido</v>
      </c>
      <c r="AV2579" s="22" t="n">
        <f aca="false">IF(AT2579="","",IF(AT2579="Alto Potencial / Bajo Share",1,IF(AT2579="Alto Potencial / Alto Share",2,IF(AT2579="Bajo Potencial / Alto Share",3,4))))</f>
        <v>1</v>
      </c>
      <c r="AW2579" s="22" t="str">
        <f aca="false">IF(Q2579="No","Sin competencia directa",IF(AV2579=1,"1 - Foco Conquista (Alto Pot / Bajo Share)",IF(AV2579=2,"2 - Foco Defensa (Alto Pot / Alto Share)",IF(AV2579=3,"3 - Monitoreo (Bajo Pot / Alto Share)","4 - Baja Prioridad (Bajo Pot / Bajo Share)"))))</f>
        <v>1 - Foco Conquista (Alto Pot / Bajo Share)</v>
      </c>
      <c r="AX2579" s="12" t="str">
        <f aca="false">IF(OR(IFERROR(AND(W2579&lt;&gt;"",Y2579&lt;&gt;"",Y2579-W2579&gt;Resumen!$B$8),FALSE()),IFERROR(AND(X2579&lt;&gt;"",Y2579&lt;&gt;"",Y2579-X2579&gt;Resumen!$B$8),FALSE())),MAX(IF(IFERROR(AND(W2579&lt;&gt;"",Y2579&lt;&gt;"",Y2579-W2579&gt;Resumen!$B$8),FALSE()),Y2579-W2579,0),IF(IFERROR(AND(X2579&lt;&gt;"",Y2579&lt;&gt;"",Y2579-X2579&gt;Resumen!$B$8),FALSE()),Y2579-X2579,0)),"")</f>
        <v/>
      </c>
      <c r="AY2579" s="22" t="str">
        <f aca="false">IF(OR(IFERROR(AND(W2579&lt;&gt;"",Y2579&lt;&gt;"",Y2579-W2579&gt;Resumen!$B$8),FALSE()),IFERROR(AND(X2579&lt;&gt;"",Y2579&lt;&gt;"",Y2579-X2579&gt;Resumen!$B$8),FALSE())),TRIM("Lays tiene mayor markup que "&amp;IF(IFERROR(AND(W2579&lt;&gt;"",Y2579&lt;&gt;"",Y2579-W2579&gt;Resumen!$B$8),FALSE()),"Quento ","")&amp;IF(IFERROR(AND(X2579&lt;&gt;"",Y2579&lt;&gt;"",Y2579-X2579&gt;Resumen!$B$8),FALSE()),"Julicroc ","")&amp;"en este PDV"),"")</f>
        <v/>
      </c>
      <c r="AZ2579" s="22" t="str">
        <f aca="false">IF(COUNTIF('Plan Pehuamar - Lista'!$A$2:$A$167,A2579)&gt;0,"Sí","No")</f>
        <v>No</v>
      </c>
      <c r="BA2579" s="22" t="str">
        <f aca="false">IF(COUNTIF('Plan Combo 9+1'!$A$2:$A$226,A2579)&gt;0,"Sí","No")</f>
        <v>No</v>
      </c>
      <c r="BB2579" s="22" t="str">
        <f aca="false">IF(AH2579="","No",IF(BA2579="Sí",IF((AO2579-AH2579)&gt;Resumen!$B$6,"Sí","No"),IF((AO2579-AH2579)&gt;=Resumen!$B$132,"Sí","No")))</f>
        <v>No</v>
      </c>
      <c r="BC2579" s="22" t="str">
        <f aca="false">IF(AND(N2579="Sí",AL2579="Sí",AI2579=0),"Sí","No")</f>
        <v>No</v>
      </c>
      <c r="BD2579" s="22" t="str">
        <f aca="false">IF(COUNTIF('Plan 9+1 (con Pehuamar)'!$A$2:$A$227,A2579)&gt;0,"Sí","No")</f>
        <v>No</v>
      </c>
    </row>
    <row r="2580" customFormat="false" ht="15" hidden="false" customHeight="true" outlineLevel="0" collapsed="false">
      <c r="A2580" s="6" t="n">
        <v>200824</v>
      </c>
      <c r="B2580" s="6" t="n">
        <v>16</v>
      </c>
      <c r="C2580" s="6" t="n">
        <v>1603</v>
      </c>
      <c r="D2580" s="6" t="s">
        <v>315</v>
      </c>
      <c r="E2580" s="6" t="s">
        <v>2726</v>
      </c>
      <c r="F2580" s="6" t="s">
        <v>201</v>
      </c>
      <c r="G2580" s="6" t="s">
        <v>130</v>
      </c>
      <c r="H2580" s="6" t="s">
        <v>1715</v>
      </c>
      <c r="I2580" s="27" t="n">
        <v>10</v>
      </c>
      <c r="J2580" s="27" t="n">
        <v>15</v>
      </c>
      <c r="K2580" s="27" t="n">
        <v>0</v>
      </c>
      <c r="L2580" s="28" t="n">
        <f aca="false">I2580+J2580</f>
        <v>25</v>
      </c>
      <c r="M2580" s="28" t="n">
        <f aca="false">L2580+K2580</f>
        <v>25</v>
      </c>
      <c r="N2580" s="22" t="str">
        <f aca="false">IF(I2580&gt;0,"Sí","No")</f>
        <v>Sí</v>
      </c>
      <c r="O2580" s="22" t="str">
        <f aca="false">IF(J2580&gt;0,"Sí","No")</f>
        <v>Sí</v>
      </c>
      <c r="P2580" s="22" t="str">
        <f aca="false">IF(K2580&gt;0,"Sí","No")</f>
        <v>No</v>
      </c>
      <c r="Q2580" s="22" t="str">
        <f aca="false">IF(OR(I2580&gt;0,J2580&gt;0),"Sí","No")</f>
        <v>Sí</v>
      </c>
      <c r="R2580" s="27" t="n">
        <v>1750</v>
      </c>
      <c r="S2580" s="27" t="n">
        <v>2500</v>
      </c>
      <c r="T2580" s="27" t="n">
        <v>1200</v>
      </c>
      <c r="U2580" s="27" t="n">
        <v>2000</v>
      </c>
      <c r="V2580" s="27"/>
      <c r="W2580" s="12" t="n">
        <f aca="false">IF(AND(I2580&gt;0,R2580&gt;0),(S2580-R2580)/R2580,"")</f>
        <v>0.428571428571429</v>
      </c>
      <c r="X2580" s="12" t="n">
        <f aca="false">IF(AND(J2580&gt;0,T2580&gt;0),(U2580-T2580)/T2580,"")</f>
        <v>0.666666666666667</v>
      </c>
      <c r="Y2580" s="12" t="str">
        <f aca="false">IF(AND(K2580&gt;0,V2580&gt;0),(V2580-Resumen!$B$7)/Resumen!$B$7,"")</f>
        <v/>
      </c>
      <c r="Z2580" s="28" t="str">
        <f aca="false">IF(AND(K2580&gt;0,I2580&gt;0,V2580&gt;0,S2580&gt;0),V2580-S2580,"")</f>
        <v/>
      </c>
      <c r="AA2580" s="12" t="str">
        <f aca="false">IF(Z2580&lt;&gt;"",Z2580/S2580,"")</f>
        <v/>
      </c>
      <c r="AB2580" s="28" t="str">
        <f aca="false">IF(AND(K2580&gt;0,J2580&gt;0,V2580&gt;0,U2580&gt;0),V2580-U2580,"")</f>
        <v/>
      </c>
      <c r="AC2580" s="12" t="str">
        <f aca="false">IF(AB2580&lt;&gt;"",AB2580/U2580,"")</f>
        <v/>
      </c>
      <c r="AD2580" s="27" t="n">
        <v>0</v>
      </c>
      <c r="AE2580" s="27" t="n">
        <v>2</v>
      </c>
      <c r="AF2580" s="27" t="n">
        <v>3</v>
      </c>
      <c r="AG2580" s="28" t="n">
        <f aca="false">AD2580+AE2580+AF2580</f>
        <v>5</v>
      </c>
      <c r="AH2580" s="12" t="n">
        <f aca="false">IF(AG2580&gt;0,AD2580/AG2580,"")</f>
        <v>0</v>
      </c>
      <c r="AI2580" s="27" t="n">
        <v>0</v>
      </c>
      <c r="AJ2580" s="27" t="n">
        <v>0</v>
      </c>
      <c r="AK2580" s="27" t="n">
        <v>1</v>
      </c>
      <c r="AL2580" s="22" t="str">
        <f aca="false">IF(OR(AJ2580&gt;0,AK2580&gt;0),"Sí","No")</f>
        <v>Sí</v>
      </c>
      <c r="AM2580" s="6" t="s">
        <v>198</v>
      </c>
      <c r="AN2580" s="6" t="s">
        <v>198</v>
      </c>
      <c r="AO2580" s="12" t="n">
        <f aca="false">IF(M2580&gt;0,K2580/M2580,"")</f>
        <v>0</v>
      </c>
      <c r="AP2580" s="22" t="str">
        <f aca="false">IF(M2580&gt;=Resumen!$B$5,"Alto","Bajo")</f>
        <v>Bajo</v>
      </c>
      <c r="AQ2580" s="22" t="str">
        <f aca="false">IF(AO2580&gt;=Resumen!$B$28,"Alto","Bajo")</f>
        <v>Bajo</v>
      </c>
      <c r="AR2580" s="22" t="str">
        <f aca="false">AP2580&amp;" Potencial / "&amp;AQ2580&amp;" Share"</f>
        <v>Bajo Potencial / Bajo Share</v>
      </c>
      <c r="AS2580" s="22" t="str">
        <f aca="false">IF(Q2580="Sí",IF(AO2580&gt;=Resumen!$B$29,"Alto","Bajo"),"")</f>
        <v>Bajo</v>
      </c>
      <c r="AT2580" s="22" t="str">
        <f aca="false">IF(AS2580&lt;&gt;"",AP2580&amp;" Potencial / "&amp;AS2580&amp;" Share","")</f>
        <v>Bajo Potencial / Bajo Share</v>
      </c>
      <c r="AU2580" s="22" t="str">
        <f aca="false">IF(AH2580="","Sin dato",IF(AH2580-AO2580&gt;Resumen!$B$6,"Sobre-exhibido",IF(AO2580-AH2580&gt;Resumen!$B$6,"Sub-exhibido","En línea")))</f>
        <v>En línea</v>
      </c>
      <c r="AV2580" s="22" t="n">
        <f aca="false">IF(AT2580="","",IF(AT2580="Alto Potencial / Bajo Share",1,IF(AT2580="Alto Potencial / Alto Share",2,IF(AT2580="Bajo Potencial / Alto Share",3,4))))</f>
        <v>4</v>
      </c>
      <c r="AW2580" s="22" t="str">
        <f aca="false">IF(Q2580="No","Sin competencia directa",IF(AV2580=1,"1 - Foco Conquista (Alto Pot / Bajo Share)",IF(AV2580=2,"2 - Foco Defensa (Alto Pot / Alto Share)",IF(AV2580=3,"3 - Monitoreo (Bajo Pot / Alto Share)","4 - Baja Prioridad (Bajo Pot / Bajo Share)"))))</f>
        <v>4 - Baja Prioridad (Bajo Pot / Bajo Share)</v>
      </c>
      <c r="AX2580" s="12" t="str">
        <f aca="false">IF(OR(IFERROR(AND(W2580&lt;&gt;"",Y2580&lt;&gt;"",Y2580-W2580&gt;Resumen!$B$8),FALSE()),IFERROR(AND(X2580&lt;&gt;"",Y2580&lt;&gt;"",Y2580-X2580&gt;Resumen!$B$8),FALSE())),MAX(IF(IFERROR(AND(W2580&lt;&gt;"",Y2580&lt;&gt;"",Y2580-W2580&gt;Resumen!$B$8),FALSE()),Y2580-W2580,0),IF(IFERROR(AND(X2580&lt;&gt;"",Y2580&lt;&gt;"",Y2580-X2580&gt;Resumen!$B$8),FALSE()),Y2580-X2580,0)),"")</f>
        <v/>
      </c>
      <c r="AY2580" s="22" t="str">
        <f aca="false">IF(OR(IFERROR(AND(W2580&lt;&gt;"",Y2580&lt;&gt;"",Y2580-W2580&gt;Resumen!$B$8),FALSE()),IFERROR(AND(X2580&lt;&gt;"",Y2580&lt;&gt;"",Y2580-X2580&gt;Resumen!$B$8),FALSE())),TRIM("Lays tiene mayor markup que "&amp;IF(IFERROR(AND(W2580&lt;&gt;"",Y2580&lt;&gt;"",Y2580-W2580&gt;Resumen!$B$8),FALSE()),"Quento ","")&amp;IF(IFERROR(AND(X2580&lt;&gt;"",Y2580&lt;&gt;"",Y2580-X2580&gt;Resumen!$B$8),FALSE()),"Julicroc ","")&amp;"en este PDV"),"")</f>
        <v/>
      </c>
      <c r="AZ2580" s="22" t="str">
        <f aca="false">IF(COUNTIF('Plan Pehuamar - Lista'!$A$2:$A$167,A2580)&gt;0,"Sí","No")</f>
        <v>No</v>
      </c>
      <c r="BA2580" s="22" t="str">
        <f aca="false">IF(COUNTIF('Plan Combo 9+1'!$A$2:$A$226,A2580)&gt;0,"Sí","No")</f>
        <v>No</v>
      </c>
      <c r="BB2580" s="22" t="str">
        <f aca="false">IF(AH2580="","No",IF(BA2580="Sí",IF((AO2580-AH2580)&gt;Resumen!$B$6,"Sí","No"),IF((AO2580-AH2580)&gt;=Resumen!$B$132,"Sí","No")))</f>
        <v>No</v>
      </c>
      <c r="BC2580" s="22" t="str">
        <f aca="false">IF(AND(N2580="Sí",AL2580="Sí",AI2580=0),"Sí","No")</f>
        <v>Sí</v>
      </c>
      <c r="BD2580" s="22" t="str">
        <f aca="false">IF(COUNTIF('Plan 9+1 (con Pehuamar)'!$A$2:$A$227,A2580)&gt;0,"Sí","No")</f>
        <v>No</v>
      </c>
    </row>
    <row r="2581" customFormat="false" ht="15" hidden="false" customHeight="true" outlineLevel="0" collapsed="false">
      <c r="A2581" s="6" t="n">
        <v>200825</v>
      </c>
      <c r="B2581" s="6" t="n">
        <v>16</v>
      </c>
      <c r="C2581" s="6" t="n">
        <v>1603</v>
      </c>
      <c r="D2581" s="6" t="s">
        <v>315</v>
      </c>
      <c r="E2581" s="6" t="s">
        <v>2727</v>
      </c>
      <c r="F2581" s="6" t="s">
        <v>196</v>
      </c>
      <c r="G2581" s="6" t="s">
        <v>130</v>
      </c>
      <c r="H2581" s="6" t="s">
        <v>1715</v>
      </c>
      <c r="I2581" s="27" t="n">
        <v>10</v>
      </c>
      <c r="J2581" s="27" t="n">
        <v>15</v>
      </c>
      <c r="K2581" s="27" t="n">
        <v>5</v>
      </c>
      <c r="L2581" s="28" t="n">
        <f aca="false">I2581+J2581</f>
        <v>25</v>
      </c>
      <c r="M2581" s="28" t="n">
        <f aca="false">L2581+K2581</f>
        <v>30</v>
      </c>
      <c r="N2581" s="22" t="str">
        <f aca="false">IF(I2581&gt;0,"Sí","No")</f>
        <v>Sí</v>
      </c>
      <c r="O2581" s="22" t="str">
        <f aca="false">IF(J2581&gt;0,"Sí","No")</f>
        <v>Sí</v>
      </c>
      <c r="P2581" s="22" t="str">
        <f aca="false">IF(K2581&gt;0,"Sí","No")</f>
        <v>Sí</v>
      </c>
      <c r="Q2581" s="22" t="str">
        <f aca="false">IF(OR(I2581&gt;0,J2581&gt;0),"Sí","No")</f>
        <v>Sí</v>
      </c>
      <c r="R2581" s="27" t="n">
        <v>1750</v>
      </c>
      <c r="S2581" s="27" t="n">
        <v>2500</v>
      </c>
      <c r="T2581" s="27" t="n">
        <v>1200</v>
      </c>
      <c r="U2581" s="27" t="n">
        <v>1900</v>
      </c>
      <c r="V2581" s="27" t="n">
        <v>3500</v>
      </c>
      <c r="W2581" s="12" t="n">
        <f aca="false">IF(AND(I2581&gt;0,R2581&gt;0),(S2581-R2581)/R2581,"")</f>
        <v>0.428571428571429</v>
      </c>
      <c r="X2581" s="12" t="n">
        <f aca="false">IF(AND(J2581&gt;0,T2581&gt;0),(U2581-T2581)/T2581,"")</f>
        <v>0.583333333333333</v>
      </c>
      <c r="Y2581" s="12" t="n">
        <f aca="false">IF(AND(K2581&gt;0,V2581&gt;0),(V2581-Resumen!$B$7)/Resumen!$B$7,"")</f>
        <v>0.4</v>
      </c>
      <c r="Z2581" s="28" t="n">
        <f aca="false">IF(AND(K2581&gt;0,I2581&gt;0,V2581&gt;0,S2581&gt;0),V2581-S2581,"")</f>
        <v>1000</v>
      </c>
      <c r="AA2581" s="12" t="n">
        <f aca="false">IF(Z2581&lt;&gt;"",Z2581/S2581,"")</f>
        <v>0.4</v>
      </c>
      <c r="AB2581" s="28" t="n">
        <f aca="false">IF(AND(K2581&gt;0,J2581&gt;0,V2581&gt;0,U2581&gt;0),V2581-U2581,"")</f>
        <v>1600</v>
      </c>
      <c r="AC2581" s="12" t="n">
        <f aca="false">IF(AB2581&lt;&gt;"",AB2581/U2581,"")</f>
        <v>0.842105263157895</v>
      </c>
      <c r="AD2581" s="27" t="n">
        <v>2</v>
      </c>
      <c r="AE2581" s="27" t="n">
        <v>2</v>
      </c>
      <c r="AF2581" s="27" t="n">
        <v>4</v>
      </c>
      <c r="AG2581" s="28" t="n">
        <f aca="false">AD2581+AE2581+AF2581</f>
        <v>8</v>
      </c>
      <c r="AH2581" s="12" t="n">
        <f aca="false">IF(AG2581&gt;0,AD2581/AG2581,"")</f>
        <v>0.25</v>
      </c>
      <c r="AI2581" s="27" t="n">
        <v>1</v>
      </c>
      <c r="AJ2581" s="27" t="n">
        <v>0</v>
      </c>
      <c r="AK2581" s="27" t="n">
        <v>1</v>
      </c>
      <c r="AL2581" s="22" t="str">
        <f aca="false">IF(OR(AJ2581&gt;0,AK2581&gt;0),"Sí","No")</f>
        <v>Sí</v>
      </c>
      <c r="AM2581" s="6" t="s">
        <v>198</v>
      </c>
      <c r="AN2581" s="6" t="s">
        <v>198</v>
      </c>
      <c r="AO2581" s="12" t="n">
        <f aca="false">IF(M2581&gt;0,K2581/M2581,"")</f>
        <v>0.166666666666667</v>
      </c>
      <c r="AP2581" s="22" t="str">
        <f aca="false">IF(M2581&gt;=Resumen!$B$5,"Alto","Bajo")</f>
        <v>Bajo</v>
      </c>
      <c r="AQ2581" s="22" t="str">
        <f aca="false">IF(AO2581&gt;=Resumen!$B$28,"Alto","Bajo")</f>
        <v>Bajo</v>
      </c>
      <c r="AR2581" s="22" t="str">
        <f aca="false">AP2581&amp;" Potencial / "&amp;AQ2581&amp;" Share"</f>
        <v>Bajo Potencial / Bajo Share</v>
      </c>
      <c r="AS2581" s="22" t="str">
        <f aca="false">IF(Q2581="Sí",IF(AO2581&gt;=Resumen!$B$29,"Alto","Bajo"),"")</f>
        <v>Bajo</v>
      </c>
      <c r="AT2581" s="22" t="str">
        <f aca="false">IF(AS2581&lt;&gt;"",AP2581&amp;" Potencial / "&amp;AS2581&amp;" Share","")</f>
        <v>Bajo Potencial / Bajo Share</v>
      </c>
      <c r="AU2581" s="22" t="str">
        <f aca="false">IF(AH2581="","Sin dato",IF(AH2581-AO2581&gt;Resumen!$B$6,"Sobre-exhibido",IF(AO2581-AH2581&gt;Resumen!$B$6,"Sub-exhibido","En línea")))</f>
        <v>Sobre-exhibido</v>
      </c>
      <c r="AV2581" s="22" t="n">
        <f aca="false">IF(AT2581="","",IF(AT2581="Alto Potencial / Bajo Share",1,IF(AT2581="Alto Potencial / Alto Share",2,IF(AT2581="Bajo Potencial / Alto Share",3,4))))</f>
        <v>4</v>
      </c>
      <c r="AW2581" s="22" t="str">
        <f aca="false">IF(Q2581="No","Sin competencia directa",IF(AV2581=1,"1 - Foco Conquista (Alto Pot / Bajo Share)",IF(AV2581=2,"2 - Foco Defensa (Alto Pot / Alto Share)",IF(AV2581=3,"3 - Monitoreo (Bajo Pot / Alto Share)","4 - Baja Prioridad (Bajo Pot / Bajo Share)"))))</f>
        <v>4 - Baja Prioridad (Bajo Pot / Bajo Share)</v>
      </c>
      <c r="AX2581" s="12" t="str">
        <f aca="false">IF(OR(IFERROR(AND(W2581&lt;&gt;"",Y2581&lt;&gt;"",Y2581-W2581&gt;Resumen!$B$8),FALSE()),IFERROR(AND(X2581&lt;&gt;"",Y2581&lt;&gt;"",Y2581-X2581&gt;Resumen!$B$8),FALSE())),MAX(IF(IFERROR(AND(W2581&lt;&gt;"",Y2581&lt;&gt;"",Y2581-W2581&gt;Resumen!$B$8),FALSE()),Y2581-W2581,0),IF(IFERROR(AND(X2581&lt;&gt;"",Y2581&lt;&gt;"",Y2581-X2581&gt;Resumen!$B$8),FALSE()),Y2581-X2581,0)),"")</f>
        <v/>
      </c>
      <c r="AY2581" s="22" t="str">
        <f aca="false">IF(OR(IFERROR(AND(W2581&lt;&gt;"",Y2581&lt;&gt;"",Y2581-W2581&gt;Resumen!$B$8),FALSE()),IFERROR(AND(X2581&lt;&gt;"",Y2581&lt;&gt;"",Y2581-X2581&gt;Resumen!$B$8),FALSE())),TRIM("Lays tiene mayor markup que "&amp;IF(IFERROR(AND(W2581&lt;&gt;"",Y2581&lt;&gt;"",Y2581-W2581&gt;Resumen!$B$8),FALSE()),"Quento ","")&amp;IF(IFERROR(AND(X2581&lt;&gt;"",Y2581&lt;&gt;"",Y2581-X2581&gt;Resumen!$B$8),FALSE()),"Julicroc ","")&amp;"en este PDV"),"")</f>
        <v/>
      </c>
      <c r="AZ2581" s="22" t="str">
        <f aca="false">IF(COUNTIF('Plan Pehuamar - Lista'!$A$2:$A$167,A2581)&gt;0,"Sí","No")</f>
        <v>No</v>
      </c>
      <c r="BA2581" s="22" t="str">
        <f aca="false">IF(COUNTIF('Plan Combo 9+1'!$A$2:$A$226,A2581)&gt;0,"Sí","No")</f>
        <v>No</v>
      </c>
      <c r="BB2581" s="22" t="str">
        <f aca="false">IF(AH2581="","No",IF(BA2581="Sí",IF((AO2581-AH2581)&gt;Resumen!$B$6,"Sí","No"),IF((AO2581-AH2581)&gt;=Resumen!$B$132,"Sí","No")))</f>
        <v>No</v>
      </c>
      <c r="BC2581" s="22" t="str">
        <f aca="false">IF(AND(N2581="Sí",AL2581="Sí",AI2581=0),"Sí","No")</f>
        <v>No</v>
      </c>
      <c r="BD2581" s="22" t="str">
        <f aca="false">IF(COUNTIF('Plan 9+1 (con Pehuamar)'!$A$2:$A$227,A2581)&gt;0,"Sí","No")</f>
        <v>No</v>
      </c>
    </row>
    <row r="2582" customFormat="false" ht="15" hidden="false" customHeight="true" outlineLevel="0" collapsed="false">
      <c r="A2582" s="6" t="n">
        <v>200829</v>
      </c>
      <c r="B2582" s="6" t="n">
        <v>16</v>
      </c>
      <c r="C2582" s="6" t="n">
        <v>1603</v>
      </c>
      <c r="D2582" s="6" t="s">
        <v>315</v>
      </c>
      <c r="E2582" s="6" t="s">
        <v>2728</v>
      </c>
      <c r="F2582" s="6" t="s">
        <v>196</v>
      </c>
      <c r="G2582" s="6" t="s">
        <v>130</v>
      </c>
      <c r="H2582" s="6" t="s">
        <v>1715</v>
      </c>
      <c r="I2582" s="27" t="n">
        <v>10</v>
      </c>
      <c r="J2582" s="27" t="n">
        <v>20</v>
      </c>
      <c r="K2582" s="27" t="n">
        <v>0</v>
      </c>
      <c r="L2582" s="28" t="n">
        <f aca="false">I2582+J2582</f>
        <v>30</v>
      </c>
      <c r="M2582" s="28" t="n">
        <f aca="false">L2582+K2582</f>
        <v>30</v>
      </c>
      <c r="N2582" s="22" t="str">
        <f aca="false">IF(I2582&gt;0,"Sí","No")</f>
        <v>Sí</v>
      </c>
      <c r="O2582" s="22" t="str">
        <f aca="false">IF(J2582&gt;0,"Sí","No")</f>
        <v>Sí</v>
      </c>
      <c r="P2582" s="22" t="str">
        <f aca="false">IF(K2582&gt;0,"Sí","No")</f>
        <v>No</v>
      </c>
      <c r="Q2582" s="22" t="str">
        <f aca="false">IF(OR(I2582&gt;0,J2582&gt;0),"Sí","No")</f>
        <v>Sí</v>
      </c>
      <c r="R2582" s="27" t="n">
        <v>2000</v>
      </c>
      <c r="S2582" s="27" t="n">
        <v>2800</v>
      </c>
      <c r="T2582" s="27" t="n">
        <v>1200</v>
      </c>
      <c r="U2582" s="27" t="n">
        <v>1900</v>
      </c>
      <c r="V2582" s="27"/>
      <c r="W2582" s="12" t="n">
        <f aca="false">IF(AND(I2582&gt;0,R2582&gt;0),(S2582-R2582)/R2582,"")</f>
        <v>0.4</v>
      </c>
      <c r="X2582" s="12" t="n">
        <f aca="false">IF(AND(J2582&gt;0,T2582&gt;0),(U2582-T2582)/T2582,"")</f>
        <v>0.583333333333333</v>
      </c>
      <c r="Y2582" s="12" t="str">
        <f aca="false">IF(AND(K2582&gt;0,V2582&gt;0),(V2582-Resumen!$B$7)/Resumen!$B$7,"")</f>
        <v/>
      </c>
      <c r="Z2582" s="28" t="str">
        <f aca="false">IF(AND(K2582&gt;0,I2582&gt;0,V2582&gt;0,S2582&gt;0),V2582-S2582,"")</f>
        <v/>
      </c>
      <c r="AA2582" s="12" t="str">
        <f aca="false">IF(Z2582&lt;&gt;"",Z2582/S2582,"")</f>
        <v/>
      </c>
      <c r="AB2582" s="28" t="str">
        <f aca="false">IF(AND(K2582&gt;0,J2582&gt;0,V2582&gt;0,U2582&gt;0),V2582-U2582,"")</f>
        <v/>
      </c>
      <c r="AC2582" s="12" t="str">
        <f aca="false">IF(AB2582&lt;&gt;"",AB2582/U2582,"")</f>
        <v/>
      </c>
      <c r="AD2582" s="27" t="n">
        <v>0</v>
      </c>
      <c r="AE2582" s="27" t="n">
        <v>2</v>
      </c>
      <c r="AF2582" s="27" t="n">
        <v>2</v>
      </c>
      <c r="AG2582" s="28" t="n">
        <f aca="false">AD2582+AE2582+AF2582</f>
        <v>4</v>
      </c>
      <c r="AH2582" s="12" t="n">
        <f aca="false">IF(AG2582&gt;0,AD2582/AG2582,"")</f>
        <v>0</v>
      </c>
      <c r="AI2582" s="27" t="n">
        <v>0</v>
      </c>
      <c r="AJ2582" s="27" t="n">
        <v>0</v>
      </c>
      <c r="AK2582" s="27" t="n">
        <v>0</v>
      </c>
      <c r="AL2582" s="22" t="str">
        <f aca="false">IF(OR(AJ2582&gt;0,AK2582&gt;0),"Sí","No")</f>
        <v>No</v>
      </c>
      <c r="AM2582" s="6" t="s">
        <v>198</v>
      </c>
      <c r="AN2582" s="6" t="s">
        <v>198</v>
      </c>
      <c r="AO2582" s="12" t="n">
        <f aca="false">IF(M2582&gt;0,K2582/M2582,"")</f>
        <v>0</v>
      </c>
      <c r="AP2582" s="22" t="str">
        <f aca="false">IF(M2582&gt;=Resumen!$B$5,"Alto","Bajo")</f>
        <v>Bajo</v>
      </c>
      <c r="AQ2582" s="22" t="str">
        <f aca="false">IF(AO2582&gt;=Resumen!$B$28,"Alto","Bajo")</f>
        <v>Bajo</v>
      </c>
      <c r="AR2582" s="22" t="str">
        <f aca="false">AP2582&amp;" Potencial / "&amp;AQ2582&amp;" Share"</f>
        <v>Bajo Potencial / Bajo Share</v>
      </c>
      <c r="AS2582" s="22" t="str">
        <f aca="false">IF(Q2582="Sí",IF(AO2582&gt;=Resumen!$B$29,"Alto","Bajo"),"")</f>
        <v>Bajo</v>
      </c>
      <c r="AT2582" s="22" t="str">
        <f aca="false">IF(AS2582&lt;&gt;"",AP2582&amp;" Potencial / "&amp;AS2582&amp;" Share","")</f>
        <v>Bajo Potencial / Bajo Share</v>
      </c>
      <c r="AU2582" s="22" t="str">
        <f aca="false">IF(AH2582="","Sin dato",IF(AH2582-AO2582&gt;Resumen!$B$6,"Sobre-exhibido",IF(AO2582-AH2582&gt;Resumen!$B$6,"Sub-exhibido","En línea")))</f>
        <v>En línea</v>
      </c>
      <c r="AV2582" s="22" t="n">
        <f aca="false">IF(AT2582="","",IF(AT2582="Alto Potencial / Bajo Share",1,IF(AT2582="Alto Potencial / Alto Share",2,IF(AT2582="Bajo Potencial / Alto Share",3,4))))</f>
        <v>4</v>
      </c>
      <c r="AW2582" s="22" t="str">
        <f aca="false">IF(Q2582="No","Sin competencia directa",IF(AV2582=1,"1 - Foco Conquista (Alto Pot / Bajo Share)",IF(AV2582=2,"2 - Foco Defensa (Alto Pot / Alto Share)",IF(AV2582=3,"3 - Monitoreo (Bajo Pot / Alto Share)","4 - Baja Prioridad (Bajo Pot / Bajo Share)"))))</f>
        <v>4 - Baja Prioridad (Bajo Pot / Bajo Share)</v>
      </c>
      <c r="AX2582" s="12" t="str">
        <f aca="false">IF(OR(IFERROR(AND(W2582&lt;&gt;"",Y2582&lt;&gt;"",Y2582-W2582&gt;Resumen!$B$8),FALSE()),IFERROR(AND(X2582&lt;&gt;"",Y2582&lt;&gt;"",Y2582-X2582&gt;Resumen!$B$8),FALSE())),MAX(IF(IFERROR(AND(W2582&lt;&gt;"",Y2582&lt;&gt;"",Y2582-W2582&gt;Resumen!$B$8),FALSE()),Y2582-W2582,0),IF(IFERROR(AND(X2582&lt;&gt;"",Y2582&lt;&gt;"",Y2582-X2582&gt;Resumen!$B$8),FALSE()),Y2582-X2582,0)),"")</f>
        <v/>
      </c>
      <c r="AY2582" s="22" t="str">
        <f aca="false">IF(OR(IFERROR(AND(W2582&lt;&gt;"",Y2582&lt;&gt;"",Y2582-W2582&gt;Resumen!$B$8),FALSE()),IFERROR(AND(X2582&lt;&gt;"",Y2582&lt;&gt;"",Y2582-X2582&gt;Resumen!$B$8),FALSE())),TRIM("Lays tiene mayor markup que "&amp;IF(IFERROR(AND(W2582&lt;&gt;"",Y2582&lt;&gt;"",Y2582-W2582&gt;Resumen!$B$8),FALSE()),"Quento ","")&amp;IF(IFERROR(AND(X2582&lt;&gt;"",Y2582&lt;&gt;"",Y2582-X2582&gt;Resumen!$B$8),FALSE()),"Julicroc ","")&amp;"en este PDV"),"")</f>
        <v/>
      </c>
      <c r="AZ2582" s="22" t="str">
        <f aca="false">IF(COUNTIF('Plan Pehuamar - Lista'!$A$2:$A$167,A2582)&gt;0,"Sí","No")</f>
        <v>No</v>
      </c>
      <c r="BA2582" s="22" t="str">
        <f aca="false">IF(COUNTIF('Plan Combo 9+1'!$A$2:$A$226,A2582)&gt;0,"Sí","No")</f>
        <v>No</v>
      </c>
      <c r="BB2582" s="22" t="str">
        <f aca="false">IF(AH2582="","No",IF(BA2582="Sí",IF((AO2582-AH2582)&gt;Resumen!$B$6,"Sí","No"),IF((AO2582-AH2582)&gt;=Resumen!$B$132,"Sí","No")))</f>
        <v>No</v>
      </c>
      <c r="BC2582" s="22" t="str">
        <f aca="false">IF(AND(N2582="Sí",AL2582="Sí",AI2582=0),"Sí","No")</f>
        <v>No</v>
      </c>
      <c r="BD2582" s="22" t="str">
        <f aca="false">IF(COUNTIF('Plan 9+1 (con Pehuamar)'!$A$2:$A$227,A2582)&gt;0,"Sí","No")</f>
        <v>No</v>
      </c>
    </row>
    <row r="2583" customFormat="false" ht="15" hidden="false" customHeight="true" outlineLevel="0" collapsed="false">
      <c r="A2583" s="6" t="n">
        <v>200831</v>
      </c>
      <c r="B2583" s="6" t="n">
        <v>16</v>
      </c>
      <c r="C2583" s="6" t="n">
        <v>1603</v>
      </c>
      <c r="D2583" s="6" t="s">
        <v>315</v>
      </c>
      <c r="E2583" s="6" t="s">
        <v>2729</v>
      </c>
      <c r="F2583" s="6" t="s">
        <v>196</v>
      </c>
      <c r="G2583" s="6" t="s">
        <v>130</v>
      </c>
      <c r="H2583" s="6" t="s">
        <v>1715</v>
      </c>
      <c r="I2583" s="27" t="n">
        <v>0</v>
      </c>
      <c r="J2583" s="27" t="n">
        <v>0</v>
      </c>
      <c r="K2583" s="27" t="n">
        <v>0.2</v>
      </c>
      <c r="L2583" s="28" t="n">
        <f aca="false">I2583+J2583</f>
        <v>0</v>
      </c>
      <c r="M2583" s="28" t="n">
        <f aca="false">L2583+K2583</f>
        <v>0.2</v>
      </c>
      <c r="N2583" s="22" t="str">
        <f aca="false">IF(I2583&gt;0,"Sí","No")</f>
        <v>No</v>
      </c>
      <c r="O2583" s="22" t="str">
        <f aca="false">IF(J2583&gt;0,"Sí","No")</f>
        <v>No</v>
      </c>
      <c r="P2583" s="22" t="str">
        <f aca="false">IF(K2583&gt;0,"Sí","No")</f>
        <v>Sí</v>
      </c>
      <c r="Q2583" s="22" t="str">
        <f aca="false">IF(OR(I2583&gt;0,J2583&gt;0),"Sí","No")</f>
        <v>No</v>
      </c>
      <c r="R2583" s="27"/>
      <c r="S2583" s="27"/>
      <c r="T2583" s="27"/>
      <c r="U2583" s="27"/>
      <c r="V2583" s="27"/>
      <c r="W2583" s="12" t="str">
        <f aca="false">IF(AND(I2583&gt;0,R2583&gt;0),(S2583-R2583)/R2583,"")</f>
        <v/>
      </c>
      <c r="X2583" s="12" t="str">
        <f aca="false">IF(AND(J2583&gt;0,T2583&gt;0),(U2583-T2583)/T2583,"")</f>
        <v/>
      </c>
      <c r="Y2583" s="12" t="str">
        <f aca="false">IF(AND(K2583&gt;0,V2583&gt;0),(V2583-Resumen!$B$7)/Resumen!$B$7,"")</f>
        <v/>
      </c>
      <c r="Z2583" s="28" t="str">
        <f aca="false">IF(AND(K2583&gt;0,I2583&gt;0,V2583&gt;0,S2583&gt;0),V2583-S2583,"")</f>
        <v/>
      </c>
      <c r="AA2583" s="12" t="str">
        <f aca="false">IF(Z2583&lt;&gt;"",Z2583/S2583,"")</f>
        <v/>
      </c>
      <c r="AB2583" s="28" t="str">
        <f aca="false">IF(AND(K2583&gt;0,J2583&gt;0,V2583&gt;0,U2583&gt;0),V2583-U2583,"")</f>
        <v/>
      </c>
      <c r="AC2583" s="12" t="str">
        <f aca="false">IF(AB2583&lt;&gt;"",AB2583/U2583,"")</f>
        <v/>
      </c>
      <c r="AD2583" s="27" t="n">
        <v>0</v>
      </c>
      <c r="AE2583" s="27" t="n">
        <v>0</v>
      </c>
      <c r="AF2583" s="27" t="n">
        <v>0</v>
      </c>
      <c r="AG2583" s="28" t="n">
        <f aca="false">AD2583+AE2583+AF2583</f>
        <v>0</v>
      </c>
      <c r="AH2583" s="12" t="str">
        <f aca="false">IF(AG2583&gt;0,AD2583/AG2583,"")</f>
        <v/>
      </c>
      <c r="AI2583" s="27" t="n">
        <v>0</v>
      </c>
      <c r="AJ2583" s="27" t="n">
        <v>0</v>
      </c>
      <c r="AK2583" s="27" t="n">
        <v>0</v>
      </c>
      <c r="AL2583" s="22" t="str">
        <f aca="false">IF(OR(AJ2583&gt;0,AK2583&gt;0),"Sí","No")</f>
        <v>No</v>
      </c>
      <c r="AM2583" s="6"/>
      <c r="AN2583" s="6"/>
      <c r="AO2583" s="12" t="n">
        <f aca="false">IF(M2583&gt;0,K2583/M2583,"")</f>
        <v>1</v>
      </c>
      <c r="AP2583" s="22" t="str">
        <f aca="false">IF(M2583&gt;=Resumen!$B$5,"Alto","Bajo")</f>
        <v>Bajo</v>
      </c>
      <c r="AQ2583" s="22" t="str">
        <f aca="false">IF(AO2583&gt;=Resumen!$B$28,"Alto","Bajo")</f>
        <v>Alto</v>
      </c>
      <c r="AR2583" s="22" t="str">
        <f aca="false">AP2583&amp;" Potencial / "&amp;AQ2583&amp;" Share"</f>
        <v>Bajo Potencial / Alto Share</v>
      </c>
      <c r="AS2583" s="22" t="str">
        <f aca="false">IF(Q2583="Sí",IF(AO2583&gt;=Resumen!$B$29,"Alto","Bajo"),"")</f>
        <v/>
      </c>
      <c r="AT2583" s="22" t="str">
        <f aca="false">IF(AS2583&lt;&gt;"",AP2583&amp;" Potencial / "&amp;AS2583&amp;" Share","")</f>
        <v/>
      </c>
      <c r="AU2583" s="22" t="str">
        <f aca="false">IF(AH2583="","Sin dato",IF(AH2583-AO2583&gt;Resumen!$B$6,"Sobre-exhibido",IF(AO2583-AH2583&gt;Resumen!$B$6,"Sub-exhibido","En línea")))</f>
        <v>Sin dato</v>
      </c>
      <c r="AV2583" s="22" t="str">
        <f aca="false">IF(AT2583="","",IF(AT2583="Alto Potencial / Bajo Share",1,IF(AT2583="Alto Potencial / Alto Share",2,IF(AT2583="Bajo Potencial / Alto Share",3,4))))</f>
        <v/>
      </c>
      <c r="AW2583" s="22" t="str">
        <f aca="false">IF(Q2583="No","Sin competencia directa",IF(AV2583=1,"1 - Foco Conquista (Alto Pot / Bajo Share)",IF(AV2583=2,"2 - Foco Defensa (Alto Pot / Alto Share)",IF(AV2583=3,"3 - Monitoreo (Bajo Pot / Alto Share)","4 - Baja Prioridad (Bajo Pot / Bajo Share)"))))</f>
        <v>Sin competencia directa</v>
      </c>
      <c r="AX2583" s="12" t="str">
        <f aca="false">IF(OR(IFERROR(AND(W2583&lt;&gt;"",Y2583&lt;&gt;"",Y2583-W2583&gt;Resumen!$B$8),FALSE()),IFERROR(AND(X2583&lt;&gt;"",Y2583&lt;&gt;"",Y2583-X2583&gt;Resumen!$B$8),FALSE())),MAX(IF(IFERROR(AND(W2583&lt;&gt;"",Y2583&lt;&gt;"",Y2583-W2583&gt;Resumen!$B$8),FALSE()),Y2583-W2583,0),IF(IFERROR(AND(X2583&lt;&gt;"",Y2583&lt;&gt;"",Y2583-X2583&gt;Resumen!$B$8),FALSE()),Y2583-X2583,0)),"")</f>
        <v/>
      </c>
      <c r="AY2583" s="22" t="str">
        <f aca="false">IF(OR(IFERROR(AND(W2583&lt;&gt;"",Y2583&lt;&gt;"",Y2583-W2583&gt;Resumen!$B$8),FALSE()),IFERROR(AND(X2583&lt;&gt;"",Y2583&lt;&gt;"",Y2583-X2583&gt;Resumen!$B$8),FALSE())),TRIM("Lays tiene mayor markup que "&amp;IF(IFERROR(AND(W2583&lt;&gt;"",Y2583&lt;&gt;"",Y2583-W2583&gt;Resumen!$B$8),FALSE()),"Quento ","")&amp;IF(IFERROR(AND(X2583&lt;&gt;"",Y2583&lt;&gt;"",Y2583-X2583&gt;Resumen!$B$8),FALSE()),"Julicroc ","")&amp;"en este PDV"),"")</f>
        <v/>
      </c>
      <c r="AZ2583" s="22" t="str">
        <f aca="false">IF(COUNTIF('Plan Pehuamar - Lista'!$A$2:$A$167,A2583)&gt;0,"Sí","No")</f>
        <v>No</v>
      </c>
      <c r="BA2583" s="22" t="str">
        <f aca="false">IF(COUNTIF('Plan Combo 9+1'!$A$2:$A$226,A2583)&gt;0,"Sí","No")</f>
        <v>No</v>
      </c>
      <c r="BB2583" s="22" t="str">
        <f aca="false">IF(AH2583="","No",IF(BA2583="Sí",IF((AO2583-AH2583)&gt;Resumen!$B$6,"Sí","No"),IF((AO2583-AH2583)&gt;=Resumen!$B$132,"Sí","No")))</f>
        <v>No</v>
      </c>
      <c r="BC2583" s="22" t="str">
        <f aca="false">IF(AND(N2583="Sí",AL2583="Sí",AI2583=0),"Sí","No")</f>
        <v>No</v>
      </c>
      <c r="BD2583" s="22" t="str">
        <f aca="false">IF(COUNTIF('Plan 9+1 (con Pehuamar)'!$A$2:$A$227,A2583)&gt;0,"Sí","No")</f>
        <v>No</v>
      </c>
    </row>
    <row r="2584" customFormat="false" ht="15" hidden="false" customHeight="true" outlineLevel="0" collapsed="false">
      <c r="A2584" s="6" t="n">
        <v>201105</v>
      </c>
      <c r="B2584" s="6" t="n">
        <v>16</v>
      </c>
      <c r="C2584" s="6" t="n">
        <v>1603</v>
      </c>
      <c r="D2584" s="6" t="s">
        <v>315</v>
      </c>
      <c r="E2584" s="6" t="s">
        <v>2730</v>
      </c>
      <c r="F2584" s="6" t="s">
        <v>273</v>
      </c>
      <c r="G2584" s="6" t="s">
        <v>130</v>
      </c>
      <c r="H2584" s="6" t="s">
        <v>1715</v>
      </c>
      <c r="I2584" s="27" t="n">
        <v>0</v>
      </c>
      <c r="J2584" s="27" t="n">
        <v>0</v>
      </c>
      <c r="K2584" s="27" t="n">
        <v>0.5</v>
      </c>
      <c r="L2584" s="28" t="n">
        <f aca="false">I2584+J2584</f>
        <v>0</v>
      </c>
      <c r="M2584" s="28" t="n">
        <f aca="false">L2584+K2584</f>
        <v>0.5</v>
      </c>
      <c r="N2584" s="22" t="str">
        <f aca="false">IF(I2584&gt;0,"Sí","No")</f>
        <v>No</v>
      </c>
      <c r="O2584" s="22" t="str">
        <f aca="false">IF(J2584&gt;0,"Sí","No")</f>
        <v>No</v>
      </c>
      <c r="P2584" s="22" t="str">
        <f aca="false">IF(K2584&gt;0,"Sí","No")</f>
        <v>Sí</v>
      </c>
      <c r="Q2584" s="22" t="str">
        <f aca="false">IF(OR(I2584&gt;0,J2584&gt;0),"Sí","No")</f>
        <v>No</v>
      </c>
      <c r="R2584" s="27"/>
      <c r="S2584" s="27"/>
      <c r="T2584" s="27"/>
      <c r="U2584" s="27"/>
      <c r="V2584" s="27"/>
      <c r="W2584" s="12" t="str">
        <f aca="false">IF(AND(I2584&gt;0,R2584&gt;0),(S2584-R2584)/R2584,"")</f>
        <v/>
      </c>
      <c r="X2584" s="12" t="str">
        <f aca="false">IF(AND(J2584&gt;0,T2584&gt;0),(U2584-T2584)/T2584,"")</f>
        <v/>
      </c>
      <c r="Y2584" s="12" t="str">
        <f aca="false">IF(AND(K2584&gt;0,V2584&gt;0),(V2584-Resumen!$B$7)/Resumen!$B$7,"")</f>
        <v/>
      </c>
      <c r="Z2584" s="28" t="str">
        <f aca="false">IF(AND(K2584&gt;0,I2584&gt;0,V2584&gt;0,S2584&gt;0),V2584-S2584,"")</f>
        <v/>
      </c>
      <c r="AA2584" s="12" t="str">
        <f aca="false">IF(Z2584&lt;&gt;"",Z2584/S2584,"")</f>
        <v/>
      </c>
      <c r="AB2584" s="28" t="str">
        <f aca="false">IF(AND(K2584&gt;0,J2584&gt;0,V2584&gt;0,U2584&gt;0),V2584-U2584,"")</f>
        <v/>
      </c>
      <c r="AC2584" s="12" t="str">
        <f aca="false">IF(AB2584&lt;&gt;"",AB2584/U2584,"")</f>
        <v/>
      </c>
      <c r="AD2584" s="27" t="n">
        <v>0</v>
      </c>
      <c r="AE2584" s="27" t="n">
        <v>0</v>
      </c>
      <c r="AF2584" s="27" t="n">
        <v>0</v>
      </c>
      <c r="AG2584" s="28" t="n">
        <f aca="false">AD2584+AE2584+AF2584</f>
        <v>0</v>
      </c>
      <c r="AH2584" s="12" t="str">
        <f aca="false">IF(AG2584&gt;0,AD2584/AG2584,"")</f>
        <v/>
      </c>
      <c r="AI2584" s="27" t="n">
        <v>0</v>
      </c>
      <c r="AJ2584" s="27" t="n">
        <v>0</v>
      </c>
      <c r="AK2584" s="27" t="n">
        <v>0</v>
      </c>
      <c r="AL2584" s="22" t="str">
        <f aca="false">IF(OR(AJ2584&gt;0,AK2584&gt;0),"Sí","No")</f>
        <v>No</v>
      </c>
      <c r="AM2584" s="6"/>
      <c r="AN2584" s="6"/>
      <c r="AO2584" s="12" t="n">
        <f aca="false">IF(M2584&gt;0,K2584/M2584,"")</f>
        <v>1</v>
      </c>
      <c r="AP2584" s="22" t="str">
        <f aca="false">IF(M2584&gt;=Resumen!$B$5,"Alto","Bajo")</f>
        <v>Bajo</v>
      </c>
      <c r="AQ2584" s="22" t="str">
        <f aca="false">IF(AO2584&gt;=Resumen!$B$28,"Alto","Bajo")</f>
        <v>Alto</v>
      </c>
      <c r="AR2584" s="22" t="str">
        <f aca="false">AP2584&amp;" Potencial / "&amp;AQ2584&amp;" Share"</f>
        <v>Bajo Potencial / Alto Share</v>
      </c>
      <c r="AS2584" s="22" t="str">
        <f aca="false">IF(Q2584="Sí",IF(AO2584&gt;=Resumen!$B$29,"Alto","Bajo"),"")</f>
        <v/>
      </c>
      <c r="AT2584" s="22" t="str">
        <f aca="false">IF(AS2584&lt;&gt;"",AP2584&amp;" Potencial / "&amp;AS2584&amp;" Share","")</f>
        <v/>
      </c>
      <c r="AU2584" s="22" t="str">
        <f aca="false">IF(AH2584="","Sin dato",IF(AH2584-AO2584&gt;Resumen!$B$6,"Sobre-exhibido",IF(AO2584-AH2584&gt;Resumen!$B$6,"Sub-exhibido","En línea")))</f>
        <v>Sin dato</v>
      </c>
      <c r="AV2584" s="22" t="str">
        <f aca="false">IF(AT2584="","",IF(AT2584="Alto Potencial / Bajo Share",1,IF(AT2584="Alto Potencial / Alto Share",2,IF(AT2584="Bajo Potencial / Alto Share",3,4))))</f>
        <v/>
      </c>
      <c r="AW2584" s="22" t="str">
        <f aca="false">IF(Q2584="No","Sin competencia directa",IF(AV2584=1,"1 - Foco Conquista (Alto Pot / Bajo Share)",IF(AV2584=2,"2 - Foco Defensa (Alto Pot / Alto Share)",IF(AV2584=3,"3 - Monitoreo (Bajo Pot / Alto Share)","4 - Baja Prioridad (Bajo Pot / Bajo Share)"))))</f>
        <v>Sin competencia directa</v>
      </c>
      <c r="AX2584" s="12" t="str">
        <f aca="false">IF(OR(IFERROR(AND(W2584&lt;&gt;"",Y2584&lt;&gt;"",Y2584-W2584&gt;Resumen!$B$8),FALSE()),IFERROR(AND(X2584&lt;&gt;"",Y2584&lt;&gt;"",Y2584-X2584&gt;Resumen!$B$8),FALSE())),MAX(IF(IFERROR(AND(W2584&lt;&gt;"",Y2584&lt;&gt;"",Y2584-W2584&gt;Resumen!$B$8),FALSE()),Y2584-W2584,0),IF(IFERROR(AND(X2584&lt;&gt;"",Y2584&lt;&gt;"",Y2584-X2584&gt;Resumen!$B$8),FALSE()),Y2584-X2584,0)),"")</f>
        <v/>
      </c>
      <c r="AY2584" s="22" t="str">
        <f aca="false">IF(OR(IFERROR(AND(W2584&lt;&gt;"",Y2584&lt;&gt;"",Y2584-W2584&gt;Resumen!$B$8),FALSE()),IFERROR(AND(X2584&lt;&gt;"",Y2584&lt;&gt;"",Y2584-X2584&gt;Resumen!$B$8),FALSE())),TRIM("Lays tiene mayor markup que "&amp;IF(IFERROR(AND(W2584&lt;&gt;"",Y2584&lt;&gt;"",Y2584-W2584&gt;Resumen!$B$8),FALSE()),"Quento ","")&amp;IF(IFERROR(AND(X2584&lt;&gt;"",Y2584&lt;&gt;"",Y2584-X2584&gt;Resumen!$B$8),FALSE()),"Julicroc ","")&amp;"en este PDV"),"")</f>
        <v/>
      </c>
      <c r="AZ2584" s="22" t="str">
        <f aca="false">IF(COUNTIF('Plan Pehuamar - Lista'!$A$2:$A$167,A2584)&gt;0,"Sí","No")</f>
        <v>No</v>
      </c>
      <c r="BA2584" s="22" t="str">
        <f aca="false">IF(COUNTIF('Plan Combo 9+1'!$A$2:$A$226,A2584)&gt;0,"Sí","No")</f>
        <v>No</v>
      </c>
      <c r="BB2584" s="22" t="str">
        <f aca="false">IF(AH2584="","No",IF(BA2584="Sí",IF((AO2584-AH2584)&gt;Resumen!$B$6,"Sí","No"),IF((AO2584-AH2584)&gt;=Resumen!$B$132,"Sí","No")))</f>
        <v>No</v>
      </c>
      <c r="BC2584" s="22" t="str">
        <f aca="false">IF(AND(N2584="Sí",AL2584="Sí",AI2584=0),"Sí","No")</f>
        <v>No</v>
      </c>
      <c r="BD2584" s="22" t="str">
        <f aca="false">IF(COUNTIF('Plan 9+1 (con Pehuamar)'!$A$2:$A$227,A2584)&gt;0,"Sí","No")</f>
        <v>No</v>
      </c>
    </row>
    <row r="2585" customFormat="false" ht="15" hidden="false" customHeight="true" outlineLevel="0" collapsed="false">
      <c r="A2585" s="6" t="n">
        <v>201139</v>
      </c>
      <c r="B2585" s="6" t="n">
        <v>16</v>
      </c>
      <c r="C2585" s="6" t="n">
        <v>1603</v>
      </c>
      <c r="D2585" s="6" t="s">
        <v>315</v>
      </c>
      <c r="E2585" s="6" t="s">
        <v>2731</v>
      </c>
      <c r="F2585" s="6" t="s">
        <v>201</v>
      </c>
      <c r="G2585" s="6" t="s">
        <v>130</v>
      </c>
      <c r="H2585" s="6" t="s">
        <v>1715</v>
      </c>
      <c r="I2585" s="27" t="n">
        <v>12</v>
      </c>
      <c r="J2585" s="27" t="n">
        <v>20</v>
      </c>
      <c r="K2585" s="27" t="n">
        <v>6</v>
      </c>
      <c r="L2585" s="28" t="n">
        <f aca="false">I2585+J2585</f>
        <v>32</v>
      </c>
      <c r="M2585" s="28" t="n">
        <f aca="false">L2585+K2585</f>
        <v>38</v>
      </c>
      <c r="N2585" s="22" t="str">
        <f aca="false">IF(I2585&gt;0,"Sí","No")</f>
        <v>Sí</v>
      </c>
      <c r="O2585" s="22" t="str">
        <f aca="false">IF(J2585&gt;0,"Sí","No")</f>
        <v>Sí</v>
      </c>
      <c r="P2585" s="22" t="str">
        <f aca="false">IF(K2585&gt;0,"Sí","No")</f>
        <v>Sí</v>
      </c>
      <c r="Q2585" s="22" t="str">
        <f aca="false">IF(OR(I2585&gt;0,J2585&gt;0),"Sí","No")</f>
        <v>Sí</v>
      </c>
      <c r="R2585" s="27" t="n">
        <v>2000</v>
      </c>
      <c r="S2585" s="27" t="n">
        <v>2900</v>
      </c>
      <c r="T2585" s="27" t="n">
        <v>1200</v>
      </c>
      <c r="U2585" s="27" t="n">
        <v>2000</v>
      </c>
      <c r="V2585" s="27" t="n">
        <v>3500</v>
      </c>
      <c r="W2585" s="12" t="n">
        <f aca="false">IF(AND(I2585&gt;0,R2585&gt;0),(S2585-R2585)/R2585,"")</f>
        <v>0.45</v>
      </c>
      <c r="X2585" s="12" t="n">
        <f aca="false">IF(AND(J2585&gt;0,T2585&gt;0),(U2585-T2585)/T2585,"")</f>
        <v>0.666666666666667</v>
      </c>
      <c r="Y2585" s="12" t="n">
        <f aca="false">IF(AND(K2585&gt;0,V2585&gt;0),(V2585-Resumen!$B$7)/Resumen!$B$7,"")</f>
        <v>0.4</v>
      </c>
      <c r="Z2585" s="28" t="n">
        <f aca="false">IF(AND(K2585&gt;0,I2585&gt;0,V2585&gt;0,S2585&gt;0),V2585-S2585,"")</f>
        <v>600</v>
      </c>
      <c r="AA2585" s="12" t="n">
        <f aca="false">IF(Z2585&lt;&gt;"",Z2585/S2585,"")</f>
        <v>0.206896551724138</v>
      </c>
      <c r="AB2585" s="28" t="n">
        <f aca="false">IF(AND(K2585&gt;0,J2585&gt;0,V2585&gt;0,U2585&gt;0),V2585-U2585,"")</f>
        <v>1500</v>
      </c>
      <c r="AC2585" s="12" t="n">
        <f aca="false">IF(AB2585&lt;&gt;"",AB2585/U2585,"")</f>
        <v>0.75</v>
      </c>
      <c r="AD2585" s="27" t="n">
        <v>3</v>
      </c>
      <c r="AE2585" s="27" t="n">
        <v>2</v>
      </c>
      <c r="AF2585" s="27" t="n">
        <v>4</v>
      </c>
      <c r="AG2585" s="28" t="n">
        <f aca="false">AD2585+AE2585+AF2585</f>
        <v>9</v>
      </c>
      <c r="AH2585" s="12" t="n">
        <f aca="false">IF(AG2585&gt;0,AD2585/AG2585,"")</f>
        <v>0.333333333333333</v>
      </c>
      <c r="AI2585" s="27" t="n">
        <v>1</v>
      </c>
      <c r="AJ2585" s="27" t="n">
        <v>0</v>
      </c>
      <c r="AK2585" s="27" t="n">
        <v>1</v>
      </c>
      <c r="AL2585" s="22" t="str">
        <f aca="false">IF(OR(AJ2585&gt;0,AK2585&gt;0),"Sí","No")</f>
        <v>Sí</v>
      </c>
      <c r="AM2585" s="6" t="s">
        <v>198</v>
      </c>
      <c r="AN2585" s="6" t="s">
        <v>198</v>
      </c>
      <c r="AO2585" s="12" t="n">
        <f aca="false">IF(M2585&gt;0,K2585/M2585,"")</f>
        <v>0.157894736842105</v>
      </c>
      <c r="AP2585" s="22" t="str">
        <f aca="false">IF(M2585&gt;=Resumen!$B$5,"Alto","Bajo")</f>
        <v>Bajo</v>
      </c>
      <c r="AQ2585" s="22" t="str">
        <f aca="false">IF(AO2585&gt;=Resumen!$B$28,"Alto","Bajo")</f>
        <v>Bajo</v>
      </c>
      <c r="AR2585" s="22" t="str">
        <f aca="false">AP2585&amp;" Potencial / "&amp;AQ2585&amp;" Share"</f>
        <v>Bajo Potencial / Bajo Share</v>
      </c>
      <c r="AS2585" s="22" t="str">
        <f aca="false">IF(Q2585="Sí",IF(AO2585&gt;=Resumen!$B$29,"Alto","Bajo"),"")</f>
        <v>Bajo</v>
      </c>
      <c r="AT2585" s="22" t="str">
        <f aca="false">IF(AS2585&lt;&gt;"",AP2585&amp;" Potencial / "&amp;AS2585&amp;" Share","")</f>
        <v>Bajo Potencial / Bajo Share</v>
      </c>
      <c r="AU2585" s="22" t="str">
        <f aca="false">IF(AH2585="","Sin dato",IF(AH2585-AO2585&gt;Resumen!$B$6,"Sobre-exhibido",IF(AO2585-AH2585&gt;Resumen!$B$6,"Sub-exhibido","En línea")))</f>
        <v>Sobre-exhibido</v>
      </c>
      <c r="AV2585" s="22" t="n">
        <f aca="false">IF(AT2585="","",IF(AT2585="Alto Potencial / Bajo Share",1,IF(AT2585="Alto Potencial / Alto Share",2,IF(AT2585="Bajo Potencial / Alto Share",3,4))))</f>
        <v>4</v>
      </c>
      <c r="AW2585" s="22" t="str">
        <f aca="false">IF(Q2585="No","Sin competencia directa",IF(AV2585=1,"1 - Foco Conquista (Alto Pot / Bajo Share)",IF(AV2585=2,"2 - Foco Defensa (Alto Pot / Alto Share)",IF(AV2585=3,"3 - Monitoreo (Bajo Pot / Alto Share)","4 - Baja Prioridad (Bajo Pot / Bajo Share)"))))</f>
        <v>4 - Baja Prioridad (Bajo Pot / Bajo Share)</v>
      </c>
      <c r="AX2585" s="12" t="str">
        <f aca="false">IF(OR(IFERROR(AND(W2585&lt;&gt;"",Y2585&lt;&gt;"",Y2585-W2585&gt;Resumen!$B$8),FALSE()),IFERROR(AND(X2585&lt;&gt;"",Y2585&lt;&gt;"",Y2585-X2585&gt;Resumen!$B$8),FALSE())),MAX(IF(IFERROR(AND(W2585&lt;&gt;"",Y2585&lt;&gt;"",Y2585-W2585&gt;Resumen!$B$8),FALSE()),Y2585-W2585,0),IF(IFERROR(AND(X2585&lt;&gt;"",Y2585&lt;&gt;"",Y2585-X2585&gt;Resumen!$B$8),FALSE()),Y2585-X2585,0)),"")</f>
        <v/>
      </c>
      <c r="AY2585" s="22" t="str">
        <f aca="false">IF(OR(IFERROR(AND(W2585&lt;&gt;"",Y2585&lt;&gt;"",Y2585-W2585&gt;Resumen!$B$8),FALSE()),IFERROR(AND(X2585&lt;&gt;"",Y2585&lt;&gt;"",Y2585-X2585&gt;Resumen!$B$8),FALSE())),TRIM("Lays tiene mayor markup que "&amp;IF(IFERROR(AND(W2585&lt;&gt;"",Y2585&lt;&gt;"",Y2585-W2585&gt;Resumen!$B$8),FALSE()),"Quento ","")&amp;IF(IFERROR(AND(X2585&lt;&gt;"",Y2585&lt;&gt;"",Y2585-X2585&gt;Resumen!$B$8),FALSE()),"Julicroc ","")&amp;"en este PDV"),"")</f>
        <v/>
      </c>
      <c r="AZ2585" s="22" t="str">
        <f aca="false">IF(COUNTIF('Plan Pehuamar - Lista'!$A$2:$A$167,A2585)&gt;0,"Sí","No")</f>
        <v>No</v>
      </c>
      <c r="BA2585" s="22" t="str">
        <f aca="false">IF(COUNTIF('Plan Combo 9+1'!$A$2:$A$226,A2585)&gt;0,"Sí","No")</f>
        <v>No</v>
      </c>
      <c r="BB2585" s="22" t="str">
        <f aca="false">IF(AH2585="","No",IF(BA2585="Sí",IF((AO2585-AH2585)&gt;Resumen!$B$6,"Sí","No"),IF((AO2585-AH2585)&gt;=Resumen!$B$132,"Sí","No")))</f>
        <v>No</v>
      </c>
      <c r="BC2585" s="22" t="str">
        <f aca="false">IF(AND(N2585="Sí",AL2585="Sí",AI2585=0),"Sí","No")</f>
        <v>No</v>
      </c>
      <c r="BD2585" s="22" t="str">
        <f aca="false">IF(COUNTIF('Plan 9+1 (con Pehuamar)'!$A$2:$A$227,A2585)&gt;0,"Sí","No")</f>
        <v>No</v>
      </c>
    </row>
    <row r="2586" customFormat="false" ht="15" hidden="false" customHeight="true" outlineLevel="0" collapsed="false">
      <c r="A2586" s="6" t="n">
        <v>201141</v>
      </c>
      <c r="B2586" s="6" t="n">
        <v>16</v>
      </c>
      <c r="C2586" s="6" t="n">
        <v>1603</v>
      </c>
      <c r="D2586" s="6" t="s">
        <v>315</v>
      </c>
      <c r="E2586" s="6" t="s">
        <v>2732</v>
      </c>
      <c r="F2586" s="6" t="s">
        <v>466</v>
      </c>
      <c r="G2586" s="6" t="s">
        <v>130</v>
      </c>
      <c r="H2586" s="6" t="s">
        <v>1715</v>
      </c>
      <c r="I2586" s="27" t="n">
        <v>10</v>
      </c>
      <c r="J2586" s="27" t="n">
        <v>30</v>
      </c>
      <c r="K2586" s="27" t="n">
        <v>25</v>
      </c>
      <c r="L2586" s="28" t="n">
        <f aca="false">I2586+J2586</f>
        <v>40</v>
      </c>
      <c r="M2586" s="28" t="n">
        <f aca="false">L2586+K2586</f>
        <v>65</v>
      </c>
      <c r="N2586" s="22" t="str">
        <f aca="false">IF(I2586&gt;0,"Sí","No")</f>
        <v>Sí</v>
      </c>
      <c r="O2586" s="22" t="str">
        <f aca="false">IF(J2586&gt;0,"Sí","No")</f>
        <v>Sí</v>
      </c>
      <c r="P2586" s="22" t="str">
        <f aca="false">IF(K2586&gt;0,"Sí","No")</f>
        <v>Sí</v>
      </c>
      <c r="Q2586" s="22" t="str">
        <f aca="false">IF(OR(I2586&gt;0,J2586&gt;0),"Sí","No")</f>
        <v>Sí</v>
      </c>
      <c r="R2586" s="27" t="n">
        <v>1750</v>
      </c>
      <c r="S2586" s="27" t="n">
        <v>2500</v>
      </c>
      <c r="T2586" s="27" t="n">
        <v>1200</v>
      </c>
      <c r="U2586" s="27" t="n">
        <v>2100</v>
      </c>
      <c r="V2586" s="27" t="n">
        <v>3700</v>
      </c>
      <c r="W2586" s="12" t="n">
        <f aca="false">IF(AND(I2586&gt;0,R2586&gt;0),(S2586-R2586)/R2586,"")</f>
        <v>0.428571428571429</v>
      </c>
      <c r="X2586" s="12" t="n">
        <f aca="false">IF(AND(J2586&gt;0,T2586&gt;0),(U2586-T2586)/T2586,"")</f>
        <v>0.75</v>
      </c>
      <c r="Y2586" s="12" t="n">
        <f aca="false">IF(AND(K2586&gt;0,V2586&gt;0),(V2586-Resumen!$B$7)/Resumen!$B$7,"")</f>
        <v>0.48</v>
      </c>
      <c r="Z2586" s="28" t="n">
        <f aca="false">IF(AND(K2586&gt;0,I2586&gt;0,V2586&gt;0,S2586&gt;0),V2586-S2586,"")</f>
        <v>1200</v>
      </c>
      <c r="AA2586" s="12" t="n">
        <f aca="false">IF(Z2586&lt;&gt;"",Z2586/S2586,"")</f>
        <v>0.48</v>
      </c>
      <c r="AB2586" s="28" t="n">
        <f aca="false">IF(AND(K2586&gt;0,J2586&gt;0,V2586&gt;0,U2586&gt;0),V2586-U2586,"")</f>
        <v>1600</v>
      </c>
      <c r="AC2586" s="12" t="n">
        <f aca="false">IF(AB2586&lt;&gt;"",AB2586/U2586,"")</f>
        <v>0.761904761904762</v>
      </c>
      <c r="AD2586" s="27" t="n">
        <v>6</v>
      </c>
      <c r="AE2586" s="27" t="n">
        <v>2</v>
      </c>
      <c r="AF2586" s="27" t="n">
        <v>5</v>
      </c>
      <c r="AG2586" s="28" t="n">
        <f aca="false">AD2586+AE2586+AF2586</f>
        <v>13</v>
      </c>
      <c r="AH2586" s="12" t="n">
        <f aca="false">IF(AG2586&gt;0,AD2586/AG2586,"")</f>
        <v>0.461538461538462</v>
      </c>
      <c r="AI2586" s="27" t="n">
        <v>1</v>
      </c>
      <c r="AJ2586" s="27" t="n">
        <v>0</v>
      </c>
      <c r="AK2586" s="27" t="n">
        <v>1</v>
      </c>
      <c r="AL2586" s="22" t="str">
        <f aca="false">IF(OR(AJ2586&gt;0,AK2586&gt;0),"Sí","No")</f>
        <v>Sí</v>
      </c>
      <c r="AM2586" s="6" t="s">
        <v>198</v>
      </c>
      <c r="AN2586" s="6" t="s">
        <v>198</v>
      </c>
      <c r="AO2586" s="12" t="n">
        <f aca="false">IF(M2586&gt;0,K2586/M2586,"")</f>
        <v>0.384615384615385</v>
      </c>
      <c r="AP2586" s="22" t="str">
        <f aca="false">IF(M2586&gt;=Resumen!$B$5,"Alto","Bajo")</f>
        <v>Alto</v>
      </c>
      <c r="AQ2586" s="22" t="str">
        <f aca="false">IF(AO2586&gt;=Resumen!$B$28,"Alto","Bajo")</f>
        <v>Bajo</v>
      </c>
      <c r="AR2586" s="22" t="str">
        <f aca="false">AP2586&amp;" Potencial / "&amp;AQ2586&amp;" Share"</f>
        <v>Alto Potencial / Bajo Share</v>
      </c>
      <c r="AS2586" s="22" t="str">
        <f aca="false">IF(Q2586="Sí",IF(AO2586&gt;=Resumen!$B$29,"Alto","Bajo"),"")</f>
        <v>Bajo</v>
      </c>
      <c r="AT2586" s="22" t="str">
        <f aca="false">IF(AS2586&lt;&gt;"",AP2586&amp;" Potencial / "&amp;AS2586&amp;" Share","")</f>
        <v>Alto Potencial / Bajo Share</v>
      </c>
      <c r="AU2586" s="22" t="str">
        <f aca="false">IF(AH2586="","Sin dato",IF(AH2586-AO2586&gt;Resumen!$B$6,"Sobre-exhibido",IF(AO2586-AH2586&gt;Resumen!$B$6,"Sub-exhibido","En línea")))</f>
        <v>Sobre-exhibido</v>
      </c>
      <c r="AV2586" s="22" t="n">
        <f aca="false">IF(AT2586="","",IF(AT2586="Alto Potencial / Bajo Share",1,IF(AT2586="Alto Potencial / Alto Share",2,IF(AT2586="Bajo Potencial / Alto Share",3,4))))</f>
        <v>1</v>
      </c>
      <c r="AW2586" s="22" t="str">
        <f aca="false">IF(Q2586="No","Sin competencia directa",IF(AV2586=1,"1 - Foco Conquista (Alto Pot / Bajo Share)",IF(AV2586=2,"2 - Foco Defensa (Alto Pot / Alto Share)",IF(AV2586=3,"3 - Monitoreo (Bajo Pot / Alto Share)","4 - Baja Prioridad (Bajo Pot / Bajo Share)"))))</f>
        <v>1 - Foco Conquista (Alto Pot / Bajo Share)</v>
      </c>
      <c r="AX2586" s="12" t="n">
        <f aca="false">IF(OR(IFERROR(AND(W2586&lt;&gt;"",Y2586&lt;&gt;"",Y2586-W2586&gt;Resumen!$B$8),FALSE()),IFERROR(AND(X2586&lt;&gt;"",Y2586&lt;&gt;"",Y2586-X2586&gt;Resumen!$B$8),FALSE())),MAX(IF(IFERROR(AND(W2586&lt;&gt;"",Y2586&lt;&gt;"",Y2586-W2586&gt;Resumen!$B$8),FALSE()),Y2586-W2586,0),IF(IFERROR(AND(X2586&lt;&gt;"",Y2586&lt;&gt;"",Y2586-X2586&gt;Resumen!$B$8),FALSE()),Y2586-X2586,0)),"")</f>
        <v>0.0514285714285714</v>
      </c>
      <c r="AY2586" s="22" t="str">
        <f aca="false">IF(OR(IFERROR(AND(W2586&lt;&gt;"",Y2586&lt;&gt;"",Y2586-W2586&gt;Resumen!$B$8),FALSE()),IFERROR(AND(X2586&lt;&gt;"",Y2586&lt;&gt;"",Y2586-X2586&gt;Resumen!$B$8),FALSE())),TRIM("Lays tiene mayor markup que "&amp;IF(IFERROR(AND(W2586&lt;&gt;"",Y2586&lt;&gt;"",Y2586-W2586&gt;Resumen!$B$8),FALSE()),"Quento ","")&amp;IF(IFERROR(AND(X2586&lt;&gt;"",Y2586&lt;&gt;"",Y2586-X2586&gt;Resumen!$B$8),FALSE()),"Julicroc ","")&amp;"en este PDV"),"")</f>
        <v>Lays tiene mayor markup que Quento en este PDV</v>
      </c>
      <c r="AZ2586" s="22" t="str">
        <f aca="false">IF(COUNTIF('Plan Pehuamar - Lista'!$A$2:$A$167,A2586)&gt;0,"Sí","No")</f>
        <v>No</v>
      </c>
      <c r="BA2586" s="22" t="str">
        <f aca="false">IF(COUNTIF('Plan Combo 9+1'!$A$2:$A$226,A2586)&gt;0,"Sí","No")</f>
        <v>No</v>
      </c>
      <c r="BB2586" s="22" t="str">
        <f aca="false">IF(AH2586="","No",IF(BA2586="Sí",IF((AO2586-AH2586)&gt;Resumen!$B$6,"Sí","No"),IF((AO2586-AH2586)&gt;=Resumen!$B$132,"Sí","No")))</f>
        <v>No</v>
      </c>
      <c r="BC2586" s="22" t="str">
        <f aca="false">IF(AND(N2586="Sí",AL2586="Sí",AI2586=0),"Sí","No")</f>
        <v>No</v>
      </c>
      <c r="BD2586" s="22" t="str">
        <f aca="false">IF(COUNTIF('Plan 9+1 (con Pehuamar)'!$A$2:$A$227,A2586)&gt;0,"Sí","No")</f>
        <v>No</v>
      </c>
    </row>
    <row r="2587" customFormat="false" ht="15" hidden="false" customHeight="true" outlineLevel="0" collapsed="false">
      <c r="A2587" s="6" t="n">
        <v>201175</v>
      </c>
      <c r="B2587" s="6" t="n">
        <v>16</v>
      </c>
      <c r="C2587" s="6" t="n">
        <v>1603</v>
      </c>
      <c r="D2587" s="6" t="s">
        <v>315</v>
      </c>
      <c r="E2587" s="6" t="s">
        <v>2733</v>
      </c>
      <c r="F2587" s="6" t="s">
        <v>196</v>
      </c>
      <c r="G2587" s="6" t="s">
        <v>130</v>
      </c>
      <c r="H2587" s="6" t="s">
        <v>1715</v>
      </c>
      <c r="I2587" s="27" t="n">
        <v>0</v>
      </c>
      <c r="J2587" s="27" t="n">
        <v>0</v>
      </c>
      <c r="K2587" s="27" t="n">
        <v>0.7</v>
      </c>
      <c r="L2587" s="28" t="n">
        <f aca="false">I2587+J2587</f>
        <v>0</v>
      </c>
      <c r="M2587" s="28" t="n">
        <f aca="false">L2587+K2587</f>
        <v>0.7</v>
      </c>
      <c r="N2587" s="22" t="str">
        <f aca="false">IF(I2587&gt;0,"Sí","No")</f>
        <v>No</v>
      </c>
      <c r="O2587" s="22" t="str">
        <f aca="false">IF(J2587&gt;0,"Sí","No")</f>
        <v>No</v>
      </c>
      <c r="P2587" s="22" t="str">
        <f aca="false">IF(K2587&gt;0,"Sí","No")</f>
        <v>Sí</v>
      </c>
      <c r="Q2587" s="22" t="str">
        <f aca="false">IF(OR(I2587&gt;0,J2587&gt;0),"Sí","No")</f>
        <v>No</v>
      </c>
      <c r="R2587" s="27"/>
      <c r="S2587" s="27"/>
      <c r="T2587" s="27"/>
      <c r="U2587" s="27"/>
      <c r="V2587" s="27"/>
      <c r="W2587" s="12" t="str">
        <f aca="false">IF(AND(I2587&gt;0,R2587&gt;0),(S2587-R2587)/R2587,"")</f>
        <v/>
      </c>
      <c r="X2587" s="12" t="str">
        <f aca="false">IF(AND(J2587&gt;0,T2587&gt;0),(U2587-T2587)/T2587,"")</f>
        <v/>
      </c>
      <c r="Y2587" s="12" t="str">
        <f aca="false">IF(AND(K2587&gt;0,V2587&gt;0),(V2587-Resumen!$B$7)/Resumen!$B$7,"")</f>
        <v/>
      </c>
      <c r="Z2587" s="28" t="str">
        <f aca="false">IF(AND(K2587&gt;0,I2587&gt;0,V2587&gt;0,S2587&gt;0),V2587-S2587,"")</f>
        <v/>
      </c>
      <c r="AA2587" s="12" t="str">
        <f aca="false">IF(Z2587&lt;&gt;"",Z2587/S2587,"")</f>
        <v/>
      </c>
      <c r="AB2587" s="28" t="str">
        <f aca="false">IF(AND(K2587&gt;0,J2587&gt;0,V2587&gt;0,U2587&gt;0),V2587-U2587,"")</f>
        <v/>
      </c>
      <c r="AC2587" s="12" t="str">
        <f aca="false">IF(AB2587&lt;&gt;"",AB2587/U2587,"")</f>
        <v/>
      </c>
      <c r="AD2587" s="27" t="n">
        <v>0</v>
      </c>
      <c r="AE2587" s="27" t="n">
        <v>0</v>
      </c>
      <c r="AF2587" s="27" t="n">
        <v>0</v>
      </c>
      <c r="AG2587" s="28" t="n">
        <f aca="false">AD2587+AE2587+AF2587</f>
        <v>0</v>
      </c>
      <c r="AH2587" s="12" t="str">
        <f aca="false">IF(AG2587&gt;0,AD2587/AG2587,"")</f>
        <v/>
      </c>
      <c r="AI2587" s="27" t="n">
        <v>0</v>
      </c>
      <c r="AJ2587" s="27" t="n">
        <v>0</v>
      </c>
      <c r="AK2587" s="27" t="n">
        <v>0</v>
      </c>
      <c r="AL2587" s="22" t="str">
        <f aca="false">IF(OR(AJ2587&gt;0,AK2587&gt;0),"Sí","No")</f>
        <v>No</v>
      </c>
      <c r="AM2587" s="6"/>
      <c r="AN2587" s="6"/>
      <c r="AO2587" s="12" t="n">
        <f aca="false">IF(M2587&gt;0,K2587/M2587,"")</f>
        <v>1</v>
      </c>
      <c r="AP2587" s="22" t="str">
        <f aca="false">IF(M2587&gt;=Resumen!$B$5,"Alto","Bajo")</f>
        <v>Bajo</v>
      </c>
      <c r="AQ2587" s="22" t="str">
        <f aca="false">IF(AO2587&gt;=Resumen!$B$28,"Alto","Bajo")</f>
        <v>Alto</v>
      </c>
      <c r="AR2587" s="22" t="str">
        <f aca="false">AP2587&amp;" Potencial / "&amp;AQ2587&amp;" Share"</f>
        <v>Bajo Potencial / Alto Share</v>
      </c>
      <c r="AS2587" s="22" t="str">
        <f aca="false">IF(Q2587="Sí",IF(AO2587&gt;=Resumen!$B$29,"Alto","Bajo"),"")</f>
        <v/>
      </c>
      <c r="AT2587" s="22" t="str">
        <f aca="false">IF(AS2587&lt;&gt;"",AP2587&amp;" Potencial / "&amp;AS2587&amp;" Share","")</f>
        <v/>
      </c>
      <c r="AU2587" s="22" t="str">
        <f aca="false">IF(AH2587="","Sin dato",IF(AH2587-AO2587&gt;Resumen!$B$6,"Sobre-exhibido",IF(AO2587-AH2587&gt;Resumen!$B$6,"Sub-exhibido","En línea")))</f>
        <v>Sin dato</v>
      </c>
      <c r="AV2587" s="22" t="str">
        <f aca="false">IF(AT2587="","",IF(AT2587="Alto Potencial / Bajo Share",1,IF(AT2587="Alto Potencial / Alto Share",2,IF(AT2587="Bajo Potencial / Alto Share",3,4))))</f>
        <v/>
      </c>
      <c r="AW2587" s="22" t="str">
        <f aca="false">IF(Q2587="No","Sin competencia directa",IF(AV2587=1,"1 - Foco Conquista (Alto Pot / Bajo Share)",IF(AV2587=2,"2 - Foco Defensa (Alto Pot / Alto Share)",IF(AV2587=3,"3 - Monitoreo (Bajo Pot / Alto Share)","4 - Baja Prioridad (Bajo Pot / Bajo Share)"))))</f>
        <v>Sin competencia directa</v>
      </c>
      <c r="AX2587" s="12" t="str">
        <f aca="false">IF(OR(IFERROR(AND(W2587&lt;&gt;"",Y2587&lt;&gt;"",Y2587-W2587&gt;Resumen!$B$8),FALSE()),IFERROR(AND(X2587&lt;&gt;"",Y2587&lt;&gt;"",Y2587-X2587&gt;Resumen!$B$8),FALSE())),MAX(IF(IFERROR(AND(W2587&lt;&gt;"",Y2587&lt;&gt;"",Y2587-W2587&gt;Resumen!$B$8),FALSE()),Y2587-W2587,0),IF(IFERROR(AND(X2587&lt;&gt;"",Y2587&lt;&gt;"",Y2587-X2587&gt;Resumen!$B$8),FALSE()),Y2587-X2587,0)),"")</f>
        <v/>
      </c>
      <c r="AY2587" s="22" t="str">
        <f aca="false">IF(OR(IFERROR(AND(W2587&lt;&gt;"",Y2587&lt;&gt;"",Y2587-W2587&gt;Resumen!$B$8),FALSE()),IFERROR(AND(X2587&lt;&gt;"",Y2587&lt;&gt;"",Y2587-X2587&gt;Resumen!$B$8),FALSE())),TRIM("Lays tiene mayor markup que "&amp;IF(IFERROR(AND(W2587&lt;&gt;"",Y2587&lt;&gt;"",Y2587-W2587&gt;Resumen!$B$8),FALSE()),"Quento ","")&amp;IF(IFERROR(AND(X2587&lt;&gt;"",Y2587&lt;&gt;"",Y2587-X2587&gt;Resumen!$B$8),FALSE()),"Julicroc ","")&amp;"en este PDV"),"")</f>
        <v/>
      </c>
      <c r="AZ2587" s="22" t="str">
        <f aca="false">IF(COUNTIF('Plan Pehuamar - Lista'!$A$2:$A$167,A2587)&gt;0,"Sí","No")</f>
        <v>No</v>
      </c>
      <c r="BA2587" s="22" t="str">
        <f aca="false">IF(COUNTIF('Plan Combo 9+1'!$A$2:$A$226,A2587)&gt;0,"Sí","No")</f>
        <v>No</v>
      </c>
      <c r="BB2587" s="22" t="str">
        <f aca="false">IF(AH2587="","No",IF(BA2587="Sí",IF((AO2587-AH2587)&gt;Resumen!$B$6,"Sí","No"),IF((AO2587-AH2587)&gt;=Resumen!$B$132,"Sí","No")))</f>
        <v>No</v>
      </c>
      <c r="BC2587" s="22" t="str">
        <f aca="false">IF(AND(N2587="Sí",AL2587="Sí",AI2587=0),"Sí","No")</f>
        <v>No</v>
      </c>
      <c r="BD2587" s="22" t="str">
        <f aca="false">IF(COUNTIF('Plan 9+1 (con Pehuamar)'!$A$2:$A$227,A2587)&gt;0,"Sí","No")</f>
        <v>No</v>
      </c>
    </row>
    <row r="2588" customFormat="false" ht="15" hidden="false" customHeight="true" outlineLevel="0" collapsed="false">
      <c r="A2588" s="6" t="n">
        <v>201603</v>
      </c>
      <c r="B2588" s="6" t="n">
        <v>16</v>
      </c>
      <c r="C2588" s="6" t="n">
        <v>1603</v>
      </c>
      <c r="D2588" s="6" t="s">
        <v>315</v>
      </c>
      <c r="E2588" s="6" t="s">
        <v>2734</v>
      </c>
      <c r="F2588" s="6" t="s">
        <v>196</v>
      </c>
      <c r="G2588" s="6" t="s">
        <v>130</v>
      </c>
      <c r="H2588" s="6" t="s">
        <v>1715</v>
      </c>
      <c r="I2588" s="27" t="n">
        <v>0</v>
      </c>
      <c r="J2588" s="27" t="n">
        <v>0</v>
      </c>
      <c r="K2588" s="27" t="n">
        <v>3</v>
      </c>
      <c r="L2588" s="28" t="n">
        <f aca="false">I2588+J2588</f>
        <v>0</v>
      </c>
      <c r="M2588" s="28" t="n">
        <f aca="false">L2588+K2588</f>
        <v>3</v>
      </c>
      <c r="N2588" s="22" t="str">
        <f aca="false">IF(I2588&gt;0,"Sí","No")</f>
        <v>No</v>
      </c>
      <c r="O2588" s="22" t="str">
        <f aca="false">IF(J2588&gt;0,"Sí","No")</f>
        <v>No</v>
      </c>
      <c r="P2588" s="22" t="str">
        <f aca="false">IF(K2588&gt;0,"Sí","No")</f>
        <v>Sí</v>
      </c>
      <c r="Q2588" s="22" t="str">
        <f aca="false">IF(OR(I2588&gt;0,J2588&gt;0),"Sí","No")</f>
        <v>No</v>
      </c>
      <c r="R2588" s="27"/>
      <c r="S2588" s="27"/>
      <c r="T2588" s="27"/>
      <c r="U2588" s="27"/>
      <c r="V2588" s="27"/>
      <c r="W2588" s="12" t="str">
        <f aca="false">IF(AND(I2588&gt;0,R2588&gt;0),(S2588-R2588)/R2588,"")</f>
        <v/>
      </c>
      <c r="X2588" s="12" t="str">
        <f aca="false">IF(AND(J2588&gt;0,T2588&gt;0),(U2588-T2588)/T2588,"")</f>
        <v/>
      </c>
      <c r="Y2588" s="12" t="str">
        <f aca="false">IF(AND(K2588&gt;0,V2588&gt;0),(V2588-Resumen!$B$7)/Resumen!$B$7,"")</f>
        <v/>
      </c>
      <c r="Z2588" s="28" t="str">
        <f aca="false">IF(AND(K2588&gt;0,I2588&gt;0,V2588&gt;0,S2588&gt;0),V2588-S2588,"")</f>
        <v/>
      </c>
      <c r="AA2588" s="12" t="str">
        <f aca="false">IF(Z2588&lt;&gt;"",Z2588/S2588,"")</f>
        <v/>
      </c>
      <c r="AB2588" s="28" t="str">
        <f aca="false">IF(AND(K2588&gt;0,J2588&gt;0,V2588&gt;0,U2588&gt;0),V2588-U2588,"")</f>
        <v/>
      </c>
      <c r="AC2588" s="12" t="str">
        <f aca="false">IF(AB2588&lt;&gt;"",AB2588/U2588,"")</f>
        <v/>
      </c>
      <c r="AD2588" s="27" t="n">
        <v>0</v>
      </c>
      <c r="AE2588" s="27" t="n">
        <v>0</v>
      </c>
      <c r="AF2588" s="27" t="n">
        <v>0</v>
      </c>
      <c r="AG2588" s="28" t="n">
        <f aca="false">AD2588+AE2588+AF2588</f>
        <v>0</v>
      </c>
      <c r="AH2588" s="12" t="str">
        <f aca="false">IF(AG2588&gt;0,AD2588/AG2588,"")</f>
        <v/>
      </c>
      <c r="AI2588" s="27" t="n">
        <v>0</v>
      </c>
      <c r="AJ2588" s="27" t="n">
        <v>0</v>
      </c>
      <c r="AK2588" s="27" t="n">
        <v>0</v>
      </c>
      <c r="AL2588" s="22" t="str">
        <f aca="false">IF(OR(AJ2588&gt;0,AK2588&gt;0),"Sí","No")</f>
        <v>No</v>
      </c>
      <c r="AM2588" s="6"/>
      <c r="AN2588" s="6"/>
      <c r="AO2588" s="12" t="n">
        <f aca="false">IF(M2588&gt;0,K2588/M2588,"")</f>
        <v>1</v>
      </c>
      <c r="AP2588" s="22" t="str">
        <f aca="false">IF(M2588&gt;=Resumen!$B$5,"Alto","Bajo")</f>
        <v>Bajo</v>
      </c>
      <c r="AQ2588" s="22" t="str">
        <f aca="false">IF(AO2588&gt;=Resumen!$B$28,"Alto","Bajo")</f>
        <v>Alto</v>
      </c>
      <c r="AR2588" s="22" t="str">
        <f aca="false">AP2588&amp;" Potencial / "&amp;AQ2588&amp;" Share"</f>
        <v>Bajo Potencial / Alto Share</v>
      </c>
      <c r="AS2588" s="22" t="str">
        <f aca="false">IF(Q2588="Sí",IF(AO2588&gt;=Resumen!$B$29,"Alto","Bajo"),"")</f>
        <v/>
      </c>
      <c r="AT2588" s="22" t="str">
        <f aca="false">IF(AS2588&lt;&gt;"",AP2588&amp;" Potencial / "&amp;AS2588&amp;" Share","")</f>
        <v/>
      </c>
      <c r="AU2588" s="22" t="str">
        <f aca="false">IF(AH2588="","Sin dato",IF(AH2588-AO2588&gt;Resumen!$B$6,"Sobre-exhibido",IF(AO2588-AH2588&gt;Resumen!$B$6,"Sub-exhibido","En línea")))</f>
        <v>Sin dato</v>
      </c>
      <c r="AV2588" s="22" t="str">
        <f aca="false">IF(AT2588="","",IF(AT2588="Alto Potencial / Bajo Share",1,IF(AT2588="Alto Potencial / Alto Share",2,IF(AT2588="Bajo Potencial / Alto Share",3,4))))</f>
        <v/>
      </c>
      <c r="AW2588" s="22" t="str">
        <f aca="false">IF(Q2588="No","Sin competencia directa",IF(AV2588=1,"1 - Foco Conquista (Alto Pot / Bajo Share)",IF(AV2588=2,"2 - Foco Defensa (Alto Pot / Alto Share)",IF(AV2588=3,"3 - Monitoreo (Bajo Pot / Alto Share)","4 - Baja Prioridad (Bajo Pot / Bajo Share)"))))</f>
        <v>Sin competencia directa</v>
      </c>
      <c r="AX2588" s="12" t="str">
        <f aca="false">IF(OR(IFERROR(AND(W2588&lt;&gt;"",Y2588&lt;&gt;"",Y2588-W2588&gt;Resumen!$B$8),FALSE()),IFERROR(AND(X2588&lt;&gt;"",Y2588&lt;&gt;"",Y2588-X2588&gt;Resumen!$B$8),FALSE())),MAX(IF(IFERROR(AND(W2588&lt;&gt;"",Y2588&lt;&gt;"",Y2588-W2588&gt;Resumen!$B$8),FALSE()),Y2588-W2588,0),IF(IFERROR(AND(X2588&lt;&gt;"",Y2588&lt;&gt;"",Y2588-X2588&gt;Resumen!$B$8),FALSE()),Y2588-X2588,0)),"")</f>
        <v/>
      </c>
      <c r="AY2588" s="22" t="str">
        <f aca="false">IF(OR(IFERROR(AND(W2588&lt;&gt;"",Y2588&lt;&gt;"",Y2588-W2588&gt;Resumen!$B$8),FALSE()),IFERROR(AND(X2588&lt;&gt;"",Y2588&lt;&gt;"",Y2588-X2588&gt;Resumen!$B$8),FALSE())),TRIM("Lays tiene mayor markup que "&amp;IF(IFERROR(AND(W2588&lt;&gt;"",Y2588&lt;&gt;"",Y2588-W2588&gt;Resumen!$B$8),FALSE()),"Quento ","")&amp;IF(IFERROR(AND(X2588&lt;&gt;"",Y2588&lt;&gt;"",Y2588-X2588&gt;Resumen!$B$8),FALSE()),"Julicroc ","")&amp;"en este PDV"),"")</f>
        <v/>
      </c>
      <c r="AZ2588" s="22" t="str">
        <f aca="false">IF(COUNTIF('Plan Pehuamar - Lista'!$A$2:$A$167,A2588)&gt;0,"Sí","No")</f>
        <v>No</v>
      </c>
      <c r="BA2588" s="22" t="str">
        <f aca="false">IF(COUNTIF('Plan Combo 9+1'!$A$2:$A$226,A2588)&gt;0,"Sí","No")</f>
        <v>No</v>
      </c>
      <c r="BB2588" s="22" t="str">
        <f aca="false">IF(AH2588="","No",IF(BA2588="Sí",IF((AO2588-AH2588)&gt;Resumen!$B$6,"Sí","No"),IF((AO2588-AH2588)&gt;=Resumen!$B$132,"Sí","No")))</f>
        <v>No</v>
      </c>
      <c r="BC2588" s="22" t="str">
        <f aca="false">IF(AND(N2588="Sí",AL2588="Sí",AI2588=0),"Sí","No")</f>
        <v>No</v>
      </c>
      <c r="BD2588" s="22" t="str">
        <f aca="false">IF(COUNTIF('Plan 9+1 (con Pehuamar)'!$A$2:$A$227,A2588)&gt;0,"Sí","No")</f>
        <v>No</v>
      </c>
    </row>
    <row r="2589" customFormat="false" ht="15" hidden="false" customHeight="true" outlineLevel="0" collapsed="false">
      <c r="A2589" s="6" t="n">
        <v>201718</v>
      </c>
      <c r="B2589" s="6" t="n">
        <v>16</v>
      </c>
      <c r="C2589" s="6" t="n">
        <v>1603</v>
      </c>
      <c r="D2589" s="6" t="s">
        <v>315</v>
      </c>
      <c r="E2589" s="6" t="s">
        <v>2735</v>
      </c>
      <c r="F2589" s="6" t="s">
        <v>196</v>
      </c>
      <c r="G2589" s="6" t="s">
        <v>130</v>
      </c>
      <c r="H2589" s="6" t="s">
        <v>1715</v>
      </c>
      <c r="I2589" s="27" t="n">
        <v>0</v>
      </c>
      <c r="J2589" s="27" t="n">
        <v>0</v>
      </c>
      <c r="K2589" s="27" t="n">
        <v>1.6</v>
      </c>
      <c r="L2589" s="28" t="n">
        <f aca="false">I2589+J2589</f>
        <v>0</v>
      </c>
      <c r="M2589" s="28" t="n">
        <f aca="false">L2589+K2589</f>
        <v>1.6</v>
      </c>
      <c r="N2589" s="22" t="str">
        <f aca="false">IF(I2589&gt;0,"Sí","No")</f>
        <v>No</v>
      </c>
      <c r="O2589" s="22" t="str">
        <f aca="false">IF(J2589&gt;0,"Sí","No")</f>
        <v>No</v>
      </c>
      <c r="P2589" s="22" t="str">
        <f aca="false">IF(K2589&gt;0,"Sí","No")</f>
        <v>Sí</v>
      </c>
      <c r="Q2589" s="22" t="str">
        <f aca="false">IF(OR(I2589&gt;0,J2589&gt;0),"Sí","No")</f>
        <v>No</v>
      </c>
      <c r="R2589" s="27"/>
      <c r="S2589" s="27"/>
      <c r="T2589" s="27"/>
      <c r="U2589" s="27"/>
      <c r="V2589" s="27"/>
      <c r="W2589" s="12" t="str">
        <f aca="false">IF(AND(I2589&gt;0,R2589&gt;0),(S2589-R2589)/R2589,"")</f>
        <v/>
      </c>
      <c r="X2589" s="12" t="str">
        <f aca="false">IF(AND(J2589&gt;0,T2589&gt;0),(U2589-T2589)/T2589,"")</f>
        <v/>
      </c>
      <c r="Y2589" s="12" t="str">
        <f aca="false">IF(AND(K2589&gt;0,V2589&gt;0),(V2589-Resumen!$B$7)/Resumen!$B$7,"")</f>
        <v/>
      </c>
      <c r="Z2589" s="28" t="str">
        <f aca="false">IF(AND(K2589&gt;0,I2589&gt;0,V2589&gt;0,S2589&gt;0),V2589-S2589,"")</f>
        <v/>
      </c>
      <c r="AA2589" s="12" t="str">
        <f aca="false">IF(Z2589&lt;&gt;"",Z2589/S2589,"")</f>
        <v/>
      </c>
      <c r="AB2589" s="28" t="str">
        <f aca="false">IF(AND(K2589&gt;0,J2589&gt;0,V2589&gt;0,U2589&gt;0),V2589-U2589,"")</f>
        <v/>
      </c>
      <c r="AC2589" s="12" t="str">
        <f aca="false">IF(AB2589&lt;&gt;"",AB2589/U2589,"")</f>
        <v/>
      </c>
      <c r="AD2589" s="27" t="n">
        <v>0</v>
      </c>
      <c r="AE2589" s="27" t="n">
        <v>0</v>
      </c>
      <c r="AF2589" s="27" t="n">
        <v>0</v>
      </c>
      <c r="AG2589" s="28" t="n">
        <f aca="false">AD2589+AE2589+AF2589</f>
        <v>0</v>
      </c>
      <c r="AH2589" s="12" t="str">
        <f aca="false">IF(AG2589&gt;0,AD2589/AG2589,"")</f>
        <v/>
      </c>
      <c r="AI2589" s="27" t="n">
        <v>0</v>
      </c>
      <c r="AJ2589" s="27" t="n">
        <v>0</v>
      </c>
      <c r="AK2589" s="27" t="n">
        <v>0</v>
      </c>
      <c r="AL2589" s="22" t="str">
        <f aca="false">IF(OR(AJ2589&gt;0,AK2589&gt;0),"Sí","No")</f>
        <v>No</v>
      </c>
      <c r="AM2589" s="6"/>
      <c r="AN2589" s="6"/>
      <c r="AO2589" s="12" t="n">
        <f aca="false">IF(M2589&gt;0,K2589/M2589,"")</f>
        <v>1</v>
      </c>
      <c r="AP2589" s="22" t="str">
        <f aca="false">IF(M2589&gt;=Resumen!$B$5,"Alto","Bajo")</f>
        <v>Bajo</v>
      </c>
      <c r="AQ2589" s="22" t="str">
        <f aca="false">IF(AO2589&gt;=Resumen!$B$28,"Alto","Bajo")</f>
        <v>Alto</v>
      </c>
      <c r="AR2589" s="22" t="str">
        <f aca="false">AP2589&amp;" Potencial / "&amp;AQ2589&amp;" Share"</f>
        <v>Bajo Potencial / Alto Share</v>
      </c>
      <c r="AS2589" s="22" t="str">
        <f aca="false">IF(Q2589="Sí",IF(AO2589&gt;=Resumen!$B$29,"Alto","Bajo"),"")</f>
        <v/>
      </c>
      <c r="AT2589" s="22" t="str">
        <f aca="false">IF(AS2589&lt;&gt;"",AP2589&amp;" Potencial / "&amp;AS2589&amp;" Share","")</f>
        <v/>
      </c>
      <c r="AU2589" s="22" t="str">
        <f aca="false">IF(AH2589="","Sin dato",IF(AH2589-AO2589&gt;Resumen!$B$6,"Sobre-exhibido",IF(AO2589-AH2589&gt;Resumen!$B$6,"Sub-exhibido","En línea")))</f>
        <v>Sin dato</v>
      </c>
      <c r="AV2589" s="22" t="str">
        <f aca="false">IF(AT2589="","",IF(AT2589="Alto Potencial / Bajo Share",1,IF(AT2589="Alto Potencial / Alto Share",2,IF(AT2589="Bajo Potencial / Alto Share",3,4))))</f>
        <v/>
      </c>
      <c r="AW2589" s="22" t="str">
        <f aca="false">IF(Q2589="No","Sin competencia directa",IF(AV2589=1,"1 - Foco Conquista (Alto Pot / Bajo Share)",IF(AV2589=2,"2 - Foco Defensa (Alto Pot / Alto Share)",IF(AV2589=3,"3 - Monitoreo (Bajo Pot / Alto Share)","4 - Baja Prioridad (Bajo Pot / Bajo Share)"))))</f>
        <v>Sin competencia directa</v>
      </c>
      <c r="AX2589" s="12" t="str">
        <f aca="false">IF(OR(IFERROR(AND(W2589&lt;&gt;"",Y2589&lt;&gt;"",Y2589-W2589&gt;Resumen!$B$8),FALSE()),IFERROR(AND(X2589&lt;&gt;"",Y2589&lt;&gt;"",Y2589-X2589&gt;Resumen!$B$8),FALSE())),MAX(IF(IFERROR(AND(W2589&lt;&gt;"",Y2589&lt;&gt;"",Y2589-W2589&gt;Resumen!$B$8),FALSE()),Y2589-W2589,0),IF(IFERROR(AND(X2589&lt;&gt;"",Y2589&lt;&gt;"",Y2589-X2589&gt;Resumen!$B$8),FALSE()),Y2589-X2589,0)),"")</f>
        <v/>
      </c>
      <c r="AY2589" s="22" t="str">
        <f aca="false">IF(OR(IFERROR(AND(W2589&lt;&gt;"",Y2589&lt;&gt;"",Y2589-W2589&gt;Resumen!$B$8),FALSE()),IFERROR(AND(X2589&lt;&gt;"",Y2589&lt;&gt;"",Y2589-X2589&gt;Resumen!$B$8),FALSE())),TRIM("Lays tiene mayor markup que "&amp;IF(IFERROR(AND(W2589&lt;&gt;"",Y2589&lt;&gt;"",Y2589-W2589&gt;Resumen!$B$8),FALSE()),"Quento ","")&amp;IF(IFERROR(AND(X2589&lt;&gt;"",Y2589&lt;&gt;"",Y2589-X2589&gt;Resumen!$B$8),FALSE()),"Julicroc ","")&amp;"en este PDV"),"")</f>
        <v/>
      </c>
      <c r="AZ2589" s="22" t="str">
        <f aca="false">IF(COUNTIF('Plan Pehuamar - Lista'!$A$2:$A$167,A2589)&gt;0,"Sí","No")</f>
        <v>No</v>
      </c>
      <c r="BA2589" s="22" t="str">
        <f aca="false">IF(COUNTIF('Plan Combo 9+1'!$A$2:$A$226,A2589)&gt;0,"Sí","No")</f>
        <v>No</v>
      </c>
      <c r="BB2589" s="22" t="str">
        <f aca="false">IF(AH2589="","No",IF(BA2589="Sí",IF((AO2589-AH2589)&gt;Resumen!$B$6,"Sí","No"),IF((AO2589-AH2589)&gt;=Resumen!$B$132,"Sí","No")))</f>
        <v>No</v>
      </c>
      <c r="BC2589" s="22" t="str">
        <f aca="false">IF(AND(N2589="Sí",AL2589="Sí",AI2589=0),"Sí","No")</f>
        <v>No</v>
      </c>
      <c r="BD2589" s="22" t="str">
        <f aca="false">IF(COUNTIF('Plan 9+1 (con Pehuamar)'!$A$2:$A$227,A2589)&gt;0,"Sí","No")</f>
        <v>No</v>
      </c>
    </row>
    <row r="2590" customFormat="false" ht="15" hidden="false" customHeight="true" outlineLevel="0" collapsed="false">
      <c r="A2590" s="6" t="n">
        <v>201745</v>
      </c>
      <c r="B2590" s="6" t="n">
        <v>16</v>
      </c>
      <c r="C2590" s="6" t="n">
        <v>1603</v>
      </c>
      <c r="D2590" s="6" t="s">
        <v>315</v>
      </c>
      <c r="E2590" s="6" t="s">
        <v>2736</v>
      </c>
      <c r="F2590" s="6" t="s">
        <v>2737</v>
      </c>
      <c r="G2590" s="6" t="s">
        <v>130</v>
      </c>
      <c r="H2590" s="6" t="s">
        <v>1715</v>
      </c>
      <c r="I2590" s="27" t="n">
        <v>10</v>
      </c>
      <c r="J2590" s="27" t="n">
        <v>20</v>
      </c>
      <c r="K2590" s="27" t="n">
        <v>6</v>
      </c>
      <c r="L2590" s="28" t="n">
        <f aca="false">I2590+J2590</f>
        <v>30</v>
      </c>
      <c r="M2590" s="28" t="n">
        <f aca="false">L2590+K2590</f>
        <v>36</v>
      </c>
      <c r="N2590" s="22" t="str">
        <f aca="false">IF(I2590&gt;0,"Sí","No")</f>
        <v>Sí</v>
      </c>
      <c r="O2590" s="22" t="str">
        <f aca="false">IF(J2590&gt;0,"Sí","No")</f>
        <v>Sí</v>
      </c>
      <c r="P2590" s="22" t="str">
        <f aca="false">IF(K2590&gt;0,"Sí","No")</f>
        <v>Sí</v>
      </c>
      <c r="Q2590" s="22" t="str">
        <f aca="false">IF(OR(I2590&gt;0,J2590&gt;0),"Sí","No")</f>
        <v>Sí</v>
      </c>
      <c r="R2590" s="27" t="n">
        <v>1750</v>
      </c>
      <c r="S2590" s="27" t="n">
        <v>2500</v>
      </c>
      <c r="T2590" s="27" t="n">
        <v>1200</v>
      </c>
      <c r="U2590" s="27" t="n">
        <v>2000</v>
      </c>
      <c r="V2590" s="27" t="n">
        <v>3500</v>
      </c>
      <c r="W2590" s="12" t="n">
        <f aca="false">IF(AND(I2590&gt;0,R2590&gt;0),(S2590-R2590)/R2590,"")</f>
        <v>0.428571428571429</v>
      </c>
      <c r="X2590" s="12" t="n">
        <f aca="false">IF(AND(J2590&gt;0,T2590&gt;0),(U2590-T2590)/T2590,"")</f>
        <v>0.666666666666667</v>
      </c>
      <c r="Y2590" s="12" t="n">
        <f aca="false">IF(AND(K2590&gt;0,V2590&gt;0),(V2590-Resumen!$B$7)/Resumen!$B$7,"")</f>
        <v>0.4</v>
      </c>
      <c r="Z2590" s="28" t="n">
        <f aca="false">IF(AND(K2590&gt;0,I2590&gt;0,V2590&gt;0,S2590&gt;0),V2590-S2590,"")</f>
        <v>1000</v>
      </c>
      <c r="AA2590" s="12" t="n">
        <f aca="false">IF(Z2590&lt;&gt;"",Z2590/S2590,"")</f>
        <v>0.4</v>
      </c>
      <c r="AB2590" s="28" t="n">
        <f aca="false">IF(AND(K2590&gt;0,J2590&gt;0,V2590&gt;0,U2590&gt;0),V2590-U2590,"")</f>
        <v>1500</v>
      </c>
      <c r="AC2590" s="12" t="n">
        <f aca="false">IF(AB2590&lt;&gt;"",AB2590/U2590,"")</f>
        <v>0.75</v>
      </c>
      <c r="AD2590" s="27" t="n">
        <v>2</v>
      </c>
      <c r="AE2590" s="27" t="n">
        <v>2</v>
      </c>
      <c r="AF2590" s="27" t="n">
        <v>3</v>
      </c>
      <c r="AG2590" s="28" t="n">
        <f aca="false">AD2590+AE2590+AF2590</f>
        <v>7</v>
      </c>
      <c r="AH2590" s="12" t="n">
        <f aca="false">IF(AG2590&gt;0,AD2590/AG2590,"")</f>
        <v>0.285714285714286</v>
      </c>
      <c r="AI2590" s="27" t="n">
        <v>0</v>
      </c>
      <c r="AJ2590" s="27" t="n">
        <v>0</v>
      </c>
      <c r="AK2590" s="27" t="n">
        <v>0</v>
      </c>
      <c r="AL2590" s="22" t="str">
        <f aca="false">IF(OR(AJ2590&gt;0,AK2590&gt;0),"Sí","No")</f>
        <v>No</v>
      </c>
      <c r="AM2590" s="6" t="s">
        <v>198</v>
      </c>
      <c r="AN2590" s="6" t="s">
        <v>198</v>
      </c>
      <c r="AO2590" s="12" t="n">
        <f aca="false">IF(M2590&gt;0,K2590/M2590,"")</f>
        <v>0.166666666666667</v>
      </c>
      <c r="AP2590" s="22" t="str">
        <f aca="false">IF(M2590&gt;=Resumen!$B$5,"Alto","Bajo")</f>
        <v>Bajo</v>
      </c>
      <c r="AQ2590" s="22" t="str">
        <f aca="false">IF(AO2590&gt;=Resumen!$B$28,"Alto","Bajo")</f>
        <v>Bajo</v>
      </c>
      <c r="AR2590" s="22" t="str">
        <f aca="false">AP2590&amp;" Potencial / "&amp;AQ2590&amp;" Share"</f>
        <v>Bajo Potencial / Bajo Share</v>
      </c>
      <c r="AS2590" s="22" t="str">
        <f aca="false">IF(Q2590="Sí",IF(AO2590&gt;=Resumen!$B$29,"Alto","Bajo"),"")</f>
        <v>Bajo</v>
      </c>
      <c r="AT2590" s="22" t="str">
        <f aca="false">IF(AS2590&lt;&gt;"",AP2590&amp;" Potencial / "&amp;AS2590&amp;" Share","")</f>
        <v>Bajo Potencial / Bajo Share</v>
      </c>
      <c r="AU2590" s="22" t="str">
        <f aca="false">IF(AH2590="","Sin dato",IF(AH2590-AO2590&gt;Resumen!$B$6,"Sobre-exhibido",IF(AO2590-AH2590&gt;Resumen!$B$6,"Sub-exhibido","En línea")))</f>
        <v>Sobre-exhibido</v>
      </c>
      <c r="AV2590" s="22" t="n">
        <f aca="false">IF(AT2590="","",IF(AT2590="Alto Potencial / Bajo Share",1,IF(AT2590="Alto Potencial / Alto Share",2,IF(AT2590="Bajo Potencial / Alto Share",3,4))))</f>
        <v>4</v>
      </c>
      <c r="AW2590" s="22" t="str">
        <f aca="false">IF(Q2590="No","Sin competencia directa",IF(AV2590=1,"1 - Foco Conquista (Alto Pot / Bajo Share)",IF(AV2590=2,"2 - Foco Defensa (Alto Pot / Alto Share)",IF(AV2590=3,"3 - Monitoreo (Bajo Pot / Alto Share)","4 - Baja Prioridad (Bajo Pot / Bajo Share)"))))</f>
        <v>4 - Baja Prioridad (Bajo Pot / Bajo Share)</v>
      </c>
      <c r="AX2590" s="12" t="str">
        <f aca="false">IF(OR(IFERROR(AND(W2590&lt;&gt;"",Y2590&lt;&gt;"",Y2590-W2590&gt;Resumen!$B$8),FALSE()),IFERROR(AND(X2590&lt;&gt;"",Y2590&lt;&gt;"",Y2590-X2590&gt;Resumen!$B$8),FALSE())),MAX(IF(IFERROR(AND(W2590&lt;&gt;"",Y2590&lt;&gt;"",Y2590-W2590&gt;Resumen!$B$8),FALSE()),Y2590-W2590,0),IF(IFERROR(AND(X2590&lt;&gt;"",Y2590&lt;&gt;"",Y2590-X2590&gt;Resumen!$B$8),FALSE()),Y2590-X2590,0)),"")</f>
        <v/>
      </c>
      <c r="AY2590" s="22" t="str">
        <f aca="false">IF(OR(IFERROR(AND(W2590&lt;&gt;"",Y2590&lt;&gt;"",Y2590-W2590&gt;Resumen!$B$8),FALSE()),IFERROR(AND(X2590&lt;&gt;"",Y2590&lt;&gt;"",Y2590-X2590&gt;Resumen!$B$8),FALSE())),TRIM("Lays tiene mayor markup que "&amp;IF(IFERROR(AND(W2590&lt;&gt;"",Y2590&lt;&gt;"",Y2590-W2590&gt;Resumen!$B$8),FALSE()),"Quento ","")&amp;IF(IFERROR(AND(X2590&lt;&gt;"",Y2590&lt;&gt;"",Y2590-X2590&gt;Resumen!$B$8),FALSE()),"Julicroc ","")&amp;"en este PDV"),"")</f>
        <v/>
      </c>
      <c r="AZ2590" s="22" t="str">
        <f aca="false">IF(COUNTIF('Plan Pehuamar - Lista'!$A$2:$A$167,A2590)&gt;0,"Sí","No")</f>
        <v>No</v>
      </c>
      <c r="BA2590" s="22" t="str">
        <f aca="false">IF(COUNTIF('Plan Combo 9+1'!$A$2:$A$226,A2590)&gt;0,"Sí","No")</f>
        <v>No</v>
      </c>
      <c r="BB2590" s="22" t="str">
        <f aca="false">IF(AH2590="","No",IF(BA2590="Sí",IF((AO2590-AH2590)&gt;Resumen!$B$6,"Sí","No"),IF((AO2590-AH2590)&gt;=Resumen!$B$132,"Sí","No")))</f>
        <v>No</v>
      </c>
      <c r="BC2590" s="22" t="str">
        <f aca="false">IF(AND(N2590="Sí",AL2590="Sí",AI2590=0),"Sí","No")</f>
        <v>No</v>
      </c>
      <c r="BD2590" s="22" t="str">
        <f aca="false">IF(COUNTIF('Plan 9+1 (con Pehuamar)'!$A$2:$A$227,A2590)&gt;0,"Sí","No")</f>
        <v>No</v>
      </c>
    </row>
    <row r="2591" customFormat="false" ht="15" hidden="false" customHeight="true" outlineLevel="0" collapsed="false">
      <c r="A2591" s="6" t="n">
        <v>201995</v>
      </c>
      <c r="B2591" s="6" t="n">
        <v>16</v>
      </c>
      <c r="C2591" s="6" t="n">
        <v>1603</v>
      </c>
      <c r="D2591" s="6" t="s">
        <v>315</v>
      </c>
      <c r="E2591" s="6" t="s">
        <v>2738</v>
      </c>
      <c r="F2591" s="6" t="s">
        <v>201</v>
      </c>
      <c r="G2591" s="6" t="s">
        <v>130</v>
      </c>
      <c r="H2591" s="6" t="s">
        <v>1715</v>
      </c>
      <c r="I2591" s="27" t="n">
        <v>12</v>
      </c>
      <c r="J2591" s="27" t="n">
        <v>20</v>
      </c>
      <c r="K2591" s="27" t="n">
        <v>0</v>
      </c>
      <c r="L2591" s="28" t="n">
        <f aca="false">I2591+J2591</f>
        <v>32</v>
      </c>
      <c r="M2591" s="28" t="n">
        <f aca="false">L2591+K2591</f>
        <v>32</v>
      </c>
      <c r="N2591" s="22" t="str">
        <f aca="false">IF(I2591&gt;0,"Sí","No")</f>
        <v>Sí</v>
      </c>
      <c r="O2591" s="22" t="str">
        <f aca="false">IF(J2591&gt;0,"Sí","No")</f>
        <v>Sí</v>
      </c>
      <c r="P2591" s="22" t="str">
        <f aca="false">IF(K2591&gt;0,"Sí","No")</f>
        <v>No</v>
      </c>
      <c r="Q2591" s="22" t="str">
        <f aca="false">IF(OR(I2591&gt;0,J2591&gt;0),"Sí","No")</f>
        <v>Sí</v>
      </c>
      <c r="R2591" s="27" t="n">
        <v>2000</v>
      </c>
      <c r="S2591" s="27" t="n">
        <v>2800</v>
      </c>
      <c r="T2591" s="27" t="n">
        <v>1200</v>
      </c>
      <c r="U2591" s="27" t="n">
        <v>2000</v>
      </c>
      <c r="V2591" s="27"/>
      <c r="W2591" s="12" t="n">
        <f aca="false">IF(AND(I2591&gt;0,R2591&gt;0),(S2591-R2591)/R2591,"")</f>
        <v>0.4</v>
      </c>
      <c r="X2591" s="12" t="n">
        <f aca="false">IF(AND(J2591&gt;0,T2591&gt;0),(U2591-T2591)/T2591,"")</f>
        <v>0.666666666666667</v>
      </c>
      <c r="Y2591" s="12" t="str">
        <f aca="false">IF(AND(K2591&gt;0,V2591&gt;0),(V2591-Resumen!$B$7)/Resumen!$B$7,"")</f>
        <v/>
      </c>
      <c r="Z2591" s="28" t="str">
        <f aca="false">IF(AND(K2591&gt;0,I2591&gt;0,V2591&gt;0,S2591&gt;0),V2591-S2591,"")</f>
        <v/>
      </c>
      <c r="AA2591" s="12" t="str">
        <f aca="false">IF(Z2591&lt;&gt;"",Z2591/S2591,"")</f>
        <v/>
      </c>
      <c r="AB2591" s="28" t="str">
        <f aca="false">IF(AND(K2591&gt;0,J2591&gt;0,V2591&gt;0,U2591&gt;0),V2591-U2591,"")</f>
        <v/>
      </c>
      <c r="AC2591" s="12" t="str">
        <f aca="false">IF(AB2591&lt;&gt;"",AB2591/U2591,"")</f>
        <v/>
      </c>
      <c r="AD2591" s="27" t="n">
        <v>0</v>
      </c>
      <c r="AE2591" s="27" t="n">
        <v>4</v>
      </c>
      <c r="AF2591" s="27" t="n">
        <v>4</v>
      </c>
      <c r="AG2591" s="28" t="n">
        <f aca="false">AD2591+AE2591+AF2591</f>
        <v>8</v>
      </c>
      <c r="AH2591" s="12" t="n">
        <f aca="false">IF(AG2591&gt;0,AD2591/AG2591,"")</f>
        <v>0</v>
      </c>
      <c r="AI2591" s="27" t="n">
        <v>0</v>
      </c>
      <c r="AJ2591" s="27" t="n">
        <v>0</v>
      </c>
      <c r="AK2591" s="27" t="n">
        <v>0</v>
      </c>
      <c r="AL2591" s="22" t="str">
        <f aca="false">IF(OR(AJ2591&gt;0,AK2591&gt;0),"Sí","No")</f>
        <v>No</v>
      </c>
      <c r="AM2591" s="6" t="s">
        <v>198</v>
      </c>
      <c r="AN2591" s="6" t="s">
        <v>198</v>
      </c>
      <c r="AO2591" s="12" t="n">
        <f aca="false">IF(M2591&gt;0,K2591/M2591,"")</f>
        <v>0</v>
      </c>
      <c r="AP2591" s="22" t="str">
        <f aca="false">IF(M2591&gt;=Resumen!$B$5,"Alto","Bajo")</f>
        <v>Bajo</v>
      </c>
      <c r="AQ2591" s="22" t="str">
        <f aca="false">IF(AO2591&gt;=Resumen!$B$28,"Alto","Bajo")</f>
        <v>Bajo</v>
      </c>
      <c r="AR2591" s="22" t="str">
        <f aca="false">AP2591&amp;" Potencial / "&amp;AQ2591&amp;" Share"</f>
        <v>Bajo Potencial / Bajo Share</v>
      </c>
      <c r="AS2591" s="22" t="str">
        <f aca="false">IF(Q2591="Sí",IF(AO2591&gt;=Resumen!$B$29,"Alto","Bajo"),"")</f>
        <v>Bajo</v>
      </c>
      <c r="AT2591" s="22" t="str">
        <f aca="false">IF(AS2591&lt;&gt;"",AP2591&amp;" Potencial / "&amp;AS2591&amp;" Share","")</f>
        <v>Bajo Potencial / Bajo Share</v>
      </c>
      <c r="AU2591" s="22" t="str">
        <f aca="false">IF(AH2591="","Sin dato",IF(AH2591-AO2591&gt;Resumen!$B$6,"Sobre-exhibido",IF(AO2591-AH2591&gt;Resumen!$B$6,"Sub-exhibido","En línea")))</f>
        <v>En línea</v>
      </c>
      <c r="AV2591" s="22" t="n">
        <f aca="false">IF(AT2591="","",IF(AT2591="Alto Potencial / Bajo Share",1,IF(AT2591="Alto Potencial / Alto Share",2,IF(AT2591="Bajo Potencial / Alto Share",3,4))))</f>
        <v>4</v>
      </c>
      <c r="AW2591" s="22" t="str">
        <f aca="false">IF(Q2591="No","Sin competencia directa",IF(AV2591=1,"1 - Foco Conquista (Alto Pot / Bajo Share)",IF(AV2591=2,"2 - Foco Defensa (Alto Pot / Alto Share)",IF(AV2591=3,"3 - Monitoreo (Bajo Pot / Alto Share)","4 - Baja Prioridad (Bajo Pot / Bajo Share)"))))</f>
        <v>4 - Baja Prioridad (Bajo Pot / Bajo Share)</v>
      </c>
      <c r="AX2591" s="12" t="str">
        <f aca="false">IF(OR(IFERROR(AND(W2591&lt;&gt;"",Y2591&lt;&gt;"",Y2591-W2591&gt;Resumen!$B$8),FALSE()),IFERROR(AND(X2591&lt;&gt;"",Y2591&lt;&gt;"",Y2591-X2591&gt;Resumen!$B$8),FALSE())),MAX(IF(IFERROR(AND(W2591&lt;&gt;"",Y2591&lt;&gt;"",Y2591-W2591&gt;Resumen!$B$8),FALSE()),Y2591-W2591,0),IF(IFERROR(AND(X2591&lt;&gt;"",Y2591&lt;&gt;"",Y2591-X2591&gt;Resumen!$B$8),FALSE()),Y2591-X2591,0)),"")</f>
        <v/>
      </c>
      <c r="AY2591" s="22" t="str">
        <f aca="false">IF(OR(IFERROR(AND(W2591&lt;&gt;"",Y2591&lt;&gt;"",Y2591-W2591&gt;Resumen!$B$8),FALSE()),IFERROR(AND(X2591&lt;&gt;"",Y2591&lt;&gt;"",Y2591-X2591&gt;Resumen!$B$8),FALSE())),TRIM("Lays tiene mayor markup que "&amp;IF(IFERROR(AND(W2591&lt;&gt;"",Y2591&lt;&gt;"",Y2591-W2591&gt;Resumen!$B$8),FALSE()),"Quento ","")&amp;IF(IFERROR(AND(X2591&lt;&gt;"",Y2591&lt;&gt;"",Y2591-X2591&gt;Resumen!$B$8),FALSE()),"Julicroc ","")&amp;"en este PDV"),"")</f>
        <v/>
      </c>
      <c r="AZ2591" s="22" t="str">
        <f aca="false">IF(COUNTIF('Plan Pehuamar - Lista'!$A$2:$A$167,A2591)&gt;0,"Sí","No")</f>
        <v>No</v>
      </c>
      <c r="BA2591" s="22" t="str">
        <f aca="false">IF(COUNTIF('Plan Combo 9+1'!$A$2:$A$226,A2591)&gt;0,"Sí","No")</f>
        <v>No</v>
      </c>
      <c r="BB2591" s="22" t="str">
        <f aca="false">IF(AH2591="","No",IF(BA2591="Sí",IF((AO2591-AH2591)&gt;Resumen!$B$6,"Sí","No"),IF((AO2591-AH2591)&gt;=Resumen!$B$132,"Sí","No")))</f>
        <v>No</v>
      </c>
      <c r="BC2591" s="22" t="str">
        <f aca="false">IF(AND(N2591="Sí",AL2591="Sí",AI2591=0),"Sí","No")</f>
        <v>No</v>
      </c>
      <c r="BD2591" s="22" t="str">
        <f aca="false">IF(COUNTIF('Plan 9+1 (con Pehuamar)'!$A$2:$A$227,A2591)&gt;0,"Sí","No")</f>
        <v>No</v>
      </c>
    </row>
    <row r="2592" customFormat="false" ht="15" hidden="false" customHeight="true" outlineLevel="0" collapsed="false">
      <c r="A2592" s="6" t="n">
        <v>202372</v>
      </c>
      <c r="B2592" s="6" t="n">
        <v>16</v>
      </c>
      <c r="C2592" s="6" t="n">
        <v>1603</v>
      </c>
      <c r="D2592" s="6" t="s">
        <v>315</v>
      </c>
      <c r="E2592" s="6" t="s">
        <v>2739</v>
      </c>
      <c r="F2592" s="6" t="s">
        <v>201</v>
      </c>
      <c r="G2592" s="6" t="s">
        <v>130</v>
      </c>
      <c r="H2592" s="6" t="s">
        <v>1715</v>
      </c>
      <c r="I2592" s="27" t="n">
        <v>15</v>
      </c>
      <c r="J2592" s="27" t="n">
        <v>0</v>
      </c>
      <c r="K2592" s="27" t="n">
        <v>0</v>
      </c>
      <c r="L2592" s="28" t="n">
        <f aca="false">I2592+J2592</f>
        <v>15</v>
      </c>
      <c r="M2592" s="28" t="n">
        <f aca="false">L2592+K2592</f>
        <v>15</v>
      </c>
      <c r="N2592" s="22" t="str">
        <f aca="false">IF(I2592&gt;0,"Sí","No")</f>
        <v>Sí</v>
      </c>
      <c r="O2592" s="22" t="str">
        <f aca="false">IF(J2592&gt;0,"Sí","No")</f>
        <v>No</v>
      </c>
      <c r="P2592" s="22" t="str">
        <f aca="false">IF(K2592&gt;0,"Sí","No")</f>
        <v>No</v>
      </c>
      <c r="Q2592" s="22" t="str">
        <f aca="false">IF(OR(I2592&gt;0,J2592&gt;0),"Sí","No")</f>
        <v>Sí</v>
      </c>
      <c r="R2592" s="27" t="n">
        <v>2000</v>
      </c>
      <c r="S2592" s="27" t="n">
        <v>2800</v>
      </c>
      <c r="T2592" s="27"/>
      <c r="U2592" s="27"/>
      <c r="V2592" s="27"/>
      <c r="W2592" s="12" t="n">
        <f aca="false">IF(AND(I2592&gt;0,R2592&gt;0),(S2592-R2592)/R2592,"")</f>
        <v>0.4</v>
      </c>
      <c r="X2592" s="12" t="str">
        <f aca="false">IF(AND(J2592&gt;0,T2592&gt;0),(U2592-T2592)/T2592,"")</f>
        <v/>
      </c>
      <c r="Y2592" s="12" t="str">
        <f aca="false">IF(AND(K2592&gt;0,V2592&gt;0),(V2592-Resumen!$B$7)/Resumen!$B$7,"")</f>
        <v/>
      </c>
      <c r="Z2592" s="28" t="str">
        <f aca="false">IF(AND(K2592&gt;0,I2592&gt;0,V2592&gt;0,S2592&gt;0),V2592-S2592,"")</f>
        <v/>
      </c>
      <c r="AA2592" s="12" t="str">
        <f aca="false">IF(Z2592&lt;&gt;"",Z2592/S2592,"")</f>
        <v/>
      </c>
      <c r="AB2592" s="28" t="str">
        <f aca="false">IF(AND(K2592&gt;0,J2592&gt;0,V2592&gt;0,U2592&gt;0),V2592-U2592,"")</f>
        <v/>
      </c>
      <c r="AC2592" s="12" t="str">
        <f aca="false">IF(AB2592&lt;&gt;"",AB2592/U2592,"")</f>
        <v/>
      </c>
      <c r="AD2592" s="27" t="n">
        <v>0</v>
      </c>
      <c r="AE2592" s="27" t="n">
        <v>1</v>
      </c>
      <c r="AF2592" s="27" t="n">
        <v>0</v>
      </c>
      <c r="AG2592" s="28" t="n">
        <f aca="false">AD2592+AE2592+AF2592</f>
        <v>1</v>
      </c>
      <c r="AH2592" s="12" t="n">
        <f aca="false">IF(AG2592&gt;0,AD2592/AG2592,"")</f>
        <v>0</v>
      </c>
      <c r="AI2592" s="27" t="n">
        <v>0</v>
      </c>
      <c r="AJ2592" s="27" t="n">
        <v>4</v>
      </c>
      <c r="AK2592" s="27" t="n">
        <v>0</v>
      </c>
      <c r="AL2592" s="22" t="str">
        <f aca="false">IF(OR(AJ2592&gt;0,AK2592&gt;0),"Sí","No")</f>
        <v>Sí</v>
      </c>
      <c r="AM2592" s="6" t="s">
        <v>198</v>
      </c>
      <c r="AN2592" s="6"/>
      <c r="AO2592" s="12" t="n">
        <f aca="false">IF(M2592&gt;0,K2592/M2592,"")</f>
        <v>0</v>
      </c>
      <c r="AP2592" s="22" t="str">
        <f aca="false">IF(M2592&gt;=Resumen!$B$5,"Alto","Bajo")</f>
        <v>Bajo</v>
      </c>
      <c r="AQ2592" s="22" t="str">
        <f aca="false">IF(AO2592&gt;=Resumen!$B$28,"Alto","Bajo")</f>
        <v>Bajo</v>
      </c>
      <c r="AR2592" s="22" t="str">
        <f aca="false">AP2592&amp;" Potencial / "&amp;AQ2592&amp;" Share"</f>
        <v>Bajo Potencial / Bajo Share</v>
      </c>
      <c r="AS2592" s="22" t="str">
        <f aca="false">IF(Q2592="Sí",IF(AO2592&gt;=Resumen!$B$29,"Alto","Bajo"),"")</f>
        <v>Bajo</v>
      </c>
      <c r="AT2592" s="22" t="str">
        <f aca="false">IF(AS2592&lt;&gt;"",AP2592&amp;" Potencial / "&amp;AS2592&amp;" Share","")</f>
        <v>Bajo Potencial / Bajo Share</v>
      </c>
      <c r="AU2592" s="22" t="str">
        <f aca="false">IF(AH2592="","Sin dato",IF(AH2592-AO2592&gt;Resumen!$B$6,"Sobre-exhibido",IF(AO2592-AH2592&gt;Resumen!$B$6,"Sub-exhibido","En línea")))</f>
        <v>En línea</v>
      </c>
      <c r="AV2592" s="22" t="n">
        <f aca="false">IF(AT2592="","",IF(AT2592="Alto Potencial / Bajo Share",1,IF(AT2592="Alto Potencial / Alto Share",2,IF(AT2592="Bajo Potencial / Alto Share",3,4))))</f>
        <v>4</v>
      </c>
      <c r="AW2592" s="22" t="str">
        <f aca="false">IF(Q2592="No","Sin competencia directa",IF(AV2592=1,"1 - Foco Conquista (Alto Pot / Bajo Share)",IF(AV2592=2,"2 - Foco Defensa (Alto Pot / Alto Share)",IF(AV2592=3,"3 - Monitoreo (Bajo Pot / Alto Share)","4 - Baja Prioridad (Bajo Pot / Bajo Share)"))))</f>
        <v>4 - Baja Prioridad (Bajo Pot / Bajo Share)</v>
      </c>
      <c r="AX2592" s="12" t="str">
        <f aca="false">IF(OR(IFERROR(AND(W2592&lt;&gt;"",Y2592&lt;&gt;"",Y2592-W2592&gt;Resumen!$B$8),FALSE()),IFERROR(AND(X2592&lt;&gt;"",Y2592&lt;&gt;"",Y2592-X2592&gt;Resumen!$B$8),FALSE())),MAX(IF(IFERROR(AND(W2592&lt;&gt;"",Y2592&lt;&gt;"",Y2592-W2592&gt;Resumen!$B$8),FALSE()),Y2592-W2592,0),IF(IFERROR(AND(X2592&lt;&gt;"",Y2592&lt;&gt;"",Y2592-X2592&gt;Resumen!$B$8),FALSE()),Y2592-X2592,0)),"")</f>
        <v/>
      </c>
      <c r="AY2592" s="22" t="str">
        <f aca="false">IF(OR(IFERROR(AND(W2592&lt;&gt;"",Y2592&lt;&gt;"",Y2592-W2592&gt;Resumen!$B$8),FALSE()),IFERROR(AND(X2592&lt;&gt;"",Y2592&lt;&gt;"",Y2592-X2592&gt;Resumen!$B$8),FALSE())),TRIM("Lays tiene mayor markup que "&amp;IF(IFERROR(AND(W2592&lt;&gt;"",Y2592&lt;&gt;"",Y2592-W2592&gt;Resumen!$B$8),FALSE()),"Quento ","")&amp;IF(IFERROR(AND(X2592&lt;&gt;"",Y2592&lt;&gt;"",Y2592-X2592&gt;Resumen!$B$8),FALSE()),"Julicroc ","")&amp;"en este PDV"),"")</f>
        <v/>
      </c>
      <c r="AZ2592" s="22" t="str">
        <f aca="false">IF(COUNTIF('Plan Pehuamar - Lista'!$A$2:$A$167,A2592)&gt;0,"Sí","No")</f>
        <v>No</v>
      </c>
      <c r="BA2592" s="22" t="str">
        <f aca="false">IF(COUNTIF('Plan Combo 9+1'!$A$2:$A$226,A2592)&gt;0,"Sí","No")</f>
        <v>No</v>
      </c>
      <c r="BB2592" s="22" t="str">
        <f aca="false">IF(AH2592="","No",IF(BA2592="Sí",IF((AO2592-AH2592)&gt;Resumen!$B$6,"Sí","No"),IF((AO2592-AH2592)&gt;=Resumen!$B$132,"Sí","No")))</f>
        <v>No</v>
      </c>
      <c r="BC2592" s="22" t="str">
        <f aca="false">IF(AND(N2592="Sí",AL2592="Sí",AI2592=0),"Sí","No")</f>
        <v>Sí</v>
      </c>
      <c r="BD2592" s="22" t="str">
        <f aca="false">IF(COUNTIF('Plan 9+1 (con Pehuamar)'!$A$2:$A$227,A2592)&gt;0,"Sí","No")</f>
        <v>No</v>
      </c>
    </row>
    <row r="2593" customFormat="false" ht="15" hidden="false" customHeight="true" outlineLevel="0" collapsed="false">
      <c r="A2593" s="6" t="n">
        <v>202459</v>
      </c>
      <c r="B2593" s="6" t="n">
        <v>16</v>
      </c>
      <c r="C2593" s="6" t="n">
        <v>1603</v>
      </c>
      <c r="D2593" s="6" t="s">
        <v>315</v>
      </c>
      <c r="E2593" s="6" t="s">
        <v>2740</v>
      </c>
      <c r="F2593" s="6" t="s">
        <v>201</v>
      </c>
      <c r="G2593" s="6" t="s">
        <v>130</v>
      </c>
      <c r="H2593" s="6" t="s">
        <v>1715</v>
      </c>
      <c r="I2593" s="27" t="n">
        <v>0</v>
      </c>
      <c r="J2593" s="27" t="n">
        <v>0</v>
      </c>
      <c r="K2593" s="27" t="n">
        <v>1.6</v>
      </c>
      <c r="L2593" s="28" t="n">
        <f aca="false">I2593+J2593</f>
        <v>0</v>
      </c>
      <c r="M2593" s="28" t="n">
        <f aca="false">L2593+K2593</f>
        <v>1.6</v>
      </c>
      <c r="N2593" s="22" t="str">
        <f aca="false">IF(I2593&gt;0,"Sí","No")</f>
        <v>No</v>
      </c>
      <c r="O2593" s="22" t="str">
        <f aca="false">IF(J2593&gt;0,"Sí","No")</f>
        <v>No</v>
      </c>
      <c r="P2593" s="22" t="str">
        <f aca="false">IF(K2593&gt;0,"Sí","No")</f>
        <v>Sí</v>
      </c>
      <c r="Q2593" s="22" t="str">
        <f aca="false">IF(OR(I2593&gt;0,J2593&gt;0),"Sí","No")</f>
        <v>No</v>
      </c>
      <c r="R2593" s="27"/>
      <c r="S2593" s="27"/>
      <c r="T2593" s="27"/>
      <c r="U2593" s="27"/>
      <c r="V2593" s="27"/>
      <c r="W2593" s="12" t="str">
        <f aca="false">IF(AND(I2593&gt;0,R2593&gt;0),(S2593-R2593)/R2593,"")</f>
        <v/>
      </c>
      <c r="X2593" s="12" t="str">
        <f aca="false">IF(AND(J2593&gt;0,T2593&gt;0),(U2593-T2593)/T2593,"")</f>
        <v/>
      </c>
      <c r="Y2593" s="12" t="str">
        <f aca="false">IF(AND(K2593&gt;0,V2593&gt;0),(V2593-Resumen!$B$7)/Resumen!$B$7,"")</f>
        <v/>
      </c>
      <c r="Z2593" s="28" t="str">
        <f aca="false">IF(AND(K2593&gt;0,I2593&gt;0,V2593&gt;0,S2593&gt;0),V2593-S2593,"")</f>
        <v/>
      </c>
      <c r="AA2593" s="12" t="str">
        <f aca="false">IF(Z2593&lt;&gt;"",Z2593/S2593,"")</f>
        <v/>
      </c>
      <c r="AB2593" s="28" t="str">
        <f aca="false">IF(AND(K2593&gt;0,J2593&gt;0,V2593&gt;0,U2593&gt;0),V2593-U2593,"")</f>
        <v/>
      </c>
      <c r="AC2593" s="12" t="str">
        <f aca="false">IF(AB2593&lt;&gt;"",AB2593/U2593,"")</f>
        <v/>
      </c>
      <c r="AD2593" s="27" t="n">
        <v>0</v>
      </c>
      <c r="AE2593" s="27" t="n">
        <v>0</v>
      </c>
      <c r="AF2593" s="27" t="n">
        <v>0</v>
      </c>
      <c r="AG2593" s="28" t="n">
        <f aca="false">AD2593+AE2593+AF2593</f>
        <v>0</v>
      </c>
      <c r="AH2593" s="12" t="str">
        <f aca="false">IF(AG2593&gt;0,AD2593/AG2593,"")</f>
        <v/>
      </c>
      <c r="AI2593" s="27" t="n">
        <v>0</v>
      </c>
      <c r="AJ2593" s="27" t="n">
        <v>0</v>
      </c>
      <c r="AK2593" s="27" t="n">
        <v>0</v>
      </c>
      <c r="AL2593" s="22" t="str">
        <f aca="false">IF(OR(AJ2593&gt;0,AK2593&gt;0),"Sí","No")</f>
        <v>No</v>
      </c>
      <c r="AM2593" s="6"/>
      <c r="AN2593" s="6"/>
      <c r="AO2593" s="12" t="n">
        <f aca="false">IF(M2593&gt;0,K2593/M2593,"")</f>
        <v>1</v>
      </c>
      <c r="AP2593" s="22" t="str">
        <f aca="false">IF(M2593&gt;=Resumen!$B$5,"Alto","Bajo")</f>
        <v>Bajo</v>
      </c>
      <c r="AQ2593" s="22" t="str">
        <f aca="false">IF(AO2593&gt;=Resumen!$B$28,"Alto","Bajo")</f>
        <v>Alto</v>
      </c>
      <c r="AR2593" s="22" t="str">
        <f aca="false">AP2593&amp;" Potencial / "&amp;AQ2593&amp;" Share"</f>
        <v>Bajo Potencial / Alto Share</v>
      </c>
      <c r="AS2593" s="22" t="str">
        <f aca="false">IF(Q2593="Sí",IF(AO2593&gt;=Resumen!$B$29,"Alto","Bajo"),"")</f>
        <v/>
      </c>
      <c r="AT2593" s="22" t="str">
        <f aca="false">IF(AS2593&lt;&gt;"",AP2593&amp;" Potencial / "&amp;AS2593&amp;" Share","")</f>
        <v/>
      </c>
      <c r="AU2593" s="22" t="str">
        <f aca="false">IF(AH2593="","Sin dato",IF(AH2593-AO2593&gt;Resumen!$B$6,"Sobre-exhibido",IF(AO2593-AH2593&gt;Resumen!$B$6,"Sub-exhibido","En línea")))</f>
        <v>Sin dato</v>
      </c>
      <c r="AV2593" s="22" t="str">
        <f aca="false">IF(AT2593="","",IF(AT2593="Alto Potencial / Bajo Share",1,IF(AT2593="Alto Potencial / Alto Share",2,IF(AT2593="Bajo Potencial / Alto Share",3,4))))</f>
        <v/>
      </c>
      <c r="AW2593" s="22" t="str">
        <f aca="false">IF(Q2593="No","Sin competencia directa",IF(AV2593=1,"1 - Foco Conquista (Alto Pot / Bajo Share)",IF(AV2593=2,"2 - Foco Defensa (Alto Pot / Alto Share)",IF(AV2593=3,"3 - Monitoreo (Bajo Pot / Alto Share)","4 - Baja Prioridad (Bajo Pot / Bajo Share)"))))</f>
        <v>Sin competencia directa</v>
      </c>
      <c r="AX2593" s="12" t="str">
        <f aca="false">IF(OR(IFERROR(AND(W2593&lt;&gt;"",Y2593&lt;&gt;"",Y2593-W2593&gt;Resumen!$B$8),FALSE()),IFERROR(AND(X2593&lt;&gt;"",Y2593&lt;&gt;"",Y2593-X2593&gt;Resumen!$B$8),FALSE())),MAX(IF(IFERROR(AND(W2593&lt;&gt;"",Y2593&lt;&gt;"",Y2593-W2593&gt;Resumen!$B$8),FALSE()),Y2593-W2593,0),IF(IFERROR(AND(X2593&lt;&gt;"",Y2593&lt;&gt;"",Y2593-X2593&gt;Resumen!$B$8),FALSE()),Y2593-X2593,0)),"")</f>
        <v/>
      </c>
      <c r="AY2593" s="22" t="str">
        <f aca="false">IF(OR(IFERROR(AND(W2593&lt;&gt;"",Y2593&lt;&gt;"",Y2593-W2593&gt;Resumen!$B$8),FALSE()),IFERROR(AND(X2593&lt;&gt;"",Y2593&lt;&gt;"",Y2593-X2593&gt;Resumen!$B$8),FALSE())),TRIM("Lays tiene mayor markup que "&amp;IF(IFERROR(AND(W2593&lt;&gt;"",Y2593&lt;&gt;"",Y2593-W2593&gt;Resumen!$B$8),FALSE()),"Quento ","")&amp;IF(IFERROR(AND(X2593&lt;&gt;"",Y2593&lt;&gt;"",Y2593-X2593&gt;Resumen!$B$8),FALSE()),"Julicroc ","")&amp;"en este PDV"),"")</f>
        <v/>
      </c>
      <c r="AZ2593" s="22" t="str">
        <f aca="false">IF(COUNTIF('Plan Pehuamar - Lista'!$A$2:$A$167,A2593)&gt;0,"Sí","No")</f>
        <v>No</v>
      </c>
      <c r="BA2593" s="22" t="str">
        <f aca="false">IF(COUNTIF('Plan Combo 9+1'!$A$2:$A$226,A2593)&gt;0,"Sí","No")</f>
        <v>No</v>
      </c>
      <c r="BB2593" s="22" t="str">
        <f aca="false">IF(AH2593="","No",IF(BA2593="Sí",IF((AO2593-AH2593)&gt;Resumen!$B$6,"Sí","No"),IF((AO2593-AH2593)&gt;=Resumen!$B$132,"Sí","No")))</f>
        <v>No</v>
      </c>
      <c r="BC2593" s="22" t="str">
        <f aca="false">IF(AND(N2593="Sí",AL2593="Sí",AI2593=0),"Sí","No")</f>
        <v>No</v>
      </c>
      <c r="BD2593" s="22" t="str">
        <f aca="false">IF(COUNTIF('Plan 9+1 (con Pehuamar)'!$A$2:$A$227,A2593)&gt;0,"Sí","No")</f>
        <v>No</v>
      </c>
    </row>
    <row r="2594" customFormat="false" ht="15" hidden="false" customHeight="true" outlineLevel="0" collapsed="false">
      <c r="A2594" s="6" t="n">
        <v>202462</v>
      </c>
      <c r="B2594" s="6" t="n">
        <v>16</v>
      </c>
      <c r="C2594" s="6" t="n">
        <v>1603</v>
      </c>
      <c r="D2594" s="6" t="s">
        <v>315</v>
      </c>
      <c r="E2594" s="6" t="s">
        <v>2741</v>
      </c>
      <c r="F2594" s="6" t="s">
        <v>196</v>
      </c>
      <c r="G2594" s="6" t="s">
        <v>130</v>
      </c>
      <c r="H2594" s="6" t="s">
        <v>1715</v>
      </c>
      <c r="I2594" s="27" t="n">
        <v>10</v>
      </c>
      <c r="J2594" s="27" t="n">
        <v>25</v>
      </c>
      <c r="K2594" s="27" t="n">
        <v>8</v>
      </c>
      <c r="L2594" s="28" t="n">
        <f aca="false">I2594+J2594</f>
        <v>35</v>
      </c>
      <c r="M2594" s="28" t="n">
        <f aca="false">L2594+K2594</f>
        <v>43</v>
      </c>
      <c r="N2594" s="22" t="str">
        <f aca="false">IF(I2594&gt;0,"Sí","No")</f>
        <v>Sí</v>
      </c>
      <c r="O2594" s="22" t="str">
        <f aca="false">IF(J2594&gt;0,"Sí","No")</f>
        <v>Sí</v>
      </c>
      <c r="P2594" s="22" t="str">
        <f aca="false">IF(K2594&gt;0,"Sí","No")</f>
        <v>Sí</v>
      </c>
      <c r="Q2594" s="22" t="str">
        <f aca="false">IF(OR(I2594&gt;0,J2594&gt;0),"Sí","No")</f>
        <v>Sí</v>
      </c>
      <c r="R2594" s="27" t="n">
        <v>1750</v>
      </c>
      <c r="S2594" s="27" t="n">
        <v>2500</v>
      </c>
      <c r="T2594" s="27" t="n">
        <v>1200</v>
      </c>
      <c r="U2594" s="27" t="n">
        <v>1900</v>
      </c>
      <c r="V2594" s="27" t="n">
        <v>3500</v>
      </c>
      <c r="W2594" s="12" t="n">
        <f aca="false">IF(AND(I2594&gt;0,R2594&gt;0),(S2594-R2594)/R2594,"")</f>
        <v>0.428571428571429</v>
      </c>
      <c r="X2594" s="12" t="n">
        <f aca="false">IF(AND(J2594&gt;0,T2594&gt;0),(U2594-T2594)/T2594,"")</f>
        <v>0.583333333333333</v>
      </c>
      <c r="Y2594" s="12" t="n">
        <f aca="false">IF(AND(K2594&gt;0,V2594&gt;0),(V2594-Resumen!$B$7)/Resumen!$B$7,"")</f>
        <v>0.4</v>
      </c>
      <c r="Z2594" s="28" t="n">
        <f aca="false">IF(AND(K2594&gt;0,I2594&gt;0,V2594&gt;0,S2594&gt;0),V2594-S2594,"")</f>
        <v>1000</v>
      </c>
      <c r="AA2594" s="12" t="n">
        <f aca="false">IF(Z2594&lt;&gt;"",Z2594/S2594,"")</f>
        <v>0.4</v>
      </c>
      <c r="AB2594" s="28" t="n">
        <f aca="false">IF(AND(K2594&gt;0,J2594&gt;0,V2594&gt;0,U2594&gt;0),V2594-U2594,"")</f>
        <v>1600</v>
      </c>
      <c r="AC2594" s="12" t="n">
        <f aca="false">IF(AB2594&lt;&gt;"",AB2594/U2594,"")</f>
        <v>0.842105263157895</v>
      </c>
      <c r="AD2594" s="27" t="n">
        <v>3</v>
      </c>
      <c r="AE2594" s="27" t="n">
        <v>2</v>
      </c>
      <c r="AF2594" s="27" t="n">
        <v>5</v>
      </c>
      <c r="AG2594" s="28" t="n">
        <f aca="false">AD2594+AE2594+AF2594</f>
        <v>10</v>
      </c>
      <c r="AH2594" s="12" t="n">
        <f aca="false">IF(AG2594&gt;0,AD2594/AG2594,"")</f>
        <v>0.3</v>
      </c>
      <c r="AI2594" s="27" t="n">
        <v>1</v>
      </c>
      <c r="AJ2594" s="27" t="n">
        <v>0</v>
      </c>
      <c r="AK2594" s="27" t="n">
        <v>1</v>
      </c>
      <c r="AL2594" s="22" t="str">
        <f aca="false">IF(OR(AJ2594&gt;0,AK2594&gt;0),"Sí","No")</f>
        <v>Sí</v>
      </c>
      <c r="AM2594" s="6" t="s">
        <v>198</v>
      </c>
      <c r="AN2594" s="6" t="s">
        <v>198</v>
      </c>
      <c r="AO2594" s="12" t="n">
        <f aca="false">IF(M2594&gt;0,K2594/M2594,"")</f>
        <v>0.186046511627907</v>
      </c>
      <c r="AP2594" s="22" t="str">
        <f aca="false">IF(M2594&gt;=Resumen!$B$5,"Alto","Bajo")</f>
        <v>Alto</v>
      </c>
      <c r="AQ2594" s="22" t="str">
        <f aca="false">IF(AO2594&gt;=Resumen!$B$28,"Alto","Bajo")</f>
        <v>Bajo</v>
      </c>
      <c r="AR2594" s="22" t="str">
        <f aca="false">AP2594&amp;" Potencial / "&amp;AQ2594&amp;" Share"</f>
        <v>Alto Potencial / Bajo Share</v>
      </c>
      <c r="AS2594" s="22" t="str">
        <f aca="false">IF(Q2594="Sí",IF(AO2594&gt;=Resumen!$B$29,"Alto","Bajo"),"")</f>
        <v>Bajo</v>
      </c>
      <c r="AT2594" s="22" t="str">
        <f aca="false">IF(AS2594&lt;&gt;"",AP2594&amp;" Potencial / "&amp;AS2594&amp;" Share","")</f>
        <v>Alto Potencial / Bajo Share</v>
      </c>
      <c r="AU2594" s="22" t="str">
        <f aca="false">IF(AH2594="","Sin dato",IF(AH2594-AO2594&gt;Resumen!$B$6,"Sobre-exhibido",IF(AO2594-AH2594&gt;Resumen!$B$6,"Sub-exhibido","En línea")))</f>
        <v>Sobre-exhibido</v>
      </c>
      <c r="AV2594" s="22" t="n">
        <f aca="false">IF(AT2594="","",IF(AT2594="Alto Potencial / Bajo Share",1,IF(AT2594="Alto Potencial / Alto Share",2,IF(AT2594="Bajo Potencial / Alto Share",3,4))))</f>
        <v>1</v>
      </c>
      <c r="AW2594" s="22" t="str">
        <f aca="false">IF(Q2594="No","Sin competencia directa",IF(AV2594=1,"1 - Foco Conquista (Alto Pot / Bajo Share)",IF(AV2594=2,"2 - Foco Defensa (Alto Pot / Alto Share)",IF(AV2594=3,"3 - Monitoreo (Bajo Pot / Alto Share)","4 - Baja Prioridad (Bajo Pot / Bajo Share)"))))</f>
        <v>1 - Foco Conquista (Alto Pot / Bajo Share)</v>
      </c>
      <c r="AX2594" s="12" t="str">
        <f aca="false">IF(OR(IFERROR(AND(W2594&lt;&gt;"",Y2594&lt;&gt;"",Y2594-W2594&gt;Resumen!$B$8),FALSE()),IFERROR(AND(X2594&lt;&gt;"",Y2594&lt;&gt;"",Y2594-X2594&gt;Resumen!$B$8),FALSE())),MAX(IF(IFERROR(AND(W2594&lt;&gt;"",Y2594&lt;&gt;"",Y2594-W2594&gt;Resumen!$B$8),FALSE()),Y2594-W2594,0),IF(IFERROR(AND(X2594&lt;&gt;"",Y2594&lt;&gt;"",Y2594-X2594&gt;Resumen!$B$8),FALSE()),Y2594-X2594,0)),"")</f>
        <v/>
      </c>
      <c r="AY2594" s="22" t="str">
        <f aca="false">IF(OR(IFERROR(AND(W2594&lt;&gt;"",Y2594&lt;&gt;"",Y2594-W2594&gt;Resumen!$B$8),FALSE()),IFERROR(AND(X2594&lt;&gt;"",Y2594&lt;&gt;"",Y2594-X2594&gt;Resumen!$B$8),FALSE())),TRIM("Lays tiene mayor markup que "&amp;IF(IFERROR(AND(W2594&lt;&gt;"",Y2594&lt;&gt;"",Y2594-W2594&gt;Resumen!$B$8),FALSE()),"Quento ","")&amp;IF(IFERROR(AND(X2594&lt;&gt;"",Y2594&lt;&gt;"",Y2594-X2594&gt;Resumen!$B$8),FALSE()),"Julicroc ","")&amp;"en este PDV"),"")</f>
        <v/>
      </c>
      <c r="AZ2594" s="22" t="str">
        <f aca="false">IF(COUNTIF('Plan Pehuamar - Lista'!$A$2:$A$167,A2594)&gt;0,"Sí","No")</f>
        <v>No</v>
      </c>
      <c r="BA2594" s="22" t="str">
        <f aca="false">IF(COUNTIF('Plan Combo 9+1'!$A$2:$A$226,A2594)&gt;0,"Sí","No")</f>
        <v>Sí</v>
      </c>
      <c r="BB2594" s="22" t="str">
        <f aca="false">IF(AH2594="","No",IF(BA2594="Sí",IF((AO2594-AH2594)&gt;Resumen!$B$6,"Sí","No"),IF((AO2594-AH2594)&gt;=Resumen!$B$132,"Sí","No")))</f>
        <v>No</v>
      </c>
      <c r="BC2594" s="22" t="str">
        <f aca="false">IF(AND(N2594="Sí",AL2594="Sí",AI2594=0),"Sí","No")</f>
        <v>No</v>
      </c>
      <c r="BD2594" s="22" t="str">
        <f aca="false">IF(COUNTIF('Plan 9+1 (con Pehuamar)'!$A$2:$A$227,A2594)&gt;0,"Sí","No")</f>
        <v>Sí</v>
      </c>
    </row>
    <row r="2595" customFormat="false" ht="15" hidden="false" customHeight="true" outlineLevel="0" collapsed="false">
      <c r="A2595" s="6" t="n">
        <v>202470</v>
      </c>
      <c r="B2595" s="6" t="n">
        <v>16</v>
      </c>
      <c r="C2595" s="6" t="n">
        <v>1603</v>
      </c>
      <c r="D2595" s="6" t="s">
        <v>315</v>
      </c>
      <c r="E2595" s="6" t="s">
        <v>2742</v>
      </c>
      <c r="F2595" s="6" t="s">
        <v>206</v>
      </c>
      <c r="G2595" s="6" t="s">
        <v>130</v>
      </c>
      <c r="H2595" s="6" t="s">
        <v>1715</v>
      </c>
      <c r="I2595" s="27" t="n">
        <v>25</v>
      </c>
      <c r="J2595" s="27" t="n">
        <v>40</v>
      </c>
      <c r="K2595" s="27" t="n">
        <v>20</v>
      </c>
      <c r="L2595" s="28" t="n">
        <f aca="false">I2595+J2595</f>
        <v>65</v>
      </c>
      <c r="M2595" s="28" t="n">
        <f aca="false">L2595+K2595</f>
        <v>85</v>
      </c>
      <c r="N2595" s="22" t="str">
        <f aca="false">IF(I2595&gt;0,"Sí","No")</f>
        <v>Sí</v>
      </c>
      <c r="O2595" s="22" t="str">
        <f aca="false">IF(J2595&gt;0,"Sí","No")</f>
        <v>Sí</v>
      </c>
      <c r="P2595" s="22" t="str">
        <f aca="false">IF(K2595&gt;0,"Sí","No")</f>
        <v>Sí</v>
      </c>
      <c r="Q2595" s="22" t="str">
        <f aca="false">IF(OR(I2595&gt;0,J2595&gt;0),"Sí","No")</f>
        <v>Sí</v>
      </c>
      <c r="R2595" s="27" t="n">
        <v>2000</v>
      </c>
      <c r="S2595" s="27" t="n">
        <v>3000</v>
      </c>
      <c r="T2595" s="27" t="n">
        <v>1200</v>
      </c>
      <c r="U2595" s="27" t="n">
        <v>2000</v>
      </c>
      <c r="V2595" s="27" t="n">
        <v>3600</v>
      </c>
      <c r="W2595" s="12" t="n">
        <f aca="false">IF(AND(I2595&gt;0,R2595&gt;0),(S2595-R2595)/R2595,"")</f>
        <v>0.5</v>
      </c>
      <c r="X2595" s="12" t="n">
        <f aca="false">IF(AND(J2595&gt;0,T2595&gt;0),(U2595-T2595)/T2595,"")</f>
        <v>0.666666666666667</v>
      </c>
      <c r="Y2595" s="12" t="n">
        <f aca="false">IF(AND(K2595&gt;0,V2595&gt;0),(V2595-Resumen!$B$7)/Resumen!$B$7,"")</f>
        <v>0.44</v>
      </c>
      <c r="Z2595" s="28" t="n">
        <f aca="false">IF(AND(K2595&gt;0,I2595&gt;0,V2595&gt;0,S2595&gt;0),V2595-S2595,"")</f>
        <v>600</v>
      </c>
      <c r="AA2595" s="12" t="n">
        <f aca="false">IF(Z2595&lt;&gt;"",Z2595/S2595,"")</f>
        <v>0.2</v>
      </c>
      <c r="AB2595" s="28" t="n">
        <f aca="false">IF(AND(K2595&gt;0,J2595&gt;0,V2595&gt;0,U2595&gt;0),V2595-U2595,"")</f>
        <v>1600</v>
      </c>
      <c r="AC2595" s="12" t="n">
        <f aca="false">IF(AB2595&lt;&gt;"",AB2595/U2595,"")</f>
        <v>0.8</v>
      </c>
      <c r="AD2595" s="27" t="n">
        <v>5</v>
      </c>
      <c r="AE2595" s="27" t="n">
        <v>4</v>
      </c>
      <c r="AF2595" s="27" t="n">
        <v>4</v>
      </c>
      <c r="AG2595" s="28" t="n">
        <f aca="false">AD2595+AE2595+AF2595</f>
        <v>13</v>
      </c>
      <c r="AH2595" s="12" t="n">
        <f aca="false">IF(AG2595&gt;0,AD2595/AG2595,"")</f>
        <v>0.384615384615385</v>
      </c>
      <c r="AI2595" s="27" t="n">
        <v>1</v>
      </c>
      <c r="AJ2595" s="27" t="n">
        <v>1</v>
      </c>
      <c r="AK2595" s="27" t="n">
        <v>1</v>
      </c>
      <c r="AL2595" s="22" t="str">
        <f aca="false">IF(OR(AJ2595&gt;0,AK2595&gt;0),"Sí","No")</f>
        <v>Sí</v>
      </c>
      <c r="AM2595" s="6" t="s">
        <v>198</v>
      </c>
      <c r="AN2595" s="6" t="s">
        <v>198</v>
      </c>
      <c r="AO2595" s="12" t="n">
        <f aca="false">IF(M2595&gt;0,K2595/M2595,"")</f>
        <v>0.235294117647059</v>
      </c>
      <c r="AP2595" s="22" t="str">
        <f aca="false">IF(M2595&gt;=Resumen!$B$5,"Alto","Bajo")</f>
        <v>Alto</v>
      </c>
      <c r="AQ2595" s="22" t="str">
        <f aca="false">IF(AO2595&gt;=Resumen!$B$28,"Alto","Bajo")</f>
        <v>Bajo</v>
      </c>
      <c r="AR2595" s="22" t="str">
        <f aca="false">AP2595&amp;" Potencial / "&amp;AQ2595&amp;" Share"</f>
        <v>Alto Potencial / Bajo Share</v>
      </c>
      <c r="AS2595" s="22" t="str">
        <f aca="false">IF(Q2595="Sí",IF(AO2595&gt;=Resumen!$B$29,"Alto","Bajo"),"")</f>
        <v>Bajo</v>
      </c>
      <c r="AT2595" s="22" t="str">
        <f aca="false">IF(AS2595&lt;&gt;"",AP2595&amp;" Potencial / "&amp;AS2595&amp;" Share","")</f>
        <v>Alto Potencial / Bajo Share</v>
      </c>
      <c r="AU2595" s="22" t="str">
        <f aca="false">IF(AH2595="","Sin dato",IF(AH2595-AO2595&gt;Resumen!$B$6,"Sobre-exhibido",IF(AO2595-AH2595&gt;Resumen!$B$6,"Sub-exhibido","En línea")))</f>
        <v>Sobre-exhibido</v>
      </c>
      <c r="AV2595" s="22" t="n">
        <f aca="false">IF(AT2595="","",IF(AT2595="Alto Potencial / Bajo Share",1,IF(AT2595="Alto Potencial / Alto Share",2,IF(AT2595="Bajo Potencial / Alto Share",3,4))))</f>
        <v>1</v>
      </c>
      <c r="AW2595" s="22" t="str">
        <f aca="false">IF(Q2595="No","Sin competencia directa",IF(AV2595=1,"1 - Foco Conquista (Alto Pot / Bajo Share)",IF(AV2595=2,"2 - Foco Defensa (Alto Pot / Alto Share)",IF(AV2595=3,"3 - Monitoreo (Bajo Pot / Alto Share)","4 - Baja Prioridad (Bajo Pot / Bajo Share)"))))</f>
        <v>1 - Foco Conquista (Alto Pot / Bajo Share)</v>
      </c>
      <c r="AX2595" s="12" t="str">
        <f aca="false">IF(OR(IFERROR(AND(W2595&lt;&gt;"",Y2595&lt;&gt;"",Y2595-W2595&gt;Resumen!$B$8),FALSE()),IFERROR(AND(X2595&lt;&gt;"",Y2595&lt;&gt;"",Y2595-X2595&gt;Resumen!$B$8),FALSE())),MAX(IF(IFERROR(AND(W2595&lt;&gt;"",Y2595&lt;&gt;"",Y2595-W2595&gt;Resumen!$B$8),FALSE()),Y2595-W2595,0),IF(IFERROR(AND(X2595&lt;&gt;"",Y2595&lt;&gt;"",Y2595-X2595&gt;Resumen!$B$8),FALSE()),Y2595-X2595,0)),"")</f>
        <v/>
      </c>
      <c r="AY2595" s="22" t="str">
        <f aca="false">IF(OR(IFERROR(AND(W2595&lt;&gt;"",Y2595&lt;&gt;"",Y2595-W2595&gt;Resumen!$B$8),FALSE()),IFERROR(AND(X2595&lt;&gt;"",Y2595&lt;&gt;"",Y2595-X2595&gt;Resumen!$B$8),FALSE())),TRIM("Lays tiene mayor markup que "&amp;IF(IFERROR(AND(W2595&lt;&gt;"",Y2595&lt;&gt;"",Y2595-W2595&gt;Resumen!$B$8),FALSE()),"Quento ","")&amp;IF(IFERROR(AND(X2595&lt;&gt;"",Y2595&lt;&gt;"",Y2595-X2595&gt;Resumen!$B$8),FALSE()),"Julicroc ","")&amp;"en este PDV"),"")</f>
        <v/>
      </c>
      <c r="AZ2595" s="22" t="str">
        <f aca="false">IF(COUNTIF('Plan Pehuamar - Lista'!$A$2:$A$167,A2595)&gt;0,"Sí","No")</f>
        <v>No</v>
      </c>
      <c r="BA2595" s="22" t="str">
        <f aca="false">IF(COUNTIF('Plan Combo 9+1'!$A$2:$A$226,A2595)&gt;0,"Sí","No")</f>
        <v>Sí</v>
      </c>
      <c r="BB2595" s="22" t="str">
        <f aca="false">IF(AH2595="","No",IF(BA2595="Sí",IF((AO2595-AH2595)&gt;Resumen!$B$6,"Sí","No"),IF((AO2595-AH2595)&gt;=Resumen!$B$132,"Sí","No")))</f>
        <v>No</v>
      </c>
      <c r="BC2595" s="22" t="str">
        <f aca="false">IF(AND(N2595="Sí",AL2595="Sí",AI2595=0),"Sí","No")</f>
        <v>No</v>
      </c>
      <c r="BD2595" s="22" t="str">
        <f aca="false">IF(COUNTIF('Plan 9+1 (con Pehuamar)'!$A$2:$A$227,A2595)&gt;0,"Sí","No")</f>
        <v>Sí</v>
      </c>
    </row>
    <row r="2596" customFormat="false" ht="15" hidden="false" customHeight="true" outlineLevel="0" collapsed="false">
      <c r="A2596" s="6" t="n">
        <v>202551</v>
      </c>
      <c r="B2596" s="6" t="n">
        <v>16</v>
      </c>
      <c r="C2596" s="6" t="n">
        <v>1603</v>
      </c>
      <c r="D2596" s="6" t="s">
        <v>315</v>
      </c>
      <c r="E2596" s="6" t="s">
        <v>2743</v>
      </c>
      <c r="F2596" s="6" t="s">
        <v>201</v>
      </c>
      <c r="G2596" s="6" t="s">
        <v>130</v>
      </c>
      <c r="H2596" s="6" t="s">
        <v>1715</v>
      </c>
      <c r="I2596" s="27" t="n">
        <v>10</v>
      </c>
      <c r="J2596" s="27" t="n">
        <v>25</v>
      </c>
      <c r="K2596" s="27" t="n">
        <v>8</v>
      </c>
      <c r="L2596" s="28" t="n">
        <f aca="false">I2596+J2596</f>
        <v>35</v>
      </c>
      <c r="M2596" s="28" t="n">
        <f aca="false">L2596+K2596</f>
        <v>43</v>
      </c>
      <c r="N2596" s="22" t="str">
        <f aca="false">IF(I2596&gt;0,"Sí","No")</f>
        <v>Sí</v>
      </c>
      <c r="O2596" s="22" t="str">
        <f aca="false">IF(J2596&gt;0,"Sí","No")</f>
        <v>Sí</v>
      </c>
      <c r="P2596" s="22" t="str">
        <f aca="false">IF(K2596&gt;0,"Sí","No")</f>
        <v>Sí</v>
      </c>
      <c r="Q2596" s="22" t="str">
        <f aca="false">IF(OR(I2596&gt;0,J2596&gt;0),"Sí","No")</f>
        <v>Sí</v>
      </c>
      <c r="R2596" s="27" t="n">
        <v>1750</v>
      </c>
      <c r="S2596" s="27" t="n">
        <v>2500</v>
      </c>
      <c r="T2596" s="27" t="n">
        <v>1200</v>
      </c>
      <c r="U2596" s="27" t="n">
        <v>2000</v>
      </c>
      <c r="V2596" s="27" t="n">
        <v>3500</v>
      </c>
      <c r="W2596" s="12" t="n">
        <f aca="false">IF(AND(I2596&gt;0,R2596&gt;0),(S2596-R2596)/R2596,"")</f>
        <v>0.428571428571429</v>
      </c>
      <c r="X2596" s="12" t="n">
        <f aca="false">IF(AND(J2596&gt;0,T2596&gt;0),(U2596-T2596)/T2596,"")</f>
        <v>0.666666666666667</v>
      </c>
      <c r="Y2596" s="12" t="n">
        <f aca="false">IF(AND(K2596&gt;0,V2596&gt;0),(V2596-Resumen!$B$7)/Resumen!$B$7,"")</f>
        <v>0.4</v>
      </c>
      <c r="Z2596" s="28" t="n">
        <f aca="false">IF(AND(K2596&gt;0,I2596&gt;0,V2596&gt;0,S2596&gt;0),V2596-S2596,"")</f>
        <v>1000</v>
      </c>
      <c r="AA2596" s="12" t="n">
        <f aca="false">IF(Z2596&lt;&gt;"",Z2596/S2596,"")</f>
        <v>0.4</v>
      </c>
      <c r="AB2596" s="28" t="n">
        <f aca="false">IF(AND(K2596&gt;0,J2596&gt;0,V2596&gt;0,U2596&gt;0),V2596-U2596,"")</f>
        <v>1500</v>
      </c>
      <c r="AC2596" s="12" t="n">
        <f aca="false">IF(AB2596&lt;&gt;"",AB2596/U2596,"")</f>
        <v>0.75</v>
      </c>
      <c r="AD2596" s="27" t="n">
        <v>2</v>
      </c>
      <c r="AE2596" s="27" t="n">
        <v>2</v>
      </c>
      <c r="AF2596" s="27" t="n">
        <v>5</v>
      </c>
      <c r="AG2596" s="28" t="n">
        <f aca="false">AD2596+AE2596+AF2596</f>
        <v>9</v>
      </c>
      <c r="AH2596" s="12" t="n">
        <f aca="false">IF(AG2596&gt;0,AD2596/AG2596,"")</f>
        <v>0.222222222222222</v>
      </c>
      <c r="AI2596" s="27" t="n">
        <v>1</v>
      </c>
      <c r="AJ2596" s="27" t="n">
        <v>0</v>
      </c>
      <c r="AK2596" s="27" t="n">
        <v>1</v>
      </c>
      <c r="AL2596" s="22" t="str">
        <f aca="false">IF(OR(AJ2596&gt;0,AK2596&gt;0),"Sí","No")</f>
        <v>Sí</v>
      </c>
      <c r="AM2596" s="6" t="s">
        <v>198</v>
      </c>
      <c r="AN2596" s="6" t="s">
        <v>198</v>
      </c>
      <c r="AO2596" s="12" t="n">
        <f aca="false">IF(M2596&gt;0,K2596/M2596,"")</f>
        <v>0.186046511627907</v>
      </c>
      <c r="AP2596" s="22" t="str">
        <f aca="false">IF(M2596&gt;=Resumen!$B$5,"Alto","Bajo")</f>
        <v>Alto</v>
      </c>
      <c r="AQ2596" s="22" t="str">
        <f aca="false">IF(AO2596&gt;=Resumen!$B$28,"Alto","Bajo")</f>
        <v>Bajo</v>
      </c>
      <c r="AR2596" s="22" t="str">
        <f aca="false">AP2596&amp;" Potencial / "&amp;AQ2596&amp;" Share"</f>
        <v>Alto Potencial / Bajo Share</v>
      </c>
      <c r="AS2596" s="22" t="str">
        <f aca="false">IF(Q2596="Sí",IF(AO2596&gt;=Resumen!$B$29,"Alto","Bajo"),"")</f>
        <v>Bajo</v>
      </c>
      <c r="AT2596" s="22" t="str">
        <f aca="false">IF(AS2596&lt;&gt;"",AP2596&amp;" Potencial / "&amp;AS2596&amp;" Share","")</f>
        <v>Alto Potencial / Bajo Share</v>
      </c>
      <c r="AU2596" s="22" t="str">
        <f aca="false">IF(AH2596="","Sin dato",IF(AH2596-AO2596&gt;Resumen!$B$6,"Sobre-exhibido",IF(AO2596-AH2596&gt;Resumen!$B$6,"Sub-exhibido","En línea")))</f>
        <v>En línea</v>
      </c>
      <c r="AV2596" s="22" t="n">
        <f aca="false">IF(AT2596="","",IF(AT2596="Alto Potencial / Bajo Share",1,IF(AT2596="Alto Potencial / Alto Share",2,IF(AT2596="Bajo Potencial / Alto Share",3,4))))</f>
        <v>1</v>
      </c>
      <c r="AW2596" s="22" t="str">
        <f aca="false">IF(Q2596="No","Sin competencia directa",IF(AV2596=1,"1 - Foco Conquista (Alto Pot / Bajo Share)",IF(AV2596=2,"2 - Foco Defensa (Alto Pot / Alto Share)",IF(AV2596=3,"3 - Monitoreo (Bajo Pot / Alto Share)","4 - Baja Prioridad (Bajo Pot / Bajo Share)"))))</f>
        <v>1 - Foco Conquista (Alto Pot / Bajo Share)</v>
      </c>
      <c r="AX2596" s="12" t="str">
        <f aca="false">IF(OR(IFERROR(AND(W2596&lt;&gt;"",Y2596&lt;&gt;"",Y2596-W2596&gt;Resumen!$B$8),FALSE()),IFERROR(AND(X2596&lt;&gt;"",Y2596&lt;&gt;"",Y2596-X2596&gt;Resumen!$B$8),FALSE())),MAX(IF(IFERROR(AND(W2596&lt;&gt;"",Y2596&lt;&gt;"",Y2596-W2596&gt;Resumen!$B$8),FALSE()),Y2596-W2596,0),IF(IFERROR(AND(X2596&lt;&gt;"",Y2596&lt;&gt;"",Y2596-X2596&gt;Resumen!$B$8),FALSE()),Y2596-X2596,0)),"")</f>
        <v/>
      </c>
      <c r="AY2596" s="22" t="str">
        <f aca="false">IF(OR(IFERROR(AND(W2596&lt;&gt;"",Y2596&lt;&gt;"",Y2596-W2596&gt;Resumen!$B$8),FALSE()),IFERROR(AND(X2596&lt;&gt;"",Y2596&lt;&gt;"",Y2596-X2596&gt;Resumen!$B$8),FALSE())),TRIM("Lays tiene mayor markup que "&amp;IF(IFERROR(AND(W2596&lt;&gt;"",Y2596&lt;&gt;"",Y2596-W2596&gt;Resumen!$B$8),FALSE()),"Quento ","")&amp;IF(IFERROR(AND(X2596&lt;&gt;"",Y2596&lt;&gt;"",Y2596-X2596&gt;Resumen!$B$8),FALSE()),"Julicroc ","")&amp;"en este PDV"),"")</f>
        <v/>
      </c>
      <c r="AZ2596" s="22" t="str">
        <f aca="false">IF(COUNTIF('Plan Pehuamar - Lista'!$A$2:$A$167,A2596)&gt;0,"Sí","No")</f>
        <v>No</v>
      </c>
      <c r="BA2596" s="22" t="str">
        <f aca="false">IF(COUNTIF('Plan Combo 9+1'!$A$2:$A$226,A2596)&gt;0,"Sí","No")</f>
        <v>Sí</v>
      </c>
      <c r="BB2596" s="22" t="str">
        <f aca="false">IF(AH2596="","No",IF(BA2596="Sí",IF((AO2596-AH2596)&gt;Resumen!$B$6,"Sí","No"),IF((AO2596-AH2596)&gt;=Resumen!$B$132,"Sí","No")))</f>
        <v>No</v>
      </c>
      <c r="BC2596" s="22" t="str">
        <f aca="false">IF(AND(N2596="Sí",AL2596="Sí",AI2596=0),"Sí","No")</f>
        <v>No</v>
      </c>
      <c r="BD2596" s="22" t="str">
        <f aca="false">IF(COUNTIF('Plan 9+1 (con Pehuamar)'!$A$2:$A$227,A2596)&gt;0,"Sí","No")</f>
        <v>Sí</v>
      </c>
    </row>
    <row r="2597" customFormat="false" ht="15" hidden="false" customHeight="true" outlineLevel="0" collapsed="false">
      <c r="A2597" s="6" t="n">
        <v>202601</v>
      </c>
      <c r="B2597" s="6" t="n">
        <v>16</v>
      </c>
      <c r="C2597" s="6" t="n">
        <v>1603</v>
      </c>
      <c r="D2597" s="6" t="s">
        <v>315</v>
      </c>
      <c r="E2597" s="6" t="s">
        <v>2744</v>
      </c>
      <c r="F2597" s="6" t="s">
        <v>201</v>
      </c>
      <c r="G2597" s="6" t="s">
        <v>130</v>
      </c>
      <c r="H2597" s="6" t="s">
        <v>1715</v>
      </c>
      <c r="I2597" s="27" t="n">
        <v>0</v>
      </c>
      <c r="J2597" s="27" t="n">
        <v>0</v>
      </c>
      <c r="K2597" s="27" t="n">
        <v>7.5</v>
      </c>
      <c r="L2597" s="28" t="n">
        <f aca="false">I2597+J2597</f>
        <v>0</v>
      </c>
      <c r="M2597" s="28" t="n">
        <f aca="false">L2597+K2597</f>
        <v>7.5</v>
      </c>
      <c r="N2597" s="22" t="str">
        <f aca="false">IF(I2597&gt;0,"Sí","No")</f>
        <v>No</v>
      </c>
      <c r="O2597" s="22" t="str">
        <f aca="false">IF(J2597&gt;0,"Sí","No")</f>
        <v>No</v>
      </c>
      <c r="P2597" s="22" t="str">
        <f aca="false">IF(K2597&gt;0,"Sí","No")</f>
        <v>Sí</v>
      </c>
      <c r="Q2597" s="22" t="str">
        <f aca="false">IF(OR(I2597&gt;0,J2597&gt;0),"Sí","No")</f>
        <v>No</v>
      </c>
      <c r="R2597" s="27"/>
      <c r="S2597" s="27"/>
      <c r="T2597" s="27"/>
      <c r="U2597" s="27"/>
      <c r="V2597" s="27"/>
      <c r="W2597" s="12" t="str">
        <f aca="false">IF(AND(I2597&gt;0,R2597&gt;0),(S2597-R2597)/R2597,"")</f>
        <v/>
      </c>
      <c r="X2597" s="12" t="str">
        <f aca="false">IF(AND(J2597&gt;0,T2597&gt;0),(U2597-T2597)/T2597,"")</f>
        <v/>
      </c>
      <c r="Y2597" s="12" t="str">
        <f aca="false">IF(AND(K2597&gt;0,V2597&gt;0),(V2597-Resumen!$B$7)/Resumen!$B$7,"")</f>
        <v/>
      </c>
      <c r="Z2597" s="28" t="str">
        <f aca="false">IF(AND(K2597&gt;0,I2597&gt;0,V2597&gt;0,S2597&gt;0),V2597-S2597,"")</f>
        <v/>
      </c>
      <c r="AA2597" s="12" t="str">
        <f aca="false">IF(Z2597&lt;&gt;"",Z2597/S2597,"")</f>
        <v/>
      </c>
      <c r="AB2597" s="28" t="str">
        <f aca="false">IF(AND(K2597&gt;0,J2597&gt;0,V2597&gt;0,U2597&gt;0),V2597-U2597,"")</f>
        <v/>
      </c>
      <c r="AC2597" s="12" t="str">
        <f aca="false">IF(AB2597&lt;&gt;"",AB2597/U2597,"")</f>
        <v/>
      </c>
      <c r="AD2597" s="27" t="n">
        <v>0</v>
      </c>
      <c r="AE2597" s="27" t="n">
        <v>0</v>
      </c>
      <c r="AF2597" s="27" t="n">
        <v>0</v>
      </c>
      <c r="AG2597" s="28" t="n">
        <f aca="false">AD2597+AE2597+AF2597</f>
        <v>0</v>
      </c>
      <c r="AH2597" s="12" t="str">
        <f aca="false">IF(AG2597&gt;0,AD2597/AG2597,"")</f>
        <v/>
      </c>
      <c r="AI2597" s="27" t="n">
        <v>0</v>
      </c>
      <c r="AJ2597" s="27" t="n">
        <v>0</v>
      </c>
      <c r="AK2597" s="27" t="n">
        <v>0</v>
      </c>
      <c r="AL2597" s="22" t="str">
        <f aca="false">IF(OR(AJ2597&gt;0,AK2597&gt;0),"Sí","No")</f>
        <v>No</v>
      </c>
      <c r="AM2597" s="6"/>
      <c r="AN2597" s="6"/>
      <c r="AO2597" s="12" t="n">
        <f aca="false">IF(M2597&gt;0,K2597/M2597,"")</f>
        <v>1</v>
      </c>
      <c r="AP2597" s="22" t="str">
        <f aca="false">IF(M2597&gt;=Resumen!$B$5,"Alto","Bajo")</f>
        <v>Bajo</v>
      </c>
      <c r="AQ2597" s="22" t="str">
        <f aca="false">IF(AO2597&gt;=Resumen!$B$28,"Alto","Bajo")</f>
        <v>Alto</v>
      </c>
      <c r="AR2597" s="22" t="str">
        <f aca="false">AP2597&amp;" Potencial / "&amp;AQ2597&amp;" Share"</f>
        <v>Bajo Potencial / Alto Share</v>
      </c>
      <c r="AS2597" s="22" t="str">
        <f aca="false">IF(Q2597="Sí",IF(AO2597&gt;=Resumen!$B$29,"Alto","Bajo"),"")</f>
        <v/>
      </c>
      <c r="AT2597" s="22" t="str">
        <f aca="false">IF(AS2597&lt;&gt;"",AP2597&amp;" Potencial / "&amp;AS2597&amp;" Share","")</f>
        <v/>
      </c>
      <c r="AU2597" s="22" t="str">
        <f aca="false">IF(AH2597="","Sin dato",IF(AH2597-AO2597&gt;Resumen!$B$6,"Sobre-exhibido",IF(AO2597-AH2597&gt;Resumen!$B$6,"Sub-exhibido","En línea")))</f>
        <v>Sin dato</v>
      </c>
      <c r="AV2597" s="22" t="str">
        <f aca="false">IF(AT2597="","",IF(AT2597="Alto Potencial / Bajo Share",1,IF(AT2597="Alto Potencial / Alto Share",2,IF(AT2597="Bajo Potencial / Alto Share",3,4))))</f>
        <v/>
      </c>
      <c r="AW2597" s="22" t="str">
        <f aca="false">IF(Q2597="No","Sin competencia directa",IF(AV2597=1,"1 - Foco Conquista (Alto Pot / Bajo Share)",IF(AV2597=2,"2 - Foco Defensa (Alto Pot / Alto Share)",IF(AV2597=3,"3 - Monitoreo (Bajo Pot / Alto Share)","4 - Baja Prioridad (Bajo Pot / Bajo Share)"))))</f>
        <v>Sin competencia directa</v>
      </c>
      <c r="AX2597" s="12" t="str">
        <f aca="false">IF(OR(IFERROR(AND(W2597&lt;&gt;"",Y2597&lt;&gt;"",Y2597-W2597&gt;Resumen!$B$8),FALSE()),IFERROR(AND(X2597&lt;&gt;"",Y2597&lt;&gt;"",Y2597-X2597&gt;Resumen!$B$8),FALSE())),MAX(IF(IFERROR(AND(W2597&lt;&gt;"",Y2597&lt;&gt;"",Y2597-W2597&gt;Resumen!$B$8),FALSE()),Y2597-W2597,0),IF(IFERROR(AND(X2597&lt;&gt;"",Y2597&lt;&gt;"",Y2597-X2597&gt;Resumen!$B$8),FALSE()),Y2597-X2597,0)),"")</f>
        <v/>
      </c>
      <c r="AY2597" s="22" t="str">
        <f aca="false">IF(OR(IFERROR(AND(W2597&lt;&gt;"",Y2597&lt;&gt;"",Y2597-W2597&gt;Resumen!$B$8),FALSE()),IFERROR(AND(X2597&lt;&gt;"",Y2597&lt;&gt;"",Y2597-X2597&gt;Resumen!$B$8),FALSE())),TRIM("Lays tiene mayor markup que "&amp;IF(IFERROR(AND(W2597&lt;&gt;"",Y2597&lt;&gt;"",Y2597-W2597&gt;Resumen!$B$8),FALSE()),"Quento ","")&amp;IF(IFERROR(AND(X2597&lt;&gt;"",Y2597&lt;&gt;"",Y2597-X2597&gt;Resumen!$B$8),FALSE()),"Julicroc ","")&amp;"en este PDV"),"")</f>
        <v/>
      </c>
      <c r="AZ2597" s="22" t="str">
        <f aca="false">IF(COUNTIF('Plan Pehuamar - Lista'!$A$2:$A$167,A2597)&gt;0,"Sí","No")</f>
        <v>No</v>
      </c>
      <c r="BA2597" s="22" t="str">
        <f aca="false">IF(COUNTIF('Plan Combo 9+1'!$A$2:$A$226,A2597)&gt;0,"Sí","No")</f>
        <v>No</v>
      </c>
      <c r="BB2597" s="22" t="str">
        <f aca="false">IF(AH2597="","No",IF(BA2597="Sí",IF((AO2597-AH2597)&gt;Resumen!$B$6,"Sí","No"),IF((AO2597-AH2597)&gt;=Resumen!$B$132,"Sí","No")))</f>
        <v>No</v>
      </c>
      <c r="BC2597" s="22" t="str">
        <f aca="false">IF(AND(N2597="Sí",AL2597="Sí",AI2597=0),"Sí","No")</f>
        <v>No</v>
      </c>
      <c r="BD2597" s="22" t="str">
        <f aca="false">IF(COUNTIF('Plan 9+1 (con Pehuamar)'!$A$2:$A$227,A2597)&gt;0,"Sí","No")</f>
        <v>No</v>
      </c>
    </row>
    <row r="2598" customFormat="false" ht="15" hidden="false" customHeight="true" outlineLevel="0" collapsed="false">
      <c r="A2598" s="6" t="n">
        <v>202696</v>
      </c>
      <c r="B2598" s="6" t="n">
        <v>16</v>
      </c>
      <c r="C2598" s="6" t="n">
        <v>1603</v>
      </c>
      <c r="D2598" s="6" t="s">
        <v>315</v>
      </c>
      <c r="E2598" s="6" t="s">
        <v>2745</v>
      </c>
      <c r="F2598" s="6" t="s">
        <v>206</v>
      </c>
      <c r="G2598" s="6" t="s">
        <v>130</v>
      </c>
      <c r="H2598" s="6" t="s">
        <v>1715</v>
      </c>
      <c r="I2598" s="27" t="n">
        <v>10</v>
      </c>
      <c r="J2598" s="27" t="n">
        <v>40</v>
      </c>
      <c r="K2598" s="27" t="n">
        <v>24</v>
      </c>
      <c r="L2598" s="28" t="n">
        <f aca="false">I2598+J2598</f>
        <v>50</v>
      </c>
      <c r="M2598" s="28" t="n">
        <f aca="false">L2598+K2598</f>
        <v>74</v>
      </c>
      <c r="N2598" s="22" t="str">
        <f aca="false">IF(I2598&gt;0,"Sí","No")</f>
        <v>Sí</v>
      </c>
      <c r="O2598" s="22" t="str">
        <f aca="false">IF(J2598&gt;0,"Sí","No")</f>
        <v>Sí</v>
      </c>
      <c r="P2598" s="22" t="str">
        <f aca="false">IF(K2598&gt;0,"Sí","No")</f>
        <v>Sí</v>
      </c>
      <c r="Q2598" s="22" t="str">
        <f aca="false">IF(OR(I2598&gt;0,J2598&gt;0),"Sí","No")</f>
        <v>Sí</v>
      </c>
      <c r="R2598" s="27" t="n">
        <v>1750</v>
      </c>
      <c r="S2598" s="27" t="n">
        <v>2500</v>
      </c>
      <c r="T2598" s="27" t="n">
        <v>1200</v>
      </c>
      <c r="U2598" s="27" t="n">
        <v>2000</v>
      </c>
      <c r="V2598" s="27" t="n">
        <v>3500</v>
      </c>
      <c r="W2598" s="12" t="n">
        <f aca="false">IF(AND(I2598&gt;0,R2598&gt;0),(S2598-R2598)/R2598,"")</f>
        <v>0.428571428571429</v>
      </c>
      <c r="X2598" s="12" t="n">
        <f aca="false">IF(AND(J2598&gt;0,T2598&gt;0),(U2598-T2598)/T2598,"")</f>
        <v>0.666666666666667</v>
      </c>
      <c r="Y2598" s="12" t="n">
        <f aca="false">IF(AND(K2598&gt;0,V2598&gt;0),(V2598-Resumen!$B$7)/Resumen!$B$7,"")</f>
        <v>0.4</v>
      </c>
      <c r="Z2598" s="28" t="n">
        <f aca="false">IF(AND(K2598&gt;0,I2598&gt;0,V2598&gt;0,S2598&gt;0),V2598-S2598,"")</f>
        <v>1000</v>
      </c>
      <c r="AA2598" s="12" t="n">
        <f aca="false">IF(Z2598&lt;&gt;"",Z2598/S2598,"")</f>
        <v>0.4</v>
      </c>
      <c r="AB2598" s="28" t="n">
        <f aca="false">IF(AND(K2598&gt;0,J2598&gt;0,V2598&gt;0,U2598&gt;0),V2598-U2598,"")</f>
        <v>1500</v>
      </c>
      <c r="AC2598" s="12" t="n">
        <f aca="false">IF(AB2598&lt;&gt;"",AB2598/U2598,"")</f>
        <v>0.75</v>
      </c>
      <c r="AD2598" s="27" t="n">
        <v>5</v>
      </c>
      <c r="AE2598" s="27" t="n">
        <v>2</v>
      </c>
      <c r="AF2598" s="27" t="n">
        <v>6</v>
      </c>
      <c r="AG2598" s="28" t="n">
        <f aca="false">AD2598+AE2598+AF2598</f>
        <v>13</v>
      </c>
      <c r="AH2598" s="12" t="n">
        <f aca="false">IF(AG2598&gt;0,AD2598/AG2598,"")</f>
        <v>0.384615384615385</v>
      </c>
      <c r="AI2598" s="27" t="n">
        <v>1</v>
      </c>
      <c r="AJ2598" s="27" t="n">
        <v>0</v>
      </c>
      <c r="AK2598" s="27" t="n">
        <v>1</v>
      </c>
      <c r="AL2598" s="22" t="str">
        <f aca="false">IF(OR(AJ2598&gt;0,AK2598&gt;0),"Sí","No")</f>
        <v>Sí</v>
      </c>
      <c r="AM2598" s="6" t="s">
        <v>198</v>
      </c>
      <c r="AN2598" s="6" t="s">
        <v>198</v>
      </c>
      <c r="AO2598" s="12" t="n">
        <f aca="false">IF(M2598&gt;0,K2598/M2598,"")</f>
        <v>0.324324324324324</v>
      </c>
      <c r="AP2598" s="22" t="str">
        <f aca="false">IF(M2598&gt;=Resumen!$B$5,"Alto","Bajo")</f>
        <v>Alto</v>
      </c>
      <c r="AQ2598" s="22" t="str">
        <f aca="false">IF(AO2598&gt;=Resumen!$B$28,"Alto","Bajo")</f>
        <v>Bajo</v>
      </c>
      <c r="AR2598" s="22" t="str">
        <f aca="false">AP2598&amp;" Potencial / "&amp;AQ2598&amp;" Share"</f>
        <v>Alto Potencial / Bajo Share</v>
      </c>
      <c r="AS2598" s="22" t="str">
        <f aca="false">IF(Q2598="Sí",IF(AO2598&gt;=Resumen!$B$29,"Alto","Bajo"),"")</f>
        <v>Bajo</v>
      </c>
      <c r="AT2598" s="22" t="str">
        <f aca="false">IF(AS2598&lt;&gt;"",AP2598&amp;" Potencial / "&amp;AS2598&amp;" Share","")</f>
        <v>Alto Potencial / Bajo Share</v>
      </c>
      <c r="AU2598" s="22" t="str">
        <f aca="false">IF(AH2598="","Sin dato",IF(AH2598-AO2598&gt;Resumen!$B$6,"Sobre-exhibido",IF(AO2598-AH2598&gt;Resumen!$B$6,"Sub-exhibido","En línea")))</f>
        <v>Sobre-exhibido</v>
      </c>
      <c r="AV2598" s="22" t="n">
        <f aca="false">IF(AT2598="","",IF(AT2598="Alto Potencial / Bajo Share",1,IF(AT2598="Alto Potencial / Alto Share",2,IF(AT2598="Bajo Potencial / Alto Share",3,4))))</f>
        <v>1</v>
      </c>
      <c r="AW2598" s="22" t="str">
        <f aca="false">IF(Q2598="No","Sin competencia directa",IF(AV2598=1,"1 - Foco Conquista (Alto Pot / Bajo Share)",IF(AV2598=2,"2 - Foco Defensa (Alto Pot / Alto Share)",IF(AV2598=3,"3 - Monitoreo (Bajo Pot / Alto Share)","4 - Baja Prioridad (Bajo Pot / Bajo Share)"))))</f>
        <v>1 - Foco Conquista (Alto Pot / Bajo Share)</v>
      </c>
      <c r="AX2598" s="12" t="str">
        <f aca="false">IF(OR(IFERROR(AND(W2598&lt;&gt;"",Y2598&lt;&gt;"",Y2598-W2598&gt;Resumen!$B$8),FALSE()),IFERROR(AND(X2598&lt;&gt;"",Y2598&lt;&gt;"",Y2598-X2598&gt;Resumen!$B$8),FALSE())),MAX(IF(IFERROR(AND(W2598&lt;&gt;"",Y2598&lt;&gt;"",Y2598-W2598&gt;Resumen!$B$8),FALSE()),Y2598-W2598,0),IF(IFERROR(AND(X2598&lt;&gt;"",Y2598&lt;&gt;"",Y2598-X2598&gt;Resumen!$B$8),FALSE()),Y2598-X2598,0)),"")</f>
        <v/>
      </c>
      <c r="AY2598" s="22" t="str">
        <f aca="false">IF(OR(IFERROR(AND(W2598&lt;&gt;"",Y2598&lt;&gt;"",Y2598-W2598&gt;Resumen!$B$8),FALSE()),IFERROR(AND(X2598&lt;&gt;"",Y2598&lt;&gt;"",Y2598-X2598&gt;Resumen!$B$8),FALSE())),TRIM("Lays tiene mayor markup que "&amp;IF(IFERROR(AND(W2598&lt;&gt;"",Y2598&lt;&gt;"",Y2598-W2598&gt;Resumen!$B$8),FALSE()),"Quento ","")&amp;IF(IFERROR(AND(X2598&lt;&gt;"",Y2598&lt;&gt;"",Y2598-X2598&gt;Resumen!$B$8),FALSE()),"Julicroc ","")&amp;"en este PDV"),"")</f>
        <v/>
      </c>
      <c r="AZ2598" s="22" t="str">
        <f aca="false">IF(COUNTIF('Plan Pehuamar - Lista'!$A$2:$A$167,A2598)&gt;0,"Sí","No")</f>
        <v>No</v>
      </c>
      <c r="BA2598" s="22" t="str">
        <f aca="false">IF(COUNTIF('Plan Combo 9+1'!$A$2:$A$226,A2598)&gt;0,"Sí","No")</f>
        <v>No</v>
      </c>
      <c r="BB2598" s="22" t="str">
        <f aca="false">IF(AH2598="","No",IF(BA2598="Sí",IF((AO2598-AH2598)&gt;Resumen!$B$6,"Sí","No"),IF((AO2598-AH2598)&gt;=Resumen!$B$132,"Sí","No")))</f>
        <v>No</v>
      </c>
      <c r="BC2598" s="22" t="str">
        <f aca="false">IF(AND(N2598="Sí",AL2598="Sí",AI2598=0),"Sí","No")</f>
        <v>No</v>
      </c>
      <c r="BD2598" s="22" t="str">
        <f aca="false">IF(COUNTIF('Plan 9+1 (con Pehuamar)'!$A$2:$A$227,A2598)&gt;0,"Sí","No")</f>
        <v>No</v>
      </c>
    </row>
    <row r="2599" customFormat="false" ht="15" hidden="false" customHeight="true" outlineLevel="0" collapsed="false">
      <c r="A2599" s="6" t="n">
        <v>202757</v>
      </c>
      <c r="B2599" s="6" t="n">
        <v>16</v>
      </c>
      <c r="C2599" s="6" t="n">
        <v>1603</v>
      </c>
      <c r="D2599" s="6" t="s">
        <v>315</v>
      </c>
      <c r="E2599" s="6" t="s">
        <v>2746</v>
      </c>
      <c r="F2599" s="6" t="s">
        <v>201</v>
      </c>
      <c r="G2599" s="6" t="s">
        <v>130</v>
      </c>
      <c r="H2599" s="6" t="s">
        <v>1715</v>
      </c>
      <c r="I2599" s="27" t="n">
        <v>0</v>
      </c>
      <c r="J2599" s="27" t="n">
        <v>0</v>
      </c>
      <c r="K2599" s="27" t="n">
        <v>0.6</v>
      </c>
      <c r="L2599" s="28" t="n">
        <f aca="false">I2599+J2599</f>
        <v>0</v>
      </c>
      <c r="M2599" s="28" t="n">
        <f aca="false">L2599+K2599</f>
        <v>0.6</v>
      </c>
      <c r="N2599" s="22" t="str">
        <f aca="false">IF(I2599&gt;0,"Sí","No")</f>
        <v>No</v>
      </c>
      <c r="O2599" s="22" t="str">
        <f aca="false">IF(J2599&gt;0,"Sí","No")</f>
        <v>No</v>
      </c>
      <c r="P2599" s="22" t="str">
        <f aca="false">IF(K2599&gt;0,"Sí","No")</f>
        <v>Sí</v>
      </c>
      <c r="Q2599" s="22" t="str">
        <f aca="false">IF(OR(I2599&gt;0,J2599&gt;0),"Sí","No")</f>
        <v>No</v>
      </c>
      <c r="R2599" s="27"/>
      <c r="S2599" s="27"/>
      <c r="T2599" s="27"/>
      <c r="U2599" s="27"/>
      <c r="V2599" s="27"/>
      <c r="W2599" s="12" t="str">
        <f aca="false">IF(AND(I2599&gt;0,R2599&gt;0),(S2599-R2599)/R2599,"")</f>
        <v/>
      </c>
      <c r="X2599" s="12" t="str">
        <f aca="false">IF(AND(J2599&gt;0,T2599&gt;0),(U2599-T2599)/T2599,"")</f>
        <v/>
      </c>
      <c r="Y2599" s="12" t="str">
        <f aca="false">IF(AND(K2599&gt;0,V2599&gt;0),(V2599-Resumen!$B$7)/Resumen!$B$7,"")</f>
        <v/>
      </c>
      <c r="Z2599" s="28" t="str">
        <f aca="false">IF(AND(K2599&gt;0,I2599&gt;0,V2599&gt;0,S2599&gt;0),V2599-S2599,"")</f>
        <v/>
      </c>
      <c r="AA2599" s="12" t="str">
        <f aca="false">IF(Z2599&lt;&gt;"",Z2599/S2599,"")</f>
        <v/>
      </c>
      <c r="AB2599" s="28" t="str">
        <f aca="false">IF(AND(K2599&gt;0,J2599&gt;0,V2599&gt;0,U2599&gt;0),V2599-U2599,"")</f>
        <v/>
      </c>
      <c r="AC2599" s="12" t="str">
        <f aca="false">IF(AB2599&lt;&gt;"",AB2599/U2599,"")</f>
        <v/>
      </c>
      <c r="AD2599" s="27" t="n">
        <v>0</v>
      </c>
      <c r="AE2599" s="27" t="n">
        <v>0</v>
      </c>
      <c r="AF2599" s="27" t="n">
        <v>0</v>
      </c>
      <c r="AG2599" s="28" t="n">
        <f aca="false">AD2599+AE2599+AF2599</f>
        <v>0</v>
      </c>
      <c r="AH2599" s="12" t="str">
        <f aca="false">IF(AG2599&gt;0,AD2599/AG2599,"")</f>
        <v/>
      </c>
      <c r="AI2599" s="27" t="n">
        <v>0</v>
      </c>
      <c r="AJ2599" s="27" t="n">
        <v>0</v>
      </c>
      <c r="AK2599" s="27" t="n">
        <v>0</v>
      </c>
      <c r="AL2599" s="22" t="str">
        <f aca="false">IF(OR(AJ2599&gt;0,AK2599&gt;0),"Sí","No")</f>
        <v>No</v>
      </c>
      <c r="AM2599" s="6"/>
      <c r="AN2599" s="6"/>
      <c r="AO2599" s="12" t="n">
        <f aca="false">IF(M2599&gt;0,K2599/M2599,"")</f>
        <v>1</v>
      </c>
      <c r="AP2599" s="22" t="str">
        <f aca="false">IF(M2599&gt;=Resumen!$B$5,"Alto","Bajo")</f>
        <v>Bajo</v>
      </c>
      <c r="AQ2599" s="22" t="str">
        <f aca="false">IF(AO2599&gt;=Resumen!$B$28,"Alto","Bajo")</f>
        <v>Alto</v>
      </c>
      <c r="AR2599" s="22" t="str">
        <f aca="false">AP2599&amp;" Potencial / "&amp;AQ2599&amp;" Share"</f>
        <v>Bajo Potencial / Alto Share</v>
      </c>
      <c r="AS2599" s="22" t="str">
        <f aca="false">IF(Q2599="Sí",IF(AO2599&gt;=Resumen!$B$29,"Alto","Bajo"),"")</f>
        <v/>
      </c>
      <c r="AT2599" s="22" t="str">
        <f aca="false">IF(AS2599&lt;&gt;"",AP2599&amp;" Potencial / "&amp;AS2599&amp;" Share","")</f>
        <v/>
      </c>
      <c r="AU2599" s="22" t="str">
        <f aca="false">IF(AH2599="","Sin dato",IF(AH2599-AO2599&gt;Resumen!$B$6,"Sobre-exhibido",IF(AO2599-AH2599&gt;Resumen!$B$6,"Sub-exhibido","En línea")))</f>
        <v>Sin dato</v>
      </c>
      <c r="AV2599" s="22" t="str">
        <f aca="false">IF(AT2599="","",IF(AT2599="Alto Potencial / Bajo Share",1,IF(AT2599="Alto Potencial / Alto Share",2,IF(AT2599="Bajo Potencial / Alto Share",3,4))))</f>
        <v/>
      </c>
      <c r="AW2599" s="22" t="str">
        <f aca="false">IF(Q2599="No","Sin competencia directa",IF(AV2599=1,"1 - Foco Conquista (Alto Pot / Bajo Share)",IF(AV2599=2,"2 - Foco Defensa (Alto Pot / Alto Share)",IF(AV2599=3,"3 - Monitoreo (Bajo Pot / Alto Share)","4 - Baja Prioridad (Bajo Pot / Bajo Share)"))))</f>
        <v>Sin competencia directa</v>
      </c>
      <c r="AX2599" s="12" t="str">
        <f aca="false">IF(OR(IFERROR(AND(W2599&lt;&gt;"",Y2599&lt;&gt;"",Y2599-W2599&gt;Resumen!$B$8),FALSE()),IFERROR(AND(X2599&lt;&gt;"",Y2599&lt;&gt;"",Y2599-X2599&gt;Resumen!$B$8),FALSE())),MAX(IF(IFERROR(AND(W2599&lt;&gt;"",Y2599&lt;&gt;"",Y2599-W2599&gt;Resumen!$B$8),FALSE()),Y2599-W2599,0),IF(IFERROR(AND(X2599&lt;&gt;"",Y2599&lt;&gt;"",Y2599-X2599&gt;Resumen!$B$8),FALSE()),Y2599-X2599,0)),"")</f>
        <v/>
      </c>
      <c r="AY2599" s="22" t="str">
        <f aca="false">IF(OR(IFERROR(AND(W2599&lt;&gt;"",Y2599&lt;&gt;"",Y2599-W2599&gt;Resumen!$B$8),FALSE()),IFERROR(AND(X2599&lt;&gt;"",Y2599&lt;&gt;"",Y2599-X2599&gt;Resumen!$B$8),FALSE())),TRIM("Lays tiene mayor markup que "&amp;IF(IFERROR(AND(W2599&lt;&gt;"",Y2599&lt;&gt;"",Y2599-W2599&gt;Resumen!$B$8),FALSE()),"Quento ","")&amp;IF(IFERROR(AND(X2599&lt;&gt;"",Y2599&lt;&gt;"",Y2599-X2599&gt;Resumen!$B$8),FALSE()),"Julicroc ","")&amp;"en este PDV"),"")</f>
        <v/>
      </c>
      <c r="AZ2599" s="22" t="str">
        <f aca="false">IF(COUNTIF('Plan Pehuamar - Lista'!$A$2:$A$167,A2599)&gt;0,"Sí","No")</f>
        <v>No</v>
      </c>
      <c r="BA2599" s="22" t="str">
        <f aca="false">IF(COUNTIF('Plan Combo 9+1'!$A$2:$A$226,A2599)&gt;0,"Sí","No")</f>
        <v>No</v>
      </c>
      <c r="BB2599" s="22" t="str">
        <f aca="false">IF(AH2599="","No",IF(BA2599="Sí",IF((AO2599-AH2599)&gt;Resumen!$B$6,"Sí","No"),IF((AO2599-AH2599)&gt;=Resumen!$B$132,"Sí","No")))</f>
        <v>No</v>
      </c>
      <c r="BC2599" s="22" t="str">
        <f aca="false">IF(AND(N2599="Sí",AL2599="Sí",AI2599=0),"Sí","No")</f>
        <v>No</v>
      </c>
      <c r="BD2599" s="22" t="str">
        <f aca="false">IF(COUNTIF('Plan 9+1 (con Pehuamar)'!$A$2:$A$227,A2599)&gt;0,"Sí","No")</f>
        <v>No</v>
      </c>
    </row>
    <row r="2600" customFormat="false" ht="15" hidden="false" customHeight="true" outlineLevel="0" collapsed="false">
      <c r="A2600" s="6" t="n">
        <v>200021</v>
      </c>
      <c r="B2600" s="6" t="n">
        <v>16</v>
      </c>
      <c r="C2600" s="6" t="n">
        <v>1604</v>
      </c>
      <c r="D2600" s="6" t="s">
        <v>359</v>
      </c>
      <c r="E2600" s="6" t="s">
        <v>2747</v>
      </c>
      <c r="F2600" s="6" t="s">
        <v>196</v>
      </c>
      <c r="G2600" s="6" t="s">
        <v>130</v>
      </c>
      <c r="H2600" s="6" t="s">
        <v>1715</v>
      </c>
      <c r="I2600" s="27" t="n">
        <v>0</v>
      </c>
      <c r="J2600" s="27" t="n">
        <v>0</v>
      </c>
      <c r="K2600" s="27" t="n">
        <v>0.9</v>
      </c>
      <c r="L2600" s="28" t="n">
        <f aca="false">I2600+J2600</f>
        <v>0</v>
      </c>
      <c r="M2600" s="28" t="n">
        <f aca="false">L2600+K2600</f>
        <v>0.9</v>
      </c>
      <c r="N2600" s="22" t="str">
        <f aca="false">IF(I2600&gt;0,"Sí","No")</f>
        <v>No</v>
      </c>
      <c r="O2600" s="22" t="str">
        <f aca="false">IF(J2600&gt;0,"Sí","No")</f>
        <v>No</v>
      </c>
      <c r="P2600" s="22" t="str">
        <f aca="false">IF(K2600&gt;0,"Sí","No")</f>
        <v>Sí</v>
      </c>
      <c r="Q2600" s="22" t="str">
        <f aca="false">IF(OR(I2600&gt;0,J2600&gt;0),"Sí","No")</f>
        <v>No</v>
      </c>
      <c r="R2600" s="27"/>
      <c r="S2600" s="27"/>
      <c r="T2600" s="27"/>
      <c r="U2600" s="27"/>
      <c r="V2600" s="27"/>
      <c r="W2600" s="12" t="str">
        <f aca="false">IF(AND(I2600&gt;0,R2600&gt;0),(S2600-R2600)/R2600,"")</f>
        <v/>
      </c>
      <c r="X2600" s="12" t="str">
        <f aca="false">IF(AND(J2600&gt;0,T2600&gt;0),(U2600-T2600)/T2600,"")</f>
        <v/>
      </c>
      <c r="Y2600" s="12" t="str">
        <f aca="false">IF(AND(K2600&gt;0,V2600&gt;0),(V2600-Resumen!$B$7)/Resumen!$B$7,"")</f>
        <v/>
      </c>
      <c r="Z2600" s="28" t="str">
        <f aca="false">IF(AND(K2600&gt;0,I2600&gt;0,V2600&gt;0,S2600&gt;0),V2600-S2600,"")</f>
        <v/>
      </c>
      <c r="AA2600" s="12" t="str">
        <f aca="false">IF(Z2600&lt;&gt;"",Z2600/S2600,"")</f>
        <v/>
      </c>
      <c r="AB2600" s="28" t="str">
        <f aca="false">IF(AND(K2600&gt;0,J2600&gt;0,V2600&gt;0,U2600&gt;0),V2600-U2600,"")</f>
        <v/>
      </c>
      <c r="AC2600" s="12" t="str">
        <f aca="false">IF(AB2600&lt;&gt;"",AB2600/U2600,"")</f>
        <v/>
      </c>
      <c r="AD2600" s="27" t="n">
        <v>0</v>
      </c>
      <c r="AE2600" s="27" t="n">
        <v>0</v>
      </c>
      <c r="AF2600" s="27" t="n">
        <v>0</v>
      </c>
      <c r="AG2600" s="28" t="n">
        <f aca="false">AD2600+AE2600+AF2600</f>
        <v>0</v>
      </c>
      <c r="AH2600" s="12" t="str">
        <f aca="false">IF(AG2600&gt;0,AD2600/AG2600,"")</f>
        <v/>
      </c>
      <c r="AI2600" s="27" t="n">
        <v>0</v>
      </c>
      <c r="AJ2600" s="27" t="n">
        <v>0</v>
      </c>
      <c r="AK2600" s="27" t="n">
        <v>0</v>
      </c>
      <c r="AL2600" s="22" t="str">
        <f aca="false">IF(OR(AJ2600&gt;0,AK2600&gt;0),"Sí","No")</f>
        <v>No</v>
      </c>
      <c r="AM2600" s="6"/>
      <c r="AN2600" s="6"/>
      <c r="AO2600" s="12" t="n">
        <f aca="false">IF(M2600&gt;0,K2600/M2600,"")</f>
        <v>1</v>
      </c>
      <c r="AP2600" s="22" t="str">
        <f aca="false">IF(M2600&gt;=Resumen!$B$5,"Alto","Bajo")</f>
        <v>Bajo</v>
      </c>
      <c r="AQ2600" s="22" t="str">
        <f aca="false">IF(AO2600&gt;=Resumen!$B$28,"Alto","Bajo")</f>
        <v>Alto</v>
      </c>
      <c r="AR2600" s="22" t="str">
        <f aca="false">AP2600&amp;" Potencial / "&amp;AQ2600&amp;" Share"</f>
        <v>Bajo Potencial / Alto Share</v>
      </c>
      <c r="AS2600" s="22" t="str">
        <f aca="false">IF(Q2600="Sí",IF(AO2600&gt;=Resumen!$B$29,"Alto","Bajo"),"")</f>
        <v/>
      </c>
      <c r="AT2600" s="22" t="str">
        <f aca="false">IF(AS2600&lt;&gt;"",AP2600&amp;" Potencial / "&amp;AS2600&amp;" Share","")</f>
        <v/>
      </c>
      <c r="AU2600" s="22" t="str">
        <f aca="false">IF(AH2600="","Sin dato",IF(AH2600-AO2600&gt;Resumen!$B$6,"Sobre-exhibido",IF(AO2600-AH2600&gt;Resumen!$B$6,"Sub-exhibido","En línea")))</f>
        <v>Sin dato</v>
      </c>
      <c r="AV2600" s="22" t="str">
        <f aca="false">IF(AT2600="","",IF(AT2600="Alto Potencial / Bajo Share",1,IF(AT2600="Alto Potencial / Alto Share",2,IF(AT2600="Bajo Potencial / Alto Share",3,4))))</f>
        <v/>
      </c>
      <c r="AW2600" s="22" t="str">
        <f aca="false">IF(Q2600="No","Sin competencia directa",IF(AV2600=1,"1 - Foco Conquista (Alto Pot / Bajo Share)",IF(AV2600=2,"2 - Foco Defensa (Alto Pot / Alto Share)",IF(AV2600=3,"3 - Monitoreo (Bajo Pot / Alto Share)","4 - Baja Prioridad (Bajo Pot / Bajo Share)"))))</f>
        <v>Sin competencia directa</v>
      </c>
      <c r="AX2600" s="12" t="str">
        <f aca="false">IF(OR(IFERROR(AND(W2600&lt;&gt;"",Y2600&lt;&gt;"",Y2600-W2600&gt;Resumen!$B$8),FALSE()),IFERROR(AND(X2600&lt;&gt;"",Y2600&lt;&gt;"",Y2600-X2600&gt;Resumen!$B$8),FALSE())),MAX(IF(IFERROR(AND(W2600&lt;&gt;"",Y2600&lt;&gt;"",Y2600-W2600&gt;Resumen!$B$8),FALSE()),Y2600-W2600,0),IF(IFERROR(AND(X2600&lt;&gt;"",Y2600&lt;&gt;"",Y2600-X2600&gt;Resumen!$B$8),FALSE()),Y2600-X2600,0)),"")</f>
        <v/>
      </c>
      <c r="AY2600" s="22" t="str">
        <f aca="false">IF(OR(IFERROR(AND(W2600&lt;&gt;"",Y2600&lt;&gt;"",Y2600-W2600&gt;Resumen!$B$8),FALSE()),IFERROR(AND(X2600&lt;&gt;"",Y2600&lt;&gt;"",Y2600-X2600&gt;Resumen!$B$8),FALSE())),TRIM("Lays tiene mayor markup que "&amp;IF(IFERROR(AND(W2600&lt;&gt;"",Y2600&lt;&gt;"",Y2600-W2600&gt;Resumen!$B$8),FALSE()),"Quento ","")&amp;IF(IFERROR(AND(X2600&lt;&gt;"",Y2600&lt;&gt;"",Y2600-X2600&gt;Resumen!$B$8),FALSE()),"Julicroc ","")&amp;"en este PDV"),"")</f>
        <v/>
      </c>
      <c r="AZ2600" s="22" t="str">
        <f aca="false">IF(COUNTIF('Plan Pehuamar - Lista'!$A$2:$A$167,A2600)&gt;0,"Sí","No")</f>
        <v>No</v>
      </c>
      <c r="BA2600" s="22" t="str">
        <f aca="false">IF(COUNTIF('Plan Combo 9+1'!$A$2:$A$226,A2600)&gt;0,"Sí","No")</f>
        <v>No</v>
      </c>
      <c r="BB2600" s="22" t="str">
        <f aca="false">IF(AH2600="","No",IF(BA2600="Sí",IF((AO2600-AH2600)&gt;Resumen!$B$6,"Sí","No"),IF((AO2600-AH2600)&gt;=Resumen!$B$132,"Sí","No")))</f>
        <v>No</v>
      </c>
      <c r="BC2600" s="22" t="str">
        <f aca="false">IF(AND(N2600="Sí",AL2600="Sí",AI2600=0),"Sí","No")</f>
        <v>No</v>
      </c>
      <c r="BD2600" s="22" t="str">
        <f aca="false">IF(COUNTIF('Plan 9+1 (con Pehuamar)'!$A$2:$A$227,A2600)&gt;0,"Sí","No")</f>
        <v>No</v>
      </c>
    </row>
    <row r="2601" customFormat="false" ht="15" hidden="false" customHeight="true" outlineLevel="0" collapsed="false">
      <c r="A2601" s="6" t="n">
        <v>200141</v>
      </c>
      <c r="B2601" s="6" t="n">
        <v>16</v>
      </c>
      <c r="C2601" s="6" t="n">
        <v>1604</v>
      </c>
      <c r="D2601" s="6" t="s">
        <v>359</v>
      </c>
      <c r="E2601" s="6" t="s">
        <v>2748</v>
      </c>
      <c r="F2601" s="6" t="s">
        <v>196</v>
      </c>
      <c r="G2601" s="6" t="s">
        <v>130</v>
      </c>
      <c r="H2601" s="6" t="s">
        <v>1715</v>
      </c>
      <c r="I2601" s="27" t="n">
        <v>10</v>
      </c>
      <c r="J2601" s="27" t="n">
        <v>25</v>
      </c>
      <c r="K2601" s="27" t="n">
        <v>14</v>
      </c>
      <c r="L2601" s="28" t="n">
        <f aca="false">I2601+J2601</f>
        <v>35</v>
      </c>
      <c r="M2601" s="28" t="n">
        <f aca="false">L2601+K2601</f>
        <v>49</v>
      </c>
      <c r="N2601" s="22" t="str">
        <f aca="false">IF(I2601&gt;0,"Sí","No")</f>
        <v>Sí</v>
      </c>
      <c r="O2601" s="22" t="str">
        <f aca="false">IF(J2601&gt;0,"Sí","No")</f>
        <v>Sí</v>
      </c>
      <c r="P2601" s="22" t="str">
        <f aca="false">IF(K2601&gt;0,"Sí","No")</f>
        <v>Sí</v>
      </c>
      <c r="Q2601" s="22" t="str">
        <f aca="false">IF(OR(I2601&gt;0,J2601&gt;0),"Sí","No")</f>
        <v>Sí</v>
      </c>
      <c r="R2601" s="27" t="n">
        <v>1750</v>
      </c>
      <c r="S2601" s="27" t="n">
        <v>2500</v>
      </c>
      <c r="T2601" s="27" t="n">
        <v>1300</v>
      </c>
      <c r="U2601" s="27" t="n">
        <v>2000</v>
      </c>
      <c r="V2601" s="27" t="n">
        <v>3500</v>
      </c>
      <c r="W2601" s="12" t="n">
        <f aca="false">IF(AND(I2601&gt;0,R2601&gt;0),(S2601-R2601)/R2601,"")</f>
        <v>0.428571428571429</v>
      </c>
      <c r="X2601" s="12" t="n">
        <f aca="false">IF(AND(J2601&gt;0,T2601&gt;0),(U2601-T2601)/T2601,"")</f>
        <v>0.538461538461538</v>
      </c>
      <c r="Y2601" s="12" t="n">
        <f aca="false">IF(AND(K2601&gt;0,V2601&gt;0),(V2601-Resumen!$B$7)/Resumen!$B$7,"")</f>
        <v>0.4</v>
      </c>
      <c r="Z2601" s="28" t="n">
        <f aca="false">IF(AND(K2601&gt;0,I2601&gt;0,V2601&gt;0,S2601&gt;0),V2601-S2601,"")</f>
        <v>1000</v>
      </c>
      <c r="AA2601" s="12" t="n">
        <f aca="false">IF(Z2601&lt;&gt;"",Z2601/S2601,"")</f>
        <v>0.4</v>
      </c>
      <c r="AB2601" s="28" t="n">
        <f aca="false">IF(AND(K2601&gt;0,J2601&gt;0,V2601&gt;0,U2601&gt;0),V2601-U2601,"")</f>
        <v>1500</v>
      </c>
      <c r="AC2601" s="12" t="n">
        <f aca="false">IF(AB2601&lt;&gt;"",AB2601/U2601,"")</f>
        <v>0.75</v>
      </c>
      <c r="AD2601" s="27" t="n">
        <v>4</v>
      </c>
      <c r="AE2601" s="27" t="n">
        <v>2</v>
      </c>
      <c r="AF2601" s="27" t="n">
        <v>5</v>
      </c>
      <c r="AG2601" s="28" t="n">
        <f aca="false">AD2601+AE2601+AF2601</f>
        <v>11</v>
      </c>
      <c r="AH2601" s="12" t="n">
        <f aca="false">IF(AG2601&gt;0,AD2601/AG2601,"")</f>
        <v>0.363636363636364</v>
      </c>
      <c r="AI2601" s="27" t="n">
        <v>1</v>
      </c>
      <c r="AJ2601" s="27" t="n">
        <v>0</v>
      </c>
      <c r="AK2601" s="27" t="n">
        <v>0</v>
      </c>
      <c r="AL2601" s="22" t="str">
        <f aca="false">IF(OR(AJ2601&gt;0,AK2601&gt;0),"Sí","No")</f>
        <v>No</v>
      </c>
      <c r="AM2601" s="6" t="s">
        <v>198</v>
      </c>
      <c r="AN2601" s="6" t="s">
        <v>198</v>
      </c>
      <c r="AO2601" s="12" t="n">
        <f aca="false">IF(M2601&gt;0,K2601/M2601,"")</f>
        <v>0.285714285714286</v>
      </c>
      <c r="AP2601" s="22" t="str">
        <f aca="false">IF(M2601&gt;=Resumen!$B$5,"Alto","Bajo")</f>
        <v>Alto</v>
      </c>
      <c r="AQ2601" s="22" t="str">
        <f aca="false">IF(AO2601&gt;=Resumen!$B$28,"Alto","Bajo")</f>
        <v>Bajo</v>
      </c>
      <c r="AR2601" s="22" t="str">
        <f aca="false">AP2601&amp;" Potencial / "&amp;AQ2601&amp;" Share"</f>
        <v>Alto Potencial / Bajo Share</v>
      </c>
      <c r="AS2601" s="22" t="str">
        <f aca="false">IF(Q2601="Sí",IF(AO2601&gt;=Resumen!$B$29,"Alto","Bajo"),"")</f>
        <v>Bajo</v>
      </c>
      <c r="AT2601" s="22" t="str">
        <f aca="false">IF(AS2601&lt;&gt;"",AP2601&amp;" Potencial / "&amp;AS2601&amp;" Share","")</f>
        <v>Alto Potencial / Bajo Share</v>
      </c>
      <c r="AU2601" s="22" t="str">
        <f aca="false">IF(AH2601="","Sin dato",IF(AH2601-AO2601&gt;Resumen!$B$6,"Sobre-exhibido",IF(AO2601-AH2601&gt;Resumen!$B$6,"Sub-exhibido","En línea")))</f>
        <v>Sobre-exhibido</v>
      </c>
      <c r="AV2601" s="22" t="n">
        <f aca="false">IF(AT2601="","",IF(AT2601="Alto Potencial / Bajo Share",1,IF(AT2601="Alto Potencial / Alto Share",2,IF(AT2601="Bajo Potencial / Alto Share",3,4))))</f>
        <v>1</v>
      </c>
      <c r="AW2601" s="22" t="str">
        <f aca="false">IF(Q2601="No","Sin competencia directa",IF(AV2601=1,"1 - Foco Conquista (Alto Pot / Bajo Share)",IF(AV2601=2,"2 - Foco Defensa (Alto Pot / Alto Share)",IF(AV2601=3,"3 - Monitoreo (Bajo Pot / Alto Share)","4 - Baja Prioridad (Bajo Pot / Bajo Share)"))))</f>
        <v>1 - Foco Conquista (Alto Pot / Bajo Share)</v>
      </c>
      <c r="AX2601" s="12" t="str">
        <f aca="false">IF(OR(IFERROR(AND(W2601&lt;&gt;"",Y2601&lt;&gt;"",Y2601-W2601&gt;Resumen!$B$8),FALSE()),IFERROR(AND(X2601&lt;&gt;"",Y2601&lt;&gt;"",Y2601-X2601&gt;Resumen!$B$8),FALSE())),MAX(IF(IFERROR(AND(W2601&lt;&gt;"",Y2601&lt;&gt;"",Y2601-W2601&gt;Resumen!$B$8),FALSE()),Y2601-W2601,0),IF(IFERROR(AND(X2601&lt;&gt;"",Y2601&lt;&gt;"",Y2601-X2601&gt;Resumen!$B$8),FALSE()),Y2601-X2601,0)),"")</f>
        <v/>
      </c>
      <c r="AY2601" s="22" t="str">
        <f aca="false">IF(OR(IFERROR(AND(W2601&lt;&gt;"",Y2601&lt;&gt;"",Y2601-W2601&gt;Resumen!$B$8),FALSE()),IFERROR(AND(X2601&lt;&gt;"",Y2601&lt;&gt;"",Y2601-X2601&gt;Resumen!$B$8),FALSE())),TRIM("Lays tiene mayor markup que "&amp;IF(IFERROR(AND(W2601&lt;&gt;"",Y2601&lt;&gt;"",Y2601-W2601&gt;Resumen!$B$8),FALSE()),"Quento ","")&amp;IF(IFERROR(AND(X2601&lt;&gt;"",Y2601&lt;&gt;"",Y2601-X2601&gt;Resumen!$B$8),FALSE()),"Julicroc ","")&amp;"en este PDV"),"")</f>
        <v/>
      </c>
      <c r="AZ2601" s="22" t="str">
        <f aca="false">IF(COUNTIF('Plan Pehuamar - Lista'!$A$2:$A$167,A2601)&gt;0,"Sí","No")</f>
        <v>No</v>
      </c>
      <c r="BA2601" s="22" t="str">
        <f aca="false">IF(COUNTIF('Plan Combo 9+1'!$A$2:$A$226,A2601)&gt;0,"Sí","No")</f>
        <v>No</v>
      </c>
      <c r="BB2601" s="22" t="str">
        <f aca="false">IF(AH2601="","No",IF(BA2601="Sí",IF((AO2601-AH2601)&gt;Resumen!$B$6,"Sí","No"),IF((AO2601-AH2601)&gt;=Resumen!$B$132,"Sí","No")))</f>
        <v>No</v>
      </c>
      <c r="BC2601" s="22" t="str">
        <f aca="false">IF(AND(N2601="Sí",AL2601="Sí",AI2601=0),"Sí","No")</f>
        <v>No</v>
      </c>
      <c r="BD2601" s="22" t="str">
        <f aca="false">IF(COUNTIF('Plan 9+1 (con Pehuamar)'!$A$2:$A$227,A2601)&gt;0,"Sí","No")</f>
        <v>No</v>
      </c>
    </row>
    <row r="2602" customFormat="false" ht="15" hidden="false" customHeight="true" outlineLevel="0" collapsed="false">
      <c r="A2602" s="6" t="n">
        <v>200155</v>
      </c>
      <c r="B2602" s="6" t="n">
        <v>16</v>
      </c>
      <c r="C2602" s="6" t="n">
        <v>1604</v>
      </c>
      <c r="D2602" s="6" t="s">
        <v>359</v>
      </c>
      <c r="E2602" s="6" t="s">
        <v>2749</v>
      </c>
      <c r="F2602" s="6" t="s">
        <v>196</v>
      </c>
      <c r="G2602" s="6" t="s">
        <v>130</v>
      </c>
      <c r="H2602" s="6" t="s">
        <v>1715</v>
      </c>
      <c r="I2602" s="27" t="n">
        <v>10</v>
      </c>
      <c r="J2602" s="27" t="n">
        <v>20</v>
      </c>
      <c r="K2602" s="27" t="n">
        <v>8</v>
      </c>
      <c r="L2602" s="28" t="n">
        <f aca="false">I2602+J2602</f>
        <v>30</v>
      </c>
      <c r="M2602" s="28" t="n">
        <f aca="false">L2602+K2602</f>
        <v>38</v>
      </c>
      <c r="N2602" s="22" t="str">
        <f aca="false">IF(I2602&gt;0,"Sí","No")</f>
        <v>Sí</v>
      </c>
      <c r="O2602" s="22" t="str">
        <f aca="false">IF(J2602&gt;0,"Sí","No")</f>
        <v>Sí</v>
      </c>
      <c r="P2602" s="22" t="str">
        <f aca="false">IF(K2602&gt;0,"Sí","No")</f>
        <v>Sí</v>
      </c>
      <c r="Q2602" s="22" t="str">
        <f aca="false">IF(OR(I2602&gt;0,J2602&gt;0),"Sí","No")</f>
        <v>Sí</v>
      </c>
      <c r="R2602" s="27" t="n">
        <v>2000</v>
      </c>
      <c r="S2602" s="27" t="n">
        <v>2800</v>
      </c>
      <c r="T2602" s="27" t="n">
        <v>1300</v>
      </c>
      <c r="U2602" s="27" t="n">
        <v>2000</v>
      </c>
      <c r="V2602" s="27" t="n">
        <v>3500</v>
      </c>
      <c r="W2602" s="12" t="n">
        <f aca="false">IF(AND(I2602&gt;0,R2602&gt;0),(S2602-R2602)/R2602,"")</f>
        <v>0.4</v>
      </c>
      <c r="X2602" s="12" t="n">
        <f aca="false">IF(AND(J2602&gt;0,T2602&gt;0),(U2602-T2602)/T2602,"")</f>
        <v>0.538461538461538</v>
      </c>
      <c r="Y2602" s="12" t="n">
        <f aca="false">IF(AND(K2602&gt;0,V2602&gt;0),(V2602-Resumen!$B$7)/Resumen!$B$7,"")</f>
        <v>0.4</v>
      </c>
      <c r="Z2602" s="28" t="n">
        <f aca="false">IF(AND(K2602&gt;0,I2602&gt;0,V2602&gt;0,S2602&gt;0),V2602-S2602,"")</f>
        <v>700</v>
      </c>
      <c r="AA2602" s="12" t="n">
        <f aca="false">IF(Z2602&lt;&gt;"",Z2602/S2602,"")</f>
        <v>0.25</v>
      </c>
      <c r="AB2602" s="28" t="n">
        <f aca="false">IF(AND(K2602&gt;0,J2602&gt;0,V2602&gt;0,U2602&gt;0),V2602-U2602,"")</f>
        <v>1500</v>
      </c>
      <c r="AC2602" s="12" t="n">
        <f aca="false">IF(AB2602&lt;&gt;"",AB2602/U2602,"")</f>
        <v>0.75</v>
      </c>
      <c r="AD2602" s="27" t="n">
        <v>3</v>
      </c>
      <c r="AE2602" s="27" t="n">
        <v>2</v>
      </c>
      <c r="AF2602" s="27" t="n">
        <v>3</v>
      </c>
      <c r="AG2602" s="28" t="n">
        <f aca="false">AD2602+AE2602+AF2602</f>
        <v>8</v>
      </c>
      <c r="AH2602" s="12" t="n">
        <f aca="false">IF(AG2602&gt;0,AD2602/AG2602,"")</f>
        <v>0.375</v>
      </c>
      <c r="AI2602" s="27" t="n">
        <v>1</v>
      </c>
      <c r="AJ2602" s="27" t="n">
        <v>1</v>
      </c>
      <c r="AK2602" s="27" t="n">
        <v>1</v>
      </c>
      <c r="AL2602" s="22" t="str">
        <f aca="false">IF(OR(AJ2602&gt;0,AK2602&gt;0),"Sí","No")</f>
        <v>Sí</v>
      </c>
      <c r="AM2602" s="6" t="s">
        <v>198</v>
      </c>
      <c r="AN2602" s="6" t="s">
        <v>198</v>
      </c>
      <c r="AO2602" s="12" t="n">
        <f aca="false">IF(M2602&gt;0,K2602/M2602,"")</f>
        <v>0.210526315789474</v>
      </c>
      <c r="AP2602" s="22" t="str">
        <f aca="false">IF(M2602&gt;=Resumen!$B$5,"Alto","Bajo")</f>
        <v>Bajo</v>
      </c>
      <c r="AQ2602" s="22" t="str">
        <f aca="false">IF(AO2602&gt;=Resumen!$B$28,"Alto","Bajo")</f>
        <v>Bajo</v>
      </c>
      <c r="AR2602" s="22" t="str">
        <f aca="false">AP2602&amp;" Potencial / "&amp;AQ2602&amp;" Share"</f>
        <v>Bajo Potencial / Bajo Share</v>
      </c>
      <c r="AS2602" s="22" t="str">
        <f aca="false">IF(Q2602="Sí",IF(AO2602&gt;=Resumen!$B$29,"Alto","Bajo"),"")</f>
        <v>Bajo</v>
      </c>
      <c r="AT2602" s="22" t="str">
        <f aca="false">IF(AS2602&lt;&gt;"",AP2602&amp;" Potencial / "&amp;AS2602&amp;" Share","")</f>
        <v>Bajo Potencial / Bajo Share</v>
      </c>
      <c r="AU2602" s="22" t="str">
        <f aca="false">IF(AH2602="","Sin dato",IF(AH2602-AO2602&gt;Resumen!$B$6,"Sobre-exhibido",IF(AO2602-AH2602&gt;Resumen!$B$6,"Sub-exhibido","En línea")))</f>
        <v>Sobre-exhibido</v>
      </c>
      <c r="AV2602" s="22" t="n">
        <f aca="false">IF(AT2602="","",IF(AT2602="Alto Potencial / Bajo Share",1,IF(AT2602="Alto Potencial / Alto Share",2,IF(AT2602="Bajo Potencial / Alto Share",3,4))))</f>
        <v>4</v>
      </c>
      <c r="AW2602" s="22" t="str">
        <f aca="false">IF(Q2602="No","Sin competencia directa",IF(AV2602=1,"1 - Foco Conquista (Alto Pot / Bajo Share)",IF(AV2602=2,"2 - Foco Defensa (Alto Pot / Alto Share)",IF(AV2602=3,"3 - Monitoreo (Bajo Pot / Alto Share)","4 - Baja Prioridad (Bajo Pot / Bajo Share)"))))</f>
        <v>4 - Baja Prioridad (Bajo Pot / Bajo Share)</v>
      </c>
      <c r="AX2602" s="12" t="str">
        <f aca="false">IF(OR(IFERROR(AND(W2602&lt;&gt;"",Y2602&lt;&gt;"",Y2602-W2602&gt;Resumen!$B$8),FALSE()),IFERROR(AND(X2602&lt;&gt;"",Y2602&lt;&gt;"",Y2602-X2602&gt;Resumen!$B$8),FALSE())),MAX(IF(IFERROR(AND(W2602&lt;&gt;"",Y2602&lt;&gt;"",Y2602-W2602&gt;Resumen!$B$8),FALSE()),Y2602-W2602,0),IF(IFERROR(AND(X2602&lt;&gt;"",Y2602&lt;&gt;"",Y2602-X2602&gt;Resumen!$B$8),FALSE()),Y2602-X2602,0)),"")</f>
        <v/>
      </c>
      <c r="AY2602" s="22" t="str">
        <f aca="false">IF(OR(IFERROR(AND(W2602&lt;&gt;"",Y2602&lt;&gt;"",Y2602-W2602&gt;Resumen!$B$8),FALSE()),IFERROR(AND(X2602&lt;&gt;"",Y2602&lt;&gt;"",Y2602-X2602&gt;Resumen!$B$8),FALSE())),TRIM("Lays tiene mayor markup que "&amp;IF(IFERROR(AND(W2602&lt;&gt;"",Y2602&lt;&gt;"",Y2602-W2602&gt;Resumen!$B$8),FALSE()),"Quento ","")&amp;IF(IFERROR(AND(X2602&lt;&gt;"",Y2602&lt;&gt;"",Y2602-X2602&gt;Resumen!$B$8),FALSE()),"Julicroc ","")&amp;"en este PDV"),"")</f>
        <v/>
      </c>
      <c r="AZ2602" s="22" t="str">
        <f aca="false">IF(COUNTIF('Plan Pehuamar - Lista'!$A$2:$A$167,A2602)&gt;0,"Sí","No")</f>
        <v>No</v>
      </c>
      <c r="BA2602" s="22" t="str">
        <f aca="false">IF(COUNTIF('Plan Combo 9+1'!$A$2:$A$226,A2602)&gt;0,"Sí","No")</f>
        <v>No</v>
      </c>
      <c r="BB2602" s="22" t="str">
        <f aca="false">IF(AH2602="","No",IF(BA2602="Sí",IF((AO2602-AH2602)&gt;Resumen!$B$6,"Sí","No"),IF((AO2602-AH2602)&gt;=Resumen!$B$132,"Sí","No")))</f>
        <v>No</v>
      </c>
      <c r="BC2602" s="22" t="str">
        <f aca="false">IF(AND(N2602="Sí",AL2602="Sí",AI2602=0),"Sí","No")</f>
        <v>No</v>
      </c>
      <c r="BD2602" s="22" t="str">
        <f aca="false">IF(COUNTIF('Plan 9+1 (con Pehuamar)'!$A$2:$A$227,A2602)&gt;0,"Sí","No")</f>
        <v>No</v>
      </c>
    </row>
    <row r="2603" customFormat="false" ht="15" hidden="false" customHeight="true" outlineLevel="0" collapsed="false">
      <c r="A2603" s="6" t="n">
        <v>200213</v>
      </c>
      <c r="B2603" s="6" t="n">
        <v>16</v>
      </c>
      <c r="C2603" s="6" t="n">
        <v>1604</v>
      </c>
      <c r="D2603" s="6" t="s">
        <v>359</v>
      </c>
      <c r="E2603" s="6" t="s">
        <v>2750</v>
      </c>
      <c r="F2603" s="6" t="s">
        <v>196</v>
      </c>
      <c r="G2603" s="6" t="s">
        <v>130</v>
      </c>
      <c r="H2603" s="6" t="s">
        <v>1715</v>
      </c>
      <c r="I2603" s="27" t="n">
        <v>0</v>
      </c>
      <c r="J2603" s="27" t="n">
        <v>0</v>
      </c>
      <c r="K2603" s="27" t="n">
        <v>0.4</v>
      </c>
      <c r="L2603" s="28" t="n">
        <f aca="false">I2603+J2603</f>
        <v>0</v>
      </c>
      <c r="M2603" s="28" t="n">
        <f aca="false">L2603+K2603</f>
        <v>0.4</v>
      </c>
      <c r="N2603" s="22" t="str">
        <f aca="false">IF(I2603&gt;0,"Sí","No")</f>
        <v>No</v>
      </c>
      <c r="O2603" s="22" t="str">
        <f aca="false">IF(J2603&gt;0,"Sí","No")</f>
        <v>No</v>
      </c>
      <c r="P2603" s="22" t="str">
        <f aca="false">IF(K2603&gt;0,"Sí","No")</f>
        <v>Sí</v>
      </c>
      <c r="Q2603" s="22" t="str">
        <f aca="false">IF(OR(I2603&gt;0,J2603&gt;0),"Sí","No")</f>
        <v>No</v>
      </c>
      <c r="R2603" s="27"/>
      <c r="S2603" s="27"/>
      <c r="T2603" s="27"/>
      <c r="U2603" s="27"/>
      <c r="V2603" s="27"/>
      <c r="W2603" s="12" t="str">
        <f aca="false">IF(AND(I2603&gt;0,R2603&gt;0),(S2603-R2603)/R2603,"")</f>
        <v/>
      </c>
      <c r="X2603" s="12" t="str">
        <f aca="false">IF(AND(J2603&gt;0,T2603&gt;0),(U2603-T2603)/T2603,"")</f>
        <v/>
      </c>
      <c r="Y2603" s="12" t="str">
        <f aca="false">IF(AND(K2603&gt;0,V2603&gt;0),(V2603-Resumen!$B$7)/Resumen!$B$7,"")</f>
        <v/>
      </c>
      <c r="Z2603" s="28" t="str">
        <f aca="false">IF(AND(K2603&gt;0,I2603&gt;0,V2603&gt;0,S2603&gt;0),V2603-S2603,"")</f>
        <v/>
      </c>
      <c r="AA2603" s="12" t="str">
        <f aca="false">IF(Z2603&lt;&gt;"",Z2603/S2603,"")</f>
        <v/>
      </c>
      <c r="AB2603" s="28" t="str">
        <f aca="false">IF(AND(K2603&gt;0,J2603&gt;0,V2603&gt;0,U2603&gt;0),V2603-U2603,"")</f>
        <v/>
      </c>
      <c r="AC2603" s="12" t="str">
        <f aca="false">IF(AB2603&lt;&gt;"",AB2603/U2603,"")</f>
        <v/>
      </c>
      <c r="AD2603" s="27" t="n">
        <v>0</v>
      </c>
      <c r="AE2603" s="27" t="n">
        <v>0</v>
      </c>
      <c r="AF2603" s="27" t="n">
        <v>0</v>
      </c>
      <c r="AG2603" s="28" t="n">
        <f aca="false">AD2603+AE2603+AF2603</f>
        <v>0</v>
      </c>
      <c r="AH2603" s="12" t="str">
        <f aca="false">IF(AG2603&gt;0,AD2603/AG2603,"")</f>
        <v/>
      </c>
      <c r="AI2603" s="27" t="n">
        <v>0</v>
      </c>
      <c r="AJ2603" s="27" t="n">
        <v>0</v>
      </c>
      <c r="AK2603" s="27" t="n">
        <v>0</v>
      </c>
      <c r="AL2603" s="22" t="str">
        <f aca="false">IF(OR(AJ2603&gt;0,AK2603&gt;0),"Sí","No")</f>
        <v>No</v>
      </c>
      <c r="AM2603" s="6"/>
      <c r="AN2603" s="6"/>
      <c r="AO2603" s="12" t="n">
        <f aca="false">IF(M2603&gt;0,K2603/M2603,"")</f>
        <v>1</v>
      </c>
      <c r="AP2603" s="22" t="str">
        <f aca="false">IF(M2603&gt;=Resumen!$B$5,"Alto","Bajo")</f>
        <v>Bajo</v>
      </c>
      <c r="AQ2603" s="22" t="str">
        <f aca="false">IF(AO2603&gt;=Resumen!$B$28,"Alto","Bajo")</f>
        <v>Alto</v>
      </c>
      <c r="AR2603" s="22" t="str">
        <f aca="false">AP2603&amp;" Potencial / "&amp;AQ2603&amp;" Share"</f>
        <v>Bajo Potencial / Alto Share</v>
      </c>
      <c r="AS2603" s="22" t="str">
        <f aca="false">IF(Q2603="Sí",IF(AO2603&gt;=Resumen!$B$29,"Alto","Bajo"),"")</f>
        <v/>
      </c>
      <c r="AT2603" s="22" t="str">
        <f aca="false">IF(AS2603&lt;&gt;"",AP2603&amp;" Potencial / "&amp;AS2603&amp;" Share","")</f>
        <v/>
      </c>
      <c r="AU2603" s="22" t="str">
        <f aca="false">IF(AH2603="","Sin dato",IF(AH2603-AO2603&gt;Resumen!$B$6,"Sobre-exhibido",IF(AO2603-AH2603&gt;Resumen!$B$6,"Sub-exhibido","En línea")))</f>
        <v>Sin dato</v>
      </c>
      <c r="AV2603" s="22" t="str">
        <f aca="false">IF(AT2603="","",IF(AT2603="Alto Potencial / Bajo Share",1,IF(AT2603="Alto Potencial / Alto Share",2,IF(AT2603="Bajo Potencial / Alto Share",3,4))))</f>
        <v/>
      </c>
      <c r="AW2603" s="22" t="str">
        <f aca="false">IF(Q2603="No","Sin competencia directa",IF(AV2603=1,"1 - Foco Conquista (Alto Pot / Bajo Share)",IF(AV2603=2,"2 - Foco Defensa (Alto Pot / Alto Share)",IF(AV2603=3,"3 - Monitoreo (Bajo Pot / Alto Share)","4 - Baja Prioridad (Bajo Pot / Bajo Share)"))))</f>
        <v>Sin competencia directa</v>
      </c>
      <c r="AX2603" s="12" t="str">
        <f aca="false">IF(OR(IFERROR(AND(W2603&lt;&gt;"",Y2603&lt;&gt;"",Y2603-W2603&gt;Resumen!$B$8),FALSE()),IFERROR(AND(X2603&lt;&gt;"",Y2603&lt;&gt;"",Y2603-X2603&gt;Resumen!$B$8),FALSE())),MAX(IF(IFERROR(AND(W2603&lt;&gt;"",Y2603&lt;&gt;"",Y2603-W2603&gt;Resumen!$B$8),FALSE()),Y2603-W2603,0),IF(IFERROR(AND(X2603&lt;&gt;"",Y2603&lt;&gt;"",Y2603-X2603&gt;Resumen!$B$8),FALSE()),Y2603-X2603,0)),"")</f>
        <v/>
      </c>
      <c r="AY2603" s="22" t="str">
        <f aca="false">IF(OR(IFERROR(AND(W2603&lt;&gt;"",Y2603&lt;&gt;"",Y2603-W2603&gt;Resumen!$B$8),FALSE()),IFERROR(AND(X2603&lt;&gt;"",Y2603&lt;&gt;"",Y2603-X2603&gt;Resumen!$B$8),FALSE())),TRIM("Lays tiene mayor markup que "&amp;IF(IFERROR(AND(W2603&lt;&gt;"",Y2603&lt;&gt;"",Y2603-W2603&gt;Resumen!$B$8),FALSE()),"Quento ","")&amp;IF(IFERROR(AND(X2603&lt;&gt;"",Y2603&lt;&gt;"",Y2603-X2603&gt;Resumen!$B$8),FALSE()),"Julicroc ","")&amp;"en este PDV"),"")</f>
        <v/>
      </c>
      <c r="AZ2603" s="22" t="str">
        <f aca="false">IF(COUNTIF('Plan Pehuamar - Lista'!$A$2:$A$167,A2603)&gt;0,"Sí","No")</f>
        <v>No</v>
      </c>
      <c r="BA2603" s="22" t="str">
        <f aca="false">IF(COUNTIF('Plan Combo 9+1'!$A$2:$A$226,A2603)&gt;0,"Sí","No")</f>
        <v>No</v>
      </c>
      <c r="BB2603" s="22" t="str">
        <f aca="false">IF(AH2603="","No",IF(BA2603="Sí",IF((AO2603-AH2603)&gt;Resumen!$B$6,"Sí","No"),IF((AO2603-AH2603)&gt;=Resumen!$B$132,"Sí","No")))</f>
        <v>No</v>
      </c>
      <c r="BC2603" s="22" t="str">
        <f aca="false">IF(AND(N2603="Sí",AL2603="Sí",AI2603=0),"Sí","No")</f>
        <v>No</v>
      </c>
      <c r="BD2603" s="22" t="str">
        <f aca="false">IF(COUNTIF('Plan 9+1 (con Pehuamar)'!$A$2:$A$227,A2603)&gt;0,"Sí","No")</f>
        <v>No</v>
      </c>
    </row>
    <row r="2604" customFormat="false" ht="15" hidden="false" customHeight="true" outlineLevel="0" collapsed="false">
      <c r="A2604" s="6" t="n">
        <v>200225</v>
      </c>
      <c r="B2604" s="6" t="n">
        <v>16</v>
      </c>
      <c r="C2604" s="6" t="n">
        <v>1604</v>
      </c>
      <c r="D2604" s="6" t="s">
        <v>359</v>
      </c>
      <c r="E2604" s="6" t="s">
        <v>2751</v>
      </c>
      <c r="F2604" s="6" t="s">
        <v>206</v>
      </c>
      <c r="G2604" s="6" t="s">
        <v>130</v>
      </c>
      <c r="H2604" s="6" t="s">
        <v>1715</v>
      </c>
      <c r="I2604" s="27" t="n">
        <v>10</v>
      </c>
      <c r="J2604" s="27" t="n">
        <v>20</v>
      </c>
      <c r="K2604" s="27" t="n">
        <v>6</v>
      </c>
      <c r="L2604" s="28" t="n">
        <f aca="false">I2604+J2604</f>
        <v>30</v>
      </c>
      <c r="M2604" s="28" t="n">
        <f aca="false">L2604+K2604</f>
        <v>36</v>
      </c>
      <c r="N2604" s="22" t="str">
        <f aca="false">IF(I2604&gt;0,"Sí","No")</f>
        <v>Sí</v>
      </c>
      <c r="O2604" s="22" t="str">
        <f aca="false">IF(J2604&gt;0,"Sí","No")</f>
        <v>Sí</v>
      </c>
      <c r="P2604" s="22" t="str">
        <f aca="false">IF(K2604&gt;0,"Sí","No")</f>
        <v>Sí</v>
      </c>
      <c r="Q2604" s="22" t="str">
        <f aca="false">IF(OR(I2604&gt;0,J2604&gt;0),"Sí","No")</f>
        <v>Sí</v>
      </c>
      <c r="R2604" s="27" t="n">
        <v>2000</v>
      </c>
      <c r="S2604" s="27" t="n">
        <v>3000</v>
      </c>
      <c r="T2604" s="27" t="n">
        <v>1300</v>
      </c>
      <c r="U2604" s="27" t="n">
        <v>2000</v>
      </c>
      <c r="V2604" s="27" t="n">
        <v>3600</v>
      </c>
      <c r="W2604" s="12" t="n">
        <f aca="false">IF(AND(I2604&gt;0,R2604&gt;0),(S2604-R2604)/R2604,"")</f>
        <v>0.5</v>
      </c>
      <c r="X2604" s="12" t="n">
        <f aca="false">IF(AND(J2604&gt;0,T2604&gt;0),(U2604-T2604)/T2604,"")</f>
        <v>0.538461538461538</v>
      </c>
      <c r="Y2604" s="12" t="n">
        <f aca="false">IF(AND(K2604&gt;0,V2604&gt;0),(V2604-Resumen!$B$7)/Resumen!$B$7,"")</f>
        <v>0.44</v>
      </c>
      <c r="Z2604" s="28" t="n">
        <f aca="false">IF(AND(K2604&gt;0,I2604&gt;0,V2604&gt;0,S2604&gt;0),V2604-S2604,"")</f>
        <v>600</v>
      </c>
      <c r="AA2604" s="12" t="n">
        <f aca="false">IF(Z2604&lt;&gt;"",Z2604/S2604,"")</f>
        <v>0.2</v>
      </c>
      <c r="AB2604" s="28" t="n">
        <f aca="false">IF(AND(K2604&gt;0,J2604&gt;0,V2604&gt;0,U2604&gt;0),V2604-U2604,"")</f>
        <v>1600</v>
      </c>
      <c r="AC2604" s="12" t="n">
        <f aca="false">IF(AB2604&lt;&gt;"",AB2604/U2604,"")</f>
        <v>0.8</v>
      </c>
      <c r="AD2604" s="27" t="n">
        <v>2</v>
      </c>
      <c r="AE2604" s="27" t="n">
        <v>2</v>
      </c>
      <c r="AF2604" s="27" t="n">
        <v>2</v>
      </c>
      <c r="AG2604" s="28" t="n">
        <f aca="false">AD2604+AE2604+AF2604</f>
        <v>6</v>
      </c>
      <c r="AH2604" s="12" t="n">
        <f aca="false">IF(AG2604&gt;0,AD2604/AG2604,"")</f>
        <v>0.333333333333333</v>
      </c>
      <c r="AI2604" s="27" t="n">
        <v>1</v>
      </c>
      <c r="AJ2604" s="27" t="n">
        <v>1</v>
      </c>
      <c r="AK2604" s="27" t="n">
        <v>1</v>
      </c>
      <c r="AL2604" s="22" t="str">
        <f aca="false">IF(OR(AJ2604&gt;0,AK2604&gt;0),"Sí","No")</f>
        <v>Sí</v>
      </c>
      <c r="AM2604" s="6" t="s">
        <v>198</v>
      </c>
      <c r="AN2604" s="6" t="s">
        <v>198</v>
      </c>
      <c r="AO2604" s="12" t="n">
        <f aca="false">IF(M2604&gt;0,K2604/M2604,"")</f>
        <v>0.166666666666667</v>
      </c>
      <c r="AP2604" s="22" t="str">
        <f aca="false">IF(M2604&gt;=Resumen!$B$5,"Alto","Bajo")</f>
        <v>Bajo</v>
      </c>
      <c r="AQ2604" s="22" t="str">
        <f aca="false">IF(AO2604&gt;=Resumen!$B$28,"Alto","Bajo")</f>
        <v>Bajo</v>
      </c>
      <c r="AR2604" s="22" t="str">
        <f aca="false">AP2604&amp;" Potencial / "&amp;AQ2604&amp;" Share"</f>
        <v>Bajo Potencial / Bajo Share</v>
      </c>
      <c r="AS2604" s="22" t="str">
        <f aca="false">IF(Q2604="Sí",IF(AO2604&gt;=Resumen!$B$29,"Alto","Bajo"),"")</f>
        <v>Bajo</v>
      </c>
      <c r="AT2604" s="22" t="str">
        <f aca="false">IF(AS2604&lt;&gt;"",AP2604&amp;" Potencial / "&amp;AS2604&amp;" Share","")</f>
        <v>Bajo Potencial / Bajo Share</v>
      </c>
      <c r="AU2604" s="22" t="str">
        <f aca="false">IF(AH2604="","Sin dato",IF(AH2604-AO2604&gt;Resumen!$B$6,"Sobre-exhibido",IF(AO2604-AH2604&gt;Resumen!$B$6,"Sub-exhibido","En línea")))</f>
        <v>Sobre-exhibido</v>
      </c>
      <c r="AV2604" s="22" t="n">
        <f aca="false">IF(AT2604="","",IF(AT2604="Alto Potencial / Bajo Share",1,IF(AT2604="Alto Potencial / Alto Share",2,IF(AT2604="Bajo Potencial / Alto Share",3,4))))</f>
        <v>4</v>
      </c>
      <c r="AW2604" s="22" t="str">
        <f aca="false">IF(Q2604="No","Sin competencia directa",IF(AV2604=1,"1 - Foco Conquista (Alto Pot / Bajo Share)",IF(AV2604=2,"2 - Foco Defensa (Alto Pot / Alto Share)",IF(AV2604=3,"3 - Monitoreo (Bajo Pot / Alto Share)","4 - Baja Prioridad (Bajo Pot / Bajo Share)"))))</f>
        <v>4 - Baja Prioridad (Bajo Pot / Bajo Share)</v>
      </c>
      <c r="AX2604" s="12" t="str">
        <f aca="false">IF(OR(IFERROR(AND(W2604&lt;&gt;"",Y2604&lt;&gt;"",Y2604-W2604&gt;Resumen!$B$8),FALSE()),IFERROR(AND(X2604&lt;&gt;"",Y2604&lt;&gt;"",Y2604-X2604&gt;Resumen!$B$8),FALSE())),MAX(IF(IFERROR(AND(W2604&lt;&gt;"",Y2604&lt;&gt;"",Y2604-W2604&gt;Resumen!$B$8),FALSE()),Y2604-W2604,0),IF(IFERROR(AND(X2604&lt;&gt;"",Y2604&lt;&gt;"",Y2604-X2604&gt;Resumen!$B$8),FALSE()),Y2604-X2604,0)),"")</f>
        <v/>
      </c>
      <c r="AY2604" s="22" t="str">
        <f aca="false">IF(OR(IFERROR(AND(W2604&lt;&gt;"",Y2604&lt;&gt;"",Y2604-W2604&gt;Resumen!$B$8),FALSE()),IFERROR(AND(X2604&lt;&gt;"",Y2604&lt;&gt;"",Y2604-X2604&gt;Resumen!$B$8),FALSE())),TRIM("Lays tiene mayor markup que "&amp;IF(IFERROR(AND(W2604&lt;&gt;"",Y2604&lt;&gt;"",Y2604-W2604&gt;Resumen!$B$8),FALSE()),"Quento ","")&amp;IF(IFERROR(AND(X2604&lt;&gt;"",Y2604&lt;&gt;"",Y2604-X2604&gt;Resumen!$B$8),FALSE()),"Julicroc ","")&amp;"en este PDV"),"")</f>
        <v/>
      </c>
      <c r="AZ2604" s="22" t="str">
        <f aca="false">IF(COUNTIF('Plan Pehuamar - Lista'!$A$2:$A$167,A2604)&gt;0,"Sí","No")</f>
        <v>No</v>
      </c>
      <c r="BA2604" s="22" t="str">
        <f aca="false">IF(COUNTIF('Plan Combo 9+1'!$A$2:$A$226,A2604)&gt;0,"Sí","No")</f>
        <v>No</v>
      </c>
      <c r="BB2604" s="22" t="str">
        <f aca="false">IF(AH2604="","No",IF(BA2604="Sí",IF((AO2604-AH2604)&gt;Resumen!$B$6,"Sí","No"),IF((AO2604-AH2604)&gt;=Resumen!$B$132,"Sí","No")))</f>
        <v>No</v>
      </c>
      <c r="BC2604" s="22" t="str">
        <f aca="false">IF(AND(N2604="Sí",AL2604="Sí",AI2604=0),"Sí","No")</f>
        <v>No</v>
      </c>
      <c r="BD2604" s="22" t="str">
        <f aca="false">IF(COUNTIF('Plan 9+1 (con Pehuamar)'!$A$2:$A$227,A2604)&gt;0,"Sí","No")</f>
        <v>No</v>
      </c>
    </row>
    <row r="2605" customFormat="false" ht="15" hidden="false" customHeight="true" outlineLevel="0" collapsed="false">
      <c r="A2605" s="6" t="n">
        <v>200226</v>
      </c>
      <c r="B2605" s="6" t="n">
        <v>16</v>
      </c>
      <c r="C2605" s="6" t="n">
        <v>1604</v>
      </c>
      <c r="D2605" s="6" t="s">
        <v>359</v>
      </c>
      <c r="E2605" s="6" t="s">
        <v>2752</v>
      </c>
      <c r="F2605" s="6" t="s">
        <v>196</v>
      </c>
      <c r="G2605" s="6" t="s">
        <v>130</v>
      </c>
      <c r="H2605" s="6" t="s">
        <v>1715</v>
      </c>
      <c r="I2605" s="27" t="n">
        <v>20</v>
      </c>
      <c r="J2605" s="27" t="n">
        <v>20</v>
      </c>
      <c r="K2605" s="27" t="n">
        <v>12</v>
      </c>
      <c r="L2605" s="28" t="n">
        <f aca="false">I2605+J2605</f>
        <v>40</v>
      </c>
      <c r="M2605" s="28" t="n">
        <f aca="false">L2605+K2605</f>
        <v>52</v>
      </c>
      <c r="N2605" s="22" t="str">
        <f aca="false">IF(I2605&gt;0,"Sí","No")</f>
        <v>Sí</v>
      </c>
      <c r="O2605" s="22" t="str">
        <f aca="false">IF(J2605&gt;0,"Sí","No")</f>
        <v>Sí</v>
      </c>
      <c r="P2605" s="22" t="str">
        <f aca="false">IF(K2605&gt;0,"Sí","No")</f>
        <v>Sí</v>
      </c>
      <c r="Q2605" s="22" t="str">
        <f aca="false">IF(OR(I2605&gt;0,J2605&gt;0),"Sí","No")</f>
        <v>Sí</v>
      </c>
      <c r="R2605" s="27" t="n">
        <v>2000</v>
      </c>
      <c r="S2605" s="27" t="n">
        <v>3000</v>
      </c>
      <c r="T2605" s="27" t="n">
        <v>1300</v>
      </c>
      <c r="U2605" s="27" t="n">
        <v>2000</v>
      </c>
      <c r="V2605" s="27" t="n">
        <v>3700</v>
      </c>
      <c r="W2605" s="12" t="n">
        <f aca="false">IF(AND(I2605&gt;0,R2605&gt;0),(S2605-R2605)/R2605,"")</f>
        <v>0.5</v>
      </c>
      <c r="X2605" s="12" t="n">
        <f aca="false">IF(AND(J2605&gt;0,T2605&gt;0),(U2605-T2605)/T2605,"")</f>
        <v>0.538461538461538</v>
      </c>
      <c r="Y2605" s="12" t="n">
        <f aca="false">IF(AND(K2605&gt;0,V2605&gt;0),(V2605-Resumen!$B$7)/Resumen!$B$7,"")</f>
        <v>0.48</v>
      </c>
      <c r="Z2605" s="28" t="n">
        <f aca="false">IF(AND(K2605&gt;0,I2605&gt;0,V2605&gt;0,S2605&gt;0),V2605-S2605,"")</f>
        <v>700</v>
      </c>
      <c r="AA2605" s="12" t="n">
        <f aca="false">IF(Z2605&lt;&gt;"",Z2605/S2605,"")</f>
        <v>0.233333333333333</v>
      </c>
      <c r="AB2605" s="28" t="n">
        <f aca="false">IF(AND(K2605&gt;0,J2605&gt;0,V2605&gt;0,U2605&gt;0),V2605-U2605,"")</f>
        <v>1700</v>
      </c>
      <c r="AC2605" s="12" t="n">
        <f aca="false">IF(AB2605&lt;&gt;"",AB2605/U2605,"")</f>
        <v>0.85</v>
      </c>
      <c r="AD2605" s="27" t="n">
        <v>4</v>
      </c>
      <c r="AE2605" s="27" t="n">
        <v>3</v>
      </c>
      <c r="AF2605" s="27" t="n">
        <v>4</v>
      </c>
      <c r="AG2605" s="28" t="n">
        <f aca="false">AD2605+AE2605+AF2605</f>
        <v>11</v>
      </c>
      <c r="AH2605" s="12" t="n">
        <f aca="false">IF(AG2605&gt;0,AD2605/AG2605,"")</f>
        <v>0.363636363636364</v>
      </c>
      <c r="AI2605" s="27" t="n">
        <v>1</v>
      </c>
      <c r="AJ2605" s="27" t="n">
        <v>1</v>
      </c>
      <c r="AK2605" s="27" t="n">
        <v>1</v>
      </c>
      <c r="AL2605" s="22" t="str">
        <f aca="false">IF(OR(AJ2605&gt;0,AK2605&gt;0),"Sí","No")</f>
        <v>Sí</v>
      </c>
      <c r="AM2605" s="6" t="s">
        <v>198</v>
      </c>
      <c r="AN2605" s="6" t="s">
        <v>198</v>
      </c>
      <c r="AO2605" s="12" t="n">
        <f aca="false">IF(M2605&gt;0,K2605/M2605,"")</f>
        <v>0.230769230769231</v>
      </c>
      <c r="AP2605" s="22" t="str">
        <f aca="false">IF(M2605&gt;=Resumen!$B$5,"Alto","Bajo")</f>
        <v>Alto</v>
      </c>
      <c r="AQ2605" s="22" t="str">
        <f aca="false">IF(AO2605&gt;=Resumen!$B$28,"Alto","Bajo")</f>
        <v>Bajo</v>
      </c>
      <c r="AR2605" s="22" t="str">
        <f aca="false">AP2605&amp;" Potencial / "&amp;AQ2605&amp;" Share"</f>
        <v>Alto Potencial / Bajo Share</v>
      </c>
      <c r="AS2605" s="22" t="str">
        <f aca="false">IF(Q2605="Sí",IF(AO2605&gt;=Resumen!$B$29,"Alto","Bajo"),"")</f>
        <v>Bajo</v>
      </c>
      <c r="AT2605" s="22" t="str">
        <f aca="false">IF(AS2605&lt;&gt;"",AP2605&amp;" Potencial / "&amp;AS2605&amp;" Share","")</f>
        <v>Alto Potencial / Bajo Share</v>
      </c>
      <c r="AU2605" s="22" t="str">
        <f aca="false">IF(AH2605="","Sin dato",IF(AH2605-AO2605&gt;Resumen!$B$6,"Sobre-exhibido",IF(AO2605-AH2605&gt;Resumen!$B$6,"Sub-exhibido","En línea")))</f>
        <v>Sobre-exhibido</v>
      </c>
      <c r="AV2605" s="22" t="n">
        <f aca="false">IF(AT2605="","",IF(AT2605="Alto Potencial / Bajo Share",1,IF(AT2605="Alto Potencial / Alto Share",2,IF(AT2605="Bajo Potencial / Alto Share",3,4))))</f>
        <v>1</v>
      </c>
      <c r="AW2605" s="22" t="str">
        <f aca="false">IF(Q2605="No","Sin competencia directa",IF(AV2605=1,"1 - Foco Conquista (Alto Pot / Bajo Share)",IF(AV2605=2,"2 - Foco Defensa (Alto Pot / Alto Share)",IF(AV2605=3,"3 - Monitoreo (Bajo Pot / Alto Share)","4 - Baja Prioridad (Bajo Pot / Bajo Share)"))))</f>
        <v>1 - Foco Conquista (Alto Pot / Bajo Share)</v>
      </c>
      <c r="AX2605" s="12" t="str">
        <f aca="false">IF(OR(IFERROR(AND(W2605&lt;&gt;"",Y2605&lt;&gt;"",Y2605-W2605&gt;Resumen!$B$8),FALSE()),IFERROR(AND(X2605&lt;&gt;"",Y2605&lt;&gt;"",Y2605-X2605&gt;Resumen!$B$8),FALSE())),MAX(IF(IFERROR(AND(W2605&lt;&gt;"",Y2605&lt;&gt;"",Y2605-W2605&gt;Resumen!$B$8),FALSE()),Y2605-W2605,0),IF(IFERROR(AND(X2605&lt;&gt;"",Y2605&lt;&gt;"",Y2605-X2605&gt;Resumen!$B$8),FALSE()),Y2605-X2605,0)),"")</f>
        <v/>
      </c>
      <c r="AY2605" s="22" t="str">
        <f aca="false">IF(OR(IFERROR(AND(W2605&lt;&gt;"",Y2605&lt;&gt;"",Y2605-W2605&gt;Resumen!$B$8),FALSE()),IFERROR(AND(X2605&lt;&gt;"",Y2605&lt;&gt;"",Y2605-X2605&gt;Resumen!$B$8),FALSE())),TRIM("Lays tiene mayor markup que "&amp;IF(IFERROR(AND(W2605&lt;&gt;"",Y2605&lt;&gt;"",Y2605-W2605&gt;Resumen!$B$8),FALSE()),"Quento ","")&amp;IF(IFERROR(AND(X2605&lt;&gt;"",Y2605&lt;&gt;"",Y2605-X2605&gt;Resumen!$B$8),FALSE()),"Julicroc ","")&amp;"en este PDV"),"")</f>
        <v/>
      </c>
      <c r="AZ2605" s="22" t="str">
        <f aca="false">IF(COUNTIF('Plan Pehuamar - Lista'!$A$2:$A$167,A2605)&gt;0,"Sí","No")</f>
        <v>No</v>
      </c>
      <c r="BA2605" s="22" t="str">
        <f aca="false">IF(COUNTIF('Plan Combo 9+1'!$A$2:$A$226,A2605)&gt;0,"Sí","No")</f>
        <v>Sí</v>
      </c>
      <c r="BB2605" s="22" t="str">
        <f aca="false">IF(AH2605="","No",IF(BA2605="Sí",IF((AO2605-AH2605)&gt;Resumen!$B$6,"Sí","No"),IF((AO2605-AH2605)&gt;=Resumen!$B$132,"Sí","No")))</f>
        <v>No</v>
      </c>
      <c r="BC2605" s="22" t="str">
        <f aca="false">IF(AND(N2605="Sí",AL2605="Sí",AI2605=0),"Sí","No")</f>
        <v>No</v>
      </c>
      <c r="BD2605" s="22" t="str">
        <f aca="false">IF(COUNTIF('Plan 9+1 (con Pehuamar)'!$A$2:$A$227,A2605)&gt;0,"Sí","No")</f>
        <v>Sí</v>
      </c>
    </row>
    <row r="2606" customFormat="false" ht="15" hidden="false" customHeight="true" outlineLevel="0" collapsed="false">
      <c r="A2606" s="6" t="n">
        <v>200264</v>
      </c>
      <c r="B2606" s="6" t="n">
        <v>16</v>
      </c>
      <c r="C2606" s="6" t="n">
        <v>1604</v>
      </c>
      <c r="D2606" s="6" t="s">
        <v>359</v>
      </c>
      <c r="E2606" s="6" t="s">
        <v>2753</v>
      </c>
      <c r="F2606" s="6" t="s">
        <v>201</v>
      </c>
      <c r="G2606" s="6" t="s">
        <v>130</v>
      </c>
      <c r="H2606" s="6" t="s">
        <v>1715</v>
      </c>
      <c r="I2606" s="27" t="n">
        <v>10</v>
      </c>
      <c r="J2606" s="27" t="n">
        <v>35</v>
      </c>
      <c r="K2606" s="27" t="n">
        <v>20</v>
      </c>
      <c r="L2606" s="28" t="n">
        <f aca="false">I2606+J2606</f>
        <v>45</v>
      </c>
      <c r="M2606" s="28" t="n">
        <f aca="false">L2606+K2606</f>
        <v>65</v>
      </c>
      <c r="N2606" s="22" t="str">
        <f aca="false">IF(I2606&gt;0,"Sí","No")</f>
        <v>Sí</v>
      </c>
      <c r="O2606" s="22" t="str">
        <f aca="false">IF(J2606&gt;0,"Sí","No")</f>
        <v>Sí</v>
      </c>
      <c r="P2606" s="22" t="str">
        <f aca="false">IF(K2606&gt;0,"Sí","No")</f>
        <v>Sí</v>
      </c>
      <c r="Q2606" s="22" t="str">
        <f aca="false">IF(OR(I2606&gt;0,J2606&gt;0),"Sí","No")</f>
        <v>Sí</v>
      </c>
      <c r="R2606" s="27" t="n">
        <v>1750</v>
      </c>
      <c r="S2606" s="27" t="n">
        <v>2500</v>
      </c>
      <c r="T2606" s="27" t="n">
        <v>1200</v>
      </c>
      <c r="U2606" s="27" t="n">
        <v>1900</v>
      </c>
      <c r="V2606" s="27" t="n">
        <v>3500</v>
      </c>
      <c r="W2606" s="12" t="n">
        <f aca="false">IF(AND(I2606&gt;0,R2606&gt;0),(S2606-R2606)/R2606,"")</f>
        <v>0.428571428571429</v>
      </c>
      <c r="X2606" s="12" t="n">
        <f aca="false">IF(AND(J2606&gt;0,T2606&gt;0),(U2606-T2606)/T2606,"")</f>
        <v>0.583333333333333</v>
      </c>
      <c r="Y2606" s="12" t="n">
        <f aca="false">IF(AND(K2606&gt;0,V2606&gt;0),(V2606-Resumen!$B$7)/Resumen!$B$7,"")</f>
        <v>0.4</v>
      </c>
      <c r="Z2606" s="28" t="n">
        <f aca="false">IF(AND(K2606&gt;0,I2606&gt;0,V2606&gt;0,S2606&gt;0),V2606-S2606,"")</f>
        <v>1000</v>
      </c>
      <c r="AA2606" s="12" t="n">
        <f aca="false">IF(Z2606&lt;&gt;"",Z2606/S2606,"")</f>
        <v>0.4</v>
      </c>
      <c r="AB2606" s="28" t="n">
        <f aca="false">IF(AND(K2606&gt;0,J2606&gt;0,V2606&gt;0,U2606&gt;0),V2606-U2606,"")</f>
        <v>1600</v>
      </c>
      <c r="AC2606" s="12" t="n">
        <f aca="false">IF(AB2606&lt;&gt;"",AB2606/U2606,"")</f>
        <v>0.842105263157895</v>
      </c>
      <c r="AD2606" s="27" t="n">
        <v>5</v>
      </c>
      <c r="AE2606" s="27" t="n">
        <v>2</v>
      </c>
      <c r="AF2606" s="27" t="n">
        <v>4</v>
      </c>
      <c r="AG2606" s="28" t="n">
        <f aca="false">AD2606+AE2606+AF2606</f>
        <v>11</v>
      </c>
      <c r="AH2606" s="12" t="n">
        <f aca="false">IF(AG2606&gt;0,AD2606/AG2606,"")</f>
        <v>0.454545454545455</v>
      </c>
      <c r="AI2606" s="27" t="n">
        <v>1</v>
      </c>
      <c r="AJ2606" s="27" t="n">
        <v>0</v>
      </c>
      <c r="AK2606" s="27" t="n">
        <v>1</v>
      </c>
      <c r="AL2606" s="22" t="str">
        <f aca="false">IF(OR(AJ2606&gt;0,AK2606&gt;0),"Sí","No")</f>
        <v>Sí</v>
      </c>
      <c r="AM2606" s="6" t="s">
        <v>198</v>
      </c>
      <c r="AN2606" s="6" t="s">
        <v>198</v>
      </c>
      <c r="AO2606" s="12" t="n">
        <f aca="false">IF(M2606&gt;0,K2606/M2606,"")</f>
        <v>0.307692307692308</v>
      </c>
      <c r="AP2606" s="22" t="str">
        <f aca="false">IF(M2606&gt;=Resumen!$B$5,"Alto","Bajo")</f>
        <v>Alto</v>
      </c>
      <c r="AQ2606" s="22" t="str">
        <f aca="false">IF(AO2606&gt;=Resumen!$B$28,"Alto","Bajo")</f>
        <v>Bajo</v>
      </c>
      <c r="AR2606" s="22" t="str">
        <f aca="false">AP2606&amp;" Potencial / "&amp;AQ2606&amp;" Share"</f>
        <v>Alto Potencial / Bajo Share</v>
      </c>
      <c r="AS2606" s="22" t="str">
        <f aca="false">IF(Q2606="Sí",IF(AO2606&gt;=Resumen!$B$29,"Alto","Bajo"),"")</f>
        <v>Bajo</v>
      </c>
      <c r="AT2606" s="22" t="str">
        <f aca="false">IF(AS2606&lt;&gt;"",AP2606&amp;" Potencial / "&amp;AS2606&amp;" Share","")</f>
        <v>Alto Potencial / Bajo Share</v>
      </c>
      <c r="AU2606" s="22" t="str">
        <f aca="false">IF(AH2606="","Sin dato",IF(AH2606-AO2606&gt;Resumen!$B$6,"Sobre-exhibido",IF(AO2606-AH2606&gt;Resumen!$B$6,"Sub-exhibido","En línea")))</f>
        <v>Sobre-exhibido</v>
      </c>
      <c r="AV2606" s="22" t="n">
        <f aca="false">IF(AT2606="","",IF(AT2606="Alto Potencial / Bajo Share",1,IF(AT2606="Alto Potencial / Alto Share",2,IF(AT2606="Bajo Potencial / Alto Share",3,4))))</f>
        <v>1</v>
      </c>
      <c r="AW2606" s="22" t="str">
        <f aca="false">IF(Q2606="No","Sin competencia directa",IF(AV2606=1,"1 - Foco Conquista (Alto Pot / Bajo Share)",IF(AV2606=2,"2 - Foco Defensa (Alto Pot / Alto Share)",IF(AV2606=3,"3 - Monitoreo (Bajo Pot / Alto Share)","4 - Baja Prioridad (Bajo Pot / Bajo Share)"))))</f>
        <v>1 - Foco Conquista (Alto Pot / Bajo Share)</v>
      </c>
      <c r="AX2606" s="12" t="str">
        <f aca="false">IF(OR(IFERROR(AND(W2606&lt;&gt;"",Y2606&lt;&gt;"",Y2606-W2606&gt;Resumen!$B$8),FALSE()),IFERROR(AND(X2606&lt;&gt;"",Y2606&lt;&gt;"",Y2606-X2606&gt;Resumen!$B$8),FALSE())),MAX(IF(IFERROR(AND(W2606&lt;&gt;"",Y2606&lt;&gt;"",Y2606-W2606&gt;Resumen!$B$8),FALSE()),Y2606-W2606,0),IF(IFERROR(AND(X2606&lt;&gt;"",Y2606&lt;&gt;"",Y2606-X2606&gt;Resumen!$B$8),FALSE()),Y2606-X2606,0)),"")</f>
        <v/>
      </c>
      <c r="AY2606" s="22" t="str">
        <f aca="false">IF(OR(IFERROR(AND(W2606&lt;&gt;"",Y2606&lt;&gt;"",Y2606-W2606&gt;Resumen!$B$8),FALSE()),IFERROR(AND(X2606&lt;&gt;"",Y2606&lt;&gt;"",Y2606-X2606&gt;Resumen!$B$8),FALSE())),TRIM("Lays tiene mayor markup que "&amp;IF(IFERROR(AND(W2606&lt;&gt;"",Y2606&lt;&gt;"",Y2606-W2606&gt;Resumen!$B$8),FALSE()),"Quento ","")&amp;IF(IFERROR(AND(X2606&lt;&gt;"",Y2606&lt;&gt;"",Y2606-X2606&gt;Resumen!$B$8),FALSE()),"Julicroc ","")&amp;"en este PDV"),"")</f>
        <v/>
      </c>
      <c r="AZ2606" s="22" t="str">
        <f aca="false">IF(COUNTIF('Plan Pehuamar - Lista'!$A$2:$A$167,A2606)&gt;0,"Sí","No")</f>
        <v>No</v>
      </c>
      <c r="BA2606" s="22" t="str">
        <f aca="false">IF(COUNTIF('Plan Combo 9+1'!$A$2:$A$226,A2606)&gt;0,"Sí","No")</f>
        <v>No</v>
      </c>
      <c r="BB2606" s="22" t="str">
        <f aca="false">IF(AH2606="","No",IF(BA2606="Sí",IF((AO2606-AH2606)&gt;Resumen!$B$6,"Sí","No"),IF((AO2606-AH2606)&gt;=Resumen!$B$132,"Sí","No")))</f>
        <v>No</v>
      </c>
      <c r="BC2606" s="22" t="str">
        <f aca="false">IF(AND(N2606="Sí",AL2606="Sí",AI2606=0),"Sí","No")</f>
        <v>No</v>
      </c>
      <c r="BD2606" s="22" t="str">
        <f aca="false">IF(COUNTIF('Plan 9+1 (con Pehuamar)'!$A$2:$A$227,A2606)&gt;0,"Sí","No")</f>
        <v>No</v>
      </c>
    </row>
    <row r="2607" customFormat="false" ht="15" hidden="false" customHeight="true" outlineLevel="0" collapsed="false">
      <c r="A2607" s="6" t="n">
        <v>200447</v>
      </c>
      <c r="B2607" s="6" t="n">
        <v>16</v>
      </c>
      <c r="C2607" s="6" t="n">
        <v>1604</v>
      </c>
      <c r="D2607" s="6" t="s">
        <v>359</v>
      </c>
      <c r="E2607" s="6" t="s">
        <v>2754</v>
      </c>
      <c r="F2607" s="6" t="s">
        <v>206</v>
      </c>
      <c r="G2607" s="6" t="s">
        <v>130</v>
      </c>
      <c r="H2607" s="6" t="s">
        <v>1715</v>
      </c>
      <c r="I2607" s="27" t="n">
        <v>10</v>
      </c>
      <c r="J2607" s="27" t="n">
        <v>20</v>
      </c>
      <c r="K2607" s="27" t="n">
        <v>80</v>
      </c>
      <c r="L2607" s="28" t="n">
        <f aca="false">I2607+J2607</f>
        <v>30</v>
      </c>
      <c r="M2607" s="28" t="n">
        <f aca="false">L2607+K2607</f>
        <v>110</v>
      </c>
      <c r="N2607" s="22" t="str">
        <f aca="false">IF(I2607&gt;0,"Sí","No")</f>
        <v>Sí</v>
      </c>
      <c r="O2607" s="22" t="str">
        <f aca="false">IF(J2607&gt;0,"Sí","No")</f>
        <v>Sí</v>
      </c>
      <c r="P2607" s="22" t="str">
        <f aca="false">IF(K2607&gt;0,"Sí","No")</f>
        <v>Sí</v>
      </c>
      <c r="Q2607" s="22" t="str">
        <f aca="false">IF(OR(I2607&gt;0,J2607&gt;0),"Sí","No")</f>
        <v>Sí</v>
      </c>
      <c r="R2607" s="27" t="n">
        <v>1750</v>
      </c>
      <c r="S2607" s="27" t="n">
        <v>2500</v>
      </c>
      <c r="T2607" s="27" t="n">
        <v>1200</v>
      </c>
      <c r="U2607" s="27" t="n">
        <v>2000</v>
      </c>
      <c r="V2607" s="27" t="n">
        <v>3500</v>
      </c>
      <c r="W2607" s="12" t="n">
        <f aca="false">IF(AND(I2607&gt;0,R2607&gt;0),(S2607-R2607)/R2607,"")</f>
        <v>0.428571428571429</v>
      </c>
      <c r="X2607" s="12" t="n">
        <f aca="false">IF(AND(J2607&gt;0,T2607&gt;0),(U2607-T2607)/T2607,"")</f>
        <v>0.666666666666667</v>
      </c>
      <c r="Y2607" s="12" t="n">
        <f aca="false">IF(AND(K2607&gt;0,V2607&gt;0),(V2607-Resumen!$B$7)/Resumen!$B$7,"")</f>
        <v>0.4</v>
      </c>
      <c r="Z2607" s="28" t="n">
        <f aca="false">IF(AND(K2607&gt;0,I2607&gt;0,V2607&gt;0,S2607&gt;0),V2607-S2607,"")</f>
        <v>1000</v>
      </c>
      <c r="AA2607" s="12" t="n">
        <f aca="false">IF(Z2607&lt;&gt;"",Z2607/S2607,"")</f>
        <v>0.4</v>
      </c>
      <c r="AB2607" s="28" t="n">
        <f aca="false">IF(AND(K2607&gt;0,J2607&gt;0,V2607&gt;0,U2607&gt;0),V2607-U2607,"")</f>
        <v>1500</v>
      </c>
      <c r="AC2607" s="12" t="n">
        <f aca="false">IF(AB2607&lt;&gt;"",AB2607/U2607,"")</f>
        <v>0.75</v>
      </c>
      <c r="AD2607" s="27" t="n">
        <v>12</v>
      </c>
      <c r="AE2607" s="27" t="n">
        <v>2</v>
      </c>
      <c r="AF2607" s="27" t="n">
        <v>10</v>
      </c>
      <c r="AG2607" s="28" t="n">
        <f aca="false">AD2607+AE2607+AF2607</f>
        <v>24</v>
      </c>
      <c r="AH2607" s="12" t="n">
        <f aca="false">IF(AG2607&gt;0,AD2607/AG2607,"")</f>
        <v>0.5</v>
      </c>
      <c r="AI2607" s="27" t="n">
        <v>1</v>
      </c>
      <c r="AJ2607" s="27" t="n">
        <v>0</v>
      </c>
      <c r="AK2607" s="27" t="n">
        <v>1</v>
      </c>
      <c r="AL2607" s="22" t="str">
        <f aca="false">IF(OR(AJ2607&gt;0,AK2607&gt;0),"Sí","No")</f>
        <v>Sí</v>
      </c>
      <c r="AM2607" s="6" t="s">
        <v>198</v>
      </c>
      <c r="AN2607" s="6" t="s">
        <v>198</v>
      </c>
      <c r="AO2607" s="12" t="n">
        <f aca="false">IF(M2607&gt;0,K2607/M2607,"")</f>
        <v>0.727272727272727</v>
      </c>
      <c r="AP2607" s="22" t="str">
        <f aca="false">IF(M2607&gt;=Resumen!$B$5,"Alto","Bajo")</f>
        <v>Alto</v>
      </c>
      <c r="AQ2607" s="22" t="str">
        <f aca="false">IF(AO2607&gt;=Resumen!$B$28,"Alto","Bajo")</f>
        <v>Alto</v>
      </c>
      <c r="AR2607" s="22" t="str">
        <f aca="false">AP2607&amp;" Potencial / "&amp;AQ2607&amp;" Share"</f>
        <v>Alto Potencial / Alto Share</v>
      </c>
      <c r="AS2607" s="22" t="str">
        <f aca="false">IF(Q2607="Sí",IF(AO2607&gt;=Resumen!$B$29,"Alto","Bajo"),"")</f>
        <v>Alto</v>
      </c>
      <c r="AT2607" s="22" t="str">
        <f aca="false">IF(AS2607&lt;&gt;"",AP2607&amp;" Potencial / "&amp;AS2607&amp;" Share","")</f>
        <v>Alto Potencial / Alto Share</v>
      </c>
      <c r="AU2607" s="22" t="str">
        <f aca="false">IF(AH2607="","Sin dato",IF(AH2607-AO2607&gt;Resumen!$B$6,"Sobre-exhibido",IF(AO2607-AH2607&gt;Resumen!$B$6,"Sub-exhibido","En línea")))</f>
        <v>Sub-exhibido</v>
      </c>
      <c r="AV2607" s="22" t="n">
        <f aca="false">IF(AT2607="","",IF(AT2607="Alto Potencial / Bajo Share",1,IF(AT2607="Alto Potencial / Alto Share",2,IF(AT2607="Bajo Potencial / Alto Share",3,4))))</f>
        <v>2</v>
      </c>
      <c r="AW2607" s="22" t="str">
        <f aca="false">IF(Q2607="No","Sin competencia directa",IF(AV2607=1,"1 - Foco Conquista (Alto Pot / Bajo Share)",IF(AV2607=2,"2 - Foco Defensa (Alto Pot / Alto Share)",IF(AV2607=3,"3 - Monitoreo (Bajo Pot / Alto Share)","4 - Baja Prioridad (Bajo Pot / Bajo Share)"))))</f>
        <v>2 - Foco Defensa (Alto Pot / Alto Share)</v>
      </c>
      <c r="AX2607" s="12" t="str">
        <f aca="false">IF(OR(IFERROR(AND(W2607&lt;&gt;"",Y2607&lt;&gt;"",Y2607-W2607&gt;Resumen!$B$8),FALSE()),IFERROR(AND(X2607&lt;&gt;"",Y2607&lt;&gt;"",Y2607-X2607&gt;Resumen!$B$8),FALSE())),MAX(IF(IFERROR(AND(W2607&lt;&gt;"",Y2607&lt;&gt;"",Y2607-W2607&gt;Resumen!$B$8),FALSE()),Y2607-W2607,0),IF(IFERROR(AND(X2607&lt;&gt;"",Y2607&lt;&gt;"",Y2607-X2607&gt;Resumen!$B$8),FALSE()),Y2607-X2607,0)),"")</f>
        <v/>
      </c>
      <c r="AY2607" s="22" t="str">
        <f aca="false">IF(OR(IFERROR(AND(W2607&lt;&gt;"",Y2607&lt;&gt;"",Y2607-W2607&gt;Resumen!$B$8),FALSE()),IFERROR(AND(X2607&lt;&gt;"",Y2607&lt;&gt;"",Y2607-X2607&gt;Resumen!$B$8),FALSE())),TRIM("Lays tiene mayor markup que "&amp;IF(IFERROR(AND(W2607&lt;&gt;"",Y2607&lt;&gt;"",Y2607-W2607&gt;Resumen!$B$8),FALSE()),"Quento ","")&amp;IF(IFERROR(AND(X2607&lt;&gt;"",Y2607&lt;&gt;"",Y2607-X2607&gt;Resumen!$B$8),FALSE()),"Julicroc ","")&amp;"en este PDV"),"")</f>
        <v/>
      </c>
      <c r="AZ2607" s="22" t="str">
        <f aca="false">IF(COUNTIF('Plan Pehuamar - Lista'!$A$2:$A$167,A2607)&gt;0,"Sí","No")</f>
        <v>Sí</v>
      </c>
      <c r="BA2607" s="22" t="str">
        <f aca="false">IF(COUNTIF('Plan Combo 9+1'!$A$2:$A$226,A2607)&gt;0,"Sí","No")</f>
        <v>No</v>
      </c>
      <c r="BB2607" s="22" t="str">
        <f aca="false">IF(AH2607="","No",IF(BA2607="Sí",IF((AO2607-AH2607)&gt;Resumen!$B$6,"Sí","No"),IF((AO2607-AH2607)&gt;=Resumen!$B$132,"Sí","No")))</f>
        <v>Sí</v>
      </c>
      <c r="BC2607" s="22" t="str">
        <f aca="false">IF(AND(N2607="Sí",AL2607="Sí",AI2607=0),"Sí","No")</f>
        <v>No</v>
      </c>
      <c r="BD2607" s="22" t="str">
        <f aca="false">IF(COUNTIF('Plan 9+1 (con Pehuamar)'!$A$2:$A$227,A2607)&gt;0,"Sí","No")</f>
        <v>No</v>
      </c>
    </row>
    <row r="2608" customFormat="false" ht="15" hidden="false" customHeight="true" outlineLevel="0" collapsed="false">
      <c r="A2608" s="6" t="n">
        <v>200507</v>
      </c>
      <c r="B2608" s="6" t="n">
        <v>16</v>
      </c>
      <c r="C2608" s="6" t="n">
        <v>1604</v>
      </c>
      <c r="D2608" s="6" t="s">
        <v>359</v>
      </c>
      <c r="E2608" s="6" t="s">
        <v>2755</v>
      </c>
      <c r="F2608" s="6" t="s">
        <v>196</v>
      </c>
      <c r="G2608" s="6" t="s">
        <v>130</v>
      </c>
      <c r="H2608" s="6" t="s">
        <v>1715</v>
      </c>
      <c r="I2608" s="27" t="n">
        <v>10</v>
      </c>
      <c r="J2608" s="27" t="n">
        <v>14</v>
      </c>
      <c r="K2608" s="27" t="n">
        <v>0</v>
      </c>
      <c r="L2608" s="28" t="n">
        <f aca="false">I2608+J2608</f>
        <v>24</v>
      </c>
      <c r="M2608" s="28" t="n">
        <f aca="false">L2608+K2608</f>
        <v>24</v>
      </c>
      <c r="N2608" s="22" t="str">
        <f aca="false">IF(I2608&gt;0,"Sí","No")</f>
        <v>Sí</v>
      </c>
      <c r="O2608" s="22" t="str">
        <f aca="false">IF(J2608&gt;0,"Sí","No")</f>
        <v>Sí</v>
      </c>
      <c r="P2608" s="22" t="str">
        <f aca="false">IF(K2608&gt;0,"Sí","No")</f>
        <v>No</v>
      </c>
      <c r="Q2608" s="22" t="str">
        <f aca="false">IF(OR(I2608&gt;0,J2608&gt;0),"Sí","No")</f>
        <v>Sí</v>
      </c>
      <c r="R2608" s="27" t="n">
        <v>1750</v>
      </c>
      <c r="S2608" s="27" t="n">
        <v>2500</v>
      </c>
      <c r="T2608" s="27" t="n">
        <v>1300</v>
      </c>
      <c r="U2608" s="27" t="n">
        <v>2000</v>
      </c>
      <c r="V2608" s="27"/>
      <c r="W2608" s="12" t="n">
        <f aca="false">IF(AND(I2608&gt;0,R2608&gt;0),(S2608-R2608)/R2608,"")</f>
        <v>0.428571428571429</v>
      </c>
      <c r="X2608" s="12" t="n">
        <f aca="false">IF(AND(J2608&gt;0,T2608&gt;0),(U2608-T2608)/T2608,"")</f>
        <v>0.538461538461538</v>
      </c>
      <c r="Y2608" s="12" t="str">
        <f aca="false">IF(AND(K2608&gt;0,V2608&gt;0),(V2608-Resumen!$B$7)/Resumen!$B$7,"")</f>
        <v/>
      </c>
      <c r="Z2608" s="28" t="str">
        <f aca="false">IF(AND(K2608&gt;0,I2608&gt;0,V2608&gt;0,S2608&gt;0),V2608-S2608,"")</f>
        <v/>
      </c>
      <c r="AA2608" s="12" t="str">
        <f aca="false">IF(Z2608&lt;&gt;"",Z2608/S2608,"")</f>
        <v/>
      </c>
      <c r="AB2608" s="28" t="str">
        <f aca="false">IF(AND(K2608&gt;0,J2608&gt;0,V2608&gt;0,U2608&gt;0),V2608-U2608,"")</f>
        <v/>
      </c>
      <c r="AC2608" s="12" t="str">
        <f aca="false">IF(AB2608&lt;&gt;"",AB2608/U2608,"")</f>
        <v/>
      </c>
      <c r="AD2608" s="27" t="n">
        <v>0</v>
      </c>
      <c r="AE2608" s="27" t="n">
        <v>2</v>
      </c>
      <c r="AF2608" s="27" t="n">
        <v>3</v>
      </c>
      <c r="AG2608" s="28" t="n">
        <f aca="false">AD2608+AE2608+AF2608</f>
        <v>5</v>
      </c>
      <c r="AH2608" s="12" t="n">
        <f aca="false">IF(AG2608&gt;0,AD2608/AG2608,"")</f>
        <v>0</v>
      </c>
      <c r="AI2608" s="27" t="n">
        <v>0</v>
      </c>
      <c r="AJ2608" s="27" t="n">
        <v>0</v>
      </c>
      <c r="AK2608" s="27" t="n">
        <v>1</v>
      </c>
      <c r="AL2608" s="22" t="str">
        <f aca="false">IF(OR(AJ2608&gt;0,AK2608&gt;0),"Sí","No")</f>
        <v>Sí</v>
      </c>
      <c r="AM2608" s="6" t="s">
        <v>198</v>
      </c>
      <c r="AN2608" s="6" t="s">
        <v>198</v>
      </c>
      <c r="AO2608" s="12" t="n">
        <f aca="false">IF(M2608&gt;0,K2608/M2608,"")</f>
        <v>0</v>
      </c>
      <c r="AP2608" s="22" t="str">
        <f aca="false">IF(M2608&gt;=Resumen!$B$5,"Alto","Bajo")</f>
        <v>Bajo</v>
      </c>
      <c r="AQ2608" s="22" t="str">
        <f aca="false">IF(AO2608&gt;=Resumen!$B$28,"Alto","Bajo")</f>
        <v>Bajo</v>
      </c>
      <c r="AR2608" s="22" t="str">
        <f aca="false">AP2608&amp;" Potencial / "&amp;AQ2608&amp;" Share"</f>
        <v>Bajo Potencial / Bajo Share</v>
      </c>
      <c r="AS2608" s="22" t="str">
        <f aca="false">IF(Q2608="Sí",IF(AO2608&gt;=Resumen!$B$29,"Alto","Bajo"),"")</f>
        <v>Bajo</v>
      </c>
      <c r="AT2608" s="22" t="str">
        <f aca="false">IF(AS2608&lt;&gt;"",AP2608&amp;" Potencial / "&amp;AS2608&amp;" Share","")</f>
        <v>Bajo Potencial / Bajo Share</v>
      </c>
      <c r="AU2608" s="22" t="str">
        <f aca="false">IF(AH2608="","Sin dato",IF(AH2608-AO2608&gt;Resumen!$B$6,"Sobre-exhibido",IF(AO2608-AH2608&gt;Resumen!$B$6,"Sub-exhibido","En línea")))</f>
        <v>En línea</v>
      </c>
      <c r="AV2608" s="22" t="n">
        <f aca="false">IF(AT2608="","",IF(AT2608="Alto Potencial / Bajo Share",1,IF(AT2608="Alto Potencial / Alto Share",2,IF(AT2608="Bajo Potencial / Alto Share",3,4))))</f>
        <v>4</v>
      </c>
      <c r="AW2608" s="22" t="str">
        <f aca="false">IF(Q2608="No","Sin competencia directa",IF(AV2608=1,"1 - Foco Conquista (Alto Pot / Bajo Share)",IF(AV2608=2,"2 - Foco Defensa (Alto Pot / Alto Share)",IF(AV2608=3,"3 - Monitoreo (Bajo Pot / Alto Share)","4 - Baja Prioridad (Bajo Pot / Bajo Share)"))))</f>
        <v>4 - Baja Prioridad (Bajo Pot / Bajo Share)</v>
      </c>
      <c r="AX2608" s="12" t="str">
        <f aca="false">IF(OR(IFERROR(AND(W2608&lt;&gt;"",Y2608&lt;&gt;"",Y2608-W2608&gt;Resumen!$B$8),FALSE()),IFERROR(AND(X2608&lt;&gt;"",Y2608&lt;&gt;"",Y2608-X2608&gt;Resumen!$B$8),FALSE())),MAX(IF(IFERROR(AND(W2608&lt;&gt;"",Y2608&lt;&gt;"",Y2608-W2608&gt;Resumen!$B$8),FALSE()),Y2608-W2608,0),IF(IFERROR(AND(X2608&lt;&gt;"",Y2608&lt;&gt;"",Y2608-X2608&gt;Resumen!$B$8),FALSE()),Y2608-X2608,0)),"")</f>
        <v/>
      </c>
      <c r="AY2608" s="22" t="str">
        <f aca="false">IF(OR(IFERROR(AND(W2608&lt;&gt;"",Y2608&lt;&gt;"",Y2608-W2608&gt;Resumen!$B$8),FALSE()),IFERROR(AND(X2608&lt;&gt;"",Y2608&lt;&gt;"",Y2608-X2608&gt;Resumen!$B$8),FALSE())),TRIM("Lays tiene mayor markup que "&amp;IF(IFERROR(AND(W2608&lt;&gt;"",Y2608&lt;&gt;"",Y2608-W2608&gt;Resumen!$B$8),FALSE()),"Quento ","")&amp;IF(IFERROR(AND(X2608&lt;&gt;"",Y2608&lt;&gt;"",Y2608-X2608&gt;Resumen!$B$8),FALSE()),"Julicroc ","")&amp;"en este PDV"),"")</f>
        <v/>
      </c>
      <c r="AZ2608" s="22" t="str">
        <f aca="false">IF(COUNTIF('Plan Pehuamar - Lista'!$A$2:$A$167,A2608)&gt;0,"Sí","No")</f>
        <v>No</v>
      </c>
      <c r="BA2608" s="22" t="str">
        <f aca="false">IF(COUNTIF('Plan Combo 9+1'!$A$2:$A$226,A2608)&gt;0,"Sí","No")</f>
        <v>No</v>
      </c>
      <c r="BB2608" s="22" t="str">
        <f aca="false">IF(AH2608="","No",IF(BA2608="Sí",IF((AO2608-AH2608)&gt;Resumen!$B$6,"Sí","No"),IF((AO2608-AH2608)&gt;=Resumen!$B$132,"Sí","No")))</f>
        <v>No</v>
      </c>
      <c r="BC2608" s="22" t="str">
        <f aca="false">IF(AND(N2608="Sí",AL2608="Sí",AI2608=0),"Sí","No")</f>
        <v>Sí</v>
      </c>
      <c r="BD2608" s="22" t="str">
        <f aca="false">IF(COUNTIF('Plan 9+1 (con Pehuamar)'!$A$2:$A$227,A2608)&gt;0,"Sí","No")</f>
        <v>No</v>
      </c>
    </row>
    <row r="2609" customFormat="false" ht="15" hidden="false" customHeight="true" outlineLevel="0" collapsed="false">
      <c r="A2609" s="6" t="n">
        <v>200521</v>
      </c>
      <c r="B2609" s="6" t="n">
        <v>16</v>
      </c>
      <c r="C2609" s="6" t="n">
        <v>1604</v>
      </c>
      <c r="D2609" s="6" t="s">
        <v>359</v>
      </c>
      <c r="E2609" s="6" t="s">
        <v>2756</v>
      </c>
      <c r="F2609" s="6" t="s">
        <v>196</v>
      </c>
      <c r="G2609" s="6" t="s">
        <v>130</v>
      </c>
      <c r="H2609" s="6" t="s">
        <v>1715</v>
      </c>
      <c r="I2609" s="27" t="n">
        <v>10</v>
      </c>
      <c r="J2609" s="27" t="n">
        <v>10</v>
      </c>
      <c r="K2609" s="27" t="n">
        <v>6</v>
      </c>
      <c r="L2609" s="28" t="n">
        <f aca="false">I2609+J2609</f>
        <v>20</v>
      </c>
      <c r="M2609" s="28" t="n">
        <f aca="false">L2609+K2609</f>
        <v>26</v>
      </c>
      <c r="N2609" s="22" t="str">
        <f aca="false">IF(I2609&gt;0,"Sí","No")</f>
        <v>Sí</v>
      </c>
      <c r="O2609" s="22" t="str">
        <f aca="false">IF(J2609&gt;0,"Sí","No")</f>
        <v>Sí</v>
      </c>
      <c r="P2609" s="22" t="str">
        <f aca="false">IF(K2609&gt;0,"Sí","No")</f>
        <v>Sí</v>
      </c>
      <c r="Q2609" s="22" t="str">
        <f aca="false">IF(OR(I2609&gt;0,J2609&gt;0),"Sí","No")</f>
        <v>Sí</v>
      </c>
      <c r="R2609" s="27" t="n">
        <v>1750</v>
      </c>
      <c r="S2609" s="27" t="n">
        <v>2500</v>
      </c>
      <c r="T2609" s="27" t="n">
        <v>1300</v>
      </c>
      <c r="U2609" s="27" t="n">
        <v>2000</v>
      </c>
      <c r="V2609" s="27" t="n">
        <v>3500</v>
      </c>
      <c r="W2609" s="12" t="n">
        <f aca="false">IF(AND(I2609&gt;0,R2609&gt;0),(S2609-R2609)/R2609,"")</f>
        <v>0.428571428571429</v>
      </c>
      <c r="X2609" s="12" t="n">
        <f aca="false">IF(AND(J2609&gt;0,T2609&gt;0),(U2609-T2609)/T2609,"")</f>
        <v>0.538461538461538</v>
      </c>
      <c r="Y2609" s="12" t="n">
        <f aca="false">IF(AND(K2609&gt;0,V2609&gt;0),(V2609-Resumen!$B$7)/Resumen!$B$7,"")</f>
        <v>0.4</v>
      </c>
      <c r="Z2609" s="28" t="n">
        <f aca="false">IF(AND(K2609&gt;0,I2609&gt;0,V2609&gt;0,S2609&gt;0),V2609-S2609,"")</f>
        <v>1000</v>
      </c>
      <c r="AA2609" s="12" t="n">
        <f aca="false">IF(Z2609&lt;&gt;"",Z2609/S2609,"")</f>
        <v>0.4</v>
      </c>
      <c r="AB2609" s="28" t="n">
        <f aca="false">IF(AND(K2609&gt;0,J2609&gt;0,V2609&gt;0,U2609&gt;0),V2609-U2609,"")</f>
        <v>1500</v>
      </c>
      <c r="AC2609" s="12" t="n">
        <f aca="false">IF(AB2609&lt;&gt;"",AB2609/U2609,"")</f>
        <v>0.75</v>
      </c>
      <c r="AD2609" s="27" t="n">
        <v>2</v>
      </c>
      <c r="AE2609" s="27" t="n">
        <v>2</v>
      </c>
      <c r="AF2609" s="27" t="n">
        <v>3</v>
      </c>
      <c r="AG2609" s="28" t="n">
        <f aca="false">AD2609+AE2609+AF2609</f>
        <v>7</v>
      </c>
      <c r="AH2609" s="12" t="n">
        <f aca="false">IF(AG2609&gt;0,AD2609/AG2609,"")</f>
        <v>0.285714285714286</v>
      </c>
      <c r="AI2609" s="27" t="n">
        <v>1</v>
      </c>
      <c r="AJ2609" s="27" t="n">
        <v>0</v>
      </c>
      <c r="AK2609" s="27" t="n">
        <v>0</v>
      </c>
      <c r="AL2609" s="22" t="str">
        <f aca="false">IF(OR(AJ2609&gt;0,AK2609&gt;0),"Sí","No")</f>
        <v>No</v>
      </c>
      <c r="AM2609" s="6" t="s">
        <v>198</v>
      </c>
      <c r="AN2609" s="6" t="s">
        <v>198</v>
      </c>
      <c r="AO2609" s="12" t="n">
        <f aca="false">IF(M2609&gt;0,K2609/M2609,"")</f>
        <v>0.230769230769231</v>
      </c>
      <c r="AP2609" s="22" t="str">
        <f aca="false">IF(M2609&gt;=Resumen!$B$5,"Alto","Bajo")</f>
        <v>Bajo</v>
      </c>
      <c r="AQ2609" s="22" t="str">
        <f aca="false">IF(AO2609&gt;=Resumen!$B$28,"Alto","Bajo")</f>
        <v>Bajo</v>
      </c>
      <c r="AR2609" s="22" t="str">
        <f aca="false">AP2609&amp;" Potencial / "&amp;AQ2609&amp;" Share"</f>
        <v>Bajo Potencial / Bajo Share</v>
      </c>
      <c r="AS2609" s="22" t="str">
        <f aca="false">IF(Q2609="Sí",IF(AO2609&gt;=Resumen!$B$29,"Alto","Bajo"),"")</f>
        <v>Bajo</v>
      </c>
      <c r="AT2609" s="22" t="str">
        <f aca="false">IF(AS2609&lt;&gt;"",AP2609&amp;" Potencial / "&amp;AS2609&amp;" Share","")</f>
        <v>Bajo Potencial / Bajo Share</v>
      </c>
      <c r="AU2609" s="22" t="str">
        <f aca="false">IF(AH2609="","Sin dato",IF(AH2609-AO2609&gt;Resumen!$B$6,"Sobre-exhibido",IF(AO2609-AH2609&gt;Resumen!$B$6,"Sub-exhibido","En línea")))</f>
        <v>Sobre-exhibido</v>
      </c>
      <c r="AV2609" s="22" t="n">
        <f aca="false">IF(AT2609="","",IF(AT2609="Alto Potencial / Bajo Share",1,IF(AT2609="Alto Potencial / Alto Share",2,IF(AT2609="Bajo Potencial / Alto Share",3,4))))</f>
        <v>4</v>
      </c>
      <c r="AW2609" s="22" t="str">
        <f aca="false">IF(Q2609="No","Sin competencia directa",IF(AV2609=1,"1 - Foco Conquista (Alto Pot / Bajo Share)",IF(AV2609=2,"2 - Foco Defensa (Alto Pot / Alto Share)",IF(AV2609=3,"3 - Monitoreo (Bajo Pot / Alto Share)","4 - Baja Prioridad (Bajo Pot / Bajo Share)"))))</f>
        <v>4 - Baja Prioridad (Bajo Pot / Bajo Share)</v>
      </c>
      <c r="AX2609" s="12" t="str">
        <f aca="false">IF(OR(IFERROR(AND(W2609&lt;&gt;"",Y2609&lt;&gt;"",Y2609-W2609&gt;Resumen!$B$8),FALSE()),IFERROR(AND(X2609&lt;&gt;"",Y2609&lt;&gt;"",Y2609-X2609&gt;Resumen!$B$8),FALSE())),MAX(IF(IFERROR(AND(W2609&lt;&gt;"",Y2609&lt;&gt;"",Y2609-W2609&gt;Resumen!$B$8),FALSE()),Y2609-W2609,0),IF(IFERROR(AND(X2609&lt;&gt;"",Y2609&lt;&gt;"",Y2609-X2609&gt;Resumen!$B$8),FALSE()),Y2609-X2609,0)),"")</f>
        <v/>
      </c>
      <c r="AY2609" s="22" t="str">
        <f aca="false">IF(OR(IFERROR(AND(W2609&lt;&gt;"",Y2609&lt;&gt;"",Y2609-W2609&gt;Resumen!$B$8),FALSE()),IFERROR(AND(X2609&lt;&gt;"",Y2609&lt;&gt;"",Y2609-X2609&gt;Resumen!$B$8),FALSE())),TRIM("Lays tiene mayor markup que "&amp;IF(IFERROR(AND(W2609&lt;&gt;"",Y2609&lt;&gt;"",Y2609-W2609&gt;Resumen!$B$8),FALSE()),"Quento ","")&amp;IF(IFERROR(AND(X2609&lt;&gt;"",Y2609&lt;&gt;"",Y2609-X2609&gt;Resumen!$B$8),FALSE()),"Julicroc ","")&amp;"en este PDV"),"")</f>
        <v/>
      </c>
      <c r="AZ2609" s="22" t="str">
        <f aca="false">IF(COUNTIF('Plan Pehuamar - Lista'!$A$2:$A$167,A2609)&gt;0,"Sí","No")</f>
        <v>No</v>
      </c>
      <c r="BA2609" s="22" t="str">
        <f aca="false">IF(COUNTIF('Plan Combo 9+1'!$A$2:$A$226,A2609)&gt;0,"Sí","No")</f>
        <v>No</v>
      </c>
      <c r="BB2609" s="22" t="str">
        <f aca="false">IF(AH2609="","No",IF(BA2609="Sí",IF((AO2609-AH2609)&gt;Resumen!$B$6,"Sí","No"),IF((AO2609-AH2609)&gt;=Resumen!$B$132,"Sí","No")))</f>
        <v>No</v>
      </c>
      <c r="BC2609" s="22" t="str">
        <f aca="false">IF(AND(N2609="Sí",AL2609="Sí",AI2609=0),"Sí","No")</f>
        <v>No</v>
      </c>
      <c r="BD2609" s="22" t="str">
        <f aca="false">IF(COUNTIF('Plan 9+1 (con Pehuamar)'!$A$2:$A$227,A2609)&gt;0,"Sí","No")</f>
        <v>No</v>
      </c>
    </row>
    <row r="2610" customFormat="false" ht="15" hidden="false" customHeight="true" outlineLevel="0" collapsed="false">
      <c r="A2610" s="6" t="n">
        <v>200525</v>
      </c>
      <c r="B2610" s="6" t="n">
        <v>16</v>
      </c>
      <c r="C2610" s="6" t="n">
        <v>1604</v>
      </c>
      <c r="D2610" s="6" t="s">
        <v>359</v>
      </c>
      <c r="E2610" s="6" t="s">
        <v>2757</v>
      </c>
      <c r="F2610" s="6" t="s">
        <v>206</v>
      </c>
      <c r="G2610" s="6" t="s">
        <v>130</v>
      </c>
      <c r="H2610" s="6" t="s">
        <v>1715</v>
      </c>
      <c r="I2610" s="27" t="n">
        <v>10</v>
      </c>
      <c r="J2610" s="27" t="n">
        <v>40</v>
      </c>
      <c r="K2610" s="27" t="n">
        <v>24</v>
      </c>
      <c r="L2610" s="28" t="n">
        <f aca="false">I2610+J2610</f>
        <v>50</v>
      </c>
      <c r="M2610" s="28" t="n">
        <f aca="false">L2610+K2610</f>
        <v>74</v>
      </c>
      <c r="N2610" s="22" t="str">
        <f aca="false">IF(I2610&gt;0,"Sí","No")</f>
        <v>Sí</v>
      </c>
      <c r="O2610" s="22" t="str">
        <f aca="false">IF(J2610&gt;0,"Sí","No")</f>
        <v>Sí</v>
      </c>
      <c r="P2610" s="22" t="str">
        <f aca="false">IF(K2610&gt;0,"Sí","No")</f>
        <v>Sí</v>
      </c>
      <c r="Q2610" s="22" t="str">
        <f aca="false">IF(OR(I2610&gt;0,J2610&gt;0),"Sí","No")</f>
        <v>Sí</v>
      </c>
      <c r="R2610" s="27" t="n">
        <v>1750</v>
      </c>
      <c r="S2610" s="27" t="n">
        <v>2500</v>
      </c>
      <c r="T2610" s="27" t="n">
        <v>1200</v>
      </c>
      <c r="U2610" s="27" t="n">
        <v>2100</v>
      </c>
      <c r="V2610" s="27" t="n">
        <v>3600</v>
      </c>
      <c r="W2610" s="12" t="n">
        <f aca="false">IF(AND(I2610&gt;0,R2610&gt;0),(S2610-R2610)/R2610,"")</f>
        <v>0.428571428571429</v>
      </c>
      <c r="X2610" s="12" t="n">
        <f aca="false">IF(AND(J2610&gt;0,T2610&gt;0),(U2610-T2610)/T2610,"")</f>
        <v>0.75</v>
      </c>
      <c r="Y2610" s="12" t="n">
        <f aca="false">IF(AND(K2610&gt;0,V2610&gt;0),(V2610-Resumen!$B$7)/Resumen!$B$7,"")</f>
        <v>0.44</v>
      </c>
      <c r="Z2610" s="28" t="n">
        <f aca="false">IF(AND(K2610&gt;0,I2610&gt;0,V2610&gt;0,S2610&gt;0),V2610-S2610,"")</f>
        <v>1100</v>
      </c>
      <c r="AA2610" s="12" t="n">
        <f aca="false">IF(Z2610&lt;&gt;"",Z2610/S2610,"")</f>
        <v>0.44</v>
      </c>
      <c r="AB2610" s="28" t="n">
        <f aca="false">IF(AND(K2610&gt;0,J2610&gt;0,V2610&gt;0,U2610&gt;0),V2610-U2610,"")</f>
        <v>1500</v>
      </c>
      <c r="AC2610" s="12" t="n">
        <f aca="false">IF(AB2610&lt;&gt;"",AB2610/U2610,"")</f>
        <v>0.714285714285714</v>
      </c>
      <c r="AD2610" s="27" t="n">
        <v>5</v>
      </c>
      <c r="AE2610" s="27" t="n">
        <v>2</v>
      </c>
      <c r="AF2610" s="27" t="n">
        <v>6</v>
      </c>
      <c r="AG2610" s="28" t="n">
        <f aca="false">AD2610+AE2610+AF2610</f>
        <v>13</v>
      </c>
      <c r="AH2610" s="12" t="n">
        <f aca="false">IF(AG2610&gt;0,AD2610/AG2610,"")</f>
        <v>0.384615384615385</v>
      </c>
      <c r="AI2610" s="27" t="n">
        <v>1</v>
      </c>
      <c r="AJ2610" s="27" t="n">
        <v>0</v>
      </c>
      <c r="AK2610" s="27" t="n">
        <v>1</v>
      </c>
      <c r="AL2610" s="22" t="str">
        <f aca="false">IF(OR(AJ2610&gt;0,AK2610&gt;0),"Sí","No")</f>
        <v>Sí</v>
      </c>
      <c r="AM2610" s="6" t="s">
        <v>198</v>
      </c>
      <c r="AN2610" s="6" t="s">
        <v>198</v>
      </c>
      <c r="AO2610" s="12" t="n">
        <f aca="false">IF(M2610&gt;0,K2610/M2610,"")</f>
        <v>0.324324324324324</v>
      </c>
      <c r="AP2610" s="22" t="str">
        <f aca="false">IF(M2610&gt;=Resumen!$B$5,"Alto","Bajo")</f>
        <v>Alto</v>
      </c>
      <c r="AQ2610" s="22" t="str">
        <f aca="false">IF(AO2610&gt;=Resumen!$B$28,"Alto","Bajo")</f>
        <v>Bajo</v>
      </c>
      <c r="AR2610" s="22" t="str">
        <f aca="false">AP2610&amp;" Potencial / "&amp;AQ2610&amp;" Share"</f>
        <v>Alto Potencial / Bajo Share</v>
      </c>
      <c r="AS2610" s="22" t="str">
        <f aca="false">IF(Q2610="Sí",IF(AO2610&gt;=Resumen!$B$29,"Alto","Bajo"),"")</f>
        <v>Bajo</v>
      </c>
      <c r="AT2610" s="22" t="str">
        <f aca="false">IF(AS2610&lt;&gt;"",AP2610&amp;" Potencial / "&amp;AS2610&amp;" Share","")</f>
        <v>Alto Potencial / Bajo Share</v>
      </c>
      <c r="AU2610" s="22" t="str">
        <f aca="false">IF(AH2610="","Sin dato",IF(AH2610-AO2610&gt;Resumen!$B$6,"Sobre-exhibido",IF(AO2610-AH2610&gt;Resumen!$B$6,"Sub-exhibido","En línea")))</f>
        <v>Sobre-exhibido</v>
      </c>
      <c r="AV2610" s="22" t="n">
        <f aca="false">IF(AT2610="","",IF(AT2610="Alto Potencial / Bajo Share",1,IF(AT2610="Alto Potencial / Alto Share",2,IF(AT2610="Bajo Potencial / Alto Share",3,4))))</f>
        <v>1</v>
      </c>
      <c r="AW2610" s="22" t="str">
        <f aca="false">IF(Q2610="No","Sin competencia directa",IF(AV2610=1,"1 - Foco Conquista (Alto Pot / Bajo Share)",IF(AV2610=2,"2 - Foco Defensa (Alto Pot / Alto Share)",IF(AV2610=3,"3 - Monitoreo (Bajo Pot / Alto Share)","4 - Baja Prioridad (Bajo Pot / Bajo Share)"))))</f>
        <v>1 - Foco Conquista (Alto Pot / Bajo Share)</v>
      </c>
      <c r="AX2610" s="12" t="str">
        <f aca="false">IF(OR(IFERROR(AND(W2610&lt;&gt;"",Y2610&lt;&gt;"",Y2610-W2610&gt;Resumen!$B$8),FALSE()),IFERROR(AND(X2610&lt;&gt;"",Y2610&lt;&gt;"",Y2610-X2610&gt;Resumen!$B$8),FALSE())),MAX(IF(IFERROR(AND(W2610&lt;&gt;"",Y2610&lt;&gt;"",Y2610-W2610&gt;Resumen!$B$8),FALSE()),Y2610-W2610,0),IF(IFERROR(AND(X2610&lt;&gt;"",Y2610&lt;&gt;"",Y2610-X2610&gt;Resumen!$B$8),FALSE()),Y2610-X2610,0)),"")</f>
        <v/>
      </c>
      <c r="AY2610" s="22" t="str">
        <f aca="false">IF(OR(IFERROR(AND(W2610&lt;&gt;"",Y2610&lt;&gt;"",Y2610-W2610&gt;Resumen!$B$8),FALSE()),IFERROR(AND(X2610&lt;&gt;"",Y2610&lt;&gt;"",Y2610-X2610&gt;Resumen!$B$8),FALSE())),TRIM("Lays tiene mayor markup que "&amp;IF(IFERROR(AND(W2610&lt;&gt;"",Y2610&lt;&gt;"",Y2610-W2610&gt;Resumen!$B$8),FALSE()),"Quento ","")&amp;IF(IFERROR(AND(X2610&lt;&gt;"",Y2610&lt;&gt;"",Y2610-X2610&gt;Resumen!$B$8),FALSE()),"Julicroc ","")&amp;"en este PDV"),"")</f>
        <v/>
      </c>
      <c r="AZ2610" s="22" t="str">
        <f aca="false">IF(COUNTIF('Plan Pehuamar - Lista'!$A$2:$A$167,A2610)&gt;0,"Sí","No")</f>
        <v>Sí</v>
      </c>
      <c r="BA2610" s="22" t="str">
        <f aca="false">IF(COUNTIF('Plan Combo 9+1'!$A$2:$A$226,A2610)&gt;0,"Sí","No")</f>
        <v>No</v>
      </c>
      <c r="BB2610" s="22" t="str">
        <f aca="false">IF(AH2610="","No",IF(BA2610="Sí",IF((AO2610-AH2610)&gt;Resumen!$B$6,"Sí","No"),IF((AO2610-AH2610)&gt;=Resumen!$B$132,"Sí","No")))</f>
        <v>No</v>
      </c>
      <c r="BC2610" s="22" t="str">
        <f aca="false">IF(AND(N2610="Sí",AL2610="Sí",AI2610=0),"Sí","No")</f>
        <v>No</v>
      </c>
      <c r="BD2610" s="22" t="str">
        <f aca="false">IF(COUNTIF('Plan 9+1 (con Pehuamar)'!$A$2:$A$227,A2610)&gt;0,"Sí","No")</f>
        <v>No</v>
      </c>
    </row>
    <row r="2611" customFormat="false" ht="15" hidden="false" customHeight="true" outlineLevel="0" collapsed="false">
      <c r="A2611" s="6" t="n">
        <v>200526</v>
      </c>
      <c r="B2611" s="6" t="n">
        <v>16</v>
      </c>
      <c r="C2611" s="6" t="n">
        <v>1604</v>
      </c>
      <c r="D2611" s="6" t="s">
        <v>359</v>
      </c>
      <c r="E2611" s="6" t="s">
        <v>2758</v>
      </c>
      <c r="F2611" s="6" t="s">
        <v>196</v>
      </c>
      <c r="G2611" s="6" t="s">
        <v>130</v>
      </c>
      <c r="H2611" s="6" t="s">
        <v>1715</v>
      </c>
      <c r="I2611" s="27" t="n">
        <v>10</v>
      </c>
      <c r="J2611" s="27" t="n">
        <v>15</v>
      </c>
      <c r="K2611" s="27" t="n">
        <v>6</v>
      </c>
      <c r="L2611" s="28" t="n">
        <f aca="false">I2611+J2611</f>
        <v>25</v>
      </c>
      <c r="M2611" s="28" t="n">
        <f aca="false">L2611+K2611</f>
        <v>31</v>
      </c>
      <c r="N2611" s="22" t="str">
        <f aca="false">IF(I2611&gt;0,"Sí","No")</f>
        <v>Sí</v>
      </c>
      <c r="O2611" s="22" t="str">
        <f aca="false">IF(J2611&gt;0,"Sí","No")</f>
        <v>Sí</v>
      </c>
      <c r="P2611" s="22" t="str">
        <f aca="false">IF(K2611&gt;0,"Sí","No")</f>
        <v>Sí</v>
      </c>
      <c r="Q2611" s="22" t="str">
        <f aca="false">IF(OR(I2611&gt;0,J2611&gt;0),"Sí","No")</f>
        <v>Sí</v>
      </c>
      <c r="R2611" s="27" t="n">
        <v>1750</v>
      </c>
      <c r="S2611" s="27" t="n">
        <v>2500</v>
      </c>
      <c r="T2611" s="27" t="n">
        <v>1300</v>
      </c>
      <c r="U2611" s="27" t="n">
        <v>2000</v>
      </c>
      <c r="V2611" s="27" t="n">
        <v>3500</v>
      </c>
      <c r="W2611" s="12" t="n">
        <f aca="false">IF(AND(I2611&gt;0,R2611&gt;0),(S2611-R2611)/R2611,"")</f>
        <v>0.428571428571429</v>
      </c>
      <c r="X2611" s="12" t="n">
        <f aca="false">IF(AND(J2611&gt;0,T2611&gt;0),(U2611-T2611)/T2611,"")</f>
        <v>0.538461538461538</v>
      </c>
      <c r="Y2611" s="12" t="n">
        <f aca="false">IF(AND(K2611&gt;0,V2611&gt;0),(V2611-Resumen!$B$7)/Resumen!$B$7,"")</f>
        <v>0.4</v>
      </c>
      <c r="Z2611" s="28" t="n">
        <f aca="false">IF(AND(K2611&gt;0,I2611&gt;0,V2611&gt;0,S2611&gt;0),V2611-S2611,"")</f>
        <v>1000</v>
      </c>
      <c r="AA2611" s="12" t="n">
        <f aca="false">IF(Z2611&lt;&gt;"",Z2611/S2611,"")</f>
        <v>0.4</v>
      </c>
      <c r="AB2611" s="28" t="n">
        <f aca="false">IF(AND(K2611&gt;0,J2611&gt;0,V2611&gt;0,U2611&gt;0),V2611-U2611,"")</f>
        <v>1500</v>
      </c>
      <c r="AC2611" s="12" t="n">
        <f aca="false">IF(AB2611&lt;&gt;"",AB2611/U2611,"")</f>
        <v>0.75</v>
      </c>
      <c r="AD2611" s="27" t="n">
        <v>2</v>
      </c>
      <c r="AE2611" s="27" t="n">
        <v>2</v>
      </c>
      <c r="AF2611" s="27" t="n">
        <v>4</v>
      </c>
      <c r="AG2611" s="28" t="n">
        <f aca="false">AD2611+AE2611+AF2611</f>
        <v>8</v>
      </c>
      <c r="AH2611" s="12" t="n">
        <f aca="false">IF(AG2611&gt;0,AD2611/AG2611,"")</f>
        <v>0.25</v>
      </c>
      <c r="AI2611" s="27" t="n">
        <v>1</v>
      </c>
      <c r="AJ2611" s="27" t="n">
        <v>0</v>
      </c>
      <c r="AK2611" s="27" t="n">
        <v>0</v>
      </c>
      <c r="AL2611" s="22" t="str">
        <f aca="false">IF(OR(AJ2611&gt;0,AK2611&gt;0),"Sí","No")</f>
        <v>No</v>
      </c>
      <c r="AM2611" s="6" t="s">
        <v>198</v>
      </c>
      <c r="AN2611" s="6" t="s">
        <v>198</v>
      </c>
      <c r="AO2611" s="12" t="n">
        <f aca="false">IF(M2611&gt;0,K2611/M2611,"")</f>
        <v>0.193548387096774</v>
      </c>
      <c r="AP2611" s="22" t="str">
        <f aca="false">IF(M2611&gt;=Resumen!$B$5,"Alto","Bajo")</f>
        <v>Bajo</v>
      </c>
      <c r="AQ2611" s="22" t="str">
        <f aca="false">IF(AO2611&gt;=Resumen!$B$28,"Alto","Bajo")</f>
        <v>Bajo</v>
      </c>
      <c r="AR2611" s="22" t="str">
        <f aca="false">AP2611&amp;" Potencial / "&amp;AQ2611&amp;" Share"</f>
        <v>Bajo Potencial / Bajo Share</v>
      </c>
      <c r="AS2611" s="22" t="str">
        <f aca="false">IF(Q2611="Sí",IF(AO2611&gt;=Resumen!$B$29,"Alto","Bajo"),"")</f>
        <v>Bajo</v>
      </c>
      <c r="AT2611" s="22" t="str">
        <f aca="false">IF(AS2611&lt;&gt;"",AP2611&amp;" Potencial / "&amp;AS2611&amp;" Share","")</f>
        <v>Bajo Potencial / Bajo Share</v>
      </c>
      <c r="AU2611" s="22" t="str">
        <f aca="false">IF(AH2611="","Sin dato",IF(AH2611-AO2611&gt;Resumen!$B$6,"Sobre-exhibido",IF(AO2611-AH2611&gt;Resumen!$B$6,"Sub-exhibido","En línea")))</f>
        <v>Sobre-exhibido</v>
      </c>
      <c r="AV2611" s="22" t="n">
        <f aca="false">IF(AT2611="","",IF(AT2611="Alto Potencial / Bajo Share",1,IF(AT2611="Alto Potencial / Alto Share",2,IF(AT2611="Bajo Potencial / Alto Share",3,4))))</f>
        <v>4</v>
      </c>
      <c r="AW2611" s="22" t="str">
        <f aca="false">IF(Q2611="No","Sin competencia directa",IF(AV2611=1,"1 - Foco Conquista (Alto Pot / Bajo Share)",IF(AV2611=2,"2 - Foco Defensa (Alto Pot / Alto Share)",IF(AV2611=3,"3 - Monitoreo (Bajo Pot / Alto Share)","4 - Baja Prioridad (Bajo Pot / Bajo Share)"))))</f>
        <v>4 - Baja Prioridad (Bajo Pot / Bajo Share)</v>
      </c>
      <c r="AX2611" s="12" t="str">
        <f aca="false">IF(OR(IFERROR(AND(W2611&lt;&gt;"",Y2611&lt;&gt;"",Y2611-W2611&gt;Resumen!$B$8),FALSE()),IFERROR(AND(X2611&lt;&gt;"",Y2611&lt;&gt;"",Y2611-X2611&gt;Resumen!$B$8),FALSE())),MAX(IF(IFERROR(AND(W2611&lt;&gt;"",Y2611&lt;&gt;"",Y2611-W2611&gt;Resumen!$B$8),FALSE()),Y2611-W2611,0),IF(IFERROR(AND(X2611&lt;&gt;"",Y2611&lt;&gt;"",Y2611-X2611&gt;Resumen!$B$8),FALSE()),Y2611-X2611,0)),"")</f>
        <v/>
      </c>
      <c r="AY2611" s="22" t="str">
        <f aca="false">IF(OR(IFERROR(AND(W2611&lt;&gt;"",Y2611&lt;&gt;"",Y2611-W2611&gt;Resumen!$B$8),FALSE()),IFERROR(AND(X2611&lt;&gt;"",Y2611&lt;&gt;"",Y2611-X2611&gt;Resumen!$B$8),FALSE())),TRIM("Lays tiene mayor markup que "&amp;IF(IFERROR(AND(W2611&lt;&gt;"",Y2611&lt;&gt;"",Y2611-W2611&gt;Resumen!$B$8),FALSE()),"Quento ","")&amp;IF(IFERROR(AND(X2611&lt;&gt;"",Y2611&lt;&gt;"",Y2611-X2611&gt;Resumen!$B$8),FALSE()),"Julicroc ","")&amp;"en este PDV"),"")</f>
        <v/>
      </c>
      <c r="AZ2611" s="22" t="str">
        <f aca="false">IF(COUNTIF('Plan Pehuamar - Lista'!$A$2:$A$167,A2611)&gt;0,"Sí","No")</f>
        <v>No</v>
      </c>
      <c r="BA2611" s="22" t="str">
        <f aca="false">IF(COUNTIF('Plan Combo 9+1'!$A$2:$A$226,A2611)&gt;0,"Sí","No")</f>
        <v>No</v>
      </c>
      <c r="BB2611" s="22" t="str">
        <f aca="false">IF(AH2611="","No",IF(BA2611="Sí",IF((AO2611-AH2611)&gt;Resumen!$B$6,"Sí","No"),IF((AO2611-AH2611)&gt;=Resumen!$B$132,"Sí","No")))</f>
        <v>No</v>
      </c>
      <c r="BC2611" s="22" t="str">
        <f aca="false">IF(AND(N2611="Sí",AL2611="Sí",AI2611=0),"Sí","No")</f>
        <v>No</v>
      </c>
      <c r="BD2611" s="22" t="str">
        <f aca="false">IF(COUNTIF('Plan 9+1 (con Pehuamar)'!$A$2:$A$227,A2611)&gt;0,"Sí","No")</f>
        <v>No</v>
      </c>
    </row>
    <row r="2612" customFormat="false" ht="15" hidden="false" customHeight="true" outlineLevel="0" collapsed="false">
      <c r="A2612" s="6" t="n">
        <v>200531</v>
      </c>
      <c r="B2612" s="6" t="n">
        <v>16</v>
      </c>
      <c r="C2612" s="6" t="n">
        <v>1604</v>
      </c>
      <c r="D2612" s="6" t="s">
        <v>359</v>
      </c>
      <c r="E2612" s="6" t="s">
        <v>2759</v>
      </c>
      <c r="F2612" s="6" t="s">
        <v>313</v>
      </c>
      <c r="G2612" s="6" t="s">
        <v>130</v>
      </c>
      <c r="H2612" s="6" t="s">
        <v>1715</v>
      </c>
      <c r="I2612" s="27" t="n">
        <v>0</v>
      </c>
      <c r="J2612" s="27" t="n">
        <v>0</v>
      </c>
      <c r="K2612" s="27" t="n">
        <v>1.2</v>
      </c>
      <c r="L2612" s="28" t="n">
        <f aca="false">I2612+J2612</f>
        <v>0</v>
      </c>
      <c r="M2612" s="28" t="n">
        <f aca="false">L2612+K2612</f>
        <v>1.2</v>
      </c>
      <c r="N2612" s="22" t="str">
        <f aca="false">IF(I2612&gt;0,"Sí","No")</f>
        <v>No</v>
      </c>
      <c r="O2612" s="22" t="str">
        <f aca="false">IF(J2612&gt;0,"Sí","No")</f>
        <v>No</v>
      </c>
      <c r="P2612" s="22" t="str">
        <f aca="false">IF(K2612&gt;0,"Sí","No")</f>
        <v>Sí</v>
      </c>
      <c r="Q2612" s="22" t="str">
        <f aca="false">IF(OR(I2612&gt;0,J2612&gt;0),"Sí","No")</f>
        <v>No</v>
      </c>
      <c r="R2612" s="27"/>
      <c r="S2612" s="27"/>
      <c r="T2612" s="27"/>
      <c r="U2612" s="27"/>
      <c r="V2612" s="27"/>
      <c r="W2612" s="12" t="str">
        <f aca="false">IF(AND(I2612&gt;0,R2612&gt;0),(S2612-R2612)/R2612,"")</f>
        <v/>
      </c>
      <c r="X2612" s="12" t="str">
        <f aca="false">IF(AND(J2612&gt;0,T2612&gt;0),(U2612-T2612)/T2612,"")</f>
        <v/>
      </c>
      <c r="Y2612" s="12" t="str">
        <f aca="false">IF(AND(K2612&gt;0,V2612&gt;0),(V2612-Resumen!$B$7)/Resumen!$B$7,"")</f>
        <v/>
      </c>
      <c r="Z2612" s="28" t="str">
        <f aca="false">IF(AND(K2612&gt;0,I2612&gt;0,V2612&gt;0,S2612&gt;0),V2612-S2612,"")</f>
        <v/>
      </c>
      <c r="AA2612" s="12" t="str">
        <f aca="false">IF(Z2612&lt;&gt;"",Z2612/S2612,"")</f>
        <v/>
      </c>
      <c r="AB2612" s="28" t="str">
        <f aca="false">IF(AND(K2612&gt;0,J2612&gt;0,V2612&gt;0,U2612&gt;0),V2612-U2612,"")</f>
        <v/>
      </c>
      <c r="AC2612" s="12" t="str">
        <f aca="false">IF(AB2612&lt;&gt;"",AB2612/U2612,"")</f>
        <v/>
      </c>
      <c r="AD2612" s="27" t="n">
        <v>0</v>
      </c>
      <c r="AE2612" s="27" t="n">
        <v>0</v>
      </c>
      <c r="AF2612" s="27" t="n">
        <v>0</v>
      </c>
      <c r="AG2612" s="28" t="n">
        <f aca="false">AD2612+AE2612+AF2612</f>
        <v>0</v>
      </c>
      <c r="AH2612" s="12" t="str">
        <f aca="false">IF(AG2612&gt;0,AD2612/AG2612,"")</f>
        <v/>
      </c>
      <c r="AI2612" s="27" t="n">
        <v>0</v>
      </c>
      <c r="AJ2612" s="27" t="n">
        <v>0</v>
      </c>
      <c r="AK2612" s="27" t="n">
        <v>0</v>
      </c>
      <c r="AL2612" s="22" t="str">
        <f aca="false">IF(OR(AJ2612&gt;0,AK2612&gt;0),"Sí","No")</f>
        <v>No</v>
      </c>
      <c r="AM2612" s="6"/>
      <c r="AN2612" s="6"/>
      <c r="AO2612" s="12" t="n">
        <f aca="false">IF(M2612&gt;0,K2612/M2612,"")</f>
        <v>1</v>
      </c>
      <c r="AP2612" s="22" t="str">
        <f aca="false">IF(M2612&gt;=Resumen!$B$5,"Alto","Bajo")</f>
        <v>Bajo</v>
      </c>
      <c r="AQ2612" s="22" t="str">
        <f aca="false">IF(AO2612&gt;=Resumen!$B$28,"Alto","Bajo")</f>
        <v>Alto</v>
      </c>
      <c r="AR2612" s="22" t="str">
        <f aca="false">AP2612&amp;" Potencial / "&amp;AQ2612&amp;" Share"</f>
        <v>Bajo Potencial / Alto Share</v>
      </c>
      <c r="AS2612" s="22" t="str">
        <f aca="false">IF(Q2612="Sí",IF(AO2612&gt;=Resumen!$B$29,"Alto","Bajo"),"")</f>
        <v/>
      </c>
      <c r="AT2612" s="22" t="str">
        <f aca="false">IF(AS2612&lt;&gt;"",AP2612&amp;" Potencial / "&amp;AS2612&amp;" Share","")</f>
        <v/>
      </c>
      <c r="AU2612" s="22" t="str">
        <f aca="false">IF(AH2612="","Sin dato",IF(AH2612-AO2612&gt;Resumen!$B$6,"Sobre-exhibido",IF(AO2612-AH2612&gt;Resumen!$B$6,"Sub-exhibido","En línea")))</f>
        <v>Sin dato</v>
      </c>
      <c r="AV2612" s="22" t="str">
        <f aca="false">IF(AT2612="","",IF(AT2612="Alto Potencial / Bajo Share",1,IF(AT2612="Alto Potencial / Alto Share",2,IF(AT2612="Bajo Potencial / Alto Share",3,4))))</f>
        <v/>
      </c>
      <c r="AW2612" s="22" t="str">
        <f aca="false">IF(Q2612="No","Sin competencia directa",IF(AV2612=1,"1 - Foco Conquista (Alto Pot / Bajo Share)",IF(AV2612=2,"2 - Foco Defensa (Alto Pot / Alto Share)",IF(AV2612=3,"3 - Monitoreo (Bajo Pot / Alto Share)","4 - Baja Prioridad (Bajo Pot / Bajo Share)"))))</f>
        <v>Sin competencia directa</v>
      </c>
      <c r="AX2612" s="12" t="str">
        <f aca="false">IF(OR(IFERROR(AND(W2612&lt;&gt;"",Y2612&lt;&gt;"",Y2612-W2612&gt;Resumen!$B$8),FALSE()),IFERROR(AND(X2612&lt;&gt;"",Y2612&lt;&gt;"",Y2612-X2612&gt;Resumen!$B$8),FALSE())),MAX(IF(IFERROR(AND(W2612&lt;&gt;"",Y2612&lt;&gt;"",Y2612-W2612&gt;Resumen!$B$8),FALSE()),Y2612-W2612,0),IF(IFERROR(AND(X2612&lt;&gt;"",Y2612&lt;&gt;"",Y2612-X2612&gt;Resumen!$B$8),FALSE()),Y2612-X2612,0)),"")</f>
        <v/>
      </c>
      <c r="AY2612" s="22" t="str">
        <f aca="false">IF(OR(IFERROR(AND(W2612&lt;&gt;"",Y2612&lt;&gt;"",Y2612-W2612&gt;Resumen!$B$8),FALSE()),IFERROR(AND(X2612&lt;&gt;"",Y2612&lt;&gt;"",Y2612-X2612&gt;Resumen!$B$8),FALSE())),TRIM("Lays tiene mayor markup que "&amp;IF(IFERROR(AND(W2612&lt;&gt;"",Y2612&lt;&gt;"",Y2612-W2612&gt;Resumen!$B$8),FALSE()),"Quento ","")&amp;IF(IFERROR(AND(X2612&lt;&gt;"",Y2612&lt;&gt;"",Y2612-X2612&gt;Resumen!$B$8),FALSE()),"Julicroc ","")&amp;"en este PDV"),"")</f>
        <v/>
      </c>
      <c r="AZ2612" s="22" t="str">
        <f aca="false">IF(COUNTIF('Plan Pehuamar - Lista'!$A$2:$A$167,A2612)&gt;0,"Sí","No")</f>
        <v>No</v>
      </c>
      <c r="BA2612" s="22" t="str">
        <f aca="false">IF(COUNTIF('Plan Combo 9+1'!$A$2:$A$226,A2612)&gt;0,"Sí","No")</f>
        <v>No</v>
      </c>
      <c r="BB2612" s="22" t="str">
        <f aca="false">IF(AH2612="","No",IF(BA2612="Sí",IF((AO2612-AH2612)&gt;Resumen!$B$6,"Sí","No"),IF((AO2612-AH2612)&gt;=Resumen!$B$132,"Sí","No")))</f>
        <v>No</v>
      </c>
      <c r="BC2612" s="22" t="str">
        <f aca="false">IF(AND(N2612="Sí",AL2612="Sí",AI2612=0),"Sí","No")</f>
        <v>No</v>
      </c>
      <c r="BD2612" s="22" t="str">
        <f aca="false">IF(COUNTIF('Plan 9+1 (con Pehuamar)'!$A$2:$A$227,A2612)&gt;0,"Sí","No")</f>
        <v>No</v>
      </c>
    </row>
    <row r="2613" customFormat="false" ht="15" hidden="false" customHeight="true" outlineLevel="0" collapsed="false">
      <c r="A2613" s="6" t="n">
        <v>201580</v>
      </c>
      <c r="B2613" s="6" t="n">
        <v>16</v>
      </c>
      <c r="C2613" s="6" t="n">
        <v>1604</v>
      </c>
      <c r="D2613" s="6" t="s">
        <v>359</v>
      </c>
      <c r="E2613" s="6" t="s">
        <v>2760</v>
      </c>
      <c r="F2613" s="6" t="s">
        <v>206</v>
      </c>
      <c r="G2613" s="6" t="s">
        <v>130</v>
      </c>
      <c r="H2613" s="6" t="s">
        <v>1715</v>
      </c>
      <c r="I2613" s="27" t="n">
        <v>30</v>
      </c>
      <c r="J2613" s="27" t="n">
        <v>60</v>
      </c>
      <c r="K2613" s="27" t="n">
        <v>24</v>
      </c>
      <c r="L2613" s="28" t="n">
        <f aca="false">I2613+J2613</f>
        <v>90</v>
      </c>
      <c r="M2613" s="28" t="n">
        <f aca="false">L2613+K2613</f>
        <v>114</v>
      </c>
      <c r="N2613" s="22" t="str">
        <f aca="false">IF(I2613&gt;0,"Sí","No")</f>
        <v>Sí</v>
      </c>
      <c r="O2613" s="22" t="str">
        <f aca="false">IF(J2613&gt;0,"Sí","No")</f>
        <v>Sí</v>
      </c>
      <c r="P2613" s="22" t="str">
        <f aca="false">IF(K2613&gt;0,"Sí","No")</f>
        <v>Sí</v>
      </c>
      <c r="Q2613" s="22" t="str">
        <f aca="false">IF(OR(I2613&gt;0,J2613&gt;0),"Sí","No")</f>
        <v>Sí</v>
      </c>
      <c r="R2613" s="27" t="n">
        <v>2000</v>
      </c>
      <c r="S2613" s="27" t="n">
        <v>3200</v>
      </c>
      <c r="T2613" s="27" t="n">
        <v>1200</v>
      </c>
      <c r="U2613" s="27" t="n">
        <v>2400</v>
      </c>
      <c r="V2613" s="27" t="n">
        <v>3800</v>
      </c>
      <c r="W2613" s="12" t="n">
        <f aca="false">IF(AND(I2613&gt;0,R2613&gt;0),(S2613-R2613)/R2613,"")</f>
        <v>0.6</v>
      </c>
      <c r="X2613" s="12" t="n">
        <f aca="false">IF(AND(J2613&gt;0,T2613&gt;0),(U2613-T2613)/T2613,"")</f>
        <v>1</v>
      </c>
      <c r="Y2613" s="12" t="n">
        <f aca="false">IF(AND(K2613&gt;0,V2613&gt;0),(V2613-Resumen!$B$7)/Resumen!$B$7,"")</f>
        <v>0.52</v>
      </c>
      <c r="Z2613" s="28" t="n">
        <f aca="false">IF(AND(K2613&gt;0,I2613&gt;0,V2613&gt;0,S2613&gt;0),V2613-S2613,"")</f>
        <v>600</v>
      </c>
      <c r="AA2613" s="12" t="n">
        <f aca="false">IF(Z2613&lt;&gt;"",Z2613/S2613,"")</f>
        <v>0.1875</v>
      </c>
      <c r="AB2613" s="28" t="n">
        <f aca="false">IF(AND(K2613&gt;0,J2613&gt;0,V2613&gt;0,U2613&gt;0),V2613-U2613,"")</f>
        <v>1400</v>
      </c>
      <c r="AC2613" s="12" t="n">
        <f aca="false">IF(AB2613&lt;&gt;"",AB2613/U2613,"")</f>
        <v>0.583333333333333</v>
      </c>
      <c r="AD2613" s="27" t="n">
        <v>6</v>
      </c>
      <c r="AE2613" s="27" t="n">
        <v>5</v>
      </c>
      <c r="AF2613" s="27" t="n">
        <v>8</v>
      </c>
      <c r="AG2613" s="28" t="n">
        <f aca="false">AD2613+AE2613+AF2613</f>
        <v>19</v>
      </c>
      <c r="AH2613" s="12" t="n">
        <f aca="false">IF(AG2613&gt;0,AD2613/AG2613,"")</f>
        <v>0.315789473684211</v>
      </c>
      <c r="AI2613" s="27" t="n">
        <v>1</v>
      </c>
      <c r="AJ2613" s="27" t="n">
        <v>1</v>
      </c>
      <c r="AK2613" s="27" t="n">
        <v>1</v>
      </c>
      <c r="AL2613" s="22" t="str">
        <f aca="false">IF(OR(AJ2613&gt;0,AK2613&gt;0),"Sí","No")</f>
        <v>Sí</v>
      </c>
      <c r="AM2613" s="6" t="s">
        <v>198</v>
      </c>
      <c r="AN2613" s="6" t="s">
        <v>198</v>
      </c>
      <c r="AO2613" s="12" t="n">
        <f aca="false">IF(M2613&gt;0,K2613/M2613,"")</f>
        <v>0.210526315789474</v>
      </c>
      <c r="AP2613" s="22" t="str">
        <f aca="false">IF(M2613&gt;=Resumen!$B$5,"Alto","Bajo")</f>
        <v>Alto</v>
      </c>
      <c r="AQ2613" s="22" t="str">
        <f aca="false">IF(AO2613&gt;=Resumen!$B$28,"Alto","Bajo")</f>
        <v>Bajo</v>
      </c>
      <c r="AR2613" s="22" t="str">
        <f aca="false">AP2613&amp;" Potencial / "&amp;AQ2613&amp;" Share"</f>
        <v>Alto Potencial / Bajo Share</v>
      </c>
      <c r="AS2613" s="22" t="str">
        <f aca="false">IF(Q2613="Sí",IF(AO2613&gt;=Resumen!$B$29,"Alto","Bajo"),"")</f>
        <v>Bajo</v>
      </c>
      <c r="AT2613" s="22" t="str">
        <f aca="false">IF(AS2613&lt;&gt;"",AP2613&amp;" Potencial / "&amp;AS2613&amp;" Share","")</f>
        <v>Alto Potencial / Bajo Share</v>
      </c>
      <c r="AU2613" s="22" t="str">
        <f aca="false">IF(AH2613="","Sin dato",IF(AH2613-AO2613&gt;Resumen!$B$6,"Sobre-exhibido",IF(AO2613-AH2613&gt;Resumen!$B$6,"Sub-exhibido","En línea")))</f>
        <v>Sobre-exhibido</v>
      </c>
      <c r="AV2613" s="22" t="n">
        <f aca="false">IF(AT2613="","",IF(AT2613="Alto Potencial / Bajo Share",1,IF(AT2613="Alto Potencial / Alto Share",2,IF(AT2613="Bajo Potencial / Alto Share",3,4))))</f>
        <v>1</v>
      </c>
      <c r="AW2613" s="22" t="str">
        <f aca="false">IF(Q2613="No","Sin competencia directa",IF(AV2613=1,"1 - Foco Conquista (Alto Pot / Bajo Share)",IF(AV2613=2,"2 - Foco Defensa (Alto Pot / Alto Share)",IF(AV2613=3,"3 - Monitoreo (Bajo Pot / Alto Share)","4 - Baja Prioridad (Bajo Pot / Bajo Share)"))))</f>
        <v>1 - Foco Conquista (Alto Pot / Bajo Share)</v>
      </c>
      <c r="AX2613" s="12" t="str">
        <f aca="false">IF(OR(IFERROR(AND(W2613&lt;&gt;"",Y2613&lt;&gt;"",Y2613-W2613&gt;Resumen!$B$8),FALSE()),IFERROR(AND(X2613&lt;&gt;"",Y2613&lt;&gt;"",Y2613-X2613&gt;Resumen!$B$8),FALSE())),MAX(IF(IFERROR(AND(W2613&lt;&gt;"",Y2613&lt;&gt;"",Y2613-W2613&gt;Resumen!$B$8),FALSE()),Y2613-W2613,0),IF(IFERROR(AND(X2613&lt;&gt;"",Y2613&lt;&gt;"",Y2613-X2613&gt;Resumen!$B$8),FALSE()),Y2613-X2613,0)),"")</f>
        <v/>
      </c>
      <c r="AY2613" s="22" t="str">
        <f aca="false">IF(OR(IFERROR(AND(W2613&lt;&gt;"",Y2613&lt;&gt;"",Y2613-W2613&gt;Resumen!$B$8),FALSE()),IFERROR(AND(X2613&lt;&gt;"",Y2613&lt;&gt;"",Y2613-X2613&gt;Resumen!$B$8),FALSE())),TRIM("Lays tiene mayor markup que "&amp;IF(IFERROR(AND(W2613&lt;&gt;"",Y2613&lt;&gt;"",Y2613-W2613&gt;Resumen!$B$8),FALSE()),"Quento ","")&amp;IF(IFERROR(AND(X2613&lt;&gt;"",Y2613&lt;&gt;"",Y2613-X2613&gt;Resumen!$B$8),FALSE()),"Julicroc ","")&amp;"en este PDV"),"")</f>
        <v/>
      </c>
      <c r="AZ2613" s="22" t="str">
        <f aca="false">IF(COUNTIF('Plan Pehuamar - Lista'!$A$2:$A$167,A2613)&gt;0,"Sí","No")</f>
        <v>No</v>
      </c>
      <c r="BA2613" s="22" t="str">
        <f aca="false">IF(COUNTIF('Plan Combo 9+1'!$A$2:$A$226,A2613)&gt;0,"Sí","No")</f>
        <v>Sí</v>
      </c>
      <c r="BB2613" s="22" t="str">
        <f aca="false">IF(AH2613="","No",IF(BA2613="Sí",IF((AO2613-AH2613)&gt;Resumen!$B$6,"Sí","No"),IF((AO2613-AH2613)&gt;=Resumen!$B$132,"Sí","No")))</f>
        <v>No</v>
      </c>
      <c r="BC2613" s="22" t="str">
        <f aca="false">IF(AND(N2613="Sí",AL2613="Sí",AI2613=0),"Sí","No")</f>
        <v>No</v>
      </c>
      <c r="BD2613" s="22" t="str">
        <f aca="false">IF(COUNTIF('Plan 9+1 (con Pehuamar)'!$A$2:$A$227,A2613)&gt;0,"Sí","No")</f>
        <v>Sí</v>
      </c>
    </row>
    <row r="2614" customFormat="false" ht="15" hidden="false" customHeight="true" outlineLevel="0" collapsed="false">
      <c r="A2614" s="6" t="n">
        <v>201628</v>
      </c>
      <c r="B2614" s="6" t="n">
        <v>16</v>
      </c>
      <c r="C2614" s="6" t="n">
        <v>1604</v>
      </c>
      <c r="D2614" s="6" t="s">
        <v>359</v>
      </c>
      <c r="E2614" s="6" t="s">
        <v>2761</v>
      </c>
      <c r="F2614" s="6" t="s">
        <v>206</v>
      </c>
      <c r="G2614" s="6" t="s">
        <v>130</v>
      </c>
      <c r="H2614" s="6" t="s">
        <v>1715</v>
      </c>
      <c r="I2614" s="27" t="n">
        <v>15</v>
      </c>
      <c r="J2614" s="27" t="n">
        <v>40</v>
      </c>
      <c r="K2614" s="27" t="n">
        <v>14</v>
      </c>
      <c r="L2614" s="28" t="n">
        <f aca="false">I2614+J2614</f>
        <v>55</v>
      </c>
      <c r="M2614" s="28" t="n">
        <f aca="false">L2614+K2614</f>
        <v>69</v>
      </c>
      <c r="N2614" s="22" t="str">
        <f aca="false">IF(I2614&gt;0,"Sí","No")</f>
        <v>Sí</v>
      </c>
      <c r="O2614" s="22" t="str">
        <f aca="false">IF(J2614&gt;0,"Sí","No")</f>
        <v>Sí</v>
      </c>
      <c r="P2614" s="22" t="str">
        <f aca="false">IF(K2614&gt;0,"Sí","No")</f>
        <v>Sí</v>
      </c>
      <c r="Q2614" s="22" t="str">
        <f aca="false">IF(OR(I2614&gt;0,J2614&gt;0),"Sí","No")</f>
        <v>Sí</v>
      </c>
      <c r="R2614" s="27" t="n">
        <v>2000</v>
      </c>
      <c r="S2614" s="27" t="n">
        <v>2800</v>
      </c>
      <c r="T2614" s="27" t="n">
        <v>1200</v>
      </c>
      <c r="U2614" s="27" t="n">
        <v>2000</v>
      </c>
      <c r="V2614" s="27" t="n">
        <v>3500</v>
      </c>
      <c r="W2614" s="12" t="n">
        <f aca="false">IF(AND(I2614&gt;0,R2614&gt;0),(S2614-R2614)/R2614,"")</f>
        <v>0.4</v>
      </c>
      <c r="X2614" s="12" t="n">
        <f aca="false">IF(AND(J2614&gt;0,T2614&gt;0),(U2614-T2614)/T2614,"")</f>
        <v>0.666666666666667</v>
      </c>
      <c r="Y2614" s="12" t="n">
        <f aca="false">IF(AND(K2614&gt;0,V2614&gt;0),(V2614-Resumen!$B$7)/Resumen!$B$7,"")</f>
        <v>0.4</v>
      </c>
      <c r="Z2614" s="28" t="n">
        <f aca="false">IF(AND(K2614&gt;0,I2614&gt;0,V2614&gt;0,S2614&gt;0),V2614-S2614,"")</f>
        <v>700</v>
      </c>
      <c r="AA2614" s="12" t="n">
        <f aca="false">IF(Z2614&lt;&gt;"",Z2614/S2614,"")</f>
        <v>0.25</v>
      </c>
      <c r="AB2614" s="28" t="n">
        <f aca="false">IF(AND(K2614&gt;0,J2614&gt;0,V2614&gt;0,U2614&gt;0),V2614-U2614,"")</f>
        <v>1500</v>
      </c>
      <c r="AC2614" s="12" t="n">
        <f aca="false">IF(AB2614&lt;&gt;"",AB2614/U2614,"")</f>
        <v>0.75</v>
      </c>
      <c r="AD2614" s="27" t="n">
        <v>4</v>
      </c>
      <c r="AE2614" s="27" t="n">
        <v>3</v>
      </c>
      <c r="AF2614" s="27" t="n">
        <v>5</v>
      </c>
      <c r="AG2614" s="28" t="n">
        <f aca="false">AD2614+AE2614+AF2614</f>
        <v>12</v>
      </c>
      <c r="AH2614" s="12" t="n">
        <f aca="false">IF(AG2614&gt;0,AD2614/AG2614,"")</f>
        <v>0.333333333333333</v>
      </c>
      <c r="AI2614" s="27" t="n">
        <v>1</v>
      </c>
      <c r="AJ2614" s="27" t="n">
        <v>1</v>
      </c>
      <c r="AK2614" s="27" t="n">
        <v>1</v>
      </c>
      <c r="AL2614" s="22" t="str">
        <f aca="false">IF(OR(AJ2614&gt;0,AK2614&gt;0),"Sí","No")</f>
        <v>Sí</v>
      </c>
      <c r="AM2614" s="6" t="s">
        <v>198</v>
      </c>
      <c r="AN2614" s="6" t="s">
        <v>198</v>
      </c>
      <c r="AO2614" s="12" t="n">
        <f aca="false">IF(M2614&gt;0,K2614/M2614,"")</f>
        <v>0.202898550724638</v>
      </c>
      <c r="AP2614" s="22" t="str">
        <f aca="false">IF(M2614&gt;=Resumen!$B$5,"Alto","Bajo")</f>
        <v>Alto</v>
      </c>
      <c r="AQ2614" s="22" t="str">
        <f aca="false">IF(AO2614&gt;=Resumen!$B$28,"Alto","Bajo")</f>
        <v>Bajo</v>
      </c>
      <c r="AR2614" s="22" t="str">
        <f aca="false">AP2614&amp;" Potencial / "&amp;AQ2614&amp;" Share"</f>
        <v>Alto Potencial / Bajo Share</v>
      </c>
      <c r="AS2614" s="22" t="str">
        <f aca="false">IF(Q2614="Sí",IF(AO2614&gt;=Resumen!$B$29,"Alto","Bajo"),"")</f>
        <v>Bajo</v>
      </c>
      <c r="AT2614" s="22" t="str">
        <f aca="false">IF(AS2614&lt;&gt;"",AP2614&amp;" Potencial / "&amp;AS2614&amp;" Share","")</f>
        <v>Alto Potencial / Bajo Share</v>
      </c>
      <c r="AU2614" s="22" t="str">
        <f aca="false">IF(AH2614="","Sin dato",IF(AH2614-AO2614&gt;Resumen!$B$6,"Sobre-exhibido",IF(AO2614-AH2614&gt;Resumen!$B$6,"Sub-exhibido","En línea")))</f>
        <v>Sobre-exhibido</v>
      </c>
      <c r="AV2614" s="22" t="n">
        <f aca="false">IF(AT2614="","",IF(AT2614="Alto Potencial / Bajo Share",1,IF(AT2614="Alto Potencial / Alto Share",2,IF(AT2614="Bajo Potencial / Alto Share",3,4))))</f>
        <v>1</v>
      </c>
      <c r="AW2614" s="22" t="str">
        <f aca="false">IF(Q2614="No","Sin competencia directa",IF(AV2614=1,"1 - Foco Conquista (Alto Pot / Bajo Share)",IF(AV2614=2,"2 - Foco Defensa (Alto Pot / Alto Share)",IF(AV2614=3,"3 - Monitoreo (Bajo Pot / Alto Share)","4 - Baja Prioridad (Bajo Pot / Bajo Share)"))))</f>
        <v>1 - Foco Conquista (Alto Pot / Bajo Share)</v>
      </c>
      <c r="AX2614" s="12" t="str">
        <f aca="false">IF(OR(IFERROR(AND(W2614&lt;&gt;"",Y2614&lt;&gt;"",Y2614-W2614&gt;Resumen!$B$8),FALSE()),IFERROR(AND(X2614&lt;&gt;"",Y2614&lt;&gt;"",Y2614-X2614&gt;Resumen!$B$8),FALSE())),MAX(IF(IFERROR(AND(W2614&lt;&gt;"",Y2614&lt;&gt;"",Y2614-W2614&gt;Resumen!$B$8),FALSE()),Y2614-W2614,0),IF(IFERROR(AND(X2614&lt;&gt;"",Y2614&lt;&gt;"",Y2614-X2614&gt;Resumen!$B$8),FALSE()),Y2614-X2614,0)),"")</f>
        <v/>
      </c>
      <c r="AY2614" s="22" t="str">
        <f aca="false">IF(OR(IFERROR(AND(W2614&lt;&gt;"",Y2614&lt;&gt;"",Y2614-W2614&gt;Resumen!$B$8),FALSE()),IFERROR(AND(X2614&lt;&gt;"",Y2614&lt;&gt;"",Y2614-X2614&gt;Resumen!$B$8),FALSE())),TRIM("Lays tiene mayor markup que "&amp;IF(IFERROR(AND(W2614&lt;&gt;"",Y2614&lt;&gt;"",Y2614-W2614&gt;Resumen!$B$8),FALSE()),"Quento ","")&amp;IF(IFERROR(AND(X2614&lt;&gt;"",Y2614&lt;&gt;"",Y2614-X2614&gt;Resumen!$B$8),FALSE()),"Julicroc ","")&amp;"en este PDV"),"")</f>
        <v/>
      </c>
      <c r="AZ2614" s="22" t="str">
        <f aca="false">IF(COUNTIF('Plan Pehuamar - Lista'!$A$2:$A$167,A2614)&gt;0,"Sí","No")</f>
        <v>No</v>
      </c>
      <c r="BA2614" s="22" t="str">
        <f aca="false">IF(COUNTIF('Plan Combo 9+1'!$A$2:$A$226,A2614)&gt;0,"Sí","No")</f>
        <v>No</v>
      </c>
      <c r="BB2614" s="22" t="str">
        <f aca="false">IF(AH2614="","No",IF(BA2614="Sí",IF((AO2614-AH2614)&gt;Resumen!$B$6,"Sí","No"),IF((AO2614-AH2614)&gt;=Resumen!$B$132,"Sí","No")))</f>
        <v>No</v>
      </c>
      <c r="BC2614" s="22" t="str">
        <f aca="false">IF(AND(N2614="Sí",AL2614="Sí",AI2614=0),"Sí","No")</f>
        <v>No</v>
      </c>
      <c r="BD2614" s="22" t="str">
        <f aca="false">IF(COUNTIF('Plan 9+1 (con Pehuamar)'!$A$2:$A$227,A2614)&gt;0,"Sí","No")</f>
        <v>No</v>
      </c>
    </row>
    <row r="2615" customFormat="false" ht="15" hidden="false" customHeight="true" outlineLevel="0" collapsed="false">
      <c r="A2615" s="6" t="n">
        <v>201629</v>
      </c>
      <c r="B2615" s="6" t="n">
        <v>16</v>
      </c>
      <c r="C2615" s="6" t="n">
        <v>1604</v>
      </c>
      <c r="D2615" s="6" t="s">
        <v>359</v>
      </c>
      <c r="E2615" s="6" t="s">
        <v>2753</v>
      </c>
      <c r="F2615" s="6" t="s">
        <v>201</v>
      </c>
      <c r="G2615" s="6" t="s">
        <v>130</v>
      </c>
      <c r="H2615" s="6" t="s">
        <v>1715</v>
      </c>
      <c r="I2615" s="27" t="n">
        <v>15</v>
      </c>
      <c r="J2615" s="27" t="n">
        <v>25</v>
      </c>
      <c r="K2615" s="27" t="n">
        <v>12</v>
      </c>
      <c r="L2615" s="28" t="n">
        <f aca="false">I2615+J2615</f>
        <v>40</v>
      </c>
      <c r="M2615" s="28" t="n">
        <f aca="false">L2615+K2615</f>
        <v>52</v>
      </c>
      <c r="N2615" s="22" t="str">
        <f aca="false">IF(I2615&gt;0,"Sí","No")</f>
        <v>Sí</v>
      </c>
      <c r="O2615" s="22" t="str">
        <f aca="false">IF(J2615&gt;0,"Sí","No")</f>
        <v>Sí</v>
      </c>
      <c r="P2615" s="22" t="str">
        <f aca="false">IF(K2615&gt;0,"Sí","No")</f>
        <v>Sí</v>
      </c>
      <c r="Q2615" s="22" t="str">
        <f aca="false">IF(OR(I2615&gt;0,J2615&gt;0),"Sí","No")</f>
        <v>Sí</v>
      </c>
      <c r="R2615" s="27" t="n">
        <v>2000</v>
      </c>
      <c r="S2615" s="27" t="n">
        <v>2800</v>
      </c>
      <c r="T2615" s="27" t="n">
        <v>1200</v>
      </c>
      <c r="U2615" s="27" t="n">
        <v>1900</v>
      </c>
      <c r="V2615" s="27" t="n">
        <v>3500</v>
      </c>
      <c r="W2615" s="12" t="n">
        <f aca="false">IF(AND(I2615&gt;0,R2615&gt;0),(S2615-R2615)/R2615,"")</f>
        <v>0.4</v>
      </c>
      <c r="X2615" s="12" t="n">
        <f aca="false">IF(AND(J2615&gt;0,T2615&gt;0),(U2615-T2615)/T2615,"")</f>
        <v>0.583333333333333</v>
      </c>
      <c r="Y2615" s="12" t="n">
        <f aca="false">IF(AND(K2615&gt;0,V2615&gt;0),(V2615-Resumen!$B$7)/Resumen!$B$7,"")</f>
        <v>0.4</v>
      </c>
      <c r="Z2615" s="28" t="n">
        <f aca="false">IF(AND(K2615&gt;0,I2615&gt;0,V2615&gt;0,S2615&gt;0),V2615-S2615,"")</f>
        <v>700</v>
      </c>
      <c r="AA2615" s="12" t="n">
        <f aca="false">IF(Z2615&lt;&gt;"",Z2615/S2615,"")</f>
        <v>0.25</v>
      </c>
      <c r="AB2615" s="28" t="n">
        <f aca="false">IF(AND(K2615&gt;0,J2615&gt;0,V2615&gt;0,U2615&gt;0),V2615-U2615,"")</f>
        <v>1600</v>
      </c>
      <c r="AC2615" s="12" t="n">
        <f aca="false">IF(AB2615&lt;&gt;"",AB2615/U2615,"")</f>
        <v>0.842105263157895</v>
      </c>
      <c r="AD2615" s="27" t="n">
        <v>3</v>
      </c>
      <c r="AE2615" s="27" t="n">
        <v>3</v>
      </c>
      <c r="AF2615" s="27" t="n">
        <v>4</v>
      </c>
      <c r="AG2615" s="28" t="n">
        <f aca="false">AD2615+AE2615+AF2615</f>
        <v>10</v>
      </c>
      <c r="AH2615" s="12" t="n">
        <f aca="false">IF(AG2615&gt;0,AD2615/AG2615,"")</f>
        <v>0.3</v>
      </c>
      <c r="AI2615" s="27" t="n">
        <v>1</v>
      </c>
      <c r="AJ2615" s="27" t="n">
        <v>1</v>
      </c>
      <c r="AK2615" s="27" t="n">
        <v>1</v>
      </c>
      <c r="AL2615" s="22" t="str">
        <f aca="false">IF(OR(AJ2615&gt;0,AK2615&gt;0),"Sí","No")</f>
        <v>Sí</v>
      </c>
      <c r="AM2615" s="6" t="s">
        <v>198</v>
      </c>
      <c r="AN2615" s="6" t="s">
        <v>198</v>
      </c>
      <c r="AO2615" s="12" t="n">
        <f aca="false">IF(M2615&gt;0,K2615/M2615,"")</f>
        <v>0.230769230769231</v>
      </c>
      <c r="AP2615" s="22" t="str">
        <f aca="false">IF(M2615&gt;=Resumen!$B$5,"Alto","Bajo")</f>
        <v>Alto</v>
      </c>
      <c r="AQ2615" s="22" t="str">
        <f aca="false">IF(AO2615&gt;=Resumen!$B$28,"Alto","Bajo")</f>
        <v>Bajo</v>
      </c>
      <c r="AR2615" s="22" t="str">
        <f aca="false">AP2615&amp;" Potencial / "&amp;AQ2615&amp;" Share"</f>
        <v>Alto Potencial / Bajo Share</v>
      </c>
      <c r="AS2615" s="22" t="str">
        <f aca="false">IF(Q2615="Sí",IF(AO2615&gt;=Resumen!$B$29,"Alto","Bajo"),"")</f>
        <v>Bajo</v>
      </c>
      <c r="AT2615" s="22" t="str">
        <f aca="false">IF(AS2615&lt;&gt;"",AP2615&amp;" Potencial / "&amp;AS2615&amp;" Share","")</f>
        <v>Alto Potencial / Bajo Share</v>
      </c>
      <c r="AU2615" s="22" t="str">
        <f aca="false">IF(AH2615="","Sin dato",IF(AH2615-AO2615&gt;Resumen!$B$6,"Sobre-exhibido",IF(AO2615-AH2615&gt;Resumen!$B$6,"Sub-exhibido","En línea")))</f>
        <v>Sobre-exhibido</v>
      </c>
      <c r="AV2615" s="22" t="n">
        <f aca="false">IF(AT2615="","",IF(AT2615="Alto Potencial / Bajo Share",1,IF(AT2615="Alto Potencial / Alto Share",2,IF(AT2615="Bajo Potencial / Alto Share",3,4))))</f>
        <v>1</v>
      </c>
      <c r="AW2615" s="22" t="str">
        <f aca="false">IF(Q2615="No","Sin competencia directa",IF(AV2615=1,"1 - Foco Conquista (Alto Pot / Bajo Share)",IF(AV2615=2,"2 - Foco Defensa (Alto Pot / Alto Share)",IF(AV2615=3,"3 - Monitoreo (Bajo Pot / Alto Share)","4 - Baja Prioridad (Bajo Pot / Bajo Share)"))))</f>
        <v>1 - Foco Conquista (Alto Pot / Bajo Share)</v>
      </c>
      <c r="AX2615" s="12" t="str">
        <f aca="false">IF(OR(IFERROR(AND(W2615&lt;&gt;"",Y2615&lt;&gt;"",Y2615-W2615&gt;Resumen!$B$8),FALSE()),IFERROR(AND(X2615&lt;&gt;"",Y2615&lt;&gt;"",Y2615-X2615&gt;Resumen!$B$8),FALSE())),MAX(IF(IFERROR(AND(W2615&lt;&gt;"",Y2615&lt;&gt;"",Y2615-W2615&gt;Resumen!$B$8),FALSE()),Y2615-W2615,0),IF(IFERROR(AND(X2615&lt;&gt;"",Y2615&lt;&gt;"",Y2615-X2615&gt;Resumen!$B$8),FALSE()),Y2615-X2615,0)),"")</f>
        <v/>
      </c>
      <c r="AY2615" s="22" t="str">
        <f aca="false">IF(OR(IFERROR(AND(W2615&lt;&gt;"",Y2615&lt;&gt;"",Y2615-W2615&gt;Resumen!$B$8),FALSE()),IFERROR(AND(X2615&lt;&gt;"",Y2615&lt;&gt;"",Y2615-X2615&gt;Resumen!$B$8),FALSE())),TRIM("Lays tiene mayor markup que "&amp;IF(IFERROR(AND(W2615&lt;&gt;"",Y2615&lt;&gt;"",Y2615-W2615&gt;Resumen!$B$8),FALSE()),"Quento ","")&amp;IF(IFERROR(AND(X2615&lt;&gt;"",Y2615&lt;&gt;"",Y2615-X2615&gt;Resumen!$B$8),FALSE()),"Julicroc ","")&amp;"en este PDV"),"")</f>
        <v/>
      </c>
      <c r="AZ2615" s="22" t="str">
        <f aca="false">IF(COUNTIF('Plan Pehuamar - Lista'!$A$2:$A$167,A2615)&gt;0,"Sí","No")</f>
        <v>No</v>
      </c>
      <c r="BA2615" s="22" t="str">
        <f aca="false">IF(COUNTIF('Plan Combo 9+1'!$A$2:$A$226,A2615)&gt;0,"Sí","No")</f>
        <v>Sí</v>
      </c>
      <c r="BB2615" s="22" t="str">
        <f aca="false">IF(AH2615="","No",IF(BA2615="Sí",IF((AO2615-AH2615)&gt;Resumen!$B$6,"Sí","No"),IF((AO2615-AH2615)&gt;=Resumen!$B$132,"Sí","No")))</f>
        <v>No</v>
      </c>
      <c r="BC2615" s="22" t="str">
        <f aca="false">IF(AND(N2615="Sí",AL2615="Sí",AI2615=0),"Sí","No")</f>
        <v>No</v>
      </c>
      <c r="BD2615" s="22" t="str">
        <f aca="false">IF(COUNTIF('Plan 9+1 (con Pehuamar)'!$A$2:$A$227,A2615)&gt;0,"Sí","No")</f>
        <v>Sí</v>
      </c>
    </row>
    <row r="2616" customFormat="false" ht="15" hidden="false" customHeight="true" outlineLevel="0" collapsed="false">
      <c r="A2616" s="6" t="n">
        <v>202358</v>
      </c>
      <c r="B2616" s="6" t="n">
        <v>16</v>
      </c>
      <c r="C2616" s="6" t="n">
        <v>1604</v>
      </c>
      <c r="D2616" s="6" t="s">
        <v>359</v>
      </c>
      <c r="E2616" s="6" t="s">
        <v>2762</v>
      </c>
      <c r="F2616" s="6" t="s">
        <v>206</v>
      </c>
      <c r="G2616" s="6" t="s">
        <v>130</v>
      </c>
      <c r="H2616" s="6" t="s">
        <v>1715</v>
      </c>
      <c r="I2616" s="27" t="n">
        <v>10</v>
      </c>
      <c r="J2616" s="27" t="n">
        <v>12</v>
      </c>
      <c r="K2616" s="27" t="n">
        <v>4</v>
      </c>
      <c r="L2616" s="28" t="n">
        <f aca="false">I2616+J2616</f>
        <v>22</v>
      </c>
      <c r="M2616" s="28" t="n">
        <f aca="false">L2616+K2616</f>
        <v>26</v>
      </c>
      <c r="N2616" s="22" t="str">
        <f aca="false">IF(I2616&gt;0,"Sí","No")</f>
        <v>Sí</v>
      </c>
      <c r="O2616" s="22" t="str">
        <f aca="false">IF(J2616&gt;0,"Sí","No")</f>
        <v>Sí</v>
      </c>
      <c r="P2616" s="22" t="str">
        <f aca="false">IF(K2616&gt;0,"Sí","No")</f>
        <v>Sí</v>
      </c>
      <c r="Q2616" s="22" t="str">
        <f aca="false">IF(OR(I2616&gt;0,J2616&gt;0),"Sí","No")</f>
        <v>Sí</v>
      </c>
      <c r="R2616" s="27" t="n">
        <v>1750</v>
      </c>
      <c r="S2616" s="27" t="n">
        <v>2500</v>
      </c>
      <c r="T2616" s="27" t="n">
        <v>1200</v>
      </c>
      <c r="U2616" s="27" t="n">
        <v>2000</v>
      </c>
      <c r="V2616" s="27" t="n">
        <v>3500</v>
      </c>
      <c r="W2616" s="12" t="n">
        <f aca="false">IF(AND(I2616&gt;0,R2616&gt;0),(S2616-R2616)/R2616,"")</f>
        <v>0.428571428571429</v>
      </c>
      <c r="X2616" s="12" t="n">
        <f aca="false">IF(AND(J2616&gt;0,T2616&gt;0),(U2616-T2616)/T2616,"")</f>
        <v>0.666666666666667</v>
      </c>
      <c r="Y2616" s="12" t="n">
        <f aca="false">IF(AND(K2616&gt;0,V2616&gt;0),(V2616-Resumen!$B$7)/Resumen!$B$7,"")</f>
        <v>0.4</v>
      </c>
      <c r="Z2616" s="28" t="n">
        <f aca="false">IF(AND(K2616&gt;0,I2616&gt;0,V2616&gt;0,S2616&gt;0),V2616-S2616,"")</f>
        <v>1000</v>
      </c>
      <c r="AA2616" s="12" t="n">
        <f aca="false">IF(Z2616&lt;&gt;"",Z2616/S2616,"")</f>
        <v>0.4</v>
      </c>
      <c r="AB2616" s="28" t="n">
        <f aca="false">IF(AND(K2616&gt;0,J2616&gt;0,V2616&gt;0,U2616&gt;0),V2616-U2616,"")</f>
        <v>1500</v>
      </c>
      <c r="AC2616" s="12" t="n">
        <f aca="false">IF(AB2616&lt;&gt;"",AB2616/U2616,"")</f>
        <v>0.75</v>
      </c>
      <c r="AD2616" s="27" t="n">
        <v>1</v>
      </c>
      <c r="AE2616" s="27" t="n">
        <v>2</v>
      </c>
      <c r="AF2616" s="27" t="n">
        <v>3</v>
      </c>
      <c r="AG2616" s="28" t="n">
        <f aca="false">AD2616+AE2616+AF2616</f>
        <v>6</v>
      </c>
      <c r="AH2616" s="12" t="n">
        <f aca="false">IF(AG2616&gt;0,AD2616/AG2616,"")</f>
        <v>0.166666666666667</v>
      </c>
      <c r="AI2616" s="27" t="n">
        <v>0</v>
      </c>
      <c r="AJ2616" s="27" t="n">
        <v>0</v>
      </c>
      <c r="AK2616" s="27" t="n">
        <v>0</v>
      </c>
      <c r="AL2616" s="22" t="str">
        <f aca="false">IF(OR(AJ2616&gt;0,AK2616&gt;0),"Sí","No")</f>
        <v>No</v>
      </c>
      <c r="AM2616" s="6" t="s">
        <v>198</v>
      </c>
      <c r="AN2616" s="6" t="s">
        <v>198</v>
      </c>
      <c r="AO2616" s="12" t="n">
        <f aca="false">IF(M2616&gt;0,K2616/M2616,"")</f>
        <v>0.153846153846154</v>
      </c>
      <c r="AP2616" s="22" t="str">
        <f aca="false">IF(M2616&gt;=Resumen!$B$5,"Alto","Bajo")</f>
        <v>Bajo</v>
      </c>
      <c r="AQ2616" s="22" t="str">
        <f aca="false">IF(AO2616&gt;=Resumen!$B$28,"Alto","Bajo")</f>
        <v>Bajo</v>
      </c>
      <c r="AR2616" s="22" t="str">
        <f aca="false">AP2616&amp;" Potencial / "&amp;AQ2616&amp;" Share"</f>
        <v>Bajo Potencial / Bajo Share</v>
      </c>
      <c r="AS2616" s="22" t="str">
        <f aca="false">IF(Q2616="Sí",IF(AO2616&gt;=Resumen!$B$29,"Alto","Bajo"),"")</f>
        <v>Bajo</v>
      </c>
      <c r="AT2616" s="22" t="str">
        <f aca="false">IF(AS2616&lt;&gt;"",AP2616&amp;" Potencial / "&amp;AS2616&amp;" Share","")</f>
        <v>Bajo Potencial / Bajo Share</v>
      </c>
      <c r="AU2616" s="22" t="str">
        <f aca="false">IF(AH2616="","Sin dato",IF(AH2616-AO2616&gt;Resumen!$B$6,"Sobre-exhibido",IF(AO2616-AH2616&gt;Resumen!$B$6,"Sub-exhibido","En línea")))</f>
        <v>En línea</v>
      </c>
      <c r="AV2616" s="22" t="n">
        <f aca="false">IF(AT2616="","",IF(AT2616="Alto Potencial / Bajo Share",1,IF(AT2616="Alto Potencial / Alto Share",2,IF(AT2616="Bajo Potencial / Alto Share",3,4))))</f>
        <v>4</v>
      </c>
      <c r="AW2616" s="22" t="str">
        <f aca="false">IF(Q2616="No","Sin competencia directa",IF(AV2616=1,"1 - Foco Conquista (Alto Pot / Bajo Share)",IF(AV2616=2,"2 - Foco Defensa (Alto Pot / Alto Share)",IF(AV2616=3,"3 - Monitoreo (Bajo Pot / Alto Share)","4 - Baja Prioridad (Bajo Pot / Bajo Share)"))))</f>
        <v>4 - Baja Prioridad (Bajo Pot / Bajo Share)</v>
      </c>
      <c r="AX2616" s="12" t="str">
        <f aca="false">IF(OR(IFERROR(AND(W2616&lt;&gt;"",Y2616&lt;&gt;"",Y2616-W2616&gt;Resumen!$B$8),FALSE()),IFERROR(AND(X2616&lt;&gt;"",Y2616&lt;&gt;"",Y2616-X2616&gt;Resumen!$B$8),FALSE())),MAX(IF(IFERROR(AND(W2616&lt;&gt;"",Y2616&lt;&gt;"",Y2616-W2616&gt;Resumen!$B$8),FALSE()),Y2616-W2616,0),IF(IFERROR(AND(X2616&lt;&gt;"",Y2616&lt;&gt;"",Y2616-X2616&gt;Resumen!$B$8),FALSE()),Y2616-X2616,0)),"")</f>
        <v/>
      </c>
      <c r="AY2616" s="22" t="str">
        <f aca="false">IF(OR(IFERROR(AND(W2616&lt;&gt;"",Y2616&lt;&gt;"",Y2616-W2616&gt;Resumen!$B$8),FALSE()),IFERROR(AND(X2616&lt;&gt;"",Y2616&lt;&gt;"",Y2616-X2616&gt;Resumen!$B$8),FALSE())),TRIM("Lays tiene mayor markup que "&amp;IF(IFERROR(AND(W2616&lt;&gt;"",Y2616&lt;&gt;"",Y2616-W2616&gt;Resumen!$B$8),FALSE()),"Quento ","")&amp;IF(IFERROR(AND(X2616&lt;&gt;"",Y2616&lt;&gt;"",Y2616-X2616&gt;Resumen!$B$8),FALSE()),"Julicroc ","")&amp;"en este PDV"),"")</f>
        <v/>
      </c>
      <c r="AZ2616" s="22" t="str">
        <f aca="false">IF(COUNTIF('Plan Pehuamar - Lista'!$A$2:$A$167,A2616)&gt;0,"Sí","No")</f>
        <v>No</v>
      </c>
      <c r="BA2616" s="22" t="str">
        <f aca="false">IF(COUNTIF('Plan Combo 9+1'!$A$2:$A$226,A2616)&gt;0,"Sí","No")</f>
        <v>No</v>
      </c>
      <c r="BB2616" s="22" t="str">
        <f aca="false">IF(AH2616="","No",IF(BA2616="Sí",IF((AO2616-AH2616)&gt;Resumen!$B$6,"Sí","No"),IF((AO2616-AH2616)&gt;=Resumen!$B$132,"Sí","No")))</f>
        <v>No</v>
      </c>
      <c r="BC2616" s="22" t="str">
        <f aca="false">IF(AND(N2616="Sí",AL2616="Sí",AI2616=0),"Sí","No")</f>
        <v>No</v>
      </c>
      <c r="BD2616" s="22" t="str">
        <f aca="false">IF(COUNTIF('Plan 9+1 (con Pehuamar)'!$A$2:$A$227,A2616)&gt;0,"Sí","No")</f>
        <v>No</v>
      </c>
    </row>
    <row r="2617" customFormat="false" ht="15" hidden="false" customHeight="true" outlineLevel="0" collapsed="false">
      <c r="A2617" s="6" t="n">
        <v>202379</v>
      </c>
      <c r="B2617" s="6" t="n">
        <v>16</v>
      </c>
      <c r="C2617" s="6" t="n">
        <v>1604</v>
      </c>
      <c r="D2617" s="6" t="s">
        <v>359</v>
      </c>
      <c r="E2617" s="6" t="s">
        <v>2763</v>
      </c>
      <c r="F2617" s="6" t="s">
        <v>196</v>
      </c>
      <c r="G2617" s="6" t="s">
        <v>130</v>
      </c>
      <c r="H2617" s="6" t="s">
        <v>1715</v>
      </c>
      <c r="I2617" s="27" t="n">
        <v>10</v>
      </c>
      <c r="J2617" s="27" t="n">
        <v>30</v>
      </c>
      <c r="K2617" s="27" t="n">
        <v>12</v>
      </c>
      <c r="L2617" s="28" t="n">
        <f aca="false">I2617+J2617</f>
        <v>40</v>
      </c>
      <c r="M2617" s="28" t="n">
        <f aca="false">L2617+K2617</f>
        <v>52</v>
      </c>
      <c r="N2617" s="22" t="str">
        <f aca="false">IF(I2617&gt;0,"Sí","No")</f>
        <v>Sí</v>
      </c>
      <c r="O2617" s="22" t="str">
        <f aca="false">IF(J2617&gt;0,"Sí","No")</f>
        <v>Sí</v>
      </c>
      <c r="P2617" s="22" t="str">
        <f aca="false">IF(K2617&gt;0,"Sí","No")</f>
        <v>Sí</v>
      </c>
      <c r="Q2617" s="22" t="str">
        <f aca="false">IF(OR(I2617&gt;0,J2617&gt;0),"Sí","No")</f>
        <v>Sí</v>
      </c>
      <c r="R2617" s="27" t="n">
        <v>2000</v>
      </c>
      <c r="S2617" s="27" t="n">
        <v>2800</v>
      </c>
      <c r="T2617" s="27" t="n">
        <v>1300</v>
      </c>
      <c r="U2617" s="27" t="n">
        <v>2000</v>
      </c>
      <c r="V2617" s="27" t="n">
        <v>3500</v>
      </c>
      <c r="W2617" s="12" t="n">
        <f aca="false">IF(AND(I2617&gt;0,R2617&gt;0),(S2617-R2617)/R2617,"")</f>
        <v>0.4</v>
      </c>
      <c r="X2617" s="12" t="n">
        <f aca="false">IF(AND(J2617&gt;0,T2617&gt;0),(U2617-T2617)/T2617,"")</f>
        <v>0.538461538461538</v>
      </c>
      <c r="Y2617" s="12" t="n">
        <f aca="false">IF(AND(K2617&gt;0,V2617&gt;0),(V2617-Resumen!$B$7)/Resumen!$B$7,"")</f>
        <v>0.4</v>
      </c>
      <c r="Z2617" s="28" t="n">
        <f aca="false">IF(AND(K2617&gt;0,I2617&gt;0,V2617&gt;0,S2617&gt;0),V2617-S2617,"")</f>
        <v>700</v>
      </c>
      <c r="AA2617" s="12" t="n">
        <f aca="false">IF(Z2617&lt;&gt;"",Z2617/S2617,"")</f>
        <v>0.25</v>
      </c>
      <c r="AB2617" s="28" t="n">
        <f aca="false">IF(AND(K2617&gt;0,J2617&gt;0,V2617&gt;0,U2617&gt;0),V2617-U2617,"")</f>
        <v>1500</v>
      </c>
      <c r="AC2617" s="12" t="n">
        <f aca="false">IF(AB2617&lt;&gt;"",AB2617/U2617,"")</f>
        <v>0.75</v>
      </c>
      <c r="AD2617" s="27" t="n">
        <v>4</v>
      </c>
      <c r="AE2617" s="27" t="n">
        <v>3</v>
      </c>
      <c r="AF2617" s="27" t="n">
        <v>4</v>
      </c>
      <c r="AG2617" s="28" t="n">
        <f aca="false">AD2617+AE2617+AF2617</f>
        <v>11</v>
      </c>
      <c r="AH2617" s="12" t="n">
        <f aca="false">IF(AG2617&gt;0,AD2617/AG2617,"")</f>
        <v>0.363636363636364</v>
      </c>
      <c r="AI2617" s="27" t="n">
        <v>1</v>
      </c>
      <c r="AJ2617" s="27" t="n">
        <v>1</v>
      </c>
      <c r="AK2617" s="27" t="n">
        <v>0</v>
      </c>
      <c r="AL2617" s="22" t="str">
        <f aca="false">IF(OR(AJ2617&gt;0,AK2617&gt;0),"Sí","No")</f>
        <v>Sí</v>
      </c>
      <c r="AM2617" s="6" t="s">
        <v>198</v>
      </c>
      <c r="AN2617" s="6" t="s">
        <v>198</v>
      </c>
      <c r="AO2617" s="12" t="n">
        <f aca="false">IF(M2617&gt;0,K2617/M2617,"")</f>
        <v>0.230769230769231</v>
      </c>
      <c r="AP2617" s="22" t="str">
        <f aca="false">IF(M2617&gt;=Resumen!$B$5,"Alto","Bajo")</f>
        <v>Alto</v>
      </c>
      <c r="AQ2617" s="22" t="str">
        <f aca="false">IF(AO2617&gt;=Resumen!$B$28,"Alto","Bajo")</f>
        <v>Bajo</v>
      </c>
      <c r="AR2617" s="22" t="str">
        <f aca="false">AP2617&amp;" Potencial / "&amp;AQ2617&amp;" Share"</f>
        <v>Alto Potencial / Bajo Share</v>
      </c>
      <c r="AS2617" s="22" t="str">
        <f aca="false">IF(Q2617="Sí",IF(AO2617&gt;=Resumen!$B$29,"Alto","Bajo"),"")</f>
        <v>Bajo</v>
      </c>
      <c r="AT2617" s="22" t="str">
        <f aca="false">IF(AS2617&lt;&gt;"",AP2617&amp;" Potencial / "&amp;AS2617&amp;" Share","")</f>
        <v>Alto Potencial / Bajo Share</v>
      </c>
      <c r="AU2617" s="22" t="str">
        <f aca="false">IF(AH2617="","Sin dato",IF(AH2617-AO2617&gt;Resumen!$B$6,"Sobre-exhibido",IF(AO2617-AH2617&gt;Resumen!$B$6,"Sub-exhibido","En línea")))</f>
        <v>Sobre-exhibido</v>
      </c>
      <c r="AV2617" s="22" t="n">
        <f aca="false">IF(AT2617="","",IF(AT2617="Alto Potencial / Bajo Share",1,IF(AT2617="Alto Potencial / Alto Share",2,IF(AT2617="Bajo Potencial / Alto Share",3,4))))</f>
        <v>1</v>
      </c>
      <c r="AW2617" s="22" t="str">
        <f aca="false">IF(Q2617="No","Sin competencia directa",IF(AV2617=1,"1 - Foco Conquista (Alto Pot / Bajo Share)",IF(AV2617=2,"2 - Foco Defensa (Alto Pot / Alto Share)",IF(AV2617=3,"3 - Monitoreo (Bajo Pot / Alto Share)","4 - Baja Prioridad (Bajo Pot / Bajo Share)"))))</f>
        <v>1 - Foco Conquista (Alto Pot / Bajo Share)</v>
      </c>
      <c r="AX2617" s="12" t="str">
        <f aca="false">IF(OR(IFERROR(AND(W2617&lt;&gt;"",Y2617&lt;&gt;"",Y2617-W2617&gt;Resumen!$B$8),FALSE()),IFERROR(AND(X2617&lt;&gt;"",Y2617&lt;&gt;"",Y2617-X2617&gt;Resumen!$B$8),FALSE())),MAX(IF(IFERROR(AND(W2617&lt;&gt;"",Y2617&lt;&gt;"",Y2617-W2617&gt;Resumen!$B$8),FALSE()),Y2617-W2617,0),IF(IFERROR(AND(X2617&lt;&gt;"",Y2617&lt;&gt;"",Y2617-X2617&gt;Resumen!$B$8),FALSE()),Y2617-X2617,0)),"")</f>
        <v/>
      </c>
      <c r="AY2617" s="22" t="str">
        <f aca="false">IF(OR(IFERROR(AND(W2617&lt;&gt;"",Y2617&lt;&gt;"",Y2617-W2617&gt;Resumen!$B$8),FALSE()),IFERROR(AND(X2617&lt;&gt;"",Y2617&lt;&gt;"",Y2617-X2617&gt;Resumen!$B$8),FALSE())),TRIM("Lays tiene mayor markup que "&amp;IF(IFERROR(AND(W2617&lt;&gt;"",Y2617&lt;&gt;"",Y2617-W2617&gt;Resumen!$B$8),FALSE()),"Quento ","")&amp;IF(IFERROR(AND(X2617&lt;&gt;"",Y2617&lt;&gt;"",Y2617-X2617&gt;Resumen!$B$8),FALSE()),"Julicroc ","")&amp;"en este PDV"),"")</f>
        <v/>
      </c>
      <c r="AZ2617" s="22" t="str">
        <f aca="false">IF(COUNTIF('Plan Pehuamar - Lista'!$A$2:$A$167,A2617)&gt;0,"Sí","No")</f>
        <v>No</v>
      </c>
      <c r="BA2617" s="22" t="str">
        <f aca="false">IF(COUNTIF('Plan Combo 9+1'!$A$2:$A$226,A2617)&gt;0,"Sí","No")</f>
        <v>No</v>
      </c>
      <c r="BB2617" s="22" t="str">
        <f aca="false">IF(AH2617="","No",IF(BA2617="Sí",IF((AO2617-AH2617)&gt;Resumen!$B$6,"Sí","No"),IF((AO2617-AH2617)&gt;=Resumen!$B$132,"Sí","No")))</f>
        <v>No</v>
      </c>
      <c r="BC2617" s="22" t="str">
        <f aca="false">IF(AND(N2617="Sí",AL2617="Sí",AI2617=0),"Sí","No")</f>
        <v>No</v>
      </c>
      <c r="BD2617" s="22" t="str">
        <f aca="false">IF(COUNTIF('Plan 9+1 (con Pehuamar)'!$A$2:$A$227,A2617)&gt;0,"Sí","No")</f>
        <v>No</v>
      </c>
    </row>
    <row r="2618" customFormat="false" ht="15" hidden="false" customHeight="true" outlineLevel="0" collapsed="false">
      <c r="A2618" s="6" t="n">
        <v>202398</v>
      </c>
      <c r="B2618" s="6" t="n">
        <v>16</v>
      </c>
      <c r="C2618" s="6" t="n">
        <v>1604</v>
      </c>
      <c r="D2618" s="6" t="s">
        <v>359</v>
      </c>
      <c r="E2618" s="6" t="s">
        <v>2764</v>
      </c>
      <c r="F2618" s="6" t="s">
        <v>196</v>
      </c>
      <c r="G2618" s="6" t="s">
        <v>130</v>
      </c>
      <c r="H2618" s="6" t="s">
        <v>1715</v>
      </c>
      <c r="I2618" s="27" t="n">
        <v>12</v>
      </c>
      <c r="J2618" s="27" t="n">
        <v>25</v>
      </c>
      <c r="K2618" s="27" t="n">
        <v>10</v>
      </c>
      <c r="L2618" s="28" t="n">
        <f aca="false">I2618+J2618</f>
        <v>37</v>
      </c>
      <c r="M2618" s="28" t="n">
        <f aca="false">L2618+K2618</f>
        <v>47</v>
      </c>
      <c r="N2618" s="22" t="str">
        <f aca="false">IF(I2618&gt;0,"Sí","No")</f>
        <v>Sí</v>
      </c>
      <c r="O2618" s="22" t="str">
        <f aca="false">IF(J2618&gt;0,"Sí","No")</f>
        <v>Sí</v>
      </c>
      <c r="P2618" s="22" t="str">
        <f aca="false">IF(K2618&gt;0,"Sí","No")</f>
        <v>Sí</v>
      </c>
      <c r="Q2618" s="22" t="str">
        <f aca="false">IF(OR(I2618&gt;0,J2618&gt;0),"Sí","No")</f>
        <v>Sí</v>
      </c>
      <c r="R2618" s="27" t="n">
        <v>2000</v>
      </c>
      <c r="S2618" s="27" t="n">
        <v>2800</v>
      </c>
      <c r="T2618" s="27" t="n">
        <v>1200</v>
      </c>
      <c r="U2618" s="27" t="n">
        <v>1900</v>
      </c>
      <c r="V2618" s="27" t="n">
        <v>3500</v>
      </c>
      <c r="W2618" s="12" t="n">
        <f aca="false">IF(AND(I2618&gt;0,R2618&gt;0),(S2618-R2618)/R2618,"")</f>
        <v>0.4</v>
      </c>
      <c r="X2618" s="12" t="n">
        <f aca="false">IF(AND(J2618&gt;0,T2618&gt;0),(U2618-T2618)/T2618,"")</f>
        <v>0.583333333333333</v>
      </c>
      <c r="Y2618" s="12" t="n">
        <f aca="false">IF(AND(K2618&gt;0,V2618&gt;0),(V2618-Resumen!$B$7)/Resumen!$B$7,"")</f>
        <v>0.4</v>
      </c>
      <c r="Z2618" s="28" t="n">
        <f aca="false">IF(AND(K2618&gt;0,I2618&gt;0,V2618&gt;0,S2618&gt;0),V2618-S2618,"")</f>
        <v>700</v>
      </c>
      <c r="AA2618" s="12" t="n">
        <f aca="false">IF(Z2618&lt;&gt;"",Z2618/S2618,"")</f>
        <v>0.25</v>
      </c>
      <c r="AB2618" s="28" t="n">
        <f aca="false">IF(AND(K2618&gt;0,J2618&gt;0,V2618&gt;0,U2618&gt;0),V2618-U2618,"")</f>
        <v>1600</v>
      </c>
      <c r="AC2618" s="12" t="n">
        <f aca="false">IF(AB2618&lt;&gt;"",AB2618/U2618,"")</f>
        <v>0.842105263157895</v>
      </c>
      <c r="AD2618" s="27" t="n">
        <v>3</v>
      </c>
      <c r="AE2618" s="27" t="n">
        <v>3</v>
      </c>
      <c r="AF2618" s="27" t="n">
        <v>5</v>
      </c>
      <c r="AG2618" s="28" t="n">
        <f aca="false">AD2618+AE2618+AF2618</f>
        <v>11</v>
      </c>
      <c r="AH2618" s="12" t="n">
        <f aca="false">IF(AG2618&gt;0,AD2618/AG2618,"")</f>
        <v>0.272727272727273</v>
      </c>
      <c r="AI2618" s="27" t="n">
        <v>1</v>
      </c>
      <c r="AJ2618" s="27" t="n">
        <v>1</v>
      </c>
      <c r="AK2618" s="27" t="n">
        <v>1</v>
      </c>
      <c r="AL2618" s="22" t="str">
        <f aca="false">IF(OR(AJ2618&gt;0,AK2618&gt;0),"Sí","No")</f>
        <v>Sí</v>
      </c>
      <c r="AM2618" s="6" t="s">
        <v>198</v>
      </c>
      <c r="AN2618" s="6" t="s">
        <v>198</v>
      </c>
      <c r="AO2618" s="12" t="n">
        <f aca="false">IF(M2618&gt;0,K2618/M2618,"")</f>
        <v>0.212765957446809</v>
      </c>
      <c r="AP2618" s="22" t="str">
        <f aca="false">IF(M2618&gt;=Resumen!$B$5,"Alto","Bajo")</f>
        <v>Alto</v>
      </c>
      <c r="AQ2618" s="22" t="str">
        <f aca="false">IF(AO2618&gt;=Resumen!$B$28,"Alto","Bajo")</f>
        <v>Bajo</v>
      </c>
      <c r="AR2618" s="22" t="str">
        <f aca="false">AP2618&amp;" Potencial / "&amp;AQ2618&amp;" Share"</f>
        <v>Alto Potencial / Bajo Share</v>
      </c>
      <c r="AS2618" s="22" t="str">
        <f aca="false">IF(Q2618="Sí",IF(AO2618&gt;=Resumen!$B$29,"Alto","Bajo"),"")</f>
        <v>Bajo</v>
      </c>
      <c r="AT2618" s="22" t="str">
        <f aca="false">IF(AS2618&lt;&gt;"",AP2618&amp;" Potencial / "&amp;AS2618&amp;" Share","")</f>
        <v>Alto Potencial / Bajo Share</v>
      </c>
      <c r="AU2618" s="22" t="str">
        <f aca="false">IF(AH2618="","Sin dato",IF(AH2618-AO2618&gt;Resumen!$B$6,"Sobre-exhibido",IF(AO2618-AH2618&gt;Resumen!$B$6,"Sub-exhibido","En línea")))</f>
        <v>Sobre-exhibido</v>
      </c>
      <c r="AV2618" s="22" t="n">
        <f aca="false">IF(AT2618="","",IF(AT2618="Alto Potencial / Bajo Share",1,IF(AT2618="Alto Potencial / Alto Share",2,IF(AT2618="Bajo Potencial / Alto Share",3,4))))</f>
        <v>1</v>
      </c>
      <c r="AW2618" s="22" t="str">
        <f aca="false">IF(Q2618="No","Sin competencia directa",IF(AV2618=1,"1 - Foco Conquista (Alto Pot / Bajo Share)",IF(AV2618=2,"2 - Foco Defensa (Alto Pot / Alto Share)",IF(AV2618=3,"3 - Monitoreo (Bajo Pot / Alto Share)","4 - Baja Prioridad (Bajo Pot / Bajo Share)"))))</f>
        <v>1 - Foco Conquista (Alto Pot / Bajo Share)</v>
      </c>
      <c r="AX2618" s="12" t="str">
        <f aca="false">IF(OR(IFERROR(AND(W2618&lt;&gt;"",Y2618&lt;&gt;"",Y2618-W2618&gt;Resumen!$B$8),FALSE()),IFERROR(AND(X2618&lt;&gt;"",Y2618&lt;&gt;"",Y2618-X2618&gt;Resumen!$B$8),FALSE())),MAX(IF(IFERROR(AND(W2618&lt;&gt;"",Y2618&lt;&gt;"",Y2618-W2618&gt;Resumen!$B$8),FALSE()),Y2618-W2618,0),IF(IFERROR(AND(X2618&lt;&gt;"",Y2618&lt;&gt;"",Y2618-X2618&gt;Resumen!$B$8),FALSE()),Y2618-X2618,0)),"")</f>
        <v/>
      </c>
      <c r="AY2618" s="22" t="str">
        <f aca="false">IF(OR(IFERROR(AND(W2618&lt;&gt;"",Y2618&lt;&gt;"",Y2618-W2618&gt;Resumen!$B$8),FALSE()),IFERROR(AND(X2618&lt;&gt;"",Y2618&lt;&gt;"",Y2618-X2618&gt;Resumen!$B$8),FALSE())),TRIM("Lays tiene mayor markup que "&amp;IF(IFERROR(AND(W2618&lt;&gt;"",Y2618&lt;&gt;"",Y2618-W2618&gt;Resumen!$B$8),FALSE()),"Quento ","")&amp;IF(IFERROR(AND(X2618&lt;&gt;"",Y2618&lt;&gt;"",Y2618-X2618&gt;Resumen!$B$8),FALSE()),"Julicroc ","")&amp;"en este PDV"),"")</f>
        <v/>
      </c>
      <c r="AZ2618" s="22" t="str">
        <f aca="false">IF(COUNTIF('Plan Pehuamar - Lista'!$A$2:$A$167,A2618)&gt;0,"Sí","No")</f>
        <v>No</v>
      </c>
      <c r="BA2618" s="22" t="str">
        <f aca="false">IF(COUNTIF('Plan Combo 9+1'!$A$2:$A$226,A2618)&gt;0,"Sí","No")</f>
        <v>No</v>
      </c>
      <c r="BB2618" s="22" t="str">
        <f aca="false">IF(AH2618="","No",IF(BA2618="Sí",IF((AO2618-AH2618)&gt;Resumen!$B$6,"Sí","No"),IF((AO2618-AH2618)&gt;=Resumen!$B$132,"Sí","No")))</f>
        <v>No</v>
      </c>
      <c r="BC2618" s="22" t="str">
        <f aca="false">IF(AND(N2618="Sí",AL2618="Sí",AI2618=0),"Sí","No")</f>
        <v>No</v>
      </c>
      <c r="BD2618" s="22" t="str">
        <f aca="false">IF(COUNTIF('Plan 9+1 (con Pehuamar)'!$A$2:$A$227,A2618)&gt;0,"Sí","No")</f>
        <v>Sí</v>
      </c>
    </row>
    <row r="2619" customFormat="false" ht="15" hidden="false" customHeight="true" outlineLevel="0" collapsed="false">
      <c r="A2619" s="6" t="n">
        <v>202407</v>
      </c>
      <c r="B2619" s="6" t="n">
        <v>16</v>
      </c>
      <c r="C2619" s="6" t="n">
        <v>1604</v>
      </c>
      <c r="D2619" s="6" t="s">
        <v>359</v>
      </c>
      <c r="E2619" s="6" t="s">
        <v>2765</v>
      </c>
      <c r="F2619" s="6" t="s">
        <v>196</v>
      </c>
      <c r="G2619" s="6" t="s">
        <v>130</v>
      </c>
      <c r="H2619" s="6" t="s">
        <v>1715</v>
      </c>
      <c r="I2619" s="27" t="n">
        <v>14</v>
      </c>
      <c r="J2619" s="27" t="n">
        <v>25</v>
      </c>
      <c r="K2619" s="27" t="n">
        <v>10</v>
      </c>
      <c r="L2619" s="28" t="n">
        <f aca="false">I2619+J2619</f>
        <v>39</v>
      </c>
      <c r="M2619" s="28" t="n">
        <f aca="false">L2619+K2619</f>
        <v>49</v>
      </c>
      <c r="N2619" s="22" t="str">
        <f aca="false">IF(I2619&gt;0,"Sí","No")</f>
        <v>Sí</v>
      </c>
      <c r="O2619" s="22" t="str">
        <f aca="false">IF(J2619&gt;0,"Sí","No")</f>
        <v>Sí</v>
      </c>
      <c r="P2619" s="22" t="str">
        <f aca="false">IF(K2619&gt;0,"Sí","No")</f>
        <v>Sí</v>
      </c>
      <c r="Q2619" s="22" t="str">
        <f aca="false">IF(OR(I2619&gt;0,J2619&gt;0),"Sí","No")</f>
        <v>Sí</v>
      </c>
      <c r="R2619" s="27" t="n">
        <v>2000</v>
      </c>
      <c r="S2619" s="27" t="n">
        <v>2800</v>
      </c>
      <c r="T2619" s="27" t="n">
        <v>1200</v>
      </c>
      <c r="U2619" s="27" t="n">
        <v>2000</v>
      </c>
      <c r="V2619" s="27" t="n">
        <v>3500</v>
      </c>
      <c r="W2619" s="12" t="n">
        <f aca="false">IF(AND(I2619&gt;0,R2619&gt;0),(S2619-R2619)/R2619,"")</f>
        <v>0.4</v>
      </c>
      <c r="X2619" s="12" t="n">
        <f aca="false">IF(AND(J2619&gt;0,T2619&gt;0),(U2619-T2619)/T2619,"")</f>
        <v>0.666666666666667</v>
      </c>
      <c r="Y2619" s="12" t="n">
        <f aca="false">IF(AND(K2619&gt;0,V2619&gt;0),(V2619-Resumen!$B$7)/Resumen!$B$7,"")</f>
        <v>0.4</v>
      </c>
      <c r="Z2619" s="28" t="n">
        <f aca="false">IF(AND(K2619&gt;0,I2619&gt;0,V2619&gt;0,S2619&gt;0),V2619-S2619,"")</f>
        <v>700</v>
      </c>
      <c r="AA2619" s="12" t="n">
        <f aca="false">IF(Z2619&lt;&gt;"",Z2619/S2619,"")</f>
        <v>0.25</v>
      </c>
      <c r="AB2619" s="28" t="n">
        <f aca="false">IF(AND(K2619&gt;0,J2619&gt;0,V2619&gt;0,U2619&gt;0),V2619-U2619,"")</f>
        <v>1500</v>
      </c>
      <c r="AC2619" s="12" t="n">
        <f aca="false">IF(AB2619&lt;&gt;"",AB2619/U2619,"")</f>
        <v>0.75</v>
      </c>
      <c r="AD2619" s="27" t="n">
        <v>3</v>
      </c>
      <c r="AE2619" s="27" t="n">
        <v>3</v>
      </c>
      <c r="AF2619" s="27" t="n">
        <v>5</v>
      </c>
      <c r="AG2619" s="28" t="n">
        <f aca="false">AD2619+AE2619+AF2619</f>
        <v>11</v>
      </c>
      <c r="AH2619" s="12" t="n">
        <f aca="false">IF(AG2619&gt;0,AD2619/AG2619,"")</f>
        <v>0.272727272727273</v>
      </c>
      <c r="AI2619" s="27" t="n">
        <v>1</v>
      </c>
      <c r="AJ2619" s="27" t="n">
        <v>1</v>
      </c>
      <c r="AK2619" s="27" t="n">
        <v>1</v>
      </c>
      <c r="AL2619" s="22" t="str">
        <f aca="false">IF(OR(AJ2619&gt;0,AK2619&gt;0),"Sí","No")</f>
        <v>Sí</v>
      </c>
      <c r="AM2619" s="6" t="s">
        <v>198</v>
      </c>
      <c r="AN2619" s="6" t="s">
        <v>198</v>
      </c>
      <c r="AO2619" s="12" t="n">
        <f aca="false">IF(M2619&gt;0,K2619/M2619,"")</f>
        <v>0.204081632653061</v>
      </c>
      <c r="AP2619" s="22" t="str">
        <f aca="false">IF(M2619&gt;=Resumen!$B$5,"Alto","Bajo")</f>
        <v>Alto</v>
      </c>
      <c r="AQ2619" s="22" t="str">
        <f aca="false">IF(AO2619&gt;=Resumen!$B$28,"Alto","Bajo")</f>
        <v>Bajo</v>
      </c>
      <c r="AR2619" s="22" t="str">
        <f aca="false">AP2619&amp;" Potencial / "&amp;AQ2619&amp;" Share"</f>
        <v>Alto Potencial / Bajo Share</v>
      </c>
      <c r="AS2619" s="22" t="str">
        <f aca="false">IF(Q2619="Sí",IF(AO2619&gt;=Resumen!$B$29,"Alto","Bajo"),"")</f>
        <v>Bajo</v>
      </c>
      <c r="AT2619" s="22" t="str">
        <f aca="false">IF(AS2619&lt;&gt;"",AP2619&amp;" Potencial / "&amp;AS2619&amp;" Share","")</f>
        <v>Alto Potencial / Bajo Share</v>
      </c>
      <c r="AU2619" s="22" t="str">
        <f aca="false">IF(AH2619="","Sin dato",IF(AH2619-AO2619&gt;Resumen!$B$6,"Sobre-exhibido",IF(AO2619-AH2619&gt;Resumen!$B$6,"Sub-exhibido","En línea")))</f>
        <v>Sobre-exhibido</v>
      </c>
      <c r="AV2619" s="22" t="n">
        <f aca="false">IF(AT2619="","",IF(AT2619="Alto Potencial / Bajo Share",1,IF(AT2619="Alto Potencial / Alto Share",2,IF(AT2619="Bajo Potencial / Alto Share",3,4))))</f>
        <v>1</v>
      </c>
      <c r="AW2619" s="22" t="str">
        <f aca="false">IF(Q2619="No","Sin competencia directa",IF(AV2619=1,"1 - Foco Conquista (Alto Pot / Bajo Share)",IF(AV2619=2,"2 - Foco Defensa (Alto Pot / Alto Share)",IF(AV2619=3,"3 - Monitoreo (Bajo Pot / Alto Share)","4 - Baja Prioridad (Bajo Pot / Bajo Share)"))))</f>
        <v>1 - Foco Conquista (Alto Pot / Bajo Share)</v>
      </c>
      <c r="AX2619" s="12" t="str">
        <f aca="false">IF(OR(IFERROR(AND(W2619&lt;&gt;"",Y2619&lt;&gt;"",Y2619-W2619&gt;Resumen!$B$8),FALSE()),IFERROR(AND(X2619&lt;&gt;"",Y2619&lt;&gt;"",Y2619-X2619&gt;Resumen!$B$8),FALSE())),MAX(IF(IFERROR(AND(W2619&lt;&gt;"",Y2619&lt;&gt;"",Y2619-W2619&gt;Resumen!$B$8),FALSE()),Y2619-W2619,0),IF(IFERROR(AND(X2619&lt;&gt;"",Y2619&lt;&gt;"",Y2619-X2619&gt;Resumen!$B$8),FALSE()),Y2619-X2619,0)),"")</f>
        <v/>
      </c>
      <c r="AY2619" s="22" t="str">
        <f aca="false">IF(OR(IFERROR(AND(W2619&lt;&gt;"",Y2619&lt;&gt;"",Y2619-W2619&gt;Resumen!$B$8),FALSE()),IFERROR(AND(X2619&lt;&gt;"",Y2619&lt;&gt;"",Y2619-X2619&gt;Resumen!$B$8),FALSE())),TRIM("Lays tiene mayor markup que "&amp;IF(IFERROR(AND(W2619&lt;&gt;"",Y2619&lt;&gt;"",Y2619-W2619&gt;Resumen!$B$8),FALSE()),"Quento ","")&amp;IF(IFERROR(AND(X2619&lt;&gt;"",Y2619&lt;&gt;"",Y2619-X2619&gt;Resumen!$B$8),FALSE()),"Julicroc ","")&amp;"en este PDV"),"")</f>
        <v/>
      </c>
      <c r="AZ2619" s="22" t="str">
        <f aca="false">IF(COUNTIF('Plan Pehuamar - Lista'!$A$2:$A$167,A2619)&gt;0,"Sí","No")</f>
        <v>No</v>
      </c>
      <c r="BA2619" s="22" t="str">
        <f aca="false">IF(COUNTIF('Plan Combo 9+1'!$A$2:$A$226,A2619)&gt;0,"Sí","No")</f>
        <v>Sí</v>
      </c>
      <c r="BB2619" s="22" t="str">
        <f aca="false">IF(AH2619="","No",IF(BA2619="Sí",IF((AO2619-AH2619)&gt;Resumen!$B$6,"Sí","No"),IF((AO2619-AH2619)&gt;=Resumen!$B$132,"Sí","No")))</f>
        <v>No</v>
      </c>
      <c r="BC2619" s="22" t="str">
        <f aca="false">IF(AND(N2619="Sí",AL2619="Sí",AI2619=0),"Sí","No")</f>
        <v>No</v>
      </c>
      <c r="BD2619" s="22" t="str">
        <f aca="false">IF(COUNTIF('Plan 9+1 (con Pehuamar)'!$A$2:$A$227,A2619)&gt;0,"Sí","No")</f>
        <v>Sí</v>
      </c>
    </row>
    <row r="2620" customFormat="false" ht="15" hidden="false" customHeight="true" outlineLevel="0" collapsed="false">
      <c r="A2620" s="6" t="n">
        <v>202418</v>
      </c>
      <c r="B2620" s="6" t="n">
        <v>16</v>
      </c>
      <c r="C2620" s="6" t="n">
        <v>1604</v>
      </c>
      <c r="D2620" s="6" t="s">
        <v>359</v>
      </c>
      <c r="E2620" s="6" t="s">
        <v>2766</v>
      </c>
      <c r="F2620" s="6" t="s">
        <v>196</v>
      </c>
      <c r="G2620" s="6" t="s">
        <v>130</v>
      </c>
      <c r="H2620" s="6" t="s">
        <v>1715</v>
      </c>
      <c r="I2620" s="27" t="n">
        <v>10</v>
      </c>
      <c r="J2620" s="27" t="n">
        <v>18</v>
      </c>
      <c r="K2620" s="27" t="n">
        <v>6</v>
      </c>
      <c r="L2620" s="28" t="n">
        <f aca="false">I2620+J2620</f>
        <v>28</v>
      </c>
      <c r="M2620" s="28" t="n">
        <f aca="false">L2620+K2620</f>
        <v>34</v>
      </c>
      <c r="N2620" s="22" t="str">
        <f aca="false">IF(I2620&gt;0,"Sí","No")</f>
        <v>Sí</v>
      </c>
      <c r="O2620" s="22" t="str">
        <f aca="false">IF(J2620&gt;0,"Sí","No")</f>
        <v>Sí</v>
      </c>
      <c r="P2620" s="22" t="str">
        <f aca="false">IF(K2620&gt;0,"Sí","No")</f>
        <v>Sí</v>
      </c>
      <c r="Q2620" s="22" t="str">
        <f aca="false">IF(OR(I2620&gt;0,J2620&gt;0),"Sí","No")</f>
        <v>Sí</v>
      </c>
      <c r="R2620" s="27" t="n">
        <v>1750</v>
      </c>
      <c r="S2620" s="27" t="n">
        <v>2500</v>
      </c>
      <c r="T2620" s="27" t="n">
        <v>1200</v>
      </c>
      <c r="U2620" s="27" t="n">
        <v>2000</v>
      </c>
      <c r="V2620" s="27" t="n">
        <v>3500</v>
      </c>
      <c r="W2620" s="12" t="n">
        <f aca="false">IF(AND(I2620&gt;0,R2620&gt;0),(S2620-R2620)/R2620,"")</f>
        <v>0.428571428571429</v>
      </c>
      <c r="X2620" s="12" t="n">
        <f aca="false">IF(AND(J2620&gt;0,T2620&gt;0),(U2620-T2620)/T2620,"")</f>
        <v>0.666666666666667</v>
      </c>
      <c r="Y2620" s="12" t="n">
        <f aca="false">IF(AND(K2620&gt;0,V2620&gt;0),(V2620-Resumen!$B$7)/Resumen!$B$7,"")</f>
        <v>0.4</v>
      </c>
      <c r="Z2620" s="28" t="n">
        <f aca="false">IF(AND(K2620&gt;0,I2620&gt;0,V2620&gt;0,S2620&gt;0),V2620-S2620,"")</f>
        <v>1000</v>
      </c>
      <c r="AA2620" s="12" t="n">
        <f aca="false">IF(Z2620&lt;&gt;"",Z2620/S2620,"")</f>
        <v>0.4</v>
      </c>
      <c r="AB2620" s="28" t="n">
        <f aca="false">IF(AND(K2620&gt;0,J2620&gt;0,V2620&gt;0,U2620&gt;0),V2620-U2620,"")</f>
        <v>1500</v>
      </c>
      <c r="AC2620" s="12" t="n">
        <f aca="false">IF(AB2620&lt;&gt;"",AB2620/U2620,"")</f>
        <v>0.75</v>
      </c>
      <c r="AD2620" s="27" t="n">
        <v>2</v>
      </c>
      <c r="AE2620" s="27" t="n">
        <v>2</v>
      </c>
      <c r="AF2620" s="27" t="n">
        <v>3</v>
      </c>
      <c r="AG2620" s="28" t="n">
        <f aca="false">AD2620+AE2620+AF2620</f>
        <v>7</v>
      </c>
      <c r="AH2620" s="12" t="n">
        <f aca="false">IF(AG2620&gt;0,AD2620/AG2620,"")</f>
        <v>0.285714285714286</v>
      </c>
      <c r="AI2620" s="27" t="n">
        <v>1</v>
      </c>
      <c r="AJ2620" s="27" t="n">
        <v>0</v>
      </c>
      <c r="AK2620" s="27" t="n">
        <v>1</v>
      </c>
      <c r="AL2620" s="22" t="str">
        <f aca="false">IF(OR(AJ2620&gt;0,AK2620&gt;0),"Sí","No")</f>
        <v>Sí</v>
      </c>
      <c r="AM2620" s="6" t="s">
        <v>198</v>
      </c>
      <c r="AN2620" s="6" t="s">
        <v>198</v>
      </c>
      <c r="AO2620" s="12" t="n">
        <f aca="false">IF(M2620&gt;0,K2620/M2620,"")</f>
        <v>0.176470588235294</v>
      </c>
      <c r="AP2620" s="22" t="str">
        <f aca="false">IF(M2620&gt;=Resumen!$B$5,"Alto","Bajo")</f>
        <v>Bajo</v>
      </c>
      <c r="AQ2620" s="22" t="str">
        <f aca="false">IF(AO2620&gt;=Resumen!$B$28,"Alto","Bajo")</f>
        <v>Bajo</v>
      </c>
      <c r="AR2620" s="22" t="str">
        <f aca="false">AP2620&amp;" Potencial / "&amp;AQ2620&amp;" Share"</f>
        <v>Bajo Potencial / Bajo Share</v>
      </c>
      <c r="AS2620" s="22" t="str">
        <f aca="false">IF(Q2620="Sí",IF(AO2620&gt;=Resumen!$B$29,"Alto","Bajo"),"")</f>
        <v>Bajo</v>
      </c>
      <c r="AT2620" s="22" t="str">
        <f aca="false">IF(AS2620&lt;&gt;"",AP2620&amp;" Potencial / "&amp;AS2620&amp;" Share","")</f>
        <v>Bajo Potencial / Bajo Share</v>
      </c>
      <c r="AU2620" s="22" t="str">
        <f aca="false">IF(AH2620="","Sin dato",IF(AH2620-AO2620&gt;Resumen!$B$6,"Sobre-exhibido",IF(AO2620-AH2620&gt;Resumen!$B$6,"Sub-exhibido","En línea")))</f>
        <v>Sobre-exhibido</v>
      </c>
      <c r="AV2620" s="22" t="n">
        <f aca="false">IF(AT2620="","",IF(AT2620="Alto Potencial / Bajo Share",1,IF(AT2620="Alto Potencial / Alto Share",2,IF(AT2620="Bajo Potencial / Alto Share",3,4))))</f>
        <v>4</v>
      </c>
      <c r="AW2620" s="22" t="str">
        <f aca="false">IF(Q2620="No","Sin competencia directa",IF(AV2620=1,"1 - Foco Conquista (Alto Pot / Bajo Share)",IF(AV2620=2,"2 - Foco Defensa (Alto Pot / Alto Share)",IF(AV2620=3,"3 - Monitoreo (Bajo Pot / Alto Share)","4 - Baja Prioridad (Bajo Pot / Bajo Share)"))))</f>
        <v>4 - Baja Prioridad (Bajo Pot / Bajo Share)</v>
      </c>
      <c r="AX2620" s="12" t="str">
        <f aca="false">IF(OR(IFERROR(AND(W2620&lt;&gt;"",Y2620&lt;&gt;"",Y2620-W2620&gt;Resumen!$B$8),FALSE()),IFERROR(AND(X2620&lt;&gt;"",Y2620&lt;&gt;"",Y2620-X2620&gt;Resumen!$B$8),FALSE())),MAX(IF(IFERROR(AND(W2620&lt;&gt;"",Y2620&lt;&gt;"",Y2620-W2620&gt;Resumen!$B$8),FALSE()),Y2620-W2620,0),IF(IFERROR(AND(X2620&lt;&gt;"",Y2620&lt;&gt;"",Y2620-X2620&gt;Resumen!$B$8),FALSE()),Y2620-X2620,0)),"")</f>
        <v/>
      </c>
      <c r="AY2620" s="22" t="str">
        <f aca="false">IF(OR(IFERROR(AND(W2620&lt;&gt;"",Y2620&lt;&gt;"",Y2620-W2620&gt;Resumen!$B$8),FALSE()),IFERROR(AND(X2620&lt;&gt;"",Y2620&lt;&gt;"",Y2620-X2620&gt;Resumen!$B$8),FALSE())),TRIM("Lays tiene mayor markup que "&amp;IF(IFERROR(AND(W2620&lt;&gt;"",Y2620&lt;&gt;"",Y2620-W2620&gt;Resumen!$B$8),FALSE()),"Quento ","")&amp;IF(IFERROR(AND(X2620&lt;&gt;"",Y2620&lt;&gt;"",Y2620-X2620&gt;Resumen!$B$8),FALSE()),"Julicroc ","")&amp;"en este PDV"),"")</f>
        <v/>
      </c>
      <c r="AZ2620" s="22" t="str">
        <f aca="false">IF(COUNTIF('Plan Pehuamar - Lista'!$A$2:$A$167,A2620)&gt;0,"Sí","No")</f>
        <v>No</v>
      </c>
      <c r="BA2620" s="22" t="str">
        <f aca="false">IF(COUNTIF('Plan Combo 9+1'!$A$2:$A$226,A2620)&gt;0,"Sí","No")</f>
        <v>No</v>
      </c>
      <c r="BB2620" s="22" t="str">
        <f aca="false">IF(AH2620="","No",IF(BA2620="Sí",IF((AO2620-AH2620)&gt;Resumen!$B$6,"Sí","No"),IF((AO2620-AH2620)&gt;=Resumen!$B$132,"Sí","No")))</f>
        <v>No</v>
      </c>
      <c r="BC2620" s="22" t="str">
        <f aca="false">IF(AND(N2620="Sí",AL2620="Sí",AI2620=0),"Sí","No")</f>
        <v>No</v>
      </c>
      <c r="BD2620" s="22" t="str">
        <f aca="false">IF(COUNTIF('Plan 9+1 (con Pehuamar)'!$A$2:$A$227,A2620)&gt;0,"Sí","No")</f>
        <v>No</v>
      </c>
    </row>
    <row r="2621" customFormat="false" ht="15" hidden="false" customHeight="true" outlineLevel="0" collapsed="false">
      <c r="A2621" s="6" t="n">
        <v>202533</v>
      </c>
      <c r="B2621" s="6" t="n">
        <v>16</v>
      </c>
      <c r="C2621" s="6" t="n">
        <v>1604</v>
      </c>
      <c r="D2621" s="6" t="s">
        <v>359</v>
      </c>
      <c r="E2621" s="6" t="s">
        <v>2767</v>
      </c>
      <c r="F2621" s="6" t="s">
        <v>196</v>
      </c>
      <c r="G2621" s="6" t="s">
        <v>130</v>
      </c>
      <c r="H2621" s="6" t="s">
        <v>1715</v>
      </c>
      <c r="I2621" s="27" t="n">
        <v>10</v>
      </c>
      <c r="J2621" s="27" t="n">
        <v>25</v>
      </c>
      <c r="K2621" s="27" t="n">
        <v>8</v>
      </c>
      <c r="L2621" s="28" t="n">
        <f aca="false">I2621+J2621</f>
        <v>35</v>
      </c>
      <c r="M2621" s="28" t="n">
        <f aca="false">L2621+K2621</f>
        <v>43</v>
      </c>
      <c r="N2621" s="22" t="str">
        <f aca="false">IF(I2621&gt;0,"Sí","No")</f>
        <v>Sí</v>
      </c>
      <c r="O2621" s="22" t="str">
        <f aca="false">IF(J2621&gt;0,"Sí","No")</f>
        <v>Sí</v>
      </c>
      <c r="P2621" s="22" t="str">
        <f aca="false">IF(K2621&gt;0,"Sí","No")</f>
        <v>Sí</v>
      </c>
      <c r="Q2621" s="22" t="str">
        <f aca="false">IF(OR(I2621&gt;0,J2621&gt;0),"Sí","No")</f>
        <v>Sí</v>
      </c>
      <c r="R2621" s="27" t="n">
        <v>1750</v>
      </c>
      <c r="S2621" s="27" t="n">
        <v>2500</v>
      </c>
      <c r="T2621" s="27" t="n">
        <v>1200</v>
      </c>
      <c r="U2621" s="27" t="n">
        <v>1900</v>
      </c>
      <c r="V2621" s="27" t="n">
        <v>3500</v>
      </c>
      <c r="W2621" s="12" t="n">
        <f aca="false">IF(AND(I2621&gt;0,R2621&gt;0),(S2621-R2621)/R2621,"")</f>
        <v>0.428571428571429</v>
      </c>
      <c r="X2621" s="12" t="n">
        <f aca="false">IF(AND(J2621&gt;0,T2621&gt;0),(U2621-T2621)/T2621,"")</f>
        <v>0.583333333333333</v>
      </c>
      <c r="Y2621" s="12" t="n">
        <f aca="false">IF(AND(K2621&gt;0,V2621&gt;0),(V2621-Resumen!$B$7)/Resumen!$B$7,"")</f>
        <v>0.4</v>
      </c>
      <c r="Z2621" s="28" t="n">
        <f aca="false">IF(AND(K2621&gt;0,I2621&gt;0,V2621&gt;0,S2621&gt;0),V2621-S2621,"")</f>
        <v>1000</v>
      </c>
      <c r="AA2621" s="12" t="n">
        <f aca="false">IF(Z2621&lt;&gt;"",Z2621/S2621,"")</f>
        <v>0.4</v>
      </c>
      <c r="AB2621" s="28" t="n">
        <f aca="false">IF(AND(K2621&gt;0,J2621&gt;0,V2621&gt;0,U2621&gt;0),V2621-U2621,"")</f>
        <v>1600</v>
      </c>
      <c r="AC2621" s="12" t="n">
        <f aca="false">IF(AB2621&lt;&gt;"",AB2621/U2621,"")</f>
        <v>0.842105263157895</v>
      </c>
      <c r="AD2621" s="27" t="n">
        <v>2</v>
      </c>
      <c r="AE2621" s="27" t="n">
        <v>2</v>
      </c>
      <c r="AF2621" s="27" t="n">
        <v>5</v>
      </c>
      <c r="AG2621" s="28" t="n">
        <f aca="false">AD2621+AE2621+AF2621</f>
        <v>9</v>
      </c>
      <c r="AH2621" s="12" t="n">
        <f aca="false">IF(AG2621&gt;0,AD2621/AG2621,"")</f>
        <v>0.222222222222222</v>
      </c>
      <c r="AI2621" s="27" t="n">
        <v>1</v>
      </c>
      <c r="AJ2621" s="27" t="n">
        <v>1</v>
      </c>
      <c r="AK2621" s="27" t="n">
        <v>1</v>
      </c>
      <c r="AL2621" s="22" t="str">
        <f aca="false">IF(OR(AJ2621&gt;0,AK2621&gt;0),"Sí","No")</f>
        <v>Sí</v>
      </c>
      <c r="AM2621" s="6" t="s">
        <v>198</v>
      </c>
      <c r="AN2621" s="6" t="s">
        <v>198</v>
      </c>
      <c r="AO2621" s="12" t="n">
        <f aca="false">IF(M2621&gt;0,K2621/M2621,"")</f>
        <v>0.186046511627907</v>
      </c>
      <c r="AP2621" s="22" t="str">
        <f aca="false">IF(M2621&gt;=Resumen!$B$5,"Alto","Bajo")</f>
        <v>Alto</v>
      </c>
      <c r="AQ2621" s="22" t="str">
        <f aca="false">IF(AO2621&gt;=Resumen!$B$28,"Alto","Bajo")</f>
        <v>Bajo</v>
      </c>
      <c r="AR2621" s="22" t="str">
        <f aca="false">AP2621&amp;" Potencial / "&amp;AQ2621&amp;" Share"</f>
        <v>Alto Potencial / Bajo Share</v>
      </c>
      <c r="AS2621" s="22" t="str">
        <f aca="false">IF(Q2621="Sí",IF(AO2621&gt;=Resumen!$B$29,"Alto","Bajo"),"")</f>
        <v>Bajo</v>
      </c>
      <c r="AT2621" s="22" t="str">
        <f aca="false">IF(AS2621&lt;&gt;"",AP2621&amp;" Potencial / "&amp;AS2621&amp;" Share","")</f>
        <v>Alto Potencial / Bajo Share</v>
      </c>
      <c r="AU2621" s="22" t="str">
        <f aca="false">IF(AH2621="","Sin dato",IF(AH2621-AO2621&gt;Resumen!$B$6,"Sobre-exhibido",IF(AO2621-AH2621&gt;Resumen!$B$6,"Sub-exhibido","En línea")))</f>
        <v>En línea</v>
      </c>
      <c r="AV2621" s="22" t="n">
        <f aca="false">IF(AT2621="","",IF(AT2621="Alto Potencial / Bajo Share",1,IF(AT2621="Alto Potencial / Alto Share",2,IF(AT2621="Bajo Potencial / Alto Share",3,4))))</f>
        <v>1</v>
      </c>
      <c r="AW2621" s="22" t="str">
        <f aca="false">IF(Q2621="No","Sin competencia directa",IF(AV2621=1,"1 - Foco Conquista (Alto Pot / Bajo Share)",IF(AV2621=2,"2 - Foco Defensa (Alto Pot / Alto Share)",IF(AV2621=3,"3 - Monitoreo (Bajo Pot / Alto Share)","4 - Baja Prioridad (Bajo Pot / Bajo Share)"))))</f>
        <v>1 - Foco Conquista (Alto Pot / Bajo Share)</v>
      </c>
      <c r="AX2621" s="12" t="str">
        <f aca="false">IF(OR(IFERROR(AND(W2621&lt;&gt;"",Y2621&lt;&gt;"",Y2621-W2621&gt;Resumen!$B$8),FALSE()),IFERROR(AND(X2621&lt;&gt;"",Y2621&lt;&gt;"",Y2621-X2621&gt;Resumen!$B$8),FALSE())),MAX(IF(IFERROR(AND(W2621&lt;&gt;"",Y2621&lt;&gt;"",Y2621-W2621&gt;Resumen!$B$8),FALSE()),Y2621-W2621,0),IF(IFERROR(AND(X2621&lt;&gt;"",Y2621&lt;&gt;"",Y2621-X2621&gt;Resumen!$B$8),FALSE()),Y2621-X2621,0)),"")</f>
        <v/>
      </c>
      <c r="AY2621" s="22" t="str">
        <f aca="false">IF(OR(IFERROR(AND(W2621&lt;&gt;"",Y2621&lt;&gt;"",Y2621-W2621&gt;Resumen!$B$8),FALSE()),IFERROR(AND(X2621&lt;&gt;"",Y2621&lt;&gt;"",Y2621-X2621&gt;Resumen!$B$8),FALSE())),TRIM("Lays tiene mayor markup que "&amp;IF(IFERROR(AND(W2621&lt;&gt;"",Y2621&lt;&gt;"",Y2621-W2621&gt;Resumen!$B$8),FALSE()),"Quento ","")&amp;IF(IFERROR(AND(X2621&lt;&gt;"",Y2621&lt;&gt;"",Y2621-X2621&gt;Resumen!$B$8),FALSE()),"Julicroc ","")&amp;"en este PDV"),"")</f>
        <v/>
      </c>
      <c r="AZ2621" s="22" t="str">
        <f aca="false">IF(COUNTIF('Plan Pehuamar - Lista'!$A$2:$A$167,A2621)&gt;0,"Sí","No")</f>
        <v>No</v>
      </c>
      <c r="BA2621" s="22" t="str">
        <f aca="false">IF(COUNTIF('Plan Combo 9+1'!$A$2:$A$226,A2621)&gt;0,"Sí","No")</f>
        <v>Sí</v>
      </c>
      <c r="BB2621" s="22" t="str">
        <f aca="false">IF(AH2621="","No",IF(BA2621="Sí",IF((AO2621-AH2621)&gt;Resumen!$B$6,"Sí","No"),IF((AO2621-AH2621)&gt;=Resumen!$B$132,"Sí","No")))</f>
        <v>No</v>
      </c>
      <c r="BC2621" s="22" t="str">
        <f aca="false">IF(AND(N2621="Sí",AL2621="Sí",AI2621=0),"Sí","No")</f>
        <v>No</v>
      </c>
      <c r="BD2621" s="22" t="str">
        <f aca="false">IF(COUNTIF('Plan 9+1 (con Pehuamar)'!$A$2:$A$227,A2621)&gt;0,"Sí","No")</f>
        <v>Sí</v>
      </c>
    </row>
    <row r="2622" customFormat="false" ht="15" hidden="false" customHeight="true" outlineLevel="0" collapsed="false">
      <c r="A2622" s="6" t="n">
        <v>202575</v>
      </c>
      <c r="B2622" s="6" t="n">
        <v>16</v>
      </c>
      <c r="C2622" s="6" t="n">
        <v>1604</v>
      </c>
      <c r="D2622" s="6" t="s">
        <v>359</v>
      </c>
      <c r="E2622" s="6" t="s">
        <v>2768</v>
      </c>
      <c r="F2622" s="6" t="s">
        <v>201</v>
      </c>
      <c r="G2622" s="6" t="s">
        <v>130</v>
      </c>
      <c r="H2622" s="6" t="s">
        <v>1715</v>
      </c>
      <c r="I2622" s="27" t="n">
        <v>0</v>
      </c>
      <c r="J2622" s="27" t="n">
        <v>0</v>
      </c>
      <c r="K2622" s="27" t="n">
        <v>1.9</v>
      </c>
      <c r="L2622" s="28" t="n">
        <f aca="false">I2622+J2622</f>
        <v>0</v>
      </c>
      <c r="M2622" s="28" t="n">
        <f aca="false">L2622+K2622</f>
        <v>1.9</v>
      </c>
      <c r="N2622" s="22" t="str">
        <f aca="false">IF(I2622&gt;0,"Sí","No")</f>
        <v>No</v>
      </c>
      <c r="O2622" s="22" t="str">
        <f aca="false">IF(J2622&gt;0,"Sí","No")</f>
        <v>No</v>
      </c>
      <c r="P2622" s="22" t="str">
        <f aca="false">IF(K2622&gt;0,"Sí","No")</f>
        <v>Sí</v>
      </c>
      <c r="Q2622" s="22" t="str">
        <f aca="false">IF(OR(I2622&gt;0,J2622&gt;0),"Sí","No")</f>
        <v>No</v>
      </c>
      <c r="R2622" s="27"/>
      <c r="S2622" s="27"/>
      <c r="T2622" s="27"/>
      <c r="U2622" s="27"/>
      <c r="V2622" s="27"/>
      <c r="W2622" s="12" t="str">
        <f aca="false">IF(AND(I2622&gt;0,R2622&gt;0),(S2622-R2622)/R2622,"")</f>
        <v/>
      </c>
      <c r="X2622" s="12" t="str">
        <f aca="false">IF(AND(J2622&gt;0,T2622&gt;0),(U2622-T2622)/T2622,"")</f>
        <v/>
      </c>
      <c r="Y2622" s="12" t="str">
        <f aca="false">IF(AND(K2622&gt;0,V2622&gt;0),(V2622-Resumen!$B$7)/Resumen!$B$7,"")</f>
        <v/>
      </c>
      <c r="Z2622" s="28" t="str">
        <f aca="false">IF(AND(K2622&gt;0,I2622&gt;0,V2622&gt;0,S2622&gt;0),V2622-S2622,"")</f>
        <v/>
      </c>
      <c r="AA2622" s="12" t="str">
        <f aca="false">IF(Z2622&lt;&gt;"",Z2622/S2622,"")</f>
        <v/>
      </c>
      <c r="AB2622" s="28" t="str">
        <f aca="false">IF(AND(K2622&gt;0,J2622&gt;0,V2622&gt;0,U2622&gt;0),V2622-U2622,"")</f>
        <v/>
      </c>
      <c r="AC2622" s="12" t="str">
        <f aca="false">IF(AB2622&lt;&gt;"",AB2622/U2622,"")</f>
        <v/>
      </c>
      <c r="AD2622" s="27" t="n">
        <v>0</v>
      </c>
      <c r="AE2622" s="27" t="n">
        <v>0</v>
      </c>
      <c r="AF2622" s="27" t="n">
        <v>0</v>
      </c>
      <c r="AG2622" s="28" t="n">
        <f aca="false">AD2622+AE2622+AF2622</f>
        <v>0</v>
      </c>
      <c r="AH2622" s="12" t="str">
        <f aca="false">IF(AG2622&gt;0,AD2622/AG2622,"")</f>
        <v/>
      </c>
      <c r="AI2622" s="27" t="n">
        <v>0</v>
      </c>
      <c r="AJ2622" s="27" t="n">
        <v>0</v>
      </c>
      <c r="AK2622" s="27" t="n">
        <v>0</v>
      </c>
      <c r="AL2622" s="22" t="str">
        <f aca="false">IF(OR(AJ2622&gt;0,AK2622&gt;0),"Sí","No")</f>
        <v>No</v>
      </c>
      <c r="AM2622" s="6"/>
      <c r="AN2622" s="6"/>
      <c r="AO2622" s="12" t="n">
        <f aca="false">IF(M2622&gt;0,K2622/M2622,"")</f>
        <v>1</v>
      </c>
      <c r="AP2622" s="22" t="str">
        <f aca="false">IF(M2622&gt;=Resumen!$B$5,"Alto","Bajo")</f>
        <v>Bajo</v>
      </c>
      <c r="AQ2622" s="22" t="str">
        <f aca="false">IF(AO2622&gt;=Resumen!$B$28,"Alto","Bajo")</f>
        <v>Alto</v>
      </c>
      <c r="AR2622" s="22" t="str">
        <f aca="false">AP2622&amp;" Potencial / "&amp;AQ2622&amp;" Share"</f>
        <v>Bajo Potencial / Alto Share</v>
      </c>
      <c r="AS2622" s="22" t="str">
        <f aca="false">IF(Q2622="Sí",IF(AO2622&gt;=Resumen!$B$29,"Alto","Bajo"),"")</f>
        <v/>
      </c>
      <c r="AT2622" s="22" t="str">
        <f aca="false">IF(AS2622&lt;&gt;"",AP2622&amp;" Potencial / "&amp;AS2622&amp;" Share","")</f>
        <v/>
      </c>
      <c r="AU2622" s="22" t="str">
        <f aca="false">IF(AH2622="","Sin dato",IF(AH2622-AO2622&gt;Resumen!$B$6,"Sobre-exhibido",IF(AO2622-AH2622&gt;Resumen!$B$6,"Sub-exhibido","En línea")))</f>
        <v>Sin dato</v>
      </c>
      <c r="AV2622" s="22" t="str">
        <f aca="false">IF(AT2622="","",IF(AT2622="Alto Potencial / Bajo Share",1,IF(AT2622="Alto Potencial / Alto Share",2,IF(AT2622="Bajo Potencial / Alto Share",3,4))))</f>
        <v/>
      </c>
      <c r="AW2622" s="22" t="str">
        <f aca="false">IF(Q2622="No","Sin competencia directa",IF(AV2622=1,"1 - Foco Conquista (Alto Pot / Bajo Share)",IF(AV2622=2,"2 - Foco Defensa (Alto Pot / Alto Share)",IF(AV2622=3,"3 - Monitoreo (Bajo Pot / Alto Share)","4 - Baja Prioridad (Bajo Pot / Bajo Share)"))))</f>
        <v>Sin competencia directa</v>
      </c>
      <c r="AX2622" s="12" t="str">
        <f aca="false">IF(OR(IFERROR(AND(W2622&lt;&gt;"",Y2622&lt;&gt;"",Y2622-W2622&gt;Resumen!$B$8),FALSE()),IFERROR(AND(X2622&lt;&gt;"",Y2622&lt;&gt;"",Y2622-X2622&gt;Resumen!$B$8),FALSE())),MAX(IF(IFERROR(AND(W2622&lt;&gt;"",Y2622&lt;&gt;"",Y2622-W2622&gt;Resumen!$B$8),FALSE()),Y2622-W2622,0),IF(IFERROR(AND(X2622&lt;&gt;"",Y2622&lt;&gt;"",Y2622-X2622&gt;Resumen!$B$8),FALSE()),Y2622-X2622,0)),"")</f>
        <v/>
      </c>
      <c r="AY2622" s="22" t="str">
        <f aca="false">IF(OR(IFERROR(AND(W2622&lt;&gt;"",Y2622&lt;&gt;"",Y2622-W2622&gt;Resumen!$B$8),FALSE()),IFERROR(AND(X2622&lt;&gt;"",Y2622&lt;&gt;"",Y2622-X2622&gt;Resumen!$B$8),FALSE())),TRIM("Lays tiene mayor markup que "&amp;IF(IFERROR(AND(W2622&lt;&gt;"",Y2622&lt;&gt;"",Y2622-W2622&gt;Resumen!$B$8),FALSE()),"Quento ","")&amp;IF(IFERROR(AND(X2622&lt;&gt;"",Y2622&lt;&gt;"",Y2622-X2622&gt;Resumen!$B$8),FALSE()),"Julicroc ","")&amp;"en este PDV"),"")</f>
        <v/>
      </c>
      <c r="AZ2622" s="22" t="str">
        <f aca="false">IF(COUNTIF('Plan Pehuamar - Lista'!$A$2:$A$167,A2622)&gt;0,"Sí","No")</f>
        <v>No</v>
      </c>
      <c r="BA2622" s="22" t="str">
        <f aca="false">IF(COUNTIF('Plan Combo 9+1'!$A$2:$A$226,A2622)&gt;0,"Sí","No")</f>
        <v>No</v>
      </c>
      <c r="BB2622" s="22" t="str">
        <f aca="false">IF(AH2622="","No",IF(BA2622="Sí",IF((AO2622-AH2622)&gt;Resumen!$B$6,"Sí","No"),IF((AO2622-AH2622)&gt;=Resumen!$B$132,"Sí","No")))</f>
        <v>No</v>
      </c>
      <c r="BC2622" s="22" t="str">
        <f aca="false">IF(AND(N2622="Sí",AL2622="Sí",AI2622=0),"Sí","No")</f>
        <v>No</v>
      </c>
      <c r="BD2622" s="22" t="str">
        <f aca="false">IF(COUNTIF('Plan 9+1 (con Pehuamar)'!$A$2:$A$227,A2622)&gt;0,"Sí","No")</f>
        <v>No</v>
      </c>
    </row>
    <row r="2623" customFormat="false" ht="15" hidden="false" customHeight="true" outlineLevel="0" collapsed="false">
      <c r="A2623" s="6" t="n">
        <v>202620</v>
      </c>
      <c r="B2623" s="6" t="n">
        <v>16</v>
      </c>
      <c r="C2623" s="6" t="n">
        <v>1604</v>
      </c>
      <c r="D2623" s="6" t="s">
        <v>359</v>
      </c>
      <c r="E2623" s="6" t="s">
        <v>2769</v>
      </c>
      <c r="F2623" s="6" t="s">
        <v>201</v>
      </c>
      <c r="G2623" s="6" t="s">
        <v>130</v>
      </c>
      <c r="H2623" s="6" t="s">
        <v>1715</v>
      </c>
      <c r="I2623" s="27" t="n">
        <v>10</v>
      </c>
      <c r="J2623" s="27" t="n">
        <v>15</v>
      </c>
      <c r="K2623" s="27" t="n">
        <v>0</v>
      </c>
      <c r="L2623" s="28" t="n">
        <f aca="false">I2623+J2623</f>
        <v>25</v>
      </c>
      <c r="M2623" s="28" t="n">
        <f aca="false">L2623+K2623</f>
        <v>25</v>
      </c>
      <c r="N2623" s="22" t="str">
        <f aca="false">IF(I2623&gt;0,"Sí","No")</f>
        <v>Sí</v>
      </c>
      <c r="O2623" s="22" t="str">
        <f aca="false">IF(J2623&gt;0,"Sí","No")</f>
        <v>Sí</v>
      </c>
      <c r="P2623" s="22" t="str">
        <f aca="false">IF(K2623&gt;0,"Sí","No")</f>
        <v>No</v>
      </c>
      <c r="Q2623" s="22" t="str">
        <f aca="false">IF(OR(I2623&gt;0,J2623&gt;0),"Sí","No")</f>
        <v>Sí</v>
      </c>
      <c r="R2623" s="27" t="n">
        <v>1750</v>
      </c>
      <c r="S2623" s="27" t="n">
        <v>2500</v>
      </c>
      <c r="T2623" s="27" t="n">
        <v>1200</v>
      </c>
      <c r="U2623" s="27" t="n">
        <v>2000</v>
      </c>
      <c r="V2623" s="27"/>
      <c r="W2623" s="12" t="n">
        <f aca="false">IF(AND(I2623&gt;0,R2623&gt;0),(S2623-R2623)/R2623,"")</f>
        <v>0.428571428571429</v>
      </c>
      <c r="X2623" s="12" t="n">
        <f aca="false">IF(AND(J2623&gt;0,T2623&gt;0),(U2623-T2623)/T2623,"")</f>
        <v>0.666666666666667</v>
      </c>
      <c r="Y2623" s="12" t="str">
        <f aca="false">IF(AND(K2623&gt;0,V2623&gt;0),(V2623-Resumen!$B$7)/Resumen!$B$7,"")</f>
        <v/>
      </c>
      <c r="Z2623" s="28" t="str">
        <f aca="false">IF(AND(K2623&gt;0,I2623&gt;0,V2623&gt;0,S2623&gt;0),V2623-S2623,"")</f>
        <v/>
      </c>
      <c r="AA2623" s="12" t="str">
        <f aca="false">IF(Z2623&lt;&gt;"",Z2623/S2623,"")</f>
        <v/>
      </c>
      <c r="AB2623" s="28" t="str">
        <f aca="false">IF(AND(K2623&gt;0,J2623&gt;0,V2623&gt;0,U2623&gt;0),V2623-U2623,"")</f>
        <v/>
      </c>
      <c r="AC2623" s="12" t="str">
        <f aca="false">IF(AB2623&lt;&gt;"",AB2623/U2623,"")</f>
        <v/>
      </c>
      <c r="AD2623" s="27" t="n">
        <v>0</v>
      </c>
      <c r="AE2623" s="27" t="n">
        <v>2</v>
      </c>
      <c r="AF2623" s="27" t="n">
        <v>4</v>
      </c>
      <c r="AG2623" s="28" t="n">
        <f aca="false">AD2623+AE2623+AF2623</f>
        <v>6</v>
      </c>
      <c r="AH2623" s="12" t="n">
        <f aca="false">IF(AG2623&gt;0,AD2623/AG2623,"")</f>
        <v>0</v>
      </c>
      <c r="AI2623" s="27" t="n">
        <v>0</v>
      </c>
      <c r="AJ2623" s="27" t="n">
        <v>0</v>
      </c>
      <c r="AK2623" s="27" t="n">
        <v>1</v>
      </c>
      <c r="AL2623" s="22" t="str">
        <f aca="false">IF(OR(AJ2623&gt;0,AK2623&gt;0),"Sí","No")</f>
        <v>Sí</v>
      </c>
      <c r="AM2623" s="6" t="s">
        <v>198</v>
      </c>
      <c r="AN2623" s="6" t="s">
        <v>198</v>
      </c>
      <c r="AO2623" s="12" t="n">
        <f aca="false">IF(M2623&gt;0,K2623/M2623,"")</f>
        <v>0</v>
      </c>
      <c r="AP2623" s="22" t="str">
        <f aca="false">IF(M2623&gt;=Resumen!$B$5,"Alto","Bajo")</f>
        <v>Bajo</v>
      </c>
      <c r="AQ2623" s="22" t="str">
        <f aca="false">IF(AO2623&gt;=Resumen!$B$28,"Alto","Bajo")</f>
        <v>Bajo</v>
      </c>
      <c r="AR2623" s="22" t="str">
        <f aca="false">AP2623&amp;" Potencial / "&amp;AQ2623&amp;" Share"</f>
        <v>Bajo Potencial / Bajo Share</v>
      </c>
      <c r="AS2623" s="22" t="str">
        <f aca="false">IF(Q2623="Sí",IF(AO2623&gt;=Resumen!$B$29,"Alto","Bajo"),"")</f>
        <v>Bajo</v>
      </c>
      <c r="AT2623" s="22" t="str">
        <f aca="false">IF(AS2623&lt;&gt;"",AP2623&amp;" Potencial / "&amp;AS2623&amp;" Share","")</f>
        <v>Bajo Potencial / Bajo Share</v>
      </c>
      <c r="AU2623" s="22" t="str">
        <f aca="false">IF(AH2623="","Sin dato",IF(AH2623-AO2623&gt;Resumen!$B$6,"Sobre-exhibido",IF(AO2623-AH2623&gt;Resumen!$B$6,"Sub-exhibido","En línea")))</f>
        <v>En línea</v>
      </c>
      <c r="AV2623" s="22" t="n">
        <f aca="false">IF(AT2623="","",IF(AT2623="Alto Potencial / Bajo Share",1,IF(AT2623="Alto Potencial / Alto Share",2,IF(AT2623="Bajo Potencial / Alto Share",3,4))))</f>
        <v>4</v>
      </c>
      <c r="AW2623" s="22" t="str">
        <f aca="false">IF(Q2623="No","Sin competencia directa",IF(AV2623=1,"1 - Foco Conquista (Alto Pot / Bajo Share)",IF(AV2623=2,"2 - Foco Defensa (Alto Pot / Alto Share)",IF(AV2623=3,"3 - Monitoreo (Bajo Pot / Alto Share)","4 - Baja Prioridad (Bajo Pot / Bajo Share)"))))</f>
        <v>4 - Baja Prioridad (Bajo Pot / Bajo Share)</v>
      </c>
      <c r="AX2623" s="12" t="str">
        <f aca="false">IF(OR(IFERROR(AND(W2623&lt;&gt;"",Y2623&lt;&gt;"",Y2623-W2623&gt;Resumen!$B$8),FALSE()),IFERROR(AND(X2623&lt;&gt;"",Y2623&lt;&gt;"",Y2623-X2623&gt;Resumen!$B$8),FALSE())),MAX(IF(IFERROR(AND(W2623&lt;&gt;"",Y2623&lt;&gt;"",Y2623-W2623&gt;Resumen!$B$8),FALSE()),Y2623-W2623,0),IF(IFERROR(AND(X2623&lt;&gt;"",Y2623&lt;&gt;"",Y2623-X2623&gt;Resumen!$B$8),FALSE()),Y2623-X2623,0)),"")</f>
        <v/>
      </c>
      <c r="AY2623" s="22" t="str">
        <f aca="false">IF(OR(IFERROR(AND(W2623&lt;&gt;"",Y2623&lt;&gt;"",Y2623-W2623&gt;Resumen!$B$8),FALSE()),IFERROR(AND(X2623&lt;&gt;"",Y2623&lt;&gt;"",Y2623-X2623&gt;Resumen!$B$8),FALSE())),TRIM("Lays tiene mayor markup que "&amp;IF(IFERROR(AND(W2623&lt;&gt;"",Y2623&lt;&gt;"",Y2623-W2623&gt;Resumen!$B$8),FALSE()),"Quento ","")&amp;IF(IFERROR(AND(X2623&lt;&gt;"",Y2623&lt;&gt;"",Y2623-X2623&gt;Resumen!$B$8),FALSE()),"Julicroc ","")&amp;"en este PDV"),"")</f>
        <v/>
      </c>
      <c r="AZ2623" s="22" t="str">
        <f aca="false">IF(COUNTIF('Plan Pehuamar - Lista'!$A$2:$A$167,A2623)&gt;0,"Sí","No")</f>
        <v>No</v>
      </c>
      <c r="BA2623" s="22" t="str">
        <f aca="false">IF(COUNTIF('Plan Combo 9+1'!$A$2:$A$226,A2623)&gt;0,"Sí","No")</f>
        <v>No</v>
      </c>
      <c r="BB2623" s="22" t="str">
        <f aca="false">IF(AH2623="","No",IF(BA2623="Sí",IF((AO2623-AH2623)&gt;Resumen!$B$6,"Sí","No"),IF((AO2623-AH2623)&gt;=Resumen!$B$132,"Sí","No")))</f>
        <v>No</v>
      </c>
      <c r="BC2623" s="22" t="str">
        <f aca="false">IF(AND(N2623="Sí",AL2623="Sí",AI2623=0),"Sí","No")</f>
        <v>Sí</v>
      </c>
      <c r="BD2623" s="22" t="str">
        <f aca="false">IF(COUNTIF('Plan 9+1 (con Pehuamar)'!$A$2:$A$227,A2623)&gt;0,"Sí","No")</f>
        <v>No</v>
      </c>
    </row>
    <row r="2624" customFormat="false" ht="15" hidden="false" customHeight="true" outlineLevel="0" collapsed="false">
      <c r="A2624" s="6" t="n">
        <v>202627</v>
      </c>
      <c r="B2624" s="6" t="n">
        <v>16</v>
      </c>
      <c r="C2624" s="6" t="n">
        <v>1604</v>
      </c>
      <c r="D2624" s="6" t="s">
        <v>359</v>
      </c>
      <c r="E2624" s="6" t="s">
        <v>2770</v>
      </c>
      <c r="F2624" s="6" t="s">
        <v>2737</v>
      </c>
      <c r="G2624" s="6" t="s">
        <v>130</v>
      </c>
      <c r="H2624" s="6" t="s">
        <v>1715</v>
      </c>
      <c r="I2624" s="27" t="n">
        <v>0</v>
      </c>
      <c r="J2624" s="27" t="n">
        <v>0</v>
      </c>
      <c r="K2624" s="27" t="n">
        <v>0.4</v>
      </c>
      <c r="L2624" s="28" t="n">
        <f aca="false">I2624+J2624</f>
        <v>0</v>
      </c>
      <c r="M2624" s="28" t="n">
        <f aca="false">L2624+K2624</f>
        <v>0.4</v>
      </c>
      <c r="N2624" s="22" t="str">
        <f aca="false">IF(I2624&gt;0,"Sí","No")</f>
        <v>No</v>
      </c>
      <c r="O2624" s="22" t="str">
        <f aca="false">IF(J2624&gt;0,"Sí","No")</f>
        <v>No</v>
      </c>
      <c r="P2624" s="22" t="str">
        <f aca="false">IF(K2624&gt;0,"Sí","No")</f>
        <v>Sí</v>
      </c>
      <c r="Q2624" s="22" t="str">
        <f aca="false">IF(OR(I2624&gt;0,J2624&gt;0),"Sí","No")</f>
        <v>No</v>
      </c>
      <c r="R2624" s="27"/>
      <c r="S2624" s="27"/>
      <c r="T2624" s="27"/>
      <c r="U2624" s="27"/>
      <c r="V2624" s="27"/>
      <c r="W2624" s="12" t="str">
        <f aca="false">IF(AND(I2624&gt;0,R2624&gt;0),(S2624-R2624)/R2624,"")</f>
        <v/>
      </c>
      <c r="X2624" s="12" t="str">
        <f aca="false">IF(AND(J2624&gt;0,T2624&gt;0),(U2624-T2624)/T2624,"")</f>
        <v/>
      </c>
      <c r="Y2624" s="12" t="str">
        <f aca="false">IF(AND(K2624&gt;0,V2624&gt;0),(V2624-Resumen!$B$7)/Resumen!$B$7,"")</f>
        <v/>
      </c>
      <c r="Z2624" s="28" t="str">
        <f aca="false">IF(AND(K2624&gt;0,I2624&gt;0,V2624&gt;0,S2624&gt;0),V2624-S2624,"")</f>
        <v/>
      </c>
      <c r="AA2624" s="12" t="str">
        <f aca="false">IF(Z2624&lt;&gt;"",Z2624/S2624,"")</f>
        <v/>
      </c>
      <c r="AB2624" s="28" t="str">
        <f aca="false">IF(AND(K2624&gt;0,J2624&gt;0,V2624&gt;0,U2624&gt;0),V2624-U2624,"")</f>
        <v/>
      </c>
      <c r="AC2624" s="12" t="str">
        <f aca="false">IF(AB2624&lt;&gt;"",AB2624/U2624,"")</f>
        <v/>
      </c>
      <c r="AD2624" s="27" t="n">
        <v>0</v>
      </c>
      <c r="AE2624" s="27" t="n">
        <v>0</v>
      </c>
      <c r="AF2624" s="27" t="n">
        <v>0</v>
      </c>
      <c r="AG2624" s="28" t="n">
        <f aca="false">AD2624+AE2624+AF2624</f>
        <v>0</v>
      </c>
      <c r="AH2624" s="12" t="str">
        <f aca="false">IF(AG2624&gt;0,AD2624/AG2624,"")</f>
        <v/>
      </c>
      <c r="AI2624" s="27" t="n">
        <v>0</v>
      </c>
      <c r="AJ2624" s="27" t="n">
        <v>0</v>
      </c>
      <c r="AK2624" s="27" t="n">
        <v>0</v>
      </c>
      <c r="AL2624" s="22" t="str">
        <f aca="false">IF(OR(AJ2624&gt;0,AK2624&gt;0),"Sí","No")</f>
        <v>No</v>
      </c>
      <c r="AM2624" s="6"/>
      <c r="AN2624" s="6"/>
      <c r="AO2624" s="12" t="n">
        <f aca="false">IF(M2624&gt;0,K2624/M2624,"")</f>
        <v>1</v>
      </c>
      <c r="AP2624" s="22" t="str">
        <f aca="false">IF(M2624&gt;=Resumen!$B$5,"Alto","Bajo")</f>
        <v>Bajo</v>
      </c>
      <c r="AQ2624" s="22" t="str">
        <f aca="false">IF(AO2624&gt;=Resumen!$B$28,"Alto","Bajo")</f>
        <v>Alto</v>
      </c>
      <c r="AR2624" s="22" t="str">
        <f aca="false">AP2624&amp;" Potencial / "&amp;AQ2624&amp;" Share"</f>
        <v>Bajo Potencial / Alto Share</v>
      </c>
      <c r="AS2624" s="22" t="str">
        <f aca="false">IF(Q2624="Sí",IF(AO2624&gt;=Resumen!$B$29,"Alto","Bajo"),"")</f>
        <v/>
      </c>
      <c r="AT2624" s="22" t="str">
        <f aca="false">IF(AS2624&lt;&gt;"",AP2624&amp;" Potencial / "&amp;AS2624&amp;" Share","")</f>
        <v/>
      </c>
      <c r="AU2624" s="22" t="str">
        <f aca="false">IF(AH2624="","Sin dato",IF(AH2624-AO2624&gt;Resumen!$B$6,"Sobre-exhibido",IF(AO2624-AH2624&gt;Resumen!$B$6,"Sub-exhibido","En línea")))</f>
        <v>Sin dato</v>
      </c>
      <c r="AV2624" s="22" t="str">
        <f aca="false">IF(AT2624="","",IF(AT2624="Alto Potencial / Bajo Share",1,IF(AT2624="Alto Potencial / Alto Share",2,IF(AT2624="Bajo Potencial / Alto Share",3,4))))</f>
        <v/>
      </c>
      <c r="AW2624" s="22" t="str">
        <f aca="false">IF(Q2624="No","Sin competencia directa",IF(AV2624=1,"1 - Foco Conquista (Alto Pot / Bajo Share)",IF(AV2624=2,"2 - Foco Defensa (Alto Pot / Alto Share)",IF(AV2624=3,"3 - Monitoreo (Bajo Pot / Alto Share)","4 - Baja Prioridad (Bajo Pot / Bajo Share)"))))</f>
        <v>Sin competencia directa</v>
      </c>
      <c r="AX2624" s="12" t="str">
        <f aca="false">IF(OR(IFERROR(AND(W2624&lt;&gt;"",Y2624&lt;&gt;"",Y2624-W2624&gt;Resumen!$B$8),FALSE()),IFERROR(AND(X2624&lt;&gt;"",Y2624&lt;&gt;"",Y2624-X2624&gt;Resumen!$B$8),FALSE())),MAX(IF(IFERROR(AND(W2624&lt;&gt;"",Y2624&lt;&gt;"",Y2624-W2624&gt;Resumen!$B$8),FALSE()),Y2624-W2624,0),IF(IFERROR(AND(X2624&lt;&gt;"",Y2624&lt;&gt;"",Y2624-X2624&gt;Resumen!$B$8),FALSE()),Y2624-X2624,0)),"")</f>
        <v/>
      </c>
      <c r="AY2624" s="22" t="str">
        <f aca="false">IF(OR(IFERROR(AND(W2624&lt;&gt;"",Y2624&lt;&gt;"",Y2624-W2624&gt;Resumen!$B$8),FALSE()),IFERROR(AND(X2624&lt;&gt;"",Y2624&lt;&gt;"",Y2624-X2624&gt;Resumen!$B$8),FALSE())),TRIM("Lays tiene mayor markup que "&amp;IF(IFERROR(AND(W2624&lt;&gt;"",Y2624&lt;&gt;"",Y2624-W2624&gt;Resumen!$B$8),FALSE()),"Quento ","")&amp;IF(IFERROR(AND(X2624&lt;&gt;"",Y2624&lt;&gt;"",Y2624-X2624&gt;Resumen!$B$8),FALSE()),"Julicroc ","")&amp;"en este PDV"),"")</f>
        <v/>
      </c>
      <c r="AZ2624" s="22" t="str">
        <f aca="false">IF(COUNTIF('Plan Pehuamar - Lista'!$A$2:$A$167,A2624)&gt;0,"Sí","No")</f>
        <v>No</v>
      </c>
      <c r="BA2624" s="22" t="str">
        <f aca="false">IF(COUNTIF('Plan Combo 9+1'!$A$2:$A$226,A2624)&gt;0,"Sí","No")</f>
        <v>No</v>
      </c>
      <c r="BB2624" s="22" t="str">
        <f aca="false">IF(AH2624="","No",IF(BA2624="Sí",IF((AO2624-AH2624)&gt;Resumen!$B$6,"Sí","No"),IF((AO2624-AH2624)&gt;=Resumen!$B$132,"Sí","No")))</f>
        <v>No</v>
      </c>
      <c r="BC2624" s="22" t="str">
        <f aca="false">IF(AND(N2624="Sí",AL2624="Sí",AI2624=0),"Sí","No")</f>
        <v>No</v>
      </c>
      <c r="BD2624" s="22" t="str">
        <f aca="false">IF(COUNTIF('Plan 9+1 (con Pehuamar)'!$A$2:$A$227,A2624)&gt;0,"Sí","No")</f>
        <v>No</v>
      </c>
    </row>
    <row r="2625" customFormat="false" ht="15" hidden="false" customHeight="true" outlineLevel="0" collapsed="false">
      <c r="A2625" s="6" t="n">
        <v>202694</v>
      </c>
      <c r="B2625" s="6" t="n">
        <v>16</v>
      </c>
      <c r="C2625" s="6" t="n">
        <v>1604</v>
      </c>
      <c r="D2625" s="6" t="s">
        <v>359</v>
      </c>
      <c r="E2625" s="6" t="s">
        <v>2771</v>
      </c>
      <c r="F2625" s="6" t="s">
        <v>196</v>
      </c>
      <c r="G2625" s="6" t="s">
        <v>130</v>
      </c>
      <c r="H2625" s="6" t="s">
        <v>1715</v>
      </c>
      <c r="I2625" s="27" t="n">
        <v>10</v>
      </c>
      <c r="J2625" s="27" t="n">
        <v>15</v>
      </c>
      <c r="K2625" s="27" t="n">
        <v>4</v>
      </c>
      <c r="L2625" s="28" t="n">
        <f aca="false">I2625+J2625</f>
        <v>25</v>
      </c>
      <c r="M2625" s="28" t="n">
        <f aca="false">L2625+K2625</f>
        <v>29</v>
      </c>
      <c r="N2625" s="22" t="str">
        <f aca="false">IF(I2625&gt;0,"Sí","No")</f>
        <v>Sí</v>
      </c>
      <c r="O2625" s="22" t="str">
        <f aca="false">IF(J2625&gt;0,"Sí","No")</f>
        <v>Sí</v>
      </c>
      <c r="P2625" s="22" t="str">
        <f aca="false">IF(K2625&gt;0,"Sí","No")</f>
        <v>Sí</v>
      </c>
      <c r="Q2625" s="22" t="str">
        <f aca="false">IF(OR(I2625&gt;0,J2625&gt;0),"Sí","No")</f>
        <v>Sí</v>
      </c>
      <c r="R2625" s="27" t="n">
        <v>1750</v>
      </c>
      <c r="S2625" s="27" t="n">
        <v>2500</v>
      </c>
      <c r="T2625" s="27" t="n">
        <v>1200</v>
      </c>
      <c r="U2625" s="27" t="n">
        <v>2100</v>
      </c>
      <c r="V2625" s="27" t="n">
        <v>3500</v>
      </c>
      <c r="W2625" s="12" t="n">
        <f aca="false">IF(AND(I2625&gt;0,R2625&gt;0),(S2625-R2625)/R2625,"")</f>
        <v>0.428571428571429</v>
      </c>
      <c r="X2625" s="12" t="n">
        <f aca="false">IF(AND(J2625&gt;0,T2625&gt;0),(U2625-T2625)/T2625,"")</f>
        <v>0.75</v>
      </c>
      <c r="Y2625" s="12" t="n">
        <f aca="false">IF(AND(K2625&gt;0,V2625&gt;0),(V2625-Resumen!$B$7)/Resumen!$B$7,"")</f>
        <v>0.4</v>
      </c>
      <c r="Z2625" s="28" t="n">
        <f aca="false">IF(AND(K2625&gt;0,I2625&gt;0,V2625&gt;0,S2625&gt;0),V2625-S2625,"")</f>
        <v>1000</v>
      </c>
      <c r="AA2625" s="12" t="n">
        <f aca="false">IF(Z2625&lt;&gt;"",Z2625/S2625,"")</f>
        <v>0.4</v>
      </c>
      <c r="AB2625" s="28" t="n">
        <f aca="false">IF(AND(K2625&gt;0,J2625&gt;0,V2625&gt;0,U2625&gt;0),V2625-U2625,"")</f>
        <v>1400</v>
      </c>
      <c r="AC2625" s="12" t="n">
        <f aca="false">IF(AB2625&lt;&gt;"",AB2625/U2625,"")</f>
        <v>0.666666666666667</v>
      </c>
      <c r="AD2625" s="27" t="n">
        <v>2</v>
      </c>
      <c r="AE2625" s="27" t="n">
        <v>2</v>
      </c>
      <c r="AF2625" s="27" t="n">
        <v>5</v>
      </c>
      <c r="AG2625" s="28" t="n">
        <f aca="false">AD2625+AE2625+AF2625</f>
        <v>9</v>
      </c>
      <c r="AH2625" s="12" t="n">
        <f aca="false">IF(AG2625&gt;0,AD2625/AG2625,"")</f>
        <v>0.222222222222222</v>
      </c>
      <c r="AI2625" s="27" t="n">
        <v>0</v>
      </c>
      <c r="AJ2625" s="27" t="n">
        <v>0</v>
      </c>
      <c r="AK2625" s="27" t="n">
        <v>0</v>
      </c>
      <c r="AL2625" s="22" t="str">
        <f aca="false">IF(OR(AJ2625&gt;0,AK2625&gt;0),"Sí","No")</f>
        <v>No</v>
      </c>
      <c r="AM2625" s="6" t="s">
        <v>198</v>
      </c>
      <c r="AN2625" s="6" t="s">
        <v>198</v>
      </c>
      <c r="AO2625" s="12" t="n">
        <f aca="false">IF(M2625&gt;0,K2625/M2625,"")</f>
        <v>0.137931034482759</v>
      </c>
      <c r="AP2625" s="22" t="str">
        <f aca="false">IF(M2625&gt;=Resumen!$B$5,"Alto","Bajo")</f>
        <v>Bajo</v>
      </c>
      <c r="AQ2625" s="22" t="str">
        <f aca="false">IF(AO2625&gt;=Resumen!$B$28,"Alto","Bajo")</f>
        <v>Bajo</v>
      </c>
      <c r="AR2625" s="22" t="str">
        <f aca="false">AP2625&amp;" Potencial / "&amp;AQ2625&amp;" Share"</f>
        <v>Bajo Potencial / Bajo Share</v>
      </c>
      <c r="AS2625" s="22" t="str">
        <f aca="false">IF(Q2625="Sí",IF(AO2625&gt;=Resumen!$B$29,"Alto","Bajo"),"")</f>
        <v>Bajo</v>
      </c>
      <c r="AT2625" s="22" t="str">
        <f aca="false">IF(AS2625&lt;&gt;"",AP2625&amp;" Potencial / "&amp;AS2625&amp;" Share","")</f>
        <v>Bajo Potencial / Bajo Share</v>
      </c>
      <c r="AU2625" s="22" t="str">
        <f aca="false">IF(AH2625="","Sin dato",IF(AH2625-AO2625&gt;Resumen!$B$6,"Sobre-exhibido",IF(AO2625-AH2625&gt;Resumen!$B$6,"Sub-exhibido","En línea")))</f>
        <v>Sobre-exhibido</v>
      </c>
      <c r="AV2625" s="22" t="n">
        <f aca="false">IF(AT2625="","",IF(AT2625="Alto Potencial / Bajo Share",1,IF(AT2625="Alto Potencial / Alto Share",2,IF(AT2625="Bajo Potencial / Alto Share",3,4))))</f>
        <v>4</v>
      </c>
      <c r="AW2625" s="22" t="str">
        <f aca="false">IF(Q2625="No","Sin competencia directa",IF(AV2625=1,"1 - Foco Conquista (Alto Pot / Bajo Share)",IF(AV2625=2,"2 - Foco Defensa (Alto Pot / Alto Share)",IF(AV2625=3,"3 - Monitoreo (Bajo Pot / Alto Share)","4 - Baja Prioridad (Bajo Pot / Bajo Share)"))))</f>
        <v>4 - Baja Prioridad (Bajo Pot / Bajo Share)</v>
      </c>
      <c r="AX2625" s="12" t="str">
        <f aca="false">IF(OR(IFERROR(AND(W2625&lt;&gt;"",Y2625&lt;&gt;"",Y2625-W2625&gt;Resumen!$B$8),FALSE()),IFERROR(AND(X2625&lt;&gt;"",Y2625&lt;&gt;"",Y2625-X2625&gt;Resumen!$B$8),FALSE())),MAX(IF(IFERROR(AND(W2625&lt;&gt;"",Y2625&lt;&gt;"",Y2625-W2625&gt;Resumen!$B$8),FALSE()),Y2625-W2625,0),IF(IFERROR(AND(X2625&lt;&gt;"",Y2625&lt;&gt;"",Y2625-X2625&gt;Resumen!$B$8),FALSE()),Y2625-X2625,0)),"")</f>
        <v/>
      </c>
      <c r="AY2625" s="22" t="str">
        <f aca="false">IF(OR(IFERROR(AND(W2625&lt;&gt;"",Y2625&lt;&gt;"",Y2625-W2625&gt;Resumen!$B$8),FALSE()),IFERROR(AND(X2625&lt;&gt;"",Y2625&lt;&gt;"",Y2625-X2625&gt;Resumen!$B$8),FALSE())),TRIM("Lays tiene mayor markup que "&amp;IF(IFERROR(AND(W2625&lt;&gt;"",Y2625&lt;&gt;"",Y2625-W2625&gt;Resumen!$B$8),FALSE()),"Quento ","")&amp;IF(IFERROR(AND(X2625&lt;&gt;"",Y2625&lt;&gt;"",Y2625-X2625&gt;Resumen!$B$8),FALSE()),"Julicroc ","")&amp;"en este PDV"),"")</f>
        <v/>
      </c>
      <c r="AZ2625" s="22" t="str">
        <f aca="false">IF(COUNTIF('Plan Pehuamar - Lista'!$A$2:$A$167,A2625)&gt;0,"Sí","No")</f>
        <v>No</v>
      </c>
      <c r="BA2625" s="22" t="str">
        <f aca="false">IF(COUNTIF('Plan Combo 9+1'!$A$2:$A$226,A2625)&gt;0,"Sí","No")</f>
        <v>No</v>
      </c>
      <c r="BB2625" s="22" t="str">
        <f aca="false">IF(AH2625="","No",IF(BA2625="Sí",IF((AO2625-AH2625)&gt;Resumen!$B$6,"Sí","No"),IF((AO2625-AH2625)&gt;=Resumen!$B$132,"Sí","No")))</f>
        <v>No</v>
      </c>
      <c r="BC2625" s="22" t="str">
        <f aca="false">IF(AND(N2625="Sí",AL2625="Sí",AI2625=0),"Sí","No")</f>
        <v>No</v>
      </c>
      <c r="BD2625" s="22" t="str">
        <f aca="false">IF(COUNTIF('Plan 9+1 (con Pehuamar)'!$A$2:$A$227,A2625)&gt;0,"Sí","No")</f>
        <v>No</v>
      </c>
    </row>
    <row r="2626" customFormat="false" ht="15" hidden="false" customHeight="true" outlineLevel="0" collapsed="false">
      <c r="A2626" s="6" t="n">
        <v>202732</v>
      </c>
      <c r="B2626" s="6" t="n">
        <v>16</v>
      </c>
      <c r="C2626" s="6" t="n">
        <v>1604</v>
      </c>
      <c r="D2626" s="6" t="s">
        <v>359</v>
      </c>
      <c r="E2626" s="6" t="s">
        <v>2772</v>
      </c>
      <c r="F2626" s="6" t="s">
        <v>201</v>
      </c>
      <c r="G2626" s="6" t="s">
        <v>130</v>
      </c>
      <c r="H2626" s="6" t="s">
        <v>1715</v>
      </c>
      <c r="I2626" s="27" t="n">
        <v>10</v>
      </c>
      <c r="J2626" s="27" t="n">
        <v>14</v>
      </c>
      <c r="K2626" s="27" t="n">
        <v>0</v>
      </c>
      <c r="L2626" s="28" t="n">
        <f aca="false">I2626+J2626</f>
        <v>24</v>
      </c>
      <c r="M2626" s="28" t="n">
        <f aca="false">L2626+K2626</f>
        <v>24</v>
      </c>
      <c r="N2626" s="22" t="str">
        <f aca="false">IF(I2626&gt;0,"Sí","No")</f>
        <v>Sí</v>
      </c>
      <c r="O2626" s="22" t="str">
        <f aca="false">IF(J2626&gt;0,"Sí","No")</f>
        <v>Sí</v>
      </c>
      <c r="P2626" s="22" t="str">
        <f aca="false">IF(K2626&gt;0,"Sí","No")</f>
        <v>No</v>
      </c>
      <c r="Q2626" s="22" t="str">
        <f aca="false">IF(OR(I2626&gt;0,J2626&gt;0),"Sí","No")</f>
        <v>Sí</v>
      </c>
      <c r="R2626" s="27" t="n">
        <v>1750</v>
      </c>
      <c r="S2626" s="27" t="n">
        <v>2500</v>
      </c>
      <c r="T2626" s="27" t="n">
        <v>1200</v>
      </c>
      <c r="U2626" s="27" t="n">
        <v>2000</v>
      </c>
      <c r="V2626" s="27"/>
      <c r="W2626" s="12" t="n">
        <f aca="false">IF(AND(I2626&gt;0,R2626&gt;0),(S2626-R2626)/R2626,"")</f>
        <v>0.428571428571429</v>
      </c>
      <c r="X2626" s="12" t="n">
        <f aca="false">IF(AND(J2626&gt;0,T2626&gt;0),(U2626-T2626)/T2626,"")</f>
        <v>0.666666666666667</v>
      </c>
      <c r="Y2626" s="12" t="str">
        <f aca="false">IF(AND(K2626&gt;0,V2626&gt;0),(V2626-Resumen!$B$7)/Resumen!$B$7,"")</f>
        <v/>
      </c>
      <c r="Z2626" s="28" t="str">
        <f aca="false">IF(AND(K2626&gt;0,I2626&gt;0,V2626&gt;0,S2626&gt;0),V2626-S2626,"")</f>
        <v/>
      </c>
      <c r="AA2626" s="12" t="str">
        <f aca="false">IF(Z2626&lt;&gt;"",Z2626/S2626,"")</f>
        <v/>
      </c>
      <c r="AB2626" s="28" t="str">
        <f aca="false">IF(AND(K2626&gt;0,J2626&gt;0,V2626&gt;0,U2626&gt;0),V2626-U2626,"")</f>
        <v/>
      </c>
      <c r="AC2626" s="12" t="str">
        <f aca="false">IF(AB2626&lt;&gt;"",AB2626/U2626,"")</f>
        <v/>
      </c>
      <c r="AD2626" s="27" t="n">
        <v>0</v>
      </c>
      <c r="AE2626" s="27" t="n">
        <v>2</v>
      </c>
      <c r="AF2626" s="27" t="n">
        <v>4</v>
      </c>
      <c r="AG2626" s="28" t="n">
        <f aca="false">AD2626+AE2626+AF2626</f>
        <v>6</v>
      </c>
      <c r="AH2626" s="12" t="n">
        <f aca="false">IF(AG2626&gt;0,AD2626/AG2626,"")</f>
        <v>0</v>
      </c>
      <c r="AI2626" s="27" t="n">
        <v>0</v>
      </c>
      <c r="AJ2626" s="27" t="n">
        <v>0</v>
      </c>
      <c r="AK2626" s="27" t="n">
        <v>0</v>
      </c>
      <c r="AL2626" s="22" t="str">
        <f aca="false">IF(OR(AJ2626&gt;0,AK2626&gt;0),"Sí","No")</f>
        <v>No</v>
      </c>
      <c r="AM2626" s="6" t="s">
        <v>198</v>
      </c>
      <c r="AN2626" s="6" t="s">
        <v>198</v>
      </c>
      <c r="AO2626" s="12" t="n">
        <f aca="false">IF(M2626&gt;0,K2626/M2626,"")</f>
        <v>0</v>
      </c>
      <c r="AP2626" s="22" t="str">
        <f aca="false">IF(M2626&gt;=Resumen!$B$5,"Alto","Bajo")</f>
        <v>Bajo</v>
      </c>
      <c r="AQ2626" s="22" t="str">
        <f aca="false">IF(AO2626&gt;=Resumen!$B$28,"Alto","Bajo")</f>
        <v>Bajo</v>
      </c>
      <c r="AR2626" s="22" t="str">
        <f aca="false">AP2626&amp;" Potencial / "&amp;AQ2626&amp;" Share"</f>
        <v>Bajo Potencial / Bajo Share</v>
      </c>
      <c r="AS2626" s="22" t="str">
        <f aca="false">IF(Q2626="Sí",IF(AO2626&gt;=Resumen!$B$29,"Alto","Bajo"),"")</f>
        <v>Bajo</v>
      </c>
      <c r="AT2626" s="22" t="str">
        <f aca="false">IF(AS2626&lt;&gt;"",AP2626&amp;" Potencial / "&amp;AS2626&amp;" Share","")</f>
        <v>Bajo Potencial / Bajo Share</v>
      </c>
      <c r="AU2626" s="22" t="str">
        <f aca="false">IF(AH2626="","Sin dato",IF(AH2626-AO2626&gt;Resumen!$B$6,"Sobre-exhibido",IF(AO2626-AH2626&gt;Resumen!$B$6,"Sub-exhibido","En línea")))</f>
        <v>En línea</v>
      </c>
      <c r="AV2626" s="22" t="n">
        <f aca="false">IF(AT2626="","",IF(AT2626="Alto Potencial / Bajo Share",1,IF(AT2626="Alto Potencial / Alto Share",2,IF(AT2626="Bajo Potencial / Alto Share",3,4))))</f>
        <v>4</v>
      </c>
      <c r="AW2626" s="22" t="str">
        <f aca="false">IF(Q2626="No","Sin competencia directa",IF(AV2626=1,"1 - Foco Conquista (Alto Pot / Bajo Share)",IF(AV2626=2,"2 - Foco Defensa (Alto Pot / Alto Share)",IF(AV2626=3,"3 - Monitoreo (Bajo Pot / Alto Share)","4 - Baja Prioridad (Bajo Pot / Bajo Share)"))))</f>
        <v>4 - Baja Prioridad (Bajo Pot / Bajo Share)</v>
      </c>
      <c r="AX2626" s="12" t="str">
        <f aca="false">IF(OR(IFERROR(AND(W2626&lt;&gt;"",Y2626&lt;&gt;"",Y2626-W2626&gt;Resumen!$B$8),FALSE()),IFERROR(AND(X2626&lt;&gt;"",Y2626&lt;&gt;"",Y2626-X2626&gt;Resumen!$B$8),FALSE())),MAX(IF(IFERROR(AND(W2626&lt;&gt;"",Y2626&lt;&gt;"",Y2626-W2626&gt;Resumen!$B$8),FALSE()),Y2626-W2626,0),IF(IFERROR(AND(X2626&lt;&gt;"",Y2626&lt;&gt;"",Y2626-X2626&gt;Resumen!$B$8),FALSE()),Y2626-X2626,0)),"")</f>
        <v/>
      </c>
      <c r="AY2626" s="22" t="str">
        <f aca="false">IF(OR(IFERROR(AND(W2626&lt;&gt;"",Y2626&lt;&gt;"",Y2626-W2626&gt;Resumen!$B$8),FALSE()),IFERROR(AND(X2626&lt;&gt;"",Y2626&lt;&gt;"",Y2626-X2626&gt;Resumen!$B$8),FALSE())),TRIM("Lays tiene mayor markup que "&amp;IF(IFERROR(AND(W2626&lt;&gt;"",Y2626&lt;&gt;"",Y2626-W2626&gt;Resumen!$B$8),FALSE()),"Quento ","")&amp;IF(IFERROR(AND(X2626&lt;&gt;"",Y2626&lt;&gt;"",Y2626-X2626&gt;Resumen!$B$8),FALSE()),"Julicroc ","")&amp;"en este PDV"),"")</f>
        <v/>
      </c>
      <c r="AZ2626" s="22" t="str">
        <f aca="false">IF(COUNTIF('Plan Pehuamar - Lista'!$A$2:$A$167,A2626)&gt;0,"Sí","No")</f>
        <v>No</v>
      </c>
      <c r="BA2626" s="22" t="str">
        <f aca="false">IF(COUNTIF('Plan Combo 9+1'!$A$2:$A$226,A2626)&gt;0,"Sí","No")</f>
        <v>No</v>
      </c>
      <c r="BB2626" s="22" t="str">
        <f aca="false">IF(AH2626="","No",IF(BA2626="Sí",IF((AO2626-AH2626)&gt;Resumen!$B$6,"Sí","No"),IF((AO2626-AH2626)&gt;=Resumen!$B$132,"Sí","No")))</f>
        <v>No</v>
      </c>
      <c r="BC2626" s="22" t="str">
        <f aca="false">IF(AND(N2626="Sí",AL2626="Sí",AI2626=0),"Sí","No")</f>
        <v>No</v>
      </c>
      <c r="BD2626" s="22" t="str">
        <f aca="false">IF(COUNTIF('Plan 9+1 (con Pehuamar)'!$A$2:$A$227,A2626)&gt;0,"Sí","No")</f>
        <v>No</v>
      </c>
    </row>
    <row r="2627" customFormat="false" ht="15" hidden="false" customHeight="true" outlineLevel="0" collapsed="false">
      <c r="A2627" s="6" t="n">
        <v>202736</v>
      </c>
      <c r="B2627" s="6" t="n">
        <v>16</v>
      </c>
      <c r="C2627" s="6" t="n">
        <v>1604</v>
      </c>
      <c r="D2627" s="6" t="s">
        <v>359</v>
      </c>
      <c r="E2627" s="6" t="s">
        <v>2773</v>
      </c>
      <c r="F2627" s="6" t="s">
        <v>196</v>
      </c>
      <c r="G2627" s="6" t="s">
        <v>130</v>
      </c>
      <c r="H2627" s="6" t="s">
        <v>1715</v>
      </c>
      <c r="I2627" s="27" t="n">
        <v>10</v>
      </c>
      <c r="J2627" s="27" t="n">
        <v>12</v>
      </c>
      <c r="K2627" s="27" t="n">
        <v>0</v>
      </c>
      <c r="L2627" s="28" t="n">
        <f aca="false">I2627+J2627</f>
        <v>22</v>
      </c>
      <c r="M2627" s="28" t="n">
        <f aca="false">L2627+K2627</f>
        <v>22</v>
      </c>
      <c r="N2627" s="22" t="str">
        <f aca="false">IF(I2627&gt;0,"Sí","No")</f>
        <v>Sí</v>
      </c>
      <c r="O2627" s="22" t="str">
        <f aca="false">IF(J2627&gt;0,"Sí","No")</f>
        <v>Sí</v>
      </c>
      <c r="P2627" s="22" t="str">
        <f aca="false">IF(K2627&gt;0,"Sí","No")</f>
        <v>No</v>
      </c>
      <c r="Q2627" s="22" t="str">
        <f aca="false">IF(OR(I2627&gt;0,J2627&gt;0),"Sí","No")</f>
        <v>Sí</v>
      </c>
      <c r="R2627" s="27" t="n">
        <v>1750</v>
      </c>
      <c r="S2627" s="27" t="n">
        <v>2500</v>
      </c>
      <c r="T2627" s="27" t="n">
        <v>1200</v>
      </c>
      <c r="U2627" s="27" t="n">
        <v>2000</v>
      </c>
      <c r="V2627" s="27"/>
      <c r="W2627" s="12" t="n">
        <f aca="false">IF(AND(I2627&gt;0,R2627&gt;0),(S2627-R2627)/R2627,"")</f>
        <v>0.428571428571429</v>
      </c>
      <c r="X2627" s="12" t="n">
        <f aca="false">IF(AND(J2627&gt;0,T2627&gt;0),(U2627-T2627)/T2627,"")</f>
        <v>0.666666666666667</v>
      </c>
      <c r="Y2627" s="12" t="str">
        <f aca="false">IF(AND(K2627&gt;0,V2627&gt;0),(V2627-Resumen!$B$7)/Resumen!$B$7,"")</f>
        <v/>
      </c>
      <c r="Z2627" s="28" t="str">
        <f aca="false">IF(AND(K2627&gt;0,I2627&gt;0,V2627&gt;0,S2627&gt;0),V2627-S2627,"")</f>
        <v/>
      </c>
      <c r="AA2627" s="12" t="str">
        <f aca="false">IF(Z2627&lt;&gt;"",Z2627/S2627,"")</f>
        <v/>
      </c>
      <c r="AB2627" s="28" t="str">
        <f aca="false">IF(AND(K2627&gt;0,J2627&gt;0,V2627&gt;0,U2627&gt;0),V2627-U2627,"")</f>
        <v/>
      </c>
      <c r="AC2627" s="12" t="str">
        <f aca="false">IF(AB2627&lt;&gt;"",AB2627/U2627,"")</f>
        <v/>
      </c>
      <c r="AD2627" s="27" t="n">
        <v>0</v>
      </c>
      <c r="AE2627" s="27" t="n">
        <v>2</v>
      </c>
      <c r="AF2627" s="27" t="n">
        <v>3</v>
      </c>
      <c r="AG2627" s="28" t="n">
        <f aca="false">AD2627+AE2627+AF2627</f>
        <v>5</v>
      </c>
      <c r="AH2627" s="12" t="n">
        <f aca="false">IF(AG2627&gt;0,AD2627/AG2627,"")</f>
        <v>0</v>
      </c>
      <c r="AI2627" s="27" t="n">
        <v>0</v>
      </c>
      <c r="AJ2627" s="27" t="n">
        <v>0</v>
      </c>
      <c r="AK2627" s="27" t="n">
        <v>1</v>
      </c>
      <c r="AL2627" s="22" t="str">
        <f aca="false">IF(OR(AJ2627&gt;0,AK2627&gt;0),"Sí","No")</f>
        <v>Sí</v>
      </c>
      <c r="AM2627" s="6" t="s">
        <v>198</v>
      </c>
      <c r="AN2627" s="6" t="s">
        <v>198</v>
      </c>
      <c r="AO2627" s="12" t="n">
        <f aca="false">IF(M2627&gt;0,K2627/M2627,"")</f>
        <v>0</v>
      </c>
      <c r="AP2627" s="22" t="str">
        <f aca="false">IF(M2627&gt;=Resumen!$B$5,"Alto","Bajo")</f>
        <v>Bajo</v>
      </c>
      <c r="AQ2627" s="22" t="str">
        <f aca="false">IF(AO2627&gt;=Resumen!$B$28,"Alto","Bajo")</f>
        <v>Bajo</v>
      </c>
      <c r="AR2627" s="22" t="str">
        <f aca="false">AP2627&amp;" Potencial / "&amp;AQ2627&amp;" Share"</f>
        <v>Bajo Potencial / Bajo Share</v>
      </c>
      <c r="AS2627" s="22" t="str">
        <f aca="false">IF(Q2627="Sí",IF(AO2627&gt;=Resumen!$B$29,"Alto","Bajo"),"")</f>
        <v>Bajo</v>
      </c>
      <c r="AT2627" s="22" t="str">
        <f aca="false">IF(AS2627&lt;&gt;"",AP2627&amp;" Potencial / "&amp;AS2627&amp;" Share","")</f>
        <v>Bajo Potencial / Bajo Share</v>
      </c>
      <c r="AU2627" s="22" t="str">
        <f aca="false">IF(AH2627="","Sin dato",IF(AH2627-AO2627&gt;Resumen!$B$6,"Sobre-exhibido",IF(AO2627-AH2627&gt;Resumen!$B$6,"Sub-exhibido","En línea")))</f>
        <v>En línea</v>
      </c>
      <c r="AV2627" s="22" t="n">
        <f aca="false">IF(AT2627="","",IF(AT2627="Alto Potencial / Bajo Share",1,IF(AT2627="Alto Potencial / Alto Share",2,IF(AT2627="Bajo Potencial / Alto Share",3,4))))</f>
        <v>4</v>
      </c>
      <c r="AW2627" s="22" t="str">
        <f aca="false">IF(Q2627="No","Sin competencia directa",IF(AV2627=1,"1 - Foco Conquista (Alto Pot / Bajo Share)",IF(AV2627=2,"2 - Foco Defensa (Alto Pot / Alto Share)",IF(AV2627=3,"3 - Monitoreo (Bajo Pot / Alto Share)","4 - Baja Prioridad (Bajo Pot / Bajo Share)"))))</f>
        <v>4 - Baja Prioridad (Bajo Pot / Bajo Share)</v>
      </c>
      <c r="AX2627" s="12" t="str">
        <f aca="false">IF(OR(IFERROR(AND(W2627&lt;&gt;"",Y2627&lt;&gt;"",Y2627-W2627&gt;Resumen!$B$8),FALSE()),IFERROR(AND(X2627&lt;&gt;"",Y2627&lt;&gt;"",Y2627-X2627&gt;Resumen!$B$8),FALSE())),MAX(IF(IFERROR(AND(W2627&lt;&gt;"",Y2627&lt;&gt;"",Y2627-W2627&gt;Resumen!$B$8),FALSE()),Y2627-W2627,0),IF(IFERROR(AND(X2627&lt;&gt;"",Y2627&lt;&gt;"",Y2627-X2627&gt;Resumen!$B$8),FALSE()),Y2627-X2627,0)),"")</f>
        <v/>
      </c>
      <c r="AY2627" s="22" t="str">
        <f aca="false">IF(OR(IFERROR(AND(W2627&lt;&gt;"",Y2627&lt;&gt;"",Y2627-W2627&gt;Resumen!$B$8),FALSE()),IFERROR(AND(X2627&lt;&gt;"",Y2627&lt;&gt;"",Y2627-X2627&gt;Resumen!$B$8),FALSE())),TRIM("Lays tiene mayor markup que "&amp;IF(IFERROR(AND(W2627&lt;&gt;"",Y2627&lt;&gt;"",Y2627-W2627&gt;Resumen!$B$8),FALSE()),"Quento ","")&amp;IF(IFERROR(AND(X2627&lt;&gt;"",Y2627&lt;&gt;"",Y2627-X2627&gt;Resumen!$B$8),FALSE()),"Julicroc ","")&amp;"en este PDV"),"")</f>
        <v/>
      </c>
      <c r="AZ2627" s="22" t="str">
        <f aca="false">IF(COUNTIF('Plan Pehuamar - Lista'!$A$2:$A$167,A2627)&gt;0,"Sí","No")</f>
        <v>No</v>
      </c>
      <c r="BA2627" s="22" t="str">
        <f aca="false">IF(COUNTIF('Plan Combo 9+1'!$A$2:$A$226,A2627)&gt;0,"Sí","No")</f>
        <v>No</v>
      </c>
      <c r="BB2627" s="22" t="str">
        <f aca="false">IF(AH2627="","No",IF(BA2627="Sí",IF((AO2627-AH2627)&gt;Resumen!$B$6,"Sí","No"),IF((AO2627-AH2627)&gt;=Resumen!$B$132,"Sí","No")))</f>
        <v>No</v>
      </c>
      <c r="BC2627" s="22" t="str">
        <f aca="false">IF(AND(N2627="Sí",AL2627="Sí",AI2627=0),"Sí","No")</f>
        <v>Sí</v>
      </c>
      <c r="BD2627" s="22" t="str">
        <f aca="false">IF(COUNTIF('Plan 9+1 (con Pehuamar)'!$A$2:$A$227,A2627)&gt;0,"Sí","No")</f>
        <v>No</v>
      </c>
    </row>
    <row r="2628" customFormat="false" ht="15" hidden="false" customHeight="true" outlineLevel="0" collapsed="false">
      <c r="A2628" s="6" t="n">
        <v>202742</v>
      </c>
      <c r="B2628" s="6" t="n">
        <v>16</v>
      </c>
      <c r="C2628" s="6" t="n">
        <v>1604</v>
      </c>
      <c r="D2628" s="6" t="s">
        <v>359</v>
      </c>
      <c r="E2628" s="6" t="s">
        <v>2774</v>
      </c>
      <c r="F2628" s="6" t="s">
        <v>196</v>
      </c>
      <c r="G2628" s="6" t="s">
        <v>130</v>
      </c>
      <c r="H2628" s="6" t="s">
        <v>1715</v>
      </c>
      <c r="I2628" s="27" t="n">
        <v>0</v>
      </c>
      <c r="J2628" s="27" t="n">
        <v>0</v>
      </c>
      <c r="K2628" s="27" t="n">
        <v>0.8</v>
      </c>
      <c r="L2628" s="28" t="n">
        <f aca="false">I2628+J2628</f>
        <v>0</v>
      </c>
      <c r="M2628" s="28" t="n">
        <f aca="false">L2628+K2628</f>
        <v>0.8</v>
      </c>
      <c r="N2628" s="22" t="str">
        <f aca="false">IF(I2628&gt;0,"Sí","No")</f>
        <v>No</v>
      </c>
      <c r="O2628" s="22" t="str">
        <f aca="false">IF(J2628&gt;0,"Sí","No")</f>
        <v>No</v>
      </c>
      <c r="P2628" s="22" t="str">
        <f aca="false">IF(K2628&gt;0,"Sí","No")</f>
        <v>Sí</v>
      </c>
      <c r="Q2628" s="22" t="str">
        <f aca="false">IF(OR(I2628&gt;0,J2628&gt;0),"Sí","No")</f>
        <v>No</v>
      </c>
      <c r="R2628" s="27"/>
      <c r="S2628" s="27"/>
      <c r="T2628" s="27"/>
      <c r="U2628" s="27"/>
      <c r="V2628" s="27"/>
      <c r="W2628" s="12" t="str">
        <f aca="false">IF(AND(I2628&gt;0,R2628&gt;0),(S2628-R2628)/R2628,"")</f>
        <v/>
      </c>
      <c r="X2628" s="12" t="str">
        <f aca="false">IF(AND(J2628&gt;0,T2628&gt;0),(U2628-T2628)/T2628,"")</f>
        <v/>
      </c>
      <c r="Y2628" s="12" t="str">
        <f aca="false">IF(AND(K2628&gt;0,V2628&gt;0),(V2628-Resumen!$B$7)/Resumen!$B$7,"")</f>
        <v/>
      </c>
      <c r="Z2628" s="28" t="str">
        <f aca="false">IF(AND(K2628&gt;0,I2628&gt;0,V2628&gt;0,S2628&gt;0),V2628-S2628,"")</f>
        <v/>
      </c>
      <c r="AA2628" s="12" t="str">
        <f aca="false">IF(Z2628&lt;&gt;"",Z2628/S2628,"")</f>
        <v/>
      </c>
      <c r="AB2628" s="28" t="str">
        <f aca="false">IF(AND(K2628&gt;0,J2628&gt;0,V2628&gt;0,U2628&gt;0),V2628-U2628,"")</f>
        <v/>
      </c>
      <c r="AC2628" s="12" t="str">
        <f aca="false">IF(AB2628&lt;&gt;"",AB2628/U2628,"")</f>
        <v/>
      </c>
      <c r="AD2628" s="27" t="n">
        <v>0</v>
      </c>
      <c r="AE2628" s="27" t="n">
        <v>0</v>
      </c>
      <c r="AF2628" s="27" t="n">
        <v>0</v>
      </c>
      <c r="AG2628" s="28" t="n">
        <f aca="false">AD2628+AE2628+AF2628</f>
        <v>0</v>
      </c>
      <c r="AH2628" s="12" t="str">
        <f aca="false">IF(AG2628&gt;0,AD2628/AG2628,"")</f>
        <v/>
      </c>
      <c r="AI2628" s="27" t="n">
        <v>0</v>
      </c>
      <c r="AJ2628" s="27" t="n">
        <v>0</v>
      </c>
      <c r="AK2628" s="27" t="n">
        <v>0</v>
      </c>
      <c r="AL2628" s="22" t="str">
        <f aca="false">IF(OR(AJ2628&gt;0,AK2628&gt;0),"Sí","No")</f>
        <v>No</v>
      </c>
      <c r="AM2628" s="6"/>
      <c r="AN2628" s="6"/>
      <c r="AO2628" s="12" t="n">
        <f aca="false">IF(M2628&gt;0,K2628/M2628,"")</f>
        <v>1</v>
      </c>
      <c r="AP2628" s="22" t="str">
        <f aca="false">IF(M2628&gt;=Resumen!$B$5,"Alto","Bajo")</f>
        <v>Bajo</v>
      </c>
      <c r="AQ2628" s="22" t="str">
        <f aca="false">IF(AO2628&gt;=Resumen!$B$28,"Alto","Bajo")</f>
        <v>Alto</v>
      </c>
      <c r="AR2628" s="22" t="str">
        <f aca="false">AP2628&amp;" Potencial / "&amp;AQ2628&amp;" Share"</f>
        <v>Bajo Potencial / Alto Share</v>
      </c>
      <c r="AS2628" s="22" t="str">
        <f aca="false">IF(Q2628="Sí",IF(AO2628&gt;=Resumen!$B$29,"Alto","Bajo"),"")</f>
        <v/>
      </c>
      <c r="AT2628" s="22" t="str">
        <f aca="false">IF(AS2628&lt;&gt;"",AP2628&amp;" Potencial / "&amp;AS2628&amp;" Share","")</f>
        <v/>
      </c>
      <c r="AU2628" s="22" t="str">
        <f aca="false">IF(AH2628="","Sin dato",IF(AH2628-AO2628&gt;Resumen!$B$6,"Sobre-exhibido",IF(AO2628-AH2628&gt;Resumen!$B$6,"Sub-exhibido","En línea")))</f>
        <v>Sin dato</v>
      </c>
      <c r="AV2628" s="22" t="str">
        <f aca="false">IF(AT2628="","",IF(AT2628="Alto Potencial / Bajo Share",1,IF(AT2628="Alto Potencial / Alto Share",2,IF(AT2628="Bajo Potencial / Alto Share",3,4))))</f>
        <v/>
      </c>
      <c r="AW2628" s="22" t="str">
        <f aca="false">IF(Q2628="No","Sin competencia directa",IF(AV2628=1,"1 - Foco Conquista (Alto Pot / Bajo Share)",IF(AV2628=2,"2 - Foco Defensa (Alto Pot / Alto Share)",IF(AV2628=3,"3 - Monitoreo (Bajo Pot / Alto Share)","4 - Baja Prioridad (Bajo Pot / Bajo Share)"))))</f>
        <v>Sin competencia directa</v>
      </c>
      <c r="AX2628" s="12" t="str">
        <f aca="false">IF(OR(IFERROR(AND(W2628&lt;&gt;"",Y2628&lt;&gt;"",Y2628-W2628&gt;Resumen!$B$8),FALSE()),IFERROR(AND(X2628&lt;&gt;"",Y2628&lt;&gt;"",Y2628-X2628&gt;Resumen!$B$8),FALSE())),MAX(IF(IFERROR(AND(W2628&lt;&gt;"",Y2628&lt;&gt;"",Y2628-W2628&gt;Resumen!$B$8),FALSE()),Y2628-W2628,0),IF(IFERROR(AND(X2628&lt;&gt;"",Y2628&lt;&gt;"",Y2628-X2628&gt;Resumen!$B$8),FALSE()),Y2628-X2628,0)),"")</f>
        <v/>
      </c>
      <c r="AY2628" s="22" t="str">
        <f aca="false">IF(OR(IFERROR(AND(W2628&lt;&gt;"",Y2628&lt;&gt;"",Y2628-W2628&gt;Resumen!$B$8),FALSE()),IFERROR(AND(X2628&lt;&gt;"",Y2628&lt;&gt;"",Y2628-X2628&gt;Resumen!$B$8),FALSE())),TRIM("Lays tiene mayor markup que "&amp;IF(IFERROR(AND(W2628&lt;&gt;"",Y2628&lt;&gt;"",Y2628-W2628&gt;Resumen!$B$8),FALSE()),"Quento ","")&amp;IF(IFERROR(AND(X2628&lt;&gt;"",Y2628&lt;&gt;"",Y2628-X2628&gt;Resumen!$B$8),FALSE()),"Julicroc ","")&amp;"en este PDV"),"")</f>
        <v/>
      </c>
      <c r="AZ2628" s="22" t="str">
        <f aca="false">IF(COUNTIF('Plan Pehuamar - Lista'!$A$2:$A$167,A2628)&gt;0,"Sí","No")</f>
        <v>No</v>
      </c>
      <c r="BA2628" s="22" t="str">
        <f aca="false">IF(COUNTIF('Plan Combo 9+1'!$A$2:$A$226,A2628)&gt;0,"Sí","No")</f>
        <v>No</v>
      </c>
      <c r="BB2628" s="22" t="str">
        <f aca="false">IF(AH2628="","No",IF(BA2628="Sí",IF((AO2628-AH2628)&gt;Resumen!$B$6,"Sí","No"),IF((AO2628-AH2628)&gt;=Resumen!$B$132,"Sí","No")))</f>
        <v>No</v>
      </c>
      <c r="BC2628" s="22" t="str">
        <f aca="false">IF(AND(N2628="Sí",AL2628="Sí",AI2628=0),"Sí","No")</f>
        <v>No</v>
      </c>
      <c r="BD2628" s="22" t="str">
        <f aca="false">IF(COUNTIF('Plan 9+1 (con Pehuamar)'!$A$2:$A$227,A2628)&gt;0,"Sí","No")</f>
        <v>No</v>
      </c>
    </row>
    <row r="2629" customFormat="false" ht="15" hidden="false" customHeight="true" outlineLevel="0" collapsed="false">
      <c r="A2629" s="6" t="n">
        <v>202751</v>
      </c>
      <c r="B2629" s="6" t="n">
        <v>16</v>
      </c>
      <c r="C2629" s="6" t="n">
        <v>1604</v>
      </c>
      <c r="D2629" s="6" t="s">
        <v>359</v>
      </c>
      <c r="E2629" s="6" t="s">
        <v>2775</v>
      </c>
      <c r="F2629" s="6" t="s">
        <v>201</v>
      </c>
      <c r="G2629" s="6" t="s">
        <v>130</v>
      </c>
      <c r="H2629" s="6" t="s">
        <v>1715</v>
      </c>
      <c r="I2629" s="27" t="n">
        <v>0</v>
      </c>
      <c r="J2629" s="27" t="n">
        <v>0</v>
      </c>
      <c r="K2629" s="27" t="n">
        <v>0.2</v>
      </c>
      <c r="L2629" s="28" t="n">
        <f aca="false">I2629+J2629</f>
        <v>0</v>
      </c>
      <c r="M2629" s="28" t="n">
        <f aca="false">L2629+K2629</f>
        <v>0.2</v>
      </c>
      <c r="N2629" s="22" t="str">
        <f aca="false">IF(I2629&gt;0,"Sí","No")</f>
        <v>No</v>
      </c>
      <c r="O2629" s="22" t="str">
        <f aca="false">IF(J2629&gt;0,"Sí","No")</f>
        <v>No</v>
      </c>
      <c r="P2629" s="22" t="str">
        <f aca="false">IF(K2629&gt;0,"Sí","No")</f>
        <v>Sí</v>
      </c>
      <c r="Q2629" s="22" t="str">
        <f aca="false">IF(OR(I2629&gt;0,J2629&gt;0),"Sí","No")</f>
        <v>No</v>
      </c>
      <c r="R2629" s="27"/>
      <c r="S2629" s="27"/>
      <c r="T2629" s="27"/>
      <c r="U2629" s="27"/>
      <c r="V2629" s="27"/>
      <c r="W2629" s="12" t="str">
        <f aca="false">IF(AND(I2629&gt;0,R2629&gt;0),(S2629-R2629)/R2629,"")</f>
        <v/>
      </c>
      <c r="X2629" s="12" t="str">
        <f aca="false">IF(AND(J2629&gt;0,T2629&gt;0),(U2629-T2629)/T2629,"")</f>
        <v/>
      </c>
      <c r="Y2629" s="12" t="str">
        <f aca="false">IF(AND(K2629&gt;0,V2629&gt;0),(V2629-Resumen!$B$7)/Resumen!$B$7,"")</f>
        <v/>
      </c>
      <c r="Z2629" s="28" t="str">
        <f aca="false">IF(AND(K2629&gt;0,I2629&gt;0,V2629&gt;0,S2629&gt;0),V2629-S2629,"")</f>
        <v/>
      </c>
      <c r="AA2629" s="12" t="str">
        <f aca="false">IF(Z2629&lt;&gt;"",Z2629/S2629,"")</f>
        <v/>
      </c>
      <c r="AB2629" s="28" t="str">
        <f aca="false">IF(AND(K2629&gt;0,J2629&gt;0,V2629&gt;0,U2629&gt;0),V2629-U2629,"")</f>
        <v/>
      </c>
      <c r="AC2629" s="12" t="str">
        <f aca="false">IF(AB2629&lt;&gt;"",AB2629/U2629,"")</f>
        <v/>
      </c>
      <c r="AD2629" s="27" t="n">
        <v>0</v>
      </c>
      <c r="AE2629" s="27" t="n">
        <v>0</v>
      </c>
      <c r="AF2629" s="27" t="n">
        <v>0</v>
      </c>
      <c r="AG2629" s="28" t="n">
        <f aca="false">AD2629+AE2629+AF2629</f>
        <v>0</v>
      </c>
      <c r="AH2629" s="12" t="str">
        <f aca="false">IF(AG2629&gt;0,AD2629/AG2629,"")</f>
        <v/>
      </c>
      <c r="AI2629" s="27" t="n">
        <v>0</v>
      </c>
      <c r="AJ2629" s="27" t="n">
        <v>0</v>
      </c>
      <c r="AK2629" s="27" t="n">
        <v>0</v>
      </c>
      <c r="AL2629" s="22" t="str">
        <f aca="false">IF(OR(AJ2629&gt;0,AK2629&gt;0),"Sí","No")</f>
        <v>No</v>
      </c>
      <c r="AM2629" s="6"/>
      <c r="AN2629" s="6"/>
      <c r="AO2629" s="12" t="n">
        <f aca="false">IF(M2629&gt;0,K2629/M2629,"")</f>
        <v>1</v>
      </c>
      <c r="AP2629" s="22" t="str">
        <f aca="false">IF(M2629&gt;=Resumen!$B$5,"Alto","Bajo")</f>
        <v>Bajo</v>
      </c>
      <c r="AQ2629" s="22" t="str">
        <f aca="false">IF(AO2629&gt;=Resumen!$B$28,"Alto","Bajo")</f>
        <v>Alto</v>
      </c>
      <c r="AR2629" s="22" t="str">
        <f aca="false">AP2629&amp;" Potencial / "&amp;AQ2629&amp;" Share"</f>
        <v>Bajo Potencial / Alto Share</v>
      </c>
      <c r="AS2629" s="22" t="str">
        <f aca="false">IF(Q2629="Sí",IF(AO2629&gt;=Resumen!$B$29,"Alto","Bajo"),"")</f>
        <v/>
      </c>
      <c r="AT2629" s="22" t="str">
        <f aca="false">IF(AS2629&lt;&gt;"",AP2629&amp;" Potencial / "&amp;AS2629&amp;" Share","")</f>
        <v/>
      </c>
      <c r="AU2629" s="22" t="str">
        <f aca="false">IF(AH2629="","Sin dato",IF(AH2629-AO2629&gt;Resumen!$B$6,"Sobre-exhibido",IF(AO2629-AH2629&gt;Resumen!$B$6,"Sub-exhibido","En línea")))</f>
        <v>Sin dato</v>
      </c>
      <c r="AV2629" s="22" t="str">
        <f aca="false">IF(AT2629="","",IF(AT2629="Alto Potencial / Bajo Share",1,IF(AT2629="Alto Potencial / Alto Share",2,IF(AT2629="Bajo Potencial / Alto Share",3,4))))</f>
        <v/>
      </c>
      <c r="AW2629" s="22" t="str">
        <f aca="false">IF(Q2629="No","Sin competencia directa",IF(AV2629=1,"1 - Foco Conquista (Alto Pot / Bajo Share)",IF(AV2629=2,"2 - Foco Defensa (Alto Pot / Alto Share)",IF(AV2629=3,"3 - Monitoreo (Bajo Pot / Alto Share)","4 - Baja Prioridad (Bajo Pot / Bajo Share)"))))</f>
        <v>Sin competencia directa</v>
      </c>
      <c r="AX2629" s="12" t="str">
        <f aca="false">IF(OR(IFERROR(AND(W2629&lt;&gt;"",Y2629&lt;&gt;"",Y2629-W2629&gt;Resumen!$B$8),FALSE()),IFERROR(AND(X2629&lt;&gt;"",Y2629&lt;&gt;"",Y2629-X2629&gt;Resumen!$B$8),FALSE())),MAX(IF(IFERROR(AND(W2629&lt;&gt;"",Y2629&lt;&gt;"",Y2629-W2629&gt;Resumen!$B$8),FALSE()),Y2629-W2629,0),IF(IFERROR(AND(X2629&lt;&gt;"",Y2629&lt;&gt;"",Y2629-X2629&gt;Resumen!$B$8),FALSE()),Y2629-X2629,0)),"")</f>
        <v/>
      </c>
      <c r="AY2629" s="22" t="str">
        <f aca="false">IF(OR(IFERROR(AND(W2629&lt;&gt;"",Y2629&lt;&gt;"",Y2629-W2629&gt;Resumen!$B$8),FALSE()),IFERROR(AND(X2629&lt;&gt;"",Y2629&lt;&gt;"",Y2629-X2629&gt;Resumen!$B$8),FALSE())),TRIM("Lays tiene mayor markup que "&amp;IF(IFERROR(AND(W2629&lt;&gt;"",Y2629&lt;&gt;"",Y2629-W2629&gt;Resumen!$B$8),FALSE()),"Quento ","")&amp;IF(IFERROR(AND(X2629&lt;&gt;"",Y2629&lt;&gt;"",Y2629-X2629&gt;Resumen!$B$8),FALSE()),"Julicroc ","")&amp;"en este PDV"),"")</f>
        <v/>
      </c>
      <c r="AZ2629" s="22" t="str">
        <f aca="false">IF(COUNTIF('Plan Pehuamar - Lista'!$A$2:$A$167,A2629)&gt;0,"Sí","No")</f>
        <v>No</v>
      </c>
      <c r="BA2629" s="22" t="str">
        <f aca="false">IF(COUNTIF('Plan Combo 9+1'!$A$2:$A$226,A2629)&gt;0,"Sí","No")</f>
        <v>No</v>
      </c>
      <c r="BB2629" s="22" t="str">
        <f aca="false">IF(AH2629="","No",IF(BA2629="Sí",IF((AO2629-AH2629)&gt;Resumen!$B$6,"Sí","No"),IF((AO2629-AH2629)&gt;=Resumen!$B$132,"Sí","No")))</f>
        <v>No</v>
      </c>
      <c r="BC2629" s="22" t="str">
        <f aca="false">IF(AND(N2629="Sí",AL2629="Sí",AI2629=0),"Sí","No")</f>
        <v>No</v>
      </c>
      <c r="BD2629" s="22" t="str">
        <f aca="false">IF(COUNTIF('Plan 9+1 (con Pehuamar)'!$A$2:$A$227,A2629)&gt;0,"Sí","No")</f>
        <v>No</v>
      </c>
    </row>
    <row r="2630" customFormat="false" ht="15" hidden="false" customHeight="true" outlineLevel="0" collapsed="false">
      <c r="A2630" s="6" t="n">
        <v>202767</v>
      </c>
      <c r="B2630" s="6" t="n">
        <v>16</v>
      </c>
      <c r="C2630" s="6" t="n">
        <v>1604</v>
      </c>
      <c r="D2630" s="6" t="s">
        <v>359</v>
      </c>
      <c r="E2630" s="6" t="s">
        <v>2776</v>
      </c>
      <c r="F2630" s="6" t="s">
        <v>201</v>
      </c>
      <c r="G2630" s="6" t="s">
        <v>130</v>
      </c>
      <c r="H2630" s="6" t="s">
        <v>1715</v>
      </c>
      <c r="I2630" s="27" t="n">
        <v>0</v>
      </c>
      <c r="J2630" s="27" t="n">
        <v>0</v>
      </c>
      <c r="K2630" s="27" t="n">
        <v>0.2</v>
      </c>
      <c r="L2630" s="28" t="n">
        <f aca="false">I2630+J2630</f>
        <v>0</v>
      </c>
      <c r="M2630" s="28" t="n">
        <f aca="false">L2630+K2630</f>
        <v>0.2</v>
      </c>
      <c r="N2630" s="22" t="str">
        <f aca="false">IF(I2630&gt;0,"Sí","No")</f>
        <v>No</v>
      </c>
      <c r="O2630" s="22" t="str">
        <f aca="false">IF(J2630&gt;0,"Sí","No")</f>
        <v>No</v>
      </c>
      <c r="P2630" s="22" t="str">
        <f aca="false">IF(K2630&gt;0,"Sí","No")</f>
        <v>Sí</v>
      </c>
      <c r="Q2630" s="22" t="str">
        <f aca="false">IF(OR(I2630&gt;0,J2630&gt;0),"Sí","No")</f>
        <v>No</v>
      </c>
      <c r="R2630" s="27"/>
      <c r="S2630" s="27"/>
      <c r="T2630" s="27"/>
      <c r="U2630" s="27"/>
      <c r="V2630" s="27"/>
      <c r="W2630" s="12" t="str">
        <f aca="false">IF(AND(I2630&gt;0,R2630&gt;0),(S2630-R2630)/R2630,"")</f>
        <v/>
      </c>
      <c r="X2630" s="12" t="str">
        <f aca="false">IF(AND(J2630&gt;0,T2630&gt;0),(U2630-T2630)/T2630,"")</f>
        <v/>
      </c>
      <c r="Y2630" s="12" t="str">
        <f aca="false">IF(AND(K2630&gt;0,V2630&gt;0),(V2630-Resumen!$B$7)/Resumen!$B$7,"")</f>
        <v/>
      </c>
      <c r="Z2630" s="28" t="str">
        <f aca="false">IF(AND(K2630&gt;0,I2630&gt;0,V2630&gt;0,S2630&gt;0),V2630-S2630,"")</f>
        <v/>
      </c>
      <c r="AA2630" s="12" t="str">
        <f aca="false">IF(Z2630&lt;&gt;"",Z2630/S2630,"")</f>
        <v/>
      </c>
      <c r="AB2630" s="28" t="str">
        <f aca="false">IF(AND(K2630&gt;0,J2630&gt;0,V2630&gt;0,U2630&gt;0),V2630-U2630,"")</f>
        <v/>
      </c>
      <c r="AC2630" s="12" t="str">
        <f aca="false">IF(AB2630&lt;&gt;"",AB2630/U2630,"")</f>
        <v/>
      </c>
      <c r="AD2630" s="27" t="n">
        <v>0</v>
      </c>
      <c r="AE2630" s="27" t="n">
        <v>0</v>
      </c>
      <c r="AF2630" s="27" t="n">
        <v>0</v>
      </c>
      <c r="AG2630" s="28" t="n">
        <f aca="false">AD2630+AE2630+AF2630</f>
        <v>0</v>
      </c>
      <c r="AH2630" s="12" t="str">
        <f aca="false">IF(AG2630&gt;0,AD2630/AG2630,"")</f>
        <v/>
      </c>
      <c r="AI2630" s="27" t="n">
        <v>0</v>
      </c>
      <c r="AJ2630" s="27" t="n">
        <v>0</v>
      </c>
      <c r="AK2630" s="27" t="n">
        <v>0</v>
      </c>
      <c r="AL2630" s="22" t="str">
        <f aca="false">IF(OR(AJ2630&gt;0,AK2630&gt;0),"Sí","No")</f>
        <v>No</v>
      </c>
      <c r="AM2630" s="6"/>
      <c r="AN2630" s="6"/>
      <c r="AO2630" s="12" t="n">
        <f aca="false">IF(M2630&gt;0,K2630/M2630,"")</f>
        <v>1</v>
      </c>
      <c r="AP2630" s="22" t="str">
        <f aca="false">IF(M2630&gt;=Resumen!$B$5,"Alto","Bajo")</f>
        <v>Bajo</v>
      </c>
      <c r="AQ2630" s="22" t="str">
        <f aca="false">IF(AO2630&gt;=Resumen!$B$28,"Alto","Bajo")</f>
        <v>Alto</v>
      </c>
      <c r="AR2630" s="22" t="str">
        <f aca="false">AP2630&amp;" Potencial / "&amp;AQ2630&amp;" Share"</f>
        <v>Bajo Potencial / Alto Share</v>
      </c>
      <c r="AS2630" s="22" t="str">
        <f aca="false">IF(Q2630="Sí",IF(AO2630&gt;=Resumen!$B$29,"Alto","Bajo"),"")</f>
        <v/>
      </c>
      <c r="AT2630" s="22" t="str">
        <f aca="false">IF(AS2630&lt;&gt;"",AP2630&amp;" Potencial / "&amp;AS2630&amp;" Share","")</f>
        <v/>
      </c>
      <c r="AU2630" s="22" t="str">
        <f aca="false">IF(AH2630="","Sin dato",IF(AH2630-AO2630&gt;Resumen!$B$6,"Sobre-exhibido",IF(AO2630-AH2630&gt;Resumen!$B$6,"Sub-exhibido","En línea")))</f>
        <v>Sin dato</v>
      </c>
      <c r="AV2630" s="22" t="str">
        <f aca="false">IF(AT2630="","",IF(AT2630="Alto Potencial / Bajo Share",1,IF(AT2630="Alto Potencial / Alto Share",2,IF(AT2630="Bajo Potencial / Alto Share",3,4))))</f>
        <v/>
      </c>
      <c r="AW2630" s="22" t="str">
        <f aca="false">IF(Q2630="No","Sin competencia directa",IF(AV2630=1,"1 - Foco Conquista (Alto Pot / Bajo Share)",IF(AV2630=2,"2 - Foco Defensa (Alto Pot / Alto Share)",IF(AV2630=3,"3 - Monitoreo (Bajo Pot / Alto Share)","4 - Baja Prioridad (Bajo Pot / Bajo Share)"))))</f>
        <v>Sin competencia directa</v>
      </c>
      <c r="AX2630" s="12" t="str">
        <f aca="false">IF(OR(IFERROR(AND(W2630&lt;&gt;"",Y2630&lt;&gt;"",Y2630-W2630&gt;Resumen!$B$8),FALSE()),IFERROR(AND(X2630&lt;&gt;"",Y2630&lt;&gt;"",Y2630-X2630&gt;Resumen!$B$8),FALSE())),MAX(IF(IFERROR(AND(W2630&lt;&gt;"",Y2630&lt;&gt;"",Y2630-W2630&gt;Resumen!$B$8),FALSE()),Y2630-W2630,0),IF(IFERROR(AND(X2630&lt;&gt;"",Y2630&lt;&gt;"",Y2630-X2630&gt;Resumen!$B$8),FALSE()),Y2630-X2630,0)),"")</f>
        <v/>
      </c>
      <c r="AY2630" s="22" t="str">
        <f aca="false">IF(OR(IFERROR(AND(W2630&lt;&gt;"",Y2630&lt;&gt;"",Y2630-W2630&gt;Resumen!$B$8),FALSE()),IFERROR(AND(X2630&lt;&gt;"",Y2630&lt;&gt;"",Y2630-X2630&gt;Resumen!$B$8),FALSE())),TRIM("Lays tiene mayor markup que "&amp;IF(IFERROR(AND(W2630&lt;&gt;"",Y2630&lt;&gt;"",Y2630-W2630&gt;Resumen!$B$8),FALSE()),"Quento ","")&amp;IF(IFERROR(AND(X2630&lt;&gt;"",Y2630&lt;&gt;"",Y2630-X2630&gt;Resumen!$B$8),FALSE()),"Julicroc ","")&amp;"en este PDV"),"")</f>
        <v/>
      </c>
      <c r="AZ2630" s="22" t="str">
        <f aca="false">IF(COUNTIF('Plan Pehuamar - Lista'!$A$2:$A$167,A2630)&gt;0,"Sí","No")</f>
        <v>No</v>
      </c>
      <c r="BA2630" s="22" t="str">
        <f aca="false">IF(COUNTIF('Plan Combo 9+1'!$A$2:$A$226,A2630)&gt;0,"Sí","No")</f>
        <v>No</v>
      </c>
      <c r="BB2630" s="22" t="str">
        <f aca="false">IF(AH2630="","No",IF(BA2630="Sí",IF((AO2630-AH2630)&gt;Resumen!$B$6,"Sí","No"),IF((AO2630-AH2630)&gt;=Resumen!$B$132,"Sí","No")))</f>
        <v>No</v>
      </c>
      <c r="BC2630" s="22" t="str">
        <f aca="false">IF(AND(N2630="Sí",AL2630="Sí",AI2630=0),"Sí","No")</f>
        <v>No</v>
      </c>
      <c r="BD2630" s="22" t="str">
        <f aca="false">IF(COUNTIF('Plan 9+1 (con Pehuamar)'!$A$2:$A$227,A2630)&gt;0,"Sí","No")</f>
        <v>No</v>
      </c>
    </row>
    <row r="2631" customFormat="false" ht="15" hidden="false" customHeight="true" outlineLevel="0" collapsed="false">
      <c r="A2631" s="6" t="n">
        <v>200892</v>
      </c>
      <c r="B2631" s="6" t="n">
        <v>16</v>
      </c>
      <c r="C2631" s="6" t="n">
        <v>1605</v>
      </c>
      <c r="D2631" s="6" t="s">
        <v>398</v>
      </c>
      <c r="E2631" s="6" t="s">
        <v>2777</v>
      </c>
      <c r="F2631" s="6" t="s">
        <v>196</v>
      </c>
      <c r="G2631" s="6" t="s">
        <v>130</v>
      </c>
      <c r="H2631" s="6" t="s">
        <v>1715</v>
      </c>
      <c r="I2631" s="27" t="n">
        <v>14</v>
      </c>
      <c r="J2631" s="27" t="n">
        <v>25</v>
      </c>
      <c r="K2631" s="27" t="n">
        <v>12</v>
      </c>
      <c r="L2631" s="28" t="n">
        <f aca="false">I2631+J2631</f>
        <v>39</v>
      </c>
      <c r="M2631" s="28" t="n">
        <f aca="false">L2631+K2631</f>
        <v>51</v>
      </c>
      <c r="N2631" s="22" t="str">
        <f aca="false">IF(I2631&gt;0,"Sí","No")</f>
        <v>Sí</v>
      </c>
      <c r="O2631" s="22" t="str">
        <f aca="false">IF(J2631&gt;0,"Sí","No")</f>
        <v>Sí</v>
      </c>
      <c r="P2631" s="22" t="str">
        <f aca="false">IF(K2631&gt;0,"Sí","No")</f>
        <v>Sí</v>
      </c>
      <c r="Q2631" s="22" t="str">
        <f aca="false">IF(OR(I2631&gt;0,J2631&gt;0),"Sí","No")</f>
        <v>Sí</v>
      </c>
      <c r="R2631" s="27" t="n">
        <v>2000</v>
      </c>
      <c r="S2631" s="27" t="n">
        <v>2900</v>
      </c>
      <c r="T2631" s="27" t="n">
        <v>1200</v>
      </c>
      <c r="U2631" s="27" t="n">
        <v>2000</v>
      </c>
      <c r="V2631" s="27" t="n">
        <v>3500</v>
      </c>
      <c r="W2631" s="12" t="n">
        <f aca="false">IF(AND(I2631&gt;0,R2631&gt;0),(S2631-R2631)/R2631,"")</f>
        <v>0.45</v>
      </c>
      <c r="X2631" s="12" t="n">
        <f aca="false">IF(AND(J2631&gt;0,T2631&gt;0),(U2631-T2631)/T2631,"")</f>
        <v>0.666666666666667</v>
      </c>
      <c r="Y2631" s="12" t="n">
        <f aca="false">IF(AND(K2631&gt;0,V2631&gt;0),(V2631-Resumen!$B$7)/Resumen!$B$7,"")</f>
        <v>0.4</v>
      </c>
      <c r="Z2631" s="28" t="n">
        <f aca="false">IF(AND(K2631&gt;0,I2631&gt;0,V2631&gt;0,S2631&gt;0),V2631-S2631,"")</f>
        <v>600</v>
      </c>
      <c r="AA2631" s="12" t="n">
        <f aca="false">IF(Z2631&lt;&gt;"",Z2631/S2631,"")</f>
        <v>0.206896551724138</v>
      </c>
      <c r="AB2631" s="28" t="n">
        <f aca="false">IF(AND(K2631&gt;0,J2631&gt;0,V2631&gt;0,U2631&gt;0),V2631-U2631,"")</f>
        <v>1500</v>
      </c>
      <c r="AC2631" s="12" t="n">
        <f aca="false">IF(AB2631&lt;&gt;"",AB2631/U2631,"")</f>
        <v>0.75</v>
      </c>
      <c r="AD2631" s="27" t="n">
        <v>4</v>
      </c>
      <c r="AE2631" s="27" t="n">
        <v>3</v>
      </c>
      <c r="AF2631" s="27" t="n">
        <v>5</v>
      </c>
      <c r="AG2631" s="28" t="n">
        <f aca="false">AD2631+AE2631+AF2631</f>
        <v>12</v>
      </c>
      <c r="AH2631" s="12" t="n">
        <f aca="false">IF(AG2631&gt;0,AD2631/AG2631,"")</f>
        <v>0.333333333333333</v>
      </c>
      <c r="AI2631" s="27" t="n">
        <v>1</v>
      </c>
      <c r="AJ2631" s="27" t="n">
        <v>0</v>
      </c>
      <c r="AK2631" s="27" t="n">
        <v>1</v>
      </c>
      <c r="AL2631" s="22" t="str">
        <f aca="false">IF(OR(AJ2631&gt;0,AK2631&gt;0),"Sí","No")</f>
        <v>Sí</v>
      </c>
      <c r="AM2631" s="6" t="s">
        <v>198</v>
      </c>
      <c r="AN2631" s="6" t="s">
        <v>198</v>
      </c>
      <c r="AO2631" s="12" t="n">
        <f aca="false">IF(M2631&gt;0,K2631/M2631,"")</f>
        <v>0.235294117647059</v>
      </c>
      <c r="AP2631" s="22" t="str">
        <f aca="false">IF(M2631&gt;=Resumen!$B$5,"Alto","Bajo")</f>
        <v>Alto</v>
      </c>
      <c r="AQ2631" s="22" t="str">
        <f aca="false">IF(AO2631&gt;=Resumen!$B$28,"Alto","Bajo")</f>
        <v>Bajo</v>
      </c>
      <c r="AR2631" s="22" t="str">
        <f aca="false">AP2631&amp;" Potencial / "&amp;AQ2631&amp;" Share"</f>
        <v>Alto Potencial / Bajo Share</v>
      </c>
      <c r="AS2631" s="22" t="str">
        <f aca="false">IF(Q2631="Sí",IF(AO2631&gt;=Resumen!$B$29,"Alto","Bajo"),"")</f>
        <v>Bajo</v>
      </c>
      <c r="AT2631" s="22" t="str">
        <f aca="false">IF(AS2631&lt;&gt;"",AP2631&amp;" Potencial / "&amp;AS2631&amp;" Share","")</f>
        <v>Alto Potencial / Bajo Share</v>
      </c>
      <c r="AU2631" s="22" t="str">
        <f aca="false">IF(AH2631="","Sin dato",IF(AH2631-AO2631&gt;Resumen!$B$6,"Sobre-exhibido",IF(AO2631-AH2631&gt;Resumen!$B$6,"Sub-exhibido","En línea")))</f>
        <v>Sobre-exhibido</v>
      </c>
      <c r="AV2631" s="22" t="n">
        <f aca="false">IF(AT2631="","",IF(AT2631="Alto Potencial / Bajo Share",1,IF(AT2631="Alto Potencial / Alto Share",2,IF(AT2631="Bajo Potencial / Alto Share",3,4))))</f>
        <v>1</v>
      </c>
      <c r="AW2631" s="22" t="str">
        <f aca="false">IF(Q2631="No","Sin competencia directa",IF(AV2631=1,"1 - Foco Conquista (Alto Pot / Bajo Share)",IF(AV2631=2,"2 - Foco Defensa (Alto Pot / Alto Share)",IF(AV2631=3,"3 - Monitoreo (Bajo Pot / Alto Share)","4 - Baja Prioridad (Bajo Pot / Bajo Share)"))))</f>
        <v>1 - Foco Conquista (Alto Pot / Bajo Share)</v>
      </c>
      <c r="AX2631" s="12" t="str">
        <f aca="false">IF(OR(IFERROR(AND(W2631&lt;&gt;"",Y2631&lt;&gt;"",Y2631-W2631&gt;Resumen!$B$8),FALSE()),IFERROR(AND(X2631&lt;&gt;"",Y2631&lt;&gt;"",Y2631-X2631&gt;Resumen!$B$8),FALSE())),MAX(IF(IFERROR(AND(W2631&lt;&gt;"",Y2631&lt;&gt;"",Y2631-W2631&gt;Resumen!$B$8),FALSE()),Y2631-W2631,0),IF(IFERROR(AND(X2631&lt;&gt;"",Y2631&lt;&gt;"",Y2631-X2631&gt;Resumen!$B$8),FALSE()),Y2631-X2631,0)),"")</f>
        <v/>
      </c>
      <c r="AY2631" s="22" t="str">
        <f aca="false">IF(OR(IFERROR(AND(W2631&lt;&gt;"",Y2631&lt;&gt;"",Y2631-W2631&gt;Resumen!$B$8),FALSE()),IFERROR(AND(X2631&lt;&gt;"",Y2631&lt;&gt;"",Y2631-X2631&gt;Resumen!$B$8),FALSE())),TRIM("Lays tiene mayor markup que "&amp;IF(IFERROR(AND(W2631&lt;&gt;"",Y2631&lt;&gt;"",Y2631-W2631&gt;Resumen!$B$8),FALSE()),"Quento ","")&amp;IF(IFERROR(AND(X2631&lt;&gt;"",Y2631&lt;&gt;"",Y2631-X2631&gt;Resumen!$B$8),FALSE()),"Julicroc ","")&amp;"en este PDV"),"")</f>
        <v/>
      </c>
      <c r="AZ2631" s="22" t="str">
        <f aca="false">IF(COUNTIF('Plan Pehuamar - Lista'!$A$2:$A$167,A2631)&gt;0,"Sí","No")</f>
        <v>No</v>
      </c>
      <c r="BA2631" s="22" t="str">
        <f aca="false">IF(COUNTIF('Plan Combo 9+1'!$A$2:$A$226,A2631)&gt;0,"Sí","No")</f>
        <v>No</v>
      </c>
      <c r="BB2631" s="22" t="str">
        <f aca="false">IF(AH2631="","No",IF(BA2631="Sí",IF((AO2631-AH2631)&gt;Resumen!$B$6,"Sí","No"),IF((AO2631-AH2631)&gt;=Resumen!$B$132,"Sí","No")))</f>
        <v>No</v>
      </c>
      <c r="BC2631" s="22" t="str">
        <f aca="false">IF(AND(N2631="Sí",AL2631="Sí",AI2631=0),"Sí","No")</f>
        <v>No</v>
      </c>
      <c r="BD2631" s="22" t="str">
        <f aca="false">IF(COUNTIF('Plan 9+1 (con Pehuamar)'!$A$2:$A$227,A2631)&gt;0,"Sí","No")</f>
        <v>Sí</v>
      </c>
    </row>
    <row r="2632" customFormat="false" ht="15" hidden="false" customHeight="true" outlineLevel="0" collapsed="false">
      <c r="A2632" s="6" t="n">
        <v>200897</v>
      </c>
      <c r="B2632" s="6" t="n">
        <v>16</v>
      </c>
      <c r="C2632" s="6" t="n">
        <v>1605</v>
      </c>
      <c r="D2632" s="6" t="s">
        <v>398</v>
      </c>
      <c r="E2632" s="6" t="s">
        <v>2778</v>
      </c>
      <c r="F2632" s="6" t="s">
        <v>196</v>
      </c>
      <c r="G2632" s="6" t="s">
        <v>130</v>
      </c>
      <c r="H2632" s="6" t="s">
        <v>1715</v>
      </c>
      <c r="I2632" s="27" t="n">
        <v>10</v>
      </c>
      <c r="J2632" s="27" t="n">
        <v>20</v>
      </c>
      <c r="K2632" s="27" t="n">
        <v>25</v>
      </c>
      <c r="L2632" s="28" t="n">
        <f aca="false">I2632+J2632</f>
        <v>30</v>
      </c>
      <c r="M2632" s="28" t="n">
        <f aca="false">L2632+K2632</f>
        <v>55</v>
      </c>
      <c r="N2632" s="22" t="str">
        <f aca="false">IF(I2632&gt;0,"Sí","No")</f>
        <v>Sí</v>
      </c>
      <c r="O2632" s="22" t="str">
        <f aca="false">IF(J2632&gt;0,"Sí","No")</f>
        <v>Sí</v>
      </c>
      <c r="P2632" s="22" t="str">
        <f aca="false">IF(K2632&gt;0,"Sí","No")</f>
        <v>Sí</v>
      </c>
      <c r="Q2632" s="22" t="str">
        <f aca="false">IF(OR(I2632&gt;0,J2632&gt;0),"Sí","No")</f>
        <v>Sí</v>
      </c>
      <c r="R2632" s="27" t="n">
        <v>1750</v>
      </c>
      <c r="S2632" s="27" t="n">
        <v>2500</v>
      </c>
      <c r="T2632" s="27" t="n">
        <v>1200</v>
      </c>
      <c r="U2632" s="27" t="n">
        <v>2000</v>
      </c>
      <c r="V2632" s="27" t="n">
        <v>3500</v>
      </c>
      <c r="W2632" s="12" t="n">
        <f aca="false">IF(AND(I2632&gt;0,R2632&gt;0),(S2632-R2632)/R2632,"")</f>
        <v>0.428571428571429</v>
      </c>
      <c r="X2632" s="12" t="n">
        <f aca="false">IF(AND(J2632&gt;0,T2632&gt;0),(U2632-T2632)/T2632,"")</f>
        <v>0.666666666666667</v>
      </c>
      <c r="Y2632" s="12" t="n">
        <f aca="false">IF(AND(K2632&gt;0,V2632&gt;0),(V2632-Resumen!$B$7)/Resumen!$B$7,"")</f>
        <v>0.4</v>
      </c>
      <c r="Z2632" s="28" t="n">
        <f aca="false">IF(AND(K2632&gt;0,I2632&gt;0,V2632&gt;0,S2632&gt;0),V2632-S2632,"")</f>
        <v>1000</v>
      </c>
      <c r="AA2632" s="12" t="n">
        <f aca="false">IF(Z2632&lt;&gt;"",Z2632/S2632,"")</f>
        <v>0.4</v>
      </c>
      <c r="AB2632" s="28" t="n">
        <f aca="false">IF(AND(K2632&gt;0,J2632&gt;0,V2632&gt;0,U2632&gt;0),V2632-U2632,"")</f>
        <v>1500</v>
      </c>
      <c r="AC2632" s="12" t="n">
        <f aca="false">IF(AB2632&lt;&gt;"",AB2632/U2632,"")</f>
        <v>0.75</v>
      </c>
      <c r="AD2632" s="27" t="n">
        <v>5</v>
      </c>
      <c r="AE2632" s="27" t="n">
        <v>2</v>
      </c>
      <c r="AF2632" s="27" t="n">
        <v>2</v>
      </c>
      <c r="AG2632" s="28" t="n">
        <f aca="false">AD2632+AE2632+AF2632</f>
        <v>9</v>
      </c>
      <c r="AH2632" s="12" t="n">
        <f aca="false">IF(AG2632&gt;0,AD2632/AG2632,"")</f>
        <v>0.555555555555556</v>
      </c>
      <c r="AI2632" s="27" t="n">
        <v>1</v>
      </c>
      <c r="AJ2632" s="27" t="n">
        <v>0</v>
      </c>
      <c r="AK2632" s="27" t="n">
        <v>1</v>
      </c>
      <c r="AL2632" s="22" t="str">
        <f aca="false">IF(OR(AJ2632&gt;0,AK2632&gt;0),"Sí","No")</f>
        <v>Sí</v>
      </c>
      <c r="AM2632" s="6" t="s">
        <v>198</v>
      </c>
      <c r="AN2632" s="6" t="s">
        <v>198</v>
      </c>
      <c r="AO2632" s="12" t="n">
        <f aca="false">IF(M2632&gt;0,K2632/M2632,"")</f>
        <v>0.454545454545455</v>
      </c>
      <c r="AP2632" s="22" t="str">
        <f aca="false">IF(M2632&gt;=Resumen!$B$5,"Alto","Bajo")</f>
        <v>Alto</v>
      </c>
      <c r="AQ2632" s="22" t="str">
        <f aca="false">IF(AO2632&gt;=Resumen!$B$28,"Alto","Bajo")</f>
        <v>Alto</v>
      </c>
      <c r="AR2632" s="22" t="str">
        <f aca="false">AP2632&amp;" Potencial / "&amp;AQ2632&amp;" Share"</f>
        <v>Alto Potencial / Alto Share</v>
      </c>
      <c r="AS2632" s="22" t="str">
        <f aca="false">IF(Q2632="Sí",IF(AO2632&gt;=Resumen!$B$29,"Alto","Bajo"),"")</f>
        <v>Bajo</v>
      </c>
      <c r="AT2632" s="22" t="str">
        <f aca="false">IF(AS2632&lt;&gt;"",AP2632&amp;" Potencial / "&amp;AS2632&amp;" Share","")</f>
        <v>Alto Potencial / Bajo Share</v>
      </c>
      <c r="AU2632" s="22" t="str">
        <f aca="false">IF(AH2632="","Sin dato",IF(AH2632-AO2632&gt;Resumen!$B$6,"Sobre-exhibido",IF(AO2632-AH2632&gt;Resumen!$B$6,"Sub-exhibido","En línea")))</f>
        <v>Sobre-exhibido</v>
      </c>
      <c r="AV2632" s="22" t="n">
        <f aca="false">IF(AT2632="","",IF(AT2632="Alto Potencial / Bajo Share",1,IF(AT2632="Alto Potencial / Alto Share",2,IF(AT2632="Bajo Potencial / Alto Share",3,4))))</f>
        <v>1</v>
      </c>
      <c r="AW2632" s="22" t="str">
        <f aca="false">IF(Q2632="No","Sin competencia directa",IF(AV2632=1,"1 - Foco Conquista (Alto Pot / Bajo Share)",IF(AV2632=2,"2 - Foco Defensa (Alto Pot / Alto Share)",IF(AV2632=3,"3 - Monitoreo (Bajo Pot / Alto Share)","4 - Baja Prioridad (Bajo Pot / Bajo Share)"))))</f>
        <v>1 - Foco Conquista (Alto Pot / Bajo Share)</v>
      </c>
      <c r="AX2632" s="12" t="str">
        <f aca="false">IF(OR(IFERROR(AND(W2632&lt;&gt;"",Y2632&lt;&gt;"",Y2632-W2632&gt;Resumen!$B$8),FALSE()),IFERROR(AND(X2632&lt;&gt;"",Y2632&lt;&gt;"",Y2632-X2632&gt;Resumen!$B$8),FALSE())),MAX(IF(IFERROR(AND(W2632&lt;&gt;"",Y2632&lt;&gt;"",Y2632-W2632&gt;Resumen!$B$8),FALSE()),Y2632-W2632,0),IF(IFERROR(AND(X2632&lt;&gt;"",Y2632&lt;&gt;"",Y2632-X2632&gt;Resumen!$B$8),FALSE()),Y2632-X2632,0)),"")</f>
        <v/>
      </c>
      <c r="AY2632" s="22" t="str">
        <f aca="false">IF(OR(IFERROR(AND(W2632&lt;&gt;"",Y2632&lt;&gt;"",Y2632-W2632&gt;Resumen!$B$8),FALSE()),IFERROR(AND(X2632&lt;&gt;"",Y2632&lt;&gt;"",Y2632-X2632&gt;Resumen!$B$8),FALSE())),TRIM("Lays tiene mayor markup que "&amp;IF(IFERROR(AND(W2632&lt;&gt;"",Y2632&lt;&gt;"",Y2632-W2632&gt;Resumen!$B$8),FALSE()),"Quento ","")&amp;IF(IFERROR(AND(X2632&lt;&gt;"",Y2632&lt;&gt;"",Y2632-X2632&gt;Resumen!$B$8),FALSE()),"Julicroc ","")&amp;"en este PDV"),"")</f>
        <v/>
      </c>
      <c r="AZ2632" s="22" t="str">
        <f aca="false">IF(COUNTIF('Plan Pehuamar - Lista'!$A$2:$A$167,A2632)&gt;0,"Sí","No")</f>
        <v>No</v>
      </c>
      <c r="BA2632" s="22" t="str">
        <f aca="false">IF(COUNTIF('Plan Combo 9+1'!$A$2:$A$226,A2632)&gt;0,"Sí","No")</f>
        <v>No</v>
      </c>
      <c r="BB2632" s="22" t="str">
        <f aca="false">IF(AH2632="","No",IF(BA2632="Sí",IF((AO2632-AH2632)&gt;Resumen!$B$6,"Sí","No"),IF((AO2632-AH2632)&gt;=Resumen!$B$132,"Sí","No")))</f>
        <v>No</v>
      </c>
      <c r="BC2632" s="22" t="str">
        <f aca="false">IF(AND(N2632="Sí",AL2632="Sí",AI2632=0),"Sí","No")</f>
        <v>No</v>
      </c>
      <c r="BD2632" s="22" t="str">
        <f aca="false">IF(COUNTIF('Plan 9+1 (con Pehuamar)'!$A$2:$A$227,A2632)&gt;0,"Sí","No")</f>
        <v>No</v>
      </c>
    </row>
    <row r="2633" customFormat="false" ht="15" hidden="false" customHeight="true" outlineLevel="0" collapsed="false">
      <c r="A2633" s="6" t="n">
        <v>200908</v>
      </c>
      <c r="B2633" s="6" t="n">
        <v>16</v>
      </c>
      <c r="C2633" s="6" t="n">
        <v>1605</v>
      </c>
      <c r="D2633" s="6" t="s">
        <v>398</v>
      </c>
      <c r="E2633" s="6" t="s">
        <v>2779</v>
      </c>
      <c r="F2633" s="6" t="s">
        <v>206</v>
      </c>
      <c r="G2633" s="6" t="s">
        <v>130</v>
      </c>
      <c r="H2633" s="6" t="s">
        <v>1715</v>
      </c>
      <c r="I2633" s="27" t="n">
        <v>20</v>
      </c>
      <c r="J2633" s="27" t="n">
        <v>40</v>
      </c>
      <c r="K2633" s="27" t="n">
        <v>18</v>
      </c>
      <c r="L2633" s="28" t="n">
        <f aca="false">I2633+J2633</f>
        <v>60</v>
      </c>
      <c r="M2633" s="28" t="n">
        <f aca="false">L2633+K2633</f>
        <v>78</v>
      </c>
      <c r="N2633" s="22" t="str">
        <f aca="false">IF(I2633&gt;0,"Sí","No")</f>
        <v>Sí</v>
      </c>
      <c r="O2633" s="22" t="str">
        <f aca="false">IF(J2633&gt;0,"Sí","No")</f>
        <v>Sí</v>
      </c>
      <c r="P2633" s="22" t="str">
        <f aca="false">IF(K2633&gt;0,"Sí","No")</f>
        <v>Sí</v>
      </c>
      <c r="Q2633" s="22" t="str">
        <f aca="false">IF(OR(I2633&gt;0,J2633&gt;0),"Sí","No")</f>
        <v>Sí</v>
      </c>
      <c r="R2633" s="27" t="n">
        <v>2000</v>
      </c>
      <c r="S2633" s="27" t="n">
        <v>3000</v>
      </c>
      <c r="T2633" s="27" t="n">
        <v>1200</v>
      </c>
      <c r="U2633" s="27" t="n">
        <v>2100</v>
      </c>
      <c r="V2633" s="27" t="n">
        <v>3600</v>
      </c>
      <c r="W2633" s="12" t="n">
        <f aca="false">IF(AND(I2633&gt;0,R2633&gt;0),(S2633-R2633)/R2633,"")</f>
        <v>0.5</v>
      </c>
      <c r="X2633" s="12" t="n">
        <f aca="false">IF(AND(J2633&gt;0,T2633&gt;0),(U2633-T2633)/T2633,"")</f>
        <v>0.75</v>
      </c>
      <c r="Y2633" s="12" t="n">
        <f aca="false">IF(AND(K2633&gt;0,V2633&gt;0),(V2633-Resumen!$B$7)/Resumen!$B$7,"")</f>
        <v>0.44</v>
      </c>
      <c r="Z2633" s="28" t="n">
        <f aca="false">IF(AND(K2633&gt;0,I2633&gt;0,V2633&gt;0,S2633&gt;0),V2633-S2633,"")</f>
        <v>600</v>
      </c>
      <c r="AA2633" s="12" t="n">
        <f aca="false">IF(Z2633&lt;&gt;"",Z2633/S2633,"")</f>
        <v>0.2</v>
      </c>
      <c r="AB2633" s="28" t="n">
        <f aca="false">IF(AND(K2633&gt;0,J2633&gt;0,V2633&gt;0,U2633&gt;0),V2633-U2633,"")</f>
        <v>1500</v>
      </c>
      <c r="AC2633" s="12" t="n">
        <f aca="false">IF(AB2633&lt;&gt;"",AB2633/U2633,"")</f>
        <v>0.714285714285714</v>
      </c>
      <c r="AD2633" s="27" t="n">
        <v>4</v>
      </c>
      <c r="AE2633" s="27" t="n">
        <v>3</v>
      </c>
      <c r="AF2633" s="27" t="n">
        <v>4</v>
      </c>
      <c r="AG2633" s="28" t="n">
        <f aca="false">AD2633+AE2633+AF2633</f>
        <v>11</v>
      </c>
      <c r="AH2633" s="12" t="n">
        <f aca="false">IF(AG2633&gt;0,AD2633/AG2633,"")</f>
        <v>0.363636363636364</v>
      </c>
      <c r="AI2633" s="27" t="n">
        <v>1</v>
      </c>
      <c r="AJ2633" s="27" t="n">
        <v>1</v>
      </c>
      <c r="AK2633" s="27" t="n">
        <v>1</v>
      </c>
      <c r="AL2633" s="22" t="str">
        <f aca="false">IF(OR(AJ2633&gt;0,AK2633&gt;0),"Sí","No")</f>
        <v>Sí</v>
      </c>
      <c r="AM2633" s="6" t="s">
        <v>198</v>
      </c>
      <c r="AN2633" s="6" t="s">
        <v>198</v>
      </c>
      <c r="AO2633" s="12" t="n">
        <f aca="false">IF(M2633&gt;0,K2633/M2633,"")</f>
        <v>0.230769230769231</v>
      </c>
      <c r="AP2633" s="22" t="str">
        <f aca="false">IF(M2633&gt;=Resumen!$B$5,"Alto","Bajo")</f>
        <v>Alto</v>
      </c>
      <c r="AQ2633" s="22" t="str">
        <f aca="false">IF(AO2633&gt;=Resumen!$B$28,"Alto","Bajo")</f>
        <v>Bajo</v>
      </c>
      <c r="AR2633" s="22" t="str">
        <f aca="false">AP2633&amp;" Potencial / "&amp;AQ2633&amp;" Share"</f>
        <v>Alto Potencial / Bajo Share</v>
      </c>
      <c r="AS2633" s="22" t="str">
        <f aca="false">IF(Q2633="Sí",IF(AO2633&gt;=Resumen!$B$29,"Alto","Bajo"),"")</f>
        <v>Bajo</v>
      </c>
      <c r="AT2633" s="22" t="str">
        <f aca="false">IF(AS2633&lt;&gt;"",AP2633&amp;" Potencial / "&amp;AS2633&amp;" Share","")</f>
        <v>Alto Potencial / Bajo Share</v>
      </c>
      <c r="AU2633" s="22" t="str">
        <f aca="false">IF(AH2633="","Sin dato",IF(AH2633-AO2633&gt;Resumen!$B$6,"Sobre-exhibido",IF(AO2633-AH2633&gt;Resumen!$B$6,"Sub-exhibido","En línea")))</f>
        <v>Sobre-exhibido</v>
      </c>
      <c r="AV2633" s="22" t="n">
        <f aca="false">IF(AT2633="","",IF(AT2633="Alto Potencial / Bajo Share",1,IF(AT2633="Alto Potencial / Alto Share",2,IF(AT2633="Bajo Potencial / Alto Share",3,4))))</f>
        <v>1</v>
      </c>
      <c r="AW2633" s="22" t="str">
        <f aca="false">IF(Q2633="No","Sin competencia directa",IF(AV2633=1,"1 - Foco Conquista (Alto Pot / Bajo Share)",IF(AV2633=2,"2 - Foco Defensa (Alto Pot / Alto Share)",IF(AV2633=3,"3 - Monitoreo (Bajo Pot / Alto Share)","4 - Baja Prioridad (Bajo Pot / Bajo Share)"))))</f>
        <v>1 - Foco Conquista (Alto Pot / Bajo Share)</v>
      </c>
      <c r="AX2633" s="12" t="str">
        <f aca="false">IF(OR(IFERROR(AND(W2633&lt;&gt;"",Y2633&lt;&gt;"",Y2633-W2633&gt;Resumen!$B$8),FALSE()),IFERROR(AND(X2633&lt;&gt;"",Y2633&lt;&gt;"",Y2633-X2633&gt;Resumen!$B$8),FALSE())),MAX(IF(IFERROR(AND(W2633&lt;&gt;"",Y2633&lt;&gt;"",Y2633-W2633&gt;Resumen!$B$8),FALSE()),Y2633-W2633,0),IF(IFERROR(AND(X2633&lt;&gt;"",Y2633&lt;&gt;"",Y2633-X2633&gt;Resumen!$B$8),FALSE()),Y2633-X2633,0)),"")</f>
        <v/>
      </c>
      <c r="AY2633" s="22" t="str">
        <f aca="false">IF(OR(IFERROR(AND(W2633&lt;&gt;"",Y2633&lt;&gt;"",Y2633-W2633&gt;Resumen!$B$8),FALSE()),IFERROR(AND(X2633&lt;&gt;"",Y2633&lt;&gt;"",Y2633-X2633&gt;Resumen!$B$8),FALSE())),TRIM("Lays tiene mayor markup que "&amp;IF(IFERROR(AND(W2633&lt;&gt;"",Y2633&lt;&gt;"",Y2633-W2633&gt;Resumen!$B$8),FALSE()),"Quento ","")&amp;IF(IFERROR(AND(X2633&lt;&gt;"",Y2633&lt;&gt;"",Y2633-X2633&gt;Resumen!$B$8),FALSE()),"Julicroc ","")&amp;"en este PDV"),"")</f>
        <v/>
      </c>
      <c r="AZ2633" s="22" t="str">
        <f aca="false">IF(COUNTIF('Plan Pehuamar - Lista'!$A$2:$A$167,A2633)&gt;0,"Sí","No")</f>
        <v>No</v>
      </c>
      <c r="BA2633" s="22" t="str">
        <f aca="false">IF(COUNTIF('Plan Combo 9+1'!$A$2:$A$226,A2633)&gt;0,"Sí","No")</f>
        <v>No</v>
      </c>
      <c r="BB2633" s="22" t="str">
        <f aca="false">IF(AH2633="","No",IF(BA2633="Sí",IF((AO2633-AH2633)&gt;Resumen!$B$6,"Sí","No"),IF((AO2633-AH2633)&gt;=Resumen!$B$132,"Sí","No")))</f>
        <v>No</v>
      </c>
      <c r="BC2633" s="22" t="str">
        <f aca="false">IF(AND(N2633="Sí",AL2633="Sí",AI2633=0),"Sí","No")</f>
        <v>No</v>
      </c>
      <c r="BD2633" s="22" t="str">
        <f aca="false">IF(COUNTIF('Plan 9+1 (con Pehuamar)'!$A$2:$A$227,A2633)&gt;0,"Sí","No")</f>
        <v>No</v>
      </c>
    </row>
    <row r="2634" customFormat="false" ht="15" hidden="false" customHeight="true" outlineLevel="0" collapsed="false">
      <c r="A2634" s="6" t="n">
        <v>200910</v>
      </c>
      <c r="B2634" s="6" t="n">
        <v>16</v>
      </c>
      <c r="C2634" s="6" t="n">
        <v>1605</v>
      </c>
      <c r="D2634" s="6" t="s">
        <v>398</v>
      </c>
      <c r="E2634" s="6" t="s">
        <v>2780</v>
      </c>
      <c r="F2634" s="6" t="s">
        <v>206</v>
      </c>
      <c r="G2634" s="6" t="s">
        <v>130</v>
      </c>
      <c r="H2634" s="6" t="s">
        <v>1715</v>
      </c>
      <c r="I2634" s="27" t="n">
        <v>20</v>
      </c>
      <c r="J2634" s="27" t="n">
        <v>40</v>
      </c>
      <c r="K2634" s="27" t="n">
        <v>18</v>
      </c>
      <c r="L2634" s="28" t="n">
        <f aca="false">I2634+J2634</f>
        <v>60</v>
      </c>
      <c r="M2634" s="28" t="n">
        <f aca="false">L2634+K2634</f>
        <v>78</v>
      </c>
      <c r="N2634" s="22" t="str">
        <f aca="false">IF(I2634&gt;0,"Sí","No")</f>
        <v>Sí</v>
      </c>
      <c r="O2634" s="22" t="str">
        <f aca="false">IF(J2634&gt;0,"Sí","No")</f>
        <v>Sí</v>
      </c>
      <c r="P2634" s="22" t="str">
        <f aca="false">IF(K2634&gt;0,"Sí","No")</f>
        <v>Sí</v>
      </c>
      <c r="Q2634" s="22" t="str">
        <f aca="false">IF(OR(I2634&gt;0,J2634&gt;0),"Sí","No")</f>
        <v>Sí</v>
      </c>
      <c r="R2634" s="27" t="n">
        <v>2000</v>
      </c>
      <c r="S2634" s="27" t="n">
        <v>2900</v>
      </c>
      <c r="T2634" s="27" t="n">
        <v>1200</v>
      </c>
      <c r="U2634" s="27" t="n">
        <v>2000</v>
      </c>
      <c r="V2634" s="27" t="n">
        <v>3500</v>
      </c>
      <c r="W2634" s="12" t="n">
        <f aca="false">IF(AND(I2634&gt;0,R2634&gt;0),(S2634-R2634)/R2634,"")</f>
        <v>0.45</v>
      </c>
      <c r="X2634" s="12" t="n">
        <f aca="false">IF(AND(J2634&gt;0,T2634&gt;0),(U2634-T2634)/T2634,"")</f>
        <v>0.666666666666667</v>
      </c>
      <c r="Y2634" s="12" t="n">
        <f aca="false">IF(AND(K2634&gt;0,V2634&gt;0),(V2634-Resumen!$B$7)/Resumen!$B$7,"")</f>
        <v>0.4</v>
      </c>
      <c r="Z2634" s="28" t="n">
        <f aca="false">IF(AND(K2634&gt;0,I2634&gt;0,V2634&gt;0,S2634&gt;0),V2634-S2634,"")</f>
        <v>600</v>
      </c>
      <c r="AA2634" s="12" t="n">
        <f aca="false">IF(Z2634&lt;&gt;"",Z2634/S2634,"")</f>
        <v>0.206896551724138</v>
      </c>
      <c r="AB2634" s="28" t="n">
        <f aca="false">IF(AND(K2634&gt;0,J2634&gt;0,V2634&gt;0,U2634&gt;0),V2634-U2634,"")</f>
        <v>1500</v>
      </c>
      <c r="AC2634" s="12" t="n">
        <f aca="false">IF(AB2634&lt;&gt;"",AB2634/U2634,"")</f>
        <v>0.75</v>
      </c>
      <c r="AD2634" s="27" t="n">
        <v>4</v>
      </c>
      <c r="AE2634" s="27" t="n">
        <v>4</v>
      </c>
      <c r="AF2634" s="27" t="n">
        <v>5</v>
      </c>
      <c r="AG2634" s="28" t="n">
        <f aca="false">AD2634+AE2634+AF2634</f>
        <v>13</v>
      </c>
      <c r="AH2634" s="12" t="n">
        <f aca="false">IF(AG2634&gt;0,AD2634/AG2634,"")</f>
        <v>0.307692307692308</v>
      </c>
      <c r="AI2634" s="27" t="n">
        <v>1</v>
      </c>
      <c r="AJ2634" s="27" t="n">
        <v>1</v>
      </c>
      <c r="AK2634" s="27" t="n">
        <v>1</v>
      </c>
      <c r="AL2634" s="22" t="str">
        <f aca="false">IF(OR(AJ2634&gt;0,AK2634&gt;0),"Sí","No")</f>
        <v>Sí</v>
      </c>
      <c r="AM2634" s="6" t="s">
        <v>198</v>
      </c>
      <c r="AN2634" s="6" t="s">
        <v>198</v>
      </c>
      <c r="AO2634" s="12" t="n">
        <f aca="false">IF(M2634&gt;0,K2634/M2634,"")</f>
        <v>0.230769230769231</v>
      </c>
      <c r="AP2634" s="22" t="str">
        <f aca="false">IF(M2634&gt;=Resumen!$B$5,"Alto","Bajo")</f>
        <v>Alto</v>
      </c>
      <c r="AQ2634" s="22" t="str">
        <f aca="false">IF(AO2634&gt;=Resumen!$B$28,"Alto","Bajo")</f>
        <v>Bajo</v>
      </c>
      <c r="AR2634" s="22" t="str">
        <f aca="false">AP2634&amp;" Potencial / "&amp;AQ2634&amp;" Share"</f>
        <v>Alto Potencial / Bajo Share</v>
      </c>
      <c r="AS2634" s="22" t="str">
        <f aca="false">IF(Q2634="Sí",IF(AO2634&gt;=Resumen!$B$29,"Alto","Bajo"),"")</f>
        <v>Bajo</v>
      </c>
      <c r="AT2634" s="22" t="str">
        <f aca="false">IF(AS2634&lt;&gt;"",AP2634&amp;" Potencial / "&amp;AS2634&amp;" Share","")</f>
        <v>Alto Potencial / Bajo Share</v>
      </c>
      <c r="AU2634" s="22" t="str">
        <f aca="false">IF(AH2634="","Sin dato",IF(AH2634-AO2634&gt;Resumen!$B$6,"Sobre-exhibido",IF(AO2634-AH2634&gt;Resumen!$B$6,"Sub-exhibido","En línea")))</f>
        <v>Sobre-exhibido</v>
      </c>
      <c r="AV2634" s="22" t="n">
        <f aca="false">IF(AT2634="","",IF(AT2634="Alto Potencial / Bajo Share",1,IF(AT2634="Alto Potencial / Alto Share",2,IF(AT2634="Bajo Potencial / Alto Share",3,4))))</f>
        <v>1</v>
      </c>
      <c r="AW2634" s="22" t="str">
        <f aca="false">IF(Q2634="No","Sin competencia directa",IF(AV2634=1,"1 - Foco Conquista (Alto Pot / Bajo Share)",IF(AV2634=2,"2 - Foco Defensa (Alto Pot / Alto Share)",IF(AV2634=3,"3 - Monitoreo (Bajo Pot / Alto Share)","4 - Baja Prioridad (Bajo Pot / Bajo Share)"))))</f>
        <v>1 - Foco Conquista (Alto Pot / Bajo Share)</v>
      </c>
      <c r="AX2634" s="12" t="str">
        <f aca="false">IF(OR(IFERROR(AND(W2634&lt;&gt;"",Y2634&lt;&gt;"",Y2634-W2634&gt;Resumen!$B$8),FALSE()),IFERROR(AND(X2634&lt;&gt;"",Y2634&lt;&gt;"",Y2634-X2634&gt;Resumen!$B$8),FALSE())),MAX(IF(IFERROR(AND(W2634&lt;&gt;"",Y2634&lt;&gt;"",Y2634-W2634&gt;Resumen!$B$8),FALSE()),Y2634-W2634,0),IF(IFERROR(AND(X2634&lt;&gt;"",Y2634&lt;&gt;"",Y2634-X2634&gt;Resumen!$B$8),FALSE()),Y2634-X2634,0)),"")</f>
        <v/>
      </c>
      <c r="AY2634" s="22" t="str">
        <f aca="false">IF(OR(IFERROR(AND(W2634&lt;&gt;"",Y2634&lt;&gt;"",Y2634-W2634&gt;Resumen!$B$8),FALSE()),IFERROR(AND(X2634&lt;&gt;"",Y2634&lt;&gt;"",Y2634-X2634&gt;Resumen!$B$8),FALSE())),TRIM("Lays tiene mayor markup que "&amp;IF(IFERROR(AND(W2634&lt;&gt;"",Y2634&lt;&gt;"",Y2634-W2634&gt;Resumen!$B$8),FALSE()),"Quento ","")&amp;IF(IFERROR(AND(X2634&lt;&gt;"",Y2634&lt;&gt;"",Y2634-X2634&gt;Resumen!$B$8),FALSE()),"Julicroc ","")&amp;"en este PDV"),"")</f>
        <v/>
      </c>
      <c r="AZ2634" s="22" t="str">
        <f aca="false">IF(COUNTIF('Plan Pehuamar - Lista'!$A$2:$A$167,A2634)&gt;0,"Sí","No")</f>
        <v>No</v>
      </c>
      <c r="BA2634" s="22" t="str">
        <f aca="false">IF(COUNTIF('Plan Combo 9+1'!$A$2:$A$226,A2634)&gt;0,"Sí","No")</f>
        <v>No</v>
      </c>
      <c r="BB2634" s="22" t="str">
        <f aca="false">IF(AH2634="","No",IF(BA2634="Sí",IF((AO2634-AH2634)&gt;Resumen!$B$6,"Sí","No"),IF((AO2634-AH2634)&gt;=Resumen!$B$132,"Sí","No")))</f>
        <v>No</v>
      </c>
      <c r="BC2634" s="22" t="str">
        <f aca="false">IF(AND(N2634="Sí",AL2634="Sí",AI2634=0),"Sí","No")</f>
        <v>No</v>
      </c>
      <c r="BD2634" s="22" t="str">
        <f aca="false">IF(COUNTIF('Plan 9+1 (con Pehuamar)'!$A$2:$A$227,A2634)&gt;0,"Sí","No")</f>
        <v>No</v>
      </c>
    </row>
    <row r="2635" customFormat="false" ht="15" hidden="false" customHeight="true" outlineLevel="0" collapsed="false">
      <c r="A2635" s="6" t="n">
        <v>200912</v>
      </c>
      <c r="B2635" s="6" t="n">
        <v>16</v>
      </c>
      <c r="C2635" s="6" t="n">
        <v>1605</v>
      </c>
      <c r="D2635" s="6" t="s">
        <v>398</v>
      </c>
      <c r="E2635" s="6" t="s">
        <v>2781</v>
      </c>
      <c r="F2635" s="6" t="s">
        <v>206</v>
      </c>
      <c r="G2635" s="6" t="s">
        <v>130</v>
      </c>
      <c r="H2635" s="6" t="s">
        <v>1715</v>
      </c>
      <c r="I2635" s="27" t="n">
        <v>0</v>
      </c>
      <c r="J2635" s="27" t="n">
        <v>0</v>
      </c>
      <c r="K2635" s="27" t="n">
        <v>2.2</v>
      </c>
      <c r="L2635" s="28" t="n">
        <f aca="false">I2635+J2635</f>
        <v>0</v>
      </c>
      <c r="M2635" s="28" t="n">
        <f aca="false">L2635+K2635</f>
        <v>2.2</v>
      </c>
      <c r="N2635" s="22" t="str">
        <f aca="false">IF(I2635&gt;0,"Sí","No")</f>
        <v>No</v>
      </c>
      <c r="O2635" s="22" t="str">
        <f aca="false">IF(J2635&gt;0,"Sí","No")</f>
        <v>No</v>
      </c>
      <c r="P2635" s="22" t="str">
        <f aca="false">IF(K2635&gt;0,"Sí","No")</f>
        <v>Sí</v>
      </c>
      <c r="Q2635" s="22" t="str">
        <f aca="false">IF(OR(I2635&gt;0,J2635&gt;0),"Sí","No")</f>
        <v>No</v>
      </c>
      <c r="R2635" s="27"/>
      <c r="S2635" s="27"/>
      <c r="T2635" s="27"/>
      <c r="U2635" s="27"/>
      <c r="V2635" s="27"/>
      <c r="W2635" s="12" t="str">
        <f aca="false">IF(AND(I2635&gt;0,R2635&gt;0),(S2635-R2635)/R2635,"")</f>
        <v/>
      </c>
      <c r="X2635" s="12" t="str">
        <f aca="false">IF(AND(J2635&gt;0,T2635&gt;0),(U2635-T2635)/T2635,"")</f>
        <v/>
      </c>
      <c r="Y2635" s="12" t="str">
        <f aca="false">IF(AND(K2635&gt;0,V2635&gt;0),(V2635-Resumen!$B$7)/Resumen!$B$7,"")</f>
        <v/>
      </c>
      <c r="Z2635" s="28" t="str">
        <f aca="false">IF(AND(K2635&gt;0,I2635&gt;0,V2635&gt;0,S2635&gt;0),V2635-S2635,"")</f>
        <v/>
      </c>
      <c r="AA2635" s="12" t="str">
        <f aca="false">IF(Z2635&lt;&gt;"",Z2635/S2635,"")</f>
        <v/>
      </c>
      <c r="AB2635" s="28" t="str">
        <f aca="false">IF(AND(K2635&gt;0,J2635&gt;0,V2635&gt;0,U2635&gt;0),V2635-U2635,"")</f>
        <v/>
      </c>
      <c r="AC2635" s="12" t="str">
        <f aca="false">IF(AB2635&lt;&gt;"",AB2635/U2635,"")</f>
        <v/>
      </c>
      <c r="AD2635" s="27" t="n">
        <v>0</v>
      </c>
      <c r="AE2635" s="27" t="n">
        <v>0</v>
      </c>
      <c r="AF2635" s="27" t="n">
        <v>0</v>
      </c>
      <c r="AG2635" s="28" t="n">
        <f aca="false">AD2635+AE2635+AF2635</f>
        <v>0</v>
      </c>
      <c r="AH2635" s="12" t="str">
        <f aca="false">IF(AG2635&gt;0,AD2635/AG2635,"")</f>
        <v/>
      </c>
      <c r="AI2635" s="27" t="n">
        <v>0</v>
      </c>
      <c r="AJ2635" s="27" t="n">
        <v>0</v>
      </c>
      <c r="AK2635" s="27" t="n">
        <v>0</v>
      </c>
      <c r="AL2635" s="22" t="str">
        <f aca="false">IF(OR(AJ2635&gt;0,AK2635&gt;0),"Sí","No")</f>
        <v>No</v>
      </c>
      <c r="AM2635" s="6"/>
      <c r="AN2635" s="6"/>
      <c r="AO2635" s="12" t="n">
        <f aca="false">IF(M2635&gt;0,K2635/M2635,"")</f>
        <v>1</v>
      </c>
      <c r="AP2635" s="22" t="str">
        <f aca="false">IF(M2635&gt;=Resumen!$B$5,"Alto","Bajo")</f>
        <v>Bajo</v>
      </c>
      <c r="AQ2635" s="22" t="str">
        <f aca="false">IF(AO2635&gt;=Resumen!$B$28,"Alto","Bajo")</f>
        <v>Alto</v>
      </c>
      <c r="AR2635" s="22" t="str">
        <f aca="false">AP2635&amp;" Potencial / "&amp;AQ2635&amp;" Share"</f>
        <v>Bajo Potencial / Alto Share</v>
      </c>
      <c r="AS2635" s="22" t="str">
        <f aca="false">IF(Q2635="Sí",IF(AO2635&gt;=Resumen!$B$29,"Alto","Bajo"),"")</f>
        <v/>
      </c>
      <c r="AT2635" s="22" t="str">
        <f aca="false">IF(AS2635&lt;&gt;"",AP2635&amp;" Potencial / "&amp;AS2635&amp;" Share","")</f>
        <v/>
      </c>
      <c r="AU2635" s="22" t="str">
        <f aca="false">IF(AH2635="","Sin dato",IF(AH2635-AO2635&gt;Resumen!$B$6,"Sobre-exhibido",IF(AO2635-AH2635&gt;Resumen!$B$6,"Sub-exhibido","En línea")))</f>
        <v>Sin dato</v>
      </c>
      <c r="AV2635" s="22" t="str">
        <f aca="false">IF(AT2635="","",IF(AT2635="Alto Potencial / Bajo Share",1,IF(AT2635="Alto Potencial / Alto Share",2,IF(AT2635="Bajo Potencial / Alto Share",3,4))))</f>
        <v/>
      </c>
      <c r="AW2635" s="22" t="str">
        <f aca="false">IF(Q2635="No","Sin competencia directa",IF(AV2635=1,"1 - Foco Conquista (Alto Pot / Bajo Share)",IF(AV2635=2,"2 - Foco Defensa (Alto Pot / Alto Share)",IF(AV2635=3,"3 - Monitoreo (Bajo Pot / Alto Share)","4 - Baja Prioridad (Bajo Pot / Bajo Share)"))))</f>
        <v>Sin competencia directa</v>
      </c>
      <c r="AX2635" s="12" t="str">
        <f aca="false">IF(OR(IFERROR(AND(W2635&lt;&gt;"",Y2635&lt;&gt;"",Y2635-W2635&gt;Resumen!$B$8),FALSE()),IFERROR(AND(X2635&lt;&gt;"",Y2635&lt;&gt;"",Y2635-X2635&gt;Resumen!$B$8),FALSE())),MAX(IF(IFERROR(AND(W2635&lt;&gt;"",Y2635&lt;&gt;"",Y2635-W2635&gt;Resumen!$B$8),FALSE()),Y2635-W2635,0),IF(IFERROR(AND(X2635&lt;&gt;"",Y2635&lt;&gt;"",Y2635-X2635&gt;Resumen!$B$8),FALSE()),Y2635-X2635,0)),"")</f>
        <v/>
      </c>
      <c r="AY2635" s="22" t="str">
        <f aca="false">IF(OR(IFERROR(AND(W2635&lt;&gt;"",Y2635&lt;&gt;"",Y2635-W2635&gt;Resumen!$B$8),FALSE()),IFERROR(AND(X2635&lt;&gt;"",Y2635&lt;&gt;"",Y2635-X2635&gt;Resumen!$B$8),FALSE())),TRIM("Lays tiene mayor markup que "&amp;IF(IFERROR(AND(W2635&lt;&gt;"",Y2635&lt;&gt;"",Y2635-W2635&gt;Resumen!$B$8),FALSE()),"Quento ","")&amp;IF(IFERROR(AND(X2635&lt;&gt;"",Y2635&lt;&gt;"",Y2635-X2635&gt;Resumen!$B$8),FALSE()),"Julicroc ","")&amp;"en este PDV"),"")</f>
        <v/>
      </c>
      <c r="AZ2635" s="22" t="str">
        <f aca="false">IF(COUNTIF('Plan Pehuamar - Lista'!$A$2:$A$167,A2635)&gt;0,"Sí","No")</f>
        <v>No</v>
      </c>
      <c r="BA2635" s="22" t="str">
        <f aca="false">IF(COUNTIF('Plan Combo 9+1'!$A$2:$A$226,A2635)&gt;0,"Sí","No")</f>
        <v>No</v>
      </c>
      <c r="BB2635" s="22" t="str">
        <f aca="false">IF(AH2635="","No",IF(BA2635="Sí",IF((AO2635-AH2635)&gt;Resumen!$B$6,"Sí","No"),IF((AO2635-AH2635)&gt;=Resumen!$B$132,"Sí","No")))</f>
        <v>No</v>
      </c>
      <c r="BC2635" s="22" t="str">
        <f aca="false">IF(AND(N2635="Sí",AL2635="Sí",AI2635=0),"Sí","No")</f>
        <v>No</v>
      </c>
      <c r="BD2635" s="22" t="str">
        <f aca="false">IF(COUNTIF('Plan 9+1 (con Pehuamar)'!$A$2:$A$227,A2635)&gt;0,"Sí","No")</f>
        <v>No</v>
      </c>
    </row>
    <row r="2636" customFormat="false" ht="15" hidden="false" customHeight="true" outlineLevel="0" collapsed="false">
      <c r="A2636" s="6" t="n">
        <v>200927</v>
      </c>
      <c r="B2636" s="6" t="n">
        <v>16</v>
      </c>
      <c r="C2636" s="6" t="n">
        <v>1605</v>
      </c>
      <c r="D2636" s="6" t="s">
        <v>398</v>
      </c>
      <c r="E2636" s="6" t="s">
        <v>2782</v>
      </c>
      <c r="F2636" s="6" t="s">
        <v>206</v>
      </c>
      <c r="G2636" s="6" t="s">
        <v>130</v>
      </c>
      <c r="H2636" s="6" t="s">
        <v>1715</v>
      </c>
      <c r="I2636" s="27" t="n">
        <v>10</v>
      </c>
      <c r="J2636" s="27" t="n">
        <v>40</v>
      </c>
      <c r="K2636" s="27" t="n">
        <v>20</v>
      </c>
      <c r="L2636" s="28" t="n">
        <f aca="false">I2636+J2636</f>
        <v>50</v>
      </c>
      <c r="M2636" s="28" t="n">
        <f aca="false">L2636+K2636</f>
        <v>70</v>
      </c>
      <c r="N2636" s="22" t="str">
        <f aca="false">IF(I2636&gt;0,"Sí","No")</f>
        <v>Sí</v>
      </c>
      <c r="O2636" s="22" t="str">
        <f aca="false">IF(J2636&gt;0,"Sí","No")</f>
        <v>Sí</v>
      </c>
      <c r="P2636" s="22" t="str">
        <f aca="false">IF(K2636&gt;0,"Sí","No")</f>
        <v>Sí</v>
      </c>
      <c r="Q2636" s="22" t="str">
        <f aca="false">IF(OR(I2636&gt;0,J2636&gt;0),"Sí","No")</f>
        <v>Sí</v>
      </c>
      <c r="R2636" s="27" t="n">
        <v>1750</v>
      </c>
      <c r="S2636" s="27" t="n">
        <v>2500</v>
      </c>
      <c r="T2636" s="27" t="n">
        <v>1200</v>
      </c>
      <c r="U2636" s="27" t="n">
        <v>2500</v>
      </c>
      <c r="V2636" s="27" t="n">
        <v>3900</v>
      </c>
      <c r="W2636" s="12" t="n">
        <f aca="false">IF(AND(I2636&gt;0,R2636&gt;0),(S2636-R2636)/R2636,"")</f>
        <v>0.428571428571429</v>
      </c>
      <c r="X2636" s="12" t="n">
        <f aca="false">IF(AND(J2636&gt;0,T2636&gt;0),(U2636-T2636)/T2636,"")</f>
        <v>1.08333333333333</v>
      </c>
      <c r="Y2636" s="12" t="n">
        <f aca="false">IF(AND(K2636&gt;0,V2636&gt;0),(V2636-Resumen!$B$7)/Resumen!$B$7,"")</f>
        <v>0.56</v>
      </c>
      <c r="Z2636" s="28" t="n">
        <f aca="false">IF(AND(K2636&gt;0,I2636&gt;0,V2636&gt;0,S2636&gt;0),V2636-S2636,"")</f>
        <v>1400</v>
      </c>
      <c r="AA2636" s="12" t="n">
        <f aca="false">IF(Z2636&lt;&gt;"",Z2636/S2636,"")</f>
        <v>0.56</v>
      </c>
      <c r="AB2636" s="28" t="n">
        <f aca="false">IF(AND(K2636&gt;0,J2636&gt;0,V2636&gt;0,U2636&gt;0),V2636-U2636,"")</f>
        <v>1400</v>
      </c>
      <c r="AC2636" s="12" t="n">
        <f aca="false">IF(AB2636&lt;&gt;"",AB2636/U2636,"")</f>
        <v>0.56</v>
      </c>
      <c r="AD2636" s="27" t="n">
        <v>5</v>
      </c>
      <c r="AE2636" s="27" t="n">
        <v>2</v>
      </c>
      <c r="AF2636" s="27" t="n">
        <v>5</v>
      </c>
      <c r="AG2636" s="28" t="n">
        <f aca="false">AD2636+AE2636+AF2636</f>
        <v>12</v>
      </c>
      <c r="AH2636" s="12" t="n">
        <f aca="false">IF(AG2636&gt;0,AD2636/AG2636,"")</f>
        <v>0.416666666666667</v>
      </c>
      <c r="AI2636" s="27" t="n">
        <v>1</v>
      </c>
      <c r="AJ2636" s="27" t="n">
        <v>0</v>
      </c>
      <c r="AK2636" s="27" t="n">
        <v>0</v>
      </c>
      <c r="AL2636" s="22" t="str">
        <f aca="false">IF(OR(AJ2636&gt;0,AK2636&gt;0),"Sí","No")</f>
        <v>No</v>
      </c>
      <c r="AM2636" s="6" t="s">
        <v>198</v>
      </c>
      <c r="AN2636" s="6" t="s">
        <v>198</v>
      </c>
      <c r="AO2636" s="12" t="n">
        <f aca="false">IF(M2636&gt;0,K2636/M2636,"")</f>
        <v>0.285714285714286</v>
      </c>
      <c r="AP2636" s="22" t="str">
        <f aca="false">IF(M2636&gt;=Resumen!$B$5,"Alto","Bajo")</f>
        <v>Alto</v>
      </c>
      <c r="AQ2636" s="22" t="str">
        <f aca="false">IF(AO2636&gt;=Resumen!$B$28,"Alto","Bajo")</f>
        <v>Bajo</v>
      </c>
      <c r="AR2636" s="22" t="str">
        <f aca="false">AP2636&amp;" Potencial / "&amp;AQ2636&amp;" Share"</f>
        <v>Alto Potencial / Bajo Share</v>
      </c>
      <c r="AS2636" s="22" t="str">
        <f aca="false">IF(Q2636="Sí",IF(AO2636&gt;=Resumen!$B$29,"Alto","Bajo"),"")</f>
        <v>Bajo</v>
      </c>
      <c r="AT2636" s="22" t="str">
        <f aca="false">IF(AS2636&lt;&gt;"",AP2636&amp;" Potencial / "&amp;AS2636&amp;" Share","")</f>
        <v>Alto Potencial / Bajo Share</v>
      </c>
      <c r="AU2636" s="22" t="str">
        <f aca="false">IF(AH2636="","Sin dato",IF(AH2636-AO2636&gt;Resumen!$B$6,"Sobre-exhibido",IF(AO2636-AH2636&gt;Resumen!$B$6,"Sub-exhibido","En línea")))</f>
        <v>Sobre-exhibido</v>
      </c>
      <c r="AV2636" s="22" t="n">
        <f aca="false">IF(AT2636="","",IF(AT2636="Alto Potencial / Bajo Share",1,IF(AT2636="Alto Potencial / Alto Share",2,IF(AT2636="Bajo Potencial / Alto Share",3,4))))</f>
        <v>1</v>
      </c>
      <c r="AW2636" s="22" t="str">
        <f aca="false">IF(Q2636="No","Sin competencia directa",IF(AV2636=1,"1 - Foco Conquista (Alto Pot / Bajo Share)",IF(AV2636=2,"2 - Foco Defensa (Alto Pot / Alto Share)",IF(AV2636=3,"3 - Monitoreo (Bajo Pot / Alto Share)","4 - Baja Prioridad (Bajo Pot / Bajo Share)"))))</f>
        <v>1 - Foco Conquista (Alto Pot / Bajo Share)</v>
      </c>
      <c r="AX2636" s="12" t="n">
        <f aca="false">IF(OR(IFERROR(AND(W2636&lt;&gt;"",Y2636&lt;&gt;"",Y2636-W2636&gt;Resumen!$B$8),FALSE()),IFERROR(AND(X2636&lt;&gt;"",Y2636&lt;&gt;"",Y2636-X2636&gt;Resumen!$B$8),FALSE())),MAX(IF(IFERROR(AND(W2636&lt;&gt;"",Y2636&lt;&gt;"",Y2636-W2636&gt;Resumen!$B$8),FALSE()),Y2636-W2636,0),IF(IFERROR(AND(X2636&lt;&gt;"",Y2636&lt;&gt;"",Y2636-X2636&gt;Resumen!$B$8),FALSE()),Y2636-X2636,0)),"")</f>
        <v>0.131428571428572</v>
      </c>
      <c r="AY2636" s="22" t="str">
        <f aca="false">IF(OR(IFERROR(AND(W2636&lt;&gt;"",Y2636&lt;&gt;"",Y2636-W2636&gt;Resumen!$B$8),FALSE()),IFERROR(AND(X2636&lt;&gt;"",Y2636&lt;&gt;"",Y2636-X2636&gt;Resumen!$B$8),FALSE())),TRIM("Lays tiene mayor markup que "&amp;IF(IFERROR(AND(W2636&lt;&gt;"",Y2636&lt;&gt;"",Y2636-W2636&gt;Resumen!$B$8),FALSE()),"Quento ","")&amp;IF(IFERROR(AND(X2636&lt;&gt;"",Y2636&lt;&gt;"",Y2636-X2636&gt;Resumen!$B$8),FALSE()),"Julicroc ","")&amp;"en este PDV"),"")</f>
        <v>Lays tiene mayor markup que Quento en este PDV</v>
      </c>
      <c r="AZ2636" s="22" t="str">
        <f aca="false">IF(COUNTIF('Plan Pehuamar - Lista'!$A$2:$A$167,A2636)&gt;0,"Sí","No")</f>
        <v>No</v>
      </c>
      <c r="BA2636" s="22" t="str">
        <f aca="false">IF(COUNTIF('Plan Combo 9+1'!$A$2:$A$226,A2636)&gt;0,"Sí","No")</f>
        <v>No</v>
      </c>
      <c r="BB2636" s="22" t="str">
        <f aca="false">IF(AH2636="","No",IF(BA2636="Sí",IF((AO2636-AH2636)&gt;Resumen!$B$6,"Sí","No"),IF((AO2636-AH2636)&gt;=Resumen!$B$132,"Sí","No")))</f>
        <v>No</v>
      </c>
      <c r="BC2636" s="22" t="str">
        <f aca="false">IF(AND(N2636="Sí",AL2636="Sí",AI2636=0),"Sí","No")</f>
        <v>No</v>
      </c>
      <c r="BD2636" s="22" t="str">
        <f aca="false">IF(COUNTIF('Plan 9+1 (con Pehuamar)'!$A$2:$A$227,A2636)&gt;0,"Sí","No")</f>
        <v>No</v>
      </c>
    </row>
    <row r="2637" customFormat="false" ht="15" hidden="false" customHeight="true" outlineLevel="0" collapsed="false">
      <c r="A2637" s="6" t="n">
        <v>200935</v>
      </c>
      <c r="B2637" s="6" t="n">
        <v>16</v>
      </c>
      <c r="C2637" s="6" t="n">
        <v>1605</v>
      </c>
      <c r="D2637" s="6" t="s">
        <v>398</v>
      </c>
      <c r="E2637" s="6" t="s">
        <v>2783</v>
      </c>
      <c r="F2637" s="6" t="s">
        <v>196</v>
      </c>
      <c r="G2637" s="6" t="s">
        <v>130</v>
      </c>
      <c r="H2637" s="6" t="s">
        <v>1715</v>
      </c>
      <c r="I2637" s="27" t="n">
        <v>12</v>
      </c>
      <c r="J2637" s="27" t="n">
        <v>25</v>
      </c>
      <c r="K2637" s="27" t="n">
        <v>8</v>
      </c>
      <c r="L2637" s="28" t="n">
        <f aca="false">I2637+J2637</f>
        <v>37</v>
      </c>
      <c r="M2637" s="28" t="n">
        <f aca="false">L2637+K2637</f>
        <v>45</v>
      </c>
      <c r="N2637" s="22" t="str">
        <f aca="false">IF(I2637&gt;0,"Sí","No")</f>
        <v>Sí</v>
      </c>
      <c r="O2637" s="22" t="str">
        <f aca="false">IF(J2637&gt;0,"Sí","No")</f>
        <v>Sí</v>
      </c>
      <c r="P2637" s="22" t="str">
        <f aca="false">IF(K2637&gt;0,"Sí","No")</f>
        <v>Sí</v>
      </c>
      <c r="Q2637" s="22" t="str">
        <f aca="false">IF(OR(I2637&gt;0,J2637&gt;0),"Sí","No")</f>
        <v>Sí</v>
      </c>
      <c r="R2637" s="27" t="n">
        <v>2000</v>
      </c>
      <c r="S2637" s="27" t="n">
        <v>2800</v>
      </c>
      <c r="T2637" s="27" t="n">
        <v>1300</v>
      </c>
      <c r="U2637" s="27" t="n">
        <v>2000</v>
      </c>
      <c r="V2637" s="27" t="n">
        <v>3500</v>
      </c>
      <c r="W2637" s="12" t="n">
        <f aca="false">IF(AND(I2637&gt;0,R2637&gt;0),(S2637-R2637)/R2637,"")</f>
        <v>0.4</v>
      </c>
      <c r="X2637" s="12" t="n">
        <f aca="false">IF(AND(J2637&gt;0,T2637&gt;0),(U2637-T2637)/T2637,"")</f>
        <v>0.538461538461538</v>
      </c>
      <c r="Y2637" s="12" t="n">
        <f aca="false">IF(AND(K2637&gt;0,V2637&gt;0),(V2637-Resumen!$B$7)/Resumen!$B$7,"")</f>
        <v>0.4</v>
      </c>
      <c r="Z2637" s="28" t="n">
        <f aca="false">IF(AND(K2637&gt;0,I2637&gt;0,V2637&gt;0,S2637&gt;0),V2637-S2637,"")</f>
        <v>700</v>
      </c>
      <c r="AA2637" s="12" t="n">
        <f aca="false">IF(Z2637&lt;&gt;"",Z2637/S2637,"")</f>
        <v>0.25</v>
      </c>
      <c r="AB2637" s="28" t="n">
        <f aca="false">IF(AND(K2637&gt;0,J2637&gt;0,V2637&gt;0,U2637&gt;0),V2637-U2637,"")</f>
        <v>1500</v>
      </c>
      <c r="AC2637" s="12" t="n">
        <f aca="false">IF(AB2637&lt;&gt;"",AB2637/U2637,"")</f>
        <v>0.75</v>
      </c>
      <c r="AD2637" s="27" t="n">
        <v>3</v>
      </c>
      <c r="AE2637" s="27" t="n">
        <v>3</v>
      </c>
      <c r="AF2637" s="27" t="n">
        <v>5</v>
      </c>
      <c r="AG2637" s="28" t="n">
        <f aca="false">AD2637+AE2637+AF2637</f>
        <v>11</v>
      </c>
      <c r="AH2637" s="12" t="n">
        <f aca="false">IF(AG2637&gt;0,AD2637/AG2637,"")</f>
        <v>0.272727272727273</v>
      </c>
      <c r="AI2637" s="27" t="n">
        <v>1</v>
      </c>
      <c r="AJ2637" s="27" t="n">
        <v>1</v>
      </c>
      <c r="AK2637" s="27" t="n">
        <v>1</v>
      </c>
      <c r="AL2637" s="22" t="str">
        <f aca="false">IF(OR(AJ2637&gt;0,AK2637&gt;0),"Sí","No")</f>
        <v>Sí</v>
      </c>
      <c r="AM2637" s="6" t="s">
        <v>198</v>
      </c>
      <c r="AN2637" s="6" t="s">
        <v>198</v>
      </c>
      <c r="AO2637" s="12" t="n">
        <f aca="false">IF(M2637&gt;0,K2637/M2637,"")</f>
        <v>0.177777777777778</v>
      </c>
      <c r="AP2637" s="22" t="str">
        <f aca="false">IF(M2637&gt;=Resumen!$B$5,"Alto","Bajo")</f>
        <v>Alto</v>
      </c>
      <c r="AQ2637" s="22" t="str">
        <f aca="false">IF(AO2637&gt;=Resumen!$B$28,"Alto","Bajo")</f>
        <v>Bajo</v>
      </c>
      <c r="AR2637" s="22" t="str">
        <f aca="false">AP2637&amp;" Potencial / "&amp;AQ2637&amp;" Share"</f>
        <v>Alto Potencial / Bajo Share</v>
      </c>
      <c r="AS2637" s="22" t="str">
        <f aca="false">IF(Q2637="Sí",IF(AO2637&gt;=Resumen!$B$29,"Alto","Bajo"),"")</f>
        <v>Bajo</v>
      </c>
      <c r="AT2637" s="22" t="str">
        <f aca="false">IF(AS2637&lt;&gt;"",AP2637&amp;" Potencial / "&amp;AS2637&amp;" Share","")</f>
        <v>Alto Potencial / Bajo Share</v>
      </c>
      <c r="AU2637" s="22" t="str">
        <f aca="false">IF(AH2637="","Sin dato",IF(AH2637-AO2637&gt;Resumen!$B$6,"Sobre-exhibido",IF(AO2637-AH2637&gt;Resumen!$B$6,"Sub-exhibido","En línea")))</f>
        <v>Sobre-exhibido</v>
      </c>
      <c r="AV2637" s="22" t="n">
        <f aca="false">IF(AT2637="","",IF(AT2637="Alto Potencial / Bajo Share",1,IF(AT2637="Alto Potencial / Alto Share",2,IF(AT2637="Bajo Potencial / Alto Share",3,4))))</f>
        <v>1</v>
      </c>
      <c r="AW2637" s="22" t="str">
        <f aca="false">IF(Q2637="No","Sin competencia directa",IF(AV2637=1,"1 - Foco Conquista (Alto Pot / Bajo Share)",IF(AV2637=2,"2 - Foco Defensa (Alto Pot / Alto Share)",IF(AV2637=3,"3 - Monitoreo (Bajo Pot / Alto Share)","4 - Baja Prioridad (Bajo Pot / Bajo Share)"))))</f>
        <v>1 - Foco Conquista (Alto Pot / Bajo Share)</v>
      </c>
      <c r="AX2637" s="12" t="str">
        <f aca="false">IF(OR(IFERROR(AND(W2637&lt;&gt;"",Y2637&lt;&gt;"",Y2637-W2637&gt;Resumen!$B$8),FALSE()),IFERROR(AND(X2637&lt;&gt;"",Y2637&lt;&gt;"",Y2637-X2637&gt;Resumen!$B$8),FALSE())),MAX(IF(IFERROR(AND(W2637&lt;&gt;"",Y2637&lt;&gt;"",Y2637-W2637&gt;Resumen!$B$8),FALSE()),Y2637-W2637,0),IF(IFERROR(AND(X2637&lt;&gt;"",Y2637&lt;&gt;"",Y2637-X2637&gt;Resumen!$B$8),FALSE()),Y2637-X2637,0)),"")</f>
        <v/>
      </c>
      <c r="AY2637" s="22" t="str">
        <f aca="false">IF(OR(IFERROR(AND(W2637&lt;&gt;"",Y2637&lt;&gt;"",Y2637-W2637&gt;Resumen!$B$8),FALSE()),IFERROR(AND(X2637&lt;&gt;"",Y2637&lt;&gt;"",Y2637-X2637&gt;Resumen!$B$8),FALSE())),TRIM("Lays tiene mayor markup que "&amp;IF(IFERROR(AND(W2637&lt;&gt;"",Y2637&lt;&gt;"",Y2637-W2637&gt;Resumen!$B$8),FALSE()),"Quento ","")&amp;IF(IFERROR(AND(X2637&lt;&gt;"",Y2637&lt;&gt;"",Y2637-X2637&gt;Resumen!$B$8),FALSE()),"Julicroc ","")&amp;"en este PDV"),"")</f>
        <v/>
      </c>
      <c r="AZ2637" s="22" t="str">
        <f aca="false">IF(COUNTIF('Plan Pehuamar - Lista'!$A$2:$A$167,A2637)&gt;0,"Sí","No")</f>
        <v>No</v>
      </c>
      <c r="BA2637" s="22" t="str">
        <f aca="false">IF(COUNTIF('Plan Combo 9+1'!$A$2:$A$226,A2637)&gt;0,"Sí","No")</f>
        <v>Sí</v>
      </c>
      <c r="BB2637" s="22" t="str">
        <f aca="false">IF(AH2637="","No",IF(BA2637="Sí",IF((AO2637-AH2637)&gt;Resumen!$B$6,"Sí","No"),IF((AO2637-AH2637)&gt;=Resumen!$B$132,"Sí","No")))</f>
        <v>No</v>
      </c>
      <c r="BC2637" s="22" t="str">
        <f aca="false">IF(AND(N2637="Sí",AL2637="Sí",AI2637=0),"Sí","No")</f>
        <v>No</v>
      </c>
      <c r="BD2637" s="22" t="str">
        <f aca="false">IF(COUNTIF('Plan 9+1 (con Pehuamar)'!$A$2:$A$227,A2637)&gt;0,"Sí","No")</f>
        <v>Sí</v>
      </c>
    </row>
    <row r="2638" customFormat="false" ht="15" hidden="false" customHeight="true" outlineLevel="0" collapsed="false">
      <c r="A2638" s="6" t="n">
        <v>200937</v>
      </c>
      <c r="B2638" s="6" t="n">
        <v>16</v>
      </c>
      <c r="C2638" s="6" t="n">
        <v>1605</v>
      </c>
      <c r="D2638" s="6" t="s">
        <v>398</v>
      </c>
      <c r="E2638" s="6" t="s">
        <v>2784</v>
      </c>
      <c r="F2638" s="6" t="s">
        <v>273</v>
      </c>
      <c r="G2638" s="6" t="s">
        <v>130</v>
      </c>
      <c r="H2638" s="6" t="s">
        <v>1715</v>
      </c>
      <c r="I2638" s="27" t="n">
        <v>0</v>
      </c>
      <c r="J2638" s="27" t="n">
        <v>0</v>
      </c>
      <c r="K2638" s="27" t="n">
        <v>0.2</v>
      </c>
      <c r="L2638" s="28" t="n">
        <f aca="false">I2638+J2638</f>
        <v>0</v>
      </c>
      <c r="M2638" s="28" t="n">
        <f aca="false">L2638+K2638</f>
        <v>0.2</v>
      </c>
      <c r="N2638" s="22" t="str">
        <f aca="false">IF(I2638&gt;0,"Sí","No")</f>
        <v>No</v>
      </c>
      <c r="O2638" s="22" t="str">
        <f aca="false">IF(J2638&gt;0,"Sí","No")</f>
        <v>No</v>
      </c>
      <c r="P2638" s="22" t="str">
        <f aca="false">IF(K2638&gt;0,"Sí","No")</f>
        <v>Sí</v>
      </c>
      <c r="Q2638" s="22" t="str">
        <f aca="false">IF(OR(I2638&gt;0,J2638&gt;0),"Sí","No")</f>
        <v>No</v>
      </c>
      <c r="R2638" s="27"/>
      <c r="S2638" s="27"/>
      <c r="T2638" s="27"/>
      <c r="U2638" s="27"/>
      <c r="V2638" s="27"/>
      <c r="W2638" s="12" t="str">
        <f aca="false">IF(AND(I2638&gt;0,R2638&gt;0),(S2638-R2638)/R2638,"")</f>
        <v/>
      </c>
      <c r="X2638" s="12" t="str">
        <f aca="false">IF(AND(J2638&gt;0,T2638&gt;0),(U2638-T2638)/T2638,"")</f>
        <v/>
      </c>
      <c r="Y2638" s="12" t="str">
        <f aca="false">IF(AND(K2638&gt;0,V2638&gt;0),(V2638-Resumen!$B$7)/Resumen!$B$7,"")</f>
        <v/>
      </c>
      <c r="Z2638" s="28" t="str">
        <f aca="false">IF(AND(K2638&gt;0,I2638&gt;0,V2638&gt;0,S2638&gt;0),V2638-S2638,"")</f>
        <v/>
      </c>
      <c r="AA2638" s="12" t="str">
        <f aca="false">IF(Z2638&lt;&gt;"",Z2638/S2638,"")</f>
        <v/>
      </c>
      <c r="AB2638" s="28" t="str">
        <f aca="false">IF(AND(K2638&gt;0,J2638&gt;0,V2638&gt;0,U2638&gt;0),V2638-U2638,"")</f>
        <v/>
      </c>
      <c r="AC2638" s="12" t="str">
        <f aca="false">IF(AB2638&lt;&gt;"",AB2638/U2638,"")</f>
        <v/>
      </c>
      <c r="AD2638" s="27" t="n">
        <v>0</v>
      </c>
      <c r="AE2638" s="27" t="n">
        <v>0</v>
      </c>
      <c r="AF2638" s="27" t="n">
        <v>0</v>
      </c>
      <c r="AG2638" s="28" t="n">
        <f aca="false">AD2638+AE2638+AF2638</f>
        <v>0</v>
      </c>
      <c r="AH2638" s="12" t="str">
        <f aca="false">IF(AG2638&gt;0,AD2638/AG2638,"")</f>
        <v/>
      </c>
      <c r="AI2638" s="27" t="n">
        <v>0</v>
      </c>
      <c r="AJ2638" s="27" t="n">
        <v>0</v>
      </c>
      <c r="AK2638" s="27" t="n">
        <v>0</v>
      </c>
      <c r="AL2638" s="22" t="str">
        <f aca="false">IF(OR(AJ2638&gt;0,AK2638&gt;0),"Sí","No")</f>
        <v>No</v>
      </c>
      <c r="AM2638" s="6"/>
      <c r="AN2638" s="6"/>
      <c r="AO2638" s="12" t="n">
        <f aca="false">IF(M2638&gt;0,K2638/M2638,"")</f>
        <v>1</v>
      </c>
      <c r="AP2638" s="22" t="str">
        <f aca="false">IF(M2638&gt;=Resumen!$B$5,"Alto","Bajo")</f>
        <v>Bajo</v>
      </c>
      <c r="AQ2638" s="22" t="str">
        <f aca="false">IF(AO2638&gt;=Resumen!$B$28,"Alto","Bajo")</f>
        <v>Alto</v>
      </c>
      <c r="AR2638" s="22" t="str">
        <f aca="false">AP2638&amp;" Potencial / "&amp;AQ2638&amp;" Share"</f>
        <v>Bajo Potencial / Alto Share</v>
      </c>
      <c r="AS2638" s="22" t="str">
        <f aca="false">IF(Q2638="Sí",IF(AO2638&gt;=Resumen!$B$29,"Alto","Bajo"),"")</f>
        <v/>
      </c>
      <c r="AT2638" s="22" t="str">
        <f aca="false">IF(AS2638&lt;&gt;"",AP2638&amp;" Potencial / "&amp;AS2638&amp;" Share","")</f>
        <v/>
      </c>
      <c r="AU2638" s="22" t="str">
        <f aca="false">IF(AH2638="","Sin dato",IF(AH2638-AO2638&gt;Resumen!$B$6,"Sobre-exhibido",IF(AO2638-AH2638&gt;Resumen!$B$6,"Sub-exhibido","En línea")))</f>
        <v>Sin dato</v>
      </c>
      <c r="AV2638" s="22" t="str">
        <f aca="false">IF(AT2638="","",IF(AT2638="Alto Potencial / Bajo Share",1,IF(AT2638="Alto Potencial / Alto Share",2,IF(AT2638="Bajo Potencial / Alto Share",3,4))))</f>
        <v/>
      </c>
      <c r="AW2638" s="22" t="str">
        <f aca="false">IF(Q2638="No","Sin competencia directa",IF(AV2638=1,"1 - Foco Conquista (Alto Pot / Bajo Share)",IF(AV2638=2,"2 - Foco Defensa (Alto Pot / Alto Share)",IF(AV2638=3,"3 - Monitoreo (Bajo Pot / Alto Share)","4 - Baja Prioridad (Bajo Pot / Bajo Share)"))))</f>
        <v>Sin competencia directa</v>
      </c>
      <c r="AX2638" s="12" t="str">
        <f aca="false">IF(OR(IFERROR(AND(W2638&lt;&gt;"",Y2638&lt;&gt;"",Y2638-W2638&gt;Resumen!$B$8),FALSE()),IFERROR(AND(X2638&lt;&gt;"",Y2638&lt;&gt;"",Y2638-X2638&gt;Resumen!$B$8),FALSE())),MAX(IF(IFERROR(AND(W2638&lt;&gt;"",Y2638&lt;&gt;"",Y2638-W2638&gt;Resumen!$B$8),FALSE()),Y2638-W2638,0),IF(IFERROR(AND(X2638&lt;&gt;"",Y2638&lt;&gt;"",Y2638-X2638&gt;Resumen!$B$8),FALSE()),Y2638-X2638,0)),"")</f>
        <v/>
      </c>
      <c r="AY2638" s="22" t="str">
        <f aca="false">IF(OR(IFERROR(AND(W2638&lt;&gt;"",Y2638&lt;&gt;"",Y2638-W2638&gt;Resumen!$B$8),FALSE()),IFERROR(AND(X2638&lt;&gt;"",Y2638&lt;&gt;"",Y2638-X2638&gt;Resumen!$B$8),FALSE())),TRIM("Lays tiene mayor markup que "&amp;IF(IFERROR(AND(W2638&lt;&gt;"",Y2638&lt;&gt;"",Y2638-W2638&gt;Resumen!$B$8),FALSE()),"Quento ","")&amp;IF(IFERROR(AND(X2638&lt;&gt;"",Y2638&lt;&gt;"",Y2638-X2638&gt;Resumen!$B$8),FALSE()),"Julicroc ","")&amp;"en este PDV"),"")</f>
        <v/>
      </c>
      <c r="AZ2638" s="22" t="str">
        <f aca="false">IF(COUNTIF('Plan Pehuamar - Lista'!$A$2:$A$167,A2638)&gt;0,"Sí","No")</f>
        <v>No</v>
      </c>
      <c r="BA2638" s="22" t="str">
        <f aca="false">IF(COUNTIF('Plan Combo 9+1'!$A$2:$A$226,A2638)&gt;0,"Sí","No")</f>
        <v>No</v>
      </c>
      <c r="BB2638" s="22" t="str">
        <f aca="false">IF(AH2638="","No",IF(BA2638="Sí",IF((AO2638-AH2638)&gt;Resumen!$B$6,"Sí","No"),IF((AO2638-AH2638)&gt;=Resumen!$B$132,"Sí","No")))</f>
        <v>No</v>
      </c>
      <c r="BC2638" s="22" t="str">
        <f aca="false">IF(AND(N2638="Sí",AL2638="Sí",AI2638=0),"Sí","No")</f>
        <v>No</v>
      </c>
      <c r="BD2638" s="22" t="str">
        <f aca="false">IF(COUNTIF('Plan 9+1 (con Pehuamar)'!$A$2:$A$227,A2638)&gt;0,"Sí","No")</f>
        <v>No</v>
      </c>
    </row>
    <row r="2639" customFormat="false" ht="15" hidden="false" customHeight="true" outlineLevel="0" collapsed="false">
      <c r="A2639" s="6" t="n">
        <v>200938</v>
      </c>
      <c r="B2639" s="6" t="n">
        <v>16</v>
      </c>
      <c r="C2639" s="6" t="n">
        <v>1605</v>
      </c>
      <c r="D2639" s="6" t="s">
        <v>398</v>
      </c>
      <c r="E2639" s="6" t="s">
        <v>2785</v>
      </c>
      <c r="F2639" s="6" t="s">
        <v>466</v>
      </c>
      <c r="G2639" s="6" t="s">
        <v>130</v>
      </c>
      <c r="H2639" s="6" t="s">
        <v>1715</v>
      </c>
      <c r="I2639" s="27" t="n">
        <v>0</v>
      </c>
      <c r="J2639" s="27" t="n">
        <v>0</v>
      </c>
      <c r="K2639" s="27" t="n">
        <v>0.3</v>
      </c>
      <c r="L2639" s="28" t="n">
        <f aca="false">I2639+J2639</f>
        <v>0</v>
      </c>
      <c r="M2639" s="28" t="n">
        <f aca="false">L2639+K2639</f>
        <v>0.3</v>
      </c>
      <c r="N2639" s="22" t="str">
        <f aca="false">IF(I2639&gt;0,"Sí","No")</f>
        <v>No</v>
      </c>
      <c r="O2639" s="22" t="str">
        <f aca="false">IF(J2639&gt;0,"Sí","No")</f>
        <v>No</v>
      </c>
      <c r="P2639" s="22" t="str">
        <f aca="false">IF(K2639&gt;0,"Sí","No")</f>
        <v>Sí</v>
      </c>
      <c r="Q2639" s="22" t="str">
        <f aca="false">IF(OR(I2639&gt;0,J2639&gt;0),"Sí","No")</f>
        <v>No</v>
      </c>
      <c r="R2639" s="27"/>
      <c r="S2639" s="27"/>
      <c r="T2639" s="27"/>
      <c r="U2639" s="27"/>
      <c r="V2639" s="27"/>
      <c r="W2639" s="12" t="str">
        <f aca="false">IF(AND(I2639&gt;0,R2639&gt;0),(S2639-R2639)/R2639,"")</f>
        <v/>
      </c>
      <c r="X2639" s="12" t="str">
        <f aca="false">IF(AND(J2639&gt;0,T2639&gt;0),(U2639-T2639)/T2639,"")</f>
        <v/>
      </c>
      <c r="Y2639" s="12" t="str">
        <f aca="false">IF(AND(K2639&gt;0,V2639&gt;0),(V2639-Resumen!$B$7)/Resumen!$B$7,"")</f>
        <v/>
      </c>
      <c r="Z2639" s="28" t="str">
        <f aca="false">IF(AND(K2639&gt;0,I2639&gt;0,V2639&gt;0,S2639&gt;0),V2639-S2639,"")</f>
        <v/>
      </c>
      <c r="AA2639" s="12" t="str">
        <f aca="false">IF(Z2639&lt;&gt;"",Z2639/S2639,"")</f>
        <v/>
      </c>
      <c r="AB2639" s="28" t="str">
        <f aca="false">IF(AND(K2639&gt;0,J2639&gt;0,V2639&gt;0,U2639&gt;0),V2639-U2639,"")</f>
        <v/>
      </c>
      <c r="AC2639" s="12" t="str">
        <f aca="false">IF(AB2639&lt;&gt;"",AB2639/U2639,"")</f>
        <v/>
      </c>
      <c r="AD2639" s="27" t="n">
        <v>0</v>
      </c>
      <c r="AE2639" s="27" t="n">
        <v>0</v>
      </c>
      <c r="AF2639" s="27" t="n">
        <v>0</v>
      </c>
      <c r="AG2639" s="28" t="n">
        <f aca="false">AD2639+AE2639+AF2639</f>
        <v>0</v>
      </c>
      <c r="AH2639" s="12" t="str">
        <f aca="false">IF(AG2639&gt;0,AD2639/AG2639,"")</f>
        <v/>
      </c>
      <c r="AI2639" s="27" t="n">
        <v>0</v>
      </c>
      <c r="AJ2639" s="27" t="n">
        <v>0</v>
      </c>
      <c r="AK2639" s="27" t="n">
        <v>0</v>
      </c>
      <c r="AL2639" s="22" t="str">
        <f aca="false">IF(OR(AJ2639&gt;0,AK2639&gt;0),"Sí","No")</f>
        <v>No</v>
      </c>
      <c r="AM2639" s="6"/>
      <c r="AN2639" s="6"/>
      <c r="AO2639" s="12" t="n">
        <f aca="false">IF(M2639&gt;0,K2639/M2639,"")</f>
        <v>1</v>
      </c>
      <c r="AP2639" s="22" t="str">
        <f aca="false">IF(M2639&gt;=Resumen!$B$5,"Alto","Bajo")</f>
        <v>Bajo</v>
      </c>
      <c r="AQ2639" s="22" t="str">
        <f aca="false">IF(AO2639&gt;=Resumen!$B$28,"Alto","Bajo")</f>
        <v>Alto</v>
      </c>
      <c r="AR2639" s="22" t="str">
        <f aca="false">AP2639&amp;" Potencial / "&amp;AQ2639&amp;" Share"</f>
        <v>Bajo Potencial / Alto Share</v>
      </c>
      <c r="AS2639" s="22" t="str">
        <f aca="false">IF(Q2639="Sí",IF(AO2639&gt;=Resumen!$B$29,"Alto","Bajo"),"")</f>
        <v/>
      </c>
      <c r="AT2639" s="22" t="str">
        <f aca="false">IF(AS2639&lt;&gt;"",AP2639&amp;" Potencial / "&amp;AS2639&amp;" Share","")</f>
        <v/>
      </c>
      <c r="AU2639" s="22" t="str">
        <f aca="false">IF(AH2639="","Sin dato",IF(AH2639-AO2639&gt;Resumen!$B$6,"Sobre-exhibido",IF(AO2639-AH2639&gt;Resumen!$B$6,"Sub-exhibido","En línea")))</f>
        <v>Sin dato</v>
      </c>
      <c r="AV2639" s="22" t="str">
        <f aca="false">IF(AT2639="","",IF(AT2639="Alto Potencial / Bajo Share",1,IF(AT2639="Alto Potencial / Alto Share",2,IF(AT2639="Bajo Potencial / Alto Share",3,4))))</f>
        <v/>
      </c>
      <c r="AW2639" s="22" t="str">
        <f aca="false">IF(Q2639="No","Sin competencia directa",IF(AV2639=1,"1 - Foco Conquista (Alto Pot / Bajo Share)",IF(AV2639=2,"2 - Foco Defensa (Alto Pot / Alto Share)",IF(AV2639=3,"3 - Monitoreo (Bajo Pot / Alto Share)","4 - Baja Prioridad (Bajo Pot / Bajo Share)"))))</f>
        <v>Sin competencia directa</v>
      </c>
      <c r="AX2639" s="12" t="str">
        <f aca="false">IF(OR(IFERROR(AND(W2639&lt;&gt;"",Y2639&lt;&gt;"",Y2639-W2639&gt;Resumen!$B$8),FALSE()),IFERROR(AND(X2639&lt;&gt;"",Y2639&lt;&gt;"",Y2639-X2639&gt;Resumen!$B$8),FALSE())),MAX(IF(IFERROR(AND(W2639&lt;&gt;"",Y2639&lt;&gt;"",Y2639-W2639&gt;Resumen!$B$8),FALSE()),Y2639-W2639,0),IF(IFERROR(AND(X2639&lt;&gt;"",Y2639&lt;&gt;"",Y2639-X2639&gt;Resumen!$B$8),FALSE()),Y2639-X2639,0)),"")</f>
        <v/>
      </c>
      <c r="AY2639" s="22" t="str">
        <f aca="false">IF(OR(IFERROR(AND(W2639&lt;&gt;"",Y2639&lt;&gt;"",Y2639-W2639&gt;Resumen!$B$8),FALSE()),IFERROR(AND(X2639&lt;&gt;"",Y2639&lt;&gt;"",Y2639-X2639&gt;Resumen!$B$8),FALSE())),TRIM("Lays tiene mayor markup que "&amp;IF(IFERROR(AND(W2639&lt;&gt;"",Y2639&lt;&gt;"",Y2639-W2639&gt;Resumen!$B$8),FALSE()),"Quento ","")&amp;IF(IFERROR(AND(X2639&lt;&gt;"",Y2639&lt;&gt;"",Y2639-X2639&gt;Resumen!$B$8),FALSE()),"Julicroc ","")&amp;"en este PDV"),"")</f>
        <v/>
      </c>
      <c r="AZ2639" s="22" t="str">
        <f aca="false">IF(COUNTIF('Plan Pehuamar - Lista'!$A$2:$A$167,A2639)&gt;0,"Sí","No")</f>
        <v>No</v>
      </c>
      <c r="BA2639" s="22" t="str">
        <f aca="false">IF(COUNTIF('Plan Combo 9+1'!$A$2:$A$226,A2639)&gt;0,"Sí","No")</f>
        <v>No</v>
      </c>
      <c r="BB2639" s="22" t="str">
        <f aca="false">IF(AH2639="","No",IF(BA2639="Sí",IF((AO2639-AH2639)&gt;Resumen!$B$6,"Sí","No"),IF((AO2639-AH2639)&gt;=Resumen!$B$132,"Sí","No")))</f>
        <v>No</v>
      </c>
      <c r="BC2639" s="22" t="str">
        <f aca="false">IF(AND(N2639="Sí",AL2639="Sí",AI2639=0),"Sí","No")</f>
        <v>No</v>
      </c>
      <c r="BD2639" s="22" t="str">
        <f aca="false">IF(COUNTIF('Plan 9+1 (con Pehuamar)'!$A$2:$A$227,A2639)&gt;0,"Sí","No")</f>
        <v>No</v>
      </c>
    </row>
    <row r="2640" customFormat="false" ht="15" hidden="false" customHeight="true" outlineLevel="0" collapsed="false">
      <c r="A2640" s="6" t="n">
        <v>200940</v>
      </c>
      <c r="B2640" s="6" t="n">
        <v>16</v>
      </c>
      <c r="C2640" s="6" t="n">
        <v>1605</v>
      </c>
      <c r="D2640" s="6" t="s">
        <v>398</v>
      </c>
      <c r="E2640" s="6" t="s">
        <v>2786</v>
      </c>
      <c r="F2640" s="6" t="s">
        <v>196</v>
      </c>
      <c r="G2640" s="6" t="s">
        <v>130</v>
      </c>
      <c r="H2640" s="6" t="s">
        <v>1715</v>
      </c>
      <c r="I2640" s="27" t="n">
        <v>10</v>
      </c>
      <c r="J2640" s="27" t="n">
        <v>14</v>
      </c>
      <c r="K2640" s="27" t="n">
        <v>8</v>
      </c>
      <c r="L2640" s="28" t="n">
        <f aca="false">I2640+J2640</f>
        <v>24</v>
      </c>
      <c r="M2640" s="28" t="n">
        <f aca="false">L2640+K2640</f>
        <v>32</v>
      </c>
      <c r="N2640" s="22" t="str">
        <f aca="false">IF(I2640&gt;0,"Sí","No")</f>
        <v>Sí</v>
      </c>
      <c r="O2640" s="22" t="str">
        <f aca="false">IF(J2640&gt;0,"Sí","No")</f>
        <v>Sí</v>
      </c>
      <c r="P2640" s="22" t="str">
        <f aca="false">IF(K2640&gt;0,"Sí","No")</f>
        <v>Sí</v>
      </c>
      <c r="Q2640" s="22" t="str">
        <f aca="false">IF(OR(I2640&gt;0,J2640&gt;0),"Sí","No")</f>
        <v>Sí</v>
      </c>
      <c r="R2640" s="27" t="n">
        <v>1750</v>
      </c>
      <c r="S2640" s="27" t="n">
        <v>2500</v>
      </c>
      <c r="T2640" s="27" t="n">
        <v>1200</v>
      </c>
      <c r="U2640" s="27" t="n">
        <v>1900</v>
      </c>
      <c r="V2640" s="27" t="n">
        <v>3500</v>
      </c>
      <c r="W2640" s="12" t="n">
        <f aca="false">IF(AND(I2640&gt;0,R2640&gt;0),(S2640-R2640)/R2640,"")</f>
        <v>0.428571428571429</v>
      </c>
      <c r="X2640" s="12" t="n">
        <f aca="false">IF(AND(J2640&gt;0,T2640&gt;0),(U2640-T2640)/T2640,"")</f>
        <v>0.583333333333333</v>
      </c>
      <c r="Y2640" s="12" t="n">
        <f aca="false">IF(AND(K2640&gt;0,V2640&gt;0),(V2640-Resumen!$B$7)/Resumen!$B$7,"")</f>
        <v>0.4</v>
      </c>
      <c r="Z2640" s="28" t="n">
        <f aca="false">IF(AND(K2640&gt;0,I2640&gt;0,V2640&gt;0,S2640&gt;0),V2640-S2640,"")</f>
        <v>1000</v>
      </c>
      <c r="AA2640" s="12" t="n">
        <f aca="false">IF(Z2640&lt;&gt;"",Z2640/S2640,"")</f>
        <v>0.4</v>
      </c>
      <c r="AB2640" s="28" t="n">
        <f aca="false">IF(AND(K2640&gt;0,J2640&gt;0,V2640&gt;0,U2640&gt;0),V2640-U2640,"")</f>
        <v>1600</v>
      </c>
      <c r="AC2640" s="12" t="n">
        <f aca="false">IF(AB2640&lt;&gt;"",AB2640/U2640,"")</f>
        <v>0.842105263157895</v>
      </c>
      <c r="AD2640" s="27" t="n">
        <v>3</v>
      </c>
      <c r="AE2640" s="27" t="n">
        <v>2</v>
      </c>
      <c r="AF2640" s="27" t="n">
        <v>4</v>
      </c>
      <c r="AG2640" s="28" t="n">
        <f aca="false">AD2640+AE2640+AF2640</f>
        <v>9</v>
      </c>
      <c r="AH2640" s="12" t="n">
        <f aca="false">IF(AG2640&gt;0,AD2640/AG2640,"")</f>
        <v>0.333333333333333</v>
      </c>
      <c r="AI2640" s="27" t="n">
        <v>1</v>
      </c>
      <c r="AJ2640" s="27" t="n">
        <v>0</v>
      </c>
      <c r="AK2640" s="27" t="n">
        <v>1</v>
      </c>
      <c r="AL2640" s="22" t="str">
        <f aca="false">IF(OR(AJ2640&gt;0,AK2640&gt;0),"Sí","No")</f>
        <v>Sí</v>
      </c>
      <c r="AM2640" s="6" t="s">
        <v>198</v>
      </c>
      <c r="AN2640" s="6" t="s">
        <v>198</v>
      </c>
      <c r="AO2640" s="12" t="n">
        <f aca="false">IF(M2640&gt;0,K2640/M2640,"")</f>
        <v>0.25</v>
      </c>
      <c r="AP2640" s="22" t="str">
        <f aca="false">IF(M2640&gt;=Resumen!$B$5,"Alto","Bajo")</f>
        <v>Bajo</v>
      </c>
      <c r="AQ2640" s="22" t="str">
        <f aca="false">IF(AO2640&gt;=Resumen!$B$28,"Alto","Bajo")</f>
        <v>Bajo</v>
      </c>
      <c r="AR2640" s="22" t="str">
        <f aca="false">AP2640&amp;" Potencial / "&amp;AQ2640&amp;" Share"</f>
        <v>Bajo Potencial / Bajo Share</v>
      </c>
      <c r="AS2640" s="22" t="str">
        <f aca="false">IF(Q2640="Sí",IF(AO2640&gt;=Resumen!$B$29,"Alto","Bajo"),"")</f>
        <v>Bajo</v>
      </c>
      <c r="AT2640" s="22" t="str">
        <f aca="false">IF(AS2640&lt;&gt;"",AP2640&amp;" Potencial / "&amp;AS2640&amp;" Share","")</f>
        <v>Bajo Potencial / Bajo Share</v>
      </c>
      <c r="AU2640" s="22" t="str">
        <f aca="false">IF(AH2640="","Sin dato",IF(AH2640-AO2640&gt;Resumen!$B$6,"Sobre-exhibido",IF(AO2640-AH2640&gt;Resumen!$B$6,"Sub-exhibido","En línea")))</f>
        <v>Sobre-exhibido</v>
      </c>
      <c r="AV2640" s="22" t="n">
        <f aca="false">IF(AT2640="","",IF(AT2640="Alto Potencial / Bajo Share",1,IF(AT2640="Alto Potencial / Alto Share",2,IF(AT2640="Bajo Potencial / Alto Share",3,4))))</f>
        <v>4</v>
      </c>
      <c r="AW2640" s="22" t="str">
        <f aca="false">IF(Q2640="No","Sin competencia directa",IF(AV2640=1,"1 - Foco Conquista (Alto Pot / Bajo Share)",IF(AV2640=2,"2 - Foco Defensa (Alto Pot / Alto Share)",IF(AV2640=3,"3 - Monitoreo (Bajo Pot / Alto Share)","4 - Baja Prioridad (Bajo Pot / Bajo Share)"))))</f>
        <v>4 - Baja Prioridad (Bajo Pot / Bajo Share)</v>
      </c>
      <c r="AX2640" s="12" t="str">
        <f aca="false">IF(OR(IFERROR(AND(W2640&lt;&gt;"",Y2640&lt;&gt;"",Y2640-W2640&gt;Resumen!$B$8),FALSE()),IFERROR(AND(X2640&lt;&gt;"",Y2640&lt;&gt;"",Y2640-X2640&gt;Resumen!$B$8),FALSE())),MAX(IF(IFERROR(AND(W2640&lt;&gt;"",Y2640&lt;&gt;"",Y2640-W2640&gt;Resumen!$B$8),FALSE()),Y2640-W2640,0),IF(IFERROR(AND(X2640&lt;&gt;"",Y2640&lt;&gt;"",Y2640-X2640&gt;Resumen!$B$8),FALSE()),Y2640-X2640,0)),"")</f>
        <v/>
      </c>
      <c r="AY2640" s="22" t="str">
        <f aca="false">IF(OR(IFERROR(AND(W2640&lt;&gt;"",Y2640&lt;&gt;"",Y2640-W2640&gt;Resumen!$B$8),FALSE()),IFERROR(AND(X2640&lt;&gt;"",Y2640&lt;&gt;"",Y2640-X2640&gt;Resumen!$B$8),FALSE())),TRIM("Lays tiene mayor markup que "&amp;IF(IFERROR(AND(W2640&lt;&gt;"",Y2640&lt;&gt;"",Y2640-W2640&gt;Resumen!$B$8),FALSE()),"Quento ","")&amp;IF(IFERROR(AND(X2640&lt;&gt;"",Y2640&lt;&gt;"",Y2640-X2640&gt;Resumen!$B$8),FALSE()),"Julicroc ","")&amp;"en este PDV"),"")</f>
        <v/>
      </c>
      <c r="AZ2640" s="22" t="str">
        <f aca="false">IF(COUNTIF('Plan Pehuamar - Lista'!$A$2:$A$167,A2640)&gt;0,"Sí","No")</f>
        <v>No</v>
      </c>
      <c r="BA2640" s="22" t="str">
        <f aca="false">IF(COUNTIF('Plan Combo 9+1'!$A$2:$A$226,A2640)&gt;0,"Sí","No")</f>
        <v>No</v>
      </c>
      <c r="BB2640" s="22" t="str">
        <f aca="false">IF(AH2640="","No",IF(BA2640="Sí",IF((AO2640-AH2640)&gt;Resumen!$B$6,"Sí","No"),IF((AO2640-AH2640)&gt;=Resumen!$B$132,"Sí","No")))</f>
        <v>No</v>
      </c>
      <c r="BC2640" s="22" t="str">
        <f aca="false">IF(AND(N2640="Sí",AL2640="Sí",AI2640=0),"Sí","No")</f>
        <v>No</v>
      </c>
      <c r="BD2640" s="22" t="str">
        <f aca="false">IF(COUNTIF('Plan 9+1 (con Pehuamar)'!$A$2:$A$227,A2640)&gt;0,"Sí","No")</f>
        <v>No</v>
      </c>
    </row>
    <row r="2641" customFormat="false" ht="15" hidden="false" customHeight="true" outlineLevel="0" collapsed="false">
      <c r="A2641" s="6" t="n">
        <v>200947</v>
      </c>
      <c r="B2641" s="6" t="n">
        <v>16</v>
      </c>
      <c r="C2641" s="6" t="n">
        <v>1605</v>
      </c>
      <c r="D2641" s="6" t="s">
        <v>398</v>
      </c>
      <c r="E2641" s="6" t="s">
        <v>2787</v>
      </c>
      <c r="F2641" s="6" t="s">
        <v>196</v>
      </c>
      <c r="G2641" s="6" t="s">
        <v>130</v>
      </c>
      <c r="H2641" s="6" t="s">
        <v>1715</v>
      </c>
      <c r="I2641" s="27" t="n">
        <v>10</v>
      </c>
      <c r="J2641" s="27" t="n">
        <v>20</v>
      </c>
      <c r="K2641" s="27" t="n">
        <v>5</v>
      </c>
      <c r="L2641" s="28" t="n">
        <f aca="false">I2641+J2641</f>
        <v>30</v>
      </c>
      <c r="M2641" s="28" t="n">
        <f aca="false">L2641+K2641</f>
        <v>35</v>
      </c>
      <c r="N2641" s="22" t="str">
        <f aca="false">IF(I2641&gt;0,"Sí","No")</f>
        <v>Sí</v>
      </c>
      <c r="O2641" s="22" t="str">
        <f aca="false">IF(J2641&gt;0,"Sí","No")</f>
        <v>Sí</v>
      </c>
      <c r="P2641" s="22" t="str">
        <f aca="false">IF(K2641&gt;0,"Sí","No")</f>
        <v>Sí</v>
      </c>
      <c r="Q2641" s="22" t="str">
        <f aca="false">IF(OR(I2641&gt;0,J2641&gt;0),"Sí","No")</f>
        <v>Sí</v>
      </c>
      <c r="R2641" s="27" t="n">
        <v>1750</v>
      </c>
      <c r="S2641" s="27" t="n">
        <v>2500</v>
      </c>
      <c r="T2641" s="27" t="n">
        <v>1200</v>
      </c>
      <c r="U2641" s="27" t="n">
        <v>2000</v>
      </c>
      <c r="V2641" s="27" t="n">
        <v>3500</v>
      </c>
      <c r="W2641" s="12" t="n">
        <f aca="false">IF(AND(I2641&gt;0,R2641&gt;0),(S2641-R2641)/R2641,"")</f>
        <v>0.428571428571429</v>
      </c>
      <c r="X2641" s="12" t="n">
        <f aca="false">IF(AND(J2641&gt;0,T2641&gt;0),(U2641-T2641)/T2641,"")</f>
        <v>0.666666666666667</v>
      </c>
      <c r="Y2641" s="12" t="n">
        <f aca="false">IF(AND(K2641&gt;0,V2641&gt;0),(V2641-Resumen!$B$7)/Resumen!$B$7,"")</f>
        <v>0.4</v>
      </c>
      <c r="Z2641" s="28" t="n">
        <f aca="false">IF(AND(K2641&gt;0,I2641&gt;0,V2641&gt;0,S2641&gt;0),V2641-S2641,"")</f>
        <v>1000</v>
      </c>
      <c r="AA2641" s="12" t="n">
        <f aca="false">IF(Z2641&lt;&gt;"",Z2641/S2641,"")</f>
        <v>0.4</v>
      </c>
      <c r="AB2641" s="28" t="n">
        <f aca="false">IF(AND(K2641&gt;0,J2641&gt;0,V2641&gt;0,U2641&gt;0),V2641-U2641,"")</f>
        <v>1500</v>
      </c>
      <c r="AC2641" s="12" t="n">
        <f aca="false">IF(AB2641&lt;&gt;"",AB2641/U2641,"")</f>
        <v>0.75</v>
      </c>
      <c r="AD2641" s="27" t="n">
        <v>2</v>
      </c>
      <c r="AE2641" s="27" t="n">
        <v>2</v>
      </c>
      <c r="AF2641" s="27" t="n">
        <v>4</v>
      </c>
      <c r="AG2641" s="28" t="n">
        <f aca="false">AD2641+AE2641+AF2641</f>
        <v>8</v>
      </c>
      <c r="AH2641" s="12" t="n">
        <f aca="false">IF(AG2641&gt;0,AD2641/AG2641,"")</f>
        <v>0.25</v>
      </c>
      <c r="AI2641" s="27" t="n">
        <v>1</v>
      </c>
      <c r="AJ2641" s="27" t="n">
        <v>0</v>
      </c>
      <c r="AK2641" s="27" t="n">
        <v>1</v>
      </c>
      <c r="AL2641" s="22" t="str">
        <f aca="false">IF(OR(AJ2641&gt;0,AK2641&gt;0),"Sí","No")</f>
        <v>Sí</v>
      </c>
      <c r="AM2641" s="6" t="s">
        <v>198</v>
      </c>
      <c r="AN2641" s="6" t="s">
        <v>198</v>
      </c>
      <c r="AO2641" s="12" t="n">
        <f aca="false">IF(M2641&gt;0,K2641/M2641,"")</f>
        <v>0.142857142857143</v>
      </c>
      <c r="AP2641" s="22" t="str">
        <f aca="false">IF(M2641&gt;=Resumen!$B$5,"Alto","Bajo")</f>
        <v>Bajo</v>
      </c>
      <c r="AQ2641" s="22" t="str">
        <f aca="false">IF(AO2641&gt;=Resumen!$B$28,"Alto","Bajo")</f>
        <v>Bajo</v>
      </c>
      <c r="AR2641" s="22" t="str">
        <f aca="false">AP2641&amp;" Potencial / "&amp;AQ2641&amp;" Share"</f>
        <v>Bajo Potencial / Bajo Share</v>
      </c>
      <c r="AS2641" s="22" t="str">
        <f aca="false">IF(Q2641="Sí",IF(AO2641&gt;=Resumen!$B$29,"Alto","Bajo"),"")</f>
        <v>Bajo</v>
      </c>
      <c r="AT2641" s="22" t="str">
        <f aca="false">IF(AS2641&lt;&gt;"",AP2641&amp;" Potencial / "&amp;AS2641&amp;" Share","")</f>
        <v>Bajo Potencial / Bajo Share</v>
      </c>
      <c r="AU2641" s="22" t="str">
        <f aca="false">IF(AH2641="","Sin dato",IF(AH2641-AO2641&gt;Resumen!$B$6,"Sobre-exhibido",IF(AO2641-AH2641&gt;Resumen!$B$6,"Sub-exhibido","En línea")))</f>
        <v>Sobre-exhibido</v>
      </c>
      <c r="AV2641" s="22" t="n">
        <f aca="false">IF(AT2641="","",IF(AT2641="Alto Potencial / Bajo Share",1,IF(AT2641="Alto Potencial / Alto Share",2,IF(AT2641="Bajo Potencial / Alto Share",3,4))))</f>
        <v>4</v>
      </c>
      <c r="AW2641" s="22" t="str">
        <f aca="false">IF(Q2641="No","Sin competencia directa",IF(AV2641=1,"1 - Foco Conquista (Alto Pot / Bajo Share)",IF(AV2641=2,"2 - Foco Defensa (Alto Pot / Alto Share)",IF(AV2641=3,"3 - Monitoreo (Bajo Pot / Alto Share)","4 - Baja Prioridad (Bajo Pot / Bajo Share)"))))</f>
        <v>4 - Baja Prioridad (Bajo Pot / Bajo Share)</v>
      </c>
      <c r="AX2641" s="12" t="str">
        <f aca="false">IF(OR(IFERROR(AND(W2641&lt;&gt;"",Y2641&lt;&gt;"",Y2641-W2641&gt;Resumen!$B$8),FALSE()),IFERROR(AND(X2641&lt;&gt;"",Y2641&lt;&gt;"",Y2641-X2641&gt;Resumen!$B$8),FALSE())),MAX(IF(IFERROR(AND(W2641&lt;&gt;"",Y2641&lt;&gt;"",Y2641-W2641&gt;Resumen!$B$8),FALSE()),Y2641-W2641,0),IF(IFERROR(AND(X2641&lt;&gt;"",Y2641&lt;&gt;"",Y2641-X2641&gt;Resumen!$B$8),FALSE()),Y2641-X2641,0)),"")</f>
        <v/>
      </c>
      <c r="AY2641" s="22" t="str">
        <f aca="false">IF(OR(IFERROR(AND(W2641&lt;&gt;"",Y2641&lt;&gt;"",Y2641-W2641&gt;Resumen!$B$8),FALSE()),IFERROR(AND(X2641&lt;&gt;"",Y2641&lt;&gt;"",Y2641-X2641&gt;Resumen!$B$8),FALSE())),TRIM("Lays tiene mayor markup que "&amp;IF(IFERROR(AND(W2641&lt;&gt;"",Y2641&lt;&gt;"",Y2641-W2641&gt;Resumen!$B$8),FALSE()),"Quento ","")&amp;IF(IFERROR(AND(X2641&lt;&gt;"",Y2641&lt;&gt;"",Y2641-X2641&gt;Resumen!$B$8),FALSE()),"Julicroc ","")&amp;"en este PDV"),"")</f>
        <v/>
      </c>
      <c r="AZ2641" s="22" t="str">
        <f aca="false">IF(COUNTIF('Plan Pehuamar - Lista'!$A$2:$A$167,A2641)&gt;0,"Sí","No")</f>
        <v>No</v>
      </c>
      <c r="BA2641" s="22" t="str">
        <f aca="false">IF(COUNTIF('Plan Combo 9+1'!$A$2:$A$226,A2641)&gt;0,"Sí","No")</f>
        <v>No</v>
      </c>
      <c r="BB2641" s="22" t="str">
        <f aca="false">IF(AH2641="","No",IF(BA2641="Sí",IF((AO2641-AH2641)&gt;Resumen!$B$6,"Sí","No"),IF((AO2641-AH2641)&gt;=Resumen!$B$132,"Sí","No")))</f>
        <v>No</v>
      </c>
      <c r="BC2641" s="22" t="str">
        <f aca="false">IF(AND(N2641="Sí",AL2641="Sí",AI2641=0),"Sí","No")</f>
        <v>No</v>
      </c>
      <c r="BD2641" s="22" t="str">
        <f aca="false">IF(COUNTIF('Plan 9+1 (con Pehuamar)'!$A$2:$A$227,A2641)&gt;0,"Sí","No")</f>
        <v>No</v>
      </c>
    </row>
    <row r="2642" customFormat="false" ht="15" hidden="false" customHeight="true" outlineLevel="0" collapsed="false">
      <c r="A2642" s="6" t="n">
        <v>200948</v>
      </c>
      <c r="B2642" s="6" t="n">
        <v>16</v>
      </c>
      <c r="C2642" s="6" t="n">
        <v>1605</v>
      </c>
      <c r="D2642" s="6" t="s">
        <v>398</v>
      </c>
      <c r="E2642" s="6" t="s">
        <v>2788</v>
      </c>
      <c r="F2642" s="6" t="s">
        <v>201</v>
      </c>
      <c r="G2642" s="6" t="s">
        <v>130</v>
      </c>
      <c r="H2642" s="6" t="s">
        <v>1715</v>
      </c>
      <c r="I2642" s="27" t="n">
        <v>10</v>
      </c>
      <c r="J2642" s="27" t="n">
        <v>15</v>
      </c>
      <c r="K2642" s="27" t="n">
        <v>10</v>
      </c>
      <c r="L2642" s="28" t="n">
        <f aca="false">I2642+J2642</f>
        <v>25</v>
      </c>
      <c r="M2642" s="28" t="n">
        <f aca="false">L2642+K2642</f>
        <v>35</v>
      </c>
      <c r="N2642" s="22" t="str">
        <f aca="false">IF(I2642&gt;0,"Sí","No")</f>
        <v>Sí</v>
      </c>
      <c r="O2642" s="22" t="str">
        <f aca="false">IF(J2642&gt;0,"Sí","No")</f>
        <v>Sí</v>
      </c>
      <c r="P2642" s="22" t="str">
        <f aca="false">IF(K2642&gt;0,"Sí","No")</f>
        <v>Sí</v>
      </c>
      <c r="Q2642" s="22" t="str">
        <f aca="false">IF(OR(I2642&gt;0,J2642&gt;0),"Sí","No")</f>
        <v>Sí</v>
      </c>
      <c r="R2642" s="27" t="n">
        <v>1750</v>
      </c>
      <c r="S2642" s="27" t="n">
        <v>2500</v>
      </c>
      <c r="T2642" s="27" t="n">
        <v>1200</v>
      </c>
      <c r="U2642" s="27" t="n">
        <v>2000</v>
      </c>
      <c r="V2642" s="27" t="n">
        <v>3500</v>
      </c>
      <c r="W2642" s="12" t="n">
        <f aca="false">IF(AND(I2642&gt;0,R2642&gt;0),(S2642-R2642)/R2642,"")</f>
        <v>0.428571428571429</v>
      </c>
      <c r="X2642" s="12" t="n">
        <f aca="false">IF(AND(J2642&gt;0,T2642&gt;0),(U2642-T2642)/T2642,"")</f>
        <v>0.666666666666667</v>
      </c>
      <c r="Y2642" s="12" t="n">
        <f aca="false">IF(AND(K2642&gt;0,V2642&gt;0),(V2642-Resumen!$B$7)/Resumen!$B$7,"")</f>
        <v>0.4</v>
      </c>
      <c r="Z2642" s="28" t="n">
        <f aca="false">IF(AND(K2642&gt;0,I2642&gt;0,V2642&gt;0,S2642&gt;0),V2642-S2642,"")</f>
        <v>1000</v>
      </c>
      <c r="AA2642" s="12" t="n">
        <f aca="false">IF(Z2642&lt;&gt;"",Z2642/S2642,"")</f>
        <v>0.4</v>
      </c>
      <c r="AB2642" s="28" t="n">
        <f aca="false">IF(AND(K2642&gt;0,J2642&gt;0,V2642&gt;0,U2642&gt;0),V2642-U2642,"")</f>
        <v>1500</v>
      </c>
      <c r="AC2642" s="12" t="n">
        <f aca="false">IF(AB2642&lt;&gt;"",AB2642/U2642,"")</f>
        <v>0.75</v>
      </c>
      <c r="AD2642" s="27" t="n">
        <v>3</v>
      </c>
      <c r="AE2642" s="27" t="n">
        <v>2</v>
      </c>
      <c r="AF2642" s="27" t="n">
        <v>3</v>
      </c>
      <c r="AG2642" s="28" t="n">
        <f aca="false">AD2642+AE2642+AF2642</f>
        <v>8</v>
      </c>
      <c r="AH2642" s="12" t="n">
        <f aca="false">IF(AG2642&gt;0,AD2642/AG2642,"")</f>
        <v>0.375</v>
      </c>
      <c r="AI2642" s="27" t="n">
        <v>1</v>
      </c>
      <c r="AJ2642" s="27" t="n">
        <v>0</v>
      </c>
      <c r="AK2642" s="27" t="n">
        <v>1</v>
      </c>
      <c r="AL2642" s="22" t="str">
        <f aca="false">IF(OR(AJ2642&gt;0,AK2642&gt;0),"Sí","No")</f>
        <v>Sí</v>
      </c>
      <c r="AM2642" s="6" t="s">
        <v>198</v>
      </c>
      <c r="AN2642" s="6" t="s">
        <v>198</v>
      </c>
      <c r="AO2642" s="12" t="n">
        <f aca="false">IF(M2642&gt;0,K2642/M2642,"")</f>
        <v>0.285714285714286</v>
      </c>
      <c r="AP2642" s="22" t="str">
        <f aca="false">IF(M2642&gt;=Resumen!$B$5,"Alto","Bajo")</f>
        <v>Bajo</v>
      </c>
      <c r="AQ2642" s="22" t="str">
        <f aca="false">IF(AO2642&gt;=Resumen!$B$28,"Alto","Bajo")</f>
        <v>Bajo</v>
      </c>
      <c r="AR2642" s="22" t="str">
        <f aca="false">AP2642&amp;" Potencial / "&amp;AQ2642&amp;" Share"</f>
        <v>Bajo Potencial / Bajo Share</v>
      </c>
      <c r="AS2642" s="22" t="str">
        <f aca="false">IF(Q2642="Sí",IF(AO2642&gt;=Resumen!$B$29,"Alto","Bajo"),"")</f>
        <v>Bajo</v>
      </c>
      <c r="AT2642" s="22" t="str">
        <f aca="false">IF(AS2642&lt;&gt;"",AP2642&amp;" Potencial / "&amp;AS2642&amp;" Share","")</f>
        <v>Bajo Potencial / Bajo Share</v>
      </c>
      <c r="AU2642" s="22" t="str">
        <f aca="false">IF(AH2642="","Sin dato",IF(AH2642-AO2642&gt;Resumen!$B$6,"Sobre-exhibido",IF(AO2642-AH2642&gt;Resumen!$B$6,"Sub-exhibido","En línea")))</f>
        <v>Sobre-exhibido</v>
      </c>
      <c r="AV2642" s="22" t="n">
        <f aca="false">IF(AT2642="","",IF(AT2642="Alto Potencial / Bajo Share",1,IF(AT2642="Alto Potencial / Alto Share",2,IF(AT2642="Bajo Potencial / Alto Share",3,4))))</f>
        <v>4</v>
      </c>
      <c r="AW2642" s="22" t="str">
        <f aca="false">IF(Q2642="No","Sin competencia directa",IF(AV2642=1,"1 - Foco Conquista (Alto Pot / Bajo Share)",IF(AV2642=2,"2 - Foco Defensa (Alto Pot / Alto Share)",IF(AV2642=3,"3 - Monitoreo (Bajo Pot / Alto Share)","4 - Baja Prioridad (Bajo Pot / Bajo Share)"))))</f>
        <v>4 - Baja Prioridad (Bajo Pot / Bajo Share)</v>
      </c>
      <c r="AX2642" s="12" t="str">
        <f aca="false">IF(OR(IFERROR(AND(W2642&lt;&gt;"",Y2642&lt;&gt;"",Y2642-W2642&gt;Resumen!$B$8),FALSE()),IFERROR(AND(X2642&lt;&gt;"",Y2642&lt;&gt;"",Y2642-X2642&gt;Resumen!$B$8),FALSE())),MAX(IF(IFERROR(AND(W2642&lt;&gt;"",Y2642&lt;&gt;"",Y2642-W2642&gt;Resumen!$B$8),FALSE()),Y2642-W2642,0),IF(IFERROR(AND(X2642&lt;&gt;"",Y2642&lt;&gt;"",Y2642-X2642&gt;Resumen!$B$8),FALSE()),Y2642-X2642,0)),"")</f>
        <v/>
      </c>
      <c r="AY2642" s="22" t="str">
        <f aca="false">IF(OR(IFERROR(AND(W2642&lt;&gt;"",Y2642&lt;&gt;"",Y2642-W2642&gt;Resumen!$B$8),FALSE()),IFERROR(AND(X2642&lt;&gt;"",Y2642&lt;&gt;"",Y2642-X2642&gt;Resumen!$B$8),FALSE())),TRIM("Lays tiene mayor markup que "&amp;IF(IFERROR(AND(W2642&lt;&gt;"",Y2642&lt;&gt;"",Y2642-W2642&gt;Resumen!$B$8),FALSE()),"Quento ","")&amp;IF(IFERROR(AND(X2642&lt;&gt;"",Y2642&lt;&gt;"",Y2642-X2642&gt;Resumen!$B$8),FALSE()),"Julicroc ","")&amp;"en este PDV"),"")</f>
        <v/>
      </c>
      <c r="AZ2642" s="22" t="str">
        <f aca="false">IF(COUNTIF('Plan Pehuamar - Lista'!$A$2:$A$167,A2642)&gt;0,"Sí","No")</f>
        <v>No</v>
      </c>
      <c r="BA2642" s="22" t="str">
        <f aca="false">IF(COUNTIF('Plan Combo 9+1'!$A$2:$A$226,A2642)&gt;0,"Sí","No")</f>
        <v>No</v>
      </c>
      <c r="BB2642" s="22" t="str">
        <f aca="false">IF(AH2642="","No",IF(BA2642="Sí",IF((AO2642-AH2642)&gt;Resumen!$B$6,"Sí","No"),IF((AO2642-AH2642)&gt;=Resumen!$B$132,"Sí","No")))</f>
        <v>No</v>
      </c>
      <c r="BC2642" s="22" t="str">
        <f aca="false">IF(AND(N2642="Sí",AL2642="Sí",AI2642=0),"Sí","No")</f>
        <v>No</v>
      </c>
      <c r="BD2642" s="22" t="str">
        <f aca="false">IF(COUNTIF('Plan 9+1 (con Pehuamar)'!$A$2:$A$227,A2642)&gt;0,"Sí","No")</f>
        <v>No</v>
      </c>
    </row>
    <row r="2643" customFormat="false" ht="15" hidden="false" customHeight="true" outlineLevel="0" collapsed="false">
      <c r="A2643" s="6" t="n">
        <v>200953</v>
      </c>
      <c r="B2643" s="6" t="n">
        <v>16</v>
      </c>
      <c r="C2643" s="6" t="n">
        <v>1605</v>
      </c>
      <c r="D2643" s="6" t="s">
        <v>398</v>
      </c>
      <c r="E2643" s="6" t="s">
        <v>2789</v>
      </c>
      <c r="F2643" s="6" t="s">
        <v>313</v>
      </c>
      <c r="G2643" s="6" t="s">
        <v>130</v>
      </c>
      <c r="H2643" s="6" t="s">
        <v>1715</v>
      </c>
      <c r="I2643" s="27" t="n">
        <v>0</v>
      </c>
      <c r="J2643" s="27" t="n">
        <v>0</v>
      </c>
      <c r="K2643" s="27" t="n">
        <v>2.7</v>
      </c>
      <c r="L2643" s="28" t="n">
        <f aca="false">I2643+J2643</f>
        <v>0</v>
      </c>
      <c r="M2643" s="28" t="n">
        <f aca="false">L2643+K2643</f>
        <v>2.7</v>
      </c>
      <c r="N2643" s="22" t="str">
        <f aca="false">IF(I2643&gt;0,"Sí","No")</f>
        <v>No</v>
      </c>
      <c r="O2643" s="22" t="str">
        <f aca="false">IF(J2643&gt;0,"Sí","No")</f>
        <v>No</v>
      </c>
      <c r="P2643" s="22" t="str">
        <f aca="false">IF(K2643&gt;0,"Sí","No")</f>
        <v>Sí</v>
      </c>
      <c r="Q2643" s="22" t="str">
        <f aca="false">IF(OR(I2643&gt;0,J2643&gt;0),"Sí","No")</f>
        <v>No</v>
      </c>
      <c r="R2643" s="27"/>
      <c r="S2643" s="27"/>
      <c r="T2643" s="27"/>
      <c r="U2643" s="27"/>
      <c r="V2643" s="27"/>
      <c r="W2643" s="12" t="str">
        <f aca="false">IF(AND(I2643&gt;0,R2643&gt;0),(S2643-R2643)/R2643,"")</f>
        <v/>
      </c>
      <c r="X2643" s="12" t="str">
        <f aca="false">IF(AND(J2643&gt;0,T2643&gt;0),(U2643-T2643)/T2643,"")</f>
        <v/>
      </c>
      <c r="Y2643" s="12" t="str">
        <f aca="false">IF(AND(K2643&gt;0,V2643&gt;0),(V2643-Resumen!$B$7)/Resumen!$B$7,"")</f>
        <v/>
      </c>
      <c r="Z2643" s="28" t="str">
        <f aca="false">IF(AND(K2643&gt;0,I2643&gt;0,V2643&gt;0,S2643&gt;0),V2643-S2643,"")</f>
        <v/>
      </c>
      <c r="AA2643" s="12" t="str">
        <f aca="false">IF(Z2643&lt;&gt;"",Z2643/S2643,"")</f>
        <v/>
      </c>
      <c r="AB2643" s="28" t="str">
        <f aca="false">IF(AND(K2643&gt;0,J2643&gt;0,V2643&gt;0,U2643&gt;0),V2643-U2643,"")</f>
        <v/>
      </c>
      <c r="AC2643" s="12" t="str">
        <f aca="false">IF(AB2643&lt;&gt;"",AB2643/U2643,"")</f>
        <v/>
      </c>
      <c r="AD2643" s="27" t="n">
        <v>0</v>
      </c>
      <c r="AE2643" s="27" t="n">
        <v>0</v>
      </c>
      <c r="AF2643" s="27" t="n">
        <v>0</v>
      </c>
      <c r="AG2643" s="28" t="n">
        <f aca="false">AD2643+AE2643+AF2643</f>
        <v>0</v>
      </c>
      <c r="AH2643" s="12" t="str">
        <f aca="false">IF(AG2643&gt;0,AD2643/AG2643,"")</f>
        <v/>
      </c>
      <c r="AI2643" s="27" t="n">
        <v>0</v>
      </c>
      <c r="AJ2643" s="27" t="n">
        <v>0</v>
      </c>
      <c r="AK2643" s="27" t="n">
        <v>0</v>
      </c>
      <c r="AL2643" s="22" t="str">
        <f aca="false">IF(OR(AJ2643&gt;0,AK2643&gt;0),"Sí","No")</f>
        <v>No</v>
      </c>
      <c r="AM2643" s="6"/>
      <c r="AN2643" s="6"/>
      <c r="AO2643" s="12" t="n">
        <f aca="false">IF(M2643&gt;0,K2643/M2643,"")</f>
        <v>1</v>
      </c>
      <c r="AP2643" s="22" t="str">
        <f aca="false">IF(M2643&gt;=Resumen!$B$5,"Alto","Bajo")</f>
        <v>Bajo</v>
      </c>
      <c r="AQ2643" s="22" t="str">
        <f aca="false">IF(AO2643&gt;=Resumen!$B$28,"Alto","Bajo")</f>
        <v>Alto</v>
      </c>
      <c r="AR2643" s="22" t="str">
        <f aca="false">AP2643&amp;" Potencial / "&amp;AQ2643&amp;" Share"</f>
        <v>Bajo Potencial / Alto Share</v>
      </c>
      <c r="AS2643" s="22" t="str">
        <f aca="false">IF(Q2643="Sí",IF(AO2643&gt;=Resumen!$B$29,"Alto","Bajo"),"")</f>
        <v/>
      </c>
      <c r="AT2643" s="22" t="str">
        <f aca="false">IF(AS2643&lt;&gt;"",AP2643&amp;" Potencial / "&amp;AS2643&amp;" Share","")</f>
        <v/>
      </c>
      <c r="AU2643" s="22" t="str">
        <f aca="false">IF(AH2643="","Sin dato",IF(AH2643-AO2643&gt;Resumen!$B$6,"Sobre-exhibido",IF(AO2643-AH2643&gt;Resumen!$B$6,"Sub-exhibido","En línea")))</f>
        <v>Sin dato</v>
      </c>
      <c r="AV2643" s="22" t="str">
        <f aca="false">IF(AT2643="","",IF(AT2643="Alto Potencial / Bajo Share",1,IF(AT2643="Alto Potencial / Alto Share",2,IF(AT2643="Bajo Potencial / Alto Share",3,4))))</f>
        <v/>
      </c>
      <c r="AW2643" s="22" t="str">
        <f aca="false">IF(Q2643="No","Sin competencia directa",IF(AV2643=1,"1 - Foco Conquista (Alto Pot / Bajo Share)",IF(AV2643=2,"2 - Foco Defensa (Alto Pot / Alto Share)",IF(AV2643=3,"3 - Monitoreo (Bajo Pot / Alto Share)","4 - Baja Prioridad (Bajo Pot / Bajo Share)"))))</f>
        <v>Sin competencia directa</v>
      </c>
      <c r="AX2643" s="12" t="str">
        <f aca="false">IF(OR(IFERROR(AND(W2643&lt;&gt;"",Y2643&lt;&gt;"",Y2643-W2643&gt;Resumen!$B$8),FALSE()),IFERROR(AND(X2643&lt;&gt;"",Y2643&lt;&gt;"",Y2643-X2643&gt;Resumen!$B$8),FALSE())),MAX(IF(IFERROR(AND(W2643&lt;&gt;"",Y2643&lt;&gt;"",Y2643-W2643&gt;Resumen!$B$8),FALSE()),Y2643-W2643,0),IF(IFERROR(AND(X2643&lt;&gt;"",Y2643&lt;&gt;"",Y2643-X2643&gt;Resumen!$B$8),FALSE()),Y2643-X2643,0)),"")</f>
        <v/>
      </c>
      <c r="AY2643" s="22" t="str">
        <f aca="false">IF(OR(IFERROR(AND(W2643&lt;&gt;"",Y2643&lt;&gt;"",Y2643-W2643&gt;Resumen!$B$8),FALSE()),IFERROR(AND(X2643&lt;&gt;"",Y2643&lt;&gt;"",Y2643-X2643&gt;Resumen!$B$8),FALSE())),TRIM("Lays tiene mayor markup que "&amp;IF(IFERROR(AND(W2643&lt;&gt;"",Y2643&lt;&gt;"",Y2643-W2643&gt;Resumen!$B$8),FALSE()),"Quento ","")&amp;IF(IFERROR(AND(X2643&lt;&gt;"",Y2643&lt;&gt;"",Y2643-X2643&gt;Resumen!$B$8),FALSE()),"Julicroc ","")&amp;"en este PDV"),"")</f>
        <v/>
      </c>
      <c r="AZ2643" s="22" t="str">
        <f aca="false">IF(COUNTIF('Plan Pehuamar - Lista'!$A$2:$A$167,A2643)&gt;0,"Sí","No")</f>
        <v>No</v>
      </c>
      <c r="BA2643" s="22" t="str">
        <f aca="false">IF(COUNTIF('Plan Combo 9+1'!$A$2:$A$226,A2643)&gt;0,"Sí","No")</f>
        <v>No</v>
      </c>
      <c r="BB2643" s="22" t="str">
        <f aca="false">IF(AH2643="","No",IF(BA2643="Sí",IF((AO2643-AH2643)&gt;Resumen!$B$6,"Sí","No"),IF((AO2643-AH2643)&gt;=Resumen!$B$132,"Sí","No")))</f>
        <v>No</v>
      </c>
      <c r="BC2643" s="22" t="str">
        <f aca="false">IF(AND(N2643="Sí",AL2643="Sí",AI2643=0),"Sí","No")</f>
        <v>No</v>
      </c>
      <c r="BD2643" s="22" t="str">
        <f aca="false">IF(COUNTIF('Plan 9+1 (con Pehuamar)'!$A$2:$A$227,A2643)&gt;0,"Sí","No")</f>
        <v>No</v>
      </c>
    </row>
    <row r="2644" customFormat="false" ht="15" hidden="false" customHeight="true" outlineLevel="0" collapsed="false">
      <c r="A2644" s="6" t="n">
        <v>200958</v>
      </c>
      <c r="B2644" s="6" t="n">
        <v>16</v>
      </c>
      <c r="C2644" s="6" t="n">
        <v>1605</v>
      </c>
      <c r="D2644" s="6" t="s">
        <v>398</v>
      </c>
      <c r="E2644" s="6" t="s">
        <v>2790</v>
      </c>
      <c r="F2644" s="6" t="s">
        <v>196</v>
      </c>
      <c r="G2644" s="6" t="s">
        <v>130</v>
      </c>
      <c r="H2644" s="6" t="s">
        <v>1715</v>
      </c>
      <c r="I2644" s="27" t="n">
        <v>10</v>
      </c>
      <c r="J2644" s="27" t="n">
        <v>25</v>
      </c>
      <c r="K2644" s="27" t="n">
        <v>12</v>
      </c>
      <c r="L2644" s="28" t="n">
        <f aca="false">I2644+J2644</f>
        <v>35</v>
      </c>
      <c r="M2644" s="28" t="n">
        <f aca="false">L2644+K2644</f>
        <v>47</v>
      </c>
      <c r="N2644" s="22" t="str">
        <f aca="false">IF(I2644&gt;0,"Sí","No")</f>
        <v>Sí</v>
      </c>
      <c r="O2644" s="22" t="str">
        <f aca="false">IF(J2644&gt;0,"Sí","No")</f>
        <v>Sí</v>
      </c>
      <c r="P2644" s="22" t="str">
        <f aca="false">IF(K2644&gt;0,"Sí","No")</f>
        <v>Sí</v>
      </c>
      <c r="Q2644" s="22" t="str">
        <f aca="false">IF(OR(I2644&gt;0,J2644&gt;0),"Sí","No")</f>
        <v>Sí</v>
      </c>
      <c r="R2644" s="27" t="n">
        <v>1750</v>
      </c>
      <c r="S2644" s="27" t="n">
        <v>2500</v>
      </c>
      <c r="T2644" s="27" t="n">
        <v>1300</v>
      </c>
      <c r="U2644" s="27" t="n">
        <v>2100</v>
      </c>
      <c r="V2644" s="27" t="n">
        <v>3500</v>
      </c>
      <c r="W2644" s="12" t="n">
        <f aca="false">IF(AND(I2644&gt;0,R2644&gt;0),(S2644-R2644)/R2644,"")</f>
        <v>0.428571428571429</v>
      </c>
      <c r="X2644" s="12" t="n">
        <f aca="false">IF(AND(J2644&gt;0,T2644&gt;0),(U2644-T2644)/T2644,"")</f>
        <v>0.615384615384615</v>
      </c>
      <c r="Y2644" s="12" t="n">
        <f aca="false">IF(AND(K2644&gt;0,V2644&gt;0),(V2644-Resumen!$B$7)/Resumen!$B$7,"")</f>
        <v>0.4</v>
      </c>
      <c r="Z2644" s="28" t="n">
        <f aca="false">IF(AND(K2644&gt;0,I2644&gt;0,V2644&gt;0,S2644&gt;0),V2644-S2644,"")</f>
        <v>1000</v>
      </c>
      <c r="AA2644" s="12" t="n">
        <f aca="false">IF(Z2644&lt;&gt;"",Z2644/S2644,"")</f>
        <v>0.4</v>
      </c>
      <c r="AB2644" s="28" t="n">
        <f aca="false">IF(AND(K2644&gt;0,J2644&gt;0,V2644&gt;0,U2644&gt;0),V2644-U2644,"")</f>
        <v>1400</v>
      </c>
      <c r="AC2644" s="12" t="n">
        <f aca="false">IF(AB2644&lt;&gt;"",AB2644/U2644,"")</f>
        <v>0.666666666666667</v>
      </c>
      <c r="AD2644" s="27" t="n">
        <v>4</v>
      </c>
      <c r="AE2644" s="27" t="n">
        <v>2</v>
      </c>
      <c r="AF2644" s="27" t="n">
        <v>5</v>
      </c>
      <c r="AG2644" s="28" t="n">
        <f aca="false">AD2644+AE2644+AF2644</f>
        <v>11</v>
      </c>
      <c r="AH2644" s="12" t="n">
        <f aca="false">IF(AG2644&gt;0,AD2644/AG2644,"")</f>
        <v>0.363636363636364</v>
      </c>
      <c r="AI2644" s="27" t="n">
        <v>1</v>
      </c>
      <c r="AJ2644" s="27" t="n">
        <v>0</v>
      </c>
      <c r="AK2644" s="27" t="n">
        <v>1</v>
      </c>
      <c r="AL2644" s="22" t="str">
        <f aca="false">IF(OR(AJ2644&gt;0,AK2644&gt;0),"Sí","No")</f>
        <v>Sí</v>
      </c>
      <c r="AM2644" s="6" t="s">
        <v>198</v>
      </c>
      <c r="AN2644" s="6" t="s">
        <v>198</v>
      </c>
      <c r="AO2644" s="12" t="n">
        <f aca="false">IF(M2644&gt;0,K2644/M2644,"")</f>
        <v>0.25531914893617</v>
      </c>
      <c r="AP2644" s="22" t="str">
        <f aca="false">IF(M2644&gt;=Resumen!$B$5,"Alto","Bajo")</f>
        <v>Alto</v>
      </c>
      <c r="AQ2644" s="22" t="str">
        <f aca="false">IF(AO2644&gt;=Resumen!$B$28,"Alto","Bajo")</f>
        <v>Bajo</v>
      </c>
      <c r="AR2644" s="22" t="str">
        <f aca="false">AP2644&amp;" Potencial / "&amp;AQ2644&amp;" Share"</f>
        <v>Alto Potencial / Bajo Share</v>
      </c>
      <c r="AS2644" s="22" t="str">
        <f aca="false">IF(Q2644="Sí",IF(AO2644&gt;=Resumen!$B$29,"Alto","Bajo"),"")</f>
        <v>Bajo</v>
      </c>
      <c r="AT2644" s="22" t="str">
        <f aca="false">IF(AS2644&lt;&gt;"",AP2644&amp;" Potencial / "&amp;AS2644&amp;" Share","")</f>
        <v>Alto Potencial / Bajo Share</v>
      </c>
      <c r="AU2644" s="22" t="str">
        <f aca="false">IF(AH2644="","Sin dato",IF(AH2644-AO2644&gt;Resumen!$B$6,"Sobre-exhibido",IF(AO2644-AH2644&gt;Resumen!$B$6,"Sub-exhibido","En línea")))</f>
        <v>Sobre-exhibido</v>
      </c>
      <c r="AV2644" s="22" t="n">
        <f aca="false">IF(AT2644="","",IF(AT2644="Alto Potencial / Bajo Share",1,IF(AT2644="Alto Potencial / Alto Share",2,IF(AT2644="Bajo Potencial / Alto Share",3,4))))</f>
        <v>1</v>
      </c>
      <c r="AW2644" s="22" t="str">
        <f aca="false">IF(Q2644="No","Sin competencia directa",IF(AV2644=1,"1 - Foco Conquista (Alto Pot / Bajo Share)",IF(AV2644=2,"2 - Foco Defensa (Alto Pot / Alto Share)",IF(AV2644=3,"3 - Monitoreo (Bajo Pot / Alto Share)","4 - Baja Prioridad (Bajo Pot / Bajo Share)"))))</f>
        <v>1 - Foco Conquista (Alto Pot / Bajo Share)</v>
      </c>
      <c r="AX2644" s="12" t="str">
        <f aca="false">IF(OR(IFERROR(AND(W2644&lt;&gt;"",Y2644&lt;&gt;"",Y2644-W2644&gt;Resumen!$B$8),FALSE()),IFERROR(AND(X2644&lt;&gt;"",Y2644&lt;&gt;"",Y2644-X2644&gt;Resumen!$B$8),FALSE())),MAX(IF(IFERROR(AND(W2644&lt;&gt;"",Y2644&lt;&gt;"",Y2644-W2644&gt;Resumen!$B$8),FALSE()),Y2644-W2644,0),IF(IFERROR(AND(X2644&lt;&gt;"",Y2644&lt;&gt;"",Y2644-X2644&gt;Resumen!$B$8),FALSE()),Y2644-X2644,0)),"")</f>
        <v/>
      </c>
      <c r="AY2644" s="22" t="str">
        <f aca="false">IF(OR(IFERROR(AND(W2644&lt;&gt;"",Y2644&lt;&gt;"",Y2644-W2644&gt;Resumen!$B$8),FALSE()),IFERROR(AND(X2644&lt;&gt;"",Y2644&lt;&gt;"",Y2644-X2644&gt;Resumen!$B$8),FALSE())),TRIM("Lays tiene mayor markup que "&amp;IF(IFERROR(AND(W2644&lt;&gt;"",Y2644&lt;&gt;"",Y2644-W2644&gt;Resumen!$B$8),FALSE()),"Quento ","")&amp;IF(IFERROR(AND(X2644&lt;&gt;"",Y2644&lt;&gt;"",Y2644-X2644&gt;Resumen!$B$8),FALSE()),"Julicroc ","")&amp;"en este PDV"),"")</f>
        <v/>
      </c>
      <c r="AZ2644" s="22" t="str">
        <f aca="false">IF(COUNTIF('Plan Pehuamar - Lista'!$A$2:$A$167,A2644)&gt;0,"Sí","No")</f>
        <v>No</v>
      </c>
      <c r="BA2644" s="22" t="str">
        <f aca="false">IF(COUNTIF('Plan Combo 9+1'!$A$2:$A$226,A2644)&gt;0,"Sí","No")</f>
        <v>No</v>
      </c>
      <c r="BB2644" s="22" t="str">
        <f aca="false">IF(AH2644="","No",IF(BA2644="Sí",IF((AO2644-AH2644)&gt;Resumen!$B$6,"Sí","No"),IF((AO2644-AH2644)&gt;=Resumen!$B$132,"Sí","No")))</f>
        <v>No</v>
      </c>
      <c r="BC2644" s="22" t="str">
        <f aca="false">IF(AND(N2644="Sí",AL2644="Sí",AI2644=0),"Sí","No")</f>
        <v>No</v>
      </c>
      <c r="BD2644" s="22" t="str">
        <f aca="false">IF(COUNTIF('Plan 9+1 (con Pehuamar)'!$A$2:$A$227,A2644)&gt;0,"Sí","No")</f>
        <v>No</v>
      </c>
    </row>
    <row r="2645" customFormat="false" ht="15" hidden="false" customHeight="true" outlineLevel="0" collapsed="false">
      <c r="A2645" s="6" t="n">
        <v>200959</v>
      </c>
      <c r="B2645" s="6" t="n">
        <v>16</v>
      </c>
      <c r="C2645" s="6" t="n">
        <v>1605</v>
      </c>
      <c r="D2645" s="6" t="s">
        <v>398</v>
      </c>
      <c r="E2645" s="6" t="s">
        <v>2791</v>
      </c>
      <c r="F2645" s="6" t="s">
        <v>201</v>
      </c>
      <c r="G2645" s="6" t="s">
        <v>130</v>
      </c>
      <c r="H2645" s="6" t="s">
        <v>1715</v>
      </c>
      <c r="I2645" s="27" t="n">
        <v>20</v>
      </c>
      <c r="J2645" s="27" t="n">
        <v>30</v>
      </c>
      <c r="K2645" s="27" t="n">
        <v>14</v>
      </c>
      <c r="L2645" s="28" t="n">
        <f aca="false">I2645+J2645</f>
        <v>50</v>
      </c>
      <c r="M2645" s="28" t="n">
        <f aca="false">L2645+K2645</f>
        <v>64</v>
      </c>
      <c r="N2645" s="22" t="str">
        <f aca="false">IF(I2645&gt;0,"Sí","No")</f>
        <v>Sí</v>
      </c>
      <c r="O2645" s="22" t="str">
        <f aca="false">IF(J2645&gt;0,"Sí","No")</f>
        <v>Sí</v>
      </c>
      <c r="P2645" s="22" t="str">
        <f aca="false">IF(K2645&gt;0,"Sí","No")</f>
        <v>Sí</v>
      </c>
      <c r="Q2645" s="22" t="str">
        <f aca="false">IF(OR(I2645&gt;0,J2645&gt;0),"Sí","No")</f>
        <v>Sí</v>
      </c>
      <c r="R2645" s="27" t="n">
        <v>2000</v>
      </c>
      <c r="S2645" s="27" t="n">
        <v>2900</v>
      </c>
      <c r="T2645" s="27" t="n">
        <v>1200</v>
      </c>
      <c r="U2645" s="27" t="n">
        <v>2000</v>
      </c>
      <c r="V2645" s="27" t="n">
        <v>3500</v>
      </c>
      <c r="W2645" s="12" t="n">
        <f aca="false">IF(AND(I2645&gt;0,R2645&gt;0),(S2645-R2645)/R2645,"")</f>
        <v>0.45</v>
      </c>
      <c r="X2645" s="12" t="n">
        <f aca="false">IF(AND(J2645&gt;0,T2645&gt;0),(U2645-T2645)/T2645,"")</f>
        <v>0.666666666666667</v>
      </c>
      <c r="Y2645" s="12" t="n">
        <f aca="false">IF(AND(K2645&gt;0,V2645&gt;0),(V2645-Resumen!$B$7)/Resumen!$B$7,"")</f>
        <v>0.4</v>
      </c>
      <c r="Z2645" s="28" t="n">
        <f aca="false">IF(AND(K2645&gt;0,I2645&gt;0,V2645&gt;0,S2645&gt;0),V2645-S2645,"")</f>
        <v>600</v>
      </c>
      <c r="AA2645" s="12" t="n">
        <f aca="false">IF(Z2645&lt;&gt;"",Z2645/S2645,"")</f>
        <v>0.206896551724138</v>
      </c>
      <c r="AB2645" s="28" t="n">
        <f aca="false">IF(AND(K2645&gt;0,J2645&gt;0,V2645&gt;0,U2645&gt;0),V2645-U2645,"")</f>
        <v>1500</v>
      </c>
      <c r="AC2645" s="12" t="n">
        <f aca="false">IF(AB2645&lt;&gt;"",AB2645/U2645,"")</f>
        <v>0.75</v>
      </c>
      <c r="AD2645" s="27" t="n">
        <v>4</v>
      </c>
      <c r="AE2645" s="27" t="n">
        <v>3</v>
      </c>
      <c r="AF2645" s="27" t="n">
        <v>4</v>
      </c>
      <c r="AG2645" s="28" t="n">
        <f aca="false">AD2645+AE2645+AF2645</f>
        <v>11</v>
      </c>
      <c r="AH2645" s="12" t="n">
        <f aca="false">IF(AG2645&gt;0,AD2645/AG2645,"")</f>
        <v>0.363636363636364</v>
      </c>
      <c r="AI2645" s="27" t="n">
        <v>1</v>
      </c>
      <c r="AJ2645" s="27" t="n">
        <v>1</v>
      </c>
      <c r="AK2645" s="27" t="n">
        <v>1</v>
      </c>
      <c r="AL2645" s="22" t="str">
        <f aca="false">IF(OR(AJ2645&gt;0,AK2645&gt;0),"Sí","No")</f>
        <v>Sí</v>
      </c>
      <c r="AM2645" s="6" t="s">
        <v>198</v>
      </c>
      <c r="AN2645" s="6" t="s">
        <v>198</v>
      </c>
      <c r="AO2645" s="12" t="n">
        <f aca="false">IF(M2645&gt;0,K2645/M2645,"")</f>
        <v>0.21875</v>
      </c>
      <c r="AP2645" s="22" t="str">
        <f aca="false">IF(M2645&gt;=Resumen!$B$5,"Alto","Bajo")</f>
        <v>Alto</v>
      </c>
      <c r="AQ2645" s="22" t="str">
        <f aca="false">IF(AO2645&gt;=Resumen!$B$28,"Alto","Bajo")</f>
        <v>Bajo</v>
      </c>
      <c r="AR2645" s="22" t="str">
        <f aca="false">AP2645&amp;" Potencial / "&amp;AQ2645&amp;" Share"</f>
        <v>Alto Potencial / Bajo Share</v>
      </c>
      <c r="AS2645" s="22" t="str">
        <f aca="false">IF(Q2645="Sí",IF(AO2645&gt;=Resumen!$B$29,"Alto","Bajo"),"")</f>
        <v>Bajo</v>
      </c>
      <c r="AT2645" s="22" t="str">
        <f aca="false">IF(AS2645&lt;&gt;"",AP2645&amp;" Potencial / "&amp;AS2645&amp;" Share","")</f>
        <v>Alto Potencial / Bajo Share</v>
      </c>
      <c r="AU2645" s="22" t="str">
        <f aca="false">IF(AH2645="","Sin dato",IF(AH2645-AO2645&gt;Resumen!$B$6,"Sobre-exhibido",IF(AO2645-AH2645&gt;Resumen!$B$6,"Sub-exhibido","En línea")))</f>
        <v>Sobre-exhibido</v>
      </c>
      <c r="AV2645" s="22" t="n">
        <f aca="false">IF(AT2645="","",IF(AT2645="Alto Potencial / Bajo Share",1,IF(AT2645="Alto Potencial / Alto Share",2,IF(AT2645="Bajo Potencial / Alto Share",3,4))))</f>
        <v>1</v>
      </c>
      <c r="AW2645" s="22" t="str">
        <f aca="false">IF(Q2645="No","Sin competencia directa",IF(AV2645=1,"1 - Foco Conquista (Alto Pot / Bajo Share)",IF(AV2645=2,"2 - Foco Defensa (Alto Pot / Alto Share)",IF(AV2645=3,"3 - Monitoreo (Bajo Pot / Alto Share)","4 - Baja Prioridad (Bajo Pot / Bajo Share)"))))</f>
        <v>1 - Foco Conquista (Alto Pot / Bajo Share)</v>
      </c>
      <c r="AX2645" s="12" t="str">
        <f aca="false">IF(OR(IFERROR(AND(W2645&lt;&gt;"",Y2645&lt;&gt;"",Y2645-W2645&gt;Resumen!$B$8),FALSE()),IFERROR(AND(X2645&lt;&gt;"",Y2645&lt;&gt;"",Y2645-X2645&gt;Resumen!$B$8),FALSE())),MAX(IF(IFERROR(AND(W2645&lt;&gt;"",Y2645&lt;&gt;"",Y2645-W2645&gt;Resumen!$B$8),FALSE()),Y2645-W2645,0),IF(IFERROR(AND(X2645&lt;&gt;"",Y2645&lt;&gt;"",Y2645-X2645&gt;Resumen!$B$8),FALSE()),Y2645-X2645,0)),"")</f>
        <v/>
      </c>
      <c r="AY2645" s="22" t="str">
        <f aca="false">IF(OR(IFERROR(AND(W2645&lt;&gt;"",Y2645&lt;&gt;"",Y2645-W2645&gt;Resumen!$B$8),FALSE()),IFERROR(AND(X2645&lt;&gt;"",Y2645&lt;&gt;"",Y2645-X2645&gt;Resumen!$B$8),FALSE())),TRIM("Lays tiene mayor markup que "&amp;IF(IFERROR(AND(W2645&lt;&gt;"",Y2645&lt;&gt;"",Y2645-W2645&gt;Resumen!$B$8),FALSE()),"Quento ","")&amp;IF(IFERROR(AND(X2645&lt;&gt;"",Y2645&lt;&gt;"",Y2645-X2645&gt;Resumen!$B$8),FALSE()),"Julicroc ","")&amp;"en este PDV"),"")</f>
        <v/>
      </c>
      <c r="AZ2645" s="22" t="str">
        <f aca="false">IF(COUNTIF('Plan Pehuamar - Lista'!$A$2:$A$167,A2645)&gt;0,"Sí","No")</f>
        <v>No</v>
      </c>
      <c r="BA2645" s="22" t="str">
        <f aca="false">IF(COUNTIF('Plan Combo 9+1'!$A$2:$A$226,A2645)&gt;0,"Sí","No")</f>
        <v>Sí</v>
      </c>
      <c r="BB2645" s="22" t="str">
        <f aca="false">IF(AH2645="","No",IF(BA2645="Sí",IF((AO2645-AH2645)&gt;Resumen!$B$6,"Sí","No"),IF((AO2645-AH2645)&gt;=Resumen!$B$132,"Sí","No")))</f>
        <v>No</v>
      </c>
      <c r="BC2645" s="22" t="str">
        <f aca="false">IF(AND(N2645="Sí",AL2645="Sí",AI2645=0),"Sí","No")</f>
        <v>No</v>
      </c>
      <c r="BD2645" s="22" t="str">
        <f aca="false">IF(COUNTIF('Plan 9+1 (con Pehuamar)'!$A$2:$A$227,A2645)&gt;0,"Sí","No")</f>
        <v>Sí</v>
      </c>
    </row>
    <row r="2646" customFormat="false" ht="15" hidden="false" customHeight="true" outlineLevel="0" collapsed="false">
      <c r="A2646" s="6" t="n">
        <v>200969</v>
      </c>
      <c r="B2646" s="6" t="n">
        <v>16</v>
      </c>
      <c r="C2646" s="6" t="n">
        <v>1605</v>
      </c>
      <c r="D2646" s="6" t="s">
        <v>398</v>
      </c>
      <c r="E2646" s="6" t="s">
        <v>2792</v>
      </c>
      <c r="F2646" s="6" t="s">
        <v>201</v>
      </c>
      <c r="G2646" s="6" t="s">
        <v>130</v>
      </c>
      <c r="H2646" s="6" t="s">
        <v>1715</v>
      </c>
      <c r="I2646" s="27" t="n">
        <v>0</v>
      </c>
      <c r="J2646" s="27" t="n">
        <v>0</v>
      </c>
      <c r="K2646" s="27" t="n">
        <v>0.4</v>
      </c>
      <c r="L2646" s="28" t="n">
        <f aca="false">I2646+J2646</f>
        <v>0</v>
      </c>
      <c r="M2646" s="28" t="n">
        <f aca="false">L2646+K2646</f>
        <v>0.4</v>
      </c>
      <c r="N2646" s="22" t="str">
        <f aca="false">IF(I2646&gt;0,"Sí","No")</f>
        <v>No</v>
      </c>
      <c r="O2646" s="22" t="str">
        <f aca="false">IF(J2646&gt;0,"Sí","No")</f>
        <v>No</v>
      </c>
      <c r="P2646" s="22" t="str">
        <f aca="false">IF(K2646&gt;0,"Sí","No")</f>
        <v>Sí</v>
      </c>
      <c r="Q2646" s="22" t="str">
        <f aca="false">IF(OR(I2646&gt;0,J2646&gt;0),"Sí","No")</f>
        <v>No</v>
      </c>
      <c r="R2646" s="27"/>
      <c r="S2646" s="27"/>
      <c r="T2646" s="27"/>
      <c r="U2646" s="27"/>
      <c r="V2646" s="27"/>
      <c r="W2646" s="12" t="str">
        <f aca="false">IF(AND(I2646&gt;0,R2646&gt;0),(S2646-R2646)/R2646,"")</f>
        <v/>
      </c>
      <c r="X2646" s="12" t="str">
        <f aca="false">IF(AND(J2646&gt;0,T2646&gt;0),(U2646-T2646)/T2646,"")</f>
        <v/>
      </c>
      <c r="Y2646" s="12" t="str">
        <f aca="false">IF(AND(K2646&gt;0,V2646&gt;0),(V2646-Resumen!$B$7)/Resumen!$B$7,"")</f>
        <v/>
      </c>
      <c r="Z2646" s="28" t="str">
        <f aca="false">IF(AND(K2646&gt;0,I2646&gt;0,V2646&gt;0,S2646&gt;0),V2646-S2646,"")</f>
        <v/>
      </c>
      <c r="AA2646" s="12" t="str">
        <f aca="false">IF(Z2646&lt;&gt;"",Z2646/S2646,"")</f>
        <v/>
      </c>
      <c r="AB2646" s="28" t="str">
        <f aca="false">IF(AND(K2646&gt;0,J2646&gt;0,V2646&gt;0,U2646&gt;0),V2646-U2646,"")</f>
        <v/>
      </c>
      <c r="AC2646" s="12" t="str">
        <f aca="false">IF(AB2646&lt;&gt;"",AB2646/U2646,"")</f>
        <v/>
      </c>
      <c r="AD2646" s="27" t="n">
        <v>0</v>
      </c>
      <c r="AE2646" s="27" t="n">
        <v>0</v>
      </c>
      <c r="AF2646" s="27" t="n">
        <v>0</v>
      </c>
      <c r="AG2646" s="28" t="n">
        <f aca="false">AD2646+AE2646+AF2646</f>
        <v>0</v>
      </c>
      <c r="AH2646" s="12" t="str">
        <f aca="false">IF(AG2646&gt;0,AD2646/AG2646,"")</f>
        <v/>
      </c>
      <c r="AI2646" s="27" t="n">
        <v>0</v>
      </c>
      <c r="AJ2646" s="27" t="n">
        <v>0</v>
      </c>
      <c r="AK2646" s="27" t="n">
        <v>0</v>
      </c>
      <c r="AL2646" s="22" t="str">
        <f aca="false">IF(OR(AJ2646&gt;0,AK2646&gt;0),"Sí","No")</f>
        <v>No</v>
      </c>
      <c r="AM2646" s="6"/>
      <c r="AN2646" s="6"/>
      <c r="AO2646" s="12" t="n">
        <f aca="false">IF(M2646&gt;0,K2646/M2646,"")</f>
        <v>1</v>
      </c>
      <c r="AP2646" s="22" t="str">
        <f aca="false">IF(M2646&gt;=Resumen!$B$5,"Alto","Bajo")</f>
        <v>Bajo</v>
      </c>
      <c r="AQ2646" s="22" t="str">
        <f aca="false">IF(AO2646&gt;=Resumen!$B$28,"Alto","Bajo")</f>
        <v>Alto</v>
      </c>
      <c r="AR2646" s="22" t="str">
        <f aca="false">AP2646&amp;" Potencial / "&amp;AQ2646&amp;" Share"</f>
        <v>Bajo Potencial / Alto Share</v>
      </c>
      <c r="AS2646" s="22" t="str">
        <f aca="false">IF(Q2646="Sí",IF(AO2646&gt;=Resumen!$B$29,"Alto","Bajo"),"")</f>
        <v/>
      </c>
      <c r="AT2646" s="22" t="str">
        <f aca="false">IF(AS2646&lt;&gt;"",AP2646&amp;" Potencial / "&amp;AS2646&amp;" Share","")</f>
        <v/>
      </c>
      <c r="AU2646" s="22" t="str">
        <f aca="false">IF(AH2646="","Sin dato",IF(AH2646-AO2646&gt;Resumen!$B$6,"Sobre-exhibido",IF(AO2646-AH2646&gt;Resumen!$B$6,"Sub-exhibido","En línea")))</f>
        <v>Sin dato</v>
      </c>
      <c r="AV2646" s="22" t="str">
        <f aca="false">IF(AT2646="","",IF(AT2646="Alto Potencial / Bajo Share",1,IF(AT2646="Alto Potencial / Alto Share",2,IF(AT2646="Bajo Potencial / Alto Share",3,4))))</f>
        <v/>
      </c>
      <c r="AW2646" s="22" t="str">
        <f aca="false">IF(Q2646="No","Sin competencia directa",IF(AV2646=1,"1 - Foco Conquista (Alto Pot / Bajo Share)",IF(AV2646=2,"2 - Foco Defensa (Alto Pot / Alto Share)",IF(AV2646=3,"3 - Monitoreo (Bajo Pot / Alto Share)","4 - Baja Prioridad (Bajo Pot / Bajo Share)"))))</f>
        <v>Sin competencia directa</v>
      </c>
      <c r="AX2646" s="12" t="str">
        <f aca="false">IF(OR(IFERROR(AND(W2646&lt;&gt;"",Y2646&lt;&gt;"",Y2646-W2646&gt;Resumen!$B$8),FALSE()),IFERROR(AND(X2646&lt;&gt;"",Y2646&lt;&gt;"",Y2646-X2646&gt;Resumen!$B$8),FALSE())),MAX(IF(IFERROR(AND(W2646&lt;&gt;"",Y2646&lt;&gt;"",Y2646-W2646&gt;Resumen!$B$8),FALSE()),Y2646-W2646,0),IF(IFERROR(AND(X2646&lt;&gt;"",Y2646&lt;&gt;"",Y2646-X2646&gt;Resumen!$B$8),FALSE()),Y2646-X2646,0)),"")</f>
        <v/>
      </c>
      <c r="AY2646" s="22" t="str">
        <f aca="false">IF(OR(IFERROR(AND(W2646&lt;&gt;"",Y2646&lt;&gt;"",Y2646-W2646&gt;Resumen!$B$8),FALSE()),IFERROR(AND(X2646&lt;&gt;"",Y2646&lt;&gt;"",Y2646-X2646&gt;Resumen!$B$8),FALSE())),TRIM("Lays tiene mayor markup que "&amp;IF(IFERROR(AND(W2646&lt;&gt;"",Y2646&lt;&gt;"",Y2646-W2646&gt;Resumen!$B$8),FALSE()),"Quento ","")&amp;IF(IFERROR(AND(X2646&lt;&gt;"",Y2646&lt;&gt;"",Y2646-X2646&gt;Resumen!$B$8),FALSE()),"Julicroc ","")&amp;"en este PDV"),"")</f>
        <v/>
      </c>
      <c r="AZ2646" s="22" t="str">
        <f aca="false">IF(COUNTIF('Plan Pehuamar - Lista'!$A$2:$A$167,A2646)&gt;0,"Sí","No")</f>
        <v>No</v>
      </c>
      <c r="BA2646" s="22" t="str">
        <f aca="false">IF(COUNTIF('Plan Combo 9+1'!$A$2:$A$226,A2646)&gt;0,"Sí","No")</f>
        <v>No</v>
      </c>
      <c r="BB2646" s="22" t="str">
        <f aca="false">IF(AH2646="","No",IF(BA2646="Sí",IF((AO2646-AH2646)&gt;Resumen!$B$6,"Sí","No"),IF((AO2646-AH2646)&gt;=Resumen!$B$132,"Sí","No")))</f>
        <v>No</v>
      </c>
      <c r="BC2646" s="22" t="str">
        <f aca="false">IF(AND(N2646="Sí",AL2646="Sí",AI2646=0),"Sí","No")</f>
        <v>No</v>
      </c>
      <c r="BD2646" s="22" t="str">
        <f aca="false">IF(COUNTIF('Plan 9+1 (con Pehuamar)'!$A$2:$A$227,A2646)&gt;0,"Sí","No")</f>
        <v>No</v>
      </c>
    </row>
    <row r="2647" customFormat="false" ht="15" hidden="false" customHeight="true" outlineLevel="0" collapsed="false">
      <c r="A2647" s="6" t="n">
        <v>200976</v>
      </c>
      <c r="B2647" s="6" t="n">
        <v>16</v>
      </c>
      <c r="C2647" s="6" t="n">
        <v>1605</v>
      </c>
      <c r="D2647" s="6" t="s">
        <v>398</v>
      </c>
      <c r="E2647" s="6" t="s">
        <v>2793</v>
      </c>
      <c r="F2647" s="6" t="s">
        <v>206</v>
      </c>
      <c r="G2647" s="6" t="s">
        <v>130</v>
      </c>
      <c r="H2647" s="6" t="s">
        <v>1715</v>
      </c>
      <c r="I2647" s="27" t="n">
        <v>20</v>
      </c>
      <c r="J2647" s="27" t="n">
        <v>30</v>
      </c>
      <c r="K2647" s="27" t="n">
        <v>14</v>
      </c>
      <c r="L2647" s="28" t="n">
        <f aca="false">I2647+J2647</f>
        <v>50</v>
      </c>
      <c r="M2647" s="28" t="n">
        <f aca="false">L2647+K2647</f>
        <v>64</v>
      </c>
      <c r="N2647" s="22" t="str">
        <f aca="false">IF(I2647&gt;0,"Sí","No")</f>
        <v>Sí</v>
      </c>
      <c r="O2647" s="22" t="str">
        <f aca="false">IF(J2647&gt;0,"Sí","No")</f>
        <v>Sí</v>
      </c>
      <c r="P2647" s="22" t="str">
        <f aca="false">IF(K2647&gt;0,"Sí","No")</f>
        <v>Sí</v>
      </c>
      <c r="Q2647" s="22" t="str">
        <f aca="false">IF(OR(I2647&gt;0,J2647&gt;0),"Sí","No")</f>
        <v>Sí</v>
      </c>
      <c r="R2647" s="27" t="n">
        <v>2000</v>
      </c>
      <c r="S2647" s="27" t="n">
        <v>3200</v>
      </c>
      <c r="T2647" s="27" t="n">
        <v>1200</v>
      </c>
      <c r="U2647" s="27" t="n">
        <v>2200</v>
      </c>
      <c r="V2647" s="27" t="n">
        <v>3800</v>
      </c>
      <c r="W2647" s="12" t="n">
        <f aca="false">IF(AND(I2647&gt;0,R2647&gt;0),(S2647-R2647)/R2647,"")</f>
        <v>0.6</v>
      </c>
      <c r="X2647" s="12" t="n">
        <f aca="false">IF(AND(J2647&gt;0,T2647&gt;0),(U2647-T2647)/T2647,"")</f>
        <v>0.833333333333333</v>
      </c>
      <c r="Y2647" s="12" t="n">
        <f aca="false">IF(AND(K2647&gt;0,V2647&gt;0),(V2647-Resumen!$B$7)/Resumen!$B$7,"")</f>
        <v>0.52</v>
      </c>
      <c r="Z2647" s="28" t="n">
        <f aca="false">IF(AND(K2647&gt;0,I2647&gt;0,V2647&gt;0,S2647&gt;0),V2647-S2647,"")</f>
        <v>600</v>
      </c>
      <c r="AA2647" s="12" t="n">
        <f aca="false">IF(Z2647&lt;&gt;"",Z2647/S2647,"")</f>
        <v>0.1875</v>
      </c>
      <c r="AB2647" s="28" t="n">
        <f aca="false">IF(AND(K2647&gt;0,J2647&gt;0,V2647&gt;0,U2647&gt;0),V2647-U2647,"")</f>
        <v>1600</v>
      </c>
      <c r="AC2647" s="12" t="n">
        <f aca="false">IF(AB2647&lt;&gt;"",AB2647/U2647,"")</f>
        <v>0.727272727272727</v>
      </c>
      <c r="AD2647" s="27" t="n">
        <v>4</v>
      </c>
      <c r="AE2647" s="27" t="n">
        <v>3</v>
      </c>
      <c r="AF2647" s="27" t="n">
        <v>4</v>
      </c>
      <c r="AG2647" s="28" t="n">
        <f aca="false">AD2647+AE2647+AF2647</f>
        <v>11</v>
      </c>
      <c r="AH2647" s="12" t="n">
        <f aca="false">IF(AG2647&gt;0,AD2647/AG2647,"")</f>
        <v>0.363636363636364</v>
      </c>
      <c r="AI2647" s="27" t="n">
        <v>1</v>
      </c>
      <c r="AJ2647" s="27" t="n">
        <v>1</v>
      </c>
      <c r="AK2647" s="27" t="n">
        <v>1</v>
      </c>
      <c r="AL2647" s="22" t="str">
        <f aca="false">IF(OR(AJ2647&gt;0,AK2647&gt;0),"Sí","No")</f>
        <v>Sí</v>
      </c>
      <c r="AM2647" s="6" t="s">
        <v>198</v>
      </c>
      <c r="AN2647" s="6" t="s">
        <v>198</v>
      </c>
      <c r="AO2647" s="12" t="n">
        <f aca="false">IF(M2647&gt;0,K2647/M2647,"")</f>
        <v>0.21875</v>
      </c>
      <c r="AP2647" s="22" t="str">
        <f aca="false">IF(M2647&gt;=Resumen!$B$5,"Alto","Bajo")</f>
        <v>Alto</v>
      </c>
      <c r="AQ2647" s="22" t="str">
        <f aca="false">IF(AO2647&gt;=Resumen!$B$28,"Alto","Bajo")</f>
        <v>Bajo</v>
      </c>
      <c r="AR2647" s="22" t="str">
        <f aca="false">AP2647&amp;" Potencial / "&amp;AQ2647&amp;" Share"</f>
        <v>Alto Potencial / Bajo Share</v>
      </c>
      <c r="AS2647" s="22" t="str">
        <f aca="false">IF(Q2647="Sí",IF(AO2647&gt;=Resumen!$B$29,"Alto","Bajo"),"")</f>
        <v>Bajo</v>
      </c>
      <c r="AT2647" s="22" t="str">
        <f aca="false">IF(AS2647&lt;&gt;"",AP2647&amp;" Potencial / "&amp;AS2647&amp;" Share","")</f>
        <v>Alto Potencial / Bajo Share</v>
      </c>
      <c r="AU2647" s="22" t="str">
        <f aca="false">IF(AH2647="","Sin dato",IF(AH2647-AO2647&gt;Resumen!$B$6,"Sobre-exhibido",IF(AO2647-AH2647&gt;Resumen!$B$6,"Sub-exhibido","En línea")))</f>
        <v>Sobre-exhibido</v>
      </c>
      <c r="AV2647" s="22" t="n">
        <f aca="false">IF(AT2647="","",IF(AT2647="Alto Potencial / Bajo Share",1,IF(AT2647="Alto Potencial / Alto Share",2,IF(AT2647="Bajo Potencial / Alto Share",3,4))))</f>
        <v>1</v>
      </c>
      <c r="AW2647" s="22" t="str">
        <f aca="false">IF(Q2647="No","Sin competencia directa",IF(AV2647=1,"1 - Foco Conquista (Alto Pot / Bajo Share)",IF(AV2647=2,"2 - Foco Defensa (Alto Pot / Alto Share)",IF(AV2647=3,"3 - Monitoreo (Bajo Pot / Alto Share)","4 - Baja Prioridad (Bajo Pot / Bajo Share)"))))</f>
        <v>1 - Foco Conquista (Alto Pot / Bajo Share)</v>
      </c>
      <c r="AX2647" s="12" t="str">
        <f aca="false">IF(OR(IFERROR(AND(W2647&lt;&gt;"",Y2647&lt;&gt;"",Y2647-W2647&gt;Resumen!$B$8),FALSE()),IFERROR(AND(X2647&lt;&gt;"",Y2647&lt;&gt;"",Y2647-X2647&gt;Resumen!$B$8),FALSE())),MAX(IF(IFERROR(AND(W2647&lt;&gt;"",Y2647&lt;&gt;"",Y2647-W2647&gt;Resumen!$B$8),FALSE()),Y2647-W2647,0),IF(IFERROR(AND(X2647&lt;&gt;"",Y2647&lt;&gt;"",Y2647-X2647&gt;Resumen!$B$8),FALSE()),Y2647-X2647,0)),"")</f>
        <v/>
      </c>
      <c r="AY2647" s="22" t="str">
        <f aca="false">IF(OR(IFERROR(AND(W2647&lt;&gt;"",Y2647&lt;&gt;"",Y2647-W2647&gt;Resumen!$B$8),FALSE()),IFERROR(AND(X2647&lt;&gt;"",Y2647&lt;&gt;"",Y2647-X2647&gt;Resumen!$B$8),FALSE())),TRIM("Lays tiene mayor markup que "&amp;IF(IFERROR(AND(W2647&lt;&gt;"",Y2647&lt;&gt;"",Y2647-W2647&gt;Resumen!$B$8),FALSE()),"Quento ","")&amp;IF(IFERROR(AND(X2647&lt;&gt;"",Y2647&lt;&gt;"",Y2647-X2647&gt;Resumen!$B$8),FALSE()),"Julicroc ","")&amp;"en este PDV"),"")</f>
        <v/>
      </c>
      <c r="AZ2647" s="22" t="str">
        <f aca="false">IF(COUNTIF('Plan Pehuamar - Lista'!$A$2:$A$167,A2647)&gt;0,"Sí","No")</f>
        <v>No</v>
      </c>
      <c r="BA2647" s="22" t="str">
        <f aca="false">IF(COUNTIF('Plan Combo 9+1'!$A$2:$A$226,A2647)&gt;0,"Sí","No")</f>
        <v>Sí</v>
      </c>
      <c r="BB2647" s="22" t="str">
        <f aca="false">IF(AH2647="","No",IF(BA2647="Sí",IF((AO2647-AH2647)&gt;Resumen!$B$6,"Sí","No"),IF((AO2647-AH2647)&gt;=Resumen!$B$132,"Sí","No")))</f>
        <v>No</v>
      </c>
      <c r="BC2647" s="22" t="str">
        <f aca="false">IF(AND(N2647="Sí",AL2647="Sí",AI2647=0),"Sí","No")</f>
        <v>No</v>
      </c>
      <c r="BD2647" s="22" t="str">
        <f aca="false">IF(COUNTIF('Plan 9+1 (con Pehuamar)'!$A$2:$A$227,A2647)&gt;0,"Sí","No")</f>
        <v>Sí</v>
      </c>
    </row>
    <row r="2648" customFormat="false" ht="15" hidden="false" customHeight="true" outlineLevel="0" collapsed="false">
      <c r="A2648" s="6" t="n">
        <v>200979</v>
      </c>
      <c r="B2648" s="6" t="n">
        <v>16</v>
      </c>
      <c r="C2648" s="6" t="n">
        <v>1605</v>
      </c>
      <c r="D2648" s="6" t="s">
        <v>398</v>
      </c>
      <c r="E2648" s="6" t="s">
        <v>2794</v>
      </c>
      <c r="F2648" s="6" t="s">
        <v>201</v>
      </c>
      <c r="G2648" s="6" t="s">
        <v>130</v>
      </c>
      <c r="H2648" s="6" t="s">
        <v>1715</v>
      </c>
      <c r="I2648" s="27" t="n">
        <v>10</v>
      </c>
      <c r="J2648" s="27" t="n">
        <v>20</v>
      </c>
      <c r="K2648" s="27" t="n">
        <v>0</v>
      </c>
      <c r="L2648" s="28" t="n">
        <f aca="false">I2648+J2648</f>
        <v>30</v>
      </c>
      <c r="M2648" s="28" t="n">
        <f aca="false">L2648+K2648</f>
        <v>30</v>
      </c>
      <c r="N2648" s="22" t="str">
        <f aca="false">IF(I2648&gt;0,"Sí","No")</f>
        <v>Sí</v>
      </c>
      <c r="O2648" s="22" t="str">
        <f aca="false">IF(J2648&gt;0,"Sí","No")</f>
        <v>Sí</v>
      </c>
      <c r="P2648" s="22" t="str">
        <f aca="false">IF(K2648&gt;0,"Sí","No")</f>
        <v>No</v>
      </c>
      <c r="Q2648" s="22" t="str">
        <f aca="false">IF(OR(I2648&gt;0,J2648&gt;0),"Sí","No")</f>
        <v>Sí</v>
      </c>
      <c r="R2648" s="27" t="n">
        <v>1750</v>
      </c>
      <c r="S2648" s="27" t="n">
        <v>2500</v>
      </c>
      <c r="T2648" s="27" t="n">
        <v>1200</v>
      </c>
      <c r="U2648" s="27" t="n">
        <v>2100</v>
      </c>
      <c r="V2648" s="27"/>
      <c r="W2648" s="12" t="n">
        <f aca="false">IF(AND(I2648&gt;0,R2648&gt;0),(S2648-R2648)/R2648,"")</f>
        <v>0.428571428571429</v>
      </c>
      <c r="X2648" s="12" t="n">
        <f aca="false">IF(AND(J2648&gt;0,T2648&gt;0),(U2648-T2648)/T2648,"")</f>
        <v>0.75</v>
      </c>
      <c r="Y2648" s="12" t="str">
        <f aca="false">IF(AND(K2648&gt;0,V2648&gt;0),(V2648-Resumen!$B$7)/Resumen!$B$7,"")</f>
        <v/>
      </c>
      <c r="Z2648" s="28" t="str">
        <f aca="false">IF(AND(K2648&gt;0,I2648&gt;0,V2648&gt;0,S2648&gt;0),V2648-S2648,"")</f>
        <v/>
      </c>
      <c r="AA2648" s="12" t="str">
        <f aca="false">IF(Z2648&lt;&gt;"",Z2648/S2648,"")</f>
        <v/>
      </c>
      <c r="AB2648" s="28" t="str">
        <f aca="false">IF(AND(K2648&gt;0,J2648&gt;0,V2648&gt;0,U2648&gt;0),V2648-U2648,"")</f>
        <v/>
      </c>
      <c r="AC2648" s="12" t="str">
        <f aca="false">IF(AB2648&lt;&gt;"",AB2648/U2648,"")</f>
        <v/>
      </c>
      <c r="AD2648" s="27" t="n">
        <v>0</v>
      </c>
      <c r="AE2648" s="27" t="n">
        <v>2</v>
      </c>
      <c r="AF2648" s="27" t="n">
        <v>4</v>
      </c>
      <c r="AG2648" s="28" t="n">
        <f aca="false">AD2648+AE2648+AF2648</f>
        <v>6</v>
      </c>
      <c r="AH2648" s="12" t="n">
        <f aca="false">IF(AG2648&gt;0,AD2648/AG2648,"")</f>
        <v>0</v>
      </c>
      <c r="AI2648" s="27" t="n">
        <v>0</v>
      </c>
      <c r="AJ2648" s="27" t="n">
        <v>0</v>
      </c>
      <c r="AK2648" s="27" t="n">
        <v>1</v>
      </c>
      <c r="AL2648" s="22" t="str">
        <f aca="false">IF(OR(AJ2648&gt;0,AK2648&gt;0),"Sí","No")</f>
        <v>Sí</v>
      </c>
      <c r="AM2648" s="6" t="s">
        <v>198</v>
      </c>
      <c r="AN2648" s="6" t="s">
        <v>198</v>
      </c>
      <c r="AO2648" s="12" t="n">
        <f aca="false">IF(M2648&gt;0,K2648/M2648,"")</f>
        <v>0</v>
      </c>
      <c r="AP2648" s="22" t="str">
        <f aca="false">IF(M2648&gt;=Resumen!$B$5,"Alto","Bajo")</f>
        <v>Bajo</v>
      </c>
      <c r="AQ2648" s="22" t="str">
        <f aca="false">IF(AO2648&gt;=Resumen!$B$28,"Alto","Bajo")</f>
        <v>Bajo</v>
      </c>
      <c r="AR2648" s="22" t="str">
        <f aca="false">AP2648&amp;" Potencial / "&amp;AQ2648&amp;" Share"</f>
        <v>Bajo Potencial / Bajo Share</v>
      </c>
      <c r="AS2648" s="22" t="str">
        <f aca="false">IF(Q2648="Sí",IF(AO2648&gt;=Resumen!$B$29,"Alto","Bajo"),"")</f>
        <v>Bajo</v>
      </c>
      <c r="AT2648" s="22" t="str">
        <f aca="false">IF(AS2648&lt;&gt;"",AP2648&amp;" Potencial / "&amp;AS2648&amp;" Share","")</f>
        <v>Bajo Potencial / Bajo Share</v>
      </c>
      <c r="AU2648" s="22" t="str">
        <f aca="false">IF(AH2648="","Sin dato",IF(AH2648-AO2648&gt;Resumen!$B$6,"Sobre-exhibido",IF(AO2648-AH2648&gt;Resumen!$B$6,"Sub-exhibido","En línea")))</f>
        <v>En línea</v>
      </c>
      <c r="AV2648" s="22" t="n">
        <f aca="false">IF(AT2648="","",IF(AT2648="Alto Potencial / Bajo Share",1,IF(AT2648="Alto Potencial / Alto Share",2,IF(AT2648="Bajo Potencial / Alto Share",3,4))))</f>
        <v>4</v>
      </c>
      <c r="AW2648" s="22" t="str">
        <f aca="false">IF(Q2648="No","Sin competencia directa",IF(AV2648=1,"1 - Foco Conquista (Alto Pot / Bajo Share)",IF(AV2648=2,"2 - Foco Defensa (Alto Pot / Alto Share)",IF(AV2648=3,"3 - Monitoreo (Bajo Pot / Alto Share)","4 - Baja Prioridad (Bajo Pot / Bajo Share)"))))</f>
        <v>4 - Baja Prioridad (Bajo Pot / Bajo Share)</v>
      </c>
      <c r="AX2648" s="12" t="str">
        <f aca="false">IF(OR(IFERROR(AND(W2648&lt;&gt;"",Y2648&lt;&gt;"",Y2648-W2648&gt;Resumen!$B$8),FALSE()),IFERROR(AND(X2648&lt;&gt;"",Y2648&lt;&gt;"",Y2648-X2648&gt;Resumen!$B$8),FALSE())),MAX(IF(IFERROR(AND(W2648&lt;&gt;"",Y2648&lt;&gt;"",Y2648-W2648&gt;Resumen!$B$8),FALSE()),Y2648-W2648,0),IF(IFERROR(AND(X2648&lt;&gt;"",Y2648&lt;&gt;"",Y2648-X2648&gt;Resumen!$B$8),FALSE()),Y2648-X2648,0)),"")</f>
        <v/>
      </c>
      <c r="AY2648" s="22" t="str">
        <f aca="false">IF(OR(IFERROR(AND(W2648&lt;&gt;"",Y2648&lt;&gt;"",Y2648-W2648&gt;Resumen!$B$8),FALSE()),IFERROR(AND(X2648&lt;&gt;"",Y2648&lt;&gt;"",Y2648-X2648&gt;Resumen!$B$8),FALSE())),TRIM("Lays tiene mayor markup que "&amp;IF(IFERROR(AND(W2648&lt;&gt;"",Y2648&lt;&gt;"",Y2648-W2648&gt;Resumen!$B$8),FALSE()),"Quento ","")&amp;IF(IFERROR(AND(X2648&lt;&gt;"",Y2648&lt;&gt;"",Y2648-X2648&gt;Resumen!$B$8),FALSE()),"Julicroc ","")&amp;"en este PDV"),"")</f>
        <v/>
      </c>
      <c r="AZ2648" s="22" t="str">
        <f aca="false">IF(COUNTIF('Plan Pehuamar - Lista'!$A$2:$A$167,A2648)&gt;0,"Sí","No")</f>
        <v>No</v>
      </c>
      <c r="BA2648" s="22" t="str">
        <f aca="false">IF(COUNTIF('Plan Combo 9+1'!$A$2:$A$226,A2648)&gt;0,"Sí","No")</f>
        <v>No</v>
      </c>
      <c r="BB2648" s="22" t="str">
        <f aca="false">IF(AH2648="","No",IF(BA2648="Sí",IF((AO2648-AH2648)&gt;Resumen!$B$6,"Sí","No"),IF((AO2648-AH2648)&gt;=Resumen!$B$132,"Sí","No")))</f>
        <v>No</v>
      </c>
      <c r="BC2648" s="22" t="str">
        <f aca="false">IF(AND(N2648="Sí",AL2648="Sí",AI2648=0),"Sí","No")</f>
        <v>Sí</v>
      </c>
      <c r="BD2648" s="22" t="str">
        <f aca="false">IF(COUNTIF('Plan 9+1 (con Pehuamar)'!$A$2:$A$227,A2648)&gt;0,"Sí","No")</f>
        <v>No</v>
      </c>
    </row>
    <row r="2649" customFormat="false" ht="15" hidden="false" customHeight="true" outlineLevel="0" collapsed="false">
      <c r="A2649" s="6" t="n">
        <v>200980</v>
      </c>
      <c r="B2649" s="6" t="n">
        <v>16</v>
      </c>
      <c r="C2649" s="6" t="n">
        <v>1605</v>
      </c>
      <c r="D2649" s="6" t="s">
        <v>398</v>
      </c>
      <c r="E2649" s="6" t="s">
        <v>2795</v>
      </c>
      <c r="F2649" s="6" t="s">
        <v>196</v>
      </c>
      <c r="G2649" s="6" t="s">
        <v>130</v>
      </c>
      <c r="H2649" s="6" t="s">
        <v>1715</v>
      </c>
      <c r="I2649" s="27" t="n">
        <v>10</v>
      </c>
      <c r="J2649" s="27" t="n">
        <v>20</v>
      </c>
      <c r="K2649" s="27" t="n">
        <v>8</v>
      </c>
      <c r="L2649" s="28" t="n">
        <f aca="false">I2649+J2649</f>
        <v>30</v>
      </c>
      <c r="M2649" s="28" t="n">
        <f aca="false">L2649+K2649</f>
        <v>38</v>
      </c>
      <c r="N2649" s="22" t="str">
        <f aca="false">IF(I2649&gt;0,"Sí","No")</f>
        <v>Sí</v>
      </c>
      <c r="O2649" s="22" t="str">
        <f aca="false">IF(J2649&gt;0,"Sí","No")</f>
        <v>Sí</v>
      </c>
      <c r="P2649" s="22" t="str">
        <f aca="false">IF(K2649&gt;0,"Sí","No")</f>
        <v>Sí</v>
      </c>
      <c r="Q2649" s="22" t="str">
        <f aca="false">IF(OR(I2649&gt;0,J2649&gt;0),"Sí","No")</f>
        <v>Sí</v>
      </c>
      <c r="R2649" s="27" t="n">
        <v>1750</v>
      </c>
      <c r="S2649" s="27" t="n">
        <v>2500</v>
      </c>
      <c r="T2649" s="27" t="n">
        <v>1200</v>
      </c>
      <c r="U2649" s="27" t="n">
        <v>1900</v>
      </c>
      <c r="V2649" s="27" t="n">
        <v>3500</v>
      </c>
      <c r="W2649" s="12" t="n">
        <f aca="false">IF(AND(I2649&gt;0,R2649&gt;0),(S2649-R2649)/R2649,"")</f>
        <v>0.428571428571429</v>
      </c>
      <c r="X2649" s="12" t="n">
        <f aca="false">IF(AND(J2649&gt;0,T2649&gt;0),(U2649-T2649)/T2649,"")</f>
        <v>0.583333333333333</v>
      </c>
      <c r="Y2649" s="12" t="n">
        <f aca="false">IF(AND(K2649&gt;0,V2649&gt;0),(V2649-Resumen!$B$7)/Resumen!$B$7,"")</f>
        <v>0.4</v>
      </c>
      <c r="Z2649" s="28" t="n">
        <f aca="false">IF(AND(K2649&gt;0,I2649&gt;0,V2649&gt;0,S2649&gt;0),V2649-S2649,"")</f>
        <v>1000</v>
      </c>
      <c r="AA2649" s="12" t="n">
        <f aca="false">IF(Z2649&lt;&gt;"",Z2649/S2649,"")</f>
        <v>0.4</v>
      </c>
      <c r="AB2649" s="28" t="n">
        <f aca="false">IF(AND(K2649&gt;0,J2649&gt;0,V2649&gt;0,U2649&gt;0),V2649-U2649,"")</f>
        <v>1600</v>
      </c>
      <c r="AC2649" s="12" t="n">
        <f aca="false">IF(AB2649&lt;&gt;"",AB2649/U2649,"")</f>
        <v>0.842105263157895</v>
      </c>
      <c r="AD2649" s="27" t="n">
        <v>2</v>
      </c>
      <c r="AE2649" s="27" t="n">
        <v>2</v>
      </c>
      <c r="AF2649" s="27" t="n">
        <v>3</v>
      </c>
      <c r="AG2649" s="28" t="n">
        <f aca="false">AD2649+AE2649+AF2649</f>
        <v>7</v>
      </c>
      <c r="AH2649" s="12" t="n">
        <f aca="false">IF(AG2649&gt;0,AD2649/AG2649,"")</f>
        <v>0.285714285714286</v>
      </c>
      <c r="AI2649" s="27" t="n">
        <v>1</v>
      </c>
      <c r="AJ2649" s="27" t="n">
        <v>0</v>
      </c>
      <c r="AK2649" s="27" t="n">
        <v>1</v>
      </c>
      <c r="AL2649" s="22" t="str">
        <f aca="false">IF(OR(AJ2649&gt;0,AK2649&gt;0),"Sí","No")</f>
        <v>Sí</v>
      </c>
      <c r="AM2649" s="6" t="s">
        <v>198</v>
      </c>
      <c r="AN2649" s="6" t="s">
        <v>198</v>
      </c>
      <c r="AO2649" s="12" t="n">
        <f aca="false">IF(M2649&gt;0,K2649/M2649,"")</f>
        <v>0.210526315789474</v>
      </c>
      <c r="AP2649" s="22" t="str">
        <f aca="false">IF(M2649&gt;=Resumen!$B$5,"Alto","Bajo")</f>
        <v>Bajo</v>
      </c>
      <c r="AQ2649" s="22" t="str">
        <f aca="false">IF(AO2649&gt;=Resumen!$B$28,"Alto","Bajo")</f>
        <v>Bajo</v>
      </c>
      <c r="AR2649" s="22" t="str">
        <f aca="false">AP2649&amp;" Potencial / "&amp;AQ2649&amp;" Share"</f>
        <v>Bajo Potencial / Bajo Share</v>
      </c>
      <c r="AS2649" s="22" t="str">
        <f aca="false">IF(Q2649="Sí",IF(AO2649&gt;=Resumen!$B$29,"Alto","Bajo"),"")</f>
        <v>Bajo</v>
      </c>
      <c r="AT2649" s="22" t="str">
        <f aca="false">IF(AS2649&lt;&gt;"",AP2649&amp;" Potencial / "&amp;AS2649&amp;" Share","")</f>
        <v>Bajo Potencial / Bajo Share</v>
      </c>
      <c r="AU2649" s="22" t="str">
        <f aca="false">IF(AH2649="","Sin dato",IF(AH2649-AO2649&gt;Resumen!$B$6,"Sobre-exhibido",IF(AO2649-AH2649&gt;Resumen!$B$6,"Sub-exhibido","En línea")))</f>
        <v>Sobre-exhibido</v>
      </c>
      <c r="AV2649" s="22" t="n">
        <f aca="false">IF(AT2649="","",IF(AT2649="Alto Potencial / Bajo Share",1,IF(AT2649="Alto Potencial / Alto Share",2,IF(AT2649="Bajo Potencial / Alto Share",3,4))))</f>
        <v>4</v>
      </c>
      <c r="AW2649" s="22" t="str">
        <f aca="false">IF(Q2649="No","Sin competencia directa",IF(AV2649=1,"1 - Foco Conquista (Alto Pot / Bajo Share)",IF(AV2649=2,"2 - Foco Defensa (Alto Pot / Alto Share)",IF(AV2649=3,"3 - Monitoreo (Bajo Pot / Alto Share)","4 - Baja Prioridad (Bajo Pot / Bajo Share)"))))</f>
        <v>4 - Baja Prioridad (Bajo Pot / Bajo Share)</v>
      </c>
      <c r="AX2649" s="12" t="str">
        <f aca="false">IF(OR(IFERROR(AND(W2649&lt;&gt;"",Y2649&lt;&gt;"",Y2649-W2649&gt;Resumen!$B$8),FALSE()),IFERROR(AND(X2649&lt;&gt;"",Y2649&lt;&gt;"",Y2649-X2649&gt;Resumen!$B$8),FALSE())),MAX(IF(IFERROR(AND(W2649&lt;&gt;"",Y2649&lt;&gt;"",Y2649-W2649&gt;Resumen!$B$8),FALSE()),Y2649-W2649,0),IF(IFERROR(AND(X2649&lt;&gt;"",Y2649&lt;&gt;"",Y2649-X2649&gt;Resumen!$B$8),FALSE()),Y2649-X2649,0)),"")</f>
        <v/>
      </c>
      <c r="AY2649" s="22" t="str">
        <f aca="false">IF(OR(IFERROR(AND(W2649&lt;&gt;"",Y2649&lt;&gt;"",Y2649-W2649&gt;Resumen!$B$8),FALSE()),IFERROR(AND(X2649&lt;&gt;"",Y2649&lt;&gt;"",Y2649-X2649&gt;Resumen!$B$8),FALSE())),TRIM("Lays tiene mayor markup que "&amp;IF(IFERROR(AND(W2649&lt;&gt;"",Y2649&lt;&gt;"",Y2649-W2649&gt;Resumen!$B$8),FALSE()),"Quento ","")&amp;IF(IFERROR(AND(X2649&lt;&gt;"",Y2649&lt;&gt;"",Y2649-X2649&gt;Resumen!$B$8),FALSE()),"Julicroc ","")&amp;"en este PDV"),"")</f>
        <v/>
      </c>
      <c r="AZ2649" s="22" t="str">
        <f aca="false">IF(COUNTIF('Plan Pehuamar - Lista'!$A$2:$A$167,A2649)&gt;0,"Sí","No")</f>
        <v>No</v>
      </c>
      <c r="BA2649" s="22" t="str">
        <f aca="false">IF(COUNTIF('Plan Combo 9+1'!$A$2:$A$226,A2649)&gt;0,"Sí","No")</f>
        <v>No</v>
      </c>
      <c r="BB2649" s="22" t="str">
        <f aca="false">IF(AH2649="","No",IF(BA2649="Sí",IF((AO2649-AH2649)&gt;Resumen!$B$6,"Sí","No"),IF((AO2649-AH2649)&gt;=Resumen!$B$132,"Sí","No")))</f>
        <v>No</v>
      </c>
      <c r="BC2649" s="22" t="str">
        <f aca="false">IF(AND(N2649="Sí",AL2649="Sí",AI2649=0),"Sí","No")</f>
        <v>No</v>
      </c>
      <c r="BD2649" s="22" t="str">
        <f aca="false">IF(COUNTIF('Plan 9+1 (con Pehuamar)'!$A$2:$A$227,A2649)&gt;0,"Sí","No")</f>
        <v>No</v>
      </c>
    </row>
    <row r="2650" customFormat="false" ht="15" hidden="false" customHeight="true" outlineLevel="0" collapsed="false">
      <c r="A2650" s="6" t="n">
        <v>200981</v>
      </c>
      <c r="B2650" s="6" t="n">
        <v>16</v>
      </c>
      <c r="C2650" s="6" t="n">
        <v>1605</v>
      </c>
      <c r="D2650" s="6" t="s">
        <v>398</v>
      </c>
      <c r="E2650" s="6" t="s">
        <v>2796</v>
      </c>
      <c r="F2650" s="6" t="s">
        <v>210</v>
      </c>
      <c r="G2650" s="6" t="s">
        <v>130</v>
      </c>
      <c r="H2650" s="6" t="s">
        <v>1715</v>
      </c>
      <c r="I2650" s="27" t="n">
        <v>0</v>
      </c>
      <c r="J2650" s="27" t="n">
        <v>0</v>
      </c>
      <c r="K2650" s="27" t="n">
        <v>0.6</v>
      </c>
      <c r="L2650" s="28" t="n">
        <f aca="false">I2650+J2650</f>
        <v>0</v>
      </c>
      <c r="M2650" s="28" t="n">
        <f aca="false">L2650+K2650</f>
        <v>0.6</v>
      </c>
      <c r="N2650" s="22" t="str">
        <f aca="false">IF(I2650&gt;0,"Sí","No")</f>
        <v>No</v>
      </c>
      <c r="O2650" s="22" t="str">
        <f aca="false">IF(J2650&gt;0,"Sí","No")</f>
        <v>No</v>
      </c>
      <c r="P2650" s="22" t="str">
        <f aca="false">IF(K2650&gt;0,"Sí","No")</f>
        <v>Sí</v>
      </c>
      <c r="Q2650" s="22" t="str">
        <f aca="false">IF(OR(I2650&gt;0,J2650&gt;0),"Sí","No")</f>
        <v>No</v>
      </c>
      <c r="R2650" s="27"/>
      <c r="S2650" s="27"/>
      <c r="T2650" s="27"/>
      <c r="U2650" s="27"/>
      <c r="V2650" s="27"/>
      <c r="W2650" s="12" t="str">
        <f aca="false">IF(AND(I2650&gt;0,R2650&gt;0),(S2650-R2650)/R2650,"")</f>
        <v/>
      </c>
      <c r="X2650" s="12" t="str">
        <f aca="false">IF(AND(J2650&gt;0,T2650&gt;0),(U2650-T2650)/T2650,"")</f>
        <v/>
      </c>
      <c r="Y2650" s="12" t="str">
        <f aca="false">IF(AND(K2650&gt;0,V2650&gt;0),(V2650-Resumen!$B$7)/Resumen!$B$7,"")</f>
        <v/>
      </c>
      <c r="Z2650" s="28" t="str">
        <f aca="false">IF(AND(K2650&gt;0,I2650&gt;0,V2650&gt;0,S2650&gt;0),V2650-S2650,"")</f>
        <v/>
      </c>
      <c r="AA2650" s="12" t="str">
        <f aca="false">IF(Z2650&lt;&gt;"",Z2650/S2650,"")</f>
        <v/>
      </c>
      <c r="AB2650" s="28" t="str">
        <f aca="false">IF(AND(K2650&gt;0,J2650&gt;0,V2650&gt;0,U2650&gt;0),V2650-U2650,"")</f>
        <v/>
      </c>
      <c r="AC2650" s="12" t="str">
        <f aca="false">IF(AB2650&lt;&gt;"",AB2650/U2650,"")</f>
        <v/>
      </c>
      <c r="AD2650" s="27" t="n">
        <v>0</v>
      </c>
      <c r="AE2650" s="27" t="n">
        <v>0</v>
      </c>
      <c r="AF2650" s="27" t="n">
        <v>0</v>
      </c>
      <c r="AG2650" s="28" t="n">
        <f aca="false">AD2650+AE2650+AF2650</f>
        <v>0</v>
      </c>
      <c r="AH2650" s="12" t="str">
        <f aca="false">IF(AG2650&gt;0,AD2650/AG2650,"")</f>
        <v/>
      </c>
      <c r="AI2650" s="27" t="n">
        <v>0</v>
      </c>
      <c r="AJ2650" s="27" t="n">
        <v>0</v>
      </c>
      <c r="AK2650" s="27" t="n">
        <v>0</v>
      </c>
      <c r="AL2650" s="22" t="str">
        <f aca="false">IF(OR(AJ2650&gt;0,AK2650&gt;0),"Sí","No")</f>
        <v>No</v>
      </c>
      <c r="AM2650" s="6"/>
      <c r="AN2650" s="6"/>
      <c r="AO2650" s="12" t="n">
        <f aca="false">IF(M2650&gt;0,K2650/M2650,"")</f>
        <v>1</v>
      </c>
      <c r="AP2650" s="22" t="str">
        <f aca="false">IF(M2650&gt;=Resumen!$B$5,"Alto","Bajo")</f>
        <v>Bajo</v>
      </c>
      <c r="AQ2650" s="22" t="str">
        <f aca="false">IF(AO2650&gt;=Resumen!$B$28,"Alto","Bajo")</f>
        <v>Alto</v>
      </c>
      <c r="AR2650" s="22" t="str">
        <f aca="false">AP2650&amp;" Potencial / "&amp;AQ2650&amp;" Share"</f>
        <v>Bajo Potencial / Alto Share</v>
      </c>
      <c r="AS2650" s="22" t="str">
        <f aca="false">IF(Q2650="Sí",IF(AO2650&gt;=Resumen!$B$29,"Alto","Bajo"),"")</f>
        <v/>
      </c>
      <c r="AT2650" s="22" t="str">
        <f aca="false">IF(AS2650&lt;&gt;"",AP2650&amp;" Potencial / "&amp;AS2650&amp;" Share","")</f>
        <v/>
      </c>
      <c r="AU2650" s="22" t="str">
        <f aca="false">IF(AH2650="","Sin dato",IF(AH2650-AO2650&gt;Resumen!$B$6,"Sobre-exhibido",IF(AO2650-AH2650&gt;Resumen!$B$6,"Sub-exhibido","En línea")))</f>
        <v>Sin dato</v>
      </c>
      <c r="AV2650" s="22" t="str">
        <f aca="false">IF(AT2650="","",IF(AT2650="Alto Potencial / Bajo Share",1,IF(AT2650="Alto Potencial / Alto Share",2,IF(AT2650="Bajo Potencial / Alto Share",3,4))))</f>
        <v/>
      </c>
      <c r="AW2650" s="22" t="str">
        <f aca="false">IF(Q2650="No","Sin competencia directa",IF(AV2650=1,"1 - Foco Conquista (Alto Pot / Bajo Share)",IF(AV2650=2,"2 - Foco Defensa (Alto Pot / Alto Share)",IF(AV2650=3,"3 - Monitoreo (Bajo Pot / Alto Share)","4 - Baja Prioridad (Bajo Pot / Bajo Share)"))))</f>
        <v>Sin competencia directa</v>
      </c>
      <c r="AX2650" s="12" t="str">
        <f aca="false">IF(OR(IFERROR(AND(W2650&lt;&gt;"",Y2650&lt;&gt;"",Y2650-W2650&gt;Resumen!$B$8),FALSE()),IFERROR(AND(X2650&lt;&gt;"",Y2650&lt;&gt;"",Y2650-X2650&gt;Resumen!$B$8),FALSE())),MAX(IF(IFERROR(AND(W2650&lt;&gt;"",Y2650&lt;&gt;"",Y2650-W2650&gt;Resumen!$B$8),FALSE()),Y2650-W2650,0),IF(IFERROR(AND(X2650&lt;&gt;"",Y2650&lt;&gt;"",Y2650-X2650&gt;Resumen!$B$8),FALSE()),Y2650-X2650,0)),"")</f>
        <v/>
      </c>
      <c r="AY2650" s="22" t="str">
        <f aca="false">IF(OR(IFERROR(AND(W2650&lt;&gt;"",Y2650&lt;&gt;"",Y2650-W2650&gt;Resumen!$B$8),FALSE()),IFERROR(AND(X2650&lt;&gt;"",Y2650&lt;&gt;"",Y2650-X2650&gt;Resumen!$B$8),FALSE())),TRIM("Lays tiene mayor markup que "&amp;IF(IFERROR(AND(W2650&lt;&gt;"",Y2650&lt;&gt;"",Y2650-W2650&gt;Resumen!$B$8),FALSE()),"Quento ","")&amp;IF(IFERROR(AND(X2650&lt;&gt;"",Y2650&lt;&gt;"",Y2650-X2650&gt;Resumen!$B$8),FALSE()),"Julicroc ","")&amp;"en este PDV"),"")</f>
        <v/>
      </c>
      <c r="AZ2650" s="22" t="str">
        <f aca="false">IF(COUNTIF('Plan Pehuamar - Lista'!$A$2:$A$167,A2650)&gt;0,"Sí","No")</f>
        <v>No</v>
      </c>
      <c r="BA2650" s="22" t="str">
        <f aca="false">IF(COUNTIF('Plan Combo 9+1'!$A$2:$A$226,A2650)&gt;0,"Sí","No")</f>
        <v>No</v>
      </c>
      <c r="BB2650" s="22" t="str">
        <f aca="false">IF(AH2650="","No",IF(BA2650="Sí",IF((AO2650-AH2650)&gt;Resumen!$B$6,"Sí","No"),IF((AO2650-AH2650)&gt;=Resumen!$B$132,"Sí","No")))</f>
        <v>No</v>
      </c>
      <c r="BC2650" s="22" t="str">
        <f aca="false">IF(AND(N2650="Sí",AL2650="Sí",AI2650=0),"Sí","No")</f>
        <v>No</v>
      </c>
      <c r="BD2650" s="22" t="str">
        <f aca="false">IF(COUNTIF('Plan 9+1 (con Pehuamar)'!$A$2:$A$227,A2650)&gt;0,"Sí","No")</f>
        <v>No</v>
      </c>
    </row>
    <row r="2651" customFormat="false" ht="15" hidden="false" customHeight="true" outlineLevel="0" collapsed="false">
      <c r="A2651" s="6" t="n">
        <v>200983</v>
      </c>
      <c r="B2651" s="6" t="n">
        <v>16</v>
      </c>
      <c r="C2651" s="6" t="n">
        <v>1605</v>
      </c>
      <c r="D2651" s="6" t="s">
        <v>398</v>
      </c>
      <c r="E2651" s="6" t="s">
        <v>2797</v>
      </c>
      <c r="F2651" s="6" t="s">
        <v>196</v>
      </c>
      <c r="G2651" s="6" t="s">
        <v>130</v>
      </c>
      <c r="H2651" s="6" t="s">
        <v>1715</v>
      </c>
      <c r="I2651" s="27" t="n">
        <v>0</v>
      </c>
      <c r="J2651" s="27" t="n">
        <v>0</v>
      </c>
      <c r="K2651" s="27" t="n">
        <v>0.4</v>
      </c>
      <c r="L2651" s="28" t="n">
        <f aca="false">I2651+J2651</f>
        <v>0</v>
      </c>
      <c r="M2651" s="28" t="n">
        <f aca="false">L2651+K2651</f>
        <v>0.4</v>
      </c>
      <c r="N2651" s="22" t="str">
        <f aca="false">IF(I2651&gt;0,"Sí","No")</f>
        <v>No</v>
      </c>
      <c r="O2651" s="22" t="str">
        <f aca="false">IF(J2651&gt;0,"Sí","No")</f>
        <v>No</v>
      </c>
      <c r="P2651" s="22" t="str">
        <f aca="false">IF(K2651&gt;0,"Sí","No")</f>
        <v>Sí</v>
      </c>
      <c r="Q2651" s="22" t="str">
        <f aca="false">IF(OR(I2651&gt;0,J2651&gt;0),"Sí","No")</f>
        <v>No</v>
      </c>
      <c r="R2651" s="27"/>
      <c r="S2651" s="27"/>
      <c r="T2651" s="27"/>
      <c r="U2651" s="27"/>
      <c r="V2651" s="27"/>
      <c r="W2651" s="12" t="str">
        <f aca="false">IF(AND(I2651&gt;0,R2651&gt;0),(S2651-R2651)/R2651,"")</f>
        <v/>
      </c>
      <c r="X2651" s="12" t="str">
        <f aca="false">IF(AND(J2651&gt;0,T2651&gt;0),(U2651-T2651)/T2651,"")</f>
        <v/>
      </c>
      <c r="Y2651" s="12" t="str">
        <f aca="false">IF(AND(K2651&gt;0,V2651&gt;0),(V2651-Resumen!$B$7)/Resumen!$B$7,"")</f>
        <v/>
      </c>
      <c r="Z2651" s="28" t="str">
        <f aca="false">IF(AND(K2651&gt;0,I2651&gt;0,V2651&gt;0,S2651&gt;0),V2651-S2651,"")</f>
        <v/>
      </c>
      <c r="AA2651" s="12" t="str">
        <f aca="false">IF(Z2651&lt;&gt;"",Z2651/S2651,"")</f>
        <v/>
      </c>
      <c r="AB2651" s="28" t="str">
        <f aca="false">IF(AND(K2651&gt;0,J2651&gt;0,V2651&gt;0,U2651&gt;0),V2651-U2651,"")</f>
        <v/>
      </c>
      <c r="AC2651" s="12" t="str">
        <f aca="false">IF(AB2651&lt;&gt;"",AB2651/U2651,"")</f>
        <v/>
      </c>
      <c r="AD2651" s="27" t="n">
        <v>0</v>
      </c>
      <c r="AE2651" s="27" t="n">
        <v>0</v>
      </c>
      <c r="AF2651" s="27" t="n">
        <v>0</v>
      </c>
      <c r="AG2651" s="28" t="n">
        <f aca="false">AD2651+AE2651+AF2651</f>
        <v>0</v>
      </c>
      <c r="AH2651" s="12" t="str">
        <f aca="false">IF(AG2651&gt;0,AD2651/AG2651,"")</f>
        <v/>
      </c>
      <c r="AI2651" s="27" t="n">
        <v>0</v>
      </c>
      <c r="AJ2651" s="27" t="n">
        <v>0</v>
      </c>
      <c r="AK2651" s="27" t="n">
        <v>0</v>
      </c>
      <c r="AL2651" s="22" t="str">
        <f aca="false">IF(OR(AJ2651&gt;0,AK2651&gt;0),"Sí","No")</f>
        <v>No</v>
      </c>
      <c r="AM2651" s="6"/>
      <c r="AN2651" s="6"/>
      <c r="AO2651" s="12" t="n">
        <f aca="false">IF(M2651&gt;0,K2651/M2651,"")</f>
        <v>1</v>
      </c>
      <c r="AP2651" s="22" t="str">
        <f aca="false">IF(M2651&gt;=Resumen!$B$5,"Alto","Bajo")</f>
        <v>Bajo</v>
      </c>
      <c r="AQ2651" s="22" t="str">
        <f aca="false">IF(AO2651&gt;=Resumen!$B$28,"Alto","Bajo")</f>
        <v>Alto</v>
      </c>
      <c r="AR2651" s="22" t="str">
        <f aca="false">AP2651&amp;" Potencial / "&amp;AQ2651&amp;" Share"</f>
        <v>Bajo Potencial / Alto Share</v>
      </c>
      <c r="AS2651" s="22" t="str">
        <f aca="false">IF(Q2651="Sí",IF(AO2651&gt;=Resumen!$B$29,"Alto","Bajo"),"")</f>
        <v/>
      </c>
      <c r="AT2651" s="22" t="str">
        <f aca="false">IF(AS2651&lt;&gt;"",AP2651&amp;" Potencial / "&amp;AS2651&amp;" Share","")</f>
        <v/>
      </c>
      <c r="AU2651" s="22" t="str">
        <f aca="false">IF(AH2651="","Sin dato",IF(AH2651-AO2651&gt;Resumen!$B$6,"Sobre-exhibido",IF(AO2651-AH2651&gt;Resumen!$B$6,"Sub-exhibido","En línea")))</f>
        <v>Sin dato</v>
      </c>
      <c r="AV2651" s="22" t="str">
        <f aca="false">IF(AT2651="","",IF(AT2651="Alto Potencial / Bajo Share",1,IF(AT2651="Alto Potencial / Alto Share",2,IF(AT2651="Bajo Potencial / Alto Share",3,4))))</f>
        <v/>
      </c>
      <c r="AW2651" s="22" t="str">
        <f aca="false">IF(Q2651="No","Sin competencia directa",IF(AV2651=1,"1 - Foco Conquista (Alto Pot / Bajo Share)",IF(AV2651=2,"2 - Foco Defensa (Alto Pot / Alto Share)",IF(AV2651=3,"3 - Monitoreo (Bajo Pot / Alto Share)","4 - Baja Prioridad (Bajo Pot / Bajo Share)"))))</f>
        <v>Sin competencia directa</v>
      </c>
      <c r="AX2651" s="12" t="str">
        <f aca="false">IF(OR(IFERROR(AND(W2651&lt;&gt;"",Y2651&lt;&gt;"",Y2651-W2651&gt;Resumen!$B$8),FALSE()),IFERROR(AND(X2651&lt;&gt;"",Y2651&lt;&gt;"",Y2651-X2651&gt;Resumen!$B$8),FALSE())),MAX(IF(IFERROR(AND(W2651&lt;&gt;"",Y2651&lt;&gt;"",Y2651-W2651&gt;Resumen!$B$8),FALSE()),Y2651-W2651,0),IF(IFERROR(AND(X2651&lt;&gt;"",Y2651&lt;&gt;"",Y2651-X2651&gt;Resumen!$B$8),FALSE()),Y2651-X2651,0)),"")</f>
        <v/>
      </c>
      <c r="AY2651" s="22" t="str">
        <f aca="false">IF(OR(IFERROR(AND(W2651&lt;&gt;"",Y2651&lt;&gt;"",Y2651-W2651&gt;Resumen!$B$8),FALSE()),IFERROR(AND(X2651&lt;&gt;"",Y2651&lt;&gt;"",Y2651-X2651&gt;Resumen!$B$8),FALSE())),TRIM("Lays tiene mayor markup que "&amp;IF(IFERROR(AND(W2651&lt;&gt;"",Y2651&lt;&gt;"",Y2651-W2651&gt;Resumen!$B$8),FALSE()),"Quento ","")&amp;IF(IFERROR(AND(X2651&lt;&gt;"",Y2651&lt;&gt;"",Y2651-X2651&gt;Resumen!$B$8),FALSE()),"Julicroc ","")&amp;"en este PDV"),"")</f>
        <v/>
      </c>
      <c r="AZ2651" s="22" t="str">
        <f aca="false">IF(COUNTIF('Plan Pehuamar - Lista'!$A$2:$A$167,A2651)&gt;0,"Sí","No")</f>
        <v>No</v>
      </c>
      <c r="BA2651" s="22" t="str">
        <f aca="false">IF(COUNTIF('Plan Combo 9+1'!$A$2:$A$226,A2651)&gt;0,"Sí","No")</f>
        <v>No</v>
      </c>
      <c r="BB2651" s="22" t="str">
        <f aca="false">IF(AH2651="","No",IF(BA2651="Sí",IF((AO2651-AH2651)&gt;Resumen!$B$6,"Sí","No"),IF((AO2651-AH2651)&gt;=Resumen!$B$132,"Sí","No")))</f>
        <v>No</v>
      </c>
      <c r="BC2651" s="22" t="str">
        <f aca="false">IF(AND(N2651="Sí",AL2651="Sí",AI2651=0),"Sí","No")</f>
        <v>No</v>
      </c>
      <c r="BD2651" s="22" t="str">
        <f aca="false">IF(COUNTIF('Plan 9+1 (con Pehuamar)'!$A$2:$A$227,A2651)&gt;0,"Sí","No")</f>
        <v>No</v>
      </c>
    </row>
    <row r="2652" customFormat="false" ht="15" hidden="false" customHeight="true" outlineLevel="0" collapsed="false">
      <c r="A2652" s="6" t="n">
        <v>201154</v>
      </c>
      <c r="B2652" s="6" t="n">
        <v>16</v>
      </c>
      <c r="C2652" s="6" t="n">
        <v>1605</v>
      </c>
      <c r="D2652" s="6" t="s">
        <v>398</v>
      </c>
      <c r="E2652" s="6" t="s">
        <v>2798</v>
      </c>
      <c r="F2652" s="6" t="s">
        <v>273</v>
      </c>
      <c r="G2652" s="6" t="s">
        <v>130</v>
      </c>
      <c r="H2652" s="6" t="s">
        <v>1715</v>
      </c>
      <c r="I2652" s="27" t="n">
        <v>0</v>
      </c>
      <c r="J2652" s="27" t="n">
        <v>0</v>
      </c>
      <c r="K2652" s="27" t="n">
        <v>2.1</v>
      </c>
      <c r="L2652" s="28" t="n">
        <f aca="false">I2652+J2652</f>
        <v>0</v>
      </c>
      <c r="M2652" s="28" t="n">
        <f aca="false">L2652+K2652</f>
        <v>2.1</v>
      </c>
      <c r="N2652" s="22" t="str">
        <f aca="false">IF(I2652&gt;0,"Sí","No")</f>
        <v>No</v>
      </c>
      <c r="O2652" s="22" t="str">
        <f aca="false">IF(J2652&gt;0,"Sí","No")</f>
        <v>No</v>
      </c>
      <c r="P2652" s="22" t="str">
        <f aca="false">IF(K2652&gt;0,"Sí","No")</f>
        <v>Sí</v>
      </c>
      <c r="Q2652" s="22" t="str">
        <f aca="false">IF(OR(I2652&gt;0,J2652&gt;0),"Sí","No")</f>
        <v>No</v>
      </c>
      <c r="R2652" s="27"/>
      <c r="S2652" s="27"/>
      <c r="T2652" s="27"/>
      <c r="U2652" s="27"/>
      <c r="V2652" s="27"/>
      <c r="W2652" s="12" t="str">
        <f aca="false">IF(AND(I2652&gt;0,R2652&gt;0),(S2652-R2652)/R2652,"")</f>
        <v/>
      </c>
      <c r="X2652" s="12" t="str">
        <f aca="false">IF(AND(J2652&gt;0,T2652&gt;0),(U2652-T2652)/T2652,"")</f>
        <v/>
      </c>
      <c r="Y2652" s="12" t="str">
        <f aca="false">IF(AND(K2652&gt;0,V2652&gt;0),(V2652-Resumen!$B$7)/Resumen!$B$7,"")</f>
        <v/>
      </c>
      <c r="Z2652" s="28" t="str">
        <f aca="false">IF(AND(K2652&gt;0,I2652&gt;0,V2652&gt;0,S2652&gt;0),V2652-S2652,"")</f>
        <v/>
      </c>
      <c r="AA2652" s="12" t="str">
        <f aca="false">IF(Z2652&lt;&gt;"",Z2652/S2652,"")</f>
        <v/>
      </c>
      <c r="AB2652" s="28" t="str">
        <f aca="false">IF(AND(K2652&gt;0,J2652&gt;0,V2652&gt;0,U2652&gt;0),V2652-U2652,"")</f>
        <v/>
      </c>
      <c r="AC2652" s="12" t="str">
        <f aca="false">IF(AB2652&lt;&gt;"",AB2652/U2652,"")</f>
        <v/>
      </c>
      <c r="AD2652" s="27" t="n">
        <v>0</v>
      </c>
      <c r="AE2652" s="27" t="n">
        <v>0</v>
      </c>
      <c r="AF2652" s="27" t="n">
        <v>0</v>
      </c>
      <c r="AG2652" s="28" t="n">
        <f aca="false">AD2652+AE2652+AF2652</f>
        <v>0</v>
      </c>
      <c r="AH2652" s="12" t="str">
        <f aca="false">IF(AG2652&gt;0,AD2652/AG2652,"")</f>
        <v/>
      </c>
      <c r="AI2652" s="27" t="n">
        <v>0</v>
      </c>
      <c r="AJ2652" s="27" t="n">
        <v>0</v>
      </c>
      <c r="AK2652" s="27" t="n">
        <v>0</v>
      </c>
      <c r="AL2652" s="22" t="str">
        <f aca="false">IF(OR(AJ2652&gt;0,AK2652&gt;0),"Sí","No")</f>
        <v>No</v>
      </c>
      <c r="AM2652" s="6"/>
      <c r="AN2652" s="6"/>
      <c r="AO2652" s="12" t="n">
        <f aca="false">IF(M2652&gt;0,K2652/M2652,"")</f>
        <v>1</v>
      </c>
      <c r="AP2652" s="22" t="str">
        <f aca="false">IF(M2652&gt;=Resumen!$B$5,"Alto","Bajo")</f>
        <v>Bajo</v>
      </c>
      <c r="AQ2652" s="22" t="str">
        <f aca="false">IF(AO2652&gt;=Resumen!$B$28,"Alto","Bajo")</f>
        <v>Alto</v>
      </c>
      <c r="AR2652" s="22" t="str">
        <f aca="false">AP2652&amp;" Potencial / "&amp;AQ2652&amp;" Share"</f>
        <v>Bajo Potencial / Alto Share</v>
      </c>
      <c r="AS2652" s="22" t="str">
        <f aca="false">IF(Q2652="Sí",IF(AO2652&gt;=Resumen!$B$29,"Alto","Bajo"),"")</f>
        <v/>
      </c>
      <c r="AT2652" s="22" t="str">
        <f aca="false">IF(AS2652&lt;&gt;"",AP2652&amp;" Potencial / "&amp;AS2652&amp;" Share","")</f>
        <v/>
      </c>
      <c r="AU2652" s="22" t="str">
        <f aca="false">IF(AH2652="","Sin dato",IF(AH2652-AO2652&gt;Resumen!$B$6,"Sobre-exhibido",IF(AO2652-AH2652&gt;Resumen!$B$6,"Sub-exhibido","En línea")))</f>
        <v>Sin dato</v>
      </c>
      <c r="AV2652" s="22" t="str">
        <f aca="false">IF(AT2652="","",IF(AT2652="Alto Potencial / Bajo Share",1,IF(AT2652="Alto Potencial / Alto Share",2,IF(AT2652="Bajo Potencial / Alto Share",3,4))))</f>
        <v/>
      </c>
      <c r="AW2652" s="22" t="str">
        <f aca="false">IF(Q2652="No","Sin competencia directa",IF(AV2652=1,"1 - Foco Conquista (Alto Pot / Bajo Share)",IF(AV2652=2,"2 - Foco Defensa (Alto Pot / Alto Share)",IF(AV2652=3,"3 - Monitoreo (Bajo Pot / Alto Share)","4 - Baja Prioridad (Bajo Pot / Bajo Share)"))))</f>
        <v>Sin competencia directa</v>
      </c>
      <c r="AX2652" s="12" t="str">
        <f aca="false">IF(OR(IFERROR(AND(W2652&lt;&gt;"",Y2652&lt;&gt;"",Y2652-W2652&gt;Resumen!$B$8),FALSE()),IFERROR(AND(X2652&lt;&gt;"",Y2652&lt;&gt;"",Y2652-X2652&gt;Resumen!$B$8),FALSE())),MAX(IF(IFERROR(AND(W2652&lt;&gt;"",Y2652&lt;&gt;"",Y2652-W2652&gt;Resumen!$B$8),FALSE()),Y2652-W2652,0),IF(IFERROR(AND(X2652&lt;&gt;"",Y2652&lt;&gt;"",Y2652-X2652&gt;Resumen!$B$8),FALSE()),Y2652-X2652,0)),"")</f>
        <v/>
      </c>
      <c r="AY2652" s="22" t="str">
        <f aca="false">IF(OR(IFERROR(AND(W2652&lt;&gt;"",Y2652&lt;&gt;"",Y2652-W2652&gt;Resumen!$B$8),FALSE()),IFERROR(AND(X2652&lt;&gt;"",Y2652&lt;&gt;"",Y2652-X2652&gt;Resumen!$B$8),FALSE())),TRIM("Lays tiene mayor markup que "&amp;IF(IFERROR(AND(W2652&lt;&gt;"",Y2652&lt;&gt;"",Y2652-W2652&gt;Resumen!$B$8),FALSE()),"Quento ","")&amp;IF(IFERROR(AND(X2652&lt;&gt;"",Y2652&lt;&gt;"",Y2652-X2652&gt;Resumen!$B$8),FALSE()),"Julicroc ","")&amp;"en este PDV"),"")</f>
        <v/>
      </c>
      <c r="AZ2652" s="22" t="str">
        <f aca="false">IF(COUNTIF('Plan Pehuamar - Lista'!$A$2:$A$167,A2652)&gt;0,"Sí","No")</f>
        <v>No</v>
      </c>
      <c r="BA2652" s="22" t="str">
        <f aca="false">IF(COUNTIF('Plan Combo 9+1'!$A$2:$A$226,A2652)&gt;0,"Sí","No")</f>
        <v>No</v>
      </c>
      <c r="BB2652" s="22" t="str">
        <f aca="false">IF(AH2652="","No",IF(BA2652="Sí",IF((AO2652-AH2652)&gt;Resumen!$B$6,"Sí","No"),IF((AO2652-AH2652)&gt;=Resumen!$B$132,"Sí","No")))</f>
        <v>No</v>
      </c>
      <c r="BC2652" s="22" t="str">
        <f aca="false">IF(AND(N2652="Sí",AL2652="Sí",AI2652=0),"Sí","No")</f>
        <v>No</v>
      </c>
      <c r="BD2652" s="22" t="str">
        <f aca="false">IF(COUNTIF('Plan 9+1 (con Pehuamar)'!$A$2:$A$227,A2652)&gt;0,"Sí","No")</f>
        <v>No</v>
      </c>
    </row>
    <row r="2653" customFormat="false" ht="15" hidden="false" customHeight="true" outlineLevel="0" collapsed="false">
      <c r="A2653" s="6" t="n">
        <v>201155</v>
      </c>
      <c r="B2653" s="6" t="n">
        <v>16</v>
      </c>
      <c r="C2653" s="6" t="n">
        <v>1605</v>
      </c>
      <c r="D2653" s="6" t="s">
        <v>398</v>
      </c>
      <c r="E2653" s="6" t="s">
        <v>2799</v>
      </c>
      <c r="F2653" s="6" t="s">
        <v>206</v>
      </c>
      <c r="G2653" s="6" t="s">
        <v>130</v>
      </c>
      <c r="H2653" s="6" t="s">
        <v>1715</v>
      </c>
      <c r="I2653" s="27" t="n">
        <v>20</v>
      </c>
      <c r="J2653" s="27" t="n">
        <v>40</v>
      </c>
      <c r="K2653" s="27" t="n">
        <v>15</v>
      </c>
      <c r="L2653" s="28" t="n">
        <f aca="false">I2653+J2653</f>
        <v>60</v>
      </c>
      <c r="M2653" s="28" t="n">
        <f aca="false">L2653+K2653</f>
        <v>75</v>
      </c>
      <c r="N2653" s="22" t="str">
        <f aca="false">IF(I2653&gt;0,"Sí","No")</f>
        <v>Sí</v>
      </c>
      <c r="O2653" s="22" t="str">
        <f aca="false">IF(J2653&gt;0,"Sí","No")</f>
        <v>Sí</v>
      </c>
      <c r="P2653" s="22" t="str">
        <f aca="false">IF(K2653&gt;0,"Sí","No")</f>
        <v>Sí</v>
      </c>
      <c r="Q2653" s="22" t="str">
        <f aca="false">IF(OR(I2653&gt;0,J2653&gt;0),"Sí","No")</f>
        <v>Sí</v>
      </c>
      <c r="R2653" s="27" t="n">
        <v>2000</v>
      </c>
      <c r="S2653" s="27" t="n">
        <v>2800</v>
      </c>
      <c r="T2653" s="27" t="n">
        <v>1200</v>
      </c>
      <c r="U2653" s="27" t="n">
        <v>2000</v>
      </c>
      <c r="V2653" s="27" t="n">
        <v>3500</v>
      </c>
      <c r="W2653" s="12" t="n">
        <f aca="false">IF(AND(I2653&gt;0,R2653&gt;0),(S2653-R2653)/R2653,"")</f>
        <v>0.4</v>
      </c>
      <c r="X2653" s="12" t="n">
        <f aca="false">IF(AND(J2653&gt;0,T2653&gt;0),(U2653-T2653)/T2653,"")</f>
        <v>0.666666666666667</v>
      </c>
      <c r="Y2653" s="12" t="n">
        <f aca="false">IF(AND(K2653&gt;0,V2653&gt;0),(V2653-Resumen!$B$7)/Resumen!$B$7,"")</f>
        <v>0.4</v>
      </c>
      <c r="Z2653" s="28" t="n">
        <f aca="false">IF(AND(K2653&gt;0,I2653&gt;0,V2653&gt;0,S2653&gt;0),V2653-S2653,"")</f>
        <v>700</v>
      </c>
      <c r="AA2653" s="12" t="n">
        <f aca="false">IF(Z2653&lt;&gt;"",Z2653/S2653,"")</f>
        <v>0.25</v>
      </c>
      <c r="AB2653" s="28" t="n">
        <f aca="false">IF(AND(K2653&gt;0,J2653&gt;0,V2653&gt;0,U2653&gt;0),V2653-U2653,"")</f>
        <v>1500</v>
      </c>
      <c r="AC2653" s="12" t="n">
        <f aca="false">IF(AB2653&lt;&gt;"",AB2653/U2653,"")</f>
        <v>0.75</v>
      </c>
      <c r="AD2653" s="27" t="n">
        <v>4</v>
      </c>
      <c r="AE2653" s="27" t="n">
        <v>4</v>
      </c>
      <c r="AF2653" s="27" t="n">
        <v>5</v>
      </c>
      <c r="AG2653" s="28" t="n">
        <f aca="false">AD2653+AE2653+AF2653</f>
        <v>13</v>
      </c>
      <c r="AH2653" s="12" t="n">
        <f aca="false">IF(AG2653&gt;0,AD2653/AG2653,"")</f>
        <v>0.307692307692308</v>
      </c>
      <c r="AI2653" s="27" t="n">
        <v>1</v>
      </c>
      <c r="AJ2653" s="27" t="n">
        <v>1</v>
      </c>
      <c r="AK2653" s="27" t="n">
        <v>1</v>
      </c>
      <c r="AL2653" s="22" t="str">
        <f aca="false">IF(OR(AJ2653&gt;0,AK2653&gt;0),"Sí","No")</f>
        <v>Sí</v>
      </c>
      <c r="AM2653" s="6" t="s">
        <v>198</v>
      </c>
      <c r="AN2653" s="6" t="s">
        <v>198</v>
      </c>
      <c r="AO2653" s="12" t="n">
        <f aca="false">IF(M2653&gt;0,K2653/M2653,"")</f>
        <v>0.2</v>
      </c>
      <c r="AP2653" s="22" t="str">
        <f aca="false">IF(M2653&gt;=Resumen!$B$5,"Alto","Bajo")</f>
        <v>Alto</v>
      </c>
      <c r="AQ2653" s="22" t="str">
        <f aca="false">IF(AO2653&gt;=Resumen!$B$28,"Alto","Bajo")</f>
        <v>Bajo</v>
      </c>
      <c r="AR2653" s="22" t="str">
        <f aca="false">AP2653&amp;" Potencial / "&amp;AQ2653&amp;" Share"</f>
        <v>Alto Potencial / Bajo Share</v>
      </c>
      <c r="AS2653" s="22" t="str">
        <f aca="false">IF(Q2653="Sí",IF(AO2653&gt;=Resumen!$B$29,"Alto","Bajo"),"")</f>
        <v>Bajo</v>
      </c>
      <c r="AT2653" s="22" t="str">
        <f aca="false">IF(AS2653&lt;&gt;"",AP2653&amp;" Potencial / "&amp;AS2653&amp;" Share","")</f>
        <v>Alto Potencial / Bajo Share</v>
      </c>
      <c r="AU2653" s="22" t="str">
        <f aca="false">IF(AH2653="","Sin dato",IF(AH2653-AO2653&gt;Resumen!$B$6,"Sobre-exhibido",IF(AO2653-AH2653&gt;Resumen!$B$6,"Sub-exhibido","En línea")))</f>
        <v>Sobre-exhibido</v>
      </c>
      <c r="AV2653" s="22" t="n">
        <f aca="false">IF(AT2653="","",IF(AT2653="Alto Potencial / Bajo Share",1,IF(AT2653="Alto Potencial / Alto Share",2,IF(AT2653="Bajo Potencial / Alto Share",3,4))))</f>
        <v>1</v>
      </c>
      <c r="AW2653" s="22" t="str">
        <f aca="false">IF(Q2653="No","Sin competencia directa",IF(AV2653=1,"1 - Foco Conquista (Alto Pot / Bajo Share)",IF(AV2653=2,"2 - Foco Defensa (Alto Pot / Alto Share)",IF(AV2653=3,"3 - Monitoreo (Bajo Pot / Alto Share)","4 - Baja Prioridad (Bajo Pot / Bajo Share)"))))</f>
        <v>1 - Foco Conquista (Alto Pot / Bajo Share)</v>
      </c>
      <c r="AX2653" s="12" t="str">
        <f aca="false">IF(OR(IFERROR(AND(W2653&lt;&gt;"",Y2653&lt;&gt;"",Y2653-W2653&gt;Resumen!$B$8),FALSE()),IFERROR(AND(X2653&lt;&gt;"",Y2653&lt;&gt;"",Y2653-X2653&gt;Resumen!$B$8),FALSE())),MAX(IF(IFERROR(AND(W2653&lt;&gt;"",Y2653&lt;&gt;"",Y2653-W2653&gt;Resumen!$B$8),FALSE()),Y2653-W2653,0),IF(IFERROR(AND(X2653&lt;&gt;"",Y2653&lt;&gt;"",Y2653-X2653&gt;Resumen!$B$8),FALSE()),Y2653-X2653,0)),"")</f>
        <v/>
      </c>
      <c r="AY2653" s="22" t="str">
        <f aca="false">IF(OR(IFERROR(AND(W2653&lt;&gt;"",Y2653&lt;&gt;"",Y2653-W2653&gt;Resumen!$B$8),FALSE()),IFERROR(AND(X2653&lt;&gt;"",Y2653&lt;&gt;"",Y2653-X2653&gt;Resumen!$B$8),FALSE())),TRIM("Lays tiene mayor markup que "&amp;IF(IFERROR(AND(W2653&lt;&gt;"",Y2653&lt;&gt;"",Y2653-W2653&gt;Resumen!$B$8),FALSE()),"Quento ","")&amp;IF(IFERROR(AND(X2653&lt;&gt;"",Y2653&lt;&gt;"",Y2653-X2653&gt;Resumen!$B$8),FALSE()),"Julicroc ","")&amp;"en este PDV"),"")</f>
        <v/>
      </c>
      <c r="AZ2653" s="22" t="str">
        <f aca="false">IF(COUNTIF('Plan Pehuamar - Lista'!$A$2:$A$167,A2653)&gt;0,"Sí","No")</f>
        <v>No</v>
      </c>
      <c r="BA2653" s="22" t="str">
        <f aca="false">IF(COUNTIF('Plan Combo 9+1'!$A$2:$A$226,A2653)&gt;0,"Sí","No")</f>
        <v>Sí</v>
      </c>
      <c r="BB2653" s="22" t="str">
        <f aca="false">IF(AH2653="","No",IF(BA2653="Sí",IF((AO2653-AH2653)&gt;Resumen!$B$6,"Sí","No"),IF((AO2653-AH2653)&gt;=Resumen!$B$132,"Sí","No")))</f>
        <v>No</v>
      </c>
      <c r="BC2653" s="22" t="str">
        <f aca="false">IF(AND(N2653="Sí",AL2653="Sí",AI2653=0),"Sí","No")</f>
        <v>No</v>
      </c>
      <c r="BD2653" s="22" t="str">
        <f aca="false">IF(COUNTIF('Plan 9+1 (con Pehuamar)'!$A$2:$A$227,A2653)&gt;0,"Sí","No")</f>
        <v>Sí</v>
      </c>
    </row>
    <row r="2654" customFormat="false" ht="15" hidden="false" customHeight="true" outlineLevel="0" collapsed="false">
      <c r="A2654" s="6" t="n">
        <v>201166</v>
      </c>
      <c r="B2654" s="6" t="n">
        <v>16</v>
      </c>
      <c r="C2654" s="6" t="n">
        <v>1605</v>
      </c>
      <c r="D2654" s="6" t="s">
        <v>398</v>
      </c>
      <c r="E2654" s="6" t="s">
        <v>2800</v>
      </c>
      <c r="F2654" s="6" t="s">
        <v>466</v>
      </c>
      <c r="G2654" s="6" t="s">
        <v>130</v>
      </c>
      <c r="H2654" s="6" t="s">
        <v>1715</v>
      </c>
      <c r="I2654" s="27" t="n">
        <v>10</v>
      </c>
      <c r="J2654" s="27" t="n">
        <v>25</v>
      </c>
      <c r="K2654" s="27" t="n">
        <v>15</v>
      </c>
      <c r="L2654" s="28" t="n">
        <f aca="false">I2654+J2654</f>
        <v>35</v>
      </c>
      <c r="M2654" s="28" t="n">
        <f aca="false">L2654+K2654</f>
        <v>50</v>
      </c>
      <c r="N2654" s="22" t="str">
        <f aca="false">IF(I2654&gt;0,"Sí","No")</f>
        <v>Sí</v>
      </c>
      <c r="O2654" s="22" t="str">
        <f aca="false">IF(J2654&gt;0,"Sí","No")</f>
        <v>Sí</v>
      </c>
      <c r="P2654" s="22" t="str">
        <f aca="false">IF(K2654&gt;0,"Sí","No")</f>
        <v>Sí</v>
      </c>
      <c r="Q2654" s="22" t="str">
        <f aca="false">IF(OR(I2654&gt;0,J2654&gt;0),"Sí","No")</f>
        <v>Sí</v>
      </c>
      <c r="R2654" s="27" t="n">
        <v>1750</v>
      </c>
      <c r="S2654" s="27" t="n">
        <v>2500</v>
      </c>
      <c r="T2654" s="27" t="n">
        <v>1200</v>
      </c>
      <c r="U2654" s="27" t="n">
        <v>2000</v>
      </c>
      <c r="V2654" s="27" t="n">
        <v>3500</v>
      </c>
      <c r="W2654" s="12" t="n">
        <f aca="false">IF(AND(I2654&gt;0,R2654&gt;0),(S2654-R2654)/R2654,"")</f>
        <v>0.428571428571429</v>
      </c>
      <c r="X2654" s="12" t="n">
        <f aca="false">IF(AND(J2654&gt;0,T2654&gt;0),(U2654-T2654)/T2654,"")</f>
        <v>0.666666666666667</v>
      </c>
      <c r="Y2654" s="12" t="n">
        <f aca="false">IF(AND(K2654&gt;0,V2654&gt;0),(V2654-Resumen!$B$7)/Resumen!$B$7,"")</f>
        <v>0.4</v>
      </c>
      <c r="Z2654" s="28" t="n">
        <f aca="false">IF(AND(K2654&gt;0,I2654&gt;0,V2654&gt;0,S2654&gt;0),V2654-S2654,"")</f>
        <v>1000</v>
      </c>
      <c r="AA2654" s="12" t="n">
        <f aca="false">IF(Z2654&lt;&gt;"",Z2654/S2654,"")</f>
        <v>0.4</v>
      </c>
      <c r="AB2654" s="28" t="n">
        <f aca="false">IF(AND(K2654&gt;0,J2654&gt;0,V2654&gt;0,U2654&gt;0),V2654-U2654,"")</f>
        <v>1500</v>
      </c>
      <c r="AC2654" s="12" t="n">
        <f aca="false">IF(AB2654&lt;&gt;"",AB2654/U2654,"")</f>
        <v>0.75</v>
      </c>
      <c r="AD2654" s="27" t="n">
        <v>5</v>
      </c>
      <c r="AE2654" s="27" t="n">
        <v>2</v>
      </c>
      <c r="AF2654" s="27" t="n">
        <v>5</v>
      </c>
      <c r="AG2654" s="28" t="n">
        <f aca="false">AD2654+AE2654+AF2654</f>
        <v>12</v>
      </c>
      <c r="AH2654" s="12" t="n">
        <f aca="false">IF(AG2654&gt;0,AD2654/AG2654,"")</f>
        <v>0.416666666666667</v>
      </c>
      <c r="AI2654" s="27" t="n">
        <v>1</v>
      </c>
      <c r="AJ2654" s="27" t="n">
        <v>0</v>
      </c>
      <c r="AK2654" s="27" t="n">
        <v>1</v>
      </c>
      <c r="AL2654" s="22" t="str">
        <f aca="false">IF(OR(AJ2654&gt;0,AK2654&gt;0),"Sí","No")</f>
        <v>Sí</v>
      </c>
      <c r="AM2654" s="6" t="s">
        <v>198</v>
      </c>
      <c r="AN2654" s="6" t="s">
        <v>198</v>
      </c>
      <c r="AO2654" s="12" t="n">
        <f aca="false">IF(M2654&gt;0,K2654/M2654,"")</f>
        <v>0.3</v>
      </c>
      <c r="AP2654" s="22" t="str">
        <f aca="false">IF(M2654&gt;=Resumen!$B$5,"Alto","Bajo")</f>
        <v>Alto</v>
      </c>
      <c r="AQ2654" s="22" t="str">
        <f aca="false">IF(AO2654&gt;=Resumen!$B$28,"Alto","Bajo")</f>
        <v>Bajo</v>
      </c>
      <c r="AR2654" s="22" t="str">
        <f aca="false">AP2654&amp;" Potencial / "&amp;AQ2654&amp;" Share"</f>
        <v>Alto Potencial / Bajo Share</v>
      </c>
      <c r="AS2654" s="22" t="str">
        <f aca="false">IF(Q2654="Sí",IF(AO2654&gt;=Resumen!$B$29,"Alto","Bajo"),"")</f>
        <v>Bajo</v>
      </c>
      <c r="AT2654" s="22" t="str">
        <f aca="false">IF(AS2654&lt;&gt;"",AP2654&amp;" Potencial / "&amp;AS2654&amp;" Share","")</f>
        <v>Alto Potencial / Bajo Share</v>
      </c>
      <c r="AU2654" s="22" t="str">
        <f aca="false">IF(AH2654="","Sin dato",IF(AH2654-AO2654&gt;Resumen!$B$6,"Sobre-exhibido",IF(AO2654-AH2654&gt;Resumen!$B$6,"Sub-exhibido","En línea")))</f>
        <v>Sobre-exhibido</v>
      </c>
      <c r="AV2654" s="22" t="n">
        <f aca="false">IF(AT2654="","",IF(AT2654="Alto Potencial / Bajo Share",1,IF(AT2654="Alto Potencial / Alto Share",2,IF(AT2654="Bajo Potencial / Alto Share",3,4))))</f>
        <v>1</v>
      </c>
      <c r="AW2654" s="22" t="str">
        <f aca="false">IF(Q2654="No","Sin competencia directa",IF(AV2654=1,"1 - Foco Conquista (Alto Pot / Bajo Share)",IF(AV2654=2,"2 - Foco Defensa (Alto Pot / Alto Share)",IF(AV2654=3,"3 - Monitoreo (Bajo Pot / Alto Share)","4 - Baja Prioridad (Bajo Pot / Bajo Share)"))))</f>
        <v>1 - Foco Conquista (Alto Pot / Bajo Share)</v>
      </c>
      <c r="AX2654" s="12" t="str">
        <f aca="false">IF(OR(IFERROR(AND(W2654&lt;&gt;"",Y2654&lt;&gt;"",Y2654-W2654&gt;Resumen!$B$8),FALSE()),IFERROR(AND(X2654&lt;&gt;"",Y2654&lt;&gt;"",Y2654-X2654&gt;Resumen!$B$8),FALSE())),MAX(IF(IFERROR(AND(W2654&lt;&gt;"",Y2654&lt;&gt;"",Y2654-W2654&gt;Resumen!$B$8),FALSE()),Y2654-W2654,0),IF(IFERROR(AND(X2654&lt;&gt;"",Y2654&lt;&gt;"",Y2654-X2654&gt;Resumen!$B$8),FALSE()),Y2654-X2654,0)),"")</f>
        <v/>
      </c>
      <c r="AY2654" s="22" t="str">
        <f aca="false">IF(OR(IFERROR(AND(W2654&lt;&gt;"",Y2654&lt;&gt;"",Y2654-W2654&gt;Resumen!$B$8),FALSE()),IFERROR(AND(X2654&lt;&gt;"",Y2654&lt;&gt;"",Y2654-X2654&gt;Resumen!$B$8),FALSE())),TRIM("Lays tiene mayor markup que "&amp;IF(IFERROR(AND(W2654&lt;&gt;"",Y2654&lt;&gt;"",Y2654-W2654&gt;Resumen!$B$8),FALSE()),"Quento ","")&amp;IF(IFERROR(AND(X2654&lt;&gt;"",Y2654&lt;&gt;"",Y2654-X2654&gt;Resumen!$B$8),FALSE()),"Julicroc ","")&amp;"en este PDV"),"")</f>
        <v/>
      </c>
      <c r="AZ2654" s="22" t="str">
        <f aca="false">IF(COUNTIF('Plan Pehuamar - Lista'!$A$2:$A$167,A2654)&gt;0,"Sí","No")</f>
        <v>No</v>
      </c>
      <c r="BA2654" s="22" t="str">
        <f aca="false">IF(COUNTIF('Plan Combo 9+1'!$A$2:$A$226,A2654)&gt;0,"Sí","No")</f>
        <v>No</v>
      </c>
      <c r="BB2654" s="22" t="str">
        <f aca="false">IF(AH2654="","No",IF(BA2654="Sí",IF((AO2654-AH2654)&gt;Resumen!$B$6,"Sí","No"),IF((AO2654-AH2654)&gt;=Resumen!$B$132,"Sí","No")))</f>
        <v>No</v>
      </c>
      <c r="BC2654" s="22" t="str">
        <f aca="false">IF(AND(N2654="Sí",AL2654="Sí",AI2654=0),"Sí","No")</f>
        <v>No</v>
      </c>
      <c r="BD2654" s="22" t="str">
        <f aca="false">IF(COUNTIF('Plan 9+1 (con Pehuamar)'!$A$2:$A$227,A2654)&gt;0,"Sí","No")</f>
        <v>No</v>
      </c>
    </row>
    <row r="2655" customFormat="false" ht="15" hidden="false" customHeight="true" outlineLevel="0" collapsed="false">
      <c r="A2655" s="6" t="n">
        <v>201176</v>
      </c>
      <c r="B2655" s="6" t="n">
        <v>16</v>
      </c>
      <c r="C2655" s="6" t="n">
        <v>1605</v>
      </c>
      <c r="D2655" s="6" t="s">
        <v>398</v>
      </c>
      <c r="E2655" s="6" t="s">
        <v>2801</v>
      </c>
      <c r="F2655" s="6" t="s">
        <v>196</v>
      </c>
      <c r="G2655" s="6" t="s">
        <v>130</v>
      </c>
      <c r="H2655" s="6" t="s">
        <v>1715</v>
      </c>
      <c r="I2655" s="27" t="n">
        <v>0</v>
      </c>
      <c r="J2655" s="27" t="n">
        <v>0</v>
      </c>
      <c r="K2655" s="27" t="n">
        <v>0.7</v>
      </c>
      <c r="L2655" s="28" t="n">
        <f aca="false">I2655+J2655</f>
        <v>0</v>
      </c>
      <c r="M2655" s="28" t="n">
        <f aca="false">L2655+K2655</f>
        <v>0.7</v>
      </c>
      <c r="N2655" s="22" t="str">
        <f aca="false">IF(I2655&gt;0,"Sí","No")</f>
        <v>No</v>
      </c>
      <c r="O2655" s="22" t="str">
        <f aca="false">IF(J2655&gt;0,"Sí","No")</f>
        <v>No</v>
      </c>
      <c r="P2655" s="22" t="str">
        <f aca="false">IF(K2655&gt;0,"Sí","No")</f>
        <v>Sí</v>
      </c>
      <c r="Q2655" s="22" t="str">
        <f aca="false">IF(OR(I2655&gt;0,J2655&gt;0),"Sí","No")</f>
        <v>No</v>
      </c>
      <c r="R2655" s="27"/>
      <c r="S2655" s="27"/>
      <c r="T2655" s="27"/>
      <c r="U2655" s="27"/>
      <c r="V2655" s="27"/>
      <c r="W2655" s="12" t="str">
        <f aca="false">IF(AND(I2655&gt;0,R2655&gt;0),(S2655-R2655)/R2655,"")</f>
        <v/>
      </c>
      <c r="X2655" s="12" t="str">
        <f aca="false">IF(AND(J2655&gt;0,T2655&gt;0),(U2655-T2655)/T2655,"")</f>
        <v/>
      </c>
      <c r="Y2655" s="12" t="str">
        <f aca="false">IF(AND(K2655&gt;0,V2655&gt;0),(V2655-Resumen!$B$7)/Resumen!$B$7,"")</f>
        <v/>
      </c>
      <c r="Z2655" s="28" t="str">
        <f aca="false">IF(AND(K2655&gt;0,I2655&gt;0,V2655&gt;0,S2655&gt;0),V2655-S2655,"")</f>
        <v/>
      </c>
      <c r="AA2655" s="12" t="str">
        <f aca="false">IF(Z2655&lt;&gt;"",Z2655/S2655,"")</f>
        <v/>
      </c>
      <c r="AB2655" s="28" t="str">
        <f aca="false">IF(AND(K2655&gt;0,J2655&gt;0,V2655&gt;0,U2655&gt;0),V2655-U2655,"")</f>
        <v/>
      </c>
      <c r="AC2655" s="12" t="str">
        <f aca="false">IF(AB2655&lt;&gt;"",AB2655/U2655,"")</f>
        <v/>
      </c>
      <c r="AD2655" s="27" t="n">
        <v>0</v>
      </c>
      <c r="AE2655" s="27" t="n">
        <v>0</v>
      </c>
      <c r="AF2655" s="27" t="n">
        <v>0</v>
      </c>
      <c r="AG2655" s="28" t="n">
        <f aca="false">AD2655+AE2655+AF2655</f>
        <v>0</v>
      </c>
      <c r="AH2655" s="12" t="str">
        <f aca="false">IF(AG2655&gt;0,AD2655/AG2655,"")</f>
        <v/>
      </c>
      <c r="AI2655" s="27" t="n">
        <v>0</v>
      </c>
      <c r="AJ2655" s="27" t="n">
        <v>0</v>
      </c>
      <c r="AK2655" s="27" t="n">
        <v>0</v>
      </c>
      <c r="AL2655" s="22" t="str">
        <f aca="false">IF(OR(AJ2655&gt;0,AK2655&gt;0),"Sí","No")</f>
        <v>No</v>
      </c>
      <c r="AM2655" s="6"/>
      <c r="AN2655" s="6"/>
      <c r="AO2655" s="12" t="n">
        <f aca="false">IF(M2655&gt;0,K2655/M2655,"")</f>
        <v>1</v>
      </c>
      <c r="AP2655" s="22" t="str">
        <f aca="false">IF(M2655&gt;=Resumen!$B$5,"Alto","Bajo")</f>
        <v>Bajo</v>
      </c>
      <c r="AQ2655" s="22" t="str">
        <f aca="false">IF(AO2655&gt;=Resumen!$B$28,"Alto","Bajo")</f>
        <v>Alto</v>
      </c>
      <c r="AR2655" s="22" t="str">
        <f aca="false">AP2655&amp;" Potencial / "&amp;AQ2655&amp;" Share"</f>
        <v>Bajo Potencial / Alto Share</v>
      </c>
      <c r="AS2655" s="22" t="str">
        <f aca="false">IF(Q2655="Sí",IF(AO2655&gt;=Resumen!$B$29,"Alto","Bajo"),"")</f>
        <v/>
      </c>
      <c r="AT2655" s="22" t="str">
        <f aca="false">IF(AS2655&lt;&gt;"",AP2655&amp;" Potencial / "&amp;AS2655&amp;" Share","")</f>
        <v/>
      </c>
      <c r="AU2655" s="22" t="str">
        <f aca="false">IF(AH2655="","Sin dato",IF(AH2655-AO2655&gt;Resumen!$B$6,"Sobre-exhibido",IF(AO2655-AH2655&gt;Resumen!$B$6,"Sub-exhibido","En línea")))</f>
        <v>Sin dato</v>
      </c>
      <c r="AV2655" s="22" t="str">
        <f aca="false">IF(AT2655="","",IF(AT2655="Alto Potencial / Bajo Share",1,IF(AT2655="Alto Potencial / Alto Share",2,IF(AT2655="Bajo Potencial / Alto Share",3,4))))</f>
        <v/>
      </c>
      <c r="AW2655" s="22" t="str">
        <f aca="false">IF(Q2655="No","Sin competencia directa",IF(AV2655=1,"1 - Foco Conquista (Alto Pot / Bajo Share)",IF(AV2655=2,"2 - Foco Defensa (Alto Pot / Alto Share)",IF(AV2655=3,"3 - Monitoreo (Bajo Pot / Alto Share)","4 - Baja Prioridad (Bajo Pot / Bajo Share)"))))</f>
        <v>Sin competencia directa</v>
      </c>
      <c r="AX2655" s="12" t="str">
        <f aca="false">IF(OR(IFERROR(AND(W2655&lt;&gt;"",Y2655&lt;&gt;"",Y2655-W2655&gt;Resumen!$B$8),FALSE()),IFERROR(AND(X2655&lt;&gt;"",Y2655&lt;&gt;"",Y2655-X2655&gt;Resumen!$B$8),FALSE())),MAX(IF(IFERROR(AND(W2655&lt;&gt;"",Y2655&lt;&gt;"",Y2655-W2655&gt;Resumen!$B$8),FALSE()),Y2655-W2655,0),IF(IFERROR(AND(X2655&lt;&gt;"",Y2655&lt;&gt;"",Y2655-X2655&gt;Resumen!$B$8),FALSE()),Y2655-X2655,0)),"")</f>
        <v/>
      </c>
      <c r="AY2655" s="22" t="str">
        <f aca="false">IF(OR(IFERROR(AND(W2655&lt;&gt;"",Y2655&lt;&gt;"",Y2655-W2655&gt;Resumen!$B$8),FALSE()),IFERROR(AND(X2655&lt;&gt;"",Y2655&lt;&gt;"",Y2655-X2655&gt;Resumen!$B$8),FALSE())),TRIM("Lays tiene mayor markup que "&amp;IF(IFERROR(AND(W2655&lt;&gt;"",Y2655&lt;&gt;"",Y2655-W2655&gt;Resumen!$B$8),FALSE()),"Quento ","")&amp;IF(IFERROR(AND(X2655&lt;&gt;"",Y2655&lt;&gt;"",Y2655-X2655&gt;Resumen!$B$8),FALSE()),"Julicroc ","")&amp;"en este PDV"),"")</f>
        <v/>
      </c>
      <c r="AZ2655" s="22" t="str">
        <f aca="false">IF(COUNTIF('Plan Pehuamar - Lista'!$A$2:$A$167,A2655)&gt;0,"Sí","No")</f>
        <v>No</v>
      </c>
      <c r="BA2655" s="22" t="str">
        <f aca="false">IF(COUNTIF('Plan Combo 9+1'!$A$2:$A$226,A2655)&gt;0,"Sí","No")</f>
        <v>No</v>
      </c>
      <c r="BB2655" s="22" t="str">
        <f aca="false">IF(AH2655="","No",IF(BA2655="Sí",IF((AO2655-AH2655)&gt;Resumen!$B$6,"Sí","No"),IF((AO2655-AH2655)&gt;=Resumen!$B$132,"Sí","No")))</f>
        <v>No</v>
      </c>
      <c r="BC2655" s="22" t="str">
        <f aca="false">IF(AND(N2655="Sí",AL2655="Sí",AI2655=0),"Sí","No")</f>
        <v>No</v>
      </c>
      <c r="BD2655" s="22" t="str">
        <f aca="false">IF(COUNTIF('Plan 9+1 (con Pehuamar)'!$A$2:$A$227,A2655)&gt;0,"Sí","No")</f>
        <v>No</v>
      </c>
    </row>
    <row r="2656" customFormat="false" ht="15" hidden="false" customHeight="true" outlineLevel="0" collapsed="false">
      <c r="A2656" s="6" t="n">
        <v>201177</v>
      </c>
      <c r="B2656" s="6" t="n">
        <v>16</v>
      </c>
      <c r="C2656" s="6" t="n">
        <v>1605</v>
      </c>
      <c r="D2656" s="6" t="s">
        <v>398</v>
      </c>
      <c r="E2656" s="6" t="s">
        <v>2802</v>
      </c>
      <c r="F2656" s="6" t="s">
        <v>196</v>
      </c>
      <c r="G2656" s="6" t="s">
        <v>130</v>
      </c>
      <c r="H2656" s="6" t="s">
        <v>1715</v>
      </c>
      <c r="I2656" s="27" t="n">
        <v>0</v>
      </c>
      <c r="J2656" s="27" t="n">
        <v>0</v>
      </c>
      <c r="K2656" s="27" t="n">
        <v>0.5</v>
      </c>
      <c r="L2656" s="28" t="n">
        <f aca="false">I2656+J2656</f>
        <v>0</v>
      </c>
      <c r="M2656" s="28" t="n">
        <f aca="false">L2656+K2656</f>
        <v>0.5</v>
      </c>
      <c r="N2656" s="22" t="str">
        <f aca="false">IF(I2656&gt;0,"Sí","No")</f>
        <v>No</v>
      </c>
      <c r="O2656" s="22" t="str">
        <f aca="false">IF(J2656&gt;0,"Sí","No")</f>
        <v>No</v>
      </c>
      <c r="P2656" s="22" t="str">
        <f aca="false">IF(K2656&gt;0,"Sí","No")</f>
        <v>Sí</v>
      </c>
      <c r="Q2656" s="22" t="str">
        <f aca="false">IF(OR(I2656&gt;0,J2656&gt;0),"Sí","No")</f>
        <v>No</v>
      </c>
      <c r="R2656" s="27"/>
      <c r="S2656" s="27"/>
      <c r="T2656" s="27"/>
      <c r="U2656" s="27"/>
      <c r="V2656" s="27"/>
      <c r="W2656" s="12" t="str">
        <f aca="false">IF(AND(I2656&gt;0,R2656&gt;0),(S2656-R2656)/R2656,"")</f>
        <v/>
      </c>
      <c r="X2656" s="12" t="str">
        <f aca="false">IF(AND(J2656&gt;0,T2656&gt;0),(U2656-T2656)/T2656,"")</f>
        <v/>
      </c>
      <c r="Y2656" s="12" t="str">
        <f aca="false">IF(AND(K2656&gt;0,V2656&gt;0),(V2656-Resumen!$B$7)/Resumen!$B$7,"")</f>
        <v/>
      </c>
      <c r="Z2656" s="28" t="str">
        <f aca="false">IF(AND(K2656&gt;0,I2656&gt;0,V2656&gt;0,S2656&gt;0),V2656-S2656,"")</f>
        <v/>
      </c>
      <c r="AA2656" s="12" t="str">
        <f aca="false">IF(Z2656&lt;&gt;"",Z2656/S2656,"")</f>
        <v/>
      </c>
      <c r="AB2656" s="28" t="str">
        <f aca="false">IF(AND(K2656&gt;0,J2656&gt;0,V2656&gt;0,U2656&gt;0),V2656-U2656,"")</f>
        <v/>
      </c>
      <c r="AC2656" s="12" t="str">
        <f aca="false">IF(AB2656&lt;&gt;"",AB2656/U2656,"")</f>
        <v/>
      </c>
      <c r="AD2656" s="27" t="n">
        <v>0</v>
      </c>
      <c r="AE2656" s="27" t="n">
        <v>0</v>
      </c>
      <c r="AF2656" s="27" t="n">
        <v>0</v>
      </c>
      <c r="AG2656" s="28" t="n">
        <f aca="false">AD2656+AE2656+AF2656</f>
        <v>0</v>
      </c>
      <c r="AH2656" s="12" t="str">
        <f aca="false">IF(AG2656&gt;0,AD2656/AG2656,"")</f>
        <v/>
      </c>
      <c r="AI2656" s="27" t="n">
        <v>0</v>
      </c>
      <c r="AJ2656" s="27" t="n">
        <v>0</v>
      </c>
      <c r="AK2656" s="27" t="n">
        <v>0</v>
      </c>
      <c r="AL2656" s="22" t="str">
        <f aca="false">IF(OR(AJ2656&gt;0,AK2656&gt;0),"Sí","No")</f>
        <v>No</v>
      </c>
      <c r="AM2656" s="6"/>
      <c r="AN2656" s="6"/>
      <c r="AO2656" s="12" t="n">
        <f aca="false">IF(M2656&gt;0,K2656/M2656,"")</f>
        <v>1</v>
      </c>
      <c r="AP2656" s="22" t="str">
        <f aca="false">IF(M2656&gt;=Resumen!$B$5,"Alto","Bajo")</f>
        <v>Bajo</v>
      </c>
      <c r="AQ2656" s="22" t="str">
        <f aca="false">IF(AO2656&gt;=Resumen!$B$28,"Alto","Bajo")</f>
        <v>Alto</v>
      </c>
      <c r="AR2656" s="22" t="str">
        <f aca="false">AP2656&amp;" Potencial / "&amp;AQ2656&amp;" Share"</f>
        <v>Bajo Potencial / Alto Share</v>
      </c>
      <c r="AS2656" s="22" t="str">
        <f aca="false">IF(Q2656="Sí",IF(AO2656&gt;=Resumen!$B$29,"Alto","Bajo"),"")</f>
        <v/>
      </c>
      <c r="AT2656" s="22" t="str">
        <f aca="false">IF(AS2656&lt;&gt;"",AP2656&amp;" Potencial / "&amp;AS2656&amp;" Share","")</f>
        <v/>
      </c>
      <c r="AU2656" s="22" t="str">
        <f aca="false">IF(AH2656="","Sin dato",IF(AH2656-AO2656&gt;Resumen!$B$6,"Sobre-exhibido",IF(AO2656-AH2656&gt;Resumen!$B$6,"Sub-exhibido","En línea")))</f>
        <v>Sin dato</v>
      </c>
      <c r="AV2656" s="22" t="str">
        <f aca="false">IF(AT2656="","",IF(AT2656="Alto Potencial / Bajo Share",1,IF(AT2656="Alto Potencial / Alto Share",2,IF(AT2656="Bajo Potencial / Alto Share",3,4))))</f>
        <v/>
      </c>
      <c r="AW2656" s="22" t="str">
        <f aca="false">IF(Q2656="No","Sin competencia directa",IF(AV2656=1,"1 - Foco Conquista (Alto Pot / Bajo Share)",IF(AV2656=2,"2 - Foco Defensa (Alto Pot / Alto Share)",IF(AV2656=3,"3 - Monitoreo (Bajo Pot / Alto Share)","4 - Baja Prioridad (Bajo Pot / Bajo Share)"))))</f>
        <v>Sin competencia directa</v>
      </c>
      <c r="AX2656" s="12" t="str">
        <f aca="false">IF(OR(IFERROR(AND(W2656&lt;&gt;"",Y2656&lt;&gt;"",Y2656-W2656&gt;Resumen!$B$8),FALSE()),IFERROR(AND(X2656&lt;&gt;"",Y2656&lt;&gt;"",Y2656-X2656&gt;Resumen!$B$8),FALSE())),MAX(IF(IFERROR(AND(W2656&lt;&gt;"",Y2656&lt;&gt;"",Y2656-W2656&gt;Resumen!$B$8),FALSE()),Y2656-W2656,0),IF(IFERROR(AND(X2656&lt;&gt;"",Y2656&lt;&gt;"",Y2656-X2656&gt;Resumen!$B$8),FALSE()),Y2656-X2656,0)),"")</f>
        <v/>
      </c>
      <c r="AY2656" s="22" t="str">
        <f aca="false">IF(OR(IFERROR(AND(W2656&lt;&gt;"",Y2656&lt;&gt;"",Y2656-W2656&gt;Resumen!$B$8),FALSE()),IFERROR(AND(X2656&lt;&gt;"",Y2656&lt;&gt;"",Y2656-X2656&gt;Resumen!$B$8),FALSE())),TRIM("Lays tiene mayor markup que "&amp;IF(IFERROR(AND(W2656&lt;&gt;"",Y2656&lt;&gt;"",Y2656-W2656&gt;Resumen!$B$8),FALSE()),"Quento ","")&amp;IF(IFERROR(AND(X2656&lt;&gt;"",Y2656&lt;&gt;"",Y2656-X2656&gt;Resumen!$B$8),FALSE()),"Julicroc ","")&amp;"en este PDV"),"")</f>
        <v/>
      </c>
      <c r="AZ2656" s="22" t="str">
        <f aca="false">IF(COUNTIF('Plan Pehuamar - Lista'!$A$2:$A$167,A2656)&gt;0,"Sí","No")</f>
        <v>No</v>
      </c>
      <c r="BA2656" s="22" t="str">
        <f aca="false">IF(COUNTIF('Plan Combo 9+1'!$A$2:$A$226,A2656)&gt;0,"Sí","No")</f>
        <v>No</v>
      </c>
      <c r="BB2656" s="22" t="str">
        <f aca="false">IF(AH2656="","No",IF(BA2656="Sí",IF((AO2656-AH2656)&gt;Resumen!$B$6,"Sí","No"),IF((AO2656-AH2656)&gt;=Resumen!$B$132,"Sí","No")))</f>
        <v>No</v>
      </c>
      <c r="BC2656" s="22" t="str">
        <f aca="false">IF(AND(N2656="Sí",AL2656="Sí",AI2656=0),"Sí","No")</f>
        <v>No</v>
      </c>
      <c r="BD2656" s="22" t="str">
        <f aca="false">IF(COUNTIF('Plan 9+1 (con Pehuamar)'!$A$2:$A$227,A2656)&gt;0,"Sí","No")</f>
        <v>No</v>
      </c>
    </row>
    <row r="2657" customFormat="false" ht="15" hidden="false" customHeight="true" outlineLevel="0" collapsed="false">
      <c r="A2657" s="6" t="n">
        <v>201178</v>
      </c>
      <c r="B2657" s="6" t="n">
        <v>16</v>
      </c>
      <c r="C2657" s="6" t="n">
        <v>1605</v>
      </c>
      <c r="D2657" s="6" t="s">
        <v>398</v>
      </c>
      <c r="E2657" s="6" t="s">
        <v>2803</v>
      </c>
      <c r="F2657" s="6" t="s">
        <v>196</v>
      </c>
      <c r="G2657" s="6" t="s">
        <v>130</v>
      </c>
      <c r="H2657" s="6" t="s">
        <v>1715</v>
      </c>
      <c r="I2657" s="27" t="n">
        <v>8</v>
      </c>
      <c r="J2657" s="27" t="n">
        <v>24</v>
      </c>
      <c r="K2657" s="27" t="n">
        <v>10</v>
      </c>
      <c r="L2657" s="28" t="n">
        <f aca="false">I2657+J2657</f>
        <v>32</v>
      </c>
      <c r="M2657" s="28" t="n">
        <f aca="false">L2657+K2657</f>
        <v>42</v>
      </c>
      <c r="N2657" s="22" t="str">
        <f aca="false">IF(I2657&gt;0,"Sí","No")</f>
        <v>Sí</v>
      </c>
      <c r="O2657" s="22" t="str">
        <f aca="false">IF(J2657&gt;0,"Sí","No")</f>
        <v>Sí</v>
      </c>
      <c r="P2657" s="22" t="str">
        <f aca="false">IF(K2657&gt;0,"Sí","No")</f>
        <v>Sí</v>
      </c>
      <c r="Q2657" s="22" t="str">
        <f aca="false">IF(OR(I2657&gt;0,J2657&gt;0),"Sí","No")</f>
        <v>Sí</v>
      </c>
      <c r="R2657" s="27" t="n">
        <v>2000</v>
      </c>
      <c r="S2657" s="27" t="n">
        <v>2900</v>
      </c>
      <c r="T2657" s="27" t="n">
        <v>1200</v>
      </c>
      <c r="U2657" s="27" t="n">
        <v>2000</v>
      </c>
      <c r="V2657" s="27" t="n">
        <v>3500</v>
      </c>
      <c r="W2657" s="12" t="n">
        <f aca="false">IF(AND(I2657&gt;0,R2657&gt;0),(S2657-R2657)/R2657,"")</f>
        <v>0.45</v>
      </c>
      <c r="X2657" s="12" t="n">
        <f aca="false">IF(AND(J2657&gt;0,T2657&gt;0),(U2657-T2657)/T2657,"")</f>
        <v>0.666666666666667</v>
      </c>
      <c r="Y2657" s="12" t="n">
        <f aca="false">IF(AND(K2657&gt;0,V2657&gt;0),(V2657-Resumen!$B$7)/Resumen!$B$7,"")</f>
        <v>0.4</v>
      </c>
      <c r="Z2657" s="28" t="n">
        <f aca="false">IF(AND(K2657&gt;0,I2657&gt;0,V2657&gt;0,S2657&gt;0),V2657-S2657,"")</f>
        <v>600</v>
      </c>
      <c r="AA2657" s="12" t="n">
        <f aca="false">IF(Z2657&lt;&gt;"",Z2657/S2657,"")</f>
        <v>0.206896551724138</v>
      </c>
      <c r="AB2657" s="28" t="n">
        <f aca="false">IF(AND(K2657&gt;0,J2657&gt;0,V2657&gt;0,U2657&gt;0),V2657-U2657,"")</f>
        <v>1500</v>
      </c>
      <c r="AC2657" s="12" t="n">
        <f aca="false">IF(AB2657&lt;&gt;"",AB2657/U2657,"")</f>
        <v>0.75</v>
      </c>
      <c r="AD2657" s="27" t="n">
        <v>2</v>
      </c>
      <c r="AE2657" s="27" t="n">
        <v>2</v>
      </c>
      <c r="AF2657" s="27" t="n">
        <v>4</v>
      </c>
      <c r="AG2657" s="28" t="n">
        <f aca="false">AD2657+AE2657+AF2657</f>
        <v>8</v>
      </c>
      <c r="AH2657" s="12" t="n">
        <f aca="false">IF(AG2657&gt;0,AD2657/AG2657,"")</f>
        <v>0.25</v>
      </c>
      <c r="AI2657" s="27" t="n">
        <v>1</v>
      </c>
      <c r="AJ2657" s="27" t="n">
        <v>0</v>
      </c>
      <c r="AK2657" s="27" t="n">
        <v>1</v>
      </c>
      <c r="AL2657" s="22" t="str">
        <f aca="false">IF(OR(AJ2657&gt;0,AK2657&gt;0),"Sí","No")</f>
        <v>Sí</v>
      </c>
      <c r="AM2657" s="6" t="s">
        <v>198</v>
      </c>
      <c r="AN2657" s="6" t="s">
        <v>198</v>
      </c>
      <c r="AO2657" s="12" t="n">
        <f aca="false">IF(M2657&gt;0,K2657/M2657,"")</f>
        <v>0.238095238095238</v>
      </c>
      <c r="AP2657" s="22" t="str">
        <f aca="false">IF(M2657&gt;=Resumen!$B$5,"Alto","Bajo")</f>
        <v>Alto</v>
      </c>
      <c r="AQ2657" s="22" t="str">
        <f aca="false">IF(AO2657&gt;=Resumen!$B$28,"Alto","Bajo")</f>
        <v>Bajo</v>
      </c>
      <c r="AR2657" s="22" t="str">
        <f aca="false">AP2657&amp;" Potencial / "&amp;AQ2657&amp;" Share"</f>
        <v>Alto Potencial / Bajo Share</v>
      </c>
      <c r="AS2657" s="22" t="str">
        <f aca="false">IF(Q2657="Sí",IF(AO2657&gt;=Resumen!$B$29,"Alto","Bajo"),"")</f>
        <v>Bajo</v>
      </c>
      <c r="AT2657" s="22" t="str">
        <f aca="false">IF(AS2657&lt;&gt;"",AP2657&amp;" Potencial / "&amp;AS2657&amp;" Share","")</f>
        <v>Alto Potencial / Bajo Share</v>
      </c>
      <c r="AU2657" s="22" t="str">
        <f aca="false">IF(AH2657="","Sin dato",IF(AH2657-AO2657&gt;Resumen!$B$6,"Sobre-exhibido",IF(AO2657-AH2657&gt;Resumen!$B$6,"Sub-exhibido","En línea")))</f>
        <v>En línea</v>
      </c>
      <c r="AV2657" s="22" t="n">
        <f aca="false">IF(AT2657="","",IF(AT2657="Alto Potencial / Bajo Share",1,IF(AT2657="Alto Potencial / Alto Share",2,IF(AT2657="Bajo Potencial / Alto Share",3,4))))</f>
        <v>1</v>
      </c>
      <c r="AW2657" s="22" t="str">
        <f aca="false">IF(Q2657="No","Sin competencia directa",IF(AV2657=1,"1 - Foco Conquista (Alto Pot / Bajo Share)",IF(AV2657=2,"2 - Foco Defensa (Alto Pot / Alto Share)",IF(AV2657=3,"3 - Monitoreo (Bajo Pot / Alto Share)","4 - Baja Prioridad (Bajo Pot / Bajo Share)"))))</f>
        <v>1 - Foco Conquista (Alto Pot / Bajo Share)</v>
      </c>
      <c r="AX2657" s="12" t="str">
        <f aca="false">IF(OR(IFERROR(AND(W2657&lt;&gt;"",Y2657&lt;&gt;"",Y2657-W2657&gt;Resumen!$B$8),FALSE()),IFERROR(AND(X2657&lt;&gt;"",Y2657&lt;&gt;"",Y2657-X2657&gt;Resumen!$B$8),FALSE())),MAX(IF(IFERROR(AND(W2657&lt;&gt;"",Y2657&lt;&gt;"",Y2657-W2657&gt;Resumen!$B$8),FALSE()),Y2657-W2657,0),IF(IFERROR(AND(X2657&lt;&gt;"",Y2657&lt;&gt;"",Y2657-X2657&gt;Resumen!$B$8),FALSE()),Y2657-X2657,0)),"")</f>
        <v/>
      </c>
      <c r="AY2657" s="22" t="str">
        <f aca="false">IF(OR(IFERROR(AND(W2657&lt;&gt;"",Y2657&lt;&gt;"",Y2657-W2657&gt;Resumen!$B$8),FALSE()),IFERROR(AND(X2657&lt;&gt;"",Y2657&lt;&gt;"",Y2657-X2657&gt;Resumen!$B$8),FALSE())),TRIM("Lays tiene mayor markup que "&amp;IF(IFERROR(AND(W2657&lt;&gt;"",Y2657&lt;&gt;"",Y2657-W2657&gt;Resumen!$B$8),FALSE()),"Quento ","")&amp;IF(IFERROR(AND(X2657&lt;&gt;"",Y2657&lt;&gt;"",Y2657-X2657&gt;Resumen!$B$8),FALSE()),"Julicroc ","")&amp;"en este PDV"),"")</f>
        <v/>
      </c>
      <c r="AZ2657" s="22" t="str">
        <f aca="false">IF(COUNTIF('Plan Pehuamar - Lista'!$A$2:$A$167,A2657)&gt;0,"Sí","No")</f>
        <v>No</v>
      </c>
      <c r="BA2657" s="22" t="str">
        <f aca="false">IF(COUNTIF('Plan Combo 9+1'!$A$2:$A$226,A2657)&gt;0,"Sí","No")</f>
        <v>No</v>
      </c>
      <c r="BB2657" s="22" t="str">
        <f aca="false">IF(AH2657="","No",IF(BA2657="Sí",IF((AO2657-AH2657)&gt;Resumen!$B$6,"Sí","No"),IF((AO2657-AH2657)&gt;=Resumen!$B$132,"Sí","No")))</f>
        <v>No</v>
      </c>
      <c r="BC2657" s="22" t="str">
        <f aca="false">IF(AND(N2657="Sí",AL2657="Sí",AI2657=0),"Sí","No")</f>
        <v>No</v>
      </c>
      <c r="BD2657" s="22" t="str">
        <f aca="false">IF(COUNTIF('Plan 9+1 (con Pehuamar)'!$A$2:$A$227,A2657)&gt;0,"Sí","No")</f>
        <v>No</v>
      </c>
    </row>
    <row r="2658" customFormat="false" ht="15" hidden="false" customHeight="true" outlineLevel="0" collapsed="false">
      <c r="A2658" s="6" t="n">
        <v>201191</v>
      </c>
      <c r="B2658" s="6" t="n">
        <v>16</v>
      </c>
      <c r="C2658" s="6" t="n">
        <v>1605</v>
      </c>
      <c r="D2658" s="6" t="s">
        <v>398</v>
      </c>
      <c r="E2658" s="6" t="s">
        <v>2804</v>
      </c>
      <c r="F2658" s="6" t="s">
        <v>196</v>
      </c>
      <c r="G2658" s="6" t="s">
        <v>130</v>
      </c>
      <c r="H2658" s="6" t="s">
        <v>1715</v>
      </c>
      <c r="I2658" s="27" t="n">
        <v>10</v>
      </c>
      <c r="J2658" s="27" t="n">
        <v>25</v>
      </c>
      <c r="K2658" s="27" t="n">
        <v>15</v>
      </c>
      <c r="L2658" s="28" t="n">
        <f aca="false">I2658+J2658</f>
        <v>35</v>
      </c>
      <c r="M2658" s="28" t="n">
        <f aca="false">L2658+K2658</f>
        <v>50</v>
      </c>
      <c r="N2658" s="22" t="str">
        <f aca="false">IF(I2658&gt;0,"Sí","No")</f>
        <v>Sí</v>
      </c>
      <c r="O2658" s="22" t="str">
        <f aca="false">IF(J2658&gt;0,"Sí","No")</f>
        <v>Sí</v>
      </c>
      <c r="P2658" s="22" t="str">
        <f aca="false">IF(K2658&gt;0,"Sí","No")</f>
        <v>Sí</v>
      </c>
      <c r="Q2658" s="22" t="str">
        <f aca="false">IF(OR(I2658&gt;0,J2658&gt;0),"Sí","No")</f>
        <v>Sí</v>
      </c>
      <c r="R2658" s="27" t="n">
        <v>1750</v>
      </c>
      <c r="S2658" s="27" t="n">
        <v>2500</v>
      </c>
      <c r="T2658" s="27" t="n">
        <v>1200</v>
      </c>
      <c r="U2658" s="27" t="n">
        <v>2000</v>
      </c>
      <c r="V2658" s="27" t="n">
        <v>3500</v>
      </c>
      <c r="W2658" s="12" t="n">
        <f aca="false">IF(AND(I2658&gt;0,R2658&gt;0),(S2658-R2658)/R2658,"")</f>
        <v>0.428571428571429</v>
      </c>
      <c r="X2658" s="12" t="n">
        <f aca="false">IF(AND(J2658&gt;0,T2658&gt;0),(U2658-T2658)/T2658,"")</f>
        <v>0.666666666666667</v>
      </c>
      <c r="Y2658" s="12" t="n">
        <f aca="false">IF(AND(K2658&gt;0,V2658&gt;0),(V2658-Resumen!$B$7)/Resumen!$B$7,"")</f>
        <v>0.4</v>
      </c>
      <c r="Z2658" s="28" t="n">
        <f aca="false">IF(AND(K2658&gt;0,I2658&gt;0,V2658&gt;0,S2658&gt;0),V2658-S2658,"")</f>
        <v>1000</v>
      </c>
      <c r="AA2658" s="12" t="n">
        <f aca="false">IF(Z2658&lt;&gt;"",Z2658/S2658,"")</f>
        <v>0.4</v>
      </c>
      <c r="AB2658" s="28" t="n">
        <f aca="false">IF(AND(K2658&gt;0,J2658&gt;0,V2658&gt;0,U2658&gt;0),V2658-U2658,"")</f>
        <v>1500</v>
      </c>
      <c r="AC2658" s="12" t="n">
        <f aca="false">IF(AB2658&lt;&gt;"",AB2658/U2658,"")</f>
        <v>0.75</v>
      </c>
      <c r="AD2658" s="27" t="n">
        <v>4</v>
      </c>
      <c r="AE2658" s="27" t="n">
        <v>2</v>
      </c>
      <c r="AF2658" s="27" t="n">
        <v>5</v>
      </c>
      <c r="AG2658" s="28" t="n">
        <f aca="false">AD2658+AE2658+AF2658</f>
        <v>11</v>
      </c>
      <c r="AH2658" s="12" t="n">
        <f aca="false">IF(AG2658&gt;0,AD2658/AG2658,"")</f>
        <v>0.363636363636364</v>
      </c>
      <c r="AI2658" s="27" t="n">
        <v>1</v>
      </c>
      <c r="AJ2658" s="27" t="n">
        <v>0</v>
      </c>
      <c r="AK2658" s="27" t="n">
        <v>1</v>
      </c>
      <c r="AL2658" s="22" t="str">
        <f aca="false">IF(OR(AJ2658&gt;0,AK2658&gt;0),"Sí","No")</f>
        <v>Sí</v>
      </c>
      <c r="AM2658" s="6" t="s">
        <v>198</v>
      </c>
      <c r="AN2658" s="6" t="s">
        <v>198</v>
      </c>
      <c r="AO2658" s="12" t="n">
        <f aca="false">IF(M2658&gt;0,K2658/M2658,"")</f>
        <v>0.3</v>
      </c>
      <c r="AP2658" s="22" t="str">
        <f aca="false">IF(M2658&gt;=Resumen!$B$5,"Alto","Bajo")</f>
        <v>Alto</v>
      </c>
      <c r="AQ2658" s="22" t="str">
        <f aca="false">IF(AO2658&gt;=Resumen!$B$28,"Alto","Bajo")</f>
        <v>Bajo</v>
      </c>
      <c r="AR2658" s="22" t="str">
        <f aca="false">AP2658&amp;" Potencial / "&amp;AQ2658&amp;" Share"</f>
        <v>Alto Potencial / Bajo Share</v>
      </c>
      <c r="AS2658" s="22" t="str">
        <f aca="false">IF(Q2658="Sí",IF(AO2658&gt;=Resumen!$B$29,"Alto","Bajo"),"")</f>
        <v>Bajo</v>
      </c>
      <c r="AT2658" s="22" t="str">
        <f aca="false">IF(AS2658&lt;&gt;"",AP2658&amp;" Potencial / "&amp;AS2658&amp;" Share","")</f>
        <v>Alto Potencial / Bajo Share</v>
      </c>
      <c r="AU2658" s="22" t="str">
        <f aca="false">IF(AH2658="","Sin dato",IF(AH2658-AO2658&gt;Resumen!$B$6,"Sobre-exhibido",IF(AO2658-AH2658&gt;Resumen!$B$6,"Sub-exhibido","En línea")))</f>
        <v>Sobre-exhibido</v>
      </c>
      <c r="AV2658" s="22" t="n">
        <f aca="false">IF(AT2658="","",IF(AT2658="Alto Potencial / Bajo Share",1,IF(AT2658="Alto Potencial / Alto Share",2,IF(AT2658="Bajo Potencial / Alto Share",3,4))))</f>
        <v>1</v>
      </c>
      <c r="AW2658" s="22" t="str">
        <f aca="false">IF(Q2658="No","Sin competencia directa",IF(AV2658=1,"1 - Foco Conquista (Alto Pot / Bajo Share)",IF(AV2658=2,"2 - Foco Defensa (Alto Pot / Alto Share)",IF(AV2658=3,"3 - Monitoreo (Bajo Pot / Alto Share)","4 - Baja Prioridad (Bajo Pot / Bajo Share)"))))</f>
        <v>1 - Foco Conquista (Alto Pot / Bajo Share)</v>
      </c>
      <c r="AX2658" s="12" t="str">
        <f aca="false">IF(OR(IFERROR(AND(W2658&lt;&gt;"",Y2658&lt;&gt;"",Y2658-W2658&gt;Resumen!$B$8),FALSE()),IFERROR(AND(X2658&lt;&gt;"",Y2658&lt;&gt;"",Y2658-X2658&gt;Resumen!$B$8),FALSE())),MAX(IF(IFERROR(AND(W2658&lt;&gt;"",Y2658&lt;&gt;"",Y2658-W2658&gt;Resumen!$B$8),FALSE()),Y2658-W2658,0),IF(IFERROR(AND(X2658&lt;&gt;"",Y2658&lt;&gt;"",Y2658-X2658&gt;Resumen!$B$8),FALSE()),Y2658-X2658,0)),"")</f>
        <v/>
      </c>
      <c r="AY2658" s="22" t="str">
        <f aca="false">IF(OR(IFERROR(AND(W2658&lt;&gt;"",Y2658&lt;&gt;"",Y2658-W2658&gt;Resumen!$B$8),FALSE()),IFERROR(AND(X2658&lt;&gt;"",Y2658&lt;&gt;"",Y2658-X2658&gt;Resumen!$B$8),FALSE())),TRIM("Lays tiene mayor markup que "&amp;IF(IFERROR(AND(W2658&lt;&gt;"",Y2658&lt;&gt;"",Y2658-W2658&gt;Resumen!$B$8),FALSE()),"Quento ","")&amp;IF(IFERROR(AND(X2658&lt;&gt;"",Y2658&lt;&gt;"",Y2658-X2658&gt;Resumen!$B$8),FALSE()),"Julicroc ","")&amp;"en este PDV"),"")</f>
        <v/>
      </c>
      <c r="AZ2658" s="22" t="str">
        <f aca="false">IF(COUNTIF('Plan Pehuamar - Lista'!$A$2:$A$167,A2658)&gt;0,"Sí","No")</f>
        <v>No</v>
      </c>
      <c r="BA2658" s="22" t="str">
        <f aca="false">IF(COUNTIF('Plan Combo 9+1'!$A$2:$A$226,A2658)&gt;0,"Sí","No")</f>
        <v>No</v>
      </c>
      <c r="BB2658" s="22" t="str">
        <f aca="false">IF(AH2658="","No",IF(BA2658="Sí",IF((AO2658-AH2658)&gt;Resumen!$B$6,"Sí","No"),IF((AO2658-AH2658)&gt;=Resumen!$B$132,"Sí","No")))</f>
        <v>No</v>
      </c>
      <c r="BC2658" s="22" t="str">
        <f aca="false">IF(AND(N2658="Sí",AL2658="Sí",AI2658=0),"Sí","No")</f>
        <v>No</v>
      </c>
      <c r="BD2658" s="22" t="str">
        <f aca="false">IF(COUNTIF('Plan 9+1 (con Pehuamar)'!$A$2:$A$227,A2658)&gt;0,"Sí","No")</f>
        <v>No</v>
      </c>
    </row>
    <row r="2659" customFormat="false" ht="15" hidden="false" customHeight="true" outlineLevel="0" collapsed="false">
      <c r="A2659" s="6" t="n">
        <v>201192</v>
      </c>
      <c r="B2659" s="6" t="n">
        <v>16</v>
      </c>
      <c r="C2659" s="6" t="n">
        <v>1605</v>
      </c>
      <c r="D2659" s="6" t="s">
        <v>398</v>
      </c>
      <c r="E2659" s="6" t="s">
        <v>2805</v>
      </c>
      <c r="F2659" s="6" t="s">
        <v>196</v>
      </c>
      <c r="G2659" s="6" t="s">
        <v>130</v>
      </c>
      <c r="H2659" s="6" t="s">
        <v>1715</v>
      </c>
      <c r="I2659" s="27" t="n">
        <v>0</v>
      </c>
      <c r="J2659" s="27" t="n">
        <v>0</v>
      </c>
      <c r="K2659" s="27" t="n">
        <v>2</v>
      </c>
      <c r="L2659" s="28" t="n">
        <f aca="false">I2659+J2659</f>
        <v>0</v>
      </c>
      <c r="M2659" s="28" t="n">
        <f aca="false">L2659+K2659</f>
        <v>2</v>
      </c>
      <c r="N2659" s="22" t="str">
        <f aca="false">IF(I2659&gt;0,"Sí","No")</f>
        <v>No</v>
      </c>
      <c r="O2659" s="22" t="str">
        <f aca="false">IF(J2659&gt;0,"Sí","No")</f>
        <v>No</v>
      </c>
      <c r="P2659" s="22" t="str">
        <f aca="false">IF(K2659&gt;0,"Sí","No")</f>
        <v>Sí</v>
      </c>
      <c r="Q2659" s="22" t="str">
        <f aca="false">IF(OR(I2659&gt;0,J2659&gt;0),"Sí","No")</f>
        <v>No</v>
      </c>
      <c r="R2659" s="27"/>
      <c r="S2659" s="27"/>
      <c r="T2659" s="27"/>
      <c r="U2659" s="27"/>
      <c r="V2659" s="27"/>
      <c r="W2659" s="12" t="str">
        <f aca="false">IF(AND(I2659&gt;0,R2659&gt;0),(S2659-R2659)/R2659,"")</f>
        <v/>
      </c>
      <c r="X2659" s="12" t="str">
        <f aca="false">IF(AND(J2659&gt;0,T2659&gt;0),(U2659-T2659)/T2659,"")</f>
        <v/>
      </c>
      <c r="Y2659" s="12" t="str">
        <f aca="false">IF(AND(K2659&gt;0,V2659&gt;0),(V2659-Resumen!$B$7)/Resumen!$B$7,"")</f>
        <v/>
      </c>
      <c r="Z2659" s="28" t="str">
        <f aca="false">IF(AND(K2659&gt;0,I2659&gt;0,V2659&gt;0,S2659&gt;0),V2659-S2659,"")</f>
        <v/>
      </c>
      <c r="AA2659" s="12" t="str">
        <f aca="false">IF(Z2659&lt;&gt;"",Z2659/S2659,"")</f>
        <v/>
      </c>
      <c r="AB2659" s="28" t="str">
        <f aca="false">IF(AND(K2659&gt;0,J2659&gt;0,V2659&gt;0,U2659&gt;0),V2659-U2659,"")</f>
        <v/>
      </c>
      <c r="AC2659" s="12" t="str">
        <f aca="false">IF(AB2659&lt;&gt;"",AB2659/U2659,"")</f>
        <v/>
      </c>
      <c r="AD2659" s="27" t="n">
        <v>0</v>
      </c>
      <c r="AE2659" s="27" t="n">
        <v>0</v>
      </c>
      <c r="AF2659" s="27" t="n">
        <v>0</v>
      </c>
      <c r="AG2659" s="28" t="n">
        <f aca="false">AD2659+AE2659+AF2659</f>
        <v>0</v>
      </c>
      <c r="AH2659" s="12" t="str">
        <f aca="false">IF(AG2659&gt;0,AD2659/AG2659,"")</f>
        <v/>
      </c>
      <c r="AI2659" s="27" t="n">
        <v>0</v>
      </c>
      <c r="AJ2659" s="27" t="n">
        <v>0</v>
      </c>
      <c r="AK2659" s="27" t="n">
        <v>0</v>
      </c>
      <c r="AL2659" s="22" t="str">
        <f aca="false">IF(OR(AJ2659&gt;0,AK2659&gt;0),"Sí","No")</f>
        <v>No</v>
      </c>
      <c r="AM2659" s="6"/>
      <c r="AN2659" s="6"/>
      <c r="AO2659" s="12" t="n">
        <f aca="false">IF(M2659&gt;0,K2659/M2659,"")</f>
        <v>1</v>
      </c>
      <c r="AP2659" s="22" t="str">
        <f aca="false">IF(M2659&gt;=Resumen!$B$5,"Alto","Bajo")</f>
        <v>Bajo</v>
      </c>
      <c r="AQ2659" s="22" t="str">
        <f aca="false">IF(AO2659&gt;=Resumen!$B$28,"Alto","Bajo")</f>
        <v>Alto</v>
      </c>
      <c r="AR2659" s="22" t="str">
        <f aca="false">AP2659&amp;" Potencial / "&amp;AQ2659&amp;" Share"</f>
        <v>Bajo Potencial / Alto Share</v>
      </c>
      <c r="AS2659" s="22" t="str">
        <f aca="false">IF(Q2659="Sí",IF(AO2659&gt;=Resumen!$B$29,"Alto","Bajo"),"")</f>
        <v/>
      </c>
      <c r="AT2659" s="22" t="str">
        <f aca="false">IF(AS2659&lt;&gt;"",AP2659&amp;" Potencial / "&amp;AS2659&amp;" Share","")</f>
        <v/>
      </c>
      <c r="AU2659" s="22" t="str">
        <f aca="false">IF(AH2659="","Sin dato",IF(AH2659-AO2659&gt;Resumen!$B$6,"Sobre-exhibido",IF(AO2659-AH2659&gt;Resumen!$B$6,"Sub-exhibido","En línea")))</f>
        <v>Sin dato</v>
      </c>
      <c r="AV2659" s="22" t="str">
        <f aca="false">IF(AT2659="","",IF(AT2659="Alto Potencial / Bajo Share",1,IF(AT2659="Alto Potencial / Alto Share",2,IF(AT2659="Bajo Potencial / Alto Share",3,4))))</f>
        <v/>
      </c>
      <c r="AW2659" s="22" t="str">
        <f aca="false">IF(Q2659="No","Sin competencia directa",IF(AV2659=1,"1 - Foco Conquista (Alto Pot / Bajo Share)",IF(AV2659=2,"2 - Foco Defensa (Alto Pot / Alto Share)",IF(AV2659=3,"3 - Monitoreo (Bajo Pot / Alto Share)","4 - Baja Prioridad (Bajo Pot / Bajo Share)"))))</f>
        <v>Sin competencia directa</v>
      </c>
      <c r="AX2659" s="12" t="str">
        <f aca="false">IF(OR(IFERROR(AND(W2659&lt;&gt;"",Y2659&lt;&gt;"",Y2659-W2659&gt;Resumen!$B$8),FALSE()),IFERROR(AND(X2659&lt;&gt;"",Y2659&lt;&gt;"",Y2659-X2659&gt;Resumen!$B$8),FALSE())),MAX(IF(IFERROR(AND(W2659&lt;&gt;"",Y2659&lt;&gt;"",Y2659-W2659&gt;Resumen!$B$8),FALSE()),Y2659-W2659,0),IF(IFERROR(AND(X2659&lt;&gt;"",Y2659&lt;&gt;"",Y2659-X2659&gt;Resumen!$B$8),FALSE()),Y2659-X2659,0)),"")</f>
        <v/>
      </c>
      <c r="AY2659" s="22" t="str">
        <f aca="false">IF(OR(IFERROR(AND(W2659&lt;&gt;"",Y2659&lt;&gt;"",Y2659-W2659&gt;Resumen!$B$8),FALSE()),IFERROR(AND(X2659&lt;&gt;"",Y2659&lt;&gt;"",Y2659-X2659&gt;Resumen!$B$8),FALSE())),TRIM("Lays tiene mayor markup que "&amp;IF(IFERROR(AND(W2659&lt;&gt;"",Y2659&lt;&gt;"",Y2659-W2659&gt;Resumen!$B$8),FALSE()),"Quento ","")&amp;IF(IFERROR(AND(X2659&lt;&gt;"",Y2659&lt;&gt;"",Y2659-X2659&gt;Resumen!$B$8),FALSE()),"Julicroc ","")&amp;"en este PDV"),"")</f>
        <v/>
      </c>
      <c r="AZ2659" s="22" t="str">
        <f aca="false">IF(COUNTIF('Plan Pehuamar - Lista'!$A$2:$A$167,A2659)&gt;0,"Sí","No")</f>
        <v>No</v>
      </c>
      <c r="BA2659" s="22" t="str">
        <f aca="false">IF(COUNTIF('Plan Combo 9+1'!$A$2:$A$226,A2659)&gt;0,"Sí","No")</f>
        <v>No</v>
      </c>
      <c r="BB2659" s="22" t="str">
        <f aca="false">IF(AH2659="","No",IF(BA2659="Sí",IF((AO2659-AH2659)&gt;Resumen!$B$6,"Sí","No"),IF((AO2659-AH2659)&gt;=Resumen!$B$132,"Sí","No")))</f>
        <v>No</v>
      </c>
      <c r="BC2659" s="22" t="str">
        <f aca="false">IF(AND(N2659="Sí",AL2659="Sí",AI2659=0),"Sí","No")</f>
        <v>No</v>
      </c>
      <c r="BD2659" s="22" t="str">
        <f aca="false">IF(COUNTIF('Plan 9+1 (con Pehuamar)'!$A$2:$A$227,A2659)&gt;0,"Sí","No")</f>
        <v>No</v>
      </c>
    </row>
    <row r="2660" customFormat="false" ht="15" hidden="false" customHeight="true" outlineLevel="0" collapsed="false">
      <c r="A2660" s="6" t="n">
        <v>201193</v>
      </c>
      <c r="B2660" s="6" t="n">
        <v>16</v>
      </c>
      <c r="C2660" s="6" t="n">
        <v>1605</v>
      </c>
      <c r="D2660" s="6" t="s">
        <v>398</v>
      </c>
      <c r="E2660" s="6" t="s">
        <v>2806</v>
      </c>
      <c r="F2660" s="6" t="s">
        <v>201</v>
      </c>
      <c r="G2660" s="6" t="s">
        <v>130</v>
      </c>
      <c r="H2660" s="6" t="s">
        <v>1715</v>
      </c>
      <c r="I2660" s="27" t="n">
        <v>0</v>
      </c>
      <c r="J2660" s="27" t="n">
        <v>0</v>
      </c>
      <c r="K2660" s="27" t="n">
        <v>1.9</v>
      </c>
      <c r="L2660" s="28" t="n">
        <f aca="false">I2660+J2660</f>
        <v>0</v>
      </c>
      <c r="M2660" s="28" t="n">
        <f aca="false">L2660+K2660</f>
        <v>1.9</v>
      </c>
      <c r="N2660" s="22" t="str">
        <f aca="false">IF(I2660&gt;0,"Sí","No")</f>
        <v>No</v>
      </c>
      <c r="O2660" s="22" t="str">
        <f aca="false">IF(J2660&gt;0,"Sí","No")</f>
        <v>No</v>
      </c>
      <c r="P2660" s="22" t="str">
        <f aca="false">IF(K2660&gt;0,"Sí","No")</f>
        <v>Sí</v>
      </c>
      <c r="Q2660" s="22" t="str">
        <f aca="false">IF(OR(I2660&gt;0,J2660&gt;0),"Sí","No")</f>
        <v>No</v>
      </c>
      <c r="R2660" s="27"/>
      <c r="S2660" s="27"/>
      <c r="T2660" s="27"/>
      <c r="U2660" s="27"/>
      <c r="V2660" s="27"/>
      <c r="W2660" s="12" t="str">
        <f aca="false">IF(AND(I2660&gt;0,R2660&gt;0),(S2660-R2660)/R2660,"")</f>
        <v/>
      </c>
      <c r="X2660" s="12" t="str">
        <f aca="false">IF(AND(J2660&gt;0,T2660&gt;0),(U2660-T2660)/T2660,"")</f>
        <v/>
      </c>
      <c r="Y2660" s="12" t="str">
        <f aca="false">IF(AND(K2660&gt;0,V2660&gt;0),(V2660-Resumen!$B$7)/Resumen!$B$7,"")</f>
        <v/>
      </c>
      <c r="Z2660" s="28" t="str">
        <f aca="false">IF(AND(K2660&gt;0,I2660&gt;0,V2660&gt;0,S2660&gt;0),V2660-S2660,"")</f>
        <v/>
      </c>
      <c r="AA2660" s="12" t="str">
        <f aca="false">IF(Z2660&lt;&gt;"",Z2660/S2660,"")</f>
        <v/>
      </c>
      <c r="AB2660" s="28" t="str">
        <f aca="false">IF(AND(K2660&gt;0,J2660&gt;0,V2660&gt;0,U2660&gt;0),V2660-U2660,"")</f>
        <v/>
      </c>
      <c r="AC2660" s="12" t="str">
        <f aca="false">IF(AB2660&lt;&gt;"",AB2660/U2660,"")</f>
        <v/>
      </c>
      <c r="AD2660" s="27" t="n">
        <v>0</v>
      </c>
      <c r="AE2660" s="27" t="n">
        <v>0</v>
      </c>
      <c r="AF2660" s="27" t="n">
        <v>0</v>
      </c>
      <c r="AG2660" s="28" t="n">
        <f aca="false">AD2660+AE2660+AF2660</f>
        <v>0</v>
      </c>
      <c r="AH2660" s="12" t="str">
        <f aca="false">IF(AG2660&gt;0,AD2660/AG2660,"")</f>
        <v/>
      </c>
      <c r="AI2660" s="27" t="n">
        <v>0</v>
      </c>
      <c r="AJ2660" s="27" t="n">
        <v>0</v>
      </c>
      <c r="AK2660" s="27" t="n">
        <v>0</v>
      </c>
      <c r="AL2660" s="22" t="str">
        <f aca="false">IF(OR(AJ2660&gt;0,AK2660&gt;0),"Sí","No")</f>
        <v>No</v>
      </c>
      <c r="AM2660" s="6"/>
      <c r="AN2660" s="6"/>
      <c r="AO2660" s="12" t="n">
        <f aca="false">IF(M2660&gt;0,K2660/M2660,"")</f>
        <v>1</v>
      </c>
      <c r="AP2660" s="22" t="str">
        <f aca="false">IF(M2660&gt;=Resumen!$B$5,"Alto","Bajo")</f>
        <v>Bajo</v>
      </c>
      <c r="AQ2660" s="22" t="str">
        <f aca="false">IF(AO2660&gt;=Resumen!$B$28,"Alto","Bajo")</f>
        <v>Alto</v>
      </c>
      <c r="AR2660" s="22" t="str">
        <f aca="false">AP2660&amp;" Potencial / "&amp;AQ2660&amp;" Share"</f>
        <v>Bajo Potencial / Alto Share</v>
      </c>
      <c r="AS2660" s="22" t="str">
        <f aca="false">IF(Q2660="Sí",IF(AO2660&gt;=Resumen!$B$29,"Alto","Bajo"),"")</f>
        <v/>
      </c>
      <c r="AT2660" s="22" t="str">
        <f aca="false">IF(AS2660&lt;&gt;"",AP2660&amp;" Potencial / "&amp;AS2660&amp;" Share","")</f>
        <v/>
      </c>
      <c r="AU2660" s="22" t="str">
        <f aca="false">IF(AH2660="","Sin dato",IF(AH2660-AO2660&gt;Resumen!$B$6,"Sobre-exhibido",IF(AO2660-AH2660&gt;Resumen!$B$6,"Sub-exhibido","En línea")))</f>
        <v>Sin dato</v>
      </c>
      <c r="AV2660" s="22" t="str">
        <f aca="false">IF(AT2660="","",IF(AT2660="Alto Potencial / Bajo Share",1,IF(AT2660="Alto Potencial / Alto Share",2,IF(AT2660="Bajo Potencial / Alto Share",3,4))))</f>
        <v/>
      </c>
      <c r="AW2660" s="22" t="str">
        <f aca="false">IF(Q2660="No","Sin competencia directa",IF(AV2660=1,"1 - Foco Conquista (Alto Pot / Bajo Share)",IF(AV2660=2,"2 - Foco Defensa (Alto Pot / Alto Share)",IF(AV2660=3,"3 - Monitoreo (Bajo Pot / Alto Share)","4 - Baja Prioridad (Bajo Pot / Bajo Share)"))))</f>
        <v>Sin competencia directa</v>
      </c>
      <c r="AX2660" s="12" t="str">
        <f aca="false">IF(OR(IFERROR(AND(W2660&lt;&gt;"",Y2660&lt;&gt;"",Y2660-W2660&gt;Resumen!$B$8),FALSE()),IFERROR(AND(X2660&lt;&gt;"",Y2660&lt;&gt;"",Y2660-X2660&gt;Resumen!$B$8),FALSE())),MAX(IF(IFERROR(AND(W2660&lt;&gt;"",Y2660&lt;&gt;"",Y2660-W2660&gt;Resumen!$B$8),FALSE()),Y2660-W2660,0),IF(IFERROR(AND(X2660&lt;&gt;"",Y2660&lt;&gt;"",Y2660-X2660&gt;Resumen!$B$8),FALSE()),Y2660-X2660,0)),"")</f>
        <v/>
      </c>
      <c r="AY2660" s="22" t="str">
        <f aca="false">IF(OR(IFERROR(AND(W2660&lt;&gt;"",Y2660&lt;&gt;"",Y2660-W2660&gt;Resumen!$B$8),FALSE()),IFERROR(AND(X2660&lt;&gt;"",Y2660&lt;&gt;"",Y2660-X2660&gt;Resumen!$B$8),FALSE())),TRIM("Lays tiene mayor markup que "&amp;IF(IFERROR(AND(W2660&lt;&gt;"",Y2660&lt;&gt;"",Y2660-W2660&gt;Resumen!$B$8),FALSE()),"Quento ","")&amp;IF(IFERROR(AND(X2660&lt;&gt;"",Y2660&lt;&gt;"",Y2660-X2660&gt;Resumen!$B$8),FALSE()),"Julicroc ","")&amp;"en este PDV"),"")</f>
        <v/>
      </c>
      <c r="AZ2660" s="22" t="str">
        <f aca="false">IF(COUNTIF('Plan Pehuamar - Lista'!$A$2:$A$167,A2660)&gt;0,"Sí","No")</f>
        <v>No</v>
      </c>
      <c r="BA2660" s="22" t="str">
        <f aca="false">IF(COUNTIF('Plan Combo 9+1'!$A$2:$A$226,A2660)&gt;0,"Sí","No")</f>
        <v>No</v>
      </c>
      <c r="BB2660" s="22" t="str">
        <f aca="false">IF(AH2660="","No",IF(BA2660="Sí",IF((AO2660-AH2660)&gt;Resumen!$B$6,"Sí","No"),IF((AO2660-AH2660)&gt;=Resumen!$B$132,"Sí","No")))</f>
        <v>No</v>
      </c>
      <c r="BC2660" s="22" t="str">
        <f aca="false">IF(AND(N2660="Sí",AL2660="Sí",AI2660=0),"Sí","No")</f>
        <v>No</v>
      </c>
      <c r="BD2660" s="22" t="str">
        <f aca="false">IF(COUNTIF('Plan 9+1 (con Pehuamar)'!$A$2:$A$227,A2660)&gt;0,"Sí","No")</f>
        <v>No</v>
      </c>
    </row>
    <row r="2661" customFormat="false" ht="15" hidden="false" customHeight="true" outlineLevel="0" collapsed="false">
      <c r="A2661" s="6" t="n">
        <v>201455</v>
      </c>
      <c r="B2661" s="6" t="n">
        <v>16</v>
      </c>
      <c r="C2661" s="6" t="n">
        <v>1605</v>
      </c>
      <c r="D2661" s="6" t="s">
        <v>398</v>
      </c>
      <c r="E2661" s="6" t="s">
        <v>2807</v>
      </c>
      <c r="F2661" s="6" t="s">
        <v>558</v>
      </c>
      <c r="G2661" s="6" t="s">
        <v>130</v>
      </c>
      <c r="H2661" s="6" t="s">
        <v>1715</v>
      </c>
      <c r="I2661" s="27" t="n">
        <v>0</v>
      </c>
      <c r="J2661" s="27" t="n">
        <v>0</v>
      </c>
      <c r="K2661" s="27" t="n">
        <v>3.8</v>
      </c>
      <c r="L2661" s="28" t="n">
        <f aca="false">I2661+J2661</f>
        <v>0</v>
      </c>
      <c r="M2661" s="28" t="n">
        <f aca="false">L2661+K2661</f>
        <v>3.8</v>
      </c>
      <c r="N2661" s="22" t="str">
        <f aca="false">IF(I2661&gt;0,"Sí","No")</f>
        <v>No</v>
      </c>
      <c r="O2661" s="22" t="str">
        <f aca="false">IF(J2661&gt;0,"Sí","No")</f>
        <v>No</v>
      </c>
      <c r="P2661" s="22" t="str">
        <f aca="false">IF(K2661&gt;0,"Sí","No")</f>
        <v>Sí</v>
      </c>
      <c r="Q2661" s="22" t="str">
        <f aca="false">IF(OR(I2661&gt;0,J2661&gt;0),"Sí","No")</f>
        <v>No</v>
      </c>
      <c r="R2661" s="27"/>
      <c r="S2661" s="27"/>
      <c r="T2661" s="27"/>
      <c r="U2661" s="27"/>
      <c r="V2661" s="27"/>
      <c r="W2661" s="12" t="str">
        <f aca="false">IF(AND(I2661&gt;0,R2661&gt;0),(S2661-R2661)/R2661,"")</f>
        <v/>
      </c>
      <c r="X2661" s="12" t="str">
        <f aca="false">IF(AND(J2661&gt;0,T2661&gt;0),(U2661-T2661)/T2661,"")</f>
        <v/>
      </c>
      <c r="Y2661" s="12" t="str">
        <f aca="false">IF(AND(K2661&gt;0,V2661&gt;0),(V2661-Resumen!$B$7)/Resumen!$B$7,"")</f>
        <v/>
      </c>
      <c r="Z2661" s="28" t="str">
        <f aca="false">IF(AND(K2661&gt;0,I2661&gt;0,V2661&gt;0,S2661&gt;0),V2661-S2661,"")</f>
        <v/>
      </c>
      <c r="AA2661" s="12" t="str">
        <f aca="false">IF(Z2661&lt;&gt;"",Z2661/S2661,"")</f>
        <v/>
      </c>
      <c r="AB2661" s="28" t="str">
        <f aca="false">IF(AND(K2661&gt;0,J2661&gt;0,V2661&gt;0,U2661&gt;0),V2661-U2661,"")</f>
        <v/>
      </c>
      <c r="AC2661" s="12" t="str">
        <f aca="false">IF(AB2661&lt;&gt;"",AB2661/U2661,"")</f>
        <v/>
      </c>
      <c r="AD2661" s="27" t="n">
        <v>0</v>
      </c>
      <c r="AE2661" s="27" t="n">
        <v>0</v>
      </c>
      <c r="AF2661" s="27" t="n">
        <v>0</v>
      </c>
      <c r="AG2661" s="28" t="n">
        <f aca="false">AD2661+AE2661+AF2661</f>
        <v>0</v>
      </c>
      <c r="AH2661" s="12" t="str">
        <f aca="false">IF(AG2661&gt;0,AD2661/AG2661,"")</f>
        <v/>
      </c>
      <c r="AI2661" s="27" t="n">
        <v>0</v>
      </c>
      <c r="AJ2661" s="27" t="n">
        <v>0</v>
      </c>
      <c r="AK2661" s="27" t="n">
        <v>0</v>
      </c>
      <c r="AL2661" s="22" t="str">
        <f aca="false">IF(OR(AJ2661&gt;0,AK2661&gt;0),"Sí","No")</f>
        <v>No</v>
      </c>
      <c r="AM2661" s="6"/>
      <c r="AN2661" s="6"/>
      <c r="AO2661" s="12" t="n">
        <f aca="false">IF(M2661&gt;0,K2661/M2661,"")</f>
        <v>1</v>
      </c>
      <c r="AP2661" s="22" t="str">
        <f aca="false">IF(M2661&gt;=Resumen!$B$5,"Alto","Bajo")</f>
        <v>Bajo</v>
      </c>
      <c r="AQ2661" s="22" t="str">
        <f aca="false">IF(AO2661&gt;=Resumen!$B$28,"Alto","Bajo")</f>
        <v>Alto</v>
      </c>
      <c r="AR2661" s="22" t="str">
        <f aca="false">AP2661&amp;" Potencial / "&amp;AQ2661&amp;" Share"</f>
        <v>Bajo Potencial / Alto Share</v>
      </c>
      <c r="AS2661" s="22" t="str">
        <f aca="false">IF(Q2661="Sí",IF(AO2661&gt;=Resumen!$B$29,"Alto","Bajo"),"")</f>
        <v/>
      </c>
      <c r="AT2661" s="22" t="str">
        <f aca="false">IF(AS2661&lt;&gt;"",AP2661&amp;" Potencial / "&amp;AS2661&amp;" Share","")</f>
        <v/>
      </c>
      <c r="AU2661" s="22" t="str">
        <f aca="false">IF(AH2661="","Sin dato",IF(AH2661-AO2661&gt;Resumen!$B$6,"Sobre-exhibido",IF(AO2661-AH2661&gt;Resumen!$B$6,"Sub-exhibido","En línea")))</f>
        <v>Sin dato</v>
      </c>
      <c r="AV2661" s="22" t="str">
        <f aca="false">IF(AT2661="","",IF(AT2661="Alto Potencial / Bajo Share",1,IF(AT2661="Alto Potencial / Alto Share",2,IF(AT2661="Bajo Potencial / Alto Share",3,4))))</f>
        <v/>
      </c>
      <c r="AW2661" s="22" t="str">
        <f aca="false">IF(Q2661="No","Sin competencia directa",IF(AV2661=1,"1 - Foco Conquista (Alto Pot / Bajo Share)",IF(AV2661=2,"2 - Foco Defensa (Alto Pot / Alto Share)",IF(AV2661=3,"3 - Monitoreo (Bajo Pot / Alto Share)","4 - Baja Prioridad (Bajo Pot / Bajo Share)"))))</f>
        <v>Sin competencia directa</v>
      </c>
      <c r="AX2661" s="12" t="str">
        <f aca="false">IF(OR(IFERROR(AND(W2661&lt;&gt;"",Y2661&lt;&gt;"",Y2661-W2661&gt;Resumen!$B$8),FALSE()),IFERROR(AND(X2661&lt;&gt;"",Y2661&lt;&gt;"",Y2661-X2661&gt;Resumen!$B$8),FALSE())),MAX(IF(IFERROR(AND(W2661&lt;&gt;"",Y2661&lt;&gt;"",Y2661-W2661&gt;Resumen!$B$8),FALSE()),Y2661-W2661,0),IF(IFERROR(AND(X2661&lt;&gt;"",Y2661&lt;&gt;"",Y2661-X2661&gt;Resumen!$B$8),FALSE()),Y2661-X2661,0)),"")</f>
        <v/>
      </c>
      <c r="AY2661" s="22" t="str">
        <f aca="false">IF(OR(IFERROR(AND(W2661&lt;&gt;"",Y2661&lt;&gt;"",Y2661-W2661&gt;Resumen!$B$8),FALSE()),IFERROR(AND(X2661&lt;&gt;"",Y2661&lt;&gt;"",Y2661-X2661&gt;Resumen!$B$8),FALSE())),TRIM("Lays tiene mayor markup que "&amp;IF(IFERROR(AND(W2661&lt;&gt;"",Y2661&lt;&gt;"",Y2661-W2661&gt;Resumen!$B$8),FALSE()),"Quento ","")&amp;IF(IFERROR(AND(X2661&lt;&gt;"",Y2661&lt;&gt;"",Y2661-X2661&gt;Resumen!$B$8),FALSE()),"Julicroc ","")&amp;"en este PDV"),"")</f>
        <v/>
      </c>
      <c r="AZ2661" s="22" t="str">
        <f aca="false">IF(COUNTIF('Plan Pehuamar - Lista'!$A$2:$A$167,A2661)&gt;0,"Sí","No")</f>
        <v>No</v>
      </c>
      <c r="BA2661" s="22" t="str">
        <f aca="false">IF(COUNTIF('Plan Combo 9+1'!$A$2:$A$226,A2661)&gt;0,"Sí","No")</f>
        <v>No</v>
      </c>
      <c r="BB2661" s="22" t="str">
        <f aca="false">IF(AH2661="","No",IF(BA2661="Sí",IF((AO2661-AH2661)&gt;Resumen!$B$6,"Sí","No"),IF((AO2661-AH2661)&gt;=Resumen!$B$132,"Sí","No")))</f>
        <v>No</v>
      </c>
      <c r="BC2661" s="22" t="str">
        <f aca="false">IF(AND(N2661="Sí",AL2661="Sí",AI2661=0),"Sí","No")</f>
        <v>No</v>
      </c>
      <c r="BD2661" s="22" t="str">
        <f aca="false">IF(COUNTIF('Plan 9+1 (con Pehuamar)'!$A$2:$A$227,A2661)&gt;0,"Sí","No")</f>
        <v>No</v>
      </c>
    </row>
    <row r="2662" customFormat="false" ht="15" hidden="false" customHeight="true" outlineLevel="0" collapsed="false">
      <c r="A2662" s="6" t="n">
        <v>201456</v>
      </c>
      <c r="B2662" s="6" t="n">
        <v>16</v>
      </c>
      <c r="C2662" s="6" t="n">
        <v>1605</v>
      </c>
      <c r="D2662" s="6" t="s">
        <v>398</v>
      </c>
      <c r="E2662" s="6" t="s">
        <v>2808</v>
      </c>
      <c r="F2662" s="6" t="s">
        <v>511</v>
      </c>
      <c r="G2662" s="6" t="s">
        <v>130</v>
      </c>
      <c r="H2662" s="6" t="s">
        <v>1715</v>
      </c>
      <c r="I2662" s="27" t="n">
        <v>0</v>
      </c>
      <c r="J2662" s="27" t="n">
        <v>0</v>
      </c>
      <c r="K2662" s="27" t="n">
        <v>1.6</v>
      </c>
      <c r="L2662" s="28" t="n">
        <f aca="false">I2662+J2662</f>
        <v>0</v>
      </c>
      <c r="M2662" s="28" t="n">
        <f aca="false">L2662+K2662</f>
        <v>1.6</v>
      </c>
      <c r="N2662" s="22" t="str">
        <f aca="false">IF(I2662&gt;0,"Sí","No")</f>
        <v>No</v>
      </c>
      <c r="O2662" s="22" t="str">
        <f aca="false">IF(J2662&gt;0,"Sí","No")</f>
        <v>No</v>
      </c>
      <c r="P2662" s="22" t="str">
        <f aca="false">IF(K2662&gt;0,"Sí","No")</f>
        <v>Sí</v>
      </c>
      <c r="Q2662" s="22" t="str">
        <f aca="false">IF(OR(I2662&gt;0,J2662&gt;0),"Sí","No")</f>
        <v>No</v>
      </c>
      <c r="R2662" s="27"/>
      <c r="S2662" s="27"/>
      <c r="T2662" s="27"/>
      <c r="U2662" s="27"/>
      <c r="V2662" s="27"/>
      <c r="W2662" s="12" t="str">
        <f aca="false">IF(AND(I2662&gt;0,R2662&gt;0),(S2662-R2662)/R2662,"")</f>
        <v/>
      </c>
      <c r="X2662" s="12" t="str">
        <f aca="false">IF(AND(J2662&gt;0,T2662&gt;0),(U2662-T2662)/T2662,"")</f>
        <v/>
      </c>
      <c r="Y2662" s="12" t="str">
        <f aca="false">IF(AND(K2662&gt;0,V2662&gt;0),(V2662-Resumen!$B$7)/Resumen!$B$7,"")</f>
        <v/>
      </c>
      <c r="Z2662" s="28" t="str">
        <f aca="false">IF(AND(K2662&gt;0,I2662&gt;0,V2662&gt;0,S2662&gt;0),V2662-S2662,"")</f>
        <v/>
      </c>
      <c r="AA2662" s="12" t="str">
        <f aca="false">IF(Z2662&lt;&gt;"",Z2662/S2662,"")</f>
        <v/>
      </c>
      <c r="AB2662" s="28" t="str">
        <f aca="false">IF(AND(K2662&gt;0,J2662&gt;0,V2662&gt;0,U2662&gt;0),V2662-U2662,"")</f>
        <v/>
      </c>
      <c r="AC2662" s="12" t="str">
        <f aca="false">IF(AB2662&lt;&gt;"",AB2662/U2662,"")</f>
        <v/>
      </c>
      <c r="AD2662" s="27" t="n">
        <v>0</v>
      </c>
      <c r="AE2662" s="27" t="n">
        <v>0</v>
      </c>
      <c r="AF2662" s="27" t="n">
        <v>0</v>
      </c>
      <c r="AG2662" s="28" t="n">
        <f aca="false">AD2662+AE2662+AF2662</f>
        <v>0</v>
      </c>
      <c r="AH2662" s="12" t="str">
        <f aca="false">IF(AG2662&gt;0,AD2662/AG2662,"")</f>
        <v/>
      </c>
      <c r="AI2662" s="27" t="n">
        <v>0</v>
      </c>
      <c r="AJ2662" s="27" t="n">
        <v>0</v>
      </c>
      <c r="AK2662" s="27" t="n">
        <v>0</v>
      </c>
      <c r="AL2662" s="22" t="str">
        <f aca="false">IF(OR(AJ2662&gt;0,AK2662&gt;0),"Sí","No")</f>
        <v>No</v>
      </c>
      <c r="AM2662" s="6"/>
      <c r="AN2662" s="6"/>
      <c r="AO2662" s="12" t="n">
        <f aca="false">IF(M2662&gt;0,K2662/M2662,"")</f>
        <v>1</v>
      </c>
      <c r="AP2662" s="22" t="str">
        <f aca="false">IF(M2662&gt;=Resumen!$B$5,"Alto","Bajo")</f>
        <v>Bajo</v>
      </c>
      <c r="AQ2662" s="22" t="str">
        <f aca="false">IF(AO2662&gt;=Resumen!$B$28,"Alto","Bajo")</f>
        <v>Alto</v>
      </c>
      <c r="AR2662" s="22" t="str">
        <f aca="false">AP2662&amp;" Potencial / "&amp;AQ2662&amp;" Share"</f>
        <v>Bajo Potencial / Alto Share</v>
      </c>
      <c r="AS2662" s="22" t="str">
        <f aca="false">IF(Q2662="Sí",IF(AO2662&gt;=Resumen!$B$29,"Alto","Bajo"),"")</f>
        <v/>
      </c>
      <c r="AT2662" s="22" t="str">
        <f aca="false">IF(AS2662&lt;&gt;"",AP2662&amp;" Potencial / "&amp;AS2662&amp;" Share","")</f>
        <v/>
      </c>
      <c r="AU2662" s="22" t="str">
        <f aca="false">IF(AH2662="","Sin dato",IF(AH2662-AO2662&gt;Resumen!$B$6,"Sobre-exhibido",IF(AO2662-AH2662&gt;Resumen!$B$6,"Sub-exhibido","En línea")))</f>
        <v>Sin dato</v>
      </c>
      <c r="AV2662" s="22" t="str">
        <f aca="false">IF(AT2662="","",IF(AT2662="Alto Potencial / Bajo Share",1,IF(AT2662="Alto Potencial / Alto Share",2,IF(AT2662="Bajo Potencial / Alto Share",3,4))))</f>
        <v/>
      </c>
      <c r="AW2662" s="22" t="str">
        <f aca="false">IF(Q2662="No","Sin competencia directa",IF(AV2662=1,"1 - Foco Conquista (Alto Pot / Bajo Share)",IF(AV2662=2,"2 - Foco Defensa (Alto Pot / Alto Share)",IF(AV2662=3,"3 - Monitoreo (Bajo Pot / Alto Share)","4 - Baja Prioridad (Bajo Pot / Bajo Share)"))))</f>
        <v>Sin competencia directa</v>
      </c>
      <c r="AX2662" s="12" t="str">
        <f aca="false">IF(OR(IFERROR(AND(W2662&lt;&gt;"",Y2662&lt;&gt;"",Y2662-W2662&gt;Resumen!$B$8),FALSE()),IFERROR(AND(X2662&lt;&gt;"",Y2662&lt;&gt;"",Y2662-X2662&gt;Resumen!$B$8),FALSE())),MAX(IF(IFERROR(AND(W2662&lt;&gt;"",Y2662&lt;&gt;"",Y2662-W2662&gt;Resumen!$B$8),FALSE()),Y2662-W2662,0),IF(IFERROR(AND(X2662&lt;&gt;"",Y2662&lt;&gt;"",Y2662-X2662&gt;Resumen!$B$8),FALSE()),Y2662-X2662,0)),"")</f>
        <v/>
      </c>
      <c r="AY2662" s="22" t="str">
        <f aca="false">IF(OR(IFERROR(AND(W2662&lt;&gt;"",Y2662&lt;&gt;"",Y2662-W2662&gt;Resumen!$B$8),FALSE()),IFERROR(AND(X2662&lt;&gt;"",Y2662&lt;&gt;"",Y2662-X2662&gt;Resumen!$B$8),FALSE())),TRIM("Lays tiene mayor markup que "&amp;IF(IFERROR(AND(W2662&lt;&gt;"",Y2662&lt;&gt;"",Y2662-W2662&gt;Resumen!$B$8),FALSE()),"Quento ","")&amp;IF(IFERROR(AND(X2662&lt;&gt;"",Y2662&lt;&gt;"",Y2662-X2662&gt;Resumen!$B$8),FALSE()),"Julicroc ","")&amp;"en este PDV"),"")</f>
        <v/>
      </c>
      <c r="AZ2662" s="22" t="str">
        <f aca="false">IF(COUNTIF('Plan Pehuamar - Lista'!$A$2:$A$167,A2662)&gt;0,"Sí","No")</f>
        <v>No</v>
      </c>
      <c r="BA2662" s="22" t="str">
        <f aca="false">IF(COUNTIF('Plan Combo 9+1'!$A$2:$A$226,A2662)&gt;0,"Sí","No")</f>
        <v>No</v>
      </c>
      <c r="BB2662" s="22" t="str">
        <f aca="false">IF(AH2662="","No",IF(BA2662="Sí",IF((AO2662-AH2662)&gt;Resumen!$B$6,"Sí","No"),IF((AO2662-AH2662)&gt;=Resumen!$B$132,"Sí","No")))</f>
        <v>No</v>
      </c>
      <c r="BC2662" s="22" t="str">
        <f aca="false">IF(AND(N2662="Sí",AL2662="Sí",AI2662=0),"Sí","No")</f>
        <v>No</v>
      </c>
      <c r="BD2662" s="22" t="str">
        <f aca="false">IF(COUNTIF('Plan 9+1 (con Pehuamar)'!$A$2:$A$227,A2662)&gt;0,"Sí","No")</f>
        <v>No</v>
      </c>
    </row>
    <row r="2663" customFormat="false" ht="15" hidden="false" customHeight="true" outlineLevel="0" collapsed="false">
      <c r="A2663" s="6" t="n">
        <v>201490</v>
      </c>
      <c r="B2663" s="6" t="n">
        <v>16</v>
      </c>
      <c r="C2663" s="6" t="n">
        <v>1605</v>
      </c>
      <c r="D2663" s="6" t="s">
        <v>398</v>
      </c>
      <c r="E2663" s="6" t="s">
        <v>2809</v>
      </c>
      <c r="F2663" s="6" t="s">
        <v>196</v>
      </c>
      <c r="G2663" s="6" t="s">
        <v>130</v>
      </c>
      <c r="H2663" s="6" t="s">
        <v>1715</v>
      </c>
      <c r="I2663" s="27" t="n">
        <v>10</v>
      </c>
      <c r="J2663" s="27" t="n">
        <v>15</v>
      </c>
      <c r="K2663" s="27" t="n">
        <v>8</v>
      </c>
      <c r="L2663" s="28" t="n">
        <f aca="false">I2663+J2663</f>
        <v>25</v>
      </c>
      <c r="M2663" s="28" t="n">
        <f aca="false">L2663+K2663</f>
        <v>33</v>
      </c>
      <c r="N2663" s="22" t="str">
        <f aca="false">IF(I2663&gt;0,"Sí","No")</f>
        <v>Sí</v>
      </c>
      <c r="O2663" s="22" t="str">
        <f aca="false">IF(J2663&gt;0,"Sí","No")</f>
        <v>Sí</v>
      </c>
      <c r="P2663" s="22" t="str">
        <f aca="false">IF(K2663&gt;0,"Sí","No")</f>
        <v>Sí</v>
      </c>
      <c r="Q2663" s="22" t="str">
        <f aca="false">IF(OR(I2663&gt;0,J2663&gt;0),"Sí","No")</f>
        <v>Sí</v>
      </c>
      <c r="R2663" s="27" t="n">
        <v>1750</v>
      </c>
      <c r="S2663" s="27" t="n">
        <v>2500</v>
      </c>
      <c r="T2663" s="27" t="n">
        <v>1200</v>
      </c>
      <c r="U2663" s="27" t="n">
        <v>2000</v>
      </c>
      <c r="V2663" s="27" t="n">
        <v>3500</v>
      </c>
      <c r="W2663" s="12" t="n">
        <f aca="false">IF(AND(I2663&gt;0,R2663&gt;0),(S2663-R2663)/R2663,"")</f>
        <v>0.428571428571429</v>
      </c>
      <c r="X2663" s="12" t="n">
        <f aca="false">IF(AND(J2663&gt;0,T2663&gt;0),(U2663-T2663)/T2663,"")</f>
        <v>0.666666666666667</v>
      </c>
      <c r="Y2663" s="12" t="n">
        <f aca="false">IF(AND(K2663&gt;0,V2663&gt;0),(V2663-Resumen!$B$7)/Resumen!$B$7,"")</f>
        <v>0.4</v>
      </c>
      <c r="Z2663" s="28" t="n">
        <f aca="false">IF(AND(K2663&gt;0,I2663&gt;0,V2663&gt;0,S2663&gt;0),V2663-S2663,"")</f>
        <v>1000</v>
      </c>
      <c r="AA2663" s="12" t="n">
        <f aca="false">IF(Z2663&lt;&gt;"",Z2663/S2663,"")</f>
        <v>0.4</v>
      </c>
      <c r="AB2663" s="28" t="n">
        <f aca="false">IF(AND(K2663&gt;0,J2663&gt;0,V2663&gt;0,U2663&gt;0),V2663-U2663,"")</f>
        <v>1500</v>
      </c>
      <c r="AC2663" s="12" t="n">
        <f aca="false">IF(AB2663&lt;&gt;"",AB2663/U2663,"")</f>
        <v>0.75</v>
      </c>
      <c r="AD2663" s="27" t="n">
        <v>2</v>
      </c>
      <c r="AE2663" s="27" t="n">
        <v>2</v>
      </c>
      <c r="AF2663" s="27" t="n">
        <v>3</v>
      </c>
      <c r="AG2663" s="28" t="n">
        <f aca="false">AD2663+AE2663+AF2663</f>
        <v>7</v>
      </c>
      <c r="AH2663" s="12" t="n">
        <f aca="false">IF(AG2663&gt;0,AD2663/AG2663,"")</f>
        <v>0.285714285714286</v>
      </c>
      <c r="AI2663" s="27" t="n">
        <v>1</v>
      </c>
      <c r="AJ2663" s="27" t="n">
        <v>0</v>
      </c>
      <c r="AK2663" s="27" t="n">
        <v>0</v>
      </c>
      <c r="AL2663" s="22" t="str">
        <f aca="false">IF(OR(AJ2663&gt;0,AK2663&gt;0),"Sí","No")</f>
        <v>No</v>
      </c>
      <c r="AM2663" s="6" t="s">
        <v>198</v>
      </c>
      <c r="AN2663" s="6" t="s">
        <v>198</v>
      </c>
      <c r="AO2663" s="12" t="n">
        <f aca="false">IF(M2663&gt;0,K2663/M2663,"")</f>
        <v>0.242424242424242</v>
      </c>
      <c r="AP2663" s="22" t="str">
        <f aca="false">IF(M2663&gt;=Resumen!$B$5,"Alto","Bajo")</f>
        <v>Bajo</v>
      </c>
      <c r="AQ2663" s="22" t="str">
        <f aca="false">IF(AO2663&gt;=Resumen!$B$28,"Alto","Bajo")</f>
        <v>Bajo</v>
      </c>
      <c r="AR2663" s="22" t="str">
        <f aca="false">AP2663&amp;" Potencial / "&amp;AQ2663&amp;" Share"</f>
        <v>Bajo Potencial / Bajo Share</v>
      </c>
      <c r="AS2663" s="22" t="str">
        <f aca="false">IF(Q2663="Sí",IF(AO2663&gt;=Resumen!$B$29,"Alto","Bajo"),"")</f>
        <v>Bajo</v>
      </c>
      <c r="AT2663" s="22" t="str">
        <f aca="false">IF(AS2663&lt;&gt;"",AP2663&amp;" Potencial / "&amp;AS2663&amp;" Share","")</f>
        <v>Bajo Potencial / Bajo Share</v>
      </c>
      <c r="AU2663" s="22" t="str">
        <f aca="false">IF(AH2663="","Sin dato",IF(AH2663-AO2663&gt;Resumen!$B$6,"Sobre-exhibido",IF(AO2663-AH2663&gt;Resumen!$B$6,"Sub-exhibido","En línea")))</f>
        <v>En línea</v>
      </c>
      <c r="AV2663" s="22" t="n">
        <f aca="false">IF(AT2663="","",IF(AT2663="Alto Potencial / Bajo Share",1,IF(AT2663="Alto Potencial / Alto Share",2,IF(AT2663="Bajo Potencial / Alto Share",3,4))))</f>
        <v>4</v>
      </c>
      <c r="AW2663" s="22" t="str">
        <f aca="false">IF(Q2663="No","Sin competencia directa",IF(AV2663=1,"1 - Foco Conquista (Alto Pot / Bajo Share)",IF(AV2663=2,"2 - Foco Defensa (Alto Pot / Alto Share)",IF(AV2663=3,"3 - Monitoreo (Bajo Pot / Alto Share)","4 - Baja Prioridad (Bajo Pot / Bajo Share)"))))</f>
        <v>4 - Baja Prioridad (Bajo Pot / Bajo Share)</v>
      </c>
      <c r="AX2663" s="12" t="str">
        <f aca="false">IF(OR(IFERROR(AND(W2663&lt;&gt;"",Y2663&lt;&gt;"",Y2663-W2663&gt;Resumen!$B$8),FALSE()),IFERROR(AND(X2663&lt;&gt;"",Y2663&lt;&gt;"",Y2663-X2663&gt;Resumen!$B$8),FALSE())),MAX(IF(IFERROR(AND(W2663&lt;&gt;"",Y2663&lt;&gt;"",Y2663-W2663&gt;Resumen!$B$8),FALSE()),Y2663-W2663,0),IF(IFERROR(AND(X2663&lt;&gt;"",Y2663&lt;&gt;"",Y2663-X2663&gt;Resumen!$B$8),FALSE()),Y2663-X2663,0)),"")</f>
        <v/>
      </c>
      <c r="AY2663" s="22" t="str">
        <f aca="false">IF(OR(IFERROR(AND(W2663&lt;&gt;"",Y2663&lt;&gt;"",Y2663-W2663&gt;Resumen!$B$8),FALSE()),IFERROR(AND(X2663&lt;&gt;"",Y2663&lt;&gt;"",Y2663-X2663&gt;Resumen!$B$8),FALSE())),TRIM("Lays tiene mayor markup que "&amp;IF(IFERROR(AND(W2663&lt;&gt;"",Y2663&lt;&gt;"",Y2663-W2663&gt;Resumen!$B$8),FALSE()),"Quento ","")&amp;IF(IFERROR(AND(X2663&lt;&gt;"",Y2663&lt;&gt;"",Y2663-X2663&gt;Resumen!$B$8),FALSE()),"Julicroc ","")&amp;"en este PDV"),"")</f>
        <v/>
      </c>
      <c r="AZ2663" s="22" t="str">
        <f aca="false">IF(COUNTIF('Plan Pehuamar - Lista'!$A$2:$A$167,A2663)&gt;0,"Sí","No")</f>
        <v>No</v>
      </c>
      <c r="BA2663" s="22" t="str">
        <f aca="false">IF(COUNTIF('Plan Combo 9+1'!$A$2:$A$226,A2663)&gt;0,"Sí","No")</f>
        <v>No</v>
      </c>
      <c r="BB2663" s="22" t="str">
        <f aca="false">IF(AH2663="","No",IF(BA2663="Sí",IF((AO2663-AH2663)&gt;Resumen!$B$6,"Sí","No"),IF((AO2663-AH2663)&gt;=Resumen!$B$132,"Sí","No")))</f>
        <v>No</v>
      </c>
      <c r="BC2663" s="22" t="str">
        <f aca="false">IF(AND(N2663="Sí",AL2663="Sí",AI2663=0),"Sí","No")</f>
        <v>No</v>
      </c>
      <c r="BD2663" s="22" t="str">
        <f aca="false">IF(COUNTIF('Plan 9+1 (con Pehuamar)'!$A$2:$A$227,A2663)&gt;0,"Sí","No")</f>
        <v>No</v>
      </c>
    </row>
    <row r="2664" customFormat="false" ht="15" hidden="false" customHeight="true" outlineLevel="0" collapsed="false">
      <c r="A2664" s="6" t="n">
        <v>201504</v>
      </c>
      <c r="B2664" s="6" t="n">
        <v>16</v>
      </c>
      <c r="C2664" s="6" t="n">
        <v>1605</v>
      </c>
      <c r="D2664" s="6" t="s">
        <v>398</v>
      </c>
      <c r="E2664" s="6" t="s">
        <v>2810</v>
      </c>
      <c r="F2664" s="6" t="s">
        <v>196</v>
      </c>
      <c r="G2664" s="6" t="s">
        <v>130</v>
      </c>
      <c r="H2664" s="6" t="s">
        <v>1715</v>
      </c>
      <c r="I2664" s="27" t="n">
        <v>10</v>
      </c>
      <c r="J2664" s="27" t="n">
        <v>20</v>
      </c>
      <c r="K2664" s="27" t="n">
        <v>8</v>
      </c>
      <c r="L2664" s="28" t="n">
        <f aca="false">I2664+J2664</f>
        <v>30</v>
      </c>
      <c r="M2664" s="28" t="n">
        <f aca="false">L2664+K2664</f>
        <v>38</v>
      </c>
      <c r="N2664" s="22" t="str">
        <f aca="false">IF(I2664&gt;0,"Sí","No")</f>
        <v>Sí</v>
      </c>
      <c r="O2664" s="22" t="str">
        <f aca="false">IF(J2664&gt;0,"Sí","No")</f>
        <v>Sí</v>
      </c>
      <c r="P2664" s="22" t="str">
        <f aca="false">IF(K2664&gt;0,"Sí","No")</f>
        <v>Sí</v>
      </c>
      <c r="Q2664" s="22" t="str">
        <f aca="false">IF(OR(I2664&gt;0,J2664&gt;0),"Sí","No")</f>
        <v>Sí</v>
      </c>
      <c r="R2664" s="27" t="n">
        <v>1750</v>
      </c>
      <c r="S2664" s="27" t="n">
        <v>2500</v>
      </c>
      <c r="T2664" s="27" t="n">
        <v>1200</v>
      </c>
      <c r="U2664" s="27" t="n">
        <v>2000</v>
      </c>
      <c r="V2664" s="27" t="n">
        <v>3500</v>
      </c>
      <c r="W2664" s="12" t="n">
        <f aca="false">IF(AND(I2664&gt;0,R2664&gt;0),(S2664-R2664)/R2664,"")</f>
        <v>0.428571428571429</v>
      </c>
      <c r="X2664" s="12" t="n">
        <f aca="false">IF(AND(J2664&gt;0,T2664&gt;0),(U2664-T2664)/T2664,"")</f>
        <v>0.666666666666667</v>
      </c>
      <c r="Y2664" s="12" t="n">
        <f aca="false">IF(AND(K2664&gt;0,V2664&gt;0),(V2664-Resumen!$B$7)/Resumen!$B$7,"")</f>
        <v>0.4</v>
      </c>
      <c r="Z2664" s="28" t="n">
        <f aca="false">IF(AND(K2664&gt;0,I2664&gt;0,V2664&gt;0,S2664&gt;0),V2664-S2664,"")</f>
        <v>1000</v>
      </c>
      <c r="AA2664" s="12" t="n">
        <f aca="false">IF(Z2664&lt;&gt;"",Z2664/S2664,"")</f>
        <v>0.4</v>
      </c>
      <c r="AB2664" s="28" t="n">
        <f aca="false">IF(AND(K2664&gt;0,J2664&gt;0,V2664&gt;0,U2664&gt;0),V2664-U2664,"")</f>
        <v>1500</v>
      </c>
      <c r="AC2664" s="12" t="n">
        <f aca="false">IF(AB2664&lt;&gt;"",AB2664/U2664,"")</f>
        <v>0.75</v>
      </c>
      <c r="AD2664" s="27" t="n">
        <v>2</v>
      </c>
      <c r="AE2664" s="27" t="n">
        <v>2</v>
      </c>
      <c r="AF2664" s="27" t="n">
        <v>4</v>
      </c>
      <c r="AG2664" s="28" t="n">
        <f aca="false">AD2664+AE2664+AF2664</f>
        <v>8</v>
      </c>
      <c r="AH2664" s="12" t="n">
        <f aca="false">IF(AG2664&gt;0,AD2664/AG2664,"")</f>
        <v>0.25</v>
      </c>
      <c r="AI2664" s="27" t="n">
        <v>1</v>
      </c>
      <c r="AJ2664" s="27" t="n">
        <v>0</v>
      </c>
      <c r="AK2664" s="27" t="n">
        <v>1</v>
      </c>
      <c r="AL2664" s="22" t="str">
        <f aca="false">IF(OR(AJ2664&gt;0,AK2664&gt;0),"Sí","No")</f>
        <v>Sí</v>
      </c>
      <c r="AM2664" s="6" t="s">
        <v>198</v>
      </c>
      <c r="AN2664" s="6" t="s">
        <v>198</v>
      </c>
      <c r="AO2664" s="12" t="n">
        <f aca="false">IF(M2664&gt;0,K2664/M2664,"")</f>
        <v>0.210526315789474</v>
      </c>
      <c r="AP2664" s="22" t="str">
        <f aca="false">IF(M2664&gt;=Resumen!$B$5,"Alto","Bajo")</f>
        <v>Bajo</v>
      </c>
      <c r="AQ2664" s="22" t="str">
        <f aca="false">IF(AO2664&gt;=Resumen!$B$28,"Alto","Bajo")</f>
        <v>Bajo</v>
      </c>
      <c r="AR2664" s="22" t="str">
        <f aca="false">AP2664&amp;" Potencial / "&amp;AQ2664&amp;" Share"</f>
        <v>Bajo Potencial / Bajo Share</v>
      </c>
      <c r="AS2664" s="22" t="str">
        <f aca="false">IF(Q2664="Sí",IF(AO2664&gt;=Resumen!$B$29,"Alto","Bajo"),"")</f>
        <v>Bajo</v>
      </c>
      <c r="AT2664" s="22" t="str">
        <f aca="false">IF(AS2664&lt;&gt;"",AP2664&amp;" Potencial / "&amp;AS2664&amp;" Share","")</f>
        <v>Bajo Potencial / Bajo Share</v>
      </c>
      <c r="AU2664" s="22" t="str">
        <f aca="false">IF(AH2664="","Sin dato",IF(AH2664-AO2664&gt;Resumen!$B$6,"Sobre-exhibido",IF(AO2664-AH2664&gt;Resumen!$B$6,"Sub-exhibido","En línea")))</f>
        <v>En línea</v>
      </c>
      <c r="AV2664" s="22" t="n">
        <f aca="false">IF(AT2664="","",IF(AT2664="Alto Potencial / Bajo Share",1,IF(AT2664="Alto Potencial / Alto Share",2,IF(AT2664="Bajo Potencial / Alto Share",3,4))))</f>
        <v>4</v>
      </c>
      <c r="AW2664" s="22" t="str">
        <f aca="false">IF(Q2664="No","Sin competencia directa",IF(AV2664=1,"1 - Foco Conquista (Alto Pot / Bajo Share)",IF(AV2664=2,"2 - Foco Defensa (Alto Pot / Alto Share)",IF(AV2664=3,"3 - Monitoreo (Bajo Pot / Alto Share)","4 - Baja Prioridad (Bajo Pot / Bajo Share)"))))</f>
        <v>4 - Baja Prioridad (Bajo Pot / Bajo Share)</v>
      </c>
      <c r="AX2664" s="12" t="str">
        <f aca="false">IF(OR(IFERROR(AND(W2664&lt;&gt;"",Y2664&lt;&gt;"",Y2664-W2664&gt;Resumen!$B$8),FALSE()),IFERROR(AND(X2664&lt;&gt;"",Y2664&lt;&gt;"",Y2664-X2664&gt;Resumen!$B$8),FALSE())),MAX(IF(IFERROR(AND(W2664&lt;&gt;"",Y2664&lt;&gt;"",Y2664-W2664&gt;Resumen!$B$8),FALSE()),Y2664-W2664,0),IF(IFERROR(AND(X2664&lt;&gt;"",Y2664&lt;&gt;"",Y2664-X2664&gt;Resumen!$B$8),FALSE()),Y2664-X2664,0)),"")</f>
        <v/>
      </c>
      <c r="AY2664" s="22" t="str">
        <f aca="false">IF(OR(IFERROR(AND(W2664&lt;&gt;"",Y2664&lt;&gt;"",Y2664-W2664&gt;Resumen!$B$8),FALSE()),IFERROR(AND(X2664&lt;&gt;"",Y2664&lt;&gt;"",Y2664-X2664&gt;Resumen!$B$8),FALSE())),TRIM("Lays tiene mayor markup que "&amp;IF(IFERROR(AND(W2664&lt;&gt;"",Y2664&lt;&gt;"",Y2664-W2664&gt;Resumen!$B$8),FALSE()),"Quento ","")&amp;IF(IFERROR(AND(X2664&lt;&gt;"",Y2664&lt;&gt;"",Y2664-X2664&gt;Resumen!$B$8),FALSE()),"Julicroc ","")&amp;"en este PDV"),"")</f>
        <v/>
      </c>
      <c r="AZ2664" s="22" t="str">
        <f aca="false">IF(COUNTIF('Plan Pehuamar - Lista'!$A$2:$A$167,A2664)&gt;0,"Sí","No")</f>
        <v>No</v>
      </c>
      <c r="BA2664" s="22" t="str">
        <f aca="false">IF(COUNTIF('Plan Combo 9+1'!$A$2:$A$226,A2664)&gt;0,"Sí","No")</f>
        <v>No</v>
      </c>
      <c r="BB2664" s="22" t="str">
        <f aca="false">IF(AH2664="","No",IF(BA2664="Sí",IF((AO2664-AH2664)&gt;Resumen!$B$6,"Sí","No"),IF((AO2664-AH2664)&gt;=Resumen!$B$132,"Sí","No")))</f>
        <v>No</v>
      </c>
      <c r="BC2664" s="22" t="str">
        <f aca="false">IF(AND(N2664="Sí",AL2664="Sí",AI2664=0),"Sí","No")</f>
        <v>No</v>
      </c>
      <c r="BD2664" s="22" t="str">
        <f aca="false">IF(COUNTIF('Plan 9+1 (con Pehuamar)'!$A$2:$A$227,A2664)&gt;0,"Sí","No")</f>
        <v>No</v>
      </c>
    </row>
    <row r="2665" customFormat="false" ht="15" hidden="false" customHeight="true" outlineLevel="0" collapsed="false">
      <c r="A2665" s="6" t="n">
        <v>201620</v>
      </c>
      <c r="B2665" s="6" t="n">
        <v>16</v>
      </c>
      <c r="C2665" s="6" t="n">
        <v>1605</v>
      </c>
      <c r="D2665" s="6" t="s">
        <v>398</v>
      </c>
      <c r="E2665" s="6" t="s">
        <v>2811</v>
      </c>
      <c r="F2665" s="6" t="s">
        <v>196</v>
      </c>
      <c r="G2665" s="6" t="s">
        <v>130</v>
      </c>
      <c r="H2665" s="6" t="s">
        <v>1715</v>
      </c>
      <c r="I2665" s="27" t="n">
        <v>0</v>
      </c>
      <c r="J2665" s="27" t="n">
        <v>0</v>
      </c>
      <c r="K2665" s="27" t="n">
        <v>0.4</v>
      </c>
      <c r="L2665" s="28" t="n">
        <f aca="false">I2665+J2665</f>
        <v>0</v>
      </c>
      <c r="M2665" s="28" t="n">
        <f aca="false">L2665+K2665</f>
        <v>0.4</v>
      </c>
      <c r="N2665" s="22" t="str">
        <f aca="false">IF(I2665&gt;0,"Sí","No")</f>
        <v>No</v>
      </c>
      <c r="O2665" s="22" t="str">
        <f aca="false">IF(J2665&gt;0,"Sí","No")</f>
        <v>No</v>
      </c>
      <c r="P2665" s="22" t="str">
        <f aca="false">IF(K2665&gt;0,"Sí","No")</f>
        <v>Sí</v>
      </c>
      <c r="Q2665" s="22" t="str">
        <f aca="false">IF(OR(I2665&gt;0,J2665&gt;0),"Sí","No")</f>
        <v>No</v>
      </c>
      <c r="R2665" s="27"/>
      <c r="S2665" s="27"/>
      <c r="T2665" s="27"/>
      <c r="U2665" s="27"/>
      <c r="V2665" s="27"/>
      <c r="W2665" s="12" t="str">
        <f aca="false">IF(AND(I2665&gt;0,R2665&gt;0),(S2665-R2665)/R2665,"")</f>
        <v/>
      </c>
      <c r="X2665" s="12" t="str">
        <f aca="false">IF(AND(J2665&gt;0,T2665&gt;0),(U2665-T2665)/T2665,"")</f>
        <v/>
      </c>
      <c r="Y2665" s="12" t="str">
        <f aca="false">IF(AND(K2665&gt;0,V2665&gt;0),(V2665-Resumen!$B$7)/Resumen!$B$7,"")</f>
        <v/>
      </c>
      <c r="Z2665" s="28" t="str">
        <f aca="false">IF(AND(K2665&gt;0,I2665&gt;0,V2665&gt;0,S2665&gt;0),V2665-S2665,"")</f>
        <v/>
      </c>
      <c r="AA2665" s="12" t="str">
        <f aca="false">IF(Z2665&lt;&gt;"",Z2665/S2665,"")</f>
        <v/>
      </c>
      <c r="AB2665" s="28" t="str">
        <f aca="false">IF(AND(K2665&gt;0,J2665&gt;0,V2665&gt;0,U2665&gt;0),V2665-U2665,"")</f>
        <v/>
      </c>
      <c r="AC2665" s="12" t="str">
        <f aca="false">IF(AB2665&lt;&gt;"",AB2665/U2665,"")</f>
        <v/>
      </c>
      <c r="AD2665" s="27" t="n">
        <v>0</v>
      </c>
      <c r="AE2665" s="27" t="n">
        <v>0</v>
      </c>
      <c r="AF2665" s="27" t="n">
        <v>0</v>
      </c>
      <c r="AG2665" s="28" t="n">
        <f aca="false">AD2665+AE2665+AF2665</f>
        <v>0</v>
      </c>
      <c r="AH2665" s="12" t="str">
        <f aca="false">IF(AG2665&gt;0,AD2665/AG2665,"")</f>
        <v/>
      </c>
      <c r="AI2665" s="27" t="n">
        <v>0</v>
      </c>
      <c r="AJ2665" s="27" t="n">
        <v>0</v>
      </c>
      <c r="AK2665" s="27" t="n">
        <v>0</v>
      </c>
      <c r="AL2665" s="22" t="str">
        <f aca="false">IF(OR(AJ2665&gt;0,AK2665&gt;0),"Sí","No")</f>
        <v>No</v>
      </c>
      <c r="AM2665" s="6"/>
      <c r="AN2665" s="6"/>
      <c r="AO2665" s="12" t="n">
        <f aca="false">IF(M2665&gt;0,K2665/M2665,"")</f>
        <v>1</v>
      </c>
      <c r="AP2665" s="22" t="str">
        <f aca="false">IF(M2665&gt;=Resumen!$B$5,"Alto","Bajo")</f>
        <v>Bajo</v>
      </c>
      <c r="AQ2665" s="22" t="str">
        <f aca="false">IF(AO2665&gt;=Resumen!$B$28,"Alto","Bajo")</f>
        <v>Alto</v>
      </c>
      <c r="AR2665" s="22" t="str">
        <f aca="false">AP2665&amp;" Potencial / "&amp;AQ2665&amp;" Share"</f>
        <v>Bajo Potencial / Alto Share</v>
      </c>
      <c r="AS2665" s="22" t="str">
        <f aca="false">IF(Q2665="Sí",IF(AO2665&gt;=Resumen!$B$29,"Alto","Bajo"),"")</f>
        <v/>
      </c>
      <c r="AT2665" s="22" t="str">
        <f aca="false">IF(AS2665&lt;&gt;"",AP2665&amp;" Potencial / "&amp;AS2665&amp;" Share","")</f>
        <v/>
      </c>
      <c r="AU2665" s="22" t="str">
        <f aca="false">IF(AH2665="","Sin dato",IF(AH2665-AO2665&gt;Resumen!$B$6,"Sobre-exhibido",IF(AO2665-AH2665&gt;Resumen!$B$6,"Sub-exhibido","En línea")))</f>
        <v>Sin dato</v>
      </c>
      <c r="AV2665" s="22" t="str">
        <f aca="false">IF(AT2665="","",IF(AT2665="Alto Potencial / Bajo Share",1,IF(AT2665="Alto Potencial / Alto Share",2,IF(AT2665="Bajo Potencial / Alto Share",3,4))))</f>
        <v/>
      </c>
      <c r="AW2665" s="22" t="str">
        <f aca="false">IF(Q2665="No","Sin competencia directa",IF(AV2665=1,"1 - Foco Conquista (Alto Pot / Bajo Share)",IF(AV2665=2,"2 - Foco Defensa (Alto Pot / Alto Share)",IF(AV2665=3,"3 - Monitoreo (Bajo Pot / Alto Share)","4 - Baja Prioridad (Bajo Pot / Bajo Share)"))))</f>
        <v>Sin competencia directa</v>
      </c>
      <c r="AX2665" s="12" t="str">
        <f aca="false">IF(OR(IFERROR(AND(W2665&lt;&gt;"",Y2665&lt;&gt;"",Y2665-W2665&gt;Resumen!$B$8),FALSE()),IFERROR(AND(X2665&lt;&gt;"",Y2665&lt;&gt;"",Y2665-X2665&gt;Resumen!$B$8),FALSE())),MAX(IF(IFERROR(AND(W2665&lt;&gt;"",Y2665&lt;&gt;"",Y2665-W2665&gt;Resumen!$B$8),FALSE()),Y2665-W2665,0),IF(IFERROR(AND(X2665&lt;&gt;"",Y2665&lt;&gt;"",Y2665-X2665&gt;Resumen!$B$8),FALSE()),Y2665-X2665,0)),"")</f>
        <v/>
      </c>
      <c r="AY2665" s="22" t="str">
        <f aca="false">IF(OR(IFERROR(AND(W2665&lt;&gt;"",Y2665&lt;&gt;"",Y2665-W2665&gt;Resumen!$B$8),FALSE()),IFERROR(AND(X2665&lt;&gt;"",Y2665&lt;&gt;"",Y2665-X2665&gt;Resumen!$B$8),FALSE())),TRIM("Lays tiene mayor markup que "&amp;IF(IFERROR(AND(W2665&lt;&gt;"",Y2665&lt;&gt;"",Y2665-W2665&gt;Resumen!$B$8),FALSE()),"Quento ","")&amp;IF(IFERROR(AND(X2665&lt;&gt;"",Y2665&lt;&gt;"",Y2665-X2665&gt;Resumen!$B$8),FALSE()),"Julicroc ","")&amp;"en este PDV"),"")</f>
        <v/>
      </c>
      <c r="AZ2665" s="22" t="str">
        <f aca="false">IF(COUNTIF('Plan Pehuamar - Lista'!$A$2:$A$167,A2665)&gt;0,"Sí","No")</f>
        <v>No</v>
      </c>
      <c r="BA2665" s="22" t="str">
        <f aca="false">IF(COUNTIF('Plan Combo 9+1'!$A$2:$A$226,A2665)&gt;0,"Sí","No")</f>
        <v>No</v>
      </c>
      <c r="BB2665" s="22" t="str">
        <f aca="false">IF(AH2665="","No",IF(BA2665="Sí",IF((AO2665-AH2665)&gt;Resumen!$B$6,"Sí","No"),IF((AO2665-AH2665)&gt;=Resumen!$B$132,"Sí","No")))</f>
        <v>No</v>
      </c>
      <c r="BC2665" s="22" t="str">
        <f aca="false">IF(AND(N2665="Sí",AL2665="Sí",AI2665=0),"Sí","No")</f>
        <v>No</v>
      </c>
      <c r="BD2665" s="22" t="str">
        <f aca="false">IF(COUNTIF('Plan 9+1 (con Pehuamar)'!$A$2:$A$227,A2665)&gt;0,"Sí","No")</f>
        <v>No</v>
      </c>
    </row>
    <row r="2666" customFormat="false" ht="15" hidden="false" customHeight="true" outlineLevel="0" collapsed="false">
      <c r="A2666" s="6" t="n">
        <v>201645</v>
      </c>
      <c r="B2666" s="6" t="n">
        <v>16</v>
      </c>
      <c r="C2666" s="6" t="n">
        <v>1605</v>
      </c>
      <c r="D2666" s="6" t="s">
        <v>398</v>
      </c>
      <c r="E2666" s="6" t="s">
        <v>2812</v>
      </c>
      <c r="F2666" s="6" t="s">
        <v>196</v>
      </c>
      <c r="G2666" s="6" t="s">
        <v>130</v>
      </c>
      <c r="H2666" s="6" t="s">
        <v>1715</v>
      </c>
      <c r="I2666" s="27" t="n">
        <v>0</v>
      </c>
      <c r="J2666" s="27" t="n">
        <v>0</v>
      </c>
      <c r="K2666" s="27" t="n">
        <v>0.8</v>
      </c>
      <c r="L2666" s="28" t="n">
        <f aca="false">I2666+J2666</f>
        <v>0</v>
      </c>
      <c r="M2666" s="28" t="n">
        <f aca="false">L2666+K2666</f>
        <v>0.8</v>
      </c>
      <c r="N2666" s="22" t="str">
        <f aca="false">IF(I2666&gt;0,"Sí","No")</f>
        <v>No</v>
      </c>
      <c r="O2666" s="22" t="str">
        <f aca="false">IF(J2666&gt;0,"Sí","No")</f>
        <v>No</v>
      </c>
      <c r="P2666" s="22" t="str">
        <f aca="false">IF(K2666&gt;0,"Sí","No")</f>
        <v>Sí</v>
      </c>
      <c r="Q2666" s="22" t="str">
        <f aca="false">IF(OR(I2666&gt;0,J2666&gt;0),"Sí","No")</f>
        <v>No</v>
      </c>
      <c r="R2666" s="27"/>
      <c r="S2666" s="27"/>
      <c r="T2666" s="27"/>
      <c r="U2666" s="27"/>
      <c r="V2666" s="27"/>
      <c r="W2666" s="12" t="str">
        <f aca="false">IF(AND(I2666&gt;0,R2666&gt;0),(S2666-R2666)/R2666,"")</f>
        <v/>
      </c>
      <c r="X2666" s="12" t="str">
        <f aca="false">IF(AND(J2666&gt;0,T2666&gt;0),(U2666-T2666)/T2666,"")</f>
        <v/>
      </c>
      <c r="Y2666" s="12" t="str">
        <f aca="false">IF(AND(K2666&gt;0,V2666&gt;0),(V2666-Resumen!$B$7)/Resumen!$B$7,"")</f>
        <v/>
      </c>
      <c r="Z2666" s="28" t="str">
        <f aca="false">IF(AND(K2666&gt;0,I2666&gt;0,V2666&gt;0,S2666&gt;0),V2666-S2666,"")</f>
        <v/>
      </c>
      <c r="AA2666" s="12" t="str">
        <f aca="false">IF(Z2666&lt;&gt;"",Z2666/S2666,"")</f>
        <v/>
      </c>
      <c r="AB2666" s="28" t="str">
        <f aca="false">IF(AND(K2666&gt;0,J2666&gt;0,V2666&gt;0,U2666&gt;0),V2666-U2666,"")</f>
        <v/>
      </c>
      <c r="AC2666" s="12" t="str">
        <f aca="false">IF(AB2666&lt;&gt;"",AB2666/U2666,"")</f>
        <v/>
      </c>
      <c r="AD2666" s="27" t="n">
        <v>0</v>
      </c>
      <c r="AE2666" s="27" t="n">
        <v>0</v>
      </c>
      <c r="AF2666" s="27" t="n">
        <v>0</v>
      </c>
      <c r="AG2666" s="28" t="n">
        <f aca="false">AD2666+AE2666+AF2666</f>
        <v>0</v>
      </c>
      <c r="AH2666" s="12" t="str">
        <f aca="false">IF(AG2666&gt;0,AD2666/AG2666,"")</f>
        <v/>
      </c>
      <c r="AI2666" s="27" t="n">
        <v>0</v>
      </c>
      <c r="AJ2666" s="27" t="n">
        <v>0</v>
      </c>
      <c r="AK2666" s="27" t="n">
        <v>0</v>
      </c>
      <c r="AL2666" s="22" t="str">
        <f aca="false">IF(OR(AJ2666&gt;0,AK2666&gt;0),"Sí","No")</f>
        <v>No</v>
      </c>
      <c r="AM2666" s="6"/>
      <c r="AN2666" s="6"/>
      <c r="AO2666" s="12" t="n">
        <f aca="false">IF(M2666&gt;0,K2666/M2666,"")</f>
        <v>1</v>
      </c>
      <c r="AP2666" s="22" t="str">
        <f aca="false">IF(M2666&gt;=Resumen!$B$5,"Alto","Bajo")</f>
        <v>Bajo</v>
      </c>
      <c r="AQ2666" s="22" t="str">
        <f aca="false">IF(AO2666&gt;=Resumen!$B$28,"Alto","Bajo")</f>
        <v>Alto</v>
      </c>
      <c r="AR2666" s="22" t="str">
        <f aca="false">AP2666&amp;" Potencial / "&amp;AQ2666&amp;" Share"</f>
        <v>Bajo Potencial / Alto Share</v>
      </c>
      <c r="AS2666" s="22" t="str">
        <f aca="false">IF(Q2666="Sí",IF(AO2666&gt;=Resumen!$B$29,"Alto","Bajo"),"")</f>
        <v/>
      </c>
      <c r="AT2666" s="22" t="str">
        <f aca="false">IF(AS2666&lt;&gt;"",AP2666&amp;" Potencial / "&amp;AS2666&amp;" Share","")</f>
        <v/>
      </c>
      <c r="AU2666" s="22" t="str">
        <f aca="false">IF(AH2666="","Sin dato",IF(AH2666-AO2666&gt;Resumen!$B$6,"Sobre-exhibido",IF(AO2666-AH2666&gt;Resumen!$B$6,"Sub-exhibido","En línea")))</f>
        <v>Sin dato</v>
      </c>
      <c r="AV2666" s="22" t="str">
        <f aca="false">IF(AT2666="","",IF(AT2666="Alto Potencial / Bajo Share",1,IF(AT2666="Alto Potencial / Alto Share",2,IF(AT2666="Bajo Potencial / Alto Share",3,4))))</f>
        <v/>
      </c>
      <c r="AW2666" s="22" t="str">
        <f aca="false">IF(Q2666="No","Sin competencia directa",IF(AV2666=1,"1 - Foco Conquista (Alto Pot / Bajo Share)",IF(AV2666=2,"2 - Foco Defensa (Alto Pot / Alto Share)",IF(AV2666=3,"3 - Monitoreo (Bajo Pot / Alto Share)","4 - Baja Prioridad (Bajo Pot / Bajo Share)"))))</f>
        <v>Sin competencia directa</v>
      </c>
      <c r="AX2666" s="12" t="str">
        <f aca="false">IF(OR(IFERROR(AND(W2666&lt;&gt;"",Y2666&lt;&gt;"",Y2666-W2666&gt;Resumen!$B$8),FALSE()),IFERROR(AND(X2666&lt;&gt;"",Y2666&lt;&gt;"",Y2666-X2666&gt;Resumen!$B$8),FALSE())),MAX(IF(IFERROR(AND(W2666&lt;&gt;"",Y2666&lt;&gt;"",Y2666-W2666&gt;Resumen!$B$8),FALSE()),Y2666-W2666,0),IF(IFERROR(AND(X2666&lt;&gt;"",Y2666&lt;&gt;"",Y2666-X2666&gt;Resumen!$B$8),FALSE()),Y2666-X2666,0)),"")</f>
        <v/>
      </c>
      <c r="AY2666" s="22" t="str">
        <f aca="false">IF(OR(IFERROR(AND(W2666&lt;&gt;"",Y2666&lt;&gt;"",Y2666-W2666&gt;Resumen!$B$8),FALSE()),IFERROR(AND(X2666&lt;&gt;"",Y2666&lt;&gt;"",Y2666-X2666&gt;Resumen!$B$8),FALSE())),TRIM("Lays tiene mayor markup que "&amp;IF(IFERROR(AND(W2666&lt;&gt;"",Y2666&lt;&gt;"",Y2666-W2666&gt;Resumen!$B$8),FALSE()),"Quento ","")&amp;IF(IFERROR(AND(X2666&lt;&gt;"",Y2666&lt;&gt;"",Y2666-X2666&gt;Resumen!$B$8),FALSE()),"Julicroc ","")&amp;"en este PDV"),"")</f>
        <v/>
      </c>
      <c r="AZ2666" s="22" t="str">
        <f aca="false">IF(COUNTIF('Plan Pehuamar - Lista'!$A$2:$A$167,A2666)&gt;0,"Sí","No")</f>
        <v>No</v>
      </c>
      <c r="BA2666" s="22" t="str">
        <f aca="false">IF(COUNTIF('Plan Combo 9+1'!$A$2:$A$226,A2666)&gt;0,"Sí","No")</f>
        <v>No</v>
      </c>
      <c r="BB2666" s="22" t="str">
        <f aca="false">IF(AH2666="","No",IF(BA2666="Sí",IF((AO2666-AH2666)&gt;Resumen!$B$6,"Sí","No"),IF((AO2666-AH2666)&gt;=Resumen!$B$132,"Sí","No")))</f>
        <v>No</v>
      </c>
      <c r="BC2666" s="22" t="str">
        <f aca="false">IF(AND(N2666="Sí",AL2666="Sí",AI2666=0),"Sí","No")</f>
        <v>No</v>
      </c>
      <c r="BD2666" s="22" t="str">
        <f aca="false">IF(COUNTIF('Plan 9+1 (con Pehuamar)'!$A$2:$A$227,A2666)&gt;0,"Sí","No")</f>
        <v>No</v>
      </c>
    </row>
    <row r="2667" customFormat="false" ht="15" hidden="false" customHeight="true" outlineLevel="0" collapsed="false">
      <c r="A2667" s="6" t="n">
        <v>201686</v>
      </c>
      <c r="B2667" s="6" t="n">
        <v>16</v>
      </c>
      <c r="C2667" s="6" t="n">
        <v>1605</v>
      </c>
      <c r="D2667" s="6" t="s">
        <v>398</v>
      </c>
      <c r="E2667" s="6" t="s">
        <v>2813</v>
      </c>
      <c r="F2667" s="6" t="s">
        <v>196</v>
      </c>
      <c r="G2667" s="6" t="s">
        <v>130</v>
      </c>
      <c r="H2667" s="6" t="s">
        <v>1715</v>
      </c>
      <c r="I2667" s="27" t="n">
        <v>0</v>
      </c>
      <c r="J2667" s="27" t="n">
        <v>0</v>
      </c>
      <c r="K2667" s="27" t="n">
        <v>1.1</v>
      </c>
      <c r="L2667" s="28" t="n">
        <f aca="false">I2667+J2667</f>
        <v>0</v>
      </c>
      <c r="M2667" s="28" t="n">
        <f aca="false">L2667+K2667</f>
        <v>1.1</v>
      </c>
      <c r="N2667" s="22" t="str">
        <f aca="false">IF(I2667&gt;0,"Sí","No")</f>
        <v>No</v>
      </c>
      <c r="O2667" s="22" t="str">
        <f aca="false">IF(J2667&gt;0,"Sí","No")</f>
        <v>No</v>
      </c>
      <c r="P2667" s="22" t="str">
        <f aca="false">IF(K2667&gt;0,"Sí","No")</f>
        <v>Sí</v>
      </c>
      <c r="Q2667" s="22" t="str">
        <f aca="false">IF(OR(I2667&gt;0,J2667&gt;0),"Sí","No")</f>
        <v>No</v>
      </c>
      <c r="R2667" s="27"/>
      <c r="S2667" s="27"/>
      <c r="T2667" s="27"/>
      <c r="U2667" s="27"/>
      <c r="V2667" s="27"/>
      <c r="W2667" s="12" t="str">
        <f aca="false">IF(AND(I2667&gt;0,R2667&gt;0),(S2667-R2667)/R2667,"")</f>
        <v/>
      </c>
      <c r="X2667" s="12" t="str">
        <f aca="false">IF(AND(J2667&gt;0,T2667&gt;0),(U2667-T2667)/T2667,"")</f>
        <v/>
      </c>
      <c r="Y2667" s="12" t="str">
        <f aca="false">IF(AND(K2667&gt;0,V2667&gt;0),(V2667-Resumen!$B$7)/Resumen!$B$7,"")</f>
        <v/>
      </c>
      <c r="Z2667" s="28" t="str">
        <f aca="false">IF(AND(K2667&gt;0,I2667&gt;0,V2667&gt;0,S2667&gt;0),V2667-S2667,"")</f>
        <v/>
      </c>
      <c r="AA2667" s="12" t="str">
        <f aca="false">IF(Z2667&lt;&gt;"",Z2667/S2667,"")</f>
        <v/>
      </c>
      <c r="AB2667" s="28" t="str">
        <f aca="false">IF(AND(K2667&gt;0,J2667&gt;0,V2667&gt;0,U2667&gt;0),V2667-U2667,"")</f>
        <v/>
      </c>
      <c r="AC2667" s="12" t="str">
        <f aca="false">IF(AB2667&lt;&gt;"",AB2667/U2667,"")</f>
        <v/>
      </c>
      <c r="AD2667" s="27" t="n">
        <v>0</v>
      </c>
      <c r="AE2667" s="27" t="n">
        <v>0</v>
      </c>
      <c r="AF2667" s="27" t="n">
        <v>0</v>
      </c>
      <c r="AG2667" s="28" t="n">
        <f aca="false">AD2667+AE2667+AF2667</f>
        <v>0</v>
      </c>
      <c r="AH2667" s="12" t="str">
        <f aca="false">IF(AG2667&gt;0,AD2667/AG2667,"")</f>
        <v/>
      </c>
      <c r="AI2667" s="27" t="n">
        <v>0</v>
      </c>
      <c r="AJ2667" s="27" t="n">
        <v>0</v>
      </c>
      <c r="AK2667" s="27" t="n">
        <v>0</v>
      </c>
      <c r="AL2667" s="22" t="str">
        <f aca="false">IF(OR(AJ2667&gt;0,AK2667&gt;0),"Sí","No")</f>
        <v>No</v>
      </c>
      <c r="AM2667" s="6"/>
      <c r="AN2667" s="6"/>
      <c r="AO2667" s="12" t="n">
        <f aca="false">IF(M2667&gt;0,K2667/M2667,"")</f>
        <v>1</v>
      </c>
      <c r="AP2667" s="22" t="str">
        <f aca="false">IF(M2667&gt;=Resumen!$B$5,"Alto","Bajo")</f>
        <v>Bajo</v>
      </c>
      <c r="AQ2667" s="22" t="str">
        <f aca="false">IF(AO2667&gt;=Resumen!$B$28,"Alto","Bajo")</f>
        <v>Alto</v>
      </c>
      <c r="AR2667" s="22" t="str">
        <f aca="false">AP2667&amp;" Potencial / "&amp;AQ2667&amp;" Share"</f>
        <v>Bajo Potencial / Alto Share</v>
      </c>
      <c r="AS2667" s="22" t="str">
        <f aca="false">IF(Q2667="Sí",IF(AO2667&gt;=Resumen!$B$29,"Alto","Bajo"),"")</f>
        <v/>
      </c>
      <c r="AT2667" s="22" t="str">
        <f aca="false">IF(AS2667&lt;&gt;"",AP2667&amp;" Potencial / "&amp;AS2667&amp;" Share","")</f>
        <v/>
      </c>
      <c r="AU2667" s="22" t="str">
        <f aca="false">IF(AH2667="","Sin dato",IF(AH2667-AO2667&gt;Resumen!$B$6,"Sobre-exhibido",IF(AO2667-AH2667&gt;Resumen!$B$6,"Sub-exhibido","En línea")))</f>
        <v>Sin dato</v>
      </c>
      <c r="AV2667" s="22" t="str">
        <f aca="false">IF(AT2667="","",IF(AT2667="Alto Potencial / Bajo Share",1,IF(AT2667="Alto Potencial / Alto Share",2,IF(AT2667="Bajo Potencial / Alto Share",3,4))))</f>
        <v/>
      </c>
      <c r="AW2667" s="22" t="str">
        <f aca="false">IF(Q2667="No","Sin competencia directa",IF(AV2667=1,"1 - Foco Conquista (Alto Pot / Bajo Share)",IF(AV2667=2,"2 - Foco Defensa (Alto Pot / Alto Share)",IF(AV2667=3,"3 - Monitoreo (Bajo Pot / Alto Share)","4 - Baja Prioridad (Bajo Pot / Bajo Share)"))))</f>
        <v>Sin competencia directa</v>
      </c>
      <c r="AX2667" s="12" t="str">
        <f aca="false">IF(OR(IFERROR(AND(W2667&lt;&gt;"",Y2667&lt;&gt;"",Y2667-W2667&gt;Resumen!$B$8),FALSE()),IFERROR(AND(X2667&lt;&gt;"",Y2667&lt;&gt;"",Y2667-X2667&gt;Resumen!$B$8),FALSE())),MAX(IF(IFERROR(AND(W2667&lt;&gt;"",Y2667&lt;&gt;"",Y2667-W2667&gt;Resumen!$B$8),FALSE()),Y2667-W2667,0),IF(IFERROR(AND(X2667&lt;&gt;"",Y2667&lt;&gt;"",Y2667-X2667&gt;Resumen!$B$8),FALSE()),Y2667-X2667,0)),"")</f>
        <v/>
      </c>
      <c r="AY2667" s="22" t="str">
        <f aca="false">IF(OR(IFERROR(AND(W2667&lt;&gt;"",Y2667&lt;&gt;"",Y2667-W2667&gt;Resumen!$B$8),FALSE()),IFERROR(AND(X2667&lt;&gt;"",Y2667&lt;&gt;"",Y2667-X2667&gt;Resumen!$B$8),FALSE())),TRIM("Lays tiene mayor markup que "&amp;IF(IFERROR(AND(W2667&lt;&gt;"",Y2667&lt;&gt;"",Y2667-W2667&gt;Resumen!$B$8),FALSE()),"Quento ","")&amp;IF(IFERROR(AND(X2667&lt;&gt;"",Y2667&lt;&gt;"",Y2667-X2667&gt;Resumen!$B$8),FALSE()),"Julicroc ","")&amp;"en este PDV"),"")</f>
        <v/>
      </c>
      <c r="AZ2667" s="22" t="str">
        <f aca="false">IF(COUNTIF('Plan Pehuamar - Lista'!$A$2:$A$167,A2667)&gt;0,"Sí","No")</f>
        <v>No</v>
      </c>
      <c r="BA2667" s="22" t="str">
        <f aca="false">IF(COUNTIF('Plan Combo 9+1'!$A$2:$A$226,A2667)&gt;0,"Sí","No")</f>
        <v>No</v>
      </c>
      <c r="BB2667" s="22" t="str">
        <f aca="false">IF(AH2667="","No",IF(BA2667="Sí",IF((AO2667-AH2667)&gt;Resumen!$B$6,"Sí","No"),IF((AO2667-AH2667)&gt;=Resumen!$B$132,"Sí","No")))</f>
        <v>No</v>
      </c>
      <c r="BC2667" s="22" t="str">
        <f aca="false">IF(AND(N2667="Sí",AL2667="Sí",AI2667=0),"Sí","No")</f>
        <v>No</v>
      </c>
      <c r="BD2667" s="22" t="str">
        <f aca="false">IF(COUNTIF('Plan 9+1 (con Pehuamar)'!$A$2:$A$227,A2667)&gt;0,"Sí","No")</f>
        <v>No</v>
      </c>
    </row>
    <row r="2668" customFormat="false" ht="15" hidden="false" customHeight="true" outlineLevel="0" collapsed="false">
      <c r="A2668" s="6" t="n">
        <v>201956</v>
      </c>
      <c r="B2668" s="6" t="n">
        <v>16</v>
      </c>
      <c r="C2668" s="6" t="n">
        <v>1605</v>
      </c>
      <c r="D2668" s="6" t="s">
        <v>398</v>
      </c>
      <c r="E2668" s="6" t="s">
        <v>2814</v>
      </c>
      <c r="F2668" s="6" t="s">
        <v>206</v>
      </c>
      <c r="G2668" s="6" t="s">
        <v>130</v>
      </c>
      <c r="H2668" s="6" t="s">
        <v>1715</v>
      </c>
      <c r="I2668" s="27" t="n">
        <v>10</v>
      </c>
      <c r="J2668" s="27" t="n">
        <v>50</v>
      </c>
      <c r="K2668" s="27" t="n">
        <v>20</v>
      </c>
      <c r="L2668" s="28" t="n">
        <f aca="false">I2668+J2668</f>
        <v>60</v>
      </c>
      <c r="M2668" s="28" t="n">
        <f aca="false">L2668+K2668</f>
        <v>80</v>
      </c>
      <c r="N2668" s="22" t="str">
        <f aca="false">IF(I2668&gt;0,"Sí","No")</f>
        <v>Sí</v>
      </c>
      <c r="O2668" s="22" t="str">
        <f aca="false">IF(J2668&gt;0,"Sí","No")</f>
        <v>Sí</v>
      </c>
      <c r="P2668" s="22" t="str">
        <f aca="false">IF(K2668&gt;0,"Sí","No")</f>
        <v>Sí</v>
      </c>
      <c r="Q2668" s="22" t="str">
        <f aca="false">IF(OR(I2668&gt;0,J2668&gt;0),"Sí","No")</f>
        <v>Sí</v>
      </c>
      <c r="R2668" s="27" t="n">
        <v>1750</v>
      </c>
      <c r="S2668" s="27" t="n">
        <v>2500</v>
      </c>
      <c r="T2668" s="27" t="n">
        <v>1200</v>
      </c>
      <c r="U2668" s="27" t="n">
        <v>1900</v>
      </c>
      <c r="V2668" s="27" t="n">
        <v>3500</v>
      </c>
      <c r="W2668" s="12" t="n">
        <f aca="false">IF(AND(I2668&gt;0,R2668&gt;0),(S2668-R2668)/R2668,"")</f>
        <v>0.428571428571429</v>
      </c>
      <c r="X2668" s="12" t="n">
        <f aca="false">IF(AND(J2668&gt;0,T2668&gt;0),(U2668-T2668)/T2668,"")</f>
        <v>0.583333333333333</v>
      </c>
      <c r="Y2668" s="12" t="n">
        <f aca="false">IF(AND(K2668&gt;0,V2668&gt;0),(V2668-Resumen!$B$7)/Resumen!$B$7,"")</f>
        <v>0.4</v>
      </c>
      <c r="Z2668" s="28" t="n">
        <f aca="false">IF(AND(K2668&gt;0,I2668&gt;0,V2668&gt;0,S2668&gt;0),V2668-S2668,"")</f>
        <v>1000</v>
      </c>
      <c r="AA2668" s="12" t="n">
        <f aca="false">IF(Z2668&lt;&gt;"",Z2668/S2668,"")</f>
        <v>0.4</v>
      </c>
      <c r="AB2668" s="28" t="n">
        <f aca="false">IF(AND(K2668&gt;0,J2668&gt;0,V2668&gt;0,U2668&gt;0),V2668-U2668,"")</f>
        <v>1600</v>
      </c>
      <c r="AC2668" s="12" t="n">
        <f aca="false">IF(AB2668&lt;&gt;"",AB2668/U2668,"")</f>
        <v>0.842105263157895</v>
      </c>
      <c r="AD2668" s="27" t="n">
        <v>5</v>
      </c>
      <c r="AE2668" s="27" t="n">
        <v>2</v>
      </c>
      <c r="AF2668" s="27" t="n">
        <v>5</v>
      </c>
      <c r="AG2668" s="28" t="n">
        <f aca="false">AD2668+AE2668+AF2668</f>
        <v>12</v>
      </c>
      <c r="AH2668" s="12" t="n">
        <f aca="false">IF(AG2668&gt;0,AD2668/AG2668,"")</f>
        <v>0.416666666666667</v>
      </c>
      <c r="AI2668" s="27" t="n">
        <v>1</v>
      </c>
      <c r="AJ2668" s="27" t="n">
        <v>0</v>
      </c>
      <c r="AK2668" s="27" t="n">
        <v>1</v>
      </c>
      <c r="AL2668" s="22" t="str">
        <f aca="false">IF(OR(AJ2668&gt;0,AK2668&gt;0),"Sí","No")</f>
        <v>Sí</v>
      </c>
      <c r="AM2668" s="6" t="s">
        <v>198</v>
      </c>
      <c r="AN2668" s="6" t="s">
        <v>198</v>
      </c>
      <c r="AO2668" s="12" t="n">
        <f aca="false">IF(M2668&gt;0,K2668/M2668,"")</f>
        <v>0.25</v>
      </c>
      <c r="AP2668" s="22" t="str">
        <f aca="false">IF(M2668&gt;=Resumen!$B$5,"Alto","Bajo")</f>
        <v>Alto</v>
      </c>
      <c r="AQ2668" s="22" t="str">
        <f aca="false">IF(AO2668&gt;=Resumen!$B$28,"Alto","Bajo")</f>
        <v>Bajo</v>
      </c>
      <c r="AR2668" s="22" t="str">
        <f aca="false">AP2668&amp;" Potencial / "&amp;AQ2668&amp;" Share"</f>
        <v>Alto Potencial / Bajo Share</v>
      </c>
      <c r="AS2668" s="22" t="str">
        <f aca="false">IF(Q2668="Sí",IF(AO2668&gt;=Resumen!$B$29,"Alto","Bajo"),"")</f>
        <v>Bajo</v>
      </c>
      <c r="AT2668" s="22" t="str">
        <f aca="false">IF(AS2668&lt;&gt;"",AP2668&amp;" Potencial / "&amp;AS2668&amp;" Share","")</f>
        <v>Alto Potencial / Bajo Share</v>
      </c>
      <c r="AU2668" s="22" t="str">
        <f aca="false">IF(AH2668="","Sin dato",IF(AH2668-AO2668&gt;Resumen!$B$6,"Sobre-exhibido",IF(AO2668-AH2668&gt;Resumen!$B$6,"Sub-exhibido","En línea")))</f>
        <v>Sobre-exhibido</v>
      </c>
      <c r="AV2668" s="22" t="n">
        <f aca="false">IF(AT2668="","",IF(AT2668="Alto Potencial / Bajo Share",1,IF(AT2668="Alto Potencial / Alto Share",2,IF(AT2668="Bajo Potencial / Alto Share",3,4))))</f>
        <v>1</v>
      </c>
      <c r="AW2668" s="22" t="str">
        <f aca="false">IF(Q2668="No","Sin competencia directa",IF(AV2668=1,"1 - Foco Conquista (Alto Pot / Bajo Share)",IF(AV2668=2,"2 - Foco Defensa (Alto Pot / Alto Share)",IF(AV2668=3,"3 - Monitoreo (Bajo Pot / Alto Share)","4 - Baja Prioridad (Bajo Pot / Bajo Share)"))))</f>
        <v>1 - Foco Conquista (Alto Pot / Bajo Share)</v>
      </c>
      <c r="AX2668" s="12" t="str">
        <f aca="false">IF(OR(IFERROR(AND(W2668&lt;&gt;"",Y2668&lt;&gt;"",Y2668-W2668&gt;Resumen!$B$8),FALSE()),IFERROR(AND(X2668&lt;&gt;"",Y2668&lt;&gt;"",Y2668-X2668&gt;Resumen!$B$8),FALSE())),MAX(IF(IFERROR(AND(W2668&lt;&gt;"",Y2668&lt;&gt;"",Y2668-W2668&gt;Resumen!$B$8),FALSE()),Y2668-W2668,0),IF(IFERROR(AND(X2668&lt;&gt;"",Y2668&lt;&gt;"",Y2668-X2668&gt;Resumen!$B$8),FALSE()),Y2668-X2668,0)),"")</f>
        <v/>
      </c>
      <c r="AY2668" s="22" t="str">
        <f aca="false">IF(OR(IFERROR(AND(W2668&lt;&gt;"",Y2668&lt;&gt;"",Y2668-W2668&gt;Resumen!$B$8),FALSE()),IFERROR(AND(X2668&lt;&gt;"",Y2668&lt;&gt;"",Y2668-X2668&gt;Resumen!$B$8),FALSE())),TRIM("Lays tiene mayor markup que "&amp;IF(IFERROR(AND(W2668&lt;&gt;"",Y2668&lt;&gt;"",Y2668-W2668&gt;Resumen!$B$8),FALSE()),"Quento ","")&amp;IF(IFERROR(AND(X2668&lt;&gt;"",Y2668&lt;&gt;"",Y2668-X2668&gt;Resumen!$B$8),FALSE()),"Julicroc ","")&amp;"en este PDV"),"")</f>
        <v/>
      </c>
      <c r="AZ2668" s="22" t="str">
        <f aca="false">IF(COUNTIF('Plan Pehuamar - Lista'!$A$2:$A$167,A2668)&gt;0,"Sí","No")</f>
        <v>No</v>
      </c>
      <c r="BA2668" s="22" t="str">
        <f aca="false">IF(COUNTIF('Plan Combo 9+1'!$A$2:$A$226,A2668)&gt;0,"Sí","No")</f>
        <v>No</v>
      </c>
      <c r="BB2668" s="22" t="str">
        <f aca="false">IF(AH2668="","No",IF(BA2668="Sí",IF((AO2668-AH2668)&gt;Resumen!$B$6,"Sí","No"),IF((AO2668-AH2668)&gt;=Resumen!$B$132,"Sí","No")))</f>
        <v>No</v>
      </c>
      <c r="BC2668" s="22" t="str">
        <f aca="false">IF(AND(N2668="Sí",AL2668="Sí",AI2668=0),"Sí","No")</f>
        <v>No</v>
      </c>
      <c r="BD2668" s="22" t="str">
        <f aca="false">IF(COUNTIF('Plan 9+1 (con Pehuamar)'!$A$2:$A$227,A2668)&gt;0,"Sí","No")</f>
        <v>No</v>
      </c>
    </row>
    <row r="2669" customFormat="false" ht="15" hidden="false" customHeight="true" outlineLevel="0" collapsed="false">
      <c r="A2669" s="6" t="n">
        <v>202004</v>
      </c>
      <c r="B2669" s="6" t="n">
        <v>16</v>
      </c>
      <c r="C2669" s="6" t="n">
        <v>1605</v>
      </c>
      <c r="D2669" s="6" t="s">
        <v>398</v>
      </c>
      <c r="E2669" s="6" t="s">
        <v>2815</v>
      </c>
      <c r="F2669" s="6" t="s">
        <v>466</v>
      </c>
      <c r="G2669" s="6" t="s">
        <v>130</v>
      </c>
      <c r="H2669" s="6" t="s">
        <v>1715</v>
      </c>
      <c r="I2669" s="27" t="n">
        <v>0</v>
      </c>
      <c r="J2669" s="27" t="n">
        <v>0</v>
      </c>
      <c r="K2669" s="27" t="n">
        <v>2.4</v>
      </c>
      <c r="L2669" s="28" t="n">
        <f aca="false">I2669+J2669</f>
        <v>0</v>
      </c>
      <c r="M2669" s="28" t="n">
        <f aca="false">L2669+K2669</f>
        <v>2.4</v>
      </c>
      <c r="N2669" s="22" t="str">
        <f aca="false">IF(I2669&gt;0,"Sí","No")</f>
        <v>No</v>
      </c>
      <c r="O2669" s="22" t="str">
        <f aca="false">IF(J2669&gt;0,"Sí","No")</f>
        <v>No</v>
      </c>
      <c r="P2669" s="22" t="str">
        <f aca="false">IF(K2669&gt;0,"Sí","No")</f>
        <v>Sí</v>
      </c>
      <c r="Q2669" s="22" t="str">
        <f aca="false">IF(OR(I2669&gt;0,J2669&gt;0),"Sí","No")</f>
        <v>No</v>
      </c>
      <c r="R2669" s="27"/>
      <c r="S2669" s="27"/>
      <c r="T2669" s="27"/>
      <c r="U2669" s="27"/>
      <c r="V2669" s="27"/>
      <c r="W2669" s="12" t="str">
        <f aca="false">IF(AND(I2669&gt;0,R2669&gt;0),(S2669-R2669)/R2669,"")</f>
        <v/>
      </c>
      <c r="X2669" s="12" t="str">
        <f aca="false">IF(AND(J2669&gt;0,T2669&gt;0),(U2669-T2669)/T2669,"")</f>
        <v/>
      </c>
      <c r="Y2669" s="12" t="str">
        <f aca="false">IF(AND(K2669&gt;0,V2669&gt;0),(V2669-Resumen!$B$7)/Resumen!$B$7,"")</f>
        <v/>
      </c>
      <c r="Z2669" s="28" t="str">
        <f aca="false">IF(AND(K2669&gt;0,I2669&gt;0,V2669&gt;0,S2669&gt;0),V2669-S2669,"")</f>
        <v/>
      </c>
      <c r="AA2669" s="12" t="str">
        <f aca="false">IF(Z2669&lt;&gt;"",Z2669/S2669,"")</f>
        <v/>
      </c>
      <c r="AB2669" s="28" t="str">
        <f aca="false">IF(AND(K2669&gt;0,J2669&gt;0,V2669&gt;0,U2669&gt;0),V2669-U2669,"")</f>
        <v/>
      </c>
      <c r="AC2669" s="12" t="str">
        <f aca="false">IF(AB2669&lt;&gt;"",AB2669/U2669,"")</f>
        <v/>
      </c>
      <c r="AD2669" s="27" t="n">
        <v>0</v>
      </c>
      <c r="AE2669" s="27" t="n">
        <v>0</v>
      </c>
      <c r="AF2669" s="27" t="n">
        <v>0</v>
      </c>
      <c r="AG2669" s="28" t="n">
        <f aca="false">AD2669+AE2669+AF2669</f>
        <v>0</v>
      </c>
      <c r="AH2669" s="12" t="str">
        <f aca="false">IF(AG2669&gt;0,AD2669/AG2669,"")</f>
        <v/>
      </c>
      <c r="AI2669" s="27" t="n">
        <v>0</v>
      </c>
      <c r="AJ2669" s="27" t="n">
        <v>0</v>
      </c>
      <c r="AK2669" s="27" t="n">
        <v>0</v>
      </c>
      <c r="AL2669" s="22" t="str">
        <f aca="false">IF(OR(AJ2669&gt;0,AK2669&gt;0),"Sí","No")</f>
        <v>No</v>
      </c>
      <c r="AM2669" s="6"/>
      <c r="AN2669" s="6"/>
      <c r="AO2669" s="12" t="n">
        <f aca="false">IF(M2669&gt;0,K2669/M2669,"")</f>
        <v>1</v>
      </c>
      <c r="AP2669" s="22" t="str">
        <f aca="false">IF(M2669&gt;=Resumen!$B$5,"Alto","Bajo")</f>
        <v>Bajo</v>
      </c>
      <c r="AQ2669" s="22" t="str">
        <f aca="false">IF(AO2669&gt;=Resumen!$B$28,"Alto","Bajo")</f>
        <v>Alto</v>
      </c>
      <c r="AR2669" s="22" t="str">
        <f aca="false">AP2669&amp;" Potencial / "&amp;AQ2669&amp;" Share"</f>
        <v>Bajo Potencial / Alto Share</v>
      </c>
      <c r="AS2669" s="22" t="str">
        <f aca="false">IF(Q2669="Sí",IF(AO2669&gt;=Resumen!$B$29,"Alto","Bajo"),"")</f>
        <v/>
      </c>
      <c r="AT2669" s="22" t="str">
        <f aca="false">IF(AS2669&lt;&gt;"",AP2669&amp;" Potencial / "&amp;AS2669&amp;" Share","")</f>
        <v/>
      </c>
      <c r="AU2669" s="22" t="str">
        <f aca="false">IF(AH2669="","Sin dato",IF(AH2669-AO2669&gt;Resumen!$B$6,"Sobre-exhibido",IF(AO2669-AH2669&gt;Resumen!$B$6,"Sub-exhibido","En línea")))</f>
        <v>Sin dato</v>
      </c>
      <c r="AV2669" s="22" t="str">
        <f aca="false">IF(AT2669="","",IF(AT2669="Alto Potencial / Bajo Share",1,IF(AT2669="Alto Potencial / Alto Share",2,IF(AT2669="Bajo Potencial / Alto Share",3,4))))</f>
        <v/>
      </c>
      <c r="AW2669" s="22" t="str">
        <f aca="false">IF(Q2669="No","Sin competencia directa",IF(AV2669=1,"1 - Foco Conquista (Alto Pot / Bajo Share)",IF(AV2669=2,"2 - Foco Defensa (Alto Pot / Alto Share)",IF(AV2669=3,"3 - Monitoreo (Bajo Pot / Alto Share)","4 - Baja Prioridad (Bajo Pot / Bajo Share)"))))</f>
        <v>Sin competencia directa</v>
      </c>
      <c r="AX2669" s="12" t="str">
        <f aca="false">IF(OR(IFERROR(AND(W2669&lt;&gt;"",Y2669&lt;&gt;"",Y2669-W2669&gt;Resumen!$B$8),FALSE()),IFERROR(AND(X2669&lt;&gt;"",Y2669&lt;&gt;"",Y2669-X2669&gt;Resumen!$B$8),FALSE())),MAX(IF(IFERROR(AND(W2669&lt;&gt;"",Y2669&lt;&gt;"",Y2669-W2669&gt;Resumen!$B$8),FALSE()),Y2669-W2669,0),IF(IFERROR(AND(X2669&lt;&gt;"",Y2669&lt;&gt;"",Y2669-X2669&gt;Resumen!$B$8),FALSE()),Y2669-X2669,0)),"")</f>
        <v/>
      </c>
      <c r="AY2669" s="22" t="str">
        <f aca="false">IF(OR(IFERROR(AND(W2669&lt;&gt;"",Y2669&lt;&gt;"",Y2669-W2669&gt;Resumen!$B$8),FALSE()),IFERROR(AND(X2669&lt;&gt;"",Y2669&lt;&gt;"",Y2669-X2669&gt;Resumen!$B$8),FALSE())),TRIM("Lays tiene mayor markup que "&amp;IF(IFERROR(AND(W2669&lt;&gt;"",Y2669&lt;&gt;"",Y2669-W2669&gt;Resumen!$B$8),FALSE()),"Quento ","")&amp;IF(IFERROR(AND(X2669&lt;&gt;"",Y2669&lt;&gt;"",Y2669-X2669&gt;Resumen!$B$8),FALSE()),"Julicroc ","")&amp;"en este PDV"),"")</f>
        <v/>
      </c>
      <c r="AZ2669" s="22" t="str">
        <f aca="false">IF(COUNTIF('Plan Pehuamar - Lista'!$A$2:$A$167,A2669)&gt;0,"Sí","No")</f>
        <v>No</v>
      </c>
      <c r="BA2669" s="22" t="str">
        <f aca="false">IF(COUNTIF('Plan Combo 9+1'!$A$2:$A$226,A2669)&gt;0,"Sí","No")</f>
        <v>No</v>
      </c>
      <c r="BB2669" s="22" t="str">
        <f aca="false">IF(AH2669="","No",IF(BA2669="Sí",IF((AO2669-AH2669)&gt;Resumen!$B$6,"Sí","No"),IF((AO2669-AH2669)&gt;=Resumen!$B$132,"Sí","No")))</f>
        <v>No</v>
      </c>
      <c r="BC2669" s="22" t="str">
        <f aca="false">IF(AND(N2669="Sí",AL2669="Sí",AI2669=0),"Sí","No")</f>
        <v>No</v>
      </c>
      <c r="BD2669" s="22" t="str">
        <f aca="false">IF(COUNTIF('Plan 9+1 (con Pehuamar)'!$A$2:$A$227,A2669)&gt;0,"Sí","No")</f>
        <v>No</v>
      </c>
    </row>
    <row r="2670" customFormat="false" ht="15" hidden="false" customHeight="true" outlineLevel="0" collapsed="false">
      <c r="A2670" s="6" t="n">
        <v>202478</v>
      </c>
      <c r="B2670" s="6" t="n">
        <v>16</v>
      </c>
      <c r="C2670" s="6" t="n">
        <v>1605</v>
      </c>
      <c r="D2670" s="6" t="s">
        <v>398</v>
      </c>
      <c r="E2670" s="6" t="s">
        <v>2816</v>
      </c>
      <c r="F2670" s="6" t="s">
        <v>196</v>
      </c>
      <c r="G2670" s="6" t="s">
        <v>130</v>
      </c>
      <c r="H2670" s="6" t="s">
        <v>1715</v>
      </c>
      <c r="I2670" s="27" t="n">
        <v>10</v>
      </c>
      <c r="J2670" s="27" t="n">
        <v>20</v>
      </c>
      <c r="K2670" s="27" t="n">
        <v>6</v>
      </c>
      <c r="L2670" s="28" t="n">
        <f aca="false">I2670+J2670</f>
        <v>30</v>
      </c>
      <c r="M2670" s="28" t="n">
        <f aca="false">L2670+K2670</f>
        <v>36</v>
      </c>
      <c r="N2670" s="22" t="str">
        <f aca="false">IF(I2670&gt;0,"Sí","No")</f>
        <v>Sí</v>
      </c>
      <c r="O2670" s="22" t="str">
        <f aca="false">IF(J2670&gt;0,"Sí","No")</f>
        <v>Sí</v>
      </c>
      <c r="P2670" s="22" t="str">
        <f aca="false">IF(K2670&gt;0,"Sí","No")</f>
        <v>Sí</v>
      </c>
      <c r="Q2670" s="22" t="str">
        <f aca="false">IF(OR(I2670&gt;0,J2670&gt;0),"Sí","No")</f>
        <v>Sí</v>
      </c>
      <c r="R2670" s="27" t="n">
        <v>1750</v>
      </c>
      <c r="S2670" s="27" t="n">
        <v>2500</v>
      </c>
      <c r="T2670" s="27" t="n">
        <v>1200</v>
      </c>
      <c r="U2670" s="27" t="n">
        <v>2000</v>
      </c>
      <c r="V2670" s="27" t="n">
        <v>3500</v>
      </c>
      <c r="W2670" s="12" t="n">
        <f aca="false">IF(AND(I2670&gt;0,R2670&gt;0),(S2670-R2670)/R2670,"")</f>
        <v>0.428571428571429</v>
      </c>
      <c r="X2670" s="12" t="n">
        <f aca="false">IF(AND(J2670&gt;0,T2670&gt;0),(U2670-T2670)/T2670,"")</f>
        <v>0.666666666666667</v>
      </c>
      <c r="Y2670" s="12" t="n">
        <f aca="false">IF(AND(K2670&gt;0,V2670&gt;0),(V2670-Resumen!$B$7)/Resumen!$B$7,"")</f>
        <v>0.4</v>
      </c>
      <c r="Z2670" s="28" t="n">
        <f aca="false">IF(AND(K2670&gt;0,I2670&gt;0,V2670&gt;0,S2670&gt;0),V2670-S2670,"")</f>
        <v>1000</v>
      </c>
      <c r="AA2670" s="12" t="n">
        <f aca="false">IF(Z2670&lt;&gt;"",Z2670/S2670,"")</f>
        <v>0.4</v>
      </c>
      <c r="AB2670" s="28" t="n">
        <f aca="false">IF(AND(K2670&gt;0,J2670&gt;0,V2670&gt;0,U2670&gt;0),V2670-U2670,"")</f>
        <v>1500</v>
      </c>
      <c r="AC2670" s="12" t="n">
        <f aca="false">IF(AB2670&lt;&gt;"",AB2670/U2670,"")</f>
        <v>0.75</v>
      </c>
      <c r="AD2670" s="27" t="n">
        <v>2</v>
      </c>
      <c r="AE2670" s="27" t="n">
        <v>2</v>
      </c>
      <c r="AF2670" s="27" t="n">
        <v>4</v>
      </c>
      <c r="AG2670" s="28" t="n">
        <f aca="false">AD2670+AE2670+AF2670</f>
        <v>8</v>
      </c>
      <c r="AH2670" s="12" t="n">
        <f aca="false">IF(AG2670&gt;0,AD2670/AG2670,"")</f>
        <v>0.25</v>
      </c>
      <c r="AI2670" s="27" t="n">
        <v>1</v>
      </c>
      <c r="AJ2670" s="27" t="n">
        <v>0</v>
      </c>
      <c r="AK2670" s="27" t="n">
        <v>1</v>
      </c>
      <c r="AL2670" s="22" t="str">
        <f aca="false">IF(OR(AJ2670&gt;0,AK2670&gt;0),"Sí","No")</f>
        <v>Sí</v>
      </c>
      <c r="AM2670" s="6" t="s">
        <v>198</v>
      </c>
      <c r="AN2670" s="6" t="s">
        <v>198</v>
      </c>
      <c r="AO2670" s="12" t="n">
        <f aca="false">IF(M2670&gt;0,K2670/M2670,"")</f>
        <v>0.166666666666667</v>
      </c>
      <c r="AP2670" s="22" t="str">
        <f aca="false">IF(M2670&gt;=Resumen!$B$5,"Alto","Bajo")</f>
        <v>Bajo</v>
      </c>
      <c r="AQ2670" s="22" t="str">
        <f aca="false">IF(AO2670&gt;=Resumen!$B$28,"Alto","Bajo")</f>
        <v>Bajo</v>
      </c>
      <c r="AR2670" s="22" t="str">
        <f aca="false">AP2670&amp;" Potencial / "&amp;AQ2670&amp;" Share"</f>
        <v>Bajo Potencial / Bajo Share</v>
      </c>
      <c r="AS2670" s="22" t="str">
        <f aca="false">IF(Q2670="Sí",IF(AO2670&gt;=Resumen!$B$29,"Alto","Bajo"),"")</f>
        <v>Bajo</v>
      </c>
      <c r="AT2670" s="22" t="str">
        <f aca="false">IF(AS2670&lt;&gt;"",AP2670&amp;" Potencial / "&amp;AS2670&amp;" Share","")</f>
        <v>Bajo Potencial / Bajo Share</v>
      </c>
      <c r="AU2670" s="22" t="str">
        <f aca="false">IF(AH2670="","Sin dato",IF(AH2670-AO2670&gt;Resumen!$B$6,"Sobre-exhibido",IF(AO2670-AH2670&gt;Resumen!$B$6,"Sub-exhibido","En línea")))</f>
        <v>Sobre-exhibido</v>
      </c>
      <c r="AV2670" s="22" t="n">
        <f aca="false">IF(AT2670="","",IF(AT2670="Alto Potencial / Bajo Share",1,IF(AT2670="Alto Potencial / Alto Share",2,IF(AT2670="Bajo Potencial / Alto Share",3,4))))</f>
        <v>4</v>
      </c>
      <c r="AW2670" s="22" t="str">
        <f aca="false">IF(Q2670="No","Sin competencia directa",IF(AV2670=1,"1 - Foco Conquista (Alto Pot / Bajo Share)",IF(AV2670=2,"2 - Foco Defensa (Alto Pot / Alto Share)",IF(AV2670=3,"3 - Monitoreo (Bajo Pot / Alto Share)","4 - Baja Prioridad (Bajo Pot / Bajo Share)"))))</f>
        <v>4 - Baja Prioridad (Bajo Pot / Bajo Share)</v>
      </c>
      <c r="AX2670" s="12" t="str">
        <f aca="false">IF(OR(IFERROR(AND(W2670&lt;&gt;"",Y2670&lt;&gt;"",Y2670-W2670&gt;Resumen!$B$8),FALSE()),IFERROR(AND(X2670&lt;&gt;"",Y2670&lt;&gt;"",Y2670-X2670&gt;Resumen!$B$8),FALSE())),MAX(IF(IFERROR(AND(W2670&lt;&gt;"",Y2670&lt;&gt;"",Y2670-W2670&gt;Resumen!$B$8),FALSE()),Y2670-W2670,0),IF(IFERROR(AND(X2670&lt;&gt;"",Y2670&lt;&gt;"",Y2670-X2670&gt;Resumen!$B$8),FALSE()),Y2670-X2670,0)),"")</f>
        <v/>
      </c>
      <c r="AY2670" s="22" t="str">
        <f aca="false">IF(OR(IFERROR(AND(W2670&lt;&gt;"",Y2670&lt;&gt;"",Y2670-W2670&gt;Resumen!$B$8),FALSE()),IFERROR(AND(X2670&lt;&gt;"",Y2670&lt;&gt;"",Y2670-X2670&gt;Resumen!$B$8),FALSE())),TRIM("Lays tiene mayor markup que "&amp;IF(IFERROR(AND(W2670&lt;&gt;"",Y2670&lt;&gt;"",Y2670-W2670&gt;Resumen!$B$8),FALSE()),"Quento ","")&amp;IF(IFERROR(AND(X2670&lt;&gt;"",Y2670&lt;&gt;"",Y2670-X2670&gt;Resumen!$B$8),FALSE()),"Julicroc ","")&amp;"en este PDV"),"")</f>
        <v/>
      </c>
      <c r="AZ2670" s="22" t="str">
        <f aca="false">IF(COUNTIF('Plan Pehuamar - Lista'!$A$2:$A$167,A2670)&gt;0,"Sí","No")</f>
        <v>No</v>
      </c>
      <c r="BA2670" s="22" t="str">
        <f aca="false">IF(COUNTIF('Plan Combo 9+1'!$A$2:$A$226,A2670)&gt;0,"Sí","No")</f>
        <v>No</v>
      </c>
      <c r="BB2670" s="22" t="str">
        <f aca="false">IF(AH2670="","No",IF(BA2670="Sí",IF((AO2670-AH2670)&gt;Resumen!$B$6,"Sí","No"),IF((AO2670-AH2670)&gt;=Resumen!$B$132,"Sí","No")))</f>
        <v>No</v>
      </c>
      <c r="BC2670" s="22" t="str">
        <f aca="false">IF(AND(N2670="Sí",AL2670="Sí",AI2670=0),"Sí","No")</f>
        <v>No</v>
      </c>
      <c r="BD2670" s="22" t="str">
        <f aca="false">IF(COUNTIF('Plan 9+1 (con Pehuamar)'!$A$2:$A$227,A2670)&gt;0,"Sí","No")</f>
        <v>No</v>
      </c>
    </row>
    <row r="2671" customFormat="false" ht="15" hidden="false" customHeight="true" outlineLevel="0" collapsed="false">
      <c r="A2671" s="6" t="n">
        <v>202526</v>
      </c>
      <c r="B2671" s="6" t="n">
        <v>16</v>
      </c>
      <c r="C2671" s="6" t="n">
        <v>1605</v>
      </c>
      <c r="D2671" s="6" t="s">
        <v>398</v>
      </c>
      <c r="E2671" s="6" t="s">
        <v>2817</v>
      </c>
      <c r="F2671" s="6" t="s">
        <v>382</v>
      </c>
      <c r="G2671" s="6" t="s">
        <v>130</v>
      </c>
      <c r="H2671" s="6" t="s">
        <v>1715</v>
      </c>
      <c r="I2671" s="27" t="n">
        <v>10</v>
      </c>
      <c r="J2671" s="27" t="n">
        <v>80</v>
      </c>
      <c r="K2671" s="27" t="n">
        <v>25</v>
      </c>
      <c r="L2671" s="28" t="n">
        <f aca="false">I2671+J2671</f>
        <v>90</v>
      </c>
      <c r="M2671" s="28" t="n">
        <f aca="false">L2671+K2671</f>
        <v>115</v>
      </c>
      <c r="N2671" s="22" t="str">
        <f aca="false">IF(I2671&gt;0,"Sí","No")</f>
        <v>Sí</v>
      </c>
      <c r="O2671" s="22" t="str">
        <f aca="false">IF(J2671&gt;0,"Sí","No")</f>
        <v>Sí</v>
      </c>
      <c r="P2671" s="22" t="str">
        <f aca="false">IF(K2671&gt;0,"Sí","No")</f>
        <v>Sí</v>
      </c>
      <c r="Q2671" s="22" t="str">
        <f aca="false">IF(OR(I2671&gt;0,J2671&gt;0),"Sí","No")</f>
        <v>Sí</v>
      </c>
      <c r="R2671" s="27" t="n">
        <v>1750</v>
      </c>
      <c r="S2671" s="27" t="n">
        <v>2500</v>
      </c>
      <c r="T2671" s="27" t="n">
        <v>1100</v>
      </c>
      <c r="U2671" s="27" t="n">
        <v>1700</v>
      </c>
      <c r="V2671" s="27" t="n">
        <v>3200</v>
      </c>
      <c r="W2671" s="12" t="n">
        <f aca="false">IF(AND(I2671&gt;0,R2671&gt;0),(S2671-R2671)/R2671,"")</f>
        <v>0.428571428571429</v>
      </c>
      <c r="X2671" s="12" t="n">
        <f aca="false">IF(AND(J2671&gt;0,T2671&gt;0),(U2671-T2671)/T2671,"")</f>
        <v>0.545454545454545</v>
      </c>
      <c r="Y2671" s="12" t="n">
        <f aca="false">IF(AND(K2671&gt;0,V2671&gt;0),(V2671-Resumen!$B$7)/Resumen!$B$7,"")</f>
        <v>0.28</v>
      </c>
      <c r="Z2671" s="28" t="n">
        <f aca="false">IF(AND(K2671&gt;0,I2671&gt;0,V2671&gt;0,S2671&gt;0),V2671-S2671,"")</f>
        <v>700</v>
      </c>
      <c r="AA2671" s="12" t="n">
        <f aca="false">IF(Z2671&lt;&gt;"",Z2671/S2671,"")</f>
        <v>0.28</v>
      </c>
      <c r="AB2671" s="28" t="n">
        <f aca="false">IF(AND(K2671&gt;0,J2671&gt;0,V2671&gt;0,U2671&gt;0),V2671-U2671,"")</f>
        <v>1500</v>
      </c>
      <c r="AC2671" s="12" t="n">
        <f aca="false">IF(AB2671&lt;&gt;"",AB2671/U2671,"")</f>
        <v>0.882352941176471</v>
      </c>
      <c r="AD2671" s="27" t="n">
        <v>4</v>
      </c>
      <c r="AE2671" s="27" t="n">
        <v>2</v>
      </c>
      <c r="AF2671" s="27" t="n">
        <v>8</v>
      </c>
      <c r="AG2671" s="28" t="n">
        <f aca="false">AD2671+AE2671+AF2671</f>
        <v>14</v>
      </c>
      <c r="AH2671" s="12" t="n">
        <f aca="false">IF(AG2671&gt;0,AD2671/AG2671,"")</f>
        <v>0.285714285714286</v>
      </c>
      <c r="AI2671" s="27" t="n">
        <v>1</v>
      </c>
      <c r="AJ2671" s="27" t="n">
        <v>0</v>
      </c>
      <c r="AK2671" s="27" t="n">
        <v>1</v>
      </c>
      <c r="AL2671" s="22" t="str">
        <f aca="false">IF(OR(AJ2671&gt;0,AK2671&gt;0),"Sí","No")</f>
        <v>Sí</v>
      </c>
      <c r="AM2671" s="6" t="s">
        <v>198</v>
      </c>
      <c r="AN2671" s="6" t="s">
        <v>198</v>
      </c>
      <c r="AO2671" s="12" t="n">
        <f aca="false">IF(M2671&gt;0,K2671/M2671,"")</f>
        <v>0.217391304347826</v>
      </c>
      <c r="AP2671" s="22" t="str">
        <f aca="false">IF(M2671&gt;=Resumen!$B$5,"Alto","Bajo")</f>
        <v>Alto</v>
      </c>
      <c r="AQ2671" s="22" t="str">
        <f aca="false">IF(AO2671&gt;=Resumen!$B$28,"Alto","Bajo")</f>
        <v>Bajo</v>
      </c>
      <c r="AR2671" s="22" t="str">
        <f aca="false">AP2671&amp;" Potencial / "&amp;AQ2671&amp;" Share"</f>
        <v>Alto Potencial / Bajo Share</v>
      </c>
      <c r="AS2671" s="22" t="str">
        <f aca="false">IF(Q2671="Sí",IF(AO2671&gt;=Resumen!$B$29,"Alto","Bajo"),"")</f>
        <v>Bajo</v>
      </c>
      <c r="AT2671" s="22" t="str">
        <f aca="false">IF(AS2671&lt;&gt;"",AP2671&amp;" Potencial / "&amp;AS2671&amp;" Share","")</f>
        <v>Alto Potencial / Bajo Share</v>
      </c>
      <c r="AU2671" s="22" t="str">
        <f aca="false">IF(AH2671="","Sin dato",IF(AH2671-AO2671&gt;Resumen!$B$6,"Sobre-exhibido",IF(AO2671-AH2671&gt;Resumen!$B$6,"Sub-exhibido","En línea")))</f>
        <v>Sobre-exhibido</v>
      </c>
      <c r="AV2671" s="22" t="n">
        <f aca="false">IF(AT2671="","",IF(AT2671="Alto Potencial / Bajo Share",1,IF(AT2671="Alto Potencial / Alto Share",2,IF(AT2671="Bajo Potencial / Alto Share",3,4))))</f>
        <v>1</v>
      </c>
      <c r="AW2671" s="22" t="str">
        <f aca="false">IF(Q2671="No","Sin competencia directa",IF(AV2671=1,"1 - Foco Conquista (Alto Pot / Bajo Share)",IF(AV2671=2,"2 - Foco Defensa (Alto Pot / Alto Share)",IF(AV2671=3,"3 - Monitoreo (Bajo Pot / Alto Share)","4 - Baja Prioridad (Bajo Pot / Bajo Share)"))))</f>
        <v>1 - Foco Conquista (Alto Pot / Bajo Share)</v>
      </c>
      <c r="AX2671" s="12" t="str">
        <f aca="false">IF(OR(IFERROR(AND(W2671&lt;&gt;"",Y2671&lt;&gt;"",Y2671-W2671&gt;Resumen!$B$8),FALSE()),IFERROR(AND(X2671&lt;&gt;"",Y2671&lt;&gt;"",Y2671-X2671&gt;Resumen!$B$8),FALSE())),MAX(IF(IFERROR(AND(W2671&lt;&gt;"",Y2671&lt;&gt;"",Y2671-W2671&gt;Resumen!$B$8),FALSE()),Y2671-W2671,0),IF(IFERROR(AND(X2671&lt;&gt;"",Y2671&lt;&gt;"",Y2671-X2671&gt;Resumen!$B$8),FALSE()),Y2671-X2671,0)),"")</f>
        <v/>
      </c>
      <c r="AY2671" s="22" t="str">
        <f aca="false">IF(OR(IFERROR(AND(W2671&lt;&gt;"",Y2671&lt;&gt;"",Y2671-W2671&gt;Resumen!$B$8),FALSE()),IFERROR(AND(X2671&lt;&gt;"",Y2671&lt;&gt;"",Y2671-X2671&gt;Resumen!$B$8),FALSE())),TRIM("Lays tiene mayor markup que "&amp;IF(IFERROR(AND(W2671&lt;&gt;"",Y2671&lt;&gt;"",Y2671-W2671&gt;Resumen!$B$8),FALSE()),"Quento ","")&amp;IF(IFERROR(AND(X2671&lt;&gt;"",Y2671&lt;&gt;"",Y2671-X2671&gt;Resumen!$B$8),FALSE()),"Julicroc ","")&amp;"en este PDV"),"")</f>
        <v/>
      </c>
      <c r="AZ2671" s="22" t="str">
        <f aca="false">IF(COUNTIF('Plan Pehuamar - Lista'!$A$2:$A$167,A2671)&gt;0,"Sí","No")</f>
        <v>No</v>
      </c>
      <c r="BA2671" s="22" t="str">
        <f aca="false">IF(COUNTIF('Plan Combo 9+1'!$A$2:$A$226,A2671)&gt;0,"Sí","No")</f>
        <v>No</v>
      </c>
      <c r="BB2671" s="22" t="str">
        <f aca="false">IF(AH2671="","No",IF(BA2671="Sí",IF((AO2671-AH2671)&gt;Resumen!$B$6,"Sí","No"),IF((AO2671-AH2671)&gt;=Resumen!$B$132,"Sí","No")))</f>
        <v>No</v>
      </c>
      <c r="BC2671" s="22" t="str">
        <f aca="false">IF(AND(N2671="Sí",AL2671="Sí",AI2671=0),"Sí","No")</f>
        <v>No</v>
      </c>
      <c r="BD2671" s="22" t="str">
        <f aca="false">IF(COUNTIF('Plan 9+1 (con Pehuamar)'!$A$2:$A$227,A2671)&gt;0,"Sí","No")</f>
        <v>No</v>
      </c>
    </row>
    <row r="2672" customFormat="false" ht="15" hidden="false" customHeight="true" outlineLevel="0" collapsed="false">
      <c r="A2672" s="6" t="n">
        <v>202707</v>
      </c>
      <c r="B2672" s="6" t="n">
        <v>16</v>
      </c>
      <c r="C2672" s="6" t="n">
        <v>1605</v>
      </c>
      <c r="D2672" s="6" t="s">
        <v>398</v>
      </c>
      <c r="E2672" s="6" t="s">
        <v>2818</v>
      </c>
      <c r="F2672" s="6" t="s">
        <v>201</v>
      </c>
      <c r="G2672" s="6" t="s">
        <v>130</v>
      </c>
      <c r="H2672" s="6" t="s">
        <v>1715</v>
      </c>
      <c r="I2672" s="27" t="n">
        <v>0</v>
      </c>
      <c r="J2672" s="27" t="n">
        <v>0</v>
      </c>
      <c r="K2672" s="27" t="n">
        <v>0.5</v>
      </c>
      <c r="L2672" s="28" t="n">
        <f aca="false">I2672+J2672</f>
        <v>0</v>
      </c>
      <c r="M2672" s="28" t="n">
        <f aca="false">L2672+K2672</f>
        <v>0.5</v>
      </c>
      <c r="N2672" s="22" t="str">
        <f aca="false">IF(I2672&gt;0,"Sí","No")</f>
        <v>No</v>
      </c>
      <c r="O2672" s="22" t="str">
        <f aca="false">IF(J2672&gt;0,"Sí","No")</f>
        <v>No</v>
      </c>
      <c r="P2672" s="22" t="str">
        <f aca="false">IF(K2672&gt;0,"Sí","No")</f>
        <v>Sí</v>
      </c>
      <c r="Q2672" s="22" t="str">
        <f aca="false">IF(OR(I2672&gt;0,J2672&gt;0),"Sí","No")</f>
        <v>No</v>
      </c>
      <c r="R2672" s="27"/>
      <c r="S2672" s="27"/>
      <c r="T2672" s="27"/>
      <c r="U2672" s="27"/>
      <c r="V2672" s="27"/>
      <c r="W2672" s="12" t="str">
        <f aca="false">IF(AND(I2672&gt;0,R2672&gt;0),(S2672-R2672)/R2672,"")</f>
        <v/>
      </c>
      <c r="X2672" s="12" t="str">
        <f aca="false">IF(AND(J2672&gt;0,T2672&gt;0),(U2672-T2672)/T2672,"")</f>
        <v/>
      </c>
      <c r="Y2672" s="12" t="str">
        <f aca="false">IF(AND(K2672&gt;0,V2672&gt;0),(V2672-Resumen!$B$7)/Resumen!$B$7,"")</f>
        <v/>
      </c>
      <c r="Z2672" s="28" t="str">
        <f aca="false">IF(AND(K2672&gt;0,I2672&gt;0,V2672&gt;0,S2672&gt;0),V2672-S2672,"")</f>
        <v/>
      </c>
      <c r="AA2672" s="12" t="str">
        <f aca="false">IF(Z2672&lt;&gt;"",Z2672/S2672,"")</f>
        <v/>
      </c>
      <c r="AB2672" s="28" t="str">
        <f aca="false">IF(AND(K2672&gt;0,J2672&gt;0,V2672&gt;0,U2672&gt;0),V2672-U2672,"")</f>
        <v/>
      </c>
      <c r="AC2672" s="12" t="str">
        <f aca="false">IF(AB2672&lt;&gt;"",AB2672/U2672,"")</f>
        <v/>
      </c>
      <c r="AD2672" s="27" t="n">
        <v>0</v>
      </c>
      <c r="AE2672" s="27" t="n">
        <v>0</v>
      </c>
      <c r="AF2672" s="27" t="n">
        <v>0</v>
      </c>
      <c r="AG2672" s="28" t="n">
        <f aca="false">AD2672+AE2672+AF2672</f>
        <v>0</v>
      </c>
      <c r="AH2672" s="12" t="str">
        <f aca="false">IF(AG2672&gt;0,AD2672/AG2672,"")</f>
        <v/>
      </c>
      <c r="AI2672" s="27" t="n">
        <v>0</v>
      </c>
      <c r="AJ2672" s="27" t="n">
        <v>0</v>
      </c>
      <c r="AK2672" s="27" t="n">
        <v>0</v>
      </c>
      <c r="AL2672" s="22" t="str">
        <f aca="false">IF(OR(AJ2672&gt;0,AK2672&gt;0),"Sí","No")</f>
        <v>No</v>
      </c>
      <c r="AM2672" s="6"/>
      <c r="AN2672" s="6"/>
      <c r="AO2672" s="12" t="n">
        <f aca="false">IF(M2672&gt;0,K2672/M2672,"")</f>
        <v>1</v>
      </c>
      <c r="AP2672" s="22" t="str">
        <f aca="false">IF(M2672&gt;=Resumen!$B$5,"Alto","Bajo")</f>
        <v>Bajo</v>
      </c>
      <c r="AQ2672" s="22" t="str">
        <f aca="false">IF(AO2672&gt;=Resumen!$B$28,"Alto","Bajo")</f>
        <v>Alto</v>
      </c>
      <c r="AR2672" s="22" t="str">
        <f aca="false">AP2672&amp;" Potencial / "&amp;AQ2672&amp;" Share"</f>
        <v>Bajo Potencial / Alto Share</v>
      </c>
      <c r="AS2672" s="22" t="str">
        <f aca="false">IF(Q2672="Sí",IF(AO2672&gt;=Resumen!$B$29,"Alto","Bajo"),"")</f>
        <v/>
      </c>
      <c r="AT2672" s="22" t="str">
        <f aca="false">IF(AS2672&lt;&gt;"",AP2672&amp;" Potencial / "&amp;AS2672&amp;" Share","")</f>
        <v/>
      </c>
      <c r="AU2672" s="22" t="str">
        <f aca="false">IF(AH2672="","Sin dato",IF(AH2672-AO2672&gt;Resumen!$B$6,"Sobre-exhibido",IF(AO2672-AH2672&gt;Resumen!$B$6,"Sub-exhibido","En línea")))</f>
        <v>Sin dato</v>
      </c>
      <c r="AV2672" s="22" t="str">
        <f aca="false">IF(AT2672="","",IF(AT2672="Alto Potencial / Bajo Share",1,IF(AT2672="Alto Potencial / Alto Share",2,IF(AT2672="Bajo Potencial / Alto Share",3,4))))</f>
        <v/>
      </c>
      <c r="AW2672" s="22" t="str">
        <f aca="false">IF(Q2672="No","Sin competencia directa",IF(AV2672=1,"1 - Foco Conquista (Alto Pot / Bajo Share)",IF(AV2672=2,"2 - Foco Defensa (Alto Pot / Alto Share)",IF(AV2672=3,"3 - Monitoreo (Bajo Pot / Alto Share)","4 - Baja Prioridad (Bajo Pot / Bajo Share)"))))</f>
        <v>Sin competencia directa</v>
      </c>
      <c r="AX2672" s="12" t="str">
        <f aca="false">IF(OR(IFERROR(AND(W2672&lt;&gt;"",Y2672&lt;&gt;"",Y2672-W2672&gt;Resumen!$B$8),FALSE()),IFERROR(AND(X2672&lt;&gt;"",Y2672&lt;&gt;"",Y2672-X2672&gt;Resumen!$B$8),FALSE())),MAX(IF(IFERROR(AND(W2672&lt;&gt;"",Y2672&lt;&gt;"",Y2672-W2672&gt;Resumen!$B$8),FALSE()),Y2672-W2672,0),IF(IFERROR(AND(X2672&lt;&gt;"",Y2672&lt;&gt;"",Y2672-X2672&gt;Resumen!$B$8),FALSE()),Y2672-X2672,0)),"")</f>
        <v/>
      </c>
      <c r="AY2672" s="22" t="str">
        <f aca="false">IF(OR(IFERROR(AND(W2672&lt;&gt;"",Y2672&lt;&gt;"",Y2672-W2672&gt;Resumen!$B$8),FALSE()),IFERROR(AND(X2672&lt;&gt;"",Y2672&lt;&gt;"",Y2672-X2672&gt;Resumen!$B$8),FALSE())),TRIM("Lays tiene mayor markup que "&amp;IF(IFERROR(AND(W2672&lt;&gt;"",Y2672&lt;&gt;"",Y2672-W2672&gt;Resumen!$B$8),FALSE()),"Quento ","")&amp;IF(IFERROR(AND(X2672&lt;&gt;"",Y2672&lt;&gt;"",Y2672-X2672&gt;Resumen!$B$8),FALSE()),"Julicroc ","")&amp;"en este PDV"),"")</f>
        <v/>
      </c>
      <c r="AZ2672" s="22" t="str">
        <f aca="false">IF(COUNTIF('Plan Pehuamar - Lista'!$A$2:$A$167,A2672)&gt;0,"Sí","No")</f>
        <v>No</v>
      </c>
      <c r="BA2672" s="22" t="str">
        <f aca="false">IF(COUNTIF('Plan Combo 9+1'!$A$2:$A$226,A2672)&gt;0,"Sí","No")</f>
        <v>No</v>
      </c>
      <c r="BB2672" s="22" t="str">
        <f aca="false">IF(AH2672="","No",IF(BA2672="Sí",IF((AO2672-AH2672)&gt;Resumen!$B$6,"Sí","No"),IF((AO2672-AH2672)&gt;=Resumen!$B$132,"Sí","No")))</f>
        <v>No</v>
      </c>
      <c r="BC2672" s="22" t="str">
        <f aca="false">IF(AND(N2672="Sí",AL2672="Sí",AI2672=0),"Sí","No")</f>
        <v>No</v>
      </c>
      <c r="BD2672" s="22" t="str">
        <f aca="false">IF(COUNTIF('Plan 9+1 (con Pehuamar)'!$A$2:$A$227,A2672)&gt;0,"Sí","No")</f>
        <v>No</v>
      </c>
    </row>
    <row r="2673" customFormat="false" ht="15" hidden="false" customHeight="true" outlineLevel="0" collapsed="false">
      <c r="A2673" s="6" t="n">
        <v>202748</v>
      </c>
      <c r="B2673" s="6" t="n">
        <v>16</v>
      </c>
      <c r="C2673" s="6" t="n">
        <v>1605</v>
      </c>
      <c r="D2673" s="6" t="s">
        <v>398</v>
      </c>
      <c r="E2673" s="6" t="s">
        <v>2819</v>
      </c>
      <c r="F2673" s="6" t="s">
        <v>206</v>
      </c>
      <c r="G2673" s="6" t="s">
        <v>130</v>
      </c>
      <c r="H2673" s="6" t="s">
        <v>1715</v>
      </c>
      <c r="I2673" s="27" t="n">
        <v>15</v>
      </c>
      <c r="J2673" s="27" t="n">
        <v>50</v>
      </c>
      <c r="K2673" s="27" t="n">
        <v>24</v>
      </c>
      <c r="L2673" s="28" t="n">
        <f aca="false">I2673+J2673</f>
        <v>65</v>
      </c>
      <c r="M2673" s="28" t="n">
        <f aca="false">L2673+K2673</f>
        <v>89</v>
      </c>
      <c r="N2673" s="22" t="str">
        <f aca="false">IF(I2673&gt;0,"Sí","No")</f>
        <v>Sí</v>
      </c>
      <c r="O2673" s="22" t="str">
        <f aca="false">IF(J2673&gt;0,"Sí","No")</f>
        <v>Sí</v>
      </c>
      <c r="P2673" s="22" t="str">
        <f aca="false">IF(K2673&gt;0,"Sí","No")</f>
        <v>Sí</v>
      </c>
      <c r="Q2673" s="22" t="str">
        <f aca="false">IF(OR(I2673&gt;0,J2673&gt;0),"Sí","No")</f>
        <v>Sí</v>
      </c>
      <c r="R2673" s="27" t="n">
        <v>2000</v>
      </c>
      <c r="S2673" s="27" t="n">
        <v>2800</v>
      </c>
      <c r="T2673" s="27" t="n">
        <v>1200</v>
      </c>
      <c r="U2673" s="27" t="n">
        <v>2000</v>
      </c>
      <c r="V2673" s="27" t="n">
        <v>3500</v>
      </c>
      <c r="W2673" s="12" t="n">
        <f aca="false">IF(AND(I2673&gt;0,R2673&gt;0),(S2673-R2673)/R2673,"")</f>
        <v>0.4</v>
      </c>
      <c r="X2673" s="12" t="n">
        <f aca="false">IF(AND(J2673&gt;0,T2673&gt;0),(U2673-T2673)/T2673,"")</f>
        <v>0.666666666666667</v>
      </c>
      <c r="Y2673" s="12" t="n">
        <f aca="false">IF(AND(K2673&gt;0,V2673&gt;0),(V2673-Resumen!$B$7)/Resumen!$B$7,"")</f>
        <v>0.4</v>
      </c>
      <c r="Z2673" s="28" t="n">
        <f aca="false">IF(AND(K2673&gt;0,I2673&gt;0,V2673&gt;0,S2673&gt;0),V2673-S2673,"")</f>
        <v>700</v>
      </c>
      <c r="AA2673" s="12" t="n">
        <f aca="false">IF(Z2673&lt;&gt;"",Z2673/S2673,"")</f>
        <v>0.25</v>
      </c>
      <c r="AB2673" s="28" t="n">
        <f aca="false">IF(AND(K2673&gt;0,J2673&gt;0,V2673&gt;0,U2673&gt;0),V2673-U2673,"")</f>
        <v>1500</v>
      </c>
      <c r="AC2673" s="12" t="n">
        <f aca="false">IF(AB2673&lt;&gt;"",AB2673/U2673,"")</f>
        <v>0.75</v>
      </c>
      <c r="AD2673" s="27" t="n">
        <v>5</v>
      </c>
      <c r="AE2673" s="27" t="n">
        <v>3</v>
      </c>
      <c r="AF2673" s="27" t="n">
        <v>6</v>
      </c>
      <c r="AG2673" s="28" t="n">
        <f aca="false">AD2673+AE2673+AF2673</f>
        <v>14</v>
      </c>
      <c r="AH2673" s="12" t="n">
        <f aca="false">IF(AG2673&gt;0,AD2673/AG2673,"")</f>
        <v>0.357142857142857</v>
      </c>
      <c r="AI2673" s="27" t="n">
        <v>1</v>
      </c>
      <c r="AJ2673" s="27" t="n">
        <v>1</v>
      </c>
      <c r="AK2673" s="27" t="n">
        <v>1</v>
      </c>
      <c r="AL2673" s="22" t="str">
        <f aca="false">IF(OR(AJ2673&gt;0,AK2673&gt;0),"Sí","No")</f>
        <v>Sí</v>
      </c>
      <c r="AM2673" s="6" t="s">
        <v>198</v>
      </c>
      <c r="AN2673" s="6" t="s">
        <v>198</v>
      </c>
      <c r="AO2673" s="12" t="n">
        <f aca="false">IF(M2673&gt;0,K2673/M2673,"")</f>
        <v>0.269662921348315</v>
      </c>
      <c r="AP2673" s="22" t="str">
        <f aca="false">IF(M2673&gt;=Resumen!$B$5,"Alto","Bajo")</f>
        <v>Alto</v>
      </c>
      <c r="AQ2673" s="22" t="str">
        <f aca="false">IF(AO2673&gt;=Resumen!$B$28,"Alto","Bajo")</f>
        <v>Bajo</v>
      </c>
      <c r="AR2673" s="22" t="str">
        <f aca="false">AP2673&amp;" Potencial / "&amp;AQ2673&amp;" Share"</f>
        <v>Alto Potencial / Bajo Share</v>
      </c>
      <c r="AS2673" s="22" t="str">
        <f aca="false">IF(Q2673="Sí",IF(AO2673&gt;=Resumen!$B$29,"Alto","Bajo"),"")</f>
        <v>Bajo</v>
      </c>
      <c r="AT2673" s="22" t="str">
        <f aca="false">IF(AS2673&lt;&gt;"",AP2673&amp;" Potencial / "&amp;AS2673&amp;" Share","")</f>
        <v>Alto Potencial / Bajo Share</v>
      </c>
      <c r="AU2673" s="22" t="str">
        <f aca="false">IF(AH2673="","Sin dato",IF(AH2673-AO2673&gt;Resumen!$B$6,"Sobre-exhibido",IF(AO2673-AH2673&gt;Resumen!$B$6,"Sub-exhibido","En línea")))</f>
        <v>Sobre-exhibido</v>
      </c>
      <c r="AV2673" s="22" t="n">
        <f aca="false">IF(AT2673="","",IF(AT2673="Alto Potencial / Bajo Share",1,IF(AT2673="Alto Potencial / Alto Share",2,IF(AT2673="Bajo Potencial / Alto Share",3,4))))</f>
        <v>1</v>
      </c>
      <c r="AW2673" s="22" t="str">
        <f aca="false">IF(Q2673="No","Sin competencia directa",IF(AV2673=1,"1 - Foco Conquista (Alto Pot / Bajo Share)",IF(AV2673=2,"2 - Foco Defensa (Alto Pot / Alto Share)",IF(AV2673=3,"3 - Monitoreo (Bajo Pot / Alto Share)","4 - Baja Prioridad (Bajo Pot / Bajo Share)"))))</f>
        <v>1 - Foco Conquista (Alto Pot / Bajo Share)</v>
      </c>
      <c r="AX2673" s="12" t="str">
        <f aca="false">IF(OR(IFERROR(AND(W2673&lt;&gt;"",Y2673&lt;&gt;"",Y2673-W2673&gt;Resumen!$B$8),FALSE()),IFERROR(AND(X2673&lt;&gt;"",Y2673&lt;&gt;"",Y2673-X2673&gt;Resumen!$B$8),FALSE())),MAX(IF(IFERROR(AND(W2673&lt;&gt;"",Y2673&lt;&gt;"",Y2673-W2673&gt;Resumen!$B$8),FALSE()),Y2673-W2673,0),IF(IFERROR(AND(X2673&lt;&gt;"",Y2673&lt;&gt;"",Y2673-X2673&gt;Resumen!$B$8),FALSE()),Y2673-X2673,0)),"")</f>
        <v/>
      </c>
      <c r="AY2673" s="22" t="str">
        <f aca="false">IF(OR(IFERROR(AND(W2673&lt;&gt;"",Y2673&lt;&gt;"",Y2673-W2673&gt;Resumen!$B$8),FALSE()),IFERROR(AND(X2673&lt;&gt;"",Y2673&lt;&gt;"",Y2673-X2673&gt;Resumen!$B$8),FALSE())),TRIM("Lays tiene mayor markup que "&amp;IF(IFERROR(AND(W2673&lt;&gt;"",Y2673&lt;&gt;"",Y2673-W2673&gt;Resumen!$B$8),FALSE()),"Quento ","")&amp;IF(IFERROR(AND(X2673&lt;&gt;"",Y2673&lt;&gt;"",Y2673-X2673&gt;Resumen!$B$8),FALSE()),"Julicroc ","")&amp;"en este PDV"),"")</f>
        <v/>
      </c>
      <c r="AZ2673" s="22" t="str">
        <f aca="false">IF(COUNTIF('Plan Pehuamar - Lista'!$A$2:$A$167,A2673)&gt;0,"Sí","No")</f>
        <v>No</v>
      </c>
      <c r="BA2673" s="22" t="str">
        <f aca="false">IF(COUNTIF('Plan Combo 9+1'!$A$2:$A$226,A2673)&gt;0,"Sí","No")</f>
        <v>No</v>
      </c>
      <c r="BB2673" s="22" t="str">
        <f aca="false">IF(AH2673="","No",IF(BA2673="Sí",IF((AO2673-AH2673)&gt;Resumen!$B$6,"Sí","No"),IF((AO2673-AH2673)&gt;=Resumen!$B$132,"Sí","No")))</f>
        <v>No</v>
      </c>
      <c r="BC2673" s="22" t="str">
        <f aca="false">IF(AND(N2673="Sí",AL2673="Sí",AI2673=0),"Sí","No")</f>
        <v>No</v>
      </c>
      <c r="BD2673" s="22" t="str">
        <f aca="false">IF(COUNTIF('Plan 9+1 (con Pehuamar)'!$A$2:$A$227,A2673)&gt;0,"Sí","No")</f>
        <v>No</v>
      </c>
    </row>
    <row r="2674" customFormat="false" ht="15" hidden="false" customHeight="true" outlineLevel="0" collapsed="false">
      <c r="A2674" s="6" t="n">
        <v>202774</v>
      </c>
      <c r="B2674" s="6" t="n">
        <v>17</v>
      </c>
      <c r="C2674" s="6" t="n">
        <v>1701</v>
      </c>
      <c r="D2674" s="6" t="s">
        <v>194</v>
      </c>
      <c r="E2674" s="6" t="s">
        <v>2820</v>
      </c>
      <c r="F2674" s="6" t="s">
        <v>201</v>
      </c>
      <c r="G2674" s="6" t="s">
        <v>130</v>
      </c>
      <c r="H2674" s="6" t="s">
        <v>1715</v>
      </c>
      <c r="I2674" s="27" t="n">
        <v>0</v>
      </c>
      <c r="J2674" s="27" t="n">
        <v>0</v>
      </c>
      <c r="K2674" s="27" t="n">
        <v>0.2</v>
      </c>
      <c r="L2674" s="28" t="n">
        <f aca="false">I2674+J2674</f>
        <v>0</v>
      </c>
      <c r="M2674" s="28" t="n">
        <f aca="false">L2674+K2674</f>
        <v>0.2</v>
      </c>
      <c r="N2674" s="22" t="str">
        <f aca="false">IF(I2674&gt;0,"Sí","No")</f>
        <v>No</v>
      </c>
      <c r="O2674" s="22" t="str">
        <f aca="false">IF(J2674&gt;0,"Sí","No")</f>
        <v>No</v>
      </c>
      <c r="P2674" s="22" t="str">
        <f aca="false">IF(K2674&gt;0,"Sí","No")</f>
        <v>Sí</v>
      </c>
      <c r="Q2674" s="22" t="str">
        <f aca="false">IF(OR(I2674&gt;0,J2674&gt;0),"Sí","No")</f>
        <v>No</v>
      </c>
      <c r="R2674" s="27"/>
      <c r="S2674" s="27"/>
      <c r="T2674" s="27"/>
      <c r="U2674" s="27"/>
      <c r="V2674" s="27"/>
      <c r="W2674" s="12" t="str">
        <f aca="false">IF(AND(I2674&gt;0,R2674&gt;0),(S2674-R2674)/R2674,"")</f>
        <v/>
      </c>
      <c r="X2674" s="12" t="str">
        <f aca="false">IF(AND(J2674&gt;0,T2674&gt;0),(U2674-T2674)/T2674,"")</f>
        <v/>
      </c>
      <c r="Y2674" s="12" t="str">
        <f aca="false">IF(AND(K2674&gt;0,V2674&gt;0),(V2674-Resumen!$B$7)/Resumen!$B$7,"")</f>
        <v/>
      </c>
      <c r="Z2674" s="28" t="str">
        <f aca="false">IF(AND(K2674&gt;0,I2674&gt;0,V2674&gt;0,S2674&gt;0),V2674-S2674,"")</f>
        <v/>
      </c>
      <c r="AA2674" s="12" t="str">
        <f aca="false">IF(Z2674&lt;&gt;"",Z2674/S2674,"")</f>
        <v/>
      </c>
      <c r="AB2674" s="28" t="str">
        <f aca="false">IF(AND(K2674&gt;0,J2674&gt;0,V2674&gt;0,U2674&gt;0),V2674-U2674,"")</f>
        <v/>
      </c>
      <c r="AC2674" s="12" t="str">
        <f aca="false">IF(AB2674&lt;&gt;"",AB2674/U2674,"")</f>
        <v/>
      </c>
      <c r="AD2674" s="27" t="n">
        <v>0</v>
      </c>
      <c r="AE2674" s="27" t="n">
        <v>0</v>
      </c>
      <c r="AF2674" s="27" t="n">
        <v>0</v>
      </c>
      <c r="AG2674" s="28" t="n">
        <f aca="false">AD2674+AE2674+AF2674</f>
        <v>0</v>
      </c>
      <c r="AH2674" s="12" t="str">
        <f aca="false">IF(AG2674&gt;0,AD2674/AG2674,"")</f>
        <v/>
      </c>
      <c r="AI2674" s="27" t="n">
        <v>0</v>
      </c>
      <c r="AJ2674" s="27" t="n">
        <v>0</v>
      </c>
      <c r="AK2674" s="27" t="n">
        <v>0</v>
      </c>
      <c r="AL2674" s="22" t="str">
        <f aca="false">IF(OR(AJ2674&gt;0,AK2674&gt;0),"Sí","No")</f>
        <v>No</v>
      </c>
      <c r="AM2674" s="6"/>
      <c r="AN2674" s="6"/>
      <c r="AO2674" s="12" t="n">
        <f aca="false">IF(M2674&gt;0,K2674/M2674,"")</f>
        <v>1</v>
      </c>
      <c r="AP2674" s="22" t="str">
        <f aca="false">IF(M2674&gt;=Resumen!$B$5,"Alto","Bajo")</f>
        <v>Bajo</v>
      </c>
      <c r="AQ2674" s="22" t="str">
        <f aca="false">IF(AO2674&gt;=Resumen!$B$28,"Alto","Bajo")</f>
        <v>Alto</v>
      </c>
      <c r="AR2674" s="22" t="str">
        <f aca="false">AP2674&amp;" Potencial / "&amp;AQ2674&amp;" Share"</f>
        <v>Bajo Potencial / Alto Share</v>
      </c>
      <c r="AS2674" s="22" t="str">
        <f aca="false">IF(Q2674="Sí",IF(AO2674&gt;=Resumen!$B$29,"Alto","Bajo"),"")</f>
        <v/>
      </c>
      <c r="AT2674" s="22" t="str">
        <f aca="false">IF(AS2674&lt;&gt;"",AP2674&amp;" Potencial / "&amp;AS2674&amp;" Share","")</f>
        <v/>
      </c>
      <c r="AU2674" s="22" t="str">
        <f aca="false">IF(AH2674="","Sin dato",IF(AH2674-AO2674&gt;Resumen!$B$6,"Sobre-exhibido",IF(AO2674-AH2674&gt;Resumen!$B$6,"Sub-exhibido","En línea")))</f>
        <v>Sin dato</v>
      </c>
      <c r="AV2674" s="22" t="str">
        <f aca="false">IF(AT2674="","",IF(AT2674="Alto Potencial / Bajo Share",1,IF(AT2674="Alto Potencial / Alto Share",2,IF(AT2674="Bajo Potencial / Alto Share",3,4))))</f>
        <v/>
      </c>
      <c r="AW2674" s="22" t="str">
        <f aca="false">IF(Q2674="No","Sin competencia directa",IF(AV2674=1,"1 - Foco Conquista (Alto Pot / Bajo Share)",IF(AV2674=2,"2 - Foco Defensa (Alto Pot / Alto Share)",IF(AV2674=3,"3 - Monitoreo (Bajo Pot / Alto Share)","4 - Baja Prioridad (Bajo Pot / Bajo Share)"))))</f>
        <v>Sin competencia directa</v>
      </c>
      <c r="AX2674" s="12" t="str">
        <f aca="false">IF(OR(IFERROR(AND(W2674&lt;&gt;"",Y2674&lt;&gt;"",Y2674-W2674&gt;Resumen!$B$8),FALSE()),IFERROR(AND(X2674&lt;&gt;"",Y2674&lt;&gt;"",Y2674-X2674&gt;Resumen!$B$8),FALSE())),MAX(IF(IFERROR(AND(W2674&lt;&gt;"",Y2674&lt;&gt;"",Y2674-W2674&gt;Resumen!$B$8),FALSE()),Y2674-W2674,0),IF(IFERROR(AND(X2674&lt;&gt;"",Y2674&lt;&gt;"",Y2674-X2674&gt;Resumen!$B$8),FALSE()),Y2674-X2674,0)),"")</f>
        <v/>
      </c>
      <c r="AY2674" s="22" t="str">
        <f aca="false">IF(OR(IFERROR(AND(W2674&lt;&gt;"",Y2674&lt;&gt;"",Y2674-W2674&gt;Resumen!$B$8),FALSE()),IFERROR(AND(X2674&lt;&gt;"",Y2674&lt;&gt;"",Y2674-X2674&gt;Resumen!$B$8),FALSE())),TRIM("Lays tiene mayor markup que "&amp;IF(IFERROR(AND(W2674&lt;&gt;"",Y2674&lt;&gt;"",Y2674-W2674&gt;Resumen!$B$8),FALSE()),"Quento ","")&amp;IF(IFERROR(AND(X2674&lt;&gt;"",Y2674&lt;&gt;"",Y2674-X2674&gt;Resumen!$B$8),FALSE()),"Julicroc ","")&amp;"en este PDV"),"")</f>
        <v/>
      </c>
      <c r="AZ2674" s="22" t="str">
        <f aca="false">IF(COUNTIF('Plan Pehuamar - Lista'!$A$2:$A$167,A2674)&gt;0,"Sí","No")</f>
        <v>No</v>
      </c>
      <c r="BA2674" s="22" t="str">
        <f aca="false">IF(COUNTIF('Plan Combo 9+1'!$A$2:$A$226,A2674)&gt;0,"Sí","No")</f>
        <v>No</v>
      </c>
      <c r="BB2674" s="22" t="str">
        <f aca="false">IF(AH2674="","No",IF(BA2674="Sí",IF((AO2674-AH2674)&gt;Resumen!$B$6,"Sí","No"),IF((AO2674-AH2674)&gt;=Resumen!$B$132,"Sí","No")))</f>
        <v>No</v>
      </c>
      <c r="BC2674" s="22" t="str">
        <f aca="false">IF(AND(N2674="Sí",AL2674="Sí",AI2674=0),"Sí","No")</f>
        <v>No</v>
      </c>
      <c r="BD2674" s="22" t="str">
        <f aca="false">IF(COUNTIF('Plan 9+1 (con Pehuamar)'!$A$2:$A$227,A2674)&gt;0,"Sí","No")</f>
        <v>No</v>
      </c>
    </row>
    <row r="2675" customFormat="false" ht="15" hidden="false" customHeight="true" outlineLevel="0" collapsed="false">
      <c r="A2675" s="6" t="n">
        <v>206107</v>
      </c>
      <c r="B2675" s="6" t="n">
        <v>17</v>
      </c>
      <c r="C2675" s="6" t="n">
        <v>1701</v>
      </c>
      <c r="D2675" s="6" t="s">
        <v>194</v>
      </c>
      <c r="E2675" s="6" t="s">
        <v>2821</v>
      </c>
      <c r="F2675" s="6" t="s">
        <v>201</v>
      </c>
      <c r="G2675" s="6" t="s">
        <v>130</v>
      </c>
      <c r="H2675" s="6" t="s">
        <v>1715</v>
      </c>
      <c r="I2675" s="27" t="n">
        <v>0</v>
      </c>
      <c r="J2675" s="27" t="n">
        <v>0</v>
      </c>
      <c r="K2675" s="27" t="n">
        <v>3.5</v>
      </c>
      <c r="L2675" s="28" t="n">
        <f aca="false">I2675+J2675</f>
        <v>0</v>
      </c>
      <c r="M2675" s="28" t="n">
        <f aca="false">L2675+K2675</f>
        <v>3.5</v>
      </c>
      <c r="N2675" s="22" t="str">
        <f aca="false">IF(I2675&gt;0,"Sí","No")</f>
        <v>No</v>
      </c>
      <c r="O2675" s="22" t="str">
        <f aca="false">IF(J2675&gt;0,"Sí","No")</f>
        <v>No</v>
      </c>
      <c r="P2675" s="22" t="str">
        <f aca="false">IF(K2675&gt;0,"Sí","No")</f>
        <v>Sí</v>
      </c>
      <c r="Q2675" s="22" t="str">
        <f aca="false">IF(OR(I2675&gt;0,J2675&gt;0),"Sí","No")</f>
        <v>No</v>
      </c>
      <c r="R2675" s="27"/>
      <c r="S2675" s="27"/>
      <c r="T2675" s="27"/>
      <c r="U2675" s="27"/>
      <c r="V2675" s="27"/>
      <c r="W2675" s="12" t="str">
        <f aca="false">IF(AND(I2675&gt;0,R2675&gt;0),(S2675-R2675)/R2675,"")</f>
        <v/>
      </c>
      <c r="X2675" s="12" t="str">
        <f aca="false">IF(AND(J2675&gt;0,T2675&gt;0),(U2675-T2675)/T2675,"")</f>
        <v/>
      </c>
      <c r="Y2675" s="12" t="str">
        <f aca="false">IF(AND(K2675&gt;0,V2675&gt;0),(V2675-Resumen!$B$7)/Resumen!$B$7,"")</f>
        <v/>
      </c>
      <c r="Z2675" s="28" t="str">
        <f aca="false">IF(AND(K2675&gt;0,I2675&gt;0,V2675&gt;0,S2675&gt;0),V2675-S2675,"")</f>
        <v/>
      </c>
      <c r="AA2675" s="12" t="str">
        <f aca="false">IF(Z2675&lt;&gt;"",Z2675/S2675,"")</f>
        <v/>
      </c>
      <c r="AB2675" s="28" t="str">
        <f aca="false">IF(AND(K2675&gt;0,J2675&gt;0,V2675&gt;0,U2675&gt;0),V2675-U2675,"")</f>
        <v/>
      </c>
      <c r="AC2675" s="12" t="str">
        <f aca="false">IF(AB2675&lt;&gt;"",AB2675/U2675,"")</f>
        <v/>
      </c>
      <c r="AD2675" s="27" t="n">
        <v>0</v>
      </c>
      <c r="AE2675" s="27" t="n">
        <v>0</v>
      </c>
      <c r="AF2675" s="27" t="n">
        <v>0</v>
      </c>
      <c r="AG2675" s="28" t="n">
        <f aca="false">AD2675+AE2675+AF2675</f>
        <v>0</v>
      </c>
      <c r="AH2675" s="12" t="str">
        <f aca="false">IF(AG2675&gt;0,AD2675/AG2675,"")</f>
        <v/>
      </c>
      <c r="AI2675" s="27" t="n">
        <v>0</v>
      </c>
      <c r="AJ2675" s="27" t="n">
        <v>0</v>
      </c>
      <c r="AK2675" s="27" t="n">
        <v>0</v>
      </c>
      <c r="AL2675" s="22" t="str">
        <f aca="false">IF(OR(AJ2675&gt;0,AK2675&gt;0),"Sí","No")</f>
        <v>No</v>
      </c>
      <c r="AM2675" s="6"/>
      <c r="AN2675" s="6"/>
      <c r="AO2675" s="12" t="n">
        <f aca="false">IF(M2675&gt;0,K2675/M2675,"")</f>
        <v>1</v>
      </c>
      <c r="AP2675" s="22" t="str">
        <f aca="false">IF(M2675&gt;=Resumen!$B$5,"Alto","Bajo")</f>
        <v>Bajo</v>
      </c>
      <c r="AQ2675" s="22" t="str">
        <f aca="false">IF(AO2675&gt;=Resumen!$B$28,"Alto","Bajo")</f>
        <v>Alto</v>
      </c>
      <c r="AR2675" s="22" t="str">
        <f aca="false">AP2675&amp;" Potencial / "&amp;AQ2675&amp;" Share"</f>
        <v>Bajo Potencial / Alto Share</v>
      </c>
      <c r="AS2675" s="22" t="str">
        <f aca="false">IF(Q2675="Sí",IF(AO2675&gt;=Resumen!$B$29,"Alto","Bajo"),"")</f>
        <v/>
      </c>
      <c r="AT2675" s="22" t="str">
        <f aca="false">IF(AS2675&lt;&gt;"",AP2675&amp;" Potencial / "&amp;AS2675&amp;" Share","")</f>
        <v/>
      </c>
      <c r="AU2675" s="22" t="str">
        <f aca="false">IF(AH2675="","Sin dato",IF(AH2675-AO2675&gt;Resumen!$B$6,"Sobre-exhibido",IF(AO2675-AH2675&gt;Resumen!$B$6,"Sub-exhibido","En línea")))</f>
        <v>Sin dato</v>
      </c>
      <c r="AV2675" s="22" t="str">
        <f aca="false">IF(AT2675="","",IF(AT2675="Alto Potencial / Bajo Share",1,IF(AT2675="Alto Potencial / Alto Share",2,IF(AT2675="Bajo Potencial / Alto Share",3,4))))</f>
        <v/>
      </c>
      <c r="AW2675" s="22" t="str">
        <f aca="false">IF(Q2675="No","Sin competencia directa",IF(AV2675=1,"1 - Foco Conquista (Alto Pot / Bajo Share)",IF(AV2675=2,"2 - Foco Defensa (Alto Pot / Alto Share)",IF(AV2675=3,"3 - Monitoreo (Bajo Pot / Alto Share)","4 - Baja Prioridad (Bajo Pot / Bajo Share)"))))</f>
        <v>Sin competencia directa</v>
      </c>
      <c r="AX2675" s="12" t="str">
        <f aca="false">IF(OR(IFERROR(AND(W2675&lt;&gt;"",Y2675&lt;&gt;"",Y2675-W2675&gt;Resumen!$B$8),FALSE()),IFERROR(AND(X2675&lt;&gt;"",Y2675&lt;&gt;"",Y2675-X2675&gt;Resumen!$B$8),FALSE())),MAX(IF(IFERROR(AND(W2675&lt;&gt;"",Y2675&lt;&gt;"",Y2675-W2675&gt;Resumen!$B$8),FALSE()),Y2675-W2675,0),IF(IFERROR(AND(X2675&lt;&gt;"",Y2675&lt;&gt;"",Y2675-X2675&gt;Resumen!$B$8),FALSE()),Y2675-X2675,0)),"")</f>
        <v/>
      </c>
      <c r="AY2675" s="22" t="str">
        <f aca="false">IF(OR(IFERROR(AND(W2675&lt;&gt;"",Y2675&lt;&gt;"",Y2675-W2675&gt;Resumen!$B$8),FALSE()),IFERROR(AND(X2675&lt;&gt;"",Y2675&lt;&gt;"",Y2675-X2675&gt;Resumen!$B$8),FALSE())),TRIM("Lays tiene mayor markup que "&amp;IF(IFERROR(AND(W2675&lt;&gt;"",Y2675&lt;&gt;"",Y2675-W2675&gt;Resumen!$B$8),FALSE()),"Quento ","")&amp;IF(IFERROR(AND(X2675&lt;&gt;"",Y2675&lt;&gt;"",Y2675-X2675&gt;Resumen!$B$8),FALSE()),"Julicroc ","")&amp;"en este PDV"),"")</f>
        <v/>
      </c>
      <c r="AZ2675" s="22" t="str">
        <f aca="false">IF(COUNTIF('Plan Pehuamar - Lista'!$A$2:$A$167,A2675)&gt;0,"Sí","No")</f>
        <v>No</v>
      </c>
      <c r="BA2675" s="22" t="str">
        <f aca="false">IF(COUNTIF('Plan Combo 9+1'!$A$2:$A$226,A2675)&gt;0,"Sí","No")</f>
        <v>No</v>
      </c>
      <c r="BB2675" s="22" t="str">
        <f aca="false">IF(AH2675="","No",IF(BA2675="Sí",IF((AO2675-AH2675)&gt;Resumen!$B$6,"Sí","No"),IF((AO2675-AH2675)&gt;=Resumen!$B$132,"Sí","No")))</f>
        <v>No</v>
      </c>
      <c r="BC2675" s="22" t="str">
        <f aca="false">IF(AND(N2675="Sí",AL2675="Sí",AI2675=0),"Sí","No")</f>
        <v>No</v>
      </c>
      <c r="BD2675" s="22" t="str">
        <f aca="false">IF(COUNTIF('Plan 9+1 (con Pehuamar)'!$A$2:$A$227,A2675)&gt;0,"Sí","No")</f>
        <v>No</v>
      </c>
    </row>
    <row r="2676" customFormat="false" ht="15" hidden="false" customHeight="true" outlineLevel="0" collapsed="false">
      <c r="A2676" s="6" t="n">
        <v>206109</v>
      </c>
      <c r="B2676" s="6" t="n">
        <v>17</v>
      </c>
      <c r="C2676" s="6" t="n">
        <v>1701</v>
      </c>
      <c r="D2676" s="6" t="s">
        <v>194</v>
      </c>
      <c r="E2676" s="6" t="s">
        <v>2822</v>
      </c>
      <c r="F2676" s="6" t="s">
        <v>196</v>
      </c>
      <c r="G2676" s="6" t="s">
        <v>130</v>
      </c>
      <c r="H2676" s="6" t="s">
        <v>1715</v>
      </c>
      <c r="I2676" s="27" t="n">
        <v>10</v>
      </c>
      <c r="J2676" s="27" t="n">
        <v>10</v>
      </c>
      <c r="K2676" s="27" t="n">
        <v>5</v>
      </c>
      <c r="L2676" s="28" t="n">
        <f aca="false">I2676+J2676</f>
        <v>20</v>
      </c>
      <c r="M2676" s="28" t="n">
        <f aca="false">L2676+K2676</f>
        <v>25</v>
      </c>
      <c r="N2676" s="22" t="str">
        <f aca="false">IF(I2676&gt;0,"Sí","No")</f>
        <v>Sí</v>
      </c>
      <c r="O2676" s="22" t="str">
        <f aca="false">IF(J2676&gt;0,"Sí","No")</f>
        <v>Sí</v>
      </c>
      <c r="P2676" s="22" t="str">
        <f aca="false">IF(K2676&gt;0,"Sí","No")</f>
        <v>Sí</v>
      </c>
      <c r="Q2676" s="22" t="str">
        <f aca="false">IF(OR(I2676&gt;0,J2676&gt;0),"Sí","No")</f>
        <v>Sí</v>
      </c>
      <c r="R2676" s="27" t="n">
        <v>1750</v>
      </c>
      <c r="S2676" s="27" t="n">
        <v>2500</v>
      </c>
      <c r="T2676" s="27" t="n">
        <v>1170</v>
      </c>
      <c r="U2676" s="27" t="n">
        <v>1800</v>
      </c>
      <c r="V2676" s="27" t="n">
        <v>3600</v>
      </c>
      <c r="W2676" s="12" t="n">
        <f aca="false">IF(AND(I2676&gt;0,R2676&gt;0),(S2676-R2676)/R2676,"")</f>
        <v>0.428571428571429</v>
      </c>
      <c r="X2676" s="12" t="n">
        <f aca="false">IF(AND(J2676&gt;0,T2676&gt;0),(U2676-T2676)/T2676,"")</f>
        <v>0.538461538461538</v>
      </c>
      <c r="Y2676" s="12" t="n">
        <f aca="false">IF(AND(K2676&gt;0,V2676&gt;0),(V2676-Resumen!$B$7)/Resumen!$B$7,"")</f>
        <v>0.44</v>
      </c>
      <c r="Z2676" s="28" t="n">
        <f aca="false">IF(AND(K2676&gt;0,I2676&gt;0,V2676&gt;0,S2676&gt;0),V2676-S2676,"")</f>
        <v>1100</v>
      </c>
      <c r="AA2676" s="12" t="n">
        <f aca="false">IF(Z2676&lt;&gt;"",Z2676/S2676,"")</f>
        <v>0.44</v>
      </c>
      <c r="AB2676" s="28" t="n">
        <f aca="false">IF(AND(K2676&gt;0,J2676&gt;0,V2676&gt;0,U2676&gt;0),V2676-U2676,"")</f>
        <v>1800</v>
      </c>
      <c r="AC2676" s="12" t="n">
        <f aca="false">IF(AB2676&lt;&gt;"",AB2676/U2676,"")</f>
        <v>1</v>
      </c>
      <c r="AD2676" s="27" t="n">
        <v>2</v>
      </c>
      <c r="AE2676" s="27" t="n">
        <v>2</v>
      </c>
      <c r="AF2676" s="27" t="n">
        <v>3</v>
      </c>
      <c r="AG2676" s="28" t="n">
        <f aca="false">AD2676+AE2676+AF2676</f>
        <v>7</v>
      </c>
      <c r="AH2676" s="12" t="n">
        <f aca="false">IF(AG2676&gt;0,AD2676/AG2676,"")</f>
        <v>0.285714285714286</v>
      </c>
      <c r="AI2676" s="27" t="n">
        <v>0</v>
      </c>
      <c r="AJ2676" s="27" t="n">
        <v>0</v>
      </c>
      <c r="AK2676" s="27" t="n">
        <v>0</v>
      </c>
      <c r="AL2676" s="22" t="str">
        <f aca="false">IF(OR(AJ2676&gt;0,AK2676&gt;0),"Sí","No")</f>
        <v>No</v>
      </c>
      <c r="AM2676" s="6" t="s">
        <v>198</v>
      </c>
      <c r="AN2676" s="6" t="s">
        <v>198</v>
      </c>
      <c r="AO2676" s="12" t="n">
        <f aca="false">IF(M2676&gt;0,K2676/M2676,"")</f>
        <v>0.2</v>
      </c>
      <c r="AP2676" s="22" t="str">
        <f aca="false">IF(M2676&gt;=Resumen!$B$5,"Alto","Bajo")</f>
        <v>Bajo</v>
      </c>
      <c r="AQ2676" s="22" t="str">
        <f aca="false">IF(AO2676&gt;=Resumen!$B$28,"Alto","Bajo")</f>
        <v>Bajo</v>
      </c>
      <c r="AR2676" s="22" t="str">
        <f aca="false">AP2676&amp;" Potencial / "&amp;AQ2676&amp;" Share"</f>
        <v>Bajo Potencial / Bajo Share</v>
      </c>
      <c r="AS2676" s="22" t="str">
        <f aca="false">IF(Q2676="Sí",IF(AO2676&gt;=Resumen!$B$29,"Alto","Bajo"),"")</f>
        <v>Bajo</v>
      </c>
      <c r="AT2676" s="22" t="str">
        <f aca="false">IF(AS2676&lt;&gt;"",AP2676&amp;" Potencial / "&amp;AS2676&amp;" Share","")</f>
        <v>Bajo Potencial / Bajo Share</v>
      </c>
      <c r="AU2676" s="22" t="str">
        <f aca="false">IF(AH2676="","Sin dato",IF(AH2676-AO2676&gt;Resumen!$B$6,"Sobre-exhibido",IF(AO2676-AH2676&gt;Resumen!$B$6,"Sub-exhibido","En línea")))</f>
        <v>Sobre-exhibido</v>
      </c>
      <c r="AV2676" s="22" t="n">
        <f aca="false">IF(AT2676="","",IF(AT2676="Alto Potencial / Bajo Share",1,IF(AT2676="Alto Potencial / Alto Share",2,IF(AT2676="Bajo Potencial / Alto Share",3,4))))</f>
        <v>4</v>
      </c>
      <c r="AW2676" s="22" t="str">
        <f aca="false">IF(Q2676="No","Sin competencia directa",IF(AV2676=1,"1 - Foco Conquista (Alto Pot / Bajo Share)",IF(AV2676=2,"2 - Foco Defensa (Alto Pot / Alto Share)",IF(AV2676=3,"3 - Monitoreo (Bajo Pot / Alto Share)","4 - Baja Prioridad (Bajo Pot / Bajo Share)"))))</f>
        <v>4 - Baja Prioridad (Bajo Pot / Bajo Share)</v>
      </c>
      <c r="AX2676" s="12" t="str">
        <f aca="false">IF(OR(IFERROR(AND(W2676&lt;&gt;"",Y2676&lt;&gt;"",Y2676-W2676&gt;Resumen!$B$8),FALSE()),IFERROR(AND(X2676&lt;&gt;"",Y2676&lt;&gt;"",Y2676-X2676&gt;Resumen!$B$8),FALSE())),MAX(IF(IFERROR(AND(W2676&lt;&gt;"",Y2676&lt;&gt;"",Y2676-W2676&gt;Resumen!$B$8),FALSE()),Y2676-W2676,0),IF(IFERROR(AND(X2676&lt;&gt;"",Y2676&lt;&gt;"",Y2676-X2676&gt;Resumen!$B$8),FALSE()),Y2676-X2676,0)),"")</f>
        <v/>
      </c>
      <c r="AY2676" s="22" t="str">
        <f aca="false">IF(OR(IFERROR(AND(W2676&lt;&gt;"",Y2676&lt;&gt;"",Y2676-W2676&gt;Resumen!$B$8),FALSE()),IFERROR(AND(X2676&lt;&gt;"",Y2676&lt;&gt;"",Y2676-X2676&gt;Resumen!$B$8),FALSE())),TRIM("Lays tiene mayor markup que "&amp;IF(IFERROR(AND(W2676&lt;&gt;"",Y2676&lt;&gt;"",Y2676-W2676&gt;Resumen!$B$8),FALSE()),"Quento ","")&amp;IF(IFERROR(AND(X2676&lt;&gt;"",Y2676&lt;&gt;"",Y2676-X2676&gt;Resumen!$B$8),FALSE()),"Julicroc ","")&amp;"en este PDV"),"")</f>
        <v/>
      </c>
      <c r="AZ2676" s="22" t="str">
        <f aca="false">IF(COUNTIF('Plan Pehuamar - Lista'!$A$2:$A$167,A2676)&gt;0,"Sí","No")</f>
        <v>No</v>
      </c>
      <c r="BA2676" s="22" t="str">
        <f aca="false">IF(COUNTIF('Plan Combo 9+1'!$A$2:$A$226,A2676)&gt;0,"Sí","No")</f>
        <v>No</v>
      </c>
      <c r="BB2676" s="22" t="str">
        <f aca="false">IF(AH2676="","No",IF(BA2676="Sí",IF((AO2676-AH2676)&gt;Resumen!$B$6,"Sí","No"),IF((AO2676-AH2676)&gt;=Resumen!$B$132,"Sí","No")))</f>
        <v>No</v>
      </c>
      <c r="BC2676" s="22" t="str">
        <f aca="false">IF(AND(N2676="Sí",AL2676="Sí",AI2676=0),"Sí","No")</f>
        <v>No</v>
      </c>
      <c r="BD2676" s="22" t="str">
        <f aca="false">IF(COUNTIF('Plan 9+1 (con Pehuamar)'!$A$2:$A$227,A2676)&gt;0,"Sí","No")</f>
        <v>No</v>
      </c>
    </row>
    <row r="2677" customFormat="false" ht="15" hidden="false" customHeight="true" outlineLevel="0" collapsed="false">
      <c r="A2677" s="6" t="n">
        <v>206110</v>
      </c>
      <c r="B2677" s="6" t="n">
        <v>17</v>
      </c>
      <c r="C2677" s="6" t="n">
        <v>1701</v>
      </c>
      <c r="D2677" s="6" t="s">
        <v>194</v>
      </c>
      <c r="E2677" s="6" t="s">
        <v>2823</v>
      </c>
      <c r="F2677" s="6" t="s">
        <v>201</v>
      </c>
      <c r="G2677" s="6" t="s">
        <v>130</v>
      </c>
      <c r="H2677" s="6" t="s">
        <v>1715</v>
      </c>
      <c r="I2677" s="27" t="n">
        <v>0</v>
      </c>
      <c r="J2677" s="27" t="n">
        <v>0</v>
      </c>
      <c r="K2677" s="27" t="n">
        <v>0.2</v>
      </c>
      <c r="L2677" s="28" t="n">
        <f aca="false">I2677+J2677</f>
        <v>0</v>
      </c>
      <c r="M2677" s="28" t="n">
        <f aca="false">L2677+K2677</f>
        <v>0.2</v>
      </c>
      <c r="N2677" s="22" t="str">
        <f aca="false">IF(I2677&gt;0,"Sí","No")</f>
        <v>No</v>
      </c>
      <c r="O2677" s="22" t="str">
        <f aca="false">IF(J2677&gt;0,"Sí","No")</f>
        <v>No</v>
      </c>
      <c r="P2677" s="22" t="str">
        <f aca="false">IF(K2677&gt;0,"Sí","No")</f>
        <v>Sí</v>
      </c>
      <c r="Q2677" s="22" t="str">
        <f aca="false">IF(OR(I2677&gt;0,J2677&gt;0),"Sí","No")</f>
        <v>No</v>
      </c>
      <c r="R2677" s="27"/>
      <c r="S2677" s="27"/>
      <c r="T2677" s="27"/>
      <c r="U2677" s="27"/>
      <c r="V2677" s="27"/>
      <c r="W2677" s="12" t="str">
        <f aca="false">IF(AND(I2677&gt;0,R2677&gt;0),(S2677-R2677)/R2677,"")</f>
        <v/>
      </c>
      <c r="X2677" s="12" t="str">
        <f aca="false">IF(AND(J2677&gt;0,T2677&gt;0),(U2677-T2677)/T2677,"")</f>
        <v/>
      </c>
      <c r="Y2677" s="12" t="str">
        <f aca="false">IF(AND(K2677&gt;0,V2677&gt;0),(V2677-Resumen!$B$7)/Resumen!$B$7,"")</f>
        <v/>
      </c>
      <c r="Z2677" s="28" t="str">
        <f aca="false">IF(AND(K2677&gt;0,I2677&gt;0,V2677&gt;0,S2677&gt;0),V2677-S2677,"")</f>
        <v/>
      </c>
      <c r="AA2677" s="12" t="str">
        <f aca="false">IF(Z2677&lt;&gt;"",Z2677/S2677,"")</f>
        <v/>
      </c>
      <c r="AB2677" s="28" t="str">
        <f aca="false">IF(AND(K2677&gt;0,J2677&gt;0,V2677&gt;0,U2677&gt;0),V2677-U2677,"")</f>
        <v/>
      </c>
      <c r="AC2677" s="12" t="str">
        <f aca="false">IF(AB2677&lt;&gt;"",AB2677/U2677,"")</f>
        <v/>
      </c>
      <c r="AD2677" s="27" t="n">
        <v>0</v>
      </c>
      <c r="AE2677" s="27" t="n">
        <v>0</v>
      </c>
      <c r="AF2677" s="27" t="n">
        <v>0</v>
      </c>
      <c r="AG2677" s="28" t="n">
        <f aca="false">AD2677+AE2677+AF2677</f>
        <v>0</v>
      </c>
      <c r="AH2677" s="12" t="str">
        <f aca="false">IF(AG2677&gt;0,AD2677/AG2677,"")</f>
        <v/>
      </c>
      <c r="AI2677" s="27" t="n">
        <v>0</v>
      </c>
      <c r="AJ2677" s="27" t="n">
        <v>0</v>
      </c>
      <c r="AK2677" s="27" t="n">
        <v>0</v>
      </c>
      <c r="AL2677" s="22" t="str">
        <f aca="false">IF(OR(AJ2677&gt;0,AK2677&gt;0),"Sí","No")</f>
        <v>No</v>
      </c>
      <c r="AM2677" s="6"/>
      <c r="AN2677" s="6"/>
      <c r="AO2677" s="12" t="n">
        <f aca="false">IF(M2677&gt;0,K2677/M2677,"")</f>
        <v>1</v>
      </c>
      <c r="AP2677" s="22" t="str">
        <f aca="false">IF(M2677&gt;=Resumen!$B$5,"Alto","Bajo")</f>
        <v>Bajo</v>
      </c>
      <c r="AQ2677" s="22" t="str">
        <f aca="false">IF(AO2677&gt;=Resumen!$B$28,"Alto","Bajo")</f>
        <v>Alto</v>
      </c>
      <c r="AR2677" s="22" t="str">
        <f aca="false">AP2677&amp;" Potencial / "&amp;AQ2677&amp;" Share"</f>
        <v>Bajo Potencial / Alto Share</v>
      </c>
      <c r="AS2677" s="22" t="str">
        <f aca="false">IF(Q2677="Sí",IF(AO2677&gt;=Resumen!$B$29,"Alto","Bajo"),"")</f>
        <v/>
      </c>
      <c r="AT2677" s="22" t="str">
        <f aca="false">IF(AS2677&lt;&gt;"",AP2677&amp;" Potencial / "&amp;AS2677&amp;" Share","")</f>
        <v/>
      </c>
      <c r="AU2677" s="22" t="str">
        <f aca="false">IF(AH2677="","Sin dato",IF(AH2677-AO2677&gt;Resumen!$B$6,"Sobre-exhibido",IF(AO2677-AH2677&gt;Resumen!$B$6,"Sub-exhibido","En línea")))</f>
        <v>Sin dato</v>
      </c>
      <c r="AV2677" s="22" t="str">
        <f aca="false">IF(AT2677="","",IF(AT2677="Alto Potencial / Bajo Share",1,IF(AT2677="Alto Potencial / Alto Share",2,IF(AT2677="Bajo Potencial / Alto Share",3,4))))</f>
        <v/>
      </c>
      <c r="AW2677" s="22" t="str">
        <f aca="false">IF(Q2677="No","Sin competencia directa",IF(AV2677=1,"1 - Foco Conquista (Alto Pot / Bajo Share)",IF(AV2677=2,"2 - Foco Defensa (Alto Pot / Alto Share)",IF(AV2677=3,"3 - Monitoreo (Bajo Pot / Alto Share)","4 - Baja Prioridad (Bajo Pot / Bajo Share)"))))</f>
        <v>Sin competencia directa</v>
      </c>
      <c r="AX2677" s="12" t="str">
        <f aca="false">IF(OR(IFERROR(AND(W2677&lt;&gt;"",Y2677&lt;&gt;"",Y2677-W2677&gt;Resumen!$B$8),FALSE()),IFERROR(AND(X2677&lt;&gt;"",Y2677&lt;&gt;"",Y2677-X2677&gt;Resumen!$B$8),FALSE())),MAX(IF(IFERROR(AND(W2677&lt;&gt;"",Y2677&lt;&gt;"",Y2677-W2677&gt;Resumen!$B$8),FALSE()),Y2677-W2677,0),IF(IFERROR(AND(X2677&lt;&gt;"",Y2677&lt;&gt;"",Y2677-X2677&gt;Resumen!$B$8),FALSE()),Y2677-X2677,0)),"")</f>
        <v/>
      </c>
      <c r="AY2677" s="22" t="str">
        <f aca="false">IF(OR(IFERROR(AND(W2677&lt;&gt;"",Y2677&lt;&gt;"",Y2677-W2677&gt;Resumen!$B$8),FALSE()),IFERROR(AND(X2677&lt;&gt;"",Y2677&lt;&gt;"",Y2677-X2677&gt;Resumen!$B$8),FALSE())),TRIM("Lays tiene mayor markup que "&amp;IF(IFERROR(AND(W2677&lt;&gt;"",Y2677&lt;&gt;"",Y2677-W2677&gt;Resumen!$B$8),FALSE()),"Quento ","")&amp;IF(IFERROR(AND(X2677&lt;&gt;"",Y2677&lt;&gt;"",Y2677-X2677&gt;Resumen!$B$8),FALSE()),"Julicroc ","")&amp;"en este PDV"),"")</f>
        <v/>
      </c>
      <c r="AZ2677" s="22" t="str">
        <f aca="false">IF(COUNTIF('Plan Pehuamar - Lista'!$A$2:$A$167,A2677)&gt;0,"Sí","No")</f>
        <v>No</v>
      </c>
      <c r="BA2677" s="22" t="str">
        <f aca="false">IF(COUNTIF('Plan Combo 9+1'!$A$2:$A$226,A2677)&gt;0,"Sí","No")</f>
        <v>No</v>
      </c>
      <c r="BB2677" s="22" t="str">
        <f aca="false">IF(AH2677="","No",IF(BA2677="Sí",IF((AO2677-AH2677)&gt;Resumen!$B$6,"Sí","No"),IF((AO2677-AH2677)&gt;=Resumen!$B$132,"Sí","No")))</f>
        <v>No</v>
      </c>
      <c r="BC2677" s="22" t="str">
        <f aca="false">IF(AND(N2677="Sí",AL2677="Sí",AI2677=0),"Sí","No")</f>
        <v>No</v>
      </c>
      <c r="BD2677" s="22" t="str">
        <f aca="false">IF(COUNTIF('Plan 9+1 (con Pehuamar)'!$A$2:$A$227,A2677)&gt;0,"Sí","No")</f>
        <v>No</v>
      </c>
    </row>
    <row r="2678" customFormat="false" ht="15" hidden="false" customHeight="true" outlineLevel="0" collapsed="false">
      <c r="A2678" s="6" t="n">
        <v>206111</v>
      </c>
      <c r="B2678" s="6" t="n">
        <v>17</v>
      </c>
      <c r="C2678" s="6" t="n">
        <v>1701</v>
      </c>
      <c r="D2678" s="6" t="s">
        <v>194</v>
      </c>
      <c r="E2678" s="6" t="s">
        <v>2824</v>
      </c>
      <c r="F2678" s="6" t="s">
        <v>201</v>
      </c>
      <c r="G2678" s="6" t="s">
        <v>130</v>
      </c>
      <c r="H2678" s="6" t="s">
        <v>1715</v>
      </c>
      <c r="I2678" s="27" t="n">
        <v>0</v>
      </c>
      <c r="J2678" s="27" t="n">
        <v>0</v>
      </c>
      <c r="K2678" s="27" t="n">
        <v>0.7</v>
      </c>
      <c r="L2678" s="28" t="n">
        <f aca="false">I2678+J2678</f>
        <v>0</v>
      </c>
      <c r="M2678" s="28" t="n">
        <f aca="false">L2678+K2678</f>
        <v>0.7</v>
      </c>
      <c r="N2678" s="22" t="str">
        <f aca="false">IF(I2678&gt;0,"Sí","No")</f>
        <v>No</v>
      </c>
      <c r="O2678" s="22" t="str">
        <f aca="false">IF(J2678&gt;0,"Sí","No")</f>
        <v>No</v>
      </c>
      <c r="P2678" s="22" t="str">
        <f aca="false">IF(K2678&gt;0,"Sí","No")</f>
        <v>Sí</v>
      </c>
      <c r="Q2678" s="22" t="str">
        <f aca="false">IF(OR(I2678&gt;0,J2678&gt;0),"Sí","No")</f>
        <v>No</v>
      </c>
      <c r="R2678" s="27"/>
      <c r="S2678" s="27"/>
      <c r="T2678" s="27"/>
      <c r="U2678" s="27"/>
      <c r="V2678" s="27"/>
      <c r="W2678" s="12" t="str">
        <f aca="false">IF(AND(I2678&gt;0,R2678&gt;0),(S2678-R2678)/R2678,"")</f>
        <v/>
      </c>
      <c r="X2678" s="12" t="str">
        <f aca="false">IF(AND(J2678&gt;0,T2678&gt;0),(U2678-T2678)/T2678,"")</f>
        <v/>
      </c>
      <c r="Y2678" s="12" t="str">
        <f aca="false">IF(AND(K2678&gt;0,V2678&gt;0),(V2678-Resumen!$B$7)/Resumen!$B$7,"")</f>
        <v/>
      </c>
      <c r="Z2678" s="28" t="str">
        <f aca="false">IF(AND(K2678&gt;0,I2678&gt;0,V2678&gt;0,S2678&gt;0),V2678-S2678,"")</f>
        <v/>
      </c>
      <c r="AA2678" s="12" t="str">
        <f aca="false">IF(Z2678&lt;&gt;"",Z2678/S2678,"")</f>
        <v/>
      </c>
      <c r="AB2678" s="28" t="str">
        <f aca="false">IF(AND(K2678&gt;0,J2678&gt;0,V2678&gt;0,U2678&gt;0),V2678-U2678,"")</f>
        <v/>
      </c>
      <c r="AC2678" s="12" t="str">
        <f aca="false">IF(AB2678&lt;&gt;"",AB2678/U2678,"")</f>
        <v/>
      </c>
      <c r="AD2678" s="27" t="n">
        <v>0</v>
      </c>
      <c r="AE2678" s="27" t="n">
        <v>0</v>
      </c>
      <c r="AF2678" s="27" t="n">
        <v>0</v>
      </c>
      <c r="AG2678" s="28" t="n">
        <f aca="false">AD2678+AE2678+AF2678</f>
        <v>0</v>
      </c>
      <c r="AH2678" s="12" t="str">
        <f aca="false">IF(AG2678&gt;0,AD2678/AG2678,"")</f>
        <v/>
      </c>
      <c r="AI2678" s="27" t="n">
        <v>0</v>
      </c>
      <c r="AJ2678" s="27" t="n">
        <v>0</v>
      </c>
      <c r="AK2678" s="27" t="n">
        <v>0</v>
      </c>
      <c r="AL2678" s="22" t="str">
        <f aca="false">IF(OR(AJ2678&gt;0,AK2678&gt;0),"Sí","No")</f>
        <v>No</v>
      </c>
      <c r="AM2678" s="6"/>
      <c r="AN2678" s="6"/>
      <c r="AO2678" s="12" t="n">
        <f aca="false">IF(M2678&gt;0,K2678/M2678,"")</f>
        <v>1</v>
      </c>
      <c r="AP2678" s="22" t="str">
        <f aca="false">IF(M2678&gt;=Resumen!$B$5,"Alto","Bajo")</f>
        <v>Bajo</v>
      </c>
      <c r="AQ2678" s="22" t="str">
        <f aca="false">IF(AO2678&gt;=Resumen!$B$28,"Alto","Bajo")</f>
        <v>Alto</v>
      </c>
      <c r="AR2678" s="22" t="str">
        <f aca="false">AP2678&amp;" Potencial / "&amp;AQ2678&amp;" Share"</f>
        <v>Bajo Potencial / Alto Share</v>
      </c>
      <c r="AS2678" s="22" t="str">
        <f aca="false">IF(Q2678="Sí",IF(AO2678&gt;=Resumen!$B$29,"Alto","Bajo"),"")</f>
        <v/>
      </c>
      <c r="AT2678" s="22" t="str">
        <f aca="false">IF(AS2678&lt;&gt;"",AP2678&amp;" Potencial / "&amp;AS2678&amp;" Share","")</f>
        <v/>
      </c>
      <c r="AU2678" s="22" t="str">
        <f aca="false">IF(AH2678="","Sin dato",IF(AH2678-AO2678&gt;Resumen!$B$6,"Sobre-exhibido",IF(AO2678-AH2678&gt;Resumen!$B$6,"Sub-exhibido","En línea")))</f>
        <v>Sin dato</v>
      </c>
      <c r="AV2678" s="22" t="str">
        <f aca="false">IF(AT2678="","",IF(AT2678="Alto Potencial / Bajo Share",1,IF(AT2678="Alto Potencial / Alto Share",2,IF(AT2678="Bajo Potencial / Alto Share",3,4))))</f>
        <v/>
      </c>
      <c r="AW2678" s="22" t="str">
        <f aca="false">IF(Q2678="No","Sin competencia directa",IF(AV2678=1,"1 - Foco Conquista (Alto Pot / Bajo Share)",IF(AV2678=2,"2 - Foco Defensa (Alto Pot / Alto Share)",IF(AV2678=3,"3 - Monitoreo (Bajo Pot / Alto Share)","4 - Baja Prioridad (Bajo Pot / Bajo Share)"))))</f>
        <v>Sin competencia directa</v>
      </c>
      <c r="AX2678" s="12" t="str">
        <f aca="false">IF(OR(IFERROR(AND(W2678&lt;&gt;"",Y2678&lt;&gt;"",Y2678-W2678&gt;Resumen!$B$8),FALSE()),IFERROR(AND(X2678&lt;&gt;"",Y2678&lt;&gt;"",Y2678-X2678&gt;Resumen!$B$8),FALSE())),MAX(IF(IFERROR(AND(W2678&lt;&gt;"",Y2678&lt;&gt;"",Y2678-W2678&gt;Resumen!$B$8),FALSE()),Y2678-W2678,0),IF(IFERROR(AND(X2678&lt;&gt;"",Y2678&lt;&gt;"",Y2678-X2678&gt;Resumen!$B$8),FALSE()),Y2678-X2678,0)),"")</f>
        <v/>
      </c>
      <c r="AY2678" s="22" t="str">
        <f aca="false">IF(OR(IFERROR(AND(W2678&lt;&gt;"",Y2678&lt;&gt;"",Y2678-W2678&gt;Resumen!$B$8),FALSE()),IFERROR(AND(X2678&lt;&gt;"",Y2678&lt;&gt;"",Y2678-X2678&gt;Resumen!$B$8),FALSE())),TRIM("Lays tiene mayor markup que "&amp;IF(IFERROR(AND(W2678&lt;&gt;"",Y2678&lt;&gt;"",Y2678-W2678&gt;Resumen!$B$8),FALSE()),"Quento ","")&amp;IF(IFERROR(AND(X2678&lt;&gt;"",Y2678&lt;&gt;"",Y2678-X2678&gt;Resumen!$B$8),FALSE()),"Julicroc ","")&amp;"en este PDV"),"")</f>
        <v/>
      </c>
      <c r="AZ2678" s="22" t="str">
        <f aca="false">IF(COUNTIF('Plan Pehuamar - Lista'!$A$2:$A$167,A2678)&gt;0,"Sí","No")</f>
        <v>No</v>
      </c>
      <c r="BA2678" s="22" t="str">
        <f aca="false">IF(COUNTIF('Plan Combo 9+1'!$A$2:$A$226,A2678)&gt;0,"Sí","No")</f>
        <v>No</v>
      </c>
      <c r="BB2678" s="22" t="str">
        <f aca="false">IF(AH2678="","No",IF(BA2678="Sí",IF((AO2678-AH2678)&gt;Resumen!$B$6,"Sí","No"),IF((AO2678-AH2678)&gt;=Resumen!$B$132,"Sí","No")))</f>
        <v>No</v>
      </c>
      <c r="BC2678" s="22" t="str">
        <f aca="false">IF(AND(N2678="Sí",AL2678="Sí",AI2678=0),"Sí","No")</f>
        <v>No</v>
      </c>
      <c r="BD2678" s="22" t="str">
        <f aca="false">IF(COUNTIF('Plan 9+1 (con Pehuamar)'!$A$2:$A$227,A2678)&gt;0,"Sí","No")</f>
        <v>No</v>
      </c>
    </row>
    <row r="2679" customFormat="false" ht="15" hidden="false" customHeight="true" outlineLevel="0" collapsed="false">
      <c r="A2679" s="6" t="n">
        <v>206112</v>
      </c>
      <c r="B2679" s="6" t="n">
        <v>17</v>
      </c>
      <c r="C2679" s="6" t="n">
        <v>1701</v>
      </c>
      <c r="D2679" s="6" t="s">
        <v>194</v>
      </c>
      <c r="E2679" s="6" t="s">
        <v>2825</v>
      </c>
      <c r="F2679" s="6" t="s">
        <v>196</v>
      </c>
      <c r="G2679" s="6" t="s">
        <v>130</v>
      </c>
      <c r="H2679" s="6" t="s">
        <v>1715</v>
      </c>
      <c r="I2679" s="27" t="n">
        <v>10</v>
      </c>
      <c r="J2679" s="27" t="n">
        <v>12</v>
      </c>
      <c r="K2679" s="27" t="n">
        <v>10</v>
      </c>
      <c r="L2679" s="28" t="n">
        <f aca="false">I2679+J2679</f>
        <v>22</v>
      </c>
      <c r="M2679" s="28" t="n">
        <f aca="false">L2679+K2679</f>
        <v>32</v>
      </c>
      <c r="N2679" s="22" t="str">
        <f aca="false">IF(I2679&gt;0,"Sí","No")</f>
        <v>Sí</v>
      </c>
      <c r="O2679" s="22" t="str">
        <f aca="false">IF(J2679&gt;0,"Sí","No")</f>
        <v>Sí</v>
      </c>
      <c r="P2679" s="22" t="str">
        <f aca="false">IF(K2679&gt;0,"Sí","No")</f>
        <v>Sí</v>
      </c>
      <c r="Q2679" s="22" t="str">
        <f aca="false">IF(OR(I2679&gt;0,J2679&gt;0),"Sí","No")</f>
        <v>Sí</v>
      </c>
      <c r="R2679" s="27" t="n">
        <v>1750</v>
      </c>
      <c r="S2679" s="27" t="n">
        <v>2500</v>
      </c>
      <c r="T2679" s="27" t="n">
        <v>1170</v>
      </c>
      <c r="U2679" s="27" t="n">
        <v>2000</v>
      </c>
      <c r="V2679" s="27" t="n">
        <v>3800</v>
      </c>
      <c r="W2679" s="12" t="n">
        <f aca="false">IF(AND(I2679&gt;0,R2679&gt;0),(S2679-R2679)/R2679,"")</f>
        <v>0.428571428571429</v>
      </c>
      <c r="X2679" s="12" t="n">
        <f aca="false">IF(AND(J2679&gt;0,T2679&gt;0),(U2679-T2679)/T2679,"")</f>
        <v>0.709401709401709</v>
      </c>
      <c r="Y2679" s="12" t="n">
        <f aca="false">IF(AND(K2679&gt;0,V2679&gt;0),(V2679-Resumen!$B$7)/Resumen!$B$7,"")</f>
        <v>0.52</v>
      </c>
      <c r="Z2679" s="28" t="n">
        <f aca="false">IF(AND(K2679&gt;0,I2679&gt;0,V2679&gt;0,S2679&gt;0),V2679-S2679,"")</f>
        <v>1300</v>
      </c>
      <c r="AA2679" s="12" t="n">
        <f aca="false">IF(Z2679&lt;&gt;"",Z2679/S2679,"")</f>
        <v>0.52</v>
      </c>
      <c r="AB2679" s="28" t="n">
        <f aca="false">IF(AND(K2679&gt;0,J2679&gt;0,V2679&gt;0,U2679&gt;0),V2679-U2679,"")</f>
        <v>1800</v>
      </c>
      <c r="AC2679" s="12" t="n">
        <f aca="false">IF(AB2679&lt;&gt;"",AB2679/U2679,"")</f>
        <v>0.9</v>
      </c>
      <c r="AD2679" s="27" t="n">
        <v>3</v>
      </c>
      <c r="AE2679" s="27" t="n">
        <v>2</v>
      </c>
      <c r="AF2679" s="27" t="n">
        <v>4</v>
      </c>
      <c r="AG2679" s="28" t="n">
        <f aca="false">AD2679+AE2679+AF2679</f>
        <v>9</v>
      </c>
      <c r="AH2679" s="12" t="n">
        <f aca="false">IF(AG2679&gt;0,AD2679/AG2679,"")</f>
        <v>0.333333333333333</v>
      </c>
      <c r="AI2679" s="27" t="n">
        <v>0</v>
      </c>
      <c r="AJ2679" s="27" t="n">
        <v>0</v>
      </c>
      <c r="AK2679" s="27" t="n">
        <v>0</v>
      </c>
      <c r="AL2679" s="22" t="str">
        <f aca="false">IF(OR(AJ2679&gt;0,AK2679&gt;0),"Sí","No")</f>
        <v>No</v>
      </c>
      <c r="AM2679" s="6" t="s">
        <v>198</v>
      </c>
      <c r="AN2679" s="6" t="s">
        <v>198</v>
      </c>
      <c r="AO2679" s="12" t="n">
        <f aca="false">IF(M2679&gt;0,K2679/M2679,"")</f>
        <v>0.3125</v>
      </c>
      <c r="AP2679" s="22" t="str">
        <f aca="false">IF(M2679&gt;=Resumen!$B$5,"Alto","Bajo")</f>
        <v>Bajo</v>
      </c>
      <c r="AQ2679" s="22" t="str">
        <f aca="false">IF(AO2679&gt;=Resumen!$B$28,"Alto","Bajo")</f>
        <v>Bajo</v>
      </c>
      <c r="AR2679" s="22" t="str">
        <f aca="false">AP2679&amp;" Potencial / "&amp;AQ2679&amp;" Share"</f>
        <v>Bajo Potencial / Bajo Share</v>
      </c>
      <c r="AS2679" s="22" t="str">
        <f aca="false">IF(Q2679="Sí",IF(AO2679&gt;=Resumen!$B$29,"Alto","Bajo"),"")</f>
        <v>Bajo</v>
      </c>
      <c r="AT2679" s="22" t="str">
        <f aca="false">IF(AS2679&lt;&gt;"",AP2679&amp;" Potencial / "&amp;AS2679&amp;" Share","")</f>
        <v>Bajo Potencial / Bajo Share</v>
      </c>
      <c r="AU2679" s="22" t="str">
        <f aca="false">IF(AH2679="","Sin dato",IF(AH2679-AO2679&gt;Resumen!$B$6,"Sobre-exhibido",IF(AO2679-AH2679&gt;Resumen!$B$6,"Sub-exhibido","En línea")))</f>
        <v>En línea</v>
      </c>
      <c r="AV2679" s="22" t="n">
        <f aca="false">IF(AT2679="","",IF(AT2679="Alto Potencial / Bajo Share",1,IF(AT2679="Alto Potencial / Alto Share",2,IF(AT2679="Bajo Potencial / Alto Share",3,4))))</f>
        <v>4</v>
      </c>
      <c r="AW2679" s="22" t="str">
        <f aca="false">IF(Q2679="No","Sin competencia directa",IF(AV2679=1,"1 - Foco Conquista (Alto Pot / Bajo Share)",IF(AV2679=2,"2 - Foco Defensa (Alto Pot / Alto Share)",IF(AV2679=3,"3 - Monitoreo (Bajo Pot / Alto Share)","4 - Baja Prioridad (Bajo Pot / Bajo Share)"))))</f>
        <v>4 - Baja Prioridad (Bajo Pot / Bajo Share)</v>
      </c>
      <c r="AX2679" s="12" t="n">
        <f aca="false">IF(OR(IFERROR(AND(W2679&lt;&gt;"",Y2679&lt;&gt;"",Y2679-W2679&gt;Resumen!$B$8),FALSE()),IFERROR(AND(X2679&lt;&gt;"",Y2679&lt;&gt;"",Y2679-X2679&gt;Resumen!$B$8),FALSE())),MAX(IF(IFERROR(AND(W2679&lt;&gt;"",Y2679&lt;&gt;"",Y2679-W2679&gt;Resumen!$B$8),FALSE()),Y2679-W2679,0),IF(IFERROR(AND(X2679&lt;&gt;"",Y2679&lt;&gt;"",Y2679-X2679&gt;Resumen!$B$8),FALSE()),Y2679-X2679,0)),"")</f>
        <v>0.0914285714285715</v>
      </c>
      <c r="AY2679" s="22" t="str">
        <f aca="false">IF(OR(IFERROR(AND(W2679&lt;&gt;"",Y2679&lt;&gt;"",Y2679-W2679&gt;Resumen!$B$8),FALSE()),IFERROR(AND(X2679&lt;&gt;"",Y2679&lt;&gt;"",Y2679-X2679&gt;Resumen!$B$8),FALSE())),TRIM("Lays tiene mayor markup que "&amp;IF(IFERROR(AND(W2679&lt;&gt;"",Y2679&lt;&gt;"",Y2679-W2679&gt;Resumen!$B$8),FALSE()),"Quento ","")&amp;IF(IFERROR(AND(X2679&lt;&gt;"",Y2679&lt;&gt;"",Y2679-X2679&gt;Resumen!$B$8),FALSE()),"Julicroc ","")&amp;"en este PDV"),"")</f>
        <v>Lays tiene mayor markup que Quento en este PDV</v>
      </c>
      <c r="AZ2679" s="22" t="str">
        <f aca="false">IF(COUNTIF('Plan Pehuamar - Lista'!$A$2:$A$167,A2679)&gt;0,"Sí","No")</f>
        <v>No</v>
      </c>
      <c r="BA2679" s="22" t="str">
        <f aca="false">IF(COUNTIF('Plan Combo 9+1'!$A$2:$A$226,A2679)&gt;0,"Sí","No")</f>
        <v>No</v>
      </c>
      <c r="BB2679" s="22" t="str">
        <f aca="false">IF(AH2679="","No",IF(BA2679="Sí",IF((AO2679-AH2679)&gt;Resumen!$B$6,"Sí","No"),IF((AO2679-AH2679)&gt;=Resumen!$B$132,"Sí","No")))</f>
        <v>No</v>
      </c>
      <c r="BC2679" s="22" t="str">
        <f aca="false">IF(AND(N2679="Sí",AL2679="Sí",AI2679=0),"Sí","No")</f>
        <v>No</v>
      </c>
      <c r="BD2679" s="22" t="str">
        <f aca="false">IF(COUNTIF('Plan 9+1 (con Pehuamar)'!$A$2:$A$227,A2679)&gt;0,"Sí","No")</f>
        <v>No</v>
      </c>
    </row>
    <row r="2680" customFormat="false" ht="15" hidden="false" customHeight="true" outlineLevel="0" collapsed="false">
      <c r="A2680" s="6" t="n">
        <v>206116</v>
      </c>
      <c r="B2680" s="6" t="n">
        <v>17</v>
      </c>
      <c r="C2680" s="6" t="n">
        <v>1701</v>
      </c>
      <c r="D2680" s="6" t="s">
        <v>194</v>
      </c>
      <c r="E2680" s="6" t="s">
        <v>2826</v>
      </c>
      <c r="F2680" s="6" t="s">
        <v>201</v>
      </c>
      <c r="G2680" s="6" t="s">
        <v>130</v>
      </c>
      <c r="H2680" s="6" t="s">
        <v>1715</v>
      </c>
      <c r="I2680" s="27" t="n">
        <v>0</v>
      </c>
      <c r="J2680" s="27" t="n">
        <v>0</v>
      </c>
      <c r="K2680" s="27" t="n">
        <v>0.6</v>
      </c>
      <c r="L2680" s="28" t="n">
        <f aca="false">I2680+J2680</f>
        <v>0</v>
      </c>
      <c r="M2680" s="28" t="n">
        <f aca="false">L2680+K2680</f>
        <v>0.6</v>
      </c>
      <c r="N2680" s="22" t="str">
        <f aca="false">IF(I2680&gt;0,"Sí","No")</f>
        <v>No</v>
      </c>
      <c r="O2680" s="22" t="str">
        <f aca="false">IF(J2680&gt;0,"Sí","No")</f>
        <v>No</v>
      </c>
      <c r="P2680" s="22" t="str">
        <f aca="false">IF(K2680&gt;0,"Sí","No")</f>
        <v>Sí</v>
      </c>
      <c r="Q2680" s="22" t="str">
        <f aca="false">IF(OR(I2680&gt;0,J2680&gt;0),"Sí","No")</f>
        <v>No</v>
      </c>
      <c r="R2680" s="27"/>
      <c r="S2680" s="27"/>
      <c r="T2680" s="27"/>
      <c r="U2680" s="27"/>
      <c r="V2680" s="27"/>
      <c r="W2680" s="12" t="str">
        <f aca="false">IF(AND(I2680&gt;0,R2680&gt;0),(S2680-R2680)/R2680,"")</f>
        <v/>
      </c>
      <c r="X2680" s="12" t="str">
        <f aca="false">IF(AND(J2680&gt;0,T2680&gt;0),(U2680-T2680)/T2680,"")</f>
        <v/>
      </c>
      <c r="Y2680" s="12" t="str">
        <f aca="false">IF(AND(K2680&gt;0,V2680&gt;0),(V2680-Resumen!$B$7)/Resumen!$B$7,"")</f>
        <v/>
      </c>
      <c r="Z2680" s="28" t="str">
        <f aca="false">IF(AND(K2680&gt;0,I2680&gt;0,V2680&gt;0,S2680&gt;0),V2680-S2680,"")</f>
        <v/>
      </c>
      <c r="AA2680" s="12" t="str">
        <f aca="false">IF(Z2680&lt;&gt;"",Z2680/S2680,"")</f>
        <v/>
      </c>
      <c r="AB2680" s="28" t="str">
        <f aca="false">IF(AND(K2680&gt;0,J2680&gt;0,V2680&gt;0,U2680&gt;0),V2680-U2680,"")</f>
        <v/>
      </c>
      <c r="AC2680" s="12" t="str">
        <f aca="false">IF(AB2680&lt;&gt;"",AB2680/U2680,"")</f>
        <v/>
      </c>
      <c r="AD2680" s="27" t="n">
        <v>0</v>
      </c>
      <c r="AE2680" s="27" t="n">
        <v>0</v>
      </c>
      <c r="AF2680" s="27" t="n">
        <v>0</v>
      </c>
      <c r="AG2680" s="28" t="n">
        <f aca="false">AD2680+AE2680+AF2680</f>
        <v>0</v>
      </c>
      <c r="AH2680" s="12" t="str">
        <f aca="false">IF(AG2680&gt;0,AD2680/AG2680,"")</f>
        <v/>
      </c>
      <c r="AI2680" s="27" t="n">
        <v>0</v>
      </c>
      <c r="AJ2680" s="27" t="n">
        <v>0</v>
      </c>
      <c r="AK2680" s="27" t="n">
        <v>0</v>
      </c>
      <c r="AL2680" s="22" t="str">
        <f aca="false">IF(OR(AJ2680&gt;0,AK2680&gt;0),"Sí","No")</f>
        <v>No</v>
      </c>
      <c r="AM2680" s="6"/>
      <c r="AN2680" s="6"/>
      <c r="AO2680" s="12" t="n">
        <f aca="false">IF(M2680&gt;0,K2680/M2680,"")</f>
        <v>1</v>
      </c>
      <c r="AP2680" s="22" t="str">
        <f aca="false">IF(M2680&gt;=Resumen!$B$5,"Alto","Bajo")</f>
        <v>Bajo</v>
      </c>
      <c r="AQ2680" s="22" t="str">
        <f aca="false">IF(AO2680&gt;=Resumen!$B$28,"Alto","Bajo")</f>
        <v>Alto</v>
      </c>
      <c r="AR2680" s="22" t="str">
        <f aca="false">AP2680&amp;" Potencial / "&amp;AQ2680&amp;" Share"</f>
        <v>Bajo Potencial / Alto Share</v>
      </c>
      <c r="AS2680" s="22" t="str">
        <f aca="false">IF(Q2680="Sí",IF(AO2680&gt;=Resumen!$B$29,"Alto","Bajo"),"")</f>
        <v/>
      </c>
      <c r="AT2680" s="22" t="str">
        <f aca="false">IF(AS2680&lt;&gt;"",AP2680&amp;" Potencial / "&amp;AS2680&amp;" Share","")</f>
        <v/>
      </c>
      <c r="AU2680" s="22" t="str">
        <f aca="false">IF(AH2680="","Sin dato",IF(AH2680-AO2680&gt;Resumen!$B$6,"Sobre-exhibido",IF(AO2680-AH2680&gt;Resumen!$B$6,"Sub-exhibido","En línea")))</f>
        <v>Sin dato</v>
      </c>
      <c r="AV2680" s="22" t="str">
        <f aca="false">IF(AT2680="","",IF(AT2680="Alto Potencial / Bajo Share",1,IF(AT2680="Alto Potencial / Alto Share",2,IF(AT2680="Bajo Potencial / Alto Share",3,4))))</f>
        <v/>
      </c>
      <c r="AW2680" s="22" t="str">
        <f aca="false">IF(Q2680="No","Sin competencia directa",IF(AV2680=1,"1 - Foco Conquista (Alto Pot / Bajo Share)",IF(AV2680=2,"2 - Foco Defensa (Alto Pot / Alto Share)",IF(AV2680=3,"3 - Monitoreo (Bajo Pot / Alto Share)","4 - Baja Prioridad (Bajo Pot / Bajo Share)"))))</f>
        <v>Sin competencia directa</v>
      </c>
      <c r="AX2680" s="12" t="str">
        <f aca="false">IF(OR(IFERROR(AND(W2680&lt;&gt;"",Y2680&lt;&gt;"",Y2680-W2680&gt;Resumen!$B$8),FALSE()),IFERROR(AND(X2680&lt;&gt;"",Y2680&lt;&gt;"",Y2680-X2680&gt;Resumen!$B$8),FALSE())),MAX(IF(IFERROR(AND(W2680&lt;&gt;"",Y2680&lt;&gt;"",Y2680-W2680&gt;Resumen!$B$8),FALSE()),Y2680-W2680,0),IF(IFERROR(AND(X2680&lt;&gt;"",Y2680&lt;&gt;"",Y2680-X2680&gt;Resumen!$B$8),FALSE()),Y2680-X2680,0)),"")</f>
        <v/>
      </c>
      <c r="AY2680" s="22" t="str">
        <f aca="false">IF(OR(IFERROR(AND(W2680&lt;&gt;"",Y2680&lt;&gt;"",Y2680-W2680&gt;Resumen!$B$8),FALSE()),IFERROR(AND(X2680&lt;&gt;"",Y2680&lt;&gt;"",Y2680-X2680&gt;Resumen!$B$8),FALSE())),TRIM("Lays tiene mayor markup que "&amp;IF(IFERROR(AND(W2680&lt;&gt;"",Y2680&lt;&gt;"",Y2680-W2680&gt;Resumen!$B$8),FALSE()),"Quento ","")&amp;IF(IFERROR(AND(X2680&lt;&gt;"",Y2680&lt;&gt;"",Y2680-X2680&gt;Resumen!$B$8),FALSE()),"Julicroc ","")&amp;"en este PDV"),"")</f>
        <v/>
      </c>
      <c r="AZ2680" s="22" t="str">
        <f aca="false">IF(COUNTIF('Plan Pehuamar - Lista'!$A$2:$A$167,A2680)&gt;0,"Sí","No")</f>
        <v>No</v>
      </c>
      <c r="BA2680" s="22" t="str">
        <f aca="false">IF(COUNTIF('Plan Combo 9+1'!$A$2:$A$226,A2680)&gt;0,"Sí","No")</f>
        <v>No</v>
      </c>
      <c r="BB2680" s="22" t="str">
        <f aca="false">IF(AH2680="","No",IF(BA2680="Sí",IF((AO2680-AH2680)&gt;Resumen!$B$6,"Sí","No"),IF((AO2680-AH2680)&gt;=Resumen!$B$132,"Sí","No")))</f>
        <v>No</v>
      </c>
      <c r="BC2680" s="22" t="str">
        <f aca="false">IF(AND(N2680="Sí",AL2680="Sí",AI2680=0),"Sí","No")</f>
        <v>No</v>
      </c>
      <c r="BD2680" s="22" t="str">
        <f aca="false">IF(COUNTIF('Plan 9+1 (con Pehuamar)'!$A$2:$A$227,A2680)&gt;0,"Sí","No")</f>
        <v>No</v>
      </c>
    </row>
    <row r="2681" customFormat="false" ht="15" hidden="false" customHeight="true" outlineLevel="0" collapsed="false">
      <c r="A2681" s="6" t="n">
        <v>206117</v>
      </c>
      <c r="B2681" s="6" t="n">
        <v>17</v>
      </c>
      <c r="C2681" s="6" t="n">
        <v>1701</v>
      </c>
      <c r="D2681" s="6" t="s">
        <v>194</v>
      </c>
      <c r="E2681" s="6" t="s">
        <v>2827</v>
      </c>
      <c r="F2681" s="6" t="s">
        <v>201</v>
      </c>
      <c r="G2681" s="6" t="s">
        <v>130</v>
      </c>
      <c r="H2681" s="6" t="s">
        <v>1715</v>
      </c>
      <c r="I2681" s="27" t="n">
        <v>0</v>
      </c>
      <c r="J2681" s="27" t="n">
        <v>0</v>
      </c>
      <c r="K2681" s="27" t="n">
        <v>0.1</v>
      </c>
      <c r="L2681" s="28" t="n">
        <f aca="false">I2681+J2681</f>
        <v>0</v>
      </c>
      <c r="M2681" s="28" t="n">
        <f aca="false">L2681+K2681</f>
        <v>0.1</v>
      </c>
      <c r="N2681" s="22" t="str">
        <f aca="false">IF(I2681&gt;0,"Sí","No")</f>
        <v>No</v>
      </c>
      <c r="O2681" s="22" t="str">
        <f aca="false">IF(J2681&gt;0,"Sí","No")</f>
        <v>No</v>
      </c>
      <c r="P2681" s="22" t="str">
        <f aca="false">IF(K2681&gt;0,"Sí","No")</f>
        <v>Sí</v>
      </c>
      <c r="Q2681" s="22" t="str">
        <f aca="false">IF(OR(I2681&gt;0,J2681&gt;0),"Sí","No")</f>
        <v>No</v>
      </c>
      <c r="R2681" s="27"/>
      <c r="S2681" s="27"/>
      <c r="T2681" s="27"/>
      <c r="U2681" s="27"/>
      <c r="V2681" s="27"/>
      <c r="W2681" s="12" t="str">
        <f aca="false">IF(AND(I2681&gt;0,R2681&gt;0),(S2681-R2681)/R2681,"")</f>
        <v/>
      </c>
      <c r="X2681" s="12" t="str">
        <f aca="false">IF(AND(J2681&gt;0,T2681&gt;0),(U2681-T2681)/T2681,"")</f>
        <v/>
      </c>
      <c r="Y2681" s="12" t="str">
        <f aca="false">IF(AND(K2681&gt;0,V2681&gt;0),(V2681-Resumen!$B$7)/Resumen!$B$7,"")</f>
        <v/>
      </c>
      <c r="Z2681" s="28" t="str">
        <f aca="false">IF(AND(K2681&gt;0,I2681&gt;0,V2681&gt;0,S2681&gt;0),V2681-S2681,"")</f>
        <v/>
      </c>
      <c r="AA2681" s="12" t="str">
        <f aca="false">IF(Z2681&lt;&gt;"",Z2681/S2681,"")</f>
        <v/>
      </c>
      <c r="AB2681" s="28" t="str">
        <f aca="false">IF(AND(K2681&gt;0,J2681&gt;0,V2681&gt;0,U2681&gt;0),V2681-U2681,"")</f>
        <v/>
      </c>
      <c r="AC2681" s="12" t="str">
        <f aca="false">IF(AB2681&lt;&gt;"",AB2681/U2681,"")</f>
        <v/>
      </c>
      <c r="AD2681" s="27" t="n">
        <v>0</v>
      </c>
      <c r="AE2681" s="27" t="n">
        <v>0</v>
      </c>
      <c r="AF2681" s="27" t="n">
        <v>0</v>
      </c>
      <c r="AG2681" s="28" t="n">
        <f aca="false">AD2681+AE2681+AF2681</f>
        <v>0</v>
      </c>
      <c r="AH2681" s="12" t="str">
        <f aca="false">IF(AG2681&gt;0,AD2681/AG2681,"")</f>
        <v/>
      </c>
      <c r="AI2681" s="27" t="n">
        <v>0</v>
      </c>
      <c r="AJ2681" s="27" t="n">
        <v>0</v>
      </c>
      <c r="AK2681" s="27" t="n">
        <v>0</v>
      </c>
      <c r="AL2681" s="22" t="str">
        <f aca="false">IF(OR(AJ2681&gt;0,AK2681&gt;0),"Sí","No")</f>
        <v>No</v>
      </c>
      <c r="AM2681" s="6"/>
      <c r="AN2681" s="6"/>
      <c r="AO2681" s="12" t="n">
        <f aca="false">IF(M2681&gt;0,K2681/M2681,"")</f>
        <v>1</v>
      </c>
      <c r="AP2681" s="22" t="str">
        <f aca="false">IF(M2681&gt;=Resumen!$B$5,"Alto","Bajo")</f>
        <v>Bajo</v>
      </c>
      <c r="AQ2681" s="22" t="str">
        <f aca="false">IF(AO2681&gt;=Resumen!$B$28,"Alto","Bajo")</f>
        <v>Alto</v>
      </c>
      <c r="AR2681" s="22" t="str">
        <f aca="false">AP2681&amp;" Potencial / "&amp;AQ2681&amp;" Share"</f>
        <v>Bajo Potencial / Alto Share</v>
      </c>
      <c r="AS2681" s="22" t="str">
        <f aca="false">IF(Q2681="Sí",IF(AO2681&gt;=Resumen!$B$29,"Alto","Bajo"),"")</f>
        <v/>
      </c>
      <c r="AT2681" s="22" t="str">
        <f aca="false">IF(AS2681&lt;&gt;"",AP2681&amp;" Potencial / "&amp;AS2681&amp;" Share","")</f>
        <v/>
      </c>
      <c r="AU2681" s="22" t="str">
        <f aca="false">IF(AH2681="","Sin dato",IF(AH2681-AO2681&gt;Resumen!$B$6,"Sobre-exhibido",IF(AO2681-AH2681&gt;Resumen!$B$6,"Sub-exhibido","En línea")))</f>
        <v>Sin dato</v>
      </c>
      <c r="AV2681" s="22" t="str">
        <f aca="false">IF(AT2681="","",IF(AT2681="Alto Potencial / Bajo Share",1,IF(AT2681="Alto Potencial / Alto Share",2,IF(AT2681="Bajo Potencial / Alto Share",3,4))))</f>
        <v/>
      </c>
      <c r="AW2681" s="22" t="str">
        <f aca="false">IF(Q2681="No","Sin competencia directa",IF(AV2681=1,"1 - Foco Conquista (Alto Pot / Bajo Share)",IF(AV2681=2,"2 - Foco Defensa (Alto Pot / Alto Share)",IF(AV2681=3,"3 - Monitoreo (Bajo Pot / Alto Share)","4 - Baja Prioridad (Bajo Pot / Bajo Share)"))))</f>
        <v>Sin competencia directa</v>
      </c>
      <c r="AX2681" s="12" t="str">
        <f aca="false">IF(OR(IFERROR(AND(W2681&lt;&gt;"",Y2681&lt;&gt;"",Y2681-W2681&gt;Resumen!$B$8),FALSE()),IFERROR(AND(X2681&lt;&gt;"",Y2681&lt;&gt;"",Y2681-X2681&gt;Resumen!$B$8),FALSE())),MAX(IF(IFERROR(AND(W2681&lt;&gt;"",Y2681&lt;&gt;"",Y2681-W2681&gt;Resumen!$B$8),FALSE()),Y2681-W2681,0),IF(IFERROR(AND(X2681&lt;&gt;"",Y2681&lt;&gt;"",Y2681-X2681&gt;Resumen!$B$8),FALSE()),Y2681-X2681,0)),"")</f>
        <v/>
      </c>
      <c r="AY2681" s="22" t="str">
        <f aca="false">IF(OR(IFERROR(AND(W2681&lt;&gt;"",Y2681&lt;&gt;"",Y2681-W2681&gt;Resumen!$B$8),FALSE()),IFERROR(AND(X2681&lt;&gt;"",Y2681&lt;&gt;"",Y2681-X2681&gt;Resumen!$B$8),FALSE())),TRIM("Lays tiene mayor markup que "&amp;IF(IFERROR(AND(W2681&lt;&gt;"",Y2681&lt;&gt;"",Y2681-W2681&gt;Resumen!$B$8),FALSE()),"Quento ","")&amp;IF(IFERROR(AND(X2681&lt;&gt;"",Y2681&lt;&gt;"",Y2681-X2681&gt;Resumen!$B$8),FALSE()),"Julicroc ","")&amp;"en este PDV"),"")</f>
        <v/>
      </c>
      <c r="AZ2681" s="22" t="str">
        <f aca="false">IF(COUNTIF('Plan Pehuamar - Lista'!$A$2:$A$167,A2681)&gt;0,"Sí","No")</f>
        <v>No</v>
      </c>
      <c r="BA2681" s="22" t="str">
        <f aca="false">IF(COUNTIF('Plan Combo 9+1'!$A$2:$A$226,A2681)&gt;0,"Sí","No")</f>
        <v>No</v>
      </c>
      <c r="BB2681" s="22" t="str">
        <f aca="false">IF(AH2681="","No",IF(BA2681="Sí",IF((AO2681-AH2681)&gt;Resumen!$B$6,"Sí","No"),IF((AO2681-AH2681)&gt;=Resumen!$B$132,"Sí","No")))</f>
        <v>No</v>
      </c>
      <c r="BC2681" s="22" t="str">
        <f aca="false">IF(AND(N2681="Sí",AL2681="Sí",AI2681=0),"Sí","No")</f>
        <v>No</v>
      </c>
      <c r="BD2681" s="22" t="str">
        <f aca="false">IF(COUNTIF('Plan 9+1 (con Pehuamar)'!$A$2:$A$227,A2681)&gt;0,"Sí","No")</f>
        <v>No</v>
      </c>
    </row>
    <row r="2682" customFormat="false" ht="15" hidden="false" customHeight="true" outlineLevel="0" collapsed="false">
      <c r="A2682" s="6" t="n">
        <v>206119</v>
      </c>
      <c r="B2682" s="6" t="n">
        <v>17</v>
      </c>
      <c r="C2682" s="6" t="n">
        <v>1701</v>
      </c>
      <c r="D2682" s="6" t="s">
        <v>194</v>
      </c>
      <c r="E2682" s="6" t="s">
        <v>2828</v>
      </c>
      <c r="F2682" s="6" t="s">
        <v>196</v>
      </c>
      <c r="G2682" s="6" t="s">
        <v>130</v>
      </c>
      <c r="H2682" s="6" t="s">
        <v>1715</v>
      </c>
      <c r="I2682" s="27" t="n">
        <v>0</v>
      </c>
      <c r="J2682" s="27" t="n">
        <v>0</v>
      </c>
      <c r="K2682" s="27" t="n">
        <v>1.1</v>
      </c>
      <c r="L2682" s="28" t="n">
        <f aca="false">I2682+J2682</f>
        <v>0</v>
      </c>
      <c r="M2682" s="28" t="n">
        <f aca="false">L2682+K2682</f>
        <v>1.1</v>
      </c>
      <c r="N2682" s="22" t="str">
        <f aca="false">IF(I2682&gt;0,"Sí","No")</f>
        <v>No</v>
      </c>
      <c r="O2682" s="22" t="str">
        <f aca="false">IF(J2682&gt;0,"Sí","No")</f>
        <v>No</v>
      </c>
      <c r="P2682" s="22" t="str">
        <f aca="false">IF(K2682&gt;0,"Sí","No")</f>
        <v>Sí</v>
      </c>
      <c r="Q2682" s="22" t="str">
        <f aca="false">IF(OR(I2682&gt;0,J2682&gt;0),"Sí","No")</f>
        <v>No</v>
      </c>
      <c r="R2682" s="27"/>
      <c r="S2682" s="27"/>
      <c r="T2682" s="27"/>
      <c r="U2682" s="27"/>
      <c r="V2682" s="27"/>
      <c r="W2682" s="12" t="str">
        <f aca="false">IF(AND(I2682&gt;0,R2682&gt;0),(S2682-R2682)/R2682,"")</f>
        <v/>
      </c>
      <c r="X2682" s="12" t="str">
        <f aca="false">IF(AND(J2682&gt;0,T2682&gt;0),(U2682-T2682)/T2682,"")</f>
        <v/>
      </c>
      <c r="Y2682" s="12" t="str">
        <f aca="false">IF(AND(K2682&gt;0,V2682&gt;0),(V2682-Resumen!$B$7)/Resumen!$B$7,"")</f>
        <v/>
      </c>
      <c r="Z2682" s="28" t="str">
        <f aca="false">IF(AND(K2682&gt;0,I2682&gt;0,V2682&gt;0,S2682&gt;0),V2682-S2682,"")</f>
        <v/>
      </c>
      <c r="AA2682" s="12" t="str">
        <f aca="false">IF(Z2682&lt;&gt;"",Z2682/S2682,"")</f>
        <v/>
      </c>
      <c r="AB2682" s="28" t="str">
        <f aca="false">IF(AND(K2682&gt;0,J2682&gt;0,V2682&gt;0,U2682&gt;0),V2682-U2682,"")</f>
        <v/>
      </c>
      <c r="AC2682" s="12" t="str">
        <f aca="false">IF(AB2682&lt;&gt;"",AB2682/U2682,"")</f>
        <v/>
      </c>
      <c r="AD2682" s="27" t="n">
        <v>0</v>
      </c>
      <c r="AE2682" s="27" t="n">
        <v>0</v>
      </c>
      <c r="AF2682" s="27" t="n">
        <v>0</v>
      </c>
      <c r="AG2682" s="28" t="n">
        <f aca="false">AD2682+AE2682+AF2682</f>
        <v>0</v>
      </c>
      <c r="AH2682" s="12" t="str">
        <f aca="false">IF(AG2682&gt;0,AD2682/AG2682,"")</f>
        <v/>
      </c>
      <c r="AI2682" s="27" t="n">
        <v>0</v>
      </c>
      <c r="AJ2682" s="27" t="n">
        <v>0</v>
      </c>
      <c r="AK2682" s="27" t="n">
        <v>0</v>
      </c>
      <c r="AL2682" s="22" t="str">
        <f aca="false">IF(OR(AJ2682&gt;0,AK2682&gt;0),"Sí","No")</f>
        <v>No</v>
      </c>
      <c r="AM2682" s="6"/>
      <c r="AN2682" s="6"/>
      <c r="AO2682" s="12" t="n">
        <f aca="false">IF(M2682&gt;0,K2682/M2682,"")</f>
        <v>1</v>
      </c>
      <c r="AP2682" s="22" t="str">
        <f aca="false">IF(M2682&gt;=Resumen!$B$5,"Alto","Bajo")</f>
        <v>Bajo</v>
      </c>
      <c r="AQ2682" s="22" t="str">
        <f aca="false">IF(AO2682&gt;=Resumen!$B$28,"Alto","Bajo")</f>
        <v>Alto</v>
      </c>
      <c r="AR2682" s="22" t="str">
        <f aca="false">AP2682&amp;" Potencial / "&amp;AQ2682&amp;" Share"</f>
        <v>Bajo Potencial / Alto Share</v>
      </c>
      <c r="AS2682" s="22" t="str">
        <f aca="false">IF(Q2682="Sí",IF(AO2682&gt;=Resumen!$B$29,"Alto","Bajo"),"")</f>
        <v/>
      </c>
      <c r="AT2682" s="22" t="str">
        <f aca="false">IF(AS2682&lt;&gt;"",AP2682&amp;" Potencial / "&amp;AS2682&amp;" Share","")</f>
        <v/>
      </c>
      <c r="AU2682" s="22" t="str">
        <f aca="false">IF(AH2682="","Sin dato",IF(AH2682-AO2682&gt;Resumen!$B$6,"Sobre-exhibido",IF(AO2682-AH2682&gt;Resumen!$B$6,"Sub-exhibido","En línea")))</f>
        <v>Sin dato</v>
      </c>
      <c r="AV2682" s="22" t="str">
        <f aca="false">IF(AT2682="","",IF(AT2682="Alto Potencial / Bajo Share",1,IF(AT2682="Alto Potencial / Alto Share",2,IF(AT2682="Bajo Potencial / Alto Share",3,4))))</f>
        <v/>
      </c>
      <c r="AW2682" s="22" t="str">
        <f aca="false">IF(Q2682="No","Sin competencia directa",IF(AV2682=1,"1 - Foco Conquista (Alto Pot / Bajo Share)",IF(AV2682=2,"2 - Foco Defensa (Alto Pot / Alto Share)",IF(AV2682=3,"3 - Monitoreo (Bajo Pot / Alto Share)","4 - Baja Prioridad (Bajo Pot / Bajo Share)"))))</f>
        <v>Sin competencia directa</v>
      </c>
      <c r="AX2682" s="12" t="str">
        <f aca="false">IF(OR(IFERROR(AND(W2682&lt;&gt;"",Y2682&lt;&gt;"",Y2682-W2682&gt;Resumen!$B$8),FALSE()),IFERROR(AND(X2682&lt;&gt;"",Y2682&lt;&gt;"",Y2682-X2682&gt;Resumen!$B$8),FALSE())),MAX(IF(IFERROR(AND(W2682&lt;&gt;"",Y2682&lt;&gt;"",Y2682-W2682&gt;Resumen!$B$8),FALSE()),Y2682-W2682,0),IF(IFERROR(AND(X2682&lt;&gt;"",Y2682&lt;&gt;"",Y2682-X2682&gt;Resumen!$B$8),FALSE()),Y2682-X2682,0)),"")</f>
        <v/>
      </c>
      <c r="AY2682" s="22" t="str">
        <f aca="false">IF(OR(IFERROR(AND(W2682&lt;&gt;"",Y2682&lt;&gt;"",Y2682-W2682&gt;Resumen!$B$8),FALSE()),IFERROR(AND(X2682&lt;&gt;"",Y2682&lt;&gt;"",Y2682-X2682&gt;Resumen!$B$8),FALSE())),TRIM("Lays tiene mayor markup que "&amp;IF(IFERROR(AND(W2682&lt;&gt;"",Y2682&lt;&gt;"",Y2682-W2682&gt;Resumen!$B$8),FALSE()),"Quento ","")&amp;IF(IFERROR(AND(X2682&lt;&gt;"",Y2682&lt;&gt;"",Y2682-X2682&gt;Resumen!$B$8),FALSE()),"Julicroc ","")&amp;"en este PDV"),"")</f>
        <v/>
      </c>
      <c r="AZ2682" s="22" t="str">
        <f aca="false">IF(COUNTIF('Plan Pehuamar - Lista'!$A$2:$A$167,A2682)&gt;0,"Sí","No")</f>
        <v>No</v>
      </c>
      <c r="BA2682" s="22" t="str">
        <f aca="false">IF(COUNTIF('Plan Combo 9+1'!$A$2:$A$226,A2682)&gt;0,"Sí","No")</f>
        <v>No</v>
      </c>
      <c r="BB2682" s="22" t="str">
        <f aca="false">IF(AH2682="","No",IF(BA2682="Sí",IF((AO2682-AH2682)&gt;Resumen!$B$6,"Sí","No"),IF((AO2682-AH2682)&gt;=Resumen!$B$132,"Sí","No")))</f>
        <v>No</v>
      </c>
      <c r="BC2682" s="22" t="str">
        <f aca="false">IF(AND(N2682="Sí",AL2682="Sí",AI2682=0),"Sí","No")</f>
        <v>No</v>
      </c>
      <c r="BD2682" s="22" t="str">
        <f aca="false">IF(COUNTIF('Plan 9+1 (con Pehuamar)'!$A$2:$A$227,A2682)&gt;0,"Sí","No")</f>
        <v>No</v>
      </c>
    </row>
    <row r="2683" customFormat="false" ht="15" hidden="false" customHeight="true" outlineLevel="0" collapsed="false">
      <c r="A2683" s="6" t="n">
        <v>206120</v>
      </c>
      <c r="B2683" s="6" t="n">
        <v>17</v>
      </c>
      <c r="C2683" s="6" t="n">
        <v>1701</v>
      </c>
      <c r="D2683" s="6" t="s">
        <v>194</v>
      </c>
      <c r="E2683" s="6" t="s">
        <v>2829</v>
      </c>
      <c r="F2683" s="6" t="s">
        <v>201</v>
      </c>
      <c r="G2683" s="6" t="s">
        <v>130</v>
      </c>
      <c r="H2683" s="6" t="s">
        <v>1715</v>
      </c>
      <c r="I2683" s="27" t="n">
        <v>10</v>
      </c>
      <c r="J2683" s="27" t="n">
        <v>0</v>
      </c>
      <c r="K2683" s="27" t="n">
        <v>25</v>
      </c>
      <c r="L2683" s="28" t="n">
        <f aca="false">I2683+J2683</f>
        <v>10</v>
      </c>
      <c r="M2683" s="28" t="n">
        <f aca="false">L2683+K2683</f>
        <v>35</v>
      </c>
      <c r="N2683" s="22" t="str">
        <f aca="false">IF(I2683&gt;0,"Sí","No")</f>
        <v>Sí</v>
      </c>
      <c r="O2683" s="22" t="str">
        <f aca="false">IF(J2683&gt;0,"Sí","No")</f>
        <v>No</v>
      </c>
      <c r="P2683" s="22" t="str">
        <f aca="false">IF(K2683&gt;0,"Sí","No")</f>
        <v>Sí</v>
      </c>
      <c r="Q2683" s="22" t="str">
        <f aca="false">IF(OR(I2683&gt;0,J2683&gt;0),"Sí","No")</f>
        <v>Sí</v>
      </c>
      <c r="R2683" s="27" t="n">
        <v>1750</v>
      </c>
      <c r="S2683" s="27" t="n">
        <v>2500</v>
      </c>
      <c r="T2683" s="27"/>
      <c r="U2683" s="27"/>
      <c r="V2683" s="27" t="n">
        <v>3700</v>
      </c>
      <c r="W2683" s="12" t="n">
        <f aca="false">IF(AND(I2683&gt;0,R2683&gt;0),(S2683-R2683)/R2683,"")</f>
        <v>0.428571428571429</v>
      </c>
      <c r="X2683" s="12" t="str">
        <f aca="false">IF(AND(J2683&gt;0,T2683&gt;0),(U2683-T2683)/T2683,"")</f>
        <v/>
      </c>
      <c r="Y2683" s="12" t="n">
        <f aca="false">IF(AND(K2683&gt;0,V2683&gt;0),(V2683-Resumen!$B$7)/Resumen!$B$7,"")</f>
        <v>0.48</v>
      </c>
      <c r="Z2683" s="28" t="n">
        <f aca="false">IF(AND(K2683&gt;0,I2683&gt;0,V2683&gt;0,S2683&gt;0),V2683-S2683,"")</f>
        <v>1200</v>
      </c>
      <c r="AA2683" s="12" t="n">
        <f aca="false">IF(Z2683&lt;&gt;"",Z2683/S2683,"")</f>
        <v>0.48</v>
      </c>
      <c r="AB2683" s="28" t="str">
        <f aca="false">IF(AND(K2683&gt;0,J2683&gt;0,V2683&gt;0,U2683&gt;0),V2683-U2683,"")</f>
        <v/>
      </c>
      <c r="AC2683" s="12" t="str">
        <f aca="false">IF(AB2683&lt;&gt;"",AB2683/U2683,"")</f>
        <v/>
      </c>
      <c r="AD2683" s="27" t="n">
        <v>15</v>
      </c>
      <c r="AE2683" s="27" t="n">
        <v>2</v>
      </c>
      <c r="AF2683" s="27" t="n">
        <v>20</v>
      </c>
      <c r="AG2683" s="28" t="n">
        <f aca="false">AD2683+AE2683+AF2683</f>
        <v>37</v>
      </c>
      <c r="AH2683" s="12" t="n">
        <f aca="false">IF(AG2683&gt;0,AD2683/AG2683,"")</f>
        <v>0.405405405405405</v>
      </c>
      <c r="AI2683" s="27" t="n">
        <v>1</v>
      </c>
      <c r="AJ2683" s="27" t="n">
        <v>0</v>
      </c>
      <c r="AK2683" s="27" t="n">
        <v>1</v>
      </c>
      <c r="AL2683" s="22" t="str">
        <f aca="false">IF(OR(AJ2683&gt;0,AK2683&gt;0),"Sí","No")</f>
        <v>Sí</v>
      </c>
      <c r="AM2683" s="6" t="s">
        <v>198</v>
      </c>
      <c r="AN2683" s="6"/>
      <c r="AO2683" s="12" t="n">
        <f aca="false">IF(M2683&gt;0,K2683/M2683,"")</f>
        <v>0.714285714285714</v>
      </c>
      <c r="AP2683" s="22" t="str">
        <f aca="false">IF(M2683&gt;=Resumen!$B$5,"Alto","Bajo")</f>
        <v>Bajo</v>
      </c>
      <c r="AQ2683" s="22" t="str">
        <f aca="false">IF(AO2683&gt;=Resumen!$B$28,"Alto","Bajo")</f>
        <v>Alto</v>
      </c>
      <c r="AR2683" s="22" t="str">
        <f aca="false">AP2683&amp;" Potencial / "&amp;AQ2683&amp;" Share"</f>
        <v>Bajo Potencial / Alto Share</v>
      </c>
      <c r="AS2683" s="22" t="str">
        <f aca="false">IF(Q2683="Sí",IF(AO2683&gt;=Resumen!$B$29,"Alto","Bajo"),"")</f>
        <v>Alto</v>
      </c>
      <c r="AT2683" s="22" t="str">
        <f aca="false">IF(AS2683&lt;&gt;"",AP2683&amp;" Potencial / "&amp;AS2683&amp;" Share","")</f>
        <v>Bajo Potencial / Alto Share</v>
      </c>
      <c r="AU2683" s="22" t="str">
        <f aca="false">IF(AH2683="","Sin dato",IF(AH2683-AO2683&gt;Resumen!$B$6,"Sobre-exhibido",IF(AO2683-AH2683&gt;Resumen!$B$6,"Sub-exhibido","En línea")))</f>
        <v>Sub-exhibido</v>
      </c>
      <c r="AV2683" s="22" t="n">
        <f aca="false">IF(AT2683="","",IF(AT2683="Alto Potencial / Bajo Share",1,IF(AT2683="Alto Potencial / Alto Share",2,IF(AT2683="Bajo Potencial / Alto Share",3,4))))</f>
        <v>3</v>
      </c>
      <c r="AW2683" s="22" t="str">
        <f aca="false">IF(Q2683="No","Sin competencia directa",IF(AV2683=1,"1 - Foco Conquista (Alto Pot / Bajo Share)",IF(AV2683=2,"2 - Foco Defensa (Alto Pot / Alto Share)",IF(AV2683=3,"3 - Monitoreo (Bajo Pot / Alto Share)","4 - Baja Prioridad (Bajo Pot / Bajo Share)"))))</f>
        <v>3 - Monitoreo (Bajo Pot / Alto Share)</v>
      </c>
      <c r="AX2683" s="12" t="n">
        <f aca="false">IF(OR(IFERROR(AND(W2683&lt;&gt;"",Y2683&lt;&gt;"",Y2683-W2683&gt;Resumen!$B$8),FALSE()),IFERROR(AND(X2683&lt;&gt;"",Y2683&lt;&gt;"",Y2683-X2683&gt;Resumen!$B$8),FALSE())),MAX(IF(IFERROR(AND(W2683&lt;&gt;"",Y2683&lt;&gt;"",Y2683-W2683&gt;Resumen!$B$8),FALSE()),Y2683-W2683,0),IF(IFERROR(AND(X2683&lt;&gt;"",Y2683&lt;&gt;"",Y2683-X2683&gt;Resumen!$B$8),FALSE()),Y2683-X2683,0)),"")</f>
        <v>0.0514285714285714</v>
      </c>
      <c r="AY2683" s="22" t="str">
        <f aca="false">IF(OR(IFERROR(AND(W2683&lt;&gt;"",Y2683&lt;&gt;"",Y2683-W2683&gt;Resumen!$B$8),FALSE()),IFERROR(AND(X2683&lt;&gt;"",Y2683&lt;&gt;"",Y2683-X2683&gt;Resumen!$B$8),FALSE())),TRIM("Lays tiene mayor markup que "&amp;IF(IFERROR(AND(W2683&lt;&gt;"",Y2683&lt;&gt;"",Y2683-W2683&gt;Resumen!$B$8),FALSE()),"Quento ","")&amp;IF(IFERROR(AND(X2683&lt;&gt;"",Y2683&lt;&gt;"",Y2683-X2683&gt;Resumen!$B$8),FALSE()),"Julicroc ","")&amp;"en este PDV"),"")</f>
        <v>Lays tiene mayor markup que Quento en este PDV</v>
      </c>
      <c r="AZ2683" s="22" t="str">
        <f aca="false">IF(COUNTIF('Plan Pehuamar - Lista'!$A$2:$A$167,A2683)&gt;0,"Sí","No")</f>
        <v>No</v>
      </c>
      <c r="BA2683" s="22" t="str">
        <f aca="false">IF(COUNTIF('Plan Combo 9+1'!$A$2:$A$226,A2683)&gt;0,"Sí","No")</f>
        <v>No</v>
      </c>
      <c r="BB2683" s="22" t="str">
        <f aca="false">IF(AH2683="","No",IF(BA2683="Sí",IF((AO2683-AH2683)&gt;Resumen!$B$6,"Sí","No"),IF((AO2683-AH2683)&gt;=Resumen!$B$132,"Sí","No")))</f>
        <v>Sí</v>
      </c>
      <c r="BC2683" s="22" t="str">
        <f aca="false">IF(AND(N2683="Sí",AL2683="Sí",AI2683=0),"Sí","No")</f>
        <v>No</v>
      </c>
      <c r="BD2683" s="22" t="str">
        <f aca="false">IF(COUNTIF('Plan 9+1 (con Pehuamar)'!$A$2:$A$227,A2683)&gt;0,"Sí","No")</f>
        <v>No</v>
      </c>
    </row>
    <row r="2684" customFormat="false" ht="15" hidden="false" customHeight="true" outlineLevel="0" collapsed="false">
      <c r="A2684" s="6" t="n">
        <v>206122</v>
      </c>
      <c r="B2684" s="6" t="n">
        <v>17</v>
      </c>
      <c r="C2684" s="6" t="n">
        <v>1701</v>
      </c>
      <c r="D2684" s="6" t="s">
        <v>194</v>
      </c>
      <c r="E2684" s="6" t="s">
        <v>2830</v>
      </c>
      <c r="F2684" s="6" t="s">
        <v>201</v>
      </c>
      <c r="G2684" s="6" t="s">
        <v>130</v>
      </c>
      <c r="H2684" s="6" t="s">
        <v>1715</v>
      </c>
      <c r="I2684" s="27" t="n">
        <v>0</v>
      </c>
      <c r="J2684" s="27" t="n">
        <v>0</v>
      </c>
      <c r="K2684" s="27" t="n">
        <v>0.6</v>
      </c>
      <c r="L2684" s="28" t="n">
        <f aca="false">I2684+J2684</f>
        <v>0</v>
      </c>
      <c r="M2684" s="28" t="n">
        <f aca="false">L2684+K2684</f>
        <v>0.6</v>
      </c>
      <c r="N2684" s="22" t="str">
        <f aca="false">IF(I2684&gt;0,"Sí","No")</f>
        <v>No</v>
      </c>
      <c r="O2684" s="22" t="str">
        <f aca="false">IF(J2684&gt;0,"Sí","No")</f>
        <v>No</v>
      </c>
      <c r="P2684" s="22" t="str">
        <f aca="false">IF(K2684&gt;0,"Sí","No")</f>
        <v>Sí</v>
      </c>
      <c r="Q2684" s="22" t="str">
        <f aca="false">IF(OR(I2684&gt;0,J2684&gt;0),"Sí","No")</f>
        <v>No</v>
      </c>
      <c r="R2684" s="27"/>
      <c r="S2684" s="27"/>
      <c r="T2684" s="27"/>
      <c r="U2684" s="27"/>
      <c r="V2684" s="27"/>
      <c r="W2684" s="12" t="str">
        <f aca="false">IF(AND(I2684&gt;0,R2684&gt;0),(S2684-R2684)/R2684,"")</f>
        <v/>
      </c>
      <c r="X2684" s="12" t="str">
        <f aca="false">IF(AND(J2684&gt;0,T2684&gt;0),(U2684-T2684)/T2684,"")</f>
        <v/>
      </c>
      <c r="Y2684" s="12" t="str">
        <f aca="false">IF(AND(K2684&gt;0,V2684&gt;0),(V2684-Resumen!$B$7)/Resumen!$B$7,"")</f>
        <v/>
      </c>
      <c r="Z2684" s="28" t="str">
        <f aca="false">IF(AND(K2684&gt;0,I2684&gt;0,V2684&gt;0,S2684&gt;0),V2684-S2684,"")</f>
        <v/>
      </c>
      <c r="AA2684" s="12" t="str">
        <f aca="false">IF(Z2684&lt;&gt;"",Z2684/S2684,"")</f>
        <v/>
      </c>
      <c r="AB2684" s="28" t="str">
        <f aca="false">IF(AND(K2684&gt;0,J2684&gt;0,V2684&gt;0,U2684&gt;0),V2684-U2684,"")</f>
        <v/>
      </c>
      <c r="AC2684" s="12" t="str">
        <f aca="false">IF(AB2684&lt;&gt;"",AB2684/U2684,"")</f>
        <v/>
      </c>
      <c r="AD2684" s="27" t="n">
        <v>0</v>
      </c>
      <c r="AE2684" s="27" t="n">
        <v>0</v>
      </c>
      <c r="AF2684" s="27" t="n">
        <v>0</v>
      </c>
      <c r="AG2684" s="28" t="n">
        <f aca="false">AD2684+AE2684+AF2684</f>
        <v>0</v>
      </c>
      <c r="AH2684" s="12" t="str">
        <f aca="false">IF(AG2684&gt;0,AD2684/AG2684,"")</f>
        <v/>
      </c>
      <c r="AI2684" s="27" t="n">
        <v>0</v>
      </c>
      <c r="AJ2684" s="27" t="n">
        <v>0</v>
      </c>
      <c r="AK2684" s="27" t="n">
        <v>0</v>
      </c>
      <c r="AL2684" s="22" t="str">
        <f aca="false">IF(OR(AJ2684&gt;0,AK2684&gt;0),"Sí","No")</f>
        <v>No</v>
      </c>
      <c r="AM2684" s="6"/>
      <c r="AN2684" s="6"/>
      <c r="AO2684" s="12" t="n">
        <f aca="false">IF(M2684&gt;0,K2684/M2684,"")</f>
        <v>1</v>
      </c>
      <c r="AP2684" s="22" t="str">
        <f aca="false">IF(M2684&gt;=Resumen!$B$5,"Alto","Bajo")</f>
        <v>Bajo</v>
      </c>
      <c r="AQ2684" s="22" t="str">
        <f aca="false">IF(AO2684&gt;=Resumen!$B$28,"Alto","Bajo")</f>
        <v>Alto</v>
      </c>
      <c r="AR2684" s="22" t="str">
        <f aca="false">AP2684&amp;" Potencial / "&amp;AQ2684&amp;" Share"</f>
        <v>Bajo Potencial / Alto Share</v>
      </c>
      <c r="AS2684" s="22" t="str">
        <f aca="false">IF(Q2684="Sí",IF(AO2684&gt;=Resumen!$B$29,"Alto","Bajo"),"")</f>
        <v/>
      </c>
      <c r="AT2684" s="22" t="str">
        <f aca="false">IF(AS2684&lt;&gt;"",AP2684&amp;" Potencial / "&amp;AS2684&amp;" Share","")</f>
        <v/>
      </c>
      <c r="AU2684" s="22" t="str">
        <f aca="false">IF(AH2684="","Sin dato",IF(AH2684-AO2684&gt;Resumen!$B$6,"Sobre-exhibido",IF(AO2684-AH2684&gt;Resumen!$B$6,"Sub-exhibido","En línea")))</f>
        <v>Sin dato</v>
      </c>
      <c r="AV2684" s="22" t="str">
        <f aca="false">IF(AT2684="","",IF(AT2684="Alto Potencial / Bajo Share",1,IF(AT2684="Alto Potencial / Alto Share",2,IF(AT2684="Bajo Potencial / Alto Share",3,4))))</f>
        <v/>
      </c>
      <c r="AW2684" s="22" t="str">
        <f aca="false">IF(Q2684="No","Sin competencia directa",IF(AV2684=1,"1 - Foco Conquista (Alto Pot / Bajo Share)",IF(AV2684=2,"2 - Foco Defensa (Alto Pot / Alto Share)",IF(AV2684=3,"3 - Monitoreo (Bajo Pot / Alto Share)","4 - Baja Prioridad (Bajo Pot / Bajo Share)"))))</f>
        <v>Sin competencia directa</v>
      </c>
      <c r="AX2684" s="12" t="str">
        <f aca="false">IF(OR(IFERROR(AND(W2684&lt;&gt;"",Y2684&lt;&gt;"",Y2684-W2684&gt;Resumen!$B$8),FALSE()),IFERROR(AND(X2684&lt;&gt;"",Y2684&lt;&gt;"",Y2684-X2684&gt;Resumen!$B$8),FALSE())),MAX(IF(IFERROR(AND(W2684&lt;&gt;"",Y2684&lt;&gt;"",Y2684-W2684&gt;Resumen!$B$8),FALSE()),Y2684-W2684,0),IF(IFERROR(AND(X2684&lt;&gt;"",Y2684&lt;&gt;"",Y2684-X2684&gt;Resumen!$B$8),FALSE()),Y2684-X2684,0)),"")</f>
        <v/>
      </c>
      <c r="AY2684" s="22" t="str">
        <f aca="false">IF(OR(IFERROR(AND(W2684&lt;&gt;"",Y2684&lt;&gt;"",Y2684-W2684&gt;Resumen!$B$8),FALSE()),IFERROR(AND(X2684&lt;&gt;"",Y2684&lt;&gt;"",Y2684-X2684&gt;Resumen!$B$8),FALSE())),TRIM("Lays tiene mayor markup que "&amp;IF(IFERROR(AND(W2684&lt;&gt;"",Y2684&lt;&gt;"",Y2684-W2684&gt;Resumen!$B$8),FALSE()),"Quento ","")&amp;IF(IFERROR(AND(X2684&lt;&gt;"",Y2684&lt;&gt;"",Y2684-X2684&gt;Resumen!$B$8),FALSE()),"Julicroc ","")&amp;"en este PDV"),"")</f>
        <v/>
      </c>
      <c r="AZ2684" s="22" t="str">
        <f aca="false">IF(COUNTIF('Plan Pehuamar - Lista'!$A$2:$A$167,A2684)&gt;0,"Sí","No")</f>
        <v>No</v>
      </c>
      <c r="BA2684" s="22" t="str">
        <f aca="false">IF(COUNTIF('Plan Combo 9+1'!$A$2:$A$226,A2684)&gt;0,"Sí","No")</f>
        <v>No</v>
      </c>
      <c r="BB2684" s="22" t="str">
        <f aca="false">IF(AH2684="","No",IF(BA2684="Sí",IF((AO2684-AH2684)&gt;Resumen!$B$6,"Sí","No"),IF((AO2684-AH2684)&gt;=Resumen!$B$132,"Sí","No")))</f>
        <v>No</v>
      </c>
      <c r="BC2684" s="22" t="str">
        <f aca="false">IF(AND(N2684="Sí",AL2684="Sí",AI2684=0),"Sí","No")</f>
        <v>No</v>
      </c>
      <c r="BD2684" s="22" t="str">
        <f aca="false">IF(COUNTIF('Plan 9+1 (con Pehuamar)'!$A$2:$A$227,A2684)&gt;0,"Sí","No")</f>
        <v>No</v>
      </c>
    </row>
    <row r="2685" customFormat="false" ht="15" hidden="false" customHeight="true" outlineLevel="0" collapsed="false">
      <c r="A2685" s="6" t="n">
        <v>206125</v>
      </c>
      <c r="B2685" s="6" t="n">
        <v>17</v>
      </c>
      <c r="C2685" s="6" t="n">
        <v>1701</v>
      </c>
      <c r="D2685" s="6" t="s">
        <v>194</v>
      </c>
      <c r="E2685" s="6" t="s">
        <v>2831</v>
      </c>
      <c r="F2685" s="6" t="s">
        <v>196</v>
      </c>
      <c r="G2685" s="6" t="s">
        <v>130</v>
      </c>
      <c r="H2685" s="6" t="s">
        <v>1715</v>
      </c>
      <c r="I2685" s="27" t="n">
        <v>10</v>
      </c>
      <c r="J2685" s="27" t="n">
        <v>40</v>
      </c>
      <c r="K2685" s="27" t="n">
        <v>30</v>
      </c>
      <c r="L2685" s="28" t="n">
        <f aca="false">I2685+J2685</f>
        <v>50</v>
      </c>
      <c r="M2685" s="28" t="n">
        <f aca="false">L2685+K2685</f>
        <v>80</v>
      </c>
      <c r="N2685" s="22" t="str">
        <f aca="false">IF(I2685&gt;0,"Sí","No")</f>
        <v>Sí</v>
      </c>
      <c r="O2685" s="22" t="str">
        <f aca="false">IF(J2685&gt;0,"Sí","No")</f>
        <v>Sí</v>
      </c>
      <c r="P2685" s="22" t="str">
        <f aca="false">IF(K2685&gt;0,"Sí","No")</f>
        <v>Sí</v>
      </c>
      <c r="Q2685" s="22" t="str">
        <f aca="false">IF(OR(I2685&gt;0,J2685&gt;0),"Sí","No")</f>
        <v>Sí</v>
      </c>
      <c r="R2685" s="27" t="n">
        <v>1750</v>
      </c>
      <c r="S2685" s="27" t="n">
        <v>2500</v>
      </c>
      <c r="T2685" s="27" t="n">
        <v>1160</v>
      </c>
      <c r="U2685" s="27" t="n">
        <v>2000</v>
      </c>
      <c r="V2685" s="27" t="n">
        <v>3800</v>
      </c>
      <c r="W2685" s="12" t="n">
        <f aca="false">IF(AND(I2685&gt;0,R2685&gt;0),(S2685-R2685)/R2685,"")</f>
        <v>0.428571428571429</v>
      </c>
      <c r="X2685" s="12" t="n">
        <f aca="false">IF(AND(J2685&gt;0,T2685&gt;0),(U2685-T2685)/T2685,"")</f>
        <v>0.724137931034483</v>
      </c>
      <c r="Y2685" s="12" t="n">
        <f aca="false">IF(AND(K2685&gt;0,V2685&gt;0),(V2685-Resumen!$B$7)/Resumen!$B$7,"")</f>
        <v>0.52</v>
      </c>
      <c r="Z2685" s="28" t="n">
        <f aca="false">IF(AND(K2685&gt;0,I2685&gt;0,V2685&gt;0,S2685&gt;0),V2685-S2685,"")</f>
        <v>1300</v>
      </c>
      <c r="AA2685" s="12" t="n">
        <f aca="false">IF(Z2685&lt;&gt;"",Z2685/S2685,"")</f>
        <v>0.52</v>
      </c>
      <c r="AB2685" s="28" t="n">
        <f aca="false">IF(AND(K2685&gt;0,J2685&gt;0,V2685&gt;0,U2685&gt;0),V2685-U2685,"")</f>
        <v>1800</v>
      </c>
      <c r="AC2685" s="12" t="n">
        <f aca="false">IF(AB2685&lt;&gt;"",AB2685/U2685,"")</f>
        <v>0.9</v>
      </c>
      <c r="AD2685" s="27" t="n">
        <v>20</v>
      </c>
      <c r="AE2685" s="27" t="n">
        <v>2</v>
      </c>
      <c r="AF2685" s="27" t="n">
        <v>20</v>
      </c>
      <c r="AG2685" s="28" t="n">
        <f aca="false">AD2685+AE2685+AF2685</f>
        <v>42</v>
      </c>
      <c r="AH2685" s="12" t="n">
        <f aca="false">IF(AG2685&gt;0,AD2685/AG2685,"")</f>
        <v>0.476190476190476</v>
      </c>
      <c r="AI2685" s="27" t="n">
        <v>1</v>
      </c>
      <c r="AJ2685" s="27" t="n">
        <v>0</v>
      </c>
      <c r="AK2685" s="27" t="n">
        <v>1</v>
      </c>
      <c r="AL2685" s="22" t="str">
        <f aca="false">IF(OR(AJ2685&gt;0,AK2685&gt;0),"Sí","No")</f>
        <v>Sí</v>
      </c>
      <c r="AM2685" s="6" t="s">
        <v>198</v>
      </c>
      <c r="AN2685" s="6" t="s">
        <v>198</v>
      </c>
      <c r="AO2685" s="12" t="n">
        <f aca="false">IF(M2685&gt;0,K2685/M2685,"")</f>
        <v>0.375</v>
      </c>
      <c r="AP2685" s="22" t="str">
        <f aca="false">IF(M2685&gt;=Resumen!$B$5,"Alto","Bajo")</f>
        <v>Alto</v>
      </c>
      <c r="AQ2685" s="22" t="str">
        <f aca="false">IF(AO2685&gt;=Resumen!$B$28,"Alto","Bajo")</f>
        <v>Bajo</v>
      </c>
      <c r="AR2685" s="22" t="str">
        <f aca="false">AP2685&amp;" Potencial / "&amp;AQ2685&amp;" Share"</f>
        <v>Alto Potencial / Bajo Share</v>
      </c>
      <c r="AS2685" s="22" t="str">
        <f aca="false">IF(Q2685="Sí",IF(AO2685&gt;=Resumen!$B$29,"Alto","Bajo"),"")</f>
        <v>Bajo</v>
      </c>
      <c r="AT2685" s="22" t="str">
        <f aca="false">IF(AS2685&lt;&gt;"",AP2685&amp;" Potencial / "&amp;AS2685&amp;" Share","")</f>
        <v>Alto Potencial / Bajo Share</v>
      </c>
      <c r="AU2685" s="22" t="str">
        <f aca="false">IF(AH2685="","Sin dato",IF(AH2685-AO2685&gt;Resumen!$B$6,"Sobre-exhibido",IF(AO2685-AH2685&gt;Resumen!$B$6,"Sub-exhibido","En línea")))</f>
        <v>Sobre-exhibido</v>
      </c>
      <c r="AV2685" s="22" t="n">
        <f aca="false">IF(AT2685="","",IF(AT2685="Alto Potencial / Bajo Share",1,IF(AT2685="Alto Potencial / Alto Share",2,IF(AT2685="Bajo Potencial / Alto Share",3,4))))</f>
        <v>1</v>
      </c>
      <c r="AW2685" s="22" t="str">
        <f aca="false">IF(Q2685="No","Sin competencia directa",IF(AV2685=1,"1 - Foco Conquista (Alto Pot / Bajo Share)",IF(AV2685=2,"2 - Foco Defensa (Alto Pot / Alto Share)",IF(AV2685=3,"3 - Monitoreo (Bajo Pot / Alto Share)","4 - Baja Prioridad (Bajo Pot / Bajo Share)"))))</f>
        <v>1 - Foco Conquista (Alto Pot / Bajo Share)</v>
      </c>
      <c r="AX2685" s="12" t="n">
        <f aca="false">IF(OR(IFERROR(AND(W2685&lt;&gt;"",Y2685&lt;&gt;"",Y2685-W2685&gt;Resumen!$B$8),FALSE()),IFERROR(AND(X2685&lt;&gt;"",Y2685&lt;&gt;"",Y2685-X2685&gt;Resumen!$B$8),FALSE())),MAX(IF(IFERROR(AND(W2685&lt;&gt;"",Y2685&lt;&gt;"",Y2685-W2685&gt;Resumen!$B$8),FALSE()),Y2685-W2685,0),IF(IFERROR(AND(X2685&lt;&gt;"",Y2685&lt;&gt;"",Y2685-X2685&gt;Resumen!$B$8),FALSE()),Y2685-X2685,0)),"")</f>
        <v>0.0914285714285715</v>
      </c>
      <c r="AY2685" s="22" t="str">
        <f aca="false">IF(OR(IFERROR(AND(W2685&lt;&gt;"",Y2685&lt;&gt;"",Y2685-W2685&gt;Resumen!$B$8),FALSE()),IFERROR(AND(X2685&lt;&gt;"",Y2685&lt;&gt;"",Y2685-X2685&gt;Resumen!$B$8),FALSE())),TRIM("Lays tiene mayor markup que "&amp;IF(IFERROR(AND(W2685&lt;&gt;"",Y2685&lt;&gt;"",Y2685-W2685&gt;Resumen!$B$8),FALSE()),"Quento ","")&amp;IF(IFERROR(AND(X2685&lt;&gt;"",Y2685&lt;&gt;"",Y2685-X2685&gt;Resumen!$B$8),FALSE()),"Julicroc ","")&amp;"en este PDV"),"")</f>
        <v>Lays tiene mayor markup que Quento en este PDV</v>
      </c>
      <c r="AZ2685" s="22" t="str">
        <f aca="false">IF(COUNTIF('Plan Pehuamar - Lista'!$A$2:$A$167,A2685)&gt;0,"Sí","No")</f>
        <v>No</v>
      </c>
      <c r="BA2685" s="22" t="str">
        <f aca="false">IF(COUNTIF('Plan Combo 9+1'!$A$2:$A$226,A2685)&gt;0,"Sí","No")</f>
        <v>No</v>
      </c>
      <c r="BB2685" s="22" t="str">
        <f aca="false">IF(AH2685="","No",IF(BA2685="Sí",IF((AO2685-AH2685)&gt;Resumen!$B$6,"Sí","No"),IF((AO2685-AH2685)&gt;=Resumen!$B$132,"Sí","No")))</f>
        <v>No</v>
      </c>
      <c r="BC2685" s="22" t="str">
        <f aca="false">IF(AND(N2685="Sí",AL2685="Sí",AI2685=0),"Sí","No")</f>
        <v>No</v>
      </c>
      <c r="BD2685" s="22" t="str">
        <f aca="false">IF(COUNTIF('Plan 9+1 (con Pehuamar)'!$A$2:$A$227,A2685)&gt;0,"Sí","No")</f>
        <v>No</v>
      </c>
    </row>
    <row r="2686" customFormat="false" ht="15" hidden="false" customHeight="true" outlineLevel="0" collapsed="false">
      <c r="A2686" s="6" t="n">
        <v>206129</v>
      </c>
      <c r="B2686" s="6" t="n">
        <v>17</v>
      </c>
      <c r="C2686" s="6" t="n">
        <v>1701</v>
      </c>
      <c r="D2686" s="6" t="s">
        <v>194</v>
      </c>
      <c r="E2686" s="6" t="s">
        <v>2832</v>
      </c>
      <c r="F2686" s="6" t="s">
        <v>196</v>
      </c>
      <c r="G2686" s="6" t="s">
        <v>130</v>
      </c>
      <c r="H2686" s="6" t="s">
        <v>1715</v>
      </c>
      <c r="I2686" s="27" t="n">
        <v>0</v>
      </c>
      <c r="J2686" s="27" t="n">
        <v>0</v>
      </c>
      <c r="K2686" s="27" t="n">
        <v>0.8</v>
      </c>
      <c r="L2686" s="28" t="n">
        <f aca="false">I2686+J2686</f>
        <v>0</v>
      </c>
      <c r="M2686" s="28" t="n">
        <f aca="false">L2686+K2686</f>
        <v>0.8</v>
      </c>
      <c r="N2686" s="22" t="str">
        <f aca="false">IF(I2686&gt;0,"Sí","No")</f>
        <v>No</v>
      </c>
      <c r="O2686" s="22" t="str">
        <f aca="false">IF(J2686&gt;0,"Sí","No")</f>
        <v>No</v>
      </c>
      <c r="P2686" s="22" t="str">
        <f aca="false">IF(K2686&gt;0,"Sí","No")</f>
        <v>Sí</v>
      </c>
      <c r="Q2686" s="22" t="str">
        <f aca="false">IF(OR(I2686&gt;0,J2686&gt;0),"Sí","No")</f>
        <v>No</v>
      </c>
      <c r="R2686" s="27"/>
      <c r="S2686" s="27"/>
      <c r="T2686" s="27"/>
      <c r="U2686" s="27"/>
      <c r="V2686" s="27"/>
      <c r="W2686" s="12" t="str">
        <f aca="false">IF(AND(I2686&gt;0,R2686&gt;0),(S2686-R2686)/R2686,"")</f>
        <v/>
      </c>
      <c r="X2686" s="12" t="str">
        <f aca="false">IF(AND(J2686&gt;0,T2686&gt;0),(U2686-T2686)/T2686,"")</f>
        <v/>
      </c>
      <c r="Y2686" s="12" t="str">
        <f aca="false">IF(AND(K2686&gt;0,V2686&gt;0),(V2686-Resumen!$B$7)/Resumen!$B$7,"")</f>
        <v/>
      </c>
      <c r="Z2686" s="28" t="str">
        <f aca="false">IF(AND(K2686&gt;0,I2686&gt;0,V2686&gt;0,S2686&gt;0),V2686-S2686,"")</f>
        <v/>
      </c>
      <c r="AA2686" s="12" t="str">
        <f aca="false">IF(Z2686&lt;&gt;"",Z2686/S2686,"")</f>
        <v/>
      </c>
      <c r="AB2686" s="28" t="str">
        <f aca="false">IF(AND(K2686&gt;0,J2686&gt;0,V2686&gt;0,U2686&gt;0),V2686-U2686,"")</f>
        <v/>
      </c>
      <c r="AC2686" s="12" t="str">
        <f aca="false">IF(AB2686&lt;&gt;"",AB2686/U2686,"")</f>
        <v/>
      </c>
      <c r="AD2686" s="27" t="n">
        <v>0</v>
      </c>
      <c r="AE2686" s="27" t="n">
        <v>0</v>
      </c>
      <c r="AF2686" s="27" t="n">
        <v>0</v>
      </c>
      <c r="AG2686" s="28" t="n">
        <f aca="false">AD2686+AE2686+AF2686</f>
        <v>0</v>
      </c>
      <c r="AH2686" s="12" t="str">
        <f aca="false">IF(AG2686&gt;0,AD2686/AG2686,"")</f>
        <v/>
      </c>
      <c r="AI2686" s="27" t="n">
        <v>0</v>
      </c>
      <c r="AJ2686" s="27" t="n">
        <v>0</v>
      </c>
      <c r="AK2686" s="27" t="n">
        <v>0</v>
      </c>
      <c r="AL2686" s="22" t="str">
        <f aca="false">IF(OR(AJ2686&gt;0,AK2686&gt;0),"Sí","No")</f>
        <v>No</v>
      </c>
      <c r="AM2686" s="6"/>
      <c r="AN2686" s="6"/>
      <c r="AO2686" s="12" t="n">
        <f aca="false">IF(M2686&gt;0,K2686/M2686,"")</f>
        <v>1</v>
      </c>
      <c r="AP2686" s="22" t="str">
        <f aca="false">IF(M2686&gt;=Resumen!$B$5,"Alto","Bajo")</f>
        <v>Bajo</v>
      </c>
      <c r="AQ2686" s="22" t="str">
        <f aca="false">IF(AO2686&gt;=Resumen!$B$28,"Alto","Bajo")</f>
        <v>Alto</v>
      </c>
      <c r="AR2686" s="22" t="str">
        <f aca="false">AP2686&amp;" Potencial / "&amp;AQ2686&amp;" Share"</f>
        <v>Bajo Potencial / Alto Share</v>
      </c>
      <c r="AS2686" s="22" t="str">
        <f aca="false">IF(Q2686="Sí",IF(AO2686&gt;=Resumen!$B$29,"Alto","Bajo"),"")</f>
        <v/>
      </c>
      <c r="AT2686" s="22" t="str">
        <f aca="false">IF(AS2686&lt;&gt;"",AP2686&amp;" Potencial / "&amp;AS2686&amp;" Share","")</f>
        <v/>
      </c>
      <c r="AU2686" s="22" t="str">
        <f aca="false">IF(AH2686="","Sin dato",IF(AH2686-AO2686&gt;Resumen!$B$6,"Sobre-exhibido",IF(AO2686-AH2686&gt;Resumen!$B$6,"Sub-exhibido","En línea")))</f>
        <v>Sin dato</v>
      </c>
      <c r="AV2686" s="22" t="str">
        <f aca="false">IF(AT2686="","",IF(AT2686="Alto Potencial / Bajo Share",1,IF(AT2686="Alto Potencial / Alto Share",2,IF(AT2686="Bajo Potencial / Alto Share",3,4))))</f>
        <v/>
      </c>
      <c r="AW2686" s="22" t="str">
        <f aca="false">IF(Q2686="No","Sin competencia directa",IF(AV2686=1,"1 - Foco Conquista (Alto Pot / Bajo Share)",IF(AV2686=2,"2 - Foco Defensa (Alto Pot / Alto Share)",IF(AV2686=3,"3 - Monitoreo (Bajo Pot / Alto Share)","4 - Baja Prioridad (Bajo Pot / Bajo Share)"))))</f>
        <v>Sin competencia directa</v>
      </c>
      <c r="AX2686" s="12" t="str">
        <f aca="false">IF(OR(IFERROR(AND(W2686&lt;&gt;"",Y2686&lt;&gt;"",Y2686-W2686&gt;Resumen!$B$8),FALSE()),IFERROR(AND(X2686&lt;&gt;"",Y2686&lt;&gt;"",Y2686-X2686&gt;Resumen!$B$8),FALSE())),MAX(IF(IFERROR(AND(W2686&lt;&gt;"",Y2686&lt;&gt;"",Y2686-W2686&gt;Resumen!$B$8),FALSE()),Y2686-W2686,0),IF(IFERROR(AND(X2686&lt;&gt;"",Y2686&lt;&gt;"",Y2686-X2686&gt;Resumen!$B$8),FALSE()),Y2686-X2686,0)),"")</f>
        <v/>
      </c>
      <c r="AY2686" s="22" t="str">
        <f aca="false">IF(OR(IFERROR(AND(W2686&lt;&gt;"",Y2686&lt;&gt;"",Y2686-W2686&gt;Resumen!$B$8),FALSE()),IFERROR(AND(X2686&lt;&gt;"",Y2686&lt;&gt;"",Y2686-X2686&gt;Resumen!$B$8),FALSE())),TRIM("Lays tiene mayor markup que "&amp;IF(IFERROR(AND(W2686&lt;&gt;"",Y2686&lt;&gt;"",Y2686-W2686&gt;Resumen!$B$8),FALSE()),"Quento ","")&amp;IF(IFERROR(AND(X2686&lt;&gt;"",Y2686&lt;&gt;"",Y2686-X2686&gt;Resumen!$B$8),FALSE()),"Julicroc ","")&amp;"en este PDV"),"")</f>
        <v/>
      </c>
      <c r="AZ2686" s="22" t="str">
        <f aca="false">IF(COUNTIF('Plan Pehuamar - Lista'!$A$2:$A$167,A2686)&gt;0,"Sí","No")</f>
        <v>No</v>
      </c>
      <c r="BA2686" s="22" t="str">
        <f aca="false">IF(COUNTIF('Plan Combo 9+1'!$A$2:$A$226,A2686)&gt;0,"Sí","No")</f>
        <v>No</v>
      </c>
      <c r="BB2686" s="22" t="str">
        <f aca="false">IF(AH2686="","No",IF(BA2686="Sí",IF((AO2686-AH2686)&gt;Resumen!$B$6,"Sí","No"),IF((AO2686-AH2686)&gt;=Resumen!$B$132,"Sí","No")))</f>
        <v>No</v>
      </c>
      <c r="BC2686" s="22" t="str">
        <f aca="false">IF(AND(N2686="Sí",AL2686="Sí",AI2686=0),"Sí","No")</f>
        <v>No</v>
      </c>
      <c r="BD2686" s="22" t="str">
        <f aca="false">IF(COUNTIF('Plan 9+1 (con Pehuamar)'!$A$2:$A$227,A2686)&gt;0,"Sí","No")</f>
        <v>No</v>
      </c>
    </row>
    <row r="2687" customFormat="false" ht="15" hidden="false" customHeight="true" outlineLevel="0" collapsed="false">
      <c r="A2687" s="6" t="n">
        <v>206132</v>
      </c>
      <c r="B2687" s="6" t="n">
        <v>17</v>
      </c>
      <c r="C2687" s="6" t="n">
        <v>1701</v>
      </c>
      <c r="D2687" s="6" t="s">
        <v>194</v>
      </c>
      <c r="E2687" s="6" t="s">
        <v>2833</v>
      </c>
      <c r="F2687" s="6" t="s">
        <v>201</v>
      </c>
      <c r="G2687" s="6" t="s">
        <v>130</v>
      </c>
      <c r="H2687" s="6" t="s">
        <v>1715</v>
      </c>
      <c r="I2687" s="27" t="n">
        <v>10</v>
      </c>
      <c r="J2687" s="27" t="n">
        <v>45</v>
      </c>
      <c r="K2687" s="27" t="n">
        <v>50</v>
      </c>
      <c r="L2687" s="28" t="n">
        <f aca="false">I2687+J2687</f>
        <v>55</v>
      </c>
      <c r="M2687" s="28" t="n">
        <f aca="false">L2687+K2687</f>
        <v>105</v>
      </c>
      <c r="N2687" s="22" t="str">
        <f aca="false">IF(I2687&gt;0,"Sí","No")</f>
        <v>Sí</v>
      </c>
      <c r="O2687" s="22" t="str">
        <f aca="false">IF(J2687&gt;0,"Sí","No")</f>
        <v>Sí</v>
      </c>
      <c r="P2687" s="22" t="str">
        <f aca="false">IF(K2687&gt;0,"Sí","No")</f>
        <v>Sí</v>
      </c>
      <c r="Q2687" s="22" t="str">
        <f aca="false">IF(OR(I2687&gt;0,J2687&gt;0),"Sí","No")</f>
        <v>Sí</v>
      </c>
      <c r="R2687" s="27" t="n">
        <v>1750</v>
      </c>
      <c r="S2687" s="27" t="n">
        <v>2500</v>
      </c>
      <c r="T2687" s="27" t="n">
        <v>980</v>
      </c>
      <c r="U2687" s="27" t="n">
        <v>980</v>
      </c>
      <c r="V2687" s="27" t="n">
        <v>3600</v>
      </c>
      <c r="W2687" s="12" t="n">
        <f aca="false">IF(AND(I2687&gt;0,R2687&gt;0),(S2687-R2687)/R2687,"")</f>
        <v>0.428571428571429</v>
      </c>
      <c r="X2687" s="12" t="n">
        <f aca="false">IF(AND(J2687&gt;0,T2687&gt;0),(U2687-T2687)/T2687,"")</f>
        <v>0</v>
      </c>
      <c r="Y2687" s="12" t="n">
        <f aca="false">IF(AND(K2687&gt;0,V2687&gt;0),(V2687-Resumen!$B$7)/Resumen!$B$7,"")</f>
        <v>0.44</v>
      </c>
      <c r="Z2687" s="28" t="n">
        <f aca="false">IF(AND(K2687&gt;0,I2687&gt;0,V2687&gt;0,S2687&gt;0),V2687-S2687,"")</f>
        <v>1100</v>
      </c>
      <c r="AA2687" s="12" t="n">
        <f aca="false">IF(Z2687&lt;&gt;"",Z2687/S2687,"")</f>
        <v>0.44</v>
      </c>
      <c r="AB2687" s="28" t="n">
        <f aca="false">IF(AND(K2687&gt;0,J2687&gt;0,V2687&gt;0,U2687&gt;0),V2687-U2687,"")</f>
        <v>2620</v>
      </c>
      <c r="AC2687" s="12" t="n">
        <f aca="false">IF(AB2687&lt;&gt;"",AB2687/U2687,"")</f>
        <v>2.6734693877551</v>
      </c>
      <c r="AD2687" s="27" t="n">
        <v>8</v>
      </c>
      <c r="AE2687" s="27" t="n">
        <v>2</v>
      </c>
      <c r="AF2687" s="27" t="n">
        <v>7</v>
      </c>
      <c r="AG2687" s="28" t="n">
        <f aca="false">AD2687+AE2687+AF2687</f>
        <v>17</v>
      </c>
      <c r="AH2687" s="12" t="n">
        <f aca="false">IF(AG2687&gt;0,AD2687/AG2687,"")</f>
        <v>0.470588235294118</v>
      </c>
      <c r="AI2687" s="27" t="n">
        <v>0</v>
      </c>
      <c r="AJ2687" s="27" t="n">
        <v>0</v>
      </c>
      <c r="AK2687" s="27" t="n">
        <v>1</v>
      </c>
      <c r="AL2687" s="22" t="str">
        <f aca="false">IF(OR(AJ2687&gt;0,AK2687&gt;0),"Sí","No")</f>
        <v>Sí</v>
      </c>
      <c r="AM2687" s="6" t="s">
        <v>198</v>
      </c>
      <c r="AN2687" s="6" t="s">
        <v>198</v>
      </c>
      <c r="AO2687" s="12" t="n">
        <f aca="false">IF(M2687&gt;0,K2687/M2687,"")</f>
        <v>0.476190476190476</v>
      </c>
      <c r="AP2687" s="22" t="str">
        <f aca="false">IF(M2687&gt;=Resumen!$B$5,"Alto","Bajo")</f>
        <v>Alto</v>
      </c>
      <c r="AQ2687" s="22" t="str">
        <f aca="false">IF(AO2687&gt;=Resumen!$B$28,"Alto","Bajo")</f>
        <v>Alto</v>
      </c>
      <c r="AR2687" s="22" t="str">
        <f aca="false">AP2687&amp;" Potencial / "&amp;AQ2687&amp;" Share"</f>
        <v>Alto Potencial / Alto Share</v>
      </c>
      <c r="AS2687" s="22" t="str">
        <f aca="false">IF(Q2687="Sí",IF(AO2687&gt;=Resumen!$B$29,"Alto","Bajo"),"")</f>
        <v>Bajo</v>
      </c>
      <c r="AT2687" s="22" t="str">
        <f aca="false">IF(AS2687&lt;&gt;"",AP2687&amp;" Potencial / "&amp;AS2687&amp;" Share","")</f>
        <v>Alto Potencial / Bajo Share</v>
      </c>
      <c r="AU2687" s="22" t="str">
        <f aca="false">IF(AH2687="","Sin dato",IF(AH2687-AO2687&gt;Resumen!$B$6,"Sobre-exhibido",IF(AO2687-AH2687&gt;Resumen!$B$6,"Sub-exhibido","En línea")))</f>
        <v>En línea</v>
      </c>
      <c r="AV2687" s="22" t="n">
        <f aca="false">IF(AT2687="","",IF(AT2687="Alto Potencial / Bajo Share",1,IF(AT2687="Alto Potencial / Alto Share",2,IF(AT2687="Bajo Potencial / Alto Share",3,4))))</f>
        <v>1</v>
      </c>
      <c r="AW2687" s="22" t="str">
        <f aca="false">IF(Q2687="No","Sin competencia directa",IF(AV2687=1,"1 - Foco Conquista (Alto Pot / Bajo Share)",IF(AV2687=2,"2 - Foco Defensa (Alto Pot / Alto Share)",IF(AV2687=3,"3 - Monitoreo (Bajo Pot / Alto Share)","4 - Baja Prioridad (Bajo Pot / Bajo Share)"))))</f>
        <v>1 - Foco Conquista (Alto Pot / Bajo Share)</v>
      </c>
      <c r="AX2687" s="12" t="n">
        <f aca="false">IF(OR(IFERROR(AND(W2687&lt;&gt;"",Y2687&lt;&gt;"",Y2687-W2687&gt;Resumen!$B$8),FALSE()),IFERROR(AND(X2687&lt;&gt;"",Y2687&lt;&gt;"",Y2687-X2687&gt;Resumen!$B$8),FALSE())),MAX(IF(IFERROR(AND(W2687&lt;&gt;"",Y2687&lt;&gt;"",Y2687-W2687&gt;Resumen!$B$8),FALSE()),Y2687-W2687,0),IF(IFERROR(AND(X2687&lt;&gt;"",Y2687&lt;&gt;"",Y2687-X2687&gt;Resumen!$B$8),FALSE()),Y2687-X2687,0)),"")</f>
        <v>0.44</v>
      </c>
      <c r="AY2687" s="22" t="str">
        <f aca="false">IF(OR(IFERROR(AND(W2687&lt;&gt;"",Y2687&lt;&gt;"",Y2687-W2687&gt;Resumen!$B$8),FALSE()),IFERROR(AND(X2687&lt;&gt;"",Y2687&lt;&gt;"",Y2687-X2687&gt;Resumen!$B$8),FALSE())),TRIM("Lays tiene mayor markup que "&amp;IF(IFERROR(AND(W2687&lt;&gt;"",Y2687&lt;&gt;"",Y2687-W2687&gt;Resumen!$B$8),FALSE()),"Quento ","")&amp;IF(IFERROR(AND(X2687&lt;&gt;"",Y2687&lt;&gt;"",Y2687-X2687&gt;Resumen!$B$8),FALSE()),"Julicroc ","")&amp;"en este PDV"),"")</f>
        <v>Lays tiene mayor markup que Julicroc en este PDV</v>
      </c>
      <c r="AZ2687" s="22" t="str">
        <f aca="false">IF(COUNTIF('Plan Pehuamar - Lista'!$A$2:$A$167,A2687)&gt;0,"Sí","No")</f>
        <v>No</v>
      </c>
      <c r="BA2687" s="22" t="str">
        <f aca="false">IF(COUNTIF('Plan Combo 9+1'!$A$2:$A$226,A2687)&gt;0,"Sí","No")</f>
        <v>No</v>
      </c>
      <c r="BB2687" s="22" t="str">
        <f aca="false">IF(AH2687="","No",IF(BA2687="Sí",IF((AO2687-AH2687)&gt;Resumen!$B$6,"Sí","No"),IF((AO2687-AH2687)&gt;=Resumen!$B$132,"Sí","No")))</f>
        <v>No</v>
      </c>
      <c r="BC2687" s="22" t="str">
        <f aca="false">IF(AND(N2687="Sí",AL2687="Sí",AI2687=0),"Sí","No")</f>
        <v>Sí</v>
      </c>
      <c r="BD2687" s="22" t="str">
        <f aca="false">IF(COUNTIF('Plan 9+1 (con Pehuamar)'!$A$2:$A$227,A2687)&gt;0,"Sí","No")</f>
        <v>No</v>
      </c>
    </row>
    <row r="2688" customFormat="false" ht="15" hidden="false" customHeight="true" outlineLevel="0" collapsed="false">
      <c r="A2688" s="6" t="n">
        <v>206133</v>
      </c>
      <c r="B2688" s="6" t="n">
        <v>17</v>
      </c>
      <c r="C2688" s="6" t="n">
        <v>1701</v>
      </c>
      <c r="D2688" s="6" t="s">
        <v>194</v>
      </c>
      <c r="E2688" s="6" t="s">
        <v>2834</v>
      </c>
      <c r="F2688" s="6" t="s">
        <v>382</v>
      </c>
      <c r="G2688" s="6" t="s">
        <v>130</v>
      </c>
      <c r="H2688" s="6" t="s">
        <v>1715</v>
      </c>
      <c r="I2688" s="27" t="n">
        <v>10</v>
      </c>
      <c r="J2688" s="27" t="n">
        <v>20</v>
      </c>
      <c r="K2688" s="27" t="n">
        <v>12</v>
      </c>
      <c r="L2688" s="28" t="n">
        <f aca="false">I2688+J2688</f>
        <v>30</v>
      </c>
      <c r="M2688" s="28" t="n">
        <f aca="false">L2688+K2688</f>
        <v>42</v>
      </c>
      <c r="N2688" s="22" t="str">
        <f aca="false">IF(I2688&gt;0,"Sí","No")</f>
        <v>Sí</v>
      </c>
      <c r="O2688" s="22" t="str">
        <f aca="false">IF(J2688&gt;0,"Sí","No")</f>
        <v>Sí</v>
      </c>
      <c r="P2688" s="22" t="str">
        <f aca="false">IF(K2688&gt;0,"Sí","No")</f>
        <v>Sí</v>
      </c>
      <c r="Q2688" s="22" t="str">
        <f aca="false">IF(OR(I2688&gt;0,J2688&gt;0),"Sí","No")</f>
        <v>Sí</v>
      </c>
      <c r="R2688" s="27" t="n">
        <v>1750</v>
      </c>
      <c r="S2688" s="27" t="n">
        <v>2500</v>
      </c>
      <c r="T2688" s="27" t="n">
        <v>1150</v>
      </c>
      <c r="U2688" s="27" t="n">
        <v>1800</v>
      </c>
      <c r="V2688" s="27" t="n">
        <v>3600</v>
      </c>
      <c r="W2688" s="12" t="n">
        <f aca="false">IF(AND(I2688&gt;0,R2688&gt;0),(S2688-R2688)/R2688,"")</f>
        <v>0.428571428571429</v>
      </c>
      <c r="X2688" s="12" t="n">
        <f aca="false">IF(AND(J2688&gt;0,T2688&gt;0),(U2688-T2688)/T2688,"")</f>
        <v>0.565217391304348</v>
      </c>
      <c r="Y2688" s="12" t="n">
        <f aca="false">IF(AND(K2688&gt;0,V2688&gt;0),(V2688-Resumen!$B$7)/Resumen!$B$7,"")</f>
        <v>0.44</v>
      </c>
      <c r="Z2688" s="28" t="n">
        <f aca="false">IF(AND(K2688&gt;0,I2688&gt;0,V2688&gt;0,S2688&gt;0),V2688-S2688,"")</f>
        <v>1100</v>
      </c>
      <c r="AA2688" s="12" t="n">
        <f aca="false">IF(Z2688&lt;&gt;"",Z2688/S2688,"")</f>
        <v>0.44</v>
      </c>
      <c r="AB2688" s="28" t="n">
        <f aca="false">IF(AND(K2688&gt;0,J2688&gt;0,V2688&gt;0,U2688&gt;0),V2688-U2688,"")</f>
        <v>1800</v>
      </c>
      <c r="AC2688" s="12" t="n">
        <f aca="false">IF(AB2688&lt;&gt;"",AB2688/U2688,"")</f>
        <v>1</v>
      </c>
      <c r="AD2688" s="27" t="n">
        <v>5</v>
      </c>
      <c r="AE2688" s="27" t="n">
        <v>2</v>
      </c>
      <c r="AF2688" s="27" t="n">
        <v>15</v>
      </c>
      <c r="AG2688" s="28" t="n">
        <f aca="false">AD2688+AE2688+AF2688</f>
        <v>22</v>
      </c>
      <c r="AH2688" s="12" t="n">
        <f aca="false">IF(AG2688&gt;0,AD2688/AG2688,"")</f>
        <v>0.227272727272727</v>
      </c>
      <c r="AI2688" s="27" t="n">
        <v>0</v>
      </c>
      <c r="AJ2688" s="27" t="n">
        <v>0</v>
      </c>
      <c r="AK2688" s="27" t="n">
        <v>1</v>
      </c>
      <c r="AL2688" s="22" t="str">
        <f aca="false">IF(OR(AJ2688&gt;0,AK2688&gt;0),"Sí","No")</f>
        <v>Sí</v>
      </c>
      <c r="AM2688" s="6" t="s">
        <v>198</v>
      </c>
      <c r="AN2688" s="6" t="s">
        <v>198</v>
      </c>
      <c r="AO2688" s="12" t="n">
        <f aca="false">IF(M2688&gt;0,K2688/M2688,"")</f>
        <v>0.285714285714286</v>
      </c>
      <c r="AP2688" s="22" t="str">
        <f aca="false">IF(M2688&gt;=Resumen!$B$5,"Alto","Bajo")</f>
        <v>Alto</v>
      </c>
      <c r="AQ2688" s="22" t="str">
        <f aca="false">IF(AO2688&gt;=Resumen!$B$28,"Alto","Bajo")</f>
        <v>Bajo</v>
      </c>
      <c r="AR2688" s="22" t="str">
        <f aca="false">AP2688&amp;" Potencial / "&amp;AQ2688&amp;" Share"</f>
        <v>Alto Potencial / Bajo Share</v>
      </c>
      <c r="AS2688" s="22" t="str">
        <f aca="false">IF(Q2688="Sí",IF(AO2688&gt;=Resumen!$B$29,"Alto","Bajo"),"")</f>
        <v>Bajo</v>
      </c>
      <c r="AT2688" s="22" t="str">
        <f aca="false">IF(AS2688&lt;&gt;"",AP2688&amp;" Potencial / "&amp;AS2688&amp;" Share","")</f>
        <v>Alto Potencial / Bajo Share</v>
      </c>
      <c r="AU2688" s="22" t="str">
        <f aca="false">IF(AH2688="","Sin dato",IF(AH2688-AO2688&gt;Resumen!$B$6,"Sobre-exhibido",IF(AO2688-AH2688&gt;Resumen!$B$6,"Sub-exhibido","En línea")))</f>
        <v>Sub-exhibido</v>
      </c>
      <c r="AV2688" s="22" t="n">
        <f aca="false">IF(AT2688="","",IF(AT2688="Alto Potencial / Bajo Share",1,IF(AT2688="Alto Potencial / Alto Share",2,IF(AT2688="Bajo Potencial / Alto Share",3,4))))</f>
        <v>1</v>
      </c>
      <c r="AW2688" s="22" t="str">
        <f aca="false">IF(Q2688="No","Sin competencia directa",IF(AV2688=1,"1 - Foco Conquista (Alto Pot / Bajo Share)",IF(AV2688=2,"2 - Foco Defensa (Alto Pot / Alto Share)",IF(AV2688=3,"3 - Monitoreo (Bajo Pot / Alto Share)","4 - Baja Prioridad (Bajo Pot / Bajo Share)"))))</f>
        <v>1 - Foco Conquista (Alto Pot / Bajo Share)</v>
      </c>
      <c r="AX2688" s="12" t="str">
        <f aca="false">IF(OR(IFERROR(AND(W2688&lt;&gt;"",Y2688&lt;&gt;"",Y2688-W2688&gt;Resumen!$B$8),FALSE()),IFERROR(AND(X2688&lt;&gt;"",Y2688&lt;&gt;"",Y2688-X2688&gt;Resumen!$B$8),FALSE())),MAX(IF(IFERROR(AND(W2688&lt;&gt;"",Y2688&lt;&gt;"",Y2688-W2688&gt;Resumen!$B$8),FALSE()),Y2688-W2688,0),IF(IFERROR(AND(X2688&lt;&gt;"",Y2688&lt;&gt;"",Y2688-X2688&gt;Resumen!$B$8),FALSE()),Y2688-X2688,0)),"")</f>
        <v/>
      </c>
      <c r="AY2688" s="22" t="str">
        <f aca="false">IF(OR(IFERROR(AND(W2688&lt;&gt;"",Y2688&lt;&gt;"",Y2688-W2688&gt;Resumen!$B$8),FALSE()),IFERROR(AND(X2688&lt;&gt;"",Y2688&lt;&gt;"",Y2688-X2688&gt;Resumen!$B$8),FALSE())),TRIM("Lays tiene mayor markup que "&amp;IF(IFERROR(AND(W2688&lt;&gt;"",Y2688&lt;&gt;"",Y2688-W2688&gt;Resumen!$B$8),FALSE()),"Quento ","")&amp;IF(IFERROR(AND(X2688&lt;&gt;"",Y2688&lt;&gt;"",Y2688-X2688&gt;Resumen!$B$8),FALSE()),"Julicroc ","")&amp;"en este PDV"),"")</f>
        <v/>
      </c>
      <c r="AZ2688" s="22" t="str">
        <f aca="false">IF(COUNTIF('Plan Pehuamar - Lista'!$A$2:$A$167,A2688)&gt;0,"Sí","No")</f>
        <v>No</v>
      </c>
      <c r="BA2688" s="22" t="str">
        <f aca="false">IF(COUNTIF('Plan Combo 9+1'!$A$2:$A$226,A2688)&gt;0,"Sí","No")</f>
        <v>No</v>
      </c>
      <c r="BB2688" s="22" t="str">
        <f aca="false">IF(AH2688="","No",IF(BA2688="Sí",IF((AO2688-AH2688)&gt;Resumen!$B$6,"Sí","No"),IF((AO2688-AH2688)&gt;=Resumen!$B$132,"Sí","No")))</f>
        <v>No</v>
      </c>
      <c r="BC2688" s="22" t="str">
        <f aca="false">IF(AND(N2688="Sí",AL2688="Sí",AI2688=0),"Sí","No")</f>
        <v>Sí</v>
      </c>
      <c r="BD2688" s="22" t="str">
        <f aca="false">IF(COUNTIF('Plan 9+1 (con Pehuamar)'!$A$2:$A$227,A2688)&gt;0,"Sí","No")</f>
        <v>No</v>
      </c>
    </row>
    <row r="2689" customFormat="false" ht="15" hidden="false" customHeight="true" outlineLevel="0" collapsed="false">
      <c r="A2689" s="6" t="n">
        <v>206136</v>
      </c>
      <c r="B2689" s="6" t="n">
        <v>17</v>
      </c>
      <c r="C2689" s="6" t="n">
        <v>1701</v>
      </c>
      <c r="D2689" s="6" t="s">
        <v>194</v>
      </c>
      <c r="E2689" s="6" t="s">
        <v>2835</v>
      </c>
      <c r="F2689" s="6" t="s">
        <v>201</v>
      </c>
      <c r="G2689" s="6" t="s">
        <v>130</v>
      </c>
      <c r="H2689" s="6" t="s">
        <v>1715</v>
      </c>
      <c r="I2689" s="27" t="n">
        <v>0</v>
      </c>
      <c r="J2689" s="27" t="n">
        <v>0</v>
      </c>
      <c r="K2689" s="27" t="n">
        <v>0.1</v>
      </c>
      <c r="L2689" s="28" t="n">
        <f aca="false">I2689+J2689</f>
        <v>0</v>
      </c>
      <c r="M2689" s="28" t="n">
        <f aca="false">L2689+K2689</f>
        <v>0.1</v>
      </c>
      <c r="N2689" s="22" t="str">
        <f aca="false">IF(I2689&gt;0,"Sí","No")</f>
        <v>No</v>
      </c>
      <c r="O2689" s="22" t="str">
        <f aca="false">IF(J2689&gt;0,"Sí","No")</f>
        <v>No</v>
      </c>
      <c r="P2689" s="22" t="str">
        <f aca="false">IF(K2689&gt;0,"Sí","No")</f>
        <v>Sí</v>
      </c>
      <c r="Q2689" s="22" t="str">
        <f aca="false">IF(OR(I2689&gt;0,J2689&gt;0),"Sí","No")</f>
        <v>No</v>
      </c>
      <c r="R2689" s="27"/>
      <c r="S2689" s="27"/>
      <c r="T2689" s="27"/>
      <c r="U2689" s="27"/>
      <c r="V2689" s="27"/>
      <c r="W2689" s="12" t="str">
        <f aca="false">IF(AND(I2689&gt;0,R2689&gt;0),(S2689-R2689)/R2689,"")</f>
        <v/>
      </c>
      <c r="X2689" s="12" t="str">
        <f aca="false">IF(AND(J2689&gt;0,T2689&gt;0),(U2689-T2689)/T2689,"")</f>
        <v/>
      </c>
      <c r="Y2689" s="12" t="str">
        <f aca="false">IF(AND(K2689&gt;0,V2689&gt;0),(V2689-Resumen!$B$7)/Resumen!$B$7,"")</f>
        <v/>
      </c>
      <c r="Z2689" s="28" t="str">
        <f aca="false">IF(AND(K2689&gt;0,I2689&gt;0,V2689&gt;0,S2689&gt;0),V2689-S2689,"")</f>
        <v/>
      </c>
      <c r="AA2689" s="12" t="str">
        <f aca="false">IF(Z2689&lt;&gt;"",Z2689/S2689,"")</f>
        <v/>
      </c>
      <c r="AB2689" s="28" t="str">
        <f aca="false">IF(AND(K2689&gt;0,J2689&gt;0,V2689&gt;0,U2689&gt;0),V2689-U2689,"")</f>
        <v/>
      </c>
      <c r="AC2689" s="12" t="str">
        <f aca="false">IF(AB2689&lt;&gt;"",AB2689/U2689,"")</f>
        <v/>
      </c>
      <c r="AD2689" s="27" t="n">
        <v>0</v>
      </c>
      <c r="AE2689" s="27" t="n">
        <v>0</v>
      </c>
      <c r="AF2689" s="27" t="n">
        <v>0</v>
      </c>
      <c r="AG2689" s="28" t="n">
        <f aca="false">AD2689+AE2689+AF2689</f>
        <v>0</v>
      </c>
      <c r="AH2689" s="12" t="str">
        <f aca="false">IF(AG2689&gt;0,AD2689/AG2689,"")</f>
        <v/>
      </c>
      <c r="AI2689" s="27" t="n">
        <v>0</v>
      </c>
      <c r="AJ2689" s="27" t="n">
        <v>0</v>
      </c>
      <c r="AK2689" s="27" t="n">
        <v>0</v>
      </c>
      <c r="AL2689" s="22" t="str">
        <f aca="false">IF(OR(AJ2689&gt;0,AK2689&gt;0),"Sí","No")</f>
        <v>No</v>
      </c>
      <c r="AM2689" s="6"/>
      <c r="AN2689" s="6"/>
      <c r="AO2689" s="12" t="n">
        <f aca="false">IF(M2689&gt;0,K2689/M2689,"")</f>
        <v>1</v>
      </c>
      <c r="AP2689" s="22" t="str">
        <f aca="false">IF(M2689&gt;=Resumen!$B$5,"Alto","Bajo")</f>
        <v>Bajo</v>
      </c>
      <c r="AQ2689" s="22" t="str">
        <f aca="false">IF(AO2689&gt;=Resumen!$B$28,"Alto","Bajo")</f>
        <v>Alto</v>
      </c>
      <c r="AR2689" s="22" t="str">
        <f aca="false">AP2689&amp;" Potencial / "&amp;AQ2689&amp;" Share"</f>
        <v>Bajo Potencial / Alto Share</v>
      </c>
      <c r="AS2689" s="22" t="str">
        <f aca="false">IF(Q2689="Sí",IF(AO2689&gt;=Resumen!$B$29,"Alto","Bajo"),"")</f>
        <v/>
      </c>
      <c r="AT2689" s="22" t="str">
        <f aca="false">IF(AS2689&lt;&gt;"",AP2689&amp;" Potencial / "&amp;AS2689&amp;" Share","")</f>
        <v/>
      </c>
      <c r="AU2689" s="22" t="str">
        <f aca="false">IF(AH2689="","Sin dato",IF(AH2689-AO2689&gt;Resumen!$B$6,"Sobre-exhibido",IF(AO2689-AH2689&gt;Resumen!$B$6,"Sub-exhibido","En línea")))</f>
        <v>Sin dato</v>
      </c>
      <c r="AV2689" s="22" t="str">
        <f aca="false">IF(AT2689="","",IF(AT2689="Alto Potencial / Bajo Share",1,IF(AT2689="Alto Potencial / Alto Share",2,IF(AT2689="Bajo Potencial / Alto Share",3,4))))</f>
        <v/>
      </c>
      <c r="AW2689" s="22" t="str">
        <f aca="false">IF(Q2689="No","Sin competencia directa",IF(AV2689=1,"1 - Foco Conquista (Alto Pot / Bajo Share)",IF(AV2689=2,"2 - Foco Defensa (Alto Pot / Alto Share)",IF(AV2689=3,"3 - Monitoreo (Bajo Pot / Alto Share)","4 - Baja Prioridad (Bajo Pot / Bajo Share)"))))</f>
        <v>Sin competencia directa</v>
      </c>
      <c r="AX2689" s="12" t="str">
        <f aca="false">IF(OR(IFERROR(AND(W2689&lt;&gt;"",Y2689&lt;&gt;"",Y2689-W2689&gt;Resumen!$B$8),FALSE()),IFERROR(AND(X2689&lt;&gt;"",Y2689&lt;&gt;"",Y2689-X2689&gt;Resumen!$B$8),FALSE())),MAX(IF(IFERROR(AND(W2689&lt;&gt;"",Y2689&lt;&gt;"",Y2689-W2689&gt;Resumen!$B$8),FALSE()),Y2689-W2689,0),IF(IFERROR(AND(X2689&lt;&gt;"",Y2689&lt;&gt;"",Y2689-X2689&gt;Resumen!$B$8),FALSE()),Y2689-X2689,0)),"")</f>
        <v/>
      </c>
      <c r="AY2689" s="22" t="str">
        <f aca="false">IF(OR(IFERROR(AND(W2689&lt;&gt;"",Y2689&lt;&gt;"",Y2689-W2689&gt;Resumen!$B$8),FALSE()),IFERROR(AND(X2689&lt;&gt;"",Y2689&lt;&gt;"",Y2689-X2689&gt;Resumen!$B$8),FALSE())),TRIM("Lays tiene mayor markup que "&amp;IF(IFERROR(AND(W2689&lt;&gt;"",Y2689&lt;&gt;"",Y2689-W2689&gt;Resumen!$B$8),FALSE()),"Quento ","")&amp;IF(IFERROR(AND(X2689&lt;&gt;"",Y2689&lt;&gt;"",Y2689-X2689&gt;Resumen!$B$8),FALSE()),"Julicroc ","")&amp;"en este PDV"),"")</f>
        <v/>
      </c>
      <c r="AZ2689" s="22" t="str">
        <f aca="false">IF(COUNTIF('Plan Pehuamar - Lista'!$A$2:$A$167,A2689)&gt;0,"Sí","No")</f>
        <v>No</v>
      </c>
      <c r="BA2689" s="22" t="str">
        <f aca="false">IF(COUNTIF('Plan Combo 9+1'!$A$2:$A$226,A2689)&gt;0,"Sí","No")</f>
        <v>No</v>
      </c>
      <c r="BB2689" s="22" t="str">
        <f aca="false">IF(AH2689="","No",IF(BA2689="Sí",IF((AO2689-AH2689)&gt;Resumen!$B$6,"Sí","No"),IF((AO2689-AH2689)&gt;=Resumen!$B$132,"Sí","No")))</f>
        <v>No</v>
      </c>
      <c r="BC2689" s="22" t="str">
        <f aca="false">IF(AND(N2689="Sí",AL2689="Sí",AI2689=0),"Sí","No")</f>
        <v>No</v>
      </c>
      <c r="BD2689" s="22" t="str">
        <f aca="false">IF(COUNTIF('Plan 9+1 (con Pehuamar)'!$A$2:$A$227,A2689)&gt;0,"Sí","No")</f>
        <v>No</v>
      </c>
    </row>
    <row r="2690" customFormat="false" ht="15" hidden="false" customHeight="true" outlineLevel="0" collapsed="false">
      <c r="A2690" s="6" t="n">
        <v>206137</v>
      </c>
      <c r="B2690" s="6" t="n">
        <v>17</v>
      </c>
      <c r="C2690" s="6" t="n">
        <v>1701</v>
      </c>
      <c r="D2690" s="6" t="s">
        <v>194</v>
      </c>
      <c r="E2690" s="6" t="s">
        <v>2836</v>
      </c>
      <c r="F2690" s="6" t="s">
        <v>196</v>
      </c>
      <c r="G2690" s="6" t="s">
        <v>130</v>
      </c>
      <c r="H2690" s="6" t="s">
        <v>1715</v>
      </c>
      <c r="I2690" s="27" t="n">
        <v>10</v>
      </c>
      <c r="J2690" s="27" t="n">
        <v>25</v>
      </c>
      <c r="K2690" s="27" t="n">
        <v>12</v>
      </c>
      <c r="L2690" s="28" t="n">
        <f aca="false">I2690+J2690</f>
        <v>35</v>
      </c>
      <c r="M2690" s="28" t="n">
        <f aca="false">L2690+K2690</f>
        <v>47</v>
      </c>
      <c r="N2690" s="22" t="str">
        <f aca="false">IF(I2690&gt;0,"Sí","No")</f>
        <v>Sí</v>
      </c>
      <c r="O2690" s="22" t="str">
        <f aca="false">IF(J2690&gt;0,"Sí","No")</f>
        <v>Sí</v>
      </c>
      <c r="P2690" s="22" t="str">
        <f aca="false">IF(K2690&gt;0,"Sí","No")</f>
        <v>Sí</v>
      </c>
      <c r="Q2690" s="22" t="str">
        <f aca="false">IF(OR(I2690&gt;0,J2690&gt;0),"Sí","No")</f>
        <v>Sí</v>
      </c>
      <c r="R2690" s="27" t="n">
        <v>1750</v>
      </c>
      <c r="S2690" s="27" t="n">
        <v>2500</v>
      </c>
      <c r="T2690" s="27" t="n">
        <v>1000</v>
      </c>
      <c r="U2690" s="27" t="n">
        <v>1800</v>
      </c>
      <c r="V2690" s="27" t="n">
        <v>3600</v>
      </c>
      <c r="W2690" s="12" t="n">
        <f aca="false">IF(AND(I2690&gt;0,R2690&gt;0),(S2690-R2690)/R2690,"")</f>
        <v>0.428571428571429</v>
      </c>
      <c r="X2690" s="12" t="n">
        <f aca="false">IF(AND(J2690&gt;0,T2690&gt;0),(U2690-T2690)/T2690,"")</f>
        <v>0.8</v>
      </c>
      <c r="Y2690" s="12" t="n">
        <f aca="false">IF(AND(K2690&gt;0,V2690&gt;0),(V2690-Resumen!$B$7)/Resumen!$B$7,"")</f>
        <v>0.44</v>
      </c>
      <c r="Z2690" s="28" t="n">
        <f aca="false">IF(AND(K2690&gt;0,I2690&gt;0,V2690&gt;0,S2690&gt;0),V2690-S2690,"")</f>
        <v>1100</v>
      </c>
      <c r="AA2690" s="12" t="n">
        <f aca="false">IF(Z2690&lt;&gt;"",Z2690/S2690,"")</f>
        <v>0.44</v>
      </c>
      <c r="AB2690" s="28" t="n">
        <f aca="false">IF(AND(K2690&gt;0,J2690&gt;0,V2690&gt;0,U2690&gt;0),V2690-U2690,"")</f>
        <v>1800</v>
      </c>
      <c r="AC2690" s="12" t="n">
        <f aca="false">IF(AB2690&lt;&gt;"",AB2690/U2690,"")</f>
        <v>1</v>
      </c>
      <c r="AD2690" s="27" t="n">
        <v>5</v>
      </c>
      <c r="AE2690" s="27" t="n">
        <v>2</v>
      </c>
      <c r="AF2690" s="27" t="n">
        <v>5</v>
      </c>
      <c r="AG2690" s="28" t="n">
        <f aca="false">AD2690+AE2690+AF2690</f>
        <v>12</v>
      </c>
      <c r="AH2690" s="12" t="n">
        <f aca="false">IF(AG2690&gt;0,AD2690/AG2690,"")</f>
        <v>0.416666666666667</v>
      </c>
      <c r="AI2690" s="27" t="n">
        <v>1</v>
      </c>
      <c r="AJ2690" s="27" t="n">
        <v>0</v>
      </c>
      <c r="AK2690" s="27" t="n">
        <v>1</v>
      </c>
      <c r="AL2690" s="22" t="str">
        <f aca="false">IF(OR(AJ2690&gt;0,AK2690&gt;0),"Sí","No")</f>
        <v>Sí</v>
      </c>
      <c r="AM2690" s="6" t="s">
        <v>198</v>
      </c>
      <c r="AN2690" s="6" t="s">
        <v>198</v>
      </c>
      <c r="AO2690" s="12" t="n">
        <f aca="false">IF(M2690&gt;0,K2690/M2690,"")</f>
        <v>0.25531914893617</v>
      </c>
      <c r="AP2690" s="22" t="str">
        <f aca="false">IF(M2690&gt;=Resumen!$B$5,"Alto","Bajo")</f>
        <v>Alto</v>
      </c>
      <c r="AQ2690" s="22" t="str">
        <f aca="false">IF(AO2690&gt;=Resumen!$B$28,"Alto","Bajo")</f>
        <v>Bajo</v>
      </c>
      <c r="AR2690" s="22" t="str">
        <f aca="false">AP2690&amp;" Potencial / "&amp;AQ2690&amp;" Share"</f>
        <v>Alto Potencial / Bajo Share</v>
      </c>
      <c r="AS2690" s="22" t="str">
        <f aca="false">IF(Q2690="Sí",IF(AO2690&gt;=Resumen!$B$29,"Alto","Bajo"),"")</f>
        <v>Bajo</v>
      </c>
      <c r="AT2690" s="22" t="str">
        <f aca="false">IF(AS2690&lt;&gt;"",AP2690&amp;" Potencial / "&amp;AS2690&amp;" Share","")</f>
        <v>Alto Potencial / Bajo Share</v>
      </c>
      <c r="AU2690" s="22" t="str">
        <f aca="false">IF(AH2690="","Sin dato",IF(AH2690-AO2690&gt;Resumen!$B$6,"Sobre-exhibido",IF(AO2690-AH2690&gt;Resumen!$B$6,"Sub-exhibido","En línea")))</f>
        <v>Sobre-exhibido</v>
      </c>
      <c r="AV2690" s="22" t="n">
        <f aca="false">IF(AT2690="","",IF(AT2690="Alto Potencial / Bajo Share",1,IF(AT2690="Alto Potencial / Alto Share",2,IF(AT2690="Bajo Potencial / Alto Share",3,4))))</f>
        <v>1</v>
      </c>
      <c r="AW2690" s="22" t="str">
        <f aca="false">IF(Q2690="No","Sin competencia directa",IF(AV2690=1,"1 - Foco Conquista (Alto Pot / Bajo Share)",IF(AV2690=2,"2 - Foco Defensa (Alto Pot / Alto Share)",IF(AV2690=3,"3 - Monitoreo (Bajo Pot / Alto Share)","4 - Baja Prioridad (Bajo Pot / Bajo Share)"))))</f>
        <v>1 - Foco Conquista (Alto Pot / Bajo Share)</v>
      </c>
      <c r="AX2690" s="12" t="str">
        <f aca="false">IF(OR(IFERROR(AND(W2690&lt;&gt;"",Y2690&lt;&gt;"",Y2690-W2690&gt;Resumen!$B$8),FALSE()),IFERROR(AND(X2690&lt;&gt;"",Y2690&lt;&gt;"",Y2690-X2690&gt;Resumen!$B$8),FALSE())),MAX(IF(IFERROR(AND(W2690&lt;&gt;"",Y2690&lt;&gt;"",Y2690-W2690&gt;Resumen!$B$8),FALSE()),Y2690-W2690,0),IF(IFERROR(AND(X2690&lt;&gt;"",Y2690&lt;&gt;"",Y2690-X2690&gt;Resumen!$B$8),FALSE()),Y2690-X2690,0)),"")</f>
        <v/>
      </c>
      <c r="AY2690" s="22" t="str">
        <f aca="false">IF(OR(IFERROR(AND(W2690&lt;&gt;"",Y2690&lt;&gt;"",Y2690-W2690&gt;Resumen!$B$8),FALSE()),IFERROR(AND(X2690&lt;&gt;"",Y2690&lt;&gt;"",Y2690-X2690&gt;Resumen!$B$8),FALSE())),TRIM("Lays tiene mayor markup que "&amp;IF(IFERROR(AND(W2690&lt;&gt;"",Y2690&lt;&gt;"",Y2690-W2690&gt;Resumen!$B$8),FALSE()),"Quento ","")&amp;IF(IFERROR(AND(X2690&lt;&gt;"",Y2690&lt;&gt;"",Y2690-X2690&gt;Resumen!$B$8),FALSE()),"Julicroc ","")&amp;"en este PDV"),"")</f>
        <v/>
      </c>
      <c r="AZ2690" s="22" t="str">
        <f aca="false">IF(COUNTIF('Plan Pehuamar - Lista'!$A$2:$A$167,A2690)&gt;0,"Sí","No")</f>
        <v>No</v>
      </c>
      <c r="BA2690" s="22" t="str">
        <f aca="false">IF(COUNTIF('Plan Combo 9+1'!$A$2:$A$226,A2690)&gt;0,"Sí","No")</f>
        <v>No</v>
      </c>
      <c r="BB2690" s="22" t="str">
        <f aca="false">IF(AH2690="","No",IF(BA2690="Sí",IF((AO2690-AH2690)&gt;Resumen!$B$6,"Sí","No"),IF((AO2690-AH2690)&gt;=Resumen!$B$132,"Sí","No")))</f>
        <v>No</v>
      </c>
      <c r="BC2690" s="22" t="str">
        <f aca="false">IF(AND(N2690="Sí",AL2690="Sí",AI2690=0),"Sí","No")</f>
        <v>No</v>
      </c>
      <c r="BD2690" s="22" t="str">
        <f aca="false">IF(COUNTIF('Plan 9+1 (con Pehuamar)'!$A$2:$A$227,A2690)&gt;0,"Sí","No")</f>
        <v>No</v>
      </c>
    </row>
    <row r="2691" customFormat="false" ht="15" hidden="false" customHeight="true" outlineLevel="0" collapsed="false">
      <c r="A2691" s="6" t="n">
        <v>206138</v>
      </c>
      <c r="B2691" s="6" t="n">
        <v>17</v>
      </c>
      <c r="C2691" s="6" t="n">
        <v>1701</v>
      </c>
      <c r="D2691" s="6" t="s">
        <v>194</v>
      </c>
      <c r="E2691" s="6" t="s">
        <v>2837</v>
      </c>
      <c r="F2691" s="6" t="s">
        <v>201</v>
      </c>
      <c r="G2691" s="6" t="s">
        <v>130</v>
      </c>
      <c r="H2691" s="6" t="s">
        <v>1715</v>
      </c>
      <c r="I2691" s="27" t="n">
        <v>10</v>
      </c>
      <c r="J2691" s="27" t="n">
        <v>40</v>
      </c>
      <c r="K2691" s="27" t="n">
        <v>15</v>
      </c>
      <c r="L2691" s="28" t="n">
        <f aca="false">I2691+J2691</f>
        <v>50</v>
      </c>
      <c r="M2691" s="28" t="n">
        <f aca="false">L2691+K2691</f>
        <v>65</v>
      </c>
      <c r="N2691" s="22" t="str">
        <f aca="false">IF(I2691&gt;0,"Sí","No")</f>
        <v>Sí</v>
      </c>
      <c r="O2691" s="22" t="str">
        <f aca="false">IF(J2691&gt;0,"Sí","No")</f>
        <v>Sí</v>
      </c>
      <c r="P2691" s="22" t="str">
        <f aca="false">IF(K2691&gt;0,"Sí","No")</f>
        <v>Sí</v>
      </c>
      <c r="Q2691" s="22" t="str">
        <f aca="false">IF(OR(I2691&gt;0,J2691&gt;0),"Sí","No")</f>
        <v>Sí</v>
      </c>
      <c r="R2691" s="27" t="n">
        <v>1750</v>
      </c>
      <c r="S2691" s="27" t="n">
        <v>2500</v>
      </c>
      <c r="T2691" s="27" t="n">
        <v>1000</v>
      </c>
      <c r="U2691" s="27" t="n">
        <v>1900</v>
      </c>
      <c r="V2691" s="27" t="n">
        <v>3700</v>
      </c>
      <c r="W2691" s="12" t="n">
        <f aca="false">IF(AND(I2691&gt;0,R2691&gt;0),(S2691-R2691)/R2691,"")</f>
        <v>0.428571428571429</v>
      </c>
      <c r="X2691" s="12" t="n">
        <f aca="false">IF(AND(J2691&gt;0,T2691&gt;0),(U2691-T2691)/T2691,"")</f>
        <v>0.9</v>
      </c>
      <c r="Y2691" s="12" t="n">
        <f aca="false">IF(AND(K2691&gt;0,V2691&gt;0),(V2691-Resumen!$B$7)/Resumen!$B$7,"")</f>
        <v>0.48</v>
      </c>
      <c r="Z2691" s="28" t="n">
        <f aca="false">IF(AND(K2691&gt;0,I2691&gt;0,V2691&gt;0,S2691&gt;0),V2691-S2691,"")</f>
        <v>1200</v>
      </c>
      <c r="AA2691" s="12" t="n">
        <f aca="false">IF(Z2691&lt;&gt;"",Z2691/S2691,"")</f>
        <v>0.48</v>
      </c>
      <c r="AB2691" s="28" t="n">
        <f aca="false">IF(AND(K2691&gt;0,J2691&gt;0,V2691&gt;0,U2691&gt;0),V2691-U2691,"")</f>
        <v>1800</v>
      </c>
      <c r="AC2691" s="12" t="n">
        <f aca="false">IF(AB2691&lt;&gt;"",AB2691/U2691,"")</f>
        <v>0.947368421052632</v>
      </c>
      <c r="AD2691" s="27" t="n">
        <v>5</v>
      </c>
      <c r="AE2691" s="27" t="n">
        <v>2</v>
      </c>
      <c r="AF2691" s="27" t="n">
        <v>20</v>
      </c>
      <c r="AG2691" s="28" t="n">
        <f aca="false">AD2691+AE2691+AF2691</f>
        <v>27</v>
      </c>
      <c r="AH2691" s="12" t="n">
        <f aca="false">IF(AG2691&gt;0,AD2691/AG2691,"")</f>
        <v>0.185185185185185</v>
      </c>
      <c r="AI2691" s="27" t="n">
        <v>1</v>
      </c>
      <c r="AJ2691" s="27" t="n">
        <v>0</v>
      </c>
      <c r="AK2691" s="27" t="n">
        <v>1</v>
      </c>
      <c r="AL2691" s="22" t="str">
        <f aca="false">IF(OR(AJ2691&gt;0,AK2691&gt;0),"Sí","No")</f>
        <v>Sí</v>
      </c>
      <c r="AM2691" s="6" t="s">
        <v>198</v>
      </c>
      <c r="AN2691" s="6" t="s">
        <v>198</v>
      </c>
      <c r="AO2691" s="12" t="n">
        <f aca="false">IF(M2691&gt;0,K2691/M2691,"")</f>
        <v>0.230769230769231</v>
      </c>
      <c r="AP2691" s="22" t="str">
        <f aca="false">IF(M2691&gt;=Resumen!$B$5,"Alto","Bajo")</f>
        <v>Alto</v>
      </c>
      <c r="AQ2691" s="22" t="str">
        <f aca="false">IF(AO2691&gt;=Resumen!$B$28,"Alto","Bajo")</f>
        <v>Bajo</v>
      </c>
      <c r="AR2691" s="22" t="str">
        <f aca="false">AP2691&amp;" Potencial / "&amp;AQ2691&amp;" Share"</f>
        <v>Alto Potencial / Bajo Share</v>
      </c>
      <c r="AS2691" s="22" t="str">
        <f aca="false">IF(Q2691="Sí",IF(AO2691&gt;=Resumen!$B$29,"Alto","Bajo"),"")</f>
        <v>Bajo</v>
      </c>
      <c r="AT2691" s="22" t="str">
        <f aca="false">IF(AS2691&lt;&gt;"",AP2691&amp;" Potencial / "&amp;AS2691&amp;" Share","")</f>
        <v>Alto Potencial / Bajo Share</v>
      </c>
      <c r="AU2691" s="22" t="str">
        <f aca="false">IF(AH2691="","Sin dato",IF(AH2691-AO2691&gt;Resumen!$B$6,"Sobre-exhibido",IF(AO2691-AH2691&gt;Resumen!$B$6,"Sub-exhibido","En línea")))</f>
        <v>En línea</v>
      </c>
      <c r="AV2691" s="22" t="n">
        <f aca="false">IF(AT2691="","",IF(AT2691="Alto Potencial / Bajo Share",1,IF(AT2691="Alto Potencial / Alto Share",2,IF(AT2691="Bajo Potencial / Alto Share",3,4))))</f>
        <v>1</v>
      </c>
      <c r="AW2691" s="22" t="str">
        <f aca="false">IF(Q2691="No","Sin competencia directa",IF(AV2691=1,"1 - Foco Conquista (Alto Pot / Bajo Share)",IF(AV2691=2,"2 - Foco Defensa (Alto Pot / Alto Share)",IF(AV2691=3,"3 - Monitoreo (Bajo Pot / Alto Share)","4 - Baja Prioridad (Bajo Pot / Bajo Share)"))))</f>
        <v>1 - Foco Conquista (Alto Pot / Bajo Share)</v>
      </c>
      <c r="AX2691" s="12" t="n">
        <f aca="false">IF(OR(IFERROR(AND(W2691&lt;&gt;"",Y2691&lt;&gt;"",Y2691-W2691&gt;Resumen!$B$8),FALSE()),IFERROR(AND(X2691&lt;&gt;"",Y2691&lt;&gt;"",Y2691-X2691&gt;Resumen!$B$8),FALSE())),MAX(IF(IFERROR(AND(W2691&lt;&gt;"",Y2691&lt;&gt;"",Y2691-W2691&gt;Resumen!$B$8),FALSE()),Y2691-W2691,0),IF(IFERROR(AND(X2691&lt;&gt;"",Y2691&lt;&gt;"",Y2691-X2691&gt;Resumen!$B$8),FALSE()),Y2691-X2691,0)),"")</f>
        <v>0.0514285714285714</v>
      </c>
      <c r="AY2691" s="22" t="str">
        <f aca="false">IF(OR(IFERROR(AND(W2691&lt;&gt;"",Y2691&lt;&gt;"",Y2691-W2691&gt;Resumen!$B$8),FALSE()),IFERROR(AND(X2691&lt;&gt;"",Y2691&lt;&gt;"",Y2691-X2691&gt;Resumen!$B$8),FALSE())),TRIM("Lays tiene mayor markup que "&amp;IF(IFERROR(AND(W2691&lt;&gt;"",Y2691&lt;&gt;"",Y2691-W2691&gt;Resumen!$B$8),FALSE()),"Quento ","")&amp;IF(IFERROR(AND(X2691&lt;&gt;"",Y2691&lt;&gt;"",Y2691-X2691&gt;Resumen!$B$8),FALSE()),"Julicroc ","")&amp;"en este PDV"),"")</f>
        <v>Lays tiene mayor markup que Quento en este PDV</v>
      </c>
      <c r="AZ2691" s="22" t="str">
        <f aca="false">IF(COUNTIF('Plan Pehuamar - Lista'!$A$2:$A$167,A2691)&gt;0,"Sí","No")</f>
        <v>No</v>
      </c>
      <c r="BA2691" s="22" t="str">
        <f aca="false">IF(COUNTIF('Plan Combo 9+1'!$A$2:$A$226,A2691)&gt;0,"Sí","No")</f>
        <v>No</v>
      </c>
      <c r="BB2691" s="22" t="str">
        <f aca="false">IF(AH2691="","No",IF(BA2691="Sí",IF((AO2691-AH2691)&gt;Resumen!$B$6,"Sí","No"),IF((AO2691-AH2691)&gt;=Resumen!$B$132,"Sí","No")))</f>
        <v>No</v>
      </c>
      <c r="BC2691" s="22" t="str">
        <f aca="false">IF(AND(N2691="Sí",AL2691="Sí",AI2691=0),"Sí","No")</f>
        <v>No</v>
      </c>
      <c r="BD2691" s="22" t="str">
        <f aca="false">IF(COUNTIF('Plan 9+1 (con Pehuamar)'!$A$2:$A$227,A2691)&gt;0,"Sí","No")</f>
        <v>No</v>
      </c>
    </row>
    <row r="2692" customFormat="false" ht="15" hidden="false" customHeight="true" outlineLevel="0" collapsed="false">
      <c r="A2692" s="6" t="n">
        <v>206145</v>
      </c>
      <c r="B2692" s="6" t="n">
        <v>17</v>
      </c>
      <c r="C2692" s="6" t="n">
        <v>1701</v>
      </c>
      <c r="D2692" s="6" t="s">
        <v>194</v>
      </c>
      <c r="E2692" s="6" t="s">
        <v>2838</v>
      </c>
      <c r="F2692" s="6" t="s">
        <v>196</v>
      </c>
      <c r="G2692" s="6" t="s">
        <v>130</v>
      </c>
      <c r="H2692" s="6" t="s">
        <v>1715</v>
      </c>
      <c r="I2692" s="27" t="n">
        <v>10</v>
      </c>
      <c r="J2692" s="27" t="n">
        <v>15</v>
      </c>
      <c r="K2692" s="27" t="n">
        <v>15</v>
      </c>
      <c r="L2692" s="28" t="n">
        <f aca="false">I2692+J2692</f>
        <v>25</v>
      </c>
      <c r="M2692" s="28" t="n">
        <f aca="false">L2692+K2692</f>
        <v>40</v>
      </c>
      <c r="N2692" s="22" t="str">
        <f aca="false">IF(I2692&gt;0,"Sí","No")</f>
        <v>Sí</v>
      </c>
      <c r="O2692" s="22" t="str">
        <f aca="false">IF(J2692&gt;0,"Sí","No")</f>
        <v>Sí</v>
      </c>
      <c r="P2692" s="22" t="str">
        <f aca="false">IF(K2692&gt;0,"Sí","No")</f>
        <v>Sí</v>
      </c>
      <c r="Q2692" s="22" t="str">
        <f aca="false">IF(OR(I2692&gt;0,J2692&gt;0),"Sí","No")</f>
        <v>Sí</v>
      </c>
      <c r="R2692" s="27" t="n">
        <v>1750</v>
      </c>
      <c r="S2692" s="27" t="n">
        <v>2500</v>
      </c>
      <c r="T2692" s="27" t="n">
        <v>1170</v>
      </c>
      <c r="U2692" s="27" t="n">
        <v>1900</v>
      </c>
      <c r="V2692" s="27" t="n">
        <v>3500</v>
      </c>
      <c r="W2692" s="12" t="n">
        <f aca="false">IF(AND(I2692&gt;0,R2692&gt;0),(S2692-R2692)/R2692,"")</f>
        <v>0.428571428571429</v>
      </c>
      <c r="X2692" s="12" t="n">
        <f aca="false">IF(AND(J2692&gt;0,T2692&gt;0),(U2692-T2692)/T2692,"")</f>
        <v>0.623931623931624</v>
      </c>
      <c r="Y2692" s="12" t="n">
        <f aca="false">IF(AND(K2692&gt;0,V2692&gt;0),(V2692-Resumen!$B$7)/Resumen!$B$7,"")</f>
        <v>0.4</v>
      </c>
      <c r="Z2692" s="28" t="n">
        <f aca="false">IF(AND(K2692&gt;0,I2692&gt;0,V2692&gt;0,S2692&gt;0),V2692-S2692,"")</f>
        <v>1000</v>
      </c>
      <c r="AA2692" s="12" t="n">
        <f aca="false">IF(Z2692&lt;&gt;"",Z2692/S2692,"")</f>
        <v>0.4</v>
      </c>
      <c r="AB2692" s="28" t="n">
        <f aca="false">IF(AND(K2692&gt;0,J2692&gt;0,V2692&gt;0,U2692&gt;0),V2692-U2692,"")</f>
        <v>1600</v>
      </c>
      <c r="AC2692" s="12" t="n">
        <f aca="false">IF(AB2692&lt;&gt;"",AB2692/U2692,"")</f>
        <v>0.842105263157895</v>
      </c>
      <c r="AD2692" s="27" t="n">
        <v>15</v>
      </c>
      <c r="AE2692" s="27" t="n">
        <v>2</v>
      </c>
      <c r="AF2692" s="27" t="n">
        <v>5</v>
      </c>
      <c r="AG2692" s="28" t="n">
        <f aca="false">AD2692+AE2692+AF2692</f>
        <v>22</v>
      </c>
      <c r="AH2692" s="12" t="n">
        <f aca="false">IF(AG2692&gt;0,AD2692/AG2692,"")</f>
        <v>0.681818181818182</v>
      </c>
      <c r="AI2692" s="27" t="n">
        <v>1</v>
      </c>
      <c r="AJ2692" s="27" t="n">
        <v>0</v>
      </c>
      <c r="AK2692" s="27" t="n">
        <v>0</v>
      </c>
      <c r="AL2692" s="22" t="str">
        <f aca="false">IF(OR(AJ2692&gt;0,AK2692&gt;0),"Sí","No")</f>
        <v>No</v>
      </c>
      <c r="AM2692" s="6" t="s">
        <v>198</v>
      </c>
      <c r="AN2692" s="6" t="s">
        <v>198</v>
      </c>
      <c r="AO2692" s="12" t="n">
        <f aca="false">IF(M2692&gt;0,K2692/M2692,"")</f>
        <v>0.375</v>
      </c>
      <c r="AP2692" s="22" t="str">
        <f aca="false">IF(M2692&gt;=Resumen!$B$5,"Alto","Bajo")</f>
        <v>Alto</v>
      </c>
      <c r="AQ2692" s="22" t="str">
        <f aca="false">IF(AO2692&gt;=Resumen!$B$28,"Alto","Bajo")</f>
        <v>Bajo</v>
      </c>
      <c r="AR2692" s="22" t="str">
        <f aca="false">AP2692&amp;" Potencial / "&amp;AQ2692&amp;" Share"</f>
        <v>Alto Potencial / Bajo Share</v>
      </c>
      <c r="AS2692" s="22" t="str">
        <f aca="false">IF(Q2692="Sí",IF(AO2692&gt;=Resumen!$B$29,"Alto","Bajo"),"")</f>
        <v>Bajo</v>
      </c>
      <c r="AT2692" s="22" t="str">
        <f aca="false">IF(AS2692&lt;&gt;"",AP2692&amp;" Potencial / "&amp;AS2692&amp;" Share","")</f>
        <v>Alto Potencial / Bajo Share</v>
      </c>
      <c r="AU2692" s="22" t="str">
        <f aca="false">IF(AH2692="","Sin dato",IF(AH2692-AO2692&gt;Resumen!$B$6,"Sobre-exhibido",IF(AO2692-AH2692&gt;Resumen!$B$6,"Sub-exhibido","En línea")))</f>
        <v>Sobre-exhibido</v>
      </c>
      <c r="AV2692" s="22" t="n">
        <f aca="false">IF(AT2692="","",IF(AT2692="Alto Potencial / Bajo Share",1,IF(AT2692="Alto Potencial / Alto Share",2,IF(AT2692="Bajo Potencial / Alto Share",3,4))))</f>
        <v>1</v>
      </c>
      <c r="AW2692" s="22" t="str">
        <f aca="false">IF(Q2692="No","Sin competencia directa",IF(AV2692=1,"1 - Foco Conquista (Alto Pot / Bajo Share)",IF(AV2692=2,"2 - Foco Defensa (Alto Pot / Alto Share)",IF(AV2692=3,"3 - Monitoreo (Bajo Pot / Alto Share)","4 - Baja Prioridad (Bajo Pot / Bajo Share)"))))</f>
        <v>1 - Foco Conquista (Alto Pot / Bajo Share)</v>
      </c>
      <c r="AX2692" s="12" t="str">
        <f aca="false">IF(OR(IFERROR(AND(W2692&lt;&gt;"",Y2692&lt;&gt;"",Y2692-W2692&gt;Resumen!$B$8),FALSE()),IFERROR(AND(X2692&lt;&gt;"",Y2692&lt;&gt;"",Y2692-X2692&gt;Resumen!$B$8),FALSE())),MAX(IF(IFERROR(AND(W2692&lt;&gt;"",Y2692&lt;&gt;"",Y2692-W2692&gt;Resumen!$B$8),FALSE()),Y2692-W2692,0),IF(IFERROR(AND(X2692&lt;&gt;"",Y2692&lt;&gt;"",Y2692-X2692&gt;Resumen!$B$8),FALSE()),Y2692-X2692,0)),"")</f>
        <v/>
      </c>
      <c r="AY2692" s="22" t="str">
        <f aca="false">IF(OR(IFERROR(AND(W2692&lt;&gt;"",Y2692&lt;&gt;"",Y2692-W2692&gt;Resumen!$B$8),FALSE()),IFERROR(AND(X2692&lt;&gt;"",Y2692&lt;&gt;"",Y2692-X2692&gt;Resumen!$B$8),FALSE())),TRIM("Lays tiene mayor markup que "&amp;IF(IFERROR(AND(W2692&lt;&gt;"",Y2692&lt;&gt;"",Y2692-W2692&gt;Resumen!$B$8),FALSE()),"Quento ","")&amp;IF(IFERROR(AND(X2692&lt;&gt;"",Y2692&lt;&gt;"",Y2692-X2692&gt;Resumen!$B$8),FALSE()),"Julicroc ","")&amp;"en este PDV"),"")</f>
        <v/>
      </c>
      <c r="AZ2692" s="22" t="str">
        <f aca="false">IF(COUNTIF('Plan Pehuamar - Lista'!$A$2:$A$167,A2692)&gt;0,"Sí","No")</f>
        <v>No</v>
      </c>
      <c r="BA2692" s="22" t="str">
        <f aca="false">IF(COUNTIF('Plan Combo 9+1'!$A$2:$A$226,A2692)&gt;0,"Sí","No")</f>
        <v>No</v>
      </c>
      <c r="BB2692" s="22" t="str">
        <f aca="false">IF(AH2692="","No",IF(BA2692="Sí",IF((AO2692-AH2692)&gt;Resumen!$B$6,"Sí","No"),IF((AO2692-AH2692)&gt;=Resumen!$B$132,"Sí","No")))</f>
        <v>No</v>
      </c>
      <c r="BC2692" s="22" t="str">
        <f aca="false">IF(AND(N2692="Sí",AL2692="Sí",AI2692=0),"Sí","No")</f>
        <v>No</v>
      </c>
      <c r="BD2692" s="22" t="str">
        <f aca="false">IF(COUNTIF('Plan 9+1 (con Pehuamar)'!$A$2:$A$227,A2692)&gt;0,"Sí","No")</f>
        <v>No</v>
      </c>
    </row>
    <row r="2693" customFormat="false" ht="15" hidden="false" customHeight="true" outlineLevel="0" collapsed="false">
      <c r="A2693" s="6" t="n">
        <v>206168</v>
      </c>
      <c r="B2693" s="6" t="n">
        <v>17</v>
      </c>
      <c r="C2693" s="6" t="n">
        <v>1701</v>
      </c>
      <c r="D2693" s="6" t="s">
        <v>194</v>
      </c>
      <c r="E2693" s="6" t="s">
        <v>2839</v>
      </c>
      <c r="F2693" s="6" t="s">
        <v>196</v>
      </c>
      <c r="G2693" s="6" t="s">
        <v>130</v>
      </c>
      <c r="H2693" s="6" t="s">
        <v>1715</v>
      </c>
      <c r="I2693" s="27" t="n">
        <v>0</v>
      </c>
      <c r="J2693" s="27" t="n">
        <v>0</v>
      </c>
      <c r="K2693" s="27" t="n">
        <v>0.9</v>
      </c>
      <c r="L2693" s="28" t="n">
        <f aca="false">I2693+J2693</f>
        <v>0</v>
      </c>
      <c r="M2693" s="28" t="n">
        <f aca="false">L2693+K2693</f>
        <v>0.9</v>
      </c>
      <c r="N2693" s="22" t="str">
        <f aca="false">IF(I2693&gt;0,"Sí","No")</f>
        <v>No</v>
      </c>
      <c r="O2693" s="22" t="str">
        <f aca="false">IF(J2693&gt;0,"Sí","No")</f>
        <v>No</v>
      </c>
      <c r="P2693" s="22" t="str">
        <f aca="false">IF(K2693&gt;0,"Sí","No")</f>
        <v>Sí</v>
      </c>
      <c r="Q2693" s="22" t="str">
        <f aca="false">IF(OR(I2693&gt;0,J2693&gt;0),"Sí","No")</f>
        <v>No</v>
      </c>
      <c r="R2693" s="27"/>
      <c r="S2693" s="27"/>
      <c r="T2693" s="27"/>
      <c r="U2693" s="27"/>
      <c r="V2693" s="27"/>
      <c r="W2693" s="12" t="str">
        <f aca="false">IF(AND(I2693&gt;0,R2693&gt;0),(S2693-R2693)/R2693,"")</f>
        <v/>
      </c>
      <c r="X2693" s="12" t="str">
        <f aca="false">IF(AND(J2693&gt;0,T2693&gt;0),(U2693-T2693)/T2693,"")</f>
        <v/>
      </c>
      <c r="Y2693" s="12" t="str">
        <f aca="false">IF(AND(K2693&gt;0,V2693&gt;0),(V2693-Resumen!$B$7)/Resumen!$B$7,"")</f>
        <v/>
      </c>
      <c r="Z2693" s="28" t="str">
        <f aca="false">IF(AND(K2693&gt;0,I2693&gt;0,V2693&gt;0,S2693&gt;0),V2693-S2693,"")</f>
        <v/>
      </c>
      <c r="AA2693" s="12" t="str">
        <f aca="false">IF(Z2693&lt;&gt;"",Z2693/S2693,"")</f>
        <v/>
      </c>
      <c r="AB2693" s="28" t="str">
        <f aca="false">IF(AND(K2693&gt;0,J2693&gt;0,V2693&gt;0,U2693&gt;0),V2693-U2693,"")</f>
        <v/>
      </c>
      <c r="AC2693" s="12" t="str">
        <f aca="false">IF(AB2693&lt;&gt;"",AB2693/U2693,"")</f>
        <v/>
      </c>
      <c r="AD2693" s="27" t="n">
        <v>0</v>
      </c>
      <c r="AE2693" s="27" t="n">
        <v>0</v>
      </c>
      <c r="AF2693" s="27" t="n">
        <v>0</v>
      </c>
      <c r="AG2693" s="28" t="n">
        <f aca="false">AD2693+AE2693+AF2693</f>
        <v>0</v>
      </c>
      <c r="AH2693" s="12" t="str">
        <f aca="false">IF(AG2693&gt;0,AD2693/AG2693,"")</f>
        <v/>
      </c>
      <c r="AI2693" s="27" t="n">
        <v>0</v>
      </c>
      <c r="AJ2693" s="27" t="n">
        <v>0</v>
      </c>
      <c r="AK2693" s="27" t="n">
        <v>0</v>
      </c>
      <c r="AL2693" s="22" t="str">
        <f aca="false">IF(OR(AJ2693&gt;0,AK2693&gt;0),"Sí","No")</f>
        <v>No</v>
      </c>
      <c r="AM2693" s="6"/>
      <c r="AN2693" s="6"/>
      <c r="AO2693" s="12" t="n">
        <f aca="false">IF(M2693&gt;0,K2693/M2693,"")</f>
        <v>1</v>
      </c>
      <c r="AP2693" s="22" t="str">
        <f aca="false">IF(M2693&gt;=Resumen!$B$5,"Alto","Bajo")</f>
        <v>Bajo</v>
      </c>
      <c r="AQ2693" s="22" t="str">
        <f aca="false">IF(AO2693&gt;=Resumen!$B$28,"Alto","Bajo")</f>
        <v>Alto</v>
      </c>
      <c r="AR2693" s="22" t="str">
        <f aca="false">AP2693&amp;" Potencial / "&amp;AQ2693&amp;" Share"</f>
        <v>Bajo Potencial / Alto Share</v>
      </c>
      <c r="AS2693" s="22" t="str">
        <f aca="false">IF(Q2693="Sí",IF(AO2693&gt;=Resumen!$B$29,"Alto","Bajo"),"")</f>
        <v/>
      </c>
      <c r="AT2693" s="22" t="str">
        <f aca="false">IF(AS2693&lt;&gt;"",AP2693&amp;" Potencial / "&amp;AS2693&amp;" Share","")</f>
        <v/>
      </c>
      <c r="AU2693" s="22" t="str">
        <f aca="false">IF(AH2693="","Sin dato",IF(AH2693-AO2693&gt;Resumen!$B$6,"Sobre-exhibido",IF(AO2693-AH2693&gt;Resumen!$B$6,"Sub-exhibido","En línea")))</f>
        <v>Sin dato</v>
      </c>
      <c r="AV2693" s="22" t="str">
        <f aca="false">IF(AT2693="","",IF(AT2693="Alto Potencial / Bajo Share",1,IF(AT2693="Alto Potencial / Alto Share",2,IF(AT2693="Bajo Potencial / Alto Share",3,4))))</f>
        <v/>
      </c>
      <c r="AW2693" s="22" t="str">
        <f aca="false">IF(Q2693="No","Sin competencia directa",IF(AV2693=1,"1 - Foco Conquista (Alto Pot / Bajo Share)",IF(AV2693=2,"2 - Foco Defensa (Alto Pot / Alto Share)",IF(AV2693=3,"3 - Monitoreo (Bajo Pot / Alto Share)","4 - Baja Prioridad (Bajo Pot / Bajo Share)"))))</f>
        <v>Sin competencia directa</v>
      </c>
      <c r="AX2693" s="12" t="str">
        <f aca="false">IF(OR(IFERROR(AND(W2693&lt;&gt;"",Y2693&lt;&gt;"",Y2693-W2693&gt;Resumen!$B$8),FALSE()),IFERROR(AND(X2693&lt;&gt;"",Y2693&lt;&gt;"",Y2693-X2693&gt;Resumen!$B$8),FALSE())),MAX(IF(IFERROR(AND(W2693&lt;&gt;"",Y2693&lt;&gt;"",Y2693-W2693&gt;Resumen!$B$8),FALSE()),Y2693-W2693,0),IF(IFERROR(AND(X2693&lt;&gt;"",Y2693&lt;&gt;"",Y2693-X2693&gt;Resumen!$B$8),FALSE()),Y2693-X2693,0)),"")</f>
        <v/>
      </c>
      <c r="AY2693" s="22" t="str">
        <f aca="false">IF(OR(IFERROR(AND(W2693&lt;&gt;"",Y2693&lt;&gt;"",Y2693-W2693&gt;Resumen!$B$8),FALSE()),IFERROR(AND(X2693&lt;&gt;"",Y2693&lt;&gt;"",Y2693-X2693&gt;Resumen!$B$8),FALSE())),TRIM("Lays tiene mayor markup que "&amp;IF(IFERROR(AND(W2693&lt;&gt;"",Y2693&lt;&gt;"",Y2693-W2693&gt;Resumen!$B$8),FALSE()),"Quento ","")&amp;IF(IFERROR(AND(X2693&lt;&gt;"",Y2693&lt;&gt;"",Y2693-X2693&gt;Resumen!$B$8),FALSE()),"Julicroc ","")&amp;"en este PDV"),"")</f>
        <v/>
      </c>
      <c r="AZ2693" s="22" t="str">
        <f aca="false">IF(COUNTIF('Plan Pehuamar - Lista'!$A$2:$A$167,A2693)&gt;0,"Sí","No")</f>
        <v>No</v>
      </c>
      <c r="BA2693" s="22" t="str">
        <f aca="false">IF(COUNTIF('Plan Combo 9+1'!$A$2:$A$226,A2693)&gt;0,"Sí","No")</f>
        <v>No</v>
      </c>
      <c r="BB2693" s="22" t="str">
        <f aca="false">IF(AH2693="","No",IF(BA2693="Sí",IF((AO2693-AH2693)&gt;Resumen!$B$6,"Sí","No"),IF((AO2693-AH2693)&gt;=Resumen!$B$132,"Sí","No")))</f>
        <v>No</v>
      </c>
      <c r="BC2693" s="22" t="str">
        <f aca="false">IF(AND(N2693="Sí",AL2693="Sí",AI2693=0),"Sí","No")</f>
        <v>No</v>
      </c>
      <c r="BD2693" s="22" t="str">
        <f aca="false">IF(COUNTIF('Plan 9+1 (con Pehuamar)'!$A$2:$A$227,A2693)&gt;0,"Sí","No")</f>
        <v>No</v>
      </c>
    </row>
    <row r="2694" customFormat="false" ht="15" hidden="false" customHeight="true" outlineLevel="0" collapsed="false">
      <c r="A2694" s="6" t="n">
        <v>206179</v>
      </c>
      <c r="B2694" s="6" t="n">
        <v>17</v>
      </c>
      <c r="C2694" s="6" t="n">
        <v>1701</v>
      </c>
      <c r="D2694" s="6" t="s">
        <v>194</v>
      </c>
      <c r="E2694" s="6" t="s">
        <v>2840</v>
      </c>
      <c r="F2694" s="6" t="s">
        <v>196</v>
      </c>
      <c r="G2694" s="6" t="s">
        <v>130</v>
      </c>
      <c r="H2694" s="6" t="s">
        <v>1715</v>
      </c>
      <c r="I2694" s="27" t="n">
        <v>10</v>
      </c>
      <c r="J2694" s="27" t="n">
        <v>15</v>
      </c>
      <c r="K2694" s="27" t="n">
        <v>15</v>
      </c>
      <c r="L2694" s="28" t="n">
        <f aca="false">I2694+J2694</f>
        <v>25</v>
      </c>
      <c r="M2694" s="28" t="n">
        <f aca="false">L2694+K2694</f>
        <v>40</v>
      </c>
      <c r="N2694" s="22" t="str">
        <f aca="false">IF(I2694&gt;0,"Sí","No")</f>
        <v>Sí</v>
      </c>
      <c r="O2694" s="22" t="str">
        <f aca="false">IF(J2694&gt;0,"Sí","No")</f>
        <v>Sí</v>
      </c>
      <c r="P2694" s="22" t="str">
        <f aca="false">IF(K2694&gt;0,"Sí","No")</f>
        <v>Sí</v>
      </c>
      <c r="Q2694" s="22" t="str">
        <f aca="false">IF(OR(I2694&gt;0,J2694&gt;0),"Sí","No")</f>
        <v>Sí</v>
      </c>
      <c r="R2694" s="27" t="n">
        <v>1750</v>
      </c>
      <c r="S2694" s="27" t="n">
        <v>2500</v>
      </c>
      <c r="T2694" s="27" t="n">
        <v>1170</v>
      </c>
      <c r="U2694" s="27" t="n">
        <v>2000</v>
      </c>
      <c r="V2694" s="27" t="n">
        <v>3700</v>
      </c>
      <c r="W2694" s="12" t="n">
        <f aca="false">IF(AND(I2694&gt;0,R2694&gt;0),(S2694-R2694)/R2694,"")</f>
        <v>0.428571428571429</v>
      </c>
      <c r="X2694" s="12" t="n">
        <f aca="false">IF(AND(J2694&gt;0,T2694&gt;0),(U2694-T2694)/T2694,"")</f>
        <v>0.709401709401709</v>
      </c>
      <c r="Y2694" s="12" t="n">
        <f aca="false">IF(AND(K2694&gt;0,V2694&gt;0),(V2694-Resumen!$B$7)/Resumen!$B$7,"")</f>
        <v>0.48</v>
      </c>
      <c r="Z2694" s="28" t="n">
        <f aca="false">IF(AND(K2694&gt;0,I2694&gt;0,V2694&gt;0,S2694&gt;0),V2694-S2694,"")</f>
        <v>1200</v>
      </c>
      <c r="AA2694" s="12" t="n">
        <f aca="false">IF(Z2694&lt;&gt;"",Z2694/S2694,"")</f>
        <v>0.48</v>
      </c>
      <c r="AB2694" s="28" t="n">
        <f aca="false">IF(AND(K2694&gt;0,J2694&gt;0,V2694&gt;0,U2694&gt;0),V2694-U2694,"")</f>
        <v>1700</v>
      </c>
      <c r="AC2694" s="12" t="n">
        <f aca="false">IF(AB2694&lt;&gt;"",AB2694/U2694,"")</f>
        <v>0.85</v>
      </c>
      <c r="AD2694" s="27" t="n">
        <v>5</v>
      </c>
      <c r="AE2694" s="27" t="n">
        <v>2</v>
      </c>
      <c r="AF2694" s="27" t="n">
        <v>5</v>
      </c>
      <c r="AG2694" s="28" t="n">
        <f aca="false">AD2694+AE2694+AF2694</f>
        <v>12</v>
      </c>
      <c r="AH2694" s="12" t="n">
        <f aca="false">IF(AG2694&gt;0,AD2694/AG2694,"")</f>
        <v>0.416666666666667</v>
      </c>
      <c r="AI2694" s="27" t="n">
        <v>0</v>
      </c>
      <c r="AJ2694" s="27" t="n">
        <v>0</v>
      </c>
      <c r="AK2694" s="27" t="n">
        <v>0</v>
      </c>
      <c r="AL2694" s="22" t="str">
        <f aca="false">IF(OR(AJ2694&gt;0,AK2694&gt;0),"Sí","No")</f>
        <v>No</v>
      </c>
      <c r="AM2694" s="6" t="s">
        <v>198</v>
      </c>
      <c r="AN2694" s="6" t="s">
        <v>198</v>
      </c>
      <c r="AO2694" s="12" t="n">
        <f aca="false">IF(M2694&gt;0,K2694/M2694,"")</f>
        <v>0.375</v>
      </c>
      <c r="AP2694" s="22" t="str">
        <f aca="false">IF(M2694&gt;=Resumen!$B$5,"Alto","Bajo")</f>
        <v>Alto</v>
      </c>
      <c r="AQ2694" s="22" t="str">
        <f aca="false">IF(AO2694&gt;=Resumen!$B$28,"Alto","Bajo")</f>
        <v>Bajo</v>
      </c>
      <c r="AR2694" s="22" t="str">
        <f aca="false">AP2694&amp;" Potencial / "&amp;AQ2694&amp;" Share"</f>
        <v>Alto Potencial / Bajo Share</v>
      </c>
      <c r="AS2694" s="22" t="str">
        <f aca="false">IF(Q2694="Sí",IF(AO2694&gt;=Resumen!$B$29,"Alto","Bajo"),"")</f>
        <v>Bajo</v>
      </c>
      <c r="AT2694" s="22" t="str">
        <f aca="false">IF(AS2694&lt;&gt;"",AP2694&amp;" Potencial / "&amp;AS2694&amp;" Share","")</f>
        <v>Alto Potencial / Bajo Share</v>
      </c>
      <c r="AU2694" s="22" t="str">
        <f aca="false">IF(AH2694="","Sin dato",IF(AH2694-AO2694&gt;Resumen!$B$6,"Sobre-exhibido",IF(AO2694-AH2694&gt;Resumen!$B$6,"Sub-exhibido","En línea")))</f>
        <v>En línea</v>
      </c>
      <c r="AV2694" s="22" t="n">
        <f aca="false">IF(AT2694="","",IF(AT2694="Alto Potencial / Bajo Share",1,IF(AT2694="Alto Potencial / Alto Share",2,IF(AT2694="Bajo Potencial / Alto Share",3,4))))</f>
        <v>1</v>
      </c>
      <c r="AW2694" s="22" t="str">
        <f aca="false">IF(Q2694="No","Sin competencia directa",IF(AV2694=1,"1 - Foco Conquista (Alto Pot / Bajo Share)",IF(AV2694=2,"2 - Foco Defensa (Alto Pot / Alto Share)",IF(AV2694=3,"3 - Monitoreo (Bajo Pot / Alto Share)","4 - Baja Prioridad (Bajo Pot / Bajo Share)"))))</f>
        <v>1 - Foco Conquista (Alto Pot / Bajo Share)</v>
      </c>
      <c r="AX2694" s="12" t="n">
        <f aca="false">IF(OR(IFERROR(AND(W2694&lt;&gt;"",Y2694&lt;&gt;"",Y2694-W2694&gt;Resumen!$B$8),FALSE()),IFERROR(AND(X2694&lt;&gt;"",Y2694&lt;&gt;"",Y2694-X2694&gt;Resumen!$B$8),FALSE())),MAX(IF(IFERROR(AND(W2694&lt;&gt;"",Y2694&lt;&gt;"",Y2694-W2694&gt;Resumen!$B$8),FALSE()),Y2694-W2694,0),IF(IFERROR(AND(X2694&lt;&gt;"",Y2694&lt;&gt;"",Y2694-X2694&gt;Resumen!$B$8),FALSE()),Y2694-X2694,0)),"")</f>
        <v>0.0514285714285714</v>
      </c>
      <c r="AY2694" s="22" t="str">
        <f aca="false">IF(OR(IFERROR(AND(W2694&lt;&gt;"",Y2694&lt;&gt;"",Y2694-W2694&gt;Resumen!$B$8),FALSE()),IFERROR(AND(X2694&lt;&gt;"",Y2694&lt;&gt;"",Y2694-X2694&gt;Resumen!$B$8),FALSE())),TRIM("Lays tiene mayor markup que "&amp;IF(IFERROR(AND(W2694&lt;&gt;"",Y2694&lt;&gt;"",Y2694-W2694&gt;Resumen!$B$8),FALSE()),"Quento ","")&amp;IF(IFERROR(AND(X2694&lt;&gt;"",Y2694&lt;&gt;"",Y2694-X2694&gt;Resumen!$B$8),FALSE()),"Julicroc ","")&amp;"en este PDV"),"")</f>
        <v>Lays tiene mayor markup que Quento en este PDV</v>
      </c>
      <c r="AZ2694" s="22" t="str">
        <f aca="false">IF(COUNTIF('Plan Pehuamar - Lista'!$A$2:$A$167,A2694)&gt;0,"Sí","No")</f>
        <v>No</v>
      </c>
      <c r="BA2694" s="22" t="str">
        <f aca="false">IF(COUNTIF('Plan Combo 9+1'!$A$2:$A$226,A2694)&gt;0,"Sí","No")</f>
        <v>No</v>
      </c>
      <c r="BB2694" s="22" t="str">
        <f aca="false">IF(AH2694="","No",IF(BA2694="Sí",IF((AO2694-AH2694)&gt;Resumen!$B$6,"Sí","No"),IF((AO2694-AH2694)&gt;=Resumen!$B$132,"Sí","No")))</f>
        <v>No</v>
      </c>
      <c r="BC2694" s="22" t="str">
        <f aca="false">IF(AND(N2694="Sí",AL2694="Sí",AI2694=0),"Sí","No")</f>
        <v>No</v>
      </c>
      <c r="BD2694" s="22" t="str">
        <f aca="false">IF(COUNTIF('Plan 9+1 (con Pehuamar)'!$A$2:$A$227,A2694)&gt;0,"Sí","No")</f>
        <v>No</v>
      </c>
    </row>
    <row r="2695" customFormat="false" ht="15" hidden="false" customHeight="true" outlineLevel="0" collapsed="false">
      <c r="A2695" s="6" t="n">
        <v>206278</v>
      </c>
      <c r="B2695" s="6" t="n">
        <v>17</v>
      </c>
      <c r="C2695" s="6" t="n">
        <v>1701</v>
      </c>
      <c r="D2695" s="6" t="s">
        <v>194</v>
      </c>
      <c r="E2695" s="6" t="s">
        <v>2841</v>
      </c>
      <c r="F2695" s="6" t="s">
        <v>196</v>
      </c>
      <c r="G2695" s="6" t="s">
        <v>130</v>
      </c>
      <c r="H2695" s="6" t="s">
        <v>1715</v>
      </c>
      <c r="I2695" s="27" t="n">
        <v>0</v>
      </c>
      <c r="J2695" s="27" t="n">
        <v>0</v>
      </c>
      <c r="K2695" s="27" t="n">
        <v>1.1</v>
      </c>
      <c r="L2695" s="28" t="n">
        <f aca="false">I2695+J2695</f>
        <v>0</v>
      </c>
      <c r="M2695" s="28" t="n">
        <f aca="false">L2695+K2695</f>
        <v>1.1</v>
      </c>
      <c r="N2695" s="22" t="str">
        <f aca="false">IF(I2695&gt;0,"Sí","No")</f>
        <v>No</v>
      </c>
      <c r="O2695" s="22" t="str">
        <f aca="false">IF(J2695&gt;0,"Sí","No")</f>
        <v>No</v>
      </c>
      <c r="P2695" s="22" t="str">
        <f aca="false">IF(K2695&gt;0,"Sí","No")</f>
        <v>Sí</v>
      </c>
      <c r="Q2695" s="22" t="str">
        <f aca="false">IF(OR(I2695&gt;0,J2695&gt;0),"Sí","No")</f>
        <v>No</v>
      </c>
      <c r="R2695" s="27"/>
      <c r="S2695" s="27"/>
      <c r="T2695" s="27"/>
      <c r="U2695" s="27"/>
      <c r="V2695" s="27"/>
      <c r="W2695" s="12" t="str">
        <f aca="false">IF(AND(I2695&gt;0,R2695&gt;0),(S2695-R2695)/R2695,"")</f>
        <v/>
      </c>
      <c r="X2695" s="12" t="str">
        <f aca="false">IF(AND(J2695&gt;0,T2695&gt;0),(U2695-T2695)/T2695,"")</f>
        <v/>
      </c>
      <c r="Y2695" s="12" t="str">
        <f aca="false">IF(AND(K2695&gt;0,V2695&gt;0),(V2695-Resumen!$B$7)/Resumen!$B$7,"")</f>
        <v/>
      </c>
      <c r="Z2695" s="28" t="str">
        <f aca="false">IF(AND(K2695&gt;0,I2695&gt;0,V2695&gt;0,S2695&gt;0),V2695-S2695,"")</f>
        <v/>
      </c>
      <c r="AA2695" s="12" t="str">
        <f aca="false">IF(Z2695&lt;&gt;"",Z2695/S2695,"")</f>
        <v/>
      </c>
      <c r="AB2695" s="28" t="str">
        <f aca="false">IF(AND(K2695&gt;0,J2695&gt;0,V2695&gt;0,U2695&gt;0),V2695-U2695,"")</f>
        <v/>
      </c>
      <c r="AC2695" s="12" t="str">
        <f aca="false">IF(AB2695&lt;&gt;"",AB2695/U2695,"")</f>
        <v/>
      </c>
      <c r="AD2695" s="27" t="n">
        <v>0</v>
      </c>
      <c r="AE2695" s="27" t="n">
        <v>0</v>
      </c>
      <c r="AF2695" s="27" t="n">
        <v>0</v>
      </c>
      <c r="AG2695" s="28" t="n">
        <f aca="false">AD2695+AE2695+AF2695</f>
        <v>0</v>
      </c>
      <c r="AH2695" s="12" t="str">
        <f aca="false">IF(AG2695&gt;0,AD2695/AG2695,"")</f>
        <v/>
      </c>
      <c r="AI2695" s="27" t="n">
        <v>0</v>
      </c>
      <c r="AJ2695" s="27" t="n">
        <v>0</v>
      </c>
      <c r="AK2695" s="27" t="n">
        <v>0</v>
      </c>
      <c r="AL2695" s="22" t="str">
        <f aca="false">IF(OR(AJ2695&gt;0,AK2695&gt;0),"Sí","No")</f>
        <v>No</v>
      </c>
      <c r="AM2695" s="6"/>
      <c r="AN2695" s="6"/>
      <c r="AO2695" s="12" t="n">
        <f aca="false">IF(M2695&gt;0,K2695/M2695,"")</f>
        <v>1</v>
      </c>
      <c r="AP2695" s="22" t="str">
        <f aca="false">IF(M2695&gt;=Resumen!$B$5,"Alto","Bajo")</f>
        <v>Bajo</v>
      </c>
      <c r="AQ2695" s="22" t="str">
        <f aca="false">IF(AO2695&gt;=Resumen!$B$28,"Alto","Bajo")</f>
        <v>Alto</v>
      </c>
      <c r="AR2695" s="22" t="str">
        <f aca="false">AP2695&amp;" Potencial / "&amp;AQ2695&amp;" Share"</f>
        <v>Bajo Potencial / Alto Share</v>
      </c>
      <c r="AS2695" s="22" t="str">
        <f aca="false">IF(Q2695="Sí",IF(AO2695&gt;=Resumen!$B$29,"Alto","Bajo"),"")</f>
        <v/>
      </c>
      <c r="AT2695" s="22" t="str">
        <f aca="false">IF(AS2695&lt;&gt;"",AP2695&amp;" Potencial / "&amp;AS2695&amp;" Share","")</f>
        <v/>
      </c>
      <c r="AU2695" s="22" t="str">
        <f aca="false">IF(AH2695="","Sin dato",IF(AH2695-AO2695&gt;Resumen!$B$6,"Sobre-exhibido",IF(AO2695-AH2695&gt;Resumen!$B$6,"Sub-exhibido","En línea")))</f>
        <v>Sin dato</v>
      </c>
      <c r="AV2695" s="22" t="str">
        <f aca="false">IF(AT2695="","",IF(AT2695="Alto Potencial / Bajo Share",1,IF(AT2695="Alto Potencial / Alto Share",2,IF(AT2695="Bajo Potencial / Alto Share",3,4))))</f>
        <v/>
      </c>
      <c r="AW2695" s="22" t="str">
        <f aca="false">IF(Q2695="No","Sin competencia directa",IF(AV2695=1,"1 - Foco Conquista (Alto Pot / Bajo Share)",IF(AV2695=2,"2 - Foco Defensa (Alto Pot / Alto Share)",IF(AV2695=3,"3 - Monitoreo (Bajo Pot / Alto Share)","4 - Baja Prioridad (Bajo Pot / Bajo Share)"))))</f>
        <v>Sin competencia directa</v>
      </c>
      <c r="AX2695" s="12" t="str">
        <f aca="false">IF(OR(IFERROR(AND(W2695&lt;&gt;"",Y2695&lt;&gt;"",Y2695-W2695&gt;Resumen!$B$8),FALSE()),IFERROR(AND(X2695&lt;&gt;"",Y2695&lt;&gt;"",Y2695-X2695&gt;Resumen!$B$8),FALSE())),MAX(IF(IFERROR(AND(W2695&lt;&gt;"",Y2695&lt;&gt;"",Y2695-W2695&gt;Resumen!$B$8),FALSE()),Y2695-W2695,0),IF(IFERROR(AND(X2695&lt;&gt;"",Y2695&lt;&gt;"",Y2695-X2695&gt;Resumen!$B$8),FALSE()),Y2695-X2695,0)),"")</f>
        <v/>
      </c>
      <c r="AY2695" s="22" t="str">
        <f aca="false">IF(OR(IFERROR(AND(W2695&lt;&gt;"",Y2695&lt;&gt;"",Y2695-W2695&gt;Resumen!$B$8),FALSE()),IFERROR(AND(X2695&lt;&gt;"",Y2695&lt;&gt;"",Y2695-X2695&gt;Resumen!$B$8),FALSE())),TRIM("Lays tiene mayor markup que "&amp;IF(IFERROR(AND(W2695&lt;&gt;"",Y2695&lt;&gt;"",Y2695-W2695&gt;Resumen!$B$8),FALSE()),"Quento ","")&amp;IF(IFERROR(AND(X2695&lt;&gt;"",Y2695&lt;&gt;"",Y2695-X2695&gt;Resumen!$B$8),FALSE()),"Julicroc ","")&amp;"en este PDV"),"")</f>
        <v/>
      </c>
      <c r="AZ2695" s="22" t="str">
        <f aca="false">IF(COUNTIF('Plan Pehuamar - Lista'!$A$2:$A$167,A2695)&gt;0,"Sí","No")</f>
        <v>No</v>
      </c>
      <c r="BA2695" s="22" t="str">
        <f aca="false">IF(COUNTIF('Plan Combo 9+1'!$A$2:$A$226,A2695)&gt;0,"Sí","No")</f>
        <v>No</v>
      </c>
      <c r="BB2695" s="22" t="str">
        <f aca="false">IF(AH2695="","No",IF(BA2695="Sí",IF((AO2695-AH2695)&gt;Resumen!$B$6,"Sí","No"),IF((AO2695-AH2695)&gt;=Resumen!$B$132,"Sí","No")))</f>
        <v>No</v>
      </c>
      <c r="BC2695" s="22" t="str">
        <f aca="false">IF(AND(N2695="Sí",AL2695="Sí",AI2695=0),"Sí","No")</f>
        <v>No</v>
      </c>
      <c r="BD2695" s="22" t="str">
        <f aca="false">IF(COUNTIF('Plan 9+1 (con Pehuamar)'!$A$2:$A$227,A2695)&gt;0,"Sí","No")</f>
        <v>No</v>
      </c>
    </row>
    <row r="2696" customFormat="false" ht="15" hidden="false" customHeight="true" outlineLevel="0" collapsed="false">
      <c r="A2696" s="6" t="n">
        <v>206281</v>
      </c>
      <c r="B2696" s="6" t="n">
        <v>17</v>
      </c>
      <c r="C2696" s="6" t="n">
        <v>1701</v>
      </c>
      <c r="D2696" s="6" t="s">
        <v>194</v>
      </c>
      <c r="E2696" s="6" t="s">
        <v>2842</v>
      </c>
      <c r="F2696" s="6" t="s">
        <v>201</v>
      </c>
      <c r="G2696" s="6" t="s">
        <v>130</v>
      </c>
      <c r="H2696" s="6" t="s">
        <v>1715</v>
      </c>
      <c r="I2696" s="27" t="n">
        <v>10</v>
      </c>
      <c r="J2696" s="27" t="n">
        <v>12</v>
      </c>
      <c r="K2696" s="27" t="n">
        <v>15</v>
      </c>
      <c r="L2696" s="28" t="n">
        <f aca="false">I2696+J2696</f>
        <v>22</v>
      </c>
      <c r="M2696" s="28" t="n">
        <f aca="false">L2696+K2696</f>
        <v>37</v>
      </c>
      <c r="N2696" s="22" t="str">
        <f aca="false">IF(I2696&gt;0,"Sí","No")</f>
        <v>Sí</v>
      </c>
      <c r="O2696" s="22" t="str">
        <f aca="false">IF(J2696&gt;0,"Sí","No")</f>
        <v>Sí</v>
      </c>
      <c r="P2696" s="22" t="str">
        <f aca="false">IF(K2696&gt;0,"Sí","No")</f>
        <v>Sí</v>
      </c>
      <c r="Q2696" s="22" t="str">
        <f aca="false">IF(OR(I2696&gt;0,J2696&gt;0),"Sí","No")</f>
        <v>Sí</v>
      </c>
      <c r="R2696" s="27" t="n">
        <v>1750</v>
      </c>
      <c r="S2696" s="27" t="n">
        <v>2500</v>
      </c>
      <c r="T2696" s="27" t="n">
        <v>1170</v>
      </c>
      <c r="U2696" s="27" t="n">
        <v>2000</v>
      </c>
      <c r="V2696" s="27" t="n">
        <v>3700</v>
      </c>
      <c r="W2696" s="12" t="n">
        <f aca="false">IF(AND(I2696&gt;0,R2696&gt;0),(S2696-R2696)/R2696,"")</f>
        <v>0.428571428571429</v>
      </c>
      <c r="X2696" s="12" t="n">
        <f aca="false">IF(AND(J2696&gt;0,T2696&gt;0),(U2696-T2696)/T2696,"")</f>
        <v>0.709401709401709</v>
      </c>
      <c r="Y2696" s="12" t="n">
        <f aca="false">IF(AND(K2696&gt;0,V2696&gt;0),(V2696-Resumen!$B$7)/Resumen!$B$7,"")</f>
        <v>0.48</v>
      </c>
      <c r="Z2696" s="28" t="n">
        <f aca="false">IF(AND(K2696&gt;0,I2696&gt;0,V2696&gt;0,S2696&gt;0),V2696-S2696,"")</f>
        <v>1200</v>
      </c>
      <c r="AA2696" s="12" t="n">
        <f aca="false">IF(Z2696&lt;&gt;"",Z2696/S2696,"")</f>
        <v>0.48</v>
      </c>
      <c r="AB2696" s="28" t="n">
        <f aca="false">IF(AND(K2696&gt;0,J2696&gt;0,V2696&gt;0,U2696&gt;0),V2696-U2696,"")</f>
        <v>1700</v>
      </c>
      <c r="AC2696" s="12" t="n">
        <f aca="false">IF(AB2696&lt;&gt;"",AB2696/U2696,"")</f>
        <v>0.85</v>
      </c>
      <c r="AD2696" s="27" t="n">
        <v>6</v>
      </c>
      <c r="AE2696" s="27" t="n">
        <v>2</v>
      </c>
      <c r="AF2696" s="27" t="n">
        <v>15</v>
      </c>
      <c r="AG2696" s="28" t="n">
        <f aca="false">AD2696+AE2696+AF2696</f>
        <v>23</v>
      </c>
      <c r="AH2696" s="12" t="n">
        <f aca="false">IF(AG2696&gt;0,AD2696/AG2696,"")</f>
        <v>0.260869565217391</v>
      </c>
      <c r="AI2696" s="27" t="n">
        <v>0</v>
      </c>
      <c r="AJ2696" s="27" t="n">
        <v>0</v>
      </c>
      <c r="AK2696" s="27" t="n">
        <v>1</v>
      </c>
      <c r="AL2696" s="22" t="str">
        <f aca="false">IF(OR(AJ2696&gt;0,AK2696&gt;0),"Sí","No")</f>
        <v>Sí</v>
      </c>
      <c r="AM2696" s="6" t="s">
        <v>198</v>
      </c>
      <c r="AN2696" s="6" t="s">
        <v>198</v>
      </c>
      <c r="AO2696" s="12" t="n">
        <f aca="false">IF(M2696&gt;0,K2696/M2696,"")</f>
        <v>0.405405405405405</v>
      </c>
      <c r="AP2696" s="22" t="str">
        <f aca="false">IF(M2696&gt;=Resumen!$B$5,"Alto","Bajo")</f>
        <v>Bajo</v>
      </c>
      <c r="AQ2696" s="22" t="str">
        <f aca="false">IF(AO2696&gt;=Resumen!$B$28,"Alto","Bajo")</f>
        <v>Alto</v>
      </c>
      <c r="AR2696" s="22" t="str">
        <f aca="false">AP2696&amp;" Potencial / "&amp;AQ2696&amp;" Share"</f>
        <v>Bajo Potencial / Alto Share</v>
      </c>
      <c r="AS2696" s="22" t="str">
        <f aca="false">IF(Q2696="Sí",IF(AO2696&gt;=Resumen!$B$29,"Alto","Bajo"),"")</f>
        <v>Bajo</v>
      </c>
      <c r="AT2696" s="22" t="str">
        <f aca="false">IF(AS2696&lt;&gt;"",AP2696&amp;" Potencial / "&amp;AS2696&amp;" Share","")</f>
        <v>Bajo Potencial / Bajo Share</v>
      </c>
      <c r="AU2696" s="22" t="str">
        <f aca="false">IF(AH2696="","Sin dato",IF(AH2696-AO2696&gt;Resumen!$B$6,"Sobre-exhibido",IF(AO2696-AH2696&gt;Resumen!$B$6,"Sub-exhibido","En línea")))</f>
        <v>Sub-exhibido</v>
      </c>
      <c r="AV2696" s="22" t="n">
        <f aca="false">IF(AT2696="","",IF(AT2696="Alto Potencial / Bajo Share",1,IF(AT2696="Alto Potencial / Alto Share",2,IF(AT2696="Bajo Potencial / Alto Share",3,4))))</f>
        <v>4</v>
      </c>
      <c r="AW2696" s="22" t="str">
        <f aca="false">IF(Q2696="No","Sin competencia directa",IF(AV2696=1,"1 - Foco Conquista (Alto Pot / Bajo Share)",IF(AV2696=2,"2 - Foco Defensa (Alto Pot / Alto Share)",IF(AV2696=3,"3 - Monitoreo (Bajo Pot / Alto Share)","4 - Baja Prioridad (Bajo Pot / Bajo Share)"))))</f>
        <v>4 - Baja Prioridad (Bajo Pot / Bajo Share)</v>
      </c>
      <c r="AX2696" s="12" t="n">
        <f aca="false">IF(OR(IFERROR(AND(W2696&lt;&gt;"",Y2696&lt;&gt;"",Y2696-W2696&gt;Resumen!$B$8),FALSE()),IFERROR(AND(X2696&lt;&gt;"",Y2696&lt;&gt;"",Y2696-X2696&gt;Resumen!$B$8),FALSE())),MAX(IF(IFERROR(AND(W2696&lt;&gt;"",Y2696&lt;&gt;"",Y2696-W2696&gt;Resumen!$B$8),FALSE()),Y2696-W2696,0),IF(IFERROR(AND(X2696&lt;&gt;"",Y2696&lt;&gt;"",Y2696-X2696&gt;Resumen!$B$8),FALSE()),Y2696-X2696,0)),"")</f>
        <v>0.0514285714285714</v>
      </c>
      <c r="AY2696" s="22" t="str">
        <f aca="false">IF(OR(IFERROR(AND(W2696&lt;&gt;"",Y2696&lt;&gt;"",Y2696-W2696&gt;Resumen!$B$8),FALSE()),IFERROR(AND(X2696&lt;&gt;"",Y2696&lt;&gt;"",Y2696-X2696&gt;Resumen!$B$8),FALSE())),TRIM("Lays tiene mayor markup que "&amp;IF(IFERROR(AND(W2696&lt;&gt;"",Y2696&lt;&gt;"",Y2696-W2696&gt;Resumen!$B$8),FALSE()),"Quento ","")&amp;IF(IFERROR(AND(X2696&lt;&gt;"",Y2696&lt;&gt;"",Y2696-X2696&gt;Resumen!$B$8),FALSE()),"Julicroc ","")&amp;"en este PDV"),"")</f>
        <v>Lays tiene mayor markup que Quento en este PDV</v>
      </c>
      <c r="AZ2696" s="22" t="str">
        <f aca="false">IF(COUNTIF('Plan Pehuamar - Lista'!$A$2:$A$167,A2696)&gt;0,"Sí","No")</f>
        <v>No</v>
      </c>
      <c r="BA2696" s="22" t="str">
        <f aca="false">IF(COUNTIF('Plan Combo 9+1'!$A$2:$A$226,A2696)&gt;0,"Sí","No")</f>
        <v>No</v>
      </c>
      <c r="BB2696" s="22" t="str">
        <f aca="false">IF(AH2696="","No",IF(BA2696="Sí",IF((AO2696-AH2696)&gt;Resumen!$B$6,"Sí","No"),IF((AO2696-AH2696)&gt;=Resumen!$B$132,"Sí","No")))</f>
        <v>No</v>
      </c>
      <c r="BC2696" s="22" t="str">
        <f aca="false">IF(AND(N2696="Sí",AL2696="Sí",AI2696=0),"Sí","No")</f>
        <v>Sí</v>
      </c>
      <c r="BD2696" s="22" t="str">
        <f aca="false">IF(COUNTIF('Plan 9+1 (con Pehuamar)'!$A$2:$A$227,A2696)&gt;0,"Sí","No")</f>
        <v>No</v>
      </c>
    </row>
    <row r="2697" customFormat="false" ht="15" hidden="false" customHeight="true" outlineLevel="0" collapsed="false">
      <c r="A2697" s="6" t="n">
        <v>206285</v>
      </c>
      <c r="B2697" s="6" t="n">
        <v>17</v>
      </c>
      <c r="C2697" s="6" t="n">
        <v>1701</v>
      </c>
      <c r="D2697" s="6" t="s">
        <v>194</v>
      </c>
      <c r="E2697" s="6" t="s">
        <v>2843</v>
      </c>
      <c r="F2697" s="6" t="s">
        <v>196</v>
      </c>
      <c r="G2697" s="6" t="s">
        <v>130</v>
      </c>
      <c r="H2697" s="6" t="s">
        <v>1715</v>
      </c>
      <c r="I2697" s="27" t="n">
        <v>0</v>
      </c>
      <c r="J2697" s="27" t="n">
        <v>0</v>
      </c>
      <c r="K2697" s="27" t="n">
        <v>1.2</v>
      </c>
      <c r="L2697" s="28" t="n">
        <f aca="false">I2697+J2697</f>
        <v>0</v>
      </c>
      <c r="M2697" s="28" t="n">
        <f aca="false">L2697+K2697</f>
        <v>1.2</v>
      </c>
      <c r="N2697" s="22" t="str">
        <f aca="false">IF(I2697&gt;0,"Sí","No")</f>
        <v>No</v>
      </c>
      <c r="O2697" s="22" t="str">
        <f aca="false">IF(J2697&gt;0,"Sí","No")</f>
        <v>No</v>
      </c>
      <c r="P2697" s="22" t="str">
        <f aca="false">IF(K2697&gt;0,"Sí","No")</f>
        <v>Sí</v>
      </c>
      <c r="Q2697" s="22" t="str">
        <f aca="false">IF(OR(I2697&gt;0,J2697&gt;0),"Sí","No")</f>
        <v>No</v>
      </c>
      <c r="R2697" s="27"/>
      <c r="S2697" s="27"/>
      <c r="T2697" s="27"/>
      <c r="U2697" s="27"/>
      <c r="V2697" s="27"/>
      <c r="W2697" s="12" t="str">
        <f aca="false">IF(AND(I2697&gt;0,R2697&gt;0),(S2697-R2697)/R2697,"")</f>
        <v/>
      </c>
      <c r="X2697" s="12" t="str">
        <f aca="false">IF(AND(J2697&gt;0,T2697&gt;0),(U2697-T2697)/T2697,"")</f>
        <v/>
      </c>
      <c r="Y2697" s="12" t="str">
        <f aca="false">IF(AND(K2697&gt;0,V2697&gt;0),(V2697-Resumen!$B$7)/Resumen!$B$7,"")</f>
        <v/>
      </c>
      <c r="Z2697" s="28" t="str">
        <f aca="false">IF(AND(K2697&gt;0,I2697&gt;0,V2697&gt;0,S2697&gt;0),V2697-S2697,"")</f>
        <v/>
      </c>
      <c r="AA2697" s="12" t="str">
        <f aca="false">IF(Z2697&lt;&gt;"",Z2697/S2697,"")</f>
        <v/>
      </c>
      <c r="AB2697" s="28" t="str">
        <f aca="false">IF(AND(K2697&gt;0,J2697&gt;0,V2697&gt;0,U2697&gt;0),V2697-U2697,"")</f>
        <v/>
      </c>
      <c r="AC2697" s="12" t="str">
        <f aca="false">IF(AB2697&lt;&gt;"",AB2697/U2697,"")</f>
        <v/>
      </c>
      <c r="AD2697" s="27" t="n">
        <v>0</v>
      </c>
      <c r="AE2697" s="27" t="n">
        <v>0</v>
      </c>
      <c r="AF2697" s="27" t="n">
        <v>0</v>
      </c>
      <c r="AG2697" s="28" t="n">
        <f aca="false">AD2697+AE2697+AF2697</f>
        <v>0</v>
      </c>
      <c r="AH2697" s="12" t="str">
        <f aca="false">IF(AG2697&gt;0,AD2697/AG2697,"")</f>
        <v/>
      </c>
      <c r="AI2697" s="27" t="n">
        <v>0</v>
      </c>
      <c r="AJ2697" s="27" t="n">
        <v>0</v>
      </c>
      <c r="AK2697" s="27" t="n">
        <v>0</v>
      </c>
      <c r="AL2697" s="22" t="str">
        <f aca="false">IF(OR(AJ2697&gt;0,AK2697&gt;0),"Sí","No")</f>
        <v>No</v>
      </c>
      <c r="AM2697" s="6"/>
      <c r="AN2697" s="6"/>
      <c r="AO2697" s="12" t="n">
        <f aca="false">IF(M2697&gt;0,K2697/M2697,"")</f>
        <v>1</v>
      </c>
      <c r="AP2697" s="22" t="str">
        <f aca="false">IF(M2697&gt;=Resumen!$B$5,"Alto","Bajo")</f>
        <v>Bajo</v>
      </c>
      <c r="AQ2697" s="22" t="str">
        <f aca="false">IF(AO2697&gt;=Resumen!$B$28,"Alto","Bajo")</f>
        <v>Alto</v>
      </c>
      <c r="AR2697" s="22" t="str">
        <f aca="false">AP2697&amp;" Potencial / "&amp;AQ2697&amp;" Share"</f>
        <v>Bajo Potencial / Alto Share</v>
      </c>
      <c r="AS2697" s="22" t="str">
        <f aca="false">IF(Q2697="Sí",IF(AO2697&gt;=Resumen!$B$29,"Alto","Bajo"),"")</f>
        <v/>
      </c>
      <c r="AT2697" s="22" t="str">
        <f aca="false">IF(AS2697&lt;&gt;"",AP2697&amp;" Potencial / "&amp;AS2697&amp;" Share","")</f>
        <v/>
      </c>
      <c r="AU2697" s="22" t="str">
        <f aca="false">IF(AH2697="","Sin dato",IF(AH2697-AO2697&gt;Resumen!$B$6,"Sobre-exhibido",IF(AO2697-AH2697&gt;Resumen!$B$6,"Sub-exhibido","En línea")))</f>
        <v>Sin dato</v>
      </c>
      <c r="AV2697" s="22" t="str">
        <f aca="false">IF(AT2697="","",IF(AT2697="Alto Potencial / Bajo Share",1,IF(AT2697="Alto Potencial / Alto Share",2,IF(AT2697="Bajo Potencial / Alto Share",3,4))))</f>
        <v/>
      </c>
      <c r="AW2697" s="22" t="str">
        <f aca="false">IF(Q2697="No","Sin competencia directa",IF(AV2697=1,"1 - Foco Conquista (Alto Pot / Bajo Share)",IF(AV2697=2,"2 - Foco Defensa (Alto Pot / Alto Share)",IF(AV2697=3,"3 - Monitoreo (Bajo Pot / Alto Share)","4 - Baja Prioridad (Bajo Pot / Bajo Share)"))))</f>
        <v>Sin competencia directa</v>
      </c>
      <c r="AX2697" s="12" t="str">
        <f aca="false">IF(OR(IFERROR(AND(W2697&lt;&gt;"",Y2697&lt;&gt;"",Y2697-W2697&gt;Resumen!$B$8),FALSE()),IFERROR(AND(X2697&lt;&gt;"",Y2697&lt;&gt;"",Y2697-X2697&gt;Resumen!$B$8),FALSE())),MAX(IF(IFERROR(AND(W2697&lt;&gt;"",Y2697&lt;&gt;"",Y2697-W2697&gt;Resumen!$B$8),FALSE()),Y2697-W2697,0),IF(IFERROR(AND(X2697&lt;&gt;"",Y2697&lt;&gt;"",Y2697-X2697&gt;Resumen!$B$8),FALSE()),Y2697-X2697,0)),"")</f>
        <v/>
      </c>
      <c r="AY2697" s="22" t="str">
        <f aca="false">IF(OR(IFERROR(AND(W2697&lt;&gt;"",Y2697&lt;&gt;"",Y2697-W2697&gt;Resumen!$B$8),FALSE()),IFERROR(AND(X2697&lt;&gt;"",Y2697&lt;&gt;"",Y2697-X2697&gt;Resumen!$B$8),FALSE())),TRIM("Lays tiene mayor markup que "&amp;IF(IFERROR(AND(W2697&lt;&gt;"",Y2697&lt;&gt;"",Y2697-W2697&gt;Resumen!$B$8),FALSE()),"Quento ","")&amp;IF(IFERROR(AND(X2697&lt;&gt;"",Y2697&lt;&gt;"",Y2697-X2697&gt;Resumen!$B$8),FALSE()),"Julicroc ","")&amp;"en este PDV"),"")</f>
        <v/>
      </c>
      <c r="AZ2697" s="22" t="str">
        <f aca="false">IF(COUNTIF('Plan Pehuamar - Lista'!$A$2:$A$167,A2697)&gt;0,"Sí","No")</f>
        <v>No</v>
      </c>
      <c r="BA2697" s="22" t="str">
        <f aca="false">IF(COUNTIF('Plan Combo 9+1'!$A$2:$A$226,A2697)&gt;0,"Sí","No")</f>
        <v>No</v>
      </c>
      <c r="BB2697" s="22" t="str">
        <f aca="false">IF(AH2697="","No",IF(BA2697="Sí",IF((AO2697-AH2697)&gt;Resumen!$B$6,"Sí","No"),IF((AO2697-AH2697)&gt;=Resumen!$B$132,"Sí","No")))</f>
        <v>No</v>
      </c>
      <c r="BC2697" s="22" t="str">
        <f aca="false">IF(AND(N2697="Sí",AL2697="Sí",AI2697=0),"Sí","No")</f>
        <v>No</v>
      </c>
      <c r="BD2697" s="22" t="str">
        <f aca="false">IF(COUNTIF('Plan 9+1 (con Pehuamar)'!$A$2:$A$227,A2697)&gt;0,"Sí","No")</f>
        <v>No</v>
      </c>
    </row>
    <row r="2698" customFormat="false" ht="15" hidden="false" customHeight="true" outlineLevel="0" collapsed="false">
      <c r="A2698" s="6" t="n">
        <v>206308</v>
      </c>
      <c r="B2698" s="6" t="n">
        <v>17</v>
      </c>
      <c r="C2698" s="6" t="n">
        <v>1701</v>
      </c>
      <c r="D2698" s="6" t="s">
        <v>194</v>
      </c>
      <c r="E2698" s="6" t="s">
        <v>2844</v>
      </c>
      <c r="F2698" s="6" t="s">
        <v>196</v>
      </c>
      <c r="G2698" s="6" t="s">
        <v>130</v>
      </c>
      <c r="H2698" s="6" t="s">
        <v>1715</v>
      </c>
      <c r="I2698" s="27" t="n">
        <v>0</v>
      </c>
      <c r="J2698" s="27" t="n">
        <v>0</v>
      </c>
      <c r="K2698" s="27" t="n">
        <v>1.5</v>
      </c>
      <c r="L2698" s="28" t="n">
        <f aca="false">I2698+J2698</f>
        <v>0</v>
      </c>
      <c r="M2698" s="28" t="n">
        <f aca="false">L2698+K2698</f>
        <v>1.5</v>
      </c>
      <c r="N2698" s="22" t="str">
        <f aca="false">IF(I2698&gt;0,"Sí","No")</f>
        <v>No</v>
      </c>
      <c r="O2698" s="22" t="str">
        <f aca="false">IF(J2698&gt;0,"Sí","No")</f>
        <v>No</v>
      </c>
      <c r="P2698" s="22" t="str">
        <f aca="false">IF(K2698&gt;0,"Sí","No")</f>
        <v>Sí</v>
      </c>
      <c r="Q2698" s="22" t="str">
        <f aca="false">IF(OR(I2698&gt;0,J2698&gt;0),"Sí","No")</f>
        <v>No</v>
      </c>
      <c r="R2698" s="27"/>
      <c r="S2698" s="27"/>
      <c r="T2698" s="27"/>
      <c r="U2698" s="27"/>
      <c r="V2698" s="27"/>
      <c r="W2698" s="12" t="str">
        <f aca="false">IF(AND(I2698&gt;0,R2698&gt;0),(S2698-R2698)/R2698,"")</f>
        <v/>
      </c>
      <c r="X2698" s="12" t="str">
        <f aca="false">IF(AND(J2698&gt;0,T2698&gt;0),(U2698-T2698)/T2698,"")</f>
        <v/>
      </c>
      <c r="Y2698" s="12" t="str">
        <f aca="false">IF(AND(K2698&gt;0,V2698&gt;0),(V2698-Resumen!$B$7)/Resumen!$B$7,"")</f>
        <v/>
      </c>
      <c r="Z2698" s="28" t="str">
        <f aca="false">IF(AND(K2698&gt;0,I2698&gt;0,V2698&gt;0,S2698&gt;0),V2698-S2698,"")</f>
        <v/>
      </c>
      <c r="AA2698" s="12" t="str">
        <f aca="false">IF(Z2698&lt;&gt;"",Z2698/S2698,"")</f>
        <v/>
      </c>
      <c r="AB2698" s="28" t="str">
        <f aca="false">IF(AND(K2698&gt;0,J2698&gt;0,V2698&gt;0,U2698&gt;0),V2698-U2698,"")</f>
        <v/>
      </c>
      <c r="AC2698" s="12" t="str">
        <f aca="false">IF(AB2698&lt;&gt;"",AB2698/U2698,"")</f>
        <v/>
      </c>
      <c r="AD2698" s="27" t="n">
        <v>0</v>
      </c>
      <c r="AE2698" s="27" t="n">
        <v>0</v>
      </c>
      <c r="AF2698" s="27" t="n">
        <v>0</v>
      </c>
      <c r="AG2698" s="28" t="n">
        <f aca="false">AD2698+AE2698+AF2698</f>
        <v>0</v>
      </c>
      <c r="AH2698" s="12" t="str">
        <f aca="false">IF(AG2698&gt;0,AD2698/AG2698,"")</f>
        <v/>
      </c>
      <c r="AI2698" s="27" t="n">
        <v>0</v>
      </c>
      <c r="AJ2698" s="27" t="n">
        <v>0</v>
      </c>
      <c r="AK2698" s="27" t="n">
        <v>0</v>
      </c>
      <c r="AL2698" s="22" t="str">
        <f aca="false">IF(OR(AJ2698&gt;0,AK2698&gt;0),"Sí","No")</f>
        <v>No</v>
      </c>
      <c r="AM2698" s="6"/>
      <c r="AN2698" s="6"/>
      <c r="AO2698" s="12" t="n">
        <f aca="false">IF(M2698&gt;0,K2698/M2698,"")</f>
        <v>1</v>
      </c>
      <c r="AP2698" s="22" t="str">
        <f aca="false">IF(M2698&gt;=Resumen!$B$5,"Alto","Bajo")</f>
        <v>Bajo</v>
      </c>
      <c r="AQ2698" s="22" t="str">
        <f aca="false">IF(AO2698&gt;=Resumen!$B$28,"Alto","Bajo")</f>
        <v>Alto</v>
      </c>
      <c r="AR2698" s="22" t="str">
        <f aca="false">AP2698&amp;" Potencial / "&amp;AQ2698&amp;" Share"</f>
        <v>Bajo Potencial / Alto Share</v>
      </c>
      <c r="AS2698" s="22" t="str">
        <f aca="false">IF(Q2698="Sí",IF(AO2698&gt;=Resumen!$B$29,"Alto","Bajo"),"")</f>
        <v/>
      </c>
      <c r="AT2698" s="22" t="str">
        <f aca="false">IF(AS2698&lt;&gt;"",AP2698&amp;" Potencial / "&amp;AS2698&amp;" Share","")</f>
        <v/>
      </c>
      <c r="AU2698" s="22" t="str">
        <f aca="false">IF(AH2698="","Sin dato",IF(AH2698-AO2698&gt;Resumen!$B$6,"Sobre-exhibido",IF(AO2698-AH2698&gt;Resumen!$B$6,"Sub-exhibido","En línea")))</f>
        <v>Sin dato</v>
      </c>
      <c r="AV2698" s="22" t="str">
        <f aca="false">IF(AT2698="","",IF(AT2698="Alto Potencial / Bajo Share",1,IF(AT2698="Alto Potencial / Alto Share",2,IF(AT2698="Bajo Potencial / Alto Share",3,4))))</f>
        <v/>
      </c>
      <c r="AW2698" s="22" t="str">
        <f aca="false">IF(Q2698="No","Sin competencia directa",IF(AV2698=1,"1 - Foco Conquista (Alto Pot / Bajo Share)",IF(AV2698=2,"2 - Foco Defensa (Alto Pot / Alto Share)",IF(AV2698=3,"3 - Monitoreo (Bajo Pot / Alto Share)","4 - Baja Prioridad (Bajo Pot / Bajo Share)"))))</f>
        <v>Sin competencia directa</v>
      </c>
      <c r="AX2698" s="12" t="str">
        <f aca="false">IF(OR(IFERROR(AND(W2698&lt;&gt;"",Y2698&lt;&gt;"",Y2698-W2698&gt;Resumen!$B$8),FALSE()),IFERROR(AND(X2698&lt;&gt;"",Y2698&lt;&gt;"",Y2698-X2698&gt;Resumen!$B$8),FALSE())),MAX(IF(IFERROR(AND(W2698&lt;&gt;"",Y2698&lt;&gt;"",Y2698-W2698&gt;Resumen!$B$8),FALSE()),Y2698-W2698,0),IF(IFERROR(AND(X2698&lt;&gt;"",Y2698&lt;&gt;"",Y2698-X2698&gt;Resumen!$B$8),FALSE()),Y2698-X2698,0)),"")</f>
        <v/>
      </c>
      <c r="AY2698" s="22" t="str">
        <f aca="false">IF(OR(IFERROR(AND(W2698&lt;&gt;"",Y2698&lt;&gt;"",Y2698-W2698&gt;Resumen!$B$8),FALSE()),IFERROR(AND(X2698&lt;&gt;"",Y2698&lt;&gt;"",Y2698-X2698&gt;Resumen!$B$8),FALSE())),TRIM("Lays tiene mayor markup que "&amp;IF(IFERROR(AND(W2698&lt;&gt;"",Y2698&lt;&gt;"",Y2698-W2698&gt;Resumen!$B$8),FALSE()),"Quento ","")&amp;IF(IFERROR(AND(X2698&lt;&gt;"",Y2698&lt;&gt;"",Y2698-X2698&gt;Resumen!$B$8),FALSE()),"Julicroc ","")&amp;"en este PDV"),"")</f>
        <v/>
      </c>
      <c r="AZ2698" s="22" t="str">
        <f aca="false">IF(COUNTIF('Plan Pehuamar - Lista'!$A$2:$A$167,A2698)&gt;0,"Sí","No")</f>
        <v>No</v>
      </c>
      <c r="BA2698" s="22" t="str">
        <f aca="false">IF(COUNTIF('Plan Combo 9+1'!$A$2:$A$226,A2698)&gt;0,"Sí","No")</f>
        <v>No</v>
      </c>
      <c r="BB2698" s="22" t="str">
        <f aca="false">IF(AH2698="","No",IF(BA2698="Sí",IF((AO2698-AH2698)&gt;Resumen!$B$6,"Sí","No"),IF((AO2698-AH2698)&gt;=Resumen!$B$132,"Sí","No")))</f>
        <v>No</v>
      </c>
      <c r="BC2698" s="22" t="str">
        <f aca="false">IF(AND(N2698="Sí",AL2698="Sí",AI2698=0),"Sí","No")</f>
        <v>No</v>
      </c>
      <c r="BD2698" s="22" t="str">
        <f aca="false">IF(COUNTIF('Plan 9+1 (con Pehuamar)'!$A$2:$A$227,A2698)&gt;0,"Sí","No")</f>
        <v>No</v>
      </c>
    </row>
    <row r="2699" customFormat="false" ht="15" hidden="false" customHeight="true" outlineLevel="0" collapsed="false">
      <c r="A2699" s="6" t="n">
        <v>206310</v>
      </c>
      <c r="B2699" s="6" t="n">
        <v>17</v>
      </c>
      <c r="C2699" s="6" t="n">
        <v>1701</v>
      </c>
      <c r="D2699" s="6" t="s">
        <v>194</v>
      </c>
      <c r="E2699" s="6" t="s">
        <v>2845</v>
      </c>
      <c r="F2699" s="6" t="s">
        <v>196</v>
      </c>
      <c r="G2699" s="6" t="s">
        <v>130</v>
      </c>
      <c r="H2699" s="6" t="s">
        <v>1715</v>
      </c>
      <c r="I2699" s="27" t="n">
        <v>10</v>
      </c>
      <c r="J2699" s="27" t="n">
        <v>40</v>
      </c>
      <c r="K2699" s="27" t="n">
        <v>25</v>
      </c>
      <c r="L2699" s="28" t="n">
        <f aca="false">I2699+J2699</f>
        <v>50</v>
      </c>
      <c r="M2699" s="28" t="n">
        <f aca="false">L2699+K2699</f>
        <v>75</v>
      </c>
      <c r="N2699" s="22" t="str">
        <f aca="false">IF(I2699&gt;0,"Sí","No")</f>
        <v>Sí</v>
      </c>
      <c r="O2699" s="22" t="str">
        <f aca="false">IF(J2699&gt;0,"Sí","No")</f>
        <v>Sí</v>
      </c>
      <c r="P2699" s="22" t="str">
        <f aca="false">IF(K2699&gt;0,"Sí","No")</f>
        <v>Sí</v>
      </c>
      <c r="Q2699" s="22" t="str">
        <f aca="false">IF(OR(I2699&gt;0,J2699&gt;0),"Sí","No")</f>
        <v>Sí</v>
      </c>
      <c r="R2699" s="27" t="n">
        <v>1750</v>
      </c>
      <c r="S2699" s="27" t="n">
        <v>2500</v>
      </c>
      <c r="T2699" s="27" t="n">
        <v>980</v>
      </c>
      <c r="U2699" s="27" t="n">
        <v>1800</v>
      </c>
      <c r="V2699" s="27" t="n">
        <v>3700</v>
      </c>
      <c r="W2699" s="12" t="n">
        <f aca="false">IF(AND(I2699&gt;0,R2699&gt;0),(S2699-R2699)/R2699,"")</f>
        <v>0.428571428571429</v>
      </c>
      <c r="X2699" s="12" t="n">
        <f aca="false">IF(AND(J2699&gt;0,T2699&gt;0),(U2699-T2699)/T2699,"")</f>
        <v>0.836734693877551</v>
      </c>
      <c r="Y2699" s="12" t="n">
        <f aca="false">IF(AND(K2699&gt;0,V2699&gt;0),(V2699-Resumen!$B$7)/Resumen!$B$7,"")</f>
        <v>0.48</v>
      </c>
      <c r="Z2699" s="28" t="n">
        <f aca="false">IF(AND(K2699&gt;0,I2699&gt;0,V2699&gt;0,S2699&gt;0),V2699-S2699,"")</f>
        <v>1200</v>
      </c>
      <c r="AA2699" s="12" t="n">
        <f aca="false">IF(Z2699&lt;&gt;"",Z2699/S2699,"")</f>
        <v>0.48</v>
      </c>
      <c r="AB2699" s="28" t="n">
        <f aca="false">IF(AND(K2699&gt;0,J2699&gt;0,V2699&gt;0,U2699&gt;0),V2699-U2699,"")</f>
        <v>1900</v>
      </c>
      <c r="AC2699" s="12" t="n">
        <f aca="false">IF(AB2699&lt;&gt;"",AB2699/U2699,"")</f>
        <v>1.05555555555556</v>
      </c>
      <c r="AD2699" s="27" t="n">
        <v>0</v>
      </c>
      <c r="AE2699" s="27" t="n">
        <v>2</v>
      </c>
      <c r="AF2699" s="27" t="n">
        <v>20</v>
      </c>
      <c r="AG2699" s="28" t="n">
        <f aca="false">AD2699+AE2699+AF2699</f>
        <v>22</v>
      </c>
      <c r="AH2699" s="12" t="n">
        <f aca="false">IF(AG2699&gt;0,AD2699/AG2699,"")</f>
        <v>0</v>
      </c>
      <c r="AI2699" s="27" t="n">
        <v>0</v>
      </c>
      <c r="AJ2699" s="27" t="n">
        <v>0</v>
      </c>
      <c r="AK2699" s="27" t="n">
        <v>1</v>
      </c>
      <c r="AL2699" s="22" t="str">
        <f aca="false">IF(OR(AJ2699&gt;0,AK2699&gt;0),"Sí","No")</f>
        <v>Sí</v>
      </c>
      <c r="AM2699" s="6" t="s">
        <v>198</v>
      </c>
      <c r="AN2699" s="6" t="s">
        <v>198</v>
      </c>
      <c r="AO2699" s="12" t="n">
        <f aca="false">IF(M2699&gt;0,K2699/M2699,"")</f>
        <v>0.333333333333333</v>
      </c>
      <c r="AP2699" s="22" t="str">
        <f aca="false">IF(M2699&gt;=Resumen!$B$5,"Alto","Bajo")</f>
        <v>Alto</v>
      </c>
      <c r="AQ2699" s="22" t="str">
        <f aca="false">IF(AO2699&gt;=Resumen!$B$28,"Alto","Bajo")</f>
        <v>Bajo</v>
      </c>
      <c r="AR2699" s="22" t="str">
        <f aca="false">AP2699&amp;" Potencial / "&amp;AQ2699&amp;" Share"</f>
        <v>Alto Potencial / Bajo Share</v>
      </c>
      <c r="AS2699" s="22" t="str">
        <f aca="false">IF(Q2699="Sí",IF(AO2699&gt;=Resumen!$B$29,"Alto","Bajo"),"")</f>
        <v>Bajo</v>
      </c>
      <c r="AT2699" s="22" t="str">
        <f aca="false">IF(AS2699&lt;&gt;"",AP2699&amp;" Potencial / "&amp;AS2699&amp;" Share","")</f>
        <v>Alto Potencial / Bajo Share</v>
      </c>
      <c r="AU2699" s="22" t="str">
        <f aca="false">IF(AH2699="","Sin dato",IF(AH2699-AO2699&gt;Resumen!$B$6,"Sobre-exhibido",IF(AO2699-AH2699&gt;Resumen!$B$6,"Sub-exhibido","En línea")))</f>
        <v>Sub-exhibido</v>
      </c>
      <c r="AV2699" s="22" t="n">
        <f aca="false">IF(AT2699="","",IF(AT2699="Alto Potencial / Bajo Share",1,IF(AT2699="Alto Potencial / Alto Share",2,IF(AT2699="Bajo Potencial / Alto Share",3,4))))</f>
        <v>1</v>
      </c>
      <c r="AW2699" s="22" t="str">
        <f aca="false">IF(Q2699="No","Sin competencia directa",IF(AV2699=1,"1 - Foco Conquista (Alto Pot / Bajo Share)",IF(AV2699=2,"2 - Foco Defensa (Alto Pot / Alto Share)",IF(AV2699=3,"3 - Monitoreo (Bajo Pot / Alto Share)","4 - Baja Prioridad (Bajo Pot / Bajo Share)"))))</f>
        <v>1 - Foco Conquista (Alto Pot / Bajo Share)</v>
      </c>
      <c r="AX2699" s="12" t="n">
        <f aca="false">IF(OR(IFERROR(AND(W2699&lt;&gt;"",Y2699&lt;&gt;"",Y2699-W2699&gt;Resumen!$B$8),FALSE()),IFERROR(AND(X2699&lt;&gt;"",Y2699&lt;&gt;"",Y2699-X2699&gt;Resumen!$B$8),FALSE())),MAX(IF(IFERROR(AND(W2699&lt;&gt;"",Y2699&lt;&gt;"",Y2699-W2699&gt;Resumen!$B$8),FALSE()),Y2699-W2699,0),IF(IFERROR(AND(X2699&lt;&gt;"",Y2699&lt;&gt;"",Y2699-X2699&gt;Resumen!$B$8),FALSE()),Y2699-X2699,0)),"")</f>
        <v>0.0514285714285714</v>
      </c>
      <c r="AY2699" s="22" t="str">
        <f aca="false">IF(OR(IFERROR(AND(W2699&lt;&gt;"",Y2699&lt;&gt;"",Y2699-W2699&gt;Resumen!$B$8),FALSE()),IFERROR(AND(X2699&lt;&gt;"",Y2699&lt;&gt;"",Y2699-X2699&gt;Resumen!$B$8),FALSE())),TRIM("Lays tiene mayor markup que "&amp;IF(IFERROR(AND(W2699&lt;&gt;"",Y2699&lt;&gt;"",Y2699-W2699&gt;Resumen!$B$8),FALSE()),"Quento ","")&amp;IF(IFERROR(AND(X2699&lt;&gt;"",Y2699&lt;&gt;"",Y2699-X2699&gt;Resumen!$B$8),FALSE()),"Julicroc ","")&amp;"en este PDV"),"")</f>
        <v>Lays tiene mayor markup que Quento en este PDV</v>
      </c>
      <c r="AZ2699" s="22" t="str">
        <f aca="false">IF(COUNTIF('Plan Pehuamar - Lista'!$A$2:$A$167,A2699)&gt;0,"Sí","No")</f>
        <v>No</v>
      </c>
      <c r="BA2699" s="22" t="str">
        <f aca="false">IF(COUNTIF('Plan Combo 9+1'!$A$2:$A$226,A2699)&gt;0,"Sí","No")</f>
        <v>No</v>
      </c>
      <c r="BB2699" s="22" t="str">
        <f aca="false">IF(AH2699="","No",IF(BA2699="Sí",IF((AO2699-AH2699)&gt;Resumen!$B$6,"Sí","No"),IF((AO2699-AH2699)&gt;=Resumen!$B$132,"Sí","No")))</f>
        <v>Sí</v>
      </c>
      <c r="BC2699" s="22" t="str">
        <f aca="false">IF(AND(N2699="Sí",AL2699="Sí",AI2699=0),"Sí","No")</f>
        <v>Sí</v>
      </c>
      <c r="BD2699" s="22" t="str">
        <f aca="false">IF(COUNTIF('Plan 9+1 (con Pehuamar)'!$A$2:$A$227,A2699)&gt;0,"Sí","No")</f>
        <v>No</v>
      </c>
    </row>
    <row r="2700" customFormat="false" ht="15" hidden="false" customHeight="true" outlineLevel="0" collapsed="false">
      <c r="A2700" s="6" t="n">
        <v>206324</v>
      </c>
      <c r="B2700" s="6" t="n">
        <v>17</v>
      </c>
      <c r="C2700" s="6" t="n">
        <v>1701</v>
      </c>
      <c r="D2700" s="6" t="s">
        <v>194</v>
      </c>
      <c r="E2700" s="6" t="s">
        <v>2846</v>
      </c>
      <c r="F2700" s="6" t="s">
        <v>2515</v>
      </c>
      <c r="G2700" s="6" t="s">
        <v>130</v>
      </c>
      <c r="H2700" s="6" t="s">
        <v>1715</v>
      </c>
      <c r="I2700" s="27" t="n">
        <v>0</v>
      </c>
      <c r="J2700" s="27" t="n">
        <v>0</v>
      </c>
      <c r="K2700" s="27" t="n">
        <v>0.3</v>
      </c>
      <c r="L2700" s="28" t="n">
        <f aca="false">I2700+J2700</f>
        <v>0</v>
      </c>
      <c r="M2700" s="28" t="n">
        <f aca="false">L2700+K2700</f>
        <v>0.3</v>
      </c>
      <c r="N2700" s="22" t="str">
        <f aca="false">IF(I2700&gt;0,"Sí","No")</f>
        <v>No</v>
      </c>
      <c r="O2700" s="22" t="str">
        <f aca="false">IF(J2700&gt;0,"Sí","No")</f>
        <v>No</v>
      </c>
      <c r="P2700" s="22" t="str">
        <f aca="false">IF(K2700&gt;0,"Sí","No")</f>
        <v>Sí</v>
      </c>
      <c r="Q2700" s="22" t="str">
        <f aca="false">IF(OR(I2700&gt;0,J2700&gt;0),"Sí","No")</f>
        <v>No</v>
      </c>
      <c r="R2700" s="27"/>
      <c r="S2700" s="27"/>
      <c r="T2700" s="27"/>
      <c r="U2700" s="27"/>
      <c r="V2700" s="27"/>
      <c r="W2700" s="12" t="str">
        <f aca="false">IF(AND(I2700&gt;0,R2700&gt;0),(S2700-R2700)/R2700,"")</f>
        <v/>
      </c>
      <c r="X2700" s="12" t="str">
        <f aca="false">IF(AND(J2700&gt;0,T2700&gt;0),(U2700-T2700)/T2700,"")</f>
        <v/>
      </c>
      <c r="Y2700" s="12" t="str">
        <f aca="false">IF(AND(K2700&gt;0,V2700&gt;0),(V2700-Resumen!$B$7)/Resumen!$B$7,"")</f>
        <v/>
      </c>
      <c r="Z2700" s="28" t="str">
        <f aca="false">IF(AND(K2700&gt;0,I2700&gt;0,V2700&gt;0,S2700&gt;0),V2700-S2700,"")</f>
        <v/>
      </c>
      <c r="AA2700" s="12" t="str">
        <f aca="false">IF(Z2700&lt;&gt;"",Z2700/S2700,"")</f>
        <v/>
      </c>
      <c r="AB2700" s="28" t="str">
        <f aca="false">IF(AND(K2700&gt;0,J2700&gt;0,V2700&gt;0,U2700&gt;0),V2700-U2700,"")</f>
        <v/>
      </c>
      <c r="AC2700" s="12" t="str">
        <f aca="false">IF(AB2700&lt;&gt;"",AB2700/U2700,"")</f>
        <v/>
      </c>
      <c r="AD2700" s="27" t="n">
        <v>0</v>
      </c>
      <c r="AE2700" s="27" t="n">
        <v>0</v>
      </c>
      <c r="AF2700" s="27" t="n">
        <v>0</v>
      </c>
      <c r="AG2700" s="28" t="n">
        <f aca="false">AD2700+AE2700+AF2700</f>
        <v>0</v>
      </c>
      <c r="AH2700" s="12" t="str">
        <f aca="false">IF(AG2700&gt;0,AD2700/AG2700,"")</f>
        <v/>
      </c>
      <c r="AI2700" s="27" t="n">
        <v>0</v>
      </c>
      <c r="AJ2700" s="27" t="n">
        <v>0</v>
      </c>
      <c r="AK2700" s="27" t="n">
        <v>0</v>
      </c>
      <c r="AL2700" s="22" t="str">
        <f aca="false">IF(OR(AJ2700&gt;0,AK2700&gt;0),"Sí","No")</f>
        <v>No</v>
      </c>
      <c r="AM2700" s="6"/>
      <c r="AN2700" s="6"/>
      <c r="AO2700" s="12" t="n">
        <f aca="false">IF(M2700&gt;0,K2700/M2700,"")</f>
        <v>1</v>
      </c>
      <c r="AP2700" s="22" t="str">
        <f aca="false">IF(M2700&gt;=Resumen!$B$5,"Alto","Bajo")</f>
        <v>Bajo</v>
      </c>
      <c r="AQ2700" s="22" t="str">
        <f aca="false">IF(AO2700&gt;=Resumen!$B$28,"Alto","Bajo")</f>
        <v>Alto</v>
      </c>
      <c r="AR2700" s="22" t="str">
        <f aca="false">AP2700&amp;" Potencial / "&amp;AQ2700&amp;" Share"</f>
        <v>Bajo Potencial / Alto Share</v>
      </c>
      <c r="AS2700" s="22" t="str">
        <f aca="false">IF(Q2700="Sí",IF(AO2700&gt;=Resumen!$B$29,"Alto","Bajo"),"")</f>
        <v/>
      </c>
      <c r="AT2700" s="22" t="str">
        <f aca="false">IF(AS2700&lt;&gt;"",AP2700&amp;" Potencial / "&amp;AS2700&amp;" Share","")</f>
        <v/>
      </c>
      <c r="AU2700" s="22" t="str">
        <f aca="false">IF(AH2700="","Sin dato",IF(AH2700-AO2700&gt;Resumen!$B$6,"Sobre-exhibido",IF(AO2700-AH2700&gt;Resumen!$B$6,"Sub-exhibido","En línea")))</f>
        <v>Sin dato</v>
      </c>
      <c r="AV2700" s="22" t="str">
        <f aca="false">IF(AT2700="","",IF(AT2700="Alto Potencial / Bajo Share",1,IF(AT2700="Alto Potencial / Alto Share",2,IF(AT2700="Bajo Potencial / Alto Share",3,4))))</f>
        <v/>
      </c>
      <c r="AW2700" s="22" t="str">
        <f aca="false">IF(Q2700="No","Sin competencia directa",IF(AV2700=1,"1 - Foco Conquista (Alto Pot / Bajo Share)",IF(AV2700=2,"2 - Foco Defensa (Alto Pot / Alto Share)",IF(AV2700=3,"3 - Monitoreo (Bajo Pot / Alto Share)","4 - Baja Prioridad (Bajo Pot / Bajo Share)"))))</f>
        <v>Sin competencia directa</v>
      </c>
      <c r="AX2700" s="12" t="str">
        <f aca="false">IF(OR(IFERROR(AND(W2700&lt;&gt;"",Y2700&lt;&gt;"",Y2700-W2700&gt;Resumen!$B$8),FALSE()),IFERROR(AND(X2700&lt;&gt;"",Y2700&lt;&gt;"",Y2700-X2700&gt;Resumen!$B$8),FALSE())),MAX(IF(IFERROR(AND(W2700&lt;&gt;"",Y2700&lt;&gt;"",Y2700-W2700&gt;Resumen!$B$8),FALSE()),Y2700-W2700,0),IF(IFERROR(AND(X2700&lt;&gt;"",Y2700&lt;&gt;"",Y2700-X2700&gt;Resumen!$B$8),FALSE()),Y2700-X2700,0)),"")</f>
        <v/>
      </c>
      <c r="AY2700" s="22" t="str">
        <f aca="false">IF(OR(IFERROR(AND(W2700&lt;&gt;"",Y2700&lt;&gt;"",Y2700-W2700&gt;Resumen!$B$8),FALSE()),IFERROR(AND(X2700&lt;&gt;"",Y2700&lt;&gt;"",Y2700-X2700&gt;Resumen!$B$8),FALSE())),TRIM("Lays tiene mayor markup que "&amp;IF(IFERROR(AND(W2700&lt;&gt;"",Y2700&lt;&gt;"",Y2700-W2700&gt;Resumen!$B$8),FALSE()),"Quento ","")&amp;IF(IFERROR(AND(X2700&lt;&gt;"",Y2700&lt;&gt;"",Y2700-X2700&gt;Resumen!$B$8),FALSE()),"Julicroc ","")&amp;"en este PDV"),"")</f>
        <v/>
      </c>
      <c r="AZ2700" s="22" t="str">
        <f aca="false">IF(COUNTIF('Plan Pehuamar - Lista'!$A$2:$A$167,A2700)&gt;0,"Sí","No")</f>
        <v>No</v>
      </c>
      <c r="BA2700" s="22" t="str">
        <f aca="false">IF(COUNTIF('Plan Combo 9+1'!$A$2:$A$226,A2700)&gt;0,"Sí","No")</f>
        <v>No</v>
      </c>
      <c r="BB2700" s="22" t="str">
        <f aca="false">IF(AH2700="","No",IF(BA2700="Sí",IF((AO2700-AH2700)&gt;Resumen!$B$6,"Sí","No"),IF((AO2700-AH2700)&gt;=Resumen!$B$132,"Sí","No")))</f>
        <v>No</v>
      </c>
      <c r="BC2700" s="22" t="str">
        <f aca="false">IF(AND(N2700="Sí",AL2700="Sí",AI2700=0),"Sí","No")</f>
        <v>No</v>
      </c>
      <c r="BD2700" s="22" t="str">
        <f aca="false">IF(COUNTIF('Plan 9+1 (con Pehuamar)'!$A$2:$A$227,A2700)&gt;0,"Sí","No")</f>
        <v>No</v>
      </c>
    </row>
    <row r="2701" customFormat="false" ht="15" hidden="false" customHeight="true" outlineLevel="0" collapsed="false">
      <c r="A2701" s="6" t="n">
        <v>206330</v>
      </c>
      <c r="B2701" s="6" t="n">
        <v>17</v>
      </c>
      <c r="C2701" s="6" t="n">
        <v>1701</v>
      </c>
      <c r="D2701" s="6" t="s">
        <v>194</v>
      </c>
      <c r="E2701" s="6" t="s">
        <v>2847</v>
      </c>
      <c r="F2701" s="6" t="s">
        <v>201</v>
      </c>
      <c r="G2701" s="6" t="s">
        <v>130</v>
      </c>
      <c r="H2701" s="6" t="s">
        <v>1715</v>
      </c>
      <c r="I2701" s="27" t="n">
        <v>10</v>
      </c>
      <c r="J2701" s="27" t="n">
        <v>20</v>
      </c>
      <c r="K2701" s="27" t="n">
        <v>15</v>
      </c>
      <c r="L2701" s="28" t="n">
        <f aca="false">I2701+J2701</f>
        <v>30</v>
      </c>
      <c r="M2701" s="28" t="n">
        <f aca="false">L2701+K2701</f>
        <v>45</v>
      </c>
      <c r="N2701" s="22" t="str">
        <f aca="false">IF(I2701&gt;0,"Sí","No")</f>
        <v>Sí</v>
      </c>
      <c r="O2701" s="22" t="str">
        <f aca="false">IF(J2701&gt;0,"Sí","No")</f>
        <v>Sí</v>
      </c>
      <c r="P2701" s="22" t="str">
        <f aca="false">IF(K2701&gt;0,"Sí","No")</f>
        <v>Sí</v>
      </c>
      <c r="Q2701" s="22" t="str">
        <f aca="false">IF(OR(I2701&gt;0,J2701&gt;0),"Sí","No")</f>
        <v>Sí</v>
      </c>
      <c r="R2701" s="27" t="n">
        <v>1750</v>
      </c>
      <c r="S2701" s="27" t="n">
        <v>2500</v>
      </c>
      <c r="T2701" s="27" t="n">
        <v>980</v>
      </c>
      <c r="U2701" s="27" t="n">
        <v>1600</v>
      </c>
      <c r="V2701" s="27" t="n">
        <v>3700</v>
      </c>
      <c r="W2701" s="12" t="n">
        <f aca="false">IF(AND(I2701&gt;0,R2701&gt;0),(S2701-R2701)/R2701,"")</f>
        <v>0.428571428571429</v>
      </c>
      <c r="X2701" s="12" t="n">
        <f aca="false">IF(AND(J2701&gt;0,T2701&gt;0),(U2701-T2701)/T2701,"")</f>
        <v>0.63265306122449</v>
      </c>
      <c r="Y2701" s="12" t="n">
        <f aca="false">IF(AND(K2701&gt;0,V2701&gt;0),(V2701-Resumen!$B$7)/Resumen!$B$7,"")</f>
        <v>0.48</v>
      </c>
      <c r="Z2701" s="28" t="n">
        <f aca="false">IF(AND(K2701&gt;0,I2701&gt;0,V2701&gt;0,S2701&gt;0),V2701-S2701,"")</f>
        <v>1200</v>
      </c>
      <c r="AA2701" s="12" t="n">
        <f aca="false">IF(Z2701&lt;&gt;"",Z2701/S2701,"")</f>
        <v>0.48</v>
      </c>
      <c r="AB2701" s="28" t="n">
        <f aca="false">IF(AND(K2701&gt;0,J2701&gt;0,V2701&gt;0,U2701&gt;0),V2701-U2701,"")</f>
        <v>2100</v>
      </c>
      <c r="AC2701" s="12" t="n">
        <f aca="false">IF(AB2701&lt;&gt;"",AB2701/U2701,"")</f>
        <v>1.3125</v>
      </c>
      <c r="AD2701" s="27" t="n">
        <v>3</v>
      </c>
      <c r="AE2701" s="27" t="n">
        <v>2</v>
      </c>
      <c r="AF2701" s="27" t="n">
        <v>5</v>
      </c>
      <c r="AG2701" s="28" t="n">
        <f aca="false">AD2701+AE2701+AF2701</f>
        <v>10</v>
      </c>
      <c r="AH2701" s="12" t="n">
        <f aca="false">IF(AG2701&gt;0,AD2701/AG2701,"")</f>
        <v>0.3</v>
      </c>
      <c r="AI2701" s="27" t="n">
        <v>0</v>
      </c>
      <c r="AJ2701" s="27" t="n">
        <v>0</v>
      </c>
      <c r="AK2701" s="27" t="n">
        <v>0</v>
      </c>
      <c r="AL2701" s="22" t="str">
        <f aca="false">IF(OR(AJ2701&gt;0,AK2701&gt;0),"Sí","No")</f>
        <v>No</v>
      </c>
      <c r="AM2701" s="6" t="s">
        <v>198</v>
      </c>
      <c r="AN2701" s="6" t="s">
        <v>198</v>
      </c>
      <c r="AO2701" s="12" t="n">
        <f aca="false">IF(M2701&gt;0,K2701/M2701,"")</f>
        <v>0.333333333333333</v>
      </c>
      <c r="AP2701" s="22" t="str">
        <f aca="false">IF(M2701&gt;=Resumen!$B$5,"Alto","Bajo")</f>
        <v>Alto</v>
      </c>
      <c r="AQ2701" s="22" t="str">
        <f aca="false">IF(AO2701&gt;=Resumen!$B$28,"Alto","Bajo")</f>
        <v>Bajo</v>
      </c>
      <c r="AR2701" s="22" t="str">
        <f aca="false">AP2701&amp;" Potencial / "&amp;AQ2701&amp;" Share"</f>
        <v>Alto Potencial / Bajo Share</v>
      </c>
      <c r="AS2701" s="22" t="str">
        <f aca="false">IF(Q2701="Sí",IF(AO2701&gt;=Resumen!$B$29,"Alto","Bajo"),"")</f>
        <v>Bajo</v>
      </c>
      <c r="AT2701" s="22" t="str">
        <f aca="false">IF(AS2701&lt;&gt;"",AP2701&amp;" Potencial / "&amp;AS2701&amp;" Share","")</f>
        <v>Alto Potencial / Bajo Share</v>
      </c>
      <c r="AU2701" s="22" t="str">
        <f aca="false">IF(AH2701="","Sin dato",IF(AH2701-AO2701&gt;Resumen!$B$6,"Sobre-exhibido",IF(AO2701-AH2701&gt;Resumen!$B$6,"Sub-exhibido","En línea")))</f>
        <v>En línea</v>
      </c>
      <c r="AV2701" s="22" t="n">
        <f aca="false">IF(AT2701="","",IF(AT2701="Alto Potencial / Bajo Share",1,IF(AT2701="Alto Potencial / Alto Share",2,IF(AT2701="Bajo Potencial / Alto Share",3,4))))</f>
        <v>1</v>
      </c>
      <c r="AW2701" s="22" t="str">
        <f aca="false">IF(Q2701="No","Sin competencia directa",IF(AV2701=1,"1 - Foco Conquista (Alto Pot / Bajo Share)",IF(AV2701=2,"2 - Foco Defensa (Alto Pot / Alto Share)",IF(AV2701=3,"3 - Monitoreo (Bajo Pot / Alto Share)","4 - Baja Prioridad (Bajo Pot / Bajo Share)"))))</f>
        <v>1 - Foco Conquista (Alto Pot / Bajo Share)</v>
      </c>
      <c r="AX2701" s="12" t="n">
        <f aca="false">IF(OR(IFERROR(AND(W2701&lt;&gt;"",Y2701&lt;&gt;"",Y2701-W2701&gt;Resumen!$B$8),FALSE()),IFERROR(AND(X2701&lt;&gt;"",Y2701&lt;&gt;"",Y2701-X2701&gt;Resumen!$B$8),FALSE())),MAX(IF(IFERROR(AND(W2701&lt;&gt;"",Y2701&lt;&gt;"",Y2701-W2701&gt;Resumen!$B$8),FALSE()),Y2701-W2701,0),IF(IFERROR(AND(X2701&lt;&gt;"",Y2701&lt;&gt;"",Y2701-X2701&gt;Resumen!$B$8),FALSE()),Y2701-X2701,0)),"")</f>
        <v>0.0514285714285714</v>
      </c>
      <c r="AY2701" s="22" t="str">
        <f aca="false">IF(OR(IFERROR(AND(W2701&lt;&gt;"",Y2701&lt;&gt;"",Y2701-W2701&gt;Resumen!$B$8),FALSE()),IFERROR(AND(X2701&lt;&gt;"",Y2701&lt;&gt;"",Y2701-X2701&gt;Resumen!$B$8),FALSE())),TRIM("Lays tiene mayor markup que "&amp;IF(IFERROR(AND(W2701&lt;&gt;"",Y2701&lt;&gt;"",Y2701-W2701&gt;Resumen!$B$8),FALSE()),"Quento ","")&amp;IF(IFERROR(AND(X2701&lt;&gt;"",Y2701&lt;&gt;"",Y2701-X2701&gt;Resumen!$B$8),FALSE()),"Julicroc ","")&amp;"en este PDV"),"")</f>
        <v>Lays tiene mayor markup que Quento en este PDV</v>
      </c>
      <c r="AZ2701" s="22" t="str">
        <f aca="false">IF(COUNTIF('Plan Pehuamar - Lista'!$A$2:$A$167,A2701)&gt;0,"Sí","No")</f>
        <v>No</v>
      </c>
      <c r="BA2701" s="22" t="str">
        <f aca="false">IF(COUNTIF('Plan Combo 9+1'!$A$2:$A$226,A2701)&gt;0,"Sí","No")</f>
        <v>No</v>
      </c>
      <c r="BB2701" s="22" t="str">
        <f aca="false">IF(AH2701="","No",IF(BA2701="Sí",IF((AO2701-AH2701)&gt;Resumen!$B$6,"Sí","No"),IF((AO2701-AH2701)&gt;=Resumen!$B$132,"Sí","No")))</f>
        <v>No</v>
      </c>
      <c r="BC2701" s="22" t="str">
        <f aca="false">IF(AND(N2701="Sí",AL2701="Sí",AI2701=0),"Sí","No")</f>
        <v>No</v>
      </c>
      <c r="BD2701" s="22" t="str">
        <f aca="false">IF(COUNTIF('Plan 9+1 (con Pehuamar)'!$A$2:$A$227,A2701)&gt;0,"Sí","No")</f>
        <v>No</v>
      </c>
    </row>
    <row r="2702" customFormat="false" ht="15" hidden="false" customHeight="true" outlineLevel="0" collapsed="false">
      <c r="A2702" s="6" t="n">
        <v>206335</v>
      </c>
      <c r="B2702" s="6" t="n">
        <v>17</v>
      </c>
      <c r="C2702" s="6" t="n">
        <v>1701</v>
      </c>
      <c r="D2702" s="6" t="s">
        <v>194</v>
      </c>
      <c r="E2702" s="6" t="s">
        <v>2848</v>
      </c>
      <c r="F2702" s="6" t="s">
        <v>196</v>
      </c>
      <c r="G2702" s="6" t="s">
        <v>130</v>
      </c>
      <c r="H2702" s="6" t="s">
        <v>1715</v>
      </c>
      <c r="I2702" s="27" t="n">
        <v>10</v>
      </c>
      <c r="J2702" s="27" t="n">
        <v>12</v>
      </c>
      <c r="K2702" s="27" t="n">
        <v>12</v>
      </c>
      <c r="L2702" s="28" t="n">
        <f aca="false">I2702+J2702</f>
        <v>22</v>
      </c>
      <c r="M2702" s="28" t="n">
        <f aca="false">L2702+K2702</f>
        <v>34</v>
      </c>
      <c r="N2702" s="22" t="str">
        <f aca="false">IF(I2702&gt;0,"Sí","No")</f>
        <v>Sí</v>
      </c>
      <c r="O2702" s="22" t="str">
        <f aca="false">IF(J2702&gt;0,"Sí","No")</f>
        <v>Sí</v>
      </c>
      <c r="P2702" s="22" t="str">
        <f aca="false">IF(K2702&gt;0,"Sí","No")</f>
        <v>Sí</v>
      </c>
      <c r="Q2702" s="22" t="str">
        <f aca="false">IF(OR(I2702&gt;0,J2702&gt;0),"Sí","No")</f>
        <v>Sí</v>
      </c>
      <c r="R2702" s="27" t="n">
        <v>1750</v>
      </c>
      <c r="S2702" s="27" t="n">
        <v>2500</v>
      </c>
      <c r="T2702" s="27" t="n">
        <v>1170</v>
      </c>
      <c r="U2702" s="27" t="n">
        <v>1900</v>
      </c>
      <c r="V2702" s="27" t="n">
        <v>3700</v>
      </c>
      <c r="W2702" s="12" t="n">
        <f aca="false">IF(AND(I2702&gt;0,R2702&gt;0),(S2702-R2702)/R2702,"")</f>
        <v>0.428571428571429</v>
      </c>
      <c r="X2702" s="12" t="n">
        <f aca="false">IF(AND(J2702&gt;0,T2702&gt;0),(U2702-T2702)/T2702,"")</f>
        <v>0.623931623931624</v>
      </c>
      <c r="Y2702" s="12" t="n">
        <f aca="false">IF(AND(K2702&gt;0,V2702&gt;0),(V2702-Resumen!$B$7)/Resumen!$B$7,"")</f>
        <v>0.48</v>
      </c>
      <c r="Z2702" s="28" t="n">
        <f aca="false">IF(AND(K2702&gt;0,I2702&gt;0,V2702&gt;0,S2702&gt;0),V2702-S2702,"")</f>
        <v>1200</v>
      </c>
      <c r="AA2702" s="12" t="n">
        <f aca="false">IF(Z2702&lt;&gt;"",Z2702/S2702,"")</f>
        <v>0.48</v>
      </c>
      <c r="AB2702" s="28" t="n">
        <f aca="false">IF(AND(K2702&gt;0,J2702&gt;0,V2702&gt;0,U2702&gt;0),V2702-U2702,"")</f>
        <v>1800</v>
      </c>
      <c r="AC2702" s="12" t="n">
        <f aca="false">IF(AB2702&lt;&gt;"",AB2702/U2702,"")</f>
        <v>0.947368421052632</v>
      </c>
      <c r="AD2702" s="27" t="n">
        <v>3</v>
      </c>
      <c r="AE2702" s="27" t="n">
        <v>2</v>
      </c>
      <c r="AF2702" s="27" t="n">
        <v>3</v>
      </c>
      <c r="AG2702" s="28" t="n">
        <f aca="false">AD2702+AE2702+AF2702</f>
        <v>8</v>
      </c>
      <c r="AH2702" s="12" t="n">
        <f aca="false">IF(AG2702&gt;0,AD2702/AG2702,"")</f>
        <v>0.375</v>
      </c>
      <c r="AI2702" s="27" t="n">
        <v>0</v>
      </c>
      <c r="AJ2702" s="27" t="n">
        <v>0</v>
      </c>
      <c r="AK2702" s="27" t="n">
        <v>0</v>
      </c>
      <c r="AL2702" s="22" t="str">
        <f aca="false">IF(OR(AJ2702&gt;0,AK2702&gt;0),"Sí","No")</f>
        <v>No</v>
      </c>
      <c r="AM2702" s="6" t="s">
        <v>198</v>
      </c>
      <c r="AN2702" s="6" t="s">
        <v>198</v>
      </c>
      <c r="AO2702" s="12" t="n">
        <f aca="false">IF(M2702&gt;0,K2702/M2702,"")</f>
        <v>0.352941176470588</v>
      </c>
      <c r="AP2702" s="22" t="str">
        <f aca="false">IF(M2702&gt;=Resumen!$B$5,"Alto","Bajo")</f>
        <v>Bajo</v>
      </c>
      <c r="AQ2702" s="22" t="str">
        <f aca="false">IF(AO2702&gt;=Resumen!$B$28,"Alto","Bajo")</f>
        <v>Bajo</v>
      </c>
      <c r="AR2702" s="22" t="str">
        <f aca="false">AP2702&amp;" Potencial / "&amp;AQ2702&amp;" Share"</f>
        <v>Bajo Potencial / Bajo Share</v>
      </c>
      <c r="AS2702" s="22" t="str">
        <f aca="false">IF(Q2702="Sí",IF(AO2702&gt;=Resumen!$B$29,"Alto","Bajo"),"")</f>
        <v>Bajo</v>
      </c>
      <c r="AT2702" s="22" t="str">
        <f aca="false">IF(AS2702&lt;&gt;"",AP2702&amp;" Potencial / "&amp;AS2702&amp;" Share","")</f>
        <v>Bajo Potencial / Bajo Share</v>
      </c>
      <c r="AU2702" s="22" t="str">
        <f aca="false">IF(AH2702="","Sin dato",IF(AH2702-AO2702&gt;Resumen!$B$6,"Sobre-exhibido",IF(AO2702-AH2702&gt;Resumen!$B$6,"Sub-exhibido","En línea")))</f>
        <v>En línea</v>
      </c>
      <c r="AV2702" s="22" t="n">
        <f aca="false">IF(AT2702="","",IF(AT2702="Alto Potencial / Bajo Share",1,IF(AT2702="Alto Potencial / Alto Share",2,IF(AT2702="Bajo Potencial / Alto Share",3,4))))</f>
        <v>4</v>
      </c>
      <c r="AW2702" s="22" t="str">
        <f aca="false">IF(Q2702="No","Sin competencia directa",IF(AV2702=1,"1 - Foco Conquista (Alto Pot / Bajo Share)",IF(AV2702=2,"2 - Foco Defensa (Alto Pot / Alto Share)",IF(AV2702=3,"3 - Monitoreo (Bajo Pot / Alto Share)","4 - Baja Prioridad (Bajo Pot / Bajo Share)"))))</f>
        <v>4 - Baja Prioridad (Bajo Pot / Bajo Share)</v>
      </c>
      <c r="AX2702" s="12" t="n">
        <f aca="false">IF(OR(IFERROR(AND(W2702&lt;&gt;"",Y2702&lt;&gt;"",Y2702-W2702&gt;Resumen!$B$8),FALSE()),IFERROR(AND(X2702&lt;&gt;"",Y2702&lt;&gt;"",Y2702-X2702&gt;Resumen!$B$8),FALSE())),MAX(IF(IFERROR(AND(W2702&lt;&gt;"",Y2702&lt;&gt;"",Y2702-W2702&gt;Resumen!$B$8),FALSE()),Y2702-W2702,0),IF(IFERROR(AND(X2702&lt;&gt;"",Y2702&lt;&gt;"",Y2702-X2702&gt;Resumen!$B$8),FALSE()),Y2702-X2702,0)),"")</f>
        <v>0.0514285714285714</v>
      </c>
      <c r="AY2702" s="22" t="str">
        <f aca="false">IF(OR(IFERROR(AND(W2702&lt;&gt;"",Y2702&lt;&gt;"",Y2702-W2702&gt;Resumen!$B$8),FALSE()),IFERROR(AND(X2702&lt;&gt;"",Y2702&lt;&gt;"",Y2702-X2702&gt;Resumen!$B$8),FALSE())),TRIM("Lays tiene mayor markup que "&amp;IF(IFERROR(AND(W2702&lt;&gt;"",Y2702&lt;&gt;"",Y2702-W2702&gt;Resumen!$B$8),FALSE()),"Quento ","")&amp;IF(IFERROR(AND(X2702&lt;&gt;"",Y2702&lt;&gt;"",Y2702-X2702&gt;Resumen!$B$8),FALSE()),"Julicroc ","")&amp;"en este PDV"),"")</f>
        <v>Lays tiene mayor markup que Quento en este PDV</v>
      </c>
      <c r="AZ2702" s="22" t="str">
        <f aca="false">IF(COUNTIF('Plan Pehuamar - Lista'!$A$2:$A$167,A2702)&gt;0,"Sí","No")</f>
        <v>No</v>
      </c>
      <c r="BA2702" s="22" t="str">
        <f aca="false">IF(COUNTIF('Plan Combo 9+1'!$A$2:$A$226,A2702)&gt;0,"Sí","No")</f>
        <v>No</v>
      </c>
      <c r="BB2702" s="22" t="str">
        <f aca="false">IF(AH2702="","No",IF(BA2702="Sí",IF((AO2702-AH2702)&gt;Resumen!$B$6,"Sí","No"),IF((AO2702-AH2702)&gt;=Resumen!$B$132,"Sí","No")))</f>
        <v>No</v>
      </c>
      <c r="BC2702" s="22" t="str">
        <f aca="false">IF(AND(N2702="Sí",AL2702="Sí",AI2702=0),"Sí","No")</f>
        <v>No</v>
      </c>
      <c r="BD2702" s="22" t="str">
        <f aca="false">IF(COUNTIF('Plan 9+1 (con Pehuamar)'!$A$2:$A$227,A2702)&gt;0,"Sí","No")</f>
        <v>No</v>
      </c>
    </row>
    <row r="2703" customFormat="false" ht="15" hidden="false" customHeight="true" outlineLevel="0" collapsed="false">
      <c r="A2703" s="6" t="n">
        <v>206337</v>
      </c>
      <c r="B2703" s="6" t="n">
        <v>17</v>
      </c>
      <c r="C2703" s="6" t="n">
        <v>1701</v>
      </c>
      <c r="D2703" s="6" t="s">
        <v>194</v>
      </c>
      <c r="E2703" s="6" t="s">
        <v>2849</v>
      </c>
      <c r="F2703" s="6" t="s">
        <v>2515</v>
      </c>
      <c r="G2703" s="6" t="s">
        <v>130</v>
      </c>
      <c r="H2703" s="6" t="s">
        <v>1715</v>
      </c>
      <c r="I2703" s="27" t="n">
        <v>0</v>
      </c>
      <c r="J2703" s="27" t="n">
        <v>0</v>
      </c>
      <c r="K2703" s="27" t="n">
        <v>0.6</v>
      </c>
      <c r="L2703" s="28" t="n">
        <f aca="false">I2703+J2703</f>
        <v>0</v>
      </c>
      <c r="M2703" s="28" t="n">
        <f aca="false">L2703+K2703</f>
        <v>0.6</v>
      </c>
      <c r="N2703" s="22" t="str">
        <f aca="false">IF(I2703&gt;0,"Sí","No")</f>
        <v>No</v>
      </c>
      <c r="O2703" s="22" t="str">
        <f aca="false">IF(J2703&gt;0,"Sí","No")</f>
        <v>No</v>
      </c>
      <c r="P2703" s="22" t="str">
        <f aca="false">IF(K2703&gt;0,"Sí","No")</f>
        <v>Sí</v>
      </c>
      <c r="Q2703" s="22" t="str">
        <f aca="false">IF(OR(I2703&gt;0,J2703&gt;0),"Sí","No")</f>
        <v>No</v>
      </c>
      <c r="R2703" s="27"/>
      <c r="S2703" s="27"/>
      <c r="T2703" s="27"/>
      <c r="U2703" s="27"/>
      <c r="V2703" s="27"/>
      <c r="W2703" s="12" t="str">
        <f aca="false">IF(AND(I2703&gt;0,R2703&gt;0),(S2703-R2703)/R2703,"")</f>
        <v/>
      </c>
      <c r="X2703" s="12" t="str">
        <f aca="false">IF(AND(J2703&gt;0,T2703&gt;0),(U2703-T2703)/T2703,"")</f>
        <v/>
      </c>
      <c r="Y2703" s="12" t="str">
        <f aca="false">IF(AND(K2703&gt;0,V2703&gt;0),(V2703-Resumen!$B$7)/Resumen!$B$7,"")</f>
        <v/>
      </c>
      <c r="Z2703" s="28" t="str">
        <f aca="false">IF(AND(K2703&gt;0,I2703&gt;0,V2703&gt;0,S2703&gt;0),V2703-S2703,"")</f>
        <v/>
      </c>
      <c r="AA2703" s="12" t="str">
        <f aca="false">IF(Z2703&lt;&gt;"",Z2703/S2703,"")</f>
        <v/>
      </c>
      <c r="AB2703" s="28" t="str">
        <f aca="false">IF(AND(K2703&gt;0,J2703&gt;0,V2703&gt;0,U2703&gt;0),V2703-U2703,"")</f>
        <v/>
      </c>
      <c r="AC2703" s="12" t="str">
        <f aca="false">IF(AB2703&lt;&gt;"",AB2703/U2703,"")</f>
        <v/>
      </c>
      <c r="AD2703" s="27" t="n">
        <v>0</v>
      </c>
      <c r="AE2703" s="27" t="n">
        <v>0</v>
      </c>
      <c r="AF2703" s="27" t="n">
        <v>0</v>
      </c>
      <c r="AG2703" s="28" t="n">
        <f aca="false">AD2703+AE2703+AF2703</f>
        <v>0</v>
      </c>
      <c r="AH2703" s="12" t="str">
        <f aca="false">IF(AG2703&gt;0,AD2703/AG2703,"")</f>
        <v/>
      </c>
      <c r="AI2703" s="27" t="n">
        <v>0</v>
      </c>
      <c r="AJ2703" s="27" t="n">
        <v>0</v>
      </c>
      <c r="AK2703" s="27" t="n">
        <v>0</v>
      </c>
      <c r="AL2703" s="22" t="str">
        <f aca="false">IF(OR(AJ2703&gt;0,AK2703&gt;0),"Sí","No")</f>
        <v>No</v>
      </c>
      <c r="AM2703" s="6"/>
      <c r="AN2703" s="6"/>
      <c r="AO2703" s="12" t="n">
        <f aca="false">IF(M2703&gt;0,K2703/M2703,"")</f>
        <v>1</v>
      </c>
      <c r="AP2703" s="22" t="str">
        <f aca="false">IF(M2703&gt;=Resumen!$B$5,"Alto","Bajo")</f>
        <v>Bajo</v>
      </c>
      <c r="AQ2703" s="22" t="str">
        <f aca="false">IF(AO2703&gt;=Resumen!$B$28,"Alto","Bajo")</f>
        <v>Alto</v>
      </c>
      <c r="AR2703" s="22" t="str">
        <f aca="false">AP2703&amp;" Potencial / "&amp;AQ2703&amp;" Share"</f>
        <v>Bajo Potencial / Alto Share</v>
      </c>
      <c r="AS2703" s="22" t="str">
        <f aca="false">IF(Q2703="Sí",IF(AO2703&gt;=Resumen!$B$29,"Alto","Bajo"),"")</f>
        <v/>
      </c>
      <c r="AT2703" s="22" t="str">
        <f aca="false">IF(AS2703&lt;&gt;"",AP2703&amp;" Potencial / "&amp;AS2703&amp;" Share","")</f>
        <v/>
      </c>
      <c r="AU2703" s="22" t="str">
        <f aca="false">IF(AH2703="","Sin dato",IF(AH2703-AO2703&gt;Resumen!$B$6,"Sobre-exhibido",IF(AO2703-AH2703&gt;Resumen!$B$6,"Sub-exhibido","En línea")))</f>
        <v>Sin dato</v>
      </c>
      <c r="AV2703" s="22" t="str">
        <f aca="false">IF(AT2703="","",IF(AT2703="Alto Potencial / Bajo Share",1,IF(AT2703="Alto Potencial / Alto Share",2,IF(AT2703="Bajo Potencial / Alto Share",3,4))))</f>
        <v/>
      </c>
      <c r="AW2703" s="22" t="str">
        <f aca="false">IF(Q2703="No","Sin competencia directa",IF(AV2703=1,"1 - Foco Conquista (Alto Pot / Bajo Share)",IF(AV2703=2,"2 - Foco Defensa (Alto Pot / Alto Share)",IF(AV2703=3,"3 - Monitoreo (Bajo Pot / Alto Share)","4 - Baja Prioridad (Bajo Pot / Bajo Share)"))))</f>
        <v>Sin competencia directa</v>
      </c>
      <c r="AX2703" s="12" t="str">
        <f aca="false">IF(OR(IFERROR(AND(W2703&lt;&gt;"",Y2703&lt;&gt;"",Y2703-W2703&gt;Resumen!$B$8),FALSE()),IFERROR(AND(X2703&lt;&gt;"",Y2703&lt;&gt;"",Y2703-X2703&gt;Resumen!$B$8),FALSE())),MAX(IF(IFERROR(AND(W2703&lt;&gt;"",Y2703&lt;&gt;"",Y2703-W2703&gt;Resumen!$B$8),FALSE()),Y2703-W2703,0),IF(IFERROR(AND(X2703&lt;&gt;"",Y2703&lt;&gt;"",Y2703-X2703&gt;Resumen!$B$8),FALSE()),Y2703-X2703,0)),"")</f>
        <v/>
      </c>
      <c r="AY2703" s="22" t="str">
        <f aca="false">IF(OR(IFERROR(AND(W2703&lt;&gt;"",Y2703&lt;&gt;"",Y2703-W2703&gt;Resumen!$B$8),FALSE()),IFERROR(AND(X2703&lt;&gt;"",Y2703&lt;&gt;"",Y2703-X2703&gt;Resumen!$B$8),FALSE())),TRIM("Lays tiene mayor markup que "&amp;IF(IFERROR(AND(W2703&lt;&gt;"",Y2703&lt;&gt;"",Y2703-W2703&gt;Resumen!$B$8),FALSE()),"Quento ","")&amp;IF(IFERROR(AND(X2703&lt;&gt;"",Y2703&lt;&gt;"",Y2703-X2703&gt;Resumen!$B$8),FALSE()),"Julicroc ","")&amp;"en este PDV"),"")</f>
        <v/>
      </c>
      <c r="AZ2703" s="22" t="str">
        <f aca="false">IF(COUNTIF('Plan Pehuamar - Lista'!$A$2:$A$167,A2703)&gt;0,"Sí","No")</f>
        <v>No</v>
      </c>
      <c r="BA2703" s="22" t="str">
        <f aca="false">IF(COUNTIF('Plan Combo 9+1'!$A$2:$A$226,A2703)&gt;0,"Sí","No")</f>
        <v>No</v>
      </c>
      <c r="BB2703" s="22" t="str">
        <f aca="false">IF(AH2703="","No",IF(BA2703="Sí",IF((AO2703-AH2703)&gt;Resumen!$B$6,"Sí","No"),IF((AO2703-AH2703)&gt;=Resumen!$B$132,"Sí","No")))</f>
        <v>No</v>
      </c>
      <c r="BC2703" s="22" t="str">
        <f aca="false">IF(AND(N2703="Sí",AL2703="Sí",AI2703=0),"Sí","No")</f>
        <v>No</v>
      </c>
      <c r="BD2703" s="22" t="str">
        <f aca="false">IF(COUNTIF('Plan 9+1 (con Pehuamar)'!$A$2:$A$227,A2703)&gt;0,"Sí","No")</f>
        <v>No</v>
      </c>
    </row>
    <row r="2704" customFormat="false" ht="15" hidden="false" customHeight="true" outlineLevel="0" collapsed="false">
      <c r="A2704" s="6" t="n">
        <v>206349</v>
      </c>
      <c r="B2704" s="6" t="n">
        <v>17</v>
      </c>
      <c r="C2704" s="6" t="n">
        <v>1701</v>
      </c>
      <c r="D2704" s="6" t="s">
        <v>194</v>
      </c>
      <c r="E2704" s="6" t="s">
        <v>2850</v>
      </c>
      <c r="F2704" s="6" t="s">
        <v>196</v>
      </c>
      <c r="G2704" s="6" t="s">
        <v>130</v>
      </c>
      <c r="H2704" s="6" t="s">
        <v>1715</v>
      </c>
      <c r="I2704" s="27" t="n">
        <v>0</v>
      </c>
      <c r="J2704" s="27" t="n">
        <v>0</v>
      </c>
      <c r="K2704" s="27" t="n">
        <v>1.3</v>
      </c>
      <c r="L2704" s="28" t="n">
        <f aca="false">I2704+J2704</f>
        <v>0</v>
      </c>
      <c r="M2704" s="28" t="n">
        <f aca="false">L2704+K2704</f>
        <v>1.3</v>
      </c>
      <c r="N2704" s="22" t="str">
        <f aca="false">IF(I2704&gt;0,"Sí","No")</f>
        <v>No</v>
      </c>
      <c r="O2704" s="22" t="str">
        <f aca="false">IF(J2704&gt;0,"Sí","No")</f>
        <v>No</v>
      </c>
      <c r="P2704" s="22" t="str">
        <f aca="false">IF(K2704&gt;0,"Sí","No")</f>
        <v>Sí</v>
      </c>
      <c r="Q2704" s="22" t="str">
        <f aca="false">IF(OR(I2704&gt;0,J2704&gt;0),"Sí","No")</f>
        <v>No</v>
      </c>
      <c r="R2704" s="27"/>
      <c r="S2704" s="27"/>
      <c r="T2704" s="27"/>
      <c r="U2704" s="27"/>
      <c r="V2704" s="27"/>
      <c r="W2704" s="12" t="str">
        <f aca="false">IF(AND(I2704&gt;0,R2704&gt;0),(S2704-R2704)/R2704,"")</f>
        <v/>
      </c>
      <c r="X2704" s="12" t="str">
        <f aca="false">IF(AND(J2704&gt;0,T2704&gt;0),(U2704-T2704)/T2704,"")</f>
        <v/>
      </c>
      <c r="Y2704" s="12" t="str">
        <f aca="false">IF(AND(K2704&gt;0,V2704&gt;0),(V2704-Resumen!$B$7)/Resumen!$B$7,"")</f>
        <v/>
      </c>
      <c r="Z2704" s="28" t="str">
        <f aca="false">IF(AND(K2704&gt;0,I2704&gt;0,V2704&gt;0,S2704&gt;0),V2704-S2704,"")</f>
        <v/>
      </c>
      <c r="AA2704" s="12" t="str">
        <f aca="false">IF(Z2704&lt;&gt;"",Z2704/S2704,"")</f>
        <v/>
      </c>
      <c r="AB2704" s="28" t="str">
        <f aca="false">IF(AND(K2704&gt;0,J2704&gt;0,V2704&gt;0,U2704&gt;0),V2704-U2704,"")</f>
        <v/>
      </c>
      <c r="AC2704" s="12" t="str">
        <f aca="false">IF(AB2704&lt;&gt;"",AB2704/U2704,"")</f>
        <v/>
      </c>
      <c r="AD2704" s="27" t="n">
        <v>0</v>
      </c>
      <c r="AE2704" s="27" t="n">
        <v>0</v>
      </c>
      <c r="AF2704" s="27" t="n">
        <v>0</v>
      </c>
      <c r="AG2704" s="28" t="n">
        <f aca="false">AD2704+AE2704+AF2704</f>
        <v>0</v>
      </c>
      <c r="AH2704" s="12" t="str">
        <f aca="false">IF(AG2704&gt;0,AD2704/AG2704,"")</f>
        <v/>
      </c>
      <c r="AI2704" s="27" t="n">
        <v>0</v>
      </c>
      <c r="AJ2704" s="27" t="n">
        <v>0</v>
      </c>
      <c r="AK2704" s="27" t="n">
        <v>0</v>
      </c>
      <c r="AL2704" s="22" t="str">
        <f aca="false">IF(OR(AJ2704&gt;0,AK2704&gt;0),"Sí","No")</f>
        <v>No</v>
      </c>
      <c r="AM2704" s="6"/>
      <c r="AN2704" s="6"/>
      <c r="AO2704" s="12" t="n">
        <f aca="false">IF(M2704&gt;0,K2704/M2704,"")</f>
        <v>1</v>
      </c>
      <c r="AP2704" s="22" t="str">
        <f aca="false">IF(M2704&gt;=Resumen!$B$5,"Alto","Bajo")</f>
        <v>Bajo</v>
      </c>
      <c r="AQ2704" s="22" t="str">
        <f aca="false">IF(AO2704&gt;=Resumen!$B$28,"Alto","Bajo")</f>
        <v>Alto</v>
      </c>
      <c r="AR2704" s="22" t="str">
        <f aca="false">AP2704&amp;" Potencial / "&amp;AQ2704&amp;" Share"</f>
        <v>Bajo Potencial / Alto Share</v>
      </c>
      <c r="AS2704" s="22" t="str">
        <f aca="false">IF(Q2704="Sí",IF(AO2704&gt;=Resumen!$B$29,"Alto","Bajo"),"")</f>
        <v/>
      </c>
      <c r="AT2704" s="22" t="str">
        <f aca="false">IF(AS2704&lt;&gt;"",AP2704&amp;" Potencial / "&amp;AS2704&amp;" Share","")</f>
        <v/>
      </c>
      <c r="AU2704" s="22" t="str">
        <f aca="false">IF(AH2704="","Sin dato",IF(AH2704-AO2704&gt;Resumen!$B$6,"Sobre-exhibido",IF(AO2704-AH2704&gt;Resumen!$B$6,"Sub-exhibido","En línea")))</f>
        <v>Sin dato</v>
      </c>
      <c r="AV2704" s="22" t="str">
        <f aca="false">IF(AT2704="","",IF(AT2704="Alto Potencial / Bajo Share",1,IF(AT2704="Alto Potencial / Alto Share",2,IF(AT2704="Bajo Potencial / Alto Share",3,4))))</f>
        <v/>
      </c>
      <c r="AW2704" s="22" t="str">
        <f aca="false">IF(Q2704="No","Sin competencia directa",IF(AV2704=1,"1 - Foco Conquista (Alto Pot / Bajo Share)",IF(AV2704=2,"2 - Foco Defensa (Alto Pot / Alto Share)",IF(AV2704=3,"3 - Monitoreo (Bajo Pot / Alto Share)","4 - Baja Prioridad (Bajo Pot / Bajo Share)"))))</f>
        <v>Sin competencia directa</v>
      </c>
      <c r="AX2704" s="12" t="str">
        <f aca="false">IF(OR(IFERROR(AND(W2704&lt;&gt;"",Y2704&lt;&gt;"",Y2704-W2704&gt;Resumen!$B$8),FALSE()),IFERROR(AND(X2704&lt;&gt;"",Y2704&lt;&gt;"",Y2704-X2704&gt;Resumen!$B$8),FALSE())),MAX(IF(IFERROR(AND(W2704&lt;&gt;"",Y2704&lt;&gt;"",Y2704-W2704&gt;Resumen!$B$8),FALSE()),Y2704-W2704,0),IF(IFERROR(AND(X2704&lt;&gt;"",Y2704&lt;&gt;"",Y2704-X2704&gt;Resumen!$B$8),FALSE()),Y2704-X2704,0)),"")</f>
        <v/>
      </c>
      <c r="AY2704" s="22" t="str">
        <f aca="false">IF(OR(IFERROR(AND(W2704&lt;&gt;"",Y2704&lt;&gt;"",Y2704-W2704&gt;Resumen!$B$8),FALSE()),IFERROR(AND(X2704&lt;&gt;"",Y2704&lt;&gt;"",Y2704-X2704&gt;Resumen!$B$8),FALSE())),TRIM("Lays tiene mayor markup que "&amp;IF(IFERROR(AND(W2704&lt;&gt;"",Y2704&lt;&gt;"",Y2704-W2704&gt;Resumen!$B$8),FALSE()),"Quento ","")&amp;IF(IFERROR(AND(X2704&lt;&gt;"",Y2704&lt;&gt;"",Y2704-X2704&gt;Resumen!$B$8),FALSE()),"Julicroc ","")&amp;"en este PDV"),"")</f>
        <v/>
      </c>
      <c r="AZ2704" s="22" t="str">
        <f aca="false">IF(COUNTIF('Plan Pehuamar - Lista'!$A$2:$A$167,A2704)&gt;0,"Sí","No")</f>
        <v>No</v>
      </c>
      <c r="BA2704" s="22" t="str">
        <f aca="false">IF(COUNTIF('Plan Combo 9+1'!$A$2:$A$226,A2704)&gt;0,"Sí","No")</f>
        <v>No</v>
      </c>
      <c r="BB2704" s="22" t="str">
        <f aca="false">IF(AH2704="","No",IF(BA2704="Sí",IF((AO2704-AH2704)&gt;Resumen!$B$6,"Sí","No"),IF((AO2704-AH2704)&gt;=Resumen!$B$132,"Sí","No")))</f>
        <v>No</v>
      </c>
      <c r="BC2704" s="22" t="str">
        <f aca="false">IF(AND(N2704="Sí",AL2704="Sí",AI2704=0),"Sí","No")</f>
        <v>No</v>
      </c>
      <c r="BD2704" s="22" t="str">
        <f aca="false">IF(COUNTIF('Plan 9+1 (con Pehuamar)'!$A$2:$A$227,A2704)&gt;0,"Sí","No")</f>
        <v>No</v>
      </c>
    </row>
    <row r="2705" customFormat="false" ht="15" hidden="false" customHeight="true" outlineLevel="0" collapsed="false">
      <c r="A2705" s="6" t="n">
        <v>206351</v>
      </c>
      <c r="B2705" s="6" t="n">
        <v>17</v>
      </c>
      <c r="C2705" s="6" t="n">
        <v>1701</v>
      </c>
      <c r="D2705" s="6" t="s">
        <v>194</v>
      </c>
      <c r="E2705" s="6" t="s">
        <v>2851</v>
      </c>
      <c r="F2705" s="6" t="s">
        <v>196</v>
      </c>
      <c r="G2705" s="6" t="s">
        <v>130</v>
      </c>
      <c r="H2705" s="6" t="s">
        <v>1715</v>
      </c>
      <c r="I2705" s="27" t="n">
        <v>0</v>
      </c>
      <c r="J2705" s="27" t="n">
        <v>0</v>
      </c>
      <c r="K2705" s="27" t="n">
        <v>1.9</v>
      </c>
      <c r="L2705" s="28" t="n">
        <f aca="false">I2705+J2705</f>
        <v>0</v>
      </c>
      <c r="M2705" s="28" t="n">
        <f aca="false">L2705+K2705</f>
        <v>1.9</v>
      </c>
      <c r="N2705" s="22" t="str">
        <f aca="false">IF(I2705&gt;0,"Sí","No")</f>
        <v>No</v>
      </c>
      <c r="O2705" s="22" t="str">
        <f aca="false">IF(J2705&gt;0,"Sí","No")</f>
        <v>No</v>
      </c>
      <c r="P2705" s="22" t="str">
        <f aca="false">IF(K2705&gt;0,"Sí","No")</f>
        <v>Sí</v>
      </c>
      <c r="Q2705" s="22" t="str">
        <f aca="false">IF(OR(I2705&gt;0,J2705&gt;0),"Sí","No")</f>
        <v>No</v>
      </c>
      <c r="R2705" s="27"/>
      <c r="S2705" s="27"/>
      <c r="T2705" s="27"/>
      <c r="U2705" s="27"/>
      <c r="V2705" s="27"/>
      <c r="W2705" s="12" t="str">
        <f aca="false">IF(AND(I2705&gt;0,R2705&gt;0),(S2705-R2705)/R2705,"")</f>
        <v/>
      </c>
      <c r="X2705" s="12" t="str">
        <f aca="false">IF(AND(J2705&gt;0,T2705&gt;0),(U2705-T2705)/T2705,"")</f>
        <v/>
      </c>
      <c r="Y2705" s="12" t="str">
        <f aca="false">IF(AND(K2705&gt;0,V2705&gt;0),(V2705-Resumen!$B$7)/Resumen!$B$7,"")</f>
        <v/>
      </c>
      <c r="Z2705" s="28" t="str">
        <f aca="false">IF(AND(K2705&gt;0,I2705&gt;0,V2705&gt;0,S2705&gt;0),V2705-S2705,"")</f>
        <v/>
      </c>
      <c r="AA2705" s="12" t="str">
        <f aca="false">IF(Z2705&lt;&gt;"",Z2705/S2705,"")</f>
        <v/>
      </c>
      <c r="AB2705" s="28" t="str">
        <f aca="false">IF(AND(K2705&gt;0,J2705&gt;0,V2705&gt;0,U2705&gt;0),V2705-U2705,"")</f>
        <v/>
      </c>
      <c r="AC2705" s="12" t="str">
        <f aca="false">IF(AB2705&lt;&gt;"",AB2705/U2705,"")</f>
        <v/>
      </c>
      <c r="AD2705" s="27" t="n">
        <v>0</v>
      </c>
      <c r="AE2705" s="27" t="n">
        <v>0</v>
      </c>
      <c r="AF2705" s="27" t="n">
        <v>0</v>
      </c>
      <c r="AG2705" s="28" t="n">
        <f aca="false">AD2705+AE2705+AF2705</f>
        <v>0</v>
      </c>
      <c r="AH2705" s="12" t="str">
        <f aca="false">IF(AG2705&gt;0,AD2705/AG2705,"")</f>
        <v/>
      </c>
      <c r="AI2705" s="27" t="n">
        <v>0</v>
      </c>
      <c r="AJ2705" s="27" t="n">
        <v>0</v>
      </c>
      <c r="AK2705" s="27" t="n">
        <v>0</v>
      </c>
      <c r="AL2705" s="22" t="str">
        <f aca="false">IF(OR(AJ2705&gt;0,AK2705&gt;0),"Sí","No")</f>
        <v>No</v>
      </c>
      <c r="AM2705" s="6"/>
      <c r="AN2705" s="6"/>
      <c r="AO2705" s="12" t="n">
        <f aca="false">IF(M2705&gt;0,K2705/M2705,"")</f>
        <v>1</v>
      </c>
      <c r="AP2705" s="22" t="str">
        <f aca="false">IF(M2705&gt;=Resumen!$B$5,"Alto","Bajo")</f>
        <v>Bajo</v>
      </c>
      <c r="AQ2705" s="22" t="str">
        <f aca="false">IF(AO2705&gt;=Resumen!$B$28,"Alto","Bajo")</f>
        <v>Alto</v>
      </c>
      <c r="AR2705" s="22" t="str">
        <f aca="false">AP2705&amp;" Potencial / "&amp;AQ2705&amp;" Share"</f>
        <v>Bajo Potencial / Alto Share</v>
      </c>
      <c r="AS2705" s="22" t="str">
        <f aca="false">IF(Q2705="Sí",IF(AO2705&gt;=Resumen!$B$29,"Alto","Bajo"),"")</f>
        <v/>
      </c>
      <c r="AT2705" s="22" t="str">
        <f aca="false">IF(AS2705&lt;&gt;"",AP2705&amp;" Potencial / "&amp;AS2705&amp;" Share","")</f>
        <v/>
      </c>
      <c r="AU2705" s="22" t="str">
        <f aca="false">IF(AH2705="","Sin dato",IF(AH2705-AO2705&gt;Resumen!$B$6,"Sobre-exhibido",IF(AO2705-AH2705&gt;Resumen!$B$6,"Sub-exhibido","En línea")))</f>
        <v>Sin dato</v>
      </c>
      <c r="AV2705" s="22" t="str">
        <f aca="false">IF(AT2705="","",IF(AT2705="Alto Potencial / Bajo Share",1,IF(AT2705="Alto Potencial / Alto Share",2,IF(AT2705="Bajo Potencial / Alto Share",3,4))))</f>
        <v/>
      </c>
      <c r="AW2705" s="22" t="str">
        <f aca="false">IF(Q2705="No","Sin competencia directa",IF(AV2705=1,"1 - Foco Conquista (Alto Pot / Bajo Share)",IF(AV2705=2,"2 - Foco Defensa (Alto Pot / Alto Share)",IF(AV2705=3,"3 - Monitoreo (Bajo Pot / Alto Share)","4 - Baja Prioridad (Bajo Pot / Bajo Share)"))))</f>
        <v>Sin competencia directa</v>
      </c>
      <c r="AX2705" s="12" t="str">
        <f aca="false">IF(OR(IFERROR(AND(W2705&lt;&gt;"",Y2705&lt;&gt;"",Y2705-W2705&gt;Resumen!$B$8),FALSE()),IFERROR(AND(X2705&lt;&gt;"",Y2705&lt;&gt;"",Y2705-X2705&gt;Resumen!$B$8),FALSE())),MAX(IF(IFERROR(AND(W2705&lt;&gt;"",Y2705&lt;&gt;"",Y2705-W2705&gt;Resumen!$B$8),FALSE()),Y2705-W2705,0),IF(IFERROR(AND(X2705&lt;&gt;"",Y2705&lt;&gt;"",Y2705-X2705&gt;Resumen!$B$8),FALSE()),Y2705-X2705,0)),"")</f>
        <v/>
      </c>
      <c r="AY2705" s="22" t="str">
        <f aca="false">IF(OR(IFERROR(AND(W2705&lt;&gt;"",Y2705&lt;&gt;"",Y2705-W2705&gt;Resumen!$B$8),FALSE()),IFERROR(AND(X2705&lt;&gt;"",Y2705&lt;&gt;"",Y2705-X2705&gt;Resumen!$B$8),FALSE())),TRIM("Lays tiene mayor markup que "&amp;IF(IFERROR(AND(W2705&lt;&gt;"",Y2705&lt;&gt;"",Y2705-W2705&gt;Resumen!$B$8),FALSE()),"Quento ","")&amp;IF(IFERROR(AND(X2705&lt;&gt;"",Y2705&lt;&gt;"",Y2705-X2705&gt;Resumen!$B$8),FALSE()),"Julicroc ","")&amp;"en este PDV"),"")</f>
        <v/>
      </c>
      <c r="AZ2705" s="22" t="str">
        <f aca="false">IF(COUNTIF('Plan Pehuamar - Lista'!$A$2:$A$167,A2705)&gt;0,"Sí","No")</f>
        <v>No</v>
      </c>
      <c r="BA2705" s="22" t="str">
        <f aca="false">IF(COUNTIF('Plan Combo 9+1'!$A$2:$A$226,A2705)&gt;0,"Sí","No")</f>
        <v>No</v>
      </c>
      <c r="BB2705" s="22" t="str">
        <f aca="false">IF(AH2705="","No",IF(BA2705="Sí",IF((AO2705-AH2705)&gt;Resumen!$B$6,"Sí","No"),IF((AO2705-AH2705)&gt;=Resumen!$B$132,"Sí","No")))</f>
        <v>No</v>
      </c>
      <c r="BC2705" s="22" t="str">
        <f aca="false">IF(AND(N2705="Sí",AL2705="Sí",AI2705=0),"Sí","No")</f>
        <v>No</v>
      </c>
      <c r="BD2705" s="22" t="str">
        <f aca="false">IF(COUNTIF('Plan 9+1 (con Pehuamar)'!$A$2:$A$227,A2705)&gt;0,"Sí","No")</f>
        <v>No</v>
      </c>
    </row>
    <row r="2706" customFormat="false" ht="15" hidden="false" customHeight="true" outlineLevel="0" collapsed="false">
      <c r="A2706" s="6" t="n">
        <v>206352</v>
      </c>
      <c r="B2706" s="6" t="n">
        <v>17</v>
      </c>
      <c r="C2706" s="6" t="n">
        <v>1701</v>
      </c>
      <c r="D2706" s="6" t="s">
        <v>194</v>
      </c>
      <c r="E2706" s="6" t="s">
        <v>2852</v>
      </c>
      <c r="F2706" s="6" t="s">
        <v>201</v>
      </c>
      <c r="G2706" s="6" t="s">
        <v>130</v>
      </c>
      <c r="H2706" s="6" t="s">
        <v>1715</v>
      </c>
      <c r="I2706" s="27" t="n">
        <v>0</v>
      </c>
      <c r="J2706" s="27" t="n">
        <v>0</v>
      </c>
      <c r="K2706" s="27" t="n">
        <v>0.9</v>
      </c>
      <c r="L2706" s="28" t="n">
        <f aca="false">I2706+J2706</f>
        <v>0</v>
      </c>
      <c r="M2706" s="28" t="n">
        <f aca="false">L2706+K2706</f>
        <v>0.9</v>
      </c>
      <c r="N2706" s="22" t="str">
        <f aca="false">IF(I2706&gt;0,"Sí","No")</f>
        <v>No</v>
      </c>
      <c r="O2706" s="22" t="str">
        <f aca="false">IF(J2706&gt;0,"Sí","No")</f>
        <v>No</v>
      </c>
      <c r="P2706" s="22" t="str">
        <f aca="false">IF(K2706&gt;0,"Sí","No")</f>
        <v>Sí</v>
      </c>
      <c r="Q2706" s="22" t="str">
        <f aca="false">IF(OR(I2706&gt;0,J2706&gt;0),"Sí","No")</f>
        <v>No</v>
      </c>
      <c r="R2706" s="27"/>
      <c r="S2706" s="27"/>
      <c r="T2706" s="27"/>
      <c r="U2706" s="27"/>
      <c r="V2706" s="27"/>
      <c r="W2706" s="12" t="str">
        <f aca="false">IF(AND(I2706&gt;0,R2706&gt;0),(S2706-R2706)/R2706,"")</f>
        <v/>
      </c>
      <c r="X2706" s="12" t="str">
        <f aca="false">IF(AND(J2706&gt;0,T2706&gt;0),(U2706-T2706)/T2706,"")</f>
        <v/>
      </c>
      <c r="Y2706" s="12" t="str">
        <f aca="false">IF(AND(K2706&gt;0,V2706&gt;0),(V2706-Resumen!$B$7)/Resumen!$B$7,"")</f>
        <v/>
      </c>
      <c r="Z2706" s="28" t="str">
        <f aca="false">IF(AND(K2706&gt;0,I2706&gt;0,V2706&gt;0,S2706&gt;0),V2706-S2706,"")</f>
        <v/>
      </c>
      <c r="AA2706" s="12" t="str">
        <f aca="false">IF(Z2706&lt;&gt;"",Z2706/S2706,"")</f>
        <v/>
      </c>
      <c r="AB2706" s="28" t="str">
        <f aca="false">IF(AND(K2706&gt;0,J2706&gt;0,V2706&gt;0,U2706&gt;0),V2706-U2706,"")</f>
        <v/>
      </c>
      <c r="AC2706" s="12" t="str">
        <f aca="false">IF(AB2706&lt;&gt;"",AB2706/U2706,"")</f>
        <v/>
      </c>
      <c r="AD2706" s="27" t="n">
        <v>0</v>
      </c>
      <c r="AE2706" s="27" t="n">
        <v>0</v>
      </c>
      <c r="AF2706" s="27" t="n">
        <v>0</v>
      </c>
      <c r="AG2706" s="28" t="n">
        <f aca="false">AD2706+AE2706+AF2706</f>
        <v>0</v>
      </c>
      <c r="AH2706" s="12" t="str">
        <f aca="false">IF(AG2706&gt;0,AD2706/AG2706,"")</f>
        <v/>
      </c>
      <c r="AI2706" s="27" t="n">
        <v>0</v>
      </c>
      <c r="AJ2706" s="27" t="n">
        <v>0</v>
      </c>
      <c r="AK2706" s="27" t="n">
        <v>0</v>
      </c>
      <c r="AL2706" s="22" t="str">
        <f aca="false">IF(OR(AJ2706&gt;0,AK2706&gt;0),"Sí","No")</f>
        <v>No</v>
      </c>
      <c r="AM2706" s="6"/>
      <c r="AN2706" s="6"/>
      <c r="AO2706" s="12" t="n">
        <f aca="false">IF(M2706&gt;0,K2706/M2706,"")</f>
        <v>1</v>
      </c>
      <c r="AP2706" s="22" t="str">
        <f aca="false">IF(M2706&gt;=Resumen!$B$5,"Alto","Bajo")</f>
        <v>Bajo</v>
      </c>
      <c r="AQ2706" s="22" t="str">
        <f aca="false">IF(AO2706&gt;=Resumen!$B$28,"Alto","Bajo")</f>
        <v>Alto</v>
      </c>
      <c r="AR2706" s="22" t="str">
        <f aca="false">AP2706&amp;" Potencial / "&amp;AQ2706&amp;" Share"</f>
        <v>Bajo Potencial / Alto Share</v>
      </c>
      <c r="AS2706" s="22" t="str">
        <f aca="false">IF(Q2706="Sí",IF(AO2706&gt;=Resumen!$B$29,"Alto","Bajo"),"")</f>
        <v/>
      </c>
      <c r="AT2706" s="22" t="str">
        <f aca="false">IF(AS2706&lt;&gt;"",AP2706&amp;" Potencial / "&amp;AS2706&amp;" Share","")</f>
        <v/>
      </c>
      <c r="AU2706" s="22" t="str">
        <f aca="false">IF(AH2706="","Sin dato",IF(AH2706-AO2706&gt;Resumen!$B$6,"Sobre-exhibido",IF(AO2706-AH2706&gt;Resumen!$B$6,"Sub-exhibido","En línea")))</f>
        <v>Sin dato</v>
      </c>
      <c r="AV2706" s="22" t="str">
        <f aca="false">IF(AT2706="","",IF(AT2706="Alto Potencial / Bajo Share",1,IF(AT2706="Alto Potencial / Alto Share",2,IF(AT2706="Bajo Potencial / Alto Share",3,4))))</f>
        <v/>
      </c>
      <c r="AW2706" s="22" t="str">
        <f aca="false">IF(Q2706="No","Sin competencia directa",IF(AV2706=1,"1 - Foco Conquista (Alto Pot / Bajo Share)",IF(AV2706=2,"2 - Foco Defensa (Alto Pot / Alto Share)",IF(AV2706=3,"3 - Monitoreo (Bajo Pot / Alto Share)","4 - Baja Prioridad (Bajo Pot / Bajo Share)"))))</f>
        <v>Sin competencia directa</v>
      </c>
      <c r="AX2706" s="12" t="str">
        <f aca="false">IF(OR(IFERROR(AND(W2706&lt;&gt;"",Y2706&lt;&gt;"",Y2706-W2706&gt;Resumen!$B$8),FALSE()),IFERROR(AND(X2706&lt;&gt;"",Y2706&lt;&gt;"",Y2706-X2706&gt;Resumen!$B$8),FALSE())),MAX(IF(IFERROR(AND(W2706&lt;&gt;"",Y2706&lt;&gt;"",Y2706-W2706&gt;Resumen!$B$8),FALSE()),Y2706-W2706,0),IF(IFERROR(AND(X2706&lt;&gt;"",Y2706&lt;&gt;"",Y2706-X2706&gt;Resumen!$B$8),FALSE()),Y2706-X2706,0)),"")</f>
        <v/>
      </c>
      <c r="AY2706" s="22" t="str">
        <f aca="false">IF(OR(IFERROR(AND(W2706&lt;&gt;"",Y2706&lt;&gt;"",Y2706-W2706&gt;Resumen!$B$8),FALSE()),IFERROR(AND(X2706&lt;&gt;"",Y2706&lt;&gt;"",Y2706-X2706&gt;Resumen!$B$8),FALSE())),TRIM("Lays tiene mayor markup que "&amp;IF(IFERROR(AND(W2706&lt;&gt;"",Y2706&lt;&gt;"",Y2706-W2706&gt;Resumen!$B$8),FALSE()),"Quento ","")&amp;IF(IFERROR(AND(X2706&lt;&gt;"",Y2706&lt;&gt;"",Y2706-X2706&gt;Resumen!$B$8),FALSE()),"Julicroc ","")&amp;"en este PDV"),"")</f>
        <v/>
      </c>
      <c r="AZ2706" s="22" t="str">
        <f aca="false">IF(COUNTIF('Plan Pehuamar - Lista'!$A$2:$A$167,A2706)&gt;0,"Sí","No")</f>
        <v>No</v>
      </c>
      <c r="BA2706" s="22" t="str">
        <f aca="false">IF(COUNTIF('Plan Combo 9+1'!$A$2:$A$226,A2706)&gt;0,"Sí","No")</f>
        <v>No</v>
      </c>
      <c r="BB2706" s="22" t="str">
        <f aca="false">IF(AH2706="","No",IF(BA2706="Sí",IF((AO2706-AH2706)&gt;Resumen!$B$6,"Sí","No"),IF((AO2706-AH2706)&gt;=Resumen!$B$132,"Sí","No")))</f>
        <v>No</v>
      </c>
      <c r="BC2706" s="22" t="str">
        <f aca="false">IF(AND(N2706="Sí",AL2706="Sí",AI2706=0),"Sí","No")</f>
        <v>No</v>
      </c>
      <c r="BD2706" s="22" t="str">
        <f aca="false">IF(COUNTIF('Plan 9+1 (con Pehuamar)'!$A$2:$A$227,A2706)&gt;0,"Sí","No")</f>
        <v>No</v>
      </c>
    </row>
    <row r="2707" customFormat="false" ht="15" hidden="false" customHeight="true" outlineLevel="0" collapsed="false">
      <c r="A2707" s="6" t="n">
        <v>206361</v>
      </c>
      <c r="B2707" s="6" t="n">
        <v>17</v>
      </c>
      <c r="C2707" s="6" t="n">
        <v>1701</v>
      </c>
      <c r="D2707" s="6" t="s">
        <v>194</v>
      </c>
      <c r="E2707" s="6" t="s">
        <v>2853</v>
      </c>
      <c r="F2707" s="6" t="s">
        <v>196</v>
      </c>
      <c r="G2707" s="6" t="s">
        <v>130</v>
      </c>
      <c r="H2707" s="6" t="s">
        <v>1715</v>
      </c>
      <c r="I2707" s="27" t="n">
        <v>10</v>
      </c>
      <c r="J2707" s="27" t="n">
        <v>20</v>
      </c>
      <c r="K2707" s="27" t="n">
        <v>15</v>
      </c>
      <c r="L2707" s="28" t="n">
        <f aca="false">I2707+J2707</f>
        <v>30</v>
      </c>
      <c r="M2707" s="28" t="n">
        <f aca="false">L2707+K2707</f>
        <v>45</v>
      </c>
      <c r="N2707" s="22" t="str">
        <f aca="false">IF(I2707&gt;0,"Sí","No")</f>
        <v>Sí</v>
      </c>
      <c r="O2707" s="22" t="str">
        <f aca="false">IF(J2707&gt;0,"Sí","No")</f>
        <v>Sí</v>
      </c>
      <c r="P2707" s="22" t="str">
        <f aca="false">IF(K2707&gt;0,"Sí","No")</f>
        <v>Sí</v>
      </c>
      <c r="Q2707" s="22" t="str">
        <f aca="false">IF(OR(I2707&gt;0,J2707&gt;0),"Sí","No")</f>
        <v>Sí</v>
      </c>
      <c r="R2707" s="27" t="n">
        <v>1750</v>
      </c>
      <c r="S2707" s="27" t="n">
        <v>2500</v>
      </c>
      <c r="T2707" s="27" t="n">
        <v>1100</v>
      </c>
      <c r="U2707" s="27" t="n">
        <v>2000</v>
      </c>
      <c r="V2707" s="27" t="n">
        <v>3800</v>
      </c>
      <c r="W2707" s="12" t="n">
        <f aca="false">IF(AND(I2707&gt;0,R2707&gt;0),(S2707-R2707)/R2707,"")</f>
        <v>0.428571428571429</v>
      </c>
      <c r="X2707" s="12" t="n">
        <f aca="false">IF(AND(J2707&gt;0,T2707&gt;0),(U2707-T2707)/T2707,"")</f>
        <v>0.818181818181818</v>
      </c>
      <c r="Y2707" s="12" t="n">
        <f aca="false">IF(AND(K2707&gt;0,V2707&gt;0),(V2707-Resumen!$B$7)/Resumen!$B$7,"")</f>
        <v>0.52</v>
      </c>
      <c r="Z2707" s="28" t="n">
        <f aca="false">IF(AND(K2707&gt;0,I2707&gt;0,V2707&gt;0,S2707&gt;0),V2707-S2707,"")</f>
        <v>1300</v>
      </c>
      <c r="AA2707" s="12" t="n">
        <f aca="false">IF(Z2707&lt;&gt;"",Z2707/S2707,"")</f>
        <v>0.52</v>
      </c>
      <c r="AB2707" s="28" t="n">
        <f aca="false">IF(AND(K2707&gt;0,J2707&gt;0,V2707&gt;0,U2707&gt;0),V2707-U2707,"")</f>
        <v>1800</v>
      </c>
      <c r="AC2707" s="12" t="n">
        <f aca="false">IF(AB2707&lt;&gt;"",AB2707/U2707,"")</f>
        <v>0.9</v>
      </c>
      <c r="AD2707" s="27" t="n">
        <v>5</v>
      </c>
      <c r="AE2707" s="27" t="n">
        <v>2</v>
      </c>
      <c r="AF2707" s="27" t="n">
        <v>5</v>
      </c>
      <c r="AG2707" s="28" t="n">
        <f aca="false">AD2707+AE2707+AF2707</f>
        <v>12</v>
      </c>
      <c r="AH2707" s="12" t="n">
        <f aca="false">IF(AG2707&gt;0,AD2707/AG2707,"")</f>
        <v>0.416666666666667</v>
      </c>
      <c r="AI2707" s="27" t="n">
        <v>0</v>
      </c>
      <c r="AJ2707" s="27" t="n">
        <v>0</v>
      </c>
      <c r="AK2707" s="27" t="n">
        <v>0</v>
      </c>
      <c r="AL2707" s="22" t="str">
        <f aca="false">IF(OR(AJ2707&gt;0,AK2707&gt;0),"Sí","No")</f>
        <v>No</v>
      </c>
      <c r="AM2707" s="6" t="s">
        <v>198</v>
      </c>
      <c r="AN2707" s="6" t="s">
        <v>198</v>
      </c>
      <c r="AO2707" s="12" t="n">
        <f aca="false">IF(M2707&gt;0,K2707/M2707,"")</f>
        <v>0.333333333333333</v>
      </c>
      <c r="AP2707" s="22" t="str">
        <f aca="false">IF(M2707&gt;=Resumen!$B$5,"Alto","Bajo")</f>
        <v>Alto</v>
      </c>
      <c r="AQ2707" s="22" t="str">
        <f aca="false">IF(AO2707&gt;=Resumen!$B$28,"Alto","Bajo")</f>
        <v>Bajo</v>
      </c>
      <c r="AR2707" s="22" t="str">
        <f aca="false">AP2707&amp;" Potencial / "&amp;AQ2707&amp;" Share"</f>
        <v>Alto Potencial / Bajo Share</v>
      </c>
      <c r="AS2707" s="22" t="str">
        <f aca="false">IF(Q2707="Sí",IF(AO2707&gt;=Resumen!$B$29,"Alto","Bajo"),"")</f>
        <v>Bajo</v>
      </c>
      <c r="AT2707" s="22" t="str">
        <f aca="false">IF(AS2707&lt;&gt;"",AP2707&amp;" Potencial / "&amp;AS2707&amp;" Share","")</f>
        <v>Alto Potencial / Bajo Share</v>
      </c>
      <c r="AU2707" s="22" t="str">
        <f aca="false">IF(AH2707="","Sin dato",IF(AH2707-AO2707&gt;Resumen!$B$6,"Sobre-exhibido",IF(AO2707-AH2707&gt;Resumen!$B$6,"Sub-exhibido","En línea")))</f>
        <v>Sobre-exhibido</v>
      </c>
      <c r="AV2707" s="22" t="n">
        <f aca="false">IF(AT2707="","",IF(AT2707="Alto Potencial / Bajo Share",1,IF(AT2707="Alto Potencial / Alto Share",2,IF(AT2707="Bajo Potencial / Alto Share",3,4))))</f>
        <v>1</v>
      </c>
      <c r="AW2707" s="22" t="str">
        <f aca="false">IF(Q2707="No","Sin competencia directa",IF(AV2707=1,"1 - Foco Conquista (Alto Pot / Bajo Share)",IF(AV2707=2,"2 - Foco Defensa (Alto Pot / Alto Share)",IF(AV2707=3,"3 - Monitoreo (Bajo Pot / Alto Share)","4 - Baja Prioridad (Bajo Pot / Bajo Share)"))))</f>
        <v>1 - Foco Conquista (Alto Pot / Bajo Share)</v>
      </c>
      <c r="AX2707" s="12" t="n">
        <f aca="false">IF(OR(IFERROR(AND(W2707&lt;&gt;"",Y2707&lt;&gt;"",Y2707-W2707&gt;Resumen!$B$8),FALSE()),IFERROR(AND(X2707&lt;&gt;"",Y2707&lt;&gt;"",Y2707-X2707&gt;Resumen!$B$8),FALSE())),MAX(IF(IFERROR(AND(W2707&lt;&gt;"",Y2707&lt;&gt;"",Y2707-W2707&gt;Resumen!$B$8),FALSE()),Y2707-W2707,0),IF(IFERROR(AND(X2707&lt;&gt;"",Y2707&lt;&gt;"",Y2707-X2707&gt;Resumen!$B$8),FALSE()),Y2707-X2707,0)),"")</f>
        <v>0.0914285714285715</v>
      </c>
      <c r="AY2707" s="22" t="str">
        <f aca="false">IF(OR(IFERROR(AND(W2707&lt;&gt;"",Y2707&lt;&gt;"",Y2707-W2707&gt;Resumen!$B$8),FALSE()),IFERROR(AND(X2707&lt;&gt;"",Y2707&lt;&gt;"",Y2707-X2707&gt;Resumen!$B$8),FALSE())),TRIM("Lays tiene mayor markup que "&amp;IF(IFERROR(AND(W2707&lt;&gt;"",Y2707&lt;&gt;"",Y2707-W2707&gt;Resumen!$B$8),FALSE()),"Quento ","")&amp;IF(IFERROR(AND(X2707&lt;&gt;"",Y2707&lt;&gt;"",Y2707-X2707&gt;Resumen!$B$8),FALSE()),"Julicroc ","")&amp;"en este PDV"),"")</f>
        <v>Lays tiene mayor markup que Quento en este PDV</v>
      </c>
      <c r="AZ2707" s="22" t="str">
        <f aca="false">IF(COUNTIF('Plan Pehuamar - Lista'!$A$2:$A$167,A2707)&gt;0,"Sí","No")</f>
        <v>No</v>
      </c>
      <c r="BA2707" s="22" t="str">
        <f aca="false">IF(COUNTIF('Plan Combo 9+1'!$A$2:$A$226,A2707)&gt;0,"Sí","No")</f>
        <v>No</v>
      </c>
      <c r="BB2707" s="22" t="str">
        <f aca="false">IF(AH2707="","No",IF(BA2707="Sí",IF((AO2707-AH2707)&gt;Resumen!$B$6,"Sí","No"),IF((AO2707-AH2707)&gt;=Resumen!$B$132,"Sí","No")))</f>
        <v>No</v>
      </c>
      <c r="BC2707" s="22" t="str">
        <f aca="false">IF(AND(N2707="Sí",AL2707="Sí",AI2707=0),"Sí","No")</f>
        <v>No</v>
      </c>
      <c r="BD2707" s="22" t="str">
        <f aca="false">IF(COUNTIF('Plan 9+1 (con Pehuamar)'!$A$2:$A$227,A2707)&gt;0,"Sí","No")</f>
        <v>No</v>
      </c>
    </row>
    <row r="2708" customFormat="false" ht="15" hidden="false" customHeight="true" outlineLevel="0" collapsed="false">
      <c r="A2708" s="6" t="n">
        <v>206370</v>
      </c>
      <c r="B2708" s="6" t="n">
        <v>17</v>
      </c>
      <c r="C2708" s="6" t="n">
        <v>1701</v>
      </c>
      <c r="D2708" s="6" t="s">
        <v>194</v>
      </c>
      <c r="E2708" s="6" t="s">
        <v>2854</v>
      </c>
      <c r="F2708" s="6" t="s">
        <v>196</v>
      </c>
      <c r="G2708" s="6" t="s">
        <v>130</v>
      </c>
      <c r="H2708" s="6" t="s">
        <v>1715</v>
      </c>
      <c r="I2708" s="27" t="n">
        <v>0</v>
      </c>
      <c r="J2708" s="27" t="n">
        <v>0</v>
      </c>
      <c r="K2708" s="27" t="n">
        <v>1</v>
      </c>
      <c r="L2708" s="28" t="n">
        <f aca="false">I2708+J2708</f>
        <v>0</v>
      </c>
      <c r="M2708" s="28" t="n">
        <f aca="false">L2708+K2708</f>
        <v>1</v>
      </c>
      <c r="N2708" s="22" t="str">
        <f aca="false">IF(I2708&gt;0,"Sí","No")</f>
        <v>No</v>
      </c>
      <c r="O2708" s="22" t="str">
        <f aca="false">IF(J2708&gt;0,"Sí","No")</f>
        <v>No</v>
      </c>
      <c r="P2708" s="22" t="str">
        <f aca="false">IF(K2708&gt;0,"Sí","No")</f>
        <v>Sí</v>
      </c>
      <c r="Q2708" s="22" t="str">
        <f aca="false">IF(OR(I2708&gt;0,J2708&gt;0),"Sí","No")</f>
        <v>No</v>
      </c>
      <c r="R2708" s="27"/>
      <c r="S2708" s="27"/>
      <c r="T2708" s="27"/>
      <c r="U2708" s="27"/>
      <c r="V2708" s="27"/>
      <c r="W2708" s="12" t="str">
        <f aca="false">IF(AND(I2708&gt;0,R2708&gt;0),(S2708-R2708)/R2708,"")</f>
        <v/>
      </c>
      <c r="X2708" s="12" t="str">
        <f aca="false">IF(AND(J2708&gt;0,T2708&gt;0),(U2708-T2708)/T2708,"")</f>
        <v/>
      </c>
      <c r="Y2708" s="12" t="str">
        <f aca="false">IF(AND(K2708&gt;0,V2708&gt;0),(V2708-Resumen!$B$7)/Resumen!$B$7,"")</f>
        <v/>
      </c>
      <c r="Z2708" s="28" t="str">
        <f aca="false">IF(AND(K2708&gt;0,I2708&gt;0,V2708&gt;0,S2708&gt;0),V2708-S2708,"")</f>
        <v/>
      </c>
      <c r="AA2708" s="12" t="str">
        <f aca="false">IF(Z2708&lt;&gt;"",Z2708/S2708,"")</f>
        <v/>
      </c>
      <c r="AB2708" s="28" t="str">
        <f aca="false">IF(AND(K2708&gt;0,J2708&gt;0,V2708&gt;0,U2708&gt;0),V2708-U2708,"")</f>
        <v/>
      </c>
      <c r="AC2708" s="12" t="str">
        <f aca="false">IF(AB2708&lt;&gt;"",AB2708/U2708,"")</f>
        <v/>
      </c>
      <c r="AD2708" s="27" t="n">
        <v>0</v>
      </c>
      <c r="AE2708" s="27" t="n">
        <v>0</v>
      </c>
      <c r="AF2708" s="27" t="n">
        <v>0</v>
      </c>
      <c r="AG2708" s="28" t="n">
        <f aca="false">AD2708+AE2708+AF2708</f>
        <v>0</v>
      </c>
      <c r="AH2708" s="12" t="str">
        <f aca="false">IF(AG2708&gt;0,AD2708/AG2708,"")</f>
        <v/>
      </c>
      <c r="AI2708" s="27" t="n">
        <v>0</v>
      </c>
      <c r="AJ2708" s="27" t="n">
        <v>0</v>
      </c>
      <c r="AK2708" s="27" t="n">
        <v>0</v>
      </c>
      <c r="AL2708" s="22" t="str">
        <f aca="false">IF(OR(AJ2708&gt;0,AK2708&gt;0),"Sí","No")</f>
        <v>No</v>
      </c>
      <c r="AM2708" s="6"/>
      <c r="AN2708" s="6"/>
      <c r="AO2708" s="12" t="n">
        <f aca="false">IF(M2708&gt;0,K2708/M2708,"")</f>
        <v>1</v>
      </c>
      <c r="AP2708" s="22" t="str">
        <f aca="false">IF(M2708&gt;=Resumen!$B$5,"Alto","Bajo")</f>
        <v>Bajo</v>
      </c>
      <c r="AQ2708" s="22" t="str">
        <f aca="false">IF(AO2708&gt;=Resumen!$B$28,"Alto","Bajo")</f>
        <v>Alto</v>
      </c>
      <c r="AR2708" s="22" t="str">
        <f aca="false">AP2708&amp;" Potencial / "&amp;AQ2708&amp;" Share"</f>
        <v>Bajo Potencial / Alto Share</v>
      </c>
      <c r="AS2708" s="22" t="str">
        <f aca="false">IF(Q2708="Sí",IF(AO2708&gt;=Resumen!$B$29,"Alto","Bajo"),"")</f>
        <v/>
      </c>
      <c r="AT2708" s="22" t="str">
        <f aca="false">IF(AS2708&lt;&gt;"",AP2708&amp;" Potencial / "&amp;AS2708&amp;" Share","")</f>
        <v/>
      </c>
      <c r="AU2708" s="22" t="str">
        <f aca="false">IF(AH2708="","Sin dato",IF(AH2708-AO2708&gt;Resumen!$B$6,"Sobre-exhibido",IF(AO2708-AH2708&gt;Resumen!$B$6,"Sub-exhibido","En línea")))</f>
        <v>Sin dato</v>
      </c>
      <c r="AV2708" s="22" t="str">
        <f aca="false">IF(AT2708="","",IF(AT2708="Alto Potencial / Bajo Share",1,IF(AT2708="Alto Potencial / Alto Share",2,IF(AT2708="Bajo Potencial / Alto Share",3,4))))</f>
        <v/>
      </c>
      <c r="AW2708" s="22" t="str">
        <f aca="false">IF(Q2708="No","Sin competencia directa",IF(AV2708=1,"1 - Foco Conquista (Alto Pot / Bajo Share)",IF(AV2708=2,"2 - Foco Defensa (Alto Pot / Alto Share)",IF(AV2708=3,"3 - Monitoreo (Bajo Pot / Alto Share)","4 - Baja Prioridad (Bajo Pot / Bajo Share)"))))</f>
        <v>Sin competencia directa</v>
      </c>
      <c r="AX2708" s="12" t="str">
        <f aca="false">IF(OR(IFERROR(AND(W2708&lt;&gt;"",Y2708&lt;&gt;"",Y2708-W2708&gt;Resumen!$B$8),FALSE()),IFERROR(AND(X2708&lt;&gt;"",Y2708&lt;&gt;"",Y2708-X2708&gt;Resumen!$B$8),FALSE())),MAX(IF(IFERROR(AND(W2708&lt;&gt;"",Y2708&lt;&gt;"",Y2708-W2708&gt;Resumen!$B$8),FALSE()),Y2708-W2708,0),IF(IFERROR(AND(X2708&lt;&gt;"",Y2708&lt;&gt;"",Y2708-X2708&gt;Resumen!$B$8),FALSE()),Y2708-X2708,0)),"")</f>
        <v/>
      </c>
      <c r="AY2708" s="22" t="str">
        <f aca="false">IF(OR(IFERROR(AND(W2708&lt;&gt;"",Y2708&lt;&gt;"",Y2708-W2708&gt;Resumen!$B$8),FALSE()),IFERROR(AND(X2708&lt;&gt;"",Y2708&lt;&gt;"",Y2708-X2708&gt;Resumen!$B$8),FALSE())),TRIM("Lays tiene mayor markup que "&amp;IF(IFERROR(AND(W2708&lt;&gt;"",Y2708&lt;&gt;"",Y2708-W2708&gt;Resumen!$B$8),FALSE()),"Quento ","")&amp;IF(IFERROR(AND(X2708&lt;&gt;"",Y2708&lt;&gt;"",Y2708-X2708&gt;Resumen!$B$8),FALSE()),"Julicroc ","")&amp;"en este PDV"),"")</f>
        <v/>
      </c>
      <c r="AZ2708" s="22" t="str">
        <f aca="false">IF(COUNTIF('Plan Pehuamar - Lista'!$A$2:$A$167,A2708)&gt;0,"Sí","No")</f>
        <v>No</v>
      </c>
      <c r="BA2708" s="22" t="str">
        <f aca="false">IF(COUNTIF('Plan Combo 9+1'!$A$2:$A$226,A2708)&gt;0,"Sí","No")</f>
        <v>No</v>
      </c>
      <c r="BB2708" s="22" t="str">
        <f aca="false">IF(AH2708="","No",IF(BA2708="Sí",IF((AO2708-AH2708)&gt;Resumen!$B$6,"Sí","No"),IF((AO2708-AH2708)&gt;=Resumen!$B$132,"Sí","No")))</f>
        <v>No</v>
      </c>
      <c r="BC2708" s="22" t="str">
        <f aca="false">IF(AND(N2708="Sí",AL2708="Sí",AI2708=0),"Sí","No")</f>
        <v>No</v>
      </c>
      <c r="BD2708" s="22" t="str">
        <f aca="false">IF(COUNTIF('Plan 9+1 (con Pehuamar)'!$A$2:$A$227,A2708)&gt;0,"Sí","No")</f>
        <v>No</v>
      </c>
    </row>
    <row r="2709" customFormat="false" ht="15" hidden="false" customHeight="true" outlineLevel="0" collapsed="false">
      <c r="A2709" s="6" t="n">
        <v>206408</v>
      </c>
      <c r="B2709" s="6" t="n">
        <v>17</v>
      </c>
      <c r="C2709" s="6" t="n">
        <v>1701</v>
      </c>
      <c r="D2709" s="6" t="s">
        <v>194</v>
      </c>
      <c r="E2709" s="6" t="s">
        <v>2855</v>
      </c>
      <c r="F2709" s="6" t="s">
        <v>201</v>
      </c>
      <c r="G2709" s="6" t="s">
        <v>130</v>
      </c>
      <c r="H2709" s="6" t="s">
        <v>1715</v>
      </c>
      <c r="I2709" s="27" t="n">
        <v>0</v>
      </c>
      <c r="J2709" s="27" t="n">
        <v>0</v>
      </c>
      <c r="K2709" s="27" t="n">
        <v>0.5</v>
      </c>
      <c r="L2709" s="28" t="n">
        <f aca="false">I2709+J2709</f>
        <v>0</v>
      </c>
      <c r="M2709" s="28" t="n">
        <f aca="false">L2709+K2709</f>
        <v>0.5</v>
      </c>
      <c r="N2709" s="22" t="str">
        <f aca="false">IF(I2709&gt;0,"Sí","No")</f>
        <v>No</v>
      </c>
      <c r="O2709" s="22" t="str">
        <f aca="false">IF(J2709&gt;0,"Sí","No")</f>
        <v>No</v>
      </c>
      <c r="P2709" s="22" t="str">
        <f aca="false">IF(K2709&gt;0,"Sí","No")</f>
        <v>Sí</v>
      </c>
      <c r="Q2709" s="22" t="str">
        <f aca="false">IF(OR(I2709&gt;0,J2709&gt;0),"Sí","No")</f>
        <v>No</v>
      </c>
      <c r="R2709" s="27"/>
      <c r="S2709" s="27"/>
      <c r="T2709" s="27"/>
      <c r="U2709" s="27"/>
      <c r="V2709" s="27"/>
      <c r="W2709" s="12" t="str">
        <f aca="false">IF(AND(I2709&gt;0,R2709&gt;0),(S2709-R2709)/R2709,"")</f>
        <v/>
      </c>
      <c r="X2709" s="12" t="str">
        <f aca="false">IF(AND(J2709&gt;0,T2709&gt;0),(U2709-T2709)/T2709,"")</f>
        <v/>
      </c>
      <c r="Y2709" s="12" t="str">
        <f aca="false">IF(AND(K2709&gt;0,V2709&gt;0),(V2709-Resumen!$B$7)/Resumen!$B$7,"")</f>
        <v/>
      </c>
      <c r="Z2709" s="28" t="str">
        <f aca="false">IF(AND(K2709&gt;0,I2709&gt;0,V2709&gt;0,S2709&gt;0),V2709-S2709,"")</f>
        <v/>
      </c>
      <c r="AA2709" s="12" t="str">
        <f aca="false">IF(Z2709&lt;&gt;"",Z2709/S2709,"")</f>
        <v/>
      </c>
      <c r="AB2709" s="28" t="str">
        <f aca="false">IF(AND(K2709&gt;0,J2709&gt;0,V2709&gt;0,U2709&gt;0),V2709-U2709,"")</f>
        <v/>
      </c>
      <c r="AC2709" s="12" t="str">
        <f aca="false">IF(AB2709&lt;&gt;"",AB2709/U2709,"")</f>
        <v/>
      </c>
      <c r="AD2709" s="27" t="n">
        <v>0</v>
      </c>
      <c r="AE2709" s="27" t="n">
        <v>0</v>
      </c>
      <c r="AF2709" s="27" t="n">
        <v>0</v>
      </c>
      <c r="AG2709" s="28" t="n">
        <f aca="false">AD2709+AE2709+AF2709</f>
        <v>0</v>
      </c>
      <c r="AH2709" s="12" t="str">
        <f aca="false">IF(AG2709&gt;0,AD2709/AG2709,"")</f>
        <v/>
      </c>
      <c r="AI2709" s="27" t="n">
        <v>0</v>
      </c>
      <c r="AJ2709" s="27" t="n">
        <v>0</v>
      </c>
      <c r="AK2709" s="27" t="n">
        <v>0</v>
      </c>
      <c r="AL2709" s="22" t="str">
        <f aca="false">IF(OR(AJ2709&gt;0,AK2709&gt;0),"Sí","No")</f>
        <v>No</v>
      </c>
      <c r="AM2709" s="6"/>
      <c r="AN2709" s="6"/>
      <c r="AO2709" s="12" t="n">
        <f aca="false">IF(M2709&gt;0,K2709/M2709,"")</f>
        <v>1</v>
      </c>
      <c r="AP2709" s="22" t="str">
        <f aca="false">IF(M2709&gt;=Resumen!$B$5,"Alto","Bajo")</f>
        <v>Bajo</v>
      </c>
      <c r="AQ2709" s="22" t="str">
        <f aca="false">IF(AO2709&gt;=Resumen!$B$28,"Alto","Bajo")</f>
        <v>Alto</v>
      </c>
      <c r="AR2709" s="22" t="str">
        <f aca="false">AP2709&amp;" Potencial / "&amp;AQ2709&amp;" Share"</f>
        <v>Bajo Potencial / Alto Share</v>
      </c>
      <c r="AS2709" s="22" t="str">
        <f aca="false">IF(Q2709="Sí",IF(AO2709&gt;=Resumen!$B$29,"Alto","Bajo"),"")</f>
        <v/>
      </c>
      <c r="AT2709" s="22" t="str">
        <f aca="false">IF(AS2709&lt;&gt;"",AP2709&amp;" Potencial / "&amp;AS2709&amp;" Share","")</f>
        <v/>
      </c>
      <c r="AU2709" s="22" t="str">
        <f aca="false">IF(AH2709="","Sin dato",IF(AH2709-AO2709&gt;Resumen!$B$6,"Sobre-exhibido",IF(AO2709-AH2709&gt;Resumen!$B$6,"Sub-exhibido","En línea")))</f>
        <v>Sin dato</v>
      </c>
      <c r="AV2709" s="22" t="str">
        <f aca="false">IF(AT2709="","",IF(AT2709="Alto Potencial / Bajo Share",1,IF(AT2709="Alto Potencial / Alto Share",2,IF(AT2709="Bajo Potencial / Alto Share",3,4))))</f>
        <v/>
      </c>
      <c r="AW2709" s="22" t="str">
        <f aca="false">IF(Q2709="No","Sin competencia directa",IF(AV2709=1,"1 - Foco Conquista (Alto Pot / Bajo Share)",IF(AV2709=2,"2 - Foco Defensa (Alto Pot / Alto Share)",IF(AV2709=3,"3 - Monitoreo (Bajo Pot / Alto Share)","4 - Baja Prioridad (Bajo Pot / Bajo Share)"))))</f>
        <v>Sin competencia directa</v>
      </c>
      <c r="AX2709" s="12" t="str">
        <f aca="false">IF(OR(IFERROR(AND(W2709&lt;&gt;"",Y2709&lt;&gt;"",Y2709-W2709&gt;Resumen!$B$8),FALSE()),IFERROR(AND(X2709&lt;&gt;"",Y2709&lt;&gt;"",Y2709-X2709&gt;Resumen!$B$8),FALSE())),MAX(IF(IFERROR(AND(W2709&lt;&gt;"",Y2709&lt;&gt;"",Y2709-W2709&gt;Resumen!$B$8),FALSE()),Y2709-W2709,0),IF(IFERROR(AND(X2709&lt;&gt;"",Y2709&lt;&gt;"",Y2709-X2709&gt;Resumen!$B$8),FALSE()),Y2709-X2709,0)),"")</f>
        <v/>
      </c>
      <c r="AY2709" s="22" t="str">
        <f aca="false">IF(OR(IFERROR(AND(W2709&lt;&gt;"",Y2709&lt;&gt;"",Y2709-W2709&gt;Resumen!$B$8),FALSE()),IFERROR(AND(X2709&lt;&gt;"",Y2709&lt;&gt;"",Y2709-X2709&gt;Resumen!$B$8),FALSE())),TRIM("Lays tiene mayor markup que "&amp;IF(IFERROR(AND(W2709&lt;&gt;"",Y2709&lt;&gt;"",Y2709-W2709&gt;Resumen!$B$8),FALSE()),"Quento ","")&amp;IF(IFERROR(AND(X2709&lt;&gt;"",Y2709&lt;&gt;"",Y2709-X2709&gt;Resumen!$B$8),FALSE()),"Julicroc ","")&amp;"en este PDV"),"")</f>
        <v/>
      </c>
      <c r="AZ2709" s="22" t="str">
        <f aca="false">IF(COUNTIF('Plan Pehuamar - Lista'!$A$2:$A$167,A2709)&gt;0,"Sí","No")</f>
        <v>No</v>
      </c>
      <c r="BA2709" s="22" t="str">
        <f aca="false">IF(COUNTIF('Plan Combo 9+1'!$A$2:$A$226,A2709)&gt;0,"Sí","No")</f>
        <v>No</v>
      </c>
      <c r="BB2709" s="22" t="str">
        <f aca="false">IF(AH2709="","No",IF(BA2709="Sí",IF((AO2709-AH2709)&gt;Resumen!$B$6,"Sí","No"),IF((AO2709-AH2709)&gt;=Resumen!$B$132,"Sí","No")))</f>
        <v>No</v>
      </c>
      <c r="BC2709" s="22" t="str">
        <f aca="false">IF(AND(N2709="Sí",AL2709="Sí",AI2709=0),"Sí","No")</f>
        <v>No</v>
      </c>
      <c r="BD2709" s="22" t="str">
        <f aca="false">IF(COUNTIF('Plan 9+1 (con Pehuamar)'!$A$2:$A$227,A2709)&gt;0,"Sí","No")</f>
        <v>No</v>
      </c>
    </row>
    <row r="2710" customFormat="false" ht="15" hidden="false" customHeight="true" outlineLevel="0" collapsed="false">
      <c r="A2710" s="6" t="n">
        <v>206409</v>
      </c>
      <c r="B2710" s="6" t="n">
        <v>17</v>
      </c>
      <c r="C2710" s="6" t="n">
        <v>1701</v>
      </c>
      <c r="D2710" s="6" t="s">
        <v>194</v>
      </c>
      <c r="E2710" s="6" t="s">
        <v>2856</v>
      </c>
      <c r="F2710" s="6" t="s">
        <v>201</v>
      </c>
      <c r="G2710" s="6" t="s">
        <v>130</v>
      </c>
      <c r="H2710" s="6" t="s">
        <v>1715</v>
      </c>
      <c r="I2710" s="27" t="n">
        <v>10</v>
      </c>
      <c r="J2710" s="27" t="n">
        <v>20</v>
      </c>
      <c r="K2710" s="27" t="n">
        <v>20</v>
      </c>
      <c r="L2710" s="28" t="n">
        <f aca="false">I2710+J2710</f>
        <v>30</v>
      </c>
      <c r="M2710" s="28" t="n">
        <f aca="false">L2710+K2710</f>
        <v>50</v>
      </c>
      <c r="N2710" s="22" t="str">
        <f aca="false">IF(I2710&gt;0,"Sí","No")</f>
        <v>Sí</v>
      </c>
      <c r="O2710" s="22" t="str">
        <f aca="false">IF(J2710&gt;0,"Sí","No")</f>
        <v>Sí</v>
      </c>
      <c r="P2710" s="22" t="str">
        <f aca="false">IF(K2710&gt;0,"Sí","No")</f>
        <v>Sí</v>
      </c>
      <c r="Q2710" s="22" t="str">
        <f aca="false">IF(OR(I2710&gt;0,J2710&gt;0),"Sí","No")</f>
        <v>Sí</v>
      </c>
      <c r="R2710" s="27" t="n">
        <v>1750</v>
      </c>
      <c r="S2710" s="27" t="n">
        <v>2500</v>
      </c>
      <c r="T2710" s="27" t="n">
        <v>980</v>
      </c>
      <c r="U2710" s="27" t="n">
        <v>1700</v>
      </c>
      <c r="V2710" s="27" t="n">
        <v>3500</v>
      </c>
      <c r="W2710" s="12" t="n">
        <f aca="false">IF(AND(I2710&gt;0,R2710&gt;0),(S2710-R2710)/R2710,"")</f>
        <v>0.428571428571429</v>
      </c>
      <c r="X2710" s="12" t="n">
        <f aca="false">IF(AND(J2710&gt;0,T2710&gt;0),(U2710-T2710)/T2710,"")</f>
        <v>0.73469387755102</v>
      </c>
      <c r="Y2710" s="12" t="n">
        <f aca="false">IF(AND(K2710&gt;0,V2710&gt;0),(V2710-Resumen!$B$7)/Resumen!$B$7,"")</f>
        <v>0.4</v>
      </c>
      <c r="Z2710" s="28" t="n">
        <f aca="false">IF(AND(K2710&gt;0,I2710&gt;0,V2710&gt;0,S2710&gt;0),V2710-S2710,"")</f>
        <v>1000</v>
      </c>
      <c r="AA2710" s="12" t="n">
        <f aca="false">IF(Z2710&lt;&gt;"",Z2710/S2710,"")</f>
        <v>0.4</v>
      </c>
      <c r="AB2710" s="28" t="n">
        <f aca="false">IF(AND(K2710&gt;0,J2710&gt;0,V2710&gt;0,U2710&gt;0),V2710-U2710,"")</f>
        <v>1800</v>
      </c>
      <c r="AC2710" s="12" t="n">
        <f aca="false">IF(AB2710&lt;&gt;"",AB2710/U2710,"")</f>
        <v>1.05882352941176</v>
      </c>
      <c r="AD2710" s="27" t="n">
        <v>4</v>
      </c>
      <c r="AE2710" s="27" t="n">
        <v>2</v>
      </c>
      <c r="AF2710" s="27" t="n">
        <v>4</v>
      </c>
      <c r="AG2710" s="28" t="n">
        <f aca="false">AD2710+AE2710+AF2710</f>
        <v>10</v>
      </c>
      <c r="AH2710" s="12" t="n">
        <f aca="false">IF(AG2710&gt;0,AD2710/AG2710,"")</f>
        <v>0.4</v>
      </c>
      <c r="AI2710" s="27" t="n">
        <v>0</v>
      </c>
      <c r="AJ2710" s="27" t="n">
        <v>0</v>
      </c>
      <c r="AK2710" s="27" t="n">
        <v>0</v>
      </c>
      <c r="AL2710" s="22" t="str">
        <f aca="false">IF(OR(AJ2710&gt;0,AK2710&gt;0),"Sí","No")</f>
        <v>No</v>
      </c>
      <c r="AM2710" s="6" t="s">
        <v>198</v>
      </c>
      <c r="AN2710" s="6" t="s">
        <v>198</v>
      </c>
      <c r="AO2710" s="12" t="n">
        <f aca="false">IF(M2710&gt;0,K2710/M2710,"")</f>
        <v>0.4</v>
      </c>
      <c r="AP2710" s="22" t="str">
        <f aca="false">IF(M2710&gt;=Resumen!$B$5,"Alto","Bajo")</f>
        <v>Alto</v>
      </c>
      <c r="AQ2710" s="22" t="str">
        <f aca="false">IF(AO2710&gt;=Resumen!$B$28,"Alto","Bajo")</f>
        <v>Alto</v>
      </c>
      <c r="AR2710" s="22" t="str">
        <f aca="false">AP2710&amp;" Potencial / "&amp;AQ2710&amp;" Share"</f>
        <v>Alto Potencial / Alto Share</v>
      </c>
      <c r="AS2710" s="22" t="str">
        <f aca="false">IF(Q2710="Sí",IF(AO2710&gt;=Resumen!$B$29,"Alto","Bajo"),"")</f>
        <v>Bajo</v>
      </c>
      <c r="AT2710" s="22" t="str">
        <f aca="false">IF(AS2710&lt;&gt;"",AP2710&amp;" Potencial / "&amp;AS2710&amp;" Share","")</f>
        <v>Alto Potencial / Bajo Share</v>
      </c>
      <c r="AU2710" s="22" t="str">
        <f aca="false">IF(AH2710="","Sin dato",IF(AH2710-AO2710&gt;Resumen!$B$6,"Sobre-exhibido",IF(AO2710-AH2710&gt;Resumen!$B$6,"Sub-exhibido","En línea")))</f>
        <v>En línea</v>
      </c>
      <c r="AV2710" s="22" t="n">
        <f aca="false">IF(AT2710="","",IF(AT2710="Alto Potencial / Bajo Share",1,IF(AT2710="Alto Potencial / Alto Share",2,IF(AT2710="Bajo Potencial / Alto Share",3,4))))</f>
        <v>1</v>
      </c>
      <c r="AW2710" s="22" t="str">
        <f aca="false">IF(Q2710="No","Sin competencia directa",IF(AV2710=1,"1 - Foco Conquista (Alto Pot / Bajo Share)",IF(AV2710=2,"2 - Foco Defensa (Alto Pot / Alto Share)",IF(AV2710=3,"3 - Monitoreo (Bajo Pot / Alto Share)","4 - Baja Prioridad (Bajo Pot / Bajo Share)"))))</f>
        <v>1 - Foco Conquista (Alto Pot / Bajo Share)</v>
      </c>
      <c r="AX2710" s="12" t="str">
        <f aca="false">IF(OR(IFERROR(AND(W2710&lt;&gt;"",Y2710&lt;&gt;"",Y2710-W2710&gt;Resumen!$B$8),FALSE()),IFERROR(AND(X2710&lt;&gt;"",Y2710&lt;&gt;"",Y2710-X2710&gt;Resumen!$B$8),FALSE())),MAX(IF(IFERROR(AND(W2710&lt;&gt;"",Y2710&lt;&gt;"",Y2710-W2710&gt;Resumen!$B$8),FALSE()),Y2710-W2710,0),IF(IFERROR(AND(X2710&lt;&gt;"",Y2710&lt;&gt;"",Y2710-X2710&gt;Resumen!$B$8),FALSE()),Y2710-X2710,0)),"")</f>
        <v/>
      </c>
      <c r="AY2710" s="22" t="str">
        <f aca="false">IF(OR(IFERROR(AND(W2710&lt;&gt;"",Y2710&lt;&gt;"",Y2710-W2710&gt;Resumen!$B$8),FALSE()),IFERROR(AND(X2710&lt;&gt;"",Y2710&lt;&gt;"",Y2710-X2710&gt;Resumen!$B$8),FALSE())),TRIM("Lays tiene mayor markup que "&amp;IF(IFERROR(AND(W2710&lt;&gt;"",Y2710&lt;&gt;"",Y2710-W2710&gt;Resumen!$B$8),FALSE()),"Quento ","")&amp;IF(IFERROR(AND(X2710&lt;&gt;"",Y2710&lt;&gt;"",Y2710-X2710&gt;Resumen!$B$8),FALSE()),"Julicroc ","")&amp;"en este PDV"),"")</f>
        <v/>
      </c>
      <c r="AZ2710" s="22" t="str">
        <f aca="false">IF(COUNTIF('Plan Pehuamar - Lista'!$A$2:$A$167,A2710)&gt;0,"Sí","No")</f>
        <v>No</v>
      </c>
      <c r="BA2710" s="22" t="str">
        <f aca="false">IF(COUNTIF('Plan Combo 9+1'!$A$2:$A$226,A2710)&gt;0,"Sí","No")</f>
        <v>No</v>
      </c>
      <c r="BB2710" s="22" t="str">
        <f aca="false">IF(AH2710="","No",IF(BA2710="Sí",IF((AO2710-AH2710)&gt;Resumen!$B$6,"Sí","No"),IF((AO2710-AH2710)&gt;=Resumen!$B$132,"Sí","No")))</f>
        <v>No</v>
      </c>
      <c r="BC2710" s="22" t="str">
        <f aca="false">IF(AND(N2710="Sí",AL2710="Sí",AI2710=0),"Sí","No")</f>
        <v>No</v>
      </c>
      <c r="BD2710" s="22" t="str">
        <f aca="false">IF(COUNTIF('Plan 9+1 (con Pehuamar)'!$A$2:$A$227,A2710)&gt;0,"Sí","No")</f>
        <v>No</v>
      </c>
    </row>
    <row r="2711" customFormat="false" ht="15" hidden="false" customHeight="true" outlineLevel="0" collapsed="false">
      <c r="A2711" s="6" t="n">
        <v>206411</v>
      </c>
      <c r="B2711" s="6" t="n">
        <v>17</v>
      </c>
      <c r="C2711" s="6" t="n">
        <v>1701</v>
      </c>
      <c r="D2711" s="6" t="s">
        <v>194</v>
      </c>
      <c r="E2711" s="6" t="s">
        <v>2857</v>
      </c>
      <c r="F2711" s="6" t="s">
        <v>201</v>
      </c>
      <c r="G2711" s="6" t="s">
        <v>130</v>
      </c>
      <c r="H2711" s="6" t="s">
        <v>1715</v>
      </c>
      <c r="I2711" s="27" t="n">
        <v>10</v>
      </c>
      <c r="J2711" s="27" t="n">
        <v>15</v>
      </c>
      <c r="K2711" s="27" t="n">
        <v>5</v>
      </c>
      <c r="L2711" s="28" t="n">
        <f aca="false">I2711+J2711</f>
        <v>25</v>
      </c>
      <c r="M2711" s="28" t="n">
        <f aca="false">L2711+K2711</f>
        <v>30</v>
      </c>
      <c r="N2711" s="22" t="str">
        <f aca="false">IF(I2711&gt;0,"Sí","No")</f>
        <v>Sí</v>
      </c>
      <c r="O2711" s="22" t="str">
        <f aca="false">IF(J2711&gt;0,"Sí","No")</f>
        <v>Sí</v>
      </c>
      <c r="P2711" s="22" t="str">
        <f aca="false">IF(K2711&gt;0,"Sí","No")</f>
        <v>Sí</v>
      </c>
      <c r="Q2711" s="22" t="str">
        <f aca="false">IF(OR(I2711&gt;0,J2711&gt;0),"Sí","No")</f>
        <v>Sí</v>
      </c>
      <c r="R2711" s="27" t="n">
        <v>1750</v>
      </c>
      <c r="S2711" s="27" t="n">
        <v>2500</v>
      </c>
      <c r="T2711" s="27" t="n">
        <v>1000</v>
      </c>
      <c r="U2711" s="27" t="n">
        <v>1800</v>
      </c>
      <c r="V2711" s="27" t="n">
        <v>3600</v>
      </c>
      <c r="W2711" s="12" t="n">
        <f aca="false">IF(AND(I2711&gt;0,R2711&gt;0),(S2711-R2711)/R2711,"")</f>
        <v>0.428571428571429</v>
      </c>
      <c r="X2711" s="12" t="n">
        <f aca="false">IF(AND(J2711&gt;0,T2711&gt;0),(U2711-T2711)/T2711,"")</f>
        <v>0.8</v>
      </c>
      <c r="Y2711" s="12" t="n">
        <f aca="false">IF(AND(K2711&gt;0,V2711&gt;0),(V2711-Resumen!$B$7)/Resumen!$B$7,"")</f>
        <v>0.44</v>
      </c>
      <c r="Z2711" s="28" t="n">
        <f aca="false">IF(AND(K2711&gt;0,I2711&gt;0,V2711&gt;0,S2711&gt;0),V2711-S2711,"")</f>
        <v>1100</v>
      </c>
      <c r="AA2711" s="12" t="n">
        <f aca="false">IF(Z2711&lt;&gt;"",Z2711/S2711,"")</f>
        <v>0.44</v>
      </c>
      <c r="AB2711" s="28" t="n">
        <f aca="false">IF(AND(K2711&gt;0,J2711&gt;0,V2711&gt;0,U2711&gt;0),V2711-U2711,"")</f>
        <v>1800</v>
      </c>
      <c r="AC2711" s="12" t="n">
        <f aca="false">IF(AB2711&lt;&gt;"",AB2711/U2711,"")</f>
        <v>1</v>
      </c>
      <c r="AD2711" s="27" t="n">
        <v>15</v>
      </c>
      <c r="AE2711" s="27" t="n">
        <v>2</v>
      </c>
      <c r="AF2711" s="27" t="n">
        <v>20</v>
      </c>
      <c r="AG2711" s="28" t="n">
        <f aca="false">AD2711+AE2711+AF2711</f>
        <v>37</v>
      </c>
      <c r="AH2711" s="12" t="n">
        <f aca="false">IF(AG2711&gt;0,AD2711/AG2711,"")</f>
        <v>0.405405405405405</v>
      </c>
      <c r="AI2711" s="27" t="n">
        <v>1</v>
      </c>
      <c r="AJ2711" s="27" t="n">
        <v>0</v>
      </c>
      <c r="AK2711" s="27" t="n">
        <v>1</v>
      </c>
      <c r="AL2711" s="22" t="str">
        <f aca="false">IF(OR(AJ2711&gt;0,AK2711&gt;0),"Sí","No")</f>
        <v>Sí</v>
      </c>
      <c r="AM2711" s="6" t="s">
        <v>198</v>
      </c>
      <c r="AN2711" s="6" t="s">
        <v>198</v>
      </c>
      <c r="AO2711" s="12" t="n">
        <f aca="false">IF(M2711&gt;0,K2711/M2711,"")</f>
        <v>0.166666666666667</v>
      </c>
      <c r="AP2711" s="22" t="str">
        <f aca="false">IF(M2711&gt;=Resumen!$B$5,"Alto","Bajo")</f>
        <v>Bajo</v>
      </c>
      <c r="AQ2711" s="22" t="str">
        <f aca="false">IF(AO2711&gt;=Resumen!$B$28,"Alto","Bajo")</f>
        <v>Bajo</v>
      </c>
      <c r="AR2711" s="22" t="str">
        <f aca="false">AP2711&amp;" Potencial / "&amp;AQ2711&amp;" Share"</f>
        <v>Bajo Potencial / Bajo Share</v>
      </c>
      <c r="AS2711" s="22" t="str">
        <f aca="false">IF(Q2711="Sí",IF(AO2711&gt;=Resumen!$B$29,"Alto","Bajo"),"")</f>
        <v>Bajo</v>
      </c>
      <c r="AT2711" s="22" t="str">
        <f aca="false">IF(AS2711&lt;&gt;"",AP2711&amp;" Potencial / "&amp;AS2711&amp;" Share","")</f>
        <v>Bajo Potencial / Bajo Share</v>
      </c>
      <c r="AU2711" s="22" t="str">
        <f aca="false">IF(AH2711="","Sin dato",IF(AH2711-AO2711&gt;Resumen!$B$6,"Sobre-exhibido",IF(AO2711-AH2711&gt;Resumen!$B$6,"Sub-exhibido","En línea")))</f>
        <v>Sobre-exhibido</v>
      </c>
      <c r="AV2711" s="22" t="n">
        <f aca="false">IF(AT2711="","",IF(AT2711="Alto Potencial / Bajo Share",1,IF(AT2711="Alto Potencial / Alto Share",2,IF(AT2711="Bajo Potencial / Alto Share",3,4))))</f>
        <v>4</v>
      </c>
      <c r="AW2711" s="22" t="str">
        <f aca="false">IF(Q2711="No","Sin competencia directa",IF(AV2711=1,"1 - Foco Conquista (Alto Pot / Bajo Share)",IF(AV2711=2,"2 - Foco Defensa (Alto Pot / Alto Share)",IF(AV2711=3,"3 - Monitoreo (Bajo Pot / Alto Share)","4 - Baja Prioridad (Bajo Pot / Bajo Share)"))))</f>
        <v>4 - Baja Prioridad (Bajo Pot / Bajo Share)</v>
      </c>
      <c r="AX2711" s="12" t="str">
        <f aca="false">IF(OR(IFERROR(AND(W2711&lt;&gt;"",Y2711&lt;&gt;"",Y2711-W2711&gt;Resumen!$B$8),FALSE()),IFERROR(AND(X2711&lt;&gt;"",Y2711&lt;&gt;"",Y2711-X2711&gt;Resumen!$B$8),FALSE())),MAX(IF(IFERROR(AND(W2711&lt;&gt;"",Y2711&lt;&gt;"",Y2711-W2711&gt;Resumen!$B$8),FALSE()),Y2711-W2711,0),IF(IFERROR(AND(X2711&lt;&gt;"",Y2711&lt;&gt;"",Y2711-X2711&gt;Resumen!$B$8),FALSE()),Y2711-X2711,0)),"")</f>
        <v/>
      </c>
      <c r="AY2711" s="22" t="str">
        <f aca="false">IF(OR(IFERROR(AND(W2711&lt;&gt;"",Y2711&lt;&gt;"",Y2711-W2711&gt;Resumen!$B$8),FALSE()),IFERROR(AND(X2711&lt;&gt;"",Y2711&lt;&gt;"",Y2711-X2711&gt;Resumen!$B$8),FALSE())),TRIM("Lays tiene mayor markup que "&amp;IF(IFERROR(AND(W2711&lt;&gt;"",Y2711&lt;&gt;"",Y2711-W2711&gt;Resumen!$B$8),FALSE()),"Quento ","")&amp;IF(IFERROR(AND(X2711&lt;&gt;"",Y2711&lt;&gt;"",Y2711-X2711&gt;Resumen!$B$8),FALSE()),"Julicroc ","")&amp;"en este PDV"),"")</f>
        <v/>
      </c>
      <c r="AZ2711" s="22" t="str">
        <f aca="false">IF(COUNTIF('Plan Pehuamar - Lista'!$A$2:$A$167,A2711)&gt;0,"Sí","No")</f>
        <v>No</v>
      </c>
      <c r="BA2711" s="22" t="str">
        <f aca="false">IF(COUNTIF('Plan Combo 9+1'!$A$2:$A$226,A2711)&gt;0,"Sí","No")</f>
        <v>No</v>
      </c>
      <c r="BB2711" s="22" t="str">
        <f aca="false">IF(AH2711="","No",IF(BA2711="Sí",IF((AO2711-AH2711)&gt;Resumen!$B$6,"Sí","No"),IF((AO2711-AH2711)&gt;=Resumen!$B$132,"Sí","No")))</f>
        <v>No</v>
      </c>
      <c r="BC2711" s="22" t="str">
        <f aca="false">IF(AND(N2711="Sí",AL2711="Sí",AI2711=0),"Sí","No")</f>
        <v>No</v>
      </c>
      <c r="BD2711" s="22" t="str">
        <f aca="false">IF(COUNTIF('Plan 9+1 (con Pehuamar)'!$A$2:$A$227,A2711)&gt;0,"Sí","No")</f>
        <v>No</v>
      </c>
    </row>
    <row r="2712" customFormat="false" ht="15" hidden="false" customHeight="true" outlineLevel="0" collapsed="false">
      <c r="A2712" s="6" t="n">
        <v>206412</v>
      </c>
      <c r="B2712" s="6" t="n">
        <v>17</v>
      </c>
      <c r="C2712" s="6" t="n">
        <v>1701</v>
      </c>
      <c r="D2712" s="6" t="s">
        <v>194</v>
      </c>
      <c r="E2712" s="6" t="s">
        <v>2858</v>
      </c>
      <c r="F2712" s="6" t="s">
        <v>201</v>
      </c>
      <c r="G2712" s="6" t="s">
        <v>130</v>
      </c>
      <c r="H2712" s="6" t="s">
        <v>1715</v>
      </c>
      <c r="I2712" s="27" t="n">
        <v>10</v>
      </c>
      <c r="J2712" s="27" t="n">
        <v>20</v>
      </c>
      <c r="K2712" s="27" t="n">
        <v>12</v>
      </c>
      <c r="L2712" s="28" t="n">
        <f aca="false">I2712+J2712</f>
        <v>30</v>
      </c>
      <c r="M2712" s="28" t="n">
        <f aca="false">L2712+K2712</f>
        <v>42</v>
      </c>
      <c r="N2712" s="22" t="str">
        <f aca="false">IF(I2712&gt;0,"Sí","No")</f>
        <v>Sí</v>
      </c>
      <c r="O2712" s="22" t="str">
        <f aca="false">IF(J2712&gt;0,"Sí","No")</f>
        <v>Sí</v>
      </c>
      <c r="P2712" s="22" t="str">
        <f aca="false">IF(K2712&gt;0,"Sí","No")</f>
        <v>Sí</v>
      </c>
      <c r="Q2712" s="22" t="str">
        <f aca="false">IF(OR(I2712&gt;0,J2712&gt;0),"Sí","No")</f>
        <v>Sí</v>
      </c>
      <c r="R2712" s="27" t="n">
        <v>1750</v>
      </c>
      <c r="S2712" s="27" t="n">
        <v>2500</v>
      </c>
      <c r="T2712" s="27" t="n">
        <v>1150</v>
      </c>
      <c r="U2712" s="27" t="n">
        <v>2000</v>
      </c>
      <c r="V2712" s="27" t="n">
        <v>3800</v>
      </c>
      <c r="W2712" s="12" t="n">
        <f aca="false">IF(AND(I2712&gt;0,R2712&gt;0),(S2712-R2712)/R2712,"")</f>
        <v>0.428571428571429</v>
      </c>
      <c r="X2712" s="12" t="n">
        <f aca="false">IF(AND(J2712&gt;0,T2712&gt;0),(U2712-T2712)/T2712,"")</f>
        <v>0.739130434782609</v>
      </c>
      <c r="Y2712" s="12" t="n">
        <f aca="false">IF(AND(K2712&gt;0,V2712&gt;0),(V2712-Resumen!$B$7)/Resumen!$B$7,"")</f>
        <v>0.52</v>
      </c>
      <c r="Z2712" s="28" t="n">
        <f aca="false">IF(AND(K2712&gt;0,I2712&gt;0,V2712&gt;0,S2712&gt;0),V2712-S2712,"")</f>
        <v>1300</v>
      </c>
      <c r="AA2712" s="12" t="n">
        <f aca="false">IF(Z2712&lt;&gt;"",Z2712/S2712,"")</f>
        <v>0.52</v>
      </c>
      <c r="AB2712" s="28" t="n">
        <f aca="false">IF(AND(K2712&gt;0,J2712&gt;0,V2712&gt;0,U2712&gt;0),V2712-U2712,"")</f>
        <v>1800</v>
      </c>
      <c r="AC2712" s="12" t="n">
        <f aca="false">IF(AB2712&lt;&gt;"",AB2712/U2712,"")</f>
        <v>0.9</v>
      </c>
      <c r="AD2712" s="27" t="n">
        <v>12</v>
      </c>
      <c r="AE2712" s="27" t="n">
        <v>7</v>
      </c>
      <c r="AF2712" s="27" t="n">
        <v>20</v>
      </c>
      <c r="AG2712" s="28" t="n">
        <f aca="false">AD2712+AE2712+AF2712</f>
        <v>39</v>
      </c>
      <c r="AH2712" s="12" t="n">
        <f aca="false">IF(AG2712&gt;0,AD2712/AG2712,"")</f>
        <v>0.307692307692308</v>
      </c>
      <c r="AI2712" s="27" t="n">
        <v>1</v>
      </c>
      <c r="AJ2712" s="27" t="n">
        <v>0</v>
      </c>
      <c r="AK2712" s="27" t="n">
        <v>1</v>
      </c>
      <c r="AL2712" s="22" t="str">
        <f aca="false">IF(OR(AJ2712&gt;0,AK2712&gt;0),"Sí","No")</f>
        <v>Sí</v>
      </c>
      <c r="AM2712" s="6" t="s">
        <v>198</v>
      </c>
      <c r="AN2712" s="6" t="s">
        <v>198</v>
      </c>
      <c r="AO2712" s="12" t="n">
        <f aca="false">IF(M2712&gt;0,K2712/M2712,"")</f>
        <v>0.285714285714286</v>
      </c>
      <c r="AP2712" s="22" t="str">
        <f aca="false">IF(M2712&gt;=Resumen!$B$5,"Alto","Bajo")</f>
        <v>Alto</v>
      </c>
      <c r="AQ2712" s="22" t="str">
        <f aca="false">IF(AO2712&gt;=Resumen!$B$28,"Alto","Bajo")</f>
        <v>Bajo</v>
      </c>
      <c r="AR2712" s="22" t="str">
        <f aca="false">AP2712&amp;" Potencial / "&amp;AQ2712&amp;" Share"</f>
        <v>Alto Potencial / Bajo Share</v>
      </c>
      <c r="AS2712" s="22" t="str">
        <f aca="false">IF(Q2712="Sí",IF(AO2712&gt;=Resumen!$B$29,"Alto","Bajo"),"")</f>
        <v>Bajo</v>
      </c>
      <c r="AT2712" s="22" t="str">
        <f aca="false">IF(AS2712&lt;&gt;"",AP2712&amp;" Potencial / "&amp;AS2712&amp;" Share","")</f>
        <v>Alto Potencial / Bajo Share</v>
      </c>
      <c r="AU2712" s="22" t="str">
        <f aca="false">IF(AH2712="","Sin dato",IF(AH2712-AO2712&gt;Resumen!$B$6,"Sobre-exhibido",IF(AO2712-AH2712&gt;Resumen!$B$6,"Sub-exhibido","En línea")))</f>
        <v>En línea</v>
      </c>
      <c r="AV2712" s="22" t="n">
        <f aca="false">IF(AT2712="","",IF(AT2712="Alto Potencial / Bajo Share",1,IF(AT2712="Alto Potencial / Alto Share",2,IF(AT2712="Bajo Potencial / Alto Share",3,4))))</f>
        <v>1</v>
      </c>
      <c r="AW2712" s="22" t="str">
        <f aca="false">IF(Q2712="No","Sin competencia directa",IF(AV2712=1,"1 - Foco Conquista (Alto Pot / Bajo Share)",IF(AV2712=2,"2 - Foco Defensa (Alto Pot / Alto Share)",IF(AV2712=3,"3 - Monitoreo (Bajo Pot / Alto Share)","4 - Baja Prioridad (Bajo Pot / Bajo Share)"))))</f>
        <v>1 - Foco Conquista (Alto Pot / Bajo Share)</v>
      </c>
      <c r="AX2712" s="12" t="n">
        <f aca="false">IF(OR(IFERROR(AND(W2712&lt;&gt;"",Y2712&lt;&gt;"",Y2712-W2712&gt;Resumen!$B$8),FALSE()),IFERROR(AND(X2712&lt;&gt;"",Y2712&lt;&gt;"",Y2712-X2712&gt;Resumen!$B$8),FALSE())),MAX(IF(IFERROR(AND(W2712&lt;&gt;"",Y2712&lt;&gt;"",Y2712-W2712&gt;Resumen!$B$8),FALSE()),Y2712-W2712,0),IF(IFERROR(AND(X2712&lt;&gt;"",Y2712&lt;&gt;"",Y2712-X2712&gt;Resumen!$B$8),FALSE()),Y2712-X2712,0)),"")</f>
        <v>0.0914285714285715</v>
      </c>
      <c r="AY2712" s="22" t="str">
        <f aca="false">IF(OR(IFERROR(AND(W2712&lt;&gt;"",Y2712&lt;&gt;"",Y2712-W2712&gt;Resumen!$B$8),FALSE()),IFERROR(AND(X2712&lt;&gt;"",Y2712&lt;&gt;"",Y2712-X2712&gt;Resumen!$B$8),FALSE())),TRIM("Lays tiene mayor markup que "&amp;IF(IFERROR(AND(W2712&lt;&gt;"",Y2712&lt;&gt;"",Y2712-W2712&gt;Resumen!$B$8),FALSE()),"Quento ","")&amp;IF(IFERROR(AND(X2712&lt;&gt;"",Y2712&lt;&gt;"",Y2712-X2712&gt;Resumen!$B$8),FALSE()),"Julicroc ","")&amp;"en este PDV"),"")</f>
        <v>Lays tiene mayor markup que Quento en este PDV</v>
      </c>
      <c r="AZ2712" s="22" t="str">
        <f aca="false">IF(COUNTIF('Plan Pehuamar - Lista'!$A$2:$A$167,A2712)&gt;0,"Sí","No")</f>
        <v>No</v>
      </c>
      <c r="BA2712" s="22" t="str">
        <f aca="false">IF(COUNTIF('Plan Combo 9+1'!$A$2:$A$226,A2712)&gt;0,"Sí","No")</f>
        <v>No</v>
      </c>
      <c r="BB2712" s="22" t="str">
        <f aca="false">IF(AH2712="","No",IF(BA2712="Sí",IF((AO2712-AH2712)&gt;Resumen!$B$6,"Sí","No"),IF((AO2712-AH2712)&gt;=Resumen!$B$132,"Sí","No")))</f>
        <v>No</v>
      </c>
      <c r="BC2712" s="22" t="str">
        <f aca="false">IF(AND(N2712="Sí",AL2712="Sí",AI2712=0),"Sí","No")</f>
        <v>No</v>
      </c>
      <c r="BD2712" s="22" t="str">
        <f aca="false">IF(COUNTIF('Plan 9+1 (con Pehuamar)'!$A$2:$A$227,A2712)&gt;0,"Sí","No")</f>
        <v>No</v>
      </c>
    </row>
    <row r="2713" customFormat="false" ht="15" hidden="false" customHeight="true" outlineLevel="0" collapsed="false">
      <c r="A2713" s="6" t="n">
        <v>206415</v>
      </c>
      <c r="B2713" s="6" t="n">
        <v>17</v>
      </c>
      <c r="C2713" s="6" t="n">
        <v>1701</v>
      </c>
      <c r="D2713" s="6" t="s">
        <v>194</v>
      </c>
      <c r="E2713" s="6" t="s">
        <v>2859</v>
      </c>
      <c r="F2713" s="6" t="s">
        <v>206</v>
      </c>
      <c r="G2713" s="6" t="s">
        <v>130</v>
      </c>
      <c r="H2713" s="6" t="s">
        <v>1715</v>
      </c>
      <c r="I2713" s="27" t="n">
        <v>0</v>
      </c>
      <c r="J2713" s="27" t="n">
        <v>0</v>
      </c>
      <c r="K2713" s="27" t="n">
        <v>0.2</v>
      </c>
      <c r="L2713" s="28" t="n">
        <f aca="false">I2713+J2713</f>
        <v>0</v>
      </c>
      <c r="M2713" s="28" t="n">
        <f aca="false">L2713+K2713</f>
        <v>0.2</v>
      </c>
      <c r="N2713" s="22" t="str">
        <f aca="false">IF(I2713&gt;0,"Sí","No")</f>
        <v>No</v>
      </c>
      <c r="O2713" s="22" t="str">
        <f aca="false">IF(J2713&gt;0,"Sí","No")</f>
        <v>No</v>
      </c>
      <c r="P2713" s="22" t="str">
        <f aca="false">IF(K2713&gt;0,"Sí","No")</f>
        <v>Sí</v>
      </c>
      <c r="Q2713" s="22" t="str">
        <f aca="false">IF(OR(I2713&gt;0,J2713&gt;0),"Sí","No")</f>
        <v>No</v>
      </c>
      <c r="R2713" s="27"/>
      <c r="S2713" s="27"/>
      <c r="T2713" s="27"/>
      <c r="U2713" s="27"/>
      <c r="V2713" s="27"/>
      <c r="W2713" s="12" t="str">
        <f aca="false">IF(AND(I2713&gt;0,R2713&gt;0),(S2713-R2713)/R2713,"")</f>
        <v/>
      </c>
      <c r="X2713" s="12" t="str">
        <f aca="false">IF(AND(J2713&gt;0,T2713&gt;0),(U2713-T2713)/T2713,"")</f>
        <v/>
      </c>
      <c r="Y2713" s="12" t="str">
        <f aca="false">IF(AND(K2713&gt;0,V2713&gt;0),(V2713-Resumen!$B$7)/Resumen!$B$7,"")</f>
        <v/>
      </c>
      <c r="Z2713" s="28" t="str">
        <f aca="false">IF(AND(K2713&gt;0,I2713&gt;0,V2713&gt;0,S2713&gt;0),V2713-S2713,"")</f>
        <v/>
      </c>
      <c r="AA2713" s="12" t="str">
        <f aca="false">IF(Z2713&lt;&gt;"",Z2713/S2713,"")</f>
        <v/>
      </c>
      <c r="AB2713" s="28" t="str">
        <f aca="false">IF(AND(K2713&gt;0,J2713&gt;0,V2713&gt;0,U2713&gt;0),V2713-U2713,"")</f>
        <v/>
      </c>
      <c r="AC2713" s="12" t="str">
        <f aca="false">IF(AB2713&lt;&gt;"",AB2713/U2713,"")</f>
        <v/>
      </c>
      <c r="AD2713" s="27" t="n">
        <v>0</v>
      </c>
      <c r="AE2713" s="27" t="n">
        <v>0</v>
      </c>
      <c r="AF2713" s="27" t="n">
        <v>0</v>
      </c>
      <c r="AG2713" s="28" t="n">
        <f aca="false">AD2713+AE2713+AF2713</f>
        <v>0</v>
      </c>
      <c r="AH2713" s="12" t="str">
        <f aca="false">IF(AG2713&gt;0,AD2713/AG2713,"")</f>
        <v/>
      </c>
      <c r="AI2713" s="27" t="n">
        <v>0</v>
      </c>
      <c r="AJ2713" s="27" t="n">
        <v>0</v>
      </c>
      <c r="AK2713" s="27" t="n">
        <v>0</v>
      </c>
      <c r="AL2713" s="22" t="str">
        <f aca="false">IF(OR(AJ2713&gt;0,AK2713&gt;0),"Sí","No")</f>
        <v>No</v>
      </c>
      <c r="AM2713" s="6"/>
      <c r="AN2713" s="6"/>
      <c r="AO2713" s="12" t="n">
        <f aca="false">IF(M2713&gt;0,K2713/M2713,"")</f>
        <v>1</v>
      </c>
      <c r="AP2713" s="22" t="str">
        <f aca="false">IF(M2713&gt;=Resumen!$B$5,"Alto","Bajo")</f>
        <v>Bajo</v>
      </c>
      <c r="AQ2713" s="22" t="str">
        <f aca="false">IF(AO2713&gt;=Resumen!$B$28,"Alto","Bajo")</f>
        <v>Alto</v>
      </c>
      <c r="AR2713" s="22" t="str">
        <f aca="false">AP2713&amp;" Potencial / "&amp;AQ2713&amp;" Share"</f>
        <v>Bajo Potencial / Alto Share</v>
      </c>
      <c r="AS2713" s="22" t="str">
        <f aca="false">IF(Q2713="Sí",IF(AO2713&gt;=Resumen!$B$29,"Alto","Bajo"),"")</f>
        <v/>
      </c>
      <c r="AT2713" s="22" t="str">
        <f aca="false">IF(AS2713&lt;&gt;"",AP2713&amp;" Potencial / "&amp;AS2713&amp;" Share","")</f>
        <v/>
      </c>
      <c r="AU2713" s="22" t="str">
        <f aca="false">IF(AH2713="","Sin dato",IF(AH2713-AO2713&gt;Resumen!$B$6,"Sobre-exhibido",IF(AO2713-AH2713&gt;Resumen!$B$6,"Sub-exhibido","En línea")))</f>
        <v>Sin dato</v>
      </c>
      <c r="AV2713" s="22" t="str">
        <f aca="false">IF(AT2713="","",IF(AT2713="Alto Potencial / Bajo Share",1,IF(AT2713="Alto Potencial / Alto Share",2,IF(AT2713="Bajo Potencial / Alto Share",3,4))))</f>
        <v/>
      </c>
      <c r="AW2713" s="22" t="str">
        <f aca="false">IF(Q2713="No","Sin competencia directa",IF(AV2713=1,"1 - Foco Conquista (Alto Pot / Bajo Share)",IF(AV2713=2,"2 - Foco Defensa (Alto Pot / Alto Share)",IF(AV2713=3,"3 - Monitoreo (Bajo Pot / Alto Share)","4 - Baja Prioridad (Bajo Pot / Bajo Share)"))))</f>
        <v>Sin competencia directa</v>
      </c>
      <c r="AX2713" s="12" t="str">
        <f aca="false">IF(OR(IFERROR(AND(W2713&lt;&gt;"",Y2713&lt;&gt;"",Y2713-W2713&gt;Resumen!$B$8),FALSE()),IFERROR(AND(X2713&lt;&gt;"",Y2713&lt;&gt;"",Y2713-X2713&gt;Resumen!$B$8),FALSE())),MAX(IF(IFERROR(AND(W2713&lt;&gt;"",Y2713&lt;&gt;"",Y2713-W2713&gt;Resumen!$B$8),FALSE()),Y2713-W2713,0),IF(IFERROR(AND(X2713&lt;&gt;"",Y2713&lt;&gt;"",Y2713-X2713&gt;Resumen!$B$8),FALSE()),Y2713-X2713,0)),"")</f>
        <v/>
      </c>
      <c r="AY2713" s="22" t="str">
        <f aca="false">IF(OR(IFERROR(AND(W2713&lt;&gt;"",Y2713&lt;&gt;"",Y2713-W2713&gt;Resumen!$B$8),FALSE()),IFERROR(AND(X2713&lt;&gt;"",Y2713&lt;&gt;"",Y2713-X2713&gt;Resumen!$B$8),FALSE())),TRIM("Lays tiene mayor markup que "&amp;IF(IFERROR(AND(W2713&lt;&gt;"",Y2713&lt;&gt;"",Y2713-W2713&gt;Resumen!$B$8),FALSE()),"Quento ","")&amp;IF(IFERROR(AND(X2713&lt;&gt;"",Y2713&lt;&gt;"",Y2713-X2713&gt;Resumen!$B$8),FALSE()),"Julicroc ","")&amp;"en este PDV"),"")</f>
        <v/>
      </c>
      <c r="AZ2713" s="22" t="str">
        <f aca="false">IF(COUNTIF('Plan Pehuamar - Lista'!$A$2:$A$167,A2713)&gt;0,"Sí","No")</f>
        <v>No</v>
      </c>
      <c r="BA2713" s="22" t="str">
        <f aca="false">IF(COUNTIF('Plan Combo 9+1'!$A$2:$A$226,A2713)&gt;0,"Sí","No")</f>
        <v>No</v>
      </c>
      <c r="BB2713" s="22" t="str">
        <f aca="false">IF(AH2713="","No",IF(BA2713="Sí",IF((AO2713-AH2713)&gt;Resumen!$B$6,"Sí","No"),IF((AO2713-AH2713)&gt;=Resumen!$B$132,"Sí","No")))</f>
        <v>No</v>
      </c>
      <c r="BC2713" s="22" t="str">
        <f aca="false">IF(AND(N2713="Sí",AL2713="Sí",AI2713=0),"Sí","No")</f>
        <v>No</v>
      </c>
      <c r="BD2713" s="22" t="str">
        <f aca="false">IF(COUNTIF('Plan 9+1 (con Pehuamar)'!$A$2:$A$227,A2713)&gt;0,"Sí","No")</f>
        <v>No</v>
      </c>
    </row>
    <row r="2714" customFormat="false" ht="15" hidden="false" customHeight="true" outlineLevel="0" collapsed="false">
      <c r="A2714" s="6" t="n">
        <v>206421</v>
      </c>
      <c r="B2714" s="6" t="n">
        <v>17</v>
      </c>
      <c r="C2714" s="6" t="n">
        <v>1701</v>
      </c>
      <c r="D2714" s="6" t="s">
        <v>194</v>
      </c>
      <c r="E2714" s="6" t="s">
        <v>2860</v>
      </c>
      <c r="F2714" s="6" t="s">
        <v>201</v>
      </c>
      <c r="G2714" s="6" t="s">
        <v>130</v>
      </c>
      <c r="H2714" s="6" t="s">
        <v>1715</v>
      </c>
      <c r="I2714" s="27" t="n">
        <v>10</v>
      </c>
      <c r="J2714" s="27" t="n">
        <v>20</v>
      </c>
      <c r="K2714" s="27" t="n">
        <v>12</v>
      </c>
      <c r="L2714" s="28" t="n">
        <f aca="false">I2714+J2714</f>
        <v>30</v>
      </c>
      <c r="M2714" s="28" t="n">
        <f aca="false">L2714+K2714</f>
        <v>42</v>
      </c>
      <c r="N2714" s="22" t="str">
        <f aca="false">IF(I2714&gt;0,"Sí","No")</f>
        <v>Sí</v>
      </c>
      <c r="O2714" s="22" t="str">
        <f aca="false">IF(J2714&gt;0,"Sí","No")</f>
        <v>Sí</v>
      </c>
      <c r="P2714" s="22" t="str">
        <f aca="false">IF(K2714&gt;0,"Sí","No")</f>
        <v>Sí</v>
      </c>
      <c r="Q2714" s="22" t="str">
        <f aca="false">IF(OR(I2714&gt;0,J2714&gt;0),"Sí","No")</f>
        <v>Sí</v>
      </c>
      <c r="R2714" s="27" t="n">
        <v>1750</v>
      </c>
      <c r="S2714" s="27" t="n">
        <v>2500</v>
      </c>
      <c r="T2714" s="27" t="n">
        <v>980</v>
      </c>
      <c r="U2714" s="27" t="n">
        <v>1700</v>
      </c>
      <c r="V2714" s="27" t="n">
        <v>3500</v>
      </c>
      <c r="W2714" s="12" t="n">
        <f aca="false">IF(AND(I2714&gt;0,R2714&gt;0),(S2714-R2714)/R2714,"")</f>
        <v>0.428571428571429</v>
      </c>
      <c r="X2714" s="12" t="n">
        <f aca="false">IF(AND(J2714&gt;0,T2714&gt;0),(U2714-T2714)/T2714,"")</f>
        <v>0.73469387755102</v>
      </c>
      <c r="Y2714" s="12" t="n">
        <f aca="false">IF(AND(K2714&gt;0,V2714&gt;0),(V2714-Resumen!$B$7)/Resumen!$B$7,"")</f>
        <v>0.4</v>
      </c>
      <c r="Z2714" s="28" t="n">
        <f aca="false">IF(AND(K2714&gt;0,I2714&gt;0,V2714&gt;0,S2714&gt;0),V2714-S2714,"")</f>
        <v>1000</v>
      </c>
      <c r="AA2714" s="12" t="n">
        <f aca="false">IF(Z2714&lt;&gt;"",Z2714/S2714,"")</f>
        <v>0.4</v>
      </c>
      <c r="AB2714" s="28" t="n">
        <f aca="false">IF(AND(K2714&gt;0,J2714&gt;0,V2714&gt;0,U2714&gt;0),V2714-U2714,"")</f>
        <v>1800</v>
      </c>
      <c r="AC2714" s="12" t="n">
        <f aca="false">IF(AB2714&lt;&gt;"",AB2714/U2714,"")</f>
        <v>1.05882352941176</v>
      </c>
      <c r="AD2714" s="27" t="n">
        <v>3</v>
      </c>
      <c r="AE2714" s="27" t="n">
        <v>2</v>
      </c>
      <c r="AF2714" s="27" t="n">
        <v>4</v>
      </c>
      <c r="AG2714" s="28" t="n">
        <f aca="false">AD2714+AE2714+AF2714</f>
        <v>9</v>
      </c>
      <c r="AH2714" s="12" t="n">
        <f aca="false">IF(AG2714&gt;0,AD2714/AG2714,"")</f>
        <v>0.333333333333333</v>
      </c>
      <c r="AI2714" s="27" t="n">
        <v>0</v>
      </c>
      <c r="AJ2714" s="27" t="n">
        <v>0</v>
      </c>
      <c r="AK2714" s="27" t="n">
        <v>3</v>
      </c>
      <c r="AL2714" s="22" t="str">
        <f aca="false">IF(OR(AJ2714&gt;0,AK2714&gt;0),"Sí","No")</f>
        <v>Sí</v>
      </c>
      <c r="AM2714" s="6" t="s">
        <v>198</v>
      </c>
      <c r="AN2714" s="6" t="s">
        <v>198</v>
      </c>
      <c r="AO2714" s="12" t="n">
        <f aca="false">IF(M2714&gt;0,K2714/M2714,"")</f>
        <v>0.285714285714286</v>
      </c>
      <c r="AP2714" s="22" t="str">
        <f aca="false">IF(M2714&gt;=Resumen!$B$5,"Alto","Bajo")</f>
        <v>Alto</v>
      </c>
      <c r="AQ2714" s="22" t="str">
        <f aca="false">IF(AO2714&gt;=Resumen!$B$28,"Alto","Bajo")</f>
        <v>Bajo</v>
      </c>
      <c r="AR2714" s="22" t="str">
        <f aca="false">AP2714&amp;" Potencial / "&amp;AQ2714&amp;" Share"</f>
        <v>Alto Potencial / Bajo Share</v>
      </c>
      <c r="AS2714" s="22" t="str">
        <f aca="false">IF(Q2714="Sí",IF(AO2714&gt;=Resumen!$B$29,"Alto","Bajo"),"")</f>
        <v>Bajo</v>
      </c>
      <c r="AT2714" s="22" t="str">
        <f aca="false">IF(AS2714&lt;&gt;"",AP2714&amp;" Potencial / "&amp;AS2714&amp;" Share","")</f>
        <v>Alto Potencial / Bajo Share</v>
      </c>
      <c r="AU2714" s="22" t="str">
        <f aca="false">IF(AH2714="","Sin dato",IF(AH2714-AO2714&gt;Resumen!$B$6,"Sobre-exhibido",IF(AO2714-AH2714&gt;Resumen!$B$6,"Sub-exhibido","En línea")))</f>
        <v>En línea</v>
      </c>
      <c r="AV2714" s="22" t="n">
        <f aca="false">IF(AT2714="","",IF(AT2714="Alto Potencial / Bajo Share",1,IF(AT2714="Alto Potencial / Alto Share",2,IF(AT2714="Bajo Potencial / Alto Share",3,4))))</f>
        <v>1</v>
      </c>
      <c r="AW2714" s="22" t="str">
        <f aca="false">IF(Q2714="No","Sin competencia directa",IF(AV2714=1,"1 - Foco Conquista (Alto Pot / Bajo Share)",IF(AV2714=2,"2 - Foco Defensa (Alto Pot / Alto Share)",IF(AV2714=3,"3 - Monitoreo (Bajo Pot / Alto Share)","4 - Baja Prioridad (Bajo Pot / Bajo Share)"))))</f>
        <v>1 - Foco Conquista (Alto Pot / Bajo Share)</v>
      </c>
      <c r="AX2714" s="12" t="str">
        <f aca="false">IF(OR(IFERROR(AND(W2714&lt;&gt;"",Y2714&lt;&gt;"",Y2714-W2714&gt;Resumen!$B$8),FALSE()),IFERROR(AND(X2714&lt;&gt;"",Y2714&lt;&gt;"",Y2714-X2714&gt;Resumen!$B$8),FALSE())),MAX(IF(IFERROR(AND(W2714&lt;&gt;"",Y2714&lt;&gt;"",Y2714-W2714&gt;Resumen!$B$8),FALSE()),Y2714-W2714,0),IF(IFERROR(AND(X2714&lt;&gt;"",Y2714&lt;&gt;"",Y2714-X2714&gt;Resumen!$B$8),FALSE()),Y2714-X2714,0)),"")</f>
        <v/>
      </c>
      <c r="AY2714" s="22" t="str">
        <f aca="false">IF(OR(IFERROR(AND(W2714&lt;&gt;"",Y2714&lt;&gt;"",Y2714-W2714&gt;Resumen!$B$8),FALSE()),IFERROR(AND(X2714&lt;&gt;"",Y2714&lt;&gt;"",Y2714-X2714&gt;Resumen!$B$8),FALSE())),TRIM("Lays tiene mayor markup que "&amp;IF(IFERROR(AND(W2714&lt;&gt;"",Y2714&lt;&gt;"",Y2714-W2714&gt;Resumen!$B$8),FALSE()),"Quento ","")&amp;IF(IFERROR(AND(X2714&lt;&gt;"",Y2714&lt;&gt;"",Y2714-X2714&gt;Resumen!$B$8),FALSE()),"Julicroc ","")&amp;"en este PDV"),"")</f>
        <v/>
      </c>
      <c r="AZ2714" s="22" t="str">
        <f aca="false">IF(COUNTIF('Plan Pehuamar - Lista'!$A$2:$A$167,A2714)&gt;0,"Sí","No")</f>
        <v>No</v>
      </c>
      <c r="BA2714" s="22" t="str">
        <f aca="false">IF(COUNTIF('Plan Combo 9+1'!$A$2:$A$226,A2714)&gt;0,"Sí","No")</f>
        <v>No</v>
      </c>
      <c r="BB2714" s="22" t="str">
        <f aca="false">IF(AH2714="","No",IF(BA2714="Sí",IF((AO2714-AH2714)&gt;Resumen!$B$6,"Sí","No"),IF((AO2714-AH2714)&gt;=Resumen!$B$132,"Sí","No")))</f>
        <v>No</v>
      </c>
      <c r="BC2714" s="22" t="str">
        <f aca="false">IF(AND(N2714="Sí",AL2714="Sí",AI2714=0),"Sí","No")</f>
        <v>Sí</v>
      </c>
      <c r="BD2714" s="22" t="str">
        <f aca="false">IF(COUNTIF('Plan 9+1 (con Pehuamar)'!$A$2:$A$227,A2714)&gt;0,"Sí","No")</f>
        <v>No</v>
      </c>
    </row>
    <row r="2715" customFormat="false" ht="15" hidden="false" customHeight="true" outlineLevel="0" collapsed="false">
      <c r="A2715" s="6" t="n">
        <v>206422</v>
      </c>
      <c r="B2715" s="6" t="n">
        <v>17</v>
      </c>
      <c r="C2715" s="6" t="n">
        <v>1701</v>
      </c>
      <c r="D2715" s="6" t="s">
        <v>194</v>
      </c>
      <c r="E2715" s="6" t="s">
        <v>2861</v>
      </c>
      <c r="F2715" s="6" t="s">
        <v>201</v>
      </c>
      <c r="G2715" s="6" t="s">
        <v>130</v>
      </c>
      <c r="H2715" s="6" t="s">
        <v>1715</v>
      </c>
      <c r="I2715" s="27" t="n">
        <v>10</v>
      </c>
      <c r="J2715" s="27" t="n">
        <v>15</v>
      </c>
      <c r="K2715" s="27" t="n">
        <v>15</v>
      </c>
      <c r="L2715" s="28" t="n">
        <f aca="false">I2715+J2715</f>
        <v>25</v>
      </c>
      <c r="M2715" s="28" t="n">
        <f aca="false">L2715+K2715</f>
        <v>40</v>
      </c>
      <c r="N2715" s="22" t="str">
        <f aca="false">IF(I2715&gt;0,"Sí","No")</f>
        <v>Sí</v>
      </c>
      <c r="O2715" s="22" t="str">
        <f aca="false">IF(J2715&gt;0,"Sí","No")</f>
        <v>Sí</v>
      </c>
      <c r="P2715" s="22" t="str">
        <f aca="false">IF(K2715&gt;0,"Sí","No")</f>
        <v>Sí</v>
      </c>
      <c r="Q2715" s="22" t="str">
        <f aca="false">IF(OR(I2715&gt;0,J2715&gt;0),"Sí","No")</f>
        <v>Sí</v>
      </c>
      <c r="R2715" s="27" t="n">
        <v>1750</v>
      </c>
      <c r="S2715" s="27" t="n">
        <v>2500</v>
      </c>
      <c r="T2715" s="27" t="n">
        <v>1170</v>
      </c>
      <c r="U2715" s="27" t="n">
        <v>2000</v>
      </c>
      <c r="V2715" s="27" t="n">
        <v>3700</v>
      </c>
      <c r="W2715" s="12" t="n">
        <f aca="false">IF(AND(I2715&gt;0,R2715&gt;0),(S2715-R2715)/R2715,"")</f>
        <v>0.428571428571429</v>
      </c>
      <c r="X2715" s="12" t="n">
        <f aca="false">IF(AND(J2715&gt;0,T2715&gt;0),(U2715-T2715)/T2715,"")</f>
        <v>0.709401709401709</v>
      </c>
      <c r="Y2715" s="12" t="n">
        <f aca="false">IF(AND(K2715&gt;0,V2715&gt;0),(V2715-Resumen!$B$7)/Resumen!$B$7,"")</f>
        <v>0.48</v>
      </c>
      <c r="Z2715" s="28" t="n">
        <f aca="false">IF(AND(K2715&gt;0,I2715&gt;0,V2715&gt;0,S2715&gt;0),V2715-S2715,"")</f>
        <v>1200</v>
      </c>
      <c r="AA2715" s="12" t="n">
        <f aca="false">IF(Z2715&lt;&gt;"",Z2715/S2715,"")</f>
        <v>0.48</v>
      </c>
      <c r="AB2715" s="28" t="n">
        <f aca="false">IF(AND(K2715&gt;0,J2715&gt;0,V2715&gt;0,U2715&gt;0),V2715-U2715,"")</f>
        <v>1700</v>
      </c>
      <c r="AC2715" s="12" t="n">
        <f aca="false">IF(AB2715&lt;&gt;"",AB2715/U2715,"")</f>
        <v>0.85</v>
      </c>
      <c r="AD2715" s="27" t="n">
        <v>12</v>
      </c>
      <c r="AE2715" s="27" t="n">
        <v>2</v>
      </c>
      <c r="AF2715" s="27" t="n">
        <v>15</v>
      </c>
      <c r="AG2715" s="28" t="n">
        <f aca="false">AD2715+AE2715+AF2715</f>
        <v>29</v>
      </c>
      <c r="AH2715" s="12" t="n">
        <f aca="false">IF(AG2715&gt;0,AD2715/AG2715,"")</f>
        <v>0.413793103448276</v>
      </c>
      <c r="AI2715" s="27" t="n">
        <v>0</v>
      </c>
      <c r="AJ2715" s="27" t="n">
        <v>0</v>
      </c>
      <c r="AK2715" s="27" t="n">
        <v>1</v>
      </c>
      <c r="AL2715" s="22" t="str">
        <f aca="false">IF(OR(AJ2715&gt;0,AK2715&gt;0),"Sí","No")</f>
        <v>Sí</v>
      </c>
      <c r="AM2715" s="6" t="s">
        <v>198</v>
      </c>
      <c r="AN2715" s="6" t="s">
        <v>198</v>
      </c>
      <c r="AO2715" s="12" t="n">
        <f aca="false">IF(M2715&gt;0,K2715/M2715,"")</f>
        <v>0.375</v>
      </c>
      <c r="AP2715" s="22" t="str">
        <f aca="false">IF(M2715&gt;=Resumen!$B$5,"Alto","Bajo")</f>
        <v>Alto</v>
      </c>
      <c r="AQ2715" s="22" t="str">
        <f aca="false">IF(AO2715&gt;=Resumen!$B$28,"Alto","Bajo")</f>
        <v>Bajo</v>
      </c>
      <c r="AR2715" s="22" t="str">
        <f aca="false">AP2715&amp;" Potencial / "&amp;AQ2715&amp;" Share"</f>
        <v>Alto Potencial / Bajo Share</v>
      </c>
      <c r="AS2715" s="22" t="str">
        <f aca="false">IF(Q2715="Sí",IF(AO2715&gt;=Resumen!$B$29,"Alto","Bajo"),"")</f>
        <v>Bajo</v>
      </c>
      <c r="AT2715" s="22" t="str">
        <f aca="false">IF(AS2715&lt;&gt;"",AP2715&amp;" Potencial / "&amp;AS2715&amp;" Share","")</f>
        <v>Alto Potencial / Bajo Share</v>
      </c>
      <c r="AU2715" s="22" t="str">
        <f aca="false">IF(AH2715="","Sin dato",IF(AH2715-AO2715&gt;Resumen!$B$6,"Sobre-exhibido",IF(AO2715-AH2715&gt;Resumen!$B$6,"Sub-exhibido","En línea")))</f>
        <v>En línea</v>
      </c>
      <c r="AV2715" s="22" t="n">
        <f aca="false">IF(AT2715="","",IF(AT2715="Alto Potencial / Bajo Share",1,IF(AT2715="Alto Potencial / Alto Share",2,IF(AT2715="Bajo Potencial / Alto Share",3,4))))</f>
        <v>1</v>
      </c>
      <c r="AW2715" s="22" t="str">
        <f aca="false">IF(Q2715="No","Sin competencia directa",IF(AV2715=1,"1 - Foco Conquista (Alto Pot / Bajo Share)",IF(AV2715=2,"2 - Foco Defensa (Alto Pot / Alto Share)",IF(AV2715=3,"3 - Monitoreo (Bajo Pot / Alto Share)","4 - Baja Prioridad (Bajo Pot / Bajo Share)"))))</f>
        <v>1 - Foco Conquista (Alto Pot / Bajo Share)</v>
      </c>
      <c r="AX2715" s="12" t="n">
        <f aca="false">IF(OR(IFERROR(AND(W2715&lt;&gt;"",Y2715&lt;&gt;"",Y2715-W2715&gt;Resumen!$B$8),FALSE()),IFERROR(AND(X2715&lt;&gt;"",Y2715&lt;&gt;"",Y2715-X2715&gt;Resumen!$B$8),FALSE())),MAX(IF(IFERROR(AND(W2715&lt;&gt;"",Y2715&lt;&gt;"",Y2715-W2715&gt;Resumen!$B$8),FALSE()),Y2715-W2715,0),IF(IFERROR(AND(X2715&lt;&gt;"",Y2715&lt;&gt;"",Y2715-X2715&gt;Resumen!$B$8),FALSE()),Y2715-X2715,0)),"")</f>
        <v>0.0514285714285714</v>
      </c>
      <c r="AY2715" s="22" t="str">
        <f aca="false">IF(OR(IFERROR(AND(W2715&lt;&gt;"",Y2715&lt;&gt;"",Y2715-W2715&gt;Resumen!$B$8),FALSE()),IFERROR(AND(X2715&lt;&gt;"",Y2715&lt;&gt;"",Y2715-X2715&gt;Resumen!$B$8),FALSE())),TRIM("Lays tiene mayor markup que "&amp;IF(IFERROR(AND(W2715&lt;&gt;"",Y2715&lt;&gt;"",Y2715-W2715&gt;Resumen!$B$8),FALSE()),"Quento ","")&amp;IF(IFERROR(AND(X2715&lt;&gt;"",Y2715&lt;&gt;"",Y2715-X2715&gt;Resumen!$B$8),FALSE()),"Julicroc ","")&amp;"en este PDV"),"")</f>
        <v>Lays tiene mayor markup que Quento en este PDV</v>
      </c>
      <c r="AZ2715" s="22" t="str">
        <f aca="false">IF(COUNTIF('Plan Pehuamar - Lista'!$A$2:$A$167,A2715)&gt;0,"Sí","No")</f>
        <v>No</v>
      </c>
      <c r="BA2715" s="22" t="str">
        <f aca="false">IF(COUNTIF('Plan Combo 9+1'!$A$2:$A$226,A2715)&gt;0,"Sí","No")</f>
        <v>No</v>
      </c>
      <c r="BB2715" s="22" t="str">
        <f aca="false">IF(AH2715="","No",IF(BA2715="Sí",IF((AO2715-AH2715)&gt;Resumen!$B$6,"Sí","No"),IF((AO2715-AH2715)&gt;=Resumen!$B$132,"Sí","No")))</f>
        <v>No</v>
      </c>
      <c r="BC2715" s="22" t="str">
        <f aca="false">IF(AND(N2715="Sí",AL2715="Sí",AI2715=0),"Sí","No")</f>
        <v>Sí</v>
      </c>
      <c r="BD2715" s="22" t="str">
        <f aca="false">IF(COUNTIF('Plan 9+1 (con Pehuamar)'!$A$2:$A$227,A2715)&gt;0,"Sí","No")</f>
        <v>No</v>
      </c>
    </row>
    <row r="2716" customFormat="false" ht="15" hidden="false" customHeight="true" outlineLevel="0" collapsed="false">
      <c r="A2716" s="6" t="n">
        <v>206118</v>
      </c>
      <c r="B2716" s="6" t="n">
        <v>17</v>
      </c>
      <c r="C2716" s="6" t="n">
        <v>1702</v>
      </c>
      <c r="D2716" s="6" t="s">
        <v>254</v>
      </c>
      <c r="E2716" s="6" t="s">
        <v>2862</v>
      </c>
      <c r="F2716" s="6" t="s">
        <v>196</v>
      </c>
      <c r="G2716" s="6" t="s">
        <v>130</v>
      </c>
      <c r="H2716" s="6" t="s">
        <v>1715</v>
      </c>
      <c r="I2716" s="27" t="n">
        <v>10</v>
      </c>
      <c r="J2716" s="27" t="n">
        <v>25</v>
      </c>
      <c r="K2716" s="27" t="n">
        <v>12</v>
      </c>
      <c r="L2716" s="28" t="n">
        <f aca="false">I2716+J2716</f>
        <v>35</v>
      </c>
      <c r="M2716" s="28" t="n">
        <f aca="false">L2716+K2716</f>
        <v>47</v>
      </c>
      <c r="N2716" s="22" t="str">
        <f aca="false">IF(I2716&gt;0,"Sí","No")</f>
        <v>Sí</v>
      </c>
      <c r="O2716" s="22" t="str">
        <f aca="false">IF(J2716&gt;0,"Sí","No")</f>
        <v>Sí</v>
      </c>
      <c r="P2716" s="22" t="str">
        <f aca="false">IF(K2716&gt;0,"Sí","No")</f>
        <v>Sí</v>
      </c>
      <c r="Q2716" s="22" t="str">
        <f aca="false">IF(OR(I2716&gt;0,J2716&gt;0),"Sí","No")</f>
        <v>Sí</v>
      </c>
      <c r="R2716" s="27" t="n">
        <v>1750</v>
      </c>
      <c r="S2716" s="27" t="n">
        <v>2500</v>
      </c>
      <c r="T2716" s="27" t="n">
        <v>1150</v>
      </c>
      <c r="U2716" s="27" t="n">
        <v>1800</v>
      </c>
      <c r="V2716" s="27" t="n">
        <v>3700</v>
      </c>
      <c r="W2716" s="12" t="n">
        <f aca="false">IF(AND(I2716&gt;0,R2716&gt;0),(S2716-R2716)/R2716,"")</f>
        <v>0.428571428571429</v>
      </c>
      <c r="X2716" s="12" t="n">
        <f aca="false">IF(AND(J2716&gt;0,T2716&gt;0),(U2716-T2716)/T2716,"")</f>
        <v>0.565217391304348</v>
      </c>
      <c r="Y2716" s="12" t="n">
        <f aca="false">IF(AND(K2716&gt;0,V2716&gt;0),(V2716-Resumen!$B$7)/Resumen!$B$7,"")</f>
        <v>0.48</v>
      </c>
      <c r="Z2716" s="28" t="n">
        <f aca="false">IF(AND(K2716&gt;0,I2716&gt;0,V2716&gt;0,S2716&gt;0),V2716-S2716,"")</f>
        <v>1200</v>
      </c>
      <c r="AA2716" s="12" t="n">
        <f aca="false">IF(Z2716&lt;&gt;"",Z2716/S2716,"")</f>
        <v>0.48</v>
      </c>
      <c r="AB2716" s="28" t="n">
        <f aca="false">IF(AND(K2716&gt;0,J2716&gt;0,V2716&gt;0,U2716&gt;0),V2716-U2716,"")</f>
        <v>1900</v>
      </c>
      <c r="AC2716" s="12" t="n">
        <f aca="false">IF(AB2716&lt;&gt;"",AB2716/U2716,"")</f>
        <v>1.05555555555556</v>
      </c>
      <c r="AD2716" s="27" t="n">
        <v>15</v>
      </c>
      <c r="AE2716" s="27" t="n">
        <v>6</v>
      </c>
      <c r="AF2716" s="27" t="n">
        <v>6</v>
      </c>
      <c r="AG2716" s="28" t="n">
        <f aca="false">AD2716+AE2716+AF2716</f>
        <v>27</v>
      </c>
      <c r="AH2716" s="12" t="n">
        <f aca="false">IF(AG2716&gt;0,AD2716/AG2716,"")</f>
        <v>0.555555555555556</v>
      </c>
      <c r="AI2716" s="27" t="n">
        <v>1</v>
      </c>
      <c r="AJ2716" s="27" t="n">
        <v>0</v>
      </c>
      <c r="AK2716" s="27" t="n">
        <v>0</v>
      </c>
      <c r="AL2716" s="22" t="str">
        <f aca="false">IF(OR(AJ2716&gt;0,AK2716&gt;0),"Sí","No")</f>
        <v>No</v>
      </c>
      <c r="AM2716" s="6" t="s">
        <v>198</v>
      </c>
      <c r="AN2716" s="6" t="s">
        <v>198</v>
      </c>
      <c r="AO2716" s="12" t="n">
        <f aca="false">IF(M2716&gt;0,K2716/M2716,"")</f>
        <v>0.25531914893617</v>
      </c>
      <c r="AP2716" s="22" t="str">
        <f aca="false">IF(M2716&gt;=Resumen!$B$5,"Alto","Bajo")</f>
        <v>Alto</v>
      </c>
      <c r="AQ2716" s="22" t="str">
        <f aca="false">IF(AO2716&gt;=Resumen!$B$28,"Alto","Bajo")</f>
        <v>Bajo</v>
      </c>
      <c r="AR2716" s="22" t="str">
        <f aca="false">AP2716&amp;" Potencial / "&amp;AQ2716&amp;" Share"</f>
        <v>Alto Potencial / Bajo Share</v>
      </c>
      <c r="AS2716" s="22" t="str">
        <f aca="false">IF(Q2716="Sí",IF(AO2716&gt;=Resumen!$B$29,"Alto","Bajo"),"")</f>
        <v>Bajo</v>
      </c>
      <c r="AT2716" s="22" t="str">
        <f aca="false">IF(AS2716&lt;&gt;"",AP2716&amp;" Potencial / "&amp;AS2716&amp;" Share","")</f>
        <v>Alto Potencial / Bajo Share</v>
      </c>
      <c r="AU2716" s="22" t="str">
        <f aca="false">IF(AH2716="","Sin dato",IF(AH2716-AO2716&gt;Resumen!$B$6,"Sobre-exhibido",IF(AO2716-AH2716&gt;Resumen!$B$6,"Sub-exhibido","En línea")))</f>
        <v>Sobre-exhibido</v>
      </c>
      <c r="AV2716" s="22" t="n">
        <f aca="false">IF(AT2716="","",IF(AT2716="Alto Potencial / Bajo Share",1,IF(AT2716="Alto Potencial / Alto Share",2,IF(AT2716="Bajo Potencial / Alto Share",3,4))))</f>
        <v>1</v>
      </c>
      <c r="AW2716" s="22" t="str">
        <f aca="false">IF(Q2716="No","Sin competencia directa",IF(AV2716=1,"1 - Foco Conquista (Alto Pot / Bajo Share)",IF(AV2716=2,"2 - Foco Defensa (Alto Pot / Alto Share)",IF(AV2716=3,"3 - Monitoreo (Bajo Pot / Alto Share)","4 - Baja Prioridad (Bajo Pot / Bajo Share)"))))</f>
        <v>1 - Foco Conquista (Alto Pot / Bajo Share)</v>
      </c>
      <c r="AX2716" s="12" t="n">
        <f aca="false">IF(OR(IFERROR(AND(W2716&lt;&gt;"",Y2716&lt;&gt;"",Y2716-W2716&gt;Resumen!$B$8),FALSE()),IFERROR(AND(X2716&lt;&gt;"",Y2716&lt;&gt;"",Y2716-X2716&gt;Resumen!$B$8),FALSE())),MAX(IF(IFERROR(AND(W2716&lt;&gt;"",Y2716&lt;&gt;"",Y2716-W2716&gt;Resumen!$B$8),FALSE()),Y2716-W2716,0),IF(IFERROR(AND(X2716&lt;&gt;"",Y2716&lt;&gt;"",Y2716-X2716&gt;Resumen!$B$8),FALSE()),Y2716-X2716,0)),"")</f>
        <v>0.0514285714285714</v>
      </c>
      <c r="AY2716" s="22" t="str">
        <f aca="false">IF(OR(IFERROR(AND(W2716&lt;&gt;"",Y2716&lt;&gt;"",Y2716-W2716&gt;Resumen!$B$8),FALSE()),IFERROR(AND(X2716&lt;&gt;"",Y2716&lt;&gt;"",Y2716-X2716&gt;Resumen!$B$8),FALSE())),TRIM("Lays tiene mayor markup que "&amp;IF(IFERROR(AND(W2716&lt;&gt;"",Y2716&lt;&gt;"",Y2716-W2716&gt;Resumen!$B$8),FALSE()),"Quento ","")&amp;IF(IFERROR(AND(X2716&lt;&gt;"",Y2716&lt;&gt;"",Y2716-X2716&gt;Resumen!$B$8),FALSE()),"Julicroc ","")&amp;"en este PDV"),"")</f>
        <v>Lays tiene mayor markup que Quento en este PDV</v>
      </c>
      <c r="AZ2716" s="22" t="str">
        <f aca="false">IF(COUNTIF('Plan Pehuamar - Lista'!$A$2:$A$167,A2716)&gt;0,"Sí","No")</f>
        <v>No</v>
      </c>
      <c r="BA2716" s="22" t="str">
        <f aca="false">IF(COUNTIF('Plan Combo 9+1'!$A$2:$A$226,A2716)&gt;0,"Sí","No")</f>
        <v>No</v>
      </c>
      <c r="BB2716" s="22" t="str">
        <f aca="false">IF(AH2716="","No",IF(BA2716="Sí",IF((AO2716-AH2716)&gt;Resumen!$B$6,"Sí","No"),IF((AO2716-AH2716)&gt;=Resumen!$B$132,"Sí","No")))</f>
        <v>No</v>
      </c>
      <c r="BC2716" s="22" t="str">
        <f aca="false">IF(AND(N2716="Sí",AL2716="Sí",AI2716=0),"Sí","No")</f>
        <v>No</v>
      </c>
      <c r="BD2716" s="22" t="str">
        <f aca="false">IF(COUNTIF('Plan 9+1 (con Pehuamar)'!$A$2:$A$227,A2716)&gt;0,"Sí","No")</f>
        <v>No</v>
      </c>
    </row>
    <row r="2717" customFormat="false" ht="15" hidden="false" customHeight="true" outlineLevel="0" collapsed="false">
      <c r="A2717" s="6" t="n">
        <v>206123</v>
      </c>
      <c r="B2717" s="6" t="n">
        <v>17</v>
      </c>
      <c r="C2717" s="6" t="n">
        <v>1702</v>
      </c>
      <c r="D2717" s="6" t="s">
        <v>254</v>
      </c>
      <c r="E2717" s="6" t="s">
        <v>2863</v>
      </c>
      <c r="F2717" s="6" t="s">
        <v>201</v>
      </c>
      <c r="G2717" s="6" t="s">
        <v>130</v>
      </c>
      <c r="H2717" s="6" t="s">
        <v>1715</v>
      </c>
      <c r="I2717" s="27" t="n">
        <v>0</v>
      </c>
      <c r="J2717" s="27" t="n">
        <v>0</v>
      </c>
      <c r="K2717" s="27" t="n">
        <v>0.1</v>
      </c>
      <c r="L2717" s="28" t="n">
        <f aca="false">I2717+J2717</f>
        <v>0</v>
      </c>
      <c r="M2717" s="28" t="n">
        <f aca="false">L2717+K2717</f>
        <v>0.1</v>
      </c>
      <c r="N2717" s="22" t="str">
        <f aca="false">IF(I2717&gt;0,"Sí","No")</f>
        <v>No</v>
      </c>
      <c r="O2717" s="22" t="str">
        <f aca="false">IF(J2717&gt;0,"Sí","No")</f>
        <v>No</v>
      </c>
      <c r="P2717" s="22" t="str">
        <f aca="false">IF(K2717&gt;0,"Sí","No")</f>
        <v>Sí</v>
      </c>
      <c r="Q2717" s="22" t="str">
        <f aca="false">IF(OR(I2717&gt;0,J2717&gt;0),"Sí","No")</f>
        <v>No</v>
      </c>
      <c r="R2717" s="27"/>
      <c r="S2717" s="27"/>
      <c r="T2717" s="27"/>
      <c r="U2717" s="27"/>
      <c r="V2717" s="27"/>
      <c r="W2717" s="12" t="str">
        <f aca="false">IF(AND(I2717&gt;0,R2717&gt;0),(S2717-R2717)/R2717,"")</f>
        <v/>
      </c>
      <c r="X2717" s="12" t="str">
        <f aca="false">IF(AND(J2717&gt;0,T2717&gt;0),(U2717-T2717)/T2717,"")</f>
        <v/>
      </c>
      <c r="Y2717" s="12" t="str">
        <f aca="false">IF(AND(K2717&gt;0,V2717&gt;0),(V2717-Resumen!$B$7)/Resumen!$B$7,"")</f>
        <v/>
      </c>
      <c r="Z2717" s="28" t="str">
        <f aca="false">IF(AND(K2717&gt;0,I2717&gt;0,V2717&gt;0,S2717&gt;0),V2717-S2717,"")</f>
        <v/>
      </c>
      <c r="AA2717" s="12" t="str">
        <f aca="false">IF(Z2717&lt;&gt;"",Z2717/S2717,"")</f>
        <v/>
      </c>
      <c r="AB2717" s="28" t="str">
        <f aca="false">IF(AND(K2717&gt;0,J2717&gt;0,V2717&gt;0,U2717&gt;0),V2717-U2717,"")</f>
        <v/>
      </c>
      <c r="AC2717" s="12" t="str">
        <f aca="false">IF(AB2717&lt;&gt;"",AB2717/U2717,"")</f>
        <v/>
      </c>
      <c r="AD2717" s="27" t="n">
        <v>0</v>
      </c>
      <c r="AE2717" s="27" t="n">
        <v>0</v>
      </c>
      <c r="AF2717" s="27" t="n">
        <v>0</v>
      </c>
      <c r="AG2717" s="28" t="n">
        <f aca="false">AD2717+AE2717+AF2717</f>
        <v>0</v>
      </c>
      <c r="AH2717" s="12" t="str">
        <f aca="false">IF(AG2717&gt;0,AD2717/AG2717,"")</f>
        <v/>
      </c>
      <c r="AI2717" s="27" t="n">
        <v>0</v>
      </c>
      <c r="AJ2717" s="27" t="n">
        <v>0</v>
      </c>
      <c r="AK2717" s="27" t="n">
        <v>0</v>
      </c>
      <c r="AL2717" s="22" t="str">
        <f aca="false">IF(OR(AJ2717&gt;0,AK2717&gt;0),"Sí","No")</f>
        <v>No</v>
      </c>
      <c r="AM2717" s="6"/>
      <c r="AN2717" s="6"/>
      <c r="AO2717" s="12" t="n">
        <f aca="false">IF(M2717&gt;0,K2717/M2717,"")</f>
        <v>1</v>
      </c>
      <c r="AP2717" s="22" t="str">
        <f aca="false">IF(M2717&gt;=Resumen!$B$5,"Alto","Bajo")</f>
        <v>Bajo</v>
      </c>
      <c r="AQ2717" s="22" t="str">
        <f aca="false">IF(AO2717&gt;=Resumen!$B$28,"Alto","Bajo")</f>
        <v>Alto</v>
      </c>
      <c r="AR2717" s="22" t="str">
        <f aca="false">AP2717&amp;" Potencial / "&amp;AQ2717&amp;" Share"</f>
        <v>Bajo Potencial / Alto Share</v>
      </c>
      <c r="AS2717" s="22" t="str">
        <f aca="false">IF(Q2717="Sí",IF(AO2717&gt;=Resumen!$B$29,"Alto","Bajo"),"")</f>
        <v/>
      </c>
      <c r="AT2717" s="22" t="str">
        <f aca="false">IF(AS2717&lt;&gt;"",AP2717&amp;" Potencial / "&amp;AS2717&amp;" Share","")</f>
        <v/>
      </c>
      <c r="AU2717" s="22" t="str">
        <f aca="false">IF(AH2717="","Sin dato",IF(AH2717-AO2717&gt;Resumen!$B$6,"Sobre-exhibido",IF(AO2717-AH2717&gt;Resumen!$B$6,"Sub-exhibido","En línea")))</f>
        <v>Sin dato</v>
      </c>
      <c r="AV2717" s="22" t="str">
        <f aca="false">IF(AT2717="","",IF(AT2717="Alto Potencial / Bajo Share",1,IF(AT2717="Alto Potencial / Alto Share",2,IF(AT2717="Bajo Potencial / Alto Share",3,4))))</f>
        <v/>
      </c>
      <c r="AW2717" s="22" t="str">
        <f aca="false">IF(Q2717="No","Sin competencia directa",IF(AV2717=1,"1 - Foco Conquista (Alto Pot / Bajo Share)",IF(AV2717=2,"2 - Foco Defensa (Alto Pot / Alto Share)",IF(AV2717=3,"3 - Monitoreo (Bajo Pot / Alto Share)","4 - Baja Prioridad (Bajo Pot / Bajo Share)"))))</f>
        <v>Sin competencia directa</v>
      </c>
      <c r="AX2717" s="12" t="str">
        <f aca="false">IF(OR(IFERROR(AND(W2717&lt;&gt;"",Y2717&lt;&gt;"",Y2717-W2717&gt;Resumen!$B$8),FALSE()),IFERROR(AND(X2717&lt;&gt;"",Y2717&lt;&gt;"",Y2717-X2717&gt;Resumen!$B$8),FALSE())),MAX(IF(IFERROR(AND(W2717&lt;&gt;"",Y2717&lt;&gt;"",Y2717-W2717&gt;Resumen!$B$8),FALSE()),Y2717-W2717,0),IF(IFERROR(AND(X2717&lt;&gt;"",Y2717&lt;&gt;"",Y2717-X2717&gt;Resumen!$B$8),FALSE()),Y2717-X2717,0)),"")</f>
        <v/>
      </c>
      <c r="AY2717" s="22" t="str">
        <f aca="false">IF(OR(IFERROR(AND(W2717&lt;&gt;"",Y2717&lt;&gt;"",Y2717-W2717&gt;Resumen!$B$8),FALSE()),IFERROR(AND(X2717&lt;&gt;"",Y2717&lt;&gt;"",Y2717-X2717&gt;Resumen!$B$8),FALSE())),TRIM("Lays tiene mayor markup que "&amp;IF(IFERROR(AND(W2717&lt;&gt;"",Y2717&lt;&gt;"",Y2717-W2717&gt;Resumen!$B$8),FALSE()),"Quento ","")&amp;IF(IFERROR(AND(X2717&lt;&gt;"",Y2717&lt;&gt;"",Y2717-X2717&gt;Resumen!$B$8),FALSE()),"Julicroc ","")&amp;"en este PDV"),"")</f>
        <v/>
      </c>
      <c r="AZ2717" s="22" t="str">
        <f aca="false">IF(COUNTIF('Plan Pehuamar - Lista'!$A$2:$A$167,A2717)&gt;0,"Sí","No")</f>
        <v>No</v>
      </c>
      <c r="BA2717" s="22" t="str">
        <f aca="false">IF(COUNTIF('Plan Combo 9+1'!$A$2:$A$226,A2717)&gt;0,"Sí","No")</f>
        <v>No</v>
      </c>
      <c r="BB2717" s="22" t="str">
        <f aca="false">IF(AH2717="","No",IF(BA2717="Sí",IF((AO2717-AH2717)&gt;Resumen!$B$6,"Sí","No"),IF((AO2717-AH2717)&gt;=Resumen!$B$132,"Sí","No")))</f>
        <v>No</v>
      </c>
      <c r="BC2717" s="22" t="str">
        <f aca="false">IF(AND(N2717="Sí",AL2717="Sí",AI2717=0),"Sí","No")</f>
        <v>No</v>
      </c>
      <c r="BD2717" s="22" t="str">
        <f aca="false">IF(COUNTIF('Plan 9+1 (con Pehuamar)'!$A$2:$A$227,A2717)&gt;0,"Sí","No")</f>
        <v>No</v>
      </c>
    </row>
    <row r="2718" customFormat="false" ht="15" hidden="false" customHeight="true" outlineLevel="0" collapsed="false">
      <c r="A2718" s="6" t="n">
        <v>206130</v>
      </c>
      <c r="B2718" s="6" t="n">
        <v>17</v>
      </c>
      <c r="C2718" s="6" t="n">
        <v>1702</v>
      </c>
      <c r="D2718" s="6" t="s">
        <v>254</v>
      </c>
      <c r="E2718" s="6" t="s">
        <v>2864</v>
      </c>
      <c r="F2718" s="6" t="s">
        <v>201</v>
      </c>
      <c r="G2718" s="6" t="s">
        <v>130</v>
      </c>
      <c r="H2718" s="6" t="s">
        <v>1715</v>
      </c>
      <c r="I2718" s="27" t="n">
        <v>10</v>
      </c>
      <c r="J2718" s="27" t="n">
        <v>12</v>
      </c>
      <c r="K2718" s="27" t="n">
        <v>15</v>
      </c>
      <c r="L2718" s="28" t="n">
        <f aca="false">I2718+J2718</f>
        <v>22</v>
      </c>
      <c r="M2718" s="28" t="n">
        <f aca="false">L2718+K2718</f>
        <v>37</v>
      </c>
      <c r="N2718" s="22" t="str">
        <f aca="false">IF(I2718&gt;0,"Sí","No")</f>
        <v>Sí</v>
      </c>
      <c r="O2718" s="22" t="str">
        <f aca="false">IF(J2718&gt;0,"Sí","No")</f>
        <v>Sí</v>
      </c>
      <c r="P2718" s="22" t="str">
        <f aca="false">IF(K2718&gt;0,"Sí","No")</f>
        <v>Sí</v>
      </c>
      <c r="Q2718" s="22" t="str">
        <f aca="false">IF(OR(I2718&gt;0,J2718&gt;0),"Sí","No")</f>
        <v>Sí</v>
      </c>
      <c r="R2718" s="27" t="n">
        <v>1750</v>
      </c>
      <c r="S2718" s="27" t="n">
        <v>2500</v>
      </c>
      <c r="T2718" s="27" t="n">
        <v>1170</v>
      </c>
      <c r="U2718" s="27" t="n">
        <v>2000</v>
      </c>
      <c r="V2718" s="27" t="n">
        <v>3800</v>
      </c>
      <c r="W2718" s="12" t="n">
        <f aca="false">IF(AND(I2718&gt;0,R2718&gt;0),(S2718-R2718)/R2718,"")</f>
        <v>0.428571428571429</v>
      </c>
      <c r="X2718" s="12" t="n">
        <f aca="false">IF(AND(J2718&gt;0,T2718&gt;0),(U2718-T2718)/T2718,"")</f>
        <v>0.709401709401709</v>
      </c>
      <c r="Y2718" s="12" t="n">
        <f aca="false">IF(AND(K2718&gt;0,V2718&gt;0),(V2718-Resumen!$B$7)/Resumen!$B$7,"")</f>
        <v>0.52</v>
      </c>
      <c r="Z2718" s="28" t="n">
        <f aca="false">IF(AND(K2718&gt;0,I2718&gt;0,V2718&gt;0,S2718&gt;0),V2718-S2718,"")</f>
        <v>1300</v>
      </c>
      <c r="AA2718" s="12" t="n">
        <f aca="false">IF(Z2718&lt;&gt;"",Z2718/S2718,"")</f>
        <v>0.52</v>
      </c>
      <c r="AB2718" s="28" t="n">
        <f aca="false">IF(AND(K2718&gt;0,J2718&gt;0,V2718&gt;0,U2718&gt;0),V2718-U2718,"")</f>
        <v>1800</v>
      </c>
      <c r="AC2718" s="12" t="n">
        <f aca="false">IF(AB2718&lt;&gt;"",AB2718/U2718,"")</f>
        <v>0.9</v>
      </c>
      <c r="AD2718" s="27" t="n">
        <v>15</v>
      </c>
      <c r="AE2718" s="27" t="n">
        <v>6</v>
      </c>
      <c r="AF2718" s="27" t="n">
        <v>5</v>
      </c>
      <c r="AG2718" s="28" t="n">
        <f aca="false">AD2718+AE2718+AF2718</f>
        <v>26</v>
      </c>
      <c r="AH2718" s="12" t="n">
        <f aca="false">IF(AG2718&gt;0,AD2718/AG2718,"")</f>
        <v>0.576923076923077</v>
      </c>
      <c r="AI2718" s="27" t="n">
        <v>1</v>
      </c>
      <c r="AJ2718" s="27" t="n">
        <v>0</v>
      </c>
      <c r="AK2718" s="27" t="n">
        <v>0</v>
      </c>
      <c r="AL2718" s="22" t="str">
        <f aca="false">IF(OR(AJ2718&gt;0,AK2718&gt;0),"Sí","No")</f>
        <v>No</v>
      </c>
      <c r="AM2718" s="6" t="s">
        <v>198</v>
      </c>
      <c r="AN2718" s="6" t="s">
        <v>198</v>
      </c>
      <c r="AO2718" s="12" t="n">
        <f aca="false">IF(M2718&gt;0,K2718/M2718,"")</f>
        <v>0.405405405405405</v>
      </c>
      <c r="AP2718" s="22" t="str">
        <f aca="false">IF(M2718&gt;=Resumen!$B$5,"Alto","Bajo")</f>
        <v>Bajo</v>
      </c>
      <c r="AQ2718" s="22" t="str">
        <f aca="false">IF(AO2718&gt;=Resumen!$B$28,"Alto","Bajo")</f>
        <v>Alto</v>
      </c>
      <c r="AR2718" s="22" t="str">
        <f aca="false">AP2718&amp;" Potencial / "&amp;AQ2718&amp;" Share"</f>
        <v>Bajo Potencial / Alto Share</v>
      </c>
      <c r="AS2718" s="22" t="str">
        <f aca="false">IF(Q2718="Sí",IF(AO2718&gt;=Resumen!$B$29,"Alto","Bajo"),"")</f>
        <v>Bajo</v>
      </c>
      <c r="AT2718" s="22" t="str">
        <f aca="false">IF(AS2718&lt;&gt;"",AP2718&amp;" Potencial / "&amp;AS2718&amp;" Share","")</f>
        <v>Bajo Potencial / Bajo Share</v>
      </c>
      <c r="AU2718" s="22" t="str">
        <f aca="false">IF(AH2718="","Sin dato",IF(AH2718-AO2718&gt;Resumen!$B$6,"Sobre-exhibido",IF(AO2718-AH2718&gt;Resumen!$B$6,"Sub-exhibido","En línea")))</f>
        <v>Sobre-exhibido</v>
      </c>
      <c r="AV2718" s="22" t="n">
        <f aca="false">IF(AT2718="","",IF(AT2718="Alto Potencial / Bajo Share",1,IF(AT2718="Alto Potencial / Alto Share",2,IF(AT2718="Bajo Potencial / Alto Share",3,4))))</f>
        <v>4</v>
      </c>
      <c r="AW2718" s="22" t="str">
        <f aca="false">IF(Q2718="No","Sin competencia directa",IF(AV2718=1,"1 - Foco Conquista (Alto Pot / Bajo Share)",IF(AV2718=2,"2 - Foco Defensa (Alto Pot / Alto Share)",IF(AV2718=3,"3 - Monitoreo (Bajo Pot / Alto Share)","4 - Baja Prioridad (Bajo Pot / Bajo Share)"))))</f>
        <v>4 - Baja Prioridad (Bajo Pot / Bajo Share)</v>
      </c>
      <c r="AX2718" s="12" t="n">
        <f aca="false">IF(OR(IFERROR(AND(W2718&lt;&gt;"",Y2718&lt;&gt;"",Y2718-W2718&gt;Resumen!$B$8),FALSE()),IFERROR(AND(X2718&lt;&gt;"",Y2718&lt;&gt;"",Y2718-X2718&gt;Resumen!$B$8),FALSE())),MAX(IF(IFERROR(AND(W2718&lt;&gt;"",Y2718&lt;&gt;"",Y2718-W2718&gt;Resumen!$B$8),FALSE()),Y2718-W2718,0),IF(IFERROR(AND(X2718&lt;&gt;"",Y2718&lt;&gt;"",Y2718-X2718&gt;Resumen!$B$8),FALSE()),Y2718-X2718,0)),"")</f>
        <v>0.0914285714285715</v>
      </c>
      <c r="AY2718" s="22" t="str">
        <f aca="false">IF(OR(IFERROR(AND(W2718&lt;&gt;"",Y2718&lt;&gt;"",Y2718-W2718&gt;Resumen!$B$8),FALSE()),IFERROR(AND(X2718&lt;&gt;"",Y2718&lt;&gt;"",Y2718-X2718&gt;Resumen!$B$8),FALSE())),TRIM("Lays tiene mayor markup que "&amp;IF(IFERROR(AND(W2718&lt;&gt;"",Y2718&lt;&gt;"",Y2718-W2718&gt;Resumen!$B$8),FALSE()),"Quento ","")&amp;IF(IFERROR(AND(X2718&lt;&gt;"",Y2718&lt;&gt;"",Y2718-X2718&gt;Resumen!$B$8),FALSE()),"Julicroc ","")&amp;"en este PDV"),"")</f>
        <v>Lays tiene mayor markup que Quento en este PDV</v>
      </c>
      <c r="AZ2718" s="22" t="str">
        <f aca="false">IF(COUNTIF('Plan Pehuamar - Lista'!$A$2:$A$167,A2718)&gt;0,"Sí","No")</f>
        <v>No</v>
      </c>
      <c r="BA2718" s="22" t="str">
        <f aca="false">IF(COUNTIF('Plan Combo 9+1'!$A$2:$A$226,A2718)&gt;0,"Sí","No")</f>
        <v>No</v>
      </c>
      <c r="BB2718" s="22" t="str">
        <f aca="false">IF(AH2718="","No",IF(BA2718="Sí",IF((AO2718-AH2718)&gt;Resumen!$B$6,"Sí","No"),IF((AO2718-AH2718)&gt;=Resumen!$B$132,"Sí","No")))</f>
        <v>No</v>
      </c>
      <c r="BC2718" s="22" t="str">
        <f aca="false">IF(AND(N2718="Sí",AL2718="Sí",AI2718=0),"Sí","No")</f>
        <v>No</v>
      </c>
      <c r="BD2718" s="22" t="str">
        <f aca="false">IF(COUNTIF('Plan 9+1 (con Pehuamar)'!$A$2:$A$227,A2718)&gt;0,"Sí","No")</f>
        <v>No</v>
      </c>
    </row>
    <row r="2719" customFormat="false" ht="15" hidden="false" customHeight="true" outlineLevel="0" collapsed="false">
      <c r="A2719" s="6" t="n">
        <v>206135</v>
      </c>
      <c r="B2719" s="6" t="n">
        <v>17</v>
      </c>
      <c r="C2719" s="6" t="n">
        <v>1702</v>
      </c>
      <c r="D2719" s="6" t="s">
        <v>254</v>
      </c>
      <c r="E2719" s="6" t="s">
        <v>2865</v>
      </c>
      <c r="F2719" s="6" t="s">
        <v>196</v>
      </c>
      <c r="G2719" s="6" t="s">
        <v>130</v>
      </c>
      <c r="H2719" s="6" t="s">
        <v>1715</v>
      </c>
      <c r="I2719" s="27" t="n">
        <v>0</v>
      </c>
      <c r="J2719" s="27" t="n">
        <v>0</v>
      </c>
      <c r="K2719" s="27" t="n">
        <v>0.6</v>
      </c>
      <c r="L2719" s="28" t="n">
        <f aca="false">I2719+J2719</f>
        <v>0</v>
      </c>
      <c r="M2719" s="28" t="n">
        <f aca="false">L2719+K2719</f>
        <v>0.6</v>
      </c>
      <c r="N2719" s="22" t="str">
        <f aca="false">IF(I2719&gt;0,"Sí","No")</f>
        <v>No</v>
      </c>
      <c r="O2719" s="22" t="str">
        <f aca="false">IF(J2719&gt;0,"Sí","No")</f>
        <v>No</v>
      </c>
      <c r="P2719" s="22" t="str">
        <f aca="false">IF(K2719&gt;0,"Sí","No")</f>
        <v>Sí</v>
      </c>
      <c r="Q2719" s="22" t="str">
        <f aca="false">IF(OR(I2719&gt;0,J2719&gt;0),"Sí","No")</f>
        <v>No</v>
      </c>
      <c r="R2719" s="27"/>
      <c r="S2719" s="27"/>
      <c r="T2719" s="27"/>
      <c r="U2719" s="27"/>
      <c r="V2719" s="27"/>
      <c r="W2719" s="12" t="str">
        <f aca="false">IF(AND(I2719&gt;0,R2719&gt;0),(S2719-R2719)/R2719,"")</f>
        <v/>
      </c>
      <c r="X2719" s="12" t="str">
        <f aca="false">IF(AND(J2719&gt;0,T2719&gt;0),(U2719-T2719)/T2719,"")</f>
        <v/>
      </c>
      <c r="Y2719" s="12" t="str">
        <f aca="false">IF(AND(K2719&gt;0,V2719&gt;0),(V2719-Resumen!$B$7)/Resumen!$B$7,"")</f>
        <v/>
      </c>
      <c r="Z2719" s="28" t="str">
        <f aca="false">IF(AND(K2719&gt;0,I2719&gt;0,V2719&gt;0,S2719&gt;0),V2719-S2719,"")</f>
        <v/>
      </c>
      <c r="AA2719" s="12" t="str">
        <f aca="false">IF(Z2719&lt;&gt;"",Z2719/S2719,"")</f>
        <v/>
      </c>
      <c r="AB2719" s="28" t="str">
        <f aca="false">IF(AND(K2719&gt;0,J2719&gt;0,V2719&gt;0,U2719&gt;0),V2719-U2719,"")</f>
        <v/>
      </c>
      <c r="AC2719" s="12" t="str">
        <f aca="false">IF(AB2719&lt;&gt;"",AB2719/U2719,"")</f>
        <v/>
      </c>
      <c r="AD2719" s="27" t="n">
        <v>0</v>
      </c>
      <c r="AE2719" s="27" t="n">
        <v>0</v>
      </c>
      <c r="AF2719" s="27" t="n">
        <v>0</v>
      </c>
      <c r="AG2719" s="28" t="n">
        <f aca="false">AD2719+AE2719+AF2719</f>
        <v>0</v>
      </c>
      <c r="AH2719" s="12" t="str">
        <f aca="false">IF(AG2719&gt;0,AD2719/AG2719,"")</f>
        <v/>
      </c>
      <c r="AI2719" s="27" t="n">
        <v>0</v>
      </c>
      <c r="AJ2719" s="27" t="n">
        <v>0</v>
      </c>
      <c r="AK2719" s="27" t="n">
        <v>0</v>
      </c>
      <c r="AL2719" s="22" t="str">
        <f aca="false">IF(OR(AJ2719&gt;0,AK2719&gt;0),"Sí","No")</f>
        <v>No</v>
      </c>
      <c r="AM2719" s="6"/>
      <c r="AN2719" s="6"/>
      <c r="AO2719" s="12" t="n">
        <f aca="false">IF(M2719&gt;0,K2719/M2719,"")</f>
        <v>1</v>
      </c>
      <c r="AP2719" s="22" t="str">
        <f aca="false">IF(M2719&gt;=Resumen!$B$5,"Alto","Bajo")</f>
        <v>Bajo</v>
      </c>
      <c r="AQ2719" s="22" t="str">
        <f aca="false">IF(AO2719&gt;=Resumen!$B$28,"Alto","Bajo")</f>
        <v>Alto</v>
      </c>
      <c r="AR2719" s="22" t="str">
        <f aca="false">AP2719&amp;" Potencial / "&amp;AQ2719&amp;" Share"</f>
        <v>Bajo Potencial / Alto Share</v>
      </c>
      <c r="AS2719" s="22" t="str">
        <f aca="false">IF(Q2719="Sí",IF(AO2719&gt;=Resumen!$B$29,"Alto","Bajo"),"")</f>
        <v/>
      </c>
      <c r="AT2719" s="22" t="str">
        <f aca="false">IF(AS2719&lt;&gt;"",AP2719&amp;" Potencial / "&amp;AS2719&amp;" Share","")</f>
        <v/>
      </c>
      <c r="AU2719" s="22" t="str">
        <f aca="false">IF(AH2719="","Sin dato",IF(AH2719-AO2719&gt;Resumen!$B$6,"Sobre-exhibido",IF(AO2719-AH2719&gt;Resumen!$B$6,"Sub-exhibido","En línea")))</f>
        <v>Sin dato</v>
      </c>
      <c r="AV2719" s="22" t="str">
        <f aca="false">IF(AT2719="","",IF(AT2719="Alto Potencial / Bajo Share",1,IF(AT2719="Alto Potencial / Alto Share",2,IF(AT2719="Bajo Potencial / Alto Share",3,4))))</f>
        <v/>
      </c>
      <c r="AW2719" s="22" t="str">
        <f aca="false">IF(Q2719="No","Sin competencia directa",IF(AV2719=1,"1 - Foco Conquista (Alto Pot / Bajo Share)",IF(AV2719=2,"2 - Foco Defensa (Alto Pot / Alto Share)",IF(AV2719=3,"3 - Monitoreo (Bajo Pot / Alto Share)","4 - Baja Prioridad (Bajo Pot / Bajo Share)"))))</f>
        <v>Sin competencia directa</v>
      </c>
      <c r="AX2719" s="12" t="str">
        <f aca="false">IF(OR(IFERROR(AND(W2719&lt;&gt;"",Y2719&lt;&gt;"",Y2719-W2719&gt;Resumen!$B$8),FALSE()),IFERROR(AND(X2719&lt;&gt;"",Y2719&lt;&gt;"",Y2719-X2719&gt;Resumen!$B$8),FALSE())),MAX(IF(IFERROR(AND(W2719&lt;&gt;"",Y2719&lt;&gt;"",Y2719-W2719&gt;Resumen!$B$8),FALSE()),Y2719-W2719,0),IF(IFERROR(AND(X2719&lt;&gt;"",Y2719&lt;&gt;"",Y2719-X2719&gt;Resumen!$B$8),FALSE()),Y2719-X2719,0)),"")</f>
        <v/>
      </c>
      <c r="AY2719" s="22" t="str">
        <f aca="false">IF(OR(IFERROR(AND(W2719&lt;&gt;"",Y2719&lt;&gt;"",Y2719-W2719&gt;Resumen!$B$8),FALSE()),IFERROR(AND(X2719&lt;&gt;"",Y2719&lt;&gt;"",Y2719-X2719&gt;Resumen!$B$8),FALSE())),TRIM("Lays tiene mayor markup que "&amp;IF(IFERROR(AND(W2719&lt;&gt;"",Y2719&lt;&gt;"",Y2719-W2719&gt;Resumen!$B$8),FALSE()),"Quento ","")&amp;IF(IFERROR(AND(X2719&lt;&gt;"",Y2719&lt;&gt;"",Y2719-X2719&gt;Resumen!$B$8),FALSE()),"Julicroc ","")&amp;"en este PDV"),"")</f>
        <v/>
      </c>
      <c r="AZ2719" s="22" t="str">
        <f aca="false">IF(COUNTIF('Plan Pehuamar - Lista'!$A$2:$A$167,A2719)&gt;0,"Sí","No")</f>
        <v>No</v>
      </c>
      <c r="BA2719" s="22" t="str">
        <f aca="false">IF(COUNTIF('Plan Combo 9+1'!$A$2:$A$226,A2719)&gt;0,"Sí","No")</f>
        <v>No</v>
      </c>
      <c r="BB2719" s="22" t="str">
        <f aca="false">IF(AH2719="","No",IF(BA2719="Sí",IF((AO2719-AH2719)&gt;Resumen!$B$6,"Sí","No"),IF((AO2719-AH2719)&gt;=Resumen!$B$132,"Sí","No")))</f>
        <v>No</v>
      </c>
      <c r="BC2719" s="22" t="str">
        <f aca="false">IF(AND(N2719="Sí",AL2719="Sí",AI2719=0),"Sí","No")</f>
        <v>No</v>
      </c>
      <c r="BD2719" s="22" t="str">
        <f aca="false">IF(COUNTIF('Plan 9+1 (con Pehuamar)'!$A$2:$A$227,A2719)&gt;0,"Sí","No")</f>
        <v>No</v>
      </c>
    </row>
    <row r="2720" customFormat="false" ht="15" hidden="false" customHeight="true" outlineLevel="0" collapsed="false">
      <c r="A2720" s="6" t="n">
        <v>206139</v>
      </c>
      <c r="B2720" s="6" t="n">
        <v>17</v>
      </c>
      <c r="C2720" s="6" t="n">
        <v>1702</v>
      </c>
      <c r="D2720" s="6" t="s">
        <v>254</v>
      </c>
      <c r="E2720" s="6" t="s">
        <v>2866</v>
      </c>
      <c r="F2720" s="6" t="s">
        <v>1270</v>
      </c>
      <c r="G2720" s="6" t="s">
        <v>130</v>
      </c>
      <c r="H2720" s="6" t="s">
        <v>1715</v>
      </c>
      <c r="I2720" s="27" t="n">
        <v>10</v>
      </c>
      <c r="J2720" s="27" t="n">
        <v>25</v>
      </c>
      <c r="K2720" s="27" t="n">
        <v>20</v>
      </c>
      <c r="L2720" s="28" t="n">
        <f aca="false">I2720+J2720</f>
        <v>35</v>
      </c>
      <c r="M2720" s="28" t="n">
        <f aca="false">L2720+K2720</f>
        <v>55</v>
      </c>
      <c r="N2720" s="22" t="str">
        <f aca="false">IF(I2720&gt;0,"Sí","No")</f>
        <v>Sí</v>
      </c>
      <c r="O2720" s="22" t="str">
        <f aca="false">IF(J2720&gt;0,"Sí","No")</f>
        <v>Sí</v>
      </c>
      <c r="P2720" s="22" t="str">
        <f aca="false">IF(K2720&gt;0,"Sí","No")</f>
        <v>Sí</v>
      </c>
      <c r="Q2720" s="22" t="str">
        <f aca="false">IF(OR(I2720&gt;0,J2720&gt;0),"Sí","No")</f>
        <v>Sí</v>
      </c>
      <c r="R2720" s="27" t="n">
        <v>1750</v>
      </c>
      <c r="S2720" s="27" t="n">
        <v>2500</v>
      </c>
      <c r="T2720" s="27" t="n">
        <v>1150</v>
      </c>
      <c r="U2720" s="27" t="n">
        <v>2000</v>
      </c>
      <c r="V2720" s="27" t="n">
        <v>3800</v>
      </c>
      <c r="W2720" s="12" t="n">
        <f aca="false">IF(AND(I2720&gt;0,R2720&gt;0),(S2720-R2720)/R2720,"")</f>
        <v>0.428571428571429</v>
      </c>
      <c r="X2720" s="12" t="n">
        <f aca="false">IF(AND(J2720&gt;0,T2720&gt;0),(U2720-T2720)/T2720,"")</f>
        <v>0.739130434782609</v>
      </c>
      <c r="Y2720" s="12" t="n">
        <f aca="false">IF(AND(K2720&gt;0,V2720&gt;0),(V2720-Resumen!$B$7)/Resumen!$B$7,"")</f>
        <v>0.52</v>
      </c>
      <c r="Z2720" s="28" t="n">
        <f aca="false">IF(AND(K2720&gt;0,I2720&gt;0,V2720&gt;0,S2720&gt;0),V2720-S2720,"")</f>
        <v>1300</v>
      </c>
      <c r="AA2720" s="12" t="n">
        <f aca="false">IF(Z2720&lt;&gt;"",Z2720/S2720,"")</f>
        <v>0.52</v>
      </c>
      <c r="AB2720" s="28" t="n">
        <f aca="false">IF(AND(K2720&gt;0,J2720&gt;0,V2720&gt;0,U2720&gt;0),V2720-U2720,"")</f>
        <v>1800</v>
      </c>
      <c r="AC2720" s="12" t="n">
        <f aca="false">IF(AB2720&lt;&gt;"",AB2720/U2720,"")</f>
        <v>0.9</v>
      </c>
      <c r="AD2720" s="27" t="n">
        <v>4</v>
      </c>
      <c r="AE2720" s="27" t="n">
        <v>5</v>
      </c>
      <c r="AF2720" s="27" t="n">
        <v>12</v>
      </c>
      <c r="AG2720" s="28" t="n">
        <f aca="false">AD2720+AE2720+AF2720</f>
        <v>21</v>
      </c>
      <c r="AH2720" s="12" t="n">
        <f aca="false">IF(AG2720&gt;0,AD2720/AG2720,"")</f>
        <v>0.19047619047619</v>
      </c>
      <c r="AI2720" s="27" t="n">
        <v>0</v>
      </c>
      <c r="AJ2720" s="27" t="n">
        <v>0</v>
      </c>
      <c r="AK2720" s="27" t="n">
        <v>1</v>
      </c>
      <c r="AL2720" s="22" t="str">
        <f aca="false">IF(OR(AJ2720&gt;0,AK2720&gt;0),"Sí","No")</f>
        <v>Sí</v>
      </c>
      <c r="AM2720" s="6" t="s">
        <v>397</v>
      </c>
      <c r="AN2720" s="6" t="s">
        <v>397</v>
      </c>
      <c r="AO2720" s="12" t="n">
        <f aca="false">IF(M2720&gt;0,K2720/M2720,"")</f>
        <v>0.363636363636364</v>
      </c>
      <c r="AP2720" s="22" t="str">
        <f aca="false">IF(M2720&gt;=Resumen!$B$5,"Alto","Bajo")</f>
        <v>Alto</v>
      </c>
      <c r="AQ2720" s="22" t="str">
        <f aca="false">IF(AO2720&gt;=Resumen!$B$28,"Alto","Bajo")</f>
        <v>Bajo</v>
      </c>
      <c r="AR2720" s="22" t="str">
        <f aca="false">AP2720&amp;" Potencial / "&amp;AQ2720&amp;" Share"</f>
        <v>Alto Potencial / Bajo Share</v>
      </c>
      <c r="AS2720" s="22" t="str">
        <f aca="false">IF(Q2720="Sí",IF(AO2720&gt;=Resumen!$B$29,"Alto","Bajo"),"")</f>
        <v>Bajo</v>
      </c>
      <c r="AT2720" s="22" t="str">
        <f aca="false">IF(AS2720&lt;&gt;"",AP2720&amp;" Potencial / "&amp;AS2720&amp;" Share","")</f>
        <v>Alto Potencial / Bajo Share</v>
      </c>
      <c r="AU2720" s="22" t="str">
        <f aca="false">IF(AH2720="","Sin dato",IF(AH2720-AO2720&gt;Resumen!$B$6,"Sobre-exhibido",IF(AO2720-AH2720&gt;Resumen!$B$6,"Sub-exhibido","En línea")))</f>
        <v>Sub-exhibido</v>
      </c>
      <c r="AV2720" s="22" t="n">
        <f aca="false">IF(AT2720="","",IF(AT2720="Alto Potencial / Bajo Share",1,IF(AT2720="Alto Potencial / Alto Share",2,IF(AT2720="Bajo Potencial / Alto Share",3,4))))</f>
        <v>1</v>
      </c>
      <c r="AW2720" s="22" t="str">
        <f aca="false">IF(Q2720="No","Sin competencia directa",IF(AV2720=1,"1 - Foco Conquista (Alto Pot / Bajo Share)",IF(AV2720=2,"2 - Foco Defensa (Alto Pot / Alto Share)",IF(AV2720=3,"3 - Monitoreo (Bajo Pot / Alto Share)","4 - Baja Prioridad (Bajo Pot / Bajo Share)"))))</f>
        <v>1 - Foco Conquista (Alto Pot / Bajo Share)</v>
      </c>
      <c r="AX2720" s="12" t="n">
        <f aca="false">IF(OR(IFERROR(AND(W2720&lt;&gt;"",Y2720&lt;&gt;"",Y2720-W2720&gt;Resumen!$B$8),FALSE()),IFERROR(AND(X2720&lt;&gt;"",Y2720&lt;&gt;"",Y2720-X2720&gt;Resumen!$B$8),FALSE())),MAX(IF(IFERROR(AND(W2720&lt;&gt;"",Y2720&lt;&gt;"",Y2720-W2720&gt;Resumen!$B$8),FALSE()),Y2720-W2720,0),IF(IFERROR(AND(X2720&lt;&gt;"",Y2720&lt;&gt;"",Y2720-X2720&gt;Resumen!$B$8),FALSE()),Y2720-X2720,0)),"")</f>
        <v>0.0914285714285715</v>
      </c>
      <c r="AY2720" s="22" t="str">
        <f aca="false">IF(OR(IFERROR(AND(W2720&lt;&gt;"",Y2720&lt;&gt;"",Y2720-W2720&gt;Resumen!$B$8),FALSE()),IFERROR(AND(X2720&lt;&gt;"",Y2720&lt;&gt;"",Y2720-X2720&gt;Resumen!$B$8),FALSE())),TRIM("Lays tiene mayor markup que "&amp;IF(IFERROR(AND(W2720&lt;&gt;"",Y2720&lt;&gt;"",Y2720-W2720&gt;Resumen!$B$8),FALSE()),"Quento ","")&amp;IF(IFERROR(AND(X2720&lt;&gt;"",Y2720&lt;&gt;"",Y2720-X2720&gt;Resumen!$B$8),FALSE()),"Julicroc ","")&amp;"en este PDV"),"")</f>
        <v>Lays tiene mayor markup que Quento en este PDV</v>
      </c>
      <c r="AZ2720" s="22" t="str">
        <f aca="false">IF(COUNTIF('Plan Pehuamar - Lista'!$A$2:$A$167,A2720)&gt;0,"Sí","No")</f>
        <v>No</v>
      </c>
      <c r="BA2720" s="22" t="str">
        <f aca="false">IF(COUNTIF('Plan Combo 9+1'!$A$2:$A$226,A2720)&gt;0,"Sí","No")</f>
        <v>No</v>
      </c>
      <c r="BB2720" s="22" t="str">
        <f aca="false">IF(AH2720="","No",IF(BA2720="Sí",IF((AO2720-AH2720)&gt;Resumen!$B$6,"Sí","No"),IF((AO2720-AH2720)&gt;=Resumen!$B$132,"Sí","No")))</f>
        <v>Sí</v>
      </c>
      <c r="BC2720" s="22" t="str">
        <f aca="false">IF(AND(N2720="Sí",AL2720="Sí",AI2720=0),"Sí","No")</f>
        <v>Sí</v>
      </c>
      <c r="BD2720" s="22" t="str">
        <f aca="false">IF(COUNTIF('Plan 9+1 (con Pehuamar)'!$A$2:$A$227,A2720)&gt;0,"Sí","No")</f>
        <v>No</v>
      </c>
    </row>
    <row r="2721" customFormat="false" ht="15" hidden="false" customHeight="true" outlineLevel="0" collapsed="false">
      <c r="A2721" s="6" t="n">
        <v>206142</v>
      </c>
      <c r="B2721" s="6" t="n">
        <v>17</v>
      </c>
      <c r="C2721" s="6" t="n">
        <v>1702</v>
      </c>
      <c r="D2721" s="6" t="s">
        <v>254</v>
      </c>
      <c r="E2721" s="6" t="s">
        <v>2867</v>
      </c>
      <c r="F2721" s="6" t="s">
        <v>273</v>
      </c>
      <c r="G2721" s="6" t="s">
        <v>130</v>
      </c>
      <c r="H2721" s="6" t="s">
        <v>1715</v>
      </c>
      <c r="I2721" s="27" t="n">
        <v>0</v>
      </c>
      <c r="J2721" s="27" t="n">
        <v>0</v>
      </c>
      <c r="K2721" s="27" t="n">
        <v>0.5</v>
      </c>
      <c r="L2721" s="28" t="n">
        <f aca="false">I2721+J2721</f>
        <v>0</v>
      </c>
      <c r="M2721" s="28" t="n">
        <f aca="false">L2721+K2721</f>
        <v>0.5</v>
      </c>
      <c r="N2721" s="22" t="str">
        <f aca="false">IF(I2721&gt;0,"Sí","No")</f>
        <v>No</v>
      </c>
      <c r="O2721" s="22" t="str">
        <f aca="false">IF(J2721&gt;0,"Sí","No")</f>
        <v>No</v>
      </c>
      <c r="P2721" s="22" t="str">
        <f aca="false">IF(K2721&gt;0,"Sí","No")</f>
        <v>Sí</v>
      </c>
      <c r="Q2721" s="22" t="str">
        <f aca="false">IF(OR(I2721&gt;0,J2721&gt;0),"Sí","No")</f>
        <v>No</v>
      </c>
      <c r="R2721" s="27"/>
      <c r="S2721" s="27"/>
      <c r="T2721" s="27"/>
      <c r="U2721" s="27"/>
      <c r="V2721" s="27"/>
      <c r="W2721" s="12" t="str">
        <f aca="false">IF(AND(I2721&gt;0,R2721&gt;0),(S2721-R2721)/R2721,"")</f>
        <v/>
      </c>
      <c r="X2721" s="12" t="str">
        <f aca="false">IF(AND(J2721&gt;0,T2721&gt;0),(U2721-T2721)/T2721,"")</f>
        <v/>
      </c>
      <c r="Y2721" s="12" t="str">
        <f aca="false">IF(AND(K2721&gt;0,V2721&gt;0),(V2721-Resumen!$B$7)/Resumen!$B$7,"")</f>
        <v/>
      </c>
      <c r="Z2721" s="28" t="str">
        <f aca="false">IF(AND(K2721&gt;0,I2721&gt;0,V2721&gt;0,S2721&gt;0),V2721-S2721,"")</f>
        <v/>
      </c>
      <c r="AA2721" s="12" t="str">
        <f aca="false">IF(Z2721&lt;&gt;"",Z2721/S2721,"")</f>
        <v/>
      </c>
      <c r="AB2721" s="28" t="str">
        <f aca="false">IF(AND(K2721&gt;0,J2721&gt;0,V2721&gt;0,U2721&gt;0),V2721-U2721,"")</f>
        <v/>
      </c>
      <c r="AC2721" s="12" t="str">
        <f aca="false">IF(AB2721&lt;&gt;"",AB2721/U2721,"")</f>
        <v/>
      </c>
      <c r="AD2721" s="27" t="n">
        <v>0</v>
      </c>
      <c r="AE2721" s="27" t="n">
        <v>0</v>
      </c>
      <c r="AF2721" s="27" t="n">
        <v>0</v>
      </c>
      <c r="AG2721" s="28" t="n">
        <f aca="false">AD2721+AE2721+AF2721</f>
        <v>0</v>
      </c>
      <c r="AH2721" s="12" t="str">
        <f aca="false">IF(AG2721&gt;0,AD2721/AG2721,"")</f>
        <v/>
      </c>
      <c r="AI2721" s="27" t="n">
        <v>0</v>
      </c>
      <c r="AJ2721" s="27" t="n">
        <v>0</v>
      </c>
      <c r="AK2721" s="27" t="n">
        <v>0</v>
      </c>
      <c r="AL2721" s="22" t="str">
        <f aca="false">IF(OR(AJ2721&gt;0,AK2721&gt;0),"Sí","No")</f>
        <v>No</v>
      </c>
      <c r="AM2721" s="6"/>
      <c r="AN2721" s="6"/>
      <c r="AO2721" s="12" t="n">
        <f aca="false">IF(M2721&gt;0,K2721/M2721,"")</f>
        <v>1</v>
      </c>
      <c r="AP2721" s="22" t="str">
        <f aca="false">IF(M2721&gt;=Resumen!$B$5,"Alto","Bajo")</f>
        <v>Bajo</v>
      </c>
      <c r="AQ2721" s="22" t="str">
        <f aca="false">IF(AO2721&gt;=Resumen!$B$28,"Alto","Bajo")</f>
        <v>Alto</v>
      </c>
      <c r="AR2721" s="22" t="str">
        <f aca="false">AP2721&amp;" Potencial / "&amp;AQ2721&amp;" Share"</f>
        <v>Bajo Potencial / Alto Share</v>
      </c>
      <c r="AS2721" s="22" t="str">
        <f aca="false">IF(Q2721="Sí",IF(AO2721&gt;=Resumen!$B$29,"Alto","Bajo"),"")</f>
        <v/>
      </c>
      <c r="AT2721" s="22" t="str">
        <f aca="false">IF(AS2721&lt;&gt;"",AP2721&amp;" Potencial / "&amp;AS2721&amp;" Share","")</f>
        <v/>
      </c>
      <c r="AU2721" s="22" t="str">
        <f aca="false">IF(AH2721="","Sin dato",IF(AH2721-AO2721&gt;Resumen!$B$6,"Sobre-exhibido",IF(AO2721-AH2721&gt;Resumen!$B$6,"Sub-exhibido","En línea")))</f>
        <v>Sin dato</v>
      </c>
      <c r="AV2721" s="22" t="str">
        <f aca="false">IF(AT2721="","",IF(AT2721="Alto Potencial / Bajo Share",1,IF(AT2721="Alto Potencial / Alto Share",2,IF(AT2721="Bajo Potencial / Alto Share",3,4))))</f>
        <v/>
      </c>
      <c r="AW2721" s="22" t="str">
        <f aca="false">IF(Q2721="No","Sin competencia directa",IF(AV2721=1,"1 - Foco Conquista (Alto Pot / Bajo Share)",IF(AV2721=2,"2 - Foco Defensa (Alto Pot / Alto Share)",IF(AV2721=3,"3 - Monitoreo (Bajo Pot / Alto Share)","4 - Baja Prioridad (Bajo Pot / Bajo Share)"))))</f>
        <v>Sin competencia directa</v>
      </c>
      <c r="AX2721" s="12" t="str">
        <f aca="false">IF(OR(IFERROR(AND(W2721&lt;&gt;"",Y2721&lt;&gt;"",Y2721-W2721&gt;Resumen!$B$8),FALSE()),IFERROR(AND(X2721&lt;&gt;"",Y2721&lt;&gt;"",Y2721-X2721&gt;Resumen!$B$8),FALSE())),MAX(IF(IFERROR(AND(W2721&lt;&gt;"",Y2721&lt;&gt;"",Y2721-W2721&gt;Resumen!$B$8),FALSE()),Y2721-W2721,0),IF(IFERROR(AND(X2721&lt;&gt;"",Y2721&lt;&gt;"",Y2721-X2721&gt;Resumen!$B$8),FALSE()),Y2721-X2721,0)),"")</f>
        <v/>
      </c>
      <c r="AY2721" s="22" t="str">
        <f aca="false">IF(OR(IFERROR(AND(W2721&lt;&gt;"",Y2721&lt;&gt;"",Y2721-W2721&gt;Resumen!$B$8),FALSE()),IFERROR(AND(X2721&lt;&gt;"",Y2721&lt;&gt;"",Y2721-X2721&gt;Resumen!$B$8),FALSE())),TRIM("Lays tiene mayor markup que "&amp;IF(IFERROR(AND(W2721&lt;&gt;"",Y2721&lt;&gt;"",Y2721-W2721&gt;Resumen!$B$8),FALSE()),"Quento ","")&amp;IF(IFERROR(AND(X2721&lt;&gt;"",Y2721&lt;&gt;"",Y2721-X2721&gt;Resumen!$B$8),FALSE()),"Julicroc ","")&amp;"en este PDV"),"")</f>
        <v/>
      </c>
      <c r="AZ2721" s="22" t="str">
        <f aca="false">IF(COUNTIF('Plan Pehuamar - Lista'!$A$2:$A$167,A2721)&gt;0,"Sí","No")</f>
        <v>No</v>
      </c>
      <c r="BA2721" s="22" t="str">
        <f aca="false">IF(COUNTIF('Plan Combo 9+1'!$A$2:$A$226,A2721)&gt;0,"Sí","No")</f>
        <v>No</v>
      </c>
      <c r="BB2721" s="22" t="str">
        <f aca="false">IF(AH2721="","No",IF(BA2721="Sí",IF((AO2721-AH2721)&gt;Resumen!$B$6,"Sí","No"),IF((AO2721-AH2721)&gt;=Resumen!$B$132,"Sí","No")))</f>
        <v>No</v>
      </c>
      <c r="BC2721" s="22" t="str">
        <f aca="false">IF(AND(N2721="Sí",AL2721="Sí",AI2721=0),"Sí","No")</f>
        <v>No</v>
      </c>
      <c r="BD2721" s="22" t="str">
        <f aca="false">IF(COUNTIF('Plan 9+1 (con Pehuamar)'!$A$2:$A$227,A2721)&gt;0,"Sí","No")</f>
        <v>No</v>
      </c>
    </row>
    <row r="2722" customFormat="false" ht="15" hidden="false" customHeight="true" outlineLevel="0" collapsed="false">
      <c r="A2722" s="6" t="n">
        <v>206144</v>
      </c>
      <c r="B2722" s="6" t="n">
        <v>17</v>
      </c>
      <c r="C2722" s="6" t="n">
        <v>1702</v>
      </c>
      <c r="D2722" s="6" t="s">
        <v>254</v>
      </c>
      <c r="E2722" s="6" t="s">
        <v>2868</v>
      </c>
      <c r="F2722" s="6" t="s">
        <v>201</v>
      </c>
      <c r="G2722" s="6" t="s">
        <v>130</v>
      </c>
      <c r="H2722" s="6" t="s">
        <v>1715</v>
      </c>
      <c r="I2722" s="27" t="n">
        <v>10</v>
      </c>
      <c r="J2722" s="27" t="n">
        <v>15</v>
      </c>
      <c r="K2722" s="27" t="n">
        <v>12</v>
      </c>
      <c r="L2722" s="28" t="n">
        <f aca="false">I2722+J2722</f>
        <v>25</v>
      </c>
      <c r="M2722" s="28" t="n">
        <f aca="false">L2722+K2722</f>
        <v>37</v>
      </c>
      <c r="N2722" s="22" t="str">
        <f aca="false">IF(I2722&gt;0,"Sí","No")</f>
        <v>Sí</v>
      </c>
      <c r="O2722" s="22" t="str">
        <f aca="false">IF(J2722&gt;0,"Sí","No")</f>
        <v>Sí</v>
      </c>
      <c r="P2722" s="22" t="str">
        <f aca="false">IF(K2722&gt;0,"Sí","No")</f>
        <v>Sí</v>
      </c>
      <c r="Q2722" s="22" t="str">
        <f aca="false">IF(OR(I2722&gt;0,J2722&gt;0),"Sí","No")</f>
        <v>Sí</v>
      </c>
      <c r="R2722" s="27" t="n">
        <v>1750</v>
      </c>
      <c r="S2722" s="27" t="n">
        <v>2500</v>
      </c>
      <c r="T2722" s="27" t="n">
        <v>1170</v>
      </c>
      <c r="U2722" s="27" t="n">
        <v>1800</v>
      </c>
      <c r="V2722" s="27" t="n">
        <v>3600</v>
      </c>
      <c r="W2722" s="12" t="n">
        <f aca="false">IF(AND(I2722&gt;0,R2722&gt;0),(S2722-R2722)/R2722,"")</f>
        <v>0.428571428571429</v>
      </c>
      <c r="X2722" s="12" t="n">
        <f aca="false">IF(AND(J2722&gt;0,T2722&gt;0),(U2722-T2722)/T2722,"")</f>
        <v>0.538461538461538</v>
      </c>
      <c r="Y2722" s="12" t="n">
        <f aca="false">IF(AND(K2722&gt;0,V2722&gt;0),(V2722-Resumen!$B$7)/Resumen!$B$7,"")</f>
        <v>0.44</v>
      </c>
      <c r="Z2722" s="28" t="n">
        <f aca="false">IF(AND(K2722&gt;0,I2722&gt;0,V2722&gt;0,S2722&gt;0),V2722-S2722,"")</f>
        <v>1100</v>
      </c>
      <c r="AA2722" s="12" t="n">
        <f aca="false">IF(Z2722&lt;&gt;"",Z2722/S2722,"")</f>
        <v>0.44</v>
      </c>
      <c r="AB2722" s="28" t="n">
        <f aca="false">IF(AND(K2722&gt;0,J2722&gt;0,V2722&gt;0,U2722&gt;0),V2722-U2722,"")</f>
        <v>1800</v>
      </c>
      <c r="AC2722" s="12" t="n">
        <f aca="false">IF(AB2722&lt;&gt;"",AB2722/U2722,"")</f>
        <v>1</v>
      </c>
      <c r="AD2722" s="27" t="n">
        <v>4</v>
      </c>
      <c r="AE2722" s="27" t="n">
        <v>2</v>
      </c>
      <c r="AF2722" s="27" t="n">
        <v>6</v>
      </c>
      <c r="AG2722" s="28" t="n">
        <f aca="false">AD2722+AE2722+AF2722</f>
        <v>12</v>
      </c>
      <c r="AH2722" s="12" t="n">
        <f aca="false">IF(AG2722&gt;0,AD2722/AG2722,"")</f>
        <v>0.333333333333333</v>
      </c>
      <c r="AI2722" s="27" t="n">
        <v>0</v>
      </c>
      <c r="AJ2722" s="27" t="n">
        <v>0</v>
      </c>
      <c r="AK2722" s="27" t="n">
        <v>0</v>
      </c>
      <c r="AL2722" s="22" t="str">
        <f aca="false">IF(OR(AJ2722&gt;0,AK2722&gt;0),"Sí","No")</f>
        <v>No</v>
      </c>
      <c r="AM2722" s="6" t="s">
        <v>198</v>
      </c>
      <c r="AN2722" s="6" t="s">
        <v>198</v>
      </c>
      <c r="AO2722" s="12" t="n">
        <f aca="false">IF(M2722&gt;0,K2722/M2722,"")</f>
        <v>0.324324324324324</v>
      </c>
      <c r="AP2722" s="22" t="str">
        <f aca="false">IF(M2722&gt;=Resumen!$B$5,"Alto","Bajo")</f>
        <v>Bajo</v>
      </c>
      <c r="AQ2722" s="22" t="str">
        <f aca="false">IF(AO2722&gt;=Resumen!$B$28,"Alto","Bajo")</f>
        <v>Bajo</v>
      </c>
      <c r="AR2722" s="22" t="str">
        <f aca="false">AP2722&amp;" Potencial / "&amp;AQ2722&amp;" Share"</f>
        <v>Bajo Potencial / Bajo Share</v>
      </c>
      <c r="AS2722" s="22" t="str">
        <f aca="false">IF(Q2722="Sí",IF(AO2722&gt;=Resumen!$B$29,"Alto","Bajo"),"")</f>
        <v>Bajo</v>
      </c>
      <c r="AT2722" s="22" t="str">
        <f aca="false">IF(AS2722&lt;&gt;"",AP2722&amp;" Potencial / "&amp;AS2722&amp;" Share","")</f>
        <v>Bajo Potencial / Bajo Share</v>
      </c>
      <c r="AU2722" s="22" t="str">
        <f aca="false">IF(AH2722="","Sin dato",IF(AH2722-AO2722&gt;Resumen!$B$6,"Sobre-exhibido",IF(AO2722-AH2722&gt;Resumen!$B$6,"Sub-exhibido","En línea")))</f>
        <v>En línea</v>
      </c>
      <c r="AV2722" s="22" t="n">
        <f aca="false">IF(AT2722="","",IF(AT2722="Alto Potencial / Bajo Share",1,IF(AT2722="Alto Potencial / Alto Share",2,IF(AT2722="Bajo Potencial / Alto Share",3,4))))</f>
        <v>4</v>
      </c>
      <c r="AW2722" s="22" t="str">
        <f aca="false">IF(Q2722="No","Sin competencia directa",IF(AV2722=1,"1 - Foco Conquista (Alto Pot / Bajo Share)",IF(AV2722=2,"2 - Foco Defensa (Alto Pot / Alto Share)",IF(AV2722=3,"3 - Monitoreo (Bajo Pot / Alto Share)","4 - Baja Prioridad (Bajo Pot / Bajo Share)"))))</f>
        <v>4 - Baja Prioridad (Bajo Pot / Bajo Share)</v>
      </c>
      <c r="AX2722" s="12" t="str">
        <f aca="false">IF(OR(IFERROR(AND(W2722&lt;&gt;"",Y2722&lt;&gt;"",Y2722-W2722&gt;Resumen!$B$8),FALSE()),IFERROR(AND(X2722&lt;&gt;"",Y2722&lt;&gt;"",Y2722-X2722&gt;Resumen!$B$8),FALSE())),MAX(IF(IFERROR(AND(W2722&lt;&gt;"",Y2722&lt;&gt;"",Y2722-W2722&gt;Resumen!$B$8),FALSE()),Y2722-W2722,0),IF(IFERROR(AND(X2722&lt;&gt;"",Y2722&lt;&gt;"",Y2722-X2722&gt;Resumen!$B$8),FALSE()),Y2722-X2722,0)),"")</f>
        <v/>
      </c>
      <c r="AY2722" s="22" t="str">
        <f aca="false">IF(OR(IFERROR(AND(W2722&lt;&gt;"",Y2722&lt;&gt;"",Y2722-W2722&gt;Resumen!$B$8),FALSE()),IFERROR(AND(X2722&lt;&gt;"",Y2722&lt;&gt;"",Y2722-X2722&gt;Resumen!$B$8),FALSE())),TRIM("Lays tiene mayor markup que "&amp;IF(IFERROR(AND(W2722&lt;&gt;"",Y2722&lt;&gt;"",Y2722-W2722&gt;Resumen!$B$8),FALSE()),"Quento ","")&amp;IF(IFERROR(AND(X2722&lt;&gt;"",Y2722&lt;&gt;"",Y2722-X2722&gt;Resumen!$B$8),FALSE()),"Julicroc ","")&amp;"en este PDV"),"")</f>
        <v/>
      </c>
      <c r="AZ2722" s="22" t="str">
        <f aca="false">IF(COUNTIF('Plan Pehuamar - Lista'!$A$2:$A$167,A2722)&gt;0,"Sí","No")</f>
        <v>No</v>
      </c>
      <c r="BA2722" s="22" t="str">
        <f aca="false">IF(COUNTIF('Plan Combo 9+1'!$A$2:$A$226,A2722)&gt;0,"Sí","No")</f>
        <v>No</v>
      </c>
      <c r="BB2722" s="22" t="str">
        <f aca="false">IF(AH2722="","No",IF(BA2722="Sí",IF((AO2722-AH2722)&gt;Resumen!$B$6,"Sí","No"),IF((AO2722-AH2722)&gt;=Resumen!$B$132,"Sí","No")))</f>
        <v>No</v>
      </c>
      <c r="BC2722" s="22" t="str">
        <f aca="false">IF(AND(N2722="Sí",AL2722="Sí",AI2722=0),"Sí","No")</f>
        <v>No</v>
      </c>
      <c r="BD2722" s="22" t="str">
        <f aca="false">IF(COUNTIF('Plan 9+1 (con Pehuamar)'!$A$2:$A$227,A2722)&gt;0,"Sí","No")</f>
        <v>No</v>
      </c>
    </row>
    <row r="2723" customFormat="false" ht="15" hidden="false" customHeight="true" outlineLevel="0" collapsed="false">
      <c r="A2723" s="6" t="n">
        <v>206148</v>
      </c>
      <c r="B2723" s="6" t="n">
        <v>17</v>
      </c>
      <c r="C2723" s="6" t="n">
        <v>1702</v>
      </c>
      <c r="D2723" s="6" t="s">
        <v>254</v>
      </c>
      <c r="E2723" s="6" t="s">
        <v>2869</v>
      </c>
      <c r="F2723" s="6" t="s">
        <v>196</v>
      </c>
      <c r="G2723" s="6" t="s">
        <v>130</v>
      </c>
      <c r="H2723" s="6" t="s">
        <v>1715</v>
      </c>
      <c r="I2723" s="27" t="n">
        <v>10</v>
      </c>
      <c r="J2723" s="27" t="n">
        <v>15</v>
      </c>
      <c r="K2723" s="27" t="n">
        <v>12</v>
      </c>
      <c r="L2723" s="28" t="n">
        <f aca="false">I2723+J2723</f>
        <v>25</v>
      </c>
      <c r="M2723" s="28" t="n">
        <f aca="false">L2723+K2723</f>
        <v>37</v>
      </c>
      <c r="N2723" s="22" t="str">
        <f aca="false">IF(I2723&gt;0,"Sí","No")</f>
        <v>Sí</v>
      </c>
      <c r="O2723" s="22" t="str">
        <f aca="false">IF(J2723&gt;0,"Sí","No")</f>
        <v>Sí</v>
      </c>
      <c r="P2723" s="22" t="str">
        <f aca="false">IF(K2723&gt;0,"Sí","No")</f>
        <v>Sí</v>
      </c>
      <c r="Q2723" s="22" t="str">
        <f aca="false">IF(OR(I2723&gt;0,J2723&gt;0),"Sí","No")</f>
        <v>Sí</v>
      </c>
      <c r="R2723" s="27" t="n">
        <v>1750</v>
      </c>
      <c r="S2723" s="27" t="n">
        <v>2500</v>
      </c>
      <c r="T2723" s="27"/>
      <c r="U2723" s="27" t="n">
        <v>1900</v>
      </c>
      <c r="V2723" s="27" t="n">
        <v>3700</v>
      </c>
      <c r="W2723" s="12" t="n">
        <f aca="false">IF(AND(I2723&gt;0,R2723&gt;0),(S2723-R2723)/R2723,"")</f>
        <v>0.428571428571429</v>
      </c>
      <c r="X2723" s="12" t="str">
        <f aca="false">IF(AND(J2723&gt;0,T2723&gt;0),(U2723-T2723)/T2723,"")</f>
        <v/>
      </c>
      <c r="Y2723" s="12" t="n">
        <f aca="false">IF(AND(K2723&gt;0,V2723&gt;0),(V2723-Resumen!$B$7)/Resumen!$B$7,"")</f>
        <v>0.48</v>
      </c>
      <c r="Z2723" s="28" t="n">
        <f aca="false">IF(AND(K2723&gt;0,I2723&gt;0,V2723&gt;0,S2723&gt;0),V2723-S2723,"")</f>
        <v>1200</v>
      </c>
      <c r="AA2723" s="12" t="n">
        <f aca="false">IF(Z2723&lt;&gt;"",Z2723/S2723,"")</f>
        <v>0.48</v>
      </c>
      <c r="AB2723" s="28" t="n">
        <f aca="false">IF(AND(K2723&gt;0,J2723&gt;0,V2723&gt;0,U2723&gt;0),V2723-U2723,"")</f>
        <v>1800</v>
      </c>
      <c r="AC2723" s="12" t="n">
        <f aca="false">IF(AB2723&lt;&gt;"",AB2723/U2723,"")</f>
        <v>0.947368421052632</v>
      </c>
      <c r="AD2723" s="27" t="n">
        <v>15</v>
      </c>
      <c r="AE2723" s="27" t="n">
        <v>2</v>
      </c>
      <c r="AF2723" s="27" t="n">
        <v>5</v>
      </c>
      <c r="AG2723" s="28" t="n">
        <f aca="false">AD2723+AE2723+AF2723</f>
        <v>22</v>
      </c>
      <c r="AH2723" s="12" t="n">
        <f aca="false">IF(AG2723&gt;0,AD2723/AG2723,"")</f>
        <v>0.681818181818182</v>
      </c>
      <c r="AI2723" s="27" t="n">
        <v>1</v>
      </c>
      <c r="AJ2723" s="27" t="n">
        <v>0</v>
      </c>
      <c r="AK2723" s="27" t="n">
        <v>0</v>
      </c>
      <c r="AL2723" s="22" t="str">
        <f aca="false">IF(OR(AJ2723&gt;0,AK2723&gt;0),"Sí","No")</f>
        <v>No</v>
      </c>
      <c r="AM2723" s="6" t="s">
        <v>198</v>
      </c>
      <c r="AN2723" s="6" t="s">
        <v>198</v>
      </c>
      <c r="AO2723" s="12" t="n">
        <f aca="false">IF(M2723&gt;0,K2723/M2723,"")</f>
        <v>0.324324324324324</v>
      </c>
      <c r="AP2723" s="22" t="str">
        <f aca="false">IF(M2723&gt;=Resumen!$B$5,"Alto","Bajo")</f>
        <v>Bajo</v>
      </c>
      <c r="AQ2723" s="22" t="str">
        <f aca="false">IF(AO2723&gt;=Resumen!$B$28,"Alto","Bajo")</f>
        <v>Bajo</v>
      </c>
      <c r="AR2723" s="22" t="str">
        <f aca="false">AP2723&amp;" Potencial / "&amp;AQ2723&amp;" Share"</f>
        <v>Bajo Potencial / Bajo Share</v>
      </c>
      <c r="AS2723" s="22" t="str">
        <f aca="false">IF(Q2723="Sí",IF(AO2723&gt;=Resumen!$B$29,"Alto","Bajo"),"")</f>
        <v>Bajo</v>
      </c>
      <c r="AT2723" s="22" t="str">
        <f aca="false">IF(AS2723&lt;&gt;"",AP2723&amp;" Potencial / "&amp;AS2723&amp;" Share","")</f>
        <v>Bajo Potencial / Bajo Share</v>
      </c>
      <c r="AU2723" s="22" t="str">
        <f aca="false">IF(AH2723="","Sin dato",IF(AH2723-AO2723&gt;Resumen!$B$6,"Sobre-exhibido",IF(AO2723-AH2723&gt;Resumen!$B$6,"Sub-exhibido","En línea")))</f>
        <v>Sobre-exhibido</v>
      </c>
      <c r="AV2723" s="22" t="n">
        <f aca="false">IF(AT2723="","",IF(AT2723="Alto Potencial / Bajo Share",1,IF(AT2723="Alto Potencial / Alto Share",2,IF(AT2723="Bajo Potencial / Alto Share",3,4))))</f>
        <v>4</v>
      </c>
      <c r="AW2723" s="22" t="str">
        <f aca="false">IF(Q2723="No","Sin competencia directa",IF(AV2723=1,"1 - Foco Conquista (Alto Pot / Bajo Share)",IF(AV2723=2,"2 - Foco Defensa (Alto Pot / Alto Share)",IF(AV2723=3,"3 - Monitoreo (Bajo Pot / Alto Share)","4 - Baja Prioridad (Bajo Pot / Bajo Share)"))))</f>
        <v>4 - Baja Prioridad (Bajo Pot / Bajo Share)</v>
      </c>
      <c r="AX2723" s="12" t="n">
        <f aca="false">IF(OR(IFERROR(AND(W2723&lt;&gt;"",Y2723&lt;&gt;"",Y2723-W2723&gt;Resumen!$B$8),FALSE()),IFERROR(AND(X2723&lt;&gt;"",Y2723&lt;&gt;"",Y2723-X2723&gt;Resumen!$B$8),FALSE())),MAX(IF(IFERROR(AND(W2723&lt;&gt;"",Y2723&lt;&gt;"",Y2723-W2723&gt;Resumen!$B$8),FALSE()),Y2723-W2723,0),IF(IFERROR(AND(X2723&lt;&gt;"",Y2723&lt;&gt;"",Y2723-X2723&gt;Resumen!$B$8),FALSE()),Y2723-X2723,0)),"")</f>
        <v>0.0514285714285714</v>
      </c>
      <c r="AY2723" s="22" t="str">
        <f aca="false">IF(OR(IFERROR(AND(W2723&lt;&gt;"",Y2723&lt;&gt;"",Y2723-W2723&gt;Resumen!$B$8),FALSE()),IFERROR(AND(X2723&lt;&gt;"",Y2723&lt;&gt;"",Y2723-X2723&gt;Resumen!$B$8),FALSE())),TRIM("Lays tiene mayor markup que "&amp;IF(IFERROR(AND(W2723&lt;&gt;"",Y2723&lt;&gt;"",Y2723-W2723&gt;Resumen!$B$8),FALSE()),"Quento ","")&amp;IF(IFERROR(AND(X2723&lt;&gt;"",Y2723&lt;&gt;"",Y2723-X2723&gt;Resumen!$B$8),FALSE()),"Julicroc ","")&amp;"en este PDV"),"")</f>
        <v>Lays tiene mayor markup que Quento en este PDV</v>
      </c>
      <c r="AZ2723" s="22" t="str">
        <f aca="false">IF(COUNTIF('Plan Pehuamar - Lista'!$A$2:$A$167,A2723)&gt;0,"Sí","No")</f>
        <v>No</v>
      </c>
      <c r="BA2723" s="22" t="str">
        <f aca="false">IF(COUNTIF('Plan Combo 9+1'!$A$2:$A$226,A2723)&gt;0,"Sí","No")</f>
        <v>No</v>
      </c>
      <c r="BB2723" s="22" t="str">
        <f aca="false">IF(AH2723="","No",IF(BA2723="Sí",IF((AO2723-AH2723)&gt;Resumen!$B$6,"Sí","No"),IF((AO2723-AH2723)&gt;=Resumen!$B$132,"Sí","No")))</f>
        <v>No</v>
      </c>
      <c r="BC2723" s="22" t="str">
        <f aca="false">IF(AND(N2723="Sí",AL2723="Sí",AI2723=0),"Sí","No")</f>
        <v>No</v>
      </c>
      <c r="BD2723" s="22" t="str">
        <f aca="false">IF(COUNTIF('Plan 9+1 (con Pehuamar)'!$A$2:$A$227,A2723)&gt;0,"Sí","No")</f>
        <v>No</v>
      </c>
    </row>
    <row r="2724" customFormat="false" ht="15" hidden="false" customHeight="true" outlineLevel="0" collapsed="false">
      <c r="A2724" s="6" t="n">
        <v>206149</v>
      </c>
      <c r="B2724" s="6" t="n">
        <v>17</v>
      </c>
      <c r="C2724" s="6" t="n">
        <v>1702</v>
      </c>
      <c r="D2724" s="6" t="s">
        <v>254</v>
      </c>
      <c r="E2724" s="6" t="s">
        <v>2870</v>
      </c>
      <c r="F2724" s="6" t="s">
        <v>201</v>
      </c>
      <c r="G2724" s="6" t="s">
        <v>130</v>
      </c>
      <c r="H2724" s="6" t="s">
        <v>1715</v>
      </c>
      <c r="I2724" s="27" t="n">
        <v>0</v>
      </c>
      <c r="J2724" s="27" t="n">
        <v>0</v>
      </c>
      <c r="K2724" s="27" t="n">
        <v>1.8</v>
      </c>
      <c r="L2724" s="28" t="n">
        <f aca="false">I2724+J2724</f>
        <v>0</v>
      </c>
      <c r="M2724" s="28" t="n">
        <f aca="false">L2724+K2724</f>
        <v>1.8</v>
      </c>
      <c r="N2724" s="22" t="str">
        <f aca="false">IF(I2724&gt;0,"Sí","No")</f>
        <v>No</v>
      </c>
      <c r="O2724" s="22" t="str">
        <f aca="false">IF(J2724&gt;0,"Sí","No")</f>
        <v>No</v>
      </c>
      <c r="P2724" s="22" t="str">
        <f aca="false">IF(K2724&gt;0,"Sí","No")</f>
        <v>Sí</v>
      </c>
      <c r="Q2724" s="22" t="str">
        <f aca="false">IF(OR(I2724&gt;0,J2724&gt;0),"Sí","No")</f>
        <v>No</v>
      </c>
      <c r="R2724" s="27"/>
      <c r="S2724" s="27"/>
      <c r="T2724" s="27"/>
      <c r="U2724" s="27"/>
      <c r="V2724" s="27"/>
      <c r="W2724" s="12" t="str">
        <f aca="false">IF(AND(I2724&gt;0,R2724&gt;0),(S2724-R2724)/R2724,"")</f>
        <v/>
      </c>
      <c r="X2724" s="12" t="str">
        <f aca="false">IF(AND(J2724&gt;0,T2724&gt;0),(U2724-T2724)/T2724,"")</f>
        <v/>
      </c>
      <c r="Y2724" s="12" t="str">
        <f aca="false">IF(AND(K2724&gt;0,V2724&gt;0),(V2724-Resumen!$B$7)/Resumen!$B$7,"")</f>
        <v/>
      </c>
      <c r="Z2724" s="28" t="str">
        <f aca="false">IF(AND(K2724&gt;0,I2724&gt;0,V2724&gt;0,S2724&gt;0),V2724-S2724,"")</f>
        <v/>
      </c>
      <c r="AA2724" s="12" t="str">
        <f aca="false">IF(Z2724&lt;&gt;"",Z2724/S2724,"")</f>
        <v/>
      </c>
      <c r="AB2724" s="28" t="str">
        <f aca="false">IF(AND(K2724&gt;0,J2724&gt;0,V2724&gt;0,U2724&gt;0),V2724-U2724,"")</f>
        <v/>
      </c>
      <c r="AC2724" s="12" t="str">
        <f aca="false">IF(AB2724&lt;&gt;"",AB2724/U2724,"")</f>
        <v/>
      </c>
      <c r="AD2724" s="27" t="n">
        <v>0</v>
      </c>
      <c r="AE2724" s="27" t="n">
        <v>0</v>
      </c>
      <c r="AF2724" s="27" t="n">
        <v>0</v>
      </c>
      <c r="AG2724" s="28" t="n">
        <f aca="false">AD2724+AE2724+AF2724</f>
        <v>0</v>
      </c>
      <c r="AH2724" s="12" t="str">
        <f aca="false">IF(AG2724&gt;0,AD2724/AG2724,"")</f>
        <v/>
      </c>
      <c r="AI2724" s="27" t="n">
        <v>0</v>
      </c>
      <c r="AJ2724" s="27" t="n">
        <v>0</v>
      </c>
      <c r="AK2724" s="27" t="n">
        <v>0</v>
      </c>
      <c r="AL2724" s="22" t="str">
        <f aca="false">IF(OR(AJ2724&gt;0,AK2724&gt;0),"Sí","No")</f>
        <v>No</v>
      </c>
      <c r="AM2724" s="6"/>
      <c r="AN2724" s="6"/>
      <c r="AO2724" s="12" t="n">
        <f aca="false">IF(M2724&gt;0,K2724/M2724,"")</f>
        <v>1</v>
      </c>
      <c r="AP2724" s="22" t="str">
        <f aca="false">IF(M2724&gt;=Resumen!$B$5,"Alto","Bajo")</f>
        <v>Bajo</v>
      </c>
      <c r="AQ2724" s="22" t="str">
        <f aca="false">IF(AO2724&gt;=Resumen!$B$28,"Alto","Bajo")</f>
        <v>Alto</v>
      </c>
      <c r="AR2724" s="22" t="str">
        <f aca="false">AP2724&amp;" Potencial / "&amp;AQ2724&amp;" Share"</f>
        <v>Bajo Potencial / Alto Share</v>
      </c>
      <c r="AS2724" s="22" t="str">
        <f aca="false">IF(Q2724="Sí",IF(AO2724&gt;=Resumen!$B$29,"Alto","Bajo"),"")</f>
        <v/>
      </c>
      <c r="AT2724" s="22" t="str">
        <f aca="false">IF(AS2724&lt;&gt;"",AP2724&amp;" Potencial / "&amp;AS2724&amp;" Share","")</f>
        <v/>
      </c>
      <c r="AU2724" s="22" t="str">
        <f aca="false">IF(AH2724="","Sin dato",IF(AH2724-AO2724&gt;Resumen!$B$6,"Sobre-exhibido",IF(AO2724-AH2724&gt;Resumen!$B$6,"Sub-exhibido","En línea")))</f>
        <v>Sin dato</v>
      </c>
      <c r="AV2724" s="22" t="str">
        <f aca="false">IF(AT2724="","",IF(AT2724="Alto Potencial / Bajo Share",1,IF(AT2724="Alto Potencial / Alto Share",2,IF(AT2724="Bajo Potencial / Alto Share",3,4))))</f>
        <v/>
      </c>
      <c r="AW2724" s="22" t="str">
        <f aca="false">IF(Q2724="No","Sin competencia directa",IF(AV2724=1,"1 - Foco Conquista (Alto Pot / Bajo Share)",IF(AV2724=2,"2 - Foco Defensa (Alto Pot / Alto Share)",IF(AV2724=3,"3 - Monitoreo (Bajo Pot / Alto Share)","4 - Baja Prioridad (Bajo Pot / Bajo Share)"))))</f>
        <v>Sin competencia directa</v>
      </c>
      <c r="AX2724" s="12" t="str">
        <f aca="false">IF(OR(IFERROR(AND(W2724&lt;&gt;"",Y2724&lt;&gt;"",Y2724-W2724&gt;Resumen!$B$8),FALSE()),IFERROR(AND(X2724&lt;&gt;"",Y2724&lt;&gt;"",Y2724-X2724&gt;Resumen!$B$8),FALSE())),MAX(IF(IFERROR(AND(W2724&lt;&gt;"",Y2724&lt;&gt;"",Y2724-W2724&gt;Resumen!$B$8),FALSE()),Y2724-W2724,0),IF(IFERROR(AND(X2724&lt;&gt;"",Y2724&lt;&gt;"",Y2724-X2724&gt;Resumen!$B$8),FALSE()),Y2724-X2724,0)),"")</f>
        <v/>
      </c>
      <c r="AY2724" s="22" t="str">
        <f aca="false">IF(OR(IFERROR(AND(W2724&lt;&gt;"",Y2724&lt;&gt;"",Y2724-W2724&gt;Resumen!$B$8),FALSE()),IFERROR(AND(X2724&lt;&gt;"",Y2724&lt;&gt;"",Y2724-X2724&gt;Resumen!$B$8),FALSE())),TRIM("Lays tiene mayor markup que "&amp;IF(IFERROR(AND(W2724&lt;&gt;"",Y2724&lt;&gt;"",Y2724-W2724&gt;Resumen!$B$8),FALSE()),"Quento ","")&amp;IF(IFERROR(AND(X2724&lt;&gt;"",Y2724&lt;&gt;"",Y2724-X2724&gt;Resumen!$B$8),FALSE()),"Julicroc ","")&amp;"en este PDV"),"")</f>
        <v/>
      </c>
      <c r="AZ2724" s="22" t="str">
        <f aca="false">IF(COUNTIF('Plan Pehuamar - Lista'!$A$2:$A$167,A2724)&gt;0,"Sí","No")</f>
        <v>No</v>
      </c>
      <c r="BA2724" s="22" t="str">
        <f aca="false">IF(COUNTIF('Plan Combo 9+1'!$A$2:$A$226,A2724)&gt;0,"Sí","No")</f>
        <v>No</v>
      </c>
      <c r="BB2724" s="22" t="str">
        <f aca="false">IF(AH2724="","No",IF(BA2724="Sí",IF((AO2724-AH2724)&gt;Resumen!$B$6,"Sí","No"),IF((AO2724-AH2724)&gt;=Resumen!$B$132,"Sí","No")))</f>
        <v>No</v>
      </c>
      <c r="BC2724" s="22" t="str">
        <f aca="false">IF(AND(N2724="Sí",AL2724="Sí",AI2724=0),"Sí","No")</f>
        <v>No</v>
      </c>
      <c r="BD2724" s="22" t="str">
        <f aca="false">IF(COUNTIF('Plan 9+1 (con Pehuamar)'!$A$2:$A$227,A2724)&gt;0,"Sí","No")</f>
        <v>No</v>
      </c>
    </row>
    <row r="2725" customFormat="false" ht="15" hidden="false" customHeight="true" outlineLevel="0" collapsed="false">
      <c r="A2725" s="6" t="n">
        <v>206153</v>
      </c>
      <c r="B2725" s="6" t="n">
        <v>17</v>
      </c>
      <c r="C2725" s="6" t="n">
        <v>1702</v>
      </c>
      <c r="D2725" s="6" t="s">
        <v>254</v>
      </c>
      <c r="E2725" s="6" t="s">
        <v>2871</v>
      </c>
      <c r="F2725" s="6" t="s">
        <v>196</v>
      </c>
      <c r="G2725" s="6" t="s">
        <v>130</v>
      </c>
      <c r="H2725" s="6" t="s">
        <v>1715</v>
      </c>
      <c r="I2725" s="27" t="n">
        <v>10</v>
      </c>
      <c r="J2725" s="27" t="n">
        <v>50</v>
      </c>
      <c r="K2725" s="27" t="n">
        <v>50</v>
      </c>
      <c r="L2725" s="28" t="n">
        <f aca="false">I2725+J2725</f>
        <v>60</v>
      </c>
      <c r="M2725" s="28" t="n">
        <f aca="false">L2725+K2725</f>
        <v>110</v>
      </c>
      <c r="N2725" s="22" t="str">
        <f aca="false">IF(I2725&gt;0,"Sí","No")</f>
        <v>Sí</v>
      </c>
      <c r="O2725" s="22" t="str">
        <f aca="false">IF(J2725&gt;0,"Sí","No")</f>
        <v>Sí</v>
      </c>
      <c r="P2725" s="22" t="str">
        <f aca="false">IF(K2725&gt;0,"Sí","No")</f>
        <v>Sí</v>
      </c>
      <c r="Q2725" s="22" t="str">
        <f aca="false">IF(OR(I2725&gt;0,J2725&gt;0),"Sí","No")</f>
        <v>Sí</v>
      </c>
      <c r="R2725" s="27" t="n">
        <v>1750</v>
      </c>
      <c r="S2725" s="27" t="n">
        <v>2500</v>
      </c>
      <c r="T2725" s="27" t="n">
        <v>1100</v>
      </c>
      <c r="U2725" s="27" t="n">
        <v>1800</v>
      </c>
      <c r="V2725" s="27" t="n">
        <v>3600</v>
      </c>
      <c r="W2725" s="12" t="n">
        <f aca="false">IF(AND(I2725&gt;0,R2725&gt;0),(S2725-R2725)/R2725,"")</f>
        <v>0.428571428571429</v>
      </c>
      <c r="X2725" s="12" t="n">
        <f aca="false">IF(AND(J2725&gt;0,T2725&gt;0),(U2725-T2725)/T2725,"")</f>
        <v>0.636363636363636</v>
      </c>
      <c r="Y2725" s="12" t="n">
        <f aca="false">IF(AND(K2725&gt;0,V2725&gt;0),(V2725-Resumen!$B$7)/Resumen!$B$7,"")</f>
        <v>0.44</v>
      </c>
      <c r="Z2725" s="28" t="n">
        <f aca="false">IF(AND(K2725&gt;0,I2725&gt;0,V2725&gt;0,S2725&gt;0),V2725-S2725,"")</f>
        <v>1100</v>
      </c>
      <c r="AA2725" s="12" t="n">
        <f aca="false">IF(Z2725&lt;&gt;"",Z2725/S2725,"")</f>
        <v>0.44</v>
      </c>
      <c r="AB2725" s="28" t="n">
        <f aca="false">IF(AND(K2725&gt;0,J2725&gt;0,V2725&gt;0,U2725&gt;0),V2725-U2725,"")</f>
        <v>1800</v>
      </c>
      <c r="AC2725" s="12" t="n">
        <f aca="false">IF(AB2725&lt;&gt;"",AB2725/U2725,"")</f>
        <v>1</v>
      </c>
      <c r="AD2725" s="27" t="n">
        <v>5</v>
      </c>
      <c r="AE2725" s="27" t="n">
        <v>2</v>
      </c>
      <c r="AF2725" s="27" t="n">
        <v>15</v>
      </c>
      <c r="AG2725" s="28" t="n">
        <f aca="false">AD2725+AE2725+AF2725</f>
        <v>22</v>
      </c>
      <c r="AH2725" s="12" t="n">
        <f aca="false">IF(AG2725&gt;0,AD2725/AG2725,"")</f>
        <v>0.227272727272727</v>
      </c>
      <c r="AI2725" s="27" t="n">
        <v>1</v>
      </c>
      <c r="AJ2725" s="27" t="n">
        <v>0</v>
      </c>
      <c r="AK2725" s="27" t="n">
        <v>1</v>
      </c>
      <c r="AL2725" s="22" t="str">
        <f aca="false">IF(OR(AJ2725&gt;0,AK2725&gt;0),"Sí","No")</f>
        <v>Sí</v>
      </c>
      <c r="AM2725" s="6" t="s">
        <v>397</v>
      </c>
      <c r="AN2725" s="6" t="s">
        <v>198</v>
      </c>
      <c r="AO2725" s="12" t="n">
        <f aca="false">IF(M2725&gt;0,K2725/M2725,"")</f>
        <v>0.454545454545455</v>
      </c>
      <c r="AP2725" s="22" t="str">
        <f aca="false">IF(M2725&gt;=Resumen!$B$5,"Alto","Bajo")</f>
        <v>Alto</v>
      </c>
      <c r="AQ2725" s="22" t="str">
        <f aca="false">IF(AO2725&gt;=Resumen!$B$28,"Alto","Bajo")</f>
        <v>Alto</v>
      </c>
      <c r="AR2725" s="22" t="str">
        <f aca="false">AP2725&amp;" Potencial / "&amp;AQ2725&amp;" Share"</f>
        <v>Alto Potencial / Alto Share</v>
      </c>
      <c r="AS2725" s="22" t="str">
        <f aca="false">IF(Q2725="Sí",IF(AO2725&gt;=Resumen!$B$29,"Alto","Bajo"),"")</f>
        <v>Bajo</v>
      </c>
      <c r="AT2725" s="22" t="str">
        <f aca="false">IF(AS2725&lt;&gt;"",AP2725&amp;" Potencial / "&amp;AS2725&amp;" Share","")</f>
        <v>Alto Potencial / Bajo Share</v>
      </c>
      <c r="AU2725" s="22" t="str">
        <f aca="false">IF(AH2725="","Sin dato",IF(AH2725-AO2725&gt;Resumen!$B$6,"Sobre-exhibido",IF(AO2725-AH2725&gt;Resumen!$B$6,"Sub-exhibido","En línea")))</f>
        <v>Sub-exhibido</v>
      </c>
      <c r="AV2725" s="22" t="n">
        <f aca="false">IF(AT2725="","",IF(AT2725="Alto Potencial / Bajo Share",1,IF(AT2725="Alto Potencial / Alto Share",2,IF(AT2725="Bajo Potencial / Alto Share",3,4))))</f>
        <v>1</v>
      </c>
      <c r="AW2725" s="22" t="str">
        <f aca="false">IF(Q2725="No","Sin competencia directa",IF(AV2725=1,"1 - Foco Conquista (Alto Pot / Bajo Share)",IF(AV2725=2,"2 - Foco Defensa (Alto Pot / Alto Share)",IF(AV2725=3,"3 - Monitoreo (Bajo Pot / Alto Share)","4 - Baja Prioridad (Bajo Pot / Bajo Share)"))))</f>
        <v>1 - Foco Conquista (Alto Pot / Bajo Share)</v>
      </c>
      <c r="AX2725" s="12" t="str">
        <f aca="false">IF(OR(IFERROR(AND(W2725&lt;&gt;"",Y2725&lt;&gt;"",Y2725-W2725&gt;Resumen!$B$8),FALSE()),IFERROR(AND(X2725&lt;&gt;"",Y2725&lt;&gt;"",Y2725-X2725&gt;Resumen!$B$8),FALSE())),MAX(IF(IFERROR(AND(W2725&lt;&gt;"",Y2725&lt;&gt;"",Y2725-W2725&gt;Resumen!$B$8),FALSE()),Y2725-W2725,0),IF(IFERROR(AND(X2725&lt;&gt;"",Y2725&lt;&gt;"",Y2725-X2725&gt;Resumen!$B$8),FALSE()),Y2725-X2725,0)),"")</f>
        <v/>
      </c>
      <c r="AY2725" s="22" t="str">
        <f aca="false">IF(OR(IFERROR(AND(W2725&lt;&gt;"",Y2725&lt;&gt;"",Y2725-W2725&gt;Resumen!$B$8),FALSE()),IFERROR(AND(X2725&lt;&gt;"",Y2725&lt;&gt;"",Y2725-X2725&gt;Resumen!$B$8),FALSE())),TRIM("Lays tiene mayor markup que "&amp;IF(IFERROR(AND(W2725&lt;&gt;"",Y2725&lt;&gt;"",Y2725-W2725&gt;Resumen!$B$8),FALSE()),"Quento ","")&amp;IF(IFERROR(AND(X2725&lt;&gt;"",Y2725&lt;&gt;"",Y2725-X2725&gt;Resumen!$B$8),FALSE()),"Julicroc ","")&amp;"en este PDV"),"")</f>
        <v/>
      </c>
      <c r="AZ2725" s="22" t="str">
        <f aca="false">IF(COUNTIF('Plan Pehuamar - Lista'!$A$2:$A$167,A2725)&gt;0,"Sí","No")</f>
        <v>No</v>
      </c>
      <c r="BA2725" s="22" t="str">
        <f aca="false">IF(COUNTIF('Plan Combo 9+1'!$A$2:$A$226,A2725)&gt;0,"Sí","No")</f>
        <v>No</v>
      </c>
      <c r="BB2725" s="22" t="str">
        <f aca="false">IF(AH2725="","No",IF(BA2725="Sí",IF((AO2725-AH2725)&gt;Resumen!$B$6,"Sí","No"),IF((AO2725-AH2725)&gt;=Resumen!$B$132,"Sí","No")))</f>
        <v>Sí</v>
      </c>
      <c r="BC2725" s="22" t="str">
        <f aca="false">IF(AND(N2725="Sí",AL2725="Sí",AI2725=0),"Sí","No")</f>
        <v>No</v>
      </c>
      <c r="BD2725" s="22" t="str">
        <f aca="false">IF(COUNTIF('Plan 9+1 (con Pehuamar)'!$A$2:$A$227,A2725)&gt;0,"Sí","No")</f>
        <v>No</v>
      </c>
    </row>
    <row r="2726" customFormat="false" ht="15" hidden="false" customHeight="true" outlineLevel="0" collapsed="false">
      <c r="A2726" s="6" t="n">
        <v>206154</v>
      </c>
      <c r="B2726" s="6" t="n">
        <v>17</v>
      </c>
      <c r="C2726" s="6" t="n">
        <v>1702</v>
      </c>
      <c r="D2726" s="6" t="s">
        <v>254</v>
      </c>
      <c r="E2726" s="6" t="s">
        <v>2872</v>
      </c>
      <c r="F2726" s="6" t="s">
        <v>273</v>
      </c>
      <c r="G2726" s="6" t="s">
        <v>130</v>
      </c>
      <c r="H2726" s="6" t="s">
        <v>1715</v>
      </c>
      <c r="I2726" s="27" t="n">
        <v>10</v>
      </c>
      <c r="J2726" s="27" t="n">
        <v>32</v>
      </c>
      <c r="K2726" s="27" t="n">
        <v>25</v>
      </c>
      <c r="L2726" s="28" t="n">
        <f aca="false">I2726+J2726</f>
        <v>42</v>
      </c>
      <c r="M2726" s="28" t="n">
        <f aca="false">L2726+K2726</f>
        <v>67</v>
      </c>
      <c r="N2726" s="22" t="str">
        <f aca="false">IF(I2726&gt;0,"Sí","No")</f>
        <v>Sí</v>
      </c>
      <c r="O2726" s="22" t="str">
        <f aca="false">IF(J2726&gt;0,"Sí","No")</f>
        <v>Sí</v>
      </c>
      <c r="P2726" s="22" t="str">
        <f aca="false">IF(K2726&gt;0,"Sí","No")</f>
        <v>Sí</v>
      </c>
      <c r="Q2726" s="22" t="str">
        <f aca="false">IF(OR(I2726&gt;0,J2726&gt;0),"Sí","No")</f>
        <v>Sí</v>
      </c>
      <c r="R2726" s="27" t="n">
        <v>1750</v>
      </c>
      <c r="S2726" s="27" t="n">
        <v>2500</v>
      </c>
      <c r="T2726" s="27" t="n">
        <v>1150</v>
      </c>
      <c r="U2726" s="27" t="n">
        <v>2000</v>
      </c>
      <c r="V2726" s="27" t="n">
        <v>3800</v>
      </c>
      <c r="W2726" s="12" t="n">
        <f aca="false">IF(AND(I2726&gt;0,R2726&gt;0),(S2726-R2726)/R2726,"")</f>
        <v>0.428571428571429</v>
      </c>
      <c r="X2726" s="12" t="n">
        <f aca="false">IF(AND(J2726&gt;0,T2726&gt;0),(U2726-T2726)/T2726,"")</f>
        <v>0.739130434782609</v>
      </c>
      <c r="Y2726" s="12" t="n">
        <f aca="false">IF(AND(K2726&gt;0,V2726&gt;0),(V2726-Resumen!$B$7)/Resumen!$B$7,"")</f>
        <v>0.52</v>
      </c>
      <c r="Z2726" s="28" t="n">
        <f aca="false">IF(AND(K2726&gt;0,I2726&gt;0,V2726&gt;0,S2726&gt;0),V2726-S2726,"")</f>
        <v>1300</v>
      </c>
      <c r="AA2726" s="12" t="n">
        <f aca="false">IF(Z2726&lt;&gt;"",Z2726/S2726,"")</f>
        <v>0.52</v>
      </c>
      <c r="AB2726" s="28" t="n">
        <f aca="false">IF(AND(K2726&gt;0,J2726&gt;0,V2726&gt;0,U2726&gt;0),V2726-U2726,"")</f>
        <v>1800</v>
      </c>
      <c r="AC2726" s="12" t="n">
        <f aca="false">IF(AB2726&lt;&gt;"",AB2726/U2726,"")</f>
        <v>0.9</v>
      </c>
      <c r="AD2726" s="27" t="n">
        <v>15</v>
      </c>
      <c r="AE2726" s="27" t="n">
        <v>2</v>
      </c>
      <c r="AF2726" s="27" t="n">
        <v>12</v>
      </c>
      <c r="AG2726" s="28" t="n">
        <f aca="false">AD2726+AE2726+AF2726</f>
        <v>29</v>
      </c>
      <c r="AH2726" s="12" t="n">
        <f aca="false">IF(AG2726&gt;0,AD2726/AG2726,"")</f>
        <v>0.517241379310345</v>
      </c>
      <c r="AI2726" s="27" t="n">
        <v>1</v>
      </c>
      <c r="AJ2726" s="27" t="n">
        <v>0</v>
      </c>
      <c r="AK2726" s="27" t="n">
        <v>1</v>
      </c>
      <c r="AL2726" s="22" t="str">
        <f aca="false">IF(OR(AJ2726&gt;0,AK2726&gt;0),"Sí","No")</f>
        <v>Sí</v>
      </c>
      <c r="AM2726" s="6" t="s">
        <v>198</v>
      </c>
      <c r="AN2726" s="6" t="s">
        <v>198</v>
      </c>
      <c r="AO2726" s="12" t="n">
        <f aca="false">IF(M2726&gt;0,K2726/M2726,"")</f>
        <v>0.373134328358209</v>
      </c>
      <c r="AP2726" s="22" t="str">
        <f aca="false">IF(M2726&gt;=Resumen!$B$5,"Alto","Bajo")</f>
        <v>Alto</v>
      </c>
      <c r="AQ2726" s="22" t="str">
        <f aca="false">IF(AO2726&gt;=Resumen!$B$28,"Alto","Bajo")</f>
        <v>Bajo</v>
      </c>
      <c r="AR2726" s="22" t="str">
        <f aca="false">AP2726&amp;" Potencial / "&amp;AQ2726&amp;" Share"</f>
        <v>Alto Potencial / Bajo Share</v>
      </c>
      <c r="AS2726" s="22" t="str">
        <f aca="false">IF(Q2726="Sí",IF(AO2726&gt;=Resumen!$B$29,"Alto","Bajo"),"")</f>
        <v>Bajo</v>
      </c>
      <c r="AT2726" s="22" t="str">
        <f aca="false">IF(AS2726&lt;&gt;"",AP2726&amp;" Potencial / "&amp;AS2726&amp;" Share","")</f>
        <v>Alto Potencial / Bajo Share</v>
      </c>
      <c r="AU2726" s="22" t="str">
        <f aca="false">IF(AH2726="","Sin dato",IF(AH2726-AO2726&gt;Resumen!$B$6,"Sobre-exhibido",IF(AO2726-AH2726&gt;Resumen!$B$6,"Sub-exhibido","En línea")))</f>
        <v>Sobre-exhibido</v>
      </c>
      <c r="AV2726" s="22" t="n">
        <f aca="false">IF(AT2726="","",IF(AT2726="Alto Potencial / Bajo Share",1,IF(AT2726="Alto Potencial / Alto Share",2,IF(AT2726="Bajo Potencial / Alto Share",3,4))))</f>
        <v>1</v>
      </c>
      <c r="AW2726" s="22" t="str">
        <f aca="false">IF(Q2726="No","Sin competencia directa",IF(AV2726=1,"1 - Foco Conquista (Alto Pot / Bajo Share)",IF(AV2726=2,"2 - Foco Defensa (Alto Pot / Alto Share)",IF(AV2726=3,"3 - Monitoreo (Bajo Pot / Alto Share)","4 - Baja Prioridad (Bajo Pot / Bajo Share)"))))</f>
        <v>1 - Foco Conquista (Alto Pot / Bajo Share)</v>
      </c>
      <c r="AX2726" s="12" t="n">
        <f aca="false">IF(OR(IFERROR(AND(W2726&lt;&gt;"",Y2726&lt;&gt;"",Y2726-W2726&gt;Resumen!$B$8),FALSE()),IFERROR(AND(X2726&lt;&gt;"",Y2726&lt;&gt;"",Y2726-X2726&gt;Resumen!$B$8),FALSE())),MAX(IF(IFERROR(AND(W2726&lt;&gt;"",Y2726&lt;&gt;"",Y2726-W2726&gt;Resumen!$B$8),FALSE()),Y2726-W2726,0),IF(IFERROR(AND(X2726&lt;&gt;"",Y2726&lt;&gt;"",Y2726-X2726&gt;Resumen!$B$8),FALSE()),Y2726-X2726,0)),"")</f>
        <v>0.0914285714285715</v>
      </c>
      <c r="AY2726" s="22" t="str">
        <f aca="false">IF(OR(IFERROR(AND(W2726&lt;&gt;"",Y2726&lt;&gt;"",Y2726-W2726&gt;Resumen!$B$8),FALSE()),IFERROR(AND(X2726&lt;&gt;"",Y2726&lt;&gt;"",Y2726-X2726&gt;Resumen!$B$8),FALSE())),TRIM("Lays tiene mayor markup que "&amp;IF(IFERROR(AND(W2726&lt;&gt;"",Y2726&lt;&gt;"",Y2726-W2726&gt;Resumen!$B$8),FALSE()),"Quento ","")&amp;IF(IFERROR(AND(X2726&lt;&gt;"",Y2726&lt;&gt;"",Y2726-X2726&gt;Resumen!$B$8),FALSE()),"Julicroc ","")&amp;"en este PDV"),"")</f>
        <v>Lays tiene mayor markup que Quento en este PDV</v>
      </c>
      <c r="AZ2726" s="22" t="str">
        <f aca="false">IF(COUNTIF('Plan Pehuamar - Lista'!$A$2:$A$167,A2726)&gt;0,"Sí","No")</f>
        <v>No</v>
      </c>
      <c r="BA2726" s="22" t="str">
        <f aca="false">IF(COUNTIF('Plan Combo 9+1'!$A$2:$A$226,A2726)&gt;0,"Sí","No")</f>
        <v>No</v>
      </c>
      <c r="BB2726" s="22" t="str">
        <f aca="false">IF(AH2726="","No",IF(BA2726="Sí",IF((AO2726-AH2726)&gt;Resumen!$B$6,"Sí","No"),IF((AO2726-AH2726)&gt;=Resumen!$B$132,"Sí","No")))</f>
        <v>No</v>
      </c>
      <c r="BC2726" s="22" t="str">
        <f aca="false">IF(AND(N2726="Sí",AL2726="Sí",AI2726=0),"Sí","No")</f>
        <v>No</v>
      </c>
      <c r="BD2726" s="22" t="str">
        <f aca="false">IF(COUNTIF('Plan 9+1 (con Pehuamar)'!$A$2:$A$227,A2726)&gt;0,"Sí","No")</f>
        <v>No</v>
      </c>
    </row>
    <row r="2727" customFormat="false" ht="15" hidden="false" customHeight="true" outlineLevel="0" collapsed="false">
      <c r="A2727" s="6" t="n">
        <v>206158</v>
      </c>
      <c r="B2727" s="6" t="n">
        <v>17</v>
      </c>
      <c r="C2727" s="6" t="n">
        <v>1702</v>
      </c>
      <c r="D2727" s="6" t="s">
        <v>254</v>
      </c>
      <c r="E2727" s="6" t="s">
        <v>2873</v>
      </c>
      <c r="F2727" s="6" t="s">
        <v>201</v>
      </c>
      <c r="G2727" s="6" t="s">
        <v>130</v>
      </c>
      <c r="H2727" s="6" t="s">
        <v>1715</v>
      </c>
      <c r="I2727" s="27" t="n">
        <v>10</v>
      </c>
      <c r="J2727" s="27" t="n">
        <v>15</v>
      </c>
      <c r="K2727" s="27" t="n">
        <v>12</v>
      </c>
      <c r="L2727" s="28" t="n">
        <f aca="false">I2727+J2727</f>
        <v>25</v>
      </c>
      <c r="M2727" s="28" t="n">
        <f aca="false">L2727+K2727</f>
        <v>37</v>
      </c>
      <c r="N2727" s="22" t="str">
        <f aca="false">IF(I2727&gt;0,"Sí","No")</f>
        <v>Sí</v>
      </c>
      <c r="O2727" s="22" t="str">
        <f aca="false">IF(J2727&gt;0,"Sí","No")</f>
        <v>Sí</v>
      </c>
      <c r="P2727" s="22" t="str">
        <f aca="false">IF(K2727&gt;0,"Sí","No")</f>
        <v>Sí</v>
      </c>
      <c r="Q2727" s="22" t="str">
        <f aca="false">IF(OR(I2727&gt;0,J2727&gt;0),"Sí","No")</f>
        <v>Sí</v>
      </c>
      <c r="R2727" s="27" t="n">
        <v>1750</v>
      </c>
      <c r="S2727" s="27" t="n">
        <v>2500</v>
      </c>
      <c r="T2727" s="27" t="n">
        <v>1170</v>
      </c>
      <c r="U2727" s="27" t="n">
        <v>1800</v>
      </c>
      <c r="V2727" s="27" t="n">
        <v>3700</v>
      </c>
      <c r="W2727" s="12" t="n">
        <f aca="false">IF(AND(I2727&gt;0,R2727&gt;0),(S2727-R2727)/R2727,"")</f>
        <v>0.428571428571429</v>
      </c>
      <c r="X2727" s="12" t="n">
        <f aca="false">IF(AND(J2727&gt;0,T2727&gt;0),(U2727-T2727)/T2727,"")</f>
        <v>0.538461538461538</v>
      </c>
      <c r="Y2727" s="12" t="n">
        <f aca="false">IF(AND(K2727&gt;0,V2727&gt;0),(V2727-Resumen!$B$7)/Resumen!$B$7,"")</f>
        <v>0.48</v>
      </c>
      <c r="Z2727" s="28" t="n">
        <f aca="false">IF(AND(K2727&gt;0,I2727&gt;0,V2727&gt;0,S2727&gt;0),V2727-S2727,"")</f>
        <v>1200</v>
      </c>
      <c r="AA2727" s="12" t="n">
        <f aca="false">IF(Z2727&lt;&gt;"",Z2727/S2727,"")</f>
        <v>0.48</v>
      </c>
      <c r="AB2727" s="28" t="n">
        <f aca="false">IF(AND(K2727&gt;0,J2727&gt;0,V2727&gt;0,U2727&gt;0),V2727-U2727,"")</f>
        <v>1900</v>
      </c>
      <c r="AC2727" s="12" t="n">
        <f aca="false">IF(AB2727&lt;&gt;"",AB2727/U2727,"")</f>
        <v>1.05555555555556</v>
      </c>
      <c r="AD2727" s="27" t="n">
        <v>4</v>
      </c>
      <c r="AE2727" s="27" t="n">
        <v>2</v>
      </c>
      <c r="AF2727" s="27" t="n">
        <v>6</v>
      </c>
      <c r="AG2727" s="28" t="n">
        <f aca="false">AD2727+AE2727+AF2727</f>
        <v>12</v>
      </c>
      <c r="AH2727" s="12" t="n">
        <f aca="false">IF(AG2727&gt;0,AD2727/AG2727,"")</f>
        <v>0.333333333333333</v>
      </c>
      <c r="AI2727" s="27" t="n">
        <v>1</v>
      </c>
      <c r="AJ2727" s="27" t="n">
        <v>0</v>
      </c>
      <c r="AK2727" s="27" t="n">
        <v>0</v>
      </c>
      <c r="AL2727" s="22" t="str">
        <f aca="false">IF(OR(AJ2727&gt;0,AK2727&gt;0),"Sí","No")</f>
        <v>No</v>
      </c>
      <c r="AM2727" s="6" t="s">
        <v>198</v>
      </c>
      <c r="AN2727" s="6" t="s">
        <v>198</v>
      </c>
      <c r="AO2727" s="12" t="n">
        <f aca="false">IF(M2727&gt;0,K2727/M2727,"")</f>
        <v>0.324324324324324</v>
      </c>
      <c r="AP2727" s="22" t="str">
        <f aca="false">IF(M2727&gt;=Resumen!$B$5,"Alto","Bajo")</f>
        <v>Bajo</v>
      </c>
      <c r="AQ2727" s="22" t="str">
        <f aca="false">IF(AO2727&gt;=Resumen!$B$28,"Alto","Bajo")</f>
        <v>Bajo</v>
      </c>
      <c r="AR2727" s="22" t="str">
        <f aca="false">AP2727&amp;" Potencial / "&amp;AQ2727&amp;" Share"</f>
        <v>Bajo Potencial / Bajo Share</v>
      </c>
      <c r="AS2727" s="22" t="str">
        <f aca="false">IF(Q2727="Sí",IF(AO2727&gt;=Resumen!$B$29,"Alto","Bajo"),"")</f>
        <v>Bajo</v>
      </c>
      <c r="AT2727" s="22" t="str">
        <f aca="false">IF(AS2727&lt;&gt;"",AP2727&amp;" Potencial / "&amp;AS2727&amp;" Share","")</f>
        <v>Bajo Potencial / Bajo Share</v>
      </c>
      <c r="AU2727" s="22" t="str">
        <f aca="false">IF(AH2727="","Sin dato",IF(AH2727-AO2727&gt;Resumen!$B$6,"Sobre-exhibido",IF(AO2727-AH2727&gt;Resumen!$B$6,"Sub-exhibido","En línea")))</f>
        <v>En línea</v>
      </c>
      <c r="AV2727" s="22" t="n">
        <f aca="false">IF(AT2727="","",IF(AT2727="Alto Potencial / Bajo Share",1,IF(AT2727="Alto Potencial / Alto Share",2,IF(AT2727="Bajo Potencial / Alto Share",3,4))))</f>
        <v>4</v>
      </c>
      <c r="AW2727" s="22" t="str">
        <f aca="false">IF(Q2727="No","Sin competencia directa",IF(AV2727=1,"1 - Foco Conquista (Alto Pot / Bajo Share)",IF(AV2727=2,"2 - Foco Defensa (Alto Pot / Alto Share)",IF(AV2727=3,"3 - Monitoreo (Bajo Pot / Alto Share)","4 - Baja Prioridad (Bajo Pot / Bajo Share)"))))</f>
        <v>4 - Baja Prioridad (Bajo Pot / Bajo Share)</v>
      </c>
      <c r="AX2727" s="12" t="n">
        <f aca="false">IF(OR(IFERROR(AND(W2727&lt;&gt;"",Y2727&lt;&gt;"",Y2727-W2727&gt;Resumen!$B$8),FALSE()),IFERROR(AND(X2727&lt;&gt;"",Y2727&lt;&gt;"",Y2727-X2727&gt;Resumen!$B$8),FALSE())),MAX(IF(IFERROR(AND(W2727&lt;&gt;"",Y2727&lt;&gt;"",Y2727-W2727&gt;Resumen!$B$8),FALSE()),Y2727-W2727,0),IF(IFERROR(AND(X2727&lt;&gt;"",Y2727&lt;&gt;"",Y2727-X2727&gt;Resumen!$B$8),FALSE()),Y2727-X2727,0)),"")</f>
        <v>0.0514285714285714</v>
      </c>
      <c r="AY2727" s="22" t="str">
        <f aca="false">IF(OR(IFERROR(AND(W2727&lt;&gt;"",Y2727&lt;&gt;"",Y2727-W2727&gt;Resumen!$B$8),FALSE()),IFERROR(AND(X2727&lt;&gt;"",Y2727&lt;&gt;"",Y2727-X2727&gt;Resumen!$B$8),FALSE())),TRIM("Lays tiene mayor markup que "&amp;IF(IFERROR(AND(W2727&lt;&gt;"",Y2727&lt;&gt;"",Y2727-W2727&gt;Resumen!$B$8),FALSE()),"Quento ","")&amp;IF(IFERROR(AND(X2727&lt;&gt;"",Y2727&lt;&gt;"",Y2727-X2727&gt;Resumen!$B$8),FALSE()),"Julicroc ","")&amp;"en este PDV"),"")</f>
        <v>Lays tiene mayor markup que Quento en este PDV</v>
      </c>
      <c r="AZ2727" s="22" t="str">
        <f aca="false">IF(COUNTIF('Plan Pehuamar - Lista'!$A$2:$A$167,A2727)&gt;0,"Sí","No")</f>
        <v>No</v>
      </c>
      <c r="BA2727" s="22" t="str">
        <f aca="false">IF(COUNTIF('Plan Combo 9+1'!$A$2:$A$226,A2727)&gt;0,"Sí","No")</f>
        <v>No</v>
      </c>
      <c r="BB2727" s="22" t="str">
        <f aca="false">IF(AH2727="","No",IF(BA2727="Sí",IF((AO2727-AH2727)&gt;Resumen!$B$6,"Sí","No"),IF((AO2727-AH2727)&gt;=Resumen!$B$132,"Sí","No")))</f>
        <v>No</v>
      </c>
      <c r="BC2727" s="22" t="str">
        <f aca="false">IF(AND(N2727="Sí",AL2727="Sí",AI2727=0),"Sí","No")</f>
        <v>No</v>
      </c>
      <c r="BD2727" s="22" t="str">
        <f aca="false">IF(COUNTIF('Plan 9+1 (con Pehuamar)'!$A$2:$A$227,A2727)&gt;0,"Sí","No")</f>
        <v>No</v>
      </c>
    </row>
    <row r="2728" customFormat="false" ht="15" hidden="false" customHeight="true" outlineLevel="0" collapsed="false">
      <c r="A2728" s="6" t="n">
        <v>206159</v>
      </c>
      <c r="B2728" s="6" t="n">
        <v>17</v>
      </c>
      <c r="C2728" s="6" t="n">
        <v>1702</v>
      </c>
      <c r="D2728" s="6" t="s">
        <v>254</v>
      </c>
      <c r="E2728" s="6" t="s">
        <v>2874</v>
      </c>
      <c r="F2728" s="6" t="s">
        <v>201</v>
      </c>
      <c r="G2728" s="6" t="s">
        <v>130</v>
      </c>
      <c r="H2728" s="6" t="s">
        <v>1715</v>
      </c>
      <c r="I2728" s="27" t="n">
        <v>10</v>
      </c>
      <c r="J2728" s="27" t="n">
        <v>32</v>
      </c>
      <c r="K2728" s="27" t="n">
        <v>15</v>
      </c>
      <c r="L2728" s="28" t="n">
        <f aca="false">I2728+J2728</f>
        <v>42</v>
      </c>
      <c r="M2728" s="28" t="n">
        <f aca="false">L2728+K2728</f>
        <v>57</v>
      </c>
      <c r="N2728" s="22" t="str">
        <f aca="false">IF(I2728&gt;0,"Sí","No")</f>
        <v>Sí</v>
      </c>
      <c r="O2728" s="22" t="str">
        <f aca="false">IF(J2728&gt;0,"Sí","No")</f>
        <v>Sí</v>
      </c>
      <c r="P2728" s="22" t="str">
        <f aca="false">IF(K2728&gt;0,"Sí","No")</f>
        <v>Sí</v>
      </c>
      <c r="Q2728" s="22" t="str">
        <f aca="false">IF(OR(I2728&gt;0,J2728&gt;0),"Sí","No")</f>
        <v>Sí</v>
      </c>
      <c r="R2728" s="27" t="n">
        <v>1750</v>
      </c>
      <c r="S2728" s="27" t="n">
        <v>2500</v>
      </c>
      <c r="T2728" s="27" t="n">
        <v>1150</v>
      </c>
      <c r="U2728" s="27" t="n">
        <v>2000</v>
      </c>
      <c r="V2728" s="27" t="n">
        <v>3800</v>
      </c>
      <c r="W2728" s="12" t="n">
        <f aca="false">IF(AND(I2728&gt;0,R2728&gt;0),(S2728-R2728)/R2728,"")</f>
        <v>0.428571428571429</v>
      </c>
      <c r="X2728" s="12" t="n">
        <f aca="false">IF(AND(J2728&gt;0,T2728&gt;0),(U2728-T2728)/T2728,"")</f>
        <v>0.739130434782609</v>
      </c>
      <c r="Y2728" s="12" t="n">
        <f aca="false">IF(AND(K2728&gt;0,V2728&gt;0),(V2728-Resumen!$B$7)/Resumen!$B$7,"")</f>
        <v>0.52</v>
      </c>
      <c r="Z2728" s="28" t="n">
        <f aca="false">IF(AND(K2728&gt;0,I2728&gt;0,V2728&gt;0,S2728&gt;0),V2728-S2728,"")</f>
        <v>1300</v>
      </c>
      <c r="AA2728" s="12" t="n">
        <f aca="false">IF(Z2728&lt;&gt;"",Z2728/S2728,"")</f>
        <v>0.52</v>
      </c>
      <c r="AB2728" s="28" t="n">
        <f aca="false">IF(AND(K2728&gt;0,J2728&gt;0,V2728&gt;0,U2728&gt;0),V2728-U2728,"")</f>
        <v>1800</v>
      </c>
      <c r="AC2728" s="12" t="n">
        <f aca="false">IF(AB2728&lt;&gt;"",AB2728/U2728,"")</f>
        <v>0.9</v>
      </c>
      <c r="AD2728" s="27" t="n">
        <v>4</v>
      </c>
      <c r="AE2728" s="27" t="n">
        <v>5</v>
      </c>
      <c r="AF2728" s="27" t="n">
        <v>15</v>
      </c>
      <c r="AG2728" s="28" t="n">
        <f aca="false">AD2728+AE2728+AF2728</f>
        <v>24</v>
      </c>
      <c r="AH2728" s="12" t="n">
        <f aca="false">IF(AG2728&gt;0,AD2728/AG2728,"")</f>
        <v>0.166666666666667</v>
      </c>
      <c r="AI2728" s="27" t="n">
        <v>1</v>
      </c>
      <c r="AJ2728" s="27" t="n">
        <v>0</v>
      </c>
      <c r="AK2728" s="27" t="n">
        <v>1</v>
      </c>
      <c r="AL2728" s="22" t="str">
        <f aca="false">IF(OR(AJ2728&gt;0,AK2728&gt;0),"Sí","No")</f>
        <v>Sí</v>
      </c>
      <c r="AM2728" s="6" t="s">
        <v>198</v>
      </c>
      <c r="AN2728" s="6" t="s">
        <v>198</v>
      </c>
      <c r="AO2728" s="12" t="n">
        <f aca="false">IF(M2728&gt;0,K2728/M2728,"")</f>
        <v>0.263157894736842</v>
      </c>
      <c r="AP2728" s="22" t="str">
        <f aca="false">IF(M2728&gt;=Resumen!$B$5,"Alto","Bajo")</f>
        <v>Alto</v>
      </c>
      <c r="AQ2728" s="22" t="str">
        <f aca="false">IF(AO2728&gt;=Resumen!$B$28,"Alto","Bajo")</f>
        <v>Bajo</v>
      </c>
      <c r="AR2728" s="22" t="str">
        <f aca="false">AP2728&amp;" Potencial / "&amp;AQ2728&amp;" Share"</f>
        <v>Alto Potencial / Bajo Share</v>
      </c>
      <c r="AS2728" s="22" t="str">
        <f aca="false">IF(Q2728="Sí",IF(AO2728&gt;=Resumen!$B$29,"Alto","Bajo"),"")</f>
        <v>Bajo</v>
      </c>
      <c r="AT2728" s="22" t="str">
        <f aca="false">IF(AS2728&lt;&gt;"",AP2728&amp;" Potencial / "&amp;AS2728&amp;" Share","")</f>
        <v>Alto Potencial / Bajo Share</v>
      </c>
      <c r="AU2728" s="22" t="str">
        <f aca="false">IF(AH2728="","Sin dato",IF(AH2728-AO2728&gt;Resumen!$B$6,"Sobre-exhibido",IF(AO2728-AH2728&gt;Resumen!$B$6,"Sub-exhibido","En línea")))</f>
        <v>Sub-exhibido</v>
      </c>
      <c r="AV2728" s="22" t="n">
        <f aca="false">IF(AT2728="","",IF(AT2728="Alto Potencial / Bajo Share",1,IF(AT2728="Alto Potencial / Alto Share",2,IF(AT2728="Bajo Potencial / Alto Share",3,4))))</f>
        <v>1</v>
      </c>
      <c r="AW2728" s="22" t="str">
        <f aca="false">IF(Q2728="No","Sin competencia directa",IF(AV2728=1,"1 - Foco Conquista (Alto Pot / Bajo Share)",IF(AV2728=2,"2 - Foco Defensa (Alto Pot / Alto Share)",IF(AV2728=3,"3 - Monitoreo (Bajo Pot / Alto Share)","4 - Baja Prioridad (Bajo Pot / Bajo Share)"))))</f>
        <v>1 - Foco Conquista (Alto Pot / Bajo Share)</v>
      </c>
      <c r="AX2728" s="12" t="n">
        <f aca="false">IF(OR(IFERROR(AND(W2728&lt;&gt;"",Y2728&lt;&gt;"",Y2728-W2728&gt;Resumen!$B$8),FALSE()),IFERROR(AND(X2728&lt;&gt;"",Y2728&lt;&gt;"",Y2728-X2728&gt;Resumen!$B$8),FALSE())),MAX(IF(IFERROR(AND(W2728&lt;&gt;"",Y2728&lt;&gt;"",Y2728-W2728&gt;Resumen!$B$8),FALSE()),Y2728-W2728,0),IF(IFERROR(AND(X2728&lt;&gt;"",Y2728&lt;&gt;"",Y2728-X2728&gt;Resumen!$B$8),FALSE()),Y2728-X2728,0)),"")</f>
        <v>0.0914285714285715</v>
      </c>
      <c r="AY2728" s="22" t="str">
        <f aca="false">IF(OR(IFERROR(AND(W2728&lt;&gt;"",Y2728&lt;&gt;"",Y2728-W2728&gt;Resumen!$B$8),FALSE()),IFERROR(AND(X2728&lt;&gt;"",Y2728&lt;&gt;"",Y2728-X2728&gt;Resumen!$B$8),FALSE())),TRIM("Lays tiene mayor markup que "&amp;IF(IFERROR(AND(W2728&lt;&gt;"",Y2728&lt;&gt;"",Y2728-W2728&gt;Resumen!$B$8),FALSE()),"Quento ","")&amp;IF(IFERROR(AND(X2728&lt;&gt;"",Y2728&lt;&gt;"",Y2728-X2728&gt;Resumen!$B$8),FALSE()),"Julicroc ","")&amp;"en este PDV"),"")</f>
        <v>Lays tiene mayor markup que Quento en este PDV</v>
      </c>
      <c r="AZ2728" s="22" t="str">
        <f aca="false">IF(COUNTIF('Plan Pehuamar - Lista'!$A$2:$A$167,A2728)&gt;0,"Sí","No")</f>
        <v>No</v>
      </c>
      <c r="BA2728" s="22" t="str">
        <f aca="false">IF(COUNTIF('Plan Combo 9+1'!$A$2:$A$226,A2728)&gt;0,"Sí","No")</f>
        <v>No</v>
      </c>
      <c r="BB2728" s="22" t="str">
        <f aca="false">IF(AH2728="","No",IF(BA2728="Sí",IF((AO2728-AH2728)&gt;Resumen!$B$6,"Sí","No"),IF((AO2728-AH2728)&gt;=Resumen!$B$132,"Sí","No")))</f>
        <v>No</v>
      </c>
      <c r="BC2728" s="22" t="str">
        <f aca="false">IF(AND(N2728="Sí",AL2728="Sí",AI2728=0),"Sí","No")</f>
        <v>No</v>
      </c>
      <c r="BD2728" s="22" t="str">
        <f aca="false">IF(COUNTIF('Plan 9+1 (con Pehuamar)'!$A$2:$A$227,A2728)&gt;0,"Sí","No")</f>
        <v>No</v>
      </c>
    </row>
    <row r="2729" customFormat="false" ht="15" hidden="false" customHeight="true" outlineLevel="0" collapsed="false">
      <c r="A2729" s="6" t="n">
        <v>206162</v>
      </c>
      <c r="B2729" s="6" t="n">
        <v>17</v>
      </c>
      <c r="C2729" s="6" t="n">
        <v>1702</v>
      </c>
      <c r="D2729" s="6" t="s">
        <v>254</v>
      </c>
      <c r="E2729" s="6" t="s">
        <v>2875</v>
      </c>
      <c r="F2729" s="6" t="s">
        <v>313</v>
      </c>
      <c r="G2729" s="6" t="s">
        <v>130</v>
      </c>
      <c r="H2729" s="6" t="s">
        <v>1715</v>
      </c>
      <c r="I2729" s="27" t="n">
        <v>0</v>
      </c>
      <c r="J2729" s="27" t="n">
        <v>0</v>
      </c>
      <c r="K2729" s="27" t="n">
        <v>1.3</v>
      </c>
      <c r="L2729" s="28" t="n">
        <f aca="false">I2729+J2729</f>
        <v>0</v>
      </c>
      <c r="M2729" s="28" t="n">
        <f aca="false">L2729+K2729</f>
        <v>1.3</v>
      </c>
      <c r="N2729" s="22" t="str">
        <f aca="false">IF(I2729&gt;0,"Sí","No")</f>
        <v>No</v>
      </c>
      <c r="O2729" s="22" t="str">
        <f aca="false">IF(J2729&gt;0,"Sí","No")</f>
        <v>No</v>
      </c>
      <c r="P2729" s="22" t="str">
        <f aca="false">IF(K2729&gt;0,"Sí","No")</f>
        <v>Sí</v>
      </c>
      <c r="Q2729" s="22" t="str">
        <f aca="false">IF(OR(I2729&gt;0,J2729&gt;0),"Sí","No")</f>
        <v>No</v>
      </c>
      <c r="R2729" s="27"/>
      <c r="S2729" s="27"/>
      <c r="T2729" s="27"/>
      <c r="U2729" s="27"/>
      <c r="V2729" s="27"/>
      <c r="W2729" s="12" t="str">
        <f aca="false">IF(AND(I2729&gt;0,R2729&gt;0),(S2729-R2729)/R2729,"")</f>
        <v/>
      </c>
      <c r="X2729" s="12" t="str">
        <f aca="false">IF(AND(J2729&gt;0,T2729&gt;0),(U2729-T2729)/T2729,"")</f>
        <v/>
      </c>
      <c r="Y2729" s="12" t="str">
        <f aca="false">IF(AND(K2729&gt;0,V2729&gt;0),(V2729-Resumen!$B$7)/Resumen!$B$7,"")</f>
        <v/>
      </c>
      <c r="Z2729" s="28" t="str">
        <f aca="false">IF(AND(K2729&gt;0,I2729&gt;0,V2729&gt;0,S2729&gt;0),V2729-S2729,"")</f>
        <v/>
      </c>
      <c r="AA2729" s="12" t="str">
        <f aca="false">IF(Z2729&lt;&gt;"",Z2729/S2729,"")</f>
        <v/>
      </c>
      <c r="AB2729" s="28" t="str">
        <f aca="false">IF(AND(K2729&gt;0,J2729&gt;0,V2729&gt;0,U2729&gt;0),V2729-U2729,"")</f>
        <v/>
      </c>
      <c r="AC2729" s="12" t="str">
        <f aca="false">IF(AB2729&lt;&gt;"",AB2729/U2729,"")</f>
        <v/>
      </c>
      <c r="AD2729" s="27" t="n">
        <v>0</v>
      </c>
      <c r="AE2729" s="27" t="n">
        <v>0</v>
      </c>
      <c r="AF2729" s="27" t="n">
        <v>0</v>
      </c>
      <c r="AG2729" s="28" t="n">
        <f aca="false">AD2729+AE2729+AF2729</f>
        <v>0</v>
      </c>
      <c r="AH2729" s="12" t="str">
        <f aca="false">IF(AG2729&gt;0,AD2729/AG2729,"")</f>
        <v/>
      </c>
      <c r="AI2729" s="27" t="n">
        <v>0</v>
      </c>
      <c r="AJ2729" s="27" t="n">
        <v>0</v>
      </c>
      <c r="AK2729" s="27" t="n">
        <v>0</v>
      </c>
      <c r="AL2729" s="22" t="str">
        <f aca="false">IF(OR(AJ2729&gt;0,AK2729&gt;0),"Sí","No")</f>
        <v>No</v>
      </c>
      <c r="AM2729" s="6"/>
      <c r="AN2729" s="6"/>
      <c r="AO2729" s="12" t="n">
        <f aca="false">IF(M2729&gt;0,K2729/M2729,"")</f>
        <v>1</v>
      </c>
      <c r="AP2729" s="22" t="str">
        <f aca="false">IF(M2729&gt;=Resumen!$B$5,"Alto","Bajo")</f>
        <v>Bajo</v>
      </c>
      <c r="AQ2729" s="22" t="str">
        <f aca="false">IF(AO2729&gt;=Resumen!$B$28,"Alto","Bajo")</f>
        <v>Alto</v>
      </c>
      <c r="AR2729" s="22" t="str">
        <f aca="false">AP2729&amp;" Potencial / "&amp;AQ2729&amp;" Share"</f>
        <v>Bajo Potencial / Alto Share</v>
      </c>
      <c r="AS2729" s="22" t="str">
        <f aca="false">IF(Q2729="Sí",IF(AO2729&gt;=Resumen!$B$29,"Alto","Bajo"),"")</f>
        <v/>
      </c>
      <c r="AT2729" s="22" t="str">
        <f aca="false">IF(AS2729&lt;&gt;"",AP2729&amp;" Potencial / "&amp;AS2729&amp;" Share","")</f>
        <v/>
      </c>
      <c r="AU2729" s="22" t="str">
        <f aca="false">IF(AH2729="","Sin dato",IF(AH2729-AO2729&gt;Resumen!$B$6,"Sobre-exhibido",IF(AO2729-AH2729&gt;Resumen!$B$6,"Sub-exhibido","En línea")))</f>
        <v>Sin dato</v>
      </c>
      <c r="AV2729" s="22" t="str">
        <f aca="false">IF(AT2729="","",IF(AT2729="Alto Potencial / Bajo Share",1,IF(AT2729="Alto Potencial / Alto Share",2,IF(AT2729="Bajo Potencial / Alto Share",3,4))))</f>
        <v/>
      </c>
      <c r="AW2729" s="22" t="str">
        <f aca="false">IF(Q2729="No","Sin competencia directa",IF(AV2729=1,"1 - Foco Conquista (Alto Pot / Bajo Share)",IF(AV2729=2,"2 - Foco Defensa (Alto Pot / Alto Share)",IF(AV2729=3,"3 - Monitoreo (Bajo Pot / Alto Share)","4 - Baja Prioridad (Bajo Pot / Bajo Share)"))))</f>
        <v>Sin competencia directa</v>
      </c>
      <c r="AX2729" s="12" t="str">
        <f aca="false">IF(OR(IFERROR(AND(W2729&lt;&gt;"",Y2729&lt;&gt;"",Y2729-W2729&gt;Resumen!$B$8),FALSE()),IFERROR(AND(X2729&lt;&gt;"",Y2729&lt;&gt;"",Y2729-X2729&gt;Resumen!$B$8),FALSE())),MAX(IF(IFERROR(AND(W2729&lt;&gt;"",Y2729&lt;&gt;"",Y2729-W2729&gt;Resumen!$B$8),FALSE()),Y2729-W2729,0),IF(IFERROR(AND(X2729&lt;&gt;"",Y2729&lt;&gt;"",Y2729-X2729&gt;Resumen!$B$8),FALSE()),Y2729-X2729,0)),"")</f>
        <v/>
      </c>
      <c r="AY2729" s="22" t="str">
        <f aca="false">IF(OR(IFERROR(AND(W2729&lt;&gt;"",Y2729&lt;&gt;"",Y2729-W2729&gt;Resumen!$B$8),FALSE()),IFERROR(AND(X2729&lt;&gt;"",Y2729&lt;&gt;"",Y2729-X2729&gt;Resumen!$B$8),FALSE())),TRIM("Lays tiene mayor markup que "&amp;IF(IFERROR(AND(W2729&lt;&gt;"",Y2729&lt;&gt;"",Y2729-W2729&gt;Resumen!$B$8),FALSE()),"Quento ","")&amp;IF(IFERROR(AND(X2729&lt;&gt;"",Y2729&lt;&gt;"",Y2729-X2729&gt;Resumen!$B$8),FALSE()),"Julicroc ","")&amp;"en este PDV"),"")</f>
        <v/>
      </c>
      <c r="AZ2729" s="22" t="str">
        <f aca="false">IF(COUNTIF('Plan Pehuamar - Lista'!$A$2:$A$167,A2729)&gt;0,"Sí","No")</f>
        <v>No</v>
      </c>
      <c r="BA2729" s="22" t="str">
        <f aca="false">IF(COUNTIF('Plan Combo 9+1'!$A$2:$A$226,A2729)&gt;0,"Sí","No")</f>
        <v>No</v>
      </c>
      <c r="BB2729" s="22" t="str">
        <f aca="false">IF(AH2729="","No",IF(BA2729="Sí",IF((AO2729-AH2729)&gt;Resumen!$B$6,"Sí","No"),IF((AO2729-AH2729)&gt;=Resumen!$B$132,"Sí","No")))</f>
        <v>No</v>
      </c>
      <c r="BC2729" s="22" t="str">
        <f aca="false">IF(AND(N2729="Sí",AL2729="Sí",AI2729=0),"Sí","No")</f>
        <v>No</v>
      </c>
      <c r="BD2729" s="22" t="str">
        <f aca="false">IF(COUNTIF('Plan 9+1 (con Pehuamar)'!$A$2:$A$227,A2729)&gt;0,"Sí","No")</f>
        <v>No</v>
      </c>
    </row>
    <row r="2730" customFormat="false" ht="15" hidden="false" customHeight="true" outlineLevel="0" collapsed="false">
      <c r="A2730" s="6" t="n">
        <v>206163</v>
      </c>
      <c r="B2730" s="6" t="n">
        <v>17</v>
      </c>
      <c r="C2730" s="6" t="n">
        <v>1702</v>
      </c>
      <c r="D2730" s="6" t="s">
        <v>254</v>
      </c>
      <c r="E2730" s="6" t="s">
        <v>2876</v>
      </c>
      <c r="F2730" s="6" t="s">
        <v>201</v>
      </c>
      <c r="G2730" s="6" t="s">
        <v>130</v>
      </c>
      <c r="H2730" s="6" t="s">
        <v>1715</v>
      </c>
      <c r="I2730" s="27" t="n">
        <v>10</v>
      </c>
      <c r="J2730" s="27" t="n">
        <v>12</v>
      </c>
      <c r="K2730" s="27" t="n">
        <v>8</v>
      </c>
      <c r="L2730" s="28" t="n">
        <f aca="false">I2730+J2730</f>
        <v>22</v>
      </c>
      <c r="M2730" s="28" t="n">
        <f aca="false">L2730+K2730</f>
        <v>30</v>
      </c>
      <c r="N2730" s="22" t="str">
        <f aca="false">IF(I2730&gt;0,"Sí","No")</f>
        <v>Sí</v>
      </c>
      <c r="O2730" s="22" t="str">
        <f aca="false">IF(J2730&gt;0,"Sí","No")</f>
        <v>Sí</v>
      </c>
      <c r="P2730" s="22" t="str">
        <f aca="false">IF(K2730&gt;0,"Sí","No")</f>
        <v>Sí</v>
      </c>
      <c r="Q2730" s="22" t="str">
        <f aca="false">IF(OR(I2730&gt;0,J2730&gt;0),"Sí","No")</f>
        <v>Sí</v>
      </c>
      <c r="R2730" s="27" t="n">
        <v>1750</v>
      </c>
      <c r="S2730" s="27" t="n">
        <v>2500</v>
      </c>
      <c r="T2730" s="27" t="n">
        <v>1070</v>
      </c>
      <c r="U2730" s="27" t="n">
        <v>1900</v>
      </c>
      <c r="V2730" s="27" t="n">
        <v>3700</v>
      </c>
      <c r="W2730" s="12" t="n">
        <f aca="false">IF(AND(I2730&gt;0,R2730&gt;0),(S2730-R2730)/R2730,"")</f>
        <v>0.428571428571429</v>
      </c>
      <c r="X2730" s="12" t="n">
        <f aca="false">IF(AND(J2730&gt;0,T2730&gt;0),(U2730-T2730)/T2730,"")</f>
        <v>0.775700934579439</v>
      </c>
      <c r="Y2730" s="12" t="n">
        <f aca="false">IF(AND(K2730&gt;0,V2730&gt;0),(V2730-Resumen!$B$7)/Resumen!$B$7,"")</f>
        <v>0.48</v>
      </c>
      <c r="Z2730" s="28" t="n">
        <f aca="false">IF(AND(K2730&gt;0,I2730&gt;0,V2730&gt;0,S2730&gt;0),V2730-S2730,"")</f>
        <v>1200</v>
      </c>
      <c r="AA2730" s="12" t="n">
        <f aca="false">IF(Z2730&lt;&gt;"",Z2730/S2730,"")</f>
        <v>0.48</v>
      </c>
      <c r="AB2730" s="28" t="n">
        <f aca="false">IF(AND(K2730&gt;0,J2730&gt;0,V2730&gt;0,U2730&gt;0),V2730-U2730,"")</f>
        <v>1800</v>
      </c>
      <c r="AC2730" s="12" t="n">
        <f aca="false">IF(AB2730&lt;&gt;"",AB2730/U2730,"")</f>
        <v>0.947368421052632</v>
      </c>
      <c r="AD2730" s="27" t="n">
        <v>4</v>
      </c>
      <c r="AE2730" s="27" t="n">
        <v>2</v>
      </c>
      <c r="AF2730" s="27" t="n">
        <v>5</v>
      </c>
      <c r="AG2730" s="28" t="n">
        <f aca="false">AD2730+AE2730+AF2730</f>
        <v>11</v>
      </c>
      <c r="AH2730" s="12" t="n">
        <f aca="false">IF(AG2730&gt;0,AD2730/AG2730,"")</f>
        <v>0.363636363636364</v>
      </c>
      <c r="AI2730" s="27" t="n">
        <v>0</v>
      </c>
      <c r="AJ2730" s="27" t="n">
        <v>0</v>
      </c>
      <c r="AK2730" s="27" t="n">
        <v>0</v>
      </c>
      <c r="AL2730" s="22" t="str">
        <f aca="false">IF(OR(AJ2730&gt;0,AK2730&gt;0),"Sí","No")</f>
        <v>No</v>
      </c>
      <c r="AM2730" s="6" t="s">
        <v>198</v>
      </c>
      <c r="AN2730" s="6" t="s">
        <v>198</v>
      </c>
      <c r="AO2730" s="12" t="n">
        <f aca="false">IF(M2730&gt;0,K2730/M2730,"")</f>
        <v>0.266666666666667</v>
      </c>
      <c r="AP2730" s="22" t="str">
        <f aca="false">IF(M2730&gt;=Resumen!$B$5,"Alto","Bajo")</f>
        <v>Bajo</v>
      </c>
      <c r="AQ2730" s="22" t="str">
        <f aca="false">IF(AO2730&gt;=Resumen!$B$28,"Alto","Bajo")</f>
        <v>Bajo</v>
      </c>
      <c r="AR2730" s="22" t="str">
        <f aca="false">AP2730&amp;" Potencial / "&amp;AQ2730&amp;" Share"</f>
        <v>Bajo Potencial / Bajo Share</v>
      </c>
      <c r="AS2730" s="22" t="str">
        <f aca="false">IF(Q2730="Sí",IF(AO2730&gt;=Resumen!$B$29,"Alto","Bajo"),"")</f>
        <v>Bajo</v>
      </c>
      <c r="AT2730" s="22" t="str">
        <f aca="false">IF(AS2730&lt;&gt;"",AP2730&amp;" Potencial / "&amp;AS2730&amp;" Share","")</f>
        <v>Bajo Potencial / Bajo Share</v>
      </c>
      <c r="AU2730" s="22" t="str">
        <f aca="false">IF(AH2730="","Sin dato",IF(AH2730-AO2730&gt;Resumen!$B$6,"Sobre-exhibido",IF(AO2730-AH2730&gt;Resumen!$B$6,"Sub-exhibido","En línea")))</f>
        <v>Sobre-exhibido</v>
      </c>
      <c r="AV2730" s="22" t="n">
        <f aca="false">IF(AT2730="","",IF(AT2730="Alto Potencial / Bajo Share",1,IF(AT2730="Alto Potencial / Alto Share",2,IF(AT2730="Bajo Potencial / Alto Share",3,4))))</f>
        <v>4</v>
      </c>
      <c r="AW2730" s="22" t="str">
        <f aca="false">IF(Q2730="No","Sin competencia directa",IF(AV2730=1,"1 - Foco Conquista (Alto Pot / Bajo Share)",IF(AV2730=2,"2 - Foco Defensa (Alto Pot / Alto Share)",IF(AV2730=3,"3 - Monitoreo (Bajo Pot / Alto Share)","4 - Baja Prioridad (Bajo Pot / Bajo Share)"))))</f>
        <v>4 - Baja Prioridad (Bajo Pot / Bajo Share)</v>
      </c>
      <c r="AX2730" s="12" t="n">
        <f aca="false">IF(OR(IFERROR(AND(W2730&lt;&gt;"",Y2730&lt;&gt;"",Y2730-W2730&gt;Resumen!$B$8),FALSE()),IFERROR(AND(X2730&lt;&gt;"",Y2730&lt;&gt;"",Y2730-X2730&gt;Resumen!$B$8),FALSE())),MAX(IF(IFERROR(AND(W2730&lt;&gt;"",Y2730&lt;&gt;"",Y2730-W2730&gt;Resumen!$B$8),FALSE()),Y2730-W2730,0),IF(IFERROR(AND(X2730&lt;&gt;"",Y2730&lt;&gt;"",Y2730-X2730&gt;Resumen!$B$8),FALSE()),Y2730-X2730,0)),"")</f>
        <v>0.0514285714285714</v>
      </c>
      <c r="AY2730" s="22" t="str">
        <f aca="false">IF(OR(IFERROR(AND(W2730&lt;&gt;"",Y2730&lt;&gt;"",Y2730-W2730&gt;Resumen!$B$8),FALSE()),IFERROR(AND(X2730&lt;&gt;"",Y2730&lt;&gt;"",Y2730-X2730&gt;Resumen!$B$8),FALSE())),TRIM("Lays tiene mayor markup que "&amp;IF(IFERROR(AND(W2730&lt;&gt;"",Y2730&lt;&gt;"",Y2730-W2730&gt;Resumen!$B$8),FALSE()),"Quento ","")&amp;IF(IFERROR(AND(X2730&lt;&gt;"",Y2730&lt;&gt;"",Y2730-X2730&gt;Resumen!$B$8),FALSE()),"Julicroc ","")&amp;"en este PDV"),"")</f>
        <v>Lays tiene mayor markup que Quento en este PDV</v>
      </c>
      <c r="AZ2730" s="22" t="str">
        <f aca="false">IF(COUNTIF('Plan Pehuamar - Lista'!$A$2:$A$167,A2730)&gt;0,"Sí","No")</f>
        <v>No</v>
      </c>
      <c r="BA2730" s="22" t="str">
        <f aca="false">IF(COUNTIF('Plan Combo 9+1'!$A$2:$A$226,A2730)&gt;0,"Sí","No")</f>
        <v>No</v>
      </c>
      <c r="BB2730" s="22" t="str">
        <f aca="false">IF(AH2730="","No",IF(BA2730="Sí",IF((AO2730-AH2730)&gt;Resumen!$B$6,"Sí","No"),IF((AO2730-AH2730)&gt;=Resumen!$B$132,"Sí","No")))</f>
        <v>No</v>
      </c>
      <c r="BC2730" s="22" t="str">
        <f aca="false">IF(AND(N2730="Sí",AL2730="Sí",AI2730=0),"Sí","No")</f>
        <v>No</v>
      </c>
      <c r="BD2730" s="22" t="str">
        <f aca="false">IF(COUNTIF('Plan 9+1 (con Pehuamar)'!$A$2:$A$227,A2730)&gt;0,"Sí","No")</f>
        <v>No</v>
      </c>
    </row>
    <row r="2731" customFormat="false" ht="15" hidden="false" customHeight="true" outlineLevel="0" collapsed="false">
      <c r="A2731" s="6" t="n">
        <v>206165</v>
      </c>
      <c r="B2731" s="6" t="n">
        <v>17</v>
      </c>
      <c r="C2731" s="6" t="n">
        <v>1702</v>
      </c>
      <c r="D2731" s="6" t="s">
        <v>254</v>
      </c>
      <c r="E2731" s="6" t="s">
        <v>2877</v>
      </c>
      <c r="F2731" s="6" t="s">
        <v>196</v>
      </c>
      <c r="G2731" s="6" t="s">
        <v>130</v>
      </c>
      <c r="H2731" s="6" t="s">
        <v>1715</v>
      </c>
      <c r="I2731" s="27" t="n">
        <v>10</v>
      </c>
      <c r="J2731" s="27" t="n">
        <v>12</v>
      </c>
      <c r="K2731" s="27" t="n">
        <v>8</v>
      </c>
      <c r="L2731" s="28" t="n">
        <f aca="false">I2731+J2731</f>
        <v>22</v>
      </c>
      <c r="M2731" s="28" t="n">
        <f aca="false">L2731+K2731</f>
        <v>30</v>
      </c>
      <c r="N2731" s="22" t="str">
        <f aca="false">IF(I2731&gt;0,"Sí","No")</f>
        <v>Sí</v>
      </c>
      <c r="O2731" s="22" t="str">
        <f aca="false">IF(J2731&gt;0,"Sí","No")</f>
        <v>Sí</v>
      </c>
      <c r="P2731" s="22" t="str">
        <f aca="false">IF(K2731&gt;0,"Sí","No")</f>
        <v>Sí</v>
      </c>
      <c r="Q2731" s="22" t="str">
        <f aca="false">IF(OR(I2731&gt;0,J2731&gt;0),"Sí","No")</f>
        <v>Sí</v>
      </c>
      <c r="R2731" s="27" t="n">
        <v>1750</v>
      </c>
      <c r="S2731" s="27" t="n">
        <v>2500</v>
      </c>
      <c r="T2731" s="27" t="n">
        <v>1175</v>
      </c>
      <c r="U2731" s="27" t="n">
        <v>1900</v>
      </c>
      <c r="V2731" s="27" t="n">
        <v>3700</v>
      </c>
      <c r="W2731" s="12" t="n">
        <f aca="false">IF(AND(I2731&gt;0,R2731&gt;0),(S2731-R2731)/R2731,"")</f>
        <v>0.428571428571429</v>
      </c>
      <c r="X2731" s="12" t="n">
        <f aca="false">IF(AND(J2731&gt;0,T2731&gt;0),(U2731-T2731)/T2731,"")</f>
        <v>0.617021276595745</v>
      </c>
      <c r="Y2731" s="12" t="n">
        <f aca="false">IF(AND(K2731&gt;0,V2731&gt;0),(V2731-Resumen!$B$7)/Resumen!$B$7,"")</f>
        <v>0.48</v>
      </c>
      <c r="Z2731" s="28" t="n">
        <f aca="false">IF(AND(K2731&gt;0,I2731&gt;0,V2731&gt;0,S2731&gt;0),V2731-S2731,"")</f>
        <v>1200</v>
      </c>
      <c r="AA2731" s="12" t="n">
        <f aca="false">IF(Z2731&lt;&gt;"",Z2731/S2731,"")</f>
        <v>0.48</v>
      </c>
      <c r="AB2731" s="28" t="n">
        <f aca="false">IF(AND(K2731&gt;0,J2731&gt;0,V2731&gt;0,U2731&gt;0),V2731-U2731,"")</f>
        <v>1800</v>
      </c>
      <c r="AC2731" s="12" t="n">
        <f aca="false">IF(AB2731&lt;&gt;"",AB2731/U2731,"")</f>
        <v>0.947368421052632</v>
      </c>
      <c r="AD2731" s="27" t="n">
        <v>2</v>
      </c>
      <c r="AE2731" s="27" t="n">
        <v>3</v>
      </c>
      <c r="AF2731" s="27" t="n">
        <v>3</v>
      </c>
      <c r="AG2731" s="28" t="n">
        <f aca="false">AD2731+AE2731+AF2731</f>
        <v>8</v>
      </c>
      <c r="AH2731" s="12" t="n">
        <f aca="false">IF(AG2731&gt;0,AD2731/AG2731,"")</f>
        <v>0.25</v>
      </c>
      <c r="AI2731" s="27" t="n">
        <v>0</v>
      </c>
      <c r="AJ2731" s="27" t="n">
        <v>0</v>
      </c>
      <c r="AK2731" s="27" t="n">
        <v>0</v>
      </c>
      <c r="AL2731" s="22" t="str">
        <f aca="false">IF(OR(AJ2731&gt;0,AK2731&gt;0),"Sí","No")</f>
        <v>No</v>
      </c>
      <c r="AM2731" s="6" t="s">
        <v>198</v>
      </c>
      <c r="AN2731" s="6" t="s">
        <v>198</v>
      </c>
      <c r="AO2731" s="12" t="n">
        <f aca="false">IF(M2731&gt;0,K2731/M2731,"")</f>
        <v>0.266666666666667</v>
      </c>
      <c r="AP2731" s="22" t="str">
        <f aca="false">IF(M2731&gt;=Resumen!$B$5,"Alto","Bajo")</f>
        <v>Bajo</v>
      </c>
      <c r="AQ2731" s="22" t="str">
        <f aca="false">IF(AO2731&gt;=Resumen!$B$28,"Alto","Bajo")</f>
        <v>Bajo</v>
      </c>
      <c r="AR2731" s="22" t="str">
        <f aca="false">AP2731&amp;" Potencial / "&amp;AQ2731&amp;" Share"</f>
        <v>Bajo Potencial / Bajo Share</v>
      </c>
      <c r="AS2731" s="22" t="str">
        <f aca="false">IF(Q2731="Sí",IF(AO2731&gt;=Resumen!$B$29,"Alto","Bajo"),"")</f>
        <v>Bajo</v>
      </c>
      <c r="AT2731" s="22" t="str">
        <f aca="false">IF(AS2731&lt;&gt;"",AP2731&amp;" Potencial / "&amp;AS2731&amp;" Share","")</f>
        <v>Bajo Potencial / Bajo Share</v>
      </c>
      <c r="AU2731" s="22" t="str">
        <f aca="false">IF(AH2731="","Sin dato",IF(AH2731-AO2731&gt;Resumen!$B$6,"Sobre-exhibido",IF(AO2731-AH2731&gt;Resumen!$B$6,"Sub-exhibido","En línea")))</f>
        <v>En línea</v>
      </c>
      <c r="AV2731" s="22" t="n">
        <f aca="false">IF(AT2731="","",IF(AT2731="Alto Potencial / Bajo Share",1,IF(AT2731="Alto Potencial / Alto Share",2,IF(AT2731="Bajo Potencial / Alto Share",3,4))))</f>
        <v>4</v>
      </c>
      <c r="AW2731" s="22" t="str">
        <f aca="false">IF(Q2731="No","Sin competencia directa",IF(AV2731=1,"1 - Foco Conquista (Alto Pot / Bajo Share)",IF(AV2731=2,"2 - Foco Defensa (Alto Pot / Alto Share)",IF(AV2731=3,"3 - Monitoreo (Bajo Pot / Alto Share)","4 - Baja Prioridad (Bajo Pot / Bajo Share)"))))</f>
        <v>4 - Baja Prioridad (Bajo Pot / Bajo Share)</v>
      </c>
      <c r="AX2731" s="12" t="n">
        <f aca="false">IF(OR(IFERROR(AND(W2731&lt;&gt;"",Y2731&lt;&gt;"",Y2731-W2731&gt;Resumen!$B$8),FALSE()),IFERROR(AND(X2731&lt;&gt;"",Y2731&lt;&gt;"",Y2731-X2731&gt;Resumen!$B$8),FALSE())),MAX(IF(IFERROR(AND(W2731&lt;&gt;"",Y2731&lt;&gt;"",Y2731-W2731&gt;Resumen!$B$8),FALSE()),Y2731-W2731,0),IF(IFERROR(AND(X2731&lt;&gt;"",Y2731&lt;&gt;"",Y2731-X2731&gt;Resumen!$B$8),FALSE()),Y2731-X2731,0)),"")</f>
        <v>0.0514285714285714</v>
      </c>
      <c r="AY2731" s="22" t="str">
        <f aca="false">IF(OR(IFERROR(AND(W2731&lt;&gt;"",Y2731&lt;&gt;"",Y2731-W2731&gt;Resumen!$B$8),FALSE()),IFERROR(AND(X2731&lt;&gt;"",Y2731&lt;&gt;"",Y2731-X2731&gt;Resumen!$B$8),FALSE())),TRIM("Lays tiene mayor markup que "&amp;IF(IFERROR(AND(W2731&lt;&gt;"",Y2731&lt;&gt;"",Y2731-W2731&gt;Resumen!$B$8),FALSE()),"Quento ","")&amp;IF(IFERROR(AND(X2731&lt;&gt;"",Y2731&lt;&gt;"",Y2731-X2731&gt;Resumen!$B$8),FALSE()),"Julicroc ","")&amp;"en este PDV"),"")</f>
        <v>Lays tiene mayor markup que Quento en este PDV</v>
      </c>
      <c r="AZ2731" s="22" t="str">
        <f aca="false">IF(COUNTIF('Plan Pehuamar - Lista'!$A$2:$A$167,A2731)&gt;0,"Sí","No")</f>
        <v>No</v>
      </c>
      <c r="BA2731" s="22" t="str">
        <f aca="false">IF(COUNTIF('Plan Combo 9+1'!$A$2:$A$226,A2731)&gt;0,"Sí","No")</f>
        <v>No</v>
      </c>
      <c r="BB2731" s="22" t="str">
        <f aca="false">IF(AH2731="","No",IF(BA2731="Sí",IF((AO2731-AH2731)&gt;Resumen!$B$6,"Sí","No"),IF((AO2731-AH2731)&gt;=Resumen!$B$132,"Sí","No")))</f>
        <v>No</v>
      </c>
      <c r="BC2731" s="22" t="str">
        <f aca="false">IF(AND(N2731="Sí",AL2731="Sí",AI2731=0),"Sí","No")</f>
        <v>No</v>
      </c>
      <c r="BD2731" s="22" t="str">
        <f aca="false">IF(COUNTIF('Plan 9+1 (con Pehuamar)'!$A$2:$A$227,A2731)&gt;0,"Sí","No")</f>
        <v>No</v>
      </c>
    </row>
    <row r="2732" customFormat="false" ht="15" hidden="false" customHeight="true" outlineLevel="0" collapsed="false">
      <c r="A2732" s="6" t="n">
        <v>206166</v>
      </c>
      <c r="B2732" s="6" t="n">
        <v>17</v>
      </c>
      <c r="C2732" s="6" t="n">
        <v>1702</v>
      </c>
      <c r="D2732" s="6" t="s">
        <v>254</v>
      </c>
      <c r="E2732" s="6" t="s">
        <v>2878</v>
      </c>
      <c r="F2732" s="6" t="s">
        <v>201</v>
      </c>
      <c r="G2732" s="6" t="s">
        <v>130</v>
      </c>
      <c r="H2732" s="6" t="s">
        <v>1715</v>
      </c>
      <c r="I2732" s="27" t="n">
        <v>0</v>
      </c>
      <c r="J2732" s="27" t="n">
        <v>0</v>
      </c>
      <c r="K2732" s="27" t="n">
        <v>0.8</v>
      </c>
      <c r="L2732" s="28" t="n">
        <f aca="false">I2732+J2732</f>
        <v>0</v>
      </c>
      <c r="M2732" s="28" t="n">
        <f aca="false">L2732+K2732</f>
        <v>0.8</v>
      </c>
      <c r="N2732" s="22" t="str">
        <f aca="false">IF(I2732&gt;0,"Sí","No")</f>
        <v>No</v>
      </c>
      <c r="O2732" s="22" t="str">
        <f aca="false">IF(J2732&gt;0,"Sí","No")</f>
        <v>No</v>
      </c>
      <c r="P2732" s="22" t="str">
        <f aca="false">IF(K2732&gt;0,"Sí","No")</f>
        <v>Sí</v>
      </c>
      <c r="Q2732" s="22" t="str">
        <f aca="false">IF(OR(I2732&gt;0,J2732&gt;0),"Sí","No")</f>
        <v>No</v>
      </c>
      <c r="R2732" s="27"/>
      <c r="S2732" s="27"/>
      <c r="T2732" s="27"/>
      <c r="U2732" s="27"/>
      <c r="V2732" s="27"/>
      <c r="W2732" s="12" t="str">
        <f aca="false">IF(AND(I2732&gt;0,R2732&gt;0),(S2732-R2732)/R2732,"")</f>
        <v/>
      </c>
      <c r="X2732" s="12" t="str">
        <f aca="false">IF(AND(J2732&gt;0,T2732&gt;0),(U2732-T2732)/T2732,"")</f>
        <v/>
      </c>
      <c r="Y2732" s="12" t="str">
        <f aca="false">IF(AND(K2732&gt;0,V2732&gt;0),(V2732-Resumen!$B$7)/Resumen!$B$7,"")</f>
        <v/>
      </c>
      <c r="Z2732" s="28" t="str">
        <f aca="false">IF(AND(K2732&gt;0,I2732&gt;0,V2732&gt;0,S2732&gt;0),V2732-S2732,"")</f>
        <v/>
      </c>
      <c r="AA2732" s="12" t="str">
        <f aca="false">IF(Z2732&lt;&gt;"",Z2732/S2732,"")</f>
        <v/>
      </c>
      <c r="AB2732" s="28" t="str">
        <f aca="false">IF(AND(K2732&gt;0,J2732&gt;0,V2732&gt;0,U2732&gt;0),V2732-U2732,"")</f>
        <v/>
      </c>
      <c r="AC2732" s="12" t="str">
        <f aca="false">IF(AB2732&lt;&gt;"",AB2732/U2732,"")</f>
        <v/>
      </c>
      <c r="AD2732" s="27" t="n">
        <v>0</v>
      </c>
      <c r="AE2732" s="27" t="n">
        <v>0</v>
      </c>
      <c r="AF2732" s="27" t="n">
        <v>0</v>
      </c>
      <c r="AG2732" s="28" t="n">
        <f aca="false">AD2732+AE2732+AF2732</f>
        <v>0</v>
      </c>
      <c r="AH2732" s="12" t="str">
        <f aca="false">IF(AG2732&gt;0,AD2732/AG2732,"")</f>
        <v/>
      </c>
      <c r="AI2732" s="27" t="n">
        <v>0</v>
      </c>
      <c r="AJ2732" s="27" t="n">
        <v>0</v>
      </c>
      <c r="AK2732" s="27" t="n">
        <v>0</v>
      </c>
      <c r="AL2732" s="22" t="str">
        <f aca="false">IF(OR(AJ2732&gt;0,AK2732&gt;0),"Sí","No")</f>
        <v>No</v>
      </c>
      <c r="AM2732" s="6"/>
      <c r="AN2732" s="6"/>
      <c r="AO2732" s="12" t="n">
        <f aca="false">IF(M2732&gt;0,K2732/M2732,"")</f>
        <v>1</v>
      </c>
      <c r="AP2732" s="22" t="str">
        <f aca="false">IF(M2732&gt;=Resumen!$B$5,"Alto","Bajo")</f>
        <v>Bajo</v>
      </c>
      <c r="AQ2732" s="22" t="str">
        <f aca="false">IF(AO2732&gt;=Resumen!$B$28,"Alto","Bajo")</f>
        <v>Alto</v>
      </c>
      <c r="AR2732" s="22" t="str">
        <f aca="false">AP2732&amp;" Potencial / "&amp;AQ2732&amp;" Share"</f>
        <v>Bajo Potencial / Alto Share</v>
      </c>
      <c r="AS2732" s="22" t="str">
        <f aca="false">IF(Q2732="Sí",IF(AO2732&gt;=Resumen!$B$29,"Alto","Bajo"),"")</f>
        <v/>
      </c>
      <c r="AT2732" s="22" t="str">
        <f aca="false">IF(AS2732&lt;&gt;"",AP2732&amp;" Potencial / "&amp;AS2732&amp;" Share","")</f>
        <v/>
      </c>
      <c r="AU2732" s="22" t="str">
        <f aca="false">IF(AH2732="","Sin dato",IF(AH2732-AO2732&gt;Resumen!$B$6,"Sobre-exhibido",IF(AO2732-AH2732&gt;Resumen!$B$6,"Sub-exhibido","En línea")))</f>
        <v>Sin dato</v>
      </c>
      <c r="AV2732" s="22" t="str">
        <f aca="false">IF(AT2732="","",IF(AT2732="Alto Potencial / Bajo Share",1,IF(AT2732="Alto Potencial / Alto Share",2,IF(AT2732="Bajo Potencial / Alto Share",3,4))))</f>
        <v/>
      </c>
      <c r="AW2732" s="22" t="str">
        <f aca="false">IF(Q2732="No","Sin competencia directa",IF(AV2732=1,"1 - Foco Conquista (Alto Pot / Bajo Share)",IF(AV2732=2,"2 - Foco Defensa (Alto Pot / Alto Share)",IF(AV2732=3,"3 - Monitoreo (Bajo Pot / Alto Share)","4 - Baja Prioridad (Bajo Pot / Bajo Share)"))))</f>
        <v>Sin competencia directa</v>
      </c>
      <c r="AX2732" s="12" t="str">
        <f aca="false">IF(OR(IFERROR(AND(W2732&lt;&gt;"",Y2732&lt;&gt;"",Y2732-W2732&gt;Resumen!$B$8),FALSE()),IFERROR(AND(X2732&lt;&gt;"",Y2732&lt;&gt;"",Y2732-X2732&gt;Resumen!$B$8),FALSE())),MAX(IF(IFERROR(AND(W2732&lt;&gt;"",Y2732&lt;&gt;"",Y2732-W2732&gt;Resumen!$B$8),FALSE()),Y2732-W2732,0),IF(IFERROR(AND(X2732&lt;&gt;"",Y2732&lt;&gt;"",Y2732-X2732&gt;Resumen!$B$8),FALSE()),Y2732-X2732,0)),"")</f>
        <v/>
      </c>
      <c r="AY2732" s="22" t="str">
        <f aca="false">IF(OR(IFERROR(AND(W2732&lt;&gt;"",Y2732&lt;&gt;"",Y2732-W2732&gt;Resumen!$B$8),FALSE()),IFERROR(AND(X2732&lt;&gt;"",Y2732&lt;&gt;"",Y2732-X2732&gt;Resumen!$B$8),FALSE())),TRIM("Lays tiene mayor markup que "&amp;IF(IFERROR(AND(W2732&lt;&gt;"",Y2732&lt;&gt;"",Y2732-W2732&gt;Resumen!$B$8),FALSE()),"Quento ","")&amp;IF(IFERROR(AND(X2732&lt;&gt;"",Y2732&lt;&gt;"",Y2732-X2732&gt;Resumen!$B$8),FALSE()),"Julicroc ","")&amp;"en este PDV"),"")</f>
        <v/>
      </c>
      <c r="AZ2732" s="22" t="str">
        <f aca="false">IF(COUNTIF('Plan Pehuamar - Lista'!$A$2:$A$167,A2732)&gt;0,"Sí","No")</f>
        <v>No</v>
      </c>
      <c r="BA2732" s="22" t="str">
        <f aca="false">IF(COUNTIF('Plan Combo 9+1'!$A$2:$A$226,A2732)&gt;0,"Sí","No")</f>
        <v>No</v>
      </c>
      <c r="BB2732" s="22" t="str">
        <f aca="false">IF(AH2732="","No",IF(BA2732="Sí",IF((AO2732-AH2732)&gt;Resumen!$B$6,"Sí","No"),IF((AO2732-AH2732)&gt;=Resumen!$B$132,"Sí","No")))</f>
        <v>No</v>
      </c>
      <c r="BC2732" s="22" t="str">
        <f aca="false">IF(AND(N2732="Sí",AL2732="Sí",AI2732=0),"Sí","No")</f>
        <v>No</v>
      </c>
      <c r="BD2732" s="22" t="str">
        <f aca="false">IF(COUNTIF('Plan 9+1 (con Pehuamar)'!$A$2:$A$227,A2732)&gt;0,"Sí","No")</f>
        <v>No</v>
      </c>
    </row>
    <row r="2733" customFormat="false" ht="15" hidden="false" customHeight="true" outlineLevel="0" collapsed="false">
      <c r="A2733" s="6" t="n">
        <v>206169</v>
      </c>
      <c r="B2733" s="6" t="n">
        <v>17</v>
      </c>
      <c r="C2733" s="6" t="n">
        <v>1702</v>
      </c>
      <c r="D2733" s="6" t="s">
        <v>254</v>
      </c>
      <c r="E2733" s="6" t="s">
        <v>2879</v>
      </c>
      <c r="F2733" s="6" t="s">
        <v>201</v>
      </c>
      <c r="G2733" s="6" t="s">
        <v>130</v>
      </c>
      <c r="H2733" s="6" t="s">
        <v>1715</v>
      </c>
      <c r="I2733" s="27" t="n">
        <v>10</v>
      </c>
      <c r="J2733" s="27" t="n">
        <v>10</v>
      </c>
      <c r="K2733" s="27" t="n">
        <v>6</v>
      </c>
      <c r="L2733" s="28" t="n">
        <f aca="false">I2733+J2733</f>
        <v>20</v>
      </c>
      <c r="M2733" s="28" t="n">
        <f aca="false">L2733+K2733</f>
        <v>26</v>
      </c>
      <c r="N2733" s="22" t="str">
        <f aca="false">IF(I2733&gt;0,"Sí","No")</f>
        <v>Sí</v>
      </c>
      <c r="O2733" s="22" t="str">
        <f aca="false">IF(J2733&gt;0,"Sí","No")</f>
        <v>Sí</v>
      </c>
      <c r="P2733" s="22" t="str">
        <f aca="false">IF(K2733&gt;0,"Sí","No")</f>
        <v>Sí</v>
      </c>
      <c r="Q2733" s="22" t="str">
        <f aca="false">IF(OR(I2733&gt;0,J2733&gt;0),"Sí","No")</f>
        <v>Sí</v>
      </c>
      <c r="R2733" s="27" t="n">
        <v>1750</v>
      </c>
      <c r="S2733" s="27" t="n">
        <v>2500</v>
      </c>
      <c r="T2733" s="27" t="n">
        <v>1180</v>
      </c>
      <c r="U2733" s="27" t="n">
        <v>2000</v>
      </c>
      <c r="V2733" s="27" t="n">
        <v>3600</v>
      </c>
      <c r="W2733" s="12" t="n">
        <f aca="false">IF(AND(I2733&gt;0,R2733&gt;0),(S2733-R2733)/R2733,"")</f>
        <v>0.428571428571429</v>
      </c>
      <c r="X2733" s="12" t="n">
        <f aca="false">IF(AND(J2733&gt;0,T2733&gt;0),(U2733-T2733)/T2733,"")</f>
        <v>0.694915254237288</v>
      </c>
      <c r="Y2733" s="12" t="n">
        <f aca="false">IF(AND(K2733&gt;0,V2733&gt;0),(V2733-Resumen!$B$7)/Resumen!$B$7,"")</f>
        <v>0.44</v>
      </c>
      <c r="Z2733" s="28" t="n">
        <f aca="false">IF(AND(K2733&gt;0,I2733&gt;0,V2733&gt;0,S2733&gt;0),V2733-S2733,"")</f>
        <v>1100</v>
      </c>
      <c r="AA2733" s="12" t="n">
        <f aca="false">IF(Z2733&lt;&gt;"",Z2733/S2733,"")</f>
        <v>0.44</v>
      </c>
      <c r="AB2733" s="28" t="n">
        <f aca="false">IF(AND(K2733&gt;0,J2733&gt;0,V2733&gt;0,U2733&gt;0),V2733-U2733,"")</f>
        <v>1600</v>
      </c>
      <c r="AC2733" s="12" t="n">
        <f aca="false">IF(AB2733&lt;&gt;"",AB2733/U2733,"")</f>
        <v>0.8</v>
      </c>
      <c r="AD2733" s="27" t="n">
        <v>3</v>
      </c>
      <c r="AE2733" s="27" t="n">
        <v>2</v>
      </c>
      <c r="AF2733" s="27" t="n">
        <v>4</v>
      </c>
      <c r="AG2733" s="28" t="n">
        <f aca="false">AD2733+AE2733+AF2733</f>
        <v>9</v>
      </c>
      <c r="AH2733" s="12" t="n">
        <f aca="false">IF(AG2733&gt;0,AD2733/AG2733,"")</f>
        <v>0.333333333333333</v>
      </c>
      <c r="AI2733" s="27" t="n">
        <v>1</v>
      </c>
      <c r="AJ2733" s="27" t="n">
        <v>0</v>
      </c>
      <c r="AK2733" s="27" t="n">
        <v>0</v>
      </c>
      <c r="AL2733" s="22" t="str">
        <f aca="false">IF(OR(AJ2733&gt;0,AK2733&gt;0),"Sí","No")</f>
        <v>No</v>
      </c>
      <c r="AM2733" s="6" t="s">
        <v>198</v>
      </c>
      <c r="AN2733" s="6" t="s">
        <v>198</v>
      </c>
      <c r="AO2733" s="12" t="n">
        <f aca="false">IF(M2733&gt;0,K2733/M2733,"")</f>
        <v>0.230769230769231</v>
      </c>
      <c r="AP2733" s="22" t="str">
        <f aca="false">IF(M2733&gt;=Resumen!$B$5,"Alto","Bajo")</f>
        <v>Bajo</v>
      </c>
      <c r="AQ2733" s="22" t="str">
        <f aca="false">IF(AO2733&gt;=Resumen!$B$28,"Alto","Bajo")</f>
        <v>Bajo</v>
      </c>
      <c r="AR2733" s="22" t="str">
        <f aca="false">AP2733&amp;" Potencial / "&amp;AQ2733&amp;" Share"</f>
        <v>Bajo Potencial / Bajo Share</v>
      </c>
      <c r="AS2733" s="22" t="str">
        <f aca="false">IF(Q2733="Sí",IF(AO2733&gt;=Resumen!$B$29,"Alto","Bajo"),"")</f>
        <v>Bajo</v>
      </c>
      <c r="AT2733" s="22" t="str">
        <f aca="false">IF(AS2733&lt;&gt;"",AP2733&amp;" Potencial / "&amp;AS2733&amp;" Share","")</f>
        <v>Bajo Potencial / Bajo Share</v>
      </c>
      <c r="AU2733" s="22" t="str">
        <f aca="false">IF(AH2733="","Sin dato",IF(AH2733-AO2733&gt;Resumen!$B$6,"Sobre-exhibido",IF(AO2733-AH2733&gt;Resumen!$B$6,"Sub-exhibido","En línea")))</f>
        <v>Sobre-exhibido</v>
      </c>
      <c r="AV2733" s="22" t="n">
        <f aca="false">IF(AT2733="","",IF(AT2733="Alto Potencial / Bajo Share",1,IF(AT2733="Alto Potencial / Alto Share",2,IF(AT2733="Bajo Potencial / Alto Share",3,4))))</f>
        <v>4</v>
      </c>
      <c r="AW2733" s="22" t="str">
        <f aca="false">IF(Q2733="No","Sin competencia directa",IF(AV2733=1,"1 - Foco Conquista (Alto Pot / Bajo Share)",IF(AV2733=2,"2 - Foco Defensa (Alto Pot / Alto Share)",IF(AV2733=3,"3 - Monitoreo (Bajo Pot / Alto Share)","4 - Baja Prioridad (Bajo Pot / Bajo Share)"))))</f>
        <v>4 - Baja Prioridad (Bajo Pot / Bajo Share)</v>
      </c>
      <c r="AX2733" s="12" t="str">
        <f aca="false">IF(OR(IFERROR(AND(W2733&lt;&gt;"",Y2733&lt;&gt;"",Y2733-W2733&gt;Resumen!$B$8),FALSE()),IFERROR(AND(X2733&lt;&gt;"",Y2733&lt;&gt;"",Y2733-X2733&gt;Resumen!$B$8),FALSE())),MAX(IF(IFERROR(AND(W2733&lt;&gt;"",Y2733&lt;&gt;"",Y2733-W2733&gt;Resumen!$B$8),FALSE()),Y2733-W2733,0),IF(IFERROR(AND(X2733&lt;&gt;"",Y2733&lt;&gt;"",Y2733-X2733&gt;Resumen!$B$8),FALSE()),Y2733-X2733,0)),"")</f>
        <v/>
      </c>
      <c r="AY2733" s="22" t="str">
        <f aca="false">IF(OR(IFERROR(AND(W2733&lt;&gt;"",Y2733&lt;&gt;"",Y2733-W2733&gt;Resumen!$B$8),FALSE()),IFERROR(AND(X2733&lt;&gt;"",Y2733&lt;&gt;"",Y2733-X2733&gt;Resumen!$B$8),FALSE())),TRIM("Lays tiene mayor markup que "&amp;IF(IFERROR(AND(W2733&lt;&gt;"",Y2733&lt;&gt;"",Y2733-W2733&gt;Resumen!$B$8),FALSE()),"Quento ","")&amp;IF(IFERROR(AND(X2733&lt;&gt;"",Y2733&lt;&gt;"",Y2733-X2733&gt;Resumen!$B$8),FALSE()),"Julicroc ","")&amp;"en este PDV"),"")</f>
        <v/>
      </c>
      <c r="AZ2733" s="22" t="str">
        <f aca="false">IF(COUNTIF('Plan Pehuamar - Lista'!$A$2:$A$167,A2733)&gt;0,"Sí","No")</f>
        <v>No</v>
      </c>
      <c r="BA2733" s="22" t="str">
        <f aca="false">IF(COUNTIF('Plan Combo 9+1'!$A$2:$A$226,A2733)&gt;0,"Sí","No")</f>
        <v>No</v>
      </c>
      <c r="BB2733" s="22" t="str">
        <f aca="false">IF(AH2733="","No",IF(BA2733="Sí",IF((AO2733-AH2733)&gt;Resumen!$B$6,"Sí","No"),IF((AO2733-AH2733)&gt;=Resumen!$B$132,"Sí","No")))</f>
        <v>No</v>
      </c>
      <c r="BC2733" s="22" t="str">
        <f aca="false">IF(AND(N2733="Sí",AL2733="Sí",AI2733=0),"Sí","No")</f>
        <v>No</v>
      </c>
      <c r="BD2733" s="22" t="str">
        <f aca="false">IF(COUNTIF('Plan 9+1 (con Pehuamar)'!$A$2:$A$227,A2733)&gt;0,"Sí","No")</f>
        <v>No</v>
      </c>
    </row>
    <row r="2734" customFormat="false" ht="15" hidden="false" customHeight="true" outlineLevel="0" collapsed="false">
      <c r="A2734" s="6" t="n">
        <v>206170</v>
      </c>
      <c r="B2734" s="6" t="n">
        <v>17</v>
      </c>
      <c r="C2734" s="6" t="n">
        <v>1702</v>
      </c>
      <c r="D2734" s="6" t="s">
        <v>254</v>
      </c>
      <c r="E2734" s="6" t="s">
        <v>2880</v>
      </c>
      <c r="F2734" s="6" t="s">
        <v>196</v>
      </c>
      <c r="G2734" s="6" t="s">
        <v>130</v>
      </c>
      <c r="H2734" s="6" t="s">
        <v>1715</v>
      </c>
      <c r="I2734" s="27" t="n">
        <v>10</v>
      </c>
      <c r="J2734" s="27" t="n">
        <v>0</v>
      </c>
      <c r="K2734" s="27" t="n">
        <v>20</v>
      </c>
      <c r="L2734" s="28" t="n">
        <f aca="false">I2734+J2734</f>
        <v>10</v>
      </c>
      <c r="M2734" s="28" t="n">
        <f aca="false">L2734+K2734</f>
        <v>30</v>
      </c>
      <c r="N2734" s="22" t="str">
        <f aca="false">IF(I2734&gt;0,"Sí","No")</f>
        <v>Sí</v>
      </c>
      <c r="O2734" s="22" t="str">
        <f aca="false">IF(J2734&gt;0,"Sí","No")</f>
        <v>No</v>
      </c>
      <c r="P2734" s="22" t="str">
        <f aca="false">IF(K2734&gt;0,"Sí","No")</f>
        <v>Sí</v>
      </c>
      <c r="Q2734" s="22" t="str">
        <f aca="false">IF(OR(I2734&gt;0,J2734&gt;0),"Sí","No")</f>
        <v>Sí</v>
      </c>
      <c r="R2734" s="27" t="n">
        <v>1750</v>
      </c>
      <c r="S2734" s="27" t="n">
        <v>2500</v>
      </c>
      <c r="T2734" s="27"/>
      <c r="U2734" s="27"/>
      <c r="V2734" s="27" t="n">
        <v>3800</v>
      </c>
      <c r="W2734" s="12" t="n">
        <f aca="false">IF(AND(I2734&gt;0,R2734&gt;0),(S2734-R2734)/R2734,"")</f>
        <v>0.428571428571429</v>
      </c>
      <c r="X2734" s="12" t="str">
        <f aca="false">IF(AND(J2734&gt;0,T2734&gt;0),(U2734-T2734)/T2734,"")</f>
        <v/>
      </c>
      <c r="Y2734" s="12" t="n">
        <f aca="false">IF(AND(K2734&gt;0,V2734&gt;0),(V2734-Resumen!$B$7)/Resumen!$B$7,"")</f>
        <v>0.52</v>
      </c>
      <c r="Z2734" s="28" t="n">
        <f aca="false">IF(AND(K2734&gt;0,I2734&gt;0,V2734&gt;0,S2734&gt;0),V2734-S2734,"")</f>
        <v>1300</v>
      </c>
      <c r="AA2734" s="12" t="n">
        <f aca="false">IF(Z2734&lt;&gt;"",Z2734/S2734,"")</f>
        <v>0.52</v>
      </c>
      <c r="AB2734" s="28" t="str">
        <f aca="false">IF(AND(K2734&gt;0,J2734&gt;0,V2734&gt;0,U2734&gt;0),V2734-U2734,"")</f>
        <v/>
      </c>
      <c r="AC2734" s="12" t="str">
        <f aca="false">IF(AB2734&lt;&gt;"",AB2734/U2734,"")</f>
        <v/>
      </c>
      <c r="AD2734" s="27" t="n">
        <v>9</v>
      </c>
      <c r="AE2734" s="27" t="n">
        <v>2</v>
      </c>
      <c r="AF2734" s="27" t="n">
        <v>15</v>
      </c>
      <c r="AG2734" s="28" t="n">
        <f aca="false">AD2734+AE2734+AF2734</f>
        <v>26</v>
      </c>
      <c r="AH2734" s="12" t="n">
        <f aca="false">IF(AG2734&gt;0,AD2734/AG2734,"")</f>
        <v>0.346153846153846</v>
      </c>
      <c r="AI2734" s="27" t="n">
        <v>1</v>
      </c>
      <c r="AJ2734" s="27" t="n">
        <v>0</v>
      </c>
      <c r="AK2734" s="27" t="n">
        <v>1</v>
      </c>
      <c r="AL2734" s="22" t="str">
        <f aca="false">IF(OR(AJ2734&gt;0,AK2734&gt;0),"Sí","No")</f>
        <v>Sí</v>
      </c>
      <c r="AM2734" s="6" t="s">
        <v>198</v>
      </c>
      <c r="AN2734" s="6"/>
      <c r="AO2734" s="12" t="n">
        <f aca="false">IF(M2734&gt;0,K2734/M2734,"")</f>
        <v>0.666666666666667</v>
      </c>
      <c r="AP2734" s="22" t="str">
        <f aca="false">IF(M2734&gt;=Resumen!$B$5,"Alto","Bajo")</f>
        <v>Bajo</v>
      </c>
      <c r="AQ2734" s="22" t="str">
        <f aca="false">IF(AO2734&gt;=Resumen!$B$28,"Alto","Bajo")</f>
        <v>Alto</v>
      </c>
      <c r="AR2734" s="22" t="str">
        <f aca="false">AP2734&amp;" Potencial / "&amp;AQ2734&amp;" Share"</f>
        <v>Bajo Potencial / Alto Share</v>
      </c>
      <c r="AS2734" s="22" t="str">
        <f aca="false">IF(Q2734="Sí",IF(AO2734&gt;=Resumen!$B$29,"Alto","Bajo"),"")</f>
        <v>Alto</v>
      </c>
      <c r="AT2734" s="22" t="str">
        <f aca="false">IF(AS2734&lt;&gt;"",AP2734&amp;" Potencial / "&amp;AS2734&amp;" Share","")</f>
        <v>Bajo Potencial / Alto Share</v>
      </c>
      <c r="AU2734" s="22" t="str">
        <f aca="false">IF(AH2734="","Sin dato",IF(AH2734-AO2734&gt;Resumen!$B$6,"Sobre-exhibido",IF(AO2734-AH2734&gt;Resumen!$B$6,"Sub-exhibido","En línea")))</f>
        <v>Sub-exhibido</v>
      </c>
      <c r="AV2734" s="22" t="n">
        <f aca="false">IF(AT2734="","",IF(AT2734="Alto Potencial / Bajo Share",1,IF(AT2734="Alto Potencial / Alto Share",2,IF(AT2734="Bajo Potencial / Alto Share",3,4))))</f>
        <v>3</v>
      </c>
      <c r="AW2734" s="22" t="str">
        <f aca="false">IF(Q2734="No","Sin competencia directa",IF(AV2734=1,"1 - Foco Conquista (Alto Pot / Bajo Share)",IF(AV2734=2,"2 - Foco Defensa (Alto Pot / Alto Share)",IF(AV2734=3,"3 - Monitoreo (Bajo Pot / Alto Share)","4 - Baja Prioridad (Bajo Pot / Bajo Share)"))))</f>
        <v>3 - Monitoreo (Bajo Pot / Alto Share)</v>
      </c>
      <c r="AX2734" s="12" t="n">
        <f aca="false">IF(OR(IFERROR(AND(W2734&lt;&gt;"",Y2734&lt;&gt;"",Y2734-W2734&gt;Resumen!$B$8),FALSE()),IFERROR(AND(X2734&lt;&gt;"",Y2734&lt;&gt;"",Y2734-X2734&gt;Resumen!$B$8),FALSE())),MAX(IF(IFERROR(AND(W2734&lt;&gt;"",Y2734&lt;&gt;"",Y2734-W2734&gt;Resumen!$B$8),FALSE()),Y2734-W2734,0),IF(IFERROR(AND(X2734&lt;&gt;"",Y2734&lt;&gt;"",Y2734-X2734&gt;Resumen!$B$8),FALSE()),Y2734-X2734,0)),"")</f>
        <v>0.0914285714285715</v>
      </c>
      <c r="AY2734" s="22" t="str">
        <f aca="false">IF(OR(IFERROR(AND(W2734&lt;&gt;"",Y2734&lt;&gt;"",Y2734-W2734&gt;Resumen!$B$8),FALSE()),IFERROR(AND(X2734&lt;&gt;"",Y2734&lt;&gt;"",Y2734-X2734&gt;Resumen!$B$8),FALSE())),TRIM("Lays tiene mayor markup que "&amp;IF(IFERROR(AND(W2734&lt;&gt;"",Y2734&lt;&gt;"",Y2734-W2734&gt;Resumen!$B$8),FALSE()),"Quento ","")&amp;IF(IFERROR(AND(X2734&lt;&gt;"",Y2734&lt;&gt;"",Y2734-X2734&gt;Resumen!$B$8),FALSE()),"Julicroc ","")&amp;"en este PDV"),"")</f>
        <v>Lays tiene mayor markup que Quento en este PDV</v>
      </c>
      <c r="AZ2734" s="22" t="str">
        <f aca="false">IF(COUNTIF('Plan Pehuamar - Lista'!$A$2:$A$167,A2734)&gt;0,"Sí","No")</f>
        <v>No</v>
      </c>
      <c r="BA2734" s="22" t="str">
        <f aca="false">IF(COUNTIF('Plan Combo 9+1'!$A$2:$A$226,A2734)&gt;0,"Sí","No")</f>
        <v>No</v>
      </c>
      <c r="BB2734" s="22" t="str">
        <f aca="false">IF(AH2734="","No",IF(BA2734="Sí",IF((AO2734-AH2734)&gt;Resumen!$B$6,"Sí","No"),IF((AO2734-AH2734)&gt;=Resumen!$B$132,"Sí","No")))</f>
        <v>Sí</v>
      </c>
      <c r="BC2734" s="22" t="str">
        <f aca="false">IF(AND(N2734="Sí",AL2734="Sí",AI2734=0),"Sí","No")</f>
        <v>No</v>
      </c>
      <c r="BD2734" s="22" t="str">
        <f aca="false">IF(COUNTIF('Plan 9+1 (con Pehuamar)'!$A$2:$A$227,A2734)&gt;0,"Sí","No")</f>
        <v>No</v>
      </c>
    </row>
    <row r="2735" customFormat="false" ht="15" hidden="false" customHeight="true" outlineLevel="0" collapsed="false">
      <c r="A2735" s="6" t="n">
        <v>206172</v>
      </c>
      <c r="B2735" s="6" t="n">
        <v>17</v>
      </c>
      <c r="C2735" s="6" t="n">
        <v>1702</v>
      </c>
      <c r="D2735" s="6" t="s">
        <v>254</v>
      </c>
      <c r="E2735" s="6" t="s">
        <v>2881</v>
      </c>
      <c r="F2735" s="6" t="s">
        <v>201</v>
      </c>
      <c r="G2735" s="6" t="s">
        <v>130</v>
      </c>
      <c r="H2735" s="6" t="s">
        <v>1715</v>
      </c>
      <c r="I2735" s="27" t="n">
        <v>10</v>
      </c>
      <c r="J2735" s="27" t="n">
        <v>6</v>
      </c>
      <c r="K2735" s="27" t="n">
        <v>5</v>
      </c>
      <c r="L2735" s="28" t="n">
        <f aca="false">I2735+J2735</f>
        <v>16</v>
      </c>
      <c r="M2735" s="28" t="n">
        <f aca="false">L2735+K2735</f>
        <v>21</v>
      </c>
      <c r="N2735" s="22" t="str">
        <f aca="false">IF(I2735&gt;0,"Sí","No")</f>
        <v>Sí</v>
      </c>
      <c r="O2735" s="22" t="str">
        <f aca="false">IF(J2735&gt;0,"Sí","No")</f>
        <v>Sí</v>
      </c>
      <c r="P2735" s="22" t="str">
        <f aca="false">IF(K2735&gt;0,"Sí","No")</f>
        <v>Sí</v>
      </c>
      <c r="Q2735" s="22" t="str">
        <f aca="false">IF(OR(I2735&gt;0,J2735&gt;0),"Sí","No")</f>
        <v>Sí</v>
      </c>
      <c r="R2735" s="27" t="n">
        <v>1750</v>
      </c>
      <c r="S2735" s="27" t="n">
        <v>2500</v>
      </c>
      <c r="T2735" s="27" t="n">
        <v>1150</v>
      </c>
      <c r="U2735" s="27" t="n">
        <v>1800</v>
      </c>
      <c r="V2735" s="27" t="n">
        <v>3700</v>
      </c>
      <c r="W2735" s="12" t="n">
        <f aca="false">IF(AND(I2735&gt;0,R2735&gt;0),(S2735-R2735)/R2735,"")</f>
        <v>0.428571428571429</v>
      </c>
      <c r="X2735" s="12" t="n">
        <f aca="false">IF(AND(J2735&gt;0,T2735&gt;0),(U2735-T2735)/T2735,"")</f>
        <v>0.565217391304348</v>
      </c>
      <c r="Y2735" s="12" t="n">
        <f aca="false">IF(AND(K2735&gt;0,V2735&gt;0),(V2735-Resumen!$B$7)/Resumen!$B$7,"")</f>
        <v>0.48</v>
      </c>
      <c r="Z2735" s="28" t="n">
        <f aca="false">IF(AND(K2735&gt;0,I2735&gt;0,V2735&gt;0,S2735&gt;0),V2735-S2735,"")</f>
        <v>1200</v>
      </c>
      <c r="AA2735" s="12" t="n">
        <f aca="false">IF(Z2735&lt;&gt;"",Z2735/S2735,"")</f>
        <v>0.48</v>
      </c>
      <c r="AB2735" s="28" t="n">
        <f aca="false">IF(AND(K2735&gt;0,J2735&gt;0,V2735&gt;0,U2735&gt;0),V2735-U2735,"")</f>
        <v>1900</v>
      </c>
      <c r="AC2735" s="12" t="n">
        <f aca="false">IF(AB2735&lt;&gt;"",AB2735/U2735,"")</f>
        <v>1.05555555555556</v>
      </c>
      <c r="AD2735" s="27" t="n">
        <v>2</v>
      </c>
      <c r="AE2735" s="27" t="n">
        <v>5</v>
      </c>
      <c r="AF2735" s="27" t="n">
        <v>4</v>
      </c>
      <c r="AG2735" s="28" t="n">
        <f aca="false">AD2735+AE2735+AF2735</f>
        <v>11</v>
      </c>
      <c r="AH2735" s="12" t="n">
        <f aca="false">IF(AG2735&gt;0,AD2735/AG2735,"")</f>
        <v>0.181818181818182</v>
      </c>
      <c r="AI2735" s="27" t="n">
        <v>1</v>
      </c>
      <c r="AJ2735" s="27" t="n">
        <v>0</v>
      </c>
      <c r="AK2735" s="27" t="n">
        <v>1</v>
      </c>
      <c r="AL2735" s="22" t="str">
        <f aca="false">IF(OR(AJ2735&gt;0,AK2735&gt;0),"Sí","No")</f>
        <v>Sí</v>
      </c>
      <c r="AM2735" s="6" t="s">
        <v>198</v>
      </c>
      <c r="AN2735" s="6" t="s">
        <v>198</v>
      </c>
      <c r="AO2735" s="12" t="n">
        <f aca="false">IF(M2735&gt;0,K2735/M2735,"")</f>
        <v>0.238095238095238</v>
      </c>
      <c r="AP2735" s="22" t="str">
        <f aca="false">IF(M2735&gt;=Resumen!$B$5,"Alto","Bajo")</f>
        <v>Bajo</v>
      </c>
      <c r="AQ2735" s="22" t="str">
        <f aca="false">IF(AO2735&gt;=Resumen!$B$28,"Alto","Bajo")</f>
        <v>Bajo</v>
      </c>
      <c r="AR2735" s="22" t="str">
        <f aca="false">AP2735&amp;" Potencial / "&amp;AQ2735&amp;" Share"</f>
        <v>Bajo Potencial / Bajo Share</v>
      </c>
      <c r="AS2735" s="22" t="str">
        <f aca="false">IF(Q2735="Sí",IF(AO2735&gt;=Resumen!$B$29,"Alto","Bajo"),"")</f>
        <v>Bajo</v>
      </c>
      <c r="AT2735" s="22" t="str">
        <f aca="false">IF(AS2735&lt;&gt;"",AP2735&amp;" Potencial / "&amp;AS2735&amp;" Share","")</f>
        <v>Bajo Potencial / Bajo Share</v>
      </c>
      <c r="AU2735" s="22" t="str">
        <f aca="false">IF(AH2735="","Sin dato",IF(AH2735-AO2735&gt;Resumen!$B$6,"Sobre-exhibido",IF(AO2735-AH2735&gt;Resumen!$B$6,"Sub-exhibido","En línea")))</f>
        <v>Sub-exhibido</v>
      </c>
      <c r="AV2735" s="22" t="n">
        <f aca="false">IF(AT2735="","",IF(AT2735="Alto Potencial / Bajo Share",1,IF(AT2735="Alto Potencial / Alto Share",2,IF(AT2735="Bajo Potencial / Alto Share",3,4))))</f>
        <v>4</v>
      </c>
      <c r="AW2735" s="22" t="str">
        <f aca="false">IF(Q2735="No","Sin competencia directa",IF(AV2735=1,"1 - Foco Conquista (Alto Pot / Bajo Share)",IF(AV2735=2,"2 - Foco Defensa (Alto Pot / Alto Share)",IF(AV2735=3,"3 - Monitoreo (Bajo Pot / Alto Share)","4 - Baja Prioridad (Bajo Pot / Bajo Share)"))))</f>
        <v>4 - Baja Prioridad (Bajo Pot / Bajo Share)</v>
      </c>
      <c r="AX2735" s="12" t="n">
        <f aca="false">IF(OR(IFERROR(AND(W2735&lt;&gt;"",Y2735&lt;&gt;"",Y2735-W2735&gt;Resumen!$B$8),FALSE()),IFERROR(AND(X2735&lt;&gt;"",Y2735&lt;&gt;"",Y2735-X2735&gt;Resumen!$B$8),FALSE())),MAX(IF(IFERROR(AND(W2735&lt;&gt;"",Y2735&lt;&gt;"",Y2735-W2735&gt;Resumen!$B$8),FALSE()),Y2735-W2735,0),IF(IFERROR(AND(X2735&lt;&gt;"",Y2735&lt;&gt;"",Y2735-X2735&gt;Resumen!$B$8),FALSE()),Y2735-X2735,0)),"")</f>
        <v>0.0514285714285714</v>
      </c>
      <c r="AY2735" s="22" t="str">
        <f aca="false">IF(OR(IFERROR(AND(W2735&lt;&gt;"",Y2735&lt;&gt;"",Y2735-W2735&gt;Resumen!$B$8),FALSE()),IFERROR(AND(X2735&lt;&gt;"",Y2735&lt;&gt;"",Y2735-X2735&gt;Resumen!$B$8),FALSE())),TRIM("Lays tiene mayor markup que "&amp;IF(IFERROR(AND(W2735&lt;&gt;"",Y2735&lt;&gt;"",Y2735-W2735&gt;Resumen!$B$8),FALSE()),"Quento ","")&amp;IF(IFERROR(AND(X2735&lt;&gt;"",Y2735&lt;&gt;"",Y2735-X2735&gt;Resumen!$B$8),FALSE()),"Julicroc ","")&amp;"en este PDV"),"")</f>
        <v>Lays tiene mayor markup que Quento en este PDV</v>
      </c>
      <c r="AZ2735" s="22" t="str">
        <f aca="false">IF(COUNTIF('Plan Pehuamar - Lista'!$A$2:$A$167,A2735)&gt;0,"Sí","No")</f>
        <v>No</v>
      </c>
      <c r="BA2735" s="22" t="str">
        <f aca="false">IF(COUNTIF('Plan Combo 9+1'!$A$2:$A$226,A2735)&gt;0,"Sí","No")</f>
        <v>No</v>
      </c>
      <c r="BB2735" s="22" t="str">
        <f aca="false">IF(AH2735="","No",IF(BA2735="Sí",IF((AO2735-AH2735)&gt;Resumen!$B$6,"Sí","No"),IF((AO2735-AH2735)&gt;=Resumen!$B$132,"Sí","No")))</f>
        <v>No</v>
      </c>
      <c r="BC2735" s="22" t="str">
        <f aca="false">IF(AND(N2735="Sí",AL2735="Sí",AI2735=0),"Sí","No")</f>
        <v>No</v>
      </c>
      <c r="BD2735" s="22" t="str">
        <f aca="false">IF(COUNTIF('Plan 9+1 (con Pehuamar)'!$A$2:$A$227,A2735)&gt;0,"Sí","No")</f>
        <v>No</v>
      </c>
    </row>
    <row r="2736" customFormat="false" ht="15" hidden="false" customHeight="true" outlineLevel="0" collapsed="false">
      <c r="A2736" s="6" t="n">
        <v>206174</v>
      </c>
      <c r="B2736" s="6" t="n">
        <v>17</v>
      </c>
      <c r="C2736" s="6" t="n">
        <v>1702</v>
      </c>
      <c r="D2736" s="6" t="s">
        <v>254</v>
      </c>
      <c r="E2736" s="6" t="s">
        <v>2882</v>
      </c>
      <c r="F2736" s="6" t="s">
        <v>201</v>
      </c>
      <c r="G2736" s="6" t="s">
        <v>130</v>
      </c>
      <c r="H2736" s="6" t="s">
        <v>1715</v>
      </c>
      <c r="I2736" s="27" t="n">
        <v>10</v>
      </c>
      <c r="J2736" s="27" t="n">
        <v>12</v>
      </c>
      <c r="K2736" s="27" t="n">
        <v>6</v>
      </c>
      <c r="L2736" s="28" t="n">
        <f aca="false">I2736+J2736</f>
        <v>22</v>
      </c>
      <c r="M2736" s="28" t="n">
        <f aca="false">L2736+K2736</f>
        <v>28</v>
      </c>
      <c r="N2736" s="22" t="str">
        <f aca="false">IF(I2736&gt;0,"Sí","No")</f>
        <v>Sí</v>
      </c>
      <c r="O2736" s="22" t="str">
        <f aca="false">IF(J2736&gt;0,"Sí","No")</f>
        <v>Sí</v>
      </c>
      <c r="P2736" s="22" t="str">
        <f aca="false">IF(K2736&gt;0,"Sí","No")</f>
        <v>Sí</v>
      </c>
      <c r="Q2736" s="22" t="str">
        <f aca="false">IF(OR(I2736&gt;0,J2736&gt;0),"Sí","No")</f>
        <v>Sí</v>
      </c>
      <c r="R2736" s="27" t="n">
        <v>1750</v>
      </c>
      <c r="S2736" s="27" t="n">
        <v>2500</v>
      </c>
      <c r="T2736" s="27" t="n">
        <v>1150</v>
      </c>
      <c r="U2736" s="27" t="n">
        <v>1900</v>
      </c>
      <c r="V2736" s="27" t="n">
        <v>3700</v>
      </c>
      <c r="W2736" s="12" t="n">
        <f aca="false">IF(AND(I2736&gt;0,R2736&gt;0),(S2736-R2736)/R2736,"")</f>
        <v>0.428571428571429</v>
      </c>
      <c r="X2736" s="12" t="n">
        <f aca="false">IF(AND(J2736&gt;0,T2736&gt;0),(U2736-T2736)/T2736,"")</f>
        <v>0.652173913043478</v>
      </c>
      <c r="Y2736" s="12" t="n">
        <f aca="false">IF(AND(K2736&gt;0,V2736&gt;0),(V2736-Resumen!$B$7)/Resumen!$B$7,"")</f>
        <v>0.48</v>
      </c>
      <c r="Z2736" s="28" t="n">
        <f aca="false">IF(AND(K2736&gt;0,I2736&gt;0,V2736&gt;0,S2736&gt;0),V2736-S2736,"")</f>
        <v>1200</v>
      </c>
      <c r="AA2736" s="12" t="n">
        <f aca="false">IF(Z2736&lt;&gt;"",Z2736/S2736,"")</f>
        <v>0.48</v>
      </c>
      <c r="AB2736" s="28" t="n">
        <f aca="false">IF(AND(K2736&gt;0,J2736&gt;0,V2736&gt;0,U2736&gt;0),V2736-U2736,"")</f>
        <v>1800</v>
      </c>
      <c r="AC2736" s="12" t="n">
        <f aca="false">IF(AB2736&lt;&gt;"",AB2736/U2736,"")</f>
        <v>0.947368421052632</v>
      </c>
      <c r="AD2736" s="27" t="n">
        <v>2</v>
      </c>
      <c r="AE2736" s="27" t="n">
        <v>7</v>
      </c>
      <c r="AF2736" s="27" t="n">
        <v>4</v>
      </c>
      <c r="AG2736" s="28" t="n">
        <f aca="false">AD2736+AE2736+AF2736</f>
        <v>13</v>
      </c>
      <c r="AH2736" s="12" t="n">
        <f aca="false">IF(AG2736&gt;0,AD2736/AG2736,"")</f>
        <v>0.153846153846154</v>
      </c>
      <c r="AI2736" s="27" t="n">
        <v>0</v>
      </c>
      <c r="AJ2736" s="27" t="n">
        <v>0</v>
      </c>
      <c r="AK2736" s="27" t="n">
        <v>0</v>
      </c>
      <c r="AL2736" s="22" t="str">
        <f aca="false">IF(OR(AJ2736&gt;0,AK2736&gt;0),"Sí","No")</f>
        <v>No</v>
      </c>
      <c r="AM2736" s="6" t="s">
        <v>198</v>
      </c>
      <c r="AN2736" s="6" t="s">
        <v>198</v>
      </c>
      <c r="AO2736" s="12" t="n">
        <f aca="false">IF(M2736&gt;0,K2736/M2736,"")</f>
        <v>0.214285714285714</v>
      </c>
      <c r="AP2736" s="22" t="str">
        <f aca="false">IF(M2736&gt;=Resumen!$B$5,"Alto","Bajo")</f>
        <v>Bajo</v>
      </c>
      <c r="AQ2736" s="22" t="str">
        <f aca="false">IF(AO2736&gt;=Resumen!$B$28,"Alto","Bajo")</f>
        <v>Bajo</v>
      </c>
      <c r="AR2736" s="22" t="str">
        <f aca="false">AP2736&amp;" Potencial / "&amp;AQ2736&amp;" Share"</f>
        <v>Bajo Potencial / Bajo Share</v>
      </c>
      <c r="AS2736" s="22" t="str">
        <f aca="false">IF(Q2736="Sí",IF(AO2736&gt;=Resumen!$B$29,"Alto","Bajo"),"")</f>
        <v>Bajo</v>
      </c>
      <c r="AT2736" s="22" t="str">
        <f aca="false">IF(AS2736&lt;&gt;"",AP2736&amp;" Potencial / "&amp;AS2736&amp;" Share","")</f>
        <v>Bajo Potencial / Bajo Share</v>
      </c>
      <c r="AU2736" s="22" t="str">
        <f aca="false">IF(AH2736="","Sin dato",IF(AH2736-AO2736&gt;Resumen!$B$6,"Sobre-exhibido",IF(AO2736-AH2736&gt;Resumen!$B$6,"Sub-exhibido","En línea")))</f>
        <v>Sub-exhibido</v>
      </c>
      <c r="AV2736" s="22" t="n">
        <f aca="false">IF(AT2736="","",IF(AT2736="Alto Potencial / Bajo Share",1,IF(AT2736="Alto Potencial / Alto Share",2,IF(AT2736="Bajo Potencial / Alto Share",3,4))))</f>
        <v>4</v>
      </c>
      <c r="AW2736" s="22" t="str">
        <f aca="false">IF(Q2736="No","Sin competencia directa",IF(AV2736=1,"1 - Foco Conquista (Alto Pot / Bajo Share)",IF(AV2736=2,"2 - Foco Defensa (Alto Pot / Alto Share)",IF(AV2736=3,"3 - Monitoreo (Bajo Pot / Alto Share)","4 - Baja Prioridad (Bajo Pot / Bajo Share)"))))</f>
        <v>4 - Baja Prioridad (Bajo Pot / Bajo Share)</v>
      </c>
      <c r="AX2736" s="12" t="n">
        <f aca="false">IF(OR(IFERROR(AND(W2736&lt;&gt;"",Y2736&lt;&gt;"",Y2736-W2736&gt;Resumen!$B$8),FALSE()),IFERROR(AND(X2736&lt;&gt;"",Y2736&lt;&gt;"",Y2736-X2736&gt;Resumen!$B$8),FALSE())),MAX(IF(IFERROR(AND(W2736&lt;&gt;"",Y2736&lt;&gt;"",Y2736-W2736&gt;Resumen!$B$8),FALSE()),Y2736-W2736,0),IF(IFERROR(AND(X2736&lt;&gt;"",Y2736&lt;&gt;"",Y2736-X2736&gt;Resumen!$B$8),FALSE()),Y2736-X2736,0)),"")</f>
        <v>0.0514285714285714</v>
      </c>
      <c r="AY2736" s="22" t="str">
        <f aca="false">IF(OR(IFERROR(AND(W2736&lt;&gt;"",Y2736&lt;&gt;"",Y2736-W2736&gt;Resumen!$B$8),FALSE()),IFERROR(AND(X2736&lt;&gt;"",Y2736&lt;&gt;"",Y2736-X2736&gt;Resumen!$B$8),FALSE())),TRIM("Lays tiene mayor markup que "&amp;IF(IFERROR(AND(W2736&lt;&gt;"",Y2736&lt;&gt;"",Y2736-W2736&gt;Resumen!$B$8),FALSE()),"Quento ","")&amp;IF(IFERROR(AND(X2736&lt;&gt;"",Y2736&lt;&gt;"",Y2736-X2736&gt;Resumen!$B$8),FALSE()),"Julicroc ","")&amp;"en este PDV"),"")</f>
        <v>Lays tiene mayor markup que Quento en este PDV</v>
      </c>
      <c r="AZ2736" s="22" t="str">
        <f aca="false">IF(COUNTIF('Plan Pehuamar - Lista'!$A$2:$A$167,A2736)&gt;0,"Sí","No")</f>
        <v>No</v>
      </c>
      <c r="BA2736" s="22" t="str">
        <f aca="false">IF(COUNTIF('Plan Combo 9+1'!$A$2:$A$226,A2736)&gt;0,"Sí","No")</f>
        <v>No</v>
      </c>
      <c r="BB2736" s="22" t="str">
        <f aca="false">IF(AH2736="","No",IF(BA2736="Sí",IF((AO2736-AH2736)&gt;Resumen!$B$6,"Sí","No"),IF((AO2736-AH2736)&gt;=Resumen!$B$132,"Sí","No")))</f>
        <v>No</v>
      </c>
      <c r="BC2736" s="22" t="str">
        <f aca="false">IF(AND(N2736="Sí",AL2736="Sí",AI2736=0),"Sí","No")</f>
        <v>No</v>
      </c>
      <c r="BD2736" s="22" t="str">
        <f aca="false">IF(COUNTIF('Plan 9+1 (con Pehuamar)'!$A$2:$A$227,A2736)&gt;0,"Sí","No")</f>
        <v>No</v>
      </c>
    </row>
    <row r="2737" customFormat="false" ht="15" hidden="false" customHeight="true" outlineLevel="0" collapsed="false">
      <c r="A2737" s="6" t="n">
        <v>206180</v>
      </c>
      <c r="B2737" s="6" t="n">
        <v>17</v>
      </c>
      <c r="C2737" s="6" t="n">
        <v>1702</v>
      </c>
      <c r="D2737" s="6" t="s">
        <v>254</v>
      </c>
      <c r="E2737" s="6" t="s">
        <v>2883</v>
      </c>
      <c r="F2737" s="6" t="s">
        <v>196</v>
      </c>
      <c r="G2737" s="6" t="s">
        <v>130</v>
      </c>
      <c r="H2737" s="6" t="s">
        <v>1715</v>
      </c>
      <c r="I2737" s="27" t="n">
        <v>10</v>
      </c>
      <c r="J2737" s="27" t="n">
        <v>8</v>
      </c>
      <c r="K2737" s="27" t="n">
        <v>4</v>
      </c>
      <c r="L2737" s="28" t="n">
        <f aca="false">I2737+J2737</f>
        <v>18</v>
      </c>
      <c r="M2737" s="28" t="n">
        <f aca="false">L2737+K2737</f>
        <v>22</v>
      </c>
      <c r="N2737" s="22" t="str">
        <f aca="false">IF(I2737&gt;0,"Sí","No")</f>
        <v>Sí</v>
      </c>
      <c r="O2737" s="22" t="str">
        <f aca="false">IF(J2737&gt;0,"Sí","No")</f>
        <v>Sí</v>
      </c>
      <c r="P2737" s="22" t="str">
        <f aca="false">IF(K2737&gt;0,"Sí","No")</f>
        <v>Sí</v>
      </c>
      <c r="Q2737" s="22" t="str">
        <f aca="false">IF(OR(I2737&gt;0,J2737&gt;0),"Sí","No")</f>
        <v>Sí</v>
      </c>
      <c r="R2737" s="27" t="n">
        <v>1750</v>
      </c>
      <c r="S2737" s="27" t="n">
        <v>2500</v>
      </c>
      <c r="T2737" s="27" t="n">
        <v>1180</v>
      </c>
      <c r="U2737" s="27" t="n">
        <v>1900</v>
      </c>
      <c r="V2737" s="27" t="n">
        <v>3700</v>
      </c>
      <c r="W2737" s="12" t="n">
        <f aca="false">IF(AND(I2737&gt;0,R2737&gt;0),(S2737-R2737)/R2737,"")</f>
        <v>0.428571428571429</v>
      </c>
      <c r="X2737" s="12" t="n">
        <f aca="false">IF(AND(J2737&gt;0,T2737&gt;0),(U2737-T2737)/T2737,"")</f>
        <v>0.610169491525424</v>
      </c>
      <c r="Y2737" s="12" t="n">
        <f aca="false">IF(AND(K2737&gt;0,V2737&gt;0),(V2737-Resumen!$B$7)/Resumen!$B$7,"")</f>
        <v>0.48</v>
      </c>
      <c r="Z2737" s="28" t="n">
        <f aca="false">IF(AND(K2737&gt;0,I2737&gt;0,V2737&gt;0,S2737&gt;0),V2737-S2737,"")</f>
        <v>1200</v>
      </c>
      <c r="AA2737" s="12" t="n">
        <f aca="false">IF(Z2737&lt;&gt;"",Z2737/S2737,"")</f>
        <v>0.48</v>
      </c>
      <c r="AB2737" s="28" t="n">
        <f aca="false">IF(AND(K2737&gt;0,J2737&gt;0,V2737&gt;0,U2737&gt;0),V2737-U2737,"")</f>
        <v>1800</v>
      </c>
      <c r="AC2737" s="12" t="n">
        <f aca="false">IF(AB2737&lt;&gt;"",AB2737/U2737,"")</f>
        <v>0.947368421052632</v>
      </c>
      <c r="AD2737" s="27" t="n">
        <v>2</v>
      </c>
      <c r="AE2737" s="27" t="n">
        <v>6</v>
      </c>
      <c r="AF2737" s="27" t="n">
        <v>3</v>
      </c>
      <c r="AG2737" s="28" t="n">
        <f aca="false">AD2737+AE2737+AF2737</f>
        <v>11</v>
      </c>
      <c r="AH2737" s="12" t="n">
        <f aca="false">IF(AG2737&gt;0,AD2737/AG2737,"")</f>
        <v>0.181818181818182</v>
      </c>
      <c r="AI2737" s="27" t="n">
        <v>0</v>
      </c>
      <c r="AJ2737" s="27" t="n">
        <v>0</v>
      </c>
      <c r="AK2737" s="27" t="n">
        <v>0</v>
      </c>
      <c r="AL2737" s="22" t="str">
        <f aca="false">IF(OR(AJ2737&gt;0,AK2737&gt;0),"Sí","No")</f>
        <v>No</v>
      </c>
      <c r="AM2737" s="6" t="s">
        <v>198</v>
      </c>
      <c r="AN2737" s="6" t="s">
        <v>198</v>
      </c>
      <c r="AO2737" s="12" t="n">
        <f aca="false">IF(M2737&gt;0,K2737/M2737,"")</f>
        <v>0.181818181818182</v>
      </c>
      <c r="AP2737" s="22" t="str">
        <f aca="false">IF(M2737&gt;=Resumen!$B$5,"Alto","Bajo")</f>
        <v>Bajo</v>
      </c>
      <c r="AQ2737" s="22" t="str">
        <f aca="false">IF(AO2737&gt;=Resumen!$B$28,"Alto","Bajo")</f>
        <v>Bajo</v>
      </c>
      <c r="AR2737" s="22" t="str">
        <f aca="false">AP2737&amp;" Potencial / "&amp;AQ2737&amp;" Share"</f>
        <v>Bajo Potencial / Bajo Share</v>
      </c>
      <c r="AS2737" s="22" t="str">
        <f aca="false">IF(Q2737="Sí",IF(AO2737&gt;=Resumen!$B$29,"Alto","Bajo"),"")</f>
        <v>Bajo</v>
      </c>
      <c r="AT2737" s="22" t="str">
        <f aca="false">IF(AS2737&lt;&gt;"",AP2737&amp;" Potencial / "&amp;AS2737&amp;" Share","")</f>
        <v>Bajo Potencial / Bajo Share</v>
      </c>
      <c r="AU2737" s="22" t="str">
        <f aca="false">IF(AH2737="","Sin dato",IF(AH2737-AO2737&gt;Resumen!$B$6,"Sobre-exhibido",IF(AO2737-AH2737&gt;Resumen!$B$6,"Sub-exhibido","En línea")))</f>
        <v>En línea</v>
      </c>
      <c r="AV2737" s="22" t="n">
        <f aca="false">IF(AT2737="","",IF(AT2737="Alto Potencial / Bajo Share",1,IF(AT2737="Alto Potencial / Alto Share",2,IF(AT2737="Bajo Potencial / Alto Share",3,4))))</f>
        <v>4</v>
      </c>
      <c r="AW2737" s="22" t="str">
        <f aca="false">IF(Q2737="No","Sin competencia directa",IF(AV2737=1,"1 - Foco Conquista (Alto Pot / Bajo Share)",IF(AV2737=2,"2 - Foco Defensa (Alto Pot / Alto Share)",IF(AV2737=3,"3 - Monitoreo (Bajo Pot / Alto Share)","4 - Baja Prioridad (Bajo Pot / Bajo Share)"))))</f>
        <v>4 - Baja Prioridad (Bajo Pot / Bajo Share)</v>
      </c>
      <c r="AX2737" s="12" t="n">
        <f aca="false">IF(OR(IFERROR(AND(W2737&lt;&gt;"",Y2737&lt;&gt;"",Y2737-W2737&gt;Resumen!$B$8),FALSE()),IFERROR(AND(X2737&lt;&gt;"",Y2737&lt;&gt;"",Y2737-X2737&gt;Resumen!$B$8),FALSE())),MAX(IF(IFERROR(AND(W2737&lt;&gt;"",Y2737&lt;&gt;"",Y2737-W2737&gt;Resumen!$B$8),FALSE()),Y2737-W2737,0),IF(IFERROR(AND(X2737&lt;&gt;"",Y2737&lt;&gt;"",Y2737-X2737&gt;Resumen!$B$8),FALSE()),Y2737-X2737,0)),"")</f>
        <v>0.0514285714285714</v>
      </c>
      <c r="AY2737" s="22" t="str">
        <f aca="false">IF(OR(IFERROR(AND(W2737&lt;&gt;"",Y2737&lt;&gt;"",Y2737-W2737&gt;Resumen!$B$8),FALSE()),IFERROR(AND(X2737&lt;&gt;"",Y2737&lt;&gt;"",Y2737-X2737&gt;Resumen!$B$8),FALSE())),TRIM("Lays tiene mayor markup que "&amp;IF(IFERROR(AND(W2737&lt;&gt;"",Y2737&lt;&gt;"",Y2737-W2737&gt;Resumen!$B$8),FALSE()),"Quento ","")&amp;IF(IFERROR(AND(X2737&lt;&gt;"",Y2737&lt;&gt;"",Y2737-X2737&gt;Resumen!$B$8),FALSE()),"Julicroc ","")&amp;"en este PDV"),"")</f>
        <v>Lays tiene mayor markup que Quento en este PDV</v>
      </c>
      <c r="AZ2737" s="22" t="str">
        <f aca="false">IF(COUNTIF('Plan Pehuamar - Lista'!$A$2:$A$167,A2737)&gt;0,"Sí","No")</f>
        <v>No</v>
      </c>
      <c r="BA2737" s="22" t="str">
        <f aca="false">IF(COUNTIF('Plan Combo 9+1'!$A$2:$A$226,A2737)&gt;0,"Sí","No")</f>
        <v>No</v>
      </c>
      <c r="BB2737" s="22" t="str">
        <f aca="false">IF(AH2737="","No",IF(BA2737="Sí",IF((AO2737-AH2737)&gt;Resumen!$B$6,"Sí","No"),IF((AO2737-AH2737)&gt;=Resumen!$B$132,"Sí","No")))</f>
        <v>No</v>
      </c>
      <c r="BC2737" s="22" t="str">
        <f aca="false">IF(AND(N2737="Sí",AL2737="Sí",AI2737=0),"Sí","No")</f>
        <v>No</v>
      </c>
      <c r="BD2737" s="22" t="str">
        <f aca="false">IF(COUNTIF('Plan 9+1 (con Pehuamar)'!$A$2:$A$227,A2737)&gt;0,"Sí","No")</f>
        <v>No</v>
      </c>
    </row>
    <row r="2738" customFormat="false" ht="15" hidden="false" customHeight="true" outlineLevel="0" collapsed="false">
      <c r="A2738" s="6" t="n">
        <v>206181</v>
      </c>
      <c r="B2738" s="6" t="n">
        <v>17</v>
      </c>
      <c r="C2738" s="6" t="n">
        <v>1702</v>
      </c>
      <c r="D2738" s="6" t="s">
        <v>254</v>
      </c>
      <c r="E2738" s="6" t="s">
        <v>2884</v>
      </c>
      <c r="F2738" s="6" t="s">
        <v>201</v>
      </c>
      <c r="G2738" s="6" t="s">
        <v>130</v>
      </c>
      <c r="H2738" s="6" t="s">
        <v>1715</v>
      </c>
      <c r="I2738" s="27" t="n">
        <v>10</v>
      </c>
      <c r="J2738" s="27" t="n">
        <v>4</v>
      </c>
      <c r="K2738" s="27" t="n">
        <v>6</v>
      </c>
      <c r="L2738" s="28" t="n">
        <f aca="false">I2738+J2738</f>
        <v>14</v>
      </c>
      <c r="M2738" s="28" t="n">
        <f aca="false">L2738+K2738</f>
        <v>20</v>
      </c>
      <c r="N2738" s="22" t="str">
        <f aca="false">IF(I2738&gt;0,"Sí","No")</f>
        <v>Sí</v>
      </c>
      <c r="O2738" s="22" t="str">
        <f aca="false">IF(J2738&gt;0,"Sí","No")</f>
        <v>Sí</v>
      </c>
      <c r="P2738" s="22" t="str">
        <f aca="false">IF(K2738&gt;0,"Sí","No")</f>
        <v>Sí</v>
      </c>
      <c r="Q2738" s="22" t="str">
        <f aca="false">IF(OR(I2738&gt;0,J2738&gt;0),"Sí","No")</f>
        <v>Sí</v>
      </c>
      <c r="R2738" s="27" t="n">
        <v>1750</v>
      </c>
      <c r="S2738" s="27" t="n">
        <v>2500</v>
      </c>
      <c r="T2738" s="27" t="n">
        <v>1170</v>
      </c>
      <c r="U2738" s="27" t="n">
        <v>2000</v>
      </c>
      <c r="V2738" s="27" t="n">
        <v>3800</v>
      </c>
      <c r="W2738" s="12" t="n">
        <f aca="false">IF(AND(I2738&gt;0,R2738&gt;0),(S2738-R2738)/R2738,"")</f>
        <v>0.428571428571429</v>
      </c>
      <c r="X2738" s="12" t="n">
        <f aca="false">IF(AND(J2738&gt;0,T2738&gt;0),(U2738-T2738)/T2738,"")</f>
        <v>0.709401709401709</v>
      </c>
      <c r="Y2738" s="12" t="n">
        <f aca="false">IF(AND(K2738&gt;0,V2738&gt;0),(V2738-Resumen!$B$7)/Resumen!$B$7,"")</f>
        <v>0.52</v>
      </c>
      <c r="Z2738" s="28" t="n">
        <f aca="false">IF(AND(K2738&gt;0,I2738&gt;0,V2738&gt;0,S2738&gt;0),V2738-S2738,"")</f>
        <v>1300</v>
      </c>
      <c r="AA2738" s="12" t="n">
        <f aca="false">IF(Z2738&lt;&gt;"",Z2738/S2738,"")</f>
        <v>0.52</v>
      </c>
      <c r="AB2738" s="28" t="n">
        <f aca="false">IF(AND(K2738&gt;0,J2738&gt;0,V2738&gt;0,U2738&gt;0),V2738-U2738,"")</f>
        <v>1800</v>
      </c>
      <c r="AC2738" s="12" t="n">
        <f aca="false">IF(AB2738&lt;&gt;"",AB2738/U2738,"")</f>
        <v>0.9</v>
      </c>
      <c r="AD2738" s="27" t="n">
        <v>2</v>
      </c>
      <c r="AE2738" s="27" t="n">
        <v>2</v>
      </c>
      <c r="AF2738" s="27" t="n">
        <v>2</v>
      </c>
      <c r="AG2738" s="28" t="n">
        <f aca="false">AD2738+AE2738+AF2738</f>
        <v>6</v>
      </c>
      <c r="AH2738" s="12" t="n">
        <f aca="false">IF(AG2738&gt;0,AD2738/AG2738,"")</f>
        <v>0.333333333333333</v>
      </c>
      <c r="AI2738" s="27" t="n">
        <v>0</v>
      </c>
      <c r="AJ2738" s="27" t="n">
        <v>0</v>
      </c>
      <c r="AK2738" s="27" t="n">
        <v>0</v>
      </c>
      <c r="AL2738" s="22" t="str">
        <f aca="false">IF(OR(AJ2738&gt;0,AK2738&gt;0),"Sí","No")</f>
        <v>No</v>
      </c>
      <c r="AM2738" s="6" t="s">
        <v>198</v>
      </c>
      <c r="AN2738" s="6" t="s">
        <v>198</v>
      </c>
      <c r="AO2738" s="12" t="n">
        <f aca="false">IF(M2738&gt;0,K2738/M2738,"")</f>
        <v>0.3</v>
      </c>
      <c r="AP2738" s="22" t="str">
        <f aca="false">IF(M2738&gt;=Resumen!$B$5,"Alto","Bajo")</f>
        <v>Bajo</v>
      </c>
      <c r="AQ2738" s="22" t="str">
        <f aca="false">IF(AO2738&gt;=Resumen!$B$28,"Alto","Bajo")</f>
        <v>Bajo</v>
      </c>
      <c r="AR2738" s="22" t="str">
        <f aca="false">AP2738&amp;" Potencial / "&amp;AQ2738&amp;" Share"</f>
        <v>Bajo Potencial / Bajo Share</v>
      </c>
      <c r="AS2738" s="22" t="str">
        <f aca="false">IF(Q2738="Sí",IF(AO2738&gt;=Resumen!$B$29,"Alto","Bajo"),"")</f>
        <v>Bajo</v>
      </c>
      <c r="AT2738" s="22" t="str">
        <f aca="false">IF(AS2738&lt;&gt;"",AP2738&amp;" Potencial / "&amp;AS2738&amp;" Share","")</f>
        <v>Bajo Potencial / Bajo Share</v>
      </c>
      <c r="AU2738" s="22" t="str">
        <f aca="false">IF(AH2738="","Sin dato",IF(AH2738-AO2738&gt;Resumen!$B$6,"Sobre-exhibido",IF(AO2738-AH2738&gt;Resumen!$B$6,"Sub-exhibido","En línea")))</f>
        <v>En línea</v>
      </c>
      <c r="AV2738" s="22" t="n">
        <f aca="false">IF(AT2738="","",IF(AT2738="Alto Potencial / Bajo Share",1,IF(AT2738="Alto Potencial / Alto Share",2,IF(AT2738="Bajo Potencial / Alto Share",3,4))))</f>
        <v>4</v>
      </c>
      <c r="AW2738" s="22" t="str">
        <f aca="false">IF(Q2738="No","Sin competencia directa",IF(AV2738=1,"1 - Foco Conquista (Alto Pot / Bajo Share)",IF(AV2738=2,"2 - Foco Defensa (Alto Pot / Alto Share)",IF(AV2738=3,"3 - Monitoreo (Bajo Pot / Alto Share)","4 - Baja Prioridad (Bajo Pot / Bajo Share)"))))</f>
        <v>4 - Baja Prioridad (Bajo Pot / Bajo Share)</v>
      </c>
      <c r="AX2738" s="12" t="n">
        <f aca="false">IF(OR(IFERROR(AND(W2738&lt;&gt;"",Y2738&lt;&gt;"",Y2738-W2738&gt;Resumen!$B$8),FALSE()),IFERROR(AND(X2738&lt;&gt;"",Y2738&lt;&gt;"",Y2738-X2738&gt;Resumen!$B$8),FALSE())),MAX(IF(IFERROR(AND(W2738&lt;&gt;"",Y2738&lt;&gt;"",Y2738-W2738&gt;Resumen!$B$8),FALSE()),Y2738-W2738,0),IF(IFERROR(AND(X2738&lt;&gt;"",Y2738&lt;&gt;"",Y2738-X2738&gt;Resumen!$B$8),FALSE()),Y2738-X2738,0)),"")</f>
        <v>0.0914285714285715</v>
      </c>
      <c r="AY2738" s="22" t="str">
        <f aca="false">IF(OR(IFERROR(AND(W2738&lt;&gt;"",Y2738&lt;&gt;"",Y2738-W2738&gt;Resumen!$B$8),FALSE()),IFERROR(AND(X2738&lt;&gt;"",Y2738&lt;&gt;"",Y2738-X2738&gt;Resumen!$B$8),FALSE())),TRIM("Lays tiene mayor markup que "&amp;IF(IFERROR(AND(W2738&lt;&gt;"",Y2738&lt;&gt;"",Y2738-W2738&gt;Resumen!$B$8),FALSE()),"Quento ","")&amp;IF(IFERROR(AND(X2738&lt;&gt;"",Y2738&lt;&gt;"",Y2738-X2738&gt;Resumen!$B$8),FALSE()),"Julicroc ","")&amp;"en este PDV"),"")</f>
        <v>Lays tiene mayor markup que Quento en este PDV</v>
      </c>
      <c r="AZ2738" s="22" t="str">
        <f aca="false">IF(COUNTIF('Plan Pehuamar - Lista'!$A$2:$A$167,A2738)&gt;0,"Sí","No")</f>
        <v>No</v>
      </c>
      <c r="BA2738" s="22" t="str">
        <f aca="false">IF(COUNTIF('Plan Combo 9+1'!$A$2:$A$226,A2738)&gt;0,"Sí","No")</f>
        <v>No</v>
      </c>
      <c r="BB2738" s="22" t="str">
        <f aca="false">IF(AH2738="","No",IF(BA2738="Sí",IF((AO2738-AH2738)&gt;Resumen!$B$6,"Sí","No"),IF((AO2738-AH2738)&gt;=Resumen!$B$132,"Sí","No")))</f>
        <v>No</v>
      </c>
      <c r="BC2738" s="22" t="str">
        <f aca="false">IF(AND(N2738="Sí",AL2738="Sí",AI2738=0),"Sí","No")</f>
        <v>No</v>
      </c>
      <c r="BD2738" s="22" t="str">
        <f aca="false">IF(COUNTIF('Plan 9+1 (con Pehuamar)'!$A$2:$A$227,A2738)&gt;0,"Sí","No")</f>
        <v>No</v>
      </c>
    </row>
    <row r="2739" customFormat="false" ht="15" hidden="false" customHeight="true" outlineLevel="0" collapsed="false">
      <c r="A2739" s="6" t="n">
        <v>206203</v>
      </c>
      <c r="B2739" s="6" t="n">
        <v>17</v>
      </c>
      <c r="C2739" s="6" t="n">
        <v>1702</v>
      </c>
      <c r="D2739" s="6" t="s">
        <v>254</v>
      </c>
      <c r="E2739" s="6" t="s">
        <v>2885</v>
      </c>
      <c r="F2739" s="6" t="s">
        <v>201</v>
      </c>
      <c r="G2739" s="6" t="s">
        <v>130</v>
      </c>
      <c r="H2739" s="6" t="s">
        <v>1715</v>
      </c>
      <c r="I2739" s="27" t="n">
        <v>10</v>
      </c>
      <c r="J2739" s="27" t="n">
        <v>20</v>
      </c>
      <c r="K2739" s="27" t="n">
        <v>12</v>
      </c>
      <c r="L2739" s="28" t="n">
        <f aca="false">I2739+J2739</f>
        <v>30</v>
      </c>
      <c r="M2739" s="28" t="n">
        <f aca="false">L2739+K2739</f>
        <v>42</v>
      </c>
      <c r="N2739" s="22" t="str">
        <f aca="false">IF(I2739&gt;0,"Sí","No")</f>
        <v>Sí</v>
      </c>
      <c r="O2739" s="22" t="str">
        <f aca="false">IF(J2739&gt;0,"Sí","No")</f>
        <v>Sí</v>
      </c>
      <c r="P2739" s="22" t="str">
        <f aca="false">IF(K2739&gt;0,"Sí","No")</f>
        <v>Sí</v>
      </c>
      <c r="Q2739" s="22" t="str">
        <f aca="false">IF(OR(I2739&gt;0,J2739&gt;0),"Sí","No")</f>
        <v>Sí</v>
      </c>
      <c r="R2739" s="27" t="n">
        <v>1750</v>
      </c>
      <c r="S2739" s="27" t="n">
        <v>2500</v>
      </c>
      <c r="T2739" s="27" t="n">
        <v>1150</v>
      </c>
      <c r="U2739" s="27" t="n">
        <v>1800</v>
      </c>
      <c r="V2739" s="27" t="n">
        <v>3800</v>
      </c>
      <c r="W2739" s="12" t="n">
        <f aca="false">IF(AND(I2739&gt;0,R2739&gt;0),(S2739-R2739)/R2739,"")</f>
        <v>0.428571428571429</v>
      </c>
      <c r="X2739" s="12" t="n">
        <f aca="false">IF(AND(J2739&gt;0,T2739&gt;0),(U2739-T2739)/T2739,"")</f>
        <v>0.565217391304348</v>
      </c>
      <c r="Y2739" s="12" t="n">
        <f aca="false">IF(AND(K2739&gt;0,V2739&gt;0),(V2739-Resumen!$B$7)/Resumen!$B$7,"")</f>
        <v>0.52</v>
      </c>
      <c r="Z2739" s="28" t="n">
        <f aca="false">IF(AND(K2739&gt;0,I2739&gt;0,V2739&gt;0,S2739&gt;0),V2739-S2739,"")</f>
        <v>1300</v>
      </c>
      <c r="AA2739" s="12" t="n">
        <f aca="false">IF(Z2739&lt;&gt;"",Z2739/S2739,"")</f>
        <v>0.52</v>
      </c>
      <c r="AB2739" s="28" t="n">
        <f aca="false">IF(AND(K2739&gt;0,J2739&gt;0,V2739&gt;0,U2739&gt;0),V2739-U2739,"")</f>
        <v>2000</v>
      </c>
      <c r="AC2739" s="12" t="n">
        <f aca="false">IF(AB2739&lt;&gt;"",AB2739/U2739,"")</f>
        <v>1.11111111111111</v>
      </c>
      <c r="AD2739" s="27" t="n">
        <v>3</v>
      </c>
      <c r="AE2739" s="27" t="n">
        <v>4</v>
      </c>
      <c r="AF2739" s="27" t="n">
        <v>5</v>
      </c>
      <c r="AG2739" s="28" t="n">
        <f aca="false">AD2739+AE2739+AF2739</f>
        <v>12</v>
      </c>
      <c r="AH2739" s="12" t="n">
        <f aca="false">IF(AG2739&gt;0,AD2739/AG2739,"")</f>
        <v>0.25</v>
      </c>
      <c r="AI2739" s="27" t="n">
        <v>1</v>
      </c>
      <c r="AJ2739" s="27" t="n">
        <v>0</v>
      </c>
      <c r="AK2739" s="27" t="n">
        <v>1</v>
      </c>
      <c r="AL2739" s="22" t="str">
        <f aca="false">IF(OR(AJ2739&gt;0,AK2739&gt;0),"Sí","No")</f>
        <v>Sí</v>
      </c>
      <c r="AM2739" s="6" t="s">
        <v>198</v>
      </c>
      <c r="AN2739" s="6" t="s">
        <v>198</v>
      </c>
      <c r="AO2739" s="12" t="n">
        <f aca="false">IF(M2739&gt;0,K2739/M2739,"")</f>
        <v>0.285714285714286</v>
      </c>
      <c r="AP2739" s="22" t="str">
        <f aca="false">IF(M2739&gt;=Resumen!$B$5,"Alto","Bajo")</f>
        <v>Alto</v>
      </c>
      <c r="AQ2739" s="22" t="str">
        <f aca="false">IF(AO2739&gt;=Resumen!$B$28,"Alto","Bajo")</f>
        <v>Bajo</v>
      </c>
      <c r="AR2739" s="22" t="str">
        <f aca="false">AP2739&amp;" Potencial / "&amp;AQ2739&amp;" Share"</f>
        <v>Alto Potencial / Bajo Share</v>
      </c>
      <c r="AS2739" s="22" t="str">
        <f aca="false">IF(Q2739="Sí",IF(AO2739&gt;=Resumen!$B$29,"Alto","Bajo"),"")</f>
        <v>Bajo</v>
      </c>
      <c r="AT2739" s="22" t="str">
        <f aca="false">IF(AS2739&lt;&gt;"",AP2739&amp;" Potencial / "&amp;AS2739&amp;" Share","")</f>
        <v>Alto Potencial / Bajo Share</v>
      </c>
      <c r="AU2739" s="22" t="str">
        <f aca="false">IF(AH2739="","Sin dato",IF(AH2739-AO2739&gt;Resumen!$B$6,"Sobre-exhibido",IF(AO2739-AH2739&gt;Resumen!$B$6,"Sub-exhibido","En línea")))</f>
        <v>En línea</v>
      </c>
      <c r="AV2739" s="22" t="n">
        <f aca="false">IF(AT2739="","",IF(AT2739="Alto Potencial / Bajo Share",1,IF(AT2739="Alto Potencial / Alto Share",2,IF(AT2739="Bajo Potencial / Alto Share",3,4))))</f>
        <v>1</v>
      </c>
      <c r="AW2739" s="22" t="str">
        <f aca="false">IF(Q2739="No","Sin competencia directa",IF(AV2739=1,"1 - Foco Conquista (Alto Pot / Bajo Share)",IF(AV2739=2,"2 - Foco Defensa (Alto Pot / Alto Share)",IF(AV2739=3,"3 - Monitoreo (Bajo Pot / Alto Share)","4 - Baja Prioridad (Bajo Pot / Bajo Share)"))))</f>
        <v>1 - Foco Conquista (Alto Pot / Bajo Share)</v>
      </c>
      <c r="AX2739" s="12" t="n">
        <f aca="false">IF(OR(IFERROR(AND(W2739&lt;&gt;"",Y2739&lt;&gt;"",Y2739-W2739&gt;Resumen!$B$8),FALSE()),IFERROR(AND(X2739&lt;&gt;"",Y2739&lt;&gt;"",Y2739-X2739&gt;Resumen!$B$8),FALSE())),MAX(IF(IFERROR(AND(W2739&lt;&gt;"",Y2739&lt;&gt;"",Y2739-W2739&gt;Resumen!$B$8),FALSE()),Y2739-W2739,0),IF(IFERROR(AND(X2739&lt;&gt;"",Y2739&lt;&gt;"",Y2739-X2739&gt;Resumen!$B$8),FALSE()),Y2739-X2739,0)),"")</f>
        <v>0.0914285714285715</v>
      </c>
      <c r="AY2739" s="22" t="str">
        <f aca="false">IF(OR(IFERROR(AND(W2739&lt;&gt;"",Y2739&lt;&gt;"",Y2739-W2739&gt;Resumen!$B$8),FALSE()),IFERROR(AND(X2739&lt;&gt;"",Y2739&lt;&gt;"",Y2739-X2739&gt;Resumen!$B$8),FALSE())),TRIM("Lays tiene mayor markup que "&amp;IF(IFERROR(AND(W2739&lt;&gt;"",Y2739&lt;&gt;"",Y2739-W2739&gt;Resumen!$B$8),FALSE()),"Quento ","")&amp;IF(IFERROR(AND(X2739&lt;&gt;"",Y2739&lt;&gt;"",Y2739-X2739&gt;Resumen!$B$8),FALSE()),"Julicroc ","")&amp;"en este PDV"),"")</f>
        <v>Lays tiene mayor markup que Quento en este PDV</v>
      </c>
      <c r="AZ2739" s="22" t="str">
        <f aca="false">IF(COUNTIF('Plan Pehuamar - Lista'!$A$2:$A$167,A2739)&gt;0,"Sí","No")</f>
        <v>No</v>
      </c>
      <c r="BA2739" s="22" t="str">
        <f aca="false">IF(COUNTIF('Plan Combo 9+1'!$A$2:$A$226,A2739)&gt;0,"Sí","No")</f>
        <v>No</v>
      </c>
      <c r="BB2739" s="22" t="str">
        <f aca="false">IF(AH2739="","No",IF(BA2739="Sí",IF((AO2739-AH2739)&gt;Resumen!$B$6,"Sí","No"),IF((AO2739-AH2739)&gt;=Resumen!$B$132,"Sí","No")))</f>
        <v>No</v>
      </c>
      <c r="BC2739" s="22" t="str">
        <f aca="false">IF(AND(N2739="Sí",AL2739="Sí",AI2739=0),"Sí","No")</f>
        <v>No</v>
      </c>
      <c r="BD2739" s="22" t="str">
        <f aca="false">IF(COUNTIF('Plan 9+1 (con Pehuamar)'!$A$2:$A$227,A2739)&gt;0,"Sí","No")</f>
        <v>No</v>
      </c>
    </row>
    <row r="2740" customFormat="false" ht="15" hidden="false" customHeight="true" outlineLevel="0" collapsed="false">
      <c r="A2740" s="6" t="n">
        <v>206207</v>
      </c>
      <c r="B2740" s="6" t="n">
        <v>17</v>
      </c>
      <c r="C2740" s="6" t="n">
        <v>1702</v>
      </c>
      <c r="D2740" s="6" t="s">
        <v>254</v>
      </c>
      <c r="E2740" s="6" t="s">
        <v>2886</v>
      </c>
      <c r="F2740" s="6" t="s">
        <v>201</v>
      </c>
      <c r="G2740" s="6" t="s">
        <v>130</v>
      </c>
      <c r="H2740" s="6" t="s">
        <v>1715</v>
      </c>
      <c r="I2740" s="27" t="n">
        <v>0</v>
      </c>
      <c r="J2740" s="27" t="n">
        <v>0</v>
      </c>
      <c r="K2740" s="27" t="n">
        <v>1.1</v>
      </c>
      <c r="L2740" s="28" t="n">
        <f aca="false">I2740+J2740</f>
        <v>0</v>
      </c>
      <c r="M2740" s="28" t="n">
        <f aca="false">L2740+K2740</f>
        <v>1.1</v>
      </c>
      <c r="N2740" s="22" t="str">
        <f aca="false">IF(I2740&gt;0,"Sí","No")</f>
        <v>No</v>
      </c>
      <c r="O2740" s="22" t="str">
        <f aca="false">IF(J2740&gt;0,"Sí","No")</f>
        <v>No</v>
      </c>
      <c r="P2740" s="22" t="str">
        <f aca="false">IF(K2740&gt;0,"Sí","No")</f>
        <v>Sí</v>
      </c>
      <c r="Q2740" s="22" t="str">
        <f aca="false">IF(OR(I2740&gt;0,J2740&gt;0),"Sí","No")</f>
        <v>No</v>
      </c>
      <c r="R2740" s="27"/>
      <c r="S2740" s="27"/>
      <c r="T2740" s="27"/>
      <c r="U2740" s="27"/>
      <c r="V2740" s="27"/>
      <c r="W2740" s="12" t="str">
        <f aca="false">IF(AND(I2740&gt;0,R2740&gt;0),(S2740-R2740)/R2740,"")</f>
        <v/>
      </c>
      <c r="X2740" s="12" t="str">
        <f aca="false">IF(AND(J2740&gt;0,T2740&gt;0),(U2740-T2740)/T2740,"")</f>
        <v/>
      </c>
      <c r="Y2740" s="12" t="str">
        <f aca="false">IF(AND(K2740&gt;0,V2740&gt;0),(V2740-Resumen!$B$7)/Resumen!$B$7,"")</f>
        <v/>
      </c>
      <c r="Z2740" s="28" t="str">
        <f aca="false">IF(AND(K2740&gt;0,I2740&gt;0,V2740&gt;0,S2740&gt;0),V2740-S2740,"")</f>
        <v/>
      </c>
      <c r="AA2740" s="12" t="str">
        <f aca="false">IF(Z2740&lt;&gt;"",Z2740/S2740,"")</f>
        <v/>
      </c>
      <c r="AB2740" s="28" t="str">
        <f aca="false">IF(AND(K2740&gt;0,J2740&gt;0,V2740&gt;0,U2740&gt;0),V2740-U2740,"")</f>
        <v/>
      </c>
      <c r="AC2740" s="12" t="str">
        <f aca="false">IF(AB2740&lt;&gt;"",AB2740/U2740,"")</f>
        <v/>
      </c>
      <c r="AD2740" s="27" t="n">
        <v>0</v>
      </c>
      <c r="AE2740" s="27" t="n">
        <v>0</v>
      </c>
      <c r="AF2740" s="27" t="n">
        <v>0</v>
      </c>
      <c r="AG2740" s="28" t="n">
        <f aca="false">AD2740+AE2740+AF2740</f>
        <v>0</v>
      </c>
      <c r="AH2740" s="12" t="str">
        <f aca="false">IF(AG2740&gt;0,AD2740/AG2740,"")</f>
        <v/>
      </c>
      <c r="AI2740" s="27" t="n">
        <v>0</v>
      </c>
      <c r="AJ2740" s="27" t="n">
        <v>0</v>
      </c>
      <c r="AK2740" s="27" t="n">
        <v>0</v>
      </c>
      <c r="AL2740" s="22" t="str">
        <f aca="false">IF(OR(AJ2740&gt;0,AK2740&gt;0),"Sí","No")</f>
        <v>No</v>
      </c>
      <c r="AM2740" s="6"/>
      <c r="AN2740" s="6"/>
      <c r="AO2740" s="12" t="n">
        <f aca="false">IF(M2740&gt;0,K2740/M2740,"")</f>
        <v>1</v>
      </c>
      <c r="AP2740" s="22" t="str">
        <f aca="false">IF(M2740&gt;=Resumen!$B$5,"Alto","Bajo")</f>
        <v>Bajo</v>
      </c>
      <c r="AQ2740" s="22" t="str">
        <f aca="false">IF(AO2740&gt;=Resumen!$B$28,"Alto","Bajo")</f>
        <v>Alto</v>
      </c>
      <c r="AR2740" s="22" t="str">
        <f aca="false">AP2740&amp;" Potencial / "&amp;AQ2740&amp;" Share"</f>
        <v>Bajo Potencial / Alto Share</v>
      </c>
      <c r="AS2740" s="22" t="str">
        <f aca="false">IF(Q2740="Sí",IF(AO2740&gt;=Resumen!$B$29,"Alto","Bajo"),"")</f>
        <v/>
      </c>
      <c r="AT2740" s="22" t="str">
        <f aca="false">IF(AS2740&lt;&gt;"",AP2740&amp;" Potencial / "&amp;AS2740&amp;" Share","")</f>
        <v/>
      </c>
      <c r="AU2740" s="22" t="str">
        <f aca="false">IF(AH2740="","Sin dato",IF(AH2740-AO2740&gt;Resumen!$B$6,"Sobre-exhibido",IF(AO2740-AH2740&gt;Resumen!$B$6,"Sub-exhibido","En línea")))</f>
        <v>Sin dato</v>
      </c>
      <c r="AV2740" s="22" t="str">
        <f aca="false">IF(AT2740="","",IF(AT2740="Alto Potencial / Bajo Share",1,IF(AT2740="Alto Potencial / Alto Share",2,IF(AT2740="Bajo Potencial / Alto Share",3,4))))</f>
        <v/>
      </c>
      <c r="AW2740" s="22" t="str">
        <f aca="false">IF(Q2740="No","Sin competencia directa",IF(AV2740=1,"1 - Foco Conquista (Alto Pot / Bajo Share)",IF(AV2740=2,"2 - Foco Defensa (Alto Pot / Alto Share)",IF(AV2740=3,"3 - Monitoreo (Bajo Pot / Alto Share)","4 - Baja Prioridad (Bajo Pot / Bajo Share)"))))</f>
        <v>Sin competencia directa</v>
      </c>
      <c r="AX2740" s="12" t="str">
        <f aca="false">IF(OR(IFERROR(AND(W2740&lt;&gt;"",Y2740&lt;&gt;"",Y2740-W2740&gt;Resumen!$B$8),FALSE()),IFERROR(AND(X2740&lt;&gt;"",Y2740&lt;&gt;"",Y2740-X2740&gt;Resumen!$B$8),FALSE())),MAX(IF(IFERROR(AND(W2740&lt;&gt;"",Y2740&lt;&gt;"",Y2740-W2740&gt;Resumen!$B$8),FALSE()),Y2740-W2740,0),IF(IFERROR(AND(X2740&lt;&gt;"",Y2740&lt;&gt;"",Y2740-X2740&gt;Resumen!$B$8),FALSE()),Y2740-X2740,0)),"")</f>
        <v/>
      </c>
      <c r="AY2740" s="22" t="str">
        <f aca="false">IF(OR(IFERROR(AND(W2740&lt;&gt;"",Y2740&lt;&gt;"",Y2740-W2740&gt;Resumen!$B$8),FALSE()),IFERROR(AND(X2740&lt;&gt;"",Y2740&lt;&gt;"",Y2740-X2740&gt;Resumen!$B$8),FALSE())),TRIM("Lays tiene mayor markup que "&amp;IF(IFERROR(AND(W2740&lt;&gt;"",Y2740&lt;&gt;"",Y2740-W2740&gt;Resumen!$B$8),FALSE()),"Quento ","")&amp;IF(IFERROR(AND(X2740&lt;&gt;"",Y2740&lt;&gt;"",Y2740-X2740&gt;Resumen!$B$8),FALSE()),"Julicroc ","")&amp;"en este PDV"),"")</f>
        <v/>
      </c>
      <c r="AZ2740" s="22" t="str">
        <f aca="false">IF(COUNTIF('Plan Pehuamar - Lista'!$A$2:$A$167,A2740)&gt;0,"Sí","No")</f>
        <v>No</v>
      </c>
      <c r="BA2740" s="22" t="str">
        <f aca="false">IF(COUNTIF('Plan Combo 9+1'!$A$2:$A$226,A2740)&gt;0,"Sí","No")</f>
        <v>No</v>
      </c>
      <c r="BB2740" s="22" t="str">
        <f aca="false">IF(AH2740="","No",IF(BA2740="Sí",IF((AO2740-AH2740)&gt;Resumen!$B$6,"Sí","No"),IF((AO2740-AH2740)&gt;=Resumen!$B$132,"Sí","No")))</f>
        <v>No</v>
      </c>
      <c r="BC2740" s="22" t="str">
        <f aca="false">IF(AND(N2740="Sí",AL2740="Sí",AI2740=0),"Sí","No")</f>
        <v>No</v>
      </c>
      <c r="BD2740" s="22" t="str">
        <f aca="false">IF(COUNTIF('Plan 9+1 (con Pehuamar)'!$A$2:$A$227,A2740)&gt;0,"Sí","No")</f>
        <v>No</v>
      </c>
    </row>
    <row r="2741" customFormat="false" ht="15" hidden="false" customHeight="true" outlineLevel="0" collapsed="false">
      <c r="A2741" s="6" t="n">
        <v>206291</v>
      </c>
      <c r="B2741" s="6" t="n">
        <v>17</v>
      </c>
      <c r="C2741" s="6" t="n">
        <v>1702</v>
      </c>
      <c r="D2741" s="6" t="s">
        <v>254</v>
      </c>
      <c r="E2741" s="6" t="s">
        <v>2887</v>
      </c>
      <c r="F2741" s="6" t="s">
        <v>201</v>
      </c>
      <c r="G2741" s="6" t="s">
        <v>130</v>
      </c>
      <c r="H2741" s="6" t="s">
        <v>1715</v>
      </c>
      <c r="I2741" s="27" t="n">
        <v>0</v>
      </c>
      <c r="J2741" s="27" t="n">
        <v>0</v>
      </c>
      <c r="K2741" s="27" t="n">
        <v>0.5</v>
      </c>
      <c r="L2741" s="28" t="n">
        <f aca="false">I2741+J2741</f>
        <v>0</v>
      </c>
      <c r="M2741" s="28" t="n">
        <f aca="false">L2741+K2741</f>
        <v>0.5</v>
      </c>
      <c r="N2741" s="22" t="str">
        <f aca="false">IF(I2741&gt;0,"Sí","No")</f>
        <v>No</v>
      </c>
      <c r="O2741" s="22" t="str">
        <f aca="false">IF(J2741&gt;0,"Sí","No")</f>
        <v>No</v>
      </c>
      <c r="P2741" s="22" t="str">
        <f aca="false">IF(K2741&gt;0,"Sí","No")</f>
        <v>Sí</v>
      </c>
      <c r="Q2741" s="22" t="str">
        <f aca="false">IF(OR(I2741&gt;0,J2741&gt;0),"Sí","No")</f>
        <v>No</v>
      </c>
      <c r="R2741" s="27"/>
      <c r="S2741" s="27"/>
      <c r="T2741" s="27"/>
      <c r="U2741" s="27"/>
      <c r="V2741" s="27"/>
      <c r="W2741" s="12" t="str">
        <f aca="false">IF(AND(I2741&gt;0,R2741&gt;0),(S2741-R2741)/R2741,"")</f>
        <v/>
      </c>
      <c r="X2741" s="12" t="str">
        <f aca="false">IF(AND(J2741&gt;0,T2741&gt;0),(U2741-T2741)/T2741,"")</f>
        <v/>
      </c>
      <c r="Y2741" s="12" t="str">
        <f aca="false">IF(AND(K2741&gt;0,V2741&gt;0),(V2741-Resumen!$B$7)/Resumen!$B$7,"")</f>
        <v/>
      </c>
      <c r="Z2741" s="28" t="str">
        <f aca="false">IF(AND(K2741&gt;0,I2741&gt;0,V2741&gt;0,S2741&gt;0),V2741-S2741,"")</f>
        <v/>
      </c>
      <c r="AA2741" s="12" t="str">
        <f aca="false">IF(Z2741&lt;&gt;"",Z2741/S2741,"")</f>
        <v/>
      </c>
      <c r="AB2741" s="28" t="str">
        <f aca="false">IF(AND(K2741&gt;0,J2741&gt;0,V2741&gt;0,U2741&gt;0),V2741-U2741,"")</f>
        <v/>
      </c>
      <c r="AC2741" s="12" t="str">
        <f aca="false">IF(AB2741&lt;&gt;"",AB2741/U2741,"")</f>
        <v/>
      </c>
      <c r="AD2741" s="27" t="n">
        <v>0</v>
      </c>
      <c r="AE2741" s="27" t="n">
        <v>0</v>
      </c>
      <c r="AF2741" s="27" t="n">
        <v>0</v>
      </c>
      <c r="AG2741" s="28" t="n">
        <f aca="false">AD2741+AE2741+AF2741</f>
        <v>0</v>
      </c>
      <c r="AH2741" s="12" t="str">
        <f aca="false">IF(AG2741&gt;0,AD2741/AG2741,"")</f>
        <v/>
      </c>
      <c r="AI2741" s="27" t="n">
        <v>0</v>
      </c>
      <c r="AJ2741" s="27" t="n">
        <v>0</v>
      </c>
      <c r="AK2741" s="27" t="n">
        <v>0</v>
      </c>
      <c r="AL2741" s="22" t="str">
        <f aca="false">IF(OR(AJ2741&gt;0,AK2741&gt;0),"Sí","No")</f>
        <v>No</v>
      </c>
      <c r="AM2741" s="6"/>
      <c r="AN2741" s="6"/>
      <c r="AO2741" s="12" t="n">
        <f aca="false">IF(M2741&gt;0,K2741/M2741,"")</f>
        <v>1</v>
      </c>
      <c r="AP2741" s="22" t="str">
        <f aca="false">IF(M2741&gt;=Resumen!$B$5,"Alto","Bajo")</f>
        <v>Bajo</v>
      </c>
      <c r="AQ2741" s="22" t="str">
        <f aca="false">IF(AO2741&gt;=Resumen!$B$28,"Alto","Bajo")</f>
        <v>Alto</v>
      </c>
      <c r="AR2741" s="22" t="str">
        <f aca="false">AP2741&amp;" Potencial / "&amp;AQ2741&amp;" Share"</f>
        <v>Bajo Potencial / Alto Share</v>
      </c>
      <c r="AS2741" s="22" t="str">
        <f aca="false">IF(Q2741="Sí",IF(AO2741&gt;=Resumen!$B$29,"Alto","Bajo"),"")</f>
        <v/>
      </c>
      <c r="AT2741" s="22" t="str">
        <f aca="false">IF(AS2741&lt;&gt;"",AP2741&amp;" Potencial / "&amp;AS2741&amp;" Share","")</f>
        <v/>
      </c>
      <c r="AU2741" s="22" t="str">
        <f aca="false">IF(AH2741="","Sin dato",IF(AH2741-AO2741&gt;Resumen!$B$6,"Sobre-exhibido",IF(AO2741-AH2741&gt;Resumen!$B$6,"Sub-exhibido","En línea")))</f>
        <v>Sin dato</v>
      </c>
      <c r="AV2741" s="22" t="str">
        <f aca="false">IF(AT2741="","",IF(AT2741="Alto Potencial / Bajo Share",1,IF(AT2741="Alto Potencial / Alto Share",2,IF(AT2741="Bajo Potencial / Alto Share",3,4))))</f>
        <v/>
      </c>
      <c r="AW2741" s="22" t="str">
        <f aca="false">IF(Q2741="No","Sin competencia directa",IF(AV2741=1,"1 - Foco Conquista (Alto Pot / Bajo Share)",IF(AV2741=2,"2 - Foco Defensa (Alto Pot / Alto Share)",IF(AV2741=3,"3 - Monitoreo (Bajo Pot / Alto Share)","4 - Baja Prioridad (Bajo Pot / Bajo Share)"))))</f>
        <v>Sin competencia directa</v>
      </c>
      <c r="AX2741" s="12" t="str">
        <f aca="false">IF(OR(IFERROR(AND(W2741&lt;&gt;"",Y2741&lt;&gt;"",Y2741-W2741&gt;Resumen!$B$8),FALSE()),IFERROR(AND(X2741&lt;&gt;"",Y2741&lt;&gt;"",Y2741-X2741&gt;Resumen!$B$8),FALSE())),MAX(IF(IFERROR(AND(W2741&lt;&gt;"",Y2741&lt;&gt;"",Y2741-W2741&gt;Resumen!$B$8),FALSE()),Y2741-W2741,0),IF(IFERROR(AND(X2741&lt;&gt;"",Y2741&lt;&gt;"",Y2741-X2741&gt;Resumen!$B$8),FALSE()),Y2741-X2741,0)),"")</f>
        <v/>
      </c>
      <c r="AY2741" s="22" t="str">
        <f aca="false">IF(OR(IFERROR(AND(W2741&lt;&gt;"",Y2741&lt;&gt;"",Y2741-W2741&gt;Resumen!$B$8),FALSE()),IFERROR(AND(X2741&lt;&gt;"",Y2741&lt;&gt;"",Y2741-X2741&gt;Resumen!$B$8),FALSE())),TRIM("Lays tiene mayor markup que "&amp;IF(IFERROR(AND(W2741&lt;&gt;"",Y2741&lt;&gt;"",Y2741-W2741&gt;Resumen!$B$8),FALSE()),"Quento ","")&amp;IF(IFERROR(AND(X2741&lt;&gt;"",Y2741&lt;&gt;"",Y2741-X2741&gt;Resumen!$B$8),FALSE()),"Julicroc ","")&amp;"en este PDV"),"")</f>
        <v/>
      </c>
      <c r="AZ2741" s="22" t="str">
        <f aca="false">IF(COUNTIF('Plan Pehuamar - Lista'!$A$2:$A$167,A2741)&gt;0,"Sí","No")</f>
        <v>No</v>
      </c>
      <c r="BA2741" s="22" t="str">
        <f aca="false">IF(COUNTIF('Plan Combo 9+1'!$A$2:$A$226,A2741)&gt;0,"Sí","No")</f>
        <v>No</v>
      </c>
      <c r="BB2741" s="22" t="str">
        <f aca="false">IF(AH2741="","No",IF(BA2741="Sí",IF((AO2741-AH2741)&gt;Resumen!$B$6,"Sí","No"),IF((AO2741-AH2741)&gt;=Resumen!$B$132,"Sí","No")))</f>
        <v>No</v>
      </c>
      <c r="BC2741" s="22" t="str">
        <f aca="false">IF(AND(N2741="Sí",AL2741="Sí",AI2741=0),"Sí","No")</f>
        <v>No</v>
      </c>
      <c r="BD2741" s="22" t="str">
        <f aca="false">IF(COUNTIF('Plan 9+1 (con Pehuamar)'!$A$2:$A$227,A2741)&gt;0,"Sí","No")</f>
        <v>No</v>
      </c>
    </row>
    <row r="2742" customFormat="false" ht="15" hidden="false" customHeight="true" outlineLevel="0" collapsed="false">
      <c r="A2742" s="6" t="n">
        <v>206338</v>
      </c>
      <c r="B2742" s="6" t="n">
        <v>17</v>
      </c>
      <c r="C2742" s="6" t="n">
        <v>1702</v>
      </c>
      <c r="D2742" s="6" t="s">
        <v>254</v>
      </c>
      <c r="E2742" s="6" t="s">
        <v>2888</v>
      </c>
      <c r="F2742" s="6" t="s">
        <v>196</v>
      </c>
      <c r="G2742" s="6" t="s">
        <v>130</v>
      </c>
      <c r="H2742" s="6" t="s">
        <v>1715</v>
      </c>
      <c r="I2742" s="27" t="n">
        <v>10</v>
      </c>
      <c r="J2742" s="27" t="n">
        <v>12</v>
      </c>
      <c r="K2742" s="27" t="n">
        <v>4</v>
      </c>
      <c r="L2742" s="28" t="n">
        <f aca="false">I2742+J2742</f>
        <v>22</v>
      </c>
      <c r="M2742" s="28" t="n">
        <f aca="false">L2742+K2742</f>
        <v>26</v>
      </c>
      <c r="N2742" s="22" t="str">
        <f aca="false">IF(I2742&gt;0,"Sí","No")</f>
        <v>Sí</v>
      </c>
      <c r="O2742" s="22" t="str">
        <f aca="false">IF(J2742&gt;0,"Sí","No")</f>
        <v>Sí</v>
      </c>
      <c r="P2742" s="22" t="str">
        <f aca="false">IF(K2742&gt;0,"Sí","No")</f>
        <v>Sí</v>
      </c>
      <c r="Q2742" s="22" t="str">
        <f aca="false">IF(OR(I2742&gt;0,J2742&gt;0),"Sí","No")</f>
        <v>Sí</v>
      </c>
      <c r="R2742" s="27" t="n">
        <v>1750</v>
      </c>
      <c r="S2742" s="27" t="n">
        <v>2500</v>
      </c>
      <c r="T2742" s="27" t="n">
        <v>1160</v>
      </c>
      <c r="U2742" s="27" t="n">
        <v>2000</v>
      </c>
      <c r="V2742" s="27" t="n">
        <v>3800</v>
      </c>
      <c r="W2742" s="12" t="n">
        <f aca="false">IF(AND(I2742&gt;0,R2742&gt;0),(S2742-R2742)/R2742,"")</f>
        <v>0.428571428571429</v>
      </c>
      <c r="X2742" s="12" t="n">
        <f aca="false">IF(AND(J2742&gt;0,T2742&gt;0),(U2742-T2742)/T2742,"")</f>
        <v>0.724137931034483</v>
      </c>
      <c r="Y2742" s="12" t="n">
        <f aca="false">IF(AND(K2742&gt;0,V2742&gt;0),(V2742-Resumen!$B$7)/Resumen!$B$7,"")</f>
        <v>0.52</v>
      </c>
      <c r="Z2742" s="28" t="n">
        <f aca="false">IF(AND(K2742&gt;0,I2742&gt;0,V2742&gt;0,S2742&gt;0),V2742-S2742,"")</f>
        <v>1300</v>
      </c>
      <c r="AA2742" s="12" t="n">
        <f aca="false">IF(Z2742&lt;&gt;"",Z2742/S2742,"")</f>
        <v>0.52</v>
      </c>
      <c r="AB2742" s="28" t="n">
        <f aca="false">IF(AND(K2742&gt;0,J2742&gt;0,V2742&gt;0,U2742&gt;0),V2742-U2742,"")</f>
        <v>1800</v>
      </c>
      <c r="AC2742" s="12" t="n">
        <f aca="false">IF(AB2742&lt;&gt;"",AB2742/U2742,"")</f>
        <v>0.9</v>
      </c>
      <c r="AD2742" s="27" t="n">
        <v>1</v>
      </c>
      <c r="AE2742" s="27" t="n">
        <v>2</v>
      </c>
      <c r="AF2742" s="27" t="n">
        <v>3</v>
      </c>
      <c r="AG2742" s="28" t="n">
        <f aca="false">AD2742+AE2742+AF2742</f>
        <v>6</v>
      </c>
      <c r="AH2742" s="12" t="n">
        <f aca="false">IF(AG2742&gt;0,AD2742/AG2742,"")</f>
        <v>0.166666666666667</v>
      </c>
      <c r="AI2742" s="27" t="n">
        <v>1</v>
      </c>
      <c r="AJ2742" s="27" t="n">
        <v>0</v>
      </c>
      <c r="AK2742" s="27" t="n">
        <v>1</v>
      </c>
      <c r="AL2742" s="22" t="str">
        <f aca="false">IF(OR(AJ2742&gt;0,AK2742&gt;0),"Sí","No")</f>
        <v>Sí</v>
      </c>
      <c r="AM2742" s="6" t="s">
        <v>198</v>
      </c>
      <c r="AN2742" s="6" t="s">
        <v>198</v>
      </c>
      <c r="AO2742" s="12" t="n">
        <f aca="false">IF(M2742&gt;0,K2742/M2742,"")</f>
        <v>0.153846153846154</v>
      </c>
      <c r="AP2742" s="22" t="str">
        <f aca="false">IF(M2742&gt;=Resumen!$B$5,"Alto","Bajo")</f>
        <v>Bajo</v>
      </c>
      <c r="AQ2742" s="22" t="str">
        <f aca="false">IF(AO2742&gt;=Resumen!$B$28,"Alto","Bajo")</f>
        <v>Bajo</v>
      </c>
      <c r="AR2742" s="22" t="str">
        <f aca="false">AP2742&amp;" Potencial / "&amp;AQ2742&amp;" Share"</f>
        <v>Bajo Potencial / Bajo Share</v>
      </c>
      <c r="AS2742" s="22" t="str">
        <f aca="false">IF(Q2742="Sí",IF(AO2742&gt;=Resumen!$B$29,"Alto","Bajo"),"")</f>
        <v>Bajo</v>
      </c>
      <c r="AT2742" s="22" t="str">
        <f aca="false">IF(AS2742&lt;&gt;"",AP2742&amp;" Potencial / "&amp;AS2742&amp;" Share","")</f>
        <v>Bajo Potencial / Bajo Share</v>
      </c>
      <c r="AU2742" s="22" t="str">
        <f aca="false">IF(AH2742="","Sin dato",IF(AH2742-AO2742&gt;Resumen!$B$6,"Sobre-exhibido",IF(AO2742-AH2742&gt;Resumen!$B$6,"Sub-exhibido","En línea")))</f>
        <v>En línea</v>
      </c>
      <c r="AV2742" s="22" t="n">
        <f aca="false">IF(AT2742="","",IF(AT2742="Alto Potencial / Bajo Share",1,IF(AT2742="Alto Potencial / Alto Share",2,IF(AT2742="Bajo Potencial / Alto Share",3,4))))</f>
        <v>4</v>
      </c>
      <c r="AW2742" s="22" t="str">
        <f aca="false">IF(Q2742="No","Sin competencia directa",IF(AV2742=1,"1 - Foco Conquista (Alto Pot / Bajo Share)",IF(AV2742=2,"2 - Foco Defensa (Alto Pot / Alto Share)",IF(AV2742=3,"3 - Monitoreo (Bajo Pot / Alto Share)","4 - Baja Prioridad (Bajo Pot / Bajo Share)"))))</f>
        <v>4 - Baja Prioridad (Bajo Pot / Bajo Share)</v>
      </c>
      <c r="AX2742" s="12" t="n">
        <f aca="false">IF(OR(IFERROR(AND(W2742&lt;&gt;"",Y2742&lt;&gt;"",Y2742-W2742&gt;Resumen!$B$8),FALSE()),IFERROR(AND(X2742&lt;&gt;"",Y2742&lt;&gt;"",Y2742-X2742&gt;Resumen!$B$8),FALSE())),MAX(IF(IFERROR(AND(W2742&lt;&gt;"",Y2742&lt;&gt;"",Y2742-W2742&gt;Resumen!$B$8),FALSE()),Y2742-W2742,0),IF(IFERROR(AND(X2742&lt;&gt;"",Y2742&lt;&gt;"",Y2742-X2742&gt;Resumen!$B$8),FALSE()),Y2742-X2742,0)),"")</f>
        <v>0.0914285714285715</v>
      </c>
      <c r="AY2742" s="22" t="str">
        <f aca="false">IF(OR(IFERROR(AND(W2742&lt;&gt;"",Y2742&lt;&gt;"",Y2742-W2742&gt;Resumen!$B$8),FALSE()),IFERROR(AND(X2742&lt;&gt;"",Y2742&lt;&gt;"",Y2742-X2742&gt;Resumen!$B$8),FALSE())),TRIM("Lays tiene mayor markup que "&amp;IF(IFERROR(AND(W2742&lt;&gt;"",Y2742&lt;&gt;"",Y2742-W2742&gt;Resumen!$B$8),FALSE()),"Quento ","")&amp;IF(IFERROR(AND(X2742&lt;&gt;"",Y2742&lt;&gt;"",Y2742-X2742&gt;Resumen!$B$8),FALSE()),"Julicroc ","")&amp;"en este PDV"),"")</f>
        <v>Lays tiene mayor markup que Quento en este PDV</v>
      </c>
      <c r="AZ2742" s="22" t="str">
        <f aca="false">IF(COUNTIF('Plan Pehuamar - Lista'!$A$2:$A$167,A2742)&gt;0,"Sí","No")</f>
        <v>No</v>
      </c>
      <c r="BA2742" s="22" t="str">
        <f aca="false">IF(COUNTIF('Plan Combo 9+1'!$A$2:$A$226,A2742)&gt;0,"Sí","No")</f>
        <v>No</v>
      </c>
      <c r="BB2742" s="22" t="str">
        <f aca="false">IF(AH2742="","No",IF(BA2742="Sí",IF((AO2742-AH2742)&gt;Resumen!$B$6,"Sí","No"),IF((AO2742-AH2742)&gt;=Resumen!$B$132,"Sí","No")))</f>
        <v>No</v>
      </c>
      <c r="BC2742" s="22" t="str">
        <f aca="false">IF(AND(N2742="Sí",AL2742="Sí",AI2742=0),"Sí","No")</f>
        <v>No</v>
      </c>
      <c r="BD2742" s="22" t="str">
        <f aca="false">IF(COUNTIF('Plan 9+1 (con Pehuamar)'!$A$2:$A$227,A2742)&gt;0,"Sí","No")</f>
        <v>No</v>
      </c>
    </row>
    <row r="2743" customFormat="false" ht="15" hidden="false" customHeight="true" outlineLevel="0" collapsed="false">
      <c r="A2743" s="6" t="n">
        <v>206348</v>
      </c>
      <c r="B2743" s="6" t="n">
        <v>17</v>
      </c>
      <c r="C2743" s="6" t="n">
        <v>1702</v>
      </c>
      <c r="D2743" s="6" t="s">
        <v>254</v>
      </c>
      <c r="E2743" s="6" t="s">
        <v>2889</v>
      </c>
      <c r="F2743" s="6" t="s">
        <v>196</v>
      </c>
      <c r="G2743" s="6" t="s">
        <v>130</v>
      </c>
      <c r="H2743" s="6" t="s">
        <v>1715</v>
      </c>
      <c r="I2743" s="27" t="n">
        <v>10</v>
      </c>
      <c r="J2743" s="27" t="n">
        <v>6</v>
      </c>
      <c r="K2743" s="27" t="n">
        <v>5</v>
      </c>
      <c r="L2743" s="28" t="n">
        <f aca="false">I2743+J2743</f>
        <v>16</v>
      </c>
      <c r="M2743" s="28" t="n">
        <f aca="false">L2743+K2743</f>
        <v>21</v>
      </c>
      <c r="N2743" s="22" t="str">
        <f aca="false">IF(I2743&gt;0,"Sí","No")</f>
        <v>Sí</v>
      </c>
      <c r="O2743" s="22" t="str">
        <f aca="false">IF(J2743&gt;0,"Sí","No")</f>
        <v>Sí</v>
      </c>
      <c r="P2743" s="22" t="str">
        <f aca="false">IF(K2743&gt;0,"Sí","No")</f>
        <v>Sí</v>
      </c>
      <c r="Q2743" s="22" t="str">
        <f aca="false">IF(OR(I2743&gt;0,J2743&gt;0),"Sí","No")</f>
        <v>Sí</v>
      </c>
      <c r="R2743" s="27" t="n">
        <v>1750</v>
      </c>
      <c r="S2743" s="27" t="n">
        <v>2500</v>
      </c>
      <c r="T2743" s="27"/>
      <c r="U2743" s="27" t="n">
        <v>1200</v>
      </c>
      <c r="V2743" s="27" t="n">
        <v>3700</v>
      </c>
      <c r="W2743" s="12" t="n">
        <f aca="false">IF(AND(I2743&gt;0,R2743&gt;0),(S2743-R2743)/R2743,"")</f>
        <v>0.428571428571429</v>
      </c>
      <c r="X2743" s="12" t="str">
        <f aca="false">IF(AND(J2743&gt;0,T2743&gt;0),(U2743-T2743)/T2743,"")</f>
        <v/>
      </c>
      <c r="Y2743" s="12" t="n">
        <f aca="false">IF(AND(K2743&gt;0,V2743&gt;0),(V2743-Resumen!$B$7)/Resumen!$B$7,"")</f>
        <v>0.48</v>
      </c>
      <c r="Z2743" s="28" t="n">
        <f aca="false">IF(AND(K2743&gt;0,I2743&gt;0,V2743&gt;0,S2743&gt;0),V2743-S2743,"")</f>
        <v>1200</v>
      </c>
      <c r="AA2743" s="12" t="n">
        <f aca="false">IF(Z2743&lt;&gt;"",Z2743/S2743,"")</f>
        <v>0.48</v>
      </c>
      <c r="AB2743" s="28" t="n">
        <f aca="false">IF(AND(K2743&gt;0,J2743&gt;0,V2743&gt;0,U2743&gt;0),V2743-U2743,"")</f>
        <v>2500</v>
      </c>
      <c r="AC2743" s="12" t="n">
        <f aca="false">IF(AB2743&lt;&gt;"",AB2743/U2743,"")</f>
        <v>2.08333333333333</v>
      </c>
      <c r="AD2743" s="27" t="n">
        <v>1</v>
      </c>
      <c r="AE2743" s="27" t="n">
        <v>2</v>
      </c>
      <c r="AF2743" s="27" t="n">
        <v>2</v>
      </c>
      <c r="AG2743" s="28" t="n">
        <f aca="false">AD2743+AE2743+AF2743</f>
        <v>5</v>
      </c>
      <c r="AH2743" s="12" t="n">
        <f aca="false">IF(AG2743&gt;0,AD2743/AG2743,"")</f>
        <v>0.2</v>
      </c>
      <c r="AI2743" s="27" t="n">
        <v>1</v>
      </c>
      <c r="AJ2743" s="27" t="n">
        <v>0</v>
      </c>
      <c r="AK2743" s="27" t="n">
        <v>0</v>
      </c>
      <c r="AL2743" s="22" t="str">
        <f aca="false">IF(OR(AJ2743&gt;0,AK2743&gt;0),"Sí","No")</f>
        <v>No</v>
      </c>
      <c r="AM2743" s="6" t="s">
        <v>198</v>
      </c>
      <c r="AN2743" s="6" t="s">
        <v>198</v>
      </c>
      <c r="AO2743" s="12" t="n">
        <f aca="false">IF(M2743&gt;0,K2743/M2743,"")</f>
        <v>0.238095238095238</v>
      </c>
      <c r="AP2743" s="22" t="str">
        <f aca="false">IF(M2743&gt;=Resumen!$B$5,"Alto","Bajo")</f>
        <v>Bajo</v>
      </c>
      <c r="AQ2743" s="22" t="str">
        <f aca="false">IF(AO2743&gt;=Resumen!$B$28,"Alto","Bajo")</f>
        <v>Bajo</v>
      </c>
      <c r="AR2743" s="22" t="str">
        <f aca="false">AP2743&amp;" Potencial / "&amp;AQ2743&amp;" Share"</f>
        <v>Bajo Potencial / Bajo Share</v>
      </c>
      <c r="AS2743" s="22" t="str">
        <f aca="false">IF(Q2743="Sí",IF(AO2743&gt;=Resumen!$B$29,"Alto","Bajo"),"")</f>
        <v>Bajo</v>
      </c>
      <c r="AT2743" s="22" t="str">
        <f aca="false">IF(AS2743&lt;&gt;"",AP2743&amp;" Potencial / "&amp;AS2743&amp;" Share","")</f>
        <v>Bajo Potencial / Bajo Share</v>
      </c>
      <c r="AU2743" s="22" t="str">
        <f aca="false">IF(AH2743="","Sin dato",IF(AH2743-AO2743&gt;Resumen!$B$6,"Sobre-exhibido",IF(AO2743-AH2743&gt;Resumen!$B$6,"Sub-exhibido","En línea")))</f>
        <v>En línea</v>
      </c>
      <c r="AV2743" s="22" t="n">
        <f aca="false">IF(AT2743="","",IF(AT2743="Alto Potencial / Bajo Share",1,IF(AT2743="Alto Potencial / Alto Share",2,IF(AT2743="Bajo Potencial / Alto Share",3,4))))</f>
        <v>4</v>
      </c>
      <c r="AW2743" s="22" t="str">
        <f aca="false">IF(Q2743="No","Sin competencia directa",IF(AV2743=1,"1 - Foco Conquista (Alto Pot / Bajo Share)",IF(AV2743=2,"2 - Foco Defensa (Alto Pot / Alto Share)",IF(AV2743=3,"3 - Monitoreo (Bajo Pot / Alto Share)","4 - Baja Prioridad (Bajo Pot / Bajo Share)"))))</f>
        <v>4 - Baja Prioridad (Bajo Pot / Bajo Share)</v>
      </c>
      <c r="AX2743" s="12" t="n">
        <f aca="false">IF(OR(IFERROR(AND(W2743&lt;&gt;"",Y2743&lt;&gt;"",Y2743-W2743&gt;Resumen!$B$8),FALSE()),IFERROR(AND(X2743&lt;&gt;"",Y2743&lt;&gt;"",Y2743-X2743&gt;Resumen!$B$8),FALSE())),MAX(IF(IFERROR(AND(W2743&lt;&gt;"",Y2743&lt;&gt;"",Y2743-W2743&gt;Resumen!$B$8),FALSE()),Y2743-W2743,0),IF(IFERROR(AND(X2743&lt;&gt;"",Y2743&lt;&gt;"",Y2743-X2743&gt;Resumen!$B$8),FALSE()),Y2743-X2743,0)),"")</f>
        <v>0.0514285714285714</v>
      </c>
      <c r="AY2743" s="22" t="str">
        <f aca="false">IF(OR(IFERROR(AND(W2743&lt;&gt;"",Y2743&lt;&gt;"",Y2743-W2743&gt;Resumen!$B$8),FALSE()),IFERROR(AND(X2743&lt;&gt;"",Y2743&lt;&gt;"",Y2743-X2743&gt;Resumen!$B$8),FALSE())),TRIM("Lays tiene mayor markup que "&amp;IF(IFERROR(AND(W2743&lt;&gt;"",Y2743&lt;&gt;"",Y2743-W2743&gt;Resumen!$B$8),FALSE()),"Quento ","")&amp;IF(IFERROR(AND(X2743&lt;&gt;"",Y2743&lt;&gt;"",Y2743-X2743&gt;Resumen!$B$8),FALSE()),"Julicroc ","")&amp;"en este PDV"),"")</f>
        <v>Lays tiene mayor markup que Quento en este PDV</v>
      </c>
      <c r="AZ2743" s="22" t="str">
        <f aca="false">IF(COUNTIF('Plan Pehuamar - Lista'!$A$2:$A$167,A2743)&gt;0,"Sí","No")</f>
        <v>No</v>
      </c>
      <c r="BA2743" s="22" t="str">
        <f aca="false">IF(COUNTIF('Plan Combo 9+1'!$A$2:$A$226,A2743)&gt;0,"Sí","No")</f>
        <v>No</v>
      </c>
      <c r="BB2743" s="22" t="str">
        <f aca="false">IF(AH2743="","No",IF(BA2743="Sí",IF((AO2743-AH2743)&gt;Resumen!$B$6,"Sí","No"),IF((AO2743-AH2743)&gt;=Resumen!$B$132,"Sí","No")))</f>
        <v>No</v>
      </c>
      <c r="BC2743" s="22" t="str">
        <f aca="false">IF(AND(N2743="Sí",AL2743="Sí",AI2743=0),"Sí","No")</f>
        <v>No</v>
      </c>
      <c r="BD2743" s="22" t="str">
        <f aca="false">IF(COUNTIF('Plan 9+1 (con Pehuamar)'!$A$2:$A$227,A2743)&gt;0,"Sí","No")</f>
        <v>No</v>
      </c>
    </row>
    <row r="2744" customFormat="false" ht="15" hidden="false" customHeight="true" outlineLevel="0" collapsed="false">
      <c r="A2744" s="6" t="n">
        <v>206350</v>
      </c>
      <c r="B2744" s="6" t="n">
        <v>17</v>
      </c>
      <c r="C2744" s="6" t="n">
        <v>1702</v>
      </c>
      <c r="D2744" s="6" t="s">
        <v>254</v>
      </c>
      <c r="E2744" s="6" t="s">
        <v>2890</v>
      </c>
      <c r="F2744" s="6" t="s">
        <v>295</v>
      </c>
      <c r="G2744" s="6" t="s">
        <v>130</v>
      </c>
      <c r="H2744" s="6" t="s">
        <v>1715</v>
      </c>
      <c r="I2744" s="27" t="n">
        <v>0</v>
      </c>
      <c r="J2744" s="27" t="n">
        <v>0</v>
      </c>
      <c r="K2744" s="27" t="n">
        <v>0.5</v>
      </c>
      <c r="L2744" s="28" t="n">
        <f aca="false">I2744+J2744</f>
        <v>0</v>
      </c>
      <c r="M2744" s="28" t="n">
        <f aca="false">L2744+K2744</f>
        <v>0.5</v>
      </c>
      <c r="N2744" s="22" t="str">
        <f aca="false">IF(I2744&gt;0,"Sí","No")</f>
        <v>No</v>
      </c>
      <c r="O2744" s="22" t="str">
        <f aca="false">IF(J2744&gt;0,"Sí","No")</f>
        <v>No</v>
      </c>
      <c r="P2744" s="22" t="str">
        <f aca="false">IF(K2744&gt;0,"Sí","No")</f>
        <v>Sí</v>
      </c>
      <c r="Q2744" s="22" t="str">
        <f aca="false">IF(OR(I2744&gt;0,J2744&gt;0),"Sí","No")</f>
        <v>No</v>
      </c>
      <c r="R2744" s="27"/>
      <c r="S2744" s="27"/>
      <c r="T2744" s="27"/>
      <c r="U2744" s="27"/>
      <c r="V2744" s="27"/>
      <c r="W2744" s="12" t="str">
        <f aca="false">IF(AND(I2744&gt;0,R2744&gt;0),(S2744-R2744)/R2744,"")</f>
        <v/>
      </c>
      <c r="X2744" s="12" t="str">
        <f aca="false">IF(AND(J2744&gt;0,T2744&gt;0),(U2744-T2744)/T2744,"")</f>
        <v/>
      </c>
      <c r="Y2744" s="12" t="str">
        <f aca="false">IF(AND(K2744&gt;0,V2744&gt;0),(V2744-Resumen!$B$7)/Resumen!$B$7,"")</f>
        <v/>
      </c>
      <c r="Z2744" s="28" t="str">
        <f aca="false">IF(AND(K2744&gt;0,I2744&gt;0,V2744&gt;0,S2744&gt;0),V2744-S2744,"")</f>
        <v/>
      </c>
      <c r="AA2744" s="12" t="str">
        <f aca="false">IF(Z2744&lt;&gt;"",Z2744/S2744,"")</f>
        <v/>
      </c>
      <c r="AB2744" s="28" t="str">
        <f aca="false">IF(AND(K2744&gt;0,J2744&gt;0,V2744&gt;0,U2744&gt;0),V2744-U2744,"")</f>
        <v/>
      </c>
      <c r="AC2744" s="12" t="str">
        <f aca="false">IF(AB2744&lt;&gt;"",AB2744/U2744,"")</f>
        <v/>
      </c>
      <c r="AD2744" s="27" t="n">
        <v>0</v>
      </c>
      <c r="AE2744" s="27" t="n">
        <v>0</v>
      </c>
      <c r="AF2744" s="27" t="n">
        <v>0</v>
      </c>
      <c r="AG2744" s="28" t="n">
        <f aca="false">AD2744+AE2744+AF2744</f>
        <v>0</v>
      </c>
      <c r="AH2744" s="12" t="str">
        <f aca="false">IF(AG2744&gt;0,AD2744/AG2744,"")</f>
        <v/>
      </c>
      <c r="AI2744" s="27" t="n">
        <v>0</v>
      </c>
      <c r="AJ2744" s="27" t="n">
        <v>0</v>
      </c>
      <c r="AK2744" s="27" t="n">
        <v>0</v>
      </c>
      <c r="AL2744" s="22" t="str">
        <f aca="false">IF(OR(AJ2744&gt;0,AK2744&gt;0),"Sí","No")</f>
        <v>No</v>
      </c>
      <c r="AM2744" s="6"/>
      <c r="AN2744" s="6"/>
      <c r="AO2744" s="12" t="n">
        <f aca="false">IF(M2744&gt;0,K2744/M2744,"")</f>
        <v>1</v>
      </c>
      <c r="AP2744" s="22" t="str">
        <f aca="false">IF(M2744&gt;=Resumen!$B$5,"Alto","Bajo")</f>
        <v>Bajo</v>
      </c>
      <c r="AQ2744" s="22" t="str">
        <f aca="false">IF(AO2744&gt;=Resumen!$B$28,"Alto","Bajo")</f>
        <v>Alto</v>
      </c>
      <c r="AR2744" s="22" t="str">
        <f aca="false">AP2744&amp;" Potencial / "&amp;AQ2744&amp;" Share"</f>
        <v>Bajo Potencial / Alto Share</v>
      </c>
      <c r="AS2744" s="22" t="str">
        <f aca="false">IF(Q2744="Sí",IF(AO2744&gt;=Resumen!$B$29,"Alto","Bajo"),"")</f>
        <v/>
      </c>
      <c r="AT2744" s="22" t="str">
        <f aca="false">IF(AS2744&lt;&gt;"",AP2744&amp;" Potencial / "&amp;AS2744&amp;" Share","")</f>
        <v/>
      </c>
      <c r="AU2744" s="22" t="str">
        <f aca="false">IF(AH2744="","Sin dato",IF(AH2744-AO2744&gt;Resumen!$B$6,"Sobre-exhibido",IF(AO2744-AH2744&gt;Resumen!$B$6,"Sub-exhibido","En línea")))</f>
        <v>Sin dato</v>
      </c>
      <c r="AV2744" s="22" t="str">
        <f aca="false">IF(AT2744="","",IF(AT2744="Alto Potencial / Bajo Share",1,IF(AT2744="Alto Potencial / Alto Share",2,IF(AT2744="Bajo Potencial / Alto Share",3,4))))</f>
        <v/>
      </c>
      <c r="AW2744" s="22" t="str">
        <f aca="false">IF(Q2744="No","Sin competencia directa",IF(AV2744=1,"1 - Foco Conquista (Alto Pot / Bajo Share)",IF(AV2744=2,"2 - Foco Defensa (Alto Pot / Alto Share)",IF(AV2744=3,"3 - Monitoreo (Bajo Pot / Alto Share)","4 - Baja Prioridad (Bajo Pot / Bajo Share)"))))</f>
        <v>Sin competencia directa</v>
      </c>
      <c r="AX2744" s="12" t="str">
        <f aca="false">IF(OR(IFERROR(AND(W2744&lt;&gt;"",Y2744&lt;&gt;"",Y2744-W2744&gt;Resumen!$B$8),FALSE()),IFERROR(AND(X2744&lt;&gt;"",Y2744&lt;&gt;"",Y2744-X2744&gt;Resumen!$B$8),FALSE())),MAX(IF(IFERROR(AND(W2744&lt;&gt;"",Y2744&lt;&gt;"",Y2744-W2744&gt;Resumen!$B$8),FALSE()),Y2744-W2744,0),IF(IFERROR(AND(X2744&lt;&gt;"",Y2744&lt;&gt;"",Y2744-X2744&gt;Resumen!$B$8),FALSE()),Y2744-X2744,0)),"")</f>
        <v/>
      </c>
      <c r="AY2744" s="22" t="str">
        <f aca="false">IF(OR(IFERROR(AND(W2744&lt;&gt;"",Y2744&lt;&gt;"",Y2744-W2744&gt;Resumen!$B$8),FALSE()),IFERROR(AND(X2744&lt;&gt;"",Y2744&lt;&gt;"",Y2744-X2744&gt;Resumen!$B$8),FALSE())),TRIM("Lays tiene mayor markup que "&amp;IF(IFERROR(AND(W2744&lt;&gt;"",Y2744&lt;&gt;"",Y2744-W2744&gt;Resumen!$B$8),FALSE()),"Quento ","")&amp;IF(IFERROR(AND(X2744&lt;&gt;"",Y2744&lt;&gt;"",Y2744-X2744&gt;Resumen!$B$8),FALSE()),"Julicroc ","")&amp;"en este PDV"),"")</f>
        <v/>
      </c>
      <c r="AZ2744" s="22" t="str">
        <f aca="false">IF(COUNTIF('Plan Pehuamar - Lista'!$A$2:$A$167,A2744)&gt;0,"Sí","No")</f>
        <v>No</v>
      </c>
      <c r="BA2744" s="22" t="str">
        <f aca="false">IF(COUNTIF('Plan Combo 9+1'!$A$2:$A$226,A2744)&gt;0,"Sí","No")</f>
        <v>No</v>
      </c>
      <c r="BB2744" s="22" t="str">
        <f aca="false">IF(AH2744="","No",IF(BA2744="Sí",IF((AO2744-AH2744)&gt;Resumen!$B$6,"Sí","No"),IF((AO2744-AH2744)&gt;=Resumen!$B$132,"Sí","No")))</f>
        <v>No</v>
      </c>
      <c r="BC2744" s="22" t="str">
        <f aca="false">IF(AND(N2744="Sí",AL2744="Sí",AI2744=0),"Sí","No")</f>
        <v>No</v>
      </c>
      <c r="BD2744" s="22" t="str">
        <f aca="false">IF(COUNTIF('Plan 9+1 (con Pehuamar)'!$A$2:$A$227,A2744)&gt;0,"Sí","No")</f>
        <v>No</v>
      </c>
    </row>
    <row r="2745" customFormat="false" ht="15" hidden="false" customHeight="true" outlineLevel="0" collapsed="false">
      <c r="A2745" s="6" t="n">
        <v>206363</v>
      </c>
      <c r="B2745" s="6" t="n">
        <v>17</v>
      </c>
      <c r="C2745" s="6" t="n">
        <v>1702</v>
      </c>
      <c r="D2745" s="6" t="s">
        <v>254</v>
      </c>
      <c r="E2745" s="6" t="s">
        <v>2891</v>
      </c>
      <c r="F2745" s="6" t="s">
        <v>206</v>
      </c>
      <c r="G2745" s="6" t="s">
        <v>130</v>
      </c>
      <c r="H2745" s="6" t="s">
        <v>1715</v>
      </c>
      <c r="I2745" s="27" t="n">
        <v>10</v>
      </c>
      <c r="J2745" s="27" t="n">
        <v>32</v>
      </c>
      <c r="K2745" s="27" t="n">
        <v>20</v>
      </c>
      <c r="L2745" s="28" t="n">
        <f aca="false">I2745+J2745</f>
        <v>42</v>
      </c>
      <c r="M2745" s="28" t="n">
        <f aca="false">L2745+K2745</f>
        <v>62</v>
      </c>
      <c r="N2745" s="22" t="str">
        <f aca="false">IF(I2745&gt;0,"Sí","No")</f>
        <v>Sí</v>
      </c>
      <c r="O2745" s="22" t="str">
        <f aca="false">IF(J2745&gt;0,"Sí","No")</f>
        <v>Sí</v>
      </c>
      <c r="P2745" s="22" t="str">
        <f aca="false">IF(K2745&gt;0,"Sí","No")</f>
        <v>Sí</v>
      </c>
      <c r="Q2745" s="22" t="str">
        <f aca="false">IF(OR(I2745&gt;0,J2745&gt;0),"Sí","No")</f>
        <v>Sí</v>
      </c>
      <c r="R2745" s="27" t="n">
        <v>1750</v>
      </c>
      <c r="S2745" s="27" t="n">
        <v>2500</v>
      </c>
      <c r="T2745" s="27" t="n">
        <v>1150</v>
      </c>
      <c r="U2745" s="27" t="n">
        <v>2000</v>
      </c>
      <c r="V2745" s="27" t="n">
        <v>3800</v>
      </c>
      <c r="W2745" s="12" t="n">
        <f aca="false">IF(AND(I2745&gt;0,R2745&gt;0),(S2745-R2745)/R2745,"")</f>
        <v>0.428571428571429</v>
      </c>
      <c r="X2745" s="12" t="n">
        <f aca="false">IF(AND(J2745&gt;0,T2745&gt;0),(U2745-T2745)/T2745,"")</f>
        <v>0.739130434782609</v>
      </c>
      <c r="Y2745" s="12" t="n">
        <f aca="false">IF(AND(K2745&gt;0,V2745&gt;0),(V2745-Resumen!$B$7)/Resumen!$B$7,"")</f>
        <v>0.52</v>
      </c>
      <c r="Z2745" s="28" t="n">
        <f aca="false">IF(AND(K2745&gt;0,I2745&gt;0,V2745&gt;0,S2745&gt;0),V2745-S2745,"")</f>
        <v>1300</v>
      </c>
      <c r="AA2745" s="12" t="n">
        <f aca="false">IF(Z2745&lt;&gt;"",Z2745/S2745,"")</f>
        <v>0.52</v>
      </c>
      <c r="AB2745" s="28" t="n">
        <f aca="false">IF(AND(K2745&gt;0,J2745&gt;0,V2745&gt;0,U2745&gt;0),V2745-U2745,"")</f>
        <v>1800</v>
      </c>
      <c r="AC2745" s="12" t="n">
        <f aca="false">IF(AB2745&lt;&gt;"",AB2745/U2745,"")</f>
        <v>0.9</v>
      </c>
      <c r="AD2745" s="27" t="n">
        <v>9</v>
      </c>
      <c r="AE2745" s="27" t="n">
        <v>3</v>
      </c>
      <c r="AF2745" s="27" t="n">
        <v>12</v>
      </c>
      <c r="AG2745" s="28" t="n">
        <f aca="false">AD2745+AE2745+AF2745</f>
        <v>24</v>
      </c>
      <c r="AH2745" s="12" t="n">
        <f aca="false">IF(AG2745&gt;0,AD2745/AG2745,"")</f>
        <v>0.375</v>
      </c>
      <c r="AI2745" s="27" t="n">
        <v>1</v>
      </c>
      <c r="AJ2745" s="27" t="n">
        <v>0</v>
      </c>
      <c r="AK2745" s="27" t="n">
        <v>1</v>
      </c>
      <c r="AL2745" s="22" t="str">
        <f aca="false">IF(OR(AJ2745&gt;0,AK2745&gt;0),"Sí","No")</f>
        <v>Sí</v>
      </c>
      <c r="AM2745" s="6" t="s">
        <v>198</v>
      </c>
      <c r="AN2745" s="6" t="s">
        <v>198</v>
      </c>
      <c r="AO2745" s="12" t="n">
        <f aca="false">IF(M2745&gt;0,K2745/M2745,"")</f>
        <v>0.32258064516129</v>
      </c>
      <c r="AP2745" s="22" t="str">
        <f aca="false">IF(M2745&gt;=Resumen!$B$5,"Alto","Bajo")</f>
        <v>Alto</v>
      </c>
      <c r="AQ2745" s="22" t="str">
        <f aca="false">IF(AO2745&gt;=Resumen!$B$28,"Alto","Bajo")</f>
        <v>Bajo</v>
      </c>
      <c r="AR2745" s="22" t="str">
        <f aca="false">AP2745&amp;" Potencial / "&amp;AQ2745&amp;" Share"</f>
        <v>Alto Potencial / Bajo Share</v>
      </c>
      <c r="AS2745" s="22" t="str">
        <f aca="false">IF(Q2745="Sí",IF(AO2745&gt;=Resumen!$B$29,"Alto","Bajo"),"")</f>
        <v>Bajo</v>
      </c>
      <c r="AT2745" s="22" t="str">
        <f aca="false">IF(AS2745&lt;&gt;"",AP2745&amp;" Potencial / "&amp;AS2745&amp;" Share","")</f>
        <v>Alto Potencial / Bajo Share</v>
      </c>
      <c r="AU2745" s="22" t="str">
        <f aca="false">IF(AH2745="","Sin dato",IF(AH2745-AO2745&gt;Resumen!$B$6,"Sobre-exhibido",IF(AO2745-AH2745&gt;Resumen!$B$6,"Sub-exhibido","En línea")))</f>
        <v>Sobre-exhibido</v>
      </c>
      <c r="AV2745" s="22" t="n">
        <f aca="false">IF(AT2745="","",IF(AT2745="Alto Potencial / Bajo Share",1,IF(AT2745="Alto Potencial / Alto Share",2,IF(AT2745="Bajo Potencial / Alto Share",3,4))))</f>
        <v>1</v>
      </c>
      <c r="AW2745" s="22" t="str">
        <f aca="false">IF(Q2745="No","Sin competencia directa",IF(AV2745=1,"1 - Foco Conquista (Alto Pot / Bajo Share)",IF(AV2745=2,"2 - Foco Defensa (Alto Pot / Alto Share)",IF(AV2745=3,"3 - Monitoreo (Bajo Pot / Alto Share)","4 - Baja Prioridad (Bajo Pot / Bajo Share)"))))</f>
        <v>1 - Foco Conquista (Alto Pot / Bajo Share)</v>
      </c>
      <c r="AX2745" s="12" t="n">
        <f aca="false">IF(OR(IFERROR(AND(W2745&lt;&gt;"",Y2745&lt;&gt;"",Y2745-W2745&gt;Resumen!$B$8),FALSE()),IFERROR(AND(X2745&lt;&gt;"",Y2745&lt;&gt;"",Y2745-X2745&gt;Resumen!$B$8),FALSE())),MAX(IF(IFERROR(AND(W2745&lt;&gt;"",Y2745&lt;&gt;"",Y2745-W2745&gt;Resumen!$B$8),FALSE()),Y2745-W2745,0),IF(IFERROR(AND(X2745&lt;&gt;"",Y2745&lt;&gt;"",Y2745-X2745&gt;Resumen!$B$8),FALSE()),Y2745-X2745,0)),"")</f>
        <v>0.0914285714285715</v>
      </c>
      <c r="AY2745" s="22" t="str">
        <f aca="false">IF(OR(IFERROR(AND(W2745&lt;&gt;"",Y2745&lt;&gt;"",Y2745-W2745&gt;Resumen!$B$8),FALSE()),IFERROR(AND(X2745&lt;&gt;"",Y2745&lt;&gt;"",Y2745-X2745&gt;Resumen!$B$8),FALSE())),TRIM("Lays tiene mayor markup que "&amp;IF(IFERROR(AND(W2745&lt;&gt;"",Y2745&lt;&gt;"",Y2745-W2745&gt;Resumen!$B$8),FALSE()),"Quento ","")&amp;IF(IFERROR(AND(X2745&lt;&gt;"",Y2745&lt;&gt;"",Y2745-X2745&gt;Resumen!$B$8),FALSE()),"Julicroc ","")&amp;"en este PDV"),"")</f>
        <v>Lays tiene mayor markup que Quento en este PDV</v>
      </c>
      <c r="AZ2745" s="22" t="str">
        <f aca="false">IF(COUNTIF('Plan Pehuamar - Lista'!$A$2:$A$167,A2745)&gt;0,"Sí","No")</f>
        <v>No</v>
      </c>
      <c r="BA2745" s="22" t="str">
        <f aca="false">IF(COUNTIF('Plan Combo 9+1'!$A$2:$A$226,A2745)&gt;0,"Sí","No")</f>
        <v>No</v>
      </c>
      <c r="BB2745" s="22" t="str">
        <f aca="false">IF(AH2745="","No",IF(BA2745="Sí",IF((AO2745-AH2745)&gt;Resumen!$B$6,"Sí","No"),IF((AO2745-AH2745)&gt;=Resumen!$B$132,"Sí","No")))</f>
        <v>No</v>
      </c>
      <c r="BC2745" s="22" t="str">
        <f aca="false">IF(AND(N2745="Sí",AL2745="Sí",AI2745=0),"Sí","No")</f>
        <v>No</v>
      </c>
      <c r="BD2745" s="22" t="str">
        <f aca="false">IF(COUNTIF('Plan 9+1 (con Pehuamar)'!$A$2:$A$227,A2745)&gt;0,"Sí","No")</f>
        <v>No</v>
      </c>
    </row>
    <row r="2746" customFormat="false" ht="15" hidden="false" customHeight="true" outlineLevel="0" collapsed="false">
      <c r="A2746" s="6" t="n">
        <v>206368</v>
      </c>
      <c r="B2746" s="6" t="n">
        <v>17</v>
      </c>
      <c r="C2746" s="6" t="n">
        <v>1702</v>
      </c>
      <c r="D2746" s="6" t="s">
        <v>254</v>
      </c>
      <c r="E2746" s="6" t="s">
        <v>2892</v>
      </c>
      <c r="F2746" s="6" t="s">
        <v>206</v>
      </c>
      <c r="G2746" s="6" t="s">
        <v>130</v>
      </c>
      <c r="H2746" s="6" t="s">
        <v>1715</v>
      </c>
      <c r="I2746" s="27" t="n">
        <v>10</v>
      </c>
      <c r="J2746" s="27" t="n">
        <v>12</v>
      </c>
      <c r="K2746" s="27" t="n">
        <v>6</v>
      </c>
      <c r="L2746" s="28" t="n">
        <f aca="false">I2746+J2746</f>
        <v>22</v>
      </c>
      <c r="M2746" s="28" t="n">
        <f aca="false">L2746+K2746</f>
        <v>28</v>
      </c>
      <c r="N2746" s="22" t="str">
        <f aca="false">IF(I2746&gt;0,"Sí","No")</f>
        <v>Sí</v>
      </c>
      <c r="O2746" s="22" t="str">
        <f aca="false">IF(J2746&gt;0,"Sí","No")</f>
        <v>Sí</v>
      </c>
      <c r="P2746" s="22" t="str">
        <f aca="false">IF(K2746&gt;0,"Sí","No")</f>
        <v>Sí</v>
      </c>
      <c r="Q2746" s="22" t="str">
        <f aca="false">IF(OR(I2746&gt;0,J2746&gt;0),"Sí","No")</f>
        <v>Sí</v>
      </c>
      <c r="R2746" s="27" t="n">
        <v>1750</v>
      </c>
      <c r="S2746" s="27" t="n">
        <v>2500</v>
      </c>
      <c r="T2746" s="27" t="n">
        <v>1160</v>
      </c>
      <c r="U2746" s="27" t="n">
        <v>2200</v>
      </c>
      <c r="V2746" s="27" t="n">
        <v>3800</v>
      </c>
      <c r="W2746" s="12" t="n">
        <f aca="false">IF(AND(I2746&gt;0,R2746&gt;0),(S2746-R2746)/R2746,"")</f>
        <v>0.428571428571429</v>
      </c>
      <c r="X2746" s="12" t="n">
        <f aca="false">IF(AND(J2746&gt;0,T2746&gt;0),(U2746-T2746)/T2746,"")</f>
        <v>0.896551724137931</v>
      </c>
      <c r="Y2746" s="12" t="n">
        <f aca="false">IF(AND(K2746&gt;0,V2746&gt;0),(V2746-Resumen!$B$7)/Resumen!$B$7,"")</f>
        <v>0.52</v>
      </c>
      <c r="Z2746" s="28" t="n">
        <f aca="false">IF(AND(K2746&gt;0,I2746&gt;0,V2746&gt;0,S2746&gt;0),V2746-S2746,"")</f>
        <v>1300</v>
      </c>
      <c r="AA2746" s="12" t="n">
        <f aca="false">IF(Z2746&lt;&gt;"",Z2746/S2746,"")</f>
        <v>0.52</v>
      </c>
      <c r="AB2746" s="28" t="n">
        <f aca="false">IF(AND(K2746&gt;0,J2746&gt;0,V2746&gt;0,U2746&gt;0),V2746-U2746,"")</f>
        <v>1600</v>
      </c>
      <c r="AC2746" s="12" t="n">
        <f aca="false">IF(AB2746&lt;&gt;"",AB2746/U2746,"")</f>
        <v>0.727272727272727</v>
      </c>
      <c r="AD2746" s="27" t="n">
        <v>2</v>
      </c>
      <c r="AE2746" s="27" t="n">
        <v>2</v>
      </c>
      <c r="AF2746" s="27" t="n">
        <v>4</v>
      </c>
      <c r="AG2746" s="28" t="n">
        <f aca="false">AD2746+AE2746+AF2746</f>
        <v>8</v>
      </c>
      <c r="AH2746" s="12" t="n">
        <f aca="false">IF(AG2746&gt;0,AD2746/AG2746,"")</f>
        <v>0.25</v>
      </c>
      <c r="AI2746" s="27" t="n">
        <v>0</v>
      </c>
      <c r="AJ2746" s="27" t="n">
        <v>0</v>
      </c>
      <c r="AK2746" s="27" t="n">
        <v>1</v>
      </c>
      <c r="AL2746" s="22" t="str">
        <f aca="false">IF(OR(AJ2746&gt;0,AK2746&gt;0),"Sí","No")</f>
        <v>Sí</v>
      </c>
      <c r="AM2746" s="6" t="s">
        <v>198</v>
      </c>
      <c r="AN2746" s="6" t="s">
        <v>198</v>
      </c>
      <c r="AO2746" s="12" t="n">
        <f aca="false">IF(M2746&gt;0,K2746/M2746,"")</f>
        <v>0.214285714285714</v>
      </c>
      <c r="AP2746" s="22" t="str">
        <f aca="false">IF(M2746&gt;=Resumen!$B$5,"Alto","Bajo")</f>
        <v>Bajo</v>
      </c>
      <c r="AQ2746" s="22" t="str">
        <f aca="false">IF(AO2746&gt;=Resumen!$B$28,"Alto","Bajo")</f>
        <v>Bajo</v>
      </c>
      <c r="AR2746" s="22" t="str">
        <f aca="false">AP2746&amp;" Potencial / "&amp;AQ2746&amp;" Share"</f>
        <v>Bajo Potencial / Bajo Share</v>
      </c>
      <c r="AS2746" s="22" t="str">
        <f aca="false">IF(Q2746="Sí",IF(AO2746&gt;=Resumen!$B$29,"Alto","Bajo"),"")</f>
        <v>Bajo</v>
      </c>
      <c r="AT2746" s="22" t="str">
        <f aca="false">IF(AS2746&lt;&gt;"",AP2746&amp;" Potencial / "&amp;AS2746&amp;" Share","")</f>
        <v>Bajo Potencial / Bajo Share</v>
      </c>
      <c r="AU2746" s="22" t="str">
        <f aca="false">IF(AH2746="","Sin dato",IF(AH2746-AO2746&gt;Resumen!$B$6,"Sobre-exhibido",IF(AO2746-AH2746&gt;Resumen!$B$6,"Sub-exhibido","En línea")))</f>
        <v>En línea</v>
      </c>
      <c r="AV2746" s="22" t="n">
        <f aca="false">IF(AT2746="","",IF(AT2746="Alto Potencial / Bajo Share",1,IF(AT2746="Alto Potencial / Alto Share",2,IF(AT2746="Bajo Potencial / Alto Share",3,4))))</f>
        <v>4</v>
      </c>
      <c r="AW2746" s="22" t="str">
        <f aca="false">IF(Q2746="No","Sin competencia directa",IF(AV2746=1,"1 - Foco Conquista (Alto Pot / Bajo Share)",IF(AV2746=2,"2 - Foco Defensa (Alto Pot / Alto Share)",IF(AV2746=3,"3 - Monitoreo (Bajo Pot / Alto Share)","4 - Baja Prioridad (Bajo Pot / Bajo Share)"))))</f>
        <v>4 - Baja Prioridad (Bajo Pot / Bajo Share)</v>
      </c>
      <c r="AX2746" s="12" t="n">
        <f aca="false">IF(OR(IFERROR(AND(W2746&lt;&gt;"",Y2746&lt;&gt;"",Y2746-W2746&gt;Resumen!$B$8),FALSE()),IFERROR(AND(X2746&lt;&gt;"",Y2746&lt;&gt;"",Y2746-X2746&gt;Resumen!$B$8),FALSE())),MAX(IF(IFERROR(AND(W2746&lt;&gt;"",Y2746&lt;&gt;"",Y2746-W2746&gt;Resumen!$B$8),FALSE()),Y2746-W2746,0),IF(IFERROR(AND(X2746&lt;&gt;"",Y2746&lt;&gt;"",Y2746-X2746&gt;Resumen!$B$8),FALSE()),Y2746-X2746,0)),"")</f>
        <v>0.0914285714285715</v>
      </c>
      <c r="AY2746" s="22" t="str">
        <f aca="false">IF(OR(IFERROR(AND(W2746&lt;&gt;"",Y2746&lt;&gt;"",Y2746-W2746&gt;Resumen!$B$8),FALSE()),IFERROR(AND(X2746&lt;&gt;"",Y2746&lt;&gt;"",Y2746-X2746&gt;Resumen!$B$8),FALSE())),TRIM("Lays tiene mayor markup que "&amp;IF(IFERROR(AND(W2746&lt;&gt;"",Y2746&lt;&gt;"",Y2746-W2746&gt;Resumen!$B$8),FALSE()),"Quento ","")&amp;IF(IFERROR(AND(X2746&lt;&gt;"",Y2746&lt;&gt;"",Y2746-X2746&gt;Resumen!$B$8),FALSE()),"Julicroc ","")&amp;"en este PDV"),"")</f>
        <v>Lays tiene mayor markup que Quento en este PDV</v>
      </c>
      <c r="AZ2746" s="22" t="str">
        <f aca="false">IF(COUNTIF('Plan Pehuamar - Lista'!$A$2:$A$167,A2746)&gt;0,"Sí","No")</f>
        <v>No</v>
      </c>
      <c r="BA2746" s="22" t="str">
        <f aca="false">IF(COUNTIF('Plan Combo 9+1'!$A$2:$A$226,A2746)&gt;0,"Sí","No")</f>
        <v>No</v>
      </c>
      <c r="BB2746" s="22" t="str">
        <f aca="false">IF(AH2746="","No",IF(BA2746="Sí",IF((AO2746-AH2746)&gt;Resumen!$B$6,"Sí","No"),IF((AO2746-AH2746)&gt;=Resumen!$B$132,"Sí","No")))</f>
        <v>No</v>
      </c>
      <c r="BC2746" s="22" t="str">
        <f aca="false">IF(AND(N2746="Sí",AL2746="Sí",AI2746=0),"Sí","No")</f>
        <v>Sí</v>
      </c>
      <c r="BD2746" s="22" t="str">
        <f aca="false">IF(COUNTIF('Plan 9+1 (con Pehuamar)'!$A$2:$A$227,A2746)&gt;0,"Sí","No")</f>
        <v>No</v>
      </c>
    </row>
    <row r="2747" customFormat="false" ht="15" hidden="false" customHeight="true" outlineLevel="0" collapsed="false">
      <c r="A2747" s="6" t="n">
        <v>206397</v>
      </c>
      <c r="B2747" s="6" t="n">
        <v>17</v>
      </c>
      <c r="C2747" s="6" t="n">
        <v>1702</v>
      </c>
      <c r="D2747" s="6" t="s">
        <v>254</v>
      </c>
      <c r="E2747" s="6" t="s">
        <v>2893</v>
      </c>
      <c r="F2747" s="6" t="s">
        <v>201</v>
      </c>
      <c r="G2747" s="6" t="s">
        <v>130</v>
      </c>
      <c r="H2747" s="6" t="s">
        <v>1715</v>
      </c>
      <c r="I2747" s="27" t="n">
        <v>10</v>
      </c>
      <c r="J2747" s="27" t="n">
        <v>12</v>
      </c>
      <c r="K2747" s="27" t="n">
        <v>5</v>
      </c>
      <c r="L2747" s="28" t="n">
        <f aca="false">I2747+J2747</f>
        <v>22</v>
      </c>
      <c r="M2747" s="28" t="n">
        <f aca="false">L2747+K2747</f>
        <v>27</v>
      </c>
      <c r="N2747" s="22" t="str">
        <f aca="false">IF(I2747&gt;0,"Sí","No")</f>
        <v>Sí</v>
      </c>
      <c r="O2747" s="22" t="str">
        <f aca="false">IF(J2747&gt;0,"Sí","No")</f>
        <v>Sí</v>
      </c>
      <c r="P2747" s="22" t="str">
        <f aca="false">IF(K2747&gt;0,"Sí","No")</f>
        <v>Sí</v>
      </c>
      <c r="Q2747" s="22" t="str">
        <f aca="false">IF(OR(I2747&gt;0,J2747&gt;0),"Sí","No")</f>
        <v>Sí</v>
      </c>
      <c r="R2747" s="27" t="n">
        <v>1750</v>
      </c>
      <c r="S2747" s="27" t="n">
        <v>2500</v>
      </c>
      <c r="T2747" s="27" t="n">
        <v>1170</v>
      </c>
      <c r="U2747" s="27" t="n">
        <v>1800</v>
      </c>
      <c r="V2747" s="27" t="n">
        <v>3700</v>
      </c>
      <c r="W2747" s="12" t="n">
        <f aca="false">IF(AND(I2747&gt;0,R2747&gt;0),(S2747-R2747)/R2747,"")</f>
        <v>0.428571428571429</v>
      </c>
      <c r="X2747" s="12" t="n">
        <f aca="false">IF(AND(J2747&gt;0,T2747&gt;0),(U2747-T2747)/T2747,"")</f>
        <v>0.538461538461538</v>
      </c>
      <c r="Y2747" s="12" t="n">
        <f aca="false">IF(AND(K2747&gt;0,V2747&gt;0),(V2747-Resumen!$B$7)/Resumen!$B$7,"")</f>
        <v>0.48</v>
      </c>
      <c r="Z2747" s="28" t="n">
        <f aca="false">IF(AND(K2747&gt;0,I2747&gt;0,V2747&gt;0,S2747&gt;0),V2747-S2747,"")</f>
        <v>1200</v>
      </c>
      <c r="AA2747" s="12" t="n">
        <f aca="false">IF(Z2747&lt;&gt;"",Z2747/S2747,"")</f>
        <v>0.48</v>
      </c>
      <c r="AB2747" s="28" t="n">
        <f aca="false">IF(AND(K2747&gt;0,J2747&gt;0,V2747&gt;0,U2747&gt;0),V2747-U2747,"")</f>
        <v>1900</v>
      </c>
      <c r="AC2747" s="12" t="n">
        <f aca="false">IF(AB2747&lt;&gt;"",AB2747/U2747,"")</f>
        <v>1.05555555555556</v>
      </c>
      <c r="AD2747" s="27" t="n">
        <v>2</v>
      </c>
      <c r="AE2747" s="27" t="n">
        <v>2</v>
      </c>
      <c r="AF2747" s="27" t="n">
        <v>0</v>
      </c>
      <c r="AG2747" s="28" t="n">
        <f aca="false">AD2747+AE2747+AF2747</f>
        <v>4</v>
      </c>
      <c r="AH2747" s="12" t="n">
        <f aca="false">IF(AG2747&gt;0,AD2747/AG2747,"")</f>
        <v>0.5</v>
      </c>
      <c r="AI2747" s="27" t="n">
        <v>1</v>
      </c>
      <c r="AJ2747" s="27" t="n">
        <v>0</v>
      </c>
      <c r="AK2747" s="27" t="n">
        <v>0</v>
      </c>
      <c r="AL2747" s="22" t="str">
        <f aca="false">IF(OR(AJ2747&gt;0,AK2747&gt;0),"Sí","No")</f>
        <v>No</v>
      </c>
      <c r="AM2747" s="6" t="s">
        <v>198</v>
      </c>
      <c r="AN2747" s="6" t="s">
        <v>198</v>
      </c>
      <c r="AO2747" s="12" t="n">
        <f aca="false">IF(M2747&gt;0,K2747/M2747,"")</f>
        <v>0.185185185185185</v>
      </c>
      <c r="AP2747" s="22" t="str">
        <f aca="false">IF(M2747&gt;=Resumen!$B$5,"Alto","Bajo")</f>
        <v>Bajo</v>
      </c>
      <c r="AQ2747" s="22" t="str">
        <f aca="false">IF(AO2747&gt;=Resumen!$B$28,"Alto","Bajo")</f>
        <v>Bajo</v>
      </c>
      <c r="AR2747" s="22" t="str">
        <f aca="false">AP2747&amp;" Potencial / "&amp;AQ2747&amp;" Share"</f>
        <v>Bajo Potencial / Bajo Share</v>
      </c>
      <c r="AS2747" s="22" t="str">
        <f aca="false">IF(Q2747="Sí",IF(AO2747&gt;=Resumen!$B$29,"Alto","Bajo"),"")</f>
        <v>Bajo</v>
      </c>
      <c r="AT2747" s="22" t="str">
        <f aca="false">IF(AS2747&lt;&gt;"",AP2747&amp;" Potencial / "&amp;AS2747&amp;" Share","")</f>
        <v>Bajo Potencial / Bajo Share</v>
      </c>
      <c r="AU2747" s="22" t="str">
        <f aca="false">IF(AH2747="","Sin dato",IF(AH2747-AO2747&gt;Resumen!$B$6,"Sobre-exhibido",IF(AO2747-AH2747&gt;Resumen!$B$6,"Sub-exhibido","En línea")))</f>
        <v>Sobre-exhibido</v>
      </c>
      <c r="AV2747" s="22" t="n">
        <f aca="false">IF(AT2747="","",IF(AT2747="Alto Potencial / Bajo Share",1,IF(AT2747="Alto Potencial / Alto Share",2,IF(AT2747="Bajo Potencial / Alto Share",3,4))))</f>
        <v>4</v>
      </c>
      <c r="AW2747" s="22" t="str">
        <f aca="false">IF(Q2747="No","Sin competencia directa",IF(AV2747=1,"1 - Foco Conquista (Alto Pot / Bajo Share)",IF(AV2747=2,"2 - Foco Defensa (Alto Pot / Alto Share)",IF(AV2747=3,"3 - Monitoreo (Bajo Pot / Alto Share)","4 - Baja Prioridad (Bajo Pot / Bajo Share)"))))</f>
        <v>4 - Baja Prioridad (Bajo Pot / Bajo Share)</v>
      </c>
      <c r="AX2747" s="12" t="n">
        <f aca="false">IF(OR(IFERROR(AND(W2747&lt;&gt;"",Y2747&lt;&gt;"",Y2747-W2747&gt;Resumen!$B$8),FALSE()),IFERROR(AND(X2747&lt;&gt;"",Y2747&lt;&gt;"",Y2747-X2747&gt;Resumen!$B$8),FALSE())),MAX(IF(IFERROR(AND(W2747&lt;&gt;"",Y2747&lt;&gt;"",Y2747-W2747&gt;Resumen!$B$8),FALSE()),Y2747-W2747,0),IF(IFERROR(AND(X2747&lt;&gt;"",Y2747&lt;&gt;"",Y2747-X2747&gt;Resumen!$B$8),FALSE()),Y2747-X2747,0)),"")</f>
        <v>0.0514285714285714</v>
      </c>
      <c r="AY2747" s="22" t="str">
        <f aca="false">IF(OR(IFERROR(AND(W2747&lt;&gt;"",Y2747&lt;&gt;"",Y2747-W2747&gt;Resumen!$B$8),FALSE()),IFERROR(AND(X2747&lt;&gt;"",Y2747&lt;&gt;"",Y2747-X2747&gt;Resumen!$B$8),FALSE())),TRIM("Lays tiene mayor markup que "&amp;IF(IFERROR(AND(W2747&lt;&gt;"",Y2747&lt;&gt;"",Y2747-W2747&gt;Resumen!$B$8),FALSE()),"Quento ","")&amp;IF(IFERROR(AND(X2747&lt;&gt;"",Y2747&lt;&gt;"",Y2747-X2747&gt;Resumen!$B$8),FALSE()),"Julicroc ","")&amp;"en este PDV"),"")</f>
        <v>Lays tiene mayor markup que Quento en este PDV</v>
      </c>
      <c r="AZ2747" s="22" t="str">
        <f aca="false">IF(COUNTIF('Plan Pehuamar - Lista'!$A$2:$A$167,A2747)&gt;0,"Sí","No")</f>
        <v>No</v>
      </c>
      <c r="BA2747" s="22" t="str">
        <f aca="false">IF(COUNTIF('Plan Combo 9+1'!$A$2:$A$226,A2747)&gt;0,"Sí","No")</f>
        <v>No</v>
      </c>
      <c r="BB2747" s="22" t="str">
        <f aca="false">IF(AH2747="","No",IF(BA2747="Sí",IF((AO2747-AH2747)&gt;Resumen!$B$6,"Sí","No"),IF((AO2747-AH2747)&gt;=Resumen!$B$132,"Sí","No")))</f>
        <v>No</v>
      </c>
      <c r="BC2747" s="22" t="str">
        <f aca="false">IF(AND(N2747="Sí",AL2747="Sí",AI2747=0),"Sí","No")</f>
        <v>No</v>
      </c>
      <c r="BD2747" s="22" t="str">
        <f aca="false">IF(COUNTIF('Plan 9+1 (con Pehuamar)'!$A$2:$A$227,A2747)&gt;0,"Sí","No")</f>
        <v>No</v>
      </c>
    </row>
    <row r="2748" customFormat="false" ht="15" hidden="false" customHeight="true" outlineLevel="0" collapsed="false">
      <c r="A2748" s="6" t="n">
        <v>206410</v>
      </c>
      <c r="B2748" s="6" t="n">
        <v>17</v>
      </c>
      <c r="C2748" s="6" t="n">
        <v>1702</v>
      </c>
      <c r="D2748" s="6" t="s">
        <v>254</v>
      </c>
      <c r="E2748" s="6" t="s">
        <v>2894</v>
      </c>
      <c r="F2748" s="6" t="s">
        <v>201</v>
      </c>
      <c r="G2748" s="6" t="s">
        <v>130</v>
      </c>
      <c r="H2748" s="6" t="s">
        <v>1715</v>
      </c>
      <c r="I2748" s="27" t="n">
        <v>0</v>
      </c>
      <c r="J2748" s="27" t="n">
        <v>0</v>
      </c>
      <c r="K2748" s="27" t="n">
        <v>0.6</v>
      </c>
      <c r="L2748" s="28" t="n">
        <f aca="false">I2748+J2748</f>
        <v>0</v>
      </c>
      <c r="M2748" s="28" t="n">
        <f aca="false">L2748+K2748</f>
        <v>0.6</v>
      </c>
      <c r="N2748" s="22" t="str">
        <f aca="false">IF(I2748&gt;0,"Sí","No")</f>
        <v>No</v>
      </c>
      <c r="O2748" s="22" t="str">
        <f aca="false">IF(J2748&gt;0,"Sí","No")</f>
        <v>No</v>
      </c>
      <c r="P2748" s="22" t="str">
        <f aca="false">IF(K2748&gt;0,"Sí","No")</f>
        <v>Sí</v>
      </c>
      <c r="Q2748" s="22" t="str">
        <f aca="false">IF(OR(I2748&gt;0,J2748&gt;0),"Sí","No")</f>
        <v>No</v>
      </c>
      <c r="R2748" s="27"/>
      <c r="S2748" s="27"/>
      <c r="T2748" s="27"/>
      <c r="U2748" s="27"/>
      <c r="V2748" s="27"/>
      <c r="W2748" s="12" t="str">
        <f aca="false">IF(AND(I2748&gt;0,R2748&gt;0),(S2748-R2748)/R2748,"")</f>
        <v/>
      </c>
      <c r="X2748" s="12" t="str">
        <f aca="false">IF(AND(J2748&gt;0,T2748&gt;0),(U2748-T2748)/T2748,"")</f>
        <v/>
      </c>
      <c r="Y2748" s="12" t="str">
        <f aca="false">IF(AND(K2748&gt;0,V2748&gt;0),(V2748-Resumen!$B$7)/Resumen!$B$7,"")</f>
        <v/>
      </c>
      <c r="Z2748" s="28" t="str">
        <f aca="false">IF(AND(K2748&gt;0,I2748&gt;0,V2748&gt;0,S2748&gt;0),V2748-S2748,"")</f>
        <v/>
      </c>
      <c r="AA2748" s="12" t="str">
        <f aca="false">IF(Z2748&lt;&gt;"",Z2748/S2748,"")</f>
        <v/>
      </c>
      <c r="AB2748" s="28" t="str">
        <f aca="false">IF(AND(K2748&gt;0,J2748&gt;0,V2748&gt;0,U2748&gt;0),V2748-U2748,"")</f>
        <v/>
      </c>
      <c r="AC2748" s="12" t="str">
        <f aca="false">IF(AB2748&lt;&gt;"",AB2748/U2748,"")</f>
        <v/>
      </c>
      <c r="AD2748" s="27" t="n">
        <v>0</v>
      </c>
      <c r="AE2748" s="27" t="n">
        <v>0</v>
      </c>
      <c r="AF2748" s="27" t="n">
        <v>0</v>
      </c>
      <c r="AG2748" s="28" t="n">
        <f aca="false">AD2748+AE2748+AF2748</f>
        <v>0</v>
      </c>
      <c r="AH2748" s="12" t="str">
        <f aca="false">IF(AG2748&gt;0,AD2748/AG2748,"")</f>
        <v/>
      </c>
      <c r="AI2748" s="27" t="n">
        <v>0</v>
      </c>
      <c r="AJ2748" s="27" t="n">
        <v>0</v>
      </c>
      <c r="AK2748" s="27" t="n">
        <v>0</v>
      </c>
      <c r="AL2748" s="22" t="str">
        <f aca="false">IF(OR(AJ2748&gt;0,AK2748&gt;0),"Sí","No")</f>
        <v>No</v>
      </c>
      <c r="AM2748" s="6"/>
      <c r="AN2748" s="6"/>
      <c r="AO2748" s="12" t="n">
        <f aca="false">IF(M2748&gt;0,K2748/M2748,"")</f>
        <v>1</v>
      </c>
      <c r="AP2748" s="22" t="str">
        <f aca="false">IF(M2748&gt;=Resumen!$B$5,"Alto","Bajo")</f>
        <v>Bajo</v>
      </c>
      <c r="AQ2748" s="22" t="str">
        <f aca="false">IF(AO2748&gt;=Resumen!$B$28,"Alto","Bajo")</f>
        <v>Alto</v>
      </c>
      <c r="AR2748" s="22" t="str">
        <f aca="false">AP2748&amp;" Potencial / "&amp;AQ2748&amp;" Share"</f>
        <v>Bajo Potencial / Alto Share</v>
      </c>
      <c r="AS2748" s="22" t="str">
        <f aca="false">IF(Q2748="Sí",IF(AO2748&gt;=Resumen!$B$29,"Alto","Bajo"),"")</f>
        <v/>
      </c>
      <c r="AT2748" s="22" t="str">
        <f aca="false">IF(AS2748&lt;&gt;"",AP2748&amp;" Potencial / "&amp;AS2748&amp;" Share","")</f>
        <v/>
      </c>
      <c r="AU2748" s="22" t="str">
        <f aca="false">IF(AH2748="","Sin dato",IF(AH2748-AO2748&gt;Resumen!$B$6,"Sobre-exhibido",IF(AO2748-AH2748&gt;Resumen!$B$6,"Sub-exhibido","En línea")))</f>
        <v>Sin dato</v>
      </c>
      <c r="AV2748" s="22" t="str">
        <f aca="false">IF(AT2748="","",IF(AT2748="Alto Potencial / Bajo Share",1,IF(AT2748="Alto Potencial / Alto Share",2,IF(AT2748="Bajo Potencial / Alto Share",3,4))))</f>
        <v/>
      </c>
      <c r="AW2748" s="22" t="str">
        <f aca="false">IF(Q2748="No","Sin competencia directa",IF(AV2748=1,"1 - Foco Conquista (Alto Pot / Bajo Share)",IF(AV2748=2,"2 - Foco Defensa (Alto Pot / Alto Share)",IF(AV2748=3,"3 - Monitoreo (Bajo Pot / Alto Share)","4 - Baja Prioridad (Bajo Pot / Bajo Share)"))))</f>
        <v>Sin competencia directa</v>
      </c>
      <c r="AX2748" s="12" t="str">
        <f aca="false">IF(OR(IFERROR(AND(W2748&lt;&gt;"",Y2748&lt;&gt;"",Y2748-W2748&gt;Resumen!$B$8),FALSE()),IFERROR(AND(X2748&lt;&gt;"",Y2748&lt;&gt;"",Y2748-X2748&gt;Resumen!$B$8),FALSE())),MAX(IF(IFERROR(AND(W2748&lt;&gt;"",Y2748&lt;&gt;"",Y2748-W2748&gt;Resumen!$B$8),FALSE()),Y2748-W2748,0),IF(IFERROR(AND(X2748&lt;&gt;"",Y2748&lt;&gt;"",Y2748-X2748&gt;Resumen!$B$8),FALSE()),Y2748-X2748,0)),"")</f>
        <v/>
      </c>
      <c r="AY2748" s="22" t="str">
        <f aca="false">IF(OR(IFERROR(AND(W2748&lt;&gt;"",Y2748&lt;&gt;"",Y2748-W2748&gt;Resumen!$B$8),FALSE()),IFERROR(AND(X2748&lt;&gt;"",Y2748&lt;&gt;"",Y2748-X2748&gt;Resumen!$B$8),FALSE())),TRIM("Lays tiene mayor markup que "&amp;IF(IFERROR(AND(W2748&lt;&gt;"",Y2748&lt;&gt;"",Y2748-W2748&gt;Resumen!$B$8),FALSE()),"Quento ","")&amp;IF(IFERROR(AND(X2748&lt;&gt;"",Y2748&lt;&gt;"",Y2748-X2748&gt;Resumen!$B$8),FALSE()),"Julicroc ","")&amp;"en este PDV"),"")</f>
        <v/>
      </c>
      <c r="AZ2748" s="22" t="str">
        <f aca="false">IF(COUNTIF('Plan Pehuamar - Lista'!$A$2:$A$167,A2748)&gt;0,"Sí","No")</f>
        <v>No</v>
      </c>
      <c r="BA2748" s="22" t="str">
        <f aca="false">IF(COUNTIF('Plan Combo 9+1'!$A$2:$A$226,A2748)&gt;0,"Sí","No")</f>
        <v>No</v>
      </c>
      <c r="BB2748" s="22" t="str">
        <f aca="false">IF(AH2748="","No",IF(BA2748="Sí",IF((AO2748-AH2748)&gt;Resumen!$B$6,"Sí","No"),IF((AO2748-AH2748)&gt;=Resumen!$B$132,"Sí","No")))</f>
        <v>No</v>
      </c>
      <c r="BC2748" s="22" t="str">
        <f aca="false">IF(AND(N2748="Sí",AL2748="Sí",AI2748=0),"Sí","No")</f>
        <v>No</v>
      </c>
      <c r="BD2748" s="22" t="str">
        <f aca="false">IF(COUNTIF('Plan 9+1 (con Pehuamar)'!$A$2:$A$227,A2748)&gt;0,"Sí","No")</f>
        <v>No</v>
      </c>
    </row>
    <row r="2749" customFormat="false" ht="15" hidden="false" customHeight="true" outlineLevel="0" collapsed="false">
      <c r="A2749" s="6" t="n">
        <v>206185</v>
      </c>
      <c r="B2749" s="6" t="n">
        <v>17</v>
      </c>
      <c r="C2749" s="6" t="n">
        <v>1703</v>
      </c>
      <c r="D2749" s="6" t="s">
        <v>315</v>
      </c>
      <c r="E2749" s="6" t="s">
        <v>2895</v>
      </c>
      <c r="F2749" s="6" t="s">
        <v>201</v>
      </c>
      <c r="G2749" s="6" t="s">
        <v>130</v>
      </c>
      <c r="H2749" s="6" t="s">
        <v>1715</v>
      </c>
      <c r="I2749" s="27" t="n">
        <v>0</v>
      </c>
      <c r="J2749" s="27" t="n">
        <v>0</v>
      </c>
      <c r="K2749" s="27" t="n">
        <v>0.2</v>
      </c>
      <c r="L2749" s="28" t="n">
        <f aca="false">I2749+J2749</f>
        <v>0</v>
      </c>
      <c r="M2749" s="28" t="n">
        <f aca="false">L2749+K2749</f>
        <v>0.2</v>
      </c>
      <c r="N2749" s="22" t="str">
        <f aca="false">IF(I2749&gt;0,"Sí","No")</f>
        <v>No</v>
      </c>
      <c r="O2749" s="22" t="str">
        <f aca="false">IF(J2749&gt;0,"Sí","No")</f>
        <v>No</v>
      </c>
      <c r="P2749" s="22" t="str">
        <f aca="false">IF(K2749&gt;0,"Sí","No")</f>
        <v>Sí</v>
      </c>
      <c r="Q2749" s="22" t="str">
        <f aca="false">IF(OR(I2749&gt;0,J2749&gt;0),"Sí","No")</f>
        <v>No</v>
      </c>
      <c r="R2749" s="27"/>
      <c r="S2749" s="27"/>
      <c r="T2749" s="27"/>
      <c r="U2749" s="27"/>
      <c r="V2749" s="27"/>
      <c r="W2749" s="12" t="str">
        <f aca="false">IF(AND(I2749&gt;0,R2749&gt;0),(S2749-R2749)/R2749,"")</f>
        <v/>
      </c>
      <c r="X2749" s="12" t="str">
        <f aca="false">IF(AND(J2749&gt;0,T2749&gt;0),(U2749-T2749)/T2749,"")</f>
        <v/>
      </c>
      <c r="Y2749" s="12" t="str">
        <f aca="false">IF(AND(K2749&gt;0,V2749&gt;0),(V2749-Resumen!$B$7)/Resumen!$B$7,"")</f>
        <v/>
      </c>
      <c r="Z2749" s="28" t="str">
        <f aca="false">IF(AND(K2749&gt;0,I2749&gt;0,V2749&gt;0,S2749&gt;0),V2749-S2749,"")</f>
        <v/>
      </c>
      <c r="AA2749" s="12" t="str">
        <f aca="false">IF(Z2749&lt;&gt;"",Z2749/S2749,"")</f>
        <v/>
      </c>
      <c r="AB2749" s="28" t="str">
        <f aca="false">IF(AND(K2749&gt;0,J2749&gt;0,V2749&gt;0,U2749&gt;0),V2749-U2749,"")</f>
        <v/>
      </c>
      <c r="AC2749" s="12" t="str">
        <f aca="false">IF(AB2749&lt;&gt;"",AB2749/U2749,"")</f>
        <v/>
      </c>
      <c r="AD2749" s="27" t="n">
        <v>0</v>
      </c>
      <c r="AE2749" s="27" t="n">
        <v>0</v>
      </c>
      <c r="AF2749" s="27" t="n">
        <v>0</v>
      </c>
      <c r="AG2749" s="28" t="n">
        <f aca="false">AD2749+AE2749+AF2749</f>
        <v>0</v>
      </c>
      <c r="AH2749" s="12" t="str">
        <f aca="false">IF(AG2749&gt;0,AD2749/AG2749,"")</f>
        <v/>
      </c>
      <c r="AI2749" s="27" t="n">
        <v>0</v>
      </c>
      <c r="AJ2749" s="27" t="n">
        <v>0</v>
      </c>
      <c r="AK2749" s="27" t="n">
        <v>0</v>
      </c>
      <c r="AL2749" s="22" t="str">
        <f aca="false">IF(OR(AJ2749&gt;0,AK2749&gt;0),"Sí","No")</f>
        <v>No</v>
      </c>
      <c r="AM2749" s="6"/>
      <c r="AN2749" s="6"/>
      <c r="AO2749" s="12" t="n">
        <f aca="false">IF(M2749&gt;0,K2749/M2749,"")</f>
        <v>1</v>
      </c>
      <c r="AP2749" s="22" t="str">
        <f aca="false">IF(M2749&gt;=Resumen!$B$5,"Alto","Bajo")</f>
        <v>Bajo</v>
      </c>
      <c r="AQ2749" s="22" t="str">
        <f aca="false">IF(AO2749&gt;=Resumen!$B$28,"Alto","Bajo")</f>
        <v>Alto</v>
      </c>
      <c r="AR2749" s="22" t="str">
        <f aca="false">AP2749&amp;" Potencial / "&amp;AQ2749&amp;" Share"</f>
        <v>Bajo Potencial / Alto Share</v>
      </c>
      <c r="AS2749" s="22" t="str">
        <f aca="false">IF(Q2749="Sí",IF(AO2749&gt;=Resumen!$B$29,"Alto","Bajo"),"")</f>
        <v/>
      </c>
      <c r="AT2749" s="22" t="str">
        <f aca="false">IF(AS2749&lt;&gt;"",AP2749&amp;" Potencial / "&amp;AS2749&amp;" Share","")</f>
        <v/>
      </c>
      <c r="AU2749" s="22" t="str">
        <f aca="false">IF(AH2749="","Sin dato",IF(AH2749-AO2749&gt;Resumen!$B$6,"Sobre-exhibido",IF(AO2749-AH2749&gt;Resumen!$B$6,"Sub-exhibido","En línea")))</f>
        <v>Sin dato</v>
      </c>
      <c r="AV2749" s="22" t="str">
        <f aca="false">IF(AT2749="","",IF(AT2749="Alto Potencial / Bajo Share",1,IF(AT2749="Alto Potencial / Alto Share",2,IF(AT2749="Bajo Potencial / Alto Share",3,4))))</f>
        <v/>
      </c>
      <c r="AW2749" s="22" t="str">
        <f aca="false">IF(Q2749="No","Sin competencia directa",IF(AV2749=1,"1 - Foco Conquista (Alto Pot / Bajo Share)",IF(AV2749=2,"2 - Foco Defensa (Alto Pot / Alto Share)",IF(AV2749=3,"3 - Monitoreo (Bajo Pot / Alto Share)","4 - Baja Prioridad (Bajo Pot / Bajo Share)"))))</f>
        <v>Sin competencia directa</v>
      </c>
      <c r="AX2749" s="12" t="str">
        <f aca="false">IF(OR(IFERROR(AND(W2749&lt;&gt;"",Y2749&lt;&gt;"",Y2749-W2749&gt;Resumen!$B$8),FALSE()),IFERROR(AND(X2749&lt;&gt;"",Y2749&lt;&gt;"",Y2749-X2749&gt;Resumen!$B$8),FALSE())),MAX(IF(IFERROR(AND(W2749&lt;&gt;"",Y2749&lt;&gt;"",Y2749-W2749&gt;Resumen!$B$8),FALSE()),Y2749-W2749,0),IF(IFERROR(AND(X2749&lt;&gt;"",Y2749&lt;&gt;"",Y2749-X2749&gt;Resumen!$B$8),FALSE()),Y2749-X2749,0)),"")</f>
        <v/>
      </c>
      <c r="AY2749" s="22" t="str">
        <f aca="false">IF(OR(IFERROR(AND(W2749&lt;&gt;"",Y2749&lt;&gt;"",Y2749-W2749&gt;Resumen!$B$8),FALSE()),IFERROR(AND(X2749&lt;&gt;"",Y2749&lt;&gt;"",Y2749-X2749&gt;Resumen!$B$8),FALSE())),TRIM("Lays tiene mayor markup que "&amp;IF(IFERROR(AND(W2749&lt;&gt;"",Y2749&lt;&gt;"",Y2749-W2749&gt;Resumen!$B$8),FALSE()),"Quento ","")&amp;IF(IFERROR(AND(X2749&lt;&gt;"",Y2749&lt;&gt;"",Y2749-X2749&gt;Resumen!$B$8),FALSE()),"Julicroc ","")&amp;"en este PDV"),"")</f>
        <v/>
      </c>
      <c r="AZ2749" s="22" t="str">
        <f aca="false">IF(COUNTIF('Plan Pehuamar - Lista'!$A$2:$A$167,A2749)&gt;0,"Sí","No")</f>
        <v>No</v>
      </c>
      <c r="BA2749" s="22" t="str">
        <f aca="false">IF(COUNTIF('Plan Combo 9+1'!$A$2:$A$226,A2749)&gt;0,"Sí","No")</f>
        <v>No</v>
      </c>
      <c r="BB2749" s="22" t="str">
        <f aca="false">IF(AH2749="","No",IF(BA2749="Sí",IF((AO2749-AH2749)&gt;Resumen!$B$6,"Sí","No"),IF((AO2749-AH2749)&gt;=Resumen!$B$132,"Sí","No")))</f>
        <v>No</v>
      </c>
      <c r="BC2749" s="22" t="str">
        <f aca="false">IF(AND(N2749="Sí",AL2749="Sí",AI2749=0),"Sí","No")</f>
        <v>No</v>
      </c>
      <c r="BD2749" s="22" t="str">
        <f aca="false">IF(COUNTIF('Plan 9+1 (con Pehuamar)'!$A$2:$A$227,A2749)&gt;0,"Sí","No")</f>
        <v>No</v>
      </c>
    </row>
    <row r="2750" customFormat="false" ht="15" hidden="false" customHeight="true" outlineLevel="0" collapsed="false">
      <c r="A2750" s="6" t="n">
        <v>206194</v>
      </c>
      <c r="B2750" s="6" t="n">
        <v>17</v>
      </c>
      <c r="C2750" s="6" t="n">
        <v>1703</v>
      </c>
      <c r="D2750" s="6" t="s">
        <v>315</v>
      </c>
      <c r="E2750" s="6" t="s">
        <v>2896</v>
      </c>
      <c r="F2750" s="6" t="s">
        <v>196</v>
      </c>
      <c r="G2750" s="6" t="s">
        <v>130</v>
      </c>
      <c r="H2750" s="6" t="s">
        <v>1715</v>
      </c>
      <c r="I2750" s="27" t="n">
        <v>10</v>
      </c>
      <c r="J2750" s="27" t="n">
        <v>10</v>
      </c>
      <c r="K2750" s="27" t="n">
        <v>4</v>
      </c>
      <c r="L2750" s="28" t="n">
        <f aca="false">I2750+J2750</f>
        <v>20</v>
      </c>
      <c r="M2750" s="28" t="n">
        <f aca="false">L2750+K2750</f>
        <v>24</v>
      </c>
      <c r="N2750" s="22" t="str">
        <f aca="false">IF(I2750&gt;0,"Sí","No")</f>
        <v>Sí</v>
      </c>
      <c r="O2750" s="22" t="str">
        <f aca="false">IF(J2750&gt;0,"Sí","No")</f>
        <v>Sí</v>
      </c>
      <c r="P2750" s="22" t="str">
        <f aca="false">IF(K2750&gt;0,"Sí","No")</f>
        <v>Sí</v>
      </c>
      <c r="Q2750" s="22" t="str">
        <f aca="false">IF(OR(I2750&gt;0,J2750&gt;0),"Sí","No")</f>
        <v>Sí</v>
      </c>
      <c r="R2750" s="27" t="n">
        <v>1750</v>
      </c>
      <c r="S2750" s="27" t="n">
        <v>2500</v>
      </c>
      <c r="T2750" s="27" t="n">
        <v>1180</v>
      </c>
      <c r="U2750" s="27" t="n">
        <v>1800</v>
      </c>
      <c r="V2750" s="27" t="n">
        <v>3600</v>
      </c>
      <c r="W2750" s="12" t="n">
        <f aca="false">IF(AND(I2750&gt;0,R2750&gt;0),(S2750-R2750)/R2750,"")</f>
        <v>0.428571428571429</v>
      </c>
      <c r="X2750" s="12" t="n">
        <f aca="false">IF(AND(J2750&gt;0,T2750&gt;0),(U2750-T2750)/T2750,"")</f>
        <v>0.525423728813559</v>
      </c>
      <c r="Y2750" s="12" t="n">
        <f aca="false">IF(AND(K2750&gt;0,V2750&gt;0),(V2750-Resumen!$B$7)/Resumen!$B$7,"")</f>
        <v>0.44</v>
      </c>
      <c r="Z2750" s="28" t="n">
        <f aca="false">IF(AND(K2750&gt;0,I2750&gt;0,V2750&gt;0,S2750&gt;0),V2750-S2750,"")</f>
        <v>1100</v>
      </c>
      <c r="AA2750" s="12" t="n">
        <f aca="false">IF(Z2750&lt;&gt;"",Z2750/S2750,"")</f>
        <v>0.44</v>
      </c>
      <c r="AB2750" s="28" t="n">
        <f aca="false">IF(AND(K2750&gt;0,J2750&gt;0,V2750&gt;0,U2750&gt;0),V2750-U2750,"")</f>
        <v>1800</v>
      </c>
      <c r="AC2750" s="12" t="n">
        <f aca="false">IF(AB2750&lt;&gt;"",AB2750/U2750,"")</f>
        <v>1</v>
      </c>
      <c r="AD2750" s="27" t="n">
        <v>1</v>
      </c>
      <c r="AE2750" s="27" t="n">
        <v>2</v>
      </c>
      <c r="AF2750" s="27" t="n">
        <v>0</v>
      </c>
      <c r="AG2750" s="28" t="n">
        <f aca="false">AD2750+AE2750+AF2750</f>
        <v>3</v>
      </c>
      <c r="AH2750" s="12" t="n">
        <f aca="false">IF(AG2750&gt;0,AD2750/AG2750,"")</f>
        <v>0.333333333333333</v>
      </c>
      <c r="AI2750" s="27" t="n">
        <v>1</v>
      </c>
      <c r="AJ2750" s="27" t="n">
        <v>0</v>
      </c>
      <c r="AK2750" s="27" t="n">
        <v>0</v>
      </c>
      <c r="AL2750" s="22" t="str">
        <f aca="false">IF(OR(AJ2750&gt;0,AK2750&gt;0),"Sí","No")</f>
        <v>No</v>
      </c>
      <c r="AM2750" s="6" t="s">
        <v>198</v>
      </c>
      <c r="AN2750" s="6" t="s">
        <v>198</v>
      </c>
      <c r="AO2750" s="12" t="n">
        <f aca="false">IF(M2750&gt;0,K2750/M2750,"")</f>
        <v>0.166666666666667</v>
      </c>
      <c r="AP2750" s="22" t="str">
        <f aca="false">IF(M2750&gt;=Resumen!$B$5,"Alto","Bajo")</f>
        <v>Bajo</v>
      </c>
      <c r="AQ2750" s="22" t="str">
        <f aca="false">IF(AO2750&gt;=Resumen!$B$28,"Alto","Bajo")</f>
        <v>Bajo</v>
      </c>
      <c r="AR2750" s="22" t="str">
        <f aca="false">AP2750&amp;" Potencial / "&amp;AQ2750&amp;" Share"</f>
        <v>Bajo Potencial / Bajo Share</v>
      </c>
      <c r="AS2750" s="22" t="str">
        <f aca="false">IF(Q2750="Sí",IF(AO2750&gt;=Resumen!$B$29,"Alto","Bajo"),"")</f>
        <v>Bajo</v>
      </c>
      <c r="AT2750" s="22" t="str">
        <f aca="false">IF(AS2750&lt;&gt;"",AP2750&amp;" Potencial / "&amp;AS2750&amp;" Share","")</f>
        <v>Bajo Potencial / Bajo Share</v>
      </c>
      <c r="AU2750" s="22" t="str">
        <f aca="false">IF(AH2750="","Sin dato",IF(AH2750-AO2750&gt;Resumen!$B$6,"Sobre-exhibido",IF(AO2750-AH2750&gt;Resumen!$B$6,"Sub-exhibido","En línea")))</f>
        <v>Sobre-exhibido</v>
      </c>
      <c r="AV2750" s="22" t="n">
        <f aca="false">IF(AT2750="","",IF(AT2750="Alto Potencial / Bajo Share",1,IF(AT2750="Alto Potencial / Alto Share",2,IF(AT2750="Bajo Potencial / Alto Share",3,4))))</f>
        <v>4</v>
      </c>
      <c r="AW2750" s="22" t="str">
        <f aca="false">IF(Q2750="No","Sin competencia directa",IF(AV2750=1,"1 - Foco Conquista (Alto Pot / Bajo Share)",IF(AV2750=2,"2 - Foco Defensa (Alto Pot / Alto Share)",IF(AV2750=3,"3 - Monitoreo (Bajo Pot / Alto Share)","4 - Baja Prioridad (Bajo Pot / Bajo Share)"))))</f>
        <v>4 - Baja Prioridad (Bajo Pot / Bajo Share)</v>
      </c>
      <c r="AX2750" s="12" t="str">
        <f aca="false">IF(OR(IFERROR(AND(W2750&lt;&gt;"",Y2750&lt;&gt;"",Y2750-W2750&gt;Resumen!$B$8),FALSE()),IFERROR(AND(X2750&lt;&gt;"",Y2750&lt;&gt;"",Y2750-X2750&gt;Resumen!$B$8),FALSE())),MAX(IF(IFERROR(AND(W2750&lt;&gt;"",Y2750&lt;&gt;"",Y2750-W2750&gt;Resumen!$B$8),FALSE()),Y2750-W2750,0),IF(IFERROR(AND(X2750&lt;&gt;"",Y2750&lt;&gt;"",Y2750-X2750&gt;Resumen!$B$8),FALSE()),Y2750-X2750,0)),"")</f>
        <v/>
      </c>
      <c r="AY2750" s="22" t="str">
        <f aca="false">IF(OR(IFERROR(AND(W2750&lt;&gt;"",Y2750&lt;&gt;"",Y2750-W2750&gt;Resumen!$B$8),FALSE()),IFERROR(AND(X2750&lt;&gt;"",Y2750&lt;&gt;"",Y2750-X2750&gt;Resumen!$B$8),FALSE())),TRIM("Lays tiene mayor markup que "&amp;IF(IFERROR(AND(W2750&lt;&gt;"",Y2750&lt;&gt;"",Y2750-W2750&gt;Resumen!$B$8),FALSE()),"Quento ","")&amp;IF(IFERROR(AND(X2750&lt;&gt;"",Y2750&lt;&gt;"",Y2750-X2750&gt;Resumen!$B$8),FALSE()),"Julicroc ","")&amp;"en este PDV"),"")</f>
        <v/>
      </c>
      <c r="AZ2750" s="22" t="str">
        <f aca="false">IF(COUNTIF('Plan Pehuamar - Lista'!$A$2:$A$167,A2750)&gt;0,"Sí","No")</f>
        <v>No</v>
      </c>
      <c r="BA2750" s="22" t="str">
        <f aca="false">IF(COUNTIF('Plan Combo 9+1'!$A$2:$A$226,A2750)&gt;0,"Sí","No")</f>
        <v>No</v>
      </c>
      <c r="BB2750" s="22" t="str">
        <f aca="false">IF(AH2750="","No",IF(BA2750="Sí",IF((AO2750-AH2750)&gt;Resumen!$B$6,"Sí","No"),IF((AO2750-AH2750)&gt;=Resumen!$B$132,"Sí","No")))</f>
        <v>No</v>
      </c>
      <c r="BC2750" s="22" t="str">
        <f aca="false">IF(AND(N2750="Sí",AL2750="Sí",AI2750=0),"Sí","No")</f>
        <v>No</v>
      </c>
      <c r="BD2750" s="22" t="str">
        <f aca="false">IF(COUNTIF('Plan 9+1 (con Pehuamar)'!$A$2:$A$227,A2750)&gt;0,"Sí","No")</f>
        <v>No</v>
      </c>
    </row>
    <row r="2751" customFormat="false" ht="15" hidden="false" customHeight="true" outlineLevel="0" collapsed="false">
      <c r="A2751" s="6" t="n">
        <v>206198</v>
      </c>
      <c r="B2751" s="6" t="n">
        <v>17</v>
      </c>
      <c r="C2751" s="6" t="n">
        <v>1703</v>
      </c>
      <c r="D2751" s="6" t="s">
        <v>315</v>
      </c>
      <c r="E2751" s="6" t="s">
        <v>2897</v>
      </c>
      <c r="F2751" s="6" t="s">
        <v>196</v>
      </c>
      <c r="G2751" s="6" t="s">
        <v>130</v>
      </c>
      <c r="H2751" s="6" t="s">
        <v>1715</v>
      </c>
      <c r="I2751" s="27" t="n">
        <v>0</v>
      </c>
      <c r="J2751" s="27" t="n">
        <v>0</v>
      </c>
      <c r="K2751" s="27" t="n">
        <v>0.7</v>
      </c>
      <c r="L2751" s="28" t="n">
        <f aca="false">I2751+J2751</f>
        <v>0</v>
      </c>
      <c r="M2751" s="28" t="n">
        <f aca="false">L2751+K2751</f>
        <v>0.7</v>
      </c>
      <c r="N2751" s="22" t="str">
        <f aca="false">IF(I2751&gt;0,"Sí","No")</f>
        <v>No</v>
      </c>
      <c r="O2751" s="22" t="str">
        <f aca="false">IF(J2751&gt;0,"Sí","No")</f>
        <v>No</v>
      </c>
      <c r="P2751" s="22" t="str">
        <f aca="false">IF(K2751&gt;0,"Sí","No")</f>
        <v>Sí</v>
      </c>
      <c r="Q2751" s="22" t="str">
        <f aca="false">IF(OR(I2751&gt;0,J2751&gt;0),"Sí","No")</f>
        <v>No</v>
      </c>
      <c r="R2751" s="27"/>
      <c r="S2751" s="27"/>
      <c r="T2751" s="27"/>
      <c r="U2751" s="27"/>
      <c r="V2751" s="27"/>
      <c r="W2751" s="12" t="str">
        <f aca="false">IF(AND(I2751&gt;0,R2751&gt;0),(S2751-R2751)/R2751,"")</f>
        <v/>
      </c>
      <c r="X2751" s="12" t="str">
        <f aca="false">IF(AND(J2751&gt;0,T2751&gt;0),(U2751-T2751)/T2751,"")</f>
        <v/>
      </c>
      <c r="Y2751" s="12" t="str">
        <f aca="false">IF(AND(K2751&gt;0,V2751&gt;0),(V2751-Resumen!$B$7)/Resumen!$B$7,"")</f>
        <v/>
      </c>
      <c r="Z2751" s="28" t="str">
        <f aca="false">IF(AND(K2751&gt;0,I2751&gt;0,V2751&gt;0,S2751&gt;0),V2751-S2751,"")</f>
        <v/>
      </c>
      <c r="AA2751" s="12" t="str">
        <f aca="false">IF(Z2751&lt;&gt;"",Z2751/S2751,"")</f>
        <v/>
      </c>
      <c r="AB2751" s="28" t="str">
        <f aca="false">IF(AND(K2751&gt;0,J2751&gt;0,V2751&gt;0,U2751&gt;0),V2751-U2751,"")</f>
        <v/>
      </c>
      <c r="AC2751" s="12" t="str">
        <f aca="false">IF(AB2751&lt;&gt;"",AB2751/U2751,"")</f>
        <v/>
      </c>
      <c r="AD2751" s="27" t="n">
        <v>0</v>
      </c>
      <c r="AE2751" s="27" t="n">
        <v>0</v>
      </c>
      <c r="AF2751" s="27" t="n">
        <v>0</v>
      </c>
      <c r="AG2751" s="28" t="n">
        <f aca="false">AD2751+AE2751+AF2751</f>
        <v>0</v>
      </c>
      <c r="AH2751" s="12" t="str">
        <f aca="false">IF(AG2751&gt;0,AD2751/AG2751,"")</f>
        <v/>
      </c>
      <c r="AI2751" s="27" t="n">
        <v>0</v>
      </c>
      <c r="AJ2751" s="27" t="n">
        <v>0</v>
      </c>
      <c r="AK2751" s="27" t="n">
        <v>0</v>
      </c>
      <c r="AL2751" s="22" t="str">
        <f aca="false">IF(OR(AJ2751&gt;0,AK2751&gt;0),"Sí","No")</f>
        <v>No</v>
      </c>
      <c r="AM2751" s="6"/>
      <c r="AN2751" s="6"/>
      <c r="AO2751" s="12" t="n">
        <f aca="false">IF(M2751&gt;0,K2751/M2751,"")</f>
        <v>1</v>
      </c>
      <c r="AP2751" s="22" t="str">
        <f aca="false">IF(M2751&gt;=Resumen!$B$5,"Alto","Bajo")</f>
        <v>Bajo</v>
      </c>
      <c r="AQ2751" s="22" t="str">
        <f aca="false">IF(AO2751&gt;=Resumen!$B$28,"Alto","Bajo")</f>
        <v>Alto</v>
      </c>
      <c r="AR2751" s="22" t="str">
        <f aca="false">AP2751&amp;" Potencial / "&amp;AQ2751&amp;" Share"</f>
        <v>Bajo Potencial / Alto Share</v>
      </c>
      <c r="AS2751" s="22" t="str">
        <f aca="false">IF(Q2751="Sí",IF(AO2751&gt;=Resumen!$B$29,"Alto","Bajo"),"")</f>
        <v/>
      </c>
      <c r="AT2751" s="22" t="str">
        <f aca="false">IF(AS2751&lt;&gt;"",AP2751&amp;" Potencial / "&amp;AS2751&amp;" Share","")</f>
        <v/>
      </c>
      <c r="AU2751" s="22" t="str">
        <f aca="false">IF(AH2751="","Sin dato",IF(AH2751-AO2751&gt;Resumen!$B$6,"Sobre-exhibido",IF(AO2751-AH2751&gt;Resumen!$B$6,"Sub-exhibido","En línea")))</f>
        <v>Sin dato</v>
      </c>
      <c r="AV2751" s="22" t="str">
        <f aca="false">IF(AT2751="","",IF(AT2751="Alto Potencial / Bajo Share",1,IF(AT2751="Alto Potencial / Alto Share",2,IF(AT2751="Bajo Potencial / Alto Share",3,4))))</f>
        <v/>
      </c>
      <c r="AW2751" s="22" t="str">
        <f aca="false">IF(Q2751="No","Sin competencia directa",IF(AV2751=1,"1 - Foco Conquista (Alto Pot / Bajo Share)",IF(AV2751=2,"2 - Foco Defensa (Alto Pot / Alto Share)",IF(AV2751=3,"3 - Monitoreo (Bajo Pot / Alto Share)","4 - Baja Prioridad (Bajo Pot / Bajo Share)"))))</f>
        <v>Sin competencia directa</v>
      </c>
      <c r="AX2751" s="12" t="str">
        <f aca="false">IF(OR(IFERROR(AND(W2751&lt;&gt;"",Y2751&lt;&gt;"",Y2751-W2751&gt;Resumen!$B$8),FALSE()),IFERROR(AND(X2751&lt;&gt;"",Y2751&lt;&gt;"",Y2751-X2751&gt;Resumen!$B$8),FALSE())),MAX(IF(IFERROR(AND(W2751&lt;&gt;"",Y2751&lt;&gt;"",Y2751-W2751&gt;Resumen!$B$8),FALSE()),Y2751-W2751,0),IF(IFERROR(AND(X2751&lt;&gt;"",Y2751&lt;&gt;"",Y2751-X2751&gt;Resumen!$B$8),FALSE()),Y2751-X2751,0)),"")</f>
        <v/>
      </c>
      <c r="AY2751" s="22" t="str">
        <f aca="false">IF(OR(IFERROR(AND(W2751&lt;&gt;"",Y2751&lt;&gt;"",Y2751-W2751&gt;Resumen!$B$8),FALSE()),IFERROR(AND(X2751&lt;&gt;"",Y2751&lt;&gt;"",Y2751-X2751&gt;Resumen!$B$8),FALSE())),TRIM("Lays tiene mayor markup que "&amp;IF(IFERROR(AND(W2751&lt;&gt;"",Y2751&lt;&gt;"",Y2751-W2751&gt;Resumen!$B$8),FALSE()),"Quento ","")&amp;IF(IFERROR(AND(X2751&lt;&gt;"",Y2751&lt;&gt;"",Y2751-X2751&gt;Resumen!$B$8),FALSE()),"Julicroc ","")&amp;"en este PDV"),"")</f>
        <v/>
      </c>
      <c r="AZ2751" s="22" t="str">
        <f aca="false">IF(COUNTIF('Plan Pehuamar - Lista'!$A$2:$A$167,A2751)&gt;0,"Sí","No")</f>
        <v>No</v>
      </c>
      <c r="BA2751" s="22" t="str">
        <f aca="false">IF(COUNTIF('Plan Combo 9+1'!$A$2:$A$226,A2751)&gt;0,"Sí","No")</f>
        <v>No</v>
      </c>
      <c r="BB2751" s="22" t="str">
        <f aca="false">IF(AH2751="","No",IF(BA2751="Sí",IF((AO2751-AH2751)&gt;Resumen!$B$6,"Sí","No"),IF((AO2751-AH2751)&gt;=Resumen!$B$132,"Sí","No")))</f>
        <v>No</v>
      </c>
      <c r="BC2751" s="22" t="str">
        <f aca="false">IF(AND(N2751="Sí",AL2751="Sí",AI2751=0),"Sí","No")</f>
        <v>No</v>
      </c>
      <c r="BD2751" s="22" t="str">
        <f aca="false">IF(COUNTIF('Plan 9+1 (con Pehuamar)'!$A$2:$A$227,A2751)&gt;0,"Sí","No")</f>
        <v>No</v>
      </c>
    </row>
    <row r="2752" customFormat="false" ht="15" hidden="false" customHeight="true" outlineLevel="0" collapsed="false">
      <c r="A2752" s="6" t="n">
        <v>206202</v>
      </c>
      <c r="B2752" s="6" t="n">
        <v>17</v>
      </c>
      <c r="C2752" s="6" t="n">
        <v>1703</v>
      </c>
      <c r="D2752" s="6" t="s">
        <v>315</v>
      </c>
      <c r="E2752" s="6" t="s">
        <v>2898</v>
      </c>
      <c r="F2752" s="6" t="s">
        <v>196</v>
      </c>
      <c r="G2752" s="6" t="s">
        <v>130</v>
      </c>
      <c r="H2752" s="6" t="s">
        <v>1715</v>
      </c>
      <c r="I2752" s="27" t="n">
        <v>10</v>
      </c>
      <c r="J2752" s="27" t="n">
        <v>6</v>
      </c>
      <c r="K2752" s="27" t="n">
        <v>4</v>
      </c>
      <c r="L2752" s="28" t="n">
        <f aca="false">I2752+J2752</f>
        <v>16</v>
      </c>
      <c r="M2752" s="28" t="n">
        <f aca="false">L2752+K2752</f>
        <v>20</v>
      </c>
      <c r="N2752" s="22" t="str">
        <f aca="false">IF(I2752&gt;0,"Sí","No")</f>
        <v>Sí</v>
      </c>
      <c r="O2752" s="22" t="str">
        <f aca="false">IF(J2752&gt;0,"Sí","No")</f>
        <v>Sí</v>
      </c>
      <c r="P2752" s="22" t="str">
        <f aca="false">IF(K2752&gt;0,"Sí","No")</f>
        <v>Sí</v>
      </c>
      <c r="Q2752" s="22" t="str">
        <f aca="false">IF(OR(I2752&gt;0,J2752&gt;0),"Sí","No")</f>
        <v>Sí</v>
      </c>
      <c r="R2752" s="27" t="n">
        <v>1750</v>
      </c>
      <c r="S2752" s="27" t="n">
        <v>2500</v>
      </c>
      <c r="T2752" s="27" t="n">
        <v>1180</v>
      </c>
      <c r="U2752" s="27" t="n">
        <v>1900</v>
      </c>
      <c r="V2752" s="27" t="n">
        <v>3700</v>
      </c>
      <c r="W2752" s="12" t="n">
        <f aca="false">IF(AND(I2752&gt;0,R2752&gt;0),(S2752-R2752)/R2752,"")</f>
        <v>0.428571428571429</v>
      </c>
      <c r="X2752" s="12" t="n">
        <f aca="false">IF(AND(J2752&gt;0,T2752&gt;0),(U2752-T2752)/T2752,"")</f>
        <v>0.610169491525424</v>
      </c>
      <c r="Y2752" s="12" t="n">
        <f aca="false">IF(AND(K2752&gt;0,V2752&gt;0),(V2752-Resumen!$B$7)/Resumen!$B$7,"")</f>
        <v>0.48</v>
      </c>
      <c r="Z2752" s="28" t="n">
        <f aca="false">IF(AND(K2752&gt;0,I2752&gt;0,V2752&gt;0,S2752&gt;0),V2752-S2752,"")</f>
        <v>1200</v>
      </c>
      <c r="AA2752" s="12" t="n">
        <f aca="false">IF(Z2752&lt;&gt;"",Z2752/S2752,"")</f>
        <v>0.48</v>
      </c>
      <c r="AB2752" s="28" t="n">
        <f aca="false">IF(AND(K2752&gt;0,J2752&gt;0,V2752&gt;0,U2752&gt;0),V2752-U2752,"")</f>
        <v>1800</v>
      </c>
      <c r="AC2752" s="12" t="n">
        <f aca="false">IF(AB2752&lt;&gt;"",AB2752/U2752,"")</f>
        <v>0.947368421052632</v>
      </c>
      <c r="AD2752" s="27" t="n">
        <v>1</v>
      </c>
      <c r="AE2752" s="27" t="n">
        <v>2</v>
      </c>
      <c r="AF2752" s="27" t="n">
        <v>3</v>
      </c>
      <c r="AG2752" s="28" t="n">
        <f aca="false">AD2752+AE2752+AF2752</f>
        <v>6</v>
      </c>
      <c r="AH2752" s="12" t="n">
        <f aca="false">IF(AG2752&gt;0,AD2752/AG2752,"")</f>
        <v>0.166666666666667</v>
      </c>
      <c r="AI2752" s="27" t="n">
        <v>0</v>
      </c>
      <c r="AJ2752" s="27" t="n">
        <v>0</v>
      </c>
      <c r="AK2752" s="27" t="n">
        <v>0</v>
      </c>
      <c r="AL2752" s="22" t="str">
        <f aca="false">IF(OR(AJ2752&gt;0,AK2752&gt;0),"Sí","No")</f>
        <v>No</v>
      </c>
      <c r="AM2752" s="6" t="s">
        <v>198</v>
      </c>
      <c r="AN2752" s="6" t="s">
        <v>198</v>
      </c>
      <c r="AO2752" s="12" t="n">
        <f aca="false">IF(M2752&gt;0,K2752/M2752,"")</f>
        <v>0.2</v>
      </c>
      <c r="AP2752" s="22" t="str">
        <f aca="false">IF(M2752&gt;=Resumen!$B$5,"Alto","Bajo")</f>
        <v>Bajo</v>
      </c>
      <c r="AQ2752" s="22" t="str">
        <f aca="false">IF(AO2752&gt;=Resumen!$B$28,"Alto","Bajo")</f>
        <v>Bajo</v>
      </c>
      <c r="AR2752" s="22" t="str">
        <f aca="false">AP2752&amp;" Potencial / "&amp;AQ2752&amp;" Share"</f>
        <v>Bajo Potencial / Bajo Share</v>
      </c>
      <c r="AS2752" s="22" t="str">
        <f aca="false">IF(Q2752="Sí",IF(AO2752&gt;=Resumen!$B$29,"Alto","Bajo"),"")</f>
        <v>Bajo</v>
      </c>
      <c r="AT2752" s="22" t="str">
        <f aca="false">IF(AS2752&lt;&gt;"",AP2752&amp;" Potencial / "&amp;AS2752&amp;" Share","")</f>
        <v>Bajo Potencial / Bajo Share</v>
      </c>
      <c r="AU2752" s="22" t="str">
        <f aca="false">IF(AH2752="","Sin dato",IF(AH2752-AO2752&gt;Resumen!$B$6,"Sobre-exhibido",IF(AO2752-AH2752&gt;Resumen!$B$6,"Sub-exhibido","En línea")))</f>
        <v>En línea</v>
      </c>
      <c r="AV2752" s="22" t="n">
        <f aca="false">IF(AT2752="","",IF(AT2752="Alto Potencial / Bajo Share",1,IF(AT2752="Alto Potencial / Alto Share",2,IF(AT2752="Bajo Potencial / Alto Share",3,4))))</f>
        <v>4</v>
      </c>
      <c r="AW2752" s="22" t="str">
        <f aca="false">IF(Q2752="No","Sin competencia directa",IF(AV2752=1,"1 - Foco Conquista (Alto Pot / Bajo Share)",IF(AV2752=2,"2 - Foco Defensa (Alto Pot / Alto Share)",IF(AV2752=3,"3 - Monitoreo (Bajo Pot / Alto Share)","4 - Baja Prioridad (Bajo Pot / Bajo Share)"))))</f>
        <v>4 - Baja Prioridad (Bajo Pot / Bajo Share)</v>
      </c>
      <c r="AX2752" s="12" t="n">
        <f aca="false">IF(OR(IFERROR(AND(W2752&lt;&gt;"",Y2752&lt;&gt;"",Y2752-W2752&gt;Resumen!$B$8),FALSE()),IFERROR(AND(X2752&lt;&gt;"",Y2752&lt;&gt;"",Y2752-X2752&gt;Resumen!$B$8),FALSE())),MAX(IF(IFERROR(AND(W2752&lt;&gt;"",Y2752&lt;&gt;"",Y2752-W2752&gt;Resumen!$B$8),FALSE()),Y2752-W2752,0),IF(IFERROR(AND(X2752&lt;&gt;"",Y2752&lt;&gt;"",Y2752-X2752&gt;Resumen!$B$8),FALSE()),Y2752-X2752,0)),"")</f>
        <v>0.0514285714285714</v>
      </c>
      <c r="AY2752" s="22" t="str">
        <f aca="false">IF(OR(IFERROR(AND(W2752&lt;&gt;"",Y2752&lt;&gt;"",Y2752-W2752&gt;Resumen!$B$8),FALSE()),IFERROR(AND(X2752&lt;&gt;"",Y2752&lt;&gt;"",Y2752-X2752&gt;Resumen!$B$8),FALSE())),TRIM("Lays tiene mayor markup que "&amp;IF(IFERROR(AND(W2752&lt;&gt;"",Y2752&lt;&gt;"",Y2752-W2752&gt;Resumen!$B$8),FALSE()),"Quento ","")&amp;IF(IFERROR(AND(X2752&lt;&gt;"",Y2752&lt;&gt;"",Y2752-X2752&gt;Resumen!$B$8),FALSE()),"Julicroc ","")&amp;"en este PDV"),"")</f>
        <v>Lays tiene mayor markup que Quento en este PDV</v>
      </c>
      <c r="AZ2752" s="22" t="str">
        <f aca="false">IF(COUNTIF('Plan Pehuamar - Lista'!$A$2:$A$167,A2752)&gt;0,"Sí","No")</f>
        <v>No</v>
      </c>
      <c r="BA2752" s="22" t="str">
        <f aca="false">IF(COUNTIF('Plan Combo 9+1'!$A$2:$A$226,A2752)&gt;0,"Sí","No")</f>
        <v>No</v>
      </c>
      <c r="BB2752" s="22" t="str">
        <f aca="false">IF(AH2752="","No",IF(BA2752="Sí",IF((AO2752-AH2752)&gt;Resumen!$B$6,"Sí","No"),IF((AO2752-AH2752)&gt;=Resumen!$B$132,"Sí","No")))</f>
        <v>No</v>
      </c>
      <c r="BC2752" s="22" t="str">
        <f aca="false">IF(AND(N2752="Sí",AL2752="Sí",AI2752=0),"Sí","No")</f>
        <v>No</v>
      </c>
      <c r="BD2752" s="22" t="str">
        <f aca="false">IF(COUNTIF('Plan 9+1 (con Pehuamar)'!$A$2:$A$227,A2752)&gt;0,"Sí","No")</f>
        <v>No</v>
      </c>
    </row>
    <row r="2753" customFormat="false" ht="15" hidden="false" customHeight="true" outlineLevel="0" collapsed="false">
      <c r="A2753" s="6" t="n">
        <v>206204</v>
      </c>
      <c r="B2753" s="6" t="n">
        <v>17</v>
      </c>
      <c r="C2753" s="6" t="n">
        <v>1703</v>
      </c>
      <c r="D2753" s="6" t="s">
        <v>315</v>
      </c>
      <c r="E2753" s="6" t="s">
        <v>2899</v>
      </c>
      <c r="F2753" s="6" t="s">
        <v>1947</v>
      </c>
      <c r="G2753" s="6" t="s">
        <v>130</v>
      </c>
      <c r="H2753" s="6" t="s">
        <v>1715</v>
      </c>
      <c r="I2753" s="27" t="n">
        <v>0</v>
      </c>
      <c r="J2753" s="27" t="n">
        <v>0</v>
      </c>
      <c r="K2753" s="27" t="n">
        <v>0.5</v>
      </c>
      <c r="L2753" s="28" t="n">
        <f aca="false">I2753+J2753</f>
        <v>0</v>
      </c>
      <c r="M2753" s="28" t="n">
        <f aca="false">L2753+K2753</f>
        <v>0.5</v>
      </c>
      <c r="N2753" s="22" t="str">
        <f aca="false">IF(I2753&gt;0,"Sí","No")</f>
        <v>No</v>
      </c>
      <c r="O2753" s="22" t="str">
        <f aca="false">IF(J2753&gt;0,"Sí","No")</f>
        <v>No</v>
      </c>
      <c r="P2753" s="22" t="str">
        <f aca="false">IF(K2753&gt;0,"Sí","No")</f>
        <v>Sí</v>
      </c>
      <c r="Q2753" s="22" t="str">
        <f aca="false">IF(OR(I2753&gt;0,J2753&gt;0),"Sí","No")</f>
        <v>No</v>
      </c>
      <c r="R2753" s="27"/>
      <c r="S2753" s="27"/>
      <c r="T2753" s="27"/>
      <c r="U2753" s="27"/>
      <c r="V2753" s="27"/>
      <c r="W2753" s="12" t="str">
        <f aca="false">IF(AND(I2753&gt;0,R2753&gt;0),(S2753-R2753)/R2753,"")</f>
        <v/>
      </c>
      <c r="X2753" s="12" t="str">
        <f aca="false">IF(AND(J2753&gt;0,T2753&gt;0),(U2753-T2753)/T2753,"")</f>
        <v/>
      </c>
      <c r="Y2753" s="12" t="str">
        <f aca="false">IF(AND(K2753&gt;0,V2753&gt;0),(V2753-Resumen!$B$7)/Resumen!$B$7,"")</f>
        <v/>
      </c>
      <c r="Z2753" s="28" t="str">
        <f aca="false">IF(AND(K2753&gt;0,I2753&gt;0,V2753&gt;0,S2753&gt;0),V2753-S2753,"")</f>
        <v/>
      </c>
      <c r="AA2753" s="12" t="str">
        <f aca="false">IF(Z2753&lt;&gt;"",Z2753/S2753,"")</f>
        <v/>
      </c>
      <c r="AB2753" s="28" t="str">
        <f aca="false">IF(AND(K2753&gt;0,J2753&gt;0,V2753&gt;0,U2753&gt;0),V2753-U2753,"")</f>
        <v/>
      </c>
      <c r="AC2753" s="12" t="str">
        <f aca="false">IF(AB2753&lt;&gt;"",AB2753/U2753,"")</f>
        <v/>
      </c>
      <c r="AD2753" s="27" t="n">
        <v>0</v>
      </c>
      <c r="AE2753" s="27" t="n">
        <v>0</v>
      </c>
      <c r="AF2753" s="27" t="n">
        <v>0</v>
      </c>
      <c r="AG2753" s="28" t="n">
        <f aca="false">AD2753+AE2753+AF2753</f>
        <v>0</v>
      </c>
      <c r="AH2753" s="12" t="str">
        <f aca="false">IF(AG2753&gt;0,AD2753/AG2753,"")</f>
        <v/>
      </c>
      <c r="AI2753" s="27" t="n">
        <v>0</v>
      </c>
      <c r="AJ2753" s="27" t="n">
        <v>0</v>
      </c>
      <c r="AK2753" s="27" t="n">
        <v>0</v>
      </c>
      <c r="AL2753" s="22" t="str">
        <f aca="false">IF(OR(AJ2753&gt;0,AK2753&gt;0),"Sí","No")</f>
        <v>No</v>
      </c>
      <c r="AM2753" s="6"/>
      <c r="AN2753" s="6"/>
      <c r="AO2753" s="12" t="n">
        <f aca="false">IF(M2753&gt;0,K2753/M2753,"")</f>
        <v>1</v>
      </c>
      <c r="AP2753" s="22" t="str">
        <f aca="false">IF(M2753&gt;=Resumen!$B$5,"Alto","Bajo")</f>
        <v>Bajo</v>
      </c>
      <c r="AQ2753" s="22" t="str">
        <f aca="false">IF(AO2753&gt;=Resumen!$B$28,"Alto","Bajo")</f>
        <v>Alto</v>
      </c>
      <c r="AR2753" s="22" t="str">
        <f aca="false">AP2753&amp;" Potencial / "&amp;AQ2753&amp;" Share"</f>
        <v>Bajo Potencial / Alto Share</v>
      </c>
      <c r="AS2753" s="22" t="str">
        <f aca="false">IF(Q2753="Sí",IF(AO2753&gt;=Resumen!$B$29,"Alto","Bajo"),"")</f>
        <v/>
      </c>
      <c r="AT2753" s="22" t="str">
        <f aca="false">IF(AS2753&lt;&gt;"",AP2753&amp;" Potencial / "&amp;AS2753&amp;" Share","")</f>
        <v/>
      </c>
      <c r="AU2753" s="22" t="str">
        <f aca="false">IF(AH2753="","Sin dato",IF(AH2753-AO2753&gt;Resumen!$B$6,"Sobre-exhibido",IF(AO2753-AH2753&gt;Resumen!$B$6,"Sub-exhibido","En línea")))</f>
        <v>Sin dato</v>
      </c>
      <c r="AV2753" s="22" t="str">
        <f aca="false">IF(AT2753="","",IF(AT2753="Alto Potencial / Bajo Share",1,IF(AT2753="Alto Potencial / Alto Share",2,IF(AT2753="Bajo Potencial / Alto Share",3,4))))</f>
        <v/>
      </c>
      <c r="AW2753" s="22" t="str">
        <f aca="false">IF(Q2753="No","Sin competencia directa",IF(AV2753=1,"1 - Foco Conquista (Alto Pot / Bajo Share)",IF(AV2753=2,"2 - Foco Defensa (Alto Pot / Alto Share)",IF(AV2753=3,"3 - Monitoreo (Bajo Pot / Alto Share)","4 - Baja Prioridad (Bajo Pot / Bajo Share)"))))</f>
        <v>Sin competencia directa</v>
      </c>
      <c r="AX2753" s="12" t="str">
        <f aca="false">IF(OR(IFERROR(AND(W2753&lt;&gt;"",Y2753&lt;&gt;"",Y2753-W2753&gt;Resumen!$B$8),FALSE()),IFERROR(AND(X2753&lt;&gt;"",Y2753&lt;&gt;"",Y2753-X2753&gt;Resumen!$B$8),FALSE())),MAX(IF(IFERROR(AND(W2753&lt;&gt;"",Y2753&lt;&gt;"",Y2753-W2753&gt;Resumen!$B$8),FALSE()),Y2753-W2753,0),IF(IFERROR(AND(X2753&lt;&gt;"",Y2753&lt;&gt;"",Y2753-X2753&gt;Resumen!$B$8),FALSE()),Y2753-X2753,0)),"")</f>
        <v/>
      </c>
      <c r="AY2753" s="22" t="str">
        <f aca="false">IF(OR(IFERROR(AND(W2753&lt;&gt;"",Y2753&lt;&gt;"",Y2753-W2753&gt;Resumen!$B$8),FALSE()),IFERROR(AND(X2753&lt;&gt;"",Y2753&lt;&gt;"",Y2753-X2753&gt;Resumen!$B$8),FALSE())),TRIM("Lays tiene mayor markup que "&amp;IF(IFERROR(AND(W2753&lt;&gt;"",Y2753&lt;&gt;"",Y2753-W2753&gt;Resumen!$B$8),FALSE()),"Quento ","")&amp;IF(IFERROR(AND(X2753&lt;&gt;"",Y2753&lt;&gt;"",Y2753-X2753&gt;Resumen!$B$8),FALSE()),"Julicroc ","")&amp;"en este PDV"),"")</f>
        <v/>
      </c>
      <c r="AZ2753" s="22" t="str">
        <f aca="false">IF(COUNTIF('Plan Pehuamar - Lista'!$A$2:$A$167,A2753)&gt;0,"Sí","No")</f>
        <v>No</v>
      </c>
      <c r="BA2753" s="22" t="str">
        <f aca="false">IF(COUNTIF('Plan Combo 9+1'!$A$2:$A$226,A2753)&gt;0,"Sí","No")</f>
        <v>No</v>
      </c>
      <c r="BB2753" s="22" t="str">
        <f aca="false">IF(AH2753="","No",IF(BA2753="Sí",IF((AO2753-AH2753)&gt;Resumen!$B$6,"Sí","No"),IF((AO2753-AH2753)&gt;=Resumen!$B$132,"Sí","No")))</f>
        <v>No</v>
      </c>
      <c r="BC2753" s="22" t="str">
        <f aca="false">IF(AND(N2753="Sí",AL2753="Sí",AI2753=0),"Sí","No")</f>
        <v>No</v>
      </c>
      <c r="BD2753" s="22" t="str">
        <f aca="false">IF(COUNTIF('Plan 9+1 (con Pehuamar)'!$A$2:$A$227,A2753)&gt;0,"Sí","No")</f>
        <v>No</v>
      </c>
    </row>
    <row r="2754" customFormat="false" ht="15" hidden="false" customHeight="true" outlineLevel="0" collapsed="false">
      <c r="A2754" s="6" t="n">
        <v>206206</v>
      </c>
      <c r="B2754" s="6" t="n">
        <v>17</v>
      </c>
      <c r="C2754" s="6" t="n">
        <v>1703</v>
      </c>
      <c r="D2754" s="6" t="s">
        <v>315</v>
      </c>
      <c r="E2754" s="6" t="s">
        <v>2900</v>
      </c>
      <c r="F2754" s="6" t="s">
        <v>206</v>
      </c>
      <c r="G2754" s="6" t="s">
        <v>130</v>
      </c>
      <c r="H2754" s="6" t="s">
        <v>1715</v>
      </c>
      <c r="I2754" s="27" t="n">
        <v>10</v>
      </c>
      <c r="J2754" s="27" t="n">
        <v>12</v>
      </c>
      <c r="K2754" s="27" t="n">
        <v>8</v>
      </c>
      <c r="L2754" s="28" t="n">
        <f aca="false">I2754+J2754</f>
        <v>22</v>
      </c>
      <c r="M2754" s="28" t="n">
        <f aca="false">L2754+K2754</f>
        <v>30</v>
      </c>
      <c r="N2754" s="22" t="str">
        <f aca="false">IF(I2754&gt;0,"Sí","No")</f>
        <v>Sí</v>
      </c>
      <c r="O2754" s="22" t="str">
        <f aca="false">IF(J2754&gt;0,"Sí","No")</f>
        <v>Sí</v>
      </c>
      <c r="P2754" s="22" t="str">
        <f aca="false">IF(K2754&gt;0,"Sí","No")</f>
        <v>Sí</v>
      </c>
      <c r="Q2754" s="22" t="str">
        <f aca="false">IF(OR(I2754&gt;0,J2754&gt;0),"Sí","No")</f>
        <v>Sí</v>
      </c>
      <c r="R2754" s="27" t="n">
        <v>1750</v>
      </c>
      <c r="S2754" s="27" t="n">
        <v>2500</v>
      </c>
      <c r="T2754" s="27" t="n">
        <v>1150</v>
      </c>
      <c r="U2754" s="27" t="n">
        <v>2000</v>
      </c>
      <c r="V2754" s="27" t="n">
        <v>3800</v>
      </c>
      <c r="W2754" s="12" t="n">
        <f aca="false">IF(AND(I2754&gt;0,R2754&gt;0),(S2754-R2754)/R2754,"")</f>
        <v>0.428571428571429</v>
      </c>
      <c r="X2754" s="12" t="n">
        <f aca="false">IF(AND(J2754&gt;0,T2754&gt;0),(U2754-T2754)/T2754,"")</f>
        <v>0.739130434782609</v>
      </c>
      <c r="Y2754" s="12" t="n">
        <f aca="false">IF(AND(K2754&gt;0,V2754&gt;0),(V2754-Resumen!$B$7)/Resumen!$B$7,"")</f>
        <v>0.52</v>
      </c>
      <c r="Z2754" s="28" t="n">
        <f aca="false">IF(AND(K2754&gt;0,I2754&gt;0,V2754&gt;0,S2754&gt;0),V2754-S2754,"")</f>
        <v>1300</v>
      </c>
      <c r="AA2754" s="12" t="n">
        <f aca="false">IF(Z2754&lt;&gt;"",Z2754/S2754,"")</f>
        <v>0.52</v>
      </c>
      <c r="AB2754" s="28" t="n">
        <f aca="false">IF(AND(K2754&gt;0,J2754&gt;0,V2754&gt;0,U2754&gt;0),V2754-U2754,"")</f>
        <v>1800</v>
      </c>
      <c r="AC2754" s="12" t="n">
        <f aca="false">IF(AB2754&lt;&gt;"",AB2754/U2754,"")</f>
        <v>0.9</v>
      </c>
      <c r="AD2754" s="27" t="n">
        <v>2</v>
      </c>
      <c r="AE2754" s="27" t="n">
        <v>2</v>
      </c>
      <c r="AF2754" s="27" t="n">
        <v>6</v>
      </c>
      <c r="AG2754" s="28" t="n">
        <f aca="false">AD2754+AE2754+AF2754</f>
        <v>10</v>
      </c>
      <c r="AH2754" s="12" t="n">
        <f aca="false">IF(AG2754&gt;0,AD2754/AG2754,"")</f>
        <v>0.2</v>
      </c>
      <c r="AI2754" s="27" t="n">
        <v>1</v>
      </c>
      <c r="AJ2754" s="27" t="n">
        <v>0</v>
      </c>
      <c r="AK2754" s="27" t="n">
        <v>1</v>
      </c>
      <c r="AL2754" s="22" t="str">
        <f aca="false">IF(OR(AJ2754&gt;0,AK2754&gt;0),"Sí","No")</f>
        <v>Sí</v>
      </c>
      <c r="AM2754" s="6" t="s">
        <v>198</v>
      </c>
      <c r="AN2754" s="6" t="s">
        <v>198</v>
      </c>
      <c r="AO2754" s="12" t="n">
        <f aca="false">IF(M2754&gt;0,K2754/M2754,"")</f>
        <v>0.266666666666667</v>
      </c>
      <c r="AP2754" s="22" t="str">
        <f aca="false">IF(M2754&gt;=Resumen!$B$5,"Alto","Bajo")</f>
        <v>Bajo</v>
      </c>
      <c r="AQ2754" s="22" t="str">
        <f aca="false">IF(AO2754&gt;=Resumen!$B$28,"Alto","Bajo")</f>
        <v>Bajo</v>
      </c>
      <c r="AR2754" s="22" t="str">
        <f aca="false">AP2754&amp;" Potencial / "&amp;AQ2754&amp;" Share"</f>
        <v>Bajo Potencial / Bajo Share</v>
      </c>
      <c r="AS2754" s="22" t="str">
        <f aca="false">IF(Q2754="Sí",IF(AO2754&gt;=Resumen!$B$29,"Alto","Bajo"),"")</f>
        <v>Bajo</v>
      </c>
      <c r="AT2754" s="22" t="str">
        <f aca="false">IF(AS2754&lt;&gt;"",AP2754&amp;" Potencial / "&amp;AS2754&amp;" Share","")</f>
        <v>Bajo Potencial / Bajo Share</v>
      </c>
      <c r="AU2754" s="22" t="str">
        <f aca="false">IF(AH2754="","Sin dato",IF(AH2754-AO2754&gt;Resumen!$B$6,"Sobre-exhibido",IF(AO2754-AH2754&gt;Resumen!$B$6,"Sub-exhibido","En línea")))</f>
        <v>Sub-exhibido</v>
      </c>
      <c r="AV2754" s="22" t="n">
        <f aca="false">IF(AT2754="","",IF(AT2754="Alto Potencial / Bajo Share",1,IF(AT2754="Alto Potencial / Alto Share",2,IF(AT2754="Bajo Potencial / Alto Share",3,4))))</f>
        <v>4</v>
      </c>
      <c r="AW2754" s="22" t="str">
        <f aca="false">IF(Q2754="No","Sin competencia directa",IF(AV2754=1,"1 - Foco Conquista (Alto Pot / Bajo Share)",IF(AV2754=2,"2 - Foco Defensa (Alto Pot / Alto Share)",IF(AV2754=3,"3 - Monitoreo (Bajo Pot / Alto Share)","4 - Baja Prioridad (Bajo Pot / Bajo Share)"))))</f>
        <v>4 - Baja Prioridad (Bajo Pot / Bajo Share)</v>
      </c>
      <c r="AX2754" s="12" t="n">
        <f aca="false">IF(OR(IFERROR(AND(W2754&lt;&gt;"",Y2754&lt;&gt;"",Y2754-W2754&gt;Resumen!$B$8),FALSE()),IFERROR(AND(X2754&lt;&gt;"",Y2754&lt;&gt;"",Y2754-X2754&gt;Resumen!$B$8),FALSE())),MAX(IF(IFERROR(AND(W2754&lt;&gt;"",Y2754&lt;&gt;"",Y2754-W2754&gt;Resumen!$B$8),FALSE()),Y2754-W2754,0),IF(IFERROR(AND(X2754&lt;&gt;"",Y2754&lt;&gt;"",Y2754-X2754&gt;Resumen!$B$8),FALSE()),Y2754-X2754,0)),"")</f>
        <v>0.0914285714285715</v>
      </c>
      <c r="AY2754" s="22" t="str">
        <f aca="false">IF(OR(IFERROR(AND(W2754&lt;&gt;"",Y2754&lt;&gt;"",Y2754-W2754&gt;Resumen!$B$8),FALSE()),IFERROR(AND(X2754&lt;&gt;"",Y2754&lt;&gt;"",Y2754-X2754&gt;Resumen!$B$8),FALSE())),TRIM("Lays tiene mayor markup que "&amp;IF(IFERROR(AND(W2754&lt;&gt;"",Y2754&lt;&gt;"",Y2754-W2754&gt;Resumen!$B$8),FALSE()),"Quento ","")&amp;IF(IFERROR(AND(X2754&lt;&gt;"",Y2754&lt;&gt;"",Y2754-X2754&gt;Resumen!$B$8),FALSE()),"Julicroc ","")&amp;"en este PDV"),"")</f>
        <v>Lays tiene mayor markup que Quento en este PDV</v>
      </c>
      <c r="AZ2754" s="22" t="str">
        <f aca="false">IF(COUNTIF('Plan Pehuamar - Lista'!$A$2:$A$167,A2754)&gt;0,"Sí","No")</f>
        <v>No</v>
      </c>
      <c r="BA2754" s="22" t="str">
        <f aca="false">IF(COUNTIF('Plan Combo 9+1'!$A$2:$A$226,A2754)&gt;0,"Sí","No")</f>
        <v>No</v>
      </c>
      <c r="BB2754" s="22" t="str">
        <f aca="false">IF(AH2754="","No",IF(BA2754="Sí",IF((AO2754-AH2754)&gt;Resumen!$B$6,"Sí","No"),IF((AO2754-AH2754)&gt;=Resumen!$B$132,"Sí","No")))</f>
        <v>No</v>
      </c>
      <c r="BC2754" s="22" t="str">
        <f aca="false">IF(AND(N2754="Sí",AL2754="Sí",AI2754=0),"Sí","No")</f>
        <v>No</v>
      </c>
      <c r="BD2754" s="22" t="str">
        <f aca="false">IF(COUNTIF('Plan 9+1 (con Pehuamar)'!$A$2:$A$227,A2754)&gt;0,"Sí","No")</f>
        <v>No</v>
      </c>
    </row>
    <row r="2755" customFormat="false" ht="15" hidden="false" customHeight="true" outlineLevel="0" collapsed="false">
      <c r="A2755" s="6" t="n">
        <v>206208</v>
      </c>
      <c r="B2755" s="6" t="n">
        <v>17</v>
      </c>
      <c r="C2755" s="6" t="n">
        <v>1703</v>
      </c>
      <c r="D2755" s="6" t="s">
        <v>315</v>
      </c>
      <c r="E2755" s="6" t="s">
        <v>2901</v>
      </c>
      <c r="F2755" s="6" t="s">
        <v>196</v>
      </c>
      <c r="G2755" s="6" t="s">
        <v>130</v>
      </c>
      <c r="H2755" s="6" t="s">
        <v>1715</v>
      </c>
      <c r="I2755" s="27" t="n">
        <v>0</v>
      </c>
      <c r="J2755" s="27" t="n">
        <v>0</v>
      </c>
      <c r="K2755" s="27" t="n">
        <v>0.3</v>
      </c>
      <c r="L2755" s="28" t="n">
        <f aca="false">I2755+J2755</f>
        <v>0</v>
      </c>
      <c r="M2755" s="28" t="n">
        <f aca="false">L2755+K2755</f>
        <v>0.3</v>
      </c>
      <c r="N2755" s="22" t="str">
        <f aca="false">IF(I2755&gt;0,"Sí","No")</f>
        <v>No</v>
      </c>
      <c r="O2755" s="22" t="str">
        <f aca="false">IF(J2755&gt;0,"Sí","No")</f>
        <v>No</v>
      </c>
      <c r="P2755" s="22" t="str">
        <f aca="false">IF(K2755&gt;0,"Sí","No")</f>
        <v>Sí</v>
      </c>
      <c r="Q2755" s="22" t="str">
        <f aca="false">IF(OR(I2755&gt;0,J2755&gt;0),"Sí","No")</f>
        <v>No</v>
      </c>
      <c r="R2755" s="27"/>
      <c r="S2755" s="27"/>
      <c r="T2755" s="27"/>
      <c r="U2755" s="27"/>
      <c r="V2755" s="27"/>
      <c r="W2755" s="12" t="str">
        <f aca="false">IF(AND(I2755&gt;0,R2755&gt;0),(S2755-R2755)/R2755,"")</f>
        <v/>
      </c>
      <c r="X2755" s="12" t="str">
        <f aca="false">IF(AND(J2755&gt;0,T2755&gt;0),(U2755-T2755)/T2755,"")</f>
        <v/>
      </c>
      <c r="Y2755" s="12" t="str">
        <f aca="false">IF(AND(K2755&gt;0,V2755&gt;0),(V2755-Resumen!$B$7)/Resumen!$B$7,"")</f>
        <v/>
      </c>
      <c r="Z2755" s="28" t="str">
        <f aca="false">IF(AND(K2755&gt;0,I2755&gt;0,V2755&gt;0,S2755&gt;0),V2755-S2755,"")</f>
        <v/>
      </c>
      <c r="AA2755" s="12" t="str">
        <f aca="false">IF(Z2755&lt;&gt;"",Z2755/S2755,"")</f>
        <v/>
      </c>
      <c r="AB2755" s="28" t="str">
        <f aca="false">IF(AND(K2755&gt;0,J2755&gt;0,V2755&gt;0,U2755&gt;0),V2755-U2755,"")</f>
        <v/>
      </c>
      <c r="AC2755" s="12" t="str">
        <f aca="false">IF(AB2755&lt;&gt;"",AB2755/U2755,"")</f>
        <v/>
      </c>
      <c r="AD2755" s="27" t="n">
        <v>0</v>
      </c>
      <c r="AE2755" s="27" t="n">
        <v>0</v>
      </c>
      <c r="AF2755" s="27" t="n">
        <v>0</v>
      </c>
      <c r="AG2755" s="28" t="n">
        <f aca="false">AD2755+AE2755+AF2755</f>
        <v>0</v>
      </c>
      <c r="AH2755" s="12" t="str">
        <f aca="false">IF(AG2755&gt;0,AD2755/AG2755,"")</f>
        <v/>
      </c>
      <c r="AI2755" s="27" t="n">
        <v>0</v>
      </c>
      <c r="AJ2755" s="27" t="n">
        <v>0</v>
      </c>
      <c r="AK2755" s="27" t="n">
        <v>0</v>
      </c>
      <c r="AL2755" s="22" t="str">
        <f aca="false">IF(OR(AJ2755&gt;0,AK2755&gt;0),"Sí","No")</f>
        <v>No</v>
      </c>
      <c r="AM2755" s="6"/>
      <c r="AN2755" s="6"/>
      <c r="AO2755" s="12" t="n">
        <f aca="false">IF(M2755&gt;0,K2755/M2755,"")</f>
        <v>1</v>
      </c>
      <c r="AP2755" s="22" t="str">
        <f aca="false">IF(M2755&gt;=Resumen!$B$5,"Alto","Bajo")</f>
        <v>Bajo</v>
      </c>
      <c r="AQ2755" s="22" t="str">
        <f aca="false">IF(AO2755&gt;=Resumen!$B$28,"Alto","Bajo")</f>
        <v>Alto</v>
      </c>
      <c r="AR2755" s="22" t="str">
        <f aca="false">AP2755&amp;" Potencial / "&amp;AQ2755&amp;" Share"</f>
        <v>Bajo Potencial / Alto Share</v>
      </c>
      <c r="AS2755" s="22" t="str">
        <f aca="false">IF(Q2755="Sí",IF(AO2755&gt;=Resumen!$B$29,"Alto","Bajo"),"")</f>
        <v/>
      </c>
      <c r="AT2755" s="22" t="str">
        <f aca="false">IF(AS2755&lt;&gt;"",AP2755&amp;" Potencial / "&amp;AS2755&amp;" Share","")</f>
        <v/>
      </c>
      <c r="AU2755" s="22" t="str">
        <f aca="false">IF(AH2755="","Sin dato",IF(AH2755-AO2755&gt;Resumen!$B$6,"Sobre-exhibido",IF(AO2755-AH2755&gt;Resumen!$B$6,"Sub-exhibido","En línea")))</f>
        <v>Sin dato</v>
      </c>
      <c r="AV2755" s="22" t="str">
        <f aca="false">IF(AT2755="","",IF(AT2755="Alto Potencial / Bajo Share",1,IF(AT2755="Alto Potencial / Alto Share",2,IF(AT2755="Bajo Potencial / Alto Share",3,4))))</f>
        <v/>
      </c>
      <c r="AW2755" s="22" t="str">
        <f aca="false">IF(Q2755="No","Sin competencia directa",IF(AV2755=1,"1 - Foco Conquista (Alto Pot / Bajo Share)",IF(AV2755=2,"2 - Foco Defensa (Alto Pot / Alto Share)",IF(AV2755=3,"3 - Monitoreo (Bajo Pot / Alto Share)","4 - Baja Prioridad (Bajo Pot / Bajo Share)"))))</f>
        <v>Sin competencia directa</v>
      </c>
      <c r="AX2755" s="12" t="str">
        <f aca="false">IF(OR(IFERROR(AND(W2755&lt;&gt;"",Y2755&lt;&gt;"",Y2755-W2755&gt;Resumen!$B$8),FALSE()),IFERROR(AND(X2755&lt;&gt;"",Y2755&lt;&gt;"",Y2755-X2755&gt;Resumen!$B$8),FALSE())),MAX(IF(IFERROR(AND(W2755&lt;&gt;"",Y2755&lt;&gt;"",Y2755-W2755&gt;Resumen!$B$8),FALSE()),Y2755-W2755,0),IF(IFERROR(AND(X2755&lt;&gt;"",Y2755&lt;&gt;"",Y2755-X2755&gt;Resumen!$B$8),FALSE()),Y2755-X2755,0)),"")</f>
        <v/>
      </c>
      <c r="AY2755" s="22" t="str">
        <f aca="false">IF(OR(IFERROR(AND(W2755&lt;&gt;"",Y2755&lt;&gt;"",Y2755-W2755&gt;Resumen!$B$8),FALSE()),IFERROR(AND(X2755&lt;&gt;"",Y2755&lt;&gt;"",Y2755-X2755&gt;Resumen!$B$8),FALSE())),TRIM("Lays tiene mayor markup que "&amp;IF(IFERROR(AND(W2755&lt;&gt;"",Y2755&lt;&gt;"",Y2755-W2755&gt;Resumen!$B$8),FALSE()),"Quento ","")&amp;IF(IFERROR(AND(X2755&lt;&gt;"",Y2755&lt;&gt;"",Y2755-X2755&gt;Resumen!$B$8),FALSE()),"Julicroc ","")&amp;"en este PDV"),"")</f>
        <v/>
      </c>
      <c r="AZ2755" s="22" t="str">
        <f aca="false">IF(COUNTIF('Plan Pehuamar - Lista'!$A$2:$A$167,A2755)&gt;0,"Sí","No")</f>
        <v>No</v>
      </c>
      <c r="BA2755" s="22" t="str">
        <f aca="false">IF(COUNTIF('Plan Combo 9+1'!$A$2:$A$226,A2755)&gt;0,"Sí","No")</f>
        <v>No</v>
      </c>
      <c r="BB2755" s="22" t="str">
        <f aca="false">IF(AH2755="","No",IF(BA2755="Sí",IF((AO2755-AH2755)&gt;Resumen!$B$6,"Sí","No"),IF((AO2755-AH2755)&gt;=Resumen!$B$132,"Sí","No")))</f>
        <v>No</v>
      </c>
      <c r="BC2755" s="22" t="str">
        <f aca="false">IF(AND(N2755="Sí",AL2755="Sí",AI2755=0),"Sí","No")</f>
        <v>No</v>
      </c>
      <c r="BD2755" s="22" t="str">
        <f aca="false">IF(COUNTIF('Plan 9+1 (con Pehuamar)'!$A$2:$A$227,A2755)&gt;0,"Sí","No")</f>
        <v>No</v>
      </c>
    </row>
    <row r="2756" customFormat="false" ht="15" hidden="false" customHeight="true" outlineLevel="0" collapsed="false">
      <c r="A2756" s="6" t="n">
        <v>206218</v>
      </c>
      <c r="B2756" s="6" t="n">
        <v>17</v>
      </c>
      <c r="C2756" s="6" t="n">
        <v>1703</v>
      </c>
      <c r="D2756" s="6" t="s">
        <v>315</v>
      </c>
      <c r="E2756" s="6" t="s">
        <v>2902</v>
      </c>
      <c r="F2756" s="6" t="s">
        <v>201</v>
      </c>
      <c r="G2756" s="6" t="s">
        <v>130</v>
      </c>
      <c r="H2756" s="6" t="s">
        <v>1715</v>
      </c>
      <c r="I2756" s="27" t="n">
        <v>10</v>
      </c>
      <c r="J2756" s="27" t="n">
        <v>6</v>
      </c>
      <c r="K2756" s="27" t="n">
        <v>4</v>
      </c>
      <c r="L2756" s="28" t="n">
        <f aca="false">I2756+J2756</f>
        <v>16</v>
      </c>
      <c r="M2756" s="28" t="n">
        <f aca="false">L2756+K2756</f>
        <v>20</v>
      </c>
      <c r="N2756" s="22" t="str">
        <f aca="false">IF(I2756&gt;0,"Sí","No")</f>
        <v>Sí</v>
      </c>
      <c r="O2756" s="22" t="str">
        <f aca="false">IF(J2756&gt;0,"Sí","No")</f>
        <v>Sí</v>
      </c>
      <c r="P2756" s="22" t="str">
        <f aca="false">IF(K2756&gt;0,"Sí","No")</f>
        <v>Sí</v>
      </c>
      <c r="Q2756" s="22" t="str">
        <f aca="false">IF(OR(I2756&gt;0,J2756&gt;0),"Sí","No")</f>
        <v>Sí</v>
      </c>
      <c r="R2756" s="27" t="n">
        <v>1750</v>
      </c>
      <c r="S2756" s="27" t="n">
        <v>2500</v>
      </c>
      <c r="T2756" s="27" t="n">
        <v>1180</v>
      </c>
      <c r="U2756" s="27" t="n">
        <v>1800</v>
      </c>
      <c r="V2756" s="27" t="n">
        <v>3600</v>
      </c>
      <c r="W2756" s="12" t="n">
        <f aca="false">IF(AND(I2756&gt;0,R2756&gt;0),(S2756-R2756)/R2756,"")</f>
        <v>0.428571428571429</v>
      </c>
      <c r="X2756" s="12" t="n">
        <f aca="false">IF(AND(J2756&gt;0,T2756&gt;0),(U2756-T2756)/T2756,"")</f>
        <v>0.525423728813559</v>
      </c>
      <c r="Y2756" s="12" t="n">
        <f aca="false">IF(AND(K2756&gt;0,V2756&gt;0),(V2756-Resumen!$B$7)/Resumen!$B$7,"")</f>
        <v>0.44</v>
      </c>
      <c r="Z2756" s="28" t="n">
        <f aca="false">IF(AND(K2756&gt;0,I2756&gt;0,V2756&gt;0,S2756&gt;0),V2756-S2756,"")</f>
        <v>1100</v>
      </c>
      <c r="AA2756" s="12" t="n">
        <f aca="false">IF(Z2756&lt;&gt;"",Z2756/S2756,"")</f>
        <v>0.44</v>
      </c>
      <c r="AB2756" s="28" t="n">
        <f aca="false">IF(AND(K2756&gt;0,J2756&gt;0,V2756&gt;0,U2756&gt;0),V2756-U2756,"")</f>
        <v>1800</v>
      </c>
      <c r="AC2756" s="12" t="n">
        <f aca="false">IF(AB2756&lt;&gt;"",AB2756/U2756,"")</f>
        <v>1</v>
      </c>
      <c r="AD2756" s="27" t="n">
        <v>1</v>
      </c>
      <c r="AE2756" s="27" t="n">
        <v>2</v>
      </c>
      <c r="AF2756" s="27" t="n">
        <v>2</v>
      </c>
      <c r="AG2756" s="28" t="n">
        <f aca="false">AD2756+AE2756+AF2756</f>
        <v>5</v>
      </c>
      <c r="AH2756" s="12" t="n">
        <f aca="false">IF(AG2756&gt;0,AD2756/AG2756,"")</f>
        <v>0.2</v>
      </c>
      <c r="AI2756" s="27" t="n">
        <v>0</v>
      </c>
      <c r="AJ2756" s="27" t="n">
        <v>0</v>
      </c>
      <c r="AK2756" s="27" t="n">
        <v>0</v>
      </c>
      <c r="AL2756" s="22" t="str">
        <f aca="false">IF(OR(AJ2756&gt;0,AK2756&gt;0),"Sí","No")</f>
        <v>No</v>
      </c>
      <c r="AM2756" s="6" t="s">
        <v>198</v>
      </c>
      <c r="AN2756" s="6" t="s">
        <v>198</v>
      </c>
      <c r="AO2756" s="12" t="n">
        <f aca="false">IF(M2756&gt;0,K2756/M2756,"")</f>
        <v>0.2</v>
      </c>
      <c r="AP2756" s="22" t="str">
        <f aca="false">IF(M2756&gt;=Resumen!$B$5,"Alto","Bajo")</f>
        <v>Bajo</v>
      </c>
      <c r="AQ2756" s="22" t="str">
        <f aca="false">IF(AO2756&gt;=Resumen!$B$28,"Alto","Bajo")</f>
        <v>Bajo</v>
      </c>
      <c r="AR2756" s="22" t="str">
        <f aca="false">AP2756&amp;" Potencial / "&amp;AQ2756&amp;" Share"</f>
        <v>Bajo Potencial / Bajo Share</v>
      </c>
      <c r="AS2756" s="22" t="str">
        <f aca="false">IF(Q2756="Sí",IF(AO2756&gt;=Resumen!$B$29,"Alto","Bajo"),"")</f>
        <v>Bajo</v>
      </c>
      <c r="AT2756" s="22" t="str">
        <f aca="false">IF(AS2756&lt;&gt;"",AP2756&amp;" Potencial / "&amp;AS2756&amp;" Share","")</f>
        <v>Bajo Potencial / Bajo Share</v>
      </c>
      <c r="AU2756" s="22" t="str">
        <f aca="false">IF(AH2756="","Sin dato",IF(AH2756-AO2756&gt;Resumen!$B$6,"Sobre-exhibido",IF(AO2756-AH2756&gt;Resumen!$B$6,"Sub-exhibido","En línea")))</f>
        <v>En línea</v>
      </c>
      <c r="AV2756" s="22" t="n">
        <f aca="false">IF(AT2756="","",IF(AT2756="Alto Potencial / Bajo Share",1,IF(AT2756="Alto Potencial / Alto Share",2,IF(AT2756="Bajo Potencial / Alto Share",3,4))))</f>
        <v>4</v>
      </c>
      <c r="AW2756" s="22" t="str">
        <f aca="false">IF(Q2756="No","Sin competencia directa",IF(AV2756=1,"1 - Foco Conquista (Alto Pot / Bajo Share)",IF(AV2756=2,"2 - Foco Defensa (Alto Pot / Alto Share)",IF(AV2756=3,"3 - Monitoreo (Bajo Pot / Alto Share)","4 - Baja Prioridad (Bajo Pot / Bajo Share)"))))</f>
        <v>4 - Baja Prioridad (Bajo Pot / Bajo Share)</v>
      </c>
      <c r="AX2756" s="12" t="str">
        <f aca="false">IF(OR(IFERROR(AND(W2756&lt;&gt;"",Y2756&lt;&gt;"",Y2756-W2756&gt;Resumen!$B$8),FALSE()),IFERROR(AND(X2756&lt;&gt;"",Y2756&lt;&gt;"",Y2756-X2756&gt;Resumen!$B$8),FALSE())),MAX(IF(IFERROR(AND(W2756&lt;&gt;"",Y2756&lt;&gt;"",Y2756-W2756&gt;Resumen!$B$8),FALSE()),Y2756-W2756,0),IF(IFERROR(AND(X2756&lt;&gt;"",Y2756&lt;&gt;"",Y2756-X2756&gt;Resumen!$B$8),FALSE()),Y2756-X2756,0)),"")</f>
        <v/>
      </c>
      <c r="AY2756" s="22" t="str">
        <f aca="false">IF(OR(IFERROR(AND(W2756&lt;&gt;"",Y2756&lt;&gt;"",Y2756-W2756&gt;Resumen!$B$8),FALSE()),IFERROR(AND(X2756&lt;&gt;"",Y2756&lt;&gt;"",Y2756-X2756&gt;Resumen!$B$8),FALSE())),TRIM("Lays tiene mayor markup que "&amp;IF(IFERROR(AND(W2756&lt;&gt;"",Y2756&lt;&gt;"",Y2756-W2756&gt;Resumen!$B$8),FALSE()),"Quento ","")&amp;IF(IFERROR(AND(X2756&lt;&gt;"",Y2756&lt;&gt;"",Y2756-X2756&gt;Resumen!$B$8),FALSE()),"Julicroc ","")&amp;"en este PDV"),"")</f>
        <v/>
      </c>
      <c r="AZ2756" s="22" t="str">
        <f aca="false">IF(COUNTIF('Plan Pehuamar - Lista'!$A$2:$A$167,A2756)&gt;0,"Sí","No")</f>
        <v>No</v>
      </c>
      <c r="BA2756" s="22" t="str">
        <f aca="false">IF(COUNTIF('Plan Combo 9+1'!$A$2:$A$226,A2756)&gt;0,"Sí","No")</f>
        <v>No</v>
      </c>
      <c r="BB2756" s="22" t="str">
        <f aca="false">IF(AH2756="","No",IF(BA2756="Sí",IF((AO2756-AH2756)&gt;Resumen!$B$6,"Sí","No"),IF((AO2756-AH2756)&gt;=Resumen!$B$132,"Sí","No")))</f>
        <v>No</v>
      </c>
      <c r="BC2756" s="22" t="str">
        <f aca="false">IF(AND(N2756="Sí",AL2756="Sí",AI2756=0),"Sí","No")</f>
        <v>No</v>
      </c>
      <c r="BD2756" s="22" t="str">
        <f aca="false">IF(COUNTIF('Plan 9+1 (con Pehuamar)'!$A$2:$A$227,A2756)&gt;0,"Sí","No")</f>
        <v>No</v>
      </c>
    </row>
    <row r="2757" customFormat="false" ht="15" hidden="false" customHeight="true" outlineLevel="0" collapsed="false">
      <c r="A2757" s="6" t="n">
        <v>206224</v>
      </c>
      <c r="B2757" s="6" t="n">
        <v>17</v>
      </c>
      <c r="C2757" s="6" t="n">
        <v>1703</v>
      </c>
      <c r="D2757" s="6" t="s">
        <v>315</v>
      </c>
      <c r="E2757" s="6" t="s">
        <v>2903</v>
      </c>
      <c r="F2757" s="6" t="s">
        <v>196</v>
      </c>
      <c r="G2757" s="6" t="s">
        <v>130</v>
      </c>
      <c r="H2757" s="6" t="s">
        <v>1715</v>
      </c>
      <c r="I2757" s="27" t="n">
        <v>10</v>
      </c>
      <c r="J2757" s="27" t="n">
        <v>12</v>
      </c>
      <c r="K2757" s="27" t="n">
        <v>4</v>
      </c>
      <c r="L2757" s="28" t="n">
        <f aca="false">I2757+J2757</f>
        <v>22</v>
      </c>
      <c r="M2757" s="28" t="n">
        <f aca="false">L2757+K2757</f>
        <v>26</v>
      </c>
      <c r="N2757" s="22" t="str">
        <f aca="false">IF(I2757&gt;0,"Sí","No")</f>
        <v>Sí</v>
      </c>
      <c r="O2757" s="22" t="str">
        <f aca="false">IF(J2757&gt;0,"Sí","No")</f>
        <v>Sí</v>
      </c>
      <c r="P2757" s="22" t="str">
        <f aca="false">IF(K2757&gt;0,"Sí","No")</f>
        <v>Sí</v>
      </c>
      <c r="Q2757" s="22" t="str">
        <f aca="false">IF(OR(I2757&gt;0,J2757&gt;0),"Sí","No")</f>
        <v>Sí</v>
      </c>
      <c r="R2757" s="27" t="n">
        <v>1750</v>
      </c>
      <c r="S2757" s="27" t="n">
        <v>2500</v>
      </c>
      <c r="T2757" s="27" t="n">
        <v>1180</v>
      </c>
      <c r="U2757" s="27" t="n">
        <v>2000</v>
      </c>
      <c r="V2757" s="27" t="n">
        <v>3700</v>
      </c>
      <c r="W2757" s="12" t="n">
        <f aca="false">IF(AND(I2757&gt;0,R2757&gt;0),(S2757-R2757)/R2757,"")</f>
        <v>0.428571428571429</v>
      </c>
      <c r="X2757" s="12" t="n">
        <f aca="false">IF(AND(J2757&gt;0,T2757&gt;0),(U2757-T2757)/T2757,"")</f>
        <v>0.694915254237288</v>
      </c>
      <c r="Y2757" s="12" t="n">
        <f aca="false">IF(AND(K2757&gt;0,V2757&gt;0),(V2757-Resumen!$B$7)/Resumen!$B$7,"")</f>
        <v>0.48</v>
      </c>
      <c r="Z2757" s="28" t="n">
        <f aca="false">IF(AND(K2757&gt;0,I2757&gt;0,V2757&gt;0,S2757&gt;0),V2757-S2757,"")</f>
        <v>1200</v>
      </c>
      <c r="AA2757" s="12" t="n">
        <f aca="false">IF(Z2757&lt;&gt;"",Z2757/S2757,"")</f>
        <v>0.48</v>
      </c>
      <c r="AB2757" s="28" t="n">
        <f aca="false">IF(AND(K2757&gt;0,J2757&gt;0,V2757&gt;0,U2757&gt;0),V2757-U2757,"")</f>
        <v>1700</v>
      </c>
      <c r="AC2757" s="12" t="n">
        <f aca="false">IF(AB2757&lt;&gt;"",AB2757/U2757,"")</f>
        <v>0.85</v>
      </c>
      <c r="AD2757" s="27" t="n">
        <v>1</v>
      </c>
      <c r="AE2757" s="27" t="n">
        <v>2</v>
      </c>
      <c r="AF2757" s="27" t="n">
        <v>6</v>
      </c>
      <c r="AG2757" s="28" t="n">
        <f aca="false">AD2757+AE2757+AF2757</f>
        <v>9</v>
      </c>
      <c r="AH2757" s="12" t="n">
        <f aca="false">IF(AG2757&gt;0,AD2757/AG2757,"")</f>
        <v>0.111111111111111</v>
      </c>
      <c r="AI2757" s="27" t="n">
        <v>0</v>
      </c>
      <c r="AJ2757" s="27" t="n">
        <v>0</v>
      </c>
      <c r="AK2757" s="27" t="n">
        <v>0</v>
      </c>
      <c r="AL2757" s="22" t="str">
        <f aca="false">IF(OR(AJ2757&gt;0,AK2757&gt;0),"Sí","No")</f>
        <v>No</v>
      </c>
      <c r="AM2757" s="6" t="s">
        <v>198</v>
      </c>
      <c r="AN2757" s="6" t="s">
        <v>198</v>
      </c>
      <c r="AO2757" s="12" t="n">
        <f aca="false">IF(M2757&gt;0,K2757/M2757,"")</f>
        <v>0.153846153846154</v>
      </c>
      <c r="AP2757" s="22" t="str">
        <f aca="false">IF(M2757&gt;=Resumen!$B$5,"Alto","Bajo")</f>
        <v>Bajo</v>
      </c>
      <c r="AQ2757" s="22" t="str">
        <f aca="false">IF(AO2757&gt;=Resumen!$B$28,"Alto","Bajo")</f>
        <v>Bajo</v>
      </c>
      <c r="AR2757" s="22" t="str">
        <f aca="false">AP2757&amp;" Potencial / "&amp;AQ2757&amp;" Share"</f>
        <v>Bajo Potencial / Bajo Share</v>
      </c>
      <c r="AS2757" s="22" t="str">
        <f aca="false">IF(Q2757="Sí",IF(AO2757&gt;=Resumen!$B$29,"Alto","Bajo"),"")</f>
        <v>Bajo</v>
      </c>
      <c r="AT2757" s="22" t="str">
        <f aca="false">IF(AS2757&lt;&gt;"",AP2757&amp;" Potencial / "&amp;AS2757&amp;" Share","")</f>
        <v>Bajo Potencial / Bajo Share</v>
      </c>
      <c r="AU2757" s="22" t="str">
        <f aca="false">IF(AH2757="","Sin dato",IF(AH2757-AO2757&gt;Resumen!$B$6,"Sobre-exhibido",IF(AO2757-AH2757&gt;Resumen!$B$6,"Sub-exhibido","En línea")))</f>
        <v>En línea</v>
      </c>
      <c r="AV2757" s="22" t="n">
        <f aca="false">IF(AT2757="","",IF(AT2757="Alto Potencial / Bajo Share",1,IF(AT2757="Alto Potencial / Alto Share",2,IF(AT2757="Bajo Potencial / Alto Share",3,4))))</f>
        <v>4</v>
      </c>
      <c r="AW2757" s="22" t="str">
        <f aca="false">IF(Q2757="No","Sin competencia directa",IF(AV2757=1,"1 - Foco Conquista (Alto Pot / Bajo Share)",IF(AV2757=2,"2 - Foco Defensa (Alto Pot / Alto Share)",IF(AV2757=3,"3 - Monitoreo (Bajo Pot / Alto Share)","4 - Baja Prioridad (Bajo Pot / Bajo Share)"))))</f>
        <v>4 - Baja Prioridad (Bajo Pot / Bajo Share)</v>
      </c>
      <c r="AX2757" s="12" t="n">
        <f aca="false">IF(OR(IFERROR(AND(W2757&lt;&gt;"",Y2757&lt;&gt;"",Y2757-W2757&gt;Resumen!$B$8),FALSE()),IFERROR(AND(X2757&lt;&gt;"",Y2757&lt;&gt;"",Y2757-X2757&gt;Resumen!$B$8),FALSE())),MAX(IF(IFERROR(AND(W2757&lt;&gt;"",Y2757&lt;&gt;"",Y2757-W2757&gt;Resumen!$B$8),FALSE()),Y2757-W2757,0),IF(IFERROR(AND(X2757&lt;&gt;"",Y2757&lt;&gt;"",Y2757-X2757&gt;Resumen!$B$8),FALSE()),Y2757-X2757,0)),"")</f>
        <v>0.0514285714285714</v>
      </c>
      <c r="AY2757" s="22" t="str">
        <f aca="false">IF(OR(IFERROR(AND(W2757&lt;&gt;"",Y2757&lt;&gt;"",Y2757-W2757&gt;Resumen!$B$8),FALSE()),IFERROR(AND(X2757&lt;&gt;"",Y2757&lt;&gt;"",Y2757-X2757&gt;Resumen!$B$8),FALSE())),TRIM("Lays tiene mayor markup que "&amp;IF(IFERROR(AND(W2757&lt;&gt;"",Y2757&lt;&gt;"",Y2757-W2757&gt;Resumen!$B$8),FALSE()),"Quento ","")&amp;IF(IFERROR(AND(X2757&lt;&gt;"",Y2757&lt;&gt;"",Y2757-X2757&gt;Resumen!$B$8),FALSE()),"Julicroc ","")&amp;"en este PDV"),"")</f>
        <v>Lays tiene mayor markup que Quento en este PDV</v>
      </c>
      <c r="AZ2757" s="22" t="str">
        <f aca="false">IF(COUNTIF('Plan Pehuamar - Lista'!$A$2:$A$167,A2757)&gt;0,"Sí","No")</f>
        <v>No</v>
      </c>
      <c r="BA2757" s="22" t="str">
        <f aca="false">IF(COUNTIF('Plan Combo 9+1'!$A$2:$A$226,A2757)&gt;0,"Sí","No")</f>
        <v>No</v>
      </c>
      <c r="BB2757" s="22" t="str">
        <f aca="false">IF(AH2757="","No",IF(BA2757="Sí",IF((AO2757-AH2757)&gt;Resumen!$B$6,"Sí","No"),IF((AO2757-AH2757)&gt;=Resumen!$B$132,"Sí","No")))</f>
        <v>No</v>
      </c>
      <c r="BC2757" s="22" t="str">
        <f aca="false">IF(AND(N2757="Sí",AL2757="Sí",AI2757=0),"Sí","No")</f>
        <v>No</v>
      </c>
      <c r="BD2757" s="22" t="str">
        <f aca="false">IF(COUNTIF('Plan 9+1 (con Pehuamar)'!$A$2:$A$227,A2757)&gt;0,"Sí","No")</f>
        <v>No</v>
      </c>
    </row>
    <row r="2758" customFormat="false" ht="15" hidden="false" customHeight="true" outlineLevel="0" collapsed="false">
      <c r="A2758" s="6" t="n">
        <v>206228</v>
      </c>
      <c r="B2758" s="6" t="n">
        <v>17</v>
      </c>
      <c r="C2758" s="6" t="n">
        <v>1703</v>
      </c>
      <c r="D2758" s="6" t="s">
        <v>315</v>
      </c>
      <c r="E2758" s="6" t="s">
        <v>2904</v>
      </c>
      <c r="F2758" s="6" t="s">
        <v>196</v>
      </c>
      <c r="G2758" s="6" t="s">
        <v>130</v>
      </c>
      <c r="H2758" s="6" t="s">
        <v>1715</v>
      </c>
      <c r="I2758" s="27" t="n">
        <v>0</v>
      </c>
      <c r="J2758" s="27" t="n">
        <v>0</v>
      </c>
      <c r="K2758" s="27" t="n">
        <v>0.6</v>
      </c>
      <c r="L2758" s="28" t="n">
        <f aca="false">I2758+J2758</f>
        <v>0</v>
      </c>
      <c r="M2758" s="28" t="n">
        <f aca="false">L2758+K2758</f>
        <v>0.6</v>
      </c>
      <c r="N2758" s="22" t="str">
        <f aca="false">IF(I2758&gt;0,"Sí","No")</f>
        <v>No</v>
      </c>
      <c r="O2758" s="22" t="str">
        <f aca="false">IF(J2758&gt;0,"Sí","No")</f>
        <v>No</v>
      </c>
      <c r="P2758" s="22" t="str">
        <f aca="false">IF(K2758&gt;0,"Sí","No")</f>
        <v>Sí</v>
      </c>
      <c r="Q2758" s="22" t="str">
        <f aca="false">IF(OR(I2758&gt;0,J2758&gt;0),"Sí","No")</f>
        <v>No</v>
      </c>
      <c r="R2758" s="27"/>
      <c r="S2758" s="27"/>
      <c r="T2758" s="27"/>
      <c r="U2758" s="27"/>
      <c r="V2758" s="27"/>
      <c r="W2758" s="12" t="str">
        <f aca="false">IF(AND(I2758&gt;0,R2758&gt;0),(S2758-R2758)/R2758,"")</f>
        <v/>
      </c>
      <c r="X2758" s="12" t="str">
        <f aca="false">IF(AND(J2758&gt;0,T2758&gt;0),(U2758-T2758)/T2758,"")</f>
        <v/>
      </c>
      <c r="Y2758" s="12" t="str">
        <f aca="false">IF(AND(K2758&gt;0,V2758&gt;0),(V2758-Resumen!$B$7)/Resumen!$B$7,"")</f>
        <v/>
      </c>
      <c r="Z2758" s="28" t="str">
        <f aca="false">IF(AND(K2758&gt;0,I2758&gt;0,V2758&gt;0,S2758&gt;0),V2758-S2758,"")</f>
        <v/>
      </c>
      <c r="AA2758" s="12" t="str">
        <f aca="false">IF(Z2758&lt;&gt;"",Z2758/S2758,"")</f>
        <v/>
      </c>
      <c r="AB2758" s="28" t="str">
        <f aca="false">IF(AND(K2758&gt;0,J2758&gt;0,V2758&gt;0,U2758&gt;0),V2758-U2758,"")</f>
        <v/>
      </c>
      <c r="AC2758" s="12" t="str">
        <f aca="false">IF(AB2758&lt;&gt;"",AB2758/U2758,"")</f>
        <v/>
      </c>
      <c r="AD2758" s="27" t="n">
        <v>0</v>
      </c>
      <c r="AE2758" s="27" t="n">
        <v>0</v>
      </c>
      <c r="AF2758" s="27" t="n">
        <v>0</v>
      </c>
      <c r="AG2758" s="28" t="n">
        <f aca="false">AD2758+AE2758+AF2758</f>
        <v>0</v>
      </c>
      <c r="AH2758" s="12" t="str">
        <f aca="false">IF(AG2758&gt;0,AD2758/AG2758,"")</f>
        <v/>
      </c>
      <c r="AI2758" s="27" t="n">
        <v>0</v>
      </c>
      <c r="AJ2758" s="27" t="n">
        <v>0</v>
      </c>
      <c r="AK2758" s="27" t="n">
        <v>0</v>
      </c>
      <c r="AL2758" s="22" t="str">
        <f aca="false">IF(OR(AJ2758&gt;0,AK2758&gt;0),"Sí","No")</f>
        <v>No</v>
      </c>
      <c r="AM2758" s="6"/>
      <c r="AN2758" s="6"/>
      <c r="AO2758" s="12" t="n">
        <f aca="false">IF(M2758&gt;0,K2758/M2758,"")</f>
        <v>1</v>
      </c>
      <c r="AP2758" s="22" t="str">
        <f aca="false">IF(M2758&gt;=Resumen!$B$5,"Alto","Bajo")</f>
        <v>Bajo</v>
      </c>
      <c r="AQ2758" s="22" t="str">
        <f aca="false">IF(AO2758&gt;=Resumen!$B$28,"Alto","Bajo")</f>
        <v>Alto</v>
      </c>
      <c r="AR2758" s="22" t="str">
        <f aca="false">AP2758&amp;" Potencial / "&amp;AQ2758&amp;" Share"</f>
        <v>Bajo Potencial / Alto Share</v>
      </c>
      <c r="AS2758" s="22" t="str">
        <f aca="false">IF(Q2758="Sí",IF(AO2758&gt;=Resumen!$B$29,"Alto","Bajo"),"")</f>
        <v/>
      </c>
      <c r="AT2758" s="22" t="str">
        <f aca="false">IF(AS2758&lt;&gt;"",AP2758&amp;" Potencial / "&amp;AS2758&amp;" Share","")</f>
        <v/>
      </c>
      <c r="AU2758" s="22" t="str">
        <f aca="false">IF(AH2758="","Sin dato",IF(AH2758-AO2758&gt;Resumen!$B$6,"Sobre-exhibido",IF(AO2758-AH2758&gt;Resumen!$B$6,"Sub-exhibido","En línea")))</f>
        <v>Sin dato</v>
      </c>
      <c r="AV2758" s="22" t="str">
        <f aca="false">IF(AT2758="","",IF(AT2758="Alto Potencial / Bajo Share",1,IF(AT2758="Alto Potencial / Alto Share",2,IF(AT2758="Bajo Potencial / Alto Share",3,4))))</f>
        <v/>
      </c>
      <c r="AW2758" s="22" t="str">
        <f aca="false">IF(Q2758="No","Sin competencia directa",IF(AV2758=1,"1 - Foco Conquista (Alto Pot / Bajo Share)",IF(AV2758=2,"2 - Foco Defensa (Alto Pot / Alto Share)",IF(AV2758=3,"3 - Monitoreo (Bajo Pot / Alto Share)","4 - Baja Prioridad (Bajo Pot / Bajo Share)"))))</f>
        <v>Sin competencia directa</v>
      </c>
      <c r="AX2758" s="12" t="str">
        <f aca="false">IF(OR(IFERROR(AND(W2758&lt;&gt;"",Y2758&lt;&gt;"",Y2758-W2758&gt;Resumen!$B$8),FALSE()),IFERROR(AND(X2758&lt;&gt;"",Y2758&lt;&gt;"",Y2758-X2758&gt;Resumen!$B$8),FALSE())),MAX(IF(IFERROR(AND(W2758&lt;&gt;"",Y2758&lt;&gt;"",Y2758-W2758&gt;Resumen!$B$8),FALSE()),Y2758-W2758,0),IF(IFERROR(AND(X2758&lt;&gt;"",Y2758&lt;&gt;"",Y2758-X2758&gt;Resumen!$B$8),FALSE()),Y2758-X2758,0)),"")</f>
        <v/>
      </c>
      <c r="AY2758" s="22" t="str">
        <f aca="false">IF(OR(IFERROR(AND(W2758&lt;&gt;"",Y2758&lt;&gt;"",Y2758-W2758&gt;Resumen!$B$8),FALSE()),IFERROR(AND(X2758&lt;&gt;"",Y2758&lt;&gt;"",Y2758-X2758&gt;Resumen!$B$8),FALSE())),TRIM("Lays tiene mayor markup que "&amp;IF(IFERROR(AND(W2758&lt;&gt;"",Y2758&lt;&gt;"",Y2758-W2758&gt;Resumen!$B$8),FALSE()),"Quento ","")&amp;IF(IFERROR(AND(X2758&lt;&gt;"",Y2758&lt;&gt;"",Y2758-X2758&gt;Resumen!$B$8),FALSE()),"Julicroc ","")&amp;"en este PDV"),"")</f>
        <v/>
      </c>
      <c r="AZ2758" s="22" t="str">
        <f aca="false">IF(COUNTIF('Plan Pehuamar - Lista'!$A$2:$A$167,A2758)&gt;0,"Sí","No")</f>
        <v>No</v>
      </c>
      <c r="BA2758" s="22" t="str">
        <f aca="false">IF(COUNTIF('Plan Combo 9+1'!$A$2:$A$226,A2758)&gt;0,"Sí","No")</f>
        <v>No</v>
      </c>
      <c r="BB2758" s="22" t="str">
        <f aca="false">IF(AH2758="","No",IF(BA2758="Sí",IF((AO2758-AH2758)&gt;Resumen!$B$6,"Sí","No"),IF((AO2758-AH2758)&gt;=Resumen!$B$132,"Sí","No")))</f>
        <v>No</v>
      </c>
      <c r="BC2758" s="22" t="str">
        <f aca="false">IF(AND(N2758="Sí",AL2758="Sí",AI2758=0),"Sí","No")</f>
        <v>No</v>
      </c>
      <c r="BD2758" s="22" t="str">
        <f aca="false">IF(COUNTIF('Plan 9+1 (con Pehuamar)'!$A$2:$A$227,A2758)&gt;0,"Sí","No")</f>
        <v>No</v>
      </c>
    </row>
    <row r="2759" customFormat="false" ht="15" hidden="false" customHeight="true" outlineLevel="0" collapsed="false">
      <c r="A2759" s="6" t="n">
        <v>206229</v>
      </c>
      <c r="B2759" s="6" t="n">
        <v>17</v>
      </c>
      <c r="C2759" s="6" t="n">
        <v>1703</v>
      </c>
      <c r="D2759" s="6" t="s">
        <v>315</v>
      </c>
      <c r="E2759" s="6" t="s">
        <v>2905</v>
      </c>
      <c r="F2759" s="6" t="s">
        <v>201</v>
      </c>
      <c r="G2759" s="6" t="s">
        <v>130</v>
      </c>
      <c r="H2759" s="6" t="s">
        <v>1715</v>
      </c>
      <c r="I2759" s="27" t="n">
        <v>0</v>
      </c>
      <c r="J2759" s="27" t="n">
        <v>0</v>
      </c>
      <c r="K2759" s="27" t="n">
        <v>0.4</v>
      </c>
      <c r="L2759" s="28" t="n">
        <f aca="false">I2759+J2759</f>
        <v>0</v>
      </c>
      <c r="M2759" s="28" t="n">
        <f aca="false">L2759+K2759</f>
        <v>0.4</v>
      </c>
      <c r="N2759" s="22" t="str">
        <f aca="false">IF(I2759&gt;0,"Sí","No")</f>
        <v>No</v>
      </c>
      <c r="O2759" s="22" t="str">
        <f aca="false">IF(J2759&gt;0,"Sí","No")</f>
        <v>No</v>
      </c>
      <c r="P2759" s="22" t="str">
        <f aca="false">IF(K2759&gt;0,"Sí","No")</f>
        <v>Sí</v>
      </c>
      <c r="Q2759" s="22" t="str">
        <f aca="false">IF(OR(I2759&gt;0,J2759&gt;0),"Sí","No")</f>
        <v>No</v>
      </c>
      <c r="R2759" s="27"/>
      <c r="S2759" s="27"/>
      <c r="T2759" s="27"/>
      <c r="U2759" s="27"/>
      <c r="V2759" s="27"/>
      <c r="W2759" s="12" t="str">
        <f aca="false">IF(AND(I2759&gt;0,R2759&gt;0),(S2759-R2759)/R2759,"")</f>
        <v/>
      </c>
      <c r="X2759" s="12" t="str">
        <f aca="false">IF(AND(J2759&gt;0,T2759&gt;0),(U2759-T2759)/T2759,"")</f>
        <v/>
      </c>
      <c r="Y2759" s="12" t="str">
        <f aca="false">IF(AND(K2759&gt;0,V2759&gt;0),(V2759-Resumen!$B$7)/Resumen!$B$7,"")</f>
        <v/>
      </c>
      <c r="Z2759" s="28" t="str">
        <f aca="false">IF(AND(K2759&gt;0,I2759&gt;0,V2759&gt;0,S2759&gt;0),V2759-S2759,"")</f>
        <v/>
      </c>
      <c r="AA2759" s="12" t="str">
        <f aca="false">IF(Z2759&lt;&gt;"",Z2759/S2759,"")</f>
        <v/>
      </c>
      <c r="AB2759" s="28" t="str">
        <f aca="false">IF(AND(K2759&gt;0,J2759&gt;0,V2759&gt;0,U2759&gt;0),V2759-U2759,"")</f>
        <v/>
      </c>
      <c r="AC2759" s="12" t="str">
        <f aca="false">IF(AB2759&lt;&gt;"",AB2759/U2759,"")</f>
        <v/>
      </c>
      <c r="AD2759" s="27" t="n">
        <v>0</v>
      </c>
      <c r="AE2759" s="27" t="n">
        <v>0</v>
      </c>
      <c r="AF2759" s="27" t="n">
        <v>0</v>
      </c>
      <c r="AG2759" s="28" t="n">
        <f aca="false">AD2759+AE2759+AF2759</f>
        <v>0</v>
      </c>
      <c r="AH2759" s="12" t="str">
        <f aca="false">IF(AG2759&gt;0,AD2759/AG2759,"")</f>
        <v/>
      </c>
      <c r="AI2759" s="27" t="n">
        <v>0</v>
      </c>
      <c r="AJ2759" s="27" t="n">
        <v>0</v>
      </c>
      <c r="AK2759" s="27" t="n">
        <v>0</v>
      </c>
      <c r="AL2759" s="22" t="str">
        <f aca="false">IF(OR(AJ2759&gt;0,AK2759&gt;0),"Sí","No")</f>
        <v>No</v>
      </c>
      <c r="AM2759" s="6"/>
      <c r="AN2759" s="6"/>
      <c r="AO2759" s="12" t="n">
        <f aca="false">IF(M2759&gt;0,K2759/M2759,"")</f>
        <v>1</v>
      </c>
      <c r="AP2759" s="22" t="str">
        <f aca="false">IF(M2759&gt;=Resumen!$B$5,"Alto","Bajo")</f>
        <v>Bajo</v>
      </c>
      <c r="AQ2759" s="22" t="str">
        <f aca="false">IF(AO2759&gt;=Resumen!$B$28,"Alto","Bajo")</f>
        <v>Alto</v>
      </c>
      <c r="AR2759" s="22" t="str">
        <f aca="false">AP2759&amp;" Potencial / "&amp;AQ2759&amp;" Share"</f>
        <v>Bajo Potencial / Alto Share</v>
      </c>
      <c r="AS2759" s="22" t="str">
        <f aca="false">IF(Q2759="Sí",IF(AO2759&gt;=Resumen!$B$29,"Alto","Bajo"),"")</f>
        <v/>
      </c>
      <c r="AT2759" s="22" t="str">
        <f aca="false">IF(AS2759&lt;&gt;"",AP2759&amp;" Potencial / "&amp;AS2759&amp;" Share","")</f>
        <v/>
      </c>
      <c r="AU2759" s="22" t="str">
        <f aca="false">IF(AH2759="","Sin dato",IF(AH2759-AO2759&gt;Resumen!$B$6,"Sobre-exhibido",IF(AO2759-AH2759&gt;Resumen!$B$6,"Sub-exhibido","En línea")))</f>
        <v>Sin dato</v>
      </c>
      <c r="AV2759" s="22" t="str">
        <f aca="false">IF(AT2759="","",IF(AT2759="Alto Potencial / Bajo Share",1,IF(AT2759="Alto Potencial / Alto Share",2,IF(AT2759="Bajo Potencial / Alto Share",3,4))))</f>
        <v/>
      </c>
      <c r="AW2759" s="22" t="str">
        <f aca="false">IF(Q2759="No","Sin competencia directa",IF(AV2759=1,"1 - Foco Conquista (Alto Pot / Bajo Share)",IF(AV2759=2,"2 - Foco Defensa (Alto Pot / Alto Share)",IF(AV2759=3,"3 - Monitoreo (Bajo Pot / Alto Share)","4 - Baja Prioridad (Bajo Pot / Bajo Share)"))))</f>
        <v>Sin competencia directa</v>
      </c>
      <c r="AX2759" s="12" t="str">
        <f aca="false">IF(OR(IFERROR(AND(W2759&lt;&gt;"",Y2759&lt;&gt;"",Y2759-W2759&gt;Resumen!$B$8),FALSE()),IFERROR(AND(X2759&lt;&gt;"",Y2759&lt;&gt;"",Y2759-X2759&gt;Resumen!$B$8),FALSE())),MAX(IF(IFERROR(AND(W2759&lt;&gt;"",Y2759&lt;&gt;"",Y2759-W2759&gt;Resumen!$B$8),FALSE()),Y2759-W2759,0),IF(IFERROR(AND(X2759&lt;&gt;"",Y2759&lt;&gt;"",Y2759-X2759&gt;Resumen!$B$8),FALSE()),Y2759-X2759,0)),"")</f>
        <v/>
      </c>
      <c r="AY2759" s="22" t="str">
        <f aca="false">IF(OR(IFERROR(AND(W2759&lt;&gt;"",Y2759&lt;&gt;"",Y2759-W2759&gt;Resumen!$B$8),FALSE()),IFERROR(AND(X2759&lt;&gt;"",Y2759&lt;&gt;"",Y2759-X2759&gt;Resumen!$B$8),FALSE())),TRIM("Lays tiene mayor markup que "&amp;IF(IFERROR(AND(W2759&lt;&gt;"",Y2759&lt;&gt;"",Y2759-W2759&gt;Resumen!$B$8),FALSE()),"Quento ","")&amp;IF(IFERROR(AND(X2759&lt;&gt;"",Y2759&lt;&gt;"",Y2759-X2759&gt;Resumen!$B$8),FALSE()),"Julicroc ","")&amp;"en este PDV"),"")</f>
        <v/>
      </c>
      <c r="AZ2759" s="22" t="str">
        <f aca="false">IF(COUNTIF('Plan Pehuamar - Lista'!$A$2:$A$167,A2759)&gt;0,"Sí","No")</f>
        <v>No</v>
      </c>
      <c r="BA2759" s="22" t="str">
        <f aca="false">IF(COUNTIF('Plan Combo 9+1'!$A$2:$A$226,A2759)&gt;0,"Sí","No")</f>
        <v>No</v>
      </c>
      <c r="BB2759" s="22" t="str">
        <f aca="false">IF(AH2759="","No",IF(BA2759="Sí",IF((AO2759-AH2759)&gt;Resumen!$B$6,"Sí","No"),IF((AO2759-AH2759)&gt;=Resumen!$B$132,"Sí","No")))</f>
        <v>No</v>
      </c>
      <c r="BC2759" s="22" t="str">
        <f aca="false">IF(AND(N2759="Sí",AL2759="Sí",AI2759=0),"Sí","No")</f>
        <v>No</v>
      </c>
      <c r="BD2759" s="22" t="str">
        <f aca="false">IF(COUNTIF('Plan 9+1 (con Pehuamar)'!$A$2:$A$227,A2759)&gt;0,"Sí","No")</f>
        <v>No</v>
      </c>
    </row>
    <row r="2760" customFormat="false" ht="15" hidden="false" customHeight="true" outlineLevel="0" collapsed="false">
      <c r="A2760" s="6" t="n">
        <v>206240</v>
      </c>
      <c r="B2760" s="6" t="n">
        <v>17</v>
      </c>
      <c r="C2760" s="6" t="n">
        <v>1703</v>
      </c>
      <c r="D2760" s="6" t="s">
        <v>315</v>
      </c>
      <c r="E2760" s="6" t="s">
        <v>2906</v>
      </c>
      <c r="F2760" s="6" t="s">
        <v>196</v>
      </c>
      <c r="G2760" s="6" t="s">
        <v>130</v>
      </c>
      <c r="H2760" s="6" t="s">
        <v>1715</v>
      </c>
      <c r="I2760" s="27" t="n">
        <v>0</v>
      </c>
      <c r="J2760" s="27" t="n">
        <v>0</v>
      </c>
      <c r="K2760" s="27" t="n">
        <v>1.8</v>
      </c>
      <c r="L2760" s="28" t="n">
        <f aca="false">I2760+J2760</f>
        <v>0</v>
      </c>
      <c r="M2760" s="28" t="n">
        <f aca="false">L2760+K2760</f>
        <v>1.8</v>
      </c>
      <c r="N2760" s="22" t="str">
        <f aca="false">IF(I2760&gt;0,"Sí","No")</f>
        <v>No</v>
      </c>
      <c r="O2760" s="22" t="str">
        <f aca="false">IF(J2760&gt;0,"Sí","No")</f>
        <v>No</v>
      </c>
      <c r="P2760" s="22" t="str">
        <f aca="false">IF(K2760&gt;0,"Sí","No")</f>
        <v>Sí</v>
      </c>
      <c r="Q2760" s="22" t="str">
        <f aca="false">IF(OR(I2760&gt;0,J2760&gt;0),"Sí","No")</f>
        <v>No</v>
      </c>
      <c r="R2760" s="27"/>
      <c r="S2760" s="27"/>
      <c r="T2760" s="27"/>
      <c r="U2760" s="27"/>
      <c r="V2760" s="27"/>
      <c r="W2760" s="12" t="str">
        <f aca="false">IF(AND(I2760&gt;0,R2760&gt;0),(S2760-R2760)/R2760,"")</f>
        <v/>
      </c>
      <c r="X2760" s="12" t="str">
        <f aca="false">IF(AND(J2760&gt;0,T2760&gt;0),(U2760-T2760)/T2760,"")</f>
        <v/>
      </c>
      <c r="Y2760" s="12" t="str">
        <f aca="false">IF(AND(K2760&gt;0,V2760&gt;0),(V2760-Resumen!$B$7)/Resumen!$B$7,"")</f>
        <v/>
      </c>
      <c r="Z2760" s="28" t="str">
        <f aca="false">IF(AND(K2760&gt;0,I2760&gt;0,V2760&gt;0,S2760&gt;0),V2760-S2760,"")</f>
        <v/>
      </c>
      <c r="AA2760" s="12" t="str">
        <f aca="false">IF(Z2760&lt;&gt;"",Z2760/S2760,"")</f>
        <v/>
      </c>
      <c r="AB2760" s="28" t="str">
        <f aca="false">IF(AND(K2760&gt;0,J2760&gt;0,V2760&gt;0,U2760&gt;0),V2760-U2760,"")</f>
        <v/>
      </c>
      <c r="AC2760" s="12" t="str">
        <f aca="false">IF(AB2760&lt;&gt;"",AB2760/U2760,"")</f>
        <v/>
      </c>
      <c r="AD2760" s="27" t="n">
        <v>0</v>
      </c>
      <c r="AE2760" s="27" t="n">
        <v>0</v>
      </c>
      <c r="AF2760" s="27" t="n">
        <v>0</v>
      </c>
      <c r="AG2760" s="28" t="n">
        <f aca="false">AD2760+AE2760+AF2760</f>
        <v>0</v>
      </c>
      <c r="AH2760" s="12" t="str">
        <f aca="false">IF(AG2760&gt;0,AD2760/AG2760,"")</f>
        <v/>
      </c>
      <c r="AI2760" s="27" t="n">
        <v>0</v>
      </c>
      <c r="AJ2760" s="27" t="n">
        <v>0</v>
      </c>
      <c r="AK2760" s="27" t="n">
        <v>0</v>
      </c>
      <c r="AL2760" s="22" t="str">
        <f aca="false">IF(OR(AJ2760&gt;0,AK2760&gt;0),"Sí","No")</f>
        <v>No</v>
      </c>
      <c r="AM2760" s="6"/>
      <c r="AN2760" s="6"/>
      <c r="AO2760" s="12" t="n">
        <f aca="false">IF(M2760&gt;0,K2760/M2760,"")</f>
        <v>1</v>
      </c>
      <c r="AP2760" s="22" t="str">
        <f aca="false">IF(M2760&gt;=Resumen!$B$5,"Alto","Bajo")</f>
        <v>Bajo</v>
      </c>
      <c r="AQ2760" s="22" t="str">
        <f aca="false">IF(AO2760&gt;=Resumen!$B$28,"Alto","Bajo")</f>
        <v>Alto</v>
      </c>
      <c r="AR2760" s="22" t="str">
        <f aca="false">AP2760&amp;" Potencial / "&amp;AQ2760&amp;" Share"</f>
        <v>Bajo Potencial / Alto Share</v>
      </c>
      <c r="AS2760" s="22" t="str">
        <f aca="false">IF(Q2760="Sí",IF(AO2760&gt;=Resumen!$B$29,"Alto","Bajo"),"")</f>
        <v/>
      </c>
      <c r="AT2760" s="22" t="str">
        <f aca="false">IF(AS2760&lt;&gt;"",AP2760&amp;" Potencial / "&amp;AS2760&amp;" Share","")</f>
        <v/>
      </c>
      <c r="AU2760" s="22" t="str">
        <f aca="false">IF(AH2760="","Sin dato",IF(AH2760-AO2760&gt;Resumen!$B$6,"Sobre-exhibido",IF(AO2760-AH2760&gt;Resumen!$B$6,"Sub-exhibido","En línea")))</f>
        <v>Sin dato</v>
      </c>
      <c r="AV2760" s="22" t="str">
        <f aca="false">IF(AT2760="","",IF(AT2760="Alto Potencial / Bajo Share",1,IF(AT2760="Alto Potencial / Alto Share",2,IF(AT2760="Bajo Potencial / Alto Share",3,4))))</f>
        <v/>
      </c>
      <c r="AW2760" s="22" t="str">
        <f aca="false">IF(Q2760="No","Sin competencia directa",IF(AV2760=1,"1 - Foco Conquista (Alto Pot / Bajo Share)",IF(AV2760=2,"2 - Foco Defensa (Alto Pot / Alto Share)",IF(AV2760=3,"3 - Monitoreo (Bajo Pot / Alto Share)","4 - Baja Prioridad (Bajo Pot / Bajo Share)"))))</f>
        <v>Sin competencia directa</v>
      </c>
      <c r="AX2760" s="12" t="str">
        <f aca="false">IF(OR(IFERROR(AND(W2760&lt;&gt;"",Y2760&lt;&gt;"",Y2760-W2760&gt;Resumen!$B$8),FALSE()),IFERROR(AND(X2760&lt;&gt;"",Y2760&lt;&gt;"",Y2760-X2760&gt;Resumen!$B$8),FALSE())),MAX(IF(IFERROR(AND(W2760&lt;&gt;"",Y2760&lt;&gt;"",Y2760-W2760&gt;Resumen!$B$8),FALSE()),Y2760-W2760,0),IF(IFERROR(AND(X2760&lt;&gt;"",Y2760&lt;&gt;"",Y2760-X2760&gt;Resumen!$B$8),FALSE()),Y2760-X2760,0)),"")</f>
        <v/>
      </c>
      <c r="AY2760" s="22" t="str">
        <f aca="false">IF(OR(IFERROR(AND(W2760&lt;&gt;"",Y2760&lt;&gt;"",Y2760-W2760&gt;Resumen!$B$8),FALSE()),IFERROR(AND(X2760&lt;&gt;"",Y2760&lt;&gt;"",Y2760-X2760&gt;Resumen!$B$8),FALSE())),TRIM("Lays tiene mayor markup que "&amp;IF(IFERROR(AND(W2760&lt;&gt;"",Y2760&lt;&gt;"",Y2760-W2760&gt;Resumen!$B$8),FALSE()),"Quento ","")&amp;IF(IFERROR(AND(X2760&lt;&gt;"",Y2760&lt;&gt;"",Y2760-X2760&gt;Resumen!$B$8),FALSE()),"Julicroc ","")&amp;"en este PDV"),"")</f>
        <v/>
      </c>
      <c r="AZ2760" s="22" t="str">
        <f aca="false">IF(COUNTIF('Plan Pehuamar - Lista'!$A$2:$A$167,A2760)&gt;0,"Sí","No")</f>
        <v>No</v>
      </c>
      <c r="BA2760" s="22" t="str">
        <f aca="false">IF(COUNTIF('Plan Combo 9+1'!$A$2:$A$226,A2760)&gt;0,"Sí","No")</f>
        <v>No</v>
      </c>
      <c r="BB2760" s="22" t="str">
        <f aca="false">IF(AH2760="","No",IF(BA2760="Sí",IF((AO2760-AH2760)&gt;Resumen!$B$6,"Sí","No"),IF((AO2760-AH2760)&gt;=Resumen!$B$132,"Sí","No")))</f>
        <v>No</v>
      </c>
      <c r="BC2760" s="22" t="str">
        <f aca="false">IF(AND(N2760="Sí",AL2760="Sí",AI2760=0),"Sí","No")</f>
        <v>No</v>
      </c>
      <c r="BD2760" s="22" t="str">
        <f aca="false">IF(COUNTIF('Plan 9+1 (con Pehuamar)'!$A$2:$A$227,A2760)&gt;0,"Sí","No")</f>
        <v>No</v>
      </c>
    </row>
    <row r="2761" customFormat="false" ht="15" hidden="false" customHeight="true" outlineLevel="0" collapsed="false">
      <c r="A2761" s="6" t="n">
        <v>206241</v>
      </c>
      <c r="B2761" s="6" t="n">
        <v>17</v>
      </c>
      <c r="C2761" s="6" t="n">
        <v>1703</v>
      </c>
      <c r="D2761" s="6" t="s">
        <v>315</v>
      </c>
      <c r="E2761" s="6" t="s">
        <v>2907</v>
      </c>
      <c r="F2761" s="6" t="s">
        <v>273</v>
      </c>
      <c r="G2761" s="6" t="s">
        <v>130</v>
      </c>
      <c r="H2761" s="6" t="s">
        <v>1715</v>
      </c>
      <c r="I2761" s="27" t="n">
        <v>10</v>
      </c>
      <c r="J2761" s="27" t="n">
        <v>6</v>
      </c>
      <c r="K2761" s="27" t="n">
        <v>20</v>
      </c>
      <c r="L2761" s="28" t="n">
        <f aca="false">I2761+J2761</f>
        <v>16</v>
      </c>
      <c r="M2761" s="28" t="n">
        <f aca="false">L2761+K2761</f>
        <v>36</v>
      </c>
      <c r="N2761" s="22" t="str">
        <f aca="false">IF(I2761&gt;0,"Sí","No")</f>
        <v>Sí</v>
      </c>
      <c r="O2761" s="22" t="str">
        <f aca="false">IF(J2761&gt;0,"Sí","No")</f>
        <v>Sí</v>
      </c>
      <c r="P2761" s="22" t="str">
        <f aca="false">IF(K2761&gt;0,"Sí","No")</f>
        <v>Sí</v>
      </c>
      <c r="Q2761" s="22" t="str">
        <f aca="false">IF(OR(I2761&gt;0,J2761&gt;0),"Sí","No")</f>
        <v>Sí</v>
      </c>
      <c r="R2761" s="27" t="n">
        <v>1750</v>
      </c>
      <c r="S2761" s="27" t="n">
        <v>2500</v>
      </c>
      <c r="T2761" s="27" t="n">
        <v>1200</v>
      </c>
      <c r="U2761" s="27" t="n">
        <v>2000</v>
      </c>
      <c r="V2761" s="27" t="n">
        <v>3700</v>
      </c>
      <c r="W2761" s="12" t="n">
        <f aca="false">IF(AND(I2761&gt;0,R2761&gt;0),(S2761-R2761)/R2761,"")</f>
        <v>0.428571428571429</v>
      </c>
      <c r="X2761" s="12" t="n">
        <f aca="false">IF(AND(J2761&gt;0,T2761&gt;0),(U2761-T2761)/T2761,"")</f>
        <v>0.666666666666667</v>
      </c>
      <c r="Y2761" s="12" t="n">
        <f aca="false">IF(AND(K2761&gt;0,V2761&gt;0),(V2761-Resumen!$B$7)/Resumen!$B$7,"")</f>
        <v>0.48</v>
      </c>
      <c r="Z2761" s="28" t="n">
        <f aca="false">IF(AND(K2761&gt;0,I2761&gt;0,V2761&gt;0,S2761&gt;0),V2761-S2761,"")</f>
        <v>1200</v>
      </c>
      <c r="AA2761" s="12" t="n">
        <f aca="false">IF(Z2761&lt;&gt;"",Z2761/S2761,"")</f>
        <v>0.48</v>
      </c>
      <c r="AB2761" s="28" t="n">
        <f aca="false">IF(AND(K2761&gt;0,J2761&gt;0,V2761&gt;0,U2761&gt;0),V2761-U2761,"")</f>
        <v>1700</v>
      </c>
      <c r="AC2761" s="12" t="n">
        <f aca="false">IF(AB2761&lt;&gt;"",AB2761/U2761,"")</f>
        <v>0.85</v>
      </c>
      <c r="AD2761" s="27" t="n">
        <v>1</v>
      </c>
      <c r="AE2761" s="27" t="n">
        <v>2</v>
      </c>
      <c r="AF2761" s="27" t="n">
        <v>2</v>
      </c>
      <c r="AG2761" s="28" t="n">
        <f aca="false">AD2761+AE2761+AF2761</f>
        <v>5</v>
      </c>
      <c r="AH2761" s="12" t="n">
        <f aca="false">IF(AG2761&gt;0,AD2761/AG2761,"")</f>
        <v>0.2</v>
      </c>
      <c r="AI2761" s="27" t="n">
        <v>0</v>
      </c>
      <c r="AJ2761" s="27" t="n">
        <v>0</v>
      </c>
      <c r="AK2761" s="27" t="n">
        <v>0</v>
      </c>
      <c r="AL2761" s="22" t="str">
        <f aca="false">IF(OR(AJ2761&gt;0,AK2761&gt;0),"Sí","No")</f>
        <v>No</v>
      </c>
      <c r="AM2761" s="6" t="s">
        <v>198</v>
      </c>
      <c r="AN2761" s="6" t="s">
        <v>198</v>
      </c>
      <c r="AO2761" s="12" t="n">
        <f aca="false">IF(M2761&gt;0,K2761/M2761,"")</f>
        <v>0.555555555555556</v>
      </c>
      <c r="AP2761" s="22" t="str">
        <f aca="false">IF(M2761&gt;=Resumen!$B$5,"Alto","Bajo")</f>
        <v>Bajo</v>
      </c>
      <c r="AQ2761" s="22" t="str">
        <f aca="false">IF(AO2761&gt;=Resumen!$B$28,"Alto","Bajo")</f>
        <v>Alto</v>
      </c>
      <c r="AR2761" s="22" t="str">
        <f aca="false">AP2761&amp;" Potencial / "&amp;AQ2761&amp;" Share"</f>
        <v>Bajo Potencial / Alto Share</v>
      </c>
      <c r="AS2761" s="22" t="str">
        <f aca="false">IF(Q2761="Sí",IF(AO2761&gt;=Resumen!$B$29,"Alto","Bajo"),"")</f>
        <v>Alto</v>
      </c>
      <c r="AT2761" s="22" t="str">
        <f aca="false">IF(AS2761&lt;&gt;"",AP2761&amp;" Potencial / "&amp;AS2761&amp;" Share","")</f>
        <v>Bajo Potencial / Alto Share</v>
      </c>
      <c r="AU2761" s="22" t="str">
        <f aca="false">IF(AH2761="","Sin dato",IF(AH2761-AO2761&gt;Resumen!$B$6,"Sobre-exhibido",IF(AO2761-AH2761&gt;Resumen!$B$6,"Sub-exhibido","En línea")))</f>
        <v>Sub-exhibido</v>
      </c>
      <c r="AV2761" s="22" t="n">
        <f aca="false">IF(AT2761="","",IF(AT2761="Alto Potencial / Bajo Share",1,IF(AT2761="Alto Potencial / Alto Share",2,IF(AT2761="Bajo Potencial / Alto Share",3,4))))</f>
        <v>3</v>
      </c>
      <c r="AW2761" s="22" t="str">
        <f aca="false">IF(Q2761="No","Sin competencia directa",IF(AV2761=1,"1 - Foco Conquista (Alto Pot / Bajo Share)",IF(AV2761=2,"2 - Foco Defensa (Alto Pot / Alto Share)",IF(AV2761=3,"3 - Monitoreo (Bajo Pot / Alto Share)","4 - Baja Prioridad (Bajo Pot / Bajo Share)"))))</f>
        <v>3 - Monitoreo (Bajo Pot / Alto Share)</v>
      </c>
      <c r="AX2761" s="12" t="n">
        <f aca="false">IF(OR(IFERROR(AND(W2761&lt;&gt;"",Y2761&lt;&gt;"",Y2761-W2761&gt;Resumen!$B$8),FALSE()),IFERROR(AND(X2761&lt;&gt;"",Y2761&lt;&gt;"",Y2761-X2761&gt;Resumen!$B$8),FALSE())),MAX(IF(IFERROR(AND(W2761&lt;&gt;"",Y2761&lt;&gt;"",Y2761-W2761&gt;Resumen!$B$8),FALSE()),Y2761-W2761,0),IF(IFERROR(AND(X2761&lt;&gt;"",Y2761&lt;&gt;"",Y2761-X2761&gt;Resumen!$B$8),FALSE()),Y2761-X2761,0)),"")</f>
        <v>0.0514285714285714</v>
      </c>
      <c r="AY2761" s="22" t="str">
        <f aca="false">IF(OR(IFERROR(AND(W2761&lt;&gt;"",Y2761&lt;&gt;"",Y2761-W2761&gt;Resumen!$B$8),FALSE()),IFERROR(AND(X2761&lt;&gt;"",Y2761&lt;&gt;"",Y2761-X2761&gt;Resumen!$B$8),FALSE())),TRIM("Lays tiene mayor markup que "&amp;IF(IFERROR(AND(W2761&lt;&gt;"",Y2761&lt;&gt;"",Y2761-W2761&gt;Resumen!$B$8),FALSE()),"Quento ","")&amp;IF(IFERROR(AND(X2761&lt;&gt;"",Y2761&lt;&gt;"",Y2761-X2761&gt;Resumen!$B$8),FALSE()),"Julicroc ","")&amp;"en este PDV"),"")</f>
        <v>Lays tiene mayor markup que Quento en este PDV</v>
      </c>
      <c r="AZ2761" s="22" t="str">
        <f aca="false">IF(COUNTIF('Plan Pehuamar - Lista'!$A$2:$A$167,A2761)&gt;0,"Sí","No")</f>
        <v>No</v>
      </c>
      <c r="BA2761" s="22" t="str">
        <f aca="false">IF(COUNTIF('Plan Combo 9+1'!$A$2:$A$226,A2761)&gt;0,"Sí","No")</f>
        <v>No</v>
      </c>
      <c r="BB2761" s="22" t="str">
        <f aca="false">IF(AH2761="","No",IF(BA2761="Sí",IF((AO2761-AH2761)&gt;Resumen!$B$6,"Sí","No"),IF((AO2761-AH2761)&gt;=Resumen!$B$132,"Sí","No")))</f>
        <v>Sí</v>
      </c>
      <c r="BC2761" s="22" t="str">
        <f aca="false">IF(AND(N2761="Sí",AL2761="Sí",AI2761=0),"Sí","No")</f>
        <v>No</v>
      </c>
      <c r="BD2761" s="22" t="str">
        <f aca="false">IF(COUNTIF('Plan 9+1 (con Pehuamar)'!$A$2:$A$227,A2761)&gt;0,"Sí","No")</f>
        <v>No</v>
      </c>
    </row>
    <row r="2762" customFormat="false" ht="15" hidden="false" customHeight="true" outlineLevel="0" collapsed="false">
      <c r="A2762" s="6" t="n">
        <v>206244</v>
      </c>
      <c r="B2762" s="6" t="n">
        <v>17</v>
      </c>
      <c r="C2762" s="6" t="n">
        <v>1703</v>
      </c>
      <c r="D2762" s="6" t="s">
        <v>315</v>
      </c>
      <c r="E2762" s="6" t="s">
        <v>2908</v>
      </c>
      <c r="F2762" s="6" t="s">
        <v>196</v>
      </c>
      <c r="G2762" s="6" t="s">
        <v>130</v>
      </c>
      <c r="H2762" s="6" t="s">
        <v>1715</v>
      </c>
      <c r="I2762" s="27" t="n">
        <v>10</v>
      </c>
      <c r="J2762" s="27" t="n">
        <v>6</v>
      </c>
      <c r="K2762" s="27" t="n">
        <v>6</v>
      </c>
      <c r="L2762" s="28" t="n">
        <f aca="false">I2762+J2762</f>
        <v>16</v>
      </c>
      <c r="M2762" s="28" t="n">
        <f aca="false">L2762+K2762</f>
        <v>22</v>
      </c>
      <c r="N2762" s="22" t="str">
        <f aca="false">IF(I2762&gt;0,"Sí","No")</f>
        <v>Sí</v>
      </c>
      <c r="O2762" s="22" t="str">
        <f aca="false">IF(J2762&gt;0,"Sí","No")</f>
        <v>Sí</v>
      </c>
      <c r="P2762" s="22" t="str">
        <f aca="false">IF(K2762&gt;0,"Sí","No")</f>
        <v>Sí</v>
      </c>
      <c r="Q2762" s="22" t="str">
        <f aca="false">IF(OR(I2762&gt;0,J2762&gt;0),"Sí","No")</f>
        <v>Sí</v>
      </c>
      <c r="R2762" s="27" t="n">
        <v>1750</v>
      </c>
      <c r="S2762" s="27" t="n">
        <v>2500</v>
      </c>
      <c r="T2762" s="27" t="n">
        <v>1180</v>
      </c>
      <c r="U2762" s="27" t="n">
        <v>2000</v>
      </c>
      <c r="V2762" s="27" t="n">
        <v>3800</v>
      </c>
      <c r="W2762" s="12" t="n">
        <f aca="false">IF(AND(I2762&gt;0,R2762&gt;0),(S2762-R2762)/R2762,"")</f>
        <v>0.428571428571429</v>
      </c>
      <c r="X2762" s="12" t="n">
        <f aca="false">IF(AND(J2762&gt;0,T2762&gt;0),(U2762-T2762)/T2762,"")</f>
        <v>0.694915254237288</v>
      </c>
      <c r="Y2762" s="12" t="n">
        <f aca="false">IF(AND(K2762&gt;0,V2762&gt;0),(V2762-Resumen!$B$7)/Resumen!$B$7,"")</f>
        <v>0.52</v>
      </c>
      <c r="Z2762" s="28" t="n">
        <f aca="false">IF(AND(K2762&gt;0,I2762&gt;0,V2762&gt;0,S2762&gt;0),V2762-S2762,"")</f>
        <v>1300</v>
      </c>
      <c r="AA2762" s="12" t="n">
        <f aca="false">IF(Z2762&lt;&gt;"",Z2762/S2762,"")</f>
        <v>0.52</v>
      </c>
      <c r="AB2762" s="28" t="n">
        <f aca="false">IF(AND(K2762&gt;0,J2762&gt;0,V2762&gt;0,U2762&gt;0),V2762-U2762,"")</f>
        <v>1800</v>
      </c>
      <c r="AC2762" s="12" t="n">
        <f aca="false">IF(AB2762&lt;&gt;"",AB2762/U2762,"")</f>
        <v>0.9</v>
      </c>
      <c r="AD2762" s="27" t="n">
        <v>2</v>
      </c>
      <c r="AE2762" s="27" t="n">
        <v>2</v>
      </c>
      <c r="AF2762" s="27" t="n">
        <v>3</v>
      </c>
      <c r="AG2762" s="28" t="n">
        <f aca="false">AD2762+AE2762+AF2762</f>
        <v>7</v>
      </c>
      <c r="AH2762" s="12" t="n">
        <f aca="false">IF(AG2762&gt;0,AD2762/AG2762,"")</f>
        <v>0.285714285714286</v>
      </c>
      <c r="AI2762" s="27" t="n">
        <v>1</v>
      </c>
      <c r="AJ2762" s="27" t="n">
        <v>0</v>
      </c>
      <c r="AK2762" s="27" t="n">
        <v>0</v>
      </c>
      <c r="AL2762" s="22" t="str">
        <f aca="false">IF(OR(AJ2762&gt;0,AK2762&gt;0),"Sí","No")</f>
        <v>No</v>
      </c>
      <c r="AM2762" s="6" t="s">
        <v>198</v>
      </c>
      <c r="AN2762" s="6" t="s">
        <v>198</v>
      </c>
      <c r="AO2762" s="12" t="n">
        <f aca="false">IF(M2762&gt;0,K2762/M2762,"")</f>
        <v>0.272727272727273</v>
      </c>
      <c r="AP2762" s="22" t="str">
        <f aca="false">IF(M2762&gt;=Resumen!$B$5,"Alto","Bajo")</f>
        <v>Bajo</v>
      </c>
      <c r="AQ2762" s="22" t="str">
        <f aca="false">IF(AO2762&gt;=Resumen!$B$28,"Alto","Bajo")</f>
        <v>Bajo</v>
      </c>
      <c r="AR2762" s="22" t="str">
        <f aca="false">AP2762&amp;" Potencial / "&amp;AQ2762&amp;" Share"</f>
        <v>Bajo Potencial / Bajo Share</v>
      </c>
      <c r="AS2762" s="22" t="str">
        <f aca="false">IF(Q2762="Sí",IF(AO2762&gt;=Resumen!$B$29,"Alto","Bajo"),"")</f>
        <v>Bajo</v>
      </c>
      <c r="AT2762" s="22" t="str">
        <f aca="false">IF(AS2762&lt;&gt;"",AP2762&amp;" Potencial / "&amp;AS2762&amp;" Share","")</f>
        <v>Bajo Potencial / Bajo Share</v>
      </c>
      <c r="AU2762" s="22" t="str">
        <f aca="false">IF(AH2762="","Sin dato",IF(AH2762-AO2762&gt;Resumen!$B$6,"Sobre-exhibido",IF(AO2762-AH2762&gt;Resumen!$B$6,"Sub-exhibido","En línea")))</f>
        <v>En línea</v>
      </c>
      <c r="AV2762" s="22" t="n">
        <f aca="false">IF(AT2762="","",IF(AT2762="Alto Potencial / Bajo Share",1,IF(AT2762="Alto Potencial / Alto Share",2,IF(AT2762="Bajo Potencial / Alto Share",3,4))))</f>
        <v>4</v>
      </c>
      <c r="AW2762" s="22" t="str">
        <f aca="false">IF(Q2762="No","Sin competencia directa",IF(AV2762=1,"1 - Foco Conquista (Alto Pot / Bajo Share)",IF(AV2762=2,"2 - Foco Defensa (Alto Pot / Alto Share)",IF(AV2762=3,"3 - Monitoreo (Bajo Pot / Alto Share)","4 - Baja Prioridad (Bajo Pot / Bajo Share)"))))</f>
        <v>4 - Baja Prioridad (Bajo Pot / Bajo Share)</v>
      </c>
      <c r="AX2762" s="12" t="n">
        <f aca="false">IF(OR(IFERROR(AND(W2762&lt;&gt;"",Y2762&lt;&gt;"",Y2762-W2762&gt;Resumen!$B$8),FALSE()),IFERROR(AND(X2762&lt;&gt;"",Y2762&lt;&gt;"",Y2762-X2762&gt;Resumen!$B$8),FALSE())),MAX(IF(IFERROR(AND(W2762&lt;&gt;"",Y2762&lt;&gt;"",Y2762-W2762&gt;Resumen!$B$8),FALSE()),Y2762-W2762,0),IF(IFERROR(AND(X2762&lt;&gt;"",Y2762&lt;&gt;"",Y2762-X2762&gt;Resumen!$B$8),FALSE()),Y2762-X2762,0)),"")</f>
        <v>0.0914285714285715</v>
      </c>
      <c r="AY2762" s="22" t="str">
        <f aca="false">IF(OR(IFERROR(AND(W2762&lt;&gt;"",Y2762&lt;&gt;"",Y2762-W2762&gt;Resumen!$B$8),FALSE()),IFERROR(AND(X2762&lt;&gt;"",Y2762&lt;&gt;"",Y2762-X2762&gt;Resumen!$B$8),FALSE())),TRIM("Lays tiene mayor markup que "&amp;IF(IFERROR(AND(W2762&lt;&gt;"",Y2762&lt;&gt;"",Y2762-W2762&gt;Resumen!$B$8),FALSE()),"Quento ","")&amp;IF(IFERROR(AND(X2762&lt;&gt;"",Y2762&lt;&gt;"",Y2762-X2762&gt;Resumen!$B$8),FALSE()),"Julicroc ","")&amp;"en este PDV"),"")</f>
        <v>Lays tiene mayor markup que Quento en este PDV</v>
      </c>
      <c r="AZ2762" s="22" t="str">
        <f aca="false">IF(COUNTIF('Plan Pehuamar - Lista'!$A$2:$A$167,A2762)&gt;0,"Sí","No")</f>
        <v>No</v>
      </c>
      <c r="BA2762" s="22" t="str">
        <f aca="false">IF(COUNTIF('Plan Combo 9+1'!$A$2:$A$226,A2762)&gt;0,"Sí","No")</f>
        <v>No</v>
      </c>
      <c r="BB2762" s="22" t="str">
        <f aca="false">IF(AH2762="","No",IF(BA2762="Sí",IF((AO2762-AH2762)&gt;Resumen!$B$6,"Sí","No"),IF((AO2762-AH2762)&gt;=Resumen!$B$132,"Sí","No")))</f>
        <v>No</v>
      </c>
      <c r="BC2762" s="22" t="str">
        <f aca="false">IF(AND(N2762="Sí",AL2762="Sí",AI2762=0),"Sí","No")</f>
        <v>No</v>
      </c>
      <c r="BD2762" s="22" t="str">
        <f aca="false">IF(COUNTIF('Plan 9+1 (con Pehuamar)'!$A$2:$A$227,A2762)&gt;0,"Sí","No")</f>
        <v>No</v>
      </c>
    </row>
    <row r="2763" customFormat="false" ht="15" hidden="false" customHeight="true" outlineLevel="0" collapsed="false">
      <c r="A2763" s="6" t="n">
        <v>206247</v>
      </c>
      <c r="B2763" s="6" t="n">
        <v>17</v>
      </c>
      <c r="C2763" s="6" t="n">
        <v>1703</v>
      </c>
      <c r="D2763" s="6" t="s">
        <v>315</v>
      </c>
      <c r="E2763" s="6" t="s">
        <v>2909</v>
      </c>
      <c r="F2763" s="6" t="s">
        <v>196</v>
      </c>
      <c r="G2763" s="6" t="s">
        <v>130</v>
      </c>
      <c r="H2763" s="6" t="s">
        <v>1715</v>
      </c>
      <c r="I2763" s="27" t="n">
        <v>10</v>
      </c>
      <c r="J2763" s="27" t="n">
        <v>5</v>
      </c>
      <c r="K2763" s="27" t="n">
        <v>5</v>
      </c>
      <c r="L2763" s="28" t="n">
        <f aca="false">I2763+J2763</f>
        <v>15</v>
      </c>
      <c r="M2763" s="28" t="n">
        <f aca="false">L2763+K2763</f>
        <v>20</v>
      </c>
      <c r="N2763" s="22" t="str">
        <f aca="false">IF(I2763&gt;0,"Sí","No")</f>
        <v>Sí</v>
      </c>
      <c r="O2763" s="22" t="str">
        <f aca="false">IF(J2763&gt;0,"Sí","No")</f>
        <v>Sí</v>
      </c>
      <c r="P2763" s="22" t="str">
        <f aca="false">IF(K2763&gt;0,"Sí","No")</f>
        <v>Sí</v>
      </c>
      <c r="Q2763" s="22" t="str">
        <f aca="false">IF(OR(I2763&gt;0,J2763&gt;0),"Sí","No")</f>
        <v>Sí</v>
      </c>
      <c r="R2763" s="27" t="n">
        <v>1750</v>
      </c>
      <c r="S2763" s="27" t="n">
        <v>2500</v>
      </c>
      <c r="T2763" s="27" t="n">
        <v>1175</v>
      </c>
      <c r="U2763" s="27" t="n">
        <v>1900</v>
      </c>
      <c r="V2763" s="27" t="n">
        <v>3700</v>
      </c>
      <c r="W2763" s="12" t="n">
        <f aca="false">IF(AND(I2763&gt;0,R2763&gt;0),(S2763-R2763)/R2763,"")</f>
        <v>0.428571428571429</v>
      </c>
      <c r="X2763" s="12" t="n">
        <f aca="false">IF(AND(J2763&gt;0,T2763&gt;0),(U2763-T2763)/T2763,"")</f>
        <v>0.617021276595745</v>
      </c>
      <c r="Y2763" s="12" t="n">
        <f aca="false">IF(AND(K2763&gt;0,V2763&gt;0),(V2763-Resumen!$B$7)/Resumen!$B$7,"")</f>
        <v>0.48</v>
      </c>
      <c r="Z2763" s="28" t="n">
        <f aca="false">IF(AND(K2763&gt;0,I2763&gt;0,V2763&gt;0,S2763&gt;0),V2763-S2763,"")</f>
        <v>1200</v>
      </c>
      <c r="AA2763" s="12" t="n">
        <f aca="false">IF(Z2763&lt;&gt;"",Z2763/S2763,"")</f>
        <v>0.48</v>
      </c>
      <c r="AB2763" s="28" t="n">
        <f aca="false">IF(AND(K2763&gt;0,J2763&gt;0,V2763&gt;0,U2763&gt;0),V2763-U2763,"")</f>
        <v>1800</v>
      </c>
      <c r="AC2763" s="12" t="n">
        <f aca="false">IF(AB2763&lt;&gt;"",AB2763/U2763,"")</f>
        <v>0.947368421052632</v>
      </c>
      <c r="AD2763" s="27" t="n">
        <v>2</v>
      </c>
      <c r="AE2763" s="27" t="n">
        <v>2</v>
      </c>
      <c r="AF2763" s="27" t="n">
        <v>2</v>
      </c>
      <c r="AG2763" s="28" t="n">
        <f aca="false">AD2763+AE2763+AF2763</f>
        <v>6</v>
      </c>
      <c r="AH2763" s="12" t="n">
        <f aca="false">IF(AG2763&gt;0,AD2763/AG2763,"")</f>
        <v>0.333333333333333</v>
      </c>
      <c r="AI2763" s="27" t="n">
        <v>1</v>
      </c>
      <c r="AJ2763" s="27" t="n">
        <v>0</v>
      </c>
      <c r="AK2763" s="27" t="n">
        <v>0</v>
      </c>
      <c r="AL2763" s="22" t="str">
        <f aca="false">IF(OR(AJ2763&gt;0,AK2763&gt;0),"Sí","No")</f>
        <v>No</v>
      </c>
      <c r="AM2763" s="6" t="s">
        <v>198</v>
      </c>
      <c r="AN2763" s="6" t="s">
        <v>198</v>
      </c>
      <c r="AO2763" s="12" t="n">
        <f aca="false">IF(M2763&gt;0,K2763/M2763,"")</f>
        <v>0.25</v>
      </c>
      <c r="AP2763" s="22" t="str">
        <f aca="false">IF(M2763&gt;=Resumen!$B$5,"Alto","Bajo")</f>
        <v>Bajo</v>
      </c>
      <c r="AQ2763" s="22" t="str">
        <f aca="false">IF(AO2763&gt;=Resumen!$B$28,"Alto","Bajo")</f>
        <v>Bajo</v>
      </c>
      <c r="AR2763" s="22" t="str">
        <f aca="false">AP2763&amp;" Potencial / "&amp;AQ2763&amp;" Share"</f>
        <v>Bajo Potencial / Bajo Share</v>
      </c>
      <c r="AS2763" s="22" t="str">
        <f aca="false">IF(Q2763="Sí",IF(AO2763&gt;=Resumen!$B$29,"Alto","Bajo"),"")</f>
        <v>Bajo</v>
      </c>
      <c r="AT2763" s="22" t="str">
        <f aca="false">IF(AS2763&lt;&gt;"",AP2763&amp;" Potencial / "&amp;AS2763&amp;" Share","")</f>
        <v>Bajo Potencial / Bajo Share</v>
      </c>
      <c r="AU2763" s="22" t="str">
        <f aca="false">IF(AH2763="","Sin dato",IF(AH2763-AO2763&gt;Resumen!$B$6,"Sobre-exhibido",IF(AO2763-AH2763&gt;Resumen!$B$6,"Sub-exhibido","En línea")))</f>
        <v>Sobre-exhibido</v>
      </c>
      <c r="AV2763" s="22" t="n">
        <f aca="false">IF(AT2763="","",IF(AT2763="Alto Potencial / Bajo Share",1,IF(AT2763="Alto Potencial / Alto Share",2,IF(AT2763="Bajo Potencial / Alto Share",3,4))))</f>
        <v>4</v>
      </c>
      <c r="AW2763" s="22" t="str">
        <f aca="false">IF(Q2763="No","Sin competencia directa",IF(AV2763=1,"1 - Foco Conquista (Alto Pot / Bajo Share)",IF(AV2763=2,"2 - Foco Defensa (Alto Pot / Alto Share)",IF(AV2763=3,"3 - Monitoreo (Bajo Pot / Alto Share)","4 - Baja Prioridad (Bajo Pot / Bajo Share)"))))</f>
        <v>4 - Baja Prioridad (Bajo Pot / Bajo Share)</v>
      </c>
      <c r="AX2763" s="12" t="n">
        <f aca="false">IF(OR(IFERROR(AND(W2763&lt;&gt;"",Y2763&lt;&gt;"",Y2763-W2763&gt;Resumen!$B$8),FALSE()),IFERROR(AND(X2763&lt;&gt;"",Y2763&lt;&gt;"",Y2763-X2763&gt;Resumen!$B$8),FALSE())),MAX(IF(IFERROR(AND(W2763&lt;&gt;"",Y2763&lt;&gt;"",Y2763-W2763&gt;Resumen!$B$8),FALSE()),Y2763-W2763,0),IF(IFERROR(AND(X2763&lt;&gt;"",Y2763&lt;&gt;"",Y2763-X2763&gt;Resumen!$B$8),FALSE()),Y2763-X2763,0)),"")</f>
        <v>0.0514285714285714</v>
      </c>
      <c r="AY2763" s="22" t="str">
        <f aca="false">IF(OR(IFERROR(AND(W2763&lt;&gt;"",Y2763&lt;&gt;"",Y2763-W2763&gt;Resumen!$B$8),FALSE()),IFERROR(AND(X2763&lt;&gt;"",Y2763&lt;&gt;"",Y2763-X2763&gt;Resumen!$B$8),FALSE())),TRIM("Lays tiene mayor markup que "&amp;IF(IFERROR(AND(W2763&lt;&gt;"",Y2763&lt;&gt;"",Y2763-W2763&gt;Resumen!$B$8),FALSE()),"Quento ","")&amp;IF(IFERROR(AND(X2763&lt;&gt;"",Y2763&lt;&gt;"",Y2763-X2763&gt;Resumen!$B$8),FALSE()),"Julicroc ","")&amp;"en este PDV"),"")</f>
        <v>Lays tiene mayor markup que Quento en este PDV</v>
      </c>
      <c r="AZ2763" s="22" t="str">
        <f aca="false">IF(COUNTIF('Plan Pehuamar - Lista'!$A$2:$A$167,A2763)&gt;0,"Sí","No")</f>
        <v>No</v>
      </c>
      <c r="BA2763" s="22" t="str">
        <f aca="false">IF(COUNTIF('Plan Combo 9+1'!$A$2:$A$226,A2763)&gt;0,"Sí","No")</f>
        <v>No</v>
      </c>
      <c r="BB2763" s="22" t="str">
        <f aca="false">IF(AH2763="","No",IF(BA2763="Sí",IF((AO2763-AH2763)&gt;Resumen!$B$6,"Sí","No"),IF((AO2763-AH2763)&gt;=Resumen!$B$132,"Sí","No")))</f>
        <v>No</v>
      </c>
      <c r="BC2763" s="22" t="str">
        <f aca="false">IF(AND(N2763="Sí",AL2763="Sí",AI2763=0),"Sí","No")</f>
        <v>No</v>
      </c>
      <c r="BD2763" s="22" t="str">
        <f aca="false">IF(COUNTIF('Plan 9+1 (con Pehuamar)'!$A$2:$A$227,A2763)&gt;0,"Sí","No")</f>
        <v>No</v>
      </c>
    </row>
    <row r="2764" customFormat="false" ht="15" hidden="false" customHeight="true" outlineLevel="0" collapsed="false">
      <c r="A2764" s="6" t="n">
        <v>206248</v>
      </c>
      <c r="B2764" s="6" t="n">
        <v>17</v>
      </c>
      <c r="C2764" s="6" t="n">
        <v>1703</v>
      </c>
      <c r="D2764" s="6" t="s">
        <v>315</v>
      </c>
      <c r="E2764" s="6" t="s">
        <v>2910</v>
      </c>
      <c r="F2764" s="6" t="s">
        <v>558</v>
      </c>
      <c r="G2764" s="6" t="s">
        <v>130</v>
      </c>
      <c r="H2764" s="6" t="s">
        <v>1715</v>
      </c>
      <c r="I2764" s="27" t="n">
        <v>0</v>
      </c>
      <c r="J2764" s="27" t="n">
        <v>0</v>
      </c>
      <c r="K2764" s="27" t="n">
        <v>5.6</v>
      </c>
      <c r="L2764" s="28" t="n">
        <f aca="false">I2764+J2764</f>
        <v>0</v>
      </c>
      <c r="M2764" s="28" t="n">
        <f aca="false">L2764+K2764</f>
        <v>5.6</v>
      </c>
      <c r="N2764" s="22" t="str">
        <f aca="false">IF(I2764&gt;0,"Sí","No")</f>
        <v>No</v>
      </c>
      <c r="O2764" s="22" t="str">
        <f aca="false">IF(J2764&gt;0,"Sí","No")</f>
        <v>No</v>
      </c>
      <c r="P2764" s="22" t="str">
        <f aca="false">IF(K2764&gt;0,"Sí","No")</f>
        <v>Sí</v>
      </c>
      <c r="Q2764" s="22" t="str">
        <f aca="false">IF(OR(I2764&gt;0,J2764&gt;0),"Sí","No")</f>
        <v>No</v>
      </c>
      <c r="R2764" s="27"/>
      <c r="S2764" s="27"/>
      <c r="T2764" s="27"/>
      <c r="U2764" s="27"/>
      <c r="V2764" s="27"/>
      <c r="W2764" s="12" t="str">
        <f aca="false">IF(AND(I2764&gt;0,R2764&gt;0),(S2764-R2764)/R2764,"")</f>
        <v/>
      </c>
      <c r="X2764" s="12" t="str">
        <f aca="false">IF(AND(J2764&gt;0,T2764&gt;0),(U2764-T2764)/T2764,"")</f>
        <v/>
      </c>
      <c r="Y2764" s="12" t="str">
        <f aca="false">IF(AND(K2764&gt;0,V2764&gt;0),(V2764-Resumen!$B$7)/Resumen!$B$7,"")</f>
        <v/>
      </c>
      <c r="Z2764" s="28" t="str">
        <f aca="false">IF(AND(K2764&gt;0,I2764&gt;0,V2764&gt;0,S2764&gt;0),V2764-S2764,"")</f>
        <v/>
      </c>
      <c r="AA2764" s="12" t="str">
        <f aca="false">IF(Z2764&lt;&gt;"",Z2764/S2764,"")</f>
        <v/>
      </c>
      <c r="AB2764" s="28" t="str">
        <f aca="false">IF(AND(K2764&gt;0,J2764&gt;0,V2764&gt;0,U2764&gt;0),V2764-U2764,"")</f>
        <v/>
      </c>
      <c r="AC2764" s="12" t="str">
        <f aca="false">IF(AB2764&lt;&gt;"",AB2764/U2764,"")</f>
        <v/>
      </c>
      <c r="AD2764" s="27" t="n">
        <v>0</v>
      </c>
      <c r="AE2764" s="27" t="n">
        <v>0</v>
      </c>
      <c r="AF2764" s="27" t="n">
        <v>0</v>
      </c>
      <c r="AG2764" s="28" t="n">
        <f aca="false">AD2764+AE2764+AF2764</f>
        <v>0</v>
      </c>
      <c r="AH2764" s="12" t="str">
        <f aca="false">IF(AG2764&gt;0,AD2764/AG2764,"")</f>
        <v/>
      </c>
      <c r="AI2764" s="27" t="n">
        <v>0</v>
      </c>
      <c r="AJ2764" s="27" t="n">
        <v>0</v>
      </c>
      <c r="AK2764" s="27" t="n">
        <v>0</v>
      </c>
      <c r="AL2764" s="22" t="str">
        <f aca="false">IF(OR(AJ2764&gt;0,AK2764&gt;0),"Sí","No")</f>
        <v>No</v>
      </c>
      <c r="AM2764" s="6"/>
      <c r="AN2764" s="6"/>
      <c r="AO2764" s="12" t="n">
        <f aca="false">IF(M2764&gt;0,K2764/M2764,"")</f>
        <v>1</v>
      </c>
      <c r="AP2764" s="22" t="str">
        <f aca="false">IF(M2764&gt;=Resumen!$B$5,"Alto","Bajo")</f>
        <v>Bajo</v>
      </c>
      <c r="AQ2764" s="22" t="str">
        <f aca="false">IF(AO2764&gt;=Resumen!$B$28,"Alto","Bajo")</f>
        <v>Alto</v>
      </c>
      <c r="AR2764" s="22" t="str">
        <f aca="false">AP2764&amp;" Potencial / "&amp;AQ2764&amp;" Share"</f>
        <v>Bajo Potencial / Alto Share</v>
      </c>
      <c r="AS2764" s="22" t="str">
        <f aca="false">IF(Q2764="Sí",IF(AO2764&gt;=Resumen!$B$29,"Alto","Bajo"),"")</f>
        <v/>
      </c>
      <c r="AT2764" s="22" t="str">
        <f aca="false">IF(AS2764&lt;&gt;"",AP2764&amp;" Potencial / "&amp;AS2764&amp;" Share","")</f>
        <v/>
      </c>
      <c r="AU2764" s="22" t="str">
        <f aca="false">IF(AH2764="","Sin dato",IF(AH2764-AO2764&gt;Resumen!$B$6,"Sobre-exhibido",IF(AO2764-AH2764&gt;Resumen!$B$6,"Sub-exhibido","En línea")))</f>
        <v>Sin dato</v>
      </c>
      <c r="AV2764" s="22" t="str">
        <f aca="false">IF(AT2764="","",IF(AT2764="Alto Potencial / Bajo Share",1,IF(AT2764="Alto Potencial / Alto Share",2,IF(AT2764="Bajo Potencial / Alto Share",3,4))))</f>
        <v/>
      </c>
      <c r="AW2764" s="22" t="str">
        <f aca="false">IF(Q2764="No","Sin competencia directa",IF(AV2764=1,"1 - Foco Conquista (Alto Pot / Bajo Share)",IF(AV2764=2,"2 - Foco Defensa (Alto Pot / Alto Share)",IF(AV2764=3,"3 - Monitoreo (Bajo Pot / Alto Share)","4 - Baja Prioridad (Bajo Pot / Bajo Share)"))))</f>
        <v>Sin competencia directa</v>
      </c>
      <c r="AX2764" s="12" t="str">
        <f aca="false">IF(OR(IFERROR(AND(W2764&lt;&gt;"",Y2764&lt;&gt;"",Y2764-W2764&gt;Resumen!$B$8),FALSE()),IFERROR(AND(X2764&lt;&gt;"",Y2764&lt;&gt;"",Y2764-X2764&gt;Resumen!$B$8),FALSE())),MAX(IF(IFERROR(AND(W2764&lt;&gt;"",Y2764&lt;&gt;"",Y2764-W2764&gt;Resumen!$B$8),FALSE()),Y2764-W2764,0),IF(IFERROR(AND(X2764&lt;&gt;"",Y2764&lt;&gt;"",Y2764-X2764&gt;Resumen!$B$8),FALSE()),Y2764-X2764,0)),"")</f>
        <v/>
      </c>
      <c r="AY2764" s="22" t="str">
        <f aca="false">IF(OR(IFERROR(AND(W2764&lt;&gt;"",Y2764&lt;&gt;"",Y2764-W2764&gt;Resumen!$B$8),FALSE()),IFERROR(AND(X2764&lt;&gt;"",Y2764&lt;&gt;"",Y2764-X2764&gt;Resumen!$B$8),FALSE())),TRIM("Lays tiene mayor markup que "&amp;IF(IFERROR(AND(W2764&lt;&gt;"",Y2764&lt;&gt;"",Y2764-W2764&gt;Resumen!$B$8),FALSE()),"Quento ","")&amp;IF(IFERROR(AND(X2764&lt;&gt;"",Y2764&lt;&gt;"",Y2764-X2764&gt;Resumen!$B$8),FALSE()),"Julicroc ","")&amp;"en este PDV"),"")</f>
        <v/>
      </c>
      <c r="AZ2764" s="22" t="str">
        <f aca="false">IF(COUNTIF('Plan Pehuamar - Lista'!$A$2:$A$167,A2764)&gt;0,"Sí","No")</f>
        <v>No</v>
      </c>
      <c r="BA2764" s="22" t="str">
        <f aca="false">IF(COUNTIF('Plan Combo 9+1'!$A$2:$A$226,A2764)&gt;0,"Sí","No")</f>
        <v>No</v>
      </c>
      <c r="BB2764" s="22" t="str">
        <f aca="false">IF(AH2764="","No",IF(BA2764="Sí",IF((AO2764-AH2764)&gt;Resumen!$B$6,"Sí","No"),IF((AO2764-AH2764)&gt;=Resumen!$B$132,"Sí","No")))</f>
        <v>No</v>
      </c>
      <c r="BC2764" s="22" t="str">
        <f aca="false">IF(AND(N2764="Sí",AL2764="Sí",AI2764=0),"Sí","No")</f>
        <v>No</v>
      </c>
      <c r="BD2764" s="22" t="str">
        <f aca="false">IF(COUNTIF('Plan 9+1 (con Pehuamar)'!$A$2:$A$227,A2764)&gt;0,"Sí","No")</f>
        <v>No</v>
      </c>
    </row>
    <row r="2765" customFormat="false" ht="15" hidden="false" customHeight="true" outlineLevel="0" collapsed="false">
      <c r="A2765" s="6" t="n">
        <v>206249</v>
      </c>
      <c r="B2765" s="6" t="n">
        <v>17</v>
      </c>
      <c r="C2765" s="6" t="n">
        <v>1703</v>
      </c>
      <c r="D2765" s="6" t="s">
        <v>315</v>
      </c>
      <c r="E2765" s="6" t="s">
        <v>2911</v>
      </c>
      <c r="F2765" s="6" t="s">
        <v>201</v>
      </c>
      <c r="G2765" s="6" t="s">
        <v>130</v>
      </c>
      <c r="H2765" s="6" t="s">
        <v>1715</v>
      </c>
      <c r="I2765" s="27" t="n">
        <v>0</v>
      </c>
      <c r="J2765" s="27" t="n">
        <v>0</v>
      </c>
      <c r="K2765" s="27" t="n">
        <v>0.2</v>
      </c>
      <c r="L2765" s="28" t="n">
        <f aca="false">I2765+J2765</f>
        <v>0</v>
      </c>
      <c r="M2765" s="28" t="n">
        <f aca="false">L2765+K2765</f>
        <v>0.2</v>
      </c>
      <c r="N2765" s="22" t="str">
        <f aca="false">IF(I2765&gt;0,"Sí","No")</f>
        <v>No</v>
      </c>
      <c r="O2765" s="22" t="str">
        <f aca="false">IF(J2765&gt;0,"Sí","No")</f>
        <v>No</v>
      </c>
      <c r="P2765" s="22" t="str">
        <f aca="false">IF(K2765&gt;0,"Sí","No")</f>
        <v>Sí</v>
      </c>
      <c r="Q2765" s="22" t="str">
        <f aca="false">IF(OR(I2765&gt;0,J2765&gt;0),"Sí","No")</f>
        <v>No</v>
      </c>
      <c r="R2765" s="27"/>
      <c r="S2765" s="27"/>
      <c r="T2765" s="27"/>
      <c r="U2765" s="27"/>
      <c r="V2765" s="27"/>
      <c r="W2765" s="12" t="str">
        <f aca="false">IF(AND(I2765&gt;0,R2765&gt;0),(S2765-R2765)/R2765,"")</f>
        <v/>
      </c>
      <c r="X2765" s="12" t="str">
        <f aca="false">IF(AND(J2765&gt;0,T2765&gt;0),(U2765-T2765)/T2765,"")</f>
        <v/>
      </c>
      <c r="Y2765" s="12" t="str">
        <f aca="false">IF(AND(K2765&gt;0,V2765&gt;0),(V2765-Resumen!$B$7)/Resumen!$B$7,"")</f>
        <v/>
      </c>
      <c r="Z2765" s="28" t="str">
        <f aca="false">IF(AND(K2765&gt;0,I2765&gt;0,V2765&gt;0,S2765&gt;0),V2765-S2765,"")</f>
        <v/>
      </c>
      <c r="AA2765" s="12" t="str">
        <f aca="false">IF(Z2765&lt;&gt;"",Z2765/S2765,"")</f>
        <v/>
      </c>
      <c r="AB2765" s="28" t="str">
        <f aca="false">IF(AND(K2765&gt;0,J2765&gt;0,V2765&gt;0,U2765&gt;0),V2765-U2765,"")</f>
        <v/>
      </c>
      <c r="AC2765" s="12" t="str">
        <f aca="false">IF(AB2765&lt;&gt;"",AB2765/U2765,"")</f>
        <v/>
      </c>
      <c r="AD2765" s="27" t="n">
        <v>0</v>
      </c>
      <c r="AE2765" s="27" t="n">
        <v>0</v>
      </c>
      <c r="AF2765" s="27" t="n">
        <v>0</v>
      </c>
      <c r="AG2765" s="28" t="n">
        <f aca="false">AD2765+AE2765+AF2765</f>
        <v>0</v>
      </c>
      <c r="AH2765" s="12" t="str">
        <f aca="false">IF(AG2765&gt;0,AD2765/AG2765,"")</f>
        <v/>
      </c>
      <c r="AI2765" s="27" t="n">
        <v>0</v>
      </c>
      <c r="AJ2765" s="27" t="n">
        <v>0</v>
      </c>
      <c r="AK2765" s="27" t="n">
        <v>0</v>
      </c>
      <c r="AL2765" s="22" t="str">
        <f aca="false">IF(OR(AJ2765&gt;0,AK2765&gt;0),"Sí","No")</f>
        <v>No</v>
      </c>
      <c r="AM2765" s="6"/>
      <c r="AN2765" s="6"/>
      <c r="AO2765" s="12" t="n">
        <f aca="false">IF(M2765&gt;0,K2765/M2765,"")</f>
        <v>1</v>
      </c>
      <c r="AP2765" s="22" t="str">
        <f aca="false">IF(M2765&gt;=Resumen!$B$5,"Alto","Bajo")</f>
        <v>Bajo</v>
      </c>
      <c r="AQ2765" s="22" t="str">
        <f aca="false">IF(AO2765&gt;=Resumen!$B$28,"Alto","Bajo")</f>
        <v>Alto</v>
      </c>
      <c r="AR2765" s="22" t="str">
        <f aca="false">AP2765&amp;" Potencial / "&amp;AQ2765&amp;" Share"</f>
        <v>Bajo Potencial / Alto Share</v>
      </c>
      <c r="AS2765" s="22" t="str">
        <f aca="false">IF(Q2765="Sí",IF(AO2765&gt;=Resumen!$B$29,"Alto","Bajo"),"")</f>
        <v/>
      </c>
      <c r="AT2765" s="22" t="str">
        <f aca="false">IF(AS2765&lt;&gt;"",AP2765&amp;" Potencial / "&amp;AS2765&amp;" Share","")</f>
        <v/>
      </c>
      <c r="AU2765" s="22" t="str">
        <f aca="false">IF(AH2765="","Sin dato",IF(AH2765-AO2765&gt;Resumen!$B$6,"Sobre-exhibido",IF(AO2765-AH2765&gt;Resumen!$B$6,"Sub-exhibido","En línea")))</f>
        <v>Sin dato</v>
      </c>
      <c r="AV2765" s="22" t="str">
        <f aca="false">IF(AT2765="","",IF(AT2765="Alto Potencial / Bajo Share",1,IF(AT2765="Alto Potencial / Alto Share",2,IF(AT2765="Bajo Potencial / Alto Share",3,4))))</f>
        <v/>
      </c>
      <c r="AW2765" s="22" t="str">
        <f aca="false">IF(Q2765="No","Sin competencia directa",IF(AV2765=1,"1 - Foco Conquista (Alto Pot / Bajo Share)",IF(AV2765=2,"2 - Foco Defensa (Alto Pot / Alto Share)",IF(AV2765=3,"3 - Monitoreo (Bajo Pot / Alto Share)","4 - Baja Prioridad (Bajo Pot / Bajo Share)"))))</f>
        <v>Sin competencia directa</v>
      </c>
      <c r="AX2765" s="12" t="str">
        <f aca="false">IF(OR(IFERROR(AND(W2765&lt;&gt;"",Y2765&lt;&gt;"",Y2765-W2765&gt;Resumen!$B$8),FALSE()),IFERROR(AND(X2765&lt;&gt;"",Y2765&lt;&gt;"",Y2765-X2765&gt;Resumen!$B$8),FALSE())),MAX(IF(IFERROR(AND(W2765&lt;&gt;"",Y2765&lt;&gt;"",Y2765-W2765&gt;Resumen!$B$8),FALSE()),Y2765-W2765,0),IF(IFERROR(AND(X2765&lt;&gt;"",Y2765&lt;&gt;"",Y2765-X2765&gt;Resumen!$B$8),FALSE()),Y2765-X2765,0)),"")</f>
        <v/>
      </c>
      <c r="AY2765" s="22" t="str">
        <f aca="false">IF(OR(IFERROR(AND(W2765&lt;&gt;"",Y2765&lt;&gt;"",Y2765-W2765&gt;Resumen!$B$8),FALSE()),IFERROR(AND(X2765&lt;&gt;"",Y2765&lt;&gt;"",Y2765-X2765&gt;Resumen!$B$8),FALSE())),TRIM("Lays tiene mayor markup que "&amp;IF(IFERROR(AND(W2765&lt;&gt;"",Y2765&lt;&gt;"",Y2765-W2765&gt;Resumen!$B$8),FALSE()),"Quento ","")&amp;IF(IFERROR(AND(X2765&lt;&gt;"",Y2765&lt;&gt;"",Y2765-X2765&gt;Resumen!$B$8),FALSE()),"Julicroc ","")&amp;"en este PDV"),"")</f>
        <v/>
      </c>
      <c r="AZ2765" s="22" t="str">
        <f aca="false">IF(COUNTIF('Plan Pehuamar - Lista'!$A$2:$A$167,A2765)&gt;0,"Sí","No")</f>
        <v>No</v>
      </c>
      <c r="BA2765" s="22" t="str">
        <f aca="false">IF(COUNTIF('Plan Combo 9+1'!$A$2:$A$226,A2765)&gt;0,"Sí","No")</f>
        <v>No</v>
      </c>
      <c r="BB2765" s="22" t="str">
        <f aca="false">IF(AH2765="","No",IF(BA2765="Sí",IF((AO2765-AH2765)&gt;Resumen!$B$6,"Sí","No"),IF((AO2765-AH2765)&gt;=Resumen!$B$132,"Sí","No")))</f>
        <v>No</v>
      </c>
      <c r="BC2765" s="22" t="str">
        <f aca="false">IF(AND(N2765="Sí",AL2765="Sí",AI2765=0),"Sí","No")</f>
        <v>No</v>
      </c>
      <c r="BD2765" s="22" t="str">
        <f aca="false">IF(COUNTIF('Plan 9+1 (con Pehuamar)'!$A$2:$A$227,A2765)&gt;0,"Sí","No")</f>
        <v>No</v>
      </c>
    </row>
    <row r="2766" customFormat="false" ht="15" hidden="false" customHeight="true" outlineLevel="0" collapsed="false">
      <c r="A2766" s="6" t="n">
        <v>206251</v>
      </c>
      <c r="B2766" s="6" t="n">
        <v>17</v>
      </c>
      <c r="C2766" s="6" t="n">
        <v>1703</v>
      </c>
      <c r="D2766" s="6" t="s">
        <v>315</v>
      </c>
      <c r="E2766" s="6" t="s">
        <v>2912</v>
      </c>
      <c r="F2766" s="6" t="s">
        <v>196</v>
      </c>
      <c r="G2766" s="6" t="s">
        <v>130</v>
      </c>
      <c r="H2766" s="6" t="s">
        <v>1715</v>
      </c>
      <c r="I2766" s="27" t="n">
        <v>10</v>
      </c>
      <c r="J2766" s="27" t="n">
        <v>0</v>
      </c>
      <c r="K2766" s="27" t="n">
        <v>8</v>
      </c>
      <c r="L2766" s="28" t="n">
        <f aca="false">I2766+J2766</f>
        <v>10</v>
      </c>
      <c r="M2766" s="28" t="n">
        <f aca="false">L2766+K2766</f>
        <v>18</v>
      </c>
      <c r="N2766" s="22" t="str">
        <f aca="false">IF(I2766&gt;0,"Sí","No")</f>
        <v>Sí</v>
      </c>
      <c r="O2766" s="22" t="str">
        <f aca="false">IF(J2766&gt;0,"Sí","No")</f>
        <v>No</v>
      </c>
      <c r="P2766" s="22" t="str">
        <f aca="false">IF(K2766&gt;0,"Sí","No")</f>
        <v>Sí</v>
      </c>
      <c r="Q2766" s="22" t="str">
        <f aca="false">IF(OR(I2766&gt;0,J2766&gt;0),"Sí","No")</f>
        <v>Sí</v>
      </c>
      <c r="R2766" s="27" t="n">
        <v>1750</v>
      </c>
      <c r="S2766" s="27" t="n">
        <v>2500</v>
      </c>
      <c r="T2766" s="27"/>
      <c r="U2766" s="27"/>
      <c r="V2766" s="27" t="n">
        <v>3800</v>
      </c>
      <c r="W2766" s="12" t="n">
        <f aca="false">IF(AND(I2766&gt;0,R2766&gt;0),(S2766-R2766)/R2766,"")</f>
        <v>0.428571428571429</v>
      </c>
      <c r="X2766" s="12" t="str">
        <f aca="false">IF(AND(J2766&gt;0,T2766&gt;0),(U2766-T2766)/T2766,"")</f>
        <v/>
      </c>
      <c r="Y2766" s="12" t="n">
        <f aca="false">IF(AND(K2766&gt;0,V2766&gt;0),(V2766-Resumen!$B$7)/Resumen!$B$7,"")</f>
        <v>0.52</v>
      </c>
      <c r="Z2766" s="28" t="n">
        <f aca="false">IF(AND(K2766&gt;0,I2766&gt;0,V2766&gt;0,S2766&gt;0),V2766-S2766,"")</f>
        <v>1300</v>
      </c>
      <c r="AA2766" s="12" t="n">
        <f aca="false">IF(Z2766&lt;&gt;"",Z2766/S2766,"")</f>
        <v>0.52</v>
      </c>
      <c r="AB2766" s="28" t="str">
        <f aca="false">IF(AND(K2766&gt;0,J2766&gt;0,V2766&gt;0,U2766&gt;0),V2766-U2766,"")</f>
        <v/>
      </c>
      <c r="AC2766" s="12" t="str">
        <f aca="false">IF(AB2766&lt;&gt;"",AB2766/U2766,"")</f>
        <v/>
      </c>
      <c r="AD2766" s="27" t="n">
        <v>3</v>
      </c>
      <c r="AE2766" s="27" t="n">
        <v>2</v>
      </c>
      <c r="AF2766" s="27" t="n">
        <v>12</v>
      </c>
      <c r="AG2766" s="28" t="n">
        <f aca="false">AD2766+AE2766+AF2766</f>
        <v>17</v>
      </c>
      <c r="AH2766" s="12" t="n">
        <f aca="false">IF(AG2766&gt;0,AD2766/AG2766,"")</f>
        <v>0.176470588235294</v>
      </c>
      <c r="AI2766" s="27" t="n">
        <v>1</v>
      </c>
      <c r="AJ2766" s="27" t="n">
        <v>0</v>
      </c>
      <c r="AK2766" s="27" t="n">
        <v>1</v>
      </c>
      <c r="AL2766" s="22" t="str">
        <f aca="false">IF(OR(AJ2766&gt;0,AK2766&gt;0),"Sí","No")</f>
        <v>Sí</v>
      </c>
      <c r="AM2766" s="6" t="s">
        <v>198</v>
      </c>
      <c r="AN2766" s="6"/>
      <c r="AO2766" s="12" t="n">
        <f aca="false">IF(M2766&gt;0,K2766/M2766,"")</f>
        <v>0.444444444444444</v>
      </c>
      <c r="AP2766" s="22" t="str">
        <f aca="false">IF(M2766&gt;=Resumen!$B$5,"Alto","Bajo")</f>
        <v>Bajo</v>
      </c>
      <c r="AQ2766" s="22" t="str">
        <f aca="false">IF(AO2766&gt;=Resumen!$B$28,"Alto","Bajo")</f>
        <v>Alto</v>
      </c>
      <c r="AR2766" s="22" t="str">
        <f aca="false">AP2766&amp;" Potencial / "&amp;AQ2766&amp;" Share"</f>
        <v>Bajo Potencial / Alto Share</v>
      </c>
      <c r="AS2766" s="22" t="str">
        <f aca="false">IF(Q2766="Sí",IF(AO2766&gt;=Resumen!$B$29,"Alto","Bajo"),"")</f>
        <v>Bajo</v>
      </c>
      <c r="AT2766" s="22" t="str">
        <f aca="false">IF(AS2766&lt;&gt;"",AP2766&amp;" Potencial / "&amp;AS2766&amp;" Share","")</f>
        <v>Bajo Potencial / Bajo Share</v>
      </c>
      <c r="AU2766" s="22" t="str">
        <f aca="false">IF(AH2766="","Sin dato",IF(AH2766-AO2766&gt;Resumen!$B$6,"Sobre-exhibido",IF(AO2766-AH2766&gt;Resumen!$B$6,"Sub-exhibido","En línea")))</f>
        <v>Sub-exhibido</v>
      </c>
      <c r="AV2766" s="22" t="n">
        <f aca="false">IF(AT2766="","",IF(AT2766="Alto Potencial / Bajo Share",1,IF(AT2766="Alto Potencial / Alto Share",2,IF(AT2766="Bajo Potencial / Alto Share",3,4))))</f>
        <v>4</v>
      </c>
      <c r="AW2766" s="22" t="str">
        <f aca="false">IF(Q2766="No","Sin competencia directa",IF(AV2766=1,"1 - Foco Conquista (Alto Pot / Bajo Share)",IF(AV2766=2,"2 - Foco Defensa (Alto Pot / Alto Share)",IF(AV2766=3,"3 - Monitoreo (Bajo Pot / Alto Share)","4 - Baja Prioridad (Bajo Pot / Bajo Share)"))))</f>
        <v>4 - Baja Prioridad (Bajo Pot / Bajo Share)</v>
      </c>
      <c r="AX2766" s="12" t="n">
        <f aca="false">IF(OR(IFERROR(AND(W2766&lt;&gt;"",Y2766&lt;&gt;"",Y2766-W2766&gt;Resumen!$B$8),FALSE()),IFERROR(AND(X2766&lt;&gt;"",Y2766&lt;&gt;"",Y2766-X2766&gt;Resumen!$B$8),FALSE())),MAX(IF(IFERROR(AND(W2766&lt;&gt;"",Y2766&lt;&gt;"",Y2766-W2766&gt;Resumen!$B$8),FALSE()),Y2766-W2766,0),IF(IFERROR(AND(X2766&lt;&gt;"",Y2766&lt;&gt;"",Y2766-X2766&gt;Resumen!$B$8),FALSE()),Y2766-X2766,0)),"")</f>
        <v>0.0914285714285715</v>
      </c>
      <c r="AY2766" s="22" t="str">
        <f aca="false">IF(OR(IFERROR(AND(W2766&lt;&gt;"",Y2766&lt;&gt;"",Y2766-W2766&gt;Resumen!$B$8),FALSE()),IFERROR(AND(X2766&lt;&gt;"",Y2766&lt;&gt;"",Y2766-X2766&gt;Resumen!$B$8),FALSE())),TRIM("Lays tiene mayor markup que "&amp;IF(IFERROR(AND(W2766&lt;&gt;"",Y2766&lt;&gt;"",Y2766-W2766&gt;Resumen!$B$8),FALSE()),"Quento ","")&amp;IF(IFERROR(AND(X2766&lt;&gt;"",Y2766&lt;&gt;"",Y2766-X2766&gt;Resumen!$B$8),FALSE()),"Julicroc ","")&amp;"en este PDV"),"")</f>
        <v>Lays tiene mayor markup que Quento en este PDV</v>
      </c>
      <c r="AZ2766" s="22" t="str">
        <f aca="false">IF(COUNTIF('Plan Pehuamar - Lista'!$A$2:$A$167,A2766)&gt;0,"Sí","No")</f>
        <v>No</v>
      </c>
      <c r="BA2766" s="22" t="str">
        <f aca="false">IF(COUNTIF('Plan Combo 9+1'!$A$2:$A$226,A2766)&gt;0,"Sí","No")</f>
        <v>No</v>
      </c>
      <c r="BB2766" s="22" t="str">
        <f aca="false">IF(AH2766="","No",IF(BA2766="Sí",IF((AO2766-AH2766)&gt;Resumen!$B$6,"Sí","No"),IF((AO2766-AH2766)&gt;=Resumen!$B$132,"Sí","No")))</f>
        <v>Sí</v>
      </c>
      <c r="BC2766" s="22" t="str">
        <f aca="false">IF(AND(N2766="Sí",AL2766="Sí",AI2766=0),"Sí","No")</f>
        <v>No</v>
      </c>
      <c r="BD2766" s="22" t="str">
        <f aca="false">IF(COUNTIF('Plan 9+1 (con Pehuamar)'!$A$2:$A$227,A2766)&gt;0,"Sí","No")</f>
        <v>No</v>
      </c>
    </row>
    <row r="2767" customFormat="false" ht="15" hidden="false" customHeight="true" outlineLevel="0" collapsed="false">
      <c r="A2767" s="6" t="n">
        <v>206254</v>
      </c>
      <c r="B2767" s="6" t="n">
        <v>17</v>
      </c>
      <c r="C2767" s="6" t="n">
        <v>1703</v>
      </c>
      <c r="D2767" s="6" t="s">
        <v>315</v>
      </c>
      <c r="E2767" s="6" t="s">
        <v>2913</v>
      </c>
      <c r="F2767" s="6" t="s">
        <v>196</v>
      </c>
      <c r="G2767" s="6" t="s">
        <v>130</v>
      </c>
      <c r="H2767" s="6" t="s">
        <v>1715</v>
      </c>
      <c r="I2767" s="27" t="n">
        <v>10</v>
      </c>
      <c r="J2767" s="27" t="n">
        <v>9</v>
      </c>
      <c r="K2767" s="27" t="n">
        <v>4</v>
      </c>
      <c r="L2767" s="28" t="n">
        <f aca="false">I2767+J2767</f>
        <v>19</v>
      </c>
      <c r="M2767" s="28" t="n">
        <f aca="false">L2767+K2767</f>
        <v>23</v>
      </c>
      <c r="N2767" s="22" t="str">
        <f aca="false">IF(I2767&gt;0,"Sí","No")</f>
        <v>Sí</v>
      </c>
      <c r="O2767" s="22" t="str">
        <f aca="false">IF(J2767&gt;0,"Sí","No")</f>
        <v>Sí</v>
      </c>
      <c r="P2767" s="22" t="str">
        <f aca="false">IF(K2767&gt;0,"Sí","No")</f>
        <v>Sí</v>
      </c>
      <c r="Q2767" s="22" t="str">
        <f aca="false">IF(OR(I2767&gt;0,J2767&gt;0),"Sí","No")</f>
        <v>Sí</v>
      </c>
      <c r="R2767" s="27" t="n">
        <v>1750</v>
      </c>
      <c r="S2767" s="27" t="n">
        <v>2500</v>
      </c>
      <c r="T2767" s="27" t="n">
        <v>1200</v>
      </c>
      <c r="U2767" s="27" t="n">
        <v>2200</v>
      </c>
      <c r="V2767" s="27" t="n">
        <v>3800</v>
      </c>
      <c r="W2767" s="12" t="n">
        <f aca="false">IF(AND(I2767&gt;0,R2767&gt;0),(S2767-R2767)/R2767,"")</f>
        <v>0.428571428571429</v>
      </c>
      <c r="X2767" s="12" t="n">
        <f aca="false">IF(AND(J2767&gt;0,T2767&gt;0),(U2767-T2767)/T2767,"")</f>
        <v>0.833333333333333</v>
      </c>
      <c r="Y2767" s="12" t="n">
        <f aca="false">IF(AND(K2767&gt;0,V2767&gt;0),(V2767-Resumen!$B$7)/Resumen!$B$7,"")</f>
        <v>0.52</v>
      </c>
      <c r="Z2767" s="28" t="n">
        <f aca="false">IF(AND(K2767&gt;0,I2767&gt;0,V2767&gt;0,S2767&gt;0),V2767-S2767,"")</f>
        <v>1300</v>
      </c>
      <c r="AA2767" s="12" t="n">
        <f aca="false">IF(Z2767&lt;&gt;"",Z2767/S2767,"")</f>
        <v>0.52</v>
      </c>
      <c r="AB2767" s="28" t="n">
        <f aca="false">IF(AND(K2767&gt;0,J2767&gt;0,V2767&gt;0,U2767&gt;0),V2767-U2767,"")</f>
        <v>1600</v>
      </c>
      <c r="AC2767" s="12" t="n">
        <f aca="false">IF(AB2767&lt;&gt;"",AB2767/U2767,"")</f>
        <v>0.727272727272727</v>
      </c>
      <c r="AD2767" s="27" t="n">
        <v>1</v>
      </c>
      <c r="AE2767" s="27" t="n">
        <v>2</v>
      </c>
      <c r="AF2767" s="27" t="n">
        <v>2</v>
      </c>
      <c r="AG2767" s="28" t="n">
        <f aca="false">AD2767+AE2767+AF2767</f>
        <v>5</v>
      </c>
      <c r="AH2767" s="12" t="n">
        <f aca="false">IF(AG2767&gt;0,AD2767/AG2767,"")</f>
        <v>0.2</v>
      </c>
      <c r="AI2767" s="27" t="n">
        <v>0</v>
      </c>
      <c r="AJ2767" s="27" t="n">
        <v>0</v>
      </c>
      <c r="AK2767" s="27" t="n">
        <v>0</v>
      </c>
      <c r="AL2767" s="22" t="str">
        <f aca="false">IF(OR(AJ2767&gt;0,AK2767&gt;0),"Sí","No")</f>
        <v>No</v>
      </c>
      <c r="AM2767" s="6" t="s">
        <v>198</v>
      </c>
      <c r="AN2767" s="6" t="s">
        <v>198</v>
      </c>
      <c r="AO2767" s="12" t="n">
        <f aca="false">IF(M2767&gt;0,K2767/M2767,"")</f>
        <v>0.173913043478261</v>
      </c>
      <c r="AP2767" s="22" t="str">
        <f aca="false">IF(M2767&gt;=Resumen!$B$5,"Alto","Bajo")</f>
        <v>Bajo</v>
      </c>
      <c r="AQ2767" s="22" t="str">
        <f aca="false">IF(AO2767&gt;=Resumen!$B$28,"Alto","Bajo")</f>
        <v>Bajo</v>
      </c>
      <c r="AR2767" s="22" t="str">
        <f aca="false">AP2767&amp;" Potencial / "&amp;AQ2767&amp;" Share"</f>
        <v>Bajo Potencial / Bajo Share</v>
      </c>
      <c r="AS2767" s="22" t="str">
        <f aca="false">IF(Q2767="Sí",IF(AO2767&gt;=Resumen!$B$29,"Alto","Bajo"),"")</f>
        <v>Bajo</v>
      </c>
      <c r="AT2767" s="22" t="str">
        <f aca="false">IF(AS2767&lt;&gt;"",AP2767&amp;" Potencial / "&amp;AS2767&amp;" Share","")</f>
        <v>Bajo Potencial / Bajo Share</v>
      </c>
      <c r="AU2767" s="22" t="str">
        <f aca="false">IF(AH2767="","Sin dato",IF(AH2767-AO2767&gt;Resumen!$B$6,"Sobre-exhibido",IF(AO2767-AH2767&gt;Resumen!$B$6,"Sub-exhibido","En línea")))</f>
        <v>En línea</v>
      </c>
      <c r="AV2767" s="22" t="n">
        <f aca="false">IF(AT2767="","",IF(AT2767="Alto Potencial / Bajo Share",1,IF(AT2767="Alto Potencial / Alto Share",2,IF(AT2767="Bajo Potencial / Alto Share",3,4))))</f>
        <v>4</v>
      </c>
      <c r="AW2767" s="22" t="str">
        <f aca="false">IF(Q2767="No","Sin competencia directa",IF(AV2767=1,"1 - Foco Conquista (Alto Pot / Bajo Share)",IF(AV2767=2,"2 - Foco Defensa (Alto Pot / Alto Share)",IF(AV2767=3,"3 - Monitoreo (Bajo Pot / Alto Share)","4 - Baja Prioridad (Bajo Pot / Bajo Share)"))))</f>
        <v>4 - Baja Prioridad (Bajo Pot / Bajo Share)</v>
      </c>
      <c r="AX2767" s="12" t="n">
        <f aca="false">IF(OR(IFERROR(AND(W2767&lt;&gt;"",Y2767&lt;&gt;"",Y2767-W2767&gt;Resumen!$B$8),FALSE()),IFERROR(AND(X2767&lt;&gt;"",Y2767&lt;&gt;"",Y2767-X2767&gt;Resumen!$B$8),FALSE())),MAX(IF(IFERROR(AND(W2767&lt;&gt;"",Y2767&lt;&gt;"",Y2767-W2767&gt;Resumen!$B$8),FALSE()),Y2767-W2767,0),IF(IFERROR(AND(X2767&lt;&gt;"",Y2767&lt;&gt;"",Y2767-X2767&gt;Resumen!$B$8),FALSE()),Y2767-X2767,0)),"")</f>
        <v>0.0914285714285715</v>
      </c>
      <c r="AY2767" s="22" t="str">
        <f aca="false">IF(OR(IFERROR(AND(W2767&lt;&gt;"",Y2767&lt;&gt;"",Y2767-W2767&gt;Resumen!$B$8),FALSE()),IFERROR(AND(X2767&lt;&gt;"",Y2767&lt;&gt;"",Y2767-X2767&gt;Resumen!$B$8),FALSE())),TRIM("Lays tiene mayor markup que "&amp;IF(IFERROR(AND(W2767&lt;&gt;"",Y2767&lt;&gt;"",Y2767-W2767&gt;Resumen!$B$8),FALSE()),"Quento ","")&amp;IF(IFERROR(AND(X2767&lt;&gt;"",Y2767&lt;&gt;"",Y2767-X2767&gt;Resumen!$B$8),FALSE()),"Julicroc ","")&amp;"en este PDV"),"")</f>
        <v>Lays tiene mayor markup que Quento en este PDV</v>
      </c>
      <c r="AZ2767" s="22" t="str">
        <f aca="false">IF(COUNTIF('Plan Pehuamar - Lista'!$A$2:$A$167,A2767)&gt;0,"Sí","No")</f>
        <v>No</v>
      </c>
      <c r="BA2767" s="22" t="str">
        <f aca="false">IF(COUNTIF('Plan Combo 9+1'!$A$2:$A$226,A2767)&gt;0,"Sí","No")</f>
        <v>No</v>
      </c>
      <c r="BB2767" s="22" t="str">
        <f aca="false">IF(AH2767="","No",IF(BA2767="Sí",IF((AO2767-AH2767)&gt;Resumen!$B$6,"Sí","No"),IF((AO2767-AH2767)&gt;=Resumen!$B$132,"Sí","No")))</f>
        <v>No</v>
      </c>
      <c r="BC2767" s="22" t="str">
        <f aca="false">IF(AND(N2767="Sí",AL2767="Sí",AI2767=0),"Sí","No")</f>
        <v>No</v>
      </c>
      <c r="BD2767" s="22" t="str">
        <f aca="false">IF(COUNTIF('Plan 9+1 (con Pehuamar)'!$A$2:$A$227,A2767)&gt;0,"Sí","No")</f>
        <v>No</v>
      </c>
    </row>
    <row r="2768" customFormat="false" ht="15" hidden="false" customHeight="true" outlineLevel="0" collapsed="false">
      <c r="A2768" s="6" t="n">
        <v>206286</v>
      </c>
      <c r="B2768" s="6" t="n">
        <v>17</v>
      </c>
      <c r="C2768" s="6" t="n">
        <v>1703</v>
      </c>
      <c r="D2768" s="6" t="s">
        <v>315</v>
      </c>
      <c r="E2768" s="6" t="s">
        <v>2914</v>
      </c>
      <c r="F2768" s="6" t="s">
        <v>196</v>
      </c>
      <c r="G2768" s="6" t="s">
        <v>130</v>
      </c>
      <c r="H2768" s="6" t="s">
        <v>1715</v>
      </c>
      <c r="I2768" s="27" t="n">
        <v>10</v>
      </c>
      <c r="J2768" s="27" t="n">
        <v>12</v>
      </c>
      <c r="K2768" s="27" t="n">
        <v>6</v>
      </c>
      <c r="L2768" s="28" t="n">
        <f aca="false">I2768+J2768</f>
        <v>22</v>
      </c>
      <c r="M2768" s="28" t="n">
        <f aca="false">L2768+K2768</f>
        <v>28</v>
      </c>
      <c r="N2768" s="22" t="str">
        <f aca="false">IF(I2768&gt;0,"Sí","No")</f>
        <v>Sí</v>
      </c>
      <c r="O2768" s="22" t="str">
        <f aca="false">IF(J2768&gt;0,"Sí","No")</f>
        <v>Sí</v>
      </c>
      <c r="P2768" s="22" t="str">
        <f aca="false">IF(K2768&gt;0,"Sí","No")</f>
        <v>Sí</v>
      </c>
      <c r="Q2768" s="22" t="str">
        <f aca="false">IF(OR(I2768&gt;0,J2768&gt;0),"Sí","No")</f>
        <v>Sí</v>
      </c>
      <c r="R2768" s="27" t="n">
        <v>1750</v>
      </c>
      <c r="S2768" s="27" t="n">
        <v>2500</v>
      </c>
      <c r="T2768" s="27" t="n">
        <v>1150</v>
      </c>
      <c r="U2768" s="27" t="n">
        <v>2000</v>
      </c>
      <c r="V2768" s="27" t="n">
        <v>3900</v>
      </c>
      <c r="W2768" s="12" t="n">
        <f aca="false">IF(AND(I2768&gt;0,R2768&gt;0),(S2768-R2768)/R2768,"")</f>
        <v>0.428571428571429</v>
      </c>
      <c r="X2768" s="12" t="n">
        <f aca="false">IF(AND(J2768&gt;0,T2768&gt;0),(U2768-T2768)/T2768,"")</f>
        <v>0.739130434782609</v>
      </c>
      <c r="Y2768" s="12" t="n">
        <f aca="false">IF(AND(K2768&gt;0,V2768&gt;0),(V2768-Resumen!$B$7)/Resumen!$B$7,"")</f>
        <v>0.56</v>
      </c>
      <c r="Z2768" s="28" t="n">
        <f aca="false">IF(AND(K2768&gt;0,I2768&gt;0,V2768&gt;0,S2768&gt;0),V2768-S2768,"")</f>
        <v>1400</v>
      </c>
      <c r="AA2768" s="12" t="n">
        <f aca="false">IF(Z2768&lt;&gt;"",Z2768/S2768,"")</f>
        <v>0.56</v>
      </c>
      <c r="AB2768" s="28" t="n">
        <f aca="false">IF(AND(K2768&gt;0,J2768&gt;0,V2768&gt;0,U2768&gt;0),V2768-U2768,"")</f>
        <v>1900</v>
      </c>
      <c r="AC2768" s="12" t="n">
        <f aca="false">IF(AB2768&lt;&gt;"",AB2768/U2768,"")</f>
        <v>0.95</v>
      </c>
      <c r="AD2768" s="27" t="n">
        <v>2</v>
      </c>
      <c r="AE2768" s="27" t="n">
        <v>2</v>
      </c>
      <c r="AF2768" s="27" t="n">
        <v>3</v>
      </c>
      <c r="AG2768" s="28" t="n">
        <f aca="false">AD2768+AE2768+AF2768</f>
        <v>7</v>
      </c>
      <c r="AH2768" s="12" t="n">
        <f aca="false">IF(AG2768&gt;0,AD2768/AG2768,"")</f>
        <v>0.285714285714286</v>
      </c>
      <c r="AI2768" s="27" t="n">
        <v>1</v>
      </c>
      <c r="AJ2768" s="27" t="n">
        <v>0</v>
      </c>
      <c r="AK2768" s="27" t="n">
        <v>0</v>
      </c>
      <c r="AL2768" s="22" t="str">
        <f aca="false">IF(OR(AJ2768&gt;0,AK2768&gt;0),"Sí","No")</f>
        <v>No</v>
      </c>
      <c r="AM2768" s="6" t="s">
        <v>198</v>
      </c>
      <c r="AN2768" s="6" t="s">
        <v>198</v>
      </c>
      <c r="AO2768" s="12" t="n">
        <f aca="false">IF(M2768&gt;0,K2768/M2768,"")</f>
        <v>0.214285714285714</v>
      </c>
      <c r="AP2768" s="22" t="str">
        <f aca="false">IF(M2768&gt;=Resumen!$B$5,"Alto","Bajo")</f>
        <v>Bajo</v>
      </c>
      <c r="AQ2768" s="22" t="str">
        <f aca="false">IF(AO2768&gt;=Resumen!$B$28,"Alto","Bajo")</f>
        <v>Bajo</v>
      </c>
      <c r="AR2768" s="22" t="str">
        <f aca="false">AP2768&amp;" Potencial / "&amp;AQ2768&amp;" Share"</f>
        <v>Bajo Potencial / Bajo Share</v>
      </c>
      <c r="AS2768" s="22" t="str">
        <f aca="false">IF(Q2768="Sí",IF(AO2768&gt;=Resumen!$B$29,"Alto","Bajo"),"")</f>
        <v>Bajo</v>
      </c>
      <c r="AT2768" s="22" t="str">
        <f aca="false">IF(AS2768&lt;&gt;"",AP2768&amp;" Potencial / "&amp;AS2768&amp;" Share","")</f>
        <v>Bajo Potencial / Bajo Share</v>
      </c>
      <c r="AU2768" s="22" t="str">
        <f aca="false">IF(AH2768="","Sin dato",IF(AH2768-AO2768&gt;Resumen!$B$6,"Sobre-exhibido",IF(AO2768-AH2768&gt;Resumen!$B$6,"Sub-exhibido","En línea")))</f>
        <v>Sobre-exhibido</v>
      </c>
      <c r="AV2768" s="22" t="n">
        <f aca="false">IF(AT2768="","",IF(AT2768="Alto Potencial / Bajo Share",1,IF(AT2768="Alto Potencial / Alto Share",2,IF(AT2768="Bajo Potencial / Alto Share",3,4))))</f>
        <v>4</v>
      </c>
      <c r="AW2768" s="22" t="str">
        <f aca="false">IF(Q2768="No","Sin competencia directa",IF(AV2768=1,"1 - Foco Conquista (Alto Pot / Bajo Share)",IF(AV2768=2,"2 - Foco Defensa (Alto Pot / Alto Share)",IF(AV2768=3,"3 - Monitoreo (Bajo Pot / Alto Share)","4 - Baja Prioridad (Bajo Pot / Bajo Share)"))))</f>
        <v>4 - Baja Prioridad (Bajo Pot / Bajo Share)</v>
      </c>
      <c r="AX2768" s="12" t="n">
        <f aca="false">IF(OR(IFERROR(AND(W2768&lt;&gt;"",Y2768&lt;&gt;"",Y2768-W2768&gt;Resumen!$B$8),FALSE()),IFERROR(AND(X2768&lt;&gt;"",Y2768&lt;&gt;"",Y2768-X2768&gt;Resumen!$B$8),FALSE())),MAX(IF(IFERROR(AND(W2768&lt;&gt;"",Y2768&lt;&gt;"",Y2768-W2768&gt;Resumen!$B$8),FALSE()),Y2768-W2768,0),IF(IFERROR(AND(X2768&lt;&gt;"",Y2768&lt;&gt;"",Y2768-X2768&gt;Resumen!$B$8),FALSE()),Y2768-X2768,0)),"")</f>
        <v>0.131428571428572</v>
      </c>
      <c r="AY2768" s="22" t="str">
        <f aca="false">IF(OR(IFERROR(AND(W2768&lt;&gt;"",Y2768&lt;&gt;"",Y2768-W2768&gt;Resumen!$B$8),FALSE()),IFERROR(AND(X2768&lt;&gt;"",Y2768&lt;&gt;"",Y2768-X2768&gt;Resumen!$B$8),FALSE())),TRIM("Lays tiene mayor markup que "&amp;IF(IFERROR(AND(W2768&lt;&gt;"",Y2768&lt;&gt;"",Y2768-W2768&gt;Resumen!$B$8),FALSE()),"Quento ","")&amp;IF(IFERROR(AND(X2768&lt;&gt;"",Y2768&lt;&gt;"",Y2768-X2768&gt;Resumen!$B$8),FALSE()),"Julicroc ","")&amp;"en este PDV"),"")</f>
        <v>Lays tiene mayor markup que Quento en este PDV</v>
      </c>
      <c r="AZ2768" s="22" t="str">
        <f aca="false">IF(COUNTIF('Plan Pehuamar - Lista'!$A$2:$A$167,A2768)&gt;0,"Sí","No")</f>
        <v>No</v>
      </c>
      <c r="BA2768" s="22" t="str">
        <f aca="false">IF(COUNTIF('Plan Combo 9+1'!$A$2:$A$226,A2768)&gt;0,"Sí","No")</f>
        <v>No</v>
      </c>
      <c r="BB2768" s="22" t="str">
        <f aca="false">IF(AH2768="","No",IF(BA2768="Sí",IF((AO2768-AH2768)&gt;Resumen!$B$6,"Sí","No"),IF((AO2768-AH2768)&gt;=Resumen!$B$132,"Sí","No")))</f>
        <v>No</v>
      </c>
      <c r="BC2768" s="22" t="str">
        <f aca="false">IF(AND(N2768="Sí",AL2768="Sí",AI2768=0),"Sí","No")</f>
        <v>No</v>
      </c>
      <c r="BD2768" s="22" t="str">
        <f aca="false">IF(COUNTIF('Plan 9+1 (con Pehuamar)'!$A$2:$A$227,A2768)&gt;0,"Sí","No")</f>
        <v>No</v>
      </c>
    </row>
    <row r="2769" customFormat="false" ht="15" hidden="false" customHeight="true" outlineLevel="0" collapsed="false">
      <c r="A2769" s="6" t="n">
        <v>206287</v>
      </c>
      <c r="B2769" s="6" t="n">
        <v>17</v>
      </c>
      <c r="C2769" s="6" t="n">
        <v>1703</v>
      </c>
      <c r="D2769" s="6" t="s">
        <v>315</v>
      </c>
      <c r="E2769" s="6" t="s">
        <v>2915</v>
      </c>
      <c r="F2769" s="6" t="s">
        <v>201</v>
      </c>
      <c r="G2769" s="6" t="s">
        <v>130</v>
      </c>
      <c r="H2769" s="6" t="s">
        <v>1715</v>
      </c>
      <c r="I2769" s="27" t="n">
        <v>0</v>
      </c>
      <c r="J2769" s="27" t="n">
        <v>0</v>
      </c>
      <c r="K2769" s="27" t="n">
        <v>0.5</v>
      </c>
      <c r="L2769" s="28" t="n">
        <f aca="false">I2769+J2769</f>
        <v>0</v>
      </c>
      <c r="M2769" s="28" t="n">
        <f aca="false">L2769+K2769</f>
        <v>0.5</v>
      </c>
      <c r="N2769" s="22" t="str">
        <f aca="false">IF(I2769&gt;0,"Sí","No")</f>
        <v>No</v>
      </c>
      <c r="O2769" s="22" t="str">
        <f aca="false">IF(J2769&gt;0,"Sí","No")</f>
        <v>No</v>
      </c>
      <c r="P2769" s="22" t="str">
        <f aca="false">IF(K2769&gt;0,"Sí","No")</f>
        <v>Sí</v>
      </c>
      <c r="Q2769" s="22" t="str">
        <f aca="false">IF(OR(I2769&gt;0,J2769&gt;0),"Sí","No")</f>
        <v>No</v>
      </c>
      <c r="R2769" s="27"/>
      <c r="S2769" s="27"/>
      <c r="T2769" s="27"/>
      <c r="U2769" s="27"/>
      <c r="V2769" s="27"/>
      <c r="W2769" s="12" t="str">
        <f aca="false">IF(AND(I2769&gt;0,R2769&gt;0),(S2769-R2769)/R2769,"")</f>
        <v/>
      </c>
      <c r="X2769" s="12" t="str">
        <f aca="false">IF(AND(J2769&gt;0,T2769&gt;0),(U2769-T2769)/T2769,"")</f>
        <v/>
      </c>
      <c r="Y2769" s="12" t="str">
        <f aca="false">IF(AND(K2769&gt;0,V2769&gt;0),(V2769-Resumen!$B$7)/Resumen!$B$7,"")</f>
        <v/>
      </c>
      <c r="Z2769" s="28" t="str">
        <f aca="false">IF(AND(K2769&gt;0,I2769&gt;0,V2769&gt;0,S2769&gt;0),V2769-S2769,"")</f>
        <v/>
      </c>
      <c r="AA2769" s="12" t="str">
        <f aca="false">IF(Z2769&lt;&gt;"",Z2769/S2769,"")</f>
        <v/>
      </c>
      <c r="AB2769" s="28" t="str">
        <f aca="false">IF(AND(K2769&gt;0,J2769&gt;0,V2769&gt;0,U2769&gt;0),V2769-U2769,"")</f>
        <v/>
      </c>
      <c r="AC2769" s="12" t="str">
        <f aca="false">IF(AB2769&lt;&gt;"",AB2769/U2769,"")</f>
        <v/>
      </c>
      <c r="AD2769" s="27" t="n">
        <v>0</v>
      </c>
      <c r="AE2769" s="27" t="n">
        <v>0</v>
      </c>
      <c r="AF2769" s="27" t="n">
        <v>0</v>
      </c>
      <c r="AG2769" s="28" t="n">
        <f aca="false">AD2769+AE2769+AF2769</f>
        <v>0</v>
      </c>
      <c r="AH2769" s="12" t="str">
        <f aca="false">IF(AG2769&gt;0,AD2769/AG2769,"")</f>
        <v/>
      </c>
      <c r="AI2769" s="27" t="n">
        <v>0</v>
      </c>
      <c r="AJ2769" s="27" t="n">
        <v>0</v>
      </c>
      <c r="AK2769" s="27" t="n">
        <v>0</v>
      </c>
      <c r="AL2769" s="22" t="str">
        <f aca="false">IF(OR(AJ2769&gt;0,AK2769&gt;0),"Sí","No")</f>
        <v>No</v>
      </c>
      <c r="AM2769" s="6"/>
      <c r="AN2769" s="6"/>
      <c r="AO2769" s="12" t="n">
        <f aca="false">IF(M2769&gt;0,K2769/M2769,"")</f>
        <v>1</v>
      </c>
      <c r="AP2769" s="22" t="str">
        <f aca="false">IF(M2769&gt;=Resumen!$B$5,"Alto","Bajo")</f>
        <v>Bajo</v>
      </c>
      <c r="AQ2769" s="22" t="str">
        <f aca="false">IF(AO2769&gt;=Resumen!$B$28,"Alto","Bajo")</f>
        <v>Alto</v>
      </c>
      <c r="AR2769" s="22" t="str">
        <f aca="false">AP2769&amp;" Potencial / "&amp;AQ2769&amp;" Share"</f>
        <v>Bajo Potencial / Alto Share</v>
      </c>
      <c r="AS2769" s="22" t="str">
        <f aca="false">IF(Q2769="Sí",IF(AO2769&gt;=Resumen!$B$29,"Alto","Bajo"),"")</f>
        <v/>
      </c>
      <c r="AT2769" s="22" t="str">
        <f aca="false">IF(AS2769&lt;&gt;"",AP2769&amp;" Potencial / "&amp;AS2769&amp;" Share","")</f>
        <v/>
      </c>
      <c r="AU2769" s="22" t="str">
        <f aca="false">IF(AH2769="","Sin dato",IF(AH2769-AO2769&gt;Resumen!$B$6,"Sobre-exhibido",IF(AO2769-AH2769&gt;Resumen!$B$6,"Sub-exhibido","En línea")))</f>
        <v>Sin dato</v>
      </c>
      <c r="AV2769" s="22" t="str">
        <f aca="false">IF(AT2769="","",IF(AT2769="Alto Potencial / Bajo Share",1,IF(AT2769="Alto Potencial / Alto Share",2,IF(AT2769="Bajo Potencial / Alto Share",3,4))))</f>
        <v/>
      </c>
      <c r="AW2769" s="22" t="str">
        <f aca="false">IF(Q2769="No","Sin competencia directa",IF(AV2769=1,"1 - Foco Conquista (Alto Pot / Bajo Share)",IF(AV2769=2,"2 - Foco Defensa (Alto Pot / Alto Share)",IF(AV2769=3,"3 - Monitoreo (Bajo Pot / Alto Share)","4 - Baja Prioridad (Bajo Pot / Bajo Share)"))))</f>
        <v>Sin competencia directa</v>
      </c>
      <c r="AX2769" s="12" t="str">
        <f aca="false">IF(OR(IFERROR(AND(W2769&lt;&gt;"",Y2769&lt;&gt;"",Y2769-W2769&gt;Resumen!$B$8),FALSE()),IFERROR(AND(X2769&lt;&gt;"",Y2769&lt;&gt;"",Y2769-X2769&gt;Resumen!$B$8),FALSE())),MAX(IF(IFERROR(AND(W2769&lt;&gt;"",Y2769&lt;&gt;"",Y2769-W2769&gt;Resumen!$B$8),FALSE()),Y2769-W2769,0),IF(IFERROR(AND(X2769&lt;&gt;"",Y2769&lt;&gt;"",Y2769-X2769&gt;Resumen!$B$8),FALSE()),Y2769-X2769,0)),"")</f>
        <v/>
      </c>
      <c r="AY2769" s="22" t="str">
        <f aca="false">IF(OR(IFERROR(AND(W2769&lt;&gt;"",Y2769&lt;&gt;"",Y2769-W2769&gt;Resumen!$B$8),FALSE()),IFERROR(AND(X2769&lt;&gt;"",Y2769&lt;&gt;"",Y2769-X2769&gt;Resumen!$B$8),FALSE())),TRIM("Lays tiene mayor markup que "&amp;IF(IFERROR(AND(W2769&lt;&gt;"",Y2769&lt;&gt;"",Y2769-W2769&gt;Resumen!$B$8),FALSE()),"Quento ","")&amp;IF(IFERROR(AND(X2769&lt;&gt;"",Y2769&lt;&gt;"",Y2769-X2769&gt;Resumen!$B$8),FALSE()),"Julicroc ","")&amp;"en este PDV"),"")</f>
        <v/>
      </c>
      <c r="AZ2769" s="22" t="str">
        <f aca="false">IF(COUNTIF('Plan Pehuamar - Lista'!$A$2:$A$167,A2769)&gt;0,"Sí","No")</f>
        <v>No</v>
      </c>
      <c r="BA2769" s="22" t="str">
        <f aca="false">IF(COUNTIF('Plan Combo 9+1'!$A$2:$A$226,A2769)&gt;0,"Sí","No")</f>
        <v>No</v>
      </c>
      <c r="BB2769" s="22" t="str">
        <f aca="false">IF(AH2769="","No",IF(BA2769="Sí",IF((AO2769-AH2769)&gt;Resumen!$B$6,"Sí","No"),IF((AO2769-AH2769)&gt;=Resumen!$B$132,"Sí","No")))</f>
        <v>No</v>
      </c>
      <c r="BC2769" s="22" t="str">
        <f aca="false">IF(AND(N2769="Sí",AL2769="Sí",AI2769=0),"Sí","No")</f>
        <v>No</v>
      </c>
      <c r="BD2769" s="22" t="str">
        <f aca="false">IF(COUNTIF('Plan 9+1 (con Pehuamar)'!$A$2:$A$227,A2769)&gt;0,"Sí","No")</f>
        <v>No</v>
      </c>
    </row>
    <row r="2770" customFormat="false" ht="15" hidden="false" customHeight="true" outlineLevel="0" collapsed="false">
      <c r="A2770" s="6" t="n">
        <v>206296</v>
      </c>
      <c r="B2770" s="6" t="n">
        <v>17</v>
      </c>
      <c r="C2770" s="6" t="n">
        <v>1703</v>
      </c>
      <c r="D2770" s="6" t="s">
        <v>315</v>
      </c>
      <c r="E2770" s="6" t="s">
        <v>2916</v>
      </c>
      <c r="F2770" s="6" t="s">
        <v>196</v>
      </c>
      <c r="G2770" s="6" t="s">
        <v>130</v>
      </c>
      <c r="H2770" s="6" t="s">
        <v>1715</v>
      </c>
      <c r="I2770" s="27" t="n">
        <v>0</v>
      </c>
      <c r="J2770" s="27" t="n">
        <v>0</v>
      </c>
      <c r="K2770" s="27" t="n">
        <v>0.6</v>
      </c>
      <c r="L2770" s="28" t="n">
        <f aca="false">I2770+J2770</f>
        <v>0</v>
      </c>
      <c r="M2770" s="28" t="n">
        <f aca="false">L2770+K2770</f>
        <v>0.6</v>
      </c>
      <c r="N2770" s="22" t="str">
        <f aca="false">IF(I2770&gt;0,"Sí","No")</f>
        <v>No</v>
      </c>
      <c r="O2770" s="22" t="str">
        <f aca="false">IF(J2770&gt;0,"Sí","No")</f>
        <v>No</v>
      </c>
      <c r="P2770" s="22" t="str">
        <f aca="false">IF(K2770&gt;0,"Sí","No")</f>
        <v>Sí</v>
      </c>
      <c r="Q2770" s="22" t="str">
        <f aca="false">IF(OR(I2770&gt;0,J2770&gt;0),"Sí","No")</f>
        <v>No</v>
      </c>
      <c r="R2770" s="27"/>
      <c r="S2770" s="27"/>
      <c r="T2770" s="27"/>
      <c r="U2770" s="27"/>
      <c r="V2770" s="27"/>
      <c r="W2770" s="12" t="str">
        <f aca="false">IF(AND(I2770&gt;0,R2770&gt;0),(S2770-R2770)/R2770,"")</f>
        <v/>
      </c>
      <c r="X2770" s="12" t="str">
        <f aca="false">IF(AND(J2770&gt;0,T2770&gt;0),(U2770-T2770)/T2770,"")</f>
        <v/>
      </c>
      <c r="Y2770" s="12" t="str">
        <f aca="false">IF(AND(K2770&gt;0,V2770&gt;0),(V2770-Resumen!$B$7)/Resumen!$B$7,"")</f>
        <v/>
      </c>
      <c r="Z2770" s="28" t="str">
        <f aca="false">IF(AND(K2770&gt;0,I2770&gt;0,V2770&gt;0,S2770&gt;0),V2770-S2770,"")</f>
        <v/>
      </c>
      <c r="AA2770" s="12" t="str">
        <f aca="false">IF(Z2770&lt;&gt;"",Z2770/S2770,"")</f>
        <v/>
      </c>
      <c r="AB2770" s="28" t="str">
        <f aca="false">IF(AND(K2770&gt;0,J2770&gt;0,V2770&gt;0,U2770&gt;0),V2770-U2770,"")</f>
        <v/>
      </c>
      <c r="AC2770" s="12" t="str">
        <f aca="false">IF(AB2770&lt;&gt;"",AB2770/U2770,"")</f>
        <v/>
      </c>
      <c r="AD2770" s="27" t="n">
        <v>0</v>
      </c>
      <c r="AE2770" s="27" t="n">
        <v>0</v>
      </c>
      <c r="AF2770" s="27" t="n">
        <v>0</v>
      </c>
      <c r="AG2770" s="28" t="n">
        <f aca="false">AD2770+AE2770+AF2770</f>
        <v>0</v>
      </c>
      <c r="AH2770" s="12" t="str">
        <f aca="false">IF(AG2770&gt;0,AD2770/AG2770,"")</f>
        <v/>
      </c>
      <c r="AI2770" s="27" t="n">
        <v>0</v>
      </c>
      <c r="AJ2770" s="27" t="n">
        <v>0</v>
      </c>
      <c r="AK2770" s="27" t="n">
        <v>0</v>
      </c>
      <c r="AL2770" s="22" t="str">
        <f aca="false">IF(OR(AJ2770&gt;0,AK2770&gt;0),"Sí","No")</f>
        <v>No</v>
      </c>
      <c r="AM2770" s="6"/>
      <c r="AN2770" s="6"/>
      <c r="AO2770" s="12" t="n">
        <f aca="false">IF(M2770&gt;0,K2770/M2770,"")</f>
        <v>1</v>
      </c>
      <c r="AP2770" s="22" t="str">
        <f aca="false">IF(M2770&gt;=Resumen!$B$5,"Alto","Bajo")</f>
        <v>Bajo</v>
      </c>
      <c r="AQ2770" s="22" t="str">
        <f aca="false">IF(AO2770&gt;=Resumen!$B$28,"Alto","Bajo")</f>
        <v>Alto</v>
      </c>
      <c r="AR2770" s="22" t="str">
        <f aca="false">AP2770&amp;" Potencial / "&amp;AQ2770&amp;" Share"</f>
        <v>Bajo Potencial / Alto Share</v>
      </c>
      <c r="AS2770" s="22" t="str">
        <f aca="false">IF(Q2770="Sí",IF(AO2770&gt;=Resumen!$B$29,"Alto","Bajo"),"")</f>
        <v/>
      </c>
      <c r="AT2770" s="22" t="str">
        <f aca="false">IF(AS2770&lt;&gt;"",AP2770&amp;" Potencial / "&amp;AS2770&amp;" Share","")</f>
        <v/>
      </c>
      <c r="AU2770" s="22" t="str">
        <f aca="false">IF(AH2770="","Sin dato",IF(AH2770-AO2770&gt;Resumen!$B$6,"Sobre-exhibido",IF(AO2770-AH2770&gt;Resumen!$B$6,"Sub-exhibido","En línea")))</f>
        <v>Sin dato</v>
      </c>
      <c r="AV2770" s="22" t="str">
        <f aca="false">IF(AT2770="","",IF(AT2770="Alto Potencial / Bajo Share",1,IF(AT2770="Alto Potencial / Alto Share",2,IF(AT2770="Bajo Potencial / Alto Share",3,4))))</f>
        <v/>
      </c>
      <c r="AW2770" s="22" t="str">
        <f aca="false">IF(Q2770="No","Sin competencia directa",IF(AV2770=1,"1 - Foco Conquista (Alto Pot / Bajo Share)",IF(AV2770=2,"2 - Foco Defensa (Alto Pot / Alto Share)",IF(AV2770=3,"3 - Monitoreo (Bajo Pot / Alto Share)","4 - Baja Prioridad (Bajo Pot / Bajo Share)"))))</f>
        <v>Sin competencia directa</v>
      </c>
      <c r="AX2770" s="12" t="str">
        <f aca="false">IF(OR(IFERROR(AND(W2770&lt;&gt;"",Y2770&lt;&gt;"",Y2770-W2770&gt;Resumen!$B$8),FALSE()),IFERROR(AND(X2770&lt;&gt;"",Y2770&lt;&gt;"",Y2770-X2770&gt;Resumen!$B$8),FALSE())),MAX(IF(IFERROR(AND(W2770&lt;&gt;"",Y2770&lt;&gt;"",Y2770-W2770&gt;Resumen!$B$8),FALSE()),Y2770-W2770,0),IF(IFERROR(AND(X2770&lt;&gt;"",Y2770&lt;&gt;"",Y2770-X2770&gt;Resumen!$B$8),FALSE()),Y2770-X2770,0)),"")</f>
        <v/>
      </c>
      <c r="AY2770" s="22" t="str">
        <f aca="false">IF(OR(IFERROR(AND(W2770&lt;&gt;"",Y2770&lt;&gt;"",Y2770-W2770&gt;Resumen!$B$8),FALSE()),IFERROR(AND(X2770&lt;&gt;"",Y2770&lt;&gt;"",Y2770-X2770&gt;Resumen!$B$8),FALSE())),TRIM("Lays tiene mayor markup que "&amp;IF(IFERROR(AND(W2770&lt;&gt;"",Y2770&lt;&gt;"",Y2770-W2770&gt;Resumen!$B$8),FALSE()),"Quento ","")&amp;IF(IFERROR(AND(X2770&lt;&gt;"",Y2770&lt;&gt;"",Y2770-X2770&gt;Resumen!$B$8),FALSE()),"Julicroc ","")&amp;"en este PDV"),"")</f>
        <v/>
      </c>
      <c r="AZ2770" s="22" t="str">
        <f aca="false">IF(COUNTIF('Plan Pehuamar - Lista'!$A$2:$A$167,A2770)&gt;0,"Sí","No")</f>
        <v>No</v>
      </c>
      <c r="BA2770" s="22" t="str">
        <f aca="false">IF(COUNTIF('Plan Combo 9+1'!$A$2:$A$226,A2770)&gt;0,"Sí","No")</f>
        <v>No</v>
      </c>
      <c r="BB2770" s="22" t="str">
        <f aca="false">IF(AH2770="","No",IF(BA2770="Sí",IF((AO2770-AH2770)&gt;Resumen!$B$6,"Sí","No"),IF((AO2770-AH2770)&gt;=Resumen!$B$132,"Sí","No")))</f>
        <v>No</v>
      </c>
      <c r="BC2770" s="22" t="str">
        <f aca="false">IF(AND(N2770="Sí",AL2770="Sí",AI2770=0),"Sí","No")</f>
        <v>No</v>
      </c>
      <c r="BD2770" s="22" t="str">
        <f aca="false">IF(COUNTIF('Plan 9+1 (con Pehuamar)'!$A$2:$A$227,A2770)&gt;0,"Sí","No")</f>
        <v>No</v>
      </c>
    </row>
    <row r="2771" customFormat="false" ht="15" hidden="false" customHeight="true" outlineLevel="0" collapsed="false">
      <c r="A2771" s="6" t="n">
        <v>206300</v>
      </c>
      <c r="B2771" s="6" t="n">
        <v>17</v>
      </c>
      <c r="C2771" s="6" t="n">
        <v>1703</v>
      </c>
      <c r="D2771" s="6" t="s">
        <v>315</v>
      </c>
      <c r="E2771" s="6" t="s">
        <v>2917</v>
      </c>
      <c r="F2771" s="6" t="s">
        <v>273</v>
      </c>
      <c r="G2771" s="6" t="s">
        <v>130</v>
      </c>
      <c r="H2771" s="6" t="s">
        <v>1715</v>
      </c>
      <c r="I2771" s="27" t="n">
        <v>0</v>
      </c>
      <c r="J2771" s="27" t="n">
        <v>0</v>
      </c>
      <c r="K2771" s="27" t="n">
        <v>0.8</v>
      </c>
      <c r="L2771" s="28" t="n">
        <f aca="false">I2771+J2771</f>
        <v>0</v>
      </c>
      <c r="M2771" s="28" t="n">
        <f aca="false">L2771+K2771</f>
        <v>0.8</v>
      </c>
      <c r="N2771" s="22" t="str">
        <f aca="false">IF(I2771&gt;0,"Sí","No")</f>
        <v>No</v>
      </c>
      <c r="O2771" s="22" t="str">
        <f aca="false">IF(J2771&gt;0,"Sí","No")</f>
        <v>No</v>
      </c>
      <c r="P2771" s="22" t="str">
        <f aca="false">IF(K2771&gt;0,"Sí","No")</f>
        <v>Sí</v>
      </c>
      <c r="Q2771" s="22" t="str">
        <f aca="false">IF(OR(I2771&gt;0,J2771&gt;0),"Sí","No")</f>
        <v>No</v>
      </c>
      <c r="R2771" s="27"/>
      <c r="S2771" s="27"/>
      <c r="T2771" s="27"/>
      <c r="U2771" s="27"/>
      <c r="V2771" s="27"/>
      <c r="W2771" s="12" t="str">
        <f aca="false">IF(AND(I2771&gt;0,R2771&gt;0),(S2771-R2771)/R2771,"")</f>
        <v/>
      </c>
      <c r="X2771" s="12" t="str">
        <f aca="false">IF(AND(J2771&gt;0,T2771&gt;0),(U2771-T2771)/T2771,"")</f>
        <v/>
      </c>
      <c r="Y2771" s="12" t="str">
        <f aca="false">IF(AND(K2771&gt;0,V2771&gt;0),(V2771-Resumen!$B$7)/Resumen!$B$7,"")</f>
        <v/>
      </c>
      <c r="Z2771" s="28" t="str">
        <f aca="false">IF(AND(K2771&gt;0,I2771&gt;0,V2771&gt;0,S2771&gt;0),V2771-S2771,"")</f>
        <v/>
      </c>
      <c r="AA2771" s="12" t="str">
        <f aca="false">IF(Z2771&lt;&gt;"",Z2771/S2771,"")</f>
        <v/>
      </c>
      <c r="AB2771" s="28" t="str">
        <f aca="false">IF(AND(K2771&gt;0,J2771&gt;0,V2771&gt;0,U2771&gt;0),V2771-U2771,"")</f>
        <v/>
      </c>
      <c r="AC2771" s="12" t="str">
        <f aca="false">IF(AB2771&lt;&gt;"",AB2771/U2771,"")</f>
        <v/>
      </c>
      <c r="AD2771" s="27" t="n">
        <v>0</v>
      </c>
      <c r="AE2771" s="27" t="n">
        <v>0</v>
      </c>
      <c r="AF2771" s="27" t="n">
        <v>0</v>
      </c>
      <c r="AG2771" s="28" t="n">
        <f aca="false">AD2771+AE2771+AF2771</f>
        <v>0</v>
      </c>
      <c r="AH2771" s="12" t="str">
        <f aca="false">IF(AG2771&gt;0,AD2771/AG2771,"")</f>
        <v/>
      </c>
      <c r="AI2771" s="27" t="n">
        <v>0</v>
      </c>
      <c r="AJ2771" s="27" t="n">
        <v>0</v>
      </c>
      <c r="AK2771" s="27" t="n">
        <v>0</v>
      </c>
      <c r="AL2771" s="22" t="str">
        <f aca="false">IF(OR(AJ2771&gt;0,AK2771&gt;0),"Sí","No")</f>
        <v>No</v>
      </c>
      <c r="AM2771" s="6"/>
      <c r="AN2771" s="6"/>
      <c r="AO2771" s="12" t="n">
        <f aca="false">IF(M2771&gt;0,K2771/M2771,"")</f>
        <v>1</v>
      </c>
      <c r="AP2771" s="22" t="str">
        <f aca="false">IF(M2771&gt;=Resumen!$B$5,"Alto","Bajo")</f>
        <v>Bajo</v>
      </c>
      <c r="AQ2771" s="22" t="str">
        <f aca="false">IF(AO2771&gt;=Resumen!$B$28,"Alto","Bajo")</f>
        <v>Alto</v>
      </c>
      <c r="AR2771" s="22" t="str">
        <f aca="false">AP2771&amp;" Potencial / "&amp;AQ2771&amp;" Share"</f>
        <v>Bajo Potencial / Alto Share</v>
      </c>
      <c r="AS2771" s="22" t="str">
        <f aca="false">IF(Q2771="Sí",IF(AO2771&gt;=Resumen!$B$29,"Alto","Bajo"),"")</f>
        <v/>
      </c>
      <c r="AT2771" s="22" t="str">
        <f aca="false">IF(AS2771&lt;&gt;"",AP2771&amp;" Potencial / "&amp;AS2771&amp;" Share","")</f>
        <v/>
      </c>
      <c r="AU2771" s="22" t="str">
        <f aca="false">IF(AH2771="","Sin dato",IF(AH2771-AO2771&gt;Resumen!$B$6,"Sobre-exhibido",IF(AO2771-AH2771&gt;Resumen!$B$6,"Sub-exhibido","En línea")))</f>
        <v>Sin dato</v>
      </c>
      <c r="AV2771" s="22" t="str">
        <f aca="false">IF(AT2771="","",IF(AT2771="Alto Potencial / Bajo Share",1,IF(AT2771="Alto Potencial / Alto Share",2,IF(AT2771="Bajo Potencial / Alto Share",3,4))))</f>
        <v/>
      </c>
      <c r="AW2771" s="22" t="str">
        <f aca="false">IF(Q2771="No","Sin competencia directa",IF(AV2771=1,"1 - Foco Conquista (Alto Pot / Bajo Share)",IF(AV2771=2,"2 - Foco Defensa (Alto Pot / Alto Share)",IF(AV2771=3,"3 - Monitoreo (Bajo Pot / Alto Share)","4 - Baja Prioridad (Bajo Pot / Bajo Share)"))))</f>
        <v>Sin competencia directa</v>
      </c>
      <c r="AX2771" s="12" t="str">
        <f aca="false">IF(OR(IFERROR(AND(W2771&lt;&gt;"",Y2771&lt;&gt;"",Y2771-W2771&gt;Resumen!$B$8),FALSE()),IFERROR(AND(X2771&lt;&gt;"",Y2771&lt;&gt;"",Y2771-X2771&gt;Resumen!$B$8),FALSE())),MAX(IF(IFERROR(AND(W2771&lt;&gt;"",Y2771&lt;&gt;"",Y2771-W2771&gt;Resumen!$B$8),FALSE()),Y2771-W2771,0),IF(IFERROR(AND(X2771&lt;&gt;"",Y2771&lt;&gt;"",Y2771-X2771&gt;Resumen!$B$8),FALSE()),Y2771-X2771,0)),"")</f>
        <v/>
      </c>
      <c r="AY2771" s="22" t="str">
        <f aca="false">IF(OR(IFERROR(AND(W2771&lt;&gt;"",Y2771&lt;&gt;"",Y2771-W2771&gt;Resumen!$B$8),FALSE()),IFERROR(AND(X2771&lt;&gt;"",Y2771&lt;&gt;"",Y2771-X2771&gt;Resumen!$B$8),FALSE())),TRIM("Lays tiene mayor markup que "&amp;IF(IFERROR(AND(W2771&lt;&gt;"",Y2771&lt;&gt;"",Y2771-W2771&gt;Resumen!$B$8),FALSE()),"Quento ","")&amp;IF(IFERROR(AND(X2771&lt;&gt;"",Y2771&lt;&gt;"",Y2771-X2771&gt;Resumen!$B$8),FALSE()),"Julicroc ","")&amp;"en este PDV"),"")</f>
        <v/>
      </c>
      <c r="AZ2771" s="22" t="str">
        <f aca="false">IF(COUNTIF('Plan Pehuamar - Lista'!$A$2:$A$167,A2771)&gt;0,"Sí","No")</f>
        <v>No</v>
      </c>
      <c r="BA2771" s="22" t="str">
        <f aca="false">IF(COUNTIF('Plan Combo 9+1'!$A$2:$A$226,A2771)&gt;0,"Sí","No")</f>
        <v>No</v>
      </c>
      <c r="BB2771" s="22" t="str">
        <f aca="false">IF(AH2771="","No",IF(BA2771="Sí",IF((AO2771-AH2771)&gt;Resumen!$B$6,"Sí","No"),IF((AO2771-AH2771)&gt;=Resumen!$B$132,"Sí","No")))</f>
        <v>No</v>
      </c>
      <c r="BC2771" s="22" t="str">
        <f aca="false">IF(AND(N2771="Sí",AL2771="Sí",AI2771=0),"Sí","No")</f>
        <v>No</v>
      </c>
      <c r="BD2771" s="22" t="str">
        <f aca="false">IF(COUNTIF('Plan 9+1 (con Pehuamar)'!$A$2:$A$227,A2771)&gt;0,"Sí","No")</f>
        <v>No</v>
      </c>
    </row>
    <row r="2772" customFormat="false" ht="15" hidden="false" customHeight="true" outlineLevel="0" collapsed="false">
      <c r="A2772" s="6" t="n">
        <v>206317</v>
      </c>
      <c r="B2772" s="6" t="n">
        <v>17</v>
      </c>
      <c r="C2772" s="6" t="n">
        <v>1703</v>
      </c>
      <c r="D2772" s="6" t="s">
        <v>315</v>
      </c>
      <c r="E2772" s="6" t="s">
        <v>2918</v>
      </c>
      <c r="F2772" s="6" t="s">
        <v>196</v>
      </c>
      <c r="G2772" s="6" t="s">
        <v>130</v>
      </c>
      <c r="H2772" s="6" t="s">
        <v>1715</v>
      </c>
      <c r="I2772" s="27" t="n">
        <v>10</v>
      </c>
      <c r="J2772" s="27" t="n">
        <v>6</v>
      </c>
      <c r="K2772" s="27" t="n">
        <v>4</v>
      </c>
      <c r="L2772" s="28" t="n">
        <f aca="false">I2772+J2772</f>
        <v>16</v>
      </c>
      <c r="M2772" s="28" t="n">
        <f aca="false">L2772+K2772</f>
        <v>20</v>
      </c>
      <c r="N2772" s="22" t="str">
        <f aca="false">IF(I2772&gt;0,"Sí","No")</f>
        <v>Sí</v>
      </c>
      <c r="O2772" s="22" t="str">
        <f aca="false">IF(J2772&gt;0,"Sí","No")</f>
        <v>Sí</v>
      </c>
      <c r="P2772" s="22" t="str">
        <f aca="false">IF(K2772&gt;0,"Sí","No")</f>
        <v>Sí</v>
      </c>
      <c r="Q2772" s="22" t="str">
        <f aca="false">IF(OR(I2772&gt;0,J2772&gt;0),"Sí","No")</f>
        <v>Sí</v>
      </c>
      <c r="R2772" s="27" t="n">
        <v>1750</v>
      </c>
      <c r="S2772" s="27" t="n">
        <v>2500</v>
      </c>
      <c r="T2772" s="27" t="n">
        <v>1200</v>
      </c>
      <c r="U2772" s="27" t="n">
        <v>2000</v>
      </c>
      <c r="V2772" s="27" t="n">
        <v>3800</v>
      </c>
      <c r="W2772" s="12" t="n">
        <f aca="false">IF(AND(I2772&gt;0,R2772&gt;0),(S2772-R2772)/R2772,"")</f>
        <v>0.428571428571429</v>
      </c>
      <c r="X2772" s="12" t="n">
        <f aca="false">IF(AND(J2772&gt;0,T2772&gt;0),(U2772-T2772)/T2772,"")</f>
        <v>0.666666666666667</v>
      </c>
      <c r="Y2772" s="12" t="n">
        <f aca="false">IF(AND(K2772&gt;0,V2772&gt;0),(V2772-Resumen!$B$7)/Resumen!$B$7,"")</f>
        <v>0.52</v>
      </c>
      <c r="Z2772" s="28" t="n">
        <f aca="false">IF(AND(K2772&gt;0,I2772&gt;0,V2772&gt;0,S2772&gt;0),V2772-S2772,"")</f>
        <v>1300</v>
      </c>
      <c r="AA2772" s="12" t="n">
        <f aca="false">IF(Z2772&lt;&gt;"",Z2772/S2772,"")</f>
        <v>0.52</v>
      </c>
      <c r="AB2772" s="28" t="n">
        <f aca="false">IF(AND(K2772&gt;0,J2772&gt;0,V2772&gt;0,U2772&gt;0),V2772-U2772,"")</f>
        <v>1800</v>
      </c>
      <c r="AC2772" s="12" t="n">
        <f aca="false">IF(AB2772&lt;&gt;"",AB2772/U2772,"")</f>
        <v>0.9</v>
      </c>
      <c r="AD2772" s="27" t="n">
        <v>1</v>
      </c>
      <c r="AE2772" s="27" t="n">
        <v>2</v>
      </c>
      <c r="AF2772" s="27" t="n">
        <v>2</v>
      </c>
      <c r="AG2772" s="28" t="n">
        <f aca="false">AD2772+AE2772+AF2772</f>
        <v>5</v>
      </c>
      <c r="AH2772" s="12" t="n">
        <f aca="false">IF(AG2772&gt;0,AD2772/AG2772,"")</f>
        <v>0.2</v>
      </c>
      <c r="AI2772" s="27" t="n">
        <v>0</v>
      </c>
      <c r="AJ2772" s="27" t="n">
        <v>0</v>
      </c>
      <c r="AK2772" s="27" t="n">
        <v>0</v>
      </c>
      <c r="AL2772" s="22" t="str">
        <f aca="false">IF(OR(AJ2772&gt;0,AK2772&gt;0),"Sí","No")</f>
        <v>No</v>
      </c>
      <c r="AM2772" s="6" t="s">
        <v>198</v>
      </c>
      <c r="AN2772" s="6" t="s">
        <v>198</v>
      </c>
      <c r="AO2772" s="12" t="n">
        <f aca="false">IF(M2772&gt;0,K2772/M2772,"")</f>
        <v>0.2</v>
      </c>
      <c r="AP2772" s="22" t="str">
        <f aca="false">IF(M2772&gt;=Resumen!$B$5,"Alto","Bajo")</f>
        <v>Bajo</v>
      </c>
      <c r="AQ2772" s="22" t="str">
        <f aca="false">IF(AO2772&gt;=Resumen!$B$28,"Alto","Bajo")</f>
        <v>Bajo</v>
      </c>
      <c r="AR2772" s="22" t="str">
        <f aca="false">AP2772&amp;" Potencial / "&amp;AQ2772&amp;" Share"</f>
        <v>Bajo Potencial / Bajo Share</v>
      </c>
      <c r="AS2772" s="22" t="str">
        <f aca="false">IF(Q2772="Sí",IF(AO2772&gt;=Resumen!$B$29,"Alto","Bajo"),"")</f>
        <v>Bajo</v>
      </c>
      <c r="AT2772" s="22" t="str">
        <f aca="false">IF(AS2772&lt;&gt;"",AP2772&amp;" Potencial / "&amp;AS2772&amp;" Share","")</f>
        <v>Bajo Potencial / Bajo Share</v>
      </c>
      <c r="AU2772" s="22" t="str">
        <f aca="false">IF(AH2772="","Sin dato",IF(AH2772-AO2772&gt;Resumen!$B$6,"Sobre-exhibido",IF(AO2772-AH2772&gt;Resumen!$B$6,"Sub-exhibido","En línea")))</f>
        <v>En línea</v>
      </c>
      <c r="AV2772" s="22" t="n">
        <f aca="false">IF(AT2772="","",IF(AT2772="Alto Potencial / Bajo Share",1,IF(AT2772="Alto Potencial / Alto Share",2,IF(AT2772="Bajo Potencial / Alto Share",3,4))))</f>
        <v>4</v>
      </c>
      <c r="AW2772" s="22" t="str">
        <f aca="false">IF(Q2772="No","Sin competencia directa",IF(AV2772=1,"1 - Foco Conquista (Alto Pot / Bajo Share)",IF(AV2772=2,"2 - Foco Defensa (Alto Pot / Alto Share)",IF(AV2772=3,"3 - Monitoreo (Bajo Pot / Alto Share)","4 - Baja Prioridad (Bajo Pot / Bajo Share)"))))</f>
        <v>4 - Baja Prioridad (Bajo Pot / Bajo Share)</v>
      </c>
      <c r="AX2772" s="12" t="n">
        <f aca="false">IF(OR(IFERROR(AND(W2772&lt;&gt;"",Y2772&lt;&gt;"",Y2772-W2772&gt;Resumen!$B$8),FALSE()),IFERROR(AND(X2772&lt;&gt;"",Y2772&lt;&gt;"",Y2772-X2772&gt;Resumen!$B$8),FALSE())),MAX(IF(IFERROR(AND(W2772&lt;&gt;"",Y2772&lt;&gt;"",Y2772-W2772&gt;Resumen!$B$8),FALSE()),Y2772-W2772,0),IF(IFERROR(AND(X2772&lt;&gt;"",Y2772&lt;&gt;"",Y2772-X2772&gt;Resumen!$B$8),FALSE()),Y2772-X2772,0)),"")</f>
        <v>0.0914285714285715</v>
      </c>
      <c r="AY2772" s="22" t="str">
        <f aca="false">IF(OR(IFERROR(AND(W2772&lt;&gt;"",Y2772&lt;&gt;"",Y2772-W2772&gt;Resumen!$B$8),FALSE()),IFERROR(AND(X2772&lt;&gt;"",Y2772&lt;&gt;"",Y2772-X2772&gt;Resumen!$B$8),FALSE())),TRIM("Lays tiene mayor markup que "&amp;IF(IFERROR(AND(W2772&lt;&gt;"",Y2772&lt;&gt;"",Y2772-W2772&gt;Resumen!$B$8),FALSE()),"Quento ","")&amp;IF(IFERROR(AND(X2772&lt;&gt;"",Y2772&lt;&gt;"",Y2772-X2772&gt;Resumen!$B$8),FALSE()),"Julicroc ","")&amp;"en este PDV"),"")</f>
        <v>Lays tiene mayor markup que Quento en este PDV</v>
      </c>
      <c r="AZ2772" s="22" t="str">
        <f aca="false">IF(COUNTIF('Plan Pehuamar - Lista'!$A$2:$A$167,A2772)&gt;0,"Sí","No")</f>
        <v>No</v>
      </c>
      <c r="BA2772" s="22" t="str">
        <f aca="false">IF(COUNTIF('Plan Combo 9+1'!$A$2:$A$226,A2772)&gt;0,"Sí","No")</f>
        <v>No</v>
      </c>
      <c r="BB2772" s="22" t="str">
        <f aca="false">IF(AH2772="","No",IF(BA2772="Sí",IF((AO2772-AH2772)&gt;Resumen!$B$6,"Sí","No"),IF((AO2772-AH2772)&gt;=Resumen!$B$132,"Sí","No")))</f>
        <v>No</v>
      </c>
      <c r="BC2772" s="22" t="str">
        <f aca="false">IF(AND(N2772="Sí",AL2772="Sí",AI2772=0),"Sí","No")</f>
        <v>No</v>
      </c>
      <c r="BD2772" s="22" t="str">
        <f aca="false">IF(COUNTIF('Plan 9+1 (con Pehuamar)'!$A$2:$A$227,A2772)&gt;0,"Sí","No")</f>
        <v>No</v>
      </c>
    </row>
    <row r="2773" customFormat="false" ht="15" hidden="false" customHeight="true" outlineLevel="0" collapsed="false">
      <c r="A2773" s="6" t="n">
        <v>206328</v>
      </c>
      <c r="B2773" s="6" t="n">
        <v>17</v>
      </c>
      <c r="C2773" s="6" t="n">
        <v>1703</v>
      </c>
      <c r="D2773" s="6" t="s">
        <v>315</v>
      </c>
      <c r="E2773" s="6" t="s">
        <v>2919</v>
      </c>
      <c r="F2773" s="6" t="s">
        <v>196</v>
      </c>
      <c r="G2773" s="6" t="s">
        <v>130</v>
      </c>
      <c r="H2773" s="6" t="s">
        <v>1715</v>
      </c>
      <c r="I2773" s="27" t="n">
        <v>0</v>
      </c>
      <c r="J2773" s="27" t="n">
        <v>0</v>
      </c>
      <c r="K2773" s="27" t="n">
        <v>0.1</v>
      </c>
      <c r="L2773" s="28" t="n">
        <f aca="false">I2773+J2773</f>
        <v>0</v>
      </c>
      <c r="M2773" s="28" t="n">
        <f aca="false">L2773+K2773</f>
        <v>0.1</v>
      </c>
      <c r="N2773" s="22" t="str">
        <f aca="false">IF(I2773&gt;0,"Sí","No")</f>
        <v>No</v>
      </c>
      <c r="O2773" s="22" t="str">
        <f aca="false">IF(J2773&gt;0,"Sí","No")</f>
        <v>No</v>
      </c>
      <c r="P2773" s="22" t="str">
        <f aca="false">IF(K2773&gt;0,"Sí","No")</f>
        <v>Sí</v>
      </c>
      <c r="Q2773" s="22" t="str">
        <f aca="false">IF(OR(I2773&gt;0,J2773&gt;0),"Sí","No")</f>
        <v>No</v>
      </c>
      <c r="R2773" s="27"/>
      <c r="S2773" s="27"/>
      <c r="T2773" s="27"/>
      <c r="U2773" s="27"/>
      <c r="V2773" s="27"/>
      <c r="W2773" s="12" t="str">
        <f aca="false">IF(AND(I2773&gt;0,R2773&gt;0),(S2773-R2773)/R2773,"")</f>
        <v/>
      </c>
      <c r="X2773" s="12" t="str">
        <f aca="false">IF(AND(J2773&gt;0,T2773&gt;0),(U2773-T2773)/T2773,"")</f>
        <v/>
      </c>
      <c r="Y2773" s="12" t="str">
        <f aca="false">IF(AND(K2773&gt;0,V2773&gt;0),(V2773-Resumen!$B$7)/Resumen!$B$7,"")</f>
        <v/>
      </c>
      <c r="Z2773" s="28" t="str">
        <f aca="false">IF(AND(K2773&gt;0,I2773&gt;0,V2773&gt;0,S2773&gt;0),V2773-S2773,"")</f>
        <v/>
      </c>
      <c r="AA2773" s="12" t="str">
        <f aca="false">IF(Z2773&lt;&gt;"",Z2773/S2773,"")</f>
        <v/>
      </c>
      <c r="AB2773" s="28" t="str">
        <f aca="false">IF(AND(K2773&gt;0,J2773&gt;0,V2773&gt;0,U2773&gt;0),V2773-U2773,"")</f>
        <v/>
      </c>
      <c r="AC2773" s="12" t="str">
        <f aca="false">IF(AB2773&lt;&gt;"",AB2773/U2773,"")</f>
        <v/>
      </c>
      <c r="AD2773" s="27" t="n">
        <v>0</v>
      </c>
      <c r="AE2773" s="27" t="n">
        <v>0</v>
      </c>
      <c r="AF2773" s="27" t="n">
        <v>0</v>
      </c>
      <c r="AG2773" s="28" t="n">
        <f aca="false">AD2773+AE2773+AF2773</f>
        <v>0</v>
      </c>
      <c r="AH2773" s="12" t="str">
        <f aca="false">IF(AG2773&gt;0,AD2773/AG2773,"")</f>
        <v/>
      </c>
      <c r="AI2773" s="27" t="n">
        <v>0</v>
      </c>
      <c r="AJ2773" s="27" t="n">
        <v>0</v>
      </c>
      <c r="AK2773" s="27" t="n">
        <v>0</v>
      </c>
      <c r="AL2773" s="22" t="str">
        <f aca="false">IF(OR(AJ2773&gt;0,AK2773&gt;0),"Sí","No")</f>
        <v>No</v>
      </c>
      <c r="AM2773" s="6"/>
      <c r="AN2773" s="6"/>
      <c r="AO2773" s="12" t="n">
        <f aca="false">IF(M2773&gt;0,K2773/M2773,"")</f>
        <v>1</v>
      </c>
      <c r="AP2773" s="22" t="str">
        <f aca="false">IF(M2773&gt;=Resumen!$B$5,"Alto","Bajo")</f>
        <v>Bajo</v>
      </c>
      <c r="AQ2773" s="22" t="str">
        <f aca="false">IF(AO2773&gt;=Resumen!$B$28,"Alto","Bajo")</f>
        <v>Alto</v>
      </c>
      <c r="AR2773" s="22" t="str">
        <f aca="false">AP2773&amp;" Potencial / "&amp;AQ2773&amp;" Share"</f>
        <v>Bajo Potencial / Alto Share</v>
      </c>
      <c r="AS2773" s="22" t="str">
        <f aca="false">IF(Q2773="Sí",IF(AO2773&gt;=Resumen!$B$29,"Alto","Bajo"),"")</f>
        <v/>
      </c>
      <c r="AT2773" s="22" t="str">
        <f aca="false">IF(AS2773&lt;&gt;"",AP2773&amp;" Potencial / "&amp;AS2773&amp;" Share","")</f>
        <v/>
      </c>
      <c r="AU2773" s="22" t="str">
        <f aca="false">IF(AH2773="","Sin dato",IF(AH2773-AO2773&gt;Resumen!$B$6,"Sobre-exhibido",IF(AO2773-AH2773&gt;Resumen!$B$6,"Sub-exhibido","En línea")))</f>
        <v>Sin dato</v>
      </c>
      <c r="AV2773" s="22" t="str">
        <f aca="false">IF(AT2773="","",IF(AT2773="Alto Potencial / Bajo Share",1,IF(AT2773="Alto Potencial / Alto Share",2,IF(AT2773="Bajo Potencial / Alto Share",3,4))))</f>
        <v/>
      </c>
      <c r="AW2773" s="22" t="str">
        <f aca="false">IF(Q2773="No","Sin competencia directa",IF(AV2773=1,"1 - Foco Conquista (Alto Pot / Bajo Share)",IF(AV2773=2,"2 - Foco Defensa (Alto Pot / Alto Share)",IF(AV2773=3,"3 - Monitoreo (Bajo Pot / Alto Share)","4 - Baja Prioridad (Bajo Pot / Bajo Share)"))))</f>
        <v>Sin competencia directa</v>
      </c>
      <c r="AX2773" s="12" t="str">
        <f aca="false">IF(OR(IFERROR(AND(W2773&lt;&gt;"",Y2773&lt;&gt;"",Y2773-W2773&gt;Resumen!$B$8),FALSE()),IFERROR(AND(X2773&lt;&gt;"",Y2773&lt;&gt;"",Y2773-X2773&gt;Resumen!$B$8),FALSE())),MAX(IF(IFERROR(AND(W2773&lt;&gt;"",Y2773&lt;&gt;"",Y2773-W2773&gt;Resumen!$B$8),FALSE()),Y2773-W2773,0),IF(IFERROR(AND(X2773&lt;&gt;"",Y2773&lt;&gt;"",Y2773-X2773&gt;Resumen!$B$8),FALSE()),Y2773-X2773,0)),"")</f>
        <v/>
      </c>
      <c r="AY2773" s="22" t="str">
        <f aca="false">IF(OR(IFERROR(AND(W2773&lt;&gt;"",Y2773&lt;&gt;"",Y2773-W2773&gt;Resumen!$B$8),FALSE()),IFERROR(AND(X2773&lt;&gt;"",Y2773&lt;&gt;"",Y2773-X2773&gt;Resumen!$B$8),FALSE())),TRIM("Lays tiene mayor markup que "&amp;IF(IFERROR(AND(W2773&lt;&gt;"",Y2773&lt;&gt;"",Y2773-W2773&gt;Resumen!$B$8),FALSE()),"Quento ","")&amp;IF(IFERROR(AND(X2773&lt;&gt;"",Y2773&lt;&gt;"",Y2773-X2773&gt;Resumen!$B$8),FALSE()),"Julicroc ","")&amp;"en este PDV"),"")</f>
        <v/>
      </c>
      <c r="AZ2773" s="22" t="str">
        <f aca="false">IF(COUNTIF('Plan Pehuamar - Lista'!$A$2:$A$167,A2773)&gt;0,"Sí","No")</f>
        <v>No</v>
      </c>
      <c r="BA2773" s="22" t="str">
        <f aca="false">IF(COUNTIF('Plan Combo 9+1'!$A$2:$A$226,A2773)&gt;0,"Sí","No")</f>
        <v>No</v>
      </c>
      <c r="BB2773" s="22" t="str">
        <f aca="false">IF(AH2773="","No",IF(BA2773="Sí",IF((AO2773-AH2773)&gt;Resumen!$B$6,"Sí","No"),IF((AO2773-AH2773)&gt;=Resumen!$B$132,"Sí","No")))</f>
        <v>No</v>
      </c>
      <c r="BC2773" s="22" t="str">
        <f aca="false">IF(AND(N2773="Sí",AL2773="Sí",AI2773=0),"Sí","No")</f>
        <v>No</v>
      </c>
      <c r="BD2773" s="22" t="str">
        <f aca="false">IF(COUNTIF('Plan 9+1 (con Pehuamar)'!$A$2:$A$227,A2773)&gt;0,"Sí","No")</f>
        <v>No</v>
      </c>
    </row>
    <row r="2774" customFormat="false" ht="15" hidden="false" customHeight="true" outlineLevel="0" collapsed="false">
      <c r="A2774" s="6" t="n">
        <v>206331</v>
      </c>
      <c r="B2774" s="6" t="n">
        <v>17</v>
      </c>
      <c r="C2774" s="6" t="n">
        <v>1703</v>
      </c>
      <c r="D2774" s="6" t="s">
        <v>315</v>
      </c>
      <c r="E2774" s="6" t="s">
        <v>2920</v>
      </c>
      <c r="F2774" s="6" t="s">
        <v>201</v>
      </c>
      <c r="G2774" s="6" t="s">
        <v>130</v>
      </c>
      <c r="H2774" s="6" t="s">
        <v>1715</v>
      </c>
      <c r="I2774" s="27" t="n">
        <v>10</v>
      </c>
      <c r="J2774" s="27" t="n">
        <v>6</v>
      </c>
      <c r="K2774" s="27" t="n">
        <v>4</v>
      </c>
      <c r="L2774" s="28" t="n">
        <f aca="false">I2774+J2774</f>
        <v>16</v>
      </c>
      <c r="M2774" s="28" t="n">
        <f aca="false">L2774+K2774</f>
        <v>20</v>
      </c>
      <c r="N2774" s="22" t="str">
        <f aca="false">IF(I2774&gt;0,"Sí","No")</f>
        <v>Sí</v>
      </c>
      <c r="O2774" s="22" t="str">
        <f aca="false">IF(J2774&gt;0,"Sí","No")</f>
        <v>Sí</v>
      </c>
      <c r="P2774" s="22" t="str">
        <f aca="false">IF(K2774&gt;0,"Sí","No")</f>
        <v>Sí</v>
      </c>
      <c r="Q2774" s="22" t="str">
        <f aca="false">IF(OR(I2774&gt;0,J2774&gt;0),"Sí","No")</f>
        <v>Sí</v>
      </c>
      <c r="R2774" s="27" t="n">
        <v>1750</v>
      </c>
      <c r="S2774" s="27" t="n">
        <v>2500</v>
      </c>
      <c r="T2774" s="27" t="n">
        <v>1200</v>
      </c>
      <c r="U2774" s="27" t="n">
        <v>2200</v>
      </c>
      <c r="V2774" s="27" t="n">
        <v>3900</v>
      </c>
      <c r="W2774" s="12" t="n">
        <f aca="false">IF(AND(I2774&gt;0,R2774&gt;0),(S2774-R2774)/R2774,"")</f>
        <v>0.428571428571429</v>
      </c>
      <c r="X2774" s="12" t="n">
        <f aca="false">IF(AND(J2774&gt;0,T2774&gt;0),(U2774-T2774)/T2774,"")</f>
        <v>0.833333333333333</v>
      </c>
      <c r="Y2774" s="12" t="n">
        <f aca="false">IF(AND(K2774&gt;0,V2774&gt;0),(V2774-Resumen!$B$7)/Resumen!$B$7,"")</f>
        <v>0.56</v>
      </c>
      <c r="Z2774" s="28" t="n">
        <f aca="false">IF(AND(K2774&gt;0,I2774&gt;0,V2774&gt;0,S2774&gt;0),V2774-S2774,"")</f>
        <v>1400</v>
      </c>
      <c r="AA2774" s="12" t="n">
        <f aca="false">IF(Z2774&lt;&gt;"",Z2774/S2774,"")</f>
        <v>0.56</v>
      </c>
      <c r="AB2774" s="28" t="n">
        <f aca="false">IF(AND(K2774&gt;0,J2774&gt;0,V2774&gt;0,U2774&gt;0),V2774-U2774,"")</f>
        <v>1700</v>
      </c>
      <c r="AC2774" s="12" t="n">
        <f aca="false">IF(AB2774&lt;&gt;"",AB2774/U2774,"")</f>
        <v>0.772727272727273</v>
      </c>
      <c r="AD2774" s="27" t="n">
        <v>1</v>
      </c>
      <c r="AE2774" s="27" t="n">
        <v>2</v>
      </c>
      <c r="AF2774" s="27" t="n">
        <v>2</v>
      </c>
      <c r="AG2774" s="28" t="n">
        <f aca="false">AD2774+AE2774+AF2774</f>
        <v>5</v>
      </c>
      <c r="AH2774" s="12" t="n">
        <f aca="false">IF(AG2774&gt;0,AD2774/AG2774,"")</f>
        <v>0.2</v>
      </c>
      <c r="AI2774" s="27" t="n">
        <v>0</v>
      </c>
      <c r="AJ2774" s="27" t="n">
        <v>0</v>
      </c>
      <c r="AK2774" s="27" t="n">
        <v>0</v>
      </c>
      <c r="AL2774" s="22" t="str">
        <f aca="false">IF(OR(AJ2774&gt;0,AK2774&gt;0),"Sí","No")</f>
        <v>No</v>
      </c>
      <c r="AM2774" s="6" t="s">
        <v>198</v>
      </c>
      <c r="AN2774" s="6" t="s">
        <v>198</v>
      </c>
      <c r="AO2774" s="12" t="n">
        <f aca="false">IF(M2774&gt;0,K2774/M2774,"")</f>
        <v>0.2</v>
      </c>
      <c r="AP2774" s="22" t="str">
        <f aca="false">IF(M2774&gt;=Resumen!$B$5,"Alto","Bajo")</f>
        <v>Bajo</v>
      </c>
      <c r="AQ2774" s="22" t="str">
        <f aca="false">IF(AO2774&gt;=Resumen!$B$28,"Alto","Bajo")</f>
        <v>Bajo</v>
      </c>
      <c r="AR2774" s="22" t="str">
        <f aca="false">AP2774&amp;" Potencial / "&amp;AQ2774&amp;" Share"</f>
        <v>Bajo Potencial / Bajo Share</v>
      </c>
      <c r="AS2774" s="22" t="str">
        <f aca="false">IF(Q2774="Sí",IF(AO2774&gt;=Resumen!$B$29,"Alto","Bajo"),"")</f>
        <v>Bajo</v>
      </c>
      <c r="AT2774" s="22" t="str">
        <f aca="false">IF(AS2774&lt;&gt;"",AP2774&amp;" Potencial / "&amp;AS2774&amp;" Share","")</f>
        <v>Bajo Potencial / Bajo Share</v>
      </c>
      <c r="AU2774" s="22" t="str">
        <f aca="false">IF(AH2774="","Sin dato",IF(AH2774-AO2774&gt;Resumen!$B$6,"Sobre-exhibido",IF(AO2774-AH2774&gt;Resumen!$B$6,"Sub-exhibido","En línea")))</f>
        <v>En línea</v>
      </c>
      <c r="AV2774" s="22" t="n">
        <f aca="false">IF(AT2774="","",IF(AT2774="Alto Potencial / Bajo Share",1,IF(AT2774="Alto Potencial / Alto Share",2,IF(AT2774="Bajo Potencial / Alto Share",3,4))))</f>
        <v>4</v>
      </c>
      <c r="AW2774" s="22" t="str">
        <f aca="false">IF(Q2774="No","Sin competencia directa",IF(AV2774=1,"1 - Foco Conquista (Alto Pot / Bajo Share)",IF(AV2774=2,"2 - Foco Defensa (Alto Pot / Alto Share)",IF(AV2774=3,"3 - Monitoreo (Bajo Pot / Alto Share)","4 - Baja Prioridad (Bajo Pot / Bajo Share)"))))</f>
        <v>4 - Baja Prioridad (Bajo Pot / Bajo Share)</v>
      </c>
      <c r="AX2774" s="12" t="n">
        <f aca="false">IF(OR(IFERROR(AND(W2774&lt;&gt;"",Y2774&lt;&gt;"",Y2774-W2774&gt;Resumen!$B$8),FALSE()),IFERROR(AND(X2774&lt;&gt;"",Y2774&lt;&gt;"",Y2774-X2774&gt;Resumen!$B$8),FALSE())),MAX(IF(IFERROR(AND(W2774&lt;&gt;"",Y2774&lt;&gt;"",Y2774-W2774&gt;Resumen!$B$8),FALSE()),Y2774-W2774,0),IF(IFERROR(AND(X2774&lt;&gt;"",Y2774&lt;&gt;"",Y2774-X2774&gt;Resumen!$B$8),FALSE()),Y2774-X2774,0)),"")</f>
        <v>0.131428571428572</v>
      </c>
      <c r="AY2774" s="22" t="str">
        <f aca="false">IF(OR(IFERROR(AND(W2774&lt;&gt;"",Y2774&lt;&gt;"",Y2774-W2774&gt;Resumen!$B$8),FALSE()),IFERROR(AND(X2774&lt;&gt;"",Y2774&lt;&gt;"",Y2774-X2774&gt;Resumen!$B$8),FALSE())),TRIM("Lays tiene mayor markup que "&amp;IF(IFERROR(AND(W2774&lt;&gt;"",Y2774&lt;&gt;"",Y2774-W2774&gt;Resumen!$B$8),FALSE()),"Quento ","")&amp;IF(IFERROR(AND(X2774&lt;&gt;"",Y2774&lt;&gt;"",Y2774-X2774&gt;Resumen!$B$8),FALSE()),"Julicroc ","")&amp;"en este PDV"),"")</f>
        <v>Lays tiene mayor markup que Quento en este PDV</v>
      </c>
      <c r="AZ2774" s="22" t="str">
        <f aca="false">IF(COUNTIF('Plan Pehuamar - Lista'!$A$2:$A$167,A2774)&gt;0,"Sí","No")</f>
        <v>No</v>
      </c>
      <c r="BA2774" s="22" t="str">
        <f aca="false">IF(COUNTIF('Plan Combo 9+1'!$A$2:$A$226,A2774)&gt;0,"Sí","No")</f>
        <v>No</v>
      </c>
      <c r="BB2774" s="22" t="str">
        <f aca="false">IF(AH2774="","No",IF(BA2774="Sí",IF((AO2774-AH2774)&gt;Resumen!$B$6,"Sí","No"),IF((AO2774-AH2774)&gt;=Resumen!$B$132,"Sí","No")))</f>
        <v>No</v>
      </c>
      <c r="BC2774" s="22" t="str">
        <f aca="false">IF(AND(N2774="Sí",AL2774="Sí",AI2774=0),"Sí","No")</f>
        <v>No</v>
      </c>
      <c r="BD2774" s="22" t="str">
        <f aca="false">IF(COUNTIF('Plan 9+1 (con Pehuamar)'!$A$2:$A$227,A2774)&gt;0,"Sí","No")</f>
        <v>No</v>
      </c>
    </row>
    <row r="2775" customFormat="false" ht="15" hidden="false" customHeight="true" outlineLevel="0" collapsed="false">
      <c r="A2775" s="6" t="n">
        <v>206339</v>
      </c>
      <c r="B2775" s="6" t="n">
        <v>17</v>
      </c>
      <c r="C2775" s="6" t="n">
        <v>1703</v>
      </c>
      <c r="D2775" s="6" t="s">
        <v>315</v>
      </c>
      <c r="E2775" s="6" t="s">
        <v>2921</v>
      </c>
      <c r="F2775" s="6" t="s">
        <v>196</v>
      </c>
      <c r="G2775" s="6" t="s">
        <v>130</v>
      </c>
      <c r="H2775" s="6" t="s">
        <v>1715</v>
      </c>
      <c r="I2775" s="27" t="n">
        <v>0</v>
      </c>
      <c r="J2775" s="27" t="n">
        <v>0</v>
      </c>
      <c r="K2775" s="27" t="n">
        <v>0.5</v>
      </c>
      <c r="L2775" s="28" t="n">
        <f aca="false">I2775+J2775</f>
        <v>0</v>
      </c>
      <c r="M2775" s="28" t="n">
        <f aca="false">L2775+K2775</f>
        <v>0.5</v>
      </c>
      <c r="N2775" s="22" t="str">
        <f aca="false">IF(I2775&gt;0,"Sí","No")</f>
        <v>No</v>
      </c>
      <c r="O2775" s="22" t="str">
        <f aca="false">IF(J2775&gt;0,"Sí","No")</f>
        <v>No</v>
      </c>
      <c r="P2775" s="22" t="str">
        <f aca="false">IF(K2775&gt;0,"Sí","No")</f>
        <v>Sí</v>
      </c>
      <c r="Q2775" s="22" t="str">
        <f aca="false">IF(OR(I2775&gt;0,J2775&gt;0),"Sí","No")</f>
        <v>No</v>
      </c>
      <c r="R2775" s="27"/>
      <c r="S2775" s="27"/>
      <c r="T2775" s="27"/>
      <c r="U2775" s="27"/>
      <c r="V2775" s="27"/>
      <c r="W2775" s="12" t="str">
        <f aca="false">IF(AND(I2775&gt;0,R2775&gt;0),(S2775-R2775)/R2775,"")</f>
        <v/>
      </c>
      <c r="X2775" s="12" t="str">
        <f aca="false">IF(AND(J2775&gt;0,T2775&gt;0),(U2775-T2775)/T2775,"")</f>
        <v/>
      </c>
      <c r="Y2775" s="12" t="str">
        <f aca="false">IF(AND(K2775&gt;0,V2775&gt;0),(V2775-Resumen!$B$7)/Resumen!$B$7,"")</f>
        <v/>
      </c>
      <c r="Z2775" s="28" t="str">
        <f aca="false">IF(AND(K2775&gt;0,I2775&gt;0,V2775&gt;0,S2775&gt;0),V2775-S2775,"")</f>
        <v/>
      </c>
      <c r="AA2775" s="12" t="str">
        <f aca="false">IF(Z2775&lt;&gt;"",Z2775/S2775,"")</f>
        <v/>
      </c>
      <c r="AB2775" s="28" t="str">
        <f aca="false">IF(AND(K2775&gt;0,J2775&gt;0,V2775&gt;0,U2775&gt;0),V2775-U2775,"")</f>
        <v/>
      </c>
      <c r="AC2775" s="12" t="str">
        <f aca="false">IF(AB2775&lt;&gt;"",AB2775/U2775,"")</f>
        <v/>
      </c>
      <c r="AD2775" s="27" t="n">
        <v>0</v>
      </c>
      <c r="AE2775" s="27" t="n">
        <v>0</v>
      </c>
      <c r="AF2775" s="27" t="n">
        <v>0</v>
      </c>
      <c r="AG2775" s="28" t="n">
        <f aca="false">AD2775+AE2775+AF2775</f>
        <v>0</v>
      </c>
      <c r="AH2775" s="12" t="str">
        <f aca="false">IF(AG2775&gt;0,AD2775/AG2775,"")</f>
        <v/>
      </c>
      <c r="AI2775" s="27" t="n">
        <v>0</v>
      </c>
      <c r="AJ2775" s="27" t="n">
        <v>0</v>
      </c>
      <c r="AK2775" s="27" t="n">
        <v>0</v>
      </c>
      <c r="AL2775" s="22" t="str">
        <f aca="false">IF(OR(AJ2775&gt;0,AK2775&gt;0),"Sí","No")</f>
        <v>No</v>
      </c>
      <c r="AM2775" s="6"/>
      <c r="AN2775" s="6"/>
      <c r="AO2775" s="12" t="n">
        <f aca="false">IF(M2775&gt;0,K2775/M2775,"")</f>
        <v>1</v>
      </c>
      <c r="AP2775" s="22" t="str">
        <f aca="false">IF(M2775&gt;=Resumen!$B$5,"Alto","Bajo")</f>
        <v>Bajo</v>
      </c>
      <c r="AQ2775" s="22" t="str">
        <f aca="false">IF(AO2775&gt;=Resumen!$B$28,"Alto","Bajo")</f>
        <v>Alto</v>
      </c>
      <c r="AR2775" s="22" t="str">
        <f aca="false">AP2775&amp;" Potencial / "&amp;AQ2775&amp;" Share"</f>
        <v>Bajo Potencial / Alto Share</v>
      </c>
      <c r="AS2775" s="22" t="str">
        <f aca="false">IF(Q2775="Sí",IF(AO2775&gt;=Resumen!$B$29,"Alto","Bajo"),"")</f>
        <v/>
      </c>
      <c r="AT2775" s="22" t="str">
        <f aca="false">IF(AS2775&lt;&gt;"",AP2775&amp;" Potencial / "&amp;AS2775&amp;" Share","")</f>
        <v/>
      </c>
      <c r="AU2775" s="22" t="str">
        <f aca="false">IF(AH2775="","Sin dato",IF(AH2775-AO2775&gt;Resumen!$B$6,"Sobre-exhibido",IF(AO2775-AH2775&gt;Resumen!$B$6,"Sub-exhibido","En línea")))</f>
        <v>Sin dato</v>
      </c>
      <c r="AV2775" s="22" t="str">
        <f aca="false">IF(AT2775="","",IF(AT2775="Alto Potencial / Bajo Share",1,IF(AT2775="Alto Potencial / Alto Share",2,IF(AT2775="Bajo Potencial / Alto Share",3,4))))</f>
        <v/>
      </c>
      <c r="AW2775" s="22" t="str">
        <f aca="false">IF(Q2775="No","Sin competencia directa",IF(AV2775=1,"1 - Foco Conquista (Alto Pot / Bajo Share)",IF(AV2775=2,"2 - Foco Defensa (Alto Pot / Alto Share)",IF(AV2775=3,"3 - Monitoreo (Bajo Pot / Alto Share)","4 - Baja Prioridad (Bajo Pot / Bajo Share)"))))</f>
        <v>Sin competencia directa</v>
      </c>
      <c r="AX2775" s="12" t="str">
        <f aca="false">IF(OR(IFERROR(AND(W2775&lt;&gt;"",Y2775&lt;&gt;"",Y2775-W2775&gt;Resumen!$B$8),FALSE()),IFERROR(AND(X2775&lt;&gt;"",Y2775&lt;&gt;"",Y2775-X2775&gt;Resumen!$B$8),FALSE())),MAX(IF(IFERROR(AND(W2775&lt;&gt;"",Y2775&lt;&gt;"",Y2775-W2775&gt;Resumen!$B$8),FALSE()),Y2775-W2775,0),IF(IFERROR(AND(X2775&lt;&gt;"",Y2775&lt;&gt;"",Y2775-X2775&gt;Resumen!$B$8),FALSE()),Y2775-X2775,0)),"")</f>
        <v/>
      </c>
      <c r="AY2775" s="22" t="str">
        <f aca="false">IF(OR(IFERROR(AND(W2775&lt;&gt;"",Y2775&lt;&gt;"",Y2775-W2775&gt;Resumen!$B$8),FALSE()),IFERROR(AND(X2775&lt;&gt;"",Y2775&lt;&gt;"",Y2775-X2775&gt;Resumen!$B$8),FALSE())),TRIM("Lays tiene mayor markup que "&amp;IF(IFERROR(AND(W2775&lt;&gt;"",Y2775&lt;&gt;"",Y2775-W2775&gt;Resumen!$B$8),FALSE()),"Quento ","")&amp;IF(IFERROR(AND(X2775&lt;&gt;"",Y2775&lt;&gt;"",Y2775-X2775&gt;Resumen!$B$8),FALSE()),"Julicroc ","")&amp;"en este PDV"),"")</f>
        <v/>
      </c>
      <c r="AZ2775" s="22" t="str">
        <f aca="false">IF(COUNTIF('Plan Pehuamar - Lista'!$A$2:$A$167,A2775)&gt;0,"Sí","No")</f>
        <v>No</v>
      </c>
      <c r="BA2775" s="22" t="str">
        <f aca="false">IF(COUNTIF('Plan Combo 9+1'!$A$2:$A$226,A2775)&gt;0,"Sí","No")</f>
        <v>No</v>
      </c>
      <c r="BB2775" s="22" t="str">
        <f aca="false">IF(AH2775="","No",IF(BA2775="Sí",IF((AO2775-AH2775)&gt;Resumen!$B$6,"Sí","No"),IF((AO2775-AH2775)&gt;=Resumen!$B$132,"Sí","No")))</f>
        <v>No</v>
      </c>
      <c r="BC2775" s="22" t="str">
        <f aca="false">IF(AND(N2775="Sí",AL2775="Sí",AI2775=0),"Sí","No")</f>
        <v>No</v>
      </c>
      <c r="BD2775" s="22" t="str">
        <f aca="false">IF(COUNTIF('Plan 9+1 (con Pehuamar)'!$A$2:$A$227,A2775)&gt;0,"Sí","No")</f>
        <v>No</v>
      </c>
    </row>
    <row r="2776" customFormat="false" ht="15" hidden="false" customHeight="true" outlineLevel="0" collapsed="false">
      <c r="A2776" s="6" t="n">
        <v>206355</v>
      </c>
      <c r="B2776" s="6" t="n">
        <v>17</v>
      </c>
      <c r="C2776" s="6" t="n">
        <v>1703</v>
      </c>
      <c r="D2776" s="6" t="s">
        <v>315</v>
      </c>
      <c r="E2776" s="6" t="s">
        <v>2922</v>
      </c>
      <c r="F2776" s="6" t="s">
        <v>273</v>
      </c>
      <c r="G2776" s="6" t="s">
        <v>130</v>
      </c>
      <c r="H2776" s="6" t="s">
        <v>1715</v>
      </c>
      <c r="I2776" s="27" t="n">
        <v>0</v>
      </c>
      <c r="J2776" s="27" t="n">
        <v>0</v>
      </c>
      <c r="K2776" s="27" t="n">
        <v>0.8</v>
      </c>
      <c r="L2776" s="28" t="n">
        <f aca="false">I2776+J2776</f>
        <v>0</v>
      </c>
      <c r="M2776" s="28" t="n">
        <f aca="false">L2776+K2776</f>
        <v>0.8</v>
      </c>
      <c r="N2776" s="22" t="str">
        <f aca="false">IF(I2776&gt;0,"Sí","No")</f>
        <v>No</v>
      </c>
      <c r="O2776" s="22" t="str">
        <f aca="false">IF(J2776&gt;0,"Sí","No")</f>
        <v>No</v>
      </c>
      <c r="P2776" s="22" t="str">
        <f aca="false">IF(K2776&gt;0,"Sí","No")</f>
        <v>Sí</v>
      </c>
      <c r="Q2776" s="22" t="str">
        <f aca="false">IF(OR(I2776&gt;0,J2776&gt;0),"Sí","No")</f>
        <v>No</v>
      </c>
      <c r="R2776" s="27"/>
      <c r="S2776" s="27"/>
      <c r="T2776" s="27"/>
      <c r="U2776" s="27"/>
      <c r="V2776" s="27"/>
      <c r="W2776" s="12" t="str">
        <f aca="false">IF(AND(I2776&gt;0,R2776&gt;0),(S2776-R2776)/R2776,"")</f>
        <v/>
      </c>
      <c r="X2776" s="12" t="str">
        <f aca="false">IF(AND(J2776&gt;0,T2776&gt;0),(U2776-T2776)/T2776,"")</f>
        <v/>
      </c>
      <c r="Y2776" s="12" t="str">
        <f aca="false">IF(AND(K2776&gt;0,V2776&gt;0),(V2776-Resumen!$B$7)/Resumen!$B$7,"")</f>
        <v/>
      </c>
      <c r="Z2776" s="28" t="str">
        <f aca="false">IF(AND(K2776&gt;0,I2776&gt;0,V2776&gt;0,S2776&gt;0),V2776-S2776,"")</f>
        <v/>
      </c>
      <c r="AA2776" s="12" t="str">
        <f aca="false">IF(Z2776&lt;&gt;"",Z2776/S2776,"")</f>
        <v/>
      </c>
      <c r="AB2776" s="28" t="str">
        <f aca="false">IF(AND(K2776&gt;0,J2776&gt;0,V2776&gt;0,U2776&gt;0),V2776-U2776,"")</f>
        <v/>
      </c>
      <c r="AC2776" s="12" t="str">
        <f aca="false">IF(AB2776&lt;&gt;"",AB2776/U2776,"")</f>
        <v/>
      </c>
      <c r="AD2776" s="27" t="n">
        <v>0</v>
      </c>
      <c r="AE2776" s="27" t="n">
        <v>0</v>
      </c>
      <c r="AF2776" s="27" t="n">
        <v>0</v>
      </c>
      <c r="AG2776" s="28" t="n">
        <f aca="false">AD2776+AE2776+AF2776</f>
        <v>0</v>
      </c>
      <c r="AH2776" s="12" t="str">
        <f aca="false">IF(AG2776&gt;0,AD2776/AG2776,"")</f>
        <v/>
      </c>
      <c r="AI2776" s="27" t="n">
        <v>0</v>
      </c>
      <c r="AJ2776" s="27" t="n">
        <v>0</v>
      </c>
      <c r="AK2776" s="27" t="n">
        <v>0</v>
      </c>
      <c r="AL2776" s="22" t="str">
        <f aca="false">IF(OR(AJ2776&gt;0,AK2776&gt;0),"Sí","No")</f>
        <v>No</v>
      </c>
      <c r="AM2776" s="6"/>
      <c r="AN2776" s="6"/>
      <c r="AO2776" s="12" t="n">
        <f aca="false">IF(M2776&gt;0,K2776/M2776,"")</f>
        <v>1</v>
      </c>
      <c r="AP2776" s="22" t="str">
        <f aca="false">IF(M2776&gt;=Resumen!$B$5,"Alto","Bajo")</f>
        <v>Bajo</v>
      </c>
      <c r="AQ2776" s="22" t="str">
        <f aca="false">IF(AO2776&gt;=Resumen!$B$28,"Alto","Bajo")</f>
        <v>Alto</v>
      </c>
      <c r="AR2776" s="22" t="str">
        <f aca="false">AP2776&amp;" Potencial / "&amp;AQ2776&amp;" Share"</f>
        <v>Bajo Potencial / Alto Share</v>
      </c>
      <c r="AS2776" s="22" t="str">
        <f aca="false">IF(Q2776="Sí",IF(AO2776&gt;=Resumen!$B$29,"Alto","Bajo"),"")</f>
        <v/>
      </c>
      <c r="AT2776" s="22" t="str">
        <f aca="false">IF(AS2776&lt;&gt;"",AP2776&amp;" Potencial / "&amp;AS2776&amp;" Share","")</f>
        <v/>
      </c>
      <c r="AU2776" s="22" t="str">
        <f aca="false">IF(AH2776="","Sin dato",IF(AH2776-AO2776&gt;Resumen!$B$6,"Sobre-exhibido",IF(AO2776-AH2776&gt;Resumen!$B$6,"Sub-exhibido","En línea")))</f>
        <v>Sin dato</v>
      </c>
      <c r="AV2776" s="22" t="str">
        <f aca="false">IF(AT2776="","",IF(AT2776="Alto Potencial / Bajo Share",1,IF(AT2776="Alto Potencial / Alto Share",2,IF(AT2776="Bajo Potencial / Alto Share",3,4))))</f>
        <v/>
      </c>
      <c r="AW2776" s="22" t="str">
        <f aca="false">IF(Q2776="No","Sin competencia directa",IF(AV2776=1,"1 - Foco Conquista (Alto Pot / Bajo Share)",IF(AV2776=2,"2 - Foco Defensa (Alto Pot / Alto Share)",IF(AV2776=3,"3 - Monitoreo (Bajo Pot / Alto Share)","4 - Baja Prioridad (Bajo Pot / Bajo Share)"))))</f>
        <v>Sin competencia directa</v>
      </c>
      <c r="AX2776" s="12" t="str">
        <f aca="false">IF(OR(IFERROR(AND(W2776&lt;&gt;"",Y2776&lt;&gt;"",Y2776-W2776&gt;Resumen!$B$8),FALSE()),IFERROR(AND(X2776&lt;&gt;"",Y2776&lt;&gt;"",Y2776-X2776&gt;Resumen!$B$8),FALSE())),MAX(IF(IFERROR(AND(W2776&lt;&gt;"",Y2776&lt;&gt;"",Y2776-W2776&gt;Resumen!$B$8),FALSE()),Y2776-W2776,0),IF(IFERROR(AND(X2776&lt;&gt;"",Y2776&lt;&gt;"",Y2776-X2776&gt;Resumen!$B$8),FALSE()),Y2776-X2776,0)),"")</f>
        <v/>
      </c>
      <c r="AY2776" s="22" t="str">
        <f aca="false">IF(OR(IFERROR(AND(W2776&lt;&gt;"",Y2776&lt;&gt;"",Y2776-W2776&gt;Resumen!$B$8),FALSE()),IFERROR(AND(X2776&lt;&gt;"",Y2776&lt;&gt;"",Y2776-X2776&gt;Resumen!$B$8),FALSE())),TRIM("Lays tiene mayor markup que "&amp;IF(IFERROR(AND(W2776&lt;&gt;"",Y2776&lt;&gt;"",Y2776-W2776&gt;Resumen!$B$8),FALSE()),"Quento ","")&amp;IF(IFERROR(AND(X2776&lt;&gt;"",Y2776&lt;&gt;"",Y2776-X2776&gt;Resumen!$B$8),FALSE()),"Julicroc ","")&amp;"en este PDV"),"")</f>
        <v/>
      </c>
      <c r="AZ2776" s="22" t="str">
        <f aca="false">IF(COUNTIF('Plan Pehuamar - Lista'!$A$2:$A$167,A2776)&gt;0,"Sí","No")</f>
        <v>No</v>
      </c>
      <c r="BA2776" s="22" t="str">
        <f aca="false">IF(COUNTIF('Plan Combo 9+1'!$A$2:$A$226,A2776)&gt;0,"Sí","No")</f>
        <v>No</v>
      </c>
      <c r="BB2776" s="22" t="str">
        <f aca="false">IF(AH2776="","No",IF(BA2776="Sí",IF((AO2776-AH2776)&gt;Resumen!$B$6,"Sí","No"),IF((AO2776-AH2776)&gt;=Resumen!$B$132,"Sí","No")))</f>
        <v>No</v>
      </c>
      <c r="BC2776" s="22" t="str">
        <f aca="false">IF(AND(N2776="Sí",AL2776="Sí",AI2776=0),"Sí","No")</f>
        <v>No</v>
      </c>
      <c r="BD2776" s="22" t="str">
        <f aca="false">IF(COUNTIF('Plan 9+1 (con Pehuamar)'!$A$2:$A$227,A2776)&gt;0,"Sí","No")</f>
        <v>No</v>
      </c>
    </row>
    <row r="2777" customFormat="false" ht="15" hidden="false" customHeight="true" outlineLevel="0" collapsed="false">
      <c r="A2777" s="6" t="n">
        <v>206371</v>
      </c>
      <c r="B2777" s="6" t="n">
        <v>17</v>
      </c>
      <c r="C2777" s="6" t="n">
        <v>1703</v>
      </c>
      <c r="D2777" s="6" t="s">
        <v>315</v>
      </c>
      <c r="E2777" s="6" t="s">
        <v>2923</v>
      </c>
      <c r="F2777" s="6" t="s">
        <v>201</v>
      </c>
      <c r="G2777" s="6" t="s">
        <v>130</v>
      </c>
      <c r="H2777" s="6" t="s">
        <v>1715</v>
      </c>
      <c r="I2777" s="27" t="n">
        <v>0</v>
      </c>
      <c r="J2777" s="27" t="n">
        <v>0</v>
      </c>
      <c r="K2777" s="27" t="n">
        <v>0.4</v>
      </c>
      <c r="L2777" s="28" t="n">
        <f aca="false">I2777+J2777</f>
        <v>0</v>
      </c>
      <c r="M2777" s="28" t="n">
        <f aca="false">L2777+K2777</f>
        <v>0.4</v>
      </c>
      <c r="N2777" s="22" t="str">
        <f aca="false">IF(I2777&gt;0,"Sí","No")</f>
        <v>No</v>
      </c>
      <c r="O2777" s="22" t="str">
        <f aca="false">IF(J2777&gt;0,"Sí","No")</f>
        <v>No</v>
      </c>
      <c r="P2777" s="22" t="str">
        <f aca="false">IF(K2777&gt;0,"Sí","No")</f>
        <v>Sí</v>
      </c>
      <c r="Q2777" s="22" t="str">
        <f aca="false">IF(OR(I2777&gt;0,J2777&gt;0),"Sí","No")</f>
        <v>No</v>
      </c>
      <c r="R2777" s="27"/>
      <c r="S2777" s="27"/>
      <c r="T2777" s="27"/>
      <c r="U2777" s="27"/>
      <c r="V2777" s="27"/>
      <c r="W2777" s="12" t="str">
        <f aca="false">IF(AND(I2777&gt;0,R2777&gt;0),(S2777-R2777)/R2777,"")</f>
        <v/>
      </c>
      <c r="X2777" s="12" t="str">
        <f aca="false">IF(AND(J2777&gt;0,T2777&gt;0),(U2777-T2777)/T2777,"")</f>
        <v/>
      </c>
      <c r="Y2777" s="12" t="str">
        <f aca="false">IF(AND(K2777&gt;0,V2777&gt;0),(V2777-Resumen!$B$7)/Resumen!$B$7,"")</f>
        <v/>
      </c>
      <c r="Z2777" s="28" t="str">
        <f aca="false">IF(AND(K2777&gt;0,I2777&gt;0,V2777&gt;0,S2777&gt;0),V2777-S2777,"")</f>
        <v/>
      </c>
      <c r="AA2777" s="12" t="str">
        <f aca="false">IF(Z2777&lt;&gt;"",Z2777/S2777,"")</f>
        <v/>
      </c>
      <c r="AB2777" s="28" t="str">
        <f aca="false">IF(AND(K2777&gt;0,J2777&gt;0,V2777&gt;0,U2777&gt;0),V2777-U2777,"")</f>
        <v/>
      </c>
      <c r="AC2777" s="12" t="str">
        <f aca="false">IF(AB2777&lt;&gt;"",AB2777/U2777,"")</f>
        <v/>
      </c>
      <c r="AD2777" s="27" t="n">
        <v>0</v>
      </c>
      <c r="AE2777" s="27" t="n">
        <v>0</v>
      </c>
      <c r="AF2777" s="27" t="n">
        <v>0</v>
      </c>
      <c r="AG2777" s="28" t="n">
        <f aca="false">AD2777+AE2777+AF2777</f>
        <v>0</v>
      </c>
      <c r="AH2777" s="12" t="str">
        <f aca="false">IF(AG2777&gt;0,AD2777/AG2777,"")</f>
        <v/>
      </c>
      <c r="AI2777" s="27" t="n">
        <v>0</v>
      </c>
      <c r="AJ2777" s="27" t="n">
        <v>0</v>
      </c>
      <c r="AK2777" s="27" t="n">
        <v>0</v>
      </c>
      <c r="AL2777" s="22" t="str">
        <f aca="false">IF(OR(AJ2777&gt;0,AK2777&gt;0),"Sí","No")</f>
        <v>No</v>
      </c>
      <c r="AM2777" s="6"/>
      <c r="AN2777" s="6"/>
      <c r="AO2777" s="12" t="n">
        <f aca="false">IF(M2777&gt;0,K2777/M2777,"")</f>
        <v>1</v>
      </c>
      <c r="AP2777" s="22" t="str">
        <f aca="false">IF(M2777&gt;=Resumen!$B$5,"Alto","Bajo")</f>
        <v>Bajo</v>
      </c>
      <c r="AQ2777" s="22" t="str">
        <f aca="false">IF(AO2777&gt;=Resumen!$B$28,"Alto","Bajo")</f>
        <v>Alto</v>
      </c>
      <c r="AR2777" s="22" t="str">
        <f aca="false">AP2777&amp;" Potencial / "&amp;AQ2777&amp;" Share"</f>
        <v>Bajo Potencial / Alto Share</v>
      </c>
      <c r="AS2777" s="22" t="str">
        <f aca="false">IF(Q2777="Sí",IF(AO2777&gt;=Resumen!$B$29,"Alto","Bajo"),"")</f>
        <v/>
      </c>
      <c r="AT2777" s="22" t="str">
        <f aca="false">IF(AS2777&lt;&gt;"",AP2777&amp;" Potencial / "&amp;AS2777&amp;" Share","")</f>
        <v/>
      </c>
      <c r="AU2777" s="22" t="str">
        <f aca="false">IF(AH2777="","Sin dato",IF(AH2777-AO2777&gt;Resumen!$B$6,"Sobre-exhibido",IF(AO2777-AH2777&gt;Resumen!$B$6,"Sub-exhibido","En línea")))</f>
        <v>Sin dato</v>
      </c>
      <c r="AV2777" s="22" t="str">
        <f aca="false">IF(AT2777="","",IF(AT2777="Alto Potencial / Bajo Share",1,IF(AT2777="Alto Potencial / Alto Share",2,IF(AT2777="Bajo Potencial / Alto Share",3,4))))</f>
        <v/>
      </c>
      <c r="AW2777" s="22" t="str">
        <f aca="false">IF(Q2777="No","Sin competencia directa",IF(AV2777=1,"1 - Foco Conquista (Alto Pot / Bajo Share)",IF(AV2777=2,"2 - Foco Defensa (Alto Pot / Alto Share)",IF(AV2777=3,"3 - Monitoreo (Bajo Pot / Alto Share)","4 - Baja Prioridad (Bajo Pot / Bajo Share)"))))</f>
        <v>Sin competencia directa</v>
      </c>
      <c r="AX2777" s="12" t="str">
        <f aca="false">IF(OR(IFERROR(AND(W2777&lt;&gt;"",Y2777&lt;&gt;"",Y2777-W2777&gt;Resumen!$B$8),FALSE()),IFERROR(AND(X2777&lt;&gt;"",Y2777&lt;&gt;"",Y2777-X2777&gt;Resumen!$B$8),FALSE())),MAX(IF(IFERROR(AND(W2777&lt;&gt;"",Y2777&lt;&gt;"",Y2777-W2777&gt;Resumen!$B$8),FALSE()),Y2777-W2777,0),IF(IFERROR(AND(X2777&lt;&gt;"",Y2777&lt;&gt;"",Y2777-X2777&gt;Resumen!$B$8),FALSE()),Y2777-X2777,0)),"")</f>
        <v/>
      </c>
      <c r="AY2777" s="22" t="str">
        <f aca="false">IF(OR(IFERROR(AND(W2777&lt;&gt;"",Y2777&lt;&gt;"",Y2777-W2777&gt;Resumen!$B$8),FALSE()),IFERROR(AND(X2777&lt;&gt;"",Y2777&lt;&gt;"",Y2777-X2777&gt;Resumen!$B$8),FALSE())),TRIM("Lays tiene mayor markup que "&amp;IF(IFERROR(AND(W2777&lt;&gt;"",Y2777&lt;&gt;"",Y2777-W2777&gt;Resumen!$B$8),FALSE()),"Quento ","")&amp;IF(IFERROR(AND(X2777&lt;&gt;"",Y2777&lt;&gt;"",Y2777-X2777&gt;Resumen!$B$8),FALSE()),"Julicroc ","")&amp;"en este PDV"),"")</f>
        <v/>
      </c>
      <c r="AZ2777" s="22" t="str">
        <f aca="false">IF(COUNTIF('Plan Pehuamar - Lista'!$A$2:$A$167,A2777)&gt;0,"Sí","No")</f>
        <v>No</v>
      </c>
      <c r="BA2777" s="22" t="str">
        <f aca="false">IF(COUNTIF('Plan Combo 9+1'!$A$2:$A$226,A2777)&gt;0,"Sí","No")</f>
        <v>No</v>
      </c>
      <c r="BB2777" s="22" t="str">
        <f aca="false">IF(AH2777="","No",IF(BA2777="Sí",IF((AO2777-AH2777)&gt;Resumen!$B$6,"Sí","No"),IF((AO2777-AH2777)&gt;=Resumen!$B$132,"Sí","No")))</f>
        <v>No</v>
      </c>
      <c r="BC2777" s="22" t="str">
        <f aca="false">IF(AND(N2777="Sí",AL2777="Sí",AI2777=0),"Sí","No")</f>
        <v>No</v>
      </c>
      <c r="BD2777" s="22" t="str">
        <f aca="false">IF(COUNTIF('Plan 9+1 (con Pehuamar)'!$A$2:$A$227,A2777)&gt;0,"Sí","No")</f>
        <v>No</v>
      </c>
    </row>
    <row r="2778" customFormat="false" ht="15" hidden="false" customHeight="true" outlineLevel="0" collapsed="false">
      <c r="A2778" s="6" t="n">
        <v>206395</v>
      </c>
      <c r="B2778" s="6" t="n">
        <v>17</v>
      </c>
      <c r="C2778" s="6" t="n">
        <v>1703</v>
      </c>
      <c r="D2778" s="6" t="s">
        <v>315</v>
      </c>
      <c r="E2778" s="6" t="s">
        <v>2924</v>
      </c>
      <c r="F2778" s="6" t="s">
        <v>196</v>
      </c>
      <c r="G2778" s="6" t="s">
        <v>130</v>
      </c>
      <c r="H2778" s="6" t="s">
        <v>1715</v>
      </c>
      <c r="I2778" s="27" t="n">
        <v>0</v>
      </c>
      <c r="J2778" s="27" t="n">
        <v>0</v>
      </c>
      <c r="K2778" s="27" t="n">
        <v>0.7</v>
      </c>
      <c r="L2778" s="28" t="n">
        <f aca="false">I2778+J2778</f>
        <v>0</v>
      </c>
      <c r="M2778" s="28" t="n">
        <f aca="false">L2778+K2778</f>
        <v>0.7</v>
      </c>
      <c r="N2778" s="22" t="str">
        <f aca="false">IF(I2778&gt;0,"Sí","No")</f>
        <v>No</v>
      </c>
      <c r="O2778" s="22" t="str">
        <f aca="false">IF(J2778&gt;0,"Sí","No")</f>
        <v>No</v>
      </c>
      <c r="P2778" s="22" t="str">
        <f aca="false">IF(K2778&gt;0,"Sí","No")</f>
        <v>Sí</v>
      </c>
      <c r="Q2778" s="22" t="str">
        <f aca="false">IF(OR(I2778&gt;0,J2778&gt;0),"Sí","No")</f>
        <v>No</v>
      </c>
      <c r="R2778" s="27"/>
      <c r="S2778" s="27"/>
      <c r="T2778" s="27"/>
      <c r="U2778" s="27"/>
      <c r="V2778" s="27"/>
      <c r="W2778" s="12" t="str">
        <f aca="false">IF(AND(I2778&gt;0,R2778&gt;0),(S2778-R2778)/R2778,"")</f>
        <v/>
      </c>
      <c r="X2778" s="12" t="str">
        <f aca="false">IF(AND(J2778&gt;0,T2778&gt;0),(U2778-T2778)/T2778,"")</f>
        <v/>
      </c>
      <c r="Y2778" s="12" t="str">
        <f aca="false">IF(AND(K2778&gt;0,V2778&gt;0),(V2778-Resumen!$B$7)/Resumen!$B$7,"")</f>
        <v/>
      </c>
      <c r="Z2778" s="28" t="str">
        <f aca="false">IF(AND(K2778&gt;0,I2778&gt;0,V2778&gt;0,S2778&gt;0),V2778-S2778,"")</f>
        <v/>
      </c>
      <c r="AA2778" s="12" t="str">
        <f aca="false">IF(Z2778&lt;&gt;"",Z2778/S2778,"")</f>
        <v/>
      </c>
      <c r="AB2778" s="28" t="str">
        <f aca="false">IF(AND(K2778&gt;0,J2778&gt;0,V2778&gt;0,U2778&gt;0),V2778-U2778,"")</f>
        <v/>
      </c>
      <c r="AC2778" s="12" t="str">
        <f aca="false">IF(AB2778&lt;&gt;"",AB2778/U2778,"")</f>
        <v/>
      </c>
      <c r="AD2778" s="27" t="n">
        <v>0</v>
      </c>
      <c r="AE2778" s="27" t="n">
        <v>0</v>
      </c>
      <c r="AF2778" s="27" t="n">
        <v>0</v>
      </c>
      <c r="AG2778" s="28" t="n">
        <f aca="false">AD2778+AE2778+AF2778</f>
        <v>0</v>
      </c>
      <c r="AH2778" s="12" t="str">
        <f aca="false">IF(AG2778&gt;0,AD2778/AG2778,"")</f>
        <v/>
      </c>
      <c r="AI2778" s="27" t="n">
        <v>0</v>
      </c>
      <c r="AJ2778" s="27" t="n">
        <v>0</v>
      </c>
      <c r="AK2778" s="27" t="n">
        <v>0</v>
      </c>
      <c r="AL2778" s="22" t="str">
        <f aca="false">IF(OR(AJ2778&gt;0,AK2778&gt;0),"Sí","No")</f>
        <v>No</v>
      </c>
      <c r="AM2778" s="6"/>
      <c r="AN2778" s="6"/>
      <c r="AO2778" s="12" t="n">
        <f aca="false">IF(M2778&gt;0,K2778/M2778,"")</f>
        <v>1</v>
      </c>
      <c r="AP2778" s="22" t="str">
        <f aca="false">IF(M2778&gt;=Resumen!$B$5,"Alto","Bajo")</f>
        <v>Bajo</v>
      </c>
      <c r="AQ2778" s="22" t="str">
        <f aca="false">IF(AO2778&gt;=Resumen!$B$28,"Alto","Bajo")</f>
        <v>Alto</v>
      </c>
      <c r="AR2778" s="22" t="str">
        <f aca="false">AP2778&amp;" Potencial / "&amp;AQ2778&amp;" Share"</f>
        <v>Bajo Potencial / Alto Share</v>
      </c>
      <c r="AS2778" s="22" t="str">
        <f aca="false">IF(Q2778="Sí",IF(AO2778&gt;=Resumen!$B$29,"Alto","Bajo"),"")</f>
        <v/>
      </c>
      <c r="AT2778" s="22" t="str">
        <f aca="false">IF(AS2778&lt;&gt;"",AP2778&amp;" Potencial / "&amp;AS2778&amp;" Share","")</f>
        <v/>
      </c>
      <c r="AU2778" s="22" t="str">
        <f aca="false">IF(AH2778="","Sin dato",IF(AH2778-AO2778&gt;Resumen!$B$6,"Sobre-exhibido",IF(AO2778-AH2778&gt;Resumen!$B$6,"Sub-exhibido","En línea")))</f>
        <v>Sin dato</v>
      </c>
      <c r="AV2778" s="22" t="str">
        <f aca="false">IF(AT2778="","",IF(AT2778="Alto Potencial / Bajo Share",1,IF(AT2778="Alto Potencial / Alto Share",2,IF(AT2778="Bajo Potencial / Alto Share",3,4))))</f>
        <v/>
      </c>
      <c r="AW2778" s="22" t="str">
        <f aca="false">IF(Q2778="No","Sin competencia directa",IF(AV2778=1,"1 - Foco Conquista (Alto Pot / Bajo Share)",IF(AV2778=2,"2 - Foco Defensa (Alto Pot / Alto Share)",IF(AV2778=3,"3 - Monitoreo (Bajo Pot / Alto Share)","4 - Baja Prioridad (Bajo Pot / Bajo Share)"))))</f>
        <v>Sin competencia directa</v>
      </c>
      <c r="AX2778" s="12" t="str">
        <f aca="false">IF(OR(IFERROR(AND(W2778&lt;&gt;"",Y2778&lt;&gt;"",Y2778-W2778&gt;Resumen!$B$8),FALSE()),IFERROR(AND(X2778&lt;&gt;"",Y2778&lt;&gt;"",Y2778-X2778&gt;Resumen!$B$8),FALSE())),MAX(IF(IFERROR(AND(W2778&lt;&gt;"",Y2778&lt;&gt;"",Y2778-W2778&gt;Resumen!$B$8),FALSE()),Y2778-W2778,0),IF(IFERROR(AND(X2778&lt;&gt;"",Y2778&lt;&gt;"",Y2778-X2778&gt;Resumen!$B$8),FALSE()),Y2778-X2778,0)),"")</f>
        <v/>
      </c>
      <c r="AY2778" s="22" t="str">
        <f aca="false">IF(OR(IFERROR(AND(W2778&lt;&gt;"",Y2778&lt;&gt;"",Y2778-W2778&gt;Resumen!$B$8),FALSE()),IFERROR(AND(X2778&lt;&gt;"",Y2778&lt;&gt;"",Y2778-X2778&gt;Resumen!$B$8),FALSE())),TRIM("Lays tiene mayor markup que "&amp;IF(IFERROR(AND(W2778&lt;&gt;"",Y2778&lt;&gt;"",Y2778-W2778&gt;Resumen!$B$8),FALSE()),"Quento ","")&amp;IF(IFERROR(AND(X2778&lt;&gt;"",Y2778&lt;&gt;"",Y2778-X2778&gt;Resumen!$B$8),FALSE()),"Julicroc ","")&amp;"en este PDV"),"")</f>
        <v/>
      </c>
      <c r="AZ2778" s="22" t="str">
        <f aca="false">IF(COUNTIF('Plan Pehuamar - Lista'!$A$2:$A$167,A2778)&gt;0,"Sí","No")</f>
        <v>No</v>
      </c>
      <c r="BA2778" s="22" t="str">
        <f aca="false">IF(COUNTIF('Plan Combo 9+1'!$A$2:$A$226,A2778)&gt;0,"Sí","No")</f>
        <v>No</v>
      </c>
      <c r="BB2778" s="22" t="str">
        <f aca="false">IF(AH2778="","No",IF(BA2778="Sí",IF((AO2778-AH2778)&gt;Resumen!$B$6,"Sí","No"),IF((AO2778-AH2778)&gt;=Resumen!$B$132,"Sí","No")))</f>
        <v>No</v>
      </c>
      <c r="BC2778" s="22" t="str">
        <f aca="false">IF(AND(N2778="Sí",AL2778="Sí",AI2778=0),"Sí","No")</f>
        <v>No</v>
      </c>
      <c r="BD2778" s="22" t="str">
        <f aca="false">IF(COUNTIF('Plan 9+1 (con Pehuamar)'!$A$2:$A$227,A2778)&gt;0,"Sí","No")</f>
        <v>No</v>
      </c>
    </row>
    <row r="2779" customFormat="false" ht="15" hidden="false" customHeight="true" outlineLevel="0" collapsed="false">
      <c r="A2779" s="6" t="n">
        <v>206396</v>
      </c>
      <c r="B2779" s="6" t="n">
        <v>17</v>
      </c>
      <c r="C2779" s="6" t="n">
        <v>1703</v>
      </c>
      <c r="D2779" s="6" t="s">
        <v>315</v>
      </c>
      <c r="E2779" s="6" t="s">
        <v>2925</v>
      </c>
      <c r="F2779" s="6" t="s">
        <v>201</v>
      </c>
      <c r="G2779" s="6" t="s">
        <v>130</v>
      </c>
      <c r="H2779" s="6" t="s">
        <v>1715</v>
      </c>
      <c r="I2779" s="27" t="n">
        <v>0</v>
      </c>
      <c r="J2779" s="27" t="n">
        <v>0</v>
      </c>
      <c r="K2779" s="27" t="n">
        <v>1.3</v>
      </c>
      <c r="L2779" s="28" t="n">
        <f aca="false">I2779+J2779</f>
        <v>0</v>
      </c>
      <c r="M2779" s="28" t="n">
        <f aca="false">L2779+K2779</f>
        <v>1.3</v>
      </c>
      <c r="N2779" s="22" t="str">
        <f aca="false">IF(I2779&gt;0,"Sí","No")</f>
        <v>No</v>
      </c>
      <c r="O2779" s="22" t="str">
        <f aca="false">IF(J2779&gt;0,"Sí","No")</f>
        <v>No</v>
      </c>
      <c r="P2779" s="22" t="str">
        <f aca="false">IF(K2779&gt;0,"Sí","No")</f>
        <v>Sí</v>
      </c>
      <c r="Q2779" s="22" t="str">
        <f aca="false">IF(OR(I2779&gt;0,J2779&gt;0),"Sí","No")</f>
        <v>No</v>
      </c>
      <c r="R2779" s="27"/>
      <c r="S2779" s="27"/>
      <c r="T2779" s="27"/>
      <c r="U2779" s="27"/>
      <c r="V2779" s="27"/>
      <c r="W2779" s="12" t="str">
        <f aca="false">IF(AND(I2779&gt;0,R2779&gt;0),(S2779-R2779)/R2779,"")</f>
        <v/>
      </c>
      <c r="X2779" s="12" t="str">
        <f aca="false">IF(AND(J2779&gt;0,T2779&gt;0),(U2779-T2779)/T2779,"")</f>
        <v/>
      </c>
      <c r="Y2779" s="12" t="str">
        <f aca="false">IF(AND(K2779&gt;0,V2779&gt;0),(V2779-Resumen!$B$7)/Resumen!$B$7,"")</f>
        <v/>
      </c>
      <c r="Z2779" s="28" t="str">
        <f aca="false">IF(AND(K2779&gt;0,I2779&gt;0,V2779&gt;0,S2779&gt;0),V2779-S2779,"")</f>
        <v/>
      </c>
      <c r="AA2779" s="12" t="str">
        <f aca="false">IF(Z2779&lt;&gt;"",Z2779/S2779,"")</f>
        <v/>
      </c>
      <c r="AB2779" s="28" t="str">
        <f aca="false">IF(AND(K2779&gt;0,J2779&gt;0,V2779&gt;0,U2779&gt;0),V2779-U2779,"")</f>
        <v/>
      </c>
      <c r="AC2779" s="12" t="str">
        <f aca="false">IF(AB2779&lt;&gt;"",AB2779/U2779,"")</f>
        <v/>
      </c>
      <c r="AD2779" s="27" t="n">
        <v>0</v>
      </c>
      <c r="AE2779" s="27" t="n">
        <v>0</v>
      </c>
      <c r="AF2779" s="27" t="n">
        <v>0</v>
      </c>
      <c r="AG2779" s="28" t="n">
        <f aca="false">AD2779+AE2779+AF2779</f>
        <v>0</v>
      </c>
      <c r="AH2779" s="12" t="str">
        <f aca="false">IF(AG2779&gt;0,AD2779/AG2779,"")</f>
        <v/>
      </c>
      <c r="AI2779" s="27" t="n">
        <v>0</v>
      </c>
      <c r="AJ2779" s="27" t="n">
        <v>0</v>
      </c>
      <c r="AK2779" s="27" t="n">
        <v>0</v>
      </c>
      <c r="AL2779" s="22" t="str">
        <f aca="false">IF(OR(AJ2779&gt;0,AK2779&gt;0),"Sí","No")</f>
        <v>No</v>
      </c>
      <c r="AM2779" s="6"/>
      <c r="AN2779" s="6"/>
      <c r="AO2779" s="12" t="n">
        <f aca="false">IF(M2779&gt;0,K2779/M2779,"")</f>
        <v>1</v>
      </c>
      <c r="AP2779" s="22" t="str">
        <f aca="false">IF(M2779&gt;=Resumen!$B$5,"Alto","Bajo")</f>
        <v>Bajo</v>
      </c>
      <c r="AQ2779" s="22" t="str">
        <f aca="false">IF(AO2779&gt;=Resumen!$B$28,"Alto","Bajo")</f>
        <v>Alto</v>
      </c>
      <c r="AR2779" s="22" t="str">
        <f aca="false">AP2779&amp;" Potencial / "&amp;AQ2779&amp;" Share"</f>
        <v>Bajo Potencial / Alto Share</v>
      </c>
      <c r="AS2779" s="22" t="str">
        <f aca="false">IF(Q2779="Sí",IF(AO2779&gt;=Resumen!$B$29,"Alto","Bajo"),"")</f>
        <v/>
      </c>
      <c r="AT2779" s="22" t="str">
        <f aca="false">IF(AS2779&lt;&gt;"",AP2779&amp;" Potencial / "&amp;AS2779&amp;" Share","")</f>
        <v/>
      </c>
      <c r="AU2779" s="22" t="str">
        <f aca="false">IF(AH2779="","Sin dato",IF(AH2779-AO2779&gt;Resumen!$B$6,"Sobre-exhibido",IF(AO2779-AH2779&gt;Resumen!$B$6,"Sub-exhibido","En línea")))</f>
        <v>Sin dato</v>
      </c>
      <c r="AV2779" s="22" t="str">
        <f aca="false">IF(AT2779="","",IF(AT2779="Alto Potencial / Bajo Share",1,IF(AT2779="Alto Potencial / Alto Share",2,IF(AT2779="Bajo Potencial / Alto Share",3,4))))</f>
        <v/>
      </c>
      <c r="AW2779" s="22" t="str">
        <f aca="false">IF(Q2779="No","Sin competencia directa",IF(AV2779=1,"1 - Foco Conquista (Alto Pot / Bajo Share)",IF(AV2779=2,"2 - Foco Defensa (Alto Pot / Alto Share)",IF(AV2779=3,"3 - Monitoreo (Bajo Pot / Alto Share)","4 - Baja Prioridad (Bajo Pot / Bajo Share)"))))</f>
        <v>Sin competencia directa</v>
      </c>
      <c r="AX2779" s="12" t="str">
        <f aca="false">IF(OR(IFERROR(AND(W2779&lt;&gt;"",Y2779&lt;&gt;"",Y2779-W2779&gt;Resumen!$B$8),FALSE()),IFERROR(AND(X2779&lt;&gt;"",Y2779&lt;&gt;"",Y2779-X2779&gt;Resumen!$B$8),FALSE())),MAX(IF(IFERROR(AND(W2779&lt;&gt;"",Y2779&lt;&gt;"",Y2779-W2779&gt;Resumen!$B$8),FALSE()),Y2779-W2779,0),IF(IFERROR(AND(X2779&lt;&gt;"",Y2779&lt;&gt;"",Y2779-X2779&gt;Resumen!$B$8),FALSE()),Y2779-X2779,0)),"")</f>
        <v/>
      </c>
      <c r="AY2779" s="22" t="str">
        <f aca="false">IF(OR(IFERROR(AND(W2779&lt;&gt;"",Y2779&lt;&gt;"",Y2779-W2779&gt;Resumen!$B$8),FALSE()),IFERROR(AND(X2779&lt;&gt;"",Y2779&lt;&gt;"",Y2779-X2779&gt;Resumen!$B$8),FALSE())),TRIM("Lays tiene mayor markup que "&amp;IF(IFERROR(AND(W2779&lt;&gt;"",Y2779&lt;&gt;"",Y2779-W2779&gt;Resumen!$B$8),FALSE()),"Quento ","")&amp;IF(IFERROR(AND(X2779&lt;&gt;"",Y2779&lt;&gt;"",Y2779-X2779&gt;Resumen!$B$8),FALSE()),"Julicroc ","")&amp;"en este PDV"),"")</f>
        <v/>
      </c>
      <c r="AZ2779" s="22" t="str">
        <f aca="false">IF(COUNTIF('Plan Pehuamar - Lista'!$A$2:$A$167,A2779)&gt;0,"Sí","No")</f>
        <v>No</v>
      </c>
      <c r="BA2779" s="22" t="str">
        <f aca="false">IF(COUNTIF('Plan Combo 9+1'!$A$2:$A$226,A2779)&gt;0,"Sí","No")</f>
        <v>No</v>
      </c>
      <c r="BB2779" s="22" t="str">
        <f aca="false">IF(AH2779="","No",IF(BA2779="Sí",IF((AO2779-AH2779)&gt;Resumen!$B$6,"Sí","No"),IF((AO2779-AH2779)&gt;=Resumen!$B$132,"Sí","No")))</f>
        <v>No</v>
      </c>
      <c r="BC2779" s="22" t="str">
        <f aca="false">IF(AND(N2779="Sí",AL2779="Sí",AI2779=0),"Sí","No")</f>
        <v>No</v>
      </c>
      <c r="BD2779" s="22" t="str">
        <f aca="false">IF(COUNTIF('Plan 9+1 (con Pehuamar)'!$A$2:$A$227,A2779)&gt;0,"Sí","No")</f>
        <v>No</v>
      </c>
    </row>
    <row r="2780" customFormat="false" ht="15" hidden="false" customHeight="true" outlineLevel="0" collapsed="false">
      <c r="A2780" s="6" t="n">
        <v>206399</v>
      </c>
      <c r="B2780" s="6" t="n">
        <v>17</v>
      </c>
      <c r="C2780" s="6" t="n">
        <v>1703</v>
      </c>
      <c r="D2780" s="6" t="s">
        <v>315</v>
      </c>
      <c r="E2780" s="6" t="s">
        <v>2926</v>
      </c>
      <c r="F2780" s="6" t="s">
        <v>201</v>
      </c>
      <c r="G2780" s="6" t="s">
        <v>130</v>
      </c>
      <c r="H2780" s="6" t="s">
        <v>1715</v>
      </c>
      <c r="I2780" s="27" t="n">
        <v>10</v>
      </c>
      <c r="J2780" s="27" t="n">
        <v>0</v>
      </c>
      <c r="K2780" s="27" t="n">
        <v>6</v>
      </c>
      <c r="L2780" s="28" t="n">
        <f aca="false">I2780+J2780</f>
        <v>10</v>
      </c>
      <c r="M2780" s="28" t="n">
        <f aca="false">L2780+K2780</f>
        <v>16</v>
      </c>
      <c r="N2780" s="22" t="str">
        <f aca="false">IF(I2780&gt;0,"Sí","No")</f>
        <v>Sí</v>
      </c>
      <c r="O2780" s="22" t="str">
        <f aca="false">IF(J2780&gt;0,"Sí","No")</f>
        <v>No</v>
      </c>
      <c r="P2780" s="22" t="str">
        <f aca="false">IF(K2780&gt;0,"Sí","No")</f>
        <v>Sí</v>
      </c>
      <c r="Q2780" s="22" t="str">
        <f aca="false">IF(OR(I2780&gt;0,J2780&gt;0),"Sí","No")</f>
        <v>Sí</v>
      </c>
      <c r="R2780" s="27" t="n">
        <v>1750</v>
      </c>
      <c r="S2780" s="27" t="n">
        <v>2500</v>
      </c>
      <c r="T2780" s="27"/>
      <c r="U2780" s="27"/>
      <c r="V2780" s="27" t="n">
        <v>3800</v>
      </c>
      <c r="W2780" s="12" t="n">
        <f aca="false">IF(AND(I2780&gt;0,R2780&gt;0),(S2780-R2780)/R2780,"")</f>
        <v>0.428571428571429</v>
      </c>
      <c r="X2780" s="12" t="str">
        <f aca="false">IF(AND(J2780&gt;0,T2780&gt;0),(U2780-T2780)/T2780,"")</f>
        <v/>
      </c>
      <c r="Y2780" s="12" t="n">
        <f aca="false">IF(AND(K2780&gt;0,V2780&gt;0),(V2780-Resumen!$B$7)/Resumen!$B$7,"")</f>
        <v>0.52</v>
      </c>
      <c r="Z2780" s="28" t="n">
        <f aca="false">IF(AND(K2780&gt;0,I2780&gt;0,V2780&gt;0,S2780&gt;0),V2780-S2780,"")</f>
        <v>1300</v>
      </c>
      <c r="AA2780" s="12" t="n">
        <f aca="false">IF(Z2780&lt;&gt;"",Z2780/S2780,"")</f>
        <v>0.52</v>
      </c>
      <c r="AB2780" s="28" t="str">
        <f aca="false">IF(AND(K2780&gt;0,J2780&gt;0,V2780&gt;0,U2780&gt;0),V2780-U2780,"")</f>
        <v/>
      </c>
      <c r="AC2780" s="12" t="str">
        <f aca="false">IF(AB2780&lt;&gt;"",AB2780/U2780,"")</f>
        <v/>
      </c>
      <c r="AD2780" s="27" t="n">
        <v>2</v>
      </c>
      <c r="AE2780" s="27" t="n">
        <v>2</v>
      </c>
      <c r="AF2780" s="27" t="n">
        <v>4</v>
      </c>
      <c r="AG2780" s="28" t="n">
        <f aca="false">AD2780+AE2780+AF2780</f>
        <v>8</v>
      </c>
      <c r="AH2780" s="12" t="n">
        <f aca="false">IF(AG2780&gt;0,AD2780/AG2780,"")</f>
        <v>0.25</v>
      </c>
      <c r="AI2780" s="27" t="n">
        <v>0</v>
      </c>
      <c r="AJ2780" s="27" t="n">
        <v>0</v>
      </c>
      <c r="AK2780" s="27" t="n">
        <v>1</v>
      </c>
      <c r="AL2780" s="22" t="str">
        <f aca="false">IF(OR(AJ2780&gt;0,AK2780&gt;0),"Sí","No")</f>
        <v>Sí</v>
      </c>
      <c r="AM2780" s="6" t="s">
        <v>198</v>
      </c>
      <c r="AN2780" s="6"/>
      <c r="AO2780" s="12" t="n">
        <f aca="false">IF(M2780&gt;0,K2780/M2780,"")</f>
        <v>0.375</v>
      </c>
      <c r="AP2780" s="22" t="str">
        <f aca="false">IF(M2780&gt;=Resumen!$B$5,"Alto","Bajo")</f>
        <v>Bajo</v>
      </c>
      <c r="AQ2780" s="22" t="str">
        <f aca="false">IF(AO2780&gt;=Resumen!$B$28,"Alto","Bajo")</f>
        <v>Bajo</v>
      </c>
      <c r="AR2780" s="22" t="str">
        <f aca="false">AP2780&amp;" Potencial / "&amp;AQ2780&amp;" Share"</f>
        <v>Bajo Potencial / Bajo Share</v>
      </c>
      <c r="AS2780" s="22" t="str">
        <f aca="false">IF(Q2780="Sí",IF(AO2780&gt;=Resumen!$B$29,"Alto","Bajo"),"")</f>
        <v>Bajo</v>
      </c>
      <c r="AT2780" s="22" t="str">
        <f aca="false">IF(AS2780&lt;&gt;"",AP2780&amp;" Potencial / "&amp;AS2780&amp;" Share","")</f>
        <v>Bajo Potencial / Bajo Share</v>
      </c>
      <c r="AU2780" s="22" t="str">
        <f aca="false">IF(AH2780="","Sin dato",IF(AH2780-AO2780&gt;Resumen!$B$6,"Sobre-exhibido",IF(AO2780-AH2780&gt;Resumen!$B$6,"Sub-exhibido","En línea")))</f>
        <v>Sub-exhibido</v>
      </c>
      <c r="AV2780" s="22" t="n">
        <f aca="false">IF(AT2780="","",IF(AT2780="Alto Potencial / Bajo Share",1,IF(AT2780="Alto Potencial / Alto Share",2,IF(AT2780="Bajo Potencial / Alto Share",3,4))))</f>
        <v>4</v>
      </c>
      <c r="AW2780" s="22" t="str">
        <f aca="false">IF(Q2780="No","Sin competencia directa",IF(AV2780=1,"1 - Foco Conquista (Alto Pot / Bajo Share)",IF(AV2780=2,"2 - Foco Defensa (Alto Pot / Alto Share)",IF(AV2780=3,"3 - Monitoreo (Bajo Pot / Alto Share)","4 - Baja Prioridad (Bajo Pot / Bajo Share)"))))</f>
        <v>4 - Baja Prioridad (Bajo Pot / Bajo Share)</v>
      </c>
      <c r="AX2780" s="12" t="n">
        <f aca="false">IF(OR(IFERROR(AND(W2780&lt;&gt;"",Y2780&lt;&gt;"",Y2780-W2780&gt;Resumen!$B$8),FALSE()),IFERROR(AND(X2780&lt;&gt;"",Y2780&lt;&gt;"",Y2780-X2780&gt;Resumen!$B$8),FALSE())),MAX(IF(IFERROR(AND(W2780&lt;&gt;"",Y2780&lt;&gt;"",Y2780-W2780&gt;Resumen!$B$8),FALSE()),Y2780-W2780,0),IF(IFERROR(AND(X2780&lt;&gt;"",Y2780&lt;&gt;"",Y2780-X2780&gt;Resumen!$B$8),FALSE()),Y2780-X2780,0)),"")</f>
        <v>0.0914285714285715</v>
      </c>
      <c r="AY2780" s="22" t="str">
        <f aca="false">IF(OR(IFERROR(AND(W2780&lt;&gt;"",Y2780&lt;&gt;"",Y2780-W2780&gt;Resumen!$B$8),FALSE()),IFERROR(AND(X2780&lt;&gt;"",Y2780&lt;&gt;"",Y2780-X2780&gt;Resumen!$B$8),FALSE())),TRIM("Lays tiene mayor markup que "&amp;IF(IFERROR(AND(W2780&lt;&gt;"",Y2780&lt;&gt;"",Y2780-W2780&gt;Resumen!$B$8),FALSE()),"Quento ","")&amp;IF(IFERROR(AND(X2780&lt;&gt;"",Y2780&lt;&gt;"",Y2780-X2780&gt;Resumen!$B$8),FALSE()),"Julicroc ","")&amp;"en este PDV"),"")</f>
        <v>Lays tiene mayor markup que Quento en este PDV</v>
      </c>
      <c r="AZ2780" s="22" t="str">
        <f aca="false">IF(COUNTIF('Plan Pehuamar - Lista'!$A$2:$A$167,A2780)&gt;0,"Sí","No")</f>
        <v>No</v>
      </c>
      <c r="BA2780" s="22" t="str">
        <f aca="false">IF(COUNTIF('Plan Combo 9+1'!$A$2:$A$226,A2780)&gt;0,"Sí","No")</f>
        <v>No</v>
      </c>
      <c r="BB2780" s="22" t="str">
        <f aca="false">IF(AH2780="","No",IF(BA2780="Sí",IF((AO2780-AH2780)&gt;Resumen!$B$6,"Sí","No"),IF((AO2780-AH2780)&gt;=Resumen!$B$132,"Sí","No")))</f>
        <v>No</v>
      </c>
      <c r="BC2780" s="22" t="str">
        <f aca="false">IF(AND(N2780="Sí",AL2780="Sí",AI2780=0),"Sí","No")</f>
        <v>Sí</v>
      </c>
      <c r="BD2780" s="22" t="str">
        <f aca="false">IF(COUNTIF('Plan 9+1 (con Pehuamar)'!$A$2:$A$227,A2780)&gt;0,"Sí","No")</f>
        <v>No</v>
      </c>
    </row>
    <row r="2781" customFormat="false" ht="15" hidden="false" customHeight="true" outlineLevel="0" collapsed="false">
      <c r="A2781" s="6" t="n">
        <v>206414</v>
      </c>
      <c r="B2781" s="6" t="n">
        <v>17</v>
      </c>
      <c r="C2781" s="6" t="n">
        <v>1703</v>
      </c>
      <c r="D2781" s="6" t="s">
        <v>315</v>
      </c>
      <c r="E2781" s="6" t="s">
        <v>2927</v>
      </c>
      <c r="F2781" s="6" t="s">
        <v>201</v>
      </c>
      <c r="G2781" s="6" t="s">
        <v>130</v>
      </c>
      <c r="H2781" s="6" t="s">
        <v>1715</v>
      </c>
      <c r="I2781" s="27" t="n">
        <v>0</v>
      </c>
      <c r="J2781" s="27" t="n">
        <v>0</v>
      </c>
      <c r="K2781" s="27" t="n">
        <v>0.3</v>
      </c>
      <c r="L2781" s="28" t="n">
        <f aca="false">I2781+J2781</f>
        <v>0</v>
      </c>
      <c r="M2781" s="28" t="n">
        <f aca="false">L2781+K2781</f>
        <v>0.3</v>
      </c>
      <c r="N2781" s="22" t="str">
        <f aca="false">IF(I2781&gt;0,"Sí","No")</f>
        <v>No</v>
      </c>
      <c r="O2781" s="22" t="str">
        <f aca="false">IF(J2781&gt;0,"Sí","No")</f>
        <v>No</v>
      </c>
      <c r="P2781" s="22" t="str">
        <f aca="false">IF(K2781&gt;0,"Sí","No")</f>
        <v>Sí</v>
      </c>
      <c r="Q2781" s="22" t="str">
        <f aca="false">IF(OR(I2781&gt;0,J2781&gt;0),"Sí","No")</f>
        <v>No</v>
      </c>
      <c r="R2781" s="27"/>
      <c r="S2781" s="27"/>
      <c r="T2781" s="27"/>
      <c r="U2781" s="27"/>
      <c r="V2781" s="27"/>
      <c r="W2781" s="12" t="str">
        <f aca="false">IF(AND(I2781&gt;0,R2781&gt;0),(S2781-R2781)/R2781,"")</f>
        <v/>
      </c>
      <c r="X2781" s="12" t="str">
        <f aca="false">IF(AND(J2781&gt;0,T2781&gt;0),(U2781-T2781)/T2781,"")</f>
        <v/>
      </c>
      <c r="Y2781" s="12" t="str">
        <f aca="false">IF(AND(K2781&gt;0,V2781&gt;0),(V2781-Resumen!$B$7)/Resumen!$B$7,"")</f>
        <v/>
      </c>
      <c r="Z2781" s="28" t="str">
        <f aca="false">IF(AND(K2781&gt;0,I2781&gt;0,V2781&gt;0,S2781&gt;0),V2781-S2781,"")</f>
        <v/>
      </c>
      <c r="AA2781" s="12" t="str">
        <f aca="false">IF(Z2781&lt;&gt;"",Z2781/S2781,"")</f>
        <v/>
      </c>
      <c r="AB2781" s="28" t="str">
        <f aca="false">IF(AND(K2781&gt;0,J2781&gt;0,V2781&gt;0,U2781&gt;0),V2781-U2781,"")</f>
        <v/>
      </c>
      <c r="AC2781" s="12" t="str">
        <f aca="false">IF(AB2781&lt;&gt;"",AB2781/U2781,"")</f>
        <v/>
      </c>
      <c r="AD2781" s="27" t="n">
        <v>0</v>
      </c>
      <c r="AE2781" s="27" t="n">
        <v>0</v>
      </c>
      <c r="AF2781" s="27" t="n">
        <v>0</v>
      </c>
      <c r="AG2781" s="28" t="n">
        <f aca="false">AD2781+AE2781+AF2781</f>
        <v>0</v>
      </c>
      <c r="AH2781" s="12" t="str">
        <f aca="false">IF(AG2781&gt;0,AD2781/AG2781,"")</f>
        <v/>
      </c>
      <c r="AI2781" s="27" t="n">
        <v>0</v>
      </c>
      <c r="AJ2781" s="27" t="n">
        <v>0</v>
      </c>
      <c r="AK2781" s="27" t="n">
        <v>0</v>
      </c>
      <c r="AL2781" s="22" t="str">
        <f aca="false">IF(OR(AJ2781&gt;0,AK2781&gt;0),"Sí","No")</f>
        <v>No</v>
      </c>
      <c r="AM2781" s="6"/>
      <c r="AN2781" s="6"/>
      <c r="AO2781" s="12" t="n">
        <f aca="false">IF(M2781&gt;0,K2781/M2781,"")</f>
        <v>1</v>
      </c>
      <c r="AP2781" s="22" t="str">
        <f aca="false">IF(M2781&gt;=Resumen!$B$5,"Alto","Bajo")</f>
        <v>Bajo</v>
      </c>
      <c r="AQ2781" s="22" t="str">
        <f aca="false">IF(AO2781&gt;=Resumen!$B$28,"Alto","Bajo")</f>
        <v>Alto</v>
      </c>
      <c r="AR2781" s="22" t="str">
        <f aca="false">AP2781&amp;" Potencial / "&amp;AQ2781&amp;" Share"</f>
        <v>Bajo Potencial / Alto Share</v>
      </c>
      <c r="AS2781" s="22" t="str">
        <f aca="false">IF(Q2781="Sí",IF(AO2781&gt;=Resumen!$B$29,"Alto","Bajo"),"")</f>
        <v/>
      </c>
      <c r="AT2781" s="22" t="str">
        <f aca="false">IF(AS2781&lt;&gt;"",AP2781&amp;" Potencial / "&amp;AS2781&amp;" Share","")</f>
        <v/>
      </c>
      <c r="AU2781" s="22" t="str">
        <f aca="false">IF(AH2781="","Sin dato",IF(AH2781-AO2781&gt;Resumen!$B$6,"Sobre-exhibido",IF(AO2781-AH2781&gt;Resumen!$B$6,"Sub-exhibido","En línea")))</f>
        <v>Sin dato</v>
      </c>
      <c r="AV2781" s="22" t="str">
        <f aca="false">IF(AT2781="","",IF(AT2781="Alto Potencial / Bajo Share",1,IF(AT2781="Alto Potencial / Alto Share",2,IF(AT2781="Bajo Potencial / Alto Share",3,4))))</f>
        <v/>
      </c>
      <c r="AW2781" s="22" t="str">
        <f aca="false">IF(Q2781="No","Sin competencia directa",IF(AV2781=1,"1 - Foco Conquista (Alto Pot / Bajo Share)",IF(AV2781=2,"2 - Foco Defensa (Alto Pot / Alto Share)",IF(AV2781=3,"3 - Monitoreo (Bajo Pot / Alto Share)","4 - Baja Prioridad (Bajo Pot / Bajo Share)"))))</f>
        <v>Sin competencia directa</v>
      </c>
      <c r="AX2781" s="12" t="str">
        <f aca="false">IF(OR(IFERROR(AND(W2781&lt;&gt;"",Y2781&lt;&gt;"",Y2781-W2781&gt;Resumen!$B$8),FALSE()),IFERROR(AND(X2781&lt;&gt;"",Y2781&lt;&gt;"",Y2781-X2781&gt;Resumen!$B$8),FALSE())),MAX(IF(IFERROR(AND(W2781&lt;&gt;"",Y2781&lt;&gt;"",Y2781-W2781&gt;Resumen!$B$8),FALSE()),Y2781-W2781,0),IF(IFERROR(AND(X2781&lt;&gt;"",Y2781&lt;&gt;"",Y2781-X2781&gt;Resumen!$B$8),FALSE()),Y2781-X2781,0)),"")</f>
        <v/>
      </c>
      <c r="AY2781" s="22" t="str">
        <f aca="false">IF(OR(IFERROR(AND(W2781&lt;&gt;"",Y2781&lt;&gt;"",Y2781-W2781&gt;Resumen!$B$8),FALSE()),IFERROR(AND(X2781&lt;&gt;"",Y2781&lt;&gt;"",Y2781-X2781&gt;Resumen!$B$8),FALSE())),TRIM("Lays tiene mayor markup que "&amp;IF(IFERROR(AND(W2781&lt;&gt;"",Y2781&lt;&gt;"",Y2781-W2781&gt;Resumen!$B$8),FALSE()),"Quento ","")&amp;IF(IFERROR(AND(X2781&lt;&gt;"",Y2781&lt;&gt;"",Y2781-X2781&gt;Resumen!$B$8),FALSE()),"Julicroc ","")&amp;"en este PDV"),"")</f>
        <v/>
      </c>
      <c r="AZ2781" s="22" t="str">
        <f aca="false">IF(COUNTIF('Plan Pehuamar - Lista'!$A$2:$A$167,A2781)&gt;0,"Sí","No")</f>
        <v>No</v>
      </c>
      <c r="BA2781" s="22" t="str">
        <f aca="false">IF(COUNTIF('Plan Combo 9+1'!$A$2:$A$226,A2781)&gt;0,"Sí","No")</f>
        <v>No</v>
      </c>
      <c r="BB2781" s="22" t="str">
        <f aca="false">IF(AH2781="","No",IF(BA2781="Sí",IF((AO2781-AH2781)&gt;Resumen!$B$6,"Sí","No"),IF((AO2781-AH2781)&gt;=Resumen!$B$132,"Sí","No")))</f>
        <v>No</v>
      </c>
      <c r="BC2781" s="22" t="str">
        <f aca="false">IF(AND(N2781="Sí",AL2781="Sí",AI2781=0),"Sí","No")</f>
        <v>No</v>
      </c>
      <c r="BD2781" s="22" t="str">
        <f aca="false">IF(COUNTIF('Plan 9+1 (con Pehuamar)'!$A$2:$A$227,A2781)&gt;0,"Sí","No")</f>
        <v>No</v>
      </c>
    </row>
    <row r="2782" customFormat="false" ht="15" hidden="false" customHeight="true" outlineLevel="0" collapsed="false">
      <c r="A2782" s="6" t="n">
        <v>206416</v>
      </c>
      <c r="B2782" s="6" t="n">
        <v>17</v>
      </c>
      <c r="C2782" s="6" t="n">
        <v>1703</v>
      </c>
      <c r="D2782" s="6" t="s">
        <v>315</v>
      </c>
      <c r="E2782" s="6" t="s">
        <v>2928</v>
      </c>
      <c r="F2782" s="6" t="s">
        <v>196</v>
      </c>
      <c r="G2782" s="6" t="s">
        <v>130</v>
      </c>
      <c r="H2782" s="6" t="s">
        <v>1715</v>
      </c>
      <c r="I2782" s="27" t="n">
        <v>0</v>
      </c>
      <c r="J2782" s="27" t="n">
        <v>0</v>
      </c>
      <c r="K2782" s="27" t="n">
        <v>65.2</v>
      </c>
      <c r="L2782" s="28" t="n">
        <f aca="false">I2782+J2782</f>
        <v>0</v>
      </c>
      <c r="M2782" s="28" t="n">
        <f aca="false">L2782+K2782</f>
        <v>65.2</v>
      </c>
      <c r="N2782" s="22" t="str">
        <f aca="false">IF(I2782&gt;0,"Sí","No")</f>
        <v>No</v>
      </c>
      <c r="O2782" s="22" t="str">
        <f aca="false">IF(J2782&gt;0,"Sí","No")</f>
        <v>No</v>
      </c>
      <c r="P2782" s="22" t="str">
        <f aca="false">IF(K2782&gt;0,"Sí","No")</f>
        <v>Sí</v>
      </c>
      <c r="Q2782" s="22" t="str">
        <f aca="false">IF(OR(I2782&gt;0,J2782&gt;0),"Sí","No")</f>
        <v>No</v>
      </c>
      <c r="R2782" s="27"/>
      <c r="S2782" s="27"/>
      <c r="T2782" s="27"/>
      <c r="U2782" s="27"/>
      <c r="V2782" s="27"/>
      <c r="W2782" s="12" t="str">
        <f aca="false">IF(AND(I2782&gt;0,R2782&gt;0),(S2782-R2782)/R2782,"")</f>
        <v/>
      </c>
      <c r="X2782" s="12" t="str">
        <f aca="false">IF(AND(J2782&gt;0,T2782&gt;0),(U2782-T2782)/T2782,"")</f>
        <v/>
      </c>
      <c r="Y2782" s="12" t="str">
        <f aca="false">IF(AND(K2782&gt;0,V2782&gt;0),(V2782-Resumen!$B$7)/Resumen!$B$7,"")</f>
        <v/>
      </c>
      <c r="Z2782" s="28" t="str">
        <f aca="false">IF(AND(K2782&gt;0,I2782&gt;0,V2782&gt;0,S2782&gt;0),V2782-S2782,"")</f>
        <v/>
      </c>
      <c r="AA2782" s="12" t="str">
        <f aca="false">IF(Z2782&lt;&gt;"",Z2782/S2782,"")</f>
        <v/>
      </c>
      <c r="AB2782" s="28" t="str">
        <f aca="false">IF(AND(K2782&gt;0,J2782&gt;0,V2782&gt;0,U2782&gt;0),V2782-U2782,"")</f>
        <v/>
      </c>
      <c r="AC2782" s="12" t="str">
        <f aca="false">IF(AB2782&lt;&gt;"",AB2782/U2782,"")</f>
        <v/>
      </c>
      <c r="AD2782" s="27" t="n">
        <v>0</v>
      </c>
      <c r="AE2782" s="27" t="n">
        <v>0</v>
      </c>
      <c r="AF2782" s="27" t="n">
        <v>0</v>
      </c>
      <c r="AG2782" s="28" t="n">
        <f aca="false">AD2782+AE2782+AF2782</f>
        <v>0</v>
      </c>
      <c r="AH2782" s="12" t="str">
        <f aca="false">IF(AG2782&gt;0,AD2782/AG2782,"")</f>
        <v/>
      </c>
      <c r="AI2782" s="27" t="n">
        <v>0</v>
      </c>
      <c r="AJ2782" s="27" t="n">
        <v>0</v>
      </c>
      <c r="AK2782" s="27" t="n">
        <v>0</v>
      </c>
      <c r="AL2782" s="22" t="str">
        <f aca="false">IF(OR(AJ2782&gt;0,AK2782&gt;0),"Sí","No")</f>
        <v>No</v>
      </c>
      <c r="AM2782" s="6"/>
      <c r="AN2782" s="6"/>
      <c r="AO2782" s="12" t="n">
        <f aca="false">IF(M2782&gt;0,K2782/M2782,"")</f>
        <v>1</v>
      </c>
      <c r="AP2782" s="22" t="str">
        <f aca="false">IF(M2782&gt;=Resumen!$B$5,"Alto","Bajo")</f>
        <v>Alto</v>
      </c>
      <c r="AQ2782" s="22" t="str">
        <f aca="false">IF(AO2782&gt;=Resumen!$B$28,"Alto","Bajo")</f>
        <v>Alto</v>
      </c>
      <c r="AR2782" s="22" t="str">
        <f aca="false">AP2782&amp;" Potencial / "&amp;AQ2782&amp;" Share"</f>
        <v>Alto Potencial / Alto Share</v>
      </c>
      <c r="AS2782" s="22" t="str">
        <f aca="false">IF(Q2782="Sí",IF(AO2782&gt;=Resumen!$B$29,"Alto","Bajo"),"")</f>
        <v/>
      </c>
      <c r="AT2782" s="22" t="str">
        <f aca="false">IF(AS2782&lt;&gt;"",AP2782&amp;" Potencial / "&amp;AS2782&amp;" Share","")</f>
        <v/>
      </c>
      <c r="AU2782" s="22" t="str">
        <f aca="false">IF(AH2782="","Sin dato",IF(AH2782-AO2782&gt;Resumen!$B$6,"Sobre-exhibido",IF(AO2782-AH2782&gt;Resumen!$B$6,"Sub-exhibido","En línea")))</f>
        <v>Sin dato</v>
      </c>
      <c r="AV2782" s="22" t="str">
        <f aca="false">IF(AT2782="","",IF(AT2782="Alto Potencial / Bajo Share",1,IF(AT2782="Alto Potencial / Alto Share",2,IF(AT2782="Bajo Potencial / Alto Share",3,4))))</f>
        <v/>
      </c>
      <c r="AW2782" s="22" t="str">
        <f aca="false">IF(Q2782="No","Sin competencia directa",IF(AV2782=1,"1 - Foco Conquista (Alto Pot / Bajo Share)",IF(AV2782=2,"2 - Foco Defensa (Alto Pot / Alto Share)",IF(AV2782=3,"3 - Monitoreo (Bajo Pot / Alto Share)","4 - Baja Prioridad (Bajo Pot / Bajo Share)"))))</f>
        <v>Sin competencia directa</v>
      </c>
      <c r="AX2782" s="12" t="str">
        <f aca="false">IF(OR(IFERROR(AND(W2782&lt;&gt;"",Y2782&lt;&gt;"",Y2782-W2782&gt;Resumen!$B$8),FALSE()),IFERROR(AND(X2782&lt;&gt;"",Y2782&lt;&gt;"",Y2782-X2782&gt;Resumen!$B$8),FALSE())),MAX(IF(IFERROR(AND(W2782&lt;&gt;"",Y2782&lt;&gt;"",Y2782-W2782&gt;Resumen!$B$8),FALSE()),Y2782-W2782,0),IF(IFERROR(AND(X2782&lt;&gt;"",Y2782&lt;&gt;"",Y2782-X2782&gt;Resumen!$B$8),FALSE()),Y2782-X2782,0)),"")</f>
        <v/>
      </c>
      <c r="AY2782" s="22" t="str">
        <f aca="false">IF(OR(IFERROR(AND(W2782&lt;&gt;"",Y2782&lt;&gt;"",Y2782-W2782&gt;Resumen!$B$8),FALSE()),IFERROR(AND(X2782&lt;&gt;"",Y2782&lt;&gt;"",Y2782-X2782&gt;Resumen!$B$8),FALSE())),TRIM("Lays tiene mayor markup que "&amp;IF(IFERROR(AND(W2782&lt;&gt;"",Y2782&lt;&gt;"",Y2782-W2782&gt;Resumen!$B$8),FALSE()),"Quento ","")&amp;IF(IFERROR(AND(X2782&lt;&gt;"",Y2782&lt;&gt;"",Y2782-X2782&gt;Resumen!$B$8),FALSE()),"Julicroc ","")&amp;"en este PDV"),"")</f>
        <v/>
      </c>
      <c r="AZ2782" s="22" t="str">
        <f aca="false">IF(COUNTIF('Plan Pehuamar - Lista'!$A$2:$A$167,A2782)&gt;0,"Sí","No")</f>
        <v>No</v>
      </c>
      <c r="BA2782" s="22" t="str">
        <f aca="false">IF(COUNTIF('Plan Combo 9+1'!$A$2:$A$226,A2782)&gt;0,"Sí","No")</f>
        <v>No</v>
      </c>
      <c r="BB2782" s="22" t="str">
        <f aca="false">IF(AH2782="","No",IF(BA2782="Sí",IF((AO2782-AH2782)&gt;Resumen!$B$6,"Sí","No"),IF((AO2782-AH2782)&gt;=Resumen!$B$132,"Sí","No")))</f>
        <v>No</v>
      </c>
      <c r="BC2782" s="22" t="str">
        <f aca="false">IF(AND(N2782="Sí",AL2782="Sí",AI2782=0),"Sí","No")</f>
        <v>No</v>
      </c>
      <c r="BD2782" s="22" t="str">
        <f aca="false">IF(COUNTIF('Plan 9+1 (con Pehuamar)'!$A$2:$A$227,A2782)&gt;0,"Sí","No")</f>
        <v>No</v>
      </c>
    </row>
    <row r="2783" customFormat="false" ht="15" hidden="false" customHeight="true" outlineLevel="0" collapsed="false">
      <c r="A2783" s="6" t="n">
        <v>206419</v>
      </c>
      <c r="B2783" s="6" t="n">
        <v>17</v>
      </c>
      <c r="C2783" s="6" t="n">
        <v>1703</v>
      </c>
      <c r="D2783" s="6" t="s">
        <v>315</v>
      </c>
      <c r="E2783" s="6" t="s">
        <v>2929</v>
      </c>
      <c r="F2783" s="6" t="s">
        <v>201</v>
      </c>
      <c r="G2783" s="6" t="s">
        <v>130</v>
      </c>
      <c r="H2783" s="6" t="s">
        <v>1715</v>
      </c>
      <c r="I2783" s="27" t="n">
        <v>0</v>
      </c>
      <c r="J2783" s="27" t="n">
        <v>0</v>
      </c>
      <c r="K2783" s="27" t="n">
        <v>0.6</v>
      </c>
      <c r="L2783" s="28" t="n">
        <f aca="false">I2783+J2783</f>
        <v>0</v>
      </c>
      <c r="M2783" s="28" t="n">
        <f aca="false">L2783+K2783</f>
        <v>0.6</v>
      </c>
      <c r="N2783" s="22" t="str">
        <f aca="false">IF(I2783&gt;0,"Sí","No")</f>
        <v>No</v>
      </c>
      <c r="O2783" s="22" t="str">
        <f aca="false">IF(J2783&gt;0,"Sí","No")</f>
        <v>No</v>
      </c>
      <c r="P2783" s="22" t="str">
        <f aca="false">IF(K2783&gt;0,"Sí","No")</f>
        <v>Sí</v>
      </c>
      <c r="Q2783" s="22" t="str">
        <f aca="false">IF(OR(I2783&gt;0,J2783&gt;0),"Sí","No")</f>
        <v>No</v>
      </c>
      <c r="R2783" s="27"/>
      <c r="S2783" s="27"/>
      <c r="T2783" s="27"/>
      <c r="U2783" s="27"/>
      <c r="V2783" s="27"/>
      <c r="W2783" s="12" t="str">
        <f aca="false">IF(AND(I2783&gt;0,R2783&gt;0),(S2783-R2783)/R2783,"")</f>
        <v/>
      </c>
      <c r="X2783" s="12" t="str">
        <f aca="false">IF(AND(J2783&gt;0,T2783&gt;0),(U2783-T2783)/T2783,"")</f>
        <v/>
      </c>
      <c r="Y2783" s="12" t="str">
        <f aca="false">IF(AND(K2783&gt;0,V2783&gt;0),(V2783-Resumen!$B$7)/Resumen!$B$7,"")</f>
        <v/>
      </c>
      <c r="Z2783" s="28" t="str">
        <f aca="false">IF(AND(K2783&gt;0,I2783&gt;0,V2783&gt;0,S2783&gt;0),V2783-S2783,"")</f>
        <v/>
      </c>
      <c r="AA2783" s="12" t="str">
        <f aca="false">IF(Z2783&lt;&gt;"",Z2783/S2783,"")</f>
        <v/>
      </c>
      <c r="AB2783" s="28" t="str">
        <f aca="false">IF(AND(K2783&gt;0,J2783&gt;0,V2783&gt;0,U2783&gt;0),V2783-U2783,"")</f>
        <v/>
      </c>
      <c r="AC2783" s="12" t="str">
        <f aca="false">IF(AB2783&lt;&gt;"",AB2783/U2783,"")</f>
        <v/>
      </c>
      <c r="AD2783" s="27" t="n">
        <v>0</v>
      </c>
      <c r="AE2783" s="27" t="n">
        <v>0</v>
      </c>
      <c r="AF2783" s="27" t="n">
        <v>0</v>
      </c>
      <c r="AG2783" s="28" t="n">
        <f aca="false">AD2783+AE2783+AF2783</f>
        <v>0</v>
      </c>
      <c r="AH2783" s="12" t="str">
        <f aca="false">IF(AG2783&gt;0,AD2783/AG2783,"")</f>
        <v/>
      </c>
      <c r="AI2783" s="27" t="n">
        <v>0</v>
      </c>
      <c r="AJ2783" s="27" t="n">
        <v>0</v>
      </c>
      <c r="AK2783" s="27" t="n">
        <v>0</v>
      </c>
      <c r="AL2783" s="22" t="str">
        <f aca="false">IF(OR(AJ2783&gt;0,AK2783&gt;0),"Sí","No")</f>
        <v>No</v>
      </c>
      <c r="AM2783" s="6"/>
      <c r="AN2783" s="6"/>
      <c r="AO2783" s="12" t="n">
        <f aca="false">IF(M2783&gt;0,K2783/M2783,"")</f>
        <v>1</v>
      </c>
      <c r="AP2783" s="22" t="str">
        <f aca="false">IF(M2783&gt;=Resumen!$B$5,"Alto","Bajo")</f>
        <v>Bajo</v>
      </c>
      <c r="AQ2783" s="22" t="str">
        <f aca="false">IF(AO2783&gt;=Resumen!$B$28,"Alto","Bajo")</f>
        <v>Alto</v>
      </c>
      <c r="AR2783" s="22" t="str">
        <f aca="false">AP2783&amp;" Potencial / "&amp;AQ2783&amp;" Share"</f>
        <v>Bajo Potencial / Alto Share</v>
      </c>
      <c r="AS2783" s="22" t="str">
        <f aca="false">IF(Q2783="Sí",IF(AO2783&gt;=Resumen!$B$29,"Alto","Bajo"),"")</f>
        <v/>
      </c>
      <c r="AT2783" s="22" t="str">
        <f aca="false">IF(AS2783&lt;&gt;"",AP2783&amp;" Potencial / "&amp;AS2783&amp;" Share","")</f>
        <v/>
      </c>
      <c r="AU2783" s="22" t="str">
        <f aca="false">IF(AH2783="","Sin dato",IF(AH2783-AO2783&gt;Resumen!$B$6,"Sobre-exhibido",IF(AO2783-AH2783&gt;Resumen!$B$6,"Sub-exhibido","En línea")))</f>
        <v>Sin dato</v>
      </c>
      <c r="AV2783" s="22" t="str">
        <f aca="false">IF(AT2783="","",IF(AT2783="Alto Potencial / Bajo Share",1,IF(AT2783="Alto Potencial / Alto Share",2,IF(AT2783="Bajo Potencial / Alto Share",3,4))))</f>
        <v/>
      </c>
      <c r="AW2783" s="22" t="str">
        <f aca="false">IF(Q2783="No","Sin competencia directa",IF(AV2783=1,"1 - Foco Conquista (Alto Pot / Bajo Share)",IF(AV2783=2,"2 - Foco Defensa (Alto Pot / Alto Share)",IF(AV2783=3,"3 - Monitoreo (Bajo Pot / Alto Share)","4 - Baja Prioridad (Bajo Pot / Bajo Share)"))))</f>
        <v>Sin competencia directa</v>
      </c>
      <c r="AX2783" s="12" t="str">
        <f aca="false">IF(OR(IFERROR(AND(W2783&lt;&gt;"",Y2783&lt;&gt;"",Y2783-W2783&gt;Resumen!$B$8),FALSE()),IFERROR(AND(X2783&lt;&gt;"",Y2783&lt;&gt;"",Y2783-X2783&gt;Resumen!$B$8),FALSE())),MAX(IF(IFERROR(AND(W2783&lt;&gt;"",Y2783&lt;&gt;"",Y2783-W2783&gt;Resumen!$B$8),FALSE()),Y2783-W2783,0),IF(IFERROR(AND(X2783&lt;&gt;"",Y2783&lt;&gt;"",Y2783-X2783&gt;Resumen!$B$8),FALSE()),Y2783-X2783,0)),"")</f>
        <v/>
      </c>
      <c r="AY2783" s="22" t="str">
        <f aca="false">IF(OR(IFERROR(AND(W2783&lt;&gt;"",Y2783&lt;&gt;"",Y2783-W2783&gt;Resumen!$B$8),FALSE()),IFERROR(AND(X2783&lt;&gt;"",Y2783&lt;&gt;"",Y2783-X2783&gt;Resumen!$B$8),FALSE())),TRIM("Lays tiene mayor markup que "&amp;IF(IFERROR(AND(W2783&lt;&gt;"",Y2783&lt;&gt;"",Y2783-W2783&gt;Resumen!$B$8),FALSE()),"Quento ","")&amp;IF(IFERROR(AND(X2783&lt;&gt;"",Y2783&lt;&gt;"",Y2783-X2783&gt;Resumen!$B$8),FALSE()),"Julicroc ","")&amp;"en este PDV"),"")</f>
        <v/>
      </c>
      <c r="AZ2783" s="22" t="str">
        <f aca="false">IF(COUNTIF('Plan Pehuamar - Lista'!$A$2:$A$167,A2783)&gt;0,"Sí","No")</f>
        <v>No</v>
      </c>
      <c r="BA2783" s="22" t="str">
        <f aca="false">IF(COUNTIF('Plan Combo 9+1'!$A$2:$A$226,A2783)&gt;0,"Sí","No")</f>
        <v>No</v>
      </c>
      <c r="BB2783" s="22" t="str">
        <f aca="false">IF(AH2783="","No",IF(BA2783="Sí",IF((AO2783-AH2783)&gt;Resumen!$B$6,"Sí","No"),IF((AO2783-AH2783)&gt;=Resumen!$B$132,"Sí","No")))</f>
        <v>No</v>
      </c>
      <c r="BC2783" s="22" t="str">
        <f aca="false">IF(AND(N2783="Sí",AL2783="Sí",AI2783=0),"Sí","No")</f>
        <v>No</v>
      </c>
      <c r="BD2783" s="22" t="str">
        <f aca="false">IF(COUNTIF('Plan 9+1 (con Pehuamar)'!$A$2:$A$227,A2783)&gt;0,"Sí","No")</f>
        <v>No</v>
      </c>
    </row>
    <row r="2784" customFormat="false" ht="15" hidden="false" customHeight="true" outlineLevel="0" collapsed="false">
      <c r="A2784" s="6" t="n">
        <v>206420</v>
      </c>
      <c r="B2784" s="6" t="n">
        <v>17</v>
      </c>
      <c r="C2784" s="6" t="n">
        <v>1703</v>
      </c>
      <c r="D2784" s="6" t="s">
        <v>315</v>
      </c>
      <c r="E2784" s="6" t="s">
        <v>2930</v>
      </c>
      <c r="F2784" s="6" t="s">
        <v>201</v>
      </c>
      <c r="G2784" s="6" t="s">
        <v>130</v>
      </c>
      <c r="H2784" s="6" t="s">
        <v>1715</v>
      </c>
      <c r="I2784" s="27" t="n">
        <v>10</v>
      </c>
      <c r="J2784" s="27" t="n">
        <v>6</v>
      </c>
      <c r="K2784" s="27" t="n">
        <v>4</v>
      </c>
      <c r="L2784" s="28" t="n">
        <f aca="false">I2784+J2784</f>
        <v>16</v>
      </c>
      <c r="M2784" s="28" t="n">
        <f aca="false">L2784+K2784</f>
        <v>20</v>
      </c>
      <c r="N2784" s="22" t="str">
        <f aca="false">IF(I2784&gt;0,"Sí","No")</f>
        <v>Sí</v>
      </c>
      <c r="O2784" s="22" t="str">
        <f aca="false">IF(J2784&gt;0,"Sí","No")</f>
        <v>Sí</v>
      </c>
      <c r="P2784" s="22" t="str">
        <f aca="false">IF(K2784&gt;0,"Sí","No")</f>
        <v>Sí</v>
      </c>
      <c r="Q2784" s="22" t="str">
        <f aca="false">IF(OR(I2784&gt;0,J2784&gt;0),"Sí","No")</f>
        <v>Sí</v>
      </c>
      <c r="R2784" s="27" t="n">
        <v>1750</v>
      </c>
      <c r="S2784" s="27" t="n">
        <v>2500</v>
      </c>
      <c r="T2784" s="27" t="n">
        <v>1180</v>
      </c>
      <c r="U2784" s="27" t="n">
        <v>1800</v>
      </c>
      <c r="V2784" s="27" t="n">
        <v>3500</v>
      </c>
      <c r="W2784" s="12" t="n">
        <f aca="false">IF(AND(I2784&gt;0,R2784&gt;0),(S2784-R2784)/R2784,"")</f>
        <v>0.428571428571429</v>
      </c>
      <c r="X2784" s="12" t="n">
        <f aca="false">IF(AND(J2784&gt;0,T2784&gt;0),(U2784-T2784)/T2784,"")</f>
        <v>0.525423728813559</v>
      </c>
      <c r="Y2784" s="12" t="n">
        <f aca="false">IF(AND(K2784&gt;0,V2784&gt;0),(V2784-Resumen!$B$7)/Resumen!$B$7,"")</f>
        <v>0.4</v>
      </c>
      <c r="Z2784" s="28" t="n">
        <f aca="false">IF(AND(K2784&gt;0,I2784&gt;0,V2784&gt;0,S2784&gt;0),V2784-S2784,"")</f>
        <v>1000</v>
      </c>
      <c r="AA2784" s="12" t="n">
        <f aca="false">IF(Z2784&lt;&gt;"",Z2784/S2784,"")</f>
        <v>0.4</v>
      </c>
      <c r="AB2784" s="28" t="n">
        <f aca="false">IF(AND(K2784&gt;0,J2784&gt;0,V2784&gt;0,U2784&gt;0),V2784-U2784,"")</f>
        <v>1700</v>
      </c>
      <c r="AC2784" s="12" t="n">
        <f aca="false">IF(AB2784&lt;&gt;"",AB2784/U2784,"")</f>
        <v>0.944444444444444</v>
      </c>
      <c r="AD2784" s="27" t="n">
        <v>1</v>
      </c>
      <c r="AE2784" s="27" t="n">
        <v>2</v>
      </c>
      <c r="AF2784" s="27" t="n">
        <v>3</v>
      </c>
      <c r="AG2784" s="28" t="n">
        <f aca="false">AD2784+AE2784+AF2784</f>
        <v>6</v>
      </c>
      <c r="AH2784" s="12" t="n">
        <f aca="false">IF(AG2784&gt;0,AD2784/AG2784,"")</f>
        <v>0.166666666666667</v>
      </c>
      <c r="AI2784" s="27" t="n">
        <v>0</v>
      </c>
      <c r="AJ2784" s="27" t="n">
        <v>0</v>
      </c>
      <c r="AK2784" s="27" t="n">
        <v>0</v>
      </c>
      <c r="AL2784" s="22" t="str">
        <f aca="false">IF(OR(AJ2784&gt;0,AK2784&gt;0),"Sí","No")</f>
        <v>No</v>
      </c>
      <c r="AM2784" s="6" t="s">
        <v>198</v>
      </c>
      <c r="AN2784" s="6" t="s">
        <v>198</v>
      </c>
      <c r="AO2784" s="12" t="n">
        <f aca="false">IF(M2784&gt;0,K2784/M2784,"")</f>
        <v>0.2</v>
      </c>
      <c r="AP2784" s="22" t="str">
        <f aca="false">IF(M2784&gt;=Resumen!$B$5,"Alto","Bajo")</f>
        <v>Bajo</v>
      </c>
      <c r="AQ2784" s="22" t="str">
        <f aca="false">IF(AO2784&gt;=Resumen!$B$28,"Alto","Bajo")</f>
        <v>Bajo</v>
      </c>
      <c r="AR2784" s="22" t="str">
        <f aca="false">AP2784&amp;" Potencial / "&amp;AQ2784&amp;" Share"</f>
        <v>Bajo Potencial / Bajo Share</v>
      </c>
      <c r="AS2784" s="22" t="str">
        <f aca="false">IF(Q2784="Sí",IF(AO2784&gt;=Resumen!$B$29,"Alto","Bajo"),"")</f>
        <v>Bajo</v>
      </c>
      <c r="AT2784" s="22" t="str">
        <f aca="false">IF(AS2784&lt;&gt;"",AP2784&amp;" Potencial / "&amp;AS2784&amp;" Share","")</f>
        <v>Bajo Potencial / Bajo Share</v>
      </c>
      <c r="AU2784" s="22" t="str">
        <f aca="false">IF(AH2784="","Sin dato",IF(AH2784-AO2784&gt;Resumen!$B$6,"Sobre-exhibido",IF(AO2784-AH2784&gt;Resumen!$B$6,"Sub-exhibido","En línea")))</f>
        <v>En línea</v>
      </c>
      <c r="AV2784" s="22" t="n">
        <f aca="false">IF(AT2784="","",IF(AT2784="Alto Potencial / Bajo Share",1,IF(AT2784="Alto Potencial / Alto Share",2,IF(AT2784="Bajo Potencial / Alto Share",3,4))))</f>
        <v>4</v>
      </c>
      <c r="AW2784" s="22" t="str">
        <f aca="false">IF(Q2784="No","Sin competencia directa",IF(AV2784=1,"1 - Foco Conquista (Alto Pot / Bajo Share)",IF(AV2784=2,"2 - Foco Defensa (Alto Pot / Alto Share)",IF(AV2784=3,"3 - Monitoreo (Bajo Pot / Alto Share)","4 - Baja Prioridad (Bajo Pot / Bajo Share)"))))</f>
        <v>4 - Baja Prioridad (Bajo Pot / Bajo Share)</v>
      </c>
      <c r="AX2784" s="12" t="str">
        <f aca="false">IF(OR(IFERROR(AND(W2784&lt;&gt;"",Y2784&lt;&gt;"",Y2784-W2784&gt;Resumen!$B$8),FALSE()),IFERROR(AND(X2784&lt;&gt;"",Y2784&lt;&gt;"",Y2784-X2784&gt;Resumen!$B$8),FALSE())),MAX(IF(IFERROR(AND(W2784&lt;&gt;"",Y2784&lt;&gt;"",Y2784-W2784&gt;Resumen!$B$8),FALSE()),Y2784-W2784,0),IF(IFERROR(AND(X2784&lt;&gt;"",Y2784&lt;&gt;"",Y2784-X2784&gt;Resumen!$B$8),FALSE()),Y2784-X2784,0)),"")</f>
        <v/>
      </c>
      <c r="AY2784" s="22" t="str">
        <f aca="false">IF(OR(IFERROR(AND(W2784&lt;&gt;"",Y2784&lt;&gt;"",Y2784-W2784&gt;Resumen!$B$8),FALSE()),IFERROR(AND(X2784&lt;&gt;"",Y2784&lt;&gt;"",Y2784-X2784&gt;Resumen!$B$8),FALSE())),TRIM("Lays tiene mayor markup que "&amp;IF(IFERROR(AND(W2784&lt;&gt;"",Y2784&lt;&gt;"",Y2784-W2784&gt;Resumen!$B$8),FALSE()),"Quento ","")&amp;IF(IFERROR(AND(X2784&lt;&gt;"",Y2784&lt;&gt;"",Y2784-X2784&gt;Resumen!$B$8),FALSE()),"Julicroc ","")&amp;"en este PDV"),"")</f>
        <v/>
      </c>
      <c r="AZ2784" s="22" t="str">
        <f aca="false">IF(COUNTIF('Plan Pehuamar - Lista'!$A$2:$A$167,A2784)&gt;0,"Sí","No")</f>
        <v>No</v>
      </c>
      <c r="BA2784" s="22" t="str">
        <f aca="false">IF(COUNTIF('Plan Combo 9+1'!$A$2:$A$226,A2784)&gt;0,"Sí","No")</f>
        <v>No</v>
      </c>
      <c r="BB2784" s="22" t="str">
        <f aca="false">IF(AH2784="","No",IF(BA2784="Sí",IF((AO2784-AH2784)&gt;Resumen!$B$6,"Sí","No"),IF((AO2784-AH2784)&gt;=Resumen!$B$132,"Sí","No")))</f>
        <v>No</v>
      </c>
      <c r="BC2784" s="22" t="str">
        <f aca="false">IF(AND(N2784="Sí",AL2784="Sí",AI2784=0),"Sí","No")</f>
        <v>No</v>
      </c>
      <c r="BD2784" s="22" t="str">
        <f aca="false">IF(COUNTIF('Plan 9+1 (con Pehuamar)'!$A$2:$A$227,A2784)&gt;0,"Sí","No")</f>
        <v>No</v>
      </c>
    </row>
    <row r="2785" customFormat="false" ht="15" hidden="false" customHeight="true" outlineLevel="0" collapsed="false">
      <c r="A2785" s="6" t="n">
        <v>206423</v>
      </c>
      <c r="B2785" s="6" t="n">
        <v>17</v>
      </c>
      <c r="C2785" s="6" t="n">
        <v>1703</v>
      </c>
      <c r="D2785" s="6" t="s">
        <v>315</v>
      </c>
      <c r="E2785" s="6" t="s">
        <v>2931</v>
      </c>
      <c r="F2785" s="6" t="s">
        <v>201</v>
      </c>
      <c r="G2785" s="6" t="s">
        <v>130</v>
      </c>
      <c r="H2785" s="6" t="s">
        <v>1715</v>
      </c>
      <c r="I2785" s="27" t="n">
        <v>0</v>
      </c>
      <c r="J2785" s="27" t="n">
        <v>0</v>
      </c>
      <c r="K2785" s="27" t="n">
        <v>0.1</v>
      </c>
      <c r="L2785" s="28" t="n">
        <f aca="false">I2785+J2785</f>
        <v>0</v>
      </c>
      <c r="M2785" s="28" t="n">
        <f aca="false">L2785+K2785</f>
        <v>0.1</v>
      </c>
      <c r="N2785" s="22" t="str">
        <f aca="false">IF(I2785&gt;0,"Sí","No")</f>
        <v>No</v>
      </c>
      <c r="O2785" s="22" t="str">
        <f aca="false">IF(J2785&gt;0,"Sí","No")</f>
        <v>No</v>
      </c>
      <c r="P2785" s="22" t="str">
        <f aca="false">IF(K2785&gt;0,"Sí","No")</f>
        <v>Sí</v>
      </c>
      <c r="Q2785" s="22" t="str">
        <f aca="false">IF(OR(I2785&gt;0,J2785&gt;0),"Sí","No")</f>
        <v>No</v>
      </c>
      <c r="R2785" s="27"/>
      <c r="S2785" s="27"/>
      <c r="T2785" s="27"/>
      <c r="U2785" s="27"/>
      <c r="V2785" s="27"/>
      <c r="W2785" s="12" t="str">
        <f aca="false">IF(AND(I2785&gt;0,R2785&gt;0),(S2785-R2785)/R2785,"")</f>
        <v/>
      </c>
      <c r="X2785" s="12" t="str">
        <f aca="false">IF(AND(J2785&gt;0,T2785&gt;0),(U2785-T2785)/T2785,"")</f>
        <v/>
      </c>
      <c r="Y2785" s="12" t="str">
        <f aca="false">IF(AND(K2785&gt;0,V2785&gt;0),(V2785-Resumen!$B$7)/Resumen!$B$7,"")</f>
        <v/>
      </c>
      <c r="Z2785" s="28" t="str">
        <f aca="false">IF(AND(K2785&gt;0,I2785&gt;0,V2785&gt;0,S2785&gt;0),V2785-S2785,"")</f>
        <v/>
      </c>
      <c r="AA2785" s="12" t="str">
        <f aca="false">IF(Z2785&lt;&gt;"",Z2785/S2785,"")</f>
        <v/>
      </c>
      <c r="AB2785" s="28" t="str">
        <f aca="false">IF(AND(K2785&gt;0,J2785&gt;0,V2785&gt;0,U2785&gt;0),V2785-U2785,"")</f>
        <v/>
      </c>
      <c r="AC2785" s="12" t="str">
        <f aca="false">IF(AB2785&lt;&gt;"",AB2785/U2785,"")</f>
        <v/>
      </c>
      <c r="AD2785" s="27" t="n">
        <v>0</v>
      </c>
      <c r="AE2785" s="27" t="n">
        <v>0</v>
      </c>
      <c r="AF2785" s="27" t="n">
        <v>0</v>
      </c>
      <c r="AG2785" s="28" t="n">
        <f aca="false">AD2785+AE2785+AF2785</f>
        <v>0</v>
      </c>
      <c r="AH2785" s="12" t="str">
        <f aca="false">IF(AG2785&gt;0,AD2785/AG2785,"")</f>
        <v/>
      </c>
      <c r="AI2785" s="27" t="n">
        <v>0</v>
      </c>
      <c r="AJ2785" s="27" t="n">
        <v>0</v>
      </c>
      <c r="AK2785" s="27" t="n">
        <v>0</v>
      </c>
      <c r="AL2785" s="22" t="str">
        <f aca="false">IF(OR(AJ2785&gt;0,AK2785&gt;0),"Sí","No")</f>
        <v>No</v>
      </c>
      <c r="AM2785" s="6"/>
      <c r="AN2785" s="6"/>
      <c r="AO2785" s="12" t="n">
        <f aca="false">IF(M2785&gt;0,K2785/M2785,"")</f>
        <v>1</v>
      </c>
      <c r="AP2785" s="22" t="str">
        <f aca="false">IF(M2785&gt;=Resumen!$B$5,"Alto","Bajo")</f>
        <v>Bajo</v>
      </c>
      <c r="AQ2785" s="22" t="str">
        <f aca="false">IF(AO2785&gt;=Resumen!$B$28,"Alto","Bajo")</f>
        <v>Alto</v>
      </c>
      <c r="AR2785" s="22" t="str">
        <f aca="false">AP2785&amp;" Potencial / "&amp;AQ2785&amp;" Share"</f>
        <v>Bajo Potencial / Alto Share</v>
      </c>
      <c r="AS2785" s="22" t="str">
        <f aca="false">IF(Q2785="Sí",IF(AO2785&gt;=Resumen!$B$29,"Alto","Bajo"),"")</f>
        <v/>
      </c>
      <c r="AT2785" s="22" t="str">
        <f aca="false">IF(AS2785&lt;&gt;"",AP2785&amp;" Potencial / "&amp;AS2785&amp;" Share","")</f>
        <v/>
      </c>
      <c r="AU2785" s="22" t="str">
        <f aca="false">IF(AH2785="","Sin dato",IF(AH2785-AO2785&gt;Resumen!$B$6,"Sobre-exhibido",IF(AO2785-AH2785&gt;Resumen!$B$6,"Sub-exhibido","En línea")))</f>
        <v>Sin dato</v>
      </c>
      <c r="AV2785" s="22" t="str">
        <f aca="false">IF(AT2785="","",IF(AT2785="Alto Potencial / Bajo Share",1,IF(AT2785="Alto Potencial / Alto Share",2,IF(AT2785="Bajo Potencial / Alto Share",3,4))))</f>
        <v/>
      </c>
      <c r="AW2785" s="22" t="str">
        <f aca="false">IF(Q2785="No","Sin competencia directa",IF(AV2785=1,"1 - Foco Conquista (Alto Pot / Bajo Share)",IF(AV2785=2,"2 - Foco Defensa (Alto Pot / Alto Share)",IF(AV2785=3,"3 - Monitoreo (Bajo Pot / Alto Share)","4 - Baja Prioridad (Bajo Pot / Bajo Share)"))))</f>
        <v>Sin competencia directa</v>
      </c>
      <c r="AX2785" s="12" t="str">
        <f aca="false">IF(OR(IFERROR(AND(W2785&lt;&gt;"",Y2785&lt;&gt;"",Y2785-W2785&gt;Resumen!$B$8),FALSE()),IFERROR(AND(X2785&lt;&gt;"",Y2785&lt;&gt;"",Y2785-X2785&gt;Resumen!$B$8),FALSE())),MAX(IF(IFERROR(AND(W2785&lt;&gt;"",Y2785&lt;&gt;"",Y2785-W2785&gt;Resumen!$B$8),FALSE()),Y2785-W2785,0),IF(IFERROR(AND(X2785&lt;&gt;"",Y2785&lt;&gt;"",Y2785-X2785&gt;Resumen!$B$8),FALSE()),Y2785-X2785,0)),"")</f>
        <v/>
      </c>
      <c r="AY2785" s="22" t="str">
        <f aca="false">IF(OR(IFERROR(AND(W2785&lt;&gt;"",Y2785&lt;&gt;"",Y2785-W2785&gt;Resumen!$B$8),FALSE()),IFERROR(AND(X2785&lt;&gt;"",Y2785&lt;&gt;"",Y2785-X2785&gt;Resumen!$B$8),FALSE())),TRIM("Lays tiene mayor markup que "&amp;IF(IFERROR(AND(W2785&lt;&gt;"",Y2785&lt;&gt;"",Y2785-W2785&gt;Resumen!$B$8),FALSE()),"Quento ","")&amp;IF(IFERROR(AND(X2785&lt;&gt;"",Y2785&lt;&gt;"",Y2785-X2785&gt;Resumen!$B$8),FALSE()),"Julicroc ","")&amp;"en este PDV"),"")</f>
        <v/>
      </c>
      <c r="AZ2785" s="22" t="str">
        <f aca="false">IF(COUNTIF('Plan Pehuamar - Lista'!$A$2:$A$167,A2785)&gt;0,"Sí","No")</f>
        <v>No</v>
      </c>
      <c r="BA2785" s="22" t="str">
        <f aca="false">IF(COUNTIF('Plan Combo 9+1'!$A$2:$A$226,A2785)&gt;0,"Sí","No")</f>
        <v>No</v>
      </c>
      <c r="BB2785" s="22" t="str">
        <f aca="false">IF(AH2785="","No",IF(BA2785="Sí",IF((AO2785-AH2785)&gt;Resumen!$B$6,"Sí","No"),IF((AO2785-AH2785)&gt;=Resumen!$B$132,"Sí","No")))</f>
        <v>No</v>
      </c>
      <c r="BC2785" s="22" t="str">
        <f aca="false">IF(AND(N2785="Sí",AL2785="Sí",AI2785=0),"Sí","No")</f>
        <v>No</v>
      </c>
      <c r="BD2785" s="22" t="str">
        <f aca="false">IF(COUNTIF('Plan 9+1 (con Pehuamar)'!$A$2:$A$227,A2785)&gt;0,"Sí","No")</f>
        <v>No</v>
      </c>
    </row>
    <row r="2786" customFormat="false" ht="15" hidden="false" customHeight="true" outlineLevel="0" collapsed="false">
      <c r="A2786" s="6" t="n">
        <v>206424</v>
      </c>
      <c r="B2786" s="6" t="n">
        <v>17</v>
      </c>
      <c r="C2786" s="6" t="n">
        <v>1703</v>
      </c>
      <c r="D2786" s="6" t="s">
        <v>315</v>
      </c>
      <c r="E2786" s="6" t="s">
        <v>2932</v>
      </c>
      <c r="F2786" s="6" t="s">
        <v>273</v>
      </c>
      <c r="G2786" s="6" t="s">
        <v>130</v>
      </c>
      <c r="H2786" s="6" t="s">
        <v>1715</v>
      </c>
      <c r="I2786" s="27" t="n">
        <v>0</v>
      </c>
      <c r="J2786" s="27" t="n">
        <v>0</v>
      </c>
      <c r="K2786" s="27" t="n">
        <v>0.9</v>
      </c>
      <c r="L2786" s="28" t="n">
        <f aca="false">I2786+J2786</f>
        <v>0</v>
      </c>
      <c r="M2786" s="28" t="n">
        <f aca="false">L2786+K2786</f>
        <v>0.9</v>
      </c>
      <c r="N2786" s="22" t="str">
        <f aca="false">IF(I2786&gt;0,"Sí","No")</f>
        <v>No</v>
      </c>
      <c r="O2786" s="22" t="str">
        <f aca="false">IF(J2786&gt;0,"Sí","No")</f>
        <v>No</v>
      </c>
      <c r="P2786" s="22" t="str">
        <f aca="false">IF(K2786&gt;0,"Sí","No")</f>
        <v>Sí</v>
      </c>
      <c r="Q2786" s="22" t="str">
        <f aca="false">IF(OR(I2786&gt;0,J2786&gt;0),"Sí","No")</f>
        <v>No</v>
      </c>
      <c r="R2786" s="27"/>
      <c r="S2786" s="27"/>
      <c r="T2786" s="27"/>
      <c r="U2786" s="27"/>
      <c r="V2786" s="27"/>
      <c r="W2786" s="12" t="str">
        <f aca="false">IF(AND(I2786&gt;0,R2786&gt;0),(S2786-R2786)/R2786,"")</f>
        <v/>
      </c>
      <c r="X2786" s="12" t="str">
        <f aca="false">IF(AND(J2786&gt;0,T2786&gt;0),(U2786-T2786)/T2786,"")</f>
        <v/>
      </c>
      <c r="Y2786" s="12" t="str">
        <f aca="false">IF(AND(K2786&gt;0,V2786&gt;0),(V2786-Resumen!$B$7)/Resumen!$B$7,"")</f>
        <v/>
      </c>
      <c r="Z2786" s="28" t="str">
        <f aca="false">IF(AND(K2786&gt;0,I2786&gt;0,V2786&gt;0,S2786&gt;0),V2786-S2786,"")</f>
        <v/>
      </c>
      <c r="AA2786" s="12" t="str">
        <f aca="false">IF(Z2786&lt;&gt;"",Z2786/S2786,"")</f>
        <v/>
      </c>
      <c r="AB2786" s="28" t="str">
        <f aca="false">IF(AND(K2786&gt;0,J2786&gt;0,V2786&gt;0,U2786&gt;0),V2786-U2786,"")</f>
        <v/>
      </c>
      <c r="AC2786" s="12" t="str">
        <f aca="false">IF(AB2786&lt;&gt;"",AB2786/U2786,"")</f>
        <v/>
      </c>
      <c r="AD2786" s="27" t="n">
        <v>0</v>
      </c>
      <c r="AE2786" s="27" t="n">
        <v>0</v>
      </c>
      <c r="AF2786" s="27" t="n">
        <v>0</v>
      </c>
      <c r="AG2786" s="28" t="n">
        <f aca="false">AD2786+AE2786+AF2786</f>
        <v>0</v>
      </c>
      <c r="AH2786" s="12" t="str">
        <f aca="false">IF(AG2786&gt;0,AD2786/AG2786,"")</f>
        <v/>
      </c>
      <c r="AI2786" s="27" t="n">
        <v>0</v>
      </c>
      <c r="AJ2786" s="27" t="n">
        <v>0</v>
      </c>
      <c r="AK2786" s="27" t="n">
        <v>0</v>
      </c>
      <c r="AL2786" s="22" t="str">
        <f aca="false">IF(OR(AJ2786&gt;0,AK2786&gt;0),"Sí","No")</f>
        <v>No</v>
      </c>
      <c r="AM2786" s="6"/>
      <c r="AN2786" s="6"/>
      <c r="AO2786" s="12" t="n">
        <f aca="false">IF(M2786&gt;0,K2786/M2786,"")</f>
        <v>1</v>
      </c>
      <c r="AP2786" s="22" t="str">
        <f aca="false">IF(M2786&gt;=Resumen!$B$5,"Alto","Bajo")</f>
        <v>Bajo</v>
      </c>
      <c r="AQ2786" s="22" t="str">
        <f aca="false">IF(AO2786&gt;=Resumen!$B$28,"Alto","Bajo")</f>
        <v>Alto</v>
      </c>
      <c r="AR2786" s="22" t="str">
        <f aca="false">AP2786&amp;" Potencial / "&amp;AQ2786&amp;" Share"</f>
        <v>Bajo Potencial / Alto Share</v>
      </c>
      <c r="AS2786" s="22" t="str">
        <f aca="false">IF(Q2786="Sí",IF(AO2786&gt;=Resumen!$B$29,"Alto","Bajo"),"")</f>
        <v/>
      </c>
      <c r="AT2786" s="22" t="str">
        <f aca="false">IF(AS2786&lt;&gt;"",AP2786&amp;" Potencial / "&amp;AS2786&amp;" Share","")</f>
        <v/>
      </c>
      <c r="AU2786" s="22" t="str">
        <f aca="false">IF(AH2786="","Sin dato",IF(AH2786-AO2786&gt;Resumen!$B$6,"Sobre-exhibido",IF(AO2786-AH2786&gt;Resumen!$B$6,"Sub-exhibido","En línea")))</f>
        <v>Sin dato</v>
      </c>
      <c r="AV2786" s="22" t="str">
        <f aca="false">IF(AT2786="","",IF(AT2786="Alto Potencial / Bajo Share",1,IF(AT2786="Alto Potencial / Alto Share",2,IF(AT2786="Bajo Potencial / Alto Share",3,4))))</f>
        <v/>
      </c>
      <c r="AW2786" s="22" t="str">
        <f aca="false">IF(Q2786="No","Sin competencia directa",IF(AV2786=1,"1 - Foco Conquista (Alto Pot / Bajo Share)",IF(AV2786=2,"2 - Foco Defensa (Alto Pot / Alto Share)",IF(AV2786=3,"3 - Monitoreo (Bajo Pot / Alto Share)","4 - Baja Prioridad (Bajo Pot / Bajo Share)"))))</f>
        <v>Sin competencia directa</v>
      </c>
      <c r="AX2786" s="12" t="str">
        <f aca="false">IF(OR(IFERROR(AND(W2786&lt;&gt;"",Y2786&lt;&gt;"",Y2786-W2786&gt;Resumen!$B$8),FALSE()),IFERROR(AND(X2786&lt;&gt;"",Y2786&lt;&gt;"",Y2786-X2786&gt;Resumen!$B$8),FALSE())),MAX(IF(IFERROR(AND(W2786&lt;&gt;"",Y2786&lt;&gt;"",Y2786-W2786&gt;Resumen!$B$8),FALSE()),Y2786-W2786,0),IF(IFERROR(AND(X2786&lt;&gt;"",Y2786&lt;&gt;"",Y2786-X2786&gt;Resumen!$B$8),FALSE()),Y2786-X2786,0)),"")</f>
        <v/>
      </c>
      <c r="AY2786" s="22" t="str">
        <f aca="false">IF(OR(IFERROR(AND(W2786&lt;&gt;"",Y2786&lt;&gt;"",Y2786-W2786&gt;Resumen!$B$8),FALSE()),IFERROR(AND(X2786&lt;&gt;"",Y2786&lt;&gt;"",Y2786-X2786&gt;Resumen!$B$8),FALSE())),TRIM("Lays tiene mayor markup que "&amp;IF(IFERROR(AND(W2786&lt;&gt;"",Y2786&lt;&gt;"",Y2786-W2786&gt;Resumen!$B$8),FALSE()),"Quento ","")&amp;IF(IFERROR(AND(X2786&lt;&gt;"",Y2786&lt;&gt;"",Y2786-X2786&gt;Resumen!$B$8),FALSE()),"Julicroc ","")&amp;"en este PDV"),"")</f>
        <v/>
      </c>
      <c r="AZ2786" s="22" t="str">
        <f aca="false">IF(COUNTIF('Plan Pehuamar - Lista'!$A$2:$A$167,A2786)&gt;0,"Sí","No")</f>
        <v>No</v>
      </c>
      <c r="BA2786" s="22" t="str">
        <f aca="false">IF(COUNTIF('Plan Combo 9+1'!$A$2:$A$226,A2786)&gt;0,"Sí","No")</f>
        <v>No</v>
      </c>
      <c r="BB2786" s="22" t="str">
        <f aca="false">IF(AH2786="","No",IF(BA2786="Sí",IF((AO2786-AH2786)&gt;Resumen!$B$6,"Sí","No"),IF((AO2786-AH2786)&gt;=Resumen!$B$132,"Sí","No")))</f>
        <v>No</v>
      </c>
      <c r="BC2786" s="22" t="str">
        <f aca="false">IF(AND(N2786="Sí",AL2786="Sí",AI2786=0),"Sí","No")</f>
        <v>No</v>
      </c>
      <c r="BD2786" s="22" t="str">
        <f aca="false">IF(COUNTIF('Plan 9+1 (con Pehuamar)'!$A$2:$A$227,A2786)&gt;0,"Sí","No")</f>
        <v>No</v>
      </c>
    </row>
    <row r="2787" customFormat="false" ht="15" hidden="false" customHeight="true" outlineLevel="0" collapsed="false">
      <c r="A2787" s="6" t="n">
        <v>202619</v>
      </c>
      <c r="B2787" s="6" t="n">
        <v>17</v>
      </c>
      <c r="C2787" s="6" t="n">
        <v>1704</v>
      </c>
      <c r="D2787" s="6" t="s">
        <v>359</v>
      </c>
      <c r="E2787" s="6" t="s">
        <v>2933</v>
      </c>
      <c r="F2787" s="6" t="s">
        <v>201</v>
      </c>
      <c r="G2787" s="6" t="s">
        <v>130</v>
      </c>
      <c r="H2787" s="6" t="s">
        <v>1715</v>
      </c>
      <c r="I2787" s="27" t="n">
        <v>0</v>
      </c>
      <c r="J2787" s="27" t="n">
        <v>0</v>
      </c>
      <c r="K2787" s="27" t="n">
        <v>0.2</v>
      </c>
      <c r="L2787" s="28" t="n">
        <f aca="false">I2787+J2787</f>
        <v>0</v>
      </c>
      <c r="M2787" s="28" t="n">
        <f aca="false">L2787+K2787</f>
        <v>0.2</v>
      </c>
      <c r="N2787" s="22" t="str">
        <f aca="false">IF(I2787&gt;0,"Sí","No")</f>
        <v>No</v>
      </c>
      <c r="O2787" s="22" t="str">
        <f aca="false">IF(J2787&gt;0,"Sí","No")</f>
        <v>No</v>
      </c>
      <c r="P2787" s="22" t="str">
        <f aca="false">IF(K2787&gt;0,"Sí","No")</f>
        <v>Sí</v>
      </c>
      <c r="Q2787" s="22" t="str">
        <f aca="false">IF(OR(I2787&gt;0,J2787&gt;0),"Sí","No")</f>
        <v>No</v>
      </c>
      <c r="R2787" s="27"/>
      <c r="S2787" s="27"/>
      <c r="T2787" s="27"/>
      <c r="U2787" s="27"/>
      <c r="V2787" s="27"/>
      <c r="W2787" s="12" t="str">
        <f aca="false">IF(AND(I2787&gt;0,R2787&gt;0),(S2787-R2787)/R2787,"")</f>
        <v/>
      </c>
      <c r="X2787" s="12" t="str">
        <f aca="false">IF(AND(J2787&gt;0,T2787&gt;0),(U2787-T2787)/T2787,"")</f>
        <v/>
      </c>
      <c r="Y2787" s="12" t="str">
        <f aca="false">IF(AND(K2787&gt;0,V2787&gt;0),(V2787-Resumen!$B$7)/Resumen!$B$7,"")</f>
        <v/>
      </c>
      <c r="Z2787" s="28" t="str">
        <f aca="false">IF(AND(K2787&gt;0,I2787&gt;0,V2787&gt;0,S2787&gt;0),V2787-S2787,"")</f>
        <v/>
      </c>
      <c r="AA2787" s="12" t="str">
        <f aca="false">IF(Z2787&lt;&gt;"",Z2787/S2787,"")</f>
        <v/>
      </c>
      <c r="AB2787" s="28" t="str">
        <f aca="false">IF(AND(K2787&gt;0,J2787&gt;0,V2787&gt;0,U2787&gt;0),V2787-U2787,"")</f>
        <v/>
      </c>
      <c r="AC2787" s="12" t="str">
        <f aca="false">IF(AB2787&lt;&gt;"",AB2787/U2787,"")</f>
        <v/>
      </c>
      <c r="AD2787" s="27" t="n">
        <v>0</v>
      </c>
      <c r="AE2787" s="27" t="n">
        <v>0</v>
      </c>
      <c r="AF2787" s="27" t="n">
        <v>0</v>
      </c>
      <c r="AG2787" s="28" t="n">
        <f aca="false">AD2787+AE2787+AF2787</f>
        <v>0</v>
      </c>
      <c r="AH2787" s="12" t="str">
        <f aca="false">IF(AG2787&gt;0,AD2787/AG2787,"")</f>
        <v/>
      </c>
      <c r="AI2787" s="27" t="n">
        <v>0</v>
      </c>
      <c r="AJ2787" s="27" t="n">
        <v>0</v>
      </c>
      <c r="AK2787" s="27" t="n">
        <v>0</v>
      </c>
      <c r="AL2787" s="22" t="str">
        <f aca="false">IF(OR(AJ2787&gt;0,AK2787&gt;0),"Sí","No")</f>
        <v>No</v>
      </c>
      <c r="AM2787" s="6"/>
      <c r="AN2787" s="6"/>
      <c r="AO2787" s="12" t="n">
        <f aca="false">IF(M2787&gt;0,K2787/M2787,"")</f>
        <v>1</v>
      </c>
      <c r="AP2787" s="22" t="str">
        <f aca="false">IF(M2787&gt;=Resumen!$B$5,"Alto","Bajo")</f>
        <v>Bajo</v>
      </c>
      <c r="AQ2787" s="22" t="str">
        <f aca="false">IF(AO2787&gt;=Resumen!$B$28,"Alto","Bajo")</f>
        <v>Alto</v>
      </c>
      <c r="AR2787" s="22" t="str">
        <f aca="false">AP2787&amp;" Potencial / "&amp;AQ2787&amp;" Share"</f>
        <v>Bajo Potencial / Alto Share</v>
      </c>
      <c r="AS2787" s="22" t="str">
        <f aca="false">IF(Q2787="Sí",IF(AO2787&gt;=Resumen!$B$29,"Alto","Bajo"),"")</f>
        <v/>
      </c>
      <c r="AT2787" s="22" t="str">
        <f aca="false">IF(AS2787&lt;&gt;"",AP2787&amp;" Potencial / "&amp;AS2787&amp;" Share","")</f>
        <v/>
      </c>
      <c r="AU2787" s="22" t="str">
        <f aca="false">IF(AH2787="","Sin dato",IF(AH2787-AO2787&gt;Resumen!$B$6,"Sobre-exhibido",IF(AO2787-AH2787&gt;Resumen!$B$6,"Sub-exhibido","En línea")))</f>
        <v>Sin dato</v>
      </c>
      <c r="AV2787" s="22" t="str">
        <f aca="false">IF(AT2787="","",IF(AT2787="Alto Potencial / Bajo Share",1,IF(AT2787="Alto Potencial / Alto Share",2,IF(AT2787="Bajo Potencial / Alto Share",3,4))))</f>
        <v/>
      </c>
      <c r="AW2787" s="22" t="str">
        <f aca="false">IF(Q2787="No","Sin competencia directa",IF(AV2787=1,"1 - Foco Conquista (Alto Pot / Bajo Share)",IF(AV2787=2,"2 - Foco Defensa (Alto Pot / Alto Share)",IF(AV2787=3,"3 - Monitoreo (Bajo Pot / Alto Share)","4 - Baja Prioridad (Bajo Pot / Bajo Share)"))))</f>
        <v>Sin competencia directa</v>
      </c>
      <c r="AX2787" s="12" t="str">
        <f aca="false">IF(OR(IFERROR(AND(W2787&lt;&gt;"",Y2787&lt;&gt;"",Y2787-W2787&gt;Resumen!$B$8),FALSE()),IFERROR(AND(X2787&lt;&gt;"",Y2787&lt;&gt;"",Y2787-X2787&gt;Resumen!$B$8),FALSE())),MAX(IF(IFERROR(AND(W2787&lt;&gt;"",Y2787&lt;&gt;"",Y2787-W2787&gt;Resumen!$B$8),FALSE()),Y2787-W2787,0),IF(IFERROR(AND(X2787&lt;&gt;"",Y2787&lt;&gt;"",Y2787-X2787&gt;Resumen!$B$8),FALSE()),Y2787-X2787,0)),"")</f>
        <v/>
      </c>
      <c r="AY2787" s="22" t="str">
        <f aca="false">IF(OR(IFERROR(AND(W2787&lt;&gt;"",Y2787&lt;&gt;"",Y2787-W2787&gt;Resumen!$B$8),FALSE()),IFERROR(AND(X2787&lt;&gt;"",Y2787&lt;&gt;"",Y2787-X2787&gt;Resumen!$B$8),FALSE())),TRIM("Lays tiene mayor markup que "&amp;IF(IFERROR(AND(W2787&lt;&gt;"",Y2787&lt;&gt;"",Y2787-W2787&gt;Resumen!$B$8),FALSE()),"Quento ","")&amp;IF(IFERROR(AND(X2787&lt;&gt;"",Y2787&lt;&gt;"",Y2787-X2787&gt;Resumen!$B$8),FALSE()),"Julicroc ","")&amp;"en este PDV"),"")</f>
        <v/>
      </c>
      <c r="AZ2787" s="22" t="str">
        <f aca="false">IF(COUNTIF('Plan Pehuamar - Lista'!$A$2:$A$167,A2787)&gt;0,"Sí","No")</f>
        <v>No</v>
      </c>
      <c r="BA2787" s="22" t="str">
        <f aca="false">IF(COUNTIF('Plan Combo 9+1'!$A$2:$A$226,A2787)&gt;0,"Sí","No")</f>
        <v>No</v>
      </c>
      <c r="BB2787" s="22" t="str">
        <f aca="false">IF(AH2787="","No",IF(BA2787="Sí",IF((AO2787-AH2787)&gt;Resumen!$B$6,"Sí","No"),IF((AO2787-AH2787)&gt;=Resumen!$B$132,"Sí","No")))</f>
        <v>No</v>
      </c>
      <c r="BC2787" s="22" t="str">
        <f aca="false">IF(AND(N2787="Sí",AL2787="Sí",AI2787=0),"Sí","No")</f>
        <v>No</v>
      </c>
      <c r="BD2787" s="22" t="str">
        <f aca="false">IF(COUNTIF('Plan 9+1 (con Pehuamar)'!$A$2:$A$227,A2787)&gt;0,"Sí","No")</f>
        <v>No</v>
      </c>
    </row>
    <row r="2788" customFormat="false" ht="15" hidden="false" customHeight="true" outlineLevel="0" collapsed="false">
      <c r="A2788" s="6" t="n">
        <v>206001</v>
      </c>
      <c r="B2788" s="6" t="n">
        <v>17</v>
      </c>
      <c r="C2788" s="6" t="n">
        <v>1704</v>
      </c>
      <c r="D2788" s="6" t="s">
        <v>359</v>
      </c>
      <c r="E2788" s="6" t="s">
        <v>2934</v>
      </c>
      <c r="F2788" s="6" t="s">
        <v>196</v>
      </c>
      <c r="G2788" s="6" t="s">
        <v>130</v>
      </c>
      <c r="H2788" s="6" t="s">
        <v>1715</v>
      </c>
      <c r="I2788" s="27" t="n">
        <v>10</v>
      </c>
      <c r="J2788" s="27" t="n">
        <v>12</v>
      </c>
      <c r="K2788" s="27" t="n">
        <v>6</v>
      </c>
      <c r="L2788" s="28" t="n">
        <f aca="false">I2788+J2788</f>
        <v>22</v>
      </c>
      <c r="M2788" s="28" t="n">
        <f aca="false">L2788+K2788</f>
        <v>28</v>
      </c>
      <c r="N2788" s="22" t="str">
        <f aca="false">IF(I2788&gt;0,"Sí","No")</f>
        <v>Sí</v>
      </c>
      <c r="O2788" s="22" t="str">
        <f aca="false">IF(J2788&gt;0,"Sí","No")</f>
        <v>Sí</v>
      </c>
      <c r="P2788" s="22" t="str">
        <f aca="false">IF(K2788&gt;0,"Sí","No")</f>
        <v>Sí</v>
      </c>
      <c r="Q2788" s="22" t="str">
        <f aca="false">IF(OR(I2788&gt;0,J2788&gt;0),"Sí","No")</f>
        <v>Sí</v>
      </c>
      <c r="R2788" s="27" t="n">
        <v>1750</v>
      </c>
      <c r="S2788" s="27" t="n">
        <v>2500</v>
      </c>
      <c r="T2788" s="27" t="n">
        <v>1200</v>
      </c>
      <c r="U2788" s="27" t="n">
        <v>2000</v>
      </c>
      <c r="V2788" s="27" t="n">
        <v>3600</v>
      </c>
      <c r="W2788" s="12" t="n">
        <f aca="false">IF(AND(I2788&gt;0,R2788&gt;0),(S2788-R2788)/R2788,"")</f>
        <v>0.428571428571429</v>
      </c>
      <c r="X2788" s="12" t="n">
        <f aca="false">IF(AND(J2788&gt;0,T2788&gt;0),(U2788-T2788)/T2788,"")</f>
        <v>0.666666666666667</v>
      </c>
      <c r="Y2788" s="12" t="n">
        <f aca="false">IF(AND(K2788&gt;0,V2788&gt;0),(V2788-Resumen!$B$7)/Resumen!$B$7,"")</f>
        <v>0.44</v>
      </c>
      <c r="Z2788" s="28" t="n">
        <f aca="false">IF(AND(K2788&gt;0,I2788&gt;0,V2788&gt;0,S2788&gt;0),V2788-S2788,"")</f>
        <v>1100</v>
      </c>
      <c r="AA2788" s="12" t="n">
        <f aca="false">IF(Z2788&lt;&gt;"",Z2788/S2788,"")</f>
        <v>0.44</v>
      </c>
      <c r="AB2788" s="28" t="n">
        <f aca="false">IF(AND(K2788&gt;0,J2788&gt;0,V2788&gt;0,U2788&gt;0),V2788-U2788,"")</f>
        <v>1600</v>
      </c>
      <c r="AC2788" s="12" t="n">
        <f aca="false">IF(AB2788&lt;&gt;"",AB2788/U2788,"")</f>
        <v>0.8</v>
      </c>
      <c r="AD2788" s="27" t="n">
        <v>2</v>
      </c>
      <c r="AE2788" s="27" t="n">
        <v>2</v>
      </c>
      <c r="AF2788" s="27" t="n">
        <v>3</v>
      </c>
      <c r="AG2788" s="28" t="n">
        <f aca="false">AD2788+AE2788+AF2788</f>
        <v>7</v>
      </c>
      <c r="AH2788" s="12" t="n">
        <f aca="false">IF(AG2788&gt;0,AD2788/AG2788,"")</f>
        <v>0.285714285714286</v>
      </c>
      <c r="AI2788" s="27" t="n">
        <v>0</v>
      </c>
      <c r="AJ2788" s="27" t="n">
        <v>0</v>
      </c>
      <c r="AK2788" s="27" t="n">
        <v>0</v>
      </c>
      <c r="AL2788" s="22" t="str">
        <f aca="false">IF(OR(AJ2788&gt;0,AK2788&gt;0),"Sí","No")</f>
        <v>No</v>
      </c>
      <c r="AM2788" s="6" t="s">
        <v>198</v>
      </c>
      <c r="AN2788" s="6" t="s">
        <v>198</v>
      </c>
      <c r="AO2788" s="12" t="n">
        <f aca="false">IF(M2788&gt;0,K2788/M2788,"")</f>
        <v>0.214285714285714</v>
      </c>
      <c r="AP2788" s="22" t="str">
        <f aca="false">IF(M2788&gt;=Resumen!$B$5,"Alto","Bajo")</f>
        <v>Bajo</v>
      </c>
      <c r="AQ2788" s="22" t="str">
        <f aca="false">IF(AO2788&gt;=Resumen!$B$28,"Alto","Bajo")</f>
        <v>Bajo</v>
      </c>
      <c r="AR2788" s="22" t="str">
        <f aca="false">AP2788&amp;" Potencial / "&amp;AQ2788&amp;" Share"</f>
        <v>Bajo Potencial / Bajo Share</v>
      </c>
      <c r="AS2788" s="22" t="str">
        <f aca="false">IF(Q2788="Sí",IF(AO2788&gt;=Resumen!$B$29,"Alto","Bajo"),"")</f>
        <v>Bajo</v>
      </c>
      <c r="AT2788" s="22" t="str">
        <f aca="false">IF(AS2788&lt;&gt;"",AP2788&amp;" Potencial / "&amp;AS2788&amp;" Share","")</f>
        <v>Bajo Potencial / Bajo Share</v>
      </c>
      <c r="AU2788" s="22" t="str">
        <f aca="false">IF(AH2788="","Sin dato",IF(AH2788-AO2788&gt;Resumen!$B$6,"Sobre-exhibido",IF(AO2788-AH2788&gt;Resumen!$B$6,"Sub-exhibido","En línea")))</f>
        <v>Sobre-exhibido</v>
      </c>
      <c r="AV2788" s="22" t="n">
        <f aca="false">IF(AT2788="","",IF(AT2788="Alto Potencial / Bajo Share",1,IF(AT2788="Alto Potencial / Alto Share",2,IF(AT2788="Bajo Potencial / Alto Share",3,4))))</f>
        <v>4</v>
      </c>
      <c r="AW2788" s="22" t="str">
        <f aca="false">IF(Q2788="No","Sin competencia directa",IF(AV2788=1,"1 - Foco Conquista (Alto Pot / Bajo Share)",IF(AV2788=2,"2 - Foco Defensa (Alto Pot / Alto Share)",IF(AV2788=3,"3 - Monitoreo (Bajo Pot / Alto Share)","4 - Baja Prioridad (Bajo Pot / Bajo Share)"))))</f>
        <v>4 - Baja Prioridad (Bajo Pot / Bajo Share)</v>
      </c>
      <c r="AX2788" s="12" t="str">
        <f aca="false">IF(OR(IFERROR(AND(W2788&lt;&gt;"",Y2788&lt;&gt;"",Y2788-W2788&gt;Resumen!$B$8),FALSE()),IFERROR(AND(X2788&lt;&gt;"",Y2788&lt;&gt;"",Y2788-X2788&gt;Resumen!$B$8),FALSE())),MAX(IF(IFERROR(AND(W2788&lt;&gt;"",Y2788&lt;&gt;"",Y2788-W2788&gt;Resumen!$B$8),FALSE()),Y2788-W2788,0),IF(IFERROR(AND(X2788&lt;&gt;"",Y2788&lt;&gt;"",Y2788-X2788&gt;Resumen!$B$8),FALSE()),Y2788-X2788,0)),"")</f>
        <v/>
      </c>
      <c r="AY2788" s="22" t="str">
        <f aca="false">IF(OR(IFERROR(AND(W2788&lt;&gt;"",Y2788&lt;&gt;"",Y2788-W2788&gt;Resumen!$B$8),FALSE()),IFERROR(AND(X2788&lt;&gt;"",Y2788&lt;&gt;"",Y2788-X2788&gt;Resumen!$B$8),FALSE())),TRIM("Lays tiene mayor markup que "&amp;IF(IFERROR(AND(W2788&lt;&gt;"",Y2788&lt;&gt;"",Y2788-W2788&gt;Resumen!$B$8),FALSE()),"Quento ","")&amp;IF(IFERROR(AND(X2788&lt;&gt;"",Y2788&lt;&gt;"",Y2788-X2788&gt;Resumen!$B$8),FALSE()),"Julicroc ","")&amp;"en este PDV"),"")</f>
        <v/>
      </c>
      <c r="AZ2788" s="22" t="str">
        <f aca="false">IF(COUNTIF('Plan Pehuamar - Lista'!$A$2:$A$167,A2788)&gt;0,"Sí","No")</f>
        <v>No</v>
      </c>
      <c r="BA2788" s="22" t="str">
        <f aca="false">IF(COUNTIF('Plan Combo 9+1'!$A$2:$A$226,A2788)&gt;0,"Sí","No")</f>
        <v>No</v>
      </c>
      <c r="BB2788" s="22" t="str">
        <f aca="false">IF(AH2788="","No",IF(BA2788="Sí",IF((AO2788-AH2788)&gt;Resumen!$B$6,"Sí","No"),IF((AO2788-AH2788)&gt;=Resumen!$B$132,"Sí","No")))</f>
        <v>No</v>
      </c>
      <c r="BC2788" s="22" t="str">
        <f aca="false">IF(AND(N2788="Sí",AL2788="Sí",AI2788=0),"Sí","No")</f>
        <v>No</v>
      </c>
      <c r="BD2788" s="22" t="str">
        <f aca="false">IF(COUNTIF('Plan 9+1 (con Pehuamar)'!$A$2:$A$227,A2788)&gt;0,"Sí","No")</f>
        <v>No</v>
      </c>
    </row>
    <row r="2789" customFormat="false" ht="15" hidden="false" customHeight="true" outlineLevel="0" collapsed="false">
      <c r="A2789" s="6" t="n">
        <v>206008</v>
      </c>
      <c r="B2789" s="6" t="n">
        <v>17</v>
      </c>
      <c r="C2789" s="6" t="n">
        <v>1704</v>
      </c>
      <c r="D2789" s="6" t="s">
        <v>359</v>
      </c>
      <c r="E2789" s="6" t="s">
        <v>2935</v>
      </c>
      <c r="F2789" s="6" t="s">
        <v>196</v>
      </c>
      <c r="G2789" s="6" t="s">
        <v>130</v>
      </c>
      <c r="H2789" s="6" t="s">
        <v>1715</v>
      </c>
      <c r="I2789" s="27" t="n">
        <v>0</v>
      </c>
      <c r="J2789" s="27" t="n">
        <v>0</v>
      </c>
      <c r="K2789" s="27" t="n">
        <v>1.1</v>
      </c>
      <c r="L2789" s="28" t="n">
        <f aca="false">I2789+J2789</f>
        <v>0</v>
      </c>
      <c r="M2789" s="28" t="n">
        <f aca="false">L2789+K2789</f>
        <v>1.1</v>
      </c>
      <c r="N2789" s="22" t="str">
        <f aca="false">IF(I2789&gt;0,"Sí","No")</f>
        <v>No</v>
      </c>
      <c r="O2789" s="22" t="str">
        <f aca="false">IF(J2789&gt;0,"Sí","No")</f>
        <v>No</v>
      </c>
      <c r="P2789" s="22" t="str">
        <f aca="false">IF(K2789&gt;0,"Sí","No")</f>
        <v>Sí</v>
      </c>
      <c r="Q2789" s="22" t="str">
        <f aca="false">IF(OR(I2789&gt;0,J2789&gt;0),"Sí","No")</f>
        <v>No</v>
      </c>
      <c r="R2789" s="27"/>
      <c r="S2789" s="27"/>
      <c r="T2789" s="27"/>
      <c r="U2789" s="27"/>
      <c r="V2789" s="27"/>
      <c r="W2789" s="12" t="str">
        <f aca="false">IF(AND(I2789&gt;0,R2789&gt;0),(S2789-R2789)/R2789,"")</f>
        <v/>
      </c>
      <c r="X2789" s="12" t="str">
        <f aca="false">IF(AND(J2789&gt;0,T2789&gt;0),(U2789-T2789)/T2789,"")</f>
        <v/>
      </c>
      <c r="Y2789" s="12" t="str">
        <f aca="false">IF(AND(K2789&gt;0,V2789&gt;0),(V2789-Resumen!$B$7)/Resumen!$B$7,"")</f>
        <v/>
      </c>
      <c r="Z2789" s="28" t="str">
        <f aca="false">IF(AND(K2789&gt;0,I2789&gt;0,V2789&gt;0,S2789&gt;0),V2789-S2789,"")</f>
        <v/>
      </c>
      <c r="AA2789" s="12" t="str">
        <f aca="false">IF(Z2789&lt;&gt;"",Z2789/S2789,"")</f>
        <v/>
      </c>
      <c r="AB2789" s="28" t="str">
        <f aca="false">IF(AND(K2789&gt;0,J2789&gt;0,V2789&gt;0,U2789&gt;0),V2789-U2789,"")</f>
        <v/>
      </c>
      <c r="AC2789" s="12" t="str">
        <f aca="false">IF(AB2789&lt;&gt;"",AB2789/U2789,"")</f>
        <v/>
      </c>
      <c r="AD2789" s="27" t="n">
        <v>0</v>
      </c>
      <c r="AE2789" s="27" t="n">
        <v>0</v>
      </c>
      <c r="AF2789" s="27" t="n">
        <v>0</v>
      </c>
      <c r="AG2789" s="28" t="n">
        <f aca="false">AD2789+AE2789+AF2789</f>
        <v>0</v>
      </c>
      <c r="AH2789" s="12" t="str">
        <f aca="false">IF(AG2789&gt;0,AD2789/AG2789,"")</f>
        <v/>
      </c>
      <c r="AI2789" s="27" t="n">
        <v>0</v>
      </c>
      <c r="AJ2789" s="27" t="n">
        <v>0</v>
      </c>
      <c r="AK2789" s="27" t="n">
        <v>0</v>
      </c>
      <c r="AL2789" s="22" t="str">
        <f aca="false">IF(OR(AJ2789&gt;0,AK2789&gt;0),"Sí","No")</f>
        <v>No</v>
      </c>
      <c r="AM2789" s="6"/>
      <c r="AN2789" s="6"/>
      <c r="AO2789" s="12" t="n">
        <f aca="false">IF(M2789&gt;0,K2789/M2789,"")</f>
        <v>1</v>
      </c>
      <c r="AP2789" s="22" t="str">
        <f aca="false">IF(M2789&gt;=Resumen!$B$5,"Alto","Bajo")</f>
        <v>Bajo</v>
      </c>
      <c r="AQ2789" s="22" t="str">
        <f aca="false">IF(AO2789&gt;=Resumen!$B$28,"Alto","Bajo")</f>
        <v>Alto</v>
      </c>
      <c r="AR2789" s="22" t="str">
        <f aca="false">AP2789&amp;" Potencial / "&amp;AQ2789&amp;" Share"</f>
        <v>Bajo Potencial / Alto Share</v>
      </c>
      <c r="AS2789" s="22" t="str">
        <f aca="false">IF(Q2789="Sí",IF(AO2789&gt;=Resumen!$B$29,"Alto","Bajo"),"")</f>
        <v/>
      </c>
      <c r="AT2789" s="22" t="str">
        <f aca="false">IF(AS2789&lt;&gt;"",AP2789&amp;" Potencial / "&amp;AS2789&amp;" Share","")</f>
        <v/>
      </c>
      <c r="AU2789" s="22" t="str">
        <f aca="false">IF(AH2789="","Sin dato",IF(AH2789-AO2789&gt;Resumen!$B$6,"Sobre-exhibido",IF(AO2789-AH2789&gt;Resumen!$B$6,"Sub-exhibido","En línea")))</f>
        <v>Sin dato</v>
      </c>
      <c r="AV2789" s="22" t="str">
        <f aca="false">IF(AT2789="","",IF(AT2789="Alto Potencial / Bajo Share",1,IF(AT2789="Alto Potencial / Alto Share",2,IF(AT2789="Bajo Potencial / Alto Share",3,4))))</f>
        <v/>
      </c>
      <c r="AW2789" s="22" t="str">
        <f aca="false">IF(Q2789="No","Sin competencia directa",IF(AV2789=1,"1 - Foco Conquista (Alto Pot / Bajo Share)",IF(AV2789=2,"2 - Foco Defensa (Alto Pot / Alto Share)",IF(AV2789=3,"3 - Monitoreo (Bajo Pot / Alto Share)","4 - Baja Prioridad (Bajo Pot / Bajo Share)"))))</f>
        <v>Sin competencia directa</v>
      </c>
      <c r="AX2789" s="12" t="str">
        <f aca="false">IF(OR(IFERROR(AND(W2789&lt;&gt;"",Y2789&lt;&gt;"",Y2789-W2789&gt;Resumen!$B$8),FALSE()),IFERROR(AND(X2789&lt;&gt;"",Y2789&lt;&gt;"",Y2789-X2789&gt;Resumen!$B$8),FALSE())),MAX(IF(IFERROR(AND(W2789&lt;&gt;"",Y2789&lt;&gt;"",Y2789-W2789&gt;Resumen!$B$8),FALSE()),Y2789-W2789,0),IF(IFERROR(AND(X2789&lt;&gt;"",Y2789&lt;&gt;"",Y2789-X2789&gt;Resumen!$B$8),FALSE()),Y2789-X2789,0)),"")</f>
        <v/>
      </c>
      <c r="AY2789" s="22" t="str">
        <f aca="false">IF(OR(IFERROR(AND(W2789&lt;&gt;"",Y2789&lt;&gt;"",Y2789-W2789&gt;Resumen!$B$8),FALSE()),IFERROR(AND(X2789&lt;&gt;"",Y2789&lt;&gt;"",Y2789-X2789&gt;Resumen!$B$8),FALSE())),TRIM("Lays tiene mayor markup que "&amp;IF(IFERROR(AND(W2789&lt;&gt;"",Y2789&lt;&gt;"",Y2789-W2789&gt;Resumen!$B$8),FALSE()),"Quento ","")&amp;IF(IFERROR(AND(X2789&lt;&gt;"",Y2789&lt;&gt;"",Y2789-X2789&gt;Resumen!$B$8),FALSE()),"Julicroc ","")&amp;"en este PDV"),"")</f>
        <v/>
      </c>
      <c r="AZ2789" s="22" t="str">
        <f aca="false">IF(COUNTIF('Plan Pehuamar - Lista'!$A$2:$A$167,A2789)&gt;0,"Sí","No")</f>
        <v>No</v>
      </c>
      <c r="BA2789" s="22" t="str">
        <f aca="false">IF(COUNTIF('Plan Combo 9+1'!$A$2:$A$226,A2789)&gt;0,"Sí","No")</f>
        <v>No</v>
      </c>
      <c r="BB2789" s="22" t="str">
        <f aca="false">IF(AH2789="","No",IF(BA2789="Sí",IF((AO2789-AH2789)&gt;Resumen!$B$6,"Sí","No"),IF((AO2789-AH2789)&gt;=Resumen!$B$132,"Sí","No")))</f>
        <v>No</v>
      </c>
      <c r="BC2789" s="22" t="str">
        <f aca="false">IF(AND(N2789="Sí",AL2789="Sí",AI2789=0),"Sí","No")</f>
        <v>No</v>
      </c>
      <c r="BD2789" s="22" t="str">
        <f aca="false">IF(COUNTIF('Plan 9+1 (con Pehuamar)'!$A$2:$A$227,A2789)&gt;0,"Sí","No")</f>
        <v>No</v>
      </c>
    </row>
    <row r="2790" customFormat="false" ht="15" hidden="false" customHeight="true" outlineLevel="0" collapsed="false">
      <c r="A2790" s="6" t="n">
        <v>206030</v>
      </c>
      <c r="B2790" s="6" t="n">
        <v>17</v>
      </c>
      <c r="C2790" s="6" t="n">
        <v>1704</v>
      </c>
      <c r="D2790" s="6" t="s">
        <v>359</v>
      </c>
      <c r="E2790" s="6" t="s">
        <v>2936</v>
      </c>
      <c r="F2790" s="6" t="s">
        <v>466</v>
      </c>
      <c r="G2790" s="6" t="s">
        <v>130</v>
      </c>
      <c r="H2790" s="6" t="s">
        <v>1715</v>
      </c>
      <c r="I2790" s="27" t="n">
        <v>10</v>
      </c>
      <c r="J2790" s="27" t="n">
        <v>8</v>
      </c>
      <c r="K2790" s="27" t="n">
        <v>4</v>
      </c>
      <c r="L2790" s="28" t="n">
        <f aca="false">I2790+J2790</f>
        <v>18</v>
      </c>
      <c r="M2790" s="28" t="n">
        <f aca="false">L2790+K2790</f>
        <v>22</v>
      </c>
      <c r="N2790" s="22" t="str">
        <f aca="false">IF(I2790&gt;0,"Sí","No")</f>
        <v>Sí</v>
      </c>
      <c r="O2790" s="22" t="str">
        <f aca="false">IF(J2790&gt;0,"Sí","No")</f>
        <v>Sí</v>
      </c>
      <c r="P2790" s="22" t="str">
        <f aca="false">IF(K2790&gt;0,"Sí","No")</f>
        <v>Sí</v>
      </c>
      <c r="Q2790" s="22" t="str">
        <f aca="false">IF(OR(I2790&gt;0,J2790&gt;0),"Sí","No")</f>
        <v>Sí</v>
      </c>
      <c r="R2790" s="27" t="n">
        <v>1750</v>
      </c>
      <c r="S2790" s="27" t="n">
        <v>2500</v>
      </c>
      <c r="T2790" s="27" t="n">
        <v>1200</v>
      </c>
      <c r="U2790" s="27" t="n">
        <v>2200</v>
      </c>
      <c r="V2790" s="27" t="n">
        <v>3800</v>
      </c>
      <c r="W2790" s="12" t="n">
        <f aca="false">IF(AND(I2790&gt;0,R2790&gt;0),(S2790-R2790)/R2790,"")</f>
        <v>0.428571428571429</v>
      </c>
      <c r="X2790" s="12" t="n">
        <f aca="false">IF(AND(J2790&gt;0,T2790&gt;0),(U2790-T2790)/T2790,"")</f>
        <v>0.833333333333333</v>
      </c>
      <c r="Y2790" s="12" t="n">
        <f aca="false">IF(AND(K2790&gt;0,V2790&gt;0),(V2790-Resumen!$B$7)/Resumen!$B$7,"")</f>
        <v>0.52</v>
      </c>
      <c r="Z2790" s="28" t="n">
        <f aca="false">IF(AND(K2790&gt;0,I2790&gt;0,V2790&gt;0,S2790&gt;0),V2790-S2790,"")</f>
        <v>1300</v>
      </c>
      <c r="AA2790" s="12" t="n">
        <f aca="false">IF(Z2790&lt;&gt;"",Z2790/S2790,"")</f>
        <v>0.52</v>
      </c>
      <c r="AB2790" s="28" t="n">
        <f aca="false">IF(AND(K2790&gt;0,J2790&gt;0,V2790&gt;0,U2790&gt;0),V2790-U2790,"")</f>
        <v>1600</v>
      </c>
      <c r="AC2790" s="12" t="n">
        <f aca="false">IF(AB2790&lt;&gt;"",AB2790/U2790,"")</f>
        <v>0.727272727272727</v>
      </c>
      <c r="AD2790" s="27" t="n">
        <v>1</v>
      </c>
      <c r="AE2790" s="27" t="n">
        <v>2</v>
      </c>
      <c r="AF2790" s="27" t="n">
        <v>2</v>
      </c>
      <c r="AG2790" s="28" t="n">
        <f aca="false">AD2790+AE2790+AF2790</f>
        <v>5</v>
      </c>
      <c r="AH2790" s="12" t="n">
        <f aca="false">IF(AG2790&gt;0,AD2790/AG2790,"")</f>
        <v>0.2</v>
      </c>
      <c r="AI2790" s="27" t="n">
        <v>1</v>
      </c>
      <c r="AJ2790" s="27" t="n">
        <v>0</v>
      </c>
      <c r="AK2790" s="27" t="n">
        <v>0</v>
      </c>
      <c r="AL2790" s="22" t="str">
        <f aca="false">IF(OR(AJ2790&gt;0,AK2790&gt;0),"Sí","No")</f>
        <v>No</v>
      </c>
      <c r="AM2790" s="6" t="s">
        <v>198</v>
      </c>
      <c r="AN2790" s="6" t="s">
        <v>198</v>
      </c>
      <c r="AO2790" s="12" t="n">
        <f aca="false">IF(M2790&gt;0,K2790/M2790,"")</f>
        <v>0.181818181818182</v>
      </c>
      <c r="AP2790" s="22" t="str">
        <f aca="false">IF(M2790&gt;=Resumen!$B$5,"Alto","Bajo")</f>
        <v>Bajo</v>
      </c>
      <c r="AQ2790" s="22" t="str">
        <f aca="false">IF(AO2790&gt;=Resumen!$B$28,"Alto","Bajo")</f>
        <v>Bajo</v>
      </c>
      <c r="AR2790" s="22" t="str">
        <f aca="false">AP2790&amp;" Potencial / "&amp;AQ2790&amp;" Share"</f>
        <v>Bajo Potencial / Bajo Share</v>
      </c>
      <c r="AS2790" s="22" t="str">
        <f aca="false">IF(Q2790="Sí",IF(AO2790&gt;=Resumen!$B$29,"Alto","Bajo"),"")</f>
        <v>Bajo</v>
      </c>
      <c r="AT2790" s="22" t="str">
        <f aca="false">IF(AS2790&lt;&gt;"",AP2790&amp;" Potencial / "&amp;AS2790&amp;" Share","")</f>
        <v>Bajo Potencial / Bajo Share</v>
      </c>
      <c r="AU2790" s="22" t="str">
        <f aca="false">IF(AH2790="","Sin dato",IF(AH2790-AO2790&gt;Resumen!$B$6,"Sobre-exhibido",IF(AO2790-AH2790&gt;Resumen!$B$6,"Sub-exhibido","En línea")))</f>
        <v>En línea</v>
      </c>
      <c r="AV2790" s="22" t="n">
        <f aca="false">IF(AT2790="","",IF(AT2790="Alto Potencial / Bajo Share",1,IF(AT2790="Alto Potencial / Alto Share",2,IF(AT2790="Bajo Potencial / Alto Share",3,4))))</f>
        <v>4</v>
      </c>
      <c r="AW2790" s="22" t="str">
        <f aca="false">IF(Q2790="No","Sin competencia directa",IF(AV2790=1,"1 - Foco Conquista (Alto Pot / Bajo Share)",IF(AV2790=2,"2 - Foco Defensa (Alto Pot / Alto Share)",IF(AV2790=3,"3 - Monitoreo (Bajo Pot / Alto Share)","4 - Baja Prioridad (Bajo Pot / Bajo Share)"))))</f>
        <v>4 - Baja Prioridad (Bajo Pot / Bajo Share)</v>
      </c>
      <c r="AX2790" s="12" t="n">
        <f aca="false">IF(OR(IFERROR(AND(W2790&lt;&gt;"",Y2790&lt;&gt;"",Y2790-W2790&gt;Resumen!$B$8),FALSE()),IFERROR(AND(X2790&lt;&gt;"",Y2790&lt;&gt;"",Y2790-X2790&gt;Resumen!$B$8),FALSE())),MAX(IF(IFERROR(AND(W2790&lt;&gt;"",Y2790&lt;&gt;"",Y2790-W2790&gt;Resumen!$B$8),FALSE()),Y2790-W2790,0),IF(IFERROR(AND(X2790&lt;&gt;"",Y2790&lt;&gt;"",Y2790-X2790&gt;Resumen!$B$8),FALSE()),Y2790-X2790,0)),"")</f>
        <v>0.0914285714285715</v>
      </c>
      <c r="AY2790" s="22" t="str">
        <f aca="false">IF(OR(IFERROR(AND(W2790&lt;&gt;"",Y2790&lt;&gt;"",Y2790-W2790&gt;Resumen!$B$8),FALSE()),IFERROR(AND(X2790&lt;&gt;"",Y2790&lt;&gt;"",Y2790-X2790&gt;Resumen!$B$8),FALSE())),TRIM("Lays tiene mayor markup que "&amp;IF(IFERROR(AND(W2790&lt;&gt;"",Y2790&lt;&gt;"",Y2790-W2790&gt;Resumen!$B$8),FALSE()),"Quento ","")&amp;IF(IFERROR(AND(X2790&lt;&gt;"",Y2790&lt;&gt;"",Y2790-X2790&gt;Resumen!$B$8),FALSE()),"Julicroc ","")&amp;"en este PDV"),"")</f>
        <v>Lays tiene mayor markup que Quento en este PDV</v>
      </c>
      <c r="AZ2790" s="22" t="str">
        <f aca="false">IF(COUNTIF('Plan Pehuamar - Lista'!$A$2:$A$167,A2790)&gt;0,"Sí","No")</f>
        <v>No</v>
      </c>
      <c r="BA2790" s="22" t="str">
        <f aca="false">IF(COUNTIF('Plan Combo 9+1'!$A$2:$A$226,A2790)&gt;0,"Sí","No")</f>
        <v>No</v>
      </c>
      <c r="BB2790" s="22" t="str">
        <f aca="false">IF(AH2790="","No",IF(BA2790="Sí",IF((AO2790-AH2790)&gt;Resumen!$B$6,"Sí","No"),IF((AO2790-AH2790)&gt;=Resumen!$B$132,"Sí","No")))</f>
        <v>No</v>
      </c>
      <c r="BC2790" s="22" t="str">
        <f aca="false">IF(AND(N2790="Sí",AL2790="Sí",AI2790=0),"Sí","No")</f>
        <v>No</v>
      </c>
      <c r="BD2790" s="22" t="str">
        <f aca="false">IF(COUNTIF('Plan 9+1 (con Pehuamar)'!$A$2:$A$227,A2790)&gt;0,"Sí","No")</f>
        <v>No</v>
      </c>
    </row>
    <row r="2791" customFormat="false" ht="15" hidden="false" customHeight="true" outlineLevel="0" collapsed="false">
      <c r="A2791" s="6" t="n">
        <v>206076</v>
      </c>
      <c r="B2791" s="6" t="n">
        <v>17</v>
      </c>
      <c r="C2791" s="6" t="n">
        <v>1704</v>
      </c>
      <c r="D2791" s="6" t="s">
        <v>359</v>
      </c>
      <c r="E2791" s="6" t="s">
        <v>2937</v>
      </c>
      <c r="F2791" s="6" t="s">
        <v>273</v>
      </c>
      <c r="G2791" s="6" t="s">
        <v>130</v>
      </c>
      <c r="H2791" s="6" t="s">
        <v>1715</v>
      </c>
      <c r="I2791" s="27" t="n">
        <v>10</v>
      </c>
      <c r="J2791" s="27" t="n">
        <v>6</v>
      </c>
      <c r="K2791" s="27" t="n">
        <v>4</v>
      </c>
      <c r="L2791" s="28" t="n">
        <f aca="false">I2791+J2791</f>
        <v>16</v>
      </c>
      <c r="M2791" s="28" t="n">
        <f aca="false">L2791+K2791</f>
        <v>20</v>
      </c>
      <c r="N2791" s="22" t="str">
        <f aca="false">IF(I2791&gt;0,"Sí","No")</f>
        <v>Sí</v>
      </c>
      <c r="O2791" s="22" t="str">
        <f aca="false">IF(J2791&gt;0,"Sí","No")</f>
        <v>Sí</v>
      </c>
      <c r="P2791" s="22" t="str">
        <f aca="false">IF(K2791&gt;0,"Sí","No")</f>
        <v>Sí</v>
      </c>
      <c r="Q2791" s="22" t="str">
        <f aca="false">IF(OR(I2791&gt;0,J2791&gt;0),"Sí","No")</f>
        <v>Sí</v>
      </c>
      <c r="R2791" s="27" t="n">
        <v>1750</v>
      </c>
      <c r="S2791" s="27" t="n">
        <v>2500</v>
      </c>
      <c r="T2791" s="27" t="n">
        <v>1200</v>
      </c>
      <c r="U2791" s="27" t="n">
        <v>2100</v>
      </c>
      <c r="V2791" s="27" t="n">
        <v>3600</v>
      </c>
      <c r="W2791" s="12" t="n">
        <f aca="false">IF(AND(I2791&gt;0,R2791&gt;0),(S2791-R2791)/R2791,"")</f>
        <v>0.428571428571429</v>
      </c>
      <c r="X2791" s="12" t="n">
        <f aca="false">IF(AND(J2791&gt;0,T2791&gt;0),(U2791-T2791)/T2791,"")</f>
        <v>0.75</v>
      </c>
      <c r="Y2791" s="12" t="n">
        <f aca="false">IF(AND(K2791&gt;0,V2791&gt;0),(V2791-Resumen!$B$7)/Resumen!$B$7,"")</f>
        <v>0.44</v>
      </c>
      <c r="Z2791" s="28" t="n">
        <f aca="false">IF(AND(K2791&gt;0,I2791&gt;0,V2791&gt;0,S2791&gt;0),V2791-S2791,"")</f>
        <v>1100</v>
      </c>
      <c r="AA2791" s="12" t="n">
        <f aca="false">IF(Z2791&lt;&gt;"",Z2791/S2791,"")</f>
        <v>0.44</v>
      </c>
      <c r="AB2791" s="28" t="n">
        <f aca="false">IF(AND(K2791&gt;0,J2791&gt;0,V2791&gt;0,U2791&gt;0),V2791-U2791,"")</f>
        <v>1500</v>
      </c>
      <c r="AC2791" s="12" t="n">
        <f aca="false">IF(AB2791&lt;&gt;"",AB2791/U2791,"")</f>
        <v>0.714285714285714</v>
      </c>
      <c r="AD2791" s="27" t="n">
        <v>1</v>
      </c>
      <c r="AE2791" s="27" t="n">
        <v>2</v>
      </c>
      <c r="AF2791" s="27" t="n">
        <v>2</v>
      </c>
      <c r="AG2791" s="28" t="n">
        <f aca="false">AD2791+AE2791+AF2791</f>
        <v>5</v>
      </c>
      <c r="AH2791" s="12" t="n">
        <f aca="false">IF(AG2791&gt;0,AD2791/AG2791,"")</f>
        <v>0.2</v>
      </c>
      <c r="AI2791" s="27" t="n">
        <v>0</v>
      </c>
      <c r="AJ2791" s="27" t="n">
        <v>0</v>
      </c>
      <c r="AK2791" s="27" t="n">
        <v>0</v>
      </c>
      <c r="AL2791" s="22" t="str">
        <f aca="false">IF(OR(AJ2791&gt;0,AK2791&gt;0),"Sí","No")</f>
        <v>No</v>
      </c>
      <c r="AM2791" s="6" t="s">
        <v>198</v>
      </c>
      <c r="AN2791" s="6" t="s">
        <v>198</v>
      </c>
      <c r="AO2791" s="12" t="n">
        <f aca="false">IF(M2791&gt;0,K2791/M2791,"")</f>
        <v>0.2</v>
      </c>
      <c r="AP2791" s="22" t="str">
        <f aca="false">IF(M2791&gt;=Resumen!$B$5,"Alto","Bajo")</f>
        <v>Bajo</v>
      </c>
      <c r="AQ2791" s="22" t="str">
        <f aca="false">IF(AO2791&gt;=Resumen!$B$28,"Alto","Bajo")</f>
        <v>Bajo</v>
      </c>
      <c r="AR2791" s="22" t="str">
        <f aca="false">AP2791&amp;" Potencial / "&amp;AQ2791&amp;" Share"</f>
        <v>Bajo Potencial / Bajo Share</v>
      </c>
      <c r="AS2791" s="22" t="str">
        <f aca="false">IF(Q2791="Sí",IF(AO2791&gt;=Resumen!$B$29,"Alto","Bajo"),"")</f>
        <v>Bajo</v>
      </c>
      <c r="AT2791" s="22" t="str">
        <f aca="false">IF(AS2791&lt;&gt;"",AP2791&amp;" Potencial / "&amp;AS2791&amp;" Share","")</f>
        <v>Bajo Potencial / Bajo Share</v>
      </c>
      <c r="AU2791" s="22" t="str">
        <f aca="false">IF(AH2791="","Sin dato",IF(AH2791-AO2791&gt;Resumen!$B$6,"Sobre-exhibido",IF(AO2791-AH2791&gt;Resumen!$B$6,"Sub-exhibido","En línea")))</f>
        <v>En línea</v>
      </c>
      <c r="AV2791" s="22" t="n">
        <f aca="false">IF(AT2791="","",IF(AT2791="Alto Potencial / Bajo Share",1,IF(AT2791="Alto Potencial / Alto Share",2,IF(AT2791="Bajo Potencial / Alto Share",3,4))))</f>
        <v>4</v>
      </c>
      <c r="AW2791" s="22" t="str">
        <f aca="false">IF(Q2791="No","Sin competencia directa",IF(AV2791=1,"1 - Foco Conquista (Alto Pot / Bajo Share)",IF(AV2791=2,"2 - Foco Defensa (Alto Pot / Alto Share)",IF(AV2791=3,"3 - Monitoreo (Bajo Pot / Alto Share)","4 - Baja Prioridad (Bajo Pot / Bajo Share)"))))</f>
        <v>4 - Baja Prioridad (Bajo Pot / Bajo Share)</v>
      </c>
      <c r="AX2791" s="12" t="str">
        <f aca="false">IF(OR(IFERROR(AND(W2791&lt;&gt;"",Y2791&lt;&gt;"",Y2791-W2791&gt;Resumen!$B$8),FALSE()),IFERROR(AND(X2791&lt;&gt;"",Y2791&lt;&gt;"",Y2791-X2791&gt;Resumen!$B$8),FALSE())),MAX(IF(IFERROR(AND(W2791&lt;&gt;"",Y2791&lt;&gt;"",Y2791-W2791&gt;Resumen!$B$8),FALSE()),Y2791-W2791,0),IF(IFERROR(AND(X2791&lt;&gt;"",Y2791&lt;&gt;"",Y2791-X2791&gt;Resumen!$B$8),FALSE()),Y2791-X2791,0)),"")</f>
        <v/>
      </c>
      <c r="AY2791" s="22" t="str">
        <f aca="false">IF(OR(IFERROR(AND(W2791&lt;&gt;"",Y2791&lt;&gt;"",Y2791-W2791&gt;Resumen!$B$8),FALSE()),IFERROR(AND(X2791&lt;&gt;"",Y2791&lt;&gt;"",Y2791-X2791&gt;Resumen!$B$8),FALSE())),TRIM("Lays tiene mayor markup que "&amp;IF(IFERROR(AND(W2791&lt;&gt;"",Y2791&lt;&gt;"",Y2791-W2791&gt;Resumen!$B$8),FALSE()),"Quento ","")&amp;IF(IFERROR(AND(X2791&lt;&gt;"",Y2791&lt;&gt;"",Y2791-X2791&gt;Resumen!$B$8),FALSE()),"Julicroc ","")&amp;"en este PDV"),"")</f>
        <v/>
      </c>
      <c r="AZ2791" s="22" t="str">
        <f aca="false">IF(COUNTIF('Plan Pehuamar - Lista'!$A$2:$A$167,A2791)&gt;0,"Sí","No")</f>
        <v>No</v>
      </c>
      <c r="BA2791" s="22" t="str">
        <f aca="false">IF(COUNTIF('Plan Combo 9+1'!$A$2:$A$226,A2791)&gt;0,"Sí","No")</f>
        <v>No</v>
      </c>
      <c r="BB2791" s="22" t="str">
        <f aca="false">IF(AH2791="","No",IF(BA2791="Sí",IF((AO2791-AH2791)&gt;Resumen!$B$6,"Sí","No"),IF((AO2791-AH2791)&gt;=Resumen!$B$132,"Sí","No")))</f>
        <v>No</v>
      </c>
      <c r="BC2791" s="22" t="str">
        <f aca="false">IF(AND(N2791="Sí",AL2791="Sí",AI2791=0),"Sí","No")</f>
        <v>No</v>
      </c>
      <c r="BD2791" s="22" t="str">
        <f aca="false">IF(COUNTIF('Plan 9+1 (con Pehuamar)'!$A$2:$A$227,A2791)&gt;0,"Sí","No")</f>
        <v>No</v>
      </c>
    </row>
    <row r="2792" customFormat="false" ht="15" hidden="false" customHeight="true" outlineLevel="0" collapsed="false">
      <c r="A2792" s="6" t="n">
        <v>206081</v>
      </c>
      <c r="B2792" s="6" t="n">
        <v>17</v>
      </c>
      <c r="C2792" s="6" t="n">
        <v>1704</v>
      </c>
      <c r="D2792" s="6" t="s">
        <v>359</v>
      </c>
      <c r="E2792" s="6" t="s">
        <v>2938</v>
      </c>
      <c r="F2792" s="6" t="s">
        <v>196</v>
      </c>
      <c r="G2792" s="6" t="s">
        <v>130</v>
      </c>
      <c r="H2792" s="6" t="s">
        <v>1715</v>
      </c>
      <c r="I2792" s="27" t="n">
        <v>10</v>
      </c>
      <c r="J2792" s="27" t="n">
        <v>6</v>
      </c>
      <c r="K2792" s="27" t="n">
        <v>4</v>
      </c>
      <c r="L2792" s="28" t="n">
        <f aca="false">I2792+J2792</f>
        <v>16</v>
      </c>
      <c r="M2792" s="28" t="n">
        <f aca="false">L2792+K2792</f>
        <v>20</v>
      </c>
      <c r="N2792" s="22" t="str">
        <f aca="false">IF(I2792&gt;0,"Sí","No")</f>
        <v>Sí</v>
      </c>
      <c r="O2792" s="22" t="str">
        <f aca="false">IF(J2792&gt;0,"Sí","No")</f>
        <v>Sí</v>
      </c>
      <c r="P2792" s="22" t="str">
        <f aca="false">IF(K2792&gt;0,"Sí","No")</f>
        <v>Sí</v>
      </c>
      <c r="Q2792" s="22" t="str">
        <f aca="false">IF(OR(I2792&gt;0,J2792&gt;0),"Sí","No")</f>
        <v>Sí</v>
      </c>
      <c r="R2792" s="27" t="n">
        <v>1750</v>
      </c>
      <c r="S2792" s="27" t="n">
        <v>2500</v>
      </c>
      <c r="T2792" s="27" t="n">
        <v>1180</v>
      </c>
      <c r="U2792" s="27" t="n">
        <v>2200</v>
      </c>
      <c r="V2792" s="27" t="n">
        <v>3900</v>
      </c>
      <c r="W2792" s="12" t="n">
        <f aca="false">IF(AND(I2792&gt;0,R2792&gt;0),(S2792-R2792)/R2792,"")</f>
        <v>0.428571428571429</v>
      </c>
      <c r="X2792" s="12" t="n">
        <f aca="false">IF(AND(J2792&gt;0,T2792&gt;0),(U2792-T2792)/T2792,"")</f>
        <v>0.864406779661017</v>
      </c>
      <c r="Y2792" s="12" t="n">
        <f aca="false">IF(AND(K2792&gt;0,V2792&gt;0),(V2792-Resumen!$B$7)/Resumen!$B$7,"")</f>
        <v>0.56</v>
      </c>
      <c r="Z2792" s="28" t="n">
        <f aca="false">IF(AND(K2792&gt;0,I2792&gt;0,V2792&gt;0,S2792&gt;0),V2792-S2792,"")</f>
        <v>1400</v>
      </c>
      <c r="AA2792" s="12" t="n">
        <f aca="false">IF(Z2792&lt;&gt;"",Z2792/S2792,"")</f>
        <v>0.56</v>
      </c>
      <c r="AB2792" s="28" t="n">
        <f aca="false">IF(AND(K2792&gt;0,J2792&gt;0,V2792&gt;0,U2792&gt;0),V2792-U2792,"")</f>
        <v>1700</v>
      </c>
      <c r="AC2792" s="12" t="n">
        <f aca="false">IF(AB2792&lt;&gt;"",AB2792/U2792,"")</f>
        <v>0.772727272727273</v>
      </c>
      <c r="AD2792" s="27" t="n">
        <v>1</v>
      </c>
      <c r="AE2792" s="27" t="n">
        <v>2</v>
      </c>
      <c r="AF2792" s="27" t="n">
        <v>2</v>
      </c>
      <c r="AG2792" s="28" t="n">
        <f aca="false">AD2792+AE2792+AF2792</f>
        <v>5</v>
      </c>
      <c r="AH2792" s="12" t="n">
        <f aca="false">IF(AG2792&gt;0,AD2792/AG2792,"")</f>
        <v>0.2</v>
      </c>
      <c r="AI2792" s="27" t="n">
        <v>0</v>
      </c>
      <c r="AJ2792" s="27" t="n">
        <v>0</v>
      </c>
      <c r="AK2792" s="27" t="n">
        <v>0</v>
      </c>
      <c r="AL2792" s="22" t="str">
        <f aca="false">IF(OR(AJ2792&gt;0,AK2792&gt;0),"Sí","No")</f>
        <v>No</v>
      </c>
      <c r="AM2792" s="6" t="s">
        <v>198</v>
      </c>
      <c r="AN2792" s="6" t="s">
        <v>198</v>
      </c>
      <c r="AO2792" s="12" t="n">
        <f aca="false">IF(M2792&gt;0,K2792/M2792,"")</f>
        <v>0.2</v>
      </c>
      <c r="AP2792" s="22" t="str">
        <f aca="false">IF(M2792&gt;=Resumen!$B$5,"Alto","Bajo")</f>
        <v>Bajo</v>
      </c>
      <c r="AQ2792" s="22" t="str">
        <f aca="false">IF(AO2792&gt;=Resumen!$B$28,"Alto","Bajo")</f>
        <v>Bajo</v>
      </c>
      <c r="AR2792" s="22" t="str">
        <f aca="false">AP2792&amp;" Potencial / "&amp;AQ2792&amp;" Share"</f>
        <v>Bajo Potencial / Bajo Share</v>
      </c>
      <c r="AS2792" s="22" t="str">
        <f aca="false">IF(Q2792="Sí",IF(AO2792&gt;=Resumen!$B$29,"Alto","Bajo"),"")</f>
        <v>Bajo</v>
      </c>
      <c r="AT2792" s="22" t="str">
        <f aca="false">IF(AS2792&lt;&gt;"",AP2792&amp;" Potencial / "&amp;AS2792&amp;" Share","")</f>
        <v>Bajo Potencial / Bajo Share</v>
      </c>
      <c r="AU2792" s="22" t="str">
        <f aca="false">IF(AH2792="","Sin dato",IF(AH2792-AO2792&gt;Resumen!$B$6,"Sobre-exhibido",IF(AO2792-AH2792&gt;Resumen!$B$6,"Sub-exhibido","En línea")))</f>
        <v>En línea</v>
      </c>
      <c r="AV2792" s="22" t="n">
        <f aca="false">IF(AT2792="","",IF(AT2792="Alto Potencial / Bajo Share",1,IF(AT2792="Alto Potencial / Alto Share",2,IF(AT2792="Bajo Potencial / Alto Share",3,4))))</f>
        <v>4</v>
      </c>
      <c r="AW2792" s="22" t="str">
        <f aca="false">IF(Q2792="No","Sin competencia directa",IF(AV2792=1,"1 - Foco Conquista (Alto Pot / Bajo Share)",IF(AV2792=2,"2 - Foco Defensa (Alto Pot / Alto Share)",IF(AV2792=3,"3 - Monitoreo (Bajo Pot / Alto Share)","4 - Baja Prioridad (Bajo Pot / Bajo Share)"))))</f>
        <v>4 - Baja Prioridad (Bajo Pot / Bajo Share)</v>
      </c>
      <c r="AX2792" s="12" t="n">
        <f aca="false">IF(OR(IFERROR(AND(W2792&lt;&gt;"",Y2792&lt;&gt;"",Y2792-W2792&gt;Resumen!$B$8),FALSE()),IFERROR(AND(X2792&lt;&gt;"",Y2792&lt;&gt;"",Y2792-X2792&gt;Resumen!$B$8),FALSE())),MAX(IF(IFERROR(AND(W2792&lt;&gt;"",Y2792&lt;&gt;"",Y2792-W2792&gt;Resumen!$B$8),FALSE()),Y2792-W2792,0),IF(IFERROR(AND(X2792&lt;&gt;"",Y2792&lt;&gt;"",Y2792-X2792&gt;Resumen!$B$8),FALSE()),Y2792-X2792,0)),"")</f>
        <v>0.131428571428572</v>
      </c>
      <c r="AY2792" s="22" t="str">
        <f aca="false">IF(OR(IFERROR(AND(W2792&lt;&gt;"",Y2792&lt;&gt;"",Y2792-W2792&gt;Resumen!$B$8),FALSE()),IFERROR(AND(X2792&lt;&gt;"",Y2792&lt;&gt;"",Y2792-X2792&gt;Resumen!$B$8),FALSE())),TRIM("Lays tiene mayor markup que "&amp;IF(IFERROR(AND(W2792&lt;&gt;"",Y2792&lt;&gt;"",Y2792-W2792&gt;Resumen!$B$8),FALSE()),"Quento ","")&amp;IF(IFERROR(AND(X2792&lt;&gt;"",Y2792&lt;&gt;"",Y2792-X2792&gt;Resumen!$B$8),FALSE()),"Julicroc ","")&amp;"en este PDV"),"")</f>
        <v>Lays tiene mayor markup que Quento en este PDV</v>
      </c>
      <c r="AZ2792" s="22" t="str">
        <f aca="false">IF(COUNTIF('Plan Pehuamar - Lista'!$A$2:$A$167,A2792)&gt;0,"Sí","No")</f>
        <v>No</v>
      </c>
      <c r="BA2792" s="22" t="str">
        <f aca="false">IF(COUNTIF('Plan Combo 9+1'!$A$2:$A$226,A2792)&gt;0,"Sí","No")</f>
        <v>No</v>
      </c>
      <c r="BB2792" s="22" t="str">
        <f aca="false">IF(AH2792="","No",IF(BA2792="Sí",IF((AO2792-AH2792)&gt;Resumen!$B$6,"Sí","No"),IF((AO2792-AH2792)&gt;=Resumen!$B$132,"Sí","No")))</f>
        <v>No</v>
      </c>
      <c r="BC2792" s="22" t="str">
        <f aca="false">IF(AND(N2792="Sí",AL2792="Sí",AI2792=0),"Sí","No")</f>
        <v>No</v>
      </c>
      <c r="BD2792" s="22" t="str">
        <f aca="false">IF(COUNTIF('Plan 9+1 (con Pehuamar)'!$A$2:$A$227,A2792)&gt;0,"Sí","No")</f>
        <v>No</v>
      </c>
    </row>
    <row r="2793" customFormat="false" ht="15" hidden="false" customHeight="true" outlineLevel="0" collapsed="false">
      <c r="A2793" s="6" t="n">
        <v>206083</v>
      </c>
      <c r="B2793" s="6" t="n">
        <v>17</v>
      </c>
      <c r="C2793" s="6" t="n">
        <v>1704</v>
      </c>
      <c r="D2793" s="6" t="s">
        <v>359</v>
      </c>
      <c r="E2793" s="6" t="s">
        <v>2939</v>
      </c>
      <c r="F2793" s="6" t="s">
        <v>273</v>
      </c>
      <c r="G2793" s="6" t="s">
        <v>130</v>
      </c>
      <c r="H2793" s="6" t="s">
        <v>1715</v>
      </c>
      <c r="I2793" s="27" t="n">
        <v>0</v>
      </c>
      <c r="J2793" s="27" t="n">
        <v>0</v>
      </c>
      <c r="K2793" s="27" t="n">
        <v>0.8</v>
      </c>
      <c r="L2793" s="28" t="n">
        <f aca="false">I2793+J2793</f>
        <v>0</v>
      </c>
      <c r="M2793" s="28" t="n">
        <f aca="false">L2793+K2793</f>
        <v>0.8</v>
      </c>
      <c r="N2793" s="22" t="str">
        <f aca="false">IF(I2793&gt;0,"Sí","No")</f>
        <v>No</v>
      </c>
      <c r="O2793" s="22" t="str">
        <f aca="false">IF(J2793&gt;0,"Sí","No")</f>
        <v>No</v>
      </c>
      <c r="P2793" s="22" t="str">
        <f aca="false">IF(K2793&gt;0,"Sí","No")</f>
        <v>Sí</v>
      </c>
      <c r="Q2793" s="22" t="str">
        <f aca="false">IF(OR(I2793&gt;0,J2793&gt;0),"Sí","No")</f>
        <v>No</v>
      </c>
      <c r="R2793" s="27"/>
      <c r="S2793" s="27"/>
      <c r="T2793" s="27"/>
      <c r="U2793" s="27"/>
      <c r="V2793" s="27"/>
      <c r="W2793" s="12" t="str">
        <f aca="false">IF(AND(I2793&gt;0,R2793&gt;0),(S2793-R2793)/R2793,"")</f>
        <v/>
      </c>
      <c r="X2793" s="12" t="str">
        <f aca="false">IF(AND(J2793&gt;0,T2793&gt;0),(U2793-T2793)/T2793,"")</f>
        <v/>
      </c>
      <c r="Y2793" s="12" t="str">
        <f aca="false">IF(AND(K2793&gt;0,V2793&gt;0),(V2793-Resumen!$B$7)/Resumen!$B$7,"")</f>
        <v/>
      </c>
      <c r="Z2793" s="28" t="str">
        <f aca="false">IF(AND(K2793&gt;0,I2793&gt;0,V2793&gt;0,S2793&gt;0),V2793-S2793,"")</f>
        <v/>
      </c>
      <c r="AA2793" s="12" t="str">
        <f aca="false">IF(Z2793&lt;&gt;"",Z2793/S2793,"")</f>
        <v/>
      </c>
      <c r="AB2793" s="28" t="str">
        <f aca="false">IF(AND(K2793&gt;0,J2793&gt;0,V2793&gt;0,U2793&gt;0),V2793-U2793,"")</f>
        <v/>
      </c>
      <c r="AC2793" s="12" t="str">
        <f aca="false">IF(AB2793&lt;&gt;"",AB2793/U2793,"")</f>
        <v/>
      </c>
      <c r="AD2793" s="27" t="n">
        <v>0</v>
      </c>
      <c r="AE2793" s="27" t="n">
        <v>0</v>
      </c>
      <c r="AF2793" s="27" t="n">
        <v>0</v>
      </c>
      <c r="AG2793" s="28" t="n">
        <f aca="false">AD2793+AE2793+AF2793</f>
        <v>0</v>
      </c>
      <c r="AH2793" s="12" t="str">
        <f aca="false">IF(AG2793&gt;0,AD2793/AG2793,"")</f>
        <v/>
      </c>
      <c r="AI2793" s="27" t="n">
        <v>0</v>
      </c>
      <c r="AJ2793" s="27" t="n">
        <v>0</v>
      </c>
      <c r="AK2793" s="27" t="n">
        <v>0</v>
      </c>
      <c r="AL2793" s="22" t="str">
        <f aca="false">IF(OR(AJ2793&gt;0,AK2793&gt;0),"Sí","No")</f>
        <v>No</v>
      </c>
      <c r="AM2793" s="6"/>
      <c r="AN2793" s="6"/>
      <c r="AO2793" s="12" t="n">
        <f aca="false">IF(M2793&gt;0,K2793/M2793,"")</f>
        <v>1</v>
      </c>
      <c r="AP2793" s="22" t="str">
        <f aca="false">IF(M2793&gt;=Resumen!$B$5,"Alto","Bajo")</f>
        <v>Bajo</v>
      </c>
      <c r="AQ2793" s="22" t="str">
        <f aca="false">IF(AO2793&gt;=Resumen!$B$28,"Alto","Bajo")</f>
        <v>Alto</v>
      </c>
      <c r="AR2793" s="22" t="str">
        <f aca="false">AP2793&amp;" Potencial / "&amp;AQ2793&amp;" Share"</f>
        <v>Bajo Potencial / Alto Share</v>
      </c>
      <c r="AS2793" s="22" t="str">
        <f aca="false">IF(Q2793="Sí",IF(AO2793&gt;=Resumen!$B$29,"Alto","Bajo"),"")</f>
        <v/>
      </c>
      <c r="AT2793" s="22" t="str">
        <f aca="false">IF(AS2793&lt;&gt;"",AP2793&amp;" Potencial / "&amp;AS2793&amp;" Share","")</f>
        <v/>
      </c>
      <c r="AU2793" s="22" t="str">
        <f aca="false">IF(AH2793="","Sin dato",IF(AH2793-AO2793&gt;Resumen!$B$6,"Sobre-exhibido",IF(AO2793-AH2793&gt;Resumen!$B$6,"Sub-exhibido","En línea")))</f>
        <v>Sin dato</v>
      </c>
      <c r="AV2793" s="22" t="str">
        <f aca="false">IF(AT2793="","",IF(AT2793="Alto Potencial / Bajo Share",1,IF(AT2793="Alto Potencial / Alto Share",2,IF(AT2793="Bajo Potencial / Alto Share",3,4))))</f>
        <v/>
      </c>
      <c r="AW2793" s="22" t="str">
        <f aca="false">IF(Q2793="No","Sin competencia directa",IF(AV2793=1,"1 - Foco Conquista (Alto Pot / Bajo Share)",IF(AV2793=2,"2 - Foco Defensa (Alto Pot / Alto Share)",IF(AV2793=3,"3 - Monitoreo (Bajo Pot / Alto Share)","4 - Baja Prioridad (Bajo Pot / Bajo Share)"))))</f>
        <v>Sin competencia directa</v>
      </c>
      <c r="AX2793" s="12" t="str">
        <f aca="false">IF(OR(IFERROR(AND(W2793&lt;&gt;"",Y2793&lt;&gt;"",Y2793-W2793&gt;Resumen!$B$8),FALSE()),IFERROR(AND(X2793&lt;&gt;"",Y2793&lt;&gt;"",Y2793-X2793&gt;Resumen!$B$8),FALSE())),MAX(IF(IFERROR(AND(W2793&lt;&gt;"",Y2793&lt;&gt;"",Y2793-W2793&gt;Resumen!$B$8),FALSE()),Y2793-W2793,0),IF(IFERROR(AND(X2793&lt;&gt;"",Y2793&lt;&gt;"",Y2793-X2793&gt;Resumen!$B$8),FALSE()),Y2793-X2793,0)),"")</f>
        <v/>
      </c>
      <c r="AY2793" s="22" t="str">
        <f aca="false">IF(OR(IFERROR(AND(W2793&lt;&gt;"",Y2793&lt;&gt;"",Y2793-W2793&gt;Resumen!$B$8),FALSE()),IFERROR(AND(X2793&lt;&gt;"",Y2793&lt;&gt;"",Y2793-X2793&gt;Resumen!$B$8),FALSE())),TRIM("Lays tiene mayor markup que "&amp;IF(IFERROR(AND(W2793&lt;&gt;"",Y2793&lt;&gt;"",Y2793-W2793&gt;Resumen!$B$8),FALSE()),"Quento ","")&amp;IF(IFERROR(AND(X2793&lt;&gt;"",Y2793&lt;&gt;"",Y2793-X2793&gt;Resumen!$B$8),FALSE()),"Julicroc ","")&amp;"en este PDV"),"")</f>
        <v/>
      </c>
      <c r="AZ2793" s="22" t="str">
        <f aca="false">IF(COUNTIF('Plan Pehuamar - Lista'!$A$2:$A$167,A2793)&gt;0,"Sí","No")</f>
        <v>No</v>
      </c>
      <c r="BA2793" s="22" t="str">
        <f aca="false">IF(COUNTIF('Plan Combo 9+1'!$A$2:$A$226,A2793)&gt;0,"Sí","No")</f>
        <v>No</v>
      </c>
      <c r="BB2793" s="22" t="str">
        <f aca="false">IF(AH2793="","No",IF(BA2793="Sí",IF((AO2793-AH2793)&gt;Resumen!$B$6,"Sí","No"),IF((AO2793-AH2793)&gt;=Resumen!$B$132,"Sí","No")))</f>
        <v>No</v>
      </c>
      <c r="BC2793" s="22" t="str">
        <f aca="false">IF(AND(N2793="Sí",AL2793="Sí",AI2793=0),"Sí","No")</f>
        <v>No</v>
      </c>
      <c r="BD2793" s="22" t="str">
        <f aca="false">IF(COUNTIF('Plan 9+1 (con Pehuamar)'!$A$2:$A$227,A2793)&gt;0,"Sí","No")</f>
        <v>No</v>
      </c>
    </row>
    <row r="2794" customFormat="false" ht="15" hidden="false" customHeight="true" outlineLevel="0" collapsed="false">
      <c r="A2794" s="6" t="n">
        <v>206086</v>
      </c>
      <c r="B2794" s="6" t="n">
        <v>17</v>
      </c>
      <c r="C2794" s="6" t="n">
        <v>1704</v>
      </c>
      <c r="D2794" s="6" t="s">
        <v>359</v>
      </c>
      <c r="E2794" s="6" t="s">
        <v>2940</v>
      </c>
      <c r="F2794" s="6" t="s">
        <v>466</v>
      </c>
      <c r="G2794" s="6" t="s">
        <v>130</v>
      </c>
      <c r="H2794" s="6" t="s">
        <v>1715</v>
      </c>
      <c r="I2794" s="27" t="n">
        <v>10</v>
      </c>
      <c r="J2794" s="27" t="n">
        <v>16</v>
      </c>
      <c r="K2794" s="27" t="n">
        <v>6</v>
      </c>
      <c r="L2794" s="28" t="n">
        <f aca="false">I2794+J2794</f>
        <v>26</v>
      </c>
      <c r="M2794" s="28" t="n">
        <f aca="false">L2794+K2794</f>
        <v>32</v>
      </c>
      <c r="N2794" s="22" t="str">
        <f aca="false">IF(I2794&gt;0,"Sí","No")</f>
        <v>Sí</v>
      </c>
      <c r="O2794" s="22" t="str">
        <f aca="false">IF(J2794&gt;0,"Sí","No")</f>
        <v>Sí</v>
      </c>
      <c r="P2794" s="22" t="str">
        <f aca="false">IF(K2794&gt;0,"Sí","No")</f>
        <v>Sí</v>
      </c>
      <c r="Q2794" s="22" t="str">
        <f aca="false">IF(OR(I2794&gt;0,J2794&gt;0),"Sí","No")</f>
        <v>Sí</v>
      </c>
      <c r="R2794" s="27" t="n">
        <v>1750</v>
      </c>
      <c r="S2794" s="27" t="n">
        <v>2500</v>
      </c>
      <c r="T2794" s="27" t="n">
        <v>1150</v>
      </c>
      <c r="U2794" s="27" t="n">
        <v>2000</v>
      </c>
      <c r="V2794" s="27" t="n">
        <v>3800</v>
      </c>
      <c r="W2794" s="12" t="n">
        <f aca="false">IF(AND(I2794&gt;0,R2794&gt;0),(S2794-R2794)/R2794,"")</f>
        <v>0.428571428571429</v>
      </c>
      <c r="X2794" s="12" t="n">
        <f aca="false">IF(AND(J2794&gt;0,T2794&gt;0),(U2794-T2794)/T2794,"")</f>
        <v>0.739130434782609</v>
      </c>
      <c r="Y2794" s="12" t="n">
        <f aca="false">IF(AND(K2794&gt;0,V2794&gt;0),(V2794-Resumen!$B$7)/Resumen!$B$7,"")</f>
        <v>0.52</v>
      </c>
      <c r="Z2794" s="28" t="n">
        <f aca="false">IF(AND(K2794&gt;0,I2794&gt;0,V2794&gt;0,S2794&gt;0),V2794-S2794,"")</f>
        <v>1300</v>
      </c>
      <c r="AA2794" s="12" t="n">
        <f aca="false">IF(Z2794&lt;&gt;"",Z2794/S2794,"")</f>
        <v>0.52</v>
      </c>
      <c r="AB2794" s="28" t="n">
        <f aca="false">IF(AND(K2794&gt;0,J2794&gt;0,V2794&gt;0,U2794&gt;0),V2794-U2794,"")</f>
        <v>1800</v>
      </c>
      <c r="AC2794" s="12" t="n">
        <f aca="false">IF(AB2794&lt;&gt;"",AB2794/U2794,"")</f>
        <v>0.9</v>
      </c>
      <c r="AD2794" s="27" t="n">
        <v>2</v>
      </c>
      <c r="AE2794" s="27" t="n">
        <v>2</v>
      </c>
      <c r="AF2794" s="27" t="n">
        <v>6</v>
      </c>
      <c r="AG2794" s="28" t="n">
        <f aca="false">AD2794+AE2794+AF2794</f>
        <v>10</v>
      </c>
      <c r="AH2794" s="12" t="n">
        <f aca="false">IF(AG2794&gt;0,AD2794/AG2794,"")</f>
        <v>0.2</v>
      </c>
      <c r="AI2794" s="27" t="n">
        <v>1</v>
      </c>
      <c r="AJ2794" s="27" t="n">
        <v>0</v>
      </c>
      <c r="AK2794" s="27" t="n">
        <v>0</v>
      </c>
      <c r="AL2794" s="22" t="str">
        <f aca="false">IF(OR(AJ2794&gt;0,AK2794&gt;0),"Sí","No")</f>
        <v>No</v>
      </c>
      <c r="AM2794" s="6" t="s">
        <v>198</v>
      </c>
      <c r="AN2794" s="6" t="s">
        <v>198</v>
      </c>
      <c r="AO2794" s="12" t="n">
        <f aca="false">IF(M2794&gt;0,K2794/M2794,"")</f>
        <v>0.1875</v>
      </c>
      <c r="AP2794" s="22" t="str">
        <f aca="false">IF(M2794&gt;=Resumen!$B$5,"Alto","Bajo")</f>
        <v>Bajo</v>
      </c>
      <c r="AQ2794" s="22" t="str">
        <f aca="false">IF(AO2794&gt;=Resumen!$B$28,"Alto","Bajo")</f>
        <v>Bajo</v>
      </c>
      <c r="AR2794" s="22" t="str">
        <f aca="false">AP2794&amp;" Potencial / "&amp;AQ2794&amp;" Share"</f>
        <v>Bajo Potencial / Bajo Share</v>
      </c>
      <c r="AS2794" s="22" t="str">
        <f aca="false">IF(Q2794="Sí",IF(AO2794&gt;=Resumen!$B$29,"Alto","Bajo"),"")</f>
        <v>Bajo</v>
      </c>
      <c r="AT2794" s="22" t="str">
        <f aca="false">IF(AS2794&lt;&gt;"",AP2794&amp;" Potencial / "&amp;AS2794&amp;" Share","")</f>
        <v>Bajo Potencial / Bajo Share</v>
      </c>
      <c r="AU2794" s="22" t="str">
        <f aca="false">IF(AH2794="","Sin dato",IF(AH2794-AO2794&gt;Resumen!$B$6,"Sobre-exhibido",IF(AO2794-AH2794&gt;Resumen!$B$6,"Sub-exhibido","En línea")))</f>
        <v>En línea</v>
      </c>
      <c r="AV2794" s="22" t="n">
        <f aca="false">IF(AT2794="","",IF(AT2794="Alto Potencial / Bajo Share",1,IF(AT2794="Alto Potencial / Alto Share",2,IF(AT2794="Bajo Potencial / Alto Share",3,4))))</f>
        <v>4</v>
      </c>
      <c r="AW2794" s="22" t="str">
        <f aca="false">IF(Q2794="No","Sin competencia directa",IF(AV2794=1,"1 - Foco Conquista (Alto Pot / Bajo Share)",IF(AV2794=2,"2 - Foco Defensa (Alto Pot / Alto Share)",IF(AV2794=3,"3 - Monitoreo (Bajo Pot / Alto Share)","4 - Baja Prioridad (Bajo Pot / Bajo Share)"))))</f>
        <v>4 - Baja Prioridad (Bajo Pot / Bajo Share)</v>
      </c>
      <c r="AX2794" s="12" t="n">
        <f aca="false">IF(OR(IFERROR(AND(W2794&lt;&gt;"",Y2794&lt;&gt;"",Y2794-W2794&gt;Resumen!$B$8),FALSE()),IFERROR(AND(X2794&lt;&gt;"",Y2794&lt;&gt;"",Y2794-X2794&gt;Resumen!$B$8),FALSE())),MAX(IF(IFERROR(AND(W2794&lt;&gt;"",Y2794&lt;&gt;"",Y2794-W2794&gt;Resumen!$B$8),FALSE()),Y2794-W2794,0),IF(IFERROR(AND(X2794&lt;&gt;"",Y2794&lt;&gt;"",Y2794-X2794&gt;Resumen!$B$8),FALSE()),Y2794-X2794,0)),"")</f>
        <v>0.0914285714285715</v>
      </c>
      <c r="AY2794" s="22" t="str">
        <f aca="false">IF(OR(IFERROR(AND(W2794&lt;&gt;"",Y2794&lt;&gt;"",Y2794-W2794&gt;Resumen!$B$8),FALSE()),IFERROR(AND(X2794&lt;&gt;"",Y2794&lt;&gt;"",Y2794-X2794&gt;Resumen!$B$8),FALSE())),TRIM("Lays tiene mayor markup que "&amp;IF(IFERROR(AND(W2794&lt;&gt;"",Y2794&lt;&gt;"",Y2794-W2794&gt;Resumen!$B$8),FALSE()),"Quento ","")&amp;IF(IFERROR(AND(X2794&lt;&gt;"",Y2794&lt;&gt;"",Y2794-X2794&gt;Resumen!$B$8),FALSE()),"Julicroc ","")&amp;"en este PDV"),"")</f>
        <v>Lays tiene mayor markup que Quento en este PDV</v>
      </c>
      <c r="AZ2794" s="22" t="str">
        <f aca="false">IF(COUNTIF('Plan Pehuamar - Lista'!$A$2:$A$167,A2794)&gt;0,"Sí","No")</f>
        <v>No</v>
      </c>
      <c r="BA2794" s="22" t="str">
        <f aca="false">IF(COUNTIF('Plan Combo 9+1'!$A$2:$A$226,A2794)&gt;0,"Sí","No")</f>
        <v>No</v>
      </c>
      <c r="BB2794" s="22" t="str">
        <f aca="false">IF(AH2794="","No",IF(BA2794="Sí",IF((AO2794-AH2794)&gt;Resumen!$B$6,"Sí","No"),IF((AO2794-AH2794)&gt;=Resumen!$B$132,"Sí","No")))</f>
        <v>No</v>
      </c>
      <c r="BC2794" s="22" t="str">
        <f aca="false">IF(AND(N2794="Sí",AL2794="Sí",AI2794=0),"Sí","No")</f>
        <v>No</v>
      </c>
      <c r="BD2794" s="22" t="str">
        <f aca="false">IF(COUNTIF('Plan 9+1 (con Pehuamar)'!$A$2:$A$227,A2794)&gt;0,"Sí","No")</f>
        <v>No</v>
      </c>
    </row>
    <row r="2795" customFormat="false" ht="15" hidden="false" customHeight="true" outlineLevel="0" collapsed="false">
      <c r="A2795" s="6" t="n">
        <v>206088</v>
      </c>
      <c r="B2795" s="6" t="n">
        <v>17</v>
      </c>
      <c r="C2795" s="6" t="n">
        <v>1704</v>
      </c>
      <c r="D2795" s="6" t="s">
        <v>359</v>
      </c>
      <c r="E2795" s="6" t="s">
        <v>2941</v>
      </c>
      <c r="F2795" s="6" t="s">
        <v>196</v>
      </c>
      <c r="G2795" s="6" t="s">
        <v>130</v>
      </c>
      <c r="H2795" s="6" t="s">
        <v>1715</v>
      </c>
      <c r="I2795" s="27" t="n">
        <v>0</v>
      </c>
      <c r="J2795" s="27" t="n">
        <v>0</v>
      </c>
      <c r="K2795" s="27" t="n">
        <v>0.1</v>
      </c>
      <c r="L2795" s="28" t="n">
        <f aca="false">I2795+J2795</f>
        <v>0</v>
      </c>
      <c r="M2795" s="28" t="n">
        <f aca="false">L2795+K2795</f>
        <v>0.1</v>
      </c>
      <c r="N2795" s="22" t="str">
        <f aca="false">IF(I2795&gt;0,"Sí","No")</f>
        <v>No</v>
      </c>
      <c r="O2795" s="22" t="str">
        <f aca="false">IF(J2795&gt;0,"Sí","No")</f>
        <v>No</v>
      </c>
      <c r="P2795" s="22" t="str">
        <f aca="false">IF(K2795&gt;0,"Sí","No")</f>
        <v>Sí</v>
      </c>
      <c r="Q2795" s="22" t="str">
        <f aca="false">IF(OR(I2795&gt;0,J2795&gt;0),"Sí","No")</f>
        <v>No</v>
      </c>
      <c r="R2795" s="27"/>
      <c r="S2795" s="27"/>
      <c r="T2795" s="27"/>
      <c r="U2795" s="27"/>
      <c r="V2795" s="27"/>
      <c r="W2795" s="12" t="str">
        <f aca="false">IF(AND(I2795&gt;0,R2795&gt;0),(S2795-R2795)/R2795,"")</f>
        <v/>
      </c>
      <c r="X2795" s="12" t="str">
        <f aca="false">IF(AND(J2795&gt;0,T2795&gt;0),(U2795-T2795)/T2795,"")</f>
        <v/>
      </c>
      <c r="Y2795" s="12" t="str">
        <f aca="false">IF(AND(K2795&gt;0,V2795&gt;0),(V2795-Resumen!$B$7)/Resumen!$B$7,"")</f>
        <v/>
      </c>
      <c r="Z2795" s="28" t="str">
        <f aca="false">IF(AND(K2795&gt;0,I2795&gt;0,V2795&gt;0,S2795&gt;0),V2795-S2795,"")</f>
        <v/>
      </c>
      <c r="AA2795" s="12" t="str">
        <f aca="false">IF(Z2795&lt;&gt;"",Z2795/S2795,"")</f>
        <v/>
      </c>
      <c r="AB2795" s="28" t="str">
        <f aca="false">IF(AND(K2795&gt;0,J2795&gt;0,V2795&gt;0,U2795&gt;0),V2795-U2795,"")</f>
        <v/>
      </c>
      <c r="AC2795" s="12" t="str">
        <f aca="false">IF(AB2795&lt;&gt;"",AB2795/U2795,"")</f>
        <v/>
      </c>
      <c r="AD2795" s="27" t="n">
        <v>0</v>
      </c>
      <c r="AE2795" s="27" t="n">
        <v>0</v>
      </c>
      <c r="AF2795" s="27" t="n">
        <v>0</v>
      </c>
      <c r="AG2795" s="28" t="n">
        <f aca="false">AD2795+AE2795+AF2795</f>
        <v>0</v>
      </c>
      <c r="AH2795" s="12" t="str">
        <f aca="false">IF(AG2795&gt;0,AD2795/AG2795,"")</f>
        <v/>
      </c>
      <c r="AI2795" s="27" t="n">
        <v>0</v>
      </c>
      <c r="AJ2795" s="27" t="n">
        <v>0</v>
      </c>
      <c r="AK2795" s="27" t="n">
        <v>0</v>
      </c>
      <c r="AL2795" s="22" t="str">
        <f aca="false">IF(OR(AJ2795&gt;0,AK2795&gt;0),"Sí","No")</f>
        <v>No</v>
      </c>
      <c r="AM2795" s="6"/>
      <c r="AN2795" s="6"/>
      <c r="AO2795" s="12" t="n">
        <f aca="false">IF(M2795&gt;0,K2795/M2795,"")</f>
        <v>1</v>
      </c>
      <c r="AP2795" s="22" t="str">
        <f aca="false">IF(M2795&gt;=Resumen!$B$5,"Alto","Bajo")</f>
        <v>Bajo</v>
      </c>
      <c r="AQ2795" s="22" t="str">
        <f aca="false">IF(AO2795&gt;=Resumen!$B$28,"Alto","Bajo")</f>
        <v>Alto</v>
      </c>
      <c r="AR2795" s="22" t="str">
        <f aca="false">AP2795&amp;" Potencial / "&amp;AQ2795&amp;" Share"</f>
        <v>Bajo Potencial / Alto Share</v>
      </c>
      <c r="AS2795" s="22" t="str">
        <f aca="false">IF(Q2795="Sí",IF(AO2795&gt;=Resumen!$B$29,"Alto","Bajo"),"")</f>
        <v/>
      </c>
      <c r="AT2795" s="22" t="str">
        <f aca="false">IF(AS2795&lt;&gt;"",AP2795&amp;" Potencial / "&amp;AS2795&amp;" Share","")</f>
        <v/>
      </c>
      <c r="AU2795" s="22" t="str">
        <f aca="false">IF(AH2795="","Sin dato",IF(AH2795-AO2795&gt;Resumen!$B$6,"Sobre-exhibido",IF(AO2795-AH2795&gt;Resumen!$B$6,"Sub-exhibido","En línea")))</f>
        <v>Sin dato</v>
      </c>
      <c r="AV2795" s="22" t="str">
        <f aca="false">IF(AT2795="","",IF(AT2795="Alto Potencial / Bajo Share",1,IF(AT2795="Alto Potencial / Alto Share",2,IF(AT2795="Bajo Potencial / Alto Share",3,4))))</f>
        <v/>
      </c>
      <c r="AW2795" s="22" t="str">
        <f aca="false">IF(Q2795="No","Sin competencia directa",IF(AV2795=1,"1 - Foco Conquista (Alto Pot / Bajo Share)",IF(AV2795=2,"2 - Foco Defensa (Alto Pot / Alto Share)",IF(AV2795=3,"3 - Monitoreo (Bajo Pot / Alto Share)","4 - Baja Prioridad (Bajo Pot / Bajo Share)"))))</f>
        <v>Sin competencia directa</v>
      </c>
      <c r="AX2795" s="12" t="str">
        <f aca="false">IF(OR(IFERROR(AND(W2795&lt;&gt;"",Y2795&lt;&gt;"",Y2795-W2795&gt;Resumen!$B$8),FALSE()),IFERROR(AND(X2795&lt;&gt;"",Y2795&lt;&gt;"",Y2795-X2795&gt;Resumen!$B$8),FALSE())),MAX(IF(IFERROR(AND(W2795&lt;&gt;"",Y2795&lt;&gt;"",Y2795-W2795&gt;Resumen!$B$8),FALSE()),Y2795-W2795,0),IF(IFERROR(AND(X2795&lt;&gt;"",Y2795&lt;&gt;"",Y2795-X2795&gt;Resumen!$B$8),FALSE()),Y2795-X2795,0)),"")</f>
        <v/>
      </c>
      <c r="AY2795" s="22" t="str">
        <f aca="false">IF(OR(IFERROR(AND(W2795&lt;&gt;"",Y2795&lt;&gt;"",Y2795-W2795&gt;Resumen!$B$8),FALSE()),IFERROR(AND(X2795&lt;&gt;"",Y2795&lt;&gt;"",Y2795-X2795&gt;Resumen!$B$8),FALSE())),TRIM("Lays tiene mayor markup que "&amp;IF(IFERROR(AND(W2795&lt;&gt;"",Y2795&lt;&gt;"",Y2795-W2795&gt;Resumen!$B$8),FALSE()),"Quento ","")&amp;IF(IFERROR(AND(X2795&lt;&gt;"",Y2795&lt;&gt;"",Y2795-X2795&gt;Resumen!$B$8),FALSE()),"Julicroc ","")&amp;"en este PDV"),"")</f>
        <v/>
      </c>
      <c r="AZ2795" s="22" t="str">
        <f aca="false">IF(COUNTIF('Plan Pehuamar - Lista'!$A$2:$A$167,A2795)&gt;0,"Sí","No")</f>
        <v>No</v>
      </c>
      <c r="BA2795" s="22" t="str">
        <f aca="false">IF(COUNTIF('Plan Combo 9+1'!$A$2:$A$226,A2795)&gt;0,"Sí","No")</f>
        <v>No</v>
      </c>
      <c r="BB2795" s="22" t="str">
        <f aca="false">IF(AH2795="","No",IF(BA2795="Sí",IF((AO2795-AH2795)&gt;Resumen!$B$6,"Sí","No"),IF((AO2795-AH2795)&gt;=Resumen!$B$132,"Sí","No")))</f>
        <v>No</v>
      </c>
      <c r="BC2795" s="22" t="str">
        <f aca="false">IF(AND(N2795="Sí",AL2795="Sí",AI2795=0),"Sí","No")</f>
        <v>No</v>
      </c>
      <c r="BD2795" s="22" t="str">
        <f aca="false">IF(COUNTIF('Plan 9+1 (con Pehuamar)'!$A$2:$A$227,A2795)&gt;0,"Sí","No")</f>
        <v>No</v>
      </c>
    </row>
    <row r="2796" customFormat="false" ht="15" hidden="false" customHeight="true" outlineLevel="0" collapsed="false">
      <c r="A2796" s="6" t="n">
        <v>206096</v>
      </c>
      <c r="B2796" s="6" t="n">
        <v>17</v>
      </c>
      <c r="C2796" s="6" t="n">
        <v>1704</v>
      </c>
      <c r="D2796" s="6" t="s">
        <v>359</v>
      </c>
      <c r="E2796" s="6" t="s">
        <v>2942</v>
      </c>
      <c r="F2796" s="6" t="s">
        <v>273</v>
      </c>
      <c r="G2796" s="6" t="s">
        <v>130</v>
      </c>
      <c r="H2796" s="6" t="s">
        <v>1715</v>
      </c>
      <c r="I2796" s="27" t="n">
        <v>0</v>
      </c>
      <c r="J2796" s="27" t="n">
        <v>0</v>
      </c>
      <c r="K2796" s="27" t="n">
        <v>0.8</v>
      </c>
      <c r="L2796" s="28" t="n">
        <f aca="false">I2796+J2796</f>
        <v>0</v>
      </c>
      <c r="M2796" s="28" t="n">
        <f aca="false">L2796+K2796</f>
        <v>0.8</v>
      </c>
      <c r="N2796" s="22" t="str">
        <f aca="false">IF(I2796&gt;0,"Sí","No")</f>
        <v>No</v>
      </c>
      <c r="O2796" s="22" t="str">
        <f aca="false">IF(J2796&gt;0,"Sí","No")</f>
        <v>No</v>
      </c>
      <c r="P2796" s="22" t="str">
        <f aca="false">IF(K2796&gt;0,"Sí","No")</f>
        <v>Sí</v>
      </c>
      <c r="Q2796" s="22" t="str">
        <f aca="false">IF(OR(I2796&gt;0,J2796&gt;0),"Sí","No")</f>
        <v>No</v>
      </c>
      <c r="R2796" s="27"/>
      <c r="S2796" s="27"/>
      <c r="T2796" s="27"/>
      <c r="U2796" s="27"/>
      <c r="V2796" s="27"/>
      <c r="W2796" s="12" t="str">
        <f aca="false">IF(AND(I2796&gt;0,R2796&gt;0),(S2796-R2796)/R2796,"")</f>
        <v/>
      </c>
      <c r="X2796" s="12" t="str">
        <f aca="false">IF(AND(J2796&gt;0,T2796&gt;0),(U2796-T2796)/T2796,"")</f>
        <v/>
      </c>
      <c r="Y2796" s="12" t="str">
        <f aca="false">IF(AND(K2796&gt;0,V2796&gt;0),(V2796-Resumen!$B$7)/Resumen!$B$7,"")</f>
        <v/>
      </c>
      <c r="Z2796" s="28" t="str">
        <f aca="false">IF(AND(K2796&gt;0,I2796&gt;0,V2796&gt;0,S2796&gt;0),V2796-S2796,"")</f>
        <v/>
      </c>
      <c r="AA2796" s="12" t="str">
        <f aca="false">IF(Z2796&lt;&gt;"",Z2796/S2796,"")</f>
        <v/>
      </c>
      <c r="AB2796" s="28" t="str">
        <f aca="false">IF(AND(K2796&gt;0,J2796&gt;0,V2796&gt;0,U2796&gt;0),V2796-U2796,"")</f>
        <v/>
      </c>
      <c r="AC2796" s="12" t="str">
        <f aca="false">IF(AB2796&lt;&gt;"",AB2796/U2796,"")</f>
        <v/>
      </c>
      <c r="AD2796" s="27" t="n">
        <v>0</v>
      </c>
      <c r="AE2796" s="27" t="n">
        <v>0</v>
      </c>
      <c r="AF2796" s="27" t="n">
        <v>0</v>
      </c>
      <c r="AG2796" s="28" t="n">
        <f aca="false">AD2796+AE2796+AF2796</f>
        <v>0</v>
      </c>
      <c r="AH2796" s="12" t="str">
        <f aca="false">IF(AG2796&gt;0,AD2796/AG2796,"")</f>
        <v/>
      </c>
      <c r="AI2796" s="27" t="n">
        <v>0</v>
      </c>
      <c r="AJ2796" s="27" t="n">
        <v>0</v>
      </c>
      <c r="AK2796" s="27" t="n">
        <v>0</v>
      </c>
      <c r="AL2796" s="22" t="str">
        <f aca="false">IF(OR(AJ2796&gt;0,AK2796&gt;0),"Sí","No")</f>
        <v>No</v>
      </c>
      <c r="AM2796" s="6"/>
      <c r="AN2796" s="6"/>
      <c r="AO2796" s="12" t="n">
        <f aca="false">IF(M2796&gt;0,K2796/M2796,"")</f>
        <v>1</v>
      </c>
      <c r="AP2796" s="22" t="str">
        <f aca="false">IF(M2796&gt;=Resumen!$B$5,"Alto","Bajo")</f>
        <v>Bajo</v>
      </c>
      <c r="AQ2796" s="22" t="str">
        <f aca="false">IF(AO2796&gt;=Resumen!$B$28,"Alto","Bajo")</f>
        <v>Alto</v>
      </c>
      <c r="AR2796" s="22" t="str">
        <f aca="false">AP2796&amp;" Potencial / "&amp;AQ2796&amp;" Share"</f>
        <v>Bajo Potencial / Alto Share</v>
      </c>
      <c r="AS2796" s="22" t="str">
        <f aca="false">IF(Q2796="Sí",IF(AO2796&gt;=Resumen!$B$29,"Alto","Bajo"),"")</f>
        <v/>
      </c>
      <c r="AT2796" s="22" t="str">
        <f aca="false">IF(AS2796&lt;&gt;"",AP2796&amp;" Potencial / "&amp;AS2796&amp;" Share","")</f>
        <v/>
      </c>
      <c r="AU2796" s="22" t="str">
        <f aca="false">IF(AH2796="","Sin dato",IF(AH2796-AO2796&gt;Resumen!$B$6,"Sobre-exhibido",IF(AO2796-AH2796&gt;Resumen!$B$6,"Sub-exhibido","En línea")))</f>
        <v>Sin dato</v>
      </c>
      <c r="AV2796" s="22" t="str">
        <f aca="false">IF(AT2796="","",IF(AT2796="Alto Potencial / Bajo Share",1,IF(AT2796="Alto Potencial / Alto Share",2,IF(AT2796="Bajo Potencial / Alto Share",3,4))))</f>
        <v/>
      </c>
      <c r="AW2796" s="22" t="str">
        <f aca="false">IF(Q2796="No","Sin competencia directa",IF(AV2796=1,"1 - Foco Conquista (Alto Pot / Bajo Share)",IF(AV2796=2,"2 - Foco Defensa (Alto Pot / Alto Share)",IF(AV2796=3,"3 - Monitoreo (Bajo Pot / Alto Share)","4 - Baja Prioridad (Bajo Pot / Bajo Share)"))))</f>
        <v>Sin competencia directa</v>
      </c>
      <c r="AX2796" s="12" t="str">
        <f aca="false">IF(OR(IFERROR(AND(W2796&lt;&gt;"",Y2796&lt;&gt;"",Y2796-W2796&gt;Resumen!$B$8),FALSE()),IFERROR(AND(X2796&lt;&gt;"",Y2796&lt;&gt;"",Y2796-X2796&gt;Resumen!$B$8),FALSE())),MAX(IF(IFERROR(AND(W2796&lt;&gt;"",Y2796&lt;&gt;"",Y2796-W2796&gt;Resumen!$B$8),FALSE()),Y2796-W2796,0),IF(IFERROR(AND(X2796&lt;&gt;"",Y2796&lt;&gt;"",Y2796-X2796&gt;Resumen!$B$8),FALSE()),Y2796-X2796,0)),"")</f>
        <v/>
      </c>
      <c r="AY2796" s="22" t="str">
        <f aca="false">IF(OR(IFERROR(AND(W2796&lt;&gt;"",Y2796&lt;&gt;"",Y2796-W2796&gt;Resumen!$B$8),FALSE()),IFERROR(AND(X2796&lt;&gt;"",Y2796&lt;&gt;"",Y2796-X2796&gt;Resumen!$B$8),FALSE())),TRIM("Lays tiene mayor markup que "&amp;IF(IFERROR(AND(W2796&lt;&gt;"",Y2796&lt;&gt;"",Y2796-W2796&gt;Resumen!$B$8),FALSE()),"Quento ","")&amp;IF(IFERROR(AND(X2796&lt;&gt;"",Y2796&lt;&gt;"",Y2796-X2796&gt;Resumen!$B$8),FALSE()),"Julicroc ","")&amp;"en este PDV"),"")</f>
        <v/>
      </c>
      <c r="AZ2796" s="22" t="str">
        <f aca="false">IF(COUNTIF('Plan Pehuamar - Lista'!$A$2:$A$167,A2796)&gt;0,"Sí","No")</f>
        <v>No</v>
      </c>
      <c r="BA2796" s="22" t="str">
        <f aca="false">IF(COUNTIF('Plan Combo 9+1'!$A$2:$A$226,A2796)&gt;0,"Sí","No")</f>
        <v>No</v>
      </c>
      <c r="BB2796" s="22" t="str">
        <f aca="false">IF(AH2796="","No",IF(BA2796="Sí",IF((AO2796-AH2796)&gt;Resumen!$B$6,"Sí","No"),IF((AO2796-AH2796)&gt;=Resumen!$B$132,"Sí","No")))</f>
        <v>No</v>
      </c>
      <c r="BC2796" s="22" t="str">
        <f aca="false">IF(AND(N2796="Sí",AL2796="Sí",AI2796=0),"Sí","No")</f>
        <v>No</v>
      </c>
      <c r="BD2796" s="22" t="str">
        <f aca="false">IF(COUNTIF('Plan 9+1 (con Pehuamar)'!$A$2:$A$227,A2796)&gt;0,"Sí","No")</f>
        <v>No</v>
      </c>
    </row>
    <row r="2797" customFormat="false" ht="15" hidden="false" customHeight="true" outlineLevel="0" collapsed="false">
      <c r="A2797" s="6" t="n">
        <v>206100</v>
      </c>
      <c r="B2797" s="6" t="n">
        <v>17</v>
      </c>
      <c r="C2797" s="6" t="n">
        <v>1704</v>
      </c>
      <c r="D2797" s="6" t="s">
        <v>359</v>
      </c>
      <c r="E2797" s="6" t="s">
        <v>2943</v>
      </c>
      <c r="F2797" s="6" t="s">
        <v>196</v>
      </c>
      <c r="G2797" s="6" t="s">
        <v>130</v>
      </c>
      <c r="H2797" s="6" t="s">
        <v>1715</v>
      </c>
      <c r="I2797" s="27" t="n">
        <v>10</v>
      </c>
      <c r="J2797" s="27" t="n">
        <v>12</v>
      </c>
      <c r="K2797" s="27" t="n">
        <v>6</v>
      </c>
      <c r="L2797" s="28" t="n">
        <f aca="false">I2797+J2797</f>
        <v>22</v>
      </c>
      <c r="M2797" s="28" t="n">
        <f aca="false">L2797+K2797</f>
        <v>28</v>
      </c>
      <c r="N2797" s="22" t="str">
        <f aca="false">IF(I2797&gt;0,"Sí","No")</f>
        <v>Sí</v>
      </c>
      <c r="O2797" s="22" t="str">
        <f aca="false">IF(J2797&gt;0,"Sí","No")</f>
        <v>Sí</v>
      </c>
      <c r="P2797" s="22" t="str">
        <f aca="false">IF(K2797&gt;0,"Sí","No")</f>
        <v>Sí</v>
      </c>
      <c r="Q2797" s="22" t="str">
        <f aca="false">IF(OR(I2797&gt;0,J2797&gt;0),"Sí","No")</f>
        <v>Sí</v>
      </c>
      <c r="R2797" s="27" t="n">
        <v>1750</v>
      </c>
      <c r="S2797" s="27" t="n">
        <v>2500</v>
      </c>
      <c r="T2797" s="27" t="n">
        <v>1160</v>
      </c>
      <c r="U2797" s="27" t="n">
        <v>2000</v>
      </c>
      <c r="V2797" s="27" t="n">
        <v>3800</v>
      </c>
      <c r="W2797" s="12" t="n">
        <f aca="false">IF(AND(I2797&gt;0,R2797&gt;0),(S2797-R2797)/R2797,"")</f>
        <v>0.428571428571429</v>
      </c>
      <c r="X2797" s="12" t="n">
        <f aca="false">IF(AND(J2797&gt;0,T2797&gt;0),(U2797-T2797)/T2797,"")</f>
        <v>0.724137931034483</v>
      </c>
      <c r="Y2797" s="12" t="n">
        <f aca="false">IF(AND(K2797&gt;0,V2797&gt;0),(V2797-Resumen!$B$7)/Resumen!$B$7,"")</f>
        <v>0.52</v>
      </c>
      <c r="Z2797" s="28" t="n">
        <f aca="false">IF(AND(K2797&gt;0,I2797&gt;0,V2797&gt;0,S2797&gt;0),V2797-S2797,"")</f>
        <v>1300</v>
      </c>
      <c r="AA2797" s="12" t="n">
        <f aca="false">IF(Z2797&lt;&gt;"",Z2797/S2797,"")</f>
        <v>0.52</v>
      </c>
      <c r="AB2797" s="28" t="n">
        <f aca="false">IF(AND(K2797&gt;0,J2797&gt;0,V2797&gt;0,U2797&gt;0),V2797-U2797,"")</f>
        <v>1800</v>
      </c>
      <c r="AC2797" s="12" t="n">
        <f aca="false">IF(AB2797&lt;&gt;"",AB2797/U2797,"")</f>
        <v>0.9</v>
      </c>
      <c r="AD2797" s="27" t="n">
        <v>3</v>
      </c>
      <c r="AE2797" s="27" t="n">
        <v>2</v>
      </c>
      <c r="AF2797" s="27" t="n">
        <v>5</v>
      </c>
      <c r="AG2797" s="28" t="n">
        <f aca="false">AD2797+AE2797+AF2797</f>
        <v>10</v>
      </c>
      <c r="AH2797" s="12" t="n">
        <f aca="false">IF(AG2797&gt;0,AD2797/AG2797,"")</f>
        <v>0.3</v>
      </c>
      <c r="AI2797" s="27" t="n">
        <v>0</v>
      </c>
      <c r="AJ2797" s="27" t="n">
        <v>0</v>
      </c>
      <c r="AK2797" s="27" t="n">
        <v>0</v>
      </c>
      <c r="AL2797" s="22" t="str">
        <f aca="false">IF(OR(AJ2797&gt;0,AK2797&gt;0),"Sí","No")</f>
        <v>No</v>
      </c>
      <c r="AM2797" s="6" t="s">
        <v>198</v>
      </c>
      <c r="AN2797" s="6" t="s">
        <v>198</v>
      </c>
      <c r="AO2797" s="12" t="n">
        <f aca="false">IF(M2797&gt;0,K2797/M2797,"")</f>
        <v>0.214285714285714</v>
      </c>
      <c r="AP2797" s="22" t="str">
        <f aca="false">IF(M2797&gt;=Resumen!$B$5,"Alto","Bajo")</f>
        <v>Bajo</v>
      </c>
      <c r="AQ2797" s="22" t="str">
        <f aca="false">IF(AO2797&gt;=Resumen!$B$28,"Alto","Bajo")</f>
        <v>Bajo</v>
      </c>
      <c r="AR2797" s="22" t="str">
        <f aca="false">AP2797&amp;" Potencial / "&amp;AQ2797&amp;" Share"</f>
        <v>Bajo Potencial / Bajo Share</v>
      </c>
      <c r="AS2797" s="22" t="str">
        <f aca="false">IF(Q2797="Sí",IF(AO2797&gt;=Resumen!$B$29,"Alto","Bajo"),"")</f>
        <v>Bajo</v>
      </c>
      <c r="AT2797" s="22" t="str">
        <f aca="false">IF(AS2797&lt;&gt;"",AP2797&amp;" Potencial / "&amp;AS2797&amp;" Share","")</f>
        <v>Bajo Potencial / Bajo Share</v>
      </c>
      <c r="AU2797" s="22" t="str">
        <f aca="false">IF(AH2797="","Sin dato",IF(AH2797-AO2797&gt;Resumen!$B$6,"Sobre-exhibido",IF(AO2797-AH2797&gt;Resumen!$B$6,"Sub-exhibido","En línea")))</f>
        <v>Sobre-exhibido</v>
      </c>
      <c r="AV2797" s="22" t="n">
        <f aca="false">IF(AT2797="","",IF(AT2797="Alto Potencial / Bajo Share",1,IF(AT2797="Alto Potencial / Alto Share",2,IF(AT2797="Bajo Potencial / Alto Share",3,4))))</f>
        <v>4</v>
      </c>
      <c r="AW2797" s="22" t="str">
        <f aca="false">IF(Q2797="No","Sin competencia directa",IF(AV2797=1,"1 - Foco Conquista (Alto Pot / Bajo Share)",IF(AV2797=2,"2 - Foco Defensa (Alto Pot / Alto Share)",IF(AV2797=3,"3 - Monitoreo (Bajo Pot / Alto Share)","4 - Baja Prioridad (Bajo Pot / Bajo Share)"))))</f>
        <v>4 - Baja Prioridad (Bajo Pot / Bajo Share)</v>
      </c>
      <c r="AX2797" s="12" t="n">
        <f aca="false">IF(OR(IFERROR(AND(W2797&lt;&gt;"",Y2797&lt;&gt;"",Y2797-W2797&gt;Resumen!$B$8),FALSE()),IFERROR(AND(X2797&lt;&gt;"",Y2797&lt;&gt;"",Y2797-X2797&gt;Resumen!$B$8),FALSE())),MAX(IF(IFERROR(AND(W2797&lt;&gt;"",Y2797&lt;&gt;"",Y2797-W2797&gt;Resumen!$B$8),FALSE()),Y2797-W2797,0),IF(IFERROR(AND(X2797&lt;&gt;"",Y2797&lt;&gt;"",Y2797-X2797&gt;Resumen!$B$8),FALSE()),Y2797-X2797,0)),"")</f>
        <v>0.0914285714285715</v>
      </c>
      <c r="AY2797" s="22" t="str">
        <f aca="false">IF(OR(IFERROR(AND(W2797&lt;&gt;"",Y2797&lt;&gt;"",Y2797-W2797&gt;Resumen!$B$8),FALSE()),IFERROR(AND(X2797&lt;&gt;"",Y2797&lt;&gt;"",Y2797-X2797&gt;Resumen!$B$8),FALSE())),TRIM("Lays tiene mayor markup que "&amp;IF(IFERROR(AND(W2797&lt;&gt;"",Y2797&lt;&gt;"",Y2797-W2797&gt;Resumen!$B$8),FALSE()),"Quento ","")&amp;IF(IFERROR(AND(X2797&lt;&gt;"",Y2797&lt;&gt;"",Y2797-X2797&gt;Resumen!$B$8),FALSE()),"Julicroc ","")&amp;"en este PDV"),"")</f>
        <v>Lays tiene mayor markup que Quento en este PDV</v>
      </c>
      <c r="AZ2797" s="22" t="str">
        <f aca="false">IF(COUNTIF('Plan Pehuamar - Lista'!$A$2:$A$167,A2797)&gt;0,"Sí","No")</f>
        <v>No</v>
      </c>
      <c r="BA2797" s="22" t="str">
        <f aca="false">IF(COUNTIF('Plan Combo 9+1'!$A$2:$A$226,A2797)&gt;0,"Sí","No")</f>
        <v>No</v>
      </c>
      <c r="BB2797" s="22" t="str">
        <f aca="false">IF(AH2797="","No",IF(BA2797="Sí",IF((AO2797-AH2797)&gt;Resumen!$B$6,"Sí","No"),IF((AO2797-AH2797)&gt;=Resumen!$B$132,"Sí","No")))</f>
        <v>No</v>
      </c>
      <c r="BC2797" s="22" t="str">
        <f aca="false">IF(AND(N2797="Sí",AL2797="Sí",AI2797=0),"Sí","No")</f>
        <v>No</v>
      </c>
      <c r="BD2797" s="22" t="str">
        <f aca="false">IF(COUNTIF('Plan 9+1 (con Pehuamar)'!$A$2:$A$227,A2797)&gt;0,"Sí","No")</f>
        <v>No</v>
      </c>
    </row>
    <row r="2798" customFormat="false" ht="15" hidden="false" customHeight="true" outlineLevel="0" collapsed="false">
      <c r="A2798" s="6" t="n">
        <v>206102</v>
      </c>
      <c r="B2798" s="6" t="n">
        <v>17</v>
      </c>
      <c r="C2798" s="6" t="n">
        <v>1704</v>
      </c>
      <c r="D2798" s="6" t="s">
        <v>359</v>
      </c>
      <c r="E2798" s="6" t="s">
        <v>2944</v>
      </c>
      <c r="F2798" s="6" t="s">
        <v>196</v>
      </c>
      <c r="G2798" s="6" t="s">
        <v>130</v>
      </c>
      <c r="H2798" s="6" t="s">
        <v>1715</v>
      </c>
      <c r="I2798" s="27" t="n">
        <v>0</v>
      </c>
      <c r="J2798" s="27" t="n">
        <v>0</v>
      </c>
      <c r="K2798" s="27" t="n">
        <v>1.5</v>
      </c>
      <c r="L2798" s="28" t="n">
        <f aca="false">I2798+J2798</f>
        <v>0</v>
      </c>
      <c r="M2798" s="28" t="n">
        <f aca="false">L2798+K2798</f>
        <v>1.5</v>
      </c>
      <c r="N2798" s="22" t="str">
        <f aca="false">IF(I2798&gt;0,"Sí","No")</f>
        <v>No</v>
      </c>
      <c r="O2798" s="22" t="str">
        <f aca="false">IF(J2798&gt;0,"Sí","No")</f>
        <v>No</v>
      </c>
      <c r="P2798" s="22" t="str">
        <f aca="false">IF(K2798&gt;0,"Sí","No")</f>
        <v>Sí</v>
      </c>
      <c r="Q2798" s="22" t="str">
        <f aca="false">IF(OR(I2798&gt;0,J2798&gt;0),"Sí","No")</f>
        <v>No</v>
      </c>
      <c r="R2798" s="27"/>
      <c r="S2798" s="27"/>
      <c r="T2798" s="27"/>
      <c r="U2798" s="27"/>
      <c r="V2798" s="27"/>
      <c r="W2798" s="12" t="str">
        <f aca="false">IF(AND(I2798&gt;0,R2798&gt;0),(S2798-R2798)/R2798,"")</f>
        <v/>
      </c>
      <c r="X2798" s="12" t="str">
        <f aca="false">IF(AND(J2798&gt;0,T2798&gt;0),(U2798-T2798)/T2798,"")</f>
        <v/>
      </c>
      <c r="Y2798" s="12" t="str">
        <f aca="false">IF(AND(K2798&gt;0,V2798&gt;0),(V2798-Resumen!$B$7)/Resumen!$B$7,"")</f>
        <v/>
      </c>
      <c r="Z2798" s="28" t="str">
        <f aca="false">IF(AND(K2798&gt;0,I2798&gt;0,V2798&gt;0,S2798&gt;0),V2798-S2798,"")</f>
        <v/>
      </c>
      <c r="AA2798" s="12" t="str">
        <f aca="false">IF(Z2798&lt;&gt;"",Z2798/S2798,"")</f>
        <v/>
      </c>
      <c r="AB2798" s="28" t="str">
        <f aca="false">IF(AND(K2798&gt;0,J2798&gt;0,V2798&gt;0,U2798&gt;0),V2798-U2798,"")</f>
        <v/>
      </c>
      <c r="AC2798" s="12" t="str">
        <f aca="false">IF(AB2798&lt;&gt;"",AB2798/U2798,"")</f>
        <v/>
      </c>
      <c r="AD2798" s="27" t="n">
        <v>0</v>
      </c>
      <c r="AE2798" s="27" t="n">
        <v>0</v>
      </c>
      <c r="AF2798" s="27" t="n">
        <v>0</v>
      </c>
      <c r="AG2798" s="28" t="n">
        <f aca="false">AD2798+AE2798+AF2798</f>
        <v>0</v>
      </c>
      <c r="AH2798" s="12" t="str">
        <f aca="false">IF(AG2798&gt;0,AD2798/AG2798,"")</f>
        <v/>
      </c>
      <c r="AI2798" s="27" t="n">
        <v>0</v>
      </c>
      <c r="AJ2798" s="27" t="n">
        <v>0</v>
      </c>
      <c r="AK2798" s="27" t="n">
        <v>0</v>
      </c>
      <c r="AL2798" s="22" t="str">
        <f aca="false">IF(OR(AJ2798&gt;0,AK2798&gt;0),"Sí","No")</f>
        <v>No</v>
      </c>
      <c r="AM2798" s="6"/>
      <c r="AN2798" s="6"/>
      <c r="AO2798" s="12" t="n">
        <f aca="false">IF(M2798&gt;0,K2798/M2798,"")</f>
        <v>1</v>
      </c>
      <c r="AP2798" s="22" t="str">
        <f aca="false">IF(M2798&gt;=Resumen!$B$5,"Alto","Bajo")</f>
        <v>Bajo</v>
      </c>
      <c r="AQ2798" s="22" t="str">
        <f aca="false">IF(AO2798&gt;=Resumen!$B$28,"Alto","Bajo")</f>
        <v>Alto</v>
      </c>
      <c r="AR2798" s="22" t="str">
        <f aca="false">AP2798&amp;" Potencial / "&amp;AQ2798&amp;" Share"</f>
        <v>Bajo Potencial / Alto Share</v>
      </c>
      <c r="AS2798" s="22" t="str">
        <f aca="false">IF(Q2798="Sí",IF(AO2798&gt;=Resumen!$B$29,"Alto","Bajo"),"")</f>
        <v/>
      </c>
      <c r="AT2798" s="22" t="str">
        <f aca="false">IF(AS2798&lt;&gt;"",AP2798&amp;" Potencial / "&amp;AS2798&amp;" Share","")</f>
        <v/>
      </c>
      <c r="AU2798" s="22" t="str">
        <f aca="false">IF(AH2798="","Sin dato",IF(AH2798-AO2798&gt;Resumen!$B$6,"Sobre-exhibido",IF(AO2798-AH2798&gt;Resumen!$B$6,"Sub-exhibido","En línea")))</f>
        <v>Sin dato</v>
      </c>
      <c r="AV2798" s="22" t="str">
        <f aca="false">IF(AT2798="","",IF(AT2798="Alto Potencial / Bajo Share",1,IF(AT2798="Alto Potencial / Alto Share",2,IF(AT2798="Bajo Potencial / Alto Share",3,4))))</f>
        <v/>
      </c>
      <c r="AW2798" s="22" t="str">
        <f aca="false">IF(Q2798="No","Sin competencia directa",IF(AV2798=1,"1 - Foco Conquista (Alto Pot / Bajo Share)",IF(AV2798=2,"2 - Foco Defensa (Alto Pot / Alto Share)",IF(AV2798=3,"3 - Monitoreo (Bajo Pot / Alto Share)","4 - Baja Prioridad (Bajo Pot / Bajo Share)"))))</f>
        <v>Sin competencia directa</v>
      </c>
      <c r="AX2798" s="12" t="str">
        <f aca="false">IF(OR(IFERROR(AND(W2798&lt;&gt;"",Y2798&lt;&gt;"",Y2798-W2798&gt;Resumen!$B$8),FALSE()),IFERROR(AND(X2798&lt;&gt;"",Y2798&lt;&gt;"",Y2798-X2798&gt;Resumen!$B$8),FALSE())),MAX(IF(IFERROR(AND(W2798&lt;&gt;"",Y2798&lt;&gt;"",Y2798-W2798&gt;Resumen!$B$8),FALSE()),Y2798-W2798,0),IF(IFERROR(AND(X2798&lt;&gt;"",Y2798&lt;&gt;"",Y2798-X2798&gt;Resumen!$B$8),FALSE()),Y2798-X2798,0)),"")</f>
        <v/>
      </c>
      <c r="AY2798" s="22" t="str">
        <f aca="false">IF(OR(IFERROR(AND(W2798&lt;&gt;"",Y2798&lt;&gt;"",Y2798-W2798&gt;Resumen!$B$8),FALSE()),IFERROR(AND(X2798&lt;&gt;"",Y2798&lt;&gt;"",Y2798-X2798&gt;Resumen!$B$8),FALSE())),TRIM("Lays tiene mayor markup que "&amp;IF(IFERROR(AND(W2798&lt;&gt;"",Y2798&lt;&gt;"",Y2798-W2798&gt;Resumen!$B$8),FALSE()),"Quento ","")&amp;IF(IFERROR(AND(X2798&lt;&gt;"",Y2798&lt;&gt;"",Y2798-X2798&gt;Resumen!$B$8),FALSE()),"Julicroc ","")&amp;"en este PDV"),"")</f>
        <v/>
      </c>
      <c r="AZ2798" s="22" t="str">
        <f aca="false">IF(COUNTIF('Plan Pehuamar - Lista'!$A$2:$A$167,A2798)&gt;0,"Sí","No")</f>
        <v>No</v>
      </c>
      <c r="BA2798" s="22" t="str">
        <f aca="false">IF(COUNTIF('Plan Combo 9+1'!$A$2:$A$226,A2798)&gt;0,"Sí","No")</f>
        <v>No</v>
      </c>
      <c r="BB2798" s="22" t="str">
        <f aca="false">IF(AH2798="","No",IF(BA2798="Sí",IF((AO2798-AH2798)&gt;Resumen!$B$6,"Sí","No"),IF((AO2798-AH2798)&gt;=Resumen!$B$132,"Sí","No")))</f>
        <v>No</v>
      </c>
      <c r="BC2798" s="22" t="str">
        <f aca="false">IF(AND(N2798="Sí",AL2798="Sí",AI2798=0),"Sí","No")</f>
        <v>No</v>
      </c>
      <c r="BD2798" s="22" t="str">
        <f aca="false">IF(COUNTIF('Plan 9+1 (con Pehuamar)'!$A$2:$A$227,A2798)&gt;0,"Sí","No")</f>
        <v>No</v>
      </c>
    </row>
    <row r="2799" customFormat="false" ht="15" hidden="false" customHeight="true" outlineLevel="0" collapsed="false">
      <c r="A2799" s="6" t="n">
        <v>206103</v>
      </c>
      <c r="B2799" s="6" t="n">
        <v>17</v>
      </c>
      <c r="C2799" s="6" t="n">
        <v>1704</v>
      </c>
      <c r="D2799" s="6" t="s">
        <v>359</v>
      </c>
      <c r="E2799" s="6" t="s">
        <v>2945</v>
      </c>
      <c r="F2799" s="6" t="s">
        <v>196</v>
      </c>
      <c r="G2799" s="6" t="s">
        <v>130</v>
      </c>
      <c r="H2799" s="6" t="s">
        <v>1715</v>
      </c>
      <c r="I2799" s="27" t="n">
        <v>0</v>
      </c>
      <c r="J2799" s="27" t="n">
        <v>0</v>
      </c>
      <c r="K2799" s="27" t="n">
        <v>0.5</v>
      </c>
      <c r="L2799" s="28" t="n">
        <f aca="false">I2799+J2799</f>
        <v>0</v>
      </c>
      <c r="M2799" s="28" t="n">
        <f aca="false">L2799+K2799</f>
        <v>0.5</v>
      </c>
      <c r="N2799" s="22" t="str">
        <f aca="false">IF(I2799&gt;0,"Sí","No")</f>
        <v>No</v>
      </c>
      <c r="O2799" s="22" t="str">
        <f aca="false">IF(J2799&gt;0,"Sí","No")</f>
        <v>No</v>
      </c>
      <c r="P2799" s="22" t="str">
        <f aca="false">IF(K2799&gt;0,"Sí","No")</f>
        <v>Sí</v>
      </c>
      <c r="Q2799" s="22" t="str">
        <f aca="false">IF(OR(I2799&gt;0,J2799&gt;0),"Sí","No")</f>
        <v>No</v>
      </c>
      <c r="R2799" s="27"/>
      <c r="S2799" s="27"/>
      <c r="T2799" s="27"/>
      <c r="U2799" s="27"/>
      <c r="V2799" s="27"/>
      <c r="W2799" s="12" t="str">
        <f aca="false">IF(AND(I2799&gt;0,R2799&gt;0),(S2799-R2799)/R2799,"")</f>
        <v/>
      </c>
      <c r="X2799" s="12" t="str">
        <f aca="false">IF(AND(J2799&gt;0,T2799&gt;0),(U2799-T2799)/T2799,"")</f>
        <v/>
      </c>
      <c r="Y2799" s="12" t="str">
        <f aca="false">IF(AND(K2799&gt;0,V2799&gt;0),(V2799-Resumen!$B$7)/Resumen!$B$7,"")</f>
        <v/>
      </c>
      <c r="Z2799" s="28" t="str">
        <f aca="false">IF(AND(K2799&gt;0,I2799&gt;0,V2799&gt;0,S2799&gt;0),V2799-S2799,"")</f>
        <v/>
      </c>
      <c r="AA2799" s="12" t="str">
        <f aca="false">IF(Z2799&lt;&gt;"",Z2799/S2799,"")</f>
        <v/>
      </c>
      <c r="AB2799" s="28" t="str">
        <f aca="false">IF(AND(K2799&gt;0,J2799&gt;0,V2799&gt;0,U2799&gt;0),V2799-U2799,"")</f>
        <v/>
      </c>
      <c r="AC2799" s="12" t="str">
        <f aca="false">IF(AB2799&lt;&gt;"",AB2799/U2799,"")</f>
        <v/>
      </c>
      <c r="AD2799" s="27" t="n">
        <v>0</v>
      </c>
      <c r="AE2799" s="27" t="n">
        <v>0</v>
      </c>
      <c r="AF2799" s="27" t="n">
        <v>0</v>
      </c>
      <c r="AG2799" s="28" t="n">
        <f aca="false">AD2799+AE2799+AF2799</f>
        <v>0</v>
      </c>
      <c r="AH2799" s="12" t="str">
        <f aca="false">IF(AG2799&gt;0,AD2799/AG2799,"")</f>
        <v/>
      </c>
      <c r="AI2799" s="27" t="n">
        <v>0</v>
      </c>
      <c r="AJ2799" s="27" t="n">
        <v>0</v>
      </c>
      <c r="AK2799" s="27" t="n">
        <v>0</v>
      </c>
      <c r="AL2799" s="22" t="str">
        <f aca="false">IF(OR(AJ2799&gt;0,AK2799&gt;0),"Sí","No")</f>
        <v>No</v>
      </c>
      <c r="AM2799" s="6"/>
      <c r="AN2799" s="6"/>
      <c r="AO2799" s="12" t="n">
        <f aca="false">IF(M2799&gt;0,K2799/M2799,"")</f>
        <v>1</v>
      </c>
      <c r="AP2799" s="22" t="str">
        <f aca="false">IF(M2799&gt;=Resumen!$B$5,"Alto","Bajo")</f>
        <v>Bajo</v>
      </c>
      <c r="AQ2799" s="22" t="str">
        <f aca="false">IF(AO2799&gt;=Resumen!$B$28,"Alto","Bajo")</f>
        <v>Alto</v>
      </c>
      <c r="AR2799" s="22" t="str">
        <f aca="false">AP2799&amp;" Potencial / "&amp;AQ2799&amp;" Share"</f>
        <v>Bajo Potencial / Alto Share</v>
      </c>
      <c r="AS2799" s="22" t="str">
        <f aca="false">IF(Q2799="Sí",IF(AO2799&gt;=Resumen!$B$29,"Alto","Bajo"),"")</f>
        <v/>
      </c>
      <c r="AT2799" s="22" t="str">
        <f aca="false">IF(AS2799&lt;&gt;"",AP2799&amp;" Potencial / "&amp;AS2799&amp;" Share","")</f>
        <v/>
      </c>
      <c r="AU2799" s="22" t="str">
        <f aca="false">IF(AH2799="","Sin dato",IF(AH2799-AO2799&gt;Resumen!$B$6,"Sobre-exhibido",IF(AO2799-AH2799&gt;Resumen!$B$6,"Sub-exhibido","En línea")))</f>
        <v>Sin dato</v>
      </c>
      <c r="AV2799" s="22" t="str">
        <f aca="false">IF(AT2799="","",IF(AT2799="Alto Potencial / Bajo Share",1,IF(AT2799="Alto Potencial / Alto Share",2,IF(AT2799="Bajo Potencial / Alto Share",3,4))))</f>
        <v/>
      </c>
      <c r="AW2799" s="22" t="str">
        <f aca="false">IF(Q2799="No","Sin competencia directa",IF(AV2799=1,"1 - Foco Conquista (Alto Pot / Bajo Share)",IF(AV2799=2,"2 - Foco Defensa (Alto Pot / Alto Share)",IF(AV2799=3,"3 - Monitoreo (Bajo Pot / Alto Share)","4 - Baja Prioridad (Bajo Pot / Bajo Share)"))))</f>
        <v>Sin competencia directa</v>
      </c>
      <c r="AX2799" s="12" t="str">
        <f aca="false">IF(OR(IFERROR(AND(W2799&lt;&gt;"",Y2799&lt;&gt;"",Y2799-W2799&gt;Resumen!$B$8),FALSE()),IFERROR(AND(X2799&lt;&gt;"",Y2799&lt;&gt;"",Y2799-X2799&gt;Resumen!$B$8),FALSE())),MAX(IF(IFERROR(AND(W2799&lt;&gt;"",Y2799&lt;&gt;"",Y2799-W2799&gt;Resumen!$B$8),FALSE()),Y2799-W2799,0),IF(IFERROR(AND(X2799&lt;&gt;"",Y2799&lt;&gt;"",Y2799-X2799&gt;Resumen!$B$8),FALSE()),Y2799-X2799,0)),"")</f>
        <v/>
      </c>
      <c r="AY2799" s="22" t="str">
        <f aca="false">IF(OR(IFERROR(AND(W2799&lt;&gt;"",Y2799&lt;&gt;"",Y2799-W2799&gt;Resumen!$B$8),FALSE()),IFERROR(AND(X2799&lt;&gt;"",Y2799&lt;&gt;"",Y2799-X2799&gt;Resumen!$B$8),FALSE())),TRIM("Lays tiene mayor markup que "&amp;IF(IFERROR(AND(W2799&lt;&gt;"",Y2799&lt;&gt;"",Y2799-W2799&gt;Resumen!$B$8),FALSE()),"Quento ","")&amp;IF(IFERROR(AND(X2799&lt;&gt;"",Y2799&lt;&gt;"",Y2799-X2799&gt;Resumen!$B$8),FALSE()),"Julicroc ","")&amp;"en este PDV"),"")</f>
        <v/>
      </c>
      <c r="AZ2799" s="22" t="str">
        <f aca="false">IF(COUNTIF('Plan Pehuamar - Lista'!$A$2:$A$167,A2799)&gt;0,"Sí","No")</f>
        <v>No</v>
      </c>
      <c r="BA2799" s="22" t="str">
        <f aca="false">IF(COUNTIF('Plan Combo 9+1'!$A$2:$A$226,A2799)&gt;0,"Sí","No")</f>
        <v>No</v>
      </c>
      <c r="BB2799" s="22" t="str">
        <f aca="false">IF(AH2799="","No",IF(BA2799="Sí",IF((AO2799-AH2799)&gt;Resumen!$B$6,"Sí","No"),IF((AO2799-AH2799)&gt;=Resumen!$B$132,"Sí","No")))</f>
        <v>No</v>
      </c>
      <c r="BC2799" s="22" t="str">
        <f aca="false">IF(AND(N2799="Sí",AL2799="Sí",AI2799=0),"Sí","No")</f>
        <v>No</v>
      </c>
      <c r="BD2799" s="22" t="str">
        <f aca="false">IF(COUNTIF('Plan 9+1 (con Pehuamar)'!$A$2:$A$227,A2799)&gt;0,"Sí","No")</f>
        <v>No</v>
      </c>
    </row>
    <row r="2800" customFormat="false" ht="15" hidden="false" customHeight="true" outlineLevel="0" collapsed="false">
      <c r="A2800" s="6" t="n">
        <v>206104</v>
      </c>
      <c r="B2800" s="6" t="n">
        <v>17</v>
      </c>
      <c r="C2800" s="6" t="n">
        <v>1704</v>
      </c>
      <c r="D2800" s="6" t="s">
        <v>359</v>
      </c>
      <c r="E2800" s="6" t="s">
        <v>2946</v>
      </c>
      <c r="F2800" s="6" t="s">
        <v>201</v>
      </c>
      <c r="G2800" s="6" t="s">
        <v>130</v>
      </c>
      <c r="H2800" s="6" t="s">
        <v>1715</v>
      </c>
      <c r="I2800" s="27" t="n">
        <v>0</v>
      </c>
      <c r="J2800" s="27" t="n">
        <v>0</v>
      </c>
      <c r="K2800" s="27" t="n">
        <v>0.4</v>
      </c>
      <c r="L2800" s="28" t="n">
        <f aca="false">I2800+J2800</f>
        <v>0</v>
      </c>
      <c r="M2800" s="28" t="n">
        <f aca="false">L2800+K2800</f>
        <v>0.4</v>
      </c>
      <c r="N2800" s="22" t="str">
        <f aca="false">IF(I2800&gt;0,"Sí","No")</f>
        <v>No</v>
      </c>
      <c r="O2800" s="22" t="str">
        <f aca="false">IF(J2800&gt;0,"Sí","No")</f>
        <v>No</v>
      </c>
      <c r="P2800" s="22" t="str">
        <f aca="false">IF(K2800&gt;0,"Sí","No")</f>
        <v>Sí</v>
      </c>
      <c r="Q2800" s="22" t="str">
        <f aca="false">IF(OR(I2800&gt;0,J2800&gt;0),"Sí","No")</f>
        <v>No</v>
      </c>
      <c r="R2800" s="27"/>
      <c r="S2800" s="27"/>
      <c r="T2800" s="27"/>
      <c r="U2800" s="27"/>
      <c r="V2800" s="27"/>
      <c r="W2800" s="12" t="str">
        <f aca="false">IF(AND(I2800&gt;0,R2800&gt;0),(S2800-R2800)/R2800,"")</f>
        <v/>
      </c>
      <c r="X2800" s="12" t="str">
        <f aca="false">IF(AND(J2800&gt;0,T2800&gt;0),(U2800-T2800)/T2800,"")</f>
        <v/>
      </c>
      <c r="Y2800" s="12" t="str">
        <f aca="false">IF(AND(K2800&gt;0,V2800&gt;0),(V2800-Resumen!$B$7)/Resumen!$B$7,"")</f>
        <v/>
      </c>
      <c r="Z2800" s="28" t="str">
        <f aca="false">IF(AND(K2800&gt;0,I2800&gt;0,V2800&gt;0,S2800&gt;0),V2800-S2800,"")</f>
        <v/>
      </c>
      <c r="AA2800" s="12" t="str">
        <f aca="false">IF(Z2800&lt;&gt;"",Z2800/S2800,"")</f>
        <v/>
      </c>
      <c r="AB2800" s="28" t="str">
        <f aca="false">IF(AND(K2800&gt;0,J2800&gt;0,V2800&gt;0,U2800&gt;0),V2800-U2800,"")</f>
        <v/>
      </c>
      <c r="AC2800" s="12" t="str">
        <f aca="false">IF(AB2800&lt;&gt;"",AB2800/U2800,"")</f>
        <v/>
      </c>
      <c r="AD2800" s="27" t="n">
        <v>0</v>
      </c>
      <c r="AE2800" s="27" t="n">
        <v>0</v>
      </c>
      <c r="AF2800" s="27" t="n">
        <v>0</v>
      </c>
      <c r="AG2800" s="28" t="n">
        <f aca="false">AD2800+AE2800+AF2800</f>
        <v>0</v>
      </c>
      <c r="AH2800" s="12" t="str">
        <f aca="false">IF(AG2800&gt;0,AD2800/AG2800,"")</f>
        <v/>
      </c>
      <c r="AI2800" s="27" t="n">
        <v>0</v>
      </c>
      <c r="AJ2800" s="27" t="n">
        <v>0</v>
      </c>
      <c r="AK2800" s="27" t="n">
        <v>0</v>
      </c>
      <c r="AL2800" s="22" t="str">
        <f aca="false">IF(OR(AJ2800&gt;0,AK2800&gt;0),"Sí","No")</f>
        <v>No</v>
      </c>
      <c r="AM2800" s="6"/>
      <c r="AN2800" s="6"/>
      <c r="AO2800" s="12" t="n">
        <f aca="false">IF(M2800&gt;0,K2800/M2800,"")</f>
        <v>1</v>
      </c>
      <c r="AP2800" s="22" t="str">
        <f aca="false">IF(M2800&gt;=Resumen!$B$5,"Alto","Bajo")</f>
        <v>Bajo</v>
      </c>
      <c r="AQ2800" s="22" t="str">
        <f aca="false">IF(AO2800&gt;=Resumen!$B$28,"Alto","Bajo")</f>
        <v>Alto</v>
      </c>
      <c r="AR2800" s="22" t="str">
        <f aca="false">AP2800&amp;" Potencial / "&amp;AQ2800&amp;" Share"</f>
        <v>Bajo Potencial / Alto Share</v>
      </c>
      <c r="AS2800" s="22" t="str">
        <f aca="false">IF(Q2800="Sí",IF(AO2800&gt;=Resumen!$B$29,"Alto","Bajo"),"")</f>
        <v/>
      </c>
      <c r="AT2800" s="22" t="str">
        <f aca="false">IF(AS2800&lt;&gt;"",AP2800&amp;" Potencial / "&amp;AS2800&amp;" Share","")</f>
        <v/>
      </c>
      <c r="AU2800" s="22" t="str">
        <f aca="false">IF(AH2800="","Sin dato",IF(AH2800-AO2800&gt;Resumen!$B$6,"Sobre-exhibido",IF(AO2800-AH2800&gt;Resumen!$B$6,"Sub-exhibido","En línea")))</f>
        <v>Sin dato</v>
      </c>
      <c r="AV2800" s="22" t="str">
        <f aca="false">IF(AT2800="","",IF(AT2800="Alto Potencial / Bajo Share",1,IF(AT2800="Alto Potencial / Alto Share",2,IF(AT2800="Bajo Potencial / Alto Share",3,4))))</f>
        <v/>
      </c>
      <c r="AW2800" s="22" t="str">
        <f aca="false">IF(Q2800="No","Sin competencia directa",IF(AV2800=1,"1 - Foco Conquista (Alto Pot / Bajo Share)",IF(AV2800=2,"2 - Foco Defensa (Alto Pot / Alto Share)",IF(AV2800=3,"3 - Monitoreo (Bajo Pot / Alto Share)","4 - Baja Prioridad (Bajo Pot / Bajo Share)"))))</f>
        <v>Sin competencia directa</v>
      </c>
      <c r="AX2800" s="12" t="str">
        <f aca="false">IF(OR(IFERROR(AND(W2800&lt;&gt;"",Y2800&lt;&gt;"",Y2800-W2800&gt;Resumen!$B$8),FALSE()),IFERROR(AND(X2800&lt;&gt;"",Y2800&lt;&gt;"",Y2800-X2800&gt;Resumen!$B$8),FALSE())),MAX(IF(IFERROR(AND(W2800&lt;&gt;"",Y2800&lt;&gt;"",Y2800-W2800&gt;Resumen!$B$8),FALSE()),Y2800-W2800,0),IF(IFERROR(AND(X2800&lt;&gt;"",Y2800&lt;&gt;"",Y2800-X2800&gt;Resumen!$B$8),FALSE()),Y2800-X2800,0)),"")</f>
        <v/>
      </c>
      <c r="AY2800" s="22" t="str">
        <f aca="false">IF(OR(IFERROR(AND(W2800&lt;&gt;"",Y2800&lt;&gt;"",Y2800-W2800&gt;Resumen!$B$8),FALSE()),IFERROR(AND(X2800&lt;&gt;"",Y2800&lt;&gt;"",Y2800-X2800&gt;Resumen!$B$8),FALSE())),TRIM("Lays tiene mayor markup que "&amp;IF(IFERROR(AND(W2800&lt;&gt;"",Y2800&lt;&gt;"",Y2800-W2800&gt;Resumen!$B$8),FALSE()),"Quento ","")&amp;IF(IFERROR(AND(X2800&lt;&gt;"",Y2800&lt;&gt;"",Y2800-X2800&gt;Resumen!$B$8),FALSE()),"Julicroc ","")&amp;"en este PDV"),"")</f>
        <v/>
      </c>
      <c r="AZ2800" s="22" t="str">
        <f aca="false">IF(COUNTIF('Plan Pehuamar - Lista'!$A$2:$A$167,A2800)&gt;0,"Sí","No")</f>
        <v>No</v>
      </c>
      <c r="BA2800" s="22" t="str">
        <f aca="false">IF(COUNTIF('Plan Combo 9+1'!$A$2:$A$226,A2800)&gt;0,"Sí","No")</f>
        <v>No</v>
      </c>
      <c r="BB2800" s="22" t="str">
        <f aca="false">IF(AH2800="","No",IF(BA2800="Sí",IF((AO2800-AH2800)&gt;Resumen!$B$6,"Sí","No"),IF((AO2800-AH2800)&gt;=Resumen!$B$132,"Sí","No")))</f>
        <v>No</v>
      </c>
      <c r="BC2800" s="22" t="str">
        <f aca="false">IF(AND(N2800="Sí",AL2800="Sí",AI2800=0),"Sí","No")</f>
        <v>No</v>
      </c>
      <c r="BD2800" s="22" t="str">
        <f aca="false">IF(COUNTIF('Plan 9+1 (con Pehuamar)'!$A$2:$A$227,A2800)&gt;0,"Sí","No")</f>
        <v>No</v>
      </c>
    </row>
    <row r="2801" customFormat="false" ht="15" hidden="false" customHeight="true" outlineLevel="0" collapsed="false">
      <c r="A2801" s="6" t="n">
        <v>206262</v>
      </c>
      <c r="B2801" s="6" t="n">
        <v>17</v>
      </c>
      <c r="C2801" s="6" t="n">
        <v>1704</v>
      </c>
      <c r="D2801" s="6" t="s">
        <v>359</v>
      </c>
      <c r="E2801" s="6" t="s">
        <v>2947</v>
      </c>
      <c r="F2801" s="6" t="s">
        <v>196</v>
      </c>
      <c r="G2801" s="6" t="s">
        <v>130</v>
      </c>
      <c r="H2801" s="6" t="s">
        <v>1715</v>
      </c>
      <c r="I2801" s="27" t="n">
        <v>10</v>
      </c>
      <c r="J2801" s="27" t="n">
        <v>6</v>
      </c>
      <c r="K2801" s="27" t="n">
        <v>4</v>
      </c>
      <c r="L2801" s="28" t="n">
        <f aca="false">I2801+J2801</f>
        <v>16</v>
      </c>
      <c r="M2801" s="28" t="n">
        <f aca="false">L2801+K2801</f>
        <v>20</v>
      </c>
      <c r="N2801" s="22" t="str">
        <f aca="false">IF(I2801&gt;0,"Sí","No")</f>
        <v>Sí</v>
      </c>
      <c r="O2801" s="22" t="str">
        <f aca="false">IF(J2801&gt;0,"Sí","No")</f>
        <v>Sí</v>
      </c>
      <c r="P2801" s="22" t="str">
        <f aca="false">IF(K2801&gt;0,"Sí","No")</f>
        <v>Sí</v>
      </c>
      <c r="Q2801" s="22" t="str">
        <f aca="false">IF(OR(I2801&gt;0,J2801&gt;0),"Sí","No")</f>
        <v>Sí</v>
      </c>
      <c r="R2801" s="27" t="n">
        <v>1750</v>
      </c>
      <c r="S2801" s="27" t="n">
        <v>2500</v>
      </c>
      <c r="T2801" s="27" t="n">
        <v>1200</v>
      </c>
      <c r="U2801" s="27" t="n">
        <v>2200</v>
      </c>
      <c r="V2801" s="27" t="n">
        <v>3700</v>
      </c>
      <c r="W2801" s="12" t="n">
        <f aca="false">IF(AND(I2801&gt;0,R2801&gt;0),(S2801-R2801)/R2801,"")</f>
        <v>0.428571428571429</v>
      </c>
      <c r="X2801" s="12" t="n">
        <f aca="false">IF(AND(J2801&gt;0,T2801&gt;0),(U2801-T2801)/T2801,"")</f>
        <v>0.833333333333333</v>
      </c>
      <c r="Y2801" s="12" t="n">
        <f aca="false">IF(AND(K2801&gt;0,V2801&gt;0),(V2801-Resumen!$B$7)/Resumen!$B$7,"")</f>
        <v>0.48</v>
      </c>
      <c r="Z2801" s="28" t="n">
        <f aca="false">IF(AND(K2801&gt;0,I2801&gt;0,V2801&gt;0,S2801&gt;0),V2801-S2801,"")</f>
        <v>1200</v>
      </c>
      <c r="AA2801" s="12" t="n">
        <f aca="false">IF(Z2801&lt;&gt;"",Z2801/S2801,"")</f>
        <v>0.48</v>
      </c>
      <c r="AB2801" s="28" t="n">
        <f aca="false">IF(AND(K2801&gt;0,J2801&gt;0,V2801&gt;0,U2801&gt;0),V2801-U2801,"")</f>
        <v>1500</v>
      </c>
      <c r="AC2801" s="12" t="n">
        <f aca="false">IF(AB2801&lt;&gt;"",AB2801/U2801,"")</f>
        <v>0.681818181818182</v>
      </c>
      <c r="AD2801" s="27" t="n">
        <v>2</v>
      </c>
      <c r="AE2801" s="27" t="n">
        <v>2</v>
      </c>
      <c r="AF2801" s="27" t="n">
        <v>3</v>
      </c>
      <c r="AG2801" s="28" t="n">
        <f aca="false">AD2801+AE2801+AF2801</f>
        <v>7</v>
      </c>
      <c r="AH2801" s="12" t="n">
        <f aca="false">IF(AG2801&gt;0,AD2801/AG2801,"")</f>
        <v>0.285714285714286</v>
      </c>
      <c r="AI2801" s="27" t="n">
        <v>0</v>
      </c>
      <c r="AJ2801" s="27" t="n">
        <v>0</v>
      </c>
      <c r="AK2801" s="27" t="n">
        <v>0</v>
      </c>
      <c r="AL2801" s="22" t="str">
        <f aca="false">IF(OR(AJ2801&gt;0,AK2801&gt;0),"Sí","No")</f>
        <v>No</v>
      </c>
      <c r="AM2801" s="6" t="s">
        <v>198</v>
      </c>
      <c r="AN2801" s="6" t="s">
        <v>198</v>
      </c>
      <c r="AO2801" s="12" t="n">
        <f aca="false">IF(M2801&gt;0,K2801/M2801,"")</f>
        <v>0.2</v>
      </c>
      <c r="AP2801" s="22" t="str">
        <f aca="false">IF(M2801&gt;=Resumen!$B$5,"Alto","Bajo")</f>
        <v>Bajo</v>
      </c>
      <c r="AQ2801" s="22" t="str">
        <f aca="false">IF(AO2801&gt;=Resumen!$B$28,"Alto","Bajo")</f>
        <v>Bajo</v>
      </c>
      <c r="AR2801" s="22" t="str">
        <f aca="false">AP2801&amp;" Potencial / "&amp;AQ2801&amp;" Share"</f>
        <v>Bajo Potencial / Bajo Share</v>
      </c>
      <c r="AS2801" s="22" t="str">
        <f aca="false">IF(Q2801="Sí",IF(AO2801&gt;=Resumen!$B$29,"Alto","Bajo"),"")</f>
        <v>Bajo</v>
      </c>
      <c r="AT2801" s="22" t="str">
        <f aca="false">IF(AS2801&lt;&gt;"",AP2801&amp;" Potencial / "&amp;AS2801&amp;" Share","")</f>
        <v>Bajo Potencial / Bajo Share</v>
      </c>
      <c r="AU2801" s="22" t="str">
        <f aca="false">IF(AH2801="","Sin dato",IF(AH2801-AO2801&gt;Resumen!$B$6,"Sobre-exhibido",IF(AO2801-AH2801&gt;Resumen!$B$6,"Sub-exhibido","En línea")))</f>
        <v>Sobre-exhibido</v>
      </c>
      <c r="AV2801" s="22" t="n">
        <f aca="false">IF(AT2801="","",IF(AT2801="Alto Potencial / Bajo Share",1,IF(AT2801="Alto Potencial / Alto Share",2,IF(AT2801="Bajo Potencial / Alto Share",3,4))))</f>
        <v>4</v>
      </c>
      <c r="AW2801" s="22" t="str">
        <f aca="false">IF(Q2801="No","Sin competencia directa",IF(AV2801=1,"1 - Foco Conquista (Alto Pot / Bajo Share)",IF(AV2801=2,"2 - Foco Defensa (Alto Pot / Alto Share)",IF(AV2801=3,"3 - Monitoreo (Bajo Pot / Alto Share)","4 - Baja Prioridad (Bajo Pot / Bajo Share)"))))</f>
        <v>4 - Baja Prioridad (Bajo Pot / Bajo Share)</v>
      </c>
      <c r="AX2801" s="12" t="n">
        <f aca="false">IF(OR(IFERROR(AND(W2801&lt;&gt;"",Y2801&lt;&gt;"",Y2801-W2801&gt;Resumen!$B$8),FALSE()),IFERROR(AND(X2801&lt;&gt;"",Y2801&lt;&gt;"",Y2801-X2801&gt;Resumen!$B$8),FALSE())),MAX(IF(IFERROR(AND(W2801&lt;&gt;"",Y2801&lt;&gt;"",Y2801-W2801&gt;Resumen!$B$8),FALSE()),Y2801-W2801,0),IF(IFERROR(AND(X2801&lt;&gt;"",Y2801&lt;&gt;"",Y2801-X2801&gt;Resumen!$B$8),FALSE()),Y2801-X2801,0)),"")</f>
        <v>0.0514285714285714</v>
      </c>
      <c r="AY2801" s="22" t="str">
        <f aca="false">IF(OR(IFERROR(AND(W2801&lt;&gt;"",Y2801&lt;&gt;"",Y2801-W2801&gt;Resumen!$B$8),FALSE()),IFERROR(AND(X2801&lt;&gt;"",Y2801&lt;&gt;"",Y2801-X2801&gt;Resumen!$B$8),FALSE())),TRIM("Lays tiene mayor markup que "&amp;IF(IFERROR(AND(W2801&lt;&gt;"",Y2801&lt;&gt;"",Y2801-W2801&gt;Resumen!$B$8),FALSE()),"Quento ","")&amp;IF(IFERROR(AND(X2801&lt;&gt;"",Y2801&lt;&gt;"",Y2801-X2801&gt;Resumen!$B$8),FALSE()),"Julicroc ","")&amp;"en este PDV"),"")</f>
        <v>Lays tiene mayor markup que Quento en este PDV</v>
      </c>
      <c r="AZ2801" s="22" t="str">
        <f aca="false">IF(COUNTIF('Plan Pehuamar - Lista'!$A$2:$A$167,A2801)&gt;0,"Sí","No")</f>
        <v>No</v>
      </c>
      <c r="BA2801" s="22" t="str">
        <f aca="false">IF(COUNTIF('Plan Combo 9+1'!$A$2:$A$226,A2801)&gt;0,"Sí","No")</f>
        <v>No</v>
      </c>
      <c r="BB2801" s="22" t="str">
        <f aca="false">IF(AH2801="","No",IF(BA2801="Sí",IF((AO2801-AH2801)&gt;Resumen!$B$6,"Sí","No"),IF((AO2801-AH2801)&gt;=Resumen!$B$132,"Sí","No")))</f>
        <v>No</v>
      </c>
      <c r="BC2801" s="22" t="str">
        <f aca="false">IF(AND(N2801="Sí",AL2801="Sí",AI2801=0),"Sí","No")</f>
        <v>No</v>
      </c>
      <c r="BD2801" s="22" t="str">
        <f aca="false">IF(COUNTIF('Plan 9+1 (con Pehuamar)'!$A$2:$A$227,A2801)&gt;0,"Sí","No")</f>
        <v>No</v>
      </c>
    </row>
    <row r="2802" customFormat="false" ht="15" hidden="false" customHeight="true" outlineLevel="0" collapsed="false">
      <c r="A2802" s="6" t="n">
        <v>206334</v>
      </c>
      <c r="B2802" s="6" t="n">
        <v>17</v>
      </c>
      <c r="C2802" s="6" t="n">
        <v>1704</v>
      </c>
      <c r="D2802" s="6" t="s">
        <v>359</v>
      </c>
      <c r="E2802" s="6" t="s">
        <v>2948</v>
      </c>
      <c r="F2802" s="6" t="s">
        <v>511</v>
      </c>
      <c r="G2802" s="6" t="s">
        <v>130</v>
      </c>
      <c r="H2802" s="6" t="s">
        <v>1715</v>
      </c>
      <c r="I2802" s="27" t="n">
        <v>10</v>
      </c>
      <c r="J2802" s="27" t="n">
        <v>32</v>
      </c>
      <c r="K2802" s="27" t="n">
        <v>12</v>
      </c>
      <c r="L2802" s="28" t="n">
        <f aca="false">I2802+J2802</f>
        <v>42</v>
      </c>
      <c r="M2802" s="28" t="n">
        <f aca="false">L2802+K2802</f>
        <v>54</v>
      </c>
      <c r="N2802" s="22" t="str">
        <f aca="false">IF(I2802&gt;0,"Sí","No")</f>
        <v>Sí</v>
      </c>
      <c r="O2802" s="22" t="str">
        <f aca="false">IF(J2802&gt;0,"Sí","No")</f>
        <v>Sí</v>
      </c>
      <c r="P2802" s="22" t="str">
        <f aca="false">IF(K2802&gt;0,"Sí","No")</f>
        <v>Sí</v>
      </c>
      <c r="Q2802" s="22" t="str">
        <f aca="false">IF(OR(I2802&gt;0,J2802&gt;0),"Sí","No")</f>
        <v>Sí</v>
      </c>
      <c r="R2802" s="27" t="n">
        <v>1750</v>
      </c>
      <c r="S2802" s="27" t="n">
        <v>2500</v>
      </c>
      <c r="T2802" s="27" t="n">
        <v>1100</v>
      </c>
      <c r="U2802" s="27" t="n">
        <v>1900</v>
      </c>
      <c r="V2802" s="27" t="n">
        <v>3800</v>
      </c>
      <c r="W2802" s="12" t="n">
        <f aca="false">IF(AND(I2802&gt;0,R2802&gt;0),(S2802-R2802)/R2802,"")</f>
        <v>0.428571428571429</v>
      </c>
      <c r="X2802" s="12" t="n">
        <f aca="false">IF(AND(J2802&gt;0,T2802&gt;0),(U2802-T2802)/T2802,"")</f>
        <v>0.727272727272727</v>
      </c>
      <c r="Y2802" s="12" t="n">
        <f aca="false">IF(AND(K2802&gt;0,V2802&gt;0),(V2802-Resumen!$B$7)/Resumen!$B$7,"")</f>
        <v>0.52</v>
      </c>
      <c r="Z2802" s="28" t="n">
        <f aca="false">IF(AND(K2802&gt;0,I2802&gt;0,V2802&gt;0,S2802&gt;0),V2802-S2802,"")</f>
        <v>1300</v>
      </c>
      <c r="AA2802" s="12" t="n">
        <f aca="false">IF(Z2802&lt;&gt;"",Z2802/S2802,"")</f>
        <v>0.52</v>
      </c>
      <c r="AB2802" s="28" t="n">
        <f aca="false">IF(AND(K2802&gt;0,J2802&gt;0,V2802&gt;0,U2802&gt;0),V2802-U2802,"")</f>
        <v>1900</v>
      </c>
      <c r="AC2802" s="12" t="n">
        <f aca="false">IF(AB2802&lt;&gt;"",AB2802/U2802,"")</f>
        <v>1</v>
      </c>
      <c r="AD2802" s="27" t="n">
        <v>4</v>
      </c>
      <c r="AE2802" s="27" t="n">
        <v>2</v>
      </c>
      <c r="AF2802" s="27" t="n">
        <v>15</v>
      </c>
      <c r="AG2802" s="28" t="n">
        <f aca="false">AD2802+AE2802+AF2802</f>
        <v>21</v>
      </c>
      <c r="AH2802" s="12" t="n">
        <f aca="false">IF(AG2802&gt;0,AD2802/AG2802,"")</f>
        <v>0.19047619047619</v>
      </c>
      <c r="AI2802" s="27" t="n">
        <v>0</v>
      </c>
      <c r="AJ2802" s="27" t="n">
        <v>0</v>
      </c>
      <c r="AK2802" s="27" t="n">
        <v>0</v>
      </c>
      <c r="AL2802" s="22" t="str">
        <f aca="false">IF(OR(AJ2802&gt;0,AK2802&gt;0),"Sí","No")</f>
        <v>No</v>
      </c>
      <c r="AM2802" s="6" t="s">
        <v>198</v>
      </c>
      <c r="AN2802" s="6" t="s">
        <v>198</v>
      </c>
      <c r="AO2802" s="12" t="n">
        <f aca="false">IF(M2802&gt;0,K2802/M2802,"")</f>
        <v>0.222222222222222</v>
      </c>
      <c r="AP2802" s="22" t="str">
        <f aca="false">IF(M2802&gt;=Resumen!$B$5,"Alto","Bajo")</f>
        <v>Alto</v>
      </c>
      <c r="AQ2802" s="22" t="str">
        <f aca="false">IF(AO2802&gt;=Resumen!$B$28,"Alto","Bajo")</f>
        <v>Bajo</v>
      </c>
      <c r="AR2802" s="22" t="str">
        <f aca="false">AP2802&amp;" Potencial / "&amp;AQ2802&amp;" Share"</f>
        <v>Alto Potencial / Bajo Share</v>
      </c>
      <c r="AS2802" s="22" t="str">
        <f aca="false">IF(Q2802="Sí",IF(AO2802&gt;=Resumen!$B$29,"Alto","Bajo"),"")</f>
        <v>Bajo</v>
      </c>
      <c r="AT2802" s="22" t="str">
        <f aca="false">IF(AS2802&lt;&gt;"",AP2802&amp;" Potencial / "&amp;AS2802&amp;" Share","")</f>
        <v>Alto Potencial / Bajo Share</v>
      </c>
      <c r="AU2802" s="22" t="str">
        <f aca="false">IF(AH2802="","Sin dato",IF(AH2802-AO2802&gt;Resumen!$B$6,"Sobre-exhibido",IF(AO2802-AH2802&gt;Resumen!$B$6,"Sub-exhibido","En línea")))</f>
        <v>En línea</v>
      </c>
      <c r="AV2802" s="22" t="n">
        <f aca="false">IF(AT2802="","",IF(AT2802="Alto Potencial / Bajo Share",1,IF(AT2802="Alto Potencial / Alto Share",2,IF(AT2802="Bajo Potencial / Alto Share",3,4))))</f>
        <v>1</v>
      </c>
      <c r="AW2802" s="22" t="str">
        <f aca="false">IF(Q2802="No","Sin competencia directa",IF(AV2802=1,"1 - Foco Conquista (Alto Pot / Bajo Share)",IF(AV2802=2,"2 - Foco Defensa (Alto Pot / Alto Share)",IF(AV2802=3,"3 - Monitoreo (Bajo Pot / Alto Share)","4 - Baja Prioridad (Bajo Pot / Bajo Share)"))))</f>
        <v>1 - Foco Conquista (Alto Pot / Bajo Share)</v>
      </c>
      <c r="AX2802" s="12" t="n">
        <f aca="false">IF(OR(IFERROR(AND(W2802&lt;&gt;"",Y2802&lt;&gt;"",Y2802-W2802&gt;Resumen!$B$8),FALSE()),IFERROR(AND(X2802&lt;&gt;"",Y2802&lt;&gt;"",Y2802-X2802&gt;Resumen!$B$8),FALSE())),MAX(IF(IFERROR(AND(W2802&lt;&gt;"",Y2802&lt;&gt;"",Y2802-W2802&gt;Resumen!$B$8),FALSE()),Y2802-W2802,0),IF(IFERROR(AND(X2802&lt;&gt;"",Y2802&lt;&gt;"",Y2802-X2802&gt;Resumen!$B$8),FALSE()),Y2802-X2802,0)),"")</f>
        <v>0.0914285714285715</v>
      </c>
      <c r="AY2802" s="22" t="str">
        <f aca="false">IF(OR(IFERROR(AND(W2802&lt;&gt;"",Y2802&lt;&gt;"",Y2802-W2802&gt;Resumen!$B$8),FALSE()),IFERROR(AND(X2802&lt;&gt;"",Y2802&lt;&gt;"",Y2802-X2802&gt;Resumen!$B$8),FALSE())),TRIM("Lays tiene mayor markup que "&amp;IF(IFERROR(AND(W2802&lt;&gt;"",Y2802&lt;&gt;"",Y2802-W2802&gt;Resumen!$B$8),FALSE()),"Quento ","")&amp;IF(IFERROR(AND(X2802&lt;&gt;"",Y2802&lt;&gt;"",Y2802-X2802&gt;Resumen!$B$8),FALSE()),"Julicroc ","")&amp;"en este PDV"),"")</f>
        <v>Lays tiene mayor markup que Quento en este PDV</v>
      </c>
      <c r="AZ2802" s="22" t="str">
        <f aca="false">IF(COUNTIF('Plan Pehuamar - Lista'!$A$2:$A$167,A2802)&gt;0,"Sí","No")</f>
        <v>No</v>
      </c>
      <c r="BA2802" s="22" t="str">
        <f aca="false">IF(COUNTIF('Plan Combo 9+1'!$A$2:$A$226,A2802)&gt;0,"Sí","No")</f>
        <v>No</v>
      </c>
      <c r="BB2802" s="22" t="str">
        <f aca="false">IF(AH2802="","No",IF(BA2802="Sí",IF((AO2802-AH2802)&gt;Resumen!$B$6,"Sí","No"),IF((AO2802-AH2802)&gt;=Resumen!$B$132,"Sí","No")))</f>
        <v>No</v>
      </c>
      <c r="BC2802" s="22" t="str">
        <f aca="false">IF(AND(N2802="Sí",AL2802="Sí",AI2802=0),"Sí","No")</f>
        <v>No</v>
      </c>
      <c r="BD2802" s="22" t="str">
        <f aca="false">IF(COUNTIF('Plan 9+1 (con Pehuamar)'!$A$2:$A$227,A2802)&gt;0,"Sí","No")</f>
        <v>No</v>
      </c>
    </row>
    <row r="2803" customFormat="false" ht="15" hidden="false" customHeight="true" outlineLevel="0" collapsed="false">
      <c r="A2803" s="6" t="n">
        <v>206340</v>
      </c>
      <c r="B2803" s="6" t="n">
        <v>17</v>
      </c>
      <c r="C2803" s="6" t="n">
        <v>1704</v>
      </c>
      <c r="D2803" s="6" t="s">
        <v>359</v>
      </c>
      <c r="E2803" s="6" t="s">
        <v>2949</v>
      </c>
      <c r="F2803" s="6" t="s">
        <v>196</v>
      </c>
      <c r="G2803" s="6" t="s">
        <v>130</v>
      </c>
      <c r="H2803" s="6" t="s">
        <v>1715</v>
      </c>
      <c r="I2803" s="27" t="n">
        <v>0</v>
      </c>
      <c r="J2803" s="27" t="n">
        <v>0</v>
      </c>
      <c r="K2803" s="27" t="n">
        <v>0.2</v>
      </c>
      <c r="L2803" s="28" t="n">
        <f aca="false">I2803+J2803</f>
        <v>0</v>
      </c>
      <c r="M2803" s="28" t="n">
        <f aca="false">L2803+K2803</f>
        <v>0.2</v>
      </c>
      <c r="N2803" s="22" t="str">
        <f aca="false">IF(I2803&gt;0,"Sí","No")</f>
        <v>No</v>
      </c>
      <c r="O2803" s="22" t="str">
        <f aca="false">IF(J2803&gt;0,"Sí","No")</f>
        <v>No</v>
      </c>
      <c r="P2803" s="22" t="str">
        <f aca="false">IF(K2803&gt;0,"Sí","No")</f>
        <v>Sí</v>
      </c>
      <c r="Q2803" s="22" t="str">
        <f aca="false">IF(OR(I2803&gt;0,J2803&gt;0),"Sí","No")</f>
        <v>No</v>
      </c>
      <c r="R2803" s="27"/>
      <c r="S2803" s="27"/>
      <c r="T2803" s="27"/>
      <c r="U2803" s="27"/>
      <c r="V2803" s="27"/>
      <c r="W2803" s="12" t="str">
        <f aca="false">IF(AND(I2803&gt;0,R2803&gt;0),(S2803-R2803)/R2803,"")</f>
        <v/>
      </c>
      <c r="X2803" s="12" t="str">
        <f aca="false">IF(AND(J2803&gt;0,T2803&gt;0),(U2803-T2803)/T2803,"")</f>
        <v/>
      </c>
      <c r="Y2803" s="12" t="str">
        <f aca="false">IF(AND(K2803&gt;0,V2803&gt;0),(V2803-Resumen!$B$7)/Resumen!$B$7,"")</f>
        <v/>
      </c>
      <c r="Z2803" s="28" t="str">
        <f aca="false">IF(AND(K2803&gt;0,I2803&gt;0,V2803&gt;0,S2803&gt;0),V2803-S2803,"")</f>
        <v/>
      </c>
      <c r="AA2803" s="12" t="str">
        <f aca="false">IF(Z2803&lt;&gt;"",Z2803/S2803,"")</f>
        <v/>
      </c>
      <c r="AB2803" s="28" t="str">
        <f aca="false">IF(AND(K2803&gt;0,J2803&gt;0,V2803&gt;0,U2803&gt;0),V2803-U2803,"")</f>
        <v/>
      </c>
      <c r="AC2803" s="12" t="str">
        <f aca="false">IF(AB2803&lt;&gt;"",AB2803/U2803,"")</f>
        <v/>
      </c>
      <c r="AD2803" s="27" t="n">
        <v>0</v>
      </c>
      <c r="AE2803" s="27" t="n">
        <v>0</v>
      </c>
      <c r="AF2803" s="27" t="n">
        <v>0</v>
      </c>
      <c r="AG2803" s="28" t="n">
        <f aca="false">AD2803+AE2803+AF2803</f>
        <v>0</v>
      </c>
      <c r="AH2803" s="12" t="str">
        <f aca="false">IF(AG2803&gt;0,AD2803/AG2803,"")</f>
        <v/>
      </c>
      <c r="AI2803" s="27" t="n">
        <v>0</v>
      </c>
      <c r="AJ2803" s="27" t="n">
        <v>0</v>
      </c>
      <c r="AK2803" s="27" t="n">
        <v>0</v>
      </c>
      <c r="AL2803" s="22" t="str">
        <f aca="false">IF(OR(AJ2803&gt;0,AK2803&gt;0),"Sí","No")</f>
        <v>No</v>
      </c>
      <c r="AM2803" s="6"/>
      <c r="AN2803" s="6"/>
      <c r="AO2803" s="12" t="n">
        <f aca="false">IF(M2803&gt;0,K2803/M2803,"")</f>
        <v>1</v>
      </c>
      <c r="AP2803" s="22" t="str">
        <f aca="false">IF(M2803&gt;=Resumen!$B$5,"Alto","Bajo")</f>
        <v>Bajo</v>
      </c>
      <c r="AQ2803" s="22" t="str">
        <f aca="false">IF(AO2803&gt;=Resumen!$B$28,"Alto","Bajo")</f>
        <v>Alto</v>
      </c>
      <c r="AR2803" s="22" t="str">
        <f aca="false">AP2803&amp;" Potencial / "&amp;AQ2803&amp;" Share"</f>
        <v>Bajo Potencial / Alto Share</v>
      </c>
      <c r="AS2803" s="22" t="str">
        <f aca="false">IF(Q2803="Sí",IF(AO2803&gt;=Resumen!$B$29,"Alto","Bajo"),"")</f>
        <v/>
      </c>
      <c r="AT2803" s="22" t="str">
        <f aca="false">IF(AS2803&lt;&gt;"",AP2803&amp;" Potencial / "&amp;AS2803&amp;" Share","")</f>
        <v/>
      </c>
      <c r="AU2803" s="22" t="str">
        <f aca="false">IF(AH2803="","Sin dato",IF(AH2803-AO2803&gt;Resumen!$B$6,"Sobre-exhibido",IF(AO2803-AH2803&gt;Resumen!$B$6,"Sub-exhibido","En línea")))</f>
        <v>Sin dato</v>
      </c>
      <c r="AV2803" s="22" t="str">
        <f aca="false">IF(AT2803="","",IF(AT2803="Alto Potencial / Bajo Share",1,IF(AT2803="Alto Potencial / Alto Share",2,IF(AT2803="Bajo Potencial / Alto Share",3,4))))</f>
        <v/>
      </c>
      <c r="AW2803" s="22" t="str">
        <f aca="false">IF(Q2803="No","Sin competencia directa",IF(AV2803=1,"1 - Foco Conquista (Alto Pot / Bajo Share)",IF(AV2803=2,"2 - Foco Defensa (Alto Pot / Alto Share)",IF(AV2803=3,"3 - Monitoreo (Bajo Pot / Alto Share)","4 - Baja Prioridad (Bajo Pot / Bajo Share)"))))</f>
        <v>Sin competencia directa</v>
      </c>
      <c r="AX2803" s="12" t="str">
        <f aca="false">IF(OR(IFERROR(AND(W2803&lt;&gt;"",Y2803&lt;&gt;"",Y2803-W2803&gt;Resumen!$B$8),FALSE()),IFERROR(AND(X2803&lt;&gt;"",Y2803&lt;&gt;"",Y2803-X2803&gt;Resumen!$B$8),FALSE())),MAX(IF(IFERROR(AND(W2803&lt;&gt;"",Y2803&lt;&gt;"",Y2803-W2803&gt;Resumen!$B$8),FALSE()),Y2803-W2803,0),IF(IFERROR(AND(X2803&lt;&gt;"",Y2803&lt;&gt;"",Y2803-X2803&gt;Resumen!$B$8),FALSE()),Y2803-X2803,0)),"")</f>
        <v/>
      </c>
      <c r="AY2803" s="22" t="str">
        <f aca="false">IF(OR(IFERROR(AND(W2803&lt;&gt;"",Y2803&lt;&gt;"",Y2803-W2803&gt;Resumen!$B$8),FALSE()),IFERROR(AND(X2803&lt;&gt;"",Y2803&lt;&gt;"",Y2803-X2803&gt;Resumen!$B$8),FALSE())),TRIM("Lays tiene mayor markup que "&amp;IF(IFERROR(AND(W2803&lt;&gt;"",Y2803&lt;&gt;"",Y2803-W2803&gt;Resumen!$B$8),FALSE()),"Quento ","")&amp;IF(IFERROR(AND(X2803&lt;&gt;"",Y2803&lt;&gt;"",Y2803-X2803&gt;Resumen!$B$8),FALSE()),"Julicroc ","")&amp;"en este PDV"),"")</f>
        <v/>
      </c>
      <c r="AZ2803" s="22" t="str">
        <f aca="false">IF(COUNTIF('Plan Pehuamar - Lista'!$A$2:$A$167,A2803)&gt;0,"Sí","No")</f>
        <v>No</v>
      </c>
      <c r="BA2803" s="22" t="str">
        <f aca="false">IF(COUNTIF('Plan Combo 9+1'!$A$2:$A$226,A2803)&gt;0,"Sí","No")</f>
        <v>No</v>
      </c>
      <c r="BB2803" s="22" t="str">
        <f aca="false">IF(AH2803="","No",IF(BA2803="Sí",IF((AO2803-AH2803)&gt;Resumen!$B$6,"Sí","No"),IF((AO2803-AH2803)&gt;=Resumen!$B$132,"Sí","No")))</f>
        <v>No</v>
      </c>
      <c r="BC2803" s="22" t="str">
        <f aca="false">IF(AND(N2803="Sí",AL2803="Sí",AI2803=0),"Sí","No")</f>
        <v>No</v>
      </c>
      <c r="BD2803" s="22" t="str">
        <f aca="false">IF(COUNTIF('Plan 9+1 (con Pehuamar)'!$A$2:$A$227,A2803)&gt;0,"Sí","No")</f>
        <v>No</v>
      </c>
    </row>
    <row r="2804" customFormat="false" ht="15" hidden="false" customHeight="true" outlineLevel="0" collapsed="false">
      <c r="A2804" s="6" t="n">
        <v>206364</v>
      </c>
      <c r="B2804" s="6" t="n">
        <v>17</v>
      </c>
      <c r="C2804" s="6" t="n">
        <v>1704</v>
      </c>
      <c r="D2804" s="6" t="s">
        <v>359</v>
      </c>
      <c r="E2804" s="6" t="s">
        <v>2950</v>
      </c>
      <c r="F2804" s="6" t="s">
        <v>201</v>
      </c>
      <c r="G2804" s="6" t="s">
        <v>130</v>
      </c>
      <c r="H2804" s="6" t="s">
        <v>1715</v>
      </c>
      <c r="I2804" s="27" t="n">
        <v>0</v>
      </c>
      <c r="J2804" s="27" t="n">
        <v>0</v>
      </c>
      <c r="K2804" s="27" t="n">
        <v>0.8</v>
      </c>
      <c r="L2804" s="28" t="n">
        <f aca="false">I2804+J2804</f>
        <v>0</v>
      </c>
      <c r="M2804" s="28" t="n">
        <f aca="false">L2804+K2804</f>
        <v>0.8</v>
      </c>
      <c r="N2804" s="22" t="str">
        <f aca="false">IF(I2804&gt;0,"Sí","No")</f>
        <v>No</v>
      </c>
      <c r="O2804" s="22" t="str">
        <f aca="false">IF(J2804&gt;0,"Sí","No")</f>
        <v>No</v>
      </c>
      <c r="P2804" s="22" t="str">
        <f aca="false">IF(K2804&gt;0,"Sí","No")</f>
        <v>Sí</v>
      </c>
      <c r="Q2804" s="22" t="str">
        <f aca="false">IF(OR(I2804&gt;0,J2804&gt;0),"Sí","No")</f>
        <v>No</v>
      </c>
      <c r="R2804" s="27"/>
      <c r="S2804" s="27"/>
      <c r="T2804" s="27"/>
      <c r="U2804" s="27"/>
      <c r="V2804" s="27"/>
      <c r="W2804" s="12" t="str">
        <f aca="false">IF(AND(I2804&gt;0,R2804&gt;0),(S2804-R2804)/R2804,"")</f>
        <v/>
      </c>
      <c r="X2804" s="12" t="str">
        <f aca="false">IF(AND(J2804&gt;0,T2804&gt;0),(U2804-T2804)/T2804,"")</f>
        <v/>
      </c>
      <c r="Y2804" s="12" t="str">
        <f aca="false">IF(AND(K2804&gt;0,V2804&gt;0),(V2804-Resumen!$B$7)/Resumen!$B$7,"")</f>
        <v/>
      </c>
      <c r="Z2804" s="28" t="str">
        <f aca="false">IF(AND(K2804&gt;0,I2804&gt;0,V2804&gt;0,S2804&gt;0),V2804-S2804,"")</f>
        <v/>
      </c>
      <c r="AA2804" s="12" t="str">
        <f aca="false">IF(Z2804&lt;&gt;"",Z2804/S2804,"")</f>
        <v/>
      </c>
      <c r="AB2804" s="28" t="str">
        <f aca="false">IF(AND(K2804&gt;0,J2804&gt;0,V2804&gt;0,U2804&gt;0),V2804-U2804,"")</f>
        <v/>
      </c>
      <c r="AC2804" s="12" t="str">
        <f aca="false">IF(AB2804&lt;&gt;"",AB2804/U2804,"")</f>
        <v/>
      </c>
      <c r="AD2804" s="27" t="n">
        <v>0</v>
      </c>
      <c r="AE2804" s="27" t="n">
        <v>0</v>
      </c>
      <c r="AF2804" s="27" t="n">
        <v>0</v>
      </c>
      <c r="AG2804" s="28" t="n">
        <f aca="false">AD2804+AE2804+AF2804</f>
        <v>0</v>
      </c>
      <c r="AH2804" s="12" t="str">
        <f aca="false">IF(AG2804&gt;0,AD2804/AG2804,"")</f>
        <v/>
      </c>
      <c r="AI2804" s="27" t="n">
        <v>0</v>
      </c>
      <c r="AJ2804" s="27" t="n">
        <v>0</v>
      </c>
      <c r="AK2804" s="27" t="n">
        <v>0</v>
      </c>
      <c r="AL2804" s="22" t="str">
        <f aca="false">IF(OR(AJ2804&gt;0,AK2804&gt;0),"Sí","No")</f>
        <v>No</v>
      </c>
      <c r="AM2804" s="6"/>
      <c r="AN2804" s="6"/>
      <c r="AO2804" s="12" t="n">
        <f aca="false">IF(M2804&gt;0,K2804/M2804,"")</f>
        <v>1</v>
      </c>
      <c r="AP2804" s="22" t="str">
        <f aca="false">IF(M2804&gt;=Resumen!$B$5,"Alto","Bajo")</f>
        <v>Bajo</v>
      </c>
      <c r="AQ2804" s="22" t="str">
        <f aca="false">IF(AO2804&gt;=Resumen!$B$28,"Alto","Bajo")</f>
        <v>Alto</v>
      </c>
      <c r="AR2804" s="22" t="str">
        <f aca="false">AP2804&amp;" Potencial / "&amp;AQ2804&amp;" Share"</f>
        <v>Bajo Potencial / Alto Share</v>
      </c>
      <c r="AS2804" s="22" t="str">
        <f aca="false">IF(Q2804="Sí",IF(AO2804&gt;=Resumen!$B$29,"Alto","Bajo"),"")</f>
        <v/>
      </c>
      <c r="AT2804" s="22" t="str">
        <f aca="false">IF(AS2804&lt;&gt;"",AP2804&amp;" Potencial / "&amp;AS2804&amp;" Share","")</f>
        <v/>
      </c>
      <c r="AU2804" s="22" t="str">
        <f aca="false">IF(AH2804="","Sin dato",IF(AH2804-AO2804&gt;Resumen!$B$6,"Sobre-exhibido",IF(AO2804-AH2804&gt;Resumen!$B$6,"Sub-exhibido","En línea")))</f>
        <v>Sin dato</v>
      </c>
      <c r="AV2804" s="22" t="str">
        <f aca="false">IF(AT2804="","",IF(AT2804="Alto Potencial / Bajo Share",1,IF(AT2804="Alto Potencial / Alto Share",2,IF(AT2804="Bajo Potencial / Alto Share",3,4))))</f>
        <v/>
      </c>
      <c r="AW2804" s="22" t="str">
        <f aca="false">IF(Q2804="No","Sin competencia directa",IF(AV2804=1,"1 - Foco Conquista (Alto Pot / Bajo Share)",IF(AV2804=2,"2 - Foco Defensa (Alto Pot / Alto Share)",IF(AV2804=3,"3 - Monitoreo (Bajo Pot / Alto Share)","4 - Baja Prioridad (Bajo Pot / Bajo Share)"))))</f>
        <v>Sin competencia directa</v>
      </c>
      <c r="AX2804" s="12" t="str">
        <f aca="false">IF(OR(IFERROR(AND(W2804&lt;&gt;"",Y2804&lt;&gt;"",Y2804-W2804&gt;Resumen!$B$8),FALSE()),IFERROR(AND(X2804&lt;&gt;"",Y2804&lt;&gt;"",Y2804-X2804&gt;Resumen!$B$8),FALSE())),MAX(IF(IFERROR(AND(W2804&lt;&gt;"",Y2804&lt;&gt;"",Y2804-W2804&gt;Resumen!$B$8),FALSE()),Y2804-W2804,0),IF(IFERROR(AND(X2804&lt;&gt;"",Y2804&lt;&gt;"",Y2804-X2804&gt;Resumen!$B$8),FALSE()),Y2804-X2804,0)),"")</f>
        <v/>
      </c>
      <c r="AY2804" s="22" t="str">
        <f aca="false">IF(OR(IFERROR(AND(W2804&lt;&gt;"",Y2804&lt;&gt;"",Y2804-W2804&gt;Resumen!$B$8),FALSE()),IFERROR(AND(X2804&lt;&gt;"",Y2804&lt;&gt;"",Y2804-X2804&gt;Resumen!$B$8),FALSE())),TRIM("Lays tiene mayor markup que "&amp;IF(IFERROR(AND(W2804&lt;&gt;"",Y2804&lt;&gt;"",Y2804-W2804&gt;Resumen!$B$8),FALSE()),"Quento ","")&amp;IF(IFERROR(AND(X2804&lt;&gt;"",Y2804&lt;&gt;"",Y2804-X2804&gt;Resumen!$B$8),FALSE()),"Julicroc ","")&amp;"en este PDV"),"")</f>
        <v/>
      </c>
      <c r="AZ2804" s="22" t="str">
        <f aca="false">IF(COUNTIF('Plan Pehuamar - Lista'!$A$2:$A$167,A2804)&gt;0,"Sí","No")</f>
        <v>No</v>
      </c>
      <c r="BA2804" s="22" t="str">
        <f aca="false">IF(COUNTIF('Plan Combo 9+1'!$A$2:$A$226,A2804)&gt;0,"Sí","No")</f>
        <v>No</v>
      </c>
      <c r="BB2804" s="22" t="str">
        <f aca="false">IF(AH2804="","No",IF(BA2804="Sí",IF((AO2804-AH2804)&gt;Resumen!$B$6,"Sí","No"),IF((AO2804-AH2804)&gt;=Resumen!$B$132,"Sí","No")))</f>
        <v>No</v>
      </c>
      <c r="BC2804" s="22" t="str">
        <f aca="false">IF(AND(N2804="Sí",AL2804="Sí",AI2804=0),"Sí","No")</f>
        <v>No</v>
      </c>
      <c r="BD2804" s="22" t="str">
        <f aca="false">IF(COUNTIF('Plan 9+1 (con Pehuamar)'!$A$2:$A$227,A2804)&gt;0,"Sí","No")</f>
        <v>No</v>
      </c>
    </row>
    <row r="2805" customFormat="false" ht="15" hidden="false" customHeight="true" outlineLevel="0" collapsed="false">
      <c r="A2805" s="6" t="n">
        <v>206372</v>
      </c>
      <c r="B2805" s="6" t="n">
        <v>17</v>
      </c>
      <c r="C2805" s="6" t="n">
        <v>1704</v>
      </c>
      <c r="D2805" s="6" t="s">
        <v>359</v>
      </c>
      <c r="E2805" s="6" t="s">
        <v>2951</v>
      </c>
      <c r="F2805" s="6" t="s">
        <v>206</v>
      </c>
      <c r="G2805" s="6" t="s">
        <v>130</v>
      </c>
      <c r="H2805" s="6" t="s">
        <v>1715</v>
      </c>
      <c r="I2805" s="27" t="n">
        <v>10</v>
      </c>
      <c r="J2805" s="27" t="n">
        <v>32</v>
      </c>
      <c r="K2805" s="27" t="n">
        <v>8</v>
      </c>
      <c r="L2805" s="28" t="n">
        <f aca="false">I2805+J2805</f>
        <v>42</v>
      </c>
      <c r="M2805" s="28" t="n">
        <f aca="false">L2805+K2805</f>
        <v>50</v>
      </c>
      <c r="N2805" s="22" t="str">
        <f aca="false">IF(I2805&gt;0,"Sí","No")</f>
        <v>Sí</v>
      </c>
      <c r="O2805" s="22" t="str">
        <f aca="false">IF(J2805&gt;0,"Sí","No")</f>
        <v>Sí</v>
      </c>
      <c r="P2805" s="22" t="str">
        <f aca="false">IF(K2805&gt;0,"Sí","No")</f>
        <v>Sí</v>
      </c>
      <c r="Q2805" s="22" t="str">
        <f aca="false">IF(OR(I2805&gt;0,J2805&gt;0),"Sí","No")</f>
        <v>Sí</v>
      </c>
      <c r="R2805" s="27" t="n">
        <v>1750</v>
      </c>
      <c r="S2805" s="27" t="n">
        <v>2500</v>
      </c>
      <c r="T2805" s="27" t="n">
        <v>1900</v>
      </c>
      <c r="U2805" s="27" t="n">
        <v>2000</v>
      </c>
      <c r="V2805" s="27" t="n">
        <v>3700</v>
      </c>
      <c r="W2805" s="12" t="n">
        <f aca="false">IF(AND(I2805&gt;0,R2805&gt;0),(S2805-R2805)/R2805,"")</f>
        <v>0.428571428571429</v>
      </c>
      <c r="X2805" s="12" t="n">
        <f aca="false">IF(AND(J2805&gt;0,T2805&gt;0),(U2805-T2805)/T2805,"")</f>
        <v>0.0526315789473684</v>
      </c>
      <c r="Y2805" s="12" t="n">
        <f aca="false">IF(AND(K2805&gt;0,V2805&gt;0),(V2805-Resumen!$B$7)/Resumen!$B$7,"")</f>
        <v>0.48</v>
      </c>
      <c r="Z2805" s="28" t="n">
        <f aca="false">IF(AND(K2805&gt;0,I2805&gt;0,V2805&gt;0,S2805&gt;0),V2805-S2805,"")</f>
        <v>1200</v>
      </c>
      <c r="AA2805" s="12" t="n">
        <f aca="false">IF(Z2805&lt;&gt;"",Z2805/S2805,"")</f>
        <v>0.48</v>
      </c>
      <c r="AB2805" s="28" t="n">
        <f aca="false">IF(AND(K2805&gt;0,J2805&gt;0,V2805&gt;0,U2805&gt;0),V2805-U2805,"")</f>
        <v>1700</v>
      </c>
      <c r="AC2805" s="12" t="n">
        <f aca="false">IF(AB2805&lt;&gt;"",AB2805/U2805,"")</f>
        <v>0.85</v>
      </c>
      <c r="AD2805" s="27" t="n">
        <v>2</v>
      </c>
      <c r="AE2805" s="27" t="n">
        <v>2</v>
      </c>
      <c r="AF2805" s="27" t="n">
        <v>12</v>
      </c>
      <c r="AG2805" s="28" t="n">
        <f aca="false">AD2805+AE2805+AF2805</f>
        <v>16</v>
      </c>
      <c r="AH2805" s="12" t="n">
        <f aca="false">IF(AG2805&gt;0,AD2805/AG2805,"")</f>
        <v>0.125</v>
      </c>
      <c r="AI2805" s="27" t="n">
        <v>1</v>
      </c>
      <c r="AJ2805" s="27" t="n">
        <v>0</v>
      </c>
      <c r="AK2805" s="27" t="n">
        <v>1</v>
      </c>
      <c r="AL2805" s="22" t="str">
        <f aca="false">IF(OR(AJ2805&gt;0,AK2805&gt;0),"Sí","No")</f>
        <v>Sí</v>
      </c>
      <c r="AM2805" s="6" t="s">
        <v>198</v>
      </c>
      <c r="AN2805" s="6" t="s">
        <v>198</v>
      </c>
      <c r="AO2805" s="12" t="n">
        <f aca="false">IF(M2805&gt;0,K2805/M2805,"")</f>
        <v>0.16</v>
      </c>
      <c r="AP2805" s="22" t="str">
        <f aca="false">IF(M2805&gt;=Resumen!$B$5,"Alto","Bajo")</f>
        <v>Alto</v>
      </c>
      <c r="AQ2805" s="22" t="str">
        <f aca="false">IF(AO2805&gt;=Resumen!$B$28,"Alto","Bajo")</f>
        <v>Bajo</v>
      </c>
      <c r="AR2805" s="22" t="str">
        <f aca="false">AP2805&amp;" Potencial / "&amp;AQ2805&amp;" Share"</f>
        <v>Alto Potencial / Bajo Share</v>
      </c>
      <c r="AS2805" s="22" t="str">
        <f aca="false">IF(Q2805="Sí",IF(AO2805&gt;=Resumen!$B$29,"Alto","Bajo"),"")</f>
        <v>Bajo</v>
      </c>
      <c r="AT2805" s="22" t="str">
        <f aca="false">IF(AS2805&lt;&gt;"",AP2805&amp;" Potencial / "&amp;AS2805&amp;" Share","")</f>
        <v>Alto Potencial / Bajo Share</v>
      </c>
      <c r="AU2805" s="22" t="str">
        <f aca="false">IF(AH2805="","Sin dato",IF(AH2805-AO2805&gt;Resumen!$B$6,"Sobre-exhibido",IF(AO2805-AH2805&gt;Resumen!$B$6,"Sub-exhibido","En línea")))</f>
        <v>En línea</v>
      </c>
      <c r="AV2805" s="22" t="n">
        <f aca="false">IF(AT2805="","",IF(AT2805="Alto Potencial / Bajo Share",1,IF(AT2805="Alto Potencial / Alto Share",2,IF(AT2805="Bajo Potencial / Alto Share",3,4))))</f>
        <v>1</v>
      </c>
      <c r="AW2805" s="22" t="str">
        <f aca="false">IF(Q2805="No","Sin competencia directa",IF(AV2805=1,"1 - Foco Conquista (Alto Pot / Bajo Share)",IF(AV2805=2,"2 - Foco Defensa (Alto Pot / Alto Share)",IF(AV2805=3,"3 - Monitoreo (Bajo Pot / Alto Share)","4 - Baja Prioridad (Bajo Pot / Bajo Share)"))))</f>
        <v>1 - Foco Conquista (Alto Pot / Bajo Share)</v>
      </c>
      <c r="AX2805" s="12" t="n">
        <f aca="false">IF(OR(IFERROR(AND(W2805&lt;&gt;"",Y2805&lt;&gt;"",Y2805-W2805&gt;Resumen!$B$8),FALSE()),IFERROR(AND(X2805&lt;&gt;"",Y2805&lt;&gt;"",Y2805-X2805&gt;Resumen!$B$8),FALSE())),MAX(IF(IFERROR(AND(W2805&lt;&gt;"",Y2805&lt;&gt;"",Y2805-W2805&gt;Resumen!$B$8),FALSE()),Y2805-W2805,0),IF(IFERROR(AND(X2805&lt;&gt;"",Y2805&lt;&gt;"",Y2805-X2805&gt;Resumen!$B$8),FALSE()),Y2805-X2805,0)),"")</f>
        <v>0.427368421052632</v>
      </c>
      <c r="AY2805" s="22" t="str">
        <f aca="false">IF(OR(IFERROR(AND(W2805&lt;&gt;"",Y2805&lt;&gt;"",Y2805-W2805&gt;Resumen!$B$8),FALSE()),IFERROR(AND(X2805&lt;&gt;"",Y2805&lt;&gt;"",Y2805-X2805&gt;Resumen!$B$8),FALSE())),TRIM("Lays tiene mayor markup que "&amp;IF(IFERROR(AND(W2805&lt;&gt;"",Y2805&lt;&gt;"",Y2805-W2805&gt;Resumen!$B$8),FALSE()),"Quento ","")&amp;IF(IFERROR(AND(X2805&lt;&gt;"",Y2805&lt;&gt;"",Y2805-X2805&gt;Resumen!$B$8),FALSE()),"Julicroc ","")&amp;"en este PDV"),"")</f>
        <v>Lays tiene mayor markup que Quento Julicroc en este PDV</v>
      </c>
      <c r="AZ2805" s="22" t="str">
        <f aca="false">IF(COUNTIF('Plan Pehuamar - Lista'!$A$2:$A$167,A2805)&gt;0,"Sí","No")</f>
        <v>No</v>
      </c>
      <c r="BA2805" s="22" t="str">
        <f aca="false">IF(COUNTIF('Plan Combo 9+1'!$A$2:$A$226,A2805)&gt;0,"Sí","No")</f>
        <v>Sí</v>
      </c>
      <c r="BB2805" s="22" t="str">
        <f aca="false">IF(AH2805="","No",IF(BA2805="Sí",IF((AO2805-AH2805)&gt;Resumen!$B$6,"Sí","No"),IF((AO2805-AH2805)&gt;=Resumen!$B$132,"Sí","No")))</f>
        <v>No</v>
      </c>
      <c r="BC2805" s="22" t="str">
        <f aca="false">IF(AND(N2805="Sí",AL2805="Sí",AI2805=0),"Sí","No")</f>
        <v>No</v>
      </c>
      <c r="BD2805" s="22" t="str">
        <f aca="false">IF(COUNTIF('Plan 9+1 (con Pehuamar)'!$A$2:$A$227,A2805)&gt;0,"Sí","No")</f>
        <v>Sí</v>
      </c>
    </row>
    <row r="2806" customFormat="false" ht="15" hidden="false" customHeight="true" outlineLevel="0" collapsed="false">
      <c r="A2806" s="6" t="n">
        <v>206373</v>
      </c>
      <c r="B2806" s="6" t="n">
        <v>17</v>
      </c>
      <c r="C2806" s="6" t="n">
        <v>1704</v>
      </c>
      <c r="D2806" s="6" t="s">
        <v>359</v>
      </c>
      <c r="E2806" s="6" t="s">
        <v>2952</v>
      </c>
      <c r="F2806" s="6" t="s">
        <v>201</v>
      </c>
      <c r="G2806" s="6" t="s">
        <v>130</v>
      </c>
      <c r="H2806" s="6" t="s">
        <v>1715</v>
      </c>
      <c r="I2806" s="27" t="n">
        <v>10</v>
      </c>
      <c r="J2806" s="27" t="n">
        <v>48</v>
      </c>
      <c r="K2806" s="27" t="n">
        <v>10</v>
      </c>
      <c r="L2806" s="28" t="n">
        <f aca="false">I2806+J2806</f>
        <v>58</v>
      </c>
      <c r="M2806" s="28" t="n">
        <f aca="false">L2806+K2806</f>
        <v>68</v>
      </c>
      <c r="N2806" s="22" t="str">
        <f aca="false">IF(I2806&gt;0,"Sí","No")</f>
        <v>Sí</v>
      </c>
      <c r="O2806" s="22" t="str">
        <f aca="false">IF(J2806&gt;0,"Sí","No")</f>
        <v>Sí</v>
      </c>
      <c r="P2806" s="22" t="str">
        <f aca="false">IF(K2806&gt;0,"Sí","No")</f>
        <v>Sí</v>
      </c>
      <c r="Q2806" s="22" t="str">
        <f aca="false">IF(OR(I2806&gt;0,J2806&gt;0),"Sí","No")</f>
        <v>Sí</v>
      </c>
      <c r="R2806" s="27" t="n">
        <v>1750</v>
      </c>
      <c r="S2806" s="27" t="n">
        <v>2500</v>
      </c>
      <c r="T2806" s="27" t="n">
        <v>1150</v>
      </c>
      <c r="U2806" s="27" t="n">
        <v>2000</v>
      </c>
      <c r="V2806" s="27" t="n">
        <v>3800</v>
      </c>
      <c r="W2806" s="12" t="n">
        <f aca="false">IF(AND(I2806&gt;0,R2806&gt;0),(S2806-R2806)/R2806,"")</f>
        <v>0.428571428571429</v>
      </c>
      <c r="X2806" s="12" t="n">
        <f aca="false">IF(AND(J2806&gt;0,T2806&gt;0),(U2806-T2806)/T2806,"")</f>
        <v>0.739130434782609</v>
      </c>
      <c r="Y2806" s="12" t="n">
        <f aca="false">IF(AND(K2806&gt;0,V2806&gt;0),(V2806-Resumen!$B$7)/Resumen!$B$7,"")</f>
        <v>0.52</v>
      </c>
      <c r="Z2806" s="28" t="n">
        <f aca="false">IF(AND(K2806&gt;0,I2806&gt;0,V2806&gt;0,S2806&gt;0),V2806-S2806,"")</f>
        <v>1300</v>
      </c>
      <c r="AA2806" s="12" t="n">
        <f aca="false">IF(Z2806&lt;&gt;"",Z2806/S2806,"")</f>
        <v>0.52</v>
      </c>
      <c r="AB2806" s="28" t="n">
        <f aca="false">IF(AND(K2806&gt;0,J2806&gt;0,V2806&gt;0,U2806&gt;0),V2806-U2806,"")</f>
        <v>1800</v>
      </c>
      <c r="AC2806" s="12" t="n">
        <f aca="false">IF(AB2806&lt;&gt;"",AB2806/U2806,"")</f>
        <v>0.9</v>
      </c>
      <c r="AD2806" s="27" t="n">
        <v>2</v>
      </c>
      <c r="AE2806" s="27" t="n">
        <v>2</v>
      </c>
      <c r="AF2806" s="27" t="n">
        <v>12</v>
      </c>
      <c r="AG2806" s="28" t="n">
        <f aca="false">AD2806+AE2806+AF2806</f>
        <v>16</v>
      </c>
      <c r="AH2806" s="12" t="n">
        <f aca="false">IF(AG2806&gt;0,AD2806/AG2806,"")</f>
        <v>0.125</v>
      </c>
      <c r="AI2806" s="27" t="n">
        <v>0</v>
      </c>
      <c r="AJ2806" s="27" t="n">
        <v>0</v>
      </c>
      <c r="AK2806" s="27" t="n">
        <v>1</v>
      </c>
      <c r="AL2806" s="22" t="str">
        <f aca="false">IF(OR(AJ2806&gt;0,AK2806&gt;0),"Sí","No")</f>
        <v>Sí</v>
      </c>
      <c r="AM2806" s="6" t="s">
        <v>198</v>
      </c>
      <c r="AN2806" s="6" t="s">
        <v>198</v>
      </c>
      <c r="AO2806" s="12" t="n">
        <f aca="false">IF(M2806&gt;0,K2806/M2806,"")</f>
        <v>0.147058823529412</v>
      </c>
      <c r="AP2806" s="22" t="str">
        <f aca="false">IF(M2806&gt;=Resumen!$B$5,"Alto","Bajo")</f>
        <v>Alto</v>
      </c>
      <c r="AQ2806" s="22" t="str">
        <f aca="false">IF(AO2806&gt;=Resumen!$B$28,"Alto","Bajo")</f>
        <v>Bajo</v>
      </c>
      <c r="AR2806" s="22" t="str">
        <f aca="false">AP2806&amp;" Potencial / "&amp;AQ2806&amp;" Share"</f>
        <v>Alto Potencial / Bajo Share</v>
      </c>
      <c r="AS2806" s="22" t="str">
        <f aca="false">IF(Q2806="Sí",IF(AO2806&gt;=Resumen!$B$29,"Alto","Bajo"),"")</f>
        <v>Bajo</v>
      </c>
      <c r="AT2806" s="22" t="str">
        <f aca="false">IF(AS2806&lt;&gt;"",AP2806&amp;" Potencial / "&amp;AS2806&amp;" Share","")</f>
        <v>Alto Potencial / Bajo Share</v>
      </c>
      <c r="AU2806" s="22" t="str">
        <f aca="false">IF(AH2806="","Sin dato",IF(AH2806-AO2806&gt;Resumen!$B$6,"Sobre-exhibido",IF(AO2806-AH2806&gt;Resumen!$B$6,"Sub-exhibido","En línea")))</f>
        <v>En línea</v>
      </c>
      <c r="AV2806" s="22" t="n">
        <f aca="false">IF(AT2806="","",IF(AT2806="Alto Potencial / Bajo Share",1,IF(AT2806="Alto Potencial / Alto Share",2,IF(AT2806="Bajo Potencial / Alto Share",3,4))))</f>
        <v>1</v>
      </c>
      <c r="AW2806" s="22" t="str">
        <f aca="false">IF(Q2806="No","Sin competencia directa",IF(AV2806=1,"1 - Foco Conquista (Alto Pot / Bajo Share)",IF(AV2806=2,"2 - Foco Defensa (Alto Pot / Alto Share)",IF(AV2806=3,"3 - Monitoreo (Bajo Pot / Alto Share)","4 - Baja Prioridad (Bajo Pot / Bajo Share)"))))</f>
        <v>1 - Foco Conquista (Alto Pot / Bajo Share)</v>
      </c>
      <c r="AX2806" s="12" t="n">
        <f aca="false">IF(OR(IFERROR(AND(W2806&lt;&gt;"",Y2806&lt;&gt;"",Y2806-W2806&gt;Resumen!$B$8),FALSE()),IFERROR(AND(X2806&lt;&gt;"",Y2806&lt;&gt;"",Y2806-X2806&gt;Resumen!$B$8),FALSE())),MAX(IF(IFERROR(AND(W2806&lt;&gt;"",Y2806&lt;&gt;"",Y2806-W2806&gt;Resumen!$B$8),FALSE()),Y2806-W2806,0),IF(IFERROR(AND(X2806&lt;&gt;"",Y2806&lt;&gt;"",Y2806-X2806&gt;Resumen!$B$8),FALSE()),Y2806-X2806,0)),"")</f>
        <v>0.0914285714285715</v>
      </c>
      <c r="AY2806" s="22" t="str">
        <f aca="false">IF(OR(IFERROR(AND(W2806&lt;&gt;"",Y2806&lt;&gt;"",Y2806-W2806&gt;Resumen!$B$8),FALSE()),IFERROR(AND(X2806&lt;&gt;"",Y2806&lt;&gt;"",Y2806-X2806&gt;Resumen!$B$8),FALSE())),TRIM("Lays tiene mayor markup que "&amp;IF(IFERROR(AND(W2806&lt;&gt;"",Y2806&lt;&gt;"",Y2806-W2806&gt;Resumen!$B$8),FALSE()),"Quento ","")&amp;IF(IFERROR(AND(X2806&lt;&gt;"",Y2806&lt;&gt;"",Y2806-X2806&gt;Resumen!$B$8),FALSE()),"Julicroc ","")&amp;"en este PDV"),"")</f>
        <v>Lays tiene mayor markup que Quento en este PDV</v>
      </c>
      <c r="AZ2806" s="22" t="str">
        <f aca="false">IF(COUNTIF('Plan Pehuamar - Lista'!$A$2:$A$167,A2806)&gt;0,"Sí","No")</f>
        <v>No</v>
      </c>
      <c r="BA2806" s="22" t="str">
        <f aca="false">IF(COUNTIF('Plan Combo 9+1'!$A$2:$A$226,A2806)&gt;0,"Sí","No")</f>
        <v>No</v>
      </c>
      <c r="BB2806" s="22" t="str">
        <f aca="false">IF(AH2806="","No",IF(BA2806="Sí",IF((AO2806-AH2806)&gt;Resumen!$B$6,"Sí","No"),IF((AO2806-AH2806)&gt;=Resumen!$B$132,"Sí","No")))</f>
        <v>No</v>
      </c>
      <c r="BC2806" s="22" t="str">
        <f aca="false">IF(AND(N2806="Sí",AL2806="Sí",AI2806=0),"Sí","No")</f>
        <v>Sí</v>
      </c>
      <c r="BD2806" s="22" t="str">
        <f aca="false">IF(COUNTIF('Plan 9+1 (con Pehuamar)'!$A$2:$A$227,A2806)&gt;0,"Sí","No")</f>
        <v>No</v>
      </c>
    </row>
    <row r="2807" customFormat="false" ht="15" hidden="false" customHeight="true" outlineLevel="0" collapsed="false">
      <c r="A2807" s="6" t="n">
        <v>206374</v>
      </c>
      <c r="B2807" s="6" t="n">
        <v>17</v>
      </c>
      <c r="C2807" s="6" t="n">
        <v>1704</v>
      </c>
      <c r="D2807" s="6" t="s">
        <v>359</v>
      </c>
      <c r="E2807" s="6" t="s">
        <v>2953</v>
      </c>
      <c r="F2807" s="6" t="s">
        <v>201</v>
      </c>
      <c r="G2807" s="6" t="s">
        <v>130</v>
      </c>
      <c r="H2807" s="6" t="s">
        <v>1715</v>
      </c>
      <c r="I2807" s="27" t="n">
        <v>10</v>
      </c>
      <c r="J2807" s="27" t="n">
        <v>16</v>
      </c>
      <c r="K2807" s="27" t="n">
        <v>6</v>
      </c>
      <c r="L2807" s="28" t="n">
        <f aca="false">I2807+J2807</f>
        <v>26</v>
      </c>
      <c r="M2807" s="28" t="n">
        <f aca="false">L2807+K2807</f>
        <v>32</v>
      </c>
      <c r="N2807" s="22" t="str">
        <f aca="false">IF(I2807&gt;0,"Sí","No")</f>
        <v>Sí</v>
      </c>
      <c r="O2807" s="22" t="str">
        <f aca="false">IF(J2807&gt;0,"Sí","No")</f>
        <v>Sí</v>
      </c>
      <c r="P2807" s="22" t="str">
        <f aca="false">IF(K2807&gt;0,"Sí","No")</f>
        <v>Sí</v>
      </c>
      <c r="Q2807" s="22" t="str">
        <f aca="false">IF(OR(I2807&gt;0,J2807&gt;0),"Sí","No")</f>
        <v>Sí</v>
      </c>
      <c r="R2807" s="27" t="n">
        <v>1750</v>
      </c>
      <c r="S2807" s="27" t="n">
        <v>2500</v>
      </c>
      <c r="T2807" s="27" t="n">
        <v>1170</v>
      </c>
      <c r="U2807" s="27" t="n">
        <v>2500</v>
      </c>
      <c r="V2807" s="27" t="n">
        <v>3500</v>
      </c>
      <c r="W2807" s="12" t="n">
        <f aca="false">IF(AND(I2807&gt;0,R2807&gt;0),(S2807-R2807)/R2807,"")</f>
        <v>0.428571428571429</v>
      </c>
      <c r="X2807" s="12" t="n">
        <f aca="false">IF(AND(J2807&gt;0,T2807&gt;0),(U2807-T2807)/T2807,"")</f>
        <v>1.13675213675214</v>
      </c>
      <c r="Y2807" s="12" t="n">
        <f aca="false">IF(AND(K2807&gt;0,V2807&gt;0),(V2807-Resumen!$B$7)/Resumen!$B$7,"")</f>
        <v>0.4</v>
      </c>
      <c r="Z2807" s="28" t="n">
        <f aca="false">IF(AND(K2807&gt;0,I2807&gt;0,V2807&gt;0,S2807&gt;0),V2807-S2807,"")</f>
        <v>1000</v>
      </c>
      <c r="AA2807" s="12" t="n">
        <f aca="false">IF(Z2807&lt;&gt;"",Z2807/S2807,"")</f>
        <v>0.4</v>
      </c>
      <c r="AB2807" s="28" t="n">
        <f aca="false">IF(AND(K2807&gt;0,J2807&gt;0,V2807&gt;0,U2807&gt;0),V2807-U2807,"")</f>
        <v>1000</v>
      </c>
      <c r="AC2807" s="12" t="n">
        <f aca="false">IF(AB2807&lt;&gt;"",AB2807/U2807,"")</f>
        <v>0.4</v>
      </c>
      <c r="AD2807" s="27" t="n">
        <v>2</v>
      </c>
      <c r="AE2807" s="27" t="n">
        <v>2</v>
      </c>
      <c r="AF2807" s="27" t="n">
        <v>3</v>
      </c>
      <c r="AG2807" s="28" t="n">
        <f aca="false">AD2807+AE2807+AF2807</f>
        <v>7</v>
      </c>
      <c r="AH2807" s="12" t="n">
        <f aca="false">IF(AG2807&gt;0,AD2807/AG2807,"")</f>
        <v>0.285714285714286</v>
      </c>
      <c r="AI2807" s="27" t="n">
        <v>0</v>
      </c>
      <c r="AJ2807" s="27" t="n">
        <v>0</v>
      </c>
      <c r="AK2807" s="27" t="n">
        <v>0</v>
      </c>
      <c r="AL2807" s="22" t="str">
        <f aca="false">IF(OR(AJ2807&gt;0,AK2807&gt;0),"Sí","No")</f>
        <v>No</v>
      </c>
      <c r="AM2807" s="6" t="s">
        <v>198</v>
      </c>
      <c r="AN2807" s="6" t="s">
        <v>198</v>
      </c>
      <c r="AO2807" s="12" t="n">
        <f aca="false">IF(M2807&gt;0,K2807/M2807,"")</f>
        <v>0.1875</v>
      </c>
      <c r="AP2807" s="22" t="str">
        <f aca="false">IF(M2807&gt;=Resumen!$B$5,"Alto","Bajo")</f>
        <v>Bajo</v>
      </c>
      <c r="AQ2807" s="22" t="str">
        <f aca="false">IF(AO2807&gt;=Resumen!$B$28,"Alto","Bajo")</f>
        <v>Bajo</v>
      </c>
      <c r="AR2807" s="22" t="str">
        <f aca="false">AP2807&amp;" Potencial / "&amp;AQ2807&amp;" Share"</f>
        <v>Bajo Potencial / Bajo Share</v>
      </c>
      <c r="AS2807" s="22" t="str">
        <f aca="false">IF(Q2807="Sí",IF(AO2807&gt;=Resumen!$B$29,"Alto","Bajo"),"")</f>
        <v>Bajo</v>
      </c>
      <c r="AT2807" s="22" t="str">
        <f aca="false">IF(AS2807&lt;&gt;"",AP2807&amp;" Potencial / "&amp;AS2807&amp;" Share","")</f>
        <v>Bajo Potencial / Bajo Share</v>
      </c>
      <c r="AU2807" s="22" t="str">
        <f aca="false">IF(AH2807="","Sin dato",IF(AH2807-AO2807&gt;Resumen!$B$6,"Sobre-exhibido",IF(AO2807-AH2807&gt;Resumen!$B$6,"Sub-exhibido","En línea")))</f>
        <v>Sobre-exhibido</v>
      </c>
      <c r="AV2807" s="22" t="n">
        <f aca="false">IF(AT2807="","",IF(AT2807="Alto Potencial / Bajo Share",1,IF(AT2807="Alto Potencial / Alto Share",2,IF(AT2807="Bajo Potencial / Alto Share",3,4))))</f>
        <v>4</v>
      </c>
      <c r="AW2807" s="22" t="str">
        <f aca="false">IF(Q2807="No","Sin competencia directa",IF(AV2807=1,"1 - Foco Conquista (Alto Pot / Bajo Share)",IF(AV2807=2,"2 - Foco Defensa (Alto Pot / Alto Share)",IF(AV2807=3,"3 - Monitoreo (Bajo Pot / Alto Share)","4 - Baja Prioridad (Bajo Pot / Bajo Share)"))))</f>
        <v>4 - Baja Prioridad (Bajo Pot / Bajo Share)</v>
      </c>
      <c r="AX2807" s="12" t="str">
        <f aca="false">IF(OR(IFERROR(AND(W2807&lt;&gt;"",Y2807&lt;&gt;"",Y2807-W2807&gt;Resumen!$B$8),FALSE()),IFERROR(AND(X2807&lt;&gt;"",Y2807&lt;&gt;"",Y2807-X2807&gt;Resumen!$B$8),FALSE())),MAX(IF(IFERROR(AND(W2807&lt;&gt;"",Y2807&lt;&gt;"",Y2807-W2807&gt;Resumen!$B$8),FALSE()),Y2807-W2807,0),IF(IFERROR(AND(X2807&lt;&gt;"",Y2807&lt;&gt;"",Y2807-X2807&gt;Resumen!$B$8),FALSE()),Y2807-X2807,0)),"")</f>
        <v/>
      </c>
      <c r="AY2807" s="22" t="str">
        <f aca="false">IF(OR(IFERROR(AND(W2807&lt;&gt;"",Y2807&lt;&gt;"",Y2807-W2807&gt;Resumen!$B$8),FALSE()),IFERROR(AND(X2807&lt;&gt;"",Y2807&lt;&gt;"",Y2807-X2807&gt;Resumen!$B$8),FALSE())),TRIM("Lays tiene mayor markup que "&amp;IF(IFERROR(AND(W2807&lt;&gt;"",Y2807&lt;&gt;"",Y2807-W2807&gt;Resumen!$B$8),FALSE()),"Quento ","")&amp;IF(IFERROR(AND(X2807&lt;&gt;"",Y2807&lt;&gt;"",Y2807-X2807&gt;Resumen!$B$8),FALSE()),"Julicroc ","")&amp;"en este PDV"),"")</f>
        <v/>
      </c>
      <c r="AZ2807" s="22" t="str">
        <f aca="false">IF(COUNTIF('Plan Pehuamar - Lista'!$A$2:$A$167,A2807)&gt;0,"Sí","No")</f>
        <v>No</v>
      </c>
      <c r="BA2807" s="22" t="str">
        <f aca="false">IF(COUNTIF('Plan Combo 9+1'!$A$2:$A$226,A2807)&gt;0,"Sí","No")</f>
        <v>No</v>
      </c>
      <c r="BB2807" s="22" t="str">
        <f aca="false">IF(AH2807="","No",IF(BA2807="Sí",IF((AO2807-AH2807)&gt;Resumen!$B$6,"Sí","No"),IF((AO2807-AH2807)&gt;=Resumen!$B$132,"Sí","No")))</f>
        <v>No</v>
      </c>
      <c r="BC2807" s="22" t="str">
        <f aca="false">IF(AND(N2807="Sí",AL2807="Sí",AI2807=0),"Sí","No")</f>
        <v>No</v>
      </c>
      <c r="BD2807" s="22" t="str">
        <f aca="false">IF(COUNTIF('Plan 9+1 (con Pehuamar)'!$A$2:$A$227,A2807)&gt;0,"Sí","No")</f>
        <v>No</v>
      </c>
    </row>
    <row r="2808" customFormat="false" ht="15" hidden="false" customHeight="true" outlineLevel="0" collapsed="false">
      <c r="A2808" s="6" t="n">
        <v>206375</v>
      </c>
      <c r="B2808" s="6" t="n">
        <v>17</v>
      </c>
      <c r="C2808" s="6" t="n">
        <v>1704</v>
      </c>
      <c r="D2808" s="6" t="s">
        <v>359</v>
      </c>
      <c r="E2808" s="6" t="s">
        <v>2954</v>
      </c>
      <c r="F2808" s="6" t="s">
        <v>201</v>
      </c>
      <c r="G2808" s="6" t="s">
        <v>130</v>
      </c>
      <c r="H2808" s="6" t="s">
        <v>1715</v>
      </c>
      <c r="I2808" s="27" t="n">
        <v>10</v>
      </c>
      <c r="J2808" s="27" t="n">
        <v>64</v>
      </c>
      <c r="K2808" s="27" t="n">
        <v>12</v>
      </c>
      <c r="L2808" s="28" t="n">
        <f aca="false">I2808+J2808</f>
        <v>74</v>
      </c>
      <c r="M2808" s="28" t="n">
        <f aca="false">L2808+K2808</f>
        <v>86</v>
      </c>
      <c r="N2808" s="22" t="str">
        <f aca="false">IF(I2808&gt;0,"Sí","No")</f>
        <v>Sí</v>
      </c>
      <c r="O2808" s="22" t="str">
        <f aca="false">IF(J2808&gt;0,"Sí","No")</f>
        <v>Sí</v>
      </c>
      <c r="P2808" s="22" t="str">
        <f aca="false">IF(K2808&gt;0,"Sí","No")</f>
        <v>Sí</v>
      </c>
      <c r="Q2808" s="22" t="str">
        <f aca="false">IF(OR(I2808&gt;0,J2808&gt;0),"Sí","No")</f>
        <v>Sí</v>
      </c>
      <c r="R2808" s="27" t="n">
        <v>1750</v>
      </c>
      <c r="S2808" s="27" t="n">
        <v>2500</v>
      </c>
      <c r="T2808" s="27" t="n">
        <v>1100</v>
      </c>
      <c r="U2808" s="27" t="n">
        <v>2300</v>
      </c>
      <c r="V2808" s="27" t="n">
        <v>3900</v>
      </c>
      <c r="W2808" s="12" t="n">
        <f aca="false">IF(AND(I2808&gt;0,R2808&gt;0),(S2808-R2808)/R2808,"")</f>
        <v>0.428571428571429</v>
      </c>
      <c r="X2808" s="12" t="n">
        <f aca="false">IF(AND(J2808&gt;0,T2808&gt;0),(U2808-T2808)/T2808,"")</f>
        <v>1.09090909090909</v>
      </c>
      <c r="Y2808" s="12" t="n">
        <f aca="false">IF(AND(K2808&gt;0,V2808&gt;0),(V2808-Resumen!$B$7)/Resumen!$B$7,"")</f>
        <v>0.56</v>
      </c>
      <c r="Z2808" s="28" t="n">
        <f aca="false">IF(AND(K2808&gt;0,I2808&gt;0,V2808&gt;0,S2808&gt;0),V2808-S2808,"")</f>
        <v>1400</v>
      </c>
      <c r="AA2808" s="12" t="n">
        <f aca="false">IF(Z2808&lt;&gt;"",Z2808/S2808,"")</f>
        <v>0.56</v>
      </c>
      <c r="AB2808" s="28" t="n">
        <f aca="false">IF(AND(K2808&gt;0,J2808&gt;0,V2808&gt;0,U2808&gt;0),V2808-U2808,"")</f>
        <v>1600</v>
      </c>
      <c r="AC2808" s="12" t="n">
        <f aca="false">IF(AB2808&lt;&gt;"",AB2808/U2808,"")</f>
        <v>0.695652173913044</v>
      </c>
      <c r="AD2808" s="27" t="n">
        <v>4</v>
      </c>
      <c r="AE2808" s="27" t="n">
        <v>2</v>
      </c>
      <c r="AF2808" s="27" t="n">
        <v>12</v>
      </c>
      <c r="AG2808" s="28" t="n">
        <f aca="false">AD2808+AE2808+AF2808</f>
        <v>18</v>
      </c>
      <c r="AH2808" s="12" t="n">
        <f aca="false">IF(AG2808&gt;0,AD2808/AG2808,"")</f>
        <v>0.222222222222222</v>
      </c>
      <c r="AI2808" s="27" t="n">
        <v>1</v>
      </c>
      <c r="AJ2808" s="27" t="n">
        <v>0</v>
      </c>
      <c r="AK2808" s="27" t="n">
        <v>1</v>
      </c>
      <c r="AL2808" s="22" t="str">
        <f aca="false">IF(OR(AJ2808&gt;0,AK2808&gt;0),"Sí","No")</f>
        <v>Sí</v>
      </c>
      <c r="AM2808" s="6" t="s">
        <v>198</v>
      </c>
      <c r="AN2808" s="6" t="s">
        <v>198</v>
      </c>
      <c r="AO2808" s="12" t="n">
        <f aca="false">IF(M2808&gt;0,K2808/M2808,"")</f>
        <v>0.13953488372093</v>
      </c>
      <c r="AP2808" s="22" t="str">
        <f aca="false">IF(M2808&gt;=Resumen!$B$5,"Alto","Bajo")</f>
        <v>Alto</v>
      </c>
      <c r="AQ2808" s="22" t="str">
        <f aca="false">IF(AO2808&gt;=Resumen!$B$28,"Alto","Bajo")</f>
        <v>Bajo</v>
      </c>
      <c r="AR2808" s="22" t="str">
        <f aca="false">AP2808&amp;" Potencial / "&amp;AQ2808&amp;" Share"</f>
        <v>Alto Potencial / Bajo Share</v>
      </c>
      <c r="AS2808" s="22" t="str">
        <f aca="false">IF(Q2808="Sí",IF(AO2808&gt;=Resumen!$B$29,"Alto","Bajo"),"")</f>
        <v>Bajo</v>
      </c>
      <c r="AT2808" s="22" t="str">
        <f aca="false">IF(AS2808&lt;&gt;"",AP2808&amp;" Potencial / "&amp;AS2808&amp;" Share","")</f>
        <v>Alto Potencial / Bajo Share</v>
      </c>
      <c r="AU2808" s="22" t="str">
        <f aca="false">IF(AH2808="","Sin dato",IF(AH2808-AO2808&gt;Resumen!$B$6,"Sobre-exhibido",IF(AO2808-AH2808&gt;Resumen!$B$6,"Sub-exhibido","En línea")))</f>
        <v>Sobre-exhibido</v>
      </c>
      <c r="AV2808" s="22" t="n">
        <f aca="false">IF(AT2808="","",IF(AT2808="Alto Potencial / Bajo Share",1,IF(AT2808="Alto Potencial / Alto Share",2,IF(AT2808="Bajo Potencial / Alto Share",3,4))))</f>
        <v>1</v>
      </c>
      <c r="AW2808" s="22" t="str">
        <f aca="false">IF(Q2808="No","Sin competencia directa",IF(AV2808=1,"1 - Foco Conquista (Alto Pot / Bajo Share)",IF(AV2808=2,"2 - Foco Defensa (Alto Pot / Alto Share)",IF(AV2808=3,"3 - Monitoreo (Bajo Pot / Alto Share)","4 - Baja Prioridad (Bajo Pot / Bajo Share)"))))</f>
        <v>1 - Foco Conquista (Alto Pot / Bajo Share)</v>
      </c>
      <c r="AX2808" s="12" t="n">
        <f aca="false">IF(OR(IFERROR(AND(W2808&lt;&gt;"",Y2808&lt;&gt;"",Y2808-W2808&gt;Resumen!$B$8),FALSE()),IFERROR(AND(X2808&lt;&gt;"",Y2808&lt;&gt;"",Y2808-X2808&gt;Resumen!$B$8),FALSE())),MAX(IF(IFERROR(AND(W2808&lt;&gt;"",Y2808&lt;&gt;"",Y2808-W2808&gt;Resumen!$B$8),FALSE()),Y2808-W2808,0),IF(IFERROR(AND(X2808&lt;&gt;"",Y2808&lt;&gt;"",Y2808-X2808&gt;Resumen!$B$8),FALSE()),Y2808-X2808,0)),"")</f>
        <v>0.131428571428572</v>
      </c>
      <c r="AY2808" s="22" t="str">
        <f aca="false">IF(OR(IFERROR(AND(W2808&lt;&gt;"",Y2808&lt;&gt;"",Y2808-W2808&gt;Resumen!$B$8),FALSE()),IFERROR(AND(X2808&lt;&gt;"",Y2808&lt;&gt;"",Y2808-X2808&gt;Resumen!$B$8),FALSE())),TRIM("Lays tiene mayor markup que "&amp;IF(IFERROR(AND(W2808&lt;&gt;"",Y2808&lt;&gt;"",Y2808-W2808&gt;Resumen!$B$8),FALSE()),"Quento ","")&amp;IF(IFERROR(AND(X2808&lt;&gt;"",Y2808&lt;&gt;"",Y2808-X2808&gt;Resumen!$B$8),FALSE()),"Julicroc ","")&amp;"en este PDV"),"")</f>
        <v>Lays tiene mayor markup que Quento en este PDV</v>
      </c>
      <c r="AZ2808" s="22" t="str">
        <f aca="false">IF(COUNTIF('Plan Pehuamar - Lista'!$A$2:$A$167,A2808)&gt;0,"Sí","No")</f>
        <v>No</v>
      </c>
      <c r="BA2808" s="22" t="str">
        <f aca="false">IF(COUNTIF('Plan Combo 9+1'!$A$2:$A$226,A2808)&gt;0,"Sí","No")</f>
        <v>No</v>
      </c>
      <c r="BB2808" s="22" t="str">
        <f aca="false">IF(AH2808="","No",IF(BA2808="Sí",IF((AO2808-AH2808)&gt;Resumen!$B$6,"Sí","No"),IF((AO2808-AH2808)&gt;=Resumen!$B$132,"Sí","No")))</f>
        <v>No</v>
      </c>
      <c r="BC2808" s="22" t="str">
        <f aca="false">IF(AND(N2808="Sí",AL2808="Sí",AI2808=0),"Sí","No")</f>
        <v>No</v>
      </c>
      <c r="BD2808" s="22" t="str">
        <f aca="false">IF(COUNTIF('Plan 9+1 (con Pehuamar)'!$A$2:$A$227,A2808)&gt;0,"Sí","No")</f>
        <v>No</v>
      </c>
    </row>
    <row r="2809" customFormat="false" ht="15" hidden="false" customHeight="true" outlineLevel="0" collapsed="false">
      <c r="A2809" s="6" t="n">
        <v>206376</v>
      </c>
      <c r="B2809" s="6" t="n">
        <v>17</v>
      </c>
      <c r="C2809" s="6" t="n">
        <v>1704</v>
      </c>
      <c r="D2809" s="6" t="s">
        <v>359</v>
      </c>
      <c r="E2809" s="6" t="s">
        <v>2955</v>
      </c>
      <c r="F2809" s="6" t="s">
        <v>206</v>
      </c>
      <c r="G2809" s="6" t="s">
        <v>130</v>
      </c>
      <c r="H2809" s="6" t="s">
        <v>1715</v>
      </c>
      <c r="I2809" s="27" t="n">
        <v>0</v>
      </c>
      <c r="J2809" s="27" t="n">
        <v>0</v>
      </c>
      <c r="K2809" s="27" t="n">
        <v>2.8</v>
      </c>
      <c r="L2809" s="28" t="n">
        <f aca="false">I2809+J2809</f>
        <v>0</v>
      </c>
      <c r="M2809" s="28" t="n">
        <f aca="false">L2809+K2809</f>
        <v>2.8</v>
      </c>
      <c r="N2809" s="22" t="str">
        <f aca="false">IF(I2809&gt;0,"Sí","No")</f>
        <v>No</v>
      </c>
      <c r="O2809" s="22" t="str">
        <f aca="false">IF(J2809&gt;0,"Sí","No")</f>
        <v>No</v>
      </c>
      <c r="P2809" s="22" t="str">
        <f aca="false">IF(K2809&gt;0,"Sí","No")</f>
        <v>Sí</v>
      </c>
      <c r="Q2809" s="22" t="str">
        <f aca="false">IF(OR(I2809&gt;0,J2809&gt;0),"Sí","No")</f>
        <v>No</v>
      </c>
      <c r="R2809" s="27"/>
      <c r="S2809" s="27"/>
      <c r="T2809" s="27"/>
      <c r="U2809" s="27"/>
      <c r="V2809" s="27"/>
      <c r="W2809" s="12" t="str">
        <f aca="false">IF(AND(I2809&gt;0,R2809&gt;0),(S2809-R2809)/R2809,"")</f>
        <v/>
      </c>
      <c r="X2809" s="12" t="str">
        <f aca="false">IF(AND(J2809&gt;0,T2809&gt;0),(U2809-T2809)/T2809,"")</f>
        <v/>
      </c>
      <c r="Y2809" s="12" t="str">
        <f aca="false">IF(AND(K2809&gt;0,V2809&gt;0),(V2809-Resumen!$B$7)/Resumen!$B$7,"")</f>
        <v/>
      </c>
      <c r="Z2809" s="28" t="str">
        <f aca="false">IF(AND(K2809&gt;0,I2809&gt;0,V2809&gt;0,S2809&gt;0),V2809-S2809,"")</f>
        <v/>
      </c>
      <c r="AA2809" s="12" t="str">
        <f aca="false">IF(Z2809&lt;&gt;"",Z2809/S2809,"")</f>
        <v/>
      </c>
      <c r="AB2809" s="28" t="str">
        <f aca="false">IF(AND(K2809&gt;0,J2809&gt;0,V2809&gt;0,U2809&gt;0),V2809-U2809,"")</f>
        <v/>
      </c>
      <c r="AC2809" s="12" t="str">
        <f aca="false">IF(AB2809&lt;&gt;"",AB2809/U2809,"")</f>
        <v/>
      </c>
      <c r="AD2809" s="27" t="n">
        <v>0</v>
      </c>
      <c r="AE2809" s="27" t="n">
        <v>0</v>
      </c>
      <c r="AF2809" s="27" t="n">
        <v>0</v>
      </c>
      <c r="AG2809" s="28" t="n">
        <f aca="false">AD2809+AE2809+AF2809</f>
        <v>0</v>
      </c>
      <c r="AH2809" s="12" t="str">
        <f aca="false">IF(AG2809&gt;0,AD2809/AG2809,"")</f>
        <v/>
      </c>
      <c r="AI2809" s="27" t="n">
        <v>0</v>
      </c>
      <c r="AJ2809" s="27" t="n">
        <v>0</v>
      </c>
      <c r="AK2809" s="27" t="n">
        <v>0</v>
      </c>
      <c r="AL2809" s="22" t="str">
        <f aca="false">IF(OR(AJ2809&gt;0,AK2809&gt;0),"Sí","No")</f>
        <v>No</v>
      </c>
      <c r="AM2809" s="6"/>
      <c r="AN2809" s="6"/>
      <c r="AO2809" s="12" t="n">
        <f aca="false">IF(M2809&gt;0,K2809/M2809,"")</f>
        <v>1</v>
      </c>
      <c r="AP2809" s="22" t="str">
        <f aca="false">IF(M2809&gt;=Resumen!$B$5,"Alto","Bajo")</f>
        <v>Bajo</v>
      </c>
      <c r="AQ2809" s="22" t="str">
        <f aca="false">IF(AO2809&gt;=Resumen!$B$28,"Alto","Bajo")</f>
        <v>Alto</v>
      </c>
      <c r="AR2809" s="22" t="str">
        <f aca="false">AP2809&amp;" Potencial / "&amp;AQ2809&amp;" Share"</f>
        <v>Bajo Potencial / Alto Share</v>
      </c>
      <c r="AS2809" s="22" t="str">
        <f aca="false">IF(Q2809="Sí",IF(AO2809&gt;=Resumen!$B$29,"Alto","Bajo"),"")</f>
        <v/>
      </c>
      <c r="AT2809" s="22" t="str">
        <f aca="false">IF(AS2809&lt;&gt;"",AP2809&amp;" Potencial / "&amp;AS2809&amp;" Share","")</f>
        <v/>
      </c>
      <c r="AU2809" s="22" t="str">
        <f aca="false">IF(AH2809="","Sin dato",IF(AH2809-AO2809&gt;Resumen!$B$6,"Sobre-exhibido",IF(AO2809-AH2809&gt;Resumen!$B$6,"Sub-exhibido","En línea")))</f>
        <v>Sin dato</v>
      </c>
      <c r="AV2809" s="22" t="str">
        <f aca="false">IF(AT2809="","",IF(AT2809="Alto Potencial / Bajo Share",1,IF(AT2809="Alto Potencial / Alto Share",2,IF(AT2809="Bajo Potencial / Alto Share",3,4))))</f>
        <v/>
      </c>
      <c r="AW2809" s="22" t="str">
        <f aca="false">IF(Q2809="No","Sin competencia directa",IF(AV2809=1,"1 - Foco Conquista (Alto Pot / Bajo Share)",IF(AV2809=2,"2 - Foco Defensa (Alto Pot / Alto Share)",IF(AV2809=3,"3 - Monitoreo (Bajo Pot / Alto Share)","4 - Baja Prioridad (Bajo Pot / Bajo Share)"))))</f>
        <v>Sin competencia directa</v>
      </c>
      <c r="AX2809" s="12" t="str">
        <f aca="false">IF(OR(IFERROR(AND(W2809&lt;&gt;"",Y2809&lt;&gt;"",Y2809-W2809&gt;Resumen!$B$8),FALSE()),IFERROR(AND(X2809&lt;&gt;"",Y2809&lt;&gt;"",Y2809-X2809&gt;Resumen!$B$8),FALSE())),MAX(IF(IFERROR(AND(W2809&lt;&gt;"",Y2809&lt;&gt;"",Y2809-W2809&gt;Resumen!$B$8),FALSE()),Y2809-W2809,0),IF(IFERROR(AND(X2809&lt;&gt;"",Y2809&lt;&gt;"",Y2809-X2809&gt;Resumen!$B$8),FALSE()),Y2809-X2809,0)),"")</f>
        <v/>
      </c>
      <c r="AY2809" s="22" t="str">
        <f aca="false">IF(OR(IFERROR(AND(W2809&lt;&gt;"",Y2809&lt;&gt;"",Y2809-W2809&gt;Resumen!$B$8),FALSE()),IFERROR(AND(X2809&lt;&gt;"",Y2809&lt;&gt;"",Y2809-X2809&gt;Resumen!$B$8),FALSE())),TRIM("Lays tiene mayor markup que "&amp;IF(IFERROR(AND(W2809&lt;&gt;"",Y2809&lt;&gt;"",Y2809-W2809&gt;Resumen!$B$8),FALSE()),"Quento ","")&amp;IF(IFERROR(AND(X2809&lt;&gt;"",Y2809&lt;&gt;"",Y2809-X2809&gt;Resumen!$B$8),FALSE()),"Julicroc ","")&amp;"en este PDV"),"")</f>
        <v/>
      </c>
      <c r="AZ2809" s="22" t="str">
        <f aca="false">IF(COUNTIF('Plan Pehuamar - Lista'!$A$2:$A$167,A2809)&gt;0,"Sí","No")</f>
        <v>No</v>
      </c>
      <c r="BA2809" s="22" t="str">
        <f aca="false">IF(COUNTIF('Plan Combo 9+1'!$A$2:$A$226,A2809)&gt;0,"Sí","No")</f>
        <v>No</v>
      </c>
      <c r="BB2809" s="22" t="str">
        <f aca="false">IF(AH2809="","No",IF(BA2809="Sí",IF((AO2809-AH2809)&gt;Resumen!$B$6,"Sí","No"),IF((AO2809-AH2809)&gt;=Resumen!$B$132,"Sí","No")))</f>
        <v>No</v>
      </c>
      <c r="BC2809" s="22" t="str">
        <f aca="false">IF(AND(N2809="Sí",AL2809="Sí",AI2809=0),"Sí","No")</f>
        <v>No</v>
      </c>
      <c r="BD2809" s="22" t="str">
        <f aca="false">IF(COUNTIF('Plan 9+1 (con Pehuamar)'!$A$2:$A$227,A2809)&gt;0,"Sí","No")</f>
        <v>No</v>
      </c>
    </row>
    <row r="2810" customFormat="false" ht="15" hidden="false" customHeight="true" outlineLevel="0" collapsed="false">
      <c r="A2810" s="6" t="n">
        <v>206377</v>
      </c>
      <c r="B2810" s="6" t="n">
        <v>17</v>
      </c>
      <c r="C2810" s="6" t="n">
        <v>1704</v>
      </c>
      <c r="D2810" s="6" t="s">
        <v>359</v>
      </c>
      <c r="E2810" s="6" t="s">
        <v>2956</v>
      </c>
      <c r="F2810" s="6" t="s">
        <v>201</v>
      </c>
      <c r="G2810" s="6" t="s">
        <v>130</v>
      </c>
      <c r="H2810" s="6" t="s">
        <v>1715</v>
      </c>
      <c r="I2810" s="27" t="n">
        <v>0</v>
      </c>
      <c r="J2810" s="27" t="n">
        <v>0</v>
      </c>
      <c r="K2810" s="27" t="n">
        <v>2.8</v>
      </c>
      <c r="L2810" s="28" t="n">
        <f aca="false">I2810+J2810</f>
        <v>0</v>
      </c>
      <c r="M2810" s="28" t="n">
        <f aca="false">L2810+K2810</f>
        <v>2.8</v>
      </c>
      <c r="N2810" s="22" t="str">
        <f aca="false">IF(I2810&gt;0,"Sí","No")</f>
        <v>No</v>
      </c>
      <c r="O2810" s="22" t="str">
        <f aca="false">IF(J2810&gt;0,"Sí","No")</f>
        <v>No</v>
      </c>
      <c r="P2810" s="22" t="str">
        <f aca="false">IF(K2810&gt;0,"Sí","No")</f>
        <v>Sí</v>
      </c>
      <c r="Q2810" s="22" t="str">
        <f aca="false">IF(OR(I2810&gt;0,J2810&gt;0),"Sí","No")</f>
        <v>No</v>
      </c>
      <c r="R2810" s="27"/>
      <c r="S2810" s="27"/>
      <c r="T2810" s="27"/>
      <c r="U2810" s="27"/>
      <c r="V2810" s="27"/>
      <c r="W2810" s="12" t="str">
        <f aca="false">IF(AND(I2810&gt;0,R2810&gt;0),(S2810-R2810)/R2810,"")</f>
        <v/>
      </c>
      <c r="X2810" s="12" t="str">
        <f aca="false">IF(AND(J2810&gt;0,T2810&gt;0),(U2810-T2810)/T2810,"")</f>
        <v/>
      </c>
      <c r="Y2810" s="12" t="str">
        <f aca="false">IF(AND(K2810&gt;0,V2810&gt;0),(V2810-Resumen!$B$7)/Resumen!$B$7,"")</f>
        <v/>
      </c>
      <c r="Z2810" s="28" t="str">
        <f aca="false">IF(AND(K2810&gt;0,I2810&gt;0,V2810&gt;0,S2810&gt;0),V2810-S2810,"")</f>
        <v/>
      </c>
      <c r="AA2810" s="12" t="str">
        <f aca="false">IF(Z2810&lt;&gt;"",Z2810/S2810,"")</f>
        <v/>
      </c>
      <c r="AB2810" s="28" t="str">
        <f aca="false">IF(AND(K2810&gt;0,J2810&gt;0,V2810&gt;0,U2810&gt;0),V2810-U2810,"")</f>
        <v/>
      </c>
      <c r="AC2810" s="12" t="str">
        <f aca="false">IF(AB2810&lt;&gt;"",AB2810/U2810,"")</f>
        <v/>
      </c>
      <c r="AD2810" s="27" t="n">
        <v>0</v>
      </c>
      <c r="AE2810" s="27" t="n">
        <v>0</v>
      </c>
      <c r="AF2810" s="27" t="n">
        <v>0</v>
      </c>
      <c r="AG2810" s="28" t="n">
        <f aca="false">AD2810+AE2810+AF2810</f>
        <v>0</v>
      </c>
      <c r="AH2810" s="12" t="str">
        <f aca="false">IF(AG2810&gt;0,AD2810/AG2810,"")</f>
        <v/>
      </c>
      <c r="AI2810" s="27" t="n">
        <v>0</v>
      </c>
      <c r="AJ2810" s="27" t="n">
        <v>0</v>
      </c>
      <c r="AK2810" s="27" t="n">
        <v>0</v>
      </c>
      <c r="AL2810" s="22" t="str">
        <f aca="false">IF(OR(AJ2810&gt;0,AK2810&gt;0),"Sí","No")</f>
        <v>No</v>
      </c>
      <c r="AM2810" s="6"/>
      <c r="AN2810" s="6"/>
      <c r="AO2810" s="12" t="n">
        <f aca="false">IF(M2810&gt;0,K2810/M2810,"")</f>
        <v>1</v>
      </c>
      <c r="AP2810" s="22" t="str">
        <f aca="false">IF(M2810&gt;=Resumen!$B$5,"Alto","Bajo")</f>
        <v>Bajo</v>
      </c>
      <c r="AQ2810" s="22" t="str">
        <f aca="false">IF(AO2810&gt;=Resumen!$B$28,"Alto","Bajo")</f>
        <v>Alto</v>
      </c>
      <c r="AR2810" s="22" t="str">
        <f aca="false">AP2810&amp;" Potencial / "&amp;AQ2810&amp;" Share"</f>
        <v>Bajo Potencial / Alto Share</v>
      </c>
      <c r="AS2810" s="22" t="str">
        <f aca="false">IF(Q2810="Sí",IF(AO2810&gt;=Resumen!$B$29,"Alto","Bajo"),"")</f>
        <v/>
      </c>
      <c r="AT2810" s="22" t="str">
        <f aca="false">IF(AS2810&lt;&gt;"",AP2810&amp;" Potencial / "&amp;AS2810&amp;" Share","")</f>
        <v/>
      </c>
      <c r="AU2810" s="22" t="str">
        <f aca="false">IF(AH2810="","Sin dato",IF(AH2810-AO2810&gt;Resumen!$B$6,"Sobre-exhibido",IF(AO2810-AH2810&gt;Resumen!$B$6,"Sub-exhibido","En línea")))</f>
        <v>Sin dato</v>
      </c>
      <c r="AV2810" s="22" t="str">
        <f aca="false">IF(AT2810="","",IF(AT2810="Alto Potencial / Bajo Share",1,IF(AT2810="Alto Potencial / Alto Share",2,IF(AT2810="Bajo Potencial / Alto Share",3,4))))</f>
        <v/>
      </c>
      <c r="AW2810" s="22" t="str">
        <f aca="false">IF(Q2810="No","Sin competencia directa",IF(AV2810=1,"1 - Foco Conquista (Alto Pot / Bajo Share)",IF(AV2810=2,"2 - Foco Defensa (Alto Pot / Alto Share)",IF(AV2810=3,"3 - Monitoreo (Bajo Pot / Alto Share)","4 - Baja Prioridad (Bajo Pot / Bajo Share)"))))</f>
        <v>Sin competencia directa</v>
      </c>
      <c r="AX2810" s="12" t="str">
        <f aca="false">IF(OR(IFERROR(AND(W2810&lt;&gt;"",Y2810&lt;&gt;"",Y2810-W2810&gt;Resumen!$B$8),FALSE()),IFERROR(AND(X2810&lt;&gt;"",Y2810&lt;&gt;"",Y2810-X2810&gt;Resumen!$B$8),FALSE())),MAX(IF(IFERROR(AND(W2810&lt;&gt;"",Y2810&lt;&gt;"",Y2810-W2810&gt;Resumen!$B$8),FALSE()),Y2810-W2810,0),IF(IFERROR(AND(X2810&lt;&gt;"",Y2810&lt;&gt;"",Y2810-X2810&gt;Resumen!$B$8),FALSE()),Y2810-X2810,0)),"")</f>
        <v/>
      </c>
      <c r="AY2810" s="22" t="str">
        <f aca="false">IF(OR(IFERROR(AND(W2810&lt;&gt;"",Y2810&lt;&gt;"",Y2810-W2810&gt;Resumen!$B$8),FALSE()),IFERROR(AND(X2810&lt;&gt;"",Y2810&lt;&gt;"",Y2810-X2810&gt;Resumen!$B$8),FALSE())),TRIM("Lays tiene mayor markup que "&amp;IF(IFERROR(AND(W2810&lt;&gt;"",Y2810&lt;&gt;"",Y2810-W2810&gt;Resumen!$B$8),FALSE()),"Quento ","")&amp;IF(IFERROR(AND(X2810&lt;&gt;"",Y2810&lt;&gt;"",Y2810-X2810&gt;Resumen!$B$8),FALSE()),"Julicroc ","")&amp;"en este PDV"),"")</f>
        <v/>
      </c>
      <c r="AZ2810" s="22" t="str">
        <f aca="false">IF(COUNTIF('Plan Pehuamar - Lista'!$A$2:$A$167,A2810)&gt;0,"Sí","No")</f>
        <v>No</v>
      </c>
      <c r="BA2810" s="22" t="str">
        <f aca="false">IF(COUNTIF('Plan Combo 9+1'!$A$2:$A$226,A2810)&gt;0,"Sí","No")</f>
        <v>No</v>
      </c>
      <c r="BB2810" s="22" t="str">
        <f aca="false">IF(AH2810="","No",IF(BA2810="Sí",IF((AO2810-AH2810)&gt;Resumen!$B$6,"Sí","No"),IF((AO2810-AH2810)&gt;=Resumen!$B$132,"Sí","No")))</f>
        <v>No</v>
      </c>
      <c r="BC2810" s="22" t="str">
        <f aca="false">IF(AND(N2810="Sí",AL2810="Sí",AI2810=0),"Sí","No")</f>
        <v>No</v>
      </c>
      <c r="BD2810" s="22" t="str">
        <f aca="false">IF(COUNTIF('Plan 9+1 (con Pehuamar)'!$A$2:$A$227,A2810)&gt;0,"Sí","No")</f>
        <v>No</v>
      </c>
    </row>
    <row r="2811" customFormat="false" ht="15" hidden="false" customHeight="true" outlineLevel="0" collapsed="false">
      <c r="A2811" s="6" t="n">
        <v>206378</v>
      </c>
      <c r="B2811" s="6" t="n">
        <v>17</v>
      </c>
      <c r="C2811" s="6" t="n">
        <v>1704</v>
      </c>
      <c r="D2811" s="6" t="s">
        <v>359</v>
      </c>
      <c r="E2811" s="6" t="s">
        <v>2957</v>
      </c>
      <c r="F2811" s="6" t="s">
        <v>206</v>
      </c>
      <c r="G2811" s="6" t="s">
        <v>130</v>
      </c>
      <c r="H2811" s="6" t="s">
        <v>1715</v>
      </c>
      <c r="I2811" s="27" t="n">
        <v>0</v>
      </c>
      <c r="J2811" s="27" t="n">
        <v>0</v>
      </c>
      <c r="K2811" s="27" t="n">
        <v>0.8</v>
      </c>
      <c r="L2811" s="28" t="n">
        <f aca="false">I2811+J2811</f>
        <v>0</v>
      </c>
      <c r="M2811" s="28" t="n">
        <f aca="false">L2811+K2811</f>
        <v>0.8</v>
      </c>
      <c r="N2811" s="22" t="str">
        <f aca="false">IF(I2811&gt;0,"Sí","No")</f>
        <v>No</v>
      </c>
      <c r="O2811" s="22" t="str">
        <f aca="false">IF(J2811&gt;0,"Sí","No")</f>
        <v>No</v>
      </c>
      <c r="P2811" s="22" t="str">
        <f aca="false">IF(K2811&gt;0,"Sí","No")</f>
        <v>Sí</v>
      </c>
      <c r="Q2811" s="22" t="str">
        <f aca="false">IF(OR(I2811&gt;0,J2811&gt;0),"Sí","No")</f>
        <v>No</v>
      </c>
      <c r="R2811" s="27"/>
      <c r="S2811" s="27"/>
      <c r="T2811" s="27"/>
      <c r="U2811" s="27"/>
      <c r="V2811" s="27"/>
      <c r="W2811" s="12" t="str">
        <f aca="false">IF(AND(I2811&gt;0,R2811&gt;0),(S2811-R2811)/R2811,"")</f>
        <v/>
      </c>
      <c r="X2811" s="12" t="str">
        <f aca="false">IF(AND(J2811&gt;0,T2811&gt;0),(U2811-T2811)/T2811,"")</f>
        <v/>
      </c>
      <c r="Y2811" s="12" t="str">
        <f aca="false">IF(AND(K2811&gt;0,V2811&gt;0),(V2811-Resumen!$B$7)/Resumen!$B$7,"")</f>
        <v/>
      </c>
      <c r="Z2811" s="28" t="str">
        <f aca="false">IF(AND(K2811&gt;0,I2811&gt;0,V2811&gt;0,S2811&gt;0),V2811-S2811,"")</f>
        <v/>
      </c>
      <c r="AA2811" s="12" t="str">
        <f aca="false">IF(Z2811&lt;&gt;"",Z2811/S2811,"")</f>
        <v/>
      </c>
      <c r="AB2811" s="28" t="str">
        <f aca="false">IF(AND(K2811&gt;0,J2811&gt;0,V2811&gt;0,U2811&gt;0),V2811-U2811,"")</f>
        <v/>
      </c>
      <c r="AC2811" s="12" t="str">
        <f aca="false">IF(AB2811&lt;&gt;"",AB2811/U2811,"")</f>
        <v/>
      </c>
      <c r="AD2811" s="27" t="n">
        <v>0</v>
      </c>
      <c r="AE2811" s="27" t="n">
        <v>0</v>
      </c>
      <c r="AF2811" s="27" t="n">
        <v>0</v>
      </c>
      <c r="AG2811" s="28" t="n">
        <f aca="false">AD2811+AE2811+AF2811</f>
        <v>0</v>
      </c>
      <c r="AH2811" s="12" t="str">
        <f aca="false">IF(AG2811&gt;0,AD2811/AG2811,"")</f>
        <v/>
      </c>
      <c r="AI2811" s="27" t="n">
        <v>0</v>
      </c>
      <c r="AJ2811" s="27" t="n">
        <v>0</v>
      </c>
      <c r="AK2811" s="27" t="n">
        <v>0</v>
      </c>
      <c r="AL2811" s="22" t="str">
        <f aca="false">IF(OR(AJ2811&gt;0,AK2811&gt;0),"Sí","No")</f>
        <v>No</v>
      </c>
      <c r="AM2811" s="6"/>
      <c r="AN2811" s="6"/>
      <c r="AO2811" s="12" t="n">
        <f aca="false">IF(M2811&gt;0,K2811/M2811,"")</f>
        <v>1</v>
      </c>
      <c r="AP2811" s="22" t="str">
        <f aca="false">IF(M2811&gt;=Resumen!$B$5,"Alto","Bajo")</f>
        <v>Bajo</v>
      </c>
      <c r="AQ2811" s="22" t="str">
        <f aca="false">IF(AO2811&gt;=Resumen!$B$28,"Alto","Bajo")</f>
        <v>Alto</v>
      </c>
      <c r="AR2811" s="22" t="str">
        <f aca="false">AP2811&amp;" Potencial / "&amp;AQ2811&amp;" Share"</f>
        <v>Bajo Potencial / Alto Share</v>
      </c>
      <c r="AS2811" s="22" t="str">
        <f aca="false">IF(Q2811="Sí",IF(AO2811&gt;=Resumen!$B$29,"Alto","Bajo"),"")</f>
        <v/>
      </c>
      <c r="AT2811" s="22" t="str">
        <f aca="false">IF(AS2811&lt;&gt;"",AP2811&amp;" Potencial / "&amp;AS2811&amp;" Share","")</f>
        <v/>
      </c>
      <c r="AU2811" s="22" t="str">
        <f aca="false">IF(AH2811="","Sin dato",IF(AH2811-AO2811&gt;Resumen!$B$6,"Sobre-exhibido",IF(AO2811-AH2811&gt;Resumen!$B$6,"Sub-exhibido","En línea")))</f>
        <v>Sin dato</v>
      </c>
      <c r="AV2811" s="22" t="str">
        <f aca="false">IF(AT2811="","",IF(AT2811="Alto Potencial / Bajo Share",1,IF(AT2811="Alto Potencial / Alto Share",2,IF(AT2811="Bajo Potencial / Alto Share",3,4))))</f>
        <v/>
      </c>
      <c r="AW2811" s="22" t="str">
        <f aca="false">IF(Q2811="No","Sin competencia directa",IF(AV2811=1,"1 - Foco Conquista (Alto Pot / Bajo Share)",IF(AV2811=2,"2 - Foco Defensa (Alto Pot / Alto Share)",IF(AV2811=3,"3 - Monitoreo (Bajo Pot / Alto Share)","4 - Baja Prioridad (Bajo Pot / Bajo Share)"))))</f>
        <v>Sin competencia directa</v>
      </c>
      <c r="AX2811" s="12" t="str">
        <f aca="false">IF(OR(IFERROR(AND(W2811&lt;&gt;"",Y2811&lt;&gt;"",Y2811-W2811&gt;Resumen!$B$8),FALSE()),IFERROR(AND(X2811&lt;&gt;"",Y2811&lt;&gt;"",Y2811-X2811&gt;Resumen!$B$8),FALSE())),MAX(IF(IFERROR(AND(W2811&lt;&gt;"",Y2811&lt;&gt;"",Y2811-W2811&gt;Resumen!$B$8),FALSE()),Y2811-W2811,0),IF(IFERROR(AND(X2811&lt;&gt;"",Y2811&lt;&gt;"",Y2811-X2811&gt;Resumen!$B$8),FALSE()),Y2811-X2811,0)),"")</f>
        <v/>
      </c>
      <c r="AY2811" s="22" t="str">
        <f aca="false">IF(OR(IFERROR(AND(W2811&lt;&gt;"",Y2811&lt;&gt;"",Y2811-W2811&gt;Resumen!$B$8),FALSE()),IFERROR(AND(X2811&lt;&gt;"",Y2811&lt;&gt;"",Y2811-X2811&gt;Resumen!$B$8),FALSE())),TRIM("Lays tiene mayor markup que "&amp;IF(IFERROR(AND(W2811&lt;&gt;"",Y2811&lt;&gt;"",Y2811-W2811&gt;Resumen!$B$8),FALSE()),"Quento ","")&amp;IF(IFERROR(AND(X2811&lt;&gt;"",Y2811&lt;&gt;"",Y2811-X2811&gt;Resumen!$B$8),FALSE()),"Julicroc ","")&amp;"en este PDV"),"")</f>
        <v/>
      </c>
      <c r="AZ2811" s="22" t="str">
        <f aca="false">IF(COUNTIF('Plan Pehuamar - Lista'!$A$2:$A$167,A2811)&gt;0,"Sí","No")</f>
        <v>No</v>
      </c>
      <c r="BA2811" s="22" t="str">
        <f aca="false">IF(COUNTIF('Plan Combo 9+1'!$A$2:$A$226,A2811)&gt;0,"Sí","No")</f>
        <v>No</v>
      </c>
      <c r="BB2811" s="22" t="str">
        <f aca="false">IF(AH2811="","No",IF(BA2811="Sí",IF((AO2811-AH2811)&gt;Resumen!$B$6,"Sí","No"),IF((AO2811-AH2811)&gt;=Resumen!$B$132,"Sí","No")))</f>
        <v>No</v>
      </c>
      <c r="BC2811" s="22" t="str">
        <f aca="false">IF(AND(N2811="Sí",AL2811="Sí",AI2811=0),"Sí","No")</f>
        <v>No</v>
      </c>
      <c r="BD2811" s="22" t="str">
        <f aca="false">IF(COUNTIF('Plan 9+1 (con Pehuamar)'!$A$2:$A$227,A2811)&gt;0,"Sí","No")</f>
        <v>No</v>
      </c>
    </row>
    <row r="2812" customFormat="false" ht="15" hidden="false" customHeight="true" outlineLevel="0" collapsed="false">
      <c r="A2812" s="6" t="n">
        <v>206379</v>
      </c>
      <c r="B2812" s="6" t="n">
        <v>17</v>
      </c>
      <c r="C2812" s="6" t="n">
        <v>1704</v>
      </c>
      <c r="D2812" s="6" t="s">
        <v>359</v>
      </c>
      <c r="E2812" s="6" t="s">
        <v>2958</v>
      </c>
      <c r="F2812" s="6" t="s">
        <v>206</v>
      </c>
      <c r="G2812" s="6" t="s">
        <v>130</v>
      </c>
      <c r="H2812" s="6" t="s">
        <v>1715</v>
      </c>
      <c r="I2812" s="27" t="n">
        <v>10</v>
      </c>
      <c r="J2812" s="27" t="n">
        <v>32</v>
      </c>
      <c r="K2812" s="27" t="n">
        <v>8</v>
      </c>
      <c r="L2812" s="28" t="n">
        <f aca="false">I2812+J2812</f>
        <v>42</v>
      </c>
      <c r="M2812" s="28" t="n">
        <f aca="false">L2812+K2812</f>
        <v>50</v>
      </c>
      <c r="N2812" s="22" t="str">
        <f aca="false">IF(I2812&gt;0,"Sí","No")</f>
        <v>Sí</v>
      </c>
      <c r="O2812" s="22" t="str">
        <f aca="false">IF(J2812&gt;0,"Sí","No")</f>
        <v>Sí</v>
      </c>
      <c r="P2812" s="22" t="str">
        <f aca="false">IF(K2812&gt;0,"Sí","No")</f>
        <v>Sí</v>
      </c>
      <c r="Q2812" s="22" t="str">
        <f aca="false">IF(OR(I2812&gt;0,J2812&gt;0),"Sí","No")</f>
        <v>Sí</v>
      </c>
      <c r="R2812" s="27" t="n">
        <v>1750</v>
      </c>
      <c r="S2812" s="27" t="n">
        <v>2500</v>
      </c>
      <c r="T2812" s="27" t="n">
        <v>1180</v>
      </c>
      <c r="U2812" s="27" t="n">
        <v>2000</v>
      </c>
      <c r="V2812" s="27" t="n">
        <v>3800</v>
      </c>
      <c r="W2812" s="12" t="n">
        <f aca="false">IF(AND(I2812&gt;0,R2812&gt;0),(S2812-R2812)/R2812,"")</f>
        <v>0.428571428571429</v>
      </c>
      <c r="X2812" s="12" t="n">
        <f aca="false">IF(AND(J2812&gt;0,T2812&gt;0),(U2812-T2812)/T2812,"")</f>
        <v>0.694915254237288</v>
      </c>
      <c r="Y2812" s="12" t="n">
        <f aca="false">IF(AND(K2812&gt;0,V2812&gt;0),(V2812-Resumen!$B$7)/Resumen!$B$7,"")</f>
        <v>0.52</v>
      </c>
      <c r="Z2812" s="28" t="n">
        <f aca="false">IF(AND(K2812&gt;0,I2812&gt;0,V2812&gt;0,S2812&gt;0),V2812-S2812,"")</f>
        <v>1300</v>
      </c>
      <c r="AA2812" s="12" t="n">
        <f aca="false">IF(Z2812&lt;&gt;"",Z2812/S2812,"")</f>
        <v>0.52</v>
      </c>
      <c r="AB2812" s="28" t="n">
        <f aca="false">IF(AND(K2812&gt;0,J2812&gt;0,V2812&gt;0,U2812&gt;0),V2812-U2812,"")</f>
        <v>1800</v>
      </c>
      <c r="AC2812" s="12" t="n">
        <f aca="false">IF(AB2812&lt;&gt;"",AB2812/U2812,"")</f>
        <v>0.9</v>
      </c>
      <c r="AD2812" s="27" t="n">
        <v>2</v>
      </c>
      <c r="AE2812" s="27" t="n">
        <v>2</v>
      </c>
      <c r="AF2812" s="27" t="n">
        <v>12</v>
      </c>
      <c r="AG2812" s="28" t="n">
        <f aca="false">AD2812+AE2812+AF2812</f>
        <v>16</v>
      </c>
      <c r="AH2812" s="12" t="n">
        <f aca="false">IF(AG2812&gt;0,AD2812/AG2812,"")</f>
        <v>0.125</v>
      </c>
      <c r="AI2812" s="27" t="n">
        <v>0</v>
      </c>
      <c r="AJ2812" s="27" t="n">
        <v>0</v>
      </c>
      <c r="AK2812" s="27" t="n">
        <v>1</v>
      </c>
      <c r="AL2812" s="22" t="str">
        <f aca="false">IF(OR(AJ2812&gt;0,AK2812&gt;0),"Sí","No")</f>
        <v>Sí</v>
      </c>
      <c r="AM2812" s="6" t="s">
        <v>198</v>
      </c>
      <c r="AN2812" s="6" t="s">
        <v>198</v>
      </c>
      <c r="AO2812" s="12" t="n">
        <f aca="false">IF(M2812&gt;0,K2812/M2812,"")</f>
        <v>0.16</v>
      </c>
      <c r="AP2812" s="22" t="str">
        <f aca="false">IF(M2812&gt;=Resumen!$B$5,"Alto","Bajo")</f>
        <v>Alto</v>
      </c>
      <c r="AQ2812" s="22" t="str">
        <f aca="false">IF(AO2812&gt;=Resumen!$B$28,"Alto","Bajo")</f>
        <v>Bajo</v>
      </c>
      <c r="AR2812" s="22" t="str">
        <f aca="false">AP2812&amp;" Potencial / "&amp;AQ2812&amp;" Share"</f>
        <v>Alto Potencial / Bajo Share</v>
      </c>
      <c r="AS2812" s="22" t="str">
        <f aca="false">IF(Q2812="Sí",IF(AO2812&gt;=Resumen!$B$29,"Alto","Bajo"),"")</f>
        <v>Bajo</v>
      </c>
      <c r="AT2812" s="22" t="str">
        <f aca="false">IF(AS2812&lt;&gt;"",AP2812&amp;" Potencial / "&amp;AS2812&amp;" Share","")</f>
        <v>Alto Potencial / Bajo Share</v>
      </c>
      <c r="AU2812" s="22" t="str">
        <f aca="false">IF(AH2812="","Sin dato",IF(AH2812-AO2812&gt;Resumen!$B$6,"Sobre-exhibido",IF(AO2812-AH2812&gt;Resumen!$B$6,"Sub-exhibido","En línea")))</f>
        <v>En línea</v>
      </c>
      <c r="AV2812" s="22" t="n">
        <f aca="false">IF(AT2812="","",IF(AT2812="Alto Potencial / Bajo Share",1,IF(AT2812="Alto Potencial / Alto Share",2,IF(AT2812="Bajo Potencial / Alto Share",3,4))))</f>
        <v>1</v>
      </c>
      <c r="AW2812" s="22" t="str">
        <f aca="false">IF(Q2812="No","Sin competencia directa",IF(AV2812=1,"1 - Foco Conquista (Alto Pot / Bajo Share)",IF(AV2812=2,"2 - Foco Defensa (Alto Pot / Alto Share)",IF(AV2812=3,"3 - Monitoreo (Bajo Pot / Alto Share)","4 - Baja Prioridad (Bajo Pot / Bajo Share)"))))</f>
        <v>1 - Foco Conquista (Alto Pot / Bajo Share)</v>
      </c>
      <c r="AX2812" s="12" t="n">
        <f aca="false">IF(OR(IFERROR(AND(W2812&lt;&gt;"",Y2812&lt;&gt;"",Y2812-W2812&gt;Resumen!$B$8),FALSE()),IFERROR(AND(X2812&lt;&gt;"",Y2812&lt;&gt;"",Y2812-X2812&gt;Resumen!$B$8),FALSE())),MAX(IF(IFERROR(AND(W2812&lt;&gt;"",Y2812&lt;&gt;"",Y2812-W2812&gt;Resumen!$B$8),FALSE()),Y2812-W2812,0),IF(IFERROR(AND(X2812&lt;&gt;"",Y2812&lt;&gt;"",Y2812-X2812&gt;Resumen!$B$8),FALSE()),Y2812-X2812,0)),"")</f>
        <v>0.0914285714285715</v>
      </c>
      <c r="AY2812" s="22" t="str">
        <f aca="false">IF(OR(IFERROR(AND(W2812&lt;&gt;"",Y2812&lt;&gt;"",Y2812-W2812&gt;Resumen!$B$8),FALSE()),IFERROR(AND(X2812&lt;&gt;"",Y2812&lt;&gt;"",Y2812-X2812&gt;Resumen!$B$8),FALSE())),TRIM("Lays tiene mayor markup que "&amp;IF(IFERROR(AND(W2812&lt;&gt;"",Y2812&lt;&gt;"",Y2812-W2812&gt;Resumen!$B$8),FALSE()),"Quento ","")&amp;IF(IFERROR(AND(X2812&lt;&gt;"",Y2812&lt;&gt;"",Y2812-X2812&gt;Resumen!$B$8),FALSE()),"Julicroc ","")&amp;"en este PDV"),"")</f>
        <v>Lays tiene mayor markup que Quento en este PDV</v>
      </c>
      <c r="AZ2812" s="22" t="str">
        <f aca="false">IF(COUNTIF('Plan Pehuamar - Lista'!$A$2:$A$167,A2812)&gt;0,"Sí","No")</f>
        <v>No</v>
      </c>
      <c r="BA2812" s="22" t="str">
        <f aca="false">IF(COUNTIF('Plan Combo 9+1'!$A$2:$A$226,A2812)&gt;0,"Sí","No")</f>
        <v>Sí</v>
      </c>
      <c r="BB2812" s="22" t="str">
        <f aca="false">IF(AH2812="","No",IF(BA2812="Sí",IF((AO2812-AH2812)&gt;Resumen!$B$6,"Sí","No"),IF((AO2812-AH2812)&gt;=Resumen!$B$132,"Sí","No")))</f>
        <v>No</v>
      </c>
      <c r="BC2812" s="22" t="str">
        <f aca="false">IF(AND(N2812="Sí",AL2812="Sí",AI2812=0),"Sí","No")</f>
        <v>Sí</v>
      </c>
      <c r="BD2812" s="22" t="str">
        <f aca="false">IF(COUNTIF('Plan 9+1 (con Pehuamar)'!$A$2:$A$227,A2812)&gt;0,"Sí","No")</f>
        <v>Sí</v>
      </c>
    </row>
    <row r="2813" customFormat="false" ht="15" hidden="false" customHeight="true" outlineLevel="0" collapsed="false">
      <c r="A2813" s="6" t="n">
        <v>206380</v>
      </c>
      <c r="B2813" s="6" t="n">
        <v>17</v>
      </c>
      <c r="C2813" s="6" t="n">
        <v>1704</v>
      </c>
      <c r="D2813" s="6" t="s">
        <v>359</v>
      </c>
      <c r="E2813" s="6" t="s">
        <v>2959</v>
      </c>
      <c r="F2813" s="6" t="s">
        <v>201</v>
      </c>
      <c r="G2813" s="6" t="s">
        <v>130</v>
      </c>
      <c r="H2813" s="6" t="s">
        <v>1715</v>
      </c>
      <c r="I2813" s="27" t="n">
        <v>10</v>
      </c>
      <c r="J2813" s="27" t="n">
        <v>6</v>
      </c>
      <c r="K2813" s="27" t="n">
        <v>3</v>
      </c>
      <c r="L2813" s="28" t="n">
        <f aca="false">I2813+J2813</f>
        <v>16</v>
      </c>
      <c r="M2813" s="28" t="n">
        <f aca="false">L2813+K2813</f>
        <v>19</v>
      </c>
      <c r="N2813" s="22" t="str">
        <f aca="false">IF(I2813&gt;0,"Sí","No")</f>
        <v>Sí</v>
      </c>
      <c r="O2813" s="22" t="str">
        <f aca="false">IF(J2813&gt;0,"Sí","No")</f>
        <v>Sí</v>
      </c>
      <c r="P2813" s="22" t="str">
        <f aca="false">IF(K2813&gt;0,"Sí","No")</f>
        <v>Sí</v>
      </c>
      <c r="Q2813" s="22" t="str">
        <f aca="false">IF(OR(I2813&gt;0,J2813&gt;0),"Sí","No")</f>
        <v>Sí</v>
      </c>
      <c r="R2813" s="27" t="n">
        <v>1750</v>
      </c>
      <c r="S2813" s="27" t="n">
        <v>2500</v>
      </c>
      <c r="T2813" s="27" t="n">
        <v>1200</v>
      </c>
      <c r="U2813" s="27" t="n">
        <v>2200</v>
      </c>
      <c r="V2813" s="27" t="n">
        <v>3900</v>
      </c>
      <c r="W2813" s="12" t="n">
        <f aca="false">IF(AND(I2813&gt;0,R2813&gt;0),(S2813-R2813)/R2813,"")</f>
        <v>0.428571428571429</v>
      </c>
      <c r="X2813" s="12" t="n">
        <f aca="false">IF(AND(J2813&gt;0,T2813&gt;0),(U2813-T2813)/T2813,"")</f>
        <v>0.833333333333333</v>
      </c>
      <c r="Y2813" s="12" t="n">
        <f aca="false">IF(AND(K2813&gt;0,V2813&gt;0),(V2813-Resumen!$B$7)/Resumen!$B$7,"")</f>
        <v>0.56</v>
      </c>
      <c r="Z2813" s="28" t="n">
        <f aca="false">IF(AND(K2813&gt;0,I2813&gt;0,V2813&gt;0,S2813&gt;0),V2813-S2813,"")</f>
        <v>1400</v>
      </c>
      <c r="AA2813" s="12" t="n">
        <f aca="false">IF(Z2813&lt;&gt;"",Z2813/S2813,"")</f>
        <v>0.56</v>
      </c>
      <c r="AB2813" s="28" t="n">
        <f aca="false">IF(AND(K2813&gt;0,J2813&gt;0,V2813&gt;0,U2813&gt;0),V2813-U2813,"")</f>
        <v>1700</v>
      </c>
      <c r="AC2813" s="12" t="n">
        <f aca="false">IF(AB2813&lt;&gt;"",AB2813/U2813,"")</f>
        <v>0.772727272727273</v>
      </c>
      <c r="AD2813" s="27" t="n">
        <v>1</v>
      </c>
      <c r="AE2813" s="27" t="n">
        <v>2</v>
      </c>
      <c r="AF2813" s="27" t="n">
        <v>3</v>
      </c>
      <c r="AG2813" s="28" t="n">
        <f aca="false">AD2813+AE2813+AF2813</f>
        <v>6</v>
      </c>
      <c r="AH2813" s="12" t="n">
        <f aca="false">IF(AG2813&gt;0,AD2813/AG2813,"")</f>
        <v>0.166666666666667</v>
      </c>
      <c r="AI2813" s="27" t="n">
        <v>0</v>
      </c>
      <c r="AJ2813" s="27" t="n">
        <v>0</v>
      </c>
      <c r="AK2813" s="27" t="n">
        <v>0</v>
      </c>
      <c r="AL2813" s="22" t="str">
        <f aca="false">IF(OR(AJ2813&gt;0,AK2813&gt;0),"Sí","No")</f>
        <v>No</v>
      </c>
      <c r="AM2813" s="6" t="s">
        <v>198</v>
      </c>
      <c r="AN2813" s="6" t="s">
        <v>198</v>
      </c>
      <c r="AO2813" s="12" t="n">
        <f aca="false">IF(M2813&gt;0,K2813/M2813,"")</f>
        <v>0.157894736842105</v>
      </c>
      <c r="AP2813" s="22" t="str">
        <f aca="false">IF(M2813&gt;=Resumen!$B$5,"Alto","Bajo")</f>
        <v>Bajo</v>
      </c>
      <c r="AQ2813" s="22" t="str">
        <f aca="false">IF(AO2813&gt;=Resumen!$B$28,"Alto","Bajo")</f>
        <v>Bajo</v>
      </c>
      <c r="AR2813" s="22" t="str">
        <f aca="false">AP2813&amp;" Potencial / "&amp;AQ2813&amp;" Share"</f>
        <v>Bajo Potencial / Bajo Share</v>
      </c>
      <c r="AS2813" s="22" t="str">
        <f aca="false">IF(Q2813="Sí",IF(AO2813&gt;=Resumen!$B$29,"Alto","Bajo"),"")</f>
        <v>Bajo</v>
      </c>
      <c r="AT2813" s="22" t="str">
        <f aca="false">IF(AS2813&lt;&gt;"",AP2813&amp;" Potencial / "&amp;AS2813&amp;" Share","")</f>
        <v>Bajo Potencial / Bajo Share</v>
      </c>
      <c r="AU2813" s="22" t="str">
        <f aca="false">IF(AH2813="","Sin dato",IF(AH2813-AO2813&gt;Resumen!$B$6,"Sobre-exhibido",IF(AO2813-AH2813&gt;Resumen!$B$6,"Sub-exhibido","En línea")))</f>
        <v>En línea</v>
      </c>
      <c r="AV2813" s="22" t="n">
        <f aca="false">IF(AT2813="","",IF(AT2813="Alto Potencial / Bajo Share",1,IF(AT2813="Alto Potencial / Alto Share",2,IF(AT2813="Bajo Potencial / Alto Share",3,4))))</f>
        <v>4</v>
      </c>
      <c r="AW2813" s="22" t="str">
        <f aca="false">IF(Q2813="No","Sin competencia directa",IF(AV2813=1,"1 - Foco Conquista (Alto Pot / Bajo Share)",IF(AV2813=2,"2 - Foco Defensa (Alto Pot / Alto Share)",IF(AV2813=3,"3 - Monitoreo (Bajo Pot / Alto Share)","4 - Baja Prioridad (Bajo Pot / Bajo Share)"))))</f>
        <v>4 - Baja Prioridad (Bajo Pot / Bajo Share)</v>
      </c>
      <c r="AX2813" s="12" t="n">
        <f aca="false">IF(OR(IFERROR(AND(W2813&lt;&gt;"",Y2813&lt;&gt;"",Y2813-W2813&gt;Resumen!$B$8),FALSE()),IFERROR(AND(X2813&lt;&gt;"",Y2813&lt;&gt;"",Y2813-X2813&gt;Resumen!$B$8),FALSE())),MAX(IF(IFERROR(AND(W2813&lt;&gt;"",Y2813&lt;&gt;"",Y2813-W2813&gt;Resumen!$B$8),FALSE()),Y2813-W2813,0),IF(IFERROR(AND(X2813&lt;&gt;"",Y2813&lt;&gt;"",Y2813-X2813&gt;Resumen!$B$8),FALSE()),Y2813-X2813,0)),"")</f>
        <v>0.131428571428572</v>
      </c>
      <c r="AY2813" s="22" t="str">
        <f aca="false">IF(OR(IFERROR(AND(W2813&lt;&gt;"",Y2813&lt;&gt;"",Y2813-W2813&gt;Resumen!$B$8),FALSE()),IFERROR(AND(X2813&lt;&gt;"",Y2813&lt;&gt;"",Y2813-X2813&gt;Resumen!$B$8),FALSE())),TRIM("Lays tiene mayor markup que "&amp;IF(IFERROR(AND(W2813&lt;&gt;"",Y2813&lt;&gt;"",Y2813-W2813&gt;Resumen!$B$8),FALSE()),"Quento ","")&amp;IF(IFERROR(AND(X2813&lt;&gt;"",Y2813&lt;&gt;"",Y2813-X2813&gt;Resumen!$B$8),FALSE()),"Julicroc ","")&amp;"en este PDV"),"")</f>
        <v>Lays tiene mayor markup que Quento en este PDV</v>
      </c>
      <c r="AZ2813" s="22" t="str">
        <f aca="false">IF(COUNTIF('Plan Pehuamar - Lista'!$A$2:$A$167,A2813)&gt;0,"Sí","No")</f>
        <v>No</v>
      </c>
      <c r="BA2813" s="22" t="str">
        <f aca="false">IF(COUNTIF('Plan Combo 9+1'!$A$2:$A$226,A2813)&gt;0,"Sí","No")</f>
        <v>No</v>
      </c>
      <c r="BB2813" s="22" t="str">
        <f aca="false">IF(AH2813="","No",IF(BA2813="Sí",IF((AO2813-AH2813)&gt;Resumen!$B$6,"Sí","No"),IF((AO2813-AH2813)&gt;=Resumen!$B$132,"Sí","No")))</f>
        <v>No</v>
      </c>
      <c r="BC2813" s="22" t="str">
        <f aca="false">IF(AND(N2813="Sí",AL2813="Sí",AI2813=0),"Sí","No")</f>
        <v>No</v>
      </c>
      <c r="BD2813" s="22" t="str">
        <f aca="false">IF(COUNTIF('Plan 9+1 (con Pehuamar)'!$A$2:$A$227,A2813)&gt;0,"Sí","No")</f>
        <v>No</v>
      </c>
    </row>
    <row r="2814" customFormat="false" ht="15" hidden="false" customHeight="true" outlineLevel="0" collapsed="false">
      <c r="A2814" s="6" t="n">
        <v>206381</v>
      </c>
      <c r="B2814" s="6" t="n">
        <v>17</v>
      </c>
      <c r="C2814" s="6" t="n">
        <v>1704</v>
      </c>
      <c r="D2814" s="6" t="s">
        <v>359</v>
      </c>
      <c r="E2814" s="6" t="s">
        <v>2960</v>
      </c>
      <c r="F2814" s="6" t="s">
        <v>206</v>
      </c>
      <c r="G2814" s="6" t="s">
        <v>130</v>
      </c>
      <c r="H2814" s="6" t="s">
        <v>1715</v>
      </c>
      <c r="I2814" s="27" t="n">
        <v>0</v>
      </c>
      <c r="J2814" s="27" t="n">
        <v>0</v>
      </c>
      <c r="K2814" s="27" t="n">
        <v>1.2</v>
      </c>
      <c r="L2814" s="28" t="n">
        <f aca="false">I2814+J2814</f>
        <v>0</v>
      </c>
      <c r="M2814" s="28" t="n">
        <f aca="false">L2814+K2814</f>
        <v>1.2</v>
      </c>
      <c r="N2814" s="22" t="str">
        <f aca="false">IF(I2814&gt;0,"Sí","No")</f>
        <v>No</v>
      </c>
      <c r="O2814" s="22" t="str">
        <f aca="false">IF(J2814&gt;0,"Sí","No")</f>
        <v>No</v>
      </c>
      <c r="P2814" s="22" t="str">
        <f aca="false">IF(K2814&gt;0,"Sí","No")</f>
        <v>Sí</v>
      </c>
      <c r="Q2814" s="22" t="str">
        <f aca="false">IF(OR(I2814&gt;0,J2814&gt;0),"Sí","No")</f>
        <v>No</v>
      </c>
      <c r="R2814" s="27"/>
      <c r="S2814" s="27"/>
      <c r="T2814" s="27"/>
      <c r="U2814" s="27"/>
      <c r="V2814" s="27"/>
      <c r="W2814" s="12" t="str">
        <f aca="false">IF(AND(I2814&gt;0,R2814&gt;0),(S2814-R2814)/R2814,"")</f>
        <v/>
      </c>
      <c r="X2814" s="12" t="str">
        <f aca="false">IF(AND(J2814&gt;0,T2814&gt;0),(U2814-T2814)/T2814,"")</f>
        <v/>
      </c>
      <c r="Y2814" s="12" t="str">
        <f aca="false">IF(AND(K2814&gt;0,V2814&gt;0),(V2814-Resumen!$B$7)/Resumen!$B$7,"")</f>
        <v/>
      </c>
      <c r="Z2814" s="28" t="str">
        <f aca="false">IF(AND(K2814&gt;0,I2814&gt;0,V2814&gt;0,S2814&gt;0),V2814-S2814,"")</f>
        <v/>
      </c>
      <c r="AA2814" s="12" t="str">
        <f aca="false">IF(Z2814&lt;&gt;"",Z2814/S2814,"")</f>
        <v/>
      </c>
      <c r="AB2814" s="28" t="str">
        <f aca="false">IF(AND(K2814&gt;0,J2814&gt;0,V2814&gt;0,U2814&gt;0),V2814-U2814,"")</f>
        <v/>
      </c>
      <c r="AC2814" s="12" t="str">
        <f aca="false">IF(AB2814&lt;&gt;"",AB2814/U2814,"")</f>
        <v/>
      </c>
      <c r="AD2814" s="27" t="n">
        <v>0</v>
      </c>
      <c r="AE2814" s="27" t="n">
        <v>0</v>
      </c>
      <c r="AF2814" s="27" t="n">
        <v>0</v>
      </c>
      <c r="AG2814" s="28" t="n">
        <f aca="false">AD2814+AE2814+AF2814</f>
        <v>0</v>
      </c>
      <c r="AH2814" s="12" t="str">
        <f aca="false">IF(AG2814&gt;0,AD2814/AG2814,"")</f>
        <v/>
      </c>
      <c r="AI2814" s="27" t="n">
        <v>0</v>
      </c>
      <c r="AJ2814" s="27" t="n">
        <v>0</v>
      </c>
      <c r="AK2814" s="27" t="n">
        <v>0</v>
      </c>
      <c r="AL2814" s="22" t="str">
        <f aca="false">IF(OR(AJ2814&gt;0,AK2814&gt;0),"Sí","No")</f>
        <v>No</v>
      </c>
      <c r="AM2814" s="6"/>
      <c r="AN2814" s="6"/>
      <c r="AO2814" s="12" t="n">
        <f aca="false">IF(M2814&gt;0,K2814/M2814,"")</f>
        <v>1</v>
      </c>
      <c r="AP2814" s="22" t="str">
        <f aca="false">IF(M2814&gt;=Resumen!$B$5,"Alto","Bajo")</f>
        <v>Bajo</v>
      </c>
      <c r="AQ2814" s="22" t="str">
        <f aca="false">IF(AO2814&gt;=Resumen!$B$28,"Alto","Bajo")</f>
        <v>Alto</v>
      </c>
      <c r="AR2814" s="22" t="str">
        <f aca="false">AP2814&amp;" Potencial / "&amp;AQ2814&amp;" Share"</f>
        <v>Bajo Potencial / Alto Share</v>
      </c>
      <c r="AS2814" s="22" t="str">
        <f aca="false">IF(Q2814="Sí",IF(AO2814&gt;=Resumen!$B$29,"Alto","Bajo"),"")</f>
        <v/>
      </c>
      <c r="AT2814" s="22" t="str">
        <f aca="false">IF(AS2814&lt;&gt;"",AP2814&amp;" Potencial / "&amp;AS2814&amp;" Share","")</f>
        <v/>
      </c>
      <c r="AU2814" s="22" t="str">
        <f aca="false">IF(AH2814="","Sin dato",IF(AH2814-AO2814&gt;Resumen!$B$6,"Sobre-exhibido",IF(AO2814-AH2814&gt;Resumen!$B$6,"Sub-exhibido","En línea")))</f>
        <v>Sin dato</v>
      </c>
      <c r="AV2814" s="22" t="str">
        <f aca="false">IF(AT2814="","",IF(AT2814="Alto Potencial / Bajo Share",1,IF(AT2814="Alto Potencial / Alto Share",2,IF(AT2814="Bajo Potencial / Alto Share",3,4))))</f>
        <v/>
      </c>
      <c r="AW2814" s="22" t="str">
        <f aca="false">IF(Q2814="No","Sin competencia directa",IF(AV2814=1,"1 - Foco Conquista (Alto Pot / Bajo Share)",IF(AV2814=2,"2 - Foco Defensa (Alto Pot / Alto Share)",IF(AV2814=3,"3 - Monitoreo (Bajo Pot / Alto Share)","4 - Baja Prioridad (Bajo Pot / Bajo Share)"))))</f>
        <v>Sin competencia directa</v>
      </c>
      <c r="AX2814" s="12" t="str">
        <f aca="false">IF(OR(IFERROR(AND(W2814&lt;&gt;"",Y2814&lt;&gt;"",Y2814-W2814&gt;Resumen!$B$8),FALSE()),IFERROR(AND(X2814&lt;&gt;"",Y2814&lt;&gt;"",Y2814-X2814&gt;Resumen!$B$8),FALSE())),MAX(IF(IFERROR(AND(W2814&lt;&gt;"",Y2814&lt;&gt;"",Y2814-W2814&gt;Resumen!$B$8),FALSE()),Y2814-W2814,0),IF(IFERROR(AND(X2814&lt;&gt;"",Y2814&lt;&gt;"",Y2814-X2814&gt;Resumen!$B$8),FALSE()),Y2814-X2814,0)),"")</f>
        <v/>
      </c>
      <c r="AY2814" s="22" t="str">
        <f aca="false">IF(OR(IFERROR(AND(W2814&lt;&gt;"",Y2814&lt;&gt;"",Y2814-W2814&gt;Resumen!$B$8),FALSE()),IFERROR(AND(X2814&lt;&gt;"",Y2814&lt;&gt;"",Y2814-X2814&gt;Resumen!$B$8),FALSE())),TRIM("Lays tiene mayor markup que "&amp;IF(IFERROR(AND(W2814&lt;&gt;"",Y2814&lt;&gt;"",Y2814-W2814&gt;Resumen!$B$8),FALSE()),"Quento ","")&amp;IF(IFERROR(AND(X2814&lt;&gt;"",Y2814&lt;&gt;"",Y2814-X2814&gt;Resumen!$B$8),FALSE()),"Julicroc ","")&amp;"en este PDV"),"")</f>
        <v/>
      </c>
      <c r="AZ2814" s="22" t="str">
        <f aca="false">IF(COUNTIF('Plan Pehuamar - Lista'!$A$2:$A$167,A2814)&gt;0,"Sí","No")</f>
        <v>No</v>
      </c>
      <c r="BA2814" s="22" t="str">
        <f aca="false">IF(COUNTIF('Plan Combo 9+1'!$A$2:$A$226,A2814)&gt;0,"Sí","No")</f>
        <v>No</v>
      </c>
      <c r="BB2814" s="22" t="str">
        <f aca="false">IF(AH2814="","No",IF(BA2814="Sí",IF((AO2814-AH2814)&gt;Resumen!$B$6,"Sí","No"),IF((AO2814-AH2814)&gt;=Resumen!$B$132,"Sí","No")))</f>
        <v>No</v>
      </c>
      <c r="BC2814" s="22" t="str">
        <f aca="false">IF(AND(N2814="Sí",AL2814="Sí",AI2814=0),"Sí","No")</f>
        <v>No</v>
      </c>
      <c r="BD2814" s="22" t="str">
        <f aca="false">IF(COUNTIF('Plan 9+1 (con Pehuamar)'!$A$2:$A$227,A2814)&gt;0,"Sí","No")</f>
        <v>No</v>
      </c>
    </row>
    <row r="2815" customFormat="false" ht="15" hidden="false" customHeight="true" outlineLevel="0" collapsed="false">
      <c r="A2815" s="6" t="n">
        <v>206382</v>
      </c>
      <c r="B2815" s="6" t="n">
        <v>17</v>
      </c>
      <c r="C2815" s="6" t="n">
        <v>1704</v>
      </c>
      <c r="D2815" s="6" t="s">
        <v>359</v>
      </c>
      <c r="E2815" s="6" t="s">
        <v>2961</v>
      </c>
      <c r="F2815" s="6" t="s">
        <v>196</v>
      </c>
      <c r="G2815" s="6" t="s">
        <v>130</v>
      </c>
      <c r="H2815" s="6" t="s">
        <v>1715</v>
      </c>
      <c r="I2815" s="27" t="n">
        <v>10</v>
      </c>
      <c r="J2815" s="27" t="n">
        <v>6</v>
      </c>
      <c r="K2815" s="27" t="n">
        <v>6</v>
      </c>
      <c r="L2815" s="28" t="n">
        <f aca="false">I2815+J2815</f>
        <v>16</v>
      </c>
      <c r="M2815" s="28" t="n">
        <f aca="false">L2815+K2815</f>
        <v>22</v>
      </c>
      <c r="N2815" s="22" t="str">
        <f aca="false">IF(I2815&gt;0,"Sí","No")</f>
        <v>Sí</v>
      </c>
      <c r="O2815" s="22" t="str">
        <f aca="false">IF(J2815&gt;0,"Sí","No")</f>
        <v>Sí</v>
      </c>
      <c r="P2815" s="22" t="str">
        <f aca="false">IF(K2815&gt;0,"Sí","No")</f>
        <v>Sí</v>
      </c>
      <c r="Q2815" s="22" t="str">
        <f aca="false">IF(OR(I2815&gt;0,J2815&gt;0),"Sí","No")</f>
        <v>Sí</v>
      </c>
      <c r="R2815" s="27" t="n">
        <v>1750</v>
      </c>
      <c r="S2815" s="27" t="n">
        <v>2500</v>
      </c>
      <c r="T2815" s="27" t="n">
        <v>1200</v>
      </c>
      <c r="U2815" s="27" t="n">
        <v>1900</v>
      </c>
      <c r="V2815" s="27" t="n">
        <v>3500</v>
      </c>
      <c r="W2815" s="12" t="n">
        <f aca="false">IF(AND(I2815&gt;0,R2815&gt;0),(S2815-R2815)/R2815,"")</f>
        <v>0.428571428571429</v>
      </c>
      <c r="X2815" s="12" t="n">
        <f aca="false">IF(AND(J2815&gt;0,T2815&gt;0),(U2815-T2815)/T2815,"")</f>
        <v>0.583333333333333</v>
      </c>
      <c r="Y2815" s="12" t="n">
        <f aca="false">IF(AND(K2815&gt;0,V2815&gt;0),(V2815-Resumen!$B$7)/Resumen!$B$7,"")</f>
        <v>0.4</v>
      </c>
      <c r="Z2815" s="28" t="n">
        <f aca="false">IF(AND(K2815&gt;0,I2815&gt;0,V2815&gt;0,S2815&gt;0),V2815-S2815,"")</f>
        <v>1000</v>
      </c>
      <c r="AA2815" s="12" t="n">
        <f aca="false">IF(Z2815&lt;&gt;"",Z2815/S2815,"")</f>
        <v>0.4</v>
      </c>
      <c r="AB2815" s="28" t="n">
        <f aca="false">IF(AND(K2815&gt;0,J2815&gt;0,V2815&gt;0,U2815&gt;0),V2815-U2815,"")</f>
        <v>1600</v>
      </c>
      <c r="AC2815" s="12" t="n">
        <f aca="false">IF(AB2815&lt;&gt;"",AB2815/U2815,"")</f>
        <v>0.842105263157895</v>
      </c>
      <c r="AD2815" s="27" t="n">
        <v>1</v>
      </c>
      <c r="AE2815" s="27" t="n">
        <v>2</v>
      </c>
      <c r="AF2815" s="27" t="n">
        <v>1</v>
      </c>
      <c r="AG2815" s="28" t="n">
        <f aca="false">AD2815+AE2815+AF2815</f>
        <v>4</v>
      </c>
      <c r="AH2815" s="12" t="n">
        <f aca="false">IF(AG2815&gt;0,AD2815/AG2815,"")</f>
        <v>0.25</v>
      </c>
      <c r="AI2815" s="27" t="n">
        <v>1</v>
      </c>
      <c r="AJ2815" s="27" t="n">
        <v>0</v>
      </c>
      <c r="AK2815" s="27" t="n">
        <v>0</v>
      </c>
      <c r="AL2815" s="22" t="str">
        <f aca="false">IF(OR(AJ2815&gt;0,AK2815&gt;0),"Sí","No")</f>
        <v>No</v>
      </c>
      <c r="AM2815" s="6" t="s">
        <v>198</v>
      </c>
      <c r="AN2815" s="6" t="s">
        <v>198</v>
      </c>
      <c r="AO2815" s="12" t="n">
        <f aca="false">IF(M2815&gt;0,K2815/M2815,"")</f>
        <v>0.272727272727273</v>
      </c>
      <c r="AP2815" s="22" t="str">
        <f aca="false">IF(M2815&gt;=Resumen!$B$5,"Alto","Bajo")</f>
        <v>Bajo</v>
      </c>
      <c r="AQ2815" s="22" t="str">
        <f aca="false">IF(AO2815&gt;=Resumen!$B$28,"Alto","Bajo")</f>
        <v>Bajo</v>
      </c>
      <c r="AR2815" s="22" t="str">
        <f aca="false">AP2815&amp;" Potencial / "&amp;AQ2815&amp;" Share"</f>
        <v>Bajo Potencial / Bajo Share</v>
      </c>
      <c r="AS2815" s="22" t="str">
        <f aca="false">IF(Q2815="Sí",IF(AO2815&gt;=Resumen!$B$29,"Alto","Bajo"),"")</f>
        <v>Bajo</v>
      </c>
      <c r="AT2815" s="22" t="str">
        <f aca="false">IF(AS2815&lt;&gt;"",AP2815&amp;" Potencial / "&amp;AS2815&amp;" Share","")</f>
        <v>Bajo Potencial / Bajo Share</v>
      </c>
      <c r="AU2815" s="22" t="str">
        <f aca="false">IF(AH2815="","Sin dato",IF(AH2815-AO2815&gt;Resumen!$B$6,"Sobre-exhibido",IF(AO2815-AH2815&gt;Resumen!$B$6,"Sub-exhibido","En línea")))</f>
        <v>En línea</v>
      </c>
      <c r="AV2815" s="22" t="n">
        <f aca="false">IF(AT2815="","",IF(AT2815="Alto Potencial / Bajo Share",1,IF(AT2815="Alto Potencial / Alto Share",2,IF(AT2815="Bajo Potencial / Alto Share",3,4))))</f>
        <v>4</v>
      </c>
      <c r="AW2815" s="22" t="str">
        <f aca="false">IF(Q2815="No","Sin competencia directa",IF(AV2815=1,"1 - Foco Conquista (Alto Pot / Bajo Share)",IF(AV2815=2,"2 - Foco Defensa (Alto Pot / Alto Share)",IF(AV2815=3,"3 - Monitoreo (Bajo Pot / Alto Share)","4 - Baja Prioridad (Bajo Pot / Bajo Share)"))))</f>
        <v>4 - Baja Prioridad (Bajo Pot / Bajo Share)</v>
      </c>
      <c r="AX2815" s="12" t="str">
        <f aca="false">IF(OR(IFERROR(AND(W2815&lt;&gt;"",Y2815&lt;&gt;"",Y2815-W2815&gt;Resumen!$B$8),FALSE()),IFERROR(AND(X2815&lt;&gt;"",Y2815&lt;&gt;"",Y2815-X2815&gt;Resumen!$B$8),FALSE())),MAX(IF(IFERROR(AND(W2815&lt;&gt;"",Y2815&lt;&gt;"",Y2815-W2815&gt;Resumen!$B$8),FALSE()),Y2815-W2815,0),IF(IFERROR(AND(X2815&lt;&gt;"",Y2815&lt;&gt;"",Y2815-X2815&gt;Resumen!$B$8),FALSE()),Y2815-X2815,0)),"")</f>
        <v/>
      </c>
      <c r="AY2815" s="22" t="str">
        <f aca="false">IF(OR(IFERROR(AND(W2815&lt;&gt;"",Y2815&lt;&gt;"",Y2815-W2815&gt;Resumen!$B$8),FALSE()),IFERROR(AND(X2815&lt;&gt;"",Y2815&lt;&gt;"",Y2815-X2815&gt;Resumen!$B$8),FALSE())),TRIM("Lays tiene mayor markup que "&amp;IF(IFERROR(AND(W2815&lt;&gt;"",Y2815&lt;&gt;"",Y2815-W2815&gt;Resumen!$B$8),FALSE()),"Quento ","")&amp;IF(IFERROR(AND(X2815&lt;&gt;"",Y2815&lt;&gt;"",Y2815-X2815&gt;Resumen!$B$8),FALSE()),"Julicroc ","")&amp;"en este PDV"),"")</f>
        <v/>
      </c>
      <c r="AZ2815" s="22" t="str">
        <f aca="false">IF(COUNTIF('Plan Pehuamar - Lista'!$A$2:$A$167,A2815)&gt;0,"Sí","No")</f>
        <v>No</v>
      </c>
      <c r="BA2815" s="22" t="str">
        <f aca="false">IF(COUNTIF('Plan Combo 9+1'!$A$2:$A$226,A2815)&gt;0,"Sí","No")</f>
        <v>No</v>
      </c>
      <c r="BB2815" s="22" t="str">
        <f aca="false">IF(AH2815="","No",IF(BA2815="Sí",IF((AO2815-AH2815)&gt;Resumen!$B$6,"Sí","No"),IF((AO2815-AH2815)&gt;=Resumen!$B$132,"Sí","No")))</f>
        <v>No</v>
      </c>
      <c r="BC2815" s="22" t="str">
        <f aca="false">IF(AND(N2815="Sí",AL2815="Sí",AI2815=0),"Sí","No")</f>
        <v>No</v>
      </c>
      <c r="BD2815" s="22" t="str">
        <f aca="false">IF(COUNTIF('Plan 9+1 (con Pehuamar)'!$A$2:$A$227,A2815)&gt;0,"Sí","No")</f>
        <v>No</v>
      </c>
    </row>
    <row r="2816" customFormat="false" ht="15" hidden="false" customHeight="true" outlineLevel="0" collapsed="false">
      <c r="A2816" s="6" t="n">
        <v>206383</v>
      </c>
      <c r="B2816" s="6" t="n">
        <v>17</v>
      </c>
      <c r="C2816" s="6" t="n">
        <v>1704</v>
      </c>
      <c r="D2816" s="6" t="s">
        <v>359</v>
      </c>
      <c r="E2816" s="6" t="s">
        <v>2962</v>
      </c>
      <c r="F2816" s="6" t="s">
        <v>201</v>
      </c>
      <c r="G2816" s="6" t="s">
        <v>130</v>
      </c>
      <c r="H2816" s="6" t="s">
        <v>1715</v>
      </c>
      <c r="I2816" s="27" t="n">
        <v>0</v>
      </c>
      <c r="J2816" s="27" t="n">
        <v>0</v>
      </c>
      <c r="K2816" s="27" t="n">
        <v>0.5</v>
      </c>
      <c r="L2816" s="28" t="n">
        <f aca="false">I2816+J2816</f>
        <v>0</v>
      </c>
      <c r="M2816" s="28" t="n">
        <f aca="false">L2816+K2816</f>
        <v>0.5</v>
      </c>
      <c r="N2816" s="22" t="str">
        <f aca="false">IF(I2816&gt;0,"Sí","No")</f>
        <v>No</v>
      </c>
      <c r="O2816" s="22" t="str">
        <f aca="false">IF(J2816&gt;0,"Sí","No")</f>
        <v>No</v>
      </c>
      <c r="P2816" s="22" t="str">
        <f aca="false">IF(K2816&gt;0,"Sí","No")</f>
        <v>Sí</v>
      </c>
      <c r="Q2816" s="22" t="str">
        <f aca="false">IF(OR(I2816&gt;0,J2816&gt;0),"Sí","No")</f>
        <v>No</v>
      </c>
      <c r="R2816" s="27"/>
      <c r="S2816" s="27"/>
      <c r="T2816" s="27"/>
      <c r="U2816" s="27"/>
      <c r="V2816" s="27"/>
      <c r="W2816" s="12" t="str">
        <f aca="false">IF(AND(I2816&gt;0,R2816&gt;0),(S2816-R2816)/R2816,"")</f>
        <v/>
      </c>
      <c r="X2816" s="12" t="str">
        <f aca="false">IF(AND(J2816&gt;0,T2816&gt;0),(U2816-T2816)/T2816,"")</f>
        <v/>
      </c>
      <c r="Y2816" s="12" t="str">
        <f aca="false">IF(AND(K2816&gt;0,V2816&gt;0),(V2816-Resumen!$B$7)/Resumen!$B$7,"")</f>
        <v/>
      </c>
      <c r="Z2816" s="28" t="str">
        <f aca="false">IF(AND(K2816&gt;0,I2816&gt;0,V2816&gt;0,S2816&gt;0),V2816-S2816,"")</f>
        <v/>
      </c>
      <c r="AA2816" s="12" t="str">
        <f aca="false">IF(Z2816&lt;&gt;"",Z2816/S2816,"")</f>
        <v/>
      </c>
      <c r="AB2816" s="28" t="str">
        <f aca="false">IF(AND(K2816&gt;0,J2816&gt;0,V2816&gt;0,U2816&gt;0),V2816-U2816,"")</f>
        <v/>
      </c>
      <c r="AC2816" s="12" t="str">
        <f aca="false">IF(AB2816&lt;&gt;"",AB2816/U2816,"")</f>
        <v/>
      </c>
      <c r="AD2816" s="27" t="n">
        <v>0</v>
      </c>
      <c r="AE2816" s="27" t="n">
        <v>0</v>
      </c>
      <c r="AF2816" s="27" t="n">
        <v>0</v>
      </c>
      <c r="AG2816" s="28" t="n">
        <f aca="false">AD2816+AE2816+AF2816</f>
        <v>0</v>
      </c>
      <c r="AH2816" s="12" t="str">
        <f aca="false">IF(AG2816&gt;0,AD2816/AG2816,"")</f>
        <v/>
      </c>
      <c r="AI2816" s="27" t="n">
        <v>0</v>
      </c>
      <c r="AJ2816" s="27" t="n">
        <v>0</v>
      </c>
      <c r="AK2816" s="27" t="n">
        <v>0</v>
      </c>
      <c r="AL2816" s="22" t="str">
        <f aca="false">IF(OR(AJ2816&gt;0,AK2816&gt;0),"Sí","No")</f>
        <v>No</v>
      </c>
      <c r="AM2816" s="6"/>
      <c r="AN2816" s="6"/>
      <c r="AO2816" s="12" t="n">
        <f aca="false">IF(M2816&gt;0,K2816/M2816,"")</f>
        <v>1</v>
      </c>
      <c r="AP2816" s="22" t="str">
        <f aca="false">IF(M2816&gt;=Resumen!$B$5,"Alto","Bajo")</f>
        <v>Bajo</v>
      </c>
      <c r="AQ2816" s="22" t="str">
        <f aca="false">IF(AO2816&gt;=Resumen!$B$28,"Alto","Bajo")</f>
        <v>Alto</v>
      </c>
      <c r="AR2816" s="22" t="str">
        <f aca="false">AP2816&amp;" Potencial / "&amp;AQ2816&amp;" Share"</f>
        <v>Bajo Potencial / Alto Share</v>
      </c>
      <c r="AS2816" s="22" t="str">
        <f aca="false">IF(Q2816="Sí",IF(AO2816&gt;=Resumen!$B$29,"Alto","Bajo"),"")</f>
        <v/>
      </c>
      <c r="AT2816" s="22" t="str">
        <f aca="false">IF(AS2816&lt;&gt;"",AP2816&amp;" Potencial / "&amp;AS2816&amp;" Share","")</f>
        <v/>
      </c>
      <c r="AU2816" s="22" t="str">
        <f aca="false">IF(AH2816="","Sin dato",IF(AH2816-AO2816&gt;Resumen!$B$6,"Sobre-exhibido",IF(AO2816-AH2816&gt;Resumen!$B$6,"Sub-exhibido","En línea")))</f>
        <v>Sin dato</v>
      </c>
      <c r="AV2816" s="22" t="str">
        <f aca="false">IF(AT2816="","",IF(AT2816="Alto Potencial / Bajo Share",1,IF(AT2816="Alto Potencial / Alto Share",2,IF(AT2816="Bajo Potencial / Alto Share",3,4))))</f>
        <v/>
      </c>
      <c r="AW2816" s="22" t="str">
        <f aca="false">IF(Q2816="No","Sin competencia directa",IF(AV2816=1,"1 - Foco Conquista (Alto Pot / Bajo Share)",IF(AV2816=2,"2 - Foco Defensa (Alto Pot / Alto Share)",IF(AV2816=3,"3 - Monitoreo (Bajo Pot / Alto Share)","4 - Baja Prioridad (Bajo Pot / Bajo Share)"))))</f>
        <v>Sin competencia directa</v>
      </c>
      <c r="AX2816" s="12" t="str">
        <f aca="false">IF(OR(IFERROR(AND(W2816&lt;&gt;"",Y2816&lt;&gt;"",Y2816-W2816&gt;Resumen!$B$8),FALSE()),IFERROR(AND(X2816&lt;&gt;"",Y2816&lt;&gt;"",Y2816-X2816&gt;Resumen!$B$8),FALSE())),MAX(IF(IFERROR(AND(W2816&lt;&gt;"",Y2816&lt;&gt;"",Y2816-W2816&gt;Resumen!$B$8),FALSE()),Y2816-W2816,0),IF(IFERROR(AND(X2816&lt;&gt;"",Y2816&lt;&gt;"",Y2816-X2816&gt;Resumen!$B$8),FALSE()),Y2816-X2816,0)),"")</f>
        <v/>
      </c>
      <c r="AY2816" s="22" t="str">
        <f aca="false">IF(OR(IFERROR(AND(W2816&lt;&gt;"",Y2816&lt;&gt;"",Y2816-W2816&gt;Resumen!$B$8),FALSE()),IFERROR(AND(X2816&lt;&gt;"",Y2816&lt;&gt;"",Y2816-X2816&gt;Resumen!$B$8),FALSE())),TRIM("Lays tiene mayor markup que "&amp;IF(IFERROR(AND(W2816&lt;&gt;"",Y2816&lt;&gt;"",Y2816-W2816&gt;Resumen!$B$8),FALSE()),"Quento ","")&amp;IF(IFERROR(AND(X2816&lt;&gt;"",Y2816&lt;&gt;"",Y2816-X2816&gt;Resumen!$B$8),FALSE()),"Julicroc ","")&amp;"en este PDV"),"")</f>
        <v/>
      </c>
      <c r="AZ2816" s="22" t="str">
        <f aca="false">IF(COUNTIF('Plan Pehuamar - Lista'!$A$2:$A$167,A2816)&gt;0,"Sí","No")</f>
        <v>No</v>
      </c>
      <c r="BA2816" s="22" t="str">
        <f aca="false">IF(COUNTIF('Plan Combo 9+1'!$A$2:$A$226,A2816)&gt;0,"Sí","No")</f>
        <v>No</v>
      </c>
      <c r="BB2816" s="22" t="str">
        <f aca="false">IF(AH2816="","No",IF(BA2816="Sí",IF((AO2816-AH2816)&gt;Resumen!$B$6,"Sí","No"),IF((AO2816-AH2816)&gt;=Resumen!$B$132,"Sí","No")))</f>
        <v>No</v>
      </c>
      <c r="BC2816" s="22" t="str">
        <f aca="false">IF(AND(N2816="Sí",AL2816="Sí",AI2816=0),"Sí","No")</f>
        <v>No</v>
      </c>
      <c r="BD2816" s="22" t="str">
        <f aca="false">IF(COUNTIF('Plan 9+1 (con Pehuamar)'!$A$2:$A$227,A2816)&gt;0,"Sí","No")</f>
        <v>No</v>
      </c>
    </row>
    <row r="2817" customFormat="false" ht="15" hidden="false" customHeight="true" outlineLevel="0" collapsed="false">
      <c r="A2817" s="6" t="n">
        <v>206384</v>
      </c>
      <c r="B2817" s="6" t="n">
        <v>17</v>
      </c>
      <c r="C2817" s="6" t="n">
        <v>1704</v>
      </c>
      <c r="D2817" s="6" t="s">
        <v>359</v>
      </c>
      <c r="E2817" s="6" t="s">
        <v>2963</v>
      </c>
      <c r="F2817" s="6" t="s">
        <v>201</v>
      </c>
      <c r="G2817" s="6" t="s">
        <v>130</v>
      </c>
      <c r="H2817" s="6" t="s">
        <v>1715</v>
      </c>
      <c r="I2817" s="27" t="n">
        <v>0</v>
      </c>
      <c r="J2817" s="27" t="n">
        <v>0</v>
      </c>
      <c r="K2817" s="27" t="n">
        <v>1.1</v>
      </c>
      <c r="L2817" s="28" t="n">
        <f aca="false">I2817+J2817</f>
        <v>0</v>
      </c>
      <c r="M2817" s="28" t="n">
        <f aca="false">L2817+K2817</f>
        <v>1.1</v>
      </c>
      <c r="N2817" s="22" t="str">
        <f aca="false">IF(I2817&gt;0,"Sí","No")</f>
        <v>No</v>
      </c>
      <c r="O2817" s="22" t="str">
        <f aca="false">IF(J2817&gt;0,"Sí","No")</f>
        <v>No</v>
      </c>
      <c r="P2817" s="22" t="str">
        <f aca="false">IF(K2817&gt;0,"Sí","No")</f>
        <v>Sí</v>
      </c>
      <c r="Q2817" s="22" t="str">
        <f aca="false">IF(OR(I2817&gt;0,J2817&gt;0),"Sí","No")</f>
        <v>No</v>
      </c>
      <c r="R2817" s="27"/>
      <c r="S2817" s="27"/>
      <c r="T2817" s="27"/>
      <c r="U2817" s="27"/>
      <c r="V2817" s="27"/>
      <c r="W2817" s="12" t="str">
        <f aca="false">IF(AND(I2817&gt;0,R2817&gt;0),(S2817-R2817)/R2817,"")</f>
        <v/>
      </c>
      <c r="X2817" s="12" t="str">
        <f aca="false">IF(AND(J2817&gt;0,T2817&gt;0),(U2817-T2817)/T2817,"")</f>
        <v/>
      </c>
      <c r="Y2817" s="12" t="str">
        <f aca="false">IF(AND(K2817&gt;0,V2817&gt;0),(V2817-Resumen!$B$7)/Resumen!$B$7,"")</f>
        <v/>
      </c>
      <c r="Z2817" s="28" t="str">
        <f aca="false">IF(AND(K2817&gt;0,I2817&gt;0,V2817&gt;0,S2817&gt;0),V2817-S2817,"")</f>
        <v/>
      </c>
      <c r="AA2817" s="12" t="str">
        <f aca="false">IF(Z2817&lt;&gt;"",Z2817/S2817,"")</f>
        <v/>
      </c>
      <c r="AB2817" s="28" t="str">
        <f aca="false">IF(AND(K2817&gt;0,J2817&gt;0,V2817&gt;0,U2817&gt;0),V2817-U2817,"")</f>
        <v/>
      </c>
      <c r="AC2817" s="12" t="str">
        <f aca="false">IF(AB2817&lt;&gt;"",AB2817/U2817,"")</f>
        <v/>
      </c>
      <c r="AD2817" s="27" t="n">
        <v>0</v>
      </c>
      <c r="AE2817" s="27" t="n">
        <v>0</v>
      </c>
      <c r="AF2817" s="27" t="n">
        <v>0</v>
      </c>
      <c r="AG2817" s="28" t="n">
        <f aca="false">AD2817+AE2817+AF2817</f>
        <v>0</v>
      </c>
      <c r="AH2817" s="12" t="str">
        <f aca="false">IF(AG2817&gt;0,AD2817/AG2817,"")</f>
        <v/>
      </c>
      <c r="AI2817" s="27" t="n">
        <v>0</v>
      </c>
      <c r="AJ2817" s="27" t="n">
        <v>0</v>
      </c>
      <c r="AK2817" s="27" t="n">
        <v>0</v>
      </c>
      <c r="AL2817" s="22" t="str">
        <f aca="false">IF(OR(AJ2817&gt;0,AK2817&gt;0),"Sí","No")</f>
        <v>No</v>
      </c>
      <c r="AM2817" s="6"/>
      <c r="AN2817" s="6"/>
      <c r="AO2817" s="12" t="n">
        <f aca="false">IF(M2817&gt;0,K2817/M2817,"")</f>
        <v>1</v>
      </c>
      <c r="AP2817" s="22" t="str">
        <f aca="false">IF(M2817&gt;=Resumen!$B$5,"Alto","Bajo")</f>
        <v>Bajo</v>
      </c>
      <c r="AQ2817" s="22" t="str">
        <f aca="false">IF(AO2817&gt;=Resumen!$B$28,"Alto","Bajo")</f>
        <v>Alto</v>
      </c>
      <c r="AR2817" s="22" t="str">
        <f aca="false">AP2817&amp;" Potencial / "&amp;AQ2817&amp;" Share"</f>
        <v>Bajo Potencial / Alto Share</v>
      </c>
      <c r="AS2817" s="22" t="str">
        <f aca="false">IF(Q2817="Sí",IF(AO2817&gt;=Resumen!$B$29,"Alto","Bajo"),"")</f>
        <v/>
      </c>
      <c r="AT2817" s="22" t="str">
        <f aca="false">IF(AS2817&lt;&gt;"",AP2817&amp;" Potencial / "&amp;AS2817&amp;" Share","")</f>
        <v/>
      </c>
      <c r="AU2817" s="22" t="str">
        <f aca="false">IF(AH2817="","Sin dato",IF(AH2817-AO2817&gt;Resumen!$B$6,"Sobre-exhibido",IF(AO2817-AH2817&gt;Resumen!$B$6,"Sub-exhibido","En línea")))</f>
        <v>Sin dato</v>
      </c>
      <c r="AV2817" s="22" t="str">
        <f aca="false">IF(AT2817="","",IF(AT2817="Alto Potencial / Bajo Share",1,IF(AT2817="Alto Potencial / Alto Share",2,IF(AT2817="Bajo Potencial / Alto Share",3,4))))</f>
        <v/>
      </c>
      <c r="AW2817" s="22" t="str">
        <f aca="false">IF(Q2817="No","Sin competencia directa",IF(AV2817=1,"1 - Foco Conquista (Alto Pot / Bajo Share)",IF(AV2817=2,"2 - Foco Defensa (Alto Pot / Alto Share)",IF(AV2817=3,"3 - Monitoreo (Bajo Pot / Alto Share)","4 - Baja Prioridad (Bajo Pot / Bajo Share)"))))</f>
        <v>Sin competencia directa</v>
      </c>
      <c r="AX2817" s="12" t="str">
        <f aca="false">IF(OR(IFERROR(AND(W2817&lt;&gt;"",Y2817&lt;&gt;"",Y2817-W2817&gt;Resumen!$B$8),FALSE()),IFERROR(AND(X2817&lt;&gt;"",Y2817&lt;&gt;"",Y2817-X2817&gt;Resumen!$B$8),FALSE())),MAX(IF(IFERROR(AND(W2817&lt;&gt;"",Y2817&lt;&gt;"",Y2817-W2817&gt;Resumen!$B$8),FALSE()),Y2817-W2817,0),IF(IFERROR(AND(X2817&lt;&gt;"",Y2817&lt;&gt;"",Y2817-X2817&gt;Resumen!$B$8),FALSE()),Y2817-X2817,0)),"")</f>
        <v/>
      </c>
      <c r="AY2817" s="22" t="str">
        <f aca="false">IF(OR(IFERROR(AND(W2817&lt;&gt;"",Y2817&lt;&gt;"",Y2817-W2817&gt;Resumen!$B$8),FALSE()),IFERROR(AND(X2817&lt;&gt;"",Y2817&lt;&gt;"",Y2817-X2817&gt;Resumen!$B$8),FALSE())),TRIM("Lays tiene mayor markup que "&amp;IF(IFERROR(AND(W2817&lt;&gt;"",Y2817&lt;&gt;"",Y2817-W2817&gt;Resumen!$B$8),FALSE()),"Quento ","")&amp;IF(IFERROR(AND(X2817&lt;&gt;"",Y2817&lt;&gt;"",Y2817-X2817&gt;Resumen!$B$8),FALSE()),"Julicroc ","")&amp;"en este PDV"),"")</f>
        <v/>
      </c>
      <c r="AZ2817" s="22" t="str">
        <f aca="false">IF(COUNTIF('Plan Pehuamar - Lista'!$A$2:$A$167,A2817)&gt;0,"Sí","No")</f>
        <v>No</v>
      </c>
      <c r="BA2817" s="22" t="str">
        <f aca="false">IF(COUNTIF('Plan Combo 9+1'!$A$2:$A$226,A2817)&gt;0,"Sí","No")</f>
        <v>No</v>
      </c>
      <c r="BB2817" s="22" t="str">
        <f aca="false">IF(AH2817="","No",IF(BA2817="Sí",IF((AO2817-AH2817)&gt;Resumen!$B$6,"Sí","No"),IF((AO2817-AH2817)&gt;=Resumen!$B$132,"Sí","No")))</f>
        <v>No</v>
      </c>
      <c r="BC2817" s="22" t="str">
        <f aca="false">IF(AND(N2817="Sí",AL2817="Sí",AI2817=0),"Sí","No")</f>
        <v>No</v>
      </c>
      <c r="BD2817" s="22" t="str">
        <f aca="false">IF(COUNTIF('Plan 9+1 (con Pehuamar)'!$A$2:$A$227,A2817)&gt;0,"Sí","No")</f>
        <v>No</v>
      </c>
    </row>
    <row r="2818" customFormat="false" ht="15" hidden="false" customHeight="true" outlineLevel="0" collapsed="false">
      <c r="A2818" s="6" t="n">
        <v>206385</v>
      </c>
      <c r="B2818" s="6" t="n">
        <v>17</v>
      </c>
      <c r="C2818" s="6" t="n">
        <v>1704</v>
      </c>
      <c r="D2818" s="6" t="s">
        <v>359</v>
      </c>
      <c r="E2818" s="6" t="s">
        <v>2964</v>
      </c>
      <c r="F2818" s="6" t="s">
        <v>201</v>
      </c>
      <c r="G2818" s="6" t="s">
        <v>130</v>
      </c>
      <c r="H2818" s="6" t="s">
        <v>1715</v>
      </c>
      <c r="I2818" s="27" t="n">
        <v>0</v>
      </c>
      <c r="J2818" s="27" t="n">
        <v>0</v>
      </c>
      <c r="K2818" s="27" t="n">
        <v>0.5</v>
      </c>
      <c r="L2818" s="28" t="n">
        <f aca="false">I2818+J2818</f>
        <v>0</v>
      </c>
      <c r="M2818" s="28" t="n">
        <f aca="false">L2818+K2818</f>
        <v>0.5</v>
      </c>
      <c r="N2818" s="22" t="str">
        <f aca="false">IF(I2818&gt;0,"Sí","No")</f>
        <v>No</v>
      </c>
      <c r="O2818" s="22" t="str">
        <f aca="false">IF(J2818&gt;0,"Sí","No")</f>
        <v>No</v>
      </c>
      <c r="P2818" s="22" t="str">
        <f aca="false">IF(K2818&gt;0,"Sí","No")</f>
        <v>Sí</v>
      </c>
      <c r="Q2818" s="22" t="str">
        <f aca="false">IF(OR(I2818&gt;0,J2818&gt;0),"Sí","No")</f>
        <v>No</v>
      </c>
      <c r="R2818" s="27"/>
      <c r="S2818" s="27"/>
      <c r="T2818" s="27"/>
      <c r="U2818" s="27"/>
      <c r="V2818" s="27"/>
      <c r="W2818" s="12" t="str">
        <f aca="false">IF(AND(I2818&gt;0,R2818&gt;0),(S2818-R2818)/R2818,"")</f>
        <v/>
      </c>
      <c r="X2818" s="12" t="str">
        <f aca="false">IF(AND(J2818&gt;0,T2818&gt;0),(U2818-T2818)/T2818,"")</f>
        <v/>
      </c>
      <c r="Y2818" s="12" t="str">
        <f aca="false">IF(AND(K2818&gt;0,V2818&gt;0),(V2818-Resumen!$B$7)/Resumen!$B$7,"")</f>
        <v/>
      </c>
      <c r="Z2818" s="28" t="str">
        <f aca="false">IF(AND(K2818&gt;0,I2818&gt;0,V2818&gt;0,S2818&gt;0),V2818-S2818,"")</f>
        <v/>
      </c>
      <c r="AA2818" s="12" t="str">
        <f aca="false">IF(Z2818&lt;&gt;"",Z2818/S2818,"")</f>
        <v/>
      </c>
      <c r="AB2818" s="28" t="str">
        <f aca="false">IF(AND(K2818&gt;0,J2818&gt;0,V2818&gt;0,U2818&gt;0),V2818-U2818,"")</f>
        <v/>
      </c>
      <c r="AC2818" s="12" t="str">
        <f aca="false">IF(AB2818&lt;&gt;"",AB2818/U2818,"")</f>
        <v/>
      </c>
      <c r="AD2818" s="27" t="n">
        <v>0</v>
      </c>
      <c r="AE2818" s="27" t="n">
        <v>0</v>
      </c>
      <c r="AF2818" s="27" t="n">
        <v>0</v>
      </c>
      <c r="AG2818" s="28" t="n">
        <f aca="false">AD2818+AE2818+AF2818</f>
        <v>0</v>
      </c>
      <c r="AH2818" s="12" t="str">
        <f aca="false">IF(AG2818&gt;0,AD2818/AG2818,"")</f>
        <v/>
      </c>
      <c r="AI2818" s="27" t="n">
        <v>0</v>
      </c>
      <c r="AJ2818" s="27" t="n">
        <v>0</v>
      </c>
      <c r="AK2818" s="27" t="n">
        <v>0</v>
      </c>
      <c r="AL2818" s="22" t="str">
        <f aca="false">IF(OR(AJ2818&gt;0,AK2818&gt;0),"Sí","No")</f>
        <v>No</v>
      </c>
      <c r="AM2818" s="6"/>
      <c r="AN2818" s="6"/>
      <c r="AO2818" s="12" t="n">
        <f aca="false">IF(M2818&gt;0,K2818/M2818,"")</f>
        <v>1</v>
      </c>
      <c r="AP2818" s="22" t="str">
        <f aca="false">IF(M2818&gt;=Resumen!$B$5,"Alto","Bajo")</f>
        <v>Bajo</v>
      </c>
      <c r="AQ2818" s="22" t="str">
        <f aca="false">IF(AO2818&gt;=Resumen!$B$28,"Alto","Bajo")</f>
        <v>Alto</v>
      </c>
      <c r="AR2818" s="22" t="str">
        <f aca="false">AP2818&amp;" Potencial / "&amp;AQ2818&amp;" Share"</f>
        <v>Bajo Potencial / Alto Share</v>
      </c>
      <c r="AS2818" s="22" t="str">
        <f aca="false">IF(Q2818="Sí",IF(AO2818&gt;=Resumen!$B$29,"Alto","Bajo"),"")</f>
        <v/>
      </c>
      <c r="AT2818" s="22" t="str">
        <f aca="false">IF(AS2818&lt;&gt;"",AP2818&amp;" Potencial / "&amp;AS2818&amp;" Share","")</f>
        <v/>
      </c>
      <c r="AU2818" s="22" t="str">
        <f aca="false">IF(AH2818="","Sin dato",IF(AH2818-AO2818&gt;Resumen!$B$6,"Sobre-exhibido",IF(AO2818-AH2818&gt;Resumen!$B$6,"Sub-exhibido","En línea")))</f>
        <v>Sin dato</v>
      </c>
      <c r="AV2818" s="22" t="str">
        <f aca="false">IF(AT2818="","",IF(AT2818="Alto Potencial / Bajo Share",1,IF(AT2818="Alto Potencial / Alto Share",2,IF(AT2818="Bajo Potencial / Alto Share",3,4))))</f>
        <v/>
      </c>
      <c r="AW2818" s="22" t="str">
        <f aca="false">IF(Q2818="No","Sin competencia directa",IF(AV2818=1,"1 - Foco Conquista (Alto Pot / Bajo Share)",IF(AV2818=2,"2 - Foco Defensa (Alto Pot / Alto Share)",IF(AV2818=3,"3 - Monitoreo (Bajo Pot / Alto Share)","4 - Baja Prioridad (Bajo Pot / Bajo Share)"))))</f>
        <v>Sin competencia directa</v>
      </c>
      <c r="AX2818" s="12" t="str">
        <f aca="false">IF(OR(IFERROR(AND(W2818&lt;&gt;"",Y2818&lt;&gt;"",Y2818-W2818&gt;Resumen!$B$8),FALSE()),IFERROR(AND(X2818&lt;&gt;"",Y2818&lt;&gt;"",Y2818-X2818&gt;Resumen!$B$8),FALSE())),MAX(IF(IFERROR(AND(W2818&lt;&gt;"",Y2818&lt;&gt;"",Y2818-W2818&gt;Resumen!$B$8),FALSE()),Y2818-W2818,0),IF(IFERROR(AND(X2818&lt;&gt;"",Y2818&lt;&gt;"",Y2818-X2818&gt;Resumen!$B$8),FALSE()),Y2818-X2818,0)),"")</f>
        <v/>
      </c>
      <c r="AY2818" s="22" t="str">
        <f aca="false">IF(OR(IFERROR(AND(W2818&lt;&gt;"",Y2818&lt;&gt;"",Y2818-W2818&gt;Resumen!$B$8),FALSE()),IFERROR(AND(X2818&lt;&gt;"",Y2818&lt;&gt;"",Y2818-X2818&gt;Resumen!$B$8),FALSE())),TRIM("Lays tiene mayor markup que "&amp;IF(IFERROR(AND(W2818&lt;&gt;"",Y2818&lt;&gt;"",Y2818-W2818&gt;Resumen!$B$8),FALSE()),"Quento ","")&amp;IF(IFERROR(AND(X2818&lt;&gt;"",Y2818&lt;&gt;"",Y2818-X2818&gt;Resumen!$B$8),FALSE()),"Julicroc ","")&amp;"en este PDV"),"")</f>
        <v/>
      </c>
      <c r="AZ2818" s="22" t="str">
        <f aca="false">IF(COUNTIF('Plan Pehuamar - Lista'!$A$2:$A$167,A2818)&gt;0,"Sí","No")</f>
        <v>No</v>
      </c>
      <c r="BA2818" s="22" t="str">
        <f aca="false">IF(COUNTIF('Plan Combo 9+1'!$A$2:$A$226,A2818)&gt;0,"Sí","No")</f>
        <v>No</v>
      </c>
      <c r="BB2818" s="22" t="str">
        <f aca="false">IF(AH2818="","No",IF(BA2818="Sí",IF((AO2818-AH2818)&gt;Resumen!$B$6,"Sí","No"),IF((AO2818-AH2818)&gt;=Resumen!$B$132,"Sí","No")))</f>
        <v>No</v>
      </c>
      <c r="BC2818" s="22" t="str">
        <f aca="false">IF(AND(N2818="Sí",AL2818="Sí",AI2818=0),"Sí","No")</f>
        <v>No</v>
      </c>
      <c r="BD2818" s="22" t="str">
        <f aca="false">IF(COUNTIF('Plan 9+1 (con Pehuamar)'!$A$2:$A$227,A2818)&gt;0,"Sí","No")</f>
        <v>No</v>
      </c>
    </row>
    <row r="2819" customFormat="false" ht="15" hidden="false" customHeight="true" outlineLevel="0" collapsed="false">
      <c r="A2819" s="6" t="n">
        <v>206386</v>
      </c>
      <c r="B2819" s="6" t="n">
        <v>17</v>
      </c>
      <c r="C2819" s="6" t="n">
        <v>1704</v>
      </c>
      <c r="D2819" s="6" t="s">
        <v>359</v>
      </c>
      <c r="E2819" s="6" t="s">
        <v>2965</v>
      </c>
      <c r="F2819" s="6" t="s">
        <v>206</v>
      </c>
      <c r="G2819" s="6" t="s">
        <v>130</v>
      </c>
      <c r="H2819" s="6" t="s">
        <v>1715</v>
      </c>
      <c r="I2819" s="27" t="n">
        <v>0</v>
      </c>
      <c r="J2819" s="27" t="n">
        <v>0</v>
      </c>
      <c r="K2819" s="27" t="n">
        <v>2.1</v>
      </c>
      <c r="L2819" s="28" t="n">
        <f aca="false">I2819+J2819</f>
        <v>0</v>
      </c>
      <c r="M2819" s="28" t="n">
        <f aca="false">L2819+K2819</f>
        <v>2.1</v>
      </c>
      <c r="N2819" s="22" t="str">
        <f aca="false">IF(I2819&gt;0,"Sí","No")</f>
        <v>No</v>
      </c>
      <c r="O2819" s="22" t="str">
        <f aca="false">IF(J2819&gt;0,"Sí","No")</f>
        <v>No</v>
      </c>
      <c r="P2819" s="22" t="str">
        <f aca="false">IF(K2819&gt;0,"Sí","No")</f>
        <v>Sí</v>
      </c>
      <c r="Q2819" s="22" t="str">
        <f aca="false">IF(OR(I2819&gt;0,J2819&gt;0),"Sí","No")</f>
        <v>No</v>
      </c>
      <c r="R2819" s="27"/>
      <c r="S2819" s="27"/>
      <c r="T2819" s="27"/>
      <c r="U2819" s="27"/>
      <c r="V2819" s="27"/>
      <c r="W2819" s="12" t="str">
        <f aca="false">IF(AND(I2819&gt;0,R2819&gt;0),(S2819-R2819)/R2819,"")</f>
        <v/>
      </c>
      <c r="X2819" s="12" t="str">
        <f aca="false">IF(AND(J2819&gt;0,T2819&gt;0),(U2819-T2819)/T2819,"")</f>
        <v/>
      </c>
      <c r="Y2819" s="12" t="str">
        <f aca="false">IF(AND(K2819&gt;0,V2819&gt;0),(V2819-Resumen!$B$7)/Resumen!$B$7,"")</f>
        <v/>
      </c>
      <c r="Z2819" s="28" t="str">
        <f aca="false">IF(AND(K2819&gt;0,I2819&gt;0,V2819&gt;0,S2819&gt;0),V2819-S2819,"")</f>
        <v/>
      </c>
      <c r="AA2819" s="12" t="str">
        <f aca="false">IF(Z2819&lt;&gt;"",Z2819/S2819,"")</f>
        <v/>
      </c>
      <c r="AB2819" s="28" t="str">
        <f aca="false">IF(AND(K2819&gt;0,J2819&gt;0,V2819&gt;0,U2819&gt;0),V2819-U2819,"")</f>
        <v/>
      </c>
      <c r="AC2819" s="12" t="str">
        <f aca="false">IF(AB2819&lt;&gt;"",AB2819/U2819,"")</f>
        <v/>
      </c>
      <c r="AD2819" s="27" t="n">
        <v>0</v>
      </c>
      <c r="AE2819" s="27" t="n">
        <v>0</v>
      </c>
      <c r="AF2819" s="27" t="n">
        <v>0</v>
      </c>
      <c r="AG2819" s="28" t="n">
        <f aca="false">AD2819+AE2819+AF2819</f>
        <v>0</v>
      </c>
      <c r="AH2819" s="12" t="str">
        <f aca="false">IF(AG2819&gt;0,AD2819/AG2819,"")</f>
        <v/>
      </c>
      <c r="AI2819" s="27" t="n">
        <v>0</v>
      </c>
      <c r="AJ2819" s="27" t="n">
        <v>0</v>
      </c>
      <c r="AK2819" s="27" t="n">
        <v>0</v>
      </c>
      <c r="AL2819" s="22" t="str">
        <f aca="false">IF(OR(AJ2819&gt;0,AK2819&gt;0),"Sí","No")</f>
        <v>No</v>
      </c>
      <c r="AM2819" s="6"/>
      <c r="AN2819" s="6"/>
      <c r="AO2819" s="12" t="n">
        <f aca="false">IF(M2819&gt;0,K2819/M2819,"")</f>
        <v>1</v>
      </c>
      <c r="AP2819" s="22" t="str">
        <f aca="false">IF(M2819&gt;=Resumen!$B$5,"Alto","Bajo")</f>
        <v>Bajo</v>
      </c>
      <c r="AQ2819" s="22" t="str">
        <f aca="false">IF(AO2819&gt;=Resumen!$B$28,"Alto","Bajo")</f>
        <v>Alto</v>
      </c>
      <c r="AR2819" s="22" t="str">
        <f aca="false">AP2819&amp;" Potencial / "&amp;AQ2819&amp;" Share"</f>
        <v>Bajo Potencial / Alto Share</v>
      </c>
      <c r="AS2819" s="22" t="str">
        <f aca="false">IF(Q2819="Sí",IF(AO2819&gt;=Resumen!$B$29,"Alto","Bajo"),"")</f>
        <v/>
      </c>
      <c r="AT2819" s="22" t="str">
        <f aca="false">IF(AS2819&lt;&gt;"",AP2819&amp;" Potencial / "&amp;AS2819&amp;" Share","")</f>
        <v/>
      </c>
      <c r="AU2819" s="22" t="str">
        <f aca="false">IF(AH2819="","Sin dato",IF(AH2819-AO2819&gt;Resumen!$B$6,"Sobre-exhibido",IF(AO2819-AH2819&gt;Resumen!$B$6,"Sub-exhibido","En línea")))</f>
        <v>Sin dato</v>
      </c>
      <c r="AV2819" s="22" t="str">
        <f aca="false">IF(AT2819="","",IF(AT2819="Alto Potencial / Bajo Share",1,IF(AT2819="Alto Potencial / Alto Share",2,IF(AT2819="Bajo Potencial / Alto Share",3,4))))</f>
        <v/>
      </c>
      <c r="AW2819" s="22" t="str">
        <f aca="false">IF(Q2819="No","Sin competencia directa",IF(AV2819=1,"1 - Foco Conquista (Alto Pot / Bajo Share)",IF(AV2819=2,"2 - Foco Defensa (Alto Pot / Alto Share)",IF(AV2819=3,"3 - Monitoreo (Bajo Pot / Alto Share)","4 - Baja Prioridad (Bajo Pot / Bajo Share)"))))</f>
        <v>Sin competencia directa</v>
      </c>
      <c r="AX2819" s="12" t="str">
        <f aca="false">IF(OR(IFERROR(AND(W2819&lt;&gt;"",Y2819&lt;&gt;"",Y2819-W2819&gt;Resumen!$B$8),FALSE()),IFERROR(AND(X2819&lt;&gt;"",Y2819&lt;&gt;"",Y2819-X2819&gt;Resumen!$B$8),FALSE())),MAX(IF(IFERROR(AND(W2819&lt;&gt;"",Y2819&lt;&gt;"",Y2819-W2819&gt;Resumen!$B$8),FALSE()),Y2819-W2819,0),IF(IFERROR(AND(X2819&lt;&gt;"",Y2819&lt;&gt;"",Y2819-X2819&gt;Resumen!$B$8),FALSE()),Y2819-X2819,0)),"")</f>
        <v/>
      </c>
      <c r="AY2819" s="22" t="str">
        <f aca="false">IF(OR(IFERROR(AND(W2819&lt;&gt;"",Y2819&lt;&gt;"",Y2819-W2819&gt;Resumen!$B$8),FALSE()),IFERROR(AND(X2819&lt;&gt;"",Y2819&lt;&gt;"",Y2819-X2819&gt;Resumen!$B$8),FALSE())),TRIM("Lays tiene mayor markup que "&amp;IF(IFERROR(AND(W2819&lt;&gt;"",Y2819&lt;&gt;"",Y2819-W2819&gt;Resumen!$B$8),FALSE()),"Quento ","")&amp;IF(IFERROR(AND(X2819&lt;&gt;"",Y2819&lt;&gt;"",Y2819-X2819&gt;Resumen!$B$8),FALSE()),"Julicroc ","")&amp;"en este PDV"),"")</f>
        <v/>
      </c>
      <c r="AZ2819" s="22" t="str">
        <f aca="false">IF(COUNTIF('Plan Pehuamar - Lista'!$A$2:$A$167,A2819)&gt;0,"Sí","No")</f>
        <v>No</v>
      </c>
      <c r="BA2819" s="22" t="str">
        <f aca="false">IF(COUNTIF('Plan Combo 9+1'!$A$2:$A$226,A2819)&gt;0,"Sí","No")</f>
        <v>No</v>
      </c>
      <c r="BB2819" s="22" t="str">
        <f aca="false">IF(AH2819="","No",IF(BA2819="Sí",IF((AO2819-AH2819)&gt;Resumen!$B$6,"Sí","No"),IF((AO2819-AH2819)&gt;=Resumen!$B$132,"Sí","No")))</f>
        <v>No</v>
      </c>
      <c r="BC2819" s="22" t="str">
        <f aca="false">IF(AND(N2819="Sí",AL2819="Sí",AI2819=0),"Sí","No")</f>
        <v>No</v>
      </c>
      <c r="BD2819" s="22" t="str">
        <f aca="false">IF(COUNTIF('Plan 9+1 (con Pehuamar)'!$A$2:$A$227,A2819)&gt;0,"Sí","No")</f>
        <v>No</v>
      </c>
    </row>
    <row r="2820" customFormat="false" ht="15" hidden="false" customHeight="true" outlineLevel="0" collapsed="false">
      <c r="A2820" s="6" t="n">
        <v>206387</v>
      </c>
      <c r="B2820" s="6" t="n">
        <v>17</v>
      </c>
      <c r="C2820" s="6" t="n">
        <v>1704</v>
      </c>
      <c r="D2820" s="6" t="s">
        <v>359</v>
      </c>
      <c r="E2820" s="6" t="s">
        <v>2966</v>
      </c>
      <c r="F2820" s="6" t="s">
        <v>196</v>
      </c>
      <c r="G2820" s="6" t="s">
        <v>130</v>
      </c>
      <c r="H2820" s="6" t="s">
        <v>1715</v>
      </c>
      <c r="I2820" s="27" t="n">
        <v>10</v>
      </c>
      <c r="J2820" s="27" t="n">
        <v>16</v>
      </c>
      <c r="K2820" s="27" t="n">
        <v>6</v>
      </c>
      <c r="L2820" s="28" t="n">
        <f aca="false">I2820+J2820</f>
        <v>26</v>
      </c>
      <c r="M2820" s="28" t="n">
        <f aca="false">L2820+K2820</f>
        <v>32</v>
      </c>
      <c r="N2820" s="22" t="str">
        <f aca="false">IF(I2820&gt;0,"Sí","No")</f>
        <v>Sí</v>
      </c>
      <c r="O2820" s="22" t="str">
        <f aca="false">IF(J2820&gt;0,"Sí","No")</f>
        <v>Sí</v>
      </c>
      <c r="P2820" s="22" t="str">
        <f aca="false">IF(K2820&gt;0,"Sí","No")</f>
        <v>Sí</v>
      </c>
      <c r="Q2820" s="22" t="str">
        <f aca="false">IF(OR(I2820&gt;0,J2820&gt;0),"Sí","No")</f>
        <v>Sí</v>
      </c>
      <c r="R2820" s="27" t="n">
        <v>1750</v>
      </c>
      <c r="S2820" s="27" t="n">
        <v>2500</v>
      </c>
      <c r="T2820" s="27" t="n">
        <v>1180</v>
      </c>
      <c r="U2820" s="27" t="n">
        <v>2000</v>
      </c>
      <c r="V2820" s="27" t="n">
        <v>3900</v>
      </c>
      <c r="W2820" s="12" t="n">
        <f aca="false">IF(AND(I2820&gt;0,R2820&gt;0),(S2820-R2820)/R2820,"")</f>
        <v>0.428571428571429</v>
      </c>
      <c r="X2820" s="12" t="n">
        <f aca="false">IF(AND(J2820&gt;0,T2820&gt;0),(U2820-T2820)/T2820,"")</f>
        <v>0.694915254237288</v>
      </c>
      <c r="Y2820" s="12" t="n">
        <f aca="false">IF(AND(K2820&gt;0,V2820&gt;0),(V2820-Resumen!$B$7)/Resumen!$B$7,"")</f>
        <v>0.56</v>
      </c>
      <c r="Z2820" s="28" t="n">
        <f aca="false">IF(AND(K2820&gt;0,I2820&gt;0,V2820&gt;0,S2820&gt;0),V2820-S2820,"")</f>
        <v>1400</v>
      </c>
      <c r="AA2820" s="12" t="n">
        <f aca="false">IF(Z2820&lt;&gt;"",Z2820/S2820,"")</f>
        <v>0.56</v>
      </c>
      <c r="AB2820" s="28" t="n">
        <f aca="false">IF(AND(K2820&gt;0,J2820&gt;0,V2820&gt;0,U2820&gt;0),V2820-U2820,"")</f>
        <v>1900</v>
      </c>
      <c r="AC2820" s="12" t="n">
        <f aca="false">IF(AB2820&lt;&gt;"",AB2820/U2820,"")</f>
        <v>0.95</v>
      </c>
      <c r="AD2820" s="27" t="n">
        <v>2</v>
      </c>
      <c r="AE2820" s="27" t="n">
        <v>2</v>
      </c>
      <c r="AF2820" s="27" t="n">
        <v>4</v>
      </c>
      <c r="AG2820" s="28" t="n">
        <f aca="false">AD2820+AE2820+AF2820</f>
        <v>8</v>
      </c>
      <c r="AH2820" s="12" t="n">
        <f aca="false">IF(AG2820&gt;0,AD2820/AG2820,"")</f>
        <v>0.25</v>
      </c>
      <c r="AI2820" s="27" t="n">
        <v>0</v>
      </c>
      <c r="AJ2820" s="27" t="n">
        <v>0</v>
      </c>
      <c r="AK2820" s="27" t="n">
        <v>0</v>
      </c>
      <c r="AL2820" s="22" t="str">
        <f aca="false">IF(OR(AJ2820&gt;0,AK2820&gt;0),"Sí","No")</f>
        <v>No</v>
      </c>
      <c r="AM2820" s="6" t="s">
        <v>198</v>
      </c>
      <c r="AN2820" s="6" t="s">
        <v>198</v>
      </c>
      <c r="AO2820" s="12" t="n">
        <f aca="false">IF(M2820&gt;0,K2820/M2820,"")</f>
        <v>0.1875</v>
      </c>
      <c r="AP2820" s="22" t="str">
        <f aca="false">IF(M2820&gt;=Resumen!$B$5,"Alto","Bajo")</f>
        <v>Bajo</v>
      </c>
      <c r="AQ2820" s="22" t="str">
        <f aca="false">IF(AO2820&gt;=Resumen!$B$28,"Alto","Bajo")</f>
        <v>Bajo</v>
      </c>
      <c r="AR2820" s="22" t="str">
        <f aca="false">AP2820&amp;" Potencial / "&amp;AQ2820&amp;" Share"</f>
        <v>Bajo Potencial / Bajo Share</v>
      </c>
      <c r="AS2820" s="22" t="str">
        <f aca="false">IF(Q2820="Sí",IF(AO2820&gt;=Resumen!$B$29,"Alto","Bajo"),"")</f>
        <v>Bajo</v>
      </c>
      <c r="AT2820" s="22" t="str">
        <f aca="false">IF(AS2820&lt;&gt;"",AP2820&amp;" Potencial / "&amp;AS2820&amp;" Share","")</f>
        <v>Bajo Potencial / Bajo Share</v>
      </c>
      <c r="AU2820" s="22" t="str">
        <f aca="false">IF(AH2820="","Sin dato",IF(AH2820-AO2820&gt;Resumen!$B$6,"Sobre-exhibido",IF(AO2820-AH2820&gt;Resumen!$B$6,"Sub-exhibido","En línea")))</f>
        <v>Sobre-exhibido</v>
      </c>
      <c r="AV2820" s="22" t="n">
        <f aca="false">IF(AT2820="","",IF(AT2820="Alto Potencial / Bajo Share",1,IF(AT2820="Alto Potencial / Alto Share",2,IF(AT2820="Bajo Potencial / Alto Share",3,4))))</f>
        <v>4</v>
      </c>
      <c r="AW2820" s="22" t="str">
        <f aca="false">IF(Q2820="No","Sin competencia directa",IF(AV2820=1,"1 - Foco Conquista (Alto Pot / Bajo Share)",IF(AV2820=2,"2 - Foco Defensa (Alto Pot / Alto Share)",IF(AV2820=3,"3 - Monitoreo (Bajo Pot / Alto Share)","4 - Baja Prioridad (Bajo Pot / Bajo Share)"))))</f>
        <v>4 - Baja Prioridad (Bajo Pot / Bajo Share)</v>
      </c>
      <c r="AX2820" s="12" t="n">
        <f aca="false">IF(OR(IFERROR(AND(W2820&lt;&gt;"",Y2820&lt;&gt;"",Y2820-W2820&gt;Resumen!$B$8),FALSE()),IFERROR(AND(X2820&lt;&gt;"",Y2820&lt;&gt;"",Y2820-X2820&gt;Resumen!$B$8),FALSE())),MAX(IF(IFERROR(AND(W2820&lt;&gt;"",Y2820&lt;&gt;"",Y2820-W2820&gt;Resumen!$B$8),FALSE()),Y2820-W2820,0),IF(IFERROR(AND(X2820&lt;&gt;"",Y2820&lt;&gt;"",Y2820-X2820&gt;Resumen!$B$8),FALSE()),Y2820-X2820,0)),"")</f>
        <v>0.131428571428572</v>
      </c>
      <c r="AY2820" s="22" t="str">
        <f aca="false">IF(OR(IFERROR(AND(W2820&lt;&gt;"",Y2820&lt;&gt;"",Y2820-W2820&gt;Resumen!$B$8),FALSE()),IFERROR(AND(X2820&lt;&gt;"",Y2820&lt;&gt;"",Y2820-X2820&gt;Resumen!$B$8),FALSE())),TRIM("Lays tiene mayor markup que "&amp;IF(IFERROR(AND(W2820&lt;&gt;"",Y2820&lt;&gt;"",Y2820-W2820&gt;Resumen!$B$8),FALSE()),"Quento ","")&amp;IF(IFERROR(AND(X2820&lt;&gt;"",Y2820&lt;&gt;"",Y2820-X2820&gt;Resumen!$B$8),FALSE()),"Julicroc ","")&amp;"en este PDV"),"")</f>
        <v>Lays tiene mayor markup que Quento en este PDV</v>
      </c>
      <c r="AZ2820" s="22" t="str">
        <f aca="false">IF(COUNTIF('Plan Pehuamar - Lista'!$A$2:$A$167,A2820)&gt;0,"Sí","No")</f>
        <v>No</v>
      </c>
      <c r="BA2820" s="22" t="str">
        <f aca="false">IF(COUNTIF('Plan Combo 9+1'!$A$2:$A$226,A2820)&gt;0,"Sí","No")</f>
        <v>No</v>
      </c>
      <c r="BB2820" s="22" t="str">
        <f aca="false">IF(AH2820="","No",IF(BA2820="Sí",IF((AO2820-AH2820)&gt;Resumen!$B$6,"Sí","No"),IF((AO2820-AH2820)&gt;=Resumen!$B$132,"Sí","No")))</f>
        <v>No</v>
      </c>
      <c r="BC2820" s="22" t="str">
        <f aca="false">IF(AND(N2820="Sí",AL2820="Sí",AI2820=0),"Sí","No")</f>
        <v>No</v>
      </c>
      <c r="BD2820" s="22" t="str">
        <f aca="false">IF(COUNTIF('Plan 9+1 (con Pehuamar)'!$A$2:$A$227,A2820)&gt;0,"Sí","No")</f>
        <v>No</v>
      </c>
    </row>
    <row r="2821" customFormat="false" ht="15" hidden="false" customHeight="true" outlineLevel="0" collapsed="false">
      <c r="A2821" s="6" t="n">
        <v>206388</v>
      </c>
      <c r="B2821" s="6" t="n">
        <v>17</v>
      </c>
      <c r="C2821" s="6" t="n">
        <v>1704</v>
      </c>
      <c r="D2821" s="6" t="s">
        <v>359</v>
      </c>
      <c r="E2821" s="6" t="s">
        <v>2967</v>
      </c>
      <c r="F2821" s="6" t="s">
        <v>196</v>
      </c>
      <c r="G2821" s="6" t="s">
        <v>130</v>
      </c>
      <c r="H2821" s="6" t="s">
        <v>1715</v>
      </c>
      <c r="I2821" s="27" t="n">
        <v>10</v>
      </c>
      <c r="J2821" s="27" t="n">
        <v>6</v>
      </c>
      <c r="K2821" s="27" t="n">
        <v>4</v>
      </c>
      <c r="L2821" s="28" t="n">
        <f aca="false">I2821+J2821</f>
        <v>16</v>
      </c>
      <c r="M2821" s="28" t="n">
        <f aca="false">L2821+K2821</f>
        <v>20</v>
      </c>
      <c r="N2821" s="22" t="str">
        <f aca="false">IF(I2821&gt;0,"Sí","No")</f>
        <v>Sí</v>
      </c>
      <c r="O2821" s="22" t="str">
        <f aca="false">IF(J2821&gt;0,"Sí","No")</f>
        <v>Sí</v>
      </c>
      <c r="P2821" s="22" t="str">
        <f aca="false">IF(K2821&gt;0,"Sí","No")</f>
        <v>Sí</v>
      </c>
      <c r="Q2821" s="22" t="str">
        <f aca="false">IF(OR(I2821&gt;0,J2821&gt;0),"Sí","No")</f>
        <v>Sí</v>
      </c>
      <c r="R2821" s="27" t="n">
        <v>1750</v>
      </c>
      <c r="S2821" s="27" t="n">
        <v>2500</v>
      </c>
      <c r="T2821" s="27" t="n">
        <v>1200</v>
      </c>
      <c r="U2821" s="27" t="n">
        <v>2000</v>
      </c>
      <c r="V2821" s="27" t="n">
        <v>3900</v>
      </c>
      <c r="W2821" s="12" t="n">
        <f aca="false">IF(AND(I2821&gt;0,R2821&gt;0),(S2821-R2821)/R2821,"")</f>
        <v>0.428571428571429</v>
      </c>
      <c r="X2821" s="12" t="n">
        <f aca="false">IF(AND(J2821&gt;0,T2821&gt;0),(U2821-T2821)/T2821,"")</f>
        <v>0.666666666666667</v>
      </c>
      <c r="Y2821" s="12" t="n">
        <f aca="false">IF(AND(K2821&gt;0,V2821&gt;0),(V2821-Resumen!$B$7)/Resumen!$B$7,"")</f>
        <v>0.56</v>
      </c>
      <c r="Z2821" s="28" t="n">
        <f aca="false">IF(AND(K2821&gt;0,I2821&gt;0,V2821&gt;0,S2821&gt;0),V2821-S2821,"")</f>
        <v>1400</v>
      </c>
      <c r="AA2821" s="12" t="n">
        <f aca="false">IF(Z2821&lt;&gt;"",Z2821/S2821,"")</f>
        <v>0.56</v>
      </c>
      <c r="AB2821" s="28" t="n">
        <f aca="false">IF(AND(K2821&gt;0,J2821&gt;0,V2821&gt;0,U2821&gt;0),V2821-U2821,"")</f>
        <v>1900</v>
      </c>
      <c r="AC2821" s="12" t="n">
        <f aca="false">IF(AB2821&lt;&gt;"",AB2821/U2821,"")</f>
        <v>0.95</v>
      </c>
      <c r="AD2821" s="27" t="n">
        <v>1</v>
      </c>
      <c r="AE2821" s="27" t="n">
        <v>2</v>
      </c>
      <c r="AF2821" s="27" t="n">
        <v>2</v>
      </c>
      <c r="AG2821" s="28" t="n">
        <f aca="false">AD2821+AE2821+AF2821</f>
        <v>5</v>
      </c>
      <c r="AH2821" s="12" t="n">
        <f aca="false">IF(AG2821&gt;0,AD2821/AG2821,"")</f>
        <v>0.2</v>
      </c>
      <c r="AI2821" s="27" t="n">
        <v>0</v>
      </c>
      <c r="AJ2821" s="27" t="n">
        <v>0</v>
      </c>
      <c r="AK2821" s="27" t="n">
        <v>0</v>
      </c>
      <c r="AL2821" s="22" t="str">
        <f aca="false">IF(OR(AJ2821&gt;0,AK2821&gt;0),"Sí","No")</f>
        <v>No</v>
      </c>
      <c r="AM2821" s="6" t="s">
        <v>198</v>
      </c>
      <c r="AN2821" s="6" t="s">
        <v>198</v>
      </c>
      <c r="AO2821" s="12" t="n">
        <f aca="false">IF(M2821&gt;0,K2821/M2821,"")</f>
        <v>0.2</v>
      </c>
      <c r="AP2821" s="22" t="str">
        <f aca="false">IF(M2821&gt;=Resumen!$B$5,"Alto","Bajo")</f>
        <v>Bajo</v>
      </c>
      <c r="AQ2821" s="22" t="str">
        <f aca="false">IF(AO2821&gt;=Resumen!$B$28,"Alto","Bajo")</f>
        <v>Bajo</v>
      </c>
      <c r="AR2821" s="22" t="str">
        <f aca="false">AP2821&amp;" Potencial / "&amp;AQ2821&amp;" Share"</f>
        <v>Bajo Potencial / Bajo Share</v>
      </c>
      <c r="AS2821" s="22" t="str">
        <f aca="false">IF(Q2821="Sí",IF(AO2821&gt;=Resumen!$B$29,"Alto","Bajo"),"")</f>
        <v>Bajo</v>
      </c>
      <c r="AT2821" s="22" t="str">
        <f aca="false">IF(AS2821&lt;&gt;"",AP2821&amp;" Potencial / "&amp;AS2821&amp;" Share","")</f>
        <v>Bajo Potencial / Bajo Share</v>
      </c>
      <c r="AU2821" s="22" t="str">
        <f aca="false">IF(AH2821="","Sin dato",IF(AH2821-AO2821&gt;Resumen!$B$6,"Sobre-exhibido",IF(AO2821-AH2821&gt;Resumen!$B$6,"Sub-exhibido","En línea")))</f>
        <v>En línea</v>
      </c>
      <c r="AV2821" s="22" t="n">
        <f aca="false">IF(AT2821="","",IF(AT2821="Alto Potencial / Bajo Share",1,IF(AT2821="Alto Potencial / Alto Share",2,IF(AT2821="Bajo Potencial / Alto Share",3,4))))</f>
        <v>4</v>
      </c>
      <c r="AW2821" s="22" t="str">
        <f aca="false">IF(Q2821="No","Sin competencia directa",IF(AV2821=1,"1 - Foco Conquista (Alto Pot / Bajo Share)",IF(AV2821=2,"2 - Foco Defensa (Alto Pot / Alto Share)",IF(AV2821=3,"3 - Monitoreo (Bajo Pot / Alto Share)","4 - Baja Prioridad (Bajo Pot / Bajo Share)"))))</f>
        <v>4 - Baja Prioridad (Bajo Pot / Bajo Share)</v>
      </c>
      <c r="AX2821" s="12" t="n">
        <f aca="false">IF(OR(IFERROR(AND(W2821&lt;&gt;"",Y2821&lt;&gt;"",Y2821-W2821&gt;Resumen!$B$8),FALSE()),IFERROR(AND(X2821&lt;&gt;"",Y2821&lt;&gt;"",Y2821-X2821&gt;Resumen!$B$8),FALSE())),MAX(IF(IFERROR(AND(W2821&lt;&gt;"",Y2821&lt;&gt;"",Y2821-W2821&gt;Resumen!$B$8),FALSE()),Y2821-W2821,0),IF(IFERROR(AND(X2821&lt;&gt;"",Y2821&lt;&gt;"",Y2821-X2821&gt;Resumen!$B$8),FALSE()),Y2821-X2821,0)),"")</f>
        <v>0.131428571428572</v>
      </c>
      <c r="AY2821" s="22" t="str">
        <f aca="false">IF(OR(IFERROR(AND(W2821&lt;&gt;"",Y2821&lt;&gt;"",Y2821-W2821&gt;Resumen!$B$8),FALSE()),IFERROR(AND(X2821&lt;&gt;"",Y2821&lt;&gt;"",Y2821-X2821&gt;Resumen!$B$8),FALSE())),TRIM("Lays tiene mayor markup que "&amp;IF(IFERROR(AND(W2821&lt;&gt;"",Y2821&lt;&gt;"",Y2821-W2821&gt;Resumen!$B$8),FALSE()),"Quento ","")&amp;IF(IFERROR(AND(X2821&lt;&gt;"",Y2821&lt;&gt;"",Y2821-X2821&gt;Resumen!$B$8),FALSE()),"Julicroc ","")&amp;"en este PDV"),"")</f>
        <v>Lays tiene mayor markup que Quento en este PDV</v>
      </c>
      <c r="AZ2821" s="22" t="str">
        <f aca="false">IF(COUNTIF('Plan Pehuamar - Lista'!$A$2:$A$167,A2821)&gt;0,"Sí","No")</f>
        <v>No</v>
      </c>
      <c r="BA2821" s="22" t="str">
        <f aca="false">IF(COUNTIF('Plan Combo 9+1'!$A$2:$A$226,A2821)&gt;0,"Sí","No")</f>
        <v>No</v>
      </c>
      <c r="BB2821" s="22" t="str">
        <f aca="false">IF(AH2821="","No",IF(BA2821="Sí",IF((AO2821-AH2821)&gt;Resumen!$B$6,"Sí","No"),IF((AO2821-AH2821)&gt;=Resumen!$B$132,"Sí","No")))</f>
        <v>No</v>
      </c>
      <c r="BC2821" s="22" t="str">
        <f aca="false">IF(AND(N2821="Sí",AL2821="Sí",AI2821=0),"Sí","No")</f>
        <v>No</v>
      </c>
      <c r="BD2821" s="22" t="str">
        <f aca="false">IF(COUNTIF('Plan 9+1 (con Pehuamar)'!$A$2:$A$227,A2821)&gt;0,"Sí","No")</f>
        <v>No</v>
      </c>
    </row>
    <row r="2822" customFormat="false" ht="15" hidden="false" customHeight="true" outlineLevel="0" collapsed="false">
      <c r="A2822" s="6" t="n">
        <v>206389</v>
      </c>
      <c r="B2822" s="6" t="n">
        <v>17</v>
      </c>
      <c r="C2822" s="6" t="n">
        <v>1704</v>
      </c>
      <c r="D2822" s="6" t="s">
        <v>359</v>
      </c>
      <c r="E2822" s="6" t="s">
        <v>2968</v>
      </c>
      <c r="F2822" s="6" t="s">
        <v>201</v>
      </c>
      <c r="G2822" s="6" t="s">
        <v>130</v>
      </c>
      <c r="H2822" s="6" t="s">
        <v>1715</v>
      </c>
      <c r="I2822" s="27" t="n">
        <v>10</v>
      </c>
      <c r="J2822" s="27" t="n">
        <v>32</v>
      </c>
      <c r="K2822" s="27" t="n">
        <v>8</v>
      </c>
      <c r="L2822" s="28" t="n">
        <f aca="false">I2822+J2822</f>
        <v>42</v>
      </c>
      <c r="M2822" s="28" t="n">
        <f aca="false">L2822+K2822</f>
        <v>50</v>
      </c>
      <c r="N2822" s="22" t="str">
        <f aca="false">IF(I2822&gt;0,"Sí","No")</f>
        <v>Sí</v>
      </c>
      <c r="O2822" s="22" t="str">
        <f aca="false">IF(J2822&gt;0,"Sí","No")</f>
        <v>Sí</v>
      </c>
      <c r="P2822" s="22" t="str">
        <f aca="false">IF(K2822&gt;0,"Sí","No")</f>
        <v>Sí</v>
      </c>
      <c r="Q2822" s="22" t="str">
        <f aca="false">IF(OR(I2822&gt;0,J2822&gt;0),"Sí","No")</f>
        <v>Sí</v>
      </c>
      <c r="R2822" s="27" t="n">
        <v>1750</v>
      </c>
      <c r="S2822" s="27" t="n">
        <v>2500</v>
      </c>
      <c r="T2822" s="27" t="n">
        <v>1180</v>
      </c>
      <c r="U2822" s="27" t="n">
        <v>2000</v>
      </c>
      <c r="V2822" s="27" t="n">
        <v>3800</v>
      </c>
      <c r="W2822" s="12" t="n">
        <f aca="false">IF(AND(I2822&gt;0,R2822&gt;0),(S2822-R2822)/R2822,"")</f>
        <v>0.428571428571429</v>
      </c>
      <c r="X2822" s="12" t="n">
        <f aca="false">IF(AND(J2822&gt;0,T2822&gt;0),(U2822-T2822)/T2822,"")</f>
        <v>0.694915254237288</v>
      </c>
      <c r="Y2822" s="12" t="n">
        <f aca="false">IF(AND(K2822&gt;0,V2822&gt;0),(V2822-Resumen!$B$7)/Resumen!$B$7,"")</f>
        <v>0.52</v>
      </c>
      <c r="Z2822" s="28" t="n">
        <f aca="false">IF(AND(K2822&gt;0,I2822&gt;0,V2822&gt;0,S2822&gt;0),V2822-S2822,"")</f>
        <v>1300</v>
      </c>
      <c r="AA2822" s="12" t="n">
        <f aca="false">IF(Z2822&lt;&gt;"",Z2822/S2822,"")</f>
        <v>0.52</v>
      </c>
      <c r="AB2822" s="28" t="n">
        <f aca="false">IF(AND(K2822&gt;0,J2822&gt;0,V2822&gt;0,U2822&gt;0),V2822-U2822,"")</f>
        <v>1800</v>
      </c>
      <c r="AC2822" s="12" t="n">
        <f aca="false">IF(AB2822&lt;&gt;"",AB2822/U2822,"")</f>
        <v>0.9</v>
      </c>
      <c r="AD2822" s="27" t="n">
        <v>2</v>
      </c>
      <c r="AE2822" s="27" t="n">
        <v>2</v>
      </c>
      <c r="AF2822" s="27" t="n">
        <v>12</v>
      </c>
      <c r="AG2822" s="28" t="n">
        <f aca="false">AD2822+AE2822+AF2822</f>
        <v>16</v>
      </c>
      <c r="AH2822" s="12" t="n">
        <f aca="false">IF(AG2822&gt;0,AD2822/AG2822,"")</f>
        <v>0.125</v>
      </c>
      <c r="AI2822" s="27" t="n">
        <v>1</v>
      </c>
      <c r="AJ2822" s="27" t="n">
        <v>0</v>
      </c>
      <c r="AK2822" s="27" t="n">
        <v>1</v>
      </c>
      <c r="AL2822" s="22" t="str">
        <f aca="false">IF(OR(AJ2822&gt;0,AK2822&gt;0),"Sí","No")</f>
        <v>Sí</v>
      </c>
      <c r="AM2822" s="6" t="s">
        <v>198</v>
      </c>
      <c r="AN2822" s="6" t="s">
        <v>198</v>
      </c>
      <c r="AO2822" s="12" t="n">
        <f aca="false">IF(M2822&gt;0,K2822/M2822,"")</f>
        <v>0.16</v>
      </c>
      <c r="AP2822" s="22" t="str">
        <f aca="false">IF(M2822&gt;=Resumen!$B$5,"Alto","Bajo")</f>
        <v>Alto</v>
      </c>
      <c r="AQ2822" s="22" t="str">
        <f aca="false">IF(AO2822&gt;=Resumen!$B$28,"Alto","Bajo")</f>
        <v>Bajo</v>
      </c>
      <c r="AR2822" s="22" t="str">
        <f aca="false">AP2822&amp;" Potencial / "&amp;AQ2822&amp;" Share"</f>
        <v>Alto Potencial / Bajo Share</v>
      </c>
      <c r="AS2822" s="22" t="str">
        <f aca="false">IF(Q2822="Sí",IF(AO2822&gt;=Resumen!$B$29,"Alto","Bajo"),"")</f>
        <v>Bajo</v>
      </c>
      <c r="AT2822" s="22" t="str">
        <f aca="false">IF(AS2822&lt;&gt;"",AP2822&amp;" Potencial / "&amp;AS2822&amp;" Share","")</f>
        <v>Alto Potencial / Bajo Share</v>
      </c>
      <c r="AU2822" s="22" t="str">
        <f aca="false">IF(AH2822="","Sin dato",IF(AH2822-AO2822&gt;Resumen!$B$6,"Sobre-exhibido",IF(AO2822-AH2822&gt;Resumen!$B$6,"Sub-exhibido","En línea")))</f>
        <v>En línea</v>
      </c>
      <c r="AV2822" s="22" t="n">
        <f aca="false">IF(AT2822="","",IF(AT2822="Alto Potencial / Bajo Share",1,IF(AT2822="Alto Potencial / Alto Share",2,IF(AT2822="Bajo Potencial / Alto Share",3,4))))</f>
        <v>1</v>
      </c>
      <c r="AW2822" s="22" t="str">
        <f aca="false">IF(Q2822="No","Sin competencia directa",IF(AV2822=1,"1 - Foco Conquista (Alto Pot / Bajo Share)",IF(AV2822=2,"2 - Foco Defensa (Alto Pot / Alto Share)",IF(AV2822=3,"3 - Monitoreo (Bajo Pot / Alto Share)","4 - Baja Prioridad (Bajo Pot / Bajo Share)"))))</f>
        <v>1 - Foco Conquista (Alto Pot / Bajo Share)</v>
      </c>
      <c r="AX2822" s="12" t="n">
        <f aca="false">IF(OR(IFERROR(AND(W2822&lt;&gt;"",Y2822&lt;&gt;"",Y2822-W2822&gt;Resumen!$B$8),FALSE()),IFERROR(AND(X2822&lt;&gt;"",Y2822&lt;&gt;"",Y2822-X2822&gt;Resumen!$B$8),FALSE())),MAX(IF(IFERROR(AND(W2822&lt;&gt;"",Y2822&lt;&gt;"",Y2822-W2822&gt;Resumen!$B$8),FALSE()),Y2822-W2822,0),IF(IFERROR(AND(X2822&lt;&gt;"",Y2822&lt;&gt;"",Y2822-X2822&gt;Resumen!$B$8),FALSE()),Y2822-X2822,0)),"")</f>
        <v>0.0914285714285715</v>
      </c>
      <c r="AY2822" s="22" t="str">
        <f aca="false">IF(OR(IFERROR(AND(W2822&lt;&gt;"",Y2822&lt;&gt;"",Y2822-W2822&gt;Resumen!$B$8),FALSE()),IFERROR(AND(X2822&lt;&gt;"",Y2822&lt;&gt;"",Y2822-X2822&gt;Resumen!$B$8),FALSE())),TRIM("Lays tiene mayor markup que "&amp;IF(IFERROR(AND(W2822&lt;&gt;"",Y2822&lt;&gt;"",Y2822-W2822&gt;Resumen!$B$8),FALSE()),"Quento ","")&amp;IF(IFERROR(AND(X2822&lt;&gt;"",Y2822&lt;&gt;"",Y2822-X2822&gt;Resumen!$B$8),FALSE()),"Julicroc ","")&amp;"en este PDV"),"")</f>
        <v>Lays tiene mayor markup que Quento en este PDV</v>
      </c>
      <c r="AZ2822" s="22" t="str">
        <f aca="false">IF(COUNTIF('Plan Pehuamar - Lista'!$A$2:$A$167,A2822)&gt;0,"Sí","No")</f>
        <v>No</v>
      </c>
      <c r="BA2822" s="22" t="str">
        <f aca="false">IF(COUNTIF('Plan Combo 9+1'!$A$2:$A$226,A2822)&gt;0,"Sí","No")</f>
        <v>Sí</v>
      </c>
      <c r="BB2822" s="22" t="str">
        <f aca="false">IF(AH2822="","No",IF(BA2822="Sí",IF((AO2822-AH2822)&gt;Resumen!$B$6,"Sí","No"),IF((AO2822-AH2822)&gt;=Resumen!$B$132,"Sí","No")))</f>
        <v>No</v>
      </c>
      <c r="BC2822" s="22" t="str">
        <f aca="false">IF(AND(N2822="Sí",AL2822="Sí",AI2822=0),"Sí","No")</f>
        <v>No</v>
      </c>
      <c r="BD2822" s="22" t="str">
        <f aca="false">IF(COUNTIF('Plan 9+1 (con Pehuamar)'!$A$2:$A$227,A2822)&gt;0,"Sí","No")</f>
        <v>Sí</v>
      </c>
    </row>
    <row r="2823" customFormat="false" ht="15" hidden="false" customHeight="true" outlineLevel="0" collapsed="false">
      <c r="A2823" s="6" t="n">
        <v>206390</v>
      </c>
      <c r="B2823" s="6" t="n">
        <v>17</v>
      </c>
      <c r="C2823" s="6" t="n">
        <v>1704</v>
      </c>
      <c r="D2823" s="6" t="s">
        <v>359</v>
      </c>
      <c r="E2823" s="6" t="s">
        <v>2969</v>
      </c>
      <c r="F2823" s="6" t="s">
        <v>201</v>
      </c>
      <c r="G2823" s="6" t="s">
        <v>130</v>
      </c>
      <c r="H2823" s="6" t="s">
        <v>1715</v>
      </c>
      <c r="I2823" s="27" t="n">
        <v>10</v>
      </c>
      <c r="J2823" s="27" t="n">
        <v>12</v>
      </c>
      <c r="K2823" s="27" t="n">
        <v>4</v>
      </c>
      <c r="L2823" s="28" t="n">
        <f aca="false">I2823+J2823</f>
        <v>22</v>
      </c>
      <c r="M2823" s="28" t="n">
        <f aca="false">L2823+K2823</f>
        <v>26</v>
      </c>
      <c r="N2823" s="22" t="str">
        <f aca="false">IF(I2823&gt;0,"Sí","No")</f>
        <v>Sí</v>
      </c>
      <c r="O2823" s="22" t="str">
        <f aca="false">IF(J2823&gt;0,"Sí","No")</f>
        <v>Sí</v>
      </c>
      <c r="P2823" s="22" t="str">
        <f aca="false">IF(K2823&gt;0,"Sí","No")</f>
        <v>Sí</v>
      </c>
      <c r="Q2823" s="22" t="str">
        <f aca="false">IF(OR(I2823&gt;0,J2823&gt;0),"Sí","No")</f>
        <v>Sí</v>
      </c>
      <c r="R2823" s="27" t="n">
        <v>1750</v>
      </c>
      <c r="S2823" s="27" t="n">
        <v>2500</v>
      </c>
      <c r="T2823" s="27" t="n">
        <v>1200</v>
      </c>
      <c r="U2823" s="27" t="n">
        <v>2000</v>
      </c>
      <c r="V2823" s="27" t="n">
        <v>3600</v>
      </c>
      <c r="W2823" s="12" t="n">
        <f aca="false">IF(AND(I2823&gt;0,R2823&gt;0),(S2823-R2823)/R2823,"")</f>
        <v>0.428571428571429</v>
      </c>
      <c r="X2823" s="12" t="n">
        <f aca="false">IF(AND(J2823&gt;0,T2823&gt;0),(U2823-T2823)/T2823,"")</f>
        <v>0.666666666666667</v>
      </c>
      <c r="Y2823" s="12" t="n">
        <f aca="false">IF(AND(K2823&gt;0,V2823&gt;0),(V2823-Resumen!$B$7)/Resumen!$B$7,"")</f>
        <v>0.44</v>
      </c>
      <c r="Z2823" s="28" t="n">
        <f aca="false">IF(AND(K2823&gt;0,I2823&gt;0,V2823&gt;0,S2823&gt;0),V2823-S2823,"")</f>
        <v>1100</v>
      </c>
      <c r="AA2823" s="12" t="n">
        <f aca="false">IF(Z2823&lt;&gt;"",Z2823/S2823,"")</f>
        <v>0.44</v>
      </c>
      <c r="AB2823" s="28" t="n">
        <f aca="false">IF(AND(K2823&gt;0,J2823&gt;0,V2823&gt;0,U2823&gt;0),V2823-U2823,"")</f>
        <v>1600</v>
      </c>
      <c r="AC2823" s="12" t="n">
        <f aca="false">IF(AB2823&lt;&gt;"",AB2823/U2823,"")</f>
        <v>0.8</v>
      </c>
      <c r="AD2823" s="27" t="n">
        <v>2</v>
      </c>
      <c r="AE2823" s="27" t="n">
        <v>2</v>
      </c>
      <c r="AF2823" s="27" t="n">
        <v>3</v>
      </c>
      <c r="AG2823" s="28" t="n">
        <f aca="false">AD2823+AE2823+AF2823</f>
        <v>7</v>
      </c>
      <c r="AH2823" s="12" t="n">
        <f aca="false">IF(AG2823&gt;0,AD2823/AG2823,"")</f>
        <v>0.285714285714286</v>
      </c>
      <c r="AI2823" s="27" t="n">
        <v>0</v>
      </c>
      <c r="AJ2823" s="27" t="n">
        <v>0</v>
      </c>
      <c r="AK2823" s="27" t="n">
        <v>0</v>
      </c>
      <c r="AL2823" s="22" t="str">
        <f aca="false">IF(OR(AJ2823&gt;0,AK2823&gt;0),"Sí","No")</f>
        <v>No</v>
      </c>
      <c r="AM2823" s="6" t="s">
        <v>198</v>
      </c>
      <c r="AN2823" s="6" t="s">
        <v>198</v>
      </c>
      <c r="AO2823" s="12" t="n">
        <f aca="false">IF(M2823&gt;0,K2823/M2823,"")</f>
        <v>0.153846153846154</v>
      </c>
      <c r="AP2823" s="22" t="str">
        <f aca="false">IF(M2823&gt;=Resumen!$B$5,"Alto","Bajo")</f>
        <v>Bajo</v>
      </c>
      <c r="AQ2823" s="22" t="str">
        <f aca="false">IF(AO2823&gt;=Resumen!$B$28,"Alto","Bajo")</f>
        <v>Bajo</v>
      </c>
      <c r="AR2823" s="22" t="str">
        <f aca="false">AP2823&amp;" Potencial / "&amp;AQ2823&amp;" Share"</f>
        <v>Bajo Potencial / Bajo Share</v>
      </c>
      <c r="AS2823" s="22" t="str">
        <f aca="false">IF(Q2823="Sí",IF(AO2823&gt;=Resumen!$B$29,"Alto","Bajo"),"")</f>
        <v>Bajo</v>
      </c>
      <c r="AT2823" s="22" t="str">
        <f aca="false">IF(AS2823&lt;&gt;"",AP2823&amp;" Potencial / "&amp;AS2823&amp;" Share","")</f>
        <v>Bajo Potencial / Bajo Share</v>
      </c>
      <c r="AU2823" s="22" t="str">
        <f aca="false">IF(AH2823="","Sin dato",IF(AH2823-AO2823&gt;Resumen!$B$6,"Sobre-exhibido",IF(AO2823-AH2823&gt;Resumen!$B$6,"Sub-exhibido","En línea")))</f>
        <v>Sobre-exhibido</v>
      </c>
      <c r="AV2823" s="22" t="n">
        <f aca="false">IF(AT2823="","",IF(AT2823="Alto Potencial / Bajo Share",1,IF(AT2823="Alto Potencial / Alto Share",2,IF(AT2823="Bajo Potencial / Alto Share",3,4))))</f>
        <v>4</v>
      </c>
      <c r="AW2823" s="22" t="str">
        <f aca="false">IF(Q2823="No","Sin competencia directa",IF(AV2823=1,"1 - Foco Conquista (Alto Pot / Bajo Share)",IF(AV2823=2,"2 - Foco Defensa (Alto Pot / Alto Share)",IF(AV2823=3,"3 - Monitoreo (Bajo Pot / Alto Share)","4 - Baja Prioridad (Bajo Pot / Bajo Share)"))))</f>
        <v>4 - Baja Prioridad (Bajo Pot / Bajo Share)</v>
      </c>
      <c r="AX2823" s="12" t="str">
        <f aca="false">IF(OR(IFERROR(AND(W2823&lt;&gt;"",Y2823&lt;&gt;"",Y2823-W2823&gt;Resumen!$B$8),FALSE()),IFERROR(AND(X2823&lt;&gt;"",Y2823&lt;&gt;"",Y2823-X2823&gt;Resumen!$B$8),FALSE())),MAX(IF(IFERROR(AND(W2823&lt;&gt;"",Y2823&lt;&gt;"",Y2823-W2823&gt;Resumen!$B$8),FALSE()),Y2823-W2823,0),IF(IFERROR(AND(X2823&lt;&gt;"",Y2823&lt;&gt;"",Y2823-X2823&gt;Resumen!$B$8),FALSE()),Y2823-X2823,0)),"")</f>
        <v/>
      </c>
      <c r="AY2823" s="22" t="str">
        <f aca="false">IF(OR(IFERROR(AND(W2823&lt;&gt;"",Y2823&lt;&gt;"",Y2823-W2823&gt;Resumen!$B$8),FALSE()),IFERROR(AND(X2823&lt;&gt;"",Y2823&lt;&gt;"",Y2823-X2823&gt;Resumen!$B$8),FALSE())),TRIM("Lays tiene mayor markup que "&amp;IF(IFERROR(AND(W2823&lt;&gt;"",Y2823&lt;&gt;"",Y2823-W2823&gt;Resumen!$B$8),FALSE()),"Quento ","")&amp;IF(IFERROR(AND(X2823&lt;&gt;"",Y2823&lt;&gt;"",Y2823-X2823&gt;Resumen!$B$8),FALSE()),"Julicroc ","")&amp;"en este PDV"),"")</f>
        <v/>
      </c>
      <c r="AZ2823" s="22" t="str">
        <f aca="false">IF(COUNTIF('Plan Pehuamar - Lista'!$A$2:$A$167,A2823)&gt;0,"Sí","No")</f>
        <v>No</v>
      </c>
      <c r="BA2823" s="22" t="str">
        <f aca="false">IF(COUNTIF('Plan Combo 9+1'!$A$2:$A$226,A2823)&gt;0,"Sí","No")</f>
        <v>No</v>
      </c>
      <c r="BB2823" s="22" t="str">
        <f aca="false">IF(AH2823="","No",IF(BA2823="Sí",IF((AO2823-AH2823)&gt;Resumen!$B$6,"Sí","No"),IF((AO2823-AH2823)&gt;=Resumen!$B$132,"Sí","No")))</f>
        <v>No</v>
      </c>
      <c r="BC2823" s="22" t="str">
        <f aca="false">IF(AND(N2823="Sí",AL2823="Sí",AI2823=0),"Sí","No")</f>
        <v>No</v>
      </c>
      <c r="BD2823" s="22" t="str">
        <f aca="false">IF(COUNTIF('Plan 9+1 (con Pehuamar)'!$A$2:$A$227,A2823)&gt;0,"Sí","No")</f>
        <v>No</v>
      </c>
    </row>
    <row r="2824" customFormat="false" ht="15" hidden="false" customHeight="true" outlineLevel="0" collapsed="false">
      <c r="A2824" s="6" t="n">
        <v>206391</v>
      </c>
      <c r="B2824" s="6" t="n">
        <v>17</v>
      </c>
      <c r="C2824" s="6" t="n">
        <v>1704</v>
      </c>
      <c r="D2824" s="6" t="s">
        <v>359</v>
      </c>
      <c r="E2824" s="6" t="s">
        <v>2970</v>
      </c>
      <c r="F2824" s="6" t="s">
        <v>206</v>
      </c>
      <c r="G2824" s="6" t="s">
        <v>130</v>
      </c>
      <c r="H2824" s="6" t="s">
        <v>1715</v>
      </c>
      <c r="I2824" s="27" t="n">
        <v>0</v>
      </c>
      <c r="J2824" s="27" t="n">
        <v>0</v>
      </c>
      <c r="K2824" s="27" t="n">
        <v>1.3</v>
      </c>
      <c r="L2824" s="28" t="n">
        <f aca="false">I2824+J2824</f>
        <v>0</v>
      </c>
      <c r="M2824" s="28" t="n">
        <f aca="false">L2824+K2824</f>
        <v>1.3</v>
      </c>
      <c r="N2824" s="22" t="str">
        <f aca="false">IF(I2824&gt;0,"Sí","No")</f>
        <v>No</v>
      </c>
      <c r="O2824" s="22" t="str">
        <f aca="false">IF(J2824&gt;0,"Sí","No")</f>
        <v>No</v>
      </c>
      <c r="P2824" s="22" t="str">
        <f aca="false">IF(K2824&gt;0,"Sí","No")</f>
        <v>Sí</v>
      </c>
      <c r="Q2824" s="22" t="str">
        <f aca="false">IF(OR(I2824&gt;0,J2824&gt;0),"Sí","No")</f>
        <v>No</v>
      </c>
      <c r="R2824" s="27"/>
      <c r="S2824" s="27"/>
      <c r="T2824" s="27"/>
      <c r="U2824" s="27"/>
      <c r="V2824" s="27"/>
      <c r="W2824" s="12" t="str">
        <f aca="false">IF(AND(I2824&gt;0,R2824&gt;0),(S2824-R2824)/R2824,"")</f>
        <v/>
      </c>
      <c r="X2824" s="12" t="str">
        <f aca="false">IF(AND(J2824&gt;0,T2824&gt;0),(U2824-T2824)/T2824,"")</f>
        <v/>
      </c>
      <c r="Y2824" s="12" t="str">
        <f aca="false">IF(AND(K2824&gt;0,V2824&gt;0),(V2824-Resumen!$B$7)/Resumen!$B$7,"")</f>
        <v/>
      </c>
      <c r="Z2824" s="28" t="str">
        <f aca="false">IF(AND(K2824&gt;0,I2824&gt;0,V2824&gt;0,S2824&gt;0),V2824-S2824,"")</f>
        <v/>
      </c>
      <c r="AA2824" s="12" t="str">
        <f aca="false">IF(Z2824&lt;&gt;"",Z2824/S2824,"")</f>
        <v/>
      </c>
      <c r="AB2824" s="28" t="str">
        <f aca="false">IF(AND(K2824&gt;0,J2824&gt;0,V2824&gt;0,U2824&gt;0),V2824-U2824,"")</f>
        <v/>
      </c>
      <c r="AC2824" s="12" t="str">
        <f aca="false">IF(AB2824&lt;&gt;"",AB2824/U2824,"")</f>
        <v/>
      </c>
      <c r="AD2824" s="27" t="n">
        <v>0</v>
      </c>
      <c r="AE2824" s="27" t="n">
        <v>0</v>
      </c>
      <c r="AF2824" s="27" t="n">
        <v>0</v>
      </c>
      <c r="AG2824" s="28" t="n">
        <f aca="false">AD2824+AE2824+AF2824</f>
        <v>0</v>
      </c>
      <c r="AH2824" s="12" t="str">
        <f aca="false">IF(AG2824&gt;0,AD2824/AG2824,"")</f>
        <v/>
      </c>
      <c r="AI2824" s="27" t="n">
        <v>0</v>
      </c>
      <c r="AJ2824" s="27" t="n">
        <v>0</v>
      </c>
      <c r="AK2824" s="27" t="n">
        <v>0</v>
      </c>
      <c r="AL2824" s="22" t="str">
        <f aca="false">IF(OR(AJ2824&gt;0,AK2824&gt;0),"Sí","No")</f>
        <v>No</v>
      </c>
      <c r="AM2824" s="6"/>
      <c r="AN2824" s="6"/>
      <c r="AO2824" s="12" t="n">
        <f aca="false">IF(M2824&gt;0,K2824/M2824,"")</f>
        <v>1</v>
      </c>
      <c r="AP2824" s="22" t="str">
        <f aca="false">IF(M2824&gt;=Resumen!$B$5,"Alto","Bajo")</f>
        <v>Bajo</v>
      </c>
      <c r="AQ2824" s="22" t="str">
        <f aca="false">IF(AO2824&gt;=Resumen!$B$28,"Alto","Bajo")</f>
        <v>Alto</v>
      </c>
      <c r="AR2824" s="22" t="str">
        <f aca="false">AP2824&amp;" Potencial / "&amp;AQ2824&amp;" Share"</f>
        <v>Bajo Potencial / Alto Share</v>
      </c>
      <c r="AS2824" s="22" t="str">
        <f aca="false">IF(Q2824="Sí",IF(AO2824&gt;=Resumen!$B$29,"Alto","Bajo"),"")</f>
        <v/>
      </c>
      <c r="AT2824" s="22" t="str">
        <f aca="false">IF(AS2824&lt;&gt;"",AP2824&amp;" Potencial / "&amp;AS2824&amp;" Share","")</f>
        <v/>
      </c>
      <c r="AU2824" s="22" t="str">
        <f aca="false">IF(AH2824="","Sin dato",IF(AH2824-AO2824&gt;Resumen!$B$6,"Sobre-exhibido",IF(AO2824-AH2824&gt;Resumen!$B$6,"Sub-exhibido","En línea")))</f>
        <v>Sin dato</v>
      </c>
      <c r="AV2824" s="22" t="str">
        <f aca="false">IF(AT2824="","",IF(AT2824="Alto Potencial / Bajo Share",1,IF(AT2824="Alto Potencial / Alto Share",2,IF(AT2824="Bajo Potencial / Alto Share",3,4))))</f>
        <v/>
      </c>
      <c r="AW2824" s="22" t="str">
        <f aca="false">IF(Q2824="No","Sin competencia directa",IF(AV2824=1,"1 - Foco Conquista (Alto Pot / Bajo Share)",IF(AV2824=2,"2 - Foco Defensa (Alto Pot / Alto Share)",IF(AV2824=3,"3 - Monitoreo (Bajo Pot / Alto Share)","4 - Baja Prioridad (Bajo Pot / Bajo Share)"))))</f>
        <v>Sin competencia directa</v>
      </c>
      <c r="AX2824" s="12" t="str">
        <f aca="false">IF(OR(IFERROR(AND(W2824&lt;&gt;"",Y2824&lt;&gt;"",Y2824-W2824&gt;Resumen!$B$8),FALSE()),IFERROR(AND(X2824&lt;&gt;"",Y2824&lt;&gt;"",Y2824-X2824&gt;Resumen!$B$8),FALSE())),MAX(IF(IFERROR(AND(W2824&lt;&gt;"",Y2824&lt;&gt;"",Y2824-W2824&gt;Resumen!$B$8),FALSE()),Y2824-W2824,0),IF(IFERROR(AND(X2824&lt;&gt;"",Y2824&lt;&gt;"",Y2824-X2824&gt;Resumen!$B$8),FALSE()),Y2824-X2824,0)),"")</f>
        <v/>
      </c>
      <c r="AY2824" s="22" t="str">
        <f aca="false">IF(OR(IFERROR(AND(W2824&lt;&gt;"",Y2824&lt;&gt;"",Y2824-W2824&gt;Resumen!$B$8),FALSE()),IFERROR(AND(X2824&lt;&gt;"",Y2824&lt;&gt;"",Y2824-X2824&gt;Resumen!$B$8),FALSE())),TRIM("Lays tiene mayor markup que "&amp;IF(IFERROR(AND(W2824&lt;&gt;"",Y2824&lt;&gt;"",Y2824-W2824&gt;Resumen!$B$8),FALSE()),"Quento ","")&amp;IF(IFERROR(AND(X2824&lt;&gt;"",Y2824&lt;&gt;"",Y2824-X2824&gt;Resumen!$B$8),FALSE()),"Julicroc ","")&amp;"en este PDV"),"")</f>
        <v/>
      </c>
      <c r="AZ2824" s="22" t="str">
        <f aca="false">IF(COUNTIF('Plan Pehuamar - Lista'!$A$2:$A$167,A2824)&gt;0,"Sí","No")</f>
        <v>No</v>
      </c>
      <c r="BA2824" s="22" t="str">
        <f aca="false">IF(COUNTIF('Plan Combo 9+1'!$A$2:$A$226,A2824)&gt;0,"Sí","No")</f>
        <v>No</v>
      </c>
      <c r="BB2824" s="22" t="str">
        <f aca="false">IF(AH2824="","No",IF(BA2824="Sí",IF((AO2824-AH2824)&gt;Resumen!$B$6,"Sí","No"),IF((AO2824-AH2824)&gt;=Resumen!$B$132,"Sí","No")))</f>
        <v>No</v>
      </c>
      <c r="BC2824" s="22" t="str">
        <f aca="false">IF(AND(N2824="Sí",AL2824="Sí",AI2824=0),"Sí","No")</f>
        <v>No</v>
      </c>
      <c r="BD2824" s="22" t="str">
        <f aca="false">IF(COUNTIF('Plan 9+1 (con Pehuamar)'!$A$2:$A$227,A2824)&gt;0,"Sí","No")</f>
        <v>No</v>
      </c>
    </row>
    <row r="2825" customFormat="false" ht="15" hidden="false" customHeight="true" outlineLevel="0" collapsed="false">
      <c r="A2825" s="6" t="n">
        <v>206393</v>
      </c>
      <c r="B2825" s="6" t="n">
        <v>17</v>
      </c>
      <c r="C2825" s="6" t="n">
        <v>1704</v>
      </c>
      <c r="D2825" s="6" t="s">
        <v>359</v>
      </c>
      <c r="E2825" s="6" t="s">
        <v>2971</v>
      </c>
      <c r="F2825" s="6" t="s">
        <v>201</v>
      </c>
      <c r="G2825" s="6" t="s">
        <v>130</v>
      </c>
      <c r="H2825" s="6" t="s">
        <v>1715</v>
      </c>
      <c r="I2825" s="27" t="n">
        <v>0</v>
      </c>
      <c r="J2825" s="27" t="n">
        <v>0</v>
      </c>
      <c r="K2825" s="27" t="n">
        <v>1.1</v>
      </c>
      <c r="L2825" s="28" t="n">
        <f aca="false">I2825+J2825</f>
        <v>0</v>
      </c>
      <c r="M2825" s="28" t="n">
        <f aca="false">L2825+K2825</f>
        <v>1.1</v>
      </c>
      <c r="N2825" s="22" t="str">
        <f aca="false">IF(I2825&gt;0,"Sí","No")</f>
        <v>No</v>
      </c>
      <c r="O2825" s="22" t="str">
        <f aca="false">IF(J2825&gt;0,"Sí","No")</f>
        <v>No</v>
      </c>
      <c r="P2825" s="22" t="str">
        <f aca="false">IF(K2825&gt;0,"Sí","No")</f>
        <v>Sí</v>
      </c>
      <c r="Q2825" s="22" t="str">
        <f aca="false">IF(OR(I2825&gt;0,J2825&gt;0),"Sí","No")</f>
        <v>No</v>
      </c>
      <c r="R2825" s="27"/>
      <c r="S2825" s="27"/>
      <c r="T2825" s="27"/>
      <c r="U2825" s="27"/>
      <c r="V2825" s="27"/>
      <c r="W2825" s="12" t="str">
        <f aca="false">IF(AND(I2825&gt;0,R2825&gt;0),(S2825-R2825)/R2825,"")</f>
        <v/>
      </c>
      <c r="X2825" s="12" t="str">
        <f aca="false">IF(AND(J2825&gt;0,T2825&gt;0),(U2825-T2825)/T2825,"")</f>
        <v/>
      </c>
      <c r="Y2825" s="12" t="str">
        <f aca="false">IF(AND(K2825&gt;0,V2825&gt;0),(V2825-Resumen!$B$7)/Resumen!$B$7,"")</f>
        <v/>
      </c>
      <c r="Z2825" s="28" t="str">
        <f aca="false">IF(AND(K2825&gt;0,I2825&gt;0,V2825&gt;0,S2825&gt;0),V2825-S2825,"")</f>
        <v/>
      </c>
      <c r="AA2825" s="12" t="str">
        <f aca="false">IF(Z2825&lt;&gt;"",Z2825/S2825,"")</f>
        <v/>
      </c>
      <c r="AB2825" s="28" t="str">
        <f aca="false">IF(AND(K2825&gt;0,J2825&gt;0,V2825&gt;0,U2825&gt;0),V2825-U2825,"")</f>
        <v/>
      </c>
      <c r="AC2825" s="12" t="str">
        <f aca="false">IF(AB2825&lt;&gt;"",AB2825/U2825,"")</f>
        <v/>
      </c>
      <c r="AD2825" s="27" t="n">
        <v>0</v>
      </c>
      <c r="AE2825" s="27" t="n">
        <v>0</v>
      </c>
      <c r="AF2825" s="27" t="n">
        <v>0</v>
      </c>
      <c r="AG2825" s="28" t="n">
        <f aca="false">AD2825+AE2825+AF2825</f>
        <v>0</v>
      </c>
      <c r="AH2825" s="12" t="str">
        <f aca="false">IF(AG2825&gt;0,AD2825/AG2825,"")</f>
        <v/>
      </c>
      <c r="AI2825" s="27" t="n">
        <v>0</v>
      </c>
      <c r="AJ2825" s="27" t="n">
        <v>0</v>
      </c>
      <c r="AK2825" s="27" t="n">
        <v>0</v>
      </c>
      <c r="AL2825" s="22" t="str">
        <f aca="false">IF(OR(AJ2825&gt;0,AK2825&gt;0),"Sí","No")</f>
        <v>No</v>
      </c>
      <c r="AM2825" s="6"/>
      <c r="AN2825" s="6"/>
      <c r="AO2825" s="12" t="n">
        <f aca="false">IF(M2825&gt;0,K2825/M2825,"")</f>
        <v>1</v>
      </c>
      <c r="AP2825" s="22" t="str">
        <f aca="false">IF(M2825&gt;=Resumen!$B$5,"Alto","Bajo")</f>
        <v>Bajo</v>
      </c>
      <c r="AQ2825" s="22" t="str">
        <f aca="false">IF(AO2825&gt;=Resumen!$B$28,"Alto","Bajo")</f>
        <v>Alto</v>
      </c>
      <c r="AR2825" s="22" t="str">
        <f aca="false">AP2825&amp;" Potencial / "&amp;AQ2825&amp;" Share"</f>
        <v>Bajo Potencial / Alto Share</v>
      </c>
      <c r="AS2825" s="22" t="str">
        <f aca="false">IF(Q2825="Sí",IF(AO2825&gt;=Resumen!$B$29,"Alto","Bajo"),"")</f>
        <v/>
      </c>
      <c r="AT2825" s="22" t="str">
        <f aca="false">IF(AS2825&lt;&gt;"",AP2825&amp;" Potencial / "&amp;AS2825&amp;" Share","")</f>
        <v/>
      </c>
      <c r="AU2825" s="22" t="str">
        <f aca="false">IF(AH2825="","Sin dato",IF(AH2825-AO2825&gt;Resumen!$B$6,"Sobre-exhibido",IF(AO2825-AH2825&gt;Resumen!$B$6,"Sub-exhibido","En línea")))</f>
        <v>Sin dato</v>
      </c>
      <c r="AV2825" s="22" t="str">
        <f aca="false">IF(AT2825="","",IF(AT2825="Alto Potencial / Bajo Share",1,IF(AT2825="Alto Potencial / Alto Share",2,IF(AT2825="Bajo Potencial / Alto Share",3,4))))</f>
        <v/>
      </c>
      <c r="AW2825" s="22" t="str">
        <f aca="false">IF(Q2825="No","Sin competencia directa",IF(AV2825=1,"1 - Foco Conquista (Alto Pot / Bajo Share)",IF(AV2825=2,"2 - Foco Defensa (Alto Pot / Alto Share)",IF(AV2825=3,"3 - Monitoreo (Bajo Pot / Alto Share)","4 - Baja Prioridad (Bajo Pot / Bajo Share)"))))</f>
        <v>Sin competencia directa</v>
      </c>
      <c r="AX2825" s="12" t="str">
        <f aca="false">IF(OR(IFERROR(AND(W2825&lt;&gt;"",Y2825&lt;&gt;"",Y2825-W2825&gt;Resumen!$B$8),FALSE()),IFERROR(AND(X2825&lt;&gt;"",Y2825&lt;&gt;"",Y2825-X2825&gt;Resumen!$B$8),FALSE())),MAX(IF(IFERROR(AND(W2825&lt;&gt;"",Y2825&lt;&gt;"",Y2825-W2825&gt;Resumen!$B$8),FALSE()),Y2825-W2825,0),IF(IFERROR(AND(X2825&lt;&gt;"",Y2825&lt;&gt;"",Y2825-X2825&gt;Resumen!$B$8),FALSE()),Y2825-X2825,0)),"")</f>
        <v/>
      </c>
      <c r="AY2825" s="22" t="str">
        <f aca="false">IF(OR(IFERROR(AND(W2825&lt;&gt;"",Y2825&lt;&gt;"",Y2825-W2825&gt;Resumen!$B$8),FALSE()),IFERROR(AND(X2825&lt;&gt;"",Y2825&lt;&gt;"",Y2825-X2825&gt;Resumen!$B$8),FALSE())),TRIM("Lays tiene mayor markup que "&amp;IF(IFERROR(AND(W2825&lt;&gt;"",Y2825&lt;&gt;"",Y2825-W2825&gt;Resumen!$B$8),FALSE()),"Quento ","")&amp;IF(IFERROR(AND(X2825&lt;&gt;"",Y2825&lt;&gt;"",Y2825-X2825&gt;Resumen!$B$8),FALSE()),"Julicroc ","")&amp;"en este PDV"),"")</f>
        <v/>
      </c>
      <c r="AZ2825" s="22" t="str">
        <f aca="false">IF(COUNTIF('Plan Pehuamar - Lista'!$A$2:$A$167,A2825)&gt;0,"Sí","No")</f>
        <v>No</v>
      </c>
      <c r="BA2825" s="22" t="str">
        <f aca="false">IF(COUNTIF('Plan Combo 9+1'!$A$2:$A$226,A2825)&gt;0,"Sí","No")</f>
        <v>No</v>
      </c>
      <c r="BB2825" s="22" t="str">
        <f aca="false">IF(AH2825="","No",IF(BA2825="Sí",IF((AO2825-AH2825)&gt;Resumen!$B$6,"Sí","No"),IF((AO2825-AH2825)&gt;=Resumen!$B$132,"Sí","No")))</f>
        <v>No</v>
      </c>
      <c r="BC2825" s="22" t="str">
        <f aca="false">IF(AND(N2825="Sí",AL2825="Sí",AI2825=0),"Sí","No")</f>
        <v>No</v>
      </c>
      <c r="BD2825" s="22" t="str">
        <f aca="false">IF(COUNTIF('Plan 9+1 (con Pehuamar)'!$A$2:$A$227,A2825)&gt;0,"Sí","No")</f>
        <v>No</v>
      </c>
    </row>
    <row r="2826" customFormat="false" ht="15" hidden="false" customHeight="true" outlineLevel="0" collapsed="false">
      <c r="A2826" s="6" t="n">
        <v>206394</v>
      </c>
      <c r="B2826" s="6" t="n">
        <v>17</v>
      </c>
      <c r="C2826" s="6" t="n">
        <v>1704</v>
      </c>
      <c r="D2826" s="6" t="s">
        <v>359</v>
      </c>
      <c r="E2826" s="6" t="s">
        <v>2972</v>
      </c>
      <c r="F2826" s="6" t="s">
        <v>201</v>
      </c>
      <c r="G2826" s="6" t="s">
        <v>130</v>
      </c>
      <c r="H2826" s="6" t="s">
        <v>1715</v>
      </c>
      <c r="I2826" s="27" t="n">
        <v>10</v>
      </c>
      <c r="J2826" s="27" t="n">
        <v>6</v>
      </c>
      <c r="K2826" s="27" t="n">
        <v>4</v>
      </c>
      <c r="L2826" s="28" t="n">
        <f aca="false">I2826+J2826</f>
        <v>16</v>
      </c>
      <c r="M2826" s="28" t="n">
        <f aca="false">L2826+K2826</f>
        <v>20</v>
      </c>
      <c r="N2826" s="22" t="str">
        <f aca="false">IF(I2826&gt;0,"Sí","No")</f>
        <v>Sí</v>
      </c>
      <c r="O2826" s="22" t="str">
        <f aca="false">IF(J2826&gt;0,"Sí","No")</f>
        <v>Sí</v>
      </c>
      <c r="P2826" s="22" t="str">
        <f aca="false">IF(K2826&gt;0,"Sí","No")</f>
        <v>Sí</v>
      </c>
      <c r="Q2826" s="22" t="str">
        <f aca="false">IF(OR(I2826&gt;0,J2826&gt;0),"Sí","No")</f>
        <v>Sí</v>
      </c>
      <c r="R2826" s="27" t="n">
        <v>1750</v>
      </c>
      <c r="S2826" s="27" t="n">
        <v>2500</v>
      </c>
      <c r="T2826" s="27" t="n">
        <v>1200</v>
      </c>
      <c r="U2826" s="27" t="n">
        <v>2000</v>
      </c>
      <c r="V2826" s="27" t="n">
        <v>3600</v>
      </c>
      <c r="W2826" s="12" t="n">
        <f aca="false">IF(AND(I2826&gt;0,R2826&gt;0),(S2826-R2826)/R2826,"")</f>
        <v>0.428571428571429</v>
      </c>
      <c r="X2826" s="12" t="n">
        <f aca="false">IF(AND(J2826&gt;0,T2826&gt;0),(U2826-T2826)/T2826,"")</f>
        <v>0.666666666666667</v>
      </c>
      <c r="Y2826" s="12" t="n">
        <f aca="false">IF(AND(K2826&gt;0,V2826&gt;0),(V2826-Resumen!$B$7)/Resumen!$B$7,"")</f>
        <v>0.44</v>
      </c>
      <c r="Z2826" s="28" t="n">
        <f aca="false">IF(AND(K2826&gt;0,I2826&gt;0,V2826&gt;0,S2826&gt;0),V2826-S2826,"")</f>
        <v>1100</v>
      </c>
      <c r="AA2826" s="12" t="n">
        <f aca="false">IF(Z2826&lt;&gt;"",Z2826/S2826,"")</f>
        <v>0.44</v>
      </c>
      <c r="AB2826" s="28" t="n">
        <f aca="false">IF(AND(K2826&gt;0,J2826&gt;0,V2826&gt;0,U2826&gt;0),V2826-U2826,"")</f>
        <v>1600</v>
      </c>
      <c r="AC2826" s="12" t="n">
        <f aca="false">IF(AB2826&lt;&gt;"",AB2826/U2826,"")</f>
        <v>0.8</v>
      </c>
      <c r="AD2826" s="27" t="n">
        <v>2</v>
      </c>
      <c r="AE2826" s="27" t="n">
        <v>2</v>
      </c>
      <c r="AF2826" s="27" t="n">
        <v>2</v>
      </c>
      <c r="AG2826" s="28" t="n">
        <f aca="false">AD2826+AE2826+AF2826</f>
        <v>6</v>
      </c>
      <c r="AH2826" s="12" t="n">
        <f aca="false">IF(AG2826&gt;0,AD2826/AG2826,"")</f>
        <v>0.333333333333333</v>
      </c>
      <c r="AI2826" s="27" t="n">
        <v>0</v>
      </c>
      <c r="AJ2826" s="27" t="n">
        <v>0</v>
      </c>
      <c r="AK2826" s="27" t="n">
        <v>0</v>
      </c>
      <c r="AL2826" s="22" t="str">
        <f aca="false">IF(OR(AJ2826&gt;0,AK2826&gt;0),"Sí","No")</f>
        <v>No</v>
      </c>
      <c r="AM2826" s="6" t="s">
        <v>198</v>
      </c>
      <c r="AN2826" s="6" t="s">
        <v>198</v>
      </c>
      <c r="AO2826" s="12" t="n">
        <f aca="false">IF(M2826&gt;0,K2826/M2826,"")</f>
        <v>0.2</v>
      </c>
      <c r="AP2826" s="22" t="str">
        <f aca="false">IF(M2826&gt;=Resumen!$B$5,"Alto","Bajo")</f>
        <v>Bajo</v>
      </c>
      <c r="AQ2826" s="22" t="str">
        <f aca="false">IF(AO2826&gt;=Resumen!$B$28,"Alto","Bajo")</f>
        <v>Bajo</v>
      </c>
      <c r="AR2826" s="22" t="str">
        <f aca="false">AP2826&amp;" Potencial / "&amp;AQ2826&amp;" Share"</f>
        <v>Bajo Potencial / Bajo Share</v>
      </c>
      <c r="AS2826" s="22" t="str">
        <f aca="false">IF(Q2826="Sí",IF(AO2826&gt;=Resumen!$B$29,"Alto","Bajo"),"")</f>
        <v>Bajo</v>
      </c>
      <c r="AT2826" s="22" t="str">
        <f aca="false">IF(AS2826&lt;&gt;"",AP2826&amp;" Potencial / "&amp;AS2826&amp;" Share","")</f>
        <v>Bajo Potencial / Bajo Share</v>
      </c>
      <c r="AU2826" s="22" t="str">
        <f aca="false">IF(AH2826="","Sin dato",IF(AH2826-AO2826&gt;Resumen!$B$6,"Sobre-exhibido",IF(AO2826-AH2826&gt;Resumen!$B$6,"Sub-exhibido","En línea")))</f>
        <v>Sobre-exhibido</v>
      </c>
      <c r="AV2826" s="22" t="n">
        <f aca="false">IF(AT2826="","",IF(AT2826="Alto Potencial / Bajo Share",1,IF(AT2826="Alto Potencial / Alto Share",2,IF(AT2826="Bajo Potencial / Alto Share",3,4))))</f>
        <v>4</v>
      </c>
      <c r="AW2826" s="22" t="str">
        <f aca="false">IF(Q2826="No","Sin competencia directa",IF(AV2826=1,"1 - Foco Conquista (Alto Pot / Bajo Share)",IF(AV2826=2,"2 - Foco Defensa (Alto Pot / Alto Share)",IF(AV2826=3,"3 - Monitoreo (Bajo Pot / Alto Share)","4 - Baja Prioridad (Bajo Pot / Bajo Share)"))))</f>
        <v>4 - Baja Prioridad (Bajo Pot / Bajo Share)</v>
      </c>
      <c r="AX2826" s="12" t="str">
        <f aca="false">IF(OR(IFERROR(AND(W2826&lt;&gt;"",Y2826&lt;&gt;"",Y2826-W2826&gt;Resumen!$B$8),FALSE()),IFERROR(AND(X2826&lt;&gt;"",Y2826&lt;&gt;"",Y2826-X2826&gt;Resumen!$B$8),FALSE())),MAX(IF(IFERROR(AND(W2826&lt;&gt;"",Y2826&lt;&gt;"",Y2826-W2826&gt;Resumen!$B$8),FALSE()),Y2826-W2826,0),IF(IFERROR(AND(X2826&lt;&gt;"",Y2826&lt;&gt;"",Y2826-X2826&gt;Resumen!$B$8),FALSE()),Y2826-X2826,0)),"")</f>
        <v/>
      </c>
      <c r="AY2826" s="22" t="str">
        <f aca="false">IF(OR(IFERROR(AND(W2826&lt;&gt;"",Y2826&lt;&gt;"",Y2826-W2826&gt;Resumen!$B$8),FALSE()),IFERROR(AND(X2826&lt;&gt;"",Y2826&lt;&gt;"",Y2826-X2826&gt;Resumen!$B$8),FALSE())),TRIM("Lays tiene mayor markup que "&amp;IF(IFERROR(AND(W2826&lt;&gt;"",Y2826&lt;&gt;"",Y2826-W2826&gt;Resumen!$B$8),FALSE()),"Quento ","")&amp;IF(IFERROR(AND(X2826&lt;&gt;"",Y2826&lt;&gt;"",Y2826-X2826&gt;Resumen!$B$8),FALSE()),"Julicroc ","")&amp;"en este PDV"),"")</f>
        <v/>
      </c>
      <c r="AZ2826" s="22" t="str">
        <f aca="false">IF(COUNTIF('Plan Pehuamar - Lista'!$A$2:$A$167,A2826)&gt;0,"Sí","No")</f>
        <v>No</v>
      </c>
      <c r="BA2826" s="22" t="str">
        <f aca="false">IF(COUNTIF('Plan Combo 9+1'!$A$2:$A$226,A2826)&gt;0,"Sí","No")</f>
        <v>No</v>
      </c>
      <c r="BB2826" s="22" t="str">
        <f aca="false">IF(AH2826="","No",IF(BA2826="Sí",IF((AO2826-AH2826)&gt;Resumen!$B$6,"Sí","No"),IF((AO2826-AH2826)&gt;=Resumen!$B$132,"Sí","No")))</f>
        <v>No</v>
      </c>
      <c r="BC2826" s="22" t="str">
        <f aca="false">IF(AND(N2826="Sí",AL2826="Sí",AI2826=0),"Sí","No")</f>
        <v>No</v>
      </c>
      <c r="BD2826" s="22" t="str">
        <f aca="false">IF(COUNTIF('Plan 9+1 (con Pehuamar)'!$A$2:$A$227,A2826)&gt;0,"Sí","No")</f>
        <v>No</v>
      </c>
    </row>
    <row r="2827" customFormat="false" ht="15" hidden="false" customHeight="true" outlineLevel="0" collapsed="false">
      <c r="A2827" s="6" t="n">
        <v>206400</v>
      </c>
      <c r="B2827" s="6" t="n">
        <v>17</v>
      </c>
      <c r="C2827" s="6" t="n">
        <v>1704</v>
      </c>
      <c r="D2827" s="6" t="s">
        <v>359</v>
      </c>
      <c r="E2827" s="6" t="s">
        <v>2973</v>
      </c>
      <c r="F2827" s="6" t="s">
        <v>206</v>
      </c>
      <c r="G2827" s="6" t="s">
        <v>130</v>
      </c>
      <c r="H2827" s="6" t="s">
        <v>1715</v>
      </c>
      <c r="I2827" s="27" t="n">
        <v>10</v>
      </c>
      <c r="J2827" s="27" t="n">
        <v>16</v>
      </c>
      <c r="K2827" s="27" t="n">
        <v>6</v>
      </c>
      <c r="L2827" s="28" t="n">
        <f aca="false">I2827+J2827</f>
        <v>26</v>
      </c>
      <c r="M2827" s="28" t="n">
        <f aca="false">L2827+K2827</f>
        <v>32</v>
      </c>
      <c r="N2827" s="22" t="str">
        <f aca="false">IF(I2827&gt;0,"Sí","No")</f>
        <v>Sí</v>
      </c>
      <c r="O2827" s="22" t="str">
        <f aca="false">IF(J2827&gt;0,"Sí","No")</f>
        <v>Sí</v>
      </c>
      <c r="P2827" s="22" t="str">
        <f aca="false">IF(K2827&gt;0,"Sí","No")</f>
        <v>Sí</v>
      </c>
      <c r="Q2827" s="22" t="str">
        <f aca="false">IF(OR(I2827&gt;0,J2827&gt;0),"Sí","No")</f>
        <v>Sí</v>
      </c>
      <c r="R2827" s="27" t="n">
        <v>1750</v>
      </c>
      <c r="S2827" s="27" t="n">
        <v>2500</v>
      </c>
      <c r="T2827" s="27" t="n">
        <v>1170</v>
      </c>
      <c r="U2827" s="27" t="n">
        <v>2000</v>
      </c>
      <c r="V2827" s="27" t="n">
        <v>3800</v>
      </c>
      <c r="W2827" s="12" t="n">
        <f aca="false">IF(AND(I2827&gt;0,R2827&gt;0),(S2827-R2827)/R2827,"")</f>
        <v>0.428571428571429</v>
      </c>
      <c r="X2827" s="12" t="n">
        <f aca="false">IF(AND(J2827&gt;0,T2827&gt;0),(U2827-T2827)/T2827,"")</f>
        <v>0.709401709401709</v>
      </c>
      <c r="Y2827" s="12" t="n">
        <f aca="false">IF(AND(K2827&gt;0,V2827&gt;0),(V2827-Resumen!$B$7)/Resumen!$B$7,"")</f>
        <v>0.52</v>
      </c>
      <c r="Z2827" s="28" t="n">
        <f aca="false">IF(AND(K2827&gt;0,I2827&gt;0,V2827&gt;0,S2827&gt;0),V2827-S2827,"")</f>
        <v>1300</v>
      </c>
      <c r="AA2827" s="12" t="n">
        <f aca="false">IF(Z2827&lt;&gt;"",Z2827/S2827,"")</f>
        <v>0.52</v>
      </c>
      <c r="AB2827" s="28" t="n">
        <f aca="false">IF(AND(K2827&gt;0,J2827&gt;0,V2827&gt;0,U2827&gt;0),V2827-U2827,"")</f>
        <v>1800</v>
      </c>
      <c r="AC2827" s="12" t="n">
        <f aca="false">IF(AB2827&lt;&gt;"",AB2827/U2827,"")</f>
        <v>0.9</v>
      </c>
      <c r="AD2827" s="27" t="n">
        <v>2</v>
      </c>
      <c r="AE2827" s="27" t="n">
        <v>2</v>
      </c>
      <c r="AF2827" s="27" t="n">
        <v>4</v>
      </c>
      <c r="AG2827" s="28" t="n">
        <f aca="false">AD2827+AE2827+AF2827</f>
        <v>8</v>
      </c>
      <c r="AH2827" s="12" t="n">
        <f aca="false">IF(AG2827&gt;0,AD2827/AG2827,"")</f>
        <v>0.25</v>
      </c>
      <c r="AI2827" s="27" t="n">
        <v>1</v>
      </c>
      <c r="AJ2827" s="27" t="n">
        <v>0</v>
      </c>
      <c r="AK2827" s="27" t="n">
        <v>0</v>
      </c>
      <c r="AL2827" s="22" t="str">
        <f aca="false">IF(OR(AJ2827&gt;0,AK2827&gt;0),"Sí","No")</f>
        <v>No</v>
      </c>
      <c r="AM2827" s="6" t="s">
        <v>198</v>
      </c>
      <c r="AN2827" s="6" t="s">
        <v>198</v>
      </c>
      <c r="AO2827" s="12" t="n">
        <f aca="false">IF(M2827&gt;0,K2827/M2827,"")</f>
        <v>0.1875</v>
      </c>
      <c r="AP2827" s="22" t="str">
        <f aca="false">IF(M2827&gt;=Resumen!$B$5,"Alto","Bajo")</f>
        <v>Bajo</v>
      </c>
      <c r="AQ2827" s="22" t="str">
        <f aca="false">IF(AO2827&gt;=Resumen!$B$28,"Alto","Bajo")</f>
        <v>Bajo</v>
      </c>
      <c r="AR2827" s="22" t="str">
        <f aca="false">AP2827&amp;" Potencial / "&amp;AQ2827&amp;" Share"</f>
        <v>Bajo Potencial / Bajo Share</v>
      </c>
      <c r="AS2827" s="22" t="str">
        <f aca="false">IF(Q2827="Sí",IF(AO2827&gt;=Resumen!$B$29,"Alto","Bajo"),"")</f>
        <v>Bajo</v>
      </c>
      <c r="AT2827" s="22" t="str">
        <f aca="false">IF(AS2827&lt;&gt;"",AP2827&amp;" Potencial / "&amp;AS2827&amp;" Share","")</f>
        <v>Bajo Potencial / Bajo Share</v>
      </c>
      <c r="AU2827" s="22" t="str">
        <f aca="false">IF(AH2827="","Sin dato",IF(AH2827-AO2827&gt;Resumen!$B$6,"Sobre-exhibido",IF(AO2827-AH2827&gt;Resumen!$B$6,"Sub-exhibido","En línea")))</f>
        <v>Sobre-exhibido</v>
      </c>
      <c r="AV2827" s="22" t="n">
        <f aca="false">IF(AT2827="","",IF(AT2827="Alto Potencial / Bajo Share",1,IF(AT2827="Alto Potencial / Alto Share",2,IF(AT2827="Bajo Potencial / Alto Share",3,4))))</f>
        <v>4</v>
      </c>
      <c r="AW2827" s="22" t="str">
        <f aca="false">IF(Q2827="No","Sin competencia directa",IF(AV2827=1,"1 - Foco Conquista (Alto Pot / Bajo Share)",IF(AV2827=2,"2 - Foco Defensa (Alto Pot / Alto Share)",IF(AV2827=3,"3 - Monitoreo (Bajo Pot / Alto Share)","4 - Baja Prioridad (Bajo Pot / Bajo Share)"))))</f>
        <v>4 - Baja Prioridad (Bajo Pot / Bajo Share)</v>
      </c>
      <c r="AX2827" s="12" t="n">
        <f aca="false">IF(OR(IFERROR(AND(W2827&lt;&gt;"",Y2827&lt;&gt;"",Y2827-W2827&gt;Resumen!$B$8),FALSE()),IFERROR(AND(X2827&lt;&gt;"",Y2827&lt;&gt;"",Y2827-X2827&gt;Resumen!$B$8),FALSE())),MAX(IF(IFERROR(AND(W2827&lt;&gt;"",Y2827&lt;&gt;"",Y2827-W2827&gt;Resumen!$B$8),FALSE()),Y2827-W2827,0),IF(IFERROR(AND(X2827&lt;&gt;"",Y2827&lt;&gt;"",Y2827-X2827&gt;Resumen!$B$8),FALSE()),Y2827-X2827,0)),"")</f>
        <v>0.0914285714285715</v>
      </c>
      <c r="AY2827" s="22" t="str">
        <f aca="false">IF(OR(IFERROR(AND(W2827&lt;&gt;"",Y2827&lt;&gt;"",Y2827-W2827&gt;Resumen!$B$8),FALSE()),IFERROR(AND(X2827&lt;&gt;"",Y2827&lt;&gt;"",Y2827-X2827&gt;Resumen!$B$8),FALSE())),TRIM("Lays tiene mayor markup que "&amp;IF(IFERROR(AND(W2827&lt;&gt;"",Y2827&lt;&gt;"",Y2827-W2827&gt;Resumen!$B$8),FALSE()),"Quento ","")&amp;IF(IFERROR(AND(X2827&lt;&gt;"",Y2827&lt;&gt;"",Y2827-X2827&gt;Resumen!$B$8),FALSE()),"Julicroc ","")&amp;"en este PDV"),"")</f>
        <v>Lays tiene mayor markup que Quento en este PDV</v>
      </c>
      <c r="AZ2827" s="22" t="str">
        <f aca="false">IF(COUNTIF('Plan Pehuamar - Lista'!$A$2:$A$167,A2827)&gt;0,"Sí","No")</f>
        <v>No</v>
      </c>
      <c r="BA2827" s="22" t="str">
        <f aca="false">IF(COUNTIF('Plan Combo 9+1'!$A$2:$A$226,A2827)&gt;0,"Sí","No")</f>
        <v>No</v>
      </c>
      <c r="BB2827" s="22" t="str">
        <f aca="false">IF(AH2827="","No",IF(BA2827="Sí",IF((AO2827-AH2827)&gt;Resumen!$B$6,"Sí","No"),IF((AO2827-AH2827)&gt;=Resumen!$B$132,"Sí","No")))</f>
        <v>No</v>
      </c>
      <c r="BC2827" s="22" t="str">
        <f aca="false">IF(AND(N2827="Sí",AL2827="Sí",AI2827=0),"Sí","No")</f>
        <v>No</v>
      </c>
      <c r="BD2827" s="22" t="str">
        <f aca="false">IF(COUNTIF('Plan 9+1 (con Pehuamar)'!$A$2:$A$227,A2827)&gt;0,"Sí","No")</f>
        <v>No</v>
      </c>
    </row>
    <row r="2828" customFormat="false" ht="15" hidden="false" customHeight="true" outlineLevel="0" collapsed="false">
      <c r="A2828" s="6" t="n">
        <v>206401</v>
      </c>
      <c r="B2828" s="6" t="n">
        <v>17</v>
      </c>
      <c r="C2828" s="6" t="n">
        <v>1704</v>
      </c>
      <c r="D2828" s="6" t="s">
        <v>359</v>
      </c>
      <c r="E2828" s="6" t="s">
        <v>2974</v>
      </c>
      <c r="F2828" s="6" t="s">
        <v>201</v>
      </c>
      <c r="G2828" s="6" t="s">
        <v>130</v>
      </c>
      <c r="H2828" s="6" t="s">
        <v>1715</v>
      </c>
      <c r="I2828" s="27" t="n">
        <v>0</v>
      </c>
      <c r="J2828" s="27" t="n">
        <v>0</v>
      </c>
      <c r="K2828" s="27" t="n">
        <v>0.5</v>
      </c>
      <c r="L2828" s="28" t="n">
        <f aca="false">I2828+J2828</f>
        <v>0</v>
      </c>
      <c r="M2828" s="28" t="n">
        <f aca="false">L2828+K2828</f>
        <v>0.5</v>
      </c>
      <c r="N2828" s="22" t="str">
        <f aca="false">IF(I2828&gt;0,"Sí","No")</f>
        <v>No</v>
      </c>
      <c r="O2828" s="22" t="str">
        <f aca="false">IF(J2828&gt;0,"Sí","No")</f>
        <v>No</v>
      </c>
      <c r="P2828" s="22" t="str">
        <f aca="false">IF(K2828&gt;0,"Sí","No")</f>
        <v>Sí</v>
      </c>
      <c r="Q2828" s="22" t="str">
        <f aca="false">IF(OR(I2828&gt;0,J2828&gt;0),"Sí","No")</f>
        <v>No</v>
      </c>
      <c r="R2828" s="27"/>
      <c r="S2828" s="27"/>
      <c r="T2828" s="27"/>
      <c r="U2828" s="27"/>
      <c r="V2828" s="27"/>
      <c r="W2828" s="12" t="str">
        <f aca="false">IF(AND(I2828&gt;0,R2828&gt;0),(S2828-R2828)/R2828,"")</f>
        <v/>
      </c>
      <c r="X2828" s="12" t="str">
        <f aca="false">IF(AND(J2828&gt;0,T2828&gt;0),(U2828-T2828)/T2828,"")</f>
        <v/>
      </c>
      <c r="Y2828" s="12" t="str">
        <f aca="false">IF(AND(K2828&gt;0,V2828&gt;0),(V2828-Resumen!$B$7)/Resumen!$B$7,"")</f>
        <v/>
      </c>
      <c r="Z2828" s="28" t="str">
        <f aca="false">IF(AND(K2828&gt;0,I2828&gt;0,V2828&gt;0,S2828&gt;0),V2828-S2828,"")</f>
        <v/>
      </c>
      <c r="AA2828" s="12" t="str">
        <f aca="false">IF(Z2828&lt;&gt;"",Z2828/S2828,"")</f>
        <v/>
      </c>
      <c r="AB2828" s="28" t="str">
        <f aca="false">IF(AND(K2828&gt;0,J2828&gt;0,V2828&gt;0,U2828&gt;0),V2828-U2828,"")</f>
        <v/>
      </c>
      <c r="AC2828" s="12" t="str">
        <f aca="false">IF(AB2828&lt;&gt;"",AB2828/U2828,"")</f>
        <v/>
      </c>
      <c r="AD2828" s="27" t="n">
        <v>0</v>
      </c>
      <c r="AE2828" s="27" t="n">
        <v>0</v>
      </c>
      <c r="AF2828" s="27" t="n">
        <v>0</v>
      </c>
      <c r="AG2828" s="28" t="n">
        <f aca="false">AD2828+AE2828+AF2828</f>
        <v>0</v>
      </c>
      <c r="AH2828" s="12" t="str">
        <f aca="false">IF(AG2828&gt;0,AD2828/AG2828,"")</f>
        <v/>
      </c>
      <c r="AI2828" s="27" t="n">
        <v>0</v>
      </c>
      <c r="AJ2828" s="27" t="n">
        <v>0</v>
      </c>
      <c r="AK2828" s="27" t="n">
        <v>0</v>
      </c>
      <c r="AL2828" s="22" t="str">
        <f aca="false">IF(OR(AJ2828&gt;0,AK2828&gt;0),"Sí","No")</f>
        <v>No</v>
      </c>
      <c r="AM2828" s="6"/>
      <c r="AN2828" s="6"/>
      <c r="AO2828" s="12" t="n">
        <f aca="false">IF(M2828&gt;0,K2828/M2828,"")</f>
        <v>1</v>
      </c>
      <c r="AP2828" s="22" t="str">
        <f aca="false">IF(M2828&gt;=Resumen!$B$5,"Alto","Bajo")</f>
        <v>Bajo</v>
      </c>
      <c r="AQ2828" s="22" t="str">
        <f aca="false">IF(AO2828&gt;=Resumen!$B$28,"Alto","Bajo")</f>
        <v>Alto</v>
      </c>
      <c r="AR2828" s="22" t="str">
        <f aca="false">AP2828&amp;" Potencial / "&amp;AQ2828&amp;" Share"</f>
        <v>Bajo Potencial / Alto Share</v>
      </c>
      <c r="AS2828" s="22" t="str">
        <f aca="false">IF(Q2828="Sí",IF(AO2828&gt;=Resumen!$B$29,"Alto","Bajo"),"")</f>
        <v/>
      </c>
      <c r="AT2828" s="22" t="str">
        <f aca="false">IF(AS2828&lt;&gt;"",AP2828&amp;" Potencial / "&amp;AS2828&amp;" Share","")</f>
        <v/>
      </c>
      <c r="AU2828" s="22" t="str">
        <f aca="false">IF(AH2828="","Sin dato",IF(AH2828-AO2828&gt;Resumen!$B$6,"Sobre-exhibido",IF(AO2828-AH2828&gt;Resumen!$B$6,"Sub-exhibido","En línea")))</f>
        <v>Sin dato</v>
      </c>
      <c r="AV2828" s="22" t="str">
        <f aca="false">IF(AT2828="","",IF(AT2828="Alto Potencial / Bajo Share",1,IF(AT2828="Alto Potencial / Alto Share",2,IF(AT2828="Bajo Potencial / Alto Share",3,4))))</f>
        <v/>
      </c>
      <c r="AW2828" s="22" t="str">
        <f aca="false">IF(Q2828="No","Sin competencia directa",IF(AV2828=1,"1 - Foco Conquista (Alto Pot / Bajo Share)",IF(AV2828=2,"2 - Foco Defensa (Alto Pot / Alto Share)",IF(AV2828=3,"3 - Monitoreo (Bajo Pot / Alto Share)","4 - Baja Prioridad (Bajo Pot / Bajo Share)"))))</f>
        <v>Sin competencia directa</v>
      </c>
      <c r="AX2828" s="12" t="str">
        <f aca="false">IF(OR(IFERROR(AND(W2828&lt;&gt;"",Y2828&lt;&gt;"",Y2828-W2828&gt;Resumen!$B$8),FALSE()),IFERROR(AND(X2828&lt;&gt;"",Y2828&lt;&gt;"",Y2828-X2828&gt;Resumen!$B$8),FALSE())),MAX(IF(IFERROR(AND(W2828&lt;&gt;"",Y2828&lt;&gt;"",Y2828-W2828&gt;Resumen!$B$8),FALSE()),Y2828-W2828,0),IF(IFERROR(AND(X2828&lt;&gt;"",Y2828&lt;&gt;"",Y2828-X2828&gt;Resumen!$B$8),FALSE()),Y2828-X2828,0)),"")</f>
        <v/>
      </c>
      <c r="AY2828" s="22" t="str">
        <f aca="false">IF(OR(IFERROR(AND(W2828&lt;&gt;"",Y2828&lt;&gt;"",Y2828-W2828&gt;Resumen!$B$8),FALSE()),IFERROR(AND(X2828&lt;&gt;"",Y2828&lt;&gt;"",Y2828-X2828&gt;Resumen!$B$8),FALSE())),TRIM("Lays tiene mayor markup que "&amp;IF(IFERROR(AND(W2828&lt;&gt;"",Y2828&lt;&gt;"",Y2828-W2828&gt;Resumen!$B$8),FALSE()),"Quento ","")&amp;IF(IFERROR(AND(X2828&lt;&gt;"",Y2828&lt;&gt;"",Y2828-X2828&gt;Resumen!$B$8),FALSE()),"Julicroc ","")&amp;"en este PDV"),"")</f>
        <v/>
      </c>
      <c r="AZ2828" s="22" t="str">
        <f aca="false">IF(COUNTIF('Plan Pehuamar - Lista'!$A$2:$A$167,A2828)&gt;0,"Sí","No")</f>
        <v>No</v>
      </c>
      <c r="BA2828" s="22" t="str">
        <f aca="false">IF(COUNTIF('Plan Combo 9+1'!$A$2:$A$226,A2828)&gt;0,"Sí","No")</f>
        <v>No</v>
      </c>
      <c r="BB2828" s="22" t="str">
        <f aca="false">IF(AH2828="","No",IF(BA2828="Sí",IF((AO2828-AH2828)&gt;Resumen!$B$6,"Sí","No"),IF((AO2828-AH2828)&gt;=Resumen!$B$132,"Sí","No")))</f>
        <v>No</v>
      </c>
      <c r="BC2828" s="22" t="str">
        <f aca="false">IF(AND(N2828="Sí",AL2828="Sí",AI2828=0),"Sí","No")</f>
        <v>No</v>
      </c>
      <c r="BD2828" s="22" t="str">
        <f aca="false">IF(COUNTIF('Plan 9+1 (con Pehuamar)'!$A$2:$A$227,A2828)&gt;0,"Sí","No")</f>
        <v>No</v>
      </c>
    </row>
    <row r="2829" customFormat="false" ht="15" hidden="false" customHeight="true" outlineLevel="0" collapsed="false">
      <c r="A2829" s="6" t="n">
        <v>206402</v>
      </c>
      <c r="B2829" s="6" t="n">
        <v>17</v>
      </c>
      <c r="C2829" s="6" t="n">
        <v>1704</v>
      </c>
      <c r="D2829" s="6" t="s">
        <v>359</v>
      </c>
      <c r="E2829" s="6" t="s">
        <v>2975</v>
      </c>
      <c r="F2829" s="6" t="s">
        <v>201</v>
      </c>
      <c r="G2829" s="6" t="s">
        <v>130</v>
      </c>
      <c r="H2829" s="6" t="s">
        <v>1715</v>
      </c>
      <c r="I2829" s="27" t="n">
        <v>10</v>
      </c>
      <c r="J2829" s="27" t="n">
        <v>12</v>
      </c>
      <c r="K2829" s="27" t="n">
        <v>6</v>
      </c>
      <c r="L2829" s="28" t="n">
        <f aca="false">I2829+J2829</f>
        <v>22</v>
      </c>
      <c r="M2829" s="28" t="n">
        <f aca="false">L2829+K2829</f>
        <v>28</v>
      </c>
      <c r="N2829" s="22" t="str">
        <f aca="false">IF(I2829&gt;0,"Sí","No")</f>
        <v>Sí</v>
      </c>
      <c r="O2829" s="22" t="str">
        <f aca="false">IF(J2829&gt;0,"Sí","No")</f>
        <v>Sí</v>
      </c>
      <c r="P2829" s="22" t="str">
        <f aca="false">IF(K2829&gt;0,"Sí","No")</f>
        <v>Sí</v>
      </c>
      <c r="Q2829" s="22" t="str">
        <f aca="false">IF(OR(I2829&gt;0,J2829&gt;0),"Sí","No")</f>
        <v>Sí</v>
      </c>
      <c r="R2829" s="27" t="n">
        <v>1750</v>
      </c>
      <c r="S2829" s="27" t="n">
        <v>2500</v>
      </c>
      <c r="T2829" s="27" t="n">
        <v>1200</v>
      </c>
      <c r="U2829" s="27" t="n">
        <v>2000</v>
      </c>
      <c r="V2829" s="27" t="n">
        <v>3700</v>
      </c>
      <c r="W2829" s="12" t="n">
        <f aca="false">IF(AND(I2829&gt;0,R2829&gt;0),(S2829-R2829)/R2829,"")</f>
        <v>0.428571428571429</v>
      </c>
      <c r="X2829" s="12" t="n">
        <f aca="false">IF(AND(J2829&gt;0,T2829&gt;0),(U2829-T2829)/T2829,"")</f>
        <v>0.666666666666667</v>
      </c>
      <c r="Y2829" s="12" t="n">
        <f aca="false">IF(AND(K2829&gt;0,V2829&gt;0),(V2829-Resumen!$B$7)/Resumen!$B$7,"")</f>
        <v>0.48</v>
      </c>
      <c r="Z2829" s="28" t="n">
        <f aca="false">IF(AND(K2829&gt;0,I2829&gt;0,V2829&gt;0,S2829&gt;0),V2829-S2829,"")</f>
        <v>1200</v>
      </c>
      <c r="AA2829" s="12" t="n">
        <f aca="false">IF(Z2829&lt;&gt;"",Z2829/S2829,"")</f>
        <v>0.48</v>
      </c>
      <c r="AB2829" s="28" t="n">
        <f aca="false">IF(AND(K2829&gt;0,J2829&gt;0,V2829&gt;0,U2829&gt;0),V2829-U2829,"")</f>
        <v>1700</v>
      </c>
      <c r="AC2829" s="12" t="n">
        <f aca="false">IF(AB2829&lt;&gt;"",AB2829/U2829,"")</f>
        <v>0.85</v>
      </c>
      <c r="AD2829" s="27" t="n">
        <v>2</v>
      </c>
      <c r="AE2829" s="27" t="n">
        <v>2</v>
      </c>
      <c r="AF2829" s="27" t="n">
        <v>3</v>
      </c>
      <c r="AG2829" s="28" t="n">
        <f aca="false">AD2829+AE2829+AF2829</f>
        <v>7</v>
      </c>
      <c r="AH2829" s="12" t="n">
        <f aca="false">IF(AG2829&gt;0,AD2829/AG2829,"")</f>
        <v>0.285714285714286</v>
      </c>
      <c r="AI2829" s="27" t="n">
        <v>0</v>
      </c>
      <c r="AJ2829" s="27" t="n">
        <v>0</v>
      </c>
      <c r="AK2829" s="27" t="n">
        <v>0</v>
      </c>
      <c r="AL2829" s="22" t="str">
        <f aca="false">IF(OR(AJ2829&gt;0,AK2829&gt;0),"Sí","No")</f>
        <v>No</v>
      </c>
      <c r="AM2829" s="6" t="s">
        <v>198</v>
      </c>
      <c r="AN2829" s="6" t="s">
        <v>198</v>
      </c>
      <c r="AO2829" s="12" t="n">
        <f aca="false">IF(M2829&gt;0,K2829/M2829,"")</f>
        <v>0.214285714285714</v>
      </c>
      <c r="AP2829" s="22" t="str">
        <f aca="false">IF(M2829&gt;=Resumen!$B$5,"Alto","Bajo")</f>
        <v>Bajo</v>
      </c>
      <c r="AQ2829" s="22" t="str">
        <f aca="false">IF(AO2829&gt;=Resumen!$B$28,"Alto","Bajo")</f>
        <v>Bajo</v>
      </c>
      <c r="AR2829" s="22" t="str">
        <f aca="false">AP2829&amp;" Potencial / "&amp;AQ2829&amp;" Share"</f>
        <v>Bajo Potencial / Bajo Share</v>
      </c>
      <c r="AS2829" s="22" t="str">
        <f aca="false">IF(Q2829="Sí",IF(AO2829&gt;=Resumen!$B$29,"Alto","Bajo"),"")</f>
        <v>Bajo</v>
      </c>
      <c r="AT2829" s="22" t="str">
        <f aca="false">IF(AS2829&lt;&gt;"",AP2829&amp;" Potencial / "&amp;AS2829&amp;" Share","")</f>
        <v>Bajo Potencial / Bajo Share</v>
      </c>
      <c r="AU2829" s="22" t="str">
        <f aca="false">IF(AH2829="","Sin dato",IF(AH2829-AO2829&gt;Resumen!$B$6,"Sobre-exhibido",IF(AO2829-AH2829&gt;Resumen!$B$6,"Sub-exhibido","En línea")))</f>
        <v>Sobre-exhibido</v>
      </c>
      <c r="AV2829" s="22" t="n">
        <f aca="false">IF(AT2829="","",IF(AT2829="Alto Potencial / Bajo Share",1,IF(AT2829="Alto Potencial / Alto Share",2,IF(AT2829="Bajo Potencial / Alto Share",3,4))))</f>
        <v>4</v>
      </c>
      <c r="AW2829" s="22" t="str">
        <f aca="false">IF(Q2829="No","Sin competencia directa",IF(AV2829=1,"1 - Foco Conquista (Alto Pot / Bajo Share)",IF(AV2829=2,"2 - Foco Defensa (Alto Pot / Alto Share)",IF(AV2829=3,"3 - Monitoreo (Bajo Pot / Alto Share)","4 - Baja Prioridad (Bajo Pot / Bajo Share)"))))</f>
        <v>4 - Baja Prioridad (Bajo Pot / Bajo Share)</v>
      </c>
      <c r="AX2829" s="12" t="n">
        <f aca="false">IF(OR(IFERROR(AND(W2829&lt;&gt;"",Y2829&lt;&gt;"",Y2829-W2829&gt;Resumen!$B$8),FALSE()),IFERROR(AND(X2829&lt;&gt;"",Y2829&lt;&gt;"",Y2829-X2829&gt;Resumen!$B$8),FALSE())),MAX(IF(IFERROR(AND(W2829&lt;&gt;"",Y2829&lt;&gt;"",Y2829-W2829&gt;Resumen!$B$8),FALSE()),Y2829-W2829,0),IF(IFERROR(AND(X2829&lt;&gt;"",Y2829&lt;&gt;"",Y2829-X2829&gt;Resumen!$B$8),FALSE()),Y2829-X2829,0)),"")</f>
        <v>0.0514285714285714</v>
      </c>
      <c r="AY2829" s="22" t="str">
        <f aca="false">IF(OR(IFERROR(AND(W2829&lt;&gt;"",Y2829&lt;&gt;"",Y2829-W2829&gt;Resumen!$B$8),FALSE()),IFERROR(AND(X2829&lt;&gt;"",Y2829&lt;&gt;"",Y2829-X2829&gt;Resumen!$B$8),FALSE())),TRIM("Lays tiene mayor markup que "&amp;IF(IFERROR(AND(W2829&lt;&gt;"",Y2829&lt;&gt;"",Y2829-W2829&gt;Resumen!$B$8),FALSE()),"Quento ","")&amp;IF(IFERROR(AND(X2829&lt;&gt;"",Y2829&lt;&gt;"",Y2829-X2829&gt;Resumen!$B$8),FALSE()),"Julicroc ","")&amp;"en este PDV"),"")</f>
        <v>Lays tiene mayor markup que Quento en este PDV</v>
      </c>
      <c r="AZ2829" s="22" t="str">
        <f aca="false">IF(COUNTIF('Plan Pehuamar - Lista'!$A$2:$A$167,A2829)&gt;0,"Sí","No")</f>
        <v>No</v>
      </c>
      <c r="BA2829" s="22" t="str">
        <f aca="false">IF(COUNTIF('Plan Combo 9+1'!$A$2:$A$226,A2829)&gt;0,"Sí","No")</f>
        <v>No</v>
      </c>
      <c r="BB2829" s="22" t="str">
        <f aca="false">IF(AH2829="","No",IF(BA2829="Sí",IF((AO2829-AH2829)&gt;Resumen!$B$6,"Sí","No"),IF((AO2829-AH2829)&gt;=Resumen!$B$132,"Sí","No")))</f>
        <v>No</v>
      </c>
      <c r="BC2829" s="22" t="str">
        <f aca="false">IF(AND(N2829="Sí",AL2829="Sí",AI2829=0),"Sí","No")</f>
        <v>No</v>
      </c>
      <c r="BD2829" s="22" t="str">
        <f aca="false">IF(COUNTIF('Plan 9+1 (con Pehuamar)'!$A$2:$A$227,A2829)&gt;0,"Sí","No")</f>
        <v>No</v>
      </c>
    </row>
    <row r="2830" customFormat="false" ht="15" hidden="false" customHeight="true" outlineLevel="0" collapsed="false">
      <c r="A2830" s="6" t="n">
        <v>206403</v>
      </c>
      <c r="B2830" s="6" t="n">
        <v>17</v>
      </c>
      <c r="C2830" s="6" t="n">
        <v>1704</v>
      </c>
      <c r="D2830" s="6" t="s">
        <v>359</v>
      </c>
      <c r="E2830" s="6" t="s">
        <v>2976</v>
      </c>
      <c r="F2830" s="6" t="s">
        <v>201</v>
      </c>
      <c r="G2830" s="6" t="s">
        <v>130</v>
      </c>
      <c r="H2830" s="6" t="s">
        <v>1715</v>
      </c>
      <c r="I2830" s="27" t="n">
        <v>0</v>
      </c>
      <c r="J2830" s="27" t="n">
        <v>0</v>
      </c>
      <c r="K2830" s="27" t="n">
        <v>1.2</v>
      </c>
      <c r="L2830" s="28" t="n">
        <f aca="false">I2830+J2830</f>
        <v>0</v>
      </c>
      <c r="M2830" s="28" t="n">
        <f aca="false">L2830+K2830</f>
        <v>1.2</v>
      </c>
      <c r="N2830" s="22" t="str">
        <f aca="false">IF(I2830&gt;0,"Sí","No")</f>
        <v>No</v>
      </c>
      <c r="O2830" s="22" t="str">
        <f aca="false">IF(J2830&gt;0,"Sí","No")</f>
        <v>No</v>
      </c>
      <c r="P2830" s="22" t="str">
        <f aca="false">IF(K2830&gt;0,"Sí","No")</f>
        <v>Sí</v>
      </c>
      <c r="Q2830" s="22" t="str">
        <f aca="false">IF(OR(I2830&gt;0,J2830&gt;0),"Sí","No")</f>
        <v>No</v>
      </c>
      <c r="R2830" s="27"/>
      <c r="S2830" s="27"/>
      <c r="T2830" s="27"/>
      <c r="U2830" s="27"/>
      <c r="V2830" s="27"/>
      <c r="W2830" s="12" t="str">
        <f aca="false">IF(AND(I2830&gt;0,R2830&gt;0),(S2830-R2830)/R2830,"")</f>
        <v/>
      </c>
      <c r="X2830" s="12" t="str">
        <f aca="false">IF(AND(J2830&gt;0,T2830&gt;0),(U2830-T2830)/T2830,"")</f>
        <v/>
      </c>
      <c r="Y2830" s="12" t="str">
        <f aca="false">IF(AND(K2830&gt;0,V2830&gt;0),(V2830-Resumen!$B$7)/Resumen!$B$7,"")</f>
        <v/>
      </c>
      <c r="Z2830" s="28" t="str">
        <f aca="false">IF(AND(K2830&gt;0,I2830&gt;0,V2830&gt;0,S2830&gt;0),V2830-S2830,"")</f>
        <v/>
      </c>
      <c r="AA2830" s="12" t="str">
        <f aca="false">IF(Z2830&lt;&gt;"",Z2830/S2830,"")</f>
        <v/>
      </c>
      <c r="AB2830" s="28" t="str">
        <f aca="false">IF(AND(K2830&gt;0,J2830&gt;0,V2830&gt;0,U2830&gt;0),V2830-U2830,"")</f>
        <v/>
      </c>
      <c r="AC2830" s="12" t="str">
        <f aca="false">IF(AB2830&lt;&gt;"",AB2830/U2830,"")</f>
        <v/>
      </c>
      <c r="AD2830" s="27" t="n">
        <v>0</v>
      </c>
      <c r="AE2830" s="27" t="n">
        <v>0</v>
      </c>
      <c r="AF2830" s="27" t="n">
        <v>0</v>
      </c>
      <c r="AG2830" s="28" t="n">
        <f aca="false">AD2830+AE2830+AF2830</f>
        <v>0</v>
      </c>
      <c r="AH2830" s="12" t="str">
        <f aca="false">IF(AG2830&gt;0,AD2830/AG2830,"")</f>
        <v/>
      </c>
      <c r="AI2830" s="27" t="n">
        <v>0</v>
      </c>
      <c r="AJ2830" s="27" t="n">
        <v>0</v>
      </c>
      <c r="AK2830" s="27" t="n">
        <v>0</v>
      </c>
      <c r="AL2830" s="22" t="str">
        <f aca="false">IF(OR(AJ2830&gt;0,AK2830&gt;0),"Sí","No")</f>
        <v>No</v>
      </c>
      <c r="AM2830" s="6"/>
      <c r="AN2830" s="6"/>
      <c r="AO2830" s="12" t="n">
        <f aca="false">IF(M2830&gt;0,K2830/M2830,"")</f>
        <v>1</v>
      </c>
      <c r="AP2830" s="22" t="str">
        <f aca="false">IF(M2830&gt;=Resumen!$B$5,"Alto","Bajo")</f>
        <v>Bajo</v>
      </c>
      <c r="AQ2830" s="22" t="str">
        <f aca="false">IF(AO2830&gt;=Resumen!$B$28,"Alto","Bajo")</f>
        <v>Alto</v>
      </c>
      <c r="AR2830" s="22" t="str">
        <f aca="false">AP2830&amp;" Potencial / "&amp;AQ2830&amp;" Share"</f>
        <v>Bajo Potencial / Alto Share</v>
      </c>
      <c r="AS2830" s="22" t="str">
        <f aca="false">IF(Q2830="Sí",IF(AO2830&gt;=Resumen!$B$29,"Alto","Bajo"),"")</f>
        <v/>
      </c>
      <c r="AT2830" s="22" t="str">
        <f aca="false">IF(AS2830&lt;&gt;"",AP2830&amp;" Potencial / "&amp;AS2830&amp;" Share","")</f>
        <v/>
      </c>
      <c r="AU2830" s="22" t="str">
        <f aca="false">IF(AH2830="","Sin dato",IF(AH2830-AO2830&gt;Resumen!$B$6,"Sobre-exhibido",IF(AO2830-AH2830&gt;Resumen!$B$6,"Sub-exhibido","En línea")))</f>
        <v>Sin dato</v>
      </c>
      <c r="AV2830" s="22" t="str">
        <f aca="false">IF(AT2830="","",IF(AT2830="Alto Potencial / Bajo Share",1,IF(AT2830="Alto Potencial / Alto Share",2,IF(AT2830="Bajo Potencial / Alto Share",3,4))))</f>
        <v/>
      </c>
      <c r="AW2830" s="22" t="str">
        <f aca="false">IF(Q2830="No","Sin competencia directa",IF(AV2830=1,"1 - Foco Conquista (Alto Pot / Bajo Share)",IF(AV2830=2,"2 - Foco Defensa (Alto Pot / Alto Share)",IF(AV2830=3,"3 - Monitoreo (Bajo Pot / Alto Share)","4 - Baja Prioridad (Bajo Pot / Bajo Share)"))))</f>
        <v>Sin competencia directa</v>
      </c>
      <c r="AX2830" s="12" t="str">
        <f aca="false">IF(OR(IFERROR(AND(W2830&lt;&gt;"",Y2830&lt;&gt;"",Y2830-W2830&gt;Resumen!$B$8),FALSE()),IFERROR(AND(X2830&lt;&gt;"",Y2830&lt;&gt;"",Y2830-X2830&gt;Resumen!$B$8),FALSE())),MAX(IF(IFERROR(AND(W2830&lt;&gt;"",Y2830&lt;&gt;"",Y2830-W2830&gt;Resumen!$B$8),FALSE()),Y2830-W2830,0),IF(IFERROR(AND(X2830&lt;&gt;"",Y2830&lt;&gt;"",Y2830-X2830&gt;Resumen!$B$8),FALSE()),Y2830-X2830,0)),"")</f>
        <v/>
      </c>
      <c r="AY2830" s="22" t="str">
        <f aca="false">IF(OR(IFERROR(AND(W2830&lt;&gt;"",Y2830&lt;&gt;"",Y2830-W2830&gt;Resumen!$B$8),FALSE()),IFERROR(AND(X2830&lt;&gt;"",Y2830&lt;&gt;"",Y2830-X2830&gt;Resumen!$B$8),FALSE())),TRIM("Lays tiene mayor markup que "&amp;IF(IFERROR(AND(W2830&lt;&gt;"",Y2830&lt;&gt;"",Y2830-W2830&gt;Resumen!$B$8),FALSE()),"Quento ","")&amp;IF(IFERROR(AND(X2830&lt;&gt;"",Y2830&lt;&gt;"",Y2830-X2830&gt;Resumen!$B$8),FALSE()),"Julicroc ","")&amp;"en este PDV"),"")</f>
        <v/>
      </c>
      <c r="AZ2830" s="22" t="str">
        <f aca="false">IF(COUNTIF('Plan Pehuamar - Lista'!$A$2:$A$167,A2830)&gt;0,"Sí","No")</f>
        <v>No</v>
      </c>
      <c r="BA2830" s="22" t="str">
        <f aca="false">IF(COUNTIF('Plan Combo 9+1'!$A$2:$A$226,A2830)&gt;0,"Sí","No")</f>
        <v>No</v>
      </c>
      <c r="BB2830" s="22" t="str">
        <f aca="false">IF(AH2830="","No",IF(BA2830="Sí",IF((AO2830-AH2830)&gt;Resumen!$B$6,"Sí","No"),IF((AO2830-AH2830)&gt;=Resumen!$B$132,"Sí","No")))</f>
        <v>No</v>
      </c>
      <c r="BC2830" s="22" t="str">
        <f aca="false">IF(AND(N2830="Sí",AL2830="Sí",AI2830=0),"Sí","No")</f>
        <v>No</v>
      </c>
      <c r="BD2830" s="22" t="str">
        <f aca="false">IF(COUNTIF('Plan 9+1 (con Pehuamar)'!$A$2:$A$227,A2830)&gt;0,"Sí","No")</f>
        <v>No</v>
      </c>
    </row>
    <row r="2831" customFormat="false" ht="15" hidden="false" customHeight="true" outlineLevel="0" collapsed="false">
      <c r="A2831" s="6" t="n">
        <v>206404</v>
      </c>
      <c r="B2831" s="6" t="n">
        <v>17</v>
      </c>
      <c r="C2831" s="6" t="n">
        <v>1704</v>
      </c>
      <c r="D2831" s="6" t="s">
        <v>359</v>
      </c>
      <c r="E2831" s="6" t="s">
        <v>2977</v>
      </c>
      <c r="F2831" s="6" t="s">
        <v>206</v>
      </c>
      <c r="G2831" s="6" t="s">
        <v>130</v>
      </c>
      <c r="H2831" s="6" t="s">
        <v>1715</v>
      </c>
      <c r="I2831" s="27" t="n">
        <v>10</v>
      </c>
      <c r="J2831" s="27" t="n">
        <v>6</v>
      </c>
      <c r="K2831" s="27" t="n">
        <v>4</v>
      </c>
      <c r="L2831" s="28" t="n">
        <f aca="false">I2831+J2831</f>
        <v>16</v>
      </c>
      <c r="M2831" s="28" t="n">
        <f aca="false">L2831+K2831</f>
        <v>20</v>
      </c>
      <c r="N2831" s="22" t="str">
        <f aca="false">IF(I2831&gt;0,"Sí","No")</f>
        <v>Sí</v>
      </c>
      <c r="O2831" s="22" t="str">
        <f aca="false">IF(J2831&gt;0,"Sí","No")</f>
        <v>Sí</v>
      </c>
      <c r="P2831" s="22" t="str">
        <f aca="false">IF(K2831&gt;0,"Sí","No")</f>
        <v>Sí</v>
      </c>
      <c r="Q2831" s="22" t="str">
        <f aca="false">IF(OR(I2831&gt;0,J2831&gt;0),"Sí","No")</f>
        <v>Sí</v>
      </c>
      <c r="R2831" s="27" t="n">
        <v>1750</v>
      </c>
      <c r="S2831" s="27" t="n">
        <v>2500</v>
      </c>
      <c r="T2831" s="27" t="n">
        <v>1200</v>
      </c>
      <c r="U2831" s="27" t="n">
        <v>2000</v>
      </c>
      <c r="V2831" s="27" t="n">
        <v>3800</v>
      </c>
      <c r="W2831" s="12" t="n">
        <f aca="false">IF(AND(I2831&gt;0,R2831&gt;0),(S2831-R2831)/R2831,"")</f>
        <v>0.428571428571429</v>
      </c>
      <c r="X2831" s="12" t="n">
        <f aca="false">IF(AND(J2831&gt;0,T2831&gt;0),(U2831-T2831)/T2831,"")</f>
        <v>0.666666666666667</v>
      </c>
      <c r="Y2831" s="12" t="n">
        <f aca="false">IF(AND(K2831&gt;0,V2831&gt;0),(V2831-Resumen!$B$7)/Resumen!$B$7,"")</f>
        <v>0.52</v>
      </c>
      <c r="Z2831" s="28" t="n">
        <f aca="false">IF(AND(K2831&gt;0,I2831&gt;0,V2831&gt;0,S2831&gt;0),V2831-S2831,"")</f>
        <v>1300</v>
      </c>
      <c r="AA2831" s="12" t="n">
        <f aca="false">IF(Z2831&lt;&gt;"",Z2831/S2831,"")</f>
        <v>0.52</v>
      </c>
      <c r="AB2831" s="28" t="n">
        <f aca="false">IF(AND(K2831&gt;0,J2831&gt;0,V2831&gt;0,U2831&gt;0),V2831-U2831,"")</f>
        <v>1800</v>
      </c>
      <c r="AC2831" s="12" t="n">
        <f aca="false">IF(AB2831&lt;&gt;"",AB2831/U2831,"")</f>
        <v>0.9</v>
      </c>
      <c r="AD2831" s="27" t="n">
        <v>1</v>
      </c>
      <c r="AE2831" s="27" t="n">
        <v>2</v>
      </c>
      <c r="AF2831" s="27" t="n">
        <v>2</v>
      </c>
      <c r="AG2831" s="28" t="n">
        <f aca="false">AD2831+AE2831+AF2831</f>
        <v>5</v>
      </c>
      <c r="AH2831" s="12" t="n">
        <f aca="false">IF(AG2831&gt;0,AD2831/AG2831,"")</f>
        <v>0.2</v>
      </c>
      <c r="AI2831" s="27" t="n">
        <v>0</v>
      </c>
      <c r="AJ2831" s="27" t="n">
        <v>0</v>
      </c>
      <c r="AK2831" s="27" t="n">
        <v>0</v>
      </c>
      <c r="AL2831" s="22" t="str">
        <f aca="false">IF(OR(AJ2831&gt;0,AK2831&gt;0),"Sí","No")</f>
        <v>No</v>
      </c>
      <c r="AM2831" s="6" t="s">
        <v>198</v>
      </c>
      <c r="AN2831" s="6" t="s">
        <v>198</v>
      </c>
      <c r="AO2831" s="12" t="n">
        <f aca="false">IF(M2831&gt;0,K2831/M2831,"")</f>
        <v>0.2</v>
      </c>
      <c r="AP2831" s="22" t="str">
        <f aca="false">IF(M2831&gt;=Resumen!$B$5,"Alto","Bajo")</f>
        <v>Bajo</v>
      </c>
      <c r="AQ2831" s="22" t="str">
        <f aca="false">IF(AO2831&gt;=Resumen!$B$28,"Alto","Bajo")</f>
        <v>Bajo</v>
      </c>
      <c r="AR2831" s="22" t="str">
        <f aca="false">AP2831&amp;" Potencial / "&amp;AQ2831&amp;" Share"</f>
        <v>Bajo Potencial / Bajo Share</v>
      </c>
      <c r="AS2831" s="22" t="str">
        <f aca="false">IF(Q2831="Sí",IF(AO2831&gt;=Resumen!$B$29,"Alto","Bajo"),"")</f>
        <v>Bajo</v>
      </c>
      <c r="AT2831" s="22" t="str">
        <f aca="false">IF(AS2831&lt;&gt;"",AP2831&amp;" Potencial / "&amp;AS2831&amp;" Share","")</f>
        <v>Bajo Potencial / Bajo Share</v>
      </c>
      <c r="AU2831" s="22" t="str">
        <f aca="false">IF(AH2831="","Sin dato",IF(AH2831-AO2831&gt;Resumen!$B$6,"Sobre-exhibido",IF(AO2831-AH2831&gt;Resumen!$B$6,"Sub-exhibido","En línea")))</f>
        <v>En línea</v>
      </c>
      <c r="AV2831" s="22" t="n">
        <f aca="false">IF(AT2831="","",IF(AT2831="Alto Potencial / Bajo Share",1,IF(AT2831="Alto Potencial / Alto Share",2,IF(AT2831="Bajo Potencial / Alto Share",3,4))))</f>
        <v>4</v>
      </c>
      <c r="AW2831" s="22" t="str">
        <f aca="false">IF(Q2831="No","Sin competencia directa",IF(AV2831=1,"1 - Foco Conquista (Alto Pot / Bajo Share)",IF(AV2831=2,"2 - Foco Defensa (Alto Pot / Alto Share)",IF(AV2831=3,"3 - Monitoreo (Bajo Pot / Alto Share)","4 - Baja Prioridad (Bajo Pot / Bajo Share)"))))</f>
        <v>4 - Baja Prioridad (Bajo Pot / Bajo Share)</v>
      </c>
      <c r="AX2831" s="12" t="n">
        <f aca="false">IF(OR(IFERROR(AND(W2831&lt;&gt;"",Y2831&lt;&gt;"",Y2831-W2831&gt;Resumen!$B$8),FALSE()),IFERROR(AND(X2831&lt;&gt;"",Y2831&lt;&gt;"",Y2831-X2831&gt;Resumen!$B$8),FALSE())),MAX(IF(IFERROR(AND(W2831&lt;&gt;"",Y2831&lt;&gt;"",Y2831-W2831&gt;Resumen!$B$8),FALSE()),Y2831-W2831,0),IF(IFERROR(AND(X2831&lt;&gt;"",Y2831&lt;&gt;"",Y2831-X2831&gt;Resumen!$B$8),FALSE()),Y2831-X2831,0)),"")</f>
        <v>0.0914285714285715</v>
      </c>
      <c r="AY2831" s="22" t="str">
        <f aca="false">IF(OR(IFERROR(AND(W2831&lt;&gt;"",Y2831&lt;&gt;"",Y2831-W2831&gt;Resumen!$B$8),FALSE()),IFERROR(AND(X2831&lt;&gt;"",Y2831&lt;&gt;"",Y2831-X2831&gt;Resumen!$B$8),FALSE())),TRIM("Lays tiene mayor markup que "&amp;IF(IFERROR(AND(W2831&lt;&gt;"",Y2831&lt;&gt;"",Y2831-W2831&gt;Resumen!$B$8),FALSE()),"Quento ","")&amp;IF(IFERROR(AND(X2831&lt;&gt;"",Y2831&lt;&gt;"",Y2831-X2831&gt;Resumen!$B$8),FALSE()),"Julicroc ","")&amp;"en este PDV"),"")</f>
        <v>Lays tiene mayor markup que Quento en este PDV</v>
      </c>
      <c r="AZ2831" s="22" t="str">
        <f aca="false">IF(COUNTIF('Plan Pehuamar - Lista'!$A$2:$A$167,A2831)&gt;0,"Sí","No")</f>
        <v>No</v>
      </c>
      <c r="BA2831" s="22" t="str">
        <f aca="false">IF(COUNTIF('Plan Combo 9+1'!$A$2:$A$226,A2831)&gt;0,"Sí","No")</f>
        <v>No</v>
      </c>
      <c r="BB2831" s="22" t="str">
        <f aca="false">IF(AH2831="","No",IF(BA2831="Sí",IF((AO2831-AH2831)&gt;Resumen!$B$6,"Sí","No"),IF((AO2831-AH2831)&gt;=Resumen!$B$132,"Sí","No")))</f>
        <v>No</v>
      </c>
      <c r="BC2831" s="22" t="str">
        <f aca="false">IF(AND(N2831="Sí",AL2831="Sí",AI2831=0),"Sí","No")</f>
        <v>No</v>
      </c>
      <c r="BD2831" s="22" t="str">
        <f aca="false">IF(COUNTIF('Plan 9+1 (con Pehuamar)'!$A$2:$A$227,A2831)&gt;0,"Sí","No")</f>
        <v>No</v>
      </c>
    </row>
    <row r="2832" customFormat="false" ht="15" hidden="false" customHeight="true" outlineLevel="0" collapsed="false">
      <c r="A2832" s="6" t="n">
        <v>206406</v>
      </c>
      <c r="B2832" s="6" t="n">
        <v>17</v>
      </c>
      <c r="C2832" s="6" t="n">
        <v>1704</v>
      </c>
      <c r="D2832" s="6" t="s">
        <v>359</v>
      </c>
      <c r="E2832" s="6" t="s">
        <v>2978</v>
      </c>
      <c r="F2832" s="6" t="s">
        <v>201</v>
      </c>
      <c r="G2832" s="6" t="s">
        <v>130</v>
      </c>
      <c r="H2832" s="6" t="s">
        <v>1715</v>
      </c>
      <c r="I2832" s="27" t="n">
        <v>0</v>
      </c>
      <c r="J2832" s="27" t="n">
        <v>0</v>
      </c>
      <c r="K2832" s="27" t="n">
        <v>0.1</v>
      </c>
      <c r="L2832" s="28" t="n">
        <f aca="false">I2832+J2832</f>
        <v>0</v>
      </c>
      <c r="M2832" s="28" t="n">
        <f aca="false">L2832+K2832</f>
        <v>0.1</v>
      </c>
      <c r="N2832" s="22" t="str">
        <f aca="false">IF(I2832&gt;0,"Sí","No")</f>
        <v>No</v>
      </c>
      <c r="O2832" s="22" t="str">
        <f aca="false">IF(J2832&gt;0,"Sí","No")</f>
        <v>No</v>
      </c>
      <c r="P2832" s="22" t="str">
        <f aca="false">IF(K2832&gt;0,"Sí","No")</f>
        <v>Sí</v>
      </c>
      <c r="Q2832" s="22" t="str">
        <f aca="false">IF(OR(I2832&gt;0,J2832&gt;0),"Sí","No")</f>
        <v>No</v>
      </c>
      <c r="R2832" s="27"/>
      <c r="S2832" s="27"/>
      <c r="T2832" s="27"/>
      <c r="U2832" s="27"/>
      <c r="V2832" s="27"/>
      <c r="W2832" s="12" t="str">
        <f aca="false">IF(AND(I2832&gt;0,R2832&gt;0),(S2832-R2832)/R2832,"")</f>
        <v/>
      </c>
      <c r="X2832" s="12" t="str">
        <f aca="false">IF(AND(J2832&gt;0,T2832&gt;0),(U2832-T2832)/T2832,"")</f>
        <v/>
      </c>
      <c r="Y2832" s="12" t="str">
        <f aca="false">IF(AND(K2832&gt;0,V2832&gt;0),(V2832-Resumen!$B$7)/Resumen!$B$7,"")</f>
        <v/>
      </c>
      <c r="Z2832" s="28" t="str">
        <f aca="false">IF(AND(K2832&gt;0,I2832&gt;0,V2832&gt;0,S2832&gt;0),V2832-S2832,"")</f>
        <v/>
      </c>
      <c r="AA2832" s="12" t="str">
        <f aca="false">IF(Z2832&lt;&gt;"",Z2832/S2832,"")</f>
        <v/>
      </c>
      <c r="AB2832" s="28" t="str">
        <f aca="false">IF(AND(K2832&gt;0,J2832&gt;0,V2832&gt;0,U2832&gt;0),V2832-U2832,"")</f>
        <v/>
      </c>
      <c r="AC2832" s="12" t="str">
        <f aca="false">IF(AB2832&lt;&gt;"",AB2832/U2832,"")</f>
        <v/>
      </c>
      <c r="AD2832" s="27" t="n">
        <v>0</v>
      </c>
      <c r="AE2832" s="27" t="n">
        <v>0</v>
      </c>
      <c r="AF2832" s="27" t="n">
        <v>0</v>
      </c>
      <c r="AG2832" s="28" t="n">
        <f aca="false">AD2832+AE2832+AF2832</f>
        <v>0</v>
      </c>
      <c r="AH2832" s="12" t="str">
        <f aca="false">IF(AG2832&gt;0,AD2832/AG2832,"")</f>
        <v/>
      </c>
      <c r="AI2832" s="27" t="n">
        <v>0</v>
      </c>
      <c r="AJ2832" s="27" t="n">
        <v>0</v>
      </c>
      <c r="AK2832" s="27" t="n">
        <v>0</v>
      </c>
      <c r="AL2832" s="22" t="str">
        <f aca="false">IF(OR(AJ2832&gt;0,AK2832&gt;0),"Sí","No")</f>
        <v>No</v>
      </c>
      <c r="AM2832" s="6"/>
      <c r="AN2832" s="6"/>
      <c r="AO2832" s="12" t="n">
        <f aca="false">IF(M2832&gt;0,K2832/M2832,"")</f>
        <v>1</v>
      </c>
      <c r="AP2832" s="22" t="str">
        <f aca="false">IF(M2832&gt;=Resumen!$B$5,"Alto","Bajo")</f>
        <v>Bajo</v>
      </c>
      <c r="AQ2832" s="22" t="str">
        <f aca="false">IF(AO2832&gt;=Resumen!$B$28,"Alto","Bajo")</f>
        <v>Alto</v>
      </c>
      <c r="AR2832" s="22" t="str">
        <f aca="false">AP2832&amp;" Potencial / "&amp;AQ2832&amp;" Share"</f>
        <v>Bajo Potencial / Alto Share</v>
      </c>
      <c r="AS2832" s="22" t="str">
        <f aca="false">IF(Q2832="Sí",IF(AO2832&gt;=Resumen!$B$29,"Alto","Bajo"),"")</f>
        <v/>
      </c>
      <c r="AT2832" s="22" t="str">
        <f aca="false">IF(AS2832&lt;&gt;"",AP2832&amp;" Potencial / "&amp;AS2832&amp;" Share","")</f>
        <v/>
      </c>
      <c r="AU2832" s="22" t="str">
        <f aca="false">IF(AH2832="","Sin dato",IF(AH2832-AO2832&gt;Resumen!$B$6,"Sobre-exhibido",IF(AO2832-AH2832&gt;Resumen!$B$6,"Sub-exhibido","En línea")))</f>
        <v>Sin dato</v>
      </c>
      <c r="AV2832" s="22" t="str">
        <f aca="false">IF(AT2832="","",IF(AT2832="Alto Potencial / Bajo Share",1,IF(AT2832="Alto Potencial / Alto Share",2,IF(AT2832="Bajo Potencial / Alto Share",3,4))))</f>
        <v/>
      </c>
      <c r="AW2832" s="22" t="str">
        <f aca="false">IF(Q2832="No","Sin competencia directa",IF(AV2832=1,"1 - Foco Conquista (Alto Pot / Bajo Share)",IF(AV2832=2,"2 - Foco Defensa (Alto Pot / Alto Share)",IF(AV2832=3,"3 - Monitoreo (Bajo Pot / Alto Share)","4 - Baja Prioridad (Bajo Pot / Bajo Share)"))))</f>
        <v>Sin competencia directa</v>
      </c>
      <c r="AX2832" s="12" t="str">
        <f aca="false">IF(OR(IFERROR(AND(W2832&lt;&gt;"",Y2832&lt;&gt;"",Y2832-W2832&gt;Resumen!$B$8),FALSE()),IFERROR(AND(X2832&lt;&gt;"",Y2832&lt;&gt;"",Y2832-X2832&gt;Resumen!$B$8),FALSE())),MAX(IF(IFERROR(AND(W2832&lt;&gt;"",Y2832&lt;&gt;"",Y2832-W2832&gt;Resumen!$B$8),FALSE()),Y2832-W2832,0),IF(IFERROR(AND(X2832&lt;&gt;"",Y2832&lt;&gt;"",Y2832-X2832&gt;Resumen!$B$8),FALSE()),Y2832-X2832,0)),"")</f>
        <v/>
      </c>
      <c r="AY2832" s="22" t="str">
        <f aca="false">IF(OR(IFERROR(AND(W2832&lt;&gt;"",Y2832&lt;&gt;"",Y2832-W2832&gt;Resumen!$B$8),FALSE()),IFERROR(AND(X2832&lt;&gt;"",Y2832&lt;&gt;"",Y2832-X2832&gt;Resumen!$B$8),FALSE())),TRIM("Lays tiene mayor markup que "&amp;IF(IFERROR(AND(W2832&lt;&gt;"",Y2832&lt;&gt;"",Y2832-W2832&gt;Resumen!$B$8),FALSE()),"Quento ","")&amp;IF(IFERROR(AND(X2832&lt;&gt;"",Y2832&lt;&gt;"",Y2832-X2832&gt;Resumen!$B$8),FALSE()),"Julicroc ","")&amp;"en este PDV"),"")</f>
        <v/>
      </c>
      <c r="AZ2832" s="22" t="str">
        <f aca="false">IF(COUNTIF('Plan Pehuamar - Lista'!$A$2:$A$167,A2832)&gt;0,"Sí","No")</f>
        <v>No</v>
      </c>
      <c r="BA2832" s="22" t="str">
        <f aca="false">IF(COUNTIF('Plan Combo 9+1'!$A$2:$A$226,A2832)&gt;0,"Sí","No")</f>
        <v>No</v>
      </c>
      <c r="BB2832" s="22" t="str">
        <f aca="false">IF(AH2832="","No",IF(BA2832="Sí",IF((AO2832-AH2832)&gt;Resumen!$B$6,"Sí","No"),IF((AO2832-AH2832)&gt;=Resumen!$B$132,"Sí","No")))</f>
        <v>No</v>
      </c>
      <c r="BC2832" s="22" t="str">
        <f aca="false">IF(AND(N2832="Sí",AL2832="Sí",AI2832=0),"Sí","No")</f>
        <v>No</v>
      </c>
      <c r="BD2832" s="22" t="str">
        <f aca="false">IF(COUNTIF('Plan 9+1 (con Pehuamar)'!$A$2:$A$227,A2832)&gt;0,"Sí","No")</f>
        <v>No</v>
      </c>
    </row>
    <row r="2833" customFormat="false" ht="15" hidden="false" customHeight="true" outlineLevel="0" collapsed="false">
      <c r="A2833" s="6" t="n">
        <v>206417</v>
      </c>
      <c r="B2833" s="6" t="n">
        <v>17</v>
      </c>
      <c r="C2833" s="6" t="n">
        <v>1704</v>
      </c>
      <c r="D2833" s="6" t="s">
        <v>359</v>
      </c>
      <c r="E2833" s="6" t="s">
        <v>2979</v>
      </c>
      <c r="F2833" s="6" t="s">
        <v>201</v>
      </c>
      <c r="G2833" s="6" t="s">
        <v>130</v>
      </c>
      <c r="H2833" s="6" t="s">
        <v>1715</v>
      </c>
      <c r="I2833" s="27" t="n">
        <v>0</v>
      </c>
      <c r="J2833" s="27" t="n">
        <v>0</v>
      </c>
      <c r="K2833" s="27" t="n">
        <v>0.6</v>
      </c>
      <c r="L2833" s="28" t="n">
        <f aca="false">I2833+J2833</f>
        <v>0</v>
      </c>
      <c r="M2833" s="28" t="n">
        <f aca="false">L2833+K2833</f>
        <v>0.6</v>
      </c>
      <c r="N2833" s="22" t="str">
        <f aca="false">IF(I2833&gt;0,"Sí","No")</f>
        <v>No</v>
      </c>
      <c r="O2833" s="22" t="str">
        <f aca="false">IF(J2833&gt;0,"Sí","No")</f>
        <v>No</v>
      </c>
      <c r="P2833" s="22" t="str">
        <f aca="false">IF(K2833&gt;0,"Sí","No")</f>
        <v>Sí</v>
      </c>
      <c r="Q2833" s="22" t="str">
        <f aca="false">IF(OR(I2833&gt;0,J2833&gt;0),"Sí","No")</f>
        <v>No</v>
      </c>
      <c r="R2833" s="27"/>
      <c r="S2833" s="27"/>
      <c r="T2833" s="27"/>
      <c r="U2833" s="27"/>
      <c r="V2833" s="27"/>
      <c r="W2833" s="12" t="str">
        <f aca="false">IF(AND(I2833&gt;0,R2833&gt;0),(S2833-R2833)/R2833,"")</f>
        <v/>
      </c>
      <c r="X2833" s="12" t="str">
        <f aca="false">IF(AND(J2833&gt;0,T2833&gt;0),(U2833-T2833)/T2833,"")</f>
        <v/>
      </c>
      <c r="Y2833" s="12" t="str">
        <f aca="false">IF(AND(K2833&gt;0,V2833&gt;0),(V2833-Resumen!$B$7)/Resumen!$B$7,"")</f>
        <v/>
      </c>
      <c r="Z2833" s="28" t="str">
        <f aca="false">IF(AND(K2833&gt;0,I2833&gt;0,V2833&gt;0,S2833&gt;0),V2833-S2833,"")</f>
        <v/>
      </c>
      <c r="AA2833" s="12" t="str">
        <f aca="false">IF(Z2833&lt;&gt;"",Z2833/S2833,"")</f>
        <v/>
      </c>
      <c r="AB2833" s="28" t="str">
        <f aca="false">IF(AND(K2833&gt;0,J2833&gt;0,V2833&gt;0,U2833&gt;0),V2833-U2833,"")</f>
        <v/>
      </c>
      <c r="AC2833" s="12" t="str">
        <f aca="false">IF(AB2833&lt;&gt;"",AB2833/U2833,"")</f>
        <v/>
      </c>
      <c r="AD2833" s="27" t="n">
        <v>0</v>
      </c>
      <c r="AE2833" s="27" t="n">
        <v>0</v>
      </c>
      <c r="AF2833" s="27" t="n">
        <v>0</v>
      </c>
      <c r="AG2833" s="28" t="n">
        <f aca="false">AD2833+AE2833+AF2833</f>
        <v>0</v>
      </c>
      <c r="AH2833" s="12" t="str">
        <f aca="false">IF(AG2833&gt;0,AD2833/AG2833,"")</f>
        <v/>
      </c>
      <c r="AI2833" s="27" t="n">
        <v>0</v>
      </c>
      <c r="AJ2833" s="27" t="n">
        <v>0</v>
      </c>
      <c r="AK2833" s="27" t="n">
        <v>0</v>
      </c>
      <c r="AL2833" s="22" t="str">
        <f aca="false">IF(OR(AJ2833&gt;0,AK2833&gt;0),"Sí","No")</f>
        <v>No</v>
      </c>
      <c r="AM2833" s="6"/>
      <c r="AN2833" s="6"/>
      <c r="AO2833" s="12" t="n">
        <f aca="false">IF(M2833&gt;0,K2833/M2833,"")</f>
        <v>1</v>
      </c>
      <c r="AP2833" s="22" t="str">
        <f aca="false">IF(M2833&gt;=Resumen!$B$5,"Alto","Bajo")</f>
        <v>Bajo</v>
      </c>
      <c r="AQ2833" s="22" t="str">
        <f aca="false">IF(AO2833&gt;=Resumen!$B$28,"Alto","Bajo")</f>
        <v>Alto</v>
      </c>
      <c r="AR2833" s="22" t="str">
        <f aca="false">AP2833&amp;" Potencial / "&amp;AQ2833&amp;" Share"</f>
        <v>Bajo Potencial / Alto Share</v>
      </c>
      <c r="AS2833" s="22" t="str">
        <f aca="false">IF(Q2833="Sí",IF(AO2833&gt;=Resumen!$B$29,"Alto","Bajo"),"")</f>
        <v/>
      </c>
      <c r="AT2833" s="22" t="str">
        <f aca="false">IF(AS2833&lt;&gt;"",AP2833&amp;" Potencial / "&amp;AS2833&amp;" Share","")</f>
        <v/>
      </c>
      <c r="AU2833" s="22" t="str">
        <f aca="false">IF(AH2833="","Sin dato",IF(AH2833-AO2833&gt;Resumen!$B$6,"Sobre-exhibido",IF(AO2833-AH2833&gt;Resumen!$B$6,"Sub-exhibido","En línea")))</f>
        <v>Sin dato</v>
      </c>
      <c r="AV2833" s="22" t="str">
        <f aca="false">IF(AT2833="","",IF(AT2833="Alto Potencial / Bajo Share",1,IF(AT2833="Alto Potencial / Alto Share",2,IF(AT2833="Bajo Potencial / Alto Share",3,4))))</f>
        <v/>
      </c>
      <c r="AW2833" s="22" t="str">
        <f aca="false">IF(Q2833="No","Sin competencia directa",IF(AV2833=1,"1 - Foco Conquista (Alto Pot / Bajo Share)",IF(AV2833=2,"2 - Foco Defensa (Alto Pot / Alto Share)",IF(AV2833=3,"3 - Monitoreo (Bajo Pot / Alto Share)","4 - Baja Prioridad (Bajo Pot / Bajo Share)"))))</f>
        <v>Sin competencia directa</v>
      </c>
      <c r="AX2833" s="12" t="str">
        <f aca="false">IF(OR(IFERROR(AND(W2833&lt;&gt;"",Y2833&lt;&gt;"",Y2833-W2833&gt;Resumen!$B$8),FALSE()),IFERROR(AND(X2833&lt;&gt;"",Y2833&lt;&gt;"",Y2833-X2833&gt;Resumen!$B$8),FALSE())),MAX(IF(IFERROR(AND(W2833&lt;&gt;"",Y2833&lt;&gt;"",Y2833-W2833&gt;Resumen!$B$8),FALSE()),Y2833-W2833,0),IF(IFERROR(AND(X2833&lt;&gt;"",Y2833&lt;&gt;"",Y2833-X2833&gt;Resumen!$B$8),FALSE()),Y2833-X2833,0)),"")</f>
        <v/>
      </c>
      <c r="AY2833" s="22" t="str">
        <f aca="false">IF(OR(IFERROR(AND(W2833&lt;&gt;"",Y2833&lt;&gt;"",Y2833-W2833&gt;Resumen!$B$8),FALSE()),IFERROR(AND(X2833&lt;&gt;"",Y2833&lt;&gt;"",Y2833-X2833&gt;Resumen!$B$8),FALSE())),TRIM("Lays tiene mayor markup que "&amp;IF(IFERROR(AND(W2833&lt;&gt;"",Y2833&lt;&gt;"",Y2833-W2833&gt;Resumen!$B$8),FALSE()),"Quento ","")&amp;IF(IFERROR(AND(X2833&lt;&gt;"",Y2833&lt;&gt;"",Y2833-X2833&gt;Resumen!$B$8),FALSE()),"Julicroc ","")&amp;"en este PDV"),"")</f>
        <v/>
      </c>
      <c r="AZ2833" s="22" t="str">
        <f aca="false">IF(COUNTIF('Plan Pehuamar - Lista'!$A$2:$A$167,A2833)&gt;0,"Sí","No")</f>
        <v>No</v>
      </c>
      <c r="BA2833" s="22" t="str">
        <f aca="false">IF(COUNTIF('Plan Combo 9+1'!$A$2:$A$226,A2833)&gt;0,"Sí","No")</f>
        <v>No</v>
      </c>
      <c r="BB2833" s="22" t="str">
        <f aca="false">IF(AH2833="","No",IF(BA2833="Sí",IF((AO2833-AH2833)&gt;Resumen!$B$6,"Sí","No"),IF((AO2833-AH2833)&gt;=Resumen!$B$132,"Sí","No")))</f>
        <v>No</v>
      </c>
      <c r="BC2833" s="22" t="str">
        <f aca="false">IF(AND(N2833="Sí",AL2833="Sí",AI2833=0),"Sí","No")</f>
        <v>No</v>
      </c>
      <c r="BD2833" s="22" t="str">
        <f aca="false">IF(COUNTIF('Plan 9+1 (con Pehuamar)'!$A$2:$A$227,A2833)&gt;0,"Sí","No")</f>
        <v>No</v>
      </c>
    </row>
    <row r="2834" customFormat="false" ht="15" hidden="false" customHeight="true" outlineLevel="0" collapsed="false">
      <c r="A2834" s="6" t="n">
        <v>206002</v>
      </c>
      <c r="B2834" s="6" t="n">
        <v>17</v>
      </c>
      <c r="C2834" s="6" t="n">
        <v>1705</v>
      </c>
      <c r="D2834" s="6" t="s">
        <v>398</v>
      </c>
      <c r="E2834" s="6" t="s">
        <v>2980</v>
      </c>
      <c r="F2834" s="6" t="s">
        <v>196</v>
      </c>
      <c r="G2834" s="6" t="s">
        <v>130</v>
      </c>
      <c r="H2834" s="6" t="s">
        <v>1715</v>
      </c>
      <c r="I2834" s="27" t="n">
        <v>10</v>
      </c>
      <c r="J2834" s="27" t="n">
        <v>6</v>
      </c>
      <c r="K2834" s="27" t="n">
        <v>4</v>
      </c>
      <c r="L2834" s="28" t="n">
        <f aca="false">I2834+J2834</f>
        <v>16</v>
      </c>
      <c r="M2834" s="28" t="n">
        <f aca="false">L2834+K2834</f>
        <v>20</v>
      </c>
      <c r="N2834" s="22" t="str">
        <f aca="false">IF(I2834&gt;0,"Sí","No")</f>
        <v>Sí</v>
      </c>
      <c r="O2834" s="22" t="str">
        <f aca="false">IF(J2834&gt;0,"Sí","No")</f>
        <v>Sí</v>
      </c>
      <c r="P2834" s="22" t="str">
        <f aca="false">IF(K2834&gt;0,"Sí","No")</f>
        <v>Sí</v>
      </c>
      <c r="Q2834" s="22" t="str">
        <f aca="false">IF(OR(I2834&gt;0,J2834&gt;0),"Sí","No")</f>
        <v>Sí</v>
      </c>
      <c r="R2834" s="27" t="n">
        <v>1750</v>
      </c>
      <c r="S2834" s="27" t="n">
        <v>2500</v>
      </c>
      <c r="T2834" s="27" t="n">
        <v>1200</v>
      </c>
      <c r="U2834" s="27" t="n">
        <v>2000</v>
      </c>
      <c r="V2834" s="27" t="n">
        <v>3700</v>
      </c>
      <c r="W2834" s="12" t="n">
        <f aca="false">IF(AND(I2834&gt;0,R2834&gt;0),(S2834-R2834)/R2834,"")</f>
        <v>0.428571428571429</v>
      </c>
      <c r="X2834" s="12" t="n">
        <f aca="false">IF(AND(J2834&gt;0,T2834&gt;0),(U2834-T2834)/T2834,"")</f>
        <v>0.666666666666667</v>
      </c>
      <c r="Y2834" s="12" t="n">
        <f aca="false">IF(AND(K2834&gt;0,V2834&gt;0),(V2834-Resumen!$B$7)/Resumen!$B$7,"")</f>
        <v>0.48</v>
      </c>
      <c r="Z2834" s="28" t="n">
        <f aca="false">IF(AND(K2834&gt;0,I2834&gt;0,V2834&gt;0,S2834&gt;0),V2834-S2834,"")</f>
        <v>1200</v>
      </c>
      <c r="AA2834" s="12" t="n">
        <f aca="false">IF(Z2834&lt;&gt;"",Z2834/S2834,"")</f>
        <v>0.48</v>
      </c>
      <c r="AB2834" s="28" t="n">
        <f aca="false">IF(AND(K2834&gt;0,J2834&gt;0,V2834&gt;0,U2834&gt;0),V2834-U2834,"")</f>
        <v>1700</v>
      </c>
      <c r="AC2834" s="12" t="n">
        <f aca="false">IF(AB2834&lt;&gt;"",AB2834/U2834,"")</f>
        <v>0.85</v>
      </c>
      <c r="AD2834" s="27" t="n">
        <v>1</v>
      </c>
      <c r="AE2834" s="27" t="n">
        <v>2</v>
      </c>
      <c r="AF2834" s="27" t="n">
        <v>1</v>
      </c>
      <c r="AG2834" s="28" t="n">
        <f aca="false">AD2834+AE2834+AF2834</f>
        <v>4</v>
      </c>
      <c r="AH2834" s="12" t="n">
        <f aca="false">IF(AG2834&gt;0,AD2834/AG2834,"")</f>
        <v>0.25</v>
      </c>
      <c r="AI2834" s="27" t="n">
        <v>1</v>
      </c>
      <c r="AJ2834" s="27" t="n">
        <v>0</v>
      </c>
      <c r="AK2834" s="27" t="n">
        <v>0</v>
      </c>
      <c r="AL2834" s="22" t="str">
        <f aca="false">IF(OR(AJ2834&gt;0,AK2834&gt;0),"Sí","No")</f>
        <v>No</v>
      </c>
      <c r="AM2834" s="6" t="s">
        <v>198</v>
      </c>
      <c r="AN2834" s="6" t="s">
        <v>198</v>
      </c>
      <c r="AO2834" s="12" t="n">
        <f aca="false">IF(M2834&gt;0,K2834/M2834,"")</f>
        <v>0.2</v>
      </c>
      <c r="AP2834" s="22" t="str">
        <f aca="false">IF(M2834&gt;=Resumen!$B$5,"Alto","Bajo")</f>
        <v>Bajo</v>
      </c>
      <c r="AQ2834" s="22" t="str">
        <f aca="false">IF(AO2834&gt;=Resumen!$B$28,"Alto","Bajo")</f>
        <v>Bajo</v>
      </c>
      <c r="AR2834" s="22" t="str">
        <f aca="false">AP2834&amp;" Potencial / "&amp;AQ2834&amp;" Share"</f>
        <v>Bajo Potencial / Bajo Share</v>
      </c>
      <c r="AS2834" s="22" t="str">
        <f aca="false">IF(Q2834="Sí",IF(AO2834&gt;=Resumen!$B$29,"Alto","Bajo"),"")</f>
        <v>Bajo</v>
      </c>
      <c r="AT2834" s="22" t="str">
        <f aca="false">IF(AS2834&lt;&gt;"",AP2834&amp;" Potencial / "&amp;AS2834&amp;" Share","")</f>
        <v>Bajo Potencial / Bajo Share</v>
      </c>
      <c r="AU2834" s="22" t="str">
        <f aca="false">IF(AH2834="","Sin dato",IF(AH2834-AO2834&gt;Resumen!$B$6,"Sobre-exhibido",IF(AO2834-AH2834&gt;Resumen!$B$6,"Sub-exhibido","En línea")))</f>
        <v>En línea</v>
      </c>
      <c r="AV2834" s="22" t="n">
        <f aca="false">IF(AT2834="","",IF(AT2834="Alto Potencial / Bajo Share",1,IF(AT2834="Alto Potencial / Alto Share",2,IF(AT2834="Bajo Potencial / Alto Share",3,4))))</f>
        <v>4</v>
      </c>
      <c r="AW2834" s="22" t="str">
        <f aca="false">IF(Q2834="No","Sin competencia directa",IF(AV2834=1,"1 - Foco Conquista (Alto Pot / Bajo Share)",IF(AV2834=2,"2 - Foco Defensa (Alto Pot / Alto Share)",IF(AV2834=3,"3 - Monitoreo (Bajo Pot / Alto Share)","4 - Baja Prioridad (Bajo Pot / Bajo Share)"))))</f>
        <v>4 - Baja Prioridad (Bajo Pot / Bajo Share)</v>
      </c>
      <c r="AX2834" s="12" t="n">
        <f aca="false">IF(OR(IFERROR(AND(W2834&lt;&gt;"",Y2834&lt;&gt;"",Y2834-W2834&gt;Resumen!$B$8),FALSE()),IFERROR(AND(X2834&lt;&gt;"",Y2834&lt;&gt;"",Y2834-X2834&gt;Resumen!$B$8),FALSE())),MAX(IF(IFERROR(AND(W2834&lt;&gt;"",Y2834&lt;&gt;"",Y2834-W2834&gt;Resumen!$B$8),FALSE()),Y2834-W2834,0),IF(IFERROR(AND(X2834&lt;&gt;"",Y2834&lt;&gt;"",Y2834-X2834&gt;Resumen!$B$8),FALSE()),Y2834-X2834,0)),"")</f>
        <v>0.0514285714285714</v>
      </c>
      <c r="AY2834" s="22" t="str">
        <f aca="false">IF(OR(IFERROR(AND(W2834&lt;&gt;"",Y2834&lt;&gt;"",Y2834-W2834&gt;Resumen!$B$8),FALSE()),IFERROR(AND(X2834&lt;&gt;"",Y2834&lt;&gt;"",Y2834-X2834&gt;Resumen!$B$8),FALSE())),TRIM("Lays tiene mayor markup que "&amp;IF(IFERROR(AND(W2834&lt;&gt;"",Y2834&lt;&gt;"",Y2834-W2834&gt;Resumen!$B$8),FALSE()),"Quento ","")&amp;IF(IFERROR(AND(X2834&lt;&gt;"",Y2834&lt;&gt;"",Y2834-X2834&gt;Resumen!$B$8),FALSE()),"Julicroc ","")&amp;"en este PDV"),"")</f>
        <v>Lays tiene mayor markup que Quento en este PDV</v>
      </c>
      <c r="AZ2834" s="22" t="str">
        <f aca="false">IF(COUNTIF('Plan Pehuamar - Lista'!$A$2:$A$167,A2834)&gt;0,"Sí","No")</f>
        <v>No</v>
      </c>
      <c r="BA2834" s="22" t="str">
        <f aca="false">IF(COUNTIF('Plan Combo 9+1'!$A$2:$A$226,A2834)&gt;0,"Sí","No")</f>
        <v>No</v>
      </c>
      <c r="BB2834" s="22" t="str">
        <f aca="false">IF(AH2834="","No",IF(BA2834="Sí",IF((AO2834-AH2834)&gt;Resumen!$B$6,"Sí","No"),IF((AO2834-AH2834)&gt;=Resumen!$B$132,"Sí","No")))</f>
        <v>No</v>
      </c>
      <c r="BC2834" s="22" t="str">
        <f aca="false">IF(AND(N2834="Sí",AL2834="Sí",AI2834=0),"Sí","No")</f>
        <v>No</v>
      </c>
      <c r="BD2834" s="22" t="str">
        <f aca="false">IF(COUNTIF('Plan 9+1 (con Pehuamar)'!$A$2:$A$227,A2834)&gt;0,"Sí","No")</f>
        <v>No</v>
      </c>
    </row>
    <row r="2835" customFormat="false" ht="15" hidden="false" customHeight="true" outlineLevel="0" collapsed="false">
      <c r="A2835" s="6" t="n">
        <v>206004</v>
      </c>
      <c r="B2835" s="6" t="n">
        <v>17</v>
      </c>
      <c r="C2835" s="6" t="n">
        <v>1705</v>
      </c>
      <c r="D2835" s="6" t="s">
        <v>398</v>
      </c>
      <c r="E2835" s="6" t="s">
        <v>2981</v>
      </c>
      <c r="F2835" s="6" t="s">
        <v>196</v>
      </c>
      <c r="G2835" s="6" t="s">
        <v>130</v>
      </c>
      <c r="H2835" s="6" t="s">
        <v>1715</v>
      </c>
      <c r="I2835" s="27" t="n">
        <v>10</v>
      </c>
      <c r="J2835" s="27" t="n">
        <v>12</v>
      </c>
      <c r="K2835" s="27" t="n">
        <v>5</v>
      </c>
      <c r="L2835" s="28" t="n">
        <f aca="false">I2835+J2835</f>
        <v>22</v>
      </c>
      <c r="M2835" s="28" t="n">
        <f aca="false">L2835+K2835</f>
        <v>27</v>
      </c>
      <c r="N2835" s="22" t="str">
        <f aca="false">IF(I2835&gt;0,"Sí","No")</f>
        <v>Sí</v>
      </c>
      <c r="O2835" s="22" t="str">
        <f aca="false">IF(J2835&gt;0,"Sí","No")</f>
        <v>Sí</v>
      </c>
      <c r="P2835" s="22" t="str">
        <f aca="false">IF(K2835&gt;0,"Sí","No")</f>
        <v>Sí</v>
      </c>
      <c r="Q2835" s="22" t="str">
        <f aca="false">IF(OR(I2835&gt;0,J2835&gt;0),"Sí","No")</f>
        <v>Sí</v>
      </c>
      <c r="R2835" s="27" t="n">
        <v>1750</v>
      </c>
      <c r="S2835" s="27" t="n">
        <v>2500</v>
      </c>
      <c r="T2835" s="27" t="n">
        <v>1200</v>
      </c>
      <c r="U2835" s="27" t="n">
        <v>2000</v>
      </c>
      <c r="V2835" s="27" t="n">
        <v>3600</v>
      </c>
      <c r="W2835" s="12" t="n">
        <f aca="false">IF(AND(I2835&gt;0,R2835&gt;0),(S2835-R2835)/R2835,"")</f>
        <v>0.428571428571429</v>
      </c>
      <c r="X2835" s="12" t="n">
        <f aca="false">IF(AND(J2835&gt;0,T2835&gt;0),(U2835-T2835)/T2835,"")</f>
        <v>0.666666666666667</v>
      </c>
      <c r="Y2835" s="12" t="n">
        <f aca="false">IF(AND(K2835&gt;0,V2835&gt;0),(V2835-Resumen!$B$7)/Resumen!$B$7,"")</f>
        <v>0.44</v>
      </c>
      <c r="Z2835" s="28" t="n">
        <f aca="false">IF(AND(K2835&gt;0,I2835&gt;0,V2835&gt;0,S2835&gt;0),V2835-S2835,"")</f>
        <v>1100</v>
      </c>
      <c r="AA2835" s="12" t="n">
        <f aca="false">IF(Z2835&lt;&gt;"",Z2835/S2835,"")</f>
        <v>0.44</v>
      </c>
      <c r="AB2835" s="28" t="n">
        <f aca="false">IF(AND(K2835&gt;0,J2835&gt;0,V2835&gt;0,U2835&gt;0),V2835-U2835,"")</f>
        <v>1600</v>
      </c>
      <c r="AC2835" s="12" t="n">
        <f aca="false">IF(AB2835&lt;&gt;"",AB2835/U2835,"")</f>
        <v>0.8</v>
      </c>
      <c r="AD2835" s="27" t="n">
        <v>2</v>
      </c>
      <c r="AE2835" s="27" t="n">
        <v>2</v>
      </c>
      <c r="AF2835" s="27" t="n">
        <v>3</v>
      </c>
      <c r="AG2835" s="28" t="n">
        <f aca="false">AD2835+AE2835+AF2835</f>
        <v>7</v>
      </c>
      <c r="AH2835" s="12" t="n">
        <f aca="false">IF(AG2835&gt;0,AD2835/AG2835,"")</f>
        <v>0.285714285714286</v>
      </c>
      <c r="AI2835" s="27" t="n">
        <v>0</v>
      </c>
      <c r="AJ2835" s="27" t="n">
        <v>0</v>
      </c>
      <c r="AK2835" s="27" t="n">
        <v>0</v>
      </c>
      <c r="AL2835" s="22" t="str">
        <f aca="false">IF(OR(AJ2835&gt;0,AK2835&gt;0),"Sí","No")</f>
        <v>No</v>
      </c>
      <c r="AM2835" s="6" t="s">
        <v>198</v>
      </c>
      <c r="AN2835" s="6" t="s">
        <v>198</v>
      </c>
      <c r="AO2835" s="12" t="n">
        <f aca="false">IF(M2835&gt;0,K2835/M2835,"")</f>
        <v>0.185185185185185</v>
      </c>
      <c r="AP2835" s="22" t="str">
        <f aca="false">IF(M2835&gt;=Resumen!$B$5,"Alto","Bajo")</f>
        <v>Bajo</v>
      </c>
      <c r="AQ2835" s="22" t="str">
        <f aca="false">IF(AO2835&gt;=Resumen!$B$28,"Alto","Bajo")</f>
        <v>Bajo</v>
      </c>
      <c r="AR2835" s="22" t="str">
        <f aca="false">AP2835&amp;" Potencial / "&amp;AQ2835&amp;" Share"</f>
        <v>Bajo Potencial / Bajo Share</v>
      </c>
      <c r="AS2835" s="22" t="str">
        <f aca="false">IF(Q2835="Sí",IF(AO2835&gt;=Resumen!$B$29,"Alto","Bajo"),"")</f>
        <v>Bajo</v>
      </c>
      <c r="AT2835" s="22" t="str">
        <f aca="false">IF(AS2835&lt;&gt;"",AP2835&amp;" Potencial / "&amp;AS2835&amp;" Share","")</f>
        <v>Bajo Potencial / Bajo Share</v>
      </c>
      <c r="AU2835" s="22" t="str">
        <f aca="false">IF(AH2835="","Sin dato",IF(AH2835-AO2835&gt;Resumen!$B$6,"Sobre-exhibido",IF(AO2835-AH2835&gt;Resumen!$B$6,"Sub-exhibido","En línea")))</f>
        <v>Sobre-exhibido</v>
      </c>
      <c r="AV2835" s="22" t="n">
        <f aca="false">IF(AT2835="","",IF(AT2835="Alto Potencial / Bajo Share",1,IF(AT2835="Alto Potencial / Alto Share",2,IF(AT2835="Bajo Potencial / Alto Share",3,4))))</f>
        <v>4</v>
      </c>
      <c r="AW2835" s="22" t="str">
        <f aca="false">IF(Q2835="No","Sin competencia directa",IF(AV2835=1,"1 - Foco Conquista (Alto Pot / Bajo Share)",IF(AV2835=2,"2 - Foco Defensa (Alto Pot / Alto Share)",IF(AV2835=3,"3 - Monitoreo (Bajo Pot / Alto Share)","4 - Baja Prioridad (Bajo Pot / Bajo Share)"))))</f>
        <v>4 - Baja Prioridad (Bajo Pot / Bajo Share)</v>
      </c>
      <c r="AX2835" s="12" t="str">
        <f aca="false">IF(OR(IFERROR(AND(W2835&lt;&gt;"",Y2835&lt;&gt;"",Y2835-W2835&gt;Resumen!$B$8),FALSE()),IFERROR(AND(X2835&lt;&gt;"",Y2835&lt;&gt;"",Y2835-X2835&gt;Resumen!$B$8),FALSE())),MAX(IF(IFERROR(AND(W2835&lt;&gt;"",Y2835&lt;&gt;"",Y2835-W2835&gt;Resumen!$B$8),FALSE()),Y2835-W2835,0),IF(IFERROR(AND(X2835&lt;&gt;"",Y2835&lt;&gt;"",Y2835-X2835&gt;Resumen!$B$8),FALSE()),Y2835-X2835,0)),"")</f>
        <v/>
      </c>
      <c r="AY2835" s="22" t="str">
        <f aca="false">IF(OR(IFERROR(AND(W2835&lt;&gt;"",Y2835&lt;&gt;"",Y2835-W2835&gt;Resumen!$B$8),FALSE()),IFERROR(AND(X2835&lt;&gt;"",Y2835&lt;&gt;"",Y2835-X2835&gt;Resumen!$B$8),FALSE())),TRIM("Lays tiene mayor markup que "&amp;IF(IFERROR(AND(W2835&lt;&gt;"",Y2835&lt;&gt;"",Y2835-W2835&gt;Resumen!$B$8),FALSE()),"Quento ","")&amp;IF(IFERROR(AND(X2835&lt;&gt;"",Y2835&lt;&gt;"",Y2835-X2835&gt;Resumen!$B$8),FALSE()),"Julicroc ","")&amp;"en este PDV"),"")</f>
        <v/>
      </c>
      <c r="AZ2835" s="22" t="str">
        <f aca="false">IF(COUNTIF('Plan Pehuamar - Lista'!$A$2:$A$167,A2835)&gt;0,"Sí","No")</f>
        <v>No</v>
      </c>
      <c r="BA2835" s="22" t="str">
        <f aca="false">IF(COUNTIF('Plan Combo 9+1'!$A$2:$A$226,A2835)&gt;0,"Sí","No")</f>
        <v>No</v>
      </c>
      <c r="BB2835" s="22" t="str">
        <f aca="false">IF(AH2835="","No",IF(BA2835="Sí",IF((AO2835-AH2835)&gt;Resumen!$B$6,"Sí","No"),IF((AO2835-AH2835)&gt;=Resumen!$B$132,"Sí","No")))</f>
        <v>No</v>
      </c>
      <c r="BC2835" s="22" t="str">
        <f aca="false">IF(AND(N2835="Sí",AL2835="Sí",AI2835=0),"Sí","No")</f>
        <v>No</v>
      </c>
      <c r="BD2835" s="22" t="str">
        <f aca="false">IF(COUNTIF('Plan 9+1 (con Pehuamar)'!$A$2:$A$227,A2835)&gt;0,"Sí","No")</f>
        <v>No</v>
      </c>
    </row>
    <row r="2836" customFormat="false" ht="15" hidden="false" customHeight="true" outlineLevel="0" collapsed="false">
      <c r="A2836" s="6" t="n">
        <v>206006</v>
      </c>
      <c r="B2836" s="6" t="n">
        <v>17</v>
      </c>
      <c r="C2836" s="6" t="n">
        <v>1705</v>
      </c>
      <c r="D2836" s="6" t="s">
        <v>398</v>
      </c>
      <c r="E2836" s="6" t="s">
        <v>2982</v>
      </c>
      <c r="F2836" s="6" t="s">
        <v>196</v>
      </c>
      <c r="G2836" s="6" t="s">
        <v>130</v>
      </c>
      <c r="H2836" s="6" t="s">
        <v>1715</v>
      </c>
      <c r="I2836" s="27" t="n">
        <v>0</v>
      </c>
      <c r="J2836" s="27" t="n">
        <v>0</v>
      </c>
      <c r="K2836" s="27" t="n">
        <v>0.7</v>
      </c>
      <c r="L2836" s="28" t="n">
        <f aca="false">I2836+J2836</f>
        <v>0</v>
      </c>
      <c r="M2836" s="28" t="n">
        <f aca="false">L2836+K2836</f>
        <v>0.7</v>
      </c>
      <c r="N2836" s="22" t="str">
        <f aca="false">IF(I2836&gt;0,"Sí","No")</f>
        <v>No</v>
      </c>
      <c r="O2836" s="22" t="str">
        <f aca="false">IF(J2836&gt;0,"Sí","No")</f>
        <v>No</v>
      </c>
      <c r="P2836" s="22" t="str">
        <f aca="false">IF(K2836&gt;0,"Sí","No")</f>
        <v>Sí</v>
      </c>
      <c r="Q2836" s="22" t="str">
        <f aca="false">IF(OR(I2836&gt;0,J2836&gt;0),"Sí","No")</f>
        <v>No</v>
      </c>
      <c r="R2836" s="27"/>
      <c r="S2836" s="27"/>
      <c r="T2836" s="27"/>
      <c r="U2836" s="27"/>
      <c r="V2836" s="27"/>
      <c r="W2836" s="12" t="str">
        <f aca="false">IF(AND(I2836&gt;0,R2836&gt;0),(S2836-R2836)/R2836,"")</f>
        <v/>
      </c>
      <c r="X2836" s="12" t="str">
        <f aca="false">IF(AND(J2836&gt;0,T2836&gt;0),(U2836-T2836)/T2836,"")</f>
        <v/>
      </c>
      <c r="Y2836" s="12" t="str">
        <f aca="false">IF(AND(K2836&gt;0,V2836&gt;0),(V2836-Resumen!$B$7)/Resumen!$B$7,"")</f>
        <v/>
      </c>
      <c r="Z2836" s="28" t="str">
        <f aca="false">IF(AND(K2836&gt;0,I2836&gt;0,V2836&gt;0,S2836&gt;0),V2836-S2836,"")</f>
        <v/>
      </c>
      <c r="AA2836" s="12" t="str">
        <f aca="false">IF(Z2836&lt;&gt;"",Z2836/S2836,"")</f>
        <v/>
      </c>
      <c r="AB2836" s="28" t="str">
        <f aca="false">IF(AND(K2836&gt;0,J2836&gt;0,V2836&gt;0,U2836&gt;0),V2836-U2836,"")</f>
        <v/>
      </c>
      <c r="AC2836" s="12" t="str">
        <f aca="false">IF(AB2836&lt;&gt;"",AB2836/U2836,"")</f>
        <v/>
      </c>
      <c r="AD2836" s="27" t="n">
        <v>0</v>
      </c>
      <c r="AE2836" s="27" t="n">
        <v>0</v>
      </c>
      <c r="AF2836" s="27" t="n">
        <v>0</v>
      </c>
      <c r="AG2836" s="28" t="n">
        <f aca="false">AD2836+AE2836+AF2836</f>
        <v>0</v>
      </c>
      <c r="AH2836" s="12" t="str">
        <f aca="false">IF(AG2836&gt;0,AD2836/AG2836,"")</f>
        <v/>
      </c>
      <c r="AI2836" s="27" t="n">
        <v>0</v>
      </c>
      <c r="AJ2836" s="27" t="n">
        <v>0</v>
      </c>
      <c r="AK2836" s="27" t="n">
        <v>0</v>
      </c>
      <c r="AL2836" s="22" t="str">
        <f aca="false">IF(OR(AJ2836&gt;0,AK2836&gt;0),"Sí","No")</f>
        <v>No</v>
      </c>
      <c r="AM2836" s="6"/>
      <c r="AN2836" s="6"/>
      <c r="AO2836" s="12" t="n">
        <f aca="false">IF(M2836&gt;0,K2836/M2836,"")</f>
        <v>1</v>
      </c>
      <c r="AP2836" s="22" t="str">
        <f aca="false">IF(M2836&gt;=Resumen!$B$5,"Alto","Bajo")</f>
        <v>Bajo</v>
      </c>
      <c r="AQ2836" s="22" t="str">
        <f aca="false">IF(AO2836&gt;=Resumen!$B$28,"Alto","Bajo")</f>
        <v>Alto</v>
      </c>
      <c r="AR2836" s="22" t="str">
        <f aca="false">AP2836&amp;" Potencial / "&amp;AQ2836&amp;" Share"</f>
        <v>Bajo Potencial / Alto Share</v>
      </c>
      <c r="AS2836" s="22" t="str">
        <f aca="false">IF(Q2836="Sí",IF(AO2836&gt;=Resumen!$B$29,"Alto","Bajo"),"")</f>
        <v/>
      </c>
      <c r="AT2836" s="22" t="str">
        <f aca="false">IF(AS2836&lt;&gt;"",AP2836&amp;" Potencial / "&amp;AS2836&amp;" Share","")</f>
        <v/>
      </c>
      <c r="AU2836" s="22" t="str">
        <f aca="false">IF(AH2836="","Sin dato",IF(AH2836-AO2836&gt;Resumen!$B$6,"Sobre-exhibido",IF(AO2836-AH2836&gt;Resumen!$B$6,"Sub-exhibido","En línea")))</f>
        <v>Sin dato</v>
      </c>
      <c r="AV2836" s="22" t="str">
        <f aca="false">IF(AT2836="","",IF(AT2836="Alto Potencial / Bajo Share",1,IF(AT2836="Alto Potencial / Alto Share",2,IF(AT2836="Bajo Potencial / Alto Share",3,4))))</f>
        <v/>
      </c>
      <c r="AW2836" s="22" t="str">
        <f aca="false">IF(Q2836="No","Sin competencia directa",IF(AV2836=1,"1 - Foco Conquista (Alto Pot / Bajo Share)",IF(AV2836=2,"2 - Foco Defensa (Alto Pot / Alto Share)",IF(AV2836=3,"3 - Monitoreo (Bajo Pot / Alto Share)","4 - Baja Prioridad (Bajo Pot / Bajo Share)"))))</f>
        <v>Sin competencia directa</v>
      </c>
      <c r="AX2836" s="12" t="str">
        <f aca="false">IF(OR(IFERROR(AND(W2836&lt;&gt;"",Y2836&lt;&gt;"",Y2836-W2836&gt;Resumen!$B$8),FALSE()),IFERROR(AND(X2836&lt;&gt;"",Y2836&lt;&gt;"",Y2836-X2836&gt;Resumen!$B$8),FALSE())),MAX(IF(IFERROR(AND(W2836&lt;&gt;"",Y2836&lt;&gt;"",Y2836-W2836&gt;Resumen!$B$8),FALSE()),Y2836-W2836,0),IF(IFERROR(AND(X2836&lt;&gt;"",Y2836&lt;&gt;"",Y2836-X2836&gt;Resumen!$B$8),FALSE()),Y2836-X2836,0)),"")</f>
        <v/>
      </c>
      <c r="AY2836" s="22" t="str">
        <f aca="false">IF(OR(IFERROR(AND(W2836&lt;&gt;"",Y2836&lt;&gt;"",Y2836-W2836&gt;Resumen!$B$8),FALSE()),IFERROR(AND(X2836&lt;&gt;"",Y2836&lt;&gt;"",Y2836-X2836&gt;Resumen!$B$8),FALSE())),TRIM("Lays tiene mayor markup que "&amp;IF(IFERROR(AND(W2836&lt;&gt;"",Y2836&lt;&gt;"",Y2836-W2836&gt;Resumen!$B$8),FALSE()),"Quento ","")&amp;IF(IFERROR(AND(X2836&lt;&gt;"",Y2836&lt;&gt;"",Y2836-X2836&gt;Resumen!$B$8),FALSE()),"Julicroc ","")&amp;"en este PDV"),"")</f>
        <v/>
      </c>
      <c r="AZ2836" s="22" t="str">
        <f aca="false">IF(COUNTIF('Plan Pehuamar - Lista'!$A$2:$A$167,A2836)&gt;0,"Sí","No")</f>
        <v>No</v>
      </c>
      <c r="BA2836" s="22" t="str">
        <f aca="false">IF(COUNTIF('Plan Combo 9+1'!$A$2:$A$226,A2836)&gt;0,"Sí","No")</f>
        <v>No</v>
      </c>
      <c r="BB2836" s="22" t="str">
        <f aca="false">IF(AH2836="","No",IF(BA2836="Sí",IF((AO2836-AH2836)&gt;Resumen!$B$6,"Sí","No"),IF((AO2836-AH2836)&gt;=Resumen!$B$132,"Sí","No")))</f>
        <v>No</v>
      </c>
      <c r="BC2836" s="22" t="str">
        <f aca="false">IF(AND(N2836="Sí",AL2836="Sí",AI2836=0),"Sí","No")</f>
        <v>No</v>
      </c>
      <c r="BD2836" s="22" t="str">
        <f aca="false">IF(COUNTIF('Plan 9+1 (con Pehuamar)'!$A$2:$A$227,A2836)&gt;0,"Sí","No")</f>
        <v>No</v>
      </c>
    </row>
    <row r="2837" customFormat="false" ht="15" hidden="false" customHeight="true" outlineLevel="0" collapsed="false">
      <c r="A2837" s="6" t="n">
        <v>206007</v>
      </c>
      <c r="B2837" s="6" t="n">
        <v>17</v>
      </c>
      <c r="C2837" s="6" t="n">
        <v>1705</v>
      </c>
      <c r="D2837" s="6" t="s">
        <v>398</v>
      </c>
      <c r="E2837" s="6" t="s">
        <v>2983</v>
      </c>
      <c r="F2837" s="6" t="s">
        <v>196</v>
      </c>
      <c r="G2837" s="6" t="s">
        <v>130</v>
      </c>
      <c r="H2837" s="6" t="s">
        <v>1715</v>
      </c>
      <c r="I2837" s="27" t="n">
        <v>10</v>
      </c>
      <c r="J2837" s="27" t="n">
        <v>5</v>
      </c>
      <c r="K2837" s="27" t="n">
        <v>3</v>
      </c>
      <c r="L2837" s="28" t="n">
        <f aca="false">I2837+J2837</f>
        <v>15</v>
      </c>
      <c r="M2837" s="28" t="n">
        <f aca="false">L2837+K2837</f>
        <v>18</v>
      </c>
      <c r="N2837" s="22" t="str">
        <f aca="false">IF(I2837&gt;0,"Sí","No")</f>
        <v>Sí</v>
      </c>
      <c r="O2837" s="22" t="str">
        <f aca="false">IF(J2837&gt;0,"Sí","No")</f>
        <v>Sí</v>
      </c>
      <c r="P2837" s="22" t="str">
        <f aca="false">IF(K2837&gt;0,"Sí","No")</f>
        <v>Sí</v>
      </c>
      <c r="Q2837" s="22" t="str">
        <f aca="false">IF(OR(I2837&gt;0,J2837&gt;0),"Sí","No")</f>
        <v>Sí</v>
      </c>
      <c r="R2837" s="27" t="n">
        <v>1750</v>
      </c>
      <c r="S2837" s="27" t="n">
        <v>2500</v>
      </c>
      <c r="T2837" s="27" t="n">
        <v>1200</v>
      </c>
      <c r="U2837" s="27" t="n">
        <v>2200</v>
      </c>
      <c r="V2837" s="27" t="n">
        <v>3800</v>
      </c>
      <c r="W2837" s="12" t="n">
        <f aca="false">IF(AND(I2837&gt;0,R2837&gt;0),(S2837-R2837)/R2837,"")</f>
        <v>0.428571428571429</v>
      </c>
      <c r="X2837" s="12" t="n">
        <f aca="false">IF(AND(J2837&gt;0,T2837&gt;0),(U2837-T2837)/T2837,"")</f>
        <v>0.833333333333333</v>
      </c>
      <c r="Y2837" s="12" t="n">
        <f aca="false">IF(AND(K2837&gt;0,V2837&gt;0),(V2837-Resumen!$B$7)/Resumen!$B$7,"")</f>
        <v>0.52</v>
      </c>
      <c r="Z2837" s="28" t="n">
        <f aca="false">IF(AND(K2837&gt;0,I2837&gt;0,V2837&gt;0,S2837&gt;0),V2837-S2837,"")</f>
        <v>1300</v>
      </c>
      <c r="AA2837" s="12" t="n">
        <f aca="false">IF(Z2837&lt;&gt;"",Z2837/S2837,"")</f>
        <v>0.52</v>
      </c>
      <c r="AB2837" s="28" t="n">
        <f aca="false">IF(AND(K2837&gt;0,J2837&gt;0,V2837&gt;0,U2837&gt;0),V2837-U2837,"")</f>
        <v>1600</v>
      </c>
      <c r="AC2837" s="12" t="n">
        <f aca="false">IF(AB2837&lt;&gt;"",AB2837/U2837,"")</f>
        <v>0.727272727272727</v>
      </c>
      <c r="AD2837" s="27" t="n">
        <v>1</v>
      </c>
      <c r="AE2837" s="27" t="n">
        <v>2</v>
      </c>
      <c r="AF2837" s="27" t="n">
        <v>2</v>
      </c>
      <c r="AG2837" s="28" t="n">
        <f aca="false">AD2837+AE2837+AF2837</f>
        <v>5</v>
      </c>
      <c r="AH2837" s="12" t="n">
        <f aca="false">IF(AG2837&gt;0,AD2837/AG2837,"")</f>
        <v>0.2</v>
      </c>
      <c r="AI2837" s="27" t="n">
        <v>1</v>
      </c>
      <c r="AJ2837" s="27" t="n">
        <v>0</v>
      </c>
      <c r="AK2837" s="27" t="n">
        <v>0</v>
      </c>
      <c r="AL2837" s="22" t="str">
        <f aca="false">IF(OR(AJ2837&gt;0,AK2837&gt;0),"Sí","No")</f>
        <v>No</v>
      </c>
      <c r="AM2837" s="6" t="s">
        <v>198</v>
      </c>
      <c r="AN2837" s="6" t="s">
        <v>198</v>
      </c>
      <c r="AO2837" s="12" t="n">
        <f aca="false">IF(M2837&gt;0,K2837/M2837,"")</f>
        <v>0.166666666666667</v>
      </c>
      <c r="AP2837" s="22" t="str">
        <f aca="false">IF(M2837&gt;=Resumen!$B$5,"Alto","Bajo")</f>
        <v>Bajo</v>
      </c>
      <c r="AQ2837" s="22" t="str">
        <f aca="false">IF(AO2837&gt;=Resumen!$B$28,"Alto","Bajo")</f>
        <v>Bajo</v>
      </c>
      <c r="AR2837" s="22" t="str">
        <f aca="false">AP2837&amp;" Potencial / "&amp;AQ2837&amp;" Share"</f>
        <v>Bajo Potencial / Bajo Share</v>
      </c>
      <c r="AS2837" s="22" t="str">
        <f aca="false">IF(Q2837="Sí",IF(AO2837&gt;=Resumen!$B$29,"Alto","Bajo"),"")</f>
        <v>Bajo</v>
      </c>
      <c r="AT2837" s="22" t="str">
        <f aca="false">IF(AS2837&lt;&gt;"",AP2837&amp;" Potencial / "&amp;AS2837&amp;" Share","")</f>
        <v>Bajo Potencial / Bajo Share</v>
      </c>
      <c r="AU2837" s="22" t="str">
        <f aca="false">IF(AH2837="","Sin dato",IF(AH2837-AO2837&gt;Resumen!$B$6,"Sobre-exhibido",IF(AO2837-AH2837&gt;Resumen!$B$6,"Sub-exhibido","En línea")))</f>
        <v>En línea</v>
      </c>
      <c r="AV2837" s="22" t="n">
        <f aca="false">IF(AT2837="","",IF(AT2837="Alto Potencial / Bajo Share",1,IF(AT2837="Alto Potencial / Alto Share",2,IF(AT2837="Bajo Potencial / Alto Share",3,4))))</f>
        <v>4</v>
      </c>
      <c r="AW2837" s="22" t="str">
        <f aca="false">IF(Q2837="No","Sin competencia directa",IF(AV2837=1,"1 - Foco Conquista (Alto Pot / Bajo Share)",IF(AV2837=2,"2 - Foco Defensa (Alto Pot / Alto Share)",IF(AV2837=3,"3 - Monitoreo (Bajo Pot / Alto Share)","4 - Baja Prioridad (Bajo Pot / Bajo Share)"))))</f>
        <v>4 - Baja Prioridad (Bajo Pot / Bajo Share)</v>
      </c>
      <c r="AX2837" s="12" t="n">
        <f aca="false">IF(OR(IFERROR(AND(W2837&lt;&gt;"",Y2837&lt;&gt;"",Y2837-W2837&gt;Resumen!$B$8),FALSE()),IFERROR(AND(X2837&lt;&gt;"",Y2837&lt;&gt;"",Y2837-X2837&gt;Resumen!$B$8),FALSE())),MAX(IF(IFERROR(AND(W2837&lt;&gt;"",Y2837&lt;&gt;"",Y2837-W2837&gt;Resumen!$B$8),FALSE()),Y2837-W2837,0),IF(IFERROR(AND(X2837&lt;&gt;"",Y2837&lt;&gt;"",Y2837-X2837&gt;Resumen!$B$8),FALSE()),Y2837-X2837,0)),"")</f>
        <v>0.0914285714285715</v>
      </c>
      <c r="AY2837" s="22" t="str">
        <f aca="false">IF(OR(IFERROR(AND(W2837&lt;&gt;"",Y2837&lt;&gt;"",Y2837-W2837&gt;Resumen!$B$8),FALSE()),IFERROR(AND(X2837&lt;&gt;"",Y2837&lt;&gt;"",Y2837-X2837&gt;Resumen!$B$8),FALSE())),TRIM("Lays tiene mayor markup que "&amp;IF(IFERROR(AND(W2837&lt;&gt;"",Y2837&lt;&gt;"",Y2837-W2837&gt;Resumen!$B$8),FALSE()),"Quento ","")&amp;IF(IFERROR(AND(X2837&lt;&gt;"",Y2837&lt;&gt;"",Y2837-X2837&gt;Resumen!$B$8),FALSE()),"Julicroc ","")&amp;"en este PDV"),"")</f>
        <v>Lays tiene mayor markup que Quento en este PDV</v>
      </c>
      <c r="AZ2837" s="22" t="str">
        <f aca="false">IF(COUNTIF('Plan Pehuamar - Lista'!$A$2:$A$167,A2837)&gt;0,"Sí","No")</f>
        <v>No</v>
      </c>
      <c r="BA2837" s="22" t="str">
        <f aca="false">IF(COUNTIF('Plan Combo 9+1'!$A$2:$A$226,A2837)&gt;0,"Sí","No")</f>
        <v>No</v>
      </c>
      <c r="BB2837" s="22" t="str">
        <f aca="false">IF(AH2837="","No",IF(BA2837="Sí",IF((AO2837-AH2837)&gt;Resumen!$B$6,"Sí","No"),IF((AO2837-AH2837)&gt;=Resumen!$B$132,"Sí","No")))</f>
        <v>No</v>
      </c>
      <c r="BC2837" s="22" t="str">
        <f aca="false">IF(AND(N2837="Sí",AL2837="Sí",AI2837=0),"Sí","No")</f>
        <v>No</v>
      </c>
      <c r="BD2837" s="22" t="str">
        <f aca="false">IF(COUNTIF('Plan 9+1 (con Pehuamar)'!$A$2:$A$227,A2837)&gt;0,"Sí","No")</f>
        <v>No</v>
      </c>
    </row>
    <row r="2838" customFormat="false" ht="15" hidden="false" customHeight="true" outlineLevel="0" collapsed="false">
      <c r="A2838" s="6" t="n">
        <v>206010</v>
      </c>
      <c r="B2838" s="6" t="n">
        <v>17</v>
      </c>
      <c r="C2838" s="6" t="n">
        <v>1705</v>
      </c>
      <c r="D2838" s="6" t="s">
        <v>398</v>
      </c>
      <c r="E2838" s="6" t="s">
        <v>2984</v>
      </c>
      <c r="F2838" s="6" t="s">
        <v>196</v>
      </c>
      <c r="G2838" s="6" t="s">
        <v>130</v>
      </c>
      <c r="H2838" s="6" t="s">
        <v>1715</v>
      </c>
      <c r="I2838" s="27" t="n">
        <v>0</v>
      </c>
      <c r="J2838" s="27" t="n">
        <v>0</v>
      </c>
      <c r="K2838" s="27" t="n">
        <v>0.9</v>
      </c>
      <c r="L2838" s="28" t="n">
        <f aca="false">I2838+J2838</f>
        <v>0</v>
      </c>
      <c r="M2838" s="28" t="n">
        <f aca="false">L2838+K2838</f>
        <v>0.9</v>
      </c>
      <c r="N2838" s="22" t="str">
        <f aca="false">IF(I2838&gt;0,"Sí","No")</f>
        <v>No</v>
      </c>
      <c r="O2838" s="22" t="str">
        <f aca="false">IF(J2838&gt;0,"Sí","No")</f>
        <v>No</v>
      </c>
      <c r="P2838" s="22" t="str">
        <f aca="false">IF(K2838&gt;0,"Sí","No")</f>
        <v>Sí</v>
      </c>
      <c r="Q2838" s="22" t="str">
        <f aca="false">IF(OR(I2838&gt;0,J2838&gt;0),"Sí","No")</f>
        <v>No</v>
      </c>
      <c r="R2838" s="27"/>
      <c r="S2838" s="27"/>
      <c r="T2838" s="27"/>
      <c r="U2838" s="27"/>
      <c r="V2838" s="27"/>
      <c r="W2838" s="12" t="str">
        <f aca="false">IF(AND(I2838&gt;0,R2838&gt;0),(S2838-R2838)/R2838,"")</f>
        <v/>
      </c>
      <c r="X2838" s="12" t="str">
        <f aca="false">IF(AND(J2838&gt;0,T2838&gt;0),(U2838-T2838)/T2838,"")</f>
        <v/>
      </c>
      <c r="Y2838" s="12" t="str">
        <f aca="false">IF(AND(K2838&gt;0,V2838&gt;0),(V2838-Resumen!$B$7)/Resumen!$B$7,"")</f>
        <v/>
      </c>
      <c r="Z2838" s="28" t="str">
        <f aca="false">IF(AND(K2838&gt;0,I2838&gt;0,V2838&gt;0,S2838&gt;0),V2838-S2838,"")</f>
        <v/>
      </c>
      <c r="AA2838" s="12" t="str">
        <f aca="false">IF(Z2838&lt;&gt;"",Z2838/S2838,"")</f>
        <v/>
      </c>
      <c r="AB2838" s="28" t="str">
        <f aca="false">IF(AND(K2838&gt;0,J2838&gt;0,V2838&gt;0,U2838&gt;0),V2838-U2838,"")</f>
        <v/>
      </c>
      <c r="AC2838" s="12" t="str">
        <f aca="false">IF(AB2838&lt;&gt;"",AB2838/U2838,"")</f>
        <v/>
      </c>
      <c r="AD2838" s="27" t="n">
        <v>0</v>
      </c>
      <c r="AE2838" s="27" t="n">
        <v>0</v>
      </c>
      <c r="AF2838" s="27" t="n">
        <v>0</v>
      </c>
      <c r="AG2838" s="28" t="n">
        <f aca="false">AD2838+AE2838+AF2838</f>
        <v>0</v>
      </c>
      <c r="AH2838" s="12" t="str">
        <f aca="false">IF(AG2838&gt;0,AD2838/AG2838,"")</f>
        <v/>
      </c>
      <c r="AI2838" s="27" t="n">
        <v>0</v>
      </c>
      <c r="AJ2838" s="27" t="n">
        <v>0</v>
      </c>
      <c r="AK2838" s="27" t="n">
        <v>0</v>
      </c>
      <c r="AL2838" s="22" t="str">
        <f aca="false">IF(OR(AJ2838&gt;0,AK2838&gt;0),"Sí","No")</f>
        <v>No</v>
      </c>
      <c r="AM2838" s="6"/>
      <c r="AN2838" s="6"/>
      <c r="AO2838" s="12" t="n">
        <f aca="false">IF(M2838&gt;0,K2838/M2838,"")</f>
        <v>1</v>
      </c>
      <c r="AP2838" s="22" t="str">
        <f aca="false">IF(M2838&gt;=Resumen!$B$5,"Alto","Bajo")</f>
        <v>Bajo</v>
      </c>
      <c r="AQ2838" s="22" t="str">
        <f aca="false">IF(AO2838&gt;=Resumen!$B$28,"Alto","Bajo")</f>
        <v>Alto</v>
      </c>
      <c r="AR2838" s="22" t="str">
        <f aca="false">AP2838&amp;" Potencial / "&amp;AQ2838&amp;" Share"</f>
        <v>Bajo Potencial / Alto Share</v>
      </c>
      <c r="AS2838" s="22" t="str">
        <f aca="false">IF(Q2838="Sí",IF(AO2838&gt;=Resumen!$B$29,"Alto","Bajo"),"")</f>
        <v/>
      </c>
      <c r="AT2838" s="22" t="str">
        <f aca="false">IF(AS2838&lt;&gt;"",AP2838&amp;" Potencial / "&amp;AS2838&amp;" Share","")</f>
        <v/>
      </c>
      <c r="AU2838" s="22" t="str">
        <f aca="false">IF(AH2838="","Sin dato",IF(AH2838-AO2838&gt;Resumen!$B$6,"Sobre-exhibido",IF(AO2838-AH2838&gt;Resumen!$B$6,"Sub-exhibido","En línea")))</f>
        <v>Sin dato</v>
      </c>
      <c r="AV2838" s="22" t="str">
        <f aca="false">IF(AT2838="","",IF(AT2838="Alto Potencial / Bajo Share",1,IF(AT2838="Alto Potencial / Alto Share",2,IF(AT2838="Bajo Potencial / Alto Share",3,4))))</f>
        <v/>
      </c>
      <c r="AW2838" s="22" t="str">
        <f aca="false">IF(Q2838="No","Sin competencia directa",IF(AV2838=1,"1 - Foco Conquista (Alto Pot / Bajo Share)",IF(AV2838=2,"2 - Foco Defensa (Alto Pot / Alto Share)",IF(AV2838=3,"3 - Monitoreo (Bajo Pot / Alto Share)","4 - Baja Prioridad (Bajo Pot / Bajo Share)"))))</f>
        <v>Sin competencia directa</v>
      </c>
      <c r="AX2838" s="12" t="str">
        <f aca="false">IF(OR(IFERROR(AND(W2838&lt;&gt;"",Y2838&lt;&gt;"",Y2838-W2838&gt;Resumen!$B$8),FALSE()),IFERROR(AND(X2838&lt;&gt;"",Y2838&lt;&gt;"",Y2838-X2838&gt;Resumen!$B$8),FALSE())),MAX(IF(IFERROR(AND(W2838&lt;&gt;"",Y2838&lt;&gt;"",Y2838-W2838&gt;Resumen!$B$8),FALSE()),Y2838-W2838,0),IF(IFERROR(AND(X2838&lt;&gt;"",Y2838&lt;&gt;"",Y2838-X2838&gt;Resumen!$B$8),FALSE()),Y2838-X2838,0)),"")</f>
        <v/>
      </c>
      <c r="AY2838" s="22" t="str">
        <f aca="false">IF(OR(IFERROR(AND(W2838&lt;&gt;"",Y2838&lt;&gt;"",Y2838-W2838&gt;Resumen!$B$8),FALSE()),IFERROR(AND(X2838&lt;&gt;"",Y2838&lt;&gt;"",Y2838-X2838&gt;Resumen!$B$8),FALSE())),TRIM("Lays tiene mayor markup que "&amp;IF(IFERROR(AND(W2838&lt;&gt;"",Y2838&lt;&gt;"",Y2838-W2838&gt;Resumen!$B$8),FALSE()),"Quento ","")&amp;IF(IFERROR(AND(X2838&lt;&gt;"",Y2838&lt;&gt;"",Y2838-X2838&gt;Resumen!$B$8),FALSE()),"Julicroc ","")&amp;"en este PDV"),"")</f>
        <v/>
      </c>
      <c r="AZ2838" s="22" t="str">
        <f aca="false">IF(COUNTIF('Plan Pehuamar - Lista'!$A$2:$A$167,A2838)&gt;0,"Sí","No")</f>
        <v>No</v>
      </c>
      <c r="BA2838" s="22" t="str">
        <f aca="false">IF(COUNTIF('Plan Combo 9+1'!$A$2:$A$226,A2838)&gt;0,"Sí","No")</f>
        <v>No</v>
      </c>
      <c r="BB2838" s="22" t="str">
        <f aca="false">IF(AH2838="","No",IF(BA2838="Sí",IF((AO2838-AH2838)&gt;Resumen!$B$6,"Sí","No"),IF((AO2838-AH2838)&gt;=Resumen!$B$132,"Sí","No")))</f>
        <v>No</v>
      </c>
      <c r="BC2838" s="22" t="str">
        <f aca="false">IF(AND(N2838="Sí",AL2838="Sí",AI2838=0),"Sí","No")</f>
        <v>No</v>
      </c>
      <c r="BD2838" s="22" t="str">
        <f aca="false">IF(COUNTIF('Plan 9+1 (con Pehuamar)'!$A$2:$A$227,A2838)&gt;0,"Sí","No")</f>
        <v>No</v>
      </c>
    </row>
    <row r="2839" customFormat="false" ht="15" hidden="false" customHeight="true" outlineLevel="0" collapsed="false">
      <c r="A2839" s="6" t="n">
        <v>206011</v>
      </c>
      <c r="B2839" s="6" t="n">
        <v>17</v>
      </c>
      <c r="C2839" s="6" t="n">
        <v>1705</v>
      </c>
      <c r="D2839" s="6" t="s">
        <v>398</v>
      </c>
      <c r="E2839" s="6" t="s">
        <v>2985</v>
      </c>
      <c r="F2839" s="6" t="s">
        <v>196</v>
      </c>
      <c r="G2839" s="6" t="s">
        <v>130</v>
      </c>
      <c r="H2839" s="6" t="s">
        <v>1715</v>
      </c>
      <c r="I2839" s="27" t="n">
        <v>0</v>
      </c>
      <c r="J2839" s="27" t="n">
        <v>0</v>
      </c>
      <c r="K2839" s="27" t="n">
        <v>0.2</v>
      </c>
      <c r="L2839" s="28" t="n">
        <f aca="false">I2839+J2839</f>
        <v>0</v>
      </c>
      <c r="M2839" s="28" t="n">
        <f aca="false">L2839+K2839</f>
        <v>0.2</v>
      </c>
      <c r="N2839" s="22" t="str">
        <f aca="false">IF(I2839&gt;0,"Sí","No")</f>
        <v>No</v>
      </c>
      <c r="O2839" s="22" t="str">
        <f aca="false">IF(J2839&gt;0,"Sí","No")</f>
        <v>No</v>
      </c>
      <c r="P2839" s="22" t="str">
        <f aca="false">IF(K2839&gt;0,"Sí","No")</f>
        <v>Sí</v>
      </c>
      <c r="Q2839" s="22" t="str">
        <f aca="false">IF(OR(I2839&gt;0,J2839&gt;0),"Sí","No")</f>
        <v>No</v>
      </c>
      <c r="R2839" s="27"/>
      <c r="S2839" s="27"/>
      <c r="T2839" s="27"/>
      <c r="U2839" s="27"/>
      <c r="V2839" s="27"/>
      <c r="W2839" s="12" t="str">
        <f aca="false">IF(AND(I2839&gt;0,R2839&gt;0),(S2839-R2839)/R2839,"")</f>
        <v/>
      </c>
      <c r="X2839" s="12" t="str">
        <f aca="false">IF(AND(J2839&gt;0,T2839&gt;0),(U2839-T2839)/T2839,"")</f>
        <v/>
      </c>
      <c r="Y2839" s="12" t="str">
        <f aca="false">IF(AND(K2839&gt;0,V2839&gt;0),(V2839-Resumen!$B$7)/Resumen!$B$7,"")</f>
        <v/>
      </c>
      <c r="Z2839" s="28" t="str">
        <f aca="false">IF(AND(K2839&gt;0,I2839&gt;0,V2839&gt;0,S2839&gt;0),V2839-S2839,"")</f>
        <v/>
      </c>
      <c r="AA2839" s="12" t="str">
        <f aca="false">IF(Z2839&lt;&gt;"",Z2839/S2839,"")</f>
        <v/>
      </c>
      <c r="AB2839" s="28" t="str">
        <f aca="false">IF(AND(K2839&gt;0,J2839&gt;0,V2839&gt;0,U2839&gt;0),V2839-U2839,"")</f>
        <v/>
      </c>
      <c r="AC2839" s="12" t="str">
        <f aca="false">IF(AB2839&lt;&gt;"",AB2839/U2839,"")</f>
        <v/>
      </c>
      <c r="AD2839" s="27" t="n">
        <v>0</v>
      </c>
      <c r="AE2839" s="27" t="n">
        <v>0</v>
      </c>
      <c r="AF2839" s="27" t="n">
        <v>0</v>
      </c>
      <c r="AG2839" s="28" t="n">
        <f aca="false">AD2839+AE2839+AF2839</f>
        <v>0</v>
      </c>
      <c r="AH2839" s="12" t="str">
        <f aca="false">IF(AG2839&gt;0,AD2839/AG2839,"")</f>
        <v/>
      </c>
      <c r="AI2839" s="27" t="n">
        <v>0</v>
      </c>
      <c r="AJ2839" s="27" t="n">
        <v>0</v>
      </c>
      <c r="AK2839" s="27" t="n">
        <v>0</v>
      </c>
      <c r="AL2839" s="22" t="str">
        <f aca="false">IF(OR(AJ2839&gt;0,AK2839&gt;0),"Sí","No")</f>
        <v>No</v>
      </c>
      <c r="AM2839" s="6"/>
      <c r="AN2839" s="6"/>
      <c r="AO2839" s="12" t="n">
        <f aca="false">IF(M2839&gt;0,K2839/M2839,"")</f>
        <v>1</v>
      </c>
      <c r="AP2839" s="22" t="str">
        <f aca="false">IF(M2839&gt;=Resumen!$B$5,"Alto","Bajo")</f>
        <v>Bajo</v>
      </c>
      <c r="AQ2839" s="22" t="str">
        <f aca="false">IF(AO2839&gt;=Resumen!$B$28,"Alto","Bajo")</f>
        <v>Alto</v>
      </c>
      <c r="AR2839" s="22" t="str">
        <f aca="false">AP2839&amp;" Potencial / "&amp;AQ2839&amp;" Share"</f>
        <v>Bajo Potencial / Alto Share</v>
      </c>
      <c r="AS2839" s="22" t="str">
        <f aca="false">IF(Q2839="Sí",IF(AO2839&gt;=Resumen!$B$29,"Alto","Bajo"),"")</f>
        <v/>
      </c>
      <c r="AT2839" s="22" t="str">
        <f aca="false">IF(AS2839&lt;&gt;"",AP2839&amp;" Potencial / "&amp;AS2839&amp;" Share","")</f>
        <v/>
      </c>
      <c r="AU2839" s="22" t="str">
        <f aca="false">IF(AH2839="","Sin dato",IF(AH2839-AO2839&gt;Resumen!$B$6,"Sobre-exhibido",IF(AO2839-AH2839&gt;Resumen!$B$6,"Sub-exhibido","En línea")))</f>
        <v>Sin dato</v>
      </c>
      <c r="AV2839" s="22" t="str">
        <f aca="false">IF(AT2839="","",IF(AT2839="Alto Potencial / Bajo Share",1,IF(AT2839="Alto Potencial / Alto Share",2,IF(AT2839="Bajo Potencial / Alto Share",3,4))))</f>
        <v/>
      </c>
      <c r="AW2839" s="22" t="str">
        <f aca="false">IF(Q2839="No","Sin competencia directa",IF(AV2839=1,"1 - Foco Conquista (Alto Pot / Bajo Share)",IF(AV2839=2,"2 - Foco Defensa (Alto Pot / Alto Share)",IF(AV2839=3,"3 - Monitoreo (Bajo Pot / Alto Share)","4 - Baja Prioridad (Bajo Pot / Bajo Share)"))))</f>
        <v>Sin competencia directa</v>
      </c>
      <c r="AX2839" s="12" t="str">
        <f aca="false">IF(OR(IFERROR(AND(W2839&lt;&gt;"",Y2839&lt;&gt;"",Y2839-W2839&gt;Resumen!$B$8),FALSE()),IFERROR(AND(X2839&lt;&gt;"",Y2839&lt;&gt;"",Y2839-X2839&gt;Resumen!$B$8),FALSE())),MAX(IF(IFERROR(AND(W2839&lt;&gt;"",Y2839&lt;&gt;"",Y2839-W2839&gt;Resumen!$B$8),FALSE()),Y2839-W2839,0),IF(IFERROR(AND(X2839&lt;&gt;"",Y2839&lt;&gt;"",Y2839-X2839&gt;Resumen!$B$8),FALSE()),Y2839-X2839,0)),"")</f>
        <v/>
      </c>
      <c r="AY2839" s="22" t="str">
        <f aca="false">IF(OR(IFERROR(AND(W2839&lt;&gt;"",Y2839&lt;&gt;"",Y2839-W2839&gt;Resumen!$B$8),FALSE()),IFERROR(AND(X2839&lt;&gt;"",Y2839&lt;&gt;"",Y2839-X2839&gt;Resumen!$B$8),FALSE())),TRIM("Lays tiene mayor markup que "&amp;IF(IFERROR(AND(W2839&lt;&gt;"",Y2839&lt;&gt;"",Y2839-W2839&gt;Resumen!$B$8),FALSE()),"Quento ","")&amp;IF(IFERROR(AND(X2839&lt;&gt;"",Y2839&lt;&gt;"",Y2839-X2839&gt;Resumen!$B$8),FALSE()),"Julicroc ","")&amp;"en este PDV"),"")</f>
        <v/>
      </c>
      <c r="AZ2839" s="22" t="str">
        <f aca="false">IF(COUNTIF('Plan Pehuamar - Lista'!$A$2:$A$167,A2839)&gt;0,"Sí","No")</f>
        <v>No</v>
      </c>
      <c r="BA2839" s="22" t="str">
        <f aca="false">IF(COUNTIF('Plan Combo 9+1'!$A$2:$A$226,A2839)&gt;0,"Sí","No")</f>
        <v>No</v>
      </c>
      <c r="BB2839" s="22" t="str">
        <f aca="false">IF(AH2839="","No",IF(BA2839="Sí",IF((AO2839-AH2839)&gt;Resumen!$B$6,"Sí","No"),IF((AO2839-AH2839)&gt;=Resumen!$B$132,"Sí","No")))</f>
        <v>No</v>
      </c>
      <c r="BC2839" s="22" t="str">
        <f aca="false">IF(AND(N2839="Sí",AL2839="Sí",AI2839=0),"Sí","No")</f>
        <v>No</v>
      </c>
      <c r="BD2839" s="22" t="str">
        <f aca="false">IF(COUNTIF('Plan 9+1 (con Pehuamar)'!$A$2:$A$227,A2839)&gt;0,"Sí","No")</f>
        <v>No</v>
      </c>
    </row>
    <row r="2840" customFormat="false" ht="15" hidden="false" customHeight="true" outlineLevel="0" collapsed="false">
      <c r="A2840" s="6" t="n">
        <v>206012</v>
      </c>
      <c r="B2840" s="6" t="n">
        <v>17</v>
      </c>
      <c r="C2840" s="6" t="n">
        <v>1705</v>
      </c>
      <c r="D2840" s="6" t="s">
        <v>398</v>
      </c>
      <c r="E2840" s="6" t="s">
        <v>2986</v>
      </c>
      <c r="F2840" s="6" t="s">
        <v>196</v>
      </c>
      <c r="G2840" s="6" t="s">
        <v>130</v>
      </c>
      <c r="H2840" s="6" t="s">
        <v>1715</v>
      </c>
      <c r="I2840" s="27" t="n">
        <v>10</v>
      </c>
      <c r="J2840" s="27" t="n">
        <v>8</v>
      </c>
      <c r="K2840" s="27" t="n">
        <v>4</v>
      </c>
      <c r="L2840" s="28" t="n">
        <f aca="false">I2840+J2840</f>
        <v>18</v>
      </c>
      <c r="M2840" s="28" t="n">
        <f aca="false">L2840+K2840</f>
        <v>22</v>
      </c>
      <c r="N2840" s="22" t="str">
        <f aca="false">IF(I2840&gt;0,"Sí","No")</f>
        <v>Sí</v>
      </c>
      <c r="O2840" s="22" t="str">
        <f aca="false">IF(J2840&gt;0,"Sí","No")</f>
        <v>Sí</v>
      </c>
      <c r="P2840" s="22" t="str">
        <f aca="false">IF(K2840&gt;0,"Sí","No")</f>
        <v>Sí</v>
      </c>
      <c r="Q2840" s="22" t="str">
        <f aca="false">IF(OR(I2840&gt;0,J2840&gt;0),"Sí","No")</f>
        <v>Sí</v>
      </c>
      <c r="R2840" s="27" t="n">
        <v>1750</v>
      </c>
      <c r="S2840" s="27" t="n">
        <v>2500</v>
      </c>
      <c r="T2840" s="27" t="n">
        <v>1180</v>
      </c>
      <c r="U2840" s="27" t="n">
        <v>2100</v>
      </c>
      <c r="V2840" s="27" t="n">
        <v>3700</v>
      </c>
      <c r="W2840" s="12" t="n">
        <f aca="false">IF(AND(I2840&gt;0,R2840&gt;0),(S2840-R2840)/R2840,"")</f>
        <v>0.428571428571429</v>
      </c>
      <c r="X2840" s="12" t="n">
        <f aca="false">IF(AND(J2840&gt;0,T2840&gt;0),(U2840-T2840)/T2840,"")</f>
        <v>0.779661016949153</v>
      </c>
      <c r="Y2840" s="12" t="n">
        <f aca="false">IF(AND(K2840&gt;0,V2840&gt;0),(V2840-Resumen!$B$7)/Resumen!$B$7,"")</f>
        <v>0.48</v>
      </c>
      <c r="Z2840" s="28" t="n">
        <f aca="false">IF(AND(K2840&gt;0,I2840&gt;0,V2840&gt;0,S2840&gt;0),V2840-S2840,"")</f>
        <v>1200</v>
      </c>
      <c r="AA2840" s="12" t="n">
        <f aca="false">IF(Z2840&lt;&gt;"",Z2840/S2840,"")</f>
        <v>0.48</v>
      </c>
      <c r="AB2840" s="28" t="n">
        <f aca="false">IF(AND(K2840&gt;0,J2840&gt;0,V2840&gt;0,U2840&gt;0),V2840-U2840,"")</f>
        <v>1600</v>
      </c>
      <c r="AC2840" s="12" t="n">
        <f aca="false">IF(AB2840&lt;&gt;"",AB2840/U2840,"")</f>
        <v>0.761904761904762</v>
      </c>
      <c r="AD2840" s="27" t="n">
        <v>1</v>
      </c>
      <c r="AE2840" s="27" t="n">
        <v>2</v>
      </c>
      <c r="AF2840" s="27" t="n">
        <v>0</v>
      </c>
      <c r="AG2840" s="28" t="n">
        <f aca="false">AD2840+AE2840+AF2840</f>
        <v>3</v>
      </c>
      <c r="AH2840" s="12" t="n">
        <f aca="false">IF(AG2840&gt;0,AD2840/AG2840,"")</f>
        <v>0.333333333333333</v>
      </c>
      <c r="AI2840" s="27" t="n">
        <v>1</v>
      </c>
      <c r="AJ2840" s="27" t="n">
        <v>0</v>
      </c>
      <c r="AK2840" s="27" t="n">
        <v>0</v>
      </c>
      <c r="AL2840" s="22" t="str">
        <f aca="false">IF(OR(AJ2840&gt;0,AK2840&gt;0),"Sí","No")</f>
        <v>No</v>
      </c>
      <c r="AM2840" s="6" t="s">
        <v>198</v>
      </c>
      <c r="AN2840" s="6" t="s">
        <v>198</v>
      </c>
      <c r="AO2840" s="12" t="n">
        <f aca="false">IF(M2840&gt;0,K2840/M2840,"")</f>
        <v>0.181818181818182</v>
      </c>
      <c r="AP2840" s="22" t="str">
        <f aca="false">IF(M2840&gt;=Resumen!$B$5,"Alto","Bajo")</f>
        <v>Bajo</v>
      </c>
      <c r="AQ2840" s="22" t="str">
        <f aca="false">IF(AO2840&gt;=Resumen!$B$28,"Alto","Bajo")</f>
        <v>Bajo</v>
      </c>
      <c r="AR2840" s="22" t="str">
        <f aca="false">AP2840&amp;" Potencial / "&amp;AQ2840&amp;" Share"</f>
        <v>Bajo Potencial / Bajo Share</v>
      </c>
      <c r="AS2840" s="22" t="str">
        <f aca="false">IF(Q2840="Sí",IF(AO2840&gt;=Resumen!$B$29,"Alto","Bajo"),"")</f>
        <v>Bajo</v>
      </c>
      <c r="AT2840" s="22" t="str">
        <f aca="false">IF(AS2840&lt;&gt;"",AP2840&amp;" Potencial / "&amp;AS2840&amp;" Share","")</f>
        <v>Bajo Potencial / Bajo Share</v>
      </c>
      <c r="AU2840" s="22" t="str">
        <f aca="false">IF(AH2840="","Sin dato",IF(AH2840-AO2840&gt;Resumen!$B$6,"Sobre-exhibido",IF(AO2840-AH2840&gt;Resumen!$B$6,"Sub-exhibido","En línea")))</f>
        <v>Sobre-exhibido</v>
      </c>
      <c r="AV2840" s="22" t="n">
        <f aca="false">IF(AT2840="","",IF(AT2840="Alto Potencial / Bajo Share",1,IF(AT2840="Alto Potencial / Alto Share",2,IF(AT2840="Bajo Potencial / Alto Share",3,4))))</f>
        <v>4</v>
      </c>
      <c r="AW2840" s="22" t="str">
        <f aca="false">IF(Q2840="No","Sin competencia directa",IF(AV2840=1,"1 - Foco Conquista (Alto Pot / Bajo Share)",IF(AV2840=2,"2 - Foco Defensa (Alto Pot / Alto Share)",IF(AV2840=3,"3 - Monitoreo (Bajo Pot / Alto Share)","4 - Baja Prioridad (Bajo Pot / Bajo Share)"))))</f>
        <v>4 - Baja Prioridad (Bajo Pot / Bajo Share)</v>
      </c>
      <c r="AX2840" s="12" t="n">
        <f aca="false">IF(OR(IFERROR(AND(W2840&lt;&gt;"",Y2840&lt;&gt;"",Y2840-W2840&gt;Resumen!$B$8),FALSE()),IFERROR(AND(X2840&lt;&gt;"",Y2840&lt;&gt;"",Y2840-X2840&gt;Resumen!$B$8),FALSE())),MAX(IF(IFERROR(AND(W2840&lt;&gt;"",Y2840&lt;&gt;"",Y2840-W2840&gt;Resumen!$B$8),FALSE()),Y2840-W2840,0),IF(IFERROR(AND(X2840&lt;&gt;"",Y2840&lt;&gt;"",Y2840-X2840&gt;Resumen!$B$8),FALSE()),Y2840-X2840,0)),"")</f>
        <v>0.0514285714285714</v>
      </c>
      <c r="AY2840" s="22" t="str">
        <f aca="false">IF(OR(IFERROR(AND(W2840&lt;&gt;"",Y2840&lt;&gt;"",Y2840-W2840&gt;Resumen!$B$8),FALSE()),IFERROR(AND(X2840&lt;&gt;"",Y2840&lt;&gt;"",Y2840-X2840&gt;Resumen!$B$8),FALSE())),TRIM("Lays tiene mayor markup que "&amp;IF(IFERROR(AND(W2840&lt;&gt;"",Y2840&lt;&gt;"",Y2840-W2840&gt;Resumen!$B$8),FALSE()),"Quento ","")&amp;IF(IFERROR(AND(X2840&lt;&gt;"",Y2840&lt;&gt;"",Y2840-X2840&gt;Resumen!$B$8),FALSE()),"Julicroc ","")&amp;"en este PDV"),"")</f>
        <v>Lays tiene mayor markup que Quento en este PDV</v>
      </c>
      <c r="AZ2840" s="22" t="str">
        <f aca="false">IF(COUNTIF('Plan Pehuamar - Lista'!$A$2:$A$167,A2840)&gt;0,"Sí","No")</f>
        <v>No</v>
      </c>
      <c r="BA2840" s="22" t="str">
        <f aca="false">IF(COUNTIF('Plan Combo 9+1'!$A$2:$A$226,A2840)&gt;0,"Sí","No")</f>
        <v>No</v>
      </c>
      <c r="BB2840" s="22" t="str">
        <f aca="false">IF(AH2840="","No",IF(BA2840="Sí",IF((AO2840-AH2840)&gt;Resumen!$B$6,"Sí","No"),IF((AO2840-AH2840)&gt;=Resumen!$B$132,"Sí","No")))</f>
        <v>No</v>
      </c>
      <c r="BC2840" s="22" t="str">
        <f aca="false">IF(AND(N2840="Sí",AL2840="Sí",AI2840=0),"Sí","No")</f>
        <v>No</v>
      </c>
      <c r="BD2840" s="22" t="str">
        <f aca="false">IF(COUNTIF('Plan 9+1 (con Pehuamar)'!$A$2:$A$227,A2840)&gt;0,"Sí","No")</f>
        <v>No</v>
      </c>
    </row>
    <row r="2841" customFormat="false" ht="15" hidden="false" customHeight="true" outlineLevel="0" collapsed="false">
      <c r="A2841" s="6" t="n">
        <v>206013</v>
      </c>
      <c r="B2841" s="6" t="n">
        <v>17</v>
      </c>
      <c r="C2841" s="6" t="n">
        <v>1705</v>
      </c>
      <c r="D2841" s="6" t="s">
        <v>398</v>
      </c>
      <c r="E2841" s="6" t="s">
        <v>2987</v>
      </c>
      <c r="F2841" s="6" t="s">
        <v>196</v>
      </c>
      <c r="G2841" s="6" t="s">
        <v>130</v>
      </c>
      <c r="H2841" s="6" t="s">
        <v>1715</v>
      </c>
      <c r="I2841" s="27" t="n">
        <v>0</v>
      </c>
      <c r="J2841" s="27" t="n">
        <v>0</v>
      </c>
      <c r="K2841" s="27" t="n">
        <v>0.9</v>
      </c>
      <c r="L2841" s="28" t="n">
        <f aca="false">I2841+J2841</f>
        <v>0</v>
      </c>
      <c r="M2841" s="28" t="n">
        <f aca="false">L2841+K2841</f>
        <v>0.9</v>
      </c>
      <c r="N2841" s="22" t="str">
        <f aca="false">IF(I2841&gt;0,"Sí","No")</f>
        <v>No</v>
      </c>
      <c r="O2841" s="22" t="str">
        <f aca="false">IF(J2841&gt;0,"Sí","No")</f>
        <v>No</v>
      </c>
      <c r="P2841" s="22" t="str">
        <f aca="false">IF(K2841&gt;0,"Sí","No")</f>
        <v>Sí</v>
      </c>
      <c r="Q2841" s="22" t="str">
        <f aca="false">IF(OR(I2841&gt;0,J2841&gt;0),"Sí","No")</f>
        <v>No</v>
      </c>
      <c r="R2841" s="27"/>
      <c r="S2841" s="27"/>
      <c r="T2841" s="27"/>
      <c r="U2841" s="27"/>
      <c r="V2841" s="27"/>
      <c r="W2841" s="12" t="str">
        <f aca="false">IF(AND(I2841&gt;0,R2841&gt;0),(S2841-R2841)/R2841,"")</f>
        <v/>
      </c>
      <c r="X2841" s="12" t="str">
        <f aca="false">IF(AND(J2841&gt;0,T2841&gt;0),(U2841-T2841)/T2841,"")</f>
        <v/>
      </c>
      <c r="Y2841" s="12" t="str">
        <f aca="false">IF(AND(K2841&gt;0,V2841&gt;0),(V2841-Resumen!$B$7)/Resumen!$B$7,"")</f>
        <v/>
      </c>
      <c r="Z2841" s="28" t="str">
        <f aca="false">IF(AND(K2841&gt;0,I2841&gt;0,V2841&gt;0,S2841&gt;0),V2841-S2841,"")</f>
        <v/>
      </c>
      <c r="AA2841" s="12" t="str">
        <f aca="false">IF(Z2841&lt;&gt;"",Z2841/S2841,"")</f>
        <v/>
      </c>
      <c r="AB2841" s="28" t="str">
        <f aca="false">IF(AND(K2841&gt;0,J2841&gt;0,V2841&gt;0,U2841&gt;0),V2841-U2841,"")</f>
        <v/>
      </c>
      <c r="AC2841" s="12" t="str">
        <f aca="false">IF(AB2841&lt;&gt;"",AB2841/U2841,"")</f>
        <v/>
      </c>
      <c r="AD2841" s="27" t="n">
        <v>0</v>
      </c>
      <c r="AE2841" s="27" t="n">
        <v>0</v>
      </c>
      <c r="AF2841" s="27" t="n">
        <v>0</v>
      </c>
      <c r="AG2841" s="28" t="n">
        <f aca="false">AD2841+AE2841+AF2841</f>
        <v>0</v>
      </c>
      <c r="AH2841" s="12" t="str">
        <f aca="false">IF(AG2841&gt;0,AD2841/AG2841,"")</f>
        <v/>
      </c>
      <c r="AI2841" s="27" t="n">
        <v>0</v>
      </c>
      <c r="AJ2841" s="27" t="n">
        <v>0</v>
      </c>
      <c r="AK2841" s="27" t="n">
        <v>0</v>
      </c>
      <c r="AL2841" s="22" t="str">
        <f aca="false">IF(OR(AJ2841&gt;0,AK2841&gt;0),"Sí","No")</f>
        <v>No</v>
      </c>
      <c r="AM2841" s="6"/>
      <c r="AN2841" s="6"/>
      <c r="AO2841" s="12" t="n">
        <f aca="false">IF(M2841&gt;0,K2841/M2841,"")</f>
        <v>1</v>
      </c>
      <c r="AP2841" s="22" t="str">
        <f aca="false">IF(M2841&gt;=Resumen!$B$5,"Alto","Bajo")</f>
        <v>Bajo</v>
      </c>
      <c r="AQ2841" s="22" t="str">
        <f aca="false">IF(AO2841&gt;=Resumen!$B$28,"Alto","Bajo")</f>
        <v>Alto</v>
      </c>
      <c r="AR2841" s="22" t="str">
        <f aca="false">AP2841&amp;" Potencial / "&amp;AQ2841&amp;" Share"</f>
        <v>Bajo Potencial / Alto Share</v>
      </c>
      <c r="AS2841" s="22" t="str">
        <f aca="false">IF(Q2841="Sí",IF(AO2841&gt;=Resumen!$B$29,"Alto","Bajo"),"")</f>
        <v/>
      </c>
      <c r="AT2841" s="22" t="str">
        <f aca="false">IF(AS2841&lt;&gt;"",AP2841&amp;" Potencial / "&amp;AS2841&amp;" Share","")</f>
        <v/>
      </c>
      <c r="AU2841" s="22" t="str">
        <f aca="false">IF(AH2841="","Sin dato",IF(AH2841-AO2841&gt;Resumen!$B$6,"Sobre-exhibido",IF(AO2841-AH2841&gt;Resumen!$B$6,"Sub-exhibido","En línea")))</f>
        <v>Sin dato</v>
      </c>
      <c r="AV2841" s="22" t="str">
        <f aca="false">IF(AT2841="","",IF(AT2841="Alto Potencial / Bajo Share",1,IF(AT2841="Alto Potencial / Alto Share",2,IF(AT2841="Bajo Potencial / Alto Share",3,4))))</f>
        <v/>
      </c>
      <c r="AW2841" s="22" t="str">
        <f aca="false">IF(Q2841="No","Sin competencia directa",IF(AV2841=1,"1 - Foco Conquista (Alto Pot / Bajo Share)",IF(AV2841=2,"2 - Foco Defensa (Alto Pot / Alto Share)",IF(AV2841=3,"3 - Monitoreo (Bajo Pot / Alto Share)","4 - Baja Prioridad (Bajo Pot / Bajo Share)"))))</f>
        <v>Sin competencia directa</v>
      </c>
      <c r="AX2841" s="12" t="str">
        <f aca="false">IF(OR(IFERROR(AND(W2841&lt;&gt;"",Y2841&lt;&gt;"",Y2841-W2841&gt;Resumen!$B$8),FALSE()),IFERROR(AND(X2841&lt;&gt;"",Y2841&lt;&gt;"",Y2841-X2841&gt;Resumen!$B$8),FALSE())),MAX(IF(IFERROR(AND(W2841&lt;&gt;"",Y2841&lt;&gt;"",Y2841-W2841&gt;Resumen!$B$8),FALSE()),Y2841-W2841,0),IF(IFERROR(AND(X2841&lt;&gt;"",Y2841&lt;&gt;"",Y2841-X2841&gt;Resumen!$B$8),FALSE()),Y2841-X2841,0)),"")</f>
        <v/>
      </c>
      <c r="AY2841" s="22" t="str">
        <f aca="false">IF(OR(IFERROR(AND(W2841&lt;&gt;"",Y2841&lt;&gt;"",Y2841-W2841&gt;Resumen!$B$8),FALSE()),IFERROR(AND(X2841&lt;&gt;"",Y2841&lt;&gt;"",Y2841-X2841&gt;Resumen!$B$8),FALSE())),TRIM("Lays tiene mayor markup que "&amp;IF(IFERROR(AND(W2841&lt;&gt;"",Y2841&lt;&gt;"",Y2841-W2841&gt;Resumen!$B$8),FALSE()),"Quento ","")&amp;IF(IFERROR(AND(X2841&lt;&gt;"",Y2841&lt;&gt;"",Y2841-X2841&gt;Resumen!$B$8),FALSE()),"Julicroc ","")&amp;"en este PDV"),"")</f>
        <v/>
      </c>
      <c r="AZ2841" s="22" t="str">
        <f aca="false">IF(COUNTIF('Plan Pehuamar - Lista'!$A$2:$A$167,A2841)&gt;0,"Sí","No")</f>
        <v>No</v>
      </c>
      <c r="BA2841" s="22" t="str">
        <f aca="false">IF(COUNTIF('Plan Combo 9+1'!$A$2:$A$226,A2841)&gt;0,"Sí","No")</f>
        <v>No</v>
      </c>
      <c r="BB2841" s="22" t="str">
        <f aca="false">IF(AH2841="","No",IF(BA2841="Sí",IF((AO2841-AH2841)&gt;Resumen!$B$6,"Sí","No"),IF((AO2841-AH2841)&gt;=Resumen!$B$132,"Sí","No")))</f>
        <v>No</v>
      </c>
      <c r="BC2841" s="22" t="str">
        <f aca="false">IF(AND(N2841="Sí",AL2841="Sí",AI2841=0),"Sí","No")</f>
        <v>No</v>
      </c>
      <c r="BD2841" s="22" t="str">
        <f aca="false">IF(COUNTIF('Plan 9+1 (con Pehuamar)'!$A$2:$A$227,A2841)&gt;0,"Sí","No")</f>
        <v>No</v>
      </c>
    </row>
    <row r="2842" customFormat="false" ht="15" hidden="false" customHeight="true" outlineLevel="0" collapsed="false">
      <c r="A2842" s="6" t="n">
        <v>206020</v>
      </c>
      <c r="B2842" s="6" t="n">
        <v>17</v>
      </c>
      <c r="C2842" s="6" t="n">
        <v>1705</v>
      </c>
      <c r="D2842" s="6" t="s">
        <v>398</v>
      </c>
      <c r="E2842" s="6" t="s">
        <v>2988</v>
      </c>
      <c r="F2842" s="6" t="s">
        <v>196</v>
      </c>
      <c r="G2842" s="6" t="s">
        <v>130</v>
      </c>
      <c r="H2842" s="6" t="s">
        <v>1715</v>
      </c>
      <c r="I2842" s="27" t="n">
        <v>10</v>
      </c>
      <c r="J2842" s="27" t="n">
        <v>12</v>
      </c>
      <c r="K2842" s="27" t="n">
        <v>6</v>
      </c>
      <c r="L2842" s="28" t="n">
        <f aca="false">I2842+J2842</f>
        <v>22</v>
      </c>
      <c r="M2842" s="28" t="n">
        <f aca="false">L2842+K2842</f>
        <v>28</v>
      </c>
      <c r="N2842" s="22" t="str">
        <f aca="false">IF(I2842&gt;0,"Sí","No")</f>
        <v>Sí</v>
      </c>
      <c r="O2842" s="22" t="str">
        <f aca="false">IF(J2842&gt;0,"Sí","No")</f>
        <v>Sí</v>
      </c>
      <c r="P2842" s="22" t="str">
        <f aca="false">IF(K2842&gt;0,"Sí","No")</f>
        <v>Sí</v>
      </c>
      <c r="Q2842" s="22" t="str">
        <f aca="false">IF(OR(I2842&gt;0,J2842&gt;0),"Sí","No")</f>
        <v>Sí</v>
      </c>
      <c r="R2842" s="27" t="n">
        <v>1750</v>
      </c>
      <c r="S2842" s="27" t="n">
        <v>2500</v>
      </c>
      <c r="T2842" s="27" t="n">
        <v>1200</v>
      </c>
      <c r="U2842" s="27" t="n">
        <v>2100</v>
      </c>
      <c r="V2842" s="27" t="n">
        <v>3800</v>
      </c>
      <c r="W2842" s="12" t="n">
        <f aca="false">IF(AND(I2842&gt;0,R2842&gt;0),(S2842-R2842)/R2842,"")</f>
        <v>0.428571428571429</v>
      </c>
      <c r="X2842" s="12" t="n">
        <f aca="false">IF(AND(J2842&gt;0,T2842&gt;0),(U2842-T2842)/T2842,"")</f>
        <v>0.75</v>
      </c>
      <c r="Y2842" s="12" t="n">
        <f aca="false">IF(AND(K2842&gt;0,V2842&gt;0),(V2842-Resumen!$B$7)/Resumen!$B$7,"")</f>
        <v>0.52</v>
      </c>
      <c r="Z2842" s="28" t="n">
        <f aca="false">IF(AND(K2842&gt;0,I2842&gt;0,V2842&gt;0,S2842&gt;0),V2842-S2842,"")</f>
        <v>1300</v>
      </c>
      <c r="AA2842" s="12" t="n">
        <f aca="false">IF(Z2842&lt;&gt;"",Z2842/S2842,"")</f>
        <v>0.52</v>
      </c>
      <c r="AB2842" s="28" t="n">
        <f aca="false">IF(AND(K2842&gt;0,J2842&gt;0,V2842&gt;0,U2842&gt;0),V2842-U2842,"")</f>
        <v>1700</v>
      </c>
      <c r="AC2842" s="12" t="n">
        <f aca="false">IF(AB2842&lt;&gt;"",AB2842/U2842,"")</f>
        <v>0.80952380952381</v>
      </c>
      <c r="AD2842" s="27" t="n">
        <v>2</v>
      </c>
      <c r="AE2842" s="27" t="n">
        <v>2</v>
      </c>
      <c r="AF2842" s="27" t="n">
        <v>4</v>
      </c>
      <c r="AG2842" s="28" t="n">
        <f aca="false">AD2842+AE2842+AF2842</f>
        <v>8</v>
      </c>
      <c r="AH2842" s="12" t="n">
        <f aca="false">IF(AG2842&gt;0,AD2842/AG2842,"")</f>
        <v>0.25</v>
      </c>
      <c r="AI2842" s="27" t="n">
        <v>0</v>
      </c>
      <c r="AJ2842" s="27" t="n">
        <v>0</v>
      </c>
      <c r="AK2842" s="27" t="n">
        <v>1</v>
      </c>
      <c r="AL2842" s="22" t="str">
        <f aca="false">IF(OR(AJ2842&gt;0,AK2842&gt;0),"Sí","No")</f>
        <v>Sí</v>
      </c>
      <c r="AM2842" s="6" t="s">
        <v>198</v>
      </c>
      <c r="AN2842" s="6" t="s">
        <v>198</v>
      </c>
      <c r="AO2842" s="12" t="n">
        <f aca="false">IF(M2842&gt;0,K2842/M2842,"")</f>
        <v>0.214285714285714</v>
      </c>
      <c r="AP2842" s="22" t="str">
        <f aca="false">IF(M2842&gt;=Resumen!$B$5,"Alto","Bajo")</f>
        <v>Bajo</v>
      </c>
      <c r="AQ2842" s="22" t="str">
        <f aca="false">IF(AO2842&gt;=Resumen!$B$28,"Alto","Bajo")</f>
        <v>Bajo</v>
      </c>
      <c r="AR2842" s="22" t="str">
        <f aca="false">AP2842&amp;" Potencial / "&amp;AQ2842&amp;" Share"</f>
        <v>Bajo Potencial / Bajo Share</v>
      </c>
      <c r="AS2842" s="22" t="str">
        <f aca="false">IF(Q2842="Sí",IF(AO2842&gt;=Resumen!$B$29,"Alto","Bajo"),"")</f>
        <v>Bajo</v>
      </c>
      <c r="AT2842" s="22" t="str">
        <f aca="false">IF(AS2842&lt;&gt;"",AP2842&amp;" Potencial / "&amp;AS2842&amp;" Share","")</f>
        <v>Bajo Potencial / Bajo Share</v>
      </c>
      <c r="AU2842" s="22" t="str">
        <f aca="false">IF(AH2842="","Sin dato",IF(AH2842-AO2842&gt;Resumen!$B$6,"Sobre-exhibido",IF(AO2842-AH2842&gt;Resumen!$B$6,"Sub-exhibido","En línea")))</f>
        <v>En línea</v>
      </c>
      <c r="AV2842" s="22" t="n">
        <f aca="false">IF(AT2842="","",IF(AT2842="Alto Potencial / Bajo Share",1,IF(AT2842="Alto Potencial / Alto Share",2,IF(AT2842="Bajo Potencial / Alto Share",3,4))))</f>
        <v>4</v>
      </c>
      <c r="AW2842" s="22" t="str">
        <f aca="false">IF(Q2842="No","Sin competencia directa",IF(AV2842=1,"1 - Foco Conquista (Alto Pot / Bajo Share)",IF(AV2842=2,"2 - Foco Defensa (Alto Pot / Alto Share)",IF(AV2842=3,"3 - Monitoreo (Bajo Pot / Alto Share)","4 - Baja Prioridad (Bajo Pot / Bajo Share)"))))</f>
        <v>4 - Baja Prioridad (Bajo Pot / Bajo Share)</v>
      </c>
      <c r="AX2842" s="12" t="n">
        <f aca="false">IF(OR(IFERROR(AND(W2842&lt;&gt;"",Y2842&lt;&gt;"",Y2842-W2842&gt;Resumen!$B$8),FALSE()),IFERROR(AND(X2842&lt;&gt;"",Y2842&lt;&gt;"",Y2842-X2842&gt;Resumen!$B$8),FALSE())),MAX(IF(IFERROR(AND(W2842&lt;&gt;"",Y2842&lt;&gt;"",Y2842-W2842&gt;Resumen!$B$8),FALSE()),Y2842-W2842,0),IF(IFERROR(AND(X2842&lt;&gt;"",Y2842&lt;&gt;"",Y2842-X2842&gt;Resumen!$B$8),FALSE()),Y2842-X2842,0)),"")</f>
        <v>0.0914285714285715</v>
      </c>
      <c r="AY2842" s="22" t="str">
        <f aca="false">IF(OR(IFERROR(AND(W2842&lt;&gt;"",Y2842&lt;&gt;"",Y2842-W2842&gt;Resumen!$B$8),FALSE()),IFERROR(AND(X2842&lt;&gt;"",Y2842&lt;&gt;"",Y2842-X2842&gt;Resumen!$B$8),FALSE())),TRIM("Lays tiene mayor markup que "&amp;IF(IFERROR(AND(W2842&lt;&gt;"",Y2842&lt;&gt;"",Y2842-W2842&gt;Resumen!$B$8),FALSE()),"Quento ","")&amp;IF(IFERROR(AND(X2842&lt;&gt;"",Y2842&lt;&gt;"",Y2842-X2842&gt;Resumen!$B$8),FALSE()),"Julicroc ","")&amp;"en este PDV"),"")</f>
        <v>Lays tiene mayor markup que Quento en este PDV</v>
      </c>
      <c r="AZ2842" s="22" t="str">
        <f aca="false">IF(COUNTIF('Plan Pehuamar - Lista'!$A$2:$A$167,A2842)&gt;0,"Sí","No")</f>
        <v>No</v>
      </c>
      <c r="BA2842" s="22" t="str">
        <f aca="false">IF(COUNTIF('Plan Combo 9+1'!$A$2:$A$226,A2842)&gt;0,"Sí","No")</f>
        <v>No</v>
      </c>
      <c r="BB2842" s="22" t="str">
        <f aca="false">IF(AH2842="","No",IF(BA2842="Sí",IF((AO2842-AH2842)&gt;Resumen!$B$6,"Sí","No"),IF((AO2842-AH2842)&gt;=Resumen!$B$132,"Sí","No")))</f>
        <v>No</v>
      </c>
      <c r="BC2842" s="22" t="str">
        <f aca="false">IF(AND(N2842="Sí",AL2842="Sí",AI2842=0),"Sí","No")</f>
        <v>Sí</v>
      </c>
      <c r="BD2842" s="22" t="str">
        <f aca="false">IF(COUNTIF('Plan 9+1 (con Pehuamar)'!$A$2:$A$227,A2842)&gt;0,"Sí","No")</f>
        <v>No</v>
      </c>
    </row>
    <row r="2843" customFormat="false" ht="15" hidden="false" customHeight="true" outlineLevel="0" collapsed="false">
      <c r="A2843" s="6" t="n">
        <v>206021</v>
      </c>
      <c r="B2843" s="6" t="n">
        <v>17</v>
      </c>
      <c r="C2843" s="6" t="n">
        <v>1705</v>
      </c>
      <c r="D2843" s="6" t="s">
        <v>398</v>
      </c>
      <c r="E2843" s="6" t="s">
        <v>2989</v>
      </c>
      <c r="F2843" s="6" t="s">
        <v>201</v>
      </c>
      <c r="G2843" s="6" t="s">
        <v>130</v>
      </c>
      <c r="H2843" s="6" t="s">
        <v>1715</v>
      </c>
      <c r="I2843" s="27" t="n">
        <v>10</v>
      </c>
      <c r="J2843" s="27" t="n">
        <v>6</v>
      </c>
      <c r="K2843" s="27" t="n">
        <v>4</v>
      </c>
      <c r="L2843" s="28" t="n">
        <f aca="false">I2843+J2843</f>
        <v>16</v>
      </c>
      <c r="M2843" s="28" t="n">
        <f aca="false">L2843+K2843</f>
        <v>20</v>
      </c>
      <c r="N2843" s="22" t="str">
        <f aca="false">IF(I2843&gt;0,"Sí","No")</f>
        <v>Sí</v>
      </c>
      <c r="O2843" s="22" t="str">
        <f aca="false">IF(J2843&gt;0,"Sí","No")</f>
        <v>Sí</v>
      </c>
      <c r="P2843" s="22" t="str">
        <f aca="false">IF(K2843&gt;0,"Sí","No")</f>
        <v>Sí</v>
      </c>
      <c r="Q2843" s="22" t="str">
        <f aca="false">IF(OR(I2843&gt;0,J2843&gt;0),"Sí","No")</f>
        <v>Sí</v>
      </c>
      <c r="R2843" s="27" t="n">
        <v>1750</v>
      </c>
      <c r="S2843" s="27" t="n">
        <v>2500</v>
      </c>
      <c r="T2843" s="27" t="n">
        <v>1200</v>
      </c>
      <c r="U2843" s="27" t="n">
        <v>2200</v>
      </c>
      <c r="V2843" s="27" t="n">
        <v>3700</v>
      </c>
      <c r="W2843" s="12" t="n">
        <f aca="false">IF(AND(I2843&gt;0,R2843&gt;0),(S2843-R2843)/R2843,"")</f>
        <v>0.428571428571429</v>
      </c>
      <c r="X2843" s="12" t="n">
        <f aca="false">IF(AND(J2843&gt;0,T2843&gt;0),(U2843-T2843)/T2843,"")</f>
        <v>0.833333333333333</v>
      </c>
      <c r="Y2843" s="12" t="n">
        <f aca="false">IF(AND(K2843&gt;0,V2843&gt;0),(V2843-Resumen!$B$7)/Resumen!$B$7,"")</f>
        <v>0.48</v>
      </c>
      <c r="Z2843" s="28" t="n">
        <f aca="false">IF(AND(K2843&gt;0,I2843&gt;0,V2843&gt;0,S2843&gt;0),V2843-S2843,"")</f>
        <v>1200</v>
      </c>
      <c r="AA2843" s="12" t="n">
        <f aca="false">IF(Z2843&lt;&gt;"",Z2843/S2843,"")</f>
        <v>0.48</v>
      </c>
      <c r="AB2843" s="28" t="n">
        <f aca="false">IF(AND(K2843&gt;0,J2843&gt;0,V2843&gt;0,U2843&gt;0),V2843-U2843,"")</f>
        <v>1500</v>
      </c>
      <c r="AC2843" s="12" t="n">
        <f aca="false">IF(AB2843&lt;&gt;"",AB2843/U2843,"")</f>
        <v>0.681818181818182</v>
      </c>
      <c r="AD2843" s="27" t="n">
        <v>1</v>
      </c>
      <c r="AE2843" s="27" t="n">
        <v>2</v>
      </c>
      <c r="AF2843" s="27" t="n">
        <v>2</v>
      </c>
      <c r="AG2843" s="28" t="n">
        <f aca="false">AD2843+AE2843+AF2843</f>
        <v>5</v>
      </c>
      <c r="AH2843" s="12" t="n">
        <f aca="false">IF(AG2843&gt;0,AD2843/AG2843,"")</f>
        <v>0.2</v>
      </c>
      <c r="AI2843" s="27" t="n">
        <v>0</v>
      </c>
      <c r="AJ2843" s="27" t="n">
        <v>0</v>
      </c>
      <c r="AK2843" s="27" t="n">
        <v>0</v>
      </c>
      <c r="AL2843" s="22" t="str">
        <f aca="false">IF(OR(AJ2843&gt;0,AK2843&gt;0),"Sí","No")</f>
        <v>No</v>
      </c>
      <c r="AM2843" s="6" t="s">
        <v>198</v>
      </c>
      <c r="AN2843" s="6" t="s">
        <v>198</v>
      </c>
      <c r="AO2843" s="12" t="n">
        <f aca="false">IF(M2843&gt;0,K2843/M2843,"")</f>
        <v>0.2</v>
      </c>
      <c r="AP2843" s="22" t="str">
        <f aca="false">IF(M2843&gt;=Resumen!$B$5,"Alto","Bajo")</f>
        <v>Bajo</v>
      </c>
      <c r="AQ2843" s="22" t="str">
        <f aca="false">IF(AO2843&gt;=Resumen!$B$28,"Alto","Bajo")</f>
        <v>Bajo</v>
      </c>
      <c r="AR2843" s="22" t="str">
        <f aca="false">AP2843&amp;" Potencial / "&amp;AQ2843&amp;" Share"</f>
        <v>Bajo Potencial / Bajo Share</v>
      </c>
      <c r="AS2843" s="22" t="str">
        <f aca="false">IF(Q2843="Sí",IF(AO2843&gt;=Resumen!$B$29,"Alto","Bajo"),"")</f>
        <v>Bajo</v>
      </c>
      <c r="AT2843" s="22" t="str">
        <f aca="false">IF(AS2843&lt;&gt;"",AP2843&amp;" Potencial / "&amp;AS2843&amp;" Share","")</f>
        <v>Bajo Potencial / Bajo Share</v>
      </c>
      <c r="AU2843" s="22" t="str">
        <f aca="false">IF(AH2843="","Sin dato",IF(AH2843-AO2843&gt;Resumen!$B$6,"Sobre-exhibido",IF(AO2843-AH2843&gt;Resumen!$B$6,"Sub-exhibido","En línea")))</f>
        <v>En línea</v>
      </c>
      <c r="AV2843" s="22" t="n">
        <f aca="false">IF(AT2843="","",IF(AT2843="Alto Potencial / Bajo Share",1,IF(AT2843="Alto Potencial / Alto Share",2,IF(AT2843="Bajo Potencial / Alto Share",3,4))))</f>
        <v>4</v>
      </c>
      <c r="AW2843" s="22" t="str">
        <f aca="false">IF(Q2843="No","Sin competencia directa",IF(AV2843=1,"1 - Foco Conquista (Alto Pot / Bajo Share)",IF(AV2843=2,"2 - Foco Defensa (Alto Pot / Alto Share)",IF(AV2843=3,"3 - Monitoreo (Bajo Pot / Alto Share)","4 - Baja Prioridad (Bajo Pot / Bajo Share)"))))</f>
        <v>4 - Baja Prioridad (Bajo Pot / Bajo Share)</v>
      </c>
      <c r="AX2843" s="12" t="n">
        <f aca="false">IF(OR(IFERROR(AND(W2843&lt;&gt;"",Y2843&lt;&gt;"",Y2843-W2843&gt;Resumen!$B$8),FALSE()),IFERROR(AND(X2843&lt;&gt;"",Y2843&lt;&gt;"",Y2843-X2843&gt;Resumen!$B$8),FALSE())),MAX(IF(IFERROR(AND(W2843&lt;&gt;"",Y2843&lt;&gt;"",Y2843-W2843&gt;Resumen!$B$8),FALSE()),Y2843-W2843,0),IF(IFERROR(AND(X2843&lt;&gt;"",Y2843&lt;&gt;"",Y2843-X2843&gt;Resumen!$B$8),FALSE()),Y2843-X2843,0)),"")</f>
        <v>0.0514285714285714</v>
      </c>
      <c r="AY2843" s="22" t="str">
        <f aca="false">IF(OR(IFERROR(AND(W2843&lt;&gt;"",Y2843&lt;&gt;"",Y2843-W2843&gt;Resumen!$B$8),FALSE()),IFERROR(AND(X2843&lt;&gt;"",Y2843&lt;&gt;"",Y2843-X2843&gt;Resumen!$B$8),FALSE())),TRIM("Lays tiene mayor markup que "&amp;IF(IFERROR(AND(W2843&lt;&gt;"",Y2843&lt;&gt;"",Y2843-W2843&gt;Resumen!$B$8),FALSE()),"Quento ","")&amp;IF(IFERROR(AND(X2843&lt;&gt;"",Y2843&lt;&gt;"",Y2843-X2843&gt;Resumen!$B$8),FALSE()),"Julicroc ","")&amp;"en este PDV"),"")</f>
        <v>Lays tiene mayor markup que Quento en este PDV</v>
      </c>
      <c r="AZ2843" s="22" t="str">
        <f aca="false">IF(COUNTIF('Plan Pehuamar - Lista'!$A$2:$A$167,A2843)&gt;0,"Sí","No")</f>
        <v>No</v>
      </c>
      <c r="BA2843" s="22" t="str">
        <f aca="false">IF(COUNTIF('Plan Combo 9+1'!$A$2:$A$226,A2843)&gt;0,"Sí","No")</f>
        <v>No</v>
      </c>
      <c r="BB2843" s="22" t="str">
        <f aca="false">IF(AH2843="","No",IF(BA2843="Sí",IF((AO2843-AH2843)&gt;Resumen!$B$6,"Sí","No"),IF((AO2843-AH2843)&gt;=Resumen!$B$132,"Sí","No")))</f>
        <v>No</v>
      </c>
      <c r="BC2843" s="22" t="str">
        <f aca="false">IF(AND(N2843="Sí",AL2843="Sí",AI2843=0),"Sí","No")</f>
        <v>No</v>
      </c>
      <c r="BD2843" s="22" t="str">
        <f aca="false">IF(COUNTIF('Plan 9+1 (con Pehuamar)'!$A$2:$A$227,A2843)&gt;0,"Sí","No")</f>
        <v>No</v>
      </c>
    </row>
    <row r="2844" customFormat="false" ht="15" hidden="false" customHeight="true" outlineLevel="0" collapsed="false">
      <c r="A2844" s="6" t="n">
        <v>206022</v>
      </c>
      <c r="B2844" s="6" t="n">
        <v>17</v>
      </c>
      <c r="C2844" s="6" t="n">
        <v>1705</v>
      </c>
      <c r="D2844" s="6" t="s">
        <v>398</v>
      </c>
      <c r="E2844" s="6" t="s">
        <v>2990</v>
      </c>
      <c r="F2844" s="6" t="s">
        <v>196</v>
      </c>
      <c r="G2844" s="6" t="s">
        <v>130</v>
      </c>
      <c r="H2844" s="6" t="s">
        <v>1715</v>
      </c>
      <c r="I2844" s="27" t="n">
        <v>10</v>
      </c>
      <c r="J2844" s="27" t="n">
        <v>12</v>
      </c>
      <c r="K2844" s="27" t="n">
        <v>8</v>
      </c>
      <c r="L2844" s="28" t="n">
        <f aca="false">I2844+J2844</f>
        <v>22</v>
      </c>
      <c r="M2844" s="28" t="n">
        <f aca="false">L2844+K2844</f>
        <v>30</v>
      </c>
      <c r="N2844" s="22" t="str">
        <f aca="false">IF(I2844&gt;0,"Sí","No")</f>
        <v>Sí</v>
      </c>
      <c r="O2844" s="22" t="str">
        <f aca="false">IF(J2844&gt;0,"Sí","No")</f>
        <v>Sí</v>
      </c>
      <c r="P2844" s="22" t="str">
        <f aca="false">IF(K2844&gt;0,"Sí","No")</f>
        <v>Sí</v>
      </c>
      <c r="Q2844" s="22" t="str">
        <f aca="false">IF(OR(I2844&gt;0,J2844&gt;0),"Sí","No")</f>
        <v>Sí</v>
      </c>
      <c r="R2844" s="27" t="n">
        <v>1750</v>
      </c>
      <c r="S2844" s="27" t="n">
        <v>2500</v>
      </c>
      <c r="T2844" s="27" t="n">
        <v>1200</v>
      </c>
      <c r="U2844" s="27" t="n">
        <v>2200</v>
      </c>
      <c r="V2844" s="27" t="n">
        <v>3800</v>
      </c>
      <c r="W2844" s="12" t="n">
        <f aca="false">IF(AND(I2844&gt;0,R2844&gt;0),(S2844-R2844)/R2844,"")</f>
        <v>0.428571428571429</v>
      </c>
      <c r="X2844" s="12" t="n">
        <f aca="false">IF(AND(J2844&gt;0,T2844&gt;0),(U2844-T2844)/T2844,"")</f>
        <v>0.833333333333333</v>
      </c>
      <c r="Y2844" s="12" t="n">
        <f aca="false">IF(AND(K2844&gt;0,V2844&gt;0),(V2844-Resumen!$B$7)/Resumen!$B$7,"")</f>
        <v>0.52</v>
      </c>
      <c r="Z2844" s="28" t="n">
        <f aca="false">IF(AND(K2844&gt;0,I2844&gt;0,V2844&gt;0,S2844&gt;0),V2844-S2844,"")</f>
        <v>1300</v>
      </c>
      <c r="AA2844" s="12" t="n">
        <f aca="false">IF(Z2844&lt;&gt;"",Z2844/S2844,"")</f>
        <v>0.52</v>
      </c>
      <c r="AB2844" s="28" t="n">
        <f aca="false">IF(AND(K2844&gt;0,J2844&gt;0,V2844&gt;0,U2844&gt;0),V2844-U2844,"")</f>
        <v>1600</v>
      </c>
      <c r="AC2844" s="12" t="n">
        <f aca="false">IF(AB2844&lt;&gt;"",AB2844/U2844,"")</f>
        <v>0.727272727272727</v>
      </c>
      <c r="AD2844" s="27" t="n">
        <v>3</v>
      </c>
      <c r="AE2844" s="27" t="n">
        <v>2</v>
      </c>
      <c r="AF2844" s="27" t="n">
        <v>4</v>
      </c>
      <c r="AG2844" s="28" t="n">
        <f aca="false">AD2844+AE2844+AF2844</f>
        <v>9</v>
      </c>
      <c r="AH2844" s="12" t="n">
        <f aca="false">IF(AG2844&gt;0,AD2844/AG2844,"")</f>
        <v>0.333333333333333</v>
      </c>
      <c r="AI2844" s="27" t="n">
        <v>1</v>
      </c>
      <c r="AJ2844" s="27" t="n">
        <v>0</v>
      </c>
      <c r="AK2844" s="27" t="n">
        <v>1</v>
      </c>
      <c r="AL2844" s="22" t="str">
        <f aca="false">IF(OR(AJ2844&gt;0,AK2844&gt;0),"Sí","No")</f>
        <v>Sí</v>
      </c>
      <c r="AM2844" s="6" t="s">
        <v>198</v>
      </c>
      <c r="AN2844" s="6" t="s">
        <v>198</v>
      </c>
      <c r="AO2844" s="12" t="n">
        <f aca="false">IF(M2844&gt;0,K2844/M2844,"")</f>
        <v>0.266666666666667</v>
      </c>
      <c r="AP2844" s="22" t="str">
        <f aca="false">IF(M2844&gt;=Resumen!$B$5,"Alto","Bajo")</f>
        <v>Bajo</v>
      </c>
      <c r="AQ2844" s="22" t="str">
        <f aca="false">IF(AO2844&gt;=Resumen!$B$28,"Alto","Bajo")</f>
        <v>Bajo</v>
      </c>
      <c r="AR2844" s="22" t="str">
        <f aca="false">AP2844&amp;" Potencial / "&amp;AQ2844&amp;" Share"</f>
        <v>Bajo Potencial / Bajo Share</v>
      </c>
      <c r="AS2844" s="22" t="str">
        <f aca="false">IF(Q2844="Sí",IF(AO2844&gt;=Resumen!$B$29,"Alto","Bajo"),"")</f>
        <v>Bajo</v>
      </c>
      <c r="AT2844" s="22" t="str">
        <f aca="false">IF(AS2844&lt;&gt;"",AP2844&amp;" Potencial / "&amp;AS2844&amp;" Share","")</f>
        <v>Bajo Potencial / Bajo Share</v>
      </c>
      <c r="AU2844" s="22" t="str">
        <f aca="false">IF(AH2844="","Sin dato",IF(AH2844-AO2844&gt;Resumen!$B$6,"Sobre-exhibido",IF(AO2844-AH2844&gt;Resumen!$B$6,"Sub-exhibido","En línea")))</f>
        <v>Sobre-exhibido</v>
      </c>
      <c r="AV2844" s="22" t="n">
        <f aca="false">IF(AT2844="","",IF(AT2844="Alto Potencial / Bajo Share",1,IF(AT2844="Alto Potencial / Alto Share",2,IF(AT2844="Bajo Potencial / Alto Share",3,4))))</f>
        <v>4</v>
      </c>
      <c r="AW2844" s="22" t="str">
        <f aca="false">IF(Q2844="No","Sin competencia directa",IF(AV2844=1,"1 - Foco Conquista (Alto Pot / Bajo Share)",IF(AV2844=2,"2 - Foco Defensa (Alto Pot / Alto Share)",IF(AV2844=3,"3 - Monitoreo (Bajo Pot / Alto Share)","4 - Baja Prioridad (Bajo Pot / Bajo Share)"))))</f>
        <v>4 - Baja Prioridad (Bajo Pot / Bajo Share)</v>
      </c>
      <c r="AX2844" s="12" t="n">
        <f aca="false">IF(OR(IFERROR(AND(W2844&lt;&gt;"",Y2844&lt;&gt;"",Y2844-W2844&gt;Resumen!$B$8),FALSE()),IFERROR(AND(X2844&lt;&gt;"",Y2844&lt;&gt;"",Y2844-X2844&gt;Resumen!$B$8),FALSE())),MAX(IF(IFERROR(AND(W2844&lt;&gt;"",Y2844&lt;&gt;"",Y2844-W2844&gt;Resumen!$B$8),FALSE()),Y2844-W2844,0),IF(IFERROR(AND(X2844&lt;&gt;"",Y2844&lt;&gt;"",Y2844-X2844&gt;Resumen!$B$8),FALSE()),Y2844-X2844,0)),"")</f>
        <v>0.0914285714285715</v>
      </c>
      <c r="AY2844" s="22" t="str">
        <f aca="false">IF(OR(IFERROR(AND(W2844&lt;&gt;"",Y2844&lt;&gt;"",Y2844-W2844&gt;Resumen!$B$8),FALSE()),IFERROR(AND(X2844&lt;&gt;"",Y2844&lt;&gt;"",Y2844-X2844&gt;Resumen!$B$8),FALSE())),TRIM("Lays tiene mayor markup que "&amp;IF(IFERROR(AND(W2844&lt;&gt;"",Y2844&lt;&gt;"",Y2844-W2844&gt;Resumen!$B$8),FALSE()),"Quento ","")&amp;IF(IFERROR(AND(X2844&lt;&gt;"",Y2844&lt;&gt;"",Y2844-X2844&gt;Resumen!$B$8),FALSE()),"Julicroc ","")&amp;"en este PDV"),"")</f>
        <v>Lays tiene mayor markup que Quento en este PDV</v>
      </c>
      <c r="AZ2844" s="22" t="str">
        <f aca="false">IF(COUNTIF('Plan Pehuamar - Lista'!$A$2:$A$167,A2844)&gt;0,"Sí","No")</f>
        <v>No</v>
      </c>
      <c r="BA2844" s="22" t="str">
        <f aca="false">IF(COUNTIF('Plan Combo 9+1'!$A$2:$A$226,A2844)&gt;0,"Sí","No")</f>
        <v>No</v>
      </c>
      <c r="BB2844" s="22" t="str">
        <f aca="false">IF(AH2844="","No",IF(BA2844="Sí",IF((AO2844-AH2844)&gt;Resumen!$B$6,"Sí","No"),IF((AO2844-AH2844)&gt;=Resumen!$B$132,"Sí","No")))</f>
        <v>No</v>
      </c>
      <c r="BC2844" s="22" t="str">
        <f aca="false">IF(AND(N2844="Sí",AL2844="Sí",AI2844=0),"Sí","No")</f>
        <v>No</v>
      </c>
      <c r="BD2844" s="22" t="str">
        <f aca="false">IF(COUNTIF('Plan 9+1 (con Pehuamar)'!$A$2:$A$227,A2844)&gt;0,"Sí","No")</f>
        <v>No</v>
      </c>
    </row>
    <row r="2845" customFormat="false" ht="15" hidden="false" customHeight="true" outlineLevel="0" collapsed="false">
      <c r="A2845" s="6" t="n">
        <v>206023</v>
      </c>
      <c r="B2845" s="6" t="n">
        <v>17</v>
      </c>
      <c r="C2845" s="6" t="n">
        <v>1705</v>
      </c>
      <c r="D2845" s="6" t="s">
        <v>398</v>
      </c>
      <c r="E2845" s="6" t="s">
        <v>2991</v>
      </c>
      <c r="F2845" s="6" t="s">
        <v>201</v>
      </c>
      <c r="G2845" s="6" t="s">
        <v>130</v>
      </c>
      <c r="H2845" s="6" t="s">
        <v>1715</v>
      </c>
      <c r="I2845" s="27" t="n">
        <v>10</v>
      </c>
      <c r="J2845" s="27" t="n">
        <v>32</v>
      </c>
      <c r="K2845" s="27" t="n">
        <v>6</v>
      </c>
      <c r="L2845" s="28" t="n">
        <f aca="false">I2845+J2845</f>
        <v>42</v>
      </c>
      <c r="M2845" s="28" t="n">
        <f aca="false">L2845+K2845</f>
        <v>48</v>
      </c>
      <c r="N2845" s="22" t="str">
        <f aca="false">IF(I2845&gt;0,"Sí","No")</f>
        <v>Sí</v>
      </c>
      <c r="O2845" s="22" t="str">
        <f aca="false">IF(J2845&gt;0,"Sí","No")</f>
        <v>Sí</v>
      </c>
      <c r="P2845" s="22" t="str">
        <f aca="false">IF(K2845&gt;0,"Sí","No")</f>
        <v>Sí</v>
      </c>
      <c r="Q2845" s="22" t="str">
        <f aca="false">IF(OR(I2845&gt;0,J2845&gt;0),"Sí","No")</f>
        <v>Sí</v>
      </c>
      <c r="R2845" s="27" t="n">
        <v>1750</v>
      </c>
      <c r="S2845" s="27" t="n">
        <v>2500</v>
      </c>
      <c r="T2845" s="27" t="n">
        <v>1150</v>
      </c>
      <c r="U2845" s="27" t="n">
        <v>2200</v>
      </c>
      <c r="V2845" s="27" t="n">
        <v>3800</v>
      </c>
      <c r="W2845" s="12" t="n">
        <f aca="false">IF(AND(I2845&gt;0,R2845&gt;0),(S2845-R2845)/R2845,"")</f>
        <v>0.428571428571429</v>
      </c>
      <c r="X2845" s="12" t="n">
        <f aca="false">IF(AND(J2845&gt;0,T2845&gt;0),(U2845-T2845)/T2845,"")</f>
        <v>0.91304347826087</v>
      </c>
      <c r="Y2845" s="12" t="n">
        <f aca="false">IF(AND(K2845&gt;0,V2845&gt;0),(V2845-Resumen!$B$7)/Resumen!$B$7,"")</f>
        <v>0.52</v>
      </c>
      <c r="Z2845" s="28" t="n">
        <f aca="false">IF(AND(K2845&gt;0,I2845&gt;0,V2845&gt;0,S2845&gt;0),V2845-S2845,"")</f>
        <v>1300</v>
      </c>
      <c r="AA2845" s="12" t="n">
        <f aca="false">IF(Z2845&lt;&gt;"",Z2845/S2845,"")</f>
        <v>0.52</v>
      </c>
      <c r="AB2845" s="28" t="n">
        <f aca="false">IF(AND(K2845&gt;0,J2845&gt;0,V2845&gt;0,U2845&gt;0),V2845-U2845,"")</f>
        <v>1600</v>
      </c>
      <c r="AC2845" s="12" t="n">
        <f aca="false">IF(AB2845&lt;&gt;"",AB2845/U2845,"")</f>
        <v>0.727272727272727</v>
      </c>
      <c r="AD2845" s="27" t="n">
        <v>3</v>
      </c>
      <c r="AE2845" s="27" t="n">
        <v>2</v>
      </c>
      <c r="AF2845" s="27" t="n">
        <v>4</v>
      </c>
      <c r="AG2845" s="28" t="n">
        <f aca="false">AD2845+AE2845+AF2845</f>
        <v>9</v>
      </c>
      <c r="AH2845" s="12" t="n">
        <f aca="false">IF(AG2845&gt;0,AD2845/AG2845,"")</f>
        <v>0.333333333333333</v>
      </c>
      <c r="AI2845" s="27" t="n">
        <v>1</v>
      </c>
      <c r="AJ2845" s="27" t="n">
        <v>0</v>
      </c>
      <c r="AK2845" s="27" t="n">
        <v>1</v>
      </c>
      <c r="AL2845" s="22" t="str">
        <f aca="false">IF(OR(AJ2845&gt;0,AK2845&gt;0),"Sí","No")</f>
        <v>Sí</v>
      </c>
      <c r="AM2845" s="6" t="s">
        <v>198</v>
      </c>
      <c r="AN2845" s="6" t="s">
        <v>198</v>
      </c>
      <c r="AO2845" s="12" t="n">
        <f aca="false">IF(M2845&gt;0,K2845/M2845,"")</f>
        <v>0.125</v>
      </c>
      <c r="AP2845" s="22" t="str">
        <f aca="false">IF(M2845&gt;=Resumen!$B$5,"Alto","Bajo")</f>
        <v>Alto</v>
      </c>
      <c r="AQ2845" s="22" t="str">
        <f aca="false">IF(AO2845&gt;=Resumen!$B$28,"Alto","Bajo")</f>
        <v>Bajo</v>
      </c>
      <c r="AR2845" s="22" t="str">
        <f aca="false">AP2845&amp;" Potencial / "&amp;AQ2845&amp;" Share"</f>
        <v>Alto Potencial / Bajo Share</v>
      </c>
      <c r="AS2845" s="22" t="str">
        <f aca="false">IF(Q2845="Sí",IF(AO2845&gt;=Resumen!$B$29,"Alto","Bajo"),"")</f>
        <v>Bajo</v>
      </c>
      <c r="AT2845" s="22" t="str">
        <f aca="false">IF(AS2845&lt;&gt;"",AP2845&amp;" Potencial / "&amp;AS2845&amp;" Share","")</f>
        <v>Alto Potencial / Bajo Share</v>
      </c>
      <c r="AU2845" s="22" t="str">
        <f aca="false">IF(AH2845="","Sin dato",IF(AH2845-AO2845&gt;Resumen!$B$6,"Sobre-exhibido",IF(AO2845-AH2845&gt;Resumen!$B$6,"Sub-exhibido","En línea")))</f>
        <v>Sobre-exhibido</v>
      </c>
      <c r="AV2845" s="22" t="n">
        <f aca="false">IF(AT2845="","",IF(AT2845="Alto Potencial / Bajo Share",1,IF(AT2845="Alto Potencial / Alto Share",2,IF(AT2845="Bajo Potencial / Alto Share",3,4))))</f>
        <v>1</v>
      </c>
      <c r="AW2845" s="22" t="str">
        <f aca="false">IF(Q2845="No","Sin competencia directa",IF(AV2845=1,"1 - Foco Conquista (Alto Pot / Bajo Share)",IF(AV2845=2,"2 - Foco Defensa (Alto Pot / Alto Share)",IF(AV2845=3,"3 - Monitoreo (Bajo Pot / Alto Share)","4 - Baja Prioridad (Bajo Pot / Bajo Share)"))))</f>
        <v>1 - Foco Conquista (Alto Pot / Bajo Share)</v>
      </c>
      <c r="AX2845" s="12" t="n">
        <f aca="false">IF(OR(IFERROR(AND(W2845&lt;&gt;"",Y2845&lt;&gt;"",Y2845-W2845&gt;Resumen!$B$8),FALSE()),IFERROR(AND(X2845&lt;&gt;"",Y2845&lt;&gt;"",Y2845-X2845&gt;Resumen!$B$8),FALSE())),MAX(IF(IFERROR(AND(W2845&lt;&gt;"",Y2845&lt;&gt;"",Y2845-W2845&gt;Resumen!$B$8),FALSE()),Y2845-W2845,0),IF(IFERROR(AND(X2845&lt;&gt;"",Y2845&lt;&gt;"",Y2845-X2845&gt;Resumen!$B$8),FALSE()),Y2845-X2845,0)),"")</f>
        <v>0.0914285714285715</v>
      </c>
      <c r="AY2845" s="22" t="str">
        <f aca="false">IF(OR(IFERROR(AND(W2845&lt;&gt;"",Y2845&lt;&gt;"",Y2845-W2845&gt;Resumen!$B$8),FALSE()),IFERROR(AND(X2845&lt;&gt;"",Y2845&lt;&gt;"",Y2845-X2845&gt;Resumen!$B$8),FALSE())),TRIM("Lays tiene mayor markup que "&amp;IF(IFERROR(AND(W2845&lt;&gt;"",Y2845&lt;&gt;"",Y2845-W2845&gt;Resumen!$B$8),FALSE()),"Quento ","")&amp;IF(IFERROR(AND(X2845&lt;&gt;"",Y2845&lt;&gt;"",Y2845-X2845&gt;Resumen!$B$8),FALSE()),"Julicroc ","")&amp;"en este PDV"),"")</f>
        <v>Lays tiene mayor markup que Quento en este PDV</v>
      </c>
      <c r="AZ2845" s="22" t="str">
        <f aca="false">IF(COUNTIF('Plan Pehuamar - Lista'!$A$2:$A$167,A2845)&gt;0,"Sí","No")</f>
        <v>No</v>
      </c>
      <c r="BA2845" s="22" t="str">
        <f aca="false">IF(COUNTIF('Plan Combo 9+1'!$A$2:$A$226,A2845)&gt;0,"Sí","No")</f>
        <v>Sí</v>
      </c>
      <c r="BB2845" s="22" t="str">
        <f aca="false">IF(AH2845="","No",IF(BA2845="Sí",IF((AO2845-AH2845)&gt;Resumen!$B$6,"Sí","No"),IF((AO2845-AH2845)&gt;=Resumen!$B$132,"Sí","No")))</f>
        <v>No</v>
      </c>
      <c r="BC2845" s="22" t="str">
        <f aca="false">IF(AND(N2845="Sí",AL2845="Sí",AI2845=0),"Sí","No")</f>
        <v>No</v>
      </c>
      <c r="BD2845" s="22" t="str">
        <f aca="false">IF(COUNTIF('Plan 9+1 (con Pehuamar)'!$A$2:$A$227,A2845)&gt;0,"Sí","No")</f>
        <v>Sí</v>
      </c>
    </row>
    <row r="2846" customFormat="false" ht="15" hidden="false" customHeight="true" outlineLevel="0" collapsed="false">
      <c r="A2846" s="6" t="n">
        <v>206026</v>
      </c>
      <c r="B2846" s="6" t="n">
        <v>17</v>
      </c>
      <c r="C2846" s="6" t="n">
        <v>1705</v>
      </c>
      <c r="D2846" s="6" t="s">
        <v>398</v>
      </c>
      <c r="E2846" s="6" t="s">
        <v>2992</v>
      </c>
      <c r="F2846" s="6" t="s">
        <v>201</v>
      </c>
      <c r="G2846" s="6" t="s">
        <v>130</v>
      </c>
      <c r="H2846" s="6" t="s">
        <v>1715</v>
      </c>
      <c r="I2846" s="27" t="n">
        <v>0</v>
      </c>
      <c r="J2846" s="27" t="n">
        <v>0</v>
      </c>
      <c r="K2846" s="27" t="n">
        <v>1.4</v>
      </c>
      <c r="L2846" s="28" t="n">
        <f aca="false">I2846+J2846</f>
        <v>0</v>
      </c>
      <c r="M2846" s="28" t="n">
        <f aca="false">L2846+K2846</f>
        <v>1.4</v>
      </c>
      <c r="N2846" s="22" t="str">
        <f aca="false">IF(I2846&gt;0,"Sí","No")</f>
        <v>No</v>
      </c>
      <c r="O2846" s="22" t="str">
        <f aca="false">IF(J2846&gt;0,"Sí","No")</f>
        <v>No</v>
      </c>
      <c r="P2846" s="22" t="str">
        <f aca="false">IF(K2846&gt;0,"Sí","No")</f>
        <v>Sí</v>
      </c>
      <c r="Q2846" s="22" t="str">
        <f aca="false">IF(OR(I2846&gt;0,J2846&gt;0),"Sí","No")</f>
        <v>No</v>
      </c>
      <c r="R2846" s="27"/>
      <c r="S2846" s="27"/>
      <c r="T2846" s="27"/>
      <c r="U2846" s="27"/>
      <c r="V2846" s="27"/>
      <c r="W2846" s="12" t="str">
        <f aca="false">IF(AND(I2846&gt;0,R2846&gt;0),(S2846-R2846)/R2846,"")</f>
        <v/>
      </c>
      <c r="X2846" s="12" t="str">
        <f aca="false">IF(AND(J2846&gt;0,T2846&gt;0),(U2846-T2846)/T2846,"")</f>
        <v/>
      </c>
      <c r="Y2846" s="12" t="str">
        <f aca="false">IF(AND(K2846&gt;0,V2846&gt;0),(V2846-Resumen!$B$7)/Resumen!$B$7,"")</f>
        <v/>
      </c>
      <c r="Z2846" s="28" t="str">
        <f aca="false">IF(AND(K2846&gt;0,I2846&gt;0,V2846&gt;0,S2846&gt;0),V2846-S2846,"")</f>
        <v/>
      </c>
      <c r="AA2846" s="12" t="str">
        <f aca="false">IF(Z2846&lt;&gt;"",Z2846/S2846,"")</f>
        <v/>
      </c>
      <c r="AB2846" s="28" t="str">
        <f aca="false">IF(AND(K2846&gt;0,J2846&gt;0,V2846&gt;0,U2846&gt;0),V2846-U2846,"")</f>
        <v/>
      </c>
      <c r="AC2846" s="12" t="str">
        <f aca="false">IF(AB2846&lt;&gt;"",AB2846/U2846,"")</f>
        <v/>
      </c>
      <c r="AD2846" s="27" t="n">
        <v>0</v>
      </c>
      <c r="AE2846" s="27" t="n">
        <v>0</v>
      </c>
      <c r="AF2846" s="27" t="n">
        <v>0</v>
      </c>
      <c r="AG2846" s="28" t="n">
        <f aca="false">AD2846+AE2846+AF2846</f>
        <v>0</v>
      </c>
      <c r="AH2846" s="12" t="str">
        <f aca="false">IF(AG2846&gt;0,AD2846/AG2846,"")</f>
        <v/>
      </c>
      <c r="AI2846" s="27" t="n">
        <v>0</v>
      </c>
      <c r="AJ2846" s="27" t="n">
        <v>0</v>
      </c>
      <c r="AK2846" s="27" t="n">
        <v>0</v>
      </c>
      <c r="AL2846" s="22" t="str">
        <f aca="false">IF(OR(AJ2846&gt;0,AK2846&gt;0),"Sí","No")</f>
        <v>No</v>
      </c>
      <c r="AM2846" s="6"/>
      <c r="AN2846" s="6"/>
      <c r="AO2846" s="12" t="n">
        <f aca="false">IF(M2846&gt;0,K2846/M2846,"")</f>
        <v>1</v>
      </c>
      <c r="AP2846" s="22" t="str">
        <f aca="false">IF(M2846&gt;=Resumen!$B$5,"Alto","Bajo")</f>
        <v>Bajo</v>
      </c>
      <c r="AQ2846" s="22" t="str">
        <f aca="false">IF(AO2846&gt;=Resumen!$B$28,"Alto","Bajo")</f>
        <v>Alto</v>
      </c>
      <c r="AR2846" s="22" t="str">
        <f aca="false">AP2846&amp;" Potencial / "&amp;AQ2846&amp;" Share"</f>
        <v>Bajo Potencial / Alto Share</v>
      </c>
      <c r="AS2846" s="22" t="str">
        <f aca="false">IF(Q2846="Sí",IF(AO2846&gt;=Resumen!$B$29,"Alto","Bajo"),"")</f>
        <v/>
      </c>
      <c r="AT2846" s="22" t="str">
        <f aca="false">IF(AS2846&lt;&gt;"",AP2846&amp;" Potencial / "&amp;AS2846&amp;" Share","")</f>
        <v/>
      </c>
      <c r="AU2846" s="22" t="str">
        <f aca="false">IF(AH2846="","Sin dato",IF(AH2846-AO2846&gt;Resumen!$B$6,"Sobre-exhibido",IF(AO2846-AH2846&gt;Resumen!$B$6,"Sub-exhibido","En línea")))</f>
        <v>Sin dato</v>
      </c>
      <c r="AV2846" s="22" t="str">
        <f aca="false">IF(AT2846="","",IF(AT2846="Alto Potencial / Bajo Share",1,IF(AT2846="Alto Potencial / Alto Share",2,IF(AT2846="Bajo Potencial / Alto Share",3,4))))</f>
        <v/>
      </c>
      <c r="AW2846" s="22" t="str">
        <f aca="false">IF(Q2846="No","Sin competencia directa",IF(AV2846=1,"1 - Foco Conquista (Alto Pot / Bajo Share)",IF(AV2846=2,"2 - Foco Defensa (Alto Pot / Alto Share)",IF(AV2846=3,"3 - Monitoreo (Bajo Pot / Alto Share)","4 - Baja Prioridad (Bajo Pot / Bajo Share)"))))</f>
        <v>Sin competencia directa</v>
      </c>
      <c r="AX2846" s="12" t="str">
        <f aca="false">IF(OR(IFERROR(AND(W2846&lt;&gt;"",Y2846&lt;&gt;"",Y2846-W2846&gt;Resumen!$B$8),FALSE()),IFERROR(AND(X2846&lt;&gt;"",Y2846&lt;&gt;"",Y2846-X2846&gt;Resumen!$B$8),FALSE())),MAX(IF(IFERROR(AND(W2846&lt;&gt;"",Y2846&lt;&gt;"",Y2846-W2846&gt;Resumen!$B$8),FALSE()),Y2846-W2846,0),IF(IFERROR(AND(X2846&lt;&gt;"",Y2846&lt;&gt;"",Y2846-X2846&gt;Resumen!$B$8),FALSE()),Y2846-X2846,0)),"")</f>
        <v/>
      </c>
      <c r="AY2846" s="22" t="str">
        <f aca="false">IF(OR(IFERROR(AND(W2846&lt;&gt;"",Y2846&lt;&gt;"",Y2846-W2846&gt;Resumen!$B$8),FALSE()),IFERROR(AND(X2846&lt;&gt;"",Y2846&lt;&gt;"",Y2846-X2846&gt;Resumen!$B$8),FALSE())),TRIM("Lays tiene mayor markup que "&amp;IF(IFERROR(AND(W2846&lt;&gt;"",Y2846&lt;&gt;"",Y2846-W2846&gt;Resumen!$B$8),FALSE()),"Quento ","")&amp;IF(IFERROR(AND(X2846&lt;&gt;"",Y2846&lt;&gt;"",Y2846-X2846&gt;Resumen!$B$8),FALSE()),"Julicroc ","")&amp;"en este PDV"),"")</f>
        <v/>
      </c>
      <c r="AZ2846" s="22" t="str">
        <f aca="false">IF(COUNTIF('Plan Pehuamar - Lista'!$A$2:$A$167,A2846)&gt;0,"Sí","No")</f>
        <v>No</v>
      </c>
      <c r="BA2846" s="22" t="str">
        <f aca="false">IF(COUNTIF('Plan Combo 9+1'!$A$2:$A$226,A2846)&gt;0,"Sí","No")</f>
        <v>No</v>
      </c>
      <c r="BB2846" s="22" t="str">
        <f aca="false">IF(AH2846="","No",IF(BA2846="Sí",IF((AO2846-AH2846)&gt;Resumen!$B$6,"Sí","No"),IF((AO2846-AH2846)&gt;=Resumen!$B$132,"Sí","No")))</f>
        <v>No</v>
      </c>
      <c r="BC2846" s="22" t="str">
        <f aca="false">IF(AND(N2846="Sí",AL2846="Sí",AI2846=0),"Sí","No")</f>
        <v>No</v>
      </c>
      <c r="BD2846" s="22" t="str">
        <f aca="false">IF(COUNTIF('Plan 9+1 (con Pehuamar)'!$A$2:$A$227,A2846)&gt;0,"Sí","No")</f>
        <v>No</v>
      </c>
    </row>
    <row r="2847" customFormat="false" ht="15" hidden="false" customHeight="true" outlineLevel="0" collapsed="false">
      <c r="A2847" s="6" t="n">
        <v>206031</v>
      </c>
      <c r="B2847" s="6" t="n">
        <v>17</v>
      </c>
      <c r="C2847" s="6" t="n">
        <v>1705</v>
      </c>
      <c r="D2847" s="6" t="s">
        <v>398</v>
      </c>
      <c r="E2847" s="6" t="s">
        <v>2993</v>
      </c>
      <c r="F2847" s="6" t="s">
        <v>196</v>
      </c>
      <c r="G2847" s="6" t="s">
        <v>130</v>
      </c>
      <c r="H2847" s="6" t="s">
        <v>1715</v>
      </c>
      <c r="I2847" s="27" t="n">
        <v>0</v>
      </c>
      <c r="J2847" s="27" t="n">
        <v>0</v>
      </c>
      <c r="K2847" s="27" t="n">
        <v>0.5</v>
      </c>
      <c r="L2847" s="28" t="n">
        <f aca="false">I2847+J2847</f>
        <v>0</v>
      </c>
      <c r="M2847" s="28" t="n">
        <f aca="false">L2847+K2847</f>
        <v>0.5</v>
      </c>
      <c r="N2847" s="22" t="str">
        <f aca="false">IF(I2847&gt;0,"Sí","No")</f>
        <v>No</v>
      </c>
      <c r="O2847" s="22" t="str">
        <f aca="false">IF(J2847&gt;0,"Sí","No")</f>
        <v>No</v>
      </c>
      <c r="P2847" s="22" t="str">
        <f aca="false">IF(K2847&gt;0,"Sí","No")</f>
        <v>Sí</v>
      </c>
      <c r="Q2847" s="22" t="str">
        <f aca="false">IF(OR(I2847&gt;0,J2847&gt;0),"Sí","No")</f>
        <v>No</v>
      </c>
      <c r="R2847" s="27"/>
      <c r="S2847" s="27"/>
      <c r="T2847" s="27"/>
      <c r="U2847" s="27"/>
      <c r="V2847" s="27"/>
      <c r="W2847" s="12" t="str">
        <f aca="false">IF(AND(I2847&gt;0,R2847&gt;0),(S2847-R2847)/R2847,"")</f>
        <v/>
      </c>
      <c r="X2847" s="12" t="str">
        <f aca="false">IF(AND(J2847&gt;0,T2847&gt;0),(U2847-T2847)/T2847,"")</f>
        <v/>
      </c>
      <c r="Y2847" s="12" t="str">
        <f aca="false">IF(AND(K2847&gt;0,V2847&gt;0),(V2847-Resumen!$B$7)/Resumen!$B$7,"")</f>
        <v/>
      </c>
      <c r="Z2847" s="28" t="str">
        <f aca="false">IF(AND(K2847&gt;0,I2847&gt;0,V2847&gt;0,S2847&gt;0),V2847-S2847,"")</f>
        <v/>
      </c>
      <c r="AA2847" s="12" t="str">
        <f aca="false">IF(Z2847&lt;&gt;"",Z2847/S2847,"")</f>
        <v/>
      </c>
      <c r="AB2847" s="28" t="str">
        <f aca="false">IF(AND(K2847&gt;0,J2847&gt;0,V2847&gt;0,U2847&gt;0),V2847-U2847,"")</f>
        <v/>
      </c>
      <c r="AC2847" s="12" t="str">
        <f aca="false">IF(AB2847&lt;&gt;"",AB2847/U2847,"")</f>
        <v/>
      </c>
      <c r="AD2847" s="27" t="n">
        <v>0</v>
      </c>
      <c r="AE2847" s="27" t="n">
        <v>0</v>
      </c>
      <c r="AF2847" s="27" t="n">
        <v>0</v>
      </c>
      <c r="AG2847" s="28" t="n">
        <f aca="false">AD2847+AE2847+AF2847</f>
        <v>0</v>
      </c>
      <c r="AH2847" s="12" t="str">
        <f aca="false">IF(AG2847&gt;0,AD2847/AG2847,"")</f>
        <v/>
      </c>
      <c r="AI2847" s="27" t="n">
        <v>0</v>
      </c>
      <c r="AJ2847" s="27" t="n">
        <v>0</v>
      </c>
      <c r="AK2847" s="27" t="n">
        <v>0</v>
      </c>
      <c r="AL2847" s="22" t="str">
        <f aca="false">IF(OR(AJ2847&gt;0,AK2847&gt;0),"Sí","No")</f>
        <v>No</v>
      </c>
      <c r="AM2847" s="6"/>
      <c r="AN2847" s="6"/>
      <c r="AO2847" s="12" t="n">
        <f aca="false">IF(M2847&gt;0,K2847/M2847,"")</f>
        <v>1</v>
      </c>
      <c r="AP2847" s="22" t="str">
        <f aca="false">IF(M2847&gt;=Resumen!$B$5,"Alto","Bajo")</f>
        <v>Bajo</v>
      </c>
      <c r="AQ2847" s="22" t="str">
        <f aca="false">IF(AO2847&gt;=Resumen!$B$28,"Alto","Bajo")</f>
        <v>Alto</v>
      </c>
      <c r="AR2847" s="22" t="str">
        <f aca="false">AP2847&amp;" Potencial / "&amp;AQ2847&amp;" Share"</f>
        <v>Bajo Potencial / Alto Share</v>
      </c>
      <c r="AS2847" s="22" t="str">
        <f aca="false">IF(Q2847="Sí",IF(AO2847&gt;=Resumen!$B$29,"Alto","Bajo"),"")</f>
        <v/>
      </c>
      <c r="AT2847" s="22" t="str">
        <f aca="false">IF(AS2847&lt;&gt;"",AP2847&amp;" Potencial / "&amp;AS2847&amp;" Share","")</f>
        <v/>
      </c>
      <c r="AU2847" s="22" t="str">
        <f aca="false">IF(AH2847="","Sin dato",IF(AH2847-AO2847&gt;Resumen!$B$6,"Sobre-exhibido",IF(AO2847-AH2847&gt;Resumen!$B$6,"Sub-exhibido","En línea")))</f>
        <v>Sin dato</v>
      </c>
      <c r="AV2847" s="22" t="str">
        <f aca="false">IF(AT2847="","",IF(AT2847="Alto Potencial / Bajo Share",1,IF(AT2847="Alto Potencial / Alto Share",2,IF(AT2847="Bajo Potencial / Alto Share",3,4))))</f>
        <v/>
      </c>
      <c r="AW2847" s="22" t="str">
        <f aca="false">IF(Q2847="No","Sin competencia directa",IF(AV2847=1,"1 - Foco Conquista (Alto Pot / Bajo Share)",IF(AV2847=2,"2 - Foco Defensa (Alto Pot / Alto Share)",IF(AV2847=3,"3 - Monitoreo (Bajo Pot / Alto Share)","4 - Baja Prioridad (Bajo Pot / Bajo Share)"))))</f>
        <v>Sin competencia directa</v>
      </c>
      <c r="AX2847" s="12" t="str">
        <f aca="false">IF(OR(IFERROR(AND(W2847&lt;&gt;"",Y2847&lt;&gt;"",Y2847-W2847&gt;Resumen!$B$8),FALSE()),IFERROR(AND(X2847&lt;&gt;"",Y2847&lt;&gt;"",Y2847-X2847&gt;Resumen!$B$8),FALSE())),MAX(IF(IFERROR(AND(W2847&lt;&gt;"",Y2847&lt;&gt;"",Y2847-W2847&gt;Resumen!$B$8),FALSE()),Y2847-W2847,0),IF(IFERROR(AND(X2847&lt;&gt;"",Y2847&lt;&gt;"",Y2847-X2847&gt;Resumen!$B$8),FALSE()),Y2847-X2847,0)),"")</f>
        <v/>
      </c>
      <c r="AY2847" s="22" t="str">
        <f aca="false">IF(OR(IFERROR(AND(W2847&lt;&gt;"",Y2847&lt;&gt;"",Y2847-W2847&gt;Resumen!$B$8),FALSE()),IFERROR(AND(X2847&lt;&gt;"",Y2847&lt;&gt;"",Y2847-X2847&gt;Resumen!$B$8),FALSE())),TRIM("Lays tiene mayor markup que "&amp;IF(IFERROR(AND(W2847&lt;&gt;"",Y2847&lt;&gt;"",Y2847-W2847&gt;Resumen!$B$8),FALSE()),"Quento ","")&amp;IF(IFERROR(AND(X2847&lt;&gt;"",Y2847&lt;&gt;"",Y2847-X2847&gt;Resumen!$B$8),FALSE()),"Julicroc ","")&amp;"en este PDV"),"")</f>
        <v/>
      </c>
      <c r="AZ2847" s="22" t="str">
        <f aca="false">IF(COUNTIF('Plan Pehuamar - Lista'!$A$2:$A$167,A2847)&gt;0,"Sí","No")</f>
        <v>No</v>
      </c>
      <c r="BA2847" s="22" t="str">
        <f aca="false">IF(COUNTIF('Plan Combo 9+1'!$A$2:$A$226,A2847)&gt;0,"Sí","No")</f>
        <v>No</v>
      </c>
      <c r="BB2847" s="22" t="str">
        <f aca="false">IF(AH2847="","No",IF(BA2847="Sí",IF((AO2847-AH2847)&gt;Resumen!$B$6,"Sí","No"),IF((AO2847-AH2847)&gt;=Resumen!$B$132,"Sí","No")))</f>
        <v>No</v>
      </c>
      <c r="BC2847" s="22" t="str">
        <f aca="false">IF(AND(N2847="Sí",AL2847="Sí",AI2847=0),"Sí","No")</f>
        <v>No</v>
      </c>
      <c r="BD2847" s="22" t="str">
        <f aca="false">IF(COUNTIF('Plan 9+1 (con Pehuamar)'!$A$2:$A$227,A2847)&gt;0,"Sí","No")</f>
        <v>No</v>
      </c>
    </row>
    <row r="2848" customFormat="false" ht="15" hidden="false" customHeight="true" outlineLevel="0" collapsed="false">
      <c r="A2848" s="6" t="n">
        <v>206035</v>
      </c>
      <c r="B2848" s="6" t="n">
        <v>17</v>
      </c>
      <c r="C2848" s="6" t="n">
        <v>1705</v>
      </c>
      <c r="D2848" s="6" t="s">
        <v>398</v>
      </c>
      <c r="E2848" s="6" t="s">
        <v>2994</v>
      </c>
      <c r="F2848" s="6" t="s">
        <v>313</v>
      </c>
      <c r="G2848" s="6" t="s">
        <v>130</v>
      </c>
      <c r="H2848" s="6" t="s">
        <v>1715</v>
      </c>
      <c r="I2848" s="27" t="n">
        <v>0</v>
      </c>
      <c r="J2848" s="27" t="n">
        <v>0</v>
      </c>
      <c r="K2848" s="27" t="n">
        <v>0.6</v>
      </c>
      <c r="L2848" s="28" t="n">
        <f aca="false">I2848+J2848</f>
        <v>0</v>
      </c>
      <c r="M2848" s="28" t="n">
        <f aca="false">L2848+K2848</f>
        <v>0.6</v>
      </c>
      <c r="N2848" s="22" t="str">
        <f aca="false">IF(I2848&gt;0,"Sí","No")</f>
        <v>No</v>
      </c>
      <c r="O2848" s="22" t="str">
        <f aca="false">IF(J2848&gt;0,"Sí","No")</f>
        <v>No</v>
      </c>
      <c r="P2848" s="22" t="str">
        <f aca="false">IF(K2848&gt;0,"Sí","No")</f>
        <v>Sí</v>
      </c>
      <c r="Q2848" s="22" t="str">
        <f aca="false">IF(OR(I2848&gt;0,J2848&gt;0),"Sí","No")</f>
        <v>No</v>
      </c>
      <c r="R2848" s="27"/>
      <c r="S2848" s="27"/>
      <c r="T2848" s="27"/>
      <c r="U2848" s="27"/>
      <c r="V2848" s="27"/>
      <c r="W2848" s="12" t="str">
        <f aca="false">IF(AND(I2848&gt;0,R2848&gt;0),(S2848-R2848)/R2848,"")</f>
        <v/>
      </c>
      <c r="X2848" s="12" t="str">
        <f aca="false">IF(AND(J2848&gt;0,T2848&gt;0),(U2848-T2848)/T2848,"")</f>
        <v/>
      </c>
      <c r="Y2848" s="12" t="str">
        <f aca="false">IF(AND(K2848&gt;0,V2848&gt;0),(V2848-Resumen!$B$7)/Resumen!$B$7,"")</f>
        <v/>
      </c>
      <c r="Z2848" s="28" t="str">
        <f aca="false">IF(AND(K2848&gt;0,I2848&gt;0,V2848&gt;0,S2848&gt;0),V2848-S2848,"")</f>
        <v/>
      </c>
      <c r="AA2848" s="12" t="str">
        <f aca="false">IF(Z2848&lt;&gt;"",Z2848/S2848,"")</f>
        <v/>
      </c>
      <c r="AB2848" s="28" t="str">
        <f aca="false">IF(AND(K2848&gt;0,J2848&gt;0,V2848&gt;0,U2848&gt;0),V2848-U2848,"")</f>
        <v/>
      </c>
      <c r="AC2848" s="12" t="str">
        <f aca="false">IF(AB2848&lt;&gt;"",AB2848/U2848,"")</f>
        <v/>
      </c>
      <c r="AD2848" s="27" t="n">
        <v>0</v>
      </c>
      <c r="AE2848" s="27" t="n">
        <v>0</v>
      </c>
      <c r="AF2848" s="27" t="n">
        <v>0</v>
      </c>
      <c r="AG2848" s="28" t="n">
        <f aca="false">AD2848+AE2848+AF2848</f>
        <v>0</v>
      </c>
      <c r="AH2848" s="12" t="str">
        <f aca="false">IF(AG2848&gt;0,AD2848/AG2848,"")</f>
        <v/>
      </c>
      <c r="AI2848" s="27" t="n">
        <v>0</v>
      </c>
      <c r="AJ2848" s="27" t="n">
        <v>0</v>
      </c>
      <c r="AK2848" s="27" t="n">
        <v>0</v>
      </c>
      <c r="AL2848" s="22" t="str">
        <f aca="false">IF(OR(AJ2848&gt;0,AK2848&gt;0),"Sí","No")</f>
        <v>No</v>
      </c>
      <c r="AM2848" s="6"/>
      <c r="AN2848" s="6"/>
      <c r="AO2848" s="12" t="n">
        <f aca="false">IF(M2848&gt;0,K2848/M2848,"")</f>
        <v>1</v>
      </c>
      <c r="AP2848" s="22" t="str">
        <f aca="false">IF(M2848&gt;=Resumen!$B$5,"Alto","Bajo")</f>
        <v>Bajo</v>
      </c>
      <c r="AQ2848" s="22" t="str">
        <f aca="false">IF(AO2848&gt;=Resumen!$B$28,"Alto","Bajo")</f>
        <v>Alto</v>
      </c>
      <c r="AR2848" s="22" t="str">
        <f aca="false">AP2848&amp;" Potencial / "&amp;AQ2848&amp;" Share"</f>
        <v>Bajo Potencial / Alto Share</v>
      </c>
      <c r="AS2848" s="22" t="str">
        <f aca="false">IF(Q2848="Sí",IF(AO2848&gt;=Resumen!$B$29,"Alto","Bajo"),"")</f>
        <v/>
      </c>
      <c r="AT2848" s="22" t="str">
        <f aca="false">IF(AS2848&lt;&gt;"",AP2848&amp;" Potencial / "&amp;AS2848&amp;" Share","")</f>
        <v/>
      </c>
      <c r="AU2848" s="22" t="str">
        <f aca="false">IF(AH2848="","Sin dato",IF(AH2848-AO2848&gt;Resumen!$B$6,"Sobre-exhibido",IF(AO2848-AH2848&gt;Resumen!$B$6,"Sub-exhibido","En línea")))</f>
        <v>Sin dato</v>
      </c>
      <c r="AV2848" s="22" t="str">
        <f aca="false">IF(AT2848="","",IF(AT2848="Alto Potencial / Bajo Share",1,IF(AT2848="Alto Potencial / Alto Share",2,IF(AT2848="Bajo Potencial / Alto Share",3,4))))</f>
        <v/>
      </c>
      <c r="AW2848" s="22" t="str">
        <f aca="false">IF(Q2848="No","Sin competencia directa",IF(AV2848=1,"1 - Foco Conquista (Alto Pot / Bajo Share)",IF(AV2848=2,"2 - Foco Defensa (Alto Pot / Alto Share)",IF(AV2848=3,"3 - Monitoreo (Bajo Pot / Alto Share)","4 - Baja Prioridad (Bajo Pot / Bajo Share)"))))</f>
        <v>Sin competencia directa</v>
      </c>
      <c r="AX2848" s="12" t="str">
        <f aca="false">IF(OR(IFERROR(AND(W2848&lt;&gt;"",Y2848&lt;&gt;"",Y2848-W2848&gt;Resumen!$B$8),FALSE()),IFERROR(AND(X2848&lt;&gt;"",Y2848&lt;&gt;"",Y2848-X2848&gt;Resumen!$B$8),FALSE())),MAX(IF(IFERROR(AND(W2848&lt;&gt;"",Y2848&lt;&gt;"",Y2848-W2848&gt;Resumen!$B$8),FALSE()),Y2848-W2848,0),IF(IFERROR(AND(X2848&lt;&gt;"",Y2848&lt;&gt;"",Y2848-X2848&gt;Resumen!$B$8),FALSE()),Y2848-X2848,0)),"")</f>
        <v/>
      </c>
      <c r="AY2848" s="22" t="str">
        <f aca="false">IF(OR(IFERROR(AND(W2848&lt;&gt;"",Y2848&lt;&gt;"",Y2848-W2848&gt;Resumen!$B$8),FALSE()),IFERROR(AND(X2848&lt;&gt;"",Y2848&lt;&gt;"",Y2848-X2848&gt;Resumen!$B$8),FALSE())),TRIM("Lays tiene mayor markup que "&amp;IF(IFERROR(AND(W2848&lt;&gt;"",Y2848&lt;&gt;"",Y2848-W2848&gt;Resumen!$B$8),FALSE()),"Quento ","")&amp;IF(IFERROR(AND(X2848&lt;&gt;"",Y2848&lt;&gt;"",Y2848-X2848&gt;Resumen!$B$8),FALSE()),"Julicroc ","")&amp;"en este PDV"),"")</f>
        <v/>
      </c>
      <c r="AZ2848" s="22" t="str">
        <f aca="false">IF(COUNTIF('Plan Pehuamar - Lista'!$A$2:$A$167,A2848)&gt;0,"Sí","No")</f>
        <v>No</v>
      </c>
      <c r="BA2848" s="22" t="str">
        <f aca="false">IF(COUNTIF('Plan Combo 9+1'!$A$2:$A$226,A2848)&gt;0,"Sí","No")</f>
        <v>No</v>
      </c>
      <c r="BB2848" s="22" t="str">
        <f aca="false">IF(AH2848="","No",IF(BA2848="Sí",IF((AO2848-AH2848)&gt;Resumen!$B$6,"Sí","No"),IF((AO2848-AH2848)&gt;=Resumen!$B$132,"Sí","No")))</f>
        <v>No</v>
      </c>
      <c r="BC2848" s="22" t="str">
        <f aca="false">IF(AND(N2848="Sí",AL2848="Sí",AI2848=0),"Sí","No")</f>
        <v>No</v>
      </c>
      <c r="BD2848" s="22" t="str">
        <f aca="false">IF(COUNTIF('Plan 9+1 (con Pehuamar)'!$A$2:$A$227,A2848)&gt;0,"Sí","No")</f>
        <v>No</v>
      </c>
    </row>
    <row r="2849" customFormat="false" ht="15" hidden="false" customHeight="true" outlineLevel="0" collapsed="false">
      <c r="A2849" s="6" t="n">
        <v>206037</v>
      </c>
      <c r="B2849" s="6" t="n">
        <v>17</v>
      </c>
      <c r="C2849" s="6" t="n">
        <v>1705</v>
      </c>
      <c r="D2849" s="6" t="s">
        <v>398</v>
      </c>
      <c r="E2849" s="6" t="s">
        <v>2995</v>
      </c>
      <c r="F2849" s="6" t="s">
        <v>196</v>
      </c>
      <c r="G2849" s="6" t="s">
        <v>130</v>
      </c>
      <c r="H2849" s="6" t="s">
        <v>1715</v>
      </c>
      <c r="I2849" s="27" t="n">
        <v>10</v>
      </c>
      <c r="J2849" s="27" t="n">
        <v>16</v>
      </c>
      <c r="K2849" s="27" t="n">
        <v>6</v>
      </c>
      <c r="L2849" s="28" t="n">
        <f aca="false">I2849+J2849</f>
        <v>26</v>
      </c>
      <c r="M2849" s="28" t="n">
        <f aca="false">L2849+K2849</f>
        <v>32</v>
      </c>
      <c r="N2849" s="22" t="str">
        <f aca="false">IF(I2849&gt;0,"Sí","No")</f>
        <v>Sí</v>
      </c>
      <c r="O2849" s="22" t="str">
        <f aca="false">IF(J2849&gt;0,"Sí","No")</f>
        <v>Sí</v>
      </c>
      <c r="P2849" s="22" t="str">
        <f aca="false">IF(K2849&gt;0,"Sí","No")</f>
        <v>Sí</v>
      </c>
      <c r="Q2849" s="22" t="str">
        <f aca="false">IF(OR(I2849&gt;0,J2849&gt;0),"Sí","No")</f>
        <v>Sí</v>
      </c>
      <c r="R2849" s="27" t="n">
        <v>1750</v>
      </c>
      <c r="S2849" s="27" t="n">
        <v>2500</v>
      </c>
      <c r="T2849" s="27" t="n">
        <v>1170</v>
      </c>
      <c r="U2849" s="27" t="n">
        <v>2000</v>
      </c>
      <c r="V2849" s="27" t="n">
        <v>3800</v>
      </c>
      <c r="W2849" s="12" t="n">
        <f aca="false">IF(AND(I2849&gt;0,R2849&gt;0),(S2849-R2849)/R2849,"")</f>
        <v>0.428571428571429</v>
      </c>
      <c r="X2849" s="12" t="n">
        <f aca="false">IF(AND(J2849&gt;0,T2849&gt;0),(U2849-T2849)/T2849,"")</f>
        <v>0.709401709401709</v>
      </c>
      <c r="Y2849" s="12" t="n">
        <f aca="false">IF(AND(K2849&gt;0,V2849&gt;0),(V2849-Resumen!$B$7)/Resumen!$B$7,"")</f>
        <v>0.52</v>
      </c>
      <c r="Z2849" s="28" t="n">
        <f aca="false">IF(AND(K2849&gt;0,I2849&gt;0,V2849&gt;0,S2849&gt;0),V2849-S2849,"")</f>
        <v>1300</v>
      </c>
      <c r="AA2849" s="12" t="n">
        <f aca="false">IF(Z2849&lt;&gt;"",Z2849/S2849,"")</f>
        <v>0.52</v>
      </c>
      <c r="AB2849" s="28" t="n">
        <f aca="false">IF(AND(K2849&gt;0,J2849&gt;0,V2849&gt;0,U2849&gt;0),V2849-U2849,"")</f>
        <v>1800</v>
      </c>
      <c r="AC2849" s="12" t="n">
        <f aca="false">IF(AB2849&lt;&gt;"",AB2849/U2849,"")</f>
        <v>0.9</v>
      </c>
      <c r="AD2849" s="27" t="n">
        <v>2</v>
      </c>
      <c r="AE2849" s="27" t="n">
        <v>2</v>
      </c>
      <c r="AF2849" s="27" t="n">
        <v>4</v>
      </c>
      <c r="AG2849" s="28" t="n">
        <f aca="false">AD2849+AE2849+AF2849</f>
        <v>8</v>
      </c>
      <c r="AH2849" s="12" t="n">
        <f aca="false">IF(AG2849&gt;0,AD2849/AG2849,"")</f>
        <v>0.25</v>
      </c>
      <c r="AI2849" s="27" t="n">
        <v>0</v>
      </c>
      <c r="AJ2849" s="27" t="n">
        <v>0</v>
      </c>
      <c r="AK2849" s="27" t="n">
        <v>0</v>
      </c>
      <c r="AL2849" s="22" t="str">
        <f aca="false">IF(OR(AJ2849&gt;0,AK2849&gt;0),"Sí","No")</f>
        <v>No</v>
      </c>
      <c r="AM2849" s="6" t="s">
        <v>198</v>
      </c>
      <c r="AN2849" s="6" t="s">
        <v>198</v>
      </c>
      <c r="AO2849" s="12" t="n">
        <f aca="false">IF(M2849&gt;0,K2849/M2849,"")</f>
        <v>0.1875</v>
      </c>
      <c r="AP2849" s="22" t="str">
        <f aca="false">IF(M2849&gt;=Resumen!$B$5,"Alto","Bajo")</f>
        <v>Bajo</v>
      </c>
      <c r="AQ2849" s="22" t="str">
        <f aca="false">IF(AO2849&gt;=Resumen!$B$28,"Alto","Bajo")</f>
        <v>Bajo</v>
      </c>
      <c r="AR2849" s="22" t="str">
        <f aca="false">AP2849&amp;" Potencial / "&amp;AQ2849&amp;" Share"</f>
        <v>Bajo Potencial / Bajo Share</v>
      </c>
      <c r="AS2849" s="22" t="str">
        <f aca="false">IF(Q2849="Sí",IF(AO2849&gt;=Resumen!$B$29,"Alto","Bajo"),"")</f>
        <v>Bajo</v>
      </c>
      <c r="AT2849" s="22" t="str">
        <f aca="false">IF(AS2849&lt;&gt;"",AP2849&amp;" Potencial / "&amp;AS2849&amp;" Share","")</f>
        <v>Bajo Potencial / Bajo Share</v>
      </c>
      <c r="AU2849" s="22" t="str">
        <f aca="false">IF(AH2849="","Sin dato",IF(AH2849-AO2849&gt;Resumen!$B$6,"Sobre-exhibido",IF(AO2849-AH2849&gt;Resumen!$B$6,"Sub-exhibido","En línea")))</f>
        <v>Sobre-exhibido</v>
      </c>
      <c r="AV2849" s="22" t="n">
        <f aca="false">IF(AT2849="","",IF(AT2849="Alto Potencial / Bajo Share",1,IF(AT2849="Alto Potencial / Alto Share",2,IF(AT2849="Bajo Potencial / Alto Share",3,4))))</f>
        <v>4</v>
      </c>
      <c r="AW2849" s="22" t="str">
        <f aca="false">IF(Q2849="No","Sin competencia directa",IF(AV2849=1,"1 - Foco Conquista (Alto Pot / Bajo Share)",IF(AV2849=2,"2 - Foco Defensa (Alto Pot / Alto Share)",IF(AV2849=3,"3 - Monitoreo (Bajo Pot / Alto Share)","4 - Baja Prioridad (Bajo Pot / Bajo Share)"))))</f>
        <v>4 - Baja Prioridad (Bajo Pot / Bajo Share)</v>
      </c>
      <c r="AX2849" s="12" t="n">
        <f aca="false">IF(OR(IFERROR(AND(W2849&lt;&gt;"",Y2849&lt;&gt;"",Y2849-W2849&gt;Resumen!$B$8),FALSE()),IFERROR(AND(X2849&lt;&gt;"",Y2849&lt;&gt;"",Y2849-X2849&gt;Resumen!$B$8),FALSE())),MAX(IF(IFERROR(AND(W2849&lt;&gt;"",Y2849&lt;&gt;"",Y2849-W2849&gt;Resumen!$B$8),FALSE()),Y2849-W2849,0),IF(IFERROR(AND(X2849&lt;&gt;"",Y2849&lt;&gt;"",Y2849-X2849&gt;Resumen!$B$8),FALSE()),Y2849-X2849,0)),"")</f>
        <v>0.0914285714285715</v>
      </c>
      <c r="AY2849" s="22" t="str">
        <f aca="false">IF(OR(IFERROR(AND(W2849&lt;&gt;"",Y2849&lt;&gt;"",Y2849-W2849&gt;Resumen!$B$8),FALSE()),IFERROR(AND(X2849&lt;&gt;"",Y2849&lt;&gt;"",Y2849-X2849&gt;Resumen!$B$8),FALSE())),TRIM("Lays tiene mayor markup que "&amp;IF(IFERROR(AND(W2849&lt;&gt;"",Y2849&lt;&gt;"",Y2849-W2849&gt;Resumen!$B$8),FALSE()),"Quento ","")&amp;IF(IFERROR(AND(X2849&lt;&gt;"",Y2849&lt;&gt;"",Y2849-X2849&gt;Resumen!$B$8),FALSE()),"Julicroc ","")&amp;"en este PDV"),"")</f>
        <v>Lays tiene mayor markup que Quento en este PDV</v>
      </c>
      <c r="AZ2849" s="22" t="str">
        <f aca="false">IF(COUNTIF('Plan Pehuamar - Lista'!$A$2:$A$167,A2849)&gt;0,"Sí","No")</f>
        <v>No</v>
      </c>
      <c r="BA2849" s="22" t="str">
        <f aca="false">IF(COUNTIF('Plan Combo 9+1'!$A$2:$A$226,A2849)&gt;0,"Sí","No")</f>
        <v>No</v>
      </c>
      <c r="BB2849" s="22" t="str">
        <f aca="false">IF(AH2849="","No",IF(BA2849="Sí",IF((AO2849-AH2849)&gt;Resumen!$B$6,"Sí","No"),IF((AO2849-AH2849)&gt;=Resumen!$B$132,"Sí","No")))</f>
        <v>No</v>
      </c>
      <c r="BC2849" s="22" t="str">
        <f aca="false">IF(AND(N2849="Sí",AL2849="Sí",AI2849=0),"Sí","No")</f>
        <v>No</v>
      </c>
      <c r="BD2849" s="22" t="str">
        <f aca="false">IF(COUNTIF('Plan 9+1 (con Pehuamar)'!$A$2:$A$227,A2849)&gt;0,"Sí","No")</f>
        <v>No</v>
      </c>
    </row>
    <row r="2850" customFormat="false" ht="15" hidden="false" customHeight="true" outlineLevel="0" collapsed="false">
      <c r="A2850" s="6" t="n">
        <v>206039</v>
      </c>
      <c r="B2850" s="6" t="n">
        <v>17</v>
      </c>
      <c r="C2850" s="6" t="n">
        <v>1705</v>
      </c>
      <c r="D2850" s="6" t="s">
        <v>398</v>
      </c>
      <c r="E2850" s="6" t="s">
        <v>2996</v>
      </c>
      <c r="F2850" s="6" t="s">
        <v>206</v>
      </c>
      <c r="G2850" s="6" t="s">
        <v>130</v>
      </c>
      <c r="H2850" s="6" t="s">
        <v>1715</v>
      </c>
      <c r="I2850" s="27" t="n">
        <v>10</v>
      </c>
      <c r="J2850" s="27" t="n">
        <v>32</v>
      </c>
      <c r="K2850" s="27" t="n">
        <v>5</v>
      </c>
      <c r="L2850" s="28" t="n">
        <f aca="false">I2850+J2850</f>
        <v>42</v>
      </c>
      <c r="M2850" s="28" t="n">
        <f aca="false">L2850+K2850</f>
        <v>47</v>
      </c>
      <c r="N2850" s="22" t="str">
        <f aca="false">IF(I2850&gt;0,"Sí","No")</f>
        <v>Sí</v>
      </c>
      <c r="O2850" s="22" t="str">
        <f aca="false">IF(J2850&gt;0,"Sí","No")</f>
        <v>Sí</v>
      </c>
      <c r="P2850" s="22" t="str">
        <f aca="false">IF(K2850&gt;0,"Sí","No")</f>
        <v>Sí</v>
      </c>
      <c r="Q2850" s="22" t="str">
        <f aca="false">IF(OR(I2850&gt;0,J2850&gt;0),"Sí","No")</f>
        <v>Sí</v>
      </c>
      <c r="R2850" s="27" t="n">
        <v>1750</v>
      </c>
      <c r="S2850" s="27" t="n">
        <v>2500</v>
      </c>
      <c r="T2850" s="27" t="n">
        <v>1150</v>
      </c>
      <c r="U2850" s="27" t="n">
        <v>2000</v>
      </c>
      <c r="V2850" s="27" t="n">
        <v>3700</v>
      </c>
      <c r="W2850" s="12" t="n">
        <f aca="false">IF(AND(I2850&gt;0,R2850&gt;0),(S2850-R2850)/R2850,"")</f>
        <v>0.428571428571429</v>
      </c>
      <c r="X2850" s="12" t="n">
        <f aca="false">IF(AND(J2850&gt;0,T2850&gt;0),(U2850-T2850)/T2850,"")</f>
        <v>0.739130434782609</v>
      </c>
      <c r="Y2850" s="12" t="n">
        <f aca="false">IF(AND(K2850&gt;0,V2850&gt;0),(V2850-Resumen!$B$7)/Resumen!$B$7,"")</f>
        <v>0.48</v>
      </c>
      <c r="Z2850" s="28" t="n">
        <f aca="false">IF(AND(K2850&gt;0,I2850&gt;0,V2850&gt;0,S2850&gt;0),V2850-S2850,"")</f>
        <v>1200</v>
      </c>
      <c r="AA2850" s="12" t="n">
        <f aca="false">IF(Z2850&lt;&gt;"",Z2850/S2850,"")</f>
        <v>0.48</v>
      </c>
      <c r="AB2850" s="28" t="n">
        <f aca="false">IF(AND(K2850&gt;0,J2850&gt;0,V2850&gt;0,U2850&gt;0),V2850-U2850,"")</f>
        <v>1700</v>
      </c>
      <c r="AC2850" s="12" t="n">
        <f aca="false">IF(AB2850&lt;&gt;"",AB2850/U2850,"")</f>
        <v>0.85</v>
      </c>
      <c r="AD2850" s="27" t="n">
        <v>1</v>
      </c>
      <c r="AE2850" s="27" t="n">
        <v>2</v>
      </c>
      <c r="AF2850" s="27" t="n">
        <v>12</v>
      </c>
      <c r="AG2850" s="28" t="n">
        <f aca="false">AD2850+AE2850+AF2850</f>
        <v>15</v>
      </c>
      <c r="AH2850" s="12" t="n">
        <f aca="false">IF(AG2850&gt;0,AD2850/AG2850,"")</f>
        <v>0.0666666666666667</v>
      </c>
      <c r="AI2850" s="27" t="n">
        <v>0</v>
      </c>
      <c r="AJ2850" s="27" t="n">
        <v>0</v>
      </c>
      <c r="AK2850" s="27" t="n">
        <v>1</v>
      </c>
      <c r="AL2850" s="22" t="str">
        <f aca="false">IF(OR(AJ2850&gt;0,AK2850&gt;0),"Sí","No")</f>
        <v>Sí</v>
      </c>
      <c r="AM2850" s="6" t="s">
        <v>198</v>
      </c>
      <c r="AN2850" s="6" t="s">
        <v>198</v>
      </c>
      <c r="AO2850" s="12" t="n">
        <f aca="false">IF(M2850&gt;0,K2850/M2850,"")</f>
        <v>0.106382978723404</v>
      </c>
      <c r="AP2850" s="22" t="str">
        <f aca="false">IF(M2850&gt;=Resumen!$B$5,"Alto","Bajo")</f>
        <v>Alto</v>
      </c>
      <c r="AQ2850" s="22" t="str">
        <f aca="false">IF(AO2850&gt;=Resumen!$B$28,"Alto","Bajo")</f>
        <v>Bajo</v>
      </c>
      <c r="AR2850" s="22" t="str">
        <f aca="false">AP2850&amp;" Potencial / "&amp;AQ2850&amp;" Share"</f>
        <v>Alto Potencial / Bajo Share</v>
      </c>
      <c r="AS2850" s="22" t="str">
        <f aca="false">IF(Q2850="Sí",IF(AO2850&gt;=Resumen!$B$29,"Alto","Bajo"),"")</f>
        <v>Bajo</v>
      </c>
      <c r="AT2850" s="22" t="str">
        <f aca="false">IF(AS2850&lt;&gt;"",AP2850&amp;" Potencial / "&amp;AS2850&amp;" Share","")</f>
        <v>Alto Potencial / Bajo Share</v>
      </c>
      <c r="AU2850" s="22" t="str">
        <f aca="false">IF(AH2850="","Sin dato",IF(AH2850-AO2850&gt;Resumen!$B$6,"Sobre-exhibido",IF(AO2850-AH2850&gt;Resumen!$B$6,"Sub-exhibido","En línea")))</f>
        <v>En línea</v>
      </c>
      <c r="AV2850" s="22" t="n">
        <f aca="false">IF(AT2850="","",IF(AT2850="Alto Potencial / Bajo Share",1,IF(AT2850="Alto Potencial / Alto Share",2,IF(AT2850="Bajo Potencial / Alto Share",3,4))))</f>
        <v>1</v>
      </c>
      <c r="AW2850" s="22" t="str">
        <f aca="false">IF(Q2850="No","Sin competencia directa",IF(AV2850=1,"1 - Foco Conquista (Alto Pot / Bajo Share)",IF(AV2850=2,"2 - Foco Defensa (Alto Pot / Alto Share)",IF(AV2850=3,"3 - Monitoreo (Bajo Pot / Alto Share)","4 - Baja Prioridad (Bajo Pot / Bajo Share)"))))</f>
        <v>1 - Foco Conquista (Alto Pot / Bajo Share)</v>
      </c>
      <c r="AX2850" s="12" t="n">
        <f aca="false">IF(OR(IFERROR(AND(W2850&lt;&gt;"",Y2850&lt;&gt;"",Y2850-W2850&gt;Resumen!$B$8),FALSE()),IFERROR(AND(X2850&lt;&gt;"",Y2850&lt;&gt;"",Y2850-X2850&gt;Resumen!$B$8),FALSE())),MAX(IF(IFERROR(AND(W2850&lt;&gt;"",Y2850&lt;&gt;"",Y2850-W2850&gt;Resumen!$B$8),FALSE()),Y2850-W2850,0),IF(IFERROR(AND(X2850&lt;&gt;"",Y2850&lt;&gt;"",Y2850-X2850&gt;Resumen!$B$8),FALSE()),Y2850-X2850,0)),"")</f>
        <v>0.0514285714285714</v>
      </c>
      <c r="AY2850" s="22" t="str">
        <f aca="false">IF(OR(IFERROR(AND(W2850&lt;&gt;"",Y2850&lt;&gt;"",Y2850-W2850&gt;Resumen!$B$8),FALSE()),IFERROR(AND(X2850&lt;&gt;"",Y2850&lt;&gt;"",Y2850-X2850&gt;Resumen!$B$8),FALSE())),TRIM("Lays tiene mayor markup que "&amp;IF(IFERROR(AND(W2850&lt;&gt;"",Y2850&lt;&gt;"",Y2850-W2850&gt;Resumen!$B$8),FALSE()),"Quento ","")&amp;IF(IFERROR(AND(X2850&lt;&gt;"",Y2850&lt;&gt;"",Y2850-X2850&gt;Resumen!$B$8),FALSE()),"Julicroc ","")&amp;"en este PDV"),"")</f>
        <v>Lays tiene mayor markup que Quento en este PDV</v>
      </c>
      <c r="AZ2850" s="22" t="str">
        <f aca="false">IF(COUNTIF('Plan Pehuamar - Lista'!$A$2:$A$167,A2850)&gt;0,"Sí","No")</f>
        <v>No</v>
      </c>
      <c r="BA2850" s="22" t="str">
        <f aca="false">IF(COUNTIF('Plan Combo 9+1'!$A$2:$A$226,A2850)&gt;0,"Sí","No")</f>
        <v>Sí</v>
      </c>
      <c r="BB2850" s="22" t="str">
        <f aca="false">IF(AH2850="","No",IF(BA2850="Sí",IF((AO2850-AH2850)&gt;Resumen!$B$6,"Sí","No"),IF((AO2850-AH2850)&gt;=Resumen!$B$132,"Sí","No")))</f>
        <v>No</v>
      </c>
      <c r="BC2850" s="22" t="str">
        <f aca="false">IF(AND(N2850="Sí",AL2850="Sí",AI2850=0),"Sí","No")</f>
        <v>Sí</v>
      </c>
      <c r="BD2850" s="22" t="str">
        <f aca="false">IF(COUNTIF('Plan 9+1 (con Pehuamar)'!$A$2:$A$227,A2850)&gt;0,"Sí","No")</f>
        <v>Sí</v>
      </c>
    </row>
    <row r="2851" customFormat="false" ht="15" hidden="false" customHeight="true" outlineLevel="0" collapsed="false">
      <c r="A2851" s="6" t="n">
        <v>206040</v>
      </c>
      <c r="B2851" s="6" t="n">
        <v>17</v>
      </c>
      <c r="C2851" s="6" t="n">
        <v>1705</v>
      </c>
      <c r="D2851" s="6" t="s">
        <v>398</v>
      </c>
      <c r="E2851" s="6" t="s">
        <v>2997</v>
      </c>
      <c r="F2851" s="6" t="s">
        <v>196</v>
      </c>
      <c r="G2851" s="6" t="s">
        <v>130</v>
      </c>
      <c r="H2851" s="6" t="s">
        <v>1715</v>
      </c>
      <c r="I2851" s="27" t="n">
        <v>0</v>
      </c>
      <c r="J2851" s="27" t="n">
        <v>0</v>
      </c>
      <c r="K2851" s="27" t="n">
        <v>0.5</v>
      </c>
      <c r="L2851" s="28" t="n">
        <f aca="false">I2851+J2851</f>
        <v>0</v>
      </c>
      <c r="M2851" s="28" t="n">
        <f aca="false">L2851+K2851</f>
        <v>0.5</v>
      </c>
      <c r="N2851" s="22" t="str">
        <f aca="false">IF(I2851&gt;0,"Sí","No")</f>
        <v>No</v>
      </c>
      <c r="O2851" s="22" t="str">
        <f aca="false">IF(J2851&gt;0,"Sí","No")</f>
        <v>No</v>
      </c>
      <c r="P2851" s="22" t="str">
        <f aca="false">IF(K2851&gt;0,"Sí","No")</f>
        <v>Sí</v>
      </c>
      <c r="Q2851" s="22" t="str">
        <f aca="false">IF(OR(I2851&gt;0,J2851&gt;0),"Sí","No")</f>
        <v>No</v>
      </c>
      <c r="R2851" s="27"/>
      <c r="S2851" s="27"/>
      <c r="T2851" s="27"/>
      <c r="U2851" s="27"/>
      <c r="V2851" s="27"/>
      <c r="W2851" s="12" t="str">
        <f aca="false">IF(AND(I2851&gt;0,R2851&gt;0),(S2851-R2851)/R2851,"")</f>
        <v/>
      </c>
      <c r="X2851" s="12" t="str">
        <f aca="false">IF(AND(J2851&gt;0,T2851&gt;0),(U2851-T2851)/T2851,"")</f>
        <v/>
      </c>
      <c r="Y2851" s="12" t="str">
        <f aca="false">IF(AND(K2851&gt;0,V2851&gt;0),(V2851-Resumen!$B$7)/Resumen!$B$7,"")</f>
        <v/>
      </c>
      <c r="Z2851" s="28" t="str">
        <f aca="false">IF(AND(K2851&gt;0,I2851&gt;0,V2851&gt;0,S2851&gt;0),V2851-S2851,"")</f>
        <v/>
      </c>
      <c r="AA2851" s="12" t="str">
        <f aca="false">IF(Z2851&lt;&gt;"",Z2851/S2851,"")</f>
        <v/>
      </c>
      <c r="AB2851" s="28" t="str">
        <f aca="false">IF(AND(K2851&gt;0,J2851&gt;0,V2851&gt;0,U2851&gt;0),V2851-U2851,"")</f>
        <v/>
      </c>
      <c r="AC2851" s="12" t="str">
        <f aca="false">IF(AB2851&lt;&gt;"",AB2851/U2851,"")</f>
        <v/>
      </c>
      <c r="AD2851" s="27" t="n">
        <v>0</v>
      </c>
      <c r="AE2851" s="27" t="n">
        <v>0</v>
      </c>
      <c r="AF2851" s="27" t="n">
        <v>0</v>
      </c>
      <c r="AG2851" s="28" t="n">
        <f aca="false">AD2851+AE2851+AF2851</f>
        <v>0</v>
      </c>
      <c r="AH2851" s="12" t="str">
        <f aca="false">IF(AG2851&gt;0,AD2851/AG2851,"")</f>
        <v/>
      </c>
      <c r="AI2851" s="27" t="n">
        <v>0</v>
      </c>
      <c r="AJ2851" s="27" t="n">
        <v>0</v>
      </c>
      <c r="AK2851" s="27" t="n">
        <v>0</v>
      </c>
      <c r="AL2851" s="22" t="str">
        <f aca="false">IF(OR(AJ2851&gt;0,AK2851&gt;0),"Sí","No")</f>
        <v>No</v>
      </c>
      <c r="AM2851" s="6"/>
      <c r="AN2851" s="6"/>
      <c r="AO2851" s="12" t="n">
        <f aca="false">IF(M2851&gt;0,K2851/M2851,"")</f>
        <v>1</v>
      </c>
      <c r="AP2851" s="22" t="str">
        <f aca="false">IF(M2851&gt;=Resumen!$B$5,"Alto","Bajo")</f>
        <v>Bajo</v>
      </c>
      <c r="AQ2851" s="22" t="str">
        <f aca="false">IF(AO2851&gt;=Resumen!$B$28,"Alto","Bajo")</f>
        <v>Alto</v>
      </c>
      <c r="AR2851" s="22" t="str">
        <f aca="false">AP2851&amp;" Potencial / "&amp;AQ2851&amp;" Share"</f>
        <v>Bajo Potencial / Alto Share</v>
      </c>
      <c r="AS2851" s="22" t="str">
        <f aca="false">IF(Q2851="Sí",IF(AO2851&gt;=Resumen!$B$29,"Alto","Bajo"),"")</f>
        <v/>
      </c>
      <c r="AT2851" s="22" t="str">
        <f aca="false">IF(AS2851&lt;&gt;"",AP2851&amp;" Potencial / "&amp;AS2851&amp;" Share","")</f>
        <v/>
      </c>
      <c r="AU2851" s="22" t="str">
        <f aca="false">IF(AH2851="","Sin dato",IF(AH2851-AO2851&gt;Resumen!$B$6,"Sobre-exhibido",IF(AO2851-AH2851&gt;Resumen!$B$6,"Sub-exhibido","En línea")))</f>
        <v>Sin dato</v>
      </c>
      <c r="AV2851" s="22" t="str">
        <f aca="false">IF(AT2851="","",IF(AT2851="Alto Potencial / Bajo Share",1,IF(AT2851="Alto Potencial / Alto Share",2,IF(AT2851="Bajo Potencial / Alto Share",3,4))))</f>
        <v/>
      </c>
      <c r="AW2851" s="22" t="str">
        <f aca="false">IF(Q2851="No","Sin competencia directa",IF(AV2851=1,"1 - Foco Conquista (Alto Pot / Bajo Share)",IF(AV2851=2,"2 - Foco Defensa (Alto Pot / Alto Share)",IF(AV2851=3,"3 - Monitoreo (Bajo Pot / Alto Share)","4 - Baja Prioridad (Bajo Pot / Bajo Share)"))))</f>
        <v>Sin competencia directa</v>
      </c>
      <c r="AX2851" s="12" t="str">
        <f aca="false">IF(OR(IFERROR(AND(W2851&lt;&gt;"",Y2851&lt;&gt;"",Y2851-W2851&gt;Resumen!$B$8),FALSE()),IFERROR(AND(X2851&lt;&gt;"",Y2851&lt;&gt;"",Y2851-X2851&gt;Resumen!$B$8),FALSE())),MAX(IF(IFERROR(AND(W2851&lt;&gt;"",Y2851&lt;&gt;"",Y2851-W2851&gt;Resumen!$B$8),FALSE()),Y2851-W2851,0),IF(IFERROR(AND(X2851&lt;&gt;"",Y2851&lt;&gt;"",Y2851-X2851&gt;Resumen!$B$8),FALSE()),Y2851-X2851,0)),"")</f>
        <v/>
      </c>
      <c r="AY2851" s="22" t="str">
        <f aca="false">IF(OR(IFERROR(AND(W2851&lt;&gt;"",Y2851&lt;&gt;"",Y2851-W2851&gt;Resumen!$B$8),FALSE()),IFERROR(AND(X2851&lt;&gt;"",Y2851&lt;&gt;"",Y2851-X2851&gt;Resumen!$B$8),FALSE())),TRIM("Lays tiene mayor markup que "&amp;IF(IFERROR(AND(W2851&lt;&gt;"",Y2851&lt;&gt;"",Y2851-W2851&gt;Resumen!$B$8),FALSE()),"Quento ","")&amp;IF(IFERROR(AND(X2851&lt;&gt;"",Y2851&lt;&gt;"",Y2851-X2851&gt;Resumen!$B$8),FALSE()),"Julicroc ","")&amp;"en este PDV"),"")</f>
        <v/>
      </c>
      <c r="AZ2851" s="22" t="str">
        <f aca="false">IF(COUNTIF('Plan Pehuamar - Lista'!$A$2:$A$167,A2851)&gt;0,"Sí","No")</f>
        <v>No</v>
      </c>
      <c r="BA2851" s="22" t="str">
        <f aca="false">IF(COUNTIF('Plan Combo 9+1'!$A$2:$A$226,A2851)&gt;0,"Sí","No")</f>
        <v>No</v>
      </c>
      <c r="BB2851" s="22" t="str">
        <f aca="false">IF(AH2851="","No",IF(BA2851="Sí",IF((AO2851-AH2851)&gt;Resumen!$B$6,"Sí","No"),IF((AO2851-AH2851)&gt;=Resumen!$B$132,"Sí","No")))</f>
        <v>No</v>
      </c>
      <c r="BC2851" s="22" t="str">
        <f aca="false">IF(AND(N2851="Sí",AL2851="Sí",AI2851=0),"Sí","No")</f>
        <v>No</v>
      </c>
      <c r="BD2851" s="22" t="str">
        <f aca="false">IF(COUNTIF('Plan 9+1 (con Pehuamar)'!$A$2:$A$227,A2851)&gt;0,"Sí","No")</f>
        <v>No</v>
      </c>
    </row>
    <row r="2852" customFormat="false" ht="15" hidden="false" customHeight="true" outlineLevel="0" collapsed="false">
      <c r="A2852" s="6" t="n">
        <v>206042</v>
      </c>
      <c r="B2852" s="6" t="n">
        <v>17</v>
      </c>
      <c r="C2852" s="6" t="n">
        <v>1705</v>
      </c>
      <c r="D2852" s="6" t="s">
        <v>398</v>
      </c>
      <c r="E2852" s="6" t="s">
        <v>2998</v>
      </c>
      <c r="F2852" s="6" t="s">
        <v>196</v>
      </c>
      <c r="G2852" s="6" t="s">
        <v>130</v>
      </c>
      <c r="H2852" s="6" t="s">
        <v>1715</v>
      </c>
      <c r="I2852" s="27" t="n">
        <v>0</v>
      </c>
      <c r="J2852" s="27" t="n">
        <v>0</v>
      </c>
      <c r="K2852" s="27" t="n">
        <v>0.1</v>
      </c>
      <c r="L2852" s="28" t="n">
        <f aca="false">I2852+J2852</f>
        <v>0</v>
      </c>
      <c r="M2852" s="28" t="n">
        <f aca="false">L2852+K2852</f>
        <v>0.1</v>
      </c>
      <c r="N2852" s="22" t="str">
        <f aca="false">IF(I2852&gt;0,"Sí","No")</f>
        <v>No</v>
      </c>
      <c r="O2852" s="22" t="str">
        <f aca="false">IF(J2852&gt;0,"Sí","No")</f>
        <v>No</v>
      </c>
      <c r="P2852" s="22" t="str">
        <f aca="false">IF(K2852&gt;0,"Sí","No")</f>
        <v>Sí</v>
      </c>
      <c r="Q2852" s="22" t="str">
        <f aca="false">IF(OR(I2852&gt;0,J2852&gt;0),"Sí","No")</f>
        <v>No</v>
      </c>
      <c r="R2852" s="27"/>
      <c r="S2852" s="27"/>
      <c r="T2852" s="27"/>
      <c r="U2852" s="27"/>
      <c r="V2852" s="27"/>
      <c r="W2852" s="12" t="str">
        <f aca="false">IF(AND(I2852&gt;0,R2852&gt;0),(S2852-R2852)/R2852,"")</f>
        <v/>
      </c>
      <c r="X2852" s="12" t="str">
        <f aca="false">IF(AND(J2852&gt;0,T2852&gt;0),(U2852-T2852)/T2852,"")</f>
        <v/>
      </c>
      <c r="Y2852" s="12" t="str">
        <f aca="false">IF(AND(K2852&gt;0,V2852&gt;0),(V2852-Resumen!$B$7)/Resumen!$B$7,"")</f>
        <v/>
      </c>
      <c r="Z2852" s="28" t="str">
        <f aca="false">IF(AND(K2852&gt;0,I2852&gt;0,V2852&gt;0,S2852&gt;0),V2852-S2852,"")</f>
        <v/>
      </c>
      <c r="AA2852" s="12" t="str">
        <f aca="false">IF(Z2852&lt;&gt;"",Z2852/S2852,"")</f>
        <v/>
      </c>
      <c r="AB2852" s="28" t="str">
        <f aca="false">IF(AND(K2852&gt;0,J2852&gt;0,V2852&gt;0,U2852&gt;0),V2852-U2852,"")</f>
        <v/>
      </c>
      <c r="AC2852" s="12" t="str">
        <f aca="false">IF(AB2852&lt;&gt;"",AB2852/U2852,"")</f>
        <v/>
      </c>
      <c r="AD2852" s="27" t="n">
        <v>0</v>
      </c>
      <c r="AE2852" s="27" t="n">
        <v>0</v>
      </c>
      <c r="AF2852" s="27" t="n">
        <v>0</v>
      </c>
      <c r="AG2852" s="28" t="n">
        <f aca="false">AD2852+AE2852+AF2852</f>
        <v>0</v>
      </c>
      <c r="AH2852" s="12" t="str">
        <f aca="false">IF(AG2852&gt;0,AD2852/AG2852,"")</f>
        <v/>
      </c>
      <c r="AI2852" s="27" t="n">
        <v>0</v>
      </c>
      <c r="AJ2852" s="27" t="n">
        <v>0</v>
      </c>
      <c r="AK2852" s="27" t="n">
        <v>0</v>
      </c>
      <c r="AL2852" s="22" t="str">
        <f aca="false">IF(OR(AJ2852&gt;0,AK2852&gt;0),"Sí","No")</f>
        <v>No</v>
      </c>
      <c r="AM2852" s="6"/>
      <c r="AN2852" s="6"/>
      <c r="AO2852" s="12" t="n">
        <f aca="false">IF(M2852&gt;0,K2852/M2852,"")</f>
        <v>1</v>
      </c>
      <c r="AP2852" s="22" t="str">
        <f aca="false">IF(M2852&gt;=Resumen!$B$5,"Alto","Bajo")</f>
        <v>Bajo</v>
      </c>
      <c r="AQ2852" s="22" t="str">
        <f aca="false">IF(AO2852&gt;=Resumen!$B$28,"Alto","Bajo")</f>
        <v>Alto</v>
      </c>
      <c r="AR2852" s="22" t="str">
        <f aca="false">AP2852&amp;" Potencial / "&amp;AQ2852&amp;" Share"</f>
        <v>Bajo Potencial / Alto Share</v>
      </c>
      <c r="AS2852" s="22" t="str">
        <f aca="false">IF(Q2852="Sí",IF(AO2852&gt;=Resumen!$B$29,"Alto","Bajo"),"")</f>
        <v/>
      </c>
      <c r="AT2852" s="22" t="str">
        <f aca="false">IF(AS2852&lt;&gt;"",AP2852&amp;" Potencial / "&amp;AS2852&amp;" Share","")</f>
        <v/>
      </c>
      <c r="AU2852" s="22" t="str">
        <f aca="false">IF(AH2852="","Sin dato",IF(AH2852-AO2852&gt;Resumen!$B$6,"Sobre-exhibido",IF(AO2852-AH2852&gt;Resumen!$B$6,"Sub-exhibido","En línea")))</f>
        <v>Sin dato</v>
      </c>
      <c r="AV2852" s="22" t="str">
        <f aca="false">IF(AT2852="","",IF(AT2852="Alto Potencial / Bajo Share",1,IF(AT2852="Alto Potencial / Alto Share",2,IF(AT2852="Bajo Potencial / Alto Share",3,4))))</f>
        <v/>
      </c>
      <c r="AW2852" s="22" t="str">
        <f aca="false">IF(Q2852="No","Sin competencia directa",IF(AV2852=1,"1 - Foco Conquista (Alto Pot / Bajo Share)",IF(AV2852=2,"2 - Foco Defensa (Alto Pot / Alto Share)",IF(AV2852=3,"3 - Monitoreo (Bajo Pot / Alto Share)","4 - Baja Prioridad (Bajo Pot / Bajo Share)"))))</f>
        <v>Sin competencia directa</v>
      </c>
      <c r="AX2852" s="12" t="str">
        <f aca="false">IF(OR(IFERROR(AND(W2852&lt;&gt;"",Y2852&lt;&gt;"",Y2852-W2852&gt;Resumen!$B$8),FALSE()),IFERROR(AND(X2852&lt;&gt;"",Y2852&lt;&gt;"",Y2852-X2852&gt;Resumen!$B$8),FALSE())),MAX(IF(IFERROR(AND(W2852&lt;&gt;"",Y2852&lt;&gt;"",Y2852-W2852&gt;Resumen!$B$8),FALSE()),Y2852-W2852,0),IF(IFERROR(AND(X2852&lt;&gt;"",Y2852&lt;&gt;"",Y2852-X2852&gt;Resumen!$B$8),FALSE()),Y2852-X2852,0)),"")</f>
        <v/>
      </c>
      <c r="AY2852" s="22" t="str">
        <f aca="false">IF(OR(IFERROR(AND(W2852&lt;&gt;"",Y2852&lt;&gt;"",Y2852-W2852&gt;Resumen!$B$8),FALSE()),IFERROR(AND(X2852&lt;&gt;"",Y2852&lt;&gt;"",Y2852-X2852&gt;Resumen!$B$8),FALSE())),TRIM("Lays tiene mayor markup que "&amp;IF(IFERROR(AND(W2852&lt;&gt;"",Y2852&lt;&gt;"",Y2852-W2852&gt;Resumen!$B$8),FALSE()),"Quento ","")&amp;IF(IFERROR(AND(X2852&lt;&gt;"",Y2852&lt;&gt;"",Y2852-X2852&gt;Resumen!$B$8),FALSE()),"Julicroc ","")&amp;"en este PDV"),"")</f>
        <v/>
      </c>
      <c r="AZ2852" s="22" t="str">
        <f aca="false">IF(COUNTIF('Plan Pehuamar - Lista'!$A$2:$A$167,A2852)&gt;0,"Sí","No")</f>
        <v>No</v>
      </c>
      <c r="BA2852" s="22" t="str">
        <f aca="false">IF(COUNTIF('Plan Combo 9+1'!$A$2:$A$226,A2852)&gt;0,"Sí","No")</f>
        <v>No</v>
      </c>
      <c r="BB2852" s="22" t="str">
        <f aca="false">IF(AH2852="","No",IF(BA2852="Sí",IF((AO2852-AH2852)&gt;Resumen!$B$6,"Sí","No"),IF((AO2852-AH2852)&gt;=Resumen!$B$132,"Sí","No")))</f>
        <v>No</v>
      </c>
      <c r="BC2852" s="22" t="str">
        <f aca="false">IF(AND(N2852="Sí",AL2852="Sí",AI2852=0),"Sí","No")</f>
        <v>No</v>
      </c>
      <c r="BD2852" s="22" t="str">
        <f aca="false">IF(COUNTIF('Plan 9+1 (con Pehuamar)'!$A$2:$A$227,A2852)&gt;0,"Sí","No")</f>
        <v>No</v>
      </c>
    </row>
    <row r="2853" customFormat="false" ht="15" hidden="false" customHeight="true" outlineLevel="0" collapsed="false">
      <c r="A2853" s="6" t="n">
        <v>206043</v>
      </c>
      <c r="B2853" s="6" t="n">
        <v>17</v>
      </c>
      <c r="C2853" s="6" t="n">
        <v>1705</v>
      </c>
      <c r="D2853" s="6" t="s">
        <v>398</v>
      </c>
      <c r="E2853" s="6" t="s">
        <v>2999</v>
      </c>
      <c r="F2853" s="6" t="s">
        <v>196</v>
      </c>
      <c r="G2853" s="6" t="s">
        <v>130</v>
      </c>
      <c r="H2853" s="6" t="s">
        <v>1715</v>
      </c>
      <c r="I2853" s="27" t="n">
        <v>0</v>
      </c>
      <c r="J2853" s="27" t="n">
        <v>0</v>
      </c>
      <c r="K2853" s="27" t="n">
        <v>1.4</v>
      </c>
      <c r="L2853" s="28" t="n">
        <f aca="false">I2853+J2853</f>
        <v>0</v>
      </c>
      <c r="M2853" s="28" t="n">
        <f aca="false">L2853+K2853</f>
        <v>1.4</v>
      </c>
      <c r="N2853" s="22" t="str">
        <f aca="false">IF(I2853&gt;0,"Sí","No")</f>
        <v>No</v>
      </c>
      <c r="O2853" s="22" t="str">
        <f aca="false">IF(J2853&gt;0,"Sí","No")</f>
        <v>No</v>
      </c>
      <c r="P2853" s="22" t="str">
        <f aca="false">IF(K2853&gt;0,"Sí","No")</f>
        <v>Sí</v>
      </c>
      <c r="Q2853" s="22" t="str">
        <f aca="false">IF(OR(I2853&gt;0,J2853&gt;0),"Sí","No")</f>
        <v>No</v>
      </c>
      <c r="R2853" s="27"/>
      <c r="S2853" s="27"/>
      <c r="T2853" s="27"/>
      <c r="U2853" s="27"/>
      <c r="V2853" s="27"/>
      <c r="W2853" s="12" t="str">
        <f aca="false">IF(AND(I2853&gt;0,R2853&gt;0),(S2853-R2853)/R2853,"")</f>
        <v/>
      </c>
      <c r="X2853" s="12" t="str">
        <f aca="false">IF(AND(J2853&gt;0,T2853&gt;0),(U2853-T2853)/T2853,"")</f>
        <v/>
      </c>
      <c r="Y2853" s="12" t="str">
        <f aca="false">IF(AND(K2853&gt;0,V2853&gt;0),(V2853-Resumen!$B$7)/Resumen!$B$7,"")</f>
        <v/>
      </c>
      <c r="Z2853" s="28" t="str">
        <f aca="false">IF(AND(K2853&gt;0,I2853&gt;0,V2853&gt;0,S2853&gt;0),V2853-S2853,"")</f>
        <v/>
      </c>
      <c r="AA2853" s="12" t="str">
        <f aca="false">IF(Z2853&lt;&gt;"",Z2853/S2853,"")</f>
        <v/>
      </c>
      <c r="AB2853" s="28" t="str">
        <f aca="false">IF(AND(K2853&gt;0,J2853&gt;0,V2853&gt;0,U2853&gt;0),V2853-U2853,"")</f>
        <v/>
      </c>
      <c r="AC2853" s="12" t="str">
        <f aca="false">IF(AB2853&lt;&gt;"",AB2853/U2853,"")</f>
        <v/>
      </c>
      <c r="AD2853" s="27" t="n">
        <v>0</v>
      </c>
      <c r="AE2853" s="27" t="n">
        <v>0</v>
      </c>
      <c r="AF2853" s="27" t="n">
        <v>0</v>
      </c>
      <c r="AG2853" s="28" t="n">
        <f aca="false">AD2853+AE2853+AF2853</f>
        <v>0</v>
      </c>
      <c r="AH2853" s="12" t="str">
        <f aca="false">IF(AG2853&gt;0,AD2853/AG2853,"")</f>
        <v/>
      </c>
      <c r="AI2853" s="27" t="n">
        <v>0</v>
      </c>
      <c r="AJ2853" s="27" t="n">
        <v>0</v>
      </c>
      <c r="AK2853" s="27" t="n">
        <v>0</v>
      </c>
      <c r="AL2853" s="22" t="str">
        <f aca="false">IF(OR(AJ2853&gt;0,AK2853&gt;0),"Sí","No")</f>
        <v>No</v>
      </c>
      <c r="AM2853" s="6"/>
      <c r="AN2853" s="6"/>
      <c r="AO2853" s="12" t="n">
        <f aca="false">IF(M2853&gt;0,K2853/M2853,"")</f>
        <v>1</v>
      </c>
      <c r="AP2853" s="22" t="str">
        <f aca="false">IF(M2853&gt;=Resumen!$B$5,"Alto","Bajo")</f>
        <v>Bajo</v>
      </c>
      <c r="AQ2853" s="22" t="str">
        <f aca="false">IF(AO2853&gt;=Resumen!$B$28,"Alto","Bajo")</f>
        <v>Alto</v>
      </c>
      <c r="AR2853" s="22" t="str">
        <f aca="false">AP2853&amp;" Potencial / "&amp;AQ2853&amp;" Share"</f>
        <v>Bajo Potencial / Alto Share</v>
      </c>
      <c r="AS2853" s="22" t="str">
        <f aca="false">IF(Q2853="Sí",IF(AO2853&gt;=Resumen!$B$29,"Alto","Bajo"),"")</f>
        <v/>
      </c>
      <c r="AT2853" s="22" t="str">
        <f aca="false">IF(AS2853&lt;&gt;"",AP2853&amp;" Potencial / "&amp;AS2853&amp;" Share","")</f>
        <v/>
      </c>
      <c r="AU2853" s="22" t="str">
        <f aca="false">IF(AH2853="","Sin dato",IF(AH2853-AO2853&gt;Resumen!$B$6,"Sobre-exhibido",IF(AO2853-AH2853&gt;Resumen!$B$6,"Sub-exhibido","En línea")))</f>
        <v>Sin dato</v>
      </c>
      <c r="AV2853" s="22" t="str">
        <f aca="false">IF(AT2853="","",IF(AT2853="Alto Potencial / Bajo Share",1,IF(AT2853="Alto Potencial / Alto Share",2,IF(AT2853="Bajo Potencial / Alto Share",3,4))))</f>
        <v/>
      </c>
      <c r="AW2853" s="22" t="str">
        <f aca="false">IF(Q2853="No","Sin competencia directa",IF(AV2853=1,"1 - Foco Conquista (Alto Pot / Bajo Share)",IF(AV2853=2,"2 - Foco Defensa (Alto Pot / Alto Share)",IF(AV2853=3,"3 - Monitoreo (Bajo Pot / Alto Share)","4 - Baja Prioridad (Bajo Pot / Bajo Share)"))))</f>
        <v>Sin competencia directa</v>
      </c>
      <c r="AX2853" s="12" t="str">
        <f aca="false">IF(OR(IFERROR(AND(W2853&lt;&gt;"",Y2853&lt;&gt;"",Y2853-W2853&gt;Resumen!$B$8),FALSE()),IFERROR(AND(X2853&lt;&gt;"",Y2853&lt;&gt;"",Y2853-X2853&gt;Resumen!$B$8),FALSE())),MAX(IF(IFERROR(AND(W2853&lt;&gt;"",Y2853&lt;&gt;"",Y2853-W2853&gt;Resumen!$B$8),FALSE()),Y2853-W2853,0),IF(IFERROR(AND(X2853&lt;&gt;"",Y2853&lt;&gt;"",Y2853-X2853&gt;Resumen!$B$8),FALSE()),Y2853-X2853,0)),"")</f>
        <v/>
      </c>
      <c r="AY2853" s="22" t="str">
        <f aca="false">IF(OR(IFERROR(AND(W2853&lt;&gt;"",Y2853&lt;&gt;"",Y2853-W2853&gt;Resumen!$B$8),FALSE()),IFERROR(AND(X2853&lt;&gt;"",Y2853&lt;&gt;"",Y2853-X2853&gt;Resumen!$B$8),FALSE())),TRIM("Lays tiene mayor markup que "&amp;IF(IFERROR(AND(W2853&lt;&gt;"",Y2853&lt;&gt;"",Y2853-W2853&gt;Resumen!$B$8),FALSE()),"Quento ","")&amp;IF(IFERROR(AND(X2853&lt;&gt;"",Y2853&lt;&gt;"",Y2853-X2853&gt;Resumen!$B$8),FALSE()),"Julicroc ","")&amp;"en este PDV"),"")</f>
        <v/>
      </c>
      <c r="AZ2853" s="22" t="str">
        <f aca="false">IF(COUNTIF('Plan Pehuamar - Lista'!$A$2:$A$167,A2853)&gt;0,"Sí","No")</f>
        <v>No</v>
      </c>
      <c r="BA2853" s="22" t="str">
        <f aca="false">IF(COUNTIF('Plan Combo 9+1'!$A$2:$A$226,A2853)&gt;0,"Sí","No")</f>
        <v>No</v>
      </c>
      <c r="BB2853" s="22" t="str">
        <f aca="false">IF(AH2853="","No",IF(BA2853="Sí",IF((AO2853-AH2853)&gt;Resumen!$B$6,"Sí","No"),IF((AO2853-AH2853)&gt;=Resumen!$B$132,"Sí","No")))</f>
        <v>No</v>
      </c>
      <c r="BC2853" s="22" t="str">
        <f aca="false">IF(AND(N2853="Sí",AL2853="Sí",AI2853=0),"Sí","No")</f>
        <v>No</v>
      </c>
      <c r="BD2853" s="22" t="str">
        <f aca="false">IF(COUNTIF('Plan 9+1 (con Pehuamar)'!$A$2:$A$227,A2853)&gt;0,"Sí","No")</f>
        <v>No</v>
      </c>
    </row>
    <row r="2854" customFormat="false" ht="15" hidden="false" customHeight="true" outlineLevel="0" collapsed="false">
      <c r="A2854" s="6" t="n">
        <v>206044</v>
      </c>
      <c r="B2854" s="6" t="n">
        <v>17</v>
      </c>
      <c r="C2854" s="6" t="n">
        <v>1705</v>
      </c>
      <c r="D2854" s="6" t="s">
        <v>398</v>
      </c>
      <c r="E2854" s="6" t="s">
        <v>3000</v>
      </c>
      <c r="F2854" s="6" t="s">
        <v>196</v>
      </c>
      <c r="G2854" s="6" t="s">
        <v>130</v>
      </c>
      <c r="H2854" s="6" t="s">
        <v>1715</v>
      </c>
      <c r="I2854" s="27" t="n">
        <v>0</v>
      </c>
      <c r="J2854" s="27" t="n">
        <v>0</v>
      </c>
      <c r="K2854" s="27" t="n">
        <v>0.7</v>
      </c>
      <c r="L2854" s="28" t="n">
        <f aca="false">I2854+J2854</f>
        <v>0</v>
      </c>
      <c r="M2854" s="28" t="n">
        <f aca="false">L2854+K2854</f>
        <v>0.7</v>
      </c>
      <c r="N2854" s="22" t="str">
        <f aca="false">IF(I2854&gt;0,"Sí","No")</f>
        <v>No</v>
      </c>
      <c r="O2854" s="22" t="str">
        <f aca="false">IF(J2854&gt;0,"Sí","No")</f>
        <v>No</v>
      </c>
      <c r="P2854" s="22" t="str">
        <f aca="false">IF(K2854&gt;0,"Sí","No")</f>
        <v>Sí</v>
      </c>
      <c r="Q2854" s="22" t="str">
        <f aca="false">IF(OR(I2854&gt;0,J2854&gt;0),"Sí","No")</f>
        <v>No</v>
      </c>
      <c r="R2854" s="27"/>
      <c r="S2854" s="27"/>
      <c r="T2854" s="27"/>
      <c r="U2854" s="27"/>
      <c r="V2854" s="27"/>
      <c r="W2854" s="12" t="str">
        <f aca="false">IF(AND(I2854&gt;0,R2854&gt;0),(S2854-R2854)/R2854,"")</f>
        <v/>
      </c>
      <c r="X2854" s="12" t="str">
        <f aca="false">IF(AND(J2854&gt;0,T2854&gt;0),(U2854-T2854)/T2854,"")</f>
        <v/>
      </c>
      <c r="Y2854" s="12" t="str">
        <f aca="false">IF(AND(K2854&gt;0,V2854&gt;0),(V2854-Resumen!$B$7)/Resumen!$B$7,"")</f>
        <v/>
      </c>
      <c r="Z2854" s="28" t="str">
        <f aca="false">IF(AND(K2854&gt;0,I2854&gt;0,V2854&gt;0,S2854&gt;0),V2854-S2854,"")</f>
        <v/>
      </c>
      <c r="AA2854" s="12" t="str">
        <f aca="false">IF(Z2854&lt;&gt;"",Z2854/S2854,"")</f>
        <v/>
      </c>
      <c r="AB2854" s="28" t="str">
        <f aca="false">IF(AND(K2854&gt;0,J2854&gt;0,V2854&gt;0,U2854&gt;0),V2854-U2854,"")</f>
        <v/>
      </c>
      <c r="AC2854" s="12" t="str">
        <f aca="false">IF(AB2854&lt;&gt;"",AB2854/U2854,"")</f>
        <v/>
      </c>
      <c r="AD2854" s="27" t="n">
        <v>0</v>
      </c>
      <c r="AE2854" s="27" t="n">
        <v>0</v>
      </c>
      <c r="AF2854" s="27" t="n">
        <v>0</v>
      </c>
      <c r="AG2854" s="28" t="n">
        <f aca="false">AD2854+AE2854+AF2854</f>
        <v>0</v>
      </c>
      <c r="AH2854" s="12" t="str">
        <f aca="false">IF(AG2854&gt;0,AD2854/AG2854,"")</f>
        <v/>
      </c>
      <c r="AI2854" s="27" t="n">
        <v>0</v>
      </c>
      <c r="AJ2854" s="27" t="n">
        <v>0</v>
      </c>
      <c r="AK2854" s="27" t="n">
        <v>0</v>
      </c>
      <c r="AL2854" s="22" t="str">
        <f aca="false">IF(OR(AJ2854&gt;0,AK2854&gt;0),"Sí","No")</f>
        <v>No</v>
      </c>
      <c r="AM2854" s="6"/>
      <c r="AN2854" s="6"/>
      <c r="AO2854" s="12" t="n">
        <f aca="false">IF(M2854&gt;0,K2854/M2854,"")</f>
        <v>1</v>
      </c>
      <c r="AP2854" s="22" t="str">
        <f aca="false">IF(M2854&gt;=Resumen!$B$5,"Alto","Bajo")</f>
        <v>Bajo</v>
      </c>
      <c r="AQ2854" s="22" t="str">
        <f aca="false">IF(AO2854&gt;=Resumen!$B$28,"Alto","Bajo")</f>
        <v>Alto</v>
      </c>
      <c r="AR2854" s="22" t="str">
        <f aca="false">AP2854&amp;" Potencial / "&amp;AQ2854&amp;" Share"</f>
        <v>Bajo Potencial / Alto Share</v>
      </c>
      <c r="AS2854" s="22" t="str">
        <f aca="false">IF(Q2854="Sí",IF(AO2854&gt;=Resumen!$B$29,"Alto","Bajo"),"")</f>
        <v/>
      </c>
      <c r="AT2854" s="22" t="str">
        <f aca="false">IF(AS2854&lt;&gt;"",AP2854&amp;" Potencial / "&amp;AS2854&amp;" Share","")</f>
        <v/>
      </c>
      <c r="AU2854" s="22" t="str">
        <f aca="false">IF(AH2854="","Sin dato",IF(AH2854-AO2854&gt;Resumen!$B$6,"Sobre-exhibido",IF(AO2854-AH2854&gt;Resumen!$B$6,"Sub-exhibido","En línea")))</f>
        <v>Sin dato</v>
      </c>
      <c r="AV2854" s="22" t="str">
        <f aca="false">IF(AT2854="","",IF(AT2854="Alto Potencial / Bajo Share",1,IF(AT2854="Alto Potencial / Alto Share",2,IF(AT2854="Bajo Potencial / Alto Share",3,4))))</f>
        <v/>
      </c>
      <c r="AW2854" s="22" t="str">
        <f aca="false">IF(Q2854="No","Sin competencia directa",IF(AV2854=1,"1 - Foco Conquista (Alto Pot / Bajo Share)",IF(AV2854=2,"2 - Foco Defensa (Alto Pot / Alto Share)",IF(AV2854=3,"3 - Monitoreo (Bajo Pot / Alto Share)","4 - Baja Prioridad (Bajo Pot / Bajo Share)"))))</f>
        <v>Sin competencia directa</v>
      </c>
      <c r="AX2854" s="12" t="str">
        <f aca="false">IF(OR(IFERROR(AND(W2854&lt;&gt;"",Y2854&lt;&gt;"",Y2854-W2854&gt;Resumen!$B$8),FALSE()),IFERROR(AND(X2854&lt;&gt;"",Y2854&lt;&gt;"",Y2854-X2854&gt;Resumen!$B$8),FALSE())),MAX(IF(IFERROR(AND(W2854&lt;&gt;"",Y2854&lt;&gt;"",Y2854-W2854&gt;Resumen!$B$8),FALSE()),Y2854-W2854,0),IF(IFERROR(AND(X2854&lt;&gt;"",Y2854&lt;&gt;"",Y2854-X2854&gt;Resumen!$B$8),FALSE()),Y2854-X2854,0)),"")</f>
        <v/>
      </c>
      <c r="AY2854" s="22" t="str">
        <f aca="false">IF(OR(IFERROR(AND(W2854&lt;&gt;"",Y2854&lt;&gt;"",Y2854-W2854&gt;Resumen!$B$8),FALSE()),IFERROR(AND(X2854&lt;&gt;"",Y2854&lt;&gt;"",Y2854-X2854&gt;Resumen!$B$8),FALSE())),TRIM("Lays tiene mayor markup que "&amp;IF(IFERROR(AND(W2854&lt;&gt;"",Y2854&lt;&gt;"",Y2854-W2854&gt;Resumen!$B$8),FALSE()),"Quento ","")&amp;IF(IFERROR(AND(X2854&lt;&gt;"",Y2854&lt;&gt;"",Y2854-X2854&gt;Resumen!$B$8),FALSE()),"Julicroc ","")&amp;"en este PDV"),"")</f>
        <v/>
      </c>
      <c r="AZ2854" s="22" t="str">
        <f aca="false">IF(COUNTIF('Plan Pehuamar - Lista'!$A$2:$A$167,A2854)&gt;0,"Sí","No")</f>
        <v>No</v>
      </c>
      <c r="BA2854" s="22" t="str">
        <f aca="false">IF(COUNTIF('Plan Combo 9+1'!$A$2:$A$226,A2854)&gt;0,"Sí","No")</f>
        <v>No</v>
      </c>
      <c r="BB2854" s="22" t="str">
        <f aca="false">IF(AH2854="","No",IF(BA2854="Sí",IF((AO2854-AH2854)&gt;Resumen!$B$6,"Sí","No"),IF((AO2854-AH2854)&gt;=Resumen!$B$132,"Sí","No")))</f>
        <v>No</v>
      </c>
      <c r="BC2854" s="22" t="str">
        <f aca="false">IF(AND(N2854="Sí",AL2854="Sí",AI2854=0),"Sí","No")</f>
        <v>No</v>
      </c>
      <c r="BD2854" s="22" t="str">
        <f aca="false">IF(COUNTIF('Plan 9+1 (con Pehuamar)'!$A$2:$A$227,A2854)&gt;0,"Sí","No")</f>
        <v>No</v>
      </c>
    </row>
    <row r="2855" customFormat="false" ht="15" hidden="false" customHeight="true" outlineLevel="0" collapsed="false">
      <c r="A2855" s="6" t="n">
        <v>206045</v>
      </c>
      <c r="B2855" s="6" t="n">
        <v>17</v>
      </c>
      <c r="C2855" s="6" t="n">
        <v>1705</v>
      </c>
      <c r="D2855" s="6" t="s">
        <v>398</v>
      </c>
      <c r="E2855" s="6" t="s">
        <v>3001</v>
      </c>
      <c r="F2855" s="6" t="s">
        <v>196</v>
      </c>
      <c r="G2855" s="6" t="s">
        <v>130</v>
      </c>
      <c r="H2855" s="6" t="s">
        <v>1715</v>
      </c>
      <c r="I2855" s="27" t="n">
        <v>10</v>
      </c>
      <c r="J2855" s="27" t="n">
        <v>12</v>
      </c>
      <c r="K2855" s="27" t="n">
        <v>6</v>
      </c>
      <c r="L2855" s="28" t="n">
        <f aca="false">I2855+J2855</f>
        <v>22</v>
      </c>
      <c r="M2855" s="28" t="n">
        <f aca="false">L2855+K2855</f>
        <v>28</v>
      </c>
      <c r="N2855" s="22" t="str">
        <f aca="false">IF(I2855&gt;0,"Sí","No")</f>
        <v>Sí</v>
      </c>
      <c r="O2855" s="22" t="str">
        <f aca="false">IF(J2855&gt;0,"Sí","No")</f>
        <v>Sí</v>
      </c>
      <c r="P2855" s="22" t="str">
        <f aca="false">IF(K2855&gt;0,"Sí","No")</f>
        <v>Sí</v>
      </c>
      <c r="Q2855" s="22" t="str">
        <f aca="false">IF(OR(I2855&gt;0,J2855&gt;0),"Sí","No")</f>
        <v>Sí</v>
      </c>
      <c r="R2855" s="27" t="n">
        <v>1750</v>
      </c>
      <c r="S2855" s="27" t="n">
        <v>2500</v>
      </c>
      <c r="T2855" s="27" t="n">
        <v>1180</v>
      </c>
      <c r="U2855" s="27" t="n">
        <v>2200</v>
      </c>
      <c r="V2855" s="27" t="n">
        <v>3800</v>
      </c>
      <c r="W2855" s="12" t="n">
        <f aca="false">IF(AND(I2855&gt;0,R2855&gt;0),(S2855-R2855)/R2855,"")</f>
        <v>0.428571428571429</v>
      </c>
      <c r="X2855" s="12" t="n">
        <f aca="false">IF(AND(J2855&gt;0,T2855&gt;0),(U2855-T2855)/T2855,"")</f>
        <v>0.864406779661017</v>
      </c>
      <c r="Y2855" s="12" t="n">
        <f aca="false">IF(AND(K2855&gt;0,V2855&gt;0),(V2855-Resumen!$B$7)/Resumen!$B$7,"")</f>
        <v>0.52</v>
      </c>
      <c r="Z2855" s="28" t="n">
        <f aca="false">IF(AND(K2855&gt;0,I2855&gt;0,V2855&gt;0,S2855&gt;0),V2855-S2855,"")</f>
        <v>1300</v>
      </c>
      <c r="AA2855" s="12" t="n">
        <f aca="false">IF(Z2855&lt;&gt;"",Z2855/S2855,"")</f>
        <v>0.52</v>
      </c>
      <c r="AB2855" s="28" t="n">
        <f aca="false">IF(AND(K2855&gt;0,J2855&gt;0,V2855&gt;0,U2855&gt;0),V2855-U2855,"")</f>
        <v>1600</v>
      </c>
      <c r="AC2855" s="12" t="n">
        <f aca="false">IF(AB2855&lt;&gt;"",AB2855/U2855,"")</f>
        <v>0.727272727272727</v>
      </c>
      <c r="AD2855" s="27" t="n">
        <v>3</v>
      </c>
      <c r="AE2855" s="27" t="n">
        <v>2</v>
      </c>
      <c r="AF2855" s="27" t="n">
        <v>4</v>
      </c>
      <c r="AG2855" s="28" t="n">
        <f aca="false">AD2855+AE2855+AF2855</f>
        <v>9</v>
      </c>
      <c r="AH2855" s="12" t="n">
        <f aca="false">IF(AG2855&gt;0,AD2855/AG2855,"")</f>
        <v>0.333333333333333</v>
      </c>
      <c r="AI2855" s="27" t="n">
        <v>1</v>
      </c>
      <c r="AJ2855" s="27" t="n">
        <v>0</v>
      </c>
      <c r="AK2855" s="27" t="n">
        <v>1</v>
      </c>
      <c r="AL2855" s="22" t="str">
        <f aca="false">IF(OR(AJ2855&gt;0,AK2855&gt;0),"Sí","No")</f>
        <v>Sí</v>
      </c>
      <c r="AM2855" s="6" t="s">
        <v>198</v>
      </c>
      <c r="AN2855" s="6" t="s">
        <v>198</v>
      </c>
      <c r="AO2855" s="12" t="n">
        <f aca="false">IF(M2855&gt;0,K2855/M2855,"")</f>
        <v>0.214285714285714</v>
      </c>
      <c r="AP2855" s="22" t="str">
        <f aca="false">IF(M2855&gt;=Resumen!$B$5,"Alto","Bajo")</f>
        <v>Bajo</v>
      </c>
      <c r="AQ2855" s="22" t="str">
        <f aca="false">IF(AO2855&gt;=Resumen!$B$28,"Alto","Bajo")</f>
        <v>Bajo</v>
      </c>
      <c r="AR2855" s="22" t="str">
        <f aca="false">AP2855&amp;" Potencial / "&amp;AQ2855&amp;" Share"</f>
        <v>Bajo Potencial / Bajo Share</v>
      </c>
      <c r="AS2855" s="22" t="str">
        <f aca="false">IF(Q2855="Sí",IF(AO2855&gt;=Resumen!$B$29,"Alto","Bajo"),"")</f>
        <v>Bajo</v>
      </c>
      <c r="AT2855" s="22" t="str">
        <f aca="false">IF(AS2855&lt;&gt;"",AP2855&amp;" Potencial / "&amp;AS2855&amp;" Share","")</f>
        <v>Bajo Potencial / Bajo Share</v>
      </c>
      <c r="AU2855" s="22" t="str">
        <f aca="false">IF(AH2855="","Sin dato",IF(AH2855-AO2855&gt;Resumen!$B$6,"Sobre-exhibido",IF(AO2855-AH2855&gt;Resumen!$B$6,"Sub-exhibido","En línea")))</f>
        <v>Sobre-exhibido</v>
      </c>
      <c r="AV2855" s="22" t="n">
        <f aca="false">IF(AT2855="","",IF(AT2855="Alto Potencial / Bajo Share",1,IF(AT2855="Alto Potencial / Alto Share",2,IF(AT2855="Bajo Potencial / Alto Share",3,4))))</f>
        <v>4</v>
      </c>
      <c r="AW2855" s="22" t="str">
        <f aca="false">IF(Q2855="No","Sin competencia directa",IF(AV2855=1,"1 - Foco Conquista (Alto Pot / Bajo Share)",IF(AV2855=2,"2 - Foco Defensa (Alto Pot / Alto Share)",IF(AV2855=3,"3 - Monitoreo (Bajo Pot / Alto Share)","4 - Baja Prioridad (Bajo Pot / Bajo Share)"))))</f>
        <v>4 - Baja Prioridad (Bajo Pot / Bajo Share)</v>
      </c>
      <c r="AX2855" s="12" t="n">
        <f aca="false">IF(OR(IFERROR(AND(W2855&lt;&gt;"",Y2855&lt;&gt;"",Y2855-W2855&gt;Resumen!$B$8),FALSE()),IFERROR(AND(X2855&lt;&gt;"",Y2855&lt;&gt;"",Y2855-X2855&gt;Resumen!$B$8),FALSE())),MAX(IF(IFERROR(AND(W2855&lt;&gt;"",Y2855&lt;&gt;"",Y2855-W2855&gt;Resumen!$B$8),FALSE()),Y2855-W2855,0),IF(IFERROR(AND(X2855&lt;&gt;"",Y2855&lt;&gt;"",Y2855-X2855&gt;Resumen!$B$8),FALSE()),Y2855-X2855,0)),"")</f>
        <v>0.0914285714285715</v>
      </c>
      <c r="AY2855" s="22" t="str">
        <f aca="false">IF(OR(IFERROR(AND(W2855&lt;&gt;"",Y2855&lt;&gt;"",Y2855-W2855&gt;Resumen!$B$8),FALSE()),IFERROR(AND(X2855&lt;&gt;"",Y2855&lt;&gt;"",Y2855-X2855&gt;Resumen!$B$8),FALSE())),TRIM("Lays tiene mayor markup que "&amp;IF(IFERROR(AND(W2855&lt;&gt;"",Y2855&lt;&gt;"",Y2855-W2855&gt;Resumen!$B$8),FALSE()),"Quento ","")&amp;IF(IFERROR(AND(X2855&lt;&gt;"",Y2855&lt;&gt;"",Y2855-X2855&gt;Resumen!$B$8),FALSE()),"Julicroc ","")&amp;"en este PDV"),"")</f>
        <v>Lays tiene mayor markup que Quento en este PDV</v>
      </c>
      <c r="AZ2855" s="22" t="str">
        <f aca="false">IF(COUNTIF('Plan Pehuamar - Lista'!$A$2:$A$167,A2855)&gt;0,"Sí","No")</f>
        <v>No</v>
      </c>
      <c r="BA2855" s="22" t="str">
        <f aca="false">IF(COUNTIF('Plan Combo 9+1'!$A$2:$A$226,A2855)&gt;0,"Sí","No")</f>
        <v>No</v>
      </c>
      <c r="BB2855" s="22" t="str">
        <f aca="false">IF(AH2855="","No",IF(BA2855="Sí",IF((AO2855-AH2855)&gt;Resumen!$B$6,"Sí","No"),IF((AO2855-AH2855)&gt;=Resumen!$B$132,"Sí","No")))</f>
        <v>No</v>
      </c>
      <c r="BC2855" s="22" t="str">
        <f aca="false">IF(AND(N2855="Sí",AL2855="Sí",AI2855=0),"Sí","No")</f>
        <v>No</v>
      </c>
      <c r="BD2855" s="22" t="str">
        <f aca="false">IF(COUNTIF('Plan 9+1 (con Pehuamar)'!$A$2:$A$227,A2855)&gt;0,"Sí","No")</f>
        <v>No</v>
      </c>
    </row>
    <row r="2856" customFormat="false" ht="15" hidden="false" customHeight="true" outlineLevel="0" collapsed="false">
      <c r="A2856" s="6" t="n">
        <v>206050</v>
      </c>
      <c r="B2856" s="6" t="n">
        <v>17</v>
      </c>
      <c r="C2856" s="6" t="n">
        <v>1705</v>
      </c>
      <c r="D2856" s="6" t="s">
        <v>398</v>
      </c>
      <c r="E2856" s="6" t="s">
        <v>3002</v>
      </c>
      <c r="F2856" s="6" t="s">
        <v>201</v>
      </c>
      <c r="G2856" s="6" t="s">
        <v>130</v>
      </c>
      <c r="H2856" s="6" t="s">
        <v>1715</v>
      </c>
      <c r="I2856" s="27" t="n">
        <v>10</v>
      </c>
      <c r="J2856" s="27" t="n">
        <v>6</v>
      </c>
      <c r="K2856" s="27" t="n">
        <v>4</v>
      </c>
      <c r="L2856" s="28" t="n">
        <f aca="false">I2856+J2856</f>
        <v>16</v>
      </c>
      <c r="M2856" s="28" t="n">
        <f aca="false">L2856+K2856</f>
        <v>20</v>
      </c>
      <c r="N2856" s="22" t="str">
        <f aca="false">IF(I2856&gt;0,"Sí","No")</f>
        <v>Sí</v>
      </c>
      <c r="O2856" s="22" t="str">
        <f aca="false">IF(J2856&gt;0,"Sí","No")</f>
        <v>Sí</v>
      </c>
      <c r="P2856" s="22" t="str">
        <f aca="false">IF(K2856&gt;0,"Sí","No")</f>
        <v>Sí</v>
      </c>
      <c r="Q2856" s="22" t="str">
        <f aca="false">IF(OR(I2856&gt;0,J2856&gt;0),"Sí","No")</f>
        <v>Sí</v>
      </c>
      <c r="R2856" s="27" t="n">
        <v>1750</v>
      </c>
      <c r="S2856" s="27" t="n">
        <v>2500</v>
      </c>
      <c r="T2856" s="27" t="n">
        <v>1200</v>
      </c>
      <c r="U2856" s="27" t="n">
        <v>2200</v>
      </c>
      <c r="V2856" s="27" t="n">
        <v>3800</v>
      </c>
      <c r="W2856" s="12" t="n">
        <f aca="false">IF(AND(I2856&gt;0,R2856&gt;0),(S2856-R2856)/R2856,"")</f>
        <v>0.428571428571429</v>
      </c>
      <c r="X2856" s="12" t="n">
        <f aca="false">IF(AND(J2856&gt;0,T2856&gt;0),(U2856-T2856)/T2856,"")</f>
        <v>0.833333333333333</v>
      </c>
      <c r="Y2856" s="12" t="n">
        <f aca="false">IF(AND(K2856&gt;0,V2856&gt;0),(V2856-Resumen!$B$7)/Resumen!$B$7,"")</f>
        <v>0.52</v>
      </c>
      <c r="Z2856" s="28" t="n">
        <f aca="false">IF(AND(K2856&gt;0,I2856&gt;0,V2856&gt;0,S2856&gt;0),V2856-S2856,"")</f>
        <v>1300</v>
      </c>
      <c r="AA2856" s="12" t="n">
        <f aca="false">IF(Z2856&lt;&gt;"",Z2856/S2856,"")</f>
        <v>0.52</v>
      </c>
      <c r="AB2856" s="28" t="n">
        <f aca="false">IF(AND(K2856&gt;0,J2856&gt;0,V2856&gt;0,U2856&gt;0),V2856-U2856,"")</f>
        <v>1600</v>
      </c>
      <c r="AC2856" s="12" t="n">
        <f aca="false">IF(AB2856&lt;&gt;"",AB2856/U2856,"")</f>
        <v>0.727272727272727</v>
      </c>
      <c r="AD2856" s="27" t="n">
        <v>2</v>
      </c>
      <c r="AE2856" s="27" t="n">
        <v>2</v>
      </c>
      <c r="AF2856" s="27" t="n">
        <v>2</v>
      </c>
      <c r="AG2856" s="28" t="n">
        <f aca="false">AD2856+AE2856+AF2856</f>
        <v>6</v>
      </c>
      <c r="AH2856" s="12" t="n">
        <f aca="false">IF(AG2856&gt;0,AD2856/AG2856,"")</f>
        <v>0.333333333333333</v>
      </c>
      <c r="AI2856" s="27" t="n">
        <v>1</v>
      </c>
      <c r="AJ2856" s="27" t="n">
        <v>0</v>
      </c>
      <c r="AK2856" s="27" t="n">
        <v>0</v>
      </c>
      <c r="AL2856" s="22" t="str">
        <f aca="false">IF(OR(AJ2856&gt;0,AK2856&gt;0),"Sí","No")</f>
        <v>No</v>
      </c>
      <c r="AM2856" s="6" t="s">
        <v>198</v>
      </c>
      <c r="AN2856" s="6" t="s">
        <v>198</v>
      </c>
      <c r="AO2856" s="12" t="n">
        <f aca="false">IF(M2856&gt;0,K2856/M2856,"")</f>
        <v>0.2</v>
      </c>
      <c r="AP2856" s="22" t="str">
        <f aca="false">IF(M2856&gt;=Resumen!$B$5,"Alto","Bajo")</f>
        <v>Bajo</v>
      </c>
      <c r="AQ2856" s="22" t="str">
        <f aca="false">IF(AO2856&gt;=Resumen!$B$28,"Alto","Bajo")</f>
        <v>Bajo</v>
      </c>
      <c r="AR2856" s="22" t="str">
        <f aca="false">AP2856&amp;" Potencial / "&amp;AQ2856&amp;" Share"</f>
        <v>Bajo Potencial / Bajo Share</v>
      </c>
      <c r="AS2856" s="22" t="str">
        <f aca="false">IF(Q2856="Sí",IF(AO2856&gt;=Resumen!$B$29,"Alto","Bajo"),"")</f>
        <v>Bajo</v>
      </c>
      <c r="AT2856" s="22" t="str">
        <f aca="false">IF(AS2856&lt;&gt;"",AP2856&amp;" Potencial / "&amp;AS2856&amp;" Share","")</f>
        <v>Bajo Potencial / Bajo Share</v>
      </c>
      <c r="AU2856" s="22" t="str">
        <f aca="false">IF(AH2856="","Sin dato",IF(AH2856-AO2856&gt;Resumen!$B$6,"Sobre-exhibido",IF(AO2856-AH2856&gt;Resumen!$B$6,"Sub-exhibido","En línea")))</f>
        <v>Sobre-exhibido</v>
      </c>
      <c r="AV2856" s="22" t="n">
        <f aca="false">IF(AT2856="","",IF(AT2856="Alto Potencial / Bajo Share",1,IF(AT2856="Alto Potencial / Alto Share",2,IF(AT2856="Bajo Potencial / Alto Share",3,4))))</f>
        <v>4</v>
      </c>
      <c r="AW2856" s="22" t="str">
        <f aca="false">IF(Q2856="No","Sin competencia directa",IF(AV2856=1,"1 - Foco Conquista (Alto Pot / Bajo Share)",IF(AV2856=2,"2 - Foco Defensa (Alto Pot / Alto Share)",IF(AV2856=3,"3 - Monitoreo (Bajo Pot / Alto Share)","4 - Baja Prioridad (Bajo Pot / Bajo Share)"))))</f>
        <v>4 - Baja Prioridad (Bajo Pot / Bajo Share)</v>
      </c>
      <c r="AX2856" s="12" t="n">
        <f aca="false">IF(OR(IFERROR(AND(W2856&lt;&gt;"",Y2856&lt;&gt;"",Y2856-W2856&gt;Resumen!$B$8),FALSE()),IFERROR(AND(X2856&lt;&gt;"",Y2856&lt;&gt;"",Y2856-X2856&gt;Resumen!$B$8),FALSE())),MAX(IF(IFERROR(AND(W2856&lt;&gt;"",Y2856&lt;&gt;"",Y2856-W2856&gt;Resumen!$B$8),FALSE()),Y2856-W2856,0),IF(IFERROR(AND(X2856&lt;&gt;"",Y2856&lt;&gt;"",Y2856-X2856&gt;Resumen!$B$8),FALSE()),Y2856-X2856,0)),"")</f>
        <v>0.0914285714285715</v>
      </c>
      <c r="AY2856" s="22" t="str">
        <f aca="false">IF(OR(IFERROR(AND(W2856&lt;&gt;"",Y2856&lt;&gt;"",Y2856-W2856&gt;Resumen!$B$8),FALSE()),IFERROR(AND(X2856&lt;&gt;"",Y2856&lt;&gt;"",Y2856-X2856&gt;Resumen!$B$8),FALSE())),TRIM("Lays tiene mayor markup que "&amp;IF(IFERROR(AND(W2856&lt;&gt;"",Y2856&lt;&gt;"",Y2856-W2856&gt;Resumen!$B$8),FALSE()),"Quento ","")&amp;IF(IFERROR(AND(X2856&lt;&gt;"",Y2856&lt;&gt;"",Y2856-X2856&gt;Resumen!$B$8),FALSE()),"Julicroc ","")&amp;"en este PDV"),"")</f>
        <v>Lays tiene mayor markup que Quento en este PDV</v>
      </c>
      <c r="AZ2856" s="22" t="str">
        <f aca="false">IF(COUNTIF('Plan Pehuamar - Lista'!$A$2:$A$167,A2856)&gt;0,"Sí","No")</f>
        <v>No</v>
      </c>
      <c r="BA2856" s="22" t="str">
        <f aca="false">IF(COUNTIF('Plan Combo 9+1'!$A$2:$A$226,A2856)&gt;0,"Sí","No")</f>
        <v>No</v>
      </c>
      <c r="BB2856" s="22" t="str">
        <f aca="false">IF(AH2856="","No",IF(BA2856="Sí",IF((AO2856-AH2856)&gt;Resumen!$B$6,"Sí","No"),IF((AO2856-AH2856)&gt;=Resumen!$B$132,"Sí","No")))</f>
        <v>No</v>
      </c>
      <c r="BC2856" s="22" t="str">
        <f aca="false">IF(AND(N2856="Sí",AL2856="Sí",AI2856=0),"Sí","No")</f>
        <v>No</v>
      </c>
      <c r="BD2856" s="22" t="str">
        <f aca="false">IF(COUNTIF('Plan 9+1 (con Pehuamar)'!$A$2:$A$227,A2856)&gt;0,"Sí","No")</f>
        <v>No</v>
      </c>
    </row>
    <row r="2857" customFormat="false" ht="15" hidden="false" customHeight="true" outlineLevel="0" collapsed="false">
      <c r="A2857" s="6" t="n">
        <v>206054</v>
      </c>
      <c r="B2857" s="6" t="n">
        <v>17</v>
      </c>
      <c r="C2857" s="6" t="n">
        <v>1705</v>
      </c>
      <c r="D2857" s="6" t="s">
        <v>398</v>
      </c>
      <c r="E2857" s="6" t="s">
        <v>3003</v>
      </c>
      <c r="F2857" s="6" t="s">
        <v>201</v>
      </c>
      <c r="G2857" s="6" t="s">
        <v>130</v>
      </c>
      <c r="H2857" s="6" t="s">
        <v>1715</v>
      </c>
      <c r="I2857" s="27" t="n">
        <v>0</v>
      </c>
      <c r="J2857" s="27" t="n">
        <v>0</v>
      </c>
      <c r="K2857" s="27" t="n">
        <v>1.6</v>
      </c>
      <c r="L2857" s="28" t="n">
        <f aca="false">I2857+J2857</f>
        <v>0</v>
      </c>
      <c r="M2857" s="28" t="n">
        <f aca="false">L2857+K2857</f>
        <v>1.6</v>
      </c>
      <c r="N2857" s="22" t="str">
        <f aca="false">IF(I2857&gt;0,"Sí","No")</f>
        <v>No</v>
      </c>
      <c r="O2857" s="22" t="str">
        <f aca="false">IF(J2857&gt;0,"Sí","No")</f>
        <v>No</v>
      </c>
      <c r="P2857" s="22" t="str">
        <f aca="false">IF(K2857&gt;0,"Sí","No")</f>
        <v>Sí</v>
      </c>
      <c r="Q2857" s="22" t="str">
        <f aca="false">IF(OR(I2857&gt;0,J2857&gt;0),"Sí","No")</f>
        <v>No</v>
      </c>
      <c r="R2857" s="27"/>
      <c r="S2857" s="27"/>
      <c r="T2857" s="27"/>
      <c r="U2857" s="27"/>
      <c r="V2857" s="27"/>
      <c r="W2857" s="12" t="str">
        <f aca="false">IF(AND(I2857&gt;0,R2857&gt;0),(S2857-R2857)/R2857,"")</f>
        <v/>
      </c>
      <c r="X2857" s="12" t="str">
        <f aca="false">IF(AND(J2857&gt;0,T2857&gt;0),(U2857-T2857)/T2857,"")</f>
        <v/>
      </c>
      <c r="Y2857" s="12" t="str">
        <f aca="false">IF(AND(K2857&gt;0,V2857&gt;0),(V2857-Resumen!$B$7)/Resumen!$B$7,"")</f>
        <v/>
      </c>
      <c r="Z2857" s="28" t="str">
        <f aca="false">IF(AND(K2857&gt;0,I2857&gt;0,V2857&gt;0,S2857&gt;0),V2857-S2857,"")</f>
        <v/>
      </c>
      <c r="AA2857" s="12" t="str">
        <f aca="false">IF(Z2857&lt;&gt;"",Z2857/S2857,"")</f>
        <v/>
      </c>
      <c r="AB2857" s="28" t="str">
        <f aca="false">IF(AND(K2857&gt;0,J2857&gt;0,V2857&gt;0,U2857&gt;0),V2857-U2857,"")</f>
        <v/>
      </c>
      <c r="AC2857" s="12" t="str">
        <f aca="false">IF(AB2857&lt;&gt;"",AB2857/U2857,"")</f>
        <v/>
      </c>
      <c r="AD2857" s="27" t="n">
        <v>0</v>
      </c>
      <c r="AE2857" s="27" t="n">
        <v>0</v>
      </c>
      <c r="AF2857" s="27" t="n">
        <v>0</v>
      </c>
      <c r="AG2857" s="28" t="n">
        <f aca="false">AD2857+AE2857+AF2857</f>
        <v>0</v>
      </c>
      <c r="AH2857" s="12" t="str">
        <f aca="false">IF(AG2857&gt;0,AD2857/AG2857,"")</f>
        <v/>
      </c>
      <c r="AI2857" s="27" t="n">
        <v>0</v>
      </c>
      <c r="AJ2857" s="27" t="n">
        <v>0</v>
      </c>
      <c r="AK2857" s="27" t="n">
        <v>0</v>
      </c>
      <c r="AL2857" s="22" t="str">
        <f aca="false">IF(OR(AJ2857&gt;0,AK2857&gt;0),"Sí","No")</f>
        <v>No</v>
      </c>
      <c r="AM2857" s="6"/>
      <c r="AN2857" s="6"/>
      <c r="AO2857" s="12" t="n">
        <f aca="false">IF(M2857&gt;0,K2857/M2857,"")</f>
        <v>1</v>
      </c>
      <c r="AP2857" s="22" t="str">
        <f aca="false">IF(M2857&gt;=Resumen!$B$5,"Alto","Bajo")</f>
        <v>Bajo</v>
      </c>
      <c r="AQ2857" s="22" t="str">
        <f aca="false">IF(AO2857&gt;=Resumen!$B$28,"Alto","Bajo")</f>
        <v>Alto</v>
      </c>
      <c r="AR2857" s="22" t="str">
        <f aca="false">AP2857&amp;" Potencial / "&amp;AQ2857&amp;" Share"</f>
        <v>Bajo Potencial / Alto Share</v>
      </c>
      <c r="AS2857" s="22" t="str">
        <f aca="false">IF(Q2857="Sí",IF(AO2857&gt;=Resumen!$B$29,"Alto","Bajo"),"")</f>
        <v/>
      </c>
      <c r="AT2857" s="22" t="str">
        <f aca="false">IF(AS2857&lt;&gt;"",AP2857&amp;" Potencial / "&amp;AS2857&amp;" Share","")</f>
        <v/>
      </c>
      <c r="AU2857" s="22" t="str">
        <f aca="false">IF(AH2857="","Sin dato",IF(AH2857-AO2857&gt;Resumen!$B$6,"Sobre-exhibido",IF(AO2857-AH2857&gt;Resumen!$B$6,"Sub-exhibido","En línea")))</f>
        <v>Sin dato</v>
      </c>
      <c r="AV2857" s="22" t="str">
        <f aca="false">IF(AT2857="","",IF(AT2857="Alto Potencial / Bajo Share",1,IF(AT2857="Alto Potencial / Alto Share",2,IF(AT2857="Bajo Potencial / Alto Share",3,4))))</f>
        <v/>
      </c>
      <c r="AW2857" s="22" t="str">
        <f aca="false">IF(Q2857="No","Sin competencia directa",IF(AV2857=1,"1 - Foco Conquista (Alto Pot / Bajo Share)",IF(AV2857=2,"2 - Foco Defensa (Alto Pot / Alto Share)",IF(AV2857=3,"3 - Monitoreo (Bajo Pot / Alto Share)","4 - Baja Prioridad (Bajo Pot / Bajo Share)"))))</f>
        <v>Sin competencia directa</v>
      </c>
      <c r="AX2857" s="12" t="str">
        <f aca="false">IF(OR(IFERROR(AND(W2857&lt;&gt;"",Y2857&lt;&gt;"",Y2857-W2857&gt;Resumen!$B$8),FALSE()),IFERROR(AND(X2857&lt;&gt;"",Y2857&lt;&gt;"",Y2857-X2857&gt;Resumen!$B$8),FALSE())),MAX(IF(IFERROR(AND(W2857&lt;&gt;"",Y2857&lt;&gt;"",Y2857-W2857&gt;Resumen!$B$8),FALSE()),Y2857-W2857,0),IF(IFERROR(AND(X2857&lt;&gt;"",Y2857&lt;&gt;"",Y2857-X2857&gt;Resumen!$B$8),FALSE()),Y2857-X2857,0)),"")</f>
        <v/>
      </c>
      <c r="AY2857" s="22" t="str">
        <f aca="false">IF(OR(IFERROR(AND(W2857&lt;&gt;"",Y2857&lt;&gt;"",Y2857-W2857&gt;Resumen!$B$8),FALSE()),IFERROR(AND(X2857&lt;&gt;"",Y2857&lt;&gt;"",Y2857-X2857&gt;Resumen!$B$8),FALSE())),TRIM("Lays tiene mayor markup que "&amp;IF(IFERROR(AND(W2857&lt;&gt;"",Y2857&lt;&gt;"",Y2857-W2857&gt;Resumen!$B$8),FALSE()),"Quento ","")&amp;IF(IFERROR(AND(X2857&lt;&gt;"",Y2857&lt;&gt;"",Y2857-X2857&gt;Resumen!$B$8),FALSE()),"Julicroc ","")&amp;"en este PDV"),"")</f>
        <v/>
      </c>
      <c r="AZ2857" s="22" t="str">
        <f aca="false">IF(COUNTIF('Plan Pehuamar - Lista'!$A$2:$A$167,A2857)&gt;0,"Sí","No")</f>
        <v>No</v>
      </c>
      <c r="BA2857" s="22" t="str">
        <f aca="false">IF(COUNTIF('Plan Combo 9+1'!$A$2:$A$226,A2857)&gt;0,"Sí","No")</f>
        <v>No</v>
      </c>
      <c r="BB2857" s="22" t="str">
        <f aca="false">IF(AH2857="","No",IF(BA2857="Sí",IF((AO2857-AH2857)&gt;Resumen!$B$6,"Sí","No"),IF((AO2857-AH2857)&gt;=Resumen!$B$132,"Sí","No")))</f>
        <v>No</v>
      </c>
      <c r="BC2857" s="22" t="str">
        <f aca="false">IF(AND(N2857="Sí",AL2857="Sí",AI2857=0),"Sí","No")</f>
        <v>No</v>
      </c>
      <c r="BD2857" s="22" t="str">
        <f aca="false">IF(COUNTIF('Plan 9+1 (con Pehuamar)'!$A$2:$A$227,A2857)&gt;0,"Sí","No")</f>
        <v>No</v>
      </c>
    </row>
    <row r="2858" customFormat="false" ht="15" hidden="false" customHeight="true" outlineLevel="0" collapsed="false">
      <c r="A2858" s="6" t="n">
        <v>206055</v>
      </c>
      <c r="B2858" s="6" t="n">
        <v>17</v>
      </c>
      <c r="C2858" s="6" t="n">
        <v>1705</v>
      </c>
      <c r="D2858" s="6" t="s">
        <v>398</v>
      </c>
      <c r="E2858" s="6" t="s">
        <v>3004</v>
      </c>
      <c r="F2858" s="6" t="s">
        <v>196</v>
      </c>
      <c r="G2858" s="6" t="s">
        <v>130</v>
      </c>
      <c r="H2858" s="6" t="s">
        <v>1715</v>
      </c>
      <c r="I2858" s="27" t="n">
        <v>10</v>
      </c>
      <c r="J2858" s="27" t="n">
        <v>32</v>
      </c>
      <c r="K2858" s="27" t="n">
        <v>8</v>
      </c>
      <c r="L2858" s="28" t="n">
        <f aca="false">I2858+J2858</f>
        <v>42</v>
      </c>
      <c r="M2858" s="28" t="n">
        <f aca="false">L2858+K2858</f>
        <v>50</v>
      </c>
      <c r="N2858" s="22" t="str">
        <f aca="false">IF(I2858&gt;0,"Sí","No")</f>
        <v>Sí</v>
      </c>
      <c r="O2858" s="22" t="str">
        <f aca="false">IF(J2858&gt;0,"Sí","No")</f>
        <v>Sí</v>
      </c>
      <c r="P2858" s="22" t="str">
        <f aca="false">IF(K2858&gt;0,"Sí","No")</f>
        <v>Sí</v>
      </c>
      <c r="Q2858" s="22" t="str">
        <f aca="false">IF(OR(I2858&gt;0,J2858&gt;0),"Sí","No")</f>
        <v>Sí</v>
      </c>
      <c r="R2858" s="27" t="n">
        <v>1750</v>
      </c>
      <c r="S2858" s="27" t="n">
        <v>2500</v>
      </c>
      <c r="T2858" s="27" t="n">
        <v>1150</v>
      </c>
      <c r="U2858" s="27" t="n">
        <v>2200</v>
      </c>
      <c r="V2858" s="27" t="n">
        <v>3900</v>
      </c>
      <c r="W2858" s="12" t="n">
        <f aca="false">IF(AND(I2858&gt;0,R2858&gt;0),(S2858-R2858)/R2858,"")</f>
        <v>0.428571428571429</v>
      </c>
      <c r="X2858" s="12" t="n">
        <f aca="false">IF(AND(J2858&gt;0,T2858&gt;0),(U2858-T2858)/T2858,"")</f>
        <v>0.91304347826087</v>
      </c>
      <c r="Y2858" s="12" t="n">
        <f aca="false">IF(AND(K2858&gt;0,V2858&gt;0),(V2858-Resumen!$B$7)/Resumen!$B$7,"")</f>
        <v>0.56</v>
      </c>
      <c r="Z2858" s="28" t="n">
        <f aca="false">IF(AND(K2858&gt;0,I2858&gt;0,V2858&gt;0,S2858&gt;0),V2858-S2858,"")</f>
        <v>1400</v>
      </c>
      <c r="AA2858" s="12" t="n">
        <f aca="false">IF(Z2858&lt;&gt;"",Z2858/S2858,"")</f>
        <v>0.56</v>
      </c>
      <c r="AB2858" s="28" t="n">
        <f aca="false">IF(AND(K2858&gt;0,J2858&gt;0,V2858&gt;0,U2858&gt;0),V2858-U2858,"")</f>
        <v>1700</v>
      </c>
      <c r="AC2858" s="12" t="n">
        <f aca="false">IF(AB2858&lt;&gt;"",AB2858/U2858,"")</f>
        <v>0.772727272727273</v>
      </c>
      <c r="AD2858" s="27" t="n">
        <v>3</v>
      </c>
      <c r="AE2858" s="27" t="n">
        <v>2</v>
      </c>
      <c r="AF2858" s="27" t="n">
        <v>12</v>
      </c>
      <c r="AG2858" s="28" t="n">
        <f aca="false">AD2858+AE2858+AF2858</f>
        <v>17</v>
      </c>
      <c r="AH2858" s="12" t="n">
        <f aca="false">IF(AG2858&gt;0,AD2858/AG2858,"")</f>
        <v>0.176470588235294</v>
      </c>
      <c r="AI2858" s="27" t="n">
        <v>0</v>
      </c>
      <c r="AJ2858" s="27" t="n">
        <v>0</v>
      </c>
      <c r="AK2858" s="27" t="n">
        <v>1</v>
      </c>
      <c r="AL2858" s="22" t="str">
        <f aca="false">IF(OR(AJ2858&gt;0,AK2858&gt;0),"Sí","No")</f>
        <v>Sí</v>
      </c>
      <c r="AM2858" s="6" t="s">
        <v>198</v>
      </c>
      <c r="AN2858" s="6" t="s">
        <v>198</v>
      </c>
      <c r="AO2858" s="12" t="n">
        <f aca="false">IF(M2858&gt;0,K2858/M2858,"")</f>
        <v>0.16</v>
      </c>
      <c r="AP2858" s="22" t="str">
        <f aca="false">IF(M2858&gt;=Resumen!$B$5,"Alto","Bajo")</f>
        <v>Alto</v>
      </c>
      <c r="AQ2858" s="22" t="str">
        <f aca="false">IF(AO2858&gt;=Resumen!$B$28,"Alto","Bajo")</f>
        <v>Bajo</v>
      </c>
      <c r="AR2858" s="22" t="str">
        <f aca="false">AP2858&amp;" Potencial / "&amp;AQ2858&amp;" Share"</f>
        <v>Alto Potencial / Bajo Share</v>
      </c>
      <c r="AS2858" s="22" t="str">
        <f aca="false">IF(Q2858="Sí",IF(AO2858&gt;=Resumen!$B$29,"Alto","Bajo"),"")</f>
        <v>Bajo</v>
      </c>
      <c r="AT2858" s="22" t="str">
        <f aca="false">IF(AS2858&lt;&gt;"",AP2858&amp;" Potencial / "&amp;AS2858&amp;" Share","")</f>
        <v>Alto Potencial / Bajo Share</v>
      </c>
      <c r="AU2858" s="22" t="str">
        <f aca="false">IF(AH2858="","Sin dato",IF(AH2858-AO2858&gt;Resumen!$B$6,"Sobre-exhibido",IF(AO2858-AH2858&gt;Resumen!$B$6,"Sub-exhibido","En línea")))</f>
        <v>En línea</v>
      </c>
      <c r="AV2858" s="22" t="n">
        <f aca="false">IF(AT2858="","",IF(AT2858="Alto Potencial / Bajo Share",1,IF(AT2858="Alto Potencial / Alto Share",2,IF(AT2858="Bajo Potencial / Alto Share",3,4))))</f>
        <v>1</v>
      </c>
      <c r="AW2858" s="22" t="str">
        <f aca="false">IF(Q2858="No","Sin competencia directa",IF(AV2858=1,"1 - Foco Conquista (Alto Pot / Bajo Share)",IF(AV2858=2,"2 - Foco Defensa (Alto Pot / Alto Share)",IF(AV2858=3,"3 - Monitoreo (Bajo Pot / Alto Share)","4 - Baja Prioridad (Bajo Pot / Bajo Share)"))))</f>
        <v>1 - Foco Conquista (Alto Pot / Bajo Share)</v>
      </c>
      <c r="AX2858" s="12" t="n">
        <f aca="false">IF(OR(IFERROR(AND(W2858&lt;&gt;"",Y2858&lt;&gt;"",Y2858-W2858&gt;Resumen!$B$8),FALSE()),IFERROR(AND(X2858&lt;&gt;"",Y2858&lt;&gt;"",Y2858-X2858&gt;Resumen!$B$8),FALSE())),MAX(IF(IFERROR(AND(W2858&lt;&gt;"",Y2858&lt;&gt;"",Y2858-W2858&gt;Resumen!$B$8),FALSE()),Y2858-W2858,0),IF(IFERROR(AND(X2858&lt;&gt;"",Y2858&lt;&gt;"",Y2858-X2858&gt;Resumen!$B$8),FALSE()),Y2858-X2858,0)),"")</f>
        <v>0.131428571428572</v>
      </c>
      <c r="AY2858" s="22" t="str">
        <f aca="false">IF(OR(IFERROR(AND(W2858&lt;&gt;"",Y2858&lt;&gt;"",Y2858-W2858&gt;Resumen!$B$8),FALSE()),IFERROR(AND(X2858&lt;&gt;"",Y2858&lt;&gt;"",Y2858-X2858&gt;Resumen!$B$8),FALSE())),TRIM("Lays tiene mayor markup que "&amp;IF(IFERROR(AND(W2858&lt;&gt;"",Y2858&lt;&gt;"",Y2858-W2858&gt;Resumen!$B$8),FALSE()),"Quento ","")&amp;IF(IFERROR(AND(X2858&lt;&gt;"",Y2858&lt;&gt;"",Y2858-X2858&gt;Resumen!$B$8),FALSE()),"Julicroc ","")&amp;"en este PDV"),"")</f>
        <v>Lays tiene mayor markup que Quento en este PDV</v>
      </c>
      <c r="AZ2858" s="22" t="str">
        <f aca="false">IF(COUNTIF('Plan Pehuamar - Lista'!$A$2:$A$167,A2858)&gt;0,"Sí","No")</f>
        <v>No</v>
      </c>
      <c r="BA2858" s="22" t="str">
        <f aca="false">IF(COUNTIF('Plan Combo 9+1'!$A$2:$A$226,A2858)&gt;0,"Sí","No")</f>
        <v>Sí</v>
      </c>
      <c r="BB2858" s="22" t="str">
        <f aca="false">IF(AH2858="","No",IF(BA2858="Sí",IF((AO2858-AH2858)&gt;Resumen!$B$6,"Sí","No"),IF((AO2858-AH2858)&gt;=Resumen!$B$132,"Sí","No")))</f>
        <v>No</v>
      </c>
      <c r="BC2858" s="22" t="str">
        <f aca="false">IF(AND(N2858="Sí",AL2858="Sí",AI2858=0),"Sí","No")</f>
        <v>Sí</v>
      </c>
      <c r="BD2858" s="22" t="str">
        <f aca="false">IF(COUNTIF('Plan 9+1 (con Pehuamar)'!$A$2:$A$227,A2858)&gt;0,"Sí","No")</f>
        <v>Sí</v>
      </c>
    </row>
    <row r="2859" customFormat="false" ht="15" hidden="false" customHeight="true" outlineLevel="0" collapsed="false">
      <c r="A2859" s="6" t="n">
        <v>206057</v>
      </c>
      <c r="B2859" s="6" t="n">
        <v>17</v>
      </c>
      <c r="C2859" s="6" t="n">
        <v>1705</v>
      </c>
      <c r="D2859" s="6" t="s">
        <v>398</v>
      </c>
      <c r="E2859" s="6" t="s">
        <v>3005</v>
      </c>
      <c r="F2859" s="6" t="s">
        <v>201</v>
      </c>
      <c r="G2859" s="6" t="s">
        <v>130</v>
      </c>
      <c r="H2859" s="6" t="s">
        <v>1715</v>
      </c>
      <c r="I2859" s="27" t="n">
        <v>10</v>
      </c>
      <c r="J2859" s="27" t="n">
        <v>32</v>
      </c>
      <c r="K2859" s="27" t="n">
        <v>16</v>
      </c>
      <c r="L2859" s="28" t="n">
        <f aca="false">I2859+J2859</f>
        <v>42</v>
      </c>
      <c r="M2859" s="28" t="n">
        <f aca="false">L2859+K2859</f>
        <v>58</v>
      </c>
      <c r="N2859" s="22" t="str">
        <f aca="false">IF(I2859&gt;0,"Sí","No")</f>
        <v>Sí</v>
      </c>
      <c r="O2859" s="22" t="str">
        <f aca="false">IF(J2859&gt;0,"Sí","No")</f>
        <v>Sí</v>
      </c>
      <c r="P2859" s="22" t="str">
        <f aca="false">IF(K2859&gt;0,"Sí","No")</f>
        <v>Sí</v>
      </c>
      <c r="Q2859" s="22" t="str">
        <f aca="false">IF(OR(I2859&gt;0,J2859&gt;0),"Sí","No")</f>
        <v>Sí</v>
      </c>
      <c r="R2859" s="27" t="n">
        <v>1750</v>
      </c>
      <c r="S2859" s="27" t="n">
        <v>2500</v>
      </c>
      <c r="T2859" s="27" t="n">
        <v>1150</v>
      </c>
      <c r="U2859" s="27" t="n">
        <v>2200</v>
      </c>
      <c r="V2859" s="27" t="n">
        <v>3900</v>
      </c>
      <c r="W2859" s="12" t="n">
        <f aca="false">IF(AND(I2859&gt;0,R2859&gt;0),(S2859-R2859)/R2859,"")</f>
        <v>0.428571428571429</v>
      </c>
      <c r="X2859" s="12" t="n">
        <f aca="false">IF(AND(J2859&gt;0,T2859&gt;0),(U2859-T2859)/T2859,"")</f>
        <v>0.91304347826087</v>
      </c>
      <c r="Y2859" s="12" t="n">
        <f aca="false">IF(AND(K2859&gt;0,V2859&gt;0),(V2859-Resumen!$B$7)/Resumen!$B$7,"")</f>
        <v>0.56</v>
      </c>
      <c r="Z2859" s="28" t="n">
        <f aca="false">IF(AND(K2859&gt;0,I2859&gt;0,V2859&gt;0,S2859&gt;0),V2859-S2859,"")</f>
        <v>1400</v>
      </c>
      <c r="AA2859" s="12" t="n">
        <f aca="false">IF(Z2859&lt;&gt;"",Z2859/S2859,"")</f>
        <v>0.56</v>
      </c>
      <c r="AB2859" s="28" t="n">
        <f aca="false">IF(AND(K2859&gt;0,J2859&gt;0,V2859&gt;0,U2859&gt;0),V2859-U2859,"")</f>
        <v>1700</v>
      </c>
      <c r="AC2859" s="12" t="n">
        <f aca="false">IF(AB2859&lt;&gt;"",AB2859/U2859,"")</f>
        <v>0.772727272727273</v>
      </c>
      <c r="AD2859" s="27" t="n">
        <v>6</v>
      </c>
      <c r="AE2859" s="27" t="n">
        <v>2</v>
      </c>
      <c r="AF2859" s="27" t="n">
        <v>12</v>
      </c>
      <c r="AG2859" s="28" t="n">
        <f aca="false">AD2859+AE2859+AF2859</f>
        <v>20</v>
      </c>
      <c r="AH2859" s="12" t="n">
        <f aca="false">IF(AG2859&gt;0,AD2859/AG2859,"")</f>
        <v>0.3</v>
      </c>
      <c r="AI2859" s="27" t="n">
        <v>1</v>
      </c>
      <c r="AJ2859" s="27" t="n">
        <v>0</v>
      </c>
      <c r="AK2859" s="27" t="n">
        <v>1</v>
      </c>
      <c r="AL2859" s="22" t="str">
        <f aca="false">IF(OR(AJ2859&gt;0,AK2859&gt;0),"Sí","No")</f>
        <v>Sí</v>
      </c>
      <c r="AM2859" s="6" t="s">
        <v>198</v>
      </c>
      <c r="AN2859" s="6" t="s">
        <v>198</v>
      </c>
      <c r="AO2859" s="12" t="n">
        <f aca="false">IF(M2859&gt;0,K2859/M2859,"")</f>
        <v>0.275862068965517</v>
      </c>
      <c r="AP2859" s="22" t="str">
        <f aca="false">IF(M2859&gt;=Resumen!$B$5,"Alto","Bajo")</f>
        <v>Alto</v>
      </c>
      <c r="AQ2859" s="22" t="str">
        <f aca="false">IF(AO2859&gt;=Resumen!$B$28,"Alto","Bajo")</f>
        <v>Bajo</v>
      </c>
      <c r="AR2859" s="22" t="str">
        <f aca="false">AP2859&amp;" Potencial / "&amp;AQ2859&amp;" Share"</f>
        <v>Alto Potencial / Bajo Share</v>
      </c>
      <c r="AS2859" s="22" t="str">
        <f aca="false">IF(Q2859="Sí",IF(AO2859&gt;=Resumen!$B$29,"Alto","Bajo"),"")</f>
        <v>Bajo</v>
      </c>
      <c r="AT2859" s="22" t="str">
        <f aca="false">IF(AS2859&lt;&gt;"",AP2859&amp;" Potencial / "&amp;AS2859&amp;" Share","")</f>
        <v>Alto Potencial / Bajo Share</v>
      </c>
      <c r="AU2859" s="22" t="str">
        <f aca="false">IF(AH2859="","Sin dato",IF(AH2859-AO2859&gt;Resumen!$B$6,"Sobre-exhibido",IF(AO2859-AH2859&gt;Resumen!$B$6,"Sub-exhibido","En línea")))</f>
        <v>En línea</v>
      </c>
      <c r="AV2859" s="22" t="n">
        <f aca="false">IF(AT2859="","",IF(AT2859="Alto Potencial / Bajo Share",1,IF(AT2859="Alto Potencial / Alto Share",2,IF(AT2859="Bajo Potencial / Alto Share",3,4))))</f>
        <v>1</v>
      </c>
      <c r="AW2859" s="22" t="str">
        <f aca="false">IF(Q2859="No","Sin competencia directa",IF(AV2859=1,"1 - Foco Conquista (Alto Pot / Bajo Share)",IF(AV2859=2,"2 - Foco Defensa (Alto Pot / Alto Share)",IF(AV2859=3,"3 - Monitoreo (Bajo Pot / Alto Share)","4 - Baja Prioridad (Bajo Pot / Bajo Share)"))))</f>
        <v>1 - Foco Conquista (Alto Pot / Bajo Share)</v>
      </c>
      <c r="AX2859" s="12" t="n">
        <f aca="false">IF(OR(IFERROR(AND(W2859&lt;&gt;"",Y2859&lt;&gt;"",Y2859-W2859&gt;Resumen!$B$8),FALSE()),IFERROR(AND(X2859&lt;&gt;"",Y2859&lt;&gt;"",Y2859-X2859&gt;Resumen!$B$8),FALSE())),MAX(IF(IFERROR(AND(W2859&lt;&gt;"",Y2859&lt;&gt;"",Y2859-W2859&gt;Resumen!$B$8),FALSE()),Y2859-W2859,0),IF(IFERROR(AND(X2859&lt;&gt;"",Y2859&lt;&gt;"",Y2859-X2859&gt;Resumen!$B$8),FALSE()),Y2859-X2859,0)),"")</f>
        <v>0.131428571428572</v>
      </c>
      <c r="AY2859" s="22" t="str">
        <f aca="false">IF(OR(IFERROR(AND(W2859&lt;&gt;"",Y2859&lt;&gt;"",Y2859-W2859&gt;Resumen!$B$8),FALSE()),IFERROR(AND(X2859&lt;&gt;"",Y2859&lt;&gt;"",Y2859-X2859&gt;Resumen!$B$8),FALSE())),TRIM("Lays tiene mayor markup que "&amp;IF(IFERROR(AND(W2859&lt;&gt;"",Y2859&lt;&gt;"",Y2859-W2859&gt;Resumen!$B$8),FALSE()),"Quento ","")&amp;IF(IFERROR(AND(X2859&lt;&gt;"",Y2859&lt;&gt;"",Y2859-X2859&gt;Resumen!$B$8),FALSE()),"Julicroc ","")&amp;"en este PDV"),"")</f>
        <v>Lays tiene mayor markup que Quento en este PDV</v>
      </c>
      <c r="AZ2859" s="22" t="str">
        <f aca="false">IF(COUNTIF('Plan Pehuamar - Lista'!$A$2:$A$167,A2859)&gt;0,"Sí","No")</f>
        <v>No</v>
      </c>
      <c r="BA2859" s="22" t="str">
        <f aca="false">IF(COUNTIF('Plan Combo 9+1'!$A$2:$A$226,A2859)&gt;0,"Sí","No")</f>
        <v>No</v>
      </c>
      <c r="BB2859" s="22" t="str">
        <f aca="false">IF(AH2859="","No",IF(BA2859="Sí",IF((AO2859-AH2859)&gt;Resumen!$B$6,"Sí","No"),IF((AO2859-AH2859)&gt;=Resumen!$B$132,"Sí","No")))</f>
        <v>No</v>
      </c>
      <c r="BC2859" s="22" t="str">
        <f aca="false">IF(AND(N2859="Sí",AL2859="Sí",AI2859=0),"Sí","No")</f>
        <v>No</v>
      </c>
      <c r="BD2859" s="22" t="str">
        <f aca="false">IF(COUNTIF('Plan 9+1 (con Pehuamar)'!$A$2:$A$227,A2859)&gt;0,"Sí","No")</f>
        <v>No</v>
      </c>
    </row>
    <row r="2860" customFormat="false" ht="15" hidden="false" customHeight="true" outlineLevel="0" collapsed="false">
      <c r="A2860" s="6" t="n">
        <v>206060</v>
      </c>
      <c r="B2860" s="6" t="n">
        <v>17</v>
      </c>
      <c r="C2860" s="6" t="n">
        <v>1705</v>
      </c>
      <c r="D2860" s="6" t="s">
        <v>398</v>
      </c>
      <c r="E2860" s="6" t="s">
        <v>3006</v>
      </c>
      <c r="F2860" s="6" t="s">
        <v>196</v>
      </c>
      <c r="G2860" s="6" t="s">
        <v>130</v>
      </c>
      <c r="H2860" s="6" t="s">
        <v>1715</v>
      </c>
      <c r="I2860" s="27" t="n">
        <v>0</v>
      </c>
      <c r="J2860" s="27" t="n">
        <v>0</v>
      </c>
      <c r="K2860" s="27" t="n">
        <v>1</v>
      </c>
      <c r="L2860" s="28" t="n">
        <f aca="false">I2860+J2860</f>
        <v>0</v>
      </c>
      <c r="M2860" s="28" t="n">
        <f aca="false">L2860+K2860</f>
        <v>1</v>
      </c>
      <c r="N2860" s="22" t="str">
        <f aca="false">IF(I2860&gt;0,"Sí","No")</f>
        <v>No</v>
      </c>
      <c r="O2860" s="22" t="str">
        <f aca="false">IF(J2860&gt;0,"Sí","No")</f>
        <v>No</v>
      </c>
      <c r="P2860" s="22" t="str">
        <f aca="false">IF(K2860&gt;0,"Sí","No")</f>
        <v>Sí</v>
      </c>
      <c r="Q2860" s="22" t="str">
        <f aca="false">IF(OR(I2860&gt;0,J2860&gt;0),"Sí","No")</f>
        <v>No</v>
      </c>
      <c r="R2860" s="27"/>
      <c r="S2860" s="27"/>
      <c r="T2860" s="27"/>
      <c r="U2860" s="27"/>
      <c r="V2860" s="27"/>
      <c r="W2860" s="12" t="str">
        <f aca="false">IF(AND(I2860&gt;0,R2860&gt;0),(S2860-R2860)/R2860,"")</f>
        <v/>
      </c>
      <c r="X2860" s="12" t="str">
        <f aca="false">IF(AND(J2860&gt;0,T2860&gt;0),(U2860-T2860)/T2860,"")</f>
        <v/>
      </c>
      <c r="Y2860" s="12" t="str">
        <f aca="false">IF(AND(K2860&gt;0,V2860&gt;0),(V2860-Resumen!$B$7)/Resumen!$B$7,"")</f>
        <v/>
      </c>
      <c r="Z2860" s="28" t="str">
        <f aca="false">IF(AND(K2860&gt;0,I2860&gt;0,V2860&gt;0,S2860&gt;0),V2860-S2860,"")</f>
        <v/>
      </c>
      <c r="AA2860" s="12" t="str">
        <f aca="false">IF(Z2860&lt;&gt;"",Z2860/S2860,"")</f>
        <v/>
      </c>
      <c r="AB2860" s="28" t="str">
        <f aca="false">IF(AND(K2860&gt;0,J2860&gt;0,V2860&gt;0,U2860&gt;0),V2860-U2860,"")</f>
        <v/>
      </c>
      <c r="AC2860" s="12" t="str">
        <f aca="false">IF(AB2860&lt;&gt;"",AB2860/U2860,"")</f>
        <v/>
      </c>
      <c r="AD2860" s="27" t="n">
        <v>0</v>
      </c>
      <c r="AE2860" s="27" t="n">
        <v>0</v>
      </c>
      <c r="AF2860" s="27" t="n">
        <v>0</v>
      </c>
      <c r="AG2860" s="28" t="n">
        <f aca="false">AD2860+AE2860+AF2860</f>
        <v>0</v>
      </c>
      <c r="AH2860" s="12" t="str">
        <f aca="false">IF(AG2860&gt;0,AD2860/AG2860,"")</f>
        <v/>
      </c>
      <c r="AI2860" s="27" t="n">
        <v>0</v>
      </c>
      <c r="AJ2860" s="27" t="n">
        <v>0</v>
      </c>
      <c r="AK2860" s="27" t="n">
        <v>0</v>
      </c>
      <c r="AL2860" s="22" t="str">
        <f aca="false">IF(OR(AJ2860&gt;0,AK2860&gt;0),"Sí","No")</f>
        <v>No</v>
      </c>
      <c r="AM2860" s="6"/>
      <c r="AN2860" s="6"/>
      <c r="AO2860" s="12" t="n">
        <f aca="false">IF(M2860&gt;0,K2860/M2860,"")</f>
        <v>1</v>
      </c>
      <c r="AP2860" s="22" t="str">
        <f aca="false">IF(M2860&gt;=Resumen!$B$5,"Alto","Bajo")</f>
        <v>Bajo</v>
      </c>
      <c r="AQ2860" s="22" t="str">
        <f aca="false">IF(AO2860&gt;=Resumen!$B$28,"Alto","Bajo")</f>
        <v>Alto</v>
      </c>
      <c r="AR2860" s="22" t="str">
        <f aca="false">AP2860&amp;" Potencial / "&amp;AQ2860&amp;" Share"</f>
        <v>Bajo Potencial / Alto Share</v>
      </c>
      <c r="AS2860" s="22" t="str">
        <f aca="false">IF(Q2860="Sí",IF(AO2860&gt;=Resumen!$B$29,"Alto","Bajo"),"")</f>
        <v/>
      </c>
      <c r="AT2860" s="22" t="str">
        <f aca="false">IF(AS2860&lt;&gt;"",AP2860&amp;" Potencial / "&amp;AS2860&amp;" Share","")</f>
        <v/>
      </c>
      <c r="AU2860" s="22" t="str">
        <f aca="false">IF(AH2860="","Sin dato",IF(AH2860-AO2860&gt;Resumen!$B$6,"Sobre-exhibido",IF(AO2860-AH2860&gt;Resumen!$B$6,"Sub-exhibido","En línea")))</f>
        <v>Sin dato</v>
      </c>
      <c r="AV2860" s="22" t="str">
        <f aca="false">IF(AT2860="","",IF(AT2860="Alto Potencial / Bajo Share",1,IF(AT2860="Alto Potencial / Alto Share",2,IF(AT2860="Bajo Potencial / Alto Share",3,4))))</f>
        <v/>
      </c>
      <c r="AW2860" s="22" t="str">
        <f aca="false">IF(Q2860="No","Sin competencia directa",IF(AV2860=1,"1 - Foco Conquista (Alto Pot / Bajo Share)",IF(AV2860=2,"2 - Foco Defensa (Alto Pot / Alto Share)",IF(AV2860=3,"3 - Monitoreo (Bajo Pot / Alto Share)","4 - Baja Prioridad (Bajo Pot / Bajo Share)"))))</f>
        <v>Sin competencia directa</v>
      </c>
      <c r="AX2860" s="12" t="str">
        <f aca="false">IF(OR(IFERROR(AND(W2860&lt;&gt;"",Y2860&lt;&gt;"",Y2860-W2860&gt;Resumen!$B$8),FALSE()),IFERROR(AND(X2860&lt;&gt;"",Y2860&lt;&gt;"",Y2860-X2860&gt;Resumen!$B$8),FALSE())),MAX(IF(IFERROR(AND(W2860&lt;&gt;"",Y2860&lt;&gt;"",Y2860-W2860&gt;Resumen!$B$8),FALSE()),Y2860-W2860,0),IF(IFERROR(AND(X2860&lt;&gt;"",Y2860&lt;&gt;"",Y2860-X2860&gt;Resumen!$B$8),FALSE()),Y2860-X2860,0)),"")</f>
        <v/>
      </c>
      <c r="AY2860" s="22" t="str">
        <f aca="false">IF(OR(IFERROR(AND(W2860&lt;&gt;"",Y2860&lt;&gt;"",Y2860-W2860&gt;Resumen!$B$8),FALSE()),IFERROR(AND(X2860&lt;&gt;"",Y2860&lt;&gt;"",Y2860-X2860&gt;Resumen!$B$8),FALSE())),TRIM("Lays tiene mayor markup que "&amp;IF(IFERROR(AND(W2860&lt;&gt;"",Y2860&lt;&gt;"",Y2860-W2860&gt;Resumen!$B$8),FALSE()),"Quento ","")&amp;IF(IFERROR(AND(X2860&lt;&gt;"",Y2860&lt;&gt;"",Y2860-X2860&gt;Resumen!$B$8),FALSE()),"Julicroc ","")&amp;"en este PDV"),"")</f>
        <v/>
      </c>
      <c r="AZ2860" s="22" t="str">
        <f aca="false">IF(COUNTIF('Plan Pehuamar - Lista'!$A$2:$A$167,A2860)&gt;0,"Sí","No")</f>
        <v>No</v>
      </c>
      <c r="BA2860" s="22" t="str">
        <f aca="false">IF(COUNTIF('Plan Combo 9+1'!$A$2:$A$226,A2860)&gt;0,"Sí","No")</f>
        <v>No</v>
      </c>
      <c r="BB2860" s="22" t="str">
        <f aca="false">IF(AH2860="","No",IF(BA2860="Sí",IF((AO2860-AH2860)&gt;Resumen!$B$6,"Sí","No"),IF((AO2860-AH2860)&gt;=Resumen!$B$132,"Sí","No")))</f>
        <v>No</v>
      </c>
      <c r="BC2860" s="22" t="str">
        <f aca="false">IF(AND(N2860="Sí",AL2860="Sí",AI2860=0),"Sí","No")</f>
        <v>No</v>
      </c>
      <c r="BD2860" s="22" t="str">
        <f aca="false">IF(COUNTIF('Plan 9+1 (con Pehuamar)'!$A$2:$A$227,A2860)&gt;0,"Sí","No")</f>
        <v>No</v>
      </c>
    </row>
    <row r="2861" customFormat="false" ht="15" hidden="false" customHeight="true" outlineLevel="0" collapsed="false">
      <c r="A2861" s="6" t="n">
        <v>206063</v>
      </c>
      <c r="B2861" s="6" t="n">
        <v>17</v>
      </c>
      <c r="C2861" s="6" t="n">
        <v>1705</v>
      </c>
      <c r="D2861" s="6" t="s">
        <v>398</v>
      </c>
      <c r="E2861" s="6" t="s">
        <v>3007</v>
      </c>
      <c r="F2861" s="6" t="s">
        <v>201</v>
      </c>
      <c r="G2861" s="6" t="s">
        <v>130</v>
      </c>
      <c r="H2861" s="6" t="s">
        <v>1715</v>
      </c>
      <c r="I2861" s="27" t="n">
        <v>10</v>
      </c>
      <c r="J2861" s="27" t="n">
        <v>32</v>
      </c>
      <c r="K2861" s="27" t="n">
        <v>12</v>
      </c>
      <c r="L2861" s="28" t="n">
        <f aca="false">I2861+J2861</f>
        <v>42</v>
      </c>
      <c r="M2861" s="28" t="n">
        <f aca="false">L2861+K2861</f>
        <v>54</v>
      </c>
      <c r="N2861" s="22" t="str">
        <f aca="false">IF(I2861&gt;0,"Sí","No")</f>
        <v>Sí</v>
      </c>
      <c r="O2861" s="22" t="str">
        <f aca="false">IF(J2861&gt;0,"Sí","No")</f>
        <v>Sí</v>
      </c>
      <c r="P2861" s="22" t="str">
        <f aca="false">IF(K2861&gt;0,"Sí","No")</f>
        <v>Sí</v>
      </c>
      <c r="Q2861" s="22" t="str">
        <f aca="false">IF(OR(I2861&gt;0,J2861&gt;0),"Sí","No")</f>
        <v>Sí</v>
      </c>
      <c r="R2861" s="27" t="n">
        <v>1750</v>
      </c>
      <c r="S2861" s="27" t="n">
        <v>2500</v>
      </c>
      <c r="T2861" s="27" t="n">
        <v>1150</v>
      </c>
      <c r="U2861" s="27" t="n">
        <v>2200</v>
      </c>
      <c r="V2861" s="27" t="n">
        <v>3800</v>
      </c>
      <c r="W2861" s="12" t="n">
        <f aca="false">IF(AND(I2861&gt;0,R2861&gt;0),(S2861-R2861)/R2861,"")</f>
        <v>0.428571428571429</v>
      </c>
      <c r="X2861" s="12" t="n">
        <f aca="false">IF(AND(J2861&gt;0,T2861&gt;0),(U2861-T2861)/T2861,"")</f>
        <v>0.91304347826087</v>
      </c>
      <c r="Y2861" s="12" t="n">
        <f aca="false">IF(AND(K2861&gt;0,V2861&gt;0),(V2861-Resumen!$B$7)/Resumen!$B$7,"")</f>
        <v>0.52</v>
      </c>
      <c r="Z2861" s="28" t="n">
        <f aca="false">IF(AND(K2861&gt;0,I2861&gt;0,V2861&gt;0,S2861&gt;0),V2861-S2861,"")</f>
        <v>1300</v>
      </c>
      <c r="AA2861" s="12" t="n">
        <f aca="false">IF(Z2861&lt;&gt;"",Z2861/S2861,"")</f>
        <v>0.52</v>
      </c>
      <c r="AB2861" s="28" t="n">
        <f aca="false">IF(AND(K2861&gt;0,J2861&gt;0,V2861&gt;0,U2861&gt;0),V2861-U2861,"")</f>
        <v>1600</v>
      </c>
      <c r="AC2861" s="12" t="n">
        <f aca="false">IF(AB2861&lt;&gt;"",AB2861/U2861,"")</f>
        <v>0.727272727272727</v>
      </c>
      <c r="AD2861" s="27" t="n">
        <v>4</v>
      </c>
      <c r="AE2861" s="27" t="n">
        <v>2</v>
      </c>
      <c r="AF2861" s="27" t="n">
        <v>12</v>
      </c>
      <c r="AG2861" s="28" t="n">
        <f aca="false">AD2861+AE2861+AF2861</f>
        <v>18</v>
      </c>
      <c r="AH2861" s="12" t="n">
        <f aca="false">IF(AG2861&gt;0,AD2861/AG2861,"")</f>
        <v>0.222222222222222</v>
      </c>
      <c r="AI2861" s="27" t="n">
        <v>1</v>
      </c>
      <c r="AJ2861" s="27" t="n">
        <v>0</v>
      </c>
      <c r="AK2861" s="27" t="n">
        <v>1</v>
      </c>
      <c r="AL2861" s="22" t="str">
        <f aca="false">IF(OR(AJ2861&gt;0,AK2861&gt;0),"Sí","No")</f>
        <v>Sí</v>
      </c>
      <c r="AM2861" s="6" t="s">
        <v>198</v>
      </c>
      <c r="AN2861" s="6" t="s">
        <v>198</v>
      </c>
      <c r="AO2861" s="12" t="n">
        <f aca="false">IF(M2861&gt;0,K2861/M2861,"")</f>
        <v>0.222222222222222</v>
      </c>
      <c r="AP2861" s="22" t="str">
        <f aca="false">IF(M2861&gt;=Resumen!$B$5,"Alto","Bajo")</f>
        <v>Alto</v>
      </c>
      <c r="AQ2861" s="22" t="str">
        <f aca="false">IF(AO2861&gt;=Resumen!$B$28,"Alto","Bajo")</f>
        <v>Bajo</v>
      </c>
      <c r="AR2861" s="22" t="str">
        <f aca="false">AP2861&amp;" Potencial / "&amp;AQ2861&amp;" Share"</f>
        <v>Alto Potencial / Bajo Share</v>
      </c>
      <c r="AS2861" s="22" t="str">
        <f aca="false">IF(Q2861="Sí",IF(AO2861&gt;=Resumen!$B$29,"Alto","Bajo"),"")</f>
        <v>Bajo</v>
      </c>
      <c r="AT2861" s="22" t="str">
        <f aca="false">IF(AS2861&lt;&gt;"",AP2861&amp;" Potencial / "&amp;AS2861&amp;" Share","")</f>
        <v>Alto Potencial / Bajo Share</v>
      </c>
      <c r="AU2861" s="22" t="str">
        <f aca="false">IF(AH2861="","Sin dato",IF(AH2861-AO2861&gt;Resumen!$B$6,"Sobre-exhibido",IF(AO2861-AH2861&gt;Resumen!$B$6,"Sub-exhibido","En línea")))</f>
        <v>En línea</v>
      </c>
      <c r="AV2861" s="22" t="n">
        <f aca="false">IF(AT2861="","",IF(AT2861="Alto Potencial / Bajo Share",1,IF(AT2861="Alto Potencial / Alto Share",2,IF(AT2861="Bajo Potencial / Alto Share",3,4))))</f>
        <v>1</v>
      </c>
      <c r="AW2861" s="22" t="str">
        <f aca="false">IF(Q2861="No","Sin competencia directa",IF(AV2861=1,"1 - Foco Conquista (Alto Pot / Bajo Share)",IF(AV2861=2,"2 - Foco Defensa (Alto Pot / Alto Share)",IF(AV2861=3,"3 - Monitoreo (Bajo Pot / Alto Share)","4 - Baja Prioridad (Bajo Pot / Bajo Share)"))))</f>
        <v>1 - Foco Conquista (Alto Pot / Bajo Share)</v>
      </c>
      <c r="AX2861" s="12" t="n">
        <f aca="false">IF(OR(IFERROR(AND(W2861&lt;&gt;"",Y2861&lt;&gt;"",Y2861-W2861&gt;Resumen!$B$8),FALSE()),IFERROR(AND(X2861&lt;&gt;"",Y2861&lt;&gt;"",Y2861-X2861&gt;Resumen!$B$8),FALSE())),MAX(IF(IFERROR(AND(W2861&lt;&gt;"",Y2861&lt;&gt;"",Y2861-W2861&gt;Resumen!$B$8),FALSE()),Y2861-W2861,0),IF(IFERROR(AND(X2861&lt;&gt;"",Y2861&lt;&gt;"",Y2861-X2861&gt;Resumen!$B$8),FALSE()),Y2861-X2861,0)),"")</f>
        <v>0.0914285714285715</v>
      </c>
      <c r="AY2861" s="22" t="str">
        <f aca="false">IF(OR(IFERROR(AND(W2861&lt;&gt;"",Y2861&lt;&gt;"",Y2861-W2861&gt;Resumen!$B$8),FALSE()),IFERROR(AND(X2861&lt;&gt;"",Y2861&lt;&gt;"",Y2861-X2861&gt;Resumen!$B$8),FALSE())),TRIM("Lays tiene mayor markup que "&amp;IF(IFERROR(AND(W2861&lt;&gt;"",Y2861&lt;&gt;"",Y2861-W2861&gt;Resumen!$B$8),FALSE()),"Quento ","")&amp;IF(IFERROR(AND(X2861&lt;&gt;"",Y2861&lt;&gt;"",Y2861-X2861&gt;Resumen!$B$8),FALSE()),"Julicroc ","")&amp;"en este PDV"),"")</f>
        <v>Lays tiene mayor markup que Quento en este PDV</v>
      </c>
      <c r="AZ2861" s="22" t="str">
        <f aca="false">IF(COUNTIF('Plan Pehuamar - Lista'!$A$2:$A$167,A2861)&gt;0,"Sí","No")</f>
        <v>No</v>
      </c>
      <c r="BA2861" s="22" t="str">
        <f aca="false">IF(COUNTIF('Plan Combo 9+1'!$A$2:$A$226,A2861)&gt;0,"Sí","No")</f>
        <v>No</v>
      </c>
      <c r="BB2861" s="22" t="str">
        <f aca="false">IF(AH2861="","No",IF(BA2861="Sí",IF((AO2861-AH2861)&gt;Resumen!$B$6,"Sí","No"),IF((AO2861-AH2861)&gt;=Resumen!$B$132,"Sí","No")))</f>
        <v>No</v>
      </c>
      <c r="BC2861" s="22" t="str">
        <f aca="false">IF(AND(N2861="Sí",AL2861="Sí",AI2861=0),"Sí","No")</f>
        <v>No</v>
      </c>
      <c r="BD2861" s="22" t="str">
        <f aca="false">IF(COUNTIF('Plan 9+1 (con Pehuamar)'!$A$2:$A$227,A2861)&gt;0,"Sí","No")</f>
        <v>No</v>
      </c>
    </row>
    <row r="2862" customFormat="false" ht="15" hidden="false" customHeight="true" outlineLevel="0" collapsed="false">
      <c r="A2862" s="6" t="n">
        <v>206066</v>
      </c>
      <c r="B2862" s="6" t="n">
        <v>17</v>
      </c>
      <c r="C2862" s="6" t="n">
        <v>1705</v>
      </c>
      <c r="D2862" s="6" t="s">
        <v>398</v>
      </c>
      <c r="E2862" s="6" t="s">
        <v>3008</v>
      </c>
      <c r="F2862" s="6" t="s">
        <v>196</v>
      </c>
      <c r="G2862" s="6" t="s">
        <v>130</v>
      </c>
      <c r="H2862" s="6" t="s">
        <v>1715</v>
      </c>
      <c r="I2862" s="27" t="n">
        <v>0</v>
      </c>
      <c r="J2862" s="27" t="n">
        <v>0</v>
      </c>
      <c r="K2862" s="27" t="n">
        <v>2.5</v>
      </c>
      <c r="L2862" s="28" t="n">
        <f aca="false">I2862+J2862</f>
        <v>0</v>
      </c>
      <c r="M2862" s="28" t="n">
        <f aca="false">L2862+K2862</f>
        <v>2.5</v>
      </c>
      <c r="N2862" s="22" t="str">
        <f aca="false">IF(I2862&gt;0,"Sí","No")</f>
        <v>No</v>
      </c>
      <c r="O2862" s="22" t="str">
        <f aca="false">IF(J2862&gt;0,"Sí","No")</f>
        <v>No</v>
      </c>
      <c r="P2862" s="22" t="str">
        <f aca="false">IF(K2862&gt;0,"Sí","No")</f>
        <v>Sí</v>
      </c>
      <c r="Q2862" s="22" t="str">
        <f aca="false">IF(OR(I2862&gt;0,J2862&gt;0),"Sí","No")</f>
        <v>No</v>
      </c>
      <c r="R2862" s="27"/>
      <c r="S2862" s="27"/>
      <c r="T2862" s="27"/>
      <c r="U2862" s="27"/>
      <c r="V2862" s="27"/>
      <c r="W2862" s="12" t="str">
        <f aca="false">IF(AND(I2862&gt;0,R2862&gt;0),(S2862-R2862)/R2862,"")</f>
        <v/>
      </c>
      <c r="X2862" s="12" t="str">
        <f aca="false">IF(AND(J2862&gt;0,T2862&gt;0),(U2862-T2862)/T2862,"")</f>
        <v/>
      </c>
      <c r="Y2862" s="12" t="str">
        <f aca="false">IF(AND(K2862&gt;0,V2862&gt;0),(V2862-Resumen!$B$7)/Resumen!$B$7,"")</f>
        <v/>
      </c>
      <c r="Z2862" s="28" t="str">
        <f aca="false">IF(AND(K2862&gt;0,I2862&gt;0,V2862&gt;0,S2862&gt;0),V2862-S2862,"")</f>
        <v/>
      </c>
      <c r="AA2862" s="12" t="str">
        <f aca="false">IF(Z2862&lt;&gt;"",Z2862/S2862,"")</f>
        <v/>
      </c>
      <c r="AB2862" s="28" t="str">
        <f aca="false">IF(AND(K2862&gt;0,J2862&gt;0,V2862&gt;0,U2862&gt;0),V2862-U2862,"")</f>
        <v/>
      </c>
      <c r="AC2862" s="12" t="str">
        <f aca="false">IF(AB2862&lt;&gt;"",AB2862/U2862,"")</f>
        <v/>
      </c>
      <c r="AD2862" s="27" t="n">
        <v>0</v>
      </c>
      <c r="AE2862" s="27" t="n">
        <v>0</v>
      </c>
      <c r="AF2862" s="27" t="n">
        <v>0</v>
      </c>
      <c r="AG2862" s="28" t="n">
        <f aca="false">AD2862+AE2862+AF2862</f>
        <v>0</v>
      </c>
      <c r="AH2862" s="12" t="str">
        <f aca="false">IF(AG2862&gt;0,AD2862/AG2862,"")</f>
        <v/>
      </c>
      <c r="AI2862" s="27" t="n">
        <v>0</v>
      </c>
      <c r="AJ2862" s="27" t="n">
        <v>0</v>
      </c>
      <c r="AK2862" s="27" t="n">
        <v>0</v>
      </c>
      <c r="AL2862" s="22" t="str">
        <f aca="false">IF(OR(AJ2862&gt;0,AK2862&gt;0),"Sí","No")</f>
        <v>No</v>
      </c>
      <c r="AM2862" s="6"/>
      <c r="AN2862" s="6"/>
      <c r="AO2862" s="12" t="n">
        <f aca="false">IF(M2862&gt;0,K2862/M2862,"")</f>
        <v>1</v>
      </c>
      <c r="AP2862" s="22" t="str">
        <f aca="false">IF(M2862&gt;=Resumen!$B$5,"Alto","Bajo")</f>
        <v>Bajo</v>
      </c>
      <c r="AQ2862" s="22" t="str">
        <f aca="false">IF(AO2862&gt;=Resumen!$B$28,"Alto","Bajo")</f>
        <v>Alto</v>
      </c>
      <c r="AR2862" s="22" t="str">
        <f aca="false">AP2862&amp;" Potencial / "&amp;AQ2862&amp;" Share"</f>
        <v>Bajo Potencial / Alto Share</v>
      </c>
      <c r="AS2862" s="22" t="str">
        <f aca="false">IF(Q2862="Sí",IF(AO2862&gt;=Resumen!$B$29,"Alto","Bajo"),"")</f>
        <v/>
      </c>
      <c r="AT2862" s="22" t="str">
        <f aca="false">IF(AS2862&lt;&gt;"",AP2862&amp;" Potencial / "&amp;AS2862&amp;" Share","")</f>
        <v/>
      </c>
      <c r="AU2862" s="22" t="str">
        <f aca="false">IF(AH2862="","Sin dato",IF(AH2862-AO2862&gt;Resumen!$B$6,"Sobre-exhibido",IF(AO2862-AH2862&gt;Resumen!$B$6,"Sub-exhibido","En línea")))</f>
        <v>Sin dato</v>
      </c>
      <c r="AV2862" s="22" t="str">
        <f aca="false">IF(AT2862="","",IF(AT2862="Alto Potencial / Bajo Share",1,IF(AT2862="Alto Potencial / Alto Share",2,IF(AT2862="Bajo Potencial / Alto Share",3,4))))</f>
        <v/>
      </c>
      <c r="AW2862" s="22" t="str">
        <f aca="false">IF(Q2862="No","Sin competencia directa",IF(AV2862=1,"1 - Foco Conquista (Alto Pot / Bajo Share)",IF(AV2862=2,"2 - Foco Defensa (Alto Pot / Alto Share)",IF(AV2862=3,"3 - Monitoreo (Bajo Pot / Alto Share)","4 - Baja Prioridad (Bajo Pot / Bajo Share)"))))</f>
        <v>Sin competencia directa</v>
      </c>
      <c r="AX2862" s="12" t="str">
        <f aca="false">IF(OR(IFERROR(AND(W2862&lt;&gt;"",Y2862&lt;&gt;"",Y2862-W2862&gt;Resumen!$B$8),FALSE()),IFERROR(AND(X2862&lt;&gt;"",Y2862&lt;&gt;"",Y2862-X2862&gt;Resumen!$B$8),FALSE())),MAX(IF(IFERROR(AND(W2862&lt;&gt;"",Y2862&lt;&gt;"",Y2862-W2862&gt;Resumen!$B$8),FALSE()),Y2862-W2862,0),IF(IFERROR(AND(X2862&lt;&gt;"",Y2862&lt;&gt;"",Y2862-X2862&gt;Resumen!$B$8),FALSE()),Y2862-X2862,0)),"")</f>
        <v/>
      </c>
      <c r="AY2862" s="22" t="str">
        <f aca="false">IF(OR(IFERROR(AND(W2862&lt;&gt;"",Y2862&lt;&gt;"",Y2862-W2862&gt;Resumen!$B$8),FALSE()),IFERROR(AND(X2862&lt;&gt;"",Y2862&lt;&gt;"",Y2862-X2862&gt;Resumen!$B$8),FALSE())),TRIM("Lays tiene mayor markup que "&amp;IF(IFERROR(AND(W2862&lt;&gt;"",Y2862&lt;&gt;"",Y2862-W2862&gt;Resumen!$B$8),FALSE()),"Quento ","")&amp;IF(IFERROR(AND(X2862&lt;&gt;"",Y2862&lt;&gt;"",Y2862-X2862&gt;Resumen!$B$8),FALSE()),"Julicroc ","")&amp;"en este PDV"),"")</f>
        <v/>
      </c>
      <c r="AZ2862" s="22" t="str">
        <f aca="false">IF(COUNTIF('Plan Pehuamar - Lista'!$A$2:$A$167,A2862)&gt;0,"Sí","No")</f>
        <v>No</v>
      </c>
      <c r="BA2862" s="22" t="str">
        <f aca="false">IF(COUNTIF('Plan Combo 9+1'!$A$2:$A$226,A2862)&gt;0,"Sí","No")</f>
        <v>No</v>
      </c>
      <c r="BB2862" s="22" t="str">
        <f aca="false">IF(AH2862="","No",IF(BA2862="Sí",IF((AO2862-AH2862)&gt;Resumen!$B$6,"Sí","No"),IF((AO2862-AH2862)&gt;=Resumen!$B$132,"Sí","No")))</f>
        <v>No</v>
      </c>
      <c r="BC2862" s="22" t="str">
        <f aca="false">IF(AND(N2862="Sí",AL2862="Sí",AI2862=0),"Sí","No")</f>
        <v>No</v>
      </c>
      <c r="BD2862" s="22" t="str">
        <f aca="false">IF(COUNTIF('Plan 9+1 (con Pehuamar)'!$A$2:$A$227,A2862)&gt;0,"Sí","No")</f>
        <v>No</v>
      </c>
    </row>
    <row r="2863" customFormat="false" ht="15" hidden="false" customHeight="true" outlineLevel="0" collapsed="false">
      <c r="A2863" s="6" t="n">
        <v>206068</v>
      </c>
      <c r="B2863" s="6" t="n">
        <v>17</v>
      </c>
      <c r="C2863" s="6" t="n">
        <v>1705</v>
      </c>
      <c r="D2863" s="6" t="s">
        <v>398</v>
      </c>
      <c r="E2863" s="6" t="s">
        <v>3009</v>
      </c>
      <c r="F2863" s="6" t="s">
        <v>196</v>
      </c>
      <c r="G2863" s="6" t="s">
        <v>130</v>
      </c>
      <c r="H2863" s="6" t="s">
        <v>1715</v>
      </c>
      <c r="I2863" s="27" t="n">
        <v>0</v>
      </c>
      <c r="J2863" s="27" t="n">
        <v>0</v>
      </c>
      <c r="K2863" s="27" t="n">
        <v>0.1</v>
      </c>
      <c r="L2863" s="28" t="n">
        <f aca="false">I2863+J2863</f>
        <v>0</v>
      </c>
      <c r="M2863" s="28" t="n">
        <f aca="false">L2863+K2863</f>
        <v>0.1</v>
      </c>
      <c r="N2863" s="22" t="str">
        <f aca="false">IF(I2863&gt;0,"Sí","No")</f>
        <v>No</v>
      </c>
      <c r="O2863" s="22" t="str">
        <f aca="false">IF(J2863&gt;0,"Sí","No")</f>
        <v>No</v>
      </c>
      <c r="P2863" s="22" t="str">
        <f aca="false">IF(K2863&gt;0,"Sí","No")</f>
        <v>Sí</v>
      </c>
      <c r="Q2863" s="22" t="str">
        <f aca="false">IF(OR(I2863&gt;0,J2863&gt;0),"Sí","No")</f>
        <v>No</v>
      </c>
      <c r="R2863" s="27"/>
      <c r="S2863" s="27"/>
      <c r="T2863" s="27"/>
      <c r="U2863" s="27"/>
      <c r="V2863" s="27"/>
      <c r="W2863" s="12" t="str">
        <f aca="false">IF(AND(I2863&gt;0,R2863&gt;0),(S2863-R2863)/R2863,"")</f>
        <v/>
      </c>
      <c r="X2863" s="12" t="str">
        <f aca="false">IF(AND(J2863&gt;0,T2863&gt;0),(U2863-T2863)/T2863,"")</f>
        <v/>
      </c>
      <c r="Y2863" s="12" t="str">
        <f aca="false">IF(AND(K2863&gt;0,V2863&gt;0),(V2863-Resumen!$B$7)/Resumen!$B$7,"")</f>
        <v/>
      </c>
      <c r="Z2863" s="28" t="str">
        <f aca="false">IF(AND(K2863&gt;0,I2863&gt;0,V2863&gt;0,S2863&gt;0),V2863-S2863,"")</f>
        <v/>
      </c>
      <c r="AA2863" s="12" t="str">
        <f aca="false">IF(Z2863&lt;&gt;"",Z2863/S2863,"")</f>
        <v/>
      </c>
      <c r="AB2863" s="28" t="str">
        <f aca="false">IF(AND(K2863&gt;0,J2863&gt;0,V2863&gt;0,U2863&gt;0),V2863-U2863,"")</f>
        <v/>
      </c>
      <c r="AC2863" s="12" t="str">
        <f aca="false">IF(AB2863&lt;&gt;"",AB2863/U2863,"")</f>
        <v/>
      </c>
      <c r="AD2863" s="27" t="n">
        <v>0</v>
      </c>
      <c r="AE2863" s="27" t="n">
        <v>0</v>
      </c>
      <c r="AF2863" s="27" t="n">
        <v>0</v>
      </c>
      <c r="AG2863" s="28" t="n">
        <f aca="false">AD2863+AE2863+AF2863</f>
        <v>0</v>
      </c>
      <c r="AH2863" s="12" t="str">
        <f aca="false">IF(AG2863&gt;0,AD2863/AG2863,"")</f>
        <v/>
      </c>
      <c r="AI2863" s="27" t="n">
        <v>0</v>
      </c>
      <c r="AJ2863" s="27" t="n">
        <v>0</v>
      </c>
      <c r="AK2863" s="27" t="n">
        <v>0</v>
      </c>
      <c r="AL2863" s="22" t="str">
        <f aca="false">IF(OR(AJ2863&gt;0,AK2863&gt;0),"Sí","No")</f>
        <v>No</v>
      </c>
      <c r="AM2863" s="6"/>
      <c r="AN2863" s="6"/>
      <c r="AO2863" s="12" t="n">
        <f aca="false">IF(M2863&gt;0,K2863/M2863,"")</f>
        <v>1</v>
      </c>
      <c r="AP2863" s="22" t="str">
        <f aca="false">IF(M2863&gt;=Resumen!$B$5,"Alto","Bajo")</f>
        <v>Bajo</v>
      </c>
      <c r="AQ2863" s="22" t="str">
        <f aca="false">IF(AO2863&gt;=Resumen!$B$28,"Alto","Bajo")</f>
        <v>Alto</v>
      </c>
      <c r="AR2863" s="22" t="str">
        <f aca="false">AP2863&amp;" Potencial / "&amp;AQ2863&amp;" Share"</f>
        <v>Bajo Potencial / Alto Share</v>
      </c>
      <c r="AS2863" s="22" t="str">
        <f aca="false">IF(Q2863="Sí",IF(AO2863&gt;=Resumen!$B$29,"Alto","Bajo"),"")</f>
        <v/>
      </c>
      <c r="AT2863" s="22" t="str">
        <f aca="false">IF(AS2863&lt;&gt;"",AP2863&amp;" Potencial / "&amp;AS2863&amp;" Share","")</f>
        <v/>
      </c>
      <c r="AU2863" s="22" t="str">
        <f aca="false">IF(AH2863="","Sin dato",IF(AH2863-AO2863&gt;Resumen!$B$6,"Sobre-exhibido",IF(AO2863-AH2863&gt;Resumen!$B$6,"Sub-exhibido","En línea")))</f>
        <v>Sin dato</v>
      </c>
      <c r="AV2863" s="22" t="str">
        <f aca="false">IF(AT2863="","",IF(AT2863="Alto Potencial / Bajo Share",1,IF(AT2863="Alto Potencial / Alto Share",2,IF(AT2863="Bajo Potencial / Alto Share",3,4))))</f>
        <v/>
      </c>
      <c r="AW2863" s="22" t="str">
        <f aca="false">IF(Q2863="No","Sin competencia directa",IF(AV2863=1,"1 - Foco Conquista (Alto Pot / Bajo Share)",IF(AV2863=2,"2 - Foco Defensa (Alto Pot / Alto Share)",IF(AV2863=3,"3 - Monitoreo (Bajo Pot / Alto Share)","4 - Baja Prioridad (Bajo Pot / Bajo Share)"))))</f>
        <v>Sin competencia directa</v>
      </c>
      <c r="AX2863" s="12" t="str">
        <f aca="false">IF(OR(IFERROR(AND(W2863&lt;&gt;"",Y2863&lt;&gt;"",Y2863-W2863&gt;Resumen!$B$8),FALSE()),IFERROR(AND(X2863&lt;&gt;"",Y2863&lt;&gt;"",Y2863-X2863&gt;Resumen!$B$8),FALSE())),MAX(IF(IFERROR(AND(W2863&lt;&gt;"",Y2863&lt;&gt;"",Y2863-W2863&gt;Resumen!$B$8),FALSE()),Y2863-W2863,0),IF(IFERROR(AND(X2863&lt;&gt;"",Y2863&lt;&gt;"",Y2863-X2863&gt;Resumen!$B$8),FALSE()),Y2863-X2863,0)),"")</f>
        <v/>
      </c>
      <c r="AY2863" s="22" t="str">
        <f aca="false">IF(OR(IFERROR(AND(W2863&lt;&gt;"",Y2863&lt;&gt;"",Y2863-W2863&gt;Resumen!$B$8),FALSE()),IFERROR(AND(X2863&lt;&gt;"",Y2863&lt;&gt;"",Y2863-X2863&gt;Resumen!$B$8),FALSE())),TRIM("Lays tiene mayor markup que "&amp;IF(IFERROR(AND(W2863&lt;&gt;"",Y2863&lt;&gt;"",Y2863-W2863&gt;Resumen!$B$8),FALSE()),"Quento ","")&amp;IF(IFERROR(AND(X2863&lt;&gt;"",Y2863&lt;&gt;"",Y2863-X2863&gt;Resumen!$B$8),FALSE()),"Julicroc ","")&amp;"en este PDV"),"")</f>
        <v/>
      </c>
      <c r="AZ2863" s="22" t="str">
        <f aca="false">IF(COUNTIF('Plan Pehuamar - Lista'!$A$2:$A$167,A2863)&gt;0,"Sí","No")</f>
        <v>No</v>
      </c>
      <c r="BA2863" s="22" t="str">
        <f aca="false">IF(COUNTIF('Plan Combo 9+1'!$A$2:$A$226,A2863)&gt;0,"Sí","No")</f>
        <v>No</v>
      </c>
      <c r="BB2863" s="22" t="str">
        <f aca="false">IF(AH2863="","No",IF(BA2863="Sí",IF((AO2863-AH2863)&gt;Resumen!$B$6,"Sí","No"),IF((AO2863-AH2863)&gt;=Resumen!$B$132,"Sí","No")))</f>
        <v>No</v>
      </c>
      <c r="BC2863" s="22" t="str">
        <f aca="false">IF(AND(N2863="Sí",AL2863="Sí",AI2863=0),"Sí","No")</f>
        <v>No</v>
      </c>
      <c r="BD2863" s="22" t="str">
        <f aca="false">IF(COUNTIF('Plan 9+1 (con Pehuamar)'!$A$2:$A$227,A2863)&gt;0,"Sí","No")</f>
        <v>No</v>
      </c>
    </row>
    <row r="2864" customFormat="false" ht="15" hidden="false" customHeight="true" outlineLevel="0" collapsed="false">
      <c r="A2864" s="6" t="n">
        <v>206077</v>
      </c>
      <c r="B2864" s="6" t="n">
        <v>17</v>
      </c>
      <c r="C2864" s="6" t="n">
        <v>1705</v>
      </c>
      <c r="D2864" s="6" t="s">
        <v>398</v>
      </c>
      <c r="E2864" s="6" t="s">
        <v>3010</v>
      </c>
      <c r="F2864" s="6" t="s">
        <v>201</v>
      </c>
      <c r="G2864" s="6" t="s">
        <v>130</v>
      </c>
      <c r="H2864" s="6" t="s">
        <v>1715</v>
      </c>
      <c r="I2864" s="27" t="n">
        <v>0</v>
      </c>
      <c r="J2864" s="27" t="n">
        <v>0</v>
      </c>
      <c r="K2864" s="27" t="n">
        <v>0.2</v>
      </c>
      <c r="L2864" s="28" t="n">
        <f aca="false">I2864+J2864</f>
        <v>0</v>
      </c>
      <c r="M2864" s="28" t="n">
        <f aca="false">L2864+K2864</f>
        <v>0.2</v>
      </c>
      <c r="N2864" s="22" t="str">
        <f aca="false">IF(I2864&gt;0,"Sí","No")</f>
        <v>No</v>
      </c>
      <c r="O2864" s="22" t="str">
        <f aca="false">IF(J2864&gt;0,"Sí","No")</f>
        <v>No</v>
      </c>
      <c r="P2864" s="22" t="str">
        <f aca="false">IF(K2864&gt;0,"Sí","No")</f>
        <v>Sí</v>
      </c>
      <c r="Q2864" s="22" t="str">
        <f aca="false">IF(OR(I2864&gt;0,J2864&gt;0),"Sí","No")</f>
        <v>No</v>
      </c>
      <c r="R2864" s="27"/>
      <c r="S2864" s="27"/>
      <c r="T2864" s="27"/>
      <c r="U2864" s="27"/>
      <c r="V2864" s="27"/>
      <c r="W2864" s="12" t="str">
        <f aca="false">IF(AND(I2864&gt;0,R2864&gt;0),(S2864-R2864)/R2864,"")</f>
        <v/>
      </c>
      <c r="X2864" s="12" t="str">
        <f aca="false">IF(AND(J2864&gt;0,T2864&gt;0),(U2864-T2864)/T2864,"")</f>
        <v/>
      </c>
      <c r="Y2864" s="12" t="str">
        <f aca="false">IF(AND(K2864&gt;0,V2864&gt;0),(V2864-Resumen!$B$7)/Resumen!$B$7,"")</f>
        <v/>
      </c>
      <c r="Z2864" s="28" t="str">
        <f aca="false">IF(AND(K2864&gt;0,I2864&gt;0,V2864&gt;0,S2864&gt;0),V2864-S2864,"")</f>
        <v/>
      </c>
      <c r="AA2864" s="12" t="str">
        <f aca="false">IF(Z2864&lt;&gt;"",Z2864/S2864,"")</f>
        <v/>
      </c>
      <c r="AB2864" s="28" t="str">
        <f aca="false">IF(AND(K2864&gt;0,J2864&gt;0,V2864&gt;0,U2864&gt;0),V2864-U2864,"")</f>
        <v/>
      </c>
      <c r="AC2864" s="12" t="str">
        <f aca="false">IF(AB2864&lt;&gt;"",AB2864/U2864,"")</f>
        <v/>
      </c>
      <c r="AD2864" s="27" t="n">
        <v>0</v>
      </c>
      <c r="AE2864" s="27" t="n">
        <v>0</v>
      </c>
      <c r="AF2864" s="27" t="n">
        <v>0</v>
      </c>
      <c r="AG2864" s="28" t="n">
        <f aca="false">AD2864+AE2864+AF2864</f>
        <v>0</v>
      </c>
      <c r="AH2864" s="12" t="str">
        <f aca="false">IF(AG2864&gt;0,AD2864/AG2864,"")</f>
        <v/>
      </c>
      <c r="AI2864" s="27" t="n">
        <v>0</v>
      </c>
      <c r="AJ2864" s="27" t="n">
        <v>0</v>
      </c>
      <c r="AK2864" s="27" t="n">
        <v>0</v>
      </c>
      <c r="AL2864" s="22" t="str">
        <f aca="false">IF(OR(AJ2864&gt;0,AK2864&gt;0),"Sí","No")</f>
        <v>No</v>
      </c>
      <c r="AM2864" s="6"/>
      <c r="AN2864" s="6"/>
      <c r="AO2864" s="12" t="n">
        <f aca="false">IF(M2864&gt;0,K2864/M2864,"")</f>
        <v>1</v>
      </c>
      <c r="AP2864" s="22" t="str">
        <f aca="false">IF(M2864&gt;=Resumen!$B$5,"Alto","Bajo")</f>
        <v>Bajo</v>
      </c>
      <c r="AQ2864" s="22" t="str">
        <f aca="false">IF(AO2864&gt;=Resumen!$B$28,"Alto","Bajo")</f>
        <v>Alto</v>
      </c>
      <c r="AR2864" s="22" t="str">
        <f aca="false">AP2864&amp;" Potencial / "&amp;AQ2864&amp;" Share"</f>
        <v>Bajo Potencial / Alto Share</v>
      </c>
      <c r="AS2864" s="22" t="str">
        <f aca="false">IF(Q2864="Sí",IF(AO2864&gt;=Resumen!$B$29,"Alto","Bajo"),"")</f>
        <v/>
      </c>
      <c r="AT2864" s="22" t="str">
        <f aca="false">IF(AS2864&lt;&gt;"",AP2864&amp;" Potencial / "&amp;AS2864&amp;" Share","")</f>
        <v/>
      </c>
      <c r="AU2864" s="22" t="str">
        <f aca="false">IF(AH2864="","Sin dato",IF(AH2864-AO2864&gt;Resumen!$B$6,"Sobre-exhibido",IF(AO2864-AH2864&gt;Resumen!$B$6,"Sub-exhibido","En línea")))</f>
        <v>Sin dato</v>
      </c>
      <c r="AV2864" s="22" t="str">
        <f aca="false">IF(AT2864="","",IF(AT2864="Alto Potencial / Bajo Share",1,IF(AT2864="Alto Potencial / Alto Share",2,IF(AT2864="Bajo Potencial / Alto Share",3,4))))</f>
        <v/>
      </c>
      <c r="AW2864" s="22" t="str">
        <f aca="false">IF(Q2864="No","Sin competencia directa",IF(AV2864=1,"1 - Foco Conquista (Alto Pot / Bajo Share)",IF(AV2864=2,"2 - Foco Defensa (Alto Pot / Alto Share)",IF(AV2864=3,"3 - Monitoreo (Bajo Pot / Alto Share)","4 - Baja Prioridad (Bajo Pot / Bajo Share)"))))</f>
        <v>Sin competencia directa</v>
      </c>
      <c r="AX2864" s="12" t="str">
        <f aca="false">IF(OR(IFERROR(AND(W2864&lt;&gt;"",Y2864&lt;&gt;"",Y2864-W2864&gt;Resumen!$B$8),FALSE()),IFERROR(AND(X2864&lt;&gt;"",Y2864&lt;&gt;"",Y2864-X2864&gt;Resumen!$B$8),FALSE())),MAX(IF(IFERROR(AND(W2864&lt;&gt;"",Y2864&lt;&gt;"",Y2864-W2864&gt;Resumen!$B$8),FALSE()),Y2864-W2864,0),IF(IFERROR(AND(X2864&lt;&gt;"",Y2864&lt;&gt;"",Y2864-X2864&gt;Resumen!$B$8),FALSE()),Y2864-X2864,0)),"")</f>
        <v/>
      </c>
      <c r="AY2864" s="22" t="str">
        <f aca="false">IF(OR(IFERROR(AND(W2864&lt;&gt;"",Y2864&lt;&gt;"",Y2864-W2864&gt;Resumen!$B$8),FALSE()),IFERROR(AND(X2864&lt;&gt;"",Y2864&lt;&gt;"",Y2864-X2864&gt;Resumen!$B$8),FALSE())),TRIM("Lays tiene mayor markup que "&amp;IF(IFERROR(AND(W2864&lt;&gt;"",Y2864&lt;&gt;"",Y2864-W2864&gt;Resumen!$B$8),FALSE()),"Quento ","")&amp;IF(IFERROR(AND(X2864&lt;&gt;"",Y2864&lt;&gt;"",Y2864-X2864&gt;Resumen!$B$8),FALSE()),"Julicroc ","")&amp;"en este PDV"),"")</f>
        <v/>
      </c>
      <c r="AZ2864" s="22" t="str">
        <f aca="false">IF(COUNTIF('Plan Pehuamar - Lista'!$A$2:$A$167,A2864)&gt;0,"Sí","No")</f>
        <v>No</v>
      </c>
      <c r="BA2864" s="22" t="str">
        <f aca="false">IF(COUNTIF('Plan Combo 9+1'!$A$2:$A$226,A2864)&gt;0,"Sí","No")</f>
        <v>No</v>
      </c>
      <c r="BB2864" s="22" t="str">
        <f aca="false">IF(AH2864="","No",IF(BA2864="Sí",IF((AO2864-AH2864)&gt;Resumen!$B$6,"Sí","No"),IF((AO2864-AH2864)&gt;=Resumen!$B$132,"Sí","No")))</f>
        <v>No</v>
      </c>
      <c r="BC2864" s="22" t="str">
        <f aca="false">IF(AND(N2864="Sí",AL2864="Sí",AI2864=0),"Sí","No")</f>
        <v>No</v>
      </c>
      <c r="BD2864" s="22" t="str">
        <f aca="false">IF(COUNTIF('Plan 9+1 (con Pehuamar)'!$A$2:$A$227,A2864)&gt;0,"Sí","No")</f>
        <v>No</v>
      </c>
    </row>
    <row r="2865" customFormat="false" ht="15" hidden="false" customHeight="true" outlineLevel="0" collapsed="false">
      <c r="A2865" s="6" t="n">
        <v>206085</v>
      </c>
      <c r="B2865" s="6" t="n">
        <v>17</v>
      </c>
      <c r="C2865" s="6" t="n">
        <v>1705</v>
      </c>
      <c r="D2865" s="6" t="s">
        <v>398</v>
      </c>
      <c r="E2865" s="6" t="s">
        <v>3011</v>
      </c>
      <c r="F2865" s="6" t="s">
        <v>273</v>
      </c>
      <c r="G2865" s="6" t="s">
        <v>130</v>
      </c>
      <c r="H2865" s="6" t="s">
        <v>1715</v>
      </c>
      <c r="I2865" s="27" t="n">
        <v>0</v>
      </c>
      <c r="J2865" s="27" t="n">
        <v>0</v>
      </c>
      <c r="K2865" s="27" t="n">
        <v>0.4</v>
      </c>
      <c r="L2865" s="28" t="n">
        <f aca="false">I2865+J2865</f>
        <v>0</v>
      </c>
      <c r="M2865" s="28" t="n">
        <f aca="false">L2865+K2865</f>
        <v>0.4</v>
      </c>
      <c r="N2865" s="22" t="str">
        <f aca="false">IF(I2865&gt;0,"Sí","No")</f>
        <v>No</v>
      </c>
      <c r="O2865" s="22" t="str">
        <f aca="false">IF(J2865&gt;0,"Sí","No")</f>
        <v>No</v>
      </c>
      <c r="P2865" s="22" t="str">
        <f aca="false">IF(K2865&gt;0,"Sí","No")</f>
        <v>Sí</v>
      </c>
      <c r="Q2865" s="22" t="str">
        <f aca="false">IF(OR(I2865&gt;0,J2865&gt;0),"Sí","No")</f>
        <v>No</v>
      </c>
      <c r="R2865" s="27"/>
      <c r="S2865" s="27"/>
      <c r="T2865" s="27"/>
      <c r="U2865" s="27"/>
      <c r="V2865" s="27"/>
      <c r="W2865" s="12" t="str">
        <f aca="false">IF(AND(I2865&gt;0,R2865&gt;0),(S2865-R2865)/R2865,"")</f>
        <v/>
      </c>
      <c r="X2865" s="12" t="str">
        <f aca="false">IF(AND(J2865&gt;0,T2865&gt;0),(U2865-T2865)/T2865,"")</f>
        <v/>
      </c>
      <c r="Y2865" s="12" t="str">
        <f aca="false">IF(AND(K2865&gt;0,V2865&gt;0),(V2865-Resumen!$B$7)/Resumen!$B$7,"")</f>
        <v/>
      </c>
      <c r="Z2865" s="28" t="str">
        <f aca="false">IF(AND(K2865&gt;0,I2865&gt;0,V2865&gt;0,S2865&gt;0),V2865-S2865,"")</f>
        <v/>
      </c>
      <c r="AA2865" s="12" t="str">
        <f aca="false">IF(Z2865&lt;&gt;"",Z2865/S2865,"")</f>
        <v/>
      </c>
      <c r="AB2865" s="28" t="str">
        <f aca="false">IF(AND(K2865&gt;0,J2865&gt;0,V2865&gt;0,U2865&gt;0),V2865-U2865,"")</f>
        <v/>
      </c>
      <c r="AC2865" s="12" t="str">
        <f aca="false">IF(AB2865&lt;&gt;"",AB2865/U2865,"")</f>
        <v/>
      </c>
      <c r="AD2865" s="27" t="n">
        <v>0</v>
      </c>
      <c r="AE2865" s="27" t="n">
        <v>0</v>
      </c>
      <c r="AF2865" s="27" t="n">
        <v>0</v>
      </c>
      <c r="AG2865" s="28" t="n">
        <f aca="false">AD2865+AE2865+AF2865</f>
        <v>0</v>
      </c>
      <c r="AH2865" s="12" t="str">
        <f aca="false">IF(AG2865&gt;0,AD2865/AG2865,"")</f>
        <v/>
      </c>
      <c r="AI2865" s="27" t="n">
        <v>0</v>
      </c>
      <c r="AJ2865" s="27" t="n">
        <v>0</v>
      </c>
      <c r="AK2865" s="27" t="n">
        <v>0</v>
      </c>
      <c r="AL2865" s="22" t="str">
        <f aca="false">IF(OR(AJ2865&gt;0,AK2865&gt;0),"Sí","No")</f>
        <v>No</v>
      </c>
      <c r="AM2865" s="6"/>
      <c r="AN2865" s="6"/>
      <c r="AO2865" s="12" t="n">
        <f aca="false">IF(M2865&gt;0,K2865/M2865,"")</f>
        <v>1</v>
      </c>
      <c r="AP2865" s="22" t="str">
        <f aca="false">IF(M2865&gt;=Resumen!$B$5,"Alto","Bajo")</f>
        <v>Bajo</v>
      </c>
      <c r="AQ2865" s="22" t="str">
        <f aca="false">IF(AO2865&gt;=Resumen!$B$28,"Alto","Bajo")</f>
        <v>Alto</v>
      </c>
      <c r="AR2865" s="22" t="str">
        <f aca="false">AP2865&amp;" Potencial / "&amp;AQ2865&amp;" Share"</f>
        <v>Bajo Potencial / Alto Share</v>
      </c>
      <c r="AS2865" s="22" t="str">
        <f aca="false">IF(Q2865="Sí",IF(AO2865&gt;=Resumen!$B$29,"Alto","Bajo"),"")</f>
        <v/>
      </c>
      <c r="AT2865" s="22" t="str">
        <f aca="false">IF(AS2865&lt;&gt;"",AP2865&amp;" Potencial / "&amp;AS2865&amp;" Share","")</f>
        <v/>
      </c>
      <c r="AU2865" s="22" t="str">
        <f aca="false">IF(AH2865="","Sin dato",IF(AH2865-AO2865&gt;Resumen!$B$6,"Sobre-exhibido",IF(AO2865-AH2865&gt;Resumen!$B$6,"Sub-exhibido","En línea")))</f>
        <v>Sin dato</v>
      </c>
      <c r="AV2865" s="22" t="str">
        <f aca="false">IF(AT2865="","",IF(AT2865="Alto Potencial / Bajo Share",1,IF(AT2865="Alto Potencial / Alto Share",2,IF(AT2865="Bajo Potencial / Alto Share",3,4))))</f>
        <v/>
      </c>
      <c r="AW2865" s="22" t="str">
        <f aca="false">IF(Q2865="No","Sin competencia directa",IF(AV2865=1,"1 - Foco Conquista (Alto Pot / Bajo Share)",IF(AV2865=2,"2 - Foco Defensa (Alto Pot / Alto Share)",IF(AV2865=3,"3 - Monitoreo (Bajo Pot / Alto Share)","4 - Baja Prioridad (Bajo Pot / Bajo Share)"))))</f>
        <v>Sin competencia directa</v>
      </c>
      <c r="AX2865" s="12" t="str">
        <f aca="false">IF(OR(IFERROR(AND(W2865&lt;&gt;"",Y2865&lt;&gt;"",Y2865-W2865&gt;Resumen!$B$8),FALSE()),IFERROR(AND(X2865&lt;&gt;"",Y2865&lt;&gt;"",Y2865-X2865&gt;Resumen!$B$8),FALSE())),MAX(IF(IFERROR(AND(W2865&lt;&gt;"",Y2865&lt;&gt;"",Y2865-W2865&gt;Resumen!$B$8),FALSE()),Y2865-W2865,0),IF(IFERROR(AND(X2865&lt;&gt;"",Y2865&lt;&gt;"",Y2865-X2865&gt;Resumen!$B$8),FALSE()),Y2865-X2865,0)),"")</f>
        <v/>
      </c>
      <c r="AY2865" s="22" t="str">
        <f aca="false">IF(OR(IFERROR(AND(W2865&lt;&gt;"",Y2865&lt;&gt;"",Y2865-W2865&gt;Resumen!$B$8),FALSE()),IFERROR(AND(X2865&lt;&gt;"",Y2865&lt;&gt;"",Y2865-X2865&gt;Resumen!$B$8),FALSE())),TRIM("Lays tiene mayor markup que "&amp;IF(IFERROR(AND(W2865&lt;&gt;"",Y2865&lt;&gt;"",Y2865-W2865&gt;Resumen!$B$8),FALSE()),"Quento ","")&amp;IF(IFERROR(AND(X2865&lt;&gt;"",Y2865&lt;&gt;"",Y2865-X2865&gt;Resumen!$B$8),FALSE()),"Julicroc ","")&amp;"en este PDV"),"")</f>
        <v/>
      </c>
      <c r="AZ2865" s="22" t="str">
        <f aca="false">IF(COUNTIF('Plan Pehuamar - Lista'!$A$2:$A$167,A2865)&gt;0,"Sí","No")</f>
        <v>No</v>
      </c>
      <c r="BA2865" s="22" t="str">
        <f aca="false">IF(COUNTIF('Plan Combo 9+1'!$A$2:$A$226,A2865)&gt;0,"Sí","No")</f>
        <v>No</v>
      </c>
      <c r="BB2865" s="22" t="str">
        <f aca="false">IF(AH2865="","No",IF(BA2865="Sí",IF((AO2865-AH2865)&gt;Resumen!$B$6,"Sí","No"),IF((AO2865-AH2865)&gt;=Resumen!$B$132,"Sí","No")))</f>
        <v>No</v>
      </c>
      <c r="BC2865" s="22" t="str">
        <f aca="false">IF(AND(N2865="Sí",AL2865="Sí",AI2865=0),"Sí","No")</f>
        <v>No</v>
      </c>
      <c r="BD2865" s="22" t="str">
        <f aca="false">IF(COUNTIF('Plan 9+1 (con Pehuamar)'!$A$2:$A$227,A2865)&gt;0,"Sí","No")</f>
        <v>No</v>
      </c>
    </row>
    <row r="2866" customFormat="false" ht="15" hidden="false" customHeight="true" outlineLevel="0" collapsed="false">
      <c r="A2866" s="6" t="n">
        <v>206095</v>
      </c>
      <c r="B2866" s="6" t="n">
        <v>17</v>
      </c>
      <c r="C2866" s="6" t="n">
        <v>1705</v>
      </c>
      <c r="D2866" s="6" t="s">
        <v>398</v>
      </c>
      <c r="E2866" s="6" t="s">
        <v>3012</v>
      </c>
      <c r="F2866" s="6" t="s">
        <v>201</v>
      </c>
      <c r="G2866" s="6" t="s">
        <v>130</v>
      </c>
      <c r="H2866" s="6" t="s">
        <v>1715</v>
      </c>
      <c r="I2866" s="27" t="n">
        <v>0</v>
      </c>
      <c r="J2866" s="27" t="n">
        <v>0</v>
      </c>
      <c r="K2866" s="27" t="n">
        <v>1.2</v>
      </c>
      <c r="L2866" s="28" t="n">
        <f aca="false">I2866+J2866</f>
        <v>0</v>
      </c>
      <c r="M2866" s="28" t="n">
        <f aca="false">L2866+K2866</f>
        <v>1.2</v>
      </c>
      <c r="N2866" s="22" t="str">
        <f aca="false">IF(I2866&gt;0,"Sí","No")</f>
        <v>No</v>
      </c>
      <c r="O2866" s="22" t="str">
        <f aca="false">IF(J2866&gt;0,"Sí","No")</f>
        <v>No</v>
      </c>
      <c r="P2866" s="22" t="str">
        <f aca="false">IF(K2866&gt;0,"Sí","No")</f>
        <v>Sí</v>
      </c>
      <c r="Q2866" s="22" t="str">
        <f aca="false">IF(OR(I2866&gt;0,J2866&gt;0),"Sí","No")</f>
        <v>No</v>
      </c>
      <c r="R2866" s="27"/>
      <c r="S2866" s="27"/>
      <c r="T2866" s="27"/>
      <c r="U2866" s="27"/>
      <c r="V2866" s="27"/>
      <c r="W2866" s="12" t="str">
        <f aca="false">IF(AND(I2866&gt;0,R2866&gt;0),(S2866-R2866)/R2866,"")</f>
        <v/>
      </c>
      <c r="X2866" s="12" t="str">
        <f aca="false">IF(AND(J2866&gt;0,T2866&gt;0),(U2866-T2866)/T2866,"")</f>
        <v/>
      </c>
      <c r="Y2866" s="12" t="str">
        <f aca="false">IF(AND(K2866&gt;0,V2866&gt;0),(V2866-Resumen!$B$7)/Resumen!$B$7,"")</f>
        <v/>
      </c>
      <c r="Z2866" s="28" t="str">
        <f aca="false">IF(AND(K2866&gt;0,I2866&gt;0,V2866&gt;0,S2866&gt;0),V2866-S2866,"")</f>
        <v/>
      </c>
      <c r="AA2866" s="12" t="str">
        <f aca="false">IF(Z2866&lt;&gt;"",Z2866/S2866,"")</f>
        <v/>
      </c>
      <c r="AB2866" s="28" t="str">
        <f aca="false">IF(AND(K2866&gt;0,J2866&gt;0,V2866&gt;0,U2866&gt;0),V2866-U2866,"")</f>
        <v/>
      </c>
      <c r="AC2866" s="12" t="str">
        <f aca="false">IF(AB2866&lt;&gt;"",AB2866/U2866,"")</f>
        <v/>
      </c>
      <c r="AD2866" s="27" t="n">
        <v>0</v>
      </c>
      <c r="AE2866" s="27" t="n">
        <v>0</v>
      </c>
      <c r="AF2866" s="27" t="n">
        <v>0</v>
      </c>
      <c r="AG2866" s="28" t="n">
        <f aca="false">AD2866+AE2866+AF2866</f>
        <v>0</v>
      </c>
      <c r="AH2866" s="12" t="str">
        <f aca="false">IF(AG2866&gt;0,AD2866/AG2866,"")</f>
        <v/>
      </c>
      <c r="AI2866" s="27" t="n">
        <v>0</v>
      </c>
      <c r="AJ2866" s="27" t="n">
        <v>0</v>
      </c>
      <c r="AK2866" s="27" t="n">
        <v>0</v>
      </c>
      <c r="AL2866" s="22" t="str">
        <f aca="false">IF(OR(AJ2866&gt;0,AK2866&gt;0),"Sí","No")</f>
        <v>No</v>
      </c>
      <c r="AM2866" s="6"/>
      <c r="AN2866" s="6"/>
      <c r="AO2866" s="12" t="n">
        <f aca="false">IF(M2866&gt;0,K2866/M2866,"")</f>
        <v>1</v>
      </c>
      <c r="AP2866" s="22" t="str">
        <f aca="false">IF(M2866&gt;=Resumen!$B$5,"Alto","Bajo")</f>
        <v>Bajo</v>
      </c>
      <c r="AQ2866" s="22" t="str">
        <f aca="false">IF(AO2866&gt;=Resumen!$B$28,"Alto","Bajo")</f>
        <v>Alto</v>
      </c>
      <c r="AR2866" s="22" t="str">
        <f aca="false">AP2866&amp;" Potencial / "&amp;AQ2866&amp;" Share"</f>
        <v>Bajo Potencial / Alto Share</v>
      </c>
      <c r="AS2866" s="22" t="str">
        <f aca="false">IF(Q2866="Sí",IF(AO2866&gt;=Resumen!$B$29,"Alto","Bajo"),"")</f>
        <v/>
      </c>
      <c r="AT2866" s="22" t="str">
        <f aca="false">IF(AS2866&lt;&gt;"",AP2866&amp;" Potencial / "&amp;AS2866&amp;" Share","")</f>
        <v/>
      </c>
      <c r="AU2866" s="22" t="str">
        <f aca="false">IF(AH2866="","Sin dato",IF(AH2866-AO2866&gt;Resumen!$B$6,"Sobre-exhibido",IF(AO2866-AH2866&gt;Resumen!$B$6,"Sub-exhibido","En línea")))</f>
        <v>Sin dato</v>
      </c>
      <c r="AV2866" s="22" t="str">
        <f aca="false">IF(AT2866="","",IF(AT2866="Alto Potencial / Bajo Share",1,IF(AT2866="Alto Potencial / Alto Share",2,IF(AT2866="Bajo Potencial / Alto Share",3,4))))</f>
        <v/>
      </c>
      <c r="AW2866" s="22" t="str">
        <f aca="false">IF(Q2866="No","Sin competencia directa",IF(AV2866=1,"1 - Foco Conquista (Alto Pot / Bajo Share)",IF(AV2866=2,"2 - Foco Defensa (Alto Pot / Alto Share)",IF(AV2866=3,"3 - Monitoreo (Bajo Pot / Alto Share)","4 - Baja Prioridad (Bajo Pot / Bajo Share)"))))</f>
        <v>Sin competencia directa</v>
      </c>
      <c r="AX2866" s="12" t="str">
        <f aca="false">IF(OR(IFERROR(AND(W2866&lt;&gt;"",Y2866&lt;&gt;"",Y2866-W2866&gt;Resumen!$B$8),FALSE()),IFERROR(AND(X2866&lt;&gt;"",Y2866&lt;&gt;"",Y2866-X2866&gt;Resumen!$B$8),FALSE())),MAX(IF(IFERROR(AND(W2866&lt;&gt;"",Y2866&lt;&gt;"",Y2866-W2866&gt;Resumen!$B$8),FALSE()),Y2866-W2866,0),IF(IFERROR(AND(X2866&lt;&gt;"",Y2866&lt;&gt;"",Y2866-X2866&gt;Resumen!$B$8),FALSE()),Y2866-X2866,0)),"")</f>
        <v/>
      </c>
      <c r="AY2866" s="22" t="str">
        <f aca="false">IF(OR(IFERROR(AND(W2866&lt;&gt;"",Y2866&lt;&gt;"",Y2866-W2866&gt;Resumen!$B$8),FALSE()),IFERROR(AND(X2866&lt;&gt;"",Y2866&lt;&gt;"",Y2866-X2866&gt;Resumen!$B$8),FALSE())),TRIM("Lays tiene mayor markup que "&amp;IF(IFERROR(AND(W2866&lt;&gt;"",Y2866&lt;&gt;"",Y2866-W2866&gt;Resumen!$B$8),FALSE()),"Quento ","")&amp;IF(IFERROR(AND(X2866&lt;&gt;"",Y2866&lt;&gt;"",Y2866-X2866&gt;Resumen!$B$8),FALSE()),"Julicroc ","")&amp;"en este PDV"),"")</f>
        <v/>
      </c>
      <c r="AZ2866" s="22" t="str">
        <f aca="false">IF(COUNTIF('Plan Pehuamar - Lista'!$A$2:$A$167,A2866)&gt;0,"Sí","No")</f>
        <v>No</v>
      </c>
      <c r="BA2866" s="22" t="str">
        <f aca="false">IF(COUNTIF('Plan Combo 9+1'!$A$2:$A$226,A2866)&gt;0,"Sí","No")</f>
        <v>No</v>
      </c>
      <c r="BB2866" s="22" t="str">
        <f aca="false">IF(AH2866="","No",IF(BA2866="Sí",IF((AO2866-AH2866)&gt;Resumen!$B$6,"Sí","No"),IF((AO2866-AH2866)&gt;=Resumen!$B$132,"Sí","No")))</f>
        <v>No</v>
      </c>
      <c r="BC2866" s="22" t="str">
        <f aca="false">IF(AND(N2866="Sí",AL2866="Sí",AI2866=0),"Sí","No")</f>
        <v>No</v>
      </c>
      <c r="BD2866" s="22" t="str">
        <f aca="false">IF(COUNTIF('Plan 9+1 (con Pehuamar)'!$A$2:$A$227,A2866)&gt;0,"Sí","No")</f>
        <v>No</v>
      </c>
    </row>
    <row r="2867" customFormat="false" ht="15" hidden="false" customHeight="true" outlineLevel="0" collapsed="false">
      <c r="A2867" s="6" t="n">
        <v>206255</v>
      </c>
      <c r="B2867" s="6" t="n">
        <v>17</v>
      </c>
      <c r="C2867" s="6" t="n">
        <v>1705</v>
      </c>
      <c r="D2867" s="6" t="s">
        <v>398</v>
      </c>
      <c r="E2867" s="6" t="s">
        <v>3013</v>
      </c>
      <c r="F2867" s="6" t="s">
        <v>273</v>
      </c>
      <c r="G2867" s="6" t="s">
        <v>130</v>
      </c>
      <c r="H2867" s="6" t="s">
        <v>1715</v>
      </c>
      <c r="I2867" s="27" t="n">
        <v>0</v>
      </c>
      <c r="J2867" s="27" t="n">
        <v>0</v>
      </c>
      <c r="K2867" s="27" t="n">
        <v>1.4</v>
      </c>
      <c r="L2867" s="28" t="n">
        <f aca="false">I2867+J2867</f>
        <v>0</v>
      </c>
      <c r="M2867" s="28" t="n">
        <f aca="false">L2867+K2867</f>
        <v>1.4</v>
      </c>
      <c r="N2867" s="22" t="str">
        <f aca="false">IF(I2867&gt;0,"Sí","No")</f>
        <v>No</v>
      </c>
      <c r="O2867" s="22" t="str">
        <f aca="false">IF(J2867&gt;0,"Sí","No")</f>
        <v>No</v>
      </c>
      <c r="P2867" s="22" t="str">
        <f aca="false">IF(K2867&gt;0,"Sí","No")</f>
        <v>Sí</v>
      </c>
      <c r="Q2867" s="22" t="str">
        <f aca="false">IF(OR(I2867&gt;0,J2867&gt;0),"Sí","No")</f>
        <v>No</v>
      </c>
      <c r="R2867" s="27"/>
      <c r="S2867" s="27"/>
      <c r="T2867" s="27"/>
      <c r="U2867" s="27"/>
      <c r="V2867" s="27"/>
      <c r="W2867" s="12" t="str">
        <f aca="false">IF(AND(I2867&gt;0,R2867&gt;0),(S2867-R2867)/R2867,"")</f>
        <v/>
      </c>
      <c r="X2867" s="12" t="str">
        <f aca="false">IF(AND(J2867&gt;0,T2867&gt;0),(U2867-T2867)/T2867,"")</f>
        <v/>
      </c>
      <c r="Y2867" s="12" t="str">
        <f aca="false">IF(AND(K2867&gt;0,V2867&gt;0),(V2867-Resumen!$B$7)/Resumen!$B$7,"")</f>
        <v/>
      </c>
      <c r="Z2867" s="28" t="str">
        <f aca="false">IF(AND(K2867&gt;0,I2867&gt;0,V2867&gt;0,S2867&gt;0),V2867-S2867,"")</f>
        <v/>
      </c>
      <c r="AA2867" s="12" t="str">
        <f aca="false">IF(Z2867&lt;&gt;"",Z2867/S2867,"")</f>
        <v/>
      </c>
      <c r="AB2867" s="28" t="str">
        <f aca="false">IF(AND(K2867&gt;0,J2867&gt;0,V2867&gt;0,U2867&gt;0),V2867-U2867,"")</f>
        <v/>
      </c>
      <c r="AC2867" s="12" t="str">
        <f aca="false">IF(AB2867&lt;&gt;"",AB2867/U2867,"")</f>
        <v/>
      </c>
      <c r="AD2867" s="27" t="n">
        <v>0</v>
      </c>
      <c r="AE2867" s="27" t="n">
        <v>0</v>
      </c>
      <c r="AF2867" s="27" t="n">
        <v>0</v>
      </c>
      <c r="AG2867" s="28" t="n">
        <f aca="false">AD2867+AE2867+AF2867</f>
        <v>0</v>
      </c>
      <c r="AH2867" s="12" t="str">
        <f aca="false">IF(AG2867&gt;0,AD2867/AG2867,"")</f>
        <v/>
      </c>
      <c r="AI2867" s="27" t="n">
        <v>0</v>
      </c>
      <c r="AJ2867" s="27" t="n">
        <v>0</v>
      </c>
      <c r="AK2867" s="27" t="n">
        <v>0</v>
      </c>
      <c r="AL2867" s="22" t="str">
        <f aca="false">IF(OR(AJ2867&gt;0,AK2867&gt;0),"Sí","No")</f>
        <v>No</v>
      </c>
      <c r="AM2867" s="6"/>
      <c r="AN2867" s="6"/>
      <c r="AO2867" s="12" t="n">
        <f aca="false">IF(M2867&gt;0,K2867/M2867,"")</f>
        <v>1</v>
      </c>
      <c r="AP2867" s="22" t="str">
        <f aca="false">IF(M2867&gt;=Resumen!$B$5,"Alto","Bajo")</f>
        <v>Bajo</v>
      </c>
      <c r="AQ2867" s="22" t="str">
        <f aca="false">IF(AO2867&gt;=Resumen!$B$28,"Alto","Bajo")</f>
        <v>Alto</v>
      </c>
      <c r="AR2867" s="22" t="str">
        <f aca="false">AP2867&amp;" Potencial / "&amp;AQ2867&amp;" Share"</f>
        <v>Bajo Potencial / Alto Share</v>
      </c>
      <c r="AS2867" s="22" t="str">
        <f aca="false">IF(Q2867="Sí",IF(AO2867&gt;=Resumen!$B$29,"Alto","Bajo"),"")</f>
        <v/>
      </c>
      <c r="AT2867" s="22" t="str">
        <f aca="false">IF(AS2867&lt;&gt;"",AP2867&amp;" Potencial / "&amp;AS2867&amp;" Share","")</f>
        <v/>
      </c>
      <c r="AU2867" s="22" t="str">
        <f aca="false">IF(AH2867="","Sin dato",IF(AH2867-AO2867&gt;Resumen!$B$6,"Sobre-exhibido",IF(AO2867-AH2867&gt;Resumen!$B$6,"Sub-exhibido","En línea")))</f>
        <v>Sin dato</v>
      </c>
      <c r="AV2867" s="22" t="str">
        <f aca="false">IF(AT2867="","",IF(AT2867="Alto Potencial / Bajo Share",1,IF(AT2867="Alto Potencial / Alto Share",2,IF(AT2867="Bajo Potencial / Alto Share",3,4))))</f>
        <v/>
      </c>
      <c r="AW2867" s="22" t="str">
        <f aca="false">IF(Q2867="No","Sin competencia directa",IF(AV2867=1,"1 - Foco Conquista (Alto Pot / Bajo Share)",IF(AV2867=2,"2 - Foco Defensa (Alto Pot / Alto Share)",IF(AV2867=3,"3 - Monitoreo (Bajo Pot / Alto Share)","4 - Baja Prioridad (Bajo Pot / Bajo Share)"))))</f>
        <v>Sin competencia directa</v>
      </c>
      <c r="AX2867" s="12" t="str">
        <f aca="false">IF(OR(IFERROR(AND(W2867&lt;&gt;"",Y2867&lt;&gt;"",Y2867-W2867&gt;Resumen!$B$8),FALSE()),IFERROR(AND(X2867&lt;&gt;"",Y2867&lt;&gt;"",Y2867-X2867&gt;Resumen!$B$8),FALSE())),MAX(IF(IFERROR(AND(W2867&lt;&gt;"",Y2867&lt;&gt;"",Y2867-W2867&gt;Resumen!$B$8),FALSE()),Y2867-W2867,0),IF(IFERROR(AND(X2867&lt;&gt;"",Y2867&lt;&gt;"",Y2867-X2867&gt;Resumen!$B$8),FALSE()),Y2867-X2867,0)),"")</f>
        <v/>
      </c>
      <c r="AY2867" s="22" t="str">
        <f aca="false">IF(OR(IFERROR(AND(W2867&lt;&gt;"",Y2867&lt;&gt;"",Y2867-W2867&gt;Resumen!$B$8),FALSE()),IFERROR(AND(X2867&lt;&gt;"",Y2867&lt;&gt;"",Y2867-X2867&gt;Resumen!$B$8),FALSE())),TRIM("Lays tiene mayor markup que "&amp;IF(IFERROR(AND(W2867&lt;&gt;"",Y2867&lt;&gt;"",Y2867-W2867&gt;Resumen!$B$8),FALSE()),"Quento ","")&amp;IF(IFERROR(AND(X2867&lt;&gt;"",Y2867&lt;&gt;"",Y2867-X2867&gt;Resumen!$B$8),FALSE()),"Julicroc ","")&amp;"en este PDV"),"")</f>
        <v/>
      </c>
      <c r="AZ2867" s="22" t="str">
        <f aca="false">IF(COUNTIF('Plan Pehuamar - Lista'!$A$2:$A$167,A2867)&gt;0,"Sí","No")</f>
        <v>No</v>
      </c>
      <c r="BA2867" s="22" t="str">
        <f aca="false">IF(COUNTIF('Plan Combo 9+1'!$A$2:$A$226,A2867)&gt;0,"Sí","No")</f>
        <v>No</v>
      </c>
      <c r="BB2867" s="22" t="str">
        <f aca="false">IF(AH2867="","No",IF(BA2867="Sí",IF((AO2867-AH2867)&gt;Resumen!$B$6,"Sí","No"),IF((AO2867-AH2867)&gt;=Resumen!$B$132,"Sí","No")))</f>
        <v>No</v>
      </c>
      <c r="BC2867" s="22" t="str">
        <f aca="false">IF(AND(N2867="Sí",AL2867="Sí",AI2867=0),"Sí","No")</f>
        <v>No</v>
      </c>
      <c r="BD2867" s="22" t="str">
        <f aca="false">IF(COUNTIF('Plan 9+1 (con Pehuamar)'!$A$2:$A$227,A2867)&gt;0,"Sí","No")</f>
        <v>No</v>
      </c>
    </row>
    <row r="2868" customFormat="false" ht="15" hidden="false" customHeight="true" outlineLevel="0" collapsed="false">
      <c r="A2868" s="6" t="n">
        <v>206259</v>
      </c>
      <c r="B2868" s="6" t="n">
        <v>17</v>
      </c>
      <c r="C2868" s="6" t="n">
        <v>1705</v>
      </c>
      <c r="D2868" s="6" t="s">
        <v>398</v>
      </c>
      <c r="E2868" s="6" t="s">
        <v>3014</v>
      </c>
      <c r="F2868" s="6" t="s">
        <v>201</v>
      </c>
      <c r="G2868" s="6" t="s">
        <v>130</v>
      </c>
      <c r="H2868" s="6" t="s">
        <v>1715</v>
      </c>
      <c r="I2868" s="27" t="n">
        <v>10</v>
      </c>
      <c r="J2868" s="27" t="n">
        <v>5</v>
      </c>
      <c r="K2868" s="27" t="n">
        <v>4</v>
      </c>
      <c r="L2868" s="28" t="n">
        <f aca="false">I2868+J2868</f>
        <v>15</v>
      </c>
      <c r="M2868" s="28" t="n">
        <f aca="false">L2868+K2868</f>
        <v>19</v>
      </c>
      <c r="N2868" s="22" t="str">
        <f aca="false">IF(I2868&gt;0,"Sí","No")</f>
        <v>Sí</v>
      </c>
      <c r="O2868" s="22" t="str">
        <f aca="false">IF(J2868&gt;0,"Sí","No")</f>
        <v>Sí</v>
      </c>
      <c r="P2868" s="22" t="str">
        <f aca="false">IF(K2868&gt;0,"Sí","No")</f>
        <v>Sí</v>
      </c>
      <c r="Q2868" s="22" t="str">
        <f aca="false">IF(OR(I2868&gt;0,J2868&gt;0),"Sí","No")</f>
        <v>Sí</v>
      </c>
      <c r="R2868" s="27" t="n">
        <v>1750</v>
      </c>
      <c r="S2868" s="27" t="n">
        <v>2500</v>
      </c>
      <c r="T2868" s="27" t="n">
        <v>1200</v>
      </c>
      <c r="U2868" s="27" t="n">
        <v>2200</v>
      </c>
      <c r="V2868" s="27" t="n">
        <v>3800</v>
      </c>
      <c r="W2868" s="12" t="n">
        <f aca="false">IF(AND(I2868&gt;0,R2868&gt;0),(S2868-R2868)/R2868,"")</f>
        <v>0.428571428571429</v>
      </c>
      <c r="X2868" s="12" t="n">
        <f aca="false">IF(AND(J2868&gt;0,T2868&gt;0),(U2868-T2868)/T2868,"")</f>
        <v>0.833333333333333</v>
      </c>
      <c r="Y2868" s="12" t="n">
        <f aca="false">IF(AND(K2868&gt;0,V2868&gt;0),(V2868-Resumen!$B$7)/Resumen!$B$7,"")</f>
        <v>0.52</v>
      </c>
      <c r="Z2868" s="28" t="n">
        <f aca="false">IF(AND(K2868&gt;0,I2868&gt;0,V2868&gt;0,S2868&gt;0),V2868-S2868,"")</f>
        <v>1300</v>
      </c>
      <c r="AA2868" s="12" t="n">
        <f aca="false">IF(Z2868&lt;&gt;"",Z2868/S2868,"")</f>
        <v>0.52</v>
      </c>
      <c r="AB2868" s="28" t="n">
        <f aca="false">IF(AND(K2868&gt;0,J2868&gt;0,V2868&gt;0,U2868&gt;0),V2868-U2868,"")</f>
        <v>1600</v>
      </c>
      <c r="AC2868" s="12" t="n">
        <f aca="false">IF(AB2868&lt;&gt;"",AB2868/U2868,"")</f>
        <v>0.727272727272727</v>
      </c>
      <c r="AD2868" s="27" t="n">
        <v>1</v>
      </c>
      <c r="AE2868" s="27" t="n">
        <v>2</v>
      </c>
      <c r="AF2868" s="27" t="n">
        <v>2</v>
      </c>
      <c r="AG2868" s="28" t="n">
        <f aca="false">AD2868+AE2868+AF2868</f>
        <v>5</v>
      </c>
      <c r="AH2868" s="12" t="n">
        <f aca="false">IF(AG2868&gt;0,AD2868/AG2868,"")</f>
        <v>0.2</v>
      </c>
      <c r="AI2868" s="27" t="n">
        <v>0</v>
      </c>
      <c r="AJ2868" s="27" t="n">
        <v>0</v>
      </c>
      <c r="AK2868" s="27" t="n">
        <v>0</v>
      </c>
      <c r="AL2868" s="22" t="str">
        <f aca="false">IF(OR(AJ2868&gt;0,AK2868&gt;0),"Sí","No")</f>
        <v>No</v>
      </c>
      <c r="AM2868" s="6" t="s">
        <v>198</v>
      </c>
      <c r="AN2868" s="6" t="s">
        <v>198</v>
      </c>
      <c r="AO2868" s="12" t="n">
        <f aca="false">IF(M2868&gt;0,K2868/M2868,"")</f>
        <v>0.210526315789474</v>
      </c>
      <c r="AP2868" s="22" t="str">
        <f aca="false">IF(M2868&gt;=Resumen!$B$5,"Alto","Bajo")</f>
        <v>Bajo</v>
      </c>
      <c r="AQ2868" s="22" t="str">
        <f aca="false">IF(AO2868&gt;=Resumen!$B$28,"Alto","Bajo")</f>
        <v>Bajo</v>
      </c>
      <c r="AR2868" s="22" t="str">
        <f aca="false">AP2868&amp;" Potencial / "&amp;AQ2868&amp;" Share"</f>
        <v>Bajo Potencial / Bajo Share</v>
      </c>
      <c r="AS2868" s="22" t="str">
        <f aca="false">IF(Q2868="Sí",IF(AO2868&gt;=Resumen!$B$29,"Alto","Bajo"),"")</f>
        <v>Bajo</v>
      </c>
      <c r="AT2868" s="22" t="str">
        <f aca="false">IF(AS2868&lt;&gt;"",AP2868&amp;" Potencial / "&amp;AS2868&amp;" Share","")</f>
        <v>Bajo Potencial / Bajo Share</v>
      </c>
      <c r="AU2868" s="22" t="str">
        <f aca="false">IF(AH2868="","Sin dato",IF(AH2868-AO2868&gt;Resumen!$B$6,"Sobre-exhibido",IF(AO2868-AH2868&gt;Resumen!$B$6,"Sub-exhibido","En línea")))</f>
        <v>En línea</v>
      </c>
      <c r="AV2868" s="22" t="n">
        <f aca="false">IF(AT2868="","",IF(AT2868="Alto Potencial / Bajo Share",1,IF(AT2868="Alto Potencial / Alto Share",2,IF(AT2868="Bajo Potencial / Alto Share",3,4))))</f>
        <v>4</v>
      </c>
      <c r="AW2868" s="22" t="str">
        <f aca="false">IF(Q2868="No","Sin competencia directa",IF(AV2868=1,"1 - Foco Conquista (Alto Pot / Bajo Share)",IF(AV2868=2,"2 - Foco Defensa (Alto Pot / Alto Share)",IF(AV2868=3,"3 - Monitoreo (Bajo Pot / Alto Share)","4 - Baja Prioridad (Bajo Pot / Bajo Share)"))))</f>
        <v>4 - Baja Prioridad (Bajo Pot / Bajo Share)</v>
      </c>
      <c r="AX2868" s="12" t="n">
        <f aca="false">IF(OR(IFERROR(AND(W2868&lt;&gt;"",Y2868&lt;&gt;"",Y2868-W2868&gt;Resumen!$B$8),FALSE()),IFERROR(AND(X2868&lt;&gt;"",Y2868&lt;&gt;"",Y2868-X2868&gt;Resumen!$B$8),FALSE())),MAX(IF(IFERROR(AND(W2868&lt;&gt;"",Y2868&lt;&gt;"",Y2868-W2868&gt;Resumen!$B$8),FALSE()),Y2868-W2868,0),IF(IFERROR(AND(X2868&lt;&gt;"",Y2868&lt;&gt;"",Y2868-X2868&gt;Resumen!$B$8),FALSE()),Y2868-X2868,0)),"")</f>
        <v>0.0914285714285715</v>
      </c>
      <c r="AY2868" s="22" t="str">
        <f aca="false">IF(OR(IFERROR(AND(W2868&lt;&gt;"",Y2868&lt;&gt;"",Y2868-W2868&gt;Resumen!$B$8),FALSE()),IFERROR(AND(X2868&lt;&gt;"",Y2868&lt;&gt;"",Y2868-X2868&gt;Resumen!$B$8),FALSE())),TRIM("Lays tiene mayor markup que "&amp;IF(IFERROR(AND(W2868&lt;&gt;"",Y2868&lt;&gt;"",Y2868-W2868&gt;Resumen!$B$8),FALSE()),"Quento ","")&amp;IF(IFERROR(AND(X2868&lt;&gt;"",Y2868&lt;&gt;"",Y2868-X2868&gt;Resumen!$B$8),FALSE()),"Julicroc ","")&amp;"en este PDV"),"")</f>
        <v>Lays tiene mayor markup que Quento en este PDV</v>
      </c>
      <c r="AZ2868" s="22" t="str">
        <f aca="false">IF(COUNTIF('Plan Pehuamar - Lista'!$A$2:$A$167,A2868)&gt;0,"Sí","No")</f>
        <v>No</v>
      </c>
      <c r="BA2868" s="22" t="str">
        <f aca="false">IF(COUNTIF('Plan Combo 9+1'!$A$2:$A$226,A2868)&gt;0,"Sí","No")</f>
        <v>No</v>
      </c>
      <c r="BB2868" s="22" t="str">
        <f aca="false">IF(AH2868="","No",IF(BA2868="Sí",IF((AO2868-AH2868)&gt;Resumen!$B$6,"Sí","No"),IF((AO2868-AH2868)&gt;=Resumen!$B$132,"Sí","No")))</f>
        <v>No</v>
      </c>
      <c r="BC2868" s="22" t="str">
        <f aca="false">IF(AND(N2868="Sí",AL2868="Sí",AI2868=0),"Sí","No")</f>
        <v>No</v>
      </c>
      <c r="BD2868" s="22" t="str">
        <f aca="false">IF(COUNTIF('Plan 9+1 (con Pehuamar)'!$A$2:$A$227,A2868)&gt;0,"Sí","No")</f>
        <v>No</v>
      </c>
    </row>
    <row r="2869" customFormat="false" ht="15" hidden="false" customHeight="true" outlineLevel="0" collapsed="false">
      <c r="A2869" s="6" t="n">
        <v>206261</v>
      </c>
      <c r="B2869" s="6" t="n">
        <v>17</v>
      </c>
      <c r="C2869" s="6" t="n">
        <v>1705</v>
      </c>
      <c r="D2869" s="6" t="s">
        <v>398</v>
      </c>
      <c r="E2869" s="6" t="s">
        <v>3015</v>
      </c>
      <c r="F2869" s="6" t="s">
        <v>201</v>
      </c>
      <c r="G2869" s="6" t="s">
        <v>130</v>
      </c>
      <c r="H2869" s="6" t="s">
        <v>1715</v>
      </c>
      <c r="I2869" s="27" t="n">
        <v>0</v>
      </c>
      <c r="J2869" s="27" t="n">
        <v>0</v>
      </c>
      <c r="K2869" s="27" t="n">
        <v>1.2</v>
      </c>
      <c r="L2869" s="28" t="n">
        <f aca="false">I2869+J2869</f>
        <v>0</v>
      </c>
      <c r="M2869" s="28" t="n">
        <f aca="false">L2869+K2869</f>
        <v>1.2</v>
      </c>
      <c r="N2869" s="22" t="str">
        <f aca="false">IF(I2869&gt;0,"Sí","No")</f>
        <v>No</v>
      </c>
      <c r="O2869" s="22" t="str">
        <f aca="false">IF(J2869&gt;0,"Sí","No")</f>
        <v>No</v>
      </c>
      <c r="P2869" s="22" t="str">
        <f aca="false">IF(K2869&gt;0,"Sí","No")</f>
        <v>Sí</v>
      </c>
      <c r="Q2869" s="22" t="str">
        <f aca="false">IF(OR(I2869&gt;0,J2869&gt;0),"Sí","No")</f>
        <v>No</v>
      </c>
      <c r="R2869" s="27"/>
      <c r="S2869" s="27"/>
      <c r="T2869" s="27"/>
      <c r="U2869" s="27"/>
      <c r="V2869" s="27"/>
      <c r="W2869" s="12" t="str">
        <f aca="false">IF(AND(I2869&gt;0,R2869&gt;0),(S2869-R2869)/R2869,"")</f>
        <v/>
      </c>
      <c r="X2869" s="12" t="str">
        <f aca="false">IF(AND(J2869&gt;0,T2869&gt;0),(U2869-T2869)/T2869,"")</f>
        <v/>
      </c>
      <c r="Y2869" s="12" t="str">
        <f aca="false">IF(AND(K2869&gt;0,V2869&gt;0),(V2869-Resumen!$B$7)/Resumen!$B$7,"")</f>
        <v/>
      </c>
      <c r="Z2869" s="28" t="str">
        <f aca="false">IF(AND(K2869&gt;0,I2869&gt;0,V2869&gt;0,S2869&gt;0),V2869-S2869,"")</f>
        <v/>
      </c>
      <c r="AA2869" s="12" t="str">
        <f aca="false">IF(Z2869&lt;&gt;"",Z2869/S2869,"")</f>
        <v/>
      </c>
      <c r="AB2869" s="28" t="str">
        <f aca="false">IF(AND(K2869&gt;0,J2869&gt;0,V2869&gt;0,U2869&gt;0),V2869-U2869,"")</f>
        <v/>
      </c>
      <c r="AC2869" s="12" t="str">
        <f aca="false">IF(AB2869&lt;&gt;"",AB2869/U2869,"")</f>
        <v/>
      </c>
      <c r="AD2869" s="27" t="n">
        <v>0</v>
      </c>
      <c r="AE2869" s="27" t="n">
        <v>0</v>
      </c>
      <c r="AF2869" s="27" t="n">
        <v>0</v>
      </c>
      <c r="AG2869" s="28" t="n">
        <f aca="false">AD2869+AE2869+AF2869</f>
        <v>0</v>
      </c>
      <c r="AH2869" s="12" t="str">
        <f aca="false">IF(AG2869&gt;0,AD2869/AG2869,"")</f>
        <v/>
      </c>
      <c r="AI2869" s="27" t="n">
        <v>0</v>
      </c>
      <c r="AJ2869" s="27" t="n">
        <v>0</v>
      </c>
      <c r="AK2869" s="27" t="n">
        <v>0</v>
      </c>
      <c r="AL2869" s="22" t="str">
        <f aca="false">IF(OR(AJ2869&gt;0,AK2869&gt;0),"Sí","No")</f>
        <v>No</v>
      </c>
      <c r="AM2869" s="6"/>
      <c r="AN2869" s="6"/>
      <c r="AO2869" s="12" t="n">
        <f aca="false">IF(M2869&gt;0,K2869/M2869,"")</f>
        <v>1</v>
      </c>
      <c r="AP2869" s="22" t="str">
        <f aca="false">IF(M2869&gt;=Resumen!$B$5,"Alto","Bajo")</f>
        <v>Bajo</v>
      </c>
      <c r="AQ2869" s="22" t="str">
        <f aca="false">IF(AO2869&gt;=Resumen!$B$28,"Alto","Bajo")</f>
        <v>Alto</v>
      </c>
      <c r="AR2869" s="22" t="str">
        <f aca="false">AP2869&amp;" Potencial / "&amp;AQ2869&amp;" Share"</f>
        <v>Bajo Potencial / Alto Share</v>
      </c>
      <c r="AS2869" s="22" t="str">
        <f aca="false">IF(Q2869="Sí",IF(AO2869&gt;=Resumen!$B$29,"Alto","Bajo"),"")</f>
        <v/>
      </c>
      <c r="AT2869" s="22" t="str">
        <f aca="false">IF(AS2869&lt;&gt;"",AP2869&amp;" Potencial / "&amp;AS2869&amp;" Share","")</f>
        <v/>
      </c>
      <c r="AU2869" s="22" t="str">
        <f aca="false">IF(AH2869="","Sin dato",IF(AH2869-AO2869&gt;Resumen!$B$6,"Sobre-exhibido",IF(AO2869-AH2869&gt;Resumen!$B$6,"Sub-exhibido","En línea")))</f>
        <v>Sin dato</v>
      </c>
      <c r="AV2869" s="22" t="str">
        <f aca="false">IF(AT2869="","",IF(AT2869="Alto Potencial / Bajo Share",1,IF(AT2869="Alto Potencial / Alto Share",2,IF(AT2869="Bajo Potencial / Alto Share",3,4))))</f>
        <v/>
      </c>
      <c r="AW2869" s="22" t="str">
        <f aca="false">IF(Q2869="No","Sin competencia directa",IF(AV2869=1,"1 - Foco Conquista (Alto Pot / Bajo Share)",IF(AV2869=2,"2 - Foco Defensa (Alto Pot / Alto Share)",IF(AV2869=3,"3 - Monitoreo (Bajo Pot / Alto Share)","4 - Baja Prioridad (Bajo Pot / Bajo Share)"))))</f>
        <v>Sin competencia directa</v>
      </c>
      <c r="AX2869" s="12" t="str">
        <f aca="false">IF(OR(IFERROR(AND(W2869&lt;&gt;"",Y2869&lt;&gt;"",Y2869-W2869&gt;Resumen!$B$8),FALSE()),IFERROR(AND(X2869&lt;&gt;"",Y2869&lt;&gt;"",Y2869-X2869&gt;Resumen!$B$8),FALSE())),MAX(IF(IFERROR(AND(W2869&lt;&gt;"",Y2869&lt;&gt;"",Y2869-W2869&gt;Resumen!$B$8),FALSE()),Y2869-W2869,0),IF(IFERROR(AND(X2869&lt;&gt;"",Y2869&lt;&gt;"",Y2869-X2869&gt;Resumen!$B$8),FALSE()),Y2869-X2869,0)),"")</f>
        <v/>
      </c>
      <c r="AY2869" s="22" t="str">
        <f aca="false">IF(OR(IFERROR(AND(W2869&lt;&gt;"",Y2869&lt;&gt;"",Y2869-W2869&gt;Resumen!$B$8),FALSE()),IFERROR(AND(X2869&lt;&gt;"",Y2869&lt;&gt;"",Y2869-X2869&gt;Resumen!$B$8),FALSE())),TRIM("Lays tiene mayor markup que "&amp;IF(IFERROR(AND(W2869&lt;&gt;"",Y2869&lt;&gt;"",Y2869-W2869&gt;Resumen!$B$8),FALSE()),"Quento ","")&amp;IF(IFERROR(AND(X2869&lt;&gt;"",Y2869&lt;&gt;"",Y2869-X2869&gt;Resumen!$B$8),FALSE()),"Julicroc ","")&amp;"en este PDV"),"")</f>
        <v/>
      </c>
      <c r="AZ2869" s="22" t="str">
        <f aca="false">IF(COUNTIF('Plan Pehuamar - Lista'!$A$2:$A$167,A2869)&gt;0,"Sí","No")</f>
        <v>No</v>
      </c>
      <c r="BA2869" s="22" t="str">
        <f aca="false">IF(COUNTIF('Plan Combo 9+1'!$A$2:$A$226,A2869)&gt;0,"Sí","No")</f>
        <v>No</v>
      </c>
      <c r="BB2869" s="22" t="str">
        <f aca="false">IF(AH2869="","No",IF(BA2869="Sí",IF((AO2869-AH2869)&gt;Resumen!$B$6,"Sí","No"),IF((AO2869-AH2869)&gt;=Resumen!$B$132,"Sí","No")))</f>
        <v>No</v>
      </c>
      <c r="BC2869" s="22" t="str">
        <f aca="false">IF(AND(N2869="Sí",AL2869="Sí",AI2869=0),"Sí","No")</f>
        <v>No</v>
      </c>
      <c r="BD2869" s="22" t="str">
        <f aca="false">IF(COUNTIF('Plan 9+1 (con Pehuamar)'!$A$2:$A$227,A2869)&gt;0,"Sí","No")</f>
        <v>No</v>
      </c>
    </row>
    <row r="2870" customFormat="false" ht="15" hidden="false" customHeight="true" outlineLevel="0" collapsed="false">
      <c r="A2870" s="6" t="n">
        <v>206267</v>
      </c>
      <c r="B2870" s="6" t="n">
        <v>17</v>
      </c>
      <c r="C2870" s="6" t="n">
        <v>1705</v>
      </c>
      <c r="D2870" s="6" t="s">
        <v>398</v>
      </c>
      <c r="E2870" s="6" t="s">
        <v>840</v>
      </c>
      <c r="F2870" s="6" t="s">
        <v>196</v>
      </c>
      <c r="G2870" s="6" t="s">
        <v>130</v>
      </c>
      <c r="H2870" s="6" t="s">
        <v>1715</v>
      </c>
      <c r="I2870" s="27" t="n">
        <v>0</v>
      </c>
      <c r="J2870" s="27" t="n">
        <v>0</v>
      </c>
      <c r="K2870" s="27" t="n">
        <v>0.4</v>
      </c>
      <c r="L2870" s="28" t="n">
        <f aca="false">I2870+J2870</f>
        <v>0</v>
      </c>
      <c r="M2870" s="28" t="n">
        <f aca="false">L2870+K2870</f>
        <v>0.4</v>
      </c>
      <c r="N2870" s="22" t="str">
        <f aca="false">IF(I2870&gt;0,"Sí","No")</f>
        <v>No</v>
      </c>
      <c r="O2870" s="22" t="str">
        <f aca="false">IF(J2870&gt;0,"Sí","No")</f>
        <v>No</v>
      </c>
      <c r="P2870" s="22" t="str">
        <f aca="false">IF(K2870&gt;0,"Sí","No")</f>
        <v>Sí</v>
      </c>
      <c r="Q2870" s="22" t="str">
        <f aca="false">IF(OR(I2870&gt;0,J2870&gt;0),"Sí","No")</f>
        <v>No</v>
      </c>
      <c r="R2870" s="27"/>
      <c r="S2870" s="27"/>
      <c r="T2870" s="27"/>
      <c r="U2870" s="27"/>
      <c r="V2870" s="27"/>
      <c r="W2870" s="12" t="str">
        <f aca="false">IF(AND(I2870&gt;0,R2870&gt;0),(S2870-R2870)/R2870,"")</f>
        <v/>
      </c>
      <c r="X2870" s="12" t="str">
        <f aca="false">IF(AND(J2870&gt;0,T2870&gt;0),(U2870-T2870)/T2870,"")</f>
        <v/>
      </c>
      <c r="Y2870" s="12" t="str">
        <f aca="false">IF(AND(K2870&gt;0,V2870&gt;0),(V2870-Resumen!$B$7)/Resumen!$B$7,"")</f>
        <v/>
      </c>
      <c r="Z2870" s="28" t="str">
        <f aca="false">IF(AND(K2870&gt;0,I2870&gt;0,V2870&gt;0,S2870&gt;0),V2870-S2870,"")</f>
        <v/>
      </c>
      <c r="AA2870" s="12" t="str">
        <f aca="false">IF(Z2870&lt;&gt;"",Z2870/S2870,"")</f>
        <v/>
      </c>
      <c r="AB2870" s="28" t="str">
        <f aca="false">IF(AND(K2870&gt;0,J2870&gt;0,V2870&gt;0,U2870&gt;0),V2870-U2870,"")</f>
        <v/>
      </c>
      <c r="AC2870" s="12" t="str">
        <f aca="false">IF(AB2870&lt;&gt;"",AB2870/U2870,"")</f>
        <v/>
      </c>
      <c r="AD2870" s="27" t="n">
        <v>0</v>
      </c>
      <c r="AE2870" s="27" t="n">
        <v>0</v>
      </c>
      <c r="AF2870" s="27" t="n">
        <v>0</v>
      </c>
      <c r="AG2870" s="28" t="n">
        <f aca="false">AD2870+AE2870+AF2870</f>
        <v>0</v>
      </c>
      <c r="AH2870" s="12" t="str">
        <f aca="false">IF(AG2870&gt;0,AD2870/AG2870,"")</f>
        <v/>
      </c>
      <c r="AI2870" s="27" t="n">
        <v>0</v>
      </c>
      <c r="AJ2870" s="27" t="n">
        <v>0</v>
      </c>
      <c r="AK2870" s="27" t="n">
        <v>0</v>
      </c>
      <c r="AL2870" s="22" t="str">
        <f aca="false">IF(OR(AJ2870&gt;0,AK2870&gt;0),"Sí","No")</f>
        <v>No</v>
      </c>
      <c r="AM2870" s="6"/>
      <c r="AN2870" s="6"/>
      <c r="AO2870" s="12" t="n">
        <f aca="false">IF(M2870&gt;0,K2870/M2870,"")</f>
        <v>1</v>
      </c>
      <c r="AP2870" s="22" t="str">
        <f aca="false">IF(M2870&gt;=Resumen!$B$5,"Alto","Bajo")</f>
        <v>Bajo</v>
      </c>
      <c r="AQ2870" s="22" t="str">
        <f aca="false">IF(AO2870&gt;=Resumen!$B$28,"Alto","Bajo")</f>
        <v>Alto</v>
      </c>
      <c r="AR2870" s="22" t="str">
        <f aca="false">AP2870&amp;" Potencial / "&amp;AQ2870&amp;" Share"</f>
        <v>Bajo Potencial / Alto Share</v>
      </c>
      <c r="AS2870" s="22" t="str">
        <f aca="false">IF(Q2870="Sí",IF(AO2870&gt;=Resumen!$B$29,"Alto","Bajo"),"")</f>
        <v/>
      </c>
      <c r="AT2870" s="22" t="str">
        <f aca="false">IF(AS2870&lt;&gt;"",AP2870&amp;" Potencial / "&amp;AS2870&amp;" Share","")</f>
        <v/>
      </c>
      <c r="AU2870" s="22" t="str">
        <f aca="false">IF(AH2870="","Sin dato",IF(AH2870-AO2870&gt;Resumen!$B$6,"Sobre-exhibido",IF(AO2870-AH2870&gt;Resumen!$B$6,"Sub-exhibido","En línea")))</f>
        <v>Sin dato</v>
      </c>
      <c r="AV2870" s="22" t="str">
        <f aca="false">IF(AT2870="","",IF(AT2870="Alto Potencial / Bajo Share",1,IF(AT2870="Alto Potencial / Alto Share",2,IF(AT2870="Bajo Potencial / Alto Share",3,4))))</f>
        <v/>
      </c>
      <c r="AW2870" s="22" t="str">
        <f aca="false">IF(Q2870="No","Sin competencia directa",IF(AV2870=1,"1 - Foco Conquista (Alto Pot / Bajo Share)",IF(AV2870=2,"2 - Foco Defensa (Alto Pot / Alto Share)",IF(AV2870=3,"3 - Monitoreo (Bajo Pot / Alto Share)","4 - Baja Prioridad (Bajo Pot / Bajo Share)"))))</f>
        <v>Sin competencia directa</v>
      </c>
      <c r="AX2870" s="12" t="str">
        <f aca="false">IF(OR(IFERROR(AND(W2870&lt;&gt;"",Y2870&lt;&gt;"",Y2870-W2870&gt;Resumen!$B$8),FALSE()),IFERROR(AND(X2870&lt;&gt;"",Y2870&lt;&gt;"",Y2870-X2870&gt;Resumen!$B$8),FALSE())),MAX(IF(IFERROR(AND(W2870&lt;&gt;"",Y2870&lt;&gt;"",Y2870-W2870&gt;Resumen!$B$8),FALSE()),Y2870-W2870,0),IF(IFERROR(AND(X2870&lt;&gt;"",Y2870&lt;&gt;"",Y2870-X2870&gt;Resumen!$B$8),FALSE()),Y2870-X2870,0)),"")</f>
        <v/>
      </c>
      <c r="AY2870" s="22" t="str">
        <f aca="false">IF(OR(IFERROR(AND(W2870&lt;&gt;"",Y2870&lt;&gt;"",Y2870-W2870&gt;Resumen!$B$8),FALSE()),IFERROR(AND(X2870&lt;&gt;"",Y2870&lt;&gt;"",Y2870-X2870&gt;Resumen!$B$8),FALSE())),TRIM("Lays tiene mayor markup que "&amp;IF(IFERROR(AND(W2870&lt;&gt;"",Y2870&lt;&gt;"",Y2870-W2870&gt;Resumen!$B$8),FALSE()),"Quento ","")&amp;IF(IFERROR(AND(X2870&lt;&gt;"",Y2870&lt;&gt;"",Y2870-X2870&gt;Resumen!$B$8),FALSE()),"Julicroc ","")&amp;"en este PDV"),"")</f>
        <v/>
      </c>
      <c r="AZ2870" s="22" t="str">
        <f aca="false">IF(COUNTIF('Plan Pehuamar - Lista'!$A$2:$A$167,A2870)&gt;0,"Sí","No")</f>
        <v>No</v>
      </c>
      <c r="BA2870" s="22" t="str">
        <f aca="false">IF(COUNTIF('Plan Combo 9+1'!$A$2:$A$226,A2870)&gt;0,"Sí","No")</f>
        <v>No</v>
      </c>
      <c r="BB2870" s="22" t="str">
        <f aca="false">IF(AH2870="","No",IF(BA2870="Sí",IF((AO2870-AH2870)&gt;Resumen!$B$6,"Sí","No"),IF((AO2870-AH2870)&gt;=Resumen!$B$132,"Sí","No")))</f>
        <v>No</v>
      </c>
      <c r="BC2870" s="22" t="str">
        <f aca="false">IF(AND(N2870="Sí",AL2870="Sí",AI2870=0),"Sí","No")</f>
        <v>No</v>
      </c>
      <c r="BD2870" s="22" t="str">
        <f aca="false">IF(COUNTIF('Plan 9+1 (con Pehuamar)'!$A$2:$A$227,A2870)&gt;0,"Sí","No")</f>
        <v>No</v>
      </c>
    </row>
    <row r="2871" customFormat="false" ht="15" hidden="false" customHeight="true" outlineLevel="0" collapsed="false">
      <c r="A2871" s="6" t="n">
        <v>206269</v>
      </c>
      <c r="B2871" s="6" t="n">
        <v>17</v>
      </c>
      <c r="C2871" s="6" t="n">
        <v>1705</v>
      </c>
      <c r="D2871" s="6" t="s">
        <v>398</v>
      </c>
      <c r="E2871" s="6" t="s">
        <v>3016</v>
      </c>
      <c r="F2871" s="6" t="s">
        <v>201</v>
      </c>
      <c r="G2871" s="6" t="s">
        <v>130</v>
      </c>
      <c r="H2871" s="6" t="s">
        <v>1715</v>
      </c>
      <c r="I2871" s="27" t="n">
        <v>0</v>
      </c>
      <c r="J2871" s="27" t="n">
        <v>0</v>
      </c>
      <c r="K2871" s="27" t="n">
        <v>1.3</v>
      </c>
      <c r="L2871" s="28" t="n">
        <f aca="false">I2871+J2871</f>
        <v>0</v>
      </c>
      <c r="M2871" s="28" t="n">
        <f aca="false">L2871+K2871</f>
        <v>1.3</v>
      </c>
      <c r="N2871" s="22" t="str">
        <f aca="false">IF(I2871&gt;0,"Sí","No")</f>
        <v>No</v>
      </c>
      <c r="O2871" s="22" t="str">
        <f aca="false">IF(J2871&gt;0,"Sí","No")</f>
        <v>No</v>
      </c>
      <c r="P2871" s="22" t="str">
        <f aca="false">IF(K2871&gt;0,"Sí","No")</f>
        <v>Sí</v>
      </c>
      <c r="Q2871" s="22" t="str">
        <f aca="false">IF(OR(I2871&gt;0,J2871&gt;0),"Sí","No")</f>
        <v>No</v>
      </c>
      <c r="R2871" s="27"/>
      <c r="S2871" s="27"/>
      <c r="T2871" s="27"/>
      <c r="U2871" s="27"/>
      <c r="V2871" s="27"/>
      <c r="W2871" s="12" t="str">
        <f aca="false">IF(AND(I2871&gt;0,R2871&gt;0),(S2871-R2871)/R2871,"")</f>
        <v/>
      </c>
      <c r="X2871" s="12" t="str">
        <f aca="false">IF(AND(J2871&gt;0,T2871&gt;0),(U2871-T2871)/T2871,"")</f>
        <v/>
      </c>
      <c r="Y2871" s="12" t="str">
        <f aca="false">IF(AND(K2871&gt;0,V2871&gt;0),(V2871-Resumen!$B$7)/Resumen!$B$7,"")</f>
        <v/>
      </c>
      <c r="Z2871" s="28" t="str">
        <f aca="false">IF(AND(K2871&gt;0,I2871&gt;0,V2871&gt;0,S2871&gt;0),V2871-S2871,"")</f>
        <v/>
      </c>
      <c r="AA2871" s="12" t="str">
        <f aca="false">IF(Z2871&lt;&gt;"",Z2871/S2871,"")</f>
        <v/>
      </c>
      <c r="AB2871" s="28" t="str">
        <f aca="false">IF(AND(K2871&gt;0,J2871&gt;0,V2871&gt;0,U2871&gt;0),V2871-U2871,"")</f>
        <v/>
      </c>
      <c r="AC2871" s="12" t="str">
        <f aca="false">IF(AB2871&lt;&gt;"",AB2871/U2871,"")</f>
        <v/>
      </c>
      <c r="AD2871" s="27" t="n">
        <v>0</v>
      </c>
      <c r="AE2871" s="27" t="n">
        <v>0</v>
      </c>
      <c r="AF2871" s="27" t="n">
        <v>0</v>
      </c>
      <c r="AG2871" s="28" t="n">
        <f aca="false">AD2871+AE2871+AF2871</f>
        <v>0</v>
      </c>
      <c r="AH2871" s="12" t="str">
        <f aca="false">IF(AG2871&gt;0,AD2871/AG2871,"")</f>
        <v/>
      </c>
      <c r="AI2871" s="27" t="n">
        <v>0</v>
      </c>
      <c r="AJ2871" s="27" t="n">
        <v>0</v>
      </c>
      <c r="AK2871" s="27" t="n">
        <v>0</v>
      </c>
      <c r="AL2871" s="22" t="str">
        <f aca="false">IF(OR(AJ2871&gt;0,AK2871&gt;0),"Sí","No")</f>
        <v>No</v>
      </c>
      <c r="AM2871" s="6"/>
      <c r="AN2871" s="6"/>
      <c r="AO2871" s="12" t="n">
        <f aca="false">IF(M2871&gt;0,K2871/M2871,"")</f>
        <v>1</v>
      </c>
      <c r="AP2871" s="22" t="str">
        <f aca="false">IF(M2871&gt;=Resumen!$B$5,"Alto","Bajo")</f>
        <v>Bajo</v>
      </c>
      <c r="AQ2871" s="22" t="str">
        <f aca="false">IF(AO2871&gt;=Resumen!$B$28,"Alto","Bajo")</f>
        <v>Alto</v>
      </c>
      <c r="AR2871" s="22" t="str">
        <f aca="false">AP2871&amp;" Potencial / "&amp;AQ2871&amp;" Share"</f>
        <v>Bajo Potencial / Alto Share</v>
      </c>
      <c r="AS2871" s="22" t="str">
        <f aca="false">IF(Q2871="Sí",IF(AO2871&gt;=Resumen!$B$29,"Alto","Bajo"),"")</f>
        <v/>
      </c>
      <c r="AT2871" s="22" t="str">
        <f aca="false">IF(AS2871&lt;&gt;"",AP2871&amp;" Potencial / "&amp;AS2871&amp;" Share","")</f>
        <v/>
      </c>
      <c r="AU2871" s="22" t="str">
        <f aca="false">IF(AH2871="","Sin dato",IF(AH2871-AO2871&gt;Resumen!$B$6,"Sobre-exhibido",IF(AO2871-AH2871&gt;Resumen!$B$6,"Sub-exhibido","En línea")))</f>
        <v>Sin dato</v>
      </c>
      <c r="AV2871" s="22" t="str">
        <f aca="false">IF(AT2871="","",IF(AT2871="Alto Potencial / Bajo Share",1,IF(AT2871="Alto Potencial / Alto Share",2,IF(AT2871="Bajo Potencial / Alto Share",3,4))))</f>
        <v/>
      </c>
      <c r="AW2871" s="22" t="str">
        <f aca="false">IF(Q2871="No","Sin competencia directa",IF(AV2871=1,"1 - Foco Conquista (Alto Pot / Bajo Share)",IF(AV2871=2,"2 - Foco Defensa (Alto Pot / Alto Share)",IF(AV2871=3,"3 - Monitoreo (Bajo Pot / Alto Share)","4 - Baja Prioridad (Bajo Pot / Bajo Share)"))))</f>
        <v>Sin competencia directa</v>
      </c>
      <c r="AX2871" s="12" t="str">
        <f aca="false">IF(OR(IFERROR(AND(W2871&lt;&gt;"",Y2871&lt;&gt;"",Y2871-W2871&gt;Resumen!$B$8),FALSE()),IFERROR(AND(X2871&lt;&gt;"",Y2871&lt;&gt;"",Y2871-X2871&gt;Resumen!$B$8),FALSE())),MAX(IF(IFERROR(AND(W2871&lt;&gt;"",Y2871&lt;&gt;"",Y2871-W2871&gt;Resumen!$B$8),FALSE()),Y2871-W2871,0),IF(IFERROR(AND(X2871&lt;&gt;"",Y2871&lt;&gt;"",Y2871-X2871&gt;Resumen!$B$8),FALSE()),Y2871-X2871,0)),"")</f>
        <v/>
      </c>
      <c r="AY2871" s="22" t="str">
        <f aca="false">IF(OR(IFERROR(AND(W2871&lt;&gt;"",Y2871&lt;&gt;"",Y2871-W2871&gt;Resumen!$B$8),FALSE()),IFERROR(AND(X2871&lt;&gt;"",Y2871&lt;&gt;"",Y2871-X2871&gt;Resumen!$B$8),FALSE())),TRIM("Lays tiene mayor markup que "&amp;IF(IFERROR(AND(W2871&lt;&gt;"",Y2871&lt;&gt;"",Y2871-W2871&gt;Resumen!$B$8),FALSE()),"Quento ","")&amp;IF(IFERROR(AND(X2871&lt;&gt;"",Y2871&lt;&gt;"",Y2871-X2871&gt;Resumen!$B$8),FALSE()),"Julicroc ","")&amp;"en este PDV"),"")</f>
        <v/>
      </c>
      <c r="AZ2871" s="22" t="str">
        <f aca="false">IF(COUNTIF('Plan Pehuamar - Lista'!$A$2:$A$167,A2871)&gt;0,"Sí","No")</f>
        <v>No</v>
      </c>
      <c r="BA2871" s="22" t="str">
        <f aca="false">IF(COUNTIF('Plan Combo 9+1'!$A$2:$A$226,A2871)&gt;0,"Sí","No")</f>
        <v>No</v>
      </c>
      <c r="BB2871" s="22" t="str">
        <f aca="false">IF(AH2871="","No",IF(BA2871="Sí",IF((AO2871-AH2871)&gt;Resumen!$B$6,"Sí","No"),IF((AO2871-AH2871)&gt;=Resumen!$B$132,"Sí","No")))</f>
        <v>No</v>
      </c>
      <c r="BC2871" s="22" t="str">
        <f aca="false">IF(AND(N2871="Sí",AL2871="Sí",AI2871=0),"Sí","No")</f>
        <v>No</v>
      </c>
      <c r="BD2871" s="22" t="str">
        <f aca="false">IF(COUNTIF('Plan 9+1 (con Pehuamar)'!$A$2:$A$227,A2871)&gt;0,"Sí","No")</f>
        <v>No</v>
      </c>
    </row>
    <row r="2872" customFormat="false" ht="15" hidden="false" customHeight="true" outlineLevel="0" collapsed="false">
      <c r="A2872" s="6" t="n">
        <v>206274</v>
      </c>
      <c r="B2872" s="6" t="n">
        <v>17</v>
      </c>
      <c r="C2872" s="6" t="n">
        <v>1705</v>
      </c>
      <c r="D2872" s="6" t="s">
        <v>398</v>
      </c>
      <c r="E2872" s="6" t="s">
        <v>3017</v>
      </c>
      <c r="F2872" s="6" t="s">
        <v>196</v>
      </c>
      <c r="G2872" s="6" t="s">
        <v>130</v>
      </c>
      <c r="H2872" s="6" t="s">
        <v>1715</v>
      </c>
      <c r="I2872" s="27" t="n">
        <v>10</v>
      </c>
      <c r="J2872" s="27" t="n">
        <v>6</v>
      </c>
      <c r="K2872" s="27" t="n">
        <v>4</v>
      </c>
      <c r="L2872" s="28" t="n">
        <f aca="false">I2872+J2872</f>
        <v>16</v>
      </c>
      <c r="M2872" s="28" t="n">
        <f aca="false">L2872+K2872</f>
        <v>20</v>
      </c>
      <c r="N2872" s="22" t="str">
        <f aca="false">IF(I2872&gt;0,"Sí","No")</f>
        <v>Sí</v>
      </c>
      <c r="O2872" s="22" t="str">
        <f aca="false">IF(J2872&gt;0,"Sí","No")</f>
        <v>Sí</v>
      </c>
      <c r="P2872" s="22" t="str">
        <f aca="false">IF(K2872&gt;0,"Sí","No")</f>
        <v>Sí</v>
      </c>
      <c r="Q2872" s="22" t="str">
        <f aca="false">IF(OR(I2872&gt;0,J2872&gt;0),"Sí","No")</f>
        <v>Sí</v>
      </c>
      <c r="R2872" s="27" t="n">
        <v>1750</v>
      </c>
      <c r="S2872" s="27" t="n">
        <v>2500</v>
      </c>
      <c r="T2872" s="27" t="n">
        <v>1200</v>
      </c>
      <c r="U2872" s="27" t="n">
        <v>2100</v>
      </c>
      <c r="V2872" s="27" t="n">
        <v>3800</v>
      </c>
      <c r="W2872" s="12" t="n">
        <f aca="false">IF(AND(I2872&gt;0,R2872&gt;0),(S2872-R2872)/R2872,"")</f>
        <v>0.428571428571429</v>
      </c>
      <c r="X2872" s="12" t="n">
        <f aca="false">IF(AND(J2872&gt;0,T2872&gt;0),(U2872-T2872)/T2872,"")</f>
        <v>0.75</v>
      </c>
      <c r="Y2872" s="12" t="n">
        <f aca="false">IF(AND(K2872&gt;0,V2872&gt;0),(V2872-Resumen!$B$7)/Resumen!$B$7,"")</f>
        <v>0.52</v>
      </c>
      <c r="Z2872" s="28" t="n">
        <f aca="false">IF(AND(K2872&gt;0,I2872&gt;0,V2872&gt;0,S2872&gt;0),V2872-S2872,"")</f>
        <v>1300</v>
      </c>
      <c r="AA2872" s="12" t="n">
        <f aca="false">IF(Z2872&lt;&gt;"",Z2872/S2872,"")</f>
        <v>0.52</v>
      </c>
      <c r="AB2872" s="28" t="n">
        <f aca="false">IF(AND(K2872&gt;0,J2872&gt;0,V2872&gt;0,U2872&gt;0),V2872-U2872,"")</f>
        <v>1700</v>
      </c>
      <c r="AC2872" s="12" t="n">
        <f aca="false">IF(AB2872&lt;&gt;"",AB2872/U2872,"")</f>
        <v>0.80952380952381</v>
      </c>
      <c r="AD2872" s="27" t="n">
        <v>2</v>
      </c>
      <c r="AE2872" s="27" t="n">
        <v>2</v>
      </c>
      <c r="AF2872" s="27" t="n">
        <v>3</v>
      </c>
      <c r="AG2872" s="28" t="n">
        <f aca="false">AD2872+AE2872+AF2872</f>
        <v>7</v>
      </c>
      <c r="AH2872" s="12" t="n">
        <f aca="false">IF(AG2872&gt;0,AD2872/AG2872,"")</f>
        <v>0.285714285714286</v>
      </c>
      <c r="AI2872" s="27" t="n">
        <v>0</v>
      </c>
      <c r="AJ2872" s="27" t="n">
        <v>0</v>
      </c>
      <c r="AK2872" s="27" t="n">
        <v>0</v>
      </c>
      <c r="AL2872" s="22" t="str">
        <f aca="false">IF(OR(AJ2872&gt;0,AK2872&gt;0),"Sí","No")</f>
        <v>No</v>
      </c>
      <c r="AM2872" s="6" t="s">
        <v>198</v>
      </c>
      <c r="AN2872" s="6" t="s">
        <v>198</v>
      </c>
      <c r="AO2872" s="12" t="n">
        <f aca="false">IF(M2872&gt;0,K2872/M2872,"")</f>
        <v>0.2</v>
      </c>
      <c r="AP2872" s="22" t="str">
        <f aca="false">IF(M2872&gt;=Resumen!$B$5,"Alto","Bajo")</f>
        <v>Bajo</v>
      </c>
      <c r="AQ2872" s="22" t="str">
        <f aca="false">IF(AO2872&gt;=Resumen!$B$28,"Alto","Bajo")</f>
        <v>Bajo</v>
      </c>
      <c r="AR2872" s="22" t="str">
        <f aca="false">AP2872&amp;" Potencial / "&amp;AQ2872&amp;" Share"</f>
        <v>Bajo Potencial / Bajo Share</v>
      </c>
      <c r="AS2872" s="22" t="str">
        <f aca="false">IF(Q2872="Sí",IF(AO2872&gt;=Resumen!$B$29,"Alto","Bajo"),"")</f>
        <v>Bajo</v>
      </c>
      <c r="AT2872" s="22" t="str">
        <f aca="false">IF(AS2872&lt;&gt;"",AP2872&amp;" Potencial / "&amp;AS2872&amp;" Share","")</f>
        <v>Bajo Potencial / Bajo Share</v>
      </c>
      <c r="AU2872" s="22" t="str">
        <f aca="false">IF(AH2872="","Sin dato",IF(AH2872-AO2872&gt;Resumen!$B$6,"Sobre-exhibido",IF(AO2872-AH2872&gt;Resumen!$B$6,"Sub-exhibido","En línea")))</f>
        <v>Sobre-exhibido</v>
      </c>
      <c r="AV2872" s="22" t="n">
        <f aca="false">IF(AT2872="","",IF(AT2872="Alto Potencial / Bajo Share",1,IF(AT2872="Alto Potencial / Alto Share",2,IF(AT2872="Bajo Potencial / Alto Share",3,4))))</f>
        <v>4</v>
      </c>
      <c r="AW2872" s="22" t="str">
        <f aca="false">IF(Q2872="No","Sin competencia directa",IF(AV2872=1,"1 - Foco Conquista (Alto Pot / Bajo Share)",IF(AV2872=2,"2 - Foco Defensa (Alto Pot / Alto Share)",IF(AV2872=3,"3 - Monitoreo (Bajo Pot / Alto Share)","4 - Baja Prioridad (Bajo Pot / Bajo Share)"))))</f>
        <v>4 - Baja Prioridad (Bajo Pot / Bajo Share)</v>
      </c>
      <c r="AX2872" s="12" t="n">
        <f aca="false">IF(OR(IFERROR(AND(W2872&lt;&gt;"",Y2872&lt;&gt;"",Y2872-W2872&gt;Resumen!$B$8),FALSE()),IFERROR(AND(X2872&lt;&gt;"",Y2872&lt;&gt;"",Y2872-X2872&gt;Resumen!$B$8),FALSE())),MAX(IF(IFERROR(AND(W2872&lt;&gt;"",Y2872&lt;&gt;"",Y2872-W2872&gt;Resumen!$B$8),FALSE()),Y2872-W2872,0),IF(IFERROR(AND(X2872&lt;&gt;"",Y2872&lt;&gt;"",Y2872-X2872&gt;Resumen!$B$8),FALSE()),Y2872-X2872,0)),"")</f>
        <v>0.0914285714285715</v>
      </c>
      <c r="AY2872" s="22" t="str">
        <f aca="false">IF(OR(IFERROR(AND(W2872&lt;&gt;"",Y2872&lt;&gt;"",Y2872-W2872&gt;Resumen!$B$8),FALSE()),IFERROR(AND(X2872&lt;&gt;"",Y2872&lt;&gt;"",Y2872-X2872&gt;Resumen!$B$8),FALSE())),TRIM("Lays tiene mayor markup que "&amp;IF(IFERROR(AND(W2872&lt;&gt;"",Y2872&lt;&gt;"",Y2872-W2872&gt;Resumen!$B$8),FALSE()),"Quento ","")&amp;IF(IFERROR(AND(X2872&lt;&gt;"",Y2872&lt;&gt;"",Y2872-X2872&gt;Resumen!$B$8),FALSE()),"Julicroc ","")&amp;"en este PDV"),"")</f>
        <v>Lays tiene mayor markup que Quento en este PDV</v>
      </c>
      <c r="AZ2872" s="22" t="str">
        <f aca="false">IF(COUNTIF('Plan Pehuamar - Lista'!$A$2:$A$167,A2872)&gt;0,"Sí","No")</f>
        <v>No</v>
      </c>
      <c r="BA2872" s="22" t="str">
        <f aca="false">IF(COUNTIF('Plan Combo 9+1'!$A$2:$A$226,A2872)&gt;0,"Sí","No")</f>
        <v>No</v>
      </c>
      <c r="BB2872" s="22" t="str">
        <f aca="false">IF(AH2872="","No",IF(BA2872="Sí",IF((AO2872-AH2872)&gt;Resumen!$B$6,"Sí","No"),IF((AO2872-AH2872)&gt;=Resumen!$B$132,"Sí","No")))</f>
        <v>No</v>
      </c>
      <c r="BC2872" s="22" t="str">
        <f aca="false">IF(AND(N2872="Sí",AL2872="Sí",AI2872=0),"Sí","No")</f>
        <v>No</v>
      </c>
      <c r="BD2872" s="22" t="str">
        <f aca="false">IF(COUNTIF('Plan 9+1 (con Pehuamar)'!$A$2:$A$227,A2872)&gt;0,"Sí","No")</f>
        <v>No</v>
      </c>
    </row>
    <row r="2873" customFormat="false" ht="15" hidden="false" customHeight="true" outlineLevel="0" collapsed="false">
      <c r="A2873" s="6" t="n">
        <v>206301</v>
      </c>
      <c r="B2873" s="6" t="n">
        <v>17</v>
      </c>
      <c r="C2873" s="6" t="n">
        <v>1705</v>
      </c>
      <c r="D2873" s="6" t="s">
        <v>398</v>
      </c>
      <c r="E2873" s="6" t="s">
        <v>3018</v>
      </c>
      <c r="F2873" s="6" t="s">
        <v>196</v>
      </c>
      <c r="G2873" s="6" t="s">
        <v>130</v>
      </c>
      <c r="H2873" s="6" t="s">
        <v>1715</v>
      </c>
      <c r="I2873" s="27" t="n">
        <v>0</v>
      </c>
      <c r="J2873" s="27" t="n">
        <v>0</v>
      </c>
      <c r="K2873" s="27" t="n">
        <v>0.5</v>
      </c>
      <c r="L2873" s="28" t="n">
        <f aca="false">I2873+J2873</f>
        <v>0</v>
      </c>
      <c r="M2873" s="28" t="n">
        <f aca="false">L2873+K2873</f>
        <v>0.5</v>
      </c>
      <c r="N2873" s="22" t="str">
        <f aca="false">IF(I2873&gt;0,"Sí","No")</f>
        <v>No</v>
      </c>
      <c r="O2873" s="22" t="str">
        <f aca="false">IF(J2873&gt;0,"Sí","No")</f>
        <v>No</v>
      </c>
      <c r="P2873" s="22" t="str">
        <f aca="false">IF(K2873&gt;0,"Sí","No")</f>
        <v>Sí</v>
      </c>
      <c r="Q2873" s="22" t="str">
        <f aca="false">IF(OR(I2873&gt;0,J2873&gt;0),"Sí","No")</f>
        <v>No</v>
      </c>
      <c r="R2873" s="27"/>
      <c r="S2873" s="27"/>
      <c r="T2873" s="27"/>
      <c r="U2873" s="27"/>
      <c r="V2873" s="27"/>
      <c r="W2873" s="12" t="str">
        <f aca="false">IF(AND(I2873&gt;0,R2873&gt;0),(S2873-R2873)/R2873,"")</f>
        <v/>
      </c>
      <c r="X2873" s="12" t="str">
        <f aca="false">IF(AND(J2873&gt;0,T2873&gt;0),(U2873-T2873)/T2873,"")</f>
        <v/>
      </c>
      <c r="Y2873" s="12" t="str">
        <f aca="false">IF(AND(K2873&gt;0,V2873&gt;0),(V2873-Resumen!$B$7)/Resumen!$B$7,"")</f>
        <v/>
      </c>
      <c r="Z2873" s="28" t="str">
        <f aca="false">IF(AND(K2873&gt;0,I2873&gt;0,V2873&gt;0,S2873&gt;0),V2873-S2873,"")</f>
        <v/>
      </c>
      <c r="AA2873" s="12" t="str">
        <f aca="false">IF(Z2873&lt;&gt;"",Z2873/S2873,"")</f>
        <v/>
      </c>
      <c r="AB2873" s="28" t="str">
        <f aca="false">IF(AND(K2873&gt;0,J2873&gt;0,V2873&gt;0,U2873&gt;0),V2873-U2873,"")</f>
        <v/>
      </c>
      <c r="AC2873" s="12" t="str">
        <f aca="false">IF(AB2873&lt;&gt;"",AB2873/U2873,"")</f>
        <v/>
      </c>
      <c r="AD2873" s="27" t="n">
        <v>0</v>
      </c>
      <c r="AE2873" s="27" t="n">
        <v>0</v>
      </c>
      <c r="AF2873" s="27" t="n">
        <v>0</v>
      </c>
      <c r="AG2873" s="28" t="n">
        <f aca="false">AD2873+AE2873+AF2873</f>
        <v>0</v>
      </c>
      <c r="AH2873" s="12" t="str">
        <f aca="false">IF(AG2873&gt;0,AD2873/AG2873,"")</f>
        <v/>
      </c>
      <c r="AI2873" s="27" t="n">
        <v>0</v>
      </c>
      <c r="AJ2873" s="27" t="n">
        <v>0</v>
      </c>
      <c r="AK2873" s="27" t="n">
        <v>0</v>
      </c>
      <c r="AL2873" s="22" t="str">
        <f aca="false">IF(OR(AJ2873&gt;0,AK2873&gt;0),"Sí","No")</f>
        <v>No</v>
      </c>
      <c r="AM2873" s="6"/>
      <c r="AN2873" s="6"/>
      <c r="AO2873" s="12" t="n">
        <f aca="false">IF(M2873&gt;0,K2873/M2873,"")</f>
        <v>1</v>
      </c>
      <c r="AP2873" s="22" t="str">
        <f aca="false">IF(M2873&gt;=Resumen!$B$5,"Alto","Bajo")</f>
        <v>Bajo</v>
      </c>
      <c r="AQ2873" s="22" t="str">
        <f aca="false">IF(AO2873&gt;=Resumen!$B$28,"Alto","Bajo")</f>
        <v>Alto</v>
      </c>
      <c r="AR2873" s="22" t="str">
        <f aca="false">AP2873&amp;" Potencial / "&amp;AQ2873&amp;" Share"</f>
        <v>Bajo Potencial / Alto Share</v>
      </c>
      <c r="AS2873" s="22" t="str">
        <f aca="false">IF(Q2873="Sí",IF(AO2873&gt;=Resumen!$B$29,"Alto","Bajo"),"")</f>
        <v/>
      </c>
      <c r="AT2873" s="22" t="str">
        <f aca="false">IF(AS2873&lt;&gt;"",AP2873&amp;" Potencial / "&amp;AS2873&amp;" Share","")</f>
        <v/>
      </c>
      <c r="AU2873" s="22" t="str">
        <f aca="false">IF(AH2873="","Sin dato",IF(AH2873-AO2873&gt;Resumen!$B$6,"Sobre-exhibido",IF(AO2873-AH2873&gt;Resumen!$B$6,"Sub-exhibido","En línea")))</f>
        <v>Sin dato</v>
      </c>
      <c r="AV2873" s="22" t="str">
        <f aca="false">IF(AT2873="","",IF(AT2873="Alto Potencial / Bajo Share",1,IF(AT2873="Alto Potencial / Alto Share",2,IF(AT2873="Bajo Potencial / Alto Share",3,4))))</f>
        <v/>
      </c>
      <c r="AW2873" s="22" t="str">
        <f aca="false">IF(Q2873="No","Sin competencia directa",IF(AV2873=1,"1 - Foco Conquista (Alto Pot / Bajo Share)",IF(AV2873=2,"2 - Foco Defensa (Alto Pot / Alto Share)",IF(AV2873=3,"3 - Monitoreo (Bajo Pot / Alto Share)","4 - Baja Prioridad (Bajo Pot / Bajo Share)"))))</f>
        <v>Sin competencia directa</v>
      </c>
      <c r="AX2873" s="12" t="str">
        <f aca="false">IF(OR(IFERROR(AND(W2873&lt;&gt;"",Y2873&lt;&gt;"",Y2873-W2873&gt;Resumen!$B$8),FALSE()),IFERROR(AND(X2873&lt;&gt;"",Y2873&lt;&gt;"",Y2873-X2873&gt;Resumen!$B$8),FALSE())),MAX(IF(IFERROR(AND(W2873&lt;&gt;"",Y2873&lt;&gt;"",Y2873-W2873&gt;Resumen!$B$8),FALSE()),Y2873-W2873,0),IF(IFERROR(AND(X2873&lt;&gt;"",Y2873&lt;&gt;"",Y2873-X2873&gt;Resumen!$B$8),FALSE()),Y2873-X2873,0)),"")</f>
        <v/>
      </c>
      <c r="AY2873" s="22" t="str">
        <f aca="false">IF(OR(IFERROR(AND(W2873&lt;&gt;"",Y2873&lt;&gt;"",Y2873-W2873&gt;Resumen!$B$8),FALSE()),IFERROR(AND(X2873&lt;&gt;"",Y2873&lt;&gt;"",Y2873-X2873&gt;Resumen!$B$8),FALSE())),TRIM("Lays tiene mayor markup que "&amp;IF(IFERROR(AND(W2873&lt;&gt;"",Y2873&lt;&gt;"",Y2873-W2873&gt;Resumen!$B$8),FALSE()),"Quento ","")&amp;IF(IFERROR(AND(X2873&lt;&gt;"",Y2873&lt;&gt;"",Y2873-X2873&gt;Resumen!$B$8),FALSE()),"Julicroc ","")&amp;"en este PDV"),"")</f>
        <v/>
      </c>
      <c r="AZ2873" s="22" t="str">
        <f aca="false">IF(COUNTIF('Plan Pehuamar - Lista'!$A$2:$A$167,A2873)&gt;0,"Sí","No")</f>
        <v>No</v>
      </c>
      <c r="BA2873" s="22" t="str">
        <f aca="false">IF(COUNTIF('Plan Combo 9+1'!$A$2:$A$226,A2873)&gt;0,"Sí","No")</f>
        <v>No</v>
      </c>
      <c r="BB2873" s="22" t="str">
        <f aca="false">IF(AH2873="","No",IF(BA2873="Sí",IF((AO2873-AH2873)&gt;Resumen!$B$6,"Sí","No"),IF((AO2873-AH2873)&gt;=Resumen!$B$132,"Sí","No")))</f>
        <v>No</v>
      </c>
      <c r="BC2873" s="22" t="str">
        <f aca="false">IF(AND(N2873="Sí",AL2873="Sí",AI2873=0),"Sí","No")</f>
        <v>No</v>
      </c>
      <c r="BD2873" s="22" t="str">
        <f aca="false">IF(COUNTIF('Plan 9+1 (con Pehuamar)'!$A$2:$A$227,A2873)&gt;0,"Sí","No")</f>
        <v>No</v>
      </c>
    </row>
    <row r="2874" customFormat="false" ht="15" hidden="false" customHeight="true" outlineLevel="0" collapsed="false">
      <c r="A2874" s="6" t="n">
        <v>206306</v>
      </c>
      <c r="B2874" s="6" t="n">
        <v>17</v>
      </c>
      <c r="C2874" s="6" t="n">
        <v>1705</v>
      </c>
      <c r="D2874" s="6" t="s">
        <v>398</v>
      </c>
      <c r="E2874" s="6" t="s">
        <v>3019</v>
      </c>
      <c r="F2874" s="6" t="s">
        <v>196</v>
      </c>
      <c r="G2874" s="6" t="s">
        <v>130</v>
      </c>
      <c r="H2874" s="6" t="s">
        <v>1715</v>
      </c>
      <c r="I2874" s="27" t="n">
        <v>0</v>
      </c>
      <c r="J2874" s="27" t="n">
        <v>0</v>
      </c>
      <c r="K2874" s="27" t="n">
        <v>0.2</v>
      </c>
      <c r="L2874" s="28" t="n">
        <f aca="false">I2874+J2874</f>
        <v>0</v>
      </c>
      <c r="M2874" s="28" t="n">
        <f aca="false">L2874+K2874</f>
        <v>0.2</v>
      </c>
      <c r="N2874" s="22" t="str">
        <f aca="false">IF(I2874&gt;0,"Sí","No")</f>
        <v>No</v>
      </c>
      <c r="O2874" s="22" t="str">
        <f aca="false">IF(J2874&gt;0,"Sí","No")</f>
        <v>No</v>
      </c>
      <c r="P2874" s="22" t="str">
        <f aca="false">IF(K2874&gt;0,"Sí","No")</f>
        <v>Sí</v>
      </c>
      <c r="Q2874" s="22" t="str">
        <f aca="false">IF(OR(I2874&gt;0,J2874&gt;0),"Sí","No")</f>
        <v>No</v>
      </c>
      <c r="R2874" s="27"/>
      <c r="S2874" s="27"/>
      <c r="T2874" s="27"/>
      <c r="U2874" s="27"/>
      <c r="V2874" s="27"/>
      <c r="W2874" s="12" t="str">
        <f aca="false">IF(AND(I2874&gt;0,R2874&gt;0),(S2874-R2874)/R2874,"")</f>
        <v/>
      </c>
      <c r="X2874" s="12" t="str">
        <f aca="false">IF(AND(J2874&gt;0,T2874&gt;0),(U2874-T2874)/T2874,"")</f>
        <v/>
      </c>
      <c r="Y2874" s="12" t="str">
        <f aca="false">IF(AND(K2874&gt;0,V2874&gt;0),(V2874-Resumen!$B$7)/Resumen!$B$7,"")</f>
        <v/>
      </c>
      <c r="Z2874" s="28" t="str">
        <f aca="false">IF(AND(K2874&gt;0,I2874&gt;0,V2874&gt;0,S2874&gt;0),V2874-S2874,"")</f>
        <v/>
      </c>
      <c r="AA2874" s="12" t="str">
        <f aca="false">IF(Z2874&lt;&gt;"",Z2874/S2874,"")</f>
        <v/>
      </c>
      <c r="AB2874" s="28" t="str">
        <f aca="false">IF(AND(K2874&gt;0,J2874&gt;0,V2874&gt;0,U2874&gt;0),V2874-U2874,"")</f>
        <v/>
      </c>
      <c r="AC2874" s="12" t="str">
        <f aca="false">IF(AB2874&lt;&gt;"",AB2874/U2874,"")</f>
        <v/>
      </c>
      <c r="AD2874" s="27" t="n">
        <v>0</v>
      </c>
      <c r="AE2874" s="27" t="n">
        <v>0</v>
      </c>
      <c r="AF2874" s="27" t="n">
        <v>0</v>
      </c>
      <c r="AG2874" s="28" t="n">
        <f aca="false">AD2874+AE2874+AF2874</f>
        <v>0</v>
      </c>
      <c r="AH2874" s="12" t="str">
        <f aca="false">IF(AG2874&gt;0,AD2874/AG2874,"")</f>
        <v/>
      </c>
      <c r="AI2874" s="27" t="n">
        <v>0</v>
      </c>
      <c r="AJ2874" s="27" t="n">
        <v>0</v>
      </c>
      <c r="AK2874" s="27" t="n">
        <v>0</v>
      </c>
      <c r="AL2874" s="22" t="str">
        <f aca="false">IF(OR(AJ2874&gt;0,AK2874&gt;0),"Sí","No")</f>
        <v>No</v>
      </c>
      <c r="AM2874" s="6"/>
      <c r="AN2874" s="6"/>
      <c r="AO2874" s="12" t="n">
        <f aca="false">IF(M2874&gt;0,K2874/M2874,"")</f>
        <v>1</v>
      </c>
      <c r="AP2874" s="22" t="str">
        <f aca="false">IF(M2874&gt;=Resumen!$B$5,"Alto","Bajo")</f>
        <v>Bajo</v>
      </c>
      <c r="AQ2874" s="22" t="str">
        <f aca="false">IF(AO2874&gt;=Resumen!$B$28,"Alto","Bajo")</f>
        <v>Alto</v>
      </c>
      <c r="AR2874" s="22" t="str">
        <f aca="false">AP2874&amp;" Potencial / "&amp;AQ2874&amp;" Share"</f>
        <v>Bajo Potencial / Alto Share</v>
      </c>
      <c r="AS2874" s="22" t="str">
        <f aca="false">IF(Q2874="Sí",IF(AO2874&gt;=Resumen!$B$29,"Alto","Bajo"),"")</f>
        <v/>
      </c>
      <c r="AT2874" s="22" t="str">
        <f aca="false">IF(AS2874&lt;&gt;"",AP2874&amp;" Potencial / "&amp;AS2874&amp;" Share","")</f>
        <v/>
      </c>
      <c r="AU2874" s="22" t="str">
        <f aca="false">IF(AH2874="","Sin dato",IF(AH2874-AO2874&gt;Resumen!$B$6,"Sobre-exhibido",IF(AO2874-AH2874&gt;Resumen!$B$6,"Sub-exhibido","En línea")))</f>
        <v>Sin dato</v>
      </c>
      <c r="AV2874" s="22" t="str">
        <f aca="false">IF(AT2874="","",IF(AT2874="Alto Potencial / Bajo Share",1,IF(AT2874="Alto Potencial / Alto Share",2,IF(AT2874="Bajo Potencial / Alto Share",3,4))))</f>
        <v/>
      </c>
      <c r="AW2874" s="22" t="str">
        <f aca="false">IF(Q2874="No","Sin competencia directa",IF(AV2874=1,"1 - Foco Conquista (Alto Pot / Bajo Share)",IF(AV2874=2,"2 - Foco Defensa (Alto Pot / Alto Share)",IF(AV2874=3,"3 - Monitoreo (Bajo Pot / Alto Share)","4 - Baja Prioridad (Bajo Pot / Bajo Share)"))))</f>
        <v>Sin competencia directa</v>
      </c>
      <c r="AX2874" s="12" t="str">
        <f aca="false">IF(OR(IFERROR(AND(W2874&lt;&gt;"",Y2874&lt;&gt;"",Y2874-W2874&gt;Resumen!$B$8),FALSE()),IFERROR(AND(X2874&lt;&gt;"",Y2874&lt;&gt;"",Y2874-X2874&gt;Resumen!$B$8),FALSE())),MAX(IF(IFERROR(AND(W2874&lt;&gt;"",Y2874&lt;&gt;"",Y2874-W2874&gt;Resumen!$B$8),FALSE()),Y2874-W2874,0),IF(IFERROR(AND(X2874&lt;&gt;"",Y2874&lt;&gt;"",Y2874-X2874&gt;Resumen!$B$8),FALSE()),Y2874-X2874,0)),"")</f>
        <v/>
      </c>
      <c r="AY2874" s="22" t="str">
        <f aca="false">IF(OR(IFERROR(AND(W2874&lt;&gt;"",Y2874&lt;&gt;"",Y2874-W2874&gt;Resumen!$B$8),FALSE()),IFERROR(AND(X2874&lt;&gt;"",Y2874&lt;&gt;"",Y2874-X2874&gt;Resumen!$B$8),FALSE())),TRIM("Lays tiene mayor markup que "&amp;IF(IFERROR(AND(W2874&lt;&gt;"",Y2874&lt;&gt;"",Y2874-W2874&gt;Resumen!$B$8),FALSE()),"Quento ","")&amp;IF(IFERROR(AND(X2874&lt;&gt;"",Y2874&lt;&gt;"",Y2874-X2874&gt;Resumen!$B$8),FALSE()),"Julicroc ","")&amp;"en este PDV"),"")</f>
        <v/>
      </c>
      <c r="AZ2874" s="22" t="str">
        <f aca="false">IF(COUNTIF('Plan Pehuamar - Lista'!$A$2:$A$167,A2874)&gt;0,"Sí","No")</f>
        <v>No</v>
      </c>
      <c r="BA2874" s="22" t="str">
        <f aca="false">IF(COUNTIF('Plan Combo 9+1'!$A$2:$A$226,A2874)&gt;0,"Sí","No")</f>
        <v>No</v>
      </c>
      <c r="BB2874" s="22" t="str">
        <f aca="false">IF(AH2874="","No",IF(BA2874="Sí",IF((AO2874-AH2874)&gt;Resumen!$B$6,"Sí","No"),IF((AO2874-AH2874)&gt;=Resumen!$B$132,"Sí","No")))</f>
        <v>No</v>
      </c>
      <c r="BC2874" s="22" t="str">
        <f aca="false">IF(AND(N2874="Sí",AL2874="Sí",AI2874=0),"Sí","No")</f>
        <v>No</v>
      </c>
      <c r="BD2874" s="22" t="str">
        <f aca="false">IF(COUNTIF('Plan 9+1 (con Pehuamar)'!$A$2:$A$227,A2874)&gt;0,"Sí","No")</f>
        <v>No</v>
      </c>
    </row>
    <row r="2875" customFormat="false" ht="15" hidden="false" customHeight="true" outlineLevel="0" collapsed="false">
      <c r="A2875" s="6" t="n">
        <v>206319</v>
      </c>
      <c r="B2875" s="6" t="n">
        <v>17</v>
      </c>
      <c r="C2875" s="6" t="n">
        <v>1705</v>
      </c>
      <c r="D2875" s="6" t="s">
        <v>398</v>
      </c>
      <c r="E2875" s="6" t="s">
        <v>3020</v>
      </c>
      <c r="F2875" s="6" t="s">
        <v>196</v>
      </c>
      <c r="G2875" s="6" t="s">
        <v>130</v>
      </c>
      <c r="H2875" s="6" t="s">
        <v>1715</v>
      </c>
      <c r="I2875" s="27" t="n">
        <v>0</v>
      </c>
      <c r="J2875" s="27" t="n">
        <v>0</v>
      </c>
      <c r="K2875" s="27" t="n">
        <v>1.1</v>
      </c>
      <c r="L2875" s="28" t="n">
        <f aca="false">I2875+J2875</f>
        <v>0</v>
      </c>
      <c r="M2875" s="28" t="n">
        <f aca="false">L2875+K2875</f>
        <v>1.1</v>
      </c>
      <c r="N2875" s="22" t="str">
        <f aca="false">IF(I2875&gt;0,"Sí","No")</f>
        <v>No</v>
      </c>
      <c r="O2875" s="22" t="str">
        <f aca="false">IF(J2875&gt;0,"Sí","No")</f>
        <v>No</v>
      </c>
      <c r="P2875" s="22" t="str">
        <f aca="false">IF(K2875&gt;0,"Sí","No")</f>
        <v>Sí</v>
      </c>
      <c r="Q2875" s="22" t="str">
        <f aca="false">IF(OR(I2875&gt;0,J2875&gt;0),"Sí","No")</f>
        <v>No</v>
      </c>
      <c r="R2875" s="27"/>
      <c r="S2875" s="27"/>
      <c r="T2875" s="27"/>
      <c r="U2875" s="27"/>
      <c r="V2875" s="27"/>
      <c r="W2875" s="12" t="str">
        <f aca="false">IF(AND(I2875&gt;0,R2875&gt;0),(S2875-R2875)/R2875,"")</f>
        <v/>
      </c>
      <c r="X2875" s="12" t="str">
        <f aca="false">IF(AND(J2875&gt;0,T2875&gt;0),(U2875-T2875)/T2875,"")</f>
        <v/>
      </c>
      <c r="Y2875" s="12" t="str">
        <f aca="false">IF(AND(K2875&gt;0,V2875&gt;0),(V2875-Resumen!$B$7)/Resumen!$B$7,"")</f>
        <v/>
      </c>
      <c r="Z2875" s="28" t="str">
        <f aca="false">IF(AND(K2875&gt;0,I2875&gt;0,V2875&gt;0,S2875&gt;0),V2875-S2875,"")</f>
        <v/>
      </c>
      <c r="AA2875" s="12" t="str">
        <f aca="false">IF(Z2875&lt;&gt;"",Z2875/S2875,"")</f>
        <v/>
      </c>
      <c r="AB2875" s="28" t="str">
        <f aca="false">IF(AND(K2875&gt;0,J2875&gt;0,V2875&gt;0,U2875&gt;0),V2875-U2875,"")</f>
        <v/>
      </c>
      <c r="AC2875" s="12" t="str">
        <f aca="false">IF(AB2875&lt;&gt;"",AB2875/U2875,"")</f>
        <v/>
      </c>
      <c r="AD2875" s="27" t="n">
        <v>0</v>
      </c>
      <c r="AE2875" s="27" t="n">
        <v>0</v>
      </c>
      <c r="AF2875" s="27" t="n">
        <v>0</v>
      </c>
      <c r="AG2875" s="28" t="n">
        <f aca="false">AD2875+AE2875+AF2875</f>
        <v>0</v>
      </c>
      <c r="AH2875" s="12" t="str">
        <f aca="false">IF(AG2875&gt;0,AD2875/AG2875,"")</f>
        <v/>
      </c>
      <c r="AI2875" s="27" t="n">
        <v>0</v>
      </c>
      <c r="AJ2875" s="27" t="n">
        <v>0</v>
      </c>
      <c r="AK2875" s="27" t="n">
        <v>0</v>
      </c>
      <c r="AL2875" s="22" t="str">
        <f aca="false">IF(OR(AJ2875&gt;0,AK2875&gt;0),"Sí","No")</f>
        <v>No</v>
      </c>
      <c r="AM2875" s="6"/>
      <c r="AN2875" s="6"/>
      <c r="AO2875" s="12" t="n">
        <f aca="false">IF(M2875&gt;0,K2875/M2875,"")</f>
        <v>1</v>
      </c>
      <c r="AP2875" s="22" t="str">
        <f aca="false">IF(M2875&gt;=Resumen!$B$5,"Alto","Bajo")</f>
        <v>Bajo</v>
      </c>
      <c r="AQ2875" s="22" t="str">
        <f aca="false">IF(AO2875&gt;=Resumen!$B$28,"Alto","Bajo")</f>
        <v>Alto</v>
      </c>
      <c r="AR2875" s="22" t="str">
        <f aca="false">AP2875&amp;" Potencial / "&amp;AQ2875&amp;" Share"</f>
        <v>Bajo Potencial / Alto Share</v>
      </c>
      <c r="AS2875" s="22" t="str">
        <f aca="false">IF(Q2875="Sí",IF(AO2875&gt;=Resumen!$B$29,"Alto","Bajo"),"")</f>
        <v/>
      </c>
      <c r="AT2875" s="22" t="str">
        <f aca="false">IF(AS2875&lt;&gt;"",AP2875&amp;" Potencial / "&amp;AS2875&amp;" Share","")</f>
        <v/>
      </c>
      <c r="AU2875" s="22" t="str">
        <f aca="false">IF(AH2875="","Sin dato",IF(AH2875-AO2875&gt;Resumen!$B$6,"Sobre-exhibido",IF(AO2875-AH2875&gt;Resumen!$B$6,"Sub-exhibido","En línea")))</f>
        <v>Sin dato</v>
      </c>
      <c r="AV2875" s="22" t="str">
        <f aca="false">IF(AT2875="","",IF(AT2875="Alto Potencial / Bajo Share",1,IF(AT2875="Alto Potencial / Alto Share",2,IF(AT2875="Bajo Potencial / Alto Share",3,4))))</f>
        <v/>
      </c>
      <c r="AW2875" s="22" t="str">
        <f aca="false">IF(Q2875="No","Sin competencia directa",IF(AV2875=1,"1 - Foco Conquista (Alto Pot / Bajo Share)",IF(AV2875=2,"2 - Foco Defensa (Alto Pot / Alto Share)",IF(AV2875=3,"3 - Monitoreo (Bajo Pot / Alto Share)","4 - Baja Prioridad (Bajo Pot / Bajo Share)"))))</f>
        <v>Sin competencia directa</v>
      </c>
      <c r="AX2875" s="12" t="str">
        <f aca="false">IF(OR(IFERROR(AND(W2875&lt;&gt;"",Y2875&lt;&gt;"",Y2875-W2875&gt;Resumen!$B$8),FALSE()),IFERROR(AND(X2875&lt;&gt;"",Y2875&lt;&gt;"",Y2875-X2875&gt;Resumen!$B$8),FALSE())),MAX(IF(IFERROR(AND(W2875&lt;&gt;"",Y2875&lt;&gt;"",Y2875-W2875&gt;Resumen!$B$8),FALSE()),Y2875-W2875,0),IF(IFERROR(AND(X2875&lt;&gt;"",Y2875&lt;&gt;"",Y2875-X2875&gt;Resumen!$B$8),FALSE()),Y2875-X2875,0)),"")</f>
        <v/>
      </c>
      <c r="AY2875" s="22" t="str">
        <f aca="false">IF(OR(IFERROR(AND(W2875&lt;&gt;"",Y2875&lt;&gt;"",Y2875-W2875&gt;Resumen!$B$8),FALSE()),IFERROR(AND(X2875&lt;&gt;"",Y2875&lt;&gt;"",Y2875-X2875&gt;Resumen!$B$8),FALSE())),TRIM("Lays tiene mayor markup que "&amp;IF(IFERROR(AND(W2875&lt;&gt;"",Y2875&lt;&gt;"",Y2875-W2875&gt;Resumen!$B$8),FALSE()),"Quento ","")&amp;IF(IFERROR(AND(X2875&lt;&gt;"",Y2875&lt;&gt;"",Y2875-X2875&gt;Resumen!$B$8),FALSE()),"Julicroc ","")&amp;"en este PDV"),"")</f>
        <v/>
      </c>
      <c r="AZ2875" s="22" t="str">
        <f aca="false">IF(COUNTIF('Plan Pehuamar - Lista'!$A$2:$A$167,A2875)&gt;0,"Sí","No")</f>
        <v>No</v>
      </c>
      <c r="BA2875" s="22" t="str">
        <f aca="false">IF(COUNTIF('Plan Combo 9+1'!$A$2:$A$226,A2875)&gt;0,"Sí","No")</f>
        <v>No</v>
      </c>
      <c r="BB2875" s="22" t="str">
        <f aca="false">IF(AH2875="","No",IF(BA2875="Sí",IF((AO2875-AH2875)&gt;Resumen!$B$6,"Sí","No"),IF((AO2875-AH2875)&gt;=Resumen!$B$132,"Sí","No")))</f>
        <v>No</v>
      </c>
      <c r="BC2875" s="22" t="str">
        <f aca="false">IF(AND(N2875="Sí",AL2875="Sí",AI2875=0),"Sí","No")</f>
        <v>No</v>
      </c>
      <c r="BD2875" s="22" t="str">
        <f aca="false">IF(COUNTIF('Plan 9+1 (con Pehuamar)'!$A$2:$A$227,A2875)&gt;0,"Sí","No")</f>
        <v>No</v>
      </c>
    </row>
    <row r="2876" customFormat="false" ht="15" hidden="false" customHeight="true" outlineLevel="0" collapsed="false">
      <c r="A2876" s="6" t="n">
        <v>206320</v>
      </c>
      <c r="B2876" s="6" t="n">
        <v>17</v>
      </c>
      <c r="C2876" s="6" t="n">
        <v>1705</v>
      </c>
      <c r="D2876" s="6" t="s">
        <v>398</v>
      </c>
      <c r="E2876" s="6" t="s">
        <v>3021</v>
      </c>
      <c r="F2876" s="6" t="s">
        <v>201</v>
      </c>
      <c r="G2876" s="6" t="s">
        <v>130</v>
      </c>
      <c r="H2876" s="6" t="s">
        <v>1715</v>
      </c>
      <c r="I2876" s="27" t="n">
        <v>10</v>
      </c>
      <c r="J2876" s="27" t="n">
        <v>12</v>
      </c>
      <c r="K2876" s="27" t="n">
        <v>4</v>
      </c>
      <c r="L2876" s="28" t="n">
        <f aca="false">I2876+J2876</f>
        <v>22</v>
      </c>
      <c r="M2876" s="28" t="n">
        <f aca="false">L2876+K2876</f>
        <v>26</v>
      </c>
      <c r="N2876" s="22" t="str">
        <f aca="false">IF(I2876&gt;0,"Sí","No")</f>
        <v>Sí</v>
      </c>
      <c r="O2876" s="22" t="str">
        <f aca="false">IF(J2876&gt;0,"Sí","No")</f>
        <v>Sí</v>
      </c>
      <c r="P2876" s="22" t="str">
        <f aca="false">IF(K2876&gt;0,"Sí","No")</f>
        <v>Sí</v>
      </c>
      <c r="Q2876" s="22" t="str">
        <f aca="false">IF(OR(I2876&gt;0,J2876&gt;0),"Sí","No")</f>
        <v>Sí</v>
      </c>
      <c r="R2876" s="27" t="n">
        <v>1750</v>
      </c>
      <c r="S2876" s="27" t="n">
        <v>2500</v>
      </c>
      <c r="T2876" s="27" t="n">
        <v>1200</v>
      </c>
      <c r="U2876" s="27" t="n">
        <v>2200</v>
      </c>
      <c r="V2876" s="27" t="n">
        <v>3800</v>
      </c>
      <c r="W2876" s="12" t="n">
        <f aca="false">IF(AND(I2876&gt;0,R2876&gt;0),(S2876-R2876)/R2876,"")</f>
        <v>0.428571428571429</v>
      </c>
      <c r="X2876" s="12" t="n">
        <f aca="false">IF(AND(J2876&gt;0,T2876&gt;0),(U2876-T2876)/T2876,"")</f>
        <v>0.833333333333333</v>
      </c>
      <c r="Y2876" s="12" t="n">
        <f aca="false">IF(AND(K2876&gt;0,V2876&gt;0),(V2876-Resumen!$B$7)/Resumen!$B$7,"")</f>
        <v>0.52</v>
      </c>
      <c r="Z2876" s="28" t="n">
        <f aca="false">IF(AND(K2876&gt;0,I2876&gt;0,V2876&gt;0,S2876&gt;0),V2876-S2876,"")</f>
        <v>1300</v>
      </c>
      <c r="AA2876" s="12" t="n">
        <f aca="false">IF(Z2876&lt;&gt;"",Z2876/S2876,"")</f>
        <v>0.52</v>
      </c>
      <c r="AB2876" s="28" t="n">
        <f aca="false">IF(AND(K2876&gt;0,J2876&gt;0,V2876&gt;0,U2876&gt;0),V2876-U2876,"")</f>
        <v>1600</v>
      </c>
      <c r="AC2876" s="12" t="n">
        <f aca="false">IF(AB2876&lt;&gt;"",AB2876/U2876,"")</f>
        <v>0.727272727272727</v>
      </c>
      <c r="AD2876" s="27" t="n">
        <v>2</v>
      </c>
      <c r="AE2876" s="27" t="n">
        <v>2</v>
      </c>
      <c r="AF2876" s="27" t="n">
        <v>3</v>
      </c>
      <c r="AG2876" s="28" t="n">
        <f aca="false">AD2876+AE2876+AF2876</f>
        <v>7</v>
      </c>
      <c r="AH2876" s="12" t="n">
        <f aca="false">IF(AG2876&gt;0,AD2876/AG2876,"")</f>
        <v>0.285714285714286</v>
      </c>
      <c r="AI2876" s="27" t="n">
        <v>0</v>
      </c>
      <c r="AJ2876" s="27" t="n">
        <v>0</v>
      </c>
      <c r="AK2876" s="27" t="n">
        <v>0</v>
      </c>
      <c r="AL2876" s="22" t="str">
        <f aca="false">IF(OR(AJ2876&gt;0,AK2876&gt;0),"Sí","No")</f>
        <v>No</v>
      </c>
      <c r="AM2876" s="6" t="s">
        <v>198</v>
      </c>
      <c r="AN2876" s="6" t="s">
        <v>198</v>
      </c>
      <c r="AO2876" s="12" t="n">
        <f aca="false">IF(M2876&gt;0,K2876/M2876,"")</f>
        <v>0.153846153846154</v>
      </c>
      <c r="AP2876" s="22" t="str">
        <f aca="false">IF(M2876&gt;=Resumen!$B$5,"Alto","Bajo")</f>
        <v>Bajo</v>
      </c>
      <c r="AQ2876" s="22" t="str">
        <f aca="false">IF(AO2876&gt;=Resumen!$B$28,"Alto","Bajo")</f>
        <v>Bajo</v>
      </c>
      <c r="AR2876" s="22" t="str">
        <f aca="false">AP2876&amp;" Potencial / "&amp;AQ2876&amp;" Share"</f>
        <v>Bajo Potencial / Bajo Share</v>
      </c>
      <c r="AS2876" s="22" t="str">
        <f aca="false">IF(Q2876="Sí",IF(AO2876&gt;=Resumen!$B$29,"Alto","Bajo"),"")</f>
        <v>Bajo</v>
      </c>
      <c r="AT2876" s="22" t="str">
        <f aca="false">IF(AS2876&lt;&gt;"",AP2876&amp;" Potencial / "&amp;AS2876&amp;" Share","")</f>
        <v>Bajo Potencial / Bajo Share</v>
      </c>
      <c r="AU2876" s="22" t="str">
        <f aca="false">IF(AH2876="","Sin dato",IF(AH2876-AO2876&gt;Resumen!$B$6,"Sobre-exhibido",IF(AO2876-AH2876&gt;Resumen!$B$6,"Sub-exhibido","En línea")))</f>
        <v>Sobre-exhibido</v>
      </c>
      <c r="AV2876" s="22" t="n">
        <f aca="false">IF(AT2876="","",IF(AT2876="Alto Potencial / Bajo Share",1,IF(AT2876="Alto Potencial / Alto Share",2,IF(AT2876="Bajo Potencial / Alto Share",3,4))))</f>
        <v>4</v>
      </c>
      <c r="AW2876" s="22" t="str">
        <f aca="false">IF(Q2876="No","Sin competencia directa",IF(AV2876=1,"1 - Foco Conquista (Alto Pot / Bajo Share)",IF(AV2876=2,"2 - Foco Defensa (Alto Pot / Alto Share)",IF(AV2876=3,"3 - Monitoreo (Bajo Pot / Alto Share)","4 - Baja Prioridad (Bajo Pot / Bajo Share)"))))</f>
        <v>4 - Baja Prioridad (Bajo Pot / Bajo Share)</v>
      </c>
      <c r="AX2876" s="12" t="n">
        <f aca="false">IF(OR(IFERROR(AND(W2876&lt;&gt;"",Y2876&lt;&gt;"",Y2876-W2876&gt;Resumen!$B$8),FALSE()),IFERROR(AND(X2876&lt;&gt;"",Y2876&lt;&gt;"",Y2876-X2876&gt;Resumen!$B$8),FALSE())),MAX(IF(IFERROR(AND(W2876&lt;&gt;"",Y2876&lt;&gt;"",Y2876-W2876&gt;Resumen!$B$8),FALSE()),Y2876-W2876,0),IF(IFERROR(AND(X2876&lt;&gt;"",Y2876&lt;&gt;"",Y2876-X2876&gt;Resumen!$B$8),FALSE()),Y2876-X2876,0)),"")</f>
        <v>0.0914285714285715</v>
      </c>
      <c r="AY2876" s="22" t="str">
        <f aca="false">IF(OR(IFERROR(AND(W2876&lt;&gt;"",Y2876&lt;&gt;"",Y2876-W2876&gt;Resumen!$B$8),FALSE()),IFERROR(AND(X2876&lt;&gt;"",Y2876&lt;&gt;"",Y2876-X2876&gt;Resumen!$B$8),FALSE())),TRIM("Lays tiene mayor markup que "&amp;IF(IFERROR(AND(W2876&lt;&gt;"",Y2876&lt;&gt;"",Y2876-W2876&gt;Resumen!$B$8),FALSE()),"Quento ","")&amp;IF(IFERROR(AND(X2876&lt;&gt;"",Y2876&lt;&gt;"",Y2876-X2876&gt;Resumen!$B$8),FALSE()),"Julicroc ","")&amp;"en este PDV"),"")</f>
        <v>Lays tiene mayor markup que Quento en este PDV</v>
      </c>
      <c r="AZ2876" s="22" t="str">
        <f aca="false">IF(COUNTIF('Plan Pehuamar - Lista'!$A$2:$A$167,A2876)&gt;0,"Sí","No")</f>
        <v>No</v>
      </c>
      <c r="BA2876" s="22" t="str">
        <f aca="false">IF(COUNTIF('Plan Combo 9+1'!$A$2:$A$226,A2876)&gt;0,"Sí","No")</f>
        <v>No</v>
      </c>
      <c r="BB2876" s="22" t="str">
        <f aca="false">IF(AH2876="","No",IF(BA2876="Sí",IF((AO2876-AH2876)&gt;Resumen!$B$6,"Sí","No"),IF((AO2876-AH2876)&gt;=Resumen!$B$132,"Sí","No")))</f>
        <v>No</v>
      </c>
      <c r="BC2876" s="22" t="str">
        <f aca="false">IF(AND(N2876="Sí",AL2876="Sí",AI2876=0),"Sí","No")</f>
        <v>No</v>
      </c>
      <c r="BD2876" s="22" t="str">
        <f aca="false">IF(COUNTIF('Plan 9+1 (con Pehuamar)'!$A$2:$A$227,A2876)&gt;0,"Sí","No")</f>
        <v>No</v>
      </c>
    </row>
    <row r="2877" customFormat="false" ht="15" hidden="false" customHeight="true" outlineLevel="0" collapsed="false">
      <c r="A2877" s="6" t="n">
        <v>206321</v>
      </c>
      <c r="B2877" s="6" t="n">
        <v>17</v>
      </c>
      <c r="C2877" s="6" t="n">
        <v>1705</v>
      </c>
      <c r="D2877" s="6" t="s">
        <v>398</v>
      </c>
      <c r="E2877" s="6" t="s">
        <v>3022</v>
      </c>
      <c r="F2877" s="6" t="s">
        <v>196</v>
      </c>
      <c r="G2877" s="6" t="s">
        <v>130</v>
      </c>
      <c r="H2877" s="6" t="s">
        <v>1715</v>
      </c>
      <c r="I2877" s="27" t="n">
        <v>0</v>
      </c>
      <c r="J2877" s="27" t="n">
        <v>0</v>
      </c>
      <c r="K2877" s="27" t="n">
        <v>0.5</v>
      </c>
      <c r="L2877" s="28" t="n">
        <f aca="false">I2877+J2877</f>
        <v>0</v>
      </c>
      <c r="M2877" s="28" t="n">
        <f aca="false">L2877+K2877</f>
        <v>0.5</v>
      </c>
      <c r="N2877" s="22" t="str">
        <f aca="false">IF(I2877&gt;0,"Sí","No")</f>
        <v>No</v>
      </c>
      <c r="O2877" s="22" t="str">
        <f aca="false">IF(J2877&gt;0,"Sí","No")</f>
        <v>No</v>
      </c>
      <c r="P2877" s="22" t="str">
        <f aca="false">IF(K2877&gt;0,"Sí","No")</f>
        <v>Sí</v>
      </c>
      <c r="Q2877" s="22" t="str">
        <f aca="false">IF(OR(I2877&gt;0,J2877&gt;0),"Sí","No")</f>
        <v>No</v>
      </c>
      <c r="R2877" s="27"/>
      <c r="S2877" s="27"/>
      <c r="T2877" s="27"/>
      <c r="U2877" s="27"/>
      <c r="V2877" s="27"/>
      <c r="W2877" s="12" t="str">
        <f aca="false">IF(AND(I2877&gt;0,R2877&gt;0),(S2877-R2877)/R2877,"")</f>
        <v/>
      </c>
      <c r="X2877" s="12" t="str">
        <f aca="false">IF(AND(J2877&gt;0,T2877&gt;0),(U2877-T2877)/T2877,"")</f>
        <v/>
      </c>
      <c r="Y2877" s="12" t="str">
        <f aca="false">IF(AND(K2877&gt;0,V2877&gt;0),(V2877-Resumen!$B$7)/Resumen!$B$7,"")</f>
        <v/>
      </c>
      <c r="Z2877" s="28" t="str">
        <f aca="false">IF(AND(K2877&gt;0,I2877&gt;0,V2877&gt;0,S2877&gt;0),V2877-S2877,"")</f>
        <v/>
      </c>
      <c r="AA2877" s="12" t="str">
        <f aca="false">IF(Z2877&lt;&gt;"",Z2877/S2877,"")</f>
        <v/>
      </c>
      <c r="AB2877" s="28" t="str">
        <f aca="false">IF(AND(K2877&gt;0,J2877&gt;0,V2877&gt;0,U2877&gt;0),V2877-U2877,"")</f>
        <v/>
      </c>
      <c r="AC2877" s="12" t="str">
        <f aca="false">IF(AB2877&lt;&gt;"",AB2877/U2877,"")</f>
        <v/>
      </c>
      <c r="AD2877" s="27" t="n">
        <v>0</v>
      </c>
      <c r="AE2877" s="27" t="n">
        <v>0</v>
      </c>
      <c r="AF2877" s="27" t="n">
        <v>0</v>
      </c>
      <c r="AG2877" s="28" t="n">
        <f aca="false">AD2877+AE2877+AF2877</f>
        <v>0</v>
      </c>
      <c r="AH2877" s="12" t="str">
        <f aca="false">IF(AG2877&gt;0,AD2877/AG2877,"")</f>
        <v/>
      </c>
      <c r="AI2877" s="27" t="n">
        <v>0</v>
      </c>
      <c r="AJ2877" s="27" t="n">
        <v>0</v>
      </c>
      <c r="AK2877" s="27" t="n">
        <v>0</v>
      </c>
      <c r="AL2877" s="22" t="str">
        <f aca="false">IF(OR(AJ2877&gt;0,AK2877&gt;0),"Sí","No")</f>
        <v>No</v>
      </c>
      <c r="AM2877" s="6"/>
      <c r="AN2877" s="6"/>
      <c r="AO2877" s="12" t="n">
        <f aca="false">IF(M2877&gt;0,K2877/M2877,"")</f>
        <v>1</v>
      </c>
      <c r="AP2877" s="22" t="str">
        <f aca="false">IF(M2877&gt;=Resumen!$B$5,"Alto","Bajo")</f>
        <v>Bajo</v>
      </c>
      <c r="AQ2877" s="22" t="str">
        <f aca="false">IF(AO2877&gt;=Resumen!$B$28,"Alto","Bajo")</f>
        <v>Alto</v>
      </c>
      <c r="AR2877" s="22" t="str">
        <f aca="false">AP2877&amp;" Potencial / "&amp;AQ2877&amp;" Share"</f>
        <v>Bajo Potencial / Alto Share</v>
      </c>
      <c r="AS2877" s="22" t="str">
        <f aca="false">IF(Q2877="Sí",IF(AO2877&gt;=Resumen!$B$29,"Alto","Bajo"),"")</f>
        <v/>
      </c>
      <c r="AT2877" s="22" t="str">
        <f aca="false">IF(AS2877&lt;&gt;"",AP2877&amp;" Potencial / "&amp;AS2877&amp;" Share","")</f>
        <v/>
      </c>
      <c r="AU2877" s="22" t="str">
        <f aca="false">IF(AH2877="","Sin dato",IF(AH2877-AO2877&gt;Resumen!$B$6,"Sobre-exhibido",IF(AO2877-AH2877&gt;Resumen!$B$6,"Sub-exhibido","En línea")))</f>
        <v>Sin dato</v>
      </c>
      <c r="AV2877" s="22" t="str">
        <f aca="false">IF(AT2877="","",IF(AT2877="Alto Potencial / Bajo Share",1,IF(AT2877="Alto Potencial / Alto Share",2,IF(AT2877="Bajo Potencial / Alto Share",3,4))))</f>
        <v/>
      </c>
      <c r="AW2877" s="22" t="str">
        <f aca="false">IF(Q2877="No","Sin competencia directa",IF(AV2877=1,"1 - Foco Conquista (Alto Pot / Bajo Share)",IF(AV2877=2,"2 - Foco Defensa (Alto Pot / Alto Share)",IF(AV2877=3,"3 - Monitoreo (Bajo Pot / Alto Share)","4 - Baja Prioridad (Bajo Pot / Bajo Share)"))))</f>
        <v>Sin competencia directa</v>
      </c>
      <c r="AX2877" s="12" t="str">
        <f aca="false">IF(OR(IFERROR(AND(W2877&lt;&gt;"",Y2877&lt;&gt;"",Y2877-W2877&gt;Resumen!$B$8),FALSE()),IFERROR(AND(X2877&lt;&gt;"",Y2877&lt;&gt;"",Y2877-X2877&gt;Resumen!$B$8),FALSE())),MAX(IF(IFERROR(AND(W2877&lt;&gt;"",Y2877&lt;&gt;"",Y2877-W2877&gt;Resumen!$B$8),FALSE()),Y2877-W2877,0),IF(IFERROR(AND(X2877&lt;&gt;"",Y2877&lt;&gt;"",Y2877-X2877&gt;Resumen!$B$8),FALSE()),Y2877-X2877,0)),"")</f>
        <v/>
      </c>
      <c r="AY2877" s="22" t="str">
        <f aca="false">IF(OR(IFERROR(AND(W2877&lt;&gt;"",Y2877&lt;&gt;"",Y2877-W2877&gt;Resumen!$B$8),FALSE()),IFERROR(AND(X2877&lt;&gt;"",Y2877&lt;&gt;"",Y2877-X2877&gt;Resumen!$B$8),FALSE())),TRIM("Lays tiene mayor markup que "&amp;IF(IFERROR(AND(W2877&lt;&gt;"",Y2877&lt;&gt;"",Y2877-W2877&gt;Resumen!$B$8),FALSE()),"Quento ","")&amp;IF(IFERROR(AND(X2877&lt;&gt;"",Y2877&lt;&gt;"",Y2877-X2877&gt;Resumen!$B$8),FALSE()),"Julicroc ","")&amp;"en este PDV"),"")</f>
        <v/>
      </c>
      <c r="AZ2877" s="22" t="str">
        <f aca="false">IF(COUNTIF('Plan Pehuamar - Lista'!$A$2:$A$167,A2877)&gt;0,"Sí","No")</f>
        <v>No</v>
      </c>
      <c r="BA2877" s="22" t="str">
        <f aca="false">IF(COUNTIF('Plan Combo 9+1'!$A$2:$A$226,A2877)&gt;0,"Sí","No")</f>
        <v>No</v>
      </c>
      <c r="BB2877" s="22" t="str">
        <f aca="false">IF(AH2877="","No",IF(BA2877="Sí",IF((AO2877-AH2877)&gt;Resumen!$B$6,"Sí","No"),IF((AO2877-AH2877)&gt;=Resumen!$B$132,"Sí","No")))</f>
        <v>No</v>
      </c>
      <c r="BC2877" s="22" t="str">
        <f aca="false">IF(AND(N2877="Sí",AL2877="Sí",AI2877=0),"Sí","No")</f>
        <v>No</v>
      </c>
      <c r="BD2877" s="22" t="str">
        <f aca="false">IF(COUNTIF('Plan 9+1 (con Pehuamar)'!$A$2:$A$227,A2877)&gt;0,"Sí","No")</f>
        <v>No</v>
      </c>
    </row>
    <row r="2878" customFormat="false" ht="15" hidden="false" customHeight="true" outlineLevel="0" collapsed="false">
      <c r="A2878" s="6" t="n">
        <v>206354</v>
      </c>
      <c r="B2878" s="6" t="n">
        <v>17</v>
      </c>
      <c r="C2878" s="6" t="n">
        <v>1705</v>
      </c>
      <c r="D2878" s="6" t="s">
        <v>398</v>
      </c>
      <c r="E2878" s="6" t="s">
        <v>3023</v>
      </c>
      <c r="F2878" s="6" t="s">
        <v>196</v>
      </c>
      <c r="G2878" s="6" t="s">
        <v>130</v>
      </c>
      <c r="H2878" s="6" t="s">
        <v>1715</v>
      </c>
      <c r="I2878" s="27" t="n">
        <v>0</v>
      </c>
      <c r="J2878" s="27" t="n">
        <v>0</v>
      </c>
      <c r="K2878" s="27" t="n">
        <v>0.1</v>
      </c>
      <c r="L2878" s="28" t="n">
        <f aca="false">I2878+J2878</f>
        <v>0</v>
      </c>
      <c r="M2878" s="28" t="n">
        <f aca="false">L2878+K2878</f>
        <v>0.1</v>
      </c>
      <c r="N2878" s="22" t="str">
        <f aca="false">IF(I2878&gt;0,"Sí","No")</f>
        <v>No</v>
      </c>
      <c r="O2878" s="22" t="str">
        <f aca="false">IF(J2878&gt;0,"Sí","No")</f>
        <v>No</v>
      </c>
      <c r="P2878" s="22" t="str">
        <f aca="false">IF(K2878&gt;0,"Sí","No")</f>
        <v>Sí</v>
      </c>
      <c r="Q2878" s="22" t="str">
        <f aca="false">IF(OR(I2878&gt;0,J2878&gt;0),"Sí","No")</f>
        <v>No</v>
      </c>
      <c r="R2878" s="27"/>
      <c r="S2878" s="27"/>
      <c r="T2878" s="27"/>
      <c r="U2878" s="27"/>
      <c r="V2878" s="27"/>
      <c r="W2878" s="12" t="str">
        <f aca="false">IF(AND(I2878&gt;0,R2878&gt;0),(S2878-R2878)/R2878,"")</f>
        <v/>
      </c>
      <c r="X2878" s="12" t="str">
        <f aca="false">IF(AND(J2878&gt;0,T2878&gt;0),(U2878-T2878)/T2878,"")</f>
        <v/>
      </c>
      <c r="Y2878" s="12" t="str">
        <f aca="false">IF(AND(K2878&gt;0,V2878&gt;0),(V2878-Resumen!$B$7)/Resumen!$B$7,"")</f>
        <v/>
      </c>
      <c r="Z2878" s="28" t="str">
        <f aca="false">IF(AND(K2878&gt;0,I2878&gt;0,V2878&gt;0,S2878&gt;0),V2878-S2878,"")</f>
        <v/>
      </c>
      <c r="AA2878" s="12" t="str">
        <f aca="false">IF(Z2878&lt;&gt;"",Z2878/S2878,"")</f>
        <v/>
      </c>
      <c r="AB2878" s="28" t="str">
        <f aca="false">IF(AND(K2878&gt;0,J2878&gt;0,V2878&gt;0,U2878&gt;0),V2878-U2878,"")</f>
        <v/>
      </c>
      <c r="AC2878" s="12" t="str">
        <f aca="false">IF(AB2878&lt;&gt;"",AB2878/U2878,"")</f>
        <v/>
      </c>
      <c r="AD2878" s="27" t="n">
        <v>0</v>
      </c>
      <c r="AE2878" s="27" t="n">
        <v>0</v>
      </c>
      <c r="AF2878" s="27" t="n">
        <v>0</v>
      </c>
      <c r="AG2878" s="28" t="n">
        <f aca="false">AD2878+AE2878+AF2878</f>
        <v>0</v>
      </c>
      <c r="AH2878" s="12" t="str">
        <f aca="false">IF(AG2878&gt;0,AD2878/AG2878,"")</f>
        <v/>
      </c>
      <c r="AI2878" s="27" t="n">
        <v>0</v>
      </c>
      <c r="AJ2878" s="27" t="n">
        <v>0</v>
      </c>
      <c r="AK2878" s="27" t="n">
        <v>0</v>
      </c>
      <c r="AL2878" s="22" t="str">
        <f aca="false">IF(OR(AJ2878&gt;0,AK2878&gt;0),"Sí","No")</f>
        <v>No</v>
      </c>
      <c r="AM2878" s="6"/>
      <c r="AN2878" s="6"/>
      <c r="AO2878" s="12" t="n">
        <f aca="false">IF(M2878&gt;0,K2878/M2878,"")</f>
        <v>1</v>
      </c>
      <c r="AP2878" s="22" t="str">
        <f aca="false">IF(M2878&gt;=Resumen!$B$5,"Alto","Bajo")</f>
        <v>Bajo</v>
      </c>
      <c r="AQ2878" s="22" t="str">
        <f aca="false">IF(AO2878&gt;=Resumen!$B$28,"Alto","Bajo")</f>
        <v>Alto</v>
      </c>
      <c r="AR2878" s="22" t="str">
        <f aca="false">AP2878&amp;" Potencial / "&amp;AQ2878&amp;" Share"</f>
        <v>Bajo Potencial / Alto Share</v>
      </c>
      <c r="AS2878" s="22" t="str">
        <f aca="false">IF(Q2878="Sí",IF(AO2878&gt;=Resumen!$B$29,"Alto","Bajo"),"")</f>
        <v/>
      </c>
      <c r="AT2878" s="22" t="str">
        <f aca="false">IF(AS2878&lt;&gt;"",AP2878&amp;" Potencial / "&amp;AS2878&amp;" Share","")</f>
        <v/>
      </c>
      <c r="AU2878" s="22" t="str">
        <f aca="false">IF(AH2878="","Sin dato",IF(AH2878-AO2878&gt;Resumen!$B$6,"Sobre-exhibido",IF(AO2878-AH2878&gt;Resumen!$B$6,"Sub-exhibido","En línea")))</f>
        <v>Sin dato</v>
      </c>
      <c r="AV2878" s="22" t="str">
        <f aca="false">IF(AT2878="","",IF(AT2878="Alto Potencial / Bajo Share",1,IF(AT2878="Alto Potencial / Alto Share",2,IF(AT2878="Bajo Potencial / Alto Share",3,4))))</f>
        <v/>
      </c>
      <c r="AW2878" s="22" t="str">
        <f aca="false">IF(Q2878="No","Sin competencia directa",IF(AV2878=1,"1 - Foco Conquista (Alto Pot / Bajo Share)",IF(AV2878=2,"2 - Foco Defensa (Alto Pot / Alto Share)",IF(AV2878=3,"3 - Monitoreo (Bajo Pot / Alto Share)","4 - Baja Prioridad (Bajo Pot / Bajo Share)"))))</f>
        <v>Sin competencia directa</v>
      </c>
      <c r="AX2878" s="12" t="str">
        <f aca="false">IF(OR(IFERROR(AND(W2878&lt;&gt;"",Y2878&lt;&gt;"",Y2878-W2878&gt;Resumen!$B$8),FALSE()),IFERROR(AND(X2878&lt;&gt;"",Y2878&lt;&gt;"",Y2878-X2878&gt;Resumen!$B$8),FALSE())),MAX(IF(IFERROR(AND(W2878&lt;&gt;"",Y2878&lt;&gt;"",Y2878-W2878&gt;Resumen!$B$8),FALSE()),Y2878-W2878,0),IF(IFERROR(AND(X2878&lt;&gt;"",Y2878&lt;&gt;"",Y2878-X2878&gt;Resumen!$B$8),FALSE()),Y2878-X2878,0)),"")</f>
        <v/>
      </c>
      <c r="AY2878" s="22" t="str">
        <f aca="false">IF(OR(IFERROR(AND(W2878&lt;&gt;"",Y2878&lt;&gt;"",Y2878-W2878&gt;Resumen!$B$8),FALSE()),IFERROR(AND(X2878&lt;&gt;"",Y2878&lt;&gt;"",Y2878-X2878&gt;Resumen!$B$8),FALSE())),TRIM("Lays tiene mayor markup que "&amp;IF(IFERROR(AND(W2878&lt;&gt;"",Y2878&lt;&gt;"",Y2878-W2878&gt;Resumen!$B$8),FALSE()),"Quento ","")&amp;IF(IFERROR(AND(X2878&lt;&gt;"",Y2878&lt;&gt;"",Y2878-X2878&gt;Resumen!$B$8),FALSE()),"Julicroc ","")&amp;"en este PDV"),"")</f>
        <v/>
      </c>
      <c r="AZ2878" s="22" t="str">
        <f aca="false">IF(COUNTIF('Plan Pehuamar - Lista'!$A$2:$A$167,A2878)&gt;0,"Sí","No")</f>
        <v>No</v>
      </c>
      <c r="BA2878" s="22" t="str">
        <f aca="false">IF(COUNTIF('Plan Combo 9+1'!$A$2:$A$226,A2878)&gt;0,"Sí","No")</f>
        <v>No</v>
      </c>
      <c r="BB2878" s="22" t="str">
        <f aca="false">IF(AH2878="","No",IF(BA2878="Sí",IF((AO2878-AH2878)&gt;Resumen!$B$6,"Sí","No"),IF((AO2878-AH2878)&gt;=Resumen!$B$132,"Sí","No")))</f>
        <v>No</v>
      </c>
      <c r="BC2878" s="22" t="str">
        <f aca="false">IF(AND(N2878="Sí",AL2878="Sí",AI2878=0),"Sí","No")</f>
        <v>No</v>
      </c>
      <c r="BD2878" s="22" t="str">
        <f aca="false">IF(COUNTIF('Plan 9+1 (con Pehuamar)'!$A$2:$A$227,A2878)&gt;0,"Sí","No")</f>
        <v>No</v>
      </c>
    </row>
    <row r="2879" customFormat="false" ht="15" hidden="false" customHeight="true" outlineLevel="0" collapsed="false">
      <c r="A2879" s="6" t="n">
        <v>206358</v>
      </c>
      <c r="B2879" s="6" t="n">
        <v>17</v>
      </c>
      <c r="C2879" s="6" t="n">
        <v>1705</v>
      </c>
      <c r="D2879" s="6" t="s">
        <v>398</v>
      </c>
      <c r="E2879" s="6" t="s">
        <v>3024</v>
      </c>
      <c r="F2879" s="6" t="s">
        <v>201</v>
      </c>
      <c r="G2879" s="6" t="s">
        <v>130</v>
      </c>
      <c r="H2879" s="6" t="s">
        <v>1715</v>
      </c>
      <c r="I2879" s="27" t="n">
        <v>10</v>
      </c>
      <c r="J2879" s="27" t="n">
        <v>12</v>
      </c>
      <c r="K2879" s="27" t="n">
        <v>6</v>
      </c>
      <c r="L2879" s="28" t="n">
        <f aca="false">I2879+J2879</f>
        <v>22</v>
      </c>
      <c r="M2879" s="28" t="n">
        <f aca="false">L2879+K2879</f>
        <v>28</v>
      </c>
      <c r="N2879" s="22" t="str">
        <f aca="false">IF(I2879&gt;0,"Sí","No")</f>
        <v>Sí</v>
      </c>
      <c r="O2879" s="22" t="str">
        <f aca="false">IF(J2879&gt;0,"Sí","No")</f>
        <v>Sí</v>
      </c>
      <c r="P2879" s="22" t="str">
        <f aca="false">IF(K2879&gt;0,"Sí","No")</f>
        <v>Sí</v>
      </c>
      <c r="Q2879" s="22" t="str">
        <f aca="false">IF(OR(I2879&gt;0,J2879&gt;0),"Sí","No")</f>
        <v>Sí</v>
      </c>
      <c r="R2879" s="27" t="n">
        <v>1750</v>
      </c>
      <c r="S2879" s="27" t="n">
        <v>2500</v>
      </c>
      <c r="T2879" s="27" t="n">
        <v>1200</v>
      </c>
      <c r="U2879" s="27" t="n">
        <v>2000</v>
      </c>
      <c r="V2879" s="27" t="n">
        <v>3800</v>
      </c>
      <c r="W2879" s="12" t="n">
        <f aca="false">IF(AND(I2879&gt;0,R2879&gt;0),(S2879-R2879)/R2879,"")</f>
        <v>0.428571428571429</v>
      </c>
      <c r="X2879" s="12" t="n">
        <f aca="false">IF(AND(J2879&gt;0,T2879&gt;0),(U2879-T2879)/T2879,"")</f>
        <v>0.666666666666667</v>
      </c>
      <c r="Y2879" s="12" t="n">
        <f aca="false">IF(AND(K2879&gt;0,V2879&gt;0),(V2879-Resumen!$B$7)/Resumen!$B$7,"")</f>
        <v>0.52</v>
      </c>
      <c r="Z2879" s="28" t="n">
        <f aca="false">IF(AND(K2879&gt;0,I2879&gt;0,V2879&gt;0,S2879&gt;0),V2879-S2879,"")</f>
        <v>1300</v>
      </c>
      <c r="AA2879" s="12" t="n">
        <f aca="false">IF(Z2879&lt;&gt;"",Z2879/S2879,"")</f>
        <v>0.52</v>
      </c>
      <c r="AB2879" s="28" t="n">
        <f aca="false">IF(AND(K2879&gt;0,J2879&gt;0,V2879&gt;0,U2879&gt;0),V2879-U2879,"")</f>
        <v>1800</v>
      </c>
      <c r="AC2879" s="12" t="n">
        <f aca="false">IF(AB2879&lt;&gt;"",AB2879/U2879,"")</f>
        <v>0.9</v>
      </c>
      <c r="AD2879" s="27" t="n">
        <v>2</v>
      </c>
      <c r="AE2879" s="27" t="n">
        <v>2</v>
      </c>
      <c r="AF2879" s="27" t="n">
        <v>3</v>
      </c>
      <c r="AG2879" s="28" t="n">
        <f aca="false">AD2879+AE2879+AF2879</f>
        <v>7</v>
      </c>
      <c r="AH2879" s="12" t="n">
        <f aca="false">IF(AG2879&gt;0,AD2879/AG2879,"")</f>
        <v>0.285714285714286</v>
      </c>
      <c r="AI2879" s="27" t="n">
        <v>1</v>
      </c>
      <c r="AJ2879" s="27" t="n">
        <v>0</v>
      </c>
      <c r="AK2879" s="27" t="n">
        <v>0</v>
      </c>
      <c r="AL2879" s="22" t="str">
        <f aca="false">IF(OR(AJ2879&gt;0,AK2879&gt;0),"Sí","No")</f>
        <v>No</v>
      </c>
      <c r="AM2879" s="6" t="s">
        <v>198</v>
      </c>
      <c r="AN2879" s="6" t="s">
        <v>198</v>
      </c>
      <c r="AO2879" s="12" t="n">
        <f aca="false">IF(M2879&gt;0,K2879/M2879,"")</f>
        <v>0.214285714285714</v>
      </c>
      <c r="AP2879" s="22" t="str">
        <f aca="false">IF(M2879&gt;=Resumen!$B$5,"Alto","Bajo")</f>
        <v>Bajo</v>
      </c>
      <c r="AQ2879" s="22" t="str">
        <f aca="false">IF(AO2879&gt;=Resumen!$B$28,"Alto","Bajo")</f>
        <v>Bajo</v>
      </c>
      <c r="AR2879" s="22" t="str">
        <f aca="false">AP2879&amp;" Potencial / "&amp;AQ2879&amp;" Share"</f>
        <v>Bajo Potencial / Bajo Share</v>
      </c>
      <c r="AS2879" s="22" t="str">
        <f aca="false">IF(Q2879="Sí",IF(AO2879&gt;=Resumen!$B$29,"Alto","Bajo"),"")</f>
        <v>Bajo</v>
      </c>
      <c r="AT2879" s="22" t="str">
        <f aca="false">IF(AS2879&lt;&gt;"",AP2879&amp;" Potencial / "&amp;AS2879&amp;" Share","")</f>
        <v>Bajo Potencial / Bajo Share</v>
      </c>
      <c r="AU2879" s="22" t="str">
        <f aca="false">IF(AH2879="","Sin dato",IF(AH2879-AO2879&gt;Resumen!$B$6,"Sobre-exhibido",IF(AO2879-AH2879&gt;Resumen!$B$6,"Sub-exhibido","En línea")))</f>
        <v>Sobre-exhibido</v>
      </c>
      <c r="AV2879" s="22" t="n">
        <f aca="false">IF(AT2879="","",IF(AT2879="Alto Potencial / Bajo Share",1,IF(AT2879="Alto Potencial / Alto Share",2,IF(AT2879="Bajo Potencial / Alto Share",3,4))))</f>
        <v>4</v>
      </c>
      <c r="AW2879" s="22" t="str">
        <f aca="false">IF(Q2879="No","Sin competencia directa",IF(AV2879=1,"1 - Foco Conquista (Alto Pot / Bajo Share)",IF(AV2879=2,"2 - Foco Defensa (Alto Pot / Alto Share)",IF(AV2879=3,"3 - Monitoreo (Bajo Pot / Alto Share)","4 - Baja Prioridad (Bajo Pot / Bajo Share)"))))</f>
        <v>4 - Baja Prioridad (Bajo Pot / Bajo Share)</v>
      </c>
      <c r="AX2879" s="12" t="n">
        <f aca="false">IF(OR(IFERROR(AND(W2879&lt;&gt;"",Y2879&lt;&gt;"",Y2879-W2879&gt;Resumen!$B$8),FALSE()),IFERROR(AND(X2879&lt;&gt;"",Y2879&lt;&gt;"",Y2879-X2879&gt;Resumen!$B$8),FALSE())),MAX(IF(IFERROR(AND(W2879&lt;&gt;"",Y2879&lt;&gt;"",Y2879-W2879&gt;Resumen!$B$8),FALSE()),Y2879-W2879,0),IF(IFERROR(AND(X2879&lt;&gt;"",Y2879&lt;&gt;"",Y2879-X2879&gt;Resumen!$B$8),FALSE()),Y2879-X2879,0)),"")</f>
        <v>0.0914285714285715</v>
      </c>
      <c r="AY2879" s="22" t="str">
        <f aca="false">IF(OR(IFERROR(AND(W2879&lt;&gt;"",Y2879&lt;&gt;"",Y2879-W2879&gt;Resumen!$B$8),FALSE()),IFERROR(AND(X2879&lt;&gt;"",Y2879&lt;&gt;"",Y2879-X2879&gt;Resumen!$B$8),FALSE())),TRIM("Lays tiene mayor markup que "&amp;IF(IFERROR(AND(W2879&lt;&gt;"",Y2879&lt;&gt;"",Y2879-W2879&gt;Resumen!$B$8),FALSE()),"Quento ","")&amp;IF(IFERROR(AND(X2879&lt;&gt;"",Y2879&lt;&gt;"",Y2879-X2879&gt;Resumen!$B$8),FALSE()),"Julicroc ","")&amp;"en este PDV"),"")</f>
        <v>Lays tiene mayor markup que Quento en este PDV</v>
      </c>
      <c r="AZ2879" s="22" t="str">
        <f aca="false">IF(COUNTIF('Plan Pehuamar - Lista'!$A$2:$A$167,A2879)&gt;0,"Sí","No")</f>
        <v>No</v>
      </c>
      <c r="BA2879" s="22" t="str">
        <f aca="false">IF(COUNTIF('Plan Combo 9+1'!$A$2:$A$226,A2879)&gt;0,"Sí","No")</f>
        <v>No</v>
      </c>
      <c r="BB2879" s="22" t="str">
        <f aca="false">IF(AH2879="","No",IF(BA2879="Sí",IF((AO2879-AH2879)&gt;Resumen!$B$6,"Sí","No"),IF((AO2879-AH2879)&gt;=Resumen!$B$132,"Sí","No")))</f>
        <v>No</v>
      </c>
      <c r="BC2879" s="22" t="str">
        <f aca="false">IF(AND(N2879="Sí",AL2879="Sí",AI2879=0),"Sí","No")</f>
        <v>No</v>
      </c>
      <c r="BD2879" s="22" t="str">
        <f aca="false">IF(COUNTIF('Plan 9+1 (con Pehuamar)'!$A$2:$A$227,A2879)&gt;0,"Sí","No")</f>
        <v>No</v>
      </c>
    </row>
    <row r="2880" customFormat="false" ht="15" hidden="false" customHeight="true" outlineLevel="0" collapsed="false">
      <c r="A2880" s="6" t="n">
        <v>206367</v>
      </c>
      <c r="B2880" s="6" t="n">
        <v>17</v>
      </c>
      <c r="C2880" s="6" t="n">
        <v>1705</v>
      </c>
      <c r="D2880" s="6" t="s">
        <v>398</v>
      </c>
      <c r="E2880" s="6" t="s">
        <v>3025</v>
      </c>
      <c r="F2880" s="6" t="s">
        <v>196</v>
      </c>
      <c r="G2880" s="6" t="s">
        <v>130</v>
      </c>
      <c r="H2880" s="6" t="s">
        <v>1715</v>
      </c>
      <c r="I2880" s="27" t="n">
        <v>10</v>
      </c>
      <c r="J2880" s="27" t="n">
        <v>1</v>
      </c>
      <c r="K2880" s="27" t="n">
        <v>6</v>
      </c>
      <c r="L2880" s="28" t="n">
        <f aca="false">I2880+J2880</f>
        <v>11</v>
      </c>
      <c r="M2880" s="28" t="n">
        <f aca="false">L2880+K2880</f>
        <v>17</v>
      </c>
      <c r="N2880" s="22" t="str">
        <f aca="false">IF(I2880&gt;0,"Sí","No")</f>
        <v>Sí</v>
      </c>
      <c r="O2880" s="22" t="str">
        <f aca="false">IF(J2880&gt;0,"Sí","No")</f>
        <v>Sí</v>
      </c>
      <c r="P2880" s="22" t="str">
        <f aca="false">IF(K2880&gt;0,"Sí","No")</f>
        <v>Sí</v>
      </c>
      <c r="Q2880" s="22" t="str">
        <f aca="false">IF(OR(I2880&gt;0,J2880&gt;0),"Sí","No")</f>
        <v>Sí</v>
      </c>
      <c r="R2880" s="27" t="n">
        <v>1750</v>
      </c>
      <c r="S2880" s="27" t="n">
        <v>2500</v>
      </c>
      <c r="T2880" s="27" t="n">
        <v>1100</v>
      </c>
      <c r="U2880" s="27" t="n">
        <v>2000</v>
      </c>
      <c r="V2880" s="27" t="n">
        <v>3800</v>
      </c>
      <c r="W2880" s="12" t="n">
        <f aca="false">IF(AND(I2880&gt;0,R2880&gt;0),(S2880-R2880)/R2880,"")</f>
        <v>0.428571428571429</v>
      </c>
      <c r="X2880" s="12" t="n">
        <f aca="false">IF(AND(J2880&gt;0,T2880&gt;0),(U2880-T2880)/T2880,"")</f>
        <v>0.818181818181818</v>
      </c>
      <c r="Y2880" s="12" t="n">
        <f aca="false">IF(AND(K2880&gt;0,V2880&gt;0),(V2880-Resumen!$B$7)/Resumen!$B$7,"")</f>
        <v>0.52</v>
      </c>
      <c r="Z2880" s="28" t="n">
        <f aca="false">IF(AND(K2880&gt;0,I2880&gt;0,V2880&gt;0,S2880&gt;0),V2880-S2880,"")</f>
        <v>1300</v>
      </c>
      <c r="AA2880" s="12" t="n">
        <f aca="false">IF(Z2880&lt;&gt;"",Z2880/S2880,"")</f>
        <v>0.52</v>
      </c>
      <c r="AB2880" s="28" t="n">
        <f aca="false">IF(AND(K2880&gt;0,J2880&gt;0,V2880&gt;0,U2880&gt;0),V2880-U2880,"")</f>
        <v>1800</v>
      </c>
      <c r="AC2880" s="12" t="n">
        <f aca="false">IF(AB2880&lt;&gt;"",AB2880/U2880,"")</f>
        <v>0.9</v>
      </c>
      <c r="AD2880" s="27" t="n">
        <v>2</v>
      </c>
      <c r="AE2880" s="27" t="n">
        <v>2</v>
      </c>
      <c r="AF2880" s="27" t="n">
        <v>15</v>
      </c>
      <c r="AG2880" s="28" t="n">
        <f aca="false">AD2880+AE2880+AF2880</f>
        <v>19</v>
      </c>
      <c r="AH2880" s="12" t="n">
        <f aca="false">IF(AG2880&gt;0,AD2880/AG2880,"")</f>
        <v>0.105263157894737</v>
      </c>
      <c r="AI2880" s="27" t="n">
        <v>1</v>
      </c>
      <c r="AJ2880" s="27" t="n">
        <v>0</v>
      </c>
      <c r="AK2880" s="27" t="n">
        <v>1</v>
      </c>
      <c r="AL2880" s="22" t="str">
        <f aca="false">IF(OR(AJ2880&gt;0,AK2880&gt;0),"Sí","No")</f>
        <v>Sí</v>
      </c>
      <c r="AM2880" s="6" t="s">
        <v>198</v>
      </c>
      <c r="AN2880" s="6" t="s">
        <v>198</v>
      </c>
      <c r="AO2880" s="12" t="n">
        <f aca="false">IF(M2880&gt;0,K2880/M2880,"")</f>
        <v>0.352941176470588</v>
      </c>
      <c r="AP2880" s="22" t="str">
        <f aca="false">IF(M2880&gt;=Resumen!$B$5,"Alto","Bajo")</f>
        <v>Bajo</v>
      </c>
      <c r="AQ2880" s="22" t="str">
        <f aca="false">IF(AO2880&gt;=Resumen!$B$28,"Alto","Bajo")</f>
        <v>Bajo</v>
      </c>
      <c r="AR2880" s="22" t="str">
        <f aca="false">AP2880&amp;" Potencial / "&amp;AQ2880&amp;" Share"</f>
        <v>Bajo Potencial / Bajo Share</v>
      </c>
      <c r="AS2880" s="22" t="str">
        <f aca="false">IF(Q2880="Sí",IF(AO2880&gt;=Resumen!$B$29,"Alto","Bajo"),"")</f>
        <v>Bajo</v>
      </c>
      <c r="AT2880" s="22" t="str">
        <f aca="false">IF(AS2880&lt;&gt;"",AP2880&amp;" Potencial / "&amp;AS2880&amp;" Share","")</f>
        <v>Bajo Potencial / Bajo Share</v>
      </c>
      <c r="AU2880" s="22" t="str">
        <f aca="false">IF(AH2880="","Sin dato",IF(AH2880-AO2880&gt;Resumen!$B$6,"Sobre-exhibido",IF(AO2880-AH2880&gt;Resumen!$B$6,"Sub-exhibido","En línea")))</f>
        <v>Sub-exhibido</v>
      </c>
      <c r="AV2880" s="22" t="n">
        <f aca="false">IF(AT2880="","",IF(AT2880="Alto Potencial / Bajo Share",1,IF(AT2880="Alto Potencial / Alto Share",2,IF(AT2880="Bajo Potencial / Alto Share",3,4))))</f>
        <v>4</v>
      </c>
      <c r="AW2880" s="22" t="str">
        <f aca="false">IF(Q2880="No","Sin competencia directa",IF(AV2880=1,"1 - Foco Conquista (Alto Pot / Bajo Share)",IF(AV2880=2,"2 - Foco Defensa (Alto Pot / Alto Share)",IF(AV2880=3,"3 - Monitoreo (Bajo Pot / Alto Share)","4 - Baja Prioridad (Bajo Pot / Bajo Share)"))))</f>
        <v>4 - Baja Prioridad (Bajo Pot / Bajo Share)</v>
      </c>
      <c r="AX2880" s="12" t="n">
        <f aca="false">IF(OR(IFERROR(AND(W2880&lt;&gt;"",Y2880&lt;&gt;"",Y2880-W2880&gt;Resumen!$B$8),FALSE()),IFERROR(AND(X2880&lt;&gt;"",Y2880&lt;&gt;"",Y2880-X2880&gt;Resumen!$B$8),FALSE())),MAX(IF(IFERROR(AND(W2880&lt;&gt;"",Y2880&lt;&gt;"",Y2880-W2880&gt;Resumen!$B$8),FALSE()),Y2880-W2880,0),IF(IFERROR(AND(X2880&lt;&gt;"",Y2880&lt;&gt;"",Y2880-X2880&gt;Resumen!$B$8),FALSE()),Y2880-X2880,0)),"")</f>
        <v>0.0914285714285715</v>
      </c>
      <c r="AY2880" s="22" t="str">
        <f aca="false">IF(OR(IFERROR(AND(W2880&lt;&gt;"",Y2880&lt;&gt;"",Y2880-W2880&gt;Resumen!$B$8),FALSE()),IFERROR(AND(X2880&lt;&gt;"",Y2880&lt;&gt;"",Y2880-X2880&gt;Resumen!$B$8),FALSE())),TRIM("Lays tiene mayor markup que "&amp;IF(IFERROR(AND(W2880&lt;&gt;"",Y2880&lt;&gt;"",Y2880-W2880&gt;Resumen!$B$8),FALSE()),"Quento ","")&amp;IF(IFERROR(AND(X2880&lt;&gt;"",Y2880&lt;&gt;"",Y2880-X2880&gt;Resumen!$B$8),FALSE()),"Julicroc ","")&amp;"en este PDV"),"")</f>
        <v>Lays tiene mayor markup que Quento en este PDV</v>
      </c>
      <c r="AZ2880" s="22" t="str">
        <f aca="false">IF(COUNTIF('Plan Pehuamar - Lista'!$A$2:$A$167,A2880)&gt;0,"Sí","No")</f>
        <v>No</v>
      </c>
      <c r="BA2880" s="22" t="str">
        <f aca="false">IF(COUNTIF('Plan Combo 9+1'!$A$2:$A$226,A2880)&gt;0,"Sí","No")</f>
        <v>No</v>
      </c>
      <c r="BB2880" s="22" t="str">
        <f aca="false">IF(AH2880="","No",IF(BA2880="Sí",IF((AO2880-AH2880)&gt;Resumen!$B$6,"Sí","No"),IF((AO2880-AH2880)&gt;=Resumen!$B$132,"Sí","No")))</f>
        <v>Sí</v>
      </c>
      <c r="BC2880" s="22" t="str">
        <f aca="false">IF(AND(N2880="Sí",AL2880="Sí",AI2880=0),"Sí","No")</f>
        <v>No</v>
      </c>
      <c r="BD2880" s="22" t="str">
        <f aca="false">IF(COUNTIF('Plan 9+1 (con Pehuamar)'!$A$2:$A$227,A2880)&gt;0,"Sí","No")</f>
        <v>No</v>
      </c>
    </row>
    <row r="2881" customFormat="false" ht="15" hidden="false" customHeight="true" outlineLevel="0" collapsed="false">
      <c r="A2881" s="6" t="n">
        <v>206392</v>
      </c>
      <c r="B2881" s="6" t="n">
        <v>17</v>
      </c>
      <c r="C2881" s="6" t="n">
        <v>1705</v>
      </c>
      <c r="D2881" s="6" t="s">
        <v>398</v>
      </c>
      <c r="E2881" s="6" t="s">
        <v>3026</v>
      </c>
      <c r="F2881" s="6" t="s">
        <v>196</v>
      </c>
      <c r="G2881" s="6" t="s">
        <v>130</v>
      </c>
      <c r="H2881" s="6" t="s">
        <v>1715</v>
      </c>
      <c r="I2881" s="27" t="n">
        <v>0</v>
      </c>
      <c r="J2881" s="27" t="n">
        <v>0</v>
      </c>
      <c r="K2881" s="27" t="n">
        <v>1.1</v>
      </c>
      <c r="L2881" s="28" t="n">
        <f aca="false">I2881+J2881</f>
        <v>0</v>
      </c>
      <c r="M2881" s="28" t="n">
        <f aca="false">L2881+K2881</f>
        <v>1.1</v>
      </c>
      <c r="N2881" s="22" t="str">
        <f aca="false">IF(I2881&gt;0,"Sí","No")</f>
        <v>No</v>
      </c>
      <c r="O2881" s="22" t="str">
        <f aca="false">IF(J2881&gt;0,"Sí","No")</f>
        <v>No</v>
      </c>
      <c r="P2881" s="22" t="str">
        <f aca="false">IF(K2881&gt;0,"Sí","No")</f>
        <v>Sí</v>
      </c>
      <c r="Q2881" s="22" t="str">
        <f aca="false">IF(OR(I2881&gt;0,J2881&gt;0),"Sí","No")</f>
        <v>No</v>
      </c>
      <c r="R2881" s="27"/>
      <c r="S2881" s="27"/>
      <c r="T2881" s="27"/>
      <c r="U2881" s="27"/>
      <c r="V2881" s="27"/>
      <c r="W2881" s="12" t="str">
        <f aca="false">IF(AND(I2881&gt;0,R2881&gt;0),(S2881-R2881)/R2881,"")</f>
        <v/>
      </c>
      <c r="X2881" s="12" t="str">
        <f aca="false">IF(AND(J2881&gt;0,T2881&gt;0),(U2881-T2881)/T2881,"")</f>
        <v/>
      </c>
      <c r="Y2881" s="12" t="str">
        <f aca="false">IF(AND(K2881&gt;0,V2881&gt;0),(V2881-Resumen!$B$7)/Resumen!$B$7,"")</f>
        <v/>
      </c>
      <c r="Z2881" s="28" t="str">
        <f aca="false">IF(AND(K2881&gt;0,I2881&gt;0,V2881&gt;0,S2881&gt;0),V2881-S2881,"")</f>
        <v/>
      </c>
      <c r="AA2881" s="12" t="str">
        <f aca="false">IF(Z2881&lt;&gt;"",Z2881/S2881,"")</f>
        <v/>
      </c>
      <c r="AB2881" s="28" t="str">
        <f aca="false">IF(AND(K2881&gt;0,J2881&gt;0,V2881&gt;0,U2881&gt;0),V2881-U2881,"")</f>
        <v/>
      </c>
      <c r="AC2881" s="12" t="str">
        <f aca="false">IF(AB2881&lt;&gt;"",AB2881/U2881,"")</f>
        <v/>
      </c>
      <c r="AD2881" s="27" t="n">
        <v>0</v>
      </c>
      <c r="AE2881" s="27" t="n">
        <v>0</v>
      </c>
      <c r="AF2881" s="27" t="n">
        <v>0</v>
      </c>
      <c r="AG2881" s="28" t="n">
        <f aca="false">AD2881+AE2881+AF2881</f>
        <v>0</v>
      </c>
      <c r="AH2881" s="12" t="str">
        <f aca="false">IF(AG2881&gt;0,AD2881/AG2881,"")</f>
        <v/>
      </c>
      <c r="AI2881" s="27" t="n">
        <v>0</v>
      </c>
      <c r="AJ2881" s="27" t="n">
        <v>0</v>
      </c>
      <c r="AK2881" s="27" t="n">
        <v>0</v>
      </c>
      <c r="AL2881" s="22" t="str">
        <f aca="false">IF(OR(AJ2881&gt;0,AK2881&gt;0),"Sí","No")</f>
        <v>No</v>
      </c>
      <c r="AM2881" s="6"/>
      <c r="AN2881" s="6"/>
      <c r="AO2881" s="12" t="n">
        <f aca="false">IF(M2881&gt;0,K2881/M2881,"")</f>
        <v>1</v>
      </c>
      <c r="AP2881" s="22" t="str">
        <f aca="false">IF(M2881&gt;=Resumen!$B$5,"Alto","Bajo")</f>
        <v>Bajo</v>
      </c>
      <c r="AQ2881" s="22" t="str">
        <f aca="false">IF(AO2881&gt;=Resumen!$B$28,"Alto","Bajo")</f>
        <v>Alto</v>
      </c>
      <c r="AR2881" s="22" t="str">
        <f aca="false">AP2881&amp;" Potencial / "&amp;AQ2881&amp;" Share"</f>
        <v>Bajo Potencial / Alto Share</v>
      </c>
      <c r="AS2881" s="22" t="str">
        <f aca="false">IF(Q2881="Sí",IF(AO2881&gt;=Resumen!$B$29,"Alto","Bajo"),"")</f>
        <v/>
      </c>
      <c r="AT2881" s="22" t="str">
        <f aca="false">IF(AS2881&lt;&gt;"",AP2881&amp;" Potencial / "&amp;AS2881&amp;" Share","")</f>
        <v/>
      </c>
      <c r="AU2881" s="22" t="str">
        <f aca="false">IF(AH2881="","Sin dato",IF(AH2881-AO2881&gt;Resumen!$B$6,"Sobre-exhibido",IF(AO2881-AH2881&gt;Resumen!$B$6,"Sub-exhibido","En línea")))</f>
        <v>Sin dato</v>
      </c>
      <c r="AV2881" s="22" t="str">
        <f aca="false">IF(AT2881="","",IF(AT2881="Alto Potencial / Bajo Share",1,IF(AT2881="Alto Potencial / Alto Share",2,IF(AT2881="Bajo Potencial / Alto Share",3,4))))</f>
        <v/>
      </c>
      <c r="AW2881" s="22" t="str">
        <f aca="false">IF(Q2881="No","Sin competencia directa",IF(AV2881=1,"1 - Foco Conquista (Alto Pot / Bajo Share)",IF(AV2881=2,"2 - Foco Defensa (Alto Pot / Alto Share)",IF(AV2881=3,"3 - Monitoreo (Bajo Pot / Alto Share)","4 - Baja Prioridad (Bajo Pot / Bajo Share)"))))</f>
        <v>Sin competencia directa</v>
      </c>
      <c r="AX2881" s="12" t="str">
        <f aca="false">IF(OR(IFERROR(AND(W2881&lt;&gt;"",Y2881&lt;&gt;"",Y2881-W2881&gt;Resumen!$B$8),FALSE()),IFERROR(AND(X2881&lt;&gt;"",Y2881&lt;&gt;"",Y2881-X2881&gt;Resumen!$B$8),FALSE())),MAX(IF(IFERROR(AND(W2881&lt;&gt;"",Y2881&lt;&gt;"",Y2881-W2881&gt;Resumen!$B$8),FALSE()),Y2881-W2881,0),IF(IFERROR(AND(X2881&lt;&gt;"",Y2881&lt;&gt;"",Y2881-X2881&gt;Resumen!$B$8),FALSE()),Y2881-X2881,0)),"")</f>
        <v/>
      </c>
      <c r="AY2881" s="22" t="str">
        <f aca="false">IF(OR(IFERROR(AND(W2881&lt;&gt;"",Y2881&lt;&gt;"",Y2881-W2881&gt;Resumen!$B$8),FALSE()),IFERROR(AND(X2881&lt;&gt;"",Y2881&lt;&gt;"",Y2881-X2881&gt;Resumen!$B$8),FALSE())),TRIM("Lays tiene mayor markup que "&amp;IF(IFERROR(AND(W2881&lt;&gt;"",Y2881&lt;&gt;"",Y2881-W2881&gt;Resumen!$B$8),FALSE()),"Quento ","")&amp;IF(IFERROR(AND(X2881&lt;&gt;"",Y2881&lt;&gt;"",Y2881-X2881&gt;Resumen!$B$8),FALSE()),"Julicroc ","")&amp;"en este PDV"),"")</f>
        <v/>
      </c>
      <c r="AZ2881" s="22" t="str">
        <f aca="false">IF(COUNTIF('Plan Pehuamar - Lista'!$A$2:$A$167,A2881)&gt;0,"Sí","No")</f>
        <v>No</v>
      </c>
      <c r="BA2881" s="22" t="str">
        <f aca="false">IF(COUNTIF('Plan Combo 9+1'!$A$2:$A$226,A2881)&gt;0,"Sí","No")</f>
        <v>No</v>
      </c>
      <c r="BB2881" s="22" t="str">
        <f aca="false">IF(AH2881="","No",IF(BA2881="Sí",IF((AO2881-AH2881)&gt;Resumen!$B$6,"Sí","No"),IF((AO2881-AH2881)&gt;=Resumen!$B$132,"Sí","No")))</f>
        <v>No</v>
      </c>
      <c r="BC2881" s="22" t="str">
        <f aca="false">IF(AND(N2881="Sí",AL2881="Sí",AI2881=0),"Sí","No")</f>
        <v>No</v>
      </c>
      <c r="BD2881" s="22" t="str">
        <f aca="false">IF(COUNTIF('Plan 9+1 (con Pehuamar)'!$A$2:$A$227,A2881)&gt;0,"Sí","No")</f>
        <v>No</v>
      </c>
    </row>
    <row r="2882" customFormat="false" ht="15" hidden="false" customHeight="true" outlineLevel="0" collapsed="false">
      <c r="A2882" s="6" t="n">
        <v>206407</v>
      </c>
      <c r="B2882" s="6" t="n">
        <v>17</v>
      </c>
      <c r="C2882" s="6" t="n">
        <v>1705</v>
      </c>
      <c r="D2882" s="6" t="s">
        <v>398</v>
      </c>
      <c r="E2882" s="6" t="s">
        <v>3027</v>
      </c>
      <c r="F2882" s="6" t="s">
        <v>201</v>
      </c>
      <c r="G2882" s="6" t="s">
        <v>130</v>
      </c>
      <c r="H2882" s="6" t="s">
        <v>1715</v>
      </c>
      <c r="I2882" s="27" t="n">
        <v>10</v>
      </c>
      <c r="J2882" s="27" t="n">
        <v>6</v>
      </c>
      <c r="K2882" s="27" t="n">
        <v>4</v>
      </c>
      <c r="L2882" s="28" t="n">
        <f aca="false">I2882+J2882</f>
        <v>16</v>
      </c>
      <c r="M2882" s="28" t="n">
        <f aca="false">L2882+K2882</f>
        <v>20</v>
      </c>
      <c r="N2882" s="22" t="str">
        <f aca="false">IF(I2882&gt;0,"Sí","No")</f>
        <v>Sí</v>
      </c>
      <c r="O2882" s="22" t="str">
        <f aca="false">IF(J2882&gt;0,"Sí","No")</f>
        <v>Sí</v>
      </c>
      <c r="P2882" s="22" t="str">
        <f aca="false">IF(K2882&gt;0,"Sí","No")</f>
        <v>Sí</v>
      </c>
      <c r="Q2882" s="22" t="str">
        <f aca="false">IF(OR(I2882&gt;0,J2882&gt;0),"Sí","No")</f>
        <v>Sí</v>
      </c>
      <c r="R2882" s="27" t="n">
        <v>1750</v>
      </c>
      <c r="S2882" s="27" t="n">
        <v>2500</v>
      </c>
      <c r="T2882" s="27" t="n">
        <v>1200</v>
      </c>
      <c r="U2882" s="27" t="n">
        <v>2200</v>
      </c>
      <c r="V2882" s="27" t="n">
        <v>3800</v>
      </c>
      <c r="W2882" s="12" t="n">
        <f aca="false">IF(AND(I2882&gt;0,R2882&gt;0),(S2882-R2882)/R2882,"")</f>
        <v>0.428571428571429</v>
      </c>
      <c r="X2882" s="12" t="n">
        <f aca="false">IF(AND(J2882&gt;0,T2882&gt;0),(U2882-T2882)/T2882,"")</f>
        <v>0.833333333333333</v>
      </c>
      <c r="Y2882" s="12" t="n">
        <f aca="false">IF(AND(K2882&gt;0,V2882&gt;0),(V2882-Resumen!$B$7)/Resumen!$B$7,"")</f>
        <v>0.52</v>
      </c>
      <c r="Z2882" s="28" t="n">
        <f aca="false">IF(AND(K2882&gt;0,I2882&gt;0,V2882&gt;0,S2882&gt;0),V2882-S2882,"")</f>
        <v>1300</v>
      </c>
      <c r="AA2882" s="12" t="n">
        <f aca="false">IF(Z2882&lt;&gt;"",Z2882/S2882,"")</f>
        <v>0.52</v>
      </c>
      <c r="AB2882" s="28" t="n">
        <f aca="false">IF(AND(K2882&gt;0,J2882&gt;0,V2882&gt;0,U2882&gt;0),V2882-U2882,"")</f>
        <v>1600</v>
      </c>
      <c r="AC2882" s="12" t="n">
        <f aca="false">IF(AB2882&lt;&gt;"",AB2882/U2882,"")</f>
        <v>0.727272727272727</v>
      </c>
      <c r="AD2882" s="27" t="n">
        <v>1</v>
      </c>
      <c r="AE2882" s="27" t="n">
        <v>2</v>
      </c>
      <c r="AF2882" s="27" t="n">
        <v>2</v>
      </c>
      <c r="AG2882" s="28" t="n">
        <f aca="false">AD2882+AE2882+AF2882</f>
        <v>5</v>
      </c>
      <c r="AH2882" s="12" t="n">
        <f aca="false">IF(AG2882&gt;0,AD2882/AG2882,"")</f>
        <v>0.2</v>
      </c>
      <c r="AI2882" s="27" t="n">
        <v>0</v>
      </c>
      <c r="AJ2882" s="27" t="n">
        <v>0</v>
      </c>
      <c r="AK2882" s="27" t="n">
        <v>0</v>
      </c>
      <c r="AL2882" s="22" t="str">
        <f aca="false">IF(OR(AJ2882&gt;0,AK2882&gt;0),"Sí","No")</f>
        <v>No</v>
      </c>
      <c r="AM2882" s="6" t="s">
        <v>198</v>
      </c>
      <c r="AN2882" s="6" t="s">
        <v>198</v>
      </c>
      <c r="AO2882" s="12" t="n">
        <f aca="false">IF(M2882&gt;0,K2882/M2882,"")</f>
        <v>0.2</v>
      </c>
      <c r="AP2882" s="22" t="str">
        <f aca="false">IF(M2882&gt;=Resumen!$B$5,"Alto","Bajo")</f>
        <v>Bajo</v>
      </c>
      <c r="AQ2882" s="22" t="str">
        <f aca="false">IF(AO2882&gt;=Resumen!$B$28,"Alto","Bajo")</f>
        <v>Bajo</v>
      </c>
      <c r="AR2882" s="22" t="str">
        <f aca="false">AP2882&amp;" Potencial / "&amp;AQ2882&amp;" Share"</f>
        <v>Bajo Potencial / Bajo Share</v>
      </c>
      <c r="AS2882" s="22" t="str">
        <f aca="false">IF(Q2882="Sí",IF(AO2882&gt;=Resumen!$B$29,"Alto","Bajo"),"")</f>
        <v>Bajo</v>
      </c>
      <c r="AT2882" s="22" t="str">
        <f aca="false">IF(AS2882&lt;&gt;"",AP2882&amp;" Potencial / "&amp;AS2882&amp;" Share","")</f>
        <v>Bajo Potencial / Bajo Share</v>
      </c>
      <c r="AU2882" s="22" t="str">
        <f aca="false">IF(AH2882="","Sin dato",IF(AH2882-AO2882&gt;Resumen!$B$6,"Sobre-exhibido",IF(AO2882-AH2882&gt;Resumen!$B$6,"Sub-exhibido","En línea")))</f>
        <v>En línea</v>
      </c>
      <c r="AV2882" s="22" t="n">
        <f aca="false">IF(AT2882="","",IF(AT2882="Alto Potencial / Bajo Share",1,IF(AT2882="Alto Potencial / Alto Share",2,IF(AT2882="Bajo Potencial / Alto Share",3,4))))</f>
        <v>4</v>
      </c>
      <c r="AW2882" s="22" t="str">
        <f aca="false">IF(Q2882="No","Sin competencia directa",IF(AV2882=1,"1 - Foco Conquista (Alto Pot / Bajo Share)",IF(AV2882=2,"2 - Foco Defensa (Alto Pot / Alto Share)",IF(AV2882=3,"3 - Monitoreo (Bajo Pot / Alto Share)","4 - Baja Prioridad (Bajo Pot / Bajo Share)"))))</f>
        <v>4 - Baja Prioridad (Bajo Pot / Bajo Share)</v>
      </c>
      <c r="AX2882" s="12" t="n">
        <f aca="false">IF(OR(IFERROR(AND(W2882&lt;&gt;"",Y2882&lt;&gt;"",Y2882-W2882&gt;Resumen!$B$8),FALSE()),IFERROR(AND(X2882&lt;&gt;"",Y2882&lt;&gt;"",Y2882-X2882&gt;Resumen!$B$8),FALSE())),MAX(IF(IFERROR(AND(W2882&lt;&gt;"",Y2882&lt;&gt;"",Y2882-W2882&gt;Resumen!$B$8),FALSE()),Y2882-W2882,0),IF(IFERROR(AND(X2882&lt;&gt;"",Y2882&lt;&gt;"",Y2882-X2882&gt;Resumen!$B$8),FALSE()),Y2882-X2882,0)),"")</f>
        <v>0.0914285714285715</v>
      </c>
      <c r="AY2882" s="22" t="str">
        <f aca="false">IF(OR(IFERROR(AND(W2882&lt;&gt;"",Y2882&lt;&gt;"",Y2882-W2882&gt;Resumen!$B$8),FALSE()),IFERROR(AND(X2882&lt;&gt;"",Y2882&lt;&gt;"",Y2882-X2882&gt;Resumen!$B$8),FALSE())),TRIM("Lays tiene mayor markup que "&amp;IF(IFERROR(AND(W2882&lt;&gt;"",Y2882&lt;&gt;"",Y2882-W2882&gt;Resumen!$B$8),FALSE()),"Quento ","")&amp;IF(IFERROR(AND(X2882&lt;&gt;"",Y2882&lt;&gt;"",Y2882-X2882&gt;Resumen!$B$8),FALSE()),"Julicroc ","")&amp;"en este PDV"),"")</f>
        <v>Lays tiene mayor markup que Quento en este PDV</v>
      </c>
      <c r="AZ2882" s="22" t="str">
        <f aca="false">IF(COUNTIF('Plan Pehuamar - Lista'!$A$2:$A$167,A2882)&gt;0,"Sí","No")</f>
        <v>No</v>
      </c>
      <c r="BA2882" s="22" t="str">
        <f aca="false">IF(COUNTIF('Plan Combo 9+1'!$A$2:$A$226,A2882)&gt;0,"Sí","No")</f>
        <v>No</v>
      </c>
      <c r="BB2882" s="22" t="str">
        <f aca="false">IF(AH2882="","No",IF(BA2882="Sí",IF((AO2882-AH2882)&gt;Resumen!$B$6,"Sí","No"),IF((AO2882-AH2882)&gt;=Resumen!$B$132,"Sí","No")))</f>
        <v>No</v>
      </c>
      <c r="BC2882" s="22" t="str">
        <f aca="false">IF(AND(N2882="Sí",AL2882="Sí",AI2882=0),"Sí","No")</f>
        <v>No</v>
      </c>
      <c r="BD2882" s="22" t="str">
        <f aca="false">IF(COUNTIF('Plan 9+1 (con Pehuamar)'!$A$2:$A$227,A2882)&gt;0,"Sí","No")</f>
        <v>No</v>
      </c>
    </row>
    <row r="2883" customFormat="false" ht="15" hidden="false" customHeight="true" outlineLevel="0" collapsed="false">
      <c r="A2883" s="6" t="n">
        <v>206413</v>
      </c>
      <c r="B2883" s="6" t="n">
        <v>17</v>
      </c>
      <c r="C2883" s="6" t="n">
        <v>1705</v>
      </c>
      <c r="D2883" s="6" t="s">
        <v>398</v>
      </c>
      <c r="E2883" s="6" t="s">
        <v>3028</v>
      </c>
      <c r="F2883" s="6" t="s">
        <v>201</v>
      </c>
      <c r="G2883" s="6" t="s">
        <v>130</v>
      </c>
      <c r="H2883" s="6" t="s">
        <v>1715</v>
      </c>
      <c r="I2883" s="27" t="n">
        <v>0</v>
      </c>
      <c r="J2883" s="27" t="n">
        <v>0</v>
      </c>
      <c r="K2883" s="27" t="n">
        <v>0.2</v>
      </c>
      <c r="L2883" s="28" t="n">
        <f aca="false">I2883+J2883</f>
        <v>0</v>
      </c>
      <c r="M2883" s="28" t="n">
        <f aca="false">L2883+K2883</f>
        <v>0.2</v>
      </c>
      <c r="N2883" s="22" t="str">
        <f aca="false">IF(I2883&gt;0,"Sí","No")</f>
        <v>No</v>
      </c>
      <c r="O2883" s="22" t="str">
        <f aca="false">IF(J2883&gt;0,"Sí","No")</f>
        <v>No</v>
      </c>
      <c r="P2883" s="22" t="str">
        <f aca="false">IF(K2883&gt;0,"Sí","No")</f>
        <v>Sí</v>
      </c>
      <c r="Q2883" s="22" t="str">
        <f aca="false">IF(OR(I2883&gt;0,J2883&gt;0),"Sí","No")</f>
        <v>No</v>
      </c>
      <c r="R2883" s="27"/>
      <c r="S2883" s="27"/>
      <c r="T2883" s="27"/>
      <c r="U2883" s="27"/>
      <c r="V2883" s="27"/>
      <c r="W2883" s="12" t="str">
        <f aca="false">IF(AND(I2883&gt;0,R2883&gt;0),(S2883-R2883)/R2883,"")</f>
        <v/>
      </c>
      <c r="X2883" s="12" t="str">
        <f aca="false">IF(AND(J2883&gt;0,T2883&gt;0),(U2883-T2883)/T2883,"")</f>
        <v/>
      </c>
      <c r="Y2883" s="12" t="str">
        <f aca="false">IF(AND(K2883&gt;0,V2883&gt;0),(V2883-Resumen!$B$7)/Resumen!$B$7,"")</f>
        <v/>
      </c>
      <c r="Z2883" s="28" t="str">
        <f aca="false">IF(AND(K2883&gt;0,I2883&gt;0,V2883&gt;0,S2883&gt;0),V2883-S2883,"")</f>
        <v/>
      </c>
      <c r="AA2883" s="12" t="str">
        <f aca="false">IF(Z2883&lt;&gt;"",Z2883/S2883,"")</f>
        <v/>
      </c>
      <c r="AB2883" s="28" t="str">
        <f aca="false">IF(AND(K2883&gt;0,J2883&gt;0,V2883&gt;0,U2883&gt;0),V2883-U2883,"")</f>
        <v/>
      </c>
      <c r="AC2883" s="12" t="str">
        <f aca="false">IF(AB2883&lt;&gt;"",AB2883/U2883,"")</f>
        <v/>
      </c>
      <c r="AD2883" s="27" t="n">
        <v>0</v>
      </c>
      <c r="AE2883" s="27" t="n">
        <v>0</v>
      </c>
      <c r="AF2883" s="27" t="n">
        <v>0</v>
      </c>
      <c r="AG2883" s="28" t="n">
        <f aca="false">AD2883+AE2883+AF2883</f>
        <v>0</v>
      </c>
      <c r="AH2883" s="12" t="str">
        <f aca="false">IF(AG2883&gt;0,AD2883/AG2883,"")</f>
        <v/>
      </c>
      <c r="AI2883" s="27" t="n">
        <v>0</v>
      </c>
      <c r="AJ2883" s="27" t="n">
        <v>0</v>
      </c>
      <c r="AK2883" s="27" t="n">
        <v>0</v>
      </c>
      <c r="AL2883" s="22" t="str">
        <f aca="false">IF(OR(AJ2883&gt;0,AK2883&gt;0),"Sí","No")</f>
        <v>No</v>
      </c>
      <c r="AM2883" s="6"/>
      <c r="AN2883" s="6"/>
      <c r="AO2883" s="12" t="n">
        <f aca="false">IF(M2883&gt;0,K2883/M2883,"")</f>
        <v>1</v>
      </c>
      <c r="AP2883" s="22" t="str">
        <f aca="false">IF(M2883&gt;=Resumen!$B$5,"Alto","Bajo")</f>
        <v>Bajo</v>
      </c>
      <c r="AQ2883" s="22" t="str">
        <f aca="false">IF(AO2883&gt;=Resumen!$B$28,"Alto","Bajo")</f>
        <v>Alto</v>
      </c>
      <c r="AR2883" s="22" t="str">
        <f aca="false">AP2883&amp;" Potencial / "&amp;AQ2883&amp;" Share"</f>
        <v>Bajo Potencial / Alto Share</v>
      </c>
      <c r="AS2883" s="22" t="str">
        <f aca="false">IF(Q2883="Sí",IF(AO2883&gt;=Resumen!$B$29,"Alto","Bajo"),"")</f>
        <v/>
      </c>
      <c r="AT2883" s="22" t="str">
        <f aca="false">IF(AS2883&lt;&gt;"",AP2883&amp;" Potencial / "&amp;AS2883&amp;" Share","")</f>
        <v/>
      </c>
      <c r="AU2883" s="22" t="str">
        <f aca="false">IF(AH2883="","Sin dato",IF(AH2883-AO2883&gt;Resumen!$B$6,"Sobre-exhibido",IF(AO2883-AH2883&gt;Resumen!$B$6,"Sub-exhibido","En línea")))</f>
        <v>Sin dato</v>
      </c>
      <c r="AV2883" s="22" t="str">
        <f aca="false">IF(AT2883="","",IF(AT2883="Alto Potencial / Bajo Share",1,IF(AT2883="Alto Potencial / Alto Share",2,IF(AT2883="Bajo Potencial / Alto Share",3,4))))</f>
        <v/>
      </c>
      <c r="AW2883" s="22" t="str">
        <f aca="false">IF(Q2883="No","Sin competencia directa",IF(AV2883=1,"1 - Foco Conquista (Alto Pot / Bajo Share)",IF(AV2883=2,"2 - Foco Defensa (Alto Pot / Alto Share)",IF(AV2883=3,"3 - Monitoreo (Bajo Pot / Alto Share)","4 - Baja Prioridad (Bajo Pot / Bajo Share)"))))</f>
        <v>Sin competencia directa</v>
      </c>
      <c r="AX2883" s="12" t="str">
        <f aca="false">IF(OR(IFERROR(AND(W2883&lt;&gt;"",Y2883&lt;&gt;"",Y2883-W2883&gt;Resumen!$B$8),FALSE()),IFERROR(AND(X2883&lt;&gt;"",Y2883&lt;&gt;"",Y2883-X2883&gt;Resumen!$B$8),FALSE())),MAX(IF(IFERROR(AND(W2883&lt;&gt;"",Y2883&lt;&gt;"",Y2883-W2883&gt;Resumen!$B$8),FALSE()),Y2883-W2883,0),IF(IFERROR(AND(X2883&lt;&gt;"",Y2883&lt;&gt;"",Y2883-X2883&gt;Resumen!$B$8),FALSE()),Y2883-X2883,0)),"")</f>
        <v/>
      </c>
      <c r="AY2883" s="22" t="str">
        <f aca="false">IF(OR(IFERROR(AND(W2883&lt;&gt;"",Y2883&lt;&gt;"",Y2883-W2883&gt;Resumen!$B$8),FALSE()),IFERROR(AND(X2883&lt;&gt;"",Y2883&lt;&gt;"",Y2883-X2883&gt;Resumen!$B$8),FALSE())),TRIM("Lays tiene mayor markup que "&amp;IF(IFERROR(AND(W2883&lt;&gt;"",Y2883&lt;&gt;"",Y2883-W2883&gt;Resumen!$B$8),FALSE()),"Quento ","")&amp;IF(IFERROR(AND(X2883&lt;&gt;"",Y2883&lt;&gt;"",Y2883-X2883&gt;Resumen!$B$8),FALSE()),"Julicroc ","")&amp;"en este PDV"),"")</f>
        <v/>
      </c>
      <c r="AZ2883" s="22" t="str">
        <f aca="false">IF(COUNTIF('Plan Pehuamar - Lista'!$A$2:$A$167,A2883)&gt;0,"Sí","No")</f>
        <v>No</v>
      </c>
      <c r="BA2883" s="22" t="str">
        <f aca="false">IF(COUNTIF('Plan Combo 9+1'!$A$2:$A$226,A2883)&gt;0,"Sí","No")</f>
        <v>No</v>
      </c>
      <c r="BB2883" s="22" t="str">
        <f aca="false">IF(AH2883="","No",IF(BA2883="Sí",IF((AO2883-AH2883)&gt;Resumen!$B$6,"Sí","No"),IF((AO2883-AH2883)&gt;=Resumen!$B$132,"Sí","No")))</f>
        <v>No</v>
      </c>
      <c r="BC2883" s="22" t="str">
        <f aca="false">IF(AND(N2883="Sí",AL2883="Sí",AI2883=0),"Sí","No")</f>
        <v>No</v>
      </c>
      <c r="BD2883" s="22" t="str">
        <f aca="false">IF(COUNTIF('Plan 9+1 (con Pehuamar)'!$A$2:$A$227,A2883)&gt;0,"Sí","No")</f>
        <v>No</v>
      </c>
    </row>
    <row r="2884" customFormat="false" ht="15" hidden="false" customHeight="true" outlineLevel="0" collapsed="false">
      <c r="A2884" s="6" t="n">
        <v>206418</v>
      </c>
      <c r="B2884" s="6" t="n">
        <v>17</v>
      </c>
      <c r="C2884" s="6" t="n">
        <v>1705</v>
      </c>
      <c r="D2884" s="6" t="s">
        <v>398</v>
      </c>
      <c r="E2884" s="6" t="s">
        <v>3029</v>
      </c>
      <c r="F2884" s="6" t="s">
        <v>201</v>
      </c>
      <c r="G2884" s="6" t="s">
        <v>130</v>
      </c>
      <c r="H2884" s="6" t="s">
        <v>1715</v>
      </c>
      <c r="I2884" s="27" t="n">
        <v>10</v>
      </c>
      <c r="J2884" s="27" t="n">
        <v>8</v>
      </c>
      <c r="K2884" s="27" t="n">
        <v>5</v>
      </c>
      <c r="L2884" s="28" t="n">
        <f aca="false">I2884+J2884</f>
        <v>18</v>
      </c>
      <c r="M2884" s="28" t="n">
        <f aca="false">L2884+K2884</f>
        <v>23</v>
      </c>
      <c r="N2884" s="22" t="str">
        <f aca="false">IF(I2884&gt;0,"Sí","No")</f>
        <v>Sí</v>
      </c>
      <c r="O2884" s="22" t="str">
        <f aca="false">IF(J2884&gt;0,"Sí","No")</f>
        <v>Sí</v>
      </c>
      <c r="P2884" s="22" t="str">
        <f aca="false">IF(K2884&gt;0,"Sí","No")</f>
        <v>Sí</v>
      </c>
      <c r="Q2884" s="22" t="str">
        <f aca="false">IF(OR(I2884&gt;0,J2884&gt;0),"Sí","No")</f>
        <v>Sí</v>
      </c>
      <c r="R2884" s="27" t="n">
        <v>1750</v>
      </c>
      <c r="S2884" s="27" t="n">
        <v>2500</v>
      </c>
      <c r="T2884" s="27" t="n">
        <v>1200</v>
      </c>
      <c r="U2884" s="27" t="n">
        <v>2000</v>
      </c>
      <c r="V2884" s="27" t="n">
        <v>3700</v>
      </c>
      <c r="W2884" s="12" t="n">
        <f aca="false">IF(AND(I2884&gt;0,R2884&gt;0),(S2884-R2884)/R2884,"")</f>
        <v>0.428571428571429</v>
      </c>
      <c r="X2884" s="12" t="n">
        <f aca="false">IF(AND(J2884&gt;0,T2884&gt;0),(U2884-T2884)/T2884,"")</f>
        <v>0.666666666666667</v>
      </c>
      <c r="Y2884" s="12" t="n">
        <f aca="false">IF(AND(K2884&gt;0,V2884&gt;0),(V2884-Resumen!$B$7)/Resumen!$B$7,"")</f>
        <v>0.48</v>
      </c>
      <c r="Z2884" s="28" t="n">
        <f aca="false">IF(AND(K2884&gt;0,I2884&gt;0,V2884&gt;0,S2884&gt;0),V2884-S2884,"")</f>
        <v>1200</v>
      </c>
      <c r="AA2884" s="12" t="n">
        <f aca="false">IF(Z2884&lt;&gt;"",Z2884/S2884,"")</f>
        <v>0.48</v>
      </c>
      <c r="AB2884" s="28" t="n">
        <f aca="false">IF(AND(K2884&gt;0,J2884&gt;0,V2884&gt;0,U2884&gt;0),V2884-U2884,"")</f>
        <v>1700</v>
      </c>
      <c r="AC2884" s="12" t="n">
        <f aca="false">IF(AB2884&lt;&gt;"",AB2884/U2884,"")</f>
        <v>0.85</v>
      </c>
      <c r="AD2884" s="27" t="n">
        <v>2</v>
      </c>
      <c r="AE2884" s="27" t="n">
        <v>2</v>
      </c>
      <c r="AF2884" s="27" t="n">
        <v>2</v>
      </c>
      <c r="AG2884" s="28" t="n">
        <f aca="false">AD2884+AE2884+AF2884</f>
        <v>6</v>
      </c>
      <c r="AH2884" s="12" t="n">
        <f aca="false">IF(AG2884&gt;0,AD2884/AG2884,"")</f>
        <v>0.333333333333333</v>
      </c>
      <c r="AI2884" s="27" t="n">
        <v>0</v>
      </c>
      <c r="AJ2884" s="27" t="n">
        <v>0</v>
      </c>
      <c r="AK2884" s="27" t="n">
        <v>0</v>
      </c>
      <c r="AL2884" s="22" t="str">
        <f aca="false">IF(OR(AJ2884&gt;0,AK2884&gt;0),"Sí","No")</f>
        <v>No</v>
      </c>
      <c r="AM2884" s="6" t="s">
        <v>198</v>
      </c>
      <c r="AN2884" s="6" t="s">
        <v>198</v>
      </c>
      <c r="AO2884" s="12" t="n">
        <f aca="false">IF(M2884&gt;0,K2884/M2884,"")</f>
        <v>0.217391304347826</v>
      </c>
      <c r="AP2884" s="22" t="str">
        <f aca="false">IF(M2884&gt;=Resumen!$B$5,"Alto","Bajo")</f>
        <v>Bajo</v>
      </c>
      <c r="AQ2884" s="22" t="str">
        <f aca="false">IF(AO2884&gt;=Resumen!$B$28,"Alto","Bajo")</f>
        <v>Bajo</v>
      </c>
      <c r="AR2884" s="22" t="str">
        <f aca="false">AP2884&amp;" Potencial / "&amp;AQ2884&amp;" Share"</f>
        <v>Bajo Potencial / Bajo Share</v>
      </c>
      <c r="AS2884" s="22" t="str">
        <f aca="false">IF(Q2884="Sí",IF(AO2884&gt;=Resumen!$B$29,"Alto","Bajo"),"")</f>
        <v>Bajo</v>
      </c>
      <c r="AT2884" s="22" t="str">
        <f aca="false">IF(AS2884&lt;&gt;"",AP2884&amp;" Potencial / "&amp;AS2884&amp;" Share","")</f>
        <v>Bajo Potencial / Bajo Share</v>
      </c>
      <c r="AU2884" s="22" t="str">
        <f aca="false">IF(AH2884="","Sin dato",IF(AH2884-AO2884&gt;Resumen!$B$6,"Sobre-exhibido",IF(AO2884-AH2884&gt;Resumen!$B$6,"Sub-exhibido","En línea")))</f>
        <v>Sobre-exhibido</v>
      </c>
      <c r="AV2884" s="22" t="n">
        <f aca="false">IF(AT2884="","",IF(AT2884="Alto Potencial / Bajo Share",1,IF(AT2884="Alto Potencial / Alto Share",2,IF(AT2884="Bajo Potencial / Alto Share",3,4))))</f>
        <v>4</v>
      </c>
      <c r="AW2884" s="22" t="str">
        <f aca="false">IF(Q2884="No","Sin competencia directa",IF(AV2884=1,"1 - Foco Conquista (Alto Pot / Bajo Share)",IF(AV2884=2,"2 - Foco Defensa (Alto Pot / Alto Share)",IF(AV2884=3,"3 - Monitoreo (Bajo Pot / Alto Share)","4 - Baja Prioridad (Bajo Pot / Bajo Share)"))))</f>
        <v>4 - Baja Prioridad (Bajo Pot / Bajo Share)</v>
      </c>
      <c r="AX2884" s="12" t="n">
        <f aca="false">IF(OR(IFERROR(AND(W2884&lt;&gt;"",Y2884&lt;&gt;"",Y2884-W2884&gt;Resumen!$B$8),FALSE()),IFERROR(AND(X2884&lt;&gt;"",Y2884&lt;&gt;"",Y2884-X2884&gt;Resumen!$B$8),FALSE())),MAX(IF(IFERROR(AND(W2884&lt;&gt;"",Y2884&lt;&gt;"",Y2884-W2884&gt;Resumen!$B$8),FALSE()),Y2884-W2884,0),IF(IFERROR(AND(X2884&lt;&gt;"",Y2884&lt;&gt;"",Y2884-X2884&gt;Resumen!$B$8),FALSE()),Y2884-X2884,0)),"")</f>
        <v>0.0514285714285714</v>
      </c>
      <c r="AY2884" s="22" t="str">
        <f aca="false">IF(OR(IFERROR(AND(W2884&lt;&gt;"",Y2884&lt;&gt;"",Y2884-W2884&gt;Resumen!$B$8),FALSE()),IFERROR(AND(X2884&lt;&gt;"",Y2884&lt;&gt;"",Y2884-X2884&gt;Resumen!$B$8),FALSE())),TRIM("Lays tiene mayor markup que "&amp;IF(IFERROR(AND(W2884&lt;&gt;"",Y2884&lt;&gt;"",Y2884-W2884&gt;Resumen!$B$8),FALSE()),"Quento ","")&amp;IF(IFERROR(AND(X2884&lt;&gt;"",Y2884&lt;&gt;"",Y2884-X2884&gt;Resumen!$B$8),FALSE()),"Julicroc ","")&amp;"en este PDV"),"")</f>
        <v>Lays tiene mayor markup que Quento en este PDV</v>
      </c>
      <c r="AZ2884" s="22" t="str">
        <f aca="false">IF(COUNTIF('Plan Pehuamar - Lista'!$A$2:$A$167,A2884)&gt;0,"Sí","No")</f>
        <v>No</v>
      </c>
      <c r="BA2884" s="22" t="str">
        <f aca="false">IF(COUNTIF('Plan Combo 9+1'!$A$2:$A$226,A2884)&gt;0,"Sí","No")</f>
        <v>No</v>
      </c>
      <c r="BB2884" s="22" t="str">
        <f aca="false">IF(AH2884="","No",IF(BA2884="Sí",IF((AO2884-AH2884)&gt;Resumen!$B$6,"Sí","No"),IF((AO2884-AH2884)&gt;=Resumen!$B$132,"Sí","No")))</f>
        <v>No</v>
      </c>
      <c r="BC2884" s="22" t="str">
        <f aca="false">IF(AND(N2884="Sí",AL2884="Sí",AI2884=0),"Sí","No")</f>
        <v>No</v>
      </c>
      <c r="BD2884" s="22" t="str">
        <f aca="false">IF(COUNTIF('Plan 9+1 (con Pehuamar)'!$A$2:$A$227,A2884)&gt;0,"Sí","No")</f>
        <v>No</v>
      </c>
    </row>
  </sheetData>
  <autoFilter ref="A1:BD28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13" min="3" style="1" width="16"/>
  </cols>
  <sheetData>
    <row r="1" customFormat="false" ht="23.25" hidden="false" customHeight="true" outlineLevel="0" collapsed="false">
      <c r="A1" s="29" t="s">
        <v>139</v>
      </c>
      <c r="B1" s="29" t="s">
        <v>143</v>
      </c>
      <c r="C1" s="29" t="s">
        <v>125</v>
      </c>
      <c r="D1" s="29" t="s">
        <v>140</v>
      </c>
      <c r="E1" s="29" t="s">
        <v>144</v>
      </c>
      <c r="F1" s="29" t="s">
        <v>3030</v>
      </c>
      <c r="G1" s="29" t="s">
        <v>3031</v>
      </c>
      <c r="H1" s="29" t="s">
        <v>3032</v>
      </c>
      <c r="I1" s="29" t="s">
        <v>3033</v>
      </c>
      <c r="J1" s="29" t="s">
        <v>3034</v>
      </c>
      <c r="K1" s="29" t="s">
        <v>3035</v>
      </c>
      <c r="L1" s="29" t="s">
        <v>3036</v>
      </c>
      <c r="M1" s="29" t="s">
        <v>3037</v>
      </c>
    </row>
    <row r="2" customFormat="false" ht="15" hidden="false" customHeight="true" outlineLevel="0" collapsed="false">
      <c r="A2" s="22" t="n">
        <v>402334</v>
      </c>
      <c r="B2" s="22" t="s">
        <v>1530</v>
      </c>
      <c r="C2" s="22" t="s">
        <v>129</v>
      </c>
      <c r="D2" s="22" t="n">
        <v>7</v>
      </c>
      <c r="E2" s="22" t="s">
        <v>206</v>
      </c>
      <c r="F2" s="11" t="n">
        <v>4</v>
      </c>
      <c r="G2" s="11" t="n">
        <v>16</v>
      </c>
      <c r="H2" s="11" t="n">
        <v>30</v>
      </c>
      <c r="I2" s="11" t="n">
        <v>120</v>
      </c>
      <c r="J2" s="11" t="n">
        <v>60</v>
      </c>
      <c r="K2" s="11" t="n">
        <v>196</v>
      </c>
      <c r="L2" s="22" t="n">
        <v>7.5</v>
      </c>
      <c r="M2" s="12" t="n">
        <v>0.0816326530612244</v>
      </c>
    </row>
    <row r="3" customFormat="false" ht="15" hidden="false" customHeight="true" outlineLevel="0" collapsed="false">
      <c r="A3" s="22" t="n">
        <v>402198</v>
      </c>
      <c r="B3" s="22" t="s">
        <v>1519</v>
      </c>
      <c r="C3" s="22" t="s">
        <v>129</v>
      </c>
      <c r="D3" s="22" t="n">
        <v>7</v>
      </c>
      <c r="E3" s="22" t="s">
        <v>273</v>
      </c>
      <c r="F3" s="11" t="n">
        <v>5</v>
      </c>
      <c r="G3" s="11" t="n">
        <v>20</v>
      </c>
      <c r="H3" s="11" t="n">
        <v>30</v>
      </c>
      <c r="I3" s="11" t="n">
        <v>120</v>
      </c>
      <c r="J3" s="11" t="n">
        <v>80</v>
      </c>
      <c r="K3" s="11" t="n">
        <v>220</v>
      </c>
      <c r="L3" s="22" t="n">
        <v>6</v>
      </c>
      <c r="M3" s="12" t="n">
        <v>0.0909090909090909</v>
      </c>
    </row>
    <row r="4" customFormat="false" ht="15" hidden="false" customHeight="true" outlineLevel="0" collapsed="false">
      <c r="A4" s="22" t="n">
        <v>200778</v>
      </c>
      <c r="B4" s="22" t="s">
        <v>1967</v>
      </c>
      <c r="C4" s="22" t="s">
        <v>130</v>
      </c>
      <c r="D4" s="22" t="n">
        <v>12</v>
      </c>
      <c r="E4" s="22" t="s">
        <v>206</v>
      </c>
      <c r="F4" s="11" t="n">
        <v>20</v>
      </c>
      <c r="G4" s="11" t="n">
        <v>80</v>
      </c>
      <c r="H4" s="11" t="n">
        <v>80</v>
      </c>
      <c r="I4" s="11" t="n">
        <v>320</v>
      </c>
      <c r="J4" s="11" t="n">
        <v>320</v>
      </c>
      <c r="K4" s="11" t="n">
        <v>720</v>
      </c>
      <c r="L4" s="22" t="n">
        <v>4</v>
      </c>
      <c r="M4" s="12" t="n">
        <v>0.111111111111111</v>
      </c>
    </row>
    <row r="5" customFormat="false" ht="15" hidden="false" customHeight="true" outlineLevel="0" collapsed="false">
      <c r="A5" s="22" t="n">
        <v>400464</v>
      </c>
      <c r="B5" s="22" t="s">
        <v>689</v>
      </c>
      <c r="C5" s="22" t="s">
        <v>129</v>
      </c>
      <c r="D5" s="22" t="n">
        <v>3</v>
      </c>
      <c r="E5" s="22" t="s">
        <v>196</v>
      </c>
      <c r="F5" s="11" t="n">
        <v>10</v>
      </c>
      <c r="G5" s="11" t="n">
        <v>40</v>
      </c>
      <c r="H5" s="11" t="n">
        <v>35</v>
      </c>
      <c r="I5" s="11" t="n">
        <v>140</v>
      </c>
      <c r="J5" s="11"/>
      <c r="K5" s="11" t="n">
        <v>180</v>
      </c>
      <c r="L5" s="22" t="n">
        <v>3.5</v>
      </c>
      <c r="M5" s="12" t="n">
        <v>0.222222222222222</v>
      </c>
    </row>
    <row r="6" customFormat="false" ht="15" hidden="false" customHeight="true" outlineLevel="0" collapsed="false">
      <c r="A6" s="22" t="n">
        <v>200852</v>
      </c>
      <c r="B6" s="22" t="s">
        <v>2341</v>
      </c>
      <c r="C6" s="22" t="s">
        <v>130</v>
      </c>
      <c r="D6" s="22" t="n">
        <v>14</v>
      </c>
      <c r="E6" s="22" t="s">
        <v>201</v>
      </c>
      <c r="F6" s="11" t="n">
        <v>9</v>
      </c>
      <c r="G6" s="11" t="n">
        <v>36</v>
      </c>
      <c r="H6" s="11" t="n">
        <v>30</v>
      </c>
      <c r="I6" s="11" t="n">
        <v>120</v>
      </c>
      <c r="J6" s="11" t="n">
        <v>80</v>
      </c>
      <c r="K6" s="11" t="n">
        <v>236</v>
      </c>
      <c r="L6" s="22" t="n">
        <v>3.33</v>
      </c>
      <c r="M6" s="12" t="n">
        <v>0.152542372881356</v>
      </c>
    </row>
    <row r="7" customFormat="false" ht="15" hidden="false" customHeight="true" outlineLevel="0" collapsed="false">
      <c r="A7" s="22" t="n">
        <v>402422</v>
      </c>
      <c r="B7" s="22" t="s">
        <v>1537</v>
      </c>
      <c r="C7" s="22" t="s">
        <v>129</v>
      </c>
      <c r="D7" s="22" t="n">
        <v>7</v>
      </c>
      <c r="E7" s="22" t="s">
        <v>201</v>
      </c>
      <c r="F7" s="11" t="n">
        <v>20</v>
      </c>
      <c r="G7" s="11" t="n">
        <v>80</v>
      </c>
      <c r="H7" s="11" t="n">
        <v>60</v>
      </c>
      <c r="I7" s="11" t="n">
        <v>240</v>
      </c>
      <c r="J7" s="11"/>
      <c r="K7" s="11" t="n">
        <v>320</v>
      </c>
      <c r="L7" s="22" t="n">
        <v>3</v>
      </c>
      <c r="M7" s="12" t="n">
        <v>0.25</v>
      </c>
    </row>
    <row r="8" customFormat="false" ht="15" hidden="false" customHeight="true" outlineLevel="0" collapsed="false">
      <c r="A8" s="22" t="n">
        <v>402263</v>
      </c>
      <c r="B8" s="22" t="s">
        <v>1651</v>
      </c>
      <c r="C8" s="22" t="s">
        <v>129</v>
      </c>
      <c r="D8" s="22" t="n">
        <v>7</v>
      </c>
      <c r="E8" s="22" t="s">
        <v>1270</v>
      </c>
      <c r="F8" s="11" t="n">
        <v>10</v>
      </c>
      <c r="G8" s="11" t="n">
        <v>40</v>
      </c>
      <c r="H8" s="11" t="n">
        <v>30</v>
      </c>
      <c r="I8" s="11" t="n">
        <v>120</v>
      </c>
      <c r="J8" s="11"/>
      <c r="K8" s="11" t="n">
        <v>160</v>
      </c>
      <c r="L8" s="22" t="n">
        <v>3</v>
      </c>
      <c r="M8" s="12" t="n">
        <v>0.25</v>
      </c>
    </row>
    <row r="9" customFormat="false" ht="15" hidden="false" customHeight="true" outlineLevel="0" collapsed="false">
      <c r="A9" s="22" t="n">
        <v>402008</v>
      </c>
      <c r="B9" s="22" t="s">
        <v>1678</v>
      </c>
      <c r="C9" s="22" t="s">
        <v>129</v>
      </c>
      <c r="D9" s="22" t="n">
        <v>7</v>
      </c>
      <c r="E9" s="22" t="s">
        <v>196</v>
      </c>
      <c r="F9" s="11" t="n">
        <v>10</v>
      </c>
      <c r="G9" s="11" t="n">
        <v>40</v>
      </c>
      <c r="H9" s="11" t="n">
        <v>30</v>
      </c>
      <c r="I9" s="11" t="n">
        <v>120</v>
      </c>
      <c r="J9" s="11"/>
      <c r="K9" s="11" t="n">
        <v>160</v>
      </c>
      <c r="L9" s="22" t="n">
        <v>3</v>
      </c>
      <c r="M9" s="12" t="n">
        <v>0.25</v>
      </c>
    </row>
    <row r="10" customFormat="false" ht="15" hidden="false" customHeight="true" outlineLevel="0" collapsed="false">
      <c r="A10" s="22" t="n">
        <v>400850</v>
      </c>
      <c r="B10" s="22" t="s">
        <v>467</v>
      </c>
      <c r="C10" s="22" t="s">
        <v>129</v>
      </c>
      <c r="D10" s="22" t="n">
        <v>2</v>
      </c>
      <c r="E10" s="22" t="s">
        <v>382</v>
      </c>
      <c r="F10" s="11" t="n">
        <v>25</v>
      </c>
      <c r="G10" s="11" t="n">
        <v>100</v>
      </c>
      <c r="H10" s="11" t="n">
        <v>72</v>
      </c>
      <c r="I10" s="11" t="n">
        <v>288</v>
      </c>
      <c r="J10" s="11"/>
      <c r="K10" s="11" t="n">
        <v>388</v>
      </c>
      <c r="L10" s="22" t="n">
        <v>2.88</v>
      </c>
      <c r="M10" s="12" t="n">
        <v>0.257731958762887</v>
      </c>
    </row>
    <row r="11" customFormat="false" ht="15" hidden="false" customHeight="true" outlineLevel="0" collapsed="false">
      <c r="A11" s="22" t="n">
        <v>400820</v>
      </c>
      <c r="B11" s="22" t="s">
        <v>704</v>
      </c>
      <c r="C11" s="22" t="s">
        <v>129</v>
      </c>
      <c r="D11" s="22" t="n">
        <v>3</v>
      </c>
      <c r="E11" s="22" t="s">
        <v>201</v>
      </c>
      <c r="F11" s="11" t="n">
        <v>20</v>
      </c>
      <c r="G11" s="11" t="n">
        <v>80</v>
      </c>
      <c r="H11" s="11" t="n">
        <v>55</v>
      </c>
      <c r="I11" s="11" t="n">
        <v>220</v>
      </c>
      <c r="J11" s="11"/>
      <c r="K11" s="11" t="n">
        <v>300</v>
      </c>
      <c r="L11" s="22" t="n">
        <v>2.75</v>
      </c>
      <c r="M11" s="12" t="n">
        <v>0.266666666666667</v>
      </c>
    </row>
    <row r="12" customFormat="false" ht="15" hidden="false" customHeight="true" outlineLevel="0" collapsed="false">
      <c r="A12" s="22" t="n">
        <v>401715</v>
      </c>
      <c r="B12" s="22" t="s">
        <v>479</v>
      </c>
      <c r="C12" s="22" t="s">
        <v>129</v>
      </c>
      <c r="D12" s="22" t="n">
        <v>2</v>
      </c>
      <c r="E12" s="22" t="s">
        <v>201</v>
      </c>
      <c r="F12" s="11" t="n">
        <v>20</v>
      </c>
      <c r="G12" s="11" t="n">
        <v>80</v>
      </c>
      <c r="H12" s="11" t="n">
        <v>54</v>
      </c>
      <c r="I12" s="11" t="n">
        <v>216</v>
      </c>
      <c r="J12" s="11"/>
      <c r="K12" s="11" t="n">
        <v>296</v>
      </c>
      <c r="L12" s="22" t="n">
        <v>2.7</v>
      </c>
      <c r="M12" s="12" t="n">
        <v>0.27027027027027</v>
      </c>
    </row>
    <row r="13" customFormat="false" ht="15" hidden="false" customHeight="true" outlineLevel="0" collapsed="false">
      <c r="A13" s="22" t="n">
        <v>400773</v>
      </c>
      <c r="B13" s="22" t="s">
        <v>657</v>
      </c>
      <c r="C13" s="22" t="s">
        <v>129</v>
      </c>
      <c r="D13" s="22" t="n">
        <v>3</v>
      </c>
      <c r="E13" s="22" t="s">
        <v>206</v>
      </c>
      <c r="F13" s="11" t="n">
        <v>20</v>
      </c>
      <c r="G13" s="11" t="n">
        <v>80</v>
      </c>
      <c r="H13" s="11" t="n">
        <v>50</v>
      </c>
      <c r="I13" s="11" t="n">
        <v>200</v>
      </c>
      <c r="J13" s="11"/>
      <c r="K13" s="11" t="n">
        <v>280</v>
      </c>
      <c r="L13" s="22" t="n">
        <v>2.5</v>
      </c>
      <c r="M13" s="12" t="n">
        <v>0.285714285714286</v>
      </c>
    </row>
    <row r="14" customFormat="false" ht="15" hidden="false" customHeight="true" outlineLevel="0" collapsed="false">
      <c r="A14" s="22" t="n">
        <v>402273</v>
      </c>
      <c r="B14" s="22" t="s">
        <v>1697</v>
      </c>
      <c r="C14" s="22" t="s">
        <v>129</v>
      </c>
      <c r="D14" s="22" t="n">
        <v>7</v>
      </c>
      <c r="E14" s="22" t="s">
        <v>291</v>
      </c>
      <c r="F14" s="11" t="n">
        <v>10</v>
      </c>
      <c r="G14" s="11" t="n">
        <v>40</v>
      </c>
      <c r="H14" s="11" t="n">
        <v>25</v>
      </c>
      <c r="I14" s="11" t="n">
        <v>100</v>
      </c>
      <c r="J14" s="11" t="n">
        <v>120</v>
      </c>
      <c r="K14" s="11" t="n">
        <v>260</v>
      </c>
      <c r="L14" s="22" t="n">
        <v>2.5</v>
      </c>
      <c r="M14" s="12" t="n">
        <v>0.153846153846154</v>
      </c>
    </row>
    <row r="15" customFormat="false" ht="15" hidden="false" customHeight="true" outlineLevel="0" collapsed="false">
      <c r="A15" s="22" t="n">
        <v>202691</v>
      </c>
      <c r="B15" s="22" t="s">
        <v>2203</v>
      </c>
      <c r="C15" s="22" t="s">
        <v>130</v>
      </c>
      <c r="D15" s="22" t="n">
        <v>13</v>
      </c>
      <c r="E15" s="22" t="s">
        <v>196</v>
      </c>
      <c r="F15" s="11" t="n">
        <v>4</v>
      </c>
      <c r="G15" s="11" t="n">
        <v>16</v>
      </c>
      <c r="H15" s="11" t="n">
        <v>10</v>
      </c>
      <c r="I15" s="11" t="n">
        <v>40</v>
      </c>
      <c r="J15" s="11" t="n">
        <v>128</v>
      </c>
      <c r="K15" s="11" t="n">
        <v>184</v>
      </c>
      <c r="L15" s="22" t="n">
        <v>2.5</v>
      </c>
      <c r="M15" s="12" t="n">
        <v>0.0869565217391304</v>
      </c>
    </row>
    <row r="16" customFormat="false" ht="15" hidden="false" customHeight="true" outlineLevel="0" collapsed="false">
      <c r="A16" s="22" t="n">
        <v>202682</v>
      </c>
      <c r="B16" s="22" t="s">
        <v>2235</v>
      </c>
      <c r="C16" s="22" t="s">
        <v>130</v>
      </c>
      <c r="D16" s="22" t="n">
        <v>13</v>
      </c>
      <c r="E16" s="22" t="s">
        <v>201</v>
      </c>
      <c r="F16" s="11" t="n">
        <v>6</v>
      </c>
      <c r="G16" s="11" t="n">
        <v>24</v>
      </c>
      <c r="H16" s="11" t="n">
        <v>15</v>
      </c>
      <c r="I16" s="11" t="n">
        <v>60</v>
      </c>
      <c r="J16" s="11" t="n">
        <v>96</v>
      </c>
      <c r="K16" s="11" t="n">
        <v>180</v>
      </c>
      <c r="L16" s="22" t="n">
        <v>2.5</v>
      </c>
      <c r="M16" s="12" t="n">
        <v>0.133333333333333</v>
      </c>
    </row>
    <row r="17" customFormat="false" ht="15" hidden="false" customHeight="true" outlineLevel="0" collapsed="false">
      <c r="A17" s="22" t="n">
        <v>200446</v>
      </c>
      <c r="B17" s="22" t="s">
        <v>1951</v>
      </c>
      <c r="C17" s="22" t="s">
        <v>130</v>
      </c>
      <c r="D17" s="22" t="n">
        <v>12</v>
      </c>
      <c r="E17" s="22" t="s">
        <v>206</v>
      </c>
      <c r="F17" s="11" t="n">
        <v>20</v>
      </c>
      <c r="G17" s="11" t="n">
        <v>80</v>
      </c>
      <c r="H17" s="11" t="n">
        <v>50</v>
      </c>
      <c r="I17" s="11" t="n">
        <v>200</v>
      </c>
      <c r="J17" s="11" t="n">
        <v>240</v>
      </c>
      <c r="K17" s="11" t="n">
        <v>520</v>
      </c>
      <c r="L17" s="22" t="n">
        <v>2.5</v>
      </c>
      <c r="M17" s="12" t="n">
        <v>0.153846153846154</v>
      </c>
    </row>
    <row r="18" customFormat="false" ht="15" hidden="false" customHeight="true" outlineLevel="0" collapsed="false">
      <c r="A18" s="22" t="n">
        <v>402386</v>
      </c>
      <c r="B18" s="22" t="s">
        <v>1703</v>
      </c>
      <c r="C18" s="22" t="s">
        <v>129</v>
      </c>
      <c r="D18" s="22" t="n">
        <v>7</v>
      </c>
      <c r="E18" s="22" t="s">
        <v>201</v>
      </c>
      <c r="F18" s="11" t="n">
        <v>10</v>
      </c>
      <c r="G18" s="11" t="n">
        <v>40</v>
      </c>
      <c r="H18" s="11" t="n">
        <v>25</v>
      </c>
      <c r="I18" s="11" t="n">
        <v>100</v>
      </c>
      <c r="J18" s="11" t="n">
        <v>80</v>
      </c>
      <c r="K18" s="11" t="n">
        <v>220</v>
      </c>
      <c r="L18" s="22" t="n">
        <v>2.5</v>
      </c>
      <c r="M18" s="12" t="n">
        <v>0.181818181818182</v>
      </c>
    </row>
    <row r="19" customFormat="false" ht="15" hidden="false" customHeight="true" outlineLevel="0" collapsed="false">
      <c r="A19" s="22" t="n">
        <v>402274</v>
      </c>
      <c r="B19" s="22" t="s">
        <v>1698</v>
      </c>
      <c r="C19" s="22" t="s">
        <v>129</v>
      </c>
      <c r="D19" s="22" t="n">
        <v>7</v>
      </c>
      <c r="E19" s="22" t="s">
        <v>201</v>
      </c>
      <c r="F19" s="11" t="n">
        <v>20</v>
      </c>
      <c r="G19" s="11" t="n">
        <v>80</v>
      </c>
      <c r="H19" s="11" t="n">
        <v>50</v>
      </c>
      <c r="I19" s="11" t="n">
        <v>200</v>
      </c>
      <c r="J19" s="11" t="n">
        <v>120</v>
      </c>
      <c r="K19" s="11" t="n">
        <v>400</v>
      </c>
      <c r="L19" s="22" t="n">
        <v>2.5</v>
      </c>
      <c r="M19" s="12" t="n">
        <v>0.2</v>
      </c>
    </row>
    <row r="20" customFormat="false" ht="15" hidden="false" customHeight="true" outlineLevel="0" collapsed="false">
      <c r="A20" s="22" t="n">
        <v>402159</v>
      </c>
      <c r="B20" s="22" t="s">
        <v>1688</v>
      </c>
      <c r="C20" s="22" t="s">
        <v>129</v>
      </c>
      <c r="D20" s="22" t="n">
        <v>7</v>
      </c>
      <c r="E20" s="22" t="s">
        <v>196</v>
      </c>
      <c r="F20" s="11" t="n">
        <v>10</v>
      </c>
      <c r="G20" s="11" t="n">
        <v>40</v>
      </c>
      <c r="H20" s="11" t="n">
        <v>25</v>
      </c>
      <c r="I20" s="11" t="n">
        <v>100</v>
      </c>
      <c r="J20" s="11" t="n">
        <v>120</v>
      </c>
      <c r="K20" s="11" t="n">
        <v>260</v>
      </c>
      <c r="L20" s="22" t="n">
        <v>2.5</v>
      </c>
      <c r="M20" s="12" t="n">
        <v>0.153846153846154</v>
      </c>
    </row>
    <row r="21" customFormat="false" ht="15" hidden="false" customHeight="true" outlineLevel="0" collapsed="false">
      <c r="A21" s="22" t="n">
        <v>401166</v>
      </c>
      <c r="B21" s="22" t="s">
        <v>811</v>
      </c>
      <c r="C21" s="22" t="s">
        <v>129</v>
      </c>
      <c r="D21" s="22" t="n">
        <v>4</v>
      </c>
      <c r="E21" s="22" t="s">
        <v>196</v>
      </c>
      <c r="F21" s="11" t="n">
        <v>10</v>
      </c>
      <c r="G21" s="11" t="n">
        <v>40</v>
      </c>
      <c r="H21" s="11" t="n">
        <v>25</v>
      </c>
      <c r="I21" s="11" t="n">
        <v>100</v>
      </c>
      <c r="J21" s="11" t="n">
        <v>60</v>
      </c>
      <c r="K21" s="11" t="n">
        <v>200</v>
      </c>
      <c r="L21" s="22" t="n">
        <v>2.5</v>
      </c>
      <c r="M21" s="12" t="n">
        <v>0.2</v>
      </c>
    </row>
    <row r="22" customFormat="false" ht="15" hidden="false" customHeight="true" outlineLevel="0" collapsed="false">
      <c r="A22" s="22" t="n">
        <v>201978</v>
      </c>
      <c r="B22" s="22" t="s">
        <v>2293</v>
      </c>
      <c r="C22" s="22" t="s">
        <v>130</v>
      </c>
      <c r="D22" s="22" t="n">
        <v>13</v>
      </c>
      <c r="E22" s="22" t="s">
        <v>206</v>
      </c>
      <c r="F22" s="11" t="n">
        <v>12</v>
      </c>
      <c r="G22" s="11" t="n">
        <v>48</v>
      </c>
      <c r="H22" s="11" t="n">
        <v>30</v>
      </c>
      <c r="I22" s="11" t="n">
        <v>120</v>
      </c>
      <c r="J22" s="11" t="n">
        <v>192</v>
      </c>
      <c r="K22" s="11" t="n">
        <v>360</v>
      </c>
      <c r="L22" s="22" t="n">
        <v>2.5</v>
      </c>
      <c r="M22" s="12" t="n">
        <v>0.133333333333333</v>
      </c>
    </row>
    <row r="23" customFormat="false" ht="15" hidden="false" customHeight="true" outlineLevel="0" collapsed="false">
      <c r="A23" s="22" t="n">
        <v>202688</v>
      </c>
      <c r="B23" s="22" t="s">
        <v>2202</v>
      </c>
      <c r="C23" s="22" t="s">
        <v>130</v>
      </c>
      <c r="D23" s="22" t="n">
        <v>13</v>
      </c>
      <c r="E23" s="22" t="s">
        <v>206</v>
      </c>
      <c r="F23" s="11" t="n">
        <v>10</v>
      </c>
      <c r="G23" s="11" t="n">
        <v>40</v>
      </c>
      <c r="H23" s="11" t="n">
        <v>24</v>
      </c>
      <c r="I23" s="11" t="n">
        <v>96</v>
      </c>
      <c r="J23" s="11" t="n">
        <v>192</v>
      </c>
      <c r="K23" s="11" t="n">
        <v>328</v>
      </c>
      <c r="L23" s="22" t="n">
        <v>2.4</v>
      </c>
      <c r="M23" s="12" t="n">
        <v>0.121951219512195</v>
      </c>
    </row>
    <row r="24" customFormat="false" ht="15" hidden="false" customHeight="true" outlineLevel="0" collapsed="false">
      <c r="A24" s="22" t="n">
        <v>403383</v>
      </c>
      <c r="B24" s="22" t="s">
        <v>1627</v>
      </c>
      <c r="C24" s="22" t="s">
        <v>129</v>
      </c>
      <c r="D24" s="22" t="n">
        <v>7</v>
      </c>
      <c r="E24" s="22" t="s">
        <v>201</v>
      </c>
      <c r="F24" s="11" t="n">
        <v>20</v>
      </c>
      <c r="G24" s="11" t="n">
        <v>80</v>
      </c>
      <c r="H24" s="11" t="n">
        <v>45</v>
      </c>
      <c r="I24" s="11" t="n">
        <v>180</v>
      </c>
      <c r="J24" s="11" t="n">
        <v>140</v>
      </c>
      <c r="K24" s="11" t="n">
        <v>400</v>
      </c>
      <c r="L24" s="22" t="n">
        <v>2.25</v>
      </c>
      <c r="M24" s="12" t="n">
        <v>0.2</v>
      </c>
    </row>
    <row r="25" customFormat="false" ht="15" hidden="false" customHeight="true" outlineLevel="0" collapsed="false">
      <c r="A25" s="22" t="n">
        <v>200775</v>
      </c>
      <c r="B25" s="22" t="s">
        <v>2289</v>
      </c>
      <c r="C25" s="22" t="s">
        <v>130</v>
      </c>
      <c r="D25" s="22" t="n">
        <v>13</v>
      </c>
      <c r="E25" s="22" t="s">
        <v>206</v>
      </c>
      <c r="F25" s="11" t="n">
        <v>24</v>
      </c>
      <c r="G25" s="11" t="n">
        <v>96</v>
      </c>
      <c r="H25" s="11" t="n">
        <v>50</v>
      </c>
      <c r="I25" s="11" t="n">
        <v>200</v>
      </c>
      <c r="J25" s="11"/>
      <c r="K25" s="11" t="n">
        <v>296</v>
      </c>
      <c r="L25" s="22" t="n">
        <v>2.08</v>
      </c>
      <c r="M25" s="12" t="n">
        <v>0.324324324324324</v>
      </c>
    </row>
    <row r="26" customFormat="false" ht="15" hidden="false" customHeight="true" outlineLevel="0" collapsed="false">
      <c r="A26" s="22" t="n">
        <v>202761</v>
      </c>
      <c r="B26" s="22" t="s">
        <v>2238</v>
      </c>
      <c r="C26" s="22" t="s">
        <v>130</v>
      </c>
      <c r="D26" s="22" t="n">
        <v>13</v>
      </c>
      <c r="E26" s="22" t="s">
        <v>206</v>
      </c>
      <c r="F26" s="11" t="n">
        <v>24</v>
      </c>
      <c r="G26" s="11" t="n">
        <v>96</v>
      </c>
      <c r="H26" s="11" t="n">
        <v>50</v>
      </c>
      <c r="I26" s="11" t="n">
        <v>200</v>
      </c>
      <c r="J26" s="11" t="n">
        <v>96</v>
      </c>
      <c r="K26" s="11" t="n">
        <v>392</v>
      </c>
      <c r="L26" s="22" t="n">
        <v>2.08</v>
      </c>
      <c r="M26" s="12" t="n">
        <v>0.244897959183673</v>
      </c>
    </row>
    <row r="27" customFormat="false" ht="15" hidden="false" customHeight="true" outlineLevel="0" collapsed="false">
      <c r="A27" s="22" t="n">
        <v>202408</v>
      </c>
      <c r="B27" s="22" t="s">
        <v>1885</v>
      </c>
      <c r="C27" s="22" t="s">
        <v>130</v>
      </c>
      <c r="D27" s="22" t="n">
        <v>11</v>
      </c>
      <c r="E27" s="22" t="s">
        <v>196</v>
      </c>
      <c r="F27" s="11" t="n">
        <v>18</v>
      </c>
      <c r="G27" s="11" t="n">
        <v>72</v>
      </c>
      <c r="H27" s="11" t="n">
        <v>36</v>
      </c>
      <c r="I27" s="11" t="n">
        <v>144</v>
      </c>
      <c r="J27" s="11" t="n">
        <v>48</v>
      </c>
      <c r="K27" s="11" t="n">
        <v>264</v>
      </c>
      <c r="L27" s="22" t="n">
        <v>2</v>
      </c>
      <c r="M27" s="12" t="n">
        <v>0.272727272727273</v>
      </c>
    </row>
    <row r="28" customFormat="false" ht="15" hidden="false" customHeight="true" outlineLevel="0" collapsed="false">
      <c r="A28" s="22" t="n">
        <v>206039</v>
      </c>
      <c r="B28" s="22" t="s">
        <v>2996</v>
      </c>
      <c r="C28" s="22" t="s">
        <v>130</v>
      </c>
      <c r="D28" s="22" t="n">
        <v>17</v>
      </c>
      <c r="E28" s="22" t="s">
        <v>206</v>
      </c>
      <c r="F28" s="11" t="n">
        <v>5</v>
      </c>
      <c r="G28" s="11" t="n">
        <v>20</v>
      </c>
      <c r="H28" s="11" t="n">
        <v>10</v>
      </c>
      <c r="I28" s="11" t="n">
        <v>40</v>
      </c>
      <c r="J28" s="11" t="n">
        <v>128</v>
      </c>
      <c r="K28" s="11" t="n">
        <v>188</v>
      </c>
      <c r="L28" s="22" t="n">
        <v>2</v>
      </c>
      <c r="M28" s="12" t="n">
        <v>0.106382978723404</v>
      </c>
    </row>
    <row r="29" customFormat="false" ht="15" hidden="false" customHeight="true" outlineLevel="0" collapsed="false">
      <c r="A29" s="22" t="n">
        <v>200807</v>
      </c>
      <c r="B29" s="22" t="s">
        <v>2722</v>
      </c>
      <c r="C29" s="22" t="s">
        <v>130</v>
      </c>
      <c r="D29" s="22" t="n">
        <v>16</v>
      </c>
      <c r="E29" s="22" t="s">
        <v>201</v>
      </c>
      <c r="F29" s="11" t="n">
        <v>10</v>
      </c>
      <c r="G29" s="11" t="n">
        <v>40</v>
      </c>
      <c r="H29" s="11" t="n">
        <v>20</v>
      </c>
      <c r="I29" s="11" t="n">
        <v>80</v>
      </c>
      <c r="J29" s="11" t="n">
        <v>100</v>
      </c>
      <c r="K29" s="11" t="n">
        <v>220</v>
      </c>
      <c r="L29" s="22" t="n">
        <v>2</v>
      </c>
      <c r="M29" s="12" t="n">
        <v>0.181818181818182</v>
      </c>
    </row>
    <row r="30" customFormat="false" ht="15" hidden="false" customHeight="true" outlineLevel="0" collapsed="false">
      <c r="A30" s="22" t="n">
        <v>403895</v>
      </c>
      <c r="B30" s="22" t="s">
        <v>1053</v>
      </c>
      <c r="C30" s="22" t="s">
        <v>129</v>
      </c>
      <c r="D30" s="22" t="n">
        <v>5</v>
      </c>
      <c r="E30" s="22" t="s">
        <v>291</v>
      </c>
      <c r="F30" s="11" t="n">
        <v>20</v>
      </c>
      <c r="G30" s="11" t="n">
        <v>80</v>
      </c>
      <c r="H30" s="11" t="n">
        <v>40</v>
      </c>
      <c r="I30" s="11" t="n">
        <v>160</v>
      </c>
      <c r="J30" s="11"/>
      <c r="K30" s="11" t="n">
        <v>240</v>
      </c>
      <c r="L30" s="22" t="n">
        <v>2</v>
      </c>
      <c r="M30" s="12" t="n">
        <v>0.333333333333333</v>
      </c>
    </row>
    <row r="31" customFormat="false" ht="15" hidden="false" customHeight="true" outlineLevel="0" collapsed="false">
      <c r="A31" s="22" t="n">
        <v>404021</v>
      </c>
      <c r="B31" s="22" t="s">
        <v>1055</v>
      </c>
      <c r="C31" s="22" t="s">
        <v>129</v>
      </c>
      <c r="D31" s="22" t="n">
        <v>5</v>
      </c>
      <c r="E31" s="22" t="s">
        <v>201</v>
      </c>
      <c r="F31" s="11" t="n">
        <v>15</v>
      </c>
      <c r="G31" s="11" t="n">
        <v>60</v>
      </c>
      <c r="H31" s="11" t="n">
        <v>30</v>
      </c>
      <c r="I31" s="11" t="n">
        <v>120</v>
      </c>
      <c r="J31" s="11" t="n">
        <v>60</v>
      </c>
      <c r="K31" s="11" t="n">
        <v>240</v>
      </c>
      <c r="L31" s="22" t="n">
        <v>2</v>
      </c>
      <c r="M31" s="12" t="n">
        <v>0.25</v>
      </c>
    </row>
    <row r="32" customFormat="false" ht="15" hidden="false" customHeight="true" outlineLevel="0" collapsed="false">
      <c r="A32" s="22" t="n">
        <v>202506</v>
      </c>
      <c r="B32" s="22" t="s">
        <v>2157</v>
      </c>
      <c r="C32" s="22" t="s">
        <v>130</v>
      </c>
      <c r="D32" s="22" t="n">
        <v>13</v>
      </c>
      <c r="E32" s="22" t="s">
        <v>196</v>
      </c>
      <c r="F32" s="11" t="n">
        <v>10</v>
      </c>
      <c r="G32" s="11" t="n">
        <v>40</v>
      </c>
      <c r="H32" s="11" t="n">
        <v>20</v>
      </c>
      <c r="I32" s="11" t="n">
        <v>80</v>
      </c>
      <c r="J32" s="11" t="n">
        <v>96</v>
      </c>
      <c r="K32" s="11" t="n">
        <v>216</v>
      </c>
      <c r="L32" s="22" t="n">
        <v>2</v>
      </c>
      <c r="M32" s="12" t="n">
        <v>0.185185185185185</v>
      </c>
    </row>
    <row r="33" customFormat="false" ht="15" hidden="false" customHeight="true" outlineLevel="0" collapsed="false">
      <c r="A33" s="22" t="n">
        <v>402440</v>
      </c>
      <c r="B33" s="22" t="s">
        <v>1575</v>
      </c>
      <c r="C33" s="22" t="s">
        <v>129</v>
      </c>
      <c r="D33" s="22" t="n">
        <v>7</v>
      </c>
      <c r="E33" s="22" t="s">
        <v>201</v>
      </c>
      <c r="F33" s="11" t="n">
        <v>20</v>
      </c>
      <c r="G33" s="11" t="n">
        <v>80</v>
      </c>
      <c r="H33" s="11" t="n">
        <v>40</v>
      </c>
      <c r="I33" s="11" t="n">
        <v>160</v>
      </c>
      <c r="J33" s="11" t="n">
        <v>60</v>
      </c>
      <c r="K33" s="11" t="n">
        <v>300</v>
      </c>
      <c r="L33" s="22" t="n">
        <v>2</v>
      </c>
      <c r="M33" s="12" t="n">
        <v>0.266666666666667</v>
      </c>
    </row>
    <row r="34" customFormat="false" ht="15" hidden="false" customHeight="true" outlineLevel="0" collapsed="false">
      <c r="A34" s="22" t="n">
        <v>402267</v>
      </c>
      <c r="B34" s="22" t="s">
        <v>1560</v>
      </c>
      <c r="C34" s="22" t="s">
        <v>129</v>
      </c>
      <c r="D34" s="22" t="n">
        <v>7</v>
      </c>
      <c r="E34" s="22" t="s">
        <v>196</v>
      </c>
      <c r="F34" s="11" t="n">
        <v>15</v>
      </c>
      <c r="G34" s="11" t="n">
        <v>60</v>
      </c>
      <c r="H34" s="11" t="n">
        <v>30</v>
      </c>
      <c r="I34" s="11" t="n">
        <v>120</v>
      </c>
      <c r="J34" s="11"/>
      <c r="K34" s="11" t="n">
        <v>180</v>
      </c>
      <c r="L34" s="22" t="n">
        <v>2</v>
      </c>
      <c r="M34" s="12" t="n">
        <v>0.333333333333333</v>
      </c>
    </row>
    <row r="35" customFormat="false" ht="15" hidden="false" customHeight="true" outlineLevel="0" collapsed="false">
      <c r="A35" s="22" t="n">
        <v>402357</v>
      </c>
      <c r="B35" s="22" t="s">
        <v>1567</v>
      </c>
      <c r="C35" s="22" t="s">
        <v>129</v>
      </c>
      <c r="D35" s="22" t="n">
        <v>7</v>
      </c>
      <c r="E35" s="22" t="s">
        <v>196</v>
      </c>
      <c r="F35" s="11" t="n">
        <v>20</v>
      </c>
      <c r="G35" s="11" t="n">
        <v>80</v>
      </c>
      <c r="H35" s="11" t="n">
        <v>40</v>
      </c>
      <c r="I35" s="11" t="n">
        <v>160</v>
      </c>
      <c r="J35" s="11"/>
      <c r="K35" s="11" t="n">
        <v>240</v>
      </c>
      <c r="L35" s="22" t="n">
        <v>2</v>
      </c>
      <c r="M35" s="12" t="n">
        <v>0.333333333333333</v>
      </c>
    </row>
    <row r="36" customFormat="false" ht="15" hidden="false" customHeight="true" outlineLevel="0" collapsed="false">
      <c r="A36" s="22" t="n">
        <v>403838</v>
      </c>
      <c r="B36" s="22" t="s">
        <v>1229</v>
      </c>
      <c r="C36" s="22" t="s">
        <v>129</v>
      </c>
      <c r="D36" s="22" t="n">
        <v>5</v>
      </c>
      <c r="E36" s="22" t="s">
        <v>206</v>
      </c>
      <c r="F36" s="11" t="n">
        <v>15</v>
      </c>
      <c r="G36" s="11" t="n">
        <v>60</v>
      </c>
      <c r="H36" s="11" t="n">
        <v>30</v>
      </c>
      <c r="I36" s="11" t="n">
        <v>120</v>
      </c>
      <c r="J36" s="11" t="n">
        <v>80</v>
      </c>
      <c r="K36" s="11" t="n">
        <v>260</v>
      </c>
      <c r="L36" s="22" t="n">
        <v>2</v>
      </c>
      <c r="M36" s="12" t="n">
        <v>0.230769230769231</v>
      </c>
    </row>
    <row r="37" customFormat="false" ht="15" hidden="false" customHeight="true" outlineLevel="0" collapsed="false">
      <c r="A37" s="22" t="n">
        <v>402076</v>
      </c>
      <c r="B37" s="22" t="s">
        <v>1638</v>
      </c>
      <c r="C37" s="22" t="s">
        <v>129</v>
      </c>
      <c r="D37" s="22" t="n">
        <v>7</v>
      </c>
      <c r="E37" s="22" t="s">
        <v>196</v>
      </c>
      <c r="F37" s="11" t="n">
        <v>20</v>
      </c>
      <c r="G37" s="11" t="n">
        <v>80</v>
      </c>
      <c r="H37" s="11" t="n">
        <v>40</v>
      </c>
      <c r="I37" s="11" t="n">
        <v>160</v>
      </c>
      <c r="J37" s="11"/>
      <c r="K37" s="11" t="n">
        <v>240</v>
      </c>
      <c r="L37" s="22" t="n">
        <v>2</v>
      </c>
      <c r="M37" s="12" t="n">
        <v>0.333333333333333</v>
      </c>
    </row>
    <row r="38" customFormat="false" ht="15" hidden="false" customHeight="true" outlineLevel="0" collapsed="false">
      <c r="A38" s="22" t="n">
        <v>402419</v>
      </c>
      <c r="B38" s="22" t="s">
        <v>1704</v>
      </c>
      <c r="C38" s="22" t="s">
        <v>129</v>
      </c>
      <c r="D38" s="22" t="n">
        <v>7</v>
      </c>
      <c r="E38" s="22" t="s">
        <v>206</v>
      </c>
      <c r="F38" s="11" t="n">
        <v>20</v>
      </c>
      <c r="G38" s="11" t="n">
        <v>80</v>
      </c>
      <c r="H38" s="11" t="n">
        <v>40</v>
      </c>
      <c r="I38" s="11" t="n">
        <v>160</v>
      </c>
      <c r="J38" s="11" t="n">
        <v>160</v>
      </c>
      <c r="K38" s="11" t="n">
        <v>400</v>
      </c>
      <c r="L38" s="22" t="n">
        <v>2</v>
      </c>
      <c r="M38" s="12" t="n">
        <v>0.2</v>
      </c>
    </row>
    <row r="39" customFormat="false" ht="15" hidden="false" customHeight="true" outlineLevel="0" collapsed="false">
      <c r="A39" s="22" t="n">
        <v>404180</v>
      </c>
      <c r="B39" s="22" t="s">
        <v>1713</v>
      </c>
      <c r="C39" s="22" t="s">
        <v>129</v>
      </c>
      <c r="D39" s="22" t="n">
        <v>7</v>
      </c>
      <c r="E39" s="22" t="s">
        <v>201</v>
      </c>
      <c r="F39" s="11" t="n">
        <v>15</v>
      </c>
      <c r="G39" s="11" t="n">
        <v>60</v>
      </c>
      <c r="H39" s="11" t="n">
        <v>30</v>
      </c>
      <c r="I39" s="11" t="n">
        <v>120</v>
      </c>
      <c r="J39" s="11" t="n">
        <v>100</v>
      </c>
      <c r="K39" s="11" t="n">
        <v>280</v>
      </c>
      <c r="L39" s="22" t="n">
        <v>2</v>
      </c>
      <c r="M39" s="12" t="n">
        <v>0.214285714285714</v>
      </c>
    </row>
    <row r="40" customFormat="false" ht="15" hidden="false" customHeight="true" outlineLevel="0" collapsed="false">
      <c r="A40" s="22" t="n">
        <v>402464</v>
      </c>
      <c r="B40" s="22" t="s">
        <v>1580</v>
      </c>
      <c r="C40" s="22" t="s">
        <v>129</v>
      </c>
      <c r="D40" s="22" t="n">
        <v>7</v>
      </c>
      <c r="E40" s="22" t="s">
        <v>201</v>
      </c>
      <c r="F40" s="11" t="n">
        <v>20</v>
      </c>
      <c r="G40" s="11" t="n">
        <v>80</v>
      </c>
      <c r="H40" s="11" t="n">
        <v>40</v>
      </c>
      <c r="I40" s="11" t="n">
        <v>160</v>
      </c>
      <c r="J40" s="11"/>
      <c r="K40" s="11" t="n">
        <v>240</v>
      </c>
      <c r="L40" s="22" t="n">
        <v>2</v>
      </c>
      <c r="M40" s="12" t="n">
        <v>0.333333333333333</v>
      </c>
    </row>
    <row r="41" customFormat="false" ht="15" hidden="false" customHeight="true" outlineLevel="0" collapsed="false">
      <c r="A41" s="22" t="n">
        <v>402483</v>
      </c>
      <c r="B41" s="22" t="s">
        <v>1711</v>
      </c>
      <c r="C41" s="22" t="s">
        <v>129</v>
      </c>
      <c r="D41" s="22" t="n">
        <v>7</v>
      </c>
      <c r="E41" s="22" t="s">
        <v>201</v>
      </c>
      <c r="F41" s="11" t="n">
        <v>15</v>
      </c>
      <c r="G41" s="11" t="n">
        <v>60</v>
      </c>
      <c r="H41" s="11" t="n">
        <v>30</v>
      </c>
      <c r="I41" s="11" t="n">
        <v>120</v>
      </c>
      <c r="J41" s="11"/>
      <c r="K41" s="11" t="n">
        <v>180</v>
      </c>
      <c r="L41" s="22" t="n">
        <v>2</v>
      </c>
      <c r="M41" s="12" t="n">
        <v>0.333333333333333</v>
      </c>
    </row>
    <row r="42" customFormat="false" ht="15" hidden="false" customHeight="true" outlineLevel="0" collapsed="false">
      <c r="A42" s="22" t="n">
        <v>402849</v>
      </c>
      <c r="B42" s="22" t="s">
        <v>1626</v>
      </c>
      <c r="C42" s="22" t="s">
        <v>129</v>
      </c>
      <c r="D42" s="22" t="n">
        <v>7</v>
      </c>
      <c r="E42" s="22" t="s">
        <v>201</v>
      </c>
      <c r="F42" s="11" t="n">
        <v>15</v>
      </c>
      <c r="G42" s="11" t="n">
        <v>60</v>
      </c>
      <c r="H42" s="11" t="n">
        <v>30</v>
      </c>
      <c r="I42" s="11" t="n">
        <v>120</v>
      </c>
      <c r="J42" s="11"/>
      <c r="K42" s="11" t="n">
        <v>180</v>
      </c>
      <c r="L42" s="22" t="n">
        <v>2</v>
      </c>
      <c r="M42" s="12" t="n">
        <v>0.333333333333333</v>
      </c>
    </row>
    <row r="43" customFormat="false" ht="15" hidden="false" customHeight="true" outlineLevel="0" collapsed="false">
      <c r="A43" s="22" t="n">
        <v>402054</v>
      </c>
      <c r="B43" s="22" t="s">
        <v>1511</v>
      </c>
      <c r="C43" s="22" t="s">
        <v>129</v>
      </c>
      <c r="D43" s="22" t="n">
        <v>7</v>
      </c>
      <c r="E43" s="22" t="s">
        <v>206</v>
      </c>
      <c r="F43" s="11" t="n">
        <v>20</v>
      </c>
      <c r="G43" s="11" t="n">
        <v>80</v>
      </c>
      <c r="H43" s="11" t="n">
        <v>40</v>
      </c>
      <c r="I43" s="11" t="n">
        <v>160</v>
      </c>
      <c r="J43" s="11" t="n">
        <v>60</v>
      </c>
      <c r="K43" s="11" t="n">
        <v>300</v>
      </c>
      <c r="L43" s="22" t="n">
        <v>2</v>
      </c>
      <c r="M43" s="12" t="n">
        <v>0.266666666666667</v>
      </c>
    </row>
    <row r="44" customFormat="false" ht="15" hidden="false" customHeight="true" outlineLevel="0" collapsed="false">
      <c r="A44" s="22" t="n">
        <v>402226</v>
      </c>
      <c r="B44" s="22" t="s">
        <v>1522</v>
      </c>
      <c r="C44" s="22" t="s">
        <v>129</v>
      </c>
      <c r="D44" s="22" t="n">
        <v>7</v>
      </c>
      <c r="E44" s="22" t="s">
        <v>558</v>
      </c>
      <c r="F44" s="11" t="n">
        <v>20</v>
      </c>
      <c r="G44" s="11" t="n">
        <v>80</v>
      </c>
      <c r="H44" s="11" t="n">
        <v>40</v>
      </c>
      <c r="I44" s="11" t="n">
        <v>160</v>
      </c>
      <c r="J44" s="11"/>
      <c r="K44" s="11" t="n">
        <v>240</v>
      </c>
      <c r="L44" s="22" t="n">
        <v>2</v>
      </c>
      <c r="M44" s="12" t="n">
        <v>0.333333333333333</v>
      </c>
    </row>
    <row r="45" customFormat="false" ht="15" hidden="false" customHeight="true" outlineLevel="0" collapsed="false">
      <c r="A45" s="22" t="n">
        <v>404307</v>
      </c>
      <c r="B45" s="22" t="s">
        <v>435</v>
      </c>
      <c r="C45" s="22" t="s">
        <v>129</v>
      </c>
      <c r="D45" s="22" t="n">
        <v>1</v>
      </c>
      <c r="E45" s="22" t="s">
        <v>201</v>
      </c>
      <c r="F45" s="11" t="n">
        <v>20</v>
      </c>
      <c r="G45" s="11" t="n">
        <v>80</v>
      </c>
      <c r="H45" s="11" t="n">
        <v>40</v>
      </c>
      <c r="I45" s="11" t="n">
        <v>160</v>
      </c>
      <c r="J45" s="11"/>
      <c r="K45" s="11" t="n">
        <v>240</v>
      </c>
      <c r="L45" s="22" t="n">
        <v>2</v>
      </c>
      <c r="M45" s="12" t="n">
        <v>0.333333333333333</v>
      </c>
    </row>
    <row r="46" customFormat="false" ht="15" hidden="false" customHeight="true" outlineLevel="0" collapsed="false">
      <c r="A46" s="22" t="n">
        <v>402412</v>
      </c>
      <c r="B46" s="22" t="s">
        <v>1665</v>
      </c>
      <c r="C46" s="22" t="s">
        <v>129</v>
      </c>
      <c r="D46" s="22" t="n">
        <v>7</v>
      </c>
      <c r="E46" s="22" t="s">
        <v>201</v>
      </c>
      <c r="F46" s="11" t="n">
        <v>10</v>
      </c>
      <c r="G46" s="11" t="n">
        <v>40</v>
      </c>
      <c r="H46" s="11" t="n">
        <v>20</v>
      </c>
      <c r="I46" s="11" t="n">
        <v>80</v>
      </c>
      <c r="J46" s="11" t="n">
        <v>40</v>
      </c>
      <c r="K46" s="11" t="n">
        <v>160</v>
      </c>
      <c r="L46" s="22" t="n">
        <v>2</v>
      </c>
      <c r="M46" s="12" t="n">
        <v>0.25</v>
      </c>
    </row>
    <row r="47" customFormat="false" ht="15" hidden="false" customHeight="true" outlineLevel="0" collapsed="false">
      <c r="A47" s="22" t="n">
        <v>402134</v>
      </c>
      <c r="B47" s="22" t="s">
        <v>1587</v>
      </c>
      <c r="C47" s="22" t="s">
        <v>129</v>
      </c>
      <c r="D47" s="22" t="n">
        <v>7</v>
      </c>
      <c r="E47" s="22" t="s">
        <v>196</v>
      </c>
      <c r="F47" s="11" t="n">
        <v>20</v>
      </c>
      <c r="G47" s="11" t="n">
        <v>80</v>
      </c>
      <c r="H47" s="11" t="n">
        <v>40</v>
      </c>
      <c r="I47" s="11" t="n">
        <v>160</v>
      </c>
      <c r="J47" s="11" t="n">
        <v>40</v>
      </c>
      <c r="K47" s="11" t="n">
        <v>280</v>
      </c>
      <c r="L47" s="22" t="n">
        <v>2</v>
      </c>
      <c r="M47" s="12" t="n">
        <v>0.285714285714286</v>
      </c>
    </row>
    <row r="48" customFormat="false" ht="15" hidden="false" customHeight="true" outlineLevel="0" collapsed="false">
      <c r="A48" s="22" t="n">
        <v>201481</v>
      </c>
      <c r="B48" s="22" t="s">
        <v>2099</v>
      </c>
      <c r="C48" s="22" t="s">
        <v>130</v>
      </c>
      <c r="D48" s="22" t="n">
        <v>13</v>
      </c>
      <c r="E48" s="22" t="s">
        <v>196</v>
      </c>
      <c r="F48" s="11" t="n">
        <v>8</v>
      </c>
      <c r="G48" s="11" t="n">
        <v>32</v>
      </c>
      <c r="H48" s="11" t="n">
        <v>15</v>
      </c>
      <c r="I48" s="11" t="n">
        <v>60</v>
      </c>
      <c r="J48" s="11" t="n">
        <v>96</v>
      </c>
      <c r="K48" s="11" t="n">
        <v>188</v>
      </c>
      <c r="L48" s="22" t="n">
        <v>1.88</v>
      </c>
      <c r="M48" s="12" t="n">
        <v>0.170212765957447</v>
      </c>
    </row>
    <row r="49" customFormat="false" ht="15" hidden="false" customHeight="true" outlineLevel="0" collapsed="false">
      <c r="A49" s="22" t="n">
        <v>404222</v>
      </c>
      <c r="B49" s="22" t="s">
        <v>1058</v>
      </c>
      <c r="C49" s="22" t="s">
        <v>129</v>
      </c>
      <c r="D49" s="22" t="n">
        <v>5</v>
      </c>
      <c r="E49" s="22" t="s">
        <v>201</v>
      </c>
      <c r="F49" s="11" t="n">
        <v>25</v>
      </c>
      <c r="G49" s="11" t="n">
        <v>100</v>
      </c>
      <c r="H49" s="11" t="n">
        <v>45</v>
      </c>
      <c r="I49" s="11" t="n">
        <v>180</v>
      </c>
      <c r="J49" s="11"/>
      <c r="K49" s="11" t="n">
        <v>280</v>
      </c>
      <c r="L49" s="22" t="n">
        <v>1.8</v>
      </c>
      <c r="M49" s="12" t="n">
        <v>0.357142857142857</v>
      </c>
    </row>
    <row r="50" customFormat="false" ht="15" hidden="false" customHeight="true" outlineLevel="0" collapsed="false">
      <c r="A50" s="22" t="n">
        <v>402449</v>
      </c>
      <c r="B50" s="22" t="s">
        <v>537</v>
      </c>
      <c r="C50" s="22" t="s">
        <v>129</v>
      </c>
      <c r="D50" s="22" t="n">
        <v>2</v>
      </c>
      <c r="E50" s="22" t="s">
        <v>201</v>
      </c>
      <c r="F50" s="11" t="n">
        <v>20</v>
      </c>
      <c r="G50" s="11" t="n">
        <v>80</v>
      </c>
      <c r="H50" s="11" t="n">
        <v>36</v>
      </c>
      <c r="I50" s="11" t="n">
        <v>144</v>
      </c>
      <c r="J50" s="11" t="n">
        <v>128</v>
      </c>
      <c r="K50" s="11" t="n">
        <v>352</v>
      </c>
      <c r="L50" s="22" t="n">
        <v>1.8</v>
      </c>
      <c r="M50" s="12" t="n">
        <v>0.227272727272727</v>
      </c>
    </row>
    <row r="51" customFormat="false" ht="15" hidden="false" customHeight="true" outlineLevel="0" collapsed="false">
      <c r="A51" s="22" t="n">
        <v>404046</v>
      </c>
      <c r="B51" s="22" t="s">
        <v>549</v>
      </c>
      <c r="C51" s="22" t="s">
        <v>129</v>
      </c>
      <c r="D51" s="22" t="n">
        <v>2</v>
      </c>
      <c r="E51" s="22" t="s">
        <v>206</v>
      </c>
      <c r="F51" s="11" t="n">
        <v>20</v>
      </c>
      <c r="G51" s="11" t="n">
        <v>80</v>
      </c>
      <c r="H51" s="11" t="n">
        <v>36</v>
      </c>
      <c r="I51" s="11" t="n">
        <v>144</v>
      </c>
      <c r="J51" s="11" t="n">
        <v>64</v>
      </c>
      <c r="K51" s="11" t="n">
        <v>288</v>
      </c>
      <c r="L51" s="22" t="n">
        <v>1.8</v>
      </c>
      <c r="M51" s="12" t="n">
        <v>0.277777777777778</v>
      </c>
    </row>
    <row r="52" customFormat="false" ht="15" hidden="false" customHeight="true" outlineLevel="0" collapsed="false">
      <c r="A52" s="22" t="n">
        <v>402261</v>
      </c>
      <c r="B52" s="22" t="s">
        <v>1650</v>
      </c>
      <c r="C52" s="22" t="s">
        <v>129</v>
      </c>
      <c r="D52" s="22" t="n">
        <v>7</v>
      </c>
      <c r="E52" s="22" t="s">
        <v>201</v>
      </c>
      <c r="F52" s="11" t="n">
        <v>40</v>
      </c>
      <c r="G52" s="11" t="n">
        <v>160</v>
      </c>
      <c r="H52" s="11" t="n">
        <v>70</v>
      </c>
      <c r="I52" s="11" t="n">
        <v>280</v>
      </c>
      <c r="J52" s="11"/>
      <c r="K52" s="11" t="n">
        <v>440</v>
      </c>
      <c r="L52" s="22" t="n">
        <v>1.75</v>
      </c>
      <c r="M52" s="12" t="n">
        <v>0.363636363636364</v>
      </c>
    </row>
    <row r="53" customFormat="false" ht="15" hidden="false" customHeight="true" outlineLevel="0" collapsed="false">
      <c r="A53" s="22" t="n">
        <v>402397</v>
      </c>
      <c r="B53" s="22" t="s">
        <v>1663</v>
      </c>
      <c r="C53" s="22" t="s">
        <v>129</v>
      </c>
      <c r="D53" s="22" t="n">
        <v>7</v>
      </c>
      <c r="E53" s="22" t="s">
        <v>201</v>
      </c>
      <c r="F53" s="11" t="n">
        <v>20</v>
      </c>
      <c r="G53" s="11" t="n">
        <v>80</v>
      </c>
      <c r="H53" s="11" t="n">
        <v>35</v>
      </c>
      <c r="I53" s="11" t="n">
        <v>140</v>
      </c>
      <c r="J53" s="11"/>
      <c r="K53" s="11" t="n">
        <v>220</v>
      </c>
      <c r="L53" s="22" t="n">
        <v>1.75</v>
      </c>
      <c r="M53" s="12" t="n">
        <v>0.363636363636364</v>
      </c>
    </row>
    <row r="54" customFormat="false" ht="15" hidden="false" customHeight="true" outlineLevel="0" collapsed="false">
      <c r="A54" s="22" t="n">
        <v>402460</v>
      </c>
      <c r="B54" s="22" t="s">
        <v>1620</v>
      </c>
      <c r="C54" s="22" t="s">
        <v>129</v>
      </c>
      <c r="D54" s="22" t="n">
        <v>7</v>
      </c>
      <c r="E54" s="22" t="s">
        <v>201</v>
      </c>
      <c r="F54" s="11" t="n">
        <v>20</v>
      </c>
      <c r="G54" s="11" t="n">
        <v>80</v>
      </c>
      <c r="H54" s="11" t="n">
        <v>35</v>
      </c>
      <c r="I54" s="11" t="n">
        <v>140</v>
      </c>
      <c r="J54" s="11"/>
      <c r="K54" s="11" t="n">
        <v>220</v>
      </c>
      <c r="L54" s="22" t="n">
        <v>1.75</v>
      </c>
      <c r="M54" s="12" t="n">
        <v>0.363636363636364</v>
      </c>
    </row>
    <row r="55" customFormat="false" ht="15" hidden="false" customHeight="true" outlineLevel="0" collapsed="false">
      <c r="A55" s="22" t="n">
        <v>400349</v>
      </c>
      <c r="B55" s="22" t="s">
        <v>1214</v>
      </c>
      <c r="C55" s="22" t="s">
        <v>129</v>
      </c>
      <c r="D55" s="22" t="n">
        <v>5</v>
      </c>
      <c r="E55" s="22" t="s">
        <v>196</v>
      </c>
      <c r="F55" s="11" t="n">
        <v>20</v>
      </c>
      <c r="G55" s="11" t="n">
        <v>80</v>
      </c>
      <c r="H55" s="11" t="n">
        <v>35</v>
      </c>
      <c r="I55" s="11" t="n">
        <v>140</v>
      </c>
      <c r="J55" s="11"/>
      <c r="K55" s="11" t="n">
        <v>220</v>
      </c>
      <c r="L55" s="22" t="n">
        <v>1.75</v>
      </c>
      <c r="M55" s="12" t="n">
        <v>0.363636363636364</v>
      </c>
    </row>
    <row r="56" customFormat="false" ht="15" hidden="false" customHeight="true" outlineLevel="0" collapsed="false">
      <c r="A56" s="22" t="n">
        <v>201835</v>
      </c>
      <c r="B56" s="22" t="s">
        <v>2697</v>
      </c>
      <c r="C56" s="22" t="s">
        <v>130</v>
      </c>
      <c r="D56" s="22" t="n">
        <v>16</v>
      </c>
      <c r="E56" s="22" t="s">
        <v>201</v>
      </c>
      <c r="F56" s="11" t="n">
        <v>40</v>
      </c>
      <c r="G56" s="11" t="n">
        <v>160</v>
      </c>
      <c r="H56" s="11" t="n">
        <v>70</v>
      </c>
      <c r="I56" s="11" t="n">
        <v>280</v>
      </c>
      <c r="J56" s="11"/>
      <c r="K56" s="11" t="n">
        <v>440</v>
      </c>
      <c r="L56" s="22" t="n">
        <v>1.75</v>
      </c>
      <c r="M56" s="12" t="n">
        <v>0.363636363636364</v>
      </c>
    </row>
    <row r="57" customFormat="false" ht="15" hidden="false" customHeight="true" outlineLevel="0" collapsed="false">
      <c r="A57" s="22" t="n">
        <v>402253</v>
      </c>
      <c r="B57" s="22" t="s">
        <v>1598</v>
      </c>
      <c r="C57" s="22" t="s">
        <v>129</v>
      </c>
      <c r="D57" s="22" t="n">
        <v>7</v>
      </c>
      <c r="E57" s="22" t="s">
        <v>273</v>
      </c>
      <c r="F57" s="11" t="n">
        <v>20</v>
      </c>
      <c r="G57" s="11" t="n">
        <v>80</v>
      </c>
      <c r="H57" s="11" t="n">
        <v>35</v>
      </c>
      <c r="I57" s="11" t="n">
        <v>140</v>
      </c>
      <c r="J57" s="11"/>
      <c r="K57" s="11" t="n">
        <v>220</v>
      </c>
      <c r="L57" s="22" t="n">
        <v>1.75</v>
      </c>
      <c r="M57" s="12" t="n">
        <v>0.363636363636364</v>
      </c>
    </row>
    <row r="58" customFormat="false" ht="15" hidden="false" customHeight="true" outlineLevel="0" collapsed="false">
      <c r="A58" s="22" t="n">
        <v>200798</v>
      </c>
      <c r="B58" s="22" t="s">
        <v>2719</v>
      </c>
      <c r="C58" s="22" t="s">
        <v>130</v>
      </c>
      <c r="D58" s="22" t="n">
        <v>16</v>
      </c>
      <c r="E58" s="22" t="s">
        <v>196</v>
      </c>
      <c r="F58" s="11" t="n">
        <v>15</v>
      </c>
      <c r="G58" s="11" t="n">
        <v>60</v>
      </c>
      <c r="H58" s="11" t="n">
        <v>25</v>
      </c>
      <c r="I58" s="11" t="n">
        <v>100</v>
      </c>
      <c r="J58" s="11" t="n">
        <v>80</v>
      </c>
      <c r="K58" s="11" t="n">
        <v>240</v>
      </c>
      <c r="L58" s="22" t="n">
        <v>1.67</v>
      </c>
      <c r="M58" s="12" t="n">
        <v>0.25</v>
      </c>
    </row>
    <row r="59" customFormat="false" ht="15" hidden="false" customHeight="true" outlineLevel="0" collapsed="false">
      <c r="A59" s="22" t="n">
        <v>400770</v>
      </c>
      <c r="B59" s="22" t="s">
        <v>205</v>
      </c>
      <c r="C59" s="22" t="s">
        <v>129</v>
      </c>
      <c r="D59" s="22" t="n">
        <v>1</v>
      </c>
      <c r="E59" s="22" t="s">
        <v>206</v>
      </c>
      <c r="F59" s="11" t="n">
        <v>15</v>
      </c>
      <c r="G59" s="11" t="n">
        <v>60</v>
      </c>
      <c r="H59" s="11" t="n">
        <v>25</v>
      </c>
      <c r="I59" s="11" t="n">
        <v>100</v>
      </c>
      <c r="J59" s="11" t="n">
        <v>80</v>
      </c>
      <c r="K59" s="11" t="n">
        <v>240</v>
      </c>
      <c r="L59" s="22" t="n">
        <v>1.67</v>
      </c>
      <c r="M59" s="12" t="n">
        <v>0.25</v>
      </c>
    </row>
    <row r="60" customFormat="false" ht="15" hidden="false" customHeight="true" outlineLevel="0" collapsed="false">
      <c r="A60" s="22" t="n">
        <v>400994</v>
      </c>
      <c r="B60" s="22" t="s">
        <v>808</v>
      </c>
      <c r="C60" s="22" t="s">
        <v>129</v>
      </c>
      <c r="D60" s="22" t="n">
        <v>4</v>
      </c>
      <c r="E60" s="22" t="s">
        <v>196</v>
      </c>
      <c r="F60" s="11" t="n">
        <v>15</v>
      </c>
      <c r="G60" s="11" t="n">
        <v>60</v>
      </c>
      <c r="H60" s="11" t="n">
        <v>25</v>
      </c>
      <c r="I60" s="11" t="n">
        <v>100</v>
      </c>
      <c r="J60" s="11"/>
      <c r="K60" s="11" t="n">
        <v>160</v>
      </c>
      <c r="L60" s="22" t="n">
        <v>1.67</v>
      </c>
      <c r="M60" s="12" t="n">
        <v>0.375</v>
      </c>
    </row>
    <row r="61" customFormat="false" ht="15" hidden="false" customHeight="true" outlineLevel="0" collapsed="false">
      <c r="A61" s="22" t="n">
        <v>206023</v>
      </c>
      <c r="B61" s="22" t="s">
        <v>2991</v>
      </c>
      <c r="C61" s="22" t="s">
        <v>130</v>
      </c>
      <c r="D61" s="22" t="n">
        <v>17</v>
      </c>
      <c r="E61" s="22" t="s">
        <v>201</v>
      </c>
      <c r="F61" s="11" t="n">
        <v>6</v>
      </c>
      <c r="G61" s="11" t="n">
        <v>24</v>
      </c>
      <c r="H61" s="11" t="n">
        <v>10</v>
      </c>
      <c r="I61" s="11" t="n">
        <v>40</v>
      </c>
      <c r="J61" s="11" t="n">
        <v>128</v>
      </c>
      <c r="K61" s="11" t="n">
        <v>192</v>
      </c>
      <c r="L61" s="22" t="n">
        <v>1.67</v>
      </c>
      <c r="M61" s="12" t="n">
        <v>0.125</v>
      </c>
    </row>
    <row r="62" customFormat="false" ht="15" hidden="false" customHeight="true" outlineLevel="0" collapsed="false">
      <c r="A62" s="22" t="n">
        <v>402421</v>
      </c>
      <c r="B62" s="22" t="s">
        <v>1706</v>
      </c>
      <c r="C62" s="22" t="s">
        <v>129</v>
      </c>
      <c r="D62" s="22" t="n">
        <v>7</v>
      </c>
      <c r="E62" s="22" t="s">
        <v>201</v>
      </c>
      <c r="F62" s="11" t="n">
        <v>15</v>
      </c>
      <c r="G62" s="11" t="n">
        <v>60</v>
      </c>
      <c r="H62" s="11" t="n">
        <v>25</v>
      </c>
      <c r="I62" s="11" t="n">
        <v>100</v>
      </c>
      <c r="J62" s="11"/>
      <c r="K62" s="11" t="n">
        <v>160</v>
      </c>
      <c r="L62" s="22" t="n">
        <v>1.67</v>
      </c>
      <c r="M62" s="12" t="n">
        <v>0.375</v>
      </c>
    </row>
    <row r="63" customFormat="false" ht="15" hidden="false" customHeight="true" outlineLevel="0" collapsed="false">
      <c r="A63" s="22" t="n">
        <v>402444</v>
      </c>
      <c r="B63" s="22" t="s">
        <v>1671</v>
      </c>
      <c r="C63" s="22" t="s">
        <v>129</v>
      </c>
      <c r="D63" s="22" t="n">
        <v>7</v>
      </c>
      <c r="E63" s="22" t="s">
        <v>201</v>
      </c>
      <c r="F63" s="11" t="n">
        <v>30</v>
      </c>
      <c r="G63" s="11" t="n">
        <v>120</v>
      </c>
      <c r="H63" s="11" t="n">
        <v>50</v>
      </c>
      <c r="I63" s="11" t="n">
        <v>200</v>
      </c>
      <c r="J63" s="11"/>
      <c r="K63" s="11" t="n">
        <v>320</v>
      </c>
      <c r="L63" s="22" t="n">
        <v>1.67</v>
      </c>
      <c r="M63" s="12" t="n">
        <v>0.375</v>
      </c>
    </row>
    <row r="64" customFormat="false" ht="15" hidden="false" customHeight="true" outlineLevel="0" collapsed="false">
      <c r="A64" s="22" t="n">
        <v>402438</v>
      </c>
      <c r="B64" s="22" t="s">
        <v>1669</v>
      </c>
      <c r="C64" s="22" t="s">
        <v>129</v>
      </c>
      <c r="D64" s="22" t="n">
        <v>7</v>
      </c>
      <c r="E64" s="22" t="s">
        <v>201</v>
      </c>
      <c r="F64" s="11" t="n">
        <v>30</v>
      </c>
      <c r="G64" s="11" t="n">
        <v>120</v>
      </c>
      <c r="H64" s="11" t="n">
        <v>50</v>
      </c>
      <c r="I64" s="11" t="n">
        <v>200</v>
      </c>
      <c r="J64" s="11"/>
      <c r="K64" s="11" t="n">
        <v>320</v>
      </c>
      <c r="L64" s="22" t="n">
        <v>1.67</v>
      </c>
      <c r="M64" s="12" t="n">
        <v>0.375</v>
      </c>
    </row>
    <row r="65" customFormat="false" ht="15" hidden="false" customHeight="true" outlineLevel="0" collapsed="false">
      <c r="A65" s="22" t="n">
        <v>402185</v>
      </c>
      <c r="B65" s="22" t="s">
        <v>1690</v>
      </c>
      <c r="C65" s="22" t="s">
        <v>129</v>
      </c>
      <c r="D65" s="22" t="n">
        <v>7</v>
      </c>
      <c r="E65" s="22" t="s">
        <v>201</v>
      </c>
      <c r="F65" s="11" t="n">
        <v>15</v>
      </c>
      <c r="G65" s="11" t="n">
        <v>60</v>
      </c>
      <c r="H65" s="11" t="n">
        <v>25</v>
      </c>
      <c r="I65" s="11" t="n">
        <v>100</v>
      </c>
      <c r="J65" s="11"/>
      <c r="K65" s="11" t="n">
        <v>160</v>
      </c>
      <c r="L65" s="22" t="n">
        <v>1.67</v>
      </c>
      <c r="M65" s="12" t="n">
        <v>0.375</v>
      </c>
    </row>
    <row r="66" customFormat="false" ht="15" hidden="false" customHeight="true" outlineLevel="0" collapsed="false">
      <c r="A66" s="22" t="n">
        <v>200407</v>
      </c>
      <c r="B66" s="22" t="s">
        <v>2215</v>
      </c>
      <c r="C66" s="22" t="s">
        <v>130</v>
      </c>
      <c r="D66" s="22" t="n">
        <v>13</v>
      </c>
      <c r="E66" s="22" t="s">
        <v>201</v>
      </c>
      <c r="F66" s="11" t="n">
        <v>6</v>
      </c>
      <c r="G66" s="11" t="n">
        <v>24</v>
      </c>
      <c r="H66" s="11" t="n">
        <v>10</v>
      </c>
      <c r="I66" s="11" t="n">
        <v>40</v>
      </c>
      <c r="J66" s="11" t="n">
        <v>96</v>
      </c>
      <c r="K66" s="11" t="n">
        <v>160</v>
      </c>
      <c r="L66" s="22" t="n">
        <v>1.67</v>
      </c>
      <c r="M66" s="12" t="n">
        <v>0.15</v>
      </c>
    </row>
    <row r="67" customFormat="false" ht="15" hidden="false" customHeight="true" outlineLevel="0" collapsed="false">
      <c r="A67" s="22" t="n">
        <v>202733</v>
      </c>
      <c r="B67" s="22" t="s">
        <v>2162</v>
      </c>
      <c r="C67" s="22" t="s">
        <v>130</v>
      </c>
      <c r="D67" s="22" t="n">
        <v>13</v>
      </c>
      <c r="E67" s="22" t="s">
        <v>206</v>
      </c>
      <c r="F67" s="11" t="n">
        <v>30</v>
      </c>
      <c r="G67" s="11" t="n">
        <v>120</v>
      </c>
      <c r="H67" s="11" t="n">
        <v>50</v>
      </c>
      <c r="I67" s="11" t="n">
        <v>200</v>
      </c>
      <c r="J67" s="11" t="n">
        <v>96</v>
      </c>
      <c r="K67" s="11" t="n">
        <v>416</v>
      </c>
      <c r="L67" s="22" t="n">
        <v>1.67</v>
      </c>
      <c r="M67" s="12" t="n">
        <v>0.288461538461538</v>
      </c>
    </row>
    <row r="68" customFormat="false" ht="15" hidden="false" customHeight="true" outlineLevel="0" collapsed="false">
      <c r="A68" s="22" t="n">
        <v>400341</v>
      </c>
      <c r="B68" s="22" t="s">
        <v>1062</v>
      </c>
      <c r="C68" s="22" t="s">
        <v>129</v>
      </c>
      <c r="D68" s="22" t="n">
        <v>5</v>
      </c>
      <c r="E68" s="22" t="s">
        <v>206</v>
      </c>
      <c r="F68" s="11" t="n">
        <v>30</v>
      </c>
      <c r="G68" s="11" t="n">
        <v>120</v>
      </c>
      <c r="H68" s="11" t="n">
        <v>50</v>
      </c>
      <c r="I68" s="11" t="n">
        <v>200</v>
      </c>
      <c r="J68" s="11" t="n">
        <v>80</v>
      </c>
      <c r="K68" s="11" t="n">
        <v>400</v>
      </c>
      <c r="L68" s="22" t="n">
        <v>1.67</v>
      </c>
      <c r="M68" s="12" t="n">
        <v>0.3</v>
      </c>
    </row>
    <row r="69" customFormat="false" ht="15" hidden="false" customHeight="true" outlineLevel="0" collapsed="false">
      <c r="A69" s="22" t="n">
        <v>402031</v>
      </c>
      <c r="B69" s="22" t="s">
        <v>1631</v>
      </c>
      <c r="C69" s="22" t="s">
        <v>129</v>
      </c>
      <c r="D69" s="22" t="n">
        <v>7</v>
      </c>
      <c r="E69" s="22" t="s">
        <v>196</v>
      </c>
      <c r="F69" s="11" t="n">
        <v>15</v>
      </c>
      <c r="G69" s="11" t="n">
        <v>60</v>
      </c>
      <c r="H69" s="11" t="n">
        <v>25</v>
      </c>
      <c r="I69" s="11" t="n">
        <v>100</v>
      </c>
      <c r="J69" s="11"/>
      <c r="K69" s="11" t="n">
        <v>160</v>
      </c>
      <c r="L69" s="22" t="n">
        <v>1.67</v>
      </c>
      <c r="M69" s="12" t="n">
        <v>0.375</v>
      </c>
    </row>
    <row r="70" customFormat="false" ht="15" hidden="false" customHeight="true" outlineLevel="0" collapsed="false">
      <c r="A70" s="22" t="n">
        <v>200226</v>
      </c>
      <c r="B70" s="22" t="s">
        <v>2752</v>
      </c>
      <c r="C70" s="22" t="s">
        <v>130</v>
      </c>
      <c r="D70" s="22" t="n">
        <v>16</v>
      </c>
      <c r="E70" s="22" t="s">
        <v>196</v>
      </c>
      <c r="F70" s="11" t="n">
        <v>12</v>
      </c>
      <c r="G70" s="11" t="n">
        <v>48</v>
      </c>
      <c r="H70" s="11" t="n">
        <v>20</v>
      </c>
      <c r="I70" s="11" t="n">
        <v>80</v>
      </c>
      <c r="J70" s="11" t="n">
        <v>80</v>
      </c>
      <c r="K70" s="11" t="n">
        <v>208</v>
      </c>
      <c r="L70" s="22" t="n">
        <v>1.67</v>
      </c>
      <c r="M70" s="12" t="n">
        <v>0.230769230769231</v>
      </c>
    </row>
    <row r="71" customFormat="false" ht="15" hidden="false" customHeight="true" outlineLevel="0" collapsed="false">
      <c r="A71" s="22" t="n">
        <v>201821</v>
      </c>
      <c r="B71" s="22" t="s">
        <v>2691</v>
      </c>
      <c r="C71" s="22" t="s">
        <v>130</v>
      </c>
      <c r="D71" s="22" t="n">
        <v>16</v>
      </c>
      <c r="E71" s="22" t="s">
        <v>206</v>
      </c>
      <c r="F71" s="11" t="n">
        <v>18</v>
      </c>
      <c r="G71" s="11" t="n">
        <v>72</v>
      </c>
      <c r="H71" s="11" t="n">
        <v>30</v>
      </c>
      <c r="I71" s="11" t="n">
        <v>120</v>
      </c>
      <c r="J71" s="11" t="n">
        <v>160</v>
      </c>
      <c r="K71" s="11" t="n">
        <v>352</v>
      </c>
      <c r="L71" s="22" t="n">
        <v>1.67</v>
      </c>
      <c r="M71" s="12" t="n">
        <v>0.204545454545455</v>
      </c>
    </row>
    <row r="72" customFormat="false" ht="15" hidden="false" customHeight="true" outlineLevel="0" collapsed="false">
      <c r="A72" s="22" t="n">
        <v>403386</v>
      </c>
      <c r="B72" s="22" t="s">
        <v>956</v>
      </c>
      <c r="C72" s="22" t="s">
        <v>129</v>
      </c>
      <c r="D72" s="22" t="n">
        <v>4</v>
      </c>
      <c r="E72" s="22" t="s">
        <v>196</v>
      </c>
      <c r="F72" s="11" t="n">
        <v>15</v>
      </c>
      <c r="G72" s="11" t="n">
        <v>60</v>
      </c>
      <c r="H72" s="11" t="n">
        <v>25</v>
      </c>
      <c r="I72" s="11" t="n">
        <v>100</v>
      </c>
      <c r="J72" s="11" t="n">
        <v>100</v>
      </c>
      <c r="K72" s="11" t="n">
        <v>260</v>
      </c>
      <c r="L72" s="22" t="n">
        <v>1.67</v>
      </c>
      <c r="M72" s="12" t="n">
        <v>0.230769230769231</v>
      </c>
    </row>
    <row r="73" customFormat="false" ht="15" hidden="false" customHeight="true" outlineLevel="0" collapsed="false">
      <c r="A73" s="22" t="n">
        <v>400674</v>
      </c>
      <c r="B73" s="22" t="s">
        <v>1024</v>
      </c>
      <c r="C73" s="22" t="s">
        <v>129</v>
      </c>
      <c r="D73" s="22" t="n">
        <v>5</v>
      </c>
      <c r="E73" s="22" t="s">
        <v>291</v>
      </c>
      <c r="F73" s="11" t="n">
        <v>15</v>
      </c>
      <c r="G73" s="11" t="n">
        <v>60</v>
      </c>
      <c r="H73" s="11" t="n">
        <v>25</v>
      </c>
      <c r="I73" s="11" t="n">
        <v>100</v>
      </c>
      <c r="J73" s="11"/>
      <c r="K73" s="11" t="n">
        <v>160</v>
      </c>
      <c r="L73" s="22" t="n">
        <v>1.67</v>
      </c>
      <c r="M73" s="12" t="n">
        <v>0.375</v>
      </c>
    </row>
    <row r="74" customFormat="false" ht="15" hidden="false" customHeight="true" outlineLevel="0" collapsed="false">
      <c r="A74" s="22" t="n">
        <v>400747</v>
      </c>
      <c r="B74" s="22" t="s">
        <v>195</v>
      </c>
      <c r="C74" s="22" t="s">
        <v>129</v>
      </c>
      <c r="D74" s="22" t="n">
        <v>1</v>
      </c>
      <c r="E74" s="22" t="s">
        <v>196</v>
      </c>
      <c r="F74" s="11" t="n">
        <v>15</v>
      </c>
      <c r="G74" s="11" t="n">
        <v>60</v>
      </c>
      <c r="H74" s="11" t="n">
        <v>25</v>
      </c>
      <c r="I74" s="11" t="n">
        <v>100</v>
      </c>
      <c r="J74" s="11" t="n">
        <v>48</v>
      </c>
      <c r="K74" s="11" t="n">
        <v>208</v>
      </c>
      <c r="L74" s="22" t="n">
        <v>1.67</v>
      </c>
      <c r="M74" s="12" t="n">
        <v>0.288461538461538</v>
      </c>
    </row>
    <row r="75" customFormat="false" ht="15" hidden="false" customHeight="true" outlineLevel="0" collapsed="false">
      <c r="A75" s="22" t="n">
        <v>402183</v>
      </c>
      <c r="B75" s="22" t="s">
        <v>1589</v>
      </c>
      <c r="C75" s="22" t="s">
        <v>129</v>
      </c>
      <c r="D75" s="22" t="n">
        <v>7</v>
      </c>
      <c r="E75" s="22" t="s">
        <v>196</v>
      </c>
      <c r="F75" s="11" t="n">
        <v>15</v>
      </c>
      <c r="G75" s="11" t="n">
        <v>60</v>
      </c>
      <c r="H75" s="11" t="n">
        <v>25</v>
      </c>
      <c r="I75" s="11" t="n">
        <v>100</v>
      </c>
      <c r="J75" s="11"/>
      <c r="K75" s="11" t="n">
        <v>160</v>
      </c>
      <c r="L75" s="22" t="n">
        <v>1.67</v>
      </c>
      <c r="M75" s="12" t="n">
        <v>0.375</v>
      </c>
    </row>
    <row r="76" customFormat="false" ht="15" hidden="false" customHeight="true" outlineLevel="0" collapsed="false">
      <c r="A76" s="22" t="n">
        <v>402374</v>
      </c>
      <c r="B76" s="22" t="s">
        <v>1662</v>
      </c>
      <c r="C76" s="22" t="s">
        <v>129</v>
      </c>
      <c r="D76" s="22" t="n">
        <v>7</v>
      </c>
      <c r="E76" s="22" t="s">
        <v>201</v>
      </c>
      <c r="F76" s="11" t="n">
        <v>30</v>
      </c>
      <c r="G76" s="11" t="n">
        <v>120</v>
      </c>
      <c r="H76" s="11" t="n">
        <v>50</v>
      </c>
      <c r="I76" s="11" t="n">
        <v>200</v>
      </c>
      <c r="J76" s="11"/>
      <c r="K76" s="11" t="n">
        <v>320</v>
      </c>
      <c r="L76" s="22" t="n">
        <v>1.67</v>
      </c>
      <c r="M76" s="12" t="n">
        <v>0.375</v>
      </c>
    </row>
    <row r="77" customFormat="false" ht="15" hidden="false" customHeight="true" outlineLevel="0" collapsed="false">
      <c r="A77" s="22" t="n">
        <v>401029</v>
      </c>
      <c r="B77" s="22" t="s">
        <v>1259</v>
      </c>
      <c r="C77" s="22" t="s">
        <v>129</v>
      </c>
      <c r="D77" s="22" t="n">
        <v>5</v>
      </c>
      <c r="E77" s="22" t="s">
        <v>196</v>
      </c>
      <c r="F77" s="11" t="n">
        <v>15</v>
      </c>
      <c r="G77" s="11" t="n">
        <v>60</v>
      </c>
      <c r="H77" s="11" t="n">
        <v>25</v>
      </c>
      <c r="I77" s="11" t="n">
        <v>100</v>
      </c>
      <c r="J77" s="11"/>
      <c r="K77" s="11" t="n">
        <v>160</v>
      </c>
      <c r="L77" s="22" t="n">
        <v>1.67</v>
      </c>
      <c r="M77" s="12" t="n">
        <v>0.375</v>
      </c>
    </row>
    <row r="78" customFormat="false" ht="15" hidden="false" customHeight="true" outlineLevel="0" collapsed="false">
      <c r="A78" s="22" t="n">
        <v>402451</v>
      </c>
      <c r="B78" s="22" t="s">
        <v>1577</v>
      </c>
      <c r="C78" s="22" t="s">
        <v>129</v>
      </c>
      <c r="D78" s="22" t="n">
        <v>7</v>
      </c>
      <c r="E78" s="22" t="s">
        <v>201</v>
      </c>
      <c r="F78" s="11" t="n">
        <v>30</v>
      </c>
      <c r="G78" s="11" t="n">
        <v>120</v>
      </c>
      <c r="H78" s="11" t="n">
        <v>50</v>
      </c>
      <c r="I78" s="11" t="n">
        <v>200</v>
      </c>
      <c r="J78" s="11"/>
      <c r="K78" s="11" t="n">
        <v>320</v>
      </c>
      <c r="L78" s="22" t="n">
        <v>1.67</v>
      </c>
      <c r="M78" s="12" t="n">
        <v>0.375</v>
      </c>
    </row>
    <row r="79" customFormat="false" ht="15" hidden="false" customHeight="true" outlineLevel="0" collapsed="false">
      <c r="A79" s="22" t="n">
        <v>400646</v>
      </c>
      <c r="B79" s="22" t="s">
        <v>1313</v>
      </c>
      <c r="C79" s="22" t="s">
        <v>129</v>
      </c>
      <c r="D79" s="22" t="n">
        <v>6</v>
      </c>
      <c r="E79" s="22" t="s">
        <v>206</v>
      </c>
      <c r="F79" s="11" t="n">
        <v>15</v>
      </c>
      <c r="G79" s="11" t="n">
        <v>60</v>
      </c>
      <c r="H79" s="11" t="n">
        <v>25</v>
      </c>
      <c r="I79" s="11" t="n">
        <v>100</v>
      </c>
      <c r="J79" s="11"/>
      <c r="K79" s="11" t="n">
        <v>160</v>
      </c>
      <c r="L79" s="22" t="n">
        <v>1.67</v>
      </c>
      <c r="M79" s="12" t="n">
        <v>0.375</v>
      </c>
    </row>
    <row r="80" customFormat="false" ht="15" hidden="false" customHeight="true" outlineLevel="0" collapsed="false">
      <c r="A80" s="22" t="n">
        <v>402117</v>
      </c>
      <c r="B80" s="22" t="s">
        <v>1554</v>
      </c>
      <c r="C80" s="22" t="s">
        <v>129</v>
      </c>
      <c r="D80" s="22" t="n">
        <v>7</v>
      </c>
      <c r="E80" s="22" t="s">
        <v>291</v>
      </c>
      <c r="F80" s="11" t="n">
        <v>30</v>
      </c>
      <c r="G80" s="11" t="n">
        <v>120</v>
      </c>
      <c r="H80" s="11" t="n">
        <v>50</v>
      </c>
      <c r="I80" s="11" t="n">
        <v>200</v>
      </c>
      <c r="J80" s="11"/>
      <c r="K80" s="11" t="n">
        <v>320</v>
      </c>
      <c r="L80" s="22" t="n">
        <v>1.67</v>
      </c>
      <c r="M80" s="12" t="n">
        <v>0.375</v>
      </c>
    </row>
    <row r="81" customFormat="false" ht="15" hidden="false" customHeight="true" outlineLevel="0" collapsed="false">
      <c r="A81" s="22" t="n">
        <v>200084</v>
      </c>
      <c r="B81" s="22" t="s">
        <v>2126</v>
      </c>
      <c r="C81" s="22" t="s">
        <v>130</v>
      </c>
      <c r="D81" s="22" t="n">
        <v>13</v>
      </c>
      <c r="E81" s="22" t="s">
        <v>196</v>
      </c>
      <c r="F81" s="11" t="n">
        <v>12</v>
      </c>
      <c r="G81" s="11" t="n">
        <v>48</v>
      </c>
      <c r="H81" s="11" t="n">
        <v>20</v>
      </c>
      <c r="I81" s="11" t="n">
        <v>80</v>
      </c>
      <c r="J81" s="11" t="n">
        <v>40</v>
      </c>
      <c r="K81" s="11" t="n">
        <v>168</v>
      </c>
      <c r="L81" s="22" t="n">
        <v>1.67</v>
      </c>
      <c r="M81" s="12" t="n">
        <v>0.285714285714286</v>
      </c>
    </row>
    <row r="82" customFormat="false" ht="15" hidden="false" customHeight="true" outlineLevel="0" collapsed="false">
      <c r="A82" s="22" t="n">
        <v>402430</v>
      </c>
      <c r="B82" s="22" t="s">
        <v>1667</v>
      </c>
      <c r="C82" s="22" t="s">
        <v>129</v>
      </c>
      <c r="D82" s="22" t="n">
        <v>7</v>
      </c>
      <c r="E82" s="22" t="s">
        <v>201</v>
      </c>
      <c r="F82" s="11" t="n">
        <v>40</v>
      </c>
      <c r="G82" s="11" t="n">
        <v>160</v>
      </c>
      <c r="H82" s="11" t="n">
        <v>65</v>
      </c>
      <c r="I82" s="11" t="n">
        <v>260</v>
      </c>
      <c r="J82" s="11" t="n">
        <v>200</v>
      </c>
      <c r="K82" s="11" t="n">
        <v>620</v>
      </c>
      <c r="L82" s="22" t="n">
        <v>1.62</v>
      </c>
      <c r="M82" s="12" t="n">
        <v>0.258064516129032</v>
      </c>
    </row>
    <row r="83" customFormat="false" ht="15" hidden="false" customHeight="true" outlineLevel="0" collapsed="false">
      <c r="A83" s="22" t="n">
        <v>205030</v>
      </c>
      <c r="B83" s="22" t="s">
        <v>2640</v>
      </c>
      <c r="C83" s="22" t="s">
        <v>130</v>
      </c>
      <c r="D83" s="22" t="n">
        <v>15</v>
      </c>
      <c r="E83" s="22" t="s">
        <v>201</v>
      </c>
      <c r="F83" s="11" t="n">
        <v>10</v>
      </c>
      <c r="G83" s="11" t="n">
        <v>40</v>
      </c>
      <c r="H83" s="11" t="n">
        <v>16</v>
      </c>
      <c r="I83" s="11" t="n">
        <v>64</v>
      </c>
      <c r="J83" s="11" t="n">
        <v>80</v>
      </c>
      <c r="K83" s="11" t="n">
        <v>184</v>
      </c>
      <c r="L83" s="22" t="n">
        <v>1.6</v>
      </c>
      <c r="M83" s="12" t="n">
        <v>0.217391304347826</v>
      </c>
    </row>
    <row r="84" customFormat="false" ht="15" hidden="false" customHeight="true" outlineLevel="0" collapsed="false">
      <c r="A84" s="22" t="n">
        <v>201208</v>
      </c>
      <c r="B84" s="22" t="s">
        <v>2592</v>
      </c>
      <c r="C84" s="22" t="s">
        <v>130</v>
      </c>
      <c r="D84" s="22" t="n">
        <v>15</v>
      </c>
      <c r="E84" s="22" t="s">
        <v>196</v>
      </c>
      <c r="F84" s="11" t="n">
        <v>10</v>
      </c>
      <c r="G84" s="11" t="n">
        <v>40</v>
      </c>
      <c r="H84" s="11" t="n">
        <v>16</v>
      </c>
      <c r="I84" s="11" t="n">
        <v>64</v>
      </c>
      <c r="J84" s="11" t="n">
        <v>64</v>
      </c>
      <c r="K84" s="11" t="n">
        <v>168</v>
      </c>
      <c r="L84" s="22" t="n">
        <v>1.6</v>
      </c>
      <c r="M84" s="12" t="n">
        <v>0.238095238095238</v>
      </c>
    </row>
    <row r="85" customFormat="false" ht="15" hidden="false" customHeight="true" outlineLevel="0" collapsed="false">
      <c r="A85" s="22" t="n">
        <v>202741</v>
      </c>
      <c r="B85" s="22" t="s">
        <v>2588</v>
      </c>
      <c r="C85" s="22" t="s">
        <v>130</v>
      </c>
      <c r="D85" s="22" t="n">
        <v>15</v>
      </c>
      <c r="E85" s="22" t="s">
        <v>201</v>
      </c>
      <c r="F85" s="11" t="n">
        <v>10</v>
      </c>
      <c r="G85" s="11" t="n">
        <v>40</v>
      </c>
      <c r="H85" s="11" t="n">
        <v>16</v>
      </c>
      <c r="I85" s="11" t="n">
        <v>64</v>
      </c>
      <c r="J85" s="11" t="n">
        <v>64</v>
      </c>
      <c r="K85" s="11" t="n">
        <v>168</v>
      </c>
      <c r="L85" s="22" t="n">
        <v>1.6</v>
      </c>
      <c r="M85" s="12" t="n">
        <v>0.238095238095238</v>
      </c>
    </row>
    <row r="86" customFormat="false" ht="15" hidden="false" customHeight="true" outlineLevel="0" collapsed="false">
      <c r="A86" s="22" t="n">
        <v>201265</v>
      </c>
      <c r="B86" s="22" t="s">
        <v>2563</v>
      </c>
      <c r="C86" s="22" t="s">
        <v>130</v>
      </c>
      <c r="D86" s="22" t="n">
        <v>15</v>
      </c>
      <c r="E86" s="22" t="s">
        <v>201</v>
      </c>
      <c r="F86" s="11" t="n">
        <v>10</v>
      </c>
      <c r="G86" s="11" t="n">
        <v>40</v>
      </c>
      <c r="H86" s="11" t="n">
        <v>16</v>
      </c>
      <c r="I86" s="11" t="n">
        <v>64</v>
      </c>
      <c r="J86" s="11" t="n">
        <v>64</v>
      </c>
      <c r="K86" s="11" t="n">
        <v>168</v>
      </c>
      <c r="L86" s="22" t="n">
        <v>1.6</v>
      </c>
      <c r="M86" s="12" t="n">
        <v>0.238095238095238</v>
      </c>
    </row>
    <row r="87" customFormat="false" ht="15" hidden="false" customHeight="true" outlineLevel="0" collapsed="false">
      <c r="A87" s="22" t="n">
        <v>201213</v>
      </c>
      <c r="B87" s="22" t="s">
        <v>2596</v>
      </c>
      <c r="C87" s="22" t="s">
        <v>130</v>
      </c>
      <c r="D87" s="22" t="n">
        <v>15</v>
      </c>
      <c r="E87" s="22" t="s">
        <v>206</v>
      </c>
      <c r="F87" s="11" t="n">
        <v>10</v>
      </c>
      <c r="G87" s="11" t="n">
        <v>40</v>
      </c>
      <c r="H87" s="11" t="n">
        <v>16</v>
      </c>
      <c r="I87" s="11" t="n">
        <v>64</v>
      </c>
      <c r="J87" s="11" t="n">
        <v>64</v>
      </c>
      <c r="K87" s="11" t="n">
        <v>168</v>
      </c>
      <c r="L87" s="22" t="n">
        <v>1.6</v>
      </c>
      <c r="M87" s="12" t="n">
        <v>0.238095238095238</v>
      </c>
    </row>
    <row r="88" customFormat="false" ht="15" hidden="false" customHeight="true" outlineLevel="0" collapsed="false">
      <c r="A88" s="22" t="n">
        <v>201289</v>
      </c>
      <c r="B88" s="22" t="s">
        <v>2540</v>
      </c>
      <c r="C88" s="22" t="s">
        <v>130</v>
      </c>
      <c r="D88" s="22" t="n">
        <v>15</v>
      </c>
      <c r="E88" s="22" t="s">
        <v>201</v>
      </c>
      <c r="F88" s="11" t="n">
        <v>20</v>
      </c>
      <c r="G88" s="11" t="n">
        <v>80</v>
      </c>
      <c r="H88" s="11" t="n">
        <v>32</v>
      </c>
      <c r="I88" s="11" t="n">
        <v>128</v>
      </c>
      <c r="J88" s="11" t="n">
        <v>128</v>
      </c>
      <c r="K88" s="11" t="n">
        <v>336</v>
      </c>
      <c r="L88" s="22" t="n">
        <v>1.6</v>
      </c>
      <c r="M88" s="12" t="n">
        <v>0.238095238095238</v>
      </c>
    </row>
    <row r="89" customFormat="false" ht="15" hidden="false" customHeight="true" outlineLevel="0" collapsed="false">
      <c r="A89" s="22" t="n">
        <v>201295</v>
      </c>
      <c r="B89" s="22" t="s">
        <v>2567</v>
      </c>
      <c r="C89" s="22" t="s">
        <v>130</v>
      </c>
      <c r="D89" s="22" t="n">
        <v>15</v>
      </c>
      <c r="E89" s="22" t="s">
        <v>361</v>
      </c>
      <c r="F89" s="11" t="n">
        <v>20</v>
      </c>
      <c r="G89" s="11" t="n">
        <v>80</v>
      </c>
      <c r="H89" s="11" t="n">
        <v>32</v>
      </c>
      <c r="I89" s="11" t="n">
        <v>128</v>
      </c>
      <c r="J89" s="11" t="n">
        <v>128</v>
      </c>
      <c r="K89" s="11" t="n">
        <v>336</v>
      </c>
      <c r="L89" s="22" t="n">
        <v>1.6</v>
      </c>
      <c r="M89" s="12" t="n">
        <v>0.238095238095238</v>
      </c>
    </row>
    <row r="90" customFormat="false" ht="15" hidden="false" customHeight="true" outlineLevel="0" collapsed="false">
      <c r="A90" s="22" t="n">
        <v>402369</v>
      </c>
      <c r="B90" s="22" t="s">
        <v>1661</v>
      </c>
      <c r="C90" s="22" t="s">
        <v>129</v>
      </c>
      <c r="D90" s="22" t="n">
        <v>7</v>
      </c>
      <c r="E90" s="22" t="s">
        <v>201</v>
      </c>
      <c r="F90" s="11" t="n">
        <v>25</v>
      </c>
      <c r="G90" s="11" t="n">
        <v>100</v>
      </c>
      <c r="H90" s="11" t="n">
        <v>40</v>
      </c>
      <c r="I90" s="11" t="n">
        <v>160</v>
      </c>
      <c r="J90" s="11"/>
      <c r="K90" s="11" t="n">
        <v>260</v>
      </c>
      <c r="L90" s="22" t="n">
        <v>1.6</v>
      </c>
      <c r="M90" s="12" t="n">
        <v>0.384615384615385</v>
      </c>
    </row>
    <row r="91" customFormat="false" ht="15" hidden="false" customHeight="true" outlineLevel="0" collapsed="false">
      <c r="A91" s="22" t="n">
        <v>200687</v>
      </c>
      <c r="B91" s="22" t="s">
        <v>2184</v>
      </c>
      <c r="C91" s="22" t="s">
        <v>130</v>
      </c>
      <c r="D91" s="22" t="n">
        <v>13</v>
      </c>
      <c r="E91" s="22" t="s">
        <v>206</v>
      </c>
      <c r="F91" s="11" t="n">
        <v>15</v>
      </c>
      <c r="G91" s="11" t="n">
        <v>60</v>
      </c>
      <c r="H91" s="11" t="n">
        <v>24</v>
      </c>
      <c r="I91" s="11" t="n">
        <v>96</v>
      </c>
      <c r="J91" s="11" t="n">
        <v>96</v>
      </c>
      <c r="K91" s="11" t="n">
        <v>252</v>
      </c>
      <c r="L91" s="22" t="n">
        <v>1.6</v>
      </c>
      <c r="M91" s="12" t="n">
        <v>0.238095238095238</v>
      </c>
    </row>
    <row r="92" customFormat="false" ht="15" hidden="false" customHeight="true" outlineLevel="0" collapsed="false">
      <c r="A92" s="22" t="n">
        <v>401560</v>
      </c>
      <c r="B92" s="22" t="s">
        <v>221</v>
      </c>
      <c r="C92" s="22" t="s">
        <v>129</v>
      </c>
      <c r="D92" s="22" t="n">
        <v>1</v>
      </c>
      <c r="E92" s="22" t="s">
        <v>196</v>
      </c>
      <c r="F92" s="11" t="n">
        <v>10</v>
      </c>
      <c r="G92" s="11" t="n">
        <v>40</v>
      </c>
      <c r="H92" s="11" t="n">
        <v>15</v>
      </c>
      <c r="I92" s="11" t="n">
        <v>60</v>
      </c>
      <c r="J92" s="11" t="n">
        <v>80</v>
      </c>
      <c r="K92" s="11" t="n">
        <v>180</v>
      </c>
      <c r="L92" s="22" t="n">
        <v>1.5</v>
      </c>
      <c r="M92" s="12" t="n">
        <v>0.222222222222222</v>
      </c>
    </row>
    <row r="93" customFormat="false" ht="15" hidden="false" customHeight="true" outlineLevel="0" collapsed="false">
      <c r="A93" s="22" t="n">
        <v>403231</v>
      </c>
      <c r="B93" s="22" t="s">
        <v>290</v>
      </c>
      <c r="C93" s="22" t="s">
        <v>129</v>
      </c>
      <c r="D93" s="22" t="n">
        <v>1</v>
      </c>
      <c r="E93" s="22" t="s">
        <v>291</v>
      </c>
      <c r="F93" s="11" t="n">
        <v>20</v>
      </c>
      <c r="G93" s="11" t="n">
        <v>80</v>
      </c>
      <c r="H93" s="11" t="n">
        <v>30</v>
      </c>
      <c r="I93" s="11" t="n">
        <v>120</v>
      </c>
      <c r="J93" s="11" t="n">
        <v>120</v>
      </c>
      <c r="K93" s="11" t="n">
        <v>320</v>
      </c>
      <c r="L93" s="22" t="n">
        <v>1.5</v>
      </c>
      <c r="M93" s="12" t="n">
        <v>0.25</v>
      </c>
    </row>
    <row r="94" customFormat="false" ht="15" hidden="false" customHeight="true" outlineLevel="0" collapsed="false">
      <c r="A94" s="22" t="n">
        <v>400752</v>
      </c>
      <c r="B94" s="22" t="s">
        <v>199</v>
      </c>
      <c r="C94" s="22" t="s">
        <v>129</v>
      </c>
      <c r="D94" s="22" t="n">
        <v>1</v>
      </c>
      <c r="E94" s="22" t="s">
        <v>196</v>
      </c>
      <c r="F94" s="11" t="n">
        <v>20</v>
      </c>
      <c r="G94" s="11" t="n">
        <v>80</v>
      </c>
      <c r="H94" s="11" t="n">
        <v>30</v>
      </c>
      <c r="I94" s="11" t="n">
        <v>120</v>
      </c>
      <c r="J94" s="11" t="n">
        <v>120</v>
      </c>
      <c r="K94" s="11" t="n">
        <v>320</v>
      </c>
      <c r="L94" s="22" t="n">
        <v>1.5</v>
      </c>
      <c r="M94" s="12" t="n">
        <v>0.25</v>
      </c>
    </row>
    <row r="95" customFormat="false" ht="15" hidden="false" customHeight="true" outlineLevel="0" collapsed="false">
      <c r="A95" s="22" t="n">
        <v>403737</v>
      </c>
      <c r="B95" s="22" t="s">
        <v>544</v>
      </c>
      <c r="C95" s="22" t="s">
        <v>129</v>
      </c>
      <c r="D95" s="22" t="n">
        <v>2</v>
      </c>
      <c r="E95" s="22" t="s">
        <v>201</v>
      </c>
      <c r="F95" s="11" t="n">
        <v>20</v>
      </c>
      <c r="G95" s="11" t="n">
        <v>80</v>
      </c>
      <c r="H95" s="11" t="n">
        <v>30</v>
      </c>
      <c r="I95" s="11" t="n">
        <v>120</v>
      </c>
      <c r="J95" s="11"/>
      <c r="K95" s="11" t="n">
        <v>200</v>
      </c>
      <c r="L95" s="22" t="n">
        <v>1.5</v>
      </c>
      <c r="M95" s="12" t="n">
        <v>0.4</v>
      </c>
    </row>
    <row r="96" customFormat="false" ht="15" hidden="false" customHeight="true" outlineLevel="0" collapsed="false">
      <c r="A96" s="22" t="n">
        <v>400981</v>
      </c>
      <c r="B96" s="22" t="s">
        <v>283</v>
      </c>
      <c r="C96" s="22" t="s">
        <v>129</v>
      </c>
      <c r="D96" s="22" t="n">
        <v>1</v>
      </c>
      <c r="E96" s="22" t="s">
        <v>196</v>
      </c>
      <c r="F96" s="11" t="n">
        <v>10</v>
      </c>
      <c r="G96" s="11" t="n">
        <v>40</v>
      </c>
      <c r="H96" s="11" t="n">
        <v>15</v>
      </c>
      <c r="I96" s="11" t="n">
        <v>60</v>
      </c>
      <c r="J96" s="11" t="n">
        <v>80</v>
      </c>
      <c r="K96" s="11" t="n">
        <v>180</v>
      </c>
      <c r="L96" s="22" t="n">
        <v>1.5</v>
      </c>
      <c r="M96" s="12" t="n">
        <v>0.222222222222222</v>
      </c>
    </row>
    <row r="97" customFormat="false" ht="15" hidden="false" customHeight="true" outlineLevel="0" collapsed="false">
      <c r="A97" s="22" t="n">
        <v>400122</v>
      </c>
      <c r="B97" s="22" t="s">
        <v>401</v>
      </c>
      <c r="C97" s="22" t="s">
        <v>129</v>
      </c>
      <c r="D97" s="22" t="n">
        <v>1</v>
      </c>
      <c r="E97" s="22" t="s">
        <v>196</v>
      </c>
      <c r="F97" s="11" t="n">
        <v>20</v>
      </c>
      <c r="G97" s="11" t="n">
        <v>80</v>
      </c>
      <c r="H97" s="11" t="n">
        <v>30</v>
      </c>
      <c r="I97" s="11" t="n">
        <v>120</v>
      </c>
      <c r="J97" s="11"/>
      <c r="K97" s="11" t="n">
        <v>200</v>
      </c>
      <c r="L97" s="22" t="n">
        <v>1.5</v>
      </c>
      <c r="M97" s="12" t="n">
        <v>0.4</v>
      </c>
    </row>
    <row r="98" customFormat="false" ht="15" hidden="false" customHeight="true" outlineLevel="0" collapsed="false">
      <c r="A98" s="22" t="n">
        <v>402271</v>
      </c>
      <c r="B98" s="22" t="s">
        <v>1655</v>
      </c>
      <c r="C98" s="22" t="s">
        <v>129</v>
      </c>
      <c r="D98" s="22" t="n">
        <v>7</v>
      </c>
      <c r="E98" s="22" t="s">
        <v>196</v>
      </c>
      <c r="F98" s="11" t="n">
        <v>20</v>
      </c>
      <c r="G98" s="11" t="n">
        <v>80</v>
      </c>
      <c r="H98" s="11" t="n">
        <v>30</v>
      </c>
      <c r="I98" s="11" t="n">
        <v>120</v>
      </c>
      <c r="J98" s="11"/>
      <c r="K98" s="11" t="n">
        <v>200</v>
      </c>
      <c r="L98" s="22" t="n">
        <v>1.5</v>
      </c>
      <c r="M98" s="12" t="n">
        <v>0.4</v>
      </c>
    </row>
    <row r="99" customFormat="false" ht="15" hidden="false" customHeight="true" outlineLevel="0" collapsed="false">
      <c r="A99" s="22" t="n">
        <v>402398</v>
      </c>
      <c r="B99" s="22" t="s">
        <v>1610</v>
      </c>
      <c r="C99" s="22" t="s">
        <v>129</v>
      </c>
      <c r="D99" s="22" t="n">
        <v>7</v>
      </c>
      <c r="E99" s="22" t="s">
        <v>201</v>
      </c>
      <c r="F99" s="11" t="n">
        <v>20</v>
      </c>
      <c r="G99" s="11" t="n">
        <v>80</v>
      </c>
      <c r="H99" s="11" t="n">
        <v>30</v>
      </c>
      <c r="I99" s="11" t="n">
        <v>120</v>
      </c>
      <c r="J99" s="11"/>
      <c r="K99" s="11" t="n">
        <v>200</v>
      </c>
      <c r="L99" s="22" t="n">
        <v>1.5</v>
      </c>
      <c r="M99" s="12" t="n">
        <v>0.4</v>
      </c>
    </row>
    <row r="100" customFormat="false" ht="15" hidden="false" customHeight="true" outlineLevel="0" collapsed="false">
      <c r="A100" s="22" t="n">
        <v>402013</v>
      </c>
      <c r="B100" s="22" t="s">
        <v>1629</v>
      </c>
      <c r="C100" s="22" t="s">
        <v>129</v>
      </c>
      <c r="D100" s="22" t="n">
        <v>7</v>
      </c>
      <c r="E100" s="22" t="s">
        <v>206</v>
      </c>
      <c r="F100" s="11" t="n">
        <v>40</v>
      </c>
      <c r="G100" s="11" t="n">
        <v>160</v>
      </c>
      <c r="H100" s="11" t="n">
        <v>60</v>
      </c>
      <c r="I100" s="11" t="n">
        <v>240</v>
      </c>
      <c r="J100" s="11" t="n">
        <v>80</v>
      </c>
      <c r="K100" s="11" t="n">
        <v>480</v>
      </c>
      <c r="L100" s="22" t="n">
        <v>1.5</v>
      </c>
      <c r="M100" s="12" t="n">
        <v>0.333333333333333</v>
      </c>
    </row>
    <row r="101" customFormat="false" ht="15" hidden="false" customHeight="true" outlineLevel="0" collapsed="false">
      <c r="A101" s="22" t="n">
        <v>402144</v>
      </c>
      <c r="B101" s="22" t="s">
        <v>1643</v>
      </c>
      <c r="C101" s="22" t="s">
        <v>129</v>
      </c>
      <c r="D101" s="22" t="n">
        <v>7</v>
      </c>
      <c r="E101" s="22" t="s">
        <v>201</v>
      </c>
      <c r="F101" s="11" t="n">
        <v>20</v>
      </c>
      <c r="G101" s="11" t="n">
        <v>80</v>
      </c>
      <c r="H101" s="11" t="n">
        <v>30</v>
      </c>
      <c r="I101" s="11" t="n">
        <v>120</v>
      </c>
      <c r="J101" s="11"/>
      <c r="K101" s="11" t="n">
        <v>200</v>
      </c>
      <c r="L101" s="22" t="n">
        <v>1.5</v>
      </c>
      <c r="M101" s="12" t="n">
        <v>0.4</v>
      </c>
    </row>
    <row r="102" customFormat="false" ht="15" hidden="false" customHeight="true" outlineLevel="0" collapsed="false">
      <c r="A102" s="22" t="n">
        <v>402310</v>
      </c>
      <c r="B102" s="22" t="s">
        <v>1528</v>
      </c>
      <c r="C102" s="22" t="s">
        <v>129</v>
      </c>
      <c r="D102" s="22" t="n">
        <v>7</v>
      </c>
      <c r="E102" s="22" t="s">
        <v>201</v>
      </c>
      <c r="F102" s="11" t="n">
        <v>40</v>
      </c>
      <c r="G102" s="11" t="n">
        <v>160</v>
      </c>
      <c r="H102" s="11" t="n">
        <v>60</v>
      </c>
      <c r="I102" s="11" t="n">
        <v>240</v>
      </c>
      <c r="J102" s="11"/>
      <c r="K102" s="11" t="n">
        <v>400</v>
      </c>
      <c r="L102" s="22" t="n">
        <v>1.5</v>
      </c>
      <c r="M102" s="12" t="n">
        <v>0.4</v>
      </c>
    </row>
    <row r="103" customFormat="false" ht="15" hidden="false" customHeight="true" outlineLevel="0" collapsed="false">
      <c r="A103" s="22" t="n">
        <v>200935</v>
      </c>
      <c r="B103" s="22" t="s">
        <v>2783</v>
      </c>
      <c r="C103" s="22" t="s">
        <v>130</v>
      </c>
      <c r="D103" s="22" t="n">
        <v>16</v>
      </c>
      <c r="E103" s="22" t="s">
        <v>196</v>
      </c>
      <c r="F103" s="11" t="n">
        <v>8</v>
      </c>
      <c r="G103" s="11" t="n">
        <v>32</v>
      </c>
      <c r="H103" s="11" t="n">
        <v>12</v>
      </c>
      <c r="I103" s="11" t="n">
        <v>48</v>
      </c>
      <c r="J103" s="11" t="n">
        <v>100</v>
      </c>
      <c r="K103" s="11" t="n">
        <v>180</v>
      </c>
      <c r="L103" s="22" t="n">
        <v>1.5</v>
      </c>
      <c r="M103" s="12" t="n">
        <v>0.177777777777778</v>
      </c>
    </row>
    <row r="104" customFormat="false" ht="15" hidden="false" customHeight="true" outlineLevel="0" collapsed="false">
      <c r="A104" s="22" t="n">
        <v>200351</v>
      </c>
      <c r="B104" s="22" t="s">
        <v>1724</v>
      </c>
      <c r="C104" s="22" t="s">
        <v>130</v>
      </c>
      <c r="D104" s="22" t="n">
        <v>11</v>
      </c>
      <c r="E104" s="22" t="s">
        <v>466</v>
      </c>
      <c r="F104" s="11" t="n">
        <v>20</v>
      </c>
      <c r="G104" s="11" t="n">
        <v>80</v>
      </c>
      <c r="H104" s="11" t="n">
        <v>30</v>
      </c>
      <c r="I104" s="11" t="n">
        <v>120</v>
      </c>
      <c r="J104" s="11" t="n">
        <v>120</v>
      </c>
      <c r="K104" s="11" t="n">
        <v>320</v>
      </c>
      <c r="L104" s="22" t="n">
        <v>1.5</v>
      </c>
      <c r="M104" s="12" t="n">
        <v>0.25</v>
      </c>
    </row>
    <row r="105" customFormat="false" ht="15" hidden="false" customHeight="true" outlineLevel="0" collapsed="false">
      <c r="A105" s="22" t="n">
        <v>403455</v>
      </c>
      <c r="B105" s="22" t="s">
        <v>1050</v>
      </c>
      <c r="C105" s="22" t="s">
        <v>129</v>
      </c>
      <c r="D105" s="22" t="n">
        <v>5</v>
      </c>
      <c r="E105" s="22" t="s">
        <v>196</v>
      </c>
      <c r="F105" s="11" t="n">
        <v>30</v>
      </c>
      <c r="G105" s="11" t="n">
        <v>120</v>
      </c>
      <c r="H105" s="11" t="n">
        <v>45</v>
      </c>
      <c r="I105" s="11" t="n">
        <v>180</v>
      </c>
      <c r="J105" s="11"/>
      <c r="K105" s="11" t="n">
        <v>300</v>
      </c>
      <c r="L105" s="22" t="n">
        <v>1.5</v>
      </c>
      <c r="M105" s="12" t="n">
        <v>0.4</v>
      </c>
    </row>
    <row r="106" customFormat="false" ht="15" hidden="false" customHeight="true" outlineLevel="0" collapsed="false">
      <c r="A106" s="22" t="n">
        <v>402293</v>
      </c>
      <c r="B106" s="22" t="s">
        <v>1562</v>
      </c>
      <c r="C106" s="22" t="s">
        <v>129</v>
      </c>
      <c r="D106" s="22" t="n">
        <v>7</v>
      </c>
      <c r="E106" s="22" t="s">
        <v>196</v>
      </c>
      <c r="F106" s="11" t="n">
        <v>20</v>
      </c>
      <c r="G106" s="11" t="n">
        <v>80</v>
      </c>
      <c r="H106" s="11" t="n">
        <v>30</v>
      </c>
      <c r="I106" s="11" t="n">
        <v>120</v>
      </c>
      <c r="J106" s="11"/>
      <c r="K106" s="11" t="n">
        <v>200</v>
      </c>
      <c r="L106" s="22" t="n">
        <v>1.5</v>
      </c>
      <c r="M106" s="12" t="n">
        <v>0.4</v>
      </c>
    </row>
    <row r="107" customFormat="false" ht="15" hidden="false" customHeight="true" outlineLevel="0" collapsed="false">
      <c r="A107" s="22" t="n">
        <v>402079</v>
      </c>
      <c r="B107" s="22" t="s">
        <v>1683</v>
      </c>
      <c r="C107" s="22" t="s">
        <v>129</v>
      </c>
      <c r="D107" s="22" t="n">
        <v>7</v>
      </c>
      <c r="E107" s="22" t="s">
        <v>466</v>
      </c>
      <c r="F107" s="11" t="n">
        <v>40</v>
      </c>
      <c r="G107" s="11" t="n">
        <v>160</v>
      </c>
      <c r="H107" s="11" t="n">
        <v>60</v>
      </c>
      <c r="I107" s="11" t="n">
        <v>240</v>
      </c>
      <c r="J107" s="11"/>
      <c r="K107" s="11" t="n">
        <v>400</v>
      </c>
      <c r="L107" s="22" t="n">
        <v>1.5</v>
      </c>
      <c r="M107" s="12" t="n">
        <v>0.4</v>
      </c>
    </row>
    <row r="108" customFormat="false" ht="15" hidden="false" customHeight="true" outlineLevel="0" collapsed="false">
      <c r="A108" s="22" t="n">
        <v>402225</v>
      </c>
      <c r="B108" s="22" t="s">
        <v>1692</v>
      </c>
      <c r="C108" s="22" t="s">
        <v>129</v>
      </c>
      <c r="D108" s="22" t="n">
        <v>7</v>
      </c>
      <c r="E108" s="22" t="s">
        <v>558</v>
      </c>
      <c r="F108" s="11" t="n">
        <v>40</v>
      </c>
      <c r="G108" s="11" t="n">
        <v>160</v>
      </c>
      <c r="H108" s="11" t="n">
        <v>60</v>
      </c>
      <c r="I108" s="11" t="n">
        <v>240</v>
      </c>
      <c r="J108" s="11"/>
      <c r="K108" s="11" t="n">
        <v>400</v>
      </c>
      <c r="L108" s="22" t="n">
        <v>1.5</v>
      </c>
      <c r="M108" s="12" t="n">
        <v>0.4</v>
      </c>
    </row>
    <row r="109" customFormat="false" ht="15" hidden="false" customHeight="true" outlineLevel="0" collapsed="false">
      <c r="A109" s="22" t="n">
        <v>402032</v>
      </c>
      <c r="B109" s="22" t="s">
        <v>1548</v>
      </c>
      <c r="C109" s="22" t="s">
        <v>129</v>
      </c>
      <c r="D109" s="22" t="n">
        <v>7</v>
      </c>
      <c r="E109" s="22" t="s">
        <v>196</v>
      </c>
      <c r="F109" s="11" t="n">
        <v>20</v>
      </c>
      <c r="G109" s="11" t="n">
        <v>80</v>
      </c>
      <c r="H109" s="11" t="n">
        <v>30</v>
      </c>
      <c r="I109" s="11" t="n">
        <v>120</v>
      </c>
      <c r="J109" s="11"/>
      <c r="K109" s="11" t="n">
        <v>200</v>
      </c>
      <c r="L109" s="22" t="n">
        <v>1.5</v>
      </c>
      <c r="M109" s="12" t="n">
        <v>0.4</v>
      </c>
    </row>
    <row r="110" customFormat="false" ht="15" hidden="false" customHeight="true" outlineLevel="0" collapsed="false">
      <c r="A110" s="22" t="n">
        <v>403107</v>
      </c>
      <c r="B110" s="22" t="s">
        <v>1090</v>
      </c>
      <c r="C110" s="22" t="s">
        <v>129</v>
      </c>
      <c r="D110" s="22" t="n">
        <v>5</v>
      </c>
      <c r="E110" s="22" t="s">
        <v>201</v>
      </c>
      <c r="F110" s="11" t="n">
        <v>30</v>
      </c>
      <c r="G110" s="11" t="n">
        <v>120</v>
      </c>
      <c r="H110" s="11" t="n">
        <v>45</v>
      </c>
      <c r="I110" s="11" t="n">
        <v>180</v>
      </c>
      <c r="J110" s="11"/>
      <c r="K110" s="11" t="n">
        <v>300</v>
      </c>
      <c r="L110" s="22" t="n">
        <v>1.5</v>
      </c>
      <c r="M110" s="12" t="n">
        <v>0.4</v>
      </c>
    </row>
    <row r="111" customFormat="false" ht="15" hidden="false" customHeight="true" outlineLevel="0" collapsed="false">
      <c r="A111" s="22" t="n">
        <v>401540</v>
      </c>
      <c r="B111" s="22" t="s">
        <v>1224</v>
      </c>
      <c r="C111" s="22" t="s">
        <v>129</v>
      </c>
      <c r="D111" s="22" t="n">
        <v>5</v>
      </c>
      <c r="E111" s="22" t="s">
        <v>201</v>
      </c>
      <c r="F111" s="11" t="n">
        <v>40</v>
      </c>
      <c r="G111" s="11" t="n">
        <v>160</v>
      </c>
      <c r="H111" s="11" t="n">
        <v>60</v>
      </c>
      <c r="I111" s="11" t="n">
        <v>240</v>
      </c>
      <c r="J111" s="11"/>
      <c r="K111" s="11" t="n">
        <v>400</v>
      </c>
      <c r="L111" s="22" t="n">
        <v>1.5</v>
      </c>
      <c r="M111" s="12" t="n">
        <v>0.4</v>
      </c>
    </row>
    <row r="112" customFormat="false" ht="15" hidden="false" customHeight="true" outlineLevel="0" collapsed="false">
      <c r="A112" s="22" t="n">
        <v>200055</v>
      </c>
      <c r="B112" s="22" t="s">
        <v>2121</v>
      </c>
      <c r="C112" s="22" t="s">
        <v>130</v>
      </c>
      <c r="D112" s="22" t="n">
        <v>13</v>
      </c>
      <c r="E112" s="22" t="s">
        <v>201</v>
      </c>
      <c r="F112" s="11" t="n">
        <v>20</v>
      </c>
      <c r="G112" s="11" t="n">
        <v>80</v>
      </c>
      <c r="H112" s="11" t="n">
        <v>30</v>
      </c>
      <c r="I112" s="11" t="n">
        <v>120</v>
      </c>
      <c r="J112" s="11"/>
      <c r="K112" s="11" t="n">
        <v>200</v>
      </c>
      <c r="L112" s="22" t="n">
        <v>1.5</v>
      </c>
      <c r="M112" s="12" t="n">
        <v>0.4</v>
      </c>
    </row>
    <row r="113" customFormat="false" ht="15" hidden="false" customHeight="true" outlineLevel="0" collapsed="false">
      <c r="A113" s="22" t="n">
        <v>404428</v>
      </c>
      <c r="B113" s="22" t="s">
        <v>1108</v>
      </c>
      <c r="C113" s="22" t="s">
        <v>129</v>
      </c>
      <c r="D113" s="22" t="n">
        <v>5</v>
      </c>
      <c r="E113" s="22" t="s">
        <v>213</v>
      </c>
      <c r="F113" s="11" t="n">
        <v>20</v>
      </c>
      <c r="G113" s="11" t="n">
        <v>80</v>
      </c>
      <c r="H113" s="11" t="n">
        <v>30</v>
      </c>
      <c r="I113" s="11" t="n">
        <v>120</v>
      </c>
      <c r="J113" s="11"/>
      <c r="K113" s="11" t="n">
        <v>200</v>
      </c>
      <c r="L113" s="22" t="n">
        <v>1.5</v>
      </c>
      <c r="M113" s="12" t="n">
        <v>0.4</v>
      </c>
    </row>
    <row r="114" customFormat="false" ht="15" hidden="false" customHeight="true" outlineLevel="0" collapsed="false">
      <c r="A114" s="22" t="n">
        <v>400565</v>
      </c>
      <c r="B114" s="22" t="s">
        <v>1076</v>
      </c>
      <c r="C114" s="22" t="s">
        <v>129</v>
      </c>
      <c r="D114" s="22" t="n">
        <v>5</v>
      </c>
      <c r="E114" s="22" t="s">
        <v>196</v>
      </c>
      <c r="F114" s="11" t="n">
        <v>20</v>
      </c>
      <c r="G114" s="11" t="n">
        <v>80</v>
      </c>
      <c r="H114" s="11" t="n">
        <v>30</v>
      </c>
      <c r="I114" s="11" t="n">
        <v>120</v>
      </c>
      <c r="J114" s="11"/>
      <c r="K114" s="11" t="n">
        <v>200</v>
      </c>
      <c r="L114" s="22" t="n">
        <v>1.5</v>
      </c>
      <c r="M114" s="12" t="n">
        <v>0.4</v>
      </c>
    </row>
    <row r="115" customFormat="false" ht="15" hidden="false" customHeight="true" outlineLevel="0" collapsed="false">
      <c r="A115" s="22" t="n">
        <v>401437</v>
      </c>
      <c r="B115" s="22" t="s">
        <v>1124</v>
      </c>
      <c r="C115" s="22" t="s">
        <v>129</v>
      </c>
      <c r="D115" s="22" t="n">
        <v>5</v>
      </c>
      <c r="E115" s="22" t="s">
        <v>196</v>
      </c>
      <c r="F115" s="11" t="n">
        <v>20</v>
      </c>
      <c r="G115" s="11" t="n">
        <v>80</v>
      </c>
      <c r="H115" s="11" t="n">
        <v>30</v>
      </c>
      <c r="I115" s="11" t="n">
        <v>120</v>
      </c>
      <c r="J115" s="11"/>
      <c r="K115" s="11" t="n">
        <v>200</v>
      </c>
      <c r="L115" s="22" t="n">
        <v>1.5</v>
      </c>
      <c r="M115" s="12" t="n">
        <v>0.4</v>
      </c>
    </row>
    <row r="116" customFormat="false" ht="15" hidden="false" customHeight="true" outlineLevel="0" collapsed="false">
      <c r="A116" s="22" t="n">
        <v>401750</v>
      </c>
      <c r="B116" s="22" t="s">
        <v>1165</v>
      </c>
      <c r="C116" s="22" t="s">
        <v>129</v>
      </c>
      <c r="D116" s="22" t="n">
        <v>5</v>
      </c>
      <c r="E116" s="22" t="s">
        <v>196</v>
      </c>
      <c r="F116" s="11" t="n">
        <v>20</v>
      </c>
      <c r="G116" s="11" t="n">
        <v>80</v>
      </c>
      <c r="H116" s="11" t="n">
        <v>30</v>
      </c>
      <c r="I116" s="11" t="n">
        <v>120</v>
      </c>
      <c r="J116" s="11"/>
      <c r="K116" s="11" t="n">
        <v>200</v>
      </c>
      <c r="L116" s="22" t="n">
        <v>1.5</v>
      </c>
      <c r="M116" s="12" t="n">
        <v>0.4</v>
      </c>
    </row>
    <row r="117" customFormat="false" ht="15" hidden="false" customHeight="true" outlineLevel="0" collapsed="false">
      <c r="A117" s="22" t="n">
        <v>205001</v>
      </c>
      <c r="B117" s="22" t="s">
        <v>2623</v>
      </c>
      <c r="C117" s="22" t="s">
        <v>130</v>
      </c>
      <c r="D117" s="22" t="n">
        <v>15</v>
      </c>
      <c r="E117" s="22" t="s">
        <v>196</v>
      </c>
      <c r="F117" s="11" t="n">
        <v>16</v>
      </c>
      <c r="G117" s="11" t="n">
        <v>64</v>
      </c>
      <c r="H117" s="11" t="n">
        <v>24</v>
      </c>
      <c r="I117" s="11" t="n">
        <v>96</v>
      </c>
      <c r="J117" s="11" t="n">
        <v>96</v>
      </c>
      <c r="K117" s="11" t="n">
        <v>256</v>
      </c>
      <c r="L117" s="22" t="n">
        <v>1.5</v>
      </c>
      <c r="M117" s="12" t="n">
        <v>0.25</v>
      </c>
    </row>
    <row r="118" customFormat="false" ht="15" hidden="false" customHeight="true" outlineLevel="0" collapsed="false">
      <c r="A118" s="22" t="n">
        <v>404260</v>
      </c>
      <c r="B118" s="22" t="s">
        <v>847</v>
      </c>
      <c r="C118" s="22" t="s">
        <v>129</v>
      </c>
      <c r="D118" s="22" t="n">
        <v>4</v>
      </c>
      <c r="E118" s="22" t="s">
        <v>201</v>
      </c>
      <c r="F118" s="11" t="n">
        <v>10</v>
      </c>
      <c r="G118" s="11" t="n">
        <v>40</v>
      </c>
      <c r="H118" s="11" t="n">
        <v>15</v>
      </c>
      <c r="I118" s="11" t="n">
        <v>60</v>
      </c>
      <c r="J118" s="11" t="n">
        <v>60</v>
      </c>
      <c r="K118" s="11" t="n">
        <v>160</v>
      </c>
      <c r="L118" s="22" t="n">
        <v>1.5</v>
      </c>
      <c r="M118" s="12" t="n">
        <v>0.25</v>
      </c>
    </row>
    <row r="119" customFormat="false" ht="15" hidden="false" customHeight="true" outlineLevel="0" collapsed="false">
      <c r="A119" s="22" t="n">
        <v>202438</v>
      </c>
      <c r="B119" s="22" t="s">
        <v>2383</v>
      </c>
      <c r="C119" s="22" t="s">
        <v>130</v>
      </c>
      <c r="D119" s="22" t="n">
        <v>14</v>
      </c>
      <c r="E119" s="22" t="s">
        <v>201</v>
      </c>
      <c r="F119" s="11" t="n">
        <v>20</v>
      </c>
      <c r="G119" s="11" t="n">
        <v>80</v>
      </c>
      <c r="H119" s="11" t="n">
        <v>30</v>
      </c>
      <c r="I119" s="11" t="n">
        <v>120</v>
      </c>
      <c r="J119" s="11" t="n">
        <v>180</v>
      </c>
      <c r="K119" s="11" t="n">
        <v>380</v>
      </c>
      <c r="L119" s="22" t="n">
        <v>1.5</v>
      </c>
      <c r="M119" s="12" t="n">
        <v>0.210526315789474</v>
      </c>
    </row>
    <row r="120" customFormat="false" ht="15" hidden="false" customHeight="true" outlineLevel="0" collapsed="false">
      <c r="A120" s="22" t="n">
        <v>400270</v>
      </c>
      <c r="B120" s="22" t="s">
        <v>980</v>
      </c>
      <c r="C120" s="22" t="s">
        <v>129</v>
      </c>
      <c r="D120" s="22" t="n">
        <v>4</v>
      </c>
      <c r="E120" s="22" t="s">
        <v>201</v>
      </c>
      <c r="F120" s="11" t="n">
        <v>10</v>
      </c>
      <c r="G120" s="11" t="n">
        <v>40</v>
      </c>
      <c r="H120" s="11" t="n">
        <v>15</v>
      </c>
      <c r="I120" s="11" t="n">
        <v>60</v>
      </c>
      <c r="J120" s="11" t="n">
        <v>60</v>
      </c>
      <c r="K120" s="11" t="n">
        <v>160</v>
      </c>
      <c r="L120" s="22" t="n">
        <v>1.5</v>
      </c>
      <c r="M120" s="12" t="n">
        <v>0.25</v>
      </c>
    </row>
    <row r="121" customFormat="false" ht="15" hidden="false" customHeight="true" outlineLevel="0" collapsed="false">
      <c r="A121" s="22" t="n">
        <v>400592</v>
      </c>
      <c r="B121" s="22" t="s">
        <v>1020</v>
      </c>
      <c r="C121" s="22" t="s">
        <v>129</v>
      </c>
      <c r="D121" s="22" t="n">
        <v>5</v>
      </c>
      <c r="E121" s="22" t="s">
        <v>206</v>
      </c>
      <c r="F121" s="11" t="n">
        <v>40</v>
      </c>
      <c r="G121" s="11" t="n">
        <v>160</v>
      </c>
      <c r="H121" s="11" t="n">
        <v>60</v>
      </c>
      <c r="I121" s="11" t="n">
        <v>240</v>
      </c>
      <c r="J121" s="11" t="n">
        <v>120</v>
      </c>
      <c r="K121" s="11" t="n">
        <v>520</v>
      </c>
      <c r="L121" s="22" t="n">
        <v>1.5</v>
      </c>
      <c r="M121" s="12" t="n">
        <v>0.307692307692308</v>
      </c>
    </row>
    <row r="122" customFormat="false" ht="15" hidden="false" customHeight="true" outlineLevel="0" collapsed="false">
      <c r="A122" s="22" t="n">
        <v>201405</v>
      </c>
      <c r="B122" s="22" t="s">
        <v>2410</v>
      </c>
      <c r="C122" s="22" t="s">
        <v>130</v>
      </c>
      <c r="D122" s="22" t="n">
        <v>14</v>
      </c>
      <c r="E122" s="22" t="s">
        <v>201</v>
      </c>
      <c r="F122" s="11" t="n">
        <v>10</v>
      </c>
      <c r="G122" s="11" t="n">
        <v>40</v>
      </c>
      <c r="H122" s="11" t="n">
        <v>15</v>
      </c>
      <c r="I122" s="11" t="n">
        <v>60</v>
      </c>
      <c r="J122" s="11" t="n">
        <v>120</v>
      </c>
      <c r="K122" s="11" t="n">
        <v>220</v>
      </c>
      <c r="L122" s="22" t="n">
        <v>1.5</v>
      </c>
      <c r="M122" s="12" t="n">
        <v>0.181818181818182</v>
      </c>
    </row>
    <row r="123" customFormat="false" ht="15" hidden="false" customHeight="true" outlineLevel="0" collapsed="false">
      <c r="A123" s="22" t="n">
        <v>400997</v>
      </c>
      <c r="B123" s="22" t="s">
        <v>809</v>
      </c>
      <c r="C123" s="22" t="s">
        <v>129</v>
      </c>
      <c r="D123" s="22" t="n">
        <v>4</v>
      </c>
      <c r="E123" s="22" t="s">
        <v>466</v>
      </c>
      <c r="F123" s="11" t="n">
        <v>20</v>
      </c>
      <c r="G123" s="11" t="n">
        <v>80</v>
      </c>
      <c r="H123" s="11" t="n">
        <v>30</v>
      </c>
      <c r="I123" s="11" t="n">
        <v>120</v>
      </c>
      <c r="J123" s="11"/>
      <c r="K123" s="11" t="n">
        <v>200</v>
      </c>
      <c r="L123" s="22" t="n">
        <v>1.5</v>
      </c>
      <c r="M123" s="12" t="n">
        <v>0.4</v>
      </c>
    </row>
    <row r="124" customFormat="false" ht="15" hidden="false" customHeight="true" outlineLevel="0" collapsed="false">
      <c r="A124" s="22" t="n">
        <v>400766</v>
      </c>
      <c r="B124" s="22" t="s">
        <v>204</v>
      </c>
      <c r="C124" s="22" t="s">
        <v>129</v>
      </c>
      <c r="D124" s="22" t="n">
        <v>1</v>
      </c>
      <c r="E124" s="22" t="s">
        <v>196</v>
      </c>
      <c r="F124" s="11" t="n">
        <v>10</v>
      </c>
      <c r="G124" s="11" t="n">
        <v>40</v>
      </c>
      <c r="H124" s="11" t="n">
        <v>15</v>
      </c>
      <c r="I124" s="11" t="n">
        <v>60</v>
      </c>
      <c r="J124" s="11" t="n">
        <v>80</v>
      </c>
      <c r="K124" s="11" t="n">
        <v>180</v>
      </c>
      <c r="L124" s="22" t="n">
        <v>1.5</v>
      </c>
      <c r="M124" s="12" t="n">
        <v>0.222222222222222</v>
      </c>
    </row>
    <row r="125" customFormat="false" ht="15" hidden="false" customHeight="true" outlineLevel="0" collapsed="false">
      <c r="A125" s="22" t="n">
        <v>401057</v>
      </c>
      <c r="B125" s="22" t="s">
        <v>810</v>
      </c>
      <c r="C125" s="22" t="s">
        <v>129</v>
      </c>
      <c r="D125" s="22" t="n">
        <v>4</v>
      </c>
      <c r="E125" s="22" t="s">
        <v>201</v>
      </c>
      <c r="F125" s="11" t="n">
        <v>30</v>
      </c>
      <c r="G125" s="11" t="n">
        <v>120</v>
      </c>
      <c r="H125" s="11" t="n">
        <v>45</v>
      </c>
      <c r="I125" s="11" t="n">
        <v>180</v>
      </c>
      <c r="J125" s="11"/>
      <c r="K125" s="11" t="n">
        <v>300</v>
      </c>
      <c r="L125" s="22" t="n">
        <v>1.5</v>
      </c>
      <c r="M125" s="12" t="n">
        <v>0.4</v>
      </c>
    </row>
    <row r="126" customFormat="false" ht="15" hidden="false" customHeight="true" outlineLevel="0" collapsed="false">
      <c r="A126" s="22" t="n">
        <v>401859</v>
      </c>
      <c r="B126" s="22" t="s">
        <v>368</v>
      </c>
      <c r="C126" s="22" t="s">
        <v>129</v>
      </c>
      <c r="D126" s="22" t="n">
        <v>1</v>
      </c>
      <c r="E126" s="22" t="s">
        <v>201</v>
      </c>
      <c r="F126" s="11" t="n">
        <v>20</v>
      </c>
      <c r="G126" s="11" t="n">
        <v>80</v>
      </c>
      <c r="H126" s="11" t="n">
        <v>30</v>
      </c>
      <c r="I126" s="11" t="n">
        <v>120</v>
      </c>
      <c r="J126" s="11" t="n">
        <v>80</v>
      </c>
      <c r="K126" s="11" t="n">
        <v>280</v>
      </c>
      <c r="L126" s="22" t="n">
        <v>1.5</v>
      </c>
      <c r="M126" s="12" t="n">
        <v>0.285714285714286</v>
      </c>
    </row>
    <row r="127" customFormat="false" ht="15" hidden="false" customHeight="true" outlineLevel="0" collapsed="false">
      <c r="A127" s="22" t="n">
        <v>402370</v>
      </c>
      <c r="B127" s="22" t="s">
        <v>1605</v>
      </c>
      <c r="C127" s="22" t="s">
        <v>129</v>
      </c>
      <c r="D127" s="22" t="n">
        <v>7</v>
      </c>
      <c r="E127" s="22" t="s">
        <v>206</v>
      </c>
      <c r="F127" s="11" t="n">
        <v>20</v>
      </c>
      <c r="G127" s="11" t="n">
        <v>80</v>
      </c>
      <c r="H127" s="11" t="n">
        <v>30</v>
      </c>
      <c r="I127" s="11" t="n">
        <v>120</v>
      </c>
      <c r="J127" s="11"/>
      <c r="K127" s="11" t="n">
        <v>200</v>
      </c>
      <c r="L127" s="22" t="n">
        <v>1.5</v>
      </c>
      <c r="M127" s="12" t="n">
        <v>0.4</v>
      </c>
    </row>
    <row r="128" customFormat="false" ht="15" hidden="false" customHeight="true" outlineLevel="0" collapsed="false">
      <c r="A128" s="22" t="n">
        <v>402377</v>
      </c>
      <c r="B128" s="22" t="s">
        <v>1608</v>
      </c>
      <c r="C128" s="22" t="s">
        <v>129</v>
      </c>
      <c r="D128" s="22" t="n">
        <v>7</v>
      </c>
      <c r="E128" s="22" t="s">
        <v>201</v>
      </c>
      <c r="F128" s="11" t="n">
        <v>20</v>
      </c>
      <c r="G128" s="11" t="n">
        <v>80</v>
      </c>
      <c r="H128" s="11" t="n">
        <v>30</v>
      </c>
      <c r="I128" s="11" t="n">
        <v>120</v>
      </c>
      <c r="J128" s="11" t="n">
        <v>60</v>
      </c>
      <c r="K128" s="11" t="n">
        <v>260</v>
      </c>
      <c r="L128" s="22" t="n">
        <v>1.5</v>
      </c>
      <c r="M128" s="12" t="n">
        <v>0.307692307692308</v>
      </c>
    </row>
    <row r="129" customFormat="false" ht="15" hidden="false" customHeight="true" outlineLevel="0" collapsed="false">
      <c r="A129" s="22" t="n">
        <v>402373</v>
      </c>
      <c r="B129" s="22" t="s">
        <v>1607</v>
      </c>
      <c r="C129" s="22" t="s">
        <v>129</v>
      </c>
      <c r="D129" s="22" t="n">
        <v>7</v>
      </c>
      <c r="E129" s="22" t="s">
        <v>206</v>
      </c>
      <c r="F129" s="11" t="n">
        <v>40</v>
      </c>
      <c r="G129" s="11" t="n">
        <v>160</v>
      </c>
      <c r="H129" s="11" t="n">
        <v>60</v>
      </c>
      <c r="I129" s="11" t="n">
        <v>240</v>
      </c>
      <c r="J129" s="11" t="n">
        <v>120</v>
      </c>
      <c r="K129" s="11" t="n">
        <v>520</v>
      </c>
      <c r="L129" s="22" t="n">
        <v>1.5</v>
      </c>
      <c r="M129" s="12" t="n">
        <v>0.307692307692308</v>
      </c>
    </row>
    <row r="130" customFormat="false" ht="15" hidden="false" customHeight="true" outlineLevel="0" collapsed="false">
      <c r="A130" s="22" t="n">
        <v>400200</v>
      </c>
      <c r="B130" s="22" t="s">
        <v>411</v>
      </c>
      <c r="C130" s="22" t="s">
        <v>129</v>
      </c>
      <c r="D130" s="22" t="n">
        <v>1</v>
      </c>
      <c r="E130" s="22" t="s">
        <v>196</v>
      </c>
      <c r="F130" s="11" t="n">
        <v>20</v>
      </c>
      <c r="G130" s="11" t="n">
        <v>80</v>
      </c>
      <c r="H130" s="11" t="n">
        <v>30</v>
      </c>
      <c r="I130" s="11" t="n">
        <v>120</v>
      </c>
      <c r="J130" s="11"/>
      <c r="K130" s="11" t="n">
        <v>200</v>
      </c>
      <c r="L130" s="22" t="n">
        <v>1.5</v>
      </c>
      <c r="M130" s="12" t="n">
        <v>0.4</v>
      </c>
    </row>
    <row r="131" customFormat="false" ht="15" hidden="false" customHeight="true" outlineLevel="0" collapsed="false">
      <c r="A131" s="22" t="n">
        <v>402406</v>
      </c>
      <c r="B131" s="22" t="s">
        <v>1613</v>
      </c>
      <c r="C131" s="22" t="s">
        <v>129</v>
      </c>
      <c r="D131" s="22" t="n">
        <v>7</v>
      </c>
      <c r="E131" s="22" t="s">
        <v>273</v>
      </c>
      <c r="F131" s="11" t="n">
        <v>20</v>
      </c>
      <c r="G131" s="11" t="n">
        <v>80</v>
      </c>
      <c r="H131" s="11" t="n">
        <v>30</v>
      </c>
      <c r="I131" s="11" t="n">
        <v>120</v>
      </c>
      <c r="J131" s="11"/>
      <c r="K131" s="11" t="n">
        <v>200</v>
      </c>
      <c r="L131" s="22" t="n">
        <v>1.5</v>
      </c>
      <c r="M131" s="12" t="n">
        <v>0.4</v>
      </c>
    </row>
    <row r="132" customFormat="false" ht="15" hidden="false" customHeight="true" outlineLevel="0" collapsed="false">
      <c r="A132" s="22" t="n">
        <v>402456</v>
      </c>
      <c r="B132" s="22" t="s">
        <v>1619</v>
      </c>
      <c r="C132" s="22" t="s">
        <v>129</v>
      </c>
      <c r="D132" s="22" t="n">
        <v>7</v>
      </c>
      <c r="E132" s="22" t="s">
        <v>201</v>
      </c>
      <c r="F132" s="11" t="n">
        <v>20</v>
      </c>
      <c r="G132" s="11" t="n">
        <v>80</v>
      </c>
      <c r="H132" s="11" t="n">
        <v>30</v>
      </c>
      <c r="I132" s="11" t="n">
        <v>120</v>
      </c>
      <c r="J132" s="11" t="n">
        <v>60</v>
      </c>
      <c r="K132" s="11" t="n">
        <v>260</v>
      </c>
      <c r="L132" s="22" t="n">
        <v>1.5</v>
      </c>
      <c r="M132" s="12" t="n">
        <v>0.307692307692308</v>
      </c>
    </row>
    <row r="133" customFormat="false" ht="15" hidden="false" customHeight="true" outlineLevel="0" collapsed="false">
      <c r="A133" s="22" t="n">
        <v>403853</v>
      </c>
      <c r="B133" s="22" t="s">
        <v>1179</v>
      </c>
      <c r="C133" s="22" t="s">
        <v>129</v>
      </c>
      <c r="D133" s="22" t="n">
        <v>5</v>
      </c>
      <c r="E133" s="22" t="s">
        <v>196</v>
      </c>
      <c r="F133" s="11" t="n">
        <v>30</v>
      </c>
      <c r="G133" s="11" t="n">
        <v>120</v>
      </c>
      <c r="H133" s="11" t="n">
        <v>45</v>
      </c>
      <c r="I133" s="11" t="n">
        <v>180</v>
      </c>
      <c r="J133" s="11" t="n">
        <v>80</v>
      </c>
      <c r="K133" s="11" t="n">
        <v>380</v>
      </c>
      <c r="L133" s="22" t="n">
        <v>1.5</v>
      </c>
      <c r="M133" s="12" t="n">
        <v>0.315789473684211</v>
      </c>
    </row>
    <row r="134" customFormat="false" ht="15" hidden="false" customHeight="true" outlineLevel="0" collapsed="false">
      <c r="A134" s="22" t="n">
        <v>400403</v>
      </c>
      <c r="B134" s="22" t="s">
        <v>1065</v>
      </c>
      <c r="C134" s="22" t="s">
        <v>129</v>
      </c>
      <c r="D134" s="22" t="n">
        <v>5</v>
      </c>
      <c r="E134" s="22" t="s">
        <v>201</v>
      </c>
      <c r="F134" s="11" t="n">
        <v>20</v>
      </c>
      <c r="G134" s="11" t="n">
        <v>80</v>
      </c>
      <c r="H134" s="11" t="n">
        <v>30</v>
      </c>
      <c r="I134" s="11" t="n">
        <v>120</v>
      </c>
      <c r="J134" s="11"/>
      <c r="K134" s="11" t="n">
        <v>200</v>
      </c>
      <c r="L134" s="22" t="n">
        <v>1.5</v>
      </c>
      <c r="M134" s="12" t="n">
        <v>0.4</v>
      </c>
    </row>
    <row r="135" customFormat="false" ht="15" hidden="false" customHeight="true" outlineLevel="0" collapsed="false">
      <c r="A135" s="22" t="n">
        <v>200613</v>
      </c>
      <c r="B135" s="22" t="s">
        <v>2251</v>
      </c>
      <c r="C135" s="22" t="s">
        <v>130</v>
      </c>
      <c r="D135" s="22" t="n">
        <v>13</v>
      </c>
      <c r="E135" s="22" t="s">
        <v>466</v>
      </c>
      <c r="F135" s="11" t="n">
        <v>10</v>
      </c>
      <c r="G135" s="11" t="n">
        <v>40</v>
      </c>
      <c r="H135" s="11" t="n">
        <v>15</v>
      </c>
      <c r="I135" s="11" t="n">
        <v>60</v>
      </c>
      <c r="J135" s="11" t="n">
        <v>96</v>
      </c>
      <c r="K135" s="11" t="n">
        <v>196</v>
      </c>
      <c r="L135" s="22" t="n">
        <v>1.5</v>
      </c>
      <c r="M135" s="12" t="n">
        <v>0.204081632653061</v>
      </c>
    </row>
    <row r="136" customFormat="false" ht="15" hidden="false" customHeight="true" outlineLevel="0" collapsed="false">
      <c r="A136" s="22" t="n">
        <v>402090</v>
      </c>
      <c r="B136" s="22" t="s">
        <v>1639</v>
      </c>
      <c r="C136" s="22" t="s">
        <v>129</v>
      </c>
      <c r="D136" s="22" t="n">
        <v>7</v>
      </c>
      <c r="E136" s="22" t="s">
        <v>210</v>
      </c>
      <c r="F136" s="11" t="n">
        <v>20</v>
      </c>
      <c r="G136" s="11" t="n">
        <v>80</v>
      </c>
      <c r="H136" s="11" t="n">
        <v>30</v>
      </c>
      <c r="I136" s="11" t="n">
        <v>120</v>
      </c>
      <c r="J136" s="11" t="n">
        <v>60</v>
      </c>
      <c r="K136" s="11" t="n">
        <v>260</v>
      </c>
      <c r="L136" s="22" t="n">
        <v>1.5</v>
      </c>
      <c r="M136" s="12" t="n">
        <v>0.307692307692308</v>
      </c>
    </row>
    <row r="137" customFormat="false" ht="15" hidden="false" customHeight="true" outlineLevel="0" collapsed="false">
      <c r="A137" s="22" t="n">
        <v>402123</v>
      </c>
      <c r="B137" s="22" t="s">
        <v>1555</v>
      </c>
      <c r="C137" s="22" t="s">
        <v>129</v>
      </c>
      <c r="D137" s="22" t="n">
        <v>7</v>
      </c>
      <c r="E137" s="22" t="s">
        <v>196</v>
      </c>
      <c r="F137" s="11" t="n">
        <v>20</v>
      </c>
      <c r="G137" s="11" t="n">
        <v>80</v>
      </c>
      <c r="H137" s="11" t="n">
        <v>30</v>
      </c>
      <c r="I137" s="11" t="n">
        <v>120</v>
      </c>
      <c r="J137" s="11"/>
      <c r="K137" s="11" t="n">
        <v>200</v>
      </c>
      <c r="L137" s="22" t="n">
        <v>1.5</v>
      </c>
      <c r="M137" s="12" t="n">
        <v>0.4</v>
      </c>
    </row>
    <row r="138" customFormat="false" ht="15" hidden="false" customHeight="true" outlineLevel="0" collapsed="false">
      <c r="A138" s="22" t="n">
        <v>402211</v>
      </c>
      <c r="B138" s="22" t="s">
        <v>1521</v>
      </c>
      <c r="C138" s="22" t="s">
        <v>129</v>
      </c>
      <c r="D138" s="22" t="n">
        <v>7</v>
      </c>
      <c r="E138" s="22" t="s">
        <v>196</v>
      </c>
      <c r="F138" s="11" t="n">
        <v>20</v>
      </c>
      <c r="G138" s="11" t="n">
        <v>80</v>
      </c>
      <c r="H138" s="11" t="n">
        <v>30</v>
      </c>
      <c r="I138" s="11" t="n">
        <v>120</v>
      </c>
      <c r="J138" s="11"/>
      <c r="K138" s="11" t="n">
        <v>200</v>
      </c>
      <c r="L138" s="22" t="n">
        <v>1.5</v>
      </c>
      <c r="M138" s="12" t="n">
        <v>0.4</v>
      </c>
    </row>
    <row r="139" customFormat="false" ht="15" hidden="false" customHeight="true" outlineLevel="0" collapsed="false">
      <c r="A139" s="22" t="n">
        <v>402165</v>
      </c>
      <c r="B139" s="22" t="s">
        <v>1558</v>
      </c>
      <c r="C139" s="22" t="s">
        <v>129</v>
      </c>
      <c r="D139" s="22" t="n">
        <v>7</v>
      </c>
      <c r="E139" s="22" t="s">
        <v>196</v>
      </c>
      <c r="F139" s="11" t="n">
        <v>20</v>
      </c>
      <c r="G139" s="11" t="n">
        <v>80</v>
      </c>
      <c r="H139" s="11" t="n">
        <v>30</v>
      </c>
      <c r="I139" s="11" t="n">
        <v>120</v>
      </c>
      <c r="J139" s="11"/>
      <c r="K139" s="11" t="n">
        <v>200</v>
      </c>
      <c r="L139" s="22" t="n">
        <v>1.5</v>
      </c>
      <c r="M139" s="12" t="n">
        <v>0.4</v>
      </c>
    </row>
    <row r="140" customFormat="false" ht="15" hidden="false" customHeight="true" outlineLevel="0" collapsed="false">
      <c r="A140" s="22" t="n">
        <v>400833</v>
      </c>
      <c r="B140" s="22" t="s">
        <v>1248</v>
      </c>
      <c r="C140" s="22" t="s">
        <v>129</v>
      </c>
      <c r="D140" s="22" t="n">
        <v>5</v>
      </c>
      <c r="E140" s="22" t="s">
        <v>206</v>
      </c>
      <c r="F140" s="11" t="n">
        <v>30</v>
      </c>
      <c r="G140" s="11" t="n">
        <v>120</v>
      </c>
      <c r="H140" s="11" t="n">
        <v>45</v>
      </c>
      <c r="I140" s="11" t="n">
        <v>180</v>
      </c>
      <c r="J140" s="11"/>
      <c r="K140" s="11" t="n">
        <v>300</v>
      </c>
      <c r="L140" s="22" t="n">
        <v>1.5</v>
      </c>
      <c r="M140" s="12" t="n">
        <v>0.4</v>
      </c>
    </row>
    <row r="141" customFormat="false" ht="15" hidden="false" customHeight="true" outlineLevel="0" collapsed="false">
      <c r="A141" s="22" t="n">
        <v>400970</v>
      </c>
      <c r="B141" s="22" t="s">
        <v>1258</v>
      </c>
      <c r="C141" s="22" t="s">
        <v>129</v>
      </c>
      <c r="D141" s="22" t="n">
        <v>5</v>
      </c>
      <c r="E141" s="22" t="s">
        <v>196</v>
      </c>
      <c r="F141" s="11" t="n">
        <v>30</v>
      </c>
      <c r="G141" s="11" t="n">
        <v>120</v>
      </c>
      <c r="H141" s="11" t="n">
        <v>45</v>
      </c>
      <c r="I141" s="11" t="n">
        <v>180</v>
      </c>
      <c r="J141" s="11"/>
      <c r="K141" s="11" t="n">
        <v>300</v>
      </c>
      <c r="L141" s="22" t="n">
        <v>1.5</v>
      </c>
      <c r="M141" s="12" t="n">
        <v>0.4</v>
      </c>
    </row>
    <row r="142" customFormat="false" ht="15" hidden="false" customHeight="true" outlineLevel="0" collapsed="false">
      <c r="A142" s="22" t="n">
        <v>201310</v>
      </c>
      <c r="B142" s="22" t="s">
        <v>2544</v>
      </c>
      <c r="C142" s="22" t="s">
        <v>130</v>
      </c>
      <c r="D142" s="22" t="n">
        <v>15</v>
      </c>
      <c r="E142" s="22" t="s">
        <v>361</v>
      </c>
      <c r="F142" s="11" t="n">
        <v>22</v>
      </c>
      <c r="G142" s="11" t="n">
        <v>88</v>
      </c>
      <c r="H142" s="11" t="n">
        <v>32</v>
      </c>
      <c r="I142" s="11" t="n">
        <v>128</v>
      </c>
      <c r="J142" s="11" t="n">
        <v>128</v>
      </c>
      <c r="K142" s="11" t="n">
        <v>344</v>
      </c>
      <c r="L142" s="22" t="n">
        <v>1.45</v>
      </c>
      <c r="M142" s="12" t="n">
        <v>0.255813953488372</v>
      </c>
    </row>
    <row r="143" customFormat="false" ht="15" hidden="false" customHeight="true" outlineLevel="0" collapsed="false">
      <c r="A143" s="22" t="n">
        <v>404410</v>
      </c>
      <c r="B143" s="22" t="s">
        <v>549</v>
      </c>
      <c r="C143" s="22" t="s">
        <v>129</v>
      </c>
      <c r="D143" s="22" t="n">
        <v>2</v>
      </c>
      <c r="E143" s="22" t="s">
        <v>206</v>
      </c>
      <c r="F143" s="11" t="n">
        <v>25</v>
      </c>
      <c r="G143" s="11" t="n">
        <v>100</v>
      </c>
      <c r="H143" s="11" t="n">
        <v>36</v>
      </c>
      <c r="I143" s="11" t="n">
        <v>144</v>
      </c>
      <c r="J143" s="11" t="n">
        <v>64</v>
      </c>
      <c r="K143" s="11" t="n">
        <v>308</v>
      </c>
      <c r="L143" s="22" t="n">
        <v>1.44</v>
      </c>
      <c r="M143" s="12" t="n">
        <v>0.324675324675325</v>
      </c>
    </row>
    <row r="144" customFormat="false" ht="15" hidden="false" customHeight="true" outlineLevel="0" collapsed="false">
      <c r="A144" s="22" t="n">
        <v>200959</v>
      </c>
      <c r="B144" s="22" t="s">
        <v>2791</v>
      </c>
      <c r="C144" s="22" t="s">
        <v>130</v>
      </c>
      <c r="D144" s="22" t="n">
        <v>16</v>
      </c>
      <c r="E144" s="22" t="s">
        <v>201</v>
      </c>
      <c r="F144" s="11" t="n">
        <v>14</v>
      </c>
      <c r="G144" s="11" t="n">
        <v>56</v>
      </c>
      <c r="H144" s="11" t="n">
        <v>20</v>
      </c>
      <c r="I144" s="11" t="n">
        <v>80</v>
      </c>
      <c r="J144" s="11" t="n">
        <v>120</v>
      </c>
      <c r="K144" s="11" t="n">
        <v>256</v>
      </c>
      <c r="L144" s="22" t="n">
        <v>1.43</v>
      </c>
      <c r="M144" s="12" t="n">
        <v>0.21875</v>
      </c>
    </row>
    <row r="145" customFormat="false" ht="15" hidden="false" customHeight="true" outlineLevel="0" collapsed="false">
      <c r="A145" s="22" t="n">
        <v>200806</v>
      </c>
      <c r="B145" s="22" t="s">
        <v>2721</v>
      </c>
      <c r="C145" s="22" t="s">
        <v>130</v>
      </c>
      <c r="D145" s="22" t="n">
        <v>16</v>
      </c>
      <c r="E145" s="22" t="s">
        <v>206</v>
      </c>
      <c r="F145" s="11" t="n">
        <v>14</v>
      </c>
      <c r="G145" s="11" t="n">
        <v>56</v>
      </c>
      <c r="H145" s="11" t="n">
        <v>20</v>
      </c>
      <c r="I145" s="11" t="n">
        <v>80</v>
      </c>
      <c r="J145" s="11" t="n">
        <v>120</v>
      </c>
      <c r="K145" s="11" t="n">
        <v>256</v>
      </c>
      <c r="L145" s="22" t="n">
        <v>1.43</v>
      </c>
      <c r="M145" s="12" t="n">
        <v>0.21875</v>
      </c>
    </row>
    <row r="146" customFormat="false" ht="15" hidden="false" customHeight="true" outlineLevel="0" collapsed="false">
      <c r="A146" s="22" t="n">
        <v>201520</v>
      </c>
      <c r="B146" s="22" t="s">
        <v>2314</v>
      </c>
      <c r="C146" s="22" t="s">
        <v>130</v>
      </c>
      <c r="D146" s="22" t="n">
        <v>14</v>
      </c>
      <c r="E146" s="22" t="s">
        <v>201</v>
      </c>
      <c r="F146" s="11" t="n">
        <v>7</v>
      </c>
      <c r="G146" s="11" t="n">
        <v>28</v>
      </c>
      <c r="H146" s="11" t="n">
        <v>10</v>
      </c>
      <c r="I146" s="11" t="n">
        <v>40</v>
      </c>
      <c r="J146" s="11" t="n">
        <v>160</v>
      </c>
      <c r="K146" s="11" t="n">
        <v>228</v>
      </c>
      <c r="L146" s="22" t="n">
        <v>1.43</v>
      </c>
      <c r="M146" s="12" t="n">
        <v>0.12280701754386</v>
      </c>
    </row>
    <row r="147" customFormat="false" ht="15" hidden="false" customHeight="true" outlineLevel="0" collapsed="false">
      <c r="A147" s="22" t="n">
        <v>402471</v>
      </c>
      <c r="B147" s="22" t="s">
        <v>1582</v>
      </c>
      <c r="C147" s="22" t="s">
        <v>129</v>
      </c>
      <c r="D147" s="22" t="n">
        <v>7</v>
      </c>
      <c r="E147" s="22" t="s">
        <v>201</v>
      </c>
      <c r="F147" s="11" t="n">
        <v>35</v>
      </c>
      <c r="G147" s="11" t="n">
        <v>140</v>
      </c>
      <c r="H147" s="11" t="n">
        <v>50</v>
      </c>
      <c r="I147" s="11" t="n">
        <v>200</v>
      </c>
      <c r="J147" s="11"/>
      <c r="K147" s="11" t="n">
        <v>340</v>
      </c>
      <c r="L147" s="22" t="n">
        <v>1.43</v>
      </c>
      <c r="M147" s="12" t="n">
        <v>0.411764705882353</v>
      </c>
    </row>
    <row r="148" customFormat="false" ht="15" hidden="false" customHeight="true" outlineLevel="0" collapsed="false">
      <c r="A148" s="22" t="n">
        <v>201858</v>
      </c>
      <c r="B148" s="22" t="s">
        <v>2706</v>
      </c>
      <c r="C148" s="22" t="s">
        <v>130</v>
      </c>
      <c r="D148" s="22" t="n">
        <v>16</v>
      </c>
      <c r="E148" s="22" t="s">
        <v>206</v>
      </c>
      <c r="F148" s="11" t="n">
        <v>14</v>
      </c>
      <c r="G148" s="11" t="n">
        <v>56</v>
      </c>
      <c r="H148" s="11" t="n">
        <v>20</v>
      </c>
      <c r="I148" s="11" t="n">
        <v>80</v>
      </c>
      <c r="J148" s="11" t="n">
        <v>80</v>
      </c>
      <c r="K148" s="11" t="n">
        <v>216</v>
      </c>
      <c r="L148" s="22" t="n">
        <v>1.43</v>
      </c>
      <c r="M148" s="12" t="n">
        <v>0.259259259259259</v>
      </c>
    </row>
    <row r="149" customFormat="false" ht="15" hidden="false" customHeight="true" outlineLevel="0" collapsed="false">
      <c r="A149" s="22" t="n">
        <v>200976</v>
      </c>
      <c r="B149" s="22" t="s">
        <v>2793</v>
      </c>
      <c r="C149" s="22" t="s">
        <v>130</v>
      </c>
      <c r="D149" s="22" t="n">
        <v>16</v>
      </c>
      <c r="E149" s="22" t="s">
        <v>206</v>
      </c>
      <c r="F149" s="11" t="n">
        <v>14</v>
      </c>
      <c r="G149" s="11" t="n">
        <v>56</v>
      </c>
      <c r="H149" s="11" t="n">
        <v>20</v>
      </c>
      <c r="I149" s="11" t="n">
        <v>80</v>
      </c>
      <c r="J149" s="11" t="n">
        <v>120</v>
      </c>
      <c r="K149" s="11" t="n">
        <v>256</v>
      </c>
      <c r="L149" s="22" t="n">
        <v>1.43</v>
      </c>
      <c r="M149" s="12" t="n">
        <v>0.21875</v>
      </c>
    </row>
    <row r="150" customFormat="false" ht="15" hidden="false" customHeight="true" outlineLevel="0" collapsed="false">
      <c r="A150" s="22" t="n">
        <v>402431</v>
      </c>
      <c r="B150" s="22" t="s">
        <v>1615</v>
      </c>
      <c r="C150" s="22" t="s">
        <v>129</v>
      </c>
      <c r="D150" s="22" t="n">
        <v>7</v>
      </c>
      <c r="E150" s="22" t="s">
        <v>201</v>
      </c>
      <c r="F150" s="11" t="n">
        <v>35</v>
      </c>
      <c r="G150" s="11" t="n">
        <v>140</v>
      </c>
      <c r="H150" s="11" t="n">
        <v>50</v>
      </c>
      <c r="I150" s="11" t="n">
        <v>200</v>
      </c>
      <c r="J150" s="11"/>
      <c r="K150" s="11" t="n">
        <v>340</v>
      </c>
      <c r="L150" s="22" t="n">
        <v>1.43</v>
      </c>
      <c r="M150" s="12" t="n">
        <v>0.411764705882353</v>
      </c>
    </row>
    <row r="151" customFormat="false" ht="15" hidden="false" customHeight="true" outlineLevel="0" collapsed="false">
      <c r="A151" s="22" t="n">
        <v>201138</v>
      </c>
      <c r="B151" s="22" t="s">
        <v>2654</v>
      </c>
      <c r="C151" s="22" t="s">
        <v>130</v>
      </c>
      <c r="D151" s="22" t="n">
        <v>16</v>
      </c>
      <c r="E151" s="22" t="s">
        <v>466</v>
      </c>
      <c r="F151" s="11" t="n">
        <v>10</v>
      </c>
      <c r="G151" s="11" t="n">
        <v>40</v>
      </c>
      <c r="H151" s="11" t="n">
        <v>14</v>
      </c>
      <c r="I151" s="11" t="n">
        <v>56</v>
      </c>
      <c r="J151" s="11" t="n">
        <v>80</v>
      </c>
      <c r="K151" s="11" t="n">
        <v>176</v>
      </c>
      <c r="L151" s="22" t="n">
        <v>1.4</v>
      </c>
      <c r="M151" s="12" t="n">
        <v>0.227272727272727</v>
      </c>
    </row>
    <row r="152" customFormat="false" ht="15" hidden="false" customHeight="true" outlineLevel="0" collapsed="false">
      <c r="A152" s="22" t="n">
        <v>400993</v>
      </c>
      <c r="B152" s="22" t="s">
        <v>807</v>
      </c>
      <c r="C152" s="22" t="s">
        <v>129</v>
      </c>
      <c r="D152" s="22" t="n">
        <v>4</v>
      </c>
      <c r="E152" s="22" t="s">
        <v>206</v>
      </c>
      <c r="F152" s="11" t="n">
        <v>25</v>
      </c>
      <c r="G152" s="11" t="n">
        <v>100</v>
      </c>
      <c r="H152" s="11" t="n">
        <v>35</v>
      </c>
      <c r="I152" s="11" t="n">
        <v>140</v>
      </c>
      <c r="J152" s="11"/>
      <c r="K152" s="11" t="n">
        <v>240</v>
      </c>
      <c r="L152" s="22" t="n">
        <v>1.4</v>
      </c>
      <c r="M152" s="12" t="n">
        <v>0.416666666666667</v>
      </c>
    </row>
    <row r="153" customFormat="false" ht="15" hidden="false" customHeight="true" outlineLevel="0" collapsed="false">
      <c r="A153" s="22" t="n">
        <v>402164</v>
      </c>
      <c r="B153" s="22" t="s">
        <v>1689</v>
      </c>
      <c r="C153" s="22" t="s">
        <v>129</v>
      </c>
      <c r="D153" s="22" t="n">
        <v>7</v>
      </c>
      <c r="E153" s="22" t="s">
        <v>196</v>
      </c>
      <c r="F153" s="11" t="n">
        <v>25</v>
      </c>
      <c r="G153" s="11" t="n">
        <v>100</v>
      </c>
      <c r="H153" s="11" t="n">
        <v>35</v>
      </c>
      <c r="I153" s="11" t="n">
        <v>140</v>
      </c>
      <c r="J153" s="11"/>
      <c r="K153" s="11" t="n">
        <v>240</v>
      </c>
      <c r="L153" s="22" t="n">
        <v>1.4</v>
      </c>
      <c r="M153" s="12" t="n">
        <v>0.416666666666667</v>
      </c>
    </row>
    <row r="154" customFormat="false" ht="15" hidden="false" customHeight="true" outlineLevel="0" collapsed="false">
      <c r="A154" s="22" t="n">
        <v>202407</v>
      </c>
      <c r="B154" s="22" t="s">
        <v>2765</v>
      </c>
      <c r="C154" s="22" t="s">
        <v>130</v>
      </c>
      <c r="D154" s="22" t="n">
        <v>16</v>
      </c>
      <c r="E154" s="22" t="s">
        <v>196</v>
      </c>
      <c r="F154" s="11" t="n">
        <v>10</v>
      </c>
      <c r="G154" s="11" t="n">
        <v>40</v>
      </c>
      <c r="H154" s="11" t="n">
        <v>14</v>
      </c>
      <c r="I154" s="11" t="n">
        <v>56</v>
      </c>
      <c r="J154" s="11" t="n">
        <v>100</v>
      </c>
      <c r="K154" s="11" t="n">
        <v>196</v>
      </c>
      <c r="L154" s="22" t="n">
        <v>1.4</v>
      </c>
      <c r="M154" s="12" t="n">
        <v>0.204081632653061</v>
      </c>
    </row>
    <row r="155" customFormat="false" ht="15" hidden="false" customHeight="true" outlineLevel="0" collapsed="false">
      <c r="A155" s="22" t="n">
        <v>402850</v>
      </c>
      <c r="B155" s="22" t="s">
        <v>1675</v>
      </c>
      <c r="C155" s="22" t="s">
        <v>129</v>
      </c>
      <c r="D155" s="22" t="n">
        <v>7</v>
      </c>
      <c r="E155" s="22" t="s">
        <v>201</v>
      </c>
      <c r="F155" s="11" t="n">
        <v>25</v>
      </c>
      <c r="G155" s="11" t="n">
        <v>100</v>
      </c>
      <c r="H155" s="11" t="n">
        <v>35</v>
      </c>
      <c r="I155" s="11" t="n">
        <v>140</v>
      </c>
      <c r="J155" s="11"/>
      <c r="K155" s="11" t="n">
        <v>240</v>
      </c>
      <c r="L155" s="22" t="n">
        <v>1.4</v>
      </c>
      <c r="M155" s="12" t="n">
        <v>0.416666666666667</v>
      </c>
    </row>
    <row r="156" customFormat="false" ht="15" hidden="false" customHeight="true" outlineLevel="0" collapsed="false">
      <c r="A156" s="22" t="n">
        <v>201298</v>
      </c>
      <c r="B156" s="22" t="s">
        <v>2553</v>
      </c>
      <c r="C156" s="22" t="s">
        <v>130</v>
      </c>
      <c r="D156" s="22" t="n">
        <v>15</v>
      </c>
      <c r="E156" s="22" t="s">
        <v>196</v>
      </c>
      <c r="F156" s="11" t="n">
        <v>16</v>
      </c>
      <c r="G156" s="11" t="n">
        <v>64</v>
      </c>
      <c r="H156" s="11" t="n">
        <v>22</v>
      </c>
      <c r="I156" s="11" t="n">
        <v>88</v>
      </c>
      <c r="J156" s="11" t="n">
        <v>100</v>
      </c>
      <c r="K156" s="11" t="n">
        <v>252</v>
      </c>
      <c r="L156" s="22" t="n">
        <v>1.38</v>
      </c>
      <c r="M156" s="12" t="n">
        <v>0.253968253968254</v>
      </c>
    </row>
    <row r="157" customFormat="false" ht="15" hidden="false" customHeight="true" outlineLevel="0" collapsed="false">
      <c r="A157" s="22" t="n">
        <v>202442</v>
      </c>
      <c r="B157" s="22" t="s">
        <v>2583</v>
      </c>
      <c r="C157" s="22" t="s">
        <v>130</v>
      </c>
      <c r="D157" s="22" t="n">
        <v>15</v>
      </c>
      <c r="E157" s="22" t="s">
        <v>361</v>
      </c>
      <c r="F157" s="11" t="n">
        <v>35</v>
      </c>
      <c r="G157" s="11" t="n">
        <v>140</v>
      </c>
      <c r="H157" s="11" t="n">
        <v>48</v>
      </c>
      <c r="I157" s="11" t="n">
        <v>192</v>
      </c>
      <c r="J157" s="11" t="n">
        <v>128</v>
      </c>
      <c r="K157" s="11" t="n">
        <v>460</v>
      </c>
      <c r="L157" s="22" t="n">
        <v>1.37</v>
      </c>
      <c r="M157" s="12" t="n">
        <v>0.304347826086957</v>
      </c>
    </row>
    <row r="158" customFormat="false" ht="15" hidden="false" customHeight="true" outlineLevel="0" collapsed="false">
      <c r="A158" s="22" t="n">
        <v>201290</v>
      </c>
      <c r="B158" s="22" t="s">
        <v>2519</v>
      </c>
      <c r="C158" s="22" t="s">
        <v>130</v>
      </c>
      <c r="D158" s="22" t="n">
        <v>15</v>
      </c>
      <c r="E158" s="22" t="s">
        <v>361</v>
      </c>
      <c r="F158" s="11" t="n">
        <v>24</v>
      </c>
      <c r="G158" s="11" t="n">
        <v>96</v>
      </c>
      <c r="H158" s="11" t="n">
        <v>32</v>
      </c>
      <c r="I158" s="11" t="n">
        <v>128</v>
      </c>
      <c r="J158" s="11" t="n">
        <v>176</v>
      </c>
      <c r="K158" s="11" t="n">
        <v>400</v>
      </c>
      <c r="L158" s="22" t="n">
        <v>1.33</v>
      </c>
      <c r="M158" s="12" t="n">
        <v>0.24</v>
      </c>
    </row>
    <row r="159" customFormat="false" ht="15" hidden="false" customHeight="true" outlineLevel="0" collapsed="false">
      <c r="A159" s="22" t="n">
        <v>401289</v>
      </c>
      <c r="B159" s="22" t="s">
        <v>896</v>
      </c>
      <c r="C159" s="22" t="s">
        <v>129</v>
      </c>
      <c r="D159" s="22" t="n">
        <v>4</v>
      </c>
      <c r="E159" s="22" t="s">
        <v>206</v>
      </c>
      <c r="F159" s="11" t="n">
        <v>15</v>
      </c>
      <c r="G159" s="11" t="n">
        <v>60</v>
      </c>
      <c r="H159" s="11" t="n">
        <v>20</v>
      </c>
      <c r="I159" s="11" t="n">
        <v>80</v>
      </c>
      <c r="J159" s="11" t="n">
        <v>100</v>
      </c>
      <c r="K159" s="11" t="n">
        <v>240</v>
      </c>
      <c r="L159" s="22" t="n">
        <v>1.33</v>
      </c>
      <c r="M159" s="12" t="n">
        <v>0.25</v>
      </c>
    </row>
    <row r="160" customFormat="false" ht="15" hidden="false" customHeight="true" outlineLevel="0" collapsed="false">
      <c r="A160" s="22" t="n">
        <v>201316</v>
      </c>
      <c r="B160" s="22" t="s">
        <v>2522</v>
      </c>
      <c r="C160" s="22" t="s">
        <v>130</v>
      </c>
      <c r="D160" s="22" t="n">
        <v>15</v>
      </c>
      <c r="E160" s="22" t="s">
        <v>201</v>
      </c>
      <c r="F160" s="11" t="n">
        <v>12</v>
      </c>
      <c r="G160" s="11" t="n">
        <v>48</v>
      </c>
      <c r="H160" s="11" t="n">
        <v>16</v>
      </c>
      <c r="I160" s="11" t="n">
        <v>64</v>
      </c>
      <c r="J160" s="11" t="n">
        <v>64</v>
      </c>
      <c r="K160" s="11" t="n">
        <v>176</v>
      </c>
      <c r="L160" s="22" t="n">
        <v>1.33</v>
      </c>
      <c r="M160" s="12" t="n">
        <v>0.272727272727273</v>
      </c>
    </row>
    <row r="161" customFormat="false" ht="15" hidden="false" customHeight="true" outlineLevel="0" collapsed="false">
      <c r="A161" s="22" t="n">
        <v>403543</v>
      </c>
      <c r="B161" s="22" t="s">
        <v>958</v>
      </c>
      <c r="C161" s="22" t="s">
        <v>129</v>
      </c>
      <c r="D161" s="22" t="n">
        <v>4</v>
      </c>
      <c r="E161" s="22" t="s">
        <v>196</v>
      </c>
      <c r="F161" s="11" t="n">
        <v>15</v>
      </c>
      <c r="G161" s="11" t="n">
        <v>60</v>
      </c>
      <c r="H161" s="11" t="n">
        <v>20</v>
      </c>
      <c r="I161" s="11" t="n">
        <v>80</v>
      </c>
      <c r="J161" s="11" t="n">
        <v>80</v>
      </c>
      <c r="K161" s="11" t="n">
        <v>220</v>
      </c>
      <c r="L161" s="22" t="n">
        <v>1.33</v>
      </c>
      <c r="M161" s="12" t="n">
        <v>0.272727272727273</v>
      </c>
    </row>
    <row r="162" customFormat="false" ht="15" hidden="false" customHeight="true" outlineLevel="0" collapsed="false">
      <c r="A162" s="22" t="n">
        <v>403866</v>
      </c>
      <c r="B162" s="22" t="s">
        <v>961</v>
      </c>
      <c r="C162" s="22" t="s">
        <v>129</v>
      </c>
      <c r="D162" s="22" t="n">
        <v>4</v>
      </c>
      <c r="E162" s="22" t="s">
        <v>201</v>
      </c>
      <c r="F162" s="11" t="n">
        <v>15</v>
      </c>
      <c r="G162" s="11" t="n">
        <v>60</v>
      </c>
      <c r="H162" s="11" t="n">
        <v>20</v>
      </c>
      <c r="I162" s="11" t="n">
        <v>80</v>
      </c>
      <c r="J162" s="11" t="n">
        <v>80</v>
      </c>
      <c r="K162" s="11" t="n">
        <v>220</v>
      </c>
      <c r="L162" s="22" t="n">
        <v>1.33</v>
      </c>
      <c r="M162" s="12" t="n">
        <v>0.272727272727273</v>
      </c>
    </row>
    <row r="163" customFormat="false" ht="15" hidden="false" customHeight="true" outlineLevel="0" collapsed="false">
      <c r="A163" s="22" t="n">
        <v>403224</v>
      </c>
      <c r="B163" s="22" t="s">
        <v>996</v>
      </c>
      <c r="C163" s="22" t="s">
        <v>129</v>
      </c>
      <c r="D163" s="22" t="n">
        <v>4</v>
      </c>
      <c r="E163" s="22" t="s">
        <v>196</v>
      </c>
      <c r="F163" s="11" t="n">
        <v>15</v>
      </c>
      <c r="G163" s="11" t="n">
        <v>60</v>
      </c>
      <c r="H163" s="11" t="n">
        <v>20</v>
      </c>
      <c r="I163" s="11" t="n">
        <v>80</v>
      </c>
      <c r="J163" s="11" t="n">
        <v>60</v>
      </c>
      <c r="K163" s="11" t="n">
        <v>200</v>
      </c>
      <c r="L163" s="22" t="n">
        <v>1.33</v>
      </c>
      <c r="M163" s="12" t="n">
        <v>0.3</v>
      </c>
    </row>
    <row r="164" customFormat="false" ht="15" hidden="false" customHeight="true" outlineLevel="0" collapsed="false">
      <c r="A164" s="22" t="n">
        <v>404113</v>
      </c>
      <c r="B164" s="22" t="s">
        <v>927</v>
      </c>
      <c r="C164" s="22" t="s">
        <v>129</v>
      </c>
      <c r="D164" s="22" t="n">
        <v>4</v>
      </c>
      <c r="E164" s="22" t="s">
        <v>201</v>
      </c>
      <c r="F164" s="11" t="n">
        <v>15</v>
      </c>
      <c r="G164" s="11" t="n">
        <v>60</v>
      </c>
      <c r="H164" s="11" t="n">
        <v>20</v>
      </c>
      <c r="I164" s="11" t="n">
        <v>80</v>
      </c>
      <c r="J164" s="11" t="n">
        <v>80</v>
      </c>
      <c r="K164" s="11" t="n">
        <v>220</v>
      </c>
      <c r="L164" s="22" t="n">
        <v>1.33</v>
      </c>
      <c r="M164" s="12" t="n">
        <v>0.272727272727273</v>
      </c>
    </row>
    <row r="165" customFormat="false" ht="15" hidden="false" customHeight="true" outlineLevel="0" collapsed="false">
      <c r="A165" s="22" t="n">
        <v>404370</v>
      </c>
      <c r="B165" s="22" t="s">
        <v>931</v>
      </c>
      <c r="C165" s="22" t="s">
        <v>129</v>
      </c>
      <c r="D165" s="22" t="n">
        <v>4</v>
      </c>
      <c r="E165" s="22" t="s">
        <v>201</v>
      </c>
      <c r="F165" s="11" t="n">
        <v>15</v>
      </c>
      <c r="G165" s="11" t="n">
        <v>60</v>
      </c>
      <c r="H165" s="11" t="n">
        <v>20</v>
      </c>
      <c r="I165" s="11" t="n">
        <v>80</v>
      </c>
      <c r="J165" s="11" t="n">
        <v>80</v>
      </c>
      <c r="K165" s="11" t="n">
        <v>220</v>
      </c>
      <c r="L165" s="22" t="n">
        <v>1.33</v>
      </c>
      <c r="M165" s="12" t="n">
        <v>0.272727272727273</v>
      </c>
    </row>
    <row r="166" customFormat="false" ht="15" hidden="false" customHeight="true" outlineLevel="0" collapsed="false">
      <c r="A166" s="22" t="n">
        <v>404078</v>
      </c>
      <c r="B166" s="22" t="s">
        <v>997</v>
      </c>
      <c r="C166" s="22" t="s">
        <v>129</v>
      </c>
      <c r="D166" s="22" t="n">
        <v>4</v>
      </c>
      <c r="E166" s="22" t="s">
        <v>201</v>
      </c>
      <c r="F166" s="11" t="n">
        <v>15</v>
      </c>
      <c r="G166" s="11" t="n">
        <v>60</v>
      </c>
      <c r="H166" s="11" t="n">
        <v>20</v>
      </c>
      <c r="I166" s="11" t="n">
        <v>80</v>
      </c>
      <c r="J166" s="11" t="n">
        <v>60</v>
      </c>
      <c r="K166" s="11" t="n">
        <v>200</v>
      </c>
      <c r="L166" s="22" t="n">
        <v>1.33</v>
      </c>
      <c r="M166" s="12" t="n">
        <v>0.3</v>
      </c>
    </row>
    <row r="167" customFormat="false" ht="15" hidden="false" customHeight="true" outlineLevel="0" collapsed="false">
      <c r="A167" s="22" t="n">
        <v>201315</v>
      </c>
      <c r="B167" s="22" t="s">
        <v>2571</v>
      </c>
      <c r="C167" s="22" t="s">
        <v>130</v>
      </c>
      <c r="D167" s="22" t="n">
        <v>15</v>
      </c>
      <c r="E167" s="22" t="s">
        <v>196</v>
      </c>
      <c r="F167" s="11" t="n">
        <v>12</v>
      </c>
      <c r="G167" s="11" t="n">
        <v>48</v>
      </c>
      <c r="H167" s="11" t="n">
        <v>16</v>
      </c>
      <c r="I167" s="11" t="n">
        <v>64</v>
      </c>
      <c r="J167" s="11" t="n">
        <v>64</v>
      </c>
      <c r="K167" s="11" t="n">
        <v>176</v>
      </c>
      <c r="L167" s="22" t="n">
        <v>1.33</v>
      </c>
      <c r="M167" s="12" t="n">
        <v>0.272727272727273</v>
      </c>
    </row>
    <row r="168" customFormat="false" ht="15" hidden="false" customHeight="true" outlineLevel="0" collapsed="false">
      <c r="A168" s="22" t="n">
        <v>403221</v>
      </c>
      <c r="B168" s="22" t="s">
        <v>1008</v>
      </c>
      <c r="C168" s="22" t="s">
        <v>129</v>
      </c>
      <c r="D168" s="22" t="n">
        <v>4</v>
      </c>
      <c r="E168" s="22" t="s">
        <v>196</v>
      </c>
      <c r="F168" s="11" t="n">
        <v>15</v>
      </c>
      <c r="G168" s="11" t="n">
        <v>60</v>
      </c>
      <c r="H168" s="11" t="n">
        <v>20</v>
      </c>
      <c r="I168" s="11" t="n">
        <v>80</v>
      </c>
      <c r="J168" s="11" t="n">
        <v>60</v>
      </c>
      <c r="K168" s="11" t="n">
        <v>200</v>
      </c>
      <c r="L168" s="22" t="n">
        <v>1.33</v>
      </c>
      <c r="M168" s="12" t="n">
        <v>0.3</v>
      </c>
    </row>
    <row r="169" customFormat="false" ht="15" hidden="false" customHeight="true" outlineLevel="0" collapsed="false">
      <c r="A169" s="22" t="n">
        <v>205019</v>
      </c>
      <c r="B169" s="22" t="s">
        <v>2636</v>
      </c>
      <c r="C169" s="22" t="s">
        <v>130</v>
      </c>
      <c r="D169" s="22" t="n">
        <v>15</v>
      </c>
      <c r="E169" s="22" t="s">
        <v>196</v>
      </c>
      <c r="F169" s="11" t="n">
        <v>12</v>
      </c>
      <c r="G169" s="11" t="n">
        <v>48</v>
      </c>
      <c r="H169" s="11" t="n">
        <v>16</v>
      </c>
      <c r="I169" s="11" t="n">
        <v>64</v>
      </c>
      <c r="J169" s="11" t="n">
        <v>88</v>
      </c>
      <c r="K169" s="11" t="n">
        <v>200</v>
      </c>
      <c r="L169" s="22" t="n">
        <v>1.33</v>
      </c>
      <c r="M169" s="12" t="n">
        <v>0.24</v>
      </c>
    </row>
    <row r="170" customFormat="false" ht="15" hidden="false" customHeight="true" outlineLevel="0" collapsed="false">
      <c r="A170" s="22" t="n">
        <v>404358</v>
      </c>
      <c r="B170" s="22" t="s">
        <v>849</v>
      </c>
      <c r="C170" s="22" t="s">
        <v>129</v>
      </c>
      <c r="D170" s="22" t="n">
        <v>4</v>
      </c>
      <c r="E170" s="22" t="s">
        <v>206</v>
      </c>
      <c r="F170" s="11" t="n">
        <v>15</v>
      </c>
      <c r="G170" s="11" t="n">
        <v>60</v>
      </c>
      <c r="H170" s="11" t="n">
        <v>20</v>
      </c>
      <c r="I170" s="11" t="n">
        <v>80</v>
      </c>
      <c r="J170" s="11" t="n">
        <v>40</v>
      </c>
      <c r="K170" s="11" t="n">
        <v>180</v>
      </c>
      <c r="L170" s="22" t="n">
        <v>1.33</v>
      </c>
      <c r="M170" s="12" t="n">
        <v>0.333333333333333</v>
      </c>
    </row>
    <row r="171" customFormat="false" ht="15" hidden="false" customHeight="true" outlineLevel="0" collapsed="false">
      <c r="A171" s="22" t="n">
        <v>404441</v>
      </c>
      <c r="B171" s="22" t="s">
        <v>851</v>
      </c>
      <c r="C171" s="22" t="s">
        <v>129</v>
      </c>
      <c r="D171" s="22" t="n">
        <v>4</v>
      </c>
      <c r="E171" s="22" t="s">
        <v>196</v>
      </c>
      <c r="F171" s="11" t="n">
        <v>15</v>
      </c>
      <c r="G171" s="11" t="n">
        <v>60</v>
      </c>
      <c r="H171" s="11" t="n">
        <v>20</v>
      </c>
      <c r="I171" s="11" t="n">
        <v>80</v>
      </c>
      <c r="J171" s="11" t="n">
        <v>60</v>
      </c>
      <c r="K171" s="11" t="n">
        <v>200</v>
      </c>
      <c r="L171" s="22" t="n">
        <v>1.33</v>
      </c>
      <c r="M171" s="12" t="n">
        <v>0.3</v>
      </c>
    </row>
    <row r="172" customFormat="false" ht="15" hidden="false" customHeight="true" outlineLevel="0" collapsed="false">
      <c r="A172" s="22" t="n">
        <v>401997</v>
      </c>
      <c r="B172" s="22" t="s">
        <v>1088</v>
      </c>
      <c r="C172" s="22" t="s">
        <v>129</v>
      </c>
      <c r="D172" s="22" t="n">
        <v>5</v>
      </c>
      <c r="E172" s="22" t="s">
        <v>201</v>
      </c>
      <c r="F172" s="11" t="n">
        <v>30</v>
      </c>
      <c r="G172" s="11" t="n">
        <v>120</v>
      </c>
      <c r="H172" s="11" t="n">
        <v>40</v>
      </c>
      <c r="I172" s="11" t="n">
        <v>160</v>
      </c>
      <c r="J172" s="11" t="n">
        <v>80</v>
      </c>
      <c r="K172" s="11" t="n">
        <v>360</v>
      </c>
      <c r="L172" s="22" t="n">
        <v>1.33</v>
      </c>
      <c r="M172" s="12" t="n">
        <v>0.333333333333333</v>
      </c>
    </row>
    <row r="173" customFormat="false" ht="15" hidden="false" customHeight="true" outlineLevel="0" collapsed="false">
      <c r="A173" s="22" t="n">
        <v>400586</v>
      </c>
      <c r="B173" s="22" t="s">
        <v>1078</v>
      </c>
      <c r="C173" s="22" t="s">
        <v>129</v>
      </c>
      <c r="D173" s="22" t="n">
        <v>5</v>
      </c>
      <c r="E173" s="22" t="s">
        <v>201</v>
      </c>
      <c r="F173" s="11" t="n">
        <v>15</v>
      </c>
      <c r="G173" s="11" t="n">
        <v>60</v>
      </c>
      <c r="H173" s="11" t="n">
        <v>20</v>
      </c>
      <c r="I173" s="11" t="n">
        <v>80</v>
      </c>
      <c r="J173" s="11" t="n">
        <v>40</v>
      </c>
      <c r="K173" s="11" t="n">
        <v>180</v>
      </c>
      <c r="L173" s="22" t="n">
        <v>1.33</v>
      </c>
      <c r="M173" s="12" t="n">
        <v>0.333333333333333</v>
      </c>
    </row>
    <row r="174" customFormat="false" ht="15" hidden="false" customHeight="true" outlineLevel="0" collapsed="false">
      <c r="A174" s="22" t="n">
        <v>402137</v>
      </c>
      <c r="B174" s="22" t="s">
        <v>1684</v>
      </c>
      <c r="C174" s="22" t="s">
        <v>129</v>
      </c>
      <c r="D174" s="22" t="n">
        <v>7</v>
      </c>
      <c r="E174" s="22" t="s">
        <v>201</v>
      </c>
      <c r="F174" s="11" t="n">
        <v>30</v>
      </c>
      <c r="G174" s="11" t="n">
        <v>120</v>
      </c>
      <c r="H174" s="11" t="n">
        <v>40</v>
      </c>
      <c r="I174" s="11" t="n">
        <v>160</v>
      </c>
      <c r="J174" s="11"/>
      <c r="K174" s="11" t="n">
        <v>280</v>
      </c>
      <c r="L174" s="22" t="n">
        <v>1.33</v>
      </c>
      <c r="M174" s="12" t="n">
        <v>0.428571428571429</v>
      </c>
    </row>
    <row r="175" customFormat="false" ht="15" hidden="false" customHeight="true" outlineLevel="0" collapsed="false">
      <c r="A175" s="22" t="n">
        <v>400980</v>
      </c>
      <c r="B175" s="22" t="s">
        <v>1039</v>
      </c>
      <c r="C175" s="22" t="s">
        <v>129</v>
      </c>
      <c r="D175" s="22" t="n">
        <v>5</v>
      </c>
      <c r="E175" s="22" t="s">
        <v>196</v>
      </c>
      <c r="F175" s="11" t="n">
        <v>15</v>
      </c>
      <c r="G175" s="11" t="n">
        <v>60</v>
      </c>
      <c r="H175" s="11" t="n">
        <v>20</v>
      </c>
      <c r="I175" s="11" t="n">
        <v>80</v>
      </c>
      <c r="J175" s="11" t="n">
        <v>40</v>
      </c>
      <c r="K175" s="11" t="n">
        <v>180</v>
      </c>
      <c r="L175" s="22" t="n">
        <v>1.33</v>
      </c>
      <c r="M175" s="12" t="n">
        <v>0.333333333333333</v>
      </c>
    </row>
    <row r="176" customFormat="false" ht="15" hidden="false" customHeight="true" outlineLevel="0" collapsed="false">
      <c r="A176" s="22" t="n">
        <v>400363</v>
      </c>
      <c r="B176" s="22" t="s">
        <v>1063</v>
      </c>
      <c r="C176" s="22" t="s">
        <v>129</v>
      </c>
      <c r="D176" s="22" t="n">
        <v>5</v>
      </c>
      <c r="E176" s="22" t="s">
        <v>196</v>
      </c>
      <c r="F176" s="11" t="n">
        <v>15</v>
      </c>
      <c r="G176" s="11" t="n">
        <v>60</v>
      </c>
      <c r="H176" s="11" t="n">
        <v>20</v>
      </c>
      <c r="I176" s="11" t="n">
        <v>80</v>
      </c>
      <c r="J176" s="11" t="n">
        <v>40</v>
      </c>
      <c r="K176" s="11" t="n">
        <v>180</v>
      </c>
      <c r="L176" s="22" t="n">
        <v>1.33</v>
      </c>
      <c r="M176" s="12" t="n">
        <v>0.333333333333333</v>
      </c>
    </row>
    <row r="177" customFormat="false" ht="15" hidden="false" customHeight="true" outlineLevel="0" collapsed="false">
      <c r="A177" s="22" t="n">
        <v>401349</v>
      </c>
      <c r="B177" s="22" t="s">
        <v>1113</v>
      </c>
      <c r="C177" s="22" t="s">
        <v>129</v>
      </c>
      <c r="D177" s="22" t="n">
        <v>5</v>
      </c>
      <c r="E177" s="22" t="s">
        <v>206</v>
      </c>
      <c r="F177" s="11" t="n">
        <v>15</v>
      </c>
      <c r="G177" s="11" t="n">
        <v>60</v>
      </c>
      <c r="H177" s="11" t="n">
        <v>20</v>
      </c>
      <c r="I177" s="11" t="n">
        <v>80</v>
      </c>
      <c r="J177" s="11" t="n">
        <v>40</v>
      </c>
      <c r="K177" s="11" t="n">
        <v>180</v>
      </c>
      <c r="L177" s="22" t="n">
        <v>1.33</v>
      </c>
      <c r="M177" s="12" t="n">
        <v>0.333333333333333</v>
      </c>
    </row>
    <row r="178" customFormat="false" ht="15" hidden="false" customHeight="true" outlineLevel="0" collapsed="false">
      <c r="A178" s="22" t="n">
        <v>403108</v>
      </c>
      <c r="B178" s="22" t="s">
        <v>1048</v>
      </c>
      <c r="C178" s="22" t="s">
        <v>129</v>
      </c>
      <c r="D178" s="22" t="n">
        <v>5</v>
      </c>
      <c r="E178" s="22" t="s">
        <v>196</v>
      </c>
      <c r="F178" s="11" t="n">
        <v>15</v>
      </c>
      <c r="G178" s="11" t="n">
        <v>60</v>
      </c>
      <c r="H178" s="11" t="n">
        <v>20</v>
      </c>
      <c r="I178" s="11" t="n">
        <v>80</v>
      </c>
      <c r="J178" s="11" t="n">
        <v>40</v>
      </c>
      <c r="K178" s="11" t="n">
        <v>180</v>
      </c>
      <c r="L178" s="22" t="n">
        <v>1.33</v>
      </c>
      <c r="M178" s="12" t="n">
        <v>0.333333333333333</v>
      </c>
    </row>
    <row r="179" customFormat="false" ht="15" hidden="false" customHeight="true" outlineLevel="0" collapsed="false">
      <c r="A179" s="22" t="n">
        <v>402153</v>
      </c>
      <c r="B179" s="22" t="s">
        <v>1556</v>
      </c>
      <c r="C179" s="22" t="s">
        <v>129</v>
      </c>
      <c r="D179" s="22" t="n">
        <v>7</v>
      </c>
      <c r="E179" s="22" t="s">
        <v>558</v>
      </c>
      <c r="F179" s="11" t="n">
        <v>30</v>
      </c>
      <c r="G179" s="11" t="n">
        <v>120</v>
      </c>
      <c r="H179" s="11" t="n">
        <v>40</v>
      </c>
      <c r="I179" s="11" t="n">
        <v>160</v>
      </c>
      <c r="J179" s="11"/>
      <c r="K179" s="11" t="n">
        <v>280</v>
      </c>
      <c r="L179" s="22" t="n">
        <v>1.33</v>
      </c>
      <c r="M179" s="12" t="n">
        <v>0.428571428571429</v>
      </c>
    </row>
    <row r="180" customFormat="false" ht="15" hidden="false" customHeight="true" outlineLevel="0" collapsed="false">
      <c r="A180" s="22" t="n">
        <v>404336</v>
      </c>
      <c r="B180" s="22" t="s">
        <v>358</v>
      </c>
      <c r="C180" s="22" t="s">
        <v>129</v>
      </c>
      <c r="D180" s="22" t="n">
        <v>6</v>
      </c>
      <c r="E180" s="22" t="s">
        <v>201</v>
      </c>
      <c r="F180" s="11" t="n">
        <v>15</v>
      </c>
      <c r="G180" s="11" t="n">
        <v>60</v>
      </c>
      <c r="H180" s="11" t="n">
        <v>20</v>
      </c>
      <c r="I180" s="11" t="n">
        <v>80</v>
      </c>
      <c r="J180" s="11" t="n">
        <v>60</v>
      </c>
      <c r="K180" s="11" t="n">
        <v>200</v>
      </c>
      <c r="L180" s="22" t="n">
        <v>1.33</v>
      </c>
      <c r="M180" s="12" t="n">
        <v>0.3</v>
      </c>
    </row>
    <row r="181" customFormat="false" ht="15" hidden="false" customHeight="true" outlineLevel="0" collapsed="false">
      <c r="A181" s="22" t="n">
        <v>400857</v>
      </c>
      <c r="B181" s="22" t="s">
        <v>792</v>
      </c>
      <c r="C181" s="22" t="s">
        <v>129</v>
      </c>
      <c r="D181" s="22" t="n">
        <v>5</v>
      </c>
      <c r="E181" s="22" t="s">
        <v>291</v>
      </c>
      <c r="F181" s="11" t="n">
        <v>15</v>
      </c>
      <c r="G181" s="11" t="n">
        <v>60</v>
      </c>
      <c r="H181" s="11" t="n">
        <v>20</v>
      </c>
      <c r="I181" s="11" t="n">
        <v>80</v>
      </c>
      <c r="J181" s="11" t="n">
        <v>40</v>
      </c>
      <c r="K181" s="11" t="n">
        <v>180</v>
      </c>
      <c r="L181" s="22" t="n">
        <v>1.33</v>
      </c>
      <c r="M181" s="12" t="n">
        <v>0.333333333333333</v>
      </c>
    </row>
    <row r="182" customFormat="false" ht="15" hidden="false" customHeight="true" outlineLevel="0" collapsed="false">
      <c r="A182" s="22" t="n">
        <v>402352</v>
      </c>
      <c r="B182" s="22" t="s">
        <v>1658</v>
      </c>
      <c r="C182" s="22" t="s">
        <v>129</v>
      </c>
      <c r="D182" s="22" t="n">
        <v>7</v>
      </c>
      <c r="E182" s="22" t="s">
        <v>196</v>
      </c>
      <c r="F182" s="11" t="n">
        <v>30</v>
      </c>
      <c r="G182" s="11" t="n">
        <v>120</v>
      </c>
      <c r="H182" s="11" t="n">
        <v>40</v>
      </c>
      <c r="I182" s="11" t="n">
        <v>160</v>
      </c>
      <c r="J182" s="11"/>
      <c r="K182" s="11" t="n">
        <v>280</v>
      </c>
      <c r="L182" s="22" t="n">
        <v>1.33</v>
      </c>
      <c r="M182" s="12" t="n">
        <v>0.428571428571429</v>
      </c>
    </row>
    <row r="183" customFormat="false" ht="15" hidden="false" customHeight="true" outlineLevel="0" collapsed="false">
      <c r="A183" s="22" t="n">
        <v>201155</v>
      </c>
      <c r="B183" s="22" t="s">
        <v>2799</v>
      </c>
      <c r="C183" s="22" t="s">
        <v>130</v>
      </c>
      <c r="D183" s="22" t="n">
        <v>16</v>
      </c>
      <c r="E183" s="22" t="s">
        <v>206</v>
      </c>
      <c r="F183" s="11" t="n">
        <v>15</v>
      </c>
      <c r="G183" s="11" t="n">
        <v>60</v>
      </c>
      <c r="H183" s="11" t="n">
        <v>20</v>
      </c>
      <c r="I183" s="11" t="n">
        <v>80</v>
      </c>
      <c r="J183" s="11" t="n">
        <v>160</v>
      </c>
      <c r="K183" s="11" t="n">
        <v>300</v>
      </c>
      <c r="L183" s="22" t="n">
        <v>1.33</v>
      </c>
      <c r="M183" s="12" t="n">
        <v>0.2</v>
      </c>
    </row>
    <row r="184" customFormat="false" ht="15" hidden="false" customHeight="true" outlineLevel="0" collapsed="false">
      <c r="A184" s="22" t="n">
        <v>403317</v>
      </c>
      <c r="B184" s="22" t="s">
        <v>458</v>
      </c>
      <c r="C184" s="22" t="s">
        <v>129</v>
      </c>
      <c r="D184" s="22" t="n">
        <v>1</v>
      </c>
      <c r="E184" s="22" t="s">
        <v>382</v>
      </c>
      <c r="F184" s="11" t="n">
        <v>30</v>
      </c>
      <c r="G184" s="11" t="n">
        <v>120</v>
      </c>
      <c r="H184" s="11" t="n">
        <v>40</v>
      </c>
      <c r="I184" s="11" t="n">
        <v>160</v>
      </c>
      <c r="J184" s="11" t="n">
        <v>160</v>
      </c>
      <c r="K184" s="11" t="n">
        <v>440</v>
      </c>
      <c r="L184" s="22" t="n">
        <v>1.33</v>
      </c>
      <c r="M184" s="12" t="n">
        <v>0.272727272727273</v>
      </c>
    </row>
    <row r="185" customFormat="false" ht="15" hidden="false" customHeight="true" outlineLevel="0" collapsed="false">
      <c r="A185" s="22" t="n">
        <v>400142</v>
      </c>
      <c r="B185" s="22" t="s">
        <v>404</v>
      </c>
      <c r="C185" s="22" t="s">
        <v>129</v>
      </c>
      <c r="D185" s="22" t="n">
        <v>1</v>
      </c>
      <c r="E185" s="22" t="s">
        <v>201</v>
      </c>
      <c r="F185" s="11" t="n">
        <v>30</v>
      </c>
      <c r="G185" s="11" t="n">
        <v>120</v>
      </c>
      <c r="H185" s="11" t="n">
        <v>40</v>
      </c>
      <c r="I185" s="11" t="n">
        <v>160</v>
      </c>
      <c r="J185" s="11"/>
      <c r="K185" s="11" t="n">
        <v>280</v>
      </c>
      <c r="L185" s="22" t="n">
        <v>1.33</v>
      </c>
      <c r="M185" s="12" t="n">
        <v>0.428571428571429</v>
      </c>
    </row>
    <row r="186" customFormat="false" ht="15" hidden="false" customHeight="true" outlineLevel="0" collapsed="false">
      <c r="A186" s="22" t="n">
        <v>404436</v>
      </c>
      <c r="B186" s="22" t="s">
        <v>396</v>
      </c>
      <c r="C186" s="22" t="s">
        <v>129</v>
      </c>
      <c r="D186" s="22" t="n">
        <v>1</v>
      </c>
      <c r="E186" s="22" t="s">
        <v>206</v>
      </c>
      <c r="F186" s="11" t="n">
        <v>60</v>
      </c>
      <c r="G186" s="11" t="n">
        <v>240</v>
      </c>
      <c r="H186" s="11" t="n">
        <v>80</v>
      </c>
      <c r="I186" s="11" t="n">
        <v>320</v>
      </c>
      <c r="J186" s="11"/>
      <c r="K186" s="11" t="n">
        <v>560</v>
      </c>
      <c r="L186" s="22" t="n">
        <v>1.33</v>
      </c>
      <c r="M186" s="12" t="n">
        <v>0.428571428571429</v>
      </c>
    </row>
    <row r="187" customFormat="false" ht="15" hidden="false" customHeight="true" outlineLevel="0" collapsed="false">
      <c r="A187" s="22" t="n">
        <v>403302</v>
      </c>
      <c r="B187" s="22" t="s">
        <v>343</v>
      </c>
      <c r="C187" s="22" t="s">
        <v>129</v>
      </c>
      <c r="D187" s="22" t="n">
        <v>1</v>
      </c>
      <c r="E187" s="22" t="s">
        <v>196</v>
      </c>
      <c r="F187" s="11" t="n">
        <v>30</v>
      </c>
      <c r="G187" s="11" t="n">
        <v>120</v>
      </c>
      <c r="H187" s="11" t="n">
        <v>40</v>
      </c>
      <c r="I187" s="11" t="n">
        <v>160</v>
      </c>
      <c r="J187" s="11"/>
      <c r="K187" s="11" t="n">
        <v>280</v>
      </c>
      <c r="L187" s="22" t="n">
        <v>1.33</v>
      </c>
      <c r="M187" s="12" t="n">
        <v>0.428571428571429</v>
      </c>
    </row>
    <row r="188" customFormat="false" ht="15" hidden="false" customHeight="true" outlineLevel="0" collapsed="false">
      <c r="A188" s="22" t="n">
        <v>400976</v>
      </c>
      <c r="B188" s="22" t="s">
        <v>212</v>
      </c>
      <c r="C188" s="22" t="s">
        <v>129</v>
      </c>
      <c r="D188" s="22" t="n">
        <v>1</v>
      </c>
      <c r="E188" s="22" t="s">
        <v>213</v>
      </c>
      <c r="F188" s="11" t="n">
        <v>15</v>
      </c>
      <c r="G188" s="11" t="n">
        <v>60</v>
      </c>
      <c r="H188" s="11" t="n">
        <v>20</v>
      </c>
      <c r="I188" s="11" t="n">
        <v>80</v>
      </c>
      <c r="J188" s="11" t="n">
        <v>60</v>
      </c>
      <c r="K188" s="11" t="n">
        <v>200</v>
      </c>
      <c r="L188" s="22" t="n">
        <v>1.33</v>
      </c>
      <c r="M188" s="12" t="n">
        <v>0.3</v>
      </c>
    </row>
    <row r="189" customFormat="false" ht="15" hidden="false" customHeight="true" outlineLevel="0" collapsed="false">
      <c r="A189" s="22" t="n">
        <v>401739</v>
      </c>
      <c r="B189" s="22" t="s">
        <v>224</v>
      </c>
      <c r="C189" s="22" t="s">
        <v>129</v>
      </c>
      <c r="D189" s="22" t="n">
        <v>1</v>
      </c>
      <c r="E189" s="22" t="s">
        <v>196</v>
      </c>
      <c r="F189" s="11" t="n">
        <v>15</v>
      </c>
      <c r="G189" s="11" t="n">
        <v>60</v>
      </c>
      <c r="H189" s="11" t="n">
        <v>20</v>
      </c>
      <c r="I189" s="11" t="n">
        <v>80</v>
      </c>
      <c r="J189" s="11" t="n">
        <v>100</v>
      </c>
      <c r="K189" s="11" t="n">
        <v>240</v>
      </c>
      <c r="L189" s="22" t="n">
        <v>1.33</v>
      </c>
      <c r="M189" s="12" t="n">
        <v>0.25</v>
      </c>
    </row>
    <row r="190" customFormat="false" ht="15" hidden="false" customHeight="true" outlineLevel="0" collapsed="false">
      <c r="A190" s="22" t="n">
        <v>400754</v>
      </c>
      <c r="B190" s="22" t="s">
        <v>655</v>
      </c>
      <c r="C190" s="22" t="s">
        <v>129</v>
      </c>
      <c r="D190" s="22" t="n">
        <v>3</v>
      </c>
      <c r="E190" s="22" t="s">
        <v>196</v>
      </c>
      <c r="F190" s="11" t="n">
        <v>35</v>
      </c>
      <c r="G190" s="11" t="n">
        <v>140</v>
      </c>
      <c r="H190" s="11" t="n">
        <v>45</v>
      </c>
      <c r="I190" s="11" t="n">
        <v>180</v>
      </c>
      <c r="J190" s="11"/>
      <c r="K190" s="11" t="n">
        <v>320</v>
      </c>
      <c r="L190" s="22" t="n">
        <v>1.29</v>
      </c>
      <c r="M190" s="12" t="n">
        <v>0.4375</v>
      </c>
    </row>
    <row r="191" customFormat="false" ht="15" hidden="false" customHeight="true" outlineLevel="0" collapsed="false">
      <c r="A191" s="22" t="n">
        <v>403553</v>
      </c>
      <c r="B191" s="22" t="s">
        <v>543</v>
      </c>
      <c r="C191" s="22" t="s">
        <v>129</v>
      </c>
      <c r="D191" s="22" t="n">
        <v>5</v>
      </c>
      <c r="E191" s="22" t="s">
        <v>201</v>
      </c>
      <c r="F191" s="11" t="n">
        <v>35</v>
      </c>
      <c r="G191" s="11" t="n">
        <v>140</v>
      </c>
      <c r="H191" s="11" t="n">
        <v>45</v>
      </c>
      <c r="I191" s="11" t="n">
        <v>180</v>
      </c>
      <c r="J191" s="11" t="n">
        <v>80</v>
      </c>
      <c r="K191" s="11" t="n">
        <v>400</v>
      </c>
      <c r="L191" s="22" t="n">
        <v>1.29</v>
      </c>
      <c r="M191" s="12" t="n">
        <v>0.35</v>
      </c>
    </row>
    <row r="192" customFormat="false" ht="15" hidden="false" customHeight="true" outlineLevel="0" collapsed="false">
      <c r="A192" s="22" t="n">
        <v>205008</v>
      </c>
      <c r="B192" s="22" t="s">
        <v>2628</v>
      </c>
      <c r="C192" s="22" t="s">
        <v>130</v>
      </c>
      <c r="D192" s="22" t="n">
        <v>15</v>
      </c>
      <c r="E192" s="22" t="s">
        <v>206</v>
      </c>
      <c r="F192" s="11" t="n">
        <v>14</v>
      </c>
      <c r="G192" s="11" t="n">
        <v>56</v>
      </c>
      <c r="H192" s="11" t="n">
        <v>18</v>
      </c>
      <c r="I192" s="11" t="n">
        <v>72</v>
      </c>
      <c r="J192" s="11" t="n">
        <v>88</v>
      </c>
      <c r="K192" s="11" t="n">
        <v>216</v>
      </c>
      <c r="L192" s="22" t="n">
        <v>1.29</v>
      </c>
      <c r="M192" s="12" t="n">
        <v>0.259259259259259</v>
      </c>
    </row>
    <row r="193" customFormat="false" ht="15" hidden="false" customHeight="true" outlineLevel="0" collapsed="false">
      <c r="A193" s="22" t="n">
        <v>201795</v>
      </c>
      <c r="B193" s="22" t="s">
        <v>2670</v>
      </c>
      <c r="C193" s="22" t="s">
        <v>130</v>
      </c>
      <c r="D193" s="22" t="n">
        <v>16</v>
      </c>
      <c r="E193" s="22" t="s">
        <v>201</v>
      </c>
      <c r="F193" s="11" t="n">
        <v>14</v>
      </c>
      <c r="G193" s="11" t="n">
        <v>56</v>
      </c>
      <c r="H193" s="11" t="n">
        <v>18</v>
      </c>
      <c r="I193" s="11" t="n">
        <v>72</v>
      </c>
      <c r="J193" s="11" t="n">
        <v>80</v>
      </c>
      <c r="K193" s="11" t="n">
        <v>208</v>
      </c>
      <c r="L193" s="22" t="n">
        <v>1.29</v>
      </c>
      <c r="M193" s="12" t="n">
        <v>0.269230769230769</v>
      </c>
    </row>
    <row r="194" customFormat="false" ht="15" hidden="false" customHeight="true" outlineLevel="0" collapsed="false">
      <c r="A194" s="22" t="n">
        <v>201293</v>
      </c>
      <c r="B194" s="22" t="s">
        <v>2566</v>
      </c>
      <c r="C194" s="22" t="s">
        <v>130</v>
      </c>
      <c r="D194" s="22" t="n">
        <v>15</v>
      </c>
      <c r="E194" s="22" t="s">
        <v>361</v>
      </c>
      <c r="F194" s="11" t="n">
        <v>25</v>
      </c>
      <c r="G194" s="11" t="n">
        <v>100</v>
      </c>
      <c r="H194" s="11" t="n">
        <v>32</v>
      </c>
      <c r="I194" s="11" t="n">
        <v>128</v>
      </c>
      <c r="J194" s="11" t="n">
        <v>128</v>
      </c>
      <c r="K194" s="11" t="n">
        <v>356</v>
      </c>
      <c r="L194" s="22" t="n">
        <v>1.28</v>
      </c>
      <c r="M194" s="12" t="n">
        <v>0.280898876404494</v>
      </c>
    </row>
    <row r="195" customFormat="false" ht="15" hidden="false" customHeight="true" outlineLevel="0" collapsed="false">
      <c r="A195" s="22" t="n">
        <v>404024</v>
      </c>
      <c r="B195" s="22" t="s">
        <v>547</v>
      </c>
      <c r="C195" s="22" t="s">
        <v>129</v>
      </c>
      <c r="D195" s="22" t="n">
        <v>2</v>
      </c>
      <c r="E195" s="22" t="s">
        <v>201</v>
      </c>
      <c r="F195" s="11" t="n">
        <v>20</v>
      </c>
      <c r="G195" s="11" t="n">
        <v>80</v>
      </c>
      <c r="H195" s="11" t="n">
        <v>25</v>
      </c>
      <c r="I195" s="11" t="n">
        <v>100</v>
      </c>
      <c r="J195" s="11"/>
      <c r="K195" s="11" t="n">
        <v>180</v>
      </c>
      <c r="L195" s="22" t="n">
        <v>1.25</v>
      </c>
      <c r="M195" s="12" t="n">
        <v>0.444444444444444</v>
      </c>
    </row>
    <row r="196" customFormat="false" ht="15" hidden="false" customHeight="true" outlineLevel="0" collapsed="false">
      <c r="A196" s="22" t="n">
        <v>404081</v>
      </c>
      <c r="B196" s="22" t="s">
        <v>845</v>
      </c>
      <c r="C196" s="22" t="s">
        <v>129</v>
      </c>
      <c r="D196" s="22" t="n">
        <v>4</v>
      </c>
      <c r="E196" s="22" t="s">
        <v>201</v>
      </c>
      <c r="F196" s="11" t="n">
        <v>20</v>
      </c>
      <c r="G196" s="11" t="n">
        <v>80</v>
      </c>
      <c r="H196" s="11" t="n">
        <v>25</v>
      </c>
      <c r="I196" s="11" t="n">
        <v>100</v>
      </c>
      <c r="J196" s="11"/>
      <c r="K196" s="11" t="n">
        <v>180</v>
      </c>
      <c r="L196" s="22" t="n">
        <v>1.25</v>
      </c>
      <c r="M196" s="12" t="n">
        <v>0.444444444444444</v>
      </c>
    </row>
    <row r="197" customFormat="false" ht="15" hidden="false" customHeight="true" outlineLevel="0" collapsed="false">
      <c r="A197" s="22" t="n">
        <v>400630</v>
      </c>
      <c r="B197" s="22" t="s">
        <v>446</v>
      </c>
      <c r="C197" s="22" t="s">
        <v>129</v>
      </c>
      <c r="D197" s="22" t="n">
        <v>4</v>
      </c>
      <c r="E197" s="22" t="s">
        <v>210</v>
      </c>
      <c r="F197" s="11" t="n">
        <v>20</v>
      </c>
      <c r="G197" s="11" t="n">
        <v>80</v>
      </c>
      <c r="H197" s="11" t="n">
        <v>25</v>
      </c>
      <c r="I197" s="11" t="n">
        <v>100</v>
      </c>
      <c r="J197" s="11"/>
      <c r="K197" s="11" t="n">
        <v>180</v>
      </c>
      <c r="L197" s="22" t="n">
        <v>1.25</v>
      </c>
      <c r="M197" s="12" t="n">
        <v>0.444444444444444</v>
      </c>
    </row>
    <row r="198" customFormat="false" ht="15" hidden="false" customHeight="true" outlineLevel="0" collapsed="false">
      <c r="A198" s="22" t="n">
        <v>401193</v>
      </c>
      <c r="B198" s="22" t="s">
        <v>816</v>
      </c>
      <c r="C198" s="22" t="s">
        <v>129</v>
      </c>
      <c r="D198" s="22" t="n">
        <v>4</v>
      </c>
      <c r="E198" s="22" t="s">
        <v>196</v>
      </c>
      <c r="F198" s="11" t="n">
        <v>20</v>
      </c>
      <c r="G198" s="11" t="n">
        <v>80</v>
      </c>
      <c r="H198" s="11" t="n">
        <v>25</v>
      </c>
      <c r="I198" s="11" t="n">
        <v>100</v>
      </c>
      <c r="J198" s="11"/>
      <c r="K198" s="11" t="n">
        <v>180</v>
      </c>
      <c r="L198" s="22" t="n">
        <v>1.25</v>
      </c>
      <c r="M198" s="12" t="n">
        <v>0.444444444444444</v>
      </c>
    </row>
    <row r="199" customFormat="false" ht="15" hidden="false" customHeight="true" outlineLevel="0" collapsed="false">
      <c r="A199" s="22" t="n">
        <v>206379</v>
      </c>
      <c r="B199" s="22" t="s">
        <v>2958</v>
      </c>
      <c r="C199" s="22" t="s">
        <v>130</v>
      </c>
      <c r="D199" s="22" t="n">
        <v>17</v>
      </c>
      <c r="E199" s="22" t="s">
        <v>206</v>
      </c>
      <c r="F199" s="11" t="n">
        <v>8</v>
      </c>
      <c r="G199" s="11" t="n">
        <v>32</v>
      </c>
      <c r="H199" s="11" t="n">
        <v>10</v>
      </c>
      <c r="I199" s="11" t="n">
        <v>40</v>
      </c>
      <c r="J199" s="11" t="n">
        <v>128</v>
      </c>
      <c r="K199" s="11" t="n">
        <v>200</v>
      </c>
      <c r="L199" s="22" t="n">
        <v>1.25</v>
      </c>
      <c r="M199" s="12" t="n">
        <v>0.16</v>
      </c>
    </row>
    <row r="200" customFormat="false" ht="15" hidden="false" customHeight="true" outlineLevel="0" collapsed="false">
      <c r="A200" s="22" t="n">
        <v>206055</v>
      </c>
      <c r="B200" s="22" t="s">
        <v>3004</v>
      </c>
      <c r="C200" s="22" t="s">
        <v>130</v>
      </c>
      <c r="D200" s="22" t="n">
        <v>17</v>
      </c>
      <c r="E200" s="22" t="s">
        <v>196</v>
      </c>
      <c r="F200" s="11" t="n">
        <v>8</v>
      </c>
      <c r="G200" s="11" t="n">
        <v>32</v>
      </c>
      <c r="H200" s="11" t="n">
        <v>10</v>
      </c>
      <c r="I200" s="11" t="n">
        <v>40</v>
      </c>
      <c r="J200" s="11" t="n">
        <v>128</v>
      </c>
      <c r="K200" s="11" t="n">
        <v>200</v>
      </c>
      <c r="L200" s="22" t="n">
        <v>1.25</v>
      </c>
      <c r="M200" s="12" t="n">
        <v>0.16</v>
      </c>
    </row>
    <row r="201" customFormat="false" ht="15" hidden="false" customHeight="true" outlineLevel="0" collapsed="false">
      <c r="A201" s="22" t="n">
        <v>202416</v>
      </c>
      <c r="B201" s="22" t="s">
        <v>2052</v>
      </c>
      <c r="C201" s="22" t="s">
        <v>130</v>
      </c>
      <c r="D201" s="22" t="n">
        <v>13</v>
      </c>
      <c r="E201" s="22" t="s">
        <v>196</v>
      </c>
      <c r="F201" s="11" t="n">
        <v>8</v>
      </c>
      <c r="G201" s="11" t="n">
        <v>32</v>
      </c>
      <c r="H201" s="11" t="n">
        <v>10</v>
      </c>
      <c r="I201" s="11" t="n">
        <v>40</v>
      </c>
      <c r="J201" s="11" t="n">
        <v>96</v>
      </c>
      <c r="K201" s="11" t="n">
        <v>168</v>
      </c>
      <c r="L201" s="22" t="n">
        <v>1.25</v>
      </c>
      <c r="M201" s="12" t="n">
        <v>0.19047619047619</v>
      </c>
    </row>
    <row r="202" customFormat="false" ht="15" hidden="false" customHeight="true" outlineLevel="0" collapsed="false">
      <c r="A202" s="22" t="n">
        <v>402409</v>
      </c>
      <c r="B202" s="22" t="s">
        <v>1536</v>
      </c>
      <c r="C202" s="22" t="s">
        <v>129</v>
      </c>
      <c r="D202" s="22" t="n">
        <v>7</v>
      </c>
      <c r="E202" s="22" t="s">
        <v>201</v>
      </c>
      <c r="F202" s="11" t="n">
        <v>40</v>
      </c>
      <c r="G202" s="11" t="n">
        <v>160</v>
      </c>
      <c r="H202" s="11" t="n">
        <v>50</v>
      </c>
      <c r="I202" s="11" t="n">
        <v>200</v>
      </c>
      <c r="J202" s="11" t="n">
        <v>120</v>
      </c>
      <c r="K202" s="11" t="n">
        <v>480</v>
      </c>
      <c r="L202" s="22" t="n">
        <v>1.25</v>
      </c>
      <c r="M202" s="12" t="n">
        <v>0.333333333333333</v>
      </c>
    </row>
    <row r="203" customFormat="false" ht="15" hidden="false" customHeight="true" outlineLevel="0" collapsed="false">
      <c r="A203" s="22" t="n">
        <v>401579</v>
      </c>
      <c r="B203" s="22" t="s">
        <v>1226</v>
      </c>
      <c r="C203" s="22" t="s">
        <v>129</v>
      </c>
      <c r="D203" s="22" t="n">
        <v>5</v>
      </c>
      <c r="E203" s="22" t="s">
        <v>196</v>
      </c>
      <c r="F203" s="11" t="n">
        <v>20</v>
      </c>
      <c r="G203" s="11" t="n">
        <v>80</v>
      </c>
      <c r="H203" s="11" t="n">
        <v>25</v>
      </c>
      <c r="I203" s="11" t="n">
        <v>100</v>
      </c>
      <c r="J203" s="11" t="n">
        <v>40</v>
      </c>
      <c r="K203" s="11" t="n">
        <v>220</v>
      </c>
      <c r="L203" s="22" t="n">
        <v>1.25</v>
      </c>
      <c r="M203" s="12" t="n">
        <v>0.363636363636364</v>
      </c>
    </row>
    <row r="204" customFormat="false" ht="15" hidden="false" customHeight="true" outlineLevel="0" collapsed="false">
      <c r="A204" s="22" t="n">
        <v>201796</v>
      </c>
      <c r="B204" s="22" t="s">
        <v>2671</v>
      </c>
      <c r="C204" s="22" t="s">
        <v>130</v>
      </c>
      <c r="D204" s="22" t="n">
        <v>16</v>
      </c>
      <c r="E204" s="22" t="s">
        <v>201</v>
      </c>
      <c r="F204" s="11" t="n">
        <v>12</v>
      </c>
      <c r="G204" s="11" t="n">
        <v>48</v>
      </c>
      <c r="H204" s="11" t="n">
        <v>15</v>
      </c>
      <c r="I204" s="11" t="n">
        <v>60</v>
      </c>
      <c r="J204" s="11" t="n">
        <v>120</v>
      </c>
      <c r="K204" s="11" t="n">
        <v>228</v>
      </c>
      <c r="L204" s="22" t="n">
        <v>1.25</v>
      </c>
      <c r="M204" s="12" t="n">
        <v>0.210526315789474</v>
      </c>
    </row>
    <row r="205" customFormat="false" ht="15" hidden="false" customHeight="true" outlineLevel="0" collapsed="false">
      <c r="A205" s="22" t="n">
        <v>201784</v>
      </c>
      <c r="B205" s="22" t="s">
        <v>2663</v>
      </c>
      <c r="C205" s="22" t="s">
        <v>130</v>
      </c>
      <c r="D205" s="22" t="n">
        <v>16</v>
      </c>
      <c r="E205" s="22" t="s">
        <v>206</v>
      </c>
      <c r="F205" s="11" t="n">
        <v>12</v>
      </c>
      <c r="G205" s="11" t="n">
        <v>48</v>
      </c>
      <c r="H205" s="11" t="n">
        <v>15</v>
      </c>
      <c r="I205" s="11" t="n">
        <v>60</v>
      </c>
      <c r="J205" s="11" t="n">
        <v>120</v>
      </c>
      <c r="K205" s="11" t="n">
        <v>228</v>
      </c>
      <c r="L205" s="22" t="n">
        <v>1.25</v>
      </c>
      <c r="M205" s="12" t="n">
        <v>0.210526315789474</v>
      </c>
    </row>
    <row r="206" customFormat="false" ht="15" hidden="false" customHeight="true" outlineLevel="0" collapsed="false">
      <c r="A206" s="22" t="n">
        <v>401301</v>
      </c>
      <c r="B206" s="22" t="s">
        <v>898</v>
      </c>
      <c r="C206" s="22" t="s">
        <v>129</v>
      </c>
      <c r="D206" s="22" t="n">
        <v>4</v>
      </c>
      <c r="E206" s="22" t="s">
        <v>196</v>
      </c>
      <c r="F206" s="11" t="n">
        <v>20</v>
      </c>
      <c r="G206" s="11" t="n">
        <v>80</v>
      </c>
      <c r="H206" s="11" t="n">
        <v>25</v>
      </c>
      <c r="I206" s="11" t="n">
        <v>100</v>
      </c>
      <c r="J206" s="11" t="n">
        <v>100</v>
      </c>
      <c r="K206" s="11" t="n">
        <v>280</v>
      </c>
      <c r="L206" s="22" t="n">
        <v>1.25</v>
      </c>
      <c r="M206" s="12" t="n">
        <v>0.285714285714286</v>
      </c>
    </row>
    <row r="207" customFormat="false" ht="15" hidden="false" customHeight="true" outlineLevel="0" collapsed="false">
      <c r="A207" s="22" t="n">
        <v>403852</v>
      </c>
      <c r="B207" s="22" t="s">
        <v>838</v>
      </c>
      <c r="C207" s="22" t="s">
        <v>129</v>
      </c>
      <c r="D207" s="22" t="n">
        <v>4</v>
      </c>
      <c r="E207" s="22" t="s">
        <v>196</v>
      </c>
      <c r="F207" s="11" t="n">
        <v>20</v>
      </c>
      <c r="G207" s="11" t="n">
        <v>80</v>
      </c>
      <c r="H207" s="11" t="n">
        <v>25</v>
      </c>
      <c r="I207" s="11" t="n">
        <v>100</v>
      </c>
      <c r="J207" s="11"/>
      <c r="K207" s="11" t="n">
        <v>180</v>
      </c>
      <c r="L207" s="22" t="n">
        <v>1.25</v>
      </c>
      <c r="M207" s="12" t="n">
        <v>0.444444444444444</v>
      </c>
    </row>
    <row r="208" customFormat="false" ht="15" hidden="false" customHeight="true" outlineLevel="0" collapsed="false">
      <c r="A208" s="22" t="n">
        <v>403478</v>
      </c>
      <c r="B208" s="22" t="s">
        <v>835</v>
      </c>
      <c r="C208" s="22" t="s">
        <v>129</v>
      </c>
      <c r="D208" s="22" t="n">
        <v>4</v>
      </c>
      <c r="E208" s="22" t="s">
        <v>201</v>
      </c>
      <c r="F208" s="11" t="n">
        <v>20</v>
      </c>
      <c r="G208" s="11" t="n">
        <v>80</v>
      </c>
      <c r="H208" s="11" t="n">
        <v>25</v>
      </c>
      <c r="I208" s="11" t="n">
        <v>100</v>
      </c>
      <c r="J208" s="11"/>
      <c r="K208" s="11" t="n">
        <v>180</v>
      </c>
      <c r="L208" s="22" t="n">
        <v>1.25</v>
      </c>
      <c r="M208" s="12" t="n">
        <v>0.444444444444444</v>
      </c>
    </row>
    <row r="209" customFormat="false" ht="15" hidden="false" customHeight="true" outlineLevel="0" collapsed="false">
      <c r="A209" s="22" t="n">
        <v>201849</v>
      </c>
      <c r="B209" s="22" t="s">
        <v>2704</v>
      </c>
      <c r="C209" s="22" t="s">
        <v>130</v>
      </c>
      <c r="D209" s="22" t="n">
        <v>16</v>
      </c>
      <c r="E209" s="22" t="s">
        <v>201</v>
      </c>
      <c r="F209" s="11" t="n">
        <v>8</v>
      </c>
      <c r="G209" s="11" t="n">
        <v>32</v>
      </c>
      <c r="H209" s="11" t="n">
        <v>10</v>
      </c>
      <c r="I209" s="11" t="n">
        <v>40</v>
      </c>
      <c r="J209" s="11" t="n">
        <v>120</v>
      </c>
      <c r="K209" s="11" t="n">
        <v>192</v>
      </c>
      <c r="L209" s="22" t="n">
        <v>1.25</v>
      </c>
      <c r="M209" s="12" t="n">
        <v>0.166666666666667</v>
      </c>
    </row>
    <row r="210" customFormat="false" ht="15" hidden="false" customHeight="true" outlineLevel="0" collapsed="false">
      <c r="A210" s="22" t="n">
        <v>202462</v>
      </c>
      <c r="B210" s="22" t="s">
        <v>2741</v>
      </c>
      <c r="C210" s="22" t="s">
        <v>130</v>
      </c>
      <c r="D210" s="22" t="n">
        <v>16</v>
      </c>
      <c r="E210" s="22" t="s">
        <v>196</v>
      </c>
      <c r="F210" s="11" t="n">
        <v>8</v>
      </c>
      <c r="G210" s="11" t="n">
        <v>32</v>
      </c>
      <c r="H210" s="11" t="n">
        <v>10</v>
      </c>
      <c r="I210" s="11" t="n">
        <v>40</v>
      </c>
      <c r="J210" s="11" t="n">
        <v>100</v>
      </c>
      <c r="K210" s="11" t="n">
        <v>172</v>
      </c>
      <c r="L210" s="22" t="n">
        <v>1.25</v>
      </c>
      <c r="M210" s="12" t="n">
        <v>0.186046511627907</v>
      </c>
    </row>
    <row r="211" customFormat="false" ht="15" hidden="false" customHeight="true" outlineLevel="0" collapsed="false">
      <c r="A211" s="22" t="n">
        <v>201629</v>
      </c>
      <c r="B211" s="22" t="s">
        <v>2753</v>
      </c>
      <c r="C211" s="22" t="s">
        <v>130</v>
      </c>
      <c r="D211" s="22" t="n">
        <v>16</v>
      </c>
      <c r="E211" s="22" t="s">
        <v>201</v>
      </c>
      <c r="F211" s="11" t="n">
        <v>12</v>
      </c>
      <c r="G211" s="11" t="n">
        <v>48</v>
      </c>
      <c r="H211" s="11" t="n">
        <v>15</v>
      </c>
      <c r="I211" s="11" t="n">
        <v>60</v>
      </c>
      <c r="J211" s="11" t="n">
        <v>100</v>
      </c>
      <c r="K211" s="11" t="n">
        <v>208</v>
      </c>
      <c r="L211" s="22" t="n">
        <v>1.25</v>
      </c>
      <c r="M211" s="12" t="n">
        <v>0.230769230769231</v>
      </c>
    </row>
    <row r="212" customFormat="false" ht="15" hidden="false" customHeight="true" outlineLevel="0" collapsed="false">
      <c r="A212" s="22" t="n">
        <v>202551</v>
      </c>
      <c r="B212" s="22" t="s">
        <v>2743</v>
      </c>
      <c r="C212" s="22" t="s">
        <v>130</v>
      </c>
      <c r="D212" s="22" t="n">
        <v>16</v>
      </c>
      <c r="E212" s="22" t="s">
        <v>201</v>
      </c>
      <c r="F212" s="11" t="n">
        <v>8</v>
      </c>
      <c r="G212" s="11" t="n">
        <v>32</v>
      </c>
      <c r="H212" s="11" t="n">
        <v>10</v>
      </c>
      <c r="I212" s="11" t="n">
        <v>40</v>
      </c>
      <c r="J212" s="11" t="n">
        <v>100</v>
      </c>
      <c r="K212" s="11" t="n">
        <v>172</v>
      </c>
      <c r="L212" s="22" t="n">
        <v>1.25</v>
      </c>
      <c r="M212" s="12" t="n">
        <v>0.186046511627907</v>
      </c>
    </row>
    <row r="213" customFormat="false" ht="15" hidden="false" customHeight="true" outlineLevel="0" collapsed="false">
      <c r="A213" s="22" t="n">
        <v>202470</v>
      </c>
      <c r="B213" s="22" t="s">
        <v>2742</v>
      </c>
      <c r="C213" s="22" t="s">
        <v>130</v>
      </c>
      <c r="D213" s="22" t="n">
        <v>16</v>
      </c>
      <c r="E213" s="22" t="s">
        <v>206</v>
      </c>
      <c r="F213" s="11" t="n">
        <v>20</v>
      </c>
      <c r="G213" s="11" t="n">
        <v>80</v>
      </c>
      <c r="H213" s="11" t="n">
        <v>25</v>
      </c>
      <c r="I213" s="11" t="n">
        <v>100</v>
      </c>
      <c r="J213" s="11" t="n">
        <v>160</v>
      </c>
      <c r="K213" s="11" t="n">
        <v>340</v>
      </c>
      <c r="L213" s="22" t="n">
        <v>1.25</v>
      </c>
      <c r="M213" s="12" t="n">
        <v>0.235294117647059</v>
      </c>
    </row>
    <row r="214" customFormat="false" ht="15" hidden="false" customHeight="true" outlineLevel="0" collapsed="false">
      <c r="A214" s="22" t="n">
        <v>201580</v>
      </c>
      <c r="B214" s="22" t="s">
        <v>2760</v>
      </c>
      <c r="C214" s="22" t="s">
        <v>130</v>
      </c>
      <c r="D214" s="22" t="n">
        <v>16</v>
      </c>
      <c r="E214" s="22" t="s">
        <v>206</v>
      </c>
      <c r="F214" s="11" t="n">
        <v>24</v>
      </c>
      <c r="G214" s="11" t="n">
        <v>96</v>
      </c>
      <c r="H214" s="11" t="n">
        <v>30</v>
      </c>
      <c r="I214" s="11" t="n">
        <v>120</v>
      </c>
      <c r="J214" s="11" t="n">
        <v>240</v>
      </c>
      <c r="K214" s="11" t="n">
        <v>456</v>
      </c>
      <c r="L214" s="22" t="n">
        <v>1.25</v>
      </c>
      <c r="M214" s="12" t="n">
        <v>0.210526315789474</v>
      </c>
    </row>
    <row r="215" customFormat="false" ht="15" hidden="false" customHeight="true" outlineLevel="0" collapsed="false">
      <c r="A215" s="22" t="n">
        <v>401646</v>
      </c>
      <c r="B215" s="22" t="s">
        <v>286</v>
      </c>
      <c r="C215" s="22" t="s">
        <v>129</v>
      </c>
      <c r="D215" s="22" t="n">
        <v>1</v>
      </c>
      <c r="E215" s="22" t="s">
        <v>201</v>
      </c>
      <c r="F215" s="11" t="n">
        <v>20</v>
      </c>
      <c r="G215" s="11" t="n">
        <v>80</v>
      </c>
      <c r="H215" s="11" t="n">
        <v>25</v>
      </c>
      <c r="I215" s="11" t="n">
        <v>100</v>
      </c>
      <c r="J215" s="11"/>
      <c r="K215" s="11" t="n">
        <v>180</v>
      </c>
      <c r="L215" s="22" t="n">
        <v>1.25</v>
      </c>
      <c r="M215" s="12" t="n">
        <v>0.444444444444444</v>
      </c>
    </row>
    <row r="216" customFormat="false" ht="15" hidden="false" customHeight="true" outlineLevel="0" collapsed="false">
      <c r="A216" s="22" t="n">
        <v>404233</v>
      </c>
      <c r="B216" s="22" t="s">
        <v>358</v>
      </c>
      <c r="C216" s="22" t="s">
        <v>129</v>
      </c>
      <c r="D216" s="22" t="n">
        <v>1</v>
      </c>
      <c r="E216" s="22" t="s">
        <v>201</v>
      </c>
      <c r="F216" s="11" t="n">
        <v>40</v>
      </c>
      <c r="G216" s="11" t="n">
        <v>160</v>
      </c>
      <c r="H216" s="11" t="n">
        <v>50</v>
      </c>
      <c r="I216" s="11" t="n">
        <v>200</v>
      </c>
      <c r="J216" s="11"/>
      <c r="K216" s="11" t="n">
        <v>360</v>
      </c>
      <c r="L216" s="22" t="n">
        <v>1.25</v>
      </c>
      <c r="M216" s="12" t="n">
        <v>0.444444444444444</v>
      </c>
    </row>
    <row r="217" customFormat="false" ht="15" hidden="false" customHeight="true" outlineLevel="0" collapsed="false">
      <c r="A217" s="22" t="n">
        <v>206389</v>
      </c>
      <c r="B217" s="22" t="s">
        <v>2968</v>
      </c>
      <c r="C217" s="22" t="s">
        <v>130</v>
      </c>
      <c r="D217" s="22" t="n">
        <v>17</v>
      </c>
      <c r="E217" s="22" t="s">
        <v>201</v>
      </c>
      <c r="F217" s="11" t="n">
        <v>8</v>
      </c>
      <c r="G217" s="11" t="n">
        <v>32</v>
      </c>
      <c r="H217" s="11" t="n">
        <v>10</v>
      </c>
      <c r="I217" s="11" t="n">
        <v>40</v>
      </c>
      <c r="J217" s="11" t="n">
        <v>128</v>
      </c>
      <c r="K217" s="11" t="n">
        <v>200</v>
      </c>
      <c r="L217" s="22" t="n">
        <v>1.25</v>
      </c>
      <c r="M217" s="12" t="n">
        <v>0.16</v>
      </c>
    </row>
    <row r="218" customFormat="false" ht="15" hidden="false" customHeight="true" outlineLevel="0" collapsed="false">
      <c r="A218" s="22" t="n">
        <v>206372</v>
      </c>
      <c r="B218" s="22" t="s">
        <v>2951</v>
      </c>
      <c r="C218" s="22" t="s">
        <v>130</v>
      </c>
      <c r="D218" s="22" t="n">
        <v>17</v>
      </c>
      <c r="E218" s="22" t="s">
        <v>206</v>
      </c>
      <c r="F218" s="11" t="n">
        <v>8</v>
      </c>
      <c r="G218" s="11" t="n">
        <v>32</v>
      </c>
      <c r="H218" s="11" t="n">
        <v>10</v>
      </c>
      <c r="I218" s="11" t="n">
        <v>40</v>
      </c>
      <c r="J218" s="11" t="n">
        <v>128</v>
      </c>
      <c r="K218" s="11" t="n">
        <v>200</v>
      </c>
      <c r="L218" s="22" t="n">
        <v>1.25</v>
      </c>
      <c r="M218" s="12" t="n">
        <v>0.16</v>
      </c>
    </row>
    <row r="219" customFormat="false" ht="15" hidden="false" customHeight="true" outlineLevel="0" collapsed="false">
      <c r="A219" s="22" t="n">
        <v>202533</v>
      </c>
      <c r="B219" s="22" t="s">
        <v>2767</v>
      </c>
      <c r="C219" s="22" t="s">
        <v>130</v>
      </c>
      <c r="D219" s="22" t="n">
        <v>16</v>
      </c>
      <c r="E219" s="22" t="s">
        <v>196</v>
      </c>
      <c r="F219" s="11" t="n">
        <v>8</v>
      </c>
      <c r="G219" s="11" t="n">
        <v>32</v>
      </c>
      <c r="H219" s="11" t="n">
        <v>10</v>
      </c>
      <c r="I219" s="11" t="n">
        <v>40</v>
      </c>
      <c r="J219" s="11" t="n">
        <v>100</v>
      </c>
      <c r="K219" s="11" t="n">
        <v>172</v>
      </c>
      <c r="L219" s="22" t="n">
        <v>1.25</v>
      </c>
      <c r="M219" s="12" t="n">
        <v>0.186046511627907</v>
      </c>
    </row>
    <row r="220" customFormat="false" ht="15" hidden="false" customHeight="true" outlineLevel="0" collapsed="false">
      <c r="A220" s="22" t="n">
        <v>400414</v>
      </c>
      <c r="B220" s="22" t="s">
        <v>1070</v>
      </c>
      <c r="C220" s="22" t="s">
        <v>129</v>
      </c>
      <c r="D220" s="22" t="n">
        <v>5</v>
      </c>
      <c r="E220" s="22" t="s">
        <v>558</v>
      </c>
      <c r="F220" s="11" t="n">
        <v>20</v>
      </c>
      <c r="G220" s="11" t="n">
        <v>80</v>
      </c>
      <c r="H220" s="11" t="n">
        <v>25</v>
      </c>
      <c r="I220" s="11" t="n">
        <v>100</v>
      </c>
      <c r="J220" s="11" t="n">
        <v>60</v>
      </c>
      <c r="K220" s="11" t="n">
        <v>240</v>
      </c>
      <c r="L220" s="22" t="n">
        <v>1.25</v>
      </c>
      <c r="M220" s="12" t="n">
        <v>0.333333333333333</v>
      </c>
    </row>
    <row r="221" customFormat="false" ht="15" hidden="false" customHeight="true" outlineLevel="0" collapsed="false">
      <c r="A221" s="22" t="n">
        <v>200649</v>
      </c>
      <c r="B221" s="22" t="s">
        <v>2181</v>
      </c>
      <c r="C221" s="22" t="s">
        <v>130</v>
      </c>
      <c r="D221" s="22" t="n">
        <v>13</v>
      </c>
      <c r="E221" s="22" t="s">
        <v>196</v>
      </c>
      <c r="F221" s="11" t="n">
        <v>8</v>
      </c>
      <c r="G221" s="11" t="n">
        <v>32</v>
      </c>
      <c r="H221" s="11" t="n">
        <v>10</v>
      </c>
      <c r="I221" s="11" t="n">
        <v>40</v>
      </c>
      <c r="J221" s="11" t="n">
        <v>192</v>
      </c>
      <c r="K221" s="11" t="n">
        <v>264</v>
      </c>
      <c r="L221" s="22" t="n">
        <v>1.25</v>
      </c>
      <c r="M221" s="12" t="n">
        <v>0.121212121212121</v>
      </c>
    </row>
    <row r="222" customFormat="false" ht="15" hidden="false" customHeight="true" outlineLevel="0" collapsed="false">
      <c r="A222" s="22" t="n">
        <v>400884</v>
      </c>
      <c r="B222" s="22" t="s">
        <v>447</v>
      </c>
      <c r="C222" s="22" t="s">
        <v>129</v>
      </c>
      <c r="D222" s="22" t="n">
        <v>1</v>
      </c>
      <c r="E222" s="22" t="s">
        <v>206</v>
      </c>
      <c r="F222" s="11" t="n">
        <v>40</v>
      </c>
      <c r="G222" s="11" t="n">
        <v>160</v>
      </c>
      <c r="H222" s="11" t="n">
        <v>50</v>
      </c>
      <c r="I222" s="11" t="n">
        <v>200</v>
      </c>
      <c r="J222" s="11"/>
      <c r="K222" s="11" t="n">
        <v>360</v>
      </c>
      <c r="L222" s="22" t="n">
        <v>1.25</v>
      </c>
      <c r="M222" s="12" t="n">
        <v>0.444444444444444</v>
      </c>
    </row>
    <row r="223" customFormat="false" ht="15" hidden="false" customHeight="true" outlineLevel="0" collapsed="false">
      <c r="A223" s="22" t="n">
        <v>404175</v>
      </c>
      <c r="B223" s="22" t="s">
        <v>549</v>
      </c>
      <c r="C223" s="22" t="s">
        <v>129</v>
      </c>
      <c r="D223" s="22" t="n">
        <v>5</v>
      </c>
      <c r="E223" s="22" t="s">
        <v>206</v>
      </c>
      <c r="F223" s="11" t="n">
        <v>40</v>
      </c>
      <c r="G223" s="11" t="n">
        <v>160</v>
      </c>
      <c r="H223" s="11" t="n">
        <v>50</v>
      </c>
      <c r="I223" s="11" t="n">
        <v>200</v>
      </c>
      <c r="J223" s="11" t="n">
        <v>120</v>
      </c>
      <c r="K223" s="11" t="n">
        <v>480</v>
      </c>
      <c r="L223" s="22" t="n">
        <v>1.25</v>
      </c>
      <c r="M223" s="12" t="n">
        <v>0.333333333333333</v>
      </c>
    </row>
    <row r="224" customFormat="false" ht="15" hidden="false" customHeight="true" outlineLevel="0" collapsed="false">
      <c r="A224" s="22" t="n">
        <v>201820</v>
      </c>
      <c r="B224" s="22" t="s">
        <v>2690</v>
      </c>
      <c r="C224" s="22" t="s">
        <v>130</v>
      </c>
      <c r="D224" s="22" t="n">
        <v>16</v>
      </c>
      <c r="E224" s="22" t="s">
        <v>206</v>
      </c>
      <c r="F224" s="11" t="n">
        <v>25</v>
      </c>
      <c r="G224" s="11" t="n">
        <v>100</v>
      </c>
      <c r="H224" s="11" t="n">
        <v>30</v>
      </c>
      <c r="I224" s="11" t="n">
        <v>120</v>
      </c>
      <c r="J224" s="11" t="n">
        <v>160</v>
      </c>
      <c r="K224" s="11" t="n">
        <v>380</v>
      </c>
      <c r="L224" s="22" t="n">
        <v>1.2</v>
      </c>
      <c r="M224" s="12" t="n">
        <v>0.263157894736842</v>
      </c>
    </row>
    <row r="225" customFormat="false" ht="15" hidden="false" customHeight="true" outlineLevel="0" collapsed="false">
      <c r="A225" s="22" t="n">
        <v>403913</v>
      </c>
      <c r="B225" s="22" t="s">
        <v>841</v>
      </c>
      <c r="C225" s="22" t="s">
        <v>129</v>
      </c>
      <c r="D225" s="22" t="n">
        <v>4</v>
      </c>
      <c r="E225" s="22" t="s">
        <v>196</v>
      </c>
      <c r="F225" s="11" t="n">
        <v>25</v>
      </c>
      <c r="G225" s="11" t="n">
        <v>100</v>
      </c>
      <c r="H225" s="11" t="n">
        <v>30</v>
      </c>
      <c r="I225" s="11" t="n">
        <v>120</v>
      </c>
      <c r="J225" s="11"/>
      <c r="K225" s="11" t="n">
        <v>220</v>
      </c>
      <c r="L225" s="22" t="n">
        <v>1.2</v>
      </c>
      <c r="M225" s="12" t="n">
        <v>0.454545454545455</v>
      </c>
    </row>
    <row r="226" customFormat="false" ht="15" hidden="false" customHeight="true" outlineLevel="0" collapsed="false">
      <c r="A226" s="22" t="n">
        <v>400739</v>
      </c>
      <c r="B226" s="22" t="s">
        <v>1025</v>
      </c>
      <c r="C226" s="22" t="s">
        <v>129</v>
      </c>
      <c r="D226" s="22" t="n">
        <v>5</v>
      </c>
      <c r="E226" s="22" t="s">
        <v>382</v>
      </c>
      <c r="F226" s="11" t="n">
        <v>25</v>
      </c>
      <c r="G226" s="11" t="n">
        <v>100</v>
      </c>
      <c r="H226" s="11" t="n">
        <v>30</v>
      </c>
      <c r="I226" s="11" t="n">
        <v>120</v>
      </c>
      <c r="J226" s="11"/>
      <c r="K226" s="11" t="n">
        <v>220</v>
      </c>
      <c r="L226" s="22" t="n">
        <v>1.2</v>
      </c>
      <c r="M226" s="12" t="n">
        <v>0.454545454545455</v>
      </c>
    </row>
  </sheetData>
  <autoFilter ref="A1:M2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12" min="3" style="1" width="16"/>
  </cols>
  <sheetData>
    <row r="1" customFormat="false" ht="23.25" hidden="false" customHeight="true" outlineLevel="0" collapsed="false">
      <c r="A1" s="29" t="s">
        <v>139</v>
      </c>
      <c r="B1" s="29" t="s">
        <v>143</v>
      </c>
      <c r="C1" s="29" t="s">
        <v>125</v>
      </c>
      <c r="D1" s="29" t="s">
        <v>140</v>
      </c>
      <c r="E1" s="29" t="s">
        <v>144</v>
      </c>
      <c r="F1" s="29" t="s">
        <v>3038</v>
      </c>
      <c r="G1" s="29" t="s">
        <v>3030</v>
      </c>
      <c r="H1" s="29" t="s">
        <v>3031</v>
      </c>
      <c r="I1" s="29" t="s">
        <v>3033</v>
      </c>
      <c r="J1" s="29" t="s">
        <v>3035</v>
      </c>
      <c r="K1" s="29" t="s">
        <v>3036</v>
      </c>
      <c r="L1" s="29" t="s">
        <v>3037</v>
      </c>
    </row>
    <row r="2" customFormat="false" ht="15" hidden="false" customHeight="true" outlineLevel="0" collapsed="false">
      <c r="A2" s="22" t="n">
        <v>402334</v>
      </c>
      <c r="B2" s="22" t="s">
        <v>1530</v>
      </c>
      <c r="C2" s="22" t="s">
        <v>129</v>
      </c>
      <c r="D2" s="22" t="n">
        <v>7</v>
      </c>
      <c r="E2" s="22" t="s">
        <v>206</v>
      </c>
      <c r="F2" s="22" t="s">
        <v>3039</v>
      </c>
      <c r="G2" s="11" t="n">
        <v>4</v>
      </c>
      <c r="H2" s="11" t="n">
        <v>16</v>
      </c>
      <c r="I2" s="11" t="n">
        <v>120</v>
      </c>
      <c r="J2" s="11" t="n">
        <v>196</v>
      </c>
      <c r="K2" s="22" t="n">
        <v>7.5</v>
      </c>
      <c r="L2" s="12" t="n">
        <v>0.0816326530612244</v>
      </c>
    </row>
    <row r="3" customFormat="false" ht="15" hidden="false" customHeight="true" outlineLevel="0" collapsed="false">
      <c r="A3" s="22" t="n">
        <v>402198</v>
      </c>
      <c r="B3" s="22" t="s">
        <v>1519</v>
      </c>
      <c r="C3" s="22" t="s">
        <v>129</v>
      </c>
      <c r="D3" s="22" t="n">
        <v>7</v>
      </c>
      <c r="E3" s="22" t="s">
        <v>273</v>
      </c>
      <c r="F3" s="22" t="s">
        <v>3039</v>
      </c>
      <c r="G3" s="11" t="n">
        <v>5</v>
      </c>
      <c r="H3" s="11" t="n">
        <v>20</v>
      </c>
      <c r="I3" s="11" t="n">
        <v>120</v>
      </c>
      <c r="J3" s="11" t="n">
        <v>220</v>
      </c>
      <c r="K3" s="22" t="n">
        <v>6</v>
      </c>
      <c r="L3" s="12" t="n">
        <v>0.0909090909090909</v>
      </c>
    </row>
    <row r="4" customFormat="false" ht="15" hidden="false" customHeight="true" outlineLevel="0" collapsed="false">
      <c r="A4" s="22" t="n">
        <v>200778</v>
      </c>
      <c r="B4" s="22" t="s">
        <v>1967</v>
      </c>
      <c r="C4" s="22" t="s">
        <v>130</v>
      </c>
      <c r="D4" s="22" t="n">
        <v>12</v>
      </c>
      <c r="E4" s="22" t="s">
        <v>206</v>
      </c>
      <c r="F4" s="22" t="s">
        <v>3039</v>
      </c>
      <c r="G4" s="11" t="n">
        <v>20</v>
      </c>
      <c r="H4" s="11" t="n">
        <v>80</v>
      </c>
      <c r="I4" s="11" t="n">
        <v>320</v>
      </c>
      <c r="J4" s="11" t="n">
        <v>720</v>
      </c>
      <c r="K4" s="22" t="n">
        <v>4</v>
      </c>
      <c r="L4" s="12" t="n">
        <v>0.111111111111111</v>
      </c>
    </row>
    <row r="5" customFormat="false" ht="15" hidden="false" customHeight="true" outlineLevel="0" collapsed="false">
      <c r="A5" s="22" t="n">
        <v>400464</v>
      </c>
      <c r="B5" s="22" t="s">
        <v>689</v>
      </c>
      <c r="C5" s="22" t="s">
        <v>129</v>
      </c>
      <c r="D5" s="22" t="n">
        <v>3</v>
      </c>
      <c r="E5" s="22" t="s">
        <v>196</v>
      </c>
      <c r="F5" s="22" t="s">
        <v>3039</v>
      </c>
      <c r="G5" s="11" t="n">
        <v>10</v>
      </c>
      <c r="H5" s="11" t="n">
        <v>40</v>
      </c>
      <c r="I5" s="11" t="n">
        <v>140</v>
      </c>
      <c r="J5" s="11" t="n">
        <v>180</v>
      </c>
      <c r="K5" s="22" t="n">
        <v>3.5</v>
      </c>
      <c r="L5" s="12" t="n">
        <v>0.222222222222222</v>
      </c>
    </row>
    <row r="6" customFormat="false" ht="15" hidden="false" customHeight="true" outlineLevel="0" collapsed="false">
      <c r="A6" s="22" t="n">
        <v>201050</v>
      </c>
      <c r="B6" s="22" t="s">
        <v>2316</v>
      </c>
      <c r="C6" s="22" t="s">
        <v>130</v>
      </c>
      <c r="D6" s="22" t="n">
        <v>14</v>
      </c>
      <c r="E6" s="22" t="s">
        <v>206</v>
      </c>
      <c r="F6" s="22" t="s">
        <v>3040</v>
      </c>
      <c r="G6" s="11" t="n">
        <v>3</v>
      </c>
      <c r="H6" s="11" t="n">
        <v>12</v>
      </c>
      <c r="I6" s="11" t="n">
        <v>40</v>
      </c>
      <c r="J6" s="11" t="n">
        <v>192</v>
      </c>
      <c r="K6" s="22" t="n">
        <v>3.33</v>
      </c>
      <c r="L6" s="12" t="n">
        <v>0.0625</v>
      </c>
    </row>
    <row r="7" customFormat="false" ht="15" hidden="false" customHeight="true" outlineLevel="0" collapsed="false">
      <c r="A7" s="22" t="n">
        <v>200852</v>
      </c>
      <c r="B7" s="22" t="s">
        <v>2341</v>
      </c>
      <c r="C7" s="22" t="s">
        <v>130</v>
      </c>
      <c r="D7" s="22" t="n">
        <v>14</v>
      </c>
      <c r="E7" s="22" t="s">
        <v>201</v>
      </c>
      <c r="F7" s="22" t="s">
        <v>3039</v>
      </c>
      <c r="G7" s="11" t="n">
        <v>9</v>
      </c>
      <c r="H7" s="11" t="n">
        <v>36</v>
      </c>
      <c r="I7" s="11" t="n">
        <v>120</v>
      </c>
      <c r="J7" s="11" t="n">
        <v>236</v>
      </c>
      <c r="K7" s="22" t="n">
        <v>3.33</v>
      </c>
      <c r="L7" s="12" t="n">
        <v>0.152542372881356</v>
      </c>
    </row>
    <row r="8" customFormat="false" ht="15" hidden="false" customHeight="true" outlineLevel="0" collapsed="false">
      <c r="A8" s="22" t="n">
        <v>402422</v>
      </c>
      <c r="B8" s="22" t="s">
        <v>1537</v>
      </c>
      <c r="C8" s="22" t="s">
        <v>129</v>
      </c>
      <c r="D8" s="22" t="n">
        <v>7</v>
      </c>
      <c r="E8" s="22" t="s">
        <v>201</v>
      </c>
      <c r="F8" s="22" t="s">
        <v>3039</v>
      </c>
      <c r="G8" s="11" t="n">
        <v>20</v>
      </c>
      <c r="H8" s="11" t="n">
        <v>80</v>
      </c>
      <c r="I8" s="11" t="n">
        <v>240</v>
      </c>
      <c r="J8" s="11" t="n">
        <v>320</v>
      </c>
      <c r="K8" s="22" t="n">
        <v>3</v>
      </c>
      <c r="L8" s="12" t="n">
        <v>0.25</v>
      </c>
    </row>
    <row r="9" customFormat="false" ht="15" hidden="false" customHeight="true" outlineLevel="0" collapsed="false">
      <c r="A9" s="22" t="n">
        <v>402359</v>
      </c>
      <c r="B9" s="22" t="s">
        <v>1568</v>
      </c>
      <c r="C9" s="22" t="s">
        <v>129</v>
      </c>
      <c r="D9" s="22" t="n">
        <v>7</v>
      </c>
      <c r="E9" s="22" t="s">
        <v>196</v>
      </c>
      <c r="F9" s="22" t="s">
        <v>3040</v>
      </c>
      <c r="G9" s="11" t="n">
        <v>20</v>
      </c>
      <c r="H9" s="11" t="n">
        <v>80</v>
      </c>
      <c r="I9" s="11" t="n">
        <v>240</v>
      </c>
      <c r="J9" s="11" t="n">
        <v>320</v>
      </c>
      <c r="K9" s="22" t="n">
        <v>3</v>
      </c>
      <c r="L9" s="12" t="n">
        <v>0.25</v>
      </c>
    </row>
    <row r="10" customFormat="false" ht="15" hidden="false" customHeight="true" outlineLevel="0" collapsed="false">
      <c r="A10" s="22" t="n">
        <v>402066</v>
      </c>
      <c r="B10" s="22" t="s">
        <v>1637</v>
      </c>
      <c r="C10" s="22" t="s">
        <v>129</v>
      </c>
      <c r="D10" s="22" t="n">
        <v>7</v>
      </c>
      <c r="E10" s="22" t="s">
        <v>196</v>
      </c>
      <c r="F10" s="22" t="s">
        <v>3040</v>
      </c>
      <c r="G10" s="11" t="n">
        <v>20</v>
      </c>
      <c r="H10" s="11" t="n">
        <v>80</v>
      </c>
      <c r="I10" s="11" t="n">
        <v>240</v>
      </c>
      <c r="J10" s="11" t="n">
        <v>380</v>
      </c>
      <c r="K10" s="22" t="n">
        <v>3</v>
      </c>
      <c r="L10" s="12" t="n">
        <v>0.210526315789474</v>
      </c>
    </row>
    <row r="11" customFormat="false" ht="15" hidden="false" customHeight="true" outlineLevel="0" collapsed="false">
      <c r="A11" s="22" t="n">
        <v>402263</v>
      </c>
      <c r="B11" s="22" t="s">
        <v>1651</v>
      </c>
      <c r="C11" s="22" t="s">
        <v>129</v>
      </c>
      <c r="D11" s="22" t="n">
        <v>7</v>
      </c>
      <c r="E11" s="22" t="s">
        <v>1270</v>
      </c>
      <c r="F11" s="22" t="s">
        <v>3039</v>
      </c>
      <c r="G11" s="11" t="n">
        <v>10</v>
      </c>
      <c r="H11" s="11" t="n">
        <v>40</v>
      </c>
      <c r="I11" s="11" t="n">
        <v>120</v>
      </c>
      <c r="J11" s="11" t="n">
        <v>160</v>
      </c>
      <c r="K11" s="22" t="n">
        <v>3</v>
      </c>
      <c r="L11" s="12" t="n">
        <v>0.25</v>
      </c>
    </row>
    <row r="12" customFormat="false" ht="15" hidden="false" customHeight="true" outlineLevel="0" collapsed="false">
      <c r="A12" s="22" t="n">
        <v>402008</v>
      </c>
      <c r="B12" s="22" t="s">
        <v>1678</v>
      </c>
      <c r="C12" s="22" t="s">
        <v>129</v>
      </c>
      <c r="D12" s="22" t="n">
        <v>7</v>
      </c>
      <c r="E12" s="22" t="s">
        <v>196</v>
      </c>
      <c r="F12" s="22" t="s">
        <v>3039</v>
      </c>
      <c r="G12" s="11" t="n">
        <v>10</v>
      </c>
      <c r="H12" s="11" t="n">
        <v>40</v>
      </c>
      <c r="I12" s="11" t="n">
        <v>120</v>
      </c>
      <c r="J12" s="11" t="n">
        <v>160</v>
      </c>
      <c r="K12" s="22" t="n">
        <v>3</v>
      </c>
      <c r="L12" s="12" t="n">
        <v>0.25</v>
      </c>
    </row>
    <row r="13" customFormat="false" ht="15" hidden="false" customHeight="true" outlineLevel="0" collapsed="false">
      <c r="A13" s="22" t="n">
        <v>400850</v>
      </c>
      <c r="B13" s="22" t="s">
        <v>467</v>
      </c>
      <c r="C13" s="22" t="s">
        <v>129</v>
      </c>
      <c r="D13" s="22" t="n">
        <v>2</v>
      </c>
      <c r="E13" s="22" t="s">
        <v>382</v>
      </c>
      <c r="F13" s="22" t="s">
        <v>3039</v>
      </c>
      <c r="G13" s="11" t="n">
        <v>25</v>
      </c>
      <c r="H13" s="11" t="n">
        <v>100</v>
      </c>
      <c r="I13" s="11" t="n">
        <v>288</v>
      </c>
      <c r="J13" s="11" t="n">
        <v>388</v>
      </c>
      <c r="K13" s="22" t="n">
        <v>2.88</v>
      </c>
      <c r="L13" s="12" t="n">
        <v>0.257731958762887</v>
      </c>
    </row>
    <row r="14" customFormat="false" ht="15" hidden="false" customHeight="true" outlineLevel="0" collapsed="false">
      <c r="A14" s="22" t="n">
        <v>400820</v>
      </c>
      <c r="B14" s="22" t="s">
        <v>704</v>
      </c>
      <c r="C14" s="22" t="s">
        <v>129</v>
      </c>
      <c r="D14" s="22" t="n">
        <v>3</v>
      </c>
      <c r="E14" s="22" t="s">
        <v>201</v>
      </c>
      <c r="F14" s="22" t="s">
        <v>3039</v>
      </c>
      <c r="G14" s="11" t="n">
        <v>20</v>
      </c>
      <c r="H14" s="11" t="n">
        <v>80</v>
      </c>
      <c r="I14" s="11" t="n">
        <v>220</v>
      </c>
      <c r="J14" s="11" t="n">
        <v>300</v>
      </c>
      <c r="K14" s="22" t="n">
        <v>2.75</v>
      </c>
      <c r="L14" s="12" t="n">
        <v>0.266666666666667</v>
      </c>
    </row>
    <row r="15" customFormat="false" ht="15" hidden="false" customHeight="true" outlineLevel="0" collapsed="false">
      <c r="A15" s="22" t="n">
        <v>401715</v>
      </c>
      <c r="B15" s="22" t="s">
        <v>479</v>
      </c>
      <c r="C15" s="22" t="s">
        <v>129</v>
      </c>
      <c r="D15" s="22" t="n">
        <v>2</v>
      </c>
      <c r="E15" s="22" t="s">
        <v>201</v>
      </c>
      <c r="F15" s="22" t="s">
        <v>3039</v>
      </c>
      <c r="G15" s="11" t="n">
        <v>20</v>
      </c>
      <c r="H15" s="11" t="n">
        <v>80</v>
      </c>
      <c r="I15" s="11" t="n">
        <v>216</v>
      </c>
      <c r="J15" s="11" t="n">
        <v>296</v>
      </c>
      <c r="K15" s="22" t="n">
        <v>2.7</v>
      </c>
      <c r="L15" s="12" t="n">
        <v>0.27027027027027</v>
      </c>
    </row>
    <row r="16" customFormat="false" ht="15" hidden="false" customHeight="true" outlineLevel="0" collapsed="false">
      <c r="A16" s="22" t="n">
        <v>400773</v>
      </c>
      <c r="B16" s="22" t="s">
        <v>657</v>
      </c>
      <c r="C16" s="22" t="s">
        <v>129</v>
      </c>
      <c r="D16" s="22" t="n">
        <v>3</v>
      </c>
      <c r="E16" s="22" t="s">
        <v>206</v>
      </c>
      <c r="F16" s="22" t="s">
        <v>3039</v>
      </c>
      <c r="G16" s="11" t="n">
        <v>20</v>
      </c>
      <c r="H16" s="11" t="n">
        <v>80</v>
      </c>
      <c r="I16" s="11" t="n">
        <v>200</v>
      </c>
      <c r="J16" s="11" t="n">
        <v>280</v>
      </c>
      <c r="K16" s="22" t="n">
        <v>2.5</v>
      </c>
      <c r="L16" s="12" t="n">
        <v>0.285714285714286</v>
      </c>
    </row>
    <row r="17" customFormat="false" ht="15" hidden="false" customHeight="true" outlineLevel="0" collapsed="false">
      <c r="A17" s="22" t="n">
        <v>401166</v>
      </c>
      <c r="B17" s="22" t="s">
        <v>811</v>
      </c>
      <c r="C17" s="22" t="s">
        <v>129</v>
      </c>
      <c r="D17" s="22" t="n">
        <v>4</v>
      </c>
      <c r="E17" s="22" t="s">
        <v>196</v>
      </c>
      <c r="F17" s="22" t="s">
        <v>3039</v>
      </c>
      <c r="G17" s="11" t="n">
        <v>10</v>
      </c>
      <c r="H17" s="11" t="n">
        <v>40</v>
      </c>
      <c r="I17" s="11" t="n">
        <v>100</v>
      </c>
      <c r="J17" s="11" t="n">
        <v>200</v>
      </c>
      <c r="K17" s="22" t="n">
        <v>2.5</v>
      </c>
      <c r="L17" s="12" t="n">
        <v>0.2</v>
      </c>
    </row>
    <row r="18" customFormat="false" ht="15" hidden="false" customHeight="true" outlineLevel="0" collapsed="false">
      <c r="A18" s="22" t="n">
        <v>402159</v>
      </c>
      <c r="B18" s="22" t="s">
        <v>1688</v>
      </c>
      <c r="C18" s="22" t="s">
        <v>129</v>
      </c>
      <c r="D18" s="22" t="n">
        <v>7</v>
      </c>
      <c r="E18" s="22" t="s">
        <v>196</v>
      </c>
      <c r="F18" s="22" t="s">
        <v>3039</v>
      </c>
      <c r="G18" s="11" t="n">
        <v>10</v>
      </c>
      <c r="H18" s="11" t="n">
        <v>40</v>
      </c>
      <c r="I18" s="11" t="n">
        <v>100</v>
      </c>
      <c r="J18" s="11" t="n">
        <v>260</v>
      </c>
      <c r="K18" s="22" t="n">
        <v>2.5</v>
      </c>
      <c r="L18" s="12" t="n">
        <v>0.153846153846154</v>
      </c>
    </row>
    <row r="19" customFormat="false" ht="15" hidden="false" customHeight="true" outlineLevel="0" collapsed="false">
      <c r="A19" s="22" t="n">
        <v>402273</v>
      </c>
      <c r="B19" s="22" t="s">
        <v>1697</v>
      </c>
      <c r="C19" s="22" t="s">
        <v>129</v>
      </c>
      <c r="D19" s="22" t="n">
        <v>7</v>
      </c>
      <c r="E19" s="22" t="s">
        <v>291</v>
      </c>
      <c r="F19" s="22" t="s">
        <v>3039</v>
      </c>
      <c r="G19" s="11" t="n">
        <v>10</v>
      </c>
      <c r="H19" s="11" t="n">
        <v>40</v>
      </c>
      <c r="I19" s="11" t="n">
        <v>100</v>
      </c>
      <c r="J19" s="11" t="n">
        <v>260</v>
      </c>
      <c r="K19" s="22" t="n">
        <v>2.5</v>
      </c>
      <c r="L19" s="12" t="n">
        <v>0.153846153846154</v>
      </c>
    </row>
    <row r="20" customFormat="false" ht="15" hidden="false" customHeight="true" outlineLevel="0" collapsed="false">
      <c r="A20" s="22" t="n">
        <v>402274</v>
      </c>
      <c r="B20" s="22" t="s">
        <v>1698</v>
      </c>
      <c r="C20" s="22" t="s">
        <v>129</v>
      </c>
      <c r="D20" s="22" t="n">
        <v>7</v>
      </c>
      <c r="E20" s="22" t="s">
        <v>201</v>
      </c>
      <c r="F20" s="22" t="s">
        <v>3039</v>
      </c>
      <c r="G20" s="11" t="n">
        <v>20</v>
      </c>
      <c r="H20" s="11" t="n">
        <v>80</v>
      </c>
      <c r="I20" s="11" t="n">
        <v>200</v>
      </c>
      <c r="J20" s="11" t="n">
        <v>400</v>
      </c>
      <c r="K20" s="22" t="n">
        <v>2.5</v>
      </c>
      <c r="L20" s="12" t="n">
        <v>0.2</v>
      </c>
    </row>
    <row r="21" customFormat="false" ht="15" hidden="false" customHeight="true" outlineLevel="0" collapsed="false">
      <c r="A21" s="22" t="n">
        <v>402386</v>
      </c>
      <c r="B21" s="22" t="s">
        <v>1703</v>
      </c>
      <c r="C21" s="22" t="s">
        <v>129</v>
      </c>
      <c r="D21" s="22" t="n">
        <v>7</v>
      </c>
      <c r="E21" s="22" t="s">
        <v>201</v>
      </c>
      <c r="F21" s="22" t="s">
        <v>3039</v>
      </c>
      <c r="G21" s="11" t="n">
        <v>10</v>
      </c>
      <c r="H21" s="11" t="n">
        <v>40</v>
      </c>
      <c r="I21" s="11" t="n">
        <v>100</v>
      </c>
      <c r="J21" s="11" t="n">
        <v>220</v>
      </c>
      <c r="K21" s="22" t="n">
        <v>2.5</v>
      </c>
      <c r="L21" s="12" t="n">
        <v>0.181818181818182</v>
      </c>
    </row>
    <row r="22" customFormat="false" ht="15" hidden="false" customHeight="true" outlineLevel="0" collapsed="false">
      <c r="A22" s="22" t="n">
        <v>200446</v>
      </c>
      <c r="B22" s="22" t="s">
        <v>1951</v>
      </c>
      <c r="C22" s="22" t="s">
        <v>130</v>
      </c>
      <c r="D22" s="22" t="n">
        <v>12</v>
      </c>
      <c r="E22" s="22" t="s">
        <v>206</v>
      </c>
      <c r="F22" s="22" t="s">
        <v>3039</v>
      </c>
      <c r="G22" s="11" t="n">
        <v>20</v>
      </c>
      <c r="H22" s="11" t="n">
        <v>80</v>
      </c>
      <c r="I22" s="11" t="n">
        <v>200</v>
      </c>
      <c r="J22" s="11" t="n">
        <v>520</v>
      </c>
      <c r="K22" s="22" t="n">
        <v>2.5</v>
      </c>
      <c r="L22" s="12" t="n">
        <v>0.153846153846154</v>
      </c>
    </row>
    <row r="23" customFormat="false" ht="15" hidden="false" customHeight="true" outlineLevel="0" collapsed="false">
      <c r="A23" s="22" t="n">
        <v>202691</v>
      </c>
      <c r="B23" s="22" t="s">
        <v>2203</v>
      </c>
      <c r="C23" s="22" t="s">
        <v>130</v>
      </c>
      <c r="D23" s="22" t="n">
        <v>13</v>
      </c>
      <c r="E23" s="22" t="s">
        <v>196</v>
      </c>
      <c r="F23" s="22" t="s">
        <v>3039</v>
      </c>
      <c r="G23" s="11" t="n">
        <v>4</v>
      </c>
      <c r="H23" s="11" t="n">
        <v>16</v>
      </c>
      <c r="I23" s="11" t="n">
        <v>40</v>
      </c>
      <c r="J23" s="11" t="n">
        <v>184</v>
      </c>
      <c r="K23" s="22" t="n">
        <v>2.5</v>
      </c>
      <c r="L23" s="12" t="n">
        <v>0.0869565217391304</v>
      </c>
    </row>
    <row r="24" customFormat="false" ht="15" hidden="false" customHeight="true" outlineLevel="0" collapsed="false">
      <c r="A24" s="22" t="n">
        <v>202682</v>
      </c>
      <c r="B24" s="22" t="s">
        <v>2235</v>
      </c>
      <c r="C24" s="22" t="s">
        <v>130</v>
      </c>
      <c r="D24" s="22" t="n">
        <v>13</v>
      </c>
      <c r="E24" s="22" t="s">
        <v>201</v>
      </c>
      <c r="F24" s="22" t="s">
        <v>3039</v>
      </c>
      <c r="G24" s="11" t="n">
        <v>6</v>
      </c>
      <c r="H24" s="11" t="n">
        <v>24</v>
      </c>
      <c r="I24" s="11" t="n">
        <v>60</v>
      </c>
      <c r="J24" s="11" t="n">
        <v>180</v>
      </c>
      <c r="K24" s="22" t="n">
        <v>2.5</v>
      </c>
      <c r="L24" s="12" t="n">
        <v>0.133333333333333</v>
      </c>
    </row>
    <row r="25" customFormat="false" ht="15" hidden="false" customHeight="true" outlineLevel="0" collapsed="false">
      <c r="A25" s="22" t="n">
        <v>201978</v>
      </c>
      <c r="B25" s="22" t="s">
        <v>2293</v>
      </c>
      <c r="C25" s="22" t="s">
        <v>130</v>
      </c>
      <c r="D25" s="22" t="n">
        <v>13</v>
      </c>
      <c r="E25" s="22" t="s">
        <v>206</v>
      </c>
      <c r="F25" s="22" t="s">
        <v>3039</v>
      </c>
      <c r="G25" s="11" t="n">
        <v>12</v>
      </c>
      <c r="H25" s="11" t="n">
        <v>48</v>
      </c>
      <c r="I25" s="11" t="n">
        <v>120</v>
      </c>
      <c r="J25" s="11" t="n">
        <v>360</v>
      </c>
      <c r="K25" s="22" t="n">
        <v>2.5</v>
      </c>
      <c r="L25" s="12" t="n">
        <v>0.133333333333333</v>
      </c>
    </row>
    <row r="26" customFormat="false" ht="15" hidden="false" customHeight="true" outlineLevel="0" collapsed="false">
      <c r="A26" s="22" t="n">
        <v>202688</v>
      </c>
      <c r="B26" s="22" t="s">
        <v>2202</v>
      </c>
      <c r="C26" s="22" t="s">
        <v>130</v>
      </c>
      <c r="D26" s="22" t="n">
        <v>13</v>
      </c>
      <c r="E26" s="22" t="s">
        <v>206</v>
      </c>
      <c r="F26" s="22" t="s">
        <v>3039</v>
      </c>
      <c r="G26" s="11" t="n">
        <v>10</v>
      </c>
      <c r="H26" s="11" t="n">
        <v>40</v>
      </c>
      <c r="I26" s="11" t="n">
        <v>96</v>
      </c>
      <c r="J26" s="11" t="n">
        <v>328</v>
      </c>
      <c r="K26" s="22" t="n">
        <v>2.4</v>
      </c>
      <c r="L26" s="12" t="n">
        <v>0.121951219512195</v>
      </c>
    </row>
    <row r="27" customFormat="false" ht="15" hidden="false" customHeight="true" outlineLevel="0" collapsed="false">
      <c r="A27" s="22" t="n">
        <v>402292</v>
      </c>
      <c r="B27" s="22" t="s">
        <v>1561</v>
      </c>
      <c r="C27" s="22" t="s">
        <v>129</v>
      </c>
      <c r="D27" s="22" t="n">
        <v>7</v>
      </c>
      <c r="E27" s="22" t="s">
        <v>196</v>
      </c>
      <c r="F27" s="22" t="s">
        <v>3040</v>
      </c>
      <c r="G27" s="11" t="n">
        <v>30</v>
      </c>
      <c r="H27" s="11" t="n">
        <v>120</v>
      </c>
      <c r="I27" s="11" t="n">
        <v>280</v>
      </c>
      <c r="J27" s="11" t="n">
        <v>400</v>
      </c>
      <c r="K27" s="22" t="n">
        <v>2.33</v>
      </c>
      <c r="L27" s="12" t="n">
        <v>0.3</v>
      </c>
    </row>
    <row r="28" customFormat="false" ht="15" hidden="false" customHeight="true" outlineLevel="0" collapsed="false">
      <c r="A28" s="22" t="n">
        <v>403383</v>
      </c>
      <c r="B28" s="22" t="s">
        <v>1627</v>
      </c>
      <c r="C28" s="22" t="s">
        <v>129</v>
      </c>
      <c r="D28" s="22" t="n">
        <v>7</v>
      </c>
      <c r="E28" s="22" t="s">
        <v>201</v>
      </c>
      <c r="F28" s="22" t="s">
        <v>3039</v>
      </c>
      <c r="G28" s="11" t="n">
        <v>20</v>
      </c>
      <c r="H28" s="11" t="n">
        <v>80</v>
      </c>
      <c r="I28" s="11" t="n">
        <v>180</v>
      </c>
      <c r="J28" s="11" t="n">
        <v>400</v>
      </c>
      <c r="K28" s="22" t="n">
        <v>2.25</v>
      </c>
      <c r="L28" s="12" t="n">
        <v>0.2</v>
      </c>
    </row>
    <row r="29" customFormat="false" ht="15" hidden="false" customHeight="true" outlineLevel="0" collapsed="false">
      <c r="A29" s="22" t="n">
        <v>202761</v>
      </c>
      <c r="B29" s="22" t="s">
        <v>2238</v>
      </c>
      <c r="C29" s="22" t="s">
        <v>130</v>
      </c>
      <c r="D29" s="22" t="n">
        <v>13</v>
      </c>
      <c r="E29" s="22" t="s">
        <v>206</v>
      </c>
      <c r="F29" s="22" t="s">
        <v>3039</v>
      </c>
      <c r="G29" s="11" t="n">
        <v>24</v>
      </c>
      <c r="H29" s="11" t="n">
        <v>96</v>
      </c>
      <c r="I29" s="11" t="n">
        <v>200</v>
      </c>
      <c r="J29" s="11" t="n">
        <v>392</v>
      </c>
      <c r="K29" s="22" t="n">
        <v>2.08</v>
      </c>
      <c r="L29" s="12" t="n">
        <v>0.244897959183673</v>
      </c>
    </row>
    <row r="30" customFormat="false" ht="15" hidden="false" customHeight="true" outlineLevel="0" collapsed="false">
      <c r="A30" s="22" t="n">
        <v>200775</v>
      </c>
      <c r="B30" s="22" t="s">
        <v>2289</v>
      </c>
      <c r="C30" s="22" t="s">
        <v>130</v>
      </c>
      <c r="D30" s="22" t="n">
        <v>13</v>
      </c>
      <c r="E30" s="22" t="s">
        <v>206</v>
      </c>
      <c r="F30" s="22" t="s">
        <v>3039</v>
      </c>
      <c r="G30" s="11" t="n">
        <v>24</v>
      </c>
      <c r="H30" s="11" t="n">
        <v>96</v>
      </c>
      <c r="I30" s="11" t="n">
        <v>200</v>
      </c>
      <c r="J30" s="11" t="n">
        <v>296</v>
      </c>
      <c r="K30" s="22" t="n">
        <v>2.08</v>
      </c>
      <c r="L30" s="12" t="n">
        <v>0.324324324324324</v>
      </c>
    </row>
    <row r="31" customFormat="false" ht="15" hidden="false" customHeight="true" outlineLevel="0" collapsed="false">
      <c r="A31" s="22" t="n">
        <v>404307</v>
      </c>
      <c r="B31" s="22" t="s">
        <v>435</v>
      </c>
      <c r="C31" s="22" t="s">
        <v>129</v>
      </c>
      <c r="D31" s="22" t="n">
        <v>1</v>
      </c>
      <c r="E31" s="22" t="s">
        <v>201</v>
      </c>
      <c r="F31" s="22" t="s">
        <v>3039</v>
      </c>
      <c r="G31" s="11" t="n">
        <v>20</v>
      </c>
      <c r="H31" s="11" t="n">
        <v>80</v>
      </c>
      <c r="I31" s="11" t="n">
        <v>160</v>
      </c>
      <c r="J31" s="11" t="n">
        <v>240</v>
      </c>
      <c r="K31" s="22" t="n">
        <v>2</v>
      </c>
      <c r="L31" s="12" t="n">
        <v>0.333333333333333</v>
      </c>
    </row>
    <row r="32" customFormat="false" ht="15" hidden="false" customHeight="true" outlineLevel="0" collapsed="false">
      <c r="A32" s="22" t="n">
        <v>403895</v>
      </c>
      <c r="B32" s="22" t="s">
        <v>1053</v>
      </c>
      <c r="C32" s="22" t="s">
        <v>129</v>
      </c>
      <c r="D32" s="22" t="n">
        <v>5</v>
      </c>
      <c r="E32" s="22" t="s">
        <v>291</v>
      </c>
      <c r="F32" s="22" t="s">
        <v>3039</v>
      </c>
      <c r="G32" s="11" t="n">
        <v>20</v>
      </c>
      <c r="H32" s="11" t="n">
        <v>80</v>
      </c>
      <c r="I32" s="11" t="n">
        <v>160</v>
      </c>
      <c r="J32" s="11" t="n">
        <v>240</v>
      </c>
      <c r="K32" s="22" t="n">
        <v>2</v>
      </c>
      <c r="L32" s="12" t="n">
        <v>0.333333333333333</v>
      </c>
    </row>
    <row r="33" customFormat="false" ht="15" hidden="false" customHeight="true" outlineLevel="0" collapsed="false">
      <c r="A33" s="22" t="n">
        <v>404021</v>
      </c>
      <c r="B33" s="22" t="s">
        <v>1055</v>
      </c>
      <c r="C33" s="22" t="s">
        <v>129</v>
      </c>
      <c r="D33" s="22" t="n">
        <v>5</v>
      </c>
      <c r="E33" s="22" t="s">
        <v>201</v>
      </c>
      <c r="F33" s="22" t="s">
        <v>3039</v>
      </c>
      <c r="G33" s="11" t="n">
        <v>15</v>
      </c>
      <c r="H33" s="11" t="n">
        <v>60</v>
      </c>
      <c r="I33" s="11" t="n">
        <v>120</v>
      </c>
      <c r="J33" s="11" t="n">
        <v>240</v>
      </c>
      <c r="K33" s="22" t="n">
        <v>2</v>
      </c>
      <c r="L33" s="12" t="n">
        <v>0.25</v>
      </c>
    </row>
    <row r="34" customFormat="false" ht="15" hidden="false" customHeight="true" outlineLevel="0" collapsed="false">
      <c r="A34" s="22" t="n">
        <v>403838</v>
      </c>
      <c r="B34" s="22" t="s">
        <v>1229</v>
      </c>
      <c r="C34" s="22" t="s">
        <v>129</v>
      </c>
      <c r="D34" s="22" t="n">
        <v>5</v>
      </c>
      <c r="E34" s="22" t="s">
        <v>206</v>
      </c>
      <c r="F34" s="22" t="s">
        <v>3039</v>
      </c>
      <c r="G34" s="11" t="n">
        <v>15</v>
      </c>
      <c r="H34" s="11" t="n">
        <v>60</v>
      </c>
      <c r="I34" s="11" t="n">
        <v>120</v>
      </c>
      <c r="J34" s="11" t="n">
        <v>260</v>
      </c>
      <c r="K34" s="22" t="n">
        <v>2</v>
      </c>
      <c r="L34" s="12" t="n">
        <v>0.230769230769231</v>
      </c>
    </row>
    <row r="35" customFormat="false" ht="15" hidden="false" customHeight="true" outlineLevel="0" collapsed="false">
      <c r="A35" s="22" t="n">
        <v>402004</v>
      </c>
      <c r="B35" s="22" t="s">
        <v>1508</v>
      </c>
      <c r="C35" s="22" t="s">
        <v>129</v>
      </c>
      <c r="D35" s="22" t="n">
        <v>7</v>
      </c>
      <c r="E35" s="22" t="s">
        <v>196</v>
      </c>
      <c r="F35" s="22" t="s">
        <v>3040</v>
      </c>
      <c r="G35" s="11" t="n">
        <v>20</v>
      </c>
      <c r="H35" s="11" t="n">
        <v>80</v>
      </c>
      <c r="I35" s="11" t="n">
        <v>160</v>
      </c>
      <c r="J35" s="11" t="n">
        <v>240</v>
      </c>
      <c r="K35" s="22" t="n">
        <v>2</v>
      </c>
      <c r="L35" s="12" t="n">
        <v>0.333333333333333</v>
      </c>
    </row>
    <row r="36" customFormat="false" ht="15" hidden="false" customHeight="true" outlineLevel="0" collapsed="false">
      <c r="A36" s="22" t="n">
        <v>402054</v>
      </c>
      <c r="B36" s="22" t="s">
        <v>1511</v>
      </c>
      <c r="C36" s="22" t="s">
        <v>129</v>
      </c>
      <c r="D36" s="22" t="n">
        <v>7</v>
      </c>
      <c r="E36" s="22" t="s">
        <v>206</v>
      </c>
      <c r="F36" s="22" t="s">
        <v>3039</v>
      </c>
      <c r="G36" s="11" t="n">
        <v>20</v>
      </c>
      <c r="H36" s="11" t="n">
        <v>80</v>
      </c>
      <c r="I36" s="11" t="n">
        <v>160</v>
      </c>
      <c r="J36" s="11" t="n">
        <v>300</v>
      </c>
      <c r="K36" s="22" t="n">
        <v>2</v>
      </c>
      <c r="L36" s="12" t="n">
        <v>0.266666666666667</v>
      </c>
    </row>
    <row r="37" customFormat="false" ht="15" hidden="false" customHeight="true" outlineLevel="0" collapsed="false">
      <c r="A37" s="22" t="n">
        <v>402226</v>
      </c>
      <c r="B37" s="22" t="s">
        <v>1522</v>
      </c>
      <c r="C37" s="22" t="s">
        <v>129</v>
      </c>
      <c r="D37" s="22" t="n">
        <v>7</v>
      </c>
      <c r="E37" s="22" t="s">
        <v>558</v>
      </c>
      <c r="F37" s="22" t="s">
        <v>3039</v>
      </c>
      <c r="G37" s="11" t="n">
        <v>20</v>
      </c>
      <c r="H37" s="11" t="n">
        <v>80</v>
      </c>
      <c r="I37" s="11" t="n">
        <v>160</v>
      </c>
      <c r="J37" s="11" t="n">
        <v>240</v>
      </c>
      <c r="K37" s="22" t="n">
        <v>2</v>
      </c>
      <c r="L37" s="12" t="n">
        <v>0.333333333333333</v>
      </c>
    </row>
    <row r="38" customFormat="false" ht="15" hidden="false" customHeight="true" outlineLevel="0" collapsed="false">
      <c r="A38" s="22" t="n">
        <v>402267</v>
      </c>
      <c r="B38" s="22" t="s">
        <v>1560</v>
      </c>
      <c r="C38" s="22" t="s">
        <v>129</v>
      </c>
      <c r="D38" s="22" t="n">
        <v>7</v>
      </c>
      <c r="E38" s="22" t="s">
        <v>196</v>
      </c>
      <c r="F38" s="22" t="s">
        <v>3039</v>
      </c>
      <c r="G38" s="11" t="n">
        <v>15</v>
      </c>
      <c r="H38" s="11" t="n">
        <v>60</v>
      </c>
      <c r="I38" s="11" t="n">
        <v>120</v>
      </c>
      <c r="J38" s="11" t="n">
        <v>180</v>
      </c>
      <c r="K38" s="22" t="n">
        <v>2</v>
      </c>
      <c r="L38" s="12" t="n">
        <v>0.333333333333333</v>
      </c>
    </row>
    <row r="39" customFormat="false" ht="15" hidden="false" customHeight="true" outlineLevel="0" collapsed="false">
      <c r="A39" s="22" t="n">
        <v>402357</v>
      </c>
      <c r="B39" s="22" t="s">
        <v>1567</v>
      </c>
      <c r="C39" s="22" t="s">
        <v>129</v>
      </c>
      <c r="D39" s="22" t="n">
        <v>7</v>
      </c>
      <c r="E39" s="22" t="s">
        <v>196</v>
      </c>
      <c r="F39" s="22" t="s">
        <v>3039</v>
      </c>
      <c r="G39" s="11" t="n">
        <v>20</v>
      </c>
      <c r="H39" s="11" t="n">
        <v>80</v>
      </c>
      <c r="I39" s="11" t="n">
        <v>160</v>
      </c>
      <c r="J39" s="11" t="n">
        <v>240</v>
      </c>
      <c r="K39" s="22" t="n">
        <v>2</v>
      </c>
      <c r="L39" s="12" t="n">
        <v>0.333333333333333</v>
      </c>
    </row>
    <row r="40" customFormat="false" ht="15" hidden="false" customHeight="true" outlineLevel="0" collapsed="false">
      <c r="A40" s="22" t="n">
        <v>402440</v>
      </c>
      <c r="B40" s="22" t="s">
        <v>1575</v>
      </c>
      <c r="C40" s="22" t="s">
        <v>129</v>
      </c>
      <c r="D40" s="22" t="n">
        <v>7</v>
      </c>
      <c r="E40" s="22" t="s">
        <v>201</v>
      </c>
      <c r="F40" s="22" t="s">
        <v>3039</v>
      </c>
      <c r="G40" s="11" t="n">
        <v>20</v>
      </c>
      <c r="H40" s="11" t="n">
        <v>80</v>
      </c>
      <c r="I40" s="11" t="n">
        <v>160</v>
      </c>
      <c r="J40" s="11" t="n">
        <v>300</v>
      </c>
      <c r="K40" s="22" t="n">
        <v>2</v>
      </c>
      <c r="L40" s="12" t="n">
        <v>0.266666666666667</v>
      </c>
    </row>
    <row r="41" customFormat="false" ht="15" hidden="false" customHeight="true" outlineLevel="0" collapsed="false">
      <c r="A41" s="22" t="n">
        <v>402464</v>
      </c>
      <c r="B41" s="22" t="s">
        <v>1580</v>
      </c>
      <c r="C41" s="22" t="s">
        <v>129</v>
      </c>
      <c r="D41" s="22" t="n">
        <v>7</v>
      </c>
      <c r="E41" s="22" t="s">
        <v>201</v>
      </c>
      <c r="F41" s="22" t="s">
        <v>3039</v>
      </c>
      <c r="G41" s="11" t="n">
        <v>20</v>
      </c>
      <c r="H41" s="11" t="n">
        <v>80</v>
      </c>
      <c r="I41" s="11" t="n">
        <v>160</v>
      </c>
      <c r="J41" s="11" t="n">
        <v>240</v>
      </c>
      <c r="K41" s="22" t="n">
        <v>2</v>
      </c>
      <c r="L41" s="12" t="n">
        <v>0.333333333333333</v>
      </c>
    </row>
    <row r="42" customFormat="false" ht="15" hidden="false" customHeight="true" outlineLevel="0" collapsed="false">
      <c r="A42" s="22" t="n">
        <v>402134</v>
      </c>
      <c r="B42" s="22" t="s">
        <v>1587</v>
      </c>
      <c r="C42" s="22" t="s">
        <v>129</v>
      </c>
      <c r="D42" s="22" t="n">
        <v>7</v>
      </c>
      <c r="E42" s="22" t="s">
        <v>196</v>
      </c>
      <c r="F42" s="22" t="s">
        <v>3039</v>
      </c>
      <c r="G42" s="11" t="n">
        <v>20</v>
      </c>
      <c r="H42" s="11" t="n">
        <v>80</v>
      </c>
      <c r="I42" s="11" t="n">
        <v>160</v>
      </c>
      <c r="J42" s="11" t="n">
        <v>280</v>
      </c>
      <c r="K42" s="22" t="n">
        <v>2</v>
      </c>
      <c r="L42" s="12" t="n">
        <v>0.285714285714286</v>
      </c>
    </row>
    <row r="43" customFormat="false" ht="15" hidden="false" customHeight="true" outlineLevel="0" collapsed="false">
      <c r="A43" s="22" t="n">
        <v>402241</v>
      </c>
      <c r="B43" s="22" t="s">
        <v>1590</v>
      </c>
      <c r="C43" s="22" t="s">
        <v>129</v>
      </c>
      <c r="D43" s="22" t="n">
        <v>7</v>
      </c>
      <c r="E43" s="22" t="s">
        <v>196</v>
      </c>
      <c r="F43" s="22" t="s">
        <v>3040</v>
      </c>
      <c r="G43" s="11" t="n">
        <v>20</v>
      </c>
      <c r="H43" s="11" t="n">
        <v>80</v>
      </c>
      <c r="I43" s="11" t="n">
        <v>160</v>
      </c>
      <c r="J43" s="11" t="n">
        <v>240</v>
      </c>
      <c r="K43" s="22" t="n">
        <v>2</v>
      </c>
      <c r="L43" s="12" t="n">
        <v>0.333333333333333</v>
      </c>
    </row>
    <row r="44" customFormat="false" ht="15" hidden="false" customHeight="true" outlineLevel="0" collapsed="false">
      <c r="A44" s="22" t="n">
        <v>402403</v>
      </c>
      <c r="B44" s="22" t="s">
        <v>1612</v>
      </c>
      <c r="C44" s="22" t="s">
        <v>129</v>
      </c>
      <c r="D44" s="22" t="n">
        <v>7</v>
      </c>
      <c r="E44" s="22" t="s">
        <v>196</v>
      </c>
      <c r="F44" s="22" t="s">
        <v>3040</v>
      </c>
      <c r="G44" s="11" t="n">
        <v>25</v>
      </c>
      <c r="H44" s="11" t="n">
        <v>100</v>
      </c>
      <c r="I44" s="11" t="n">
        <v>200</v>
      </c>
      <c r="J44" s="11" t="n">
        <v>300</v>
      </c>
      <c r="K44" s="22" t="n">
        <v>2</v>
      </c>
      <c r="L44" s="12" t="n">
        <v>0.333333333333333</v>
      </c>
    </row>
    <row r="45" customFormat="false" ht="15" hidden="false" customHeight="true" outlineLevel="0" collapsed="false">
      <c r="A45" s="22" t="n">
        <v>402849</v>
      </c>
      <c r="B45" s="22" t="s">
        <v>1626</v>
      </c>
      <c r="C45" s="22" t="s">
        <v>129</v>
      </c>
      <c r="D45" s="22" t="n">
        <v>7</v>
      </c>
      <c r="E45" s="22" t="s">
        <v>201</v>
      </c>
      <c r="F45" s="22" t="s">
        <v>3039</v>
      </c>
      <c r="G45" s="11" t="n">
        <v>15</v>
      </c>
      <c r="H45" s="11" t="n">
        <v>60</v>
      </c>
      <c r="I45" s="11" t="n">
        <v>120</v>
      </c>
      <c r="J45" s="11" t="n">
        <v>180</v>
      </c>
      <c r="K45" s="22" t="n">
        <v>2</v>
      </c>
      <c r="L45" s="12" t="n">
        <v>0.333333333333333</v>
      </c>
    </row>
    <row r="46" customFormat="false" ht="15" hidden="false" customHeight="true" outlineLevel="0" collapsed="false">
      <c r="A46" s="22" t="n">
        <v>202408</v>
      </c>
      <c r="B46" s="22" t="s">
        <v>1885</v>
      </c>
      <c r="C46" s="22" t="s">
        <v>130</v>
      </c>
      <c r="D46" s="22" t="n">
        <v>11</v>
      </c>
      <c r="E46" s="22" t="s">
        <v>196</v>
      </c>
      <c r="F46" s="22" t="s">
        <v>3039</v>
      </c>
      <c r="G46" s="11" t="n">
        <v>18</v>
      </c>
      <c r="H46" s="11" t="n">
        <v>72</v>
      </c>
      <c r="I46" s="11" t="n">
        <v>144</v>
      </c>
      <c r="J46" s="11" t="n">
        <v>264</v>
      </c>
      <c r="K46" s="22" t="n">
        <v>2</v>
      </c>
      <c r="L46" s="12" t="n">
        <v>0.272727272727273</v>
      </c>
    </row>
    <row r="47" customFormat="false" ht="15" hidden="false" customHeight="true" outlineLevel="0" collapsed="false">
      <c r="A47" s="22" t="n">
        <v>200556</v>
      </c>
      <c r="B47" s="22" t="s">
        <v>1899</v>
      </c>
      <c r="C47" s="22" t="s">
        <v>130</v>
      </c>
      <c r="D47" s="22" t="n">
        <v>11</v>
      </c>
      <c r="E47" s="22" t="s">
        <v>206</v>
      </c>
      <c r="F47" s="22" t="s">
        <v>3040</v>
      </c>
      <c r="G47" s="11" t="n">
        <v>10</v>
      </c>
      <c r="H47" s="11" t="n">
        <v>40</v>
      </c>
      <c r="I47" s="11" t="n">
        <v>80</v>
      </c>
      <c r="J47" s="11" t="n">
        <v>200</v>
      </c>
      <c r="K47" s="22" t="n">
        <v>2</v>
      </c>
      <c r="L47" s="12" t="n">
        <v>0.2</v>
      </c>
    </row>
    <row r="48" customFormat="false" ht="15" hidden="false" customHeight="true" outlineLevel="0" collapsed="false">
      <c r="A48" s="22" t="n">
        <v>202506</v>
      </c>
      <c r="B48" s="22" t="s">
        <v>2157</v>
      </c>
      <c r="C48" s="22" t="s">
        <v>130</v>
      </c>
      <c r="D48" s="22" t="n">
        <v>13</v>
      </c>
      <c r="E48" s="22" t="s">
        <v>196</v>
      </c>
      <c r="F48" s="22" t="s">
        <v>3039</v>
      </c>
      <c r="G48" s="11" t="n">
        <v>10</v>
      </c>
      <c r="H48" s="11" t="n">
        <v>40</v>
      </c>
      <c r="I48" s="11" t="n">
        <v>80</v>
      </c>
      <c r="J48" s="11" t="n">
        <v>216</v>
      </c>
      <c r="K48" s="22" t="n">
        <v>2</v>
      </c>
      <c r="L48" s="12" t="n">
        <v>0.185185185185185</v>
      </c>
    </row>
    <row r="49" customFormat="false" ht="15" hidden="false" customHeight="true" outlineLevel="0" collapsed="false">
      <c r="A49" s="22" t="n">
        <v>200872</v>
      </c>
      <c r="B49" s="22" t="s">
        <v>2354</v>
      </c>
      <c r="C49" s="22" t="s">
        <v>130</v>
      </c>
      <c r="D49" s="22" t="n">
        <v>14</v>
      </c>
      <c r="E49" s="22" t="s">
        <v>206</v>
      </c>
      <c r="F49" s="22" t="s">
        <v>3040</v>
      </c>
      <c r="G49" s="11" t="n">
        <v>10</v>
      </c>
      <c r="H49" s="11" t="n">
        <v>40</v>
      </c>
      <c r="I49" s="11" t="n">
        <v>80</v>
      </c>
      <c r="J49" s="11" t="n">
        <v>300</v>
      </c>
      <c r="K49" s="22" t="n">
        <v>2</v>
      </c>
      <c r="L49" s="12" t="n">
        <v>0.133333333333333</v>
      </c>
    </row>
    <row r="50" customFormat="false" ht="15" hidden="false" customHeight="true" outlineLevel="0" collapsed="false">
      <c r="A50" s="22" t="n">
        <v>200893</v>
      </c>
      <c r="B50" s="22" t="s">
        <v>2361</v>
      </c>
      <c r="C50" s="22" t="s">
        <v>130</v>
      </c>
      <c r="D50" s="22" t="n">
        <v>14</v>
      </c>
      <c r="E50" s="22" t="s">
        <v>206</v>
      </c>
      <c r="F50" s="22" t="s">
        <v>3040</v>
      </c>
      <c r="G50" s="11" t="n">
        <v>15</v>
      </c>
      <c r="H50" s="11" t="n">
        <v>60</v>
      </c>
      <c r="I50" s="11" t="n">
        <v>120</v>
      </c>
      <c r="J50" s="11" t="n">
        <v>420</v>
      </c>
      <c r="K50" s="22" t="n">
        <v>2</v>
      </c>
      <c r="L50" s="12" t="n">
        <v>0.142857142857143</v>
      </c>
    </row>
    <row r="51" customFormat="false" ht="15" hidden="false" customHeight="true" outlineLevel="0" collapsed="false">
      <c r="A51" s="22" t="n">
        <v>200807</v>
      </c>
      <c r="B51" s="22" t="s">
        <v>2722</v>
      </c>
      <c r="C51" s="22" t="s">
        <v>130</v>
      </c>
      <c r="D51" s="22" t="n">
        <v>16</v>
      </c>
      <c r="E51" s="22" t="s">
        <v>201</v>
      </c>
      <c r="F51" s="22" t="s">
        <v>3039</v>
      </c>
      <c r="G51" s="11" t="n">
        <v>10</v>
      </c>
      <c r="H51" s="11" t="n">
        <v>40</v>
      </c>
      <c r="I51" s="11" t="n">
        <v>80</v>
      </c>
      <c r="J51" s="11" t="n">
        <v>220</v>
      </c>
      <c r="K51" s="22" t="n">
        <v>2</v>
      </c>
      <c r="L51" s="12" t="n">
        <v>0.181818181818182</v>
      </c>
    </row>
    <row r="52" customFormat="false" ht="15" hidden="false" customHeight="true" outlineLevel="0" collapsed="false">
      <c r="A52" s="22" t="n">
        <v>206039</v>
      </c>
      <c r="B52" s="22" t="s">
        <v>2996</v>
      </c>
      <c r="C52" s="22" t="s">
        <v>130</v>
      </c>
      <c r="D52" s="22" t="n">
        <v>17</v>
      </c>
      <c r="E52" s="22" t="s">
        <v>206</v>
      </c>
      <c r="F52" s="22" t="s">
        <v>3039</v>
      </c>
      <c r="G52" s="11" t="n">
        <v>5</v>
      </c>
      <c r="H52" s="11" t="n">
        <v>20</v>
      </c>
      <c r="I52" s="11" t="n">
        <v>40</v>
      </c>
      <c r="J52" s="11" t="n">
        <v>188</v>
      </c>
      <c r="K52" s="22" t="n">
        <v>2</v>
      </c>
      <c r="L52" s="12" t="n">
        <v>0.106382978723404</v>
      </c>
    </row>
    <row r="53" customFormat="false" ht="15" hidden="false" customHeight="true" outlineLevel="0" collapsed="false">
      <c r="A53" s="22" t="n">
        <v>201481</v>
      </c>
      <c r="B53" s="22" t="s">
        <v>2099</v>
      </c>
      <c r="C53" s="22" t="s">
        <v>130</v>
      </c>
      <c r="D53" s="22" t="n">
        <v>13</v>
      </c>
      <c r="E53" s="22" t="s">
        <v>196</v>
      </c>
      <c r="F53" s="22" t="s">
        <v>3039</v>
      </c>
      <c r="G53" s="11" t="n">
        <v>8</v>
      </c>
      <c r="H53" s="11" t="n">
        <v>32</v>
      </c>
      <c r="I53" s="11" t="n">
        <v>60</v>
      </c>
      <c r="J53" s="11" t="n">
        <v>188</v>
      </c>
      <c r="K53" s="22" t="n">
        <v>1.88</v>
      </c>
      <c r="L53" s="12" t="n">
        <v>0.170212765957447</v>
      </c>
    </row>
    <row r="54" customFormat="false" ht="15" hidden="false" customHeight="true" outlineLevel="0" collapsed="false">
      <c r="A54" s="22" t="n">
        <v>402449</v>
      </c>
      <c r="B54" s="22" t="s">
        <v>537</v>
      </c>
      <c r="C54" s="22" t="s">
        <v>129</v>
      </c>
      <c r="D54" s="22" t="n">
        <v>2</v>
      </c>
      <c r="E54" s="22" t="s">
        <v>201</v>
      </c>
      <c r="F54" s="22" t="s">
        <v>3039</v>
      </c>
      <c r="G54" s="11" t="n">
        <v>20</v>
      </c>
      <c r="H54" s="11" t="n">
        <v>80</v>
      </c>
      <c r="I54" s="11" t="n">
        <v>144</v>
      </c>
      <c r="J54" s="11" t="n">
        <v>352</v>
      </c>
      <c r="K54" s="22" t="n">
        <v>1.8</v>
      </c>
      <c r="L54" s="12" t="n">
        <v>0.227272727272727</v>
      </c>
    </row>
    <row r="55" customFormat="false" ht="15" hidden="false" customHeight="true" outlineLevel="0" collapsed="false">
      <c r="A55" s="22" t="n">
        <v>404046</v>
      </c>
      <c r="B55" s="22" t="s">
        <v>549</v>
      </c>
      <c r="C55" s="22" t="s">
        <v>129</v>
      </c>
      <c r="D55" s="22" t="n">
        <v>2</v>
      </c>
      <c r="E55" s="22" t="s">
        <v>206</v>
      </c>
      <c r="F55" s="22" t="s">
        <v>3039</v>
      </c>
      <c r="G55" s="11" t="n">
        <v>20</v>
      </c>
      <c r="H55" s="11" t="n">
        <v>80</v>
      </c>
      <c r="I55" s="11" t="n">
        <v>144</v>
      </c>
      <c r="J55" s="11" t="n">
        <v>288</v>
      </c>
      <c r="K55" s="22" t="n">
        <v>1.8</v>
      </c>
      <c r="L55" s="12" t="n">
        <v>0.277777777777778</v>
      </c>
    </row>
    <row r="56" customFormat="false" ht="15" hidden="false" customHeight="true" outlineLevel="0" collapsed="false">
      <c r="A56" s="22" t="n">
        <v>404222</v>
      </c>
      <c r="B56" s="22" t="s">
        <v>1058</v>
      </c>
      <c r="C56" s="22" t="s">
        <v>129</v>
      </c>
      <c r="D56" s="22" t="n">
        <v>5</v>
      </c>
      <c r="E56" s="22" t="s">
        <v>201</v>
      </c>
      <c r="F56" s="22" t="s">
        <v>3039</v>
      </c>
      <c r="G56" s="11" t="n">
        <v>25</v>
      </c>
      <c r="H56" s="11" t="n">
        <v>100</v>
      </c>
      <c r="I56" s="11" t="n">
        <v>180</v>
      </c>
      <c r="J56" s="11" t="n">
        <v>280</v>
      </c>
      <c r="K56" s="22" t="n">
        <v>1.8</v>
      </c>
      <c r="L56" s="12" t="n">
        <v>0.357142857142857</v>
      </c>
    </row>
    <row r="57" customFormat="false" ht="15" hidden="false" customHeight="true" outlineLevel="0" collapsed="false">
      <c r="A57" s="22" t="n">
        <v>403338</v>
      </c>
      <c r="B57" s="22" t="s">
        <v>231</v>
      </c>
      <c r="C57" s="22" t="s">
        <v>129</v>
      </c>
      <c r="D57" s="22" t="n">
        <v>1</v>
      </c>
      <c r="E57" s="22" t="s">
        <v>196</v>
      </c>
      <c r="F57" s="22" t="s">
        <v>3040</v>
      </c>
      <c r="G57" s="11" t="n">
        <v>20</v>
      </c>
      <c r="H57" s="11" t="n">
        <v>80</v>
      </c>
      <c r="I57" s="11" t="n">
        <v>140</v>
      </c>
      <c r="J57" s="11" t="n">
        <v>280</v>
      </c>
      <c r="K57" s="22" t="n">
        <v>1.75</v>
      </c>
      <c r="L57" s="12" t="n">
        <v>0.285714285714286</v>
      </c>
    </row>
    <row r="58" customFormat="false" ht="15" hidden="false" customHeight="true" outlineLevel="0" collapsed="false">
      <c r="A58" s="22" t="n">
        <v>400349</v>
      </c>
      <c r="B58" s="22" t="s">
        <v>1214</v>
      </c>
      <c r="C58" s="22" t="s">
        <v>129</v>
      </c>
      <c r="D58" s="22" t="n">
        <v>5</v>
      </c>
      <c r="E58" s="22" t="s">
        <v>196</v>
      </c>
      <c r="F58" s="22" t="s">
        <v>3039</v>
      </c>
      <c r="G58" s="11" t="n">
        <v>20</v>
      </c>
      <c r="H58" s="11" t="n">
        <v>80</v>
      </c>
      <c r="I58" s="11" t="n">
        <v>140</v>
      </c>
      <c r="J58" s="11" t="n">
        <v>220</v>
      </c>
      <c r="K58" s="22" t="n">
        <v>1.75</v>
      </c>
      <c r="L58" s="12" t="n">
        <v>0.363636363636364</v>
      </c>
    </row>
    <row r="59" customFormat="false" ht="15" hidden="false" customHeight="true" outlineLevel="0" collapsed="false">
      <c r="A59" s="22" t="n">
        <v>201835</v>
      </c>
      <c r="B59" s="22" t="s">
        <v>2697</v>
      </c>
      <c r="C59" s="22" t="s">
        <v>130</v>
      </c>
      <c r="D59" s="22" t="n">
        <v>16</v>
      </c>
      <c r="E59" s="22" t="s">
        <v>201</v>
      </c>
      <c r="F59" s="22" t="s">
        <v>3039</v>
      </c>
      <c r="G59" s="11" t="n">
        <v>40</v>
      </c>
      <c r="H59" s="11" t="n">
        <v>160</v>
      </c>
      <c r="I59" s="11" t="n">
        <v>280</v>
      </c>
      <c r="J59" s="11" t="n">
        <v>440</v>
      </c>
      <c r="K59" s="22" t="n">
        <v>1.75</v>
      </c>
      <c r="L59" s="12" t="n">
        <v>0.363636363636364</v>
      </c>
    </row>
    <row r="60" customFormat="false" ht="15" hidden="false" customHeight="true" outlineLevel="0" collapsed="false">
      <c r="A60" s="22" t="n">
        <v>400747</v>
      </c>
      <c r="B60" s="22" t="s">
        <v>195</v>
      </c>
      <c r="C60" s="22" t="s">
        <v>129</v>
      </c>
      <c r="D60" s="22" t="n">
        <v>1</v>
      </c>
      <c r="E60" s="22" t="s">
        <v>196</v>
      </c>
      <c r="F60" s="22" t="s">
        <v>3039</v>
      </c>
      <c r="G60" s="11" t="n">
        <v>15</v>
      </c>
      <c r="H60" s="11" t="n">
        <v>60</v>
      </c>
      <c r="I60" s="11" t="n">
        <v>100</v>
      </c>
      <c r="J60" s="11" t="n">
        <v>208</v>
      </c>
      <c r="K60" s="22" t="n">
        <v>1.67</v>
      </c>
      <c r="L60" s="12" t="n">
        <v>0.288461538461538</v>
      </c>
    </row>
    <row r="61" customFormat="false" ht="15" hidden="false" customHeight="true" outlineLevel="0" collapsed="false">
      <c r="A61" s="22" t="n">
        <v>400770</v>
      </c>
      <c r="B61" s="22" t="s">
        <v>205</v>
      </c>
      <c r="C61" s="22" t="s">
        <v>129</v>
      </c>
      <c r="D61" s="22" t="n">
        <v>1</v>
      </c>
      <c r="E61" s="22" t="s">
        <v>206</v>
      </c>
      <c r="F61" s="22" t="s">
        <v>3039</v>
      </c>
      <c r="G61" s="11" t="n">
        <v>15</v>
      </c>
      <c r="H61" s="11" t="n">
        <v>60</v>
      </c>
      <c r="I61" s="11" t="n">
        <v>100</v>
      </c>
      <c r="J61" s="11" t="n">
        <v>240</v>
      </c>
      <c r="K61" s="22" t="n">
        <v>1.67</v>
      </c>
      <c r="L61" s="12" t="n">
        <v>0.25</v>
      </c>
    </row>
    <row r="62" customFormat="false" ht="15" hidden="false" customHeight="true" outlineLevel="0" collapsed="false">
      <c r="A62" s="22" t="n">
        <v>400994</v>
      </c>
      <c r="B62" s="22" t="s">
        <v>808</v>
      </c>
      <c r="C62" s="22" t="s">
        <v>129</v>
      </c>
      <c r="D62" s="22" t="n">
        <v>4</v>
      </c>
      <c r="E62" s="22" t="s">
        <v>196</v>
      </c>
      <c r="F62" s="22" t="s">
        <v>3039</v>
      </c>
      <c r="G62" s="11" t="n">
        <v>15</v>
      </c>
      <c r="H62" s="11" t="n">
        <v>60</v>
      </c>
      <c r="I62" s="11" t="n">
        <v>100</v>
      </c>
      <c r="J62" s="11" t="n">
        <v>160</v>
      </c>
      <c r="K62" s="22" t="n">
        <v>1.67</v>
      </c>
      <c r="L62" s="12" t="n">
        <v>0.375</v>
      </c>
    </row>
    <row r="63" customFormat="false" ht="15" hidden="false" customHeight="true" outlineLevel="0" collapsed="false">
      <c r="A63" s="22" t="n">
        <v>403386</v>
      </c>
      <c r="B63" s="22" t="s">
        <v>956</v>
      </c>
      <c r="C63" s="22" t="s">
        <v>129</v>
      </c>
      <c r="D63" s="22" t="n">
        <v>4</v>
      </c>
      <c r="E63" s="22" t="s">
        <v>196</v>
      </c>
      <c r="F63" s="22" t="s">
        <v>3039</v>
      </c>
      <c r="G63" s="11" t="n">
        <v>15</v>
      </c>
      <c r="H63" s="11" t="n">
        <v>60</v>
      </c>
      <c r="I63" s="11" t="n">
        <v>100</v>
      </c>
      <c r="J63" s="11" t="n">
        <v>260</v>
      </c>
      <c r="K63" s="22" t="n">
        <v>1.67</v>
      </c>
      <c r="L63" s="12" t="n">
        <v>0.230769230769231</v>
      </c>
    </row>
    <row r="64" customFormat="false" ht="15" hidden="false" customHeight="true" outlineLevel="0" collapsed="false">
      <c r="A64" s="22" t="n">
        <v>400674</v>
      </c>
      <c r="B64" s="22" t="s">
        <v>1024</v>
      </c>
      <c r="C64" s="22" t="s">
        <v>129</v>
      </c>
      <c r="D64" s="22" t="n">
        <v>5</v>
      </c>
      <c r="E64" s="22" t="s">
        <v>291</v>
      </c>
      <c r="F64" s="22" t="s">
        <v>3039</v>
      </c>
      <c r="G64" s="11" t="n">
        <v>15</v>
      </c>
      <c r="H64" s="11" t="n">
        <v>60</v>
      </c>
      <c r="I64" s="11" t="n">
        <v>100</v>
      </c>
      <c r="J64" s="11" t="n">
        <v>160</v>
      </c>
      <c r="K64" s="22" t="n">
        <v>1.67</v>
      </c>
      <c r="L64" s="12" t="n">
        <v>0.375</v>
      </c>
    </row>
    <row r="65" customFormat="false" ht="15" hidden="false" customHeight="true" outlineLevel="0" collapsed="false">
      <c r="A65" s="22" t="n">
        <v>400341</v>
      </c>
      <c r="B65" s="22" t="s">
        <v>1062</v>
      </c>
      <c r="C65" s="22" t="s">
        <v>129</v>
      </c>
      <c r="D65" s="22" t="n">
        <v>5</v>
      </c>
      <c r="E65" s="22" t="s">
        <v>206</v>
      </c>
      <c r="F65" s="22" t="s">
        <v>3039</v>
      </c>
      <c r="G65" s="11" t="n">
        <v>30</v>
      </c>
      <c r="H65" s="11" t="n">
        <v>120</v>
      </c>
      <c r="I65" s="11" t="n">
        <v>200</v>
      </c>
      <c r="J65" s="11" t="n">
        <v>400</v>
      </c>
      <c r="K65" s="22" t="n">
        <v>1.67</v>
      </c>
      <c r="L65" s="12" t="n">
        <v>0.3</v>
      </c>
    </row>
    <row r="66" customFormat="false" ht="15" hidden="false" customHeight="true" outlineLevel="0" collapsed="false">
      <c r="A66" s="22" t="n">
        <v>401029</v>
      </c>
      <c r="B66" s="22" t="s">
        <v>1259</v>
      </c>
      <c r="C66" s="22" t="s">
        <v>129</v>
      </c>
      <c r="D66" s="22" t="n">
        <v>5</v>
      </c>
      <c r="E66" s="22" t="s">
        <v>196</v>
      </c>
      <c r="F66" s="22" t="s">
        <v>3039</v>
      </c>
      <c r="G66" s="11" t="n">
        <v>15</v>
      </c>
      <c r="H66" s="11" t="n">
        <v>60</v>
      </c>
      <c r="I66" s="11" t="n">
        <v>100</v>
      </c>
      <c r="J66" s="11" t="n">
        <v>160</v>
      </c>
      <c r="K66" s="22" t="n">
        <v>1.67</v>
      </c>
      <c r="L66" s="12" t="n">
        <v>0.375</v>
      </c>
    </row>
    <row r="67" customFormat="false" ht="15" hidden="false" customHeight="true" outlineLevel="0" collapsed="false">
      <c r="A67" s="22" t="n">
        <v>400646</v>
      </c>
      <c r="B67" s="22" t="s">
        <v>1313</v>
      </c>
      <c r="C67" s="22" t="s">
        <v>129</v>
      </c>
      <c r="D67" s="22" t="n">
        <v>6</v>
      </c>
      <c r="E67" s="22" t="s">
        <v>206</v>
      </c>
      <c r="F67" s="22" t="s">
        <v>3039</v>
      </c>
      <c r="G67" s="11" t="n">
        <v>15</v>
      </c>
      <c r="H67" s="11" t="n">
        <v>60</v>
      </c>
      <c r="I67" s="11" t="n">
        <v>100</v>
      </c>
      <c r="J67" s="11" t="n">
        <v>160</v>
      </c>
      <c r="K67" s="22" t="n">
        <v>1.67</v>
      </c>
      <c r="L67" s="12" t="n">
        <v>0.375</v>
      </c>
    </row>
    <row r="68" customFormat="false" ht="15" hidden="false" customHeight="true" outlineLevel="0" collapsed="false">
      <c r="A68" s="22" t="n">
        <v>401198</v>
      </c>
      <c r="B68" s="22" t="s">
        <v>1403</v>
      </c>
      <c r="C68" s="22" t="s">
        <v>129</v>
      </c>
      <c r="D68" s="22" t="n">
        <v>6</v>
      </c>
      <c r="E68" s="22" t="s">
        <v>196</v>
      </c>
      <c r="F68" s="22" t="s">
        <v>3040</v>
      </c>
      <c r="G68" s="11" t="n">
        <v>15</v>
      </c>
      <c r="H68" s="11" t="n">
        <v>60</v>
      </c>
      <c r="I68" s="11" t="n">
        <v>100</v>
      </c>
      <c r="J68" s="11" t="n">
        <v>160</v>
      </c>
      <c r="K68" s="22" t="n">
        <v>1.67</v>
      </c>
      <c r="L68" s="12" t="n">
        <v>0.375</v>
      </c>
    </row>
    <row r="69" customFormat="false" ht="15" hidden="false" customHeight="true" outlineLevel="0" collapsed="false">
      <c r="A69" s="22" t="n">
        <v>200084</v>
      </c>
      <c r="B69" s="22" t="s">
        <v>2126</v>
      </c>
      <c r="C69" s="22" t="s">
        <v>130</v>
      </c>
      <c r="D69" s="22" t="n">
        <v>13</v>
      </c>
      <c r="E69" s="22" t="s">
        <v>196</v>
      </c>
      <c r="F69" s="22" t="s">
        <v>3039</v>
      </c>
      <c r="G69" s="11" t="n">
        <v>12</v>
      </c>
      <c r="H69" s="11" t="n">
        <v>48</v>
      </c>
      <c r="I69" s="11" t="n">
        <v>80</v>
      </c>
      <c r="J69" s="11" t="n">
        <v>168</v>
      </c>
      <c r="K69" s="22" t="n">
        <v>1.67</v>
      </c>
      <c r="L69" s="12" t="n">
        <v>0.285714285714286</v>
      </c>
    </row>
    <row r="70" customFormat="false" ht="15" hidden="false" customHeight="true" outlineLevel="0" collapsed="false">
      <c r="A70" s="22" t="n">
        <v>202733</v>
      </c>
      <c r="B70" s="22" t="s">
        <v>2162</v>
      </c>
      <c r="C70" s="22" t="s">
        <v>130</v>
      </c>
      <c r="D70" s="22" t="n">
        <v>13</v>
      </c>
      <c r="E70" s="22" t="s">
        <v>206</v>
      </c>
      <c r="F70" s="22" t="s">
        <v>3039</v>
      </c>
      <c r="G70" s="11" t="n">
        <v>30</v>
      </c>
      <c r="H70" s="11" t="n">
        <v>120</v>
      </c>
      <c r="I70" s="11" t="n">
        <v>200</v>
      </c>
      <c r="J70" s="11" t="n">
        <v>416</v>
      </c>
      <c r="K70" s="22" t="n">
        <v>1.67</v>
      </c>
      <c r="L70" s="12" t="n">
        <v>0.288461538461538</v>
      </c>
    </row>
    <row r="71" customFormat="false" ht="15" hidden="false" customHeight="true" outlineLevel="0" collapsed="false">
      <c r="A71" s="22" t="n">
        <v>200407</v>
      </c>
      <c r="B71" s="22" t="s">
        <v>2215</v>
      </c>
      <c r="C71" s="22" t="s">
        <v>130</v>
      </c>
      <c r="D71" s="22" t="n">
        <v>13</v>
      </c>
      <c r="E71" s="22" t="s">
        <v>201</v>
      </c>
      <c r="F71" s="22" t="s">
        <v>3039</v>
      </c>
      <c r="G71" s="11" t="n">
        <v>6</v>
      </c>
      <c r="H71" s="11" t="n">
        <v>24</v>
      </c>
      <c r="I71" s="11" t="n">
        <v>40</v>
      </c>
      <c r="J71" s="11" t="n">
        <v>160</v>
      </c>
      <c r="K71" s="22" t="n">
        <v>1.67</v>
      </c>
      <c r="L71" s="12" t="n">
        <v>0.15</v>
      </c>
    </row>
    <row r="72" customFormat="false" ht="15" hidden="false" customHeight="true" outlineLevel="0" collapsed="false">
      <c r="A72" s="22" t="n">
        <v>201821</v>
      </c>
      <c r="B72" s="22" t="s">
        <v>2691</v>
      </c>
      <c r="C72" s="22" t="s">
        <v>130</v>
      </c>
      <c r="D72" s="22" t="n">
        <v>16</v>
      </c>
      <c r="E72" s="22" t="s">
        <v>206</v>
      </c>
      <c r="F72" s="22" t="s">
        <v>3039</v>
      </c>
      <c r="G72" s="11" t="n">
        <v>18</v>
      </c>
      <c r="H72" s="11" t="n">
        <v>72</v>
      </c>
      <c r="I72" s="11" t="n">
        <v>120</v>
      </c>
      <c r="J72" s="11" t="n">
        <v>352</v>
      </c>
      <c r="K72" s="22" t="n">
        <v>1.67</v>
      </c>
      <c r="L72" s="12" t="n">
        <v>0.204545454545455</v>
      </c>
    </row>
    <row r="73" customFormat="false" ht="15" hidden="false" customHeight="true" outlineLevel="0" collapsed="false">
      <c r="A73" s="22" t="n">
        <v>200798</v>
      </c>
      <c r="B73" s="22" t="s">
        <v>2719</v>
      </c>
      <c r="C73" s="22" t="s">
        <v>130</v>
      </c>
      <c r="D73" s="22" t="n">
        <v>16</v>
      </c>
      <c r="E73" s="22" t="s">
        <v>196</v>
      </c>
      <c r="F73" s="22" t="s">
        <v>3039</v>
      </c>
      <c r="G73" s="11" t="n">
        <v>15</v>
      </c>
      <c r="H73" s="11" t="n">
        <v>60</v>
      </c>
      <c r="I73" s="11" t="n">
        <v>100</v>
      </c>
      <c r="J73" s="11" t="n">
        <v>240</v>
      </c>
      <c r="K73" s="22" t="n">
        <v>1.67</v>
      </c>
      <c r="L73" s="12" t="n">
        <v>0.25</v>
      </c>
    </row>
    <row r="74" customFormat="false" ht="15" hidden="false" customHeight="true" outlineLevel="0" collapsed="false">
      <c r="A74" s="22" t="n">
        <v>200226</v>
      </c>
      <c r="B74" s="22" t="s">
        <v>2752</v>
      </c>
      <c r="C74" s="22" t="s">
        <v>130</v>
      </c>
      <c r="D74" s="22" t="n">
        <v>16</v>
      </c>
      <c r="E74" s="22" t="s">
        <v>196</v>
      </c>
      <c r="F74" s="22" t="s">
        <v>3039</v>
      </c>
      <c r="G74" s="11" t="n">
        <v>12</v>
      </c>
      <c r="H74" s="11" t="n">
        <v>48</v>
      </c>
      <c r="I74" s="11" t="n">
        <v>80</v>
      </c>
      <c r="J74" s="11" t="n">
        <v>208</v>
      </c>
      <c r="K74" s="22" t="n">
        <v>1.67</v>
      </c>
      <c r="L74" s="12" t="n">
        <v>0.230769230769231</v>
      </c>
    </row>
    <row r="75" customFormat="false" ht="15" hidden="false" customHeight="true" outlineLevel="0" collapsed="false">
      <c r="A75" s="22" t="n">
        <v>206023</v>
      </c>
      <c r="B75" s="22" t="s">
        <v>2991</v>
      </c>
      <c r="C75" s="22" t="s">
        <v>130</v>
      </c>
      <c r="D75" s="22" t="n">
        <v>17</v>
      </c>
      <c r="E75" s="22" t="s">
        <v>201</v>
      </c>
      <c r="F75" s="22" t="s">
        <v>3039</v>
      </c>
      <c r="G75" s="11" t="n">
        <v>6</v>
      </c>
      <c r="H75" s="11" t="n">
        <v>24</v>
      </c>
      <c r="I75" s="11" t="n">
        <v>40</v>
      </c>
      <c r="J75" s="11" t="n">
        <v>192</v>
      </c>
      <c r="K75" s="22" t="n">
        <v>1.67</v>
      </c>
      <c r="L75" s="12" t="n">
        <v>0.125</v>
      </c>
    </row>
    <row r="76" customFormat="false" ht="15" hidden="false" customHeight="true" outlineLevel="0" collapsed="false">
      <c r="A76" s="22" t="n">
        <v>200142</v>
      </c>
      <c r="B76" s="22" t="s">
        <v>2086</v>
      </c>
      <c r="C76" s="22" t="s">
        <v>130</v>
      </c>
      <c r="D76" s="22" t="n">
        <v>13</v>
      </c>
      <c r="E76" s="22" t="s">
        <v>196</v>
      </c>
      <c r="F76" s="22" t="s">
        <v>3040</v>
      </c>
      <c r="G76" s="11" t="n">
        <v>16</v>
      </c>
      <c r="H76" s="11" t="n">
        <v>64</v>
      </c>
      <c r="I76" s="11" t="n">
        <v>104</v>
      </c>
      <c r="J76" s="11" t="n">
        <v>168</v>
      </c>
      <c r="K76" s="22" t="n">
        <v>1.62</v>
      </c>
      <c r="L76" s="12" t="n">
        <v>0.380952380952381</v>
      </c>
    </row>
    <row r="77" customFormat="false" ht="15" hidden="false" customHeight="true" outlineLevel="0" collapsed="false">
      <c r="A77" s="22" t="n">
        <v>200687</v>
      </c>
      <c r="B77" s="22" t="s">
        <v>2184</v>
      </c>
      <c r="C77" s="22" t="s">
        <v>130</v>
      </c>
      <c r="D77" s="22" t="n">
        <v>13</v>
      </c>
      <c r="E77" s="22" t="s">
        <v>206</v>
      </c>
      <c r="F77" s="22" t="s">
        <v>3039</v>
      </c>
      <c r="G77" s="11" t="n">
        <v>15</v>
      </c>
      <c r="H77" s="11" t="n">
        <v>60</v>
      </c>
      <c r="I77" s="11" t="n">
        <v>96</v>
      </c>
      <c r="J77" s="11" t="n">
        <v>252</v>
      </c>
      <c r="K77" s="22" t="n">
        <v>1.6</v>
      </c>
      <c r="L77" s="12" t="n">
        <v>0.238095238095238</v>
      </c>
    </row>
    <row r="78" customFormat="false" ht="15" hidden="false" customHeight="true" outlineLevel="0" collapsed="false">
      <c r="A78" s="22" t="n">
        <v>200151</v>
      </c>
      <c r="B78" s="22" t="s">
        <v>2242</v>
      </c>
      <c r="C78" s="22" t="s">
        <v>130</v>
      </c>
      <c r="D78" s="22" t="n">
        <v>13</v>
      </c>
      <c r="E78" s="22" t="s">
        <v>206</v>
      </c>
      <c r="F78" s="22" t="s">
        <v>3040</v>
      </c>
      <c r="G78" s="11" t="n">
        <v>15</v>
      </c>
      <c r="H78" s="11" t="n">
        <v>60</v>
      </c>
      <c r="I78" s="11" t="n">
        <v>96</v>
      </c>
      <c r="J78" s="11" t="n">
        <v>336</v>
      </c>
      <c r="K78" s="22" t="n">
        <v>1.6</v>
      </c>
      <c r="L78" s="12" t="n">
        <v>0.178571428571429</v>
      </c>
    </row>
    <row r="79" customFormat="false" ht="15" hidden="false" customHeight="true" outlineLevel="0" collapsed="false">
      <c r="A79" s="22" t="n">
        <v>201289</v>
      </c>
      <c r="B79" s="22" t="s">
        <v>2540</v>
      </c>
      <c r="C79" s="22" t="s">
        <v>130</v>
      </c>
      <c r="D79" s="22" t="n">
        <v>15</v>
      </c>
      <c r="E79" s="22" t="s">
        <v>201</v>
      </c>
      <c r="F79" s="22" t="s">
        <v>3039</v>
      </c>
      <c r="G79" s="11" t="n">
        <v>20</v>
      </c>
      <c r="H79" s="11" t="n">
        <v>80</v>
      </c>
      <c r="I79" s="11" t="n">
        <v>128</v>
      </c>
      <c r="J79" s="11" t="n">
        <v>336</v>
      </c>
      <c r="K79" s="22" t="n">
        <v>1.6</v>
      </c>
      <c r="L79" s="12" t="n">
        <v>0.238095238095238</v>
      </c>
    </row>
    <row r="80" customFormat="false" ht="15" hidden="false" customHeight="true" outlineLevel="0" collapsed="false">
      <c r="A80" s="22" t="n">
        <v>201265</v>
      </c>
      <c r="B80" s="22" t="s">
        <v>2563</v>
      </c>
      <c r="C80" s="22" t="s">
        <v>130</v>
      </c>
      <c r="D80" s="22" t="n">
        <v>15</v>
      </c>
      <c r="E80" s="22" t="s">
        <v>201</v>
      </c>
      <c r="F80" s="22" t="s">
        <v>3039</v>
      </c>
      <c r="G80" s="11" t="n">
        <v>10</v>
      </c>
      <c r="H80" s="11" t="n">
        <v>40</v>
      </c>
      <c r="I80" s="11" t="n">
        <v>64</v>
      </c>
      <c r="J80" s="11" t="n">
        <v>168</v>
      </c>
      <c r="K80" s="22" t="n">
        <v>1.6</v>
      </c>
      <c r="L80" s="12" t="n">
        <v>0.238095238095238</v>
      </c>
    </row>
    <row r="81" customFormat="false" ht="15" hidden="false" customHeight="true" outlineLevel="0" collapsed="false">
      <c r="A81" s="22" t="n">
        <v>201295</v>
      </c>
      <c r="B81" s="22" t="s">
        <v>2567</v>
      </c>
      <c r="C81" s="22" t="s">
        <v>130</v>
      </c>
      <c r="D81" s="22" t="n">
        <v>15</v>
      </c>
      <c r="E81" s="22" t="s">
        <v>361</v>
      </c>
      <c r="F81" s="22" t="s">
        <v>3039</v>
      </c>
      <c r="G81" s="11" t="n">
        <v>20</v>
      </c>
      <c r="H81" s="11" t="n">
        <v>80</v>
      </c>
      <c r="I81" s="11" t="n">
        <v>128</v>
      </c>
      <c r="J81" s="11" t="n">
        <v>336</v>
      </c>
      <c r="K81" s="22" t="n">
        <v>1.6</v>
      </c>
      <c r="L81" s="12" t="n">
        <v>0.238095238095238</v>
      </c>
    </row>
    <row r="82" customFormat="false" ht="15" hidden="false" customHeight="true" outlineLevel="0" collapsed="false">
      <c r="A82" s="22" t="n">
        <v>202741</v>
      </c>
      <c r="B82" s="22" t="s">
        <v>2588</v>
      </c>
      <c r="C82" s="22" t="s">
        <v>130</v>
      </c>
      <c r="D82" s="22" t="n">
        <v>15</v>
      </c>
      <c r="E82" s="22" t="s">
        <v>201</v>
      </c>
      <c r="F82" s="22" t="s">
        <v>3039</v>
      </c>
      <c r="G82" s="11" t="n">
        <v>10</v>
      </c>
      <c r="H82" s="11" t="n">
        <v>40</v>
      </c>
      <c r="I82" s="11" t="n">
        <v>64</v>
      </c>
      <c r="J82" s="11" t="n">
        <v>168</v>
      </c>
      <c r="K82" s="22" t="n">
        <v>1.6</v>
      </c>
      <c r="L82" s="12" t="n">
        <v>0.238095238095238</v>
      </c>
    </row>
    <row r="83" customFormat="false" ht="15" hidden="false" customHeight="true" outlineLevel="0" collapsed="false">
      <c r="A83" s="22" t="n">
        <v>201208</v>
      </c>
      <c r="B83" s="22" t="s">
        <v>2592</v>
      </c>
      <c r="C83" s="22" t="s">
        <v>130</v>
      </c>
      <c r="D83" s="22" t="n">
        <v>15</v>
      </c>
      <c r="E83" s="22" t="s">
        <v>196</v>
      </c>
      <c r="F83" s="22" t="s">
        <v>3039</v>
      </c>
      <c r="G83" s="11" t="n">
        <v>10</v>
      </c>
      <c r="H83" s="11" t="n">
        <v>40</v>
      </c>
      <c r="I83" s="11" t="n">
        <v>64</v>
      </c>
      <c r="J83" s="11" t="n">
        <v>168</v>
      </c>
      <c r="K83" s="22" t="n">
        <v>1.6</v>
      </c>
      <c r="L83" s="12" t="n">
        <v>0.238095238095238</v>
      </c>
    </row>
    <row r="84" customFormat="false" ht="15" hidden="false" customHeight="true" outlineLevel="0" collapsed="false">
      <c r="A84" s="22" t="n">
        <v>201213</v>
      </c>
      <c r="B84" s="22" t="s">
        <v>2596</v>
      </c>
      <c r="C84" s="22" t="s">
        <v>130</v>
      </c>
      <c r="D84" s="22" t="n">
        <v>15</v>
      </c>
      <c r="E84" s="22" t="s">
        <v>206</v>
      </c>
      <c r="F84" s="22" t="s">
        <v>3039</v>
      </c>
      <c r="G84" s="11" t="n">
        <v>10</v>
      </c>
      <c r="H84" s="11" t="n">
        <v>40</v>
      </c>
      <c r="I84" s="11" t="n">
        <v>64</v>
      </c>
      <c r="J84" s="11" t="n">
        <v>168</v>
      </c>
      <c r="K84" s="22" t="n">
        <v>1.6</v>
      </c>
      <c r="L84" s="12" t="n">
        <v>0.238095238095238</v>
      </c>
    </row>
    <row r="85" customFormat="false" ht="15" hidden="false" customHeight="true" outlineLevel="0" collapsed="false">
      <c r="A85" s="22" t="n">
        <v>205030</v>
      </c>
      <c r="B85" s="22" t="s">
        <v>2640</v>
      </c>
      <c r="C85" s="22" t="s">
        <v>130</v>
      </c>
      <c r="D85" s="22" t="n">
        <v>15</v>
      </c>
      <c r="E85" s="22" t="s">
        <v>201</v>
      </c>
      <c r="F85" s="22" t="s">
        <v>3039</v>
      </c>
      <c r="G85" s="11" t="n">
        <v>10</v>
      </c>
      <c r="H85" s="11" t="n">
        <v>40</v>
      </c>
      <c r="I85" s="11" t="n">
        <v>64</v>
      </c>
      <c r="J85" s="11" t="n">
        <v>184</v>
      </c>
      <c r="K85" s="22" t="n">
        <v>1.6</v>
      </c>
      <c r="L85" s="12" t="n">
        <v>0.217391304347826</v>
      </c>
    </row>
    <row r="86" customFormat="false" ht="15" hidden="false" customHeight="true" outlineLevel="0" collapsed="false">
      <c r="A86" s="22" t="n">
        <v>400752</v>
      </c>
      <c r="B86" s="22" t="s">
        <v>199</v>
      </c>
      <c r="C86" s="22" t="s">
        <v>129</v>
      </c>
      <c r="D86" s="22" t="n">
        <v>1</v>
      </c>
      <c r="E86" s="22" t="s">
        <v>196</v>
      </c>
      <c r="F86" s="22" t="s">
        <v>3039</v>
      </c>
      <c r="G86" s="11" t="n">
        <v>20</v>
      </c>
      <c r="H86" s="11" t="n">
        <v>80</v>
      </c>
      <c r="I86" s="11" t="n">
        <v>120</v>
      </c>
      <c r="J86" s="11" t="n">
        <v>320</v>
      </c>
      <c r="K86" s="22" t="n">
        <v>1.5</v>
      </c>
      <c r="L86" s="12" t="n">
        <v>0.25</v>
      </c>
    </row>
    <row r="87" customFormat="false" ht="15" hidden="false" customHeight="true" outlineLevel="0" collapsed="false">
      <c r="A87" s="22" t="n">
        <v>400766</v>
      </c>
      <c r="B87" s="22" t="s">
        <v>204</v>
      </c>
      <c r="C87" s="22" t="s">
        <v>129</v>
      </c>
      <c r="D87" s="22" t="n">
        <v>1</v>
      </c>
      <c r="E87" s="22" t="s">
        <v>196</v>
      </c>
      <c r="F87" s="22" t="s">
        <v>3039</v>
      </c>
      <c r="G87" s="11" t="n">
        <v>10</v>
      </c>
      <c r="H87" s="11" t="n">
        <v>40</v>
      </c>
      <c r="I87" s="11" t="n">
        <v>60</v>
      </c>
      <c r="J87" s="11" t="n">
        <v>180</v>
      </c>
      <c r="K87" s="22" t="n">
        <v>1.5</v>
      </c>
      <c r="L87" s="12" t="n">
        <v>0.222222222222222</v>
      </c>
    </row>
    <row r="88" customFormat="false" ht="15" hidden="false" customHeight="true" outlineLevel="0" collapsed="false">
      <c r="A88" s="22" t="n">
        <v>401560</v>
      </c>
      <c r="B88" s="22" t="s">
        <v>221</v>
      </c>
      <c r="C88" s="22" t="s">
        <v>129</v>
      </c>
      <c r="D88" s="22" t="n">
        <v>1</v>
      </c>
      <c r="E88" s="22" t="s">
        <v>196</v>
      </c>
      <c r="F88" s="22" t="s">
        <v>3039</v>
      </c>
      <c r="G88" s="11" t="n">
        <v>10</v>
      </c>
      <c r="H88" s="11" t="n">
        <v>40</v>
      </c>
      <c r="I88" s="11" t="n">
        <v>60</v>
      </c>
      <c r="J88" s="11" t="n">
        <v>180</v>
      </c>
      <c r="K88" s="22" t="n">
        <v>1.5</v>
      </c>
      <c r="L88" s="12" t="n">
        <v>0.222222222222222</v>
      </c>
    </row>
    <row r="89" customFormat="false" ht="15" hidden="false" customHeight="true" outlineLevel="0" collapsed="false">
      <c r="A89" s="22" t="n">
        <v>400981</v>
      </c>
      <c r="B89" s="22" t="s">
        <v>283</v>
      </c>
      <c r="C89" s="22" t="s">
        <v>129</v>
      </c>
      <c r="D89" s="22" t="n">
        <v>1</v>
      </c>
      <c r="E89" s="22" t="s">
        <v>196</v>
      </c>
      <c r="F89" s="22" t="s">
        <v>3039</v>
      </c>
      <c r="G89" s="11" t="n">
        <v>10</v>
      </c>
      <c r="H89" s="11" t="n">
        <v>40</v>
      </c>
      <c r="I89" s="11" t="n">
        <v>60</v>
      </c>
      <c r="J89" s="11" t="n">
        <v>180</v>
      </c>
      <c r="K89" s="22" t="n">
        <v>1.5</v>
      </c>
      <c r="L89" s="12" t="n">
        <v>0.222222222222222</v>
      </c>
    </row>
    <row r="90" customFormat="false" ht="15" hidden="false" customHeight="true" outlineLevel="0" collapsed="false">
      <c r="A90" s="22" t="n">
        <v>403231</v>
      </c>
      <c r="B90" s="22" t="s">
        <v>290</v>
      </c>
      <c r="C90" s="22" t="s">
        <v>129</v>
      </c>
      <c r="D90" s="22" t="n">
        <v>1</v>
      </c>
      <c r="E90" s="22" t="s">
        <v>291</v>
      </c>
      <c r="F90" s="22" t="s">
        <v>3039</v>
      </c>
      <c r="G90" s="11" t="n">
        <v>20</v>
      </c>
      <c r="H90" s="11" t="n">
        <v>80</v>
      </c>
      <c r="I90" s="11" t="n">
        <v>120</v>
      </c>
      <c r="J90" s="11" t="n">
        <v>320</v>
      </c>
      <c r="K90" s="22" t="n">
        <v>1.5</v>
      </c>
      <c r="L90" s="12" t="n">
        <v>0.25</v>
      </c>
    </row>
    <row r="91" customFormat="false" ht="15" hidden="false" customHeight="true" outlineLevel="0" collapsed="false">
      <c r="A91" s="22" t="n">
        <v>401859</v>
      </c>
      <c r="B91" s="22" t="s">
        <v>368</v>
      </c>
      <c r="C91" s="22" t="s">
        <v>129</v>
      </c>
      <c r="D91" s="22" t="n">
        <v>1</v>
      </c>
      <c r="E91" s="22" t="s">
        <v>201</v>
      </c>
      <c r="F91" s="22" t="s">
        <v>3039</v>
      </c>
      <c r="G91" s="11" t="n">
        <v>20</v>
      </c>
      <c r="H91" s="11" t="n">
        <v>80</v>
      </c>
      <c r="I91" s="11" t="n">
        <v>120</v>
      </c>
      <c r="J91" s="11" t="n">
        <v>280</v>
      </c>
      <c r="K91" s="22" t="n">
        <v>1.5</v>
      </c>
      <c r="L91" s="12" t="n">
        <v>0.285714285714286</v>
      </c>
    </row>
    <row r="92" customFormat="false" ht="15" hidden="false" customHeight="true" outlineLevel="0" collapsed="false">
      <c r="A92" s="22" t="n">
        <v>400122</v>
      </c>
      <c r="B92" s="22" t="s">
        <v>401</v>
      </c>
      <c r="C92" s="22" t="s">
        <v>129</v>
      </c>
      <c r="D92" s="22" t="n">
        <v>1</v>
      </c>
      <c r="E92" s="22" t="s">
        <v>196</v>
      </c>
      <c r="F92" s="22" t="s">
        <v>3039</v>
      </c>
      <c r="G92" s="11" t="n">
        <v>20</v>
      </c>
      <c r="H92" s="11" t="n">
        <v>80</v>
      </c>
      <c r="I92" s="11" t="n">
        <v>120</v>
      </c>
      <c r="J92" s="11" t="n">
        <v>200</v>
      </c>
      <c r="K92" s="22" t="n">
        <v>1.5</v>
      </c>
      <c r="L92" s="12" t="n">
        <v>0.4</v>
      </c>
    </row>
    <row r="93" customFormat="false" ht="15" hidden="false" customHeight="true" outlineLevel="0" collapsed="false">
      <c r="A93" s="22" t="n">
        <v>400200</v>
      </c>
      <c r="B93" s="22" t="s">
        <v>411</v>
      </c>
      <c r="C93" s="22" t="s">
        <v>129</v>
      </c>
      <c r="D93" s="22" t="n">
        <v>1</v>
      </c>
      <c r="E93" s="22" t="s">
        <v>196</v>
      </c>
      <c r="F93" s="22" t="s">
        <v>3039</v>
      </c>
      <c r="G93" s="11" t="n">
        <v>20</v>
      </c>
      <c r="H93" s="11" t="n">
        <v>80</v>
      </c>
      <c r="I93" s="11" t="n">
        <v>120</v>
      </c>
      <c r="J93" s="11" t="n">
        <v>200</v>
      </c>
      <c r="K93" s="22" t="n">
        <v>1.5</v>
      </c>
      <c r="L93" s="12" t="n">
        <v>0.4</v>
      </c>
    </row>
    <row r="94" customFormat="false" ht="15" hidden="false" customHeight="true" outlineLevel="0" collapsed="false">
      <c r="A94" s="22" t="n">
        <v>403737</v>
      </c>
      <c r="B94" s="22" t="s">
        <v>544</v>
      </c>
      <c r="C94" s="22" t="s">
        <v>129</v>
      </c>
      <c r="D94" s="22" t="n">
        <v>2</v>
      </c>
      <c r="E94" s="22" t="s">
        <v>201</v>
      </c>
      <c r="F94" s="22" t="s">
        <v>3039</v>
      </c>
      <c r="G94" s="11" t="n">
        <v>20</v>
      </c>
      <c r="H94" s="11" t="n">
        <v>80</v>
      </c>
      <c r="I94" s="11" t="n">
        <v>120</v>
      </c>
      <c r="J94" s="11" t="n">
        <v>200</v>
      </c>
      <c r="K94" s="22" t="n">
        <v>1.5</v>
      </c>
      <c r="L94" s="12" t="n">
        <v>0.4</v>
      </c>
    </row>
    <row r="95" customFormat="false" ht="15" hidden="false" customHeight="true" outlineLevel="0" collapsed="false">
      <c r="A95" s="22" t="n">
        <v>400997</v>
      </c>
      <c r="B95" s="22" t="s">
        <v>809</v>
      </c>
      <c r="C95" s="22" t="s">
        <v>129</v>
      </c>
      <c r="D95" s="22" t="n">
        <v>4</v>
      </c>
      <c r="E95" s="22" t="s">
        <v>466</v>
      </c>
      <c r="F95" s="22" t="s">
        <v>3039</v>
      </c>
      <c r="G95" s="11" t="n">
        <v>20</v>
      </c>
      <c r="H95" s="11" t="n">
        <v>80</v>
      </c>
      <c r="I95" s="11" t="n">
        <v>120</v>
      </c>
      <c r="J95" s="11" t="n">
        <v>200</v>
      </c>
      <c r="K95" s="22" t="n">
        <v>1.5</v>
      </c>
      <c r="L95" s="12" t="n">
        <v>0.4</v>
      </c>
    </row>
    <row r="96" customFormat="false" ht="15" hidden="false" customHeight="true" outlineLevel="0" collapsed="false">
      <c r="A96" s="22" t="n">
        <v>401057</v>
      </c>
      <c r="B96" s="22" t="s">
        <v>810</v>
      </c>
      <c r="C96" s="22" t="s">
        <v>129</v>
      </c>
      <c r="D96" s="22" t="n">
        <v>4</v>
      </c>
      <c r="E96" s="22" t="s">
        <v>201</v>
      </c>
      <c r="F96" s="22" t="s">
        <v>3039</v>
      </c>
      <c r="G96" s="11" t="n">
        <v>30</v>
      </c>
      <c r="H96" s="11" t="n">
        <v>120</v>
      </c>
      <c r="I96" s="11" t="n">
        <v>180</v>
      </c>
      <c r="J96" s="11" t="n">
        <v>300</v>
      </c>
      <c r="K96" s="22" t="n">
        <v>1.5</v>
      </c>
      <c r="L96" s="12" t="n">
        <v>0.4</v>
      </c>
    </row>
    <row r="97" customFormat="false" ht="15" hidden="false" customHeight="true" outlineLevel="0" collapsed="false">
      <c r="A97" s="22" t="n">
        <v>404260</v>
      </c>
      <c r="B97" s="22" t="s">
        <v>847</v>
      </c>
      <c r="C97" s="22" t="s">
        <v>129</v>
      </c>
      <c r="D97" s="22" t="n">
        <v>4</v>
      </c>
      <c r="E97" s="22" t="s">
        <v>201</v>
      </c>
      <c r="F97" s="22" t="s">
        <v>3039</v>
      </c>
      <c r="G97" s="11" t="n">
        <v>10</v>
      </c>
      <c r="H97" s="11" t="n">
        <v>40</v>
      </c>
      <c r="I97" s="11" t="n">
        <v>60</v>
      </c>
      <c r="J97" s="11" t="n">
        <v>160</v>
      </c>
      <c r="K97" s="22" t="n">
        <v>1.5</v>
      </c>
      <c r="L97" s="12" t="n">
        <v>0.25</v>
      </c>
    </row>
    <row r="98" customFormat="false" ht="15" hidden="false" customHeight="true" outlineLevel="0" collapsed="false">
      <c r="A98" s="22" t="n">
        <v>400270</v>
      </c>
      <c r="B98" s="22" t="s">
        <v>980</v>
      </c>
      <c r="C98" s="22" t="s">
        <v>129</v>
      </c>
      <c r="D98" s="22" t="n">
        <v>4</v>
      </c>
      <c r="E98" s="22" t="s">
        <v>201</v>
      </c>
      <c r="F98" s="22" t="s">
        <v>3039</v>
      </c>
      <c r="G98" s="11" t="n">
        <v>10</v>
      </c>
      <c r="H98" s="11" t="n">
        <v>40</v>
      </c>
      <c r="I98" s="11" t="n">
        <v>60</v>
      </c>
      <c r="J98" s="11" t="n">
        <v>160</v>
      </c>
      <c r="K98" s="22" t="n">
        <v>1.5</v>
      </c>
      <c r="L98" s="12" t="n">
        <v>0.25</v>
      </c>
    </row>
    <row r="99" customFormat="false" ht="15" hidden="false" customHeight="true" outlineLevel="0" collapsed="false">
      <c r="A99" s="22" t="n">
        <v>400592</v>
      </c>
      <c r="B99" s="22" t="s">
        <v>1020</v>
      </c>
      <c r="C99" s="22" t="s">
        <v>129</v>
      </c>
      <c r="D99" s="22" t="n">
        <v>5</v>
      </c>
      <c r="E99" s="22" t="s">
        <v>206</v>
      </c>
      <c r="F99" s="22" t="s">
        <v>3039</v>
      </c>
      <c r="G99" s="11" t="n">
        <v>40</v>
      </c>
      <c r="H99" s="11" t="n">
        <v>160</v>
      </c>
      <c r="I99" s="11" t="n">
        <v>240</v>
      </c>
      <c r="J99" s="11" t="n">
        <v>520</v>
      </c>
      <c r="K99" s="22" t="n">
        <v>1.5</v>
      </c>
      <c r="L99" s="12" t="n">
        <v>0.307692307692308</v>
      </c>
    </row>
    <row r="100" customFormat="false" ht="15" hidden="false" customHeight="true" outlineLevel="0" collapsed="false">
      <c r="A100" s="22" t="n">
        <v>403455</v>
      </c>
      <c r="B100" s="22" t="s">
        <v>1050</v>
      </c>
      <c r="C100" s="22" t="s">
        <v>129</v>
      </c>
      <c r="D100" s="22" t="n">
        <v>5</v>
      </c>
      <c r="E100" s="22" t="s">
        <v>196</v>
      </c>
      <c r="F100" s="22" t="s">
        <v>3039</v>
      </c>
      <c r="G100" s="11" t="n">
        <v>30</v>
      </c>
      <c r="H100" s="11" t="n">
        <v>120</v>
      </c>
      <c r="I100" s="11" t="n">
        <v>180</v>
      </c>
      <c r="J100" s="11" t="n">
        <v>300</v>
      </c>
      <c r="K100" s="22" t="n">
        <v>1.5</v>
      </c>
      <c r="L100" s="12" t="n">
        <v>0.4</v>
      </c>
    </row>
    <row r="101" customFormat="false" ht="15" hidden="false" customHeight="true" outlineLevel="0" collapsed="false">
      <c r="A101" s="22" t="n">
        <v>400403</v>
      </c>
      <c r="B101" s="22" t="s">
        <v>1065</v>
      </c>
      <c r="C101" s="22" t="s">
        <v>129</v>
      </c>
      <c r="D101" s="22" t="n">
        <v>5</v>
      </c>
      <c r="E101" s="22" t="s">
        <v>201</v>
      </c>
      <c r="F101" s="22" t="s">
        <v>3039</v>
      </c>
      <c r="G101" s="11" t="n">
        <v>20</v>
      </c>
      <c r="H101" s="11" t="n">
        <v>80</v>
      </c>
      <c r="I101" s="11" t="n">
        <v>120</v>
      </c>
      <c r="J101" s="11" t="n">
        <v>200</v>
      </c>
      <c r="K101" s="22" t="n">
        <v>1.5</v>
      </c>
      <c r="L101" s="12" t="n">
        <v>0.4</v>
      </c>
    </row>
    <row r="102" customFormat="false" ht="15" hidden="false" customHeight="true" outlineLevel="0" collapsed="false">
      <c r="A102" s="22" t="n">
        <v>400565</v>
      </c>
      <c r="B102" s="22" t="s">
        <v>1076</v>
      </c>
      <c r="C102" s="22" t="s">
        <v>129</v>
      </c>
      <c r="D102" s="22" t="n">
        <v>5</v>
      </c>
      <c r="E102" s="22" t="s">
        <v>196</v>
      </c>
      <c r="F102" s="22" t="s">
        <v>3039</v>
      </c>
      <c r="G102" s="11" t="n">
        <v>20</v>
      </c>
      <c r="H102" s="11" t="n">
        <v>80</v>
      </c>
      <c r="I102" s="11" t="n">
        <v>120</v>
      </c>
      <c r="J102" s="11" t="n">
        <v>200</v>
      </c>
      <c r="K102" s="22" t="n">
        <v>1.5</v>
      </c>
      <c r="L102" s="12" t="n">
        <v>0.4</v>
      </c>
    </row>
    <row r="103" customFormat="false" ht="15" hidden="false" customHeight="true" outlineLevel="0" collapsed="false">
      <c r="A103" s="22" t="n">
        <v>403107</v>
      </c>
      <c r="B103" s="22" t="s">
        <v>1090</v>
      </c>
      <c r="C103" s="22" t="s">
        <v>129</v>
      </c>
      <c r="D103" s="22" t="n">
        <v>5</v>
      </c>
      <c r="E103" s="22" t="s">
        <v>201</v>
      </c>
      <c r="F103" s="22" t="s">
        <v>3039</v>
      </c>
      <c r="G103" s="11" t="n">
        <v>30</v>
      </c>
      <c r="H103" s="11" t="n">
        <v>120</v>
      </c>
      <c r="I103" s="11" t="n">
        <v>180</v>
      </c>
      <c r="J103" s="11" t="n">
        <v>300</v>
      </c>
      <c r="K103" s="22" t="n">
        <v>1.5</v>
      </c>
      <c r="L103" s="12" t="n">
        <v>0.4</v>
      </c>
    </row>
    <row r="104" customFormat="false" ht="15" hidden="false" customHeight="true" outlineLevel="0" collapsed="false">
      <c r="A104" s="22" t="n">
        <v>404428</v>
      </c>
      <c r="B104" s="22" t="s">
        <v>1108</v>
      </c>
      <c r="C104" s="22" t="s">
        <v>129</v>
      </c>
      <c r="D104" s="22" t="n">
        <v>5</v>
      </c>
      <c r="E104" s="22" t="s">
        <v>213</v>
      </c>
      <c r="F104" s="22" t="s">
        <v>3039</v>
      </c>
      <c r="G104" s="11" t="n">
        <v>20</v>
      </c>
      <c r="H104" s="11" t="n">
        <v>80</v>
      </c>
      <c r="I104" s="11" t="n">
        <v>120</v>
      </c>
      <c r="J104" s="11" t="n">
        <v>200</v>
      </c>
      <c r="K104" s="22" t="n">
        <v>1.5</v>
      </c>
      <c r="L104" s="12" t="n">
        <v>0.4</v>
      </c>
    </row>
    <row r="105" customFormat="false" ht="15" hidden="false" customHeight="true" outlineLevel="0" collapsed="false">
      <c r="A105" s="22" t="n">
        <v>401437</v>
      </c>
      <c r="B105" s="22" t="s">
        <v>1124</v>
      </c>
      <c r="C105" s="22" t="s">
        <v>129</v>
      </c>
      <c r="D105" s="22" t="n">
        <v>5</v>
      </c>
      <c r="E105" s="22" t="s">
        <v>196</v>
      </c>
      <c r="F105" s="22" t="s">
        <v>3039</v>
      </c>
      <c r="G105" s="11" t="n">
        <v>20</v>
      </c>
      <c r="H105" s="11" t="n">
        <v>80</v>
      </c>
      <c r="I105" s="11" t="n">
        <v>120</v>
      </c>
      <c r="J105" s="11" t="n">
        <v>200</v>
      </c>
      <c r="K105" s="22" t="n">
        <v>1.5</v>
      </c>
      <c r="L105" s="12" t="n">
        <v>0.4</v>
      </c>
    </row>
    <row r="106" customFormat="false" ht="15" hidden="false" customHeight="true" outlineLevel="0" collapsed="false">
      <c r="A106" s="22" t="n">
        <v>401750</v>
      </c>
      <c r="B106" s="22" t="s">
        <v>1165</v>
      </c>
      <c r="C106" s="22" t="s">
        <v>129</v>
      </c>
      <c r="D106" s="22" t="n">
        <v>5</v>
      </c>
      <c r="E106" s="22" t="s">
        <v>196</v>
      </c>
      <c r="F106" s="22" t="s">
        <v>3039</v>
      </c>
      <c r="G106" s="11" t="n">
        <v>20</v>
      </c>
      <c r="H106" s="11" t="n">
        <v>80</v>
      </c>
      <c r="I106" s="11" t="n">
        <v>120</v>
      </c>
      <c r="J106" s="11" t="n">
        <v>200</v>
      </c>
      <c r="K106" s="22" t="n">
        <v>1.5</v>
      </c>
      <c r="L106" s="12" t="n">
        <v>0.4</v>
      </c>
    </row>
    <row r="107" customFormat="false" ht="15" hidden="false" customHeight="true" outlineLevel="0" collapsed="false">
      <c r="A107" s="22" t="n">
        <v>403853</v>
      </c>
      <c r="B107" s="22" t="s">
        <v>1179</v>
      </c>
      <c r="C107" s="22" t="s">
        <v>129</v>
      </c>
      <c r="D107" s="22" t="n">
        <v>5</v>
      </c>
      <c r="E107" s="22" t="s">
        <v>196</v>
      </c>
      <c r="F107" s="22" t="s">
        <v>3039</v>
      </c>
      <c r="G107" s="11" t="n">
        <v>30</v>
      </c>
      <c r="H107" s="11" t="n">
        <v>120</v>
      </c>
      <c r="I107" s="11" t="n">
        <v>180</v>
      </c>
      <c r="J107" s="11" t="n">
        <v>380</v>
      </c>
      <c r="K107" s="22" t="n">
        <v>1.5</v>
      </c>
      <c r="L107" s="12" t="n">
        <v>0.315789473684211</v>
      </c>
    </row>
    <row r="108" customFormat="false" ht="15" hidden="false" customHeight="true" outlineLevel="0" collapsed="false">
      <c r="A108" s="22" t="n">
        <v>401540</v>
      </c>
      <c r="B108" s="22" t="s">
        <v>1224</v>
      </c>
      <c r="C108" s="22" t="s">
        <v>129</v>
      </c>
      <c r="D108" s="22" t="n">
        <v>5</v>
      </c>
      <c r="E108" s="22" t="s">
        <v>201</v>
      </c>
      <c r="F108" s="22" t="s">
        <v>3039</v>
      </c>
      <c r="G108" s="11" t="n">
        <v>40</v>
      </c>
      <c r="H108" s="11" t="n">
        <v>160</v>
      </c>
      <c r="I108" s="11" t="n">
        <v>240</v>
      </c>
      <c r="J108" s="11" t="n">
        <v>400</v>
      </c>
      <c r="K108" s="22" t="n">
        <v>1.5</v>
      </c>
      <c r="L108" s="12" t="n">
        <v>0.4</v>
      </c>
    </row>
    <row r="109" customFormat="false" ht="15" hidden="false" customHeight="true" outlineLevel="0" collapsed="false">
      <c r="A109" s="22" t="n">
        <v>400833</v>
      </c>
      <c r="B109" s="22" t="s">
        <v>1248</v>
      </c>
      <c r="C109" s="22" t="s">
        <v>129</v>
      </c>
      <c r="D109" s="22" t="n">
        <v>5</v>
      </c>
      <c r="E109" s="22" t="s">
        <v>206</v>
      </c>
      <c r="F109" s="22" t="s">
        <v>3039</v>
      </c>
      <c r="G109" s="11" t="n">
        <v>30</v>
      </c>
      <c r="H109" s="11" t="n">
        <v>120</v>
      </c>
      <c r="I109" s="11" t="n">
        <v>180</v>
      </c>
      <c r="J109" s="11" t="n">
        <v>300</v>
      </c>
      <c r="K109" s="22" t="n">
        <v>1.5</v>
      </c>
      <c r="L109" s="12" t="n">
        <v>0.4</v>
      </c>
    </row>
    <row r="110" customFormat="false" ht="15" hidden="false" customHeight="true" outlineLevel="0" collapsed="false">
      <c r="A110" s="22" t="n">
        <v>400970</v>
      </c>
      <c r="B110" s="22" t="s">
        <v>1258</v>
      </c>
      <c r="C110" s="22" t="s">
        <v>129</v>
      </c>
      <c r="D110" s="22" t="n">
        <v>5</v>
      </c>
      <c r="E110" s="22" t="s">
        <v>196</v>
      </c>
      <c r="F110" s="22" t="s">
        <v>3039</v>
      </c>
      <c r="G110" s="11" t="n">
        <v>30</v>
      </c>
      <c r="H110" s="11" t="n">
        <v>120</v>
      </c>
      <c r="I110" s="11" t="n">
        <v>180</v>
      </c>
      <c r="J110" s="11" t="n">
        <v>300</v>
      </c>
      <c r="K110" s="22" t="n">
        <v>1.5</v>
      </c>
      <c r="L110" s="12" t="n">
        <v>0.4</v>
      </c>
    </row>
    <row r="111" customFormat="false" ht="15" hidden="false" customHeight="true" outlineLevel="0" collapsed="false">
      <c r="A111" s="22" t="n">
        <v>200351</v>
      </c>
      <c r="B111" s="22" t="s">
        <v>1724</v>
      </c>
      <c r="C111" s="22" t="s">
        <v>130</v>
      </c>
      <c r="D111" s="22" t="n">
        <v>11</v>
      </c>
      <c r="E111" s="22" t="s">
        <v>466</v>
      </c>
      <c r="F111" s="22" t="s">
        <v>3039</v>
      </c>
      <c r="G111" s="11" t="n">
        <v>20</v>
      </c>
      <c r="H111" s="11" t="n">
        <v>80</v>
      </c>
      <c r="I111" s="11" t="n">
        <v>120</v>
      </c>
      <c r="J111" s="11" t="n">
        <v>320</v>
      </c>
      <c r="K111" s="22" t="n">
        <v>1.5</v>
      </c>
      <c r="L111" s="12" t="n">
        <v>0.25</v>
      </c>
    </row>
    <row r="112" customFormat="false" ht="15" hidden="false" customHeight="true" outlineLevel="0" collapsed="false">
      <c r="A112" s="22" t="n">
        <v>200055</v>
      </c>
      <c r="B112" s="22" t="s">
        <v>2121</v>
      </c>
      <c r="C112" s="22" t="s">
        <v>130</v>
      </c>
      <c r="D112" s="22" t="n">
        <v>13</v>
      </c>
      <c r="E112" s="22" t="s">
        <v>201</v>
      </c>
      <c r="F112" s="22" t="s">
        <v>3039</v>
      </c>
      <c r="G112" s="11" t="n">
        <v>20</v>
      </c>
      <c r="H112" s="11" t="n">
        <v>80</v>
      </c>
      <c r="I112" s="11" t="n">
        <v>120</v>
      </c>
      <c r="J112" s="11" t="n">
        <v>200</v>
      </c>
      <c r="K112" s="22" t="n">
        <v>1.5</v>
      </c>
      <c r="L112" s="12" t="n">
        <v>0.4</v>
      </c>
    </row>
    <row r="113" customFormat="false" ht="15" hidden="false" customHeight="true" outlineLevel="0" collapsed="false">
      <c r="A113" s="22" t="n">
        <v>200613</v>
      </c>
      <c r="B113" s="22" t="s">
        <v>2251</v>
      </c>
      <c r="C113" s="22" t="s">
        <v>130</v>
      </c>
      <c r="D113" s="22" t="n">
        <v>13</v>
      </c>
      <c r="E113" s="22" t="s">
        <v>466</v>
      </c>
      <c r="F113" s="22" t="s">
        <v>3039</v>
      </c>
      <c r="G113" s="11" t="n">
        <v>10</v>
      </c>
      <c r="H113" s="11" t="n">
        <v>40</v>
      </c>
      <c r="I113" s="11" t="n">
        <v>60</v>
      </c>
      <c r="J113" s="11" t="n">
        <v>196</v>
      </c>
      <c r="K113" s="22" t="n">
        <v>1.5</v>
      </c>
      <c r="L113" s="12" t="n">
        <v>0.204081632653061</v>
      </c>
    </row>
    <row r="114" customFormat="false" ht="15" hidden="false" customHeight="true" outlineLevel="0" collapsed="false">
      <c r="A114" s="22" t="n">
        <v>202355</v>
      </c>
      <c r="B114" s="22" t="s">
        <v>2382</v>
      </c>
      <c r="C114" s="22" t="s">
        <v>130</v>
      </c>
      <c r="D114" s="22" t="n">
        <v>14</v>
      </c>
      <c r="E114" s="22" t="s">
        <v>291</v>
      </c>
      <c r="F114" s="22" t="s">
        <v>3040</v>
      </c>
      <c r="G114" s="11" t="n">
        <v>8</v>
      </c>
      <c r="H114" s="11" t="n">
        <v>32</v>
      </c>
      <c r="I114" s="11" t="n">
        <v>48</v>
      </c>
      <c r="J114" s="11" t="n">
        <v>160</v>
      </c>
      <c r="K114" s="22" t="n">
        <v>1.5</v>
      </c>
      <c r="L114" s="12" t="n">
        <v>0.2</v>
      </c>
    </row>
    <row r="115" customFormat="false" ht="15" hidden="false" customHeight="true" outlineLevel="0" collapsed="false">
      <c r="A115" s="22" t="n">
        <v>202438</v>
      </c>
      <c r="B115" s="22" t="s">
        <v>2383</v>
      </c>
      <c r="C115" s="22" t="s">
        <v>130</v>
      </c>
      <c r="D115" s="22" t="n">
        <v>14</v>
      </c>
      <c r="E115" s="22" t="s">
        <v>201</v>
      </c>
      <c r="F115" s="22" t="s">
        <v>3039</v>
      </c>
      <c r="G115" s="11" t="n">
        <v>20</v>
      </c>
      <c r="H115" s="11" t="n">
        <v>80</v>
      </c>
      <c r="I115" s="11" t="n">
        <v>120</v>
      </c>
      <c r="J115" s="11" t="n">
        <v>380</v>
      </c>
      <c r="K115" s="22" t="n">
        <v>1.5</v>
      </c>
      <c r="L115" s="12" t="n">
        <v>0.210526315789474</v>
      </c>
    </row>
    <row r="116" customFormat="false" ht="15" hidden="false" customHeight="true" outlineLevel="0" collapsed="false">
      <c r="A116" s="22" t="n">
        <v>201405</v>
      </c>
      <c r="B116" s="22" t="s">
        <v>2410</v>
      </c>
      <c r="C116" s="22" t="s">
        <v>130</v>
      </c>
      <c r="D116" s="22" t="n">
        <v>14</v>
      </c>
      <c r="E116" s="22" t="s">
        <v>201</v>
      </c>
      <c r="F116" s="22" t="s">
        <v>3039</v>
      </c>
      <c r="G116" s="11" t="n">
        <v>10</v>
      </c>
      <c r="H116" s="11" t="n">
        <v>40</v>
      </c>
      <c r="I116" s="11" t="n">
        <v>60</v>
      </c>
      <c r="J116" s="11" t="n">
        <v>220</v>
      </c>
      <c r="K116" s="22" t="n">
        <v>1.5</v>
      </c>
      <c r="L116" s="12" t="n">
        <v>0.181818181818182</v>
      </c>
    </row>
    <row r="117" customFormat="false" ht="15" hidden="false" customHeight="true" outlineLevel="0" collapsed="false">
      <c r="A117" s="22" t="n">
        <v>205001</v>
      </c>
      <c r="B117" s="22" t="s">
        <v>2623</v>
      </c>
      <c r="C117" s="22" t="s">
        <v>130</v>
      </c>
      <c r="D117" s="22" t="n">
        <v>15</v>
      </c>
      <c r="E117" s="22" t="s">
        <v>196</v>
      </c>
      <c r="F117" s="22" t="s">
        <v>3039</v>
      </c>
      <c r="G117" s="11" t="n">
        <v>16</v>
      </c>
      <c r="H117" s="11" t="n">
        <v>64</v>
      </c>
      <c r="I117" s="11" t="n">
        <v>96</v>
      </c>
      <c r="J117" s="11" t="n">
        <v>256</v>
      </c>
      <c r="K117" s="22" t="n">
        <v>1.5</v>
      </c>
      <c r="L117" s="12" t="n">
        <v>0.25</v>
      </c>
    </row>
    <row r="118" customFormat="false" ht="15" hidden="false" customHeight="true" outlineLevel="0" collapsed="false">
      <c r="A118" s="22" t="n">
        <v>200935</v>
      </c>
      <c r="B118" s="22" t="s">
        <v>2783</v>
      </c>
      <c r="C118" s="22" t="s">
        <v>130</v>
      </c>
      <c r="D118" s="22" t="n">
        <v>16</v>
      </c>
      <c r="E118" s="22" t="s">
        <v>196</v>
      </c>
      <c r="F118" s="22" t="s">
        <v>3039</v>
      </c>
      <c r="G118" s="11" t="n">
        <v>8</v>
      </c>
      <c r="H118" s="11" t="n">
        <v>32</v>
      </c>
      <c r="I118" s="11" t="n">
        <v>48</v>
      </c>
      <c r="J118" s="11" t="n">
        <v>180</v>
      </c>
      <c r="K118" s="22" t="n">
        <v>1.5</v>
      </c>
      <c r="L118" s="12" t="n">
        <v>0.177777777777778</v>
      </c>
    </row>
    <row r="119" customFormat="false" ht="15" hidden="false" customHeight="true" outlineLevel="0" collapsed="false">
      <c r="A119" s="22" t="n">
        <v>201310</v>
      </c>
      <c r="B119" s="22" t="s">
        <v>2544</v>
      </c>
      <c r="C119" s="22" t="s">
        <v>130</v>
      </c>
      <c r="D119" s="22" t="n">
        <v>15</v>
      </c>
      <c r="E119" s="22" t="s">
        <v>361</v>
      </c>
      <c r="F119" s="22" t="s">
        <v>3039</v>
      </c>
      <c r="G119" s="11" t="n">
        <v>22</v>
      </c>
      <c r="H119" s="11" t="n">
        <v>88</v>
      </c>
      <c r="I119" s="11" t="n">
        <v>128</v>
      </c>
      <c r="J119" s="11" t="n">
        <v>344</v>
      </c>
      <c r="K119" s="22" t="n">
        <v>1.45</v>
      </c>
      <c r="L119" s="12" t="n">
        <v>0.255813953488372</v>
      </c>
    </row>
    <row r="120" customFormat="false" ht="15" hidden="false" customHeight="true" outlineLevel="0" collapsed="false">
      <c r="A120" s="22" t="n">
        <v>404410</v>
      </c>
      <c r="B120" s="22" t="s">
        <v>549</v>
      </c>
      <c r="C120" s="22" t="s">
        <v>129</v>
      </c>
      <c r="D120" s="22" t="n">
        <v>2</v>
      </c>
      <c r="E120" s="22" t="s">
        <v>206</v>
      </c>
      <c r="F120" s="22" t="s">
        <v>3039</v>
      </c>
      <c r="G120" s="11" t="n">
        <v>25</v>
      </c>
      <c r="H120" s="11" t="n">
        <v>100</v>
      </c>
      <c r="I120" s="11" t="n">
        <v>144</v>
      </c>
      <c r="J120" s="11" t="n">
        <v>308</v>
      </c>
      <c r="K120" s="22" t="n">
        <v>1.44</v>
      </c>
      <c r="L120" s="12" t="n">
        <v>0.324675324675325</v>
      </c>
    </row>
    <row r="121" customFormat="false" ht="15" hidden="false" customHeight="true" outlineLevel="0" collapsed="false">
      <c r="A121" s="22" t="n">
        <v>403883</v>
      </c>
      <c r="B121" s="22" t="s">
        <v>1052</v>
      </c>
      <c r="C121" s="22" t="s">
        <v>129</v>
      </c>
      <c r="D121" s="22" t="n">
        <v>5</v>
      </c>
      <c r="E121" s="22" t="s">
        <v>196</v>
      </c>
      <c r="F121" s="22" t="s">
        <v>3040</v>
      </c>
      <c r="G121" s="11" t="n">
        <v>25</v>
      </c>
      <c r="H121" s="11" t="n">
        <v>100</v>
      </c>
      <c r="I121" s="11" t="n">
        <v>144</v>
      </c>
      <c r="J121" s="11" t="n">
        <v>244</v>
      </c>
      <c r="K121" s="22" t="n">
        <v>1.44</v>
      </c>
      <c r="L121" s="12" t="n">
        <v>0.409836065573771</v>
      </c>
    </row>
    <row r="122" customFormat="false" ht="15" hidden="false" customHeight="true" outlineLevel="0" collapsed="false">
      <c r="A122" s="22" t="n">
        <v>201520</v>
      </c>
      <c r="B122" s="22" t="s">
        <v>2314</v>
      </c>
      <c r="C122" s="22" t="s">
        <v>130</v>
      </c>
      <c r="D122" s="22" t="n">
        <v>14</v>
      </c>
      <c r="E122" s="22" t="s">
        <v>201</v>
      </c>
      <c r="F122" s="22" t="s">
        <v>3039</v>
      </c>
      <c r="G122" s="11" t="n">
        <v>7</v>
      </c>
      <c r="H122" s="11" t="n">
        <v>28</v>
      </c>
      <c r="I122" s="11" t="n">
        <v>40</v>
      </c>
      <c r="J122" s="11" t="n">
        <v>228</v>
      </c>
      <c r="K122" s="22" t="n">
        <v>1.43</v>
      </c>
      <c r="L122" s="12" t="n">
        <v>0.12280701754386</v>
      </c>
    </row>
    <row r="123" customFormat="false" ht="15" hidden="false" customHeight="true" outlineLevel="0" collapsed="false">
      <c r="A123" s="22" t="n">
        <v>201858</v>
      </c>
      <c r="B123" s="22" t="s">
        <v>2706</v>
      </c>
      <c r="C123" s="22" t="s">
        <v>130</v>
      </c>
      <c r="D123" s="22" t="n">
        <v>16</v>
      </c>
      <c r="E123" s="22" t="s">
        <v>206</v>
      </c>
      <c r="F123" s="22" t="s">
        <v>3039</v>
      </c>
      <c r="G123" s="11" t="n">
        <v>14</v>
      </c>
      <c r="H123" s="11" t="n">
        <v>56</v>
      </c>
      <c r="I123" s="11" t="n">
        <v>80</v>
      </c>
      <c r="J123" s="11" t="n">
        <v>216</v>
      </c>
      <c r="K123" s="22" t="n">
        <v>1.43</v>
      </c>
      <c r="L123" s="12" t="n">
        <v>0.259259259259259</v>
      </c>
    </row>
    <row r="124" customFormat="false" ht="15" hidden="false" customHeight="true" outlineLevel="0" collapsed="false">
      <c r="A124" s="22" t="n">
        <v>200806</v>
      </c>
      <c r="B124" s="22" t="s">
        <v>2721</v>
      </c>
      <c r="C124" s="22" t="s">
        <v>130</v>
      </c>
      <c r="D124" s="22" t="n">
        <v>16</v>
      </c>
      <c r="E124" s="22" t="s">
        <v>206</v>
      </c>
      <c r="F124" s="22" t="s">
        <v>3039</v>
      </c>
      <c r="G124" s="11" t="n">
        <v>14</v>
      </c>
      <c r="H124" s="11" t="n">
        <v>56</v>
      </c>
      <c r="I124" s="11" t="n">
        <v>80</v>
      </c>
      <c r="J124" s="11" t="n">
        <v>256</v>
      </c>
      <c r="K124" s="22" t="n">
        <v>1.43</v>
      </c>
      <c r="L124" s="12" t="n">
        <v>0.21875</v>
      </c>
    </row>
    <row r="125" customFormat="false" ht="15" hidden="false" customHeight="true" outlineLevel="0" collapsed="false">
      <c r="A125" s="22" t="n">
        <v>200959</v>
      </c>
      <c r="B125" s="22" t="s">
        <v>2791</v>
      </c>
      <c r="C125" s="22" t="s">
        <v>130</v>
      </c>
      <c r="D125" s="22" t="n">
        <v>16</v>
      </c>
      <c r="E125" s="22" t="s">
        <v>201</v>
      </c>
      <c r="F125" s="22" t="s">
        <v>3039</v>
      </c>
      <c r="G125" s="11" t="n">
        <v>14</v>
      </c>
      <c r="H125" s="11" t="n">
        <v>56</v>
      </c>
      <c r="I125" s="11" t="n">
        <v>80</v>
      </c>
      <c r="J125" s="11" t="n">
        <v>256</v>
      </c>
      <c r="K125" s="22" t="n">
        <v>1.43</v>
      </c>
      <c r="L125" s="12" t="n">
        <v>0.21875</v>
      </c>
    </row>
    <row r="126" customFormat="false" ht="15" hidden="false" customHeight="true" outlineLevel="0" collapsed="false">
      <c r="A126" s="22" t="n">
        <v>200976</v>
      </c>
      <c r="B126" s="22" t="s">
        <v>2793</v>
      </c>
      <c r="C126" s="22" t="s">
        <v>130</v>
      </c>
      <c r="D126" s="22" t="n">
        <v>16</v>
      </c>
      <c r="E126" s="22" t="s">
        <v>206</v>
      </c>
      <c r="F126" s="22" t="s">
        <v>3039</v>
      </c>
      <c r="G126" s="11" t="n">
        <v>14</v>
      </c>
      <c r="H126" s="11" t="n">
        <v>56</v>
      </c>
      <c r="I126" s="11" t="n">
        <v>80</v>
      </c>
      <c r="J126" s="11" t="n">
        <v>256</v>
      </c>
      <c r="K126" s="22" t="n">
        <v>1.43</v>
      </c>
      <c r="L126" s="12" t="n">
        <v>0.21875</v>
      </c>
    </row>
    <row r="127" customFormat="false" ht="15" hidden="false" customHeight="true" outlineLevel="0" collapsed="false">
      <c r="A127" s="22" t="n">
        <v>400240</v>
      </c>
      <c r="B127" s="22" t="s">
        <v>804</v>
      </c>
      <c r="C127" s="22" t="s">
        <v>129</v>
      </c>
      <c r="D127" s="22" t="n">
        <v>4</v>
      </c>
      <c r="E127" s="22" t="s">
        <v>206</v>
      </c>
      <c r="F127" s="22" t="s">
        <v>3040</v>
      </c>
      <c r="G127" s="11" t="n">
        <v>25</v>
      </c>
      <c r="H127" s="11" t="n">
        <v>100</v>
      </c>
      <c r="I127" s="11" t="n">
        <v>140</v>
      </c>
      <c r="J127" s="11" t="n">
        <v>320</v>
      </c>
      <c r="K127" s="22" t="n">
        <v>1.4</v>
      </c>
      <c r="L127" s="12" t="n">
        <v>0.3125</v>
      </c>
    </row>
    <row r="128" customFormat="false" ht="15" hidden="false" customHeight="true" outlineLevel="0" collapsed="false">
      <c r="A128" s="22" t="n">
        <v>400993</v>
      </c>
      <c r="B128" s="22" t="s">
        <v>807</v>
      </c>
      <c r="C128" s="22" t="s">
        <v>129</v>
      </c>
      <c r="D128" s="22" t="n">
        <v>4</v>
      </c>
      <c r="E128" s="22" t="s">
        <v>206</v>
      </c>
      <c r="F128" s="22" t="s">
        <v>3039</v>
      </c>
      <c r="G128" s="11" t="n">
        <v>25</v>
      </c>
      <c r="H128" s="11" t="n">
        <v>100</v>
      </c>
      <c r="I128" s="11" t="n">
        <v>140</v>
      </c>
      <c r="J128" s="11" t="n">
        <v>240</v>
      </c>
      <c r="K128" s="22" t="n">
        <v>1.4</v>
      </c>
      <c r="L128" s="12" t="n">
        <v>0.416666666666667</v>
      </c>
    </row>
    <row r="129" customFormat="false" ht="15" hidden="false" customHeight="true" outlineLevel="0" collapsed="false">
      <c r="A129" s="22" t="n">
        <v>400838</v>
      </c>
      <c r="B129" s="22" t="s">
        <v>1027</v>
      </c>
      <c r="C129" s="22" t="s">
        <v>129</v>
      </c>
      <c r="D129" s="22" t="n">
        <v>5</v>
      </c>
      <c r="E129" s="22" t="s">
        <v>206</v>
      </c>
      <c r="F129" s="22" t="s">
        <v>3040</v>
      </c>
      <c r="G129" s="11" t="n">
        <v>50</v>
      </c>
      <c r="H129" s="11" t="n">
        <v>200</v>
      </c>
      <c r="I129" s="11" t="n">
        <v>280</v>
      </c>
      <c r="J129" s="11" t="n">
        <v>560</v>
      </c>
      <c r="K129" s="22" t="n">
        <v>1.4</v>
      </c>
      <c r="L129" s="12" t="n">
        <v>0.357142857142857</v>
      </c>
    </row>
    <row r="130" customFormat="false" ht="15" hidden="false" customHeight="true" outlineLevel="0" collapsed="false">
      <c r="A130" s="22" t="n">
        <v>201138</v>
      </c>
      <c r="B130" s="22" t="s">
        <v>2654</v>
      </c>
      <c r="C130" s="22" t="s">
        <v>130</v>
      </c>
      <c r="D130" s="22" t="n">
        <v>16</v>
      </c>
      <c r="E130" s="22" t="s">
        <v>466</v>
      </c>
      <c r="F130" s="22" t="s">
        <v>3039</v>
      </c>
      <c r="G130" s="11" t="n">
        <v>10</v>
      </c>
      <c r="H130" s="11" t="n">
        <v>40</v>
      </c>
      <c r="I130" s="11" t="n">
        <v>56</v>
      </c>
      <c r="J130" s="11" t="n">
        <v>176</v>
      </c>
      <c r="K130" s="22" t="n">
        <v>1.4</v>
      </c>
      <c r="L130" s="12" t="n">
        <v>0.227272727272727</v>
      </c>
    </row>
    <row r="131" customFormat="false" ht="15" hidden="false" customHeight="true" outlineLevel="0" collapsed="false">
      <c r="A131" s="22" t="n">
        <v>202407</v>
      </c>
      <c r="B131" s="22" t="s">
        <v>2765</v>
      </c>
      <c r="C131" s="22" t="s">
        <v>130</v>
      </c>
      <c r="D131" s="22" t="n">
        <v>16</v>
      </c>
      <c r="E131" s="22" t="s">
        <v>196</v>
      </c>
      <c r="F131" s="22" t="s">
        <v>3039</v>
      </c>
      <c r="G131" s="11" t="n">
        <v>10</v>
      </c>
      <c r="H131" s="11" t="n">
        <v>40</v>
      </c>
      <c r="I131" s="11" t="n">
        <v>56</v>
      </c>
      <c r="J131" s="11" t="n">
        <v>196</v>
      </c>
      <c r="K131" s="22" t="n">
        <v>1.4</v>
      </c>
      <c r="L131" s="12" t="n">
        <v>0.204081632653061</v>
      </c>
    </row>
    <row r="132" customFormat="false" ht="15" hidden="false" customHeight="true" outlineLevel="0" collapsed="false">
      <c r="A132" s="22" t="n">
        <v>201298</v>
      </c>
      <c r="B132" s="22" t="s">
        <v>2553</v>
      </c>
      <c r="C132" s="22" t="s">
        <v>130</v>
      </c>
      <c r="D132" s="22" t="n">
        <v>15</v>
      </c>
      <c r="E132" s="22" t="s">
        <v>196</v>
      </c>
      <c r="F132" s="22" t="s">
        <v>3039</v>
      </c>
      <c r="G132" s="11" t="n">
        <v>16</v>
      </c>
      <c r="H132" s="11" t="n">
        <v>64</v>
      </c>
      <c r="I132" s="11" t="n">
        <v>88</v>
      </c>
      <c r="J132" s="11" t="n">
        <v>252</v>
      </c>
      <c r="K132" s="22" t="n">
        <v>1.38</v>
      </c>
      <c r="L132" s="12" t="n">
        <v>0.253968253968254</v>
      </c>
    </row>
    <row r="133" customFormat="false" ht="15" hidden="false" customHeight="true" outlineLevel="0" collapsed="false">
      <c r="A133" s="22" t="n">
        <v>202442</v>
      </c>
      <c r="B133" s="22" t="s">
        <v>2583</v>
      </c>
      <c r="C133" s="22" t="s">
        <v>130</v>
      </c>
      <c r="D133" s="22" t="n">
        <v>15</v>
      </c>
      <c r="E133" s="22" t="s">
        <v>361</v>
      </c>
      <c r="F133" s="22" t="s">
        <v>3039</v>
      </c>
      <c r="G133" s="11" t="n">
        <v>35</v>
      </c>
      <c r="H133" s="11" t="n">
        <v>140</v>
      </c>
      <c r="I133" s="11" t="n">
        <v>192</v>
      </c>
      <c r="J133" s="11" t="n">
        <v>460</v>
      </c>
      <c r="K133" s="22" t="n">
        <v>1.37</v>
      </c>
      <c r="L133" s="12" t="n">
        <v>0.304347826086957</v>
      </c>
    </row>
    <row r="134" customFormat="false" ht="15" hidden="false" customHeight="true" outlineLevel="0" collapsed="false">
      <c r="A134" s="22" t="n">
        <v>400976</v>
      </c>
      <c r="B134" s="22" t="s">
        <v>212</v>
      </c>
      <c r="C134" s="22" t="s">
        <v>129</v>
      </c>
      <c r="D134" s="22" t="n">
        <v>1</v>
      </c>
      <c r="E134" s="22" t="s">
        <v>213</v>
      </c>
      <c r="F134" s="22" t="s">
        <v>3039</v>
      </c>
      <c r="G134" s="11" t="n">
        <v>15</v>
      </c>
      <c r="H134" s="11" t="n">
        <v>60</v>
      </c>
      <c r="I134" s="11" t="n">
        <v>80</v>
      </c>
      <c r="J134" s="11" t="n">
        <v>200</v>
      </c>
      <c r="K134" s="22" t="n">
        <v>1.33</v>
      </c>
      <c r="L134" s="12" t="n">
        <v>0.3</v>
      </c>
    </row>
    <row r="135" customFormat="false" ht="15" hidden="false" customHeight="true" outlineLevel="0" collapsed="false">
      <c r="A135" s="22" t="n">
        <v>400995</v>
      </c>
      <c r="B135" s="22" t="s">
        <v>214</v>
      </c>
      <c r="C135" s="22" t="s">
        <v>129</v>
      </c>
      <c r="D135" s="22" t="n">
        <v>1</v>
      </c>
      <c r="E135" s="22" t="s">
        <v>196</v>
      </c>
      <c r="F135" s="22" t="s">
        <v>3040</v>
      </c>
      <c r="G135" s="11" t="n">
        <v>30</v>
      </c>
      <c r="H135" s="11" t="n">
        <v>120</v>
      </c>
      <c r="I135" s="11" t="n">
        <v>160</v>
      </c>
      <c r="J135" s="11" t="n">
        <v>360</v>
      </c>
      <c r="K135" s="22" t="n">
        <v>1.33</v>
      </c>
      <c r="L135" s="12" t="n">
        <v>0.333333333333333</v>
      </c>
    </row>
    <row r="136" customFormat="false" ht="15" hidden="false" customHeight="true" outlineLevel="0" collapsed="false">
      <c r="A136" s="22" t="n">
        <v>401739</v>
      </c>
      <c r="B136" s="22" t="s">
        <v>224</v>
      </c>
      <c r="C136" s="22" t="s">
        <v>129</v>
      </c>
      <c r="D136" s="22" t="n">
        <v>1</v>
      </c>
      <c r="E136" s="22" t="s">
        <v>196</v>
      </c>
      <c r="F136" s="22" t="s">
        <v>3039</v>
      </c>
      <c r="G136" s="11" t="n">
        <v>15</v>
      </c>
      <c r="H136" s="11" t="n">
        <v>60</v>
      </c>
      <c r="I136" s="11" t="n">
        <v>80</v>
      </c>
      <c r="J136" s="11" t="n">
        <v>240</v>
      </c>
      <c r="K136" s="22" t="n">
        <v>1.33</v>
      </c>
      <c r="L136" s="12" t="n">
        <v>0.25</v>
      </c>
    </row>
    <row r="137" customFormat="false" ht="15" hidden="false" customHeight="true" outlineLevel="0" collapsed="false">
      <c r="A137" s="22" t="n">
        <v>403302</v>
      </c>
      <c r="B137" s="22" t="s">
        <v>343</v>
      </c>
      <c r="C137" s="22" t="s">
        <v>129</v>
      </c>
      <c r="D137" s="22" t="n">
        <v>1</v>
      </c>
      <c r="E137" s="22" t="s">
        <v>196</v>
      </c>
      <c r="F137" s="22" t="s">
        <v>3039</v>
      </c>
      <c r="G137" s="11" t="n">
        <v>30</v>
      </c>
      <c r="H137" s="11" t="n">
        <v>120</v>
      </c>
      <c r="I137" s="11" t="n">
        <v>160</v>
      </c>
      <c r="J137" s="11" t="n">
        <v>280</v>
      </c>
      <c r="K137" s="22" t="n">
        <v>1.33</v>
      </c>
      <c r="L137" s="12" t="n">
        <v>0.428571428571429</v>
      </c>
    </row>
    <row r="138" customFormat="false" ht="15" hidden="false" customHeight="true" outlineLevel="0" collapsed="false">
      <c r="A138" s="22" t="n">
        <v>404436</v>
      </c>
      <c r="B138" s="22" t="s">
        <v>396</v>
      </c>
      <c r="C138" s="22" t="s">
        <v>129</v>
      </c>
      <c r="D138" s="22" t="n">
        <v>1</v>
      </c>
      <c r="E138" s="22" t="s">
        <v>206</v>
      </c>
      <c r="F138" s="22" t="s">
        <v>3039</v>
      </c>
      <c r="G138" s="11" t="n">
        <v>60</v>
      </c>
      <c r="H138" s="11" t="n">
        <v>240</v>
      </c>
      <c r="I138" s="11" t="n">
        <v>320</v>
      </c>
      <c r="J138" s="11" t="n">
        <v>560</v>
      </c>
      <c r="K138" s="22" t="n">
        <v>1.33</v>
      </c>
      <c r="L138" s="12" t="n">
        <v>0.428571428571429</v>
      </c>
    </row>
    <row r="139" customFormat="false" ht="15" hidden="false" customHeight="true" outlineLevel="0" collapsed="false">
      <c r="A139" s="22" t="n">
        <v>400142</v>
      </c>
      <c r="B139" s="22" t="s">
        <v>404</v>
      </c>
      <c r="C139" s="22" t="s">
        <v>129</v>
      </c>
      <c r="D139" s="22" t="n">
        <v>1</v>
      </c>
      <c r="E139" s="22" t="s">
        <v>201</v>
      </c>
      <c r="F139" s="22" t="s">
        <v>3039</v>
      </c>
      <c r="G139" s="11" t="n">
        <v>30</v>
      </c>
      <c r="H139" s="11" t="n">
        <v>120</v>
      </c>
      <c r="I139" s="11" t="n">
        <v>160</v>
      </c>
      <c r="J139" s="11" t="n">
        <v>280</v>
      </c>
      <c r="K139" s="22" t="n">
        <v>1.33</v>
      </c>
      <c r="L139" s="12" t="n">
        <v>0.428571428571429</v>
      </c>
    </row>
    <row r="140" customFormat="false" ht="15" hidden="false" customHeight="true" outlineLevel="0" collapsed="false">
      <c r="A140" s="22" t="n">
        <v>403317</v>
      </c>
      <c r="B140" s="22" t="s">
        <v>458</v>
      </c>
      <c r="C140" s="22" t="s">
        <v>129</v>
      </c>
      <c r="D140" s="22" t="n">
        <v>1</v>
      </c>
      <c r="E140" s="22" t="s">
        <v>382</v>
      </c>
      <c r="F140" s="22" t="s">
        <v>3039</v>
      </c>
      <c r="G140" s="11" t="n">
        <v>30</v>
      </c>
      <c r="H140" s="11" t="n">
        <v>120</v>
      </c>
      <c r="I140" s="11" t="n">
        <v>160</v>
      </c>
      <c r="J140" s="11" t="n">
        <v>440</v>
      </c>
      <c r="K140" s="22" t="n">
        <v>1.33</v>
      </c>
      <c r="L140" s="12" t="n">
        <v>0.272727272727273</v>
      </c>
    </row>
    <row r="141" customFormat="false" ht="15" hidden="false" customHeight="true" outlineLevel="0" collapsed="false">
      <c r="A141" s="22" t="n">
        <v>404358</v>
      </c>
      <c r="B141" s="22" t="s">
        <v>849</v>
      </c>
      <c r="C141" s="22" t="s">
        <v>129</v>
      </c>
      <c r="D141" s="22" t="n">
        <v>4</v>
      </c>
      <c r="E141" s="22" t="s">
        <v>206</v>
      </c>
      <c r="F141" s="22" t="s">
        <v>3039</v>
      </c>
      <c r="G141" s="11" t="n">
        <v>15</v>
      </c>
      <c r="H141" s="11" t="n">
        <v>60</v>
      </c>
      <c r="I141" s="11" t="n">
        <v>80</v>
      </c>
      <c r="J141" s="11" t="n">
        <v>180</v>
      </c>
      <c r="K141" s="22" t="n">
        <v>1.33</v>
      </c>
      <c r="L141" s="12" t="n">
        <v>0.333333333333333</v>
      </c>
    </row>
    <row r="142" customFormat="false" ht="15" hidden="false" customHeight="true" outlineLevel="0" collapsed="false">
      <c r="A142" s="22" t="n">
        <v>404441</v>
      </c>
      <c r="B142" s="22" t="s">
        <v>851</v>
      </c>
      <c r="C142" s="22" t="s">
        <v>129</v>
      </c>
      <c r="D142" s="22" t="n">
        <v>4</v>
      </c>
      <c r="E142" s="22" t="s">
        <v>196</v>
      </c>
      <c r="F142" s="22" t="s">
        <v>3039</v>
      </c>
      <c r="G142" s="11" t="n">
        <v>15</v>
      </c>
      <c r="H142" s="11" t="n">
        <v>60</v>
      </c>
      <c r="I142" s="11" t="n">
        <v>80</v>
      </c>
      <c r="J142" s="11" t="n">
        <v>200</v>
      </c>
      <c r="K142" s="22" t="n">
        <v>1.33</v>
      </c>
      <c r="L142" s="12" t="n">
        <v>0.3</v>
      </c>
    </row>
    <row r="143" customFormat="false" ht="15" hidden="false" customHeight="true" outlineLevel="0" collapsed="false">
      <c r="A143" s="22" t="n">
        <v>401289</v>
      </c>
      <c r="B143" s="22" t="s">
        <v>896</v>
      </c>
      <c r="C143" s="22" t="s">
        <v>129</v>
      </c>
      <c r="D143" s="22" t="n">
        <v>4</v>
      </c>
      <c r="E143" s="22" t="s">
        <v>206</v>
      </c>
      <c r="F143" s="22" t="s">
        <v>3039</v>
      </c>
      <c r="G143" s="11" t="n">
        <v>15</v>
      </c>
      <c r="H143" s="11" t="n">
        <v>60</v>
      </c>
      <c r="I143" s="11" t="n">
        <v>80</v>
      </c>
      <c r="J143" s="11" t="n">
        <v>240</v>
      </c>
      <c r="K143" s="22" t="n">
        <v>1.33</v>
      </c>
      <c r="L143" s="12" t="n">
        <v>0.25</v>
      </c>
    </row>
    <row r="144" customFormat="false" ht="15" hidden="false" customHeight="true" outlineLevel="0" collapsed="false">
      <c r="A144" s="22" t="n">
        <v>404113</v>
      </c>
      <c r="B144" s="22" t="s">
        <v>927</v>
      </c>
      <c r="C144" s="22" t="s">
        <v>129</v>
      </c>
      <c r="D144" s="22" t="n">
        <v>4</v>
      </c>
      <c r="E144" s="22" t="s">
        <v>201</v>
      </c>
      <c r="F144" s="22" t="s">
        <v>3039</v>
      </c>
      <c r="G144" s="11" t="n">
        <v>15</v>
      </c>
      <c r="H144" s="11" t="n">
        <v>60</v>
      </c>
      <c r="I144" s="11" t="n">
        <v>80</v>
      </c>
      <c r="J144" s="11" t="n">
        <v>220</v>
      </c>
      <c r="K144" s="22" t="n">
        <v>1.33</v>
      </c>
      <c r="L144" s="12" t="n">
        <v>0.272727272727273</v>
      </c>
    </row>
    <row r="145" customFormat="false" ht="15" hidden="false" customHeight="true" outlineLevel="0" collapsed="false">
      <c r="A145" s="22" t="n">
        <v>404370</v>
      </c>
      <c r="B145" s="22" t="s">
        <v>931</v>
      </c>
      <c r="C145" s="22" t="s">
        <v>129</v>
      </c>
      <c r="D145" s="22" t="n">
        <v>4</v>
      </c>
      <c r="E145" s="22" t="s">
        <v>201</v>
      </c>
      <c r="F145" s="22" t="s">
        <v>3039</v>
      </c>
      <c r="G145" s="11" t="n">
        <v>15</v>
      </c>
      <c r="H145" s="11" t="n">
        <v>60</v>
      </c>
      <c r="I145" s="11" t="n">
        <v>80</v>
      </c>
      <c r="J145" s="11" t="n">
        <v>220</v>
      </c>
      <c r="K145" s="22" t="n">
        <v>1.33</v>
      </c>
      <c r="L145" s="12" t="n">
        <v>0.272727272727273</v>
      </c>
    </row>
    <row r="146" customFormat="false" ht="15" hidden="false" customHeight="true" outlineLevel="0" collapsed="false">
      <c r="A146" s="22" t="n">
        <v>403543</v>
      </c>
      <c r="B146" s="22" t="s">
        <v>958</v>
      </c>
      <c r="C146" s="22" t="s">
        <v>129</v>
      </c>
      <c r="D146" s="22" t="n">
        <v>4</v>
      </c>
      <c r="E146" s="22" t="s">
        <v>196</v>
      </c>
      <c r="F146" s="22" t="s">
        <v>3039</v>
      </c>
      <c r="G146" s="11" t="n">
        <v>15</v>
      </c>
      <c r="H146" s="11" t="n">
        <v>60</v>
      </c>
      <c r="I146" s="11" t="n">
        <v>80</v>
      </c>
      <c r="J146" s="11" t="n">
        <v>220</v>
      </c>
      <c r="K146" s="22" t="n">
        <v>1.33</v>
      </c>
      <c r="L146" s="12" t="n">
        <v>0.272727272727273</v>
      </c>
    </row>
    <row r="147" customFormat="false" ht="15" hidden="false" customHeight="true" outlineLevel="0" collapsed="false">
      <c r="A147" s="22" t="n">
        <v>403866</v>
      </c>
      <c r="B147" s="22" t="s">
        <v>961</v>
      </c>
      <c r="C147" s="22" t="s">
        <v>129</v>
      </c>
      <c r="D147" s="22" t="n">
        <v>4</v>
      </c>
      <c r="E147" s="22" t="s">
        <v>201</v>
      </c>
      <c r="F147" s="22" t="s">
        <v>3039</v>
      </c>
      <c r="G147" s="11" t="n">
        <v>15</v>
      </c>
      <c r="H147" s="11" t="n">
        <v>60</v>
      </c>
      <c r="I147" s="11" t="n">
        <v>80</v>
      </c>
      <c r="J147" s="11" t="n">
        <v>220</v>
      </c>
      <c r="K147" s="22" t="n">
        <v>1.33</v>
      </c>
      <c r="L147" s="12" t="n">
        <v>0.272727272727273</v>
      </c>
    </row>
    <row r="148" customFormat="false" ht="15" hidden="false" customHeight="true" outlineLevel="0" collapsed="false">
      <c r="A148" s="22" t="n">
        <v>403224</v>
      </c>
      <c r="B148" s="22" t="s">
        <v>996</v>
      </c>
      <c r="C148" s="22" t="s">
        <v>129</v>
      </c>
      <c r="D148" s="22" t="n">
        <v>4</v>
      </c>
      <c r="E148" s="22" t="s">
        <v>196</v>
      </c>
      <c r="F148" s="22" t="s">
        <v>3039</v>
      </c>
      <c r="G148" s="11" t="n">
        <v>15</v>
      </c>
      <c r="H148" s="11" t="n">
        <v>60</v>
      </c>
      <c r="I148" s="11" t="n">
        <v>80</v>
      </c>
      <c r="J148" s="11" t="n">
        <v>200</v>
      </c>
      <c r="K148" s="22" t="n">
        <v>1.33</v>
      </c>
      <c r="L148" s="12" t="n">
        <v>0.3</v>
      </c>
    </row>
    <row r="149" customFormat="false" ht="15" hidden="false" customHeight="true" outlineLevel="0" collapsed="false">
      <c r="A149" s="22" t="n">
        <v>404078</v>
      </c>
      <c r="B149" s="22" t="s">
        <v>997</v>
      </c>
      <c r="C149" s="22" t="s">
        <v>129</v>
      </c>
      <c r="D149" s="22" t="n">
        <v>4</v>
      </c>
      <c r="E149" s="22" t="s">
        <v>201</v>
      </c>
      <c r="F149" s="22" t="s">
        <v>3039</v>
      </c>
      <c r="G149" s="11" t="n">
        <v>15</v>
      </c>
      <c r="H149" s="11" t="n">
        <v>60</v>
      </c>
      <c r="I149" s="11" t="n">
        <v>80</v>
      </c>
      <c r="J149" s="11" t="n">
        <v>200</v>
      </c>
      <c r="K149" s="22" t="n">
        <v>1.33</v>
      </c>
      <c r="L149" s="12" t="n">
        <v>0.3</v>
      </c>
    </row>
    <row r="150" customFormat="false" ht="15" hidden="false" customHeight="true" outlineLevel="0" collapsed="false">
      <c r="A150" s="22" t="n">
        <v>403221</v>
      </c>
      <c r="B150" s="22" t="s">
        <v>1008</v>
      </c>
      <c r="C150" s="22" t="s">
        <v>129</v>
      </c>
      <c r="D150" s="22" t="n">
        <v>4</v>
      </c>
      <c r="E150" s="22" t="s">
        <v>196</v>
      </c>
      <c r="F150" s="22" t="s">
        <v>3039</v>
      </c>
      <c r="G150" s="11" t="n">
        <v>15</v>
      </c>
      <c r="H150" s="11" t="n">
        <v>60</v>
      </c>
      <c r="I150" s="11" t="n">
        <v>80</v>
      </c>
      <c r="J150" s="11" t="n">
        <v>200</v>
      </c>
      <c r="K150" s="22" t="n">
        <v>1.33</v>
      </c>
      <c r="L150" s="12" t="n">
        <v>0.3</v>
      </c>
    </row>
    <row r="151" customFormat="false" ht="15" hidden="false" customHeight="true" outlineLevel="0" collapsed="false">
      <c r="A151" s="22" t="n">
        <v>400980</v>
      </c>
      <c r="B151" s="22" t="s">
        <v>1039</v>
      </c>
      <c r="C151" s="22" t="s">
        <v>129</v>
      </c>
      <c r="D151" s="22" t="n">
        <v>5</v>
      </c>
      <c r="E151" s="22" t="s">
        <v>196</v>
      </c>
      <c r="F151" s="22" t="s">
        <v>3039</v>
      </c>
      <c r="G151" s="11" t="n">
        <v>15</v>
      </c>
      <c r="H151" s="11" t="n">
        <v>60</v>
      </c>
      <c r="I151" s="11" t="n">
        <v>80</v>
      </c>
      <c r="J151" s="11" t="n">
        <v>180</v>
      </c>
      <c r="K151" s="22" t="n">
        <v>1.33</v>
      </c>
      <c r="L151" s="12" t="n">
        <v>0.333333333333333</v>
      </c>
    </row>
    <row r="152" customFormat="false" ht="15" hidden="false" customHeight="true" outlineLevel="0" collapsed="false">
      <c r="A152" s="22" t="n">
        <v>403108</v>
      </c>
      <c r="B152" s="22" t="s">
        <v>1048</v>
      </c>
      <c r="C152" s="22" t="s">
        <v>129</v>
      </c>
      <c r="D152" s="22" t="n">
        <v>5</v>
      </c>
      <c r="E152" s="22" t="s">
        <v>196</v>
      </c>
      <c r="F152" s="22" t="s">
        <v>3039</v>
      </c>
      <c r="G152" s="11" t="n">
        <v>15</v>
      </c>
      <c r="H152" s="11" t="n">
        <v>60</v>
      </c>
      <c r="I152" s="11" t="n">
        <v>80</v>
      </c>
      <c r="J152" s="11" t="n">
        <v>180</v>
      </c>
      <c r="K152" s="22" t="n">
        <v>1.33</v>
      </c>
      <c r="L152" s="12" t="n">
        <v>0.333333333333333</v>
      </c>
    </row>
    <row r="153" customFormat="false" ht="15" hidden="false" customHeight="true" outlineLevel="0" collapsed="false">
      <c r="A153" s="22" t="n">
        <v>400363</v>
      </c>
      <c r="B153" s="22" t="s">
        <v>1063</v>
      </c>
      <c r="C153" s="22" t="s">
        <v>129</v>
      </c>
      <c r="D153" s="22" t="n">
        <v>5</v>
      </c>
      <c r="E153" s="22" t="s">
        <v>196</v>
      </c>
      <c r="F153" s="22" t="s">
        <v>3039</v>
      </c>
      <c r="G153" s="11" t="n">
        <v>15</v>
      </c>
      <c r="H153" s="11" t="n">
        <v>60</v>
      </c>
      <c r="I153" s="11" t="n">
        <v>80</v>
      </c>
      <c r="J153" s="11" t="n">
        <v>180</v>
      </c>
      <c r="K153" s="22" t="n">
        <v>1.33</v>
      </c>
      <c r="L153" s="12" t="n">
        <v>0.333333333333333</v>
      </c>
    </row>
    <row r="154" customFormat="false" ht="15" hidden="false" customHeight="true" outlineLevel="0" collapsed="false">
      <c r="A154" s="22" t="n">
        <v>400586</v>
      </c>
      <c r="B154" s="22" t="s">
        <v>1078</v>
      </c>
      <c r="C154" s="22" t="s">
        <v>129</v>
      </c>
      <c r="D154" s="22" t="n">
        <v>5</v>
      </c>
      <c r="E154" s="22" t="s">
        <v>201</v>
      </c>
      <c r="F154" s="22" t="s">
        <v>3039</v>
      </c>
      <c r="G154" s="11" t="n">
        <v>15</v>
      </c>
      <c r="H154" s="11" t="n">
        <v>60</v>
      </c>
      <c r="I154" s="11" t="n">
        <v>80</v>
      </c>
      <c r="J154" s="11" t="n">
        <v>180</v>
      </c>
      <c r="K154" s="22" t="n">
        <v>1.33</v>
      </c>
      <c r="L154" s="12" t="n">
        <v>0.333333333333333</v>
      </c>
    </row>
    <row r="155" customFormat="false" ht="15" hidden="false" customHeight="true" outlineLevel="0" collapsed="false">
      <c r="A155" s="22" t="n">
        <v>401997</v>
      </c>
      <c r="B155" s="22" t="s">
        <v>1088</v>
      </c>
      <c r="C155" s="22" t="s">
        <v>129</v>
      </c>
      <c r="D155" s="22" t="n">
        <v>5</v>
      </c>
      <c r="E155" s="22" t="s">
        <v>201</v>
      </c>
      <c r="F155" s="22" t="s">
        <v>3039</v>
      </c>
      <c r="G155" s="11" t="n">
        <v>30</v>
      </c>
      <c r="H155" s="11" t="n">
        <v>120</v>
      </c>
      <c r="I155" s="11" t="n">
        <v>160</v>
      </c>
      <c r="J155" s="11" t="n">
        <v>360</v>
      </c>
      <c r="K155" s="22" t="n">
        <v>1.33</v>
      </c>
      <c r="L155" s="12" t="n">
        <v>0.333333333333333</v>
      </c>
    </row>
    <row r="156" customFormat="false" ht="15" hidden="false" customHeight="true" outlineLevel="0" collapsed="false">
      <c r="A156" s="22" t="n">
        <v>401349</v>
      </c>
      <c r="B156" s="22" t="s">
        <v>1113</v>
      </c>
      <c r="C156" s="22" t="s">
        <v>129</v>
      </c>
      <c r="D156" s="22" t="n">
        <v>5</v>
      </c>
      <c r="E156" s="22" t="s">
        <v>206</v>
      </c>
      <c r="F156" s="22" t="s">
        <v>3039</v>
      </c>
      <c r="G156" s="11" t="n">
        <v>15</v>
      </c>
      <c r="H156" s="11" t="n">
        <v>60</v>
      </c>
      <c r="I156" s="11" t="n">
        <v>80</v>
      </c>
      <c r="J156" s="11" t="n">
        <v>180</v>
      </c>
      <c r="K156" s="22" t="n">
        <v>1.33</v>
      </c>
      <c r="L156" s="12" t="n">
        <v>0.333333333333333</v>
      </c>
    </row>
    <row r="157" customFormat="false" ht="15" hidden="false" customHeight="true" outlineLevel="0" collapsed="false">
      <c r="A157" s="22" t="n">
        <v>400857</v>
      </c>
      <c r="B157" s="22" t="s">
        <v>792</v>
      </c>
      <c r="C157" s="22" t="s">
        <v>129</v>
      </c>
      <c r="D157" s="22" t="n">
        <v>5</v>
      </c>
      <c r="E157" s="22" t="s">
        <v>291</v>
      </c>
      <c r="F157" s="22" t="s">
        <v>3039</v>
      </c>
      <c r="G157" s="11" t="n">
        <v>15</v>
      </c>
      <c r="H157" s="11" t="n">
        <v>60</v>
      </c>
      <c r="I157" s="11" t="n">
        <v>80</v>
      </c>
      <c r="J157" s="11" t="n">
        <v>180</v>
      </c>
      <c r="K157" s="22" t="n">
        <v>1.33</v>
      </c>
      <c r="L157" s="12" t="n">
        <v>0.333333333333333</v>
      </c>
    </row>
    <row r="158" customFormat="false" ht="15" hidden="false" customHeight="true" outlineLevel="0" collapsed="false">
      <c r="A158" s="22" t="n">
        <v>404336</v>
      </c>
      <c r="B158" s="22" t="s">
        <v>358</v>
      </c>
      <c r="C158" s="22" t="s">
        <v>129</v>
      </c>
      <c r="D158" s="22" t="n">
        <v>6</v>
      </c>
      <c r="E158" s="22" t="s">
        <v>201</v>
      </c>
      <c r="F158" s="22" t="s">
        <v>3039</v>
      </c>
      <c r="G158" s="11" t="n">
        <v>15</v>
      </c>
      <c r="H158" s="11" t="n">
        <v>60</v>
      </c>
      <c r="I158" s="11" t="n">
        <v>80</v>
      </c>
      <c r="J158" s="11" t="n">
        <v>200</v>
      </c>
      <c r="K158" s="22" t="n">
        <v>1.33</v>
      </c>
      <c r="L158" s="12" t="n">
        <v>0.3</v>
      </c>
    </row>
    <row r="159" customFormat="false" ht="15" hidden="false" customHeight="true" outlineLevel="0" collapsed="false">
      <c r="A159" s="22" t="n">
        <v>200857</v>
      </c>
      <c r="B159" s="22" t="s">
        <v>2344</v>
      </c>
      <c r="C159" s="22" t="s">
        <v>130</v>
      </c>
      <c r="D159" s="22" t="n">
        <v>14</v>
      </c>
      <c r="E159" s="22" t="s">
        <v>206</v>
      </c>
      <c r="F159" s="22" t="s">
        <v>3040</v>
      </c>
      <c r="G159" s="11" t="n">
        <v>30</v>
      </c>
      <c r="H159" s="11" t="n">
        <v>120</v>
      </c>
      <c r="I159" s="11" t="n">
        <v>160</v>
      </c>
      <c r="J159" s="11" t="n">
        <v>560</v>
      </c>
      <c r="K159" s="22" t="n">
        <v>1.33</v>
      </c>
      <c r="L159" s="12" t="n">
        <v>0.214285714285714</v>
      </c>
    </row>
    <row r="160" customFormat="false" ht="15" hidden="false" customHeight="true" outlineLevel="0" collapsed="false">
      <c r="A160" s="22" t="n">
        <v>202545</v>
      </c>
      <c r="B160" s="22" t="s">
        <v>2385</v>
      </c>
      <c r="C160" s="22" t="s">
        <v>130</v>
      </c>
      <c r="D160" s="22" t="n">
        <v>14</v>
      </c>
      <c r="E160" s="22" t="s">
        <v>196</v>
      </c>
      <c r="F160" s="22" t="s">
        <v>3040</v>
      </c>
      <c r="G160" s="11" t="n">
        <v>30</v>
      </c>
      <c r="H160" s="11" t="n">
        <v>120</v>
      </c>
      <c r="I160" s="11" t="n">
        <v>160</v>
      </c>
      <c r="J160" s="11" t="n">
        <v>560</v>
      </c>
      <c r="K160" s="22" t="n">
        <v>1.33</v>
      </c>
      <c r="L160" s="12" t="n">
        <v>0.214285714285714</v>
      </c>
    </row>
    <row r="161" customFormat="false" ht="15" hidden="false" customHeight="true" outlineLevel="0" collapsed="false">
      <c r="A161" s="22" t="n">
        <v>201290</v>
      </c>
      <c r="B161" s="22" t="s">
        <v>2519</v>
      </c>
      <c r="C161" s="22" t="s">
        <v>130</v>
      </c>
      <c r="D161" s="22" t="n">
        <v>15</v>
      </c>
      <c r="E161" s="22" t="s">
        <v>361</v>
      </c>
      <c r="F161" s="22" t="s">
        <v>3039</v>
      </c>
      <c r="G161" s="11" t="n">
        <v>24</v>
      </c>
      <c r="H161" s="11" t="n">
        <v>96</v>
      </c>
      <c r="I161" s="11" t="n">
        <v>128</v>
      </c>
      <c r="J161" s="11" t="n">
        <v>400</v>
      </c>
      <c r="K161" s="22" t="n">
        <v>1.33</v>
      </c>
      <c r="L161" s="12" t="n">
        <v>0.24</v>
      </c>
    </row>
    <row r="162" customFormat="false" ht="15" hidden="false" customHeight="true" outlineLevel="0" collapsed="false">
      <c r="A162" s="22" t="n">
        <v>201316</v>
      </c>
      <c r="B162" s="22" t="s">
        <v>2522</v>
      </c>
      <c r="C162" s="22" t="s">
        <v>130</v>
      </c>
      <c r="D162" s="22" t="n">
        <v>15</v>
      </c>
      <c r="E162" s="22" t="s">
        <v>201</v>
      </c>
      <c r="F162" s="22" t="s">
        <v>3039</v>
      </c>
      <c r="G162" s="11" t="n">
        <v>12</v>
      </c>
      <c r="H162" s="11" t="n">
        <v>48</v>
      </c>
      <c r="I162" s="11" t="n">
        <v>64</v>
      </c>
      <c r="J162" s="11" t="n">
        <v>176</v>
      </c>
      <c r="K162" s="22" t="n">
        <v>1.33</v>
      </c>
      <c r="L162" s="12" t="n">
        <v>0.272727272727273</v>
      </c>
    </row>
    <row r="163" customFormat="false" ht="15" hidden="false" customHeight="true" outlineLevel="0" collapsed="false">
      <c r="A163" s="22" t="n">
        <v>201315</v>
      </c>
      <c r="B163" s="22" t="s">
        <v>2571</v>
      </c>
      <c r="C163" s="22" t="s">
        <v>130</v>
      </c>
      <c r="D163" s="22" t="n">
        <v>15</v>
      </c>
      <c r="E163" s="22" t="s">
        <v>196</v>
      </c>
      <c r="F163" s="22" t="s">
        <v>3039</v>
      </c>
      <c r="G163" s="11" t="n">
        <v>12</v>
      </c>
      <c r="H163" s="11" t="n">
        <v>48</v>
      </c>
      <c r="I163" s="11" t="n">
        <v>64</v>
      </c>
      <c r="J163" s="11" t="n">
        <v>176</v>
      </c>
      <c r="K163" s="22" t="n">
        <v>1.33</v>
      </c>
      <c r="L163" s="12" t="n">
        <v>0.272727272727273</v>
      </c>
    </row>
    <row r="164" customFormat="false" ht="15" hidden="false" customHeight="true" outlineLevel="0" collapsed="false">
      <c r="A164" s="22" t="n">
        <v>205019</v>
      </c>
      <c r="B164" s="22" t="s">
        <v>2636</v>
      </c>
      <c r="C164" s="22" t="s">
        <v>130</v>
      </c>
      <c r="D164" s="22" t="n">
        <v>15</v>
      </c>
      <c r="E164" s="22" t="s">
        <v>196</v>
      </c>
      <c r="F164" s="22" t="s">
        <v>3039</v>
      </c>
      <c r="G164" s="11" t="n">
        <v>12</v>
      </c>
      <c r="H164" s="11" t="n">
        <v>48</v>
      </c>
      <c r="I164" s="11" t="n">
        <v>64</v>
      </c>
      <c r="J164" s="11" t="n">
        <v>200</v>
      </c>
      <c r="K164" s="22" t="n">
        <v>1.33</v>
      </c>
      <c r="L164" s="12" t="n">
        <v>0.24</v>
      </c>
    </row>
    <row r="165" customFormat="false" ht="15" hidden="false" customHeight="true" outlineLevel="0" collapsed="false">
      <c r="A165" s="22" t="n">
        <v>201155</v>
      </c>
      <c r="B165" s="22" t="s">
        <v>2799</v>
      </c>
      <c r="C165" s="22" t="s">
        <v>130</v>
      </c>
      <c r="D165" s="22" t="n">
        <v>16</v>
      </c>
      <c r="E165" s="22" t="s">
        <v>206</v>
      </c>
      <c r="F165" s="22" t="s">
        <v>3039</v>
      </c>
      <c r="G165" s="11" t="n">
        <v>15</v>
      </c>
      <c r="H165" s="11" t="n">
        <v>60</v>
      </c>
      <c r="I165" s="11" t="n">
        <v>80</v>
      </c>
      <c r="J165" s="11" t="n">
        <v>300</v>
      </c>
      <c r="K165" s="22" t="n">
        <v>1.33</v>
      </c>
      <c r="L165" s="12" t="n">
        <v>0.2</v>
      </c>
    </row>
    <row r="166" customFormat="false" ht="15" hidden="false" customHeight="true" outlineLevel="0" collapsed="false">
      <c r="A166" s="22" t="n">
        <v>400754</v>
      </c>
      <c r="B166" s="22" t="s">
        <v>655</v>
      </c>
      <c r="C166" s="22" t="s">
        <v>129</v>
      </c>
      <c r="D166" s="22" t="n">
        <v>3</v>
      </c>
      <c r="E166" s="22" t="s">
        <v>196</v>
      </c>
      <c r="F166" s="22" t="s">
        <v>3039</v>
      </c>
      <c r="G166" s="11" t="n">
        <v>35</v>
      </c>
      <c r="H166" s="11" t="n">
        <v>140</v>
      </c>
      <c r="I166" s="11" t="n">
        <v>180</v>
      </c>
      <c r="J166" s="11" t="n">
        <v>320</v>
      </c>
      <c r="K166" s="22" t="n">
        <v>1.29</v>
      </c>
      <c r="L166" s="12" t="n">
        <v>0.4375</v>
      </c>
    </row>
    <row r="167" customFormat="false" ht="15" hidden="false" customHeight="true" outlineLevel="0" collapsed="false">
      <c r="A167" s="22" t="n">
        <v>403553</v>
      </c>
      <c r="B167" s="22" t="s">
        <v>543</v>
      </c>
      <c r="C167" s="22" t="s">
        <v>129</v>
      </c>
      <c r="D167" s="22" t="n">
        <v>5</v>
      </c>
      <c r="E167" s="22" t="s">
        <v>201</v>
      </c>
      <c r="F167" s="22" t="s">
        <v>3039</v>
      </c>
      <c r="G167" s="11" t="n">
        <v>35</v>
      </c>
      <c r="H167" s="11" t="n">
        <v>140</v>
      </c>
      <c r="I167" s="11" t="n">
        <v>180</v>
      </c>
      <c r="J167" s="11" t="n">
        <v>400</v>
      </c>
      <c r="K167" s="22" t="n">
        <v>1.29</v>
      </c>
      <c r="L167" s="12" t="n">
        <v>0.35</v>
      </c>
    </row>
    <row r="168" customFormat="false" ht="15" hidden="false" customHeight="true" outlineLevel="0" collapsed="false">
      <c r="A168" s="22" t="n">
        <v>205008</v>
      </c>
      <c r="B168" s="22" t="s">
        <v>2628</v>
      </c>
      <c r="C168" s="22" t="s">
        <v>130</v>
      </c>
      <c r="D168" s="22" t="n">
        <v>15</v>
      </c>
      <c r="E168" s="22" t="s">
        <v>206</v>
      </c>
      <c r="F168" s="22" t="s">
        <v>3039</v>
      </c>
      <c r="G168" s="11" t="n">
        <v>14</v>
      </c>
      <c r="H168" s="11" t="n">
        <v>56</v>
      </c>
      <c r="I168" s="11" t="n">
        <v>72</v>
      </c>
      <c r="J168" s="11" t="n">
        <v>216</v>
      </c>
      <c r="K168" s="22" t="n">
        <v>1.29</v>
      </c>
      <c r="L168" s="12" t="n">
        <v>0.259259259259259</v>
      </c>
    </row>
    <row r="169" customFormat="false" ht="15" hidden="false" customHeight="true" outlineLevel="0" collapsed="false">
      <c r="A169" s="22" t="n">
        <v>201795</v>
      </c>
      <c r="B169" s="22" t="s">
        <v>2670</v>
      </c>
      <c r="C169" s="22" t="s">
        <v>130</v>
      </c>
      <c r="D169" s="22" t="n">
        <v>16</v>
      </c>
      <c r="E169" s="22" t="s">
        <v>201</v>
      </c>
      <c r="F169" s="22" t="s">
        <v>3039</v>
      </c>
      <c r="G169" s="11" t="n">
        <v>14</v>
      </c>
      <c r="H169" s="11" t="n">
        <v>56</v>
      </c>
      <c r="I169" s="11" t="n">
        <v>72</v>
      </c>
      <c r="J169" s="11" t="n">
        <v>208</v>
      </c>
      <c r="K169" s="22" t="n">
        <v>1.29</v>
      </c>
      <c r="L169" s="12" t="n">
        <v>0.269230769230769</v>
      </c>
    </row>
    <row r="170" customFormat="false" ht="15" hidden="false" customHeight="true" outlineLevel="0" collapsed="false">
      <c r="A170" s="22" t="n">
        <v>201293</v>
      </c>
      <c r="B170" s="22" t="s">
        <v>2566</v>
      </c>
      <c r="C170" s="22" t="s">
        <v>130</v>
      </c>
      <c r="D170" s="22" t="n">
        <v>15</v>
      </c>
      <c r="E170" s="22" t="s">
        <v>361</v>
      </c>
      <c r="F170" s="22" t="s">
        <v>3039</v>
      </c>
      <c r="G170" s="11" t="n">
        <v>25</v>
      </c>
      <c r="H170" s="11" t="n">
        <v>100</v>
      </c>
      <c r="I170" s="11" t="n">
        <v>128</v>
      </c>
      <c r="J170" s="11" t="n">
        <v>356</v>
      </c>
      <c r="K170" s="22" t="n">
        <v>1.28</v>
      </c>
      <c r="L170" s="12" t="n">
        <v>0.280898876404494</v>
      </c>
    </row>
    <row r="171" customFormat="false" ht="15" hidden="false" customHeight="true" outlineLevel="0" collapsed="false">
      <c r="A171" s="22" t="n">
        <v>401646</v>
      </c>
      <c r="B171" s="22" t="s">
        <v>286</v>
      </c>
      <c r="C171" s="22" t="s">
        <v>129</v>
      </c>
      <c r="D171" s="22" t="n">
        <v>1</v>
      </c>
      <c r="E171" s="22" t="s">
        <v>201</v>
      </c>
      <c r="F171" s="22" t="s">
        <v>3039</v>
      </c>
      <c r="G171" s="11" t="n">
        <v>20</v>
      </c>
      <c r="H171" s="11" t="n">
        <v>80</v>
      </c>
      <c r="I171" s="11" t="n">
        <v>100</v>
      </c>
      <c r="J171" s="11" t="n">
        <v>180</v>
      </c>
      <c r="K171" s="22" t="n">
        <v>1.25</v>
      </c>
      <c r="L171" s="12" t="n">
        <v>0.444444444444444</v>
      </c>
    </row>
    <row r="172" customFormat="false" ht="15" hidden="false" customHeight="true" outlineLevel="0" collapsed="false">
      <c r="A172" s="22" t="n">
        <v>403112</v>
      </c>
      <c r="B172" s="22" t="s">
        <v>337</v>
      </c>
      <c r="C172" s="22" t="s">
        <v>129</v>
      </c>
      <c r="D172" s="22" t="n">
        <v>1</v>
      </c>
      <c r="E172" s="22" t="s">
        <v>196</v>
      </c>
      <c r="F172" s="22" t="s">
        <v>3040</v>
      </c>
      <c r="G172" s="11" t="n">
        <v>40</v>
      </c>
      <c r="H172" s="11" t="n">
        <v>160</v>
      </c>
      <c r="I172" s="11" t="n">
        <v>200</v>
      </c>
      <c r="J172" s="11" t="n">
        <v>360</v>
      </c>
      <c r="K172" s="22" t="n">
        <v>1.25</v>
      </c>
      <c r="L172" s="12" t="n">
        <v>0.444444444444444</v>
      </c>
    </row>
    <row r="173" customFormat="false" ht="15" hidden="false" customHeight="true" outlineLevel="0" collapsed="false">
      <c r="A173" s="22" t="n">
        <v>403499</v>
      </c>
      <c r="B173" s="22" t="s">
        <v>346</v>
      </c>
      <c r="C173" s="22" t="s">
        <v>129</v>
      </c>
      <c r="D173" s="22" t="n">
        <v>1</v>
      </c>
      <c r="E173" s="22" t="s">
        <v>206</v>
      </c>
      <c r="F173" s="22" t="s">
        <v>3040</v>
      </c>
      <c r="G173" s="11" t="n">
        <v>40</v>
      </c>
      <c r="H173" s="11" t="n">
        <v>160</v>
      </c>
      <c r="I173" s="11" t="n">
        <v>200</v>
      </c>
      <c r="J173" s="11" t="n">
        <v>360</v>
      </c>
      <c r="K173" s="22" t="n">
        <v>1.25</v>
      </c>
      <c r="L173" s="12" t="n">
        <v>0.444444444444444</v>
      </c>
    </row>
    <row r="174" customFormat="false" ht="15" hidden="false" customHeight="true" outlineLevel="0" collapsed="false">
      <c r="A174" s="22" t="n">
        <v>404233</v>
      </c>
      <c r="B174" s="22" t="s">
        <v>358</v>
      </c>
      <c r="C174" s="22" t="s">
        <v>129</v>
      </c>
      <c r="D174" s="22" t="n">
        <v>1</v>
      </c>
      <c r="E174" s="22" t="s">
        <v>201</v>
      </c>
      <c r="F174" s="22" t="s">
        <v>3039</v>
      </c>
      <c r="G174" s="11" t="n">
        <v>40</v>
      </c>
      <c r="H174" s="11" t="n">
        <v>160</v>
      </c>
      <c r="I174" s="11" t="n">
        <v>200</v>
      </c>
      <c r="J174" s="11" t="n">
        <v>360</v>
      </c>
      <c r="K174" s="22" t="n">
        <v>1.25</v>
      </c>
      <c r="L174" s="12" t="n">
        <v>0.444444444444444</v>
      </c>
    </row>
    <row r="175" customFormat="false" ht="15" hidden="false" customHeight="true" outlineLevel="0" collapsed="false">
      <c r="A175" s="22" t="n">
        <v>400884</v>
      </c>
      <c r="B175" s="22" t="s">
        <v>447</v>
      </c>
      <c r="C175" s="22" t="s">
        <v>129</v>
      </c>
      <c r="D175" s="22" t="n">
        <v>1</v>
      </c>
      <c r="E175" s="22" t="s">
        <v>206</v>
      </c>
      <c r="F175" s="22" t="s">
        <v>3039</v>
      </c>
      <c r="G175" s="11" t="n">
        <v>40</v>
      </c>
      <c r="H175" s="11" t="n">
        <v>160</v>
      </c>
      <c r="I175" s="11" t="n">
        <v>200</v>
      </c>
      <c r="J175" s="11" t="n">
        <v>360</v>
      </c>
      <c r="K175" s="22" t="n">
        <v>1.25</v>
      </c>
      <c r="L175" s="12" t="n">
        <v>0.444444444444444</v>
      </c>
    </row>
    <row r="176" customFormat="false" ht="15" hidden="false" customHeight="true" outlineLevel="0" collapsed="false">
      <c r="A176" s="22" t="n">
        <v>404024</v>
      </c>
      <c r="B176" s="22" t="s">
        <v>547</v>
      </c>
      <c r="C176" s="22" t="s">
        <v>129</v>
      </c>
      <c r="D176" s="22" t="n">
        <v>2</v>
      </c>
      <c r="E176" s="22" t="s">
        <v>201</v>
      </c>
      <c r="F176" s="22" t="s">
        <v>3039</v>
      </c>
      <c r="G176" s="11" t="n">
        <v>20</v>
      </c>
      <c r="H176" s="11" t="n">
        <v>80</v>
      </c>
      <c r="I176" s="11" t="n">
        <v>100</v>
      </c>
      <c r="J176" s="11" t="n">
        <v>180</v>
      </c>
      <c r="K176" s="22" t="n">
        <v>1.25</v>
      </c>
      <c r="L176" s="12" t="n">
        <v>0.444444444444444</v>
      </c>
    </row>
    <row r="177" customFormat="false" ht="15" hidden="false" customHeight="true" outlineLevel="0" collapsed="false">
      <c r="A177" s="22" t="n">
        <v>401193</v>
      </c>
      <c r="B177" s="22" t="s">
        <v>816</v>
      </c>
      <c r="C177" s="22" t="s">
        <v>129</v>
      </c>
      <c r="D177" s="22" t="n">
        <v>4</v>
      </c>
      <c r="E177" s="22" t="s">
        <v>196</v>
      </c>
      <c r="F177" s="22" t="s">
        <v>3039</v>
      </c>
      <c r="G177" s="11" t="n">
        <v>20</v>
      </c>
      <c r="H177" s="11" t="n">
        <v>80</v>
      </c>
      <c r="I177" s="11" t="n">
        <v>100</v>
      </c>
      <c r="J177" s="11" t="n">
        <v>180</v>
      </c>
      <c r="K177" s="22" t="n">
        <v>1.25</v>
      </c>
      <c r="L177" s="12" t="n">
        <v>0.444444444444444</v>
      </c>
    </row>
    <row r="178" customFormat="false" ht="15" hidden="false" customHeight="true" outlineLevel="0" collapsed="false">
      <c r="A178" s="22" t="n">
        <v>403478</v>
      </c>
      <c r="B178" s="22" t="s">
        <v>835</v>
      </c>
      <c r="C178" s="22" t="s">
        <v>129</v>
      </c>
      <c r="D178" s="22" t="n">
        <v>4</v>
      </c>
      <c r="E178" s="22" t="s">
        <v>201</v>
      </c>
      <c r="F178" s="22" t="s">
        <v>3039</v>
      </c>
      <c r="G178" s="11" t="n">
        <v>20</v>
      </c>
      <c r="H178" s="11" t="n">
        <v>80</v>
      </c>
      <c r="I178" s="11" t="n">
        <v>100</v>
      </c>
      <c r="J178" s="11" t="n">
        <v>180</v>
      </c>
      <c r="K178" s="22" t="n">
        <v>1.25</v>
      </c>
      <c r="L178" s="12" t="n">
        <v>0.444444444444444</v>
      </c>
    </row>
    <row r="179" customFormat="false" ht="15" hidden="false" customHeight="true" outlineLevel="0" collapsed="false">
      <c r="A179" s="22" t="n">
        <v>403852</v>
      </c>
      <c r="B179" s="22" t="s">
        <v>838</v>
      </c>
      <c r="C179" s="22" t="s">
        <v>129</v>
      </c>
      <c r="D179" s="22" t="n">
        <v>4</v>
      </c>
      <c r="E179" s="22" t="s">
        <v>196</v>
      </c>
      <c r="F179" s="22" t="s">
        <v>3039</v>
      </c>
      <c r="G179" s="11" t="n">
        <v>20</v>
      </c>
      <c r="H179" s="11" t="n">
        <v>80</v>
      </c>
      <c r="I179" s="11" t="n">
        <v>100</v>
      </c>
      <c r="J179" s="11" t="n">
        <v>180</v>
      </c>
      <c r="K179" s="22" t="n">
        <v>1.25</v>
      </c>
      <c r="L179" s="12" t="n">
        <v>0.444444444444444</v>
      </c>
    </row>
    <row r="180" customFormat="false" ht="15" hidden="false" customHeight="true" outlineLevel="0" collapsed="false">
      <c r="A180" s="22" t="n">
        <v>404081</v>
      </c>
      <c r="B180" s="22" t="s">
        <v>845</v>
      </c>
      <c r="C180" s="22" t="s">
        <v>129</v>
      </c>
      <c r="D180" s="22" t="n">
        <v>4</v>
      </c>
      <c r="E180" s="22" t="s">
        <v>201</v>
      </c>
      <c r="F180" s="22" t="s">
        <v>3039</v>
      </c>
      <c r="G180" s="11" t="n">
        <v>20</v>
      </c>
      <c r="H180" s="11" t="n">
        <v>80</v>
      </c>
      <c r="I180" s="11" t="n">
        <v>100</v>
      </c>
      <c r="J180" s="11" t="n">
        <v>180</v>
      </c>
      <c r="K180" s="22" t="n">
        <v>1.25</v>
      </c>
      <c r="L180" s="12" t="n">
        <v>0.444444444444444</v>
      </c>
    </row>
    <row r="181" customFormat="false" ht="15" hidden="false" customHeight="true" outlineLevel="0" collapsed="false">
      <c r="A181" s="22" t="n">
        <v>400630</v>
      </c>
      <c r="B181" s="22" t="s">
        <v>446</v>
      </c>
      <c r="C181" s="22" t="s">
        <v>129</v>
      </c>
      <c r="D181" s="22" t="n">
        <v>4</v>
      </c>
      <c r="E181" s="22" t="s">
        <v>210</v>
      </c>
      <c r="F181" s="22" t="s">
        <v>3039</v>
      </c>
      <c r="G181" s="11" t="n">
        <v>20</v>
      </c>
      <c r="H181" s="11" t="n">
        <v>80</v>
      </c>
      <c r="I181" s="11" t="n">
        <v>100</v>
      </c>
      <c r="J181" s="11" t="n">
        <v>180</v>
      </c>
      <c r="K181" s="22" t="n">
        <v>1.25</v>
      </c>
      <c r="L181" s="12" t="n">
        <v>0.444444444444444</v>
      </c>
    </row>
    <row r="182" customFormat="false" ht="15" hidden="false" customHeight="true" outlineLevel="0" collapsed="false">
      <c r="A182" s="22" t="n">
        <v>401301</v>
      </c>
      <c r="B182" s="22" t="s">
        <v>898</v>
      </c>
      <c r="C182" s="22" t="s">
        <v>129</v>
      </c>
      <c r="D182" s="22" t="n">
        <v>4</v>
      </c>
      <c r="E182" s="22" t="s">
        <v>196</v>
      </c>
      <c r="F182" s="22" t="s">
        <v>3039</v>
      </c>
      <c r="G182" s="11" t="n">
        <v>20</v>
      </c>
      <c r="H182" s="11" t="n">
        <v>80</v>
      </c>
      <c r="I182" s="11" t="n">
        <v>100</v>
      </c>
      <c r="J182" s="11" t="n">
        <v>280</v>
      </c>
      <c r="K182" s="22" t="n">
        <v>1.25</v>
      </c>
      <c r="L182" s="12" t="n">
        <v>0.285714285714286</v>
      </c>
    </row>
    <row r="183" customFormat="false" ht="15" hidden="false" customHeight="true" outlineLevel="0" collapsed="false">
      <c r="A183" s="22" t="n">
        <v>400414</v>
      </c>
      <c r="B183" s="22" t="s">
        <v>1070</v>
      </c>
      <c r="C183" s="22" t="s">
        <v>129</v>
      </c>
      <c r="D183" s="22" t="n">
        <v>5</v>
      </c>
      <c r="E183" s="22" t="s">
        <v>558</v>
      </c>
      <c r="F183" s="22" t="s">
        <v>3039</v>
      </c>
      <c r="G183" s="11" t="n">
        <v>20</v>
      </c>
      <c r="H183" s="11" t="n">
        <v>80</v>
      </c>
      <c r="I183" s="11" t="n">
        <v>100</v>
      </c>
      <c r="J183" s="11" t="n">
        <v>240</v>
      </c>
      <c r="K183" s="22" t="n">
        <v>1.25</v>
      </c>
      <c r="L183" s="12" t="n">
        <v>0.333333333333333</v>
      </c>
    </row>
    <row r="184" customFormat="false" ht="15" hidden="false" customHeight="true" outlineLevel="0" collapsed="false">
      <c r="A184" s="22" t="n">
        <v>404175</v>
      </c>
      <c r="B184" s="22" t="s">
        <v>549</v>
      </c>
      <c r="C184" s="22" t="s">
        <v>129</v>
      </c>
      <c r="D184" s="22" t="n">
        <v>5</v>
      </c>
      <c r="E184" s="22" t="s">
        <v>206</v>
      </c>
      <c r="F184" s="22" t="s">
        <v>3039</v>
      </c>
      <c r="G184" s="11" t="n">
        <v>40</v>
      </c>
      <c r="H184" s="11" t="n">
        <v>160</v>
      </c>
      <c r="I184" s="11" t="n">
        <v>200</v>
      </c>
      <c r="J184" s="11" t="n">
        <v>480</v>
      </c>
      <c r="K184" s="22" t="n">
        <v>1.25</v>
      </c>
      <c r="L184" s="12" t="n">
        <v>0.333333333333333</v>
      </c>
    </row>
    <row r="185" customFormat="false" ht="15" hidden="false" customHeight="true" outlineLevel="0" collapsed="false">
      <c r="A185" s="22" t="n">
        <v>401579</v>
      </c>
      <c r="B185" s="22" t="s">
        <v>1226</v>
      </c>
      <c r="C185" s="22" t="s">
        <v>129</v>
      </c>
      <c r="D185" s="22" t="n">
        <v>5</v>
      </c>
      <c r="E185" s="22" t="s">
        <v>196</v>
      </c>
      <c r="F185" s="22" t="s">
        <v>3039</v>
      </c>
      <c r="G185" s="11" t="n">
        <v>20</v>
      </c>
      <c r="H185" s="11" t="n">
        <v>80</v>
      </c>
      <c r="I185" s="11" t="n">
        <v>100</v>
      </c>
      <c r="J185" s="11" t="n">
        <v>220</v>
      </c>
      <c r="K185" s="22" t="n">
        <v>1.25</v>
      </c>
      <c r="L185" s="12" t="n">
        <v>0.363636363636364</v>
      </c>
    </row>
    <row r="186" customFormat="false" ht="15" hidden="false" customHeight="true" outlineLevel="0" collapsed="false">
      <c r="A186" s="22" t="n">
        <v>400743</v>
      </c>
      <c r="B186" s="22" t="s">
        <v>1322</v>
      </c>
      <c r="C186" s="22" t="s">
        <v>129</v>
      </c>
      <c r="D186" s="22" t="n">
        <v>6</v>
      </c>
      <c r="E186" s="22" t="s">
        <v>196</v>
      </c>
      <c r="F186" s="22" t="s">
        <v>3040</v>
      </c>
      <c r="G186" s="11" t="n">
        <v>20</v>
      </c>
      <c r="H186" s="11" t="n">
        <v>80</v>
      </c>
      <c r="I186" s="11" t="n">
        <v>100</v>
      </c>
      <c r="J186" s="11" t="n">
        <v>180</v>
      </c>
      <c r="K186" s="22" t="n">
        <v>1.25</v>
      </c>
      <c r="L186" s="12" t="n">
        <v>0.444444444444444</v>
      </c>
    </row>
    <row r="187" customFormat="false" ht="15" hidden="false" customHeight="true" outlineLevel="0" collapsed="false">
      <c r="A187" s="22" t="n">
        <v>200649</v>
      </c>
      <c r="B187" s="22" t="s">
        <v>2181</v>
      </c>
      <c r="C187" s="22" t="s">
        <v>130</v>
      </c>
      <c r="D187" s="22" t="n">
        <v>13</v>
      </c>
      <c r="E187" s="22" t="s">
        <v>196</v>
      </c>
      <c r="F187" s="22" t="s">
        <v>3039</v>
      </c>
      <c r="G187" s="11" t="n">
        <v>8</v>
      </c>
      <c r="H187" s="11" t="n">
        <v>32</v>
      </c>
      <c r="I187" s="11" t="n">
        <v>40</v>
      </c>
      <c r="J187" s="11" t="n">
        <v>264</v>
      </c>
      <c r="K187" s="22" t="n">
        <v>1.25</v>
      </c>
      <c r="L187" s="12" t="n">
        <v>0.121212121212121</v>
      </c>
    </row>
    <row r="188" customFormat="false" ht="15" hidden="false" customHeight="true" outlineLevel="0" collapsed="false">
      <c r="A188" s="22" t="n">
        <v>200348</v>
      </c>
      <c r="B188" s="22" t="s">
        <v>2209</v>
      </c>
      <c r="C188" s="22" t="s">
        <v>130</v>
      </c>
      <c r="D188" s="22" t="n">
        <v>13</v>
      </c>
      <c r="E188" s="22" t="s">
        <v>196</v>
      </c>
      <c r="F188" s="22" t="s">
        <v>3040</v>
      </c>
      <c r="G188" s="11" t="n">
        <v>8</v>
      </c>
      <c r="H188" s="11" t="n">
        <v>32</v>
      </c>
      <c r="I188" s="11" t="n">
        <v>40</v>
      </c>
      <c r="J188" s="11" t="n">
        <v>168</v>
      </c>
      <c r="K188" s="22" t="n">
        <v>1.25</v>
      </c>
      <c r="L188" s="12" t="n">
        <v>0.19047619047619</v>
      </c>
    </row>
    <row r="189" customFormat="false" ht="15" hidden="false" customHeight="true" outlineLevel="0" collapsed="false">
      <c r="A189" s="22" t="n">
        <v>202416</v>
      </c>
      <c r="B189" s="22" t="s">
        <v>2052</v>
      </c>
      <c r="C189" s="22" t="s">
        <v>130</v>
      </c>
      <c r="D189" s="22" t="n">
        <v>13</v>
      </c>
      <c r="E189" s="22" t="s">
        <v>196</v>
      </c>
      <c r="F189" s="22" t="s">
        <v>3039</v>
      </c>
      <c r="G189" s="11" t="n">
        <v>8</v>
      </c>
      <c r="H189" s="11" t="n">
        <v>32</v>
      </c>
      <c r="I189" s="11" t="n">
        <v>40</v>
      </c>
      <c r="J189" s="11" t="n">
        <v>168</v>
      </c>
      <c r="K189" s="22" t="n">
        <v>1.25</v>
      </c>
      <c r="L189" s="12" t="n">
        <v>0.19047619047619</v>
      </c>
    </row>
    <row r="190" customFormat="false" ht="15" hidden="false" customHeight="true" outlineLevel="0" collapsed="false">
      <c r="A190" s="22" t="n">
        <v>200559</v>
      </c>
      <c r="B190" s="22" t="s">
        <v>2286</v>
      </c>
      <c r="C190" s="22" t="s">
        <v>130</v>
      </c>
      <c r="D190" s="22" t="n">
        <v>13</v>
      </c>
      <c r="E190" s="22" t="s">
        <v>206</v>
      </c>
      <c r="F190" s="22" t="s">
        <v>3040</v>
      </c>
      <c r="G190" s="11" t="n">
        <v>40</v>
      </c>
      <c r="H190" s="11" t="n">
        <v>160</v>
      </c>
      <c r="I190" s="11" t="n">
        <v>200</v>
      </c>
      <c r="J190" s="11" t="n">
        <v>360</v>
      </c>
      <c r="K190" s="22" t="n">
        <v>1.25</v>
      </c>
      <c r="L190" s="12" t="n">
        <v>0.444444444444444</v>
      </c>
    </row>
    <row r="191" customFormat="false" ht="15" hidden="false" customHeight="true" outlineLevel="0" collapsed="false">
      <c r="A191" s="22" t="n">
        <v>200996</v>
      </c>
      <c r="B191" s="22" t="s">
        <v>2448</v>
      </c>
      <c r="C191" s="22" t="s">
        <v>130</v>
      </c>
      <c r="D191" s="22" t="n">
        <v>14</v>
      </c>
      <c r="E191" s="22" t="s">
        <v>206</v>
      </c>
      <c r="F191" s="22" t="s">
        <v>3040</v>
      </c>
      <c r="G191" s="11" t="n">
        <v>8</v>
      </c>
      <c r="H191" s="11" t="n">
        <v>32</v>
      </c>
      <c r="I191" s="11" t="n">
        <v>40</v>
      </c>
      <c r="J191" s="11" t="n">
        <v>172</v>
      </c>
      <c r="K191" s="22" t="n">
        <v>1.25</v>
      </c>
      <c r="L191" s="12" t="n">
        <v>0.186046511627907</v>
      </c>
    </row>
    <row r="192" customFormat="false" ht="15" hidden="false" customHeight="true" outlineLevel="0" collapsed="false">
      <c r="A192" s="22" t="n">
        <v>201784</v>
      </c>
      <c r="B192" s="22" t="s">
        <v>2663</v>
      </c>
      <c r="C192" s="22" t="s">
        <v>130</v>
      </c>
      <c r="D192" s="22" t="n">
        <v>16</v>
      </c>
      <c r="E192" s="22" t="s">
        <v>206</v>
      </c>
      <c r="F192" s="22" t="s">
        <v>3039</v>
      </c>
      <c r="G192" s="11" t="n">
        <v>12</v>
      </c>
      <c r="H192" s="11" t="n">
        <v>48</v>
      </c>
      <c r="I192" s="11" t="n">
        <v>60</v>
      </c>
      <c r="J192" s="11" t="n">
        <v>228</v>
      </c>
      <c r="K192" s="22" t="n">
        <v>1.25</v>
      </c>
      <c r="L192" s="12" t="n">
        <v>0.210526315789474</v>
      </c>
    </row>
    <row r="193" customFormat="false" ht="15" hidden="false" customHeight="true" outlineLevel="0" collapsed="false">
      <c r="A193" s="22" t="n">
        <v>201796</v>
      </c>
      <c r="B193" s="22" t="s">
        <v>2671</v>
      </c>
      <c r="C193" s="22" t="s">
        <v>130</v>
      </c>
      <c r="D193" s="22" t="n">
        <v>16</v>
      </c>
      <c r="E193" s="22" t="s">
        <v>201</v>
      </c>
      <c r="F193" s="22" t="s">
        <v>3039</v>
      </c>
      <c r="G193" s="11" t="n">
        <v>12</v>
      </c>
      <c r="H193" s="11" t="n">
        <v>48</v>
      </c>
      <c r="I193" s="11" t="n">
        <v>60</v>
      </c>
      <c r="J193" s="11" t="n">
        <v>228</v>
      </c>
      <c r="K193" s="22" t="n">
        <v>1.25</v>
      </c>
      <c r="L193" s="12" t="n">
        <v>0.210526315789474</v>
      </c>
    </row>
    <row r="194" customFormat="false" ht="15" hidden="false" customHeight="true" outlineLevel="0" collapsed="false">
      <c r="A194" s="22" t="n">
        <v>201849</v>
      </c>
      <c r="B194" s="22" t="s">
        <v>2704</v>
      </c>
      <c r="C194" s="22" t="s">
        <v>130</v>
      </c>
      <c r="D194" s="22" t="n">
        <v>16</v>
      </c>
      <c r="E194" s="22" t="s">
        <v>201</v>
      </c>
      <c r="F194" s="22" t="s">
        <v>3039</v>
      </c>
      <c r="G194" s="11" t="n">
        <v>8</v>
      </c>
      <c r="H194" s="11" t="n">
        <v>32</v>
      </c>
      <c r="I194" s="11" t="n">
        <v>40</v>
      </c>
      <c r="J194" s="11" t="n">
        <v>192</v>
      </c>
      <c r="K194" s="22" t="n">
        <v>1.25</v>
      </c>
      <c r="L194" s="12" t="n">
        <v>0.166666666666667</v>
      </c>
    </row>
    <row r="195" customFormat="false" ht="15" hidden="false" customHeight="true" outlineLevel="0" collapsed="false">
      <c r="A195" s="22" t="n">
        <v>202462</v>
      </c>
      <c r="B195" s="22" t="s">
        <v>2741</v>
      </c>
      <c r="C195" s="22" t="s">
        <v>130</v>
      </c>
      <c r="D195" s="22" t="n">
        <v>16</v>
      </c>
      <c r="E195" s="22" t="s">
        <v>196</v>
      </c>
      <c r="F195" s="22" t="s">
        <v>3039</v>
      </c>
      <c r="G195" s="11" t="n">
        <v>8</v>
      </c>
      <c r="H195" s="11" t="n">
        <v>32</v>
      </c>
      <c r="I195" s="11" t="n">
        <v>40</v>
      </c>
      <c r="J195" s="11" t="n">
        <v>172</v>
      </c>
      <c r="K195" s="22" t="n">
        <v>1.25</v>
      </c>
      <c r="L195" s="12" t="n">
        <v>0.186046511627907</v>
      </c>
    </row>
    <row r="196" customFormat="false" ht="15" hidden="false" customHeight="true" outlineLevel="0" collapsed="false">
      <c r="A196" s="22" t="n">
        <v>202470</v>
      </c>
      <c r="B196" s="22" t="s">
        <v>2742</v>
      </c>
      <c r="C196" s="22" t="s">
        <v>130</v>
      </c>
      <c r="D196" s="22" t="n">
        <v>16</v>
      </c>
      <c r="E196" s="22" t="s">
        <v>206</v>
      </c>
      <c r="F196" s="22" t="s">
        <v>3039</v>
      </c>
      <c r="G196" s="11" t="n">
        <v>20</v>
      </c>
      <c r="H196" s="11" t="n">
        <v>80</v>
      </c>
      <c r="I196" s="11" t="n">
        <v>100</v>
      </c>
      <c r="J196" s="11" t="n">
        <v>340</v>
      </c>
      <c r="K196" s="22" t="n">
        <v>1.25</v>
      </c>
      <c r="L196" s="12" t="n">
        <v>0.235294117647059</v>
      </c>
    </row>
    <row r="197" customFormat="false" ht="15" hidden="false" customHeight="true" outlineLevel="0" collapsed="false">
      <c r="A197" s="22" t="n">
        <v>202551</v>
      </c>
      <c r="B197" s="22" t="s">
        <v>2743</v>
      </c>
      <c r="C197" s="22" t="s">
        <v>130</v>
      </c>
      <c r="D197" s="22" t="n">
        <v>16</v>
      </c>
      <c r="E197" s="22" t="s">
        <v>201</v>
      </c>
      <c r="F197" s="22" t="s">
        <v>3039</v>
      </c>
      <c r="G197" s="11" t="n">
        <v>8</v>
      </c>
      <c r="H197" s="11" t="n">
        <v>32</v>
      </c>
      <c r="I197" s="11" t="n">
        <v>40</v>
      </c>
      <c r="J197" s="11" t="n">
        <v>172</v>
      </c>
      <c r="K197" s="22" t="n">
        <v>1.25</v>
      </c>
      <c r="L197" s="12" t="n">
        <v>0.186046511627907</v>
      </c>
    </row>
    <row r="198" customFormat="false" ht="15" hidden="false" customHeight="true" outlineLevel="0" collapsed="false">
      <c r="A198" s="22" t="n">
        <v>201580</v>
      </c>
      <c r="B198" s="22" t="s">
        <v>2760</v>
      </c>
      <c r="C198" s="22" t="s">
        <v>130</v>
      </c>
      <c r="D198" s="22" t="n">
        <v>16</v>
      </c>
      <c r="E198" s="22" t="s">
        <v>206</v>
      </c>
      <c r="F198" s="22" t="s">
        <v>3039</v>
      </c>
      <c r="G198" s="11" t="n">
        <v>24</v>
      </c>
      <c r="H198" s="11" t="n">
        <v>96</v>
      </c>
      <c r="I198" s="11" t="n">
        <v>120</v>
      </c>
      <c r="J198" s="11" t="n">
        <v>456</v>
      </c>
      <c r="K198" s="22" t="n">
        <v>1.25</v>
      </c>
      <c r="L198" s="12" t="n">
        <v>0.210526315789474</v>
      </c>
    </row>
    <row r="199" customFormat="false" ht="15" hidden="false" customHeight="true" outlineLevel="0" collapsed="false">
      <c r="A199" s="22" t="n">
        <v>201629</v>
      </c>
      <c r="B199" s="22" t="s">
        <v>2753</v>
      </c>
      <c r="C199" s="22" t="s">
        <v>130</v>
      </c>
      <c r="D199" s="22" t="n">
        <v>16</v>
      </c>
      <c r="E199" s="22" t="s">
        <v>201</v>
      </c>
      <c r="F199" s="22" t="s">
        <v>3039</v>
      </c>
      <c r="G199" s="11" t="n">
        <v>12</v>
      </c>
      <c r="H199" s="11" t="n">
        <v>48</v>
      </c>
      <c r="I199" s="11" t="n">
        <v>60</v>
      </c>
      <c r="J199" s="11" t="n">
        <v>208</v>
      </c>
      <c r="K199" s="22" t="n">
        <v>1.25</v>
      </c>
      <c r="L199" s="12" t="n">
        <v>0.230769230769231</v>
      </c>
    </row>
    <row r="200" customFormat="false" ht="15" hidden="false" customHeight="true" outlineLevel="0" collapsed="false">
      <c r="A200" s="22" t="n">
        <v>202533</v>
      </c>
      <c r="B200" s="22" t="s">
        <v>2767</v>
      </c>
      <c r="C200" s="22" t="s">
        <v>130</v>
      </c>
      <c r="D200" s="22" t="n">
        <v>16</v>
      </c>
      <c r="E200" s="22" t="s">
        <v>196</v>
      </c>
      <c r="F200" s="22" t="s">
        <v>3039</v>
      </c>
      <c r="G200" s="11" t="n">
        <v>8</v>
      </c>
      <c r="H200" s="11" t="n">
        <v>32</v>
      </c>
      <c r="I200" s="11" t="n">
        <v>40</v>
      </c>
      <c r="J200" s="11" t="n">
        <v>172</v>
      </c>
      <c r="K200" s="22" t="n">
        <v>1.25</v>
      </c>
      <c r="L200" s="12" t="n">
        <v>0.186046511627907</v>
      </c>
    </row>
    <row r="201" customFormat="false" ht="15" hidden="false" customHeight="true" outlineLevel="0" collapsed="false">
      <c r="A201" s="22" t="n">
        <v>206372</v>
      </c>
      <c r="B201" s="22" t="s">
        <v>2951</v>
      </c>
      <c r="C201" s="22" t="s">
        <v>130</v>
      </c>
      <c r="D201" s="22" t="n">
        <v>17</v>
      </c>
      <c r="E201" s="22" t="s">
        <v>206</v>
      </c>
      <c r="F201" s="22" t="s">
        <v>3039</v>
      </c>
      <c r="G201" s="11" t="n">
        <v>8</v>
      </c>
      <c r="H201" s="11" t="n">
        <v>32</v>
      </c>
      <c r="I201" s="11" t="n">
        <v>40</v>
      </c>
      <c r="J201" s="11" t="n">
        <v>200</v>
      </c>
      <c r="K201" s="22" t="n">
        <v>1.25</v>
      </c>
      <c r="L201" s="12" t="n">
        <v>0.16</v>
      </c>
    </row>
    <row r="202" customFormat="false" ht="15" hidden="false" customHeight="true" outlineLevel="0" collapsed="false">
      <c r="A202" s="22" t="n">
        <v>206379</v>
      </c>
      <c r="B202" s="22" t="s">
        <v>2958</v>
      </c>
      <c r="C202" s="22" t="s">
        <v>130</v>
      </c>
      <c r="D202" s="22" t="n">
        <v>17</v>
      </c>
      <c r="E202" s="22" t="s">
        <v>206</v>
      </c>
      <c r="F202" s="22" t="s">
        <v>3039</v>
      </c>
      <c r="G202" s="11" t="n">
        <v>8</v>
      </c>
      <c r="H202" s="11" t="n">
        <v>32</v>
      </c>
      <c r="I202" s="11" t="n">
        <v>40</v>
      </c>
      <c r="J202" s="11" t="n">
        <v>200</v>
      </c>
      <c r="K202" s="22" t="n">
        <v>1.25</v>
      </c>
      <c r="L202" s="12" t="n">
        <v>0.16</v>
      </c>
    </row>
    <row r="203" customFormat="false" ht="15" hidden="false" customHeight="true" outlineLevel="0" collapsed="false">
      <c r="A203" s="22" t="n">
        <v>206389</v>
      </c>
      <c r="B203" s="22" t="s">
        <v>2968</v>
      </c>
      <c r="C203" s="22" t="s">
        <v>130</v>
      </c>
      <c r="D203" s="22" t="n">
        <v>17</v>
      </c>
      <c r="E203" s="22" t="s">
        <v>201</v>
      </c>
      <c r="F203" s="22" t="s">
        <v>3039</v>
      </c>
      <c r="G203" s="11" t="n">
        <v>8</v>
      </c>
      <c r="H203" s="11" t="n">
        <v>32</v>
      </c>
      <c r="I203" s="11" t="n">
        <v>40</v>
      </c>
      <c r="J203" s="11" t="n">
        <v>200</v>
      </c>
      <c r="K203" s="22" t="n">
        <v>1.25</v>
      </c>
      <c r="L203" s="12" t="n">
        <v>0.16</v>
      </c>
    </row>
    <row r="204" customFormat="false" ht="15" hidden="false" customHeight="true" outlineLevel="0" collapsed="false">
      <c r="A204" s="22" t="n">
        <v>206055</v>
      </c>
      <c r="B204" s="22" t="s">
        <v>3004</v>
      </c>
      <c r="C204" s="22" t="s">
        <v>130</v>
      </c>
      <c r="D204" s="22" t="n">
        <v>17</v>
      </c>
      <c r="E204" s="22" t="s">
        <v>196</v>
      </c>
      <c r="F204" s="22" t="s">
        <v>3039</v>
      </c>
      <c r="G204" s="11" t="n">
        <v>8</v>
      </c>
      <c r="H204" s="11" t="n">
        <v>32</v>
      </c>
      <c r="I204" s="11" t="n">
        <v>40</v>
      </c>
      <c r="J204" s="11" t="n">
        <v>200</v>
      </c>
      <c r="K204" s="22" t="n">
        <v>1.25</v>
      </c>
      <c r="L204" s="12" t="n">
        <v>0.16</v>
      </c>
    </row>
    <row r="205" customFormat="false" ht="15" hidden="false" customHeight="true" outlineLevel="0" collapsed="false">
      <c r="A205" s="22" t="n">
        <v>404278</v>
      </c>
      <c r="B205" s="22" t="s">
        <v>247</v>
      </c>
      <c r="C205" s="22" t="s">
        <v>129</v>
      </c>
      <c r="D205" s="22" t="n">
        <v>1</v>
      </c>
      <c r="E205" s="22" t="s">
        <v>201</v>
      </c>
      <c r="F205" s="22" t="s">
        <v>3039</v>
      </c>
      <c r="G205" s="11" t="n">
        <v>50</v>
      </c>
      <c r="H205" s="11" t="n">
        <v>200</v>
      </c>
      <c r="I205" s="11" t="n">
        <v>240</v>
      </c>
      <c r="J205" s="11" t="n">
        <v>440</v>
      </c>
      <c r="K205" s="22" t="n">
        <v>1.2</v>
      </c>
      <c r="L205" s="12" t="n">
        <v>0.454545454545455</v>
      </c>
    </row>
    <row r="206" customFormat="false" ht="15" hidden="false" customHeight="true" outlineLevel="0" collapsed="false">
      <c r="A206" s="22" t="n">
        <v>404143</v>
      </c>
      <c r="B206" s="22" t="s">
        <v>354</v>
      </c>
      <c r="C206" s="22" t="s">
        <v>129</v>
      </c>
      <c r="D206" s="22" t="n">
        <v>1</v>
      </c>
      <c r="E206" s="22" t="s">
        <v>196</v>
      </c>
      <c r="F206" s="22" t="s">
        <v>3039</v>
      </c>
      <c r="G206" s="11" t="n">
        <v>50</v>
      </c>
      <c r="H206" s="11" t="n">
        <v>200</v>
      </c>
      <c r="I206" s="11" t="n">
        <v>240</v>
      </c>
      <c r="J206" s="11" t="n">
        <v>440</v>
      </c>
      <c r="K206" s="22" t="n">
        <v>1.2</v>
      </c>
      <c r="L206" s="12" t="n">
        <v>0.454545454545455</v>
      </c>
    </row>
    <row r="207" customFormat="false" ht="15" hidden="false" customHeight="true" outlineLevel="0" collapsed="false">
      <c r="A207" s="22" t="n">
        <v>404417</v>
      </c>
      <c r="B207" s="22" t="s">
        <v>390</v>
      </c>
      <c r="C207" s="22" t="s">
        <v>129</v>
      </c>
      <c r="D207" s="22" t="n">
        <v>1</v>
      </c>
      <c r="E207" s="22" t="s">
        <v>201</v>
      </c>
      <c r="F207" s="22" t="s">
        <v>3039</v>
      </c>
      <c r="G207" s="11" t="n">
        <v>25</v>
      </c>
      <c r="H207" s="11" t="n">
        <v>100</v>
      </c>
      <c r="I207" s="11" t="n">
        <v>120</v>
      </c>
      <c r="J207" s="11" t="n">
        <v>220</v>
      </c>
      <c r="K207" s="22" t="n">
        <v>1.2</v>
      </c>
      <c r="L207" s="12" t="n">
        <v>0.454545454545455</v>
      </c>
    </row>
    <row r="208" customFormat="false" ht="15" hidden="false" customHeight="true" outlineLevel="0" collapsed="false">
      <c r="A208" s="22" t="n">
        <v>403821</v>
      </c>
      <c r="B208" s="22" t="s">
        <v>460</v>
      </c>
      <c r="C208" s="22" t="s">
        <v>129</v>
      </c>
      <c r="D208" s="22" t="n">
        <v>1</v>
      </c>
      <c r="E208" s="22" t="s">
        <v>201</v>
      </c>
      <c r="F208" s="22" t="s">
        <v>3039</v>
      </c>
      <c r="G208" s="11" t="n">
        <v>50</v>
      </c>
      <c r="H208" s="11" t="n">
        <v>200</v>
      </c>
      <c r="I208" s="11" t="n">
        <v>240</v>
      </c>
      <c r="J208" s="11" t="n">
        <v>440</v>
      </c>
      <c r="K208" s="22" t="n">
        <v>1.2</v>
      </c>
      <c r="L208" s="12" t="n">
        <v>0.454545454545455</v>
      </c>
    </row>
    <row r="209" customFormat="false" ht="15" hidden="false" customHeight="true" outlineLevel="0" collapsed="false">
      <c r="A209" s="22" t="n">
        <v>400983</v>
      </c>
      <c r="B209" s="22" t="s">
        <v>805</v>
      </c>
      <c r="C209" s="22" t="s">
        <v>129</v>
      </c>
      <c r="D209" s="22" t="n">
        <v>4</v>
      </c>
      <c r="E209" s="22" t="s">
        <v>196</v>
      </c>
      <c r="F209" s="22" t="s">
        <v>3040</v>
      </c>
      <c r="G209" s="11" t="n">
        <v>25</v>
      </c>
      <c r="H209" s="11" t="n">
        <v>100</v>
      </c>
      <c r="I209" s="11" t="n">
        <v>120</v>
      </c>
      <c r="J209" s="11" t="n">
        <v>220</v>
      </c>
      <c r="K209" s="22" t="n">
        <v>1.2</v>
      </c>
      <c r="L209" s="12" t="n">
        <v>0.454545454545455</v>
      </c>
    </row>
    <row r="210" customFormat="false" ht="15" hidden="false" customHeight="true" outlineLevel="0" collapsed="false">
      <c r="A210" s="22" t="n">
        <v>403904</v>
      </c>
      <c r="B210" s="22" t="s">
        <v>839</v>
      </c>
      <c r="C210" s="22" t="s">
        <v>129</v>
      </c>
      <c r="D210" s="22" t="n">
        <v>4</v>
      </c>
      <c r="E210" s="22" t="s">
        <v>201</v>
      </c>
      <c r="F210" s="22" t="s">
        <v>3039</v>
      </c>
      <c r="G210" s="11" t="n">
        <v>25</v>
      </c>
      <c r="H210" s="11" t="n">
        <v>100</v>
      </c>
      <c r="I210" s="11" t="n">
        <v>120</v>
      </c>
      <c r="J210" s="11" t="n">
        <v>220</v>
      </c>
      <c r="K210" s="22" t="n">
        <v>1.2</v>
      </c>
      <c r="L210" s="12" t="n">
        <v>0.454545454545455</v>
      </c>
    </row>
    <row r="211" customFormat="false" ht="15" hidden="false" customHeight="true" outlineLevel="0" collapsed="false">
      <c r="A211" s="22" t="n">
        <v>403913</v>
      </c>
      <c r="B211" s="22" t="s">
        <v>841</v>
      </c>
      <c r="C211" s="22" t="s">
        <v>129</v>
      </c>
      <c r="D211" s="22" t="n">
        <v>4</v>
      </c>
      <c r="E211" s="22" t="s">
        <v>196</v>
      </c>
      <c r="F211" s="22" t="s">
        <v>3039</v>
      </c>
      <c r="G211" s="11" t="n">
        <v>25</v>
      </c>
      <c r="H211" s="11" t="n">
        <v>100</v>
      </c>
      <c r="I211" s="11" t="n">
        <v>120</v>
      </c>
      <c r="J211" s="11" t="n">
        <v>220</v>
      </c>
      <c r="K211" s="22" t="n">
        <v>1.2</v>
      </c>
      <c r="L211" s="12" t="n">
        <v>0.454545454545455</v>
      </c>
    </row>
    <row r="212" customFormat="false" ht="15" hidden="false" customHeight="true" outlineLevel="0" collapsed="false">
      <c r="A212" s="22" t="n">
        <v>401134</v>
      </c>
      <c r="B212" s="22" t="s">
        <v>1003</v>
      </c>
      <c r="C212" s="22" t="s">
        <v>129</v>
      </c>
      <c r="D212" s="22" t="n">
        <v>4</v>
      </c>
      <c r="E212" s="22" t="s">
        <v>206</v>
      </c>
      <c r="F212" s="22" t="s">
        <v>3040</v>
      </c>
      <c r="G212" s="11" t="n">
        <v>25</v>
      </c>
      <c r="H212" s="11" t="n">
        <v>100</v>
      </c>
      <c r="I212" s="11" t="n">
        <v>120</v>
      </c>
      <c r="J212" s="11" t="n">
        <v>300</v>
      </c>
      <c r="K212" s="22" t="n">
        <v>1.2</v>
      </c>
      <c r="L212" s="12" t="n">
        <v>0.333333333333333</v>
      </c>
    </row>
    <row r="213" customFormat="false" ht="15" hidden="false" customHeight="true" outlineLevel="0" collapsed="false">
      <c r="A213" s="22" t="n">
        <v>400739</v>
      </c>
      <c r="B213" s="22" t="s">
        <v>1025</v>
      </c>
      <c r="C213" s="22" t="s">
        <v>129</v>
      </c>
      <c r="D213" s="22" t="n">
        <v>5</v>
      </c>
      <c r="E213" s="22" t="s">
        <v>382</v>
      </c>
      <c r="F213" s="22" t="s">
        <v>3039</v>
      </c>
      <c r="G213" s="11" t="n">
        <v>25</v>
      </c>
      <c r="H213" s="11" t="n">
        <v>100</v>
      </c>
      <c r="I213" s="11" t="n">
        <v>120</v>
      </c>
      <c r="J213" s="11" t="n">
        <v>220</v>
      </c>
      <c r="K213" s="22" t="n">
        <v>1.2</v>
      </c>
      <c r="L213" s="12" t="n">
        <v>0.454545454545455</v>
      </c>
    </row>
    <row r="214" customFormat="false" ht="15" hidden="false" customHeight="true" outlineLevel="0" collapsed="false">
      <c r="A214" s="22" t="n">
        <v>200098</v>
      </c>
      <c r="B214" s="22" t="s">
        <v>2169</v>
      </c>
      <c r="C214" s="22" t="s">
        <v>130</v>
      </c>
      <c r="D214" s="22" t="n">
        <v>13</v>
      </c>
      <c r="E214" s="22" t="s">
        <v>382</v>
      </c>
      <c r="F214" s="22" t="s">
        <v>3039</v>
      </c>
      <c r="G214" s="11" t="n">
        <v>40</v>
      </c>
      <c r="H214" s="11" t="n">
        <v>160</v>
      </c>
      <c r="I214" s="11" t="n">
        <v>192</v>
      </c>
      <c r="J214" s="11" t="n">
        <v>592</v>
      </c>
      <c r="K214" s="22" t="n">
        <v>1.2</v>
      </c>
      <c r="L214" s="12" t="n">
        <v>0.27027027027027</v>
      </c>
    </row>
    <row r="215" customFormat="false" ht="15" hidden="false" customHeight="true" outlineLevel="0" collapsed="false">
      <c r="A215" s="22" t="n">
        <v>201809</v>
      </c>
      <c r="B215" s="22" t="s">
        <v>2676</v>
      </c>
      <c r="C215" s="22" t="s">
        <v>130</v>
      </c>
      <c r="D215" s="22" t="n">
        <v>16</v>
      </c>
      <c r="E215" s="22" t="s">
        <v>196</v>
      </c>
      <c r="F215" s="22" t="s">
        <v>3039</v>
      </c>
      <c r="G215" s="11" t="n">
        <v>10</v>
      </c>
      <c r="H215" s="11" t="n">
        <v>40</v>
      </c>
      <c r="I215" s="11" t="n">
        <v>48</v>
      </c>
      <c r="J215" s="11" t="n">
        <v>184</v>
      </c>
      <c r="K215" s="22" t="n">
        <v>1.2</v>
      </c>
      <c r="L215" s="12" t="n">
        <v>0.217391304347826</v>
      </c>
    </row>
    <row r="216" customFormat="false" ht="15" hidden="false" customHeight="true" outlineLevel="0" collapsed="false">
      <c r="A216" s="22" t="n">
        <v>201820</v>
      </c>
      <c r="B216" s="22" t="s">
        <v>2690</v>
      </c>
      <c r="C216" s="22" t="s">
        <v>130</v>
      </c>
      <c r="D216" s="22" t="n">
        <v>16</v>
      </c>
      <c r="E216" s="22" t="s">
        <v>206</v>
      </c>
      <c r="F216" s="22" t="s">
        <v>3039</v>
      </c>
      <c r="G216" s="11" t="n">
        <v>25</v>
      </c>
      <c r="H216" s="11" t="n">
        <v>100</v>
      </c>
      <c r="I216" s="11" t="n">
        <v>120</v>
      </c>
      <c r="J216" s="11" t="n">
        <v>380</v>
      </c>
      <c r="K216" s="22" t="n">
        <v>1.2</v>
      </c>
      <c r="L216" s="12" t="n">
        <v>0.263157894736842</v>
      </c>
    </row>
    <row r="217" customFormat="false" ht="15" hidden="false" customHeight="true" outlineLevel="0" collapsed="false">
      <c r="A217" s="22" t="n">
        <v>202398</v>
      </c>
      <c r="B217" s="22" t="s">
        <v>2764</v>
      </c>
      <c r="C217" s="22" t="s">
        <v>130</v>
      </c>
      <c r="D217" s="22" t="n">
        <v>16</v>
      </c>
      <c r="E217" s="22" t="s">
        <v>196</v>
      </c>
      <c r="F217" s="22" t="s">
        <v>3039</v>
      </c>
      <c r="G217" s="11" t="n">
        <v>10</v>
      </c>
      <c r="H217" s="11" t="n">
        <v>40</v>
      </c>
      <c r="I217" s="11" t="n">
        <v>48</v>
      </c>
      <c r="J217" s="11" t="n">
        <v>188</v>
      </c>
      <c r="K217" s="22" t="n">
        <v>1.2</v>
      </c>
      <c r="L217" s="12" t="n">
        <v>0.212765957446809</v>
      </c>
    </row>
    <row r="218" customFormat="false" ht="15" hidden="false" customHeight="true" outlineLevel="0" collapsed="false">
      <c r="A218" s="22" t="n">
        <v>400757</v>
      </c>
      <c r="B218" s="22" t="s">
        <v>200</v>
      </c>
      <c r="C218" s="22" t="s">
        <v>129</v>
      </c>
      <c r="D218" s="22" t="n">
        <v>1</v>
      </c>
      <c r="E218" s="22" t="s">
        <v>201</v>
      </c>
      <c r="F218" s="22" t="s">
        <v>3039</v>
      </c>
      <c r="G218" s="11" t="n">
        <v>30</v>
      </c>
      <c r="H218" s="11" t="n">
        <v>120</v>
      </c>
      <c r="I218" s="11" t="n">
        <v>140</v>
      </c>
      <c r="J218" s="11" t="n">
        <v>380</v>
      </c>
      <c r="K218" s="22" t="n">
        <v>1.17</v>
      </c>
      <c r="L218" s="12" t="n">
        <v>0.315789473684211</v>
      </c>
    </row>
    <row r="219" customFormat="false" ht="15" hidden="false" customHeight="true" outlineLevel="0" collapsed="false">
      <c r="A219" s="22" t="n">
        <v>400765</v>
      </c>
      <c r="B219" s="22" t="s">
        <v>1085</v>
      </c>
      <c r="C219" s="22" t="s">
        <v>129</v>
      </c>
      <c r="D219" s="22" t="n">
        <v>5</v>
      </c>
      <c r="E219" s="22" t="s">
        <v>206</v>
      </c>
      <c r="F219" s="22" t="s">
        <v>3039</v>
      </c>
      <c r="G219" s="11" t="n">
        <v>30</v>
      </c>
      <c r="H219" s="11" t="n">
        <v>120</v>
      </c>
      <c r="I219" s="11" t="n">
        <v>140</v>
      </c>
      <c r="J219" s="11" t="n">
        <v>340</v>
      </c>
      <c r="K219" s="22" t="n">
        <v>1.17</v>
      </c>
      <c r="L219" s="12" t="n">
        <v>0.352941176470588</v>
      </c>
    </row>
    <row r="220" customFormat="false" ht="15" hidden="false" customHeight="true" outlineLevel="0" collapsed="false">
      <c r="A220" s="22" t="n">
        <v>400506</v>
      </c>
      <c r="B220" s="22" t="s">
        <v>1220</v>
      </c>
      <c r="C220" s="22" t="s">
        <v>129</v>
      </c>
      <c r="D220" s="22" t="n">
        <v>5</v>
      </c>
      <c r="E220" s="22" t="s">
        <v>206</v>
      </c>
      <c r="F220" s="22" t="s">
        <v>3039</v>
      </c>
      <c r="G220" s="11" t="n">
        <v>30</v>
      </c>
      <c r="H220" s="11" t="n">
        <v>120</v>
      </c>
      <c r="I220" s="11" t="n">
        <v>140</v>
      </c>
      <c r="J220" s="11" t="n">
        <v>340</v>
      </c>
      <c r="K220" s="22" t="n">
        <v>1.17</v>
      </c>
      <c r="L220" s="12" t="n">
        <v>0.352941176470588</v>
      </c>
    </row>
    <row r="221" customFormat="false" ht="15" hidden="false" customHeight="true" outlineLevel="0" collapsed="false">
      <c r="A221" s="22" t="n">
        <v>404020</v>
      </c>
      <c r="B221" s="22" t="s">
        <v>1262</v>
      </c>
      <c r="C221" s="22" t="s">
        <v>129</v>
      </c>
      <c r="D221" s="22" t="n">
        <v>5</v>
      </c>
      <c r="E221" s="22" t="s">
        <v>201</v>
      </c>
      <c r="F221" s="22" t="s">
        <v>3039</v>
      </c>
      <c r="G221" s="11" t="n">
        <v>30</v>
      </c>
      <c r="H221" s="11" t="n">
        <v>120</v>
      </c>
      <c r="I221" s="11" t="n">
        <v>140</v>
      </c>
      <c r="J221" s="11" t="n">
        <v>360</v>
      </c>
      <c r="K221" s="22" t="n">
        <v>1.17</v>
      </c>
      <c r="L221" s="12" t="n">
        <v>0.333333333333333</v>
      </c>
    </row>
    <row r="222" customFormat="false" ht="15" hidden="false" customHeight="true" outlineLevel="0" collapsed="false">
      <c r="A222" s="22" t="n">
        <v>202715</v>
      </c>
      <c r="B222" s="22" t="s">
        <v>1862</v>
      </c>
      <c r="C222" s="22" t="s">
        <v>130</v>
      </c>
      <c r="D222" s="22" t="n">
        <v>11</v>
      </c>
      <c r="E222" s="22" t="s">
        <v>206</v>
      </c>
      <c r="F222" s="22" t="s">
        <v>3039</v>
      </c>
      <c r="G222" s="11" t="n">
        <v>30</v>
      </c>
      <c r="H222" s="11" t="n">
        <v>120</v>
      </c>
      <c r="I222" s="11" t="n">
        <v>140</v>
      </c>
      <c r="J222" s="11" t="n">
        <v>420</v>
      </c>
      <c r="K222" s="22" t="n">
        <v>1.17</v>
      </c>
      <c r="L222" s="12" t="n">
        <v>0.285714285714286</v>
      </c>
    </row>
    <row r="223" customFormat="false" ht="15" hidden="false" customHeight="true" outlineLevel="0" collapsed="false">
      <c r="A223" s="22" t="n">
        <v>200892</v>
      </c>
      <c r="B223" s="22" t="s">
        <v>2777</v>
      </c>
      <c r="C223" s="22" t="s">
        <v>130</v>
      </c>
      <c r="D223" s="22" t="n">
        <v>16</v>
      </c>
      <c r="E223" s="22" t="s">
        <v>196</v>
      </c>
      <c r="F223" s="22" t="s">
        <v>3039</v>
      </c>
      <c r="G223" s="11" t="n">
        <v>12</v>
      </c>
      <c r="H223" s="11" t="n">
        <v>48</v>
      </c>
      <c r="I223" s="11" t="n">
        <v>56</v>
      </c>
      <c r="J223" s="11" t="n">
        <v>204</v>
      </c>
      <c r="K223" s="22" t="n">
        <v>1.17</v>
      </c>
      <c r="L223" s="12" t="n">
        <v>0.235294117647059</v>
      </c>
    </row>
    <row r="224" customFormat="false" ht="15" hidden="false" customHeight="true" outlineLevel="0" collapsed="false">
      <c r="A224" s="22" t="n">
        <v>403152</v>
      </c>
      <c r="B224" s="22" t="s">
        <v>227</v>
      </c>
      <c r="C224" s="22" t="s">
        <v>129</v>
      </c>
      <c r="D224" s="22" t="n">
        <v>1</v>
      </c>
      <c r="E224" s="22" t="s">
        <v>206</v>
      </c>
      <c r="F224" s="22" t="s">
        <v>3039</v>
      </c>
      <c r="G224" s="11" t="n">
        <v>35</v>
      </c>
      <c r="H224" s="11" t="n">
        <v>140</v>
      </c>
      <c r="I224" s="11" t="n">
        <v>160</v>
      </c>
      <c r="J224" s="11" t="n">
        <v>420</v>
      </c>
      <c r="K224" s="22" t="n">
        <v>1.14</v>
      </c>
      <c r="L224" s="12" t="n">
        <v>0.333333333333333</v>
      </c>
    </row>
    <row r="225" customFormat="false" ht="15" hidden="false" customHeight="true" outlineLevel="0" collapsed="false">
      <c r="A225" s="22" t="n">
        <v>400645</v>
      </c>
      <c r="B225" s="22" t="s">
        <v>445</v>
      </c>
      <c r="C225" s="22" t="s">
        <v>129</v>
      </c>
      <c r="D225" s="22" t="n">
        <v>3</v>
      </c>
      <c r="E225" s="22" t="s">
        <v>206</v>
      </c>
      <c r="F225" s="22" t="s">
        <v>3040</v>
      </c>
      <c r="G225" s="11" t="n">
        <v>35</v>
      </c>
      <c r="H225" s="11" t="n">
        <v>140</v>
      </c>
      <c r="I225" s="11" t="n">
        <v>160</v>
      </c>
      <c r="J225" s="11" t="n">
        <v>300</v>
      </c>
      <c r="K225" s="22" t="n">
        <v>1.14</v>
      </c>
      <c r="L225" s="12" t="n">
        <v>0.466666666666667</v>
      </c>
    </row>
    <row r="226" customFormat="false" ht="15" hidden="false" customHeight="true" outlineLevel="0" collapsed="false">
      <c r="A226" s="22" t="n">
        <v>403201</v>
      </c>
      <c r="B226" s="22" t="s">
        <v>827</v>
      </c>
      <c r="C226" s="22" t="s">
        <v>129</v>
      </c>
      <c r="D226" s="22" t="n">
        <v>4</v>
      </c>
      <c r="E226" s="22" t="s">
        <v>196</v>
      </c>
      <c r="F226" s="22" t="s">
        <v>3040</v>
      </c>
      <c r="G226" s="11" t="n">
        <v>35</v>
      </c>
      <c r="H226" s="11" t="n">
        <v>140</v>
      </c>
      <c r="I226" s="11" t="n">
        <v>160</v>
      </c>
      <c r="J226" s="11" t="n">
        <v>300</v>
      </c>
      <c r="K226" s="22" t="n">
        <v>1.14</v>
      </c>
      <c r="L226" s="12" t="n">
        <v>0.466666666666667</v>
      </c>
    </row>
    <row r="227" customFormat="false" ht="15" hidden="false" customHeight="true" outlineLevel="0" collapsed="false">
      <c r="A227" s="22" t="n">
        <v>202743</v>
      </c>
      <c r="B227" s="22" t="s">
        <v>1746</v>
      </c>
      <c r="C227" s="22" t="s">
        <v>130</v>
      </c>
      <c r="D227" s="22" t="n">
        <v>11</v>
      </c>
      <c r="E227" s="22" t="s">
        <v>196</v>
      </c>
      <c r="F227" s="22" t="s">
        <v>3039</v>
      </c>
      <c r="G227" s="11" t="n">
        <v>10</v>
      </c>
      <c r="H227" s="11" t="n">
        <v>40</v>
      </c>
      <c r="I227" s="11" t="n">
        <v>40</v>
      </c>
      <c r="J227" s="11" t="n">
        <v>160</v>
      </c>
      <c r="K227" s="22" t="n">
        <v>1</v>
      </c>
      <c r="L227" s="12" t="n">
        <v>0.25</v>
      </c>
    </row>
  </sheetData>
  <autoFilter ref="A1:L2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8" min="2" style="0" width="17"/>
  </cols>
  <sheetData>
    <row r="1" customFormat="false" ht="23.85" hidden="false" customHeight="false" outlineLevel="0" collapsed="false">
      <c r="A1" s="29" t="s">
        <v>140</v>
      </c>
      <c r="B1" s="29" t="s">
        <v>3041</v>
      </c>
      <c r="C1" s="29" t="s">
        <v>189</v>
      </c>
      <c r="D1" s="29" t="s">
        <v>193</v>
      </c>
      <c r="E1" s="29" t="s">
        <v>191</v>
      </c>
      <c r="F1" s="29" t="s">
        <v>192</v>
      </c>
      <c r="G1" s="29" t="s">
        <v>3042</v>
      </c>
      <c r="H1" s="29" t="s">
        <v>3043</v>
      </c>
    </row>
    <row r="2" customFormat="false" ht="15" hidden="false" customHeight="false" outlineLevel="0" collapsed="false">
      <c r="A2" s="30" t="n">
        <v>1</v>
      </c>
      <c r="B2" s="30" t="n">
        <f aca="false">COUNTIF('Base PDV'!$B$2:$B$2884,A2)</f>
        <v>248</v>
      </c>
      <c r="C2" s="30" t="n">
        <f aca="false">COUNTIFS('Base PDV'!$B$2:$B$2884,A2,'Base PDV'!$AZ$2:$AZ$2884,"Sí")</f>
        <v>12</v>
      </c>
      <c r="D2" s="30" t="n">
        <f aca="false">COUNTIFS('Base PDV'!$B$2:$B$2884,A2,'Base PDV'!$BD$2:$BD$2884,"Sí")</f>
        <v>30</v>
      </c>
      <c r="E2" s="30" t="n">
        <f aca="false">COUNTIFS('Base PDV'!$B$2:$B$2884,A2,'Base PDV'!$BB$2:$BB$2884,"Sí")</f>
        <v>1</v>
      </c>
      <c r="F2" s="30" t="n">
        <f aca="false">COUNTIFS('Base PDV'!$B$2:$B$2884,A2,'Base PDV'!$BC$2:$BC$2884,"Sí")</f>
        <v>1</v>
      </c>
      <c r="G2" s="30" t="n">
        <f aca="false">SUMPRODUCT(('Base PDV'!$B$2:$B$2884=A2)*('Base PDV'!$AY$2:$AY$2884&lt;&gt;""))</f>
        <v>7</v>
      </c>
      <c r="H2" s="31" t="n">
        <f aca="false">SUM(C2:G2)</f>
        <v>51</v>
      </c>
    </row>
    <row r="3" customFormat="false" ht="15" hidden="false" customHeight="false" outlineLevel="0" collapsed="false">
      <c r="A3" s="30" t="n">
        <v>2</v>
      </c>
      <c r="B3" s="30" t="n">
        <f aca="false">COUNTIF('Base PDV'!$B$2:$B$2884,A3)</f>
        <v>180</v>
      </c>
      <c r="C3" s="30" t="n">
        <f aca="false">COUNTIFS('Base PDV'!$B$2:$B$2884,A3,'Base PDV'!$AZ$2:$AZ$2884,"Sí")</f>
        <v>8</v>
      </c>
      <c r="D3" s="30" t="n">
        <f aca="false">COUNTIFS('Base PDV'!$B$2:$B$2884,A3,'Base PDV'!$BD$2:$BD$2884,"Sí")</f>
        <v>7</v>
      </c>
      <c r="E3" s="30" t="n">
        <f aca="false">COUNTIFS('Base PDV'!$B$2:$B$2884,A3,'Base PDV'!$BB$2:$BB$2884,"Sí")</f>
        <v>6</v>
      </c>
      <c r="F3" s="30" t="n">
        <f aca="false">COUNTIFS('Base PDV'!$B$2:$B$2884,A3,'Base PDV'!$BC$2:$BC$2884,"Sí")</f>
        <v>0</v>
      </c>
      <c r="G3" s="30" t="n">
        <f aca="false">SUMPRODUCT(('Base PDV'!$B$2:$B$2884=A3)*('Base PDV'!$AY$2:$AY$2884&lt;&gt;""))</f>
        <v>15</v>
      </c>
      <c r="H3" s="31" t="n">
        <f aca="false">SUM(C3:G3)</f>
        <v>36</v>
      </c>
    </row>
    <row r="4" customFormat="false" ht="15" hidden="false" customHeight="false" outlineLevel="0" collapsed="false">
      <c r="A4" s="30" t="n">
        <v>3</v>
      </c>
      <c r="B4" s="30" t="n">
        <f aca="false">COUNTIF('Base PDV'!$B$2:$B$2884,A4)</f>
        <v>171</v>
      </c>
      <c r="C4" s="30" t="n">
        <f aca="false">COUNTIFS('Base PDV'!$B$2:$B$2884,A4,'Base PDV'!$AZ$2:$AZ$2884,"Sí")</f>
        <v>7</v>
      </c>
      <c r="D4" s="30" t="n">
        <f aca="false">COUNTIFS('Base PDV'!$B$2:$B$2884,A4,'Base PDV'!$BD$2:$BD$2884,"Sí")</f>
        <v>5</v>
      </c>
      <c r="E4" s="30" t="n">
        <f aca="false">COUNTIFS('Base PDV'!$B$2:$B$2884,A4,'Base PDV'!$BB$2:$BB$2884,"Sí")</f>
        <v>38</v>
      </c>
      <c r="F4" s="30" t="n">
        <f aca="false">COUNTIFS('Base PDV'!$B$2:$B$2884,A4,'Base PDV'!$BC$2:$BC$2884,"Sí")</f>
        <v>1</v>
      </c>
      <c r="G4" s="30" t="n">
        <f aca="false">SUMPRODUCT(('Base PDV'!$B$2:$B$2884=A4)*('Base PDV'!$AY$2:$AY$2884&lt;&gt;""))</f>
        <v>5</v>
      </c>
      <c r="H4" s="31" t="n">
        <f aca="false">SUM(C4:G4)</f>
        <v>56</v>
      </c>
    </row>
    <row r="5" customFormat="false" ht="15" hidden="false" customHeight="false" outlineLevel="0" collapsed="false">
      <c r="A5" s="30" t="n">
        <v>4</v>
      </c>
      <c r="B5" s="30" t="n">
        <f aca="false">COUNTIF('Base PDV'!$B$2:$B$2884,A5)</f>
        <v>219</v>
      </c>
      <c r="C5" s="30" t="n">
        <f aca="false">COUNTIFS('Base PDV'!$B$2:$B$2884,A5,'Base PDV'!$AZ$2:$AZ$2884,"Sí")</f>
        <v>20</v>
      </c>
      <c r="D5" s="30" t="n">
        <f aca="false">COUNTIFS('Base PDV'!$B$2:$B$2884,A5,'Base PDV'!$BD$2:$BD$2884,"Sí")</f>
        <v>30</v>
      </c>
      <c r="E5" s="30" t="n">
        <f aca="false">COUNTIFS('Base PDV'!$B$2:$B$2884,A5,'Base PDV'!$BB$2:$BB$2884,"Sí")</f>
        <v>2</v>
      </c>
      <c r="F5" s="30" t="n">
        <f aca="false">COUNTIFS('Base PDV'!$B$2:$B$2884,A5,'Base PDV'!$BC$2:$BC$2884,"Sí")</f>
        <v>0</v>
      </c>
      <c r="G5" s="30" t="n">
        <f aca="false">SUMPRODUCT(('Base PDV'!$B$2:$B$2884=A5)*('Base PDV'!$AY$2:$AY$2884&lt;&gt;""))</f>
        <v>6</v>
      </c>
      <c r="H5" s="31" t="n">
        <f aca="false">SUM(C5:G5)</f>
        <v>58</v>
      </c>
    </row>
    <row r="6" customFormat="false" ht="15" hidden="false" customHeight="false" outlineLevel="0" collapsed="false">
      <c r="A6" s="30" t="n">
        <v>5</v>
      </c>
      <c r="B6" s="30" t="n">
        <f aca="false">COUNTIF('Base PDV'!$B$2:$B$2884,A6)</f>
        <v>264</v>
      </c>
      <c r="C6" s="30" t="n">
        <f aca="false">COUNTIFS('Base PDV'!$B$2:$B$2884,A6,'Base PDV'!$AZ$2:$AZ$2884,"Sí")</f>
        <v>7</v>
      </c>
      <c r="D6" s="30" t="n">
        <f aca="false">COUNTIFS('Base PDV'!$B$2:$B$2884,A6,'Base PDV'!$BD$2:$BD$2884,"Sí")</f>
        <v>37</v>
      </c>
      <c r="E6" s="30" t="n">
        <f aca="false">COUNTIFS('Base PDV'!$B$2:$B$2884,A6,'Base PDV'!$BB$2:$BB$2884,"Sí")</f>
        <v>12</v>
      </c>
      <c r="F6" s="30" t="n">
        <f aca="false">COUNTIFS('Base PDV'!$B$2:$B$2884,A6,'Base PDV'!$BC$2:$BC$2884,"Sí")</f>
        <v>1</v>
      </c>
      <c r="G6" s="30" t="n">
        <f aca="false">SUMPRODUCT(('Base PDV'!$B$2:$B$2884=A6)*('Base PDV'!$AY$2:$AY$2884&lt;&gt;""))</f>
        <v>6</v>
      </c>
      <c r="H6" s="31" t="n">
        <f aca="false">SUM(C6:G6)</f>
        <v>63</v>
      </c>
    </row>
    <row r="7" customFormat="false" ht="15" hidden="false" customHeight="false" outlineLevel="0" collapsed="false">
      <c r="A7" s="30" t="n">
        <v>6</v>
      </c>
      <c r="B7" s="30" t="n">
        <f aca="false">COUNTIF('Base PDV'!$B$2:$B$2884,A7)</f>
        <v>254</v>
      </c>
      <c r="C7" s="30" t="n">
        <f aca="false">COUNTIFS('Base PDV'!$B$2:$B$2884,A7,'Base PDV'!$AZ$2:$AZ$2884,"Sí")</f>
        <v>12</v>
      </c>
      <c r="D7" s="30" t="n">
        <f aca="false">COUNTIFS('Base PDV'!$B$2:$B$2884,A7,'Base PDV'!$BD$2:$BD$2884,"Sí")</f>
        <v>4</v>
      </c>
      <c r="E7" s="30" t="n">
        <f aca="false">COUNTIFS('Base PDV'!$B$2:$B$2884,A7,'Base PDV'!$BB$2:$BB$2884,"Sí")</f>
        <v>2</v>
      </c>
      <c r="F7" s="30" t="n">
        <f aca="false">COUNTIFS('Base PDV'!$B$2:$B$2884,A7,'Base PDV'!$BC$2:$BC$2884,"Sí")</f>
        <v>4</v>
      </c>
      <c r="G7" s="30" t="n">
        <f aca="false">SUMPRODUCT(('Base PDV'!$B$2:$B$2884=A7)*('Base PDV'!$AY$2:$AY$2884&lt;&gt;""))</f>
        <v>1</v>
      </c>
      <c r="H7" s="31" t="n">
        <f aca="false">SUM(C7:G7)</f>
        <v>23</v>
      </c>
    </row>
    <row r="8" customFormat="false" ht="15" hidden="false" customHeight="false" outlineLevel="0" collapsed="false">
      <c r="A8" s="30" t="n">
        <v>7</v>
      </c>
      <c r="B8" s="30" t="n">
        <f aca="false">COUNTIF('Base PDV'!$B$2:$B$2884,A8)</f>
        <v>209</v>
      </c>
      <c r="C8" s="30" t="n">
        <f aca="false">COUNTIFS('Base PDV'!$B$2:$B$2884,A8,'Base PDV'!$AZ$2:$AZ$2884,"Sí")</f>
        <v>24</v>
      </c>
      <c r="D8" s="30" t="n">
        <f aca="false">COUNTIFS('Base PDV'!$B$2:$B$2884,A8,'Base PDV'!$BD$2:$BD$2884,"Sí")</f>
        <v>24</v>
      </c>
      <c r="E8" s="30" t="n">
        <f aca="false">COUNTIFS('Base PDV'!$B$2:$B$2884,A8,'Base PDV'!$BB$2:$BB$2884,"Sí")</f>
        <v>4</v>
      </c>
      <c r="F8" s="30" t="n">
        <f aca="false">COUNTIFS('Base PDV'!$B$2:$B$2884,A8,'Base PDV'!$BC$2:$BC$2884,"Sí")</f>
        <v>3</v>
      </c>
      <c r="G8" s="30" t="n">
        <f aca="false">SUMPRODUCT(('Base PDV'!$B$2:$B$2884=A8)*('Base PDV'!$AY$2:$AY$2884&lt;&gt;""))</f>
        <v>2</v>
      </c>
      <c r="H8" s="31" t="n">
        <f aca="false">SUM(C8:G8)</f>
        <v>57</v>
      </c>
    </row>
    <row r="9" customFormat="false" ht="15" hidden="false" customHeight="false" outlineLevel="0" collapsed="false">
      <c r="A9" s="30" t="n">
        <v>11</v>
      </c>
      <c r="B9" s="30" t="n">
        <f aca="false">COUNTIF('Base PDV'!$B$2:$B$2884,A9)</f>
        <v>195</v>
      </c>
      <c r="C9" s="30" t="n">
        <f aca="false">COUNTIFS('Base PDV'!$B$2:$B$2884,A9,'Base PDV'!$AZ$2:$AZ$2884,"Sí")</f>
        <v>11</v>
      </c>
      <c r="D9" s="30" t="n">
        <f aca="false">COUNTIFS('Base PDV'!$B$2:$B$2884,A9,'Base PDV'!$BD$2:$BD$2884,"Sí")</f>
        <v>5</v>
      </c>
      <c r="E9" s="30" t="n">
        <f aca="false">COUNTIFS('Base PDV'!$B$2:$B$2884,A9,'Base PDV'!$BB$2:$BB$2884,"Sí")</f>
        <v>0</v>
      </c>
      <c r="F9" s="30" t="n">
        <f aca="false">COUNTIFS('Base PDV'!$B$2:$B$2884,A9,'Base PDV'!$BC$2:$BC$2884,"Sí")</f>
        <v>1</v>
      </c>
      <c r="G9" s="30" t="n">
        <f aca="false">SUMPRODUCT(('Base PDV'!$B$2:$B$2884=A9)*('Base PDV'!$AY$2:$AY$2884&lt;&gt;""))</f>
        <v>20</v>
      </c>
      <c r="H9" s="31" t="n">
        <f aca="false">SUM(C9:G9)</f>
        <v>37</v>
      </c>
    </row>
    <row r="10" customFormat="false" ht="15" hidden="false" customHeight="false" outlineLevel="0" collapsed="false">
      <c r="A10" s="30" t="n">
        <v>12</v>
      </c>
      <c r="B10" s="30" t="n">
        <f aca="false">COUNTIF('Base PDV'!$B$2:$B$2884,A10)</f>
        <v>175</v>
      </c>
      <c r="C10" s="30" t="n">
        <f aca="false">COUNTIFS('Base PDV'!$B$2:$B$2884,A10,'Base PDV'!$AZ$2:$AZ$2884,"Sí")</f>
        <v>8</v>
      </c>
      <c r="D10" s="30" t="n">
        <f aca="false">COUNTIFS('Base PDV'!$B$2:$B$2884,A10,'Base PDV'!$BD$2:$BD$2884,"Sí")</f>
        <v>2</v>
      </c>
      <c r="E10" s="30" t="n">
        <f aca="false">COUNTIFS('Base PDV'!$B$2:$B$2884,A10,'Base PDV'!$BB$2:$BB$2884,"Sí")</f>
        <v>1</v>
      </c>
      <c r="F10" s="30" t="n">
        <f aca="false">COUNTIFS('Base PDV'!$B$2:$B$2884,A10,'Base PDV'!$BC$2:$BC$2884,"Sí")</f>
        <v>1</v>
      </c>
      <c r="G10" s="30" t="n">
        <f aca="false">SUMPRODUCT(('Base PDV'!$B$2:$B$2884=A10)*('Base PDV'!$AY$2:$AY$2884&lt;&gt;""))</f>
        <v>3</v>
      </c>
      <c r="H10" s="31" t="n">
        <f aca="false">SUM(C10:G10)</f>
        <v>15</v>
      </c>
    </row>
    <row r="11" customFormat="false" ht="15" hidden="false" customHeight="false" outlineLevel="0" collapsed="false">
      <c r="A11" s="30" t="n">
        <v>13</v>
      </c>
      <c r="B11" s="30" t="n">
        <f aca="false">COUNTIF('Base PDV'!$B$2:$B$2884,A11)</f>
        <v>222</v>
      </c>
      <c r="C11" s="30" t="n">
        <f aca="false">COUNTIFS('Base PDV'!$B$2:$B$2884,A11,'Base PDV'!$AZ$2:$AZ$2884,"Sí")</f>
        <v>15</v>
      </c>
      <c r="D11" s="30" t="n">
        <f aca="false">COUNTIFS('Base PDV'!$B$2:$B$2884,A11,'Base PDV'!$BD$2:$BD$2884,"Sí")</f>
        <v>21</v>
      </c>
      <c r="E11" s="30" t="n">
        <f aca="false">COUNTIFS('Base PDV'!$B$2:$B$2884,A11,'Base PDV'!$BB$2:$BB$2884,"Sí")</f>
        <v>6</v>
      </c>
      <c r="F11" s="30" t="n">
        <f aca="false">COUNTIFS('Base PDV'!$B$2:$B$2884,A11,'Base PDV'!$BC$2:$BC$2884,"Sí")</f>
        <v>19</v>
      </c>
      <c r="G11" s="30" t="n">
        <f aca="false">SUMPRODUCT(('Base PDV'!$B$2:$B$2884=A11)*('Base PDV'!$AY$2:$AY$2884&lt;&gt;""))</f>
        <v>27</v>
      </c>
      <c r="H11" s="31" t="n">
        <f aca="false">SUM(C11:G11)</f>
        <v>88</v>
      </c>
    </row>
    <row r="12" customFormat="false" ht="15" hidden="false" customHeight="false" outlineLevel="0" collapsed="false">
      <c r="A12" s="30" t="n">
        <v>14</v>
      </c>
      <c r="B12" s="30" t="n">
        <f aca="false">COUNTIF('Base PDV'!$B$2:$B$2884,A12)</f>
        <v>223</v>
      </c>
      <c r="C12" s="30" t="n">
        <f aca="false">COUNTIFS('Base PDV'!$B$2:$B$2884,A12,'Base PDV'!$AZ$2:$AZ$2884,"Sí")</f>
        <v>27</v>
      </c>
      <c r="D12" s="30" t="n">
        <f aca="false">COUNTIFS('Base PDV'!$B$2:$B$2884,A12,'Base PDV'!$BD$2:$BD$2884,"Sí")</f>
        <v>11</v>
      </c>
      <c r="E12" s="30" t="n">
        <f aca="false">COUNTIFS('Base PDV'!$B$2:$B$2884,A12,'Base PDV'!$BB$2:$BB$2884,"Sí")</f>
        <v>6</v>
      </c>
      <c r="F12" s="30" t="n">
        <f aca="false">COUNTIFS('Base PDV'!$B$2:$B$2884,A12,'Base PDV'!$BC$2:$BC$2884,"Sí")</f>
        <v>41</v>
      </c>
      <c r="G12" s="30" t="n">
        <f aca="false">SUMPRODUCT(('Base PDV'!$B$2:$B$2884=A12)*('Base PDV'!$AY$2:$AY$2884&lt;&gt;""))</f>
        <v>11</v>
      </c>
      <c r="H12" s="31" t="n">
        <f aca="false">SUM(C12:G12)</f>
        <v>96</v>
      </c>
    </row>
    <row r="13" customFormat="false" ht="15" hidden="false" customHeight="false" outlineLevel="0" collapsed="false">
      <c r="A13" s="30" t="n">
        <v>15</v>
      </c>
      <c r="B13" s="30" t="n">
        <f aca="false">COUNTIF('Base PDV'!$B$2:$B$2884,A13)</f>
        <v>143</v>
      </c>
      <c r="C13" s="30" t="n">
        <f aca="false">COUNTIFS('Base PDV'!$B$2:$B$2884,A13,'Base PDV'!$AZ$2:$AZ$2884,"Sí")</f>
        <v>0</v>
      </c>
      <c r="D13" s="30" t="n">
        <f aca="false">COUNTIFS('Base PDV'!$B$2:$B$2884,A13,'Base PDV'!$BD$2:$BD$2884,"Sí")</f>
        <v>17</v>
      </c>
      <c r="E13" s="30" t="n">
        <f aca="false">COUNTIFS('Base PDV'!$B$2:$B$2884,A13,'Base PDV'!$BB$2:$BB$2884,"Sí")</f>
        <v>0</v>
      </c>
      <c r="F13" s="30" t="n">
        <f aca="false">COUNTIFS('Base PDV'!$B$2:$B$2884,A13,'Base PDV'!$BC$2:$BC$2884,"Sí")</f>
        <v>3</v>
      </c>
      <c r="G13" s="30" t="n">
        <f aca="false">SUMPRODUCT(('Base PDV'!$B$2:$B$2884=A13)*('Base PDV'!$AY$2:$AY$2884&lt;&gt;""))</f>
        <v>17</v>
      </c>
      <c r="H13" s="31" t="n">
        <f aca="false">SUM(C13:G13)</f>
        <v>37</v>
      </c>
    </row>
    <row r="14" customFormat="false" ht="15" hidden="false" customHeight="false" outlineLevel="0" collapsed="false">
      <c r="A14" s="30" t="n">
        <v>16</v>
      </c>
      <c r="B14" s="30" t="n">
        <f aca="false">COUNTIF('Base PDV'!$B$2:$B$2884,A14)</f>
        <v>169</v>
      </c>
      <c r="C14" s="30" t="n">
        <f aca="false">COUNTIFS('Base PDV'!$B$2:$B$2884,A14,'Base PDV'!$AZ$2:$AZ$2884,"Sí")</f>
        <v>2</v>
      </c>
      <c r="D14" s="30" t="n">
        <f aca="false">COUNTIFS('Base PDV'!$B$2:$B$2884,A14,'Base PDV'!$BD$2:$BD$2884,"Sí")</f>
        <v>27</v>
      </c>
      <c r="E14" s="30" t="n">
        <f aca="false">COUNTIFS('Base PDV'!$B$2:$B$2884,A14,'Base PDV'!$BB$2:$BB$2884,"Sí")</f>
        <v>1</v>
      </c>
      <c r="F14" s="30" t="n">
        <f aca="false">COUNTIFS('Base PDV'!$B$2:$B$2884,A14,'Base PDV'!$BC$2:$BC$2884,"Sí")</f>
        <v>6</v>
      </c>
      <c r="G14" s="30" t="n">
        <f aca="false">SUMPRODUCT(('Base PDV'!$B$2:$B$2884=A14)*('Base PDV'!$AY$2:$AY$2884&lt;&gt;""))</f>
        <v>4</v>
      </c>
      <c r="H14" s="31" t="n">
        <f aca="false">SUM(C14:G14)</f>
        <v>40</v>
      </c>
    </row>
    <row r="15" customFormat="false" ht="15" hidden="false" customHeight="false" outlineLevel="0" collapsed="false">
      <c r="A15" s="30" t="n">
        <v>17</v>
      </c>
      <c r="B15" s="30" t="n">
        <f aca="false">COUNTIF('Base PDV'!$B$2:$B$2884,A15)</f>
        <v>211</v>
      </c>
      <c r="C15" s="30" t="n">
        <f aca="false">COUNTIFS('Base PDV'!$B$2:$B$2884,A15,'Base PDV'!$AZ$2:$AZ$2884,"Sí")</f>
        <v>0</v>
      </c>
      <c r="D15" s="30" t="n">
        <f aca="false">COUNTIFS('Base PDV'!$B$2:$B$2884,A15,'Base PDV'!$BD$2:$BD$2884,"Sí")</f>
        <v>6</v>
      </c>
      <c r="E15" s="30" t="n">
        <f aca="false">COUNTIFS('Base PDV'!$B$2:$B$2884,A15,'Base PDV'!$BB$2:$BB$2884,"Sí")</f>
        <v>8</v>
      </c>
      <c r="F15" s="30" t="n">
        <f aca="false">COUNTIFS('Base PDV'!$B$2:$B$2884,A15,'Base PDV'!$BC$2:$BC$2884,"Sí")</f>
        <v>14</v>
      </c>
      <c r="G15" s="30" t="n">
        <f aca="false">SUMPRODUCT(('Base PDV'!$B$2:$B$2884=A15)*('Base PDV'!$AY$2:$AY$2884&lt;&gt;""))</f>
        <v>83</v>
      </c>
      <c r="H15" s="31" t="n">
        <f aca="false">SUM(C15:G15)</f>
        <v>111</v>
      </c>
    </row>
    <row r="16" customFormat="false" ht="15" hidden="false" customHeight="false" outlineLevel="0" collapsed="false">
      <c r="A16" s="32" t="s">
        <v>3044</v>
      </c>
      <c r="B16" s="32" t="n">
        <f aca="false">SUM(B2:B15)</f>
        <v>2883</v>
      </c>
      <c r="C16" s="32" t="n">
        <f aca="false">SUM(C2:C15)</f>
        <v>153</v>
      </c>
      <c r="D16" s="32" t="n">
        <f aca="false">SUM(D2:D15)</f>
        <v>226</v>
      </c>
      <c r="E16" s="32" t="n">
        <f aca="false">SUM(E2:E15)</f>
        <v>87</v>
      </c>
      <c r="F16" s="32" t="n">
        <f aca="false">SUM(F2:F15)</f>
        <v>95</v>
      </c>
      <c r="G16" s="32" t="n">
        <f aca="false">SUM(G2:G15)</f>
        <v>207</v>
      </c>
      <c r="H16" s="32" t="n">
        <f aca="false">SUM(H2:H15)</f>
        <v>768</v>
      </c>
    </row>
  </sheetData>
  <autoFilter ref="A1:H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9" min="2" style="1" width="16"/>
  </cols>
  <sheetData>
    <row r="1" customFormat="false" ht="23.25" hidden="false" customHeight="true" outlineLevel="0" collapsed="false">
      <c r="A1" s="25" t="s">
        <v>125</v>
      </c>
      <c r="B1" s="25" t="s">
        <v>33</v>
      </c>
      <c r="C1" s="25" t="s">
        <v>3045</v>
      </c>
      <c r="D1" s="25" t="s">
        <v>3046</v>
      </c>
      <c r="E1" s="25" t="s">
        <v>3047</v>
      </c>
      <c r="F1" s="25" t="s">
        <v>3048</v>
      </c>
      <c r="G1" s="25" t="s">
        <v>3049</v>
      </c>
      <c r="H1" s="25" t="s">
        <v>3050</v>
      </c>
      <c r="I1" s="25" t="s">
        <v>3051</v>
      </c>
      <c r="J1" s="25" t="s">
        <v>3052</v>
      </c>
      <c r="K1" s="25" t="s">
        <v>3053</v>
      </c>
      <c r="L1" s="25" t="s">
        <v>3054</v>
      </c>
      <c r="M1" s="25" t="s">
        <v>3055</v>
      </c>
      <c r="N1" s="25" t="s">
        <v>3056</v>
      </c>
      <c r="O1" s="25" t="s">
        <v>3057</v>
      </c>
      <c r="P1" s="25" t="s">
        <v>3058</v>
      </c>
      <c r="Q1" s="25" t="s">
        <v>3059</v>
      </c>
      <c r="R1" s="25" t="s">
        <v>189</v>
      </c>
      <c r="S1" s="25" t="s">
        <v>190</v>
      </c>
    </row>
    <row r="2" customFormat="false" ht="15" hidden="false" customHeight="true" outlineLevel="0" collapsed="false">
      <c r="A2" s="6" t="s">
        <v>130</v>
      </c>
      <c r="B2" s="6" t="n">
        <f aca="false">COUNTIF('Base PDV'!$G$2:$G$2884,A2)</f>
        <v>1338</v>
      </c>
      <c r="C2" s="33" t="n">
        <f aca="false">COUNTIFS('Base PDV'!$G$2:$G$2884,A2,'Base PDV'!$P$2:$P$2884,"Sí")/B2</f>
        <v>0.947683109118087</v>
      </c>
      <c r="D2" s="33" t="n">
        <f aca="false">COUNTIFS('Base PDV'!$G$2:$G$2884,A2,'Base PDV'!$Q$2:$Q$2884,"Sí")/B2</f>
        <v>0.612855007473842</v>
      </c>
      <c r="E2" s="20" t="n">
        <f aca="false">SUMIF('Base PDV'!$G$2:$G$2884,A2,'Base PDV'!$M$2:$M$2884)</f>
        <v>38716</v>
      </c>
      <c r="F2" s="33" t="n">
        <f aca="false">SUMIFS('Base PDV'!$K$2:$K$2884,'Base PDV'!$G$2:$G$2884,A2)/SUMIFS('Base PDV'!$M$2:$M$2884,'Base PDV'!$G$2:$G$2884,A2)</f>
        <v>0.327745634879636</v>
      </c>
      <c r="G2" s="33" t="n">
        <f aca="false">SUMIFS('Base PDV'!$K$2:$K$2884,'Base PDV'!$G$2:$G$2884,A2,'Base PDV'!$Q$2:$Q$2884,"Sí")/SUMIFS('Base PDV'!$M$2:$M$2884,'Base PDV'!$G$2:$G$2884,A2,'Base PDV'!$Q$2:$Q$2884,"Sí")</f>
        <v>0.311363937028708</v>
      </c>
      <c r="H2" s="6" t="n">
        <f aca="false">COUNTIFS('Base PDV'!$G$2:$G$2884,A2,'Base PDV'!$AW$2:$AW$2884,"1 - Foco Conquista (Alto Pot / Bajo Share)")</f>
        <v>265</v>
      </c>
      <c r="I2" s="6" t="n">
        <f aca="false">COUNTIFS('Base PDV'!$G$2:$G$2884,A2,'Base PDV'!$AW$2:$AW$2884,"2 - Foco Defensa (Alto Pot / Alto Share)")</f>
        <v>65</v>
      </c>
      <c r="J2" s="6" t="n">
        <f aca="false">COUNTIFS('Base PDV'!$G$2:$G$2884,A2,'Base PDV'!$AW$2:$AW$2884,"3 - Monitoreo (Bajo Pot / Alto Share)")</f>
        <v>10</v>
      </c>
      <c r="K2" s="6" t="n">
        <f aca="false">COUNTIFS('Base PDV'!$G$2:$G$2884,A2,'Base PDV'!$AW$2:$AW$2884,"4 - Baja Prioridad (Bajo Pot / Bajo Share)")</f>
        <v>480</v>
      </c>
      <c r="L2" s="6" t="n">
        <f aca="false">COUNTIFS('Base PDV'!$G$2:$G$2884,A2,'Base PDV'!$BC$2:$BC$2884,"Sí")</f>
        <v>85</v>
      </c>
      <c r="M2" s="6" t="n">
        <f aca="false">SUMPRODUCT(('Base PDV'!$G$2:$G$2884=A2)*('Base PDV'!$AY$2:$AY$2884&lt;&gt;""))</f>
        <v>165</v>
      </c>
      <c r="N2" s="33" t="n">
        <f aca="false">SUMIF('Base PDV'!$G$2:$G$2884,A2,'Base PDV'!$K$2:$K$2884)/E2</f>
        <v>0.327745634879636</v>
      </c>
      <c r="O2" s="33" t="n">
        <f aca="false">SUMIF('Base PDV'!$G$2:$G$2884,A2,'Base PDV'!$I$2:$I$2884)/E2</f>
        <v>0.253254468436822</v>
      </c>
      <c r="P2" s="33" t="n">
        <f aca="false">SUMIF('Base PDV'!$G$2:$G$2884,A2,'Base PDV'!$J$2:$J$2884)/E2</f>
        <v>0.418999896683542</v>
      </c>
      <c r="Q2" s="6" t="n">
        <f aca="false">COUNTIFS('Base PDV'!$G$2:$G$2884,A2,'Base PDV'!$BB$2:$BB$2884,"Sí")</f>
        <v>22</v>
      </c>
      <c r="R2" s="6" t="n">
        <f aca="false">COUNTIFS('Base PDV'!$G$2:$G$2884,A2,'Base PDV'!$AZ$2:$AZ$2884,"Sí")</f>
        <v>63</v>
      </c>
      <c r="S2" s="6" t="n">
        <f aca="false">COUNTIFS('Base PDV'!$G$2:$G$2884,A2,'Base PDV'!$BA$2:$BA$2884,"Sí")</f>
        <v>71</v>
      </c>
    </row>
    <row r="3" customFormat="false" ht="15" hidden="false" customHeight="true" outlineLevel="0" collapsed="false">
      <c r="A3" s="6" t="s">
        <v>129</v>
      </c>
      <c r="B3" s="6" t="n">
        <f aca="false">COUNTIF('Base PDV'!$G$2:$G$2884,A3)</f>
        <v>1545</v>
      </c>
      <c r="C3" s="33" t="n">
        <f aca="false">COUNTIFS('Base PDV'!$G$2:$G$2884,A3,'Base PDV'!$P$2:$P$2884,"Sí")/B3</f>
        <v>0.988349514563107</v>
      </c>
      <c r="D3" s="33" t="n">
        <f aca="false">COUNTIFS('Base PDV'!$G$2:$G$2884,A3,'Base PDV'!$Q$2:$Q$2884,"Sí")/B3</f>
        <v>0.385113268608414</v>
      </c>
      <c r="E3" s="20" t="n">
        <f aca="false">SUMIF('Base PDV'!$G$2:$G$2884,A3,'Base PDV'!$M$2:$M$2884)</f>
        <v>33861.7</v>
      </c>
      <c r="F3" s="33" t="n">
        <f aca="false">SUMIFS('Base PDV'!$K$2:$K$2884,'Base PDV'!$G$2:$G$2884,A3)/SUMIFS('Base PDV'!$M$2:$M$2884,'Base PDV'!$G$2:$G$2884,A3)</f>
        <v>0.458473732860429</v>
      </c>
      <c r="G3" s="33" t="n">
        <f aca="false">SUMIFS('Base PDV'!$K$2:$K$2884,'Base PDV'!$G$2:$G$2884,A3,'Base PDV'!$Q$2:$Q$2884,"Sí")/SUMIFS('Base PDV'!$M$2:$M$2884,'Base PDV'!$G$2:$G$2884,A3,'Base PDV'!$Q$2:$Q$2884,"Sí")</f>
        <v>0.420302225594335</v>
      </c>
      <c r="H3" s="6" t="n">
        <f aca="false">COUNTIFS('Base PDV'!$G$2:$G$2884,A3,'Base PDV'!$AW$2:$AW$2884,"1 - Foco Conquista (Alto Pot / Bajo Share)")</f>
        <v>275</v>
      </c>
      <c r="I3" s="6" t="n">
        <f aca="false">COUNTIFS('Base PDV'!$G$2:$G$2884,A3,'Base PDV'!$AW$2:$AW$2884,"2 - Foco Defensa (Alto Pot / Alto Share)")</f>
        <v>121</v>
      </c>
      <c r="J3" s="6" t="n">
        <f aca="false">COUNTIFS('Base PDV'!$G$2:$G$2884,A3,'Base PDV'!$AW$2:$AW$2884,"3 - Monitoreo (Bajo Pot / Alto Share)")</f>
        <v>50</v>
      </c>
      <c r="K3" s="6" t="n">
        <f aca="false">COUNTIFS('Base PDV'!$G$2:$G$2884,A3,'Base PDV'!$AW$2:$AW$2884,"4 - Baja Prioridad (Bajo Pot / Bajo Share)")</f>
        <v>149</v>
      </c>
      <c r="L3" s="6" t="n">
        <f aca="false">COUNTIFS('Base PDV'!$G$2:$G$2884,A3,'Base PDV'!$BC$2:$BC$2884,"Sí")</f>
        <v>10</v>
      </c>
      <c r="M3" s="6" t="n">
        <f aca="false">SUMPRODUCT(('Base PDV'!$G$2:$G$2884=A3)*('Base PDV'!$AY$2:$AY$2884&lt;&gt;""))</f>
        <v>42</v>
      </c>
      <c r="N3" s="33" t="n">
        <f aca="false">SUMIF('Base PDV'!$G$2:$G$2884,A3,'Base PDV'!$K$2:$K$2884)/E3</f>
        <v>0.458473732860429</v>
      </c>
      <c r="O3" s="33" t="n">
        <f aca="false">SUMIF('Base PDV'!$G$2:$G$2884,A3,'Base PDV'!$I$2:$I$2884)/E3</f>
        <v>0.441295032440781</v>
      </c>
      <c r="P3" s="33" t="n">
        <f aca="false">SUMIF('Base PDV'!$G$2:$G$2884,A3,'Base PDV'!$J$2:$J$2884)/E3</f>
        <v>0.10023123469879</v>
      </c>
      <c r="Q3" s="6" t="n">
        <f aca="false">COUNTIFS('Base PDV'!$G$2:$G$2884,A3,'Base PDV'!$BB$2:$BB$2884,"Sí")</f>
        <v>65</v>
      </c>
      <c r="R3" s="6" t="n">
        <f aca="false">COUNTIFS('Base PDV'!$G$2:$G$2884,A3,'Base PDV'!$AZ$2:$AZ$2884,"Sí")</f>
        <v>90</v>
      </c>
      <c r="S3" s="6" t="n">
        <f aca="false">COUNTIFS('Base PDV'!$G$2:$G$2884,A3,'Base PDV'!$BA$2:$BA$2884,"Sí")</f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9" min="2" style="1" width="16"/>
  </cols>
  <sheetData>
    <row r="1" customFormat="false" ht="23.25" hidden="false" customHeight="true" outlineLevel="0" collapsed="false">
      <c r="A1" s="25" t="s">
        <v>140</v>
      </c>
      <c r="B1" s="25" t="s">
        <v>33</v>
      </c>
      <c r="C1" s="25" t="s">
        <v>3045</v>
      </c>
      <c r="D1" s="25" t="s">
        <v>3046</v>
      </c>
      <c r="E1" s="25" t="s">
        <v>3047</v>
      </c>
      <c r="F1" s="25" t="s">
        <v>3048</v>
      </c>
      <c r="G1" s="25" t="s">
        <v>3049</v>
      </c>
      <c r="H1" s="25" t="s">
        <v>3050</v>
      </c>
      <c r="I1" s="25" t="s">
        <v>3051</v>
      </c>
      <c r="J1" s="25" t="s">
        <v>3052</v>
      </c>
      <c r="K1" s="25" t="s">
        <v>3053</v>
      </c>
      <c r="L1" s="25" t="s">
        <v>3054</v>
      </c>
      <c r="M1" s="25" t="s">
        <v>3055</v>
      </c>
      <c r="N1" s="25" t="s">
        <v>3056</v>
      </c>
      <c r="O1" s="25" t="s">
        <v>3057</v>
      </c>
      <c r="P1" s="25" t="s">
        <v>3058</v>
      </c>
      <c r="Q1" s="25" t="s">
        <v>3059</v>
      </c>
      <c r="R1" s="25" t="s">
        <v>189</v>
      </c>
      <c r="S1" s="25" t="s">
        <v>190</v>
      </c>
    </row>
    <row r="2" customFormat="false" ht="15" hidden="false" customHeight="true" outlineLevel="0" collapsed="false">
      <c r="A2" s="6" t="n">
        <v>1</v>
      </c>
      <c r="B2" s="6" t="n">
        <f aca="false">COUNTIF('Base PDV'!$B$2:$B$2884,A2)</f>
        <v>248</v>
      </c>
      <c r="C2" s="33" t="n">
        <f aca="false">COUNTIFS('Base PDV'!$B$2:$B$2884,A2,'Base PDV'!$P$2:$P$2884,"Sí")/B2</f>
        <v>1</v>
      </c>
      <c r="D2" s="33" t="n">
        <f aca="false">COUNTIFS('Base PDV'!$B$2:$B$2884,A2,'Base PDV'!$Q$2:$Q$2884,"Sí")/B2</f>
        <v>0.25</v>
      </c>
      <c r="E2" s="20" t="n">
        <f aca="false">SUMIF('Base PDV'!$B$2:$B$2884,A2,'Base PDV'!$M$2:$M$2884)</f>
        <v>5425.3</v>
      </c>
      <c r="F2" s="33" t="n">
        <f aca="false">SUMIFS('Base PDV'!$K$2:$K$2884,'Base PDV'!$B$2:$B$2884,A2)/SUMIFS('Base PDV'!$M$2:$M$2884,'Base PDV'!$B$2:$B$2884,A2)</f>
        <v>0.463255488175769</v>
      </c>
      <c r="G2" s="33" t="n">
        <f aca="false">SUMIFS('Base PDV'!$K$2:$K$2884,'Base PDV'!$B$2:$B$2884,A2,'Base PDV'!$Q$2:$Q$2884,"Sí")/SUMIFS('Base PDV'!$M$2:$M$2884,'Base PDV'!$B$2:$B$2884,A2,'Base PDV'!$Q$2:$Q$2884,"Sí")</f>
        <v>0.423594615993666</v>
      </c>
      <c r="H2" s="6" t="n">
        <f aca="false">COUNTIFS('Base PDV'!$B$2:$B$2884,A2,'Base PDV'!$AW$2:$AW$2884,"1 - Foco Conquista (Alto Pot / Bajo Share)")</f>
        <v>44</v>
      </c>
      <c r="I2" s="6" t="n">
        <f aca="false">COUNTIFS('Base PDV'!$B$2:$B$2884,A2,'Base PDV'!$AW$2:$AW$2884,"2 - Foco Defensa (Alto Pot / Alto Share)")</f>
        <v>14</v>
      </c>
      <c r="J2" s="6" t="n">
        <f aca="false">COUNTIFS('Base PDV'!$B$2:$B$2884,A2,'Base PDV'!$AW$2:$AW$2884,"3 - Monitoreo (Bajo Pot / Alto Share)")</f>
        <v>0</v>
      </c>
      <c r="K2" s="6" t="n">
        <f aca="false">COUNTIFS('Base PDV'!$B$2:$B$2884,A2,'Base PDV'!$AW$2:$AW$2884,"4 - Baja Prioridad (Bajo Pot / Bajo Share)")</f>
        <v>4</v>
      </c>
      <c r="L2" s="6" t="n">
        <f aca="false">COUNTIFS('Base PDV'!$B$2:$B$2884,A2,'Base PDV'!$BC$2:$BC$2884,"Sí")</f>
        <v>1</v>
      </c>
      <c r="M2" s="6" t="n">
        <f aca="false">SUMPRODUCT(('Base PDV'!$B$2:$B$2884=A2)*('Base PDV'!$AY$2:$AY$2884&lt;&gt;""))</f>
        <v>7</v>
      </c>
      <c r="N2" s="33" t="n">
        <f aca="false">SUMIF('Base PDV'!$B$2:$B$2884,A2,'Base PDV'!$K$2:$K$2884)/E2</f>
        <v>0.463255488175769</v>
      </c>
      <c r="O2" s="33" t="n">
        <f aca="false">SUMIF('Base PDV'!$B$2:$B$2884,A2,'Base PDV'!$I$2:$I$2884)/E2</f>
        <v>0.398134665364127</v>
      </c>
      <c r="P2" s="33" t="n">
        <f aca="false">SUMIF('Base PDV'!$B$2:$B$2884,A2,'Base PDV'!$J$2:$J$2884)/E2</f>
        <v>0.138609846460104</v>
      </c>
      <c r="Q2" s="6" t="n">
        <f aca="false">COUNTIFS('Base PDV'!$B$2:$B$2884,A2,'Base PDV'!$BB$2:$BB$2884,"Sí")</f>
        <v>1</v>
      </c>
      <c r="R2" s="6" t="n">
        <f aca="false">COUNTIFS('Base PDV'!$B$2:$B$2884,A2,'Base PDV'!$AZ$2:$AZ$2884,"Sí")</f>
        <v>12</v>
      </c>
      <c r="S2" s="6" t="n">
        <f aca="false">COUNTIFS('Base PDV'!$B$2:$B$2884,A2,'Base PDV'!$BA$2:$BA$2884,"Sí")</f>
        <v>20</v>
      </c>
    </row>
    <row r="3" customFormat="false" ht="15" hidden="false" customHeight="true" outlineLevel="0" collapsed="false">
      <c r="A3" s="6" t="n">
        <v>2</v>
      </c>
      <c r="B3" s="6" t="n">
        <f aca="false">COUNTIF('Base PDV'!$B$2:$B$2884,A3)</f>
        <v>180</v>
      </c>
      <c r="C3" s="33" t="n">
        <f aca="false">COUNTIFS('Base PDV'!$B$2:$B$2884,A3,'Base PDV'!$P$2:$P$2884,"Sí")/B3</f>
        <v>0.905555555555556</v>
      </c>
      <c r="D3" s="33" t="n">
        <f aca="false">COUNTIFS('Base PDV'!$B$2:$B$2884,A3,'Base PDV'!$Q$2:$Q$2884,"Sí")/B3</f>
        <v>0.472222222222222</v>
      </c>
      <c r="E3" s="20" t="n">
        <f aca="false">SUMIF('Base PDV'!$B$2:$B$2884,A3,'Base PDV'!$M$2:$M$2884)</f>
        <v>2342.1</v>
      </c>
      <c r="F3" s="33" t="n">
        <f aca="false">SUMIFS('Base PDV'!$K$2:$K$2884,'Base PDV'!$B$2:$B$2884,A3)/SUMIFS('Base PDV'!$M$2:$M$2884,'Base PDV'!$B$2:$B$2884,A3)</f>
        <v>0.388155928440289</v>
      </c>
      <c r="G3" s="33" t="n">
        <f aca="false">SUMIFS('Base PDV'!$K$2:$K$2884,'Base PDV'!$B$2:$B$2884,A3,'Base PDV'!$Q$2:$Q$2884,"Sí")/SUMIFS('Base PDV'!$M$2:$M$2884,'Base PDV'!$B$2:$B$2884,A3,'Base PDV'!$Q$2:$Q$2884,"Sí")</f>
        <v>0.303015564202335</v>
      </c>
      <c r="H3" s="6" t="n">
        <f aca="false">COUNTIFS('Base PDV'!$B$2:$B$2884,A3,'Base PDV'!$AW$2:$AW$2884,"1 - Foco Conquista (Alto Pot / Bajo Share)")</f>
        <v>12</v>
      </c>
      <c r="I3" s="6" t="n">
        <f aca="false">COUNTIFS('Base PDV'!$B$2:$B$2884,A3,'Base PDV'!$AW$2:$AW$2884,"2 - Foco Defensa (Alto Pot / Alto Share)")</f>
        <v>0</v>
      </c>
      <c r="J3" s="6" t="n">
        <f aca="false">COUNTIFS('Base PDV'!$B$2:$B$2884,A3,'Base PDV'!$AW$2:$AW$2884,"3 - Monitoreo (Bajo Pot / Alto Share)")</f>
        <v>13</v>
      </c>
      <c r="K3" s="6" t="n">
        <f aca="false">COUNTIFS('Base PDV'!$B$2:$B$2884,A3,'Base PDV'!$AW$2:$AW$2884,"4 - Baja Prioridad (Bajo Pot / Bajo Share)")</f>
        <v>60</v>
      </c>
      <c r="L3" s="6" t="n">
        <f aca="false">COUNTIFS('Base PDV'!$B$2:$B$2884,A3,'Base PDV'!$BC$2:$BC$2884,"Sí")</f>
        <v>0</v>
      </c>
      <c r="M3" s="6" t="n">
        <f aca="false">SUMPRODUCT(('Base PDV'!$B$2:$B$2884=A3)*('Base PDV'!$AY$2:$AY$2884&lt;&gt;""))</f>
        <v>15</v>
      </c>
      <c r="N3" s="33" t="n">
        <f aca="false">SUMIF('Base PDV'!$B$2:$B$2884,A3,'Base PDV'!$K$2:$K$2884)/E3</f>
        <v>0.388155928440289</v>
      </c>
      <c r="O3" s="33" t="n">
        <f aca="false">SUMIF('Base PDV'!$B$2:$B$2884,A3,'Base PDV'!$I$2:$I$2884)/E3</f>
        <v>0.499124717134196</v>
      </c>
      <c r="P3" s="33" t="n">
        <f aca="false">SUMIF('Base PDV'!$B$2:$B$2884,A3,'Base PDV'!$J$2:$J$2884)/E3</f>
        <v>0.112719354425516</v>
      </c>
      <c r="Q3" s="6" t="n">
        <f aca="false">COUNTIFS('Base PDV'!$B$2:$B$2884,A3,'Base PDV'!$BB$2:$BB$2884,"Sí")</f>
        <v>6</v>
      </c>
      <c r="R3" s="6" t="n">
        <f aca="false">COUNTIFS('Base PDV'!$B$2:$B$2884,A3,'Base PDV'!$AZ$2:$AZ$2884,"Sí")</f>
        <v>8</v>
      </c>
      <c r="S3" s="6" t="n">
        <f aca="false">COUNTIFS('Base PDV'!$B$2:$B$2884,A3,'Base PDV'!$BA$2:$BA$2884,"Sí")</f>
        <v>7</v>
      </c>
    </row>
    <row r="4" customFormat="false" ht="15" hidden="false" customHeight="true" outlineLevel="0" collapsed="false">
      <c r="A4" s="6" t="n">
        <v>3</v>
      </c>
      <c r="B4" s="6" t="n">
        <f aca="false">COUNTIF('Base PDV'!$B$2:$B$2884,A4)</f>
        <v>171</v>
      </c>
      <c r="C4" s="33" t="n">
        <f aca="false">COUNTIFS('Base PDV'!$B$2:$B$2884,A4,'Base PDV'!$P$2:$P$2884,"Sí")/B4</f>
        <v>1</v>
      </c>
      <c r="D4" s="33" t="n">
        <f aca="false">COUNTIFS('Base PDV'!$B$2:$B$2884,A4,'Base PDV'!$Q$2:$Q$2884,"Sí")/B4</f>
        <v>0.327485380116959</v>
      </c>
      <c r="E4" s="20" t="n">
        <f aca="false">SUMIF('Base PDV'!$B$2:$B$2884,A4,'Base PDV'!$M$2:$M$2884)</f>
        <v>4204.9</v>
      </c>
      <c r="F4" s="33" t="n">
        <f aca="false">SUMIFS('Base PDV'!$K$2:$K$2884,'Base PDV'!$B$2:$B$2884,A4)/SUMIFS('Base PDV'!$M$2:$M$2884,'Base PDV'!$B$2:$B$2884,A4)</f>
        <v>0.633760612618612</v>
      </c>
      <c r="G4" s="33" t="n">
        <f aca="false">SUMIFS('Base PDV'!$K$2:$K$2884,'Base PDV'!$B$2:$B$2884,A4,'Base PDV'!$Q$2:$Q$2884,"Sí")/SUMIFS('Base PDV'!$M$2:$M$2884,'Base PDV'!$B$2:$B$2884,A4,'Base PDV'!$Q$2:$Q$2884,"Sí")</f>
        <v>0.601861427094106</v>
      </c>
      <c r="H4" s="6" t="n">
        <f aca="false">COUNTIFS('Base PDV'!$B$2:$B$2884,A4,'Base PDV'!$AW$2:$AW$2884,"1 - Foco Conquista (Alto Pot / Bajo Share)")</f>
        <v>8</v>
      </c>
      <c r="I4" s="6" t="n">
        <f aca="false">COUNTIFS('Base PDV'!$B$2:$B$2884,A4,'Base PDV'!$AW$2:$AW$2884,"2 - Foco Defensa (Alto Pot / Alto Share)")</f>
        <v>45</v>
      </c>
      <c r="J4" s="6" t="n">
        <f aca="false">COUNTIFS('Base PDV'!$B$2:$B$2884,A4,'Base PDV'!$AW$2:$AW$2884,"3 - Monitoreo (Bajo Pot / Alto Share)")</f>
        <v>2</v>
      </c>
      <c r="K4" s="6" t="n">
        <f aca="false">COUNTIFS('Base PDV'!$B$2:$B$2884,A4,'Base PDV'!$AW$2:$AW$2884,"4 - Baja Prioridad (Bajo Pot / Bajo Share)")</f>
        <v>1</v>
      </c>
      <c r="L4" s="6" t="n">
        <f aca="false">COUNTIFS('Base PDV'!$B$2:$B$2884,A4,'Base PDV'!$BC$2:$BC$2884,"Sí")</f>
        <v>1</v>
      </c>
      <c r="M4" s="6" t="n">
        <f aca="false">SUMPRODUCT(('Base PDV'!$B$2:$B$2884=A4)*('Base PDV'!$AY$2:$AY$2884&lt;&gt;""))</f>
        <v>5</v>
      </c>
      <c r="N4" s="33" t="n">
        <f aca="false">SUMIF('Base PDV'!$B$2:$B$2884,A4,'Base PDV'!$K$2:$K$2884)/E4</f>
        <v>0.633760612618612</v>
      </c>
      <c r="O4" s="33" t="n">
        <f aca="false">SUMIF('Base PDV'!$B$2:$B$2884,A4,'Base PDV'!$I$2:$I$2884)/E4</f>
        <v>0.335323075459583</v>
      </c>
      <c r="P4" s="33" t="n">
        <f aca="false">SUMIF('Base PDV'!$B$2:$B$2884,A4,'Base PDV'!$J$2:$J$2884)/E4</f>
        <v>0.0309163119218055</v>
      </c>
      <c r="Q4" s="6" t="n">
        <f aca="false">COUNTIFS('Base PDV'!$B$2:$B$2884,A4,'Base PDV'!$BB$2:$BB$2884,"Sí")</f>
        <v>38</v>
      </c>
      <c r="R4" s="6" t="n">
        <f aca="false">COUNTIFS('Base PDV'!$B$2:$B$2884,A4,'Base PDV'!$AZ$2:$AZ$2884,"Sí")</f>
        <v>7</v>
      </c>
      <c r="S4" s="6" t="n">
        <f aca="false">COUNTIFS('Base PDV'!$B$2:$B$2884,A4,'Base PDV'!$BA$2:$BA$2884,"Sí")</f>
        <v>4</v>
      </c>
    </row>
    <row r="5" customFormat="false" ht="15" hidden="false" customHeight="true" outlineLevel="0" collapsed="false">
      <c r="A5" s="6" t="n">
        <v>4</v>
      </c>
      <c r="B5" s="6" t="n">
        <f aca="false">COUNTIF('Base PDV'!$B$2:$B$2884,A5)</f>
        <v>219</v>
      </c>
      <c r="C5" s="33" t="n">
        <f aca="false">COUNTIFS('Base PDV'!$B$2:$B$2884,A5,'Base PDV'!$P$2:$P$2884,"Sí")/B5</f>
        <v>1</v>
      </c>
      <c r="D5" s="33" t="n">
        <f aca="false">COUNTIFS('Base PDV'!$B$2:$B$2884,A5,'Base PDV'!$Q$2:$Q$2884,"Sí")/B5</f>
        <v>0.589041095890411</v>
      </c>
      <c r="E5" s="20" t="n">
        <f aca="false">SUMIF('Base PDV'!$B$2:$B$2884,A5,'Base PDV'!$M$2:$M$2884)</f>
        <v>6456.8</v>
      </c>
      <c r="F5" s="33" t="n">
        <f aca="false">SUMIFS('Base PDV'!$K$2:$K$2884,'Base PDV'!$B$2:$B$2884,A5)/SUMIFS('Base PDV'!$M$2:$M$2884,'Base PDV'!$B$2:$B$2884,A5)</f>
        <v>0.44585553215215</v>
      </c>
      <c r="G5" s="33" t="n">
        <f aca="false">SUMIFS('Base PDV'!$K$2:$K$2884,'Base PDV'!$B$2:$B$2884,A5,'Base PDV'!$Q$2:$Q$2884,"Sí")/SUMIFS('Base PDV'!$M$2:$M$2884,'Base PDV'!$B$2:$B$2884,A5,'Base PDV'!$Q$2:$Q$2884,"Sí")</f>
        <v>0.435022895941892</v>
      </c>
      <c r="H5" s="6" t="n">
        <f aca="false">COUNTIFS('Base PDV'!$B$2:$B$2884,A5,'Base PDV'!$AW$2:$AW$2884,"1 - Foco Conquista (Alto Pot / Bajo Share)")</f>
        <v>61</v>
      </c>
      <c r="I5" s="6" t="n">
        <f aca="false">COUNTIFS('Base PDV'!$B$2:$B$2884,A5,'Base PDV'!$AW$2:$AW$2884,"2 - Foco Defensa (Alto Pot / Alto Share)")</f>
        <v>34</v>
      </c>
      <c r="J5" s="6" t="n">
        <f aca="false">COUNTIFS('Base PDV'!$B$2:$B$2884,A5,'Base PDV'!$AW$2:$AW$2884,"3 - Monitoreo (Bajo Pot / Alto Share)")</f>
        <v>19</v>
      </c>
      <c r="K5" s="6" t="n">
        <f aca="false">COUNTIFS('Base PDV'!$B$2:$B$2884,A5,'Base PDV'!$AW$2:$AW$2884,"4 - Baja Prioridad (Bajo Pot / Bajo Share)")</f>
        <v>15</v>
      </c>
      <c r="L5" s="6" t="n">
        <f aca="false">COUNTIFS('Base PDV'!$B$2:$B$2884,A5,'Base PDV'!$BC$2:$BC$2884,"Sí")</f>
        <v>0</v>
      </c>
      <c r="M5" s="6" t="n">
        <f aca="false">SUMPRODUCT(('Base PDV'!$B$2:$B$2884=A5)*('Base PDV'!$AY$2:$AY$2884&lt;&gt;""))</f>
        <v>6</v>
      </c>
      <c r="N5" s="33" t="n">
        <f aca="false">SUMIF('Base PDV'!$B$2:$B$2884,A5,'Base PDV'!$K$2:$K$2884)/E5</f>
        <v>0.44585553215215</v>
      </c>
      <c r="O5" s="33" t="n">
        <f aca="false">SUMIF('Base PDV'!$B$2:$B$2884,A5,'Base PDV'!$I$2:$I$2884)/E5</f>
        <v>0.42017717754925</v>
      </c>
      <c r="P5" s="33" t="n">
        <f aca="false">SUMIF('Base PDV'!$B$2:$B$2884,A5,'Base PDV'!$J$2:$J$2884)/E5</f>
        <v>0.1339672902986</v>
      </c>
      <c r="Q5" s="6" t="n">
        <f aca="false">COUNTIFS('Base PDV'!$B$2:$B$2884,A5,'Base PDV'!$BB$2:$BB$2884,"Sí")</f>
        <v>2</v>
      </c>
      <c r="R5" s="6" t="n">
        <f aca="false">COUNTIFS('Base PDV'!$B$2:$B$2884,A5,'Base PDV'!$AZ$2:$AZ$2884,"Sí")</f>
        <v>20</v>
      </c>
      <c r="S5" s="6" t="n">
        <f aca="false">COUNTIFS('Base PDV'!$B$2:$B$2884,A5,'Base PDV'!$BA$2:$BA$2884,"Sí")</f>
        <v>25</v>
      </c>
    </row>
    <row r="6" customFormat="false" ht="15" hidden="false" customHeight="true" outlineLevel="0" collapsed="false">
      <c r="A6" s="6" t="n">
        <v>5</v>
      </c>
      <c r="B6" s="6" t="n">
        <f aca="false">COUNTIF('Base PDV'!$B$2:$B$2884,A6)</f>
        <v>264</v>
      </c>
      <c r="C6" s="33" t="n">
        <f aca="false">COUNTIFS('Base PDV'!$B$2:$B$2884,A6,'Base PDV'!$P$2:$P$2884,"Sí")/B6</f>
        <v>1</v>
      </c>
      <c r="D6" s="33" t="n">
        <f aca="false">COUNTIFS('Base PDV'!$B$2:$B$2884,A6,'Base PDV'!$Q$2:$Q$2884,"Sí")/B6</f>
        <v>0.287878787878788</v>
      </c>
      <c r="E6" s="20" t="n">
        <f aca="false">SUMIF('Base PDV'!$B$2:$B$2884,A6,'Base PDV'!$M$2:$M$2884)</f>
        <v>5349.6</v>
      </c>
      <c r="F6" s="33" t="n">
        <f aca="false">SUMIFS('Base PDV'!$K$2:$K$2884,'Base PDV'!$B$2:$B$2884,A6)/SUMIFS('Base PDV'!$M$2:$M$2884,'Base PDV'!$B$2:$B$2884,A6)</f>
        <v>0.458651114101989</v>
      </c>
      <c r="G6" s="33" t="n">
        <f aca="false">SUMIFS('Base PDV'!$K$2:$K$2884,'Base PDV'!$B$2:$B$2884,A6,'Base PDV'!$Q$2:$Q$2884,"Sí")/SUMIFS('Base PDV'!$M$2:$M$2884,'Base PDV'!$B$2:$B$2884,A6,'Base PDV'!$Q$2:$Q$2884,"Sí")</f>
        <v>0.4097024052181</v>
      </c>
      <c r="H6" s="6" t="n">
        <f aca="false">COUNTIFS('Base PDV'!$B$2:$B$2884,A6,'Base PDV'!$AW$2:$AW$2884,"1 - Foco Conquista (Alto Pot / Bajo Share)")</f>
        <v>50</v>
      </c>
      <c r="I6" s="6" t="n">
        <f aca="false">COUNTIFS('Base PDV'!$B$2:$B$2884,A6,'Base PDV'!$AW$2:$AW$2884,"2 - Foco Defensa (Alto Pot / Alto Share)")</f>
        <v>10</v>
      </c>
      <c r="J6" s="6" t="n">
        <f aca="false">COUNTIFS('Base PDV'!$B$2:$B$2884,A6,'Base PDV'!$AW$2:$AW$2884,"3 - Monitoreo (Bajo Pot / Alto Share)")</f>
        <v>6</v>
      </c>
      <c r="K6" s="6" t="n">
        <f aca="false">COUNTIFS('Base PDV'!$B$2:$B$2884,A6,'Base PDV'!$AW$2:$AW$2884,"4 - Baja Prioridad (Bajo Pot / Bajo Share)")</f>
        <v>10</v>
      </c>
      <c r="L6" s="6" t="n">
        <f aca="false">COUNTIFS('Base PDV'!$B$2:$B$2884,A6,'Base PDV'!$BC$2:$BC$2884,"Sí")</f>
        <v>1</v>
      </c>
      <c r="M6" s="6" t="n">
        <f aca="false">SUMPRODUCT(('Base PDV'!$B$2:$B$2884=A6)*('Base PDV'!$AY$2:$AY$2884&lt;&gt;""))</f>
        <v>6</v>
      </c>
      <c r="N6" s="33" t="n">
        <f aca="false">SUMIF('Base PDV'!$B$2:$B$2884,A6,'Base PDV'!$K$2:$K$2884)/E6</f>
        <v>0.458651114101989</v>
      </c>
      <c r="O6" s="33" t="n">
        <f aca="false">SUMIF('Base PDV'!$B$2:$B$2884,A6,'Base PDV'!$I$2:$I$2884)/E6</f>
        <v>0.422648422311949</v>
      </c>
      <c r="P6" s="33" t="n">
        <f aca="false">SUMIF('Base PDV'!$B$2:$B$2884,A6,'Base PDV'!$J$2:$J$2884)/E6</f>
        <v>0.118700463586063</v>
      </c>
      <c r="Q6" s="6" t="n">
        <f aca="false">COUNTIFS('Base PDV'!$B$2:$B$2884,A6,'Base PDV'!$BB$2:$BB$2884,"Sí")</f>
        <v>12</v>
      </c>
      <c r="R6" s="6" t="n">
        <f aca="false">COUNTIFS('Base PDV'!$B$2:$B$2884,A6,'Base PDV'!$AZ$2:$AZ$2884,"Sí")</f>
        <v>7</v>
      </c>
      <c r="S6" s="6" t="n">
        <f aca="false">COUNTIFS('Base PDV'!$B$2:$B$2884,A6,'Base PDV'!$BA$2:$BA$2884,"Sí")</f>
        <v>32</v>
      </c>
    </row>
    <row r="7" customFormat="false" ht="15" hidden="false" customHeight="true" outlineLevel="0" collapsed="false">
      <c r="A7" s="6" t="n">
        <v>6</v>
      </c>
      <c r="B7" s="6" t="n">
        <f aca="false">COUNTIF('Base PDV'!$B$2:$B$2884,A7)</f>
        <v>254</v>
      </c>
      <c r="C7" s="33" t="n">
        <f aca="false">COUNTIFS('Base PDV'!$B$2:$B$2884,A7,'Base PDV'!$P$2:$P$2884,"Sí")/B7</f>
        <v>0.996062992125984</v>
      </c>
      <c r="D7" s="33" t="n">
        <f aca="false">COUNTIFS('Base PDV'!$B$2:$B$2884,A7,'Base PDV'!$Q$2:$Q$2884,"Sí")/B7</f>
        <v>0.102362204724409</v>
      </c>
      <c r="E7" s="20" t="n">
        <f aca="false">SUMIF('Base PDV'!$B$2:$B$2884,A7,'Base PDV'!$M$2:$M$2884)</f>
        <v>1102.8</v>
      </c>
      <c r="F7" s="33" t="n">
        <f aca="false">SUMIFS('Base PDV'!$K$2:$K$2884,'Base PDV'!$B$2:$B$2884,A7)/SUMIFS('Base PDV'!$M$2:$M$2884,'Base PDV'!$B$2:$B$2884,A7)</f>
        <v>0.610083424011607</v>
      </c>
      <c r="G7" s="33" t="n">
        <f aca="false">SUMIFS('Base PDV'!$K$2:$K$2884,'Base PDV'!$B$2:$B$2884,A7,'Base PDV'!$Q$2:$Q$2884,"Sí")/SUMIFS('Base PDV'!$M$2:$M$2884,'Base PDV'!$B$2:$B$2884,A7,'Base PDV'!$Q$2:$Q$2884,"Sí")</f>
        <v>0.334365325077399</v>
      </c>
      <c r="H7" s="6" t="n">
        <f aca="false">COUNTIFS('Base PDV'!$B$2:$B$2884,A7,'Base PDV'!$AW$2:$AW$2884,"1 - Foco Conquista (Alto Pot / Bajo Share)")</f>
        <v>4</v>
      </c>
      <c r="I7" s="6" t="n">
        <f aca="false">COUNTIFS('Base PDV'!$B$2:$B$2884,A7,'Base PDV'!$AW$2:$AW$2884,"2 - Foco Defensa (Alto Pot / Alto Share)")</f>
        <v>0</v>
      </c>
      <c r="J7" s="6" t="n">
        <f aca="false">COUNTIFS('Base PDV'!$B$2:$B$2884,A7,'Base PDV'!$AW$2:$AW$2884,"3 - Monitoreo (Bajo Pot / Alto Share)")</f>
        <v>3</v>
      </c>
      <c r="K7" s="6" t="n">
        <f aca="false">COUNTIFS('Base PDV'!$B$2:$B$2884,A7,'Base PDV'!$AW$2:$AW$2884,"4 - Baja Prioridad (Bajo Pot / Bajo Share)")</f>
        <v>19</v>
      </c>
      <c r="L7" s="6" t="n">
        <f aca="false">COUNTIFS('Base PDV'!$B$2:$B$2884,A7,'Base PDV'!$BC$2:$BC$2884,"Sí")</f>
        <v>4</v>
      </c>
      <c r="M7" s="6" t="n">
        <f aca="false">SUMPRODUCT(('Base PDV'!$B$2:$B$2884=A7)*('Base PDV'!$AY$2:$AY$2884&lt;&gt;""))</f>
        <v>1</v>
      </c>
      <c r="N7" s="33" t="n">
        <f aca="false">SUMIF('Base PDV'!$B$2:$B$2884,A7,'Base PDV'!$K$2:$K$2884)/E7</f>
        <v>0.610083424011607</v>
      </c>
      <c r="O7" s="33" t="n">
        <f aca="false">SUMIF('Base PDV'!$B$2:$B$2884,A7,'Base PDV'!$I$2:$I$2884)/E7</f>
        <v>0.353645266594124</v>
      </c>
      <c r="P7" s="33" t="n">
        <f aca="false">SUMIF('Base PDV'!$B$2:$B$2884,A7,'Base PDV'!$J$2:$J$2884)/E7</f>
        <v>0.0362713093942691</v>
      </c>
      <c r="Q7" s="6" t="n">
        <f aca="false">COUNTIFS('Base PDV'!$B$2:$B$2884,A7,'Base PDV'!$BB$2:$BB$2884,"Sí")</f>
        <v>2</v>
      </c>
      <c r="R7" s="6" t="n">
        <f aca="false">COUNTIFS('Base PDV'!$B$2:$B$2884,A7,'Base PDV'!$AZ$2:$AZ$2884,"Sí")</f>
        <v>12</v>
      </c>
      <c r="S7" s="6" t="n">
        <f aca="false">COUNTIFS('Base PDV'!$B$2:$B$2884,A7,'Base PDV'!$BA$2:$BA$2884,"Sí")</f>
        <v>2</v>
      </c>
    </row>
    <row r="8" customFormat="false" ht="15" hidden="false" customHeight="true" outlineLevel="0" collapsed="false">
      <c r="A8" s="6" t="n">
        <v>7</v>
      </c>
      <c r="B8" s="6" t="n">
        <f aca="false">COUNTIF('Base PDV'!$B$2:$B$2884,A8)</f>
        <v>209</v>
      </c>
      <c r="C8" s="33" t="n">
        <f aca="false">COUNTIFS('Base PDV'!$B$2:$B$2884,A8,'Base PDV'!$P$2:$P$2884,"Sí")/B8</f>
        <v>1</v>
      </c>
      <c r="D8" s="33" t="n">
        <f aca="false">COUNTIFS('Base PDV'!$B$2:$B$2884,A8,'Base PDV'!$Q$2:$Q$2884,"Sí")/B8</f>
        <v>0.770334928229665</v>
      </c>
      <c r="E8" s="20" t="n">
        <f aca="false">SUMIF('Base PDV'!$B$2:$B$2884,A8,'Base PDV'!$M$2:$M$2884)</f>
        <v>8980.2</v>
      </c>
      <c r="F8" s="33" t="n">
        <f aca="false">SUMIFS('Base PDV'!$K$2:$K$2884,'Base PDV'!$B$2:$B$2884,A8)/SUMIFS('Base PDV'!$M$2:$M$2884,'Base PDV'!$B$2:$B$2884,A8)</f>
        <v>0.382196387608294</v>
      </c>
      <c r="G8" s="33" t="n">
        <f aca="false">SUMIFS('Base PDV'!$K$2:$K$2884,'Base PDV'!$B$2:$B$2884,A8,'Base PDV'!$Q$2:$Q$2884,"Sí")/SUMIFS('Base PDV'!$M$2:$M$2884,'Base PDV'!$B$2:$B$2884,A8,'Base PDV'!$Q$2:$Q$2884,"Sí")</f>
        <v>0.367460950860791</v>
      </c>
      <c r="H8" s="6" t="n">
        <f aca="false">COUNTIFS('Base PDV'!$B$2:$B$2884,A8,'Base PDV'!$AW$2:$AW$2884,"1 - Foco Conquista (Alto Pot / Bajo Share)")</f>
        <v>96</v>
      </c>
      <c r="I8" s="6" t="n">
        <f aca="false">COUNTIFS('Base PDV'!$B$2:$B$2884,A8,'Base PDV'!$AW$2:$AW$2884,"2 - Foco Defensa (Alto Pot / Alto Share)")</f>
        <v>18</v>
      </c>
      <c r="J8" s="6" t="n">
        <f aca="false">COUNTIFS('Base PDV'!$B$2:$B$2884,A8,'Base PDV'!$AW$2:$AW$2884,"3 - Monitoreo (Bajo Pot / Alto Share)")</f>
        <v>7</v>
      </c>
      <c r="K8" s="6" t="n">
        <f aca="false">COUNTIFS('Base PDV'!$B$2:$B$2884,A8,'Base PDV'!$AW$2:$AW$2884,"4 - Baja Prioridad (Bajo Pot / Bajo Share)")</f>
        <v>40</v>
      </c>
      <c r="L8" s="6" t="n">
        <f aca="false">COUNTIFS('Base PDV'!$B$2:$B$2884,A8,'Base PDV'!$BC$2:$BC$2884,"Sí")</f>
        <v>3</v>
      </c>
      <c r="M8" s="6" t="n">
        <f aca="false">SUMPRODUCT(('Base PDV'!$B$2:$B$2884=A8)*('Base PDV'!$AY$2:$AY$2884&lt;&gt;""))</f>
        <v>2</v>
      </c>
      <c r="N8" s="33" t="n">
        <f aca="false">SUMIF('Base PDV'!$B$2:$B$2884,A8,'Base PDV'!$K$2:$K$2884)/E8</f>
        <v>0.382196387608294</v>
      </c>
      <c r="O8" s="33" t="n">
        <f aca="false">SUMIF('Base PDV'!$B$2:$B$2884,A8,'Base PDV'!$I$2:$I$2884)/E8</f>
        <v>0.538963497472217</v>
      </c>
      <c r="P8" s="33" t="n">
        <f aca="false">SUMIF('Base PDV'!$B$2:$B$2884,A8,'Base PDV'!$J$2:$J$2884)/E8</f>
        <v>0.0788401149194895</v>
      </c>
      <c r="Q8" s="6" t="n">
        <f aca="false">COUNTIFS('Base PDV'!$B$2:$B$2884,A8,'Base PDV'!$BB$2:$BB$2884,"Sí")</f>
        <v>4</v>
      </c>
      <c r="R8" s="6" t="n">
        <f aca="false">COUNTIFS('Base PDV'!$B$2:$B$2884,A8,'Base PDV'!$AZ$2:$AZ$2884,"Sí")</f>
        <v>24</v>
      </c>
      <c r="S8" s="6" t="n">
        <f aca="false">COUNTIFS('Base PDV'!$B$2:$B$2884,A8,'Base PDV'!$BA$2:$BA$2884,"Sí")</f>
        <v>64</v>
      </c>
    </row>
    <row r="9" customFormat="false" ht="15" hidden="false" customHeight="true" outlineLevel="0" collapsed="false">
      <c r="A9" s="6" t="n">
        <v>11</v>
      </c>
      <c r="B9" s="6" t="n">
        <f aca="false">COUNTIF('Base PDV'!$B$2:$B$2884,A9)</f>
        <v>195</v>
      </c>
      <c r="C9" s="33" t="n">
        <f aca="false">COUNTIFS('Base PDV'!$B$2:$B$2884,A9,'Base PDV'!$P$2:$P$2884,"Sí")/B9</f>
        <v>1</v>
      </c>
      <c r="D9" s="33" t="n">
        <f aca="false">COUNTIFS('Base PDV'!$B$2:$B$2884,A9,'Base PDV'!$Q$2:$Q$2884,"Sí")/B9</f>
        <v>0.441025641025641</v>
      </c>
      <c r="E9" s="20" t="n">
        <f aca="false">SUMIF('Base PDV'!$B$2:$B$2884,A9,'Base PDV'!$M$2:$M$2884)</f>
        <v>4043.4</v>
      </c>
      <c r="F9" s="33" t="n">
        <f aca="false">SUMIFS('Base PDV'!$K$2:$K$2884,'Base PDV'!$B$2:$B$2884,A9)/SUMIFS('Base PDV'!$M$2:$M$2884,'Base PDV'!$B$2:$B$2884,A9)</f>
        <v>0.382697729633477</v>
      </c>
      <c r="G9" s="33" t="n">
        <f aca="false">SUMIFS('Base PDV'!$K$2:$K$2884,'Base PDV'!$B$2:$B$2884,A9,'Base PDV'!$Q$2:$Q$2884,"Sí")/SUMIFS('Base PDV'!$M$2:$M$2884,'Base PDV'!$B$2:$B$2884,A9,'Base PDV'!$Q$2:$Q$2884,"Sí")</f>
        <v>0.345568956476141</v>
      </c>
      <c r="H9" s="6" t="n">
        <f aca="false">COUNTIFS('Base PDV'!$B$2:$B$2884,A9,'Base PDV'!$AW$2:$AW$2884,"1 - Foco Conquista (Alto Pot / Bajo Share)")</f>
        <v>31</v>
      </c>
      <c r="I9" s="6" t="n">
        <f aca="false">COUNTIFS('Base PDV'!$B$2:$B$2884,A9,'Base PDV'!$AW$2:$AW$2884,"2 - Foco Defensa (Alto Pot / Alto Share)")</f>
        <v>6</v>
      </c>
      <c r="J9" s="6" t="n">
        <f aca="false">COUNTIFS('Base PDV'!$B$2:$B$2884,A9,'Base PDV'!$AW$2:$AW$2884,"3 - Monitoreo (Bajo Pot / Alto Share)")</f>
        <v>0</v>
      </c>
      <c r="K9" s="6" t="n">
        <f aca="false">COUNTIFS('Base PDV'!$B$2:$B$2884,A9,'Base PDV'!$AW$2:$AW$2884,"4 - Baja Prioridad (Bajo Pot / Bajo Share)")</f>
        <v>49</v>
      </c>
      <c r="L9" s="6" t="n">
        <f aca="false">COUNTIFS('Base PDV'!$B$2:$B$2884,A9,'Base PDV'!$BC$2:$BC$2884,"Sí")</f>
        <v>1</v>
      </c>
      <c r="M9" s="6" t="n">
        <f aca="false">SUMPRODUCT(('Base PDV'!$B$2:$B$2884=A9)*('Base PDV'!$AY$2:$AY$2884&lt;&gt;""))</f>
        <v>20</v>
      </c>
      <c r="N9" s="33" t="n">
        <f aca="false">SUMIF('Base PDV'!$B$2:$B$2884,A9,'Base PDV'!$K$2:$K$2884)/E9</f>
        <v>0.382697729633477</v>
      </c>
      <c r="O9" s="33" t="n">
        <f aca="false">SUMIF('Base PDV'!$B$2:$B$2884,A9,'Base PDV'!$I$2:$I$2884)/E9</f>
        <v>0.270317059900084</v>
      </c>
      <c r="P9" s="33" t="n">
        <f aca="false">SUMIF('Base PDV'!$B$2:$B$2884,A9,'Base PDV'!$J$2:$J$2884)/E9</f>
        <v>0.346985210466439</v>
      </c>
      <c r="Q9" s="6" t="n">
        <f aca="false">COUNTIFS('Base PDV'!$B$2:$B$2884,A9,'Base PDV'!$BB$2:$BB$2884,"Sí")</f>
        <v>0</v>
      </c>
      <c r="R9" s="6" t="n">
        <f aca="false">COUNTIFS('Base PDV'!$B$2:$B$2884,A9,'Base PDV'!$AZ$2:$AZ$2884,"Sí")</f>
        <v>11</v>
      </c>
      <c r="S9" s="6" t="n">
        <f aca="false">COUNTIFS('Base PDV'!$B$2:$B$2884,A9,'Base PDV'!$BA$2:$BA$2884,"Sí")</f>
        <v>2</v>
      </c>
    </row>
    <row r="10" customFormat="false" ht="15" hidden="false" customHeight="true" outlineLevel="0" collapsed="false">
      <c r="A10" s="6" t="n">
        <v>12</v>
      </c>
      <c r="B10" s="6" t="n">
        <f aca="false">COUNTIF('Base PDV'!$B$2:$B$2884,A10)</f>
        <v>175</v>
      </c>
      <c r="C10" s="33" t="n">
        <f aca="false">COUNTIFS('Base PDV'!$B$2:$B$2884,A10,'Base PDV'!$P$2:$P$2884,"Sí")/B10</f>
        <v>1</v>
      </c>
      <c r="D10" s="33" t="n">
        <f aca="false">COUNTIFS('Base PDV'!$B$2:$B$2884,A10,'Base PDV'!$Q$2:$Q$2884,"Sí")/B10</f>
        <v>0.462857142857143</v>
      </c>
      <c r="E10" s="20" t="n">
        <f aca="false">SUMIF('Base PDV'!$B$2:$B$2884,A10,'Base PDV'!$M$2:$M$2884)</f>
        <v>10252.6</v>
      </c>
      <c r="F10" s="33" t="n">
        <f aca="false">SUMIFS('Base PDV'!$K$2:$K$2884,'Base PDV'!$B$2:$B$2884,A10)/SUMIFS('Base PDV'!$M$2:$M$2884,'Base PDV'!$B$2:$B$2884,A10)</f>
        <v>0.498663753584457</v>
      </c>
      <c r="G10" s="33" t="n">
        <f aca="false">SUMIFS('Base PDV'!$K$2:$K$2884,'Base PDV'!$B$2:$B$2884,A10,'Base PDV'!$Q$2:$Q$2884,"Sí")/SUMIFS('Base PDV'!$M$2:$M$2884,'Base PDV'!$B$2:$B$2884,A10,'Base PDV'!$Q$2:$Q$2884,"Sí")</f>
        <v>0.487792725460887</v>
      </c>
      <c r="H10" s="6" t="n">
        <f aca="false">COUNTIFS('Base PDV'!$B$2:$B$2884,A10,'Base PDV'!$AW$2:$AW$2884,"1 - Foco Conquista (Alto Pot / Bajo Share)")</f>
        <v>25</v>
      </c>
      <c r="I10" s="6" t="n">
        <f aca="false">COUNTIFS('Base PDV'!$B$2:$B$2884,A10,'Base PDV'!$AW$2:$AW$2884,"2 - Foco Defensa (Alto Pot / Alto Share)")</f>
        <v>56</v>
      </c>
      <c r="J10" s="6" t="n">
        <f aca="false">COUNTIFS('Base PDV'!$B$2:$B$2884,A10,'Base PDV'!$AW$2:$AW$2884,"3 - Monitoreo (Bajo Pot / Alto Share)")</f>
        <v>0</v>
      </c>
      <c r="K10" s="6" t="n">
        <f aca="false">COUNTIFS('Base PDV'!$B$2:$B$2884,A10,'Base PDV'!$AW$2:$AW$2884,"4 - Baja Prioridad (Bajo Pot / Bajo Share)")</f>
        <v>0</v>
      </c>
      <c r="L10" s="6" t="n">
        <f aca="false">COUNTIFS('Base PDV'!$B$2:$B$2884,A10,'Base PDV'!$BC$2:$BC$2884,"Sí")</f>
        <v>1</v>
      </c>
      <c r="M10" s="6" t="n">
        <f aca="false">SUMPRODUCT(('Base PDV'!$B$2:$B$2884=A10)*('Base PDV'!$AY$2:$AY$2884&lt;&gt;""))</f>
        <v>3</v>
      </c>
      <c r="N10" s="33" t="n">
        <f aca="false">SUMIF('Base PDV'!$B$2:$B$2884,A10,'Base PDV'!$K$2:$K$2884)/E10</f>
        <v>0.498663753584457</v>
      </c>
      <c r="O10" s="33" t="n">
        <f aca="false">SUMIF('Base PDV'!$B$2:$B$2884,A10,'Base PDV'!$I$2:$I$2884)/E10</f>
        <v>0.133624641554337</v>
      </c>
      <c r="P10" s="33" t="n">
        <f aca="false">SUMIF('Base PDV'!$B$2:$B$2884,A10,'Base PDV'!$J$2:$J$2884)/E10</f>
        <v>0.367711604861206</v>
      </c>
      <c r="Q10" s="6" t="n">
        <f aca="false">COUNTIFS('Base PDV'!$B$2:$B$2884,A10,'Base PDV'!$BB$2:$BB$2884,"Sí")</f>
        <v>1</v>
      </c>
      <c r="R10" s="6" t="n">
        <f aca="false">COUNTIFS('Base PDV'!$B$2:$B$2884,A10,'Base PDV'!$AZ$2:$AZ$2884,"Sí")</f>
        <v>8</v>
      </c>
      <c r="S10" s="6" t="n">
        <f aca="false">COUNTIFS('Base PDV'!$B$2:$B$2884,A10,'Base PDV'!$BA$2:$BA$2884,"Sí")</f>
        <v>2</v>
      </c>
    </row>
    <row r="11" customFormat="false" ht="15" hidden="false" customHeight="true" outlineLevel="0" collapsed="false">
      <c r="A11" s="6" t="n">
        <v>13</v>
      </c>
      <c r="B11" s="6" t="n">
        <f aca="false">COUNTIF('Base PDV'!$B$2:$B$2884,A11)</f>
        <v>222</v>
      </c>
      <c r="C11" s="33" t="n">
        <f aca="false">COUNTIFS('Base PDV'!$B$2:$B$2884,A11,'Base PDV'!$P$2:$P$2884,"Sí")/B11</f>
        <v>0.896396396396396</v>
      </c>
      <c r="D11" s="33" t="n">
        <f aca="false">COUNTIFS('Base PDV'!$B$2:$B$2884,A11,'Base PDV'!$Q$2:$Q$2884,"Sí")/B11</f>
        <v>0.599099099099099</v>
      </c>
      <c r="E11" s="20" t="n">
        <f aca="false">SUMIF('Base PDV'!$B$2:$B$2884,A11,'Base PDV'!$M$2:$M$2884)</f>
        <v>5146.9</v>
      </c>
      <c r="F11" s="33" t="n">
        <f aca="false">SUMIFS('Base PDV'!$K$2:$K$2884,'Base PDV'!$B$2:$B$2884,A11)/SUMIFS('Base PDV'!$M$2:$M$2884,'Base PDV'!$B$2:$B$2884,A11)</f>
        <v>0.249256834210884</v>
      </c>
      <c r="G11" s="33" t="n">
        <f aca="false">SUMIFS('Base PDV'!$K$2:$K$2884,'Base PDV'!$B$2:$B$2884,A11,'Base PDV'!$Q$2:$Q$2884,"Sí")/SUMIFS('Base PDV'!$M$2:$M$2884,'Base PDV'!$B$2:$B$2884,A11,'Base PDV'!$Q$2:$Q$2884,"Sí")</f>
        <v>0.226116563188464</v>
      </c>
      <c r="H11" s="6" t="n">
        <f aca="false">COUNTIFS('Base PDV'!$B$2:$B$2884,A11,'Base PDV'!$AW$2:$AW$2884,"1 - Foco Conquista (Alto Pot / Bajo Share)")</f>
        <v>42</v>
      </c>
      <c r="I11" s="6" t="n">
        <f aca="false">COUNTIFS('Base PDV'!$B$2:$B$2884,A11,'Base PDV'!$AW$2:$AW$2884,"2 - Foco Defensa (Alto Pot / Alto Share)")</f>
        <v>2</v>
      </c>
      <c r="J11" s="6" t="n">
        <f aca="false">COUNTIFS('Base PDV'!$B$2:$B$2884,A11,'Base PDV'!$AW$2:$AW$2884,"3 - Monitoreo (Bajo Pot / Alto Share)")</f>
        <v>5</v>
      </c>
      <c r="K11" s="6" t="n">
        <f aca="false">COUNTIFS('Base PDV'!$B$2:$B$2884,A11,'Base PDV'!$AW$2:$AW$2884,"4 - Baja Prioridad (Bajo Pot / Bajo Share)")</f>
        <v>84</v>
      </c>
      <c r="L11" s="6" t="n">
        <f aca="false">COUNTIFS('Base PDV'!$B$2:$B$2884,A11,'Base PDV'!$BC$2:$BC$2884,"Sí")</f>
        <v>19</v>
      </c>
      <c r="M11" s="6" t="n">
        <f aca="false">SUMPRODUCT(('Base PDV'!$B$2:$B$2884=A11)*('Base PDV'!$AY$2:$AY$2884&lt;&gt;""))</f>
        <v>27</v>
      </c>
      <c r="N11" s="33" t="n">
        <f aca="false">SUMIF('Base PDV'!$B$2:$B$2884,A11,'Base PDV'!$K$2:$K$2884)/E11</f>
        <v>0.249256834210884</v>
      </c>
      <c r="O11" s="33" t="n">
        <f aca="false">SUMIF('Base PDV'!$B$2:$B$2884,A11,'Base PDV'!$I$2:$I$2884)/E11</f>
        <v>0.331655948240689</v>
      </c>
      <c r="P11" s="33" t="n">
        <f aca="false">SUMIF('Base PDV'!$B$2:$B$2884,A11,'Base PDV'!$J$2:$J$2884)/E11</f>
        <v>0.419087217548427</v>
      </c>
      <c r="Q11" s="6" t="n">
        <f aca="false">COUNTIFS('Base PDV'!$B$2:$B$2884,A11,'Base PDV'!$BB$2:$BB$2884,"Sí")</f>
        <v>6</v>
      </c>
      <c r="R11" s="6" t="n">
        <f aca="false">COUNTIFS('Base PDV'!$B$2:$B$2884,A11,'Base PDV'!$AZ$2:$AZ$2884,"Sí")</f>
        <v>15</v>
      </c>
      <c r="S11" s="6" t="n">
        <f aca="false">COUNTIFS('Base PDV'!$B$2:$B$2884,A11,'Base PDV'!$BA$2:$BA$2884,"Sí")</f>
        <v>16</v>
      </c>
    </row>
    <row r="12" customFormat="false" ht="15" hidden="false" customHeight="true" outlineLevel="0" collapsed="false">
      <c r="A12" s="6" t="n">
        <v>14</v>
      </c>
      <c r="B12" s="6" t="n">
        <f aca="false">COUNTIF('Base PDV'!$B$2:$B$2884,A12)</f>
        <v>223</v>
      </c>
      <c r="C12" s="33" t="n">
        <f aca="false">COUNTIFS('Base PDV'!$B$2:$B$2884,A12,'Base PDV'!$P$2:$P$2884,"Sí")/B12</f>
        <v>0.860986547085202</v>
      </c>
      <c r="D12" s="33" t="n">
        <f aca="false">COUNTIFS('Base PDV'!$B$2:$B$2884,A12,'Base PDV'!$Q$2:$Q$2884,"Sí")/B12</f>
        <v>0.856502242152466</v>
      </c>
      <c r="E12" s="20" t="n">
        <f aca="false">SUMIF('Base PDV'!$B$2:$B$2884,A12,'Base PDV'!$M$2:$M$2884)</f>
        <v>5897.4</v>
      </c>
      <c r="F12" s="33" t="n">
        <f aca="false">SUMIFS('Base PDV'!$K$2:$K$2884,'Base PDV'!$B$2:$B$2884,A12)/SUMIFS('Base PDV'!$M$2:$M$2884,'Base PDV'!$B$2:$B$2884,A12)</f>
        <v>0.191508122223353</v>
      </c>
      <c r="G12" s="33" t="n">
        <f aca="false">SUMIFS('Base PDV'!$K$2:$K$2884,'Base PDV'!$B$2:$B$2884,A12,'Base PDV'!$Q$2:$Q$2884,"Sí")/SUMIFS('Base PDV'!$M$2:$M$2884,'Base PDV'!$B$2:$B$2884,A12,'Base PDV'!$Q$2:$Q$2884,"Sí")</f>
        <v>0.185514178339597</v>
      </c>
      <c r="H12" s="6" t="n">
        <f aca="false">COUNTIFS('Base PDV'!$B$2:$B$2884,A12,'Base PDV'!$AW$2:$AW$2884,"1 - Foco Conquista (Alto Pot / Bajo Share)")</f>
        <v>39</v>
      </c>
      <c r="I12" s="6" t="n">
        <f aca="false">COUNTIFS('Base PDV'!$B$2:$B$2884,A12,'Base PDV'!$AW$2:$AW$2884,"2 - Foco Defensa (Alto Pot / Alto Share)")</f>
        <v>0</v>
      </c>
      <c r="J12" s="6" t="n">
        <f aca="false">COUNTIFS('Base PDV'!$B$2:$B$2884,A12,'Base PDV'!$AW$2:$AW$2884,"3 - Monitoreo (Bajo Pot / Alto Share)")</f>
        <v>1</v>
      </c>
      <c r="K12" s="6" t="n">
        <f aca="false">COUNTIFS('Base PDV'!$B$2:$B$2884,A12,'Base PDV'!$AW$2:$AW$2884,"4 - Baja Prioridad (Bajo Pot / Bajo Share)")</f>
        <v>151</v>
      </c>
      <c r="L12" s="6" t="n">
        <f aca="false">COUNTIFS('Base PDV'!$B$2:$B$2884,A12,'Base PDV'!$BC$2:$BC$2884,"Sí")</f>
        <v>41</v>
      </c>
      <c r="M12" s="6" t="n">
        <f aca="false">SUMPRODUCT(('Base PDV'!$B$2:$B$2884=A12)*('Base PDV'!$AY$2:$AY$2884&lt;&gt;""))</f>
        <v>11</v>
      </c>
      <c r="N12" s="33" t="n">
        <f aca="false">SUMIF('Base PDV'!$B$2:$B$2884,A12,'Base PDV'!$K$2:$K$2884)/E12</f>
        <v>0.191508122223353</v>
      </c>
      <c r="O12" s="33" t="n">
        <f aca="false">SUMIF('Base PDV'!$B$2:$B$2884,A12,'Base PDV'!$I$2:$I$2884)/E12</f>
        <v>0.28470173296707</v>
      </c>
      <c r="P12" s="33" t="n">
        <f aca="false">SUMIF('Base PDV'!$B$2:$B$2884,A12,'Base PDV'!$J$2:$J$2884)/E12</f>
        <v>0.523790144809577</v>
      </c>
      <c r="Q12" s="6" t="n">
        <f aca="false">COUNTIFS('Base PDV'!$B$2:$B$2884,A12,'Base PDV'!$BB$2:$BB$2884,"Sí")</f>
        <v>6</v>
      </c>
      <c r="R12" s="6" t="n">
        <f aca="false">COUNTIFS('Base PDV'!$B$2:$B$2884,A12,'Base PDV'!$AZ$2:$AZ$2884,"Sí")</f>
        <v>27</v>
      </c>
      <c r="S12" s="6" t="n">
        <f aca="false">COUNTIFS('Base PDV'!$B$2:$B$2884,A12,'Base PDV'!$BA$2:$BA$2884,"Sí")</f>
        <v>4</v>
      </c>
    </row>
    <row r="13" customFormat="false" ht="15" hidden="false" customHeight="true" outlineLevel="0" collapsed="false">
      <c r="A13" s="6" t="n">
        <v>15</v>
      </c>
      <c r="B13" s="6" t="n">
        <f aca="false">COUNTIF('Base PDV'!$B$2:$B$2884,A13)</f>
        <v>143</v>
      </c>
      <c r="C13" s="33" t="n">
        <f aca="false">COUNTIFS('Base PDV'!$B$2:$B$2884,A13,'Base PDV'!$P$2:$P$2884,"Sí")/B13</f>
        <v>0.986013986013986</v>
      </c>
      <c r="D13" s="33" t="n">
        <f aca="false">COUNTIFS('Base PDV'!$B$2:$B$2884,A13,'Base PDV'!$Q$2:$Q$2884,"Sí")/B13</f>
        <v>0.748251748251748</v>
      </c>
      <c r="E13" s="20" t="n">
        <f aca="false">SUMIF('Base PDV'!$B$2:$B$2884,A13,'Base PDV'!$M$2:$M$2884)</f>
        <v>3502.8</v>
      </c>
      <c r="F13" s="33" t="n">
        <f aca="false">SUMIFS('Base PDV'!$K$2:$K$2884,'Base PDV'!$B$2:$B$2884,A13)/SUMIFS('Base PDV'!$M$2:$M$2884,'Base PDV'!$B$2:$B$2884,A13)</f>
        <v>0.270583533173461</v>
      </c>
      <c r="G13" s="33" t="n">
        <f aca="false">SUMIFS('Base PDV'!$K$2:$K$2884,'Base PDV'!$B$2:$B$2884,A13,'Base PDV'!$Q$2:$Q$2884,"Sí")/SUMIFS('Base PDV'!$M$2:$M$2884,'Base PDV'!$B$2:$B$2884,A13,'Base PDV'!$Q$2:$Q$2884,"Sí")</f>
        <v>0.262413394919169</v>
      </c>
      <c r="H13" s="6" t="n">
        <f aca="false">COUNTIFS('Base PDV'!$B$2:$B$2884,A13,'Base PDV'!$AW$2:$AW$2884,"1 - Foco Conquista (Alto Pot / Bajo Share)")</f>
        <v>25</v>
      </c>
      <c r="I13" s="6" t="n">
        <f aca="false">COUNTIFS('Base PDV'!$B$2:$B$2884,A13,'Base PDV'!$AW$2:$AW$2884,"2 - Foco Defensa (Alto Pot / Alto Share)")</f>
        <v>0</v>
      </c>
      <c r="J13" s="6" t="n">
        <f aca="false">COUNTIFS('Base PDV'!$B$2:$B$2884,A13,'Base PDV'!$AW$2:$AW$2884,"3 - Monitoreo (Bajo Pot / Alto Share)")</f>
        <v>1</v>
      </c>
      <c r="K13" s="6" t="n">
        <f aca="false">COUNTIFS('Base PDV'!$B$2:$B$2884,A13,'Base PDV'!$AW$2:$AW$2884,"4 - Baja Prioridad (Bajo Pot / Bajo Share)")</f>
        <v>81</v>
      </c>
      <c r="L13" s="6" t="n">
        <f aca="false">COUNTIFS('Base PDV'!$B$2:$B$2884,A13,'Base PDV'!$BC$2:$BC$2884,"Sí")</f>
        <v>3</v>
      </c>
      <c r="M13" s="6" t="n">
        <f aca="false">SUMPRODUCT(('Base PDV'!$B$2:$B$2884=A13)*('Base PDV'!$AY$2:$AY$2884&lt;&gt;""))</f>
        <v>17</v>
      </c>
      <c r="N13" s="33" t="n">
        <f aca="false">SUMIF('Base PDV'!$B$2:$B$2884,A13,'Base PDV'!$K$2:$K$2884)/E13</f>
        <v>0.270583533173461</v>
      </c>
      <c r="O13" s="33" t="n">
        <f aca="false">SUMIF('Base PDV'!$B$2:$B$2884,A13,'Base PDV'!$I$2:$I$2884)/E13</f>
        <v>0.397967340413384</v>
      </c>
      <c r="P13" s="33" t="n">
        <f aca="false">SUMIF('Base PDV'!$B$2:$B$2884,A13,'Base PDV'!$J$2:$J$2884)/E13</f>
        <v>0.331449126413155</v>
      </c>
      <c r="Q13" s="6" t="n">
        <f aca="false">COUNTIFS('Base PDV'!$B$2:$B$2884,A13,'Base PDV'!$BB$2:$BB$2884,"Sí")</f>
        <v>0</v>
      </c>
      <c r="R13" s="6" t="n">
        <f aca="false">COUNTIFS('Base PDV'!$B$2:$B$2884,A13,'Base PDV'!$AZ$2:$AZ$2884,"Sí")</f>
        <v>0</v>
      </c>
      <c r="S13" s="6" t="n">
        <f aca="false">COUNTIFS('Base PDV'!$B$2:$B$2884,A13,'Base PDV'!$BA$2:$BA$2884,"Sí")</f>
        <v>17</v>
      </c>
    </row>
    <row r="14" customFormat="false" ht="15" hidden="false" customHeight="true" outlineLevel="0" collapsed="false">
      <c r="A14" s="6" t="n">
        <v>16</v>
      </c>
      <c r="B14" s="6" t="n">
        <f aca="false">COUNTIF('Base PDV'!$B$2:$B$2884,A14)</f>
        <v>169</v>
      </c>
      <c r="C14" s="33" t="n">
        <f aca="false">COUNTIFS('Base PDV'!$B$2:$B$2884,A14,'Base PDV'!$P$2:$P$2884,"Sí")/B14</f>
        <v>0.91715976331361</v>
      </c>
      <c r="D14" s="33" t="n">
        <f aca="false">COUNTIFS('Base PDV'!$B$2:$B$2884,A14,'Base PDV'!$Q$2:$Q$2884,"Sí")/B14</f>
        <v>0.70414201183432</v>
      </c>
      <c r="E14" s="20" t="n">
        <f aca="false">SUMIF('Base PDV'!$B$2:$B$2884,A14,'Base PDV'!$M$2:$M$2884)</f>
        <v>6091.8</v>
      </c>
      <c r="F14" s="33" t="n">
        <f aca="false">SUMIFS('Base PDV'!$K$2:$K$2884,'Base PDV'!$B$2:$B$2884,A14)/SUMIFS('Base PDV'!$M$2:$M$2884,'Base PDV'!$B$2:$B$2884,A14)</f>
        <v>0.250796152204603</v>
      </c>
      <c r="G14" s="33" t="n">
        <f aca="false">SUMIFS('Base PDV'!$K$2:$K$2884,'Base PDV'!$B$2:$B$2884,A14,'Base PDV'!$Q$2:$Q$2884,"Sí")/SUMIFS('Base PDV'!$M$2:$M$2884,'Base PDV'!$B$2:$B$2884,A14,'Base PDV'!$Q$2:$Q$2884,"Sí")</f>
        <v>0.240599001663894</v>
      </c>
      <c r="H14" s="6" t="n">
        <f aca="false">COUNTIFS('Base PDV'!$B$2:$B$2884,A14,'Base PDV'!$AW$2:$AW$2884,"1 - Foco Conquista (Alto Pot / Bajo Share)")</f>
        <v>71</v>
      </c>
      <c r="I14" s="6" t="n">
        <f aca="false">COUNTIFS('Base PDV'!$B$2:$B$2884,A14,'Base PDV'!$AW$2:$AW$2884,"2 - Foco Defensa (Alto Pot / Alto Share)")</f>
        <v>1</v>
      </c>
      <c r="J14" s="6" t="n">
        <f aca="false">COUNTIFS('Base PDV'!$B$2:$B$2884,A14,'Base PDV'!$AW$2:$AW$2884,"3 - Monitoreo (Bajo Pot / Alto Share)")</f>
        <v>0</v>
      </c>
      <c r="K14" s="6" t="n">
        <f aca="false">COUNTIFS('Base PDV'!$B$2:$B$2884,A14,'Base PDV'!$AW$2:$AW$2884,"4 - Baja Prioridad (Bajo Pot / Bajo Share)")</f>
        <v>47</v>
      </c>
      <c r="L14" s="6" t="n">
        <f aca="false">COUNTIFS('Base PDV'!$B$2:$B$2884,A14,'Base PDV'!$BC$2:$BC$2884,"Sí")</f>
        <v>6</v>
      </c>
      <c r="M14" s="6" t="n">
        <f aca="false">SUMPRODUCT(('Base PDV'!$B$2:$B$2884=A14)*('Base PDV'!$AY$2:$AY$2884&lt;&gt;""))</f>
        <v>4</v>
      </c>
      <c r="N14" s="33" t="n">
        <f aca="false">SUMIF('Base PDV'!$B$2:$B$2884,A14,'Base PDV'!$K$2:$K$2884)/E14</f>
        <v>0.250796152204603</v>
      </c>
      <c r="O14" s="33" t="n">
        <f aca="false">SUMIF('Base PDV'!$B$2:$B$2884,A14,'Base PDV'!$I$2:$I$2884)/E14</f>
        <v>0.25148560359828</v>
      </c>
      <c r="P14" s="33" t="n">
        <f aca="false">SUMIF('Base PDV'!$B$2:$B$2884,A14,'Base PDV'!$J$2:$J$2884)/E14</f>
        <v>0.497718244197117</v>
      </c>
      <c r="Q14" s="6" t="n">
        <f aca="false">COUNTIFS('Base PDV'!$B$2:$B$2884,A14,'Base PDV'!$BB$2:$BB$2884,"Sí")</f>
        <v>1</v>
      </c>
      <c r="R14" s="6" t="n">
        <f aca="false">COUNTIFS('Base PDV'!$B$2:$B$2884,A14,'Base PDV'!$AZ$2:$AZ$2884,"Sí")</f>
        <v>2</v>
      </c>
      <c r="S14" s="6" t="n">
        <f aca="false">COUNTIFS('Base PDV'!$B$2:$B$2884,A14,'Base PDV'!$BA$2:$BA$2884,"Sí")</f>
        <v>24</v>
      </c>
    </row>
    <row r="15" customFormat="false" ht="15" hidden="false" customHeight="true" outlineLevel="0" collapsed="false">
      <c r="A15" s="6" t="n">
        <v>17</v>
      </c>
      <c r="B15" s="6" t="n">
        <f aca="false">COUNTIF('Base PDV'!$B$2:$B$2884,A15)</f>
        <v>211</v>
      </c>
      <c r="C15" s="33" t="n">
        <f aca="false">COUNTIFS('Base PDV'!$B$2:$B$2884,A15,'Base PDV'!$P$2:$P$2884,"Sí")/B15</f>
        <v>1</v>
      </c>
      <c r="D15" s="33" t="n">
        <f aca="false">COUNTIFS('Base PDV'!$B$2:$B$2884,A15,'Base PDV'!$Q$2:$Q$2884,"Sí")/B15</f>
        <v>0.488151658767773</v>
      </c>
      <c r="E15" s="20" t="n">
        <f aca="false">SUMIF('Base PDV'!$B$2:$B$2884,A15,'Base PDV'!$M$2:$M$2884)</f>
        <v>3781.1</v>
      </c>
      <c r="F15" s="33" t="n">
        <f aca="false">SUMIFS('Base PDV'!$K$2:$K$2884,'Base PDV'!$B$2:$B$2884,A15)/SUMIFS('Base PDV'!$M$2:$M$2884,'Base PDV'!$B$2:$B$2884,A15)</f>
        <v>0.301790484250615</v>
      </c>
      <c r="G15" s="33" t="n">
        <f aca="false">SUMIFS('Base PDV'!$K$2:$K$2884,'Base PDV'!$B$2:$B$2884,A15,'Base PDV'!$Q$2:$Q$2884,"Sí")/SUMIFS('Base PDV'!$M$2:$M$2884,'Base PDV'!$B$2:$B$2884,A15,'Base PDV'!$Q$2:$Q$2884,"Sí")</f>
        <v>0.271724137931035</v>
      </c>
      <c r="H15" s="6" t="n">
        <f aca="false">COUNTIFS('Base PDV'!$B$2:$B$2884,A15,'Base PDV'!$AW$2:$AW$2884,"1 - Foco Conquista (Alto Pot / Bajo Share)")</f>
        <v>32</v>
      </c>
      <c r="I15" s="6" t="n">
        <f aca="false">COUNTIFS('Base PDV'!$B$2:$B$2884,A15,'Base PDV'!$AW$2:$AW$2884,"2 - Foco Defensa (Alto Pot / Alto Share)")</f>
        <v>0</v>
      </c>
      <c r="J15" s="6" t="n">
        <f aca="false">COUNTIFS('Base PDV'!$B$2:$B$2884,A15,'Base PDV'!$AW$2:$AW$2884,"3 - Monitoreo (Bajo Pot / Alto Share)")</f>
        <v>3</v>
      </c>
      <c r="K15" s="6" t="n">
        <f aca="false">COUNTIFS('Base PDV'!$B$2:$B$2884,A15,'Base PDV'!$AW$2:$AW$2884,"4 - Baja Prioridad (Bajo Pot / Bajo Share)")</f>
        <v>68</v>
      </c>
      <c r="L15" s="6" t="n">
        <f aca="false">COUNTIFS('Base PDV'!$B$2:$B$2884,A15,'Base PDV'!$BC$2:$BC$2884,"Sí")</f>
        <v>14</v>
      </c>
      <c r="M15" s="6" t="n">
        <f aca="false">SUMPRODUCT(('Base PDV'!$B$2:$B$2884=A15)*('Base PDV'!$AY$2:$AY$2884&lt;&gt;""))</f>
        <v>83</v>
      </c>
      <c r="N15" s="33" t="n">
        <f aca="false">SUMIF('Base PDV'!$B$2:$B$2884,A15,'Base PDV'!$K$2:$K$2884)/E15</f>
        <v>0.301790484250615</v>
      </c>
      <c r="O15" s="33" t="n">
        <f aca="false">SUMIF('Base PDV'!$B$2:$B$2884,A15,'Base PDV'!$I$2:$I$2884)/E15</f>
        <v>0.272407500462828</v>
      </c>
      <c r="P15" s="33" t="n">
        <f aca="false">SUMIF('Base PDV'!$B$2:$B$2884,A15,'Base PDV'!$J$2:$J$2884)/E15</f>
        <v>0.425802015286557</v>
      </c>
      <c r="Q15" s="6" t="n">
        <f aca="false">COUNTIFS('Base PDV'!$B$2:$B$2884,A15,'Base PDV'!$BB$2:$BB$2884,"Sí")</f>
        <v>8</v>
      </c>
      <c r="R15" s="6" t="n">
        <f aca="false">COUNTIFS('Base PDV'!$B$2:$B$2884,A15,'Base PDV'!$AZ$2:$AZ$2884,"Sí")</f>
        <v>0</v>
      </c>
      <c r="S15" s="6" t="n">
        <f aca="false">COUNTIFS('Base PDV'!$B$2:$B$2884,A15,'Base PDV'!$BA$2:$BA$2884,"Sí")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18"/>
  </cols>
  <sheetData>
    <row r="1" customFormat="false" ht="15" hidden="false" customHeight="true" outlineLevel="0" collapsed="false">
      <c r="A1" s="25" t="s">
        <v>139</v>
      </c>
      <c r="B1" s="25" t="s">
        <v>144</v>
      </c>
      <c r="C1" s="25" t="s">
        <v>3060</v>
      </c>
      <c r="D1" s="25" t="s">
        <v>3061</v>
      </c>
      <c r="E1" s="25" t="s">
        <v>3062</v>
      </c>
      <c r="F1" s="25" t="s">
        <v>3063</v>
      </c>
    </row>
    <row r="2" customFormat="false" ht="15" hidden="false" customHeight="true" outlineLevel="0" collapsed="false">
      <c r="A2" s="6" t="n">
        <v>200069</v>
      </c>
      <c r="B2" s="6" t="s">
        <v>206</v>
      </c>
      <c r="C2" s="6" t="n">
        <v>54248878</v>
      </c>
      <c r="D2" s="6" t="s">
        <v>3064</v>
      </c>
      <c r="E2" s="6" t="n">
        <v>12</v>
      </c>
      <c r="F2" s="6" t="s">
        <v>3065</v>
      </c>
    </row>
    <row r="3" customFormat="false" ht="15" hidden="false" customHeight="true" outlineLevel="0" collapsed="false">
      <c r="A3" s="6" t="n">
        <v>200142</v>
      </c>
      <c r="B3" s="6" t="s">
        <v>196</v>
      </c>
      <c r="C3" s="6" t="n">
        <v>54248949</v>
      </c>
      <c r="D3" s="6" t="s">
        <v>3066</v>
      </c>
      <c r="E3" s="6" t="n">
        <v>13</v>
      </c>
      <c r="F3" s="6" t="s">
        <v>3067</v>
      </c>
    </row>
    <row r="4" customFormat="false" ht="15" hidden="false" customHeight="true" outlineLevel="0" collapsed="false">
      <c r="A4" s="6" t="n">
        <v>200151</v>
      </c>
      <c r="B4" s="6" t="s">
        <v>206</v>
      </c>
      <c r="C4" s="6" t="n">
        <v>54248958</v>
      </c>
      <c r="D4" s="6" t="s">
        <v>3066</v>
      </c>
      <c r="E4" s="6" t="n">
        <v>13</v>
      </c>
      <c r="F4" s="6" t="s">
        <v>3068</v>
      </c>
    </row>
    <row r="5" customFormat="false" ht="15" hidden="false" customHeight="true" outlineLevel="0" collapsed="false">
      <c r="A5" s="6" t="n">
        <v>200176</v>
      </c>
      <c r="B5" s="6" t="s">
        <v>206</v>
      </c>
      <c r="C5" s="6" t="n">
        <v>54248983</v>
      </c>
      <c r="D5" s="6" t="s">
        <v>3064</v>
      </c>
      <c r="E5" s="6" t="n">
        <v>12</v>
      </c>
      <c r="F5" s="6" t="s">
        <v>3067</v>
      </c>
    </row>
    <row r="6" customFormat="false" ht="15" hidden="false" customHeight="true" outlineLevel="0" collapsed="false">
      <c r="A6" s="6" t="n">
        <v>200246</v>
      </c>
      <c r="B6" s="6" t="s">
        <v>196</v>
      </c>
      <c r="C6" s="6" t="n">
        <v>54249050</v>
      </c>
      <c r="D6" s="6" t="s">
        <v>3064</v>
      </c>
      <c r="E6" s="6" t="n">
        <v>13</v>
      </c>
      <c r="F6" s="6" t="s">
        <v>3069</v>
      </c>
    </row>
    <row r="7" customFormat="false" ht="15" hidden="false" customHeight="true" outlineLevel="0" collapsed="false">
      <c r="A7" s="6" t="n">
        <v>200278</v>
      </c>
      <c r="B7" s="6" t="s">
        <v>196</v>
      </c>
      <c r="C7" s="6" t="n">
        <v>54249082</v>
      </c>
      <c r="D7" s="6" t="s">
        <v>3066</v>
      </c>
      <c r="E7" s="6" t="n">
        <v>11</v>
      </c>
      <c r="F7" s="6" t="s">
        <v>3069</v>
      </c>
    </row>
    <row r="8" customFormat="false" ht="15" hidden="false" customHeight="true" outlineLevel="0" collapsed="false">
      <c r="A8" s="6" t="n">
        <v>200284</v>
      </c>
      <c r="B8" s="6" t="s">
        <v>196</v>
      </c>
      <c r="C8" s="6" t="n">
        <v>54249088</v>
      </c>
      <c r="D8" s="6" t="s">
        <v>3066</v>
      </c>
      <c r="E8" s="6" t="n">
        <v>13</v>
      </c>
      <c r="F8" s="6" t="s">
        <v>3065</v>
      </c>
    </row>
    <row r="9" customFormat="false" ht="15" hidden="false" customHeight="true" outlineLevel="0" collapsed="false">
      <c r="A9" s="6" t="n">
        <v>200285</v>
      </c>
      <c r="B9" s="6" t="s">
        <v>196</v>
      </c>
      <c r="C9" s="6" t="n">
        <v>54249089</v>
      </c>
      <c r="D9" s="6" t="s">
        <v>3066</v>
      </c>
      <c r="E9" s="6" t="n">
        <v>12</v>
      </c>
      <c r="F9" s="6" t="s">
        <v>3069</v>
      </c>
    </row>
    <row r="10" customFormat="false" ht="15" hidden="false" customHeight="true" outlineLevel="0" collapsed="false">
      <c r="A10" s="6" t="n">
        <v>200348</v>
      </c>
      <c r="B10" s="6" t="s">
        <v>196</v>
      </c>
      <c r="C10" s="6" t="n">
        <v>54249151</v>
      </c>
      <c r="D10" s="6" t="s">
        <v>3064</v>
      </c>
      <c r="E10" s="6" t="n">
        <v>13</v>
      </c>
      <c r="F10" s="6" t="s">
        <v>3069</v>
      </c>
    </row>
    <row r="11" customFormat="false" ht="15" hidden="false" customHeight="true" outlineLevel="0" collapsed="false">
      <c r="A11" s="6" t="n">
        <v>200354</v>
      </c>
      <c r="B11" s="6" t="s">
        <v>196</v>
      </c>
      <c r="C11" s="6" t="n">
        <v>54249157</v>
      </c>
      <c r="D11" s="6" t="s">
        <v>3066</v>
      </c>
      <c r="E11" s="6" t="n">
        <v>11</v>
      </c>
      <c r="F11" s="6" t="s">
        <v>3069</v>
      </c>
    </row>
    <row r="12" customFormat="false" ht="15" hidden="false" customHeight="true" outlineLevel="0" collapsed="false">
      <c r="A12" s="6" t="n">
        <v>200355</v>
      </c>
      <c r="B12" s="6" t="s">
        <v>196</v>
      </c>
      <c r="C12" s="6" t="n">
        <v>54249158</v>
      </c>
      <c r="D12" s="6" t="s">
        <v>3066</v>
      </c>
      <c r="E12" s="6" t="n">
        <v>11</v>
      </c>
      <c r="F12" s="6" t="s">
        <v>3069</v>
      </c>
    </row>
    <row r="13" customFormat="false" ht="15" hidden="false" customHeight="true" outlineLevel="0" collapsed="false">
      <c r="A13" s="6" t="n">
        <v>200413</v>
      </c>
      <c r="B13" s="6" t="s">
        <v>196</v>
      </c>
      <c r="C13" s="6" t="n">
        <v>54249216</v>
      </c>
      <c r="D13" s="6" t="s">
        <v>3066</v>
      </c>
      <c r="E13" s="6" t="n">
        <v>13</v>
      </c>
      <c r="F13" s="6" t="s">
        <v>3069</v>
      </c>
    </row>
    <row r="14" customFormat="false" ht="15" hidden="false" customHeight="true" outlineLevel="0" collapsed="false">
      <c r="A14" s="6" t="n">
        <v>200441</v>
      </c>
      <c r="B14" s="6" t="s">
        <v>196</v>
      </c>
      <c r="C14" s="6" t="n">
        <v>54249243</v>
      </c>
      <c r="D14" s="6" t="s">
        <v>3064</v>
      </c>
      <c r="E14" s="6" t="n">
        <v>11</v>
      </c>
      <c r="F14" s="6" t="s">
        <v>3067</v>
      </c>
    </row>
    <row r="15" customFormat="false" ht="15" hidden="false" customHeight="true" outlineLevel="0" collapsed="false">
      <c r="A15" s="6" t="n">
        <v>200551</v>
      </c>
      <c r="B15" s="6" t="s">
        <v>206</v>
      </c>
      <c r="C15" s="6" t="n">
        <v>54249352</v>
      </c>
      <c r="D15" s="6" t="s">
        <v>3064</v>
      </c>
      <c r="E15" s="6" t="n">
        <v>13</v>
      </c>
      <c r="F15" s="6" t="s">
        <v>3067</v>
      </c>
    </row>
    <row r="16" customFormat="false" ht="15" hidden="false" customHeight="true" outlineLevel="0" collapsed="false">
      <c r="A16" s="6" t="n">
        <v>200556</v>
      </c>
      <c r="B16" s="6" t="s">
        <v>206</v>
      </c>
      <c r="C16" s="6" t="n">
        <v>54249357</v>
      </c>
      <c r="D16" s="6" t="s">
        <v>3064</v>
      </c>
      <c r="E16" s="6" t="n">
        <v>11</v>
      </c>
      <c r="F16" s="6" t="s">
        <v>3070</v>
      </c>
    </row>
    <row r="17" customFormat="false" ht="15" hidden="false" customHeight="true" outlineLevel="0" collapsed="false">
      <c r="A17" s="6" t="n">
        <v>200559</v>
      </c>
      <c r="B17" s="6" t="s">
        <v>206</v>
      </c>
      <c r="C17" s="6" t="n">
        <v>54249360</v>
      </c>
      <c r="D17" s="6" t="s">
        <v>3066</v>
      </c>
      <c r="E17" s="6" t="n">
        <v>13</v>
      </c>
      <c r="F17" s="6" t="s">
        <v>3070</v>
      </c>
    </row>
    <row r="18" customFormat="false" ht="15" hidden="false" customHeight="true" outlineLevel="0" collapsed="false">
      <c r="A18" s="6" t="n">
        <v>200599</v>
      </c>
      <c r="B18" s="6" t="s">
        <v>196</v>
      </c>
      <c r="C18" s="6" t="n">
        <v>54249399</v>
      </c>
      <c r="D18" s="6" t="s">
        <v>3064</v>
      </c>
      <c r="E18" s="6" t="n">
        <v>13</v>
      </c>
      <c r="F18" s="6" t="s">
        <v>3068</v>
      </c>
    </row>
    <row r="19" customFormat="false" ht="15" hidden="false" customHeight="true" outlineLevel="0" collapsed="false">
      <c r="A19" s="6" t="n">
        <v>200624</v>
      </c>
      <c r="B19" s="6" t="s">
        <v>196</v>
      </c>
      <c r="C19" s="6" t="n">
        <v>54249424</v>
      </c>
      <c r="D19" s="6" t="s">
        <v>3064</v>
      </c>
      <c r="E19" s="6" t="n">
        <v>11</v>
      </c>
      <c r="F19" s="6" t="s">
        <v>3068</v>
      </c>
    </row>
    <row r="20" customFormat="false" ht="15" hidden="false" customHeight="true" outlineLevel="0" collapsed="false">
      <c r="A20" s="6" t="n">
        <v>200635</v>
      </c>
      <c r="B20" s="6" t="s">
        <v>196</v>
      </c>
      <c r="C20" s="6" t="n">
        <v>54249435</v>
      </c>
      <c r="D20" s="6" t="s">
        <v>3066</v>
      </c>
      <c r="E20" s="6" t="n">
        <v>12</v>
      </c>
      <c r="F20" s="6" t="s">
        <v>3069</v>
      </c>
    </row>
    <row r="21" customFormat="false" ht="15" hidden="false" customHeight="true" outlineLevel="0" collapsed="false">
      <c r="A21" s="6" t="n">
        <v>200770</v>
      </c>
      <c r="B21" s="6" t="s">
        <v>196</v>
      </c>
      <c r="C21" s="6" t="n">
        <v>54249569</v>
      </c>
      <c r="D21" s="6" t="s">
        <v>3066</v>
      </c>
      <c r="E21" s="6" t="n">
        <v>11</v>
      </c>
      <c r="F21" s="6" t="s">
        <v>3065</v>
      </c>
    </row>
    <row r="22" customFormat="false" ht="15" hidden="false" customHeight="true" outlineLevel="0" collapsed="false">
      <c r="A22" s="6" t="n">
        <v>200776</v>
      </c>
      <c r="B22" s="6" t="s">
        <v>206</v>
      </c>
      <c r="C22" s="6" t="n">
        <v>54249575</v>
      </c>
      <c r="D22" s="6" t="s">
        <v>3066</v>
      </c>
      <c r="E22" s="6" t="n">
        <v>11</v>
      </c>
      <c r="F22" s="6" t="s">
        <v>3071</v>
      </c>
    </row>
    <row r="23" customFormat="false" ht="15" hidden="false" customHeight="true" outlineLevel="0" collapsed="false">
      <c r="A23" s="6" t="n">
        <v>200857</v>
      </c>
      <c r="B23" s="6" t="s">
        <v>206</v>
      </c>
      <c r="C23" s="6" t="n">
        <v>54249654</v>
      </c>
      <c r="D23" s="6" t="s">
        <v>3066</v>
      </c>
      <c r="E23" s="6" t="n">
        <v>14</v>
      </c>
      <c r="F23" s="6" t="s">
        <v>3071</v>
      </c>
    </row>
    <row r="24" customFormat="false" ht="15" hidden="false" customHeight="true" outlineLevel="0" collapsed="false">
      <c r="A24" s="6" t="n">
        <v>200872</v>
      </c>
      <c r="B24" s="6" t="s">
        <v>206</v>
      </c>
      <c r="C24" s="6" t="n">
        <v>54249669</v>
      </c>
      <c r="D24" s="6" t="s">
        <v>3066</v>
      </c>
      <c r="E24" s="6" t="n">
        <v>14</v>
      </c>
      <c r="F24" s="6" t="s">
        <v>3071</v>
      </c>
    </row>
    <row r="25" customFormat="false" ht="15" hidden="false" customHeight="true" outlineLevel="0" collapsed="false">
      <c r="A25" s="6" t="n">
        <v>200893</v>
      </c>
      <c r="B25" s="6" t="s">
        <v>206</v>
      </c>
      <c r="C25" s="6" t="n">
        <v>54249689</v>
      </c>
      <c r="D25" s="6" t="s">
        <v>3066</v>
      </c>
      <c r="E25" s="6" t="n">
        <v>14</v>
      </c>
      <c r="F25" s="6" t="s">
        <v>3071</v>
      </c>
    </row>
    <row r="26" customFormat="false" ht="15" hidden="false" customHeight="true" outlineLevel="0" collapsed="false">
      <c r="A26" s="6" t="n">
        <v>200974</v>
      </c>
      <c r="B26" s="6" t="s">
        <v>196</v>
      </c>
      <c r="C26" s="6" t="n">
        <v>54249768</v>
      </c>
      <c r="D26" s="6" t="s">
        <v>3064</v>
      </c>
      <c r="E26" s="6" t="n">
        <v>14</v>
      </c>
      <c r="F26" s="6" t="s">
        <v>3065</v>
      </c>
    </row>
    <row r="27" customFormat="false" ht="15" hidden="false" customHeight="true" outlineLevel="0" collapsed="false">
      <c r="A27" s="6" t="n">
        <v>200986</v>
      </c>
      <c r="B27" s="6" t="s">
        <v>206</v>
      </c>
      <c r="C27" s="6" t="n">
        <v>54249780</v>
      </c>
      <c r="D27" s="6" t="s">
        <v>3066</v>
      </c>
      <c r="E27" s="6" t="n">
        <v>14</v>
      </c>
      <c r="F27" s="6" t="s">
        <v>3067</v>
      </c>
    </row>
    <row r="28" customFormat="false" ht="15" hidden="false" customHeight="true" outlineLevel="0" collapsed="false">
      <c r="A28" s="6" t="n">
        <v>200995</v>
      </c>
      <c r="B28" s="6" t="s">
        <v>206</v>
      </c>
      <c r="C28" s="6" t="n">
        <v>54249789</v>
      </c>
      <c r="D28" s="6" t="s">
        <v>3064</v>
      </c>
      <c r="E28" s="6" t="n">
        <v>14</v>
      </c>
      <c r="F28" s="6" t="s">
        <v>3067</v>
      </c>
    </row>
    <row r="29" customFormat="false" ht="15" hidden="false" customHeight="true" outlineLevel="0" collapsed="false">
      <c r="A29" s="6" t="n">
        <v>201002</v>
      </c>
      <c r="B29" s="6" t="s">
        <v>206</v>
      </c>
      <c r="C29" s="6" t="n">
        <v>54249796</v>
      </c>
      <c r="D29" s="6" t="s">
        <v>3066</v>
      </c>
      <c r="E29" s="6" t="n">
        <v>14</v>
      </c>
      <c r="F29" s="6" t="s">
        <v>3067</v>
      </c>
    </row>
    <row r="30" customFormat="false" ht="15" hidden="false" customHeight="true" outlineLevel="0" collapsed="false">
      <c r="A30" s="6" t="n">
        <v>201004</v>
      </c>
      <c r="B30" s="6" t="s">
        <v>206</v>
      </c>
      <c r="C30" s="6" t="n">
        <v>54249798</v>
      </c>
      <c r="D30" s="6" t="s">
        <v>3066</v>
      </c>
      <c r="E30" s="6" t="n">
        <v>14</v>
      </c>
      <c r="F30" s="6" t="s">
        <v>3067</v>
      </c>
    </row>
    <row r="31" customFormat="false" ht="15" hidden="false" customHeight="true" outlineLevel="0" collapsed="false">
      <c r="A31" s="6" t="n">
        <v>201025</v>
      </c>
      <c r="B31" s="6" t="s">
        <v>206</v>
      </c>
      <c r="C31" s="6" t="n">
        <v>54249819</v>
      </c>
      <c r="D31" s="6" t="s">
        <v>3066</v>
      </c>
      <c r="E31" s="6" t="n">
        <v>14</v>
      </c>
      <c r="F31" s="6" t="s">
        <v>3067</v>
      </c>
    </row>
    <row r="32" customFormat="false" ht="15" hidden="false" customHeight="true" outlineLevel="0" collapsed="false">
      <c r="A32" s="6" t="n">
        <v>201040</v>
      </c>
      <c r="B32" s="6" t="s">
        <v>206</v>
      </c>
      <c r="C32" s="6" t="n">
        <v>54249833</v>
      </c>
      <c r="D32" s="6" t="s">
        <v>3066</v>
      </c>
      <c r="E32" s="6" t="n">
        <v>14</v>
      </c>
      <c r="F32" s="6" t="s">
        <v>3067</v>
      </c>
    </row>
    <row r="33" customFormat="false" ht="15" hidden="false" customHeight="true" outlineLevel="0" collapsed="false">
      <c r="A33" s="6" t="n">
        <v>201050</v>
      </c>
      <c r="B33" s="6" t="s">
        <v>206</v>
      </c>
      <c r="C33" s="6" t="n">
        <v>54249843</v>
      </c>
      <c r="D33" s="6" t="s">
        <v>3066</v>
      </c>
      <c r="E33" s="6" t="n">
        <v>14</v>
      </c>
      <c r="F33" s="6" t="s">
        <v>3067</v>
      </c>
    </row>
    <row r="34" customFormat="false" ht="15" hidden="false" customHeight="true" outlineLevel="0" collapsed="false">
      <c r="A34" s="6" t="n">
        <v>201053</v>
      </c>
      <c r="B34" s="6" t="s">
        <v>206</v>
      </c>
      <c r="C34" s="6" t="n">
        <v>54249846</v>
      </c>
      <c r="D34" s="6" t="s">
        <v>3066</v>
      </c>
      <c r="E34" s="6" t="n">
        <v>14</v>
      </c>
      <c r="F34" s="6" t="s">
        <v>3067</v>
      </c>
    </row>
    <row r="35" customFormat="false" ht="15" hidden="false" customHeight="true" outlineLevel="0" collapsed="false">
      <c r="A35" s="6" t="n">
        <v>201069</v>
      </c>
      <c r="B35" s="6" t="s">
        <v>206</v>
      </c>
      <c r="C35" s="6" t="n">
        <v>54249861</v>
      </c>
      <c r="D35" s="6" t="s">
        <v>3066</v>
      </c>
      <c r="E35" s="6" t="n">
        <v>14</v>
      </c>
      <c r="F35" s="6" t="s">
        <v>3067</v>
      </c>
    </row>
    <row r="36" customFormat="false" ht="15" hidden="false" customHeight="true" outlineLevel="0" collapsed="false">
      <c r="A36" s="6" t="n">
        <v>201410</v>
      </c>
      <c r="B36" s="6" t="s">
        <v>196</v>
      </c>
      <c r="C36" s="6" t="n">
        <v>54250159</v>
      </c>
      <c r="D36" s="6" t="s">
        <v>3064</v>
      </c>
      <c r="E36" s="6" t="n">
        <v>14</v>
      </c>
      <c r="F36" s="6" t="s">
        <v>3065</v>
      </c>
    </row>
    <row r="37" customFormat="false" ht="15" hidden="false" customHeight="true" outlineLevel="0" collapsed="false">
      <c r="A37" s="6" t="n">
        <v>201471</v>
      </c>
      <c r="B37" s="6" t="s">
        <v>206</v>
      </c>
      <c r="C37" s="6" t="n">
        <v>54250218</v>
      </c>
      <c r="D37" s="6" t="s">
        <v>3064</v>
      </c>
      <c r="E37" s="6" t="n">
        <v>11</v>
      </c>
      <c r="F37" s="6" t="s">
        <v>3071</v>
      </c>
    </row>
    <row r="38" customFormat="false" ht="15" hidden="false" customHeight="true" outlineLevel="0" collapsed="false">
      <c r="A38" s="6" t="n">
        <v>201507</v>
      </c>
      <c r="B38" s="6" t="s">
        <v>196</v>
      </c>
      <c r="C38" s="6" t="n">
        <v>54250253</v>
      </c>
      <c r="D38" s="6" t="s">
        <v>3064</v>
      </c>
      <c r="E38" s="6" t="n">
        <v>11</v>
      </c>
      <c r="F38" s="6" t="s">
        <v>3069</v>
      </c>
    </row>
    <row r="39" customFormat="false" ht="15" hidden="false" customHeight="true" outlineLevel="0" collapsed="false">
      <c r="A39" s="6" t="n">
        <v>201559</v>
      </c>
      <c r="B39" s="6" t="s">
        <v>206</v>
      </c>
      <c r="C39" s="6" t="n">
        <v>54250304</v>
      </c>
      <c r="D39" s="6" t="s">
        <v>3064</v>
      </c>
      <c r="E39" s="6" t="n">
        <v>14</v>
      </c>
      <c r="F39" s="6" t="s">
        <v>3071</v>
      </c>
    </row>
    <row r="40" customFormat="false" ht="15" hidden="false" customHeight="true" outlineLevel="0" collapsed="false">
      <c r="A40" s="6" t="n">
        <v>201643</v>
      </c>
      <c r="B40" s="6" t="s">
        <v>196</v>
      </c>
      <c r="C40" s="6" t="n">
        <v>54250384</v>
      </c>
      <c r="D40" s="6" t="s">
        <v>3064</v>
      </c>
      <c r="E40" s="6" t="n">
        <v>14</v>
      </c>
      <c r="F40" s="6" t="s">
        <v>3071</v>
      </c>
    </row>
    <row r="41" customFormat="false" ht="15" hidden="false" customHeight="true" outlineLevel="0" collapsed="false">
      <c r="A41" s="6" t="n">
        <v>201768</v>
      </c>
      <c r="B41" s="6" t="s">
        <v>196</v>
      </c>
      <c r="C41" s="6" t="n">
        <v>54250496</v>
      </c>
      <c r="D41" s="6" t="s">
        <v>3064</v>
      </c>
      <c r="E41" s="6" t="n">
        <v>13</v>
      </c>
      <c r="F41" s="6" t="s">
        <v>3067</v>
      </c>
    </row>
    <row r="42" customFormat="false" ht="15" hidden="false" customHeight="true" outlineLevel="0" collapsed="false">
      <c r="A42" s="6" t="n">
        <v>201988</v>
      </c>
      <c r="B42" s="6" t="s">
        <v>206</v>
      </c>
      <c r="C42" s="6" t="n">
        <v>54250687</v>
      </c>
      <c r="D42" s="6" t="s">
        <v>3064</v>
      </c>
      <c r="E42" s="6" t="n">
        <v>14</v>
      </c>
      <c r="F42" s="6" t="s">
        <v>3071</v>
      </c>
    </row>
    <row r="43" customFormat="false" ht="15" hidden="false" customHeight="true" outlineLevel="0" collapsed="false">
      <c r="A43" s="6" t="n">
        <v>202229</v>
      </c>
      <c r="B43" s="6" t="s">
        <v>196</v>
      </c>
      <c r="C43" s="6" t="n">
        <v>54250728</v>
      </c>
      <c r="D43" s="6" t="s">
        <v>3064</v>
      </c>
      <c r="E43" s="6" t="n">
        <v>14</v>
      </c>
      <c r="F43" s="6" t="s">
        <v>3071</v>
      </c>
    </row>
    <row r="44" customFormat="false" ht="15" hidden="false" customHeight="true" outlineLevel="0" collapsed="false">
      <c r="A44" s="6" t="n">
        <v>202340</v>
      </c>
      <c r="B44" s="6" t="s">
        <v>196</v>
      </c>
      <c r="C44" s="6" t="n">
        <v>54250738</v>
      </c>
      <c r="D44" s="6" t="s">
        <v>3066</v>
      </c>
      <c r="E44" s="6" t="n">
        <v>14</v>
      </c>
      <c r="F44" s="6" t="s">
        <v>3071</v>
      </c>
    </row>
    <row r="45" customFormat="false" ht="15" hidden="false" customHeight="true" outlineLevel="0" collapsed="false">
      <c r="A45" s="6" t="n">
        <v>202355</v>
      </c>
      <c r="B45" s="6" t="s">
        <v>291</v>
      </c>
      <c r="C45" s="6" t="n">
        <v>54250751</v>
      </c>
      <c r="D45" s="6" t="s">
        <v>3066</v>
      </c>
      <c r="E45" s="6" t="n">
        <v>14</v>
      </c>
      <c r="F45" s="6" t="s">
        <v>3071</v>
      </c>
    </row>
    <row r="46" customFormat="false" ht="15" hidden="false" customHeight="true" outlineLevel="0" collapsed="false">
      <c r="A46" s="6" t="n">
        <v>202389</v>
      </c>
      <c r="B46" s="6" t="s">
        <v>196</v>
      </c>
      <c r="C46" s="6" t="n">
        <v>54250779</v>
      </c>
      <c r="D46" s="6" t="s">
        <v>3064</v>
      </c>
      <c r="E46" s="6" t="n">
        <v>14</v>
      </c>
      <c r="F46" s="6" t="s">
        <v>3067</v>
      </c>
    </row>
    <row r="47" customFormat="false" ht="15" hidden="false" customHeight="true" outlineLevel="0" collapsed="false">
      <c r="A47" s="6" t="n">
        <v>202545</v>
      </c>
      <c r="B47" s="6" t="s">
        <v>196</v>
      </c>
      <c r="C47" s="6" t="n">
        <v>54328529</v>
      </c>
      <c r="D47" s="6" t="s">
        <v>3066</v>
      </c>
      <c r="E47" s="6" t="n">
        <v>14</v>
      </c>
      <c r="F47" s="6" t="s">
        <v>3071</v>
      </c>
    </row>
    <row r="48" customFormat="false" ht="15" hidden="false" customHeight="true" outlineLevel="0" collapsed="false">
      <c r="A48" s="6" t="n">
        <v>202622</v>
      </c>
      <c r="B48" s="6" t="s">
        <v>196</v>
      </c>
      <c r="C48" s="6" t="n">
        <v>54342867</v>
      </c>
      <c r="D48" s="6" t="s">
        <v>3064</v>
      </c>
      <c r="E48" s="6" t="n">
        <v>13</v>
      </c>
      <c r="F48" s="6" t="s">
        <v>3069</v>
      </c>
    </row>
    <row r="49" customFormat="false" ht="15" hidden="false" customHeight="true" outlineLevel="0" collapsed="false">
      <c r="A49" s="6" t="n">
        <v>340751</v>
      </c>
      <c r="B49" s="6" t="s">
        <v>196</v>
      </c>
      <c r="C49" s="6" t="n">
        <v>54251251</v>
      </c>
      <c r="D49" s="6" t="s">
        <v>3066</v>
      </c>
      <c r="E49" s="6" t="n">
        <v>6</v>
      </c>
      <c r="F49" s="6" t="s">
        <v>3070</v>
      </c>
    </row>
    <row r="50" customFormat="false" ht="15" hidden="false" customHeight="true" outlineLevel="0" collapsed="false">
      <c r="A50" s="6" t="n">
        <v>400152</v>
      </c>
      <c r="B50" s="6" t="s">
        <v>196</v>
      </c>
      <c r="C50" s="6" t="n">
        <v>54251305</v>
      </c>
      <c r="D50" s="6" t="s">
        <v>3064</v>
      </c>
      <c r="E50" s="6" t="n">
        <v>1</v>
      </c>
      <c r="F50" s="6" t="s">
        <v>3068</v>
      </c>
    </row>
    <row r="51" customFormat="false" ht="15" hidden="false" customHeight="true" outlineLevel="0" collapsed="false">
      <c r="A51" s="6" t="n">
        <v>400240</v>
      </c>
      <c r="B51" s="6" t="s">
        <v>206</v>
      </c>
      <c r="C51" s="6" t="n">
        <v>54251393</v>
      </c>
      <c r="D51" s="6" t="s">
        <v>3064</v>
      </c>
      <c r="E51" s="6" t="n">
        <v>4</v>
      </c>
      <c r="F51" s="6" t="s">
        <v>3067</v>
      </c>
    </row>
    <row r="52" customFormat="false" ht="15" hidden="false" customHeight="true" outlineLevel="0" collapsed="false">
      <c r="A52" s="6" t="n">
        <v>400262</v>
      </c>
      <c r="B52" s="6" t="s">
        <v>206</v>
      </c>
      <c r="C52" s="6" t="n">
        <v>54251415</v>
      </c>
      <c r="D52" s="6" t="s">
        <v>3066</v>
      </c>
      <c r="E52" s="6" t="n">
        <v>4</v>
      </c>
      <c r="F52" s="6" t="s">
        <v>3068</v>
      </c>
    </row>
    <row r="53" customFormat="false" ht="15" hidden="false" customHeight="true" outlineLevel="0" collapsed="false">
      <c r="A53" s="6" t="n">
        <v>400269</v>
      </c>
      <c r="B53" s="6" t="s">
        <v>196</v>
      </c>
      <c r="C53" s="6" t="n">
        <v>54251422</v>
      </c>
      <c r="D53" s="6" t="s">
        <v>3066</v>
      </c>
      <c r="E53" s="6" t="n">
        <v>6</v>
      </c>
      <c r="F53" s="6" t="s">
        <v>3068</v>
      </c>
    </row>
    <row r="54" customFormat="false" ht="15" hidden="false" customHeight="true" outlineLevel="0" collapsed="false">
      <c r="A54" s="6" t="n">
        <v>400326</v>
      </c>
      <c r="B54" s="6" t="s">
        <v>206</v>
      </c>
      <c r="C54" s="6" t="n">
        <v>54251479</v>
      </c>
      <c r="D54" s="6" t="s">
        <v>3066</v>
      </c>
      <c r="E54" s="6" t="n">
        <v>4</v>
      </c>
      <c r="F54" s="6" t="s">
        <v>3068</v>
      </c>
    </row>
    <row r="55" customFormat="false" ht="15" hidden="false" customHeight="true" outlineLevel="0" collapsed="false">
      <c r="A55" s="6" t="n">
        <v>400743</v>
      </c>
      <c r="B55" s="6" t="s">
        <v>196</v>
      </c>
      <c r="C55" s="6" t="n">
        <v>54251893</v>
      </c>
      <c r="D55" s="6" t="s">
        <v>3066</v>
      </c>
      <c r="E55" s="6" t="n">
        <v>6</v>
      </c>
      <c r="F55" s="6" t="s">
        <v>3071</v>
      </c>
    </row>
    <row r="56" customFormat="false" ht="15" hidden="false" customHeight="true" outlineLevel="0" collapsed="false">
      <c r="A56" s="6" t="n">
        <v>400776</v>
      </c>
      <c r="B56" s="6" t="s">
        <v>206</v>
      </c>
      <c r="C56" s="6" t="n">
        <v>54251926</v>
      </c>
      <c r="D56" s="6" t="s">
        <v>3064</v>
      </c>
      <c r="E56" s="6" t="n">
        <v>4</v>
      </c>
      <c r="F56" s="6" t="s">
        <v>3071</v>
      </c>
    </row>
    <row r="57" customFormat="false" ht="15" hidden="false" customHeight="true" outlineLevel="0" collapsed="false">
      <c r="A57" s="6" t="n">
        <v>400779</v>
      </c>
      <c r="B57" s="6" t="s">
        <v>196</v>
      </c>
      <c r="C57" s="6" t="n">
        <v>54251929</v>
      </c>
      <c r="D57" s="6" t="s">
        <v>3064</v>
      </c>
      <c r="E57" s="6" t="n">
        <v>4</v>
      </c>
      <c r="F57" s="6" t="s">
        <v>3071</v>
      </c>
    </row>
    <row r="58" customFormat="false" ht="15" hidden="false" customHeight="true" outlineLevel="0" collapsed="false">
      <c r="A58" s="6" t="n">
        <v>400834</v>
      </c>
      <c r="B58" s="6" t="s">
        <v>206</v>
      </c>
      <c r="C58" s="6" t="n">
        <v>54251984</v>
      </c>
      <c r="D58" s="6" t="s">
        <v>3064</v>
      </c>
      <c r="E58" s="6" t="n">
        <v>1</v>
      </c>
      <c r="F58" s="6" t="s">
        <v>3070</v>
      </c>
    </row>
    <row r="59" customFormat="false" ht="15" hidden="false" customHeight="true" outlineLevel="0" collapsed="false">
      <c r="A59" s="6" t="n">
        <v>400838</v>
      </c>
      <c r="B59" s="6" t="s">
        <v>206</v>
      </c>
      <c r="C59" s="6" t="n">
        <v>54251988</v>
      </c>
      <c r="D59" s="6" t="s">
        <v>3064</v>
      </c>
      <c r="E59" s="6" t="n">
        <v>5</v>
      </c>
      <c r="F59" s="6" t="s">
        <v>3067</v>
      </c>
    </row>
    <row r="60" customFormat="false" ht="15" hidden="false" customHeight="true" outlineLevel="0" collapsed="false">
      <c r="A60" s="6" t="n">
        <v>400983</v>
      </c>
      <c r="B60" s="6" t="s">
        <v>196</v>
      </c>
      <c r="C60" s="6" t="n">
        <v>54252133</v>
      </c>
      <c r="D60" s="6" t="s">
        <v>3064</v>
      </c>
      <c r="E60" s="6" t="n">
        <v>4</v>
      </c>
      <c r="F60" s="6" t="s">
        <v>3067</v>
      </c>
    </row>
    <row r="61" customFormat="false" ht="15" hidden="false" customHeight="true" outlineLevel="0" collapsed="false">
      <c r="A61" s="6" t="n">
        <v>400995</v>
      </c>
      <c r="B61" s="6" t="s">
        <v>196</v>
      </c>
      <c r="C61" s="6" t="n">
        <v>54252145</v>
      </c>
      <c r="D61" s="6" t="s">
        <v>3066</v>
      </c>
      <c r="E61" s="6" t="n">
        <v>1</v>
      </c>
      <c r="F61" s="6" t="s">
        <v>3067</v>
      </c>
    </row>
    <row r="62" customFormat="false" ht="15" hidden="false" customHeight="true" outlineLevel="0" collapsed="false">
      <c r="A62" s="6" t="n">
        <v>401026</v>
      </c>
      <c r="B62" s="6" t="s">
        <v>196</v>
      </c>
      <c r="C62" s="6" t="n">
        <v>54252176</v>
      </c>
      <c r="D62" s="6" t="s">
        <v>3066</v>
      </c>
      <c r="E62" s="6" t="n">
        <v>5</v>
      </c>
      <c r="F62" s="6" t="s">
        <v>3067</v>
      </c>
    </row>
    <row r="63" customFormat="false" ht="15" hidden="false" customHeight="true" outlineLevel="0" collapsed="false">
      <c r="A63" s="6" t="n">
        <v>401063</v>
      </c>
      <c r="B63" s="6" t="s">
        <v>206</v>
      </c>
      <c r="C63" s="6" t="n">
        <v>54252213</v>
      </c>
      <c r="D63" s="6" t="s">
        <v>3064</v>
      </c>
      <c r="E63" s="6" t="n">
        <v>1</v>
      </c>
      <c r="F63" s="6" t="s">
        <v>3071</v>
      </c>
    </row>
    <row r="64" customFormat="false" ht="15" hidden="false" customHeight="true" outlineLevel="0" collapsed="false">
      <c r="A64" s="6" t="n">
        <v>401069</v>
      </c>
      <c r="B64" s="6" t="s">
        <v>206</v>
      </c>
      <c r="C64" s="6" t="n">
        <v>54252219</v>
      </c>
      <c r="D64" s="6" t="s">
        <v>3066</v>
      </c>
      <c r="E64" s="6" t="n">
        <v>2</v>
      </c>
      <c r="F64" s="6" t="s">
        <v>3067</v>
      </c>
    </row>
    <row r="65" customFormat="false" ht="15" hidden="false" customHeight="true" outlineLevel="0" collapsed="false">
      <c r="A65" s="6" t="n">
        <v>401072</v>
      </c>
      <c r="B65" s="6" t="s">
        <v>206</v>
      </c>
      <c r="C65" s="6" t="n">
        <v>54252222</v>
      </c>
      <c r="D65" s="6" t="s">
        <v>3066</v>
      </c>
      <c r="E65" s="6" t="n">
        <v>4</v>
      </c>
      <c r="F65" s="6" t="s">
        <v>3070</v>
      </c>
    </row>
    <row r="66" customFormat="false" ht="15" hidden="false" customHeight="true" outlineLevel="0" collapsed="false">
      <c r="A66" s="6" t="n">
        <v>401134</v>
      </c>
      <c r="B66" s="6" t="s">
        <v>206</v>
      </c>
      <c r="C66" s="6" t="n">
        <v>54252283</v>
      </c>
      <c r="D66" s="6" t="s">
        <v>3066</v>
      </c>
      <c r="E66" s="6" t="n">
        <v>4</v>
      </c>
      <c r="F66" s="6" t="s">
        <v>3070</v>
      </c>
    </row>
    <row r="67" customFormat="false" ht="15" hidden="false" customHeight="true" outlineLevel="0" collapsed="false">
      <c r="A67" s="6" t="n">
        <v>401195</v>
      </c>
      <c r="B67" s="6" t="s">
        <v>196</v>
      </c>
      <c r="C67" s="6" t="n">
        <v>54252344</v>
      </c>
      <c r="D67" s="6" t="s">
        <v>3064</v>
      </c>
      <c r="E67" s="6" t="n">
        <v>2</v>
      </c>
      <c r="F67" s="6" t="s">
        <v>3067</v>
      </c>
    </row>
    <row r="68" customFormat="false" ht="15" hidden="false" customHeight="true" outlineLevel="0" collapsed="false">
      <c r="A68" s="6" t="n">
        <v>401196</v>
      </c>
      <c r="B68" s="6" t="s">
        <v>196</v>
      </c>
      <c r="C68" s="6" t="n">
        <v>54252345</v>
      </c>
      <c r="D68" s="6" t="s">
        <v>3064</v>
      </c>
      <c r="E68" s="6" t="n">
        <v>2</v>
      </c>
      <c r="F68" s="6" t="s">
        <v>3069</v>
      </c>
    </row>
    <row r="69" customFormat="false" ht="15" hidden="false" customHeight="true" outlineLevel="0" collapsed="false">
      <c r="A69" s="6" t="n">
        <v>401198</v>
      </c>
      <c r="B69" s="6" t="s">
        <v>196</v>
      </c>
      <c r="C69" s="6" t="n">
        <v>54252347</v>
      </c>
      <c r="D69" s="6" t="s">
        <v>3066</v>
      </c>
      <c r="E69" s="6" t="n">
        <v>6</v>
      </c>
      <c r="F69" s="6" t="s">
        <v>3069</v>
      </c>
    </row>
    <row r="70" customFormat="false" ht="15" hidden="false" customHeight="true" outlineLevel="0" collapsed="false">
      <c r="A70" s="6" t="n">
        <v>401217</v>
      </c>
      <c r="B70" s="6" t="s">
        <v>196</v>
      </c>
      <c r="C70" s="6" t="n">
        <v>54252366</v>
      </c>
      <c r="D70" s="6" t="s">
        <v>3064</v>
      </c>
      <c r="E70" s="6" t="n">
        <v>4</v>
      </c>
      <c r="F70" s="6" t="s">
        <v>3069</v>
      </c>
    </row>
    <row r="71" customFormat="false" ht="15" hidden="false" customHeight="true" outlineLevel="0" collapsed="false">
      <c r="A71" s="6" t="n">
        <v>401478</v>
      </c>
      <c r="B71" s="6" t="s">
        <v>196</v>
      </c>
      <c r="C71" s="6" t="n">
        <v>54252627</v>
      </c>
      <c r="D71" s="6" t="s">
        <v>3066</v>
      </c>
      <c r="E71" s="6" t="n">
        <v>3</v>
      </c>
      <c r="F71" s="6" t="s">
        <v>3065</v>
      </c>
    </row>
    <row r="72" customFormat="false" ht="15" hidden="false" customHeight="true" outlineLevel="0" collapsed="false">
      <c r="A72" s="6" t="n">
        <v>401481</v>
      </c>
      <c r="B72" s="6" t="s">
        <v>196</v>
      </c>
      <c r="C72" s="6" t="n">
        <v>54252630</v>
      </c>
      <c r="D72" s="6" t="s">
        <v>3066</v>
      </c>
      <c r="E72" s="6" t="n">
        <v>5</v>
      </c>
      <c r="F72" s="6" t="s">
        <v>3065</v>
      </c>
    </row>
    <row r="73" customFormat="false" ht="15" hidden="false" customHeight="true" outlineLevel="0" collapsed="false">
      <c r="A73" s="6" t="n">
        <v>401582</v>
      </c>
      <c r="B73" s="6" t="s">
        <v>196</v>
      </c>
      <c r="C73" s="6" t="n">
        <v>54252731</v>
      </c>
      <c r="D73" s="6" t="s">
        <v>3066</v>
      </c>
      <c r="E73" s="6" t="n">
        <v>5</v>
      </c>
      <c r="F73" s="6" t="s">
        <v>3065</v>
      </c>
    </row>
    <row r="74" customFormat="false" ht="15" hidden="false" customHeight="true" outlineLevel="0" collapsed="false">
      <c r="A74" s="6" t="n">
        <v>401591</v>
      </c>
      <c r="B74" s="6" t="s">
        <v>196</v>
      </c>
      <c r="C74" s="6" t="n">
        <v>54252740</v>
      </c>
      <c r="D74" s="6" t="s">
        <v>3064</v>
      </c>
      <c r="E74" s="6" t="n">
        <v>2</v>
      </c>
      <c r="F74" s="6" t="s">
        <v>3069</v>
      </c>
    </row>
    <row r="75" customFormat="false" ht="15" hidden="false" customHeight="true" outlineLevel="0" collapsed="false">
      <c r="A75" s="6" t="n">
        <v>401776</v>
      </c>
      <c r="B75" s="6" t="s">
        <v>196</v>
      </c>
      <c r="C75" s="6" t="n">
        <v>54252923</v>
      </c>
      <c r="D75" s="6" t="s">
        <v>3066</v>
      </c>
      <c r="E75" s="6" t="n">
        <v>2</v>
      </c>
      <c r="F75" s="6" t="s">
        <v>3069</v>
      </c>
    </row>
    <row r="76" customFormat="false" ht="15" hidden="false" customHeight="true" outlineLevel="0" collapsed="false">
      <c r="A76" s="6" t="n">
        <v>402001</v>
      </c>
      <c r="B76" s="6" t="s">
        <v>196</v>
      </c>
      <c r="C76" s="6" t="n">
        <v>54253045</v>
      </c>
      <c r="D76" s="6" t="s">
        <v>3064</v>
      </c>
      <c r="E76" s="6" t="n">
        <v>7</v>
      </c>
      <c r="F76" s="6" t="s">
        <v>3068</v>
      </c>
    </row>
    <row r="77" customFormat="false" ht="15" hidden="false" customHeight="true" outlineLevel="0" collapsed="false">
      <c r="A77" s="6" t="n">
        <v>402004</v>
      </c>
      <c r="B77" s="6" t="s">
        <v>196</v>
      </c>
      <c r="C77" s="6" t="n">
        <v>54253048</v>
      </c>
      <c r="D77" s="6" t="s">
        <v>3064</v>
      </c>
      <c r="E77" s="6" t="n">
        <v>7</v>
      </c>
      <c r="F77" s="6" t="s">
        <v>3067</v>
      </c>
    </row>
    <row r="78" customFormat="false" ht="15" hidden="false" customHeight="true" outlineLevel="0" collapsed="false">
      <c r="A78" s="6" t="n">
        <v>402023</v>
      </c>
      <c r="B78" s="6" t="s">
        <v>196</v>
      </c>
      <c r="C78" s="6" t="n">
        <v>54253067</v>
      </c>
      <c r="D78" s="6" t="s">
        <v>3066</v>
      </c>
      <c r="E78" s="6" t="n">
        <v>7</v>
      </c>
      <c r="F78" s="6" t="s">
        <v>3071</v>
      </c>
    </row>
    <row r="79" customFormat="false" ht="15" hidden="false" customHeight="true" outlineLevel="0" collapsed="false">
      <c r="A79" s="6" t="n">
        <v>402026</v>
      </c>
      <c r="B79" s="6" t="s">
        <v>196</v>
      </c>
      <c r="C79" s="6" t="n">
        <v>54253070</v>
      </c>
      <c r="D79" s="6" t="s">
        <v>3064</v>
      </c>
      <c r="E79" s="6" t="n">
        <v>7</v>
      </c>
      <c r="F79" s="6" t="s">
        <v>3068</v>
      </c>
    </row>
    <row r="80" customFormat="false" ht="15" hidden="false" customHeight="true" outlineLevel="0" collapsed="false">
      <c r="A80" s="6" t="n">
        <v>402041</v>
      </c>
      <c r="B80" s="6" t="s">
        <v>196</v>
      </c>
      <c r="C80" s="6" t="n">
        <v>54253085</v>
      </c>
      <c r="D80" s="6" t="s">
        <v>3066</v>
      </c>
      <c r="E80" s="6" t="n">
        <v>7</v>
      </c>
      <c r="F80" s="6" t="s">
        <v>3067</v>
      </c>
    </row>
    <row r="81" customFormat="false" ht="15" hidden="false" customHeight="true" outlineLevel="0" collapsed="false">
      <c r="A81" s="6" t="n">
        <v>402066</v>
      </c>
      <c r="B81" s="6" t="s">
        <v>196</v>
      </c>
      <c r="C81" s="6" t="n">
        <v>54253109</v>
      </c>
      <c r="D81" s="6" t="s">
        <v>3064</v>
      </c>
      <c r="E81" s="6" t="n">
        <v>7</v>
      </c>
      <c r="F81" s="6" t="s">
        <v>3069</v>
      </c>
    </row>
    <row r="82" customFormat="false" ht="15" hidden="false" customHeight="true" outlineLevel="0" collapsed="false">
      <c r="A82" s="6" t="n">
        <v>402082</v>
      </c>
      <c r="B82" s="6" t="s">
        <v>196</v>
      </c>
      <c r="C82" s="6" t="n">
        <v>54253125</v>
      </c>
      <c r="D82" s="6" t="s">
        <v>3064</v>
      </c>
      <c r="E82" s="6" t="n">
        <v>7</v>
      </c>
      <c r="F82" s="6" t="s">
        <v>3071</v>
      </c>
    </row>
    <row r="83" customFormat="false" ht="15" hidden="false" customHeight="true" outlineLevel="0" collapsed="false">
      <c r="A83" s="6" t="n">
        <v>402086</v>
      </c>
      <c r="B83" s="6" t="s">
        <v>196</v>
      </c>
      <c r="C83" s="6" t="n">
        <v>54253129</v>
      </c>
      <c r="D83" s="6" t="s">
        <v>3064</v>
      </c>
      <c r="E83" s="6" t="n">
        <v>7</v>
      </c>
      <c r="F83" s="6" t="s">
        <v>3067</v>
      </c>
    </row>
    <row r="84" customFormat="false" ht="15" hidden="false" customHeight="true" outlineLevel="0" collapsed="false">
      <c r="A84" s="6" t="n">
        <v>402097</v>
      </c>
      <c r="B84" s="6" t="s">
        <v>196</v>
      </c>
      <c r="C84" s="6" t="n">
        <v>54253140</v>
      </c>
      <c r="D84" s="6" t="s">
        <v>3066</v>
      </c>
      <c r="E84" s="6" t="n">
        <v>7</v>
      </c>
      <c r="F84" s="6" t="s">
        <v>3067</v>
      </c>
    </row>
    <row r="85" customFormat="false" ht="15" hidden="false" customHeight="true" outlineLevel="0" collapsed="false">
      <c r="A85" s="6" t="n">
        <v>402100</v>
      </c>
      <c r="B85" s="6" t="s">
        <v>196</v>
      </c>
      <c r="C85" s="6" t="n">
        <v>54253143</v>
      </c>
      <c r="D85" s="6" t="s">
        <v>3066</v>
      </c>
      <c r="E85" s="6" t="n">
        <v>7</v>
      </c>
      <c r="F85" s="6" t="s">
        <v>3069</v>
      </c>
    </row>
    <row r="86" customFormat="false" ht="15" hidden="false" customHeight="true" outlineLevel="0" collapsed="false">
      <c r="A86" s="6" t="n">
        <v>402124</v>
      </c>
      <c r="B86" s="6" t="s">
        <v>196</v>
      </c>
      <c r="C86" s="6" t="n">
        <v>54253165</v>
      </c>
      <c r="D86" s="6" t="s">
        <v>3064</v>
      </c>
      <c r="E86" s="6" t="n">
        <v>7</v>
      </c>
      <c r="F86" s="6" t="s">
        <v>3069</v>
      </c>
    </row>
    <row r="87" customFormat="false" ht="15" hidden="false" customHeight="true" outlineLevel="0" collapsed="false">
      <c r="A87" s="6" t="n">
        <v>402241</v>
      </c>
      <c r="B87" s="6" t="s">
        <v>196</v>
      </c>
      <c r="C87" s="6" t="n">
        <v>54253273</v>
      </c>
      <c r="D87" s="6" t="s">
        <v>3064</v>
      </c>
      <c r="E87" s="6" t="n">
        <v>7</v>
      </c>
      <c r="F87" s="6" t="s">
        <v>3065</v>
      </c>
    </row>
    <row r="88" customFormat="false" ht="15" hidden="false" customHeight="true" outlineLevel="0" collapsed="false">
      <c r="A88" s="6" t="n">
        <v>402244</v>
      </c>
      <c r="B88" s="6" t="s">
        <v>196</v>
      </c>
      <c r="C88" s="6" t="n">
        <v>54253276</v>
      </c>
      <c r="D88" s="6" t="s">
        <v>3066</v>
      </c>
      <c r="E88" s="6" t="n">
        <v>7</v>
      </c>
      <c r="F88" s="6" t="s">
        <v>3065</v>
      </c>
    </row>
    <row r="89" customFormat="false" ht="15" hidden="false" customHeight="true" outlineLevel="0" collapsed="false">
      <c r="A89" s="6" t="n">
        <v>402288</v>
      </c>
      <c r="B89" s="6" t="s">
        <v>196</v>
      </c>
      <c r="C89" s="6" t="n">
        <v>54253310</v>
      </c>
      <c r="D89" s="6" t="s">
        <v>3064</v>
      </c>
      <c r="E89" s="6" t="n">
        <v>7</v>
      </c>
      <c r="F89" s="6" t="s">
        <v>3067</v>
      </c>
    </row>
    <row r="90" customFormat="false" ht="15" hidden="false" customHeight="true" outlineLevel="0" collapsed="false">
      <c r="A90" s="6" t="n">
        <v>402292</v>
      </c>
      <c r="B90" s="6" t="s">
        <v>196</v>
      </c>
      <c r="C90" s="6" t="n">
        <v>54253314</v>
      </c>
      <c r="D90" s="6" t="s">
        <v>3066</v>
      </c>
      <c r="E90" s="6" t="n">
        <v>7</v>
      </c>
      <c r="F90" s="6" t="s">
        <v>3071</v>
      </c>
    </row>
    <row r="91" customFormat="false" ht="15" hidden="false" customHeight="true" outlineLevel="0" collapsed="false">
      <c r="A91" s="6" t="n">
        <v>402298</v>
      </c>
      <c r="B91" s="6" t="s">
        <v>196</v>
      </c>
      <c r="C91" s="6" t="n">
        <v>54253320</v>
      </c>
      <c r="D91" s="6" t="s">
        <v>3066</v>
      </c>
      <c r="E91" s="6" t="n">
        <v>7</v>
      </c>
      <c r="F91" s="6" t="s">
        <v>3069</v>
      </c>
    </row>
    <row r="92" customFormat="false" ht="15" hidden="false" customHeight="true" outlineLevel="0" collapsed="false">
      <c r="A92" s="6" t="n">
        <v>402319</v>
      </c>
      <c r="B92" s="6" t="s">
        <v>196</v>
      </c>
      <c r="C92" s="6" t="n">
        <v>54253340</v>
      </c>
      <c r="D92" s="6" t="s">
        <v>3066</v>
      </c>
      <c r="E92" s="6" t="n">
        <v>7</v>
      </c>
      <c r="F92" s="6" t="s">
        <v>3071</v>
      </c>
    </row>
    <row r="93" customFormat="false" ht="15" hidden="false" customHeight="true" outlineLevel="0" collapsed="false">
      <c r="A93" s="6" t="n">
        <v>402349</v>
      </c>
      <c r="B93" s="6" t="s">
        <v>196</v>
      </c>
      <c r="C93" s="6" t="n">
        <v>54253369</v>
      </c>
      <c r="D93" s="6" t="s">
        <v>3066</v>
      </c>
      <c r="E93" s="6" t="n">
        <v>7</v>
      </c>
      <c r="F93" s="6" t="s">
        <v>3067</v>
      </c>
    </row>
    <row r="94" customFormat="false" ht="15" hidden="false" customHeight="true" outlineLevel="0" collapsed="false">
      <c r="A94" s="6" t="n">
        <v>402359</v>
      </c>
      <c r="B94" s="6" t="s">
        <v>196</v>
      </c>
      <c r="C94" s="6" t="n">
        <v>54253379</v>
      </c>
      <c r="D94" s="6" t="s">
        <v>3066</v>
      </c>
      <c r="E94" s="6" t="n">
        <v>7</v>
      </c>
      <c r="F94" s="6" t="s">
        <v>3071</v>
      </c>
    </row>
    <row r="95" customFormat="false" ht="15" hidden="false" customHeight="true" outlineLevel="0" collapsed="false">
      <c r="A95" s="6" t="n">
        <v>402403</v>
      </c>
      <c r="B95" s="6" t="s">
        <v>196</v>
      </c>
      <c r="C95" s="6" t="n">
        <v>54253423</v>
      </c>
      <c r="D95" s="6" t="s">
        <v>3064</v>
      </c>
      <c r="E95" s="6" t="n">
        <v>7</v>
      </c>
      <c r="F95" s="6" t="s">
        <v>3065</v>
      </c>
    </row>
    <row r="96" customFormat="false" ht="15" hidden="false" customHeight="true" outlineLevel="0" collapsed="false">
      <c r="A96" s="6" t="n">
        <v>402848</v>
      </c>
      <c r="B96" s="6" t="s">
        <v>291</v>
      </c>
      <c r="C96" s="6" t="n">
        <v>54355435</v>
      </c>
      <c r="D96" s="6" t="s">
        <v>3064</v>
      </c>
      <c r="E96" s="6" t="n">
        <v>7</v>
      </c>
      <c r="F96" s="6" t="s">
        <v>3065</v>
      </c>
    </row>
    <row r="97" customFormat="false" ht="15" hidden="false" customHeight="true" outlineLevel="0" collapsed="false">
      <c r="A97" s="6" t="n">
        <v>403040</v>
      </c>
      <c r="B97" s="6" t="s">
        <v>206</v>
      </c>
      <c r="C97" s="6" t="n">
        <v>54253472</v>
      </c>
      <c r="D97" s="6" t="s">
        <v>3066</v>
      </c>
      <c r="E97" s="6" t="n">
        <v>4</v>
      </c>
      <c r="F97" s="6" t="s">
        <v>3071</v>
      </c>
    </row>
    <row r="98" customFormat="false" ht="15" hidden="false" customHeight="true" outlineLevel="0" collapsed="false">
      <c r="A98" s="6" t="n">
        <v>403063</v>
      </c>
      <c r="B98" s="6" t="s">
        <v>196</v>
      </c>
      <c r="C98" s="6" t="n">
        <v>54253495</v>
      </c>
      <c r="D98" s="6" t="s">
        <v>3064</v>
      </c>
      <c r="E98" s="6" t="n">
        <v>4</v>
      </c>
      <c r="F98" s="6" t="s">
        <v>3069</v>
      </c>
    </row>
    <row r="99" customFormat="false" ht="15" hidden="false" customHeight="true" outlineLevel="0" collapsed="false">
      <c r="A99" s="6" t="n">
        <v>403112</v>
      </c>
      <c r="B99" s="6" t="s">
        <v>196</v>
      </c>
      <c r="C99" s="6" t="n">
        <v>54253542</v>
      </c>
      <c r="D99" s="6" t="s">
        <v>3064</v>
      </c>
      <c r="E99" s="6" t="n">
        <v>1</v>
      </c>
      <c r="F99" s="6" t="s">
        <v>3065</v>
      </c>
    </row>
    <row r="100" customFormat="false" ht="15" hidden="false" customHeight="true" outlineLevel="0" collapsed="false">
      <c r="A100" s="6" t="n">
        <v>403140</v>
      </c>
      <c r="B100" s="6" t="s">
        <v>196</v>
      </c>
      <c r="C100" s="6" t="n">
        <v>54253570</v>
      </c>
      <c r="D100" s="6" t="s">
        <v>3064</v>
      </c>
      <c r="E100" s="6" t="n">
        <v>4</v>
      </c>
      <c r="F100" s="6" t="s">
        <v>3068</v>
      </c>
    </row>
    <row r="101" customFormat="false" ht="15" hidden="false" customHeight="true" outlineLevel="0" collapsed="false">
      <c r="A101" s="6" t="n">
        <v>403192</v>
      </c>
      <c r="B101" s="6" t="s">
        <v>196</v>
      </c>
      <c r="C101" s="6" t="n">
        <v>54253620</v>
      </c>
      <c r="D101" s="6" t="s">
        <v>3064</v>
      </c>
      <c r="E101" s="6" t="n">
        <v>2</v>
      </c>
      <c r="F101" s="6" t="s">
        <v>3067</v>
      </c>
    </row>
    <row r="102" customFormat="false" ht="15" hidden="false" customHeight="true" outlineLevel="0" collapsed="false">
      <c r="A102" s="6" t="n">
        <v>403197</v>
      </c>
      <c r="B102" s="6" t="s">
        <v>206</v>
      </c>
      <c r="C102" s="6" t="n">
        <v>54253624</v>
      </c>
      <c r="D102" s="6" t="s">
        <v>3066</v>
      </c>
      <c r="E102" s="6" t="n">
        <v>4</v>
      </c>
      <c r="F102" s="6" t="s">
        <v>3069</v>
      </c>
    </row>
    <row r="103" customFormat="false" ht="15" hidden="false" customHeight="true" outlineLevel="0" collapsed="false">
      <c r="A103" s="6" t="n">
        <v>403198</v>
      </c>
      <c r="B103" s="6" t="s">
        <v>196</v>
      </c>
      <c r="C103" s="6" t="n">
        <v>54253625</v>
      </c>
      <c r="D103" s="6" t="s">
        <v>3064</v>
      </c>
      <c r="E103" s="6" t="n">
        <v>6</v>
      </c>
      <c r="F103" s="6" t="s">
        <v>3069</v>
      </c>
    </row>
    <row r="104" customFormat="false" ht="15" hidden="false" customHeight="true" outlineLevel="0" collapsed="false">
      <c r="A104" s="6" t="n">
        <v>403201</v>
      </c>
      <c r="B104" s="6" t="s">
        <v>196</v>
      </c>
      <c r="C104" s="6" t="n">
        <v>54253628</v>
      </c>
      <c r="D104" s="6" t="s">
        <v>3066</v>
      </c>
      <c r="E104" s="6" t="n">
        <v>4</v>
      </c>
      <c r="F104" s="6" t="s">
        <v>3067</v>
      </c>
    </row>
    <row r="105" customFormat="false" ht="15" hidden="false" customHeight="true" outlineLevel="0" collapsed="false">
      <c r="A105" s="6" t="n">
        <v>403236</v>
      </c>
      <c r="B105" s="6" t="s">
        <v>196</v>
      </c>
      <c r="C105" s="6" t="n">
        <v>54253659</v>
      </c>
      <c r="D105" s="6" t="s">
        <v>3064</v>
      </c>
      <c r="E105" s="6" t="n">
        <v>6</v>
      </c>
      <c r="F105" s="6" t="s">
        <v>3069</v>
      </c>
    </row>
    <row r="106" customFormat="false" ht="15" hidden="false" customHeight="true" outlineLevel="0" collapsed="false">
      <c r="A106" s="6" t="n">
        <v>403281</v>
      </c>
      <c r="B106" s="6" t="s">
        <v>196</v>
      </c>
      <c r="C106" s="6" t="n">
        <v>54253703</v>
      </c>
      <c r="D106" s="6" t="s">
        <v>3064</v>
      </c>
      <c r="E106" s="6" t="n">
        <v>2</v>
      </c>
      <c r="F106" s="6" t="s">
        <v>3067</v>
      </c>
    </row>
    <row r="107" customFormat="false" ht="15" hidden="false" customHeight="true" outlineLevel="0" collapsed="false">
      <c r="A107" s="6" t="n">
        <v>403338</v>
      </c>
      <c r="B107" s="6" t="s">
        <v>196</v>
      </c>
      <c r="C107" s="6" t="n">
        <v>54253755</v>
      </c>
      <c r="D107" s="6" t="s">
        <v>3064</v>
      </c>
      <c r="E107" s="6" t="n">
        <v>1</v>
      </c>
      <c r="F107" s="6" t="s">
        <v>3067</v>
      </c>
    </row>
    <row r="108" customFormat="false" ht="15" hidden="false" customHeight="true" outlineLevel="0" collapsed="false">
      <c r="A108" s="6" t="n">
        <v>403339</v>
      </c>
      <c r="B108" s="6" t="s">
        <v>196</v>
      </c>
      <c r="C108" s="6" t="n">
        <v>54253756</v>
      </c>
      <c r="D108" s="6" t="s">
        <v>3064</v>
      </c>
      <c r="E108" s="6" t="n">
        <v>6</v>
      </c>
      <c r="F108" s="6" t="s">
        <v>3067</v>
      </c>
    </row>
    <row r="109" customFormat="false" ht="15" hidden="false" customHeight="true" outlineLevel="0" collapsed="false">
      <c r="A109" s="6" t="n">
        <v>403404</v>
      </c>
      <c r="B109" s="6" t="s">
        <v>196</v>
      </c>
      <c r="C109" s="6" t="n">
        <v>54253816</v>
      </c>
      <c r="D109" s="6" t="s">
        <v>3064</v>
      </c>
      <c r="E109" s="6" t="n">
        <v>4</v>
      </c>
      <c r="F109" s="6" t="s">
        <v>3069</v>
      </c>
    </row>
    <row r="110" customFormat="false" ht="15" hidden="false" customHeight="true" outlineLevel="0" collapsed="false">
      <c r="A110" s="6" t="n">
        <v>403499</v>
      </c>
      <c r="B110" s="6" t="s">
        <v>206</v>
      </c>
      <c r="C110" s="6" t="n">
        <v>54253910</v>
      </c>
      <c r="D110" s="6" t="s">
        <v>3064</v>
      </c>
      <c r="E110" s="6" t="n">
        <v>1</v>
      </c>
      <c r="F110" s="6" t="s">
        <v>3065</v>
      </c>
    </row>
    <row r="111" customFormat="false" ht="15" hidden="false" customHeight="true" outlineLevel="0" collapsed="false">
      <c r="A111" s="6" t="n">
        <v>403512</v>
      </c>
      <c r="B111" s="6" t="s">
        <v>206</v>
      </c>
      <c r="C111" s="6" t="n">
        <v>54253923</v>
      </c>
      <c r="D111" s="6" t="s">
        <v>3066</v>
      </c>
      <c r="E111" s="6" t="n">
        <v>5</v>
      </c>
      <c r="F111" s="6" t="s">
        <v>3071</v>
      </c>
    </row>
    <row r="112" customFormat="false" ht="15" hidden="false" customHeight="true" outlineLevel="0" collapsed="false">
      <c r="A112" s="6" t="n">
        <v>403870</v>
      </c>
      <c r="B112" s="6" t="s">
        <v>196</v>
      </c>
      <c r="C112" s="6" t="n">
        <v>54254127</v>
      </c>
      <c r="D112" s="6" t="s">
        <v>3066</v>
      </c>
      <c r="E112" s="6" t="n">
        <v>4</v>
      </c>
      <c r="F112" s="6" t="s">
        <v>3071</v>
      </c>
    </row>
    <row r="113" customFormat="false" ht="15" hidden="false" customHeight="true" outlineLevel="0" collapsed="false">
      <c r="A113" s="6" t="n">
        <v>403883</v>
      </c>
      <c r="B113" s="6" t="s">
        <v>196</v>
      </c>
      <c r="C113" s="6" t="n">
        <v>54254140</v>
      </c>
      <c r="D113" s="6" t="s">
        <v>3066</v>
      </c>
      <c r="E113" s="6" t="n">
        <v>5</v>
      </c>
      <c r="F113" s="6" t="s">
        <v>3067</v>
      </c>
    </row>
    <row r="114" customFormat="false" ht="15" hidden="false" customHeight="true" outlineLevel="0" collapsed="false">
      <c r="A114" s="6" t="n">
        <v>403925</v>
      </c>
      <c r="B114" s="6" t="s">
        <v>196</v>
      </c>
      <c r="C114" s="6" t="n">
        <v>54254182</v>
      </c>
      <c r="D114" s="6" t="s">
        <v>3064</v>
      </c>
      <c r="E114" s="6" t="n">
        <v>6</v>
      </c>
      <c r="F114" s="6" t="s">
        <v>3065</v>
      </c>
    </row>
    <row r="115" customFormat="false" ht="15" hidden="false" customHeight="true" outlineLevel="0" collapsed="false">
      <c r="A115" s="6" t="n">
        <v>404190</v>
      </c>
      <c r="B115" s="6" t="s">
        <v>196</v>
      </c>
      <c r="C115" s="6" t="n">
        <v>54334314</v>
      </c>
      <c r="D115" s="6" t="s">
        <v>3064</v>
      </c>
      <c r="E115" s="6" t="n">
        <v>1</v>
      </c>
      <c r="F115" s="6" t="s">
        <v>3069</v>
      </c>
    </row>
    <row r="116" customFormat="false" ht="15" hidden="false" customHeight="true" outlineLevel="0" collapsed="false">
      <c r="A116" s="6" t="n">
        <v>406267</v>
      </c>
      <c r="B116" s="6" t="s">
        <v>196</v>
      </c>
      <c r="C116" s="6" t="n">
        <v>54254221</v>
      </c>
      <c r="D116" s="6" t="s">
        <v>3064</v>
      </c>
      <c r="E116" s="6" t="n">
        <v>7</v>
      </c>
      <c r="F116" s="6" t="s">
        <v>3067</v>
      </c>
    </row>
    <row r="117" customFormat="false" ht="15" hidden="false" customHeight="true" outlineLevel="0" collapsed="false">
      <c r="A117" s="6" t="n">
        <v>401860</v>
      </c>
      <c r="B117" s="6" t="s">
        <v>196</v>
      </c>
      <c r="C117" s="6" t="n">
        <v>54253005</v>
      </c>
      <c r="D117" s="6" t="s">
        <v>3066</v>
      </c>
      <c r="E117" s="6" t="n">
        <v>6</v>
      </c>
      <c r="F117" s="6" t="s">
        <v>3065</v>
      </c>
    </row>
    <row r="118" customFormat="false" ht="15" hidden="false" customHeight="true" outlineLevel="0" collapsed="false">
      <c r="A118" s="6" t="n">
        <v>403515</v>
      </c>
      <c r="B118" s="6" t="s">
        <v>196</v>
      </c>
      <c r="C118" s="6" t="n">
        <v>54253926</v>
      </c>
      <c r="D118" s="6" t="s">
        <v>3064</v>
      </c>
      <c r="E118" s="6" t="n">
        <v>2</v>
      </c>
      <c r="F118" s="6" t="s">
        <v>3065</v>
      </c>
    </row>
    <row r="119" customFormat="false" ht="15" hidden="false" customHeight="true" outlineLevel="0" collapsed="false">
      <c r="A119" s="6" t="n">
        <v>403721</v>
      </c>
      <c r="B119" s="6" t="s">
        <v>196</v>
      </c>
      <c r="C119" s="6" t="n">
        <v>54253992</v>
      </c>
      <c r="D119" s="6" t="s">
        <v>3064</v>
      </c>
      <c r="E119" s="6" t="n">
        <v>3</v>
      </c>
      <c r="F119" s="6" t="s">
        <v>3070</v>
      </c>
    </row>
    <row r="120" customFormat="false" ht="15" hidden="false" customHeight="true" outlineLevel="0" collapsed="false">
      <c r="A120" s="6" t="n">
        <v>201022</v>
      </c>
      <c r="B120" s="6" t="s">
        <v>196</v>
      </c>
      <c r="C120" s="6" t="n">
        <v>54249816</v>
      </c>
      <c r="D120" s="6" t="s">
        <v>3064</v>
      </c>
      <c r="E120" s="6" t="n">
        <v>14</v>
      </c>
      <c r="F120" s="6" t="s">
        <v>3067</v>
      </c>
    </row>
    <row r="121" customFormat="false" ht="15" hidden="false" customHeight="true" outlineLevel="0" collapsed="false">
      <c r="A121" s="6" t="n">
        <v>400635</v>
      </c>
      <c r="B121" s="6" t="s">
        <v>196</v>
      </c>
      <c r="C121" s="6" t="n">
        <v>54251786</v>
      </c>
      <c r="D121" s="6" t="s">
        <v>3064</v>
      </c>
      <c r="E121" s="6" t="n">
        <v>3</v>
      </c>
      <c r="F121" s="6" t="s">
        <v>3071</v>
      </c>
    </row>
    <row r="122" customFormat="false" ht="15" hidden="false" customHeight="true" outlineLevel="0" collapsed="false">
      <c r="A122" s="6" t="n">
        <v>400913</v>
      </c>
      <c r="B122" s="6" t="s">
        <v>196</v>
      </c>
      <c r="C122" s="6" t="n">
        <v>54252063</v>
      </c>
      <c r="D122" s="6" t="s">
        <v>3064</v>
      </c>
      <c r="E122" s="6" t="n">
        <v>6</v>
      </c>
      <c r="F122" s="6" t="s">
        <v>3070</v>
      </c>
    </row>
    <row r="123" customFormat="false" ht="15" hidden="false" customHeight="true" outlineLevel="0" collapsed="false">
      <c r="A123" s="6" t="n">
        <v>403867</v>
      </c>
      <c r="B123" s="6" t="s">
        <v>196</v>
      </c>
      <c r="C123" s="6" t="n">
        <v>54254124</v>
      </c>
      <c r="D123" s="6" t="s">
        <v>3064</v>
      </c>
      <c r="E123" s="6" t="n">
        <v>4</v>
      </c>
      <c r="F123" s="6" t="s">
        <v>3071</v>
      </c>
    </row>
    <row r="124" customFormat="false" ht="15" hidden="false" customHeight="true" outlineLevel="0" collapsed="false">
      <c r="A124" s="6" t="n">
        <v>200056</v>
      </c>
      <c r="B124" s="6" t="s">
        <v>206</v>
      </c>
      <c r="C124" s="6" t="n">
        <v>54248865</v>
      </c>
      <c r="D124" s="6" t="s">
        <v>3064</v>
      </c>
      <c r="E124" s="6" t="n">
        <v>12</v>
      </c>
      <c r="F124" s="6" t="s">
        <v>3070</v>
      </c>
    </row>
    <row r="125" customFormat="false" ht="15" hidden="false" customHeight="true" outlineLevel="0" collapsed="false">
      <c r="A125" s="6" t="n">
        <v>200448</v>
      </c>
      <c r="B125" s="6" t="s">
        <v>206</v>
      </c>
      <c r="C125" s="6" t="n">
        <v>54249250</v>
      </c>
      <c r="D125" s="6" t="s">
        <v>3064</v>
      </c>
      <c r="E125" s="6" t="n">
        <v>11</v>
      </c>
      <c r="F125" s="6" t="s">
        <v>3067</v>
      </c>
    </row>
    <row r="126" customFormat="false" ht="15" hidden="false" customHeight="true" outlineLevel="0" collapsed="false">
      <c r="A126" s="6" t="n">
        <v>200039</v>
      </c>
      <c r="B126" s="6" t="s">
        <v>206</v>
      </c>
      <c r="C126" s="6" t="n">
        <v>54248848</v>
      </c>
      <c r="D126" s="6" t="s">
        <v>3066</v>
      </c>
      <c r="E126" s="6" t="n">
        <v>12</v>
      </c>
      <c r="F126" s="6" t="s">
        <v>3069</v>
      </c>
    </row>
    <row r="127" customFormat="false" ht="15" hidden="false" customHeight="true" outlineLevel="0" collapsed="false">
      <c r="A127" s="6" t="n">
        <v>200053</v>
      </c>
      <c r="B127" s="6" t="s">
        <v>206</v>
      </c>
      <c r="C127" s="6" t="n">
        <v>54248862</v>
      </c>
      <c r="D127" s="6" t="s">
        <v>3064</v>
      </c>
      <c r="E127" s="6" t="n">
        <v>13</v>
      </c>
      <c r="F127" s="6" t="s">
        <v>3065</v>
      </c>
    </row>
    <row r="128" customFormat="false" ht="15" hidden="false" customHeight="true" outlineLevel="0" collapsed="false">
      <c r="A128" s="6" t="n">
        <v>200443</v>
      </c>
      <c r="B128" s="6" t="s">
        <v>206</v>
      </c>
      <c r="C128" s="6" t="n">
        <v>54249245</v>
      </c>
      <c r="D128" s="6" t="s">
        <v>3066</v>
      </c>
      <c r="E128" s="6" t="n">
        <v>13</v>
      </c>
      <c r="F128" s="6" t="s">
        <v>3067</v>
      </c>
    </row>
    <row r="129" customFormat="false" ht="15" hidden="false" customHeight="true" outlineLevel="0" collapsed="false">
      <c r="A129" s="6" t="n">
        <v>200447</v>
      </c>
      <c r="B129" s="6" t="s">
        <v>206</v>
      </c>
      <c r="C129" s="6" t="n">
        <v>54249249</v>
      </c>
      <c r="D129" s="6" t="s">
        <v>3066</v>
      </c>
      <c r="E129" s="6" t="n">
        <v>16</v>
      </c>
      <c r="F129" s="6" t="s">
        <v>3069</v>
      </c>
    </row>
    <row r="130" customFormat="false" ht="15" hidden="false" customHeight="true" outlineLevel="0" collapsed="false">
      <c r="A130" s="6" t="n">
        <v>200525</v>
      </c>
      <c r="B130" s="6" t="s">
        <v>206</v>
      </c>
      <c r="C130" s="6" t="n">
        <v>54249326</v>
      </c>
      <c r="D130" s="6" t="s">
        <v>3064</v>
      </c>
      <c r="E130" s="6" t="n">
        <v>16</v>
      </c>
      <c r="F130" s="6" t="s">
        <v>3069</v>
      </c>
    </row>
    <row r="131" customFormat="false" ht="15" hidden="false" customHeight="true" outlineLevel="0" collapsed="false">
      <c r="A131" s="6" t="n">
        <v>200549</v>
      </c>
      <c r="B131" s="6" t="s">
        <v>206</v>
      </c>
      <c r="C131" s="6" t="n">
        <v>54249350</v>
      </c>
      <c r="D131" s="6" t="s">
        <v>3066</v>
      </c>
      <c r="E131" s="6" t="n">
        <v>12</v>
      </c>
      <c r="F131" s="6" t="s">
        <v>3067</v>
      </c>
    </row>
    <row r="132" customFormat="false" ht="15" hidden="false" customHeight="true" outlineLevel="0" collapsed="false">
      <c r="A132" s="6" t="n">
        <v>200563</v>
      </c>
      <c r="B132" s="6" t="s">
        <v>206</v>
      </c>
      <c r="C132" s="6" t="n">
        <v>54249364</v>
      </c>
      <c r="D132" s="6" t="s">
        <v>3064</v>
      </c>
      <c r="E132" s="6" t="n">
        <v>12</v>
      </c>
      <c r="F132" s="6" t="s">
        <v>3070</v>
      </c>
    </row>
    <row r="133" customFormat="false" ht="15" hidden="false" customHeight="true" outlineLevel="0" collapsed="false">
      <c r="A133" s="6" t="n">
        <v>200684</v>
      </c>
      <c r="B133" s="6" t="s">
        <v>206</v>
      </c>
      <c r="C133" s="6" t="n">
        <v>54249484</v>
      </c>
      <c r="D133" s="6" t="s">
        <v>3064</v>
      </c>
      <c r="E133" s="6" t="n">
        <v>12</v>
      </c>
      <c r="F133" s="6" t="s">
        <v>3065</v>
      </c>
    </row>
    <row r="134" customFormat="false" ht="15" hidden="false" customHeight="true" outlineLevel="0" collapsed="false">
      <c r="A134" s="6" t="n">
        <v>200774</v>
      </c>
      <c r="B134" s="6" t="s">
        <v>206</v>
      </c>
      <c r="C134" s="6" t="n">
        <v>54249573</v>
      </c>
      <c r="D134" s="6" t="s">
        <v>3064</v>
      </c>
      <c r="E134" s="6" t="n">
        <v>12</v>
      </c>
      <c r="F134" s="6" t="s">
        <v>3071</v>
      </c>
    </row>
    <row r="135" customFormat="false" ht="15" hidden="false" customHeight="true" outlineLevel="0" collapsed="false">
      <c r="A135" s="6" t="n">
        <v>200996</v>
      </c>
      <c r="B135" s="6" t="s">
        <v>206</v>
      </c>
      <c r="C135" s="6" t="n">
        <v>54249790</v>
      </c>
      <c r="D135" s="6" t="s">
        <v>3066</v>
      </c>
      <c r="E135" s="6" t="n">
        <v>14</v>
      </c>
      <c r="F135" s="6" t="s">
        <v>3069</v>
      </c>
    </row>
    <row r="136" customFormat="false" ht="15" hidden="false" customHeight="true" outlineLevel="0" collapsed="false">
      <c r="A136" s="6" t="n">
        <v>201017</v>
      </c>
      <c r="B136" s="6" t="s">
        <v>206</v>
      </c>
      <c r="C136" s="6" t="n">
        <v>54249811</v>
      </c>
      <c r="D136" s="6" t="s">
        <v>3066</v>
      </c>
      <c r="E136" s="6" t="n">
        <v>14</v>
      </c>
      <c r="F136" s="6" t="s">
        <v>3069</v>
      </c>
    </row>
    <row r="137" customFormat="false" ht="15" hidden="false" customHeight="true" outlineLevel="0" collapsed="false">
      <c r="A137" s="6" t="n">
        <v>400305</v>
      </c>
      <c r="B137" s="6" t="s">
        <v>206</v>
      </c>
      <c r="C137" s="6" t="n">
        <v>54251458</v>
      </c>
      <c r="D137" s="6" t="s">
        <v>3066</v>
      </c>
      <c r="E137" s="6" t="n">
        <v>6</v>
      </c>
      <c r="F137" s="6" t="s">
        <v>3068</v>
      </c>
    </row>
    <row r="138" customFormat="false" ht="15" hidden="false" customHeight="true" outlineLevel="0" collapsed="false">
      <c r="A138" s="6" t="n">
        <v>400836</v>
      </c>
      <c r="B138" s="6" t="s">
        <v>206</v>
      </c>
      <c r="C138" s="6" t="n">
        <v>54251986</v>
      </c>
      <c r="D138" s="6" t="s">
        <v>3066</v>
      </c>
      <c r="E138" s="6" t="n">
        <v>8</v>
      </c>
      <c r="F138" s="6" t="s">
        <v>3071</v>
      </c>
    </row>
    <row r="139" customFormat="false" ht="15" hidden="false" customHeight="true" outlineLevel="0" collapsed="false">
      <c r="A139" s="6" t="n">
        <v>401055</v>
      </c>
      <c r="B139" s="6" t="s">
        <v>206</v>
      </c>
      <c r="C139" s="6" t="n">
        <v>54252205</v>
      </c>
      <c r="D139" s="6" t="s">
        <v>3066</v>
      </c>
      <c r="E139" s="6" t="n">
        <v>5</v>
      </c>
      <c r="F139" s="6" t="s">
        <v>3069</v>
      </c>
    </row>
    <row r="140" customFormat="false" ht="15" hidden="false" customHeight="true" outlineLevel="0" collapsed="false">
      <c r="A140" s="6" t="n">
        <v>401077</v>
      </c>
      <c r="B140" s="6" t="s">
        <v>206</v>
      </c>
      <c r="C140" s="6" t="n">
        <v>54252227</v>
      </c>
      <c r="D140" s="6" t="s">
        <v>3066</v>
      </c>
      <c r="E140" s="6" t="n">
        <v>2</v>
      </c>
      <c r="F140" s="6" t="s">
        <v>3069</v>
      </c>
    </row>
    <row r="141" customFormat="false" ht="15" hidden="false" customHeight="true" outlineLevel="0" collapsed="false">
      <c r="A141" s="6" t="n">
        <v>401154</v>
      </c>
      <c r="B141" s="6" t="s">
        <v>206</v>
      </c>
      <c r="C141" s="6" t="n">
        <v>54252303</v>
      </c>
      <c r="D141" s="6" t="s">
        <v>3066</v>
      </c>
      <c r="E141" s="6" t="n">
        <v>3</v>
      </c>
      <c r="F141" s="6" t="s">
        <v>3069</v>
      </c>
    </row>
    <row r="142" customFormat="false" ht="15" hidden="false" customHeight="true" outlineLevel="0" collapsed="false">
      <c r="A142" s="6" t="n">
        <v>401172</v>
      </c>
      <c r="B142" s="6" t="s">
        <v>206</v>
      </c>
      <c r="C142" s="6" t="n">
        <v>54252321</v>
      </c>
      <c r="D142" s="6" t="s">
        <v>3064</v>
      </c>
      <c r="E142" s="6" t="n">
        <v>6</v>
      </c>
      <c r="F142" s="6" t="s">
        <v>3069</v>
      </c>
    </row>
    <row r="143" customFormat="false" ht="15" hidden="false" customHeight="true" outlineLevel="0" collapsed="false">
      <c r="A143" s="6" t="n">
        <v>401205</v>
      </c>
      <c r="B143" s="6" t="s">
        <v>206</v>
      </c>
      <c r="C143" s="6" t="n">
        <v>54252354</v>
      </c>
      <c r="D143" s="6" t="s">
        <v>3066</v>
      </c>
      <c r="E143" s="6" t="n">
        <v>6</v>
      </c>
      <c r="F143" s="6" t="s">
        <v>3069</v>
      </c>
    </row>
    <row r="144" customFormat="false" ht="15" hidden="false" customHeight="true" outlineLevel="0" collapsed="false">
      <c r="A144" s="6" t="n">
        <v>401226</v>
      </c>
      <c r="B144" s="6" t="s">
        <v>206</v>
      </c>
      <c r="C144" s="6" t="n">
        <v>54252375</v>
      </c>
      <c r="D144" s="6" t="s">
        <v>3064</v>
      </c>
      <c r="E144" s="6" t="n">
        <v>4</v>
      </c>
      <c r="F144" s="6" t="s">
        <v>3069</v>
      </c>
    </row>
    <row r="145" customFormat="false" ht="15" hidden="false" customHeight="true" outlineLevel="0" collapsed="false">
      <c r="A145" s="6" t="n">
        <v>401444</v>
      </c>
      <c r="B145" s="6" t="s">
        <v>206</v>
      </c>
      <c r="C145" s="6" t="n">
        <v>54252593</v>
      </c>
      <c r="D145" s="6" t="s">
        <v>3066</v>
      </c>
      <c r="E145" s="6" t="n">
        <v>1</v>
      </c>
      <c r="F145" s="6" t="s">
        <v>3065</v>
      </c>
    </row>
    <row r="146" customFormat="false" ht="15" hidden="false" customHeight="true" outlineLevel="0" collapsed="false">
      <c r="A146" s="6" t="n">
        <v>401711</v>
      </c>
      <c r="B146" s="6" t="s">
        <v>206</v>
      </c>
      <c r="C146" s="6" t="n">
        <v>54252859</v>
      </c>
      <c r="D146" s="6" t="s">
        <v>3066</v>
      </c>
      <c r="E146" s="6" t="n">
        <v>3</v>
      </c>
      <c r="F146" s="6" t="s">
        <v>3067</v>
      </c>
    </row>
    <row r="147" customFormat="false" ht="15" hidden="false" customHeight="true" outlineLevel="0" collapsed="false">
      <c r="A147" s="6" t="n">
        <v>403064</v>
      </c>
      <c r="B147" s="6" t="s">
        <v>206</v>
      </c>
      <c r="C147" s="6" t="n">
        <v>54253496</v>
      </c>
      <c r="D147" s="6" t="s">
        <v>3066</v>
      </c>
      <c r="E147" s="6" t="n">
        <v>3</v>
      </c>
      <c r="F147" s="6" t="s">
        <v>3070</v>
      </c>
    </row>
    <row r="148" customFormat="false" ht="15" hidden="false" customHeight="true" outlineLevel="0" collapsed="false">
      <c r="A148" s="6" t="n">
        <v>403217</v>
      </c>
      <c r="B148" s="6" t="s">
        <v>206</v>
      </c>
      <c r="C148" s="6" t="n">
        <v>54253644</v>
      </c>
      <c r="D148" s="6" t="s">
        <v>3066</v>
      </c>
      <c r="E148" s="6" t="n">
        <v>1</v>
      </c>
      <c r="F148" s="6" t="s">
        <v>3069</v>
      </c>
    </row>
    <row r="149" customFormat="false" ht="15" hidden="false" customHeight="true" outlineLevel="0" collapsed="false">
      <c r="A149" s="6" t="n">
        <v>403300</v>
      </c>
      <c r="B149" s="6" t="s">
        <v>206</v>
      </c>
      <c r="C149" s="6" t="n">
        <v>54253720</v>
      </c>
      <c r="D149" s="6" t="s">
        <v>3066</v>
      </c>
      <c r="E149" s="6" t="n">
        <v>6</v>
      </c>
      <c r="F149" s="6" t="s">
        <v>3068</v>
      </c>
    </row>
    <row r="150" customFormat="false" ht="15" hidden="false" customHeight="true" outlineLevel="0" collapsed="false">
      <c r="A150" s="6" t="n">
        <v>404059</v>
      </c>
      <c r="B150" s="6" t="s">
        <v>206</v>
      </c>
      <c r="C150" s="6" t="n">
        <v>54299004</v>
      </c>
      <c r="D150" s="6" t="s">
        <v>3064</v>
      </c>
      <c r="E150" s="6" t="n">
        <v>1</v>
      </c>
      <c r="F150" s="6" t="s">
        <v>3069</v>
      </c>
    </row>
    <row r="151" customFormat="false" ht="15" hidden="false" customHeight="true" outlineLevel="0" collapsed="false">
      <c r="A151" s="6" t="n">
        <v>404178</v>
      </c>
      <c r="B151" s="6" t="s">
        <v>206</v>
      </c>
      <c r="C151" s="6" t="n">
        <v>54333528</v>
      </c>
      <c r="D151" s="6" t="s">
        <v>3064</v>
      </c>
      <c r="E151" s="6" t="n">
        <v>3</v>
      </c>
      <c r="F151" s="6" t="s">
        <v>3070</v>
      </c>
    </row>
    <row r="152" customFormat="false" ht="15" hidden="false" customHeight="true" outlineLevel="0" collapsed="false">
      <c r="A152" s="6" t="n">
        <v>401269</v>
      </c>
      <c r="B152" s="6" t="s">
        <v>361</v>
      </c>
      <c r="C152" s="6" t="n">
        <v>54252418</v>
      </c>
      <c r="D152" s="6" t="s">
        <v>3064</v>
      </c>
      <c r="E152" s="6" t="n">
        <v>8</v>
      </c>
      <c r="F152" s="6" t="s">
        <v>3065</v>
      </c>
    </row>
    <row r="153" customFormat="false" ht="15" hidden="false" customHeight="true" outlineLevel="0" collapsed="false">
      <c r="A153" s="6" t="n">
        <v>200068</v>
      </c>
      <c r="B153" s="6" t="s">
        <v>196</v>
      </c>
      <c r="C153" s="6" t="n">
        <v>54248877</v>
      </c>
      <c r="D153" s="6" t="s">
        <v>3072</v>
      </c>
      <c r="E153" s="6" t="n">
        <v>13</v>
      </c>
      <c r="F153" s="6" t="s">
        <v>3071</v>
      </c>
    </row>
    <row r="154" customFormat="false" ht="15" hidden="false" customHeight="true" outlineLevel="0" collapsed="false">
      <c r="A154" s="6" t="n">
        <v>200964</v>
      </c>
      <c r="B154" s="6" t="s">
        <v>196</v>
      </c>
      <c r="C154" s="6" t="n">
        <v>54249758</v>
      </c>
      <c r="D154" s="6" t="s">
        <v>3073</v>
      </c>
      <c r="E154" s="6" t="n">
        <v>14</v>
      </c>
      <c r="F154" s="6" t="s">
        <v>3065</v>
      </c>
    </row>
    <row r="155" customFormat="false" ht="15" hidden="false" customHeight="true" outlineLevel="0" collapsed="false">
      <c r="A155" s="6" t="n">
        <v>201015</v>
      </c>
      <c r="B155" s="6" t="s">
        <v>196</v>
      </c>
      <c r="C155" s="6" t="n">
        <v>54249809</v>
      </c>
      <c r="D155" s="6" t="s">
        <v>3073</v>
      </c>
      <c r="E155" s="6" t="n">
        <v>14</v>
      </c>
      <c r="F155" s="6" t="s">
        <v>3067</v>
      </c>
    </row>
    <row r="156" customFormat="false" ht="15" hidden="false" customHeight="true" outlineLevel="0" collapsed="false">
      <c r="A156" s="6" t="n">
        <v>401490</v>
      </c>
      <c r="B156" s="6" t="s">
        <v>196</v>
      </c>
      <c r="C156" s="6" t="n">
        <v>54252639</v>
      </c>
      <c r="D156" s="6" t="s">
        <v>3073</v>
      </c>
      <c r="E156" s="6" t="n">
        <v>4</v>
      </c>
      <c r="F156" s="6" t="s">
        <v>3065</v>
      </c>
    </row>
    <row r="157" customFormat="false" ht="15" hidden="false" customHeight="true" outlineLevel="0" collapsed="false">
      <c r="A157" s="6" t="n">
        <v>402337</v>
      </c>
      <c r="B157" s="6" t="s">
        <v>196</v>
      </c>
      <c r="C157" s="6" t="n">
        <v>54253357</v>
      </c>
      <c r="D157" s="6" t="s">
        <v>3073</v>
      </c>
      <c r="E157" s="6" t="n">
        <v>7</v>
      </c>
      <c r="F157" s="6" t="s">
        <v>3071</v>
      </c>
    </row>
    <row r="158" customFormat="false" ht="15" hidden="false" customHeight="true" outlineLevel="0" collapsed="false">
      <c r="A158" s="6" t="n">
        <v>403472</v>
      </c>
      <c r="B158" s="6" t="s">
        <v>196</v>
      </c>
      <c r="C158" s="6" t="n">
        <v>54253884</v>
      </c>
      <c r="D158" s="6" t="s">
        <v>3073</v>
      </c>
      <c r="E158" s="6" t="n">
        <v>3</v>
      </c>
      <c r="F158" s="6" t="s">
        <v>3069</v>
      </c>
    </row>
    <row r="159" customFormat="false" ht="15" hidden="false" customHeight="true" outlineLevel="0" collapsed="false">
      <c r="A159" s="6" t="n">
        <v>200688</v>
      </c>
      <c r="B159" s="6" t="s">
        <v>206</v>
      </c>
      <c r="C159" s="6" t="n">
        <v>54249488</v>
      </c>
      <c r="D159" s="6" t="s">
        <v>3073</v>
      </c>
      <c r="E159" s="6" t="n">
        <v>11</v>
      </c>
      <c r="F159" s="6" t="s">
        <v>3069</v>
      </c>
    </row>
    <row r="160" customFormat="false" ht="15" hidden="false" customHeight="true" outlineLevel="0" collapsed="false">
      <c r="A160" s="6" t="n">
        <v>201100</v>
      </c>
      <c r="B160" s="6" t="s">
        <v>206</v>
      </c>
      <c r="C160" s="6" t="n">
        <v>54249892</v>
      </c>
      <c r="D160" s="6" t="s">
        <v>3073</v>
      </c>
      <c r="E160" s="6" t="n">
        <v>14</v>
      </c>
      <c r="F160" s="6" t="s">
        <v>3068</v>
      </c>
    </row>
    <row r="161" customFormat="false" ht="15" hidden="false" customHeight="true" outlineLevel="0" collapsed="false">
      <c r="A161" s="6" t="n">
        <v>400645</v>
      </c>
      <c r="B161" s="6" t="s">
        <v>206</v>
      </c>
      <c r="C161" s="6" t="n">
        <v>54251796</v>
      </c>
      <c r="D161" s="6" t="s">
        <v>3072</v>
      </c>
      <c r="E161" s="6" t="n">
        <v>3</v>
      </c>
      <c r="F161" s="6" t="s">
        <v>3067</v>
      </c>
    </row>
    <row r="162" customFormat="false" ht="15" hidden="false" customHeight="true" outlineLevel="0" collapsed="false">
      <c r="A162" s="6" t="n">
        <v>400772</v>
      </c>
      <c r="B162" s="6" t="s">
        <v>206</v>
      </c>
      <c r="C162" s="6" t="n">
        <v>54251922</v>
      </c>
      <c r="D162" s="6" t="s">
        <v>3072</v>
      </c>
      <c r="E162" s="6" t="n">
        <v>4</v>
      </c>
      <c r="F162" s="6" t="s">
        <v>3071</v>
      </c>
    </row>
    <row r="163" customFormat="false" ht="15" hidden="false" customHeight="true" outlineLevel="0" collapsed="false">
      <c r="A163" s="6" t="n">
        <v>402846</v>
      </c>
      <c r="B163" s="6" t="s">
        <v>206</v>
      </c>
      <c r="C163" s="6" t="n">
        <v>54355143</v>
      </c>
      <c r="D163" s="6" t="s">
        <v>3072</v>
      </c>
      <c r="E163" s="6" t="n">
        <v>7</v>
      </c>
      <c r="F163" s="6" t="s">
        <v>3068</v>
      </c>
    </row>
    <row r="164" customFormat="false" ht="15" hidden="false" customHeight="true" outlineLevel="0" collapsed="false">
      <c r="A164" s="6" t="n">
        <v>500004</v>
      </c>
      <c r="B164" s="6" t="s">
        <v>206</v>
      </c>
      <c r="C164" s="6" t="n">
        <v>54361484</v>
      </c>
      <c r="D164" s="6" t="s">
        <v>3072</v>
      </c>
      <c r="E164" s="6" t="n">
        <v>1</v>
      </c>
      <c r="F164" s="6" t="s">
        <v>3068</v>
      </c>
    </row>
    <row r="165" customFormat="false" ht="15" hidden="false" customHeight="true" outlineLevel="0" collapsed="false">
      <c r="A165" s="6" t="n">
        <v>400382</v>
      </c>
      <c r="B165" s="6" t="s">
        <v>361</v>
      </c>
      <c r="C165" s="6" t="n">
        <v>54251535</v>
      </c>
      <c r="D165" s="6" t="s">
        <v>3073</v>
      </c>
      <c r="E165" s="6" t="n">
        <v>8</v>
      </c>
      <c r="F165" s="6" t="s">
        <v>3068</v>
      </c>
    </row>
    <row r="166" customFormat="false" ht="15" hidden="false" customHeight="true" outlineLevel="0" collapsed="false">
      <c r="A166" s="6" t="n">
        <v>401039</v>
      </c>
      <c r="B166" s="6" t="s">
        <v>361</v>
      </c>
      <c r="C166" s="6" t="n">
        <v>54252189</v>
      </c>
      <c r="D166" s="6" t="s">
        <v>3073</v>
      </c>
      <c r="E166" s="6" t="n">
        <v>8</v>
      </c>
      <c r="F166" s="6" t="s">
        <v>3069</v>
      </c>
    </row>
    <row r="167" customFormat="false" ht="15" hidden="false" customHeight="true" outlineLevel="0" collapsed="false">
      <c r="A167" s="6" t="n">
        <v>401271</v>
      </c>
      <c r="B167" s="6" t="s">
        <v>361</v>
      </c>
      <c r="C167" s="6" t="n">
        <v>54252420</v>
      </c>
      <c r="D167" s="6" t="s">
        <v>3073</v>
      </c>
      <c r="E167" s="6" t="n">
        <v>8</v>
      </c>
      <c r="F167" s="6" t="s">
        <v>3065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45"/>
  </cols>
  <sheetData>
    <row r="1" customFormat="false" ht="15" hidden="false" customHeight="true" outlineLevel="0" collapsed="false">
      <c r="A1" s="25" t="s">
        <v>139</v>
      </c>
      <c r="B1" s="25" t="s">
        <v>144</v>
      </c>
      <c r="C1" s="25" t="s">
        <v>3074</v>
      </c>
    </row>
    <row r="2" customFormat="false" ht="15" hidden="false" customHeight="true" outlineLevel="0" collapsed="false">
      <c r="A2" s="6" t="n">
        <v>400836</v>
      </c>
      <c r="B2" s="6" t="s">
        <v>206</v>
      </c>
      <c r="C2" s="6" t="s">
        <v>3075</v>
      </c>
    </row>
    <row r="3" customFormat="false" ht="15" hidden="false" customHeight="true" outlineLevel="0" collapsed="false">
      <c r="A3" s="6" t="n">
        <v>401269</v>
      </c>
      <c r="B3" s="6" t="s">
        <v>361</v>
      </c>
      <c r="C3" s="6" t="s">
        <v>3075</v>
      </c>
    </row>
    <row r="4" customFormat="false" ht="15" hidden="false" customHeight="true" outlineLevel="0" collapsed="false">
      <c r="A4" s="6" t="n">
        <v>400382</v>
      </c>
      <c r="B4" s="6" t="s">
        <v>361</v>
      </c>
      <c r="C4" s="6" t="s">
        <v>3075</v>
      </c>
    </row>
    <row r="5" customFormat="false" ht="15" hidden="false" customHeight="true" outlineLevel="0" collapsed="false">
      <c r="A5" s="6" t="n">
        <v>401039</v>
      </c>
      <c r="B5" s="6" t="s">
        <v>361</v>
      </c>
      <c r="C5" s="6" t="s">
        <v>3075</v>
      </c>
    </row>
    <row r="6" customFormat="false" ht="15" hidden="false" customHeight="true" outlineLevel="0" collapsed="false">
      <c r="A6" s="6" t="n">
        <v>401271</v>
      </c>
      <c r="B6" s="6" t="s">
        <v>361</v>
      </c>
      <c r="C6" s="6" t="s">
        <v>3075</v>
      </c>
    </row>
    <row r="7" customFormat="false" ht="15" hidden="false" customHeight="true" outlineLevel="0" collapsed="false">
      <c r="A7" s="6" t="n">
        <v>403515</v>
      </c>
      <c r="B7" s="6" t="s">
        <v>196</v>
      </c>
      <c r="C7" s="6" t="s">
        <v>3076</v>
      </c>
    </row>
    <row r="8" customFormat="false" ht="15" hidden="false" customHeight="true" outlineLevel="0" collapsed="false">
      <c r="A8" s="6" t="n">
        <v>403721</v>
      </c>
      <c r="B8" s="6" t="s">
        <v>196</v>
      </c>
      <c r="C8" s="6" t="s">
        <v>3076</v>
      </c>
    </row>
    <row r="9" customFormat="false" ht="15" hidden="false" customHeight="true" outlineLevel="0" collapsed="false">
      <c r="A9" s="6" t="n">
        <v>200056</v>
      </c>
      <c r="B9" s="6" t="s">
        <v>206</v>
      </c>
      <c r="C9" s="6" t="s">
        <v>3076</v>
      </c>
    </row>
    <row r="10" customFormat="false" ht="15" hidden="false" customHeight="true" outlineLevel="0" collapsed="false">
      <c r="A10" s="6" t="n">
        <v>200563</v>
      </c>
      <c r="B10" s="6" t="s">
        <v>206</v>
      </c>
      <c r="C10" s="6" t="s">
        <v>3076</v>
      </c>
    </row>
    <row r="11" customFormat="false" ht="15" hidden="false" customHeight="true" outlineLevel="0" collapsed="false">
      <c r="A11" s="6" t="n">
        <v>401077</v>
      </c>
      <c r="B11" s="6" t="s">
        <v>206</v>
      </c>
      <c r="C11" s="6" t="s">
        <v>3076</v>
      </c>
    </row>
    <row r="12" customFormat="false" ht="15" hidden="false" customHeight="true" outlineLevel="0" collapsed="false">
      <c r="A12" s="6" t="n">
        <v>404178</v>
      </c>
      <c r="B12" s="6" t="s">
        <v>206</v>
      </c>
      <c r="C12" s="6" t="s">
        <v>3076</v>
      </c>
    </row>
    <row r="13" customFormat="false" ht="15" hidden="false" customHeight="true" outlineLevel="0" collapsed="false">
      <c r="A13" s="6" t="n">
        <v>403472</v>
      </c>
      <c r="B13" s="6" t="s">
        <v>196</v>
      </c>
      <c r="C13" s="6" t="s">
        <v>3076</v>
      </c>
    </row>
    <row r="14" customFormat="false" ht="15" hidden="false" customHeight="true" outlineLevel="0" collapsed="false">
      <c r="A14" s="6" t="n">
        <v>201100</v>
      </c>
      <c r="B14" s="6" t="s">
        <v>206</v>
      </c>
      <c r="C14" s="6" t="s">
        <v>3076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2026-09-05T12:40:31Z</dcterms:created>
  <dc:creator>openpyxl</dc:creator>
  <dc:description/>
  <dc:language>en-US</dc:language>
  <cp:lastModifiedBy/>
  <dcterms:modified xsi:type="dcterms:W3CDTF">2026-09-10T14:51:28Z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